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bccdd bac\2021\YandexDisk\YandexDisk\06 BOX\01 Актуальные\02 На сайте\АРХИВ\"/>
    </mc:Choice>
  </mc:AlternateContent>
  <xr:revisionPtr revIDLastSave="0" documentId="13_ncr:1_{361C5B9E-E2C7-45B8-9918-A7C7EF6C2BE4}" xr6:coauthVersionLast="47" xr6:coauthVersionMax="47" xr10:uidLastSave="{00000000-0000-0000-0000-000000000000}"/>
  <bookViews>
    <workbookView xWindow="-120" yWindow="-120" windowWidth="29040" windowHeight="15720" tabRatio="964" xr2:uid="{00000000-000D-0000-FFFF-FFFF00000000}"/>
  </bookViews>
  <sheets>
    <sheet name="Главная" sheetId="1" r:id="rId1"/>
    <sheet name="3W CLINIC" sheetId="91" r:id="rId2"/>
    <sheet name="2080" sheetId="106" r:id="rId3"/>
    <sheet name="ABIB" sheetId="92" r:id="rId4"/>
    <sheet name="AHC" sheetId="74" r:id="rId5"/>
    <sheet name="A'PIEU" sheetId="53" r:id="rId6"/>
    <sheet name="ATOPALM" sheetId="100" r:id="rId7"/>
    <sheet name="AEKYUNG" sheetId="107" r:id="rId8"/>
    <sheet name="BEAUGREEN" sheetId="93" r:id="rId9"/>
    <sheet name="BODYHOLIC" sheetId="36" r:id="rId10"/>
    <sheet name="BUENO" sheetId="70" r:id="rId11"/>
    <sheet name="BONIBELLE" sheetId="66" r:id="rId12"/>
    <sheet name="CLEAN-SHOP" sheetId="76" r:id="rId13"/>
    <sheet name="CIRACLE" sheetId="54" r:id="rId14"/>
    <sheet name="COSRX" sheetId="55" r:id="rId15"/>
    <sheet name="COS DE BAHA" sheetId="88" r:id="rId16"/>
    <sheet name="CENTELLIAN24" sheetId="109" r:id="rId17"/>
    <sheet name="DIORDINARY" sheetId="103" r:id="rId18"/>
    <sheet name="DR.JART" sheetId="38" r:id="rId19"/>
    <sheet name="DR.CEURACLE" sheetId="77" r:id="rId20"/>
    <sheet name="DAENG GI MEO RI" sheetId="112" r:id="rId21"/>
    <sheet name="ENOUGH" sheetId="94" r:id="rId22"/>
    <sheet name="EKEL" sheetId="89" r:id="rId23"/>
    <sheet name="ETUDE HOUSE" sheetId="95" r:id="rId24"/>
    <sheet name="ECOBRANCH" sheetId="115" r:id="rId25"/>
    <sheet name="FOELLIE" sheetId="96" r:id="rId26"/>
    <sheet name="GILLA8" sheetId="39" r:id="rId27"/>
    <sheet name="GOODAL" sheetId="113" r:id="rId28"/>
    <sheet name="GRACE DAY" sheetId="117" r:id="rId29"/>
    <sheet name="INNISFREE" sheetId="57" r:id="rId30"/>
    <sheet name="IT'S SKIN" sheetId="58" r:id="rId31"/>
    <sheet name="JM SOLUTION" sheetId="101" r:id="rId32"/>
    <sheet name="HEIMISH" sheetId="99" r:id="rId33"/>
    <sheet name="HONESI" sheetId="40" r:id="rId34"/>
    <sheet name="HUXLEY" sheetId="56" r:id="rId35"/>
    <sheet name="HYGGEE" sheetId="78" r:id="rId36"/>
    <sheet name="KERASYS" sheetId="104" r:id="rId37"/>
    <sheet name="KLAVUU" sheetId="97" r:id="rId38"/>
    <sheet name="MANYO FACTORY" sheetId="118" r:id="rId39"/>
    <sheet name="MASIL" sheetId="80" r:id="rId40"/>
    <sheet name="MEDI PEEL" sheetId="111" r:id="rId41"/>
    <sheet name="MEFACTORY" sheetId="44" r:id="rId42"/>
    <sheet name="MERZY" sheetId="45" r:id="rId43"/>
    <sheet name="MISSHA" sheetId="59" r:id="rId44"/>
    <sheet name="NATURE REPUBLIC" sheetId="87" r:id="rId45"/>
    <sheet name="PYUNKANGYUL" sheetId="81" r:id="rId46"/>
    <sheet name="PURITO" sheetId="98" r:id="rId47"/>
    <sheet name="PROMETTE" sheetId="68" r:id="rId48"/>
    <sheet name="RAIP" sheetId="82" r:id="rId49"/>
    <sheet name="SOME BY MI" sheetId="83" r:id="rId50"/>
    <sheet name="SKIN1004" sheetId="48" r:id="rId51"/>
    <sheet name="SKINSTORY" sheetId="114" r:id="rId52"/>
    <sheet name="SNP" sheetId="71" r:id="rId53"/>
    <sheet name="THE SAEM" sheetId="49" r:id="rId54"/>
    <sheet name="TONY MOLY" sheetId="86" r:id="rId55"/>
    <sheet name="THE FACE SHOP" sheetId="84" r:id="rId56"/>
    <sheet name="TOO COOL FOR SCHOOL" sheetId="73" r:id="rId57"/>
    <sheet name="TIAM" sheetId="108" r:id="rId58"/>
    <sheet name="THE ORDINARY" sheetId="110" r:id="rId59"/>
    <sheet name="TIRTIR" sheetId="116" r:id="rId60"/>
    <sheet name="O'SUM" sheetId="61" r:id="rId61"/>
    <sheet name="OFFPRO" sheetId="67" r:id="rId62"/>
    <sheet name="ZYMOGEN" sheetId="65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\0" localSheetId="2">#REF!</definedName>
    <definedName name="\0" localSheetId="1">#REF!</definedName>
    <definedName name="\0" localSheetId="3">#REF!</definedName>
    <definedName name="\0" localSheetId="7">#REF!</definedName>
    <definedName name="\0" localSheetId="4">#REF!</definedName>
    <definedName name="\0" localSheetId="5">#REF!</definedName>
    <definedName name="\0" localSheetId="6">#REF!</definedName>
    <definedName name="\0" localSheetId="8">#REF!</definedName>
    <definedName name="\0" localSheetId="9">#REF!</definedName>
    <definedName name="\0" localSheetId="11">#REF!</definedName>
    <definedName name="\0" localSheetId="10">#REF!</definedName>
    <definedName name="\0" localSheetId="16">#REF!</definedName>
    <definedName name="\0" localSheetId="13">#REF!</definedName>
    <definedName name="\0" localSheetId="12">#REF!</definedName>
    <definedName name="\0" localSheetId="15">#REF!</definedName>
    <definedName name="\0" localSheetId="14">#REF!</definedName>
    <definedName name="\0" localSheetId="20">#REF!</definedName>
    <definedName name="\0" localSheetId="17">#REF!</definedName>
    <definedName name="\0" localSheetId="19">#REF!</definedName>
    <definedName name="\0" localSheetId="18">#REF!</definedName>
    <definedName name="\0" localSheetId="24">#REF!</definedName>
    <definedName name="\0" localSheetId="22">#REF!</definedName>
    <definedName name="\0" localSheetId="21">#REF!</definedName>
    <definedName name="\0" localSheetId="23">#REF!</definedName>
    <definedName name="\0" localSheetId="25">#REF!</definedName>
    <definedName name="\0" localSheetId="26">#REF!</definedName>
    <definedName name="\0" localSheetId="27">#REF!</definedName>
    <definedName name="\0" localSheetId="28">#REF!</definedName>
    <definedName name="\0" localSheetId="32">#REF!</definedName>
    <definedName name="\0" localSheetId="33">#REF!</definedName>
    <definedName name="\0" localSheetId="34">#REF!</definedName>
    <definedName name="\0" localSheetId="35">#REF!</definedName>
    <definedName name="\0" localSheetId="29">#REF!</definedName>
    <definedName name="\0" localSheetId="30">#REF!</definedName>
    <definedName name="\0" localSheetId="31">#REF!</definedName>
    <definedName name="\0" localSheetId="36">#REF!</definedName>
    <definedName name="\0" localSheetId="37">#REF!</definedName>
    <definedName name="\0" localSheetId="38">#REF!</definedName>
    <definedName name="\0" localSheetId="39">#REF!</definedName>
    <definedName name="\0" localSheetId="40">#REF!</definedName>
    <definedName name="\0" localSheetId="41">#REF!</definedName>
    <definedName name="\0" localSheetId="42">#REF!</definedName>
    <definedName name="\0" localSheetId="43">#REF!</definedName>
    <definedName name="\0" localSheetId="44">#REF!</definedName>
    <definedName name="\0" localSheetId="61">#REF!</definedName>
    <definedName name="\0" localSheetId="60">#REF!</definedName>
    <definedName name="\0" localSheetId="47">#REF!</definedName>
    <definedName name="\0" localSheetId="46">#REF!</definedName>
    <definedName name="\0" localSheetId="45">#REF!</definedName>
    <definedName name="\0" localSheetId="48">#REF!</definedName>
    <definedName name="\0" localSheetId="50">#REF!</definedName>
    <definedName name="\0" localSheetId="51">#REF!</definedName>
    <definedName name="\0" localSheetId="52">#REF!</definedName>
    <definedName name="\0" localSheetId="49">#REF!</definedName>
    <definedName name="\0" localSheetId="55">#REF!</definedName>
    <definedName name="\0" localSheetId="58">#REF!</definedName>
    <definedName name="\0" localSheetId="53">#REF!</definedName>
    <definedName name="\0" localSheetId="57">#REF!</definedName>
    <definedName name="\0" localSheetId="59">#REF!</definedName>
    <definedName name="\0" localSheetId="54">#REF!</definedName>
    <definedName name="\0" localSheetId="56">#REF!</definedName>
    <definedName name="\0" localSheetId="62">#REF!</definedName>
    <definedName name="\0">#REF!</definedName>
    <definedName name="\a" localSheetId="2">'[1]UL-FORM'!#REF!</definedName>
    <definedName name="\a" localSheetId="1">'[1]UL-FORM'!#REF!</definedName>
    <definedName name="\a" localSheetId="3">'[1]UL-FORM'!#REF!</definedName>
    <definedName name="\a" localSheetId="7">'[1]UL-FORM'!#REF!</definedName>
    <definedName name="\a" localSheetId="4">'[1]UL-FORM'!#REF!</definedName>
    <definedName name="\a" localSheetId="5">'[1]UL-FORM'!#REF!</definedName>
    <definedName name="\a" localSheetId="6">'[1]UL-FORM'!#REF!</definedName>
    <definedName name="\a" localSheetId="8">'[1]UL-FORM'!#REF!</definedName>
    <definedName name="\a" localSheetId="9">'[1]UL-FORM'!#REF!</definedName>
    <definedName name="\a" localSheetId="11">'[1]UL-FORM'!#REF!</definedName>
    <definedName name="\a" localSheetId="10">'[1]UL-FORM'!#REF!</definedName>
    <definedName name="\a" localSheetId="16">'[1]UL-FORM'!#REF!</definedName>
    <definedName name="\a" localSheetId="13">'[1]UL-FORM'!#REF!</definedName>
    <definedName name="\a" localSheetId="12">'[1]UL-FORM'!#REF!</definedName>
    <definedName name="\a" localSheetId="15">'[1]UL-FORM'!#REF!</definedName>
    <definedName name="\a" localSheetId="14">'[1]UL-FORM'!#REF!</definedName>
    <definedName name="\a" localSheetId="20">'[1]UL-FORM'!#REF!</definedName>
    <definedName name="\a" localSheetId="17">'[1]UL-FORM'!#REF!</definedName>
    <definedName name="\a" localSheetId="19">'[1]UL-FORM'!#REF!</definedName>
    <definedName name="\a" localSheetId="18">'[1]UL-FORM'!#REF!</definedName>
    <definedName name="\a" localSheetId="24">'[1]UL-FORM'!#REF!</definedName>
    <definedName name="\a" localSheetId="22">'[1]UL-FORM'!#REF!</definedName>
    <definedName name="\a" localSheetId="21">'[1]UL-FORM'!#REF!</definedName>
    <definedName name="\a" localSheetId="23">'[1]UL-FORM'!#REF!</definedName>
    <definedName name="\a" localSheetId="25">'[1]UL-FORM'!#REF!</definedName>
    <definedName name="\a" localSheetId="26">'[1]UL-FORM'!#REF!</definedName>
    <definedName name="\a" localSheetId="27">'[1]UL-FORM'!#REF!</definedName>
    <definedName name="\a" localSheetId="28">'[1]UL-FORM'!#REF!</definedName>
    <definedName name="\a" localSheetId="32">'[1]UL-FORM'!#REF!</definedName>
    <definedName name="\a" localSheetId="33">'[1]UL-FORM'!#REF!</definedName>
    <definedName name="\a" localSheetId="34">'[1]UL-FORM'!#REF!</definedName>
    <definedName name="\a" localSheetId="35">'[1]UL-FORM'!#REF!</definedName>
    <definedName name="\a" localSheetId="29">'[1]UL-FORM'!#REF!</definedName>
    <definedName name="\a" localSheetId="30">'[1]UL-FORM'!#REF!</definedName>
    <definedName name="\a" localSheetId="31">'[1]UL-FORM'!#REF!</definedName>
    <definedName name="\a" localSheetId="36">'[1]UL-FORM'!#REF!</definedName>
    <definedName name="\a" localSheetId="37">'[1]UL-FORM'!#REF!</definedName>
    <definedName name="\a" localSheetId="38">'[1]UL-FORM'!#REF!</definedName>
    <definedName name="\a" localSheetId="39">'[1]UL-FORM'!#REF!</definedName>
    <definedName name="\a" localSheetId="40">'[1]UL-FORM'!#REF!</definedName>
    <definedName name="\a" localSheetId="41">'[1]UL-FORM'!#REF!</definedName>
    <definedName name="\a" localSheetId="42">'[1]UL-FORM'!#REF!</definedName>
    <definedName name="\a" localSheetId="43">'[1]UL-FORM'!#REF!</definedName>
    <definedName name="\a" localSheetId="44">'[1]UL-FORM'!#REF!</definedName>
    <definedName name="\a" localSheetId="61">'[1]UL-FORM'!#REF!</definedName>
    <definedName name="\a" localSheetId="60">'[1]UL-FORM'!#REF!</definedName>
    <definedName name="\a" localSheetId="47">'[1]UL-FORM'!#REF!</definedName>
    <definedName name="\a" localSheetId="46">'[1]UL-FORM'!#REF!</definedName>
    <definedName name="\a" localSheetId="45">'[1]UL-FORM'!#REF!</definedName>
    <definedName name="\a" localSheetId="48">'[1]UL-FORM'!#REF!</definedName>
    <definedName name="\a" localSheetId="50">'[1]UL-FORM'!#REF!</definedName>
    <definedName name="\a" localSheetId="51">'[1]UL-FORM'!#REF!</definedName>
    <definedName name="\a" localSheetId="52">'[1]UL-FORM'!#REF!</definedName>
    <definedName name="\a" localSheetId="49">'[1]UL-FORM'!#REF!</definedName>
    <definedName name="\a" localSheetId="55">'[1]UL-FORM'!#REF!</definedName>
    <definedName name="\a" localSheetId="58">'[1]UL-FORM'!#REF!</definedName>
    <definedName name="\a" localSheetId="53">'[1]UL-FORM'!#REF!</definedName>
    <definedName name="\a" localSheetId="57">'[1]UL-FORM'!#REF!</definedName>
    <definedName name="\a" localSheetId="59">'[1]UL-FORM'!#REF!</definedName>
    <definedName name="\a" localSheetId="54">'[1]UL-FORM'!#REF!</definedName>
    <definedName name="\a" localSheetId="56">'[1]UL-FORM'!#REF!</definedName>
    <definedName name="\a" localSheetId="62">'[1]UL-FORM'!#REF!</definedName>
    <definedName name="\a">'[1]UL-FORM'!#REF!</definedName>
    <definedName name="\b">#N/A</definedName>
    <definedName name="\c">#N/A</definedName>
    <definedName name="\d">#N/A</definedName>
    <definedName name="\e">#N/A</definedName>
    <definedName name="\p" localSheetId="2">#REF!</definedName>
    <definedName name="\p" localSheetId="1">#REF!</definedName>
    <definedName name="\p" localSheetId="3">#REF!</definedName>
    <definedName name="\p" localSheetId="7">#REF!</definedName>
    <definedName name="\p" localSheetId="4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1">#REF!</definedName>
    <definedName name="\p" localSheetId="10">#REF!</definedName>
    <definedName name="\p" localSheetId="16">#REF!</definedName>
    <definedName name="\p" localSheetId="13">#REF!</definedName>
    <definedName name="\p" localSheetId="12">#REF!</definedName>
    <definedName name="\p" localSheetId="15">#REF!</definedName>
    <definedName name="\p" localSheetId="14">#REF!</definedName>
    <definedName name="\p" localSheetId="20">#REF!</definedName>
    <definedName name="\p" localSheetId="17">#REF!</definedName>
    <definedName name="\p" localSheetId="19">#REF!</definedName>
    <definedName name="\p" localSheetId="18">#REF!</definedName>
    <definedName name="\p" localSheetId="24">#REF!</definedName>
    <definedName name="\p" localSheetId="22">#REF!</definedName>
    <definedName name="\p" localSheetId="21">#REF!</definedName>
    <definedName name="\p" localSheetId="23">#REF!</definedName>
    <definedName name="\p" localSheetId="25">#REF!</definedName>
    <definedName name="\p" localSheetId="26">#REF!</definedName>
    <definedName name="\p" localSheetId="27">#REF!</definedName>
    <definedName name="\p" localSheetId="28">#REF!</definedName>
    <definedName name="\p" localSheetId="32">#REF!</definedName>
    <definedName name="\p" localSheetId="33">#REF!</definedName>
    <definedName name="\p" localSheetId="34">#REF!</definedName>
    <definedName name="\p" localSheetId="35">#REF!</definedName>
    <definedName name="\p" localSheetId="29">#REF!</definedName>
    <definedName name="\p" localSheetId="30">#REF!</definedName>
    <definedName name="\p" localSheetId="31">#REF!</definedName>
    <definedName name="\p" localSheetId="36">#REF!</definedName>
    <definedName name="\p" localSheetId="37">#REF!</definedName>
    <definedName name="\p" localSheetId="38">#REF!</definedName>
    <definedName name="\p" localSheetId="39">#REF!</definedName>
    <definedName name="\p" localSheetId="40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61">#REF!</definedName>
    <definedName name="\p" localSheetId="60">#REF!</definedName>
    <definedName name="\p" localSheetId="47">#REF!</definedName>
    <definedName name="\p" localSheetId="46">#REF!</definedName>
    <definedName name="\p" localSheetId="45">#REF!</definedName>
    <definedName name="\p" localSheetId="48">#REF!</definedName>
    <definedName name="\p" localSheetId="50">#REF!</definedName>
    <definedName name="\p" localSheetId="51">#REF!</definedName>
    <definedName name="\p" localSheetId="52">#REF!</definedName>
    <definedName name="\p" localSheetId="49">#REF!</definedName>
    <definedName name="\p" localSheetId="55">#REF!</definedName>
    <definedName name="\p" localSheetId="58">#REF!</definedName>
    <definedName name="\p" localSheetId="53">#REF!</definedName>
    <definedName name="\p" localSheetId="57">#REF!</definedName>
    <definedName name="\p" localSheetId="59">#REF!</definedName>
    <definedName name="\p" localSheetId="54">#REF!</definedName>
    <definedName name="\p" localSheetId="56">#REF!</definedName>
    <definedName name="\p" localSheetId="62">#REF!</definedName>
    <definedName name="\p">#REF!</definedName>
    <definedName name="_" localSheetId="2">#REF!</definedName>
    <definedName name="_" localSheetId="1">#REF!</definedName>
    <definedName name="_" localSheetId="3">#REF!</definedName>
    <definedName name="_" localSheetId="7">#REF!</definedName>
    <definedName name="_" localSheetId="4">#REF!</definedName>
    <definedName name="_" localSheetId="5">#REF!</definedName>
    <definedName name="_" localSheetId="6">#REF!</definedName>
    <definedName name="_" localSheetId="8">#REF!</definedName>
    <definedName name="_" localSheetId="9">#REF!</definedName>
    <definedName name="_" localSheetId="11">#REF!</definedName>
    <definedName name="_" localSheetId="10">#REF!</definedName>
    <definedName name="_" localSheetId="16">#REF!</definedName>
    <definedName name="_" localSheetId="13">#REF!</definedName>
    <definedName name="_" localSheetId="12">#REF!</definedName>
    <definedName name="_" localSheetId="15">#REF!</definedName>
    <definedName name="_" localSheetId="14">#REF!</definedName>
    <definedName name="_" localSheetId="20">#REF!</definedName>
    <definedName name="_" localSheetId="17">#REF!</definedName>
    <definedName name="_" localSheetId="19">#REF!</definedName>
    <definedName name="_" localSheetId="18">#REF!</definedName>
    <definedName name="_" localSheetId="24">#REF!</definedName>
    <definedName name="_" localSheetId="22">#REF!</definedName>
    <definedName name="_" localSheetId="21">#REF!</definedName>
    <definedName name="_" localSheetId="23">#REF!</definedName>
    <definedName name="_" localSheetId="25">#REF!</definedName>
    <definedName name="_" localSheetId="26">#REF!</definedName>
    <definedName name="_" localSheetId="27">#REF!</definedName>
    <definedName name="_" localSheetId="28">#REF!</definedName>
    <definedName name="_" localSheetId="32">#REF!</definedName>
    <definedName name="_" localSheetId="33">#REF!</definedName>
    <definedName name="_" localSheetId="34">#REF!</definedName>
    <definedName name="_" localSheetId="35">#REF!</definedName>
    <definedName name="_" localSheetId="29">#REF!</definedName>
    <definedName name="_" localSheetId="30">#REF!</definedName>
    <definedName name="_" localSheetId="31">#REF!</definedName>
    <definedName name="_" localSheetId="36">#REF!</definedName>
    <definedName name="_" localSheetId="37">#REF!</definedName>
    <definedName name="_" localSheetId="38">#REF!</definedName>
    <definedName name="_" localSheetId="39">#REF!</definedName>
    <definedName name="_" localSheetId="40">#REF!</definedName>
    <definedName name="_" localSheetId="41">#REF!</definedName>
    <definedName name="_" localSheetId="42">#REF!</definedName>
    <definedName name="_" localSheetId="43">#REF!</definedName>
    <definedName name="_" localSheetId="44">#REF!</definedName>
    <definedName name="_" localSheetId="61">#REF!</definedName>
    <definedName name="_" localSheetId="60">#REF!</definedName>
    <definedName name="_" localSheetId="47">#REF!</definedName>
    <definedName name="_" localSheetId="46">#REF!</definedName>
    <definedName name="_" localSheetId="45">#REF!</definedName>
    <definedName name="_" localSheetId="48">#REF!</definedName>
    <definedName name="_" localSheetId="50">#REF!</definedName>
    <definedName name="_" localSheetId="51">#REF!</definedName>
    <definedName name="_" localSheetId="52">#REF!</definedName>
    <definedName name="_" localSheetId="49">#REF!</definedName>
    <definedName name="_" localSheetId="55">#REF!</definedName>
    <definedName name="_" localSheetId="58">#REF!</definedName>
    <definedName name="_" localSheetId="53">#REF!</definedName>
    <definedName name="_" localSheetId="57">#REF!</definedName>
    <definedName name="_" localSheetId="59">#REF!</definedName>
    <definedName name="_" localSheetId="54">#REF!</definedName>
    <definedName name="_" localSheetId="56">#REF!</definedName>
    <definedName name="_" localSheetId="62">#REF!</definedName>
    <definedName name="_">#REF!</definedName>
    <definedName name="_.4" localSheetId="2">#REF!</definedName>
    <definedName name="_.4" localSheetId="1">#REF!</definedName>
    <definedName name="_.4" localSheetId="3">#REF!</definedName>
    <definedName name="_.4" localSheetId="7">#REF!</definedName>
    <definedName name="_.4" localSheetId="4">#REF!</definedName>
    <definedName name="_.4" localSheetId="5">#REF!</definedName>
    <definedName name="_.4" localSheetId="6">#REF!</definedName>
    <definedName name="_.4" localSheetId="8">#REF!</definedName>
    <definedName name="_.4" localSheetId="9">#REF!</definedName>
    <definedName name="_.4" localSheetId="11">#REF!</definedName>
    <definedName name="_.4" localSheetId="10">#REF!</definedName>
    <definedName name="_.4" localSheetId="16">#REF!</definedName>
    <definedName name="_.4" localSheetId="13">#REF!</definedName>
    <definedName name="_.4" localSheetId="12">#REF!</definedName>
    <definedName name="_.4" localSheetId="15">#REF!</definedName>
    <definedName name="_.4" localSheetId="14">#REF!</definedName>
    <definedName name="_.4" localSheetId="20">#REF!</definedName>
    <definedName name="_.4" localSheetId="17">#REF!</definedName>
    <definedName name="_.4" localSheetId="19">#REF!</definedName>
    <definedName name="_.4" localSheetId="18">#REF!</definedName>
    <definedName name="_.4" localSheetId="24">#REF!</definedName>
    <definedName name="_.4" localSheetId="22">#REF!</definedName>
    <definedName name="_.4" localSheetId="21">#REF!</definedName>
    <definedName name="_.4" localSheetId="23">#REF!</definedName>
    <definedName name="_.4" localSheetId="25">#REF!</definedName>
    <definedName name="_.4" localSheetId="26">#REF!</definedName>
    <definedName name="_.4" localSheetId="27">#REF!</definedName>
    <definedName name="_.4" localSheetId="28">#REF!</definedName>
    <definedName name="_.4" localSheetId="32">#REF!</definedName>
    <definedName name="_.4" localSheetId="33">#REF!</definedName>
    <definedName name="_.4" localSheetId="34">#REF!</definedName>
    <definedName name="_.4" localSheetId="35">#REF!</definedName>
    <definedName name="_.4" localSheetId="29">#REF!</definedName>
    <definedName name="_.4" localSheetId="30">#REF!</definedName>
    <definedName name="_.4" localSheetId="31">#REF!</definedName>
    <definedName name="_.4" localSheetId="36">#REF!</definedName>
    <definedName name="_.4" localSheetId="37">#REF!</definedName>
    <definedName name="_.4" localSheetId="38">#REF!</definedName>
    <definedName name="_.4" localSheetId="39">#REF!</definedName>
    <definedName name="_.4" localSheetId="40">#REF!</definedName>
    <definedName name="_.4" localSheetId="41">#REF!</definedName>
    <definedName name="_.4" localSheetId="42">#REF!</definedName>
    <definedName name="_.4" localSheetId="43">#REF!</definedName>
    <definedName name="_.4" localSheetId="44">#REF!</definedName>
    <definedName name="_.4" localSheetId="61">#REF!</definedName>
    <definedName name="_.4" localSheetId="60">#REF!</definedName>
    <definedName name="_.4" localSheetId="47">#REF!</definedName>
    <definedName name="_.4" localSheetId="46">#REF!</definedName>
    <definedName name="_.4" localSheetId="45">#REF!</definedName>
    <definedName name="_.4" localSheetId="48">#REF!</definedName>
    <definedName name="_.4" localSheetId="50">#REF!</definedName>
    <definedName name="_.4" localSheetId="51">#REF!</definedName>
    <definedName name="_.4" localSheetId="52">#REF!</definedName>
    <definedName name="_.4" localSheetId="49">#REF!</definedName>
    <definedName name="_.4" localSheetId="55">#REF!</definedName>
    <definedName name="_.4" localSheetId="58">#REF!</definedName>
    <definedName name="_.4" localSheetId="53">#REF!</definedName>
    <definedName name="_.4" localSheetId="57">#REF!</definedName>
    <definedName name="_.4" localSheetId="59">#REF!</definedName>
    <definedName name="_.4" localSheetId="54">#REF!</definedName>
    <definedName name="_.4" localSheetId="56">#REF!</definedName>
    <definedName name="_.4" localSheetId="62">#REF!</definedName>
    <definedName name="_.4">#REF!</definedName>
    <definedName name="_?__C" localSheetId="2">#REF!</definedName>
    <definedName name="_?__C" localSheetId="1">#REF!</definedName>
    <definedName name="_?__C" localSheetId="3">#REF!</definedName>
    <definedName name="_?__C" localSheetId="7">#REF!</definedName>
    <definedName name="_?__C" localSheetId="4">#REF!</definedName>
    <definedName name="_?__C" localSheetId="5">#REF!</definedName>
    <definedName name="_?__C" localSheetId="6">#REF!</definedName>
    <definedName name="_?__C" localSheetId="8">#REF!</definedName>
    <definedName name="_?__C" localSheetId="9">#REF!</definedName>
    <definedName name="_?__C" localSheetId="11">#REF!</definedName>
    <definedName name="_?__C" localSheetId="10">#REF!</definedName>
    <definedName name="_?__C" localSheetId="16">#REF!</definedName>
    <definedName name="_?__C" localSheetId="13">#REF!</definedName>
    <definedName name="_?__C" localSheetId="12">#REF!</definedName>
    <definedName name="_?__C" localSheetId="15">#REF!</definedName>
    <definedName name="_?__C" localSheetId="14">#REF!</definedName>
    <definedName name="_?__C" localSheetId="20">#REF!</definedName>
    <definedName name="_?__C" localSheetId="17">#REF!</definedName>
    <definedName name="_?__C" localSheetId="19">#REF!</definedName>
    <definedName name="_?__C" localSheetId="18">#REF!</definedName>
    <definedName name="_?__C" localSheetId="24">#REF!</definedName>
    <definedName name="_?__C" localSheetId="22">#REF!</definedName>
    <definedName name="_?__C" localSheetId="21">#REF!</definedName>
    <definedName name="_?__C" localSheetId="23">#REF!</definedName>
    <definedName name="_?__C" localSheetId="25">#REF!</definedName>
    <definedName name="_?__C" localSheetId="26">#REF!</definedName>
    <definedName name="_?__C" localSheetId="27">#REF!</definedName>
    <definedName name="_?__C" localSheetId="28">#REF!</definedName>
    <definedName name="_?__C" localSheetId="32">#REF!</definedName>
    <definedName name="_?__C" localSheetId="33">#REF!</definedName>
    <definedName name="_?__C" localSheetId="34">#REF!</definedName>
    <definedName name="_?__C" localSheetId="35">#REF!</definedName>
    <definedName name="_?__C" localSheetId="29">#REF!</definedName>
    <definedName name="_?__C" localSheetId="30">#REF!</definedName>
    <definedName name="_?__C" localSheetId="31">#REF!</definedName>
    <definedName name="_?__C" localSheetId="36">#REF!</definedName>
    <definedName name="_?__C" localSheetId="37">#REF!</definedName>
    <definedName name="_?__C" localSheetId="38">#REF!</definedName>
    <definedName name="_?__C" localSheetId="39">#REF!</definedName>
    <definedName name="_?__C" localSheetId="40">#REF!</definedName>
    <definedName name="_?__C" localSheetId="41">#REF!</definedName>
    <definedName name="_?__C" localSheetId="42">#REF!</definedName>
    <definedName name="_?__C" localSheetId="43">#REF!</definedName>
    <definedName name="_?__C" localSheetId="44">#REF!</definedName>
    <definedName name="_?__C" localSheetId="61">#REF!</definedName>
    <definedName name="_?__C" localSheetId="60">#REF!</definedName>
    <definedName name="_?__C" localSheetId="47">#REF!</definedName>
    <definedName name="_?__C" localSheetId="46">#REF!</definedName>
    <definedName name="_?__C" localSheetId="45">#REF!</definedName>
    <definedName name="_?__C" localSheetId="48">#REF!</definedName>
    <definedName name="_?__C" localSheetId="50">#REF!</definedName>
    <definedName name="_?__C" localSheetId="51">#REF!</definedName>
    <definedName name="_?__C" localSheetId="52">#REF!</definedName>
    <definedName name="_?__C" localSheetId="49">#REF!</definedName>
    <definedName name="_?__C" localSheetId="55">#REF!</definedName>
    <definedName name="_?__C" localSheetId="58">#REF!</definedName>
    <definedName name="_?__C" localSheetId="53">#REF!</definedName>
    <definedName name="_?__C" localSheetId="57">#REF!</definedName>
    <definedName name="_?__C" localSheetId="59">#REF!</definedName>
    <definedName name="_?__C" localSheetId="54">#REF!</definedName>
    <definedName name="_?__C" localSheetId="56">#REF!</definedName>
    <definedName name="_?__C" localSheetId="62">#REF!</definedName>
    <definedName name="_?__C">#REF!</definedName>
    <definedName name="__?__C" localSheetId="2">#REF!</definedName>
    <definedName name="__?__C" localSheetId="1">#REF!</definedName>
    <definedName name="__?__C" localSheetId="3">#REF!</definedName>
    <definedName name="__?__C" localSheetId="7">#REF!</definedName>
    <definedName name="__?__C" localSheetId="4">#REF!</definedName>
    <definedName name="__?__C" localSheetId="5">#REF!</definedName>
    <definedName name="__?__C" localSheetId="6">#REF!</definedName>
    <definedName name="__?__C" localSheetId="8">#REF!</definedName>
    <definedName name="__?__C" localSheetId="9">#REF!</definedName>
    <definedName name="__?__C" localSheetId="11">#REF!</definedName>
    <definedName name="__?__C" localSheetId="10">#REF!</definedName>
    <definedName name="__?__C" localSheetId="16">#REF!</definedName>
    <definedName name="__?__C" localSheetId="13">#REF!</definedName>
    <definedName name="__?__C" localSheetId="12">#REF!</definedName>
    <definedName name="__?__C" localSheetId="15">#REF!</definedName>
    <definedName name="__?__C" localSheetId="14">#REF!</definedName>
    <definedName name="__?__C" localSheetId="20">#REF!</definedName>
    <definedName name="__?__C" localSheetId="17">#REF!</definedName>
    <definedName name="__?__C" localSheetId="19">#REF!</definedName>
    <definedName name="__?__C" localSheetId="18">#REF!</definedName>
    <definedName name="__?__C" localSheetId="24">#REF!</definedName>
    <definedName name="__?__C" localSheetId="22">#REF!</definedName>
    <definedName name="__?__C" localSheetId="21">#REF!</definedName>
    <definedName name="__?__C" localSheetId="23">#REF!</definedName>
    <definedName name="__?__C" localSheetId="25">#REF!</definedName>
    <definedName name="__?__C" localSheetId="26">#REF!</definedName>
    <definedName name="__?__C" localSheetId="27">#REF!</definedName>
    <definedName name="__?__C" localSheetId="28">#REF!</definedName>
    <definedName name="__?__C" localSheetId="32">#REF!</definedName>
    <definedName name="__?__C" localSheetId="33">#REF!</definedName>
    <definedName name="__?__C" localSheetId="34">#REF!</definedName>
    <definedName name="__?__C" localSheetId="35">#REF!</definedName>
    <definedName name="__?__C" localSheetId="29">#REF!</definedName>
    <definedName name="__?__C" localSheetId="30">#REF!</definedName>
    <definedName name="__?__C" localSheetId="31">#REF!</definedName>
    <definedName name="__?__C" localSheetId="36">#REF!</definedName>
    <definedName name="__?__C" localSheetId="37">#REF!</definedName>
    <definedName name="__?__C" localSheetId="38">#REF!</definedName>
    <definedName name="__?__C" localSheetId="39">#REF!</definedName>
    <definedName name="__?__C" localSheetId="40">#REF!</definedName>
    <definedName name="__?__C" localSheetId="41">#REF!</definedName>
    <definedName name="__?__C" localSheetId="42">#REF!</definedName>
    <definedName name="__?__C" localSheetId="43">#REF!</definedName>
    <definedName name="__?__C" localSheetId="44">#REF!</definedName>
    <definedName name="__?__C" localSheetId="61">#REF!</definedName>
    <definedName name="__?__C" localSheetId="60">#REF!</definedName>
    <definedName name="__?__C" localSheetId="47">#REF!</definedName>
    <definedName name="__?__C" localSheetId="46">#REF!</definedName>
    <definedName name="__?__C" localSheetId="45">#REF!</definedName>
    <definedName name="__?__C" localSheetId="48">#REF!</definedName>
    <definedName name="__?__C" localSheetId="50">#REF!</definedName>
    <definedName name="__?__C" localSheetId="51">#REF!</definedName>
    <definedName name="__?__C" localSheetId="52">#REF!</definedName>
    <definedName name="__?__C" localSheetId="49">#REF!</definedName>
    <definedName name="__?__C" localSheetId="55">#REF!</definedName>
    <definedName name="__?__C" localSheetId="58">#REF!</definedName>
    <definedName name="__?__C" localSheetId="53">#REF!</definedName>
    <definedName name="__?__C" localSheetId="57">#REF!</definedName>
    <definedName name="__?__C" localSheetId="59">#REF!</definedName>
    <definedName name="__?__C" localSheetId="54">#REF!</definedName>
    <definedName name="__?__C" localSheetId="56">#REF!</definedName>
    <definedName name="__?__C" localSheetId="62">#REF!</definedName>
    <definedName name="__?__C">#REF!</definedName>
    <definedName name="________________DMS2" localSheetId="2">'[2]사업계획(97년)'!#REF!</definedName>
    <definedName name="________________DMS2" localSheetId="1">'[2]사업계획(97년)'!#REF!</definedName>
    <definedName name="________________DMS2" localSheetId="3">'[2]사업계획(97년)'!#REF!</definedName>
    <definedName name="________________DMS2" localSheetId="7">'[2]사업계획(97년)'!#REF!</definedName>
    <definedName name="________________DMS2" localSheetId="4">'[2]사업계획(97년)'!#REF!</definedName>
    <definedName name="________________DMS2" localSheetId="5">'[2]사업계획(97년)'!#REF!</definedName>
    <definedName name="________________DMS2" localSheetId="6">'[2]사업계획(97년)'!#REF!</definedName>
    <definedName name="________________DMS2" localSheetId="8">'[2]사업계획(97년)'!#REF!</definedName>
    <definedName name="________________DMS2" localSheetId="9">'[2]사업계획(97년)'!#REF!</definedName>
    <definedName name="________________DMS2" localSheetId="11">'[2]사업계획(97년)'!#REF!</definedName>
    <definedName name="________________DMS2" localSheetId="10">'[2]사업계획(97년)'!#REF!</definedName>
    <definedName name="________________DMS2" localSheetId="16">'[2]사업계획(97년)'!#REF!</definedName>
    <definedName name="________________DMS2" localSheetId="13">'[2]사업계획(97년)'!#REF!</definedName>
    <definedName name="________________DMS2" localSheetId="12">'[2]사업계획(97년)'!#REF!</definedName>
    <definedName name="________________DMS2" localSheetId="15">'[2]사업계획(97년)'!#REF!</definedName>
    <definedName name="________________DMS2" localSheetId="14">'[2]사업계획(97년)'!#REF!</definedName>
    <definedName name="________________DMS2" localSheetId="20">'[2]사업계획(97년)'!#REF!</definedName>
    <definedName name="________________DMS2" localSheetId="17">'[2]사업계획(97년)'!#REF!</definedName>
    <definedName name="________________DMS2" localSheetId="19">'[2]사업계획(97년)'!#REF!</definedName>
    <definedName name="________________DMS2" localSheetId="18">'[2]사업계획(97년)'!#REF!</definedName>
    <definedName name="________________DMS2" localSheetId="24">'[2]사업계획(97년)'!#REF!</definedName>
    <definedName name="________________DMS2" localSheetId="22">'[2]사업계획(97년)'!#REF!</definedName>
    <definedName name="________________DMS2" localSheetId="21">'[2]사업계획(97년)'!#REF!</definedName>
    <definedName name="________________DMS2" localSheetId="23">'[2]사업계획(97년)'!#REF!</definedName>
    <definedName name="________________DMS2" localSheetId="25">'[2]사업계획(97년)'!#REF!</definedName>
    <definedName name="________________DMS2" localSheetId="26">'[2]사업계획(97년)'!#REF!</definedName>
    <definedName name="________________DMS2" localSheetId="27">'[2]사업계획(97년)'!#REF!</definedName>
    <definedName name="________________DMS2" localSheetId="28">'[2]사업계획(97년)'!#REF!</definedName>
    <definedName name="________________DMS2" localSheetId="32">'[2]사업계획(97년)'!#REF!</definedName>
    <definedName name="________________DMS2" localSheetId="33">'[2]사업계획(97년)'!#REF!</definedName>
    <definedName name="________________DMS2" localSheetId="34">'[2]사업계획(97년)'!#REF!</definedName>
    <definedName name="________________DMS2" localSheetId="35">'[2]사업계획(97년)'!#REF!</definedName>
    <definedName name="________________DMS2" localSheetId="29">'[2]사업계획(97년)'!#REF!</definedName>
    <definedName name="________________DMS2" localSheetId="30">'[2]사업계획(97년)'!#REF!</definedName>
    <definedName name="________________DMS2" localSheetId="31">'[2]사업계획(97년)'!#REF!</definedName>
    <definedName name="________________DMS2" localSheetId="36">'[2]사업계획(97년)'!#REF!</definedName>
    <definedName name="________________DMS2" localSheetId="37">'[2]사업계획(97년)'!#REF!</definedName>
    <definedName name="________________DMS2" localSheetId="38">'[2]사업계획(97년)'!#REF!</definedName>
    <definedName name="________________DMS2" localSheetId="39">'[2]사업계획(97년)'!#REF!</definedName>
    <definedName name="________________DMS2" localSheetId="40">'[2]사업계획(97년)'!#REF!</definedName>
    <definedName name="________________DMS2" localSheetId="41">'[2]사업계획(97년)'!#REF!</definedName>
    <definedName name="________________DMS2" localSheetId="42">'[2]사업계획(97년)'!#REF!</definedName>
    <definedName name="________________DMS2" localSheetId="43">'[2]사업계획(97년)'!#REF!</definedName>
    <definedName name="________________DMS2" localSheetId="44">'[2]사업계획(97년)'!#REF!</definedName>
    <definedName name="________________DMS2" localSheetId="61">'[2]사업계획(97년)'!#REF!</definedName>
    <definedName name="________________DMS2" localSheetId="60">'[2]사업계획(97년)'!#REF!</definedName>
    <definedName name="________________DMS2" localSheetId="47">'[2]사업계획(97년)'!#REF!</definedName>
    <definedName name="________________DMS2" localSheetId="46">'[2]사업계획(97년)'!#REF!</definedName>
    <definedName name="________________DMS2" localSheetId="45">'[2]사업계획(97년)'!#REF!</definedName>
    <definedName name="________________DMS2" localSheetId="48">'[2]사업계획(97년)'!#REF!</definedName>
    <definedName name="________________DMS2" localSheetId="50">'[2]사업계획(97년)'!#REF!</definedName>
    <definedName name="________________DMS2" localSheetId="51">'[2]사업계획(97년)'!#REF!</definedName>
    <definedName name="________________DMS2" localSheetId="52">'[2]사업계획(97년)'!#REF!</definedName>
    <definedName name="________________DMS2" localSheetId="49">'[2]사업계획(97년)'!#REF!</definedName>
    <definedName name="________________DMS2" localSheetId="55">'[2]사업계획(97년)'!#REF!</definedName>
    <definedName name="________________DMS2" localSheetId="58">'[2]사업계획(97년)'!#REF!</definedName>
    <definedName name="________________DMS2" localSheetId="53">'[2]사업계획(97년)'!#REF!</definedName>
    <definedName name="________________DMS2" localSheetId="57">'[2]사업계획(97년)'!#REF!</definedName>
    <definedName name="________________DMS2" localSheetId="59">'[2]사업계획(97년)'!#REF!</definedName>
    <definedName name="________________DMS2" localSheetId="54">'[2]사업계획(97년)'!#REF!</definedName>
    <definedName name="________________DMS2" localSheetId="56">'[2]사업계획(97년)'!#REF!</definedName>
    <definedName name="________________DMS2" localSheetId="62">'[2]사업계획(97년)'!#REF!</definedName>
    <definedName name="________________DMS2">'[2]사업계획(97년)'!#REF!</definedName>
    <definedName name="_______________DMS2" localSheetId="2">'[2]사업계획(97년)'!#REF!</definedName>
    <definedName name="_______________DMS2" localSheetId="1">'[2]사업계획(97년)'!#REF!</definedName>
    <definedName name="_______________DMS2" localSheetId="3">'[2]사업계획(97년)'!#REF!</definedName>
    <definedName name="_______________DMS2" localSheetId="7">'[2]사업계획(97년)'!#REF!</definedName>
    <definedName name="_______________DMS2" localSheetId="4">'[2]사업계획(97년)'!#REF!</definedName>
    <definedName name="_______________DMS2" localSheetId="5">'[2]사업계획(97년)'!#REF!</definedName>
    <definedName name="_______________DMS2" localSheetId="6">'[2]사업계획(97년)'!#REF!</definedName>
    <definedName name="_______________DMS2" localSheetId="8">'[2]사업계획(97년)'!#REF!</definedName>
    <definedName name="_______________DMS2" localSheetId="9">'[2]사업계획(97년)'!#REF!</definedName>
    <definedName name="_______________DMS2" localSheetId="11">'[2]사업계획(97년)'!#REF!</definedName>
    <definedName name="_______________DMS2" localSheetId="10">'[2]사업계획(97년)'!#REF!</definedName>
    <definedName name="_______________DMS2" localSheetId="16">'[2]사업계획(97년)'!#REF!</definedName>
    <definedName name="_______________DMS2" localSheetId="13">'[2]사업계획(97년)'!#REF!</definedName>
    <definedName name="_______________DMS2" localSheetId="12">'[2]사업계획(97년)'!#REF!</definedName>
    <definedName name="_______________DMS2" localSheetId="15">'[2]사업계획(97년)'!#REF!</definedName>
    <definedName name="_______________DMS2" localSheetId="14">'[2]사업계획(97년)'!#REF!</definedName>
    <definedName name="_______________DMS2" localSheetId="20">'[2]사업계획(97년)'!#REF!</definedName>
    <definedName name="_______________DMS2" localSheetId="17">'[2]사업계획(97년)'!#REF!</definedName>
    <definedName name="_______________DMS2" localSheetId="19">'[2]사업계획(97년)'!#REF!</definedName>
    <definedName name="_______________DMS2" localSheetId="18">'[2]사업계획(97년)'!#REF!</definedName>
    <definedName name="_______________DMS2" localSheetId="24">'[2]사업계획(97년)'!#REF!</definedName>
    <definedName name="_______________DMS2" localSheetId="22">'[2]사업계획(97년)'!#REF!</definedName>
    <definedName name="_______________DMS2" localSheetId="21">'[2]사업계획(97년)'!#REF!</definedName>
    <definedName name="_______________DMS2" localSheetId="23">'[2]사업계획(97년)'!#REF!</definedName>
    <definedName name="_______________DMS2" localSheetId="25">'[2]사업계획(97년)'!#REF!</definedName>
    <definedName name="_______________DMS2" localSheetId="26">'[2]사업계획(97년)'!#REF!</definedName>
    <definedName name="_______________DMS2" localSheetId="27">'[2]사업계획(97년)'!#REF!</definedName>
    <definedName name="_______________DMS2" localSheetId="28">'[2]사업계획(97년)'!#REF!</definedName>
    <definedName name="_______________DMS2" localSheetId="32">'[2]사업계획(97년)'!#REF!</definedName>
    <definedName name="_______________DMS2" localSheetId="33">'[2]사업계획(97년)'!#REF!</definedName>
    <definedName name="_______________DMS2" localSheetId="34">'[2]사업계획(97년)'!#REF!</definedName>
    <definedName name="_______________DMS2" localSheetId="35">'[2]사업계획(97년)'!#REF!</definedName>
    <definedName name="_______________DMS2" localSheetId="29">'[2]사업계획(97년)'!#REF!</definedName>
    <definedName name="_______________DMS2" localSheetId="30">'[2]사업계획(97년)'!#REF!</definedName>
    <definedName name="_______________DMS2" localSheetId="31">'[2]사업계획(97년)'!#REF!</definedName>
    <definedName name="_______________DMS2" localSheetId="36">'[2]사업계획(97년)'!#REF!</definedName>
    <definedName name="_______________DMS2" localSheetId="37">'[2]사업계획(97년)'!#REF!</definedName>
    <definedName name="_______________DMS2" localSheetId="38">'[2]사업계획(97년)'!#REF!</definedName>
    <definedName name="_______________DMS2" localSheetId="39">'[2]사업계획(97년)'!#REF!</definedName>
    <definedName name="_______________DMS2" localSheetId="40">'[2]사업계획(97년)'!#REF!</definedName>
    <definedName name="_______________DMS2" localSheetId="41">'[2]사업계획(97년)'!#REF!</definedName>
    <definedName name="_______________DMS2" localSheetId="42">'[2]사업계획(97년)'!#REF!</definedName>
    <definedName name="_______________DMS2" localSheetId="43">'[2]사업계획(97년)'!#REF!</definedName>
    <definedName name="_______________DMS2" localSheetId="44">'[2]사업계획(97년)'!#REF!</definedName>
    <definedName name="_______________DMS2" localSheetId="61">'[2]사업계획(97년)'!#REF!</definedName>
    <definedName name="_______________DMS2" localSheetId="60">'[2]사업계획(97년)'!#REF!</definedName>
    <definedName name="_______________DMS2" localSheetId="47">'[2]사업계획(97년)'!#REF!</definedName>
    <definedName name="_______________DMS2" localSheetId="46">'[2]사업계획(97년)'!#REF!</definedName>
    <definedName name="_______________DMS2" localSheetId="45">'[2]사업계획(97년)'!#REF!</definedName>
    <definedName name="_______________DMS2" localSheetId="48">'[2]사업계획(97년)'!#REF!</definedName>
    <definedName name="_______________DMS2" localSheetId="50">'[2]사업계획(97년)'!#REF!</definedName>
    <definedName name="_______________DMS2" localSheetId="51">'[2]사업계획(97년)'!#REF!</definedName>
    <definedName name="_______________DMS2" localSheetId="52">'[2]사업계획(97년)'!#REF!</definedName>
    <definedName name="_______________DMS2" localSheetId="49">'[2]사업계획(97년)'!#REF!</definedName>
    <definedName name="_______________DMS2" localSheetId="55">'[2]사업계획(97년)'!#REF!</definedName>
    <definedName name="_______________DMS2" localSheetId="58">'[2]사업계획(97년)'!#REF!</definedName>
    <definedName name="_______________DMS2" localSheetId="53">'[2]사업계획(97년)'!#REF!</definedName>
    <definedName name="_______________DMS2" localSheetId="57">'[2]사업계획(97년)'!#REF!</definedName>
    <definedName name="_______________DMS2" localSheetId="59">'[2]사업계획(97년)'!#REF!</definedName>
    <definedName name="_______________DMS2" localSheetId="54">'[2]사업계획(97년)'!#REF!</definedName>
    <definedName name="_______________DMS2" localSheetId="56">'[2]사업계획(97년)'!#REF!</definedName>
    <definedName name="_______________DMS2" localSheetId="62">'[2]사업계획(97년)'!#REF!</definedName>
    <definedName name="_______________DMS2">'[2]사업계획(97년)'!#REF!</definedName>
    <definedName name="_______________raw1" localSheetId="2">#REF!</definedName>
    <definedName name="_______________raw1" localSheetId="1">#REF!</definedName>
    <definedName name="_______________raw1" localSheetId="3">#REF!</definedName>
    <definedName name="_______________raw1" localSheetId="7">#REF!</definedName>
    <definedName name="_______________raw1" localSheetId="4">#REF!</definedName>
    <definedName name="_______________raw1" localSheetId="5">#REF!</definedName>
    <definedName name="_______________raw1" localSheetId="6">#REF!</definedName>
    <definedName name="_______________raw1" localSheetId="8">#REF!</definedName>
    <definedName name="_______________raw1" localSheetId="9">#REF!</definedName>
    <definedName name="_______________raw1" localSheetId="11">#REF!</definedName>
    <definedName name="_______________raw1" localSheetId="10">#REF!</definedName>
    <definedName name="_______________raw1" localSheetId="16">#REF!</definedName>
    <definedName name="_______________raw1" localSheetId="13">#REF!</definedName>
    <definedName name="_______________raw1" localSheetId="12">#REF!</definedName>
    <definedName name="_______________raw1" localSheetId="15">#REF!</definedName>
    <definedName name="_______________raw1" localSheetId="14">#REF!</definedName>
    <definedName name="_______________raw1" localSheetId="20">#REF!</definedName>
    <definedName name="_______________raw1" localSheetId="17">#REF!</definedName>
    <definedName name="_______________raw1" localSheetId="19">#REF!</definedName>
    <definedName name="_______________raw1" localSheetId="18">#REF!</definedName>
    <definedName name="_______________raw1" localSheetId="24">#REF!</definedName>
    <definedName name="_______________raw1" localSheetId="22">#REF!</definedName>
    <definedName name="_______________raw1" localSheetId="21">#REF!</definedName>
    <definedName name="_______________raw1" localSheetId="23">#REF!</definedName>
    <definedName name="_______________raw1" localSheetId="25">#REF!</definedName>
    <definedName name="_______________raw1" localSheetId="26">#REF!</definedName>
    <definedName name="_______________raw1" localSheetId="27">#REF!</definedName>
    <definedName name="_______________raw1" localSheetId="28">#REF!</definedName>
    <definedName name="_______________raw1" localSheetId="32">#REF!</definedName>
    <definedName name="_______________raw1" localSheetId="33">#REF!</definedName>
    <definedName name="_______________raw1" localSheetId="34">#REF!</definedName>
    <definedName name="_______________raw1" localSheetId="35">#REF!</definedName>
    <definedName name="_______________raw1" localSheetId="29">#REF!</definedName>
    <definedName name="_______________raw1" localSheetId="30">#REF!</definedName>
    <definedName name="_______________raw1" localSheetId="31">#REF!</definedName>
    <definedName name="_______________raw1" localSheetId="36">#REF!</definedName>
    <definedName name="_______________raw1" localSheetId="37">#REF!</definedName>
    <definedName name="_______________raw1" localSheetId="38">#REF!</definedName>
    <definedName name="_______________raw1" localSheetId="39">#REF!</definedName>
    <definedName name="_______________raw1" localSheetId="40">#REF!</definedName>
    <definedName name="_______________raw1" localSheetId="41">#REF!</definedName>
    <definedName name="_______________raw1" localSheetId="42">#REF!</definedName>
    <definedName name="_______________raw1" localSheetId="43">#REF!</definedName>
    <definedName name="_______________raw1" localSheetId="44">#REF!</definedName>
    <definedName name="_______________raw1" localSheetId="61">#REF!</definedName>
    <definedName name="_______________raw1" localSheetId="60">#REF!</definedName>
    <definedName name="_______________raw1" localSheetId="47">#REF!</definedName>
    <definedName name="_______________raw1" localSheetId="46">#REF!</definedName>
    <definedName name="_______________raw1" localSheetId="45">#REF!</definedName>
    <definedName name="_______________raw1" localSheetId="48">#REF!</definedName>
    <definedName name="_______________raw1" localSheetId="50">#REF!</definedName>
    <definedName name="_______________raw1" localSheetId="51">#REF!</definedName>
    <definedName name="_______________raw1" localSheetId="52">#REF!</definedName>
    <definedName name="_______________raw1" localSheetId="49">#REF!</definedName>
    <definedName name="_______________raw1" localSheetId="55">#REF!</definedName>
    <definedName name="_______________raw1" localSheetId="58">#REF!</definedName>
    <definedName name="_______________raw1" localSheetId="53">#REF!</definedName>
    <definedName name="_______________raw1" localSheetId="57">#REF!</definedName>
    <definedName name="_______________raw1" localSheetId="59">#REF!</definedName>
    <definedName name="_______________raw1" localSheetId="54">#REF!</definedName>
    <definedName name="_______________raw1" localSheetId="56">#REF!</definedName>
    <definedName name="_______________raw1" localSheetId="62">#REF!</definedName>
    <definedName name="_______________raw1">#REF!</definedName>
    <definedName name="______________DMS2" localSheetId="2">'[3]사업계획(97년)'!#REF!</definedName>
    <definedName name="______________DMS2" localSheetId="1">'[3]사업계획(97년)'!#REF!</definedName>
    <definedName name="______________DMS2" localSheetId="3">'[3]사업계획(97년)'!#REF!</definedName>
    <definedName name="______________DMS2" localSheetId="7">'[3]사업계획(97년)'!#REF!</definedName>
    <definedName name="______________DMS2" localSheetId="4">'[3]사업계획(97년)'!#REF!</definedName>
    <definedName name="______________DMS2" localSheetId="5">'[3]사업계획(97년)'!#REF!</definedName>
    <definedName name="______________DMS2" localSheetId="6">'[3]사업계획(97년)'!#REF!</definedName>
    <definedName name="______________DMS2" localSheetId="8">'[3]사업계획(97년)'!#REF!</definedName>
    <definedName name="______________DMS2" localSheetId="9">'[3]사업계획(97년)'!#REF!</definedName>
    <definedName name="______________DMS2" localSheetId="11">'[3]사업계획(97년)'!#REF!</definedName>
    <definedName name="______________DMS2" localSheetId="10">'[3]사업계획(97년)'!#REF!</definedName>
    <definedName name="______________DMS2" localSheetId="16">'[3]사업계획(97년)'!#REF!</definedName>
    <definedName name="______________DMS2" localSheetId="13">'[3]사업계획(97년)'!#REF!</definedName>
    <definedName name="______________DMS2" localSheetId="12">'[3]사업계획(97년)'!#REF!</definedName>
    <definedName name="______________DMS2" localSheetId="15">'[3]사업계획(97년)'!#REF!</definedName>
    <definedName name="______________DMS2" localSheetId="14">'[3]사업계획(97년)'!#REF!</definedName>
    <definedName name="______________DMS2" localSheetId="20">'[3]사업계획(97년)'!#REF!</definedName>
    <definedName name="______________DMS2" localSheetId="17">'[3]사업계획(97년)'!#REF!</definedName>
    <definedName name="______________DMS2" localSheetId="19">'[3]사업계획(97년)'!#REF!</definedName>
    <definedName name="______________DMS2" localSheetId="18">'[3]사업계획(97년)'!#REF!</definedName>
    <definedName name="______________DMS2" localSheetId="24">'[3]사업계획(97년)'!#REF!</definedName>
    <definedName name="______________DMS2" localSheetId="22">'[3]사업계획(97년)'!#REF!</definedName>
    <definedName name="______________DMS2" localSheetId="21">'[3]사업계획(97년)'!#REF!</definedName>
    <definedName name="______________DMS2" localSheetId="23">'[3]사업계획(97년)'!#REF!</definedName>
    <definedName name="______________DMS2" localSheetId="25">'[3]사업계획(97년)'!#REF!</definedName>
    <definedName name="______________DMS2" localSheetId="26">'[3]사업계획(97년)'!#REF!</definedName>
    <definedName name="______________DMS2" localSheetId="27">'[3]사업계획(97년)'!#REF!</definedName>
    <definedName name="______________DMS2" localSheetId="28">'[3]사업계획(97년)'!#REF!</definedName>
    <definedName name="______________DMS2" localSheetId="32">'[3]사업계획(97년)'!#REF!</definedName>
    <definedName name="______________DMS2" localSheetId="33">'[3]사업계획(97년)'!#REF!</definedName>
    <definedName name="______________DMS2" localSheetId="34">'[3]사업계획(97년)'!#REF!</definedName>
    <definedName name="______________DMS2" localSheetId="35">'[3]사업계획(97년)'!#REF!</definedName>
    <definedName name="______________DMS2" localSheetId="29">'[3]사업계획(97년)'!#REF!</definedName>
    <definedName name="______________DMS2" localSheetId="30">'[3]사업계획(97년)'!#REF!</definedName>
    <definedName name="______________DMS2" localSheetId="31">'[3]사업계획(97년)'!#REF!</definedName>
    <definedName name="______________DMS2" localSheetId="36">'[3]사업계획(97년)'!#REF!</definedName>
    <definedName name="______________DMS2" localSheetId="37">'[3]사업계획(97년)'!#REF!</definedName>
    <definedName name="______________DMS2" localSheetId="38">'[3]사업계획(97년)'!#REF!</definedName>
    <definedName name="______________DMS2" localSheetId="39">'[3]사업계획(97년)'!#REF!</definedName>
    <definedName name="______________DMS2" localSheetId="40">'[3]사업계획(97년)'!#REF!</definedName>
    <definedName name="______________DMS2" localSheetId="41">'[3]사업계획(97년)'!#REF!</definedName>
    <definedName name="______________DMS2" localSheetId="42">'[3]사업계획(97년)'!#REF!</definedName>
    <definedName name="______________DMS2" localSheetId="43">'[3]사업계획(97년)'!#REF!</definedName>
    <definedName name="______________DMS2" localSheetId="44">'[3]사업계획(97년)'!#REF!</definedName>
    <definedName name="______________DMS2" localSheetId="61">'[3]사업계획(97년)'!#REF!</definedName>
    <definedName name="______________DMS2" localSheetId="60">'[3]사업계획(97년)'!#REF!</definedName>
    <definedName name="______________DMS2" localSheetId="47">'[3]사업계획(97년)'!#REF!</definedName>
    <definedName name="______________DMS2" localSheetId="46">'[3]사업계획(97년)'!#REF!</definedName>
    <definedName name="______________DMS2" localSheetId="45">'[3]사업계획(97년)'!#REF!</definedName>
    <definedName name="______________DMS2" localSheetId="48">'[3]사업계획(97년)'!#REF!</definedName>
    <definedName name="______________DMS2" localSheetId="50">'[3]사업계획(97년)'!#REF!</definedName>
    <definedName name="______________DMS2" localSheetId="51">'[3]사업계획(97년)'!#REF!</definedName>
    <definedName name="______________DMS2" localSheetId="52">'[3]사업계획(97년)'!#REF!</definedName>
    <definedName name="______________DMS2" localSheetId="49">'[3]사업계획(97년)'!#REF!</definedName>
    <definedName name="______________DMS2" localSheetId="55">'[3]사업계획(97년)'!#REF!</definedName>
    <definedName name="______________DMS2" localSheetId="58">'[3]사업계획(97년)'!#REF!</definedName>
    <definedName name="______________DMS2" localSheetId="53">'[3]사업계획(97년)'!#REF!</definedName>
    <definedName name="______________DMS2" localSheetId="57">'[3]사업계획(97년)'!#REF!</definedName>
    <definedName name="______________DMS2" localSheetId="59">'[3]사업계획(97년)'!#REF!</definedName>
    <definedName name="______________DMS2" localSheetId="54">'[3]사업계획(97년)'!#REF!</definedName>
    <definedName name="______________DMS2" localSheetId="56">'[3]사업계획(97년)'!#REF!</definedName>
    <definedName name="______________DMS2" localSheetId="62">'[3]사업계획(97년)'!#REF!</definedName>
    <definedName name="______________DMS2">'[3]사업계획(97년)'!#REF!</definedName>
    <definedName name="______________raw1" localSheetId="2">#REF!</definedName>
    <definedName name="______________raw1" localSheetId="1">#REF!</definedName>
    <definedName name="______________raw1" localSheetId="3">#REF!</definedName>
    <definedName name="______________raw1" localSheetId="7">#REF!</definedName>
    <definedName name="______________raw1" localSheetId="4">#REF!</definedName>
    <definedName name="______________raw1" localSheetId="5">#REF!</definedName>
    <definedName name="______________raw1" localSheetId="6">#REF!</definedName>
    <definedName name="______________raw1" localSheetId="8">#REF!</definedName>
    <definedName name="______________raw1" localSheetId="9">#REF!</definedName>
    <definedName name="______________raw1" localSheetId="11">#REF!</definedName>
    <definedName name="______________raw1" localSheetId="10">#REF!</definedName>
    <definedName name="______________raw1" localSheetId="16">#REF!</definedName>
    <definedName name="______________raw1" localSheetId="13">#REF!</definedName>
    <definedName name="______________raw1" localSheetId="12">#REF!</definedName>
    <definedName name="______________raw1" localSheetId="15">#REF!</definedName>
    <definedName name="______________raw1" localSheetId="14">#REF!</definedName>
    <definedName name="______________raw1" localSheetId="20">#REF!</definedName>
    <definedName name="______________raw1" localSheetId="17">#REF!</definedName>
    <definedName name="______________raw1" localSheetId="19">#REF!</definedName>
    <definedName name="______________raw1" localSheetId="18">#REF!</definedName>
    <definedName name="______________raw1" localSheetId="24">#REF!</definedName>
    <definedName name="______________raw1" localSheetId="22">#REF!</definedName>
    <definedName name="______________raw1" localSheetId="21">#REF!</definedName>
    <definedName name="______________raw1" localSheetId="23">#REF!</definedName>
    <definedName name="______________raw1" localSheetId="25">#REF!</definedName>
    <definedName name="______________raw1" localSheetId="26">#REF!</definedName>
    <definedName name="______________raw1" localSheetId="27">#REF!</definedName>
    <definedName name="______________raw1" localSheetId="28">#REF!</definedName>
    <definedName name="______________raw1" localSheetId="32">#REF!</definedName>
    <definedName name="______________raw1" localSheetId="33">#REF!</definedName>
    <definedName name="______________raw1" localSheetId="34">#REF!</definedName>
    <definedName name="______________raw1" localSheetId="35">#REF!</definedName>
    <definedName name="______________raw1" localSheetId="29">#REF!</definedName>
    <definedName name="______________raw1" localSheetId="30">#REF!</definedName>
    <definedName name="______________raw1" localSheetId="31">#REF!</definedName>
    <definedName name="______________raw1" localSheetId="36">#REF!</definedName>
    <definedName name="______________raw1" localSheetId="37">#REF!</definedName>
    <definedName name="______________raw1" localSheetId="38">#REF!</definedName>
    <definedName name="______________raw1" localSheetId="39">#REF!</definedName>
    <definedName name="______________raw1" localSheetId="40">#REF!</definedName>
    <definedName name="______________raw1" localSheetId="41">#REF!</definedName>
    <definedName name="______________raw1" localSheetId="42">#REF!</definedName>
    <definedName name="______________raw1" localSheetId="43">#REF!</definedName>
    <definedName name="______________raw1" localSheetId="44">#REF!</definedName>
    <definedName name="______________raw1" localSheetId="61">#REF!</definedName>
    <definedName name="______________raw1" localSheetId="60">#REF!</definedName>
    <definedName name="______________raw1" localSheetId="47">#REF!</definedName>
    <definedName name="______________raw1" localSheetId="46">#REF!</definedName>
    <definedName name="______________raw1" localSheetId="45">#REF!</definedName>
    <definedName name="______________raw1" localSheetId="48">#REF!</definedName>
    <definedName name="______________raw1" localSheetId="50">#REF!</definedName>
    <definedName name="______________raw1" localSheetId="51">#REF!</definedName>
    <definedName name="______________raw1" localSheetId="52">#REF!</definedName>
    <definedName name="______________raw1" localSheetId="49">#REF!</definedName>
    <definedName name="______________raw1" localSheetId="55">#REF!</definedName>
    <definedName name="______________raw1" localSheetId="58">#REF!</definedName>
    <definedName name="______________raw1" localSheetId="53">#REF!</definedName>
    <definedName name="______________raw1" localSheetId="57">#REF!</definedName>
    <definedName name="______________raw1" localSheetId="59">#REF!</definedName>
    <definedName name="______________raw1" localSheetId="54">#REF!</definedName>
    <definedName name="______________raw1" localSheetId="56">#REF!</definedName>
    <definedName name="______________raw1" localSheetId="62">#REF!</definedName>
    <definedName name="______________raw1">#REF!</definedName>
    <definedName name="_____________DMS2" localSheetId="2">'[3]사업계획(97년)'!#REF!</definedName>
    <definedName name="_____________DMS2" localSheetId="1">'[3]사업계획(97년)'!#REF!</definedName>
    <definedName name="_____________DMS2" localSheetId="3">'[3]사업계획(97년)'!#REF!</definedName>
    <definedName name="_____________DMS2" localSheetId="7">'[3]사업계획(97년)'!#REF!</definedName>
    <definedName name="_____________DMS2" localSheetId="4">'[3]사업계획(97년)'!#REF!</definedName>
    <definedName name="_____________DMS2" localSheetId="5">'[3]사업계획(97년)'!#REF!</definedName>
    <definedName name="_____________DMS2" localSheetId="6">'[3]사업계획(97년)'!#REF!</definedName>
    <definedName name="_____________DMS2" localSheetId="8">'[3]사업계획(97년)'!#REF!</definedName>
    <definedName name="_____________DMS2" localSheetId="9">'[3]사업계획(97년)'!#REF!</definedName>
    <definedName name="_____________DMS2" localSheetId="11">'[3]사업계획(97년)'!#REF!</definedName>
    <definedName name="_____________DMS2" localSheetId="10">'[3]사업계획(97년)'!#REF!</definedName>
    <definedName name="_____________DMS2" localSheetId="16">'[3]사업계획(97년)'!#REF!</definedName>
    <definedName name="_____________DMS2" localSheetId="13">'[3]사업계획(97년)'!#REF!</definedName>
    <definedName name="_____________DMS2" localSheetId="12">'[3]사업계획(97년)'!#REF!</definedName>
    <definedName name="_____________DMS2" localSheetId="15">'[3]사업계획(97년)'!#REF!</definedName>
    <definedName name="_____________DMS2" localSheetId="14">'[3]사업계획(97년)'!#REF!</definedName>
    <definedName name="_____________DMS2" localSheetId="20">'[3]사업계획(97년)'!#REF!</definedName>
    <definedName name="_____________DMS2" localSheetId="17">'[3]사업계획(97년)'!#REF!</definedName>
    <definedName name="_____________DMS2" localSheetId="19">'[3]사업계획(97년)'!#REF!</definedName>
    <definedName name="_____________DMS2" localSheetId="18">'[3]사업계획(97년)'!#REF!</definedName>
    <definedName name="_____________DMS2" localSheetId="24">'[3]사업계획(97년)'!#REF!</definedName>
    <definedName name="_____________DMS2" localSheetId="22">'[3]사업계획(97년)'!#REF!</definedName>
    <definedName name="_____________DMS2" localSheetId="21">'[3]사업계획(97년)'!#REF!</definedName>
    <definedName name="_____________DMS2" localSheetId="23">'[3]사업계획(97년)'!#REF!</definedName>
    <definedName name="_____________DMS2" localSheetId="25">'[3]사업계획(97년)'!#REF!</definedName>
    <definedName name="_____________DMS2" localSheetId="26">'[3]사업계획(97년)'!#REF!</definedName>
    <definedName name="_____________DMS2" localSheetId="27">'[3]사업계획(97년)'!#REF!</definedName>
    <definedName name="_____________DMS2" localSheetId="28">'[3]사업계획(97년)'!#REF!</definedName>
    <definedName name="_____________DMS2" localSheetId="32">'[3]사업계획(97년)'!#REF!</definedName>
    <definedName name="_____________DMS2" localSheetId="33">'[3]사업계획(97년)'!#REF!</definedName>
    <definedName name="_____________DMS2" localSheetId="34">'[3]사업계획(97년)'!#REF!</definedName>
    <definedName name="_____________DMS2" localSheetId="35">'[3]사업계획(97년)'!#REF!</definedName>
    <definedName name="_____________DMS2" localSheetId="29">'[3]사업계획(97년)'!#REF!</definedName>
    <definedName name="_____________DMS2" localSheetId="30">'[3]사업계획(97년)'!#REF!</definedName>
    <definedName name="_____________DMS2" localSheetId="31">'[3]사업계획(97년)'!#REF!</definedName>
    <definedName name="_____________DMS2" localSheetId="36">'[3]사업계획(97년)'!#REF!</definedName>
    <definedName name="_____________DMS2" localSheetId="37">'[3]사업계획(97년)'!#REF!</definedName>
    <definedName name="_____________DMS2" localSheetId="38">'[3]사업계획(97년)'!#REF!</definedName>
    <definedName name="_____________DMS2" localSheetId="39">'[3]사업계획(97년)'!#REF!</definedName>
    <definedName name="_____________DMS2" localSheetId="40">'[3]사업계획(97년)'!#REF!</definedName>
    <definedName name="_____________DMS2" localSheetId="41">'[3]사업계획(97년)'!#REF!</definedName>
    <definedName name="_____________DMS2" localSheetId="42">'[3]사업계획(97년)'!#REF!</definedName>
    <definedName name="_____________DMS2" localSheetId="43">'[3]사업계획(97년)'!#REF!</definedName>
    <definedName name="_____________DMS2" localSheetId="44">'[3]사업계획(97년)'!#REF!</definedName>
    <definedName name="_____________DMS2" localSheetId="61">'[3]사업계획(97년)'!#REF!</definedName>
    <definedName name="_____________DMS2" localSheetId="60">'[3]사업계획(97년)'!#REF!</definedName>
    <definedName name="_____________DMS2" localSheetId="47">'[3]사업계획(97년)'!#REF!</definedName>
    <definedName name="_____________DMS2" localSheetId="46">'[3]사업계획(97년)'!#REF!</definedName>
    <definedName name="_____________DMS2" localSheetId="45">'[3]사업계획(97년)'!#REF!</definedName>
    <definedName name="_____________DMS2" localSheetId="48">'[3]사업계획(97년)'!#REF!</definedName>
    <definedName name="_____________DMS2" localSheetId="50">'[3]사업계획(97년)'!#REF!</definedName>
    <definedName name="_____________DMS2" localSheetId="51">'[3]사업계획(97년)'!#REF!</definedName>
    <definedName name="_____________DMS2" localSheetId="52">'[3]사업계획(97년)'!#REF!</definedName>
    <definedName name="_____________DMS2" localSheetId="49">'[3]사업계획(97년)'!#REF!</definedName>
    <definedName name="_____________DMS2" localSheetId="55">'[3]사업계획(97년)'!#REF!</definedName>
    <definedName name="_____________DMS2" localSheetId="58">'[3]사업계획(97년)'!#REF!</definedName>
    <definedName name="_____________DMS2" localSheetId="53">'[3]사업계획(97년)'!#REF!</definedName>
    <definedName name="_____________DMS2" localSheetId="57">'[3]사업계획(97년)'!#REF!</definedName>
    <definedName name="_____________DMS2" localSheetId="59">'[3]사업계획(97년)'!#REF!</definedName>
    <definedName name="_____________DMS2" localSheetId="54">'[3]사업계획(97년)'!#REF!</definedName>
    <definedName name="_____________DMS2" localSheetId="56">'[3]사업계획(97년)'!#REF!</definedName>
    <definedName name="_____________DMS2" localSheetId="62">'[3]사업계획(97년)'!#REF!</definedName>
    <definedName name="_____________DMS2">'[3]사업계획(97년)'!#REF!</definedName>
    <definedName name="_____________raw1" localSheetId="2">#REF!</definedName>
    <definedName name="_____________raw1" localSheetId="1">#REF!</definedName>
    <definedName name="_____________raw1" localSheetId="3">#REF!</definedName>
    <definedName name="_____________raw1" localSheetId="7">#REF!</definedName>
    <definedName name="_____________raw1" localSheetId="4">#REF!</definedName>
    <definedName name="_____________raw1" localSheetId="5">#REF!</definedName>
    <definedName name="_____________raw1" localSheetId="6">#REF!</definedName>
    <definedName name="_____________raw1" localSheetId="8">#REF!</definedName>
    <definedName name="_____________raw1" localSheetId="9">#REF!</definedName>
    <definedName name="_____________raw1" localSheetId="11">#REF!</definedName>
    <definedName name="_____________raw1" localSheetId="10">#REF!</definedName>
    <definedName name="_____________raw1" localSheetId="16">#REF!</definedName>
    <definedName name="_____________raw1" localSheetId="13">#REF!</definedName>
    <definedName name="_____________raw1" localSheetId="12">#REF!</definedName>
    <definedName name="_____________raw1" localSheetId="15">#REF!</definedName>
    <definedName name="_____________raw1" localSheetId="14">#REF!</definedName>
    <definedName name="_____________raw1" localSheetId="20">#REF!</definedName>
    <definedName name="_____________raw1" localSheetId="17">#REF!</definedName>
    <definedName name="_____________raw1" localSheetId="19">#REF!</definedName>
    <definedName name="_____________raw1" localSheetId="18">#REF!</definedName>
    <definedName name="_____________raw1" localSheetId="24">#REF!</definedName>
    <definedName name="_____________raw1" localSheetId="22">#REF!</definedName>
    <definedName name="_____________raw1" localSheetId="21">#REF!</definedName>
    <definedName name="_____________raw1" localSheetId="23">#REF!</definedName>
    <definedName name="_____________raw1" localSheetId="25">#REF!</definedName>
    <definedName name="_____________raw1" localSheetId="26">#REF!</definedName>
    <definedName name="_____________raw1" localSheetId="27">#REF!</definedName>
    <definedName name="_____________raw1" localSheetId="28">#REF!</definedName>
    <definedName name="_____________raw1" localSheetId="32">#REF!</definedName>
    <definedName name="_____________raw1" localSheetId="33">#REF!</definedName>
    <definedName name="_____________raw1" localSheetId="34">#REF!</definedName>
    <definedName name="_____________raw1" localSheetId="35">#REF!</definedName>
    <definedName name="_____________raw1" localSheetId="29">#REF!</definedName>
    <definedName name="_____________raw1" localSheetId="30">#REF!</definedName>
    <definedName name="_____________raw1" localSheetId="31">#REF!</definedName>
    <definedName name="_____________raw1" localSheetId="36">#REF!</definedName>
    <definedName name="_____________raw1" localSheetId="37">#REF!</definedName>
    <definedName name="_____________raw1" localSheetId="38">#REF!</definedName>
    <definedName name="_____________raw1" localSheetId="39">#REF!</definedName>
    <definedName name="_____________raw1" localSheetId="40">#REF!</definedName>
    <definedName name="_____________raw1" localSheetId="41">#REF!</definedName>
    <definedName name="_____________raw1" localSheetId="42">#REF!</definedName>
    <definedName name="_____________raw1" localSheetId="43">#REF!</definedName>
    <definedName name="_____________raw1" localSheetId="44">#REF!</definedName>
    <definedName name="_____________raw1" localSheetId="61">#REF!</definedName>
    <definedName name="_____________raw1" localSheetId="60">#REF!</definedName>
    <definedName name="_____________raw1" localSheetId="47">#REF!</definedName>
    <definedName name="_____________raw1" localSheetId="46">#REF!</definedName>
    <definedName name="_____________raw1" localSheetId="45">#REF!</definedName>
    <definedName name="_____________raw1" localSheetId="48">#REF!</definedName>
    <definedName name="_____________raw1" localSheetId="50">#REF!</definedName>
    <definedName name="_____________raw1" localSheetId="51">#REF!</definedName>
    <definedName name="_____________raw1" localSheetId="52">#REF!</definedName>
    <definedName name="_____________raw1" localSheetId="49">#REF!</definedName>
    <definedName name="_____________raw1" localSheetId="55">#REF!</definedName>
    <definedName name="_____________raw1" localSheetId="58">#REF!</definedName>
    <definedName name="_____________raw1" localSheetId="53">#REF!</definedName>
    <definedName name="_____________raw1" localSheetId="57">#REF!</definedName>
    <definedName name="_____________raw1" localSheetId="59">#REF!</definedName>
    <definedName name="_____________raw1" localSheetId="54">#REF!</definedName>
    <definedName name="_____________raw1" localSheetId="56">#REF!</definedName>
    <definedName name="_____________raw1" localSheetId="62">#REF!</definedName>
    <definedName name="_____________raw1">#REF!</definedName>
    <definedName name="____________DMS2" localSheetId="2">'[3]사업계획(97년)'!#REF!</definedName>
    <definedName name="____________DMS2" localSheetId="1">'[3]사업계획(97년)'!#REF!</definedName>
    <definedName name="____________DMS2" localSheetId="3">'[3]사업계획(97년)'!#REF!</definedName>
    <definedName name="____________DMS2" localSheetId="7">'[3]사업계획(97년)'!#REF!</definedName>
    <definedName name="____________DMS2" localSheetId="4">'[3]사업계획(97년)'!#REF!</definedName>
    <definedName name="____________DMS2" localSheetId="5">'[3]사업계획(97년)'!#REF!</definedName>
    <definedName name="____________DMS2" localSheetId="6">'[3]사업계획(97년)'!#REF!</definedName>
    <definedName name="____________DMS2" localSheetId="8">'[3]사업계획(97년)'!#REF!</definedName>
    <definedName name="____________DMS2" localSheetId="9">'[3]사업계획(97년)'!#REF!</definedName>
    <definedName name="____________DMS2" localSheetId="11">'[3]사업계획(97년)'!#REF!</definedName>
    <definedName name="____________DMS2" localSheetId="10">'[3]사업계획(97년)'!#REF!</definedName>
    <definedName name="____________DMS2" localSheetId="16">'[3]사업계획(97년)'!#REF!</definedName>
    <definedName name="____________DMS2" localSheetId="13">'[3]사업계획(97년)'!#REF!</definedName>
    <definedName name="____________DMS2" localSheetId="12">'[3]사업계획(97년)'!#REF!</definedName>
    <definedName name="____________DMS2" localSheetId="15">'[3]사업계획(97년)'!#REF!</definedName>
    <definedName name="____________DMS2" localSheetId="14">'[3]사업계획(97년)'!#REF!</definedName>
    <definedName name="____________DMS2" localSheetId="20">'[3]사업계획(97년)'!#REF!</definedName>
    <definedName name="____________DMS2" localSheetId="17">'[3]사업계획(97년)'!#REF!</definedName>
    <definedName name="____________DMS2" localSheetId="19">'[3]사업계획(97년)'!#REF!</definedName>
    <definedName name="____________DMS2" localSheetId="18">'[3]사업계획(97년)'!#REF!</definedName>
    <definedName name="____________DMS2" localSheetId="24">'[3]사업계획(97년)'!#REF!</definedName>
    <definedName name="____________DMS2" localSheetId="22">'[3]사업계획(97년)'!#REF!</definedName>
    <definedName name="____________DMS2" localSheetId="21">'[3]사업계획(97년)'!#REF!</definedName>
    <definedName name="____________DMS2" localSheetId="23">'[3]사업계획(97년)'!#REF!</definedName>
    <definedName name="____________DMS2" localSheetId="25">'[3]사업계획(97년)'!#REF!</definedName>
    <definedName name="____________DMS2" localSheetId="26">'[3]사업계획(97년)'!#REF!</definedName>
    <definedName name="____________DMS2" localSheetId="27">'[3]사업계획(97년)'!#REF!</definedName>
    <definedName name="____________DMS2" localSheetId="28">'[3]사업계획(97년)'!#REF!</definedName>
    <definedName name="____________DMS2" localSheetId="32">'[3]사업계획(97년)'!#REF!</definedName>
    <definedName name="____________DMS2" localSheetId="33">'[3]사업계획(97년)'!#REF!</definedName>
    <definedName name="____________DMS2" localSheetId="34">'[3]사업계획(97년)'!#REF!</definedName>
    <definedName name="____________DMS2" localSheetId="35">'[3]사업계획(97년)'!#REF!</definedName>
    <definedName name="____________DMS2" localSheetId="29">'[3]사업계획(97년)'!#REF!</definedName>
    <definedName name="____________DMS2" localSheetId="30">'[3]사업계획(97년)'!#REF!</definedName>
    <definedName name="____________DMS2" localSheetId="31">'[3]사업계획(97년)'!#REF!</definedName>
    <definedName name="____________DMS2" localSheetId="36">'[3]사업계획(97년)'!#REF!</definedName>
    <definedName name="____________DMS2" localSheetId="37">'[3]사업계획(97년)'!#REF!</definedName>
    <definedName name="____________DMS2" localSheetId="38">'[3]사업계획(97년)'!#REF!</definedName>
    <definedName name="____________DMS2" localSheetId="39">'[3]사업계획(97년)'!#REF!</definedName>
    <definedName name="____________DMS2" localSheetId="40">'[3]사업계획(97년)'!#REF!</definedName>
    <definedName name="____________DMS2" localSheetId="41">'[3]사업계획(97년)'!#REF!</definedName>
    <definedName name="____________DMS2" localSheetId="42">'[3]사업계획(97년)'!#REF!</definedName>
    <definedName name="____________DMS2" localSheetId="43">'[3]사업계획(97년)'!#REF!</definedName>
    <definedName name="____________DMS2" localSheetId="44">'[3]사업계획(97년)'!#REF!</definedName>
    <definedName name="____________DMS2" localSheetId="61">'[3]사업계획(97년)'!#REF!</definedName>
    <definedName name="____________DMS2" localSheetId="60">'[3]사업계획(97년)'!#REF!</definedName>
    <definedName name="____________DMS2" localSheetId="47">'[3]사업계획(97년)'!#REF!</definedName>
    <definedName name="____________DMS2" localSheetId="46">'[3]사업계획(97년)'!#REF!</definedName>
    <definedName name="____________DMS2" localSheetId="45">'[3]사업계획(97년)'!#REF!</definedName>
    <definedName name="____________DMS2" localSheetId="48">'[3]사업계획(97년)'!#REF!</definedName>
    <definedName name="____________DMS2" localSheetId="50">'[3]사업계획(97년)'!#REF!</definedName>
    <definedName name="____________DMS2" localSheetId="51">'[3]사업계획(97년)'!#REF!</definedName>
    <definedName name="____________DMS2" localSheetId="52">'[3]사업계획(97년)'!#REF!</definedName>
    <definedName name="____________DMS2" localSheetId="49">'[3]사업계획(97년)'!#REF!</definedName>
    <definedName name="____________DMS2" localSheetId="55">'[3]사업계획(97년)'!#REF!</definedName>
    <definedName name="____________DMS2" localSheetId="58">'[3]사업계획(97년)'!#REF!</definedName>
    <definedName name="____________DMS2" localSheetId="53">'[3]사업계획(97년)'!#REF!</definedName>
    <definedName name="____________DMS2" localSheetId="57">'[3]사업계획(97년)'!#REF!</definedName>
    <definedName name="____________DMS2" localSheetId="59">'[3]사업계획(97년)'!#REF!</definedName>
    <definedName name="____________DMS2" localSheetId="54">'[3]사업계획(97년)'!#REF!</definedName>
    <definedName name="____________DMS2" localSheetId="56">'[3]사업계획(97년)'!#REF!</definedName>
    <definedName name="____________DMS2" localSheetId="62">'[3]사업계획(97년)'!#REF!</definedName>
    <definedName name="____________DMS2">'[3]사업계획(97년)'!#REF!</definedName>
    <definedName name="____________raw1" localSheetId="2">#REF!</definedName>
    <definedName name="____________raw1" localSheetId="1">#REF!</definedName>
    <definedName name="____________raw1" localSheetId="3">#REF!</definedName>
    <definedName name="____________raw1" localSheetId="7">#REF!</definedName>
    <definedName name="____________raw1" localSheetId="4">#REF!</definedName>
    <definedName name="____________raw1" localSheetId="5">#REF!</definedName>
    <definedName name="____________raw1" localSheetId="6">#REF!</definedName>
    <definedName name="____________raw1" localSheetId="8">#REF!</definedName>
    <definedName name="____________raw1" localSheetId="9">#REF!</definedName>
    <definedName name="____________raw1" localSheetId="11">#REF!</definedName>
    <definedName name="____________raw1" localSheetId="10">#REF!</definedName>
    <definedName name="____________raw1" localSheetId="16">#REF!</definedName>
    <definedName name="____________raw1" localSheetId="13">#REF!</definedName>
    <definedName name="____________raw1" localSheetId="12">#REF!</definedName>
    <definedName name="____________raw1" localSheetId="15">#REF!</definedName>
    <definedName name="____________raw1" localSheetId="14">#REF!</definedName>
    <definedName name="____________raw1" localSheetId="20">#REF!</definedName>
    <definedName name="____________raw1" localSheetId="17">#REF!</definedName>
    <definedName name="____________raw1" localSheetId="19">#REF!</definedName>
    <definedName name="____________raw1" localSheetId="18">#REF!</definedName>
    <definedName name="____________raw1" localSheetId="24">#REF!</definedName>
    <definedName name="____________raw1" localSheetId="22">#REF!</definedName>
    <definedName name="____________raw1" localSheetId="21">#REF!</definedName>
    <definedName name="____________raw1" localSheetId="23">#REF!</definedName>
    <definedName name="____________raw1" localSheetId="25">#REF!</definedName>
    <definedName name="____________raw1" localSheetId="26">#REF!</definedName>
    <definedName name="____________raw1" localSheetId="27">#REF!</definedName>
    <definedName name="____________raw1" localSheetId="28">#REF!</definedName>
    <definedName name="____________raw1" localSheetId="32">#REF!</definedName>
    <definedName name="____________raw1" localSheetId="33">#REF!</definedName>
    <definedName name="____________raw1" localSheetId="34">#REF!</definedName>
    <definedName name="____________raw1" localSheetId="35">#REF!</definedName>
    <definedName name="____________raw1" localSheetId="29">#REF!</definedName>
    <definedName name="____________raw1" localSheetId="30">#REF!</definedName>
    <definedName name="____________raw1" localSheetId="31">#REF!</definedName>
    <definedName name="____________raw1" localSheetId="36">#REF!</definedName>
    <definedName name="____________raw1" localSheetId="37">#REF!</definedName>
    <definedName name="____________raw1" localSheetId="38">#REF!</definedName>
    <definedName name="____________raw1" localSheetId="39">#REF!</definedName>
    <definedName name="____________raw1" localSheetId="40">#REF!</definedName>
    <definedName name="____________raw1" localSheetId="41">#REF!</definedName>
    <definedName name="____________raw1" localSheetId="42">#REF!</definedName>
    <definedName name="____________raw1" localSheetId="43">#REF!</definedName>
    <definedName name="____________raw1" localSheetId="44">#REF!</definedName>
    <definedName name="____________raw1" localSheetId="61">#REF!</definedName>
    <definedName name="____________raw1" localSheetId="60">#REF!</definedName>
    <definedName name="____________raw1" localSheetId="47">#REF!</definedName>
    <definedName name="____________raw1" localSheetId="46">#REF!</definedName>
    <definedName name="____________raw1" localSheetId="45">#REF!</definedName>
    <definedName name="____________raw1" localSheetId="48">#REF!</definedName>
    <definedName name="____________raw1" localSheetId="50">#REF!</definedName>
    <definedName name="____________raw1" localSheetId="51">#REF!</definedName>
    <definedName name="____________raw1" localSheetId="52">#REF!</definedName>
    <definedName name="____________raw1" localSheetId="49">#REF!</definedName>
    <definedName name="____________raw1" localSheetId="55">#REF!</definedName>
    <definedName name="____________raw1" localSheetId="58">#REF!</definedName>
    <definedName name="____________raw1" localSheetId="53">#REF!</definedName>
    <definedName name="____________raw1" localSheetId="57">#REF!</definedName>
    <definedName name="____________raw1" localSheetId="59">#REF!</definedName>
    <definedName name="____________raw1" localSheetId="54">#REF!</definedName>
    <definedName name="____________raw1" localSheetId="56">#REF!</definedName>
    <definedName name="____________raw1" localSheetId="62">#REF!</definedName>
    <definedName name="____________raw1">#REF!</definedName>
    <definedName name="___________DMS2" localSheetId="2">'[3]사업계획(97년)'!#REF!</definedName>
    <definedName name="___________DMS2" localSheetId="1">'[3]사업계획(97년)'!#REF!</definedName>
    <definedName name="___________DMS2" localSheetId="3">'[3]사업계획(97년)'!#REF!</definedName>
    <definedName name="___________DMS2" localSheetId="7">'[3]사업계획(97년)'!#REF!</definedName>
    <definedName name="___________DMS2" localSheetId="4">'[3]사업계획(97년)'!#REF!</definedName>
    <definedName name="___________DMS2" localSheetId="5">'[3]사업계획(97년)'!#REF!</definedName>
    <definedName name="___________DMS2" localSheetId="6">'[3]사업계획(97년)'!#REF!</definedName>
    <definedName name="___________DMS2" localSheetId="8">'[3]사업계획(97년)'!#REF!</definedName>
    <definedName name="___________DMS2" localSheetId="9">'[3]사업계획(97년)'!#REF!</definedName>
    <definedName name="___________DMS2" localSheetId="11">'[3]사업계획(97년)'!#REF!</definedName>
    <definedName name="___________DMS2" localSheetId="10">'[3]사업계획(97년)'!#REF!</definedName>
    <definedName name="___________DMS2" localSheetId="16">'[3]사업계획(97년)'!#REF!</definedName>
    <definedName name="___________DMS2" localSheetId="13">'[3]사업계획(97년)'!#REF!</definedName>
    <definedName name="___________DMS2" localSheetId="12">'[3]사업계획(97년)'!#REF!</definedName>
    <definedName name="___________DMS2" localSheetId="15">'[3]사업계획(97년)'!#REF!</definedName>
    <definedName name="___________DMS2" localSheetId="14">'[3]사업계획(97년)'!#REF!</definedName>
    <definedName name="___________DMS2" localSheetId="20">'[3]사업계획(97년)'!#REF!</definedName>
    <definedName name="___________DMS2" localSheetId="17">'[3]사업계획(97년)'!#REF!</definedName>
    <definedName name="___________DMS2" localSheetId="19">'[3]사업계획(97년)'!#REF!</definedName>
    <definedName name="___________DMS2" localSheetId="18">'[3]사업계획(97년)'!#REF!</definedName>
    <definedName name="___________DMS2" localSheetId="24">'[3]사업계획(97년)'!#REF!</definedName>
    <definedName name="___________DMS2" localSheetId="22">'[3]사업계획(97년)'!#REF!</definedName>
    <definedName name="___________DMS2" localSheetId="21">'[3]사업계획(97년)'!#REF!</definedName>
    <definedName name="___________DMS2" localSheetId="23">'[3]사업계획(97년)'!#REF!</definedName>
    <definedName name="___________DMS2" localSheetId="25">'[3]사업계획(97년)'!#REF!</definedName>
    <definedName name="___________DMS2" localSheetId="26">'[3]사업계획(97년)'!#REF!</definedName>
    <definedName name="___________DMS2" localSheetId="27">'[3]사업계획(97년)'!#REF!</definedName>
    <definedName name="___________DMS2" localSheetId="28">'[3]사업계획(97년)'!#REF!</definedName>
    <definedName name="___________DMS2" localSheetId="32">'[3]사업계획(97년)'!#REF!</definedName>
    <definedName name="___________DMS2" localSheetId="33">'[3]사업계획(97년)'!#REF!</definedName>
    <definedName name="___________DMS2" localSheetId="34">'[3]사업계획(97년)'!#REF!</definedName>
    <definedName name="___________DMS2" localSheetId="35">'[3]사업계획(97년)'!#REF!</definedName>
    <definedName name="___________DMS2" localSheetId="29">'[3]사업계획(97년)'!#REF!</definedName>
    <definedName name="___________DMS2" localSheetId="30">'[3]사업계획(97년)'!#REF!</definedName>
    <definedName name="___________DMS2" localSheetId="31">'[3]사업계획(97년)'!#REF!</definedName>
    <definedName name="___________DMS2" localSheetId="36">'[3]사업계획(97년)'!#REF!</definedName>
    <definedName name="___________DMS2" localSheetId="37">'[3]사업계획(97년)'!#REF!</definedName>
    <definedName name="___________DMS2" localSheetId="38">'[3]사업계획(97년)'!#REF!</definedName>
    <definedName name="___________DMS2" localSheetId="39">'[3]사업계획(97년)'!#REF!</definedName>
    <definedName name="___________DMS2" localSheetId="40">'[3]사업계획(97년)'!#REF!</definedName>
    <definedName name="___________DMS2" localSheetId="41">'[3]사업계획(97년)'!#REF!</definedName>
    <definedName name="___________DMS2" localSheetId="42">'[3]사업계획(97년)'!#REF!</definedName>
    <definedName name="___________DMS2" localSheetId="43">'[3]사업계획(97년)'!#REF!</definedName>
    <definedName name="___________DMS2" localSheetId="44">'[3]사업계획(97년)'!#REF!</definedName>
    <definedName name="___________DMS2" localSheetId="61">'[3]사업계획(97년)'!#REF!</definedName>
    <definedName name="___________DMS2" localSheetId="60">'[3]사업계획(97년)'!#REF!</definedName>
    <definedName name="___________DMS2" localSheetId="47">'[3]사업계획(97년)'!#REF!</definedName>
    <definedName name="___________DMS2" localSheetId="46">'[3]사업계획(97년)'!#REF!</definedName>
    <definedName name="___________DMS2" localSheetId="45">'[3]사업계획(97년)'!#REF!</definedName>
    <definedName name="___________DMS2" localSheetId="48">'[3]사업계획(97년)'!#REF!</definedName>
    <definedName name="___________DMS2" localSheetId="50">'[3]사업계획(97년)'!#REF!</definedName>
    <definedName name="___________DMS2" localSheetId="51">'[3]사업계획(97년)'!#REF!</definedName>
    <definedName name="___________DMS2" localSheetId="52">'[3]사업계획(97년)'!#REF!</definedName>
    <definedName name="___________DMS2" localSheetId="49">'[3]사업계획(97년)'!#REF!</definedName>
    <definedName name="___________DMS2" localSheetId="55">'[3]사업계획(97년)'!#REF!</definedName>
    <definedName name="___________DMS2" localSheetId="58">'[3]사업계획(97년)'!#REF!</definedName>
    <definedName name="___________DMS2" localSheetId="53">'[3]사업계획(97년)'!#REF!</definedName>
    <definedName name="___________DMS2" localSheetId="57">'[3]사업계획(97년)'!#REF!</definedName>
    <definedName name="___________DMS2" localSheetId="59">'[3]사업계획(97년)'!#REF!</definedName>
    <definedName name="___________DMS2" localSheetId="54">'[3]사업계획(97년)'!#REF!</definedName>
    <definedName name="___________DMS2" localSheetId="56">'[3]사업계획(97년)'!#REF!</definedName>
    <definedName name="___________DMS2" localSheetId="62">'[3]사업계획(97년)'!#REF!</definedName>
    <definedName name="___________DMS2">'[3]사업계획(97년)'!#REF!</definedName>
    <definedName name="___________raw1" localSheetId="2">#REF!</definedName>
    <definedName name="___________raw1" localSheetId="1">#REF!</definedName>
    <definedName name="___________raw1" localSheetId="3">#REF!</definedName>
    <definedName name="___________raw1" localSheetId="7">#REF!</definedName>
    <definedName name="___________raw1" localSheetId="4">#REF!</definedName>
    <definedName name="___________raw1" localSheetId="5">#REF!</definedName>
    <definedName name="___________raw1" localSheetId="6">#REF!</definedName>
    <definedName name="___________raw1" localSheetId="8">#REF!</definedName>
    <definedName name="___________raw1" localSheetId="9">#REF!</definedName>
    <definedName name="___________raw1" localSheetId="11">#REF!</definedName>
    <definedName name="___________raw1" localSheetId="10">#REF!</definedName>
    <definedName name="___________raw1" localSheetId="16">#REF!</definedName>
    <definedName name="___________raw1" localSheetId="13">#REF!</definedName>
    <definedName name="___________raw1" localSheetId="12">#REF!</definedName>
    <definedName name="___________raw1" localSheetId="15">#REF!</definedName>
    <definedName name="___________raw1" localSheetId="14">#REF!</definedName>
    <definedName name="___________raw1" localSheetId="20">#REF!</definedName>
    <definedName name="___________raw1" localSheetId="17">#REF!</definedName>
    <definedName name="___________raw1" localSheetId="19">#REF!</definedName>
    <definedName name="___________raw1" localSheetId="18">#REF!</definedName>
    <definedName name="___________raw1" localSheetId="24">#REF!</definedName>
    <definedName name="___________raw1" localSheetId="22">#REF!</definedName>
    <definedName name="___________raw1" localSheetId="21">#REF!</definedName>
    <definedName name="___________raw1" localSheetId="23">#REF!</definedName>
    <definedName name="___________raw1" localSheetId="25">#REF!</definedName>
    <definedName name="___________raw1" localSheetId="26">#REF!</definedName>
    <definedName name="___________raw1" localSheetId="27">#REF!</definedName>
    <definedName name="___________raw1" localSheetId="28">#REF!</definedName>
    <definedName name="___________raw1" localSheetId="32">#REF!</definedName>
    <definedName name="___________raw1" localSheetId="33">#REF!</definedName>
    <definedName name="___________raw1" localSheetId="34">#REF!</definedName>
    <definedName name="___________raw1" localSheetId="35">#REF!</definedName>
    <definedName name="___________raw1" localSheetId="29">#REF!</definedName>
    <definedName name="___________raw1" localSheetId="30">#REF!</definedName>
    <definedName name="___________raw1" localSheetId="31">#REF!</definedName>
    <definedName name="___________raw1" localSheetId="36">#REF!</definedName>
    <definedName name="___________raw1" localSheetId="37">#REF!</definedName>
    <definedName name="___________raw1" localSheetId="38">#REF!</definedName>
    <definedName name="___________raw1" localSheetId="39">#REF!</definedName>
    <definedName name="___________raw1" localSheetId="40">#REF!</definedName>
    <definedName name="___________raw1" localSheetId="41">#REF!</definedName>
    <definedName name="___________raw1" localSheetId="42">#REF!</definedName>
    <definedName name="___________raw1" localSheetId="43">#REF!</definedName>
    <definedName name="___________raw1" localSheetId="44">#REF!</definedName>
    <definedName name="___________raw1" localSheetId="61">#REF!</definedName>
    <definedName name="___________raw1" localSheetId="60">#REF!</definedName>
    <definedName name="___________raw1" localSheetId="47">#REF!</definedName>
    <definedName name="___________raw1" localSheetId="46">#REF!</definedName>
    <definedName name="___________raw1" localSheetId="45">#REF!</definedName>
    <definedName name="___________raw1" localSheetId="48">#REF!</definedName>
    <definedName name="___________raw1" localSheetId="50">#REF!</definedName>
    <definedName name="___________raw1" localSheetId="51">#REF!</definedName>
    <definedName name="___________raw1" localSheetId="52">#REF!</definedName>
    <definedName name="___________raw1" localSheetId="49">#REF!</definedName>
    <definedName name="___________raw1" localSheetId="55">#REF!</definedName>
    <definedName name="___________raw1" localSheetId="58">#REF!</definedName>
    <definedName name="___________raw1" localSheetId="53">#REF!</definedName>
    <definedName name="___________raw1" localSheetId="57">#REF!</definedName>
    <definedName name="___________raw1" localSheetId="59">#REF!</definedName>
    <definedName name="___________raw1" localSheetId="54">#REF!</definedName>
    <definedName name="___________raw1" localSheetId="56">#REF!</definedName>
    <definedName name="___________raw1" localSheetId="62">#REF!</definedName>
    <definedName name="___________raw1">#REF!</definedName>
    <definedName name="__________DMS2" localSheetId="2">'[3]사업계획(97년)'!#REF!</definedName>
    <definedName name="__________DMS2" localSheetId="1">'[3]사업계획(97년)'!#REF!</definedName>
    <definedName name="__________DMS2" localSheetId="3">'[3]사업계획(97년)'!#REF!</definedName>
    <definedName name="__________DMS2" localSheetId="7">'[3]사업계획(97년)'!#REF!</definedName>
    <definedName name="__________DMS2" localSheetId="4">'[3]사업계획(97년)'!#REF!</definedName>
    <definedName name="__________DMS2" localSheetId="5">'[3]사업계획(97년)'!#REF!</definedName>
    <definedName name="__________DMS2" localSheetId="6">'[3]사업계획(97년)'!#REF!</definedName>
    <definedName name="__________DMS2" localSheetId="8">'[3]사업계획(97년)'!#REF!</definedName>
    <definedName name="__________DMS2" localSheetId="9">'[3]사업계획(97년)'!#REF!</definedName>
    <definedName name="__________DMS2" localSheetId="11">'[3]사업계획(97년)'!#REF!</definedName>
    <definedName name="__________DMS2" localSheetId="10">'[3]사업계획(97년)'!#REF!</definedName>
    <definedName name="__________DMS2" localSheetId="16">'[3]사업계획(97년)'!#REF!</definedName>
    <definedName name="__________DMS2" localSheetId="13">'[3]사업계획(97년)'!#REF!</definedName>
    <definedName name="__________DMS2" localSheetId="12">'[3]사업계획(97년)'!#REF!</definedName>
    <definedName name="__________DMS2" localSheetId="15">'[3]사업계획(97년)'!#REF!</definedName>
    <definedName name="__________DMS2" localSheetId="14">'[3]사업계획(97년)'!#REF!</definedName>
    <definedName name="__________DMS2" localSheetId="20">'[3]사업계획(97년)'!#REF!</definedName>
    <definedName name="__________DMS2" localSheetId="17">'[3]사업계획(97년)'!#REF!</definedName>
    <definedName name="__________DMS2" localSheetId="19">'[3]사업계획(97년)'!#REF!</definedName>
    <definedName name="__________DMS2" localSheetId="18">'[3]사업계획(97년)'!#REF!</definedName>
    <definedName name="__________DMS2" localSheetId="24">'[3]사업계획(97년)'!#REF!</definedName>
    <definedName name="__________DMS2" localSheetId="22">'[3]사업계획(97년)'!#REF!</definedName>
    <definedName name="__________DMS2" localSheetId="21">'[3]사업계획(97년)'!#REF!</definedName>
    <definedName name="__________DMS2" localSheetId="23">'[3]사업계획(97년)'!#REF!</definedName>
    <definedName name="__________DMS2" localSheetId="25">'[3]사업계획(97년)'!#REF!</definedName>
    <definedName name="__________DMS2" localSheetId="26">'[3]사업계획(97년)'!#REF!</definedName>
    <definedName name="__________DMS2" localSheetId="27">'[3]사업계획(97년)'!#REF!</definedName>
    <definedName name="__________DMS2" localSheetId="28">'[3]사업계획(97년)'!#REF!</definedName>
    <definedName name="__________DMS2" localSheetId="32">'[3]사업계획(97년)'!#REF!</definedName>
    <definedName name="__________DMS2" localSheetId="33">'[3]사업계획(97년)'!#REF!</definedName>
    <definedName name="__________DMS2" localSheetId="34">'[3]사업계획(97년)'!#REF!</definedName>
    <definedName name="__________DMS2" localSheetId="35">'[3]사업계획(97년)'!#REF!</definedName>
    <definedName name="__________DMS2" localSheetId="29">'[3]사업계획(97년)'!#REF!</definedName>
    <definedName name="__________DMS2" localSheetId="30">'[3]사업계획(97년)'!#REF!</definedName>
    <definedName name="__________DMS2" localSheetId="31">'[3]사업계획(97년)'!#REF!</definedName>
    <definedName name="__________DMS2" localSheetId="36">'[3]사업계획(97년)'!#REF!</definedName>
    <definedName name="__________DMS2" localSheetId="37">'[3]사업계획(97년)'!#REF!</definedName>
    <definedName name="__________DMS2" localSheetId="38">'[3]사업계획(97년)'!#REF!</definedName>
    <definedName name="__________DMS2" localSheetId="39">'[3]사업계획(97년)'!#REF!</definedName>
    <definedName name="__________DMS2" localSheetId="40">'[3]사업계획(97년)'!#REF!</definedName>
    <definedName name="__________DMS2" localSheetId="41">'[3]사업계획(97년)'!#REF!</definedName>
    <definedName name="__________DMS2" localSheetId="42">'[3]사업계획(97년)'!#REF!</definedName>
    <definedName name="__________DMS2" localSheetId="43">'[3]사업계획(97년)'!#REF!</definedName>
    <definedName name="__________DMS2" localSheetId="44">'[3]사업계획(97년)'!#REF!</definedName>
    <definedName name="__________DMS2" localSheetId="61">'[3]사업계획(97년)'!#REF!</definedName>
    <definedName name="__________DMS2" localSheetId="60">'[3]사업계획(97년)'!#REF!</definedName>
    <definedName name="__________DMS2" localSheetId="47">'[3]사업계획(97년)'!#REF!</definedName>
    <definedName name="__________DMS2" localSheetId="46">'[3]사업계획(97년)'!#REF!</definedName>
    <definedName name="__________DMS2" localSheetId="45">'[3]사업계획(97년)'!#REF!</definedName>
    <definedName name="__________DMS2" localSheetId="48">'[3]사업계획(97년)'!#REF!</definedName>
    <definedName name="__________DMS2" localSheetId="50">'[3]사업계획(97년)'!#REF!</definedName>
    <definedName name="__________DMS2" localSheetId="51">'[3]사업계획(97년)'!#REF!</definedName>
    <definedName name="__________DMS2" localSheetId="52">'[3]사업계획(97년)'!#REF!</definedName>
    <definedName name="__________DMS2" localSheetId="49">'[3]사업계획(97년)'!#REF!</definedName>
    <definedName name="__________DMS2" localSheetId="55">'[3]사업계획(97년)'!#REF!</definedName>
    <definedName name="__________DMS2" localSheetId="58">'[3]사업계획(97년)'!#REF!</definedName>
    <definedName name="__________DMS2" localSheetId="53">'[3]사업계획(97년)'!#REF!</definedName>
    <definedName name="__________DMS2" localSheetId="57">'[3]사업계획(97년)'!#REF!</definedName>
    <definedName name="__________DMS2" localSheetId="59">'[3]사업계획(97년)'!#REF!</definedName>
    <definedName name="__________DMS2" localSheetId="54">'[3]사업계획(97년)'!#REF!</definedName>
    <definedName name="__________DMS2" localSheetId="56">'[3]사업계획(97년)'!#REF!</definedName>
    <definedName name="__________DMS2" localSheetId="62">'[3]사업계획(97년)'!#REF!</definedName>
    <definedName name="__________DMS2">'[3]사업계획(97년)'!#REF!</definedName>
    <definedName name="__________raw1" localSheetId="2">#REF!</definedName>
    <definedName name="__________raw1" localSheetId="1">#REF!</definedName>
    <definedName name="__________raw1" localSheetId="3">#REF!</definedName>
    <definedName name="__________raw1" localSheetId="7">#REF!</definedName>
    <definedName name="__________raw1" localSheetId="4">#REF!</definedName>
    <definedName name="__________raw1" localSheetId="5">#REF!</definedName>
    <definedName name="__________raw1" localSheetId="6">#REF!</definedName>
    <definedName name="__________raw1" localSheetId="8">#REF!</definedName>
    <definedName name="__________raw1" localSheetId="9">#REF!</definedName>
    <definedName name="__________raw1" localSheetId="11">#REF!</definedName>
    <definedName name="__________raw1" localSheetId="10">#REF!</definedName>
    <definedName name="__________raw1" localSheetId="16">#REF!</definedName>
    <definedName name="__________raw1" localSheetId="13">#REF!</definedName>
    <definedName name="__________raw1" localSheetId="12">#REF!</definedName>
    <definedName name="__________raw1" localSheetId="15">#REF!</definedName>
    <definedName name="__________raw1" localSheetId="14">#REF!</definedName>
    <definedName name="__________raw1" localSheetId="20">#REF!</definedName>
    <definedName name="__________raw1" localSheetId="17">#REF!</definedName>
    <definedName name="__________raw1" localSheetId="19">#REF!</definedName>
    <definedName name="__________raw1" localSheetId="18">#REF!</definedName>
    <definedName name="__________raw1" localSheetId="24">#REF!</definedName>
    <definedName name="__________raw1" localSheetId="22">#REF!</definedName>
    <definedName name="__________raw1" localSheetId="21">#REF!</definedName>
    <definedName name="__________raw1" localSheetId="23">#REF!</definedName>
    <definedName name="__________raw1" localSheetId="25">#REF!</definedName>
    <definedName name="__________raw1" localSheetId="26">#REF!</definedName>
    <definedName name="__________raw1" localSheetId="27">#REF!</definedName>
    <definedName name="__________raw1" localSheetId="28">#REF!</definedName>
    <definedName name="__________raw1" localSheetId="32">#REF!</definedName>
    <definedName name="__________raw1" localSheetId="33">#REF!</definedName>
    <definedName name="__________raw1" localSheetId="34">#REF!</definedName>
    <definedName name="__________raw1" localSheetId="35">#REF!</definedName>
    <definedName name="__________raw1" localSheetId="29">#REF!</definedName>
    <definedName name="__________raw1" localSheetId="30">#REF!</definedName>
    <definedName name="__________raw1" localSheetId="31">#REF!</definedName>
    <definedName name="__________raw1" localSheetId="36">#REF!</definedName>
    <definedName name="__________raw1" localSheetId="37">#REF!</definedName>
    <definedName name="__________raw1" localSheetId="38">#REF!</definedName>
    <definedName name="__________raw1" localSheetId="39">#REF!</definedName>
    <definedName name="__________raw1" localSheetId="40">#REF!</definedName>
    <definedName name="__________raw1" localSheetId="41">#REF!</definedName>
    <definedName name="__________raw1" localSheetId="42">#REF!</definedName>
    <definedName name="__________raw1" localSheetId="43">#REF!</definedName>
    <definedName name="__________raw1" localSheetId="44">#REF!</definedName>
    <definedName name="__________raw1" localSheetId="61">#REF!</definedName>
    <definedName name="__________raw1" localSheetId="60">#REF!</definedName>
    <definedName name="__________raw1" localSheetId="47">#REF!</definedName>
    <definedName name="__________raw1" localSheetId="46">#REF!</definedName>
    <definedName name="__________raw1" localSheetId="45">#REF!</definedName>
    <definedName name="__________raw1" localSheetId="48">#REF!</definedName>
    <definedName name="__________raw1" localSheetId="50">#REF!</definedName>
    <definedName name="__________raw1" localSheetId="51">#REF!</definedName>
    <definedName name="__________raw1" localSheetId="52">#REF!</definedName>
    <definedName name="__________raw1" localSheetId="49">#REF!</definedName>
    <definedName name="__________raw1" localSheetId="55">#REF!</definedName>
    <definedName name="__________raw1" localSheetId="58">#REF!</definedName>
    <definedName name="__________raw1" localSheetId="53">#REF!</definedName>
    <definedName name="__________raw1" localSheetId="57">#REF!</definedName>
    <definedName name="__________raw1" localSheetId="59">#REF!</definedName>
    <definedName name="__________raw1" localSheetId="54">#REF!</definedName>
    <definedName name="__________raw1" localSheetId="56">#REF!</definedName>
    <definedName name="__________raw1" localSheetId="62">#REF!</definedName>
    <definedName name="__________raw1">#REF!</definedName>
    <definedName name="_________DMS2" localSheetId="2">'[2]사업계획(97년)'!#REF!</definedName>
    <definedName name="_________DMS2" localSheetId="1">'[2]사업계획(97년)'!#REF!</definedName>
    <definedName name="_________DMS2" localSheetId="3">'[2]사업계획(97년)'!#REF!</definedName>
    <definedName name="_________DMS2" localSheetId="7">'[2]사업계획(97년)'!#REF!</definedName>
    <definedName name="_________DMS2" localSheetId="4">'[2]사업계획(97년)'!#REF!</definedName>
    <definedName name="_________DMS2" localSheetId="5">'[2]사업계획(97년)'!#REF!</definedName>
    <definedName name="_________DMS2" localSheetId="6">'[2]사업계획(97년)'!#REF!</definedName>
    <definedName name="_________DMS2" localSheetId="8">'[2]사업계획(97년)'!#REF!</definedName>
    <definedName name="_________DMS2" localSheetId="9">'[2]사업계획(97년)'!#REF!</definedName>
    <definedName name="_________DMS2" localSheetId="11">'[2]사업계획(97년)'!#REF!</definedName>
    <definedName name="_________DMS2" localSheetId="10">'[2]사업계획(97년)'!#REF!</definedName>
    <definedName name="_________DMS2" localSheetId="16">'[2]사업계획(97년)'!#REF!</definedName>
    <definedName name="_________DMS2" localSheetId="13">'[2]사업계획(97년)'!#REF!</definedName>
    <definedName name="_________DMS2" localSheetId="12">'[2]사업계획(97년)'!#REF!</definedName>
    <definedName name="_________DMS2" localSheetId="15">'[2]사업계획(97년)'!#REF!</definedName>
    <definedName name="_________DMS2" localSheetId="14">'[2]사업계획(97년)'!#REF!</definedName>
    <definedName name="_________DMS2" localSheetId="20">'[2]사업계획(97년)'!#REF!</definedName>
    <definedName name="_________DMS2" localSheetId="17">'[2]사업계획(97년)'!#REF!</definedName>
    <definedName name="_________DMS2" localSheetId="19">'[2]사업계획(97년)'!#REF!</definedName>
    <definedName name="_________DMS2" localSheetId="18">'[2]사업계획(97년)'!#REF!</definedName>
    <definedName name="_________DMS2" localSheetId="24">'[2]사업계획(97년)'!#REF!</definedName>
    <definedName name="_________DMS2" localSheetId="22">'[2]사업계획(97년)'!#REF!</definedName>
    <definedName name="_________DMS2" localSheetId="21">'[2]사업계획(97년)'!#REF!</definedName>
    <definedName name="_________DMS2" localSheetId="23">'[2]사업계획(97년)'!#REF!</definedName>
    <definedName name="_________DMS2" localSheetId="25">'[2]사업계획(97년)'!#REF!</definedName>
    <definedName name="_________DMS2" localSheetId="26">'[2]사업계획(97년)'!#REF!</definedName>
    <definedName name="_________DMS2" localSheetId="27">'[2]사업계획(97년)'!#REF!</definedName>
    <definedName name="_________DMS2" localSheetId="28">'[2]사업계획(97년)'!#REF!</definedName>
    <definedName name="_________DMS2" localSheetId="32">'[2]사업계획(97년)'!#REF!</definedName>
    <definedName name="_________DMS2" localSheetId="33">'[2]사업계획(97년)'!#REF!</definedName>
    <definedName name="_________DMS2" localSheetId="34">'[2]사업계획(97년)'!#REF!</definedName>
    <definedName name="_________DMS2" localSheetId="35">'[2]사업계획(97년)'!#REF!</definedName>
    <definedName name="_________DMS2" localSheetId="29">'[2]사업계획(97년)'!#REF!</definedName>
    <definedName name="_________DMS2" localSheetId="30">'[2]사업계획(97년)'!#REF!</definedName>
    <definedName name="_________DMS2" localSheetId="31">'[2]사업계획(97년)'!#REF!</definedName>
    <definedName name="_________DMS2" localSheetId="36">'[2]사업계획(97년)'!#REF!</definedName>
    <definedName name="_________DMS2" localSheetId="37">'[2]사업계획(97년)'!#REF!</definedName>
    <definedName name="_________DMS2" localSheetId="38">'[2]사업계획(97년)'!#REF!</definedName>
    <definedName name="_________DMS2" localSheetId="39">'[2]사업계획(97년)'!#REF!</definedName>
    <definedName name="_________DMS2" localSheetId="40">'[2]사업계획(97년)'!#REF!</definedName>
    <definedName name="_________DMS2" localSheetId="41">'[2]사업계획(97년)'!#REF!</definedName>
    <definedName name="_________DMS2" localSheetId="42">'[2]사업계획(97년)'!#REF!</definedName>
    <definedName name="_________DMS2" localSheetId="43">'[2]사업계획(97년)'!#REF!</definedName>
    <definedName name="_________DMS2" localSheetId="44">'[2]사업계획(97년)'!#REF!</definedName>
    <definedName name="_________DMS2" localSheetId="61">'[2]사업계획(97년)'!#REF!</definedName>
    <definedName name="_________DMS2" localSheetId="60">'[2]사업계획(97년)'!#REF!</definedName>
    <definedName name="_________DMS2" localSheetId="47">'[2]사업계획(97년)'!#REF!</definedName>
    <definedName name="_________DMS2" localSheetId="46">'[2]사업계획(97년)'!#REF!</definedName>
    <definedName name="_________DMS2" localSheetId="45">'[2]사업계획(97년)'!#REF!</definedName>
    <definedName name="_________DMS2" localSheetId="48">'[2]사업계획(97년)'!#REF!</definedName>
    <definedName name="_________DMS2" localSheetId="50">'[2]사업계획(97년)'!#REF!</definedName>
    <definedName name="_________DMS2" localSheetId="51">'[2]사업계획(97년)'!#REF!</definedName>
    <definedName name="_________DMS2" localSheetId="52">'[2]사업계획(97년)'!#REF!</definedName>
    <definedName name="_________DMS2" localSheetId="49">'[2]사업계획(97년)'!#REF!</definedName>
    <definedName name="_________DMS2" localSheetId="55">'[2]사업계획(97년)'!#REF!</definedName>
    <definedName name="_________DMS2" localSheetId="58">'[2]사업계획(97년)'!#REF!</definedName>
    <definedName name="_________DMS2" localSheetId="53">'[2]사업계획(97년)'!#REF!</definedName>
    <definedName name="_________DMS2" localSheetId="57">'[2]사업계획(97년)'!#REF!</definedName>
    <definedName name="_________DMS2" localSheetId="59">'[2]사업계획(97년)'!#REF!</definedName>
    <definedName name="_________DMS2" localSheetId="54">'[2]사업계획(97년)'!#REF!</definedName>
    <definedName name="_________DMS2" localSheetId="56">'[2]사업계획(97년)'!#REF!</definedName>
    <definedName name="_________DMS2" localSheetId="62">'[2]사업계획(97년)'!#REF!</definedName>
    <definedName name="_________DMS2">'[2]사업계획(97년)'!#REF!</definedName>
    <definedName name="_________raw1" localSheetId="2">#REF!</definedName>
    <definedName name="_________raw1" localSheetId="1">#REF!</definedName>
    <definedName name="_________raw1" localSheetId="3">#REF!</definedName>
    <definedName name="_________raw1" localSheetId="7">#REF!</definedName>
    <definedName name="_________raw1" localSheetId="4">#REF!</definedName>
    <definedName name="_________raw1" localSheetId="5">#REF!</definedName>
    <definedName name="_________raw1" localSheetId="6">#REF!</definedName>
    <definedName name="_________raw1" localSheetId="8">#REF!</definedName>
    <definedName name="_________raw1" localSheetId="9">#REF!</definedName>
    <definedName name="_________raw1" localSheetId="11">#REF!</definedName>
    <definedName name="_________raw1" localSheetId="10">#REF!</definedName>
    <definedName name="_________raw1" localSheetId="16">#REF!</definedName>
    <definedName name="_________raw1" localSheetId="13">#REF!</definedName>
    <definedName name="_________raw1" localSheetId="12">#REF!</definedName>
    <definedName name="_________raw1" localSheetId="15">#REF!</definedName>
    <definedName name="_________raw1" localSheetId="14">#REF!</definedName>
    <definedName name="_________raw1" localSheetId="20">#REF!</definedName>
    <definedName name="_________raw1" localSheetId="17">#REF!</definedName>
    <definedName name="_________raw1" localSheetId="19">#REF!</definedName>
    <definedName name="_________raw1" localSheetId="18">#REF!</definedName>
    <definedName name="_________raw1" localSheetId="24">#REF!</definedName>
    <definedName name="_________raw1" localSheetId="22">#REF!</definedName>
    <definedName name="_________raw1" localSheetId="21">#REF!</definedName>
    <definedName name="_________raw1" localSheetId="23">#REF!</definedName>
    <definedName name="_________raw1" localSheetId="25">#REF!</definedName>
    <definedName name="_________raw1" localSheetId="26">#REF!</definedName>
    <definedName name="_________raw1" localSheetId="27">#REF!</definedName>
    <definedName name="_________raw1" localSheetId="28">#REF!</definedName>
    <definedName name="_________raw1" localSheetId="32">#REF!</definedName>
    <definedName name="_________raw1" localSheetId="33">#REF!</definedName>
    <definedName name="_________raw1" localSheetId="34">#REF!</definedName>
    <definedName name="_________raw1" localSheetId="35">#REF!</definedName>
    <definedName name="_________raw1" localSheetId="29">#REF!</definedName>
    <definedName name="_________raw1" localSheetId="30">#REF!</definedName>
    <definedName name="_________raw1" localSheetId="31">#REF!</definedName>
    <definedName name="_________raw1" localSheetId="36">#REF!</definedName>
    <definedName name="_________raw1" localSheetId="37">#REF!</definedName>
    <definedName name="_________raw1" localSheetId="38">#REF!</definedName>
    <definedName name="_________raw1" localSheetId="39">#REF!</definedName>
    <definedName name="_________raw1" localSheetId="40">#REF!</definedName>
    <definedName name="_________raw1" localSheetId="41">#REF!</definedName>
    <definedName name="_________raw1" localSheetId="42">#REF!</definedName>
    <definedName name="_________raw1" localSheetId="43">#REF!</definedName>
    <definedName name="_________raw1" localSheetId="44">#REF!</definedName>
    <definedName name="_________raw1" localSheetId="61">#REF!</definedName>
    <definedName name="_________raw1" localSheetId="60">#REF!</definedName>
    <definedName name="_________raw1" localSheetId="47">#REF!</definedName>
    <definedName name="_________raw1" localSheetId="46">#REF!</definedName>
    <definedName name="_________raw1" localSheetId="45">#REF!</definedName>
    <definedName name="_________raw1" localSheetId="48">#REF!</definedName>
    <definedName name="_________raw1" localSheetId="50">#REF!</definedName>
    <definedName name="_________raw1" localSheetId="51">#REF!</definedName>
    <definedName name="_________raw1" localSheetId="52">#REF!</definedName>
    <definedName name="_________raw1" localSheetId="49">#REF!</definedName>
    <definedName name="_________raw1" localSheetId="55">#REF!</definedName>
    <definedName name="_________raw1" localSheetId="58">#REF!</definedName>
    <definedName name="_________raw1" localSheetId="53">#REF!</definedName>
    <definedName name="_________raw1" localSheetId="57">#REF!</definedName>
    <definedName name="_________raw1" localSheetId="59">#REF!</definedName>
    <definedName name="_________raw1" localSheetId="54">#REF!</definedName>
    <definedName name="_________raw1" localSheetId="56">#REF!</definedName>
    <definedName name="_________raw1" localSheetId="62">#REF!</definedName>
    <definedName name="_________raw1">#REF!</definedName>
    <definedName name="________DMS2" localSheetId="2">'[3]사업계획(97년)'!#REF!</definedName>
    <definedName name="________DMS2" localSheetId="1">'[3]사업계획(97년)'!#REF!</definedName>
    <definedName name="________DMS2" localSheetId="3">'[3]사업계획(97년)'!#REF!</definedName>
    <definedName name="________DMS2" localSheetId="7">'[3]사업계획(97년)'!#REF!</definedName>
    <definedName name="________DMS2" localSheetId="4">'[3]사업계획(97년)'!#REF!</definedName>
    <definedName name="________DMS2" localSheetId="5">'[3]사업계획(97년)'!#REF!</definedName>
    <definedName name="________DMS2" localSheetId="6">'[3]사업계획(97년)'!#REF!</definedName>
    <definedName name="________DMS2" localSheetId="8">'[3]사업계획(97년)'!#REF!</definedName>
    <definedName name="________DMS2" localSheetId="9">'[3]사업계획(97년)'!#REF!</definedName>
    <definedName name="________DMS2" localSheetId="11">'[3]사업계획(97년)'!#REF!</definedName>
    <definedName name="________DMS2" localSheetId="10">'[3]사업계획(97년)'!#REF!</definedName>
    <definedName name="________DMS2" localSheetId="16">'[3]사업계획(97년)'!#REF!</definedName>
    <definedName name="________DMS2" localSheetId="13">'[3]사업계획(97년)'!#REF!</definedName>
    <definedName name="________DMS2" localSheetId="12">'[3]사업계획(97년)'!#REF!</definedName>
    <definedName name="________DMS2" localSheetId="15">'[3]사업계획(97년)'!#REF!</definedName>
    <definedName name="________DMS2" localSheetId="14">'[3]사업계획(97년)'!#REF!</definedName>
    <definedName name="________DMS2" localSheetId="20">'[3]사업계획(97년)'!#REF!</definedName>
    <definedName name="________DMS2" localSheetId="17">'[3]사업계획(97년)'!#REF!</definedName>
    <definedName name="________DMS2" localSheetId="19">'[3]사업계획(97년)'!#REF!</definedName>
    <definedName name="________DMS2" localSheetId="18">'[3]사업계획(97년)'!#REF!</definedName>
    <definedName name="________DMS2" localSheetId="24">'[3]사업계획(97년)'!#REF!</definedName>
    <definedName name="________DMS2" localSheetId="22">'[3]사업계획(97년)'!#REF!</definedName>
    <definedName name="________DMS2" localSheetId="21">'[3]사업계획(97년)'!#REF!</definedName>
    <definedName name="________DMS2" localSheetId="23">'[3]사업계획(97년)'!#REF!</definedName>
    <definedName name="________DMS2" localSheetId="25">'[3]사업계획(97년)'!#REF!</definedName>
    <definedName name="________DMS2" localSheetId="26">'[3]사업계획(97년)'!#REF!</definedName>
    <definedName name="________DMS2" localSheetId="27">'[3]사업계획(97년)'!#REF!</definedName>
    <definedName name="________DMS2" localSheetId="28">'[3]사업계획(97년)'!#REF!</definedName>
    <definedName name="________DMS2" localSheetId="32">'[3]사업계획(97년)'!#REF!</definedName>
    <definedName name="________DMS2" localSheetId="33">'[3]사업계획(97년)'!#REF!</definedName>
    <definedName name="________DMS2" localSheetId="34">'[3]사업계획(97년)'!#REF!</definedName>
    <definedName name="________DMS2" localSheetId="35">'[3]사업계획(97년)'!#REF!</definedName>
    <definedName name="________DMS2" localSheetId="29">'[3]사업계획(97년)'!#REF!</definedName>
    <definedName name="________DMS2" localSheetId="30">'[3]사업계획(97년)'!#REF!</definedName>
    <definedName name="________DMS2" localSheetId="31">'[3]사업계획(97년)'!#REF!</definedName>
    <definedName name="________DMS2" localSheetId="36">'[3]사업계획(97년)'!#REF!</definedName>
    <definedName name="________DMS2" localSheetId="37">'[3]사업계획(97년)'!#REF!</definedName>
    <definedName name="________DMS2" localSheetId="38">'[3]사업계획(97년)'!#REF!</definedName>
    <definedName name="________DMS2" localSheetId="39">'[3]사업계획(97년)'!#REF!</definedName>
    <definedName name="________DMS2" localSheetId="40">'[3]사업계획(97년)'!#REF!</definedName>
    <definedName name="________DMS2" localSheetId="41">'[3]사업계획(97년)'!#REF!</definedName>
    <definedName name="________DMS2" localSheetId="42">'[3]사업계획(97년)'!#REF!</definedName>
    <definedName name="________DMS2" localSheetId="43">'[3]사업계획(97년)'!#REF!</definedName>
    <definedName name="________DMS2" localSheetId="44">'[3]사업계획(97년)'!#REF!</definedName>
    <definedName name="________DMS2" localSheetId="61">'[3]사업계획(97년)'!#REF!</definedName>
    <definedName name="________DMS2" localSheetId="60">'[3]사업계획(97년)'!#REF!</definedName>
    <definedName name="________DMS2" localSheetId="47">'[3]사업계획(97년)'!#REF!</definedName>
    <definedName name="________DMS2" localSheetId="46">'[3]사업계획(97년)'!#REF!</definedName>
    <definedName name="________DMS2" localSheetId="45">'[3]사업계획(97년)'!#REF!</definedName>
    <definedName name="________DMS2" localSheetId="48">'[3]사업계획(97년)'!#REF!</definedName>
    <definedName name="________DMS2" localSheetId="50">'[3]사업계획(97년)'!#REF!</definedName>
    <definedName name="________DMS2" localSheetId="51">'[3]사업계획(97년)'!#REF!</definedName>
    <definedName name="________DMS2" localSheetId="52">'[3]사업계획(97년)'!#REF!</definedName>
    <definedName name="________DMS2" localSheetId="49">'[3]사업계획(97년)'!#REF!</definedName>
    <definedName name="________DMS2" localSheetId="55">'[3]사업계획(97년)'!#REF!</definedName>
    <definedName name="________DMS2" localSheetId="58">'[3]사업계획(97년)'!#REF!</definedName>
    <definedName name="________DMS2" localSheetId="53">'[3]사업계획(97년)'!#REF!</definedName>
    <definedName name="________DMS2" localSheetId="57">'[3]사업계획(97년)'!#REF!</definedName>
    <definedName name="________DMS2" localSheetId="59">'[3]사업계획(97년)'!#REF!</definedName>
    <definedName name="________DMS2" localSheetId="54">'[3]사업계획(97년)'!#REF!</definedName>
    <definedName name="________DMS2" localSheetId="56">'[3]사업계획(97년)'!#REF!</definedName>
    <definedName name="________DMS2" localSheetId="62">'[3]사업계획(97년)'!#REF!</definedName>
    <definedName name="________DMS2">'[3]사업계획(97년)'!#REF!</definedName>
    <definedName name="________F69990" localSheetId="2">'[4]5월생산'!#REF!</definedName>
    <definedName name="________F69990" localSheetId="1">'[4]5월생산'!#REF!</definedName>
    <definedName name="________F69990" localSheetId="3">'[4]5월생산'!#REF!</definedName>
    <definedName name="________F69990" localSheetId="7">'[4]5월생산'!#REF!</definedName>
    <definedName name="________F69990" localSheetId="4">'[4]5월생산'!#REF!</definedName>
    <definedName name="________F69990" localSheetId="5">'[4]5월생산'!#REF!</definedName>
    <definedName name="________F69990" localSheetId="6">'[4]5월생산'!#REF!</definedName>
    <definedName name="________F69990" localSheetId="8">'[4]5월생산'!#REF!</definedName>
    <definedName name="________F69990" localSheetId="9">'[4]5월생산'!#REF!</definedName>
    <definedName name="________F69990" localSheetId="11">'[4]5월생산'!#REF!</definedName>
    <definedName name="________F69990" localSheetId="10">'[4]5월생산'!#REF!</definedName>
    <definedName name="________F69990" localSheetId="16">'[4]5월생산'!#REF!</definedName>
    <definedName name="________F69990" localSheetId="13">'[4]5월생산'!#REF!</definedName>
    <definedName name="________F69990" localSheetId="12">'[4]5월생산'!#REF!</definedName>
    <definedName name="________F69990" localSheetId="15">'[4]5월생산'!#REF!</definedName>
    <definedName name="________F69990" localSheetId="14">'[4]5월생산'!#REF!</definedName>
    <definedName name="________F69990" localSheetId="20">'[4]5월생산'!#REF!</definedName>
    <definedName name="________F69990" localSheetId="17">'[4]5월생산'!#REF!</definedName>
    <definedName name="________F69990" localSheetId="19">'[4]5월생산'!#REF!</definedName>
    <definedName name="________F69990" localSheetId="18">'[4]5월생산'!#REF!</definedName>
    <definedName name="________F69990" localSheetId="24">'[4]5월생산'!#REF!</definedName>
    <definedName name="________F69990" localSheetId="22">'[4]5월생산'!#REF!</definedName>
    <definedName name="________F69990" localSheetId="21">'[4]5월생산'!#REF!</definedName>
    <definedName name="________F69990" localSheetId="23">'[4]5월생산'!#REF!</definedName>
    <definedName name="________F69990" localSheetId="25">'[4]5월생산'!#REF!</definedName>
    <definedName name="________F69990" localSheetId="26">'[4]5월생산'!#REF!</definedName>
    <definedName name="________F69990" localSheetId="27">'[4]5월생산'!#REF!</definedName>
    <definedName name="________F69990" localSheetId="28">'[4]5월생산'!#REF!</definedName>
    <definedName name="________F69990" localSheetId="32">'[4]5월생산'!#REF!</definedName>
    <definedName name="________F69990" localSheetId="33">'[4]5월생산'!#REF!</definedName>
    <definedName name="________F69990" localSheetId="34">'[4]5월생산'!#REF!</definedName>
    <definedName name="________F69990" localSheetId="35">'[4]5월생산'!#REF!</definedName>
    <definedName name="________F69990" localSheetId="29">'[4]5월생산'!#REF!</definedName>
    <definedName name="________F69990" localSheetId="30">'[4]5월생산'!#REF!</definedName>
    <definedName name="________F69990" localSheetId="31">'[4]5월생산'!#REF!</definedName>
    <definedName name="________F69990" localSheetId="36">'[4]5월생산'!#REF!</definedName>
    <definedName name="________F69990" localSheetId="37">'[4]5월생산'!#REF!</definedName>
    <definedName name="________F69990" localSheetId="38">'[4]5월생산'!#REF!</definedName>
    <definedName name="________F69990" localSheetId="39">'[4]5월생산'!#REF!</definedName>
    <definedName name="________F69990" localSheetId="40">'[4]5월생산'!#REF!</definedName>
    <definedName name="________F69990" localSheetId="41">'[4]5월생산'!#REF!</definedName>
    <definedName name="________F69990" localSheetId="42">'[4]5월생산'!#REF!</definedName>
    <definedName name="________F69990" localSheetId="43">'[4]5월생산'!#REF!</definedName>
    <definedName name="________F69990" localSheetId="44">'[4]5월생산'!#REF!</definedName>
    <definedName name="________F69990" localSheetId="61">'[4]5월생산'!#REF!</definedName>
    <definedName name="________F69990" localSheetId="60">'[4]5월생산'!#REF!</definedName>
    <definedName name="________F69990" localSheetId="47">'[4]5월생산'!#REF!</definedName>
    <definedName name="________F69990" localSheetId="46">'[4]5월생산'!#REF!</definedName>
    <definedName name="________F69990" localSheetId="45">'[4]5월생산'!#REF!</definedName>
    <definedName name="________F69990" localSheetId="48">'[4]5월생산'!#REF!</definedName>
    <definedName name="________F69990" localSheetId="50">'[4]5월생산'!#REF!</definedName>
    <definedName name="________F69990" localSheetId="51">'[4]5월생산'!#REF!</definedName>
    <definedName name="________F69990" localSheetId="52">'[4]5월생산'!#REF!</definedName>
    <definedName name="________F69990" localSheetId="49">'[4]5월생산'!#REF!</definedName>
    <definedName name="________F69990" localSheetId="55">'[4]5월생산'!#REF!</definedName>
    <definedName name="________F69990" localSheetId="58">'[4]5월생산'!#REF!</definedName>
    <definedName name="________F69990" localSheetId="53">'[4]5월생산'!#REF!</definedName>
    <definedName name="________F69990" localSheetId="57">'[4]5월생산'!#REF!</definedName>
    <definedName name="________F69990" localSheetId="59">'[4]5월생산'!#REF!</definedName>
    <definedName name="________F69990" localSheetId="54">'[4]5월생산'!#REF!</definedName>
    <definedName name="________F69990" localSheetId="56">'[4]5월생산'!#REF!</definedName>
    <definedName name="________F69990" localSheetId="62">'[4]5월생산'!#REF!</definedName>
    <definedName name="________F69990">'[4]5월생산'!#REF!</definedName>
    <definedName name="________R300000" localSheetId="2">'[4]5월생산'!#REF!</definedName>
    <definedName name="________R300000" localSheetId="1">'[4]5월생산'!#REF!</definedName>
    <definedName name="________R300000" localSheetId="3">'[4]5월생산'!#REF!</definedName>
    <definedName name="________R300000" localSheetId="7">'[4]5월생산'!#REF!</definedName>
    <definedName name="________R300000" localSheetId="4">'[4]5월생산'!#REF!</definedName>
    <definedName name="________R300000" localSheetId="5">'[4]5월생산'!#REF!</definedName>
    <definedName name="________R300000" localSheetId="6">'[4]5월생산'!#REF!</definedName>
    <definedName name="________R300000" localSheetId="8">'[4]5월생산'!#REF!</definedName>
    <definedName name="________R300000" localSheetId="9">'[4]5월생산'!#REF!</definedName>
    <definedName name="________R300000" localSheetId="11">'[4]5월생산'!#REF!</definedName>
    <definedName name="________R300000" localSheetId="10">'[4]5월생산'!#REF!</definedName>
    <definedName name="________R300000" localSheetId="16">'[4]5월생산'!#REF!</definedName>
    <definedName name="________R300000" localSheetId="13">'[4]5월생산'!#REF!</definedName>
    <definedName name="________R300000" localSheetId="12">'[4]5월생산'!#REF!</definedName>
    <definedName name="________R300000" localSheetId="15">'[4]5월생산'!#REF!</definedName>
    <definedName name="________R300000" localSheetId="14">'[4]5월생산'!#REF!</definedName>
    <definedName name="________R300000" localSheetId="20">'[4]5월생산'!#REF!</definedName>
    <definedName name="________R300000" localSheetId="17">'[4]5월생산'!#REF!</definedName>
    <definedName name="________R300000" localSheetId="19">'[4]5월생산'!#REF!</definedName>
    <definedName name="________R300000" localSheetId="18">'[4]5월생산'!#REF!</definedName>
    <definedName name="________R300000" localSheetId="24">'[4]5월생산'!#REF!</definedName>
    <definedName name="________R300000" localSheetId="22">'[4]5월생산'!#REF!</definedName>
    <definedName name="________R300000" localSheetId="21">'[4]5월생산'!#REF!</definedName>
    <definedName name="________R300000" localSheetId="23">'[4]5월생산'!#REF!</definedName>
    <definedName name="________R300000" localSheetId="25">'[4]5월생산'!#REF!</definedName>
    <definedName name="________R300000" localSheetId="26">'[4]5월생산'!#REF!</definedName>
    <definedName name="________R300000" localSheetId="27">'[4]5월생산'!#REF!</definedName>
    <definedName name="________R300000" localSheetId="28">'[4]5월생산'!#REF!</definedName>
    <definedName name="________R300000" localSheetId="32">'[4]5월생산'!#REF!</definedName>
    <definedName name="________R300000" localSheetId="33">'[4]5월생산'!#REF!</definedName>
    <definedName name="________R300000" localSheetId="34">'[4]5월생산'!#REF!</definedName>
    <definedName name="________R300000" localSheetId="35">'[4]5월생산'!#REF!</definedName>
    <definedName name="________R300000" localSheetId="29">'[4]5월생산'!#REF!</definedName>
    <definedName name="________R300000" localSheetId="30">'[4]5월생산'!#REF!</definedName>
    <definedName name="________R300000" localSheetId="31">'[4]5월생산'!#REF!</definedName>
    <definedName name="________R300000" localSheetId="36">'[4]5월생산'!#REF!</definedName>
    <definedName name="________R300000" localSheetId="37">'[4]5월생산'!#REF!</definedName>
    <definedName name="________R300000" localSheetId="38">'[4]5월생산'!#REF!</definedName>
    <definedName name="________R300000" localSheetId="39">'[4]5월생산'!#REF!</definedName>
    <definedName name="________R300000" localSheetId="40">'[4]5월생산'!#REF!</definedName>
    <definedName name="________R300000" localSheetId="41">'[4]5월생산'!#REF!</definedName>
    <definedName name="________R300000" localSheetId="42">'[4]5월생산'!#REF!</definedName>
    <definedName name="________R300000" localSheetId="43">'[4]5월생산'!#REF!</definedName>
    <definedName name="________R300000" localSheetId="44">'[4]5월생산'!#REF!</definedName>
    <definedName name="________R300000" localSheetId="61">'[4]5월생산'!#REF!</definedName>
    <definedName name="________R300000" localSheetId="60">'[4]5월생산'!#REF!</definedName>
    <definedName name="________R300000" localSheetId="47">'[4]5월생산'!#REF!</definedName>
    <definedName name="________R300000" localSheetId="46">'[4]5월생산'!#REF!</definedName>
    <definedName name="________R300000" localSheetId="45">'[4]5월생산'!#REF!</definedName>
    <definedName name="________R300000" localSheetId="48">'[4]5월생산'!#REF!</definedName>
    <definedName name="________R300000" localSheetId="50">'[4]5월생산'!#REF!</definedName>
    <definedName name="________R300000" localSheetId="51">'[4]5월생산'!#REF!</definedName>
    <definedName name="________R300000" localSheetId="52">'[4]5월생산'!#REF!</definedName>
    <definedName name="________R300000" localSheetId="49">'[4]5월생산'!#REF!</definedName>
    <definedName name="________R300000" localSheetId="55">'[4]5월생산'!#REF!</definedName>
    <definedName name="________R300000" localSheetId="58">'[4]5월생산'!#REF!</definedName>
    <definedName name="________R300000" localSheetId="53">'[4]5월생산'!#REF!</definedName>
    <definedName name="________R300000" localSheetId="57">'[4]5월생산'!#REF!</definedName>
    <definedName name="________R300000" localSheetId="59">'[4]5월생산'!#REF!</definedName>
    <definedName name="________R300000" localSheetId="54">'[4]5월생산'!#REF!</definedName>
    <definedName name="________R300000" localSheetId="56">'[4]5월생산'!#REF!</definedName>
    <definedName name="________R300000" localSheetId="62">'[4]5월생산'!#REF!</definedName>
    <definedName name="________R300000">'[4]5월생산'!#REF!</definedName>
    <definedName name="________R500000" localSheetId="2">'[4]5월생산'!#REF!</definedName>
    <definedName name="________R500000" localSheetId="1">'[4]5월생산'!#REF!</definedName>
    <definedName name="________R500000" localSheetId="3">'[4]5월생산'!#REF!</definedName>
    <definedName name="________R500000" localSheetId="7">'[4]5월생산'!#REF!</definedName>
    <definedName name="________R500000" localSheetId="4">'[4]5월생산'!#REF!</definedName>
    <definedName name="________R500000" localSheetId="5">'[4]5월생산'!#REF!</definedName>
    <definedName name="________R500000" localSheetId="6">'[4]5월생산'!#REF!</definedName>
    <definedName name="________R500000" localSheetId="8">'[4]5월생산'!#REF!</definedName>
    <definedName name="________R500000" localSheetId="9">'[4]5월생산'!#REF!</definedName>
    <definedName name="________R500000" localSheetId="11">'[4]5월생산'!#REF!</definedName>
    <definedName name="________R500000" localSheetId="10">'[4]5월생산'!#REF!</definedName>
    <definedName name="________R500000" localSheetId="16">'[4]5월생산'!#REF!</definedName>
    <definedName name="________R500000" localSheetId="13">'[4]5월생산'!#REF!</definedName>
    <definedName name="________R500000" localSheetId="12">'[4]5월생산'!#REF!</definedName>
    <definedName name="________R500000" localSheetId="15">'[4]5월생산'!#REF!</definedName>
    <definedName name="________R500000" localSheetId="14">'[4]5월생산'!#REF!</definedName>
    <definedName name="________R500000" localSheetId="20">'[4]5월생산'!#REF!</definedName>
    <definedName name="________R500000" localSheetId="17">'[4]5월생산'!#REF!</definedName>
    <definedName name="________R500000" localSheetId="19">'[4]5월생산'!#REF!</definedName>
    <definedName name="________R500000" localSheetId="18">'[4]5월생산'!#REF!</definedName>
    <definedName name="________R500000" localSheetId="24">'[4]5월생산'!#REF!</definedName>
    <definedName name="________R500000" localSheetId="22">'[4]5월생산'!#REF!</definedName>
    <definedName name="________R500000" localSheetId="21">'[4]5월생산'!#REF!</definedName>
    <definedName name="________R500000" localSheetId="23">'[4]5월생산'!#REF!</definedName>
    <definedName name="________R500000" localSheetId="25">'[4]5월생산'!#REF!</definedName>
    <definedName name="________R500000" localSheetId="26">'[4]5월생산'!#REF!</definedName>
    <definedName name="________R500000" localSheetId="27">'[4]5월생산'!#REF!</definedName>
    <definedName name="________R500000" localSheetId="28">'[4]5월생산'!#REF!</definedName>
    <definedName name="________R500000" localSheetId="32">'[4]5월생산'!#REF!</definedName>
    <definedName name="________R500000" localSheetId="33">'[4]5월생산'!#REF!</definedName>
    <definedName name="________R500000" localSheetId="34">'[4]5월생산'!#REF!</definedName>
    <definedName name="________R500000" localSheetId="35">'[4]5월생산'!#REF!</definedName>
    <definedName name="________R500000" localSheetId="29">'[4]5월생산'!#REF!</definedName>
    <definedName name="________R500000" localSheetId="30">'[4]5월생산'!#REF!</definedName>
    <definedName name="________R500000" localSheetId="31">'[4]5월생산'!#REF!</definedName>
    <definedName name="________R500000" localSheetId="36">'[4]5월생산'!#REF!</definedName>
    <definedName name="________R500000" localSheetId="37">'[4]5월생산'!#REF!</definedName>
    <definedName name="________R500000" localSheetId="38">'[4]5월생산'!#REF!</definedName>
    <definedName name="________R500000" localSheetId="39">'[4]5월생산'!#REF!</definedName>
    <definedName name="________R500000" localSheetId="40">'[4]5월생산'!#REF!</definedName>
    <definedName name="________R500000" localSheetId="41">'[4]5월생산'!#REF!</definedName>
    <definedName name="________R500000" localSheetId="42">'[4]5월생산'!#REF!</definedName>
    <definedName name="________R500000" localSheetId="43">'[4]5월생산'!#REF!</definedName>
    <definedName name="________R500000" localSheetId="44">'[4]5월생산'!#REF!</definedName>
    <definedName name="________R500000" localSheetId="61">'[4]5월생산'!#REF!</definedName>
    <definedName name="________R500000" localSheetId="60">'[4]5월생산'!#REF!</definedName>
    <definedName name="________R500000" localSheetId="47">'[4]5월생산'!#REF!</definedName>
    <definedName name="________R500000" localSheetId="46">'[4]5월생산'!#REF!</definedName>
    <definedName name="________R500000" localSheetId="45">'[4]5월생산'!#REF!</definedName>
    <definedName name="________R500000" localSheetId="48">'[4]5월생산'!#REF!</definedName>
    <definedName name="________R500000" localSheetId="50">'[4]5월생산'!#REF!</definedName>
    <definedName name="________R500000" localSheetId="51">'[4]5월생산'!#REF!</definedName>
    <definedName name="________R500000" localSheetId="52">'[4]5월생산'!#REF!</definedName>
    <definedName name="________R500000" localSheetId="49">'[4]5월생산'!#REF!</definedName>
    <definedName name="________R500000" localSheetId="55">'[4]5월생산'!#REF!</definedName>
    <definedName name="________R500000" localSheetId="58">'[4]5월생산'!#REF!</definedName>
    <definedName name="________R500000" localSheetId="53">'[4]5월생산'!#REF!</definedName>
    <definedName name="________R500000" localSheetId="57">'[4]5월생산'!#REF!</definedName>
    <definedName name="________R500000" localSheetId="59">'[4]5월생산'!#REF!</definedName>
    <definedName name="________R500000" localSheetId="54">'[4]5월생산'!#REF!</definedName>
    <definedName name="________R500000" localSheetId="56">'[4]5월생산'!#REF!</definedName>
    <definedName name="________R500000" localSheetId="62">'[4]5월생산'!#REF!</definedName>
    <definedName name="________R500000">'[4]5월생산'!#REF!</definedName>
    <definedName name="________R70814" localSheetId="2">'[4]5월생산'!#REF!</definedName>
    <definedName name="________R70814" localSheetId="1">'[4]5월생산'!#REF!</definedName>
    <definedName name="________R70814" localSheetId="3">'[4]5월생산'!#REF!</definedName>
    <definedName name="________R70814" localSheetId="7">'[4]5월생산'!#REF!</definedName>
    <definedName name="________R70814" localSheetId="4">'[4]5월생산'!#REF!</definedName>
    <definedName name="________R70814" localSheetId="5">'[4]5월생산'!#REF!</definedName>
    <definedName name="________R70814" localSheetId="6">'[4]5월생산'!#REF!</definedName>
    <definedName name="________R70814" localSheetId="8">'[4]5월생산'!#REF!</definedName>
    <definedName name="________R70814" localSheetId="9">'[4]5월생산'!#REF!</definedName>
    <definedName name="________R70814" localSheetId="11">'[4]5월생산'!#REF!</definedName>
    <definedName name="________R70814" localSheetId="10">'[4]5월생산'!#REF!</definedName>
    <definedName name="________R70814" localSheetId="16">'[4]5월생산'!#REF!</definedName>
    <definedName name="________R70814" localSheetId="13">'[4]5월생산'!#REF!</definedName>
    <definedName name="________R70814" localSheetId="12">'[4]5월생산'!#REF!</definedName>
    <definedName name="________R70814" localSheetId="15">'[4]5월생산'!#REF!</definedName>
    <definedName name="________R70814" localSheetId="14">'[4]5월생산'!#REF!</definedName>
    <definedName name="________R70814" localSheetId="20">'[4]5월생산'!#REF!</definedName>
    <definedName name="________R70814" localSheetId="17">'[4]5월생산'!#REF!</definedName>
    <definedName name="________R70814" localSheetId="19">'[4]5월생산'!#REF!</definedName>
    <definedName name="________R70814" localSheetId="18">'[4]5월생산'!#REF!</definedName>
    <definedName name="________R70814" localSheetId="24">'[4]5월생산'!#REF!</definedName>
    <definedName name="________R70814" localSheetId="22">'[4]5월생산'!#REF!</definedName>
    <definedName name="________R70814" localSheetId="21">'[4]5월생산'!#REF!</definedName>
    <definedName name="________R70814" localSheetId="23">'[4]5월생산'!#REF!</definedName>
    <definedName name="________R70814" localSheetId="25">'[4]5월생산'!#REF!</definedName>
    <definedName name="________R70814" localSheetId="26">'[4]5월생산'!#REF!</definedName>
    <definedName name="________R70814" localSheetId="27">'[4]5월생산'!#REF!</definedName>
    <definedName name="________R70814" localSheetId="28">'[4]5월생산'!#REF!</definedName>
    <definedName name="________R70814" localSheetId="32">'[4]5월생산'!#REF!</definedName>
    <definedName name="________R70814" localSheetId="33">'[4]5월생산'!#REF!</definedName>
    <definedName name="________R70814" localSheetId="34">'[4]5월생산'!#REF!</definedName>
    <definedName name="________R70814" localSheetId="35">'[4]5월생산'!#REF!</definedName>
    <definedName name="________R70814" localSheetId="29">'[4]5월생산'!#REF!</definedName>
    <definedName name="________R70814" localSheetId="30">'[4]5월생산'!#REF!</definedName>
    <definedName name="________R70814" localSheetId="31">'[4]5월생산'!#REF!</definedName>
    <definedName name="________R70814" localSheetId="36">'[4]5월생산'!#REF!</definedName>
    <definedName name="________R70814" localSheetId="37">'[4]5월생산'!#REF!</definedName>
    <definedName name="________R70814" localSheetId="38">'[4]5월생산'!#REF!</definedName>
    <definedName name="________R70814" localSheetId="39">'[4]5월생산'!#REF!</definedName>
    <definedName name="________R70814" localSheetId="40">'[4]5월생산'!#REF!</definedName>
    <definedName name="________R70814" localSheetId="41">'[4]5월생산'!#REF!</definedName>
    <definedName name="________R70814" localSheetId="42">'[4]5월생산'!#REF!</definedName>
    <definedName name="________R70814" localSheetId="43">'[4]5월생산'!#REF!</definedName>
    <definedName name="________R70814" localSheetId="44">'[4]5월생산'!#REF!</definedName>
    <definedName name="________R70814" localSheetId="61">'[4]5월생산'!#REF!</definedName>
    <definedName name="________R70814" localSheetId="60">'[4]5월생산'!#REF!</definedName>
    <definedName name="________R70814" localSheetId="47">'[4]5월생산'!#REF!</definedName>
    <definedName name="________R70814" localSheetId="46">'[4]5월생산'!#REF!</definedName>
    <definedName name="________R70814" localSheetId="45">'[4]5월생산'!#REF!</definedName>
    <definedName name="________R70814" localSheetId="48">'[4]5월생산'!#REF!</definedName>
    <definedName name="________R70814" localSheetId="50">'[4]5월생산'!#REF!</definedName>
    <definedName name="________R70814" localSheetId="51">'[4]5월생산'!#REF!</definedName>
    <definedName name="________R70814" localSheetId="52">'[4]5월생산'!#REF!</definedName>
    <definedName name="________R70814" localSheetId="49">'[4]5월생산'!#REF!</definedName>
    <definedName name="________R70814" localSheetId="55">'[4]5월생산'!#REF!</definedName>
    <definedName name="________R70814" localSheetId="58">'[4]5월생산'!#REF!</definedName>
    <definedName name="________R70814" localSheetId="53">'[4]5월생산'!#REF!</definedName>
    <definedName name="________R70814" localSheetId="57">'[4]5월생산'!#REF!</definedName>
    <definedName name="________R70814" localSheetId="59">'[4]5월생산'!#REF!</definedName>
    <definedName name="________R70814" localSheetId="54">'[4]5월생산'!#REF!</definedName>
    <definedName name="________R70814" localSheetId="56">'[4]5월생산'!#REF!</definedName>
    <definedName name="________R70814" localSheetId="62">'[4]5월생산'!#REF!</definedName>
    <definedName name="________R70814">'[4]5월생산'!#REF!</definedName>
    <definedName name="________R71869" localSheetId="2">'[4]5월생산'!#REF!</definedName>
    <definedName name="________R71869" localSheetId="1">'[4]5월생산'!#REF!</definedName>
    <definedName name="________R71869" localSheetId="3">'[4]5월생산'!#REF!</definedName>
    <definedName name="________R71869" localSheetId="7">'[4]5월생산'!#REF!</definedName>
    <definedName name="________R71869" localSheetId="4">'[4]5월생산'!#REF!</definedName>
    <definedName name="________R71869" localSheetId="5">'[4]5월생산'!#REF!</definedName>
    <definedName name="________R71869" localSheetId="6">'[4]5월생산'!#REF!</definedName>
    <definedName name="________R71869" localSheetId="8">'[4]5월생산'!#REF!</definedName>
    <definedName name="________R71869" localSheetId="9">'[4]5월생산'!#REF!</definedName>
    <definedName name="________R71869" localSheetId="11">'[4]5월생산'!#REF!</definedName>
    <definedName name="________R71869" localSheetId="10">'[4]5월생산'!#REF!</definedName>
    <definedName name="________R71869" localSheetId="16">'[4]5월생산'!#REF!</definedName>
    <definedName name="________R71869" localSheetId="13">'[4]5월생산'!#REF!</definedName>
    <definedName name="________R71869" localSheetId="12">'[4]5월생산'!#REF!</definedName>
    <definedName name="________R71869" localSheetId="15">'[4]5월생산'!#REF!</definedName>
    <definedName name="________R71869" localSheetId="14">'[4]5월생산'!#REF!</definedName>
    <definedName name="________R71869" localSheetId="20">'[4]5월생산'!#REF!</definedName>
    <definedName name="________R71869" localSheetId="17">'[4]5월생산'!#REF!</definedName>
    <definedName name="________R71869" localSheetId="19">'[4]5월생산'!#REF!</definedName>
    <definedName name="________R71869" localSheetId="18">'[4]5월생산'!#REF!</definedName>
    <definedName name="________R71869" localSheetId="24">'[4]5월생산'!#REF!</definedName>
    <definedName name="________R71869" localSheetId="22">'[4]5월생산'!#REF!</definedName>
    <definedName name="________R71869" localSheetId="21">'[4]5월생산'!#REF!</definedName>
    <definedName name="________R71869" localSheetId="23">'[4]5월생산'!#REF!</definedName>
    <definedName name="________R71869" localSheetId="25">'[4]5월생산'!#REF!</definedName>
    <definedName name="________R71869" localSheetId="26">'[4]5월생산'!#REF!</definedName>
    <definedName name="________R71869" localSheetId="27">'[4]5월생산'!#REF!</definedName>
    <definedName name="________R71869" localSheetId="28">'[4]5월생산'!#REF!</definedName>
    <definedName name="________R71869" localSheetId="32">'[4]5월생산'!#REF!</definedName>
    <definedName name="________R71869" localSheetId="33">'[4]5월생산'!#REF!</definedName>
    <definedName name="________R71869" localSheetId="34">'[4]5월생산'!#REF!</definedName>
    <definedName name="________R71869" localSheetId="35">'[4]5월생산'!#REF!</definedName>
    <definedName name="________R71869" localSheetId="29">'[4]5월생산'!#REF!</definedName>
    <definedName name="________R71869" localSheetId="30">'[4]5월생산'!#REF!</definedName>
    <definedName name="________R71869" localSheetId="31">'[4]5월생산'!#REF!</definedName>
    <definedName name="________R71869" localSheetId="36">'[4]5월생산'!#REF!</definedName>
    <definedName name="________R71869" localSheetId="37">'[4]5월생산'!#REF!</definedName>
    <definedName name="________R71869" localSheetId="38">'[4]5월생산'!#REF!</definedName>
    <definedName name="________R71869" localSheetId="39">'[4]5월생산'!#REF!</definedName>
    <definedName name="________R71869" localSheetId="40">'[4]5월생산'!#REF!</definedName>
    <definedName name="________R71869" localSheetId="41">'[4]5월생산'!#REF!</definedName>
    <definedName name="________R71869" localSheetId="42">'[4]5월생산'!#REF!</definedName>
    <definedName name="________R71869" localSheetId="43">'[4]5월생산'!#REF!</definedName>
    <definedName name="________R71869" localSheetId="44">'[4]5월생산'!#REF!</definedName>
    <definedName name="________R71869" localSheetId="61">'[4]5월생산'!#REF!</definedName>
    <definedName name="________R71869" localSheetId="60">'[4]5월생산'!#REF!</definedName>
    <definedName name="________R71869" localSheetId="47">'[4]5월생산'!#REF!</definedName>
    <definedName name="________R71869" localSheetId="46">'[4]5월생산'!#REF!</definedName>
    <definedName name="________R71869" localSheetId="45">'[4]5월생산'!#REF!</definedName>
    <definedName name="________R71869" localSheetId="48">'[4]5월생산'!#REF!</definedName>
    <definedName name="________R71869" localSheetId="50">'[4]5월생산'!#REF!</definedName>
    <definedName name="________R71869" localSheetId="51">'[4]5월생산'!#REF!</definedName>
    <definedName name="________R71869" localSheetId="52">'[4]5월생산'!#REF!</definedName>
    <definedName name="________R71869" localSheetId="49">'[4]5월생산'!#REF!</definedName>
    <definedName name="________R71869" localSheetId="55">'[4]5월생산'!#REF!</definedName>
    <definedName name="________R71869" localSheetId="58">'[4]5월생산'!#REF!</definedName>
    <definedName name="________R71869" localSheetId="53">'[4]5월생산'!#REF!</definedName>
    <definedName name="________R71869" localSheetId="57">'[4]5월생산'!#REF!</definedName>
    <definedName name="________R71869" localSheetId="59">'[4]5월생산'!#REF!</definedName>
    <definedName name="________R71869" localSheetId="54">'[4]5월생산'!#REF!</definedName>
    <definedName name="________R71869" localSheetId="56">'[4]5월생산'!#REF!</definedName>
    <definedName name="________R71869" localSheetId="62">'[4]5월생산'!#REF!</definedName>
    <definedName name="________R71869">'[4]5월생산'!#REF!</definedName>
    <definedName name="________R80000" localSheetId="2">'[4]5월생산'!#REF!</definedName>
    <definedName name="________R80000" localSheetId="1">'[4]5월생산'!#REF!</definedName>
    <definedName name="________R80000" localSheetId="3">'[4]5월생산'!#REF!</definedName>
    <definedName name="________R80000" localSheetId="7">'[4]5월생산'!#REF!</definedName>
    <definedName name="________R80000" localSheetId="4">'[4]5월생산'!#REF!</definedName>
    <definedName name="________R80000" localSheetId="5">'[4]5월생산'!#REF!</definedName>
    <definedName name="________R80000" localSheetId="6">'[4]5월생산'!#REF!</definedName>
    <definedName name="________R80000" localSheetId="8">'[4]5월생산'!#REF!</definedName>
    <definedName name="________R80000" localSheetId="9">'[4]5월생산'!#REF!</definedName>
    <definedName name="________R80000" localSheetId="11">'[4]5월생산'!#REF!</definedName>
    <definedName name="________R80000" localSheetId="10">'[4]5월생산'!#REF!</definedName>
    <definedName name="________R80000" localSheetId="16">'[4]5월생산'!#REF!</definedName>
    <definedName name="________R80000" localSheetId="13">'[4]5월생산'!#REF!</definedName>
    <definedName name="________R80000" localSheetId="12">'[4]5월생산'!#REF!</definedName>
    <definedName name="________R80000" localSheetId="15">'[4]5월생산'!#REF!</definedName>
    <definedName name="________R80000" localSheetId="14">'[4]5월생산'!#REF!</definedName>
    <definedName name="________R80000" localSheetId="20">'[4]5월생산'!#REF!</definedName>
    <definedName name="________R80000" localSheetId="17">'[4]5월생산'!#REF!</definedName>
    <definedName name="________R80000" localSheetId="19">'[4]5월생산'!#REF!</definedName>
    <definedName name="________R80000" localSheetId="18">'[4]5월생산'!#REF!</definedName>
    <definedName name="________R80000" localSheetId="24">'[4]5월생산'!#REF!</definedName>
    <definedName name="________R80000" localSheetId="22">'[4]5월생산'!#REF!</definedName>
    <definedName name="________R80000" localSheetId="21">'[4]5월생산'!#REF!</definedName>
    <definedName name="________R80000" localSheetId="23">'[4]5월생산'!#REF!</definedName>
    <definedName name="________R80000" localSheetId="25">'[4]5월생산'!#REF!</definedName>
    <definedName name="________R80000" localSheetId="26">'[4]5월생산'!#REF!</definedName>
    <definedName name="________R80000" localSheetId="27">'[4]5월생산'!#REF!</definedName>
    <definedName name="________R80000" localSheetId="28">'[4]5월생산'!#REF!</definedName>
    <definedName name="________R80000" localSheetId="32">'[4]5월생산'!#REF!</definedName>
    <definedName name="________R80000" localSheetId="33">'[4]5월생산'!#REF!</definedName>
    <definedName name="________R80000" localSheetId="34">'[4]5월생산'!#REF!</definedName>
    <definedName name="________R80000" localSheetId="35">'[4]5월생산'!#REF!</definedName>
    <definedName name="________R80000" localSheetId="29">'[4]5월생산'!#REF!</definedName>
    <definedName name="________R80000" localSheetId="30">'[4]5월생산'!#REF!</definedName>
    <definedName name="________R80000" localSheetId="31">'[4]5월생산'!#REF!</definedName>
    <definedName name="________R80000" localSheetId="36">'[4]5월생산'!#REF!</definedName>
    <definedName name="________R80000" localSheetId="37">'[4]5월생산'!#REF!</definedName>
    <definedName name="________R80000" localSheetId="38">'[4]5월생산'!#REF!</definedName>
    <definedName name="________R80000" localSheetId="39">'[4]5월생산'!#REF!</definedName>
    <definedName name="________R80000" localSheetId="40">'[4]5월생산'!#REF!</definedName>
    <definedName name="________R80000" localSheetId="41">'[4]5월생산'!#REF!</definedName>
    <definedName name="________R80000" localSheetId="42">'[4]5월생산'!#REF!</definedName>
    <definedName name="________R80000" localSheetId="43">'[4]5월생산'!#REF!</definedName>
    <definedName name="________R80000" localSheetId="44">'[4]5월생산'!#REF!</definedName>
    <definedName name="________R80000" localSheetId="61">'[4]5월생산'!#REF!</definedName>
    <definedName name="________R80000" localSheetId="60">'[4]5월생산'!#REF!</definedName>
    <definedName name="________R80000" localSheetId="47">'[4]5월생산'!#REF!</definedName>
    <definedName name="________R80000" localSheetId="46">'[4]5월생산'!#REF!</definedName>
    <definedName name="________R80000" localSheetId="45">'[4]5월생산'!#REF!</definedName>
    <definedName name="________R80000" localSheetId="48">'[4]5월생산'!#REF!</definedName>
    <definedName name="________R80000" localSheetId="50">'[4]5월생산'!#REF!</definedName>
    <definedName name="________R80000" localSheetId="51">'[4]5월생산'!#REF!</definedName>
    <definedName name="________R80000" localSheetId="52">'[4]5월생산'!#REF!</definedName>
    <definedName name="________R80000" localSheetId="49">'[4]5월생산'!#REF!</definedName>
    <definedName name="________R80000" localSheetId="55">'[4]5월생산'!#REF!</definedName>
    <definedName name="________R80000" localSheetId="58">'[4]5월생산'!#REF!</definedName>
    <definedName name="________R80000" localSheetId="53">'[4]5월생산'!#REF!</definedName>
    <definedName name="________R80000" localSheetId="57">'[4]5월생산'!#REF!</definedName>
    <definedName name="________R80000" localSheetId="59">'[4]5월생산'!#REF!</definedName>
    <definedName name="________R80000" localSheetId="54">'[4]5월생산'!#REF!</definedName>
    <definedName name="________R80000" localSheetId="56">'[4]5월생산'!#REF!</definedName>
    <definedName name="________R80000" localSheetId="62">'[4]5월생산'!#REF!</definedName>
    <definedName name="________R80000">'[4]5월생산'!#REF!</definedName>
    <definedName name="________raw1" localSheetId="2">#REF!</definedName>
    <definedName name="________raw1" localSheetId="1">#REF!</definedName>
    <definedName name="________raw1" localSheetId="3">#REF!</definedName>
    <definedName name="________raw1" localSheetId="7">#REF!</definedName>
    <definedName name="________raw1" localSheetId="4">#REF!</definedName>
    <definedName name="________raw1" localSheetId="5">#REF!</definedName>
    <definedName name="________raw1" localSheetId="6">#REF!</definedName>
    <definedName name="________raw1" localSheetId="8">#REF!</definedName>
    <definedName name="________raw1" localSheetId="9">#REF!</definedName>
    <definedName name="________raw1" localSheetId="11">#REF!</definedName>
    <definedName name="________raw1" localSheetId="10">#REF!</definedName>
    <definedName name="________raw1" localSheetId="16">#REF!</definedName>
    <definedName name="________raw1" localSheetId="13">#REF!</definedName>
    <definedName name="________raw1" localSheetId="12">#REF!</definedName>
    <definedName name="________raw1" localSheetId="15">#REF!</definedName>
    <definedName name="________raw1" localSheetId="14">#REF!</definedName>
    <definedName name="________raw1" localSheetId="20">#REF!</definedName>
    <definedName name="________raw1" localSheetId="17">#REF!</definedName>
    <definedName name="________raw1" localSheetId="19">#REF!</definedName>
    <definedName name="________raw1" localSheetId="18">#REF!</definedName>
    <definedName name="________raw1" localSheetId="24">#REF!</definedName>
    <definedName name="________raw1" localSheetId="22">#REF!</definedName>
    <definedName name="________raw1" localSheetId="21">#REF!</definedName>
    <definedName name="________raw1" localSheetId="23">#REF!</definedName>
    <definedName name="________raw1" localSheetId="25">#REF!</definedName>
    <definedName name="________raw1" localSheetId="26">#REF!</definedName>
    <definedName name="________raw1" localSheetId="27">#REF!</definedName>
    <definedName name="________raw1" localSheetId="28">#REF!</definedName>
    <definedName name="________raw1" localSheetId="32">#REF!</definedName>
    <definedName name="________raw1" localSheetId="33">#REF!</definedName>
    <definedName name="________raw1" localSheetId="34">#REF!</definedName>
    <definedName name="________raw1" localSheetId="35">#REF!</definedName>
    <definedName name="________raw1" localSheetId="29">#REF!</definedName>
    <definedName name="________raw1" localSheetId="30">#REF!</definedName>
    <definedName name="________raw1" localSheetId="31">#REF!</definedName>
    <definedName name="________raw1" localSheetId="36">#REF!</definedName>
    <definedName name="________raw1" localSheetId="37">#REF!</definedName>
    <definedName name="________raw1" localSheetId="38">#REF!</definedName>
    <definedName name="________raw1" localSheetId="39">#REF!</definedName>
    <definedName name="________raw1" localSheetId="40">#REF!</definedName>
    <definedName name="________raw1" localSheetId="41">#REF!</definedName>
    <definedName name="________raw1" localSheetId="42">#REF!</definedName>
    <definedName name="________raw1" localSheetId="43">#REF!</definedName>
    <definedName name="________raw1" localSheetId="44">#REF!</definedName>
    <definedName name="________raw1" localSheetId="61">#REF!</definedName>
    <definedName name="________raw1" localSheetId="60">#REF!</definedName>
    <definedName name="________raw1" localSheetId="47">#REF!</definedName>
    <definedName name="________raw1" localSheetId="46">#REF!</definedName>
    <definedName name="________raw1" localSheetId="45">#REF!</definedName>
    <definedName name="________raw1" localSheetId="48">#REF!</definedName>
    <definedName name="________raw1" localSheetId="50">#REF!</definedName>
    <definedName name="________raw1" localSheetId="51">#REF!</definedName>
    <definedName name="________raw1" localSheetId="52">#REF!</definedName>
    <definedName name="________raw1" localSheetId="49">#REF!</definedName>
    <definedName name="________raw1" localSheetId="55">#REF!</definedName>
    <definedName name="________raw1" localSheetId="58">#REF!</definedName>
    <definedName name="________raw1" localSheetId="53">#REF!</definedName>
    <definedName name="________raw1" localSheetId="57">#REF!</definedName>
    <definedName name="________raw1" localSheetId="59">#REF!</definedName>
    <definedName name="________raw1" localSheetId="54">#REF!</definedName>
    <definedName name="________raw1" localSheetId="56">#REF!</definedName>
    <definedName name="________raw1" localSheetId="62">#REF!</definedName>
    <definedName name="________raw1">#REF!</definedName>
    <definedName name="_______DMS2" localSheetId="2">'[2]사업계획(97년)'!#REF!</definedName>
    <definedName name="_______DMS2" localSheetId="1">'[2]사업계획(97년)'!#REF!</definedName>
    <definedName name="_______DMS2" localSheetId="3">'[2]사업계획(97년)'!#REF!</definedName>
    <definedName name="_______DMS2" localSheetId="7">'[2]사업계획(97년)'!#REF!</definedName>
    <definedName name="_______DMS2" localSheetId="4">'[2]사업계획(97년)'!#REF!</definedName>
    <definedName name="_______DMS2" localSheetId="5">'[2]사업계획(97년)'!#REF!</definedName>
    <definedName name="_______DMS2" localSheetId="6">'[2]사업계획(97년)'!#REF!</definedName>
    <definedName name="_______DMS2" localSheetId="8">'[2]사업계획(97년)'!#REF!</definedName>
    <definedName name="_______DMS2" localSheetId="9">'[2]사업계획(97년)'!#REF!</definedName>
    <definedName name="_______DMS2" localSheetId="11">'[2]사업계획(97년)'!#REF!</definedName>
    <definedName name="_______DMS2" localSheetId="10">'[2]사업계획(97년)'!#REF!</definedName>
    <definedName name="_______DMS2" localSheetId="16">'[2]사업계획(97년)'!#REF!</definedName>
    <definedName name="_______DMS2" localSheetId="13">'[2]사업계획(97년)'!#REF!</definedName>
    <definedName name="_______DMS2" localSheetId="12">'[2]사업계획(97년)'!#REF!</definedName>
    <definedName name="_______DMS2" localSheetId="15">'[2]사업계획(97년)'!#REF!</definedName>
    <definedName name="_______DMS2" localSheetId="14">'[2]사업계획(97년)'!#REF!</definedName>
    <definedName name="_______DMS2" localSheetId="20">'[2]사업계획(97년)'!#REF!</definedName>
    <definedName name="_______DMS2" localSheetId="17">'[2]사업계획(97년)'!#REF!</definedName>
    <definedName name="_______DMS2" localSheetId="19">'[2]사업계획(97년)'!#REF!</definedName>
    <definedName name="_______DMS2" localSheetId="18">'[2]사업계획(97년)'!#REF!</definedName>
    <definedName name="_______DMS2" localSheetId="24">'[2]사업계획(97년)'!#REF!</definedName>
    <definedName name="_______DMS2" localSheetId="22">'[2]사업계획(97년)'!#REF!</definedName>
    <definedName name="_______DMS2" localSheetId="21">'[2]사업계획(97년)'!#REF!</definedName>
    <definedName name="_______DMS2" localSheetId="23">'[2]사업계획(97년)'!#REF!</definedName>
    <definedName name="_______DMS2" localSheetId="25">'[2]사업계획(97년)'!#REF!</definedName>
    <definedName name="_______DMS2" localSheetId="26">'[2]사업계획(97년)'!#REF!</definedName>
    <definedName name="_______DMS2" localSheetId="27">'[2]사업계획(97년)'!#REF!</definedName>
    <definedName name="_______DMS2" localSheetId="28">'[2]사업계획(97년)'!#REF!</definedName>
    <definedName name="_______DMS2" localSheetId="32">'[2]사업계획(97년)'!#REF!</definedName>
    <definedName name="_______DMS2" localSheetId="33">'[2]사업계획(97년)'!#REF!</definedName>
    <definedName name="_______DMS2" localSheetId="34">'[2]사업계획(97년)'!#REF!</definedName>
    <definedName name="_______DMS2" localSheetId="35">'[2]사업계획(97년)'!#REF!</definedName>
    <definedName name="_______DMS2" localSheetId="29">'[2]사업계획(97년)'!#REF!</definedName>
    <definedName name="_______DMS2" localSheetId="30">'[2]사업계획(97년)'!#REF!</definedName>
    <definedName name="_______DMS2" localSheetId="31">'[2]사업계획(97년)'!#REF!</definedName>
    <definedName name="_______DMS2" localSheetId="36">'[2]사업계획(97년)'!#REF!</definedName>
    <definedName name="_______DMS2" localSheetId="37">'[2]사업계획(97년)'!#REF!</definedName>
    <definedName name="_______DMS2" localSheetId="38">'[2]사업계획(97년)'!#REF!</definedName>
    <definedName name="_______DMS2" localSheetId="39">'[2]사업계획(97년)'!#REF!</definedName>
    <definedName name="_______DMS2" localSheetId="40">'[2]사업계획(97년)'!#REF!</definedName>
    <definedName name="_______DMS2" localSheetId="41">'[2]사업계획(97년)'!#REF!</definedName>
    <definedName name="_______DMS2" localSheetId="42">'[2]사업계획(97년)'!#REF!</definedName>
    <definedName name="_______DMS2" localSheetId="43">'[2]사업계획(97년)'!#REF!</definedName>
    <definedName name="_______DMS2" localSheetId="44">'[2]사업계획(97년)'!#REF!</definedName>
    <definedName name="_______DMS2" localSheetId="61">'[2]사업계획(97년)'!#REF!</definedName>
    <definedName name="_______DMS2" localSheetId="60">'[2]사업계획(97년)'!#REF!</definedName>
    <definedName name="_______DMS2" localSheetId="47">'[2]사업계획(97년)'!#REF!</definedName>
    <definedName name="_______DMS2" localSheetId="46">'[2]사업계획(97년)'!#REF!</definedName>
    <definedName name="_______DMS2" localSheetId="45">'[2]사업계획(97년)'!#REF!</definedName>
    <definedName name="_______DMS2" localSheetId="48">'[2]사업계획(97년)'!#REF!</definedName>
    <definedName name="_______DMS2" localSheetId="50">'[2]사업계획(97년)'!#REF!</definedName>
    <definedName name="_______DMS2" localSheetId="51">'[2]사업계획(97년)'!#REF!</definedName>
    <definedName name="_______DMS2" localSheetId="52">'[2]사업계획(97년)'!#REF!</definedName>
    <definedName name="_______DMS2" localSheetId="49">'[2]사업계획(97년)'!#REF!</definedName>
    <definedName name="_______DMS2" localSheetId="55">'[2]사업계획(97년)'!#REF!</definedName>
    <definedName name="_______DMS2" localSheetId="58">'[2]사업계획(97년)'!#REF!</definedName>
    <definedName name="_______DMS2" localSheetId="53">'[2]사업계획(97년)'!#REF!</definedName>
    <definedName name="_______DMS2" localSheetId="57">'[2]사업계획(97년)'!#REF!</definedName>
    <definedName name="_______DMS2" localSheetId="59">'[2]사업계획(97년)'!#REF!</definedName>
    <definedName name="_______DMS2" localSheetId="54">'[2]사업계획(97년)'!#REF!</definedName>
    <definedName name="_______DMS2" localSheetId="56">'[2]사업계획(97년)'!#REF!</definedName>
    <definedName name="_______DMS2" localSheetId="62">'[2]사업계획(97년)'!#REF!</definedName>
    <definedName name="_______DMS2">'[2]사업계획(97년)'!#REF!</definedName>
    <definedName name="_______F69990" localSheetId="2">'[4]5월생산'!#REF!</definedName>
    <definedName name="_______F69990" localSheetId="1">'[4]5월생산'!#REF!</definedName>
    <definedName name="_______F69990" localSheetId="3">'[4]5월생산'!#REF!</definedName>
    <definedName name="_______F69990" localSheetId="7">'[4]5월생산'!#REF!</definedName>
    <definedName name="_______F69990" localSheetId="4">'[4]5월생산'!#REF!</definedName>
    <definedName name="_______F69990" localSheetId="5">'[4]5월생산'!#REF!</definedName>
    <definedName name="_______F69990" localSheetId="6">'[4]5월생산'!#REF!</definedName>
    <definedName name="_______F69990" localSheetId="8">'[4]5월생산'!#REF!</definedName>
    <definedName name="_______F69990" localSheetId="9">'[4]5월생산'!#REF!</definedName>
    <definedName name="_______F69990" localSheetId="11">'[4]5월생산'!#REF!</definedName>
    <definedName name="_______F69990" localSheetId="10">'[4]5월생산'!#REF!</definedName>
    <definedName name="_______F69990" localSheetId="16">'[4]5월생산'!#REF!</definedName>
    <definedName name="_______F69990" localSheetId="13">'[4]5월생산'!#REF!</definedName>
    <definedName name="_______F69990" localSheetId="12">'[4]5월생산'!#REF!</definedName>
    <definedName name="_______F69990" localSheetId="15">'[4]5월생산'!#REF!</definedName>
    <definedName name="_______F69990" localSheetId="14">'[4]5월생산'!#REF!</definedName>
    <definedName name="_______F69990" localSheetId="20">'[4]5월생산'!#REF!</definedName>
    <definedName name="_______F69990" localSheetId="17">'[4]5월생산'!#REF!</definedName>
    <definedName name="_______F69990" localSheetId="19">'[4]5월생산'!#REF!</definedName>
    <definedName name="_______F69990" localSheetId="18">'[4]5월생산'!#REF!</definedName>
    <definedName name="_______F69990" localSheetId="24">'[4]5월생산'!#REF!</definedName>
    <definedName name="_______F69990" localSheetId="22">'[4]5월생산'!#REF!</definedName>
    <definedName name="_______F69990" localSheetId="21">'[4]5월생산'!#REF!</definedName>
    <definedName name="_______F69990" localSheetId="23">'[4]5월생산'!#REF!</definedName>
    <definedName name="_______F69990" localSheetId="25">'[4]5월생산'!#REF!</definedName>
    <definedName name="_______F69990" localSheetId="26">'[4]5월생산'!#REF!</definedName>
    <definedName name="_______F69990" localSheetId="27">'[4]5월생산'!#REF!</definedName>
    <definedName name="_______F69990" localSheetId="28">'[4]5월생산'!#REF!</definedName>
    <definedName name="_______F69990" localSheetId="32">'[4]5월생산'!#REF!</definedName>
    <definedName name="_______F69990" localSheetId="33">'[4]5월생산'!#REF!</definedName>
    <definedName name="_______F69990" localSheetId="34">'[4]5월생산'!#REF!</definedName>
    <definedName name="_______F69990" localSheetId="35">'[4]5월생산'!#REF!</definedName>
    <definedName name="_______F69990" localSheetId="29">'[4]5월생산'!#REF!</definedName>
    <definedName name="_______F69990" localSheetId="30">'[4]5월생산'!#REF!</definedName>
    <definedName name="_______F69990" localSheetId="31">'[4]5월생산'!#REF!</definedName>
    <definedName name="_______F69990" localSheetId="36">'[4]5월생산'!#REF!</definedName>
    <definedName name="_______F69990" localSheetId="37">'[4]5월생산'!#REF!</definedName>
    <definedName name="_______F69990" localSheetId="38">'[4]5월생산'!#REF!</definedName>
    <definedName name="_______F69990" localSheetId="39">'[4]5월생산'!#REF!</definedName>
    <definedName name="_______F69990" localSheetId="40">'[4]5월생산'!#REF!</definedName>
    <definedName name="_______F69990" localSheetId="41">'[4]5월생산'!#REF!</definedName>
    <definedName name="_______F69990" localSheetId="42">'[4]5월생산'!#REF!</definedName>
    <definedName name="_______F69990" localSheetId="43">'[4]5월생산'!#REF!</definedName>
    <definedName name="_______F69990" localSheetId="44">'[4]5월생산'!#REF!</definedName>
    <definedName name="_______F69990" localSheetId="61">'[4]5월생산'!#REF!</definedName>
    <definedName name="_______F69990" localSheetId="60">'[4]5월생산'!#REF!</definedName>
    <definedName name="_______F69990" localSheetId="47">'[4]5월생산'!#REF!</definedName>
    <definedName name="_______F69990" localSheetId="46">'[4]5월생산'!#REF!</definedName>
    <definedName name="_______F69990" localSheetId="45">'[4]5월생산'!#REF!</definedName>
    <definedName name="_______F69990" localSheetId="48">'[4]5월생산'!#REF!</definedName>
    <definedName name="_______F69990" localSheetId="50">'[4]5월생산'!#REF!</definedName>
    <definedName name="_______F69990" localSheetId="51">'[4]5월생산'!#REF!</definedName>
    <definedName name="_______F69990" localSheetId="52">'[4]5월생산'!#REF!</definedName>
    <definedName name="_______F69990" localSheetId="49">'[4]5월생산'!#REF!</definedName>
    <definedName name="_______F69990" localSheetId="55">'[4]5월생산'!#REF!</definedName>
    <definedName name="_______F69990" localSheetId="58">'[4]5월생산'!#REF!</definedName>
    <definedName name="_______F69990" localSheetId="53">'[4]5월생산'!#REF!</definedName>
    <definedName name="_______F69990" localSheetId="57">'[4]5월생산'!#REF!</definedName>
    <definedName name="_______F69990" localSheetId="59">'[4]5월생산'!#REF!</definedName>
    <definedName name="_______F69990" localSheetId="54">'[4]5월생산'!#REF!</definedName>
    <definedName name="_______F69990" localSheetId="56">'[4]5월생산'!#REF!</definedName>
    <definedName name="_______F69990" localSheetId="62">'[4]5월생산'!#REF!</definedName>
    <definedName name="_______F69990">'[4]5월생산'!#REF!</definedName>
    <definedName name="_______R300000" localSheetId="2">'[4]5월생산'!#REF!</definedName>
    <definedName name="_______R300000" localSheetId="1">'[4]5월생산'!#REF!</definedName>
    <definedName name="_______R300000" localSheetId="3">'[4]5월생산'!#REF!</definedName>
    <definedName name="_______R300000" localSheetId="7">'[4]5월생산'!#REF!</definedName>
    <definedName name="_______R300000" localSheetId="4">'[4]5월생산'!#REF!</definedName>
    <definedName name="_______R300000" localSheetId="5">'[4]5월생산'!#REF!</definedName>
    <definedName name="_______R300000" localSheetId="6">'[4]5월생산'!#REF!</definedName>
    <definedName name="_______R300000" localSheetId="8">'[4]5월생산'!#REF!</definedName>
    <definedName name="_______R300000" localSheetId="9">'[4]5월생산'!#REF!</definedName>
    <definedName name="_______R300000" localSheetId="11">'[4]5월생산'!#REF!</definedName>
    <definedName name="_______R300000" localSheetId="10">'[4]5월생산'!#REF!</definedName>
    <definedName name="_______R300000" localSheetId="16">'[4]5월생산'!#REF!</definedName>
    <definedName name="_______R300000" localSheetId="13">'[4]5월생산'!#REF!</definedName>
    <definedName name="_______R300000" localSheetId="12">'[4]5월생산'!#REF!</definedName>
    <definedName name="_______R300000" localSheetId="15">'[4]5월생산'!#REF!</definedName>
    <definedName name="_______R300000" localSheetId="14">'[4]5월생산'!#REF!</definedName>
    <definedName name="_______R300000" localSheetId="20">'[4]5월생산'!#REF!</definedName>
    <definedName name="_______R300000" localSheetId="17">'[4]5월생산'!#REF!</definedName>
    <definedName name="_______R300000" localSheetId="19">'[4]5월생산'!#REF!</definedName>
    <definedName name="_______R300000" localSheetId="18">'[4]5월생산'!#REF!</definedName>
    <definedName name="_______R300000" localSheetId="24">'[4]5월생산'!#REF!</definedName>
    <definedName name="_______R300000" localSheetId="22">'[4]5월생산'!#REF!</definedName>
    <definedName name="_______R300000" localSheetId="21">'[4]5월생산'!#REF!</definedName>
    <definedName name="_______R300000" localSheetId="23">'[4]5월생산'!#REF!</definedName>
    <definedName name="_______R300000" localSheetId="25">'[4]5월생산'!#REF!</definedName>
    <definedName name="_______R300000" localSheetId="26">'[4]5월생산'!#REF!</definedName>
    <definedName name="_______R300000" localSheetId="27">'[4]5월생산'!#REF!</definedName>
    <definedName name="_______R300000" localSheetId="28">'[4]5월생산'!#REF!</definedName>
    <definedName name="_______R300000" localSheetId="32">'[4]5월생산'!#REF!</definedName>
    <definedName name="_______R300000" localSheetId="33">'[4]5월생산'!#REF!</definedName>
    <definedName name="_______R300000" localSheetId="34">'[4]5월생산'!#REF!</definedName>
    <definedName name="_______R300000" localSheetId="35">'[4]5월생산'!#REF!</definedName>
    <definedName name="_______R300000" localSheetId="29">'[4]5월생산'!#REF!</definedName>
    <definedName name="_______R300000" localSheetId="30">'[4]5월생산'!#REF!</definedName>
    <definedName name="_______R300000" localSheetId="31">'[4]5월생산'!#REF!</definedName>
    <definedName name="_______R300000" localSheetId="36">'[4]5월생산'!#REF!</definedName>
    <definedName name="_______R300000" localSheetId="37">'[4]5월생산'!#REF!</definedName>
    <definedName name="_______R300000" localSheetId="38">'[4]5월생산'!#REF!</definedName>
    <definedName name="_______R300000" localSheetId="39">'[4]5월생산'!#REF!</definedName>
    <definedName name="_______R300000" localSheetId="40">'[4]5월생산'!#REF!</definedName>
    <definedName name="_______R300000" localSheetId="41">'[4]5월생산'!#REF!</definedName>
    <definedName name="_______R300000" localSheetId="42">'[4]5월생산'!#REF!</definedName>
    <definedName name="_______R300000" localSheetId="43">'[4]5월생산'!#REF!</definedName>
    <definedName name="_______R300000" localSheetId="44">'[4]5월생산'!#REF!</definedName>
    <definedName name="_______R300000" localSheetId="61">'[4]5월생산'!#REF!</definedName>
    <definedName name="_______R300000" localSheetId="60">'[4]5월생산'!#REF!</definedName>
    <definedName name="_______R300000" localSheetId="47">'[4]5월생산'!#REF!</definedName>
    <definedName name="_______R300000" localSheetId="46">'[4]5월생산'!#REF!</definedName>
    <definedName name="_______R300000" localSheetId="45">'[4]5월생산'!#REF!</definedName>
    <definedName name="_______R300000" localSheetId="48">'[4]5월생산'!#REF!</definedName>
    <definedName name="_______R300000" localSheetId="50">'[4]5월생산'!#REF!</definedName>
    <definedName name="_______R300000" localSheetId="51">'[4]5월생산'!#REF!</definedName>
    <definedName name="_______R300000" localSheetId="52">'[4]5월생산'!#REF!</definedName>
    <definedName name="_______R300000" localSheetId="49">'[4]5월생산'!#REF!</definedName>
    <definedName name="_______R300000" localSheetId="55">'[4]5월생산'!#REF!</definedName>
    <definedName name="_______R300000" localSheetId="58">'[4]5월생산'!#REF!</definedName>
    <definedName name="_______R300000" localSheetId="53">'[4]5월생산'!#REF!</definedName>
    <definedName name="_______R300000" localSheetId="57">'[4]5월생산'!#REF!</definedName>
    <definedName name="_______R300000" localSheetId="59">'[4]5월생산'!#REF!</definedName>
    <definedName name="_______R300000" localSheetId="54">'[4]5월생산'!#REF!</definedName>
    <definedName name="_______R300000" localSheetId="56">'[4]5월생산'!#REF!</definedName>
    <definedName name="_______R300000" localSheetId="62">'[4]5월생산'!#REF!</definedName>
    <definedName name="_______R300000">'[4]5월생산'!#REF!</definedName>
    <definedName name="_______R500000" localSheetId="2">'[4]5월생산'!#REF!</definedName>
    <definedName name="_______R500000" localSheetId="1">'[4]5월생산'!#REF!</definedName>
    <definedName name="_______R500000" localSheetId="3">'[4]5월생산'!#REF!</definedName>
    <definedName name="_______R500000" localSheetId="7">'[4]5월생산'!#REF!</definedName>
    <definedName name="_______R500000" localSheetId="4">'[4]5월생산'!#REF!</definedName>
    <definedName name="_______R500000" localSheetId="5">'[4]5월생산'!#REF!</definedName>
    <definedName name="_______R500000" localSheetId="6">'[4]5월생산'!#REF!</definedName>
    <definedName name="_______R500000" localSheetId="8">'[4]5월생산'!#REF!</definedName>
    <definedName name="_______R500000" localSheetId="9">'[4]5월생산'!#REF!</definedName>
    <definedName name="_______R500000" localSheetId="11">'[4]5월생산'!#REF!</definedName>
    <definedName name="_______R500000" localSheetId="10">'[4]5월생산'!#REF!</definedName>
    <definedName name="_______R500000" localSheetId="16">'[4]5월생산'!#REF!</definedName>
    <definedName name="_______R500000" localSheetId="13">'[4]5월생산'!#REF!</definedName>
    <definedName name="_______R500000" localSheetId="12">'[4]5월생산'!#REF!</definedName>
    <definedName name="_______R500000" localSheetId="15">'[4]5월생산'!#REF!</definedName>
    <definedName name="_______R500000" localSheetId="14">'[4]5월생산'!#REF!</definedName>
    <definedName name="_______R500000" localSheetId="20">'[4]5월생산'!#REF!</definedName>
    <definedName name="_______R500000" localSheetId="17">'[4]5월생산'!#REF!</definedName>
    <definedName name="_______R500000" localSheetId="19">'[4]5월생산'!#REF!</definedName>
    <definedName name="_______R500000" localSheetId="18">'[4]5월생산'!#REF!</definedName>
    <definedName name="_______R500000" localSheetId="24">'[4]5월생산'!#REF!</definedName>
    <definedName name="_______R500000" localSheetId="22">'[4]5월생산'!#REF!</definedName>
    <definedName name="_______R500000" localSheetId="21">'[4]5월생산'!#REF!</definedName>
    <definedName name="_______R500000" localSheetId="23">'[4]5월생산'!#REF!</definedName>
    <definedName name="_______R500000" localSheetId="25">'[4]5월생산'!#REF!</definedName>
    <definedName name="_______R500000" localSheetId="26">'[4]5월생산'!#REF!</definedName>
    <definedName name="_______R500000" localSheetId="27">'[4]5월생산'!#REF!</definedName>
    <definedName name="_______R500000" localSheetId="28">'[4]5월생산'!#REF!</definedName>
    <definedName name="_______R500000" localSheetId="32">'[4]5월생산'!#REF!</definedName>
    <definedName name="_______R500000" localSheetId="33">'[4]5월생산'!#REF!</definedName>
    <definedName name="_______R500000" localSheetId="34">'[4]5월생산'!#REF!</definedName>
    <definedName name="_______R500000" localSheetId="35">'[4]5월생산'!#REF!</definedName>
    <definedName name="_______R500000" localSheetId="29">'[4]5월생산'!#REF!</definedName>
    <definedName name="_______R500000" localSheetId="30">'[4]5월생산'!#REF!</definedName>
    <definedName name="_______R500000" localSheetId="31">'[4]5월생산'!#REF!</definedName>
    <definedName name="_______R500000" localSheetId="36">'[4]5월생산'!#REF!</definedName>
    <definedName name="_______R500000" localSheetId="37">'[4]5월생산'!#REF!</definedName>
    <definedName name="_______R500000" localSheetId="38">'[4]5월생산'!#REF!</definedName>
    <definedName name="_______R500000" localSheetId="39">'[4]5월생산'!#REF!</definedName>
    <definedName name="_______R500000" localSheetId="40">'[4]5월생산'!#REF!</definedName>
    <definedName name="_______R500000" localSheetId="41">'[4]5월생산'!#REF!</definedName>
    <definedName name="_______R500000" localSheetId="42">'[4]5월생산'!#REF!</definedName>
    <definedName name="_______R500000" localSheetId="43">'[4]5월생산'!#REF!</definedName>
    <definedName name="_______R500000" localSheetId="44">'[4]5월생산'!#REF!</definedName>
    <definedName name="_______R500000" localSheetId="61">'[4]5월생산'!#REF!</definedName>
    <definedName name="_______R500000" localSheetId="60">'[4]5월생산'!#REF!</definedName>
    <definedName name="_______R500000" localSheetId="47">'[4]5월생산'!#REF!</definedName>
    <definedName name="_______R500000" localSheetId="46">'[4]5월생산'!#REF!</definedName>
    <definedName name="_______R500000" localSheetId="45">'[4]5월생산'!#REF!</definedName>
    <definedName name="_______R500000" localSheetId="48">'[4]5월생산'!#REF!</definedName>
    <definedName name="_______R500000" localSheetId="50">'[4]5월생산'!#REF!</definedName>
    <definedName name="_______R500000" localSheetId="51">'[4]5월생산'!#REF!</definedName>
    <definedName name="_______R500000" localSheetId="52">'[4]5월생산'!#REF!</definedName>
    <definedName name="_______R500000" localSheetId="49">'[4]5월생산'!#REF!</definedName>
    <definedName name="_______R500000" localSheetId="55">'[4]5월생산'!#REF!</definedName>
    <definedName name="_______R500000" localSheetId="58">'[4]5월생산'!#REF!</definedName>
    <definedName name="_______R500000" localSheetId="53">'[4]5월생산'!#REF!</definedName>
    <definedName name="_______R500000" localSheetId="57">'[4]5월생산'!#REF!</definedName>
    <definedName name="_______R500000" localSheetId="59">'[4]5월생산'!#REF!</definedName>
    <definedName name="_______R500000" localSheetId="54">'[4]5월생산'!#REF!</definedName>
    <definedName name="_______R500000" localSheetId="56">'[4]5월생산'!#REF!</definedName>
    <definedName name="_______R500000" localSheetId="62">'[4]5월생산'!#REF!</definedName>
    <definedName name="_______R500000">'[4]5월생산'!#REF!</definedName>
    <definedName name="_______R70814" localSheetId="2">'[4]5월생산'!#REF!</definedName>
    <definedName name="_______R70814" localSheetId="1">'[4]5월생산'!#REF!</definedName>
    <definedName name="_______R70814" localSheetId="3">'[4]5월생산'!#REF!</definedName>
    <definedName name="_______R70814" localSheetId="7">'[4]5월생산'!#REF!</definedName>
    <definedName name="_______R70814" localSheetId="4">'[4]5월생산'!#REF!</definedName>
    <definedName name="_______R70814" localSheetId="5">'[4]5월생산'!#REF!</definedName>
    <definedName name="_______R70814" localSheetId="6">'[4]5월생산'!#REF!</definedName>
    <definedName name="_______R70814" localSheetId="8">'[4]5월생산'!#REF!</definedName>
    <definedName name="_______R70814" localSheetId="9">'[4]5월생산'!#REF!</definedName>
    <definedName name="_______R70814" localSheetId="11">'[4]5월생산'!#REF!</definedName>
    <definedName name="_______R70814" localSheetId="10">'[4]5월생산'!#REF!</definedName>
    <definedName name="_______R70814" localSheetId="16">'[4]5월생산'!#REF!</definedName>
    <definedName name="_______R70814" localSheetId="13">'[4]5월생산'!#REF!</definedName>
    <definedName name="_______R70814" localSheetId="12">'[4]5월생산'!#REF!</definedName>
    <definedName name="_______R70814" localSheetId="15">'[4]5월생산'!#REF!</definedName>
    <definedName name="_______R70814" localSheetId="14">'[4]5월생산'!#REF!</definedName>
    <definedName name="_______R70814" localSheetId="20">'[4]5월생산'!#REF!</definedName>
    <definedName name="_______R70814" localSheetId="17">'[4]5월생산'!#REF!</definedName>
    <definedName name="_______R70814" localSheetId="19">'[4]5월생산'!#REF!</definedName>
    <definedName name="_______R70814" localSheetId="18">'[4]5월생산'!#REF!</definedName>
    <definedName name="_______R70814" localSheetId="24">'[4]5월생산'!#REF!</definedName>
    <definedName name="_______R70814" localSheetId="22">'[4]5월생산'!#REF!</definedName>
    <definedName name="_______R70814" localSheetId="21">'[4]5월생산'!#REF!</definedName>
    <definedName name="_______R70814" localSheetId="23">'[4]5월생산'!#REF!</definedName>
    <definedName name="_______R70814" localSheetId="25">'[4]5월생산'!#REF!</definedName>
    <definedName name="_______R70814" localSheetId="26">'[4]5월생산'!#REF!</definedName>
    <definedName name="_______R70814" localSheetId="27">'[4]5월생산'!#REF!</definedName>
    <definedName name="_______R70814" localSheetId="28">'[4]5월생산'!#REF!</definedName>
    <definedName name="_______R70814" localSheetId="32">'[4]5월생산'!#REF!</definedName>
    <definedName name="_______R70814" localSheetId="33">'[4]5월생산'!#REF!</definedName>
    <definedName name="_______R70814" localSheetId="34">'[4]5월생산'!#REF!</definedName>
    <definedName name="_______R70814" localSheetId="35">'[4]5월생산'!#REF!</definedName>
    <definedName name="_______R70814" localSheetId="29">'[4]5월생산'!#REF!</definedName>
    <definedName name="_______R70814" localSheetId="30">'[4]5월생산'!#REF!</definedName>
    <definedName name="_______R70814" localSheetId="31">'[4]5월생산'!#REF!</definedName>
    <definedName name="_______R70814" localSheetId="36">'[4]5월생산'!#REF!</definedName>
    <definedName name="_______R70814" localSheetId="37">'[4]5월생산'!#REF!</definedName>
    <definedName name="_______R70814" localSheetId="38">'[4]5월생산'!#REF!</definedName>
    <definedName name="_______R70814" localSheetId="39">'[4]5월생산'!#REF!</definedName>
    <definedName name="_______R70814" localSheetId="40">'[4]5월생산'!#REF!</definedName>
    <definedName name="_______R70814" localSheetId="41">'[4]5월생산'!#REF!</definedName>
    <definedName name="_______R70814" localSheetId="42">'[4]5월생산'!#REF!</definedName>
    <definedName name="_______R70814" localSheetId="43">'[4]5월생산'!#REF!</definedName>
    <definedName name="_______R70814" localSheetId="44">'[4]5월생산'!#REF!</definedName>
    <definedName name="_______R70814" localSheetId="61">'[4]5월생산'!#REF!</definedName>
    <definedName name="_______R70814" localSheetId="60">'[4]5월생산'!#REF!</definedName>
    <definedName name="_______R70814" localSheetId="47">'[4]5월생산'!#REF!</definedName>
    <definedName name="_______R70814" localSheetId="46">'[4]5월생산'!#REF!</definedName>
    <definedName name="_______R70814" localSheetId="45">'[4]5월생산'!#REF!</definedName>
    <definedName name="_______R70814" localSheetId="48">'[4]5월생산'!#REF!</definedName>
    <definedName name="_______R70814" localSheetId="50">'[4]5월생산'!#REF!</definedName>
    <definedName name="_______R70814" localSheetId="51">'[4]5월생산'!#REF!</definedName>
    <definedName name="_______R70814" localSheetId="52">'[4]5월생산'!#REF!</definedName>
    <definedName name="_______R70814" localSheetId="49">'[4]5월생산'!#REF!</definedName>
    <definedName name="_______R70814" localSheetId="55">'[4]5월생산'!#REF!</definedName>
    <definedName name="_______R70814" localSheetId="58">'[4]5월생산'!#REF!</definedName>
    <definedName name="_______R70814" localSheetId="53">'[4]5월생산'!#REF!</definedName>
    <definedName name="_______R70814" localSheetId="57">'[4]5월생산'!#REF!</definedName>
    <definedName name="_______R70814" localSheetId="59">'[4]5월생산'!#REF!</definedName>
    <definedName name="_______R70814" localSheetId="54">'[4]5월생산'!#REF!</definedName>
    <definedName name="_______R70814" localSheetId="56">'[4]5월생산'!#REF!</definedName>
    <definedName name="_______R70814" localSheetId="62">'[4]5월생산'!#REF!</definedName>
    <definedName name="_______R70814">'[4]5월생산'!#REF!</definedName>
    <definedName name="_______R71869" localSheetId="2">'[4]5월생산'!#REF!</definedName>
    <definedName name="_______R71869" localSheetId="1">'[4]5월생산'!#REF!</definedName>
    <definedName name="_______R71869" localSheetId="3">'[4]5월생산'!#REF!</definedName>
    <definedName name="_______R71869" localSheetId="7">'[4]5월생산'!#REF!</definedName>
    <definedName name="_______R71869" localSheetId="4">'[4]5월생산'!#REF!</definedName>
    <definedName name="_______R71869" localSheetId="5">'[4]5월생산'!#REF!</definedName>
    <definedName name="_______R71869" localSheetId="6">'[4]5월생산'!#REF!</definedName>
    <definedName name="_______R71869" localSheetId="8">'[4]5월생산'!#REF!</definedName>
    <definedName name="_______R71869" localSheetId="9">'[4]5월생산'!#REF!</definedName>
    <definedName name="_______R71869" localSheetId="11">'[4]5월생산'!#REF!</definedName>
    <definedName name="_______R71869" localSheetId="10">'[4]5월생산'!#REF!</definedName>
    <definedName name="_______R71869" localSheetId="16">'[4]5월생산'!#REF!</definedName>
    <definedName name="_______R71869" localSheetId="13">'[4]5월생산'!#REF!</definedName>
    <definedName name="_______R71869" localSheetId="12">'[4]5월생산'!#REF!</definedName>
    <definedName name="_______R71869" localSheetId="15">'[4]5월생산'!#REF!</definedName>
    <definedName name="_______R71869" localSheetId="14">'[4]5월생산'!#REF!</definedName>
    <definedName name="_______R71869" localSheetId="20">'[4]5월생산'!#REF!</definedName>
    <definedName name="_______R71869" localSheetId="17">'[4]5월생산'!#REF!</definedName>
    <definedName name="_______R71869" localSheetId="19">'[4]5월생산'!#REF!</definedName>
    <definedName name="_______R71869" localSheetId="18">'[4]5월생산'!#REF!</definedName>
    <definedName name="_______R71869" localSheetId="24">'[4]5월생산'!#REF!</definedName>
    <definedName name="_______R71869" localSheetId="22">'[4]5월생산'!#REF!</definedName>
    <definedName name="_______R71869" localSheetId="21">'[4]5월생산'!#REF!</definedName>
    <definedName name="_______R71869" localSheetId="23">'[4]5월생산'!#REF!</definedName>
    <definedName name="_______R71869" localSheetId="25">'[4]5월생산'!#REF!</definedName>
    <definedName name="_______R71869" localSheetId="26">'[4]5월생산'!#REF!</definedName>
    <definedName name="_______R71869" localSheetId="27">'[4]5월생산'!#REF!</definedName>
    <definedName name="_______R71869" localSheetId="28">'[4]5월생산'!#REF!</definedName>
    <definedName name="_______R71869" localSheetId="32">'[4]5월생산'!#REF!</definedName>
    <definedName name="_______R71869" localSheetId="33">'[4]5월생산'!#REF!</definedName>
    <definedName name="_______R71869" localSheetId="34">'[4]5월생산'!#REF!</definedName>
    <definedName name="_______R71869" localSheetId="35">'[4]5월생산'!#REF!</definedName>
    <definedName name="_______R71869" localSheetId="29">'[4]5월생산'!#REF!</definedName>
    <definedName name="_______R71869" localSheetId="30">'[4]5월생산'!#REF!</definedName>
    <definedName name="_______R71869" localSheetId="31">'[4]5월생산'!#REF!</definedName>
    <definedName name="_______R71869" localSheetId="36">'[4]5월생산'!#REF!</definedName>
    <definedName name="_______R71869" localSheetId="37">'[4]5월생산'!#REF!</definedName>
    <definedName name="_______R71869" localSheetId="38">'[4]5월생산'!#REF!</definedName>
    <definedName name="_______R71869" localSheetId="39">'[4]5월생산'!#REF!</definedName>
    <definedName name="_______R71869" localSheetId="40">'[4]5월생산'!#REF!</definedName>
    <definedName name="_______R71869" localSheetId="41">'[4]5월생산'!#REF!</definedName>
    <definedName name="_______R71869" localSheetId="42">'[4]5월생산'!#REF!</definedName>
    <definedName name="_______R71869" localSheetId="43">'[4]5월생산'!#REF!</definedName>
    <definedName name="_______R71869" localSheetId="44">'[4]5월생산'!#REF!</definedName>
    <definedName name="_______R71869" localSheetId="61">'[4]5월생산'!#REF!</definedName>
    <definedName name="_______R71869" localSheetId="60">'[4]5월생산'!#REF!</definedName>
    <definedName name="_______R71869" localSheetId="47">'[4]5월생산'!#REF!</definedName>
    <definedName name="_______R71869" localSheetId="46">'[4]5월생산'!#REF!</definedName>
    <definedName name="_______R71869" localSheetId="45">'[4]5월생산'!#REF!</definedName>
    <definedName name="_______R71869" localSheetId="48">'[4]5월생산'!#REF!</definedName>
    <definedName name="_______R71869" localSheetId="50">'[4]5월생산'!#REF!</definedName>
    <definedName name="_______R71869" localSheetId="51">'[4]5월생산'!#REF!</definedName>
    <definedName name="_______R71869" localSheetId="52">'[4]5월생산'!#REF!</definedName>
    <definedName name="_______R71869" localSheetId="49">'[4]5월생산'!#REF!</definedName>
    <definedName name="_______R71869" localSheetId="55">'[4]5월생산'!#REF!</definedName>
    <definedName name="_______R71869" localSheetId="58">'[4]5월생산'!#REF!</definedName>
    <definedName name="_______R71869" localSheetId="53">'[4]5월생산'!#REF!</definedName>
    <definedName name="_______R71869" localSheetId="57">'[4]5월생산'!#REF!</definedName>
    <definedName name="_______R71869" localSheetId="59">'[4]5월생산'!#REF!</definedName>
    <definedName name="_______R71869" localSheetId="54">'[4]5월생산'!#REF!</definedName>
    <definedName name="_______R71869" localSheetId="56">'[4]5월생산'!#REF!</definedName>
    <definedName name="_______R71869" localSheetId="62">'[4]5월생산'!#REF!</definedName>
    <definedName name="_______R71869">'[4]5월생산'!#REF!</definedName>
    <definedName name="_______R80000" localSheetId="2">'[4]5월생산'!#REF!</definedName>
    <definedName name="_______R80000" localSheetId="1">'[4]5월생산'!#REF!</definedName>
    <definedName name="_______R80000" localSheetId="3">'[4]5월생산'!#REF!</definedName>
    <definedName name="_______R80000" localSheetId="7">'[4]5월생산'!#REF!</definedName>
    <definedName name="_______R80000" localSheetId="4">'[4]5월생산'!#REF!</definedName>
    <definedName name="_______R80000" localSheetId="5">'[4]5월생산'!#REF!</definedName>
    <definedName name="_______R80000" localSheetId="6">'[4]5월생산'!#REF!</definedName>
    <definedName name="_______R80000" localSheetId="8">'[4]5월생산'!#REF!</definedName>
    <definedName name="_______R80000" localSheetId="9">'[4]5월생산'!#REF!</definedName>
    <definedName name="_______R80000" localSheetId="11">'[4]5월생산'!#REF!</definedName>
    <definedName name="_______R80000" localSheetId="10">'[4]5월생산'!#REF!</definedName>
    <definedName name="_______R80000" localSheetId="16">'[4]5월생산'!#REF!</definedName>
    <definedName name="_______R80000" localSheetId="13">'[4]5월생산'!#REF!</definedName>
    <definedName name="_______R80000" localSheetId="12">'[4]5월생산'!#REF!</definedName>
    <definedName name="_______R80000" localSheetId="15">'[4]5월생산'!#REF!</definedName>
    <definedName name="_______R80000" localSheetId="14">'[4]5월생산'!#REF!</definedName>
    <definedName name="_______R80000" localSheetId="20">'[4]5월생산'!#REF!</definedName>
    <definedName name="_______R80000" localSheetId="17">'[4]5월생산'!#REF!</definedName>
    <definedName name="_______R80000" localSheetId="19">'[4]5월생산'!#REF!</definedName>
    <definedName name="_______R80000" localSheetId="18">'[4]5월생산'!#REF!</definedName>
    <definedName name="_______R80000" localSheetId="24">'[4]5월생산'!#REF!</definedName>
    <definedName name="_______R80000" localSheetId="22">'[4]5월생산'!#REF!</definedName>
    <definedName name="_______R80000" localSheetId="21">'[4]5월생산'!#REF!</definedName>
    <definedName name="_______R80000" localSheetId="23">'[4]5월생산'!#REF!</definedName>
    <definedName name="_______R80000" localSheetId="25">'[4]5월생산'!#REF!</definedName>
    <definedName name="_______R80000" localSheetId="26">'[4]5월생산'!#REF!</definedName>
    <definedName name="_______R80000" localSheetId="27">'[4]5월생산'!#REF!</definedName>
    <definedName name="_______R80000" localSheetId="28">'[4]5월생산'!#REF!</definedName>
    <definedName name="_______R80000" localSheetId="32">'[4]5월생산'!#REF!</definedName>
    <definedName name="_______R80000" localSheetId="33">'[4]5월생산'!#REF!</definedName>
    <definedName name="_______R80000" localSheetId="34">'[4]5월생산'!#REF!</definedName>
    <definedName name="_______R80000" localSheetId="35">'[4]5월생산'!#REF!</definedName>
    <definedName name="_______R80000" localSheetId="29">'[4]5월생산'!#REF!</definedName>
    <definedName name="_______R80000" localSheetId="30">'[4]5월생산'!#REF!</definedName>
    <definedName name="_______R80000" localSheetId="31">'[4]5월생산'!#REF!</definedName>
    <definedName name="_______R80000" localSheetId="36">'[4]5월생산'!#REF!</definedName>
    <definedName name="_______R80000" localSheetId="37">'[4]5월생산'!#REF!</definedName>
    <definedName name="_______R80000" localSheetId="38">'[4]5월생산'!#REF!</definedName>
    <definedName name="_______R80000" localSheetId="39">'[4]5월생산'!#REF!</definedName>
    <definedName name="_______R80000" localSheetId="40">'[4]5월생산'!#REF!</definedName>
    <definedName name="_______R80000" localSheetId="41">'[4]5월생산'!#REF!</definedName>
    <definedName name="_______R80000" localSheetId="42">'[4]5월생산'!#REF!</definedName>
    <definedName name="_______R80000" localSheetId="43">'[4]5월생산'!#REF!</definedName>
    <definedName name="_______R80000" localSheetId="44">'[4]5월생산'!#REF!</definedName>
    <definedName name="_______R80000" localSheetId="61">'[4]5월생산'!#REF!</definedName>
    <definedName name="_______R80000" localSheetId="60">'[4]5월생산'!#REF!</definedName>
    <definedName name="_______R80000" localSheetId="47">'[4]5월생산'!#REF!</definedName>
    <definedName name="_______R80000" localSheetId="46">'[4]5월생산'!#REF!</definedName>
    <definedName name="_______R80000" localSheetId="45">'[4]5월생산'!#REF!</definedName>
    <definedName name="_______R80000" localSheetId="48">'[4]5월생산'!#REF!</definedName>
    <definedName name="_______R80000" localSheetId="50">'[4]5월생산'!#REF!</definedName>
    <definedName name="_______R80000" localSheetId="51">'[4]5월생산'!#REF!</definedName>
    <definedName name="_______R80000" localSheetId="52">'[4]5월생산'!#REF!</definedName>
    <definedName name="_______R80000" localSheetId="49">'[4]5월생산'!#REF!</definedName>
    <definedName name="_______R80000" localSheetId="55">'[4]5월생산'!#REF!</definedName>
    <definedName name="_______R80000" localSheetId="58">'[4]5월생산'!#REF!</definedName>
    <definedName name="_______R80000" localSheetId="53">'[4]5월생산'!#REF!</definedName>
    <definedName name="_______R80000" localSheetId="57">'[4]5월생산'!#REF!</definedName>
    <definedName name="_______R80000" localSheetId="59">'[4]5월생산'!#REF!</definedName>
    <definedName name="_______R80000" localSheetId="54">'[4]5월생산'!#REF!</definedName>
    <definedName name="_______R80000" localSheetId="56">'[4]5월생산'!#REF!</definedName>
    <definedName name="_______R80000" localSheetId="62">'[4]5월생산'!#REF!</definedName>
    <definedName name="_______R80000">'[4]5월생산'!#REF!</definedName>
    <definedName name="_______raw1" localSheetId="2">#REF!</definedName>
    <definedName name="_______raw1" localSheetId="1">#REF!</definedName>
    <definedName name="_______raw1" localSheetId="3">#REF!</definedName>
    <definedName name="_______raw1" localSheetId="7">#REF!</definedName>
    <definedName name="_______raw1" localSheetId="4">#REF!</definedName>
    <definedName name="_______raw1" localSheetId="5">#REF!</definedName>
    <definedName name="_______raw1" localSheetId="6">#REF!</definedName>
    <definedName name="_______raw1" localSheetId="8">#REF!</definedName>
    <definedName name="_______raw1" localSheetId="9">#REF!</definedName>
    <definedName name="_______raw1" localSheetId="11">#REF!</definedName>
    <definedName name="_______raw1" localSheetId="10">#REF!</definedName>
    <definedName name="_______raw1" localSheetId="16">#REF!</definedName>
    <definedName name="_______raw1" localSheetId="13">#REF!</definedName>
    <definedName name="_______raw1" localSheetId="12">#REF!</definedName>
    <definedName name="_______raw1" localSheetId="15">#REF!</definedName>
    <definedName name="_______raw1" localSheetId="14">#REF!</definedName>
    <definedName name="_______raw1" localSheetId="20">#REF!</definedName>
    <definedName name="_______raw1" localSheetId="17">#REF!</definedName>
    <definedName name="_______raw1" localSheetId="19">#REF!</definedName>
    <definedName name="_______raw1" localSheetId="18">#REF!</definedName>
    <definedName name="_______raw1" localSheetId="24">#REF!</definedName>
    <definedName name="_______raw1" localSheetId="22">#REF!</definedName>
    <definedName name="_______raw1" localSheetId="21">#REF!</definedName>
    <definedName name="_______raw1" localSheetId="23">#REF!</definedName>
    <definedName name="_______raw1" localSheetId="25">#REF!</definedName>
    <definedName name="_______raw1" localSheetId="26">#REF!</definedName>
    <definedName name="_______raw1" localSheetId="27">#REF!</definedName>
    <definedName name="_______raw1" localSheetId="28">#REF!</definedName>
    <definedName name="_______raw1" localSheetId="32">#REF!</definedName>
    <definedName name="_______raw1" localSheetId="33">#REF!</definedName>
    <definedName name="_______raw1" localSheetId="34">#REF!</definedName>
    <definedName name="_______raw1" localSheetId="35">#REF!</definedName>
    <definedName name="_______raw1" localSheetId="29">#REF!</definedName>
    <definedName name="_______raw1" localSheetId="30">#REF!</definedName>
    <definedName name="_______raw1" localSheetId="31">#REF!</definedName>
    <definedName name="_______raw1" localSheetId="36">#REF!</definedName>
    <definedName name="_______raw1" localSheetId="37">#REF!</definedName>
    <definedName name="_______raw1" localSheetId="38">#REF!</definedName>
    <definedName name="_______raw1" localSheetId="39">#REF!</definedName>
    <definedName name="_______raw1" localSheetId="40">#REF!</definedName>
    <definedName name="_______raw1" localSheetId="41">#REF!</definedName>
    <definedName name="_______raw1" localSheetId="42">#REF!</definedName>
    <definedName name="_______raw1" localSheetId="43">#REF!</definedName>
    <definedName name="_______raw1" localSheetId="44">#REF!</definedName>
    <definedName name="_______raw1" localSheetId="61">#REF!</definedName>
    <definedName name="_______raw1" localSheetId="60">#REF!</definedName>
    <definedName name="_______raw1" localSheetId="47">#REF!</definedName>
    <definedName name="_______raw1" localSheetId="46">#REF!</definedName>
    <definedName name="_______raw1" localSheetId="45">#REF!</definedName>
    <definedName name="_______raw1" localSheetId="48">#REF!</definedName>
    <definedName name="_______raw1" localSheetId="50">#REF!</definedName>
    <definedName name="_______raw1" localSheetId="51">#REF!</definedName>
    <definedName name="_______raw1" localSheetId="52">#REF!</definedName>
    <definedName name="_______raw1" localSheetId="49">#REF!</definedName>
    <definedName name="_______raw1" localSheetId="55">#REF!</definedName>
    <definedName name="_______raw1" localSheetId="58">#REF!</definedName>
    <definedName name="_______raw1" localSheetId="53">#REF!</definedName>
    <definedName name="_______raw1" localSheetId="57">#REF!</definedName>
    <definedName name="_______raw1" localSheetId="59">#REF!</definedName>
    <definedName name="_______raw1" localSheetId="54">#REF!</definedName>
    <definedName name="_______raw1" localSheetId="56">#REF!</definedName>
    <definedName name="_______raw1" localSheetId="62">#REF!</definedName>
    <definedName name="_______raw1">#REF!</definedName>
    <definedName name="______DMS2" localSheetId="2">'[3]사업계획(97년)'!#REF!</definedName>
    <definedName name="______DMS2" localSheetId="1">'[3]사업계획(97년)'!#REF!</definedName>
    <definedName name="______DMS2" localSheetId="3">'[3]사업계획(97년)'!#REF!</definedName>
    <definedName name="______DMS2" localSheetId="7">'[3]사업계획(97년)'!#REF!</definedName>
    <definedName name="______DMS2" localSheetId="4">'[3]사업계획(97년)'!#REF!</definedName>
    <definedName name="______DMS2" localSheetId="5">'[3]사업계획(97년)'!#REF!</definedName>
    <definedName name="______DMS2" localSheetId="6">'[3]사업계획(97년)'!#REF!</definedName>
    <definedName name="______DMS2" localSheetId="8">'[3]사업계획(97년)'!#REF!</definedName>
    <definedName name="______DMS2" localSheetId="9">'[3]사업계획(97년)'!#REF!</definedName>
    <definedName name="______DMS2" localSheetId="11">'[3]사업계획(97년)'!#REF!</definedName>
    <definedName name="______DMS2" localSheetId="10">'[3]사업계획(97년)'!#REF!</definedName>
    <definedName name="______DMS2" localSheetId="16">'[3]사업계획(97년)'!#REF!</definedName>
    <definedName name="______DMS2" localSheetId="13">'[3]사업계획(97년)'!#REF!</definedName>
    <definedName name="______DMS2" localSheetId="12">'[3]사업계획(97년)'!#REF!</definedName>
    <definedName name="______DMS2" localSheetId="15">'[3]사업계획(97년)'!#REF!</definedName>
    <definedName name="______DMS2" localSheetId="14">'[3]사업계획(97년)'!#REF!</definedName>
    <definedName name="______DMS2" localSheetId="20">'[3]사업계획(97년)'!#REF!</definedName>
    <definedName name="______DMS2" localSheetId="17">'[3]사업계획(97년)'!#REF!</definedName>
    <definedName name="______DMS2" localSheetId="19">'[3]사업계획(97년)'!#REF!</definedName>
    <definedName name="______DMS2" localSheetId="18">'[3]사업계획(97년)'!#REF!</definedName>
    <definedName name="______DMS2" localSheetId="24">'[3]사업계획(97년)'!#REF!</definedName>
    <definedName name="______DMS2" localSheetId="22">'[3]사업계획(97년)'!#REF!</definedName>
    <definedName name="______DMS2" localSheetId="21">'[3]사업계획(97년)'!#REF!</definedName>
    <definedName name="______DMS2" localSheetId="23">'[3]사업계획(97년)'!#REF!</definedName>
    <definedName name="______DMS2" localSheetId="25">'[3]사업계획(97년)'!#REF!</definedName>
    <definedName name="______DMS2" localSheetId="26">'[3]사업계획(97년)'!#REF!</definedName>
    <definedName name="______DMS2" localSheetId="27">'[3]사업계획(97년)'!#REF!</definedName>
    <definedName name="______DMS2" localSheetId="28">'[3]사업계획(97년)'!#REF!</definedName>
    <definedName name="______DMS2" localSheetId="32">'[3]사업계획(97년)'!#REF!</definedName>
    <definedName name="______DMS2" localSheetId="33">'[3]사업계획(97년)'!#REF!</definedName>
    <definedName name="______DMS2" localSheetId="34">'[3]사업계획(97년)'!#REF!</definedName>
    <definedName name="______DMS2" localSheetId="35">'[3]사업계획(97년)'!#REF!</definedName>
    <definedName name="______DMS2" localSheetId="29">'[3]사업계획(97년)'!#REF!</definedName>
    <definedName name="______DMS2" localSheetId="30">'[3]사업계획(97년)'!#REF!</definedName>
    <definedName name="______DMS2" localSheetId="31">'[3]사업계획(97년)'!#REF!</definedName>
    <definedName name="______DMS2" localSheetId="36">'[3]사업계획(97년)'!#REF!</definedName>
    <definedName name="______DMS2" localSheetId="37">'[3]사업계획(97년)'!#REF!</definedName>
    <definedName name="______DMS2" localSheetId="38">'[3]사업계획(97년)'!#REF!</definedName>
    <definedName name="______DMS2" localSheetId="39">'[3]사업계획(97년)'!#REF!</definedName>
    <definedName name="______DMS2" localSheetId="40">'[3]사업계획(97년)'!#REF!</definedName>
    <definedName name="______DMS2" localSheetId="41">'[3]사업계획(97년)'!#REF!</definedName>
    <definedName name="______DMS2" localSheetId="42">'[3]사업계획(97년)'!#REF!</definedName>
    <definedName name="______DMS2" localSheetId="43">'[3]사업계획(97년)'!#REF!</definedName>
    <definedName name="______DMS2" localSheetId="44">'[3]사업계획(97년)'!#REF!</definedName>
    <definedName name="______DMS2" localSheetId="61">'[3]사업계획(97년)'!#REF!</definedName>
    <definedName name="______DMS2" localSheetId="60">'[3]사업계획(97년)'!#REF!</definedName>
    <definedName name="______DMS2" localSheetId="47">'[3]사업계획(97년)'!#REF!</definedName>
    <definedName name="______DMS2" localSheetId="46">'[3]사업계획(97년)'!#REF!</definedName>
    <definedName name="______DMS2" localSheetId="45">'[3]사업계획(97년)'!#REF!</definedName>
    <definedName name="______DMS2" localSheetId="48">'[3]사업계획(97년)'!#REF!</definedName>
    <definedName name="______DMS2" localSheetId="50">'[3]사업계획(97년)'!#REF!</definedName>
    <definedName name="______DMS2" localSheetId="51">'[3]사업계획(97년)'!#REF!</definedName>
    <definedName name="______DMS2" localSheetId="52">'[3]사업계획(97년)'!#REF!</definedName>
    <definedName name="______DMS2" localSheetId="49">'[3]사업계획(97년)'!#REF!</definedName>
    <definedName name="______DMS2" localSheetId="55">'[3]사업계획(97년)'!#REF!</definedName>
    <definedName name="______DMS2" localSheetId="58">'[3]사업계획(97년)'!#REF!</definedName>
    <definedName name="______DMS2" localSheetId="53">'[3]사업계획(97년)'!#REF!</definedName>
    <definedName name="______DMS2" localSheetId="57">'[3]사업계획(97년)'!#REF!</definedName>
    <definedName name="______DMS2" localSheetId="59">'[3]사업계획(97년)'!#REF!</definedName>
    <definedName name="______DMS2" localSheetId="54">'[3]사업계획(97년)'!#REF!</definedName>
    <definedName name="______DMS2" localSheetId="56">'[3]사업계획(97년)'!#REF!</definedName>
    <definedName name="______DMS2" localSheetId="62">'[3]사업계획(97년)'!#REF!</definedName>
    <definedName name="______DMS2">'[3]사업계획(97년)'!#REF!</definedName>
    <definedName name="______F69990" localSheetId="2">'[4]5월생산'!#REF!</definedName>
    <definedName name="______F69990" localSheetId="1">'[4]5월생산'!#REF!</definedName>
    <definedName name="______F69990" localSheetId="3">'[4]5월생산'!#REF!</definedName>
    <definedName name="______F69990" localSheetId="7">'[4]5월생산'!#REF!</definedName>
    <definedName name="______F69990" localSheetId="4">'[4]5월생산'!#REF!</definedName>
    <definedName name="______F69990" localSheetId="5">'[4]5월생산'!#REF!</definedName>
    <definedName name="______F69990" localSheetId="6">'[4]5월생산'!#REF!</definedName>
    <definedName name="______F69990" localSheetId="8">'[4]5월생산'!#REF!</definedName>
    <definedName name="______F69990" localSheetId="9">'[4]5월생산'!#REF!</definedName>
    <definedName name="______F69990" localSheetId="11">'[4]5월생산'!#REF!</definedName>
    <definedName name="______F69990" localSheetId="10">'[4]5월생산'!#REF!</definedName>
    <definedName name="______F69990" localSheetId="16">'[4]5월생산'!#REF!</definedName>
    <definedName name="______F69990" localSheetId="13">'[4]5월생산'!#REF!</definedName>
    <definedName name="______F69990" localSheetId="12">'[4]5월생산'!#REF!</definedName>
    <definedName name="______F69990" localSheetId="15">'[4]5월생산'!#REF!</definedName>
    <definedName name="______F69990" localSheetId="14">'[4]5월생산'!#REF!</definedName>
    <definedName name="______F69990" localSheetId="20">'[4]5월생산'!#REF!</definedName>
    <definedName name="______F69990" localSheetId="17">'[4]5월생산'!#REF!</definedName>
    <definedName name="______F69990" localSheetId="19">'[4]5월생산'!#REF!</definedName>
    <definedName name="______F69990" localSheetId="18">'[4]5월생산'!#REF!</definedName>
    <definedName name="______F69990" localSheetId="24">'[4]5월생산'!#REF!</definedName>
    <definedName name="______F69990" localSheetId="22">'[4]5월생산'!#REF!</definedName>
    <definedName name="______F69990" localSheetId="21">'[4]5월생산'!#REF!</definedName>
    <definedName name="______F69990" localSheetId="23">'[4]5월생산'!#REF!</definedName>
    <definedName name="______F69990" localSheetId="25">'[4]5월생산'!#REF!</definedName>
    <definedName name="______F69990" localSheetId="26">'[4]5월생산'!#REF!</definedName>
    <definedName name="______F69990" localSheetId="27">'[4]5월생산'!#REF!</definedName>
    <definedName name="______F69990" localSheetId="28">'[4]5월생산'!#REF!</definedName>
    <definedName name="______F69990" localSheetId="32">'[4]5월생산'!#REF!</definedName>
    <definedName name="______F69990" localSheetId="33">'[4]5월생산'!#REF!</definedName>
    <definedName name="______F69990" localSheetId="34">'[4]5월생산'!#REF!</definedName>
    <definedName name="______F69990" localSheetId="35">'[4]5월생산'!#REF!</definedName>
    <definedName name="______F69990" localSheetId="29">'[4]5월생산'!#REF!</definedName>
    <definedName name="______F69990" localSheetId="30">'[4]5월생산'!#REF!</definedName>
    <definedName name="______F69990" localSheetId="31">'[4]5월생산'!#REF!</definedName>
    <definedName name="______F69990" localSheetId="36">'[4]5월생산'!#REF!</definedName>
    <definedName name="______F69990" localSheetId="37">'[4]5월생산'!#REF!</definedName>
    <definedName name="______F69990" localSheetId="38">'[4]5월생산'!#REF!</definedName>
    <definedName name="______F69990" localSheetId="39">'[4]5월생산'!#REF!</definedName>
    <definedName name="______F69990" localSheetId="40">'[4]5월생산'!#REF!</definedName>
    <definedName name="______F69990" localSheetId="41">'[4]5월생산'!#REF!</definedName>
    <definedName name="______F69990" localSheetId="42">'[4]5월생산'!#REF!</definedName>
    <definedName name="______F69990" localSheetId="43">'[4]5월생산'!#REF!</definedName>
    <definedName name="______F69990" localSheetId="44">'[4]5월생산'!#REF!</definedName>
    <definedName name="______F69990" localSheetId="61">'[4]5월생산'!#REF!</definedName>
    <definedName name="______F69990" localSheetId="60">'[4]5월생산'!#REF!</definedName>
    <definedName name="______F69990" localSheetId="47">'[4]5월생산'!#REF!</definedName>
    <definedName name="______F69990" localSheetId="46">'[4]5월생산'!#REF!</definedName>
    <definedName name="______F69990" localSheetId="45">'[4]5월생산'!#REF!</definedName>
    <definedName name="______F69990" localSheetId="48">'[4]5월생산'!#REF!</definedName>
    <definedName name="______F69990" localSheetId="50">'[4]5월생산'!#REF!</definedName>
    <definedName name="______F69990" localSheetId="51">'[4]5월생산'!#REF!</definedName>
    <definedName name="______F69990" localSheetId="52">'[4]5월생산'!#REF!</definedName>
    <definedName name="______F69990" localSheetId="49">'[4]5월생산'!#REF!</definedName>
    <definedName name="______F69990" localSheetId="55">'[4]5월생산'!#REF!</definedName>
    <definedName name="______F69990" localSheetId="58">'[4]5월생산'!#REF!</definedName>
    <definedName name="______F69990" localSheetId="53">'[4]5월생산'!#REF!</definedName>
    <definedName name="______F69990" localSheetId="57">'[4]5월생산'!#REF!</definedName>
    <definedName name="______F69990" localSheetId="59">'[4]5월생산'!#REF!</definedName>
    <definedName name="______F69990" localSheetId="54">'[4]5월생산'!#REF!</definedName>
    <definedName name="______F69990" localSheetId="56">'[4]5월생산'!#REF!</definedName>
    <definedName name="______F69990" localSheetId="62">'[4]5월생산'!#REF!</definedName>
    <definedName name="______F69990">'[4]5월생산'!#REF!</definedName>
    <definedName name="______R300000" localSheetId="2">'[4]5월생산'!#REF!</definedName>
    <definedName name="______R300000" localSheetId="1">'[4]5월생산'!#REF!</definedName>
    <definedName name="______R300000" localSheetId="3">'[4]5월생산'!#REF!</definedName>
    <definedName name="______R300000" localSheetId="7">'[4]5월생산'!#REF!</definedName>
    <definedName name="______R300000" localSheetId="4">'[4]5월생산'!#REF!</definedName>
    <definedName name="______R300000" localSheetId="5">'[4]5월생산'!#REF!</definedName>
    <definedName name="______R300000" localSheetId="6">'[4]5월생산'!#REF!</definedName>
    <definedName name="______R300000" localSheetId="8">'[4]5월생산'!#REF!</definedName>
    <definedName name="______R300000" localSheetId="9">'[4]5월생산'!#REF!</definedName>
    <definedName name="______R300000" localSheetId="11">'[4]5월생산'!#REF!</definedName>
    <definedName name="______R300000" localSheetId="10">'[4]5월생산'!#REF!</definedName>
    <definedName name="______R300000" localSheetId="16">'[4]5월생산'!#REF!</definedName>
    <definedName name="______R300000" localSheetId="13">'[4]5월생산'!#REF!</definedName>
    <definedName name="______R300000" localSheetId="12">'[4]5월생산'!#REF!</definedName>
    <definedName name="______R300000" localSheetId="15">'[4]5월생산'!#REF!</definedName>
    <definedName name="______R300000" localSheetId="14">'[4]5월생산'!#REF!</definedName>
    <definedName name="______R300000" localSheetId="20">'[4]5월생산'!#REF!</definedName>
    <definedName name="______R300000" localSheetId="17">'[4]5월생산'!#REF!</definedName>
    <definedName name="______R300000" localSheetId="19">'[4]5월생산'!#REF!</definedName>
    <definedName name="______R300000" localSheetId="18">'[4]5월생산'!#REF!</definedName>
    <definedName name="______R300000" localSheetId="24">'[4]5월생산'!#REF!</definedName>
    <definedName name="______R300000" localSheetId="22">'[4]5월생산'!#REF!</definedName>
    <definedName name="______R300000" localSheetId="21">'[4]5월생산'!#REF!</definedName>
    <definedName name="______R300000" localSheetId="23">'[4]5월생산'!#REF!</definedName>
    <definedName name="______R300000" localSheetId="25">'[4]5월생산'!#REF!</definedName>
    <definedName name="______R300000" localSheetId="26">'[4]5월생산'!#REF!</definedName>
    <definedName name="______R300000" localSheetId="27">'[4]5월생산'!#REF!</definedName>
    <definedName name="______R300000" localSheetId="28">'[4]5월생산'!#REF!</definedName>
    <definedName name="______R300000" localSheetId="32">'[4]5월생산'!#REF!</definedName>
    <definedName name="______R300000" localSheetId="33">'[4]5월생산'!#REF!</definedName>
    <definedName name="______R300000" localSheetId="34">'[4]5월생산'!#REF!</definedName>
    <definedName name="______R300000" localSheetId="35">'[4]5월생산'!#REF!</definedName>
    <definedName name="______R300000" localSheetId="29">'[4]5월생산'!#REF!</definedName>
    <definedName name="______R300000" localSheetId="30">'[4]5월생산'!#REF!</definedName>
    <definedName name="______R300000" localSheetId="31">'[4]5월생산'!#REF!</definedName>
    <definedName name="______R300000" localSheetId="36">'[4]5월생산'!#REF!</definedName>
    <definedName name="______R300000" localSheetId="37">'[4]5월생산'!#REF!</definedName>
    <definedName name="______R300000" localSheetId="38">'[4]5월생산'!#REF!</definedName>
    <definedName name="______R300000" localSheetId="39">'[4]5월생산'!#REF!</definedName>
    <definedName name="______R300000" localSheetId="40">'[4]5월생산'!#REF!</definedName>
    <definedName name="______R300000" localSheetId="41">'[4]5월생산'!#REF!</definedName>
    <definedName name="______R300000" localSheetId="42">'[4]5월생산'!#REF!</definedName>
    <definedName name="______R300000" localSheetId="43">'[4]5월생산'!#REF!</definedName>
    <definedName name="______R300000" localSheetId="44">'[4]5월생산'!#REF!</definedName>
    <definedName name="______R300000" localSheetId="61">'[4]5월생산'!#REF!</definedName>
    <definedName name="______R300000" localSheetId="60">'[4]5월생산'!#REF!</definedName>
    <definedName name="______R300000" localSheetId="47">'[4]5월생산'!#REF!</definedName>
    <definedName name="______R300000" localSheetId="46">'[4]5월생산'!#REF!</definedName>
    <definedName name="______R300000" localSheetId="45">'[4]5월생산'!#REF!</definedName>
    <definedName name="______R300000" localSheetId="48">'[4]5월생산'!#REF!</definedName>
    <definedName name="______R300000" localSheetId="50">'[4]5월생산'!#REF!</definedName>
    <definedName name="______R300000" localSheetId="51">'[4]5월생산'!#REF!</definedName>
    <definedName name="______R300000" localSheetId="52">'[4]5월생산'!#REF!</definedName>
    <definedName name="______R300000" localSheetId="49">'[4]5월생산'!#REF!</definedName>
    <definedName name="______R300000" localSheetId="55">'[4]5월생산'!#REF!</definedName>
    <definedName name="______R300000" localSheetId="58">'[4]5월생산'!#REF!</definedName>
    <definedName name="______R300000" localSheetId="53">'[4]5월생산'!#REF!</definedName>
    <definedName name="______R300000" localSheetId="57">'[4]5월생산'!#REF!</definedName>
    <definedName name="______R300000" localSheetId="59">'[4]5월생산'!#REF!</definedName>
    <definedName name="______R300000" localSheetId="54">'[4]5월생산'!#REF!</definedName>
    <definedName name="______R300000" localSheetId="56">'[4]5월생산'!#REF!</definedName>
    <definedName name="______R300000" localSheetId="62">'[4]5월생산'!#REF!</definedName>
    <definedName name="______R300000">'[4]5월생산'!#REF!</definedName>
    <definedName name="______R500000" localSheetId="2">'[4]5월생산'!#REF!</definedName>
    <definedName name="______R500000" localSheetId="1">'[4]5월생산'!#REF!</definedName>
    <definedName name="______R500000" localSheetId="3">'[4]5월생산'!#REF!</definedName>
    <definedName name="______R500000" localSheetId="7">'[4]5월생산'!#REF!</definedName>
    <definedName name="______R500000" localSheetId="4">'[4]5월생산'!#REF!</definedName>
    <definedName name="______R500000" localSheetId="5">'[4]5월생산'!#REF!</definedName>
    <definedName name="______R500000" localSheetId="6">'[4]5월생산'!#REF!</definedName>
    <definedName name="______R500000" localSheetId="8">'[4]5월생산'!#REF!</definedName>
    <definedName name="______R500000" localSheetId="9">'[4]5월생산'!#REF!</definedName>
    <definedName name="______R500000" localSheetId="11">'[4]5월생산'!#REF!</definedName>
    <definedName name="______R500000" localSheetId="10">'[4]5월생산'!#REF!</definedName>
    <definedName name="______R500000" localSheetId="16">'[4]5월생산'!#REF!</definedName>
    <definedName name="______R500000" localSheetId="13">'[4]5월생산'!#REF!</definedName>
    <definedName name="______R500000" localSheetId="12">'[4]5월생산'!#REF!</definedName>
    <definedName name="______R500000" localSheetId="15">'[4]5월생산'!#REF!</definedName>
    <definedName name="______R500000" localSheetId="14">'[4]5월생산'!#REF!</definedName>
    <definedName name="______R500000" localSheetId="20">'[4]5월생산'!#REF!</definedName>
    <definedName name="______R500000" localSheetId="17">'[4]5월생산'!#REF!</definedName>
    <definedName name="______R500000" localSheetId="19">'[4]5월생산'!#REF!</definedName>
    <definedName name="______R500000" localSheetId="18">'[4]5월생산'!#REF!</definedName>
    <definedName name="______R500000" localSheetId="24">'[4]5월생산'!#REF!</definedName>
    <definedName name="______R500000" localSheetId="22">'[4]5월생산'!#REF!</definedName>
    <definedName name="______R500000" localSheetId="21">'[4]5월생산'!#REF!</definedName>
    <definedName name="______R500000" localSheetId="23">'[4]5월생산'!#REF!</definedName>
    <definedName name="______R500000" localSheetId="25">'[4]5월생산'!#REF!</definedName>
    <definedName name="______R500000" localSheetId="26">'[4]5월생산'!#REF!</definedName>
    <definedName name="______R500000" localSheetId="27">'[4]5월생산'!#REF!</definedName>
    <definedName name="______R500000" localSheetId="28">'[4]5월생산'!#REF!</definedName>
    <definedName name="______R500000" localSheetId="32">'[4]5월생산'!#REF!</definedName>
    <definedName name="______R500000" localSheetId="33">'[4]5월생산'!#REF!</definedName>
    <definedName name="______R500000" localSheetId="34">'[4]5월생산'!#REF!</definedName>
    <definedName name="______R500000" localSheetId="35">'[4]5월생산'!#REF!</definedName>
    <definedName name="______R500000" localSheetId="29">'[4]5월생산'!#REF!</definedName>
    <definedName name="______R500000" localSheetId="30">'[4]5월생산'!#REF!</definedName>
    <definedName name="______R500000" localSheetId="31">'[4]5월생산'!#REF!</definedName>
    <definedName name="______R500000" localSheetId="36">'[4]5월생산'!#REF!</definedName>
    <definedName name="______R500000" localSheetId="37">'[4]5월생산'!#REF!</definedName>
    <definedName name="______R500000" localSheetId="38">'[4]5월생산'!#REF!</definedName>
    <definedName name="______R500000" localSheetId="39">'[4]5월생산'!#REF!</definedName>
    <definedName name="______R500000" localSheetId="40">'[4]5월생산'!#REF!</definedName>
    <definedName name="______R500000" localSheetId="41">'[4]5월생산'!#REF!</definedName>
    <definedName name="______R500000" localSheetId="42">'[4]5월생산'!#REF!</definedName>
    <definedName name="______R500000" localSheetId="43">'[4]5월생산'!#REF!</definedName>
    <definedName name="______R500000" localSheetId="44">'[4]5월생산'!#REF!</definedName>
    <definedName name="______R500000" localSheetId="61">'[4]5월생산'!#REF!</definedName>
    <definedName name="______R500000" localSheetId="60">'[4]5월생산'!#REF!</definedName>
    <definedName name="______R500000" localSheetId="47">'[4]5월생산'!#REF!</definedName>
    <definedName name="______R500000" localSheetId="46">'[4]5월생산'!#REF!</definedName>
    <definedName name="______R500000" localSheetId="45">'[4]5월생산'!#REF!</definedName>
    <definedName name="______R500000" localSheetId="48">'[4]5월생산'!#REF!</definedName>
    <definedName name="______R500000" localSheetId="50">'[4]5월생산'!#REF!</definedName>
    <definedName name="______R500000" localSheetId="51">'[4]5월생산'!#REF!</definedName>
    <definedName name="______R500000" localSheetId="52">'[4]5월생산'!#REF!</definedName>
    <definedName name="______R500000" localSheetId="49">'[4]5월생산'!#REF!</definedName>
    <definedName name="______R500000" localSheetId="55">'[4]5월생산'!#REF!</definedName>
    <definedName name="______R500000" localSheetId="58">'[4]5월생산'!#REF!</definedName>
    <definedName name="______R500000" localSheetId="53">'[4]5월생산'!#REF!</definedName>
    <definedName name="______R500000" localSheetId="57">'[4]5월생산'!#REF!</definedName>
    <definedName name="______R500000" localSheetId="59">'[4]5월생산'!#REF!</definedName>
    <definedName name="______R500000" localSheetId="54">'[4]5월생산'!#REF!</definedName>
    <definedName name="______R500000" localSheetId="56">'[4]5월생산'!#REF!</definedName>
    <definedName name="______R500000" localSheetId="62">'[4]5월생산'!#REF!</definedName>
    <definedName name="______R500000">'[4]5월생산'!#REF!</definedName>
    <definedName name="______R70814" localSheetId="2">'[4]5월생산'!#REF!</definedName>
    <definedName name="______R70814" localSheetId="1">'[4]5월생산'!#REF!</definedName>
    <definedName name="______R70814" localSheetId="3">'[4]5월생산'!#REF!</definedName>
    <definedName name="______R70814" localSheetId="7">'[4]5월생산'!#REF!</definedName>
    <definedName name="______R70814" localSheetId="4">'[4]5월생산'!#REF!</definedName>
    <definedName name="______R70814" localSheetId="5">'[4]5월생산'!#REF!</definedName>
    <definedName name="______R70814" localSheetId="6">'[4]5월생산'!#REF!</definedName>
    <definedName name="______R70814" localSheetId="8">'[4]5월생산'!#REF!</definedName>
    <definedName name="______R70814" localSheetId="9">'[4]5월생산'!#REF!</definedName>
    <definedName name="______R70814" localSheetId="11">'[4]5월생산'!#REF!</definedName>
    <definedName name="______R70814" localSheetId="10">'[4]5월생산'!#REF!</definedName>
    <definedName name="______R70814" localSheetId="16">'[4]5월생산'!#REF!</definedName>
    <definedName name="______R70814" localSheetId="13">'[4]5월생산'!#REF!</definedName>
    <definedName name="______R70814" localSheetId="12">'[4]5월생산'!#REF!</definedName>
    <definedName name="______R70814" localSheetId="15">'[4]5월생산'!#REF!</definedName>
    <definedName name="______R70814" localSheetId="14">'[4]5월생산'!#REF!</definedName>
    <definedName name="______R70814" localSheetId="20">'[4]5월생산'!#REF!</definedName>
    <definedName name="______R70814" localSheetId="17">'[4]5월생산'!#REF!</definedName>
    <definedName name="______R70814" localSheetId="19">'[4]5월생산'!#REF!</definedName>
    <definedName name="______R70814" localSheetId="18">'[4]5월생산'!#REF!</definedName>
    <definedName name="______R70814" localSheetId="24">'[4]5월생산'!#REF!</definedName>
    <definedName name="______R70814" localSheetId="22">'[4]5월생산'!#REF!</definedName>
    <definedName name="______R70814" localSheetId="21">'[4]5월생산'!#REF!</definedName>
    <definedName name="______R70814" localSheetId="23">'[4]5월생산'!#REF!</definedName>
    <definedName name="______R70814" localSheetId="25">'[4]5월생산'!#REF!</definedName>
    <definedName name="______R70814" localSheetId="26">'[4]5월생산'!#REF!</definedName>
    <definedName name="______R70814" localSheetId="27">'[4]5월생산'!#REF!</definedName>
    <definedName name="______R70814" localSheetId="28">'[4]5월생산'!#REF!</definedName>
    <definedName name="______R70814" localSheetId="32">'[4]5월생산'!#REF!</definedName>
    <definedName name="______R70814" localSheetId="33">'[4]5월생산'!#REF!</definedName>
    <definedName name="______R70814" localSheetId="34">'[4]5월생산'!#REF!</definedName>
    <definedName name="______R70814" localSheetId="35">'[4]5월생산'!#REF!</definedName>
    <definedName name="______R70814" localSheetId="29">'[4]5월생산'!#REF!</definedName>
    <definedName name="______R70814" localSheetId="30">'[4]5월생산'!#REF!</definedName>
    <definedName name="______R70814" localSheetId="31">'[4]5월생산'!#REF!</definedName>
    <definedName name="______R70814" localSheetId="36">'[4]5월생산'!#REF!</definedName>
    <definedName name="______R70814" localSheetId="37">'[4]5월생산'!#REF!</definedName>
    <definedName name="______R70814" localSheetId="38">'[4]5월생산'!#REF!</definedName>
    <definedName name="______R70814" localSheetId="39">'[4]5월생산'!#REF!</definedName>
    <definedName name="______R70814" localSheetId="40">'[4]5월생산'!#REF!</definedName>
    <definedName name="______R70814" localSheetId="41">'[4]5월생산'!#REF!</definedName>
    <definedName name="______R70814" localSheetId="42">'[4]5월생산'!#REF!</definedName>
    <definedName name="______R70814" localSheetId="43">'[4]5월생산'!#REF!</definedName>
    <definedName name="______R70814" localSheetId="44">'[4]5월생산'!#REF!</definedName>
    <definedName name="______R70814" localSheetId="61">'[4]5월생산'!#REF!</definedName>
    <definedName name="______R70814" localSheetId="60">'[4]5월생산'!#REF!</definedName>
    <definedName name="______R70814" localSheetId="47">'[4]5월생산'!#REF!</definedName>
    <definedName name="______R70814" localSheetId="46">'[4]5월생산'!#REF!</definedName>
    <definedName name="______R70814" localSheetId="45">'[4]5월생산'!#REF!</definedName>
    <definedName name="______R70814" localSheetId="48">'[4]5월생산'!#REF!</definedName>
    <definedName name="______R70814" localSheetId="50">'[4]5월생산'!#REF!</definedName>
    <definedName name="______R70814" localSheetId="51">'[4]5월생산'!#REF!</definedName>
    <definedName name="______R70814" localSheetId="52">'[4]5월생산'!#REF!</definedName>
    <definedName name="______R70814" localSheetId="49">'[4]5월생산'!#REF!</definedName>
    <definedName name="______R70814" localSheetId="55">'[4]5월생산'!#REF!</definedName>
    <definedName name="______R70814" localSheetId="58">'[4]5월생산'!#REF!</definedName>
    <definedName name="______R70814" localSheetId="53">'[4]5월생산'!#REF!</definedName>
    <definedName name="______R70814" localSheetId="57">'[4]5월생산'!#REF!</definedName>
    <definedName name="______R70814" localSheetId="59">'[4]5월생산'!#REF!</definedName>
    <definedName name="______R70814" localSheetId="54">'[4]5월생산'!#REF!</definedName>
    <definedName name="______R70814" localSheetId="56">'[4]5월생산'!#REF!</definedName>
    <definedName name="______R70814" localSheetId="62">'[4]5월생산'!#REF!</definedName>
    <definedName name="______R70814">'[4]5월생산'!#REF!</definedName>
    <definedName name="______R71869" localSheetId="2">'[4]5월생산'!#REF!</definedName>
    <definedName name="______R71869" localSheetId="1">'[4]5월생산'!#REF!</definedName>
    <definedName name="______R71869" localSheetId="3">'[4]5월생산'!#REF!</definedName>
    <definedName name="______R71869" localSheetId="7">'[4]5월생산'!#REF!</definedName>
    <definedName name="______R71869" localSheetId="4">'[4]5월생산'!#REF!</definedName>
    <definedName name="______R71869" localSheetId="5">'[4]5월생산'!#REF!</definedName>
    <definedName name="______R71869" localSheetId="6">'[4]5월생산'!#REF!</definedName>
    <definedName name="______R71869" localSheetId="8">'[4]5월생산'!#REF!</definedName>
    <definedName name="______R71869" localSheetId="9">'[4]5월생산'!#REF!</definedName>
    <definedName name="______R71869" localSheetId="11">'[4]5월생산'!#REF!</definedName>
    <definedName name="______R71869" localSheetId="10">'[4]5월생산'!#REF!</definedName>
    <definedName name="______R71869" localSheetId="16">'[4]5월생산'!#REF!</definedName>
    <definedName name="______R71869" localSheetId="13">'[4]5월생산'!#REF!</definedName>
    <definedName name="______R71869" localSheetId="12">'[4]5월생산'!#REF!</definedName>
    <definedName name="______R71869" localSheetId="15">'[4]5월생산'!#REF!</definedName>
    <definedName name="______R71869" localSheetId="14">'[4]5월생산'!#REF!</definedName>
    <definedName name="______R71869" localSheetId="20">'[4]5월생산'!#REF!</definedName>
    <definedName name="______R71869" localSheetId="17">'[4]5월생산'!#REF!</definedName>
    <definedName name="______R71869" localSheetId="19">'[4]5월생산'!#REF!</definedName>
    <definedName name="______R71869" localSheetId="18">'[4]5월생산'!#REF!</definedName>
    <definedName name="______R71869" localSheetId="24">'[4]5월생산'!#REF!</definedName>
    <definedName name="______R71869" localSheetId="22">'[4]5월생산'!#REF!</definedName>
    <definedName name="______R71869" localSheetId="21">'[4]5월생산'!#REF!</definedName>
    <definedName name="______R71869" localSheetId="23">'[4]5월생산'!#REF!</definedName>
    <definedName name="______R71869" localSheetId="25">'[4]5월생산'!#REF!</definedName>
    <definedName name="______R71869" localSheetId="26">'[4]5월생산'!#REF!</definedName>
    <definedName name="______R71869" localSheetId="27">'[4]5월생산'!#REF!</definedName>
    <definedName name="______R71869" localSheetId="28">'[4]5월생산'!#REF!</definedName>
    <definedName name="______R71869" localSheetId="32">'[4]5월생산'!#REF!</definedName>
    <definedName name="______R71869" localSheetId="33">'[4]5월생산'!#REF!</definedName>
    <definedName name="______R71869" localSheetId="34">'[4]5월생산'!#REF!</definedName>
    <definedName name="______R71869" localSheetId="35">'[4]5월생산'!#REF!</definedName>
    <definedName name="______R71869" localSheetId="29">'[4]5월생산'!#REF!</definedName>
    <definedName name="______R71869" localSheetId="30">'[4]5월생산'!#REF!</definedName>
    <definedName name="______R71869" localSheetId="31">'[4]5월생산'!#REF!</definedName>
    <definedName name="______R71869" localSheetId="36">'[4]5월생산'!#REF!</definedName>
    <definedName name="______R71869" localSheetId="37">'[4]5월생산'!#REF!</definedName>
    <definedName name="______R71869" localSheetId="38">'[4]5월생산'!#REF!</definedName>
    <definedName name="______R71869" localSheetId="39">'[4]5월생산'!#REF!</definedName>
    <definedName name="______R71869" localSheetId="40">'[4]5월생산'!#REF!</definedName>
    <definedName name="______R71869" localSheetId="41">'[4]5월생산'!#REF!</definedName>
    <definedName name="______R71869" localSheetId="42">'[4]5월생산'!#REF!</definedName>
    <definedName name="______R71869" localSheetId="43">'[4]5월생산'!#REF!</definedName>
    <definedName name="______R71869" localSheetId="44">'[4]5월생산'!#REF!</definedName>
    <definedName name="______R71869" localSheetId="61">'[4]5월생산'!#REF!</definedName>
    <definedName name="______R71869" localSheetId="60">'[4]5월생산'!#REF!</definedName>
    <definedName name="______R71869" localSheetId="47">'[4]5월생산'!#REF!</definedName>
    <definedName name="______R71869" localSheetId="46">'[4]5월생산'!#REF!</definedName>
    <definedName name="______R71869" localSheetId="45">'[4]5월생산'!#REF!</definedName>
    <definedName name="______R71869" localSheetId="48">'[4]5월생산'!#REF!</definedName>
    <definedName name="______R71869" localSheetId="50">'[4]5월생산'!#REF!</definedName>
    <definedName name="______R71869" localSheetId="51">'[4]5월생산'!#REF!</definedName>
    <definedName name="______R71869" localSheetId="52">'[4]5월생산'!#REF!</definedName>
    <definedName name="______R71869" localSheetId="49">'[4]5월생산'!#REF!</definedName>
    <definedName name="______R71869" localSheetId="55">'[4]5월생산'!#REF!</definedName>
    <definedName name="______R71869" localSheetId="58">'[4]5월생산'!#REF!</definedName>
    <definedName name="______R71869" localSheetId="53">'[4]5월생산'!#REF!</definedName>
    <definedName name="______R71869" localSheetId="57">'[4]5월생산'!#REF!</definedName>
    <definedName name="______R71869" localSheetId="59">'[4]5월생산'!#REF!</definedName>
    <definedName name="______R71869" localSheetId="54">'[4]5월생산'!#REF!</definedName>
    <definedName name="______R71869" localSheetId="56">'[4]5월생산'!#REF!</definedName>
    <definedName name="______R71869" localSheetId="62">'[4]5월생산'!#REF!</definedName>
    <definedName name="______R71869">'[4]5월생산'!#REF!</definedName>
    <definedName name="______R80000" localSheetId="2">'[4]5월생산'!#REF!</definedName>
    <definedName name="______R80000" localSheetId="1">'[4]5월생산'!#REF!</definedName>
    <definedName name="______R80000" localSheetId="3">'[4]5월생산'!#REF!</definedName>
    <definedName name="______R80000" localSheetId="7">'[4]5월생산'!#REF!</definedName>
    <definedName name="______R80000" localSheetId="4">'[4]5월생산'!#REF!</definedName>
    <definedName name="______R80000" localSheetId="5">'[4]5월생산'!#REF!</definedName>
    <definedName name="______R80000" localSheetId="6">'[4]5월생산'!#REF!</definedName>
    <definedName name="______R80000" localSheetId="8">'[4]5월생산'!#REF!</definedName>
    <definedName name="______R80000" localSheetId="9">'[4]5월생산'!#REF!</definedName>
    <definedName name="______R80000" localSheetId="11">'[4]5월생산'!#REF!</definedName>
    <definedName name="______R80000" localSheetId="10">'[4]5월생산'!#REF!</definedName>
    <definedName name="______R80000" localSheetId="16">'[4]5월생산'!#REF!</definedName>
    <definedName name="______R80000" localSheetId="13">'[4]5월생산'!#REF!</definedName>
    <definedName name="______R80000" localSheetId="12">'[4]5월생산'!#REF!</definedName>
    <definedName name="______R80000" localSheetId="15">'[4]5월생산'!#REF!</definedName>
    <definedName name="______R80000" localSheetId="14">'[4]5월생산'!#REF!</definedName>
    <definedName name="______R80000" localSheetId="20">'[4]5월생산'!#REF!</definedName>
    <definedName name="______R80000" localSheetId="17">'[4]5월생산'!#REF!</definedName>
    <definedName name="______R80000" localSheetId="19">'[4]5월생산'!#REF!</definedName>
    <definedName name="______R80000" localSheetId="18">'[4]5월생산'!#REF!</definedName>
    <definedName name="______R80000" localSheetId="24">'[4]5월생산'!#REF!</definedName>
    <definedName name="______R80000" localSheetId="22">'[4]5월생산'!#REF!</definedName>
    <definedName name="______R80000" localSheetId="21">'[4]5월생산'!#REF!</definedName>
    <definedName name="______R80000" localSheetId="23">'[4]5월생산'!#REF!</definedName>
    <definedName name="______R80000" localSheetId="25">'[4]5월생산'!#REF!</definedName>
    <definedName name="______R80000" localSheetId="26">'[4]5월생산'!#REF!</definedName>
    <definedName name="______R80000" localSheetId="27">'[4]5월생산'!#REF!</definedName>
    <definedName name="______R80000" localSheetId="28">'[4]5월생산'!#REF!</definedName>
    <definedName name="______R80000" localSheetId="32">'[4]5월생산'!#REF!</definedName>
    <definedName name="______R80000" localSheetId="33">'[4]5월생산'!#REF!</definedName>
    <definedName name="______R80000" localSheetId="34">'[4]5월생산'!#REF!</definedName>
    <definedName name="______R80000" localSheetId="35">'[4]5월생산'!#REF!</definedName>
    <definedName name="______R80000" localSheetId="29">'[4]5월생산'!#REF!</definedName>
    <definedName name="______R80000" localSheetId="30">'[4]5월생산'!#REF!</definedName>
    <definedName name="______R80000" localSheetId="31">'[4]5월생산'!#REF!</definedName>
    <definedName name="______R80000" localSheetId="36">'[4]5월생산'!#REF!</definedName>
    <definedName name="______R80000" localSheetId="37">'[4]5월생산'!#REF!</definedName>
    <definedName name="______R80000" localSheetId="38">'[4]5월생산'!#REF!</definedName>
    <definedName name="______R80000" localSheetId="39">'[4]5월생산'!#REF!</definedName>
    <definedName name="______R80000" localSheetId="40">'[4]5월생산'!#REF!</definedName>
    <definedName name="______R80000" localSheetId="41">'[4]5월생산'!#REF!</definedName>
    <definedName name="______R80000" localSheetId="42">'[4]5월생산'!#REF!</definedName>
    <definedName name="______R80000" localSheetId="43">'[4]5월생산'!#REF!</definedName>
    <definedName name="______R80000" localSheetId="44">'[4]5월생산'!#REF!</definedName>
    <definedName name="______R80000" localSheetId="61">'[4]5월생산'!#REF!</definedName>
    <definedName name="______R80000" localSheetId="60">'[4]5월생산'!#REF!</definedName>
    <definedName name="______R80000" localSheetId="47">'[4]5월생산'!#REF!</definedName>
    <definedName name="______R80000" localSheetId="46">'[4]5월생산'!#REF!</definedName>
    <definedName name="______R80000" localSheetId="45">'[4]5월생산'!#REF!</definedName>
    <definedName name="______R80000" localSheetId="48">'[4]5월생산'!#REF!</definedName>
    <definedName name="______R80000" localSheetId="50">'[4]5월생산'!#REF!</definedName>
    <definedName name="______R80000" localSheetId="51">'[4]5월생산'!#REF!</definedName>
    <definedName name="______R80000" localSheetId="52">'[4]5월생산'!#REF!</definedName>
    <definedName name="______R80000" localSheetId="49">'[4]5월생산'!#REF!</definedName>
    <definedName name="______R80000" localSheetId="55">'[4]5월생산'!#REF!</definedName>
    <definedName name="______R80000" localSheetId="58">'[4]5월생산'!#REF!</definedName>
    <definedName name="______R80000" localSheetId="53">'[4]5월생산'!#REF!</definedName>
    <definedName name="______R80000" localSheetId="57">'[4]5월생산'!#REF!</definedName>
    <definedName name="______R80000" localSheetId="59">'[4]5월생산'!#REF!</definedName>
    <definedName name="______R80000" localSheetId="54">'[4]5월생산'!#REF!</definedName>
    <definedName name="______R80000" localSheetId="56">'[4]5월생산'!#REF!</definedName>
    <definedName name="______R80000" localSheetId="62">'[4]5월생산'!#REF!</definedName>
    <definedName name="______R80000">'[4]5월생산'!#REF!</definedName>
    <definedName name="______raw1" localSheetId="2">#REF!</definedName>
    <definedName name="______raw1" localSheetId="1">#REF!</definedName>
    <definedName name="______raw1" localSheetId="3">#REF!</definedName>
    <definedName name="______raw1" localSheetId="7">#REF!</definedName>
    <definedName name="______raw1" localSheetId="4">#REF!</definedName>
    <definedName name="______raw1" localSheetId="5">#REF!</definedName>
    <definedName name="______raw1" localSheetId="6">#REF!</definedName>
    <definedName name="______raw1" localSheetId="8">#REF!</definedName>
    <definedName name="______raw1" localSheetId="9">#REF!</definedName>
    <definedName name="______raw1" localSheetId="11">#REF!</definedName>
    <definedName name="______raw1" localSheetId="10">#REF!</definedName>
    <definedName name="______raw1" localSheetId="16">#REF!</definedName>
    <definedName name="______raw1" localSheetId="13">#REF!</definedName>
    <definedName name="______raw1" localSheetId="12">#REF!</definedName>
    <definedName name="______raw1" localSheetId="15">#REF!</definedName>
    <definedName name="______raw1" localSheetId="14">#REF!</definedName>
    <definedName name="______raw1" localSheetId="20">#REF!</definedName>
    <definedName name="______raw1" localSheetId="17">#REF!</definedName>
    <definedName name="______raw1" localSheetId="19">#REF!</definedName>
    <definedName name="______raw1" localSheetId="18">#REF!</definedName>
    <definedName name="______raw1" localSheetId="24">#REF!</definedName>
    <definedName name="______raw1" localSheetId="22">#REF!</definedName>
    <definedName name="______raw1" localSheetId="21">#REF!</definedName>
    <definedName name="______raw1" localSheetId="23">#REF!</definedName>
    <definedName name="______raw1" localSheetId="25">#REF!</definedName>
    <definedName name="______raw1" localSheetId="26">#REF!</definedName>
    <definedName name="______raw1" localSheetId="27">#REF!</definedName>
    <definedName name="______raw1" localSheetId="28">#REF!</definedName>
    <definedName name="______raw1" localSheetId="32">#REF!</definedName>
    <definedName name="______raw1" localSheetId="33">#REF!</definedName>
    <definedName name="______raw1" localSheetId="34">#REF!</definedName>
    <definedName name="______raw1" localSheetId="35">#REF!</definedName>
    <definedName name="______raw1" localSheetId="29">#REF!</definedName>
    <definedName name="______raw1" localSheetId="30">#REF!</definedName>
    <definedName name="______raw1" localSheetId="31">#REF!</definedName>
    <definedName name="______raw1" localSheetId="36">#REF!</definedName>
    <definedName name="______raw1" localSheetId="37">#REF!</definedName>
    <definedName name="______raw1" localSheetId="38">#REF!</definedName>
    <definedName name="______raw1" localSheetId="39">#REF!</definedName>
    <definedName name="______raw1" localSheetId="40">#REF!</definedName>
    <definedName name="______raw1" localSheetId="41">#REF!</definedName>
    <definedName name="______raw1" localSheetId="42">#REF!</definedName>
    <definedName name="______raw1" localSheetId="43">#REF!</definedName>
    <definedName name="______raw1" localSheetId="44">#REF!</definedName>
    <definedName name="______raw1" localSheetId="61">#REF!</definedName>
    <definedName name="______raw1" localSheetId="60">#REF!</definedName>
    <definedName name="______raw1" localSheetId="47">#REF!</definedName>
    <definedName name="______raw1" localSheetId="46">#REF!</definedName>
    <definedName name="______raw1" localSheetId="45">#REF!</definedName>
    <definedName name="______raw1" localSheetId="48">#REF!</definedName>
    <definedName name="______raw1" localSheetId="50">#REF!</definedName>
    <definedName name="______raw1" localSheetId="51">#REF!</definedName>
    <definedName name="______raw1" localSheetId="52">#REF!</definedName>
    <definedName name="______raw1" localSheetId="49">#REF!</definedName>
    <definedName name="______raw1" localSheetId="55">#REF!</definedName>
    <definedName name="______raw1" localSheetId="58">#REF!</definedName>
    <definedName name="______raw1" localSheetId="53">#REF!</definedName>
    <definedName name="______raw1" localSheetId="57">#REF!</definedName>
    <definedName name="______raw1" localSheetId="59">#REF!</definedName>
    <definedName name="______raw1" localSheetId="54">#REF!</definedName>
    <definedName name="______raw1" localSheetId="56">#REF!</definedName>
    <definedName name="______raw1" localSheetId="62">#REF!</definedName>
    <definedName name="______raw1">#REF!</definedName>
    <definedName name="_____DMS2" localSheetId="2">'[5]사업계획(97년)'!#REF!</definedName>
    <definedName name="_____DMS2" localSheetId="1">'[5]사업계획(97년)'!#REF!</definedName>
    <definedName name="_____DMS2" localSheetId="3">'[5]사업계획(97년)'!#REF!</definedName>
    <definedName name="_____DMS2" localSheetId="7">'[5]사업계획(97년)'!#REF!</definedName>
    <definedName name="_____DMS2" localSheetId="4">'[5]사업계획(97년)'!#REF!</definedName>
    <definedName name="_____DMS2" localSheetId="5">'[5]사업계획(97년)'!#REF!</definedName>
    <definedName name="_____DMS2" localSheetId="6">'[5]사업계획(97년)'!#REF!</definedName>
    <definedName name="_____DMS2" localSheetId="8">'[5]사업계획(97년)'!#REF!</definedName>
    <definedName name="_____DMS2" localSheetId="9">'[5]사업계획(97년)'!#REF!</definedName>
    <definedName name="_____DMS2" localSheetId="11">'[5]사업계획(97년)'!#REF!</definedName>
    <definedName name="_____DMS2" localSheetId="10">'[5]사업계획(97년)'!#REF!</definedName>
    <definedName name="_____DMS2" localSheetId="16">'[5]사업계획(97년)'!#REF!</definedName>
    <definedName name="_____DMS2" localSheetId="13">'[5]사업계획(97년)'!#REF!</definedName>
    <definedName name="_____DMS2" localSheetId="12">'[5]사업계획(97년)'!#REF!</definedName>
    <definedName name="_____DMS2" localSheetId="15">'[5]사업계획(97년)'!#REF!</definedName>
    <definedName name="_____DMS2" localSheetId="14">'[5]사업계획(97년)'!#REF!</definedName>
    <definedName name="_____DMS2" localSheetId="20">'[5]사업계획(97년)'!#REF!</definedName>
    <definedName name="_____DMS2" localSheetId="17">'[5]사업계획(97년)'!#REF!</definedName>
    <definedName name="_____DMS2" localSheetId="19">'[5]사업계획(97년)'!#REF!</definedName>
    <definedName name="_____DMS2" localSheetId="18">'[5]사업계획(97년)'!#REF!</definedName>
    <definedName name="_____DMS2" localSheetId="24">'[5]사업계획(97년)'!#REF!</definedName>
    <definedName name="_____DMS2" localSheetId="22">'[5]사업계획(97년)'!#REF!</definedName>
    <definedName name="_____DMS2" localSheetId="21">'[5]사업계획(97년)'!#REF!</definedName>
    <definedName name="_____DMS2" localSheetId="23">'[5]사업계획(97년)'!#REF!</definedName>
    <definedName name="_____DMS2" localSheetId="25">'[5]사업계획(97년)'!#REF!</definedName>
    <definedName name="_____DMS2" localSheetId="26">'[5]사업계획(97년)'!#REF!</definedName>
    <definedName name="_____DMS2" localSheetId="27">'[5]사업계획(97년)'!#REF!</definedName>
    <definedName name="_____DMS2" localSheetId="28">'[5]사업계획(97년)'!#REF!</definedName>
    <definedName name="_____DMS2" localSheetId="32">'[5]사업계획(97년)'!#REF!</definedName>
    <definedName name="_____DMS2" localSheetId="33">'[5]사업계획(97년)'!#REF!</definedName>
    <definedName name="_____DMS2" localSheetId="34">'[5]사업계획(97년)'!#REF!</definedName>
    <definedName name="_____DMS2" localSheetId="35">'[5]사업계획(97년)'!#REF!</definedName>
    <definedName name="_____DMS2" localSheetId="29">'[5]사업계획(97년)'!#REF!</definedName>
    <definedName name="_____DMS2" localSheetId="30">'[5]사업계획(97년)'!#REF!</definedName>
    <definedName name="_____DMS2" localSheetId="31">'[5]사업계획(97년)'!#REF!</definedName>
    <definedName name="_____DMS2" localSheetId="36">'[5]사업계획(97년)'!#REF!</definedName>
    <definedName name="_____DMS2" localSheetId="37">'[5]사업계획(97년)'!#REF!</definedName>
    <definedName name="_____DMS2" localSheetId="38">'[5]사업계획(97년)'!#REF!</definedName>
    <definedName name="_____DMS2" localSheetId="39">'[5]사업계획(97년)'!#REF!</definedName>
    <definedName name="_____DMS2" localSheetId="40">'[5]사업계획(97년)'!#REF!</definedName>
    <definedName name="_____DMS2" localSheetId="41">'[5]사업계획(97년)'!#REF!</definedName>
    <definedName name="_____DMS2" localSheetId="42">'[5]사업계획(97년)'!#REF!</definedName>
    <definedName name="_____DMS2" localSheetId="43">'[5]사업계획(97년)'!#REF!</definedName>
    <definedName name="_____DMS2" localSheetId="44">'[5]사업계획(97년)'!#REF!</definedName>
    <definedName name="_____DMS2" localSheetId="61">'[5]사업계획(97년)'!#REF!</definedName>
    <definedName name="_____DMS2" localSheetId="60">'[5]사업계획(97년)'!#REF!</definedName>
    <definedName name="_____DMS2" localSheetId="47">'[5]사업계획(97년)'!#REF!</definedName>
    <definedName name="_____DMS2" localSheetId="46">'[5]사업계획(97년)'!#REF!</definedName>
    <definedName name="_____DMS2" localSheetId="45">'[5]사업계획(97년)'!#REF!</definedName>
    <definedName name="_____DMS2" localSheetId="48">'[5]사업계획(97년)'!#REF!</definedName>
    <definedName name="_____DMS2" localSheetId="50">'[5]사업계획(97년)'!#REF!</definedName>
    <definedName name="_____DMS2" localSheetId="51">'[5]사업계획(97년)'!#REF!</definedName>
    <definedName name="_____DMS2" localSheetId="52">'[5]사업계획(97년)'!#REF!</definedName>
    <definedName name="_____DMS2" localSheetId="49">'[5]사업계획(97년)'!#REF!</definedName>
    <definedName name="_____DMS2" localSheetId="55">'[5]사업계획(97년)'!#REF!</definedName>
    <definedName name="_____DMS2" localSheetId="58">'[5]사업계획(97년)'!#REF!</definedName>
    <definedName name="_____DMS2" localSheetId="53">'[5]사업계획(97년)'!#REF!</definedName>
    <definedName name="_____DMS2" localSheetId="57">'[5]사업계획(97년)'!#REF!</definedName>
    <definedName name="_____DMS2" localSheetId="59">'[5]사업계획(97년)'!#REF!</definedName>
    <definedName name="_____DMS2" localSheetId="54">'[5]사업계획(97년)'!#REF!</definedName>
    <definedName name="_____DMS2" localSheetId="56">'[5]사업계획(97년)'!#REF!</definedName>
    <definedName name="_____DMS2" localSheetId="62">'[5]사업계획(97년)'!#REF!</definedName>
    <definedName name="_____DMS2">'[5]사업계획(97년)'!#REF!</definedName>
    <definedName name="_____F69990" localSheetId="2">'[4]5월생산'!#REF!</definedName>
    <definedName name="_____F69990" localSheetId="1">'[4]5월생산'!#REF!</definedName>
    <definedName name="_____F69990" localSheetId="3">'[4]5월생산'!#REF!</definedName>
    <definedName name="_____F69990" localSheetId="7">'[4]5월생산'!#REF!</definedName>
    <definedName name="_____F69990" localSheetId="4">'[4]5월생산'!#REF!</definedName>
    <definedName name="_____F69990" localSheetId="5">'[4]5월생산'!#REF!</definedName>
    <definedName name="_____F69990" localSheetId="6">'[4]5월생산'!#REF!</definedName>
    <definedName name="_____F69990" localSheetId="8">'[4]5월생산'!#REF!</definedName>
    <definedName name="_____F69990" localSheetId="9">'[4]5월생산'!#REF!</definedName>
    <definedName name="_____F69990" localSheetId="11">'[4]5월생산'!#REF!</definedName>
    <definedName name="_____F69990" localSheetId="10">'[4]5월생산'!#REF!</definedName>
    <definedName name="_____F69990" localSheetId="16">'[4]5월생산'!#REF!</definedName>
    <definedName name="_____F69990" localSheetId="13">'[4]5월생산'!#REF!</definedName>
    <definedName name="_____F69990" localSheetId="12">'[4]5월생산'!#REF!</definedName>
    <definedName name="_____F69990" localSheetId="15">'[4]5월생산'!#REF!</definedName>
    <definedName name="_____F69990" localSheetId="14">'[4]5월생산'!#REF!</definedName>
    <definedName name="_____F69990" localSheetId="20">'[4]5월생산'!#REF!</definedName>
    <definedName name="_____F69990" localSheetId="17">'[4]5월생산'!#REF!</definedName>
    <definedName name="_____F69990" localSheetId="19">'[4]5월생산'!#REF!</definedName>
    <definedName name="_____F69990" localSheetId="18">'[4]5월생산'!#REF!</definedName>
    <definedName name="_____F69990" localSheetId="24">'[4]5월생산'!#REF!</definedName>
    <definedName name="_____F69990" localSheetId="22">'[4]5월생산'!#REF!</definedName>
    <definedName name="_____F69990" localSheetId="21">'[4]5월생산'!#REF!</definedName>
    <definedName name="_____F69990" localSheetId="23">'[4]5월생산'!#REF!</definedName>
    <definedName name="_____F69990" localSheetId="25">'[4]5월생산'!#REF!</definedName>
    <definedName name="_____F69990" localSheetId="26">'[4]5월생산'!#REF!</definedName>
    <definedName name="_____F69990" localSheetId="27">'[4]5월생산'!#REF!</definedName>
    <definedName name="_____F69990" localSheetId="28">'[4]5월생산'!#REF!</definedName>
    <definedName name="_____F69990" localSheetId="32">'[4]5월생산'!#REF!</definedName>
    <definedName name="_____F69990" localSheetId="33">'[4]5월생산'!#REF!</definedName>
    <definedName name="_____F69990" localSheetId="34">'[4]5월생산'!#REF!</definedName>
    <definedName name="_____F69990" localSheetId="35">'[4]5월생산'!#REF!</definedName>
    <definedName name="_____F69990" localSheetId="29">'[4]5월생산'!#REF!</definedName>
    <definedName name="_____F69990" localSheetId="30">'[4]5월생산'!#REF!</definedName>
    <definedName name="_____F69990" localSheetId="31">'[4]5월생산'!#REF!</definedName>
    <definedName name="_____F69990" localSheetId="36">'[4]5월생산'!#REF!</definedName>
    <definedName name="_____F69990" localSheetId="37">'[4]5월생산'!#REF!</definedName>
    <definedName name="_____F69990" localSheetId="38">'[4]5월생산'!#REF!</definedName>
    <definedName name="_____F69990" localSheetId="39">'[4]5월생산'!#REF!</definedName>
    <definedName name="_____F69990" localSheetId="40">'[4]5월생산'!#REF!</definedName>
    <definedName name="_____F69990" localSheetId="41">'[4]5월생산'!#REF!</definedName>
    <definedName name="_____F69990" localSheetId="42">'[4]5월생산'!#REF!</definedName>
    <definedName name="_____F69990" localSheetId="43">'[4]5월생산'!#REF!</definedName>
    <definedName name="_____F69990" localSheetId="44">'[4]5월생산'!#REF!</definedName>
    <definedName name="_____F69990" localSheetId="61">'[4]5월생산'!#REF!</definedName>
    <definedName name="_____F69990" localSheetId="60">'[4]5월생산'!#REF!</definedName>
    <definedName name="_____F69990" localSheetId="47">'[4]5월생산'!#REF!</definedName>
    <definedName name="_____F69990" localSheetId="46">'[4]5월생산'!#REF!</definedName>
    <definedName name="_____F69990" localSheetId="45">'[4]5월생산'!#REF!</definedName>
    <definedName name="_____F69990" localSheetId="48">'[4]5월생산'!#REF!</definedName>
    <definedName name="_____F69990" localSheetId="50">'[4]5월생산'!#REF!</definedName>
    <definedName name="_____F69990" localSheetId="51">'[4]5월생산'!#REF!</definedName>
    <definedName name="_____F69990" localSheetId="52">'[4]5월생산'!#REF!</definedName>
    <definedName name="_____F69990" localSheetId="49">'[4]5월생산'!#REF!</definedName>
    <definedName name="_____F69990" localSheetId="55">'[4]5월생산'!#REF!</definedName>
    <definedName name="_____F69990" localSheetId="58">'[4]5월생산'!#REF!</definedName>
    <definedName name="_____F69990" localSheetId="53">'[4]5월생산'!#REF!</definedName>
    <definedName name="_____F69990" localSheetId="57">'[4]5월생산'!#REF!</definedName>
    <definedName name="_____F69990" localSheetId="59">'[4]5월생산'!#REF!</definedName>
    <definedName name="_____F69990" localSheetId="54">'[4]5월생산'!#REF!</definedName>
    <definedName name="_____F69990" localSheetId="56">'[4]5월생산'!#REF!</definedName>
    <definedName name="_____F69990" localSheetId="62">'[4]5월생산'!#REF!</definedName>
    <definedName name="_____F69990">'[4]5월생산'!#REF!</definedName>
    <definedName name="_____R300000" localSheetId="2">'[4]5월생산'!#REF!</definedName>
    <definedName name="_____R300000" localSheetId="1">'[4]5월생산'!#REF!</definedName>
    <definedName name="_____R300000" localSheetId="3">'[4]5월생산'!#REF!</definedName>
    <definedName name="_____R300000" localSheetId="7">'[4]5월생산'!#REF!</definedName>
    <definedName name="_____R300000" localSheetId="4">'[4]5월생산'!#REF!</definedName>
    <definedName name="_____R300000" localSheetId="5">'[4]5월생산'!#REF!</definedName>
    <definedName name="_____R300000" localSheetId="6">'[4]5월생산'!#REF!</definedName>
    <definedName name="_____R300000" localSheetId="8">'[4]5월생산'!#REF!</definedName>
    <definedName name="_____R300000" localSheetId="9">'[4]5월생산'!#REF!</definedName>
    <definedName name="_____R300000" localSheetId="11">'[4]5월생산'!#REF!</definedName>
    <definedName name="_____R300000" localSheetId="10">'[4]5월생산'!#REF!</definedName>
    <definedName name="_____R300000" localSheetId="16">'[4]5월생산'!#REF!</definedName>
    <definedName name="_____R300000" localSheetId="13">'[4]5월생산'!#REF!</definedName>
    <definedName name="_____R300000" localSheetId="12">'[4]5월생산'!#REF!</definedName>
    <definedName name="_____R300000" localSheetId="15">'[4]5월생산'!#REF!</definedName>
    <definedName name="_____R300000" localSheetId="14">'[4]5월생산'!#REF!</definedName>
    <definedName name="_____R300000" localSheetId="20">'[4]5월생산'!#REF!</definedName>
    <definedName name="_____R300000" localSheetId="17">'[4]5월생산'!#REF!</definedName>
    <definedName name="_____R300000" localSheetId="19">'[4]5월생산'!#REF!</definedName>
    <definedName name="_____R300000" localSheetId="18">'[4]5월생산'!#REF!</definedName>
    <definedName name="_____R300000" localSheetId="24">'[4]5월생산'!#REF!</definedName>
    <definedName name="_____R300000" localSheetId="22">'[4]5월생산'!#REF!</definedName>
    <definedName name="_____R300000" localSheetId="21">'[4]5월생산'!#REF!</definedName>
    <definedName name="_____R300000" localSheetId="23">'[4]5월생산'!#REF!</definedName>
    <definedName name="_____R300000" localSheetId="25">'[4]5월생산'!#REF!</definedName>
    <definedName name="_____R300000" localSheetId="26">'[4]5월생산'!#REF!</definedName>
    <definedName name="_____R300000" localSheetId="27">'[4]5월생산'!#REF!</definedName>
    <definedName name="_____R300000" localSheetId="28">'[4]5월생산'!#REF!</definedName>
    <definedName name="_____R300000" localSheetId="32">'[4]5월생산'!#REF!</definedName>
    <definedName name="_____R300000" localSheetId="33">'[4]5월생산'!#REF!</definedName>
    <definedName name="_____R300000" localSheetId="34">'[4]5월생산'!#REF!</definedName>
    <definedName name="_____R300000" localSheetId="35">'[4]5월생산'!#REF!</definedName>
    <definedName name="_____R300000" localSheetId="29">'[4]5월생산'!#REF!</definedName>
    <definedName name="_____R300000" localSheetId="30">'[4]5월생산'!#REF!</definedName>
    <definedName name="_____R300000" localSheetId="31">'[4]5월생산'!#REF!</definedName>
    <definedName name="_____R300000" localSheetId="36">'[4]5월생산'!#REF!</definedName>
    <definedName name="_____R300000" localSheetId="37">'[4]5월생산'!#REF!</definedName>
    <definedName name="_____R300000" localSheetId="38">'[4]5월생산'!#REF!</definedName>
    <definedName name="_____R300000" localSheetId="39">'[4]5월생산'!#REF!</definedName>
    <definedName name="_____R300000" localSheetId="40">'[4]5월생산'!#REF!</definedName>
    <definedName name="_____R300000" localSheetId="41">'[4]5월생산'!#REF!</definedName>
    <definedName name="_____R300000" localSheetId="42">'[4]5월생산'!#REF!</definedName>
    <definedName name="_____R300000" localSheetId="43">'[4]5월생산'!#REF!</definedName>
    <definedName name="_____R300000" localSheetId="44">'[4]5월생산'!#REF!</definedName>
    <definedName name="_____R300000" localSheetId="61">'[4]5월생산'!#REF!</definedName>
    <definedName name="_____R300000" localSheetId="60">'[4]5월생산'!#REF!</definedName>
    <definedName name="_____R300000" localSheetId="47">'[4]5월생산'!#REF!</definedName>
    <definedName name="_____R300000" localSheetId="46">'[4]5월생산'!#REF!</definedName>
    <definedName name="_____R300000" localSheetId="45">'[4]5월생산'!#REF!</definedName>
    <definedName name="_____R300000" localSheetId="48">'[4]5월생산'!#REF!</definedName>
    <definedName name="_____R300000" localSheetId="50">'[4]5월생산'!#REF!</definedName>
    <definedName name="_____R300000" localSheetId="51">'[4]5월생산'!#REF!</definedName>
    <definedName name="_____R300000" localSheetId="52">'[4]5월생산'!#REF!</definedName>
    <definedName name="_____R300000" localSheetId="49">'[4]5월생산'!#REF!</definedName>
    <definedName name="_____R300000" localSheetId="55">'[4]5월생산'!#REF!</definedName>
    <definedName name="_____R300000" localSheetId="58">'[4]5월생산'!#REF!</definedName>
    <definedName name="_____R300000" localSheetId="53">'[4]5월생산'!#REF!</definedName>
    <definedName name="_____R300000" localSheetId="57">'[4]5월생산'!#REF!</definedName>
    <definedName name="_____R300000" localSheetId="59">'[4]5월생산'!#REF!</definedName>
    <definedName name="_____R300000" localSheetId="54">'[4]5월생산'!#REF!</definedName>
    <definedName name="_____R300000" localSheetId="56">'[4]5월생산'!#REF!</definedName>
    <definedName name="_____R300000" localSheetId="62">'[4]5월생산'!#REF!</definedName>
    <definedName name="_____R300000">'[4]5월생산'!#REF!</definedName>
    <definedName name="_____R500000" localSheetId="2">'[4]5월생산'!#REF!</definedName>
    <definedName name="_____R500000" localSheetId="1">'[4]5월생산'!#REF!</definedName>
    <definedName name="_____R500000" localSheetId="3">'[4]5월생산'!#REF!</definedName>
    <definedName name="_____R500000" localSheetId="7">'[4]5월생산'!#REF!</definedName>
    <definedName name="_____R500000" localSheetId="4">'[4]5월생산'!#REF!</definedName>
    <definedName name="_____R500000" localSheetId="5">'[4]5월생산'!#REF!</definedName>
    <definedName name="_____R500000" localSheetId="6">'[4]5월생산'!#REF!</definedName>
    <definedName name="_____R500000" localSheetId="8">'[4]5월생산'!#REF!</definedName>
    <definedName name="_____R500000" localSheetId="9">'[4]5월생산'!#REF!</definedName>
    <definedName name="_____R500000" localSheetId="11">'[4]5월생산'!#REF!</definedName>
    <definedName name="_____R500000" localSheetId="10">'[4]5월생산'!#REF!</definedName>
    <definedName name="_____R500000" localSheetId="16">'[4]5월생산'!#REF!</definedName>
    <definedName name="_____R500000" localSheetId="13">'[4]5월생산'!#REF!</definedName>
    <definedName name="_____R500000" localSheetId="12">'[4]5월생산'!#REF!</definedName>
    <definedName name="_____R500000" localSheetId="15">'[4]5월생산'!#REF!</definedName>
    <definedName name="_____R500000" localSheetId="14">'[4]5월생산'!#REF!</definedName>
    <definedName name="_____R500000" localSheetId="20">'[4]5월생산'!#REF!</definedName>
    <definedName name="_____R500000" localSheetId="17">'[4]5월생산'!#REF!</definedName>
    <definedName name="_____R500000" localSheetId="19">'[4]5월생산'!#REF!</definedName>
    <definedName name="_____R500000" localSheetId="18">'[4]5월생산'!#REF!</definedName>
    <definedName name="_____R500000" localSheetId="24">'[4]5월생산'!#REF!</definedName>
    <definedName name="_____R500000" localSheetId="22">'[4]5월생산'!#REF!</definedName>
    <definedName name="_____R500000" localSheetId="21">'[4]5월생산'!#REF!</definedName>
    <definedName name="_____R500000" localSheetId="23">'[4]5월생산'!#REF!</definedName>
    <definedName name="_____R500000" localSheetId="25">'[4]5월생산'!#REF!</definedName>
    <definedName name="_____R500000" localSheetId="26">'[4]5월생산'!#REF!</definedName>
    <definedName name="_____R500000" localSheetId="27">'[4]5월생산'!#REF!</definedName>
    <definedName name="_____R500000" localSheetId="28">'[4]5월생산'!#REF!</definedName>
    <definedName name="_____R500000" localSheetId="32">'[4]5월생산'!#REF!</definedName>
    <definedName name="_____R500000" localSheetId="33">'[4]5월생산'!#REF!</definedName>
    <definedName name="_____R500000" localSheetId="34">'[4]5월생산'!#REF!</definedName>
    <definedName name="_____R500000" localSheetId="35">'[4]5월생산'!#REF!</definedName>
    <definedName name="_____R500000" localSheetId="29">'[4]5월생산'!#REF!</definedName>
    <definedName name="_____R500000" localSheetId="30">'[4]5월생산'!#REF!</definedName>
    <definedName name="_____R500000" localSheetId="31">'[4]5월생산'!#REF!</definedName>
    <definedName name="_____R500000" localSheetId="36">'[4]5월생산'!#REF!</definedName>
    <definedName name="_____R500000" localSheetId="37">'[4]5월생산'!#REF!</definedName>
    <definedName name="_____R500000" localSheetId="38">'[4]5월생산'!#REF!</definedName>
    <definedName name="_____R500000" localSheetId="39">'[4]5월생산'!#REF!</definedName>
    <definedName name="_____R500000" localSheetId="40">'[4]5월생산'!#REF!</definedName>
    <definedName name="_____R500000" localSheetId="41">'[4]5월생산'!#REF!</definedName>
    <definedName name="_____R500000" localSheetId="42">'[4]5월생산'!#REF!</definedName>
    <definedName name="_____R500000" localSheetId="43">'[4]5월생산'!#REF!</definedName>
    <definedName name="_____R500000" localSheetId="44">'[4]5월생산'!#REF!</definedName>
    <definedName name="_____R500000" localSheetId="61">'[4]5월생산'!#REF!</definedName>
    <definedName name="_____R500000" localSheetId="60">'[4]5월생산'!#REF!</definedName>
    <definedName name="_____R500000" localSheetId="47">'[4]5월생산'!#REF!</definedName>
    <definedName name="_____R500000" localSheetId="46">'[4]5월생산'!#REF!</definedName>
    <definedName name="_____R500000" localSheetId="45">'[4]5월생산'!#REF!</definedName>
    <definedName name="_____R500000" localSheetId="48">'[4]5월생산'!#REF!</definedName>
    <definedName name="_____R500000" localSheetId="50">'[4]5월생산'!#REF!</definedName>
    <definedName name="_____R500000" localSheetId="51">'[4]5월생산'!#REF!</definedName>
    <definedName name="_____R500000" localSheetId="52">'[4]5월생산'!#REF!</definedName>
    <definedName name="_____R500000" localSheetId="49">'[4]5월생산'!#REF!</definedName>
    <definedName name="_____R500000" localSheetId="55">'[4]5월생산'!#REF!</definedName>
    <definedName name="_____R500000" localSheetId="58">'[4]5월생산'!#REF!</definedName>
    <definedName name="_____R500000" localSheetId="53">'[4]5월생산'!#REF!</definedName>
    <definedName name="_____R500000" localSheetId="57">'[4]5월생산'!#REF!</definedName>
    <definedName name="_____R500000" localSheetId="59">'[4]5월생산'!#REF!</definedName>
    <definedName name="_____R500000" localSheetId="54">'[4]5월생산'!#REF!</definedName>
    <definedName name="_____R500000" localSheetId="56">'[4]5월생산'!#REF!</definedName>
    <definedName name="_____R500000" localSheetId="62">'[4]5월생산'!#REF!</definedName>
    <definedName name="_____R500000">'[4]5월생산'!#REF!</definedName>
    <definedName name="_____R70814" localSheetId="2">'[4]5월생산'!#REF!</definedName>
    <definedName name="_____R70814" localSheetId="1">'[4]5월생산'!#REF!</definedName>
    <definedName name="_____R70814" localSheetId="3">'[4]5월생산'!#REF!</definedName>
    <definedName name="_____R70814" localSheetId="7">'[4]5월생산'!#REF!</definedName>
    <definedName name="_____R70814" localSheetId="4">'[4]5월생산'!#REF!</definedName>
    <definedName name="_____R70814" localSheetId="5">'[4]5월생산'!#REF!</definedName>
    <definedName name="_____R70814" localSheetId="6">'[4]5월생산'!#REF!</definedName>
    <definedName name="_____R70814" localSheetId="8">'[4]5월생산'!#REF!</definedName>
    <definedName name="_____R70814" localSheetId="9">'[4]5월생산'!#REF!</definedName>
    <definedName name="_____R70814" localSheetId="11">'[4]5월생산'!#REF!</definedName>
    <definedName name="_____R70814" localSheetId="10">'[4]5월생산'!#REF!</definedName>
    <definedName name="_____R70814" localSheetId="16">'[4]5월생산'!#REF!</definedName>
    <definedName name="_____R70814" localSheetId="13">'[4]5월생산'!#REF!</definedName>
    <definedName name="_____R70814" localSheetId="12">'[4]5월생산'!#REF!</definedName>
    <definedName name="_____R70814" localSheetId="15">'[4]5월생산'!#REF!</definedName>
    <definedName name="_____R70814" localSheetId="14">'[4]5월생산'!#REF!</definedName>
    <definedName name="_____R70814" localSheetId="20">'[4]5월생산'!#REF!</definedName>
    <definedName name="_____R70814" localSheetId="17">'[4]5월생산'!#REF!</definedName>
    <definedName name="_____R70814" localSheetId="19">'[4]5월생산'!#REF!</definedName>
    <definedName name="_____R70814" localSheetId="18">'[4]5월생산'!#REF!</definedName>
    <definedName name="_____R70814" localSheetId="24">'[4]5월생산'!#REF!</definedName>
    <definedName name="_____R70814" localSheetId="22">'[4]5월생산'!#REF!</definedName>
    <definedName name="_____R70814" localSheetId="21">'[4]5월생산'!#REF!</definedName>
    <definedName name="_____R70814" localSheetId="23">'[4]5월생산'!#REF!</definedName>
    <definedName name="_____R70814" localSheetId="25">'[4]5월생산'!#REF!</definedName>
    <definedName name="_____R70814" localSheetId="26">'[4]5월생산'!#REF!</definedName>
    <definedName name="_____R70814" localSheetId="27">'[4]5월생산'!#REF!</definedName>
    <definedName name="_____R70814" localSheetId="28">'[4]5월생산'!#REF!</definedName>
    <definedName name="_____R70814" localSheetId="32">'[4]5월생산'!#REF!</definedName>
    <definedName name="_____R70814" localSheetId="33">'[4]5월생산'!#REF!</definedName>
    <definedName name="_____R70814" localSheetId="34">'[4]5월생산'!#REF!</definedName>
    <definedName name="_____R70814" localSheetId="35">'[4]5월생산'!#REF!</definedName>
    <definedName name="_____R70814" localSheetId="29">'[4]5월생산'!#REF!</definedName>
    <definedName name="_____R70814" localSheetId="30">'[4]5월생산'!#REF!</definedName>
    <definedName name="_____R70814" localSheetId="31">'[4]5월생산'!#REF!</definedName>
    <definedName name="_____R70814" localSheetId="36">'[4]5월생산'!#REF!</definedName>
    <definedName name="_____R70814" localSheetId="37">'[4]5월생산'!#REF!</definedName>
    <definedName name="_____R70814" localSheetId="38">'[4]5월생산'!#REF!</definedName>
    <definedName name="_____R70814" localSheetId="39">'[4]5월생산'!#REF!</definedName>
    <definedName name="_____R70814" localSheetId="40">'[4]5월생산'!#REF!</definedName>
    <definedName name="_____R70814" localSheetId="41">'[4]5월생산'!#REF!</definedName>
    <definedName name="_____R70814" localSheetId="42">'[4]5월생산'!#REF!</definedName>
    <definedName name="_____R70814" localSheetId="43">'[4]5월생산'!#REF!</definedName>
    <definedName name="_____R70814" localSheetId="44">'[4]5월생산'!#REF!</definedName>
    <definedName name="_____R70814" localSheetId="61">'[4]5월생산'!#REF!</definedName>
    <definedName name="_____R70814" localSheetId="60">'[4]5월생산'!#REF!</definedName>
    <definedName name="_____R70814" localSheetId="47">'[4]5월생산'!#REF!</definedName>
    <definedName name="_____R70814" localSheetId="46">'[4]5월생산'!#REF!</definedName>
    <definedName name="_____R70814" localSheetId="45">'[4]5월생산'!#REF!</definedName>
    <definedName name="_____R70814" localSheetId="48">'[4]5월생산'!#REF!</definedName>
    <definedName name="_____R70814" localSheetId="50">'[4]5월생산'!#REF!</definedName>
    <definedName name="_____R70814" localSheetId="51">'[4]5월생산'!#REF!</definedName>
    <definedName name="_____R70814" localSheetId="52">'[4]5월생산'!#REF!</definedName>
    <definedName name="_____R70814" localSheetId="49">'[4]5월생산'!#REF!</definedName>
    <definedName name="_____R70814" localSheetId="55">'[4]5월생산'!#REF!</definedName>
    <definedName name="_____R70814" localSheetId="58">'[4]5월생산'!#REF!</definedName>
    <definedName name="_____R70814" localSheetId="53">'[4]5월생산'!#REF!</definedName>
    <definedName name="_____R70814" localSheetId="57">'[4]5월생산'!#REF!</definedName>
    <definedName name="_____R70814" localSheetId="59">'[4]5월생산'!#REF!</definedName>
    <definedName name="_____R70814" localSheetId="54">'[4]5월생산'!#REF!</definedName>
    <definedName name="_____R70814" localSheetId="56">'[4]5월생산'!#REF!</definedName>
    <definedName name="_____R70814" localSheetId="62">'[4]5월생산'!#REF!</definedName>
    <definedName name="_____R70814">'[4]5월생산'!#REF!</definedName>
    <definedName name="_____R71869" localSheetId="2">'[4]5월생산'!#REF!</definedName>
    <definedName name="_____R71869" localSheetId="1">'[4]5월생산'!#REF!</definedName>
    <definedName name="_____R71869" localSheetId="3">'[4]5월생산'!#REF!</definedName>
    <definedName name="_____R71869" localSheetId="7">'[4]5월생산'!#REF!</definedName>
    <definedName name="_____R71869" localSheetId="4">'[4]5월생산'!#REF!</definedName>
    <definedName name="_____R71869" localSheetId="5">'[4]5월생산'!#REF!</definedName>
    <definedName name="_____R71869" localSheetId="6">'[4]5월생산'!#REF!</definedName>
    <definedName name="_____R71869" localSheetId="8">'[4]5월생산'!#REF!</definedName>
    <definedName name="_____R71869" localSheetId="9">'[4]5월생산'!#REF!</definedName>
    <definedName name="_____R71869" localSheetId="11">'[4]5월생산'!#REF!</definedName>
    <definedName name="_____R71869" localSheetId="10">'[4]5월생산'!#REF!</definedName>
    <definedName name="_____R71869" localSheetId="16">'[4]5월생산'!#REF!</definedName>
    <definedName name="_____R71869" localSheetId="13">'[4]5월생산'!#REF!</definedName>
    <definedName name="_____R71869" localSheetId="12">'[4]5월생산'!#REF!</definedName>
    <definedName name="_____R71869" localSheetId="15">'[4]5월생산'!#REF!</definedName>
    <definedName name="_____R71869" localSheetId="14">'[4]5월생산'!#REF!</definedName>
    <definedName name="_____R71869" localSheetId="20">'[4]5월생산'!#REF!</definedName>
    <definedName name="_____R71869" localSheetId="17">'[4]5월생산'!#REF!</definedName>
    <definedName name="_____R71869" localSheetId="19">'[4]5월생산'!#REF!</definedName>
    <definedName name="_____R71869" localSheetId="18">'[4]5월생산'!#REF!</definedName>
    <definedName name="_____R71869" localSheetId="24">'[4]5월생산'!#REF!</definedName>
    <definedName name="_____R71869" localSheetId="22">'[4]5월생산'!#REF!</definedName>
    <definedName name="_____R71869" localSheetId="21">'[4]5월생산'!#REF!</definedName>
    <definedName name="_____R71869" localSheetId="23">'[4]5월생산'!#REF!</definedName>
    <definedName name="_____R71869" localSheetId="25">'[4]5월생산'!#REF!</definedName>
    <definedName name="_____R71869" localSheetId="26">'[4]5월생산'!#REF!</definedName>
    <definedName name="_____R71869" localSheetId="27">'[4]5월생산'!#REF!</definedName>
    <definedName name="_____R71869" localSheetId="28">'[4]5월생산'!#REF!</definedName>
    <definedName name="_____R71869" localSheetId="32">'[4]5월생산'!#REF!</definedName>
    <definedName name="_____R71869" localSheetId="33">'[4]5월생산'!#REF!</definedName>
    <definedName name="_____R71869" localSheetId="34">'[4]5월생산'!#REF!</definedName>
    <definedName name="_____R71869" localSheetId="35">'[4]5월생산'!#REF!</definedName>
    <definedName name="_____R71869" localSheetId="29">'[4]5월생산'!#REF!</definedName>
    <definedName name="_____R71869" localSheetId="30">'[4]5월생산'!#REF!</definedName>
    <definedName name="_____R71869" localSheetId="31">'[4]5월생산'!#REF!</definedName>
    <definedName name="_____R71869" localSheetId="36">'[4]5월생산'!#REF!</definedName>
    <definedName name="_____R71869" localSheetId="37">'[4]5월생산'!#REF!</definedName>
    <definedName name="_____R71869" localSheetId="38">'[4]5월생산'!#REF!</definedName>
    <definedName name="_____R71869" localSheetId="39">'[4]5월생산'!#REF!</definedName>
    <definedName name="_____R71869" localSheetId="40">'[4]5월생산'!#REF!</definedName>
    <definedName name="_____R71869" localSheetId="41">'[4]5월생산'!#REF!</definedName>
    <definedName name="_____R71869" localSheetId="42">'[4]5월생산'!#REF!</definedName>
    <definedName name="_____R71869" localSheetId="43">'[4]5월생산'!#REF!</definedName>
    <definedName name="_____R71869" localSheetId="44">'[4]5월생산'!#REF!</definedName>
    <definedName name="_____R71869" localSheetId="61">'[4]5월생산'!#REF!</definedName>
    <definedName name="_____R71869" localSheetId="60">'[4]5월생산'!#REF!</definedName>
    <definedName name="_____R71869" localSheetId="47">'[4]5월생산'!#REF!</definedName>
    <definedName name="_____R71869" localSheetId="46">'[4]5월생산'!#REF!</definedName>
    <definedName name="_____R71869" localSheetId="45">'[4]5월생산'!#REF!</definedName>
    <definedName name="_____R71869" localSheetId="48">'[4]5월생산'!#REF!</definedName>
    <definedName name="_____R71869" localSheetId="50">'[4]5월생산'!#REF!</definedName>
    <definedName name="_____R71869" localSheetId="51">'[4]5월생산'!#REF!</definedName>
    <definedName name="_____R71869" localSheetId="52">'[4]5월생산'!#REF!</definedName>
    <definedName name="_____R71869" localSheetId="49">'[4]5월생산'!#REF!</definedName>
    <definedName name="_____R71869" localSheetId="55">'[4]5월생산'!#REF!</definedName>
    <definedName name="_____R71869" localSheetId="58">'[4]5월생산'!#REF!</definedName>
    <definedName name="_____R71869" localSheetId="53">'[4]5월생산'!#REF!</definedName>
    <definedName name="_____R71869" localSheetId="57">'[4]5월생산'!#REF!</definedName>
    <definedName name="_____R71869" localSheetId="59">'[4]5월생산'!#REF!</definedName>
    <definedName name="_____R71869" localSheetId="54">'[4]5월생산'!#REF!</definedName>
    <definedName name="_____R71869" localSheetId="56">'[4]5월생산'!#REF!</definedName>
    <definedName name="_____R71869" localSheetId="62">'[4]5월생산'!#REF!</definedName>
    <definedName name="_____R71869">'[4]5월생산'!#REF!</definedName>
    <definedName name="_____R80000" localSheetId="2">'[4]5월생산'!#REF!</definedName>
    <definedName name="_____R80000" localSheetId="1">'[4]5월생산'!#REF!</definedName>
    <definedName name="_____R80000" localSheetId="3">'[4]5월생산'!#REF!</definedName>
    <definedName name="_____R80000" localSheetId="7">'[4]5월생산'!#REF!</definedName>
    <definedName name="_____R80000" localSheetId="4">'[4]5월생산'!#REF!</definedName>
    <definedName name="_____R80000" localSheetId="5">'[4]5월생산'!#REF!</definedName>
    <definedName name="_____R80000" localSheetId="6">'[4]5월생산'!#REF!</definedName>
    <definedName name="_____R80000" localSheetId="8">'[4]5월생산'!#REF!</definedName>
    <definedName name="_____R80000" localSheetId="9">'[4]5월생산'!#REF!</definedName>
    <definedName name="_____R80000" localSheetId="11">'[4]5월생산'!#REF!</definedName>
    <definedName name="_____R80000" localSheetId="10">'[4]5월생산'!#REF!</definedName>
    <definedName name="_____R80000" localSheetId="16">'[4]5월생산'!#REF!</definedName>
    <definedName name="_____R80000" localSheetId="13">'[4]5월생산'!#REF!</definedName>
    <definedName name="_____R80000" localSheetId="12">'[4]5월생산'!#REF!</definedName>
    <definedName name="_____R80000" localSheetId="15">'[4]5월생산'!#REF!</definedName>
    <definedName name="_____R80000" localSheetId="14">'[4]5월생산'!#REF!</definedName>
    <definedName name="_____R80000" localSheetId="20">'[4]5월생산'!#REF!</definedName>
    <definedName name="_____R80000" localSheetId="17">'[4]5월생산'!#REF!</definedName>
    <definedName name="_____R80000" localSheetId="19">'[4]5월생산'!#REF!</definedName>
    <definedName name="_____R80000" localSheetId="18">'[4]5월생산'!#REF!</definedName>
    <definedName name="_____R80000" localSheetId="24">'[4]5월생산'!#REF!</definedName>
    <definedName name="_____R80000" localSheetId="22">'[4]5월생산'!#REF!</definedName>
    <definedName name="_____R80000" localSheetId="21">'[4]5월생산'!#REF!</definedName>
    <definedName name="_____R80000" localSheetId="23">'[4]5월생산'!#REF!</definedName>
    <definedName name="_____R80000" localSheetId="25">'[4]5월생산'!#REF!</definedName>
    <definedName name="_____R80000" localSheetId="26">'[4]5월생산'!#REF!</definedName>
    <definedName name="_____R80000" localSheetId="27">'[4]5월생산'!#REF!</definedName>
    <definedName name="_____R80000" localSheetId="28">'[4]5월생산'!#REF!</definedName>
    <definedName name="_____R80000" localSheetId="32">'[4]5월생산'!#REF!</definedName>
    <definedName name="_____R80000" localSheetId="33">'[4]5월생산'!#REF!</definedName>
    <definedName name="_____R80000" localSheetId="34">'[4]5월생산'!#REF!</definedName>
    <definedName name="_____R80000" localSheetId="35">'[4]5월생산'!#REF!</definedName>
    <definedName name="_____R80000" localSheetId="29">'[4]5월생산'!#REF!</definedName>
    <definedName name="_____R80000" localSheetId="30">'[4]5월생산'!#REF!</definedName>
    <definedName name="_____R80000" localSheetId="31">'[4]5월생산'!#REF!</definedName>
    <definedName name="_____R80000" localSheetId="36">'[4]5월생산'!#REF!</definedName>
    <definedName name="_____R80000" localSheetId="37">'[4]5월생산'!#REF!</definedName>
    <definedName name="_____R80000" localSheetId="38">'[4]5월생산'!#REF!</definedName>
    <definedName name="_____R80000" localSheetId="39">'[4]5월생산'!#REF!</definedName>
    <definedName name="_____R80000" localSheetId="40">'[4]5월생산'!#REF!</definedName>
    <definedName name="_____R80000" localSheetId="41">'[4]5월생산'!#REF!</definedName>
    <definedName name="_____R80000" localSheetId="42">'[4]5월생산'!#REF!</definedName>
    <definedName name="_____R80000" localSheetId="43">'[4]5월생산'!#REF!</definedName>
    <definedName name="_____R80000" localSheetId="44">'[4]5월생산'!#REF!</definedName>
    <definedName name="_____R80000" localSheetId="61">'[4]5월생산'!#REF!</definedName>
    <definedName name="_____R80000" localSheetId="60">'[4]5월생산'!#REF!</definedName>
    <definedName name="_____R80000" localSheetId="47">'[4]5월생산'!#REF!</definedName>
    <definedName name="_____R80000" localSheetId="46">'[4]5월생산'!#REF!</definedName>
    <definedName name="_____R80000" localSheetId="45">'[4]5월생산'!#REF!</definedName>
    <definedName name="_____R80000" localSheetId="48">'[4]5월생산'!#REF!</definedName>
    <definedName name="_____R80000" localSheetId="50">'[4]5월생산'!#REF!</definedName>
    <definedName name="_____R80000" localSheetId="51">'[4]5월생산'!#REF!</definedName>
    <definedName name="_____R80000" localSheetId="52">'[4]5월생산'!#REF!</definedName>
    <definedName name="_____R80000" localSheetId="49">'[4]5월생산'!#REF!</definedName>
    <definedName name="_____R80000" localSheetId="55">'[4]5월생산'!#REF!</definedName>
    <definedName name="_____R80000" localSheetId="58">'[4]5월생산'!#REF!</definedName>
    <definedName name="_____R80000" localSheetId="53">'[4]5월생산'!#REF!</definedName>
    <definedName name="_____R80000" localSheetId="57">'[4]5월생산'!#REF!</definedName>
    <definedName name="_____R80000" localSheetId="59">'[4]5월생산'!#REF!</definedName>
    <definedName name="_____R80000" localSheetId="54">'[4]5월생산'!#REF!</definedName>
    <definedName name="_____R80000" localSheetId="56">'[4]5월생산'!#REF!</definedName>
    <definedName name="_____R80000" localSheetId="62">'[4]5월생산'!#REF!</definedName>
    <definedName name="_____R80000">'[4]5월생산'!#REF!</definedName>
    <definedName name="_____raw1" localSheetId="2">#REF!</definedName>
    <definedName name="_____raw1" localSheetId="1">#REF!</definedName>
    <definedName name="_____raw1" localSheetId="3">#REF!</definedName>
    <definedName name="_____raw1" localSheetId="7">#REF!</definedName>
    <definedName name="_____raw1" localSheetId="4">#REF!</definedName>
    <definedName name="_____raw1" localSheetId="5">#REF!</definedName>
    <definedName name="_____raw1" localSheetId="6">#REF!</definedName>
    <definedName name="_____raw1" localSheetId="8">#REF!</definedName>
    <definedName name="_____raw1" localSheetId="9">#REF!</definedName>
    <definedName name="_____raw1" localSheetId="11">#REF!</definedName>
    <definedName name="_____raw1" localSheetId="10">#REF!</definedName>
    <definedName name="_____raw1" localSheetId="16">#REF!</definedName>
    <definedName name="_____raw1" localSheetId="13">#REF!</definedName>
    <definedName name="_____raw1" localSheetId="12">#REF!</definedName>
    <definedName name="_____raw1" localSheetId="15">#REF!</definedName>
    <definedName name="_____raw1" localSheetId="14">#REF!</definedName>
    <definedName name="_____raw1" localSheetId="20">#REF!</definedName>
    <definedName name="_____raw1" localSheetId="17">#REF!</definedName>
    <definedName name="_____raw1" localSheetId="19">#REF!</definedName>
    <definedName name="_____raw1" localSheetId="18">#REF!</definedName>
    <definedName name="_____raw1" localSheetId="24">#REF!</definedName>
    <definedName name="_____raw1" localSheetId="22">#REF!</definedName>
    <definedName name="_____raw1" localSheetId="21">#REF!</definedName>
    <definedName name="_____raw1" localSheetId="23">#REF!</definedName>
    <definedName name="_____raw1" localSheetId="25">#REF!</definedName>
    <definedName name="_____raw1" localSheetId="26">#REF!</definedName>
    <definedName name="_____raw1" localSheetId="27">#REF!</definedName>
    <definedName name="_____raw1" localSheetId="28">#REF!</definedName>
    <definedName name="_____raw1" localSheetId="32">#REF!</definedName>
    <definedName name="_____raw1" localSheetId="33">#REF!</definedName>
    <definedName name="_____raw1" localSheetId="34">#REF!</definedName>
    <definedName name="_____raw1" localSheetId="35">#REF!</definedName>
    <definedName name="_____raw1" localSheetId="29">#REF!</definedName>
    <definedName name="_____raw1" localSheetId="30">#REF!</definedName>
    <definedName name="_____raw1" localSheetId="31">#REF!</definedName>
    <definedName name="_____raw1" localSheetId="36">#REF!</definedName>
    <definedName name="_____raw1" localSheetId="37">#REF!</definedName>
    <definedName name="_____raw1" localSheetId="38">#REF!</definedName>
    <definedName name="_____raw1" localSheetId="39">#REF!</definedName>
    <definedName name="_____raw1" localSheetId="40">#REF!</definedName>
    <definedName name="_____raw1" localSheetId="41">#REF!</definedName>
    <definedName name="_____raw1" localSheetId="42">#REF!</definedName>
    <definedName name="_____raw1" localSheetId="43">#REF!</definedName>
    <definedName name="_____raw1" localSheetId="44">#REF!</definedName>
    <definedName name="_____raw1" localSheetId="61">#REF!</definedName>
    <definedName name="_____raw1" localSheetId="60">#REF!</definedName>
    <definedName name="_____raw1" localSheetId="47">#REF!</definedName>
    <definedName name="_____raw1" localSheetId="46">#REF!</definedName>
    <definedName name="_____raw1" localSheetId="45">#REF!</definedName>
    <definedName name="_____raw1" localSheetId="48">#REF!</definedName>
    <definedName name="_____raw1" localSheetId="50">#REF!</definedName>
    <definedName name="_____raw1" localSheetId="51">#REF!</definedName>
    <definedName name="_____raw1" localSheetId="52">#REF!</definedName>
    <definedName name="_____raw1" localSheetId="49">#REF!</definedName>
    <definedName name="_____raw1" localSheetId="55">#REF!</definedName>
    <definedName name="_____raw1" localSheetId="58">#REF!</definedName>
    <definedName name="_____raw1" localSheetId="53">#REF!</definedName>
    <definedName name="_____raw1" localSheetId="57">#REF!</definedName>
    <definedName name="_____raw1" localSheetId="59">#REF!</definedName>
    <definedName name="_____raw1" localSheetId="54">#REF!</definedName>
    <definedName name="_____raw1" localSheetId="56">#REF!</definedName>
    <definedName name="_____raw1" localSheetId="62">#REF!</definedName>
    <definedName name="_____raw1">#REF!</definedName>
    <definedName name="____DMS2" localSheetId="2">'[3]사업계획(97년)'!#REF!</definedName>
    <definedName name="____DMS2" localSheetId="1">'[3]사업계획(97년)'!#REF!</definedName>
    <definedName name="____DMS2" localSheetId="3">'[3]사업계획(97년)'!#REF!</definedName>
    <definedName name="____DMS2" localSheetId="7">'[3]사업계획(97년)'!#REF!</definedName>
    <definedName name="____DMS2" localSheetId="4">'[3]사업계획(97년)'!#REF!</definedName>
    <definedName name="____DMS2" localSheetId="5">'[3]사업계획(97년)'!#REF!</definedName>
    <definedName name="____DMS2" localSheetId="6">'[3]사업계획(97년)'!#REF!</definedName>
    <definedName name="____DMS2" localSheetId="8">'[3]사업계획(97년)'!#REF!</definedName>
    <definedName name="____DMS2" localSheetId="9">'[3]사업계획(97년)'!#REF!</definedName>
    <definedName name="____DMS2" localSheetId="11">'[3]사업계획(97년)'!#REF!</definedName>
    <definedName name="____DMS2" localSheetId="10">'[3]사업계획(97년)'!#REF!</definedName>
    <definedName name="____DMS2" localSheetId="16">'[3]사업계획(97년)'!#REF!</definedName>
    <definedName name="____DMS2" localSheetId="13">'[3]사업계획(97년)'!#REF!</definedName>
    <definedName name="____DMS2" localSheetId="12">'[3]사업계획(97년)'!#REF!</definedName>
    <definedName name="____DMS2" localSheetId="15">'[3]사업계획(97년)'!#REF!</definedName>
    <definedName name="____DMS2" localSheetId="14">'[3]사업계획(97년)'!#REF!</definedName>
    <definedName name="____DMS2" localSheetId="20">'[3]사업계획(97년)'!#REF!</definedName>
    <definedName name="____DMS2" localSheetId="17">'[3]사업계획(97년)'!#REF!</definedName>
    <definedName name="____DMS2" localSheetId="19">'[3]사업계획(97년)'!#REF!</definedName>
    <definedName name="____DMS2" localSheetId="18">'[3]사업계획(97년)'!#REF!</definedName>
    <definedName name="____DMS2" localSheetId="24">'[3]사업계획(97년)'!#REF!</definedName>
    <definedName name="____DMS2" localSheetId="22">'[3]사업계획(97년)'!#REF!</definedName>
    <definedName name="____DMS2" localSheetId="21">'[3]사업계획(97년)'!#REF!</definedName>
    <definedName name="____DMS2" localSheetId="23">'[3]사업계획(97년)'!#REF!</definedName>
    <definedName name="____DMS2" localSheetId="25">'[3]사업계획(97년)'!#REF!</definedName>
    <definedName name="____DMS2" localSheetId="26">'[3]사업계획(97년)'!#REF!</definedName>
    <definedName name="____DMS2" localSheetId="27">'[3]사업계획(97년)'!#REF!</definedName>
    <definedName name="____DMS2" localSheetId="28">'[3]사업계획(97년)'!#REF!</definedName>
    <definedName name="____DMS2" localSheetId="32">'[3]사업계획(97년)'!#REF!</definedName>
    <definedName name="____DMS2" localSheetId="33">'[3]사업계획(97년)'!#REF!</definedName>
    <definedName name="____DMS2" localSheetId="34">'[3]사업계획(97년)'!#REF!</definedName>
    <definedName name="____DMS2" localSheetId="35">'[3]사업계획(97년)'!#REF!</definedName>
    <definedName name="____DMS2" localSheetId="29">'[3]사업계획(97년)'!#REF!</definedName>
    <definedName name="____DMS2" localSheetId="30">'[3]사업계획(97년)'!#REF!</definedName>
    <definedName name="____DMS2" localSheetId="31">'[3]사업계획(97년)'!#REF!</definedName>
    <definedName name="____DMS2" localSheetId="36">'[3]사업계획(97년)'!#REF!</definedName>
    <definedName name="____DMS2" localSheetId="37">'[3]사업계획(97년)'!#REF!</definedName>
    <definedName name="____DMS2" localSheetId="38">'[3]사업계획(97년)'!#REF!</definedName>
    <definedName name="____DMS2" localSheetId="39">'[3]사업계획(97년)'!#REF!</definedName>
    <definedName name="____DMS2" localSheetId="40">'[3]사업계획(97년)'!#REF!</definedName>
    <definedName name="____DMS2" localSheetId="41">'[3]사업계획(97년)'!#REF!</definedName>
    <definedName name="____DMS2" localSheetId="42">'[3]사업계획(97년)'!#REF!</definedName>
    <definedName name="____DMS2" localSheetId="43">'[3]사업계획(97년)'!#REF!</definedName>
    <definedName name="____DMS2" localSheetId="44">'[3]사업계획(97년)'!#REF!</definedName>
    <definedName name="____DMS2" localSheetId="61">'[3]사업계획(97년)'!#REF!</definedName>
    <definedName name="____DMS2" localSheetId="60">'[3]사업계획(97년)'!#REF!</definedName>
    <definedName name="____DMS2" localSheetId="47">'[3]사업계획(97년)'!#REF!</definedName>
    <definedName name="____DMS2" localSheetId="46">'[3]사업계획(97년)'!#REF!</definedName>
    <definedName name="____DMS2" localSheetId="45">'[3]사업계획(97년)'!#REF!</definedName>
    <definedName name="____DMS2" localSheetId="48">'[3]사업계획(97년)'!#REF!</definedName>
    <definedName name="____DMS2" localSheetId="50">'[3]사업계획(97년)'!#REF!</definedName>
    <definedName name="____DMS2" localSheetId="51">'[3]사업계획(97년)'!#REF!</definedName>
    <definedName name="____DMS2" localSheetId="52">'[3]사업계획(97년)'!#REF!</definedName>
    <definedName name="____DMS2" localSheetId="49">'[3]사업계획(97년)'!#REF!</definedName>
    <definedName name="____DMS2" localSheetId="55">'[3]사업계획(97년)'!#REF!</definedName>
    <definedName name="____DMS2" localSheetId="58">'[3]사업계획(97년)'!#REF!</definedName>
    <definedName name="____DMS2" localSheetId="53">'[3]사업계획(97년)'!#REF!</definedName>
    <definedName name="____DMS2" localSheetId="57">'[3]사업계획(97년)'!#REF!</definedName>
    <definedName name="____DMS2" localSheetId="59">'[3]사업계획(97년)'!#REF!</definedName>
    <definedName name="____DMS2" localSheetId="54">'[3]사업계획(97년)'!#REF!</definedName>
    <definedName name="____DMS2" localSheetId="56">'[3]사업계획(97년)'!#REF!</definedName>
    <definedName name="____DMS2" localSheetId="62">'[3]사업계획(97년)'!#REF!</definedName>
    <definedName name="____DMS2">'[3]사업계획(97년)'!#REF!</definedName>
    <definedName name="____F69990" localSheetId="2">'[4]5월생산'!#REF!</definedName>
    <definedName name="____F69990" localSheetId="1">'[4]5월생산'!#REF!</definedName>
    <definedName name="____F69990" localSheetId="3">'[4]5월생산'!#REF!</definedName>
    <definedName name="____F69990" localSheetId="7">'[4]5월생산'!#REF!</definedName>
    <definedName name="____F69990" localSheetId="4">'[4]5월생산'!#REF!</definedName>
    <definedName name="____F69990" localSheetId="5">'[4]5월생산'!#REF!</definedName>
    <definedName name="____F69990" localSheetId="6">'[4]5월생산'!#REF!</definedName>
    <definedName name="____F69990" localSheetId="8">'[4]5월생산'!#REF!</definedName>
    <definedName name="____F69990" localSheetId="9">'[4]5월생산'!#REF!</definedName>
    <definedName name="____F69990" localSheetId="11">'[4]5월생산'!#REF!</definedName>
    <definedName name="____F69990" localSheetId="10">'[4]5월생산'!#REF!</definedName>
    <definedName name="____F69990" localSheetId="16">'[4]5월생산'!#REF!</definedName>
    <definedName name="____F69990" localSheetId="13">'[4]5월생산'!#REF!</definedName>
    <definedName name="____F69990" localSheetId="12">'[4]5월생산'!#REF!</definedName>
    <definedName name="____F69990" localSheetId="15">'[4]5월생산'!#REF!</definedName>
    <definedName name="____F69990" localSheetId="14">'[4]5월생산'!#REF!</definedName>
    <definedName name="____F69990" localSheetId="20">'[4]5월생산'!#REF!</definedName>
    <definedName name="____F69990" localSheetId="17">'[4]5월생산'!#REF!</definedName>
    <definedName name="____F69990" localSheetId="19">'[4]5월생산'!#REF!</definedName>
    <definedName name="____F69990" localSheetId="18">'[4]5월생산'!#REF!</definedName>
    <definedName name="____F69990" localSheetId="24">'[4]5월생산'!#REF!</definedName>
    <definedName name="____F69990" localSheetId="22">'[4]5월생산'!#REF!</definedName>
    <definedName name="____F69990" localSheetId="21">'[4]5월생산'!#REF!</definedName>
    <definedName name="____F69990" localSheetId="23">'[4]5월생산'!#REF!</definedName>
    <definedName name="____F69990" localSheetId="25">'[4]5월생산'!#REF!</definedName>
    <definedName name="____F69990" localSheetId="26">'[4]5월생산'!#REF!</definedName>
    <definedName name="____F69990" localSheetId="27">'[4]5월생산'!#REF!</definedName>
    <definedName name="____F69990" localSheetId="28">'[4]5월생산'!#REF!</definedName>
    <definedName name="____F69990" localSheetId="32">'[4]5월생산'!#REF!</definedName>
    <definedName name="____F69990" localSheetId="33">'[4]5월생산'!#REF!</definedName>
    <definedName name="____F69990" localSheetId="34">'[4]5월생산'!#REF!</definedName>
    <definedName name="____F69990" localSheetId="35">'[4]5월생산'!#REF!</definedName>
    <definedName name="____F69990" localSheetId="29">'[4]5월생산'!#REF!</definedName>
    <definedName name="____F69990" localSheetId="30">'[4]5월생산'!#REF!</definedName>
    <definedName name="____F69990" localSheetId="31">'[4]5월생산'!#REF!</definedName>
    <definedName name="____F69990" localSheetId="36">'[4]5월생산'!#REF!</definedName>
    <definedName name="____F69990" localSheetId="37">'[4]5월생산'!#REF!</definedName>
    <definedName name="____F69990" localSheetId="38">'[4]5월생산'!#REF!</definedName>
    <definedName name="____F69990" localSheetId="39">'[4]5월생산'!#REF!</definedName>
    <definedName name="____F69990" localSheetId="40">'[4]5월생산'!#REF!</definedName>
    <definedName name="____F69990" localSheetId="41">'[4]5월생산'!#REF!</definedName>
    <definedName name="____F69990" localSheetId="42">'[4]5월생산'!#REF!</definedName>
    <definedName name="____F69990" localSheetId="43">'[4]5월생산'!#REF!</definedName>
    <definedName name="____F69990" localSheetId="44">'[4]5월생산'!#REF!</definedName>
    <definedName name="____F69990" localSheetId="61">'[4]5월생산'!#REF!</definedName>
    <definedName name="____F69990" localSheetId="60">'[4]5월생산'!#REF!</definedName>
    <definedName name="____F69990" localSheetId="47">'[4]5월생산'!#REF!</definedName>
    <definedName name="____F69990" localSheetId="46">'[4]5월생산'!#REF!</definedName>
    <definedName name="____F69990" localSheetId="45">'[4]5월생산'!#REF!</definedName>
    <definedName name="____F69990" localSheetId="48">'[4]5월생산'!#REF!</definedName>
    <definedName name="____F69990" localSheetId="50">'[4]5월생산'!#REF!</definedName>
    <definedName name="____F69990" localSheetId="51">'[4]5월생산'!#REF!</definedName>
    <definedName name="____F69990" localSheetId="52">'[4]5월생산'!#REF!</definedName>
    <definedName name="____F69990" localSheetId="49">'[4]5월생산'!#REF!</definedName>
    <definedName name="____F69990" localSheetId="55">'[4]5월생산'!#REF!</definedName>
    <definedName name="____F69990" localSheetId="58">'[4]5월생산'!#REF!</definedName>
    <definedName name="____F69990" localSheetId="53">'[4]5월생산'!#REF!</definedName>
    <definedName name="____F69990" localSheetId="57">'[4]5월생산'!#REF!</definedName>
    <definedName name="____F69990" localSheetId="59">'[4]5월생산'!#REF!</definedName>
    <definedName name="____F69990" localSheetId="54">'[4]5월생산'!#REF!</definedName>
    <definedName name="____F69990" localSheetId="56">'[4]5월생산'!#REF!</definedName>
    <definedName name="____F69990" localSheetId="62">'[4]5월생산'!#REF!</definedName>
    <definedName name="____F69990">'[4]5월생산'!#REF!</definedName>
    <definedName name="____R300000" localSheetId="2">'[4]5월생산'!#REF!</definedName>
    <definedName name="____R300000" localSheetId="1">'[4]5월생산'!#REF!</definedName>
    <definedName name="____R300000" localSheetId="3">'[4]5월생산'!#REF!</definedName>
    <definedName name="____R300000" localSheetId="7">'[4]5월생산'!#REF!</definedName>
    <definedName name="____R300000" localSheetId="4">'[4]5월생산'!#REF!</definedName>
    <definedName name="____R300000" localSheetId="5">'[4]5월생산'!#REF!</definedName>
    <definedName name="____R300000" localSheetId="6">'[4]5월생산'!#REF!</definedName>
    <definedName name="____R300000" localSheetId="8">'[4]5월생산'!#REF!</definedName>
    <definedName name="____R300000" localSheetId="9">'[4]5월생산'!#REF!</definedName>
    <definedName name="____R300000" localSheetId="11">'[4]5월생산'!#REF!</definedName>
    <definedName name="____R300000" localSheetId="10">'[4]5월생산'!#REF!</definedName>
    <definedName name="____R300000" localSheetId="16">'[4]5월생산'!#REF!</definedName>
    <definedName name="____R300000" localSheetId="13">'[4]5월생산'!#REF!</definedName>
    <definedName name="____R300000" localSheetId="12">'[4]5월생산'!#REF!</definedName>
    <definedName name="____R300000" localSheetId="15">'[4]5월생산'!#REF!</definedName>
    <definedName name="____R300000" localSheetId="14">'[4]5월생산'!#REF!</definedName>
    <definedName name="____R300000" localSheetId="20">'[4]5월생산'!#REF!</definedName>
    <definedName name="____R300000" localSheetId="17">'[4]5월생산'!#REF!</definedName>
    <definedName name="____R300000" localSheetId="19">'[4]5월생산'!#REF!</definedName>
    <definedName name="____R300000" localSheetId="18">'[4]5월생산'!#REF!</definedName>
    <definedName name="____R300000" localSheetId="24">'[4]5월생산'!#REF!</definedName>
    <definedName name="____R300000" localSheetId="22">'[4]5월생산'!#REF!</definedName>
    <definedName name="____R300000" localSheetId="21">'[4]5월생산'!#REF!</definedName>
    <definedName name="____R300000" localSheetId="23">'[4]5월생산'!#REF!</definedName>
    <definedName name="____R300000" localSheetId="25">'[4]5월생산'!#REF!</definedName>
    <definedName name="____R300000" localSheetId="26">'[4]5월생산'!#REF!</definedName>
    <definedName name="____R300000" localSheetId="27">'[4]5월생산'!#REF!</definedName>
    <definedName name="____R300000" localSheetId="28">'[4]5월생산'!#REF!</definedName>
    <definedName name="____R300000" localSheetId="32">'[4]5월생산'!#REF!</definedName>
    <definedName name="____R300000" localSheetId="33">'[4]5월생산'!#REF!</definedName>
    <definedName name="____R300000" localSheetId="34">'[4]5월생산'!#REF!</definedName>
    <definedName name="____R300000" localSheetId="35">'[4]5월생산'!#REF!</definedName>
    <definedName name="____R300000" localSheetId="29">'[4]5월생산'!#REF!</definedName>
    <definedName name="____R300000" localSheetId="30">'[4]5월생산'!#REF!</definedName>
    <definedName name="____R300000" localSheetId="31">'[4]5월생산'!#REF!</definedName>
    <definedName name="____R300000" localSheetId="36">'[4]5월생산'!#REF!</definedName>
    <definedName name="____R300000" localSheetId="37">'[4]5월생산'!#REF!</definedName>
    <definedName name="____R300000" localSheetId="38">'[4]5월생산'!#REF!</definedName>
    <definedName name="____R300000" localSheetId="39">'[4]5월생산'!#REF!</definedName>
    <definedName name="____R300000" localSheetId="40">'[4]5월생산'!#REF!</definedName>
    <definedName name="____R300000" localSheetId="41">'[4]5월생산'!#REF!</definedName>
    <definedName name="____R300000" localSheetId="42">'[4]5월생산'!#REF!</definedName>
    <definedName name="____R300000" localSheetId="43">'[4]5월생산'!#REF!</definedName>
    <definedName name="____R300000" localSheetId="44">'[4]5월생산'!#REF!</definedName>
    <definedName name="____R300000" localSheetId="61">'[4]5월생산'!#REF!</definedName>
    <definedName name="____R300000" localSheetId="60">'[4]5월생산'!#REF!</definedName>
    <definedName name="____R300000" localSheetId="47">'[4]5월생산'!#REF!</definedName>
    <definedName name="____R300000" localSheetId="46">'[4]5월생산'!#REF!</definedName>
    <definedName name="____R300000" localSheetId="45">'[4]5월생산'!#REF!</definedName>
    <definedName name="____R300000" localSheetId="48">'[4]5월생산'!#REF!</definedName>
    <definedName name="____R300000" localSheetId="50">'[4]5월생산'!#REF!</definedName>
    <definedName name="____R300000" localSheetId="51">'[4]5월생산'!#REF!</definedName>
    <definedName name="____R300000" localSheetId="52">'[4]5월생산'!#REF!</definedName>
    <definedName name="____R300000" localSheetId="49">'[4]5월생산'!#REF!</definedName>
    <definedName name="____R300000" localSheetId="55">'[4]5월생산'!#REF!</definedName>
    <definedName name="____R300000" localSheetId="58">'[4]5월생산'!#REF!</definedName>
    <definedName name="____R300000" localSheetId="53">'[4]5월생산'!#REF!</definedName>
    <definedName name="____R300000" localSheetId="57">'[4]5월생산'!#REF!</definedName>
    <definedName name="____R300000" localSheetId="59">'[4]5월생산'!#REF!</definedName>
    <definedName name="____R300000" localSheetId="54">'[4]5월생산'!#REF!</definedName>
    <definedName name="____R300000" localSheetId="56">'[4]5월생산'!#REF!</definedName>
    <definedName name="____R300000" localSheetId="62">'[4]5월생산'!#REF!</definedName>
    <definedName name="____R300000">'[4]5월생산'!#REF!</definedName>
    <definedName name="____R500000" localSheetId="2">'[4]5월생산'!#REF!</definedName>
    <definedName name="____R500000" localSheetId="1">'[4]5월생산'!#REF!</definedName>
    <definedName name="____R500000" localSheetId="3">'[4]5월생산'!#REF!</definedName>
    <definedName name="____R500000" localSheetId="7">'[4]5월생산'!#REF!</definedName>
    <definedName name="____R500000" localSheetId="4">'[4]5월생산'!#REF!</definedName>
    <definedName name="____R500000" localSheetId="5">'[4]5월생산'!#REF!</definedName>
    <definedName name="____R500000" localSheetId="6">'[4]5월생산'!#REF!</definedName>
    <definedName name="____R500000" localSheetId="8">'[4]5월생산'!#REF!</definedName>
    <definedName name="____R500000" localSheetId="9">'[4]5월생산'!#REF!</definedName>
    <definedName name="____R500000" localSheetId="11">'[4]5월생산'!#REF!</definedName>
    <definedName name="____R500000" localSheetId="10">'[4]5월생산'!#REF!</definedName>
    <definedName name="____R500000" localSheetId="16">'[4]5월생산'!#REF!</definedName>
    <definedName name="____R500000" localSheetId="13">'[4]5월생산'!#REF!</definedName>
    <definedName name="____R500000" localSheetId="12">'[4]5월생산'!#REF!</definedName>
    <definedName name="____R500000" localSheetId="15">'[4]5월생산'!#REF!</definedName>
    <definedName name="____R500000" localSheetId="14">'[4]5월생산'!#REF!</definedName>
    <definedName name="____R500000" localSheetId="20">'[4]5월생산'!#REF!</definedName>
    <definedName name="____R500000" localSheetId="17">'[4]5월생산'!#REF!</definedName>
    <definedName name="____R500000" localSheetId="19">'[4]5월생산'!#REF!</definedName>
    <definedName name="____R500000" localSheetId="18">'[4]5월생산'!#REF!</definedName>
    <definedName name="____R500000" localSheetId="24">'[4]5월생산'!#REF!</definedName>
    <definedName name="____R500000" localSheetId="22">'[4]5월생산'!#REF!</definedName>
    <definedName name="____R500000" localSheetId="21">'[4]5월생산'!#REF!</definedName>
    <definedName name="____R500000" localSheetId="23">'[4]5월생산'!#REF!</definedName>
    <definedName name="____R500000" localSheetId="25">'[4]5월생산'!#REF!</definedName>
    <definedName name="____R500000" localSheetId="26">'[4]5월생산'!#REF!</definedName>
    <definedName name="____R500000" localSheetId="27">'[4]5월생산'!#REF!</definedName>
    <definedName name="____R500000" localSheetId="28">'[4]5월생산'!#REF!</definedName>
    <definedName name="____R500000" localSheetId="32">'[4]5월생산'!#REF!</definedName>
    <definedName name="____R500000" localSheetId="33">'[4]5월생산'!#REF!</definedName>
    <definedName name="____R500000" localSheetId="34">'[4]5월생산'!#REF!</definedName>
    <definedName name="____R500000" localSheetId="35">'[4]5월생산'!#REF!</definedName>
    <definedName name="____R500000" localSheetId="29">'[4]5월생산'!#REF!</definedName>
    <definedName name="____R500000" localSheetId="30">'[4]5월생산'!#REF!</definedName>
    <definedName name="____R500000" localSheetId="31">'[4]5월생산'!#REF!</definedName>
    <definedName name="____R500000" localSheetId="36">'[4]5월생산'!#REF!</definedName>
    <definedName name="____R500000" localSheetId="37">'[4]5월생산'!#REF!</definedName>
    <definedName name="____R500000" localSheetId="38">'[4]5월생산'!#REF!</definedName>
    <definedName name="____R500000" localSheetId="39">'[4]5월생산'!#REF!</definedName>
    <definedName name="____R500000" localSheetId="40">'[4]5월생산'!#REF!</definedName>
    <definedName name="____R500000" localSheetId="41">'[4]5월생산'!#REF!</definedName>
    <definedName name="____R500000" localSheetId="42">'[4]5월생산'!#REF!</definedName>
    <definedName name="____R500000" localSheetId="43">'[4]5월생산'!#REF!</definedName>
    <definedName name="____R500000" localSheetId="44">'[4]5월생산'!#REF!</definedName>
    <definedName name="____R500000" localSheetId="61">'[4]5월생산'!#REF!</definedName>
    <definedName name="____R500000" localSheetId="60">'[4]5월생산'!#REF!</definedName>
    <definedName name="____R500000" localSheetId="47">'[4]5월생산'!#REF!</definedName>
    <definedName name="____R500000" localSheetId="46">'[4]5월생산'!#REF!</definedName>
    <definedName name="____R500000" localSheetId="45">'[4]5월생산'!#REF!</definedName>
    <definedName name="____R500000" localSheetId="48">'[4]5월생산'!#REF!</definedName>
    <definedName name="____R500000" localSheetId="50">'[4]5월생산'!#REF!</definedName>
    <definedName name="____R500000" localSheetId="51">'[4]5월생산'!#REF!</definedName>
    <definedName name="____R500000" localSheetId="52">'[4]5월생산'!#REF!</definedName>
    <definedName name="____R500000" localSheetId="49">'[4]5월생산'!#REF!</definedName>
    <definedName name="____R500000" localSheetId="55">'[4]5월생산'!#REF!</definedName>
    <definedName name="____R500000" localSheetId="58">'[4]5월생산'!#REF!</definedName>
    <definedName name="____R500000" localSheetId="53">'[4]5월생산'!#REF!</definedName>
    <definedName name="____R500000" localSheetId="57">'[4]5월생산'!#REF!</definedName>
    <definedName name="____R500000" localSheetId="59">'[4]5월생산'!#REF!</definedName>
    <definedName name="____R500000" localSheetId="54">'[4]5월생산'!#REF!</definedName>
    <definedName name="____R500000" localSheetId="56">'[4]5월생산'!#REF!</definedName>
    <definedName name="____R500000" localSheetId="62">'[4]5월생산'!#REF!</definedName>
    <definedName name="____R500000">'[4]5월생산'!#REF!</definedName>
    <definedName name="____R70814" localSheetId="2">'[4]5월생산'!#REF!</definedName>
    <definedName name="____R70814" localSheetId="1">'[4]5월생산'!#REF!</definedName>
    <definedName name="____R70814" localSheetId="3">'[4]5월생산'!#REF!</definedName>
    <definedName name="____R70814" localSheetId="7">'[4]5월생산'!#REF!</definedName>
    <definedName name="____R70814" localSheetId="4">'[4]5월생산'!#REF!</definedName>
    <definedName name="____R70814" localSheetId="5">'[4]5월생산'!#REF!</definedName>
    <definedName name="____R70814" localSheetId="6">'[4]5월생산'!#REF!</definedName>
    <definedName name="____R70814" localSheetId="8">'[4]5월생산'!#REF!</definedName>
    <definedName name="____R70814" localSheetId="9">'[4]5월생산'!#REF!</definedName>
    <definedName name="____R70814" localSheetId="11">'[4]5월생산'!#REF!</definedName>
    <definedName name="____R70814" localSheetId="10">'[4]5월생산'!#REF!</definedName>
    <definedName name="____R70814" localSheetId="16">'[4]5월생산'!#REF!</definedName>
    <definedName name="____R70814" localSheetId="13">'[4]5월생산'!#REF!</definedName>
    <definedName name="____R70814" localSheetId="12">'[4]5월생산'!#REF!</definedName>
    <definedName name="____R70814" localSheetId="15">'[4]5월생산'!#REF!</definedName>
    <definedName name="____R70814" localSheetId="14">'[4]5월생산'!#REF!</definedName>
    <definedName name="____R70814" localSheetId="20">'[4]5월생산'!#REF!</definedName>
    <definedName name="____R70814" localSheetId="17">'[4]5월생산'!#REF!</definedName>
    <definedName name="____R70814" localSheetId="19">'[4]5월생산'!#REF!</definedName>
    <definedName name="____R70814" localSheetId="18">'[4]5월생산'!#REF!</definedName>
    <definedName name="____R70814" localSheetId="24">'[4]5월생산'!#REF!</definedName>
    <definedName name="____R70814" localSheetId="22">'[4]5월생산'!#REF!</definedName>
    <definedName name="____R70814" localSheetId="21">'[4]5월생산'!#REF!</definedName>
    <definedName name="____R70814" localSheetId="23">'[4]5월생산'!#REF!</definedName>
    <definedName name="____R70814" localSheetId="25">'[4]5월생산'!#REF!</definedName>
    <definedName name="____R70814" localSheetId="26">'[4]5월생산'!#REF!</definedName>
    <definedName name="____R70814" localSheetId="27">'[4]5월생산'!#REF!</definedName>
    <definedName name="____R70814" localSheetId="28">'[4]5월생산'!#REF!</definedName>
    <definedName name="____R70814" localSheetId="32">'[4]5월생산'!#REF!</definedName>
    <definedName name="____R70814" localSheetId="33">'[4]5월생산'!#REF!</definedName>
    <definedName name="____R70814" localSheetId="34">'[4]5월생산'!#REF!</definedName>
    <definedName name="____R70814" localSheetId="35">'[4]5월생산'!#REF!</definedName>
    <definedName name="____R70814" localSheetId="29">'[4]5월생산'!#REF!</definedName>
    <definedName name="____R70814" localSheetId="30">'[4]5월생산'!#REF!</definedName>
    <definedName name="____R70814" localSheetId="31">'[4]5월생산'!#REF!</definedName>
    <definedName name="____R70814" localSheetId="36">'[4]5월생산'!#REF!</definedName>
    <definedName name="____R70814" localSheetId="37">'[4]5월생산'!#REF!</definedName>
    <definedName name="____R70814" localSheetId="38">'[4]5월생산'!#REF!</definedName>
    <definedName name="____R70814" localSheetId="39">'[4]5월생산'!#REF!</definedName>
    <definedName name="____R70814" localSheetId="40">'[4]5월생산'!#REF!</definedName>
    <definedName name="____R70814" localSheetId="41">'[4]5월생산'!#REF!</definedName>
    <definedName name="____R70814" localSheetId="42">'[4]5월생산'!#REF!</definedName>
    <definedName name="____R70814" localSheetId="43">'[4]5월생산'!#REF!</definedName>
    <definedName name="____R70814" localSheetId="44">'[4]5월생산'!#REF!</definedName>
    <definedName name="____R70814" localSheetId="61">'[4]5월생산'!#REF!</definedName>
    <definedName name="____R70814" localSheetId="60">'[4]5월생산'!#REF!</definedName>
    <definedName name="____R70814" localSheetId="47">'[4]5월생산'!#REF!</definedName>
    <definedName name="____R70814" localSheetId="46">'[4]5월생산'!#REF!</definedName>
    <definedName name="____R70814" localSheetId="45">'[4]5월생산'!#REF!</definedName>
    <definedName name="____R70814" localSheetId="48">'[4]5월생산'!#REF!</definedName>
    <definedName name="____R70814" localSheetId="50">'[4]5월생산'!#REF!</definedName>
    <definedName name="____R70814" localSheetId="51">'[4]5월생산'!#REF!</definedName>
    <definedName name="____R70814" localSheetId="52">'[4]5월생산'!#REF!</definedName>
    <definedName name="____R70814" localSheetId="49">'[4]5월생산'!#REF!</definedName>
    <definedName name="____R70814" localSheetId="55">'[4]5월생산'!#REF!</definedName>
    <definedName name="____R70814" localSheetId="58">'[4]5월생산'!#REF!</definedName>
    <definedName name="____R70814" localSheetId="53">'[4]5월생산'!#REF!</definedName>
    <definedName name="____R70814" localSheetId="57">'[4]5월생산'!#REF!</definedName>
    <definedName name="____R70814" localSheetId="59">'[4]5월생산'!#REF!</definedName>
    <definedName name="____R70814" localSheetId="54">'[4]5월생산'!#REF!</definedName>
    <definedName name="____R70814" localSheetId="56">'[4]5월생산'!#REF!</definedName>
    <definedName name="____R70814" localSheetId="62">'[4]5월생산'!#REF!</definedName>
    <definedName name="____R70814">'[4]5월생산'!#REF!</definedName>
    <definedName name="____R71869" localSheetId="2">'[4]5월생산'!#REF!</definedName>
    <definedName name="____R71869" localSheetId="1">'[4]5월생산'!#REF!</definedName>
    <definedName name="____R71869" localSheetId="3">'[4]5월생산'!#REF!</definedName>
    <definedName name="____R71869" localSheetId="7">'[4]5월생산'!#REF!</definedName>
    <definedName name="____R71869" localSheetId="4">'[4]5월생산'!#REF!</definedName>
    <definedName name="____R71869" localSheetId="5">'[4]5월생산'!#REF!</definedName>
    <definedName name="____R71869" localSheetId="6">'[4]5월생산'!#REF!</definedName>
    <definedName name="____R71869" localSheetId="8">'[4]5월생산'!#REF!</definedName>
    <definedName name="____R71869" localSheetId="9">'[4]5월생산'!#REF!</definedName>
    <definedName name="____R71869" localSheetId="11">'[4]5월생산'!#REF!</definedName>
    <definedName name="____R71869" localSheetId="10">'[4]5월생산'!#REF!</definedName>
    <definedName name="____R71869" localSheetId="16">'[4]5월생산'!#REF!</definedName>
    <definedName name="____R71869" localSheetId="13">'[4]5월생산'!#REF!</definedName>
    <definedName name="____R71869" localSheetId="12">'[4]5월생산'!#REF!</definedName>
    <definedName name="____R71869" localSheetId="15">'[4]5월생산'!#REF!</definedName>
    <definedName name="____R71869" localSheetId="14">'[4]5월생산'!#REF!</definedName>
    <definedName name="____R71869" localSheetId="20">'[4]5월생산'!#REF!</definedName>
    <definedName name="____R71869" localSheetId="17">'[4]5월생산'!#REF!</definedName>
    <definedName name="____R71869" localSheetId="19">'[4]5월생산'!#REF!</definedName>
    <definedName name="____R71869" localSheetId="18">'[4]5월생산'!#REF!</definedName>
    <definedName name="____R71869" localSheetId="24">'[4]5월생산'!#REF!</definedName>
    <definedName name="____R71869" localSheetId="22">'[4]5월생산'!#REF!</definedName>
    <definedName name="____R71869" localSheetId="21">'[4]5월생산'!#REF!</definedName>
    <definedName name="____R71869" localSheetId="23">'[4]5월생산'!#REF!</definedName>
    <definedName name="____R71869" localSheetId="25">'[4]5월생산'!#REF!</definedName>
    <definedName name="____R71869" localSheetId="26">'[4]5월생산'!#REF!</definedName>
    <definedName name="____R71869" localSheetId="27">'[4]5월생산'!#REF!</definedName>
    <definedName name="____R71869" localSheetId="28">'[4]5월생산'!#REF!</definedName>
    <definedName name="____R71869" localSheetId="32">'[4]5월생산'!#REF!</definedName>
    <definedName name="____R71869" localSheetId="33">'[4]5월생산'!#REF!</definedName>
    <definedName name="____R71869" localSheetId="34">'[4]5월생산'!#REF!</definedName>
    <definedName name="____R71869" localSheetId="35">'[4]5월생산'!#REF!</definedName>
    <definedName name="____R71869" localSheetId="29">'[4]5월생산'!#REF!</definedName>
    <definedName name="____R71869" localSheetId="30">'[4]5월생산'!#REF!</definedName>
    <definedName name="____R71869" localSheetId="31">'[4]5월생산'!#REF!</definedName>
    <definedName name="____R71869" localSheetId="36">'[4]5월생산'!#REF!</definedName>
    <definedName name="____R71869" localSheetId="37">'[4]5월생산'!#REF!</definedName>
    <definedName name="____R71869" localSheetId="38">'[4]5월생산'!#REF!</definedName>
    <definedName name="____R71869" localSheetId="39">'[4]5월생산'!#REF!</definedName>
    <definedName name="____R71869" localSheetId="40">'[4]5월생산'!#REF!</definedName>
    <definedName name="____R71869" localSheetId="41">'[4]5월생산'!#REF!</definedName>
    <definedName name="____R71869" localSheetId="42">'[4]5월생산'!#REF!</definedName>
    <definedName name="____R71869" localSheetId="43">'[4]5월생산'!#REF!</definedName>
    <definedName name="____R71869" localSheetId="44">'[4]5월생산'!#REF!</definedName>
    <definedName name="____R71869" localSheetId="61">'[4]5월생산'!#REF!</definedName>
    <definedName name="____R71869" localSheetId="60">'[4]5월생산'!#REF!</definedName>
    <definedName name="____R71869" localSheetId="47">'[4]5월생산'!#REF!</definedName>
    <definedName name="____R71869" localSheetId="46">'[4]5월생산'!#REF!</definedName>
    <definedName name="____R71869" localSheetId="45">'[4]5월생산'!#REF!</definedName>
    <definedName name="____R71869" localSheetId="48">'[4]5월생산'!#REF!</definedName>
    <definedName name="____R71869" localSheetId="50">'[4]5월생산'!#REF!</definedName>
    <definedName name="____R71869" localSheetId="51">'[4]5월생산'!#REF!</definedName>
    <definedName name="____R71869" localSheetId="52">'[4]5월생산'!#REF!</definedName>
    <definedName name="____R71869" localSheetId="49">'[4]5월생산'!#REF!</definedName>
    <definedName name="____R71869" localSheetId="55">'[4]5월생산'!#REF!</definedName>
    <definedName name="____R71869" localSheetId="58">'[4]5월생산'!#REF!</definedName>
    <definedName name="____R71869" localSheetId="53">'[4]5월생산'!#REF!</definedName>
    <definedName name="____R71869" localSheetId="57">'[4]5월생산'!#REF!</definedName>
    <definedName name="____R71869" localSheetId="59">'[4]5월생산'!#REF!</definedName>
    <definedName name="____R71869" localSheetId="54">'[4]5월생산'!#REF!</definedName>
    <definedName name="____R71869" localSheetId="56">'[4]5월생산'!#REF!</definedName>
    <definedName name="____R71869" localSheetId="62">'[4]5월생산'!#REF!</definedName>
    <definedName name="____R71869">'[4]5월생산'!#REF!</definedName>
    <definedName name="____R80000" localSheetId="2">'[4]5월생산'!#REF!</definedName>
    <definedName name="____R80000" localSheetId="1">'[4]5월생산'!#REF!</definedName>
    <definedName name="____R80000" localSheetId="3">'[4]5월생산'!#REF!</definedName>
    <definedName name="____R80000" localSheetId="7">'[4]5월생산'!#REF!</definedName>
    <definedName name="____R80000" localSheetId="4">'[4]5월생산'!#REF!</definedName>
    <definedName name="____R80000" localSheetId="5">'[4]5월생산'!#REF!</definedName>
    <definedName name="____R80000" localSheetId="6">'[4]5월생산'!#REF!</definedName>
    <definedName name="____R80000" localSheetId="8">'[4]5월생산'!#REF!</definedName>
    <definedName name="____R80000" localSheetId="9">'[4]5월생산'!#REF!</definedName>
    <definedName name="____R80000" localSheetId="11">'[4]5월생산'!#REF!</definedName>
    <definedName name="____R80000" localSheetId="10">'[4]5월생산'!#REF!</definedName>
    <definedName name="____R80000" localSheetId="16">'[4]5월생산'!#REF!</definedName>
    <definedName name="____R80000" localSheetId="13">'[4]5월생산'!#REF!</definedName>
    <definedName name="____R80000" localSheetId="12">'[4]5월생산'!#REF!</definedName>
    <definedName name="____R80000" localSheetId="15">'[4]5월생산'!#REF!</definedName>
    <definedName name="____R80000" localSheetId="14">'[4]5월생산'!#REF!</definedName>
    <definedName name="____R80000" localSheetId="20">'[4]5월생산'!#REF!</definedName>
    <definedName name="____R80000" localSheetId="17">'[4]5월생산'!#REF!</definedName>
    <definedName name="____R80000" localSheetId="19">'[4]5월생산'!#REF!</definedName>
    <definedName name="____R80000" localSheetId="18">'[4]5월생산'!#REF!</definedName>
    <definedName name="____R80000" localSheetId="24">'[4]5월생산'!#REF!</definedName>
    <definedName name="____R80000" localSheetId="22">'[4]5월생산'!#REF!</definedName>
    <definedName name="____R80000" localSheetId="21">'[4]5월생산'!#REF!</definedName>
    <definedName name="____R80000" localSheetId="23">'[4]5월생산'!#REF!</definedName>
    <definedName name="____R80000" localSheetId="25">'[4]5월생산'!#REF!</definedName>
    <definedName name="____R80000" localSheetId="26">'[4]5월생산'!#REF!</definedName>
    <definedName name="____R80000" localSheetId="27">'[4]5월생산'!#REF!</definedName>
    <definedName name="____R80000" localSheetId="28">'[4]5월생산'!#REF!</definedName>
    <definedName name="____R80000" localSheetId="32">'[4]5월생산'!#REF!</definedName>
    <definedName name="____R80000" localSheetId="33">'[4]5월생산'!#REF!</definedName>
    <definedName name="____R80000" localSheetId="34">'[4]5월생산'!#REF!</definedName>
    <definedName name="____R80000" localSheetId="35">'[4]5월생산'!#REF!</definedName>
    <definedName name="____R80000" localSheetId="29">'[4]5월생산'!#REF!</definedName>
    <definedName name="____R80000" localSheetId="30">'[4]5월생산'!#REF!</definedName>
    <definedName name="____R80000" localSheetId="31">'[4]5월생산'!#REF!</definedName>
    <definedName name="____R80000" localSheetId="36">'[4]5월생산'!#REF!</definedName>
    <definedName name="____R80000" localSheetId="37">'[4]5월생산'!#REF!</definedName>
    <definedName name="____R80000" localSheetId="38">'[4]5월생산'!#REF!</definedName>
    <definedName name="____R80000" localSheetId="39">'[4]5월생산'!#REF!</definedName>
    <definedName name="____R80000" localSheetId="40">'[4]5월생산'!#REF!</definedName>
    <definedName name="____R80000" localSheetId="41">'[4]5월생산'!#REF!</definedName>
    <definedName name="____R80000" localSheetId="42">'[4]5월생산'!#REF!</definedName>
    <definedName name="____R80000" localSheetId="43">'[4]5월생산'!#REF!</definedName>
    <definedName name="____R80000" localSheetId="44">'[4]5월생산'!#REF!</definedName>
    <definedName name="____R80000" localSheetId="61">'[4]5월생산'!#REF!</definedName>
    <definedName name="____R80000" localSheetId="60">'[4]5월생산'!#REF!</definedName>
    <definedName name="____R80000" localSheetId="47">'[4]5월생산'!#REF!</definedName>
    <definedName name="____R80000" localSheetId="46">'[4]5월생산'!#REF!</definedName>
    <definedName name="____R80000" localSheetId="45">'[4]5월생산'!#REF!</definedName>
    <definedName name="____R80000" localSheetId="48">'[4]5월생산'!#REF!</definedName>
    <definedName name="____R80000" localSheetId="50">'[4]5월생산'!#REF!</definedName>
    <definedName name="____R80000" localSheetId="51">'[4]5월생산'!#REF!</definedName>
    <definedName name="____R80000" localSheetId="52">'[4]5월생산'!#REF!</definedName>
    <definedName name="____R80000" localSheetId="49">'[4]5월생산'!#REF!</definedName>
    <definedName name="____R80000" localSheetId="55">'[4]5월생산'!#REF!</definedName>
    <definedName name="____R80000" localSheetId="58">'[4]5월생산'!#REF!</definedName>
    <definedName name="____R80000" localSheetId="53">'[4]5월생산'!#REF!</definedName>
    <definedName name="____R80000" localSheetId="57">'[4]5월생산'!#REF!</definedName>
    <definedName name="____R80000" localSheetId="59">'[4]5월생산'!#REF!</definedName>
    <definedName name="____R80000" localSheetId="54">'[4]5월생산'!#REF!</definedName>
    <definedName name="____R80000" localSheetId="56">'[4]5월생산'!#REF!</definedName>
    <definedName name="____R80000" localSheetId="62">'[4]5월생산'!#REF!</definedName>
    <definedName name="____R80000">'[4]5월생산'!#REF!</definedName>
    <definedName name="____raw1" localSheetId="2">#REF!</definedName>
    <definedName name="____raw1" localSheetId="1">#REF!</definedName>
    <definedName name="____raw1" localSheetId="3">#REF!</definedName>
    <definedName name="____raw1" localSheetId="7">#REF!</definedName>
    <definedName name="____raw1" localSheetId="4">#REF!</definedName>
    <definedName name="____raw1" localSheetId="5">#REF!</definedName>
    <definedName name="____raw1" localSheetId="6">#REF!</definedName>
    <definedName name="____raw1" localSheetId="8">#REF!</definedName>
    <definedName name="____raw1" localSheetId="9">#REF!</definedName>
    <definedName name="____raw1" localSheetId="11">#REF!</definedName>
    <definedName name="____raw1" localSheetId="10">#REF!</definedName>
    <definedName name="____raw1" localSheetId="16">#REF!</definedName>
    <definedName name="____raw1" localSheetId="13">#REF!</definedName>
    <definedName name="____raw1" localSheetId="12">#REF!</definedName>
    <definedName name="____raw1" localSheetId="15">#REF!</definedName>
    <definedName name="____raw1" localSheetId="14">#REF!</definedName>
    <definedName name="____raw1" localSheetId="20">#REF!</definedName>
    <definedName name="____raw1" localSheetId="17">#REF!</definedName>
    <definedName name="____raw1" localSheetId="19">#REF!</definedName>
    <definedName name="____raw1" localSheetId="18">#REF!</definedName>
    <definedName name="____raw1" localSheetId="24">#REF!</definedName>
    <definedName name="____raw1" localSheetId="22">#REF!</definedName>
    <definedName name="____raw1" localSheetId="21">#REF!</definedName>
    <definedName name="____raw1" localSheetId="23">#REF!</definedName>
    <definedName name="____raw1" localSheetId="25">#REF!</definedName>
    <definedName name="____raw1" localSheetId="26">#REF!</definedName>
    <definedName name="____raw1" localSheetId="27">#REF!</definedName>
    <definedName name="____raw1" localSheetId="28">#REF!</definedName>
    <definedName name="____raw1" localSheetId="32">#REF!</definedName>
    <definedName name="____raw1" localSheetId="33">#REF!</definedName>
    <definedName name="____raw1" localSheetId="34">#REF!</definedName>
    <definedName name="____raw1" localSheetId="35">#REF!</definedName>
    <definedName name="____raw1" localSheetId="29">#REF!</definedName>
    <definedName name="____raw1" localSheetId="30">#REF!</definedName>
    <definedName name="____raw1" localSheetId="31">#REF!</definedName>
    <definedName name="____raw1" localSheetId="36">#REF!</definedName>
    <definedName name="____raw1" localSheetId="37">#REF!</definedName>
    <definedName name="____raw1" localSheetId="38">#REF!</definedName>
    <definedName name="____raw1" localSheetId="39">#REF!</definedName>
    <definedName name="____raw1" localSheetId="40">#REF!</definedName>
    <definedName name="____raw1" localSheetId="41">#REF!</definedName>
    <definedName name="____raw1" localSheetId="42">#REF!</definedName>
    <definedName name="____raw1" localSheetId="43">#REF!</definedName>
    <definedName name="____raw1" localSheetId="44">#REF!</definedName>
    <definedName name="____raw1" localSheetId="61">#REF!</definedName>
    <definedName name="____raw1" localSheetId="60">#REF!</definedName>
    <definedName name="____raw1" localSheetId="47">#REF!</definedName>
    <definedName name="____raw1" localSheetId="46">#REF!</definedName>
    <definedName name="____raw1" localSheetId="45">#REF!</definedName>
    <definedName name="____raw1" localSheetId="48">#REF!</definedName>
    <definedName name="____raw1" localSheetId="50">#REF!</definedName>
    <definedName name="____raw1" localSheetId="51">#REF!</definedName>
    <definedName name="____raw1" localSheetId="52">#REF!</definedName>
    <definedName name="____raw1" localSheetId="49">#REF!</definedName>
    <definedName name="____raw1" localSheetId="55">#REF!</definedName>
    <definedName name="____raw1" localSheetId="58">#REF!</definedName>
    <definedName name="____raw1" localSheetId="53">#REF!</definedName>
    <definedName name="____raw1" localSheetId="57">#REF!</definedName>
    <definedName name="____raw1" localSheetId="59">#REF!</definedName>
    <definedName name="____raw1" localSheetId="54">#REF!</definedName>
    <definedName name="____raw1" localSheetId="56">#REF!</definedName>
    <definedName name="____raw1" localSheetId="62">#REF!</definedName>
    <definedName name="____raw1">#REF!</definedName>
    <definedName name="___1_ˆó_üƒ_ƒCƒgƒ" localSheetId="2">#REF!</definedName>
    <definedName name="___1_ˆó_üƒ_ƒCƒgƒ" localSheetId="1">#REF!</definedName>
    <definedName name="___1_ˆó_üƒ_ƒCƒgƒ" localSheetId="3">#REF!</definedName>
    <definedName name="___1_ˆó_üƒ_ƒCƒgƒ" localSheetId="7">#REF!</definedName>
    <definedName name="___1_ˆó_üƒ_ƒCƒgƒ" localSheetId="4">#REF!</definedName>
    <definedName name="___1_ˆó_üƒ_ƒCƒgƒ" localSheetId="5">#REF!</definedName>
    <definedName name="___1_ˆó_üƒ_ƒCƒgƒ" localSheetId="6">#REF!</definedName>
    <definedName name="___1_ˆó_üƒ_ƒCƒgƒ" localSheetId="8">#REF!</definedName>
    <definedName name="___1_ˆó_üƒ_ƒCƒgƒ" localSheetId="9">#REF!</definedName>
    <definedName name="___1_ˆó_üƒ_ƒCƒgƒ" localSheetId="11">#REF!</definedName>
    <definedName name="___1_ˆó_üƒ_ƒCƒgƒ" localSheetId="10">#REF!</definedName>
    <definedName name="___1_ˆó_üƒ_ƒCƒgƒ" localSheetId="16">#REF!</definedName>
    <definedName name="___1_ˆó_üƒ_ƒCƒgƒ" localSheetId="13">#REF!</definedName>
    <definedName name="___1_ˆó_üƒ_ƒCƒgƒ" localSheetId="12">#REF!</definedName>
    <definedName name="___1_ˆó_üƒ_ƒCƒgƒ" localSheetId="15">#REF!</definedName>
    <definedName name="___1_ˆó_üƒ_ƒCƒgƒ" localSheetId="14">#REF!</definedName>
    <definedName name="___1_ˆó_üƒ_ƒCƒgƒ" localSheetId="20">#REF!</definedName>
    <definedName name="___1_ˆó_üƒ_ƒCƒgƒ" localSheetId="17">#REF!</definedName>
    <definedName name="___1_ˆó_üƒ_ƒCƒgƒ" localSheetId="19">#REF!</definedName>
    <definedName name="___1_ˆó_üƒ_ƒCƒgƒ" localSheetId="18">#REF!</definedName>
    <definedName name="___1_ˆó_üƒ_ƒCƒgƒ" localSheetId="24">#REF!</definedName>
    <definedName name="___1_ˆó_üƒ_ƒCƒgƒ" localSheetId="22">#REF!</definedName>
    <definedName name="___1_ˆó_üƒ_ƒCƒgƒ" localSheetId="21">#REF!</definedName>
    <definedName name="___1_ˆó_üƒ_ƒCƒgƒ" localSheetId="23">#REF!</definedName>
    <definedName name="___1_ˆó_üƒ_ƒCƒgƒ" localSheetId="25">#REF!</definedName>
    <definedName name="___1_ˆó_üƒ_ƒCƒgƒ" localSheetId="26">#REF!</definedName>
    <definedName name="___1_ˆó_üƒ_ƒCƒgƒ" localSheetId="27">#REF!</definedName>
    <definedName name="___1_ˆó_üƒ_ƒCƒgƒ" localSheetId="28">#REF!</definedName>
    <definedName name="___1_ˆó_üƒ_ƒCƒgƒ" localSheetId="32">#REF!</definedName>
    <definedName name="___1_ˆó_üƒ_ƒCƒgƒ" localSheetId="33">#REF!</definedName>
    <definedName name="___1_ˆó_üƒ_ƒCƒgƒ" localSheetId="34">#REF!</definedName>
    <definedName name="___1_ˆó_üƒ_ƒCƒgƒ" localSheetId="35">#REF!</definedName>
    <definedName name="___1_ˆó_üƒ_ƒCƒgƒ" localSheetId="29">#REF!</definedName>
    <definedName name="___1_ˆó_üƒ_ƒCƒgƒ" localSheetId="30">#REF!</definedName>
    <definedName name="___1_ˆó_üƒ_ƒCƒgƒ" localSheetId="31">#REF!</definedName>
    <definedName name="___1_ˆó_üƒ_ƒCƒgƒ" localSheetId="36">#REF!</definedName>
    <definedName name="___1_ˆó_üƒ_ƒCƒgƒ" localSheetId="37">#REF!</definedName>
    <definedName name="___1_ˆó_üƒ_ƒCƒgƒ" localSheetId="38">#REF!</definedName>
    <definedName name="___1_ˆó_üƒ_ƒCƒgƒ" localSheetId="39">#REF!</definedName>
    <definedName name="___1_ˆó_üƒ_ƒCƒgƒ" localSheetId="40">#REF!</definedName>
    <definedName name="___1_ˆó_üƒ_ƒCƒgƒ" localSheetId="41">#REF!</definedName>
    <definedName name="___1_ˆó_üƒ_ƒCƒgƒ" localSheetId="42">#REF!</definedName>
    <definedName name="___1_ˆó_üƒ_ƒCƒgƒ" localSheetId="43">#REF!</definedName>
    <definedName name="___1_ˆó_üƒ_ƒCƒgƒ" localSheetId="44">#REF!</definedName>
    <definedName name="___1_ˆó_üƒ_ƒCƒgƒ" localSheetId="61">#REF!</definedName>
    <definedName name="___1_ˆó_üƒ_ƒCƒgƒ" localSheetId="60">#REF!</definedName>
    <definedName name="___1_ˆó_üƒ_ƒCƒgƒ" localSheetId="47">#REF!</definedName>
    <definedName name="___1_ˆó_üƒ_ƒCƒgƒ" localSheetId="46">#REF!</definedName>
    <definedName name="___1_ˆó_üƒ_ƒCƒgƒ" localSheetId="45">#REF!</definedName>
    <definedName name="___1_ˆó_üƒ_ƒCƒgƒ" localSheetId="48">#REF!</definedName>
    <definedName name="___1_ˆó_üƒ_ƒCƒgƒ" localSheetId="50">#REF!</definedName>
    <definedName name="___1_ˆó_üƒ_ƒCƒgƒ" localSheetId="51">#REF!</definedName>
    <definedName name="___1_ˆó_üƒ_ƒCƒgƒ" localSheetId="52">#REF!</definedName>
    <definedName name="___1_ˆó_üƒ_ƒCƒgƒ" localSheetId="49">#REF!</definedName>
    <definedName name="___1_ˆó_üƒ_ƒCƒgƒ" localSheetId="55">#REF!</definedName>
    <definedName name="___1_ˆó_üƒ_ƒCƒgƒ" localSheetId="58">#REF!</definedName>
    <definedName name="___1_ˆó_üƒ_ƒCƒgƒ" localSheetId="53">#REF!</definedName>
    <definedName name="___1_ˆó_üƒ_ƒCƒgƒ" localSheetId="57">#REF!</definedName>
    <definedName name="___1_ˆó_üƒ_ƒCƒgƒ" localSheetId="59">#REF!</definedName>
    <definedName name="___1_ˆó_üƒ_ƒCƒgƒ" localSheetId="54">#REF!</definedName>
    <definedName name="___1_ˆó_üƒ_ƒCƒgƒ" localSheetId="56">#REF!</definedName>
    <definedName name="___1_ˆó_üƒ_ƒCƒgƒ" localSheetId="62">#REF!</definedName>
    <definedName name="___1_ˆó_üƒ_ƒCƒgƒ">#REF!</definedName>
    <definedName name="___a01" localSheetId="2" hidden="1">{#N/A,#N/A,FALSE,"Aging Summary";#N/A,#N/A,FALSE,"Ratio Analysis";#N/A,#N/A,FALSE,"Test 120 Day Accts";#N/A,#N/A,FALSE,"Tickmarks"}</definedName>
    <definedName name="___a01" localSheetId="1" hidden="1">{#N/A,#N/A,FALSE,"Aging Summary";#N/A,#N/A,FALSE,"Ratio Analysis";#N/A,#N/A,FALSE,"Test 120 Day Accts";#N/A,#N/A,FALSE,"Tickmarks"}</definedName>
    <definedName name="___a01" localSheetId="3" hidden="1">{#N/A,#N/A,FALSE,"Aging Summary";#N/A,#N/A,FALSE,"Ratio Analysis";#N/A,#N/A,FALSE,"Test 120 Day Accts";#N/A,#N/A,FALSE,"Tickmarks"}</definedName>
    <definedName name="___a01" localSheetId="7" hidden="1">{#N/A,#N/A,FALSE,"Aging Summary";#N/A,#N/A,FALSE,"Ratio Analysis";#N/A,#N/A,FALSE,"Test 120 Day Accts";#N/A,#N/A,FALSE,"Tickmarks"}</definedName>
    <definedName name="___a01" localSheetId="4" hidden="1">{#N/A,#N/A,FALSE,"Aging Summary";#N/A,#N/A,FALSE,"Ratio Analysis";#N/A,#N/A,FALSE,"Test 120 Day Accts";#N/A,#N/A,FALSE,"Tickmarks"}</definedName>
    <definedName name="___a01" localSheetId="5" hidden="1">{#N/A,#N/A,FALSE,"Aging Summary";#N/A,#N/A,FALSE,"Ratio Analysis";#N/A,#N/A,FALSE,"Test 120 Day Accts";#N/A,#N/A,FALSE,"Tickmarks"}</definedName>
    <definedName name="___a01" localSheetId="6" hidden="1">{#N/A,#N/A,FALSE,"Aging Summary";#N/A,#N/A,FALSE,"Ratio Analysis";#N/A,#N/A,FALSE,"Test 120 Day Accts";#N/A,#N/A,FALSE,"Tickmarks"}</definedName>
    <definedName name="___a01" localSheetId="8" hidden="1">{#N/A,#N/A,FALSE,"Aging Summary";#N/A,#N/A,FALSE,"Ratio Analysis";#N/A,#N/A,FALSE,"Test 120 Day Accts";#N/A,#N/A,FALSE,"Tickmarks"}</definedName>
    <definedName name="___a01" localSheetId="9" hidden="1">{#N/A,#N/A,FALSE,"Aging Summary";#N/A,#N/A,FALSE,"Ratio Analysis";#N/A,#N/A,FALSE,"Test 120 Day Accts";#N/A,#N/A,FALSE,"Tickmarks"}</definedName>
    <definedName name="___a01" localSheetId="11" hidden="1">{#N/A,#N/A,FALSE,"Aging Summary";#N/A,#N/A,FALSE,"Ratio Analysis";#N/A,#N/A,FALSE,"Test 120 Day Accts";#N/A,#N/A,FALSE,"Tickmarks"}</definedName>
    <definedName name="___a01" localSheetId="10" hidden="1">{#N/A,#N/A,FALSE,"Aging Summary";#N/A,#N/A,FALSE,"Ratio Analysis";#N/A,#N/A,FALSE,"Test 120 Day Accts";#N/A,#N/A,FALSE,"Tickmarks"}</definedName>
    <definedName name="___a01" localSheetId="16" hidden="1">{#N/A,#N/A,FALSE,"Aging Summary";#N/A,#N/A,FALSE,"Ratio Analysis";#N/A,#N/A,FALSE,"Test 120 Day Accts";#N/A,#N/A,FALSE,"Tickmarks"}</definedName>
    <definedName name="___a01" localSheetId="13" hidden="1">{#N/A,#N/A,FALSE,"Aging Summary";#N/A,#N/A,FALSE,"Ratio Analysis";#N/A,#N/A,FALSE,"Test 120 Day Accts";#N/A,#N/A,FALSE,"Tickmarks"}</definedName>
    <definedName name="___a01" localSheetId="12" hidden="1">{#N/A,#N/A,FALSE,"Aging Summary";#N/A,#N/A,FALSE,"Ratio Analysis";#N/A,#N/A,FALSE,"Test 120 Day Accts";#N/A,#N/A,FALSE,"Tickmarks"}</definedName>
    <definedName name="___a01" localSheetId="15" hidden="1">{#N/A,#N/A,FALSE,"Aging Summary";#N/A,#N/A,FALSE,"Ratio Analysis";#N/A,#N/A,FALSE,"Test 120 Day Accts";#N/A,#N/A,FALSE,"Tickmarks"}</definedName>
    <definedName name="___a01" localSheetId="14" hidden="1">{#N/A,#N/A,FALSE,"Aging Summary";#N/A,#N/A,FALSE,"Ratio Analysis";#N/A,#N/A,FALSE,"Test 120 Day Accts";#N/A,#N/A,FALSE,"Tickmarks"}</definedName>
    <definedName name="___a01" localSheetId="20" hidden="1">{#N/A,#N/A,FALSE,"Aging Summary";#N/A,#N/A,FALSE,"Ratio Analysis";#N/A,#N/A,FALSE,"Test 120 Day Accts";#N/A,#N/A,FALSE,"Tickmarks"}</definedName>
    <definedName name="___a01" localSheetId="17" hidden="1">{#N/A,#N/A,FALSE,"Aging Summary";#N/A,#N/A,FALSE,"Ratio Analysis";#N/A,#N/A,FALSE,"Test 120 Day Accts";#N/A,#N/A,FALSE,"Tickmarks"}</definedName>
    <definedName name="___a01" localSheetId="19" hidden="1">{#N/A,#N/A,FALSE,"Aging Summary";#N/A,#N/A,FALSE,"Ratio Analysis";#N/A,#N/A,FALSE,"Test 120 Day Accts";#N/A,#N/A,FALSE,"Tickmarks"}</definedName>
    <definedName name="___a01" localSheetId="18" hidden="1">{#N/A,#N/A,FALSE,"Aging Summary";#N/A,#N/A,FALSE,"Ratio Analysis";#N/A,#N/A,FALSE,"Test 120 Day Accts";#N/A,#N/A,FALSE,"Tickmarks"}</definedName>
    <definedName name="___a01" localSheetId="24" hidden="1">{#N/A,#N/A,FALSE,"Aging Summary";#N/A,#N/A,FALSE,"Ratio Analysis";#N/A,#N/A,FALSE,"Test 120 Day Accts";#N/A,#N/A,FALSE,"Tickmarks"}</definedName>
    <definedName name="___a01" localSheetId="22" hidden="1">{#N/A,#N/A,FALSE,"Aging Summary";#N/A,#N/A,FALSE,"Ratio Analysis";#N/A,#N/A,FALSE,"Test 120 Day Accts";#N/A,#N/A,FALSE,"Tickmarks"}</definedName>
    <definedName name="___a01" localSheetId="21" hidden="1">{#N/A,#N/A,FALSE,"Aging Summary";#N/A,#N/A,FALSE,"Ratio Analysis";#N/A,#N/A,FALSE,"Test 120 Day Accts";#N/A,#N/A,FALSE,"Tickmarks"}</definedName>
    <definedName name="___a01" localSheetId="23" hidden="1">{#N/A,#N/A,FALSE,"Aging Summary";#N/A,#N/A,FALSE,"Ratio Analysis";#N/A,#N/A,FALSE,"Test 120 Day Accts";#N/A,#N/A,FALSE,"Tickmarks"}</definedName>
    <definedName name="___a01" localSheetId="25" hidden="1">{#N/A,#N/A,FALSE,"Aging Summary";#N/A,#N/A,FALSE,"Ratio Analysis";#N/A,#N/A,FALSE,"Test 120 Day Accts";#N/A,#N/A,FALSE,"Tickmarks"}</definedName>
    <definedName name="___a01" localSheetId="26" hidden="1">{#N/A,#N/A,FALSE,"Aging Summary";#N/A,#N/A,FALSE,"Ratio Analysis";#N/A,#N/A,FALSE,"Test 120 Day Accts";#N/A,#N/A,FALSE,"Tickmarks"}</definedName>
    <definedName name="___a01" localSheetId="27" hidden="1">{#N/A,#N/A,FALSE,"Aging Summary";#N/A,#N/A,FALSE,"Ratio Analysis";#N/A,#N/A,FALSE,"Test 120 Day Accts";#N/A,#N/A,FALSE,"Tickmarks"}</definedName>
    <definedName name="___a01" localSheetId="28" hidden="1">{#N/A,#N/A,FALSE,"Aging Summary";#N/A,#N/A,FALSE,"Ratio Analysis";#N/A,#N/A,FALSE,"Test 120 Day Accts";#N/A,#N/A,FALSE,"Tickmarks"}</definedName>
    <definedName name="___a01" localSheetId="32" hidden="1">{#N/A,#N/A,FALSE,"Aging Summary";#N/A,#N/A,FALSE,"Ratio Analysis";#N/A,#N/A,FALSE,"Test 120 Day Accts";#N/A,#N/A,FALSE,"Tickmarks"}</definedName>
    <definedName name="___a01" localSheetId="33" hidden="1">{#N/A,#N/A,FALSE,"Aging Summary";#N/A,#N/A,FALSE,"Ratio Analysis";#N/A,#N/A,FALSE,"Test 120 Day Accts";#N/A,#N/A,FALSE,"Tickmarks"}</definedName>
    <definedName name="___a01" localSheetId="34" hidden="1">{#N/A,#N/A,FALSE,"Aging Summary";#N/A,#N/A,FALSE,"Ratio Analysis";#N/A,#N/A,FALSE,"Test 120 Day Accts";#N/A,#N/A,FALSE,"Tickmarks"}</definedName>
    <definedName name="___a01" localSheetId="35" hidden="1">{#N/A,#N/A,FALSE,"Aging Summary";#N/A,#N/A,FALSE,"Ratio Analysis";#N/A,#N/A,FALSE,"Test 120 Day Accts";#N/A,#N/A,FALSE,"Tickmarks"}</definedName>
    <definedName name="___a01" localSheetId="29" hidden="1">{#N/A,#N/A,FALSE,"Aging Summary";#N/A,#N/A,FALSE,"Ratio Analysis";#N/A,#N/A,FALSE,"Test 120 Day Accts";#N/A,#N/A,FALSE,"Tickmarks"}</definedName>
    <definedName name="___a01" localSheetId="30" hidden="1">{#N/A,#N/A,FALSE,"Aging Summary";#N/A,#N/A,FALSE,"Ratio Analysis";#N/A,#N/A,FALSE,"Test 120 Day Accts";#N/A,#N/A,FALSE,"Tickmarks"}</definedName>
    <definedName name="___a01" localSheetId="31" hidden="1">{#N/A,#N/A,FALSE,"Aging Summary";#N/A,#N/A,FALSE,"Ratio Analysis";#N/A,#N/A,FALSE,"Test 120 Day Accts";#N/A,#N/A,FALSE,"Tickmarks"}</definedName>
    <definedName name="___a01" localSheetId="36" hidden="1">{#N/A,#N/A,FALSE,"Aging Summary";#N/A,#N/A,FALSE,"Ratio Analysis";#N/A,#N/A,FALSE,"Test 120 Day Accts";#N/A,#N/A,FALSE,"Tickmarks"}</definedName>
    <definedName name="___a01" localSheetId="37" hidden="1">{#N/A,#N/A,FALSE,"Aging Summary";#N/A,#N/A,FALSE,"Ratio Analysis";#N/A,#N/A,FALSE,"Test 120 Day Accts";#N/A,#N/A,FALSE,"Tickmarks"}</definedName>
    <definedName name="___a01" localSheetId="38" hidden="1">{#N/A,#N/A,FALSE,"Aging Summary";#N/A,#N/A,FALSE,"Ratio Analysis";#N/A,#N/A,FALSE,"Test 120 Day Accts";#N/A,#N/A,FALSE,"Tickmarks"}</definedName>
    <definedName name="___a01" localSheetId="39" hidden="1">{#N/A,#N/A,FALSE,"Aging Summary";#N/A,#N/A,FALSE,"Ratio Analysis";#N/A,#N/A,FALSE,"Test 120 Day Accts";#N/A,#N/A,FALSE,"Tickmarks"}</definedName>
    <definedName name="___a01" localSheetId="40" hidden="1">{#N/A,#N/A,FALSE,"Aging Summary";#N/A,#N/A,FALSE,"Ratio Analysis";#N/A,#N/A,FALSE,"Test 120 Day Accts";#N/A,#N/A,FALSE,"Tickmarks"}</definedName>
    <definedName name="___a01" localSheetId="41" hidden="1">{#N/A,#N/A,FALSE,"Aging Summary";#N/A,#N/A,FALSE,"Ratio Analysis";#N/A,#N/A,FALSE,"Test 120 Day Accts";#N/A,#N/A,FALSE,"Tickmarks"}</definedName>
    <definedName name="___a01" localSheetId="42" hidden="1">{#N/A,#N/A,FALSE,"Aging Summary";#N/A,#N/A,FALSE,"Ratio Analysis";#N/A,#N/A,FALSE,"Test 120 Day Accts";#N/A,#N/A,FALSE,"Tickmarks"}</definedName>
    <definedName name="___a01" localSheetId="43" hidden="1">{#N/A,#N/A,FALSE,"Aging Summary";#N/A,#N/A,FALSE,"Ratio Analysis";#N/A,#N/A,FALSE,"Test 120 Day Accts";#N/A,#N/A,FALSE,"Tickmarks"}</definedName>
    <definedName name="___a01" localSheetId="44" hidden="1">{#N/A,#N/A,FALSE,"Aging Summary";#N/A,#N/A,FALSE,"Ratio Analysis";#N/A,#N/A,FALSE,"Test 120 Day Accts";#N/A,#N/A,FALSE,"Tickmarks"}</definedName>
    <definedName name="___a01" localSheetId="61" hidden="1">{#N/A,#N/A,FALSE,"Aging Summary";#N/A,#N/A,FALSE,"Ratio Analysis";#N/A,#N/A,FALSE,"Test 120 Day Accts";#N/A,#N/A,FALSE,"Tickmarks"}</definedName>
    <definedName name="___a01" localSheetId="60" hidden="1">{#N/A,#N/A,FALSE,"Aging Summary";#N/A,#N/A,FALSE,"Ratio Analysis";#N/A,#N/A,FALSE,"Test 120 Day Accts";#N/A,#N/A,FALSE,"Tickmarks"}</definedName>
    <definedName name="___a01" localSheetId="47" hidden="1">{#N/A,#N/A,FALSE,"Aging Summary";#N/A,#N/A,FALSE,"Ratio Analysis";#N/A,#N/A,FALSE,"Test 120 Day Accts";#N/A,#N/A,FALSE,"Tickmarks"}</definedName>
    <definedName name="___a01" localSheetId="46" hidden="1">{#N/A,#N/A,FALSE,"Aging Summary";#N/A,#N/A,FALSE,"Ratio Analysis";#N/A,#N/A,FALSE,"Test 120 Day Accts";#N/A,#N/A,FALSE,"Tickmarks"}</definedName>
    <definedName name="___a01" localSheetId="45" hidden="1">{#N/A,#N/A,FALSE,"Aging Summary";#N/A,#N/A,FALSE,"Ratio Analysis";#N/A,#N/A,FALSE,"Test 120 Day Accts";#N/A,#N/A,FALSE,"Tickmarks"}</definedName>
    <definedName name="___a01" localSheetId="48" hidden="1">{#N/A,#N/A,FALSE,"Aging Summary";#N/A,#N/A,FALSE,"Ratio Analysis";#N/A,#N/A,FALSE,"Test 120 Day Accts";#N/A,#N/A,FALSE,"Tickmarks"}</definedName>
    <definedName name="___a01" localSheetId="50" hidden="1">{#N/A,#N/A,FALSE,"Aging Summary";#N/A,#N/A,FALSE,"Ratio Analysis";#N/A,#N/A,FALSE,"Test 120 Day Accts";#N/A,#N/A,FALSE,"Tickmarks"}</definedName>
    <definedName name="___a01" localSheetId="51" hidden="1">{#N/A,#N/A,FALSE,"Aging Summary";#N/A,#N/A,FALSE,"Ratio Analysis";#N/A,#N/A,FALSE,"Test 120 Day Accts";#N/A,#N/A,FALSE,"Tickmarks"}</definedName>
    <definedName name="___a01" localSheetId="52" hidden="1">{#N/A,#N/A,FALSE,"Aging Summary";#N/A,#N/A,FALSE,"Ratio Analysis";#N/A,#N/A,FALSE,"Test 120 Day Accts";#N/A,#N/A,FALSE,"Tickmarks"}</definedName>
    <definedName name="___a01" localSheetId="49" hidden="1">{#N/A,#N/A,FALSE,"Aging Summary";#N/A,#N/A,FALSE,"Ratio Analysis";#N/A,#N/A,FALSE,"Test 120 Day Accts";#N/A,#N/A,FALSE,"Tickmarks"}</definedName>
    <definedName name="___a01" localSheetId="55" hidden="1">{#N/A,#N/A,FALSE,"Aging Summary";#N/A,#N/A,FALSE,"Ratio Analysis";#N/A,#N/A,FALSE,"Test 120 Day Accts";#N/A,#N/A,FALSE,"Tickmarks"}</definedName>
    <definedName name="___a01" localSheetId="58" hidden="1">{#N/A,#N/A,FALSE,"Aging Summary";#N/A,#N/A,FALSE,"Ratio Analysis";#N/A,#N/A,FALSE,"Test 120 Day Accts";#N/A,#N/A,FALSE,"Tickmarks"}</definedName>
    <definedName name="___a01" localSheetId="53" hidden="1">{#N/A,#N/A,FALSE,"Aging Summary";#N/A,#N/A,FALSE,"Ratio Analysis";#N/A,#N/A,FALSE,"Test 120 Day Accts";#N/A,#N/A,FALSE,"Tickmarks"}</definedName>
    <definedName name="___a01" localSheetId="57" hidden="1">{#N/A,#N/A,FALSE,"Aging Summary";#N/A,#N/A,FALSE,"Ratio Analysis";#N/A,#N/A,FALSE,"Test 120 Day Accts";#N/A,#N/A,FALSE,"Tickmarks"}</definedName>
    <definedName name="___a01" localSheetId="59" hidden="1">{#N/A,#N/A,FALSE,"Aging Summary";#N/A,#N/A,FALSE,"Ratio Analysis";#N/A,#N/A,FALSE,"Test 120 Day Accts";#N/A,#N/A,FALSE,"Tickmarks"}</definedName>
    <definedName name="___a01" localSheetId="54" hidden="1">{#N/A,#N/A,FALSE,"Aging Summary";#N/A,#N/A,FALSE,"Ratio Analysis";#N/A,#N/A,FALSE,"Test 120 Day Accts";#N/A,#N/A,FALSE,"Tickmarks"}</definedName>
    <definedName name="___a01" localSheetId="56" hidden="1">{#N/A,#N/A,FALSE,"Aging Summary";#N/A,#N/A,FALSE,"Ratio Analysis";#N/A,#N/A,FALSE,"Test 120 Day Accts";#N/A,#N/A,FALSE,"Tickmarks"}</definedName>
    <definedName name="___a01" localSheetId="62" hidden="1">{#N/A,#N/A,FALSE,"Aging Summary";#N/A,#N/A,FALSE,"Ratio Analysis";#N/A,#N/A,FALSE,"Test 120 Day Accts";#N/A,#N/A,FALSE,"Tickmarks"}</definedName>
    <definedName name="___a01" hidden="1">{#N/A,#N/A,FALSE,"Aging Summary";#N/A,#N/A,FALSE,"Ratio Analysis";#N/A,#N/A,FALSE,"Test 120 Day Accts";#N/A,#N/A,FALSE,"Tickmarks"}</definedName>
    <definedName name="___DMS2" localSheetId="2">'[2]사업계획(97년)'!#REF!</definedName>
    <definedName name="___DMS2" localSheetId="1">'[2]사업계획(97년)'!#REF!</definedName>
    <definedName name="___DMS2" localSheetId="3">'[2]사업계획(97년)'!#REF!</definedName>
    <definedName name="___DMS2" localSheetId="7">'[2]사업계획(97년)'!#REF!</definedName>
    <definedName name="___DMS2" localSheetId="4">'[2]사업계획(97년)'!#REF!</definedName>
    <definedName name="___DMS2" localSheetId="5">'[2]사업계획(97년)'!#REF!</definedName>
    <definedName name="___DMS2" localSheetId="6">'[2]사업계획(97년)'!#REF!</definedName>
    <definedName name="___DMS2" localSheetId="8">'[2]사업계획(97년)'!#REF!</definedName>
    <definedName name="___DMS2" localSheetId="9">'[2]사업계획(97년)'!#REF!</definedName>
    <definedName name="___DMS2" localSheetId="11">'[2]사업계획(97년)'!#REF!</definedName>
    <definedName name="___DMS2" localSheetId="10">'[2]사업계획(97년)'!#REF!</definedName>
    <definedName name="___DMS2" localSheetId="16">'[2]사업계획(97년)'!#REF!</definedName>
    <definedName name="___DMS2" localSheetId="13">'[2]사업계획(97년)'!#REF!</definedName>
    <definedName name="___DMS2" localSheetId="12">'[2]사업계획(97년)'!#REF!</definedName>
    <definedName name="___DMS2" localSheetId="15">'[2]사업계획(97년)'!#REF!</definedName>
    <definedName name="___DMS2" localSheetId="14">'[2]사업계획(97년)'!#REF!</definedName>
    <definedName name="___DMS2" localSheetId="20">'[2]사업계획(97년)'!#REF!</definedName>
    <definedName name="___DMS2" localSheetId="17">'[2]사업계획(97년)'!#REF!</definedName>
    <definedName name="___DMS2" localSheetId="19">'[2]사업계획(97년)'!#REF!</definedName>
    <definedName name="___DMS2" localSheetId="18">'[2]사업계획(97년)'!#REF!</definedName>
    <definedName name="___DMS2" localSheetId="24">'[2]사업계획(97년)'!#REF!</definedName>
    <definedName name="___DMS2" localSheetId="22">'[2]사업계획(97년)'!#REF!</definedName>
    <definedName name="___DMS2" localSheetId="21">'[2]사업계획(97년)'!#REF!</definedName>
    <definedName name="___DMS2" localSheetId="23">'[2]사업계획(97년)'!#REF!</definedName>
    <definedName name="___DMS2" localSheetId="25">'[2]사업계획(97년)'!#REF!</definedName>
    <definedName name="___DMS2" localSheetId="26">'[2]사업계획(97년)'!#REF!</definedName>
    <definedName name="___DMS2" localSheetId="27">'[2]사업계획(97년)'!#REF!</definedName>
    <definedName name="___DMS2" localSheetId="28">'[2]사업계획(97년)'!#REF!</definedName>
    <definedName name="___DMS2" localSheetId="32">'[2]사업계획(97년)'!#REF!</definedName>
    <definedName name="___DMS2" localSheetId="33">'[2]사업계획(97년)'!#REF!</definedName>
    <definedName name="___DMS2" localSheetId="34">'[2]사업계획(97년)'!#REF!</definedName>
    <definedName name="___DMS2" localSheetId="35">'[2]사업계획(97년)'!#REF!</definedName>
    <definedName name="___DMS2" localSheetId="29">'[2]사업계획(97년)'!#REF!</definedName>
    <definedName name="___DMS2" localSheetId="30">'[2]사업계획(97년)'!#REF!</definedName>
    <definedName name="___DMS2" localSheetId="31">'[2]사업계획(97년)'!#REF!</definedName>
    <definedName name="___DMS2" localSheetId="36">'[2]사업계획(97년)'!#REF!</definedName>
    <definedName name="___DMS2" localSheetId="37">'[2]사업계획(97년)'!#REF!</definedName>
    <definedName name="___DMS2" localSheetId="38">'[2]사업계획(97년)'!#REF!</definedName>
    <definedName name="___DMS2" localSheetId="39">'[2]사업계획(97년)'!#REF!</definedName>
    <definedName name="___DMS2" localSheetId="40">'[2]사업계획(97년)'!#REF!</definedName>
    <definedName name="___DMS2" localSheetId="41">'[2]사업계획(97년)'!#REF!</definedName>
    <definedName name="___DMS2" localSheetId="42">'[2]사업계획(97년)'!#REF!</definedName>
    <definedName name="___DMS2" localSheetId="43">'[2]사업계획(97년)'!#REF!</definedName>
    <definedName name="___DMS2" localSheetId="44">'[2]사업계획(97년)'!#REF!</definedName>
    <definedName name="___DMS2" localSheetId="61">'[2]사업계획(97년)'!#REF!</definedName>
    <definedName name="___DMS2" localSheetId="60">'[2]사업계획(97년)'!#REF!</definedName>
    <definedName name="___DMS2" localSheetId="47">'[2]사업계획(97년)'!#REF!</definedName>
    <definedName name="___DMS2" localSheetId="46">'[2]사업계획(97년)'!#REF!</definedName>
    <definedName name="___DMS2" localSheetId="45">'[2]사업계획(97년)'!#REF!</definedName>
    <definedName name="___DMS2" localSheetId="48">'[2]사업계획(97년)'!#REF!</definedName>
    <definedName name="___DMS2" localSheetId="50">'[2]사업계획(97년)'!#REF!</definedName>
    <definedName name="___DMS2" localSheetId="51">'[2]사업계획(97년)'!#REF!</definedName>
    <definedName name="___DMS2" localSheetId="52">'[2]사업계획(97년)'!#REF!</definedName>
    <definedName name="___DMS2" localSheetId="49">'[2]사업계획(97년)'!#REF!</definedName>
    <definedName name="___DMS2" localSheetId="55">'[2]사업계획(97년)'!#REF!</definedName>
    <definedName name="___DMS2" localSheetId="58">'[2]사업계획(97년)'!#REF!</definedName>
    <definedName name="___DMS2" localSheetId="53">'[2]사업계획(97년)'!#REF!</definedName>
    <definedName name="___DMS2" localSheetId="57">'[2]사업계획(97년)'!#REF!</definedName>
    <definedName name="___DMS2" localSheetId="59">'[2]사업계획(97년)'!#REF!</definedName>
    <definedName name="___DMS2" localSheetId="54">'[2]사업계획(97년)'!#REF!</definedName>
    <definedName name="___DMS2" localSheetId="56">'[2]사업계획(97년)'!#REF!</definedName>
    <definedName name="___DMS2" localSheetId="62">'[2]사업계획(97년)'!#REF!</definedName>
    <definedName name="___DMS2">'[2]사업계획(97년)'!#REF!</definedName>
    <definedName name="___F69990" localSheetId="2">'[4]5월생산'!#REF!</definedName>
    <definedName name="___F69990" localSheetId="1">'[4]5월생산'!#REF!</definedName>
    <definedName name="___F69990" localSheetId="3">'[4]5월생산'!#REF!</definedName>
    <definedName name="___F69990" localSheetId="7">'[4]5월생산'!#REF!</definedName>
    <definedName name="___F69990" localSheetId="4">'[4]5월생산'!#REF!</definedName>
    <definedName name="___F69990" localSheetId="5">'[4]5월생산'!#REF!</definedName>
    <definedName name="___F69990" localSheetId="6">'[4]5월생산'!#REF!</definedName>
    <definedName name="___F69990" localSheetId="8">'[4]5월생산'!#REF!</definedName>
    <definedName name="___F69990" localSheetId="9">'[4]5월생산'!#REF!</definedName>
    <definedName name="___F69990" localSheetId="11">'[4]5월생산'!#REF!</definedName>
    <definedName name="___F69990" localSheetId="10">'[4]5월생산'!#REF!</definedName>
    <definedName name="___F69990" localSheetId="16">'[4]5월생산'!#REF!</definedName>
    <definedName name="___F69990" localSheetId="13">'[4]5월생산'!#REF!</definedName>
    <definedName name="___F69990" localSheetId="12">'[4]5월생산'!#REF!</definedName>
    <definedName name="___F69990" localSheetId="15">'[4]5월생산'!#REF!</definedName>
    <definedName name="___F69990" localSheetId="14">'[4]5월생산'!#REF!</definedName>
    <definedName name="___F69990" localSheetId="20">'[4]5월생산'!#REF!</definedName>
    <definedName name="___F69990" localSheetId="17">'[4]5월생산'!#REF!</definedName>
    <definedName name="___F69990" localSheetId="19">'[4]5월생산'!#REF!</definedName>
    <definedName name="___F69990" localSheetId="18">'[4]5월생산'!#REF!</definedName>
    <definedName name="___F69990" localSheetId="24">'[4]5월생산'!#REF!</definedName>
    <definedName name="___F69990" localSheetId="22">'[4]5월생산'!#REF!</definedName>
    <definedName name="___F69990" localSheetId="21">'[4]5월생산'!#REF!</definedName>
    <definedName name="___F69990" localSheetId="23">'[4]5월생산'!#REF!</definedName>
    <definedName name="___F69990" localSheetId="25">'[4]5월생산'!#REF!</definedName>
    <definedName name="___F69990" localSheetId="26">'[4]5월생산'!#REF!</definedName>
    <definedName name="___F69990" localSheetId="27">'[4]5월생산'!#REF!</definedName>
    <definedName name="___F69990" localSheetId="28">'[4]5월생산'!#REF!</definedName>
    <definedName name="___F69990" localSheetId="32">'[4]5월생산'!#REF!</definedName>
    <definedName name="___F69990" localSheetId="33">'[4]5월생산'!#REF!</definedName>
    <definedName name="___F69990" localSheetId="34">'[4]5월생산'!#REF!</definedName>
    <definedName name="___F69990" localSheetId="35">'[4]5월생산'!#REF!</definedName>
    <definedName name="___F69990" localSheetId="29">'[4]5월생산'!#REF!</definedName>
    <definedName name="___F69990" localSheetId="30">'[4]5월생산'!#REF!</definedName>
    <definedName name="___F69990" localSheetId="31">'[4]5월생산'!#REF!</definedName>
    <definedName name="___F69990" localSheetId="36">'[4]5월생산'!#REF!</definedName>
    <definedName name="___F69990" localSheetId="37">'[4]5월생산'!#REF!</definedName>
    <definedName name="___F69990" localSheetId="38">'[4]5월생산'!#REF!</definedName>
    <definedName name="___F69990" localSheetId="39">'[4]5월생산'!#REF!</definedName>
    <definedName name="___F69990" localSheetId="40">'[4]5월생산'!#REF!</definedName>
    <definedName name="___F69990" localSheetId="41">'[4]5월생산'!#REF!</definedName>
    <definedName name="___F69990" localSheetId="42">'[4]5월생산'!#REF!</definedName>
    <definedName name="___F69990" localSheetId="43">'[4]5월생산'!#REF!</definedName>
    <definedName name="___F69990" localSheetId="44">'[4]5월생산'!#REF!</definedName>
    <definedName name="___F69990" localSheetId="61">'[4]5월생산'!#REF!</definedName>
    <definedName name="___F69990" localSheetId="60">'[4]5월생산'!#REF!</definedName>
    <definedName name="___F69990" localSheetId="47">'[4]5월생산'!#REF!</definedName>
    <definedName name="___F69990" localSheetId="46">'[4]5월생산'!#REF!</definedName>
    <definedName name="___F69990" localSheetId="45">'[4]5월생산'!#REF!</definedName>
    <definedName name="___F69990" localSheetId="48">'[4]5월생산'!#REF!</definedName>
    <definedName name="___F69990" localSheetId="50">'[4]5월생산'!#REF!</definedName>
    <definedName name="___F69990" localSheetId="51">'[4]5월생산'!#REF!</definedName>
    <definedName name="___F69990" localSheetId="52">'[4]5월생산'!#REF!</definedName>
    <definedName name="___F69990" localSheetId="49">'[4]5월생산'!#REF!</definedName>
    <definedName name="___F69990" localSheetId="55">'[4]5월생산'!#REF!</definedName>
    <definedName name="___F69990" localSheetId="58">'[4]5월생산'!#REF!</definedName>
    <definedName name="___F69990" localSheetId="53">'[4]5월생산'!#REF!</definedName>
    <definedName name="___F69990" localSheetId="57">'[4]5월생산'!#REF!</definedName>
    <definedName name="___F69990" localSheetId="59">'[4]5월생산'!#REF!</definedName>
    <definedName name="___F69990" localSheetId="54">'[4]5월생산'!#REF!</definedName>
    <definedName name="___F69990" localSheetId="56">'[4]5월생산'!#REF!</definedName>
    <definedName name="___F69990" localSheetId="62">'[4]5월생산'!#REF!</definedName>
    <definedName name="___F69990">'[4]5월생산'!#REF!</definedName>
    <definedName name="___R300000" localSheetId="2">'[4]5월생산'!#REF!</definedName>
    <definedName name="___R300000" localSheetId="1">'[4]5월생산'!#REF!</definedName>
    <definedName name="___R300000" localSheetId="3">'[4]5월생산'!#REF!</definedName>
    <definedName name="___R300000" localSheetId="7">'[4]5월생산'!#REF!</definedName>
    <definedName name="___R300000" localSheetId="4">'[4]5월생산'!#REF!</definedName>
    <definedName name="___R300000" localSheetId="5">'[4]5월생산'!#REF!</definedName>
    <definedName name="___R300000" localSheetId="6">'[4]5월생산'!#REF!</definedName>
    <definedName name="___R300000" localSheetId="8">'[4]5월생산'!#REF!</definedName>
    <definedName name="___R300000" localSheetId="9">'[4]5월생산'!#REF!</definedName>
    <definedName name="___R300000" localSheetId="11">'[4]5월생산'!#REF!</definedName>
    <definedName name="___R300000" localSheetId="10">'[4]5월생산'!#REF!</definedName>
    <definedName name="___R300000" localSheetId="16">'[4]5월생산'!#REF!</definedName>
    <definedName name="___R300000" localSheetId="13">'[4]5월생산'!#REF!</definedName>
    <definedName name="___R300000" localSheetId="12">'[4]5월생산'!#REF!</definedName>
    <definedName name="___R300000" localSheetId="15">'[4]5월생산'!#REF!</definedName>
    <definedName name="___R300000" localSheetId="14">'[4]5월생산'!#REF!</definedName>
    <definedName name="___R300000" localSheetId="20">'[4]5월생산'!#REF!</definedName>
    <definedName name="___R300000" localSheetId="17">'[4]5월생산'!#REF!</definedName>
    <definedName name="___R300000" localSheetId="19">'[4]5월생산'!#REF!</definedName>
    <definedName name="___R300000" localSheetId="18">'[4]5월생산'!#REF!</definedName>
    <definedName name="___R300000" localSheetId="24">'[4]5월생산'!#REF!</definedName>
    <definedName name="___R300000" localSheetId="22">'[4]5월생산'!#REF!</definedName>
    <definedName name="___R300000" localSheetId="21">'[4]5월생산'!#REF!</definedName>
    <definedName name="___R300000" localSheetId="23">'[4]5월생산'!#REF!</definedName>
    <definedName name="___R300000" localSheetId="25">'[4]5월생산'!#REF!</definedName>
    <definedName name="___R300000" localSheetId="26">'[4]5월생산'!#REF!</definedName>
    <definedName name="___R300000" localSheetId="27">'[4]5월생산'!#REF!</definedName>
    <definedName name="___R300000" localSheetId="28">'[4]5월생산'!#REF!</definedName>
    <definedName name="___R300000" localSheetId="32">'[4]5월생산'!#REF!</definedName>
    <definedName name="___R300000" localSheetId="33">'[4]5월생산'!#REF!</definedName>
    <definedName name="___R300000" localSheetId="34">'[4]5월생산'!#REF!</definedName>
    <definedName name="___R300000" localSheetId="35">'[4]5월생산'!#REF!</definedName>
    <definedName name="___R300000" localSheetId="29">'[4]5월생산'!#REF!</definedName>
    <definedName name="___R300000" localSheetId="30">'[4]5월생산'!#REF!</definedName>
    <definedName name="___R300000" localSheetId="31">'[4]5월생산'!#REF!</definedName>
    <definedName name="___R300000" localSheetId="36">'[4]5월생산'!#REF!</definedName>
    <definedName name="___R300000" localSheetId="37">'[4]5월생산'!#REF!</definedName>
    <definedName name="___R300000" localSheetId="38">'[4]5월생산'!#REF!</definedName>
    <definedName name="___R300000" localSheetId="39">'[4]5월생산'!#REF!</definedName>
    <definedName name="___R300000" localSheetId="40">'[4]5월생산'!#REF!</definedName>
    <definedName name="___R300000" localSheetId="41">'[4]5월생산'!#REF!</definedName>
    <definedName name="___R300000" localSheetId="42">'[4]5월생산'!#REF!</definedName>
    <definedName name="___R300000" localSheetId="43">'[4]5월생산'!#REF!</definedName>
    <definedName name="___R300000" localSheetId="44">'[4]5월생산'!#REF!</definedName>
    <definedName name="___R300000" localSheetId="61">'[4]5월생산'!#REF!</definedName>
    <definedName name="___R300000" localSheetId="60">'[4]5월생산'!#REF!</definedName>
    <definedName name="___R300000" localSheetId="47">'[4]5월생산'!#REF!</definedName>
    <definedName name="___R300000" localSheetId="46">'[4]5월생산'!#REF!</definedName>
    <definedName name="___R300000" localSheetId="45">'[4]5월생산'!#REF!</definedName>
    <definedName name="___R300000" localSheetId="48">'[4]5월생산'!#REF!</definedName>
    <definedName name="___R300000" localSheetId="50">'[4]5월생산'!#REF!</definedName>
    <definedName name="___R300000" localSheetId="51">'[4]5월생산'!#REF!</definedName>
    <definedName name="___R300000" localSheetId="52">'[4]5월생산'!#REF!</definedName>
    <definedName name="___R300000" localSheetId="49">'[4]5월생산'!#REF!</definedName>
    <definedName name="___R300000" localSheetId="55">'[4]5월생산'!#REF!</definedName>
    <definedName name="___R300000" localSheetId="58">'[4]5월생산'!#REF!</definedName>
    <definedName name="___R300000" localSheetId="53">'[4]5월생산'!#REF!</definedName>
    <definedName name="___R300000" localSheetId="57">'[4]5월생산'!#REF!</definedName>
    <definedName name="___R300000" localSheetId="59">'[4]5월생산'!#REF!</definedName>
    <definedName name="___R300000" localSheetId="54">'[4]5월생산'!#REF!</definedName>
    <definedName name="___R300000" localSheetId="56">'[4]5월생산'!#REF!</definedName>
    <definedName name="___R300000" localSheetId="62">'[4]5월생산'!#REF!</definedName>
    <definedName name="___R300000">'[4]5월생산'!#REF!</definedName>
    <definedName name="___R500000" localSheetId="2">'[4]5월생산'!#REF!</definedName>
    <definedName name="___R500000" localSheetId="1">'[4]5월생산'!#REF!</definedName>
    <definedName name="___R500000" localSheetId="3">'[4]5월생산'!#REF!</definedName>
    <definedName name="___R500000" localSheetId="7">'[4]5월생산'!#REF!</definedName>
    <definedName name="___R500000" localSheetId="4">'[4]5월생산'!#REF!</definedName>
    <definedName name="___R500000" localSheetId="5">'[4]5월생산'!#REF!</definedName>
    <definedName name="___R500000" localSheetId="6">'[4]5월생산'!#REF!</definedName>
    <definedName name="___R500000" localSheetId="8">'[4]5월생산'!#REF!</definedName>
    <definedName name="___R500000" localSheetId="9">'[4]5월생산'!#REF!</definedName>
    <definedName name="___R500000" localSheetId="11">'[4]5월생산'!#REF!</definedName>
    <definedName name="___R500000" localSheetId="10">'[4]5월생산'!#REF!</definedName>
    <definedName name="___R500000" localSheetId="16">'[4]5월생산'!#REF!</definedName>
    <definedName name="___R500000" localSheetId="13">'[4]5월생산'!#REF!</definedName>
    <definedName name="___R500000" localSheetId="12">'[4]5월생산'!#REF!</definedName>
    <definedName name="___R500000" localSheetId="15">'[4]5월생산'!#REF!</definedName>
    <definedName name="___R500000" localSheetId="14">'[4]5월생산'!#REF!</definedName>
    <definedName name="___R500000" localSheetId="20">'[4]5월생산'!#REF!</definedName>
    <definedName name="___R500000" localSheetId="17">'[4]5월생산'!#REF!</definedName>
    <definedName name="___R500000" localSheetId="19">'[4]5월생산'!#REF!</definedName>
    <definedName name="___R500000" localSheetId="18">'[4]5월생산'!#REF!</definedName>
    <definedName name="___R500000" localSheetId="24">'[4]5월생산'!#REF!</definedName>
    <definedName name="___R500000" localSheetId="22">'[4]5월생산'!#REF!</definedName>
    <definedName name="___R500000" localSheetId="21">'[4]5월생산'!#REF!</definedName>
    <definedName name="___R500000" localSheetId="23">'[4]5월생산'!#REF!</definedName>
    <definedName name="___R500000" localSheetId="25">'[4]5월생산'!#REF!</definedName>
    <definedName name="___R500000" localSheetId="26">'[4]5월생산'!#REF!</definedName>
    <definedName name="___R500000" localSheetId="27">'[4]5월생산'!#REF!</definedName>
    <definedName name="___R500000" localSheetId="28">'[4]5월생산'!#REF!</definedName>
    <definedName name="___R500000" localSheetId="32">'[4]5월생산'!#REF!</definedName>
    <definedName name="___R500000" localSheetId="33">'[4]5월생산'!#REF!</definedName>
    <definedName name="___R500000" localSheetId="34">'[4]5월생산'!#REF!</definedName>
    <definedName name="___R500000" localSheetId="35">'[4]5월생산'!#REF!</definedName>
    <definedName name="___R500000" localSheetId="29">'[4]5월생산'!#REF!</definedName>
    <definedName name="___R500000" localSheetId="30">'[4]5월생산'!#REF!</definedName>
    <definedName name="___R500000" localSheetId="31">'[4]5월생산'!#REF!</definedName>
    <definedName name="___R500000" localSheetId="36">'[4]5월생산'!#REF!</definedName>
    <definedName name="___R500000" localSheetId="37">'[4]5월생산'!#REF!</definedName>
    <definedName name="___R500000" localSheetId="38">'[4]5월생산'!#REF!</definedName>
    <definedName name="___R500000" localSheetId="39">'[4]5월생산'!#REF!</definedName>
    <definedName name="___R500000" localSheetId="40">'[4]5월생산'!#REF!</definedName>
    <definedName name="___R500000" localSheetId="41">'[4]5월생산'!#REF!</definedName>
    <definedName name="___R500000" localSheetId="42">'[4]5월생산'!#REF!</definedName>
    <definedName name="___R500000" localSheetId="43">'[4]5월생산'!#REF!</definedName>
    <definedName name="___R500000" localSheetId="44">'[4]5월생산'!#REF!</definedName>
    <definedName name="___R500000" localSheetId="61">'[4]5월생산'!#REF!</definedName>
    <definedName name="___R500000" localSheetId="60">'[4]5월생산'!#REF!</definedName>
    <definedName name="___R500000" localSheetId="47">'[4]5월생산'!#REF!</definedName>
    <definedName name="___R500000" localSheetId="46">'[4]5월생산'!#REF!</definedName>
    <definedName name="___R500000" localSheetId="45">'[4]5월생산'!#REF!</definedName>
    <definedName name="___R500000" localSheetId="48">'[4]5월생산'!#REF!</definedName>
    <definedName name="___R500000" localSheetId="50">'[4]5월생산'!#REF!</definedName>
    <definedName name="___R500000" localSheetId="51">'[4]5월생산'!#REF!</definedName>
    <definedName name="___R500000" localSheetId="52">'[4]5월생산'!#REF!</definedName>
    <definedName name="___R500000" localSheetId="49">'[4]5월생산'!#REF!</definedName>
    <definedName name="___R500000" localSheetId="55">'[4]5월생산'!#REF!</definedName>
    <definedName name="___R500000" localSheetId="58">'[4]5월생산'!#REF!</definedName>
    <definedName name="___R500000" localSheetId="53">'[4]5월생산'!#REF!</definedName>
    <definedName name="___R500000" localSheetId="57">'[4]5월생산'!#REF!</definedName>
    <definedName name="___R500000" localSheetId="59">'[4]5월생산'!#REF!</definedName>
    <definedName name="___R500000" localSheetId="54">'[4]5월생산'!#REF!</definedName>
    <definedName name="___R500000" localSheetId="56">'[4]5월생산'!#REF!</definedName>
    <definedName name="___R500000" localSheetId="62">'[4]5월생산'!#REF!</definedName>
    <definedName name="___R500000">'[4]5월생산'!#REF!</definedName>
    <definedName name="___R70814" localSheetId="2">'[4]5월생산'!#REF!</definedName>
    <definedName name="___R70814" localSheetId="1">'[4]5월생산'!#REF!</definedName>
    <definedName name="___R70814" localSheetId="3">'[4]5월생산'!#REF!</definedName>
    <definedName name="___R70814" localSheetId="7">'[4]5월생산'!#REF!</definedName>
    <definedName name="___R70814" localSheetId="4">'[4]5월생산'!#REF!</definedName>
    <definedName name="___R70814" localSheetId="5">'[4]5월생산'!#REF!</definedName>
    <definedName name="___R70814" localSheetId="6">'[4]5월생산'!#REF!</definedName>
    <definedName name="___R70814" localSheetId="8">'[4]5월생산'!#REF!</definedName>
    <definedName name="___R70814" localSheetId="9">'[4]5월생산'!#REF!</definedName>
    <definedName name="___R70814" localSheetId="11">'[4]5월생산'!#REF!</definedName>
    <definedName name="___R70814" localSheetId="10">'[4]5월생산'!#REF!</definedName>
    <definedName name="___R70814" localSheetId="16">'[4]5월생산'!#REF!</definedName>
    <definedName name="___R70814" localSheetId="13">'[4]5월생산'!#REF!</definedName>
    <definedName name="___R70814" localSheetId="12">'[4]5월생산'!#REF!</definedName>
    <definedName name="___R70814" localSheetId="15">'[4]5월생산'!#REF!</definedName>
    <definedName name="___R70814" localSheetId="14">'[4]5월생산'!#REF!</definedName>
    <definedName name="___R70814" localSheetId="20">'[4]5월생산'!#REF!</definedName>
    <definedName name="___R70814" localSheetId="17">'[4]5월생산'!#REF!</definedName>
    <definedName name="___R70814" localSheetId="19">'[4]5월생산'!#REF!</definedName>
    <definedName name="___R70814" localSheetId="18">'[4]5월생산'!#REF!</definedName>
    <definedName name="___R70814" localSheetId="24">'[4]5월생산'!#REF!</definedName>
    <definedName name="___R70814" localSheetId="22">'[4]5월생산'!#REF!</definedName>
    <definedName name="___R70814" localSheetId="21">'[4]5월생산'!#REF!</definedName>
    <definedName name="___R70814" localSheetId="23">'[4]5월생산'!#REF!</definedName>
    <definedName name="___R70814" localSheetId="25">'[4]5월생산'!#REF!</definedName>
    <definedName name="___R70814" localSheetId="26">'[4]5월생산'!#REF!</definedName>
    <definedName name="___R70814" localSheetId="27">'[4]5월생산'!#REF!</definedName>
    <definedName name="___R70814" localSheetId="28">'[4]5월생산'!#REF!</definedName>
    <definedName name="___R70814" localSheetId="32">'[4]5월생산'!#REF!</definedName>
    <definedName name="___R70814" localSheetId="33">'[4]5월생산'!#REF!</definedName>
    <definedName name="___R70814" localSheetId="34">'[4]5월생산'!#REF!</definedName>
    <definedName name="___R70814" localSheetId="35">'[4]5월생산'!#REF!</definedName>
    <definedName name="___R70814" localSheetId="29">'[4]5월생산'!#REF!</definedName>
    <definedName name="___R70814" localSheetId="30">'[4]5월생산'!#REF!</definedName>
    <definedName name="___R70814" localSheetId="31">'[4]5월생산'!#REF!</definedName>
    <definedName name="___R70814" localSheetId="36">'[4]5월생산'!#REF!</definedName>
    <definedName name="___R70814" localSheetId="37">'[4]5월생산'!#REF!</definedName>
    <definedName name="___R70814" localSheetId="38">'[4]5월생산'!#REF!</definedName>
    <definedName name="___R70814" localSheetId="39">'[4]5월생산'!#REF!</definedName>
    <definedName name="___R70814" localSheetId="40">'[4]5월생산'!#REF!</definedName>
    <definedName name="___R70814" localSheetId="41">'[4]5월생산'!#REF!</definedName>
    <definedName name="___R70814" localSheetId="42">'[4]5월생산'!#REF!</definedName>
    <definedName name="___R70814" localSheetId="43">'[4]5월생산'!#REF!</definedName>
    <definedName name="___R70814" localSheetId="44">'[4]5월생산'!#REF!</definedName>
    <definedName name="___R70814" localSheetId="61">'[4]5월생산'!#REF!</definedName>
    <definedName name="___R70814" localSheetId="60">'[4]5월생산'!#REF!</definedName>
    <definedName name="___R70814" localSheetId="47">'[4]5월생산'!#REF!</definedName>
    <definedName name="___R70814" localSheetId="46">'[4]5월생산'!#REF!</definedName>
    <definedName name="___R70814" localSheetId="45">'[4]5월생산'!#REF!</definedName>
    <definedName name="___R70814" localSheetId="48">'[4]5월생산'!#REF!</definedName>
    <definedName name="___R70814" localSheetId="50">'[4]5월생산'!#REF!</definedName>
    <definedName name="___R70814" localSheetId="51">'[4]5월생산'!#REF!</definedName>
    <definedName name="___R70814" localSheetId="52">'[4]5월생산'!#REF!</definedName>
    <definedName name="___R70814" localSheetId="49">'[4]5월생산'!#REF!</definedName>
    <definedName name="___R70814" localSheetId="55">'[4]5월생산'!#REF!</definedName>
    <definedName name="___R70814" localSheetId="58">'[4]5월생산'!#REF!</definedName>
    <definedName name="___R70814" localSheetId="53">'[4]5월생산'!#REF!</definedName>
    <definedName name="___R70814" localSheetId="57">'[4]5월생산'!#REF!</definedName>
    <definedName name="___R70814" localSheetId="59">'[4]5월생산'!#REF!</definedName>
    <definedName name="___R70814" localSheetId="54">'[4]5월생산'!#REF!</definedName>
    <definedName name="___R70814" localSheetId="56">'[4]5월생산'!#REF!</definedName>
    <definedName name="___R70814" localSheetId="62">'[4]5월생산'!#REF!</definedName>
    <definedName name="___R70814">'[4]5월생산'!#REF!</definedName>
    <definedName name="___R71869" localSheetId="2">'[4]5월생산'!#REF!</definedName>
    <definedName name="___R71869" localSheetId="1">'[4]5월생산'!#REF!</definedName>
    <definedName name="___R71869" localSheetId="3">'[4]5월생산'!#REF!</definedName>
    <definedName name="___R71869" localSheetId="7">'[4]5월생산'!#REF!</definedName>
    <definedName name="___R71869" localSheetId="4">'[4]5월생산'!#REF!</definedName>
    <definedName name="___R71869" localSheetId="5">'[4]5월생산'!#REF!</definedName>
    <definedName name="___R71869" localSheetId="6">'[4]5월생산'!#REF!</definedName>
    <definedName name="___R71869" localSheetId="8">'[4]5월생산'!#REF!</definedName>
    <definedName name="___R71869" localSheetId="9">'[4]5월생산'!#REF!</definedName>
    <definedName name="___R71869" localSheetId="11">'[4]5월생산'!#REF!</definedName>
    <definedName name="___R71869" localSheetId="10">'[4]5월생산'!#REF!</definedName>
    <definedName name="___R71869" localSheetId="16">'[4]5월생산'!#REF!</definedName>
    <definedName name="___R71869" localSheetId="13">'[4]5월생산'!#REF!</definedName>
    <definedName name="___R71869" localSheetId="12">'[4]5월생산'!#REF!</definedName>
    <definedName name="___R71869" localSheetId="15">'[4]5월생산'!#REF!</definedName>
    <definedName name="___R71869" localSheetId="14">'[4]5월생산'!#REF!</definedName>
    <definedName name="___R71869" localSheetId="20">'[4]5월생산'!#REF!</definedName>
    <definedName name="___R71869" localSheetId="17">'[4]5월생산'!#REF!</definedName>
    <definedName name="___R71869" localSheetId="19">'[4]5월생산'!#REF!</definedName>
    <definedName name="___R71869" localSheetId="18">'[4]5월생산'!#REF!</definedName>
    <definedName name="___R71869" localSheetId="24">'[4]5월생산'!#REF!</definedName>
    <definedName name="___R71869" localSheetId="22">'[4]5월생산'!#REF!</definedName>
    <definedName name="___R71869" localSheetId="21">'[4]5월생산'!#REF!</definedName>
    <definedName name="___R71869" localSheetId="23">'[4]5월생산'!#REF!</definedName>
    <definedName name="___R71869" localSheetId="25">'[4]5월생산'!#REF!</definedName>
    <definedName name="___R71869" localSheetId="26">'[4]5월생산'!#REF!</definedName>
    <definedName name="___R71869" localSheetId="27">'[4]5월생산'!#REF!</definedName>
    <definedName name="___R71869" localSheetId="28">'[4]5월생산'!#REF!</definedName>
    <definedName name="___R71869" localSheetId="32">'[4]5월생산'!#REF!</definedName>
    <definedName name="___R71869" localSheetId="33">'[4]5월생산'!#REF!</definedName>
    <definedName name="___R71869" localSheetId="34">'[4]5월생산'!#REF!</definedName>
    <definedName name="___R71869" localSheetId="35">'[4]5월생산'!#REF!</definedName>
    <definedName name="___R71869" localSheetId="29">'[4]5월생산'!#REF!</definedName>
    <definedName name="___R71869" localSheetId="30">'[4]5월생산'!#REF!</definedName>
    <definedName name="___R71869" localSheetId="31">'[4]5월생산'!#REF!</definedName>
    <definedName name="___R71869" localSheetId="36">'[4]5월생산'!#REF!</definedName>
    <definedName name="___R71869" localSheetId="37">'[4]5월생산'!#REF!</definedName>
    <definedName name="___R71869" localSheetId="38">'[4]5월생산'!#REF!</definedName>
    <definedName name="___R71869" localSheetId="39">'[4]5월생산'!#REF!</definedName>
    <definedName name="___R71869" localSheetId="40">'[4]5월생산'!#REF!</definedName>
    <definedName name="___R71869" localSheetId="41">'[4]5월생산'!#REF!</definedName>
    <definedName name="___R71869" localSheetId="42">'[4]5월생산'!#REF!</definedName>
    <definedName name="___R71869" localSheetId="43">'[4]5월생산'!#REF!</definedName>
    <definedName name="___R71869" localSheetId="44">'[4]5월생산'!#REF!</definedName>
    <definedName name="___R71869" localSheetId="61">'[4]5월생산'!#REF!</definedName>
    <definedName name="___R71869" localSheetId="60">'[4]5월생산'!#REF!</definedName>
    <definedName name="___R71869" localSheetId="47">'[4]5월생산'!#REF!</definedName>
    <definedName name="___R71869" localSheetId="46">'[4]5월생산'!#REF!</definedName>
    <definedName name="___R71869" localSheetId="45">'[4]5월생산'!#REF!</definedName>
    <definedName name="___R71869" localSheetId="48">'[4]5월생산'!#REF!</definedName>
    <definedName name="___R71869" localSheetId="50">'[4]5월생산'!#REF!</definedName>
    <definedName name="___R71869" localSheetId="51">'[4]5월생산'!#REF!</definedName>
    <definedName name="___R71869" localSheetId="52">'[4]5월생산'!#REF!</definedName>
    <definedName name="___R71869" localSheetId="49">'[4]5월생산'!#REF!</definedName>
    <definedName name="___R71869" localSheetId="55">'[4]5월생산'!#REF!</definedName>
    <definedName name="___R71869" localSheetId="58">'[4]5월생산'!#REF!</definedName>
    <definedName name="___R71869" localSheetId="53">'[4]5월생산'!#REF!</definedName>
    <definedName name="___R71869" localSheetId="57">'[4]5월생산'!#REF!</definedName>
    <definedName name="___R71869" localSheetId="59">'[4]5월생산'!#REF!</definedName>
    <definedName name="___R71869" localSheetId="54">'[4]5월생산'!#REF!</definedName>
    <definedName name="___R71869" localSheetId="56">'[4]5월생산'!#REF!</definedName>
    <definedName name="___R71869" localSheetId="62">'[4]5월생산'!#REF!</definedName>
    <definedName name="___R71869">'[4]5월생산'!#REF!</definedName>
    <definedName name="___R80000" localSheetId="2">'[4]5월생산'!#REF!</definedName>
    <definedName name="___R80000" localSheetId="1">'[4]5월생산'!#REF!</definedName>
    <definedName name="___R80000" localSheetId="3">'[4]5월생산'!#REF!</definedName>
    <definedName name="___R80000" localSheetId="7">'[4]5월생산'!#REF!</definedName>
    <definedName name="___R80000" localSheetId="4">'[4]5월생산'!#REF!</definedName>
    <definedName name="___R80000" localSheetId="5">'[4]5월생산'!#REF!</definedName>
    <definedName name="___R80000" localSheetId="6">'[4]5월생산'!#REF!</definedName>
    <definedName name="___R80000" localSheetId="8">'[4]5월생산'!#REF!</definedName>
    <definedName name="___R80000" localSheetId="9">'[4]5월생산'!#REF!</definedName>
    <definedName name="___R80000" localSheetId="11">'[4]5월생산'!#REF!</definedName>
    <definedName name="___R80000" localSheetId="10">'[4]5월생산'!#REF!</definedName>
    <definedName name="___R80000" localSheetId="16">'[4]5월생산'!#REF!</definedName>
    <definedName name="___R80000" localSheetId="13">'[4]5월생산'!#REF!</definedName>
    <definedName name="___R80000" localSheetId="12">'[4]5월생산'!#REF!</definedName>
    <definedName name="___R80000" localSheetId="15">'[4]5월생산'!#REF!</definedName>
    <definedName name="___R80000" localSheetId="14">'[4]5월생산'!#REF!</definedName>
    <definedName name="___R80000" localSheetId="20">'[4]5월생산'!#REF!</definedName>
    <definedName name="___R80000" localSheetId="17">'[4]5월생산'!#REF!</definedName>
    <definedName name="___R80000" localSheetId="19">'[4]5월생산'!#REF!</definedName>
    <definedName name="___R80000" localSheetId="18">'[4]5월생산'!#REF!</definedName>
    <definedName name="___R80000" localSheetId="24">'[4]5월생산'!#REF!</definedName>
    <definedName name="___R80000" localSheetId="22">'[4]5월생산'!#REF!</definedName>
    <definedName name="___R80000" localSheetId="21">'[4]5월생산'!#REF!</definedName>
    <definedName name="___R80000" localSheetId="23">'[4]5월생산'!#REF!</definedName>
    <definedName name="___R80000" localSheetId="25">'[4]5월생산'!#REF!</definedName>
    <definedName name="___R80000" localSheetId="26">'[4]5월생산'!#REF!</definedName>
    <definedName name="___R80000" localSheetId="27">'[4]5월생산'!#REF!</definedName>
    <definedName name="___R80000" localSheetId="28">'[4]5월생산'!#REF!</definedName>
    <definedName name="___R80000" localSheetId="32">'[4]5월생산'!#REF!</definedName>
    <definedName name="___R80000" localSheetId="33">'[4]5월생산'!#REF!</definedName>
    <definedName name="___R80000" localSheetId="34">'[4]5월생산'!#REF!</definedName>
    <definedName name="___R80000" localSheetId="35">'[4]5월생산'!#REF!</definedName>
    <definedName name="___R80000" localSheetId="29">'[4]5월생산'!#REF!</definedName>
    <definedName name="___R80000" localSheetId="30">'[4]5월생산'!#REF!</definedName>
    <definedName name="___R80000" localSheetId="31">'[4]5월생산'!#REF!</definedName>
    <definedName name="___R80000" localSheetId="36">'[4]5월생산'!#REF!</definedName>
    <definedName name="___R80000" localSheetId="37">'[4]5월생산'!#REF!</definedName>
    <definedName name="___R80000" localSheetId="38">'[4]5월생산'!#REF!</definedName>
    <definedName name="___R80000" localSheetId="39">'[4]5월생산'!#REF!</definedName>
    <definedName name="___R80000" localSheetId="40">'[4]5월생산'!#REF!</definedName>
    <definedName name="___R80000" localSheetId="41">'[4]5월생산'!#REF!</definedName>
    <definedName name="___R80000" localSheetId="42">'[4]5월생산'!#REF!</definedName>
    <definedName name="___R80000" localSheetId="43">'[4]5월생산'!#REF!</definedName>
    <definedName name="___R80000" localSheetId="44">'[4]5월생산'!#REF!</definedName>
    <definedName name="___R80000" localSheetId="61">'[4]5월생산'!#REF!</definedName>
    <definedName name="___R80000" localSheetId="60">'[4]5월생산'!#REF!</definedName>
    <definedName name="___R80000" localSheetId="47">'[4]5월생산'!#REF!</definedName>
    <definedName name="___R80000" localSheetId="46">'[4]5월생산'!#REF!</definedName>
    <definedName name="___R80000" localSheetId="45">'[4]5월생산'!#REF!</definedName>
    <definedName name="___R80000" localSheetId="48">'[4]5월생산'!#REF!</definedName>
    <definedName name="___R80000" localSheetId="50">'[4]5월생산'!#REF!</definedName>
    <definedName name="___R80000" localSheetId="51">'[4]5월생산'!#REF!</definedName>
    <definedName name="___R80000" localSheetId="52">'[4]5월생산'!#REF!</definedName>
    <definedName name="___R80000" localSheetId="49">'[4]5월생산'!#REF!</definedName>
    <definedName name="___R80000" localSheetId="55">'[4]5월생산'!#REF!</definedName>
    <definedName name="___R80000" localSheetId="58">'[4]5월생산'!#REF!</definedName>
    <definedName name="___R80000" localSheetId="53">'[4]5월생산'!#REF!</definedName>
    <definedName name="___R80000" localSheetId="57">'[4]5월생산'!#REF!</definedName>
    <definedName name="___R80000" localSheetId="59">'[4]5월생산'!#REF!</definedName>
    <definedName name="___R80000" localSheetId="54">'[4]5월생산'!#REF!</definedName>
    <definedName name="___R80000" localSheetId="56">'[4]5월생산'!#REF!</definedName>
    <definedName name="___R80000" localSheetId="62">'[4]5월생산'!#REF!</definedName>
    <definedName name="___R80000">'[4]5월생산'!#REF!</definedName>
    <definedName name="___raw1" localSheetId="2">#REF!</definedName>
    <definedName name="___raw1" localSheetId="1">#REF!</definedName>
    <definedName name="___raw1" localSheetId="3">#REF!</definedName>
    <definedName name="___raw1" localSheetId="7">#REF!</definedName>
    <definedName name="___raw1" localSheetId="4">#REF!</definedName>
    <definedName name="___raw1" localSheetId="5">#REF!</definedName>
    <definedName name="___raw1" localSheetId="6">#REF!</definedName>
    <definedName name="___raw1" localSheetId="8">#REF!</definedName>
    <definedName name="___raw1" localSheetId="9">#REF!</definedName>
    <definedName name="___raw1" localSheetId="11">#REF!</definedName>
    <definedName name="___raw1" localSheetId="10">#REF!</definedName>
    <definedName name="___raw1" localSheetId="16">#REF!</definedName>
    <definedName name="___raw1" localSheetId="13">#REF!</definedName>
    <definedName name="___raw1" localSheetId="12">#REF!</definedName>
    <definedName name="___raw1" localSheetId="15">#REF!</definedName>
    <definedName name="___raw1" localSheetId="14">#REF!</definedName>
    <definedName name="___raw1" localSheetId="20">#REF!</definedName>
    <definedName name="___raw1" localSheetId="17">#REF!</definedName>
    <definedName name="___raw1" localSheetId="19">#REF!</definedName>
    <definedName name="___raw1" localSheetId="18">#REF!</definedName>
    <definedName name="___raw1" localSheetId="24">#REF!</definedName>
    <definedName name="___raw1" localSheetId="22">#REF!</definedName>
    <definedName name="___raw1" localSheetId="21">#REF!</definedName>
    <definedName name="___raw1" localSheetId="23">#REF!</definedName>
    <definedName name="___raw1" localSheetId="25">#REF!</definedName>
    <definedName name="___raw1" localSheetId="26">#REF!</definedName>
    <definedName name="___raw1" localSheetId="27">#REF!</definedName>
    <definedName name="___raw1" localSheetId="28">#REF!</definedName>
    <definedName name="___raw1" localSheetId="32">#REF!</definedName>
    <definedName name="___raw1" localSheetId="33">#REF!</definedName>
    <definedName name="___raw1" localSheetId="34">#REF!</definedName>
    <definedName name="___raw1" localSheetId="35">#REF!</definedName>
    <definedName name="___raw1" localSheetId="29">#REF!</definedName>
    <definedName name="___raw1" localSheetId="30">#REF!</definedName>
    <definedName name="___raw1" localSheetId="31">#REF!</definedName>
    <definedName name="___raw1" localSheetId="36">#REF!</definedName>
    <definedName name="___raw1" localSheetId="37">#REF!</definedName>
    <definedName name="___raw1" localSheetId="38">#REF!</definedName>
    <definedName name="___raw1" localSheetId="39">#REF!</definedName>
    <definedName name="___raw1" localSheetId="40">#REF!</definedName>
    <definedName name="___raw1" localSheetId="41">#REF!</definedName>
    <definedName name="___raw1" localSheetId="42">#REF!</definedName>
    <definedName name="___raw1" localSheetId="43">#REF!</definedName>
    <definedName name="___raw1" localSheetId="44">#REF!</definedName>
    <definedName name="___raw1" localSheetId="61">#REF!</definedName>
    <definedName name="___raw1" localSheetId="60">#REF!</definedName>
    <definedName name="___raw1" localSheetId="47">#REF!</definedName>
    <definedName name="___raw1" localSheetId="46">#REF!</definedName>
    <definedName name="___raw1" localSheetId="45">#REF!</definedName>
    <definedName name="___raw1" localSheetId="48">#REF!</definedName>
    <definedName name="___raw1" localSheetId="50">#REF!</definedName>
    <definedName name="___raw1" localSheetId="51">#REF!</definedName>
    <definedName name="___raw1" localSheetId="52">#REF!</definedName>
    <definedName name="___raw1" localSheetId="49">#REF!</definedName>
    <definedName name="___raw1" localSheetId="55">#REF!</definedName>
    <definedName name="___raw1" localSheetId="58">#REF!</definedName>
    <definedName name="___raw1" localSheetId="53">#REF!</definedName>
    <definedName name="___raw1" localSheetId="57">#REF!</definedName>
    <definedName name="___raw1" localSheetId="59">#REF!</definedName>
    <definedName name="___raw1" localSheetId="54">#REF!</definedName>
    <definedName name="___raw1" localSheetId="56">#REF!</definedName>
    <definedName name="___raw1" localSheetId="62">#REF!</definedName>
    <definedName name="___raw1">#REF!</definedName>
    <definedName name="__1_ˆó_üƒ_ƒCƒgƒ" localSheetId="2">#REF!</definedName>
    <definedName name="__1_ˆó_üƒ_ƒCƒgƒ" localSheetId="1">#REF!</definedName>
    <definedName name="__1_ˆó_üƒ_ƒCƒgƒ" localSheetId="3">#REF!</definedName>
    <definedName name="__1_ˆó_üƒ_ƒCƒgƒ" localSheetId="7">#REF!</definedName>
    <definedName name="__1_ˆó_üƒ_ƒCƒgƒ" localSheetId="4">#REF!</definedName>
    <definedName name="__1_ˆó_üƒ_ƒCƒgƒ" localSheetId="5">#REF!</definedName>
    <definedName name="__1_ˆó_üƒ_ƒCƒgƒ" localSheetId="6">#REF!</definedName>
    <definedName name="__1_ˆó_üƒ_ƒCƒgƒ" localSheetId="8">#REF!</definedName>
    <definedName name="__1_ˆó_üƒ_ƒCƒgƒ" localSheetId="9">#REF!</definedName>
    <definedName name="__1_ˆó_üƒ_ƒCƒgƒ" localSheetId="11">#REF!</definedName>
    <definedName name="__1_ˆó_üƒ_ƒCƒgƒ" localSheetId="10">#REF!</definedName>
    <definedName name="__1_ˆó_üƒ_ƒCƒgƒ" localSheetId="16">#REF!</definedName>
    <definedName name="__1_ˆó_üƒ_ƒCƒgƒ" localSheetId="13">#REF!</definedName>
    <definedName name="__1_ˆó_üƒ_ƒCƒgƒ" localSheetId="12">#REF!</definedName>
    <definedName name="__1_ˆó_üƒ_ƒCƒgƒ" localSheetId="15">#REF!</definedName>
    <definedName name="__1_ˆó_üƒ_ƒCƒgƒ" localSheetId="14">#REF!</definedName>
    <definedName name="__1_ˆó_üƒ_ƒCƒgƒ" localSheetId="20">#REF!</definedName>
    <definedName name="__1_ˆó_üƒ_ƒCƒgƒ" localSheetId="17">#REF!</definedName>
    <definedName name="__1_ˆó_üƒ_ƒCƒgƒ" localSheetId="19">#REF!</definedName>
    <definedName name="__1_ˆó_üƒ_ƒCƒgƒ" localSheetId="18">#REF!</definedName>
    <definedName name="__1_ˆó_üƒ_ƒCƒgƒ" localSheetId="24">#REF!</definedName>
    <definedName name="__1_ˆó_üƒ_ƒCƒgƒ" localSheetId="22">#REF!</definedName>
    <definedName name="__1_ˆó_üƒ_ƒCƒgƒ" localSheetId="21">#REF!</definedName>
    <definedName name="__1_ˆó_üƒ_ƒCƒgƒ" localSheetId="23">#REF!</definedName>
    <definedName name="__1_ˆó_üƒ_ƒCƒgƒ" localSheetId="25">#REF!</definedName>
    <definedName name="__1_ˆó_üƒ_ƒCƒgƒ" localSheetId="26">#REF!</definedName>
    <definedName name="__1_ˆó_üƒ_ƒCƒgƒ" localSheetId="27">#REF!</definedName>
    <definedName name="__1_ˆó_üƒ_ƒCƒgƒ" localSheetId="28">#REF!</definedName>
    <definedName name="__1_ˆó_üƒ_ƒCƒgƒ" localSheetId="32">#REF!</definedName>
    <definedName name="__1_ˆó_üƒ_ƒCƒgƒ" localSheetId="33">#REF!</definedName>
    <definedName name="__1_ˆó_üƒ_ƒCƒgƒ" localSheetId="34">#REF!</definedName>
    <definedName name="__1_ˆó_üƒ_ƒCƒgƒ" localSheetId="35">#REF!</definedName>
    <definedName name="__1_ˆó_üƒ_ƒCƒgƒ" localSheetId="29">#REF!</definedName>
    <definedName name="__1_ˆó_üƒ_ƒCƒgƒ" localSheetId="30">#REF!</definedName>
    <definedName name="__1_ˆó_üƒ_ƒCƒgƒ" localSheetId="31">#REF!</definedName>
    <definedName name="__1_ˆó_üƒ_ƒCƒgƒ" localSheetId="36">#REF!</definedName>
    <definedName name="__1_ˆó_üƒ_ƒCƒgƒ" localSheetId="37">#REF!</definedName>
    <definedName name="__1_ˆó_üƒ_ƒCƒgƒ" localSheetId="38">#REF!</definedName>
    <definedName name="__1_ˆó_üƒ_ƒCƒgƒ" localSheetId="39">#REF!</definedName>
    <definedName name="__1_ˆó_üƒ_ƒCƒgƒ" localSheetId="40">#REF!</definedName>
    <definedName name="__1_ˆó_üƒ_ƒCƒgƒ" localSheetId="41">#REF!</definedName>
    <definedName name="__1_ˆó_üƒ_ƒCƒgƒ" localSheetId="42">#REF!</definedName>
    <definedName name="__1_ˆó_üƒ_ƒCƒgƒ" localSheetId="43">#REF!</definedName>
    <definedName name="__1_ˆó_üƒ_ƒCƒgƒ" localSheetId="44">#REF!</definedName>
    <definedName name="__1_ˆó_üƒ_ƒCƒgƒ" localSheetId="61">#REF!</definedName>
    <definedName name="__1_ˆó_üƒ_ƒCƒgƒ" localSheetId="60">#REF!</definedName>
    <definedName name="__1_ˆó_üƒ_ƒCƒgƒ" localSheetId="47">#REF!</definedName>
    <definedName name="__1_ˆó_üƒ_ƒCƒgƒ" localSheetId="46">#REF!</definedName>
    <definedName name="__1_ˆó_üƒ_ƒCƒgƒ" localSheetId="45">#REF!</definedName>
    <definedName name="__1_ˆó_üƒ_ƒCƒgƒ" localSheetId="48">#REF!</definedName>
    <definedName name="__1_ˆó_üƒ_ƒCƒgƒ" localSheetId="50">#REF!</definedName>
    <definedName name="__1_ˆó_üƒ_ƒCƒgƒ" localSheetId="51">#REF!</definedName>
    <definedName name="__1_ˆó_üƒ_ƒCƒgƒ" localSheetId="52">#REF!</definedName>
    <definedName name="__1_ˆó_üƒ_ƒCƒgƒ" localSheetId="49">#REF!</definedName>
    <definedName name="__1_ˆó_üƒ_ƒCƒgƒ" localSheetId="55">#REF!</definedName>
    <definedName name="__1_ˆó_üƒ_ƒCƒgƒ" localSheetId="58">#REF!</definedName>
    <definedName name="__1_ˆó_üƒ_ƒCƒgƒ" localSheetId="53">#REF!</definedName>
    <definedName name="__1_ˆó_üƒ_ƒCƒgƒ" localSheetId="57">#REF!</definedName>
    <definedName name="__1_ˆó_üƒ_ƒCƒgƒ" localSheetId="59">#REF!</definedName>
    <definedName name="__1_ˆó_üƒ_ƒCƒgƒ" localSheetId="54">#REF!</definedName>
    <definedName name="__1_ˆó_üƒ_ƒCƒgƒ" localSheetId="56">#REF!</definedName>
    <definedName name="__1_ˆó_üƒ_ƒCƒgƒ" localSheetId="62">#REF!</definedName>
    <definedName name="__1_ˆó_üƒ_ƒCƒgƒ">#REF!</definedName>
    <definedName name="__a1" localSheetId="2">#REF!</definedName>
    <definedName name="__a1" localSheetId="1">#REF!</definedName>
    <definedName name="__a1" localSheetId="3">#REF!</definedName>
    <definedName name="__a1" localSheetId="7">#REF!</definedName>
    <definedName name="__a1" localSheetId="4">#REF!</definedName>
    <definedName name="__a1" localSheetId="5">#REF!</definedName>
    <definedName name="__a1" localSheetId="6">#REF!</definedName>
    <definedName name="__a1" localSheetId="8">#REF!</definedName>
    <definedName name="__a1" localSheetId="9">#REF!</definedName>
    <definedName name="__a1" localSheetId="11">#REF!</definedName>
    <definedName name="__a1" localSheetId="10">#REF!</definedName>
    <definedName name="__a1" localSheetId="16">#REF!</definedName>
    <definedName name="__a1" localSheetId="13">#REF!</definedName>
    <definedName name="__a1" localSheetId="12">#REF!</definedName>
    <definedName name="__a1" localSheetId="15">#REF!</definedName>
    <definedName name="__a1" localSheetId="14">#REF!</definedName>
    <definedName name="__a1" localSheetId="20">#REF!</definedName>
    <definedName name="__a1" localSheetId="17">#REF!</definedName>
    <definedName name="__a1" localSheetId="19">#REF!</definedName>
    <definedName name="__a1" localSheetId="18">#REF!</definedName>
    <definedName name="__a1" localSheetId="24">#REF!</definedName>
    <definedName name="__a1" localSheetId="22">#REF!</definedName>
    <definedName name="__a1" localSheetId="21">#REF!</definedName>
    <definedName name="__a1" localSheetId="23">#REF!</definedName>
    <definedName name="__a1" localSheetId="25">#REF!</definedName>
    <definedName name="__a1" localSheetId="26">#REF!</definedName>
    <definedName name="__a1" localSheetId="27">#REF!</definedName>
    <definedName name="__a1" localSheetId="28">#REF!</definedName>
    <definedName name="__a1" localSheetId="32">#REF!</definedName>
    <definedName name="__a1" localSheetId="33">#REF!</definedName>
    <definedName name="__a1" localSheetId="34">#REF!</definedName>
    <definedName name="__a1" localSheetId="35">#REF!</definedName>
    <definedName name="__a1" localSheetId="29">#REF!</definedName>
    <definedName name="__a1" localSheetId="30">#REF!</definedName>
    <definedName name="__a1" localSheetId="31">#REF!</definedName>
    <definedName name="__a1" localSheetId="36">#REF!</definedName>
    <definedName name="__a1" localSheetId="37">#REF!</definedName>
    <definedName name="__a1" localSheetId="38">#REF!</definedName>
    <definedName name="__a1" localSheetId="39">#REF!</definedName>
    <definedName name="__a1" localSheetId="40">#REF!</definedName>
    <definedName name="__a1" localSheetId="41">#REF!</definedName>
    <definedName name="__a1" localSheetId="42">#REF!</definedName>
    <definedName name="__a1" localSheetId="43">#REF!</definedName>
    <definedName name="__a1" localSheetId="44">#REF!</definedName>
    <definedName name="__a1" localSheetId="61">#REF!</definedName>
    <definedName name="__a1" localSheetId="60">#REF!</definedName>
    <definedName name="__a1" localSheetId="47">#REF!</definedName>
    <definedName name="__a1" localSheetId="46">#REF!</definedName>
    <definedName name="__a1" localSheetId="45">#REF!</definedName>
    <definedName name="__a1" localSheetId="48">#REF!</definedName>
    <definedName name="__a1" localSheetId="50">#REF!</definedName>
    <definedName name="__a1" localSheetId="51">#REF!</definedName>
    <definedName name="__a1" localSheetId="52">#REF!</definedName>
    <definedName name="__a1" localSheetId="49">#REF!</definedName>
    <definedName name="__a1" localSheetId="55">#REF!</definedName>
    <definedName name="__a1" localSheetId="58">#REF!</definedName>
    <definedName name="__a1" localSheetId="53">#REF!</definedName>
    <definedName name="__a1" localSheetId="57">#REF!</definedName>
    <definedName name="__a1" localSheetId="59">#REF!</definedName>
    <definedName name="__a1" localSheetId="54">#REF!</definedName>
    <definedName name="__a1" localSheetId="56">#REF!</definedName>
    <definedName name="__a1" localSheetId="62">#REF!</definedName>
    <definedName name="__a1">#REF!</definedName>
    <definedName name="__A20000" localSheetId="2">#REF!</definedName>
    <definedName name="__A20000" localSheetId="1">#REF!</definedName>
    <definedName name="__A20000" localSheetId="3">#REF!</definedName>
    <definedName name="__A20000" localSheetId="7">#REF!</definedName>
    <definedName name="__A20000" localSheetId="4">#REF!</definedName>
    <definedName name="__A20000" localSheetId="5">#REF!</definedName>
    <definedName name="__A20000" localSheetId="6">#REF!</definedName>
    <definedName name="__A20000" localSheetId="8">#REF!</definedName>
    <definedName name="__A20000" localSheetId="9">#REF!</definedName>
    <definedName name="__A20000" localSheetId="11">#REF!</definedName>
    <definedName name="__A20000" localSheetId="10">#REF!</definedName>
    <definedName name="__A20000" localSheetId="16">#REF!</definedName>
    <definedName name="__A20000" localSheetId="13">#REF!</definedName>
    <definedName name="__A20000" localSheetId="12">#REF!</definedName>
    <definedName name="__A20000" localSheetId="15">#REF!</definedName>
    <definedName name="__A20000" localSheetId="14">#REF!</definedName>
    <definedName name="__A20000" localSheetId="20">#REF!</definedName>
    <definedName name="__A20000" localSheetId="17">#REF!</definedName>
    <definedName name="__A20000" localSheetId="19">#REF!</definedName>
    <definedName name="__A20000" localSheetId="18">#REF!</definedName>
    <definedName name="__A20000" localSheetId="24">#REF!</definedName>
    <definedName name="__A20000" localSheetId="22">#REF!</definedName>
    <definedName name="__A20000" localSheetId="21">#REF!</definedName>
    <definedName name="__A20000" localSheetId="23">#REF!</definedName>
    <definedName name="__A20000" localSheetId="25">#REF!</definedName>
    <definedName name="__A20000" localSheetId="26">#REF!</definedName>
    <definedName name="__A20000" localSheetId="27">#REF!</definedName>
    <definedName name="__A20000" localSheetId="28">#REF!</definedName>
    <definedName name="__A20000" localSheetId="32">#REF!</definedName>
    <definedName name="__A20000" localSheetId="33">#REF!</definedName>
    <definedName name="__A20000" localSheetId="34">#REF!</definedName>
    <definedName name="__A20000" localSheetId="35">#REF!</definedName>
    <definedName name="__A20000" localSheetId="29">#REF!</definedName>
    <definedName name="__A20000" localSheetId="30">#REF!</definedName>
    <definedName name="__A20000" localSheetId="31">#REF!</definedName>
    <definedName name="__A20000" localSheetId="36">#REF!</definedName>
    <definedName name="__A20000" localSheetId="37">#REF!</definedName>
    <definedName name="__A20000" localSheetId="38">#REF!</definedName>
    <definedName name="__A20000" localSheetId="39">#REF!</definedName>
    <definedName name="__A20000" localSheetId="40">#REF!</definedName>
    <definedName name="__A20000" localSheetId="41">#REF!</definedName>
    <definedName name="__A20000" localSheetId="42">#REF!</definedName>
    <definedName name="__A20000" localSheetId="43">#REF!</definedName>
    <definedName name="__A20000" localSheetId="44">#REF!</definedName>
    <definedName name="__A20000" localSheetId="61">#REF!</definedName>
    <definedName name="__A20000" localSheetId="60">#REF!</definedName>
    <definedName name="__A20000" localSheetId="47">#REF!</definedName>
    <definedName name="__A20000" localSheetId="46">#REF!</definedName>
    <definedName name="__A20000" localSheetId="45">#REF!</definedName>
    <definedName name="__A20000" localSheetId="48">#REF!</definedName>
    <definedName name="__A20000" localSheetId="50">#REF!</definedName>
    <definedName name="__A20000" localSheetId="51">#REF!</definedName>
    <definedName name="__A20000" localSheetId="52">#REF!</definedName>
    <definedName name="__A20000" localSheetId="49">#REF!</definedName>
    <definedName name="__A20000" localSheetId="55">#REF!</definedName>
    <definedName name="__A20000" localSheetId="58">#REF!</definedName>
    <definedName name="__A20000" localSheetId="53">#REF!</definedName>
    <definedName name="__A20000" localSheetId="57">#REF!</definedName>
    <definedName name="__A20000" localSheetId="59">#REF!</definedName>
    <definedName name="__A20000" localSheetId="54">#REF!</definedName>
    <definedName name="__A20000" localSheetId="56">#REF!</definedName>
    <definedName name="__A20000" localSheetId="62">#REF!</definedName>
    <definedName name="__A20000">#REF!</definedName>
    <definedName name="__A25000" localSheetId="2">#REF!</definedName>
    <definedName name="__A25000" localSheetId="1">#REF!</definedName>
    <definedName name="__A25000" localSheetId="3">#REF!</definedName>
    <definedName name="__A25000" localSheetId="7">#REF!</definedName>
    <definedName name="__A25000" localSheetId="4">#REF!</definedName>
    <definedName name="__A25000" localSheetId="5">#REF!</definedName>
    <definedName name="__A25000" localSheetId="6">#REF!</definedName>
    <definedName name="__A25000" localSheetId="8">#REF!</definedName>
    <definedName name="__A25000" localSheetId="9">#REF!</definedName>
    <definedName name="__A25000" localSheetId="11">#REF!</definedName>
    <definedName name="__A25000" localSheetId="10">#REF!</definedName>
    <definedName name="__A25000" localSheetId="16">#REF!</definedName>
    <definedName name="__A25000" localSheetId="13">#REF!</definedName>
    <definedName name="__A25000" localSheetId="12">#REF!</definedName>
    <definedName name="__A25000" localSheetId="15">#REF!</definedName>
    <definedName name="__A25000" localSheetId="14">#REF!</definedName>
    <definedName name="__A25000" localSheetId="20">#REF!</definedName>
    <definedName name="__A25000" localSheetId="17">#REF!</definedName>
    <definedName name="__A25000" localSheetId="19">#REF!</definedName>
    <definedName name="__A25000" localSheetId="18">#REF!</definedName>
    <definedName name="__A25000" localSheetId="24">#REF!</definedName>
    <definedName name="__A25000" localSheetId="22">#REF!</definedName>
    <definedName name="__A25000" localSheetId="21">#REF!</definedName>
    <definedName name="__A25000" localSheetId="23">#REF!</definedName>
    <definedName name="__A25000" localSheetId="25">#REF!</definedName>
    <definedName name="__A25000" localSheetId="26">#REF!</definedName>
    <definedName name="__A25000" localSheetId="27">#REF!</definedName>
    <definedName name="__A25000" localSheetId="28">#REF!</definedName>
    <definedName name="__A25000" localSheetId="32">#REF!</definedName>
    <definedName name="__A25000" localSheetId="33">#REF!</definedName>
    <definedName name="__A25000" localSheetId="34">#REF!</definedName>
    <definedName name="__A25000" localSheetId="35">#REF!</definedName>
    <definedName name="__A25000" localSheetId="29">#REF!</definedName>
    <definedName name="__A25000" localSheetId="30">#REF!</definedName>
    <definedName name="__A25000" localSheetId="31">#REF!</definedName>
    <definedName name="__A25000" localSheetId="36">#REF!</definedName>
    <definedName name="__A25000" localSheetId="37">#REF!</definedName>
    <definedName name="__A25000" localSheetId="38">#REF!</definedName>
    <definedName name="__A25000" localSheetId="39">#REF!</definedName>
    <definedName name="__A25000" localSheetId="40">#REF!</definedName>
    <definedName name="__A25000" localSheetId="41">#REF!</definedName>
    <definedName name="__A25000" localSheetId="42">#REF!</definedName>
    <definedName name="__A25000" localSheetId="43">#REF!</definedName>
    <definedName name="__A25000" localSheetId="44">#REF!</definedName>
    <definedName name="__A25000" localSheetId="61">#REF!</definedName>
    <definedName name="__A25000" localSheetId="60">#REF!</definedName>
    <definedName name="__A25000" localSheetId="47">#REF!</definedName>
    <definedName name="__A25000" localSheetId="46">#REF!</definedName>
    <definedName name="__A25000" localSheetId="45">#REF!</definedName>
    <definedName name="__A25000" localSheetId="48">#REF!</definedName>
    <definedName name="__A25000" localSheetId="50">#REF!</definedName>
    <definedName name="__A25000" localSheetId="51">#REF!</definedName>
    <definedName name="__A25000" localSheetId="52">#REF!</definedName>
    <definedName name="__A25000" localSheetId="49">#REF!</definedName>
    <definedName name="__A25000" localSheetId="55">#REF!</definedName>
    <definedName name="__A25000" localSheetId="58">#REF!</definedName>
    <definedName name="__A25000" localSheetId="53">#REF!</definedName>
    <definedName name="__A25000" localSheetId="57">#REF!</definedName>
    <definedName name="__A25000" localSheetId="59">#REF!</definedName>
    <definedName name="__A25000" localSheetId="54">#REF!</definedName>
    <definedName name="__A25000" localSheetId="56">#REF!</definedName>
    <definedName name="__A25000" localSheetId="62">#REF!</definedName>
    <definedName name="__A25000">#REF!</definedName>
    <definedName name="__AMT13300">#N/A</definedName>
    <definedName name="__AMT13502">#N/A</definedName>
    <definedName name="__AMT41301">#N/A</definedName>
    <definedName name="__AMT85116">#N/A</definedName>
    <definedName name="__AMT85125">#N/A</definedName>
    <definedName name="__AMT86106">#N/A</definedName>
    <definedName name="__DMS2" localSheetId="2">'[6]사업계획(97년)'!#REF!</definedName>
    <definedName name="__DMS2" localSheetId="1">'[6]사업계획(97년)'!#REF!</definedName>
    <definedName name="__DMS2" localSheetId="3">'[6]사업계획(97년)'!#REF!</definedName>
    <definedName name="__DMS2" localSheetId="7">'[6]사업계획(97년)'!#REF!</definedName>
    <definedName name="__DMS2" localSheetId="4">'[6]사업계획(97년)'!#REF!</definedName>
    <definedName name="__DMS2" localSheetId="5">'[6]사업계획(97년)'!#REF!</definedName>
    <definedName name="__DMS2" localSheetId="6">'[6]사업계획(97년)'!#REF!</definedName>
    <definedName name="__DMS2" localSheetId="8">'[6]사업계획(97년)'!#REF!</definedName>
    <definedName name="__DMS2" localSheetId="9">'[6]사업계획(97년)'!#REF!</definedName>
    <definedName name="__DMS2" localSheetId="11">'[6]사업계획(97년)'!#REF!</definedName>
    <definedName name="__DMS2" localSheetId="10">'[6]사업계획(97년)'!#REF!</definedName>
    <definedName name="__DMS2" localSheetId="16">'[6]사업계획(97년)'!#REF!</definedName>
    <definedName name="__DMS2" localSheetId="13">'[6]사업계획(97년)'!#REF!</definedName>
    <definedName name="__DMS2" localSheetId="12">'[6]사업계획(97년)'!#REF!</definedName>
    <definedName name="__DMS2" localSheetId="15">'[6]사업계획(97년)'!#REF!</definedName>
    <definedName name="__DMS2" localSheetId="14">'[6]사업계획(97년)'!#REF!</definedName>
    <definedName name="__DMS2" localSheetId="20">'[6]사업계획(97년)'!#REF!</definedName>
    <definedName name="__DMS2" localSheetId="17">'[6]사업계획(97년)'!#REF!</definedName>
    <definedName name="__DMS2" localSheetId="19">'[6]사업계획(97년)'!#REF!</definedName>
    <definedName name="__DMS2" localSheetId="18">'[6]사업계획(97년)'!#REF!</definedName>
    <definedName name="__DMS2" localSheetId="24">'[6]사업계획(97년)'!#REF!</definedName>
    <definedName name="__DMS2" localSheetId="22">'[6]사업계획(97년)'!#REF!</definedName>
    <definedName name="__DMS2" localSheetId="21">'[6]사업계획(97년)'!#REF!</definedName>
    <definedName name="__DMS2" localSheetId="23">'[6]사업계획(97년)'!#REF!</definedName>
    <definedName name="__DMS2" localSheetId="25">'[6]사업계획(97년)'!#REF!</definedName>
    <definedName name="__DMS2" localSheetId="26">'[6]사업계획(97년)'!#REF!</definedName>
    <definedName name="__DMS2" localSheetId="27">'[6]사업계획(97년)'!#REF!</definedName>
    <definedName name="__DMS2" localSheetId="28">'[6]사업계획(97년)'!#REF!</definedName>
    <definedName name="__DMS2" localSheetId="32">'[6]사업계획(97년)'!#REF!</definedName>
    <definedName name="__DMS2" localSheetId="33">'[6]사업계획(97년)'!#REF!</definedName>
    <definedName name="__DMS2" localSheetId="34">'[6]사업계획(97년)'!#REF!</definedName>
    <definedName name="__DMS2" localSheetId="35">'[6]사업계획(97년)'!#REF!</definedName>
    <definedName name="__DMS2" localSheetId="29">'[6]사업계획(97년)'!#REF!</definedName>
    <definedName name="__DMS2" localSheetId="30">'[6]사업계획(97년)'!#REF!</definedName>
    <definedName name="__DMS2" localSheetId="31">'[6]사업계획(97년)'!#REF!</definedName>
    <definedName name="__DMS2" localSheetId="36">'[6]사업계획(97년)'!#REF!</definedName>
    <definedName name="__DMS2" localSheetId="37">'[6]사업계획(97년)'!#REF!</definedName>
    <definedName name="__DMS2" localSheetId="38">'[6]사업계획(97년)'!#REF!</definedName>
    <definedName name="__DMS2" localSheetId="39">'[6]사업계획(97년)'!#REF!</definedName>
    <definedName name="__DMS2" localSheetId="40">'[6]사업계획(97년)'!#REF!</definedName>
    <definedName name="__DMS2" localSheetId="41">'[6]사업계획(97년)'!#REF!</definedName>
    <definedName name="__DMS2" localSheetId="42">'[6]사업계획(97년)'!#REF!</definedName>
    <definedName name="__DMS2" localSheetId="43">'[6]사업계획(97년)'!#REF!</definedName>
    <definedName name="__DMS2" localSheetId="44">'[6]사업계획(97년)'!#REF!</definedName>
    <definedName name="__DMS2" localSheetId="61">'[6]사업계획(97년)'!#REF!</definedName>
    <definedName name="__DMS2" localSheetId="60">'[6]사업계획(97년)'!#REF!</definedName>
    <definedName name="__DMS2" localSheetId="47">'[6]사업계획(97년)'!#REF!</definedName>
    <definedName name="__DMS2" localSheetId="46">'[6]사업계획(97년)'!#REF!</definedName>
    <definedName name="__DMS2" localSheetId="45">'[6]사업계획(97년)'!#REF!</definedName>
    <definedName name="__DMS2" localSheetId="48">'[6]사업계획(97년)'!#REF!</definedName>
    <definedName name="__DMS2" localSheetId="50">'[6]사업계획(97년)'!#REF!</definedName>
    <definedName name="__DMS2" localSheetId="51">'[6]사업계획(97년)'!#REF!</definedName>
    <definedName name="__DMS2" localSheetId="52">'[6]사업계획(97년)'!#REF!</definedName>
    <definedName name="__DMS2" localSheetId="49">'[6]사업계획(97년)'!#REF!</definedName>
    <definedName name="__DMS2" localSheetId="55">'[6]사업계획(97년)'!#REF!</definedName>
    <definedName name="__DMS2" localSheetId="58">'[6]사업계획(97년)'!#REF!</definedName>
    <definedName name="__DMS2" localSheetId="53">'[6]사업계획(97년)'!#REF!</definedName>
    <definedName name="__DMS2" localSheetId="57">'[6]사업계획(97년)'!#REF!</definedName>
    <definedName name="__DMS2" localSheetId="59">'[6]사업계획(97년)'!#REF!</definedName>
    <definedName name="__DMS2" localSheetId="54">'[6]사업계획(97년)'!#REF!</definedName>
    <definedName name="__DMS2" localSheetId="56">'[6]사업계획(97년)'!#REF!</definedName>
    <definedName name="__DMS2" localSheetId="62">'[6]사업계획(97년)'!#REF!</definedName>
    <definedName name="__DMS2">'[6]사업계획(97년)'!#REF!</definedName>
    <definedName name="__F69990" localSheetId="2">'[4]5월생산'!#REF!</definedName>
    <definedName name="__F69990" localSheetId="1">'[4]5월생산'!#REF!</definedName>
    <definedName name="__F69990" localSheetId="3">'[4]5월생산'!#REF!</definedName>
    <definedName name="__F69990" localSheetId="7">'[4]5월생산'!#REF!</definedName>
    <definedName name="__F69990" localSheetId="4">'[4]5월생산'!#REF!</definedName>
    <definedName name="__F69990" localSheetId="5">'[4]5월생산'!#REF!</definedName>
    <definedName name="__F69990" localSheetId="6">'[4]5월생산'!#REF!</definedName>
    <definedName name="__F69990" localSheetId="8">'[4]5월생산'!#REF!</definedName>
    <definedName name="__F69990" localSheetId="9">'[4]5월생산'!#REF!</definedName>
    <definedName name="__F69990" localSheetId="11">'[4]5월생산'!#REF!</definedName>
    <definedName name="__F69990" localSheetId="10">'[4]5월생산'!#REF!</definedName>
    <definedName name="__F69990" localSheetId="16">'[4]5월생산'!#REF!</definedName>
    <definedName name="__F69990" localSheetId="13">'[4]5월생산'!#REF!</definedName>
    <definedName name="__F69990" localSheetId="12">'[4]5월생산'!#REF!</definedName>
    <definedName name="__F69990" localSheetId="15">'[4]5월생산'!#REF!</definedName>
    <definedName name="__F69990" localSheetId="14">'[4]5월생산'!#REF!</definedName>
    <definedName name="__F69990" localSheetId="20">'[4]5월생산'!#REF!</definedName>
    <definedName name="__F69990" localSheetId="17">'[4]5월생산'!#REF!</definedName>
    <definedName name="__F69990" localSheetId="19">'[4]5월생산'!#REF!</definedName>
    <definedName name="__F69990" localSheetId="18">'[4]5월생산'!#REF!</definedName>
    <definedName name="__F69990" localSheetId="24">'[4]5월생산'!#REF!</definedName>
    <definedName name="__F69990" localSheetId="22">'[4]5월생산'!#REF!</definedName>
    <definedName name="__F69990" localSheetId="21">'[4]5월생산'!#REF!</definedName>
    <definedName name="__F69990" localSheetId="23">'[4]5월생산'!#REF!</definedName>
    <definedName name="__F69990" localSheetId="25">'[4]5월생산'!#REF!</definedName>
    <definedName name="__F69990" localSheetId="26">'[4]5월생산'!#REF!</definedName>
    <definedName name="__F69990" localSheetId="27">'[4]5월생산'!#REF!</definedName>
    <definedName name="__F69990" localSheetId="28">'[4]5월생산'!#REF!</definedName>
    <definedName name="__F69990" localSheetId="32">'[4]5월생산'!#REF!</definedName>
    <definedName name="__F69990" localSheetId="33">'[4]5월생산'!#REF!</definedName>
    <definedName name="__F69990" localSheetId="34">'[4]5월생산'!#REF!</definedName>
    <definedName name="__F69990" localSheetId="35">'[4]5월생산'!#REF!</definedName>
    <definedName name="__F69990" localSheetId="29">'[4]5월생산'!#REF!</definedName>
    <definedName name="__F69990" localSheetId="30">'[4]5월생산'!#REF!</definedName>
    <definedName name="__F69990" localSheetId="31">'[4]5월생산'!#REF!</definedName>
    <definedName name="__F69990" localSheetId="36">'[4]5월생산'!#REF!</definedName>
    <definedName name="__F69990" localSheetId="37">'[4]5월생산'!#REF!</definedName>
    <definedName name="__F69990" localSheetId="38">'[4]5월생산'!#REF!</definedName>
    <definedName name="__F69990" localSheetId="39">'[4]5월생산'!#REF!</definedName>
    <definedName name="__F69990" localSheetId="40">'[4]5월생산'!#REF!</definedName>
    <definedName name="__F69990" localSheetId="41">'[4]5월생산'!#REF!</definedName>
    <definedName name="__F69990" localSheetId="42">'[4]5월생산'!#REF!</definedName>
    <definedName name="__F69990" localSheetId="43">'[4]5월생산'!#REF!</definedName>
    <definedName name="__F69990" localSheetId="44">'[4]5월생산'!#REF!</definedName>
    <definedName name="__F69990" localSheetId="61">'[4]5월생산'!#REF!</definedName>
    <definedName name="__F69990" localSheetId="60">'[4]5월생산'!#REF!</definedName>
    <definedName name="__F69990" localSheetId="47">'[4]5월생산'!#REF!</definedName>
    <definedName name="__F69990" localSheetId="46">'[4]5월생산'!#REF!</definedName>
    <definedName name="__F69990" localSheetId="45">'[4]5월생산'!#REF!</definedName>
    <definedName name="__F69990" localSheetId="48">'[4]5월생산'!#REF!</definedName>
    <definedName name="__F69990" localSheetId="50">'[4]5월생산'!#REF!</definedName>
    <definedName name="__F69990" localSheetId="51">'[4]5월생산'!#REF!</definedName>
    <definedName name="__F69990" localSheetId="52">'[4]5월생산'!#REF!</definedName>
    <definedName name="__F69990" localSheetId="49">'[4]5월생산'!#REF!</definedName>
    <definedName name="__F69990" localSheetId="55">'[4]5월생산'!#REF!</definedName>
    <definedName name="__F69990" localSheetId="58">'[4]5월생산'!#REF!</definedName>
    <definedName name="__F69990" localSheetId="53">'[4]5월생산'!#REF!</definedName>
    <definedName name="__F69990" localSheetId="57">'[4]5월생산'!#REF!</definedName>
    <definedName name="__F69990" localSheetId="59">'[4]5월생산'!#REF!</definedName>
    <definedName name="__F69990" localSheetId="54">'[4]5월생산'!#REF!</definedName>
    <definedName name="__F69990" localSheetId="56">'[4]5월생산'!#REF!</definedName>
    <definedName name="__F69990" localSheetId="62">'[4]5월생산'!#REF!</definedName>
    <definedName name="__F69990">'[4]5월생산'!#REF!</definedName>
    <definedName name="__OUT13300">#N/A</definedName>
    <definedName name="__OUT13502">#N/A</definedName>
    <definedName name="__OUT41301">#N/A</definedName>
    <definedName name="__OUT85116">#N/A</definedName>
    <definedName name="__OUT85125">#N/A</definedName>
    <definedName name="__OUT86106">#N/A</definedName>
    <definedName name="__POS2">[7]문자표!$D$205</definedName>
    <definedName name="__QRA86106">#N/A</definedName>
    <definedName name="__R300000" localSheetId="2">'[4]5월생산'!#REF!</definedName>
    <definedName name="__R300000" localSheetId="1">'[4]5월생산'!#REF!</definedName>
    <definedName name="__R300000" localSheetId="3">'[4]5월생산'!#REF!</definedName>
    <definedName name="__R300000" localSheetId="7">'[4]5월생산'!#REF!</definedName>
    <definedName name="__R300000" localSheetId="4">'[4]5월생산'!#REF!</definedName>
    <definedName name="__R300000" localSheetId="5">'[4]5월생산'!#REF!</definedName>
    <definedName name="__R300000" localSheetId="6">'[4]5월생산'!#REF!</definedName>
    <definedName name="__R300000" localSheetId="8">'[4]5월생산'!#REF!</definedName>
    <definedName name="__R300000" localSheetId="9">'[4]5월생산'!#REF!</definedName>
    <definedName name="__R300000" localSheetId="11">'[4]5월생산'!#REF!</definedName>
    <definedName name="__R300000" localSheetId="10">'[4]5월생산'!#REF!</definedName>
    <definedName name="__R300000" localSheetId="16">'[4]5월생산'!#REF!</definedName>
    <definedName name="__R300000" localSheetId="13">'[4]5월생산'!#REF!</definedName>
    <definedName name="__R300000" localSheetId="12">'[4]5월생산'!#REF!</definedName>
    <definedName name="__R300000" localSheetId="15">'[4]5월생산'!#REF!</definedName>
    <definedName name="__R300000" localSheetId="14">'[4]5월생산'!#REF!</definedName>
    <definedName name="__R300000" localSheetId="20">'[4]5월생산'!#REF!</definedName>
    <definedName name="__R300000" localSheetId="17">'[4]5월생산'!#REF!</definedName>
    <definedName name="__R300000" localSheetId="19">'[4]5월생산'!#REF!</definedName>
    <definedName name="__R300000" localSheetId="18">'[4]5월생산'!#REF!</definedName>
    <definedName name="__R300000" localSheetId="24">'[4]5월생산'!#REF!</definedName>
    <definedName name="__R300000" localSheetId="22">'[4]5월생산'!#REF!</definedName>
    <definedName name="__R300000" localSheetId="21">'[4]5월생산'!#REF!</definedName>
    <definedName name="__R300000" localSheetId="23">'[4]5월생산'!#REF!</definedName>
    <definedName name="__R300000" localSheetId="25">'[4]5월생산'!#REF!</definedName>
    <definedName name="__R300000" localSheetId="26">'[4]5월생산'!#REF!</definedName>
    <definedName name="__R300000" localSheetId="27">'[4]5월생산'!#REF!</definedName>
    <definedName name="__R300000" localSheetId="28">'[4]5월생산'!#REF!</definedName>
    <definedName name="__R300000" localSheetId="32">'[4]5월생산'!#REF!</definedName>
    <definedName name="__R300000" localSheetId="33">'[4]5월생산'!#REF!</definedName>
    <definedName name="__R300000" localSheetId="34">'[4]5월생산'!#REF!</definedName>
    <definedName name="__R300000" localSheetId="35">'[4]5월생산'!#REF!</definedName>
    <definedName name="__R300000" localSheetId="29">'[4]5월생산'!#REF!</definedName>
    <definedName name="__R300000" localSheetId="30">'[4]5월생산'!#REF!</definedName>
    <definedName name="__R300000" localSheetId="31">'[4]5월생산'!#REF!</definedName>
    <definedName name="__R300000" localSheetId="36">'[4]5월생산'!#REF!</definedName>
    <definedName name="__R300000" localSheetId="37">'[4]5월생산'!#REF!</definedName>
    <definedName name="__R300000" localSheetId="38">'[4]5월생산'!#REF!</definedName>
    <definedName name="__R300000" localSheetId="39">'[4]5월생산'!#REF!</definedName>
    <definedName name="__R300000" localSheetId="40">'[4]5월생산'!#REF!</definedName>
    <definedName name="__R300000" localSheetId="41">'[4]5월생산'!#REF!</definedName>
    <definedName name="__R300000" localSheetId="42">'[4]5월생산'!#REF!</definedName>
    <definedName name="__R300000" localSheetId="43">'[4]5월생산'!#REF!</definedName>
    <definedName name="__R300000" localSheetId="44">'[4]5월생산'!#REF!</definedName>
    <definedName name="__R300000" localSheetId="61">'[4]5월생산'!#REF!</definedName>
    <definedName name="__R300000" localSheetId="60">'[4]5월생산'!#REF!</definedName>
    <definedName name="__R300000" localSheetId="47">'[4]5월생산'!#REF!</definedName>
    <definedName name="__R300000" localSheetId="46">'[4]5월생산'!#REF!</definedName>
    <definedName name="__R300000" localSheetId="45">'[4]5월생산'!#REF!</definedName>
    <definedName name="__R300000" localSheetId="48">'[4]5월생산'!#REF!</definedName>
    <definedName name="__R300000" localSheetId="50">'[4]5월생산'!#REF!</definedName>
    <definedName name="__R300000" localSheetId="51">'[4]5월생산'!#REF!</definedName>
    <definedName name="__R300000" localSheetId="52">'[4]5월생산'!#REF!</definedName>
    <definedName name="__R300000" localSheetId="49">'[4]5월생산'!#REF!</definedName>
    <definedName name="__R300000" localSheetId="55">'[4]5월생산'!#REF!</definedName>
    <definedName name="__R300000" localSheetId="58">'[4]5월생산'!#REF!</definedName>
    <definedName name="__R300000" localSheetId="53">'[4]5월생산'!#REF!</definedName>
    <definedName name="__R300000" localSheetId="57">'[4]5월생산'!#REF!</definedName>
    <definedName name="__R300000" localSheetId="59">'[4]5월생산'!#REF!</definedName>
    <definedName name="__R300000" localSheetId="54">'[4]5월생산'!#REF!</definedName>
    <definedName name="__R300000" localSheetId="56">'[4]5월생산'!#REF!</definedName>
    <definedName name="__R300000" localSheetId="62">'[4]5월생산'!#REF!</definedName>
    <definedName name="__R300000">'[4]5월생산'!#REF!</definedName>
    <definedName name="__R500000" localSheetId="2">'[4]5월생산'!#REF!</definedName>
    <definedName name="__R500000" localSheetId="1">'[4]5월생산'!#REF!</definedName>
    <definedName name="__R500000" localSheetId="3">'[4]5월생산'!#REF!</definedName>
    <definedName name="__R500000" localSheetId="7">'[4]5월생산'!#REF!</definedName>
    <definedName name="__R500000" localSheetId="4">'[4]5월생산'!#REF!</definedName>
    <definedName name="__R500000" localSheetId="5">'[4]5월생산'!#REF!</definedName>
    <definedName name="__R500000" localSheetId="6">'[4]5월생산'!#REF!</definedName>
    <definedName name="__R500000" localSheetId="8">'[4]5월생산'!#REF!</definedName>
    <definedName name="__R500000" localSheetId="9">'[4]5월생산'!#REF!</definedName>
    <definedName name="__R500000" localSheetId="11">'[4]5월생산'!#REF!</definedName>
    <definedName name="__R500000" localSheetId="10">'[4]5월생산'!#REF!</definedName>
    <definedName name="__R500000" localSheetId="16">'[4]5월생산'!#REF!</definedName>
    <definedName name="__R500000" localSheetId="13">'[4]5월생산'!#REF!</definedName>
    <definedName name="__R500000" localSheetId="12">'[4]5월생산'!#REF!</definedName>
    <definedName name="__R500000" localSheetId="15">'[4]5월생산'!#REF!</definedName>
    <definedName name="__R500000" localSheetId="14">'[4]5월생산'!#REF!</definedName>
    <definedName name="__R500000" localSheetId="20">'[4]5월생산'!#REF!</definedName>
    <definedName name="__R500000" localSheetId="17">'[4]5월생산'!#REF!</definedName>
    <definedName name="__R500000" localSheetId="19">'[4]5월생산'!#REF!</definedName>
    <definedName name="__R500000" localSheetId="18">'[4]5월생산'!#REF!</definedName>
    <definedName name="__R500000" localSheetId="24">'[4]5월생산'!#REF!</definedName>
    <definedName name="__R500000" localSheetId="22">'[4]5월생산'!#REF!</definedName>
    <definedName name="__R500000" localSheetId="21">'[4]5월생산'!#REF!</definedName>
    <definedName name="__R500000" localSheetId="23">'[4]5월생산'!#REF!</definedName>
    <definedName name="__R500000" localSheetId="25">'[4]5월생산'!#REF!</definedName>
    <definedName name="__R500000" localSheetId="26">'[4]5월생산'!#REF!</definedName>
    <definedName name="__R500000" localSheetId="27">'[4]5월생산'!#REF!</definedName>
    <definedName name="__R500000" localSheetId="28">'[4]5월생산'!#REF!</definedName>
    <definedName name="__R500000" localSheetId="32">'[4]5월생산'!#REF!</definedName>
    <definedName name="__R500000" localSheetId="33">'[4]5월생산'!#REF!</definedName>
    <definedName name="__R500000" localSheetId="34">'[4]5월생산'!#REF!</definedName>
    <definedName name="__R500000" localSheetId="35">'[4]5월생산'!#REF!</definedName>
    <definedName name="__R500000" localSheetId="29">'[4]5월생산'!#REF!</definedName>
    <definedName name="__R500000" localSheetId="30">'[4]5월생산'!#REF!</definedName>
    <definedName name="__R500000" localSheetId="31">'[4]5월생산'!#REF!</definedName>
    <definedName name="__R500000" localSheetId="36">'[4]5월생산'!#REF!</definedName>
    <definedName name="__R500000" localSheetId="37">'[4]5월생산'!#REF!</definedName>
    <definedName name="__R500000" localSheetId="38">'[4]5월생산'!#REF!</definedName>
    <definedName name="__R500000" localSheetId="39">'[4]5월생산'!#REF!</definedName>
    <definedName name="__R500000" localSheetId="40">'[4]5월생산'!#REF!</definedName>
    <definedName name="__R500000" localSheetId="41">'[4]5월생산'!#REF!</definedName>
    <definedName name="__R500000" localSheetId="42">'[4]5월생산'!#REF!</definedName>
    <definedName name="__R500000" localSheetId="43">'[4]5월생산'!#REF!</definedName>
    <definedName name="__R500000" localSheetId="44">'[4]5월생산'!#REF!</definedName>
    <definedName name="__R500000" localSheetId="61">'[4]5월생산'!#REF!</definedName>
    <definedName name="__R500000" localSheetId="60">'[4]5월생산'!#REF!</definedName>
    <definedName name="__R500000" localSheetId="47">'[4]5월생산'!#REF!</definedName>
    <definedName name="__R500000" localSheetId="46">'[4]5월생산'!#REF!</definedName>
    <definedName name="__R500000" localSheetId="45">'[4]5월생산'!#REF!</definedName>
    <definedName name="__R500000" localSheetId="48">'[4]5월생산'!#REF!</definedName>
    <definedName name="__R500000" localSheetId="50">'[4]5월생산'!#REF!</definedName>
    <definedName name="__R500000" localSheetId="51">'[4]5월생산'!#REF!</definedName>
    <definedName name="__R500000" localSheetId="52">'[4]5월생산'!#REF!</definedName>
    <definedName name="__R500000" localSheetId="49">'[4]5월생산'!#REF!</definedName>
    <definedName name="__R500000" localSheetId="55">'[4]5월생산'!#REF!</definedName>
    <definedName name="__R500000" localSheetId="58">'[4]5월생산'!#REF!</definedName>
    <definedName name="__R500000" localSheetId="53">'[4]5월생산'!#REF!</definedName>
    <definedName name="__R500000" localSheetId="57">'[4]5월생산'!#REF!</definedName>
    <definedName name="__R500000" localSheetId="59">'[4]5월생산'!#REF!</definedName>
    <definedName name="__R500000" localSheetId="54">'[4]5월생산'!#REF!</definedName>
    <definedName name="__R500000" localSheetId="56">'[4]5월생산'!#REF!</definedName>
    <definedName name="__R500000" localSheetId="62">'[4]5월생산'!#REF!</definedName>
    <definedName name="__R500000">'[4]5월생산'!#REF!</definedName>
    <definedName name="__R70814" localSheetId="2">'[4]5월생산'!#REF!</definedName>
    <definedName name="__R70814" localSheetId="1">'[4]5월생산'!#REF!</definedName>
    <definedName name="__R70814" localSheetId="3">'[4]5월생산'!#REF!</definedName>
    <definedName name="__R70814" localSheetId="7">'[4]5월생산'!#REF!</definedName>
    <definedName name="__R70814" localSheetId="4">'[4]5월생산'!#REF!</definedName>
    <definedName name="__R70814" localSheetId="5">'[4]5월생산'!#REF!</definedName>
    <definedName name="__R70814" localSheetId="6">'[4]5월생산'!#REF!</definedName>
    <definedName name="__R70814" localSheetId="8">'[4]5월생산'!#REF!</definedName>
    <definedName name="__R70814" localSheetId="9">'[4]5월생산'!#REF!</definedName>
    <definedName name="__R70814" localSheetId="11">'[4]5월생산'!#REF!</definedName>
    <definedName name="__R70814" localSheetId="10">'[4]5월생산'!#REF!</definedName>
    <definedName name="__R70814" localSheetId="16">'[4]5월생산'!#REF!</definedName>
    <definedName name="__R70814" localSheetId="13">'[4]5월생산'!#REF!</definedName>
    <definedName name="__R70814" localSheetId="12">'[4]5월생산'!#REF!</definedName>
    <definedName name="__R70814" localSheetId="15">'[4]5월생산'!#REF!</definedName>
    <definedName name="__R70814" localSheetId="14">'[4]5월생산'!#REF!</definedName>
    <definedName name="__R70814" localSheetId="20">'[4]5월생산'!#REF!</definedName>
    <definedName name="__R70814" localSheetId="17">'[4]5월생산'!#REF!</definedName>
    <definedName name="__R70814" localSheetId="19">'[4]5월생산'!#REF!</definedName>
    <definedName name="__R70814" localSheetId="18">'[4]5월생산'!#REF!</definedName>
    <definedName name="__R70814" localSheetId="24">'[4]5월생산'!#REF!</definedName>
    <definedName name="__R70814" localSheetId="22">'[4]5월생산'!#REF!</definedName>
    <definedName name="__R70814" localSheetId="21">'[4]5월생산'!#REF!</definedName>
    <definedName name="__R70814" localSheetId="23">'[4]5월생산'!#REF!</definedName>
    <definedName name="__R70814" localSheetId="25">'[4]5월생산'!#REF!</definedName>
    <definedName name="__R70814" localSheetId="26">'[4]5월생산'!#REF!</definedName>
    <definedName name="__R70814" localSheetId="27">'[4]5월생산'!#REF!</definedName>
    <definedName name="__R70814" localSheetId="28">'[4]5월생산'!#REF!</definedName>
    <definedName name="__R70814" localSheetId="32">'[4]5월생산'!#REF!</definedName>
    <definedName name="__R70814" localSheetId="33">'[4]5월생산'!#REF!</definedName>
    <definedName name="__R70814" localSheetId="34">'[4]5월생산'!#REF!</definedName>
    <definedName name="__R70814" localSheetId="35">'[4]5월생산'!#REF!</definedName>
    <definedName name="__R70814" localSheetId="29">'[4]5월생산'!#REF!</definedName>
    <definedName name="__R70814" localSheetId="30">'[4]5월생산'!#REF!</definedName>
    <definedName name="__R70814" localSheetId="31">'[4]5월생산'!#REF!</definedName>
    <definedName name="__R70814" localSheetId="36">'[4]5월생산'!#REF!</definedName>
    <definedName name="__R70814" localSheetId="37">'[4]5월생산'!#REF!</definedName>
    <definedName name="__R70814" localSheetId="38">'[4]5월생산'!#REF!</definedName>
    <definedName name="__R70814" localSheetId="39">'[4]5월생산'!#REF!</definedName>
    <definedName name="__R70814" localSheetId="40">'[4]5월생산'!#REF!</definedName>
    <definedName name="__R70814" localSheetId="41">'[4]5월생산'!#REF!</definedName>
    <definedName name="__R70814" localSheetId="42">'[4]5월생산'!#REF!</definedName>
    <definedName name="__R70814" localSheetId="43">'[4]5월생산'!#REF!</definedName>
    <definedName name="__R70814" localSheetId="44">'[4]5월생산'!#REF!</definedName>
    <definedName name="__R70814" localSheetId="61">'[4]5월생산'!#REF!</definedName>
    <definedName name="__R70814" localSheetId="60">'[4]5월생산'!#REF!</definedName>
    <definedName name="__R70814" localSheetId="47">'[4]5월생산'!#REF!</definedName>
    <definedName name="__R70814" localSheetId="46">'[4]5월생산'!#REF!</definedName>
    <definedName name="__R70814" localSheetId="45">'[4]5월생산'!#REF!</definedName>
    <definedName name="__R70814" localSheetId="48">'[4]5월생산'!#REF!</definedName>
    <definedName name="__R70814" localSheetId="50">'[4]5월생산'!#REF!</definedName>
    <definedName name="__R70814" localSheetId="51">'[4]5월생산'!#REF!</definedName>
    <definedName name="__R70814" localSheetId="52">'[4]5월생산'!#REF!</definedName>
    <definedName name="__R70814" localSheetId="49">'[4]5월생산'!#REF!</definedName>
    <definedName name="__R70814" localSheetId="55">'[4]5월생산'!#REF!</definedName>
    <definedName name="__R70814" localSheetId="58">'[4]5월생산'!#REF!</definedName>
    <definedName name="__R70814" localSheetId="53">'[4]5월생산'!#REF!</definedName>
    <definedName name="__R70814" localSheetId="57">'[4]5월생산'!#REF!</definedName>
    <definedName name="__R70814" localSheetId="59">'[4]5월생산'!#REF!</definedName>
    <definedName name="__R70814" localSheetId="54">'[4]5월생산'!#REF!</definedName>
    <definedName name="__R70814" localSheetId="56">'[4]5월생산'!#REF!</definedName>
    <definedName name="__R70814" localSheetId="62">'[4]5월생산'!#REF!</definedName>
    <definedName name="__R70814">'[4]5월생산'!#REF!</definedName>
    <definedName name="__R71869" localSheetId="2">'[4]5월생산'!#REF!</definedName>
    <definedName name="__R71869" localSheetId="1">'[4]5월생산'!#REF!</definedName>
    <definedName name="__R71869" localSheetId="3">'[4]5월생산'!#REF!</definedName>
    <definedName name="__R71869" localSheetId="7">'[4]5월생산'!#REF!</definedName>
    <definedName name="__R71869" localSheetId="4">'[4]5월생산'!#REF!</definedName>
    <definedName name="__R71869" localSheetId="5">'[4]5월생산'!#REF!</definedName>
    <definedName name="__R71869" localSheetId="6">'[4]5월생산'!#REF!</definedName>
    <definedName name="__R71869" localSheetId="8">'[4]5월생산'!#REF!</definedName>
    <definedName name="__R71869" localSheetId="9">'[4]5월생산'!#REF!</definedName>
    <definedName name="__R71869" localSheetId="11">'[4]5월생산'!#REF!</definedName>
    <definedName name="__R71869" localSheetId="10">'[4]5월생산'!#REF!</definedName>
    <definedName name="__R71869" localSheetId="16">'[4]5월생산'!#REF!</definedName>
    <definedName name="__R71869" localSheetId="13">'[4]5월생산'!#REF!</definedName>
    <definedName name="__R71869" localSheetId="12">'[4]5월생산'!#REF!</definedName>
    <definedName name="__R71869" localSheetId="15">'[4]5월생산'!#REF!</definedName>
    <definedName name="__R71869" localSheetId="14">'[4]5월생산'!#REF!</definedName>
    <definedName name="__R71869" localSheetId="20">'[4]5월생산'!#REF!</definedName>
    <definedName name="__R71869" localSheetId="17">'[4]5월생산'!#REF!</definedName>
    <definedName name="__R71869" localSheetId="19">'[4]5월생산'!#REF!</definedName>
    <definedName name="__R71869" localSheetId="18">'[4]5월생산'!#REF!</definedName>
    <definedName name="__R71869" localSheetId="24">'[4]5월생산'!#REF!</definedName>
    <definedName name="__R71869" localSheetId="22">'[4]5월생산'!#REF!</definedName>
    <definedName name="__R71869" localSheetId="21">'[4]5월생산'!#REF!</definedName>
    <definedName name="__R71869" localSheetId="23">'[4]5월생산'!#REF!</definedName>
    <definedName name="__R71869" localSheetId="25">'[4]5월생산'!#REF!</definedName>
    <definedName name="__R71869" localSheetId="26">'[4]5월생산'!#REF!</definedName>
    <definedName name="__R71869" localSheetId="27">'[4]5월생산'!#REF!</definedName>
    <definedName name="__R71869" localSheetId="28">'[4]5월생산'!#REF!</definedName>
    <definedName name="__R71869" localSheetId="32">'[4]5월생산'!#REF!</definedName>
    <definedName name="__R71869" localSheetId="33">'[4]5월생산'!#REF!</definedName>
    <definedName name="__R71869" localSheetId="34">'[4]5월생산'!#REF!</definedName>
    <definedName name="__R71869" localSheetId="35">'[4]5월생산'!#REF!</definedName>
    <definedName name="__R71869" localSheetId="29">'[4]5월생산'!#REF!</definedName>
    <definedName name="__R71869" localSheetId="30">'[4]5월생산'!#REF!</definedName>
    <definedName name="__R71869" localSheetId="31">'[4]5월생산'!#REF!</definedName>
    <definedName name="__R71869" localSheetId="36">'[4]5월생산'!#REF!</definedName>
    <definedName name="__R71869" localSheetId="37">'[4]5월생산'!#REF!</definedName>
    <definedName name="__R71869" localSheetId="38">'[4]5월생산'!#REF!</definedName>
    <definedName name="__R71869" localSheetId="39">'[4]5월생산'!#REF!</definedName>
    <definedName name="__R71869" localSheetId="40">'[4]5월생산'!#REF!</definedName>
    <definedName name="__R71869" localSheetId="41">'[4]5월생산'!#REF!</definedName>
    <definedName name="__R71869" localSheetId="42">'[4]5월생산'!#REF!</definedName>
    <definedName name="__R71869" localSheetId="43">'[4]5월생산'!#REF!</definedName>
    <definedName name="__R71869" localSheetId="44">'[4]5월생산'!#REF!</definedName>
    <definedName name="__R71869" localSheetId="61">'[4]5월생산'!#REF!</definedName>
    <definedName name="__R71869" localSheetId="60">'[4]5월생산'!#REF!</definedName>
    <definedName name="__R71869" localSheetId="47">'[4]5월생산'!#REF!</definedName>
    <definedName name="__R71869" localSheetId="46">'[4]5월생산'!#REF!</definedName>
    <definedName name="__R71869" localSheetId="45">'[4]5월생산'!#REF!</definedName>
    <definedName name="__R71869" localSheetId="48">'[4]5월생산'!#REF!</definedName>
    <definedName name="__R71869" localSheetId="50">'[4]5월생산'!#REF!</definedName>
    <definedName name="__R71869" localSheetId="51">'[4]5월생산'!#REF!</definedName>
    <definedName name="__R71869" localSheetId="52">'[4]5월생산'!#REF!</definedName>
    <definedName name="__R71869" localSheetId="49">'[4]5월생산'!#REF!</definedName>
    <definedName name="__R71869" localSheetId="55">'[4]5월생산'!#REF!</definedName>
    <definedName name="__R71869" localSheetId="58">'[4]5월생산'!#REF!</definedName>
    <definedName name="__R71869" localSheetId="53">'[4]5월생산'!#REF!</definedName>
    <definedName name="__R71869" localSheetId="57">'[4]5월생산'!#REF!</definedName>
    <definedName name="__R71869" localSheetId="59">'[4]5월생산'!#REF!</definedName>
    <definedName name="__R71869" localSheetId="54">'[4]5월생산'!#REF!</definedName>
    <definedName name="__R71869" localSheetId="56">'[4]5월생산'!#REF!</definedName>
    <definedName name="__R71869" localSheetId="62">'[4]5월생산'!#REF!</definedName>
    <definedName name="__R71869">'[4]5월생산'!#REF!</definedName>
    <definedName name="__R80000" localSheetId="2">'[4]5월생산'!#REF!</definedName>
    <definedName name="__R80000" localSheetId="1">'[4]5월생산'!#REF!</definedName>
    <definedName name="__R80000" localSheetId="3">'[4]5월생산'!#REF!</definedName>
    <definedName name="__R80000" localSheetId="7">'[4]5월생산'!#REF!</definedName>
    <definedName name="__R80000" localSheetId="4">'[4]5월생산'!#REF!</definedName>
    <definedName name="__R80000" localSheetId="5">'[4]5월생산'!#REF!</definedName>
    <definedName name="__R80000" localSheetId="6">'[4]5월생산'!#REF!</definedName>
    <definedName name="__R80000" localSheetId="8">'[4]5월생산'!#REF!</definedName>
    <definedName name="__R80000" localSheetId="9">'[4]5월생산'!#REF!</definedName>
    <definedName name="__R80000" localSheetId="11">'[4]5월생산'!#REF!</definedName>
    <definedName name="__R80000" localSheetId="10">'[4]5월생산'!#REF!</definedName>
    <definedName name="__R80000" localSheetId="16">'[4]5월생산'!#REF!</definedName>
    <definedName name="__R80000" localSheetId="13">'[4]5월생산'!#REF!</definedName>
    <definedName name="__R80000" localSheetId="12">'[4]5월생산'!#REF!</definedName>
    <definedName name="__R80000" localSheetId="15">'[4]5월생산'!#REF!</definedName>
    <definedName name="__R80000" localSheetId="14">'[4]5월생산'!#REF!</definedName>
    <definedName name="__R80000" localSheetId="20">'[4]5월생산'!#REF!</definedName>
    <definedName name="__R80000" localSheetId="17">'[4]5월생산'!#REF!</definedName>
    <definedName name="__R80000" localSheetId="19">'[4]5월생산'!#REF!</definedName>
    <definedName name="__R80000" localSheetId="18">'[4]5월생산'!#REF!</definedName>
    <definedName name="__R80000" localSheetId="24">'[4]5월생산'!#REF!</definedName>
    <definedName name="__R80000" localSheetId="22">'[4]5월생산'!#REF!</definedName>
    <definedName name="__R80000" localSheetId="21">'[4]5월생산'!#REF!</definedName>
    <definedName name="__R80000" localSheetId="23">'[4]5월생산'!#REF!</definedName>
    <definedName name="__R80000" localSheetId="25">'[4]5월생산'!#REF!</definedName>
    <definedName name="__R80000" localSheetId="26">'[4]5월생산'!#REF!</definedName>
    <definedName name="__R80000" localSheetId="27">'[4]5월생산'!#REF!</definedName>
    <definedName name="__R80000" localSheetId="28">'[4]5월생산'!#REF!</definedName>
    <definedName name="__R80000" localSheetId="32">'[4]5월생산'!#REF!</definedName>
    <definedName name="__R80000" localSheetId="33">'[4]5월생산'!#REF!</definedName>
    <definedName name="__R80000" localSheetId="34">'[4]5월생산'!#REF!</definedName>
    <definedName name="__R80000" localSheetId="35">'[4]5월생산'!#REF!</definedName>
    <definedName name="__R80000" localSheetId="29">'[4]5월생산'!#REF!</definedName>
    <definedName name="__R80000" localSheetId="30">'[4]5월생산'!#REF!</definedName>
    <definedName name="__R80000" localSheetId="31">'[4]5월생산'!#REF!</definedName>
    <definedName name="__R80000" localSheetId="36">'[4]5월생산'!#REF!</definedName>
    <definedName name="__R80000" localSheetId="37">'[4]5월생산'!#REF!</definedName>
    <definedName name="__R80000" localSheetId="38">'[4]5월생산'!#REF!</definedName>
    <definedName name="__R80000" localSheetId="39">'[4]5월생산'!#REF!</definedName>
    <definedName name="__R80000" localSheetId="40">'[4]5월생산'!#REF!</definedName>
    <definedName name="__R80000" localSheetId="41">'[4]5월생산'!#REF!</definedName>
    <definedName name="__R80000" localSheetId="42">'[4]5월생산'!#REF!</definedName>
    <definedName name="__R80000" localSheetId="43">'[4]5월생산'!#REF!</definedName>
    <definedName name="__R80000" localSheetId="44">'[4]5월생산'!#REF!</definedName>
    <definedName name="__R80000" localSheetId="61">'[4]5월생산'!#REF!</definedName>
    <definedName name="__R80000" localSheetId="60">'[4]5월생산'!#REF!</definedName>
    <definedName name="__R80000" localSheetId="47">'[4]5월생산'!#REF!</definedName>
    <definedName name="__R80000" localSheetId="46">'[4]5월생산'!#REF!</definedName>
    <definedName name="__R80000" localSheetId="45">'[4]5월생산'!#REF!</definedName>
    <definedName name="__R80000" localSheetId="48">'[4]5월생산'!#REF!</definedName>
    <definedName name="__R80000" localSheetId="50">'[4]5월생산'!#REF!</definedName>
    <definedName name="__R80000" localSheetId="51">'[4]5월생산'!#REF!</definedName>
    <definedName name="__R80000" localSheetId="52">'[4]5월생산'!#REF!</definedName>
    <definedName name="__R80000" localSheetId="49">'[4]5월생산'!#REF!</definedName>
    <definedName name="__R80000" localSheetId="55">'[4]5월생산'!#REF!</definedName>
    <definedName name="__R80000" localSheetId="58">'[4]5월생산'!#REF!</definedName>
    <definedName name="__R80000" localSheetId="53">'[4]5월생산'!#REF!</definedName>
    <definedName name="__R80000" localSheetId="57">'[4]5월생산'!#REF!</definedName>
    <definedName name="__R80000" localSheetId="59">'[4]5월생산'!#REF!</definedName>
    <definedName name="__R80000" localSheetId="54">'[4]5월생산'!#REF!</definedName>
    <definedName name="__R80000" localSheetId="56">'[4]5월생산'!#REF!</definedName>
    <definedName name="__R80000" localSheetId="62">'[4]5월생산'!#REF!</definedName>
    <definedName name="__R80000">'[4]5월생산'!#REF!</definedName>
    <definedName name="__raw1" localSheetId="2">#REF!</definedName>
    <definedName name="__raw1" localSheetId="1">#REF!</definedName>
    <definedName name="__raw1" localSheetId="3">#REF!</definedName>
    <definedName name="__raw1" localSheetId="7">#REF!</definedName>
    <definedName name="__raw1" localSheetId="4">#REF!</definedName>
    <definedName name="__raw1" localSheetId="5">#REF!</definedName>
    <definedName name="__raw1" localSheetId="6">#REF!</definedName>
    <definedName name="__raw1" localSheetId="8">#REF!</definedName>
    <definedName name="__raw1" localSheetId="9">#REF!</definedName>
    <definedName name="__raw1" localSheetId="11">#REF!</definedName>
    <definedName name="__raw1" localSheetId="10">#REF!</definedName>
    <definedName name="__raw1" localSheetId="16">#REF!</definedName>
    <definedName name="__raw1" localSheetId="13">#REF!</definedName>
    <definedName name="__raw1" localSheetId="12">#REF!</definedName>
    <definedName name="__raw1" localSheetId="15">#REF!</definedName>
    <definedName name="__raw1" localSheetId="14">#REF!</definedName>
    <definedName name="__raw1" localSheetId="20">#REF!</definedName>
    <definedName name="__raw1" localSheetId="17">#REF!</definedName>
    <definedName name="__raw1" localSheetId="19">#REF!</definedName>
    <definedName name="__raw1" localSheetId="18">#REF!</definedName>
    <definedName name="__raw1" localSheetId="24">#REF!</definedName>
    <definedName name="__raw1" localSheetId="22">#REF!</definedName>
    <definedName name="__raw1" localSheetId="21">#REF!</definedName>
    <definedName name="__raw1" localSheetId="23">#REF!</definedName>
    <definedName name="__raw1" localSheetId="25">#REF!</definedName>
    <definedName name="__raw1" localSheetId="26">#REF!</definedName>
    <definedName name="__raw1" localSheetId="27">#REF!</definedName>
    <definedName name="__raw1" localSheetId="28">#REF!</definedName>
    <definedName name="__raw1" localSheetId="32">#REF!</definedName>
    <definedName name="__raw1" localSheetId="33">#REF!</definedName>
    <definedName name="__raw1" localSheetId="34">#REF!</definedName>
    <definedName name="__raw1" localSheetId="35">#REF!</definedName>
    <definedName name="__raw1" localSheetId="29">#REF!</definedName>
    <definedName name="__raw1" localSheetId="30">#REF!</definedName>
    <definedName name="__raw1" localSheetId="31">#REF!</definedName>
    <definedName name="__raw1" localSheetId="36">#REF!</definedName>
    <definedName name="__raw1" localSheetId="37">#REF!</definedName>
    <definedName name="__raw1" localSheetId="38">#REF!</definedName>
    <definedName name="__raw1" localSheetId="39">#REF!</definedName>
    <definedName name="__raw1" localSheetId="40">#REF!</definedName>
    <definedName name="__raw1" localSheetId="41">#REF!</definedName>
    <definedName name="__raw1" localSheetId="42">#REF!</definedName>
    <definedName name="__raw1" localSheetId="43">#REF!</definedName>
    <definedName name="__raw1" localSheetId="44">#REF!</definedName>
    <definedName name="__raw1" localSheetId="61">#REF!</definedName>
    <definedName name="__raw1" localSheetId="60">#REF!</definedName>
    <definedName name="__raw1" localSheetId="47">#REF!</definedName>
    <definedName name="__raw1" localSheetId="46">#REF!</definedName>
    <definedName name="__raw1" localSheetId="45">#REF!</definedName>
    <definedName name="__raw1" localSheetId="48">#REF!</definedName>
    <definedName name="__raw1" localSheetId="50">#REF!</definedName>
    <definedName name="__raw1" localSheetId="51">#REF!</definedName>
    <definedName name="__raw1" localSheetId="52">#REF!</definedName>
    <definedName name="__raw1" localSheetId="49">#REF!</definedName>
    <definedName name="__raw1" localSheetId="55">#REF!</definedName>
    <definedName name="__raw1" localSheetId="58">#REF!</definedName>
    <definedName name="__raw1" localSheetId="53">#REF!</definedName>
    <definedName name="__raw1" localSheetId="57">#REF!</definedName>
    <definedName name="__raw1" localSheetId="59">#REF!</definedName>
    <definedName name="__raw1" localSheetId="54">#REF!</definedName>
    <definedName name="__raw1" localSheetId="56">#REF!</definedName>
    <definedName name="__raw1" localSheetId="62">#REF!</definedName>
    <definedName name="__raw1">#REF!</definedName>
    <definedName name="__RPT1" localSheetId="2">#REF!</definedName>
    <definedName name="__RPT1" localSheetId="1">#REF!</definedName>
    <definedName name="__RPT1" localSheetId="3">#REF!</definedName>
    <definedName name="__RPT1" localSheetId="7">#REF!</definedName>
    <definedName name="__RPT1" localSheetId="4">#REF!</definedName>
    <definedName name="__RPT1" localSheetId="5">#REF!</definedName>
    <definedName name="__RPT1" localSheetId="6">#REF!</definedName>
    <definedName name="__RPT1" localSheetId="8">#REF!</definedName>
    <definedName name="__RPT1" localSheetId="9">#REF!</definedName>
    <definedName name="__RPT1" localSheetId="11">#REF!</definedName>
    <definedName name="__RPT1" localSheetId="10">#REF!</definedName>
    <definedName name="__RPT1" localSheetId="16">#REF!</definedName>
    <definedName name="__RPT1" localSheetId="13">#REF!</definedName>
    <definedName name="__RPT1" localSheetId="12">#REF!</definedName>
    <definedName name="__RPT1" localSheetId="15">#REF!</definedName>
    <definedName name="__RPT1" localSheetId="14">#REF!</definedName>
    <definedName name="__RPT1" localSheetId="20">#REF!</definedName>
    <definedName name="__RPT1" localSheetId="17">#REF!</definedName>
    <definedName name="__RPT1" localSheetId="19">#REF!</definedName>
    <definedName name="__RPT1" localSheetId="18">#REF!</definedName>
    <definedName name="__RPT1" localSheetId="24">#REF!</definedName>
    <definedName name="__RPT1" localSheetId="22">#REF!</definedName>
    <definedName name="__RPT1" localSheetId="21">#REF!</definedName>
    <definedName name="__RPT1" localSheetId="23">#REF!</definedName>
    <definedName name="__RPT1" localSheetId="25">#REF!</definedName>
    <definedName name="__RPT1" localSheetId="26">#REF!</definedName>
    <definedName name="__RPT1" localSheetId="27">#REF!</definedName>
    <definedName name="__RPT1" localSheetId="28">#REF!</definedName>
    <definedName name="__RPT1" localSheetId="32">#REF!</definedName>
    <definedName name="__RPT1" localSheetId="33">#REF!</definedName>
    <definedName name="__RPT1" localSheetId="34">#REF!</definedName>
    <definedName name="__RPT1" localSheetId="35">#REF!</definedName>
    <definedName name="__RPT1" localSheetId="29">#REF!</definedName>
    <definedName name="__RPT1" localSheetId="30">#REF!</definedName>
    <definedName name="__RPT1" localSheetId="31">#REF!</definedName>
    <definedName name="__RPT1" localSheetId="36">#REF!</definedName>
    <definedName name="__RPT1" localSheetId="37">#REF!</definedName>
    <definedName name="__RPT1" localSheetId="38">#REF!</definedName>
    <definedName name="__RPT1" localSheetId="39">#REF!</definedName>
    <definedName name="__RPT1" localSheetId="40">#REF!</definedName>
    <definedName name="__RPT1" localSheetId="41">#REF!</definedName>
    <definedName name="__RPT1" localSheetId="42">#REF!</definedName>
    <definedName name="__RPT1" localSheetId="43">#REF!</definedName>
    <definedName name="__RPT1" localSheetId="44">#REF!</definedName>
    <definedName name="__RPT1" localSheetId="61">#REF!</definedName>
    <definedName name="__RPT1" localSheetId="60">#REF!</definedName>
    <definedName name="__RPT1" localSheetId="47">#REF!</definedName>
    <definedName name="__RPT1" localSheetId="46">#REF!</definedName>
    <definedName name="__RPT1" localSheetId="45">#REF!</definedName>
    <definedName name="__RPT1" localSheetId="48">#REF!</definedName>
    <definedName name="__RPT1" localSheetId="50">#REF!</definedName>
    <definedName name="__RPT1" localSheetId="51">#REF!</definedName>
    <definedName name="__RPT1" localSheetId="52">#REF!</definedName>
    <definedName name="__RPT1" localSheetId="49">#REF!</definedName>
    <definedName name="__RPT1" localSheetId="55">#REF!</definedName>
    <definedName name="__RPT1" localSheetId="58">#REF!</definedName>
    <definedName name="__RPT1" localSheetId="53">#REF!</definedName>
    <definedName name="__RPT1" localSheetId="57">#REF!</definedName>
    <definedName name="__RPT1" localSheetId="59">#REF!</definedName>
    <definedName name="__RPT1" localSheetId="54">#REF!</definedName>
    <definedName name="__RPT1" localSheetId="56">#REF!</definedName>
    <definedName name="__RPT1" localSheetId="62">#REF!</definedName>
    <definedName name="__RPT1">#REF!</definedName>
    <definedName name="__RPT2" localSheetId="2">#REF!</definedName>
    <definedName name="__RPT2" localSheetId="1">#REF!</definedName>
    <definedName name="__RPT2" localSheetId="3">#REF!</definedName>
    <definedName name="__RPT2" localSheetId="7">#REF!</definedName>
    <definedName name="__RPT2" localSheetId="4">#REF!</definedName>
    <definedName name="__RPT2" localSheetId="5">#REF!</definedName>
    <definedName name="__RPT2" localSheetId="6">#REF!</definedName>
    <definedName name="__RPT2" localSheetId="8">#REF!</definedName>
    <definedName name="__RPT2" localSheetId="9">#REF!</definedName>
    <definedName name="__RPT2" localSheetId="11">#REF!</definedName>
    <definedName name="__RPT2" localSheetId="10">#REF!</definedName>
    <definedName name="__RPT2" localSheetId="16">#REF!</definedName>
    <definedName name="__RPT2" localSheetId="13">#REF!</definedName>
    <definedName name="__RPT2" localSheetId="12">#REF!</definedName>
    <definedName name="__RPT2" localSheetId="15">#REF!</definedName>
    <definedName name="__RPT2" localSheetId="14">#REF!</definedName>
    <definedName name="__RPT2" localSheetId="20">#REF!</definedName>
    <definedName name="__RPT2" localSheetId="17">#REF!</definedName>
    <definedName name="__RPT2" localSheetId="19">#REF!</definedName>
    <definedName name="__RPT2" localSheetId="18">#REF!</definedName>
    <definedName name="__RPT2" localSheetId="24">#REF!</definedName>
    <definedName name="__RPT2" localSheetId="22">#REF!</definedName>
    <definedName name="__RPT2" localSheetId="21">#REF!</definedName>
    <definedName name="__RPT2" localSheetId="23">#REF!</definedName>
    <definedName name="__RPT2" localSheetId="25">#REF!</definedName>
    <definedName name="__RPT2" localSheetId="26">#REF!</definedName>
    <definedName name="__RPT2" localSheetId="27">#REF!</definedName>
    <definedName name="__RPT2" localSheetId="28">#REF!</definedName>
    <definedName name="__RPT2" localSheetId="32">#REF!</definedName>
    <definedName name="__RPT2" localSheetId="33">#REF!</definedName>
    <definedName name="__RPT2" localSheetId="34">#REF!</definedName>
    <definedName name="__RPT2" localSheetId="35">#REF!</definedName>
    <definedName name="__RPT2" localSheetId="29">#REF!</definedName>
    <definedName name="__RPT2" localSheetId="30">#REF!</definedName>
    <definedName name="__RPT2" localSheetId="31">#REF!</definedName>
    <definedName name="__RPT2" localSheetId="36">#REF!</definedName>
    <definedName name="__RPT2" localSheetId="37">#REF!</definedName>
    <definedName name="__RPT2" localSheetId="38">#REF!</definedName>
    <definedName name="__RPT2" localSheetId="39">#REF!</definedName>
    <definedName name="__RPT2" localSheetId="40">#REF!</definedName>
    <definedName name="__RPT2" localSheetId="41">#REF!</definedName>
    <definedName name="__RPT2" localSheetId="42">#REF!</definedName>
    <definedName name="__RPT2" localSheetId="43">#REF!</definedName>
    <definedName name="__RPT2" localSheetId="44">#REF!</definedName>
    <definedName name="__RPT2" localSheetId="61">#REF!</definedName>
    <definedName name="__RPT2" localSheetId="60">#REF!</definedName>
    <definedName name="__RPT2" localSheetId="47">#REF!</definedName>
    <definedName name="__RPT2" localSheetId="46">#REF!</definedName>
    <definedName name="__RPT2" localSheetId="45">#REF!</definedName>
    <definedName name="__RPT2" localSheetId="48">#REF!</definedName>
    <definedName name="__RPT2" localSheetId="50">#REF!</definedName>
    <definedName name="__RPT2" localSheetId="51">#REF!</definedName>
    <definedName name="__RPT2" localSheetId="52">#REF!</definedName>
    <definedName name="__RPT2" localSheetId="49">#REF!</definedName>
    <definedName name="__RPT2" localSheetId="55">#REF!</definedName>
    <definedName name="__RPT2" localSheetId="58">#REF!</definedName>
    <definedName name="__RPT2" localSheetId="53">#REF!</definedName>
    <definedName name="__RPT2" localSheetId="57">#REF!</definedName>
    <definedName name="__RPT2" localSheetId="59">#REF!</definedName>
    <definedName name="__RPT2" localSheetId="54">#REF!</definedName>
    <definedName name="__RPT2" localSheetId="56">#REF!</definedName>
    <definedName name="__RPT2" localSheetId="62">#REF!</definedName>
    <definedName name="__RPT2">#REF!</definedName>
    <definedName name="__VAR13300">#N/A</definedName>
    <definedName name="__VAR13502">#N/A</definedName>
    <definedName name="_02" localSheetId="2">#REF!</definedName>
    <definedName name="_02" localSheetId="1">#REF!</definedName>
    <definedName name="_02" localSheetId="3">#REF!</definedName>
    <definedName name="_02" localSheetId="7">#REF!</definedName>
    <definedName name="_02" localSheetId="4">#REF!</definedName>
    <definedName name="_02" localSheetId="5">#REF!</definedName>
    <definedName name="_02" localSheetId="6">#REF!</definedName>
    <definedName name="_02" localSheetId="8">#REF!</definedName>
    <definedName name="_02" localSheetId="9">#REF!</definedName>
    <definedName name="_02" localSheetId="11">#REF!</definedName>
    <definedName name="_02" localSheetId="10">#REF!</definedName>
    <definedName name="_02" localSheetId="16">#REF!</definedName>
    <definedName name="_02" localSheetId="13">#REF!</definedName>
    <definedName name="_02" localSheetId="12">#REF!</definedName>
    <definedName name="_02" localSheetId="15">#REF!</definedName>
    <definedName name="_02" localSheetId="14">#REF!</definedName>
    <definedName name="_02" localSheetId="20">#REF!</definedName>
    <definedName name="_02" localSheetId="17">#REF!</definedName>
    <definedName name="_02" localSheetId="19">#REF!</definedName>
    <definedName name="_02" localSheetId="18">#REF!</definedName>
    <definedName name="_02" localSheetId="24">#REF!</definedName>
    <definedName name="_02" localSheetId="22">#REF!</definedName>
    <definedName name="_02" localSheetId="21">#REF!</definedName>
    <definedName name="_02" localSheetId="23">#REF!</definedName>
    <definedName name="_02" localSheetId="25">#REF!</definedName>
    <definedName name="_02" localSheetId="26">#REF!</definedName>
    <definedName name="_02" localSheetId="27">#REF!</definedName>
    <definedName name="_02" localSheetId="28">#REF!</definedName>
    <definedName name="_02" localSheetId="32">#REF!</definedName>
    <definedName name="_02" localSheetId="33">#REF!</definedName>
    <definedName name="_02" localSheetId="34">#REF!</definedName>
    <definedName name="_02" localSheetId="35">#REF!</definedName>
    <definedName name="_02" localSheetId="29">#REF!</definedName>
    <definedName name="_02" localSheetId="30">#REF!</definedName>
    <definedName name="_02" localSheetId="31">#REF!</definedName>
    <definedName name="_02" localSheetId="36">#REF!</definedName>
    <definedName name="_02" localSheetId="37">#REF!</definedName>
    <definedName name="_02" localSheetId="38">#REF!</definedName>
    <definedName name="_02" localSheetId="39">#REF!</definedName>
    <definedName name="_02" localSheetId="40">#REF!</definedName>
    <definedName name="_02" localSheetId="41">#REF!</definedName>
    <definedName name="_02" localSheetId="42">#REF!</definedName>
    <definedName name="_02" localSheetId="43">#REF!</definedName>
    <definedName name="_02" localSheetId="44">#REF!</definedName>
    <definedName name="_02" localSheetId="61">#REF!</definedName>
    <definedName name="_02" localSheetId="60">#REF!</definedName>
    <definedName name="_02" localSheetId="47">#REF!</definedName>
    <definedName name="_02" localSheetId="46">#REF!</definedName>
    <definedName name="_02" localSheetId="45">#REF!</definedName>
    <definedName name="_02" localSheetId="48">#REF!</definedName>
    <definedName name="_02" localSheetId="50">#REF!</definedName>
    <definedName name="_02" localSheetId="51">#REF!</definedName>
    <definedName name="_02" localSheetId="52">#REF!</definedName>
    <definedName name="_02" localSheetId="49">#REF!</definedName>
    <definedName name="_02" localSheetId="55">#REF!</definedName>
    <definedName name="_02" localSheetId="58">#REF!</definedName>
    <definedName name="_02" localSheetId="53">#REF!</definedName>
    <definedName name="_02" localSheetId="57">#REF!</definedName>
    <definedName name="_02" localSheetId="59">#REF!</definedName>
    <definedName name="_02" localSheetId="54">#REF!</definedName>
    <definedName name="_02" localSheetId="56">#REF!</definedName>
    <definedName name="_02" localSheetId="62">#REF!</definedName>
    <definedName name="_02">#REF!</definedName>
    <definedName name="_03" localSheetId="2">#REF!</definedName>
    <definedName name="_03" localSheetId="1">#REF!</definedName>
    <definedName name="_03" localSheetId="3">#REF!</definedName>
    <definedName name="_03" localSheetId="7">#REF!</definedName>
    <definedName name="_03" localSheetId="4">#REF!</definedName>
    <definedName name="_03" localSheetId="5">#REF!</definedName>
    <definedName name="_03" localSheetId="6">#REF!</definedName>
    <definedName name="_03" localSheetId="8">#REF!</definedName>
    <definedName name="_03" localSheetId="9">#REF!</definedName>
    <definedName name="_03" localSheetId="11">#REF!</definedName>
    <definedName name="_03" localSheetId="10">#REF!</definedName>
    <definedName name="_03" localSheetId="16">#REF!</definedName>
    <definedName name="_03" localSheetId="13">#REF!</definedName>
    <definedName name="_03" localSheetId="12">#REF!</definedName>
    <definedName name="_03" localSheetId="15">#REF!</definedName>
    <definedName name="_03" localSheetId="14">#REF!</definedName>
    <definedName name="_03" localSheetId="20">#REF!</definedName>
    <definedName name="_03" localSheetId="17">#REF!</definedName>
    <definedName name="_03" localSheetId="19">#REF!</definedName>
    <definedName name="_03" localSheetId="18">#REF!</definedName>
    <definedName name="_03" localSheetId="24">#REF!</definedName>
    <definedName name="_03" localSheetId="22">#REF!</definedName>
    <definedName name="_03" localSheetId="21">#REF!</definedName>
    <definedName name="_03" localSheetId="23">#REF!</definedName>
    <definedName name="_03" localSheetId="25">#REF!</definedName>
    <definedName name="_03" localSheetId="26">#REF!</definedName>
    <definedName name="_03" localSheetId="27">#REF!</definedName>
    <definedName name="_03" localSheetId="28">#REF!</definedName>
    <definedName name="_03" localSheetId="32">#REF!</definedName>
    <definedName name="_03" localSheetId="33">#REF!</definedName>
    <definedName name="_03" localSheetId="34">#REF!</definedName>
    <definedName name="_03" localSheetId="35">#REF!</definedName>
    <definedName name="_03" localSheetId="29">#REF!</definedName>
    <definedName name="_03" localSheetId="30">#REF!</definedName>
    <definedName name="_03" localSheetId="31">#REF!</definedName>
    <definedName name="_03" localSheetId="36">#REF!</definedName>
    <definedName name="_03" localSheetId="37">#REF!</definedName>
    <definedName name="_03" localSheetId="38">#REF!</definedName>
    <definedName name="_03" localSheetId="39">#REF!</definedName>
    <definedName name="_03" localSheetId="40">#REF!</definedName>
    <definedName name="_03" localSheetId="41">#REF!</definedName>
    <definedName name="_03" localSheetId="42">#REF!</definedName>
    <definedName name="_03" localSheetId="43">#REF!</definedName>
    <definedName name="_03" localSheetId="44">#REF!</definedName>
    <definedName name="_03" localSheetId="61">#REF!</definedName>
    <definedName name="_03" localSheetId="60">#REF!</definedName>
    <definedName name="_03" localSheetId="47">#REF!</definedName>
    <definedName name="_03" localSheetId="46">#REF!</definedName>
    <definedName name="_03" localSheetId="45">#REF!</definedName>
    <definedName name="_03" localSheetId="48">#REF!</definedName>
    <definedName name="_03" localSheetId="50">#REF!</definedName>
    <definedName name="_03" localSheetId="51">#REF!</definedName>
    <definedName name="_03" localSheetId="52">#REF!</definedName>
    <definedName name="_03" localSheetId="49">#REF!</definedName>
    <definedName name="_03" localSheetId="55">#REF!</definedName>
    <definedName name="_03" localSheetId="58">#REF!</definedName>
    <definedName name="_03" localSheetId="53">#REF!</definedName>
    <definedName name="_03" localSheetId="57">#REF!</definedName>
    <definedName name="_03" localSheetId="59">#REF!</definedName>
    <definedName name="_03" localSheetId="54">#REF!</definedName>
    <definedName name="_03" localSheetId="56">#REF!</definedName>
    <definedName name="_03" localSheetId="62">#REF!</definedName>
    <definedName name="_03">#REF!</definedName>
    <definedName name="_04" localSheetId="2">#REF!</definedName>
    <definedName name="_04" localSheetId="1">#REF!</definedName>
    <definedName name="_04" localSheetId="3">#REF!</definedName>
    <definedName name="_04" localSheetId="7">#REF!</definedName>
    <definedName name="_04" localSheetId="4">#REF!</definedName>
    <definedName name="_04" localSheetId="5">#REF!</definedName>
    <definedName name="_04" localSheetId="6">#REF!</definedName>
    <definedName name="_04" localSheetId="8">#REF!</definedName>
    <definedName name="_04" localSheetId="9">#REF!</definedName>
    <definedName name="_04" localSheetId="11">#REF!</definedName>
    <definedName name="_04" localSheetId="10">#REF!</definedName>
    <definedName name="_04" localSheetId="16">#REF!</definedName>
    <definedName name="_04" localSheetId="13">#REF!</definedName>
    <definedName name="_04" localSheetId="12">#REF!</definedName>
    <definedName name="_04" localSheetId="15">#REF!</definedName>
    <definedName name="_04" localSheetId="14">#REF!</definedName>
    <definedName name="_04" localSheetId="20">#REF!</definedName>
    <definedName name="_04" localSheetId="17">#REF!</definedName>
    <definedName name="_04" localSheetId="19">#REF!</definedName>
    <definedName name="_04" localSheetId="18">#REF!</definedName>
    <definedName name="_04" localSheetId="24">#REF!</definedName>
    <definedName name="_04" localSheetId="22">#REF!</definedName>
    <definedName name="_04" localSheetId="21">#REF!</definedName>
    <definedName name="_04" localSheetId="23">#REF!</definedName>
    <definedName name="_04" localSheetId="25">#REF!</definedName>
    <definedName name="_04" localSheetId="26">#REF!</definedName>
    <definedName name="_04" localSheetId="27">#REF!</definedName>
    <definedName name="_04" localSheetId="28">#REF!</definedName>
    <definedName name="_04" localSheetId="32">#REF!</definedName>
    <definedName name="_04" localSheetId="33">#REF!</definedName>
    <definedName name="_04" localSheetId="34">#REF!</definedName>
    <definedName name="_04" localSheetId="35">#REF!</definedName>
    <definedName name="_04" localSheetId="29">#REF!</definedName>
    <definedName name="_04" localSheetId="30">#REF!</definedName>
    <definedName name="_04" localSheetId="31">#REF!</definedName>
    <definedName name="_04" localSheetId="36">#REF!</definedName>
    <definedName name="_04" localSheetId="37">#REF!</definedName>
    <definedName name="_04" localSheetId="38">#REF!</definedName>
    <definedName name="_04" localSheetId="39">#REF!</definedName>
    <definedName name="_04" localSheetId="40">#REF!</definedName>
    <definedName name="_04" localSheetId="41">#REF!</definedName>
    <definedName name="_04" localSheetId="42">#REF!</definedName>
    <definedName name="_04" localSheetId="43">#REF!</definedName>
    <definedName name="_04" localSheetId="44">#REF!</definedName>
    <definedName name="_04" localSheetId="61">#REF!</definedName>
    <definedName name="_04" localSheetId="60">#REF!</definedName>
    <definedName name="_04" localSheetId="47">#REF!</definedName>
    <definedName name="_04" localSheetId="46">#REF!</definedName>
    <definedName name="_04" localSheetId="45">#REF!</definedName>
    <definedName name="_04" localSheetId="48">#REF!</definedName>
    <definedName name="_04" localSheetId="50">#REF!</definedName>
    <definedName name="_04" localSheetId="51">#REF!</definedName>
    <definedName name="_04" localSheetId="52">#REF!</definedName>
    <definedName name="_04" localSheetId="49">#REF!</definedName>
    <definedName name="_04" localSheetId="55">#REF!</definedName>
    <definedName name="_04" localSheetId="58">#REF!</definedName>
    <definedName name="_04" localSheetId="53">#REF!</definedName>
    <definedName name="_04" localSheetId="57">#REF!</definedName>
    <definedName name="_04" localSheetId="59">#REF!</definedName>
    <definedName name="_04" localSheetId="54">#REF!</definedName>
    <definedName name="_04" localSheetId="56">#REF!</definedName>
    <definedName name="_04" localSheetId="62">#REF!</definedName>
    <definedName name="_04">#REF!</definedName>
    <definedName name="_1_ˆó_üƒ_ƒCƒgƒ" localSheetId="2">#REF!</definedName>
    <definedName name="_1_ˆó_üƒ_ƒCƒgƒ" localSheetId="1">#REF!</definedName>
    <definedName name="_1_ˆó_üƒ_ƒCƒgƒ" localSheetId="3">#REF!</definedName>
    <definedName name="_1_ˆó_üƒ_ƒCƒgƒ" localSheetId="7">#REF!</definedName>
    <definedName name="_1_ˆó_üƒ_ƒCƒgƒ" localSheetId="4">#REF!</definedName>
    <definedName name="_1_ˆó_üƒ_ƒCƒgƒ" localSheetId="5">#REF!</definedName>
    <definedName name="_1_ˆó_üƒ_ƒCƒgƒ" localSheetId="6">#REF!</definedName>
    <definedName name="_1_ˆó_üƒ_ƒCƒgƒ" localSheetId="8">#REF!</definedName>
    <definedName name="_1_ˆó_üƒ_ƒCƒgƒ" localSheetId="9">#REF!</definedName>
    <definedName name="_1_ˆó_üƒ_ƒCƒgƒ" localSheetId="11">#REF!</definedName>
    <definedName name="_1_ˆó_üƒ_ƒCƒgƒ" localSheetId="10">#REF!</definedName>
    <definedName name="_1_ˆó_üƒ_ƒCƒgƒ" localSheetId="16">#REF!</definedName>
    <definedName name="_1_ˆó_üƒ_ƒCƒgƒ" localSheetId="13">#REF!</definedName>
    <definedName name="_1_ˆó_üƒ_ƒCƒgƒ" localSheetId="12">#REF!</definedName>
    <definedName name="_1_ˆó_üƒ_ƒCƒgƒ" localSheetId="15">#REF!</definedName>
    <definedName name="_1_ˆó_üƒ_ƒCƒgƒ" localSheetId="14">#REF!</definedName>
    <definedName name="_1_ˆó_üƒ_ƒCƒgƒ" localSheetId="20">#REF!</definedName>
    <definedName name="_1_ˆó_üƒ_ƒCƒgƒ" localSheetId="17">#REF!</definedName>
    <definedName name="_1_ˆó_üƒ_ƒCƒgƒ" localSheetId="19">#REF!</definedName>
    <definedName name="_1_ˆó_üƒ_ƒCƒgƒ" localSheetId="18">#REF!</definedName>
    <definedName name="_1_ˆó_üƒ_ƒCƒgƒ" localSheetId="24">#REF!</definedName>
    <definedName name="_1_ˆó_üƒ_ƒCƒgƒ" localSheetId="22">#REF!</definedName>
    <definedName name="_1_ˆó_üƒ_ƒCƒgƒ" localSheetId="21">#REF!</definedName>
    <definedName name="_1_ˆó_üƒ_ƒCƒgƒ" localSheetId="23">#REF!</definedName>
    <definedName name="_1_ˆó_üƒ_ƒCƒgƒ" localSheetId="25">#REF!</definedName>
    <definedName name="_1_ˆó_üƒ_ƒCƒgƒ" localSheetId="26">#REF!</definedName>
    <definedName name="_1_ˆó_üƒ_ƒCƒgƒ" localSheetId="27">#REF!</definedName>
    <definedName name="_1_ˆó_üƒ_ƒCƒgƒ" localSheetId="28">#REF!</definedName>
    <definedName name="_1_ˆó_üƒ_ƒCƒgƒ" localSheetId="32">#REF!</definedName>
    <definedName name="_1_ˆó_üƒ_ƒCƒgƒ" localSheetId="33">#REF!</definedName>
    <definedName name="_1_ˆó_üƒ_ƒCƒgƒ" localSheetId="34">#REF!</definedName>
    <definedName name="_1_ˆó_üƒ_ƒCƒgƒ" localSheetId="35">#REF!</definedName>
    <definedName name="_1_ˆó_üƒ_ƒCƒgƒ" localSheetId="29">#REF!</definedName>
    <definedName name="_1_ˆó_üƒ_ƒCƒgƒ" localSheetId="30">#REF!</definedName>
    <definedName name="_1_ˆó_üƒ_ƒCƒgƒ" localSheetId="31">#REF!</definedName>
    <definedName name="_1_ˆó_üƒ_ƒCƒgƒ" localSheetId="36">#REF!</definedName>
    <definedName name="_1_ˆó_üƒ_ƒCƒgƒ" localSheetId="37">#REF!</definedName>
    <definedName name="_1_ˆó_üƒ_ƒCƒgƒ" localSheetId="38">#REF!</definedName>
    <definedName name="_1_ˆó_üƒ_ƒCƒgƒ" localSheetId="39">#REF!</definedName>
    <definedName name="_1_ˆó_üƒ_ƒCƒgƒ" localSheetId="40">#REF!</definedName>
    <definedName name="_1_ˆó_üƒ_ƒCƒgƒ" localSheetId="41">#REF!</definedName>
    <definedName name="_1_ˆó_üƒ_ƒCƒgƒ" localSheetId="42">#REF!</definedName>
    <definedName name="_1_ˆó_üƒ_ƒCƒgƒ" localSheetId="43">#REF!</definedName>
    <definedName name="_1_ˆó_üƒ_ƒCƒgƒ" localSheetId="44">#REF!</definedName>
    <definedName name="_1_ˆó_üƒ_ƒCƒgƒ" localSheetId="61">#REF!</definedName>
    <definedName name="_1_ˆó_üƒ_ƒCƒgƒ" localSheetId="60">#REF!</definedName>
    <definedName name="_1_ˆó_üƒ_ƒCƒgƒ" localSheetId="47">#REF!</definedName>
    <definedName name="_1_ˆó_üƒ_ƒCƒgƒ" localSheetId="46">#REF!</definedName>
    <definedName name="_1_ˆó_üƒ_ƒCƒgƒ" localSheetId="45">#REF!</definedName>
    <definedName name="_1_ˆó_üƒ_ƒCƒgƒ" localSheetId="48">#REF!</definedName>
    <definedName name="_1_ˆó_üƒ_ƒCƒgƒ" localSheetId="50">#REF!</definedName>
    <definedName name="_1_ˆó_üƒ_ƒCƒgƒ" localSheetId="51">#REF!</definedName>
    <definedName name="_1_ˆó_üƒ_ƒCƒgƒ" localSheetId="52">#REF!</definedName>
    <definedName name="_1_ˆó_üƒ_ƒCƒgƒ" localSheetId="49">#REF!</definedName>
    <definedName name="_1_ˆó_üƒ_ƒCƒgƒ" localSheetId="55">#REF!</definedName>
    <definedName name="_1_ˆó_üƒ_ƒCƒgƒ" localSheetId="58">#REF!</definedName>
    <definedName name="_1_ˆó_üƒ_ƒCƒgƒ" localSheetId="53">#REF!</definedName>
    <definedName name="_1_ˆó_üƒ_ƒCƒgƒ" localSheetId="57">#REF!</definedName>
    <definedName name="_1_ˆó_üƒ_ƒCƒgƒ" localSheetId="59">#REF!</definedName>
    <definedName name="_1_ˆó_üƒ_ƒCƒgƒ" localSheetId="54">#REF!</definedName>
    <definedName name="_1_ˆó_üƒ_ƒCƒgƒ" localSheetId="56">#REF!</definedName>
    <definedName name="_1_ˆó_üƒ_ƒCƒgƒ" localSheetId="62">#REF!</definedName>
    <definedName name="_1_ˆó_üƒ_ƒCƒgƒ">#REF!</definedName>
    <definedName name="_1999_01_29" localSheetId="2">#REF!</definedName>
    <definedName name="_1999_01_29" localSheetId="1">#REF!</definedName>
    <definedName name="_1999_01_29" localSheetId="3">#REF!</definedName>
    <definedName name="_1999_01_29" localSheetId="7">#REF!</definedName>
    <definedName name="_1999_01_29" localSheetId="4">#REF!</definedName>
    <definedName name="_1999_01_29" localSheetId="5">#REF!</definedName>
    <definedName name="_1999_01_29" localSheetId="6">#REF!</definedName>
    <definedName name="_1999_01_29" localSheetId="8">#REF!</definedName>
    <definedName name="_1999_01_29" localSheetId="9">#REF!</definedName>
    <definedName name="_1999_01_29" localSheetId="11">#REF!</definedName>
    <definedName name="_1999_01_29" localSheetId="10">#REF!</definedName>
    <definedName name="_1999_01_29" localSheetId="16">#REF!</definedName>
    <definedName name="_1999_01_29" localSheetId="13">#REF!</definedName>
    <definedName name="_1999_01_29" localSheetId="12">#REF!</definedName>
    <definedName name="_1999_01_29" localSheetId="15">#REF!</definedName>
    <definedName name="_1999_01_29" localSheetId="14">#REF!</definedName>
    <definedName name="_1999_01_29" localSheetId="20">#REF!</definedName>
    <definedName name="_1999_01_29" localSheetId="17">#REF!</definedName>
    <definedName name="_1999_01_29" localSheetId="19">#REF!</definedName>
    <definedName name="_1999_01_29" localSheetId="18">#REF!</definedName>
    <definedName name="_1999_01_29" localSheetId="24">#REF!</definedName>
    <definedName name="_1999_01_29" localSheetId="22">#REF!</definedName>
    <definedName name="_1999_01_29" localSheetId="21">#REF!</definedName>
    <definedName name="_1999_01_29" localSheetId="23">#REF!</definedName>
    <definedName name="_1999_01_29" localSheetId="25">#REF!</definedName>
    <definedName name="_1999_01_29" localSheetId="26">#REF!</definedName>
    <definedName name="_1999_01_29" localSheetId="27">#REF!</definedName>
    <definedName name="_1999_01_29" localSheetId="28">#REF!</definedName>
    <definedName name="_1999_01_29" localSheetId="32">#REF!</definedName>
    <definedName name="_1999_01_29" localSheetId="33">#REF!</definedName>
    <definedName name="_1999_01_29" localSheetId="34">#REF!</definedName>
    <definedName name="_1999_01_29" localSheetId="35">#REF!</definedName>
    <definedName name="_1999_01_29" localSheetId="29">#REF!</definedName>
    <definedName name="_1999_01_29" localSheetId="30">#REF!</definedName>
    <definedName name="_1999_01_29" localSheetId="31">#REF!</definedName>
    <definedName name="_1999_01_29" localSheetId="36">#REF!</definedName>
    <definedName name="_1999_01_29" localSheetId="37">#REF!</definedName>
    <definedName name="_1999_01_29" localSheetId="38">#REF!</definedName>
    <definedName name="_1999_01_29" localSheetId="39">#REF!</definedName>
    <definedName name="_1999_01_29" localSheetId="40">#REF!</definedName>
    <definedName name="_1999_01_29" localSheetId="41">#REF!</definedName>
    <definedName name="_1999_01_29" localSheetId="42">#REF!</definedName>
    <definedName name="_1999_01_29" localSheetId="43">#REF!</definedName>
    <definedName name="_1999_01_29" localSheetId="44">#REF!</definedName>
    <definedName name="_1999_01_29" localSheetId="61">#REF!</definedName>
    <definedName name="_1999_01_29" localSheetId="60">#REF!</definedName>
    <definedName name="_1999_01_29" localSheetId="47">#REF!</definedName>
    <definedName name="_1999_01_29" localSheetId="46">#REF!</definedName>
    <definedName name="_1999_01_29" localSheetId="45">#REF!</definedName>
    <definedName name="_1999_01_29" localSheetId="48">#REF!</definedName>
    <definedName name="_1999_01_29" localSheetId="50">#REF!</definedName>
    <definedName name="_1999_01_29" localSheetId="51">#REF!</definedName>
    <definedName name="_1999_01_29" localSheetId="52">#REF!</definedName>
    <definedName name="_1999_01_29" localSheetId="49">#REF!</definedName>
    <definedName name="_1999_01_29" localSheetId="55">#REF!</definedName>
    <definedName name="_1999_01_29" localSheetId="58">#REF!</definedName>
    <definedName name="_1999_01_29" localSheetId="53">#REF!</definedName>
    <definedName name="_1999_01_29" localSheetId="57">#REF!</definedName>
    <definedName name="_1999_01_29" localSheetId="59">#REF!</definedName>
    <definedName name="_1999_01_29" localSheetId="54">#REF!</definedName>
    <definedName name="_1999_01_29" localSheetId="56">#REF!</definedName>
    <definedName name="_1999_01_29" localSheetId="62">#REF!</definedName>
    <definedName name="_1999_01_29">#REF!</definedName>
    <definedName name="_a01" localSheetId="2" hidden="1">{#N/A,#N/A,FALSE,"Aging Summary";#N/A,#N/A,FALSE,"Ratio Analysis";#N/A,#N/A,FALSE,"Test 120 Day Accts";#N/A,#N/A,FALSE,"Tickmarks"}</definedName>
    <definedName name="_a01" localSheetId="1" hidden="1">{#N/A,#N/A,FALSE,"Aging Summary";#N/A,#N/A,FALSE,"Ratio Analysis";#N/A,#N/A,FALSE,"Test 120 Day Accts";#N/A,#N/A,FALSE,"Tickmarks"}</definedName>
    <definedName name="_a01" localSheetId="3" hidden="1">{#N/A,#N/A,FALSE,"Aging Summary";#N/A,#N/A,FALSE,"Ratio Analysis";#N/A,#N/A,FALSE,"Test 120 Day Accts";#N/A,#N/A,FALSE,"Tickmarks"}</definedName>
    <definedName name="_a01" localSheetId="7" hidden="1">{#N/A,#N/A,FALSE,"Aging Summary";#N/A,#N/A,FALSE,"Ratio Analysis";#N/A,#N/A,FALSE,"Test 120 Day Accts";#N/A,#N/A,FALSE,"Tickmarks"}</definedName>
    <definedName name="_a01" localSheetId="4" hidden="1">{#N/A,#N/A,FALSE,"Aging Summary";#N/A,#N/A,FALSE,"Ratio Analysis";#N/A,#N/A,FALSE,"Test 120 Day Accts";#N/A,#N/A,FALSE,"Tickmarks"}</definedName>
    <definedName name="_a01" localSheetId="5" hidden="1">{#N/A,#N/A,FALSE,"Aging Summary";#N/A,#N/A,FALSE,"Ratio Analysis";#N/A,#N/A,FALSE,"Test 120 Day Accts";#N/A,#N/A,FALSE,"Tickmarks"}</definedName>
    <definedName name="_a01" localSheetId="6" hidden="1">{#N/A,#N/A,FALSE,"Aging Summary";#N/A,#N/A,FALSE,"Ratio Analysis";#N/A,#N/A,FALSE,"Test 120 Day Accts";#N/A,#N/A,FALSE,"Tickmarks"}</definedName>
    <definedName name="_a01" localSheetId="8" hidden="1">{#N/A,#N/A,FALSE,"Aging Summary";#N/A,#N/A,FALSE,"Ratio Analysis";#N/A,#N/A,FALSE,"Test 120 Day Accts";#N/A,#N/A,FALSE,"Tickmarks"}</definedName>
    <definedName name="_a01" localSheetId="9" hidden="1">{#N/A,#N/A,FALSE,"Aging Summary";#N/A,#N/A,FALSE,"Ratio Analysis";#N/A,#N/A,FALSE,"Test 120 Day Accts";#N/A,#N/A,FALSE,"Tickmarks"}</definedName>
    <definedName name="_a01" localSheetId="11" hidden="1">{#N/A,#N/A,FALSE,"Aging Summary";#N/A,#N/A,FALSE,"Ratio Analysis";#N/A,#N/A,FALSE,"Test 120 Day Accts";#N/A,#N/A,FALSE,"Tickmarks"}</definedName>
    <definedName name="_a01" localSheetId="10" hidden="1">{#N/A,#N/A,FALSE,"Aging Summary";#N/A,#N/A,FALSE,"Ratio Analysis";#N/A,#N/A,FALSE,"Test 120 Day Accts";#N/A,#N/A,FALSE,"Tickmarks"}</definedName>
    <definedName name="_a01" localSheetId="16" hidden="1">{#N/A,#N/A,FALSE,"Aging Summary";#N/A,#N/A,FALSE,"Ratio Analysis";#N/A,#N/A,FALSE,"Test 120 Day Accts";#N/A,#N/A,FALSE,"Tickmarks"}</definedName>
    <definedName name="_a01" localSheetId="13" hidden="1">{#N/A,#N/A,FALSE,"Aging Summary";#N/A,#N/A,FALSE,"Ratio Analysis";#N/A,#N/A,FALSE,"Test 120 Day Accts";#N/A,#N/A,FALSE,"Tickmarks"}</definedName>
    <definedName name="_a01" localSheetId="12" hidden="1">{#N/A,#N/A,FALSE,"Aging Summary";#N/A,#N/A,FALSE,"Ratio Analysis";#N/A,#N/A,FALSE,"Test 120 Day Accts";#N/A,#N/A,FALSE,"Tickmarks"}</definedName>
    <definedName name="_a01" localSheetId="15" hidden="1">{#N/A,#N/A,FALSE,"Aging Summary";#N/A,#N/A,FALSE,"Ratio Analysis";#N/A,#N/A,FALSE,"Test 120 Day Accts";#N/A,#N/A,FALSE,"Tickmarks"}</definedName>
    <definedName name="_a01" localSheetId="14" hidden="1">{#N/A,#N/A,FALSE,"Aging Summary";#N/A,#N/A,FALSE,"Ratio Analysis";#N/A,#N/A,FALSE,"Test 120 Day Accts";#N/A,#N/A,FALSE,"Tickmarks"}</definedName>
    <definedName name="_a01" localSheetId="20" hidden="1">{#N/A,#N/A,FALSE,"Aging Summary";#N/A,#N/A,FALSE,"Ratio Analysis";#N/A,#N/A,FALSE,"Test 120 Day Accts";#N/A,#N/A,FALSE,"Tickmarks"}</definedName>
    <definedName name="_a01" localSheetId="17" hidden="1">{#N/A,#N/A,FALSE,"Aging Summary";#N/A,#N/A,FALSE,"Ratio Analysis";#N/A,#N/A,FALSE,"Test 120 Day Accts";#N/A,#N/A,FALSE,"Tickmarks"}</definedName>
    <definedName name="_a01" localSheetId="19" hidden="1">{#N/A,#N/A,FALSE,"Aging Summary";#N/A,#N/A,FALSE,"Ratio Analysis";#N/A,#N/A,FALSE,"Test 120 Day Accts";#N/A,#N/A,FALSE,"Tickmarks"}</definedName>
    <definedName name="_a01" localSheetId="18" hidden="1">{#N/A,#N/A,FALSE,"Aging Summary";#N/A,#N/A,FALSE,"Ratio Analysis";#N/A,#N/A,FALSE,"Test 120 Day Accts";#N/A,#N/A,FALSE,"Tickmarks"}</definedName>
    <definedName name="_a01" localSheetId="24" hidden="1">{#N/A,#N/A,FALSE,"Aging Summary";#N/A,#N/A,FALSE,"Ratio Analysis";#N/A,#N/A,FALSE,"Test 120 Day Accts";#N/A,#N/A,FALSE,"Tickmarks"}</definedName>
    <definedName name="_a01" localSheetId="22" hidden="1">{#N/A,#N/A,FALSE,"Aging Summary";#N/A,#N/A,FALSE,"Ratio Analysis";#N/A,#N/A,FALSE,"Test 120 Day Accts";#N/A,#N/A,FALSE,"Tickmarks"}</definedName>
    <definedName name="_a01" localSheetId="21" hidden="1">{#N/A,#N/A,FALSE,"Aging Summary";#N/A,#N/A,FALSE,"Ratio Analysis";#N/A,#N/A,FALSE,"Test 120 Day Accts";#N/A,#N/A,FALSE,"Tickmarks"}</definedName>
    <definedName name="_a01" localSheetId="23" hidden="1">{#N/A,#N/A,FALSE,"Aging Summary";#N/A,#N/A,FALSE,"Ratio Analysis";#N/A,#N/A,FALSE,"Test 120 Day Accts";#N/A,#N/A,FALSE,"Tickmarks"}</definedName>
    <definedName name="_a01" localSheetId="25" hidden="1">{#N/A,#N/A,FALSE,"Aging Summary";#N/A,#N/A,FALSE,"Ratio Analysis";#N/A,#N/A,FALSE,"Test 120 Day Accts";#N/A,#N/A,FALSE,"Tickmarks"}</definedName>
    <definedName name="_a01" localSheetId="26" hidden="1">{#N/A,#N/A,FALSE,"Aging Summary";#N/A,#N/A,FALSE,"Ratio Analysis";#N/A,#N/A,FALSE,"Test 120 Day Accts";#N/A,#N/A,FALSE,"Tickmarks"}</definedName>
    <definedName name="_a01" localSheetId="27" hidden="1">{#N/A,#N/A,FALSE,"Aging Summary";#N/A,#N/A,FALSE,"Ratio Analysis";#N/A,#N/A,FALSE,"Test 120 Day Accts";#N/A,#N/A,FALSE,"Tickmarks"}</definedName>
    <definedName name="_a01" localSheetId="28" hidden="1">{#N/A,#N/A,FALSE,"Aging Summary";#N/A,#N/A,FALSE,"Ratio Analysis";#N/A,#N/A,FALSE,"Test 120 Day Accts";#N/A,#N/A,FALSE,"Tickmarks"}</definedName>
    <definedName name="_a01" localSheetId="32" hidden="1">{#N/A,#N/A,FALSE,"Aging Summary";#N/A,#N/A,FALSE,"Ratio Analysis";#N/A,#N/A,FALSE,"Test 120 Day Accts";#N/A,#N/A,FALSE,"Tickmarks"}</definedName>
    <definedName name="_a01" localSheetId="33" hidden="1">{#N/A,#N/A,FALSE,"Aging Summary";#N/A,#N/A,FALSE,"Ratio Analysis";#N/A,#N/A,FALSE,"Test 120 Day Accts";#N/A,#N/A,FALSE,"Tickmarks"}</definedName>
    <definedName name="_a01" localSheetId="34" hidden="1">{#N/A,#N/A,FALSE,"Aging Summary";#N/A,#N/A,FALSE,"Ratio Analysis";#N/A,#N/A,FALSE,"Test 120 Day Accts";#N/A,#N/A,FALSE,"Tickmarks"}</definedName>
    <definedName name="_a01" localSheetId="35" hidden="1">{#N/A,#N/A,FALSE,"Aging Summary";#N/A,#N/A,FALSE,"Ratio Analysis";#N/A,#N/A,FALSE,"Test 120 Day Accts";#N/A,#N/A,FALSE,"Tickmarks"}</definedName>
    <definedName name="_a01" localSheetId="29" hidden="1">{#N/A,#N/A,FALSE,"Aging Summary";#N/A,#N/A,FALSE,"Ratio Analysis";#N/A,#N/A,FALSE,"Test 120 Day Accts";#N/A,#N/A,FALSE,"Tickmarks"}</definedName>
    <definedName name="_a01" localSheetId="30" hidden="1">{#N/A,#N/A,FALSE,"Aging Summary";#N/A,#N/A,FALSE,"Ratio Analysis";#N/A,#N/A,FALSE,"Test 120 Day Accts";#N/A,#N/A,FALSE,"Tickmarks"}</definedName>
    <definedName name="_a01" localSheetId="31" hidden="1">{#N/A,#N/A,FALSE,"Aging Summary";#N/A,#N/A,FALSE,"Ratio Analysis";#N/A,#N/A,FALSE,"Test 120 Day Accts";#N/A,#N/A,FALSE,"Tickmarks"}</definedName>
    <definedName name="_a01" localSheetId="36" hidden="1">{#N/A,#N/A,FALSE,"Aging Summary";#N/A,#N/A,FALSE,"Ratio Analysis";#N/A,#N/A,FALSE,"Test 120 Day Accts";#N/A,#N/A,FALSE,"Tickmarks"}</definedName>
    <definedName name="_a01" localSheetId="37" hidden="1">{#N/A,#N/A,FALSE,"Aging Summary";#N/A,#N/A,FALSE,"Ratio Analysis";#N/A,#N/A,FALSE,"Test 120 Day Accts";#N/A,#N/A,FALSE,"Tickmarks"}</definedName>
    <definedName name="_a01" localSheetId="38" hidden="1">{#N/A,#N/A,FALSE,"Aging Summary";#N/A,#N/A,FALSE,"Ratio Analysis";#N/A,#N/A,FALSE,"Test 120 Day Accts";#N/A,#N/A,FALSE,"Tickmarks"}</definedName>
    <definedName name="_a01" localSheetId="39" hidden="1">{#N/A,#N/A,FALSE,"Aging Summary";#N/A,#N/A,FALSE,"Ratio Analysis";#N/A,#N/A,FALSE,"Test 120 Day Accts";#N/A,#N/A,FALSE,"Tickmarks"}</definedName>
    <definedName name="_a01" localSheetId="40" hidden="1">{#N/A,#N/A,FALSE,"Aging Summary";#N/A,#N/A,FALSE,"Ratio Analysis";#N/A,#N/A,FALSE,"Test 120 Day Accts";#N/A,#N/A,FALSE,"Tickmarks"}</definedName>
    <definedName name="_a01" localSheetId="41" hidden="1">{#N/A,#N/A,FALSE,"Aging Summary";#N/A,#N/A,FALSE,"Ratio Analysis";#N/A,#N/A,FALSE,"Test 120 Day Accts";#N/A,#N/A,FALSE,"Tickmarks"}</definedName>
    <definedName name="_a01" localSheetId="42" hidden="1">{#N/A,#N/A,FALSE,"Aging Summary";#N/A,#N/A,FALSE,"Ratio Analysis";#N/A,#N/A,FALSE,"Test 120 Day Accts";#N/A,#N/A,FALSE,"Tickmarks"}</definedName>
    <definedName name="_a01" localSheetId="43" hidden="1">{#N/A,#N/A,FALSE,"Aging Summary";#N/A,#N/A,FALSE,"Ratio Analysis";#N/A,#N/A,FALSE,"Test 120 Day Accts";#N/A,#N/A,FALSE,"Tickmarks"}</definedName>
    <definedName name="_a01" localSheetId="44" hidden="1">{#N/A,#N/A,FALSE,"Aging Summary";#N/A,#N/A,FALSE,"Ratio Analysis";#N/A,#N/A,FALSE,"Test 120 Day Accts";#N/A,#N/A,FALSE,"Tickmarks"}</definedName>
    <definedName name="_a01" localSheetId="61" hidden="1">{#N/A,#N/A,FALSE,"Aging Summary";#N/A,#N/A,FALSE,"Ratio Analysis";#N/A,#N/A,FALSE,"Test 120 Day Accts";#N/A,#N/A,FALSE,"Tickmarks"}</definedName>
    <definedName name="_a01" localSheetId="60" hidden="1">{#N/A,#N/A,FALSE,"Aging Summary";#N/A,#N/A,FALSE,"Ratio Analysis";#N/A,#N/A,FALSE,"Test 120 Day Accts";#N/A,#N/A,FALSE,"Tickmarks"}</definedName>
    <definedName name="_a01" localSheetId="47" hidden="1">{#N/A,#N/A,FALSE,"Aging Summary";#N/A,#N/A,FALSE,"Ratio Analysis";#N/A,#N/A,FALSE,"Test 120 Day Accts";#N/A,#N/A,FALSE,"Tickmarks"}</definedName>
    <definedName name="_a01" localSheetId="46" hidden="1">{#N/A,#N/A,FALSE,"Aging Summary";#N/A,#N/A,FALSE,"Ratio Analysis";#N/A,#N/A,FALSE,"Test 120 Day Accts";#N/A,#N/A,FALSE,"Tickmarks"}</definedName>
    <definedName name="_a01" localSheetId="45" hidden="1">{#N/A,#N/A,FALSE,"Aging Summary";#N/A,#N/A,FALSE,"Ratio Analysis";#N/A,#N/A,FALSE,"Test 120 Day Accts";#N/A,#N/A,FALSE,"Tickmarks"}</definedName>
    <definedName name="_a01" localSheetId="48" hidden="1">{#N/A,#N/A,FALSE,"Aging Summary";#N/A,#N/A,FALSE,"Ratio Analysis";#N/A,#N/A,FALSE,"Test 120 Day Accts";#N/A,#N/A,FALSE,"Tickmarks"}</definedName>
    <definedName name="_a01" localSheetId="50" hidden="1">{#N/A,#N/A,FALSE,"Aging Summary";#N/A,#N/A,FALSE,"Ratio Analysis";#N/A,#N/A,FALSE,"Test 120 Day Accts";#N/A,#N/A,FALSE,"Tickmarks"}</definedName>
    <definedName name="_a01" localSheetId="51" hidden="1">{#N/A,#N/A,FALSE,"Aging Summary";#N/A,#N/A,FALSE,"Ratio Analysis";#N/A,#N/A,FALSE,"Test 120 Day Accts";#N/A,#N/A,FALSE,"Tickmarks"}</definedName>
    <definedName name="_a01" localSheetId="52" hidden="1">{#N/A,#N/A,FALSE,"Aging Summary";#N/A,#N/A,FALSE,"Ratio Analysis";#N/A,#N/A,FALSE,"Test 120 Day Accts";#N/A,#N/A,FALSE,"Tickmarks"}</definedName>
    <definedName name="_a01" localSheetId="49" hidden="1">{#N/A,#N/A,FALSE,"Aging Summary";#N/A,#N/A,FALSE,"Ratio Analysis";#N/A,#N/A,FALSE,"Test 120 Day Accts";#N/A,#N/A,FALSE,"Tickmarks"}</definedName>
    <definedName name="_a01" localSheetId="55" hidden="1">{#N/A,#N/A,FALSE,"Aging Summary";#N/A,#N/A,FALSE,"Ratio Analysis";#N/A,#N/A,FALSE,"Test 120 Day Accts";#N/A,#N/A,FALSE,"Tickmarks"}</definedName>
    <definedName name="_a01" localSheetId="58" hidden="1">{#N/A,#N/A,FALSE,"Aging Summary";#N/A,#N/A,FALSE,"Ratio Analysis";#N/A,#N/A,FALSE,"Test 120 Day Accts";#N/A,#N/A,FALSE,"Tickmarks"}</definedName>
    <definedName name="_a01" localSheetId="53" hidden="1">{#N/A,#N/A,FALSE,"Aging Summary";#N/A,#N/A,FALSE,"Ratio Analysis";#N/A,#N/A,FALSE,"Test 120 Day Accts";#N/A,#N/A,FALSE,"Tickmarks"}</definedName>
    <definedName name="_a01" localSheetId="57" hidden="1">{#N/A,#N/A,FALSE,"Aging Summary";#N/A,#N/A,FALSE,"Ratio Analysis";#N/A,#N/A,FALSE,"Test 120 Day Accts";#N/A,#N/A,FALSE,"Tickmarks"}</definedName>
    <definedName name="_a01" localSheetId="59" hidden="1">{#N/A,#N/A,FALSE,"Aging Summary";#N/A,#N/A,FALSE,"Ratio Analysis";#N/A,#N/A,FALSE,"Test 120 Day Accts";#N/A,#N/A,FALSE,"Tickmarks"}</definedName>
    <definedName name="_a01" localSheetId="54" hidden="1">{#N/A,#N/A,FALSE,"Aging Summary";#N/A,#N/A,FALSE,"Ratio Analysis";#N/A,#N/A,FALSE,"Test 120 Day Accts";#N/A,#N/A,FALSE,"Tickmarks"}</definedName>
    <definedName name="_a01" localSheetId="56" hidden="1">{#N/A,#N/A,FALSE,"Aging Summary";#N/A,#N/A,FALSE,"Ratio Analysis";#N/A,#N/A,FALSE,"Test 120 Day Accts";#N/A,#N/A,FALSE,"Tickmarks"}</definedName>
    <definedName name="_a01" localSheetId="62" hidden="1">{#N/A,#N/A,FALSE,"Aging Summary";#N/A,#N/A,FALSE,"Ratio Analysis";#N/A,#N/A,FALSE,"Test 120 Day Accts";#N/A,#N/A,FALSE,"Tickmarks"}</definedName>
    <definedName name="_a01" hidden="1">{#N/A,#N/A,FALSE,"Aging Summary";#N/A,#N/A,FALSE,"Ratio Analysis";#N/A,#N/A,FALSE,"Test 120 Day Accts";#N/A,#N/A,FALSE,"Tickmarks"}</definedName>
    <definedName name="_a1" localSheetId="2">#REF!</definedName>
    <definedName name="_a1" localSheetId="1">#REF!</definedName>
    <definedName name="_a1" localSheetId="3">#REF!</definedName>
    <definedName name="_a1" localSheetId="7">#REF!</definedName>
    <definedName name="_a1" localSheetId="4">#REF!</definedName>
    <definedName name="_a1" localSheetId="5">#REF!</definedName>
    <definedName name="_a1" localSheetId="6">#REF!</definedName>
    <definedName name="_a1" localSheetId="8">#REF!</definedName>
    <definedName name="_a1" localSheetId="9">#REF!</definedName>
    <definedName name="_a1" localSheetId="11">#REF!</definedName>
    <definedName name="_a1" localSheetId="10">#REF!</definedName>
    <definedName name="_a1" localSheetId="16">#REF!</definedName>
    <definedName name="_a1" localSheetId="13">#REF!</definedName>
    <definedName name="_a1" localSheetId="12">#REF!</definedName>
    <definedName name="_a1" localSheetId="15">#REF!</definedName>
    <definedName name="_a1" localSheetId="14">#REF!</definedName>
    <definedName name="_a1" localSheetId="20">#REF!</definedName>
    <definedName name="_a1" localSheetId="17">#REF!</definedName>
    <definedName name="_a1" localSheetId="19">#REF!</definedName>
    <definedName name="_a1" localSheetId="18">#REF!</definedName>
    <definedName name="_a1" localSheetId="24">#REF!</definedName>
    <definedName name="_a1" localSheetId="22">#REF!</definedName>
    <definedName name="_a1" localSheetId="21">#REF!</definedName>
    <definedName name="_a1" localSheetId="23">#REF!</definedName>
    <definedName name="_a1" localSheetId="25">#REF!</definedName>
    <definedName name="_a1" localSheetId="26">#REF!</definedName>
    <definedName name="_a1" localSheetId="27">#REF!</definedName>
    <definedName name="_a1" localSheetId="28">#REF!</definedName>
    <definedName name="_a1" localSheetId="32">#REF!</definedName>
    <definedName name="_a1" localSheetId="33">#REF!</definedName>
    <definedName name="_a1" localSheetId="34">#REF!</definedName>
    <definedName name="_a1" localSheetId="35">#REF!</definedName>
    <definedName name="_a1" localSheetId="29">#REF!</definedName>
    <definedName name="_a1" localSheetId="30">#REF!</definedName>
    <definedName name="_a1" localSheetId="31">#REF!</definedName>
    <definedName name="_a1" localSheetId="36">#REF!</definedName>
    <definedName name="_a1" localSheetId="37">#REF!</definedName>
    <definedName name="_a1" localSheetId="38">#REF!</definedName>
    <definedName name="_a1" localSheetId="39">#REF!</definedName>
    <definedName name="_a1" localSheetId="40">#REF!</definedName>
    <definedName name="_a1" localSheetId="41">#REF!</definedName>
    <definedName name="_a1" localSheetId="42">#REF!</definedName>
    <definedName name="_a1" localSheetId="43">#REF!</definedName>
    <definedName name="_a1" localSheetId="44">#REF!</definedName>
    <definedName name="_a1" localSheetId="61">#REF!</definedName>
    <definedName name="_a1" localSheetId="60">#REF!</definedName>
    <definedName name="_a1" localSheetId="47">#REF!</definedName>
    <definedName name="_a1" localSheetId="46">#REF!</definedName>
    <definedName name="_a1" localSheetId="45">#REF!</definedName>
    <definedName name="_a1" localSheetId="48">#REF!</definedName>
    <definedName name="_a1" localSheetId="50">#REF!</definedName>
    <definedName name="_a1" localSheetId="51">#REF!</definedName>
    <definedName name="_a1" localSheetId="52">#REF!</definedName>
    <definedName name="_a1" localSheetId="49">#REF!</definedName>
    <definedName name="_a1" localSheetId="55">#REF!</definedName>
    <definedName name="_a1" localSheetId="58">#REF!</definedName>
    <definedName name="_a1" localSheetId="53">#REF!</definedName>
    <definedName name="_a1" localSheetId="57">#REF!</definedName>
    <definedName name="_a1" localSheetId="59">#REF!</definedName>
    <definedName name="_a1" localSheetId="54">#REF!</definedName>
    <definedName name="_a1" localSheetId="56">#REF!</definedName>
    <definedName name="_a1" localSheetId="62">#REF!</definedName>
    <definedName name="_a1">#REF!</definedName>
    <definedName name="_A20000" localSheetId="2">#REF!</definedName>
    <definedName name="_A20000" localSheetId="1">#REF!</definedName>
    <definedName name="_A20000" localSheetId="3">#REF!</definedName>
    <definedName name="_A20000" localSheetId="7">#REF!</definedName>
    <definedName name="_A20000" localSheetId="4">#REF!</definedName>
    <definedName name="_A20000" localSheetId="5">#REF!</definedName>
    <definedName name="_A20000" localSheetId="6">#REF!</definedName>
    <definedName name="_A20000" localSheetId="8">#REF!</definedName>
    <definedName name="_A20000" localSheetId="9">#REF!</definedName>
    <definedName name="_A20000" localSheetId="11">#REF!</definedName>
    <definedName name="_A20000" localSheetId="10">#REF!</definedName>
    <definedName name="_A20000" localSheetId="16">#REF!</definedName>
    <definedName name="_A20000" localSheetId="13">#REF!</definedName>
    <definedName name="_A20000" localSheetId="12">#REF!</definedName>
    <definedName name="_A20000" localSheetId="15">#REF!</definedName>
    <definedName name="_A20000" localSheetId="14">#REF!</definedName>
    <definedName name="_A20000" localSheetId="20">#REF!</definedName>
    <definedName name="_A20000" localSheetId="17">#REF!</definedName>
    <definedName name="_A20000" localSheetId="19">#REF!</definedName>
    <definedName name="_A20000" localSheetId="18">#REF!</definedName>
    <definedName name="_A20000" localSheetId="24">#REF!</definedName>
    <definedName name="_A20000" localSheetId="22">#REF!</definedName>
    <definedName name="_A20000" localSheetId="21">#REF!</definedName>
    <definedName name="_A20000" localSheetId="23">#REF!</definedName>
    <definedName name="_A20000" localSheetId="25">#REF!</definedName>
    <definedName name="_A20000" localSheetId="26">#REF!</definedName>
    <definedName name="_A20000" localSheetId="27">#REF!</definedName>
    <definedName name="_A20000" localSheetId="28">#REF!</definedName>
    <definedName name="_A20000" localSheetId="32">#REF!</definedName>
    <definedName name="_A20000" localSheetId="33">#REF!</definedName>
    <definedName name="_A20000" localSheetId="34">#REF!</definedName>
    <definedName name="_A20000" localSheetId="35">#REF!</definedName>
    <definedName name="_A20000" localSheetId="29">#REF!</definedName>
    <definedName name="_A20000" localSheetId="30">#REF!</definedName>
    <definedName name="_A20000" localSheetId="31">#REF!</definedName>
    <definedName name="_A20000" localSheetId="36">#REF!</definedName>
    <definedName name="_A20000" localSheetId="37">#REF!</definedName>
    <definedName name="_A20000" localSheetId="38">#REF!</definedName>
    <definedName name="_A20000" localSheetId="39">#REF!</definedName>
    <definedName name="_A20000" localSheetId="40">#REF!</definedName>
    <definedName name="_A20000" localSheetId="41">#REF!</definedName>
    <definedName name="_A20000" localSheetId="42">#REF!</definedName>
    <definedName name="_A20000" localSheetId="43">#REF!</definedName>
    <definedName name="_A20000" localSheetId="44">#REF!</definedName>
    <definedName name="_A20000" localSheetId="61">#REF!</definedName>
    <definedName name="_A20000" localSheetId="60">#REF!</definedName>
    <definedName name="_A20000" localSheetId="47">#REF!</definedName>
    <definedName name="_A20000" localSheetId="46">#REF!</definedName>
    <definedName name="_A20000" localSheetId="45">#REF!</definedName>
    <definedName name="_A20000" localSheetId="48">#REF!</definedName>
    <definedName name="_A20000" localSheetId="50">#REF!</definedName>
    <definedName name="_A20000" localSheetId="51">#REF!</definedName>
    <definedName name="_A20000" localSheetId="52">#REF!</definedName>
    <definedName name="_A20000" localSheetId="49">#REF!</definedName>
    <definedName name="_A20000" localSheetId="55">#REF!</definedName>
    <definedName name="_A20000" localSheetId="58">#REF!</definedName>
    <definedName name="_A20000" localSheetId="53">#REF!</definedName>
    <definedName name="_A20000" localSheetId="57">#REF!</definedName>
    <definedName name="_A20000" localSheetId="59">#REF!</definedName>
    <definedName name="_A20000" localSheetId="54">#REF!</definedName>
    <definedName name="_A20000" localSheetId="56">#REF!</definedName>
    <definedName name="_A20000" localSheetId="62">#REF!</definedName>
    <definedName name="_A20000">#REF!</definedName>
    <definedName name="_A25000" localSheetId="2">#REF!</definedName>
    <definedName name="_A25000" localSheetId="1">#REF!</definedName>
    <definedName name="_A25000" localSheetId="3">#REF!</definedName>
    <definedName name="_A25000" localSheetId="7">#REF!</definedName>
    <definedName name="_A25000" localSheetId="4">#REF!</definedName>
    <definedName name="_A25000" localSheetId="5">#REF!</definedName>
    <definedName name="_A25000" localSheetId="6">#REF!</definedName>
    <definedName name="_A25000" localSheetId="8">#REF!</definedName>
    <definedName name="_A25000" localSheetId="9">#REF!</definedName>
    <definedName name="_A25000" localSheetId="11">#REF!</definedName>
    <definedName name="_A25000" localSheetId="10">#REF!</definedName>
    <definedName name="_A25000" localSheetId="16">#REF!</definedName>
    <definedName name="_A25000" localSheetId="13">#REF!</definedName>
    <definedName name="_A25000" localSheetId="12">#REF!</definedName>
    <definedName name="_A25000" localSheetId="15">#REF!</definedName>
    <definedName name="_A25000" localSheetId="14">#REF!</definedName>
    <definedName name="_A25000" localSheetId="20">#REF!</definedName>
    <definedName name="_A25000" localSheetId="17">#REF!</definedName>
    <definedName name="_A25000" localSheetId="19">#REF!</definedName>
    <definedName name="_A25000" localSheetId="18">#REF!</definedName>
    <definedName name="_A25000" localSheetId="24">#REF!</definedName>
    <definedName name="_A25000" localSheetId="22">#REF!</definedName>
    <definedName name="_A25000" localSheetId="21">#REF!</definedName>
    <definedName name="_A25000" localSheetId="23">#REF!</definedName>
    <definedName name="_A25000" localSheetId="25">#REF!</definedName>
    <definedName name="_A25000" localSheetId="26">#REF!</definedName>
    <definedName name="_A25000" localSheetId="27">#REF!</definedName>
    <definedName name="_A25000" localSheetId="28">#REF!</definedName>
    <definedName name="_A25000" localSheetId="32">#REF!</definedName>
    <definedName name="_A25000" localSheetId="33">#REF!</definedName>
    <definedName name="_A25000" localSheetId="34">#REF!</definedName>
    <definedName name="_A25000" localSheetId="35">#REF!</definedName>
    <definedName name="_A25000" localSheetId="29">#REF!</definedName>
    <definedName name="_A25000" localSheetId="30">#REF!</definedName>
    <definedName name="_A25000" localSheetId="31">#REF!</definedName>
    <definedName name="_A25000" localSheetId="36">#REF!</definedName>
    <definedName name="_A25000" localSheetId="37">#REF!</definedName>
    <definedName name="_A25000" localSheetId="38">#REF!</definedName>
    <definedName name="_A25000" localSheetId="39">#REF!</definedName>
    <definedName name="_A25000" localSheetId="40">#REF!</definedName>
    <definedName name="_A25000" localSheetId="41">#REF!</definedName>
    <definedName name="_A25000" localSheetId="42">#REF!</definedName>
    <definedName name="_A25000" localSheetId="43">#REF!</definedName>
    <definedName name="_A25000" localSheetId="44">#REF!</definedName>
    <definedName name="_A25000" localSheetId="61">#REF!</definedName>
    <definedName name="_A25000" localSheetId="60">#REF!</definedName>
    <definedName name="_A25000" localSheetId="47">#REF!</definedName>
    <definedName name="_A25000" localSheetId="46">#REF!</definedName>
    <definedName name="_A25000" localSheetId="45">#REF!</definedName>
    <definedName name="_A25000" localSheetId="48">#REF!</definedName>
    <definedName name="_A25000" localSheetId="50">#REF!</definedName>
    <definedName name="_A25000" localSheetId="51">#REF!</definedName>
    <definedName name="_A25000" localSheetId="52">#REF!</definedName>
    <definedName name="_A25000" localSheetId="49">#REF!</definedName>
    <definedName name="_A25000" localSheetId="55">#REF!</definedName>
    <definedName name="_A25000" localSheetId="58">#REF!</definedName>
    <definedName name="_A25000" localSheetId="53">#REF!</definedName>
    <definedName name="_A25000" localSheetId="57">#REF!</definedName>
    <definedName name="_A25000" localSheetId="59">#REF!</definedName>
    <definedName name="_A25000" localSheetId="54">#REF!</definedName>
    <definedName name="_A25000" localSheetId="56">#REF!</definedName>
    <definedName name="_A25000" localSheetId="62">#REF!</definedName>
    <definedName name="_A25000">#REF!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DMS2" localSheetId="2">'[6]사업계획(97년)'!#REF!</definedName>
    <definedName name="_DMS2" localSheetId="1">'[6]사업계획(97년)'!#REF!</definedName>
    <definedName name="_DMS2" localSheetId="3">'[6]사업계획(97년)'!#REF!</definedName>
    <definedName name="_DMS2" localSheetId="7">'[6]사업계획(97년)'!#REF!</definedName>
    <definedName name="_DMS2" localSheetId="4">'[6]사업계획(97년)'!#REF!</definedName>
    <definedName name="_DMS2" localSheetId="5">'[6]사업계획(97년)'!#REF!</definedName>
    <definedName name="_DMS2" localSheetId="6">'[6]사업계획(97년)'!#REF!</definedName>
    <definedName name="_DMS2" localSheetId="8">'[6]사업계획(97년)'!#REF!</definedName>
    <definedName name="_DMS2" localSheetId="9">'[6]사업계획(97년)'!#REF!</definedName>
    <definedName name="_DMS2" localSheetId="11">'[6]사업계획(97년)'!#REF!</definedName>
    <definedName name="_DMS2" localSheetId="10">'[6]사업계획(97년)'!#REF!</definedName>
    <definedName name="_DMS2" localSheetId="16">'[6]사업계획(97년)'!#REF!</definedName>
    <definedName name="_DMS2" localSheetId="13">'[6]사업계획(97년)'!#REF!</definedName>
    <definedName name="_DMS2" localSheetId="12">'[6]사업계획(97년)'!#REF!</definedName>
    <definedName name="_DMS2" localSheetId="15">'[6]사업계획(97년)'!#REF!</definedName>
    <definedName name="_DMS2" localSheetId="14">'[6]사업계획(97년)'!#REF!</definedName>
    <definedName name="_DMS2" localSheetId="20">'[6]사업계획(97년)'!#REF!</definedName>
    <definedName name="_DMS2" localSheetId="17">'[6]사업계획(97년)'!#REF!</definedName>
    <definedName name="_DMS2" localSheetId="19">'[6]사업계획(97년)'!#REF!</definedName>
    <definedName name="_DMS2" localSheetId="18">'[6]사업계획(97년)'!#REF!</definedName>
    <definedName name="_DMS2" localSheetId="24">'[6]사업계획(97년)'!#REF!</definedName>
    <definedName name="_DMS2" localSheetId="22">'[6]사업계획(97년)'!#REF!</definedName>
    <definedName name="_DMS2" localSheetId="21">'[6]사업계획(97년)'!#REF!</definedName>
    <definedName name="_DMS2" localSheetId="23">'[6]사업계획(97년)'!#REF!</definedName>
    <definedName name="_DMS2" localSheetId="25">'[6]사업계획(97년)'!#REF!</definedName>
    <definedName name="_DMS2" localSheetId="26">'[6]사업계획(97년)'!#REF!</definedName>
    <definedName name="_DMS2" localSheetId="27">'[6]사업계획(97년)'!#REF!</definedName>
    <definedName name="_DMS2" localSheetId="28">'[6]사업계획(97년)'!#REF!</definedName>
    <definedName name="_DMS2" localSheetId="32">'[6]사업계획(97년)'!#REF!</definedName>
    <definedName name="_DMS2" localSheetId="33">'[6]사업계획(97년)'!#REF!</definedName>
    <definedName name="_DMS2" localSheetId="34">'[6]사업계획(97년)'!#REF!</definedName>
    <definedName name="_DMS2" localSheetId="35">'[6]사업계획(97년)'!#REF!</definedName>
    <definedName name="_DMS2" localSheetId="29">'[6]사업계획(97년)'!#REF!</definedName>
    <definedName name="_DMS2" localSheetId="30">'[6]사업계획(97년)'!#REF!</definedName>
    <definedName name="_DMS2" localSheetId="31">'[6]사업계획(97년)'!#REF!</definedName>
    <definedName name="_DMS2" localSheetId="36">'[6]사업계획(97년)'!#REF!</definedName>
    <definedName name="_DMS2" localSheetId="37">'[6]사업계획(97년)'!#REF!</definedName>
    <definedName name="_DMS2" localSheetId="38">'[6]사업계획(97년)'!#REF!</definedName>
    <definedName name="_DMS2" localSheetId="39">'[6]사업계획(97년)'!#REF!</definedName>
    <definedName name="_DMS2" localSheetId="40">'[6]사업계획(97년)'!#REF!</definedName>
    <definedName name="_DMS2" localSheetId="41">'[6]사업계획(97년)'!#REF!</definedName>
    <definedName name="_DMS2" localSheetId="42">'[6]사업계획(97년)'!#REF!</definedName>
    <definedName name="_DMS2" localSheetId="43">'[6]사업계획(97년)'!#REF!</definedName>
    <definedName name="_DMS2" localSheetId="44">'[6]사업계획(97년)'!#REF!</definedName>
    <definedName name="_DMS2" localSheetId="61">'[6]사업계획(97년)'!#REF!</definedName>
    <definedName name="_DMS2" localSheetId="60">'[6]사업계획(97년)'!#REF!</definedName>
    <definedName name="_DMS2" localSheetId="47">'[6]사업계획(97년)'!#REF!</definedName>
    <definedName name="_DMS2" localSheetId="46">'[6]사업계획(97년)'!#REF!</definedName>
    <definedName name="_DMS2" localSheetId="45">'[6]사업계획(97년)'!#REF!</definedName>
    <definedName name="_DMS2" localSheetId="48">'[6]사업계획(97년)'!#REF!</definedName>
    <definedName name="_DMS2" localSheetId="50">'[6]사업계획(97년)'!#REF!</definedName>
    <definedName name="_DMS2" localSheetId="51">'[6]사업계획(97년)'!#REF!</definedName>
    <definedName name="_DMS2" localSheetId="52">'[6]사업계획(97년)'!#REF!</definedName>
    <definedName name="_DMS2" localSheetId="49">'[6]사업계획(97년)'!#REF!</definedName>
    <definedName name="_DMS2" localSheetId="55">'[6]사업계획(97년)'!#REF!</definedName>
    <definedName name="_DMS2" localSheetId="58">'[6]사업계획(97년)'!#REF!</definedName>
    <definedName name="_DMS2" localSheetId="53">'[6]사업계획(97년)'!#REF!</definedName>
    <definedName name="_DMS2" localSheetId="57">'[6]사업계획(97년)'!#REF!</definedName>
    <definedName name="_DMS2" localSheetId="59">'[6]사업계획(97년)'!#REF!</definedName>
    <definedName name="_DMS2" localSheetId="54">'[6]사업계획(97년)'!#REF!</definedName>
    <definedName name="_DMS2" localSheetId="56">'[6]사업계획(97년)'!#REF!</definedName>
    <definedName name="_DMS2" localSheetId="62">'[6]사업계획(97년)'!#REF!</definedName>
    <definedName name="_DMS2">'[6]사업계획(97년)'!#REF!</definedName>
    <definedName name="_F69990" localSheetId="2">'[4]5월생산'!#REF!</definedName>
    <definedName name="_F69990" localSheetId="1">'[4]5월생산'!#REF!</definedName>
    <definedName name="_F69990" localSheetId="3">'[4]5월생산'!#REF!</definedName>
    <definedName name="_F69990" localSheetId="7">'[4]5월생산'!#REF!</definedName>
    <definedName name="_F69990" localSheetId="4">'[4]5월생산'!#REF!</definedName>
    <definedName name="_F69990" localSheetId="5">'[4]5월생산'!#REF!</definedName>
    <definedName name="_F69990" localSheetId="6">'[4]5월생산'!#REF!</definedName>
    <definedName name="_F69990" localSheetId="8">'[4]5월생산'!#REF!</definedName>
    <definedName name="_F69990" localSheetId="9">'[4]5월생산'!#REF!</definedName>
    <definedName name="_F69990" localSheetId="11">'[4]5월생산'!#REF!</definedName>
    <definedName name="_F69990" localSheetId="10">'[4]5월생산'!#REF!</definedName>
    <definedName name="_F69990" localSheetId="16">'[4]5월생산'!#REF!</definedName>
    <definedName name="_F69990" localSheetId="13">'[4]5월생산'!#REF!</definedName>
    <definedName name="_F69990" localSheetId="12">'[4]5월생산'!#REF!</definedName>
    <definedName name="_F69990" localSheetId="15">'[4]5월생산'!#REF!</definedName>
    <definedName name="_F69990" localSheetId="14">'[4]5월생산'!#REF!</definedName>
    <definedName name="_F69990" localSheetId="20">'[4]5월생산'!#REF!</definedName>
    <definedName name="_F69990" localSheetId="17">'[4]5월생산'!#REF!</definedName>
    <definedName name="_F69990" localSheetId="19">'[4]5월생산'!#REF!</definedName>
    <definedName name="_F69990" localSheetId="18">'[4]5월생산'!#REF!</definedName>
    <definedName name="_F69990" localSheetId="24">'[4]5월생산'!#REF!</definedName>
    <definedName name="_F69990" localSheetId="22">'[4]5월생산'!#REF!</definedName>
    <definedName name="_F69990" localSheetId="21">'[4]5월생산'!#REF!</definedName>
    <definedName name="_F69990" localSheetId="23">'[4]5월생산'!#REF!</definedName>
    <definedName name="_F69990" localSheetId="25">'[4]5월생산'!#REF!</definedName>
    <definedName name="_F69990" localSheetId="26">'[4]5월생산'!#REF!</definedName>
    <definedName name="_F69990" localSheetId="27">'[4]5월생산'!#REF!</definedName>
    <definedName name="_F69990" localSheetId="28">'[4]5월생산'!#REF!</definedName>
    <definedName name="_F69990" localSheetId="32">'[4]5월생산'!#REF!</definedName>
    <definedName name="_F69990" localSheetId="33">'[4]5월생산'!#REF!</definedName>
    <definedName name="_F69990" localSheetId="34">'[4]5월생산'!#REF!</definedName>
    <definedName name="_F69990" localSheetId="35">'[4]5월생산'!#REF!</definedName>
    <definedName name="_F69990" localSheetId="29">'[4]5월생산'!#REF!</definedName>
    <definedName name="_F69990" localSheetId="30">'[4]5월생산'!#REF!</definedName>
    <definedName name="_F69990" localSheetId="31">'[4]5월생산'!#REF!</definedName>
    <definedName name="_F69990" localSheetId="36">'[4]5월생산'!#REF!</definedName>
    <definedName name="_F69990" localSheetId="37">'[4]5월생산'!#REF!</definedName>
    <definedName name="_F69990" localSheetId="38">'[4]5월생산'!#REF!</definedName>
    <definedName name="_F69990" localSheetId="39">'[4]5월생산'!#REF!</definedName>
    <definedName name="_F69990" localSheetId="40">'[4]5월생산'!#REF!</definedName>
    <definedName name="_F69990" localSheetId="41">'[4]5월생산'!#REF!</definedName>
    <definedName name="_F69990" localSheetId="42">'[4]5월생산'!#REF!</definedName>
    <definedName name="_F69990" localSheetId="43">'[4]5월생산'!#REF!</definedName>
    <definedName name="_F69990" localSheetId="44">'[4]5월생산'!#REF!</definedName>
    <definedName name="_F69990" localSheetId="61">'[4]5월생산'!#REF!</definedName>
    <definedName name="_F69990" localSheetId="60">'[4]5월생산'!#REF!</definedName>
    <definedName name="_F69990" localSheetId="47">'[4]5월생산'!#REF!</definedName>
    <definedName name="_F69990" localSheetId="46">'[4]5월생산'!#REF!</definedName>
    <definedName name="_F69990" localSheetId="45">'[4]5월생산'!#REF!</definedName>
    <definedName name="_F69990" localSheetId="48">'[4]5월생산'!#REF!</definedName>
    <definedName name="_F69990" localSheetId="50">'[4]5월생산'!#REF!</definedName>
    <definedName name="_F69990" localSheetId="51">'[4]5월생산'!#REF!</definedName>
    <definedName name="_F69990" localSheetId="52">'[4]5월생산'!#REF!</definedName>
    <definedName name="_F69990" localSheetId="49">'[4]5월생산'!#REF!</definedName>
    <definedName name="_F69990" localSheetId="55">'[4]5월생산'!#REF!</definedName>
    <definedName name="_F69990" localSheetId="58">'[4]5월생산'!#REF!</definedName>
    <definedName name="_F69990" localSheetId="53">'[4]5월생산'!#REF!</definedName>
    <definedName name="_F69990" localSheetId="57">'[4]5월생산'!#REF!</definedName>
    <definedName name="_F69990" localSheetId="59">'[4]5월생산'!#REF!</definedName>
    <definedName name="_F69990" localSheetId="54">'[4]5월생산'!#REF!</definedName>
    <definedName name="_F69990" localSheetId="56">'[4]5월생산'!#REF!</definedName>
    <definedName name="_F69990" localSheetId="62">'[4]5월생산'!#REF!</definedName>
    <definedName name="_F69990">'[4]5월생산'!#REF!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0" hidden="1">#REF!</definedName>
    <definedName name="_Fill" localSheetId="16" hidden="1">#REF!</definedName>
    <definedName name="_Fill" localSheetId="13" hidden="1">#REF!</definedName>
    <definedName name="_Fill" localSheetId="12" hidden="1">#REF!</definedName>
    <definedName name="_Fill" localSheetId="15" hidden="1">#REF!</definedName>
    <definedName name="_Fill" localSheetId="14" hidden="1">#REF!</definedName>
    <definedName name="_Fill" localSheetId="20" hidden="1">#REF!</definedName>
    <definedName name="_Fill" localSheetId="17" hidden="1">#REF!</definedName>
    <definedName name="_Fill" localSheetId="19" hidden="1">#REF!</definedName>
    <definedName name="_Fill" localSheetId="18" hidden="1">#REF!</definedName>
    <definedName name="_Fill" localSheetId="24" hidden="1">#REF!</definedName>
    <definedName name="_Fill" localSheetId="22" hidden="1">#REF!</definedName>
    <definedName name="_Fill" localSheetId="21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61" hidden="1">#REF!</definedName>
    <definedName name="_Fill" localSheetId="60" hidden="1">#REF!</definedName>
    <definedName name="_Fill" localSheetId="47" hidden="1">#REF!</definedName>
    <definedName name="_Fill" localSheetId="46" hidden="1">#REF!</definedName>
    <definedName name="_Fill" localSheetId="45" hidden="1">#REF!</definedName>
    <definedName name="_Fill" localSheetId="48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49" hidden="1">#REF!</definedName>
    <definedName name="_Fill" localSheetId="55" hidden="1">#REF!</definedName>
    <definedName name="_Fill" localSheetId="58" hidden="1">#REF!</definedName>
    <definedName name="_Fill" localSheetId="53" hidden="1">#REF!</definedName>
    <definedName name="_Fill" localSheetId="57" hidden="1">#REF!</definedName>
    <definedName name="_Fill" localSheetId="59" hidden="1">#REF!</definedName>
    <definedName name="_Fill" localSheetId="54" hidden="1">#REF!</definedName>
    <definedName name="_Fill" localSheetId="56" hidden="1">#REF!</definedName>
    <definedName name="_Fill" localSheetId="62" hidden="1">#REF!</definedName>
    <definedName name="_Fill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0" hidden="1">#REF!</definedName>
    <definedName name="_Key1" localSheetId="16" hidden="1">#REF!</definedName>
    <definedName name="_Key1" localSheetId="13" hidden="1">#REF!</definedName>
    <definedName name="_Key1" localSheetId="12" hidden="1">#REF!</definedName>
    <definedName name="_Key1" localSheetId="15" hidden="1">#REF!</definedName>
    <definedName name="_Key1" localSheetId="14" hidden="1">#REF!</definedName>
    <definedName name="_Key1" localSheetId="20" hidden="1">#REF!</definedName>
    <definedName name="_Key1" localSheetId="17" hidden="1">#REF!</definedName>
    <definedName name="_Key1" localSheetId="19" hidden="1">#REF!</definedName>
    <definedName name="_Key1" localSheetId="18" hidden="1">#REF!</definedName>
    <definedName name="_Key1" localSheetId="24" hidden="1">#REF!</definedName>
    <definedName name="_Key1" localSheetId="22" hidden="1">#REF!</definedName>
    <definedName name="_Key1" localSheetId="21" hidden="1">#REF!</definedName>
    <definedName name="_Key1" localSheetId="23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61" hidden="1">#REF!</definedName>
    <definedName name="_Key1" localSheetId="60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48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49" hidden="1">#REF!</definedName>
    <definedName name="_Key1" localSheetId="55" hidden="1">#REF!</definedName>
    <definedName name="_Key1" localSheetId="58" hidden="1">#REF!</definedName>
    <definedName name="_Key1" localSheetId="53" hidden="1">#REF!</definedName>
    <definedName name="_Key1" localSheetId="57" hidden="1">#REF!</definedName>
    <definedName name="_Key1" localSheetId="59" hidden="1">#REF!</definedName>
    <definedName name="_Key1" localSheetId="54" hidden="1">#REF!</definedName>
    <definedName name="_Key1" localSheetId="56" hidden="1">#REF!</definedName>
    <definedName name="_Key1" localSheetId="62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3" hidden="1">#REF!</definedName>
    <definedName name="_Key2" localSheetId="7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9" hidden="1">#REF!</definedName>
    <definedName name="_Key2" localSheetId="11" hidden="1">#REF!</definedName>
    <definedName name="_Key2" localSheetId="10" hidden="1">#REF!</definedName>
    <definedName name="_Key2" localSheetId="16" hidden="1">#REF!</definedName>
    <definedName name="_Key2" localSheetId="13" hidden="1">#REF!</definedName>
    <definedName name="_Key2" localSheetId="12" hidden="1">#REF!</definedName>
    <definedName name="_Key2" localSheetId="15" hidden="1">#REF!</definedName>
    <definedName name="_Key2" localSheetId="14" hidden="1">#REF!</definedName>
    <definedName name="_Key2" localSheetId="20" hidden="1">#REF!</definedName>
    <definedName name="_Key2" localSheetId="17" hidden="1">#REF!</definedName>
    <definedName name="_Key2" localSheetId="19" hidden="1">#REF!</definedName>
    <definedName name="_Key2" localSheetId="18" hidden="1">#REF!</definedName>
    <definedName name="_Key2" localSheetId="24" hidden="1">#REF!</definedName>
    <definedName name="_Key2" localSheetId="22" hidden="1">#REF!</definedName>
    <definedName name="_Key2" localSheetId="21" hidden="1">#REF!</definedName>
    <definedName name="_Key2" localSheetId="23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39" hidden="1">#REF!</definedName>
    <definedName name="_Key2" localSheetId="40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61" hidden="1">#REF!</definedName>
    <definedName name="_Key2" localSheetId="60" hidden="1">#REF!</definedName>
    <definedName name="_Key2" localSheetId="47" hidden="1">#REF!</definedName>
    <definedName name="_Key2" localSheetId="46" hidden="1">#REF!</definedName>
    <definedName name="_Key2" localSheetId="45" hidden="1">#REF!</definedName>
    <definedName name="_Key2" localSheetId="48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49" hidden="1">#REF!</definedName>
    <definedName name="_Key2" localSheetId="55" hidden="1">#REF!</definedName>
    <definedName name="_Key2" localSheetId="58" hidden="1">#REF!</definedName>
    <definedName name="_Key2" localSheetId="53" hidden="1">#REF!</definedName>
    <definedName name="_Key2" localSheetId="57" hidden="1">#REF!</definedName>
    <definedName name="_Key2" localSheetId="59" hidden="1">#REF!</definedName>
    <definedName name="_Key2" localSheetId="54" hidden="1">#REF!</definedName>
    <definedName name="_Key2" localSheetId="56" hidden="1">#REF!</definedName>
    <definedName name="_Key2" localSheetId="62" hidden="1">#REF!</definedName>
    <definedName name="_Key2" hidden="1">#REF!</definedName>
    <definedName name="_MatInverse_In" localSheetId="2" hidden="1">#REF!</definedName>
    <definedName name="_MatInverse_In" localSheetId="1" hidden="1">#REF!</definedName>
    <definedName name="_MatInverse_In" localSheetId="3" hidden="1">#REF!</definedName>
    <definedName name="_MatInverse_In" localSheetId="7" hidden="1">#REF!</definedName>
    <definedName name="_MatInverse_In" localSheetId="4" hidden="1">#REF!</definedName>
    <definedName name="_MatInverse_In" localSheetId="5" hidden="1">#REF!</definedName>
    <definedName name="_MatInverse_In" localSheetId="6" hidden="1">#REF!</definedName>
    <definedName name="_MatInverse_In" localSheetId="8" hidden="1">#REF!</definedName>
    <definedName name="_MatInverse_In" localSheetId="9" hidden="1">#REF!</definedName>
    <definedName name="_MatInverse_In" localSheetId="11" hidden="1">#REF!</definedName>
    <definedName name="_MatInverse_In" localSheetId="10" hidden="1">#REF!</definedName>
    <definedName name="_MatInverse_In" localSheetId="16" hidden="1">#REF!</definedName>
    <definedName name="_MatInverse_In" localSheetId="13" hidden="1">#REF!</definedName>
    <definedName name="_MatInverse_In" localSheetId="12" hidden="1">#REF!</definedName>
    <definedName name="_MatInverse_In" localSheetId="15" hidden="1">#REF!</definedName>
    <definedName name="_MatInverse_In" localSheetId="14" hidden="1">#REF!</definedName>
    <definedName name="_MatInverse_In" localSheetId="20" hidden="1">#REF!</definedName>
    <definedName name="_MatInverse_In" localSheetId="17" hidden="1">#REF!</definedName>
    <definedName name="_MatInverse_In" localSheetId="19" hidden="1">#REF!</definedName>
    <definedName name="_MatInverse_In" localSheetId="18" hidden="1">#REF!</definedName>
    <definedName name="_MatInverse_In" localSheetId="24" hidden="1">#REF!</definedName>
    <definedName name="_MatInverse_In" localSheetId="22" hidden="1">#REF!</definedName>
    <definedName name="_MatInverse_In" localSheetId="21" hidden="1">#REF!</definedName>
    <definedName name="_MatInverse_In" localSheetId="23" hidden="1">#REF!</definedName>
    <definedName name="_MatInverse_In" localSheetId="25" hidden="1">#REF!</definedName>
    <definedName name="_MatInverse_In" localSheetId="26" hidden="1">#REF!</definedName>
    <definedName name="_MatInverse_In" localSheetId="27" hidden="1">#REF!</definedName>
    <definedName name="_MatInverse_In" localSheetId="28" hidden="1">#REF!</definedName>
    <definedName name="_MatInverse_In" localSheetId="32" hidden="1">#REF!</definedName>
    <definedName name="_MatInverse_In" localSheetId="33" hidden="1">#REF!</definedName>
    <definedName name="_MatInverse_In" localSheetId="34" hidden="1">#REF!</definedName>
    <definedName name="_MatInverse_In" localSheetId="35" hidden="1">#REF!</definedName>
    <definedName name="_MatInverse_In" localSheetId="29" hidden="1">#REF!</definedName>
    <definedName name="_MatInverse_In" localSheetId="30" hidden="1">#REF!</definedName>
    <definedName name="_MatInverse_In" localSheetId="31" hidden="1">#REF!</definedName>
    <definedName name="_MatInverse_In" localSheetId="36" hidden="1">#REF!</definedName>
    <definedName name="_MatInverse_In" localSheetId="37" hidden="1">#REF!</definedName>
    <definedName name="_MatInverse_In" localSheetId="38" hidden="1">#REF!</definedName>
    <definedName name="_MatInverse_In" localSheetId="39" hidden="1">#REF!</definedName>
    <definedName name="_MatInverse_In" localSheetId="40" hidden="1">#REF!</definedName>
    <definedName name="_MatInverse_In" localSheetId="41" hidden="1">#REF!</definedName>
    <definedName name="_MatInverse_In" localSheetId="42" hidden="1">#REF!</definedName>
    <definedName name="_MatInverse_In" localSheetId="43" hidden="1">#REF!</definedName>
    <definedName name="_MatInverse_In" localSheetId="44" hidden="1">#REF!</definedName>
    <definedName name="_MatInverse_In" localSheetId="61" hidden="1">#REF!</definedName>
    <definedName name="_MatInverse_In" localSheetId="60" hidden="1">#REF!</definedName>
    <definedName name="_MatInverse_In" localSheetId="47" hidden="1">#REF!</definedName>
    <definedName name="_MatInverse_In" localSheetId="46" hidden="1">#REF!</definedName>
    <definedName name="_MatInverse_In" localSheetId="45" hidden="1">#REF!</definedName>
    <definedName name="_MatInverse_In" localSheetId="48" hidden="1">#REF!</definedName>
    <definedName name="_MatInverse_In" localSheetId="50" hidden="1">#REF!</definedName>
    <definedName name="_MatInverse_In" localSheetId="51" hidden="1">#REF!</definedName>
    <definedName name="_MatInverse_In" localSheetId="52" hidden="1">#REF!</definedName>
    <definedName name="_MatInverse_In" localSheetId="49" hidden="1">#REF!</definedName>
    <definedName name="_MatInverse_In" localSheetId="55" hidden="1">#REF!</definedName>
    <definedName name="_MatInverse_In" localSheetId="58" hidden="1">#REF!</definedName>
    <definedName name="_MatInverse_In" localSheetId="53" hidden="1">#REF!</definedName>
    <definedName name="_MatInverse_In" localSheetId="57" hidden="1">#REF!</definedName>
    <definedName name="_MatInverse_In" localSheetId="59" hidden="1">#REF!</definedName>
    <definedName name="_MatInverse_In" localSheetId="54" hidden="1">#REF!</definedName>
    <definedName name="_MatInverse_In" localSheetId="56" hidden="1">#REF!</definedName>
    <definedName name="_MatInverse_In" localSheetId="62" hidden="1">#REF!</definedName>
    <definedName name="_MatInverse_In" hidden="1">#REF!</definedName>
    <definedName name="_MatInverse_Out" localSheetId="2" hidden="1">#REF!</definedName>
    <definedName name="_MatInverse_Out" localSheetId="1" hidden="1">#REF!</definedName>
    <definedName name="_MatInverse_Out" localSheetId="3" hidden="1">#REF!</definedName>
    <definedName name="_MatInverse_Out" localSheetId="7" hidden="1">#REF!</definedName>
    <definedName name="_MatInverse_Out" localSheetId="4" hidden="1">#REF!</definedName>
    <definedName name="_MatInverse_Out" localSheetId="5" hidden="1">#REF!</definedName>
    <definedName name="_MatInverse_Out" localSheetId="6" hidden="1">#REF!</definedName>
    <definedName name="_MatInverse_Out" localSheetId="8" hidden="1">#REF!</definedName>
    <definedName name="_MatInverse_Out" localSheetId="9" hidden="1">#REF!</definedName>
    <definedName name="_MatInverse_Out" localSheetId="11" hidden="1">#REF!</definedName>
    <definedName name="_MatInverse_Out" localSheetId="10" hidden="1">#REF!</definedName>
    <definedName name="_MatInverse_Out" localSheetId="16" hidden="1">#REF!</definedName>
    <definedName name="_MatInverse_Out" localSheetId="13" hidden="1">#REF!</definedName>
    <definedName name="_MatInverse_Out" localSheetId="12" hidden="1">#REF!</definedName>
    <definedName name="_MatInverse_Out" localSheetId="15" hidden="1">#REF!</definedName>
    <definedName name="_MatInverse_Out" localSheetId="14" hidden="1">#REF!</definedName>
    <definedName name="_MatInverse_Out" localSheetId="20" hidden="1">#REF!</definedName>
    <definedName name="_MatInverse_Out" localSheetId="17" hidden="1">#REF!</definedName>
    <definedName name="_MatInverse_Out" localSheetId="19" hidden="1">#REF!</definedName>
    <definedName name="_MatInverse_Out" localSheetId="18" hidden="1">#REF!</definedName>
    <definedName name="_MatInverse_Out" localSheetId="24" hidden="1">#REF!</definedName>
    <definedName name="_MatInverse_Out" localSheetId="22" hidden="1">#REF!</definedName>
    <definedName name="_MatInverse_Out" localSheetId="21" hidden="1">#REF!</definedName>
    <definedName name="_MatInverse_Out" localSheetId="23" hidden="1">#REF!</definedName>
    <definedName name="_MatInverse_Out" localSheetId="25" hidden="1">#REF!</definedName>
    <definedName name="_MatInverse_Out" localSheetId="26" hidden="1">#REF!</definedName>
    <definedName name="_MatInverse_Out" localSheetId="27" hidden="1">#REF!</definedName>
    <definedName name="_MatInverse_Out" localSheetId="28" hidden="1">#REF!</definedName>
    <definedName name="_MatInverse_Out" localSheetId="32" hidden="1">#REF!</definedName>
    <definedName name="_MatInverse_Out" localSheetId="33" hidden="1">#REF!</definedName>
    <definedName name="_MatInverse_Out" localSheetId="34" hidden="1">#REF!</definedName>
    <definedName name="_MatInverse_Out" localSheetId="35" hidden="1">#REF!</definedName>
    <definedName name="_MatInverse_Out" localSheetId="29" hidden="1">#REF!</definedName>
    <definedName name="_MatInverse_Out" localSheetId="30" hidden="1">#REF!</definedName>
    <definedName name="_MatInverse_Out" localSheetId="31" hidden="1">#REF!</definedName>
    <definedName name="_MatInverse_Out" localSheetId="36" hidden="1">#REF!</definedName>
    <definedName name="_MatInverse_Out" localSheetId="37" hidden="1">#REF!</definedName>
    <definedName name="_MatInverse_Out" localSheetId="38" hidden="1">#REF!</definedName>
    <definedName name="_MatInverse_Out" localSheetId="39" hidden="1">#REF!</definedName>
    <definedName name="_MatInverse_Out" localSheetId="40" hidden="1">#REF!</definedName>
    <definedName name="_MatInverse_Out" localSheetId="41" hidden="1">#REF!</definedName>
    <definedName name="_MatInverse_Out" localSheetId="42" hidden="1">#REF!</definedName>
    <definedName name="_MatInverse_Out" localSheetId="43" hidden="1">#REF!</definedName>
    <definedName name="_MatInverse_Out" localSheetId="44" hidden="1">#REF!</definedName>
    <definedName name="_MatInverse_Out" localSheetId="61" hidden="1">#REF!</definedName>
    <definedName name="_MatInverse_Out" localSheetId="60" hidden="1">#REF!</definedName>
    <definedName name="_MatInverse_Out" localSheetId="47" hidden="1">#REF!</definedName>
    <definedName name="_MatInverse_Out" localSheetId="46" hidden="1">#REF!</definedName>
    <definedName name="_MatInverse_Out" localSheetId="45" hidden="1">#REF!</definedName>
    <definedName name="_MatInverse_Out" localSheetId="48" hidden="1">#REF!</definedName>
    <definedName name="_MatInverse_Out" localSheetId="50" hidden="1">#REF!</definedName>
    <definedName name="_MatInverse_Out" localSheetId="51" hidden="1">#REF!</definedName>
    <definedName name="_MatInverse_Out" localSheetId="52" hidden="1">#REF!</definedName>
    <definedName name="_MatInverse_Out" localSheetId="49" hidden="1">#REF!</definedName>
    <definedName name="_MatInverse_Out" localSheetId="55" hidden="1">#REF!</definedName>
    <definedName name="_MatInverse_Out" localSheetId="58" hidden="1">#REF!</definedName>
    <definedName name="_MatInverse_Out" localSheetId="53" hidden="1">#REF!</definedName>
    <definedName name="_MatInverse_Out" localSheetId="57" hidden="1">#REF!</definedName>
    <definedName name="_MatInverse_Out" localSheetId="59" hidden="1">#REF!</definedName>
    <definedName name="_MatInverse_Out" localSheetId="54" hidden="1">#REF!</definedName>
    <definedName name="_MatInverse_Out" localSheetId="56" hidden="1">#REF!</definedName>
    <definedName name="_MatInverse_Out" localSheetId="62" hidden="1">#REF!</definedName>
    <definedName name="_MatInverse_Out" hidden="1">#REF!</definedName>
    <definedName name="_Order1" hidden="1">0</definedName>
    <definedName name="_Order2" hidden="1">0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arse_Out" localSheetId="2" hidden="1">[8]수정시산표!#REF!</definedName>
    <definedName name="_Parse_Out" localSheetId="1" hidden="1">[8]수정시산표!#REF!</definedName>
    <definedName name="_Parse_Out" localSheetId="3" hidden="1">[8]수정시산표!#REF!</definedName>
    <definedName name="_Parse_Out" localSheetId="7" hidden="1">[8]수정시산표!#REF!</definedName>
    <definedName name="_Parse_Out" localSheetId="4" hidden="1">[8]수정시산표!#REF!</definedName>
    <definedName name="_Parse_Out" localSheetId="5" hidden="1">[8]수정시산표!#REF!</definedName>
    <definedName name="_Parse_Out" localSheetId="6" hidden="1">[8]수정시산표!#REF!</definedName>
    <definedName name="_Parse_Out" localSheetId="8" hidden="1">[8]수정시산표!#REF!</definedName>
    <definedName name="_Parse_Out" localSheetId="9" hidden="1">[8]수정시산표!#REF!</definedName>
    <definedName name="_Parse_Out" localSheetId="11" hidden="1">[8]수정시산표!#REF!</definedName>
    <definedName name="_Parse_Out" localSheetId="10" hidden="1">[8]수정시산표!#REF!</definedName>
    <definedName name="_Parse_Out" localSheetId="16" hidden="1">[8]수정시산표!#REF!</definedName>
    <definedName name="_Parse_Out" localSheetId="13" hidden="1">[8]수정시산표!#REF!</definedName>
    <definedName name="_Parse_Out" localSheetId="12" hidden="1">[8]수정시산표!#REF!</definedName>
    <definedName name="_Parse_Out" localSheetId="15" hidden="1">[8]수정시산표!#REF!</definedName>
    <definedName name="_Parse_Out" localSheetId="14" hidden="1">[8]수정시산표!#REF!</definedName>
    <definedName name="_Parse_Out" localSheetId="20" hidden="1">[8]수정시산표!#REF!</definedName>
    <definedName name="_Parse_Out" localSheetId="17" hidden="1">[8]수정시산표!#REF!</definedName>
    <definedName name="_Parse_Out" localSheetId="19" hidden="1">[8]수정시산표!#REF!</definedName>
    <definedName name="_Parse_Out" localSheetId="18" hidden="1">[8]수정시산표!#REF!</definedName>
    <definedName name="_Parse_Out" localSheetId="24" hidden="1">[8]수정시산표!#REF!</definedName>
    <definedName name="_Parse_Out" localSheetId="22" hidden="1">[8]수정시산표!#REF!</definedName>
    <definedName name="_Parse_Out" localSheetId="21" hidden="1">[8]수정시산표!#REF!</definedName>
    <definedName name="_Parse_Out" localSheetId="23" hidden="1">[8]수정시산표!#REF!</definedName>
    <definedName name="_Parse_Out" localSheetId="25" hidden="1">[8]수정시산표!#REF!</definedName>
    <definedName name="_Parse_Out" localSheetId="26" hidden="1">[8]수정시산표!#REF!</definedName>
    <definedName name="_Parse_Out" localSheetId="27" hidden="1">[8]수정시산표!#REF!</definedName>
    <definedName name="_Parse_Out" localSheetId="28" hidden="1">[8]수정시산표!#REF!</definedName>
    <definedName name="_Parse_Out" localSheetId="32" hidden="1">[8]수정시산표!#REF!</definedName>
    <definedName name="_Parse_Out" localSheetId="33" hidden="1">[8]수정시산표!#REF!</definedName>
    <definedName name="_Parse_Out" localSheetId="34" hidden="1">[8]수정시산표!#REF!</definedName>
    <definedName name="_Parse_Out" localSheetId="35" hidden="1">[8]수정시산표!#REF!</definedName>
    <definedName name="_Parse_Out" localSheetId="29" hidden="1">[8]수정시산표!#REF!</definedName>
    <definedName name="_Parse_Out" localSheetId="30" hidden="1">[8]수정시산표!#REF!</definedName>
    <definedName name="_Parse_Out" localSheetId="31" hidden="1">[8]수정시산표!#REF!</definedName>
    <definedName name="_Parse_Out" localSheetId="36" hidden="1">[8]수정시산표!#REF!</definedName>
    <definedName name="_Parse_Out" localSheetId="37" hidden="1">[8]수정시산표!#REF!</definedName>
    <definedName name="_Parse_Out" localSheetId="38" hidden="1">[8]수정시산표!#REF!</definedName>
    <definedName name="_Parse_Out" localSheetId="39" hidden="1">[8]수정시산표!#REF!</definedName>
    <definedName name="_Parse_Out" localSheetId="40" hidden="1">[8]수정시산표!#REF!</definedName>
    <definedName name="_Parse_Out" localSheetId="41" hidden="1">[8]수정시산표!#REF!</definedName>
    <definedName name="_Parse_Out" localSheetId="42" hidden="1">[8]수정시산표!#REF!</definedName>
    <definedName name="_Parse_Out" localSheetId="43" hidden="1">[8]수정시산표!#REF!</definedName>
    <definedName name="_Parse_Out" localSheetId="44" hidden="1">[8]수정시산표!#REF!</definedName>
    <definedName name="_Parse_Out" localSheetId="61" hidden="1">[8]수정시산표!#REF!</definedName>
    <definedName name="_Parse_Out" localSheetId="60" hidden="1">[8]수정시산표!#REF!</definedName>
    <definedName name="_Parse_Out" localSheetId="47" hidden="1">[8]수정시산표!#REF!</definedName>
    <definedName name="_Parse_Out" localSheetId="46" hidden="1">[8]수정시산표!#REF!</definedName>
    <definedName name="_Parse_Out" localSheetId="45" hidden="1">[8]수정시산표!#REF!</definedName>
    <definedName name="_Parse_Out" localSheetId="48" hidden="1">[8]수정시산표!#REF!</definedName>
    <definedName name="_Parse_Out" localSheetId="50" hidden="1">[8]수정시산표!#REF!</definedName>
    <definedName name="_Parse_Out" localSheetId="51" hidden="1">[8]수정시산표!#REF!</definedName>
    <definedName name="_Parse_Out" localSheetId="52" hidden="1">[8]수정시산표!#REF!</definedName>
    <definedName name="_Parse_Out" localSheetId="49" hidden="1">[8]수정시산표!#REF!</definedName>
    <definedName name="_Parse_Out" localSheetId="55" hidden="1">[8]수정시산표!#REF!</definedName>
    <definedName name="_Parse_Out" localSheetId="58" hidden="1">[8]수정시산표!#REF!</definedName>
    <definedName name="_Parse_Out" localSheetId="53" hidden="1">[8]수정시산표!#REF!</definedName>
    <definedName name="_Parse_Out" localSheetId="57" hidden="1">[8]수정시산표!#REF!</definedName>
    <definedName name="_Parse_Out" localSheetId="59" hidden="1">[8]수정시산표!#REF!</definedName>
    <definedName name="_Parse_Out" localSheetId="54" hidden="1">[8]수정시산표!#REF!</definedName>
    <definedName name="_Parse_Out" localSheetId="56" hidden="1">[8]수정시산표!#REF!</definedName>
    <definedName name="_Parse_Out" localSheetId="62" hidden="1">[8]수정시산표!#REF!</definedName>
    <definedName name="_Parse_Out" hidden="1">[8]수정시산표!#REF!</definedName>
    <definedName name="_POS2">[7]문자표!$D$205</definedName>
    <definedName name="_QRA86106">#N/A</definedName>
    <definedName name="_R300000" localSheetId="2">'[4]5월생산'!#REF!</definedName>
    <definedName name="_R300000" localSheetId="1">'[4]5월생산'!#REF!</definedName>
    <definedName name="_R300000" localSheetId="3">'[4]5월생산'!#REF!</definedName>
    <definedName name="_R300000" localSheetId="7">'[4]5월생산'!#REF!</definedName>
    <definedName name="_R300000" localSheetId="4">'[4]5월생산'!#REF!</definedName>
    <definedName name="_R300000" localSheetId="5">'[4]5월생산'!#REF!</definedName>
    <definedName name="_R300000" localSheetId="6">'[4]5월생산'!#REF!</definedName>
    <definedName name="_R300000" localSheetId="8">'[4]5월생산'!#REF!</definedName>
    <definedName name="_R300000" localSheetId="9">'[4]5월생산'!#REF!</definedName>
    <definedName name="_R300000" localSheetId="11">'[4]5월생산'!#REF!</definedName>
    <definedName name="_R300000" localSheetId="10">'[4]5월생산'!#REF!</definedName>
    <definedName name="_R300000" localSheetId="16">'[4]5월생산'!#REF!</definedName>
    <definedName name="_R300000" localSheetId="13">'[4]5월생산'!#REF!</definedName>
    <definedName name="_R300000" localSheetId="12">'[4]5월생산'!#REF!</definedName>
    <definedName name="_R300000" localSheetId="15">'[4]5월생산'!#REF!</definedName>
    <definedName name="_R300000" localSheetId="14">'[4]5월생산'!#REF!</definedName>
    <definedName name="_R300000" localSheetId="20">'[4]5월생산'!#REF!</definedName>
    <definedName name="_R300000" localSheetId="17">'[4]5월생산'!#REF!</definedName>
    <definedName name="_R300000" localSheetId="19">'[4]5월생산'!#REF!</definedName>
    <definedName name="_R300000" localSheetId="18">'[4]5월생산'!#REF!</definedName>
    <definedName name="_R300000" localSheetId="24">'[4]5월생산'!#REF!</definedName>
    <definedName name="_R300000" localSheetId="22">'[4]5월생산'!#REF!</definedName>
    <definedName name="_R300000" localSheetId="21">'[4]5월생산'!#REF!</definedName>
    <definedName name="_R300000" localSheetId="23">'[4]5월생산'!#REF!</definedName>
    <definedName name="_R300000" localSheetId="25">'[4]5월생산'!#REF!</definedName>
    <definedName name="_R300000" localSheetId="26">'[4]5월생산'!#REF!</definedName>
    <definedName name="_R300000" localSheetId="27">'[4]5월생산'!#REF!</definedName>
    <definedName name="_R300000" localSheetId="28">'[4]5월생산'!#REF!</definedName>
    <definedName name="_R300000" localSheetId="32">'[4]5월생산'!#REF!</definedName>
    <definedName name="_R300000" localSheetId="33">'[4]5월생산'!#REF!</definedName>
    <definedName name="_R300000" localSheetId="34">'[4]5월생산'!#REF!</definedName>
    <definedName name="_R300000" localSheetId="35">'[4]5월생산'!#REF!</definedName>
    <definedName name="_R300000" localSheetId="29">'[4]5월생산'!#REF!</definedName>
    <definedName name="_R300000" localSheetId="30">'[4]5월생산'!#REF!</definedName>
    <definedName name="_R300000" localSheetId="31">'[4]5월생산'!#REF!</definedName>
    <definedName name="_R300000" localSheetId="36">'[4]5월생산'!#REF!</definedName>
    <definedName name="_R300000" localSheetId="37">'[4]5월생산'!#REF!</definedName>
    <definedName name="_R300000" localSheetId="38">'[4]5월생산'!#REF!</definedName>
    <definedName name="_R300000" localSheetId="39">'[4]5월생산'!#REF!</definedName>
    <definedName name="_R300000" localSheetId="40">'[4]5월생산'!#REF!</definedName>
    <definedName name="_R300000" localSheetId="41">'[4]5월생산'!#REF!</definedName>
    <definedName name="_R300000" localSheetId="42">'[4]5월생산'!#REF!</definedName>
    <definedName name="_R300000" localSheetId="43">'[4]5월생산'!#REF!</definedName>
    <definedName name="_R300000" localSheetId="44">'[4]5월생산'!#REF!</definedName>
    <definedName name="_R300000" localSheetId="61">'[4]5월생산'!#REF!</definedName>
    <definedName name="_R300000" localSheetId="60">'[4]5월생산'!#REF!</definedName>
    <definedName name="_R300000" localSheetId="47">'[4]5월생산'!#REF!</definedName>
    <definedName name="_R300000" localSheetId="46">'[4]5월생산'!#REF!</definedName>
    <definedName name="_R300000" localSheetId="45">'[4]5월생산'!#REF!</definedName>
    <definedName name="_R300000" localSheetId="48">'[4]5월생산'!#REF!</definedName>
    <definedName name="_R300000" localSheetId="50">'[4]5월생산'!#REF!</definedName>
    <definedName name="_R300000" localSheetId="51">'[4]5월생산'!#REF!</definedName>
    <definedName name="_R300000" localSheetId="52">'[4]5월생산'!#REF!</definedName>
    <definedName name="_R300000" localSheetId="49">'[4]5월생산'!#REF!</definedName>
    <definedName name="_R300000" localSheetId="55">'[4]5월생산'!#REF!</definedName>
    <definedName name="_R300000" localSheetId="58">'[4]5월생산'!#REF!</definedName>
    <definedName name="_R300000" localSheetId="53">'[4]5월생산'!#REF!</definedName>
    <definedName name="_R300000" localSheetId="57">'[4]5월생산'!#REF!</definedName>
    <definedName name="_R300000" localSheetId="59">'[4]5월생산'!#REF!</definedName>
    <definedName name="_R300000" localSheetId="54">'[4]5월생산'!#REF!</definedName>
    <definedName name="_R300000" localSheetId="56">'[4]5월생산'!#REF!</definedName>
    <definedName name="_R300000" localSheetId="62">'[4]5월생산'!#REF!</definedName>
    <definedName name="_R300000">'[4]5월생산'!#REF!</definedName>
    <definedName name="_R500000" localSheetId="2">'[4]5월생산'!#REF!</definedName>
    <definedName name="_R500000" localSheetId="1">'[4]5월생산'!#REF!</definedName>
    <definedName name="_R500000" localSheetId="3">'[4]5월생산'!#REF!</definedName>
    <definedName name="_R500000" localSheetId="7">'[4]5월생산'!#REF!</definedName>
    <definedName name="_R500000" localSheetId="4">'[4]5월생산'!#REF!</definedName>
    <definedName name="_R500000" localSheetId="5">'[4]5월생산'!#REF!</definedName>
    <definedName name="_R500000" localSheetId="6">'[4]5월생산'!#REF!</definedName>
    <definedName name="_R500000" localSheetId="8">'[4]5월생산'!#REF!</definedName>
    <definedName name="_R500000" localSheetId="9">'[4]5월생산'!#REF!</definedName>
    <definedName name="_R500000" localSheetId="11">'[4]5월생산'!#REF!</definedName>
    <definedName name="_R500000" localSheetId="10">'[4]5월생산'!#REF!</definedName>
    <definedName name="_R500000" localSheetId="16">'[4]5월생산'!#REF!</definedName>
    <definedName name="_R500000" localSheetId="13">'[4]5월생산'!#REF!</definedName>
    <definedName name="_R500000" localSheetId="12">'[4]5월생산'!#REF!</definedName>
    <definedName name="_R500000" localSheetId="15">'[4]5월생산'!#REF!</definedName>
    <definedName name="_R500000" localSheetId="14">'[4]5월생산'!#REF!</definedName>
    <definedName name="_R500000" localSheetId="20">'[4]5월생산'!#REF!</definedName>
    <definedName name="_R500000" localSheetId="17">'[4]5월생산'!#REF!</definedName>
    <definedName name="_R500000" localSheetId="19">'[4]5월생산'!#REF!</definedName>
    <definedName name="_R500000" localSheetId="18">'[4]5월생산'!#REF!</definedName>
    <definedName name="_R500000" localSheetId="24">'[4]5월생산'!#REF!</definedName>
    <definedName name="_R500000" localSheetId="22">'[4]5월생산'!#REF!</definedName>
    <definedName name="_R500000" localSheetId="21">'[4]5월생산'!#REF!</definedName>
    <definedName name="_R500000" localSheetId="23">'[4]5월생산'!#REF!</definedName>
    <definedName name="_R500000" localSheetId="25">'[4]5월생산'!#REF!</definedName>
    <definedName name="_R500000" localSheetId="26">'[4]5월생산'!#REF!</definedName>
    <definedName name="_R500000" localSheetId="27">'[4]5월생산'!#REF!</definedName>
    <definedName name="_R500000" localSheetId="28">'[4]5월생산'!#REF!</definedName>
    <definedName name="_R500000" localSheetId="32">'[4]5월생산'!#REF!</definedName>
    <definedName name="_R500000" localSheetId="33">'[4]5월생산'!#REF!</definedName>
    <definedName name="_R500000" localSheetId="34">'[4]5월생산'!#REF!</definedName>
    <definedName name="_R500000" localSheetId="35">'[4]5월생산'!#REF!</definedName>
    <definedName name="_R500000" localSheetId="29">'[4]5월생산'!#REF!</definedName>
    <definedName name="_R500000" localSheetId="30">'[4]5월생산'!#REF!</definedName>
    <definedName name="_R500000" localSheetId="31">'[4]5월생산'!#REF!</definedName>
    <definedName name="_R500000" localSheetId="36">'[4]5월생산'!#REF!</definedName>
    <definedName name="_R500000" localSheetId="37">'[4]5월생산'!#REF!</definedName>
    <definedName name="_R500000" localSheetId="38">'[4]5월생산'!#REF!</definedName>
    <definedName name="_R500000" localSheetId="39">'[4]5월생산'!#REF!</definedName>
    <definedName name="_R500000" localSheetId="40">'[4]5월생산'!#REF!</definedName>
    <definedName name="_R500000" localSheetId="41">'[4]5월생산'!#REF!</definedName>
    <definedName name="_R500000" localSheetId="42">'[4]5월생산'!#REF!</definedName>
    <definedName name="_R500000" localSheetId="43">'[4]5월생산'!#REF!</definedName>
    <definedName name="_R500000" localSheetId="44">'[4]5월생산'!#REF!</definedName>
    <definedName name="_R500000" localSheetId="61">'[4]5월생산'!#REF!</definedName>
    <definedName name="_R500000" localSheetId="60">'[4]5월생산'!#REF!</definedName>
    <definedName name="_R500000" localSheetId="47">'[4]5월생산'!#REF!</definedName>
    <definedName name="_R500000" localSheetId="46">'[4]5월생산'!#REF!</definedName>
    <definedName name="_R500000" localSheetId="45">'[4]5월생산'!#REF!</definedName>
    <definedName name="_R500000" localSheetId="48">'[4]5월생산'!#REF!</definedName>
    <definedName name="_R500000" localSheetId="50">'[4]5월생산'!#REF!</definedName>
    <definedName name="_R500000" localSheetId="51">'[4]5월생산'!#REF!</definedName>
    <definedName name="_R500000" localSheetId="52">'[4]5월생산'!#REF!</definedName>
    <definedName name="_R500000" localSheetId="49">'[4]5월생산'!#REF!</definedName>
    <definedName name="_R500000" localSheetId="55">'[4]5월생산'!#REF!</definedName>
    <definedName name="_R500000" localSheetId="58">'[4]5월생산'!#REF!</definedName>
    <definedName name="_R500000" localSheetId="53">'[4]5월생산'!#REF!</definedName>
    <definedName name="_R500000" localSheetId="57">'[4]5월생산'!#REF!</definedName>
    <definedName name="_R500000" localSheetId="59">'[4]5월생산'!#REF!</definedName>
    <definedName name="_R500000" localSheetId="54">'[4]5월생산'!#REF!</definedName>
    <definedName name="_R500000" localSheetId="56">'[4]5월생산'!#REF!</definedName>
    <definedName name="_R500000" localSheetId="62">'[4]5월생산'!#REF!</definedName>
    <definedName name="_R500000">'[4]5월생산'!#REF!</definedName>
    <definedName name="_R70814" localSheetId="2">'[4]5월생산'!#REF!</definedName>
    <definedName name="_R70814" localSheetId="1">'[4]5월생산'!#REF!</definedName>
    <definedName name="_R70814" localSheetId="3">'[4]5월생산'!#REF!</definedName>
    <definedName name="_R70814" localSheetId="7">'[4]5월생산'!#REF!</definedName>
    <definedName name="_R70814" localSheetId="4">'[4]5월생산'!#REF!</definedName>
    <definedName name="_R70814" localSheetId="5">'[4]5월생산'!#REF!</definedName>
    <definedName name="_R70814" localSheetId="6">'[4]5월생산'!#REF!</definedName>
    <definedName name="_R70814" localSheetId="8">'[4]5월생산'!#REF!</definedName>
    <definedName name="_R70814" localSheetId="9">'[4]5월생산'!#REF!</definedName>
    <definedName name="_R70814" localSheetId="11">'[4]5월생산'!#REF!</definedName>
    <definedName name="_R70814" localSheetId="10">'[4]5월생산'!#REF!</definedName>
    <definedName name="_R70814" localSheetId="16">'[4]5월생산'!#REF!</definedName>
    <definedName name="_R70814" localSheetId="13">'[4]5월생산'!#REF!</definedName>
    <definedName name="_R70814" localSheetId="12">'[4]5월생산'!#REF!</definedName>
    <definedName name="_R70814" localSheetId="15">'[4]5월생산'!#REF!</definedName>
    <definedName name="_R70814" localSheetId="14">'[4]5월생산'!#REF!</definedName>
    <definedName name="_R70814" localSheetId="20">'[4]5월생산'!#REF!</definedName>
    <definedName name="_R70814" localSheetId="17">'[4]5월생산'!#REF!</definedName>
    <definedName name="_R70814" localSheetId="19">'[4]5월생산'!#REF!</definedName>
    <definedName name="_R70814" localSheetId="18">'[4]5월생산'!#REF!</definedName>
    <definedName name="_R70814" localSheetId="24">'[4]5월생산'!#REF!</definedName>
    <definedName name="_R70814" localSheetId="22">'[4]5월생산'!#REF!</definedName>
    <definedName name="_R70814" localSheetId="21">'[4]5월생산'!#REF!</definedName>
    <definedName name="_R70814" localSheetId="23">'[4]5월생산'!#REF!</definedName>
    <definedName name="_R70814" localSheetId="25">'[4]5월생산'!#REF!</definedName>
    <definedName name="_R70814" localSheetId="26">'[4]5월생산'!#REF!</definedName>
    <definedName name="_R70814" localSheetId="27">'[4]5월생산'!#REF!</definedName>
    <definedName name="_R70814" localSheetId="28">'[4]5월생산'!#REF!</definedName>
    <definedName name="_R70814" localSheetId="32">'[4]5월생산'!#REF!</definedName>
    <definedName name="_R70814" localSheetId="33">'[4]5월생산'!#REF!</definedName>
    <definedName name="_R70814" localSheetId="34">'[4]5월생산'!#REF!</definedName>
    <definedName name="_R70814" localSheetId="35">'[4]5월생산'!#REF!</definedName>
    <definedName name="_R70814" localSheetId="29">'[4]5월생산'!#REF!</definedName>
    <definedName name="_R70814" localSheetId="30">'[4]5월생산'!#REF!</definedName>
    <definedName name="_R70814" localSheetId="31">'[4]5월생산'!#REF!</definedName>
    <definedName name="_R70814" localSheetId="36">'[4]5월생산'!#REF!</definedName>
    <definedName name="_R70814" localSheetId="37">'[4]5월생산'!#REF!</definedName>
    <definedName name="_R70814" localSheetId="38">'[4]5월생산'!#REF!</definedName>
    <definedName name="_R70814" localSheetId="39">'[4]5월생산'!#REF!</definedName>
    <definedName name="_R70814" localSheetId="40">'[4]5월생산'!#REF!</definedName>
    <definedName name="_R70814" localSheetId="41">'[4]5월생산'!#REF!</definedName>
    <definedName name="_R70814" localSheetId="42">'[4]5월생산'!#REF!</definedName>
    <definedName name="_R70814" localSheetId="43">'[4]5월생산'!#REF!</definedName>
    <definedName name="_R70814" localSheetId="44">'[4]5월생산'!#REF!</definedName>
    <definedName name="_R70814" localSheetId="61">'[4]5월생산'!#REF!</definedName>
    <definedName name="_R70814" localSheetId="60">'[4]5월생산'!#REF!</definedName>
    <definedName name="_R70814" localSheetId="47">'[4]5월생산'!#REF!</definedName>
    <definedName name="_R70814" localSheetId="46">'[4]5월생산'!#REF!</definedName>
    <definedName name="_R70814" localSheetId="45">'[4]5월생산'!#REF!</definedName>
    <definedName name="_R70814" localSheetId="48">'[4]5월생산'!#REF!</definedName>
    <definedName name="_R70814" localSheetId="50">'[4]5월생산'!#REF!</definedName>
    <definedName name="_R70814" localSheetId="51">'[4]5월생산'!#REF!</definedName>
    <definedName name="_R70814" localSheetId="52">'[4]5월생산'!#REF!</definedName>
    <definedName name="_R70814" localSheetId="49">'[4]5월생산'!#REF!</definedName>
    <definedName name="_R70814" localSheetId="55">'[4]5월생산'!#REF!</definedName>
    <definedName name="_R70814" localSheetId="58">'[4]5월생산'!#REF!</definedName>
    <definedName name="_R70814" localSheetId="53">'[4]5월생산'!#REF!</definedName>
    <definedName name="_R70814" localSheetId="57">'[4]5월생산'!#REF!</definedName>
    <definedName name="_R70814" localSheetId="59">'[4]5월생산'!#REF!</definedName>
    <definedName name="_R70814" localSheetId="54">'[4]5월생산'!#REF!</definedName>
    <definedName name="_R70814" localSheetId="56">'[4]5월생산'!#REF!</definedName>
    <definedName name="_R70814" localSheetId="62">'[4]5월생산'!#REF!</definedName>
    <definedName name="_R70814">'[4]5월생산'!#REF!</definedName>
    <definedName name="_R71869" localSheetId="2">'[4]5월생산'!#REF!</definedName>
    <definedName name="_R71869" localSheetId="1">'[4]5월생산'!#REF!</definedName>
    <definedName name="_R71869" localSheetId="3">'[4]5월생산'!#REF!</definedName>
    <definedName name="_R71869" localSheetId="7">'[4]5월생산'!#REF!</definedName>
    <definedName name="_R71869" localSheetId="4">'[4]5월생산'!#REF!</definedName>
    <definedName name="_R71869" localSheetId="5">'[4]5월생산'!#REF!</definedName>
    <definedName name="_R71869" localSheetId="6">'[4]5월생산'!#REF!</definedName>
    <definedName name="_R71869" localSheetId="8">'[4]5월생산'!#REF!</definedName>
    <definedName name="_R71869" localSheetId="9">'[4]5월생산'!#REF!</definedName>
    <definedName name="_R71869" localSheetId="11">'[4]5월생산'!#REF!</definedName>
    <definedName name="_R71869" localSheetId="10">'[4]5월생산'!#REF!</definedName>
    <definedName name="_R71869" localSheetId="16">'[4]5월생산'!#REF!</definedName>
    <definedName name="_R71869" localSheetId="13">'[4]5월생산'!#REF!</definedName>
    <definedName name="_R71869" localSheetId="12">'[4]5월생산'!#REF!</definedName>
    <definedName name="_R71869" localSheetId="15">'[4]5월생산'!#REF!</definedName>
    <definedName name="_R71869" localSheetId="14">'[4]5월생산'!#REF!</definedName>
    <definedName name="_R71869" localSheetId="20">'[4]5월생산'!#REF!</definedName>
    <definedName name="_R71869" localSheetId="17">'[4]5월생산'!#REF!</definedName>
    <definedName name="_R71869" localSheetId="19">'[4]5월생산'!#REF!</definedName>
    <definedName name="_R71869" localSheetId="18">'[4]5월생산'!#REF!</definedName>
    <definedName name="_R71869" localSheetId="24">'[4]5월생산'!#REF!</definedName>
    <definedName name="_R71869" localSheetId="22">'[4]5월생산'!#REF!</definedName>
    <definedName name="_R71869" localSheetId="21">'[4]5월생산'!#REF!</definedName>
    <definedName name="_R71869" localSheetId="23">'[4]5월생산'!#REF!</definedName>
    <definedName name="_R71869" localSheetId="25">'[4]5월생산'!#REF!</definedName>
    <definedName name="_R71869" localSheetId="26">'[4]5월생산'!#REF!</definedName>
    <definedName name="_R71869" localSheetId="27">'[4]5월생산'!#REF!</definedName>
    <definedName name="_R71869" localSheetId="28">'[4]5월생산'!#REF!</definedName>
    <definedName name="_R71869" localSheetId="32">'[4]5월생산'!#REF!</definedName>
    <definedName name="_R71869" localSheetId="33">'[4]5월생산'!#REF!</definedName>
    <definedName name="_R71869" localSheetId="34">'[4]5월생산'!#REF!</definedName>
    <definedName name="_R71869" localSheetId="35">'[4]5월생산'!#REF!</definedName>
    <definedName name="_R71869" localSheetId="29">'[4]5월생산'!#REF!</definedName>
    <definedName name="_R71869" localSheetId="30">'[4]5월생산'!#REF!</definedName>
    <definedName name="_R71869" localSheetId="31">'[4]5월생산'!#REF!</definedName>
    <definedName name="_R71869" localSheetId="36">'[4]5월생산'!#REF!</definedName>
    <definedName name="_R71869" localSheetId="37">'[4]5월생산'!#REF!</definedName>
    <definedName name="_R71869" localSheetId="38">'[4]5월생산'!#REF!</definedName>
    <definedName name="_R71869" localSheetId="39">'[4]5월생산'!#REF!</definedName>
    <definedName name="_R71869" localSheetId="40">'[4]5월생산'!#REF!</definedName>
    <definedName name="_R71869" localSheetId="41">'[4]5월생산'!#REF!</definedName>
    <definedName name="_R71869" localSheetId="42">'[4]5월생산'!#REF!</definedName>
    <definedName name="_R71869" localSheetId="43">'[4]5월생산'!#REF!</definedName>
    <definedName name="_R71869" localSheetId="44">'[4]5월생산'!#REF!</definedName>
    <definedName name="_R71869" localSheetId="61">'[4]5월생산'!#REF!</definedName>
    <definedName name="_R71869" localSheetId="60">'[4]5월생산'!#REF!</definedName>
    <definedName name="_R71869" localSheetId="47">'[4]5월생산'!#REF!</definedName>
    <definedName name="_R71869" localSheetId="46">'[4]5월생산'!#REF!</definedName>
    <definedName name="_R71869" localSheetId="45">'[4]5월생산'!#REF!</definedName>
    <definedName name="_R71869" localSheetId="48">'[4]5월생산'!#REF!</definedName>
    <definedName name="_R71869" localSheetId="50">'[4]5월생산'!#REF!</definedName>
    <definedName name="_R71869" localSheetId="51">'[4]5월생산'!#REF!</definedName>
    <definedName name="_R71869" localSheetId="52">'[4]5월생산'!#REF!</definedName>
    <definedName name="_R71869" localSheetId="49">'[4]5월생산'!#REF!</definedName>
    <definedName name="_R71869" localSheetId="55">'[4]5월생산'!#REF!</definedName>
    <definedName name="_R71869" localSheetId="58">'[4]5월생산'!#REF!</definedName>
    <definedName name="_R71869" localSheetId="53">'[4]5월생산'!#REF!</definedName>
    <definedName name="_R71869" localSheetId="57">'[4]5월생산'!#REF!</definedName>
    <definedName name="_R71869" localSheetId="59">'[4]5월생산'!#REF!</definedName>
    <definedName name="_R71869" localSheetId="54">'[4]5월생산'!#REF!</definedName>
    <definedName name="_R71869" localSheetId="56">'[4]5월생산'!#REF!</definedName>
    <definedName name="_R71869" localSheetId="62">'[4]5월생산'!#REF!</definedName>
    <definedName name="_R71869">'[4]5월생산'!#REF!</definedName>
    <definedName name="_R80000" localSheetId="2">'[4]5월생산'!#REF!</definedName>
    <definedName name="_R80000" localSheetId="1">'[4]5월생산'!#REF!</definedName>
    <definedName name="_R80000" localSheetId="3">'[4]5월생산'!#REF!</definedName>
    <definedName name="_R80000" localSheetId="7">'[4]5월생산'!#REF!</definedName>
    <definedName name="_R80000" localSheetId="4">'[4]5월생산'!#REF!</definedName>
    <definedName name="_R80000" localSheetId="5">'[4]5월생산'!#REF!</definedName>
    <definedName name="_R80000" localSheetId="6">'[4]5월생산'!#REF!</definedName>
    <definedName name="_R80000" localSheetId="8">'[4]5월생산'!#REF!</definedName>
    <definedName name="_R80000" localSheetId="9">'[4]5월생산'!#REF!</definedName>
    <definedName name="_R80000" localSheetId="11">'[4]5월생산'!#REF!</definedName>
    <definedName name="_R80000" localSheetId="10">'[4]5월생산'!#REF!</definedName>
    <definedName name="_R80000" localSheetId="16">'[4]5월생산'!#REF!</definedName>
    <definedName name="_R80000" localSheetId="13">'[4]5월생산'!#REF!</definedName>
    <definedName name="_R80000" localSheetId="12">'[4]5월생산'!#REF!</definedName>
    <definedName name="_R80000" localSheetId="15">'[4]5월생산'!#REF!</definedName>
    <definedName name="_R80000" localSheetId="14">'[4]5월생산'!#REF!</definedName>
    <definedName name="_R80000" localSheetId="20">'[4]5월생산'!#REF!</definedName>
    <definedName name="_R80000" localSheetId="17">'[4]5월생산'!#REF!</definedName>
    <definedName name="_R80000" localSheetId="19">'[4]5월생산'!#REF!</definedName>
    <definedName name="_R80000" localSheetId="18">'[4]5월생산'!#REF!</definedName>
    <definedName name="_R80000" localSheetId="24">'[4]5월생산'!#REF!</definedName>
    <definedName name="_R80000" localSheetId="22">'[4]5월생산'!#REF!</definedName>
    <definedName name="_R80000" localSheetId="21">'[4]5월생산'!#REF!</definedName>
    <definedName name="_R80000" localSheetId="23">'[4]5월생산'!#REF!</definedName>
    <definedName name="_R80000" localSheetId="25">'[4]5월생산'!#REF!</definedName>
    <definedName name="_R80000" localSheetId="26">'[4]5월생산'!#REF!</definedName>
    <definedName name="_R80000" localSheetId="27">'[4]5월생산'!#REF!</definedName>
    <definedName name="_R80000" localSheetId="28">'[4]5월생산'!#REF!</definedName>
    <definedName name="_R80000" localSheetId="32">'[4]5월생산'!#REF!</definedName>
    <definedName name="_R80000" localSheetId="33">'[4]5월생산'!#REF!</definedName>
    <definedName name="_R80000" localSheetId="34">'[4]5월생산'!#REF!</definedName>
    <definedName name="_R80000" localSheetId="35">'[4]5월생산'!#REF!</definedName>
    <definedName name="_R80000" localSheetId="29">'[4]5월생산'!#REF!</definedName>
    <definedName name="_R80000" localSheetId="30">'[4]5월생산'!#REF!</definedName>
    <definedName name="_R80000" localSheetId="31">'[4]5월생산'!#REF!</definedName>
    <definedName name="_R80000" localSheetId="36">'[4]5월생산'!#REF!</definedName>
    <definedName name="_R80000" localSheetId="37">'[4]5월생산'!#REF!</definedName>
    <definedName name="_R80000" localSheetId="38">'[4]5월생산'!#REF!</definedName>
    <definedName name="_R80000" localSheetId="39">'[4]5월생산'!#REF!</definedName>
    <definedName name="_R80000" localSheetId="40">'[4]5월생산'!#REF!</definedName>
    <definedName name="_R80000" localSheetId="41">'[4]5월생산'!#REF!</definedName>
    <definedName name="_R80000" localSheetId="42">'[4]5월생산'!#REF!</definedName>
    <definedName name="_R80000" localSheetId="43">'[4]5월생산'!#REF!</definedName>
    <definedName name="_R80000" localSheetId="44">'[4]5월생산'!#REF!</definedName>
    <definedName name="_R80000" localSheetId="61">'[4]5월생산'!#REF!</definedName>
    <definedName name="_R80000" localSheetId="60">'[4]5월생산'!#REF!</definedName>
    <definedName name="_R80000" localSheetId="47">'[4]5월생산'!#REF!</definedName>
    <definedName name="_R80000" localSheetId="46">'[4]5월생산'!#REF!</definedName>
    <definedName name="_R80000" localSheetId="45">'[4]5월생산'!#REF!</definedName>
    <definedName name="_R80000" localSheetId="48">'[4]5월생산'!#REF!</definedName>
    <definedName name="_R80000" localSheetId="50">'[4]5월생산'!#REF!</definedName>
    <definedName name="_R80000" localSheetId="51">'[4]5월생산'!#REF!</definedName>
    <definedName name="_R80000" localSheetId="52">'[4]5월생산'!#REF!</definedName>
    <definedName name="_R80000" localSheetId="49">'[4]5월생산'!#REF!</definedName>
    <definedName name="_R80000" localSheetId="55">'[4]5월생산'!#REF!</definedName>
    <definedName name="_R80000" localSheetId="58">'[4]5월생산'!#REF!</definedName>
    <definedName name="_R80000" localSheetId="53">'[4]5월생산'!#REF!</definedName>
    <definedName name="_R80000" localSheetId="57">'[4]5월생산'!#REF!</definedName>
    <definedName name="_R80000" localSheetId="59">'[4]5월생산'!#REF!</definedName>
    <definedName name="_R80000" localSheetId="54">'[4]5월생산'!#REF!</definedName>
    <definedName name="_R80000" localSheetId="56">'[4]5월생산'!#REF!</definedName>
    <definedName name="_R80000" localSheetId="62">'[4]5월생산'!#REF!</definedName>
    <definedName name="_R80000">'[4]5월생산'!#REF!</definedName>
    <definedName name="_raw1" localSheetId="2">#REF!</definedName>
    <definedName name="_raw1" localSheetId="1">#REF!</definedName>
    <definedName name="_raw1" localSheetId="3">#REF!</definedName>
    <definedName name="_raw1" localSheetId="7">#REF!</definedName>
    <definedName name="_raw1" localSheetId="4">#REF!</definedName>
    <definedName name="_raw1" localSheetId="5">#REF!</definedName>
    <definedName name="_raw1" localSheetId="6">#REF!</definedName>
    <definedName name="_raw1" localSheetId="8">#REF!</definedName>
    <definedName name="_raw1" localSheetId="9">#REF!</definedName>
    <definedName name="_raw1" localSheetId="11">#REF!</definedName>
    <definedName name="_raw1" localSheetId="10">#REF!</definedName>
    <definedName name="_raw1" localSheetId="16">#REF!</definedName>
    <definedName name="_raw1" localSheetId="13">#REF!</definedName>
    <definedName name="_raw1" localSheetId="12">#REF!</definedName>
    <definedName name="_raw1" localSheetId="15">#REF!</definedName>
    <definedName name="_raw1" localSheetId="14">#REF!</definedName>
    <definedName name="_raw1" localSheetId="20">#REF!</definedName>
    <definedName name="_raw1" localSheetId="17">#REF!</definedName>
    <definedName name="_raw1" localSheetId="19">#REF!</definedName>
    <definedName name="_raw1" localSheetId="18">#REF!</definedName>
    <definedName name="_raw1" localSheetId="24">#REF!</definedName>
    <definedName name="_raw1" localSheetId="22">#REF!</definedName>
    <definedName name="_raw1" localSheetId="21">#REF!</definedName>
    <definedName name="_raw1" localSheetId="23">#REF!</definedName>
    <definedName name="_raw1" localSheetId="25">#REF!</definedName>
    <definedName name="_raw1" localSheetId="26">#REF!</definedName>
    <definedName name="_raw1" localSheetId="27">#REF!</definedName>
    <definedName name="_raw1" localSheetId="28">#REF!</definedName>
    <definedName name="_raw1" localSheetId="32">#REF!</definedName>
    <definedName name="_raw1" localSheetId="33">#REF!</definedName>
    <definedName name="_raw1" localSheetId="34">#REF!</definedName>
    <definedName name="_raw1" localSheetId="35">#REF!</definedName>
    <definedName name="_raw1" localSheetId="29">#REF!</definedName>
    <definedName name="_raw1" localSheetId="30">#REF!</definedName>
    <definedName name="_raw1" localSheetId="31">#REF!</definedName>
    <definedName name="_raw1" localSheetId="36">#REF!</definedName>
    <definedName name="_raw1" localSheetId="37">#REF!</definedName>
    <definedName name="_raw1" localSheetId="38">#REF!</definedName>
    <definedName name="_raw1" localSheetId="39">#REF!</definedName>
    <definedName name="_raw1" localSheetId="40">#REF!</definedName>
    <definedName name="_raw1" localSheetId="41">#REF!</definedName>
    <definedName name="_raw1" localSheetId="42">#REF!</definedName>
    <definedName name="_raw1" localSheetId="43">#REF!</definedName>
    <definedName name="_raw1" localSheetId="44">#REF!</definedName>
    <definedName name="_raw1" localSheetId="61">#REF!</definedName>
    <definedName name="_raw1" localSheetId="60">#REF!</definedName>
    <definedName name="_raw1" localSheetId="47">#REF!</definedName>
    <definedName name="_raw1" localSheetId="46">#REF!</definedName>
    <definedName name="_raw1" localSheetId="45">#REF!</definedName>
    <definedName name="_raw1" localSheetId="48">#REF!</definedName>
    <definedName name="_raw1" localSheetId="50">#REF!</definedName>
    <definedName name="_raw1" localSheetId="51">#REF!</definedName>
    <definedName name="_raw1" localSheetId="52">#REF!</definedName>
    <definedName name="_raw1" localSheetId="49">#REF!</definedName>
    <definedName name="_raw1" localSheetId="55">#REF!</definedName>
    <definedName name="_raw1" localSheetId="58">#REF!</definedName>
    <definedName name="_raw1" localSheetId="53">#REF!</definedName>
    <definedName name="_raw1" localSheetId="57">#REF!</definedName>
    <definedName name="_raw1" localSheetId="59">#REF!</definedName>
    <definedName name="_raw1" localSheetId="54">#REF!</definedName>
    <definedName name="_raw1" localSheetId="56">#REF!</definedName>
    <definedName name="_raw1" localSheetId="62">#REF!</definedName>
    <definedName name="_raw1">#REF!</definedName>
    <definedName name="_RPT1" localSheetId="2">#REF!</definedName>
    <definedName name="_RPT1" localSheetId="1">#REF!</definedName>
    <definedName name="_RPT1" localSheetId="3">#REF!</definedName>
    <definedName name="_RPT1" localSheetId="7">#REF!</definedName>
    <definedName name="_RPT1" localSheetId="4">#REF!</definedName>
    <definedName name="_RPT1" localSheetId="5">#REF!</definedName>
    <definedName name="_RPT1" localSheetId="6">#REF!</definedName>
    <definedName name="_RPT1" localSheetId="8">#REF!</definedName>
    <definedName name="_RPT1" localSheetId="9">#REF!</definedName>
    <definedName name="_RPT1" localSheetId="11">#REF!</definedName>
    <definedName name="_RPT1" localSheetId="10">#REF!</definedName>
    <definedName name="_RPT1" localSheetId="16">#REF!</definedName>
    <definedName name="_RPT1" localSheetId="13">#REF!</definedName>
    <definedName name="_RPT1" localSheetId="12">#REF!</definedName>
    <definedName name="_RPT1" localSheetId="15">#REF!</definedName>
    <definedName name="_RPT1" localSheetId="14">#REF!</definedName>
    <definedName name="_RPT1" localSheetId="20">#REF!</definedName>
    <definedName name="_RPT1" localSheetId="17">#REF!</definedName>
    <definedName name="_RPT1" localSheetId="19">#REF!</definedName>
    <definedName name="_RPT1" localSheetId="18">#REF!</definedName>
    <definedName name="_RPT1" localSheetId="24">#REF!</definedName>
    <definedName name="_RPT1" localSheetId="22">#REF!</definedName>
    <definedName name="_RPT1" localSheetId="21">#REF!</definedName>
    <definedName name="_RPT1" localSheetId="23">#REF!</definedName>
    <definedName name="_RPT1" localSheetId="25">#REF!</definedName>
    <definedName name="_RPT1" localSheetId="26">#REF!</definedName>
    <definedName name="_RPT1" localSheetId="27">#REF!</definedName>
    <definedName name="_RPT1" localSheetId="28">#REF!</definedName>
    <definedName name="_RPT1" localSheetId="32">#REF!</definedName>
    <definedName name="_RPT1" localSheetId="33">#REF!</definedName>
    <definedName name="_RPT1" localSheetId="34">#REF!</definedName>
    <definedName name="_RPT1" localSheetId="35">#REF!</definedName>
    <definedName name="_RPT1" localSheetId="29">#REF!</definedName>
    <definedName name="_RPT1" localSheetId="30">#REF!</definedName>
    <definedName name="_RPT1" localSheetId="31">#REF!</definedName>
    <definedName name="_RPT1" localSheetId="36">#REF!</definedName>
    <definedName name="_RPT1" localSheetId="37">#REF!</definedName>
    <definedName name="_RPT1" localSheetId="38">#REF!</definedName>
    <definedName name="_RPT1" localSheetId="39">#REF!</definedName>
    <definedName name="_RPT1" localSheetId="40">#REF!</definedName>
    <definedName name="_RPT1" localSheetId="41">#REF!</definedName>
    <definedName name="_RPT1" localSheetId="42">#REF!</definedName>
    <definedName name="_RPT1" localSheetId="43">#REF!</definedName>
    <definedName name="_RPT1" localSheetId="44">#REF!</definedName>
    <definedName name="_RPT1" localSheetId="61">#REF!</definedName>
    <definedName name="_RPT1" localSheetId="60">#REF!</definedName>
    <definedName name="_RPT1" localSheetId="47">#REF!</definedName>
    <definedName name="_RPT1" localSheetId="46">#REF!</definedName>
    <definedName name="_RPT1" localSheetId="45">#REF!</definedName>
    <definedName name="_RPT1" localSheetId="48">#REF!</definedName>
    <definedName name="_RPT1" localSheetId="50">#REF!</definedName>
    <definedName name="_RPT1" localSheetId="51">#REF!</definedName>
    <definedName name="_RPT1" localSheetId="52">#REF!</definedName>
    <definedName name="_RPT1" localSheetId="49">#REF!</definedName>
    <definedName name="_RPT1" localSheetId="55">#REF!</definedName>
    <definedName name="_RPT1" localSheetId="58">#REF!</definedName>
    <definedName name="_RPT1" localSheetId="53">#REF!</definedName>
    <definedName name="_RPT1" localSheetId="57">#REF!</definedName>
    <definedName name="_RPT1" localSheetId="59">#REF!</definedName>
    <definedName name="_RPT1" localSheetId="54">#REF!</definedName>
    <definedName name="_RPT1" localSheetId="56">#REF!</definedName>
    <definedName name="_RPT1" localSheetId="62">#REF!</definedName>
    <definedName name="_RPT1">#REF!</definedName>
    <definedName name="_RPT2" localSheetId="2">#REF!</definedName>
    <definedName name="_RPT2" localSheetId="1">#REF!</definedName>
    <definedName name="_RPT2" localSheetId="3">#REF!</definedName>
    <definedName name="_RPT2" localSheetId="7">#REF!</definedName>
    <definedName name="_RPT2" localSheetId="4">#REF!</definedName>
    <definedName name="_RPT2" localSheetId="5">#REF!</definedName>
    <definedName name="_RPT2" localSheetId="6">#REF!</definedName>
    <definedName name="_RPT2" localSheetId="8">#REF!</definedName>
    <definedName name="_RPT2" localSheetId="9">#REF!</definedName>
    <definedName name="_RPT2" localSheetId="11">#REF!</definedName>
    <definedName name="_RPT2" localSheetId="10">#REF!</definedName>
    <definedName name="_RPT2" localSheetId="16">#REF!</definedName>
    <definedName name="_RPT2" localSheetId="13">#REF!</definedName>
    <definedName name="_RPT2" localSheetId="12">#REF!</definedName>
    <definedName name="_RPT2" localSheetId="15">#REF!</definedName>
    <definedName name="_RPT2" localSheetId="14">#REF!</definedName>
    <definedName name="_RPT2" localSheetId="20">#REF!</definedName>
    <definedName name="_RPT2" localSheetId="17">#REF!</definedName>
    <definedName name="_RPT2" localSheetId="19">#REF!</definedName>
    <definedName name="_RPT2" localSheetId="18">#REF!</definedName>
    <definedName name="_RPT2" localSheetId="24">#REF!</definedName>
    <definedName name="_RPT2" localSheetId="22">#REF!</definedName>
    <definedName name="_RPT2" localSheetId="21">#REF!</definedName>
    <definedName name="_RPT2" localSheetId="23">#REF!</definedName>
    <definedName name="_RPT2" localSheetId="25">#REF!</definedName>
    <definedName name="_RPT2" localSheetId="26">#REF!</definedName>
    <definedName name="_RPT2" localSheetId="27">#REF!</definedName>
    <definedName name="_RPT2" localSheetId="28">#REF!</definedName>
    <definedName name="_RPT2" localSheetId="32">#REF!</definedName>
    <definedName name="_RPT2" localSheetId="33">#REF!</definedName>
    <definedName name="_RPT2" localSheetId="34">#REF!</definedName>
    <definedName name="_RPT2" localSheetId="35">#REF!</definedName>
    <definedName name="_RPT2" localSheetId="29">#REF!</definedName>
    <definedName name="_RPT2" localSheetId="30">#REF!</definedName>
    <definedName name="_RPT2" localSheetId="31">#REF!</definedName>
    <definedName name="_RPT2" localSheetId="36">#REF!</definedName>
    <definedName name="_RPT2" localSheetId="37">#REF!</definedName>
    <definedName name="_RPT2" localSheetId="38">#REF!</definedName>
    <definedName name="_RPT2" localSheetId="39">#REF!</definedName>
    <definedName name="_RPT2" localSheetId="40">#REF!</definedName>
    <definedName name="_RPT2" localSheetId="41">#REF!</definedName>
    <definedName name="_RPT2" localSheetId="42">#REF!</definedName>
    <definedName name="_RPT2" localSheetId="43">#REF!</definedName>
    <definedName name="_RPT2" localSheetId="44">#REF!</definedName>
    <definedName name="_RPT2" localSheetId="61">#REF!</definedName>
    <definedName name="_RPT2" localSheetId="60">#REF!</definedName>
    <definedName name="_RPT2" localSheetId="47">#REF!</definedName>
    <definedName name="_RPT2" localSheetId="46">#REF!</definedName>
    <definedName name="_RPT2" localSheetId="45">#REF!</definedName>
    <definedName name="_RPT2" localSheetId="48">#REF!</definedName>
    <definedName name="_RPT2" localSheetId="50">#REF!</definedName>
    <definedName name="_RPT2" localSheetId="51">#REF!</definedName>
    <definedName name="_RPT2" localSheetId="52">#REF!</definedName>
    <definedName name="_RPT2" localSheetId="49">#REF!</definedName>
    <definedName name="_RPT2" localSheetId="55">#REF!</definedName>
    <definedName name="_RPT2" localSheetId="58">#REF!</definedName>
    <definedName name="_RPT2" localSheetId="53">#REF!</definedName>
    <definedName name="_RPT2" localSheetId="57">#REF!</definedName>
    <definedName name="_RPT2" localSheetId="59">#REF!</definedName>
    <definedName name="_RPT2" localSheetId="54">#REF!</definedName>
    <definedName name="_RPT2" localSheetId="56">#REF!</definedName>
    <definedName name="_RPT2" localSheetId="62">#REF!</definedName>
    <definedName name="_RPT2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0" hidden="1">#REF!</definedName>
    <definedName name="_Sort" localSheetId="16" hidden="1">#REF!</definedName>
    <definedName name="_Sort" localSheetId="13" hidden="1">#REF!</definedName>
    <definedName name="_Sort" localSheetId="12" hidden="1">#REF!</definedName>
    <definedName name="_Sort" localSheetId="15" hidden="1">#REF!</definedName>
    <definedName name="_Sort" localSheetId="14" hidden="1">#REF!</definedName>
    <definedName name="_Sort" localSheetId="20" hidden="1">#REF!</definedName>
    <definedName name="_Sort" localSheetId="17" hidden="1">#REF!</definedName>
    <definedName name="_Sort" localSheetId="19" hidden="1">#REF!</definedName>
    <definedName name="_Sort" localSheetId="18" hidden="1">#REF!</definedName>
    <definedName name="_Sort" localSheetId="24" hidden="1">#REF!</definedName>
    <definedName name="_Sort" localSheetId="22" hidden="1">#REF!</definedName>
    <definedName name="_Sort" localSheetId="21" hidden="1">#REF!</definedName>
    <definedName name="_Sort" localSheetId="23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61" hidden="1">#REF!</definedName>
    <definedName name="_Sort" localSheetId="60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49" hidden="1">#REF!</definedName>
    <definedName name="_Sort" localSheetId="55" hidden="1">#REF!</definedName>
    <definedName name="_Sort" localSheetId="58" hidden="1">#REF!</definedName>
    <definedName name="_Sort" localSheetId="53" hidden="1">#REF!</definedName>
    <definedName name="_Sort" localSheetId="57" hidden="1">#REF!</definedName>
    <definedName name="_Sort" localSheetId="59" hidden="1">#REF!</definedName>
    <definedName name="_Sort" localSheetId="54" hidden="1">#REF!</definedName>
    <definedName name="_Sort" localSheetId="56" hidden="1">#REF!</definedName>
    <definedName name="_Sort" localSheetId="62" hidden="1">#REF!</definedName>
    <definedName name="_Sort" hidden="1">#REF!</definedName>
    <definedName name="_VAR13300">#N/A</definedName>
    <definedName name="_VAR13502">#N/A</definedName>
    <definedName name="_xlnm._FilterDatabase" localSheetId="2" hidden="1">'2080'!#REF!</definedName>
    <definedName name="_xlnm._FilterDatabase" localSheetId="1" hidden="1">'3W CLINIC'!#REF!</definedName>
    <definedName name="_xlnm._FilterDatabase" localSheetId="3" hidden="1">ABIB!#REF!</definedName>
    <definedName name="_xlnm._FilterDatabase" localSheetId="7" hidden="1">AEKYUNG!#REF!</definedName>
    <definedName name="_xlnm._FilterDatabase" localSheetId="4" hidden="1">AHC!#REF!</definedName>
    <definedName name="_xlnm._FilterDatabase" localSheetId="5" hidden="1">'A''PIEU'!#REF!</definedName>
    <definedName name="_xlnm._FilterDatabase" localSheetId="6" hidden="1">ATOPALM!#REF!</definedName>
    <definedName name="_xlnm._FilterDatabase" localSheetId="8" hidden="1">BEAUGREEN!#REF!</definedName>
    <definedName name="_xlnm._FilterDatabase" localSheetId="9" hidden="1">BODYHOLIC!#REF!</definedName>
    <definedName name="_xlnm._FilterDatabase" localSheetId="11" hidden="1">BONIBELLE!#REF!</definedName>
    <definedName name="_xlnm._FilterDatabase" localSheetId="10" hidden="1">BUENO!#REF!</definedName>
    <definedName name="_xlnm._FilterDatabase" localSheetId="16" hidden="1">CENTELLIAN24!#REF!</definedName>
    <definedName name="_xlnm._FilterDatabase" localSheetId="13" hidden="1">CIRACLE!#REF!</definedName>
    <definedName name="_xlnm._FilterDatabase" localSheetId="12" hidden="1">'CLEAN-SHOP'!#REF!</definedName>
    <definedName name="_xlnm._FilterDatabase" localSheetId="15" hidden="1">'COS DE BAHA'!#REF!</definedName>
    <definedName name="_xlnm._FilterDatabase" localSheetId="14" hidden="1">COSRX!#REF!</definedName>
    <definedName name="_xlnm._FilterDatabase" localSheetId="20" hidden="1">'DAENG GI MEO RI'!#REF!</definedName>
    <definedName name="_xlnm._FilterDatabase" localSheetId="17" hidden="1">DIORDINARY!#REF!</definedName>
    <definedName name="_xlnm._FilterDatabase" localSheetId="19" hidden="1">DR.CEURACLE!#REF!</definedName>
    <definedName name="_xlnm._FilterDatabase" localSheetId="18" hidden="1">DR.JART!#REF!</definedName>
    <definedName name="_xlnm._FilterDatabase" localSheetId="24" hidden="1">ECOBRANCH!#REF!</definedName>
    <definedName name="_xlnm._FilterDatabase" localSheetId="22" hidden="1">EKEL!#REF!</definedName>
    <definedName name="_xlnm._FilterDatabase" localSheetId="21" hidden="1">ENOUGH!#REF!</definedName>
    <definedName name="_xlnm._FilterDatabase" localSheetId="23" hidden="1">'ETUDE HOUSE'!#REF!</definedName>
    <definedName name="_xlnm._FilterDatabase" localSheetId="25" hidden="1">FOELLIE!#REF!</definedName>
    <definedName name="_xlnm._FilterDatabase" localSheetId="26" hidden="1">GILLA8!#REF!</definedName>
    <definedName name="_xlnm._FilterDatabase" localSheetId="27" hidden="1">GOODAL!#REF!</definedName>
    <definedName name="_xlnm._FilterDatabase" localSheetId="28" hidden="1">'GRACE DAY'!#REF!</definedName>
    <definedName name="_xlnm._FilterDatabase" localSheetId="32" hidden="1">HEIMISH!#REF!</definedName>
    <definedName name="_xlnm._FilterDatabase" localSheetId="33" hidden="1">HONESI!#REF!</definedName>
    <definedName name="_xlnm._FilterDatabase" localSheetId="34" hidden="1">HUXLEY!#REF!</definedName>
    <definedName name="_xlnm._FilterDatabase" localSheetId="35" hidden="1">HYGGEE!#REF!</definedName>
    <definedName name="_xlnm._FilterDatabase" localSheetId="29" hidden="1">INNISFREE!#REF!</definedName>
    <definedName name="_xlnm._FilterDatabase" localSheetId="30" hidden="1">'IT''S SKIN'!#REF!</definedName>
    <definedName name="_xlnm._FilterDatabase" localSheetId="31" hidden="1">'JM SOLUTION'!#REF!</definedName>
    <definedName name="_xlnm._FilterDatabase" localSheetId="36" hidden="1">KERASYS!#REF!</definedName>
    <definedName name="_xlnm._FilterDatabase" localSheetId="37" hidden="1">KLAVUU!#REF!</definedName>
    <definedName name="_xlnm._FilterDatabase" localSheetId="38" hidden="1">'MANYO FACTORY'!#REF!</definedName>
    <definedName name="_xlnm._FilterDatabase" localSheetId="39" hidden="1">MASIL!#REF!</definedName>
    <definedName name="_xlnm._FilterDatabase" localSheetId="40" hidden="1">'MEDI PEEL'!#REF!</definedName>
    <definedName name="_xlnm._FilterDatabase" localSheetId="41" hidden="1">MEFACTORY!#REF!</definedName>
    <definedName name="_xlnm._FilterDatabase" localSheetId="42" hidden="1">MERZY!#REF!</definedName>
    <definedName name="_xlnm._FilterDatabase" localSheetId="43" hidden="1">MISSHA!#REF!</definedName>
    <definedName name="_xlnm._FilterDatabase" localSheetId="44" hidden="1">'NATURE REPUBLIC'!#REF!</definedName>
    <definedName name="_xlnm._FilterDatabase" localSheetId="61" hidden="1">OFFPRO!#REF!</definedName>
    <definedName name="_xlnm._FilterDatabase" localSheetId="60" hidden="1">'O''SUM'!#REF!</definedName>
    <definedName name="_xlnm._FilterDatabase" localSheetId="47" hidden="1">PROMETTE!#REF!</definedName>
    <definedName name="_xlnm._FilterDatabase" localSheetId="46" hidden="1">PURITO!#REF!</definedName>
    <definedName name="_xlnm._FilterDatabase" localSheetId="45" hidden="1">PYUNKANGYUL!#REF!</definedName>
    <definedName name="_xlnm._FilterDatabase" localSheetId="48" hidden="1">RAIP!#REF!</definedName>
    <definedName name="_xlnm._FilterDatabase" localSheetId="50" hidden="1">SKIN1004!#REF!</definedName>
    <definedName name="_xlnm._FilterDatabase" localSheetId="51" hidden="1">SKINSTORY!#REF!</definedName>
    <definedName name="_xlnm._FilterDatabase" localSheetId="52" hidden="1">SNP!#REF!</definedName>
    <definedName name="_xlnm._FilterDatabase" localSheetId="49" hidden="1">'SOME BY MI'!#REF!</definedName>
    <definedName name="_xlnm._FilterDatabase" localSheetId="55" hidden="1">'THE FACE SHOP'!#REF!</definedName>
    <definedName name="_xlnm._FilterDatabase" localSheetId="58" hidden="1">'THE ORDINARY'!#REF!</definedName>
    <definedName name="_xlnm._FilterDatabase" localSheetId="53" hidden="1">'THE SAEM'!$J$1:$M$1</definedName>
    <definedName name="_xlnm._FilterDatabase" localSheetId="57" hidden="1">TIAM!#REF!</definedName>
    <definedName name="_xlnm._FilterDatabase" localSheetId="59" hidden="1">TIRTIR!#REF!</definedName>
    <definedName name="_xlnm._FilterDatabase" localSheetId="54" hidden="1">'TONY MOLY'!#REF!</definedName>
    <definedName name="_xlnm._FilterDatabase" localSheetId="56" hidden="1">'TOO COOL FOR SCHOOL'!#REF!</definedName>
    <definedName name="_xlnm._FilterDatabase" localSheetId="62" hidden="1">ZYMOGEN!#REF!</definedName>
    <definedName name="_xlnm._FilterDatabase" localSheetId="0" hidden="1">Главная!$B$1:$C$15</definedName>
    <definedName name="_로션" localSheetId="2" hidden="1">#REF!</definedName>
    <definedName name="_로션" localSheetId="1" hidden="1">#REF!</definedName>
    <definedName name="_로션" localSheetId="3" hidden="1">#REF!</definedName>
    <definedName name="_로션" localSheetId="7" hidden="1">#REF!</definedName>
    <definedName name="_로션" localSheetId="4" hidden="1">#REF!</definedName>
    <definedName name="_로션" localSheetId="5" hidden="1">#REF!</definedName>
    <definedName name="_로션" localSheetId="6" hidden="1">#REF!</definedName>
    <definedName name="_로션" localSheetId="8" hidden="1">#REF!</definedName>
    <definedName name="_로션" localSheetId="9" hidden="1">#REF!</definedName>
    <definedName name="_로션" localSheetId="11" hidden="1">#REF!</definedName>
    <definedName name="_로션" localSheetId="10" hidden="1">#REF!</definedName>
    <definedName name="_로션" localSheetId="16" hidden="1">#REF!</definedName>
    <definedName name="_로션" localSheetId="13" hidden="1">#REF!</definedName>
    <definedName name="_로션" localSheetId="12" hidden="1">#REF!</definedName>
    <definedName name="_로션" localSheetId="15" hidden="1">#REF!</definedName>
    <definedName name="_로션" localSheetId="14" hidden="1">#REF!</definedName>
    <definedName name="_로션" localSheetId="20" hidden="1">#REF!</definedName>
    <definedName name="_로션" localSheetId="17" hidden="1">#REF!</definedName>
    <definedName name="_로션" localSheetId="19" hidden="1">#REF!</definedName>
    <definedName name="_로션" localSheetId="18" hidden="1">#REF!</definedName>
    <definedName name="_로션" localSheetId="24" hidden="1">#REF!</definedName>
    <definedName name="_로션" localSheetId="22" hidden="1">#REF!</definedName>
    <definedName name="_로션" localSheetId="21" hidden="1">#REF!</definedName>
    <definedName name="_로션" localSheetId="23" hidden="1">#REF!</definedName>
    <definedName name="_로션" localSheetId="25" hidden="1">#REF!</definedName>
    <definedName name="_로션" localSheetId="26" hidden="1">#REF!</definedName>
    <definedName name="_로션" localSheetId="27" hidden="1">#REF!</definedName>
    <definedName name="_로션" localSheetId="28" hidden="1">#REF!</definedName>
    <definedName name="_로션" localSheetId="32" hidden="1">#REF!</definedName>
    <definedName name="_로션" localSheetId="33" hidden="1">#REF!</definedName>
    <definedName name="_로션" localSheetId="34" hidden="1">#REF!</definedName>
    <definedName name="_로션" localSheetId="35" hidden="1">#REF!</definedName>
    <definedName name="_로션" localSheetId="29" hidden="1">#REF!</definedName>
    <definedName name="_로션" localSheetId="30" hidden="1">#REF!</definedName>
    <definedName name="_로션" localSheetId="31" hidden="1">#REF!</definedName>
    <definedName name="_로션" localSheetId="36" hidden="1">#REF!</definedName>
    <definedName name="_로션" localSheetId="37" hidden="1">#REF!</definedName>
    <definedName name="_로션" localSheetId="38" hidden="1">#REF!</definedName>
    <definedName name="_로션" localSheetId="39" hidden="1">#REF!</definedName>
    <definedName name="_로션" localSheetId="40" hidden="1">#REF!</definedName>
    <definedName name="_로션" localSheetId="41" hidden="1">#REF!</definedName>
    <definedName name="_로션" localSheetId="42" hidden="1">#REF!</definedName>
    <definedName name="_로션" localSheetId="43" hidden="1">#REF!</definedName>
    <definedName name="_로션" localSheetId="44" hidden="1">#REF!</definedName>
    <definedName name="_로션" localSheetId="61" hidden="1">#REF!</definedName>
    <definedName name="_로션" localSheetId="60" hidden="1">#REF!</definedName>
    <definedName name="_로션" localSheetId="47" hidden="1">#REF!</definedName>
    <definedName name="_로션" localSheetId="46" hidden="1">#REF!</definedName>
    <definedName name="_로션" localSheetId="45" hidden="1">#REF!</definedName>
    <definedName name="_로션" localSheetId="48" hidden="1">#REF!</definedName>
    <definedName name="_로션" localSheetId="50" hidden="1">#REF!</definedName>
    <definedName name="_로션" localSheetId="51" hidden="1">#REF!</definedName>
    <definedName name="_로션" localSheetId="52" hidden="1">#REF!</definedName>
    <definedName name="_로션" localSheetId="49" hidden="1">#REF!</definedName>
    <definedName name="_로션" localSheetId="55" hidden="1">#REF!</definedName>
    <definedName name="_로션" localSheetId="58" hidden="1">#REF!</definedName>
    <definedName name="_로션" localSheetId="53" hidden="1">#REF!</definedName>
    <definedName name="_로션" localSheetId="57" hidden="1">#REF!</definedName>
    <definedName name="_로션" localSheetId="59" hidden="1">#REF!</definedName>
    <definedName name="_로션" localSheetId="54" hidden="1">#REF!</definedName>
    <definedName name="_로션" localSheetId="56" hidden="1">#REF!</definedName>
    <definedName name="_로션" localSheetId="62" hidden="1">#REF!</definedName>
    <definedName name="_로션" hidden="1">#REF!</definedName>
    <definedName name="A" localSheetId="2">#REF!</definedName>
    <definedName name="A" localSheetId="1">#REF!</definedName>
    <definedName name="A" localSheetId="3">#REF!</definedName>
    <definedName name="A" localSheetId="7">#REF!</definedName>
    <definedName name="A" localSheetId="4">#REF!</definedName>
    <definedName name="A" localSheetId="5">#REF!</definedName>
    <definedName name="A" localSheetId="6">#REF!</definedName>
    <definedName name="A" localSheetId="8">#REF!</definedName>
    <definedName name="A" localSheetId="9">#REF!</definedName>
    <definedName name="A" localSheetId="11">#REF!</definedName>
    <definedName name="A" localSheetId="10">#REF!</definedName>
    <definedName name="A" localSheetId="16">#REF!</definedName>
    <definedName name="A" localSheetId="13">#REF!</definedName>
    <definedName name="A" localSheetId="12">#REF!</definedName>
    <definedName name="A" localSheetId="15">#REF!</definedName>
    <definedName name="A" localSheetId="14">#REF!</definedName>
    <definedName name="A" localSheetId="20">#REF!</definedName>
    <definedName name="A" localSheetId="17">#REF!</definedName>
    <definedName name="A" localSheetId="19">#REF!</definedName>
    <definedName name="A" localSheetId="18">#REF!</definedName>
    <definedName name="A" localSheetId="24">#REF!</definedName>
    <definedName name="A" localSheetId="22">#REF!</definedName>
    <definedName name="A" localSheetId="21">#REF!</definedName>
    <definedName name="A" localSheetId="23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29">#REF!</definedName>
    <definedName name="A" localSheetId="30">#REF!</definedName>
    <definedName name="A" localSheetId="31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61">#REF!</definedName>
    <definedName name="A" localSheetId="60">#REF!</definedName>
    <definedName name="A" localSheetId="47">#REF!</definedName>
    <definedName name="A" localSheetId="46">#REF!</definedName>
    <definedName name="A" localSheetId="45">#REF!</definedName>
    <definedName name="A" localSheetId="48">#REF!</definedName>
    <definedName name="A" localSheetId="50">#REF!</definedName>
    <definedName name="A" localSheetId="51">#REF!</definedName>
    <definedName name="A" localSheetId="52">#REF!</definedName>
    <definedName name="A" localSheetId="49">#REF!</definedName>
    <definedName name="A" localSheetId="55">#REF!</definedName>
    <definedName name="A" localSheetId="58">#REF!</definedName>
    <definedName name="A" localSheetId="53">#REF!</definedName>
    <definedName name="A" localSheetId="57">#REF!</definedName>
    <definedName name="A" localSheetId="59">#REF!</definedName>
    <definedName name="A" localSheetId="54">#REF!</definedName>
    <definedName name="A" localSheetId="56">#REF!</definedName>
    <definedName name="A" localSheetId="62">#REF!</definedName>
    <definedName name="A">#REF!</definedName>
    <definedName name="AA" localSheetId="2">#REF!</definedName>
    <definedName name="AA" localSheetId="1">#REF!</definedName>
    <definedName name="AA" localSheetId="3">#REF!</definedName>
    <definedName name="AA" localSheetId="7">#REF!</definedName>
    <definedName name="AA" localSheetId="4">#REF!</definedName>
    <definedName name="AA" localSheetId="5">#REF!</definedName>
    <definedName name="AA" localSheetId="6">#REF!</definedName>
    <definedName name="AA" localSheetId="8">#REF!</definedName>
    <definedName name="AA" localSheetId="9">#REF!</definedName>
    <definedName name="AA" localSheetId="11">#REF!</definedName>
    <definedName name="AA" localSheetId="10">#REF!</definedName>
    <definedName name="AA" localSheetId="16">#REF!</definedName>
    <definedName name="AA" localSheetId="13">#REF!</definedName>
    <definedName name="AA" localSheetId="12">#REF!</definedName>
    <definedName name="AA" localSheetId="15">#REF!</definedName>
    <definedName name="AA" localSheetId="14">#REF!</definedName>
    <definedName name="AA" localSheetId="20">#REF!</definedName>
    <definedName name="AA" localSheetId="17">#REF!</definedName>
    <definedName name="AA" localSheetId="19">#REF!</definedName>
    <definedName name="AA" localSheetId="18">#REF!</definedName>
    <definedName name="AA" localSheetId="24">#REF!</definedName>
    <definedName name="AA" localSheetId="22">#REF!</definedName>
    <definedName name="AA" localSheetId="21">#REF!</definedName>
    <definedName name="AA" localSheetId="23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32">#REF!</definedName>
    <definedName name="AA" localSheetId="33">#REF!</definedName>
    <definedName name="AA" localSheetId="34">#REF!</definedName>
    <definedName name="AA" localSheetId="35">#REF!</definedName>
    <definedName name="AA" localSheetId="29">#REF!</definedName>
    <definedName name="AA" localSheetId="30">#REF!</definedName>
    <definedName name="AA" localSheetId="31">#REF!</definedName>
    <definedName name="AA" localSheetId="36">#REF!</definedName>
    <definedName name="AA" localSheetId="37">#REF!</definedName>
    <definedName name="AA" localSheetId="38">#REF!</definedName>
    <definedName name="AA" localSheetId="39">#REF!</definedName>
    <definedName name="AA" localSheetId="40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61">#REF!</definedName>
    <definedName name="AA" localSheetId="60">#REF!</definedName>
    <definedName name="AA" localSheetId="47">#REF!</definedName>
    <definedName name="AA" localSheetId="46">#REF!</definedName>
    <definedName name="AA" localSheetId="45">#REF!</definedName>
    <definedName name="AA" localSheetId="48">#REF!</definedName>
    <definedName name="AA" localSheetId="50">#REF!</definedName>
    <definedName name="AA" localSheetId="51">#REF!</definedName>
    <definedName name="AA" localSheetId="52">#REF!</definedName>
    <definedName name="AA" localSheetId="49">#REF!</definedName>
    <definedName name="AA" localSheetId="55">#REF!</definedName>
    <definedName name="AA" localSheetId="58">#REF!</definedName>
    <definedName name="AA" localSheetId="53">#REF!</definedName>
    <definedName name="AA" localSheetId="57">#REF!</definedName>
    <definedName name="AA" localSheetId="59">#REF!</definedName>
    <definedName name="AA" localSheetId="54">#REF!</definedName>
    <definedName name="AA" localSheetId="56">#REF!</definedName>
    <definedName name="AA" localSheetId="62">#REF!</definedName>
    <definedName name="AA">#REF!</definedName>
    <definedName name="aaaa" localSheetId="2">#REF!</definedName>
    <definedName name="aaaa" localSheetId="1">#REF!</definedName>
    <definedName name="aaaa" localSheetId="3">#REF!</definedName>
    <definedName name="aaaa" localSheetId="7">#REF!</definedName>
    <definedName name="aaaa" localSheetId="4">#REF!</definedName>
    <definedName name="aaaa" localSheetId="5">#REF!</definedName>
    <definedName name="aaaa" localSheetId="6">#REF!</definedName>
    <definedName name="aaaa" localSheetId="8">#REF!</definedName>
    <definedName name="aaaa" localSheetId="9">#REF!</definedName>
    <definedName name="aaaa" localSheetId="11">#REF!</definedName>
    <definedName name="aaaa" localSheetId="10">#REF!</definedName>
    <definedName name="aaaa" localSheetId="16">#REF!</definedName>
    <definedName name="aaaa" localSheetId="13">#REF!</definedName>
    <definedName name="aaaa" localSheetId="12">#REF!</definedName>
    <definedName name="aaaa" localSheetId="15">#REF!</definedName>
    <definedName name="aaaa" localSheetId="14">#REF!</definedName>
    <definedName name="aaaa" localSheetId="20">#REF!</definedName>
    <definedName name="aaaa" localSheetId="17">#REF!</definedName>
    <definedName name="aaaa" localSheetId="19">#REF!</definedName>
    <definedName name="aaaa" localSheetId="18">#REF!</definedName>
    <definedName name="aaaa" localSheetId="24">#REF!</definedName>
    <definedName name="aaaa" localSheetId="22">#REF!</definedName>
    <definedName name="aaaa" localSheetId="21">#REF!</definedName>
    <definedName name="aaaa" localSheetId="23">#REF!</definedName>
    <definedName name="aaaa" localSheetId="25">#REF!</definedName>
    <definedName name="aaaa" localSheetId="26">#REF!</definedName>
    <definedName name="aaaa" localSheetId="27">#REF!</definedName>
    <definedName name="aaaa" localSheetId="28">#REF!</definedName>
    <definedName name="aaaa" localSheetId="32">#REF!</definedName>
    <definedName name="aaaa" localSheetId="33">#REF!</definedName>
    <definedName name="aaaa" localSheetId="34">#REF!</definedName>
    <definedName name="aaaa" localSheetId="35">#REF!</definedName>
    <definedName name="aaaa" localSheetId="29">#REF!</definedName>
    <definedName name="aaaa" localSheetId="30">#REF!</definedName>
    <definedName name="aaaa" localSheetId="31">#REF!</definedName>
    <definedName name="aaaa" localSheetId="36">#REF!</definedName>
    <definedName name="aaaa" localSheetId="37">#REF!</definedName>
    <definedName name="aaaa" localSheetId="38">#REF!</definedName>
    <definedName name="aaaa" localSheetId="39">#REF!</definedName>
    <definedName name="aaaa" localSheetId="40">#REF!</definedName>
    <definedName name="aaaa" localSheetId="41">#REF!</definedName>
    <definedName name="aaaa" localSheetId="42">#REF!</definedName>
    <definedName name="aaaa" localSheetId="43">#REF!</definedName>
    <definedName name="aaaa" localSheetId="44">#REF!</definedName>
    <definedName name="aaaa" localSheetId="61">#REF!</definedName>
    <definedName name="aaaa" localSheetId="60">#REF!</definedName>
    <definedName name="aaaa" localSheetId="47">#REF!</definedName>
    <definedName name="aaaa" localSheetId="46">#REF!</definedName>
    <definedName name="aaaa" localSheetId="45">#REF!</definedName>
    <definedName name="aaaa" localSheetId="48">#REF!</definedName>
    <definedName name="aaaa" localSheetId="50">#REF!</definedName>
    <definedName name="aaaa" localSheetId="51">#REF!</definedName>
    <definedName name="aaaa" localSheetId="52">#REF!</definedName>
    <definedName name="aaaa" localSheetId="49">#REF!</definedName>
    <definedName name="aaaa" localSheetId="55">#REF!</definedName>
    <definedName name="aaaa" localSheetId="58">#REF!</definedName>
    <definedName name="aaaa" localSheetId="53">#REF!</definedName>
    <definedName name="aaaa" localSheetId="57">#REF!</definedName>
    <definedName name="aaaa" localSheetId="59">#REF!</definedName>
    <definedName name="aaaa" localSheetId="54">#REF!</definedName>
    <definedName name="aaaa" localSheetId="56">#REF!</definedName>
    <definedName name="aaaa" localSheetId="62">#REF!</definedName>
    <definedName name="aaaa">#REF!</definedName>
    <definedName name="aaaaa" localSheetId="2">#REF!</definedName>
    <definedName name="aaaaa" localSheetId="1">#REF!</definedName>
    <definedName name="aaaaa" localSheetId="3">#REF!</definedName>
    <definedName name="aaaaa" localSheetId="7">#REF!</definedName>
    <definedName name="aaaaa" localSheetId="4">#REF!</definedName>
    <definedName name="aaaaa" localSheetId="5">#REF!</definedName>
    <definedName name="aaaaa" localSheetId="6">#REF!</definedName>
    <definedName name="aaaaa" localSheetId="8">#REF!</definedName>
    <definedName name="aaaaa" localSheetId="9">#REF!</definedName>
    <definedName name="aaaaa" localSheetId="11">#REF!</definedName>
    <definedName name="aaaaa" localSheetId="10">#REF!</definedName>
    <definedName name="aaaaa" localSheetId="16">#REF!</definedName>
    <definedName name="aaaaa" localSheetId="13">#REF!</definedName>
    <definedName name="aaaaa" localSheetId="12">#REF!</definedName>
    <definedName name="aaaaa" localSheetId="15">#REF!</definedName>
    <definedName name="aaaaa" localSheetId="14">#REF!</definedName>
    <definedName name="aaaaa" localSheetId="20">#REF!</definedName>
    <definedName name="aaaaa" localSheetId="17">#REF!</definedName>
    <definedName name="aaaaa" localSheetId="19">#REF!</definedName>
    <definedName name="aaaaa" localSheetId="18">#REF!</definedName>
    <definedName name="aaaaa" localSheetId="24">#REF!</definedName>
    <definedName name="aaaaa" localSheetId="22">#REF!</definedName>
    <definedName name="aaaaa" localSheetId="21">#REF!</definedName>
    <definedName name="aaaaa" localSheetId="23">#REF!</definedName>
    <definedName name="aaaaa" localSheetId="25">#REF!</definedName>
    <definedName name="aaaaa" localSheetId="26">#REF!</definedName>
    <definedName name="aaaaa" localSheetId="27">#REF!</definedName>
    <definedName name="aaaaa" localSheetId="28">#REF!</definedName>
    <definedName name="aaaaa" localSheetId="32">#REF!</definedName>
    <definedName name="aaaaa" localSheetId="33">#REF!</definedName>
    <definedName name="aaaaa" localSheetId="34">#REF!</definedName>
    <definedName name="aaaaa" localSheetId="35">#REF!</definedName>
    <definedName name="aaaaa" localSheetId="29">#REF!</definedName>
    <definedName name="aaaaa" localSheetId="30">#REF!</definedName>
    <definedName name="aaaaa" localSheetId="31">#REF!</definedName>
    <definedName name="aaaaa" localSheetId="36">#REF!</definedName>
    <definedName name="aaaaa" localSheetId="37">#REF!</definedName>
    <definedName name="aaaaa" localSheetId="38">#REF!</definedName>
    <definedName name="aaaaa" localSheetId="39">#REF!</definedName>
    <definedName name="aaaaa" localSheetId="40">#REF!</definedName>
    <definedName name="aaaaa" localSheetId="41">#REF!</definedName>
    <definedName name="aaaaa" localSheetId="42">#REF!</definedName>
    <definedName name="aaaaa" localSheetId="43">#REF!</definedName>
    <definedName name="aaaaa" localSheetId="44">#REF!</definedName>
    <definedName name="aaaaa" localSheetId="61">#REF!</definedName>
    <definedName name="aaaaa" localSheetId="60">#REF!</definedName>
    <definedName name="aaaaa" localSheetId="47">#REF!</definedName>
    <definedName name="aaaaa" localSheetId="46">#REF!</definedName>
    <definedName name="aaaaa" localSheetId="45">#REF!</definedName>
    <definedName name="aaaaa" localSheetId="48">#REF!</definedName>
    <definedName name="aaaaa" localSheetId="50">#REF!</definedName>
    <definedName name="aaaaa" localSheetId="51">#REF!</definedName>
    <definedName name="aaaaa" localSheetId="52">#REF!</definedName>
    <definedName name="aaaaa" localSheetId="49">#REF!</definedName>
    <definedName name="aaaaa" localSheetId="55">#REF!</definedName>
    <definedName name="aaaaa" localSheetId="58">#REF!</definedName>
    <definedName name="aaaaa" localSheetId="53">#REF!</definedName>
    <definedName name="aaaaa" localSheetId="57">#REF!</definedName>
    <definedName name="aaaaa" localSheetId="59">#REF!</definedName>
    <definedName name="aaaaa" localSheetId="54">#REF!</definedName>
    <definedName name="aaaaa" localSheetId="56">#REF!</definedName>
    <definedName name="aaaaa" localSheetId="62">#REF!</definedName>
    <definedName name="aaaaa">#REF!</definedName>
    <definedName name="ABC" localSheetId="2">#REF!</definedName>
    <definedName name="ABC" localSheetId="1">#REF!</definedName>
    <definedName name="ABC" localSheetId="3">#REF!</definedName>
    <definedName name="ABC" localSheetId="7">#REF!</definedName>
    <definedName name="ABC" localSheetId="4">#REF!</definedName>
    <definedName name="ABC" localSheetId="5">#REF!</definedName>
    <definedName name="ABC" localSheetId="6">#REF!</definedName>
    <definedName name="ABC" localSheetId="8">#REF!</definedName>
    <definedName name="ABC" localSheetId="9">#REF!</definedName>
    <definedName name="ABC" localSheetId="11">#REF!</definedName>
    <definedName name="ABC" localSheetId="10">#REF!</definedName>
    <definedName name="ABC" localSheetId="16">#REF!</definedName>
    <definedName name="ABC" localSheetId="13">#REF!</definedName>
    <definedName name="ABC" localSheetId="12">#REF!</definedName>
    <definedName name="ABC" localSheetId="15">#REF!</definedName>
    <definedName name="ABC" localSheetId="14">#REF!</definedName>
    <definedName name="ABC" localSheetId="20">#REF!</definedName>
    <definedName name="ABC" localSheetId="17">#REF!</definedName>
    <definedName name="ABC" localSheetId="19">#REF!</definedName>
    <definedName name="ABC" localSheetId="18">#REF!</definedName>
    <definedName name="ABC" localSheetId="24">#REF!</definedName>
    <definedName name="ABC" localSheetId="22">#REF!</definedName>
    <definedName name="ABC" localSheetId="21">#REF!</definedName>
    <definedName name="ABC" localSheetId="23">#REF!</definedName>
    <definedName name="ABC" localSheetId="25">#REF!</definedName>
    <definedName name="ABC" localSheetId="26">#REF!</definedName>
    <definedName name="ABC" localSheetId="27">#REF!</definedName>
    <definedName name="ABC" localSheetId="28">#REF!</definedName>
    <definedName name="ABC" localSheetId="32">#REF!</definedName>
    <definedName name="ABC" localSheetId="33">#REF!</definedName>
    <definedName name="ABC" localSheetId="34">#REF!</definedName>
    <definedName name="ABC" localSheetId="35">#REF!</definedName>
    <definedName name="ABC" localSheetId="29">#REF!</definedName>
    <definedName name="ABC" localSheetId="30">#REF!</definedName>
    <definedName name="ABC" localSheetId="31">#REF!</definedName>
    <definedName name="ABC" localSheetId="36">#REF!</definedName>
    <definedName name="ABC" localSheetId="37">#REF!</definedName>
    <definedName name="ABC" localSheetId="38">#REF!</definedName>
    <definedName name="ABC" localSheetId="39">#REF!</definedName>
    <definedName name="ABC" localSheetId="40">#REF!</definedName>
    <definedName name="ABC" localSheetId="41">#REF!</definedName>
    <definedName name="ABC" localSheetId="42">#REF!</definedName>
    <definedName name="ABC" localSheetId="43">#REF!</definedName>
    <definedName name="ABC" localSheetId="44">#REF!</definedName>
    <definedName name="ABC" localSheetId="61">#REF!</definedName>
    <definedName name="ABC" localSheetId="60">#REF!</definedName>
    <definedName name="ABC" localSheetId="47">#REF!</definedName>
    <definedName name="ABC" localSheetId="46">#REF!</definedName>
    <definedName name="ABC" localSheetId="45">#REF!</definedName>
    <definedName name="ABC" localSheetId="48">#REF!</definedName>
    <definedName name="ABC" localSheetId="50">#REF!</definedName>
    <definedName name="ABC" localSheetId="51">#REF!</definedName>
    <definedName name="ABC" localSheetId="52">#REF!</definedName>
    <definedName name="ABC" localSheetId="49">#REF!</definedName>
    <definedName name="ABC" localSheetId="55">#REF!</definedName>
    <definedName name="ABC" localSheetId="58">#REF!</definedName>
    <definedName name="ABC" localSheetId="53">#REF!</definedName>
    <definedName name="ABC" localSheetId="57">#REF!</definedName>
    <definedName name="ABC" localSheetId="59">#REF!</definedName>
    <definedName name="ABC" localSheetId="54">#REF!</definedName>
    <definedName name="ABC" localSheetId="56">#REF!</definedName>
    <definedName name="ABC" localSheetId="62">#REF!</definedName>
    <definedName name="ABC">#REF!</definedName>
    <definedName name="ABS_원부_수납" localSheetId="2">#REF!</definedName>
    <definedName name="ABS_원부_수납" localSheetId="1">#REF!</definedName>
    <definedName name="ABS_원부_수납" localSheetId="3">#REF!</definedName>
    <definedName name="ABS_원부_수납" localSheetId="7">#REF!</definedName>
    <definedName name="ABS_원부_수납" localSheetId="4">#REF!</definedName>
    <definedName name="ABS_원부_수납" localSheetId="5">#REF!</definedName>
    <definedName name="ABS_원부_수납" localSheetId="6">#REF!</definedName>
    <definedName name="ABS_원부_수납" localSheetId="8">#REF!</definedName>
    <definedName name="ABS_원부_수납" localSheetId="9">#REF!</definedName>
    <definedName name="ABS_원부_수납" localSheetId="11">#REF!</definedName>
    <definedName name="ABS_원부_수납" localSheetId="10">#REF!</definedName>
    <definedName name="ABS_원부_수납" localSheetId="16">#REF!</definedName>
    <definedName name="ABS_원부_수납" localSheetId="13">#REF!</definedName>
    <definedName name="ABS_원부_수납" localSheetId="12">#REF!</definedName>
    <definedName name="ABS_원부_수납" localSheetId="15">#REF!</definedName>
    <definedName name="ABS_원부_수납" localSheetId="14">#REF!</definedName>
    <definedName name="ABS_원부_수납" localSheetId="20">#REF!</definedName>
    <definedName name="ABS_원부_수납" localSheetId="17">#REF!</definedName>
    <definedName name="ABS_원부_수납" localSheetId="19">#REF!</definedName>
    <definedName name="ABS_원부_수납" localSheetId="18">#REF!</definedName>
    <definedName name="ABS_원부_수납" localSheetId="24">#REF!</definedName>
    <definedName name="ABS_원부_수납" localSheetId="22">#REF!</definedName>
    <definedName name="ABS_원부_수납" localSheetId="21">#REF!</definedName>
    <definedName name="ABS_원부_수납" localSheetId="23">#REF!</definedName>
    <definedName name="ABS_원부_수납" localSheetId="25">#REF!</definedName>
    <definedName name="ABS_원부_수납" localSheetId="26">#REF!</definedName>
    <definedName name="ABS_원부_수납" localSheetId="27">#REF!</definedName>
    <definedName name="ABS_원부_수납" localSheetId="28">#REF!</definedName>
    <definedName name="ABS_원부_수납" localSheetId="32">#REF!</definedName>
    <definedName name="ABS_원부_수납" localSheetId="33">#REF!</definedName>
    <definedName name="ABS_원부_수납" localSheetId="34">#REF!</definedName>
    <definedName name="ABS_원부_수납" localSheetId="35">#REF!</definedName>
    <definedName name="ABS_원부_수납" localSheetId="29">#REF!</definedName>
    <definedName name="ABS_원부_수납" localSheetId="30">#REF!</definedName>
    <definedName name="ABS_원부_수납" localSheetId="31">#REF!</definedName>
    <definedName name="ABS_원부_수납" localSheetId="36">#REF!</definedName>
    <definedName name="ABS_원부_수납" localSheetId="37">#REF!</definedName>
    <definedName name="ABS_원부_수납" localSheetId="38">#REF!</definedName>
    <definedName name="ABS_원부_수납" localSheetId="39">#REF!</definedName>
    <definedName name="ABS_원부_수납" localSheetId="40">#REF!</definedName>
    <definedName name="ABS_원부_수납" localSheetId="41">#REF!</definedName>
    <definedName name="ABS_원부_수납" localSheetId="42">#REF!</definedName>
    <definedName name="ABS_원부_수납" localSheetId="43">#REF!</definedName>
    <definedName name="ABS_원부_수납" localSheetId="44">#REF!</definedName>
    <definedName name="ABS_원부_수납" localSheetId="61">#REF!</definedName>
    <definedName name="ABS_원부_수납" localSheetId="60">#REF!</definedName>
    <definedName name="ABS_원부_수납" localSheetId="47">#REF!</definedName>
    <definedName name="ABS_원부_수납" localSheetId="46">#REF!</definedName>
    <definedName name="ABS_원부_수납" localSheetId="45">#REF!</definedName>
    <definedName name="ABS_원부_수납" localSheetId="48">#REF!</definedName>
    <definedName name="ABS_원부_수납" localSheetId="50">#REF!</definedName>
    <definedName name="ABS_원부_수납" localSheetId="51">#REF!</definedName>
    <definedName name="ABS_원부_수납" localSheetId="52">#REF!</definedName>
    <definedName name="ABS_원부_수납" localSheetId="49">#REF!</definedName>
    <definedName name="ABS_원부_수납" localSheetId="55">#REF!</definedName>
    <definedName name="ABS_원부_수납" localSheetId="58">#REF!</definedName>
    <definedName name="ABS_원부_수납" localSheetId="53">#REF!</definedName>
    <definedName name="ABS_원부_수납" localSheetId="57">#REF!</definedName>
    <definedName name="ABS_원부_수납" localSheetId="59">#REF!</definedName>
    <definedName name="ABS_원부_수납" localSheetId="54">#REF!</definedName>
    <definedName name="ABS_원부_수납" localSheetId="56">#REF!</definedName>
    <definedName name="ABS_원부_수납" localSheetId="62">#REF!</definedName>
    <definedName name="ABS_원부_수납">#REF!</definedName>
    <definedName name="ABS_원부_약정" localSheetId="2">#REF!</definedName>
    <definedName name="ABS_원부_약정" localSheetId="1">#REF!</definedName>
    <definedName name="ABS_원부_약정" localSheetId="3">#REF!</definedName>
    <definedName name="ABS_원부_약정" localSheetId="7">#REF!</definedName>
    <definedName name="ABS_원부_약정" localSheetId="4">#REF!</definedName>
    <definedName name="ABS_원부_약정" localSheetId="5">#REF!</definedName>
    <definedName name="ABS_원부_약정" localSheetId="6">#REF!</definedName>
    <definedName name="ABS_원부_약정" localSheetId="8">#REF!</definedName>
    <definedName name="ABS_원부_약정" localSheetId="9">#REF!</definedName>
    <definedName name="ABS_원부_약정" localSheetId="11">#REF!</definedName>
    <definedName name="ABS_원부_약정" localSheetId="10">#REF!</definedName>
    <definedName name="ABS_원부_약정" localSheetId="16">#REF!</definedName>
    <definedName name="ABS_원부_약정" localSheetId="13">#REF!</definedName>
    <definedName name="ABS_원부_약정" localSheetId="12">#REF!</definedName>
    <definedName name="ABS_원부_약정" localSheetId="15">#REF!</definedName>
    <definedName name="ABS_원부_약정" localSheetId="14">#REF!</definedName>
    <definedName name="ABS_원부_약정" localSheetId="20">#REF!</definedName>
    <definedName name="ABS_원부_약정" localSheetId="17">#REF!</definedName>
    <definedName name="ABS_원부_약정" localSheetId="19">#REF!</definedName>
    <definedName name="ABS_원부_약정" localSheetId="18">#REF!</definedName>
    <definedName name="ABS_원부_약정" localSheetId="24">#REF!</definedName>
    <definedName name="ABS_원부_약정" localSheetId="22">#REF!</definedName>
    <definedName name="ABS_원부_약정" localSheetId="21">#REF!</definedName>
    <definedName name="ABS_원부_약정" localSheetId="23">#REF!</definedName>
    <definedName name="ABS_원부_약정" localSheetId="25">#REF!</definedName>
    <definedName name="ABS_원부_약정" localSheetId="26">#REF!</definedName>
    <definedName name="ABS_원부_약정" localSheetId="27">#REF!</definedName>
    <definedName name="ABS_원부_약정" localSheetId="28">#REF!</definedName>
    <definedName name="ABS_원부_약정" localSheetId="32">#REF!</definedName>
    <definedName name="ABS_원부_약정" localSheetId="33">#REF!</definedName>
    <definedName name="ABS_원부_약정" localSheetId="34">#REF!</definedName>
    <definedName name="ABS_원부_약정" localSheetId="35">#REF!</definedName>
    <definedName name="ABS_원부_약정" localSheetId="29">#REF!</definedName>
    <definedName name="ABS_원부_약정" localSheetId="30">#REF!</definedName>
    <definedName name="ABS_원부_약정" localSheetId="31">#REF!</definedName>
    <definedName name="ABS_원부_약정" localSheetId="36">#REF!</definedName>
    <definedName name="ABS_원부_약정" localSheetId="37">#REF!</definedName>
    <definedName name="ABS_원부_약정" localSheetId="38">#REF!</definedName>
    <definedName name="ABS_원부_약정" localSheetId="39">#REF!</definedName>
    <definedName name="ABS_원부_약정" localSheetId="40">#REF!</definedName>
    <definedName name="ABS_원부_약정" localSheetId="41">#REF!</definedName>
    <definedName name="ABS_원부_약정" localSheetId="42">#REF!</definedName>
    <definedName name="ABS_원부_약정" localSheetId="43">#REF!</definedName>
    <definedName name="ABS_원부_약정" localSheetId="44">#REF!</definedName>
    <definedName name="ABS_원부_약정" localSheetId="61">#REF!</definedName>
    <definedName name="ABS_원부_약정" localSheetId="60">#REF!</definedName>
    <definedName name="ABS_원부_약정" localSheetId="47">#REF!</definedName>
    <definedName name="ABS_원부_약정" localSheetId="46">#REF!</definedName>
    <definedName name="ABS_원부_약정" localSheetId="45">#REF!</definedName>
    <definedName name="ABS_원부_약정" localSheetId="48">#REF!</definedName>
    <definedName name="ABS_원부_약정" localSheetId="50">#REF!</definedName>
    <definedName name="ABS_원부_약정" localSheetId="51">#REF!</definedName>
    <definedName name="ABS_원부_약정" localSheetId="52">#REF!</definedName>
    <definedName name="ABS_원부_약정" localSheetId="49">#REF!</definedName>
    <definedName name="ABS_원부_약정" localSheetId="55">#REF!</definedName>
    <definedName name="ABS_원부_약정" localSheetId="58">#REF!</definedName>
    <definedName name="ABS_원부_약정" localSheetId="53">#REF!</definedName>
    <definedName name="ABS_원부_약정" localSheetId="57">#REF!</definedName>
    <definedName name="ABS_원부_약정" localSheetId="59">#REF!</definedName>
    <definedName name="ABS_원부_약정" localSheetId="54">#REF!</definedName>
    <definedName name="ABS_원부_약정" localSheetId="56">#REF!</definedName>
    <definedName name="ABS_원부_약정" localSheetId="62">#REF!</definedName>
    <definedName name="ABS_원부_약정">#REF!</definedName>
    <definedName name="Access_Button" hidden="1">"bo_sang_토지조서_List"</definedName>
    <definedName name="AccessDatabase" hidden="1">"C:\My Documents\Exc-data\bo_sang.mdb"</definedName>
    <definedName name="ACCT_CODE">#N/A</definedName>
    <definedName name="ACD" localSheetId="2">#REF!</definedName>
    <definedName name="ACD" localSheetId="1">#REF!</definedName>
    <definedName name="ACD" localSheetId="3">#REF!</definedName>
    <definedName name="ACD" localSheetId="7">#REF!</definedName>
    <definedName name="ACD" localSheetId="4">#REF!</definedName>
    <definedName name="ACD" localSheetId="5">#REF!</definedName>
    <definedName name="ACD" localSheetId="6">#REF!</definedName>
    <definedName name="ACD" localSheetId="8">#REF!</definedName>
    <definedName name="ACD" localSheetId="9">#REF!</definedName>
    <definedName name="ACD" localSheetId="11">#REF!</definedName>
    <definedName name="ACD" localSheetId="10">#REF!</definedName>
    <definedName name="ACD" localSheetId="16">#REF!</definedName>
    <definedName name="ACD" localSheetId="13">#REF!</definedName>
    <definedName name="ACD" localSheetId="12">#REF!</definedName>
    <definedName name="ACD" localSheetId="15">#REF!</definedName>
    <definedName name="ACD" localSheetId="14">#REF!</definedName>
    <definedName name="ACD" localSheetId="20">#REF!</definedName>
    <definedName name="ACD" localSheetId="17">#REF!</definedName>
    <definedName name="ACD" localSheetId="19">#REF!</definedName>
    <definedName name="ACD" localSheetId="18">#REF!</definedName>
    <definedName name="ACD" localSheetId="24">#REF!</definedName>
    <definedName name="ACD" localSheetId="22">#REF!</definedName>
    <definedName name="ACD" localSheetId="21">#REF!</definedName>
    <definedName name="ACD" localSheetId="23">#REF!</definedName>
    <definedName name="ACD" localSheetId="25">#REF!</definedName>
    <definedName name="ACD" localSheetId="26">#REF!</definedName>
    <definedName name="ACD" localSheetId="27">#REF!</definedName>
    <definedName name="ACD" localSheetId="28">#REF!</definedName>
    <definedName name="ACD" localSheetId="32">#REF!</definedName>
    <definedName name="ACD" localSheetId="33">#REF!</definedName>
    <definedName name="ACD" localSheetId="34">#REF!</definedName>
    <definedName name="ACD" localSheetId="35">#REF!</definedName>
    <definedName name="ACD" localSheetId="29">#REF!</definedName>
    <definedName name="ACD" localSheetId="30">#REF!</definedName>
    <definedName name="ACD" localSheetId="31">#REF!</definedName>
    <definedName name="ACD" localSheetId="36">#REF!</definedName>
    <definedName name="ACD" localSheetId="37">#REF!</definedName>
    <definedName name="ACD" localSheetId="38">#REF!</definedName>
    <definedName name="ACD" localSheetId="39">#REF!</definedName>
    <definedName name="ACD" localSheetId="40">#REF!</definedName>
    <definedName name="ACD" localSheetId="41">#REF!</definedName>
    <definedName name="ACD" localSheetId="42">#REF!</definedName>
    <definedName name="ACD" localSheetId="43">#REF!</definedName>
    <definedName name="ACD" localSheetId="44">#REF!</definedName>
    <definedName name="ACD" localSheetId="61">#REF!</definedName>
    <definedName name="ACD" localSheetId="60">#REF!</definedName>
    <definedName name="ACD" localSheetId="47">#REF!</definedName>
    <definedName name="ACD" localSheetId="46">#REF!</definedName>
    <definedName name="ACD" localSheetId="45">#REF!</definedName>
    <definedName name="ACD" localSheetId="48">#REF!</definedName>
    <definedName name="ACD" localSheetId="50">#REF!</definedName>
    <definedName name="ACD" localSheetId="51">#REF!</definedName>
    <definedName name="ACD" localSheetId="52">#REF!</definedName>
    <definedName name="ACD" localSheetId="49">#REF!</definedName>
    <definedName name="ACD" localSheetId="55">#REF!</definedName>
    <definedName name="ACD" localSheetId="58">#REF!</definedName>
    <definedName name="ACD" localSheetId="53">#REF!</definedName>
    <definedName name="ACD" localSheetId="57">#REF!</definedName>
    <definedName name="ACD" localSheetId="59">#REF!</definedName>
    <definedName name="ACD" localSheetId="54">#REF!</definedName>
    <definedName name="ACD" localSheetId="56">#REF!</definedName>
    <definedName name="ACD" localSheetId="62">#REF!</definedName>
    <definedName name="ACD">#REF!</definedName>
    <definedName name="ACTEOH">#N/A</definedName>
    <definedName name="ACTSHIPP" localSheetId="2">#REF!</definedName>
    <definedName name="ACTSHIPP" localSheetId="1">#REF!</definedName>
    <definedName name="ACTSHIPP" localSheetId="3">#REF!</definedName>
    <definedName name="ACTSHIPP" localSheetId="7">#REF!</definedName>
    <definedName name="ACTSHIPP" localSheetId="4">#REF!</definedName>
    <definedName name="ACTSHIPP" localSheetId="5">#REF!</definedName>
    <definedName name="ACTSHIPP" localSheetId="6">#REF!</definedName>
    <definedName name="ACTSHIPP" localSheetId="8">#REF!</definedName>
    <definedName name="ACTSHIPP" localSheetId="9">#REF!</definedName>
    <definedName name="ACTSHIPP" localSheetId="11">#REF!</definedName>
    <definedName name="ACTSHIPP" localSheetId="10">#REF!</definedName>
    <definedName name="ACTSHIPP" localSheetId="16">#REF!</definedName>
    <definedName name="ACTSHIPP" localSheetId="13">#REF!</definedName>
    <definedName name="ACTSHIPP" localSheetId="12">#REF!</definedName>
    <definedName name="ACTSHIPP" localSheetId="15">#REF!</definedName>
    <definedName name="ACTSHIPP" localSheetId="14">#REF!</definedName>
    <definedName name="ACTSHIPP" localSheetId="20">#REF!</definedName>
    <definedName name="ACTSHIPP" localSheetId="17">#REF!</definedName>
    <definedName name="ACTSHIPP" localSheetId="19">#REF!</definedName>
    <definedName name="ACTSHIPP" localSheetId="18">#REF!</definedName>
    <definedName name="ACTSHIPP" localSheetId="24">#REF!</definedName>
    <definedName name="ACTSHIPP" localSheetId="22">#REF!</definedName>
    <definedName name="ACTSHIPP" localSheetId="21">#REF!</definedName>
    <definedName name="ACTSHIPP" localSheetId="23">#REF!</definedName>
    <definedName name="ACTSHIPP" localSheetId="25">#REF!</definedName>
    <definedName name="ACTSHIPP" localSheetId="26">#REF!</definedName>
    <definedName name="ACTSHIPP" localSheetId="27">#REF!</definedName>
    <definedName name="ACTSHIPP" localSheetId="28">#REF!</definedName>
    <definedName name="ACTSHIPP" localSheetId="32">#REF!</definedName>
    <definedName name="ACTSHIPP" localSheetId="33">#REF!</definedName>
    <definedName name="ACTSHIPP" localSheetId="34">#REF!</definedName>
    <definedName name="ACTSHIPP" localSheetId="35">#REF!</definedName>
    <definedName name="ACTSHIPP" localSheetId="29">#REF!</definedName>
    <definedName name="ACTSHIPP" localSheetId="30">#REF!</definedName>
    <definedName name="ACTSHIPP" localSheetId="31">#REF!</definedName>
    <definedName name="ACTSHIPP" localSheetId="36">#REF!</definedName>
    <definedName name="ACTSHIPP" localSheetId="37">#REF!</definedName>
    <definedName name="ACTSHIPP" localSheetId="38">#REF!</definedName>
    <definedName name="ACTSHIPP" localSheetId="39">#REF!</definedName>
    <definedName name="ACTSHIPP" localSheetId="40">#REF!</definedName>
    <definedName name="ACTSHIPP" localSheetId="41">#REF!</definedName>
    <definedName name="ACTSHIPP" localSheetId="42">#REF!</definedName>
    <definedName name="ACTSHIPP" localSheetId="43">#REF!</definedName>
    <definedName name="ACTSHIPP" localSheetId="44">#REF!</definedName>
    <definedName name="ACTSHIPP" localSheetId="61">#REF!</definedName>
    <definedName name="ACTSHIPP" localSheetId="60">#REF!</definedName>
    <definedName name="ACTSHIPP" localSheetId="47">#REF!</definedName>
    <definedName name="ACTSHIPP" localSheetId="46">#REF!</definedName>
    <definedName name="ACTSHIPP" localSheetId="45">#REF!</definedName>
    <definedName name="ACTSHIPP" localSheetId="48">#REF!</definedName>
    <definedName name="ACTSHIPP" localSheetId="50">#REF!</definedName>
    <definedName name="ACTSHIPP" localSheetId="51">#REF!</definedName>
    <definedName name="ACTSHIPP" localSheetId="52">#REF!</definedName>
    <definedName name="ACTSHIPP" localSheetId="49">#REF!</definedName>
    <definedName name="ACTSHIPP" localSheetId="55">#REF!</definedName>
    <definedName name="ACTSHIPP" localSheetId="58">#REF!</definedName>
    <definedName name="ACTSHIPP" localSheetId="53">#REF!</definedName>
    <definedName name="ACTSHIPP" localSheetId="57">#REF!</definedName>
    <definedName name="ACTSHIPP" localSheetId="59">#REF!</definedName>
    <definedName name="ACTSHIPP" localSheetId="54">#REF!</definedName>
    <definedName name="ACTSHIPP" localSheetId="56">#REF!</definedName>
    <definedName name="ACTSHIPP" localSheetId="62">#REF!</definedName>
    <definedName name="ACTSHIPP">#REF!</definedName>
    <definedName name="adfgaf" localSheetId="2">#REF!</definedName>
    <definedName name="adfgaf" localSheetId="1">#REF!</definedName>
    <definedName name="adfgaf" localSheetId="3">#REF!</definedName>
    <definedName name="adfgaf" localSheetId="7">#REF!</definedName>
    <definedName name="adfgaf" localSheetId="4">#REF!</definedName>
    <definedName name="adfgaf" localSheetId="5">#REF!</definedName>
    <definedName name="adfgaf" localSheetId="6">#REF!</definedName>
    <definedName name="adfgaf" localSheetId="8">#REF!</definedName>
    <definedName name="adfgaf" localSheetId="9">#REF!</definedName>
    <definedName name="adfgaf" localSheetId="11">#REF!</definedName>
    <definedName name="adfgaf" localSheetId="10">#REF!</definedName>
    <definedName name="adfgaf" localSheetId="16">#REF!</definedName>
    <definedName name="adfgaf" localSheetId="13">#REF!</definedName>
    <definedName name="adfgaf" localSheetId="12">#REF!</definedName>
    <definedName name="adfgaf" localSheetId="15">#REF!</definedName>
    <definedName name="adfgaf" localSheetId="14">#REF!</definedName>
    <definedName name="adfgaf" localSheetId="20">#REF!</definedName>
    <definedName name="adfgaf" localSheetId="17">#REF!</definedName>
    <definedName name="adfgaf" localSheetId="19">#REF!</definedName>
    <definedName name="adfgaf" localSheetId="18">#REF!</definedName>
    <definedName name="adfgaf" localSheetId="24">#REF!</definedName>
    <definedName name="adfgaf" localSheetId="22">#REF!</definedName>
    <definedName name="adfgaf" localSheetId="21">#REF!</definedName>
    <definedName name="adfgaf" localSheetId="23">#REF!</definedName>
    <definedName name="adfgaf" localSheetId="25">#REF!</definedName>
    <definedName name="adfgaf" localSheetId="26">#REF!</definedName>
    <definedName name="adfgaf" localSheetId="27">#REF!</definedName>
    <definedName name="adfgaf" localSheetId="28">#REF!</definedName>
    <definedName name="adfgaf" localSheetId="32">#REF!</definedName>
    <definedName name="adfgaf" localSheetId="33">#REF!</definedName>
    <definedName name="adfgaf" localSheetId="34">#REF!</definedName>
    <definedName name="adfgaf" localSheetId="35">#REF!</definedName>
    <definedName name="adfgaf" localSheetId="29">#REF!</definedName>
    <definedName name="adfgaf" localSheetId="30">#REF!</definedName>
    <definedName name="adfgaf" localSheetId="31">#REF!</definedName>
    <definedName name="adfgaf" localSheetId="36">#REF!</definedName>
    <definedName name="adfgaf" localSheetId="37">#REF!</definedName>
    <definedName name="adfgaf" localSheetId="38">#REF!</definedName>
    <definedName name="adfgaf" localSheetId="39">#REF!</definedName>
    <definedName name="adfgaf" localSheetId="40">#REF!</definedName>
    <definedName name="adfgaf" localSheetId="41">#REF!</definedName>
    <definedName name="adfgaf" localSheetId="42">#REF!</definedName>
    <definedName name="adfgaf" localSheetId="43">#REF!</definedName>
    <definedName name="adfgaf" localSheetId="44">#REF!</definedName>
    <definedName name="adfgaf" localSheetId="61">#REF!</definedName>
    <definedName name="adfgaf" localSheetId="60">#REF!</definedName>
    <definedName name="adfgaf" localSheetId="47">#REF!</definedName>
    <definedName name="adfgaf" localSheetId="46">#REF!</definedName>
    <definedName name="adfgaf" localSheetId="45">#REF!</definedName>
    <definedName name="adfgaf" localSheetId="48">#REF!</definedName>
    <definedName name="adfgaf" localSheetId="50">#REF!</definedName>
    <definedName name="adfgaf" localSheetId="51">#REF!</definedName>
    <definedName name="adfgaf" localSheetId="52">#REF!</definedName>
    <definedName name="adfgaf" localSheetId="49">#REF!</definedName>
    <definedName name="adfgaf" localSheetId="55">#REF!</definedName>
    <definedName name="adfgaf" localSheetId="58">#REF!</definedName>
    <definedName name="adfgaf" localSheetId="53">#REF!</definedName>
    <definedName name="adfgaf" localSheetId="57">#REF!</definedName>
    <definedName name="adfgaf" localSheetId="59">#REF!</definedName>
    <definedName name="adfgaf" localSheetId="54">#REF!</definedName>
    <definedName name="adfgaf" localSheetId="56">#REF!</definedName>
    <definedName name="adfgaf" localSheetId="62">#REF!</definedName>
    <definedName name="adfgaf">#REF!</definedName>
    <definedName name="afasfd" localSheetId="2">#REF!</definedName>
    <definedName name="afasfd" localSheetId="1">#REF!</definedName>
    <definedName name="afasfd" localSheetId="3">#REF!</definedName>
    <definedName name="afasfd" localSheetId="7">#REF!</definedName>
    <definedName name="afasfd" localSheetId="4">#REF!</definedName>
    <definedName name="afasfd" localSheetId="5">#REF!</definedName>
    <definedName name="afasfd" localSheetId="6">#REF!</definedName>
    <definedName name="afasfd" localSheetId="8">#REF!</definedName>
    <definedName name="afasfd" localSheetId="9">#REF!</definedName>
    <definedName name="afasfd" localSheetId="11">#REF!</definedName>
    <definedName name="afasfd" localSheetId="10">#REF!</definedName>
    <definedName name="afasfd" localSheetId="16">#REF!</definedName>
    <definedName name="afasfd" localSheetId="13">#REF!</definedName>
    <definedName name="afasfd" localSheetId="12">#REF!</definedName>
    <definedName name="afasfd" localSheetId="15">#REF!</definedName>
    <definedName name="afasfd" localSheetId="14">#REF!</definedName>
    <definedName name="afasfd" localSheetId="20">#REF!</definedName>
    <definedName name="afasfd" localSheetId="17">#REF!</definedName>
    <definedName name="afasfd" localSheetId="19">#REF!</definedName>
    <definedName name="afasfd" localSheetId="18">#REF!</definedName>
    <definedName name="afasfd" localSheetId="24">#REF!</definedName>
    <definedName name="afasfd" localSheetId="22">#REF!</definedName>
    <definedName name="afasfd" localSheetId="21">#REF!</definedName>
    <definedName name="afasfd" localSheetId="23">#REF!</definedName>
    <definedName name="afasfd" localSheetId="25">#REF!</definedName>
    <definedName name="afasfd" localSheetId="26">#REF!</definedName>
    <definedName name="afasfd" localSheetId="27">#REF!</definedName>
    <definedName name="afasfd" localSheetId="28">#REF!</definedName>
    <definedName name="afasfd" localSheetId="32">#REF!</definedName>
    <definedName name="afasfd" localSheetId="33">#REF!</definedName>
    <definedName name="afasfd" localSheetId="34">#REF!</definedName>
    <definedName name="afasfd" localSheetId="35">#REF!</definedName>
    <definedName name="afasfd" localSheetId="29">#REF!</definedName>
    <definedName name="afasfd" localSheetId="30">#REF!</definedName>
    <definedName name="afasfd" localSheetId="31">#REF!</definedName>
    <definedName name="afasfd" localSheetId="36">#REF!</definedName>
    <definedName name="afasfd" localSheetId="37">#REF!</definedName>
    <definedName name="afasfd" localSheetId="38">#REF!</definedName>
    <definedName name="afasfd" localSheetId="39">#REF!</definedName>
    <definedName name="afasfd" localSheetId="40">#REF!</definedName>
    <definedName name="afasfd" localSheetId="41">#REF!</definedName>
    <definedName name="afasfd" localSheetId="42">#REF!</definedName>
    <definedName name="afasfd" localSheetId="43">#REF!</definedName>
    <definedName name="afasfd" localSheetId="44">#REF!</definedName>
    <definedName name="afasfd" localSheetId="61">#REF!</definedName>
    <definedName name="afasfd" localSheetId="60">#REF!</definedName>
    <definedName name="afasfd" localSheetId="47">#REF!</definedName>
    <definedName name="afasfd" localSheetId="46">#REF!</definedName>
    <definedName name="afasfd" localSheetId="45">#REF!</definedName>
    <definedName name="afasfd" localSheetId="48">#REF!</definedName>
    <definedName name="afasfd" localSheetId="50">#REF!</definedName>
    <definedName name="afasfd" localSheetId="51">#REF!</definedName>
    <definedName name="afasfd" localSheetId="52">#REF!</definedName>
    <definedName name="afasfd" localSheetId="49">#REF!</definedName>
    <definedName name="afasfd" localSheetId="55">#REF!</definedName>
    <definedName name="afasfd" localSheetId="58">#REF!</definedName>
    <definedName name="afasfd" localSheetId="53">#REF!</definedName>
    <definedName name="afasfd" localSheetId="57">#REF!</definedName>
    <definedName name="afasfd" localSheetId="59">#REF!</definedName>
    <definedName name="afasfd" localSheetId="54">#REF!</definedName>
    <definedName name="afasfd" localSheetId="56">#REF!</definedName>
    <definedName name="afasfd" localSheetId="62">#REF!</definedName>
    <definedName name="afasfd">#REF!</definedName>
    <definedName name="AI" localSheetId="2">#REF!</definedName>
    <definedName name="AI" localSheetId="1">#REF!</definedName>
    <definedName name="AI" localSheetId="3">#REF!</definedName>
    <definedName name="AI" localSheetId="7">#REF!</definedName>
    <definedName name="AI" localSheetId="4">#REF!</definedName>
    <definedName name="AI" localSheetId="5">#REF!</definedName>
    <definedName name="AI" localSheetId="6">#REF!</definedName>
    <definedName name="AI" localSheetId="8">#REF!</definedName>
    <definedName name="AI" localSheetId="9">#REF!</definedName>
    <definedName name="AI" localSheetId="11">#REF!</definedName>
    <definedName name="AI" localSheetId="10">#REF!</definedName>
    <definedName name="AI" localSheetId="16">#REF!</definedName>
    <definedName name="AI" localSheetId="13">#REF!</definedName>
    <definedName name="AI" localSheetId="12">#REF!</definedName>
    <definedName name="AI" localSheetId="15">#REF!</definedName>
    <definedName name="AI" localSheetId="14">#REF!</definedName>
    <definedName name="AI" localSheetId="20">#REF!</definedName>
    <definedName name="AI" localSheetId="17">#REF!</definedName>
    <definedName name="AI" localSheetId="19">#REF!</definedName>
    <definedName name="AI" localSheetId="18">#REF!</definedName>
    <definedName name="AI" localSheetId="24">#REF!</definedName>
    <definedName name="AI" localSheetId="22">#REF!</definedName>
    <definedName name="AI" localSheetId="21">#REF!</definedName>
    <definedName name="AI" localSheetId="23">#REF!</definedName>
    <definedName name="AI" localSheetId="25">#REF!</definedName>
    <definedName name="AI" localSheetId="26">#REF!</definedName>
    <definedName name="AI" localSheetId="27">#REF!</definedName>
    <definedName name="AI" localSheetId="28">#REF!</definedName>
    <definedName name="AI" localSheetId="32">#REF!</definedName>
    <definedName name="AI" localSheetId="33">#REF!</definedName>
    <definedName name="AI" localSheetId="34">#REF!</definedName>
    <definedName name="AI" localSheetId="35">#REF!</definedName>
    <definedName name="AI" localSheetId="29">#REF!</definedName>
    <definedName name="AI" localSheetId="30">#REF!</definedName>
    <definedName name="AI" localSheetId="31">#REF!</definedName>
    <definedName name="AI" localSheetId="36">#REF!</definedName>
    <definedName name="AI" localSheetId="37">#REF!</definedName>
    <definedName name="AI" localSheetId="38">#REF!</definedName>
    <definedName name="AI" localSheetId="39">#REF!</definedName>
    <definedName name="AI" localSheetId="40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61">#REF!</definedName>
    <definedName name="AI" localSheetId="60">#REF!</definedName>
    <definedName name="AI" localSheetId="47">#REF!</definedName>
    <definedName name="AI" localSheetId="46">#REF!</definedName>
    <definedName name="AI" localSheetId="45">#REF!</definedName>
    <definedName name="AI" localSheetId="48">#REF!</definedName>
    <definedName name="AI" localSheetId="50">#REF!</definedName>
    <definedName name="AI" localSheetId="51">#REF!</definedName>
    <definedName name="AI" localSheetId="52">#REF!</definedName>
    <definedName name="AI" localSheetId="49">#REF!</definedName>
    <definedName name="AI" localSheetId="55">#REF!</definedName>
    <definedName name="AI" localSheetId="58">#REF!</definedName>
    <definedName name="AI" localSheetId="53">#REF!</definedName>
    <definedName name="AI" localSheetId="57">#REF!</definedName>
    <definedName name="AI" localSheetId="59">#REF!</definedName>
    <definedName name="AI" localSheetId="54">#REF!</definedName>
    <definedName name="AI" localSheetId="56">#REF!</definedName>
    <definedName name="AI" localSheetId="62">#REF!</definedName>
    <definedName name="AI">#REF!</definedName>
    <definedName name="AJ" localSheetId="2">#REF!</definedName>
    <definedName name="AJ" localSheetId="1">#REF!</definedName>
    <definedName name="AJ" localSheetId="3">#REF!</definedName>
    <definedName name="AJ" localSheetId="7">#REF!</definedName>
    <definedName name="AJ" localSheetId="4">#REF!</definedName>
    <definedName name="AJ" localSheetId="5">#REF!</definedName>
    <definedName name="AJ" localSheetId="6">#REF!</definedName>
    <definedName name="AJ" localSheetId="8">#REF!</definedName>
    <definedName name="AJ" localSheetId="9">#REF!</definedName>
    <definedName name="AJ" localSheetId="11">#REF!</definedName>
    <definedName name="AJ" localSheetId="10">#REF!</definedName>
    <definedName name="AJ" localSheetId="16">#REF!</definedName>
    <definedName name="AJ" localSheetId="13">#REF!</definedName>
    <definedName name="AJ" localSheetId="12">#REF!</definedName>
    <definedName name="AJ" localSheetId="15">#REF!</definedName>
    <definedName name="AJ" localSheetId="14">#REF!</definedName>
    <definedName name="AJ" localSheetId="20">#REF!</definedName>
    <definedName name="AJ" localSheetId="17">#REF!</definedName>
    <definedName name="AJ" localSheetId="19">#REF!</definedName>
    <definedName name="AJ" localSheetId="18">#REF!</definedName>
    <definedName name="AJ" localSheetId="24">#REF!</definedName>
    <definedName name="AJ" localSheetId="22">#REF!</definedName>
    <definedName name="AJ" localSheetId="21">#REF!</definedName>
    <definedName name="AJ" localSheetId="23">#REF!</definedName>
    <definedName name="AJ" localSheetId="25">#REF!</definedName>
    <definedName name="AJ" localSheetId="26">#REF!</definedName>
    <definedName name="AJ" localSheetId="27">#REF!</definedName>
    <definedName name="AJ" localSheetId="28">#REF!</definedName>
    <definedName name="AJ" localSheetId="32">#REF!</definedName>
    <definedName name="AJ" localSheetId="33">#REF!</definedName>
    <definedName name="AJ" localSheetId="34">#REF!</definedName>
    <definedName name="AJ" localSheetId="35">#REF!</definedName>
    <definedName name="AJ" localSheetId="29">#REF!</definedName>
    <definedName name="AJ" localSheetId="30">#REF!</definedName>
    <definedName name="AJ" localSheetId="31">#REF!</definedName>
    <definedName name="AJ" localSheetId="36">#REF!</definedName>
    <definedName name="AJ" localSheetId="37">#REF!</definedName>
    <definedName name="AJ" localSheetId="38">#REF!</definedName>
    <definedName name="AJ" localSheetId="39">#REF!</definedName>
    <definedName name="AJ" localSheetId="40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61">#REF!</definedName>
    <definedName name="AJ" localSheetId="60">#REF!</definedName>
    <definedName name="AJ" localSheetId="47">#REF!</definedName>
    <definedName name="AJ" localSheetId="46">#REF!</definedName>
    <definedName name="AJ" localSheetId="45">#REF!</definedName>
    <definedName name="AJ" localSheetId="48">#REF!</definedName>
    <definedName name="AJ" localSheetId="50">#REF!</definedName>
    <definedName name="AJ" localSheetId="51">#REF!</definedName>
    <definedName name="AJ" localSheetId="52">#REF!</definedName>
    <definedName name="AJ" localSheetId="49">#REF!</definedName>
    <definedName name="AJ" localSheetId="55">#REF!</definedName>
    <definedName name="AJ" localSheetId="58">#REF!</definedName>
    <definedName name="AJ" localSheetId="53">#REF!</definedName>
    <definedName name="AJ" localSheetId="57">#REF!</definedName>
    <definedName name="AJ" localSheetId="59">#REF!</definedName>
    <definedName name="AJ" localSheetId="54">#REF!</definedName>
    <definedName name="AJ" localSheetId="56">#REF!</definedName>
    <definedName name="AJ" localSheetId="62">#REF!</definedName>
    <definedName name="AJ">#REF!</definedName>
    <definedName name="AL" localSheetId="2">#REF!</definedName>
    <definedName name="AL" localSheetId="1">#REF!</definedName>
    <definedName name="AL" localSheetId="3">#REF!</definedName>
    <definedName name="AL" localSheetId="7">#REF!</definedName>
    <definedName name="AL" localSheetId="4">#REF!</definedName>
    <definedName name="AL" localSheetId="5">#REF!</definedName>
    <definedName name="AL" localSheetId="6">#REF!</definedName>
    <definedName name="AL" localSheetId="8">#REF!</definedName>
    <definedName name="AL" localSheetId="9">#REF!</definedName>
    <definedName name="AL" localSheetId="11">#REF!</definedName>
    <definedName name="AL" localSheetId="10">#REF!</definedName>
    <definedName name="AL" localSheetId="16">#REF!</definedName>
    <definedName name="AL" localSheetId="13">#REF!</definedName>
    <definedName name="AL" localSheetId="12">#REF!</definedName>
    <definedName name="AL" localSheetId="15">#REF!</definedName>
    <definedName name="AL" localSheetId="14">#REF!</definedName>
    <definedName name="AL" localSheetId="20">#REF!</definedName>
    <definedName name="AL" localSheetId="17">#REF!</definedName>
    <definedName name="AL" localSheetId="19">#REF!</definedName>
    <definedName name="AL" localSheetId="18">#REF!</definedName>
    <definedName name="AL" localSheetId="24">#REF!</definedName>
    <definedName name="AL" localSheetId="22">#REF!</definedName>
    <definedName name="AL" localSheetId="21">#REF!</definedName>
    <definedName name="AL" localSheetId="23">#REF!</definedName>
    <definedName name="AL" localSheetId="25">#REF!</definedName>
    <definedName name="AL" localSheetId="26">#REF!</definedName>
    <definedName name="AL" localSheetId="27">#REF!</definedName>
    <definedName name="AL" localSheetId="28">#REF!</definedName>
    <definedName name="AL" localSheetId="32">#REF!</definedName>
    <definedName name="AL" localSheetId="33">#REF!</definedName>
    <definedName name="AL" localSheetId="34">#REF!</definedName>
    <definedName name="AL" localSheetId="35">#REF!</definedName>
    <definedName name="AL" localSheetId="29">#REF!</definedName>
    <definedName name="AL" localSheetId="30">#REF!</definedName>
    <definedName name="AL" localSheetId="31">#REF!</definedName>
    <definedName name="AL" localSheetId="36">#REF!</definedName>
    <definedName name="AL" localSheetId="37">#REF!</definedName>
    <definedName name="AL" localSheetId="38">#REF!</definedName>
    <definedName name="AL" localSheetId="39">#REF!</definedName>
    <definedName name="AL" localSheetId="40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61">#REF!</definedName>
    <definedName name="AL" localSheetId="60">#REF!</definedName>
    <definedName name="AL" localSheetId="47">#REF!</definedName>
    <definedName name="AL" localSheetId="46">#REF!</definedName>
    <definedName name="AL" localSheetId="45">#REF!</definedName>
    <definedName name="AL" localSheetId="48">#REF!</definedName>
    <definedName name="AL" localSheetId="50">#REF!</definedName>
    <definedName name="AL" localSheetId="51">#REF!</definedName>
    <definedName name="AL" localSheetId="52">#REF!</definedName>
    <definedName name="AL" localSheetId="49">#REF!</definedName>
    <definedName name="AL" localSheetId="55">#REF!</definedName>
    <definedName name="AL" localSheetId="58">#REF!</definedName>
    <definedName name="AL" localSheetId="53">#REF!</definedName>
    <definedName name="AL" localSheetId="57">#REF!</definedName>
    <definedName name="AL" localSheetId="59">#REF!</definedName>
    <definedName name="AL" localSheetId="54">#REF!</definedName>
    <definedName name="AL" localSheetId="56">#REF!</definedName>
    <definedName name="AL" localSheetId="62">#REF!</definedName>
    <definedName name="AL">#REF!</definedName>
    <definedName name="AS2DocOpenMode" hidden="1">"AS2DocumentEdit"</definedName>
    <definedName name="asd" localSheetId="2">#REF!</definedName>
    <definedName name="asd" localSheetId="1">#REF!</definedName>
    <definedName name="asd" localSheetId="3">#REF!</definedName>
    <definedName name="asd" localSheetId="7">#REF!</definedName>
    <definedName name="asd" localSheetId="4">#REF!</definedName>
    <definedName name="asd" localSheetId="5">#REF!</definedName>
    <definedName name="asd" localSheetId="6">#REF!</definedName>
    <definedName name="asd" localSheetId="8">#REF!</definedName>
    <definedName name="asd" localSheetId="9">#REF!</definedName>
    <definedName name="asd" localSheetId="11">#REF!</definedName>
    <definedName name="asd" localSheetId="10">#REF!</definedName>
    <definedName name="asd" localSheetId="16">#REF!</definedName>
    <definedName name="asd" localSheetId="13">#REF!</definedName>
    <definedName name="asd" localSheetId="12">#REF!</definedName>
    <definedName name="asd" localSheetId="15">#REF!</definedName>
    <definedName name="asd" localSheetId="14">#REF!</definedName>
    <definedName name="asd" localSheetId="20">#REF!</definedName>
    <definedName name="asd" localSheetId="17">#REF!</definedName>
    <definedName name="asd" localSheetId="19">#REF!</definedName>
    <definedName name="asd" localSheetId="18">#REF!</definedName>
    <definedName name="asd" localSheetId="24">#REF!</definedName>
    <definedName name="asd" localSheetId="22">#REF!</definedName>
    <definedName name="asd" localSheetId="21">#REF!</definedName>
    <definedName name="asd" localSheetId="23">#REF!</definedName>
    <definedName name="asd" localSheetId="25">#REF!</definedName>
    <definedName name="asd" localSheetId="26">#REF!</definedName>
    <definedName name="asd" localSheetId="27">#REF!</definedName>
    <definedName name="asd" localSheetId="28">#REF!</definedName>
    <definedName name="asd" localSheetId="32">#REF!</definedName>
    <definedName name="asd" localSheetId="33">#REF!</definedName>
    <definedName name="asd" localSheetId="34">#REF!</definedName>
    <definedName name="asd" localSheetId="35">#REF!</definedName>
    <definedName name="asd" localSheetId="29">#REF!</definedName>
    <definedName name="asd" localSheetId="30">#REF!</definedName>
    <definedName name="asd" localSheetId="31">#REF!</definedName>
    <definedName name="asd" localSheetId="36">#REF!</definedName>
    <definedName name="asd" localSheetId="37">#REF!</definedName>
    <definedName name="asd" localSheetId="38">#REF!</definedName>
    <definedName name="asd" localSheetId="39">#REF!</definedName>
    <definedName name="asd" localSheetId="40">#REF!</definedName>
    <definedName name="asd" localSheetId="41">#REF!</definedName>
    <definedName name="asd" localSheetId="42">#REF!</definedName>
    <definedName name="asd" localSheetId="43">#REF!</definedName>
    <definedName name="asd" localSheetId="44">#REF!</definedName>
    <definedName name="asd" localSheetId="61">#REF!</definedName>
    <definedName name="asd" localSheetId="60">#REF!</definedName>
    <definedName name="asd" localSheetId="47">#REF!</definedName>
    <definedName name="asd" localSheetId="46">#REF!</definedName>
    <definedName name="asd" localSheetId="45">#REF!</definedName>
    <definedName name="asd" localSheetId="48">#REF!</definedName>
    <definedName name="asd" localSheetId="50">#REF!</definedName>
    <definedName name="asd" localSheetId="51">#REF!</definedName>
    <definedName name="asd" localSheetId="52">#REF!</definedName>
    <definedName name="asd" localSheetId="49">#REF!</definedName>
    <definedName name="asd" localSheetId="55">#REF!</definedName>
    <definedName name="asd" localSheetId="58">#REF!</definedName>
    <definedName name="asd" localSheetId="53">#REF!</definedName>
    <definedName name="asd" localSheetId="57">#REF!</definedName>
    <definedName name="asd" localSheetId="59">#REF!</definedName>
    <definedName name="asd" localSheetId="54">#REF!</definedName>
    <definedName name="asd" localSheetId="56">#REF!</definedName>
    <definedName name="asd" localSheetId="62">#REF!</definedName>
    <definedName name="asd">#REF!</definedName>
    <definedName name="ASDD" localSheetId="2">#REF!</definedName>
    <definedName name="ASDD" localSheetId="1">#REF!</definedName>
    <definedName name="ASDD" localSheetId="3">#REF!</definedName>
    <definedName name="ASDD" localSheetId="7">#REF!</definedName>
    <definedName name="ASDD" localSheetId="4">#REF!</definedName>
    <definedName name="ASDD" localSheetId="5">#REF!</definedName>
    <definedName name="ASDD" localSheetId="6">#REF!</definedName>
    <definedName name="ASDD" localSheetId="8">#REF!</definedName>
    <definedName name="ASDD" localSheetId="9">#REF!</definedName>
    <definedName name="ASDD" localSheetId="11">#REF!</definedName>
    <definedName name="ASDD" localSheetId="10">#REF!</definedName>
    <definedName name="ASDD" localSheetId="16">#REF!</definedName>
    <definedName name="ASDD" localSheetId="13">#REF!</definedName>
    <definedName name="ASDD" localSheetId="12">#REF!</definedName>
    <definedName name="ASDD" localSheetId="15">#REF!</definedName>
    <definedName name="ASDD" localSheetId="14">#REF!</definedName>
    <definedName name="ASDD" localSheetId="20">#REF!</definedName>
    <definedName name="ASDD" localSheetId="17">#REF!</definedName>
    <definedName name="ASDD" localSheetId="19">#REF!</definedName>
    <definedName name="ASDD" localSheetId="18">#REF!</definedName>
    <definedName name="ASDD" localSheetId="24">#REF!</definedName>
    <definedName name="ASDD" localSheetId="22">#REF!</definedName>
    <definedName name="ASDD" localSheetId="21">#REF!</definedName>
    <definedName name="ASDD" localSheetId="23">#REF!</definedName>
    <definedName name="ASDD" localSheetId="25">#REF!</definedName>
    <definedName name="ASDD" localSheetId="26">#REF!</definedName>
    <definedName name="ASDD" localSheetId="27">#REF!</definedName>
    <definedName name="ASDD" localSheetId="28">#REF!</definedName>
    <definedName name="ASDD" localSheetId="32">#REF!</definedName>
    <definedName name="ASDD" localSheetId="33">#REF!</definedName>
    <definedName name="ASDD" localSheetId="34">#REF!</definedName>
    <definedName name="ASDD" localSheetId="35">#REF!</definedName>
    <definedName name="ASDD" localSheetId="29">#REF!</definedName>
    <definedName name="ASDD" localSheetId="30">#REF!</definedName>
    <definedName name="ASDD" localSheetId="31">#REF!</definedName>
    <definedName name="ASDD" localSheetId="36">#REF!</definedName>
    <definedName name="ASDD" localSheetId="37">#REF!</definedName>
    <definedName name="ASDD" localSheetId="38">#REF!</definedName>
    <definedName name="ASDD" localSheetId="39">#REF!</definedName>
    <definedName name="ASDD" localSheetId="40">#REF!</definedName>
    <definedName name="ASDD" localSheetId="41">#REF!</definedName>
    <definedName name="ASDD" localSheetId="42">#REF!</definedName>
    <definedName name="ASDD" localSheetId="43">#REF!</definedName>
    <definedName name="ASDD" localSheetId="44">#REF!</definedName>
    <definedName name="ASDD" localSheetId="61">#REF!</definedName>
    <definedName name="ASDD" localSheetId="60">#REF!</definedName>
    <definedName name="ASDD" localSheetId="47">#REF!</definedName>
    <definedName name="ASDD" localSheetId="46">#REF!</definedName>
    <definedName name="ASDD" localSheetId="45">#REF!</definedName>
    <definedName name="ASDD" localSheetId="48">#REF!</definedName>
    <definedName name="ASDD" localSheetId="50">#REF!</definedName>
    <definedName name="ASDD" localSheetId="51">#REF!</definedName>
    <definedName name="ASDD" localSheetId="52">#REF!</definedName>
    <definedName name="ASDD" localSheetId="49">#REF!</definedName>
    <definedName name="ASDD" localSheetId="55">#REF!</definedName>
    <definedName name="ASDD" localSheetId="58">#REF!</definedName>
    <definedName name="ASDD" localSheetId="53">#REF!</definedName>
    <definedName name="ASDD" localSheetId="57">#REF!</definedName>
    <definedName name="ASDD" localSheetId="59">#REF!</definedName>
    <definedName name="ASDD" localSheetId="54">#REF!</definedName>
    <definedName name="ASDD" localSheetId="56">#REF!</definedName>
    <definedName name="ASDD" localSheetId="62">#REF!</definedName>
    <definedName name="ASDD">#REF!</definedName>
    <definedName name="asfsadfsadf" localSheetId="2">#REF!</definedName>
    <definedName name="asfsadfsadf" localSheetId="1">#REF!</definedName>
    <definedName name="asfsadfsadf" localSheetId="3">#REF!</definedName>
    <definedName name="asfsadfsadf" localSheetId="7">#REF!</definedName>
    <definedName name="asfsadfsadf" localSheetId="4">#REF!</definedName>
    <definedName name="asfsadfsadf" localSheetId="5">#REF!</definedName>
    <definedName name="asfsadfsadf" localSheetId="6">#REF!</definedName>
    <definedName name="asfsadfsadf" localSheetId="8">#REF!</definedName>
    <definedName name="asfsadfsadf" localSheetId="9">#REF!</definedName>
    <definedName name="asfsadfsadf" localSheetId="11">#REF!</definedName>
    <definedName name="asfsadfsadf" localSheetId="10">#REF!</definedName>
    <definedName name="asfsadfsadf" localSheetId="16">#REF!</definedName>
    <definedName name="asfsadfsadf" localSheetId="13">#REF!</definedName>
    <definedName name="asfsadfsadf" localSheetId="12">#REF!</definedName>
    <definedName name="asfsadfsadf" localSheetId="15">#REF!</definedName>
    <definedName name="asfsadfsadf" localSheetId="14">#REF!</definedName>
    <definedName name="asfsadfsadf" localSheetId="20">#REF!</definedName>
    <definedName name="asfsadfsadf" localSheetId="17">#REF!</definedName>
    <definedName name="asfsadfsadf" localSheetId="19">#REF!</definedName>
    <definedName name="asfsadfsadf" localSheetId="18">#REF!</definedName>
    <definedName name="asfsadfsadf" localSheetId="24">#REF!</definedName>
    <definedName name="asfsadfsadf" localSheetId="22">#REF!</definedName>
    <definedName name="asfsadfsadf" localSheetId="21">#REF!</definedName>
    <definedName name="asfsadfsadf" localSheetId="23">#REF!</definedName>
    <definedName name="asfsadfsadf" localSheetId="25">#REF!</definedName>
    <definedName name="asfsadfsadf" localSheetId="26">#REF!</definedName>
    <definedName name="asfsadfsadf" localSheetId="27">#REF!</definedName>
    <definedName name="asfsadfsadf" localSheetId="28">#REF!</definedName>
    <definedName name="asfsadfsadf" localSheetId="32">#REF!</definedName>
    <definedName name="asfsadfsadf" localSheetId="33">#REF!</definedName>
    <definedName name="asfsadfsadf" localSheetId="34">#REF!</definedName>
    <definedName name="asfsadfsadf" localSheetId="35">#REF!</definedName>
    <definedName name="asfsadfsadf" localSheetId="29">#REF!</definedName>
    <definedName name="asfsadfsadf" localSheetId="30">#REF!</definedName>
    <definedName name="asfsadfsadf" localSheetId="31">#REF!</definedName>
    <definedName name="asfsadfsadf" localSheetId="36">#REF!</definedName>
    <definedName name="asfsadfsadf" localSheetId="37">#REF!</definedName>
    <definedName name="asfsadfsadf" localSheetId="38">#REF!</definedName>
    <definedName name="asfsadfsadf" localSheetId="39">#REF!</definedName>
    <definedName name="asfsadfsadf" localSheetId="40">#REF!</definedName>
    <definedName name="asfsadfsadf" localSheetId="41">#REF!</definedName>
    <definedName name="asfsadfsadf" localSheetId="42">#REF!</definedName>
    <definedName name="asfsadfsadf" localSheetId="43">#REF!</definedName>
    <definedName name="asfsadfsadf" localSheetId="44">#REF!</definedName>
    <definedName name="asfsadfsadf" localSheetId="61">#REF!</definedName>
    <definedName name="asfsadfsadf" localSheetId="60">#REF!</definedName>
    <definedName name="asfsadfsadf" localSheetId="47">#REF!</definedName>
    <definedName name="asfsadfsadf" localSheetId="46">#REF!</definedName>
    <definedName name="asfsadfsadf" localSheetId="45">#REF!</definedName>
    <definedName name="asfsadfsadf" localSheetId="48">#REF!</definedName>
    <definedName name="asfsadfsadf" localSheetId="50">#REF!</definedName>
    <definedName name="asfsadfsadf" localSheetId="51">#REF!</definedName>
    <definedName name="asfsadfsadf" localSheetId="52">#REF!</definedName>
    <definedName name="asfsadfsadf" localSheetId="49">#REF!</definedName>
    <definedName name="asfsadfsadf" localSheetId="55">#REF!</definedName>
    <definedName name="asfsadfsadf" localSheetId="58">#REF!</definedName>
    <definedName name="asfsadfsadf" localSheetId="53">#REF!</definedName>
    <definedName name="asfsadfsadf" localSheetId="57">#REF!</definedName>
    <definedName name="asfsadfsadf" localSheetId="59">#REF!</definedName>
    <definedName name="asfsadfsadf" localSheetId="54">#REF!</definedName>
    <definedName name="asfsadfsadf" localSheetId="56">#REF!</definedName>
    <definedName name="asfsadfsadf" localSheetId="62">#REF!</definedName>
    <definedName name="asfsadfsadf">#REF!</definedName>
    <definedName name="AW" localSheetId="2">'[9]판매&amp;재고현황'!#REF!</definedName>
    <definedName name="AW" localSheetId="1">'[9]판매&amp;재고현황'!#REF!</definedName>
    <definedName name="AW" localSheetId="3">'[9]판매&amp;재고현황'!#REF!</definedName>
    <definedName name="AW" localSheetId="7">'[9]판매&amp;재고현황'!#REF!</definedName>
    <definedName name="AW" localSheetId="4">'[9]판매&amp;재고현황'!#REF!</definedName>
    <definedName name="AW" localSheetId="5">'[9]판매&amp;재고현황'!#REF!</definedName>
    <definedName name="AW" localSheetId="6">'[9]판매&amp;재고현황'!#REF!</definedName>
    <definedName name="AW" localSheetId="8">'[9]판매&amp;재고현황'!#REF!</definedName>
    <definedName name="AW" localSheetId="9">'[9]판매&amp;재고현황'!#REF!</definedName>
    <definedName name="AW" localSheetId="11">'[9]판매&amp;재고현황'!#REF!</definedName>
    <definedName name="AW" localSheetId="10">'[9]판매&amp;재고현황'!#REF!</definedName>
    <definedName name="AW" localSheetId="16">'[9]판매&amp;재고현황'!#REF!</definedName>
    <definedName name="AW" localSheetId="13">'[9]판매&amp;재고현황'!#REF!</definedName>
    <definedName name="AW" localSheetId="12">'[9]판매&amp;재고현황'!#REF!</definedName>
    <definedName name="AW" localSheetId="15">'[9]판매&amp;재고현황'!#REF!</definedName>
    <definedName name="AW" localSheetId="14">'[9]판매&amp;재고현황'!#REF!</definedName>
    <definedName name="AW" localSheetId="20">'[9]판매&amp;재고현황'!#REF!</definedName>
    <definedName name="AW" localSheetId="17">'[9]판매&amp;재고현황'!#REF!</definedName>
    <definedName name="AW" localSheetId="19">'[9]판매&amp;재고현황'!#REF!</definedName>
    <definedName name="AW" localSheetId="18">'[9]판매&amp;재고현황'!#REF!</definedName>
    <definedName name="AW" localSheetId="24">'[9]판매&amp;재고현황'!#REF!</definedName>
    <definedName name="AW" localSheetId="22">'[9]판매&amp;재고현황'!#REF!</definedName>
    <definedName name="AW" localSheetId="21">'[9]판매&amp;재고현황'!#REF!</definedName>
    <definedName name="AW" localSheetId="23">'[9]판매&amp;재고현황'!#REF!</definedName>
    <definedName name="AW" localSheetId="25">'[9]판매&amp;재고현황'!#REF!</definedName>
    <definedName name="AW" localSheetId="26">'[9]판매&amp;재고현황'!#REF!</definedName>
    <definedName name="AW" localSheetId="27">'[9]판매&amp;재고현황'!#REF!</definedName>
    <definedName name="AW" localSheetId="28">'[9]판매&amp;재고현황'!#REF!</definedName>
    <definedName name="AW" localSheetId="32">'[9]판매&amp;재고현황'!#REF!</definedName>
    <definedName name="AW" localSheetId="33">'[9]판매&amp;재고현황'!#REF!</definedName>
    <definedName name="AW" localSheetId="34">'[9]판매&amp;재고현황'!#REF!</definedName>
    <definedName name="AW" localSheetId="35">'[9]판매&amp;재고현황'!#REF!</definedName>
    <definedName name="AW" localSheetId="29">'[9]판매&amp;재고현황'!#REF!</definedName>
    <definedName name="AW" localSheetId="30">'[9]판매&amp;재고현황'!#REF!</definedName>
    <definedName name="AW" localSheetId="31">'[9]판매&amp;재고현황'!#REF!</definedName>
    <definedName name="AW" localSheetId="36">'[9]판매&amp;재고현황'!#REF!</definedName>
    <definedName name="AW" localSheetId="37">'[9]판매&amp;재고현황'!#REF!</definedName>
    <definedName name="AW" localSheetId="38">'[9]판매&amp;재고현황'!#REF!</definedName>
    <definedName name="AW" localSheetId="39">'[9]판매&amp;재고현황'!#REF!</definedName>
    <definedName name="AW" localSheetId="40">'[9]판매&amp;재고현황'!#REF!</definedName>
    <definedName name="AW" localSheetId="41">'[9]판매&amp;재고현황'!#REF!</definedName>
    <definedName name="AW" localSheetId="42">'[9]판매&amp;재고현황'!#REF!</definedName>
    <definedName name="AW" localSheetId="43">'[9]판매&amp;재고현황'!#REF!</definedName>
    <definedName name="AW" localSheetId="44">'[9]판매&amp;재고현황'!#REF!</definedName>
    <definedName name="AW" localSheetId="61">'[9]판매&amp;재고현황'!#REF!</definedName>
    <definedName name="AW" localSheetId="60">'[9]판매&amp;재고현황'!#REF!</definedName>
    <definedName name="AW" localSheetId="47">'[9]판매&amp;재고현황'!#REF!</definedName>
    <definedName name="AW" localSheetId="46">'[9]판매&amp;재고현황'!#REF!</definedName>
    <definedName name="AW" localSheetId="45">'[9]판매&amp;재고현황'!#REF!</definedName>
    <definedName name="AW" localSheetId="48">'[9]판매&amp;재고현황'!#REF!</definedName>
    <definedName name="AW" localSheetId="50">'[9]판매&amp;재고현황'!#REF!</definedName>
    <definedName name="AW" localSheetId="51">'[9]판매&amp;재고현황'!#REF!</definedName>
    <definedName name="AW" localSheetId="52">'[9]판매&amp;재고현황'!#REF!</definedName>
    <definedName name="AW" localSheetId="49">'[9]판매&amp;재고현황'!#REF!</definedName>
    <definedName name="AW" localSheetId="55">'[9]판매&amp;재고현황'!#REF!</definedName>
    <definedName name="AW" localSheetId="58">'[9]판매&amp;재고현황'!#REF!</definedName>
    <definedName name="AW" localSheetId="53">'[9]판매&amp;재고현황'!#REF!</definedName>
    <definedName name="AW" localSheetId="57">'[9]판매&amp;재고현황'!#REF!</definedName>
    <definedName name="AW" localSheetId="59">'[9]판매&amp;재고현황'!#REF!</definedName>
    <definedName name="AW" localSheetId="54">'[9]판매&amp;재고현황'!#REF!</definedName>
    <definedName name="AW" localSheetId="56">'[9]판매&amp;재고현황'!#REF!</definedName>
    <definedName name="AW" localSheetId="62">'[9]판매&amp;재고현황'!#REF!</definedName>
    <definedName name="AW">'[9]판매&amp;재고현황'!#REF!</definedName>
    <definedName name="AX" localSheetId="2">'[9]판매&amp;재고현황'!#REF!</definedName>
    <definedName name="AX" localSheetId="1">'[9]판매&amp;재고현황'!#REF!</definedName>
    <definedName name="AX" localSheetId="3">'[9]판매&amp;재고현황'!#REF!</definedName>
    <definedName name="AX" localSheetId="7">'[9]판매&amp;재고현황'!#REF!</definedName>
    <definedName name="AX" localSheetId="4">'[9]판매&amp;재고현황'!#REF!</definedName>
    <definedName name="AX" localSheetId="5">'[9]판매&amp;재고현황'!#REF!</definedName>
    <definedName name="AX" localSheetId="6">'[9]판매&amp;재고현황'!#REF!</definedName>
    <definedName name="AX" localSheetId="8">'[9]판매&amp;재고현황'!#REF!</definedName>
    <definedName name="AX" localSheetId="9">'[9]판매&amp;재고현황'!#REF!</definedName>
    <definedName name="AX" localSheetId="11">'[9]판매&amp;재고현황'!#REF!</definedName>
    <definedName name="AX" localSheetId="10">'[9]판매&amp;재고현황'!#REF!</definedName>
    <definedName name="AX" localSheetId="16">'[9]판매&amp;재고현황'!#REF!</definedName>
    <definedName name="AX" localSheetId="13">'[9]판매&amp;재고현황'!#REF!</definedName>
    <definedName name="AX" localSheetId="12">'[9]판매&amp;재고현황'!#REF!</definedName>
    <definedName name="AX" localSheetId="15">'[9]판매&amp;재고현황'!#REF!</definedName>
    <definedName name="AX" localSheetId="14">'[9]판매&amp;재고현황'!#REF!</definedName>
    <definedName name="AX" localSheetId="20">'[9]판매&amp;재고현황'!#REF!</definedName>
    <definedName name="AX" localSheetId="17">'[9]판매&amp;재고현황'!#REF!</definedName>
    <definedName name="AX" localSheetId="19">'[9]판매&amp;재고현황'!#REF!</definedName>
    <definedName name="AX" localSheetId="18">'[9]판매&amp;재고현황'!#REF!</definedName>
    <definedName name="AX" localSheetId="24">'[9]판매&amp;재고현황'!#REF!</definedName>
    <definedName name="AX" localSheetId="22">'[9]판매&amp;재고현황'!#REF!</definedName>
    <definedName name="AX" localSheetId="21">'[9]판매&amp;재고현황'!#REF!</definedName>
    <definedName name="AX" localSheetId="23">'[9]판매&amp;재고현황'!#REF!</definedName>
    <definedName name="AX" localSheetId="25">'[9]판매&amp;재고현황'!#REF!</definedName>
    <definedName name="AX" localSheetId="26">'[9]판매&amp;재고현황'!#REF!</definedName>
    <definedName name="AX" localSheetId="27">'[9]판매&amp;재고현황'!#REF!</definedName>
    <definedName name="AX" localSheetId="28">'[9]판매&amp;재고현황'!#REF!</definedName>
    <definedName name="AX" localSheetId="32">'[9]판매&amp;재고현황'!#REF!</definedName>
    <definedName name="AX" localSheetId="33">'[9]판매&amp;재고현황'!#REF!</definedName>
    <definedName name="AX" localSheetId="34">'[9]판매&amp;재고현황'!#REF!</definedName>
    <definedName name="AX" localSheetId="35">'[9]판매&amp;재고현황'!#REF!</definedName>
    <definedName name="AX" localSheetId="29">'[9]판매&amp;재고현황'!#REF!</definedName>
    <definedName name="AX" localSheetId="30">'[9]판매&amp;재고현황'!#REF!</definedName>
    <definedName name="AX" localSheetId="31">'[9]판매&amp;재고현황'!#REF!</definedName>
    <definedName name="AX" localSheetId="36">'[9]판매&amp;재고현황'!#REF!</definedName>
    <definedName name="AX" localSheetId="37">'[9]판매&amp;재고현황'!#REF!</definedName>
    <definedName name="AX" localSheetId="38">'[9]판매&amp;재고현황'!#REF!</definedName>
    <definedName name="AX" localSheetId="39">'[9]판매&amp;재고현황'!#REF!</definedName>
    <definedName name="AX" localSheetId="40">'[9]판매&amp;재고현황'!#REF!</definedName>
    <definedName name="AX" localSheetId="41">'[9]판매&amp;재고현황'!#REF!</definedName>
    <definedName name="AX" localSheetId="42">'[9]판매&amp;재고현황'!#REF!</definedName>
    <definedName name="AX" localSheetId="43">'[9]판매&amp;재고현황'!#REF!</definedName>
    <definedName name="AX" localSheetId="44">'[9]판매&amp;재고현황'!#REF!</definedName>
    <definedName name="AX" localSheetId="61">'[9]판매&amp;재고현황'!#REF!</definedName>
    <definedName name="AX" localSheetId="60">'[9]판매&amp;재고현황'!#REF!</definedName>
    <definedName name="AX" localSheetId="47">'[9]판매&amp;재고현황'!#REF!</definedName>
    <definedName name="AX" localSheetId="46">'[9]판매&amp;재고현황'!#REF!</definedName>
    <definedName name="AX" localSheetId="45">'[9]판매&amp;재고현황'!#REF!</definedName>
    <definedName name="AX" localSheetId="48">'[9]판매&amp;재고현황'!#REF!</definedName>
    <definedName name="AX" localSheetId="50">'[9]판매&amp;재고현황'!#REF!</definedName>
    <definedName name="AX" localSheetId="51">'[9]판매&amp;재고현황'!#REF!</definedName>
    <definedName name="AX" localSheetId="52">'[9]판매&amp;재고현황'!#REF!</definedName>
    <definedName name="AX" localSheetId="49">'[9]판매&amp;재고현황'!#REF!</definedName>
    <definedName name="AX" localSheetId="55">'[9]판매&amp;재고현황'!#REF!</definedName>
    <definedName name="AX" localSheetId="58">'[9]판매&amp;재고현황'!#REF!</definedName>
    <definedName name="AX" localSheetId="53">'[9]판매&amp;재고현황'!#REF!</definedName>
    <definedName name="AX" localSheetId="57">'[9]판매&amp;재고현황'!#REF!</definedName>
    <definedName name="AX" localSheetId="59">'[9]판매&amp;재고현황'!#REF!</definedName>
    <definedName name="AX" localSheetId="54">'[9]판매&amp;재고현황'!#REF!</definedName>
    <definedName name="AX" localSheetId="56">'[9]판매&amp;재고현황'!#REF!</definedName>
    <definedName name="AX" localSheetId="62">'[9]판매&amp;재고현황'!#REF!</definedName>
    <definedName name="AX">'[9]판매&amp;재고현황'!#REF!</definedName>
    <definedName name="AY" localSheetId="2">#REF!</definedName>
    <definedName name="AY" localSheetId="1">#REF!</definedName>
    <definedName name="AY" localSheetId="3">#REF!</definedName>
    <definedName name="AY" localSheetId="7">#REF!</definedName>
    <definedName name="AY" localSheetId="4">#REF!</definedName>
    <definedName name="AY" localSheetId="5">#REF!</definedName>
    <definedName name="AY" localSheetId="6">#REF!</definedName>
    <definedName name="AY" localSheetId="8">#REF!</definedName>
    <definedName name="AY" localSheetId="9">#REF!</definedName>
    <definedName name="AY" localSheetId="11">#REF!</definedName>
    <definedName name="AY" localSheetId="10">#REF!</definedName>
    <definedName name="AY" localSheetId="16">#REF!</definedName>
    <definedName name="AY" localSheetId="13">#REF!</definedName>
    <definedName name="AY" localSheetId="12">#REF!</definedName>
    <definedName name="AY" localSheetId="15">#REF!</definedName>
    <definedName name="AY" localSheetId="14">#REF!</definedName>
    <definedName name="AY" localSheetId="20">#REF!</definedName>
    <definedName name="AY" localSheetId="17">#REF!</definedName>
    <definedName name="AY" localSheetId="19">#REF!</definedName>
    <definedName name="AY" localSheetId="18">#REF!</definedName>
    <definedName name="AY" localSheetId="24">#REF!</definedName>
    <definedName name="AY" localSheetId="22">#REF!</definedName>
    <definedName name="AY" localSheetId="21">#REF!</definedName>
    <definedName name="AY" localSheetId="23">#REF!</definedName>
    <definedName name="AY" localSheetId="25">#REF!</definedName>
    <definedName name="AY" localSheetId="26">#REF!</definedName>
    <definedName name="AY" localSheetId="27">#REF!</definedName>
    <definedName name="AY" localSheetId="28">#REF!</definedName>
    <definedName name="AY" localSheetId="32">#REF!</definedName>
    <definedName name="AY" localSheetId="33">#REF!</definedName>
    <definedName name="AY" localSheetId="34">#REF!</definedName>
    <definedName name="AY" localSheetId="35">#REF!</definedName>
    <definedName name="AY" localSheetId="29">#REF!</definedName>
    <definedName name="AY" localSheetId="30">#REF!</definedName>
    <definedName name="AY" localSheetId="31">#REF!</definedName>
    <definedName name="AY" localSheetId="36">#REF!</definedName>
    <definedName name="AY" localSheetId="37">#REF!</definedName>
    <definedName name="AY" localSheetId="38">#REF!</definedName>
    <definedName name="AY" localSheetId="39">#REF!</definedName>
    <definedName name="AY" localSheetId="40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61">#REF!</definedName>
    <definedName name="AY" localSheetId="60">#REF!</definedName>
    <definedName name="AY" localSheetId="47">#REF!</definedName>
    <definedName name="AY" localSheetId="46">#REF!</definedName>
    <definedName name="AY" localSheetId="45">#REF!</definedName>
    <definedName name="AY" localSheetId="48">#REF!</definedName>
    <definedName name="AY" localSheetId="50">#REF!</definedName>
    <definedName name="AY" localSheetId="51">#REF!</definedName>
    <definedName name="AY" localSheetId="52">#REF!</definedName>
    <definedName name="AY" localSheetId="49">#REF!</definedName>
    <definedName name="AY" localSheetId="55">#REF!</definedName>
    <definedName name="AY" localSheetId="58">#REF!</definedName>
    <definedName name="AY" localSheetId="53">#REF!</definedName>
    <definedName name="AY" localSheetId="57">#REF!</definedName>
    <definedName name="AY" localSheetId="59">#REF!</definedName>
    <definedName name="AY" localSheetId="54">#REF!</definedName>
    <definedName name="AY" localSheetId="56">#REF!</definedName>
    <definedName name="AY" localSheetId="62">#REF!</definedName>
    <definedName name="AY">#REF!</definedName>
    <definedName name="B_1" localSheetId="2">#REF!</definedName>
    <definedName name="B_1" localSheetId="1">#REF!</definedName>
    <definedName name="B_1" localSheetId="3">#REF!</definedName>
    <definedName name="B_1" localSheetId="7">#REF!</definedName>
    <definedName name="B_1" localSheetId="4">#REF!</definedName>
    <definedName name="B_1" localSheetId="5">#REF!</definedName>
    <definedName name="B_1" localSheetId="6">#REF!</definedName>
    <definedName name="B_1" localSheetId="8">#REF!</definedName>
    <definedName name="B_1" localSheetId="9">#REF!</definedName>
    <definedName name="B_1" localSheetId="11">#REF!</definedName>
    <definedName name="B_1" localSheetId="10">#REF!</definedName>
    <definedName name="B_1" localSheetId="16">#REF!</definedName>
    <definedName name="B_1" localSheetId="13">#REF!</definedName>
    <definedName name="B_1" localSheetId="12">#REF!</definedName>
    <definedName name="B_1" localSheetId="15">#REF!</definedName>
    <definedName name="B_1" localSheetId="14">#REF!</definedName>
    <definedName name="B_1" localSheetId="20">#REF!</definedName>
    <definedName name="B_1" localSheetId="17">#REF!</definedName>
    <definedName name="B_1" localSheetId="19">#REF!</definedName>
    <definedName name="B_1" localSheetId="18">#REF!</definedName>
    <definedName name="B_1" localSheetId="24">#REF!</definedName>
    <definedName name="B_1" localSheetId="22">#REF!</definedName>
    <definedName name="B_1" localSheetId="21">#REF!</definedName>
    <definedName name="B_1" localSheetId="23">#REF!</definedName>
    <definedName name="B_1" localSheetId="25">#REF!</definedName>
    <definedName name="B_1" localSheetId="26">#REF!</definedName>
    <definedName name="B_1" localSheetId="27">#REF!</definedName>
    <definedName name="B_1" localSheetId="28">#REF!</definedName>
    <definedName name="B_1" localSheetId="32">#REF!</definedName>
    <definedName name="B_1" localSheetId="33">#REF!</definedName>
    <definedName name="B_1" localSheetId="34">#REF!</definedName>
    <definedName name="B_1" localSheetId="35">#REF!</definedName>
    <definedName name="B_1" localSheetId="29">#REF!</definedName>
    <definedName name="B_1" localSheetId="30">#REF!</definedName>
    <definedName name="B_1" localSheetId="31">#REF!</definedName>
    <definedName name="B_1" localSheetId="36">#REF!</definedName>
    <definedName name="B_1" localSheetId="37">#REF!</definedName>
    <definedName name="B_1" localSheetId="38">#REF!</definedName>
    <definedName name="B_1" localSheetId="39">#REF!</definedName>
    <definedName name="B_1" localSheetId="40">#REF!</definedName>
    <definedName name="B_1" localSheetId="41">#REF!</definedName>
    <definedName name="B_1" localSheetId="42">#REF!</definedName>
    <definedName name="B_1" localSheetId="43">#REF!</definedName>
    <definedName name="B_1" localSheetId="44">#REF!</definedName>
    <definedName name="B_1" localSheetId="61">#REF!</definedName>
    <definedName name="B_1" localSheetId="60">#REF!</definedName>
    <definedName name="B_1" localSheetId="47">#REF!</definedName>
    <definedName name="B_1" localSheetId="46">#REF!</definedName>
    <definedName name="B_1" localSheetId="45">#REF!</definedName>
    <definedName name="B_1" localSheetId="48">#REF!</definedName>
    <definedName name="B_1" localSheetId="50">#REF!</definedName>
    <definedName name="B_1" localSheetId="51">#REF!</definedName>
    <definedName name="B_1" localSheetId="52">#REF!</definedName>
    <definedName name="B_1" localSheetId="49">#REF!</definedName>
    <definedName name="B_1" localSheetId="55">#REF!</definedName>
    <definedName name="B_1" localSheetId="58">#REF!</definedName>
    <definedName name="B_1" localSheetId="53">#REF!</definedName>
    <definedName name="B_1" localSheetId="57">#REF!</definedName>
    <definedName name="B_1" localSheetId="59">#REF!</definedName>
    <definedName name="B_1" localSheetId="54">#REF!</definedName>
    <definedName name="B_1" localSheetId="56">#REF!</definedName>
    <definedName name="B_1" localSheetId="62">#REF!</definedName>
    <definedName name="B_1">#REF!</definedName>
    <definedName name="BB" localSheetId="2">'[9]판매&amp;재고현황'!#REF!</definedName>
    <definedName name="BB" localSheetId="1">'[9]판매&amp;재고현황'!#REF!</definedName>
    <definedName name="BB" localSheetId="3">'[9]판매&amp;재고현황'!#REF!</definedName>
    <definedName name="BB" localSheetId="7">'[9]판매&amp;재고현황'!#REF!</definedName>
    <definedName name="BB" localSheetId="4">'[9]판매&amp;재고현황'!#REF!</definedName>
    <definedName name="BB" localSheetId="5">'[9]판매&amp;재고현황'!#REF!</definedName>
    <definedName name="BB" localSheetId="6">'[9]판매&amp;재고현황'!#REF!</definedName>
    <definedName name="BB" localSheetId="8">'[9]판매&amp;재고현황'!#REF!</definedName>
    <definedName name="BB" localSheetId="9">'[9]판매&amp;재고현황'!#REF!</definedName>
    <definedName name="BB" localSheetId="11">'[9]판매&amp;재고현황'!#REF!</definedName>
    <definedName name="BB" localSheetId="10">'[9]판매&amp;재고현황'!#REF!</definedName>
    <definedName name="BB" localSheetId="16">'[9]판매&amp;재고현황'!#REF!</definedName>
    <definedName name="BB" localSheetId="13">'[9]판매&amp;재고현황'!#REF!</definedName>
    <definedName name="BB" localSheetId="12">'[9]판매&amp;재고현황'!#REF!</definedName>
    <definedName name="BB" localSheetId="15">'[9]판매&amp;재고현황'!#REF!</definedName>
    <definedName name="BB" localSheetId="14">'[9]판매&amp;재고현황'!#REF!</definedName>
    <definedName name="BB" localSheetId="20">'[9]판매&amp;재고현황'!#REF!</definedName>
    <definedName name="BB" localSheetId="17">'[9]판매&amp;재고현황'!#REF!</definedName>
    <definedName name="BB" localSheetId="19">'[9]판매&amp;재고현황'!#REF!</definedName>
    <definedName name="BB" localSheetId="18">'[9]판매&amp;재고현황'!#REF!</definedName>
    <definedName name="BB" localSheetId="24">'[9]판매&amp;재고현황'!#REF!</definedName>
    <definedName name="BB" localSheetId="22">'[9]판매&amp;재고현황'!#REF!</definedName>
    <definedName name="BB" localSheetId="21">'[9]판매&amp;재고현황'!#REF!</definedName>
    <definedName name="BB" localSheetId="23">'[9]판매&amp;재고현황'!#REF!</definedName>
    <definedName name="BB" localSheetId="25">'[9]판매&amp;재고현황'!#REF!</definedName>
    <definedName name="BB" localSheetId="26">'[9]판매&amp;재고현황'!#REF!</definedName>
    <definedName name="BB" localSheetId="27">'[9]판매&amp;재고현황'!#REF!</definedName>
    <definedName name="BB" localSheetId="28">'[9]판매&amp;재고현황'!#REF!</definedName>
    <definedName name="BB" localSheetId="32">'[9]판매&amp;재고현황'!#REF!</definedName>
    <definedName name="BB" localSheetId="33">'[9]판매&amp;재고현황'!#REF!</definedName>
    <definedName name="BB" localSheetId="34">'[9]판매&amp;재고현황'!#REF!</definedName>
    <definedName name="BB" localSheetId="35">'[9]판매&amp;재고현황'!#REF!</definedName>
    <definedName name="BB" localSheetId="29">'[9]판매&amp;재고현황'!#REF!</definedName>
    <definedName name="BB" localSheetId="30">'[9]판매&amp;재고현황'!#REF!</definedName>
    <definedName name="BB" localSheetId="31">'[9]판매&amp;재고현황'!#REF!</definedName>
    <definedName name="BB" localSheetId="36">'[9]판매&amp;재고현황'!#REF!</definedName>
    <definedName name="BB" localSheetId="37">'[9]판매&amp;재고현황'!#REF!</definedName>
    <definedName name="BB" localSheetId="38">'[9]판매&amp;재고현황'!#REF!</definedName>
    <definedName name="BB" localSheetId="39">'[9]판매&amp;재고현황'!#REF!</definedName>
    <definedName name="BB" localSheetId="40">'[9]판매&amp;재고현황'!#REF!</definedName>
    <definedName name="BB" localSheetId="41">'[9]판매&amp;재고현황'!#REF!</definedName>
    <definedName name="BB" localSheetId="42">'[9]판매&amp;재고현황'!#REF!</definedName>
    <definedName name="BB" localSheetId="43">'[9]판매&amp;재고현황'!#REF!</definedName>
    <definedName name="BB" localSheetId="44">'[9]판매&amp;재고현황'!#REF!</definedName>
    <definedName name="BB" localSheetId="61">'[9]판매&amp;재고현황'!#REF!</definedName>
    <definedName name="BB" localSheetId="60">'[9]판매&amp;재고현황'!#REF!</definedName>
    <definedName name="BB" localSheetId="47">'[9]판매&amp;재고현황'!#REF!</definedName>
    <definedName name="BB" localSheetId="46">'[9]판매&amp;재고현황'!#REF!</definedName>
    <definedName name="BB" localSheetId="45">'[9]판매&amp;재고현황'!#REF!</definedName>
    <definedName name="BB" localSheetId="48">'[9]판매&amp;재고현황'!#REF!</definedName>
    <definedName name="BB" localSheetId="50">'[9]판매&amp;재고현황'!#REF!</definedName>
    <definedName name="BB" localSheetId="51">'[9]판매&amp;재고현황'!#REF!</definedName>
    <definedName name="BB" localSheetId="52">'[9]판매&amp;재고현황'!#REF!</definedName>
    <definedName name="BB" localSheetId="49">'[9]판매&amp;재고현황'!#REF!</definedName>
    <definedName name="BB" localSheetId="55">'[9]판매&amp;재고현황'!#REF!</definedName>
    <definedName name="BB" localSheetId="58">'[9]판매&amp;재고현황'!#REF!</definedName>
    <definedName name="BB" localSheetId="53">'[9]판매&amp;재고현황'!#REF!</definedName>
    <definedName name="BB" localSheetId="57">'[9]판매&amp;재고현황'!#REF!</definedName>
    <definedName name="BB" localSheetId="59">'[9]판매&amp;재고현황'!#REF!</definedName>
    <definedName name="BB" localSheetId="54">'[9]판매&amp;재고현황'!#REF!</definedName>
    <definedName name="BB" localSheetId="56">'[9]판매&amp;재고현황'!#REF!</definedName>
    <definedName name="BB" localSheetId="62">'[9]판매&amp;재고현황'!#REF!</definedName>
    <definedName name="BB">'[9]판매&amp;재고현황'!#REF!</definedName>
    <definedName name="BenotaPr">#N/A</definedName>
    <definedName name="BenotaPrR">#N/A</definedName>
    <definedName name="BG" localSheetId="2">'[9]판매&amp;재고현황'!#REF!</definedName>
    <definedName name="BG" localSheetId="1">'[9]판매&amp;재고현황'!#REF!</definedName>
    <definedName name="BG" localSheetId="3">'[9]판매&amp;재고현황'!#REF!</definedName>
    <definedName name="BG" localSheetId="7">'[9]판매&amp;재고현황'!#REF!</definedName>
    <definedName name="BG" localSheetId="4">'[9]판매&amp;재고현황'!#REF!</definedName>
    <definedName name="BG" localSheetId="5">'[9]판매&amp;재고현황'!#REF!</definedName>
    <definedName name="BG" localSheetId="6">'[9]판매&amp;재고현황'!#REF!</definedName>
    <definedName name="BG" localSheetId="8">'[9]판매&amp;재고현황'!#REF!</definedName>
    <definedName name="BG" localSheetId="9">'[9]판매&amp;재고현황'!#REF!</definedName>
    <definedName name="BG" localSheetId="11">'[9]판매&amp;재고현황'!#REF!</definedName>
    <definedName name="BG" localSheetId="10">'[9]판매&amp;재고현황'!#REF!</definedName>
    <definedName name="BG" localSheetId="16">'[9]판매&amp;재고현황'!#REF!</definedName>
    <definedName name="BG" localSheetId="13">'[9]판매&amp;재고현황'!#REF!</definedName>
    <definedName name="BG" localSheetId="12">'[9]판매&amp;재고현황'!#REF!</definedName>
    <definedName name="BG" localSheetId="15">'[9]판매&amp;재고현황'!#REF!</definedName>
    <definedName name="BG" localSheetId="14">'[9]판매&amp;재고현황'!#REF!</definedName>
    <definedName name="BG" localSheetId="20">'[9]판매&amp;재고현황'!#REF!</definedName>
    <definedName name="BG" localSheetId="17">'[9]판매&amp;재고현황'!#REF!</definedName>
    <definedName name="BG" localSheetId="19">'[9]판매&amp;재고현황'!#REF!</definedName>
    <definedName name="BG" localSheetId="18">'[9]판매&amp;재고현황'!#REF!</definedName>
    <definedName name="BG" localSheetId="24">'[9]판매&amp;재고현황'!#REF!</definedName>
    <definedName name="BG" localSheetId="22">'[9]판매&amp;재고현황'!#REF!</definedName>
    <definedName name="BG" localSheetId="21">'[9]판매&amp;재고현황'!#REF!</definedName>
    <definedName name="BG" localSheetId="23">'[9]판매&amp;재고현황'!#REF!</definedName>
    <definedName name="BG" localSheetId="25">'[9]판매&amp;재고현황'!#REF!</definedName>
    <definedName name="BG" localSheetId="26">'[9]판매&amp;재고현황'!#REF!</definedName>
    <definedName name="BG" localSheetId="27">'[9]판매&amp;재고현황'!#REF!</definedName>
    <definedName name="BG" localSheetId="28">'[9]판매&amp;재고현황'!#REF!</definedName>
    <definedName name="BG" localSheetId="32">'[9]판매&amp;재고현황'!#REF!</definedName>
    <definedName name="BG" localSheetId="33">'[9]판매&amp;재고현황'!#REF!</definedName>
    <definedName name="BG" localSheetId="34">'[9]판매&amp;재고현황'!#REF!</definedName>
    <definedName name="BG" localSheetId="35">'[9]판매&amp;재고현황'!#REF!</definedName>
    <definedName name="BG" localSheetId="29">'[9]판매&amp;재고현황'!#REF!</definedName>
    <definedName name="BG" localSheetId="30">'[9]판매&amp;재고현황'!#REF!</definedName>
    <definedName name="BG" localSheetId="31">'[9]판매&amp;재고현황'!#REF!</definedName>
    <definedName name="BG" localSheetId="36">'[9]판매&amp;재고현황'!#REF!</definedName>
    <definedName name="BG" localSheetId="37">'[9]판매&amp;재고현황'!#REF!</definedName>
    <definedName name="BG" localSheetId="38">'[9]판매&amp;재고현황'!#REF!</definedName>
    <definedName name="BG" localSheetId="39">'[9]판매&amp;재고현황'!#REF!</definedName>
    <definedName name="BG" localSheetId="40">'[9]판매&amp;재고현황'!#REF!</definedName>
    <definedName name="BG" localSheetId="41">'[9]판매&amp;재고현황'!#REF!</definedName>
    <definedName name="BG" localSheetId="42">'[9]판매&amp;재고현황'!#REF!</definedName>
    <definedName name="BG" localSheetId="43">'[9]판매&amp;재고현황'!#REF!</definedName>
    <definedName name="BG" localSheetId="44">'[9]판매&amp;재고현황'!#REF!</definedName>
    <definedName name="BG" localSheetId="61">'[9]판매&amp;재고현황'!#REF!</definedName>
    <definedName name="BG" localSheetId="60">'[9]판매&amp;재고현황'!#REF!</definedName>
    <definedName name="BG" localSheetId="47">'[9]판매&amp;재고현황'!#REF!</definedName>
    <definedName name="BG" localSheetId="46">'[9]판매&amp;재고현황'!#REF!</definedName>
    <definedName name="BG" localSheetId="45">'[9]판매&amp;재고현황'!#REF!</definedName>
    <definedName name="BG" localSheetId="48">'[9]판매&amp;재고현황'!#REF!</definedName>
    <definedName name="BG" localSheetId="50">'[9]판매&amp;재고현황'!#REF!</definedName>
    <definedName name="BG" localSheetId="51">'[9]판매&amp;재고현황'!#REF!</definedName>
    <definedName name="BG" localSheetId="52">'[9]판매&amp;재고현황'!#REF!</definedName>
    <definedName name="BG" localSheetId="49">'[9]판매&amp;재고현황'!#REF!</definedName>
    <definedName name="BG" localSheetId="55">'[9]판매&amp;재고현황'!#REF!</definedName>
    <definedName name="BG" localSheetId="58">'[9]판매&amp;재고현황'!#REF!</definedName>
    <definedName name="BG" localSheetId="53">'[9]판매&amp;재고현황'!#REF!</definedName>
    <definedName name="BG" localSheetId="57">'[9]판매&amp;재고현황'!#REF!</definedName>
    <definedName name="BG" localSheetId="59">'[9]판매&amp;재고현황'!#REF!</definedName>
    <definedName name="BG" localSheetId="54">'[9]판매&amp;재고현황'!#REF!</definedName>
    <definedName name="BG" localSheetId="56">'[9]판매&amp;재고현황'!#REF!</definedName>
    <definedName name="BG" localSheetId="62">'[9]판매&amp;재고현황'!#REF!</definedName>
    <definedName name="BG">'[9]판매&amp;재고현황'!#REF!</definedName>
    <definedName name="BH" localSheetId="2">'[9]판매&amp;재고현황'!#REF!</definedName>
    <definedName name="BH" localSheetId="1">'[9]판매&amp;재고현황'!#REF!</definedName>
    <definedName name="BH" localSheetId="3">'[9]판매&amp;재고현황'!#REF!</definedName>
    <definedName name="BH" localSheetId="7">'[9]판매&amp;재고현황'!#REF!</definedName>
    <definedName name="BH" localSheetId="4">'[9]판매&amp;재고현황'!#REF!</definedName>
    <definedName name="BH" localSheetId="5">'[9]판매&amp;재고현황'!#REF!</definedName>
    <definedName name="BH" localSheetId="6">'[9]판매&amp;재고현황'!#REF!</definedName>
    <definedName name="BH" localSheetId="8">'[9]판매&amp;재고현황'!#REF!</definedName>
    <definedName name="BH" localSheetId="9">'[9]판매&amp;재고현황'!#REF!</definedName>
    <definedName name="BH" localSheetId="11">'[9]판매&amp;재고현황'!#REF!</definedName>
    <definedName name="BH" localSheetId="10">'[9]판매&amp;재고현황'!#REF!</definedName>
    <definedName name="BH" localSheetId="16">'[9]판매&amp;재고현황'!#REF!</definedName>
    <definedName name="BH" localSheetId="13">'[9]판매&amp;재고현황'!#REF!</definedName>
    <definedName name="BH" localSheetId="12">'[9]판매&amp;재고현황'!#REF!</definedName>
    <definedName name="BH" localSheetId="15">'[9]판매&amp;재고현황'!#REF!</definedName>
    <definedName name="BH" localSheetId="14">'[9]판매&amp;재고현황'!#REF!</definedName>
    <definedName name="BH" localSheetId="20">'[9]판매&amp;재고현황'!#REF!</definedName>
    <definedName name="BH" localSheetId="17">'[9]판매&amp;재고현황'!#REF!</definedName>
    <definedName name="BH" localSheetId="19">'[9]판매&amp;재고현황'!#REF!</definedName>
    <definedName name="BH" localSheetId="18">'[9]판매&amp;재고현황'!#REF!</definedName>
    <definedName name="BH" localSheetId="24">'[9]판매&amp;재고현황'!#REF!</definedName>
    <definedName name="BH" localSheetId="22">'[9]판매&amp;재고현황'!#REF!</definedName>
    <definedName name="BH" localSheetId="21">'[9]판매&amp;재고현황'!#REF!</definedName>
    <definedName name="BH" localSheetId="23">'[9]판매&amp;재고현황'!#REF!</definedName>
    <definedName name="BH" localSheetId="25">'[9]판매&amp;재고현황'!#REF!</definedName>
    <definedName name="BH" localSheetId="26">'[9]판매&amp;재고현황'!#REF!</definedName>
    <definedName name="BH" localSheetId="27">'[9]판매&amp;재고현황'!#REF!</definedName>
    <definedName name="BH" localSheetId="28">'[9]판매&amp;재고현황'!#REF!</definedName>
    <definedName name="BH" localSheetId="32">'[9]판매&amp;재고현황'!#REF!</definedName>
    <definedName name="BH" localSheetId="33">'[9]판매&amp;재고현황'!#REF!</definedName>
    <definedName name="BH" localSheetId="34">'[9]판매&amp;재고현황'!#REF!</definedName>
    <definedName name="BH" localSheetId="35">'[9]판매&amp;재고현황'!#REF!</definedName>
    <definedName name="BH" localSheetId="29">'[9]판매&amp;재고현황'!#REF!</definedName>
    <definedName name="BH" localSheetId="30">'[9]판매&amp;재고현황'!#REF!</definedName>
    <definedName name="BH" localSheetId="31">'[9]판매&amp;재고현황'!#REF!</definedName>
    <definedName name="BH" localSheetId="36">'[9]판매&amp;재고현황'!#REF!</definedName>
    <definedName name="BH" localSheetId="37">'[9]판매&amp;재고현황'!#REF!</definedName>
    <definedName name="BH" localSheetId="38">'[9]판매&amp;재고현황'!#REF!</definedName>
    <definedName name="BH" localSheetId="39">'[9]판매&amp;재고현황'!#REF!</definedName>
    <definedName name="BH" localSheetId="40">'[9]판매&amp;재고현황'!#REF!</definedName>
    <definedName name="BH" localSheetId="41">'[9]판매&amp;재고현황'!#REF!</definedName>
    <definedName name="BH" localSheetId="42">'[9]판매&amp;재고현황'!#REF!</definedName>
    <definedName name="BH" localSheetId="43">'[9]판매&amp;재고현황'!#REF!</definedName>
    <definedName name="BH" localSheetId="44">'[9]판매&amp;재고현황'!#REF!</definedName>
    <definedName name="BH" localSheetId="61">'[9]판매&amp;재고현황'!#REF!</definedName>
    <definedName name="BH" localSheetId="60">'[9]판매&amp;재고현황'!#REF!</definedName>
    <definedName name="BH" localSheetId="47">'[9]판매&amp;재고현황'!#REF!</definedName>
    <definedName name="BH" localSheetId="46">'[9]판매&amp;재고현황'!#REF!</definedName>
    <definedName name="BH" localSheetId="45">'[9]판매&amp;재고현황'!#REF!</definedName>
    <definedName name="BH" localSheetId="48">'[9]판매&amp;재고현황'!#REF!</definedName>
    <definedName name="BH" localSheetId="50">'[9]판매&amp;재고현황'!#REF!</definedName>
    <definedName name="BH" localSheetId="51">'[9]판매&amp;재고현황'!#REF!</definedName>
    <definedName name="BH" localSheetId="52">'[9]판매&amp;재고현황'!#REF!</definedName>
    <definedName name="BH" localSheetId="49">'[9]판매&amp;재고현황'!#REF!</definedName>
    <definedName name="BH" localSheetId="55">'[9]판매&amp;재고현황'!#REF!</definedName>
    <definedName name="BH" localSheetId="58">'[9]판매&amp;재고현황'!#REF!</definedName>
    <definedName name="BH" localSheetId="53">'[9]판매&amp;재고현황'!#REF!</definedName>
    <definedName name="BH" localSheetId="57">'[9]판매&amp;재고현황'!#REF!</definedName>
    <definedName name="BH" localSheetId="59">'[9]판매&amp;재고현황'!#REF!</definedName>
    <definedName name="BH" localSheetId="54">'[9]판매&amp;재고현황'!#REF!</definedName>
    <definedName name="BH" localSheetId="56">'[9]판매&amp;재고현황'!#REF!</definedName>
    <definedName name="BH" localSheetId="62">'[9]판매&amp;재고현황'!#REF!</definedName>
    <definedName name="BH">'[9]판매&amp;재고현황'!#REF!</definedName>
    <definedName name="BK" localSheetId="2">'[9]판매&amp;재고현황'!#REF!</definedName>
    <definedName name="BK" localSheetId="1">'[9]판매&amp;재고현황'!#REF!</definedName>
    <definedName name="BK" localSheetId="3">'[9]판매&amp;재고현황'!#REF!</definedName>
    <definedName name="BK" localSheetId="7">'[9]판매&amp;재고현황'!#REF!</definedName>
    <definedName name="BK" localSheetId="4">'[9]판매&amp;재고현황'!#REF!</definedName>
    <definedName name="BK" localSheetId="5">'[9]판매&amp;재고현황'!#REF!</definedName>
    <definedName name="BK" localSheetId="6">'[9]판매&amp;재고현황'!#REF!</definedName>
    <definedName name="BK" localSheetId="8">'[9]판매&amp;재고현황'!#REF!</definedName>
    <definedName name="BK" localSheetId="9">'[9]판매&amp;재고현황'!#REF!</definedName>
    <definedName name="BK" localSheetId="11">'[9]판매&amp;재고현황'!#REF!</definedName>
    <definedName name="BK" localSheetId="10">'[9]판매&amp;재고현황'!#REF!</definedName>
    <definedName name="BK" localSheetId="16">'[9]판매&amp;재고현황'!#REF!</definedName>
    <definedName name="BK" localSheetId="13">'[9]판매&amp;재고현황'!#REF!</definedName>
    <definedName name="BK" localSheetId="12">'[9]판매&amp;재고현황'!#REF!</definedName>
    <definedName name="BK" localSheetId="15">'[9]판매&amp;재고현황'!#REF!</definedName>
    <definedName name="BK" localSheetId="14">'[9]판매&amp;재고현황'!#REF!</definedName>
    <definedName name="BK" localSheetId="20">'[9]판매&amp;재고현황'!#REF!</definedName>
    <definedName name="BK" localSheetId="17">'[9]판매&amp;재고현황'!#REF!</definedName>
    <definedName name="BK" localSheetId="19">'[9]판매&amp;재고현황'!#REF!</definedName>
    <definedName name="BK" localSheetId="18">'[9]판매&amp;재고현황'!#REF!</definedName>
    <definedName name="BK" localSheetId="24">'[9]판매&amp;재고현황'!#REF!</definedName>
    <definedName name="BK" localSheetId="22">'[9]판매&amp;재고현황'!#REF!</definedName>
    <definedName name="BK" localSheetId="21">'[9]판매&amp;재고현황'!#REF!</definedName>
    <definedName name="BK" localSheetId="23">'[9]판매&amp;재고현황'!#REF!</definedName>
    <definedName name="BK" localSheetId="25">'[9]판매&amp;재고현황'!#REF!</definedName>
    <definedName name="BK" localSheetId="26">'[9]판매&amp;재고현황'!#REF!</definedName>
    <definedName name="BK" localSheetId="27">'[9]판매&amp;재고현황'!#REF!</definedName>
    <definedName name="BK" localSheetId="28">'[9]판매&amp;재고현황'!#REF!</definedName>
    <definedName name="BK" localSheetId="32">'[9]판매&amp;재고현황'!#REF!</definedName>
    <definedName name="BK" localSheetId="33">'[9]판매&amp;재고현황'!#REF!</definedName>
    <definedName name="BK" localSheetId="34">'[9]판매&amp;재고현황'!#REF!</definedName>
    <definedName name="BK" localSheetId="35">'[9]판매&amp;재고현황'!#REF!</definedName>
    <definedName name="BK" localSheetId="29">'[9]판매&amp;재고현황'!#REF!</definedName>
    <definedName name="BK" localSheetId="30">'[9]판매&amp;재고현황'!#REF!</definedName>
    <definedName name="BK" localSheetId="31">'[9]판매&amp;재고현황'!#REF!</definedName>
    <definedName name="BK" localSheetId="36">'[9]판매&amp;재고현황'!#REF!</definedName>
    <definedName name="BK" localSheetId="37">'[9]판매&amp;재고현황'!#REF!</definedName>
    <definedName name="BK" localSheetId="38">'[9]판매&amp;재고현황'!#REF!</definedName>
    <definedName name="BK" localSheetId="39">'[9]판매&amp;재고현황'!#REF!</definedName>
    <definedName name="BK" localSheetId="40">'[9]판매&amp;재고현황'!#REF!</definedName>
    <definedName name="BK" localSheetId="41">'[9]판매&amp;재고현황'!#REF!</definedName>
    <definedName name="BK" localSheetId="42">'[9]판매&amp;재고현황'!#REF!</definedName>
    <definedName name="BK" localSheetId="43">'[9]판매&amp;재고현황'!#REF!</definedName>
    <definedName name="BK" localSheetId="44">'[9]판매&amp;재고현황'!#REF!</definedName>
    <definedName name="BK" localSheetId="61">'[9]판매&amp;재고현황'!#REF!</definedName>
    <definedName name="BK" localSheetId="60">'[9]판매&amp;재고현황'!#REF!</definedName>
    <definedName name="BK" localSheetId="47">'[9]판매&amp;재고현황'!#REF!</definedName>
    <definedName name="BK" localSheetId="46">'[9]판매&amp;재고현황'!#REF!</definedName>
    <definedName name="BK" localSheetId="45">'[9]판매&amp;재고현황'!#REF!</definedName>
    <definedName name="BK" localSheetId="48">'[9]판매&amp;재고현황'!#REF!</definedName>
    <definedName name="BK" localSheetId="50">'[9]판매&amp;재고현황'!#REF!</definedName>
    <definedName name="BK" localSheetId="51">'[9]판매&amp;재고현황'!#REF!</definedName>
    <definedName name="BK" localSheetId="52">'[9]판매&amp;재고현황'!#REF!</definedName>
    <definedName name="BK" localSheetId="49">'[9]판매&amp;재고현황'!#REF!</definedName>
    <definedName name="BK" localSheetId="55">'[9]판매&amp;재고현황'!#REF!</definedName>
    <definedName name="BK" localSheetId="58">'[9]판매&amp;재고현황'!#REF!</definedName>
    <definedName name="BK" localSheetId="53">'[9]판매&amp;재고현황'!#REF!</definedName>
    <definedName name="BK" localSheetId="57">'[9]판매&amp;재고현황'!#REF!</definedName>
    <definedName name="BK" localSheetId="59">'[9]판매&amp;재고현황'!#REF!</definedName>
    <definedName name="BK" localSheetId="54">'[9]판매&amp;재고현황'!#REF!</definedName>
    <definedName name="BK" localSheetId="56">'[9]판매&amp;재고현황'!#REF!</definedName>
    <definedName name="BK" localSheetId="62">'[9]판매&amp;재고현황'!#REF!</definedName>
    <definedName name="BK">'[9]판매&amp;재고현황'!#REF!</definedName>
    <definedName name="BL" localSheetId="2">'[9]판매&amp;재고현황'!#REF!</definedName>
    <definedName name="BL" localSheetId="1">'[9]판매&amp;재고현황'!#REF!</definedName>
    <definedName name="BL" localSheetId="3">'[9]판매&amp;재고현황'!#REF!</definedName>
    <definedName name="BL" localSheetId="7">'[9]판매&amp;재고현황'!#REF!</definedName>
    <definedName name="BL" localSheetId="4">'[9]판매&amp;재고현황'!#REF!</definedName>
    <definedName name="BL" localSheetId="5">'[9]판매&amp;재고현황'!#REF!</definedName>
    <definedName name="BL" localSheetId="6">'[9]판매&amp;재고현황'!#REF!</definedName>
    <definedName name="BL" localSheetId="8">'[9]판매&amp;재고현황'!#REF!</definedName>
    <definedName name="BL" localSheetId="9">'[9]판매&amp;재고현황'!#REF!</definedName>
    <definedName name="BL" localSheetId="11">'[9]판매&amp;재고현황'!#REF!</definedName>
    <definedName name="BL" localSheetId="10">'[9]판매&amp;재고현황'!#REF!</definedName>
    <definedName name="BL" localSheetId="16">'[9]판매&amp;재고현황'!#REF!</definedName>
    <definedName name="BL" localSheetId="13">'[9]판매&amp;재고현황'!#REF!</definedName>
    <definedName name="BL" localSheetId="12">'[9]판매&amp;재고현황'!#REF!</definedName>
    <definedName name="BL" localSheetId="15">'[9]판매&amp;재고현황'!#REF!</definedName>
    <definedName name="BL" localSheetId="14">'[9]판매&amp;재고현황'!#REF!</definedName>
    <definedName name="BL" localSheetId="20">'[9]판매&amp;재고현황'!#REF!</definedName>
    <definedName name="BL" localSheetId="17">'[9]판매&amp;재고현황'!#REF!</definedName>
    <definedName name="BL" localSheetId="19">'[9]판매&amp;재고현황'!#REF!</definedName>
    <definedName name="BL" localSheetId="18">'[9]판매&amp;재고현황'!#REF!</definedName>
    <definedName name="BL" localSheetId="24">'[9]판매&amp;재고현황'!#REF!</definedName>
    <definedName name="BL" localSheetId="22">'[9]판매&amp;재고현황'!#REF!</definedName>
    <definedName name="BL" localSheetId="21">'[9]판매&amp;재고현황'!#REF!</definedName>
    <definedName name="BL" localSheetId="23">'[9]판매&amp;재고현황'!#REF!</definedName>
    <definedName name="BL" localSheetId="25">'[9]판매&amp;재고현황'!#REF!</definedName>
    <definedName name="BL" localSheetId="26">'[9]판매&amp;재고현황'!#REF!</definedName>
    <definedName name="BL" localSheetId="27">'[9]판매&amp;재고현황'!#REF!</definedName>
    <definedName name="BL" localSheetId="28">'[9]판매&amp;재고현황'!#REF!</definedName>
    <definedName name="BL" localSheetId="32">'[9]판매&amp;재고현황'!#REF!</definedName>
    <definedName name="BL" localSheetId="33">'[9]판매&amp;재고현황'!#REF!</definedName>
    <definedName name="BL" localSheetId="34">'[9]판매&amp;재고현황'!#REF!</definedName>
    <definedName name="BL" localSheetId="35">'[9]판매&amp;재고현황'!#REF!</definedName>
    <definedName name="BL" localSheetId="29">'[9]판매&amp;재고현황'!#REF!</definedName>
    <definedName name="BL" localSheetId="30">'[9]판매&amp;재고현황'!#REF!</definedName>
    <definedName name="BL" localSheetId="31">'[9]판매&amp;재고현황'!#REF!</definedName>
    <definedName name="BL" localSheetId="36">'[9]판매&amp;재고현황'!#REF!</definedName>
    <definedName name="BL" localSheetId="37">'[9]판매&amp;재고현황'!#REF!</definedName>
    <definedName name="BL" localSheetId="38">'[9]판매&amp;재고현황'!#REF!</definedName>
    <definedName name="BL" localSheetId="39">'[9]판매&amp;재고현황'!#REF!</definedName>
    <definedName name="BL" localSheetId="40">'[9]판매&amp;재고현황'!#REF!</definedName>
    <definedName name="BL" localSheetId="41">'[9]판매&amp;재고현황'!#REF!</definedName>
    <definedName name="BL" localSheetId="42">'[9]판매&amp;재고현황'!#REF!</definedName>
    <definedName name="BL" localSheetId="43">'[9]판매&amp;재고현황'!#REF!</definedName>
    <definedName name="BL" localSheetId="44">'[9]판매&amp;재고현황'!#REF!</definedName>
    <definedName name="BL" localSheetId="61">'[9]판매&amp;재고현황'!#REF!</definedName>
    <definedName name="BL" localSheetId="60">'[9]판매&amp;재고현황'!#REF!</definedName>
    <definedName name="BL" localSheetId="47">'[9]판매&amp;재고현황'!#REF!</definedName>
    <definedName name="BL" localSheetId="46">'[9]판매&amp;재고현황'!#REF!</definedName>
    <definedName name="BL" localSheetId="45">'[9]판매&amp;재고현황'!#REF!</definedName>
    <definedName name="BL" localSheetId="48">'[9]판매&amp;재고현황'!#REF!</definedName>
    <definedName name="BL" localSheetId="50">'[9]판매&amp;재고현황'!#REF!</definedName>
    <definedName name="BL" localSheetId="51">'[9]판매&amp;재고현황'!#REF!</definedName>
    <definedName name="BL" localSheetId="52">'[9]판매&amp;재고현황'!#REF!</definedName>
    <definedName name="BL" localSheetId="49">'[9]판매&amp;재고현황'!#REF!</definedName>
    <definedName name="BL" localSheetId="55">'[9]판매&amp;재고현황'!#REF!</definedName>
    <definedName name="BL" localSheetId="58">'[9]판매&amp;재고현황'!#REF!</definedName>
    <definedName name="BL" localSheetId="53">'[9]판매&amp;재고현황'!#REF!</definedName>
    <definedName name="BL" localSheetId="57">'[9]판매&amp;재고현황'!#REF!</definedName>
    <definedName name="BL" localSheetId="59">'[9]판매&amp;재고현황'!#REF!</definedName>
    <definedName name="BL" localSheetId="54">'[9]판매&amp;재고현황'!#REF!</definedName>
    <definedName name="BL" localSheetId="56">'[9]판매&amp;재고현황'!#REF!</definedName>
    <definedName name="BL" localSheetId="62">'[9]판매&amp;재고현황'!#REF!</definedName>
    <definedName name="BL">'[9]판매&amp;재고현황'!#REF!</definedName>
    <definedName name="BN" localSheetId="2">'[9]판매&amp;재고현황'!#REF!</definedName>
    <definedName name="BN" localSheetId="1">'[9]판매&amp;재고현황'!#REF!</definedName>
    <definedName name="BN" localSheetId="3">'[9]판매&amp;재고현황'!#REF!</definedName>
    <definedName name="BN" localSheetId="7">'[9]판매&amp;재고현황'!#REF!</definedName>
    <definedName name="BN" localSheetId="4">'[9]판매&amp;재고현황'!#REF!</definedName>
    <definedName name="BN" localSheetId="5">'[9]판매&amp;재고현황'!#REF!</definedName>
    <definedName name="BN" localSheetId="6">'[9]판매&amp;재고현황'!#REF!</definedName>
    <definedName name="BN" localSheetId="8">'[9]판매&amp;재고현황'!#REF!</definedName>
    <definedName name="BN" localSheetId="9">'[9]판매&amp;재고현황'!#REF!</definedName>
    <definedName name="BN" localSheetId="11">'[9]판매&amp;재고현황'!#REF!</definedName>
    <definedName name="BN" localSheetId="10">'[9]판매&amp;재고현황'!#REF!</definedName>
    <definedName name="BN" localSheetId="16">'[9]판매&amp;재고현황'!#REF!</definedName>
    <definedName name="BN" localSheetId="13">'[9]판매&amp;재고현황'!#REF!</definedName>
    <definedName name="BN" localSheetId="12">'[9]판매&amp;재고현황'!#REF!</definedName>
    <definedName name="BN" localSheetId="15">'[9]판매&amp;재고현황'!#REF!</definedName>
    <definedName name="BN" localSheetId="14">'[9]판매&amp;재고현황'!#REF!</definedName>
    <definedName name="BN" localSheetId="20">'[9]판매&amp;재고현황'!#REF!</definedName>
    <definedName name="BN" localSheetId="17">'[9]판매&amp;재고현황'!#REF!</definedName>
    <definedName name="BN" localSheetId="19">'[9]판매&amp;재고현황'!#REF!</definedName>
    <definedName name="BN" localSheetId="18">'[9]판매&amp;재고현황'!#REF!</definedName>
    <definedName name="BN" localSheetId="24">'[9]판매&amp;재고현황'!#REF!</definedName>
    <definedName name="BN" localSheetId="22">'[9]판매&amp;재고현황'!#REF!</definedName>
    <definedName name="BN" localSheetId="21">'[9]판매&amp;재고현황'!#REF!</definedName>
    <definedName name="BN" localSheetId="23">'[9]판매&amp;재고현황'!#REF!</definedName>
    <definedName name="BN" localSheetId="25">'[9]판매&amp;재고현황'!#REF!</definedName>
    <definedName name="BN" localSheetId="26">'[9]판매&amp;재고현황'!#REF!</definedName>
    <definedName name="BN" localSheetId="27">'[9]판매&amp;재고현황'!#REF!</definedName>
    <definedName name="BN" localSheetId="28">'[9]판매&amp;재고현황'!#REF!</definedName>
    <definedName name="BN" localSheetId="32">'[9]판매&amp;재고현황'!#REF!</definedName>
    <definedName name="BN" localSheetId="33">'[9]판매&amp;재고현황'!#REF!</definedName>
    <definedName name="BN" localSheetId="34">'[9]판매&amp;재고현황'!#REF!</definedName>
    <definedName name="BN" localSheetId="35">'[9]판매&amp;재고현황'!#REF!</definedName>
    <definedName name="BN" localSheetId="29">'[9]판매&amp;재고현황'!#REF!</definedName>
    <definedName name="BN" localSheetId="30">'[9]판매&amp;재고현황'!#REF!</definedName>
    <definedName name="BN" localSheetId="31">'[9]판매&amp;재고현황'!#REF!</definedName>
    <definedName name="BN" localSheetId="36">'[9]판매&amp;재고현황'!#REF!</definedName>
    <definedName name="BN" localSheetId="37">'[9]판매&amp;재고현황'!#REF!</definedName>
    <definedName name="BN" localSheetId="38">'[9]판매&amp;재고현황'!#REF!</definedName>
    <definedName name="BN" localSheetId="39">'[9]판매&amp;재고현황'!#REF!</definedName>
    <definedName name="BN" localSheetId="40">'[9]판매&amp;재고현황'!#REF!</definedName>
    <definedName name="BN" localSheetId="41">'[9]판매&amp;재고현황'!#REF!</definedName>
    <definedName name="BN" localSheetId="42">'[9]판매&amp;재고현황'!#REF!</definedName>
    <definedName name="BN" localSheetId="43">'[9]판매&amp;재고현황'!#REF!</definedName>
    <definedName name="BN" localSheetId="44">'[9]판매&amp;재고현황'!#REF!</definedName>
    <definedName name="BN" localSheetId="61">'[9]판매&amp;재고현황'!#REF!</definedName>
    <definedName name="BN" localSheetId="60">'[9]판매&amp;재고현황'!#REF!</definedName>
    <definedName name="BN" localSheetId="47">'[9]판매&amp;재고현황'!#REF!</definedName>
    <definedName name="BN" localSheetId="46">'[9]판매&amp;재고현황'!#REF!</definedName>
    <definedName name="BN" localSheetId="45">'[9]판매&amp;재고현황'!#REF!</definedName>
    <definedName name="BN" localSheetId="48">'[9]판매&amp;재고현황'!#REF!</definedName>
    <definedName name="BN" localSheetId="50">'[9]판매&amp;재고현황'!#REF!</definedName>
    <definedName name="BN" localSheetId="51">'[9]판매&amp;재고현황'!#REF!</definedName>
    <definedName name="BN" localSheetId="52">'[9]판매&amp;재고현황'!#REF!</definedName>
    <definedName name="BN" localSheetId="49">'[9]판매&amp;재고현황'!#REF!</definedName>
    <definedName name="BN" localSheetId="55">'[9]판매&amp;재고현황'!#REF!</definedName>
    <definedName name="BN" localSheetId="58">'[9]판매&amp;재고현황'!#REF!</definedName>
    <definedName name="BN" localSheetId="53">'[9]판매&amp;재고현황'!#REF!</definedName>
    <definedName name="BN" localSheetId="57">'[9]판매&amp;재고현황'!#REF!</definedName>
    <definedName name="BN" localSheetId="59">'[9]판매&amp;재고현황'!#REF!</definedName>
    <definedName name="BN" localSheetId="54">'[9]판매&amp;재고현황'!#REF!</definedName>
    <definedName name="BN" localSheetId="56">'[9]판매&amp;재고현황'!#REF!</definedName>
    <definedName name="BN" localSheetId="62">'[9]판매&amp;재고현황'!#REF!</definedName>
    <definedName name="BN">'[9]판매&amp;재고현황'!#REF!</definedName>
    <definedName name="BO" localSheetId="2">#REF!</definedName>
    <definedName name="BO" localSheetId="1">#REF!</definedName>
    <definedName name="BO" localSheetId="3">#REF!</definedName>
    <definedName name="BO" localSheetId="7">#REF!</definedName>
    <definedName name="BO" localSheetId="4">#REF!</definedName>
    <definedName name="BO" localSheetId="5">#REF!</definedName>
    <definedName name="BO" localSheetId="6">#REF!</definedName>
    <definedName name="BO" localSheetId="8">#REF!</definedName>
    <definedName name="BO" localSheetId="9">#REF!</definedName>
    <definedName name="BO" localSheetId="11">#REF!</definedName>
    <definedName name="BO" localSheetId="10">#REF!</definedName>
    <definedName name="BO" localSheetId="16">#REF!</definedName>
    <definedName name="BO" localSheetId="13">#REF!</definedName>
    <definedName name="BO" localSheetId="12">#REF!</definedName>
    <definedName name="BO" localSheetId="15">#REF!</definedName>
    <definedName name="BO" localSheetId="14">#REF!</definedName>
    <definedName name="BO" localSheetId="20">#REF!</definedName>
    <definedName name="BO" localSheetId="17">#REF!</definedName>
    <definedName name="BO" localSheetId="19">#REF!</definedName>
    <definedName name="BO" localSheetId="18">#REF!</definedName>
    <definedName name="BO" localSheetId="24">#REF!</definedName>
    <definedName name="BO" localSheetId="22">#REF!</definedName>
    <definedName name="BO" localSheetId="21">#REF!</definedName>
    <definedName name="BO" localSheetId="23">#REF!</definedName>
    <definedName name="BO" localSheetId="25">#REF!</definedName>
    <definedName name="BO" localSheetId="26">#REF!</definedName>
    <definedName name="BO" localSheetId="27">#REF!</definedName>
    <definedName name="BO" localSheetId="28">#REF!</definedName>
    <definedName name="BO" localSheetId="32">#REF!</definedName>
    <definedName name="BO" localSheetId="33">#REF!</definedName>
    <definedName name="BO" localSheetId="34">#REF!</definedName>
    <definedName name="BO" localSheetId="35">#REF!</definedName>
    <definedName name="BO" localSheetId="29">#REF!</definedName>
    <definedName name="BO" localSheetId="30">#REF!</definedName>
    <definedName name="BO" localSheetId="31">#REF!</definedName>
    <definedName name="BO" localSheetId="36">#REF!</definedName>
    <definedName name="BO" localSheetId="37">#REF!</definedName>
    <definedName name="BO" localSheetId="38">#REF!</definedName>
    <definedName name="BO" localSheetId="39">#REF!</definedName>
    <definedName name="BO" localSheetId="40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61">#REF!</definedName>
    <definedName name="BO" localSheetId="60">#REF!</definedName>
    <definedName name="BO" localSheetId="47">#REF!</definedName>
    <definedName name="BO" localSheetId="46">#REF!</definedName>
    <definedName name="BO" localSheetId="45">#REF!</definedName>
    <definedName name="BO" localSheetId="48">#REF!</definedName>
    <definedName name="BO" localSheetId="50">#REF!</definedName>
    <definedName name="BO" localSheetId="51">#REF!</definedName>
    <definedName name="BO" localSheetId="52">#REF!</definedName>
    <definedName name="BO" localSheetId="49">#REF!</definedName>
    <definedName name="BO" localSheetId="55">#REF!</definedName>
    <definedName name="BO" localSheetId="58">#REF!</definedName>
    <definedName name="BO" localSheetId="53">#REF!</definedName>
    <definedName name="BO" localSheetId="57">#REF!</definedName>
    <definedName name="BO" localSheetId="59">#REF!</definedName>
    <definedName name="BO" localSheetId="54">#REF!</definedName>
    <definedName name="BO" localSheetId="56">#REF!</definedName>
    <definedName name="BO" localSheetId="62">#REF!</definedName>
    <definedName name="BO">#REF!</definedName>
    <definedName name="BOH_TOTAL">#N/A</definedName>
    <definedName name="BOH_UC">#N/A</definedName>
    <definedName name="BOHAMT">#N/A</definedName>
    <definedName name="BOHQTY">#N/A</definedName>
    <definedName name="BP" localSheetId="2">#REF!</definedName>
    <definedName name="BP" localSheetId="1">#REF!</definedName>
    <definedName name="BP" localSheetId="3">#REF!</definedName>
    <definedName name="BP" localSheetId="7">#REF!</definedName>
    <definedName name="BP" localSheetId="4">#REF!</definedName>
    <definedName name="BP" localSheetId="5">#REF!</definedName>
    <definedName name="BP" localSheetId="6">#REF!</definedName>
    <definedName name="BP" localSheetId="8">#REF!</definedName>
    <definedName name="BP" localSheetId="9">#REF!</definedName>
    <definedName name="BP" localSheetId="11">#REF!</definedName>
    <definedName name="BP" localSheetId="10">#REF!</definedName>
    <definedName name="BP" localSheetId="16">#REF!</definedName>
    <definedName name="BP" localSheetId="13">#REF!</definedName>
    <definedName name="BP" localSheetId="12">#REF!</definedName>
    <definedName name="BP" localSheetId="15">#REF!</definedName>
    <definedName name="BP" localSheetId="14">#REF!</definedName>
    <definedName name="BP" localSheetId="20">#REF!</definedName>
    <definedName name="BP" localSheetId="17">#REF!</definedName>
    <definedName name="BP" localSheetId="19">#REF!</definedName>
    <definedName name="BP" localSheetId="18">#REF!</definedName>
    <definedName name="BP" localSheetId="24">#REF!</definedName>
    <definedName name="BP" localSheetId="22">#REF!</definedName>
    <definedName name="BP" localSheetId="21">#REF!</definedName>
    <definedName name="BP" localSheetId="23">#REF!</definedName>
    <definedName name="BP" localSheetId="25">#REF!</definedName>
    <definedName name="BP" localSheetId="26">#REF!</definedName>
    <definedName name="BP" localSheetId="27">#REF!</definedName>
    <definedName name="BP" localSheetId="28">#REF!</definedName>
    <definedName name="BP" localSheetId="32">#REF!</definedName>
    <definedName name="BP" localSheetId="33">#REF!</definedName>
    <definedName name="BP" localSheetId="34">#REF!</definedName>
    <definedName name="BP" localSheetId="35">#REF!</definedName>
    <definedName name="BP" localSheetId="29">#REF!</definedName>
    <definedName name="BP" localSheetId="30">#REF!</definedName>
    <definedName name="BP" localSheetId="31">#REF!</definedName>
    <definedName name="BP" localSheetId="36">#REF!</definedName>
    <definedName name="BP" localSheetId="37">#REF!</definedName>
    <definedName name="BP" localSheetId="38">#REF!</definedName>
    <definedName name="BP" localSheetId="39">#REF!</definedName>
    <definedName name="BP" localSheetId="40">#REF!</definedName>
    <definedName name="BP" localSheetId="41">#REF!</definedName>
    <definedName name="BP" localSheetId="42">#REF!</definedName>
    <definedName name="BP" localSheetId="43">#REF!</definedName>
    <definedName name="BP" localSheetId="44">#REF!</definedName>
    <definedName name="BP" localSheetId="61">#REF!</definedName>
    <definedName name="BP" localSheetId="60">#REF!</definedName>
    <definedName name="BP" localSheetId="47">#REF!</definedName>
    <definedName name="BP" localSheetId="46">#REF!</definedName>
    <definedName name="BP" localSheetId="45">#REF!</definedName>
    <definedName name="BP" localSheetId="48">#REF!</definedName>
    <definedName name="BP" localSheetId="50">#REF!</definedName>
    <definedName name="BP" localSheetId="51">#REF!</definedName>
    <definedName name="BP" localSheetId="52">#REF!</definedName>
    <definedName name="BP" localSheetId="49">#REF!</definedName>
    <definedName name="BP" localSheetId="55">#REF!</definedName>
    <definedName name="BP" localSheetId="58">#REF!</definedName>
    <definedName name="BP" localSheetId="53">#REF!</definedName>
    <definedName name="BP" localSheetId="57">#REF!</definedName>
    <definedName name="BP" localSheetId="59">#REF!</definedName>
    <definedName name="BP" localSheetId="54">#REF!</definedName>
    <definedName name="BP" localSheetId="56">#REF!</definedName>
    <definedName name="BP" localSheetId="62">#REF!</definedName>
    <definedName name="BP">#REF!</definedName>
    <definedName name="BR" localSheetId="2">#REF!</definedName>
    <definedName name="BR" localSheetId="1">#REF!</definedName>
    <definedName name="BR" localSheetId="3">#REF!</definedName>
    <definedName name="BR" localSheetId="7">#REF!</definedName>
    <definedName name="BR" localSheetId="4">#REF!</definedName>
    <definedName name="BR" localSheetId="5">#REF!</definedName>
    <definedName name="BR" localSheetId="6">#REF!</definedName>
    <definedName name="BR" localSheetId="8">#REF!</definedName>
    <definedName name="BR" localSheetId="9">#REF!</definedName>
    <definedName name="BR" localSheetId="11">#REF!</definedName>
    <definedName name="BR" localSheetId="10">#REF!</definedName>
    <definedName name="BR" localSheetId="16">#REF!</definedName>
    <definedName name="BR" localSheetId="13">#REF!</definedName>
    <definedName name="BR" localSheetId="12">#REF!</definedName>
    <definedName name="BR" localSheetId="15">#REF!</definedName>
    <definedName name="BR" localSheetId="14">#REF!</definedName>
    <definedName name="BR" localSheetId="20">#REF!</definedName>
    <definedName name="BR" localSheetId="17">#REF!</definedName>
    <definedName name="BR" localSheetId="19">#REF!</definedName>
    <definedName name="BR" localSheetId="18">#REF!</definedName>
    <definedName name="BR" localSheetId="24">#REF!</definedName>
    <definedName name="BR" localSheetId="22">#REF!</definedName>
    <definedName name="BR" localSheetId="21">#REF!</definedName>
    <definedName name="BR" localSheetId="23">#REF!</definedName>
    <definedName name="BR" localSheetId="25">#REF!</definedName>
    <definedName name="BR" localSheetId="26">#REF!</definedName>
    <definedName name="BR" localSheetId="27">#REF!</definedName>
    <definedName name="BR" localSheetId="28">#REF!</definedName>
    <definedName name="BR" localSheetId="32">#REF!</definedName>
    <definedName name="BR" localSheetId="33">#REF!</definedName>
    <definedName name="BR" localSheetId="34">#REF!</definedName>
    <definedName name="BR" localSheetId="35">#REF!</definedName>
    <definedName name="BR" localSheetId="29">#REF!</definedName>
    <definedName name="BR" localSheetId="30">#REF!</definedName>
    <definedName name="BR" localSheetId="31">#REF!</definedName>
    <definedName name="BR" localSheetId="36">#REF!</definedName>
    <definedName name="BR" localSheetId="37">#REF!</definedName>
    <definedName name="BR" localSheetId="38">#REF!</definedName>
    <definedName name="BR" localSheetId="39">#REF!</definedName>
    <definedName name="BR" localSheetId="40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61">#REF!</definedName>
    <definedName name="BR" localSheetId="60">#REF!</definedName>
    <definedName name="BR" localSheetId="47">#REF!</definedName>
    <definedName name="BR" localSheetId="46">#REF!</definedName>
    <definedName name="BR" localSheetId="45">#REF!</definedName>
    <definedName name="BR" localSheetId="48">#REF!</definedName>
    <definedName name="BR" localSheetId="50">#REF!</definedName>
    <definedName name="BR" localSheetId="51">#REF!</definedName>
    <definedName name="BR" localSheetId="52">#REF!</definedName>
    <definedName name="BR" localSheetId="49">#REF!</definedName>
    <definedName name="BR" localSheetId="55">#REF!</definedName>
    <definedName name="BR" localSheetId="58">#REF!</definedName>
    <definedName name="BR" localSheetId="53">#REF!</definedName>
    <definedName name="BR" localSheetId="57">#REF!</definedName>
    <definedName name="BR" localSheetId="59">#REF!</definedName>
    <definedName name="BR" localSheetId="54">#REF!</definedName>
    <definedName name="BR" localSheetId="56">#REF!</definedName>
    <definedName name="BR" localSheetId="62">#REF!</definedName>
    <definedName name="BR">#REF!</definedName>
    <definedName name="BS" localSheetId="2">BlankMacro1</definedName>
    <definedName name="BS" localSheetId="1">BlankMacro1</definedName>
    <definedName name="BS" localSheetId="3">BlankMacro1</definedName>
    <definedName name="BS" localSheetId="7">BlankMacro1</definedName>
    <definedName name="BS" localSheetId="4">BlankMacro1</definedName>
    <definedName name="BS" localSheetId="5">BlankMacro1</definedName>
    <definedName name="BS" localSheetId="6">BlankMacro1</definedName>
    <definedName name="BS" localSheetId="8">BlankMacro1</definedName>
    <definedName name="BS" localSheetId="9">BlankMacro1</definedName>
    <definedName name="BS" localSheetId="11">BlankMacro1</definedName>
    <definedName name="BS" localSheetId="10">BlankMacro1</definedName>
    <definedName name="BS" localSheetId="16">BlankMacro1</definedName>
    <definedName name="BS" localSheetId="13">BlankMacro1</definedName>
    <definedName name="BS" localSheetId="12">BlankMacro1</definedName>
    <definedName name="BS" localSheetId="15">BlankMacro1</definedName>
    <definedName name="BS" localSheetId="14">BlankMacro1</definedName>
    <definedName name="BS" localSheetId="20">BlankMacro1</definedName>
    <definedName name="BS" localSheetId="17">BlankMacro1</definedName>
    <definedName name="BS" localSheetId="19">BlankMacro1</definedName>
    <definedName name="BS" localSheetId="18">BlankMacro1</definedName>
    <definedName name="BS" localSheetId="24">BlankMacro1</definedName>
    <definedName name="BS" localSheetId="22">BlankMacro1</definedName>
    <definedName name="BS" localSheetId="21">BlankMacro1</definedName>
    <definedName name="BS" localSheetId="23">BlankMacro1</definedName>
    <definedName name="BS" localSheetId="25">BlankMacro1</definedName>
    <definedName name="BS" localSheetId="26">BlankMacro1</definedName>
    <definedName name="BS" localSheetId="27">BlankMacro1</definedName>
    <definedName name="BS" localSheetId="28">BlankMacro1</definedName>
    <definedName name="BS" localSheetId="32">BlankMacro1</definedName>
    <definedName name="BS" localSheetId="33">BlankMacro1</definedName>
    <definedName name="BS" localSheetId="34">BlankMacro1</definedName>
    <definedName name="BS" localSheetId="35">BlankMacro1</definedName>
    <definedName name="BS" localSheetId="29">BlankMacro1</definedName>
    <definedName name="BS" localSheetId="30">BlankMacro1</definedName>
    <definedName name="BS" localSheetId="31">BlankMacro1</definedName>
    <definedName name="BS" localSheetId="36">BlankMacro1</definedName>
    <definedName name="BS" localSheetId="37">BlankMacro1</definedName>
    <definedName name="BS" localSheetId="38">BlankMacro1</definedName>
    <definedName name="BS" localSheetId="39">BlankMacro1</definedName>
    <definedName name="BS" localSheetId="40">BlankMacro1</definedName>
    <definedName name="BS" localSheetId="41">BlankMacro1</definedName>
    <definedName name="BS" localSheetId="42">BlankMacro1</definedName>
    <definedName name="BS" localSheetId="43">BlankMacro1</definedName>
    <definedName name="BS" localSheetId="44">BlankMacro1</definedName>
    <definedName name="BS" localSheetId="61">BlankMacro1</definedName>
    <definedName name="BS" localSheetId="60">BlankMacro1</definedName>
    <definedName name="BS" localSheetId="47">BlankMacro1</definedName>
    <definedName name="BS" localSheetId="46">BlankMacro1</definedName>
    <definedName name="BS" localSheetId="45">BlankMacro1</definedName>
    <definedName name="BS" localSheetId="48">BlankMacro1</definedName>
    <definedName name="BS" localSheetId="50">BlankMacro1</definedName>
    <definedName name="BS" localSheetId="51">BlankMacro1</definedName>
    <definedName name="BS" localSheetId="52">BlankMacro1</definedName>
    <definedName name="BS" localSheetId="49">BlankMacro1</definedName>
    <definedName name="BS" localSheetId="55">BlankMacro1</definedName>
    <definedName name="BS" localSheetId="58">BlankMacro1</definedName>
    <definedName name="BS" localSheetId="53">BlankMacro1</definedName>
    <definedName name="BS" localSheetId="57">BlankMacro1</definedName>
    <definedName name="BS" localSheetId="59">BlankMacro1</definedName>
    <definedName name="BS" localSheetId="54">BlankMacro1</definedName>
    <definedName name="BS" localSheetId="56">BlankMacro1</definedName>
    <definedName name="BS" localSheetId="62">BlankMacro1</definedName>
    <definedName name="BS">BlankMacro1</definedName>
    <definedName name="C_" localSheetId="2">#REF!</definedName>
    <definedName name="C_" localSheetId="1">#REF!</definedName>
    <definedName name="C_" localSheetId="3">#REF!</definedName>
    <definedName name="C_" localSheetId="7">#REF!</definedName>
    <definedName name="C_" localSheetId="4">#REF!</definedName>
    <definedName name="C_" localSheetId="5">#REF!</definedName>
    <definedName name="C_" localSheetId="6">#REF!</definedName>
    <definedName name="C_" localSheetId="8">#REF!</definedName>
    <definedName name="C_" localSheetId="9">#REF!</definedName>
    <definedName name="C_" localSheetId="11">#REF!</definedName>
    <definedName name="C_" localSheetId="10">#REF!</definedName>
    <definedName name="C_" localSheetId="16">#REF!</definedName>
    <definedName name="C_" localSheetId="13">#REF!</definedName>
    <definedName name="C_" localSheetId="12">#REF!</definedName>
    <definedName name="C_" localSheetId="15">#REF!</definedName>
    <definedName name="C_" localSheetId="14">#REF!</definedName>
    <definedName name="C_" localSheetId="20">#REF!</definedName>
    <definedName name="C_" localSheetId="17">#REF!</definedName>
    <definedName name="C_" localSheetId="19">#REF!</definedName>
    <definedName name="C_" localSheetId="18">#REF!</definedName>
    <definedName name="C_" localSheetId="24">#REF!</definedName>
    <definedName name="C_" localSheetId="22">#REF!</definedName>
    <definedName name="C_" localSheetId="21">#REF!</definedName>
    <definedName name="C_" localSheetId="23">#REF!</definedName>
    <definedName name="C_" localSheetId="25">#REF!</definedName>
    <definedName name="C_" localSheetId="26">#REF!</definedName>
    <definedName name="C_" localSheetId="27">#REF!</definedName>
    <definedName name="C_" localSheetId="28">#REF!</definedName>
    <definedName name="C_" localSheetId="32">#REF!</definedName>
    <definedName name="C_" localSheetId="33">#REF!</definedName>
    <definedName name="C_" localSheetId="34">#REF!</definedName>
    <definedName name="C_" localSheetId="35">#REF!</definedName>
    <definedName name="C_" localSheetId="29">#REF!</definedName>
    <definedName name="C_" localSheetId="30">#REF!</definedName>
    <definedName name="C_" localSheetId="31">#REF!</definedName>
    <definedName name="C_" localSheetId="36">#REF!</definedName>
    <definedName name="C_" localSheetId="37">#REF!</definedName>
    <definedName name="C_" localSheetId="38">#REF!</definedName>
    <definedName name="C_" localSheetId="39">#REF!</definedName>
    <definedName name="C_" localSheetId="40">#REF!</definedName>
    <definedName name="C_" localSheetId="41">#REF!</definedName>
    <definedName name="C_" localSheetId="42">#REF!</definedName>
    <definedName name="C_" localSheetId="43">#REF!</definedName>
    <definedName name="C_" localSheetId="44">#REF!</definedName>
    <definedName name="C_" localSheetId="61">#REF!</definedName>
    <definedName name="C_" localSheetId="60">#REF!</definedName>
    <definedName name="C_" localSheetId="47">#REF!</definedName>
    <definedName name="C_" localSheetId="46">#REF!</definedName>
    <definedName name="C_" localSheetId="45">#REF!</definedName>
    <definedName name="C_" localSheetId="48">#REF!</definedName>
    <definedName name="C_" localSheetId="50">#REF!</definedName>
    <definedName name="C_" localSheetId="51">#REF!</definedName>
    <definedName name="C_" localSheetId="52">#REF!</definedName>
    <definedName name="C_" localSheetId="49">#REF!</definedName>
    <definedName name="C_" localSheetId="55">#REF!</definedName>
    <definedName name="C_" localSheetId="58">#REF!</definedName>
    <definedName name="C_" localSheetId="53">#REF!</definedName>
    <definedName name="C_" localSheetId="57">#REF!</definedName>
    <definedName name="C_" localSheetId="59">#REF!</definedName>
    <definedName name="C_" localSheetId="54">#REF!</definedName>
    <definedName name="C_" localSheetId="56">#REF!</definedName>
    <definedName name="C_" localSheetId="62">#REF!</definedName>
    <definedName name="C_">#REF!</definedName>
    <definedName name="CALC_DATA" localSheetId="2">#REF!</definedName>
    <definedName name="CALC_DATA" localSheetId="1">#REF!</definedName>
    <definedName name="CALC_DATA" localSheetId="3">#REF!</definedName>
    <definedName name="CALC_DATA" localSheetId="7">#REF!</definedName>
    <definedName name="CALC_DATA" localSheetId="4">#REF!</definedName>
    <definedName name="CALC_DATA" localSheetId="5">#REF!</definedName>
    <definedName name="CALC_DATA" localSheetId="6">#REF!</definedName>
    <definedName name="CALC_DATA" localSheetId="8">#REF!</definedName>
    <definedName name="CALC_DATA" localSheetId="9">#REF!</definedName>
    <definedName name="CALC_DATA" localSheetId="11">#REF!</definedName>
    <definedName name="CALC_DATA" localSheetId="10">#REF!</definedName>
    <definedName name="CALC_DATA" localSheetId="16">#REF!</definedName>
    <definedName name="CALC_DATA" localSheetId="13">#REF!</definedName>
    <definedName name="CALC_DATA" localSheetId="12">#REF!</definedName>
    <definedName name="CALC_DATA" localSheetId="15">#REF!</definedName>
    <definedName name="CALC_DATA" localSheetId="14">#REF!</definedName>
    <definedName name="CALC_DATA" localSheetId="20">#REF!</definedName>
    <definedName name="CALC_DATA" localSheetId="17">#REF!</definedName>
    <definedName name="CALC_DATA" localSheetId="19">#REF!</definedName>
    <definedName name="CALC_DATA" localSheetId="18">#REF!</definedName>
    <definedName name="CALC_DATA" localSheetId="24">#REF!</definedName>
    <definedName name="CALC_DATA" localSheetId="22">#REF!</definedName>
    <definedName name="CALC_DATA" localSheetId="21">#REF!</definedName>
    <definedName name="CALC_DATA" localSheetId="23">#REF!</definedName>
    <definedName name="CALC_DATA" localSheetId="25">#REF!</definedName>
    <definedName name="CALC_DATA" localSheetId="26">#REF!</definedName>
    <definedName name="CALC_DATA" localSheetId="27">#REF!</definedName>
    <definedName name="CALC_DATA" localSheetId="28">#REF!</definedName>
    <definedName name="CALC_DATA" localSheetId="32">#REF!</definedName>
    <definedName name="CALC_DATA" localSheetId="33">#REF!</definedName>
    <definedName name="CALC_DATA" localSheetId="34">#REF!</definedName>
    <definedName name="CALC_DATA" localSheetId="35">#REF!</definedName>
    <definedName name="CALC_DATA" localSheetId="29">#REF!</definedName>
    <definedName name="CALC_DATA" localSheetId="30">#REF!</definedName>
    <definedName name="CALC_DATA" localSheetId="31">#REF!</definedName>
    <definedName name="CALC_DATA" localSheetId="36">#REF!</definedName>
    <definedName name="CALC_DATA" localSheetId="37">#REF!</definedName>
    <definedName name="CALC_DATA" localSheetId="38">#REF!</definedName>
    <definedName name="CALC_DATA" localSheetId="39">#REF!</definedName>
    <definedName name="CALC_DATA" localSheetId="40">#REF!</definedName>
    <definedName name="CALC_DATA" localSheetId="41">#REF!</definedName>
    <definedName name="CALC_DATA" localSheetId="42">#REF!</definedName>
    <definedName name="CALC_DATA" localSheetId="43">#REF!</definedName>
    <definedName name="CALC_DATA" localSheetId="44">#REF!</definedName>
    <definedName name="CALC_DATA" localSheetId="61">#REF!</definedName>
    <definedName name="CALC_DATA" localSheetId="60">#REF!</definedName>
    <definedName name="CALC_DATA" localSheetId="47">#REF!</definedName>
    <definedName name="CALC_DATA" localSheetId="46">#REF!</definedName>
    <definedName name="CALC_DATA" localSheetId="45">#REF!</definedName>
    <definedName name="CALC_DATA" localSheetId="48">#REF!</definedName>
    <definedName name="CALC_DATA" localSheetId="50">#REF!</definedName>
    <definedName name="CALC_DATA" localSheetId="51">#REF!</definedName>
    <definedName name="CALC_DATA" localSheetId="52">#REF!</definedName>
    <definedName name="CALC_DATA" localSheetId="49">#REF!</definedName>
    <definedName name="CALC_DATA" localSheetId="55">#REF!</definedName>
    <definedName name="CALC_DATA" localSheetId="58">#REF!</definedName>
    <definedName name="CALC_DATA" localSheetId="53">#REF!</definedName>
    <definedName name="CALC_DATA" localSheetId="57">#REF!</definedName>
    <definedName name="CALC_DATA" localSheetId="59">#REF!</definedName>
    <definedName name="CALC_DATA" localSheetId="54">#REF!</definedName>
    <definedName name="CALC_DATA" localSheetId="56">#REF!</definedName>
    <definedName name="CALC_DATA" localSheetId="62">#REF!</definedName>
    <definedName name="CALC_DATA">#REF!</definedName>
    <definedName name="CAPBOH">#N/A</definedName>
    <definedName name="CAPEOH">#N/A</definedName>
    <definedName name="ccccc" localSheetId="2">#REF!</definedName>
    <definedName name="ccccc" localSheetId="1">#REF!</definedName>
    <definedName name="ccccc" localSheetId="3">#REF!</definedName>
    <definedName name="ccccc" localSheetId="7">#REF!</definedName>
    <definedName name="ccccc" localSheetId="4">#REF!</definedName>
    <definedName name="ccccc" localSheetId="5">#REF!</definedName>
    <definedName name="ccccc" localSheetId="6">#REF!</definedName>
    <definedName name="ccccc" localSheetId="8">#REF!</definedName>
    <definedName name="ccccc" localSheetId="9">#REF!</definedName>
    <definedName name="ccccc" localSheetId="11">#REF!</definedName>
    <definedName name="ccccc" localSheetId="10">#REF!</definedName>
    <definedName name="ccccc" localSheetId="16">#REF!</definedName>
    <definedName name="ccccc" localSheetId="13">#REF!</definedName>
    <definedName name="ccccc" localSheetId="12">#REF!</definedName>
    <definedName name="ccccc" localSheetId="15">#REF!</definedName>
    <definedName name="ccccc" localSheetId="14">#REF!</definedName>
    <definedName name="ccccc" localSheetId="20">#REF!</definedName>
    <definedName name="ccccc" localSheetId="17">#REF!</definedName>
    <definedName name="ccccc" localSheetId="19">#REF!</definedName>
    <definedName name="ccccc" localSheetId="18">#REF!</definedName>
    <definedName name="ccccc" localSheetId="24">#REF!</definedName>
    <definedName name="ccccc" localSheetId="22">#REF!</definedName>
    <definedName name="ccccc" localSheetId="21">#REF!</definedName>
    <definedName name="ccccc" localSheetId="23">#REF!</definedName>
    <definedName name="ccccc" localSheetId="25">#REF!</definedName>
    <definedName name="ccccc" localSheetId="26">#REF!</definedName>
    <definedName name="ccccc" localSheetId="27">#REF!</definedName>
    <definedName name="ccccc" localSheetId="28">#REF!</definedName>
    <definedName name="ccccc" localSheetId="32">#REF!</definedName>
    <definedName name="ccccc" localSheetId="33">#REF!</definedName>
    <definedName name="ccccc" localSheetId="34">#REF!</definedName>
    <definedName name="ccccc" localSheetId="35">#REF!</definedName>
    <definedName name="ccccc" localSheetId="29">#REF!</definedName>
    <definedName name="ccccc" localSheetId="30">#REF!</definedName>
    <definedName name="ccccc" localSheetId="31">#REF!</definedName>
    <definedName name="ccccc" localSheetId="36">#REF!</definedName>
    <definedName name="ccccc" localSheetId="37">#REF!</definedName>
    <definedName name="ccccc" localSheetId="38">#REF!</definedName>
    <definedName name="ccccc" localSheetId="39">#REF!</definedName>
    <definedName name="ccccc" localSheetId="40">#REF!</definedName>
    <definedName name="ccccc" localSheetId="41">#REF!</definedName>
    <definedName name="ccccc" localSheetId="42">#REF!</definedName>
    <definedName name="ccccc" localSheetId="43">#REF!</definedName>
    <definedName name="ccccc" localSheetId="44">#REF!</definedName>
    <definedName name="ccccc" localSheetId="61">#REF!</definedName>
    <definedName name="ccccc" localSheetId="60">#REF!</definedName>
    <definedName name="ccccc" localSheetId="47">#REF!</definedName>
    <definedName name="ccccc" localSheetId="46">#REF!</definedName>
    <definedName name="ccccc" localSheetId="45">#REF!</definedName>
    <definedName name="ccccc" localSheetId="48">#REF!</definedName>
    <definedName name="ccccc" localSheetId="50">#REF!</definedName>
    <definedName name="ccccc" localSheetId="51">#REF!</definedName>
    <definedName name="ccccc" localSheetId="52">#REF!</definedName>
    <definedName name="ccccc" localSheetId="49">#REF!</definedName>
    <definedName name="ccccc" localSheetId="55">#REF!</definedName>
    <definedName name="ccccc" localSheetId="58">#REF!</definedName>
    <definedName name="ccccc" localSheetId="53">#REF!</definedName>
    <definedName name="ccccc" localSheetId="57">#REF!</definedName>
    <definedName name="ccccc" localSheetId="59">#REF!</definedName>
    <definedName name="ccccc" localSheetId="54">#REF!</definedName>
    <definedName name="ccccc" localSheetId="56">#REF!</definedName>
    <definedName name="ccccc" localSheetId="62">#REF!</definedName>
    <definedName name="ccccc">#REF!</definedName>
    <definedName name="CD" localSheetId="2">'[9]판매&amp;재고현황'!#REF!</definedName>
    <definedName name="CD" localSheetId="1">'[9]판매&amp;재고현황'!#REF!</definedName>
    <definedName name="CD" localSheetId="3">'[9]판매&amp;재고현황'!#REF!</definedName>
    <definedName name="CD" localSheetId="7">'[9]판매&amp;재고현황'!#REF!</definedName>
    <definedName name="CD" localSheetId="4">'[9]판매&amp;재고현황'!#REF!</definedName>
    <definedName name="CD" localSheetId="5">'[9]판매&amp;재고현황'!#REF!</definedName>
    <definedName name="CD" localSheetId="6">'[9]판매&amp;재고현황'!#REF!</definedName>
    <definedName name="CD" localSheetId="8">'[9]판매&amp;재고현황'!#REF!</definedName>
    <definedName name="CD" localSheetId="9">'[9]판매&amp;재고현황'!#REF!</definedName>
    <definedName name="CD" localSheetId="11">'[9]판매&amp;재고현황'!#REF!</definedName>
    <definedName name="CD" localSheetId="10">'[9]판매&amp;재고현황'!#REF!</definedName>
    <definedName name="CD" localSheetId="16">'[9]판매&amp;재고현황'!#REF!</definedName>
    <definedName name="CD" localSheetId="13">'[9]판매&amp;재고현황'!#REF!</definedName>
    <definedName name="CD" localSheetId="12">'[9]판매&amp;재고현황'!#REF!</definedName>
    <definedName name="CD" localSheetId="15">'[9]판매&amp;재고현황'!#REF!</definedName>
    <definedName name="CD" localSheetId="14">'[9]판매&amp;재고현황'!#REF!</definedName>
    <definedName name="CD" localSheetId="20">'[9]판매&amp;재고현황'!#REF!</definedName>
    <definedName name="CD" localSheetId="17">'[9]판매&amp;재고현황'!#REF!</definedName>
    <definedName name="CD" localSheetId="19">'[9]판매&amp;재고현황'!#REF!</definedName>
    <definedName name="CD" localSheetId="18">'[9]판매&amp;재고현황'!#REF!</definedName>
    <definedName name="CD" localSheetId="24">'[9]판매&amp;재고현황'!#REF!</definedName>
    <definedName name="CD" localSheetId="22">'[9]판매&amp;재고현황'!#REF!</definedName>
    <definedName name="CD" localSheetId="21">'[9]판매&amp;재고현황'!#REF!</definedName>
    <definedName name="CD" localSheetId="23">'[9]판매&amp;재고현황'!#REF!</definedName>
    <definedName name="CD" localSheetId="25">'[9]판매&amp;재고현황'!#REF!</definedName>
    <definedName name="CD" localSheetId="26">'[9]판매&amp;재고현황'!#REF!</definedName>
    <definedName name="CD" localSheetId="27">'[9]판매&amp;재고현황'!#REF!</definedName>
    <definedName name="CD" localSheetId="28">'[9]판매&amp;재고현황'!#REF!</definedName>
    <definedName name="CD" localSheetId="32">'[9]판매&amp;재고현황'!#REF!</definedName>
    <definedName name="CD" localSheetId="33">'[9]판매&amp;재고현황'!#REF!</definedName>
    <definedName name="CD" localSheetId="34">'[9]판매&amp;재고현황'!#REF!</definedName>
    <definedName name="CD" localSheetId="35">'[9]판매&amp;재고현황'!#REF!</definedName>
    <definedName name="CD" localSheetId="29">'[9]판매&amp;재고현황'!#REF!</definedName>
    <definedName name="CD" localSheetId="30">'[9]판매&amp;재고현황'!#REF!</definedName>
    <definedName name="CD" localSheetId="31">'[9]판매&amp;재고현황'!#REF!</definedName>
    <definedName name="CD" localSheetId="36">'[9]판매&amp;재고현황'!#REF!</definedName>
    <definedName name="CD" localSheetId="37">'[9]판매&amp;재고현황'!#REF!</definedName>
    <definedName name="CD" localSheetId="38">'[9]판매&amp;재고현황'!#REF!</definedName>
    <definedName name="CD" localSheetId="39">'[9]판매&amp;재고현황'!#REF!</definedName>
    <definedName name="CD" localSheetId="40">'[9]판매&amp;재고현황'!#REF!</definedName>
    <definedName name="CD" localSheetId="41">'[9]판매&amp;재고현황'!#REF!</definedName>
    <definedName name="CD" localSheetId="42">'[9]판매&amp;재고현황'!#REF!</definedName>
    <definedName name="CD" localSheetId="43">'[9]판매&amp;재고현황'!#REF!</definedName>
    <definedName name="CD" localSheetId="44">'[9]판매&amp;재고현황'!#REF!</definedName>
    <definedName name="CD" localSheetId="61">'[9]판매&amp;재고현황'!#REF!</definedName>
    <definedName name="CD" localSheetId="60">'[9]판매&amp;재고현황'!#REF!</definedName>
    <definedName name="CD" localSheetId="47">'[9]판매&amp;재고현황'!#REF!</definedName>
    <definedName name="CD" localSheetId="46">'[9]판매&amp;재고현황'!#REF!</definedName>
    <definedName name="CD" localSheetId="45">'[9]판매&amp;재고현황'!#REF!</definedName>
    <definedName name="CD" localSheetId="48">'[9]판매&amp;재고현황'!#REF!</definedName>
    <definedName name="CD" localSheetId="50">'[9]판매&amp;재고현황'!#REF!</definedName>
    <definedName name="CD" localSheetId="51">'[9]판매&amp;재고현황'!#REF!</definedName>
    <definedName name="CD" localSheetId="52">'[9]판매&amp;재고현황'!#REF!</definedName>
    <definedName name="CD" localSheetId="49">'[9]판매&amp;재고현황'!#REF!</definedName>
    <definedName name="CD" localSheetId="55">'[9]판매&amp;재고현황'!#REF!</definedName>
    <definedName name="CD" localSheetId="58">'[9]판매&amp;재고현황'!#REF!</definedName>
    <definedName name="CD" localSheetId="53">'[9]판매&amp;재고현황'!#REF!</definedName>
    <definedName name="CD" localSheetId="57">'[9]판매&amp;재고현황'!#REF!</definedName>
    <definedName name="CD" localSheetId="59">'[9]판매&amp;재고현황'!#REF!</definedName>
    <definedName name="CD" localSheetId="54">'[9]판매&amp;재고현황'!#REF!</definedName>
    <definedName name="CD" localSheetId="56">'[9]판매&amp;재고현황'!#REF!</definedName>
    <definedName name="CD" localSheetId="62">'[9]판매&amp;재고현황'!#REF!</definedName>
    <definedName name="CD">'[9]판매&amp;재고현황'!#REF!</definedName>
    <definedName name="CDF" localSheetId="2">#REF!</definedName>
    <definedName name="CDF" localSheetId="1">#REF!</definedName>
    <definedName name="CDF" localSheetId="3">#REF!</definedName>
    <definedName name="CDF" localSheetId="7">#REF!</definedName>
    <definedName name="CDF" localSheetId="4">#REF!</definedName>
    <definedName name="CDF" localSheetId="5">#REF!</definedName>
    <definedName name="CDF" localSheetId="6">#REF!</definedName>
    <definedName name="CDF" localSheetId="8">#REF!</definedName>
    <definedName name="CDF" localSheetId="9">#REF!</definedName>
    <definedName name="CDF" localSheetId="11">#REF!</definedName>
    <definedName name="CDF" localSheetId="10">#REF!</definedName>
    <definedName name="CDF" localSheetId="16">#REF!</definedName>
    <definedName name="CDF" localSheetId="13">#REF!</definedName>
    <definedName name="CDF" localSheetId="12">#REF!</definedName>
    <definedName name="CDF" localSheetId="15">#REF!</definedName>
    <definedName name="CDF" localSheetId="14">#REF!</definedName>
    <definedName name="CDF" localSheetId="20">#REF!</definedName>
    <definedName name="CDF" localSheetId="17">#REF!</definedName>
    <definedName name="CDF" localSheetId="19">#REF!</definedName>
    <definedName name="CDF" localSheetId="18">#REF!</definedName>
    <definedName name="CDF" localSheetId="24">#REF!</definedName>
    <definedName name="CDF" localSheetId="22">#REF!</definedName>
    <definedName name="CDF" localSheetId="21">#REF!</definedName>
    <definedName name="CDF" localSheetId="23">#REF!</definedName>
    <definedName name="CDF" localSheetId="25">#REF!</definedName>
    <definedName name="CDF" localSheetId="26">#REF!</definedName>
    <definedName name="CDF" localSheetId="27">#REF!</definedName>
    <definedName name="CDF" localSheetId="28">#REF!</definedName>
    <definedName name="CDF" localSheetId="32">#REF!</definedName>
    <definedName name="CDF" localSheetId="33">#REF!</definedName>
    <definedName name="CDF" localSheetId="34">#REF!</definedName>
    <definedName name="CDF" localSheetId="35">#REF!</definedName>
    <definedName name="CDF" localSheetId="29">#REF!</definedName>
    <definedName name="CDF" localSheetId="30">#REF!</definedName>
    <definedName name="CDF" localSheetId="31">#REF!</definedName>
    <definedName name="CDF" localSheetId="36">#REF!</definedName>
    <definedName name="CDF" localSheetId="37">#REF!</definedName>
    <definedName name="CDF" localSheetId="38">#REF!</definedName>
    <definedName name="CDF" localSheetId="39">#REF!</definedName>
    <definedName name="CDF" localSheetId="40">#REF!</definedName>
    <definedName name="CDF" localSheetId="41">#REF!</definedName>
    <definedName name="CDF" localSheetId="42">#REF!</definedName>
    <definedName name="CDF" localSheetId="43">#REF!</definedName>
    <definedName name="CDF" localSheetId="44">#REF!</definedName>
    <definedName name="CDF" localSheetId="61">#REF!</definedName>
    <definedName name="CDF" localSheetId="60">#REF!</definedName>
    <definedName name="CDF" localSheetId="47">#REF!</definedName>
    <definedName name="CDF" localSheetId="46">#REF!</definedName>
    <definedName name="CDF" localSheetId="45">#REF!</definedName>
    <definedName name="CDF" localSheetId="48">#REF!</definedName>
    <definedName name="CDF" localSheetId="50">#REF!</definedName>
    <definedName name="CDF" localSheetId="51">#REF!</definedName>
    <definedName name="CDF" localSheetId="52">#REF!</definedName>
    <definedName name="CDF" localSheetId="49">#REF!</definedName>
    <definedName name="CDF" localSheetId="55">#REF!</definedName>
    <definedName name="CDF" localSheetId="58">#REF!</definedName>
    <definedName name="CDF" localSheetId="53">#REF!</definedName>
    <definedName name="CDF" localSheetId="57">#REF!</definedName>
    <definedName name="CDF" localSheetId="59">#REF!</definedName>
    <definedName name="CDF" localSheetId="54">#REF!</definedName>
    <definedName name="CDF" localSheetId="56">#REF!</definedName>
    <definedName name="CDF" localSheetId="62">#REF!</definedName>
    <definedName name="CDF">#REF!</definedName>
    <definedName name="CLIENT_NAME" localSheetId="2">#REF!</definedName>
    <definedName name="CLIENT_NAME" localSheetId="1">#REF!</definedName>
    <definedName name="CLIENT_NAME" localSheetId="3">#REF!</definedName>
    <definedName name="CLIENT_NAME" localSheetId="7">#REF!</definedName>
    <definedName name="CLIENT_NAME" localSheetId="4">#REF!</definedName>
    <definedName name="CLIENT_NAME" localSheetId="5">#REF!</definedName>
    <definedName name="CLIENT_NAME" localSheetId="6">#REF!</definedName>
    <definedName name="CLIENT_NAME" localSheetId="8">#REF!</definedName>
    <definedName name="CLIENT_NAME" localSheetId="9">#REF!</definedName>
    <definedName name="CLIENT_NAME" localSheetId="11">#REF!</definedName>
    <definedName name="CLIENT_NAME" localSheetId="10">#REF!</definedName>
    <definedName name="CLIENT_NAME" localSheetId="16">#REF!</definedName>
    <definedName name="CLIENT_NAME" localSheetId="13">#REF!</definedName>
    <definedName name="CLIENT_NAME" localSheetId="12">#REF!</definedName>
    <definedName name="CLIENT_NAME" localSheetId="15">#REF!</definedName>
    <definedName name="CLIENT_NAME" localSheetId="14">#REF!</definedName>
    <definedName name="CLIENT_NAME" localSheetId="20">#REF!</definedName>
    <definedName name="CLIENT_NAME" localSheetId="17">#REF!</definedName>
    <definedName name="CLIENT_NAME" localSheetId="19">#REF!</definedName>
    <definedName name="CLIENT_NAME" localSheetId="18">#REF!</definedName>
    <definedName name="CLIENT_NAME" localSheetId="24">#REF!</definedName>
    <definedName name="CLIENT_NAME" localSheetId="22">#REF!</definedName>
    <definedName name="CLIENT_NAME" localSheetId="21">#REF!</definedName>
    <definedName name="CLIENT_NAME" localSheetId="23">#REF!</definedName>
    <definedName name="CLIENT_NAME" localSheetId="25">#REF!</definedName>
    <definedName name="CLIENT_NAME" localSheetId="26">#REF!</definedName>
    <definedName name="CLIENT_NAME" localSheetId="27">#REF!</definedName>
    <definedName name="CLIENT_NAME" localSheetId="28">#REF!</definedName>
    <definedName name="CLIENT_NAME" localSheetId="32">#REF!</definedName>
    <definedName name="CLIENT_NAME" localSheetId="33">#REF!</definedName>
    <definedName name="CLIENT_NAME" localSheetId="34">#REF!</definedName>
    <definedName name="CLIENT_NAME" localSheetId="35">#REF!</definedName>
    <definedName name="CLIENT_NAME" localSheetId="29">#REF!</definedName>
    <definedName name="CLIENT_NAME" localSheetId="30">#REF!</definedName>
    <definedName name="CLIENT_NAME" localSheetId="31">#REF!</definedName>
    <definedName name="CLIENT_NAME" localSheetId="36">#REF!</definedName>
    <definedName name="CLIENT_NAME" localSheetId="37">#REF!</definedName>
    <definedName name="CLIENT_NAME" localSheetId="38">#REF!</definedName>
    <definedName name="CLIENT_NAME" localSheetId="39">#REF!</definedName>
    <definedName name="CLIENT_NAME" localSheetId="40">#REF!</definedName>
    <definedName name="CLIENT_NAME" localSheetId="41">#REF!</definedName>
    <definedName name="CLIENT_NAME" localSheetId="42">#REF!</definedName>
    <definedName name="CLIENT_NAME" localSheetId="43">#REF!</definedName>
    <definedName name="CLIENT_NAME" localSheetId="44">#REF!</definedName>
    <definedName name="CLIENT_NAME" localSheetId="61">#REF!</definedName>
    <definedName name="CLIENT_NAME" localSheetId="60">#REF!</definedName>
    <definedName name="CLIENT_NAME" localSheetId="47">#REF!</definedName>
    <definedName name="CLIENT_NAME" localSheetId="46">#REF!</definedName>
    <definedName name="CLIENT_NAME" localSheetId="45">#REF!</definedName>
    <definedName name="CLIENT_NAME" localSheetId="48">#REF!</definedName>
    <definedName name="CLIENT_NAME" localSheetId="50">#REF!</definedName>
    <definedName name="CLIENT_NAME" localSheetId="51">#REF!</definedName>
    <definedName name="CLIENT_NAME" localSheetId="52">#REF!</definedName>
    <definedName name="CLIENT_NAME" localSheetId="49">#REF!</definedName>
    <definedName name="CLIENT_NAME" localSheetId="55">#REF!</definedName>
    <definedName name="CLIENT_NAME" localSheetId="58">#REF!</definedName>
    <definedName name="CLIENT_NAME" localSheetId="53">#REF!</definedName>
    <definedName name="CLIENT_NAME" localSheetId="57">#REF!</definedName>
    <definedName name="CLIENT_NAME" localSheetId="59">#REF!</definedName>
    <definedName name="CLIENT_NAME" localSheetId="54">#REF!</definedName>
    <definedName name="CLIENT_NAME" localSheetId="56">#REF!</definedName>
    <definedName name="CLIENT_NAME" localSheetId="62">#REF!</definedName>
    <definedName name="CLIENT_NAME">#REF!</definedName>
    <definedName name="CODE" localSheetId="2">#REF!</definedName>
    <definedName name="CODE" localSheetId="1">#REF!</definedName>
    <definedName name="CODE" localSheetId="3">#REF!</definedName>
    <definedName name="CODE" localSheetId="7">#REF!</definedName>
    <definedName name="CODE" localSheetId="4">#REF!</definedName>
    <definedName name="CODE" localSheetId="5">#REF!</definedName>
    <definedName name="CODE" localSheetId="6">#REF!</definedName>
    <definedName name="CODE" localSheetId="8">#REF!</definedName>
    <definedName name="CODE" localSheetId="9">#REF!</definedName>
    <definedName name="CODE" localSheetId="11">#REF!</definedName>
    <definedName name="CODE" localSheetId="10">#REF!</definedName>
    <definedName name="CODE" localSheetId="16">#REF!</definedName>
    <definedName name="CODE" localSheetId="13">#REF!</definedName>
    <definedName name="CODE" localSheetId="12">#REF!</definedName>
    <definedName name="CODE" localSheetId="15">#REF!</definedName>
    <definedName name="CODE" localSheetId="14">#REF!</definedName>
    <definedName name="CODE" localSheetId="20">#REF!</definedName>
    <definedName name="CODE" localSheetId="17">#REF!</definedName>
    <definedName name="CODE" localSheetId="19">#REF!</definedName>
    <definedName name="CODE" localSheetId="18">#REF!</definedName>
    <definedName name="CODE" localSheetId="24">#REF!</definedName>
    <definedName name="CODE" localSheetId="22">#REF!</definedName>
    <definedName name="CODE" localSheetId="21">#REF!</definedName>
    <definedName name="CODE" localSheetId="23">#REF!</definedName>
    <definedName name="CODE" localSheetId="25">#REF!</definedName>
    <definedName name="CODE" localSheetId="26">#REF!</definedName>
    <definedName name="CODE" localSheetId="27">#REF!</definedName>
    <definedName name="CODE" localSheetId="28">#REF!</definedName>
    <definedName name="CODE" localSheetId="32">#REF!</definedName>
    <definedName name="CODE" localSheetId="33">#REF!</definedName>
    <definedName name="CODE" localSheetId="34">#REF!</definedName>
    <definedName name="CODE" localSheetId="35">#REF!</definedName>
    <definedName name="CODE" localSheetId="29">#REF!</definedName>
    <definedName name="CODE" localSheetId="30">#REF!</definedName>
    <definedName name="CODE" localSheetId="31">#REF!</definedName>
    <definedName name="CODE" localSheetId="36">#REF!</definedName>
    <definedName name="CODE" localSheetId="37">#REF!</definedName>
    <definedName name="CODE" localSheetId="38">#REF!</definedName>
    <definedName name="CODE" localSheetId="39">#REF!</definedName>
    <definedName name="CODE" localSheetId="40">#REF!</definedName>
    <definedName name="CODE" localSheetId="41">#REF!</definedName>
    <definedName name="CODE" localSheetId="42">#REF!</definedName>
    <definedName name="CODE" localSheetId="43">#REF!</definedName>
    <definedName name="CODE" localSheetId="44">#REF!</definedName>
    <definedName name="CODE" localSheetId="61">#REF!</definedName>
    <definedName name="CODE" localSheetId="60">#REF!</definedName>
    <definedName name="CODE" localSheetId="47">#REF!</definedName>
    <definedName name="CODE" localSheetId="46">#REF!</definedName>
    <definedName name="CODE" localSheetId="45">#REF!</definedName>
    <definedName name="CODE" localSheetId="48">#REF!</definedName>
    <definedName name="CODE" localSheetId="50">#REF!</definedName>
    <definedName name="CODE" localSheetId="51">#REF!</definedName>
    <definedName name="CODE" localSheetId="52">#REF!</definedName>
    <definedName name="CODE" localSheetId="49">#REF!</definedName>
    <definedName name="CODE" localSheetId="55">#REF!</definedName>
    <definedName name="CODE" localSheetId="58">#REF!</definedName>
    <definedName name="CODE" localSheetId="53">#REF!</definedName>
    <definedName name="CODE" localSheetId="57">#REF!</definedName>
    <definedName name="CODE" localSheetId="59">#REF!</definedName>
    <definedName name="CODE" localSheetId="54">#REF!</definedName>
    <definedName name="CODE" localSheetId="56">#REF!</definedName>
    <definedName name="CODE" localSheetId="62">#REF!</definedName>
    <definedName name="CODE">#REF!</definedName>
    <definedName name="CONTDATE" localSheetId="2">#REF!</definedName>
    <definedName name="CONTDATE" localSheetId="1">#REF!</definedName>
    <definedName name="CONTDATE" localSheetId="3">#REF!</definedName>
    <definedName name="CONTDATE" localSheetId="7">#REF!</definedName>
    <definedName name="CONTDATE" localSheetId="4">#REF!</definedName>
    <definedName name="CONTDATE" localSheetId="5">#REF!</definedName>
    <definedName name="CONTDATE" localSheetId="6">#REF!</definedName>
    <definedName name="CONTDATE" localSheetId="8">#REF!</definedName>
    <definedName name="CONTDATE" localSheetId="9">#REF!</definedName>
    <definedName name="CONTDATE" localSheetId="11">#REF!</definedName>
    <definedName name="CONTDATE" localSheetId="10">#REF!</definedName>
    <definedName name="CONTDATE" localSheetId="16">#REF!</definedName>
    <definedName name="CONTDATE" localSheetId="13">#REF!</definedName>
    <definedName name="CONTDATE" localSheetId="12">#REF!</definedName>
    <definedName name="CONTDATE" localSheetId="15">#REF!</definedName>
    <definedName name="CONTDATE" localSheetId="14">#REF!</definedName>
    <definedName name="CONTDATE" localSheetId="20">#REF!</definedName>
    <definedName name="CONTDATE" localSheetId="17">#REF!</definedName>
    <definedName name="CONTDATE" localSheetId="19">#REF!</definedName>
    <definedName name="CONTDATE" localSheetId="18">#REF!</definedName>
    <definedName name="CONTDATE" localSheetId="24">#REF!</definedName>
    <definedName name="CONTDATE" localSheetId="22">#REF!</definedName>
    <definedName name="CONTDATE" localSheetId="21">#REF!</definedName>
    <definedName name="CONTDATE" localSheetId="23">#REF!</definedName>
    <definedName name="CONTDATE" localSheetId="25">#REF!</definedName>
    <definedName name="CONTDATE" localSheetId="26">#REF!</definedName>
    <definedName name="CONTDATE" localSheetId="27">#REF!</definedName>
    <definedName name="CONTDATE" localSheetId="28">#REF!</definedName>
    <definedName name="CONTDATE" localSheetId="32">#REF!</definedName>
    <definedName name="CONTDATE" localSheetId="33">#REF!</definedName>
    <definedName name="CONTDATE" localSheetId="34">#REF!</definedName>
    <definedName name="CONTDATE" localSheetId="35">#REF!</definedName>
    <definedName name="CONTDATE" localSheetId="29">#REF!</definedName>
    <definedName name="CONTDATE" localSheetId="30">#REF!</definedName>
    <definedName name="CONTDATE" localSheetId="31">#REF!</definedName>
    <definedName name="CONTDATE" localSheetId="36">#REF!</definedName>
    <definedName name="CONTDATE" localSheetId="37">#REF!</definedName>
    <definedName name="CONTDATE" localSheetId="38">#REF!</definedName>
    <definedName name="CONTDATE" localSheetId="39">#REF!</definedName>
    <definedName name="CONTDATE" localSheetId="40">#REF!</definedName>
    <definedName name="CONTDATE" localSheetId="41">#REF!</definedName>
    <definedName name="CONTDATE" localSheetId="42">#REF!</definedName>
    <definedName name="CONTDATE" localSheetId="43">#REF!</definedName>
    <definedName name="CONTDATE" localSheetId="44">#REF!</definedName>
    <definedName name="CONTDATE" localSheetId="61">#REF!</definedName>
    <definedName name="CONTDATE" localSheetId="60">#REF!</definedName>
    <definedName name="CONTDATE" localSheetId="47">#REF!</definedName>
    <definedName name="CONTDATE" localSheetId="46">#REF!</definedName>
    <definedName name="CONTDATE" localSheetId="45">#REF!</definedName>
    <definedName name="CONTDATE" localSheetId="48">#REF!</definedName>
    <definedName name="CONTDATE" localSheetId="50">#REF!</definedName>
    <definedName name="CONTDATE" localSheetId="51">#REF!</definedName>
    <definedName name="CONTDATE" localSheetId="52">#REF!</definedName>
    <definedName name="CONTDATE" localSheetId="49">#REF!</definedName>
    <definedName name="CONTDATE" localSheetId="55">#REF!</definedName>
    <definedName name="CONTDATE" localSheetId="58">#REF!</definedName>
    <definedName name="CONTDATE" localSheetId="53">#REF!</definedName>
    <definedName name="CONTDATE" localSheetId="57">#REF!</definedName>
    <definedName name="CONTDATE" localSheetId="59">#REF!</definedName>
    <definedName name="CONTDATE" localSheetId="54">#REF!</definedName>
    <definedName name="CONTDATE" localSheetId="56">#REF!</definedName>
    <definedName name="CONTDATE" localSheetId="62">#REF!</definedName>
    <definedName name="CONTDATE">#REF!</definedName>
    <definedName name="COS">#N/A</definedName>
    <definedName name="COS_UC">#N/A</definedName>
    <definedName name="CR3RT" localSheetId="2">#REF!</definedName>
    <definedName name="CR3RT" localSheetId="1">#REF!</definedName>
    <definedName name="CR3RT" localSheetId="3">#REF!</definedName>
    <definedName name="CR3RT" localSheetId="7">#REF!</definedName>
    <definedName name="CR3RT" localSheetId="4">#REF!</definedName>
    <definedName name="CR3RT" localSheetId="5">#REF!</definedName>
    <definedName name="CR3RT" localSheetId="6">#REF!</definedName>
    <definedName name="CR3RT" localSheetId="8">#REF!</definedName>
    <definedName name="CR3RT" localSheetId="9">#REF!</definedName>
    <definedName name="CR3RT" localSheetId="11">#REF!</definedName>
    <definedName name="CR3RT" localSheetId="10">#REF!</definedName>
    <definedName name="CR3RT" localSheetId="16">#REF!</definedName>
    <definedName name="CR3RT" localSheetId="13">#REF!</definedName>
    <definedName name="CR3RT" localSheetId="12">#REF!</definedName>
    <definedName name="CR3RT" localSheetId="15">#REF!</definedName>
    <definedName name="CR3RT" localSheetId="14">#REF!</definedName>
    <definedName name="CR3RT" localSheetId="20">#REF!</definedName>
    <definedName name="CR3RT" localSheetId="17">#REF!</definedName>
    <definedName name="CR3RT" localSheetId="19">#REF!</definedName>
    <definedName name="CR3RT" localSheetId="18">#REF!</definedName>
    <definedName name="CR3RT" localSheetId="24">#REF!</definedName>
    <definedName name="CR3RT" localSheetId="22">#REF!</definedName>
    <definedName name="CR3RT" localSheetId="21">#REF!</definedName>
    <definedName name="CR3RT" localSheetId="23">#REF!</definedName>
    <definedName name="CR3RT" localSheetId="25">#REF!</definedName>
    <definedName name="CR3RT" localSheetId="26">#REF!</definedName>
    <definedName name="CR3RT" localSheetId="27">#REF!</definedName>
    <definedName name="CR3RT" localSheetId="28">#REF!</definedName>
    <definedName name="CR3RT" localSheetId="32">#REF!</definedName>
    <definedName name="CR3RT" localSheetId="33">#REF!</definedName>
    <definedName name="CR3RT" localSheetId="34">#REF!</definedName>
    <definedName name="CR3RT" localSheetId="35">#REF!</definedName>
    <definedName name="CR3RT" localSheetId="29">#REF!</definedName>
    <definedName name="CR3RT" localSheetId="30">#REF!</definedName>
    <definedName name="CR3RT" localSheetId="31">#REF!</definedName>
    <definedName name="CR3RT" localSheetId="36">#REF!</definedName>
    <definedName name="CR3RT" localSheetId="37">#REF!</definedName>
    <definedName name="CR3RT" localSheetId="38">#REF!</definedName>
    <definedName name="CR3RT" localSheetId="39">#REF!</definedName>
    <definedName name="CR3RT" localSheetId="40">#REF!</definedName>
    <definedName name="CR3RT" localSheetId="41">#REF!</definedName>
    <definedName name="CR3RT" localSheetId="42">#REF!</definedName>
    <definedName name="CR3RT" localSheetId="43">#REF!</definedName>
    <definedName name="CR3RT" localSheetId="44">#REF!</definedName>
    <definedName name="CR3RT" localSheetId="61">#REF!</definedName>
    <definedName name="CR3RT" localSheetId="60">#REF!</definedName>
    <definedName name="CR3RT" localSheetId="47">#REF!</definedName>
    <definedName name="CR3RT" localSheetId="46">#REF!</definedName>
    <definedName name="CR3RT" localSheetId="45">#REF!</definedName>
    <definedName name="CR3RT" localSheetId="48">#REF!</definedName>
    <definedName name="CR3RT" localSheetId="50">#REF!</definedName>
    <definedName name="CR3RT" localSheetId="51">#REF!</definedName>
    <definedName name="CR3RT" localSheetId="52">#REF!</definedName>
    <definedName name="CR3RT" localSheetId="49">#REF!</definedName>
    <definedName name="CR3RT" localSheetId="55">#REF!</definedName>
    <definedName name="CR3RT" localSheetId="58">#REF!</definedName>
    <definedName name="CR3RT" localSheetId="53">#REF!</definedName>
    <definedName name="CR3RT" localSheetId="57">#REF!</definedName>
    <definedName name="CR3RT" localSheetId="59">#REF!</definedName>
    <definedName name="CR3RT" localSheetId="54">#REF!</definedName>
    <definedName name="CR3RT" localSheetId="56">#REF!</definedName>
    <definedName name="CR3RT" localSheetId="62">#REF!</definedName>
    <definedName name="CR3RT">#REF!</definedName>
    <definedName name="CR3RTDK" localSheetId="2">#REF!</definedName>
    <definedName name="CR3RTDK" localSheetId="1">#REF!</definedName>
    <definedName name="CR3RTDK" localSheetId="3">#REF!</definedName>
    <definedName name="CR3RTDK" localSheetId="7">#REF!</definedName>
    <definedName name="CR3RTDK" localSheetId="4">#REF!</definedName>
    <definedName name="CR3RTDK" localSheetId="5">#REF!</definedName>
    <definedName name="CR3RTDK" localSheetId="6">#REF!</definedName>
    <definedName name="CR3RTDK" localSheetId="8">#REF!</definedName>
    <definedName name="CR3RTDK" localSheetId="9">#REF!</definedName>
    <definedName name="CR3RTDK" localSheetId="11">#REF!</definedName>
    <definedName name="CR3RTDK" localSheetId="10">#REF!</definedName>
    <definedName name="CR3RTDK" localSheetId="16">#REF!</definedName>
    <definedName name="CR3RTDK" localSheetId="13">#REF!</definedName>
    <definedName name="CR3RTDK" localSheetId="12">#REF!</definedName>
    <definedName name="CR3RTDK" localSheetId="15">#REF!</definedName>
    <definedName name="CR3RTDK" localSheetId="14">#REF!</definedName>
    <definedName name="CR3RTDK" localSheetId="20">#REF!</definedName>
    <definedName name="CR3RTDK" localSheetId="17">#REF!</definedName>
    <definedName name="CR3RTDK" localSheetId="19">#REF!</definedName>
    <definedName name="CR3RTDK" localSheetId="18">#REF!</definedName>
    <definedName name="CR3RTDK" localSheetId="24">#REF!</definedName>
    <definedName name="CR3RTDK" localSheetId="22">#REF!</definedName>
    <definedName name="CR3RTDK" localSheetId="21">#REF!</definedName>
    <definedName name="CR3RTDK" localSheetId="23">#REF!</definedName>
    <definedName name="CR3RTDK" localSheetId="25">#REF!</definedName>
    <definedName name="CR3RTDK" localSheetId="26">#REF!</definedName>
    <definedName name="CR3RTDK" localSheetId="27">#REF!</definedName>
    <definedName name="CR3RTDK" localSheetId="28">#REF!</definedName>
    <definedName name="CR3RTDK" localSheetId="32">#REF!</definedName>
    <definedName name="CR3RTDK" localSheetId="33">#REF!</definedName>
    <definedName name="CR3RTDK" localSheetId="34">#REF!</definedName>
    <definedName name="CR3RTDK" localSheetId="35">#REF!</definedName>
    <definedName name="CR3RTDK" localSheetId="29">#REF!</definedName>
    <definedName name="CR3RTDK" localSheetId="30">#REF!</definedName>
    <definedName name="CR3RTDK" localSheetId="31">#REF!</definedName>
    <definedName name="CR3RTDK" localSheetId="36">#REF!</definedName>
    <definedName name="CR3RTDK" localSheetId="37">#REF!</definedName>
    <definedName name="CR3RTDK" localSheetId="38">#REF!</definedName>
    <definedName name="CR3RTDK" localSheetId="39">#REF!</definedName>
    <definedName name="CR3RTDK" localSheetId="40">#REF!</definedName>
    <definedName name="CR3RTDK" localSheetId="41">#REF!</definedName>
    <definedName name="CR3RTDK" localSheetId="42">#REF!</definedName>
    <definedName name="CR3RTDK" localSheetId="43">#REF!</definedName>
    <definedName name="CR3RTDK" localSheetId="44">#REF!</definedName>
    <definedName name="CR3RTDK" localSheetId="61">#REF!</definedName>
    <definedName name="CR3RTDK" localSheetId="60">#REF!</definedName>
    <definedName name="CR3RTDK" localSheetId="47">#REF!</definedName>
    <definedName name="CR3RTDK" localSheetId="46">#REF!</definedName>
    <definedName name="CR3RTDK" localSheetId="45">#REF!</definedName>
    <definedName name="CR3RTDK" localSheetId="48">#REF!</definedName>
    <definedName name="CR3RTDK" localSheetId="50">#REF!</definedName>
    <definedName name="CR3RTDK" localSheetId="51">#REF!</definedName>
    <definedName name="CR3RTDK" localSheetId="52">#REF!</definedName>
    <definedName name="CR3RTDK" localSheetId="49">#REF!</definedName>
    <definedName name="CR3RTDK" localSheetId="55">#REF!</definedName>
    <definedName name="CR3RTDK" localSheetId="58">#REF!</definedName>
    <definedName name="CR3RTDK" localSheetId="53">#REF!</definedName>
    <definedName name="CR3RTDK" localSheetId="57">#REF!</definedName>
    <definedName name="CR3RTDK" localSheetId="59">#REF!</definedName>
    <definedName name="CR3RTDK" localSheetId="54">#REF!</definedName>
    <definedName name="CR3RTDK" localSheetId="56">#REF!</definedName>
    <definedName name="CR3RTDK" localSheetId="62">#REF!</definedName>
    <definedName name="CR3RTDK">#REF!</definedName>
    <definedName name="CR5RTDK" localSheetId="2">#REF!</definedName>
    <definedName name="CR5RTDK" localSheetId="1">#REF!</definedName>
    <definedName name="CR5RTDK" localSheetId="3">#REF!</definedName>
    <definedName name="CR5RTDK" localSheetId="7">#REF!</definedName>
    <definedName name="CR5RTDK" localSheetId="4">#REF!</definedName>
    <definedName name="CR5RTDK" localSheetId="5">#REF!</definedName>
    <definedName name="CR5RTDK" localSheetId="6">#REF!</definedName>
    <definedName name="CR5RTDK" localSheetId="8">#REF!</definedName>
    <definedName name="CR5RTDK" localSheetId="9">#REF!</definedName>
    <definedName name="CR5RTDK" localSheetId="11">#REF!</definedName>
    <definedName name="CR5RTDK" localSheetId="10">#REF!</definedName>
    <definedName name="CR5RTDK" localSheetId="16">#REF!</definedName>
    <definedName name="CR5RTDK" localSheetId="13">#REF!</definedName>
    <definedName name="CR5RTDK" localSheetId="12">#REF!</definedName>
    <definedName name="CR5RTDK" localSheetId="15">#REF!</definedName>
    <definedName name="CR5RTDK" localSheetId="14">#REF!</definedName>
    <definedName name="CR5RTDK" localSheetId="20">#REF!</definedName>
    <definedName name="CR5RTDK" localSheetId="17">#REF!</definedName>
    <definedName name="CR5RTDK" localSheetId="19">#REF!</definedName>
    <definedName name="CR5RTDK" localSheetId="18">#REF!</definedName>
    <definedName name="CR5RTDK" localSheetId="24">#REF!</definedName>
    <definedName name="CR5RTDK" localSheetId="22">#REF!</definedName>
    <definedName name="CR5RTDK" localSheetId="21">#REF!</definedName>
    <definedName name="CR5RTDK" localSheetId="23">#REF!</definedName>
    <definedName name="CR5RTDK" localSheetId="25">#REF!</definedName>
    <definedName name="CR5RTDK" localSheetId="26">#REF!</definedName>
    <definedName name="CR5RTDK" localSheetId="27">#REF!</definedName>
    <definedName name="CR5RTDK" localSheetId="28">#REF!</definedName>
    <definedName name="CR5RTDK" localSheetId="32">#REF!</definedName>
    <definedName name="CR5RTDK" localSheetId="33">#REF!</definedName>
    <definedName name="CR5RTDK" localSheetId="34">#REF!</definedName>
    <definedName name="CR5RTDK" localSheetId="35">#REF!</definedName>
    <definedName name="CR5RTDK" localSheetId="29">#REF!</definedName>
    <definedName name="CR5RTDK" localSheetId="30">#REF!</definedName>
    <definedName name="CR5RTDK" localSheetId="31">#REF!</definedName>
    <definedName name="CR5RTDK" localSheetId="36">#REF!</definedName>
    <definedName name="CR5RTDK" localSheetId="37">#REF!</definedName>
    <definedName name="CR5RTDK" localSheetId="38">#REF!</definedName>
    <definedName name="CR5RTDK" localSheetId="39">#REF!</definedName>
    <definedName name="CR5RTDK" localSheetId="40">#REF!</definedName>
    <definedName name="CR5RTDK" localSheetId="41">#REF!</definedName>
    <definedName name="CR5RTDK" localSheetId="42">#REF!</definedName>
    <definedName name="CR5RTDK" localSheetId="43">#REF!</definedName>
    <definedName name="CR5RTDK" localSheetId="44">#REF!</definedName>
    <definedName name="CR5RTDK" localSheetId="61">#REF!</definedName>
    <definedName name="CR5RTDK" localSheetId="60">#REF!</definedName>
    <definedName name="CR5RTDK" localSheetId="47">#REF!</definedName>
    <definedName name="CR5RTDK" localSheetId="46">#REF!</definedName>
    <definedName name="CR5RTDK" localSheetId="45">#REF!</definedName>
    <definedName name="CR5RTDK" localSheetId="48">#REF!</definedName>
    <definedName name="CR5RTDK" localSheetId="50">#REF!</definedName>
    <definedName name="CR5RTDK" localSheetId="51">#REF!</definedName>
    <definedName name="CR5RTDK" localSheetId="52">#REF!</definedName>
    <definedName name="CR5RTDK" localSheetId="49">#REF!</definedName>
    <definedName name="CR5RTDK" localSheetId="55">#REF!</definedName>
    <definedName name="CR5RTDK" localSheetId="58">#REF!</definedName>
    <definedName name="CR5RTDK" localSheetId="53">#REF!</definedName>
    <definedName name="CR5RTDK" localSheetId="57">#REF!</definedName>
    <definedName name="CR5RTDK" localSheetId="59">#REF!</definedName>
    <definedName name="CR5RTDK" localSheetId="54">#REF!</definedName>
    <definedName name="CR5RTDK" localSheetId="56">#REF!</definedName>
    <definedName name="CR5RTDK" localSheetId="62">#REF!</definedName>
    <definedName name="CR5RTDK">#REF!</definedName>
    <definedName name="Criteria_MI" localSheetId="2">#REF!</definedName>
    <definedName name="Criteria_MI" localSheetId="1">#REF!</definedName>
    <definedName name="Criteria_MI" localSheetId="3">#REF!</definedName>
    <definedName name="Criteria_MI" localSheetId="7">#REF!</definedName>
    <definedName name="Criteria_MI" localSheetId="4">#REF!</definedName>
    <definedName name="Criteria_MI" localSheetId="5">#REF!</definedName>
    <definedName name="Criteria_MI" localSheetId="6">#REF!</definedName>
    <definedName name="Criteria_MI" localSheetId="8">#REF!</definedName>
    <definedName name="Criteria_MI" localSheetId="9">#REF!</definedName>
    <definedName name="Criteria_MI" localSheetId="11">#REF!</definedName>
    <definedName name="Criteria_MI" localSheetId="10">#REF!</definedName>
    <definedName name="Criteria_MI" localSheetId="16">#REF!</definedName>
    <definedName name="Criteria_MI" localSheetId="13">#REF!</definedName>
    <definedName name="Criteria_MI" localSheetId="12">#REF!</definedName>
    <definedName name="Criteria_MI" localSheetId="15">#REF!</definedName>
    <definedName name="Criteria_MI" localSheetId="14">#REF!</definedName>
    <definedName name="Criteria_MI" localSheetId="20">#REF!</definedName>
    <definedName name="Criteria_MI" localSheetId="17">#REF!</definedName>
    <definedName name="Criteria_MI" localSheetId="19">#REF!</definedName>
    <definedName name="Criteria_MI" localSheetId="18">#REF!</definedName>
    <definedName name="Criteria_MI" localSheetId="24">#REF!</definedName>
    <definedName name="Criteria_MI" localSheetId="22">#REF!</definedName>
    <definedName name="Criteria_MI" localSheetId="21">#REF!</definedName>
    <definedName name="Criteria_MI" localSheetId="23">#REF!</definedName>
    <definedName name="Criteria_MI" localSheetId="25">#REF!</definedName>
    <definedName name="Criteria_MI" localSheetId="26">#REF!</definedName>
    <definedName name="Criteria_MI" localSheetId="27">#REF!</definedName>
    <definedName name="Criteria_MI" localSheetId="28">#REF!</definedName>
    <definedName name="Criteria_MI" localSheetId="32">#REF!</definedName>
    <definedName name="Criteria_MI" localSheetId="33">#REF!</definedName>
    <definedName name="Criteria_MI" localSheetId="34">#REF!</definedName>
    <definedName name="Criteria_MI" localSheetId="35">#REF!</definedName>
    <definedName name="Criteria_MI" localSheetId="29">#REF!</definedName>
    <definedName name="Criteria_MI" localSheetId="30">#REF!</definedName>
    <definedName name="Criteria_MI" localSheetId="31">#REF!</definedName>
    <definedName name="Criteria_MI" localSheetId="36">#REF!</definedName>
    <definedName name="Criteria_MI" localSheetId="37">#REF!</definedName>
    <definedName name="Criteria_MI" localSheetId="38">#REF!</definedName>
    <definedName name="Criteria_MI" localSheetId="39">#REF!</definedName>
    <definedName name="Criteria_MI" localSheetId="40">#REF!</definedName>
    <definedName name="Criteria_MI" localSheetId="41">#REF!</definedName>
    <definedName name="Criteria_MI" localSheetId="42">#REF!</definedName>
    <definedName name="Criteria_MI" localSheetId="43">#REF!</definedName>
    <definedName name="Criteria_MI" localSheetId="44">#REF!</definedName>
    <definedName name="Criteria_MI" localSheetId="61">#REF!</definedName>
    <definedName name="Criteria_MI" localSheetId="60">#REF!</definedName>
    <definedName name="Criteria_MI" localSheetId="47">#REF!</definedName>
    <definedName name="Criteria_MI" localSheetId="46">#REF!</definedName>
    <definedName name="Criteria_MI" localSheetId="45">#REF!</definedName>
    <definedName name="Criteria_MI" localSheetId="48">#REF!</definedName>
    <definedName name="Criteria_MI" localSheetId="50">#REF!</definedName>
    <definedName name="Criteria_MI" localSheetId="51">#REF!</definedName>
    <definedName name="Criteria_MI" localSheetId="52">#REF!</definedName>
    <definedName name="Criteria_MI" localSheetId="49">#REF!</definedName>
    <definedName name="Criteria_MI" localSheetId="55">#REF!</definedName>
    <definedName name="Criteria_MI" localSheetId="58">#REF!</definedName>
    <definedName name="Criteria_MI" localSheetId="53">#REF!</definedName>
    <definedName name="Criteria_MI" localSheetId="57">#REF!</definedName>
    <definedName name="Criteria_MI" localSheetId="59">#REF!</definedName>
    <definedName name="Criteria_MI" localSheetId="54">#REF!</definedName>
    <definedName name="Criteria_MI" localSheetId="56">#REF!</definedName>
    <definedName name="Criteria_MI" localSheetId="62">#REF!</definedName>
    <definedName name="Criteria_MI">#REF!</definedName>
    <definedName name="Criteria2" localSheetId="2">'[10]사업계획(97년)'!#REF!</definedName>
    <definedName name="Criteria2" localSheetId="1">'[10]사업계획(97년)'!#REF!</definedName>
    <definedName name="Criteria2" localSheetId="3">'[10]사업계획(97년)'!#REF!</definedName>
    <definedName name="Criteria2" localSheetId="7">'[10]사업계획(97년)'!#REF!</definedName>
    <definedName name="Criteria2" localSheetId="4">'[10]사업계획(97년)'!#REF!</definedName>
    <definedName name="Criteria2" localSheetId="5">'[10]사업계획(97년)'!#REF!</definedName>
    <definedName name="Criteria2" localSheetId="6">'[10]사업계획(97년)'!#REF!</definedName>
    <definedName name="Criteria2" localSheetId="8">'[10]사업계획(97년)'!#REF!</definedName>
    <definedName name="Criteria2" localSheetId="9">'[10]사업계획(97년)'!#REF!</definedName>
    <definedName name="Criteria2" localSheetId="11">'[10]사업계획(97년)'!#REF!</definedName>
    <definedName name="Criteria2" localSheetId="10">'[10]사업계획(97년)'!#REF!</definedName>
    <definedName name="Criteria2" localSheetId="16">'[10]사업계획(97년)'!#REF!</definedName>
    <definedName name="Criteria2" localSheetId="13">'[10]사업계획(97년)'!#REF!</definedName>
    <definedName name="Criteria2" localSheetId="12">'[10]사업계획(97년)'!#REF!</definedName>
    <definedName name="Criteria2" localSheetId="15">'[10]사업계획(97년)'!#REF!</definedName>
    <definedName name="Criteria2" localSheetId="14">'[10]사업계획(97년)'!#REF!</definedName>
    <definedName name="Criteria2" localSheetId="20">'[10]사업계획(97년)'!#REF!</definedName>
    <definedName name="Criteria2" localSheetId="17">'[10]사업계획(97년)'!#REF!</definedName>
    <definedName name="Criteria2" localSheetId="19">'[10]사업계획(97년)'!#REF!</definedName>
    <definedName name="Criteria2" localSheetId="18">'[10]사업계획(97년)'!#REF!</definedName>
    <definedName name="Criteria2" localSheetId="24">'[10]사업계획(97년)'!#REF!</definedName>
    <definedName name="Criteria2" localSheetId="22">'[10]사업계획(97년)'!#REF!</definedName>
    <definedName name="Criteria2" localSheetId="21">'[10]사업계획(97년)'!#REF!</definedName>
    <definedName name="Criteria2" localSheetId="23">'[10]사업계획(97년)'!#REF!</definedName>
    <definedName name="Criteria2" localSheetId="25">'[10]사업계획(97년)'!#REF!</definedName>
    <definedName name="Criteria2" localSheetId="26">'[10]사업계획(97년)'!#REF!</definedName>
    <definedName name="Criteria2" localSheetId="27">'[10]사업계획(97년)'!#REF!</definedName>
    <definedName name="Criteria2" localSheetId="28">'[10]사업계획(97년)'!#REF!</definedName>
    <definedName name="Criteria2" localSheetId="32">'[10]사업계획(97년)'!#REF!</definedName>
    <definedName name="Criteria2" localSheetId="33">'[10]사업계획(97년)'!#REF!</definedName>
    <definedName name="Criteria2" localSheetId="34">'[10]사업계획(97년)'!#REF!</definedName>
    <definedName name="Criteria2" localSheetId="35">'[10]사업계획(97년)'!#REF!</definedName>
    <definedName name="Criteria2" localSheetId="29">'[10]사업계획(97년)'!#REF!</definedName>
    <definedName name="Criteria2" localSheetId="30">'[10]사업계획(97년)'!#REF!</definedName>
    <definedName name="Criteria2" localSheetId="31">'[10]사업계획(97년)'!#REF!</definedName>
    <definedName name="Criteria2" localSheetId="36">'[10]사업계획(97년)'!#REF!</definedName>
    <definedName name="Criteria2" localSheetId="37">'[10]사업계획(97년)'!#REF!</definedName>
    <definedName name="Criteria2" localSheetId="38">'[10]사업계획(97년)'!#REF!</definedName>
    <definedName name="Criteria2" localSheetId="39">'[10]사업계획(97년)'!#REF!</definedName>
    <definedName name="Criteria2" localSheetId="40">'[10]사업계획(97년)'!#REF!</definedName>
    <definedName name="Criteria2" localSheetId="41">'[10]사업계획(97년)'!#REF!</definedName>
    <definedName name="Criteria2" localSheetId="42">'[10]사업계획(97년)'!#REF!</definedName>
    <definedName name="Criteria2" localSheetId="43">'[10]사업계획(97년)'!#REF!</definedName>
    <definedName name="Criteria2" localSheetId="44">'[10]사업계획(97년)'!#REF!</definedName>
    <definedName name="Criteria2" localSheetId="61">'[10]사업계획(97년)'!#REF!</definedName>
    <definedName name="Criteria2" localSheetId="60">'[10]사업계획(97년)'!#REF!</definedName>
    <definedName name="Criteria2" localSheetId="47">'[10]사업계획(97년)'!#REF!</definedName>
    <definedName name="Criteria2" localSheetId="46">'[10]사업계획(97년)'!#REF!</definedName>
    <definedName name="Criteria2" localSheetId="45">'[10]사업계획(97년)'!#REF!</definedName>
    <definedName name="Criteria2" localSheetId="48">'[10]사업계획(97년)'!#REF!</definedName>
    <definedName name="Criteria2" localSheetId="50">'[10]사업계획(97년)'!#REF!</definedName>
    <definedName name="Criteria2" localSheetId="51">'[10]사업계획(97년)'!#REF!</definedName>
    <definedName name="Criteria2" localSheetId="52">'[10]사업계획(97년)'!#REF!</definedName>
    <definedName name="Criteria2" localSheetId="49">'[10]사업계획(97년)'!#REF!</definedName>
    <definedName name="Criteria2" localSheetId="55">'[10]사업계획(97년)'!#REF!</definedName>
    <definedName name="Criteria2" localSheetId="58">'[10]사업계획(97년)'!#REF!</definedName>
    <definedName name="Criteria2" localSheetId="53">'[10]사업계획(97년)'!#REF!</definedName>
    <definedName name="Criteria2" localSheetId="57">'[10]사업계획(97년)'!#REF!</definedName>
    <definedName name="Criteria2" localSheetId="59">'[10]사업계획(97년)'!#REF!</definedName>
    <definedName name="Criteria2" localSheetId="54">'[10]사업계획(97년)'!#REF!</definedName>
    <definedName name="Criteria2" localSheetId="56">'[10]사업계획(97년)'!#REF!</definedName>
    <definedName name="Criteria2" localSheetId="62">'[10]사업계획(97년)'!#REF!</definedName>
    <definedName name="Criteria2">'[10]사업계획(97년)'!#REF!</definedName>
    <definedName name="criteriaa" localSheetId="2">'[11]사업계획(97년)'!#REF!</definedName>
    <definedName name="criteriaa" localSheetId="1">'[11]사업계획(97년)'!#REF!</definedName>
    <definedName name="criteriaa" localSheetId="3">'[11]사업계획(97년)'!#REF!</definedName>
    <definedName name="criteriaa" localSheetId="7">'[11]사업계획(97년)'!#REF!</definedName>
    <definedName name="criteriaa" localSheetId="4">'[11]사업계획(97년)'!#REF!</definedName>
    <definedName name="criteriaa" localSheetId="5">'[11]사업계획(97년)'!#REF!</definedName>
    <definedName name="criteriaa" localSheetId="6">'[11]사업계획(97년)'!#REF!</definedName>
    <definedName name="criteriaa" localSheetId="8">'[11]사업계획(97년)'!#REF!</definedName>
    <definedName name="criteriaa" localSheetId="9">'[11]사업계획(97년)'!#REF!</definedName>
    <definedName name="criteriaa" localSheetId="11">'[11]사업계획(97년)'!#REF!</definedName>
    <definedName name="criteriaa" localSheetId="10">'[11]사업계획(97년)'!#REF!</definedName>
    <definedName name="criteriaa" localSheetId="16">'[11]사업계획(97년)'!#REF!</definedName>
    <definedName name="criteriaa" localSheetId="13">'[11]사업계획(97년)'!#REF!</definedName>
    <definedName name="criteriaa" localSheetId="12">'[11]사업계획(97년)'!#REF!</definedName>
    <definedName name="criteriaa" localSheetId="15">'[11]사업계획(97년)'!#REF!</definedName>
    <definedName name="criteriaa" localSheetId="14">'[11]사업계획(97년)'!#REF!</definedName>
    <definedName name="criteriaa" localSheetId="20">'[11]사업계획(97년)'!#REF!</definedName>
    <definedName name="criteriaa" localSheetId="17">'[11]사업계획(97년)'!#REF!</definedName>
    <definedName name="criteriaa" localSheetId="19">'[11]사업계획(97년)'!#REF!</definedName>
    <definedName name="criteriaa" localSheetId="18">'[11]사업계획(97년)'!#REF!</definedName>
    <definedName name="criteriaa" localSheetId="24">'[11]사업계획(97년)'!#REF!</definedName>
    <definedName name="criteriaa" localSheetId="22">'[11]사업계획(97년)'!#REF!</definedName>
    <definedName name="criteriaa" localSheetId="21">'[11]사업계획(97년)'!#REF!</definedName>
    <definedName name="criteriaa" localSheetId="23">'[11]사업계획(97년)'!#REF!</definedName>
    <definedName name="criteriaa" localSheetId="25">'[11]사업계획(97년)'!#REF!</definedName>
    <definedName name="criteriaa" localSheetId="26">'[11]사업계획(97년)'!#REF!</definedName>
    <definedName name="criteriaa" localSheetId="27">'[11]사업계획(97년)'!#REF!</definedName>
    <definedName name="criteriaa" localSheetId="28">'[11]사업계획(97년)'!#REF!</definedName>
    <definedName name="criteriaa" localSheetId="32">'[11]사업계획(97년)'!#REF!</definedName>
    <definedName name="criteriaa" localSheetId="33">'[11]사업계획(97년)'!#REF!</definedName>
    <definedName name="criteriaa" localSheetId="34">'[11]사업계획(97년)'!#REF!</definedName>
    <definedName name="criteriaa" localSheetId="35">'[11]사업계획(97년)'!#REF!</definedName>
    <definedName name="criteriaa" localSheetId="29">'[11]사업계획(97년)'!#REF!</definedName>
    <definedName name="criteriaa" localSheetId="30">'[11]사업계획(97년)'!#REF!</definedName>
    <definedName name="criteriaa" localSheetId="31">'[11]사업계획(97년)'!#REF!</definedName>
    <definedName name="criteriaa" localSheetId="36">'[11]사업계획(97년)'!#REF!</definedName>
    <definedName name="criteriaa" localSheetId="37">'[11]사업계획(97년)'!#REF!</definedName>
    <definedName name="criteriaa" localSheetId="38">'[11]사업계획(97년)'!#REF!</definedName>
    <definedName name="criteriaa" localSheetId="39">'[11]사업계획(97년)'!#REF!</definedName>
    <definedName name="criteriaa" localSheetId="40">'[11]사업계획(97년)'!#REF!</definedName>
    <definedName name="criteriaa" localSheetId="41">'[11]사업계획(97년)'!#REF!</definedName>
    <definedName name="criteriaa" localSheetId="42">'[11]사업계획(97년)'!#REF!</definedName>
    <definedName name="criteriaa" localSheetId="43">'[11]사업계획(97년)'!#REF!</definedName>
    <definedName name="criteriaa" localSheetId="44">'[11]사업계획(97년)'!#REF!</definedName>
    <definedName name="criteriaa" localSheetId="61">'[11]사업계획(97년)'!#REF!</definedName>
    <definedName name="criteriaa" localSheetId="60">'[11]사업계획(97년)'!#REF!</definedName>
    <definedName name="criteriaa" localSheetId="47">'[11]사업계획(97년)'!#REF!</definedName>
    <definedName name="criteriaa" localSheetId="46">'[11]사업계획(97년)'!#REF!</definedName>
    <definedName name="criteriaa" localSheetId="45">'[11]사업계획(97년)'!#REF!</definedName>
    <definedName name="criteriaa" localSheetId="48">'[11]사업계획(97년)'!#REF!</definedName>
    <definedName name="criteriaa" localSheetId="50">'[11]사업계획(97년)'!#REF!</definedName>
    <definedName name="criteriaa" localSheetId="51">'[11]사업계획(97년)'!#REF!</definedName>
    <definedName name="criteriaa" localSheetId="52">'[11]사업계획(97년)'!#REF!</definedName>
    <definedName name="criteriaa" localSheetId="49">'[11]사업계획(97년)'!#REF!</definedName>
    <definedName name="criteriaa" localSheetId="55">'[11]사업계획(97년)'!#REF!</definedName>
    <definedName name="criteriaa" localSheetId="58">'[11]사업계획(97년)'!#REF!</definedName>
    <definedName name="criteriaa" localSheetId="53">'[11]사업계획(97년)'!#REF!</definedName>
    <definedName name="criteriaa" localSheetId="57">'[11]사업계획(97년)'!#REF!</definedName>
    <definedName name="criteriaa" localSheetId="59">'[11]사업계획(97년)'!#REF!</definedName>
    <definedName name="criteriaa" localSheetId="54">'[11]사업계획(97년)'!#REF!</definedName>
    <definedName name="criteriaa" localSheetId="56">'[11]사업계획(97년)'!#REF!</definedName>
    <definedName name="criteriaa" localSheetId="62">'[11]사업계획(97년)'!#REF!</definedName>
    <definedName name="criteriaa">'[11]사업계획(97년)'!#REF!</definedName>
    <definedName name="custcode" localSheetId="2">#REF!</definedName>
    <definedName name="custcode" localSheetId="1">#REF!</definedName>
    <definedName name="custcode" localSheetId="3">#REF!</definedName>
    <definedName name="custcode" localSheetId="7">#REF!</definedName>
    <definedName name="custcode" localSheetId="4">#REF!</definedName>
    <definedName name="custcode" localSheetId="5">#REF!</definedName>
    <definedName name="custcode" localSheetId="6">#REF!</definedName>
    <definedName name="custcode" localSheetId="8">#REF!</definedName>
    <definedName name="custcode" localSheetId="9">#REF!</definedName>
    <definedName name="custcode" localSheetId="11">#REF!</definedName>
    <definedName name="custcode" localSheetId="10">#REF!</definedName>
    <definedName name="custcode" localSheetId="16">#REF!</definedName>
    <definedName name="custcode" localSheetId="13">#REF!</definedName>
    <definedName name="custcode" localSheetId="12">#REF!</definedName>
    <definedName name="custcode" localSheetId="15">#REF!</definedName>
    <definedName name="custcode" localSheetId="14">#REF!</definedName>
    <definedName name="custcode" localSheetId="20">#REF!</definedName>
    <definedName name="custcode" localSheetId="17">#REF!</definedName>
    <definedName name="custcode" localSheetId="19">#REF!</definedName>
    <definedName name="custcode" localSheetId="18">#REF!</definedName>
    <definedName name="custcode" localSheetId="24">#REF!</definedName>
    <definedName name="custcode" localSheetId="22">#REF!</definedName>
    <definedName name="custcode" localSheetId="21">#REF!</definedName>
    <definedName name="custcode" localSheetId="23">#REF!</definedName>
    <definedName name="custcode" localSheetId="25">#REF!</definedName>
    <definedName name="custcode" localSheetId="26">#REF!</definedName>
    <definedName name="custcode" localSheetId="27">#REF!</definedName>
    <definedName name="custcode" localSheetId="28">#REF!</definedName>
    <definedName name="custcode" localSheetId="32">#REF!</definedName>
    <definedName name="custcode" localSheetId="33">#REF!</definedName>
    <definedName name="custcode" localSheetId="34">#REF!</definedName>
    <definedName name="custcode" localSheetId="35">#REF!</definedName>
    <definedName name="custcode" localSheetId="29">#REF!</definedName>
    <definedName name="custcode" localSheetId="30">#REF!</definedName>
    <definedName name="custcode" localSheetId="31">#REF!</definedName>
    <definedName name="custcode" localSheetId="36">#REF!</definedName>
    <definedName name="custcode" localSheetId="37">#REF!</definedName>
    <definedName name="custcode" localSheetId="38">#REF!</definedName>
    <definedName name="custcode" localSheetId="39">#REF!</definedName>
    <definedName name="custcode" localSheetId="40">#REF!</definedName>
    <definedName name="custcode" localSheetId="41">#REF!</definedName>
    <definedName name="custcode" localSheetId="42">#REF!</definedName>
    <definedName name="custcode" localSheetId="43">#REF!</definedName>
    <definedName name="custcode" localSheetId="44">#REF!</definedName>
    <definedName name="custcode" localSheetId="61">#REF!</definedName>
    <definedName name="custcode" localSheetId="60">#REF!</definedName>
    <definedName name="custcode" localSheetId="47">#REF!</definedName>
    <definedName name="custcode" localSheetId="46">#REF!</definedName>
    <definedName name="custcode" localSheetId="45">#REF!</definedName>
    <definedName name="custcode" localSheetId="48">#REF!</definedName>
    <definedName name="custcode" localSheetId="50">#REF!</definedName>
    <definedName name="custcode" localSheetId="51">#REF!</definedName>
    <definedName name="custcode" localSheetId="52">#REF!</definedName>
    <definedName name="custcode" localSheetId="49">#REF!</definedName>
    <definedName name="custcode" localSheetId="55">#REF!</definedName>
    <definedName name="custcode" localSheetId="58">#REF!</definedName>
    <definedName name="custcode" localSheetId="53">#REF!</definedName>
    <definedName name="custcode" localSheetId="57">#REF!</definedName>
    <definedName name="custcode" localSheetId="59">#REF!</definedName>
    <definedName name="custcode" localSheetId="54">#REF!</definedName>
    <definedName name="custcode" localSheetId="56">#REF!</definedName>
    <definedName name="custcode" localSheetId="62">#REF!</definedName>
    <definedName name="custcode">#REF!</definedName>
    <definedName name="CV" localSheetId="2">#REF!</definedName>
    <definedName name="CV" localSheetId="1">#REF!</definedName>
    <definedName name="CV" localSheetId="3">#REF!</definedName>
    <definedName name="CV" localSheetId="7">#REF!</definedName>
    <definedName name="CV" localSheetId="4">#REF!</definedName>
    <definedName name="CV" localSheetId="5">#REF!</definedName>
    <definedName name="CV" localSheetId="6">#REF!</definedName>
    <definedName name="CV" localSheetId="8">#REF!</definedName>
    <definedName name="CV" localSheetId="9">#REF!</definedName>
    <definedName name="CV" localSheetId="11">#REF!</definedName>
    <definedName name="CV" localSheetId="10">#REF!</definedName>
    <definedName name="CV" localSheetId="16">#REF!</definedName>
    <definedName name="CV" localSheetId="13">#REF!</definedName>
    <definedName name="CV" localSheetId="12">#REF!</definedName>
    <definedName name="CV" localSheetId="15">#REF!</definedName>
    <definedName name="CV" localSheetId="14">#REF!</definedName>
    <definedName name="CV" localSheetId="20">#REF!</definedName>
    <definedName name="CV" localSheetId="17">#REF!</definedName>
    <definedName name="CV" localSheetId="19">#REF!</definedName>
    <definedName name="CV" localSheetId="18">#REF!</definedName>
    <definedName name="CV" localSheetId="24">#REF!</definedName>
    <definedName name="CV" localSheetId="22">#REF!</definedName>
    <definedName name="CV" localSheetId="21">#REF!</definedName>
    <definedName name="CV" localSheetId="23">#REF!</definedName>
    <definedName name="CV" localSheetId="25">#REF!</definedName>
    <definedName name="CV" localSheetId="26">#REF!</definedName>
    <definedName name="CV" localSheetId="27">#REF!</definedName>
    <definedName name="CV" localSheetId="28">#REF!</definedName>
    <definedName name="CV" localSheetId="32">#REF!</definedName>
    <definedName name="CV" localSheetId="33">#REF!</definedName>
    <definedName name="CV" localSheetId="34">#REF!</definedName>
    <definedName name="CV" localSheetId="35">#REF!</definedName>
    <definedName name="CV" localSheetId="29">#REF!</definedName>
    <definedName name="CV" localSheetId="30">#REF!</definedName>
    <definedName name="CV" localSheetId="31">#REF!</definedName>
    <definedName name="CV" localSheetId="36">#REF!</definedName>
    <definedName name="CV" localSheetId="37">#REF!</definedName>
    <definedName name="CV" localSheetId="38">#REF!</definedName>
    <definedName name="CV" localSheetId="39">#REF!</definedName>
    <definedName name="CV" localSheetId="40">#REF!</definedName>
    <definedName name="CV" localSheetId="41">#REF!</definedName>
    <definedName name="CV" localSheetId="42">#REF!</definedName>
    <definedName name="CV" localSheetId="43">#REF!</definedName>
    <definedName name="CV" localSheetId="44">#REF!</definedName>
    <definedName name="CV" localSheetId="61">#REF!</definedName>
    <definedName name="CV" localSheetId="60">#REF!</definedName>
    <definedName name="CV" localSheetId="47">#REF!</definedName>
    <definedName name="CV" localSheetId="46">#REF!</definedName>
    <definedName name="CV" localSheetId="45">#REF!</definedName>
    <definedName name="CV" localSheetId="48">#REF!</definedName>
    <definedName name="CV" localSheetId="50">#REF!</definedName>
    <definedName name="CV" localSheetId="51">#REF!</definedName>
    <definedName name="CV" localSheetId="52">#REF!</definedName>
    <definedName name="CV" localSheetId="49">#REF!</definedName>
    <definedName name="CV" localSheetId="55">#REF!</definedName>
    <definedName name="CV" localSheetId="58">#REF!</definedName>
    <definedName name="CV" localSheetId="53">#REF!</definedName>
    <definedName name="CV" localSheetId="57">#REF!</definedName>
    <definedName name="CV" localSheetId="59">#REF!</definedName>
    <definedName name="CV" localSheetId="54">#REF!</definedName>
    <definedName name="CV" localSheetId="56">#REF!</definedName>
    <definedName name="CV" localSheetId="62">#REF!</definedName>
    <definedName name="CV">#REF!</definedName>
    <definedName name="D" localSheetId="2">#REF!</definedName>
    <definedName name="D" localSheetId="1">#REF!</definedName>
    <definedName name="D" localSheetId="3">#REF!</definedName>
    <definedName name="D" localSheetId="7">#REF!</definedName>
    <definedName name="D" localSheetId="4">#REF!</definedName>
    <definedName name="D" localSheetId="5">#REF!</definedName>
    <definedName name="D" localSheetId="6">#REF!</definedName>
    <definedName name="D" localSheetId="8">#REF!</definedName>
    <definedName name="D" localSheetId="9">#REF!</definedName>
    <definedName name="D" localSheetId="11">#REF!</definedName>
    <definedName name="D" localSheetId="10">#REF!</definedName>
    <definedName name="D" localSheetId="16">#REF!</definedName>
    <definedName name="D" localSheetId="13">#REF!</definedName>
    <definedName name="D" localSheetId="12">#REF!</definedName>
    <definedName name="D" localSheetId="15">#REF!</definedName>
    <definedName name="D" localSheetId="14">#REF!</definedName>
    <definedName name="D" localSheetId="20">#REF!</definedName>
    <definedName name="D" localSheetId="17">#REF!</definedName>
    <definedName name="D" localSheetId="19">#REF!</definedName>
    <definedName name="D" localSheetId="18">#REF!</definedName>
    <definedName name="D" localSheetId="24">#REF!</definedName>
    <definedName name="D" localSheetId="22">#REF!</definedName>
    <definedName name="D" localSheetId="21">#REF!</definedName>
    <definedName name="D" localSheetId="23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32">#REF!</definedName>
    <definedName name="D" localSheetId="33">#REF!</definedName>
    <definedName name="D" localSheetId="34">#REF!</definedName>
    <definedName name="D" localSheetId="35">#REF!</definedName>
    <definedName name="D" localSheetId="29">#REF!</definedName>
    <definedName name="D" localSheetId="30">#REF!</definedName>
    <definedName name="D" localSheetId="31">#REF!</definedName>
    <definedName name="D" localSheetId="36">#REF!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61">#REF!</definedName>
    <definedName name="D" localSheetId="60">#REF!</definedName>
    <definedName name="D" localSheetId="47">#REF!</definedName>
    <definedName name="D" localSheetId="46">#REF!</definedName>
    <definedName name="D" localSheetId="45">#REF!</definedName>
    <definedName name="D" localSheetId="48">#REF!</definedName>
    <definedName name="D" localSheetId="50">#REF!</definedName>
    <definedName name="D" localSheetId="51">#REF!</definedName>
    <definedName name="D" localSheetId="52">#REF!</definedName>
    <definedName name="D" localSheetId="49">#REF!</definedName>
    <definedName name="D" localSheetId="55">#REF!</definedName>
    <definedName name="D" localSheetId="58">#REF!</definedName>
    <definedName name="D" localSheetId="53">#REF!</definedName>
    <definedName name="D" localSheetId="57">#REF!</definedName>
    <definedName name="D" localSheetId="59">#REF!</definedName>
    <definedName name="D" localSheetId="54">#REF!</definedName>
    <definedName name="D" localSheetId="56">#REF!</definedName>
    <definedName name="D" localSheetId="62">#REF!</definedName>
    <definedName name="D">#REF!</definedName>
    <definedName name="d_1" localSheetId="2">#REF!</definedName>
    <definedName name="d_1" localSheetId="1">#REF!</definedName>
    <definedName name="d_1" localSheetId="3">#REF!</definedName>
    <definedName name="d_1" localSheetId="7">#REF!</definedName>
    <definedName name="d_1" localSheetId="4">#REF!</definedName>
    <definedName name="d_1" localSheetId="5">#REF!</definedName>
    <definedName name="d_1" localSheetId="6">#REF!</definedName>
    <definedName name="d_1" localSheetId="8">#REF!</definedName>
    <definedName name="d_1" localSheetId="9">#REF!</definedName>
    <definedName name="d_1" localSheetId="11">#REF!</definedName>
    <definedName name="d_1" localSheetId="10">#REF!</definedName>
    <definedName name="d_1" localSheetId="16">#REF!</definedName>
    <definedName name="d_1" localSheetId="13">#REF!</definedName>
    <definedName name="d_1" localSheetId="12">#REF!</definedName>
    <definedName name="d_1" localSheetId="15">#REF!</definedName>
    <definedName name="d_1" localSheetId="14">#REF!</definedName>
    <definedName name="d_1" localSheetId="20">#REF!</definedName>
    <definedName name="d_1" localSheetId="17">#REF!</definedName>
    <definedName name="d_1" localSheetId="19">#REF!</definedName>
    <definedName name="d_1" localSheetId="18">#REF!</definedName>
    <definedName name="d_1" localSheetId="24">#REF!</definedName>
    <definedName name="d_1" localSheetId="22">#REF!</definedName>
    <definedName name="d_1" localSheetId="21">#REF!</definedName>
    <definedName name="d_1" localSheetId="23">#REF!</definedName>
    <definedName name="d_1" localSheetId="25">#REF!</definedName>
    <definedName name="d_1" localSheetId="26">#REF!</definedName>
    <definedName name="d_1" localSheetId="27">#REF!</definedName>
    <definedName name="d_1" localSheetId="28">#REF!</definedName>
    <definedName name="d_1" localSheetId="32">#REF!</definedName>
    <definedName name="d_1" localSheetId="33">#REF!</definedName>
    <definedName name="d_1" localSheetId="34">#REF!</definedName>
    <definedName name="d_1" localSheetId="35">#REF!</definedName>
    <definedName name="d_1" localSheetId="29">#REF!</definedName>
    <definedName name="d_1" localSheetId="30">#REF!</definedName>
    <definedName name="d_1" localSheetId="31">#REF!</definedName>
    <definedName name="d_1" localSheetId="36">#REF!</definedName>
    <definedName name="d_1" localSheetId="37">#REF!</definedName>
    <definedName name="d_1" localSheetId="38">#REF!</definedName>
    <definedName name="d_1" localSheetId="39">#REF!</definedName>
    <definedName name="d_1" localSheetId="40">#REF!</definedName>
    <definedName name="d_1" localSheetId="41">#REF!</definedName>
    <definedName name="d_1" localSheetId="42">#REF!</definedName>
    <definedName name="d_1" localSheetId="43">#REF!</definedName>
    <definedName name="d_1" localSheetId="44">#REF!</definedName>
    <definedName name="d_1" localSheetId="61">#REF!</definedName>
    <definedName name="d_1" localSheetId="60">#REF!</definedName>
    <definedName name="d_1" localSheetId="47">#REF!</definedName>
    <definedName name="d_1" localSheetId="46">#REF!</definedName>
    <definedName name="d_1" localSheetId="45">#REF!</definedName>
    <definedName name="d_1" localSheetId="48">#REF!</definedName>
    <definedName name="d_1" localSheetId="50">#REF!</definedName>
    <definedName name="d_1" localSheetId="51">#REF!</definedName>
    <definedName name="d_1" localSheetId="52">#REF!</definedName>
    <definedName name="d_1" localSheetId="49">#REF!</definedName>
    <definedName name="d_1" localSheetId="55">#REF!</definedName>
    <definedName name="d_1" localSheetId="58">#REF!</definedName>
    <definedName name="d_1" localSheetId="53">#REF!</definedName>
    <definedName name="d_1" localSheetId="57">#REF!</definedName>
    <definedName name="d_1" localSheetId="59">#REF!</definedName>
    <definedName name="d_1" localSheetId="54">#REF!</definedName>
    <definedName name="d_1" localSheetId="56">#REF!</definedName>
    <definedName name="d_1" localSheetId="62">#REF!</definedName>
    <definedName name="d_1">#REF!</definedName>
    <definedName name="d_2" localSheetId="2">#REF!</definedName>
    <definedName name="d_2" localSheetId="1">#REF!</definedName>
    <definedName name="d_2" localSheetId="3">#REF!</definedName>
    <definedName name="d_2" localSheetId="7">#REF!</definedName>
    <definedName name="d_2" localSheetId="4">#REF!</definedName>
    <definedName name="d_2" localSheetId="5">#REF!</definedName>
    <definedName name="d_2" localSheetId="6">#REF!</definedName>
    <definedName name="d_2" localSheetId="8">#REF!</definedName>
    <definedName name="d_2" localSheetId="9">#REF!</definedName>
    <definedName name="d_2" localSheetId="11">#REF!</definedName>
    <definedName name="d_2" localSheetId="10">#REF!</definedName>
    <definedName name="d_2" localSheetId="16">#REF!</definedName>
    <definedName name="d_2" localSheetId="13">#REF!</definedName>
    <definedName name="d_2" localSheetId="12">#REF!</definedName>
    <definedName name="d_2" localSheetId="15">#REF!</definedName>
    <definedName name="d_2" localSheetId="14">#REF!</definedName>
    <definedName name="d_2" localSheetId="20">#REF!</definedName>
    <definedName name="d_2" localSheetId="17">#REF!</definedName>
    <definedName name="d_2" localSheetId="19">#REF!</definedName>
    <definedName name="d_2" localSheetId="18">#REF!</definedName>
    <definedName name="d_2" localSheetId="24">#REF!</definedName>
    <definedName name="d_2" localSheetId="22">#REF!</definedName>
    <definedName name="d_2" localSheetId="21">#REF!</definedName>
    <definedName name="d_2" localSheetId="23">#REF!</definedName>
    <definedName name="d_2" localSheetId="25">#REF!</definedName>
    <definedName name="d_2" localSheetId="26">#REF!</definedName>
    <definedName name="d_2" localSheetId="27">#REF!</definedName>
    <definedName name="d_2" localSheetId="28">#REF!</definedName>
    <definedName name="d_2" localSheetId="32">#REF!</definedName>
    <definedName name="d_2" localSheetId="33">#REF!</definedName>
    <definedName name="d_2" localSheetId="34">#REF!</definedName>
    <definedName name="d_2" localSheetId="35">#REF!</definedName>
    <definedName name="d_2" localSheetId="29">#REF!</definedName>
    <definedName name="d_2" localSheetId="30">#REF!</definedName>
    <definedName name="d_2" localSheetId="31">#REF!</definedName>
    <definedName name="d_2" localSheetId="36">#REF!</definedName>
    <definedName name="d_2" localSheetId="37">#REF!</definedName>
    <definedName name="d_2" localSheetId="38">#REF!</definedName>
    <definedName name="d_2" localSheetId="39">#REF!</definedName>
    <definedName name="d_2" localSheetId="40">#REF!</definedName>
    <definedName name="d_2" localSheetId="41">#REF!</definedName>
    <definedName name="d_2" localSheetId="42">#REF!</definedName>
    <definedName name="d_2" localSheetId="43">#REF!</definedName>
    <definedName name="d_2" localSheetId="44">#REF!</definedName>
    <definedName name="d_2" localSheetId="61">#REF!</definedName>
    <definedName name="d_2" localSheetId="60">#REF!</definedName>
    <definedName name="d_2" localSheetId="47">#REF!</definedName>
    <definedName name="d_2" localSheetId="46">#REF!</definedName>
    <definedName name="d_2" localSheetId="45">#REF!</definedName>
    <definedName name="d_2" localSheetId="48">#REF!</definedName>
    <definedName name="d_2" localSheetId="50">#REF!</definedName>
    <definedName name="d_2" localSheetId="51">#REF!</definedName>
    <definedName name="d_2" localSheetId="52">#REF!</definedName>
    <definedName name="d_2" localSheetId="49">#REF!</definedName>
    <definedName name="d_2" localSheetId="55">#REF!</definedName>
    <definedName name="d_2" localSheetId="58">#REF!</definedName>
    <definedName name="d_2" localSheetId="53">#REF!</definedName>
    <definedName name="d_2" localSheetId="57">#REF!</definedName>
    <definedName name="d_2" localSheetId="59">#REF!</definedName>
    <definedName name="d_2" localSheetId="54">#REF!</definedName>
    <definedName name="d_2" localSheetId="56">#REF!</definedName>
    <definedName name="d_2" localSheetId="62">#REF!</definedName>
    <definedName name="d_2">#REF!</definedName>
    <definedName name="da" localSheetId="2">#REF!</definedName>
    <definedName name="da" localSheetId="1">#REF!</definedName>
    <definedName name="da" localSheetId="3">#REF!</definedName>
    <definedName name="da" localSheetId="7">#REF!</definedName>
    <definedName name="da" localSheetId="4">#REF!</definedName>
    <definedName name="da" localSheetId="5">#REF!</definedName>
    <definedName name="da" localSheetId="6">#REF!</definedName>
    <definedName name="da" localSheetId="8">#REF!</definedName>
    <definedName name="da" localSheetId="9">#REF!</definedName>
    <definedName name="da" localSheetId="11">#REF!</definedName>
    <definedName name="da" localSheetId="10">#REF!</definedName>
    <definedName name="da" localSheetId="16">#REF!</definedName>
    <definedName name="da" localSheetId="13">#REF!</definedName>
    <definedName name="da" localSheetId="12">#REF!</definedName>
    <definedName name="da" localSheetId="15">#REF!</definedName>
    <definedName name="da" localSheetId="14">#REF!</definedName>
    <definedName name="da" localSheetId="20">#REF!</definedName>
    <definedName name="da" localSheetId="17">#REF!</definedName>
    <definedName name="da" localSheetId="19">#REF!</definedName>
    <definedName name="da" localSheetId="18">#REF!</definedName>
    <definedName name="da" localSheetId="24">#REF!</definedName>
    <definedName name="da" localSheetId="22">#REF!</definedName>
    <definedName name="da" localSheetId="21">#REF!</definedName>
    <definedName name="da" localSheetId="23">#REF!</definedName>
    <definedName name="da" localSheetId="25">#REF!</definedName>
    <definedName name="da" localSheetId="26">#REF!</definedName>
    <definedName name="da" localSheetId="27">#REF!</definedName>
    <definedName name="da" localSheetId="28">#REF!</definedName>
    <definedName name="da" localSheetId="32">#REF!</definedName>
    <definedName name="da" localSheetId="33">#REF!</definedName>
    <definedName name="da" localSheetId="34">#REF!</definedName>
    <definedName name="da" localSheetId="35">#REF!</definedName>
    <definedName name="da" localSheetId="29">#REF!</definedName>
    <definedName name="da" localSheetId="30">#REF!</definedName>
    <definedName name="da" localSheetId="31">#REF!</definedName>
    <definedName name="da" localSheetId="36">#REF!</definedName>
    <definedName name="da" localSheetId="37">#REF!</definedName>
    <definedName name="da" localSheetId="38">#REF!</definedName>
    <definedName name="da" localSheetId="39">#REF!</definedName>
    <definedName name="da" localSheetId="40">#REF!</definedName>
    <definedName name="da" localSheetId="41">#REF!</definedName>
    <definedName name="da" localSheetId="42">#REF!</definedName>
    <definedName name="da" localSheetId="43">#REF!</definedName>
    <definedName name="da" localSheetId="44">#REF!</definedName>
    <definedName name="da" localSheetId="61">#REF!</definedName>
    <definedName name="da" localSheetId="60">#REF!</definedName>
    <definedName name="da" localSheetId="47">#REF!</definedName>
    <definedName name="da" localSheetId="46">#REF!</definedName>
    <definedName name="da" localSheetId="45">#REF!</definedName>
    <definedName name="da" localSheetId="48">#REF!</definedName>
    <definedName name="da" localSheetId="50">#REF!</definedName>
    <definedName name="da" localSheetId="51">#REF!</definedName>
    <definedName name="da" localSheetId="52">#REF!</definedName>
    <definedName name="da" localSheetId="49">#REF!</definedName>
    <definedName name="da" localSheetId="55">#REF!</definedName>
    <definedName name="da" localSheetId="58">#REF!</definedName>
    <definedName name="da" localSheetId="53">#REF!</definedName>
    <definedName name="da" localSheetId="57">#REF!</definedName>
    <definedName name="da" localSheetId="59">#REF!</definedName>
    <definedName name="da" localSheetId="54">#REF!</definedName>
    <definedName name="da" localSheetId="56">#REF!</definedName>
    <definedName name="da" localSheetId="62">#REF!</definedName>
    <definedName name="da">#REF!</definedName>
    <definedName name="DAFFFFF" localSheetId="2">#REF!</definedName>
    <definedName name="DAFFFFF" localSheetId="1">#REF!</definedName>
    <definedName name="DAFFFFF" localSheetId="3">#REF!</definedName>
    <definedName name="DAFFFFF" localSheetId="7">#REF!</definedName>
    <definedName name="DAFFFFF" localSheetId="4">#REF!</definedName>
    <definedName name="DAFFFFF" localSheetId="5">#REF!</definedName>
    <definedName name="DAFFFFF" localSheetId="6">#REF!</definedName>
    <definedName name="DAFFFFF" localSheetId="8">#REF!</definedName>
    <definedName name="DAFFFFF" localSheetId="9">#REF!</definedName>
    <definedName name="DAFFFFF" localSheetId="11">#REF!</definedName>
    <definedName name="DAFFFFF" localSheetId="10">#REF!</definedName>
    <definedName name="DAFFFFF" localSheetId="16">#REF!</definedName>
    <definedName name="DAFFFFF" localSheetId="13">#REF!</definedName>
    <definedName name="DAFFFFF" localSheetId="12">#REF!</definedName>
    <definedName name="DAFFFFF" localSheetId="15">#REF!</definedName>
    <definedName name="DAFFFFF" localSheetId="14">#REF!</definedName>
    <definedName name="DAFFFFF" localSheetId="20">#REF!</definedName>
    <definedName name="DAFFFFF" localSheetId="17">#REF!</definedName>
    <definedName name="DAFFFFF" localSheetId="19">#REF!</definedName>
    <definedName name="DAFFFFF" localSheetId="18">#REF!</definedName>
    <definedName name="DAFFFFF" localSheetId="24">#REF!</definedName>
    <definedName name="DAFFFFF" localSheetId="22">#REF!</definedName>
    <definedName name="DAFFFFF" localSheetId="21">#REF!</definedName>
    <definedName name="DAFFFFF" localSheetId="23">#REF!</definedName>
    <definedName name="DAFFFFF" localSheetId="25">#REF!</definedName>
    <definedName name="DAFFFFF" localSheetId="26">#REF!</definedName>
    <definedName name="DAFFFFF" localSheetId="27">#REF!</definedName>
    <definedName name="DAFFFFF" localSheetId="28">#REF!</definedName>
    <definedName name="DAFFFFF" localSheetId="32">#REF!</definedName>
    <definedName name="DAFFFFF" localSheetId="33">#REF!</definedName>
    <definedName name="DAFFFFF" localSheetId="34">#REF!</definedName>
    <definedName name="DAFFFFF" localSheetId="35">#REF!</definedName>
    <definedName name="DAFFFFF" localSheetId="29">#REF!</definedName>
    <definedName name="DAFFFFF" localSheetId="30">#REF!</definedName>
    <definedName name="DAFFFFF" localSheetId="31">#REF!</definedName>
    <definedName name="DAFFFFF" localSheetId="36">#REF!</definedName>
    <definedName name="DAFFFFF" localSheetId="37">#REF!</definedName>
    <definedName name="DAFFFFF" localSheetId="38">#REF!</definedName>
    <definedName name="DAFFFFF" localSheetId="39">#REF!</definedName>
    <definedName name="DAFFFFF" localSheetId="40">#REF!</definedName>
    <definedName name="DAFFFFF" localSheetId="41">#REF!</definedName>
    <definedName name="DAFFFFF" localSheetId="42">#REF!</definedName>
    <definedName name="DAFFFFF" localSheetId="43">#REF!</definedName>
    <definedName name="DAFFFFF" localSheetId="44">#REF!</definedName>
    <definedName name="DAFFFFF" localSheetId="61">#REF!</definedName>
    <definedName name="DAFFFFF" localSheetId="60">#REF!</definedName>
    <definedName name="DAFFFFF" localSheetId="47">#REF!</definedName>
    <definedName name="DAFFFFF" localSheetId="46">#REF!</definedName>
    <definedName name="DAFFFFF" localSheetId="45">#REF!</definedName>
    <definedName name="DAFFFFF" localSheetId="48">#REF!</definedName>
    <definedName name="DAFFFFF" localSheetId="50">#REF!</definedName>
    <definedName name="DAFFFFF" localSheetId="51">#REF!</definedName>
    <definedName name="DAFFFFF" localSheetId="52">#REF!</definedName>
    <definedName name="DAFFFFF" localSheetId="49">#REF!</definedName>
    <definedName name="DAFFFFF" localSheetId="55">#REF!</definedName>
    <definedName name="DAFFFFF" localSheetId="58">#REF!</definedName>
    <definedName name="DAFFFFF" localSheetId="53">#REF!</definedName>
    <definedName name="DAFFFFF" localSheetId="57">#REF!</definedName>
    <definedName name="DAFFFFF" localSheetId="59">#REF!</definedName>
    <definedName name="DAFFFFF" localSheetId="54">#REF!</definedName>
    <definedName name="DAFFFFF" localSheetId="56">#REF!</definedName>
    <definedName name="DAFFFFF" localSheetId="62">#REF!</definedName>
    <definedName name="DAFFFFF">#REF!</definedName>
    <definedName name="data" localSheetId="2">#REF!</definedName>
    <definedName name="data" localSheetId="1">#REF!</definedName>
    <definedName name="data" localSheetId="3">#REF!</definedName>
    <definedName name="data" localSheetId="7">#REF!</definedName>
    <definedName name="data" localSheetId="4">#REF!</definedName>
    <definedName name="data" localSheetId="5">#REF!</definedName>
    <definedName name="data" localSheetId="6">#REF!</definedName>
    <definedName name="data" localSheetId="8">#REF!</definedName>
    <definedName name="data" localSheetId="9">#REF!</definedName>
    <definedName name="data" localSheetId="11">#REF!</definedName>
    <definedName name="data" localSheetId="10">#REF!</definedName>
    <definedName name="data" localSheetId="16">#REF!</definedName>
    <definedName name="data" localSheetId="13">#REF!</definedName>
    <definedName name="data" localSheetId="12">#REF!</definedName>
    <definedName name="data" localSheetId="15">#REF!</definedName>
    <definedName name="data" localSheetId="14">#REF!</definedName>
    <definedName name="data" localSheetId="20">#REF!</definedName>
    <definedName name="data" localSheetId="17">#REF!</definedName>
    <definedName name="data" localSheetId="19">#REF!</definedName>
    <definedName name="data" localSheetId="18">#REF!</definedName>
    <definedName name="data" localSheetId="24">#REF!</definedName>
    <definedName name="data" localSheetId="22">#REF!</definedName>
    <definedName name="data" localSheetId="21">#REF!</definedName>
    <definedName name="data" localSheetId="23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32">#REF!</definedName>
    <definedName name="data" localSheetId="33">#REF!</definedName>
    <definedName name="data" localSheetId="34">#REF!</definedName>
    <definedName name="data" localSheetId="35">#REF!</definedName>
    <definedName name="data" localSheetId="29">#REF!</definedName>
    <definedName name="data" localSheetId="30">#REF!</definedName>
    <definedName name="data" localSheetId="31">#REF!</definedName>
    <definedName name="data" localSheetId="36">#REF!</definedName>
    <definedName name="data" localSheetId="37">#REF!</definedName>
    <definedName name="data" localSheetId="38">#REF!</definedName>
    <definedName name="data" localSheetId="39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61">#REF!</definedName>
    <definedName name="data" localSheetId="60">#REF!</definedName>
    <definedName name="data" localSheetId="47">#REF!</definedName>
    <definedName name="data" localSheetId="46">#REF!</definedName>
    <definedName name="data" localSheetId="45">#REF!</definedName>
    <definedName name="data" localSheetId="48">#REF!</definedName>
    <definedName name="data" localSheetId="50">#REF!</definedName>
    <definedName name="data" localSheetId="51">#REF!</definedName>
    <definedName name="data" localSheetId="52">#REF!</definedName>
    <definedName name="data" localSheetId="49">#REF!</definedName>
    <definedName name="data" localSheetId="55">#REF!</definedName>
    <definedName name="data" localSheetId="58">#REF!</definedName>
    <definedName name="data" localSheetId="53">#REF!</definedName>
    <definedName name="data" localSheetId="57">#REF!</definedName>
    <definedName name="data" localSheetId="59">#REF!</definedName>
    <definedName name="data" localSheetId="54">#REF!</definedName>
    <definedName name="data" localSheetId="56">#REF!</definedName>
    <definedName name="data" localSheetId="62">#REF!</definedName>
    <definedName name="data">#REF!</definedName>
    <definedName name="Database_MI" localSheetId="2">#REF!</definedName>
    <definedName name="Database_MI" localSheetId="1">#REF!</definedName>
    <definedName name="Database_MI" localSheetId="3">#REF!</definedName>
    <definedName name="Database_MI" localSheetId="7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8">#REF!</definedName>
    <definedName name="Database_MI" localSheetId="9">#REF!</definedName>
    <definedName name="Database_MI" localSheetId="11">#REF!</definedName>
    <definedName name="Database_MI" localSheetId="10">#REF!</definedName>
    <definedName name="Database_MI" localSheetId="16">#REF!</definedName>
    <definedName name="Database_MI" localSheetId="13">#REF!</definedName>
    <definedName name="Database_MI" localSheetId="12">#REF!</definedName>
    <definedName name="Database_MI" localSheetId="15">#REF!</definedName>
    <definedName name="Database_MI" localSheetId="14">#REF!</definedName>
    <definedName name="Database_MI" localSheetId="20">#REF!</definedName>
    <definedName name="Database_MI" localSheetId="17">#REF!</definedName>
    <definedName name="Database_MI" localSheetId="19">#REF!</definedName>
    <definedName name="Database_MI" localSheetId="18">#REF!</definedName>
    <definedName name="Database_MI" localSheetId="24">#REF!</definedName>
    <definedName name="Database_MI" localSheetId="22">#REF!</definedName>
    <definedName name="Database_MI" localSheetId="21">#REF!</definedName>
    <definedName name="Database_MI" localSheetId="23">#REF!</definedName>
    <definedName name="Database_MI" localSheetId="25">#REF!</definedName>
    <definedName name="Database_MI" localSheetId="26">#REF!</definedName>
    <definedName name="Database_MI" localSheetId="27">#REF!</definedName>
    <definedName name="Database_MI" localSheetId="28">#REF!</definedName>
    <definedName name="Database_MI" localSheetId="32">#REF!</definedName>
    <definedName name="Database_MI" localSheetId="33">#REF!</definedName>
    <definedName name="Database_MI" localSheetId="34">#REF!</definedName>
    <definedName name="Database_MI" localSheetId="35">#REF!</definedName>
    <definedName name="Database_MI" localSheetId="29">#REF!</definedName>
    <definedName name="Database_MI" localSheetId="30">#REF!</definedName>
    <definedName name="Database_MI" localSheetId="31">#REF!</definedName>
    <definedName name="Database_MI" localSheetId="36">#REF!</definedName>
    <definedName name="Database_MI" localSheetId="37">#REF!</definedName>
    <definedName name="Database_MI" localSheetId="38">#REF!</definedName>
    <definedName name="Database_MI" localSheetId="39">#REF!</definedName>
    <definedName name="Database_MI" localSheetId="40">#REF!</definedName>
    <definedName name="Database_MI" localSheetId="41">#REF!</definedName>
    <definedName name="Database_MI" localSheetId="42">#REF!</definedName>
    <definedName name="Database_MI" localSheetId="43">#REF!</definedName>
    <definedName name="Database_MI" localSheetId="44">#REF!</definedName>
    <definedName name="Database_MI" localSheetId="61">#REF!</definedName>
    <definedName name="Database_MI" localSheetId="60">#REF!</definedName>
    <definedName name="Database_MI" localSheetId="47">#REF!</definedName>
    <definedName name="Database_MI" localSheetId="46">#REF!</definedName>
    <definedName name="Database_MI" localSheetId="45">#REF!</definedName>
    <definedName name="Database_MI" localSheetId="48">#REF!</definedName>
    <definedName name="Database_MI" localSheetId="50">#REF!</definedName>
    <definedName name="Database_MI" localSheetId="51">#REF!</definedName>
    <definedName name="Database_MI" localSheetId="52">#REF!</definedName>
    <definedName name="Database_MI" localSheetId="49">#REF!</definedName>
    <definedName name="Database_MI" localSheetId="55">#REF!</definedName>
    <definedName name="Database_MI" localSheetId="58">#REF!</definedName>
    <definedName name="Database_MI" localSheetId="53">#REF!</definedName>
    <definedName name="Database_MI" localSheetId="57">#REF!</definedName>
    <definedName name="Database_MI" localSheetId="59">#REF!</definedName>
    <definedName name="Database_MI" localSheetId="54">#REF!</definedName>
    <definedName name="Database_MI" localSheetId="56">#REF!</definedName>
    <definedName name="Database_MI" localSheetId="62">#REF!</definedName>
    <definedName name="Database_MI">#REF!</definedName>
    <definedName name="databasse1" localSheetId="2">'[11]사업계획(97년)'!#REF!</definedName>
    <definedName name="databasse1" localSheetId="1">'[11]사업계획(97년)'!#REF!</definedName>
    <definedName name="databasse1" localSheetId="3">'[11]사업계획(97년)'!#REF!</definedName>
    <definedName name="databasse1" localSheetId="7">'[11]사업계획(97년)'!#REF!</definedName>
    <definedName name="databasse1" localSheetId="4">'[11]사업계획(97년)'!#REF!</definedName>
    <definedName name="databasse1" localSheetId="5">'[11]사업계획(97년)'!#REF!</definedName>
    <definedName name="databasse1" localSheetId="6">'[11]사업계획(97년)'!#REF!</definedName>
    <definedName name="databasse1" localSheetId="8">'[11]사업계획(97년)'!#REF!</definedName>
    <definedName name="databasse1" localSheetId="9">'[11]사업계획(97년)'!#REF!</definedName>
    <definedName name="databasse1" localSheetId="11">'[11]사업계획(97년)'!#REF!</definedName>
    <definedName name="databasse1" localSheetId="10">'[11]사업계획(97년)'!#REF!</definedName>
    <definedName name="databasse1" localSheetId="16">'[11]사업계획(97년)'!#REF!</definedName>
    <definedName name="databasse1" localSheetId="13">'[11]사업계획(97년)'!#REF!</definedName>
    <definedName name="databasse1" localSheetId="12">'[11]사업계획(97년)'!#REF!</definedName>
    <definedName name="databasse1" localSheetId="15">'[11]사업계획(97년)'!#REF!</definedName>
    <definedName name="databasse1" localSheetId="14">'[11]사업계획(97년)'!#REF!</definedName>
    <definedName name="databasse1" localSheetId="20">'[11]사업계획(97년)'!#REF!</definedName>
    <definedName name="databasse1" localSheetId="17">'[11]사업계획(97년)'!#REF!</definedName>
    <definedName name="databasse1" localSheetId="19">'[11]사업계획(97년)'!#REF!</definedName>
    <definedName name="databasse1" localSheetId="18">'[11]사업계획(97년)'!#REF!</definedName>
    <definedName name="databasse1" localSheetId="24">'[11]사업계획(97년)'!#REF!</definedName>
    <definedName name="databasse1" localSheetId="22">'[11]사업계획(97년)'!#REF!</definedName>
    <definedName name="databasse1" localSheetId="21">'[11]사업계획(97년)'!#REF!</definedName>
    <definedName name="databasse1" localSheetId="23">'[11]사업계획(97년)'!#REF!</definedName>
    <definedName name="databasse1" localSheetId="25">'[11]사업계획(97년)'!#REF!</definedName>
    <definedName name="databasse1" localSheetId="26">'[11]사업계획(97년)'!#REF!</definedName>
    <definedName name="databasse1" localSheetId="27">'[11]사업계획(97년)'!#REF!</definedName>
    <definedName name="databasse1" localSheetId="28">'[11]사업계획(97년)'!#REF!</definedName>
    <definedName name="databasse1" localSheetId="32">'[11]사업계획(97년)'!#REF!</definedName>
    <definedName name="databasse1" localSheetId="33">'[11]사업계획(97년)'!#REF!</definedName>
    <definedName name="databasse1" localSheetId="34">'[11]사업계획(97년)'!#REF!</definedName>
    <definedName name="databasse1" localSheetId="35">'[11]사업계획(97년)'!#REF!</definedName>
    <definedName name="databasse1" localSheetId="29">'[11]사업계획(97년)'!#REF!</definedName>
    <definedName name="databasse1" localSheetId="30">'[11]사업계획(97년)'!#REF!</definedName>
    <definedName name="databasse1" localSheetId="31">'[11]사업계획(97년)'!#REF!</definedName>
    <definedName name="databasse1" localSheetId="36">'[11]사업계획(97년)'!#REF!</definedName>
    <definedName name="databasse1" localSheetId="37">'[11]사업계획(97년)'!#REF!</definedName>
    <definedName name="databasse1" localSheetId="38">'[11]사업계획(97년)'!#REF!</definedName>
    <definedName name="databasse1" localSheetId="39">'[11]사업계획(97년)'!#REF!</definedName>
    <definedName name="databasse1" localSheetId="40">'[11]사업계획(97년)'!#REF!</definedName>
    <definedName name="databasse1" localSheetId="41">'[11]사업계획(97년)'!#REF!</definedName>
    <definedName name="databasse1" localSheetId="42">'[11]사업계획(97년)'!#REF!</definedName>
    <definedName name="databasse1" localSheetId="43">'[11]사업계획(97년)'!#REF!</definedName>
    <definedName name="databasse1" localSheetId="44">'[11]사업계획(97년)'!#REF!</definedName>
    <definedName name="databasse1" localSheetId="61">'[11]사업계획(97년)'!#REF!</definedName>
    <definedName name="databasse1" localSheetId="60">'[11]사업계획(97년)'!#REF!</definedName>
    <definedName name="databasse1" localSheetId="47">'[11]사업계획(97년)'!#REF!</definedName>
    <definedName name="databasse1" localSheetId="46">'[11]사업계획(97년)'!#REF!</definedName>
    <definedName name="databasse1" localSheetId="45">'[11]사업계획(97년)'!#REF!</definedName>
    <definedName name="databasse1" localSheetId="48">'[11]사업계획(97년)'!#REF!</definedName>
    <definedName name="databasse1" localSheetId="50">'[11]사업계획(97년)'!#REF!</definedName>
    <definedName name="databasse1" localSheetId="51">'[11]사업계획(97년)'!#REF!</definedName>
    <definedName name="databasse1" localSheetId="52">'[11]사업계획(97년)'!#REF!</definedName>
    <definedName name="databasse1" localSheetId="49">'[11]사업계획(97년)'!#REF!</definedName>
    <definedName name="databasse1" localSheetId="55">'[11]사업계획(97년)'!#REF!</definedName>
    <definedName name="databasse1" localSheetId="58">'[11]사업계획(97년)'!#REF!</definedName>
    <definedName name="databasse1" localSheetId="53">'[11]사업계획(97년)'!#REF!</definedName>
    <definedName name="databasse1" localSheetId="57">'[11]사업계획(97년)'!#REF!</definedName>
    <definedName name="databasse1" localSheetId="59">'[11]사업계획(97년)'!#REF!</definedName>
    <definedName name="databasse1" localSheetId="54">'[11]사업계획(97년)'!#REF!</definedName>
    <definedName name="databasse1" localSheetId="56">'[11]사업계획(97년)'!#REF!</definedName>
    <definedName name="databasse1" localSheetId="62">'[11]사업계획(97년)'!#REF!</definedName>
    <definedName name="databasse1">'[11]사업계획(97년)'!#REF!</definedName>
    <definedName name="DD" localSheetId="2">#REF!</definedName>
    <definedName name="DD" localSheetId="1">#REF!</definedName>
    <definedName name="DD" localSheetId="3">#REF!</definedName>
    <definedName name="DD" localSheetId="7">#REF!</definedName>
    <definedName name="DD" localSheetId="4">#REF!</definedName>
    <definedName name="DD" localSheetId="5">#REF!</definedName>
    <definedName name="DD" localSheetId="6">#REF!</definedName>
    <definedName name="DD" localSheetId="8">#REF!</definedName>
    <definedName name="DD" localSheetId="9">#REF!</definedName>
    <definedName name="DD" localSheetId="11">#REF!</definedName>
    <definedName name="DD" localSheetId="10">#REF!</definedName>
    <definedName name="DD" localSheetId="16">#REF!</definedName>
    <definedName name="DD" localSheetId="13">#REF!</definedName>
    <definedName name="DD" localSheetId="12">#REF!</definedName>
    <definedName name="DD" localSheetId="15">#REF!</definedName>
    <definedName name="DD" localSheetId="14">#REF!</definedName>
    <definedName name="DD" localSheetId="20">#REF!</definedName>
    <definedName name="DD" localSheetId="17">#REF!</definedName>
    <definedName name="DD" localSheetId="19">#REF!</definedName>
    <definedName name="DD" localSheetId="18">#REF!</definedName>
    <definedName name="DD" localSheetId="24">#REF!</definedName>
    <definedName name="DD" localSheetId="22">#REF!</definedName>
    <definedName name="DD" localSheetId="21">#REF!</definedName>
    <definedName name="DD" localSheetId="23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29">#REF!</definedName>
    <definedName name="DD" localSheetId="30">#REF!</definedName>
    <definedName name="DD" localSheetId="31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61">#REF!</definedName>
    <definedName name="DD" localSheetId="60">#REF!</definedName>
    <definedName name="DD" localSheetId="47">#REF!</definedName>
    <definedName name="DD" localSheetId="46">#REF!</definedName>
    <definedName name="DD" localSheetId="45">#REF!</definedName>
    <definedName name="DD" localSheetId="48">#REF!</definedName>
    <definedName name="DD" localSheetId="50">#REF!</definedName>
    <definedName name="DD" localSheetId="51">#REF!</definedName>
    <definedName name="DD" localSheetId="52">#REF!</definedName>
    <definedName name="DD" localSheetId="49">#REF!</definedName>
    <definedName name="DD" localSheetId="55">#REF!</definedName>
    <definedName name="DD" localSheetId="58">#REF!</definedName>
    <definedName name="DD" localSheetId="53">#REF!</definedName>
    <definedName name="DD" localSheetId="57">#REF!</definedName>
    <definedName name="DD" localSheetId="59">#REF!</definedName>
    <definedName name="DD" localSheetId="54">#REF!</definedName>
    <definedName name="DD" localSheetId="56">#REF!</definedName>
    <definedName name="DD" localSheetId="62">#REF!</definedName>
    <definedName name="DD">#REF!</definedName>
    <definedName name="ddd" localSheetId="2">#REF!</definedName>
    <definedName name="ddd" localSheetId="1">#REF!</definedName>
    <definedName name="ddd" localSheetId="3">#REF!</definedName>
    <definedName name="ddd" localSheetId="7">#REF!</definedName>
    <definedName name="ddd" localSheetId="4">#REF!</definedName>
    <definedName name="ddd" localSheetId="5">#REF!</definedName>
    <definedName name="ddd" localSheetId="6">#REF!</definedName>
    <definedName name="ddd" localSheetId="8">#REF!</definedName>
    <definedName name="ddd" localSheetId="9">#REF!</definedName>
    <definedName name="ddd" localSheetId="11">#REF!</definedName>
    <definedName name="ddd" localSheetId="10">#REF!</definedName>
    <definedName name="ddd" localSheetId="16">#REF!</definedName>
    <definedName name="ddd" localSheetId="13">#REF!</definedName>
    <definedName name="ddd" localSheetId="12">#REF!</definedName>
    <definedName name="ddd" localSheetId="15">#REF!</definedName>
    <definedName name="ddd" localSheetId="14">#REF!</definedName>
    <definedName name="ddd" localSheetId="20">#REF!</definedName>
    <definedName name="ddd" localSheetId="17">#REF!</definedName>
    <definedName name="ddd" localSheetId="19">#REF!</definedName>
    <definedName name="ddd" localSheetId="18">#REF!</definedName>
    <definedName name="ddd" localSheetId="24">#REF!</definedName>
    <definedName name="ddd" localSheetId="22">#REF!</definedName>
    <definedName name="ddd" localSheetId="21">#REF!</definedName>
    <definedName name="ddd" localSheetId="23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32">#REF!</definedName>
    <definedName name="ddd" localSheetId="33">#REF!</definedName>
    <definedName name="ddd" localSheetId="34">#REF!</definedName>
    <definedName name="ddd" localSheetId="35">#REF!</definedName>
    <definedName name="ddd" localSheetId="29">#REF!</definedName>
    <definedName name="ddd" localSheetId="30">#REF!</definedName>
    <definedName name="ddd" localSheetId="31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61">#REF!</definedName>
    <definedName name="ddd" localSheetId="60">#REF!</definedName>
    <definedName name="ddd" localSheetId="47">#REF!</definedName>
    <definedName name="ddd" localSheetId="46">#REF!</definedName>
    <definedName name="ddd" localSheetId="45">#REF!</definedName>
    <definedName name="ddd" localSheetId="48">#REF!</definedName>
    <definedName name="ddd" localSheetId="50">#REF!</definedName>
    <definedName name="ddd" localSheetId="51">#REF!</definedName>
    <definedName name="ddd" localSheetId="52">#REF!</definedName>
    <definedName name="ddd" localSheetId="49">#REF!</definedName>
    <definedName name="ddd" localSheetId="55">#REF!</definedName>
    <definedName name="ddd" localSheetId="58">#REF!</definedName>
    <definedName name="ddd" localSheetId="53">#REF!</definedName>
    <definedName name="ddd" localSheetId="57">#REF!</definedName>
    <definedName name="ddd" localSheetId="59">#REF!</definedName>
    <definedName name="ddd" localSheetId="54">#REF!</definedName>
    <definedName name="ddd" localSheetId="56">#REF!</definedName>
    <definedName name="ddd" localSheetId="62">#REF!</definedName>
    <definedName name="ddd">#REF!</definedName>
    <definedName name="dddd" localSheetId="2">#REF!</definedName>
    <definedName name="dddd" localSheetId="1">#REF!</definedName>
    <definedName name="dddd" localSheetId="3">#REF!</definedName>
    <definedName name="dddd" localSheetId="7">#REF!</definedName>
    <definedName name="dddd" localSheetId="4">#REF!</definedName>
    <definedName name="dddd" localSheetId="5">#REF!</definedName>
    <definedName name="dddd" localSheetId="6">#REF!</definedName>
    <definedName name="dddd" localSheetId="8">#REF!</definedName>
    <definedName name="dddd" localSheetId="9">#REF!</definedName>
    <definedName name="dddd" localSheetId="11">#REF!</definedName>
    <definedName name="dddd" localSheetId="10">#REF!</definedName>
    <definedName name="dddd" localSheetId="16">#REF!</definedName>
    <definedName name="dddd" localSheetId="13">#REF!</definedName>
    <definedName name="dddd" localSheetId="12">#REF!</definedName>
    <definedName name="dddd" localSheetId="15">#REF!</definedName>
    <definedName name="dddd" localSheetId="14">#REF!</definedName>
    <definedName name="dddd" localSheetId="20">#REF!</definedName>
    <definedName name="dddd" localSheetId="17">#REF!</definedName>
    <definedName name="dddd" localSheetId="19">#REF!</definedName>
    <definedName name="dddd" localSheetId="18">#REF!</definedName>
    <definedName name="dddd" localSheetId="24">#REF!</definedName>
    <definedName name="dddd" localSheetId="22">#REF!</definedName>
    <definedName name="dddd" localSheetId="21">#REF!</definedName>
    <definedName name="dddd" localSheetId="23">#REF!</definedName>
    <definedName name="dddd" localSheetId="25">#REF!</definedName>
    <definedName name="dddd" localSheetId="26">#REF!</definedName>
    <definedName name="dddd" localSheetId="27">#REF!</definedName>
    <definedName name="dddd" localSheetId="28">#REF!</definedName>
    <definedName name="dddd" localSheetId="32">#REF!</definedName>
    <definedName name="dddd" localSheetId="33">#REF!</definedName>
    <definedName name="dddd" localSheetId="34">#REF!</definedName>
    <definedName name="dddd" localSheetId="35">#REF!</definedName>
    <definedName name="dddd" localSheetId="29">#REF!</definedName>
    <definedName name="dddd" localSheetId="30">#REF!</definedName>
    <definedName name="dddd" localSheetId="31">#REF!</definedName>
    <definedName name="dddd" localSheetId="36">#REF!</definedName>
    <definedName name="dddd" localSheetId="37">#REF!</definedName>
    <definedName name="dddd" localSheetId="38">#REF!</definedName>
    <definedName name="dddd" localSheetId="39">#REF!</definedName>
    <definedName name="dddd" localSheetId="40">#REF!</definedName>
    <definedName name="dddd" localSheetId="41">#REF!</definedName>
    <definedName name="dddd" localSheetId="42">#REF!</definedName>
    <definedName name="dddd" localSheetId="43">#REF!</definedName>
    <definedName name="dddd" localSheetId="44">#REF!</definedName>
    <definedName name="dddd" localSheetId="61">#REF!</definedName>
    <definedName name="dddd" localSheetId="60">#REF!</definedName>
    <definedName name="dddd" localSheetId="47">#REF!</definedName>
    <definedName name="dddd" localSheetId="46">#REF!</definedName>
    <definedName name="dddd" localSheetId="45">#REF!</definedName>
    <definedName name="dddd" localSheetId="48">#REF!</definedName>
    <definedName name="dddd" localSheetId="50">#REF!</definedName>
    <definedName name="dddd" localSheetId="51">#REF!</definedName>
    <definedName name="dddd" localSheetId="52">#REF!</definedName>
    <definedName name="dddd" localSheetId="49">#REF!</definedName>
    <definedName name="dddd" localSheetId="55">#REF!</definedName>
    <definedName name="dddd" localSheetId="58">#REF!</definedName>
    <definedName name="dddd" localSheetId="53">#REF!</definedName>
    <definedName name="dddd" localSheetId="57">#REF!</definedName>
    <definedName name="dddd" localSheetId="59">#REF!</definedName>
    <definedName name="dddd" localSheetId="54">#REF!</definedName>
    <definedName name="dddd" localSheetId="56">#REF!</definedName>
    <definedName name="dddd" localSheetId="62">#REF!</definedName>
    <definedName name="dddd">#REF!</definedName>
    <definedName name="dddddddd" localSheetId="2">#REF!</definedName>
    <definedName name="dddddddd" localSheetId="1">#REF!</definedName>
    <definedName name="dddddddd" localSheetId="3">#REF!</definedName>
    <definedName name="dddddddd" localSheetId="7">#REF!</definedName>
    <definedName name="dddddddd" localSheetId="4">#REF!</definedName>
    <definedName name="dddddddd" localSheetId="5">#REF!</definedName>
    <definedName name="dddddddd" localSheetId="6">#REF!</definedName>
    <definedName name="dddddddd" localSheetId="8">#REF!</definedName>
    <definedName name="dddddddd" localSheetId="9">#REF!</definedName>
    <definedName name="dddddddd" localSheetId="11">#REF!</definedName>
    <definedName name="dddddddd" localSheetId="10">#REF!</definedName>
    <definedName name="dddddddd" localSheetId="16">#REF!</definedName>
    <definedName name="dddddddd" localSheetId="13">#REF!</definedName>
    <definedName name="dddddddd" localSheetId="12">#REF!</definedName>
    <definedName name="dddddddd" localSheetId="15">#REF!</definedName>
    <definedName name="dddddddd" localSheetId="14">#REF!</definedName>
    <definedName name="dddddddd" localSheetId="20">#REF!</definedName>
    <definedName name="dddddddd" localSheetId="17">#REF!</definedName>
    <definedName name="dddddddd" localSheetId="19">#REF!</definedName>
    <definedName name="dddddddd" localSheetId="18">#REF!</definedName>
    <definedName name="dddddddd" localSheetId="24">#REF!</definedName>
    <definedName name="dddddddd" localSheetId="22">#REF!</definedName>
    <definedName name="dddddddd" localSheetId="21">#REF!</definedName>
    <definedName name="dddddddd" localSheetId="23">#REF!</definedName>
    <definedName name="dddddddd" localSheetId="25">#REF!</definedName>
    <definedName name="dddddddd" localSheetId="26">#REF!</definedName>
    <definedName name="dddddddd" localSheetId="27">#REF!</definedName>
    <definedName name="dddddddd" localSheetId="28">#REF!</definedName>
    <definedName name="dddddddd" localSheetId="32">#REF!</definedName>
    <definedName name="dddddddd" localSheetId="33">#REF!</definedName>
    <definedName name="dddddddd" localSheetId="34">#REF!</definedName>
    <definedName name="dddddddd" localSheetId="35">#REF!</definedName>
    <definedName name="dddddddd" localSheetId="29">#REF!</definedName>
    <definedName name="dddddddd" localSheetId="30">#REF!</definedName>
    <definedName name="dddddddd" localSheetId="31">#REF!</definedName>
    <definedName name="dddddddd" localSheetId="36">#REF!</definedName>
    <definedName name="dddddddd" localSheetId="37">#REF!</definedName>
    <definedName name="dddddddd" localSheetId="38">#REF!</definedName>
    <definedName name="dddddddd" localSheetId="39">#REF!</definedName>
    <definedName name="dddddddd" localSheetId="40">#REF!</definedName>
    <definedName name="dddddddd" localSheetId="41">#REF!</definedName>
    <definedName name="dddddddd" localSheetId="42">#REF!</definedName>
    <definedName name="dddddddd" localSheetId="43">#REF!</definedName>
    <definedName name="dddddddd" localSheetId="44">#REF!</definedName>
    <definedName name="dddddddd" localSheetId="61">#REF!</definedName>
    <definedName name="dddddddd" localSheetId="60">#REF!</definedName>
    <definedName name="dddddddd" localSheetId="47">#REF!</definedName>
    <definedName name="dddddddd" localSheetId="46">#REF!</definedName>
    <definedName name="dddddddd" localSheetId="45">#REF!</definedName>
    <definedName name="dddddddd" localSheetId="48">#REF!</definedName>
    <definedName name="dddddddd" localSheetId="50">#REF!</definedName>
    <definedName name="dddddddd" localSheetId="51">#REF!</definedName>
    <definedName name="dddddddd" localSheetId="52">#REF!</definedName>
    <definedName name="dddddddd" localSheetId="49">#REF!</definedName>
    <definedName name="dddddddd" localSheetId="55">#REF!</definedName>
    <definedName name="dddddddd" localSheetId="58">#REF!</definedName>
    <definedName name="dddddddd" localSheetId="53">#REF!</definedName>
    <definedName name="dddddddd" localSheetId="57">#REF!</definedName>
    <definedName name="dddddddd" localSheetId="59">#REF!</definedName>
    <definedName name="dddddddd" localSheetId="54">#REF!</definedName>
    <definedName name="dddddddd" localSheetId="56">#REF!</definedName>
    <definedName name="dddddddd" localSheetId="62">#REF!</definedName>
    <definedName name="dddddddd">#REF!</definedName>
    <definedName name="DEVICE">#N/A</definedName>
    <definedName name="dgfd" localSheetId="2">#REF!</definedName>
    <definedName name="dgfd" localSheetId="1">#REF!</definedName>
    <definedName name="dgfd" localSheetId="3">#REF!</definedName>
    <definedName name="dgfd" localSheetId="7">#REF!</definedName>
    <definedName name="dgfd" localSheetId="4">#REF!</definedName>
    <definedName name="dgfd" localSheetId="5">#REF!</definedName>
    <definedName name="dgfd" localSheetId="6">#REF!</definedName>
    <definedName name="dgfd" localSheetId="8">#REF!</definedName>
    <definedName name="dgfd" localSheetId="9">#REF!</definedName>
    <definedName name="dgfd" localSheetId="11">#REF!</definedName>
    <definedName name="dgfd" localSheetId="10">#REF!</definedName>
    <definedName name="dgfd" localSheetId="16">#REF!</definedName>
    <definedName name="dgfd" localSheetId="13">#REF!</definedName>
    <definedName name="dgfd" localSheetId="12">#REF!</definedName>
    <definedName name="dgfd" localSheetId="15">#REF!</definedName>
    <definedName name="dgfd" localSheetId="14">#REF!</definedName>
    <definedName name="dgfd" localSheetId="20">#REF!</definedName>
    <definedName name="dgfd" localSheetId="17">#REF!</definedName>
    <definedName name="dgfd" localSheetId="19">#REF!</definedName>
    <definedName name="dgfd" localSheetId="18">#REF!</definedName>
    <definedName name="dgfd" localSheetId="24">#REF!</definedName>
    <definedName name="dgfd" localSheetId="22">#REF!</definedName>
    <definedName name="dgfd" localSheetId="21">#REF!</definedName>
    <definedName name="dgfd" localSheetId="23">#REF!</definedName>
    <definedName name="dgfd" localSheetId="25">#REF!</definedName>
    <definedName name="dgfd" localSheetId="26">#REF!</definedName>
    <definedName name="dgfd" localSheetId="27">#REF!</definedName>
    <definedName name="dgfd" localSheetId="28">#REF!</definedName>
    <definedName name="dgfd" localSheetId="32">#REF!</definedName>
    <definedName name="dgfd" localSheetId="33">#REF!</definedName>
    <definedName name="dgfd" localSheetId="34">#REF!</definedName>
    <definedName name="dgfd" localSheetId="35">#REF!</definedName>
    <definedName name="dgfd" localSheetId="29">#REF!</definedName>
    <definedName name="dgfd" localSheetId="30">#REF!</definedName>
    <definedName name="dgfd" localSheetId="31">#REF!</definedName>
    <definedName name="dgfd" localSheetId="36">#REF!</definedName>
    <definedName name="dgfd" localSheetId="37">#REF!</definedName>
    <definedName name="dgfd" localSheetId="38">#REF!</definedName>
    <definedName name="dgfd" localSheetId="39">#REF!</definedName>
    <definedName name="dgfd" localSheetId="40">#REF!</definedName>
    <definedName name="dgfd" localSheetId="41">#REF!</definedName>
    <definedName name="dgfd" localSheetId="42">#REF!</definedName>
    <definedName name="dgfd" localSheetId="43">#REF!</definedName>
    <definedName name="dgfd" localSheetId="44">#REF!</definedName>
    <definedName name="dgfd" localSheetId="61">#REF!</definedName>
    <definedName name="dgfd" localSheetId="60">#REF!</definedName>
    <definedName name="dgfd" localSheetId="47">#REF!</definedName>
    <definedName name="dgfd" localSheetId="46">#REF!</definedName>
    <definedName name="dgfd" localSheetId="45">#REF!</definedName>
    <definedName name="dgfd" localSheetId="48">#REF!</definedName>
    <definedName name="dgfd" localSheetId="50">#REF!</definedName>
    <definedName name="dgfd" localSheetId="51">#REF!</definedName>
    <definedName name="dgfd" localSheetId="52">#REF!</definedName>
    <definedName name="dgfd" localSheetId="49">#REF!</definedName>
    <definedName name="dgfd" localSheetId="55">#REF!</definedName>
    <definedName name="dgfd" localSheetId="58">#REF!</definedName>
    <definedName name="dgfd" localSheetId="53">#REF!</definedName>
    <definedName name="dgfd" localSheetId="57">#REF!</definedName>
    <definedName name="dgfd" localSheetId="59">#REF!</definedName>
    <definedName name="dgfd" localSheetId="54">#REF!</definedName>
    <definedName name="dgfd" localSheetId="56">#REF!</definedName>
    <definedName name="dgfd" localSheetId="62">#REF!</definedName>
    <definedName name="dgfd">#REF!</definedName>
    <definedName name="dgfg" localSheetId="2">#REF!</definedName>
    <definedName name="dgfg" localSheetId="1">#REF!</definedName>
    <definedName name="dgfg" localSheetId="3">#REF!</definedName>
    <definedName name="dgfg" localSheetId="7">#REF!</definedName>
    <definedName name="dgfg" localSheetId="4">#REF!</definedName>
    <definedName name="dgfg" localSheetId="5">#REF!</definedName>
    <definedName name="dgfg" localSheetId="6">#REF!</definedName>
    <definedName name="dgfg" localSheetId="8">#REF!</definedName>
    <definedName name="dgfg" localSheetId="9">#REF!</definedName>
    <definedName name="dgfg" localSheetId="11">#REF!</definedName>
    <definedName name="dgfg" localSheetId="10">#REF!</definedName>
    <definedName name="dgfg" localSheetId="16">#REF!</definedName>
    <definedName name="dgfg" localSheetId="13">#REF!</definedName>
    <definedName name="dgfg" localSheetId="12">#REF!</definedName>
    <definedName name="dgfg" localSheetId="15">#REF!</definedName>
    <definedName name="dgfg" localSheetId="14">#REF!</definedName>
    <definedName name="dgfg" localSheetId="20">#REF!</definedName>
    <definedName name="dgfg" localSheetId="17">#REF!</definedName>
    <definedName name="dgfg" localSheetId="19">#REF!</definedName>
    <definedName name="dgfg" localSheetId="18">#REF!</definedName>
    <definedName name="dgfg" localSheetId="24">#REF!</definedName>
    <definedName name="dgfg" localSheetId="22">#REF!</definedName>
    <definedName name="dgfg" localSheetId="21">#REF!</definedName>
    <definedName name="dgfg" localSheetId="23">#REF!</definedName>
    <definedName name="dgfg" localSheetId="25">#REF!</definedName>
    <definedName name="dgfg" localSheetId="26">#REF!</definedName>
    <definedName name="dgfg" localSheetId="27">#REF!</definedName>
    <definedName name="dgfg" localSheetId="28">#REF!</definedName>
    <definedName name="dgfg" localSheetId="32">#REF!</definedName>
    <definedName name="dgfg" localSheetId="33">#REF!</definedName>
    <definedName name="dgfg" localSheetId="34">#REF!</definedName>
    <definedName name="dgfg" localSheetId="35">#REF!</definedName>
    <definedName name="dgfg" localSheetId="29">#REF!</definedName>
    <definedName name="dgfg" localSheetId="30">#REF!</definedName>
    <definedName name="dgfg" localSheetId="31">#REF!</definedName>
    <definedName name="dgfg" localSheetId="36">#REF!</definedName>
    <definedName name="dgfg" localSheetId="37">#REF!</definedName>
    <definedName name="dgfg" localSheetId="38">#REF!</definedName>
    <definedName name="dgfg" localSheetId="39">#REF!</definedName>
    <definedName name="dgfg" localSheetId="40">#REF!</definedName>
    <definedName name="dgfg" localSheetId="41">#REF!</definedName>
    <definedName name="dgfg" localSheetId="42">#REF!</definedName>
    <definedName name="dgfg" localSheetId="43">#REF!</definedName>
    <definedName name="dgfg" localSheetId="44">#REF!</definedName>
    <definedName name="dgfg" localSheetId="61">#REF!</definedName>
    <definedName name="dgfg" localSheetId="60">#REF!</definedName>
    <definedName name="dgfg" localSheetId="47">#REF!</definedName>
    <definedName name="dgfg" localSheetId="46">#REF!</definedName>
    <definedName name="dgfg" localSheetId="45">#REF!</definedName>
    <definedName name="dgfg" localSheetId="48">#REF!</definedName>
    <definedName name="dgfg" localSheetId="50">#REF!</definedName>
    <definedName name="dgfg" localSheetId="51">#REF!</definedName>
    <definedName name="dgfg" localSheetId="52">#REF!</definedName>
    <definedName name="dgfg" localSheetId="49">#REF!</definedName>
    <definedName name="dgfg" localSheetId="55">#REF!</definedName>
    <definedName name="dgfg" localSheetId="58">#REF!</definedName>
    <definedName name="dgfg" localSheetId="53">#REF!</definedName>
    <definedName name="dgfg" localSheetId="57">#REF!</definedName>
    <definedName name="dgfg" localSheetId="59">#REF!</definedName>
    <definedName name="dgfg" localSheetId="54">#REF!</definedName>
    <definedName name="dgfg" localSheetId="56">#REF!</definedName>
    <definedName name="dgfg" localSheetId="62">#REF!</definedName>
    <definedName name="dgfg">#REF!</definedName>
    <definedName name="dgfsdfa" localSheetId="2">#REF!</definedName>
    <definedName name="dgfsdfa" localSheetId="1">#REF!</definedName>
    <definedName name="dgfsdfa" localSheetId="3">#REF!</definedName>
    <definedName name="dgfsdfa" localSheetId="7">#REF!</definedName>
    <definedName name="dgfsdfa" localSheetId="4">#REF!</definedName>
    <definedName name="dgfsdfa" localSheetId="5">#REF!</definedName>
    <definedName name="dgfsdfa" localSheetId="6">#REF!</definedName>
    <definedName name="dgfsdfa" localSheetId="8">#REF!</definedName>
    <definedName name="dgfsdfa" localSheetId="9">#REF!</definedName>
    <definedName name="dgfsdfa" localSheetId="11">#REF!</definedName>
    <definedName name="dgfsdfa" localSheetId="10">#REF!</definedName>
    <definedName name="dgfsdfa" localSheetId="16">#REF!</definedName>
    <definedName name="dgfsdfa" localSheetId="13">#REF!</definedName>
    <definedName name="dgfsdfa" localSheetId="12">#REF!</definedName>
    <definedName name="dgfsdfa" localSheetId="15">#REF!</definedName>
    <definedName name="dgfsdfa" localSheetId="14">#REF!</definedName>
    <definedName name="dgfsdfa" localSheetId="20">#REF!</definedName>
    <definedName name="dgfsdfa" localSheetId="17">#REF!</definedName>
    <definedName name="dgfsdfa" localSheetId="19">#REF!</definedName>
    <definedName name="dgfsdfa" localSheetId="18">#REF!</definedName>
    <definedName name="dgfsdfa" localSheetId="24">#REF!</definedName>
    <definedName name="dgfsdfa" localSheetId="22">#REF!</definedName>
    <definedName name="dgfsdfa" localSheetId="21">#REF!</definedName>
    <definedName name="dgfsdfa" localSheetId="23">#REF!</definedName>
    <definedName name="dgfsdfa" localSheetId="25">#REF!</definedName>
    <definedName name="dgfsdfa" localSheetId="26">#REF!</definedName>
    <definedName name="dgfsdfa" localSheetId="27">#REF!</definedName>
    <definedName name="dgfsdfa" localSheetId="28">#REF!</definedName>
    <definedName name="dgfsdfa" localSheetId="32">#REF!</definedName>
    <definedName name="dgfsdfa" localSheetId="33">#REF!</definedName>
    <definedName name="dgfsdfa" localSheetId="34">#REF!</definedName>
    <definedName name="dgfsdfa" localSheetId="35">#REF!</definedName>
    <definedName name="dgfsdfa" localSheetId="29">#REF!</definedName>
    <definedName name="dgfsdfa" localSheetId="30">#REF!</definedName>
    <definedName name="dgfsdfa" localSheetId="31">#REF!</definedName>
    <definedName name="dgfsdfa" localSheetId="36">#REF!</definedName>
    <definedName name="dgfsdfa" localSheetId="37">#REF!</definedName>
    <definedName name="dgfsdfa" localSheetId="38">#REF!</definedName>
    <definedName name="dgfsdfa" localSheetId="39">#REF!</definedName>
    <definedName name="dgfsdfa" localSheetId="40">#REF!</definedName>
    <definedName name="dgfsdfa" localSheetId="41">#REF!</definedName>
    <definedName name="dgfsdfa" localSheetId="42">#REF!</definedName>
    <definedName name="dgfsdfa" localSheetId="43">#REF!</definedName>
    <definedName name="dgfsdfa" localSheetId="44">#REF!</definedName>
    <definedName name="dgfsdfa" localSheetId="61">#REF!</definedName>
    <definedName name="dgfsdfa" localSheetId="60">#REF!</definedName>
    <definedName name="dgfsdfa" localSheetId="47">#REF!</definedName>
    <definedName name="dgfsdfa" localSheetId="46">#REF!</definedName>
    <definedName name="dgfsdfa" localSheetId="45">#REF!</definedName>
    <definedName name="dgfsdfa" localSheetId="48">#REF!</definedName>
    <definedName name="dgfsdfa" localSheetId="50">#REF!</definedName>
    <definedName name="dgfsdfa" localSheetId="51">#REF!</definedName>
    <definedName name="dgfsdfa" localSheetId="52">#REF!</definedName>
    <definedName name="dgfsdfa" localSheetId="49">#REF!</definedName>
    <definedName name="dgfsdfa" localSheetId="55">#REF!</definedName>
    <definedName name="dgfsdfa" localSheetId="58">#REF!</definedName>
    <definedName name="dgfsdfa" localSheetId="53">#REF!</definedName>
    <definedName name="dgfsdfa" localSheetId="57">#REF!</definedName>
    <definedName name="dgfsdfa" localSheetId="59">#REF!</definedName>
    <definedName name="dgfsdfa" localSheetId="54">#REF!</definedName>
    <definedName name="dgfsdfa" localSheetId="56">#REF!</definedName>
    <definedName name="dgfsdfa" localSheetId="62">#REF!</definedName>
    <definedName name="dgfsdfa">#REF!</definedName>
    <definedName name="DMCRBHP" localSheetId="2">#REF!</definedName>
    <definedName name="DMCRBHP" localSheetId="1">#REF!</definedName>
    <definedName name="DMCRBHP" localSheetId="3">#REF!</definedName>
    <definedName name="DMCRBHP" localSheetId="7">#REF!</definedName>
    <definedName name="DMCRBHP" localSheetId="4">#REF!</definedName>
    <definedName name="DMCRBHP" localSheetId="5">#REF!</definedName>
    <definedName name="DMCRBHP" localSheetId="6">#REF!</definedName>
    <definedName name="DMCRBHP" localSheetId="8">#REF!</definedName>
    <definedName name="DMCRBHP" localSheetId="9">#REF!</definedName>
    <definedName name="DMCRBHP" localSheetId="11">#REF!</definedName>
    <definedName name="DMCRBHP" localSheetId="10">#REF!</definedName>
    <definedName name="DMCRBHP" localSheetId="16">#REF!</definedName>
    <definedName name="DMCRBHP" localSheetId="13">#REF!</definedName>
    <definedName name="DMCRBHP" localSheetId="12">#REF!</definedName>
    <definedName name="DMCRBHP" localSheetId="15">#REF!</definedName>
    <definedName name="DMCRBHP" localSheetId="14">#REF!</definedName>
    <definedName name="DMCRBHP" localSheetId="20">#REF!</definedName>
    <definedName name="DMCRBHP" localSheetId="17">#REF!</definedName>
    <definedName name="DMCRBHP" localSheetId="19">#REF!</definedName>
    <definedName name="DMCRBHP" localSheetId="18">#REF!</definedName>
    <definedName name="DMCRBHP" localSheetId="24">#REF!</definedName>
    <definedName name="DMCRBHP" localSheetId="22">#REF!</definedName>
    <definedName name="DMCRBHP" localSheetId="21">#REF!</definedName>
    <definedName name="DMCRBHP" localSheetId="23">#REF!</definedName>
    <definedName name="DMCRBHP" localSheetId="25">#REF!</definedName>
    <definedName name="DMCRBHP" localSheetId="26">#REF!</definedName>
    <definedName name="DMCRBHP" localSheetId="27">#REF!</definedName>
    <definedName name="DMCRBHP" localSheetId="28">#REF!</definedName>
    <definedName name="DMCRBHP" localSheetId="32">#REF!</definedName>
    <definedName name="DMCRBHP" localSheetId="33">#REF!</definedName>
    <definedName name="DMCRBHP" localSheetId="34">#REF!</definedName>
    <definedName name="DMCRBHP" localSheetId="35">#REF!</definedName>
    <definedName name="DMCRBHP" localSheetId="29">#REF!</definedName>
    <definedName name="DMCRBHP" localSheetId="30">#REF!</definedName>
    <definedName name="DMCRBHP" localSheetId="31">#REF!</definedName>
    <definedName name="DMCRBHP" localSheetId="36">#REF!</definedName>
    <definedName name="DMCRBHP" localSheetId="37">#REF!</definedName>
    <definedName name="DMCRBHP" localSheetId="38">#REF!</definedName>
    <definedName name="DMCRBHP" localSheetId="39">#REF!</definedName>
    <definedName name="DMCRBHP" localSheetId="40">#REF!</definedName>
    <definedName name="DMCRBHP" localSheetId="41">#REF!</definedName>
    <definedName name="DMCRBHP" localSheetId="42">#REF!</definedName>
    <definedName name="DMCRBHP" localSheetId="43">#REF!</definedName>
    <definedName name="DMCRBHP" localSheetId="44">#REF!</definedName>
    <definedName name="DMCRBHP" localSheetId="61">#REF!</definedName>
    <definedName name="DMCRBHP" localSheetId="60">#REF!</definedName>
    <definedName name="DMCRBHP" localSheetId="47">#REF!</definedName>
    <definedName name="DMCRBHP" localSheetId="46">#REF!</definedName>
    <definedName name="DMCRBHP" localSheetId="45">#REF!</definedName>
    <definedName name="DMCRBHP" localSheetId="48">#REF!</definedName>
    <definedName name="DMCRBHP" localSheetId="50">#REF!</definedName>
    <definedName name="DMCRBHP" localSheetId="51">#REF!</definedName>
    <definedName name="DMCRBHP" localSheetId="52">#REF!</definedName>
    <definedName name="DMCRBHP" localSheetId="49">#REF!</definedName>
    <definedName name="DMCRBHP" localSheetId="55">#REF!</definedName>
    <definedName name="DMCRBHP" localSheetId="58">#REF!</definedName>
    <definedName name="DMCRBHP" localSheetId="53">#REF!</definedName>
    <definedName name="DMCRBHP" localSheetId="57">#REF!</definedName>
    <definedName name="DMCRBHP" localSheetId="59">#REF!</definedName>
    <definedName name="DMCRBHP" localSheetId="54">#REF!</definedName>
    <definedName name="DMCRBHP" localSheetId="56">#REF!</definedName>
    <definedName name="DMCRBHP" localSheetId="62">#REF!</definedName>
    <definedName name="DMCRBHP">#REF!</definedName>
    <definedName name="dn" localSheetId="2">'[12]사업계획(97년)'!#REF!</definedName>
    <definedName name="dn" localSheetId="1">'[12]사업계획(97년)'!#REF!</definedName>
    <definedName name="dn" localSheetId="3">'[12]사업계획(97년)'!#REF!</definedName>
    <definedName name="dn" localSheetId="7">'[12]사업계획(97년)'!#REF!</definedName>
    <definedName name="dn" localSheetId="4">'[12]사업계획(97년)'!#REF!</definedName>
    <definedName name="dn" localSheetId="5">'[12]사업계획(97년)'!#REF!</definedName>
    <definedName name="dn" localSheetId="6">'[12]사업계획(97년)'!#REF!</definedName>
    <definedName name="dn" localSheetId="8">'[12]사업계획(97년)'!#REF!</definedName>
    <definedName name="dn" localSheetId="9">'[12]사업계획(97년)'!#REF!</definedName>
    <definedName name="dn" localSheetId="11">'[12]사업계획(97년)'!#REF!</definedName>
    <definedName name="dn" localSheetId="10">'[12]사업계획(97년)'!#REF!</definedName>
    <definedName name="dn" localSheetId="16">'[12]사업계획(97년)'!#REF!</definedName>
    <definedName name="dn" localSheetId="13">'[12]사업계획(97년)'!#REF!</definedName>
    <definedName name="dn" localSheetId="12">'[12]사업계획(97년)'!#REF!</definedName>
    <definedName name="dn" localSheetId="15">'[12]사업계획(97년)'!#REF!</definedName>
    <definedName name="dn" localSheetId="14">'[12]사업계획(97년)'!#REF!</definedName>
    <definedName name="dn" localSheetId="20">'[12]사업계획(97년)'!#REF!</definedName>
    <definedName name="dn" localSheetId="17">'[12]사업계획(97년)'!#REF!</definedName>
    <definedName name="dn" localSheetId="19">'[12]사업계획(97년)'!#REF!</definedName>
    <definedName name="dn" localSheetId="18">'[12]사업계획(97년)'!#REF!</definedName>
    <definedName name="dn" localSheetId="24">'[12]사업계획(97년)'!#REF!</definedName>
    <definedName name="dn" localSheetId="22">'[12]사업계획(97년)'!#REF!</definedName>
    <definedName name="dn" localSheetId="21">'[12]사업계획(97년)'!#REF!</definedName>
    <definedName name="dn" localSheetId="23">'[12]사업계획(97년)'!#REF!</definedName>
    <definedName name="dn" localSheetId="25">'[12]사업계획(97년)'!#REF!</definedName>
    <definedName name="dn" localSheetId="26">'[12]사업계획(97년)'!#REF!</definedName>
    <definedName name="dn" localSheetId="27">'[12]사업계획(97년)'!#REF!</definedName>
    <definedName name="dn" localSheetId="28">'[12]사업계획(97년)'!#REF!</definedName>
    <definedName name="dn" localSheetId="32">'[12]사업계획(97년)'!#REF!</definedName>
    <definedName name="dn" localSheetId="33">'[12]사업계획(97년)'!#REF!</definedName>
    <definedName name="dn" localSheetId="34">'[12]사업계획(97년)'!#REF!</definedName>
    <definedName name="dn" localSheetId="35">'[12]사업계획(97년)'!#REF!</definedName>
    <definedName name="dn" localSheetId="29">'[12]사업계획(97년)'!#REF!</definedName>
    <definedName name="dn" localSheetId="30">'[12]사업계획(97년)'!#REF!</definedName>
    <definedName name="dn" localSheetId="31">'[12]사업계획(97년)'!#REF!</definedName>
    <definedName name="dn" localSheetId="36">'[12]사업계획(97년)'!#REF!</definedName>
    <definedName name="dn" localSheetId="37">'[12]사업계획(97년)'!#REF!</definedName>
    <definedName name="dn" localSheetId="38">'[12]사업계획(97년)'!#REF!</definedName>
    <definedName name="dn" localSheetId="39">'[12]사업계획(97년)'!#REF!</definedName>
    <definedName name="dn" localSheetId="40">'[12]사업계획(97년)'!#REF!</definedName>
    <definedName name="dn" localSheetId="41">'[12]사업계획(97년)'!#REF!</definedName>
    <definedName name="dn" localSheetId="42">'[12]사업계획(97년)'!#REF!</definedName>
    <definedName name="dn" localSheetId="43">'[12]사업계획(97년)'!#REF!</definedName>
    <definedName name="dn" localSheetId="44">'[12]사업계획(97년)'!#REF!</definedName>
    <definedName name="dn" localSheetId="61">'[12]사업계획(97년)'!#REF!</definedName>
    <definedName name="dn" localSheetId="60">'[12]사업계획(97년)'!#REF!</definedName>
    <definedName name="dn" localSheetId="47">'[12]사업계획(97년)'!#REF!</definedName>
    <definedName name="dn" localSheetId="46">'[12]사업계획(97년)'!#REF!</definedName>
    <definedName name="dn" localSheetId="45">'[12]사업계획(97년)'!#REF!</definedName>
    <definedName name="dn" localSheetId="48">'[12]사업계획(97년)'!#REF!</definedName>
    <definedName name="dn" localSheetId="50">'[12]사업계획(97년)'!#REF!</definedName>
    <definedName name="dn" localSheetId="51">'[12]사업계획(97년)'!#REF!</definedName>
    <definedName name="dn" localSheetId="52">'[12]사업계획(97년)'!#REF!</definedName>
    <definedName name="dn" localSheetId="49">'[12]사업계획(97년)'!#REF!</definedName>
    <definedName name="dn" localSheetId="55">'[12]사업계획(97년)'!#REF!</definedName>
    <definedName name="dn" localSheetId="58">'[12]사업계획(97년)'!#REF!</definedName>
    <definedName name="dn" localSheetId="53">'[12]사업계획(97년)'!#REF!</definedName>
    <definedName name="dn" localSheetId="57">'[12]사업계획(97년)'!#REF!</definedName>
    <definedName name="dn" localSheetId="59">'[12]사업계획(97년)'!#REF!</definedName>
    <definedName name="dn" localSheetId="54">'[12]사업계획(97년)'!#REF!</definedName>
    <definedName name="dn" localSheetId="56">'[12]사업계획(97년)'!#REF!</definedName>
    <definedName name="dn" localSheetId="62">'[12]사업계획(97년)'!#REF!</definedName>
    <definedName name="dn">'[12]사업계획(97년)'!#REF!</definedName>
    <definedName name="dntkd" localSheetId="2">'[13]사업계획(97년)'!#REF!</definedName>
    <definedName name="dntkd" localSheetId="1">'[13]사업계획(97년)'!#REF!</definedName>
    <definedName name="dntkd" localSheetId="3">'[13]사업계획(97년)'!#REF!</definedName>
    <definedName name="dntkd" localSheetId="7">'[13]사업계획(97년)'!#REF!</definedName>
    <definedName name="dntkd" localSheetId="4">'[13]사업계획(97년)'!#REF!</definedName>
    <definedName name="dntkd" localSheetId="5">'[13]사업계획(97년)'!#REF!</definedName>
    <definedName name="dntkd" localSheetId="6">'[13]사업계획(97년)'!#REF!</definedName>
    <definedName name="dntkd" localSheetId="8">'[13]사업계획(97년)'!#REF!</definedName>
    <definedName name="dntkd" localSheetId="9">'[13]사업계획(97년)'!#REF!</definedName>
    <definedName name="dntkd" localSheetId="11">'[13]사업계획(97년)'!#REF!</definedName>
    <definedName name="dntkd" localSheetId="10">'[13]사업계획(97년)'!#REF!</definedName>
    <definedName name="dntkd" localSheetId="16">'[13]사업계획(97년)'!#REF!</definedName>
    <definedName name="dntkd" localSheetId="13">'[13]사업계획(97년)'!#REF!</definedName>
    <definedName name="dntkd" localSheetId="12">'[13]사업계획(97년)'!#REF!</definedName>
    <definedName name="dntkd" localSheetId="15">'[13]사업계획(97년)'!#REF!</definedName>
    <definedName name="dntkd" localSheetId="14">'[13]사업계획(97년)'!#REF!</definedName>
    <definedName name="dntkd" localSheetId="20">'[13]사업계획(97년)'!#REF!</definedName>
    <definedName name="dntkd" localSheetId="17">'[13]사업계획(97년)'!#REF!</definedName>
    <definedName name="dntkd" localSheetId="19">'[13]사업계획(97년)'!#REF!</definedName>
    <definedName name="dntkd" localSheetId="18">'[13]사업계획(97년)'!#REF!</definedName>
    <definedName name="dntkd" localSheetId="24">'[13]사업계획(97년)'!#REF!</definedName>
    <definedName name="dntkd" localSheetId="22">'[13]사업계획(97년)'!#REF!</definedName>
    <definedName name="dntkd" localSheetId="21">'[13]사업계획(97년)'!#REF!</definedName>
    <definedName name="dntkd" localSheetId="23">'[13]사업계획(97년)'!#REF!</definedName>
    <definedName name="dntkd" localSheetId="25">'[13]사업계획(97년)'!#REF!</definedName>
    <definedName name="dntkd" localSheetId="26">'[13]사업계획(97년)'!#REF!</definedName>
    <definedName name="dntkd" localSheetId="27">'[13]사업계획(97년)'!#REF!</definedName>
    <definedName name="dntkd" localSheetId="28">'[13]사업계획(97년)'!#REF!</definedName>
    <definedName name="dntkd" localSheetId="32">'[13]사업계획(97년)'!#REF!</definedName>
    <definedName name="dntkd" localSheetId="33">'[13]사업계획(97년)'!#REF!</definedName>
    <definedName name="dntkd" localSheetId="34">'[13]사업계획(97년)'!#REF!</definedName>
    <definedName name="dntkd" localSheetId="35">'[13]사업계획(97년)'!#REF!</definedName>
    <definedName name="dntkd" localSheetId="29">'[13]사업계획(97년)'!#REF!</definedName>
    <definedName name="dntkd" localSheetId="30">'[13]사업계획(97년)'!#REF!</definedName>
    <definedName name="dntkd" localSheetId="31">'[13]사업계획(97년)'!#REF!</definedName>
    <definedName name="dntkd" localSheetId="36">'[13]사업계획(97년)'!#REF!</definedName>
    <definedName name="dntkd" localSheetId="37">'[13]사업계획(97년)'!#REF!</definedName>
    <definedName name="dntkd" localSheetId="38">'[13]사업계획(97년)'!#REF!</definedName>
    <definedName name="dntkd" localSheetId="39">'[13]사업계획(97년)'!#REF!</definedName>
    <definedName name="dntkd" localSheetId="40">'[13]사업계획(97년)'!#REF!</definedName>
    <definedName name="dntkd" localSheetId="41">'[13]사업계획(97년)'!#REF!</definedName>
    <definedName name="dntkd" localSheetId="42">'[13]사업계획(97년)'!#REF!</definedName>
    <definedName name="dntkd" localSheetId="43">'[13]사업계획(97년)'!#REF!</definedName>
    <definedName name="dntkd" localSheetId="44">'[13]사업계획(97년)'!#REF!</definedName>
    <definedName name="dntkd" localSheetId="61">'[13]사업계획(97년)'!#REF!</definedName>
    <definedName name="dntkd" localSheetId="60">'[13]사업계획(97년)'!#REF!</definedName>
    <definedName name="dntkd" localSheetId="47">'[13]사업계획(97년)'!#REF!</definedName>
    <definedName name="dntkd" localSheetId="46">'[13]사업계획(97년)'!#REF!</definedName>
    <definedName name="dntkd" localSheetId="45">'[13]사업계획(97년)'!#REF!</definedName>
    <definedName name="dntkd" localSheetId="48">'[13]사업계획(97년)'!#REF!</definedName>
    <definedName name="dntkd" localSheetId="50">'[13]사업계획(97년)'!#REF!</definedName>
    <definedName name="dntkd" localSheetId="51">'[13]사업계획(97년)'!#REF!</definedName>
    <definedName name="dntkd" localSheetId="52">'[13]사업계획(97년)'!#REF!</definedName>
    <definedName name="dntkd" localSheetId="49">'[13]사업계획(97년)'!#REF!</definedName>
    <definedName name="dntkd" localSheetId="55">'[13]사업계획(97년)'!#REF!</definedName>
    <definedName name="dntkd" localSheetId="58">'[13]사업계획(97년)'!#REF!</definedName>
    <definedName name="dntkd" localSheetId="53">'[13]사업계획(97년)'!#REF!</definedName>
    <definedName name="dntkd" localSheetId="57">'[13]사업계획(97년)'!#REF!</definedName>
    <definedName name="dntkd" localSheetId="59">'[13]사업계획(97년)'!#REF!</definedName>
    <definedName name="dntkd" localSheetId="54">'[13]사업계획(97년)'!#REF!</definedName>
    <definedName name="dntkd" localSheetId="56">'[13]사업계획(97년)'!#REF!</definedName>
    <definedName name="dntkd" localSheetId="62">'[13]사업계획(97년)'!#REF!</definedName>
    <definedName name="dntkd">'[13]사업계획(97년)'!#REF!</definedName>
    <definedName name="dntkdq" localSheetId="2">'[13]사업계획(97년)'!#REF!</definedName>
    <definedName name="dntkdq" localSheetId="1">'[13]사업계획(97년)'!#REF!</definedName>
    <definedName name="dntkdq" localSheetId="3">'[13]사업계획(97년)'!#REF!</definedName>
    <definedName name="dntkdq" localSheetId="7">'[13]사업계획(97년)'!#REF!</definedName>
    <definedName name="dntkdq" localSheetId="4">'[13]사업계획(97년)'!#REF!</definedName>
    <definedName name="dntkdq" localSheetId="5">'[13]사업계획(97년)'!#REF!</definedName>
    <definedName name="dntkdq" localSheetId="6">'[13]사업계획(97년)'!#REF!</definedName>
    <definedName name="dntkdq" localSheetId="8">'[13]사업계획(97년)'!#REF!</definedName>
    <definedName name="dntkdq" localSheetId="9">'[13]사업계획(97년)'!#REF!</definedName>
    <definedName name="dntkdq" localSheetId="11">'[13]사업계획(97년)'!#REF!</definedName>
    <definedName name="dntkdq" localSheetId="10">'[13]사업계획(97년)'!#REF!</definedName>
    <definedName name="dntkdq" localSheetId="16">'[13]사업계획(97년)'!#REF!</definedName>
    <definedName name="dntkdq" localSheetId="13">'[13]사업계획(97년)'!#REF!</definedName>
    <definedName name="dntkdq" localSheetId="12">'[13]사업계획(97년)'!#REF!</definedName>
    <definedName name="dntkdq" localSheetId="15">'[13]사업계획(97년)'!#REF!</definedName>
    <definedName name="dntkdq" localSheetId="14">'[13]사업계획(97년)'!#REF!</definedName>
    <definedName name="dntkdq" localSheetId="20">'[13]사업계획(97년)'!#REF!</definedName>
    <definedName name="dntkdq" localSheetId="17">'[13]사업계획(97년)'!#REF!</definedName>
    <definedName name="dntkdq" localSheetId="19">'[13]사업계획(97년)'!#REF!</definedName>
    <definedName name="dntkdq" localSheetId="18">'[13]사업계획(97년)'!#REF!</definedName>
    <definedName name="dntkdq" localSheetId="24">'[13]사업계획(97년)'!#REF!</definedName>
    <definedName name="dntkdq" localSheetId="22">'[13]사업계획(97년)'!#REF!</definedName>
    <definedName name="dntkdq" localSheetId="21">'[13]사업계획(97년)'!#REF!</definedName>
    <definedName name="dntkdq" localSheetId="23">'[13]사업계획(97년)'!#REF!</definedName>
    <definedName name="dntkdq" localSheetId="25">'[13]사업계획(97년)'!#REF!</definedName>
    <definedName name="dntkdq" localSheetId="26">'[13]사업계획(97년)'!#REF!</definedName>
    <definedName name="dntkdq" localSheetId="27">'[13]사업계획(97년)'!#REF!</definedName>
    <definedName name="dntkdq" localSheetId="28">'[13]사업계획(97년)'!#REF!</definedName>
    <definedName name="dntkdq" localSheetId="32">'[13]사업계획(97년)'!#REF!</definedName>
    <definedName name="dntkdq" localSheetId="33">'[13]사업계획(97년)'!#REF!</definedName>
    <definedName name="dntkdq" localSheetId="34">'[13]사업계획(97년)'!#REF!</definedName>
    <definedName name="dntkdq" localSheetId="35">'[13]사업계획(97년)'!#REF!</definedName>
    <definedName name="dntkdq" localSheetId="29">'[13]사업계획(97년)'!#REF!</definedName>
    <definedName name="dntkdq" localSheetId="30">'[13]사업계획(97년)'!#REF!</definedName>
    <definedName name="dntkdq" localSheetId="31">'[13]사업계획(97년)'!#REF!</definedName>
    <definedName name="dntkdq" localSheetId="36">'[13]사업계획(97년)'!#REF!</definedName>
    <definedName name="dntkdq" localSheetId="37">'[13]사업계획(97년)'!#REF!</definedName>
    <definedName name="dntkdq" localSheetId="38">'[13]사업계획(97년)'!#REF!</definedName>
    <definedName name="dntkdq" localSheetId="39">'[13]사업계획(97년)'!#REF!</definedName>
    <definedName name="dntkdq" localSheetId="40">'[13]사업계획(97년)'!#REF!</definedName>
    <definedName name="dntkdq" localSheetId="41">'[13]사업계획(97년)'!#REF!</definedName>
    <definedName name="dntkdq" localSheetId="42">'[13]사업계획(97년)'!#REF!</definedName>
    <definedName name="dntkdq" localSheetId="43">'[13]사업계획(97년)'!#REF!</definedName>
    <definedName name="dntkdq" localSheetId="44">'[13]사업계획(97년)'!#REF!</definedName>
    <definedName name="dntkdq" localSheetId="61">'[13]사업계획(97년)'!#REF!</definedName>
    <definedName name="dntkdq" localSheetId="60">'[13]사업계획(97년)'!#REF!</definedName>
    <definedName name="dntkdq" localSheetId="47">'[13]사업계획(97년)'!#REF!</definedName>
    <definedName name="dntkdq" localSheetId="46">'[13]사업계획(97년)'!#REF!</definedName>
    <definedName name="dntkdq" localSheetId="45">'[13]사업계획(97년)'!#REF!</definedName>
    <definedName name="dntkdq" localSheetId="48">'[13]사업계획(97년)'!#REF!</definedName>
    <definedName name="dntkdq" localSheetId="50">'[13]사업계획(97년)'!#REF!</definedName>
    <definedName name="dntkdq" localSheetId="51">'[13]사업계획(97년)'!#REF!</definedName>
    <definedName name="dntkdq" localSheetId="52">'[13]사업계획(97년)'!#REF!</definedName>
    <definedName name="dntkdq" localSheetId="49">'[13]사업계획(97년)'!#REF!</definedName>
    <definedName name="dntkdq" localSheetId="55">'[13]사업계획(97년)'!#REF!</definedName>
    <definedName name="dntkdq" localSheetId="58">'[13]사업계획(97년)'!#REF!</definedName>
    <definedName name="dntkdq" localSheetId="53">'[13]사업계획(97년)'!#REF!</definedName>
    <definedName name="dntkdq" localSheetId="57">'[13]사업계획(97년)'!#REF!</definedName>
    <definedName name="dntkdq" localSheetId="59">'[13]사업계획(97년)'!#REF!</definedName>
    <definedName name="dntkdq" localSheetId="54">'[13]사업계획(97년)'!#REF!</definedName>
    <definedName name="dntkdq" localSheetId="56">'[13]사업계획(97년)'!#REF!</definedName>
    <definedName name="dntkdq" localSheetId="62">'[13]사업계획(97년)'!#REF!</definedName>
    <definedName name="dntkdq">'[13]사업계획(97년)'!#REF!</definedName>
    <definedName name="dntkdqja" localSheetId="2">'[13]사업계획(97년)'!#REF!</definedName>
    <definedName name="dntkdqja" localSheetId="1">'[13]사업계획(97년)'!#REF!</definedName>
    <definedName name="dntkdqja" localSheetId="3">'[13]사업계획(97년)'!#REF!</definedName>
    <definedName name="dntkdqja" localSheetId="7">'[13]사업계획(97년)'!#REF!</definedName>
    <definedName name="dntkdqja" localSheetId="4">'[13]사업계획(97년)'!#REF!</definedName>
    <definedName name="dntkdqja" localSheetId="5">'[13]사업계획(97년)'!#REF!</definedName>
    <definedName name="dntkdqja" localSheetId="6">'[13]사업계획(97년)'!#REF!</definedName>
    <definedName name="dntkdqja" localSheetId="8">'[13]사업계획(97년)'!#REF!</definedName>
    <definedName name="dntkdqja" localSheetId="9">'[13]사업계획(97년)'!#REF!</definedName>
    <definedName name="dntkdqja" localSheetId="11">'[13]사업계획(97년)'!#REF!</definedName>
    <definedName name="dntkdqja" localSheetId="10">'[13]사업계획(97년)'!#REF!</definedName>
    <definedName name="dntkdqja" localSheetId="16">'[13]사업계획(97년)'!#REF!</definedName>
    <definedName name="dntkdqja" localSheetId="13">'[13]사업계획(97년)'!#REF!</definedName>
    <definedName name="dntkdqja" localSheetId="12">'[13]사업계획(97년)'!#REF!</definedName>
    <definedName name="dntkdqja" localSheetId="15">'[13]사업계획(97년)'!#REF!</definedName>
    <definedName name="dntkdqja" localSheetId="14">'[13]사업계획(97년)'!#REF!</definedName>
    <definedName name="dntkdqja" localSheetId="20">'[13]사업계획(97년)'!#REF!</definedName>
    <definedName name="dntkdqja" localSheetId="17">'[13]사업계획(97년)'!#REF!</definedName>
    <definedName name="dntkdqja" localSheetId="19">'[13]사업계획(97년)'!#REF!</definedName>
    <definedName name="dntkdqja" localSheetId="18">'[13]사업계획(97년)'!#REF!</definedName>
    <definedName name="dntkdqja" localSheetId="24">'[13]사업계획(97년)'!#REF!</definedName>
    <definedName name="dntkdqja" localSheetId="22">'[13]사업계획(97년)'!#REF!</definedName>
    <definedName name="dntkdqja" localSheetId="21">'[13]사업계획(97년)'!#REF!</definedName>
    <definedName name="dntkdqja" localSheetId="23">'[13]사업계획(97년)'!#REF!</definedName>
    <definedName name="dntkdqja" localSheetId="25">'[13]사업계획(97년)'!#REF!</definedName>
    <definedName name="dntkdqja" localSheetId="26">'[13]사업계획(97년)'!#REF!</definedName>
    <definedName name="dntkdqja" localSheetId="27">'[13]사업계획(97년)'!#REF!</definedName>
    <definedName name="dntkdqja" localSheetId="28">'[13]사업계획(97년)'!#REF!</definedName>
    <definedName name="dntkdqja" localSheetId="32">'[13]사업계획(97년)'!#REF!</definedName>
    <definedName name="dntkdqja" localSheetId="33">'[13]사업계획(97년)'!#REF!</definedName>
    <definedName name="dntkdqja" localSheetId="34">'[13]사업계획(97년)'!#REF!</definedName>
    <definedName name="dntkdqja" localSheetId="35">'[13]사업계획(97년)'!#REF!</definedName>
    <definedName name="dntkdqja" localSheetId="29">'[13]사업계획(97년)'!#REF!</definedName>
    <definedName name="dntkdqja" localSheetId="30">'[13]사업계획(97년)'!#REF!</definedName>
    <definedName name="dntkdqja" localSheetId="31">'[13]사업계획(97년)'!#REF!</definedName>
    <definedName name="dntkdqja" localSheetId="36">'[13]사업계획(97년)'!#REF!</definedName>
    <definedName name="dntkdqja" localSheetId="37">'[13]사업계획(97년)'!#REF!</definedName>
    <definedName name="dntkdqja" localSheetId="38">'[13]사업계획(97년)'!#REF!</definedName>
    <definedName name="dntkdqja" localSheetId="39">'[13]사업계획(97년)'!#REF!</definedName>
    <definedName name="dntkdqja" localSheetId="40">'[13]사업계획(97년)'!#REF!</definedName>
    <definedName name="dntkdqja" localSheetId="41">'[13]사업계획(97년)'!#REF!</definedName>
    <definedName name="dntkdqja" localSheetId="42">'[13]사업계획(97년)'!#REF!</definedName>
    <definedName name="dntkdqja" localSheetId="43">'[13]사업계획(97년)'!#REF!</definedName>
    <definedName name="dntkdqja" localSheetId="44">'[13]사업계획(97년)'!#REF!</definedName>
    <definedName name="dntkdqja" localSheetId="61">'[13]사업계획(97년)'!#REF!</definedName>
    <definedName name="dntkdqja" localSheetId="60">'[13]사업계획(97년)'!#REF!</definedName>
    <definedName name="dntkdqja" localSheetId="47">'[13]사업계획(97년)'!#REF!</definedName>
    <definedName name="dntkdqja" localSheetId="46">'[13]사업계획(97년)'!#REF!</definedName>
    <definedName name="dntkdqja" localSheetId="45">'[13]사업계획(97년)'!#REF!</definedName>
    <definedName name="dntkdqja" localSheetId="48">'[13]사업계획(97년)'!#REF!</definedName>
    <definedName name="dntkdqja" localSheetId="50">'[13]사업계획(97년)'!#REF!</definedName>
    <definedName name="dntkdqja" localSheetId="51">'[13]사업계획(97년)'!#REF!</definedName>
    <definedName name="dntkdqja" localSheetId="52">'[13]사업계획(97년)'!#REF!</definedName>
    <definedName name="dntkdqja" localSheetId="49">'[13]사업계획(97년)'!#REF!</definedName>
    <definedName name="dntkdqja" localSheetId="55">'[13]사업계획(97년)'!#REF!</definedName>
    <definedName name="dntkdqja" localSheetId="58">'[13]사업계획(97년)'!#REF!</definedName>
    <definedName name="dntkdqja" localSheetId="53">'[13]사업계획(97년)'!#REF!</definedName>
    <definedName name="dntkdqja" localSheetId="57">'[13]사업계획(97년)'!#REF!</definedName>
    <definedName name="dntkdqja" localSheetId="59">'[13]사업계획(97년)'!#REF!</definedName>
    <definedName name="dntkdqja" localSheetId="54">'[13]사업계획(97년)'!#REF!</definedName>
    <definedName name="dntkdqja" localSheetId="56">'[13]사업계획(97년)'!#REF!</definedName>
    <definedName name="dntkdqja" localSheetId="62">'[13]사업계획(97년)'!#REF!</definedName>
    <definedName name="dntkdqja">'[13]사업계획(97년)'!#REF!</definedName>
    <definedName name="DOC" localSheetId="2">#REF!</definedName>
    <definedName name="DOC" localSheetId="1">#REF!</definedName>
    <definedName name="DOC" localSheetId="3">#REF!</definedName>
    <definedName name="DOC" localSheetId="7">#REF!</definedName>
    <definedName name="DOC" localSheetId="4">#REF!</definedName>
    <definedName name="DOC" localSheetId="5">#REF!</definedName>
    <definedName name="DOC" localSheetId="6">#REF!</definedName>
    <definedName name="DOC" localSheetId="8">#REF!</definedName>
    <definedName name="DOC" localSheetId="9">#REF!</definedName>
    <definedName name="DOC" localSheetId="11">#REF!</definedName>
    <definedName name="DOC" localSheetId="10">#REF!</definedName>
    <definedName name="DOC" localSheetId="16">#REF!</definedName>
    <definedName name="DOC" localSheetId="13">#REF!</definedName>
    <definedName name="DOC" localSheetId="12">#REF!</definedName>
    <definedName name="DOC" localSheetId="15">#REF!</definedName>
    <definedName name="DOC" localSheetId="14">#REF!</definedName>
    <definedName name="DOC" localSheetId="20">#REF!</definedName>
    <definedName name="DOC" localSheetId="17">#REF!</definedName>
    <definedName name="DOC" localSheetId="19">#REF!</definedName>
    <definedName name="DOC" localSheetId="18">#REF!</definedName>
    <definedName name="DOC" localSheetId="24">#REF!</definedName>
    <definedName name="DOC" localSheetId="22">#REF!</definedName>
    <definedName name="DOC" localSheetId="21">#REF!</definedName>
    <definedName name="DOC" localSheetId="23">#REF!</definedName>
    <definedName name="DOC" localSheetId="25">#REF!</definedName>
    <definedName name="DOC" localSheetId="26">#REF!</definedName>
    <definedName name="DOC" localSheetId="27">#REF!</definedName>
    <definedName name="DOC" localSheetId="28">#REF!</definedName>
    <definedName name="DOC" localSheetId="32">#REF!</definedName>
    <definedName name="DOC" localSheetId="33">#REF!</definedName>
    <definedName name="DOC" localSheetId="34">#REF!</definedName>
    <definedName name="DOC" localSheetId="35">#REF!</definedName>
    <definedName name="DOC" localSheetId="29">#REF!</definedName>
    <definedName name="DOC" localSheetId="30">#REF!</definedName>
    <definedName name="DOC" localSheetId="31">#REF!</definedName>
    <definedName name="DOC" localSheetId="36">#REF!</definedName>
    <definedName name="DOC" localSheetId="37">#REF!</definedName>
    <definedName name="DOC" localSheetId="38">#REF!</definedName>
    <definedName name="DOC" localSheetId="39">#REF!</definedName>
    <definedName name="DOC" localSheetId="40">#REF!</definedName>
    <definedName name="DOC" localSheetId="41">#REF!</definedName>
    <definedName name="DOC" localSheetId="42">#REF!</definedName>
    <definedName name="DOC" localSheetId="43">#REF!</definedName>
    <definedName name="DOC" localSheetId="44">#REF!</definedName>
    <definedName name="DOC" localSheetId="61">#REF!</definedName>
    <definedName name="DOC" localSheetId="60">#REF!</definedName>
    <definedName name="DOC" localSheetId="47">#REF!</definedName>
    <definedName name="DOC" localSheetId="46">#REF!</definedName>
    <definedName name="DOC" localSheetId="45">#REF!</definedName>
    <definedName name="DOC" localSheetId="48">#REF!</definedName>
    <definedName name="DOC" localSheetId="50">#REF!</definedName>
    <definedName name="DOC" localSheetId="51">#REF!</definedName>
    <definedName name="DOC" localSheetId="52">#REF!</definedName>
    <definedName name="DOC" localSheetId="49">#REF!</definedName>
    <definedName name="DOC" localSheetId="55">#REF!</definedName>
    <definedName name="DOC" localSheetId="58">#REF!</definedName>
    <definedName name="DOC" localSheetId="53">#REF!</definedName>
    <definedName name="DOC" localSheetId="57">#REF!</definedName>
    <definedName name="DOC" localSheetId="59">#REF!</definedName>
    <definedName name="DOC" localSheetId="54">#REF!</definedName>
    <definedName name="DOC" localSheetId="56">#REF!</definedName>
    <definedName name="DOC" localSheetId="62">#REF!</definedName>
    <definedName name="DOC">#REF!</definedName>
    <definedName name="DOM_COS">#N/A</definedName>
    <definedName name="DOM_SALE">#N/A</definedName>
    <definedName name="DOMSALE">#N/A</definedName>
    <definedName name="E" localSheetId="2">#REF!</definedName>
    <definedName name="E" localSheetId="1">#REF!</definedName>
    <definedName name="E" localSheetId="3">#REF!</definedName>
    <definedName name="E" localSheetId="7">#REF!</definedName>
    <definedName name="E" localSheetId="4">#REF!</definedName>
    <definedName name="E" localSheetId="5">#REF!</definedName>
    <definedName name="E" localSheetId="6">#REF!</definedName>
    <definedName name="E" localSheetId="8">#REF!</definedName>
    <definedName name="E" localSheetId="9">#REF!</definedName>
    <definedName name="E" localSheetId="11">#REF!</definedName>
    <definedName name="E" localSheetId="10">#REF!</definedName>
    <definedName name="E" localSheetId="16">#REF!</definedName>
    <definedName name="E" localSheetId="13">#REF!</definedName>
    <definedName name="E" localSheetId="12">#REF!</definedName>
    <definedName name="E" localSheetId="15">#REF!</definedName>
    <definedName name="E" localSheetId="14">#REF!</definedName>
    <definedName name="E" localSheetId="20">#REF!</definedName>
    <definedName name="E" localSheetId="17">#REF!</definedName>
    <definedName name="E" localSheetId="19">#REF!</definedName>
    <definedName name="E" localSheetId="18">#REF!</definedName>
    <definedName name="E" localSheetId="24">#REF!</definedName>
    <definedName name="E" localSheetId="22">#REF!</definedName>
    <definedName name="E" localSheetId="21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32">#REF!</definedName>
    <definedName name="E" localSheetId="33">#REF!</definedName>
    <definedName name="E" localSheetId="34">#REF!</definedName>
    <definedName name="E" localSheetId="35">#REF!</definedName>
    <definedName name="E" localSheetId="29">#REF!</definedName>
    <definedName name="E" localSheetId="30">#REF!</definedName>
    <definedName name="E" localSheetId="31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61">#REF!</definedName>
    <definedName name="E" localSheetId="60">#REF!</definedName>
    <definedName name="E" localSheetId="47">#REF!</definedName>
    <definedName name="E" localSheetId="46">#REF!</definedName>
    <definedName name="E" localSheetId="45">#REF!</definedName>
    <definedName name="E" localSheetId="48">#REF!</definedName>
    <definedName name="E" localSheetId="50">#REF!</definedName>
    <definedName name="E" localSheetId="51">#REF!</definedName>
    <definedName name="E" localSheetId="52">#REF!</definedName>
    <definedName name="E" localSheetId="49">#REF!</definedName>
    <definedName name="E" localSheetId="55">#REF!</definedName>
    <definedName name="E" localSheetId="58">#REF!</definedName>
    <definedName name="E" localSheetId="53">#REF!</definedName>
    <definedName name="E" localSheetId="57">#REF!</definedName>
    <definedName name="E" localSheetId="59">#REF!</definedName>
    <definedName name="E" localSheetId="54">#REF!</definedName>
    <definedName name="E" localSheetId="56">#REF!</definedName>
    <definedName name="E" localSheetId="62">#REF!</definedName>
    <definedName name="E">#REF!</definedName>
    <definedName name="EE" localSheetId="2">#REF!</definedName>
    <definedName name="EE" localSheetId="1">#REF!</definedName>
    <definedName name="EE" localSheetId="3">#REF!</definedName>
    <definedName name="EE" localSheetId="7">#REF!</definedName>
    <definedName name="EE" localSheetId="4">#REF!</definedName>
    <definedName name="EE" localSheetId="5">#REF!</definedName>
    <definedName name="EE" localSheetId="6">#REF!</definedName>
    <definedName name="EE" localSheetId="8">#REF!</definedName>
    <definedName name="EE" localSheetId="9">#REF!</definedName>
    <definedName name="EE" localSheetId="11">#REF!</definedName>
    <definedName name="EE" localSheetId="10">#REF!</definedName>
    <definedName name="EE" localSheetId="16">#REF!</definedName>
    <definedName name="EE" localSheetId="13">#REF!</definedName>
    <definedName name="EE" localSheetId="12">#REF!</definedName>
    <definedName name="EE" localSheetId="15">#REF!</definedName>
    <definedName name="EE" localSheetId="14">#REF!</definedName>
    <definedName name="EE" localSheetId="20">#REF!</definedName>
    <definedName name="EE" localSheetId="17">#REF!</definedName>
    <definedName name="EE" localSheetId="19">#REF!</definedName>
    <definedName name="EE" localSheetId="18">#REF!</definedName>
    <definedName name="EE" localSheetId="24">#REF!</definedName>
    <definedName name="EE" localSheetId="22">#REF!</definedName>
    <definedName name="EE" localSheetId="21">#REF!</definedName>
    <definedName name="EE" localSheetId="23">#REF!</definedName>
    <definedName name="EE" localSheetId="25">#REF!</definedName>
    <definedName name="EE" localSheetId="26">#REF!</definedName>
    <definedName name="EE" localSheetId="27">#REF!</definedName>
    <definedName name="EE" localSheetId="28">#REF!</definedName>
    <definedName name="EE" localSheetId="32">#REF!</definedName>
    <definedName name="EE" localSheetId="33">#REF!</definedName>
    <definedName name="EE" localSheetId="34">#REF!</definedName>
    <definedName name="EE" localSheetId="35">#REF!</definedName>
    <definedName name="EE" localSheetId="29">#REF!</definedName>
    <definedName name="EE" localSheetId="30">#REF!</definedName>
    <definedName name="EE" localSheetId="31">#REF!</definedName>
    <definedName name="EE" localSheetId="36">#REF!</definedName>
    <definedName name="EE" localSheetId="37">#REF!</definedName>
    <definedName name="EE" localSheetId="38">#REF!</definedName>
    <definedName name="EE" localSheetId="39">#REF!</definedName>
    <definedName name="EE" localSheetId="40">#REF!</definedName>
    <definedName name="EE" localSheetId="41">#REF!</definedName>
    <definedName name="EE" localSheetId="42">#REF!</definedName>
    <definedName name="EE" localSheetId="43">#REF!</definedName>
    <definedName name="EE" localSheetId="44">#REF!</definedName>
    <definedName name="EE" localSheetId="61">#REF!</definedName>
    <definedName name="EE" localSheetId="60">#REF!</definedName>
    <definedName name="EE" localSheetId="47">#REF!</definedName>
    <definedName name="EE" localSheetId="46">#REF!</definedName>
    <definedName name="EE" localSheetId="45">#REF!</definedName>
    <definedName name="EE" localSheetId="48">#REF!</definedName>
    <definedName name="EE" localSheetId="50">#REF!</definedName>
    <definedName name="EE" localSheetId="51">#REF!</definedName>
    <definedName name="EE" localSheetId="52">#REF!</definedName>
    <definedName name="EE" localSheetId="49">#REF!</definedName>
    <definedName name="EE" localSheetId="55">#REF!</definedName>
    <definedName name="EE" localSheetId="58">#REF!</definedName>
    <definedName name="EE" localSheetId="53">#REF!</definedName>
    <definedName name="EE" localSheetId="57">#REF!</definedName>
    <definedName name="EE" localSheetId="59">#REF!</definedName>
    <definedName name="EE" localSheetId="54">#REF!</definedName>
    <definedName name="EE" localSheetId="56">#REF!</definedName>
    <definedName name="EE" localSheetId="62">#REF!</definedName>
    <definedName name="EE">#REF!</definedName>
    <definedName name="ENGTYPE" localSheetId="2">#REF!</definedName>
    <definedName name="ENGTYPE" localSheetId="1">#REF!</definedName>
    <definedName name="ENGTYPE" localSheetId="3">#REF!</definedName>
    <definedName name="ENGTYPE" localSheetId="7">#REF!</definedName>
    <definedName name="ENGTYPE" localSheetId="4">#REF!</definedName>
    <definedName name="ENGTYPE" localSheetId="5">#REF!</definedName>
    <definedName name="ENGTYPE" localSheetId="6">#REF!</definedName>
    <definedName name="ENGTYPE" localSheetId="8">#REF!</definedName>
    <definedName name="ENGTYPE" localSheetId="9">#REF!</definedName>
    <definedName name="ENGTYPE" localSheetId="11">#REF!</definedName>
    <definedName name="ENGTYPE" localSheetId="10">#REF!</definedName>
    <definedName name="ENGTYPE" localSheetId="16">#REF!</definedName>
    <definedName name="ENGTYPE" localSheetId="13">#REF!</definedName>
    <definedName name="ENGTYPE" localSheetId="12">#REF!</definedName>
    <definedName name="ENGTYPE" localSheetId="15">#REF!</definedName>
    <definedName name="ENGTYPE" localSheetId="14">#REF!</definedName>
    <definedName name="ENGTYPE" localSheetId="20">#REF!</definedName>
    <definedName name="ENGTYPE" localSheetId="17">#REF!</definedName>
    <definedName name="ENGTYPE" localSheetId="19">#REF!</definedName>
    <definedName name="ENGTYPE" localSheetId="18">#REF!</definedName>
    <definedName name="ENGTYPE" localSheetId="24">#REF!</definedName>
    <definedName name="ENGTYPE" localSheetId="22">#REF!</definedName>
    <definedName name="ENGTYPE" localSheetId="21">#REF!</definedName>
    <definedName name="ENGTYPE" localSheetId="23">#REF!</definedName>
    <definedName name="ENGTYPE" localSheetId="25">#REF!</definedName>
    <definedName name="ENGTYPE" localSheetId="26">#REF!</definedName>
    <definedName name="ENGTYPE" localSheetId="27">#REF!</definedName>
    <definedName name="ENGTYPE" localSheetId="28">#REF!</definedName>
    <definedName name="ENGTYPE" localSheetId="32">#REF!</definedName>
    <definedName name="ENGTYPE" localSheetId="33">#REF!</definedName>
    <definedName name="ENGTYPE" localSheetId="34">#REF!</definedName>
    <definedName name="ENGTYPE" localSheetId="35">#REF!</definedName>
    <definedName name="ENGTYPE" localSheetId="29">#REF!</definedName>
    <definedName name="ENGTYPE" localSheetId="30">#REF!</definedName>
    <definedName name="ENGTYPE" localSheetId="31">#REF!</definedName>
    <definedName name="ENGTYPE" localSheetId="36">#REF!</definedName>
    <definedName name="ENGTYPE" localSheetId="37">#REF!</definedName>
    <definedName name="ENGTYPE" localSheetId="38">#REF!</definedName>
    <definedName name="ENGTYPE" localSheetId="39">#REF!</definedName>
    <definedName name="ENGTYPE" localSheetId="40">#REF!</definedName>
    <definedName name="ENGTYPE" localSheetId="41">#REF!</definedName>
    <definedName name="ENGTYPE" localSheetId="42">#REF!</definedName>
    <definedName name="ENGTYPE" localSheetId="43">#REF!</definedName>
    <definedName name="ENGTYPE" localSheetId="44">#REF!</definedName>
    <definedName name="ENGTYPE" localSheetId="61">#REF!</definedName>
    <definedName name="ENGTYPE" localSheetId="60">#REF!</definedName>
    <definedName name="ENGTYPE" localSheetId="47">#REF!</definedName>
    <definedName name="ENGTYPE" localSheetId="46">#REF!</definedName>
    <definedName name="ENGTYPE" localSheetId="45">#REF!</definedName>
    <definedName name="ENGTYPE" localSheetId="48">#REF!</definedName>
    <definedName name="ENGTYPE" localSheetId="50">#REF!</definedName>
    <definedName name="ENGTYPE" localSheetId="51">#REF!</definedName>
    <definedName name="ENGTYPE" localSheetId="52">#REF!</definedName>
    <definedName name="ENGTYPE" localSheetId="49">#REF!</definedName>
    <definedName name="ENGTYPE" localSheetId="55">#REF!</definedName>
    <definedName name="ENGTYPE" localSheetId="58">#REF!</definedName>
    <definedName name="ENGTYPE" localSheetId="53">#REF!</definedName>
    <definedName name="ENGTYPE" localSheetId="57">#REF!</definedName>
    <definedName name="ENGTYPE" localSheetId="59">#REF!</definedName>
    <definedName name="ENGTYPE" localSheetId="54">#REF!</definedName>
    <definedName name="ENGTYPE" localSheetId="56">#REF!</definedName>
    <definedName name="ENGTYPE" localSheetId="62">#REF!</definedName>
    <definedName name="ENGTYPE">#REF!</definedName>
    <definedName name="EOH">#N/A</definedName>
    <definedName name="EOH_UC">#N/A</definedName>
    <definedName name="EOHAMT">#N/A</definedName>
    <definedName name="EOHQTY">#N/A</definedName>
    <definedName name="ER" localSheetId="2">#REF!</definedName>
    <definedName name="ER" localSheetId="1">#REF!</definedName>
    <definedName name="ER" localSheetId="3">#REF!</definedName>
    <definedName name="ER" localSheetId="7">#REF!</definedName>
    <definedName name="ER" localSheetId="4">#REF!</definedName>
    <definedName name="ER" localSheetId="5">#REF!</definedName>
    <definedName name="ER" localSheetId="6">#REF!</definedName>
    <definedName name="ER" localSheetId="8">#REF!</definedName>
    <definedName name="ER" localSheetId="9">#REF!</definedName>
    <definedName name="ER" localSheetId="11">#REF!</definedName>
    <definedName name="ER" localSheetId="10">#REF!</definedName>
    <definedName name="ER" localSheetId="16">#REF!</definedName>
    <definedName name="ER" localSheetId="13">#REF!</definedName>
    <definedName name="ER" localSheetId="12">#REF!</definedName>
    <definedName name="ER" localSheetId="15">#REF!</definedName>
    <definedName name="ER" localSheetId="14">#REF!</definedName>
    <definedName name="ER" localSheetId="20">#REF!</definedName>
    <definedName name="ER" localSheetId="17">#REF!</definedName>
    <definedName name="ER" localSheetId="19">#REF!</definedName>
    <definedName name="ER" localSheetId="18">#REF!</definedName>
    <definedName name="ER" localSheetId="24">#REF!</definedName>
    <definedName name="ER" localSheetId="22">#REF!</definedName>
    <definedName name="ER" localSheetId="21">#REF!</definedName>
    <definedName name="ER" localSheetId="23">#REF!</definedName>
    <definedName name="ER" localSheetId="25">#REF!</definedName>
    <definedName name="ER" localSheetId="26">#REF!</definedName>
    <definedName name="ER" localSheetId="27">#REF!</definedName>
    <definedName name="ER" localSheetId="28">#REF!</definedName>
    <definedName name="ER" localSheetId="32">#REF!</definedName>
    <definedName name="ER" localSheetId="33">#REF!</definedName>
    <definedName name="ER" localSheetId="34">#REF!</definedName>
    <definedName name="ER" localSheetId="35">#REF!</definedName>
    <definedName name="ER" localSheetId="29">#REF!</definedName>
    <definedName name="ER" localSheetId="30">#REF!</definedName>
    <definedName name="ER" localSheetId="31">#REF!</definedName>
    <definedName name="ER" localSheetId="36">#REF!</definedName>
    <definedName name="ER" localSheetId="37">#REF!</definedName>
    <definedName name="ER" localSheetId="38">#REF!</definedName>
    <definedName name="ER" localSheetId="39">#REF!</definedName>
    <definedName name="ER" localSheetId="40">#REF!</definedName>
    <definedName name="ER" localSheetId="41">#REF!</definedName>
    <definedName name="ER" localSheetId="42">#REF!</definedName>
    <definedName name="ER" localSheetId="43">#REF!</definedName>
    <definedName name="ER" localSheetId="44">#REF!</definedName>
    <definedName name="ER" localSheetId="61">#REF!</definedName>
    <definedName name="ER" localSheetId="60">#REF!</definedName>
    <definedName name="ER" localSheetId="47">#REF!</definedName>
    <definedName name="ER" localSheetId="46">#REF!</definedName>
    <definedName name="ER" localSheetId="45">#REF!</definedName>
    <definedName name="ER" localSheetId="48">#REF!</definedName>
    <definedName name="ER" localSheetId="50">#REF!</definedName>
    <definedName name="ER" localSheetId="51">#REF!</definedName>
    <definedName name="ER" localSheetId="52">#REF!</definedName>
    <definedName name="ER" localSheetId="49">#REF!</definedName>
    <definedName name="ER" localSheetId="55">#REF!</definedName>
    <definedName name="ER" localSheetId="58">#REF!</definedName>
    <definedName name="ER" localSheetId="53">#REF!</definedName>
    <definedName name="ER" localSheetId="57">#REF!</definedName>
    <definedName name="ER" localSheetId="59">#REF!</definedName>
    <definedName name="ER" localSheetId="54">#REF!</definedName>
    <definedName name="ER" localSheetId="56">#REF!</definedName>
    <definedName name="ER" localSheetId="62">#REF!</definedName>
    <definedName name="ER">#REF!</definedName>
    <definedName name="EUR" localSheetId="2">#REF!</definedName>
    <definedName name="EUR" localSheetId="1">#REF!</definedName>
    <definedName name="EUR" localSheetId="3">#REF!</definedName>
    <definedName name="EUR" localSheetId="7">#REF!</definedName>
    <definedName name="EUR" localSheetId="4">#REF!</definedName>
    <definedName name="EUR" localSheetId="5">#REF!</definedName>
    <definedName name="EUR" localSheetId="6">#REF!</definedName>
    <definedName name="EUR" localSheetId="8">#REF!</definedName>
    <definedName name="EUR" localSheetId="9">#REF!</definedName>
    <definedName name="EUR" localSheetId="11">#REF!</definedName>
    <definedName name="EUR" localSheetId="10">#REF!</definedName>
    <definedName name="EUR" localSheetId="16">#REF!</definedName>
    <definedName name="EUR" localSheetId="13">#REF!</definedName>
    <definedName name="EUR" localSheetId="12">#REF!</definedName>
    <definedName name="EUR" localSheetId="15">#REF!</definedName>
    <definedName name="EUR" localSheetId="14">#REF!</definedName>
    <definedName name="EUR" localSheetId="20">#REF!</definedName>
    <definedName name="EUR" localSheetId="17">#REF!</definedName>
    <definedName name="EUR" localSheetId="19">#REF!</definedName>
    <definedName name="EUR" localSheetId="18">#REF!</definedName>
    <definedName name="EUR" localSheetId="24">#REF!</definedName>
    <definedName name="EUR" localSheetId="22">#REF!</definedName>
    <definedName name="EUR" localSheetId="21">#REF!</definedName>
    <definedName name="EUR" localSheetId="23">#REF!</definedName>
    <definedName name="EUR" localSheetId="25">#REF!</definedName>
    <definedName name="EUR" localSheetId="26">#REF!</definedName>
    <definedName name="EUR" localSheetId="27">#REF!</definedName>
    <definedName name="EUR" localSheetId="28">#REF!</definedName>
    <definedName name="EUR" localSheetId="32">#REF!</definedName>
    <definedName name="EUR" localSheetId="33">#REF!</definedName>
    <definedName name="EUR" localSheetId="34">#REF!</definedName>
    <definedName name="EUR" localSheetId="35">#REF!</definedName>
    <definedName name="EUR" localSheetId="29">#REF!</definedName>
    <definedName name="EUR" localSheetId="30">#REF!</definedName>
    <definedName name="EUR" localSheetId="31">#REF!</definedName>
    <definedName name="EUR" localSheetId="36">#REF!</definedName>
    <definedName name="EUR" localSheetId="37">#REF!</definedName>
    <definedName name="EUR" localSheetId="38">#REF!</definedName>
    <definedName name="EUR" localSheetId="39">#REF!</definedName>
    <definedName name="EUR" localSheetId="40">#REF!</definedName>
    <definedName name="EUR" localSheetId="41">#REF!</definedName>
    <definedName name="EUR" localSheetId="42">#REF!</definedName>
    <definedName name="EUR" localSheetId="43">#REF!</definedName>
    <definedName name="EUR" localSheetId="44">#REF!</definedName>
    <definedName name="EUR" localSheetId="61">#REF!</definedName>
    <definedName name="EUR" localSheetId="60">#REF!</definedName>
    <definedName name="EUR" localSheetId="47">#REF!</definedName>
    <definedName name="EUR" localSheetId="46">#REF!</definedName>
    <definedName name="EUR" localSheetId="45">#REF!</definedName>
    <definedName name="EUR" localSheetId="48">#REF!</definedName>
    <definedName name="EUR" localSheetId="50">#REF!</definedName>
    <definedName name="EUR" localSheetId="51">#REF!</definedName>
    <definedName name="EUR" localSheetId="52">#REF!</definedName>
    <definedName name="EUR" localSheetId="49">#REF!</definedName>
    <definedName name="EUR" localSheetId="55">#REF!</definedName>
    <definedName name="EUR" localSheetId="58">#REF!</definedName>
    <definedName name="EUR" localSheetId="53">#REF!</definedName>
    <definedName name="EUR" localSheetId="57">#REF!</definedName>
    <definedName name="EUR" localSheetId="59">#REF!</definedName>
    <definedName name="EUR" localSheetId="54">#REF!</definedName>
    <definedName name="EUR" localSheetId="56">#REF!</definedName>
    <definedName name="EUR" localSheetId="62">#REF!</definedName>
    <definedName name="EUR">#REF!</definedName>
    <definedName name="EWREW" localSheetId="2">#REF!</definedName>
    <definedName name="EWREW" localSheetId="1">#REF!</definedName>
    <definedName name="EWREW" localSheetId="3">#REF!</definedName>
    <definedName name="EWREW" localSheetId="7">#REF!</definedName>
    <definedName name="EWREW" localSheetId="4">#REF!</definedName>
    <definedName name="EWREW" localSheetId="5">#REF!</definedName>
    <definedName name="EWREW" localSheetId="6">#REF!</definedName>
    <definedName name="EWREW" localSheetId="8">#REF!</definedName>
    <definedName name="EWREW" localSheetId="9">#REF!</definedName>
    <definedName name="EWREW" localSheetId="11">#REF!</definedName>
    <definedName name="EWREW" localSheetId="10">#REF!</definedName>
    <definedName name="EWREW" localSheetId="16">#REF!</definedName>
    <definedName name="EWREW" localSheetId="13">#REF!</definedName>
    <definedName name="EWREW" localSheetId="12">#REF!</definedName>
    <definedName name="EWREW" localSheetId="15">#REF!</definedName>
    <definedName name="EWREW" localSheetId="14">#REF!</definedName>
    <definedName name="EWREW" localSheetId="20">#REF!</definedName>
    <definedName name="EWREW" localSheetId="17">#REF!</definedName>
    <definedName name="EWREW" localSheetId="19">#REF!</definedName>
    <definedName name="EWREW" localSheetId="18">#REF!</definedName>
    <definedName name="EWREW" localSheetId="24">#REF!</definedName>
    <definedName name="EWREW" localSheetId="22">#REF!</definedName>
    <definedName name="EWREW" localSheetId="21">#REF!</definedName>
    <definedName name="EWREW" localSheetId="23">#REF!</definedName>
    <definedName name="EWREW" localSheetId="25">#REF!</definedName>
    <definedName name="EWREW" localSheetId="26">#REF!</definedName>
    <definedName name="EWREW" localSheetId="27">#REF!</definedName>
    <definedName name="EWREW" localSheetId="28">#REF!</definedName>
    <definedName name="EWREW" localSheetId="32">#REF!</definedName>
    <definedName name="EWREW" localSheetId="33">#REF!</definedName>
    <definedName name="EWREW" localSheetId="34">#REF!</definedName>
    <definedName name="EWREW" localSheetId="35">#REF!</definedName>
    <definedName name="EWREW" localSheetId="29">#REF!</definedName>
    <definedName name="EWREW" localSheetId="30">#REF!</definedName>
    <definedName name="EWREW" localSheetId="31">#REF!</definedName>
    <definedName name="EWREW" localSheetId="36">#REF!</definedName>
    <definedName name="EWREW" localSheetId="37">#REF!</definedName>
    <definedName name="EWREW" localSheetId="38">#REF!</definedName>
    <definedName name="EWREW" localSheetId="39">#REF!</definedName>
    <definedName name="EWREW" localSheetId="40">#REF!</definedName>
    <definedName name="EWREW" localSheetId="41">#REF!</definedName>
    <definedName name="EWREW" localSheetId="42">#REF!</definedName>
    <definedName name="EWREW" localSheetId="43">#REF!</definedName>
    <definedName name="EWREW" localSheetId="44">#REF!</definedName>
    <definedName name="EWREW" localSheetId="61">#REF!</definedName>
    <definedName name="EWREW" localSheetId="60">#REF!</definedName>
    <definedName name="EWREW" localSheetId="47">#REF!</definedName>
    <definedName name="EWREW" localSheetId="46">#REF!</definedName>
    <definedName name="EWREW" localSheetId="45">#REF!</definedName>
    <definedName name="EWREW" localSheetId="48">#REF!</definedName>
    <definedName name="EWREW" localSheetId="50">#REF!</definedName>
    <definedName name="EWREW" localSheetId="51">#REF!</definedName>
    <definedName name="EWREW" localSheetId="52">#REF!</definedName>
    <definedName name="EWREW" localSheetId="49">#REF!</definedName>
    <definedName name="EWREW" localSheetId="55">#REF!</definedName>
    <definedName name="EWREW" localSheetId="58">#REF!</definedName>
    <definedName name="EWREW" localSheetId="53">#REF!</definedName>
    <definedName name="EWREW" localSheetId="57">#REF!</definedName>
    <definedName name="EWREW" localSheetId="59">#REF!</definedName>
    <definedName name="EWREW" localSheetId="54">#REF!</definedName>
    <definedName name="EWREW" localSheetId="56">#REF!</definedName>
    <definedName name="EWREW" localSheetId="62">#REF!</definedName>
    <definedName name="EWREW">#REF!</definedName>
    <definedName name="EWREWR" localSheetId="2">'[11]사업계획(97년)'!#REF!</definedName>
    <definedName name="EWREWR" localSheetId="1">'[11]사업계획(97년)'!#REF!</definedName>
    <definedName name="EWREWR" localSheetId="3">'[11]사업계획(97년)'!#REF!</definedName>
    <definedName name="EWREWR" localSheetId="7">'[11]사업계획(97년)'!#REF!</definedName>
    <definedName name="EWREWR" localSheetId="4">'[11]사업계획(97년)'!#REF!</definedName>
    <definedName name="EWREWR" localSheetId="5">'[11]사업계획(97년)'!#REF!</definedName>
    <definedName name="EWREWR" localSheetId="6">'[11]사업계획(97년)'!#REF!</definedName>
    <definedName name="EWREWR" localSheetId="8">'[11]사업계획(97년)'!#REF!</definedName>
    <definedName name="EWREWR" localSheetId="9">'[11]사업계획(97년)'!#REF!</definedName>
    <definedName name="EWREWR" localSheetId="11">'[11]사업계획(97년)'!#REF!</definedName>
    <definedName name="EWREWR" localSheetId="10">'[11]사업계획(97년)'!#REF!</definedName>
    <definedName name="EWREWR" localSheetId="16">'[11]사업계획(97년)'!#REF!</definedName>
    <definedName name="EWREWR" localSheetId="13">'[11]사업계획(97년)'!#REF!</definedName>
    <definedName name="EWREWR" localSheetId="12">'[11]사업계획(97년)'!#REF!</definedName>
    <definedName name="EWREWR" localSheetId="15">'[11]사업계획(97년)'!#REF!</definedName>
    <definedName name="EWREWR" localSheetId="14">'[11]사업계획(97년)'!#REF!</definedName>
    <definedName name="EWREWR" localSheetId="20">'[11]사업계획(97년)'!#REF!</definedName>
    <definedName name="EWREWR" localSheetId="17">'[11]사업계획(97년)'!#REF!</definedName>
    <definedName name="EWREWR" localSheetId="19">'[11]사업계획(97년)'!#REF!</definedName>
    <definedName name="EWREWR" localSheetId="18">'[11]사업계획(97년)'!#REF!</definedName>
    <definedName name="EWREWR" localSheetId="24">'[11]사업계획(97년)'!#REF!</definedName>
    <definedName name="EWREWR" localSheetId="22">'[11]사업계획(97년)'!#REF!</definedName>
    <definedName name="EWREWR" localSheetId="21">'[11]사업계획(97년)'!#REF!</definedName>
    <definedName name="EWREWR" localSheetId="23">'[11]사업계획(97년)'!#REF!</definedName>
    <definedName name="EWREWR" localSheetId="25">'[11]사업계획(97년)'!#REF!</definedName>
    <definedName name="EWREWR" localSheetId="26">'[11]사업계획(97년)'!#REF!</definedName>
    <definedName name="EWREWR" localSheetId="27">'[11]사업계획(97년)'!#REF!</definedName>
    <definedName name="EWREWR" localSheetId="28">'[11]사업계획(97년)'!#REF!</definedName>
    <definedName name="EWREWR" localSheetId="32">'[11]사업계획(97년)'!#REF!</definedName>
    <definedName name="EWREWR" localSheetId="33">'[11]사업계획(97년)'!#REF!</definedName>
    <definedName name="EWREWR" localSheetId="34">'[11]사업계획(97년)'!#REF!</definedName>
    <definedName name="EWREWR" localSheetId="35">'[11]사업계획(97년)'!#REF!</definedName>
    <definedName name="EWREWR" localSheetId="29">'[11]사업계획(97년)'!#REF!</definedName>
    <definedName name="EWREWR" localSheetId="30">'[11]사업계획(97년)'!#REF!</definedName>
    <definedName name="EWREWR" localSheetId="31">'[11]사업계획(97년)'!#REF!</definedName>
    <definedName name="EWREWR" localSheetId="36">'[11]사업계획(97년)'!#REF!</definedName>
    <definedName name="EWREWR" localSheetId="37">'[11]사업계획(97년)'!#REF!</definedName>
    <definedName name="EWREWR" localSheetId="38">'[11]사업계획(97년)'!#REF!</definedName>
    <definedName name="EWREWR" localSheetId="39">'[11]사업계획(97년)'!#REF!</definedName>
    <definedName name="EWREWR" localSheetId="40">'[11]사업계획(97년)'!#REF!</definedName>
    <definedName name="EWREWR" localSheetId="41">'[11]사업계획(97년)'!#REF!</definedName>
    <definedName name="EWREWR" localSheetId="42">'[11]사업계획(97년)'!#REF!</definedName>
    <definedName name="EWREWR" localSheetId="43">'[11]사업계획(97년)'!#REF!</definedName>
    <definedName name="EWREWR" localSheetId="44">'[11]사업계획(97년)'!#REF!</definedName>
    <definedName name="EWREWR" localSheetId="61">'[11]사업계획(97년)'!#REF!</definedName>
    <definedName name="EWREWR" localSheetId="60">'[11]사업계획(97년)'!#REF!</definedName>
    <definedName name="EWREWR" localSheetId="47">'[11]사업계획(97년)'!#REF!</definedName>
    <definedName name="EWREWR" localSheetId="46">'[11]사업계획(97년)'!#REF!</definedName>
    <definedName name="EWREWR" localSheetId="45">'[11]사업계획(97년)'!#REF!</definedName>
    <definedName name="EWREWR" localSheetId="48">'[11]사업계획(97년)'!#REF!</definedName>
    <definedName name="EWREWR" localSheetId="50">'[11]사업계획(97년)'!#REF!</definedName>
    <definedName name="EWREWR" localSheetId="51">'[11]사업계획(97년)'!#REF!</definedName>
    <definedName name="EWREWR" localSheetId="52">'[11]사업계획(97년)'!#REF!</definedName>
    <definedName name="EWREWR" localSheetId="49">'[11]사업계획(97년)'!#REF!</definedName>
    <definedName name="EWREWR" localSheetId="55">'[11]사업계획(97년)'!#REF!</definedName>
    <definedName name="EWREWR" localSheetId="58">'[11]사업계획(97년)'!#REF!</definedName>
    <definedName name="EWREWR" localSheetId="53">'[11]사업계획(97년)'!#REF!</definedName>
    <definedName name="EWREWR" localSheetId="57">'[11]사업계획(97년)'!#REF!</definedName>
    <definedName name="EWREWR" localSheetId="59">'[11]사업계획(97년)'!#REF!</definedName>
    <definedName name="EWREWR" localSheetId="54">'[11]사업계획(97년)'!#REF!</definedName>
    <definedName name="EWREWR" localSheetId="56">'[11]사업계획(97년)'!#REF!</definedName>
    <definedName name="EWREWR" localSheetId="62">'[11]사업계획(97년)'!#REF!</definedName>
    <definedName name="EWREWR">'[11]사업계획(97년)'!#REF!</definedName>
    <definedName name="EXP_COS">#N/A</definedName>
    <definedName name="EXP_SALE">#N/A</definedName>
    <definedName name="EXPSALE">#N/A</definedName>
    <definedName name="Extract_MI" localSheetId="2">#REF!</definedName>
    <definedName name="Extract_MI" localSheetId="1">#REF!</definedName>
    <definedName name="Extract_MI" localSheetId="3">#REF!</definedName>
    <definedName name="Extract_MI" localSheetId="7">#REF!</definedName>
    <definedName name="Extract_MI" localSheetId="4">#REF!</definedName>
    <definedName name="Extract_MI" localSheetId="5">#REF!</definedName>
    <definedName name="Extract_MI" localSheetId="6">#REF!</definedName>
    <definedName name="Extract_MI" localSheetId="8">#REF!</definedName>
    <definedName name="Extract_MI" localSheetId="9">#REF!</definedName>
    <definedName name="Extract_MI" localSheetId="11">#REF!</definedName>
    <definedName name="Extract_MI" localSheetId="10">#REF!</definedName>
    <definedName name="Extract_MI" localSheetId="16">#REF!</definedName>
    <definedName name="Extract_MI" localSheetId="13">#REF!</definedName>
    <definedName name="Extract_MI" localSheetId="12">#REF!</definedName>
    <definedName name="Extract_MI" localSheetId="15">#REF!</definedName>
    <definedName name="Extract_MI" localSheetId="14">#REF!</definedName>
    <definedName name="Extract_MI" localSheetId="20">#REF!</definedName>
    <definedName name="Extract_MI" localSheetId="17">#REF!</definedName>
    <definedName name="Extract_MI" localSheetId="19">#REF!</definedName>
    <definedName name="Extract_MI" localSheetId="18">#REF!</definedName>
    <definedName name="Extract_MI" localSheetId="24">#REF!</definedName>
    <definedName name="Extract_MI" localSheetId="22">#REF!</definedName>
    <definedName name="Extract_MI" localSheetId="21">#REF!</definedName>
    <definedName name="Extract_MI" localSheetId="23">#REF!</definedName>
    <definedName name="Extract_MI" localSheetId="25">#REF!</definedName>
    <definedName name="Extract_MI" localSheetId="26">#REF!</definedName>
    <definedName name="Extract_MI" localSheetId="27">#REF!</definedName>
    <definedName name="Extract_MI" localSheetId="28">#REF!</definedName>
    <definedName name="Extract_MI" localSheetId="32">#REF!</definedName>
    <definedName name="Extract_MI" localSheetId="33">#REF!</definedName>
    <definedName name="Extract_MI" localSheetId="34">#REF!</definedName>
    <definedName name="Extract_MI" localSheetId="35">#REF!</definedName>
    <definedName name="Extract_MI" localSheetId="29">#REF!</definedName>
    <definedName name="Extract_MI" localSheetId="30">#REF!</definedName>
    <definedName name="Extract_MI" localSheetId="31">#REF!</definedName>
    <definedName name="Extract_MI" localSheetId="36">#REF!</definedName>
    <definedName name="Extract_MI" localSheetId="37">#REF!</definedName>
    <definedName name="Extract_MI" localSheetId="38">#REF!</definedName>
    <definedName name="Extract_MI" localSheetId="39">#REF!</definedName>
    <definedName name="Extract_MI" localSheetId="40">#REF!</definedName>
    <definedName name="Extract_MI" localSheetId="41">#REF!</definedName>
    <definedName name="Extract_MI" localSheetId="42">#REF!</definedName>
    <definedName name="Extract_MI" localSheetId="43">#REF!</definedName>
    <definedName name="Extract_MI" localSheetId="44">#REF!</definedName>
    <definedName name="Extract_MI" localSheetId="61">#REF!</definedName>
    <definedName name="Extract_MI" localSheetId="60">#REF!</definedName>
    <definedName name="Extract_MI" localSheetId="47">#REF!</definedName>
    <definedName name="Extract_MI" localSheetId="46">#REF!</definedName>
    <definedName name="Extract_MI" localSheetId="45">#REF!</definedName>
    <definedName name="Extract_MI" localSheetId="48">#REF!</definedName>
    <definedName name="Extract_MI" localSheetId="50">#REF!</definedName>
    <definedName name="Extract_MI" localSheetId="51">#REF!</definedName>
    <definedName name="Extract_MI" localSheetId="52">#REF!</definedName>
    <definedName name="Extract_MI" localSheetId="49">#REF!</definedName>
    <definedName name="Extract_MI" localSheetId="55">#REF!</definedName>
    <definedName name="Extract_MI" localSheetId="58">#REF!</definedName>
    <definedName name="Extract_MI" localSheetId="53">#REF!</definedName>
    <definedName name="Extract_MI" localSheetId="57">#REF!</definedName>
    <definedName name="Extract_MI" localSheetId="59">#REF!</definedName>
    <definedName name="Extract_MI" localSheetId="54">#REF!</definedName>
    <definedName name="Extract_MI" localSheetId="56">#REF!</definedName>
    <definedName name="Extract_MI" localSheetId="62">#REF!</definedName>
    <definedName name="Extract_MI">#REF!</definedName>
    <definedName name="extracta" localSheetId="2">'[11]사업계획(97년)'!#REF!</definedName>
    <definedName name="extracta" localSheetId="1">'[11]사업계획(97년)'!#REF!</definedName>
    <definedName name="extracta" localSheetId="3">'[11]사업계획(97년)'!#REF!</definedName>
    <definedName name="extracta" localSheetId="7">'[11]사업계획(97년)'!#REF!</definedName>
    <definedName name="extracta" localSheetId="4">'[11]사업계획(97년)'!#REF!</definedName>
    <definedName name="extracta" localSheetId="5">'[11]사업계획(97년)'!#REF!</definedName>
    <definedName name="extracta" localSheetId="6">'[11]사업계획(97년)'!#REF!</definedName>
    <definedName name="extracta" localSheetId="8">'[11]사업계획(97년)'!#REF!</definedName>
    <definedName name="extracta" localSheetId="9">'[11]사업계획(97년)'!#REF!</definedName>
    <definedName name="extracta" localSheetId="11">'[11]사업계획(97년)'!#REF!</definedName>
    <definedName name="extracta" localSheetId="10">'[11]사업계획(97년)'!#REF!</definedName>
    <definedName name="extracta" localSheetId="16">'[11]사업계획(97년)'!#REF!</definedName>
    <definedName name="extracta" localSheetId="13">'[11]사업계획(97년)'!#REF!</definedName>
    <definedName name="extracta" localSheetId="12">'[11]사업계획(97년)'!#REF!</definedName>
    <definedName name="extracta" localSheetId="15">'[11]사업계획(97년)'!#REF!</definedName>
    <definedName name="extracta" localSheetId="14">'[11]사업계획(97년)'!#REF!</definedName>
    <definedName name="extracta" localSheetId="20">'[11]사업계획(97년)'!#REF!</definedName>
    <definedName name="extracta" localSheetId="17">'[11]사업계획(97년)'!#REF!</definedName>
    <definedName name="extracta" localSheetId="19">'[11]사업계획(97년)'!#REF!</definedName>
    <definedName name="extracta" localSheetId="18">'[11]사업계획(97년)'!#REF!</definedName>
    <definedName name="extracta" localSheetId="24">'[11]사업계획(97년)'!#REF!</definedName>
    <definedName name="extracta" localSheetId="22">'[11]사업계획(97년)'!#REF!</definedName>
    <definedName name="extracta" localSheetId="21">'[11]사업계획(97년)'!#REF!</definedName>
    <definedName name="extracta" localSheetId="23">'[11]사업계획(97년)'!#REF!</definedName>
    <definedName name="extracta" localSheetId="25">'[11]사업계획(97년)'!#REF!</definedName>
    <definedName name="extracta" localSheetId="26">'[11]사업계획(97년)'!#REF!</definedName>
    <definedName name="extracta" localSheetId="27">'[11]사업계획(97년)'!#REF!</definedName>
    <definedName name="extracta" localSheetId="28">'[11]사업계획(97년)'!#REF!</definedName>
    <definedName name="extracta" localSheetId="32">'[11]사업계획(97년)'!#REF!</definedName>
    <definedName name="extracta" localSheetId="33">'[11]사업계획(97년)'!#REF!</definedName>
    <definedName name="extracta" localSheetId="34">'[11]사업계획(97년)'!#REF!</definedName>
    <definedName name="extracta" localSheetId="35">'[11]사업계획(97년)'!#REF!</definedName>
    <definedName name="extracta" localSheetId="29">'[11]사업계획(97년)'!#REF!</definedName>
    <definedName name="extracta" localSheetId="30">'[11]사업계획(97년)'!#REF!</definedName>
    <definedName name="extracta" localSheetId="31">'[11]사업계획(97년)'!#REF!</definedName>
    <definedName name="extracta" localSheetId="36">'[11]사업계획(97년)'!#REF!</definedName>
    <definedName name="extracta" localSheetId="37">'[11]사업계획(97년)'!#REF!</definedName>
    <definedName name="extracta" localSheetId="38">'[11]사업계획(97년)'!#REF!</definedName>
    <definedName name="extracta" localSheetId="39">'[11]사업계획(97년)'!#REF!</definedName>
    <definedName name="extracta" localSheetId="40">'[11]사업계획(97년)'!#REF!</definedName>
    <definedName name="extracta" localSheetId="41">'[11]사업계획(97년)'!#REF!</definedName>
    <definedName name="extracta" localSheetId="42">'[11]사업계획(97년)'!#REF!</definedName>
    <definedName name="extracta" localSheetId="43">'[11]사업계획(97년)'!#REF!</definedName>
    <definedName name="extracta" localSheetId="44">'[11]사업계획(97년)'!#REF!</definedName>
    <definedName name="extracta" localSheetId="61">'[11]사업계획(97년)'!#REF!</definedName>
    <definedName name="extracta" localSheetId="60">'[11]사업계획(97년)'!#REF!</definedName>
    <definedName name="extracta" localSheetId="47">'[11]사업계획(97년)'!#REF!</definedName>
    <definedName name="extracta" localSheetId="46">'[11]사업계획(97년)'!#REF!</definedName>
    <definedName name="extracta" localSheetId="45">'[11]사업계획(97년)'!#REF!</definedName>
    <definedName name="extracta" localSheetId="48">'[11]사업계획(97년)'!#REF!</definedName>
    <definedName name="extracta" localSheetId="50">'[11]사업계획(97년)'!#REF!</definedName>
    <definedName name="extracta" localSheetId="51">'[11]사업계획(97년)'!#REF!</definedName>
    <definedName name="extracta" localSheetId="52">'[11]사업계획(97년)'!#REF!</definedName>
    <definedName name="extracta" localSheetId="49">'[11]사업계획(97년)'!#REF!</definedName>
    <definedName name="extracta" localSheetId="55">'[11]사업계획(97년)'!#REF!</definedName>
    <definedName name="extracta" localSheetId="58">'[11]사업계획(97년)'!#REF!</definedName>
    <definedName name="extracta" localSheetId="53">'[11]사업계획(97년)'!#REF!</definedName>
    <definedName name="extracta" localSheetId="57">'[11]사업계획(97년)'!#REF!</definedName>
    <definedName name="extracta" localSheetId="59">'[11]사업계획(97년)'!#REF!</definedName>
    <definedName name="extracta" localSheetId="54">'[11]사업계획(97년)'!#REF!</definedName>
    <definedName name="extracta" localSheetId="56">'[11]사업계획(97년)'!#REF!</definedName>
    <definedName name="extracta" localSheetId="62">'[11]사업계획(97년)'!#REF!</definedName>
    <definedName name="extracta">'[11]사업계획(97년)'!#REF!</definedName>
    <definedName name="F" localSheetId="2">#REF!</definedName>
    <definedName name="F" localSheetId="1">#REF!</definedName>
    <definedName name="F" localSheetId="3">#REF!</definedName>
    <definedName name="F" localSheetId="7">#REF!</definedName>
    <definedName name="F" localSheetId="4">#REF!</definedName>
    <definedName name="F" localSheetId="5">#REF!</definedName>
    <definedName name="F" localSheetId="6">#REF!</definedName>
    <definedName name="F" localSheetId="8">#REF!</definedName>
    <definedName name="F" localSheetId="9">#REF!</definedName>
    <definedName name="F" localSheetId="11">#REF!</definedName>
    <definedName name="F" localSheetId="10">#REF!</definedName>
    <definedName name="F" localSheetId="16">#REF!</definedName>
    <definedName name="F" localSheetId="13">#REF!</definedName>
    <definedName name="F" localSheetId="12">#REF!</definedName>
    <definedName name="F" localSheetId="15">#REF!</definedName>
    <definedName name="F" localSheetId="14">#REF!</definedName>
    <definedName name="F" localSheetId="20">#REF!</definedName>
    <definedName name="F" localSheetId="17">#REF!</definedName>
    <definedName name="F" localSheetId="19">#REF!</definedName>
    <definedName name="F" localSheetId="18">#REF!</definedName>
    <definedName name="F" localSheetId="24">#REF!</definedName>
    <definedName name="F" localSheetId="22">#REF!</definedName>
    <definedName name="F" localSheetId="21">#REF!</definedName>
    <definedName name="F" localSheetId="23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32">#REF!</definedName>
    <definedName name="F" localSheetId="33">#REF!</definedName>
    <definedName name="F" localSheetId="34">#REF!</definedName>
    <definedName name="F" localSheetId="35">#REF!</definedName>
    <definedName name="F" localSheetId="29">#REF!</definedName>
    <definedName name="F" localSheetId="30">#REF!</definedName>
    <definedName name="F" localSheetId="31">#REF!</definedName>
    <definedName name="F" localSheetId="36">#REF!</definedName>
    <definedName name="F" localSheetId="37">#REF!</definedName>
    <definedName name="F" localSheetId="38">#REF!</definedName>
    <definedName name="F" localSheetId="39">#REF!</definedName>
    <definedName name="F" localSheetId="40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61">#REF!</definedName>
    <definedName name="F" localSheetId="60">#REF!</definedName>
    <definedName name="F" localSheetId="47">#REF!</definedName>
    <definedName name="F" localSheetId="46">#REF!</definedName>
    <definedName name="F" localSheetId="45">#REF!</definedName>
    <definedName name="F" localSheetId="48">#REF!</definedName>
    <definedName name="F" localSheetId="50">#REF!</definedName>
    <definedName name="F" localSheetId="51">#REF!</definedName>
    <definedName name="F" localSheetId="52">#REF!</definedName>
    <definedName name="F" localSheetId="49">#REF!</definedName>
    <definedName name="F" localSheetId="55">#REF!</definedName>
    <definedName name="F" localSheetId="58">#REF!</definedName>
    <definedName name="F" localSheetId="53">#REF!</definedName>
    <definedName name="F" localSheetId="57">#REF!</definedName>
    <definedName name="F" localSheetId="59">#REF!</definedName>
    <definedName name="F" localSheetId="54">#REF!</definedName>
    <definedName name="F" localSheetId="56">#REF!</definedName>
    <definedName name="F" localSheetId="62">#REF!</definedName>
    <definedName name="F">#REF!</definedName>
    <definedName name="FAB">#N/A</definedName>
    <definedName name="FDSF" localSheetId="2">'[14]사업계획(97년)'!#REF!</definedName>
    <definedName name="FDSF" localSheetId="1">'[14]사업계획(97년)'!#REF!</definedName>
    <definedName name="FDSF" localSheetId="3">'[14]사업계획(97년)'!#REF!</definedName>
    <definedName name="FDSF" localSheetId="7">'[14]사업계획(97년)'!#REF!</definedName>
    <definedName name="FDSF" localSheetId="4">'[14]사업계획(97년)'!#REF!</definedName>
    <definedName name="FDSF" localSheetId="5">'[14]사업계획(97년)'!#REF!</definedName>
    <definedName name="FDSF" localSheetId="6">'[14]사업계획(97년)'!#REF!</definedName>
    <definedName name="FDSF" localSheetId="8">'[14]사업계획(97년)'!#REF!</definedName>
    <definedName name="FDSF" localSheetId="9">'[14]사업계획(97년)'!#REF!</definedName>
    <definedName name="FDSF" localSheetId="11">'[14]사업계획(97년)'!#REF!</definedName>
    <definedName name="FDSF" localSheetId="10">'[14]사업계획(97년)'!#REF!</definedName>
    <definedName name="FDSF" localSheetId="16">'[14]사업계획(97년)'!#REF!</definedName>
    <definedName name="FDSF" localSheetId="13">'[14]사업계획(97년)'!#REF!</definedName>
    <definedName name="FDSF" localSheetId="12">'[14]사업계획(97년)'!#REF!</definedName>
    <definedName name="FDSF" localSheetId="15">'[14]사업계획(97년)'!#REF!</definedName>
    <definedName name="FDSF" localSheetId="14">'[14]사업계획(97년)'!#REF!</definedName>
    <definedName name="FDSF" localSheetId="20">'[14]사업계획(97년)'!#REF!</definedName>
    <definedName name="FDSF" localSheetId="17">'[14]사업계획(97년)'!#REF!</definedName>
    <definedName name="FDSF" localSheetId="19">'[14]사업계획(97년)'!#REF!</definedName>
    <definedName name="FDSF" localSheetId="18">'[14]사업계획(97년)'!#REF!</definedName>
    <definedName name="FDSF" localSheetId="24">'[14]사업계획(97년)'!#REF!</definedName>
    <definedName name="FDSF" localSheetId="22">'[14]사업계획(97년)'!#REF!</definedName>
    <definedName name="FDSF" localSheetId="21">'[14]사업계획(97년)'!#REF!</definedName>
    <definedName name="FDSF" localSheetId="23">'[14]사업계획(97년)'!#REF!</definedName>
    <definedName name="FDSF" localSheetId="25">'[14]사업계획(97년)'!#REF!</definedName>
    <definedName name="FDSF" localSheetId="26">'[14]사업계획(97년)'!#REF!</definedName>
    <definedName name="FDSF" localSheetId="27">'[14]사업계획(97년)'!#REF!</definedName>
    <definedName name="FDSF" localSheetId="28">'[14]사업계획(97년)'!#REF!</definedName>
    <definedName name="FDSF" localSheetId="32">'[14]사업계획(97년)'!#REF!</definedName>
    <definedName name="FDSF" localSheetId="33">'[14]사업계획(97년)'!#REF!</definedName>
    <definedName name="FDSF" localSheetId="34">'[14]사업계획(97년)'!#REF!</definedName>
    <definedName name="FDSF" localSheetId="35">'[14]사업계획(97년)'!#REF!</definedName>
    <definedName name="FDSF" localSheetId="29">'[14]사업계획(97년)'!#REF!</definedName>
    <definedName name="FDSF" localSheetId="30">'[14]사업계획(97년)'!#REF!</definedName>
    <definedName name="FDSF" localSheetId="31">'[14]사업계획(97년)'!#REF!</definedName>
    <definedName name="FDSF" localSheetId="36">'[14]사업계획(97년)'!#REF!</definedName>
    <definedName name="FDSF" localSheetId="37">'[14]사업계획(97년)'!#REF!</definedName>
    <definedName name="FDSF" localSheetId="38">'[14]사업계획(97년)'!#REF!</definedName>
    <definedName name="FDSF" localSheetId="39">'[14]사업계획(97년)'!#REF!</definedName>
    <definedName name="FDSF" localSheetId="40">'[14]사업계획(97년)'!#REF!</definedName>
    <definedName name="FDSF" localSheetId="41">'[14]사업계획(97년)'!#REF!</definedName>
    <definedName name="FDSF" localSheetId="42">'[14]사업계획(97년)'!#REF!</definedName>
    <definedName name="FDSF" localSheetId="43">'[14]사업계획(97년)'!#REF!</definedName>
    <definedName name="FDSF" localSheetId="44">'[14]사업계획(97년)'!#REF!</definedName>
    <definedName name="FDSF" localSheetId="61">'[14]사업계획(97년)'!#REF!</definedName>
    <definedName name="FDSF" localSheetId="60">'[14]사업계획(97년)'!#REF!</definedName>
    <definedName name="FDSF" localSheetId="47">'[14]사업계획(97년)'!#REF!</definedName>
    <definedName name="FDSF" localSheetId="46">'[14]사업계획(97년)'!#REF!</definedName>
    <definedName name="FDSF" localSheetId="45">'[14]사업계획(97년)'!#REF!</definedName>
    <definedName name="FDSF" localSheetId="48">'[14]사업계획(97년)'!#REF!</definedName>
    <definedName name="FDSF" localSheetId="50">'[14]사업계획(97년)'!#REF!</definedName>
    <definedName name="FDSF" localSheetId="51">'[14]사업계획(97년)'!#REF!</definedName>
    <definedName name="FDSF" localSheetId="52">'[14]사업계획(97년)'!#REF!</definedName>
    <definedName name="FDSF" localSheetId="49">'[14]사업계획(97년)'!#REF!</definedName>
    <definedName name="FDSF" localSheetId="55">'[14]사업계획(97년)'!#REF!</definedName>
    <definedName name="FDSF" localSheetId="58">'[14]사업계획(97년)'!#REF!</definedName>
    <definedName name="FDSF" localSheetId="53">'[14]사업계획(97년)'!#REF!</definedName>
    <definedName name="FDSF" localSheetId="57">'[14]사업계획(97년)'!#REF!</definedName>
    <definedName name="FDSF" localSheetId="59">'[14]사업계획(97년)'!#REF!</definedName>
    <definedName name="FDSF" localSheetId="54">'[14]사업계획(97년)'!#REF!</definedName>
    <definedName name="FDSF" localSheetId="56">'[14]사업계획(97년)'!#REF!</definedName>
    <definedName name="FDSF" localSheetId="62">'[14]사업계획(97년)'!#REF!</definedName>
    <definedName name="FDSF">'[14]사업계획(97년)'!#REF!</definedName>
    <definedName name="FF" localSheetId="2">#REF!</definedName>
    <definedName name="FF" localSheetId="1">#REF!</definedName>
    <definedName name="FF" localSheetId="3">#REF!</definedName>
    <definedName name="FF" localSheetId="7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 localSheetId="9">#REF!</definedName>
    <definedName name="FF" localSheetId="11">#REF!</definedName>
    <definedName name="FF" localSheetId="10">#REF!</definedName>
    <definedName name="FF" localSheetId="16">#REF!</definedName>
    <definedName name="FF" localSheetId="13">#REF!</definedName>
    <definedName name="FF" localSheetId="12">#REF!</definedName>
    <definedName name="FF" localSheetId="15">#REF!</definedName>
    <definedName name="FF" localSheetId="14">#REF!</definedName>
    <definedName name="FF" localSheetId="20">#REF!</definedName>
    <definedName name="FF" localSheetId="17">#REF!</definedName>
    <definedName name="FF" localSheetId="19">#REF!</definedName>
    <definedName name="FF" localSheetId="18">#REF!</definedName>
    <definedName name="FF" localSheetId="24">#REF!</definedName>
    <definedName name="FF" localSheetId="22">#REF!</definedName>
    <definedName name="FF" localSheetId="21">#REF!</definedName>
    <definedName name="FF" localSheetId="23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32">#REF!</definedName>
    <definedName name="FF" localSheetId="33">#REF!</definedName>
    <definedName name="FF" localSheetId="34">#REF!</definedName>
    <definedName name="FF" localSheetId="35">#REF!</definedName>
    <definedName name="FF" localSheetId="29">#REF!</definedName>
    <definedName name="FF" localSheetId="30">#REF!</definedName>
    <definedName name="FF" localSheetId="31">#REF!</definedName>
    <definedName name="FF" localSheetId="36">#REF!</definedName>
    <definedName name="FF" localSheetId="37">#REF!</definedName>
    <definedName name="FF" localSheetId="38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61">#REF!</definedName>
    <definedName name="FF" localSheetId="60">#REF!</definedName>
    <definedName name="FF" localSheetId="47">#REF!</definedName>
    <definedName name="FF" localSheetId="46">#REF!</definedName>
    <definedName name="FF" localSheetId="45">#REF!</definedName>
    <definedName name="FF" localSheetId="48">#REF!</definedName>
    <definedName name="FF" localSheetId="50">#REF!</definedName>
    <definedName name="FF" localSheetId="51">#REF!</definedName>
    <definedName name="FF" localSheetId="52">#REF!</definedName>
    <definedName name="FF" localSheetId="49">#REF!</definedName>
    <definedName name="FF" localSheetId="55">#REF!</definedName>
    <definedName name="FF" localSheetId="58">#REF!</definedName>
    <definedName name="FF" localSheetId="53">#REF!</definedName>
    <definedName name="FF" localSheetId="57">#REF!</definedName>
    <definedName name="FF" localSheetId="59">#REF!</definedName>
    <definedName name="FF" localSheetId="54">#REF!</definedName>
    <definedName name="FF" localSheetId="56">#REF!</definedName>
    <definedName name="FF" localSheetId="62">#REF!</definedName>
    <definedName name="FF">#REF!</definedName>
    <definedName name="FG" localSheetId="2">#REF!</definedName>
    <definedName name="FG" localSheetId="1">#REF!</definedName>
    <definedName name="FG" localSheetId="3">#REF!</definedName>
    <definedName name="FG" localSheetId="7">#REF!</definedName>
    <definedName name="FG" localSheetId="4">#REF!</definedName>
    <definedName name="FG" localSheetId="5">#REF!</definedName>
    <definedName name="FG" localSheetId="6">#REF!</definedName>
    <definedName name="FG" localSheetId="8">#REF!</definedName>
    <definedName name="FG" localSheetId="9">#REF!</definedName>
    <definedName name="FG" localSheetId="11">#REF!</definedName>
    <definedName name="FG" localSheetId="10">#REF!</definedName>
    <definedName name="FG" localSheetId="16">#REF!</definedName>
    <definedName name="FG" localSheetId="13">#REF!</definedName>
    <definedName name="FG" localSheetId="12">#REF!</definedName>
    <definedName name="FG" localSheetId="15">#REF!</definedName>
    <definedName name="FG" localSheetId="14">#REF!</definedName>
    <definedName name="FG" localSheetId="20">#REF!</definedName>
    <definedName name="FG" localSheetId="17">#REF!</definedName>
    <definedName name="FG" localSheetId="19">#REF!</definedName>
    <definedName name="FG" localSheetId="18">#REF!</definedName>
    <definedName name="FG" localSheetId="24">#REF!</definedName>
    <definedName name="FG" localSheetId="22">#REF!</definedName>
    <definedName name="FG" localSheetId="21">#REF!</definedName>
    <definedName name="FG" localSheetId="23">#REF!</definedName>
    <definedName name="FG" localSheetId="25">#REF!</definedName>
    <definedName name="FG" localSheetId="26">#REF!</definedName>
    <definedName name="FG" localSheetId="27">#REF!</definedName>
    <definedName name="FG" localSheetId="28">#REF!</definedName>
    <definedName name="FG" localSheetId="32">#REF!</definedName>
    <definedName name="FG" localSheetId="33">#REF!</definedName>
    <definedName name="FG" localSheetId="34">#REF!</definedName>
    <definedName name="FG" localSheetId="35">#REF!</definedName>
    <definedName name="FG" localSheetId="29">#REF!</definedName>
    <definedName name="FG" localSheetId="30">#REF!</definedName>
    <definedName name="FG" localSheetId="31">#REF!</definedName>
    <definedName name="FG" localSheetId="36">#REF!</definedName>
    <definedName name="FG" localSheetId="37">#REF!</definedName>
    <definedName name="FG" localSheetId="38">#REF!</definedName>
    <definedName name="FG" localSheetId="39">#REF!</definedName>
    <definedName name="FG" localSheetId="40">#REF!</definedName>
    <definedName name="FG" localSheetId="41">#REF!</definedName>
    <definedName name="FG" localSheetId="42">#REF!</definedName>
    <definedName name="FG" localSheetId="43">#REF!</definedName>
    <definedName name="FG" localSheetId="44">#REF!</definedName>
    <definedName name="FG" localSheetId="61">#REF!</definedName>
    <definedName name="FG" localSheetId="60">#REF!</definedName>
    <definedName name="FG" localSheetId="47">#REF!</definedName>
    <definedName name="FG" localSheetId="46">#REF!</definedName>
    <definedName name="FG" localSheetId="45">#REF!</definedName>
    <definedName name="FG" localSheetId="48">#REF!</definedName>
    <definedName name="FG" localSheetId="50">#REF!</definedName>
    <definedName name="FG" localSheetId="51">#REF!</definedName>
    <definedName name="FG" localSheetId="52">#REF!</definedName>
    <definedName name="FG" localSheetId="49">#REF!</definedName>
    <definedName name="FG" localSheetId="55">#REF!</definedName>
    <definedName name="FG" localSheetId="58">#REF!</definedName>
    <definedName name="FG" localSheetId="53">#REF!</definedName>
    <definedName name="FG" localSheetId="57">#REF!</definedName>
    <definedName name="FG" localSheetId="59">#REF!</definedName>
    <definedName name="FG" localSheetId="54">#REF!</definedName>
    <definedName name="FG" localSheetId="56">#REF!</definedName>
    <definedName name="FG" localSheetId="62">#REF!</definedName>
    <definedName name="FG">#REF!</definedName>
    <definedName name="FG46TBTB4RTDKDK" localSheetId="2">#REF!</definedName>
    <definedName name="FG46TBTB4RTDKDK" localSheetId="1">#REF!</definedName>
    <definedName name="FG46TBTB4RTDKDK" localSheetId="3">#REF!</definedName>
    <definedName name="FG46TBTB4RTDKDK" localSheetId="7">#REF!</definedName>
    <definedName name="FG46TBTB4RTDKDK" localSheetId="4">#REF!</definedName>
    <definedName name="FG46TBTB4RTDKDK" localSheetId="5">#REF!</definedName>
    <definedName name="FG46TBTB4RTDKDK" localSheetId="6">#REF!</definedName>
    <definedName name="FG46TBTB4RTDKDK" localSheetId="8">#REF!</definedName>
    <definedName name="FG46TBTB4RTDKDK" localSheetId="9">#REF!</definedName>
    <definedName name="FG46TBTB4RTDKDK" localSheetId="11">#REF!</definedName>
    <definedName name="FG46TBTB4RTDKDK" localSheetId="10">#REF!</definedName>
    <definedName name="FG46TBTB4RTDKDK" localSheetId="16">#REF!</definedName>
    <definedName name="FG46TBTB4RTDKDK" localSheetId="13">#REF!</definedName>
    <definedName name="FG46TBTB4RTDKDK" localSheetId="12">#REF!</definedName>
    <definedName name="FG46TBTB4RTDKDK" localSheetId="15">#REF!</definedName>
    <definedName name="FG46TBTB4RTDKDK" localSheetId="14">#REF!</definedName>
    <definedName name="FG46TBTB4RTDKDK" localSheetId="20">#REF!</definedName>
    <definedName name="FG46TBTB4RTDKDK" localSheetId="17">#REF!</definedName>
    <definedName name="FG46TBTB4RTDKDK" localSheetId="19">#REF!</definedName>
    <definedName name="FG46TBTB4RTDKDK" localSheetId="18">#REF!</definedName>
    <definedName name="FG46TBTB4RTDKDK" localSheetId="24">#REF!</definedName>
    <definedName name="FG46TBTB4RTDKDK" localSheetId="22">#REF!</definedName>
    <definedName name="FG46TBTB4RTDKDK" localSheetId="21">#REF!</definedName>
    <definedName name="FG46TBTB4RTDKDK" localSheetId="23">#REF!</definedName>
    <definedName name="FG46TBTB4RTDKDK" localSheetId="25">#REF!</definedName>
    <definedName name="FG46TBTB4RTDKDK" localSheetId="26">#REF!</definedName>
    <definedName name="FG46TBTB4RTDKDK" localSheetId="27">#REF!</definedName>
    <definedName name="FG46TBTB4RTDKDK" localSheetId="28">#REF!</definedName>
    <definedName name="FG46TBTB4RTDKDK" localSheetId="32">#REF!</definedName>
    <definedName name="FG46TBTB4RTDKDK" localSheetId="33">#REF!</definedName>
    <definedName name="FG46TBTB4RTDKDK" localSheetId="34">#REF!</definedName>
    <definedName name="FG46TBTB4RTDKDK" localSheetId="35">#REF!</definedName>
    <definedName name="FG46TBTB4RTDKDK" localSheetId="29">#REF!</definedName>
    <definedName name="FG46TBTB4RTDKDK" localSheetId="30">#REF!</definedName>
    <definedName name="FG46TBTB4RTDKDK" localSheetId="31">#REF!</definedName>
    <definedName name="FG46TBTB4RTDKDK" localSheetId="36">#REF!</definedName>
    <definedName name="FG46TBTB4RTDKDK" localSheetId="37">#REF!</definedName>
    <definedName name="FG46TBTB4RTDKDK" localSheetId="38">#REF!</definedName>
    <definedName name="FG46TBTB4RTDKDK" localSheetId="39">#REF!</definedName>
    <definedName name="FG46TBTB4RTDKDK" localSheetId="40">#REF!</definedName>
    <definedName name="FG46TBTB4RTDKDK" localSheetId="41">#REF!</definedName>
    <definedName name="FG46TBTB4RTDKDK" localSheetId="42">#REF!</definedName>
    <definedName name="FG46TBTB4RTDKDK" localSheetId="43">#REF!</definedName>
    <definedName name="FG46TBTB4RTDKDK" localSheetId="44">#REF!</definedName>
    <definedName name="FG46TBTB4RTDKDK" localSheetId="61">#REF!</definedName>
    <definedName name="FG46TBTB4RTDKDK" localSheetId="60">#REF!</definedName>
    <definedName name="FG46TBTB4RTDKDK" localSheetId="47">#REF!</definedName>
    <definedName name="FG46TBTB4RTDKDK" localSheetId="46">#REF!</definedName>
    <definedName name="FG46TBTB4RTDKDK" localSheetId="45">#REF!</definedName>
    <definedName name="FG46TBTB4RTDKDK" localSheetId="48">#REF!</definedName>
    <definedName name="FG46TBTB4RTDKDK" localSheetId="50">#REF!</definedName>
    <definedName name="FG46TBTB4RTDKDK" localSheetId="51">#REF!</definedName>
    <definedName name="FG46TBTB4RTDKDK" localSheetId="52">#REF!</definedName>
    <definedName name="FG46TBTB4RTDKDK" localSheetId="49">#REF!</definedName>
    <definedName name="FG46TBTB4RTDKDK" localSheetId="55">#REF!</definedName>
    <definedName name="FG46TBTB4RTDKDK" localSheetId="58">#REF!</definedName>
    <definedName name="FG46TBTB4RTDKDK" localSheetId="53">#REF!</definedName>
    <definedName name="FG46TBTB4RTDKDK" localSheetId="57">#REF!</definedName>
    <definedName name="FG46TBTB4RTDKDK" localSheetId="59">#REF!</definedName>
    <definedName name="FG46TBTB4RTDKDK" localSheetId="54">#REF!</definedName>
    <definedName name="FG46TBTB4RTDKDK" localSheetId="56">#REF!</definedName>
    <definedName name="FG46TBTB4RTDKDK" localSheetId="62">#REF!</definedName>
    <definedName name="FG46TBTB4RTDKDK">#REF!</definedName>
    <definedName name="FGHH" localSheetId="2">#REF!</definedName>
    <definedName name="FGHH" localSheetId="1">#REF!</definedName>
    <definedName name="FGHH" localSheetId="3">#REF!</definedName>
    <definedName name="FGHH" localSheetId="7">#REF!</definedName>
    <definedName name="FGHH" localSheetId="4">#REF!</definedName>
    <definedName name="FGHH" localSheetId="5">#REF!</definedName>
    <definedName name="FGHH" localSheetId="6">#REF!</definedName>
    <definedName name="FGHH" localSheetId="8">#REF!</definedName>
    <definedName name="FGHH" localSheetId="9">#REF!</definedName>
    <definedName name="FGHH" localSheetId="11">#REF!</definedName>
    <definedName name="FGHH" localSheetId="10">#REF!</definedName>
    <definedName name="FGHH" localSheetId="16">#REF!</definedName>
    <definedName name="FGHH" localSheetId="13">#REF!</definedName>
    <definedName name="FGHH" localSheetId="12">#REF!</definedName>
    <definedName name="FGHH" localSheetId="15">#REF!</definedName>
    <definedName name="FGHH" localSheetId="14">#REF!</definedName>
    <definedName name="FGHH" localSheetId="20">#REF!</definedName>
    <definedName name="FGHH" localSheetId="17">#REF!</definedName>
    <definedName name="FGHH" localSheetId="19">#REF!</definedName>
    <definedName name="FGHH" localSheetId="18">#REF!</definedName>
    <definedName name="FGHH" localSheetId="24">#REF!</definedName>
    <definedName name="FGHH" localSheetId="22">#REF!</definedName>
    <definedName name="FGHH" localSheetId="21">#REF!</definedName>
    <definedName name="FGHH" localSheetId="23">#REF!</definedName>
    <definedName name="FGHH" localSheetId="25">#REF!</definedName>
    <definedName name="FGHH" localSheetId="26">#REF!</definedName>
    <definedName name="FGHH" localSheetId="27">#REF!</definedName>
    <definedName name="FGHH" localSheetId="28">#REF!</definedName>
    <definedName name="FGHH" localSheetId="32">#REF!</definedName>
    <definedName name="FGHH" localSheetId="33">#REF!</definedName>
    <definedName name="FGHH" localSheetId="34">#REF!</definedName>
    <definedName name="FGHH" localSheetId="35">#REF!</definedName>
    <definedName name="FGHH" localSheetId="29">#REF!</definedName>
    <definedName name="FGHH" localSheetId="30">#REF!</definedName>
    <definedName name="FGHH" localSheetId="31">#REF!</definedName>
    <definedName name="FGHH" localSheetId="36">#REF!</definedName>
    <definedName name="FGHH" localSheetId="37">#REF!</definedName>
    <definedName name="FGHH" localSheetId="38">#REF!</definedName>
    <definedName name="FGHH" localSheetId="39">#REF!</definedName>
    <definedName name="FGHH" localSheetId="40">#REF!</definedName>
    <definedName name="FGHH" localSheetId="41">#REF!</definedName>
    <definedName name="FGHH" localSheetId="42">#REF!</definedName>
    <definedName name="FGHH" localSheetId="43">#REF!</definedName>
    <definedName name="FGHH" localSheetId="44">#REF!</definedName>
    <definedName name="FGHH" localSheetId="61">#REF!</definedName>
    <definedName name="FGHH" localSheetId="60">#REF!</definedName>
    <definedName name="FGHH" localSheetId="47">#REF!</definedName>
    <definedName name="FGHH" localSheetId="46">#REF!</definedName>
    <definedName name="FGHH" localSheetId="45">#REF!</definedName>
    <definedName name="FGHH" localSheetId="48">#REF!</definedName>
    <definedName name="FGHH" localSheetId="50">#REF!</definedName>
    <definedName name="FGHH" localSheetId="51">#REF!</definedName>
    <definedName name="FGHH" localSheetId="52">#REF!</definedName>
    <definedName name="FGHH" localSheetId="49">#REF!</definedName>
    <definedName name="FGHH" localSheetId="55">#REF!</definedName>
    <definedName name="FGHH" localSheetId="58">#REF!</definedName>
    <definedName name="FGHH" localSheetId="53">#REF!</definedName>
    <definedName name="FGHH" localSheetId="57">#REF!</definedName>
    <definedName name="FGHH" localSheetId="59">#REF!</definedName>
    <definedName name="FGHH" localSheetId="54">#REF!</definedName>
    <definedName name="FGHH" localSheetId="56">#REF!</definedName>
    <definedName name="FGHH" localSheetId="62">#REF!</definedName>
    <definedName name="FGHH">#REF!</definedName>
    <definedName name="FGR12C15TBTB1RTDKDK" localSheetId="2">#REF!</definedName>
    <definedName name="FGR12C15TBTB1RTDKDK" localSheetId="1">#REF!</definedName>
    <definedName name="FGR12C15TBTB1RTDKDK" localSheetId="3">#REF!</definedName>
    <definedName name="FGR12C15TBTB1RTDKDK" localSheetId="7">#REF!</definedName>
    <definedName name="FGR12C15TBTB1RTDKDK" localSheetId="4">#REF!</definedName>
    <definedName name="FGR12C15TBTB1RTDKDK" localSheetId="5">#REF!</definedName>
    <definedName name="FGR12C15TBTB1RTDKDK" localSheetId="6">#REF!</definedName>
    <definedName name="FGR12C15TBTB1RTDKDK" localSheetId="8">#REF!</definedName>
    <definedName name="FGR12C15TBTB1RTDKDK" localSheetId="9">#REF!</definedName>
    <definedName name="FGR12C15TBTB1RTDKDK" localSheetId="11">#REF!</definedName>
    <definedName name="FGR12C15TBTB1RTDKDK" localSheetId="10">#REF!</definedName>
    <definedName name="FGR12C15TBTB1RTDKDK" localSheetId="16">#REF!</definedName>
    <definedName name="FGR12C15TBTB1RTDKDK" localSheetId="13">#REF!</definedName>
    <definedName name="FGR12C15TBTB1RTDKDK" localSheetId="12">#REF!</definedName>
    <definedName name="FGR12C15TBTB1RTDKDK" localSheetId="15">#REF!</definedName>
    <definedName name="FGR12C15TBTB1RTDKDK" localSheetId="14">#REF!</definedName>
    <definedName name="FGR12C15TBTB1RTDKDK" localSheetId="20">#REF!</definedName>
    <definedName name="FGR12C15TBTB1RTDKDK" localSheetId="17">#REF!</definedName>
    <definedName name="FGR12C15TBTB1RTDKDK" localSheetId="19">#REF!</definedName>
    <definedName name="FGR12C15TBTB1RTDKDK" localSheetId="18">#REF!</definedName>
    <definedName name="FGR12C15TBTB1RTDKDK" localSheetId="24">#REF!</definedName>
    <definedName name="FGR12C15TBTB1RTDKDK" localSheetId="22">#REF!</definedName>
    <definedName name="FGR12C15TBTB1RTDKDK" localSheetId="21">#REF!</definedName>
    <definedName name="FGR12C15TBTB1RTDKDK" localSheetId="23">#REF!</definedName>
    <definedName name="FGR12C15TBTB1RTDKDK" localSheetId="25">#REF!</definedName>
    <definedName name="FGR12C15TBTB1RTDKDK" localSheetId="26">#REF!</definedName>
    <definedName name="FGR12C15TBTB1RTDKDK" localSheetId="27">#REF!</definedName>
    <definedName name="FGR12C15TBTB1RTDKDK" localSheetId="28">#REF!</definedName>
    <definedName name="FGR12C15TBTB1RTDKDK" localSheetId="32">#REF!</definedName>
    <definedName name="FGR12C15TBTB1RTDKDK" localSheetId="33">#REF!</definedName>
    <definedName name="FGR12C15TBTB1RTDKDK" localSheetId="34">#REF!</definedName>
    <definedName name="FGR12C15TBTB1RTDKDK" localSheetId="35">#REF!</definedName>
    <definedName name="FGR12C15TBTB1RTDKDK" localSheetId="29">#REF!</definedName>
    <definedName name="FGR12C15TBTB1RTDKDK" localSheetId="30">#REF!</definedName>
    <definedName name="FGR12C15TBTB1RTDKDK" localSheetId="31">#REF!</definedName>
    <definedName name="FGR12C15TBTB1RTDKDK" localSheetId="36">#REF!</definedName>
    <definedName name="FGR12C15TBTB1RTDKDK" localSheetId="37">#REF!</definedName>
    <definedName name="FGR12C15TBTB1RTDKDK" localSheetId="38">#REF!</definedName>
    <definedName name="FGR12C15TBTB1RTDKDK" localSheetId="39">#REF!</definedName>
    <definedName name="FGR12C15TBTB1RTDKDK" localSheetId="40">#REF!</definedName>
    <definedName name="FGR12C15TBTB1RTDKDK" localSheetId="41">#REF!</definedName>
    <definedName name="FGR12C15TBTB1RTDKDK" localSheetId="42">#REF!</definedName>
    <definedName name="FGR12C15TBTB1RTDKDK" localSheetId="43">#REF!</definedName>
    <definedName name="FGR12C15TBTB1RTDKDK" localSheetId="44">#REF!</definedName>
    <definedName name="FGR12C15TBTB1RTDKDK" localSheetId="61">#REF!</definedName>
    <definedName name="FGR12C15TBTB1RTDKDK" localSheetId="60">#REF!</definedName>
    <definedName name="FGR12C15TBTB1RTDKDK" localSheetId="47">#REF!</definedName>
    <definedName name="FGR12C15TBTB1RTDKDK" localSheetId="46">#REF!</definedName>
    <definedName name="FGR12C15TBTB1RTDKDK" localSheetId="45">#REF!</definedName>
    <definedName name="FGR12C15TBTB1RTDKDK" localSheetId="48">#REF!</definedName>
    <definedName name="FGR12C15TBTB1RTDKDK" localSheetId="50">#REF!</definedName>
    <definedName name="FGR12C15TBTB1RTDKDK" localSheetId="51">#REF!</definedName>
    <definedName name="FGR12C15TBTB1RTDKDK" localSheetId="52">#REF!</definedName>
    <definedName name="FGR12C15TBTB1RTDKDK" localSheetId="49">#REF!</definedName>
    <definedName name="FGR12C15TBTB1RTDKDK" localSheetId="55">#REF!</definedName>
    <definedName name="FGR12C15TBTB1RTDKDK" localSheetId="58">#REF!</definedName>
    <definedName name="FGR12C15TBTB1RTDKDK" localSheetId="53">#REF!</definedName>
    <definedName name="FGR12C15TBTB1RTDKDK" localSheetId="57">#REF!</definedName>
    <definedName name="FGR12C15TBTB1RTDKDK" localSheetId="59">#REF!</definedName>
    <definedName name="FGR12C15TBTB1RTDKDK" localSheetId="54">#REF!</definedName>
    <definedName name="FGR12C15TBTB1RTDKDK" localSheetId="56">#REF!</definedName>
    <definedName name="FGR12C15TBTB1RTDKDK" localSheetId="62">#REF!</definedName>
    <definedName name="FGR12C15TBTB1RTDKDK">#REF!</definedName>
    <definedName name="FGSOUTMP">#N/A</definedName>
    <definedName name="FGSOUTPP">#N/A</definedName>
    <definedName name="flkjds" localSheetId="2">BlankMacro1</definedName>
    <definedName name="flkjds" localSheetId="1">BlankMacro1</definedName>
    <definedName name="flkjds" localSheetId="3">BlankMacro1</definedName>
    <definedName name="flkjds" localSheetId="7">BlankMacro1</definedName>
    <definedName name="flkjds" localSheetId="4">BlankMacro1</definedName>
    <definedName name="flkjds" localSheetId="5">BlankMacro1</definedName>
    <definedName name="flkjds" localSheetId="6">BlankMacro1</definedName>
    <definedName name="flkjds" localSheetId="8">BlankMacro1</definedName>
    <definedName name="flkjds" localSheetId="9">BlankMacro1</definedName>
    <definedName name="flkjds" localSheetId="11">BlankMacro1</definedName>
    <definedName name="flkjds" localSheetId="10">BlankMacro1</definedName>
    <definedName name="flkjds" localSheetId="16">BlankMacro1</definedName>
    <definedName name="flkjds" localSheetId="13">BlankMacro1</definedName>
    <definedName name="flkjds" localSheetId="12">BlankMacro1</definedName>
    <definedName name="flkjds" localSheetId="15">BlankMacro1</definedName>
    <definedName name="flkjds" localSheetId="14">BlankMacro1</definedName>
    <definedName name="flkjds" localSheetId="20">BlankMacro1</definedName>
    <definedName name="flkjds" localSheetId="17">BlankMacro1</definedName>
    <definedName name="flkjds" localSheetId="19">BlankMacro1</definedName>
    <definedName name="flkjds" localSheetId="18">BlankMacro1</definedName>
    <definedName name="flkjds" localSheetId="24">BlankMacro1</definedName>
    <definedName name="flkjds" localSheetId="22">BlankMacro1</definedName>
    <definedName name="flkjds" localSheetId="21">BlankMacro1</definedName>
    <definedName name="flkjds" localSheetId="23">BlankMacro1</definedName>
    <definedName name="flkjds" localSheetId="25">BlankMacro1</definedName>
    <definedName name="flkjds" localSheetId="26">BlankMacro1</definedName>
    <definedName name="flkjds" localSheetId="27">BlankMacro1</definedName>
    <definedName name="flkjds" localSheetId="28">BlankMacro1</definedName>
    <definedName name="flkjds" localSheetId="32">BlankMacro1</definedName>
    <definedName name="flkjds" localSheetId="33">BlankMacro1</definedName>
    <definedName name="flkjds" localSheetId="34">BlankMacro1</definedName>
    <definedName name="flkjds" localSheetId="35">BlankMacro1</definedName>
    <definedName name="flkjds" localSheetId="29">BlankMacro1</definedName>
    <definedName name="flkjds" localSheetId="30">BlankMacro1</definedName>
    <definedName name="flkjds" localSheetId="31">BlankMacro1</definedName>
    <definedName name="flkjds" localSheetId="36">BlankMacro1</definedName>
    <definedName name="flkjds" localSheetId="37">BlankMacro1</definedName>
    <definedName name="flkjds" localSheetId="38">BlankMacro1</definedName>
    <definedName name="flkjds" localSheetId="39">BlankMacro1</definedName>
    <definedName name="flkjds" localSheetId="40">BlankMacro1</definedName>
    <definedName name="flkjds" localSheetId="41">BlankMacro1</definedName>
    <definedName name="flkjds" localSheetId="42">BlankMacro1</definedName>
    <definedName name="flkjds" localSheetId="43">BlankMacro1</definedName>
    <definedName name="flkjds" localSheetId="44">BlankMacro1</definedName>
    <definedName name="flkjds" localSheetId="61">BlankMacro1</definedName>
    <definedName name="flkjds" localSheetId="60">BlankMacro1</definedName>
    <definedName name="flkjds" localSheetId="47">BlankMacro1</definedName>
    <definedName name="flkjds" localSheetId="46">BlankMacro1</definedName>
    <definedName name="flkjds" localSheetId="45">BlankMacro1</definedName>
    <definedName name="flkjds" localSheetId="48">BlankMacro1</definedName>
    <definedName name="flkjds" localSheetId="50">BlankMacro1</definedName>
    <definedName name="flkjds" localSheetId="51">BlankMacro1</definedName>
    <definedName name="flkjds" localSheetId="52">BlankMacro1</definedName>
    <definedName name="flkjds" localSheetId="49">BlankMacro1</definedName>
    <definedName name="flkjds" localSheetId="55">BlankMacro1</definedName>
    <definedName name="flkjds" localSheetId="58">BlankMacro1</definedName>
    <definedName name="flkjds" localSheetId="53">BlankMacro1</definedName>
    <definedName name="flkjds" localSheetId="57">BlankMacro1</definedName>
    <definedName name="flkjds" localSheetId="59">BlankMacro1</definedName>
    <definedName name="flkjds" localSheetId="54">BlankMacro1</definedName>
    <definedName name="flkjds" localSheetId="56">BlankMacro1</definedName>
    <definedName name="flkjds" localSheetId="62">BlankMacro1</definedName>
    <definedName name="flkjds">BlankMacro1</definedName>
    <definedName name="FLUCTUATIONS" localSheetId="2">#REF!</definedName>
    <definedName name="FLUCTUATIONS" localSheetId="1">#REF!</definedName>
    <definedName name="FLUCTUATIONS" localSheetId="3">#REF!</definedName>
    <definedName name="FLUCTUATIONS" localSheetId="7">#REF!</definedName>
    <definedName name="FLUCTUATIONS" localSheetId="4">#REF!</definedName>
    <definedName name="FLUCTUATIONS" localSheetId="5">#REF!</definedName>
    <definedName name="FLUCTUATIONS" localSheetId="6">#REF!</definedName>
    <definedName name="FLUCTUATIONS" localSheetId="8">#REF!</definedName>
    <definedName name="FLUCTUATIONS" localSheetId="9">#REF!</definedName>
    <definedName name="FLUCTUATIONS" localSheetId="11">#REF!</definedName>
    <definedName name="FLUCTUATIONS" localSheetId="10">#REF!</definedName>
    <definedName name="FLUCTUATIONS" localSheetId="16">#REF!</definedName>
    <definedName name="FLUCTUATIONS" localSheetId="13">#REF!</definedName>
    <definedName name="FLUCTUATIONS" localSheetId="12">#REF!</definedName>
    <definedName name="FLUCTUATIONS" localSheetId="15">#REF!</definedName>
    <definedName name="FLUCTUATIONS" localSheetId="14">#REF!</definedName>
    <definedName name="FLUCTUATIONS" localSheetId="20">#REF!</definedName>
    <definedName name="FLUCTUATIONS" localSheetId="17">#REF!</definedName>
    <definedName name="FLUCTUATIONS" localSheetId="19">#REF!</definedName>
    <definedName name="FLUCTUATIONS" localSheetId="18">#REF!</definedName>
    <definedName name="FLUCTUATIONS" localSheetId="24">#REF!</definedName>
    <definedName name="FLUCTUATIONS" localSheetId="22">#REF!</definedName>
    <definedName name="FLUCTUATIONS" localSheetId="21">#REF!</definedName>
    <definedName name="FLUCTUATIONS" localSheetId="23">#REF!</definedName>
    <definedName name="FLUCTUATIONS" localSheetId="25">#REF!</definedName>
    <definedName name="FLUCTUATIONS" localSheetId="26">#REF!</definedName>
    <definedName name="FLUCTUATIONS" localSheetId="27">#REF!</definedName>
    <definedName name="FLUCTUATIONS" localSheetId="28">#REF!</definedName>
    <definedName name="FLUCTUATIONS" localSheetId="32">#REF!</definedName>
    <definedName name="FLUCTUATIONS" localSheetId="33">#REF!</definedName>
    <definedName name="FLUCTUATIONS" localSheetId="34">#REF!</definedName>
    <definedName name="FLUCTUATIONS" localSheetId="35">#REF!</definedName>
    <definedName name="FLUCTUATIONS" localSheetId="29">#REF!</definedName>
    <definedName name="FLUCTUATIONS" localSheetId="30">#REF!</definedName>
    <definedName name="FLUCTUATIONS" localSheetId="31">#REF!</definedName>
    <definedName name="FLUCTUATIONS" localSheetId="36">#REF!</definedName>
    <definedName name="FLUCTUATIONS" localSheetId="37">#REF!</definedName>
    <definedName name="FLUCTUATIONS" localSheetId="38">#REF!</definedName>
    <definedName name="FLUCTUATIONS" localSheetId="39">#REF!</definedName>
    <definedName name="FLUCTUATIONS" localSheetId="40">#REF!</definedName>
    <definedName name="FLUCTUATIONS" localSheetId="41">#REF!</definedName>
    <definedName name="FLUCTUATIONS" localSheetId="42">#REF!</definedName>
    <definedName name="FLUCTUATIONS" localSheetId="43">#REF!</definedName>
    <definedName name="FLUCTUATIONS" localSheetId="44">#REF!</definedName>
    <definedName name="FLUCTUATIONS" localSheetId="61">#REF!</definedName>
    <definedName name="FLUCTUATIONS" localSheetId="60">#REF!</definedName>
    <definedName name="FLUCTUATIONS" localSheetId="47">#REF!</definedName>
    <definedName name="FLUCTUATIONS" localSheetId="46">#REF!</definedName>
    <definedName name="FLUCTUATIONS" localSheetId="45">#REF!</definedName>
    <definedName name="FLUCTUATIONS" localSheetId="48">#REF!</definedName>
    <definedName name="FLUCTUATIONS" localSheetId="50">#REF!</definedName>
    <definedName name="FLUCTUATIONS" localSheetId="51">#REF!</definedName>
    <definedName name="FLUCTUATIONS" localSheetId="52">#REF!</definedName>
    <definedName name="FLUCTUATIONS" localSheetId="49">#REF!</definedName>
    <definedName name="FLUCTUATIONS" localSheetId="55">#REF!</definedName>
    <definedName name="FLUCTUATIONS" localSheetId="58">#REF!</definedName>
    <definedName name="FLUCTUATIONS" localSheetId="53">#REF!</definedName>
    <definedName name="FLUCTUATIONS" localSheetId="57">#REF!</definedName>
    <definedName name="FLUCTUATIONS" localSheetId="59">#REF!</definedName>
    <definedName name="FLUCTUATIONS" localSheetId="54">#REF!</definedName>
    <definedName name="FLUCTUATIONS" localSheetId="56">#REF!</definedName>
    <definedName name="FLUCTUATIONS" localSheetId="62">#REF!</definedName>
    <definedName name="FLUCTUATIONS">#REF!</definedName>
    <definedName name="fo" localSheetId="2">#REF!</definedName>
    <definedName name="fo" localSheetId="1">#REF!</definedName>
    <definedName name="fo" localSheetId="3">#REF!</definedName>
    <definedName name="fo" localSheetId="7">#REF!</definedName>
    <definedName name="fo" localSheetId="4">#REF!</definedName>
    <definedName name="fo" localSheetId="5">#REF!</definedName>
    <definedName name="fo" localSheetId="6">#REF!</definedName>
    <definedName name="fo" localSheetId="8">#REF!</definedName>
    <definedName name="fo" localSheetId="9">#REF!</definedName>
    <definedName name="fo" localSheetId="11">#REF!</definedName>
    <definedName name="fo" localSheetId="10">#REF!</definedName>
    <definedName name="fo" localSheetId="16">#REF!</definedName>
    <definedName name="fo" localSheetId="13">#REF!</definedName>
    <definedName name="fo" localSheetId="12">#REF!</definedName>
    <definedName name="fo" localSheetId="15">#REF!</definedName>
    <definedName name="fo" localSheetId="14">#REF!</definedName>
    <definedName name="fo" localSheetId="20">#REF!</definedName>
    <definedName name="fo" localSheetId="17">#REF!</definedName>
    <definedName name="fo" localSheetId="19">#REF!</definedName>
    <definedName name="fo" localSheetId="18">#REF!</definedName>
    <definedName name="fo" localSheetId="24">#REF!</definedName>
    <definedName name="fo" localSheetId="22">#REF!</definedName>
    <definedName name="fo" localSheetId="21">#REF!</definedName>
    <definedName name="fo" localSheetId="23">#REF!</definedName>
    <definedName name="fo" localSheetId="25">#REF!</definedName>
    <definedName name="fo" localSheetId="26">#REF!</definedName>
    <definedName name="fo" localSheetId="27">#REF!</definedName>
    <definedName name="fo" localSheetId="28">#REF!</definedName>
    <definedName name="fo" localSheetId="32">#REF!</definedName>
    <definedName name="fo" localSheetId="33">#REF!</definedName>
    <definedName name="fo" localSheetId="34">#REF!</definedName>
    <definedName name="fo" localSheetId="35">#REF!</definedName>
    <definedName name="fo" localSheetId="29">#REF!</definedName>
    <definedName name="fo" localSheetId="30">#REF!</definedName>
    <definedName name="fo" localSheetId="31">#REF!</definedName>
    <definedName name="fo" localSheetId="36">#REF!</definedName>
    <definedName name="fo" localSheetId="37">#REF!</definedName>
    <definedName name="fo" localSheetId="38">#REF!</definedName>
    <definedName name="fo" localSheetId="39">#REF!</definedName>
    <definedName name="fo" localSheetId="40">#REF!</definedName>
    <definedName name="fo" localSheetId="41">#REF!</definedName>
    <definedName name="fo" localSheetId="42">#REF!</definedName>
    <definedName name="fo" localSheetId="43">#REF!</definedName>
    <definedName name="fo" localSheetId="44">#REF!</definedName>
    <definedName name="fo" localSheetId="61">#REF!</definedName>
    <definedName name="fo" localSheetId="60">#REF!</definedName>
    <definedName name="fo" localSheetId="47">#REF!</definedName>
    <definedName name="fo" localSheetId="46">#REF!</definedName>
    <definedName name="fo" localSheetId="45">#REF!</definedName>
    <definedName name="fo" localSheetId="48">#REF!</definedName>
    <definedName name="fo" localSheetId="50">#REF!</definedName>
    <definedName name="fo" localSheetId="51">#REF!</definedName>
    <definedName name="fo" localSheetId="52">#REF!</definedName>
    <definedName name="fo" localSheetId="49">#REF!</definedName>
    <definedName name="fo" localSheetId="55">#REF!</definedName>
    <definedName name="fo" localSheetId="58">#REF!</definedName>
    <definedName name="fo" localSheetId="53">#REF!</definedName>
    <definedName name="fo" localSheetId="57">#REF!</definedName>
    <definedName name="fo" localSheetId="59">#REF!</definedName>
    <definedName name="fo" localSheetId="54">#REF!</definedName>
    <definedName name="fo" localSheetId="56">#REF!</definedName>
    <definedName name="fo" localSheetId="62">#REF!</definedName>
    <definedName name="fo">#REF!</definedName>
    <definedName name="fsdafadfafasfasfas" localSheetId="2">#REF!</definedName>
    <definedName name="fsdafadfafasfasfas" localSheetId="1">#REF!</definedName>
    <definedName name="fsdafadfafasfasfas" localSheetId="3">#REF!</definedName>
    <definedName name="fsdafadfafasfasfas" localSheetId="7">#REF!</definedName>
    <definedName name="fsdafadfafasfasfas" localSheetId="4">#REF!</definedName>
    <definedName name="fsdafadfafasfasfas" localSheetId="5">#REF!</definedName>
    <definedName name="fsdafadfafasfasfas" localSheetId="6">#REF!</definedName>
    <definedName name="fsdafadfafasfasfas" localSheetId="8">#REF!</definedName>
    <definedName name="fsdafadfafasfasfas" localSheetId="9">#REF!</definedName>
    <definedName name="fsdafadfafasfasfas" localSheetId="11">#REF!</definedName>
    <definedName name="fsdafadfafasfasfas" localSheetId="10">#REF!</definedName>
    <definedName name="fsdafadfafasfasfas" localSheetId="16">#REF!</definedName>
    <definedName name="fsdafadfafasfasfas" localSheetId="13">#REF!</definedName>
    <definedName name="fsdafadfafasfasfas" localSheetId="12">#REF!</definedName>
    <definedName name="fsdafadfafasfasfas" localSheetId="15">#REF!</definedName>
    <definedName name="fsdafadfafasfasfas" localSheetId="14">#REF!</definedName>
    <definedName name="fsdafadfafasfasfas" localSheetId="20">#REF!</definedName>
    <definedName name="fsdafadfafasfasfas" localSheetId="17">#REF!</definedName>
    <definedName name="fsdafadfafasfasfas" localSheetId="19">#REF!</definedName>
    <definedName name="fsdafadfafasfasfas" localSheetId="18">#REF!</definedName>
    <definedName name="fsdafadfafasfasfas" localSheetId="24">#REF!</definedName>
    <definedName name="fsdafadfafasfasfas" localSheetId="22">#REF!</definedName>
    <definedName name="fsdafadfafasfasfas" localSheetId="21">#REF!</definedName>
    <definedName name="fsdafadfafasfasfas" localSheetId="23">#REF!</definedName>
    <definedName name="fsdafadfafasfasfas" localSheetId="25">#REF!</definedName>
    <definedName name="fsdafadfafasfasfas" localSheetId="26">#REF!</definedName>
    <definedName name="fsdafadfafasfasfas" localSheetId="27">#REF!</definedName>
    <definedName name="fsdafadfafasfasfas" localSheetId="28">#REF!</definedName>
    <definedName name="fsdafadfafasfasfas" localSheetId="32">#REF!</definedName>
    <definedName name="fsdafadfafasfasfas" localSheetId="33">#REF!</definedName>
    <definedName name="fsdafadfafasfasfas" localSheetId="34">#REF!</definedName>
    <definedName name="fsdafadfafasfasfas" localSheetId="35">#REF!</definedName>
    <definedName name="fsdafadfafasfasfas" localSheetId="29">#REF!</definedName>
    <definedName name="fsdafadfafasfasfas" localSheetId="30">#REF!</definedName>
    <definedName name="fsdafadfafasfasfas" localSheetId="31">#REF!</definedName>
    <definedName name="fsdafadfafasfasfas" localSheetId="36">#REF!</definedName>
    <definedName name="fsdafadfafasfasfas" localSheetId="37">#REF!</definedName>
    <definedName name="fsdafadfafasfasfas" localSheetId="38">#REF!</definedName>
    <definedName name="fsdafadfafasfasfas" localSheetId="39">#REF!</definedName>
    <definedName name="fsdafadfafasfasfas" localSheetId="40">#REF!</definedName>
    <definedName name="fsdafadfafasfasfas" localSheetId="41">#REF!</definedName>
    <definedName name="fsdafadfafasfasfas" localSheetId="42">#REF!</definedName>
    <definedName name="fsdafadfafasfasfas" localSheetId="43">#REF!</definedName>
    <definedName name="fsdafadfafasfasfas" localSheetId="44">#REF!</definedName>
    <definedName name="fsdafadfafasfasfas" localSheetId="61">#REF!</definedName>
    <definedName name="fsdafadfafasfasfas" localSheetId="60">#REF!</definedName>
    <definedName name="fsdafadfafasfasfas" localSheetId="47">#REF!</definedName>
    <definedName name="fsdafadfafasfasfas" localSheetId="46">#REF!</definedName>
    <definedName name="fsdafadfafasfasfas" localSheetId="45">#REF!</definedName>
    <definedName name="fsdafadfafasfasfas" localSheetId="48">#REF!</definedName>
    <definedName name="fsdafadfafasfasfas" localSheetId="50">#REF!</definedName>
    <definedName name="fsdafadfafasfasfas" localSheetId="51">#REF!</definedName>
    <definedName name="fsdafadfafasfasfas" localSheetId="52">#REF!</definedName>
    <definedName name="fsdafadfafasfasfas" localSheetId="49">#REF!</definedName>
    <definedName name="fsdafadfafasfasfas" localSheetId="55">#REF!</definedName>
    <definedName name="fsdafadfafasfasfas" localSheetId="58">#REF!</definedName>
    <definedName name="fsdafadfafasfasfas" localSheetId="53">#REF!</definedName>
    <definedName name="fsdafadfafasfasfas" localSheetId="57">#REF!</definedName>
    <definedName name="fsdafadfafasfasfas" localSheetId="59">#REF!</definedName>
    <definedName name="fsdafadfafasfasfas" localSheetId="54">#REF!</definedName>
    <definedName name="fsdafadfafasfasfas" localSheetId="56">#REF!</definedName>
    <definedName name="fsdafadfafasfasfas" localSheetId="62">#REF!</definedName>
    <definedName name="fsdafadfafasfasfas">#REF!</definedName>
    <definedName name="FXZF" localSheetId="2">#REF!</definedName>
    <definedName name="FXZF" localSheetId="1">#REF!</definedName>
    <definedName name="FXZF" localSheetId="3">#REF!</definedName>
    <definedName name="FXZF" localSheetId="7">#REF!</definedName>
    <definedName name="FXZF" localSheetId="4">#REF!</definedName>
    <definedName name="FXZF" localSheetId="5">#REF!</definedName>
    <definedName name="FXZF" localSheetId="6">#REF!</definedName>
    <definedName name="FXZF" localSheetId="8">#REF!</definedName>
    <definedName name="FXZF" localSheetId="9">#REF!</definedName>
    <definedName name="FXZF" localSheetId="11">#REF!</definedName>
    <definedName name="FXZF" localSheetId="10">#REF!</definedName>
    <definedName name="FXZF" localSheetId="16">#REF!</definedName>
    <definedName name="FXZF" localSheetId="13">#REF!</definedName>
    <definedName name="FXZF" localSheetId="12">#REF!</definedName>
    <definedName name="FXZF" localSheetId="15">#REF!</definedName>
    <definedName name="FXZF" localSheetId="14">#REF!</definedName>
    <definedName name="FXZF" localSheetId="20">#REF!</definedName>
    <definedName name="FXZF" localSheetId="17">#REF!</definedName>
    <definedName name="FXZF" localSheetId="19">#REF!</definedName>
    <definedName name="FXZF" localSheetId="18">#REF!</definedName>
    <definedName name="FXZF" localSheetId="24">#REF!</definedName>
    <definedName name="FXZF" localSheetId="22">#REF!</definedName>
    <definedName name="FXZF" localSheetId="21">#REF!</definedName>
    <definedName name="FXZF" localSheetId="23">#REF!</definedName>
    <definedName name="FXZF" localSheetId="25">#REF!</definedName>
    <definedName name="FXZF" localSheetId="26">#REF!</definedName>
    <definedName name="FXZF" localSheetId="27">#REF!</definedName>
    <definedName name="FXZF" localSheetId="28">#REF!</definedName>
    <definedName name="FXZF" localSheetId="32">#REF!</definedName>
    <definedName name="FXZF" localSheetId="33">#REF!</definedName>
    <definedName name="FXZF" localSheetId="34">#REF!</definedName>
    <definedName name="FXZF" localSheetId="35">#REF!</definedName>
    <definedName name="FXZF" localSheetId="29">#REF!</definedName>
    <definedName name="FXZF" localSheetId="30">#REF!</definedName>
    <definedName name="FXZF" localSheetId="31">#REF!</definedName>
    <definedName name="FXZF" localSheetId="36">#REF!</definedName>
    <definedName name="FXZF" localSheetId="37">#REF!</definedName>
    <definedName name="FXZF" localSheetId="38">#REF!</definedName>
    <definedName name="FXZF" localSheetId="39">#REF!</definedName>
    <definedName name="FXZF" localSheetId="40">#REF!</definedName>
    <definedName name="FXZF" localSheetId="41">#REF!</definedName>
    <definedName name="FXZF" localSheetId="42">#REF!</definedName>
    <definedName name="FXZF" localSheetId="43">#REF!</definedName>
    <definedName name="FXZF" localSheetId="44">#REF!</definedName>
    <definedName name="FXZF" localSheetId="61">#REF!</definedName>
    <definedName name="FXZF" localSheetId="60">#REF!</definedName>
    <definedName name="FXZF" localSheetId="47">#REF!</definedName>
    <definedName name="FXZF" localSheetId="46">#REF!</definedName>
    <definedName name="FXZF" localSheetId="45">#REF!</definedName>
    <definedName name="FXZF" localSheetId="48">#REF!</definedName>
    <definedName name="FXZF" localSheetId="50">#REF!</definedName>
    <definedName name="FXZF" localSheetId="51">#REF!</definedName>
    <definedName name="FXZF" localSheetId="52">#REF!</definedName>
    <definedName name="FXZF" localSheetId="49">#REF!</definedName>
    <definedName name="FXZF" localSheetId="55">#REF!</definedName>
    <definedName name="FXZF" localSheetId="58">#REF!</definedName>
    <definedName name="FXZF" localSheetId="53">#REF!</definedName>
    <definedName name="FXZF" localSheetId="57">#REF!</definedName>
    <definedName name="FXZF" localSheetId="59">#REF!</definedName>
    <definedName name="FXZF" localSheetId="54">#REF!</definedName>
    <definedName name="FXZF" localSheetId="56">#REF!</definedName>
    <definedName name="FXZF" localSheetId="62">#REF!</definedName>
    <definedName name="FXZF">#REF!</definedName>
    <definedName name="G" localSheetId="2">#REF!</definedName>
    <definedName name="G" localSheetId="1">#REF!</definedName>
    <definedName name="G" localSheetId="3">#REF!</definedName>
    <definedName name="G" localSheetId="7">#REF!</definedName>
    <definedName name="G" localSheetId="4">#REF!</definedName>
    <definedName name="G" localSheetId="5">#REF!</definedName>
    <definedName name="G" localSheetId="6">#REF!</definedName>
    <definedName name="G" localSheetId="8">#REF!</definedName>
    <definedName name="G" localSheetId="9">#REF!</definedName>
    <definedName name="G" localSheetId="11">#REF!</definedName>
    <definedName name="G" localSheetId="10">#REF!</definedName>
    <definedName name="G" localSheetId="16">#REF!</definedName>
    <definedName name="G" localSheetId="13">#REF!</definedName>
    <definedName name="G" localSheetId="12">#REF!</definedName>
    <definedName name="G" localSheetId="15">#REF!</definedName>
    <definedName name="G" localSheetId="14">#REF!</definedName>
    <definedName name="G" localSheetId="20">#REF!</definedName>
    <definedName name="G" localSheetId="17">#REF!</definedName>
    <definedName name="G" localSheetId="19">#REF!</definedName>
    <definedName name="G" localSheetId="18">#REF!</definedName>
    <definedName name="G" localSheetId="24">#REF!</definedName>
    <definedName name="G" localSheetId="22">#REF!</definedName>
    <definedName name="G" localSheetId="21">#REF!</definedName>
    <definedName name="G" localSheetId="23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32">#REF!</definedName>
    <definedName name="G" localSheetId="33">#REF!</definedName>
    <definedName name="G" localSheetId="34">#REF!</definedName>
    <definedName name="G" localSheetId="35">#REF!</definedName>
    <definedName name="G" localSheetId="29">#REF!</definedName>
    <definedName name="G" localSheetId="30">#REF!</definedName>
    <definedName name="G" localSheetId="31">#REF!</definedName>
    <definedName name="G" localSheetId="36">#REF!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61">#REF!</definedName>
    <definedName name="G" localSheetId="60">#REF!</definedName>
    <definedName name="G" localSheetId="47">#REF!</definedName>
    <definedName name="G" localSheetId="46">#REF!</definedName>
    <definedName name="G" localSheetId="45">#REF!</definedName>
    <definedName name="G" localSheetId="48">#REF!</definedName>
    <definedName name="G" localSheetId="50">#REF!</definedName>
    <definedName name="G" localSheetId="51">#REF!</definedName>
    <definedName name="G" localSheetId="52">#REF!</definedName>
    <definedName name="G" localSheetId="49">#REF!</definedName>
    <definedName name="G" localSheetId="55">#REF!</definedName>
    <definedName name="G" localSheetId="58">#REF!</definedName>
    <definedName name="G" localSheetId="53">#REF!</definedName>
    <definedName name="G" localSheetId="57">#REF!</definedName>
    <definedName name="G" localSheetId="59">#REF!</definedName>
    <definedName name="G" localSheetId="54">#REF!</definedName>
    <definedName name="G" localSheetId="56">#REF!</definedName>
    <definedName name="G" localSheetId="62">#REF!</definedName>
    <definedName name="G">#REF!</definedName>
    <definedName name="G1G1G1" localSheetId="2">#REF!</definedName>
    <definedName name="G1G1G1" localSheetId="1">#REF!</definedName>
    <definedName name="G1G1G1" localSheetId="3">#REF!</definedName>
    <definedName name="G1G1G1" localSheetId="7">#REF!</definedName>
    <definedName name="G1G1G1" localSheetId="4">#REF!</definedName>
    <definedName name="G1G1G1" localSheetId="5">#REF!</definedName>
    <definedName name="G1G1G1" localSheetId="6">#REF!</definedName>
    <definedName name="G1G1G1" localSheetId="8">#REF!</definedName>
    <definedName name="G1G1G1" localSheetId="9">#REF!</definedName>
    <definedName name="G1G1G1" localSheetId="11">#REF!</definedName>
    <definedName name="G1G1G1" localSheetId="10">#REF!</definedName>
    <definedName name="G1G1G1" localSheetId="16">#REF!</definedName>
    <definedName name="G1G1G1" localSheetId="13">#REF!</definedName>
    <definedName name="G1G1G1" localSheetId="12">#REF!</definedName>
    <definedName name="G1G1G1" localSheetId="15">#REF!</definedName>
    <definedName name="G1G1G1" localSheetId="14">#REF!</definedName>
    <definedName name="G1G1G1" localSheetId="20">#REF!</definedName>
    <definedName name="G1G1G1" localSheetId="17">#REF!</definedName>
    <definedName name="G1G1G1" localSheetId="19">#REF!</definedName>
    <definedName name="G1G1G1" localSheetId="18">#REF!</definedName>
    <definedName name="G1G1G1" localSheetId="24">#REF!</definedName>
    <definedName name="G1G1G1" localSheetId="22">#REF!</definedName>
    <definedName name="G1G1G1" localSheetId="21">#REF!</definedName>
    <definedName name="G1G1G1" localSheetId="23">#REF!</definedName>
    <definedName name="G1G1G1" localSheetId="25">#REF!</definedName>
    <definedName name="G1G1G1" localSheetId="26">#REF!</definedName>
    <definedName name="G1G1G1" localSheetId="27">#REF!</definedName>
    <definedName name="G1G1G1" localSheetId="28">#REF!</definedName>
    <definedName name="G1G1G1" localSheetId="32">#REF!</definedName>
    <definedName name="G1G1G1" localSheetId="33">#REF!</definedName>
    <definedName name="G1G1G1" localSheetId="34">#REF!</definedName>
    <definedName name="G1G1G1" localSheetId="35">#REF!</definedName>
    <definedName name="G1G1G1" localSheetId="29">#REF!</definedName>
    <definedName name="G1G1G1" localSheetId="30">#REF!</definedName>
    <definedName name="G1G1G1" localSheetId="31">#REF!</definedName>
    <definedName name="G1G1G1" localSheetId="36">#REF!</definedName>
    <definedName name="G1G1G1" localSheetId="37">#REF!</definedName>
    <definedName name="G1G1G1" localSheetId="38">#REF!</definedName>
    <definedName name="G1G1G1" localSheetId="39">#REF!</definedName>
    <definedName name="G1G1G1" localSheetId="40">#REF!</definedName>
    <definedName name="G1G1G1" localSheetId="41">#REF!</definedName>
    <definedName name="G1G1G1" localSheetId="42">#REF!</definedName>
    <definedName name="G1G1G1" localSheetId="43">#REF!</definedName>
    <definedName name="G1G1G1" localSheetId="44">#REF!</definedName>
    <definedName name="G1G1G1" localSheetId="61">#REF!</definedName>
    <definedName name="G1G1G1" localSheetId="60">#REF!</definedName>
    <definedName name="G1G1G1" localSheetId="47">#REF!</definedName>
    <definedName name="G1G1G1" localSheetId="46">#REF!</definedName>
    <definedName name="G1G1G1" localSheetId="45">#REF!</definedName>
    <definedName name="G1G1G1" localSheetId="48">#REF!</definedName>
    <definedName name="G1G1G1" localSheetId="50">#REF!</definedName>
    <definedName name="G1G1G1" localSheetId="51">#REF!</definedName>
    <definedName name="G1G1G1" localSheetId="52">#REF!</definedName>
    <definedName name="G1G1G1" localSheetId="49">#REF!</definedName>
    <definedName name="G1G1G1" localSheetId="55">#REF!</definedName>
    <definedName name="G1G1G1" localSheetId="58">#REF!</definedName>
    <definedName name="G1G1G1" localSheetId="53">#REF!</definedName>
    <definedName name="G1G1G1" localSheetId="57">#REF!</definedName>
    <definedName name="G1G1G1" localSheetId="59">#REF!</definedName>
    <definedName name="G1G1G1" localSheetId="54">#REF!</definedName>
    <definedName name="G1G1G1" localSheetId="56">#REF!</definedName>
    <definedName name="G1G1G1" localSheetId="62">#REF!</definedName>
    <definedName name="G1G1G1">#REF!</definedName>
    <definedName name="gdfgdfg" localSheetId="2">#REF!</definedName>
    <definedName name="gdfgdfg" localSheetId="1">#REF!</definedName>
    <definedName name="gdfgdfg" localSheetId="3">#REF!</definedName>
    <definedName name="gdfgdfg" localSheetId="7">#REF!</definedName>
    <definedName name="gdfgdfg" localSheetId="4">#REF!</definedName>
    <definedName name="gdfgdfg" localSheetId="5">#REF!</definedName>
    <definedName name="gdfgdfg" localSheetId="6">#REF!</definedName>
    <definedName name="gdfgdfg" localSheetId="8">#REF!</definedName>
    <definedName name="gdfgdfg" localSheetId="9">#REF!</definedName>
    <definedName name="gdfgdfg" localSheetId="11">#REF!</definedName>
    <definedName name="gdfgdfg" localSheetId="10">#REF!</definedName>
    <definedName name="gdfgdfg" localSheetId="16">#REF!</definedName>
    <definedName name="gdfgdfg" localSheetId="13">#REF!</definedName>
    <definedName name="gdfgdfg" localSheetId="12">#REF!</definedName>
    <definedName name="gdfgdfg" localSheetId="15">#REF!</definedName>
    <definedName name="gdfgdfg" localSheetId="14">#REF!</definedName>
    <definedName name="gdfgdfg" localSheetId="20">#REF!</definedName>
    <definedName name="gdfgdfg" localSheetId="17">#REF!</definedName>
    <definedName name="gdfgdfg" localSheetId="19">#REF!</definedName>
    <definedName name="gdfgdfg" localSheetId="18">#REF!</definedName>
    <definedName name="gdfgdfg" localSheetId="24">#REF!</definedName>
    <definedName name="gdfgdfg" localSheetId="22">#REF!</definedName>
    <definedName name="gdfgdfg" localSheetId="21">#REF!</definedName>
    <definedName name="gdfgdfg" localSheetId="23">#REF!</definedName>
    <definedName name="gdfgdfg" localSheetId="25">#REF!</definedName>
    <definedName name="gdfgdfg" localSheetId="26">#REF!</definedName>
    <definedName name="gdfgdfg" localSheetId="27">#REF!</definedName>
    <definedName name="gdfgdfg" localSheetId="28">#REF!</definedName>
    <definedName name="gdfgdfg" localSheetId="32">#REF!</definedName>
    <definedName name="gdfgdfg" localSheetId="33">#REF!</definedName>
    <definedName name="gdfgdfg" localSheetId="34">#REF!</definedName>
    <definedName name="gdfgdfg" localSheetId="35">#REF!</definedName>
    <definedName name="gdfgdfg" localSheetId="29">#REF!</definedName>
    <definedName name="gdfgdfg" localSheetId="30">#REF!</definedName>
    <definedName name="gdfgdfg" localSheetId="31">#REF!</definedName>
    <definedName name="gdfgdfg" localSheetId="36">#REF!</definedName>
    <definedName name="gdfgdfg" localSheetId="37">#REF!</definedName>
    <definedName name="gdfgdfg" localSheetId="38">#REF!</definedName>
    <definedName name="gdfgdfg" localSheetId="39">#REF!</definedName>
    <definedName name="gdfgdfg" localSheetId="40">#REF!</definedName>
    <definedName name="gdfgdfg" localSheetId="41">#REF!</definedName>
    <definedName name="gdfgdfg" localSheetId="42">#REF!</definedName>
    <definedName name="gdfgdfg" localSheetId="43">#REF!</definedName>
    <definedName name="gdfgdfg" localSheetId="44">#REF!</definedName>
    <definedName name="gdfgdfg" localSheetId="61">#REF!</definedName>
    <definedName name="gdfgdfg" localSheetId="60">#REF!</definedName>
    <definedName name="gdfgdfg" localSheetId="47">#REF!</definedName>
    <definedName name="gdfgdfg" localSheetId="46">#REF!</definedName>
    <definedName name="gdfgdfg" localSheetId="45">#REF!</definedName>
    <definedName name="gdfgdfg" localSheetId="48">#REF!</definedName>
    <definedName name="gdfgdfg" localSheetId="50">#REF!</definedName>
    <definedName name="gdfgdfg" localSheetId="51">#REF!</definedName>
    <definedName name="gdfgdfg" localSheetId="52">#REF!</definedName>
    <definedName name="gdfgdfg" localSheetId="49">#REF!</definedName>
    <definedName name="gdfgdfg" localSheetId="55">#REF!</definedName>
    <definedName name="gdfgdfg" localSheetId="58">#REF!</definedName>
    <definedName name="gdfgdfg" localSheetId="53">#REF!</definedName>
    <definedName name="gdfgdfg" localSheetId="57">#REF!</definedName>
    <definedName name="gdfgdfg" localSheetId="59">#REF!</definedName>
    <definedName name="gdfgdfg" localSheetId="54">#REF!</definedName>
    <definedName name="gdfgdfg" localSheetId="56">#REF!</definedName>
    <definedName name="gdfgdfg" localSheetId="62">#REF!</definedName>
    <definedName name="gdfgdfg">#REF!</definedName>
    <definedName name="GFD" localSheetId="2">#REF!</definedName>
    <definedName name="GFD" localSheetId="1">#REF!</definedName>
    <definedName name="GFD" localSheetId="3">#REF!</definedName>
    <definedName name="GFD" localSheetId="7">#REF!</definedName>
    <definedName name="GFD" localSheetId="4">#REF!</definedName>
    <definedName name="GFD" localSheetId="5">#REF!</definedName>
    <definedName name="GFD" localSheetId="6">#REF!</definedName>
    <definedName name="GFD" localSheetId="8">#REF!</definedName>
    <definedName name="GFD" localSheetId="9">#REF!</definedName>
    <definedName name="GFD" localSheetId="11">#REF!</definedName>
    <definedName name="GFD" localSheetId="10">#REF!</definedName>
    <definedName name="GFD" localSheetId="16">#REF!</definedName>
    <definedName name="GFD" localSheetId="13">#REF!</definedName>
    <definedName name="GFD" localSheetId="12">#REF!</definedName>
    <definedName name="GFD" localSheetId="15">#REF!</definedName>
    <definedName name="GFD" localSheetId="14">#REF!</definedName>
    <definedName name="GFD" localSheetId="20">#REF!</definedName>
    <definedName name="GFD" localSheetId="17">#REF!</definedName>
    <definedName name="GFD" localSheetId="19">#REF!</definedName>
    <definedName name="GFD" localSheetId="18">#REF!</definedName>
    <definedName name="GFD" localSheetId="24">#REF!</definedName>
    <definedName name="GFD" localSheetId="22">#REF!</definedName>
    <definedName name="GFD" localSheetId="21">#REF!</definedName>
    <definedName name="GFD" localSheetId="23">#REF!</definedName>
    <definedName name="GFD" localSheetId="25">#REF!</definedName>
    <definedName name="GFD" localSheetId="26">#REF!</definedName>
    <definedName name="GFD" localSheetId="27">#REF!</definedName>
    <definedName name="GFD" localSheetId="28">#REF!</definedName>
    <definedName name="GFD" localSheetId="32">#REF!</definedName>
    <definedName name="GFD" localSheetId="33">#REF!</definedName>
    <definedName name="GFD" localSheetId="34">#REF!</definedName>
    <definedName name="GFD" localSheetId="35">#REF!</definedName>
    <definedName name="GFD" localSheetId="29">#REF!</definedName>
    <definedName name="GFD" localSheetId="30">#REF!</definedName>
    <definedName name="GFD" localSheetId="31">#REF!</definedName>
    <definedName name="GFD" localSheetId="36">#REF!</definedName>
    <definedName name="GFD" localSheetId="37">#REF!</definedName>
    <definedName name="GFD" localSheetId="38">#REF!</definedName>
    <definedName name="GFD" localSheetId="39">#REF!</definedName>
    <definedName name="GFD" localSheetId="40">#REF!</definedName>
    <definedName name="GFD" localSheetId="41">#REF!</definedName>
    <definedName name="GFD" localSheetId="42">#REF!</definedName>
    <definedName name="GFD" localSheetId="43">#REF!</definedName>
    <definedName name="GFD" localSheetId="44">#REF!</definedName>
    <definedName name="GFD" localSheetId="61">#REF!</definedName>
    <definedName name="GFD" localSheetId="60">#REF!</definedName>
    <definedName name="GFD" localSheetId="47">#REF!</definedName>
    <definedName name="GFD" localSheetId="46">#REF!</definedName>
    <definedName name="GFD" localSheetId="45">#REF!</definedName>
    <definedName name="GFD" localSheetId="48">#REF!</definedName>
    <definedName name="GFD" localSheetId="50">#REF!</definedName>
    <definedName name="GFD" localSheetId="51">#REF!</definedName>
    <definedName name="GFD" localSheetId="52">#REF!</definedName>
    <definedName name="GFD" localSheetId="49">#REF!</definedName>
    <definedName name="GFD" localSheetId="55">#REF!</definedName>
    <definedName name="GFD" localSheetId="58">#REF!</definedName>
    <definedName name="GFD" localSheetId="53">#REF!</definedName>
    <definedName name="GFD" localSheetId="57">#REF!</definedName>
    <definedName name="GFD" localSheetId="59">#REF!</definedName>
    <definedName name="GFD" localSheetId="54">#REF!</definedName>
    <definedName name="GFD" localSheetId="56">#REF!</definedName>
    <definedName name="GFD" localSheetId="62">#REF!</definedName>
    <definedName name="GFD">#REF!</definedName>
    <definedName name="GFDS" localSheetId="2">#REF!</definedName>
    <definedName name="GFDS" localSheetId="1">#REF!</definedName>
    <definedName name="GFDS" localSheetId="3">#REF!</definedName>
    <definedName name="GFDS" localSheetId="7">#REF!</definedName>
    <definedName name="GFDS" localSheetId="4">#REF!</definedName>
    <definedName name="GFDS" localSheetId="5">#REF!</definedName>
    <definedName name="GFDS" localSheetId="6">#REF!</definedName>
    <definedName name="GFDS" localSheetId="8">#REF!</definedName>
    <definedName name="GFDS" localSheetId="9">#REF!</definedName>
    <definedName name="GFDS" localSheetId="11">#REF!</definedName>
    <definedName name="GFDS" localSheetId="10">#REF!</definedName>
    <definedName name="GFDS" localSheetId="16">#REF!</definedName>
    <definedName name="GFDS" localSheetId="13">#REF!</definedName>
    <definedName name="GFDS" localSheetId="12">#REF!</definedName>
    <definedName name="GFDS" localSheetId="15">#REF!</definedName>
    <definedName name="GFDS" localSheetId="14">#REF!</definedName>
    <definedName name="GFDS" localSheetId="20">#REF!</definedName>
    <definedName name="GFDS" localSheetId="17">#REF!</definedName>
    <definedName name="GFDS" localSheetId="19">#REF!</definedName>
    <definedName name="GFDS" localSheetId="18">#REF!</definedName>
    <definedName name="GFDS" localSheetId="24">#REF!</definedName>
    <definedName name="GFDS" localSheetId="22">#REF!</definedName>
    <definedName name="GFDS" localSheetId="21">#REF!</definedName>
    <definedName name="GFDS" localSheetId="23">#REF!</definedName>
    <definedName name="GFDS" localSheetId="25">#REF!</definedName>
    <definedName name="GFDS" localSheetId="26">#REF!</definedName>
    <definedName name="GFDS" localSheetId="27">#REF!</definedName>
    <definedName name="GFDS" localSheetId="28">#REF!</definedName>
    <definedName name="GFDS" localSheetId="32">#REF!</definedName>
    <definedName name="GFDS" localSheetId="33">#REF!</definedName>
    <definedName name="GFDS" localSheetId="34">#REF!</definedName>
    <definedName name="GFDS" localSheetId="35">#REF!</definedName>
    <definedName name="GFDS" localSheetId="29">#REF!</definedName>
    <definedName name="GFDS" localSheetId="30">#REF!</definedName>
    <definedName name="GFDS" localSheetId="31">#REF!</definedName>
    <definedName name="GFDS" localSheetId="36">#REF!</definedName>
    <definedName name="GFDS" localSheetId="37">#REF!</definedName>
    <definedName name="GFDS" localSheetId="38">#REF!</definedName>
    <definedName name="GFDS" localSheetId="39">#REF!</definedName>
    <definedName name="GFDS" localSheetId="40">#REF!</definedName>
    <definedName name="GFDS" localSheetId="41">#REF!</definedName>
    <definedName name="GFDS" localSheetId="42">#REF!</definedName>
    <definedName name="GFDS" localSheetId="43">#REF!</definedName>
    <definedName name="GFDS" localSheetId="44">#REF!</definedName>
    <definedName name="GFDS" localSheetId="61">#REF!</definedName>
    <definedName name="GFDS" localSheetId="60">#REF!</definedName>
    <definedName name="GFDS" localSheetId="47">#REF!</definedName>
    <definedName name="GFDS" localSheetId="46">#REF!</definedName>
    <definedName name="GFDS" localSheetId="45">#REF!</definedName>
    <definedName name="GFDS" localSheetId="48">#REF!</definedName>
    <definedName name="GFDS" localSheetId="50">#REF!</definedName>
    <definedName name="GFDS" localSheetId="51">#REF!</definedName>
    <definedName name="GFDS" localSheetId="52">#REF!</definedName>
    <definedName name="GFDS" localSheetId="49">#REF!</definedName>
    <definedName name="GFDS" localSheetId="55">#REF!</definedName>
    <definedName name="GFDS" localSheetId="58">#REF!</definedName>
    <definedName name="GFDS" localSheetId="53">#REF!</definedName>
    <definedName name="GFDS" localSheetId="57">#REF!</definedName>
    <definedName name="GFDS" localSheetId="59">#REF!</definedName>
    <definedName name="GFDS" localSheetId="54">#REF!</definedName>
    <definedName name="GFDS" localSheetId="56">#REF!</definedName>
    <definedName name="GFDS" localSheetId="62">#REF!</definedName>
    <definedName name="GFDS">#REF!</definedName>
    <definedName name="gfgfdgf" localSheetId="2">#REF!</definedName>
    <definedName name="gfgfdgf" localSheetId="1">#REF!</definedName>
    <definedName name="gfgfdgf" localSheetId="3">#REF!</definedName>
    <definedName name="gfgfdgf" localSheetId="7">#REF!</definedName>
    <definedName name="gfgfdgf" localSheetId="4">#REF!</definedName>
    <definedName name="gfgfdgf" localSheetId="5">#REF!</definedName>
    <definedName name="gfgfdgf" localSheetId="6">#REF!</definedName>
    <definedName name="gfgfdgf" localSheetId="8">#REF!</definedName>
    <definedName name="gfgfdgf" localSheetId="9">#REF!</definedName>
    <definedName name="gfgfdgf" localSheetId="11">#REF!</definedName>
    <definedName name="gfgfdgf" localSheetId="10">#REF!</definedName>
    <definedName name="gfgfdgf" localSheetId="16">#REF!</definedName>
    <definedName name="gfgfdgf" localSheetId="13">#REF!</definedName>
    <definedName name="gfgfdgf" localSheetId="12">#REF!</definedName>
    <definedName name="gfgfdgf" localSheetId="15">#REF!</definedName>
    <definedName name="gfgfdgf" localSheetId="14">#REF!</definedName>
    <definedName name="gfgfdgf" localSheetId="20">#REF!</definedName>
    <definedName name="gfgfdgf" localSheetId="17">#REF!</definedName>
    <definedName name="gfgfdgf" localSheetId="19">#REF!</definedName>
    <definedName name="gfgfdgf" localSheetId="18">#REF!</definedName>
    <definedName name="gfgfdgf" localSheetId="24">#REF!</definedName>
    <definedName name="gfgfdgf" localSheetId="22">#REF!</definedName>
    <definedName name="gfgfdgf" localSheetId="21">#REF!</definedName>
    <definedName name="gfgfdgf" localSheetId="23">#REF!</definedName>
    <definedName name="gfgfdgf" localSheetId="25">#REF!</definedName>
    <definedName name="gfgfdgf" localSheetId="26">#REF!</definedName>
    <definedName name="gfgfdgf" localSheetId="27">#REF!</definedName>
    <definedName name="gfgfdgf" localSheetId="28">#REF!</definedName>
    <definedName name="gfgfdgf" localSheetId="32">#REF!</definedName>
    <definedName name="gfgfdgf" localSheetId="33">#REF!</definedName>
    <definedName name="gfgfdgf" localSheetId="34">#REF!</definedName>
    <definedName name="gfgfdgf" localSheetId="35">#REF!</definedName>
    <definedName name="gfgfdgf" localSheetId="29">#REF!</definedName>
    <definedName name="gfgfdgf" localSheetId="30">#REF!</definedName>
    <definedName name="gfgfdgf" localSheetId="31">#REF!</definedName>
    <definedName name="gfgfdgf" localSheetId="36">#REF!</definedName>
    <definedName name="gfgfdgf" localSheetId="37">#REF!</definedName>
    <definedName name="gfgfdgf" localSheetId="38">#REF!</definedName>
    <definedName name="gfgfdgf" localSheetId="39">#REF!</definedName>
    <definedName name="gfgfdgf" localSheetId="40">#REF!</definedName>
    <definedName name="gfgfdgf" localSheetId="41">#REF!</definedName>
    <definedName name="gfgfdgf" localSheetId="42">#REF!</definedName>
    <definedName name="gfgfdgf" localSheetId="43">#REF!</definedName>
    <definedName name="gfgfdgf" localSheetId="44">#REF!</definedName>
    <definedName name="gfgfdgf" localSheetId="61">#REF!</definedName>
    <definedName name="gfgfdgf" localSheetId="60">#REF!</definedName>
    <definedName name="gfgfdgf" localSheetId="47">#REF!</definedName>
    <definedName name="gfgfdgf" localSheetId="46">#REF!</definedName>
    <definedName name="gfgfdgf" localSheetId="45">#REF!</definedName>
    <definedName name="gfgfdgf" localSheetId="48">#REF!</definedName>
    <definedName name="gfgfdgf" localSheetId="50">#REF!</definedName>
    <definedName name="gfgfdgf" localSheetId="51">#REF!</definedName>
    <definedName name="gfgfdgf" localSheetId="52">#REF!</definedName>
    <definedName name="gfgfdgf" localSheetId="49">#REF!</definedName>
    <definedName name="gfgfdgf" localSheetId="55">#REF!</definedName>
    <definedName name="gfgfdgf" localSheetId="58">#REF!</definedName>
    <definedName name="gfgfdgf" localSheetId="53">#REF!</definedName>
    <definedName name="gfgfdgf" localSheetId="57">#REF!</definedName>
    <definedName name="gfgfdgf" localSheetId="59">#REF!</definedName>
    <definedName name="gfgfdgf" localSheetId="54">#REF!</definedName>
    <definedName name="gfgfdgf" localSheetId="56">#REF!</definedName>
    <definedName name="gfgfdgf" localSheetId="62">#REF!</definedName>
    <definedName name="gfgfdgf">#REF!</definedName>
    <definedName name="GG" localSheetId="2">#REF!</definedName>
    <definedName name="GG" localSheetId="1">#REF!</definedName>
    <definedName name="GG" localSheetId="3">#REF!</definedName>
    <definedName name="GG" localSheetId="7">#REF!</definedName>
    <definedName name="GG" localSheetId="4">#REF!</definedName>
    <definedName name="GG" localSheetId="5">#REF!</definedName>
    <definedName name="GG" localSheetId="6">#REF!</definedName>
    <definedName name="GG" localSheetId="8">#REF!</definedName>
    <definedName name="GG" localSheetId="9">#REF!</definedName>
    <definedName name="GG" localSheetId="11">#REF!</definedName>
    <definedName name="GG" localSheetId="10">#REF!</definedName>
    <definedName name="GG" localSheetId="16">#REF!</definedName>
    <definedName name="GG" localSheetId="13">#REF!</definedName>
    <definedName name="GG" localSheetId="12">#REF!</definedName>
    <definedName name="GG" localSheetId="15">#REF!</definedName>
    <definedName name="GG" localSheetId="14">#REF!</definedName>
    <definedName name="GG" localSheetId="20">#REF!</definedName>
    <definedName name="GG" localSheetId="17">#REF!</definedName>
    <definedName name="GG" localSheetId="19">#REF!</definedName>
    <definedName name="GG" localSheetId="18">#REF!</definedName>
    <definedName name="GG" localSheetId="24">#REF!</definedName>
    <definedName name="GG" localSheetId="22">#REF!</definedName>
    <definedName name="GG" localSheetId="21">#REF!</definedName>
    <definedName name="GG" localSheetId="23">#REF!</definedName>
    <definedName name="GG" localSheetId="25">#REF!</definedName>
    <definedName name="GG" localSheetId="26">#REF!</definedName>
    <definedName name="GG" localSheetId="27">#REF!</definedName>
    <definedName name="GG" localSheetId="28">#REF!</definedName>
    <definedName name="GG" localSheetId="32">#REF!</definedName>
    <definedName name="GG" localSheetId="33">#REF!</definedName>
    <definedName name="GG" localSheetId="34">#REF!</definedName>
    <definedName name="GG" localSheetId="35">#REF!</definedName>
    <definedName name="GG" localSheetId="29">#REF!</definedName>
    <definedName name="GG" localSheetId="30">#REF!</definedName>
    <definedName name="GG" localSheetId="31">#REF!</definedName>
    <definedName name="GG" localSheetId="36">#REF!</definedName>
    <definedName name="GG" localSheetId="37">#REF!</definedName>
    <definedName name="GG" localSheetId="38">#REF!</definedName>
    <definedName name="GG" localSheetId="39">#REF!</definedName>
    <definedName name="GG" localSheetId="40">#REF!</definedName>
    <definedName name="GG" localSheetId="41">#REF!</definedName>
    <definedName name="GG" localSheetId="42">#REF!</definedName>
    <definedName name="GG" localSheetId="43">#REF!</definedName>
    <definedName name="GG" localSheetId="44">#REF!</definedName>
    <definedName name="GG" localSheetId="61">#REF!</definedName>
    <definedName name="GG" localSheetId="60">#REF!</definedName>
    <definedName name="GG" localSheetId="47">#REF!</definedName>
    <definedName name="GG" localSheetId="46">#REF!</definedName>
    <definedName name="GG" localSheetId="45">#REF!</definedName>
    <definedName name="GG" localSheetId="48">#REF!</definedName>
    <definedName name="GG" localSheetId="50">#REF!</definedName>
    <definedName name="GG" localSheetId="51">#REF!</definedName>
    <definedName name="GG" localSheetId="52">#REF!</definedName>
    <definedName name="GG" localSheetId="49">#REF!</definedName>
    <definedName name="GG" localSheetId="55">#REF!</definedName>
    <definedName name="GG" localSheetId="58">#REF!</definedName>
    <definedName name="GG" localSheetId="53">#REF!</definedName>
    <definedName name="GG" localSheetId="57">#REF!</definedName>
    <definedName name="GG" localSheetId="59">#REF!</definedName>
    <definedName name="GG" localSheetId="54">#REF!</definedName>
    <definedName name="GG" localSheetId="56">#REF!</definedName>
    <definedName name="GG" localSheetId="62">#REF!</definedName>
    <definedName name="GG">#REF!</definedName>
    <definedName name="ggggg" localSheetId="2">#REF!</definedName>
    <definedName name="ggggg" localSheetId="1">#REF!</definedName>
    <definedName name="ggggg" localSheetId="3">#REF!</definedName>
    <definedName name="ggggg" localSheetId="7">#REF!</definedName>
    <definedName name="ggggg" localSheetId="4">#REF!</definedName>
    <definedName name="ggggg" localSheetId="5">#REF!</definedName>
    <definedName name="ggggg" localSheetId="6">#REF!</definedName>
    <definedName name="ggggg" localSheetId="8">#REF!</definedName>
    <definedName name="ggggg" localSheetId="9">#REF!</definedName>
    <definedName name="ggggg" localSheetId="11">#REF!</definedName>
    <definedName name="ggggg" localSheetId="10">#REF!</definedName>
    <definedName name="ggggg" localSheetId="16">#REF!</definedName>
    <definedName name="ggggg" localSheetId="13">#REF!</definedName>
    <definedName name="ggggg" localSheetId="12">#REF!</definedName>
    <definedName name="ggggg" localSheetId="15">#REF!</definedName>
    <definedName name="ggggg" localSheetId="14">#REF!</definedName>
    <definedName name="ggggg" localSheetId="20">#REF!</definedName>
    <definedName name="ggggg" localSheetId="17">#REF!</definedName>
    <definedName name="ggggg" localSheetId="19">#REF!</definedName>
    <definedName name="ggggg" localSheetId="18">#REF!</definedName>
    <definedName name="ggggg" localSheetId="24">#REF!</definedName>
    <definedName name="ggggg" localSheetId="22">#REF!</definedName>
    <definedName name="ggggg" localSheetId="21">#REF!</definedName>
    <definedName name="ggggg" localSheetId="23">#REF!</definedName>
    <definedName name="ggggg" localSheetId="25">#REF!</definedName>
    <definedName name="ggggg" localSheetId="26">#REF!</definedName>
    <definedName name="ggggg" localSheetId="27">#REF!</definedName>
    <definedName name="ggggg" localSheetId="28">#REF!</definedName>
    <definedName name="ggggg" localSheetId="32">#REF!</definedName>
    <definedName name="ggggg" localSheetId="33">#REF!</definedName>
    <definedName name="ggggg" localSheetId="34">#REF!</definedName>
    <definedName name="ggggg" localSheetId="35">#REF!</definedName>
    <definedName name="ggggg" localSheetId="29">#REF!</definedName>
    <definedName name="ggggg" localSheetId="30">#REF!</definedName>
    <definedName name="ggggg" localSheetId="31">#REF!</definedName>
    <definedName name="ggggg" localSheetId="36">#REF!</definedName>
    <definedName name="ggggg" localSheetId="37">#REF!</definedName>
    <definedName name="ggggg" localSheetId="38">#REF!</definedName>
    <definedName name="ggggg" localSheetId="39">#REF!</definedName>
    <definedName name="ggggg" localSheetId="40">#REF!</definedName>
    <definedName name="ggggg" localSheetId="41">#REF!</definedName>
    <definedName name="ggggg" localSheetId="42">#REF!</definedName>
    <definedName name="ggggg" localSheetId="43">#REF!</definedName>
    <definedName name="ggggg" localSheetId="44">#REF!</definedName>
    <definedName name="ggggg" localSheetId="61">#REF!</definedName>
    <definedName name="ggggg" localSheetId="60">#REF!</definedName>
    <definedName name="ggggg" localSheetId="47">#REF!</definedName>
    <definedName name="ggggg" localSheetId="46">#REF!</definedName>
    <definedName name="ggggg" localSheetId="45">#REF!</definedName>
    <definedName name="ggggg" localSheetId="48">#REF!</definedName>
    <definedName name="ggggg" localSheetId="50">#REF!</definedName>
    <definedName name="ggggg" localSheetId="51">#REF!</definedName>
    <definedName name="ggggg" localSheetId="52">#REF!</definedName>
    <definedName name="ggggg" localSheetId="49">#REF!</definedName>
    <definedName name="ggggg" localSheetId="55">#REF!</definedName>
    <definedName name="ggggg" localSheetId="58">#REF!</definedName>
    <definedName name="ggggg" localSheetId="53">#REF!</definedName>
    <definedName name="ggggg" localSheetId="57">#REF!</definedName>
    <definedName name="ggggg" localSheetId="59">#REF!</definedName>
    <definedName name="ggggg" localSheetId="54">#REF!</definedName>
    <definedName name="ggggg" localSheetId="56">#REF!</definedName>
    <definedName name="ggggg" localSheetId="62">#REF!</definedName>
    <definedName name="ggggg">#REF!</definedName>
    <definedName name="ghhhh" localSheetId="2">#REF!</definedName>
    <definedName name="ghhhh" localSheetId="1">#REF!</definedName>
    <definedName name="ghhhh" localSheetId="3">#REF!</definedName>
    <definedName name="ghhhh" localSheetId="7">#REF!</definedName>
    <definedName name="ghhhh" localSheetId="4">#REF!</definedName>
    <definedName name="ghhhh" localSheetId="5">#REF!</definedName>
    <definedName name="ghhhh" localSheetId="6">#REF!</definedName>
    <definedName name="ghhhh" localSheetId="8">#REF!</definedName>
    <definedName name="ghhhh" localSheetId="9">#REF!</definedName>
    <definedName name="ghhhh" localSheetId="11">#REF!</definedName>
    <definedName name="ghhhh" localSheetId="10">#REF!</definedName>
    <definedName name="ghhhh" localSheetId="16">#REF!</definedName>
    <definedName name="ghhhh" localSheetId="13">#REF!</definedName>
    <definedName name="ghhhh" localSheetId="12">#REF!</definedName>
    <definedName name="ghhhh" localSheetId="15">#REF!</definedName>
    <definedName name="ghhhh" localSheetId="14">#REF!</definedName>
    <definedName name="ghhhh" localSheetId="20">#REF!</definedName>
    <definedName name="ghhhh" localSheetId="17">#REF!</definedName>
    <definedName name="ghhhh" localSheetId="19">#REF!</definedName>
    <definedName name="ghhhh" localSheetId="18">#REF!</definedName>
    <definedName name="ghhhh" localSheetId="24">#REF!</definedName>
    <definedName name="ghhhh" localSheetId="22">#REF!</definedName>
    <definedName name="ghhhh" localSheetId="21">#REF!</definedName>
    <definedName name="ghhhh" localSheetId="23">#REF!</definedName>
    <definedName name="ghhhh" localSheetId="25">#REF!</definedName>
    <definedName name="ghhhh" localSheetId="26">#REF!</definedName>
    <definedName name="ghhhh" localSheetId="27">#REF!</definedName>
    <definedName name="ghhhh" localSheetId="28">#REF!</definedName>
    <definedName name="ghhhh" localSheetId="32">#REF!</definedName>
    <definedName name="ghhhh" localSheetId="33">#REF!</definedName>
    <definedName name="ghhhh" localSheetId="34">#REF!</definedName>
    <definedName name="ghhhh" localSheetId="35">#REF!</definedName>
    <definedName name="ghhhh" localSheetId="29">#REF!</definedName>
    <definedName name="ghhhh" localSheetId="30">#REF!</definedName>
    <definedName name="ghhhh" localSheetId="31">#REF!</definedName>
    <definedName name="ghhhh" localSheetId="36">#REF!</definedName>
    <definedName name="ghhhh" localSheetId="37">#REF!</definedName>
    <definedName name="ghhhh" localSheetId="38">#REF!</definedName>
    <definedName name="ghhhh" localSheetId="39">#REF!</definedName>
    <definedName name="ghhhh" localSheetId="40">#REF!</definedName>
    <definedName name="ghhhh" localSheetId="41">#REF!</definedName>
    <definedName name="ghhhh" localSheetId="42">#REF!</definedName>
    <definedName name="ghhhh" localSheetId="43">#REF!</definedName>
    <definedName name="ghhhh" localSheetId="44">#REF!</definedName>
    <definedName name="ghhhh" localSheetId="61">#REF!</definedName>
    <definedName name="ghhhh" localSheetId="60">#REF!</definedName>
    <definedName name="ghhhh" localSheetId="47">#REF!</definedName>
    <definedName name="ghhhh" localSheetId="46">#REF!</definedName>
    <definedName name="ghhhh" localSheetId="45">#REF!</definedName>
    <definedName name="ghhhh" localSheetId="48">#REF!</definedName>
    <definedName name="ghhhh" localSheetId="50">#REF!</definedName>
    <definedName name="ghhhh" localSheetId="51">#REF!</definedName>
    <definedName name="ghhhh" localSheetId="52">#REF!</definedName>
    <definedName name="ghhhh" localSheetId="49">#REF!</definedName>
    <definedName name="ghhhh" localSheetId="55">#REF!</definedName>
    <definedName name="ghhhh" localSheetId="58">#REF!</definedName>
    <definedName name="ghhhh" localSheetId="53">#REF!</definedName>
    <definedName name="ghhhh" localSheetId="57">#REF!</definedName>
    <definedName name="ghhhh" localSheetId="59">#REF!</definedName>
    <definedName name="ghhhh" localSheetId="54">#REF!</definedName>
    <definedName name="ghhhh" localSheetId="56">#REF!</definedName>
    <definedName name="ghhhh" localSheetId="62">#REF!</definedName>
    <definedName name="ghhhh">#REF!</definedName>
    <definedName name="GO" localSheetId="2">'[9]판매&amp;재고현황'!#REF!</definedName>
    <definedName name="GO" localSheetId="1">'[9]판매&amp;재고현황'!#REF!</definedName>
    <definedName name="GO" localSheetId="3">'[9]판매&amp;재고현황'!#REF!</definedName>
    <definedName name="GO" localSheetId="7">'[9]판매&amp;재고현황'!#REF!</definedName>
    <definedName name="GO" localSheetId="4">'[9]판매&amp;재고현황'!#REF!</definedName>
    <definedName name="GO" localSheetId="5">'[9]판매&amp;재고현황'!#REF!</definedName>
    <definedName name="GO" localSheetId="6">'[9]판매&amp;재고현황'!#REF!</definedName>
    <definedName name="GO" localSheetId="8">'[9]판매&amp;재고현황'!#REF!</definedName>
    <definedName name="GO" localSheetId="9">'[9]판매&amp;재고현황'!#REF!</definedName>
    <definedName name="GO" localSheetId="11">'[9]판매&amp;재고현황'!#REF!</definedName>
    <definedName name="GO" localSheetId="10">'[9]판매&amp;재고현황'!#REF!</definedName>
    <definedName name="GO" localSheetId="16">'[9]판매&amp;재고현황'!#REF!</definedName>
    <definedName name="GO" localSheetId="13">'[9]판매&amp;재고현황'!#REF!</definedName>
    <definedName name="GO" localSheetId="12">'[9]판매&amp;재고현황'!#REF!</definedName>
    <definedName name="GO" localSheetId="15">'[9]판매&amp;재고현황'!#REF!</definedName>
    <definedName name="GO" localSheetId="14">'[9]판매&amp;재고현황'!#REF!</definedName>
    <definedName name="GO" localSheetId="20">'[9]판매&amp;재고현황'!#REF!</definedName>
    <definedName name="GO" localSheetId="17">'[9]판매&amp;재고현황'!#REF!</definedName>
    <definedName name="GO" localSheetId="19">'[9]판매&amp;재고현황'!#REF!</definedName>
    <definedName name="GO" localSheetId="18">'[9]판매&amp;재고현황'!#REF!</definedName>
    <definedName name="GO" localSheetId="24">'[9]판매&amp;재고현황'!#REF!</definedName>
    <definedName name="GO" localSheetId="22">'[9]판매&amp;재고현황'!#REF!</definedName>
    <definedName name="GO" localSheetId="21">'[9]판매&amp;재고현황'!#REF!</definedName>
    <definedName name="GO" localSheetId="23">'[9]판매&amp;재고현황'!#REF!</definedName>
    <definedName name="GO" localSheetId="25">'[9]판매&amp;재고현황'!#REF!</definedName>
    <definedName name="GO" localSheetId="26">'[9]판매&amp;재고현황'!#REF!</definedName>
    <definedName name="GO" localSheetId="27">'[9]판매&amp;재고현황'!#REF!</definedName>
    <definedName name="GO" localSheetId="28">'[9]판매&amp;재고현황'!#REF!</definedName>
    <definedName name="GO" localSheetId="32">'[9]판매&amp;재고현황'!#REF!</definedName>
    <definedName name="GO" localSheetId="33">'[9]판매&amp;재고현황'!#REF!</definedName>
    <definedName name="GO" localSheetId="34">'[9]판매&amp;재고현황'!#REF!</definedName>
    <definedName name="GO" localSheetId="35">'[9]판매&amp;재고현황'!#REF!</definedName>
    <definedName name="GO" localSheetId="29">'[9]판매&amp;재고현황'!#REF!</definedName>
    <definedName name="GO" localSheetId="30">'[9]판매&amp;재고현황'!#REF!</definedName>
    <definedName name="GO" localSheetId="31">'[9]판매&amp;재고현황'!#REF!</definedName>
    <definedName name="GO" localSheetId="36">'[9]판매&amp;재고현황'!#REF!</definedName>
    <definedName name="GO" localSheetId="37">'[9]판매&amp;재고현황'!#REF!</definedName>
    <definedName name="GO" localSheetId="38">'[9]판매&amp;재고현황'!#REF!</definedName>
    <definedName name="GO" localSheetId="39">'[9]판매&amp;재고현황'!#REF!</definedName>
    <definedName name="GO" localSheetId="40">'[9]판매&amp;재고현황'!#REF!</definedName>
    <definedName name="GO" localSheetId="41">'[9]판매&amp;재고현황'!#REF!</definedName>
    <definedName name="GO" localSheetId="42">'[9]판매&amp;재고현황'!#REF!</definedName>
    <definedName name="GO" localSheetId="43">'[9]판매&amp;재고현황'!#REF!</definedName>
    <definedName name="GO" localSheetId="44">'[9]판매&amp;재고현황'!#REF!</definedName>
    <definedName name="GO" localSheetId="61">'[9]판매&amp;재고현황'!#REF!</definedName>
    <definedName name="GO" localSheetId="60">'[9]판매&amp;재고현황'!#REF!</definedName>
    <definedName name="GO" localSheetId="47">'[9]판매&amp;재고현황'!#REF!</definedName>
    <definedName name="GO" localSheetId="46">'[9]판매&amp;재고현황'!#REF!</definedName>
    <definedName name="GO" localSheetId="45">'[9]판매&amp;재고현황'!#REF!</definedName>
    <definedName name="GO" localSheetId="48">'[9]판매&amp;재고현황'!#REF!</definedName>
    <definedName name="GO" localSheetId="50">'[9]판매&amp;재고현황'!#REF!</definedName>
    <definedName name="GO" localSheetId="51">'[9]판매&amp;재고현황'!#REF!</definedName>
    <definedName name="GO" localSheetId="52">'[9]판매&amp;재고현황'!#REF!</definedName>
    <definedName name="GO" localSheetId="49">'[9]판매&amp;재고현황'!#REF!</definedName>
    <definedName name="GO" localSheetId="55">'[9]판매&amp;재고현황'!#REF!</definedName>
    <definedName name="GO" localSheetId="58">'[9]판매&amp;재고현황'!#REF!</definedName>
    <definedName name="GO" localSheetId="53">'[9]판매&amp;재고현황'!#REF!</definedName>
    <definedName name="GO" localSheetId="57">'[9]판매&amp;재고현황'!#REF!</definedName>
    <definedName name="GO" localSheetId="59">'[9]판매&amp;재고현황'!#REF!</definedName>
    <definedName name="GO" localSheetId="54">'[9]판매&amp;재고현황'!#REF!</definedName>
    <definedName name="GO" localSheetId="56">'[9]판매&amp;재고현황'!#REF!</definedName>
    <definedName name="GO" localSheetId="62">'[9]판매&amp;재고현황'!#REF!</definedName>
    <definedName name="GO">'[9]판매&amp;재고현황'!#REF!</definedName>
    <definedName name="HEADER" localSheetId="2">#REF!</definedName>
    <definedName name="HEADER" localSheetId="1">#REF!</definedName>
    <definedName name="HEADER" localSheetId="3">#REF!</definedName>
    <definedName name="HEADER" localSheetId="7">#REF!</definedName>
    <definedName name="HEADER" localSheetId="4">#REF!</definedName>
    <definedName name="HEADER" localSheetId="5">#REF!</definedName>
    <definedName name="HEADER" localSheetId="6">#REF!</definedName>
    <definedName name="HEADER" localSheetId="8">#REF!</definedName>
    <definedName name="HEADER" localSheetId="9">#REF!</definedName>
    <definedName name="HEADER" localSheetId="11">#REF!</definedName>
    <definedName name="HEADER" localSheetId="10">#REF!</definedName>
    <definedName name="HEADER" localSheetId="16">#REF!</definedName>
    <definedName name="HEADER" localSheetId="13">#REF!</definedName>
    <definedName name="HEADER" localSheetId="12">#REF!</definedName>
    <definedName name="HEADER" localSheetId="15">#REF!</definedName>
    <definedName name="HEADER" localSheetId="14">#REF!</definedName>
    <definedName name="HEADER" localSheetId="20">#REF!</definedName>
    <definedName name="HEADER" localSheetId="17">#REF!</definedName>
    <definedName name="HEADER" localSheetId="19">#REF!</definedName>
    <definedName name="HEADER" localSheetId="18">#REF!</definedName>
    <definedName name="HEADER" localSheetId="24">#REF!</definedName>
    <definedName name="HEADER" localSheetId="22">#REF!</definedName>
    <definedName name="HEADER" localSheetId="21">#REF!</definedName>
    <definedName name="HEADER" localSheetId="23">#REF!</definedName>
    <definedName name="HEADER" localSheetId="25">#REF!</definedName>
    <definedName name="HEADER" localSheetId="26">#REF!</definedName>
    <definedName name="HEADER" localSheetId="27">#REF!</definedName>
    <definedName name="HEADER" localSheetId="28">#REF!</definedName>
    <definedName name="HEADER" localSheetId="32">#REF!</definedName>
    <definedName name="HEADER" localSheetId="33">#REF!</definedName>
    <definedName name="HEADER" localSheetId="34">#REF!</definedName>
    <definedName name="HEADER" localSheetId="35">#REF!</definedName>
    <definedName name="HEADER" localSheetId="29">#REF!</definedName>
    <definedName name="HEADER" localSheetId="30">#REF!</definedName>
    <definedName name="HEADER" localSheetId="31">#REF!</definedName>
    <definedName name="HEADER" localSheetId="36">#REF!</definedName>
    <definedName name="HEADER" localSheetId="37">#REF!</definedName>
    <definedName name="HEADER" localSheetId="38">#REF!</definedName>
    <definedName name="HEADER" localSheetId="39">#REF!</definedName>
    <definedName name="HEADER" localSheetId="40">#REF!</definedName>
    <definedName name="HEADER" localSheetId="41">#REF!</definedName>
    <definedName name="HEADER" localSheetId="42">#REF!</definedName>
    <definedName name="HEADER" localSheetId="43">#REF!</definedName>
    <definedName name="HEADER" localSheetId="44">#REF!</definedName>
    <definedName name="HEADER" localSheetId="61">#REF!</definedName>
    <definedName name="HEADER" localSheetId="60">#REF!</definedName>
    <definedName name="HEADER" localSheetId="47">#REF!</definedName>
    <definedName name="HEADER" localSheetId="46">#REF!</definedName>
    <definedName name="HEADER" localSheetId="45">#REF!</definedName>
    <definedName name="HEADER" localSheetId="48">#REF!</definedName>
    <definedName name="HEADER" localSheetId="50">#REF!</definedName>
    <definedName name="HEADER" localSheetId="51">#REF!</definedName>
    <definedName name="HEADER" localSheetId="52">#REF!</definedName>
    <definedName name="HEADER" localSheetId="49">#REF!</definedName>
    <definedName name="HEADER" localSheetId="55">#REF!</definedName>
    <definedName name="HEADER" localSheetId="58">#REF!</definedName>
    <definedName name="HEADER" localSheetId="53">#REF!</definedName>
    <definedName name="HEADER" localSheetId="57">#REF!</definedName>
    <definedName name="HEADER" localSheetId="59">#REF!</definedName>
    <definedName name="HEADER" localSheetId="54">#REF!</definedName>
    <definedName name="HEADER" localSheetId="56">#REF!</definedName>
    <definedName name="HEADER" localSheetId="62">#REF!</definedName>
    <definedName name="HEADER">#REF!</definedName>
    <definedName name="hfgsfdghg" localSheetId="2">#REF!</definedName>
    <definedName name="hfgsfdghg" localSheetId="1">#REF!</definedName>
    <definedName name="hfgsfdghg" localSheetId="3">#REF!</definedName>
    <definedName name="hfgsfdghg" localSheetId="7">#REF!</definedName>
    <definedName name="hfgsfdghg" localSheetId="4">#REF!</definedName>
    <definedName name="hfgsfdghg" localSheetId="5">#REF!</definedName>
    <definedName name="hfgsfdghg" localSheetId="6">#REF!</definedName>
    <definedName name="hfgsfdghg" localSheetId="8">#REF!</definedName>
    <definedName name="hfgsfdghg" localSheetId="9">#REF!</definedName>
    <definedName name="hfgsfdghg" localSheetId="11">#REF!</definedName>
    <definedName name="hfgsfdghg" localSheetId="10">#REF!</definedName>
    <definedName name="hfgsfdghg" localSheetId="16">#REF!</definedName>
    <definedName name="hfgsfdghg" localSheetId="13">#REF!</definedName>
    <definedName name="hfgsfdghg" localSheetId="12">#REF!</definedName>
    <definedName name="hfgsfdghg" localSheetId="15">#REF!</definedName>
    <definedName name="hfgsfdghg" localSheetId="14">#REF!</definedName>
    <definedName name="hfgsfdghg" localSheetId="20">#REF!</definedName>
    <definedName name="hfgsfdghg" localSheetId="17">#REF!</definedName>
    <definedName name="hfgsfdghg" localSheetId="19">#REF!</definedName>
    <definedName name="hfgsfdghg" localSheetId="18">#REF!</definedName>
    <definedName name="hfgsfdghg" localSheetId="24">#REF!</definedName>
    <definedName name="hfgsfdghg" localSheetId="22">#REF!</definedName>
    <definedName name="hfgsfdghg" localSheetId="21">#REF!</definedName>
    <definedName name="hfgsfdghg" localSheetId="23">#REF!</definedName>
    <definedName name="hfgsfdghg" localSheetId="25">#REF!</definedName>
    <definedName name="hfgsfdghg" localSheetId="26">#REF!</definedName>
    <definedName name="hfgsfdghg" localSheetId="27">#REF!</definedName>
    <definedName name="hfgsfdghg" localSheetId="28">#REF!</definedName>
    <definedName name="hfgsfdghg" localSheetId="32">#REF!</definedName>
    <definedName name="hfgsfdghg" localSheetId="33">#REF!</definedName>
    <definedName name="hfgsfdghg" localSheetId="34">#REF!</definedName>
    <definedName name="hfgsfdghg" localSheetId="35">#REF!</definedName>
    <definedName name="hfgsfdghg" localSheetId="29">#REF!</definedName>
    <definedName name="hfgsfdghg" localSheetId="30">#REF!</definedName>
    <definedName name="hfgsfdghg" localSheetId="31">#REF!</definedName>
    <definedName name="hfgsfdghg" localSheetId="36">#REF!</definedName>
    <definedName name="hfgsfdghg" localSheetId="37">#REF!</definedName>
    <definedName name="hfgsfdghg" localSheetId="38">#REF!</definedName>
    <definedName name="hfgsfdghg" localSheetId="39">#REF!</definedName>
    <definedName name="hfgsfdghg" localSheetId="40">#REF!</definedName>
    <definedName name="hfgsfdghg" localSheetId="41">#REF!</definedName>
    <definedName name="hfgsfdghg" localSheetId="42">#REF!</definedName>
    <definedName name="hfgsfdghg" localSheetId="43">#REF!</definedName>
    <definedName name="hfgsfdghg" localSheetId="44">#REF!</definedName>
    <definedName name="hfgsfdghg" localSheetId="61">#REF!</definedName>
    <definedName name="hfgsfdghg" localSheetId="60">#REF!</definedName>
    <definedName name="hfgsfdghg" localSheetId="47">#REF!</definedName>
    <definedName name="hfgsfdghg" localSheetId="46">#REF!</definedName>
    <definedName name="hfgsfdghg" localSheetId="45">#REF!</definedName>
    <definedName name="hfgsfdghg" localSheetId="48">#REF!</definedName>
    <definedName name="hfgsfdghg" localSheetId="50">#REF!</definedName>
    <definedName name="hfgsfdghg" localSheetId="51">#REF!</definedName>
    <definedName name="hfgsfdghg" localSheetId="52">#REF!</definedName>
    <definedName name="hfgsfdghg" localSheetId="49">#REF!</definedName>
    <definedName name="hfgsfdghg" localSheetId="55">#REF!</definedName>
    <definedName name="hfgsfdghg" localSheetId="58">#REF!</definedName>
    <definedName name="hfgsfdghg" localSheetId="53">#REF!</definedName>
    <definedName name="hfgsfdghg" localSheetId="57">#REF!</definedName>
    <definedName name="hfgsfdghg" localSheetId="59">#REF!</definedName>
    <definedName name="hfgsfdghg" localSheetId="54">#REF!</definedName>
    <definedName name="hfgsfdghg" localSheetId="56">#REF!</definedName>
    <definedName name="hfgsfdghg" localSheetId="62">#REF!</definedName>
    <definedName name="hfgsfdghg">#REF!</definedName>
    <definedName name="HICOUT">#N/A</definedName>
    <definedName name="hlo" localSheetId="2">#REF!</definedName>
    <definedName name="hlo" localSheetId="1">#REF!</definedName>
    <definedName name="hlo" localSheetId="3">#REF!</definedName>
    <definedName name="hlo" localSheetId="7">#REF!</definedName>
    <definedName name="hlo" localSheetId="4">#REF!</definedName>
    <definedName name="hlo" localSheetId="5">#REF!</definedName>
    <definedName name="hlo" localSheetId="6">#REF!</definedName>
    <definedName name="hlo" localSheetId="8">#REF!</definedName>
    <definedName name="hlo" localSheetId="9">#REF!</definedName>
    <definedName name="hlo" localSheetId="11">#REF!</definedName>
    <definedName name="hlo" localSheetId="10">#REF!</definedName>
    <definedName name="hlo" localSheetId="16">#REF!</definedName>
    <definedName name="hlo" localSheetId="13">#REF!</definedName>
    <definedName name="hlo" localSheetId="12">#REF!</definedName>
    <definedName name="hlo" localSheetId="15">#REF!</definedName>
    <definedName name="hlo" localSheetId="14">#REF!</definedName>
    <definedName name="hlo" localSheetId="20">#REF!</definedName>
    <definedName name="hlo" localSheetId="17">#REF!</definedName>
    <definedName name="hlo" localSheetId="19">#REF!</definedName>
    <definedName name="hlo" localSheetId="18">#REF!</definedName>
    <definedName name="hlo" localSheetId="24">#REF!</definedName>
    <definedName name="hlo" localSheetId="22">#REF!</definedName>
    <definedName name="hlo" localSheetId="21">#REF!</definedName>
    <definedName name="hlo" localSheetId="23">#REF!</definedName>
    <definedName name="hlo" localSheetId="25">#REF!</definedName>
    <definedName name="hlo" localSheetId="26">#REF!</definedName>
    <definedName name="hlo" localSheetId="27">#REF!</definedName>
    <definedName name="hlo" localSheetId="28">#REF!</definedName>
    <definedName name="hlo" localSheetId="32">#REF!</definedName>
    <definedName name="hlo" localSheetId="33">#REF!</definedName>
    <definedName name="hlo" localSheetId="34">#REF!</definedName>
    <definedName name="hlo" localSheetId="35">#REF!</definedName>
    <definedName name="hlo" localSheetId="29">#REF!</definedName>
    <definedName name="hlo" localSheetId="30">#REF!</definedName>
    <definedName name="hlo" localSheetId="31">#REF!</definedName>
    <definedName name="hlo" localSheetId="36">#REF!</definedName>
    <definedName name="hlo" localSheetId="37">#REF!</definedName>
    <definedName name="hlo" localSheetId="38">#REF!</definedName>
    <definedName name="hlo" localSheetId="39">#REF!</definedName>
    <definedName name="hlo" localSheetId="40">#REF!</definedName>
    <definedName name="hlo" localSheetId="41">#REF!</definedName>
    <definedName name="hlo" localSheetId="42">#REF!</definedName>
    <definedName name="hlo" localSheetId="43">#REF!</definedName>
    <definedName name="hlo" localSheetId="44">#REF!</definedName>
    <definedName name="hlo" localSheetId="61">#REF!</definedName>
    <definedName name="hlo" localSheetId="60">#REF!</definedName>
    <definedName name="hlo" localSheetId="47">#REF!</definedName>
    <definedName name="hlo" localSheetId="46">#REF!</definedName>
    <definedName name="hlo" localSheetId="45">#REF!</definedName>
    <definedName name="hlo" localSheetId="48">#REF!</definedName>
    <definedName name="hlo" localSheetId="50">#REF!</definedName>
    <definedName name="hlo" localSheetId="51">#REF!</definedName>
    <definedName name="hlo" localSheetId="52">#REF!</definedName>
    <definedName name="hlo" localSheetId="49">#REF!</definedName>
    <definedName name="hlo" localSheetId="55">#REF!</definedName>
    <definedName name="hlo" localSheetId="58">#REF!</definedName>
    <definedName name="hlo" localSheetId="53">#REF!</definedName>
    <definedName name="hlo" localSheetId="57">#REF!</definedName>
    <definedName name="hlo" localSheetId="59">#REF!</definedName>
    <definedName name="hlo" localSheetId="54">#REF!</definedName>
    <definedName name="hlo" localSheetId="56">#REF!</definedName>
    <definedName name="hlo" localSheetId="62">#REF!</definedName>
    <definedName name="hlo">#REF!</definedName>
    <definedName name="HTML_CodePage" hidden="1">949</definedName>
    <definedName name="HTML_Control" localSheetId="2" hidden="1">{"'손익현황'!$A$1:$J$29"}</definedName>
    <definedName name="HTML_Control" localSheetId="1" hidden="1">{"'손익현황'!$A$1:$J$29"}</definedName>
    <definedName name="HTML_Control" localSheetId="3" hidden="1">{"'손익현황'!$A$1:$J$29"}</definedName>
    <definedName name="HTML_Control" localSheetId="7" hidden="1">{"'손익현황'!$A$1:$J$29"}</definedName>
    <definedName name="HTML_Control" localSheetId="4" hidden="1">{"'손익현황'!$A$1:$J$29"}</definedName>
    <definedName name="HTML_Control" localSheetId="5" hidden="1">{"'손익현황'!$A$1:$J$29"}</definedName>
    <definedName name="HTML_Control" localSheetId="6" hidden="1">{"'손익현황'!$A$1:$J$29"}</definedName>
    <definedName name="HTML_Control" localSheetId="8" hidden="1">{"'손익현황'!$A$1:$J$29"}</definedName>
    <definedName name="HTML_Control" localSheetId="9" hidden="1">{"'손익현황'!$A$1:$J$29"}</definedName>
    <definedName name="HTML_Control" localSheetId="11" hidden="1">{"'손익현황'!$A$1:$J$29"}</definedName>
    <definedName name="HTML_Control" localSheetId="10" hidden="1">{"'손익현황'!$A$1:$J$29"}</definedName>
    <definedName name="HTML_Control" localSheetId="16" hidden="1">{"'손익현황'!$A$1:$J$29"}</definedName>
    <definedName name="HTML_Control" localSheetId="13" hidden="1">{"'손익현황'!$A$1:$J$29"}</definedName>
    <definedName name="HTML_Control" localSheetId="12" hidden="1">{"'손익현황'!$A$1:$J$29"}</definedName>
    <definedName name="HTML_Control" localSheetId="15" hidden="1">{"'손익현황'!$A$1:$J$29"}</definedName>
    <definedName name="HTML_Control" localSheetId="14" hidden="1">{"'손익현황'!$A$1:$J$29"}</definedName>
    <definedName name="HTML_Control" localSheetId="20" hidden="1">{"'손익현황'!$A$1:$J$29"}</definedName>
    <definedName name="HTML_Control" localSheetId="17" hidden="1">{"'손익현황'!$A$1:$J$29"}</definedName>
    <definedName name="HTML_Control" localSheetId="19" hidden="1">{"'손익현황'!$A$1:$J$29"}</definedName>
    <definedName name="HTML_Control" localSheetId="18" hidden="1">{"'손익현황'!$A$1:$J$29"}</definedName>
    <definedName name="HTML_Control" localSheetId="24" hidden="1">{"'손익현황'!$A$1:$J$29"}</definedName>
    <definedName name="HTML_Control" localSheetId="22" hidden="1">{"'손익현황'!$A$1:$J$29"}</definedName>
    <definedName name="HTML_Control" localSheetId="21" hidden="1">{"'손익현황'!$A$1:$J$29"}</definedName>
    <definedName name="HTML_Control" localSheetId="23" hidden="1">{"'손익현황'!$A$1:$J$29"}</definedName>
    <definedName name="HTML_Control" localSheetId="25" hidden="1">{"'손익현황'!$A$1:$J$29"}</definedName>
    <definedName name="HTML_Control" localSheetId="26" hidden="1">{"'손익현황'!$A$1:$J$29"}</definedName>
    <definedName name="HTML_Control" localSheetId="27" hidden="1">{"'손익현황'!$A$1:$J$29"}</definedName>
    <definedName name="HTML_Control" localSheetId="28" hidden="1">{"'손익현황'!$A$1:$J$29"}</definedName>
    <definedName name="HTML_Control" localSheetId="32" hidden="1">{"'손익현황'!$A$1:$J$29"}</definedName>
    <definedName name="HTML_Control" localSheetId="33" hidden="1">{"'손익현황'!$A$1:$J$29"}</definedName>
    <definedName name="HTML_Control" localSheetId="34" hidden="1">{"'손익현황'!$A$1:$J$29"}</definedName>
    <definedName name="HTML_Control" localSheetId="35" hidden="1">{"'손익현황'!$A$1:$J$29"}</definedName>
    <definedName name="HTML_Control" localSheetId="29" hidden="1">{"'손익현황'!$A$1:$J$29"}</definedName>
    <definedName name="HTML_Control" localSheetId="30" hidden="1">{"'손익현황'!$A$1:$J$29"}</definedName>
    <definedName name="HTML_Control" localSheetId="31" hidden="1">{"'손익현황'!$A$1:$J$29"}</definedName>
    <definedName name="HTML_Control" localSheetId="36" hidden="1">{"'손익현황'!$A$1:$J$29"}</definedName>
    <definedName name="HTML_Control" localSheetId="37" hidden="1">{"'손익현황'!$A$1:$J$29"}</definedName>
    <definedName name="HTML_Control" localSheetId="38" hidden="1">{"'손익현황'!$A$1:$J$29"}</definedName>
    <definedName name="HTML_Control" localSheetId="39" hidden="1">{"'손익현황'!$A$1:$J$29"}</definedName>
    <definedName name="HTML_Control" localSheetId="40" hidden="1">{"'손익현황'!$A$1:$J$29"}</definedName>
    <definedName name="HTML_Control" localSheetId="41" hidden="1">{"'손익현황'!$A$1:$J$29"}</definedName>
    <definedName name="HTML_Control" localSheetId="42" hidden="1">{"'손익현황'!$A$1:$J$29"}</definedName>
    <definedName name="HTML_Control" localSheetId="43" hidden="1">{"'손익현황'!$A$1:$J$29"}</definedName>
    <definedName name="HTML_Control" localSheetId="44" hidden="1">{"'손익현황'!$A$1:$J$29"}</definedName>
    <definedName name="HTML_Control" localSheetId="61" hidden="1">{"'손익현황'!$A$1:$J$29"}</definedName>
    <definedName name="HTML_Control" localSheetId="60" hidden="1">{"'손익현황'!$A$1:$J$29"}</definedName>
    <definedName name="HTML_Control" localSheetId="47" hidden="1">{"'손익현황'!$A$1:$J$29"}</definedName>
    <definedName name="HTML_Control" localSheetId="46" hidden="1">{"'손익현황'!$A$1:$J$29"}</definedName>
    <definedName name="HTML_Control" localSheetId="45" hidden="1">{"'손익현황'!$A$1:$J$29"}</definedName>
    <definedName name="HTML_Control" localSheetId="48" hidden="1">{"'손익현황'!$A$1:$J$29"}</definedName>
    <definedName name="HTML_Control" localSheetId="50" hidden="1">{"'손익현황'!$A$1:$J$29"}</definedName>
    <definedName name="HTML_Control" localSheetId="51" hidden="1">{"'손익현황'!$A$1:$J$29"}</definedName>
    <definedName name="HTML_Control" localSheetId="52" hidden="1">{"'손익현황'!$A$1:$J$29"}</definedName>
    <definedName name="HTML_Control" localSheetId="49" hidden="1">{"'손익현황'!$A$1:$J$29"}</definedName>
    <definedName name="HTML_Control" localSheetId="55" hidden="1">{"'손익현황'!$A$1:$J$29"}</definedName>
    <definedName name="HTML_Control" localSheetId="58" hidden="1">{"'손익현황'!$A$1:$J$29"}</definedName>
    <definedName name="HTML_Control" localSheetId="53" hidden="1">{"'손익현황'!$A$1:$J$29"}</definedName>
    <definedName name="HTML_Control" localSheetId="57" hidden="1">{"'손익현황'!$A$1:$J$29"}</definedName>
    <definedName name="HTML_Control" localSheetId="59" hidden="1">{"'손익현황'!$A$1:$J$29"}</definedName>
    <definedName name="HTML_Control" localSheetId="54" hidden="1">{"'손익현황'!$A$1:$J$29"}</definedName>
    <definedName name="HTML_Control" localSheetId="56" hidden="1">{"'손익현황'!$A$1:$J$29"}</definedName>
    <definedName name="HTML_Control" localSheetId="62" hidden="1">{"'손익현황'!$A$1:$J$29"}</definedName>
    <definedName name="HTML_Control" hidden="1">{"'손익현황'!$A$1:$J$29"}</definedName>
    <definedName name="HTML_Description" hidden="1">""</definedName>
    <definedName name="HTML_Email" hidden="1">""</definedName>
    <definedName name="HTML_Header" hidden="1">"손익현황"</definedName>
    <definedName name="HTML_LastUpdate" hidden="1">"99-04-13"</definedName>
    <definedName name="HTML_LineAfter" hidden="1">FALSE</definedName>
    <definedName name="HTML_LineBefore" hidden="1">FALSE</definedName>
    <definedName name="HTML_Name" hidden="1">"윤찬영"</definedName>
    <definedName name="HTML_OBDlg2" hidden="1">TRUE</definedName>
    <definedName name="HTML_OBDlg4" hidden="1">TRUE</definedName>
    <definedName name="HTML_OS" hidden="1">0</definedName>
    <definedName name="HTML_PathFile" hidden="1">"C:\d7100\MyHTML.htm"</definedName>
    <definedName name="HTML_Title" hidden="1">"결산요약보고3월"</definedName>
    <definedName name="HU" localSheetId="2">'[9]판매&amp;재고현황'!#REF!</definedName>
    <definedName name="HU" localSheetId="1">'[9]판매&amp;재고현황'!#REF!</definedName>
    <definedName name="HU" localSheetId="3">'[9]판매&amp;재고현황'!#REF!</definedName>
    <definedName name="HU" localSheetId="7">'[9]판매&amp;재고현황'!#REF!</definedName>
    <definedName name="HU" localSheetId="4">'[9]판매&amp;재고현황'!#REF!</definedName>
    <definedName name="HU" localSheetId="5">'[9]판매&amp;재고현황'!#REF!</definedName>
    <definedName name="HU" localSheetId="6">'[9]판매&amp;재고현황'!#REF!</definedName>
    <definedName name="HU" localSheetId="8">'[9]판매&amp;재고현황'!#REF!</definedName>
    <definedName name="HU" localSheetId="9">'[9]판매&amp;재고현황'!#REF!</definedName>
    <definedName name="HU" localSheetId="11">'[9]판매&amp;재고현황'!#REF!</definedName>
    <definedName name="HU" localSheetId="10">'[9]판매&amp;재고현황'!#REF!</definedName>
    <definedName name="HU" localSheetId="16">'[9]판매&amp;재고현황'!#REF!</definedName>
    <definedName name="HU" localSheetId="13">'[9]판매&amp;재고현황'!#REF!</definedName>
    <definedName name="HU" localSheetId="12">'[9]판매&amp;재고현황'!#REF!</definedName>
    <definedName name="HU" localSheetId="15">'[9]판매&amp;재고현황'!#REF!</definedName>
    <definedName name="HU" localSheetId="14">'[9]판매&amp;재고현황'!#REF!</definedName>
    <definedName name="HU" localSheetId="20">'[9]판매&amp;재고현황'!#REF!</definedName>
    <definedName name="HU" localSheetId="17">'[9]판매&amp;재고현황'!#REF!</definedName>
    <definedName name="HU" localSheetId="19">'[9]판매&amp;재고현황'!#REF!</definedName>
    <definedName name="HU" localSheetId="18">'[9]판매&amp;재고현황'!#REF!</definedName>
    <definedName name="HU" localSheetId="24">'[9]판매&amp;재고현황'!#REF!</definedName>
    <definedName name="HU" localSheetId="22">'[9]판매&amp;재고현황'!#REF!</definedName>
    <definedName name="HU" localSheetId="21">'[9]판매&amp;재고현황'!#REF!</definedName>
    <definedName name="HU" localSheetId="23">'[9]판매&amp;재고현황'!#REF!</definedName>
    <definedName name="HU" localSheetId="25">'[9]판매&amp;재고현황'!#REF!</definedName>
    <definedName name="HU" localSheetId="26">'[9]판매&amp;재고현황'!#REF!</definedName>
    <definedName name="HU" localSheetId="27">'[9]판매&amp;재고현황'!#REF!</definedName>
    <definedName name="HU" localSheetId="28">'[9]판매&amp;재고현황'!#REF!</definedName>
    <definedName name="HU" localSheetId="32">'[9]판매&amp;재고현황'!#REF!</definedName>
    <definedName name="HU" localSheetId="33">'[9]판매&amp;재고현황'!#REF!</definedName>
    <definedName name="HU" localSheetId="34">'[9]판매&amp;재고현황'!#REF!</definedName>
    <definedName name="HU" localSheetId="35">'[9]판매&amp;재고현황'!#REF!</definedName>
    <definedName name="HU" localSheetId="29">'[9]판매&amp;재고현황'!#REF!</definedName>
    <definedName name="HU" localSheetId="30">'[9]판매&amp;재고현황'!#REF!</definedName>
    <definedName name="HU" localSheetId="31">'[9]판매&amp;재고현황'!#REF!</definedName>
    <definedName name="HU" localSheetId="36">'[9]판매&amp;재고현황'!#REF!</definedName>
    <definedName name="HU" localSheetId="37">'[9]판매&amp;재고현황'!#REF!</definedName>
    <definedName name="HU" localSheetId="38">'[9]판매&amp;재고현황'!#REF!</definedName>
    <definedName name="HU" localSheetId="39">'[9]판매&amp;재고현황'!#REF!</definedName>
    <definedName name="HU" localSheetId="40">'[9]판매&amp;재고현황'!#REF!</definedName>
    <definedName name="HU" localSheetId="41">'[9]판매&amp;재고현황'!#REF!</definedName>
    <definedName name="HU" localSheetId="42">'[9]판매&amp;재고현황'!#REF!</definedName>
    <definedName name="HU" localSheetId="43">'[9]판매&amp;재고현황'!#REF!</definedName>
    <definedName name="HU" localSheetId="44">'[9]판매&amp;재고현황'!#REF!</definedName>
    <definedName name="HU" localSheetId="61">'[9]판매&amp;재고현황'!#REF!</definedName>
    <definedName name="HU" localSheetId="60">'[9]판매&amp;재고현황'!#REF!</definedName>
    <definedName name="HU" localSheetId="47">'[9]판매&amp;재고현황'!#REF!</definedName>
    <definedName name="HU" localSheetId="46">'[9]판매&amp;재고현황'!#REF!</definedName>
    <definedName name="HU" localSheetId="45">'[9]판매&amp;재고현황'!#REF!</definedName>
    <definedName name="HU" localSheetId="48">'[9]판매&amp;재고현황'!#REF!</definedName>
    <definedName name="HU" localSheetId="50">'[9]판매&amp;재고현황'!#REF!</definedName>
    <definedName name="HU" localSheetId="51">'[9]판매&amp;재고현황'!#REF!</definedName>
    <definedName name="HU" localSheetId="52">'[9]판매&amp;재고현황'!#REF!</definedName>
    <definedName name="HU" localSheetId="49">'[9]판매&amp;재고현황'!#REF!</definedName>
    <definedName name="HU" localSheetId="55">'[9]판매&amp;재고현황'!#REF!</definedName>
    <definedName name="HU" localSheetId="58">'[9]판매&amp;재고현황'!#REF!</definedName>
    <definedName name="HU" localSheetId="53">'[9]판매&amp;재고현황'!#REF!</definedName>
    <definedName name="HU" localSheetId="57">'[9]판매&amp;재고현황'!#REF!</definedName>
    <definedName name="HU" localSheetId="59">'[9]판매&amp;재고현황'!#REF!</definedName>
    <definedName name="HU" localSheetId="54">'[9]판매&amp;재고현황'!#REF!</definedName>
    <definedName name="HU" localSheetId="56">'[9]판매&amp;재고현황'!#REF!</definedName>
    <definedName name="HU" localSheetId="62">'[9]판매&amp;재고현황'!#REF!</definedName>
    <definedName name="HU">'[9]판매&amp;재고현황'!#REF!</definedName>
    <definedName name="i" localSheetId="2">#REF!</definedName>
    <definedName name="i" localSheetId="1">#REF!</definedName>
    <definedName name="i" localSheetId="3">#REF!</definedName>
    <definedName name="i" localSheetId="7">#REF!</definedName>
    <definedName name="i" localSheetId="4">#REF!</definedName>
    <definedName name="i" localSheetId="5">#REF!</definedName>
    <definedName name="i" localSheetId="6">#REF!</definedName>
    <definedName name="i" localSheetId="8">#REF!</definedName>
    <definedName name="i" localSheetId="9">#REF!</definedName>
    <definedName name="i" localSheetId="11">#REF!</definedName>
    <definedName name="i" localSheetId="10">#REF!</definedName>
    <definedName name="i" localSheetId="16">#REF!</definedName>
    <definedName name="i" localSheetId="13">#REF!</definedName>
    <definedName name="i" localSheetId="12">#REF!</definedName>
    <definedName name="i" localSheetId="15">#REF!</definedName>
    <definedName name="i" localSheetId="14">#REF!</definedName>
    <definedName name="i" localSheetId="20">#REF!</definedName>
    <definedName name="i" localSheetId="17">#REF!</definedName>
    <definedName name="i" localSheetId="19">#REF!</definedName>
    <definedName name="i" localSheetId="18">#REF!</definedName>
    <definedName name="i" localSheetId="24">#REF!</definedName>
    <definedName name="i" localSheetId="22">#REF!</definedName>
    <definedName name="i" localSheetId="21">#REF!</definedName>
    <definedName name="i" localSheetId="23">#REF!</definedName>
    <definedName name="i" localSheetId="25">#REF!</definedName>
    <definedName name="i" localSheetId="26">#REF!</definedName>
    <definedName name="i" localSheetId="27">#REF!</definedName>
    <definedName name="i" localSheetId="28">#REF!</definedName>
    <definedName name="i" localSheetId="32">#REF!</definedName>
    <definedName name="i" localSheetId="33">#REF!</definedName>
    <definedName name="i" localSheetId="34">#REF!</definedName>
    <definedName name="i" localSheetId="35">#REF!</definedName>
    <definedName name="i" localSheetId="29">#REF!</definedName>
    <definedName name="i" localSheetId="30">#REF!</definedName>
    <definedName name="i" localSheetId="31">#REF!</definedName>
    <definedName name="i" localSheetId="36">#REF!</definedName>
    <definedName name="i" localSheetId="37">#REF!</definedName>
    <definedName name="i" localSheetId="38">#REF!</definedName>
    <definedName name="i" localSheetId="39">#REF!</definedName>
    <definedName name="i" localSheetId="40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61">#REF!</definedName>
    <definedName name="i" localSheetId="60">#REF!</definedName>
    <definedName name="i" localSheetId="47">#REF!</definedName>
    <definedName name="i" localSheetId="46">#REF!</definedName>
    <definedName name="i" localSheetId="45">#REF!</definedName>
    <definedName name="i" localSheetId="48">#REF!</definedName>
    <definedName name="i" localSheetId="50">#REF!</definedName>
    <definedName name="i" localSheetId="51">#REF!</definedName>
    <definedName name="i" localSheetId="52">#REF!</definedName>
    <definedName name="i" localSheetId="49">#REF!</definedName>
    <definedName name="i" localSheetId="55">#REF!</definedName>
    <definedName name="i" localSheetId="58">#REF!</definedName>
    <definedName name="i" localSheetId="53">#REF!</definedName>
    <definedName name="i" localSheetId="57">#REF!</definedName>
    <definedName name="i" localSheetId="59">#REF!</definedName>
    <definedName name="i" localSheetId="54">#REF!</definedName>
    <definedName name="i" localSheetId="56">#REF!</definedName>
    <definedName name="i" localSheetId="62">#REF!</definedName>
    <definedName name="i">#REF!</definedName>
    <definedName name="i_?3" localSheetId="2">#REF!</definedName>
    <definedName name="i_?3" localSheetId="1">#REF!</definedName>
    <definedName name="i_?3" localSheetId="3">#REF!</definedName>
    <definedName name="i_?3" localSheetId="7">#REF!</definedName>
    <definedName name="i_?3" localSheetId="4">#REF!</definedName>
    <definedName name="i_?3" localSheetId="5">#REF!</definedName>
    <definedName name="i_?3" localSheetId="6">#REF!</definedName>
    <definedName name="i_?3" localSheetId="8">#REF!</definedName>
    <definedName name="i_?3" localSheetId="9">#REF!</definedName>
    <definedName name="i_?3" localSheetId="11">#REF!</definedName>
    <definedName name="i_?3" localSheetId="10">#REF!</definedName>
    <definedName name="i_?3" localSheetId="16">#REF!</definedName>
    <definedName name="i_?3" localSheetId="13">#REF!</definedName>
    <definedName name="i_?3" localSheetId="12">#REF!</definedName>
    <definedName name="i_?3" localSheetId="15">#REF!</definedName>
    <definedName name="i_?3" localSheetId="14">#REF!</definedName>
    <definedName name="i_?3" localSheetId="20">#REF!</definedName>
    <definedName name="i_?3" localSheetId="17">#REF!</definedName>
    <definedName name="i_?3" localSheetId="19">#REF!</definedName>
    <definedName name="i_?3" localSheetId="18">#REF!</definedName>
    <definedName name="i_?3" localSheetId="24">#REF!</definedName>
    <definedName name="i_?3" localSheetId="22">#REF!</definedName>
    <definedName name="i_?3" localSheetId="21">#REF!</definedName>
    <definedName name="i_?3" localSheetId="23">#REF!</definedName>
    <definedName name="i_?3" localSheetId="25">#REF!</definedName>
    <definedName name="i_?3" localSheetId="26">#REF!</definedName>
    <definedName name="i_?3" localSheetId="27">#REF!</definedName>
    <definedName name="i_?3" localSheetId="28">#REF!</definedName>
    <definedName name="i_?3" localSheetId="32">#REF!</definedName>
    <definedName name="i_?3" localSheetId="33">#REF!</definedName>
    <definedName name="i_?3" localSheetId="34">#REF!</definedName>
    <definedName name="i_?3" localSheetId="35">#REF!</definedName>
    <definedName name="i_?3" localSheetId="29">#REF!</definedName>
    <definedName name="i_?3" localSheetId="30">#REF!</definedName>
    <definedName name="i_?3" localSheetId="31">#REF!</definedName>
    <definedName name="i_?3" localSheetId="36">#REF!</definedName>
    <definedName name="i_?3" localSheetId="37">#REF!</definedName>
    <definedName name="i_?3" localSheetId="38">#REF!</definedName>
    <definedName name="i_?3" localSheetId="39">#REF!</definedName>
    <definedName name="i_?3" localSheetId="40">#REF!</definedName>
    <definedName name="i_?3" localSheetId="41">#REF!</definedName>
    <definedName name="i_?3" localSheetId="42">#REF!</definedName>
    <definedName name="i_?3" localSheetId="43">#REF!</definedName>
    <definedName name="i_?3" localSheetId="44">#REF!</definedName>
    <definedName name="i_?3" localSheetId="61">#REF!</definedName>
    <definedName name="i_?3" localSheetId="60">#REF!</definedName>
    <definedName name="i_?3" localSheetId="47">#REF!</definedName>
    <definedName name="i_?3" localSheetId="46">#REF!</definedName>
    <definedName name="i_?3" localSheetId="45">#REF!</definedName>
    <definedName name="i_?3" localSheetId="48">#REF!</definedName>
    <definedName name="i_?3" localSheetId="50">#REF!</definedName>
    <definedName name="i_?3" localSheetId="51">#REF!</definedName>
    <definedName name="i_?3" localSheetId="52">#REF!</definedName>
    <definedName name="i_?3" localSheetId="49">#REF!</definedName>
    <definedName name="i_?3" localSheetId="55">#REF!</definedName>
    <definedName name="i_?3" localSheetId="58">#REF!</definedName>
    <definedName name="i_?3" localSheetId="53">#REF!</definedName>
    <definedName name="i_?3" localSheetId="57">#REF!</definedName>
    <definedName name="i_?3" localSheetId="59">#REF!</definedName>
    <definedName name="i_?3" localSheetId="54">#REF!</definedName>
    <definedName name="i_?3" localSheetId="56">#REF!</definedName>
    <definedName name="i_?3" localSheetId="62">#REF!</definedName>
    <definedName name="i_?3">#REF!</definedName>
    <definedName name="i_E" localSheetId="2">#REF!</definedName>
    <definedName name="i_E" localSheetId="1">#REF!</definedName>
    <definedName name="i_E" localSheetId="3">#REF!</definedName>
    <definedName name="i_E" localSheetId="7">#REF!</definedName>
    <definedName name="i_E" localSheetId="4">#REF!</definedName>
    <definedName name="i_E" localSheetId="5">#REF!</definedName>
    <definedName name="i_E" localSheetId="6">#REF!</definedName>
    <definedName name="i_E" localSheetId="8">#REF!</definedName>
    <definedName name="i_E" localSheetId="9">#REF!</definedName>
    <definedName name="i_E" localSheetId="11">#REF!</definedName>
    <definedName name="i_E" localSheetId="10">#REF!</definedName>
    <definedName name="i_E" localSheetId="16">#REF!</definedName>
    <definedName name="i_E" localSheetId="13">#REF!</definedName>
    <definedName name="i_E" localSheetId="12">#REF!</definedName>
    <definedName name="i_E" localSheetId="15">#REF!</definedName>
    <definedName name="i_E" localSheetId="14">#REF!</definedName>
    <definedName name="i_E" localSheetId="20">#REF!</definedName>
    <definedName name="i_E" localSheetId="17">#REF!</definedName>
    <definedName name="i_E" localSheetId="19">#REF!</definedName>
    <definedName name="i_E" localSheetId="18">#REF!</definedName>
    <definedName name="i_E" localSheetId="24">#REF!</definedName>
    <definedName name="i_E" localSheetId="22">#REF!</definedName>
    <definedName name="i_E" localSheetId="21">#REF!</definedName>
    <definedName name="i_E" localSheetId="23">#REF!</definedName>
    <definedName name="i_E" localSheetId="25">#REF!</definedName>
    <definedName name="i_E" localSheetId="26">#REF!</definedName>
    <definedName name="i_E" localSheetId="27">#REF!</definedName>
    <definedName name="i_E" localSheetId="28">#REF!</definedName>
    <definedName name="i_E" localSheetId="32">#REF!</definedName>
    <definedName name="i_E" localSheetId="33">#REF!</definedName>
    <definedName name="i_E" localSheetId="34">#REF!</definedName>
    <definedName name="i_E" localSheetId="35">#REF!</definedName>
    <definedName name="i_E" localSheetId="29">#REF!</definedName>
    <definedName name="i_E" localSheetId="30">#REF!</definedName>
    <definedName name="i_E" localSheetId="31">#REF!</definedName>
    <definedName name="i_E" localSheetId="36">#REF!</definedName>
    <definedName name="i_E" localSheetId="37">#REF!</definedName>
    <definedName name="i_E" localSheetId="38">#REF!</definedName>
    <definedName name="i_E" localSheetId="39">#REF!</definedName>
    <definedName name="i_E" localSheetId="40">#REF!</definedName>
    <definedName name="i_E" localSheetId="41">#REF!</definedName>
    <definedName name="i_E" localSheetId="42">#REF!</definedName>
    <definedName name="i_E" localSheetId="43">#REF!</definedName>
    <definedName name="i_E" localSheetId="44">#REF!</definedName>
    <definedName name="i_E" localSheetId="61">#REF!</definedName>
    <definedName name="i_E" localSheetId="60">#REF!</definedName>
    <definedName name="i_E" localSheetId="47">#REF!</definedName>
    <definedName name="i_E" localSheetId="46">#REF!</definedName>
    <definedName name="i_E" localSheetId="45">#REF!</definedName>
    <definedName name="i_E" localSheetId="48">#REF!</definedName>
    <definedName name="i_E" localSheetId="50">#REF!</definedName>
    <definedName name="i_E" localSheetId="51">#REF!</definedName>
    <definedName name="i_E" localSheetId="52">#REF!</definedName>
    <definedName name="i_E" localSheetId="49">#REF!</definedName>
    <definedName name="i_E" localSheetId="55">#REF!</definedName>
    <definedName name="i_E" localSheetId="58">#REF!</definedName>
    <definedName name="i_E" localSheetId="53">#REF!</definedName>
    <definedName name="i_E" localSheetId="57">#REF!</definedName>
    <definedName name="i_E" localSheetId="59">#REF!</definedName>
    <definedName name="i_E" localSheetId="54">#REF!</definedName>
    <definedName name="i_E" localSheetId="56">#REF!</definedName>
    <definedName name="i_E" localSheetId="62">#REF!</definedName>
    <definedName name="i_E">#REF!</definedName>
    <definedName name="i_E__.3" localSheetId="2">#REF!</definedName>
    <definedName name="i_E__.3" localSheetId="1">#REF!</definedName>
    <definedName name="i_E__.3" localSheetId="3">#REF!</definedName>
    <definedName name="i_E__.3" localSheetId="7">#REF!</definedName>
    <definedName name="i_E__.3" localSheetId="4">#REF!</definedName>
    <definedName name="i_E__.3" localSheetId="5">#REF!</definedName>
    <definedName name="i_E__.3" localSheetId="6">#REF!</definedName>
    <definedName name="i_E__.3" localSheetId="8">#REF!</definedName>
    <definedName name="i_E__.3" localSheetId="9">#REF!</definedName>
    <definedName name="i_E__.3" localSheetId="11">#REF!</definedName>
    <definedName name="i_E__.3" localSheetId="10">#REF!</definedName>
    <definedName name="i_E__.3" localSheetId="16">#REF!</definedName>
    <definedName name="i_E__.3" localSheetId="13">#REF!</definedName>
    <definedName name="i_E__.3" localSheetId="12">#REF!</definedName>
    <definedName name="i_E__.3" localSheetId="15">#REF!</definedName>
    <definedName name="i_E__.3" localSheetId="14">#REF!</definedName>
    <definedName name="i_E__.3" localSheetId="20">#REF!</definedName>
    <definedName name="i_E__.3" localSheetId="17">#REF!</definedName>
    <definedName name="i_E__.3" localSheetId="19">#REF!</definedName>
    <definedName name="i_E__.3" localSheetId="18">#REF!</definedName>
    <definedName name="i_E__.3" localSheetId="24">#REF!</definedName>
    <definedName name="i_E__.3" localSheetId="22">#REF!</definedName>
    <definedName name="i_E__.3" localSheetId="21">#REF!</definedName>
    <definedName name="i_E__.3" localSheetId="23">#REF!</definedName>
    <definedName name="i_E__.3" localSheetId="25">#REF!</definedName>
    <definedName name="i_E__.3" localSheetId="26">#REF!</definedName>
    <definedName name="i_E__.3" localSheetId="27">#REF!</definedName>
    <definedName name="i_E__.3" localSheetId="28">#REF!</definedName>
    <definedName name="i_E__.3" localSheetId="32">#REF!</definedName>
    <definedName name="i_E__.3" localSheetId="33">#REF!</definedName>
    <definedName name="i_E__.3" localSheetId="34">#REF!</definedName>
    <definedName name="i_E__.3" localSheetId="35">#REF!</definedName>
    <definedName name="i_E__.3" localSheetId="29">#REF!</definedName>
    <definedName name="i_E__.3" localSheetId="30">#REF!</definedName>
    <definedName name="i_E__.3" localSheetId="31">#REF!</definedName>
    <definedName name="i_E__.3" localSheetId="36">#REF!</definedName>
    <definedName name="i_E__.3" localSheetId="37">#REF!</definedName>
    <definedName name="i_E__.3" localSheetId="38">#REF!</definedName>
    <definedName name="i_E__.3" localSheetId="39">#REF!</definedName>
    <definedName name="i_E__.3" localSheetId="40">#REF!</definedName>
    <definedName name="i_E__.3" localSheetId="41">#REF!</definedName>
    <definedName name="i_E__.3" localSheetId="42">#REF!</definedName>
    <definedName name="i_E__.3" localSheetId="43">#REF!</definedName>
    <definedName name="i_E__.3" localSheetId="44">#REF!</definedName>
    <definedName name="i_E__.3" localSheetId="61">#REF!</definedName>
    <definedName name="i_E__.3" localSheetId="60">#REF!</definedName>
    <definedName name="i_E__.3" localSheetId="47">#REF!</definedName>
    <definedName name="i_E__.3" localSheetId="46">#REF!</definedName>
    <definedName name="i_E__.3" localSheetId="45">#REF!</definedName>
    <definedName name="i_E__.3" localSheetId="48">#REF!</definedName>
    <definedName name="i_E__.3" localSheetId="50">#REF!</definedName>
    <definedName name="i_E__.3" localSheetId="51">#REF!</definedName>
    <definedName name="i_E__.3" localSheetId="52">#REF!</definedName>
    <definedName name="i_E__.3" localSheetId="49">#REF!</definedName>
    <definedName name="i_E__.3" localSheetId="55">#REF!</definedName>
    <definedName name="i_E__.3" localSheetId="58">#REF!</definedName>
    <definedName name="i_E__.3" localSheetId="53">#REF!</definedName>
    <definedName name="i_E__.3" localSheetId="57">#REF!</definedName>
    <definedName name="i_E__.3" localSheetId="59">#REF!</definedName>
    <definedName name="i_E__.3" localSheetId="54">#REF!</definedName>
    <definedName name="i_E__.3" localSheetId="56">#REF!</definedName>
    <definedName name="i_E__.3" localSheetId="62">#REF!</definedName>
    <definedName name="i_E__.3">#REF!</definedName>
    <definedName name="i_E_O" localSheetId="2">#REF!</definedName>
    <definedName name="i_E_O" localSheetId="1">#REF!</definedName>
    <definedName name="i_E_O" localSheetId="3">#REF!</definedName>
    <definedName name="i_E_O" localSheetId="7">#REF!</definedName>
    <definedName name="i_E_O" localSheetId="4">#REF!</definedName>
    <definedName name="i_E_O" localSheetId="5">#REF!</definedName>
    <definedName name="i_E_O" localSheetId="6">#REF!</definedName>
    <definedName name="i_E_O" localSheetId="8">#REF!</definedName>
    <definedName name="i_E_O" localSheetId="9">#REF!</definedName>
    <definedName name="i_E_O" localSheetId="11">#REF!</definedName>
    <definedName name="i_E_O" localSheetId="10">#REF!</definedName>
    <definedName name="i_E_O" localSheetId="16">#REF!</definedName>
    <definedName name="i_E_O" localSheetId="13">#REF!</definedName>
    <definedName name="i_E_O" localSheetId="12">#REF!</definedName>
    <definedName name="i_E_O" localSheetId="15">#REF!</definedName>
    <definedName name="i_E_O" localSheetId="14">#REF!</definedName>
    <definedName name="i_E_O" localSheetId="20">#REF!</definedName>
    <definedName name="i_E_O" localSheetId="17">#REF!</definedName>
    <definedName name="i_E_O" localSheetId="19">#REF!</definedName>
    <definedName name="i_E_O" localSheetId="18">#REF!</definedName>
    <definedName name="i_E_O" localSheetId="24">#REF!</definedName>
    <definedName name="i_E_O" localSheetId="22">#REF!</definedName>
    <definedName name="i_E_O" localSheetId="21">#REF!</definedName>
    <definedName name="i_E_O" localSheetId="23">#REF!</definedName>
    <definedName name="i_E_O" localSheetId="25">#REF!</definedName>
    <definedName name="i_E_O" localSheetId="26">#REF!</definedName>
    <definedName name="i_E_O" localSheetId="27">#REF!</definedName>
    <definedName name="i_E_O" localSheetId="28">#REF!</definedName>
    <definedName name="i_E_O" localSheetId="32">#REF!</definedName>
    <definedName name="i_E_O" localSheetId="33">#REF!</definedName>
    <definedName name="i_E_O" localSheetId="34">#REF!</definedName>
    <definedName name="i_E_O" localSheetId="35">#REF!</definedName>
    <definedName name="i_E_O" localSheetId="29">#REF!</definedName>
    <definedName name="i_E_O" localSheetId="30">#REF!</definedName>
    <definedName name="i_E_O" localSheetId="31">#REF!</definedName>
    <definedName name="i_E_O" localSheetId="36">#REF!</definedName>
    <definedName name="i_E_O" localSheetId="37">#REF!</definedName>
    <definedName name="i_E_O" localSheetId="38">#REF!</definedName>
    <definedName name="i_E_O" localSheetId="39">#REF!</definedName>
    <definedName name="i_E_O" localSheetId="40">#REF!</definedName>
    <definedName name="i_E_O" localSheetId="41">#REF!</definedName>
    <definedName name="i_E_O" localSheetId="42">#REF!</definedName>
    <definedName name="i_E_O" localSheetId="43">#REF!</definedName>
    <definedName name="i_E_O" localSheetId="44">#REF!</definedName>
    <definedName name="i_E_O" localSheetId="61">#REF!</definedName>
    <definedName name="i_E_O" localSheetId="60">#REF!</definedName>
    <definedName name="i_E_O" localSheetId="47">#REF!</definedName>
    <definedName name="i_E_O" localSheetId="46">#REF!</definedName>
    <definedName name="i_E_O" localSheetId="45">#REF!</definedName>
    <definedName name="i_E_O" localSheetId="48">#REF!</definedName>
    <definedName name="i_E_O" localSheetId="50">#REF!</definedName>
    <definedName name="i_E_O" localSheetId="51">#REF!</definedName>
    <definedName name="i_E_O" localSheetId="52">#REF!</definedName>
    <definedName name="i_E_O" localSheetId="49">#REF!</definedName>
    <definedName name="i_E_O" localSheetId="55">#REF!</definedName>
    <definedName name="i_E_O" localSheetId="58">#REF!</definedName>
    <definedName name="i_E_O" localSheetId="53">#REF!</definedName>
    <definedName name="i_E_O" localSheetId="57">#REF!</definedName>
    <definedName name="i_E_O" localSheetId="59">#REF!</definedName>
    <definedName name="i_E_O" localSheetId="54">#REF!</definedName>
    <definedName name="i_E_O" localSheetId="56">#REF!</definedName>
    <definedName name="i_E_O" localSheetId="62">#REF!</definedName>
    <definedName name="i_E_O">#REF!</definedName>
    <definedName name="i_E_O__.3" localSheetId="2">#REF!</definedName>
    <definedName name="i_E_O__.3" localSheetId="1">#REF!</definedName>
    <definedName name="i_E_O__.3" localSheetId="3">#REF!</definedName>
    <definedName name="i_E_O__.3" localSheetId="7">#REF!</definedName>
    <definedName name="i_E_O__.3" localSheetId="4">#REF!</definedName>
    <definedName name="i_E_O__.3" localSheetId="5">#REF!</definedName>
    <definedName name="i_E_O__.3" localSheetId="6">#REF!</definedName>
    <definedName name="i_E_O__.3" localSheetId="8">#REF!</definedName>
    <definedName name="i_E_O__.3" localSheetId="9">#REF!</definedName>
    <definedName name="i_E_O__.3" localSheetId="11">#REF!</definedName>
    <definedName name="i_E_O__.3" localSheetId="10">#REF!</definedName>
    <definedName name="i_E_O__.3" localSheetId="16">#REF!</definedName>
    <definedName name="i_E_O__.3" localSheetId="13">#REF!</definedName>
    <definedName name="i_E_O__.3" localSheetId="12">#REF!</definedName>
    <definedName name="i_E_O__.3" localSheetId="15">#REF!</definedName>
    <definedName name="i_E_O__.3" localSheetId="14">#REF!</definedName>
    <definedName name="i_E_O__.3" localSheetId="20">#REF!</definedName>
    <definedName name="i_E_O__.3" localSheetId="17">#REF!</definedName>
    <definedName name="i_E_O__.3" localSheetId="19">#REF!</definedName>
    <definedName name="i_E_O__.3" localSheetId="18">#REF!</definedName>
    <definedName name="i_E_O__.3" localSheetId="24">#REF!</definedName>
    <definedName name="i_E_O__.3" localSheetId="22">#REF!</definedName>
    <definedName name="i_E_O__.3" localSheetId="21">#REF!</definedName>
    <definedName name="i_E_O__.3" localSheetId="23">#REF!</definedName>
    <definedName name="i_E_O__.3" localSheetId="25">#REF!</definedName>
    <definedName name="i_E_O__.3" localSheetId="26">#REF!</definedName>
    <definedName name="i_E_O__.3" localSheetId="27">#REF!</definedName>
    <definedName name="i_E_O__.3" localSheetId="28">#REF!</definedName>
    <definedName name="i_E_O__.3" localSheetId="32">#REF!</definedName>
    <definedName name="i_E_O__.3" localSheetId="33">#REF!</definedName>
    <definedName name="i_E_O__.3" localSheetId="34">#REF!</definedName>
    <definedName name="i_E_O__.3" localSheetId="35">#REF!</definedName>
    <definedName name="i_E_O__.3" localSheetId="29">#REF!</definedName>
    <definedName name="i_E_O__.3" localSheetId="30">#REF!</definedName>
    <definedName name="i_E_O__.3" localSheetId="31">#REF!</definedName>
    <definedName name="i_E_O__.3" localSheetId="36">#REF!</definedName>
    <definedName name="i_E_O__.3" localSheetId="37">#REF!</definedName>
    <definedName name="i_E_O__.3" localSheetId="38">#REF!</definedName>
    <definedName name="i_E_O__.3" localSheetId="39">#REF!</definedName>
    <definedName name="i_E_O__.3" localSheetId="40">#REF!</definedName>
    <definedName name="i_E_O__.3" localSheetId="41">#REF!</definedName>
    <definedName name="i_E_O__.3" localSheetId="42">#REF!</definedName>
    <definedName name="i_E_O__.3" localSheetId="43">#REF!</definedName>
    <definedName name="i_E_O__.3" localSheetId="44">#REF!</definedName>
    <definedName name="i_E_O__.3" localSheetId="61">#REF!</definedName>
    <definedName name="i_E_O__.3" localSheetId="60">#REF!</definedName>
    <definedName name="i_E_O__.3" localSheetId="47">#REF!</definedName>
    <definedName name="i_E_O__.3" localSheetId="46">#REF!</definedName>
    <definedName name="i_E_O__.3" localSheetId="45">#REF!</definedName>
    <definedName name="i_E_O__.3" localSheetId="48">#REF!</definedName>
    <definedName name="i_E_O__.3" localSheetId="50">#REF!</definedName>
    <definedName name="i_E_O__.3" localSheetId="51">#REF!</definedName>
    <definedName name="i_E_O__.3" localSheetId="52">#REF!</definedName>
    <definedName name="i_E_O__.3" localSheetId="49">#REF!</definedName>
    <definedName name="i_E_O__.3" localSheetId="55">#REF!</definedName>
    <definedName name="i_E_O__.3" localSheetId="58">#REF!</definedName>
    <definedName name="i_E_O__.3" localSheetId="53">#REF!</definedName>
    <definedName name="i_E_O__.3" localSheetId="57">#REF!</definedName>
    <definedName name="i_E_O__.3" localSheetId="59">#REF!</definedName>
    <definedName name="i_E_O__.3" localSheetId="54">#REF!</definedName>
    <definedName name="i_E_O__.3" localSheetId="56">#REF!</definedName>
    <definedName name="i_E_O__.3" localSheetId="62">#REF!</definedName>
    <definedName name="i_E_O__.3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PUT" localSheetId="2">#REF!</definedName>
    <definedName name="INPUT" localSheetId="1">#REF!</definedName>
    <definedName name="INPUT" localSheetId="3">#REF!</definedName>
    <definedName name="INPUT" localSheetId="7">#REF!</definedName>
    <definedName name="INPUT" localSheetId="4">#REF!</definedName>
    <definedName name="INPUT" localSheetId="5">#REF!</definedName>
    <definedName name="INPUT" localSheetId="6">#REF!</definedName>
    <definedName name="INPUT" localSheetId="8">#REF!</definedName>
    <definedName name="INPUT" localSheetId="9">#REF!</definedName>
    <definedName name="INPUT" localSheetId="11">#REF!</definedName>
    <definedName name="INPUT" localSheetId="10">#REF!</definedName>
    <definedName name="INPUT" localSheetId="16">#REF!</definedName>
    <definedName name="INPUT" localSheetId="13">#REF!</definedName>
    <definedName name="INPUT" localSheetId="12">#REF!</definedName>
    <definedName name="INPUT" localSheetId="15">#REF!</definedName>
    <definedName name="INPUT" localSheetId="14">#REF!</definedName>
    <definedName name="INPUT" localSheetId="20">#REF!</definedName>
    <definedName name="INPUT" localSheetId="17">#REF!</definedName>
    <definedName name="INPUT" localSheetId="19">#REF!</definedName>
    <definedName name="INPUT" localSheetId="18">#REF!</definedName>
    <definedName name="INPUT" localSheetId="24">#REF!</definedName>
    <definedName name="INPUT" localSheetId="22">#REF!</definedName>
    <definedName name="INPUT" localSheetId="21">#REF!</definedName>
    <definedName name="INPUT" localSheetId="23">#REF!</definedName>
    <definedName name="INPUT" localSheetId="25">#REF!</definedName>
    <definedName name="INPUT" localSheetId="26">#REF!</definedName>
    <definedName name="INPUT" localSheetId="27">#REF!</definedName>
    <definedName name="INPUT" localSheetId="28">#REF!</definedName>
    <definedName name="INPUT" localSheetId="32">#REF!</definedName>
    <definedName name="INPUT" localSheetId="33">#REF!</definedName>
    <definedName name="INPUT" localSheetId="34">#REF!</definedName>
    <definedName name="INPUT" localSheetId="35">#REF!</definedName>
    <definedName name="INPUT" localSheetId="29">#REF!</definedName>
    <definedName name="INPUT" localSheetId="30">#REF!</definedName>
    <definedName name="INPUT" localSheetId="31">#REF!</definedName>
    <definedName name="INPUT" localSheetId="36">#REF!</definedName>
    <definedName name="INPUT" localSheetId="37">#REF!</definedName>
    <definedName name="INPUT" localSheetId="38">#REF!</definedName>
    <definedName name="INPUT" localSheetId="39">#REF!</definedName>
    <definedName name="INPUT" localSheetId="40">#REF!</definedName>
    <definedName name="INPUT" localSheetId="41">#REF!</definedName>
    <definedName name="INPUT" localSheetId="42">#REF!</definedName>
    <definedName name="INPUT" localSheetId="43">#REF!</definedName>
    <definedName name="INPUT" localSheetId="44">#REF!</definedName>
    <definedName name="INPUT" localSheetId="61">#REF!</definedName>
    <definedName name="INPUT" localSheetId="60">#REF!</definedName>
    <definedName name="INPUT" localSheetId="47">#REF!</definedName>
    <definedName name="INPUT" localSheetId="46">#REF!</definedName>
    <definedName name="INPUT" localSheetId="45">#REF!</definedName>
    <definedName name="INPUT" localSheetId="48">#REF!</definedName>
    <definedName name="INPUT" localSheetId="50">#REF!</definedName>
    <definedName name="INPUT" localSheetId="51">#REF!</definedName>
    <definedName name="INPUT" localSheetId="52">#REF!</definedName>
    <definedName name="INPUT" localSheetId="49">#REF!</definedName>
    <definedName name="INPUT" localSheetId="55">#REF!</definedName>
    <definedName name="INPUT" localSheetId="58">#REF!</definedName>
    <definedName name="INPUT" localSheetId="53">#REF!</definedName>
    <definedName name="INPUT" localSheetId="57">#REF!</definedName>
    <definedName name="INPUT" localSheetId="59">#REF!</definedName>
    <definedName name="INPUT" localSheetId="54">#REF!</definedName>
    <definedName name="INPUT" localSheetId="56">#REF!</definedName>
    <definedName name="INPUT" localSheetId="62">#REF!</definedName>
    <definedName name="INPUT">#REF!</definedName>
    <definedName name="INPUT_BALANCES" localSheetId="2">#REF!</definedName>
    <definedName name="INPUT_BALANCES" localSheetId="1">#REF!</definedName>
    <definedName name="INPUT_BALANCES" localSheetId="3">#REF!</definedName>
    <definedName name="INPUT_BALANCES" localSheetId="7">#REF!</definedName>
    <definedName name="INPUT_BALANCES" localSheetId="4">#REF!</definedName>
    <definedName name="INPUT_BALANCES" localSheetId="5">#REF!</definedName>
    <definedName name="INPUT_BALANCES" localSheetId="6">#REF!</definedName>
    <definedName name="INPUT_BALANCES" localSheetId="8">#REF!</definedName>
    <definedName name="INPUT_BALANCES" localSheetId="9">#REF!</definedName>
    <definedName name="INPUT_BALANCES" localSheetId="11">#REF!</definedName>
    <definedName name="INPUT_BALANCES" localSheetId="10">#REF!</definedName>
    <definedName name="INPUT_BALANCES" localSheetId="16">#REF!</definedName>
    <definedName name="INPUT_BALANCES" localSheetId="13">#REF!</definedName>
    <definedName name="INPUT_BALANCES" localSheetId="12">#REF!</definedName>
    <definedName name="INPUT_BALANCES" localSheetId="15">#REF!</definedName>
    <definedName name="INPUT_BALANCES" localSheetId="14">#REF!</definedName>
    <definedName name="INPUT_BALANCES" localSheetId="20">#REF!</definedName>
    <definedName name="INPUT_BALANCES" localSheetId="17">#REF!</definedName>
    <definedName name="INPUT_BALANCES" localSheetId="19">#REF!</definedName>
    <definedName name="INPUT_BALANCES" localSheetId="18">#REF!</definedName>
    <definedName name="INPUT_BALANCES" localSheetId="24">#REF!</definedName>
    <definedName name="INPUT_BALANCES" localSheetId="22">#REF!</definedName>
    <definedName name="INPUT_BALANCES" localSheetId="21">#REF!</definedName>
    <definedName name="INPUT_BALANCES" localSheetId="23">#REF!</definedName>
    <definedName name="INPUT_BALANCES" localSheetId="25">#REF!</definedName>
    <definedName name="INPUT_BALANCES" localSheetId="26">#REF!</definedName>
    <definedName name="INPUT_BALANCES" localSheetId="27">#REF!</definedName>
    <definedName name="INPUT_BALANCES" localSheetId="28">#REF!</definedName>
    <definedName name="INPUT_BALANCES" localSheetId="32">#REF!</definedName>
    <definedName name="INPUT_BALANCES" localSheetId="33">#REF!</definedName>
    <definedName name="INPUT_BALANCES" localSheetId="34">#REF!</definedName>
    <definedName name="INPUT_BALANCES" localSheetId="35">#REF!</definedName>
    <definedName name="INPUT_BALANCES" localSheetId="29">#REF!</definedName>
    <definedName name="INPUT_BALANCES" localSheetId="30">#REF!</definedName>
    <definedName name="INPUT_BALANCES" localSheetId="31">#REF!</definedName>
    <definedName name="INPUT_BALANCES" localSheetId="36">#REF!</definedName>
    <definedName name="INPUT_BALANCES" localSheetId="37">#REF!</definedName>
    <definedName name="INPUT_BALANCES" localSheetId="38">#REF!</definedName>
    <definedName name="INPUT_BALANCES" localSheetId="39">#REF!</definedName>
    <definedName name="INPUT_BALANCES" localSheetId="40">#REF!</definedName>
    <definedName name="INPUT_BALANCES" localSheetId="41">#REF!</definedName>
    <definedName name="INPUT_BALANCES" localSheetId="42">#REF!</definedName>
    <definedName name="INPUT_BALANCES" localSheetId="43">#REF!</definedName>
    <definedName name="INPUT_BALANCES" localSheetId="44">#REF!</definedName>
    <definedName name="INPUT_BALANCES" localSheetId="61">#REF!</definedName>
    <definedName name="INPUT_BALANCES" localSheetId="60">#REF!</definedName>
    <definedName name="INPUT_BALANCES" localSheetId="47">#REF!</definedName>
    <definedName name="INPUT_BALANCES" localSheetId="46">#REF!</definedName>
    <definedName name="INPUT_BALANCES" localSheetId="45">#REF!</definedName>
    <definedName name="INPUT_BALANCES" localSheetId="48">#REF!</definedName>
    <definedName name="INPUT_BALANCES" localSheetId="50">#REF!</definedName>
    <definedName name="INPUT_BALANCES" localSheetId="51">#REF!</definedName>
    <definedName name="INPUT_BALANCES" localSheetId="52">#REF!</definedName>
    <definedName name="INPUT_BALANCES" localSheetId="49">#REF!</definedName>
    <definedName name="INPUT_BALANCES" localSheetId="55">#REF!</definedName>
    <definedName name="INPUT_BALANCES" localSheetId="58">#REF!</definedName>
    <definedName name="INPUT_BALANCES" localSheetId="53">#REF!</definedName>
    <definedName name="INPUT_BALANCES" localSheetId="57">#REF!</definedName>
    <definedName name="INPUT_BALANCES" localSheetId="59">#REF!</definedName>
    <definedName name="INPUT_BALANCES" localSheetId="54">#REF!</definedName>
    <definedName name="INPUT_BALANCES" localSheetId="56">#REF!</definedName>
    <definedName name="INPUT_BALANCES" localSheetId="62">#REF!</definedName>
    <definedName name="INPUT_BALANCES">#REF!</definedName>
    <definedName name="INQTY">#N/A</definedName>
    <definedName name="iop" localSheetId="2">#REF!</definedName>
    <definedName name="iop" localSheetId="1">#REF!</definedName>
    <definedName name="iop" localSheetId="3">#REF!</definedName>
    <definedName name="iop" localSheetId="7">#REF!</definedName>
    <definedName name="iop" localSheetId="4">#REF!</definedName>
    <definedName name="iop" localSheetId="5">#REF!</definedName>
    <definedName name="iop" localSheetId="6">#REF!</definedName>
    <definedName name="iop" localSheetId="8">#REF!</definedName>
    <definedName name="iop" localSheetId="9">#REF!</definedName>
    <definedName name="iop" localSheetId="11">#REF!</definedName>
    <definedName name="iop" localSheetId="10">#REF!</definedName>
    <definedName name="iop" localSheetId="16">#REF!</definedName>
    <definedName name="iop" localSheetId="13">#REF!</definedName>
    <definedName name="iop" localSheetId="12">#REF!</definedName>
    <definedName name="iop" localSheetId="15">#REF!</definedName>
    <definedName name="iop" localSheetId="14">#REF!</definedName>
    <definedName name="iop" localSheetId="20">#REF!</definedName>
    <definedName name="iop" localSheetId="17">#REF!</definedName>
    <definedName name="iop" localSheetId="19">#REF!</definedName>
    <definedName name="iop" localSheetId="18">#REF!</definedName>
    <definedName name="iop" localSheetId="24">#REF!</definedName>
    <definedName name="iop" localSheetId="22">#REF!</definedName>
    <definedName name="iop" localSheetId="21">#REF!</definedName>
    <definedName name="iop" localSheetId="23">#REF!</definedName>
    <definedName name="iop" localSheetId="25">#REF!</definedName>
    <definedName name="iop" localSheetId="26">#REF!</definedName>
    <definedName name="iop" localSheetId="27">#REF!</definedName>
    <definedName name="iop" localSheetId="28">#REF!</definedName>
    <definedName name="iop" localSheetId="32">#REF!</definedName>
    <definedName name="iop" localSheetId="33">#REF!</definedName>
    <definedName name="iop" localSheetId="34">#REF!</definedName>
    <definedName name="iop" localSheetId="35">#REF!</definedName>
    <definedName name="iop" localSheetId="29">#REF!</definedName>
    <definedName name="iop" localSheetId="30">#REF!</definedName>
    <definedName name="iop" localSheetId="31">#REF!</definedName>
    <definedName name="iop" localSheetId="36">#REF!</definedName>
    <definedName name="iop" localSheetId="37">#REF!</definedName>
    <definedName name="iop" localSheetId="38">#REF!</definedName>
    <definedName name="iop" localSheetId="39">#REF!</definedName>
    <definedName name="iop" localSheetId="40">#REF!</definedName>
    <definedName name="iop" localSheetId="41">#REF!</definedName>
    <definedName name="iop" localSheetId="42">#REF!</definedName>
    <definedName name="iop" localSheetId="43">#REF!</definedName>
    <definedName name="iop" localSheetId="44">#REF!</definedName>
    <definedName name="iop" localSheetId="61">#REF!</definedName>
    <definedName name="iop" localSheetId="60">#REF!</definedName>
    <definedName name="iop" localSheetId="47">#REF!</definedName>
    <definedName name="iop" localSheetId="46">#REF!</definedName>
    <definedName name="iop" localSheetId="45">#REF!</definedName>
    <definedName name="iop" localSheetId="48">#REF!</definedName>
    <definedName name="iop" localSheetId="50">#REF!</definedName>
    <definedName name="iop" localSheetId="51">#REF!</definedName>
    <definedName name="iop" localSheetId="52">#REF!</definedName>
    <definedName name="iop" localSheetId="49">#REF!</definedName>
    <definedName name="iop" localSheetId="55">#REF!</definedName>
    <definedName name="iop" localSheetId="58">#REF!</definedName>
    <definedName name="iop" localSheetId="53">#REF!</definedName>
    <definedName name="iop" localSheetId="57">#REF!</definedName>
    <definedName name="iop" localSheetId="59">#REF!</definedName>
    <definedName name="iop" localSheetId="54">#REF!</definedName>
    <definedName name="iop" localSheetId="56">#REF!</definedName>
    <definedName name="iop" localSheetId="62">#REF!</definedName>
    <definedName name="iop">#REF!</definedName>
    <definedName name="IS최종" localSheetId="2" hidden="1">{#N/A,#N/A,FALSE,"Aging Summary";#N/A,#N/A,FALSE,"Ratio Analysis";#N/A,#N/A,FALSE,"Test 120 Day Accts";#N/A,#N/A,FALSE,"Tickmarks"}</definedName>
    <definedName name="IS최종" localSheetId="1" hidden="1">{#N/A,#N/A,FALSE,"Aging Summary";#N/A,#N/A,FALSE,"Ratio Analysis";#N/A,#N/A,FALSE,"Test 120 Day Accts";#N/A,#N/A,FALSE,"Tickmarks"}</definedName>
    <definedName name="IS최종" localSheetId="3" hidden="1">{#N/A,#N/A,FALSE,"Aging Summary";#N/A,#N/A,FALSE,"Ratio Analysis";#N/A,#N/A,FALSE,"Test 120 Day Accts";#N/A,#N/A,FALSE,"Tickmarks"}</definedName>
    <definedName name="IS최종" localSheetId="7" hidden="1">{#N/A,#N/A,FALSE,"Aging Summary";#N/A,#N/A,FALSE,"Ratio Analysis";#N/A,#N/A,FALSE,"Test 120 Day Accts";#N/A,#N/A,FALSE,"Tickmarks"}</definedName>
    <definedName name="IS최종" localSheetId="4" hidden="1">{#N/A,#N/A,FALSE,"Aging Summary";#N/A,#N/A,FALSE,"Ratio Analysis";#N/A,#N/A,FALSE,"Test 120 Day Accts";#N/A,#N/A,FALSE,"Tickmarks"}</definedName>
    <definedName name="IS최종" localSheetId="5" hidden="1">{#N/A,#N/A,FALSE,"Aging Summary";#N/A,#N/A,FALSE,"Ratio Analysis";#N/A,#N/A,FALSE,"Test 120 Day Accts";#N/A,#N/A,FALSE,"Tickmarks"}</definedName>
    <definedName name="IS최종" localSheetId="6" hidden="1">{#N/A,#N/A,FALSE,"Aging Summary";#N/A,#N/A,FALSE,"Ratio Analysis";#N/A,#N/A,FALSE,"Test 120 Day Accts";#N/A,#N/A,FALSE,"Tickmarks"}</definedName>
    <definedName name="IS최종" localSheetId="8" hidden="1">{#N/A,#N/A,FALSE,"Aging Summary";#N/A,#N/A,FALSE,"Ratio Analysis";#N/A,#N/A,FALSE,"Test 120 Day Accts";#N/A,#N/A,FALSE,"Tickmarks"}</definedName>
    <definedName name="IS최종" localSheetId="9" hidden="1">{#N/A,#N/A,FALSE,"Aging Summary";#N/A,#N/A,FALSE,"Ratio Analysis";#N/A,#N/A,FALSE,"Test 120 Day Accts";#N/A,#N/A,FALSE,"Tickmarks"}</definedName>
    <definedName name="IS최종" localSheetId="11" hidden="1">{#N/A,#N/A,FALSE,"Aging Summary";#N/A,#N/A,FALSE,"Ratio Analysis";#N/A,#N/A,FALSE,"Test 120 Day Accts";#N/A,#N/A,FALSE,"Tickmarks"}</definedName>
    <definedName name="IS최종" localSheetId="10" hidden="1">{#N/A,#N/A,FALSE,"Aging Summary";#N/A,#N/A,FALSE,"Ratio Analysis";#N/A,#N/A,FALSE,"Test 120 Day Accts";#N/A,#N/A,FALSE,"Tickmarks"}</definedName>
    <definedName name="IS최종" localSheetId="16" hidden="1">{#N/A,#N/A,FALSE,"Aging Summary";#N/A,#N/A,FALSE,"Ratio Analysis";#N/A,#N/A,FALSE,"Test 120 Day Accts";#N/A,#N/A,FALSE,"Tickmarks"}</definedName>
    <definedName name="IS최종" localSheetId="13" hidden="1">{#N/A,#N/A,FALSE,"Aging Summary";#N/A,#N/A,FALSE,"Ratio Analysis";#N/A,#N/A,FALSE,"Test 120 Day Accts";#N/A,#N/A,FALSE,"Tickmarks"}</definedName>
    <definedName name="IS최종" localSheetId="12" hidden="1">{#N/A,#N/A,FALSE,"Aging Summary";#N/A,#N/A,FALSE,"Ratio Analysis";#N/A,#N/A,FALSE,"Test 120 Day Accts";#N/A,#N/A,FALSE,"Tickmarks"}</definedName>
    <definedName name="IS최종" localSheetId="15" hidden="1">{#N/A,#N/A,FALSE,"Aging Summary";#N/A,#N/A,FALSE,"Ratio Analysis";#N/A,#N/A,FALSE,"Test 120 Day Accts";#N/A,#N/A,FALSE,"Tickmarks"}</definedName>
    <definedName name="IS최종" localSheetId="14" hidden="1">{#N/A,#N/A,FALSE,"Aging Summary";#N/A,#N/A,FALSE,"Ratio Analysis";#N/A,#N/A,FALSE,"Test 120 Day Accts";#N/A,#N/A,FALSE,"Tickmarks"}</definedName>
    <definedName name="IS최종" localSheetId="20" hidden="1">{#N/A,#N/A,FALSE,"Aging Summary";#N/A,#N/A,FALSE,"Ratio Analysis";#N/A,#N/A,FALSE,"Test 120 Day Accts";#N/A,#N/A,FALSE,"Tickmarks"}</definedName>
    <definedName name="IS최종" localSheetId="17" hidden="1">{#N/A,#N/A,FALSE,"Aging Summary";#N/A,#N/A,FALSE,"Ratio Analysis";#N/A,#N/A,FALSE,"Test 120 Day Accts";#N/A,#N/A,FALSE,"Tickmarks"}</definedName>
    <definedName name="IS최종" localSheetId="19" hidden="1">{#N/A,#N/A,FALSE,"Aging Summary";#N/A,#N/A,FALSE,"Ratio Analysis";#N/A,#N/A,FALSE,"Test 120 Day Accts";#N/A,#N/A,FALSE,"Tickmarks"}</definedName>
    <definedName name="IS최종" localSheetId="18" hidden="1">{#N/A,#N/A,FALSE,"Aging Summary";#N/A,#N/A,FALSE,"Ratio Analysis";#N/A,#N/A,FALSE,"Test 120 Day Accts";#N/A,#N/A,FALSE,"Tickmarks"}</definedName>
    <definedName name="IS최종" localSheetId="24" hidden="1">{#N/A,#N/A,FALSE,"Aging Summary";#N/A,#N/A,FALSE,"Ratio Analysis";#N/A,#N/A,FALSE,"Test 120 Day Accts";#N/A,#N/A,FALSE,"Tickmarks"}</definedName>
    <definedName name="IS최종" localSheetId="22" hidden="1">{#N/A,#N/A,FALSE,"Aging Summary";#N/A,#N/A,FALSE,"Ratio Analysis";#N/A,#N/A,FALSE,"Test 120 Day Accts";#N/A,#N/A,FALSE,"Tickmarks"}</definedName>
    <definedName name="IS최종" localSheetId="21" hidden="1">{#N/A,#N/A,FALSE,"Aging Summary";#N/A,#N/A,FALSE,"Ratio Analysis";#N/A,#N/A,FALSE,"Test 120 Day Accts";#N/A,#N/A,FALSE,"Tickmarks"}</definedName>
    <definedName name="IS최종" localSheetId="23" hidden="1">{#N/A,#N/A,FALSE,"Aging Summary";#N/A,#N/A,FALSE,"Ratio Analysis";#N/A,#N/A,FALSE,"Test 120 Day Accts";#N/A,#N/A,FALSE,"Tickmarks"}</definedName>
    <definedName name="IS최종" localSheetId="25" hidden="1">{#N/A,#N/A,FALSE,"Aging Summary";#N/A,#N/A,FALSE,"Ratio Analysis";#N/A,#N/A,FALSE,"Test 120 Day Accts";#N/A,#N/A,FALSE,"Tickmarks"}</definedName>
    <definedName name="IS최종" localSheetId="26" hidden="1">{#N/A,#N/A,FALSE,"Aging Summary";#N/A,#N/A,FALSE,"Ratio Analysis";#N/A,#N/A,FALSE,"Test 120 Day Accts";#N/A,#N/A,FALSE,"Tickmarks"}</definedName>
    <definedName name="IS최종" localSheetId="27" hidden="1">{#N/A,#N/A,FALSE,"Aging Summary";#N/A,#N/A,FALSE,"Ratio Analysis";#N/A,#N/A,FALSE,"Test 120 Day Accts";#N/A,#N/A,FALSE,"Tickmarks"}</definedName>
    <definedName name="IS최종" localSheetId="28" hidden="1">{#N/A,#N/A,FALSE,"Aging Summary";#N/A,#N/A,FALSE,"Ratio Analysis";#N/A,#N/A,FALSE,"Test 120 Day Accts";#N/A,#N/A,FALSE,"Tickmarks"}</definedName>
    <definedName name="IS최종" localSheetId="32" hidden="1">{#N/A,#N/A,FALSE,"Aging Summary";#N/A,#N/A,FALSE,"Ratio Analysis";#N/A,#N/A,FALSE,"Test 120 Day Accts";#N/A,#N/A,FALSE,"Tickmarks"}</definedName>
    <definedName name="IS최종" localSheetId="33" hidden="1">{#N/A,#N/A,FALSE,"Aging Summary";#N/A,#N/A,FALSE,"Ratio Analysis";#N/A,#N/A,FALSE,"Test 120 Day Accts";#N/A,#N/A,FALSE,"Tickmarks"}</definedName>
    <definedName name="IS최종" localSheetId="34" hidden="1">{#N/A,#N/A,FALSE,"Aging Summary";#N/A,#N/A,FALSE,"Ratio Analysis";#N/A,#N/A,FALSE,"Test 120 Day Accts";#N/A,#N/A,FALSE,"Tickmarks"}</definedName>
    <definedName name="IS최종" localSheetId="35" hidden="1">{#N/A,#N/A,FALSE,"Aging Summary";#N/A,#N/A,FALSE,"Ratio Analysis";#N/A,#N/A,FALSE,"Test 120 Day Accts";#N/A,#N/A,FALSE,"Tickmarks"}</definedName>
    <definedName name="IS최종" localSheetId="29" hidden="1">{#N/A,#N/A,FALSE,"Aging Summary";#N/A,#N/A,FALSE,"Ratio Analysis";#N/A,#N/A,FALSE,"Test 120 Day Accts";#N/A,#N/A,FALSE,"Tickmarks"}</definedName>
    <definedName name="IS최종" localSheetId="30" hidden="1">{#N/A,#N/A,FALSE,"Aging Summary";#N/A,#N/A,FALSE,"Ratio Analysis";#N/A,#N/A,FALSE,"Test 120 Day Accts";#N/A,#N/A,FALSE,"Tickmarks"}</definedName>
    <definedName name="IS최종" localSheetId="31" hidden="1">{#N/A,#N/A,FALSE,"Aging Summary";#N/A,#N/A,FALSE,"Ratio Analysis";#N/A,#N/A,FALSE,"Test 120 Day Accts";#N/A,#N/A,FALSE,"Tickmarks"}</definedName>
    <definedName name="IS최종" localSheetId="36" hidden="1">{#N/A,#N/A,FALSE,"Aging Summary";#N/A,#N/A,FALSE,"Ratio Analysis";#N/A,#N/A,FALSE,"Test 120 Day Accts";#N/A,#N/A,FALSE,"Tickmarks"}</definedName>
    <definedName name="IS최종" localSheetId="37" hidden="1">{#N/A,#N/A,FALSE,"Aging Summary";#N/A,#N/A,FALSE,"Ratio Analysis";#N/A,#N/A,FALSE,"Test 120 Day Accts";#N/A,#N/A,FALSE,"Tickmarks"}</definedName>
    <definedName name="IS최종" localSheetId="38" hidden="1">{#N/A,#N/A,FALSE,"Aging Summary";#N/A,#N/A,FALSE,"Ratio Analysis";#N/A,#N/A,FALSE,"Test 120 Day Accts";#N/A,#N/A,FALSE,"Tickmarks"}</definedName>
    <definedName name="IS최종" localSheetId="39" hidden="1">{#N/A,#N/A,FALSE,"Aging Summary";#N/A,#N/A,FALSE,"Ratio Analysis";#N/A,#N/A,FALSE,"Test 120 Day Accts";#N/A,#N/A,FALSE,"Tickmarks"}</definedName>
    <definedName name="IS최종" localSheetId="40" hidden="1">{#N/A,#N/A,FALSE,"Aging Summary";#N/A,#N/A,FALSE,"Ratio Analysis";#N/A,#N/A,FALSE,"Test 120 Day Accts";#N/A,#N/A,FALSE,"Tickmarks"}</definedName>
    <definedName name="IS최종" localSheetId="41" hidden="1">{#N/A,#N/A,FALSE,"Aging Summary";#N/A,#N/A,FALSE,"Ratio Analysis";#N/A,#N/A,FALSE,"Test 120 Day Accts";#N/A,#N/A,FALSE,"Tickmarks"}</definedName>
    <definedName name="IS최종" localSheetId="42" hidden="1">{#N/A,#N/A,FALSE,"Aging Summary";#N/A,#N/A,FALSE,"Ratio Analysis";#N/A,#N/A,FALSE,"Test 120 Day Accts";#N/A,#N/A,FALSE,"Tickmarks"}</definedName>
    <definedName name="IS최종" localSheetId="43" hidden="1">{#N/A,#N/A,FALSE,"Aging Summary";#N/A,#N/A,FALSE,"Ratio Analysis";#N/A,#N/A,FALSE,"Test 120 Day Accts";#N/A,#N/A,FALSE,"Tickmarks"}</definedName>
    <definedName name="IS최종" localSheetId="44" hidden="1">{#N/A,#N/A,FALSE,"Aging Summary";#N/A,#N/A,FALSE,"Ratio Analysis";#N/A,#N/A,FALSE,"Test 120 Day Accts";#N/A,#N/A,FALSE,"Tickmarks"}</definedName>
    <definedName name="IS최종" localSheetId="61" hidden="1">{#N/A,#N/A,FALSE,"Aging Summary";#N/A,#N/A,FALSE,"Ratio Analysis";#N/A,#N/A,FALSE,"Test 120 Day Accts";#N/A,#N/A,FALSE,"Tickmarks"}</definedName>
    <definedName name="IS최종" localSheetId="60" hidden="1">{#N/A,#N/A,FALSE,"Aging Summary";#N/A,#N/A,FALSE,"Ratio Analysis";#N/A,#N/A,FALSE,"Test 120 Day Accts";#N/A,#N/A,FALSE,"Tickmarks"}</definedName>
    <definedName name="IS최종" localSheetId="47" hidden="1">{#N/A,#N/A,FALSE,"Aging Summary";#N/A,#N/A,FALSE,"Ratio Analysis";#N/A,#N/A,FALSE,"Test 120 Day Accts";#N/A,#N/A,FALSE,"Tickmarks"}</definedName>
    <definedName name="IS최종" localSheetId="46" hidden="1">{#N/A,#N/A,FALSE,"Aging Summary";#N/A,#N/A,FALSE,"Ratio Analysis";#N/A,#N/A,FALSE,"Test 120 Day Accts";#N/A,#N/A,FALSE,"Tickmarks"}</definedName>
    <definedName name="IS최종" localSheetId="45" hidden="1">{#N/A,#N/A,FALSE,"Aging Summary";#N/A,#N/A,FALSE,"Ratio Analysis";#N/A,#N/A,FALSE,"Test 120 Day Accts";#N/A,#N/A,FALSE,"Tickmarks"}</definedName>
    <definedName name="IS최종" localSheetId="48" hidden="1">{#N/A,#N/A,FALSE,"Aging Summary";#N/A,#N/A,FALSE,"Ratio Analysis";#N/A,#N/A,FALSE,"Test 120 Day Accts";#N/A,#N/A,FALSE,"Tickmarks"}</definedName>
    <definedName name="IS최종" localSheetId="50" hidden="1">{#N/A,#N/A,FALSE,"Aging Summary";#N/A,#N/A,FALSE,"Ratio Analysis";#N/A,#N/A,FALSE,"Test 120 Day Accts";#N/A,#N/A,FALSE,"Tickmarks"}</definedName>
    <definedName name="IS최종" localSheetId="51" hidden="1">{#N/A,#N/A,FALSE,"Aging Summary";#N/A,#N/A,FALSE,"Ratio Analysis";#N/A,#N/A,FALSE,"Test 120 Day Accts";#N/A,#N/A,FALSE,"Tickmarks"}</definedName>
    <definedName name="IS최종" localSheetId="52" hidden="1">{#N/A,#N/A,FALSE,"Aging Summary";#N/A,#N/A,FALSE,"Ratio Analysis";#N/A,#N/A,FALSE,"Test 120 Day Accts";#N/A,#N/A,FALSE,"Tickmarks"}</definedName>
    <definedName name="IS최종" localSheetId="49" hidden="1">{#N/A,#N/A,FALSE,"Aging Summary";#N/A,#N/A,FALSE,"Ratio Analysis";#N/A,#N/A,FALSE,"Test 120 Day Accts";#N/A,#N/A,FALSE,"Tickmarks"}</definedName>
    <definedName name="IS최종" localSheetId="55" hidden="1">{#N/A,#N/A,FALSE,"Aging Summary";#N/A,#N/A,FALSE,"Ratio Analysis";#N/A,#N/A,FALSE,"Test 120 Day Accts";#N/A,#N/A,FALSE,"Tickmarks"}</definedName>
    <definedName name="IS최종" localSheetId="58" hidden="1">{#N/A,#N/A,FALSE,"Aging Summary";#N/A,#N/A,FALSE,"Ratio Analysis";#N/A,#N/A,FALSE,"Test 120 Day Accts";#N/A,#N/A,FALSE,"Tickmarks"}</definedName>
    <definedName name="IS최종" localSheetId="53" hidden="1">{#N/A,#N/A,FALSE,"Aging Summary";#N/A,#N/A,FALSE,"Ratio Analysis";#N/A,#N/A,FALSE,"Test 120 Day Accts";#N/A,#N/A,FALSE,"Tickmarks"}</definedName>
    <definedName name="IS최종" localSheetId="57" hidden="1">{#N/A,#N/A,FALSE,"Aging Summary";#N/A,#N/A,FALSE,"Ratio Analysis";#N/A,#N/A,FALSE,"Test 120 Day Accts";#N/A,#N/A,FALSE,"Tickmarks"}</definedName>
    <definedName name="IS최종" localSheetId="59" hidden="1">{#N/A,#N/A,FALSE,"Aging Summary";#N/A,#N/A,FALSE,"Ratio Analysis";#N/A,#N/A,FALSE,"Test 120 Day Accts";#N/A,#N/A,FALSE,"Tickmarks"}</definedName>
    <definedName name="IS최종" localSheetId="54" hidden="1">{#N/A,#N/A,FALSE,"Aging Summary";#N/A,#N/A,FALSE,"Ratio Analysis";#N/A,#N/A,FALSE,"Test 120 Day Accts";#N/A,#N/A,FALSE,"Tickmarks"}</definedName>
    <definedName name="IS최종" localSheetId="56" hidden="1">{#N/A,#N/A,FALSE,"Aging Summary";#N/A,#N/A,FALSE,"Ratio Analysis";#N/A,#N/A,FALSE,"Test 120 Day Accts";#N/A,#N/A,FALSE,"Tickmarks"}</definedName>
    <definedName name="IS최종" localSheetId="62" hidden="1">{#N/A,#N/A,FALSE,"Aging Summary";#N/A,#N/A,FALSE,"Ratio Analysis";#N/A,#N/A,FALSE,"Test 120 Day Accts";#N/A,#N/A,FALSE,"Tickmarks"}</definedName>
    <definedName name="IS최종" hidden="1">{#N/A,#N/A,FALSE,"Aging Summary";#N/A,#N/A,FALSE,"Ratio Analysis";#N/A,#N/A,FALSE,"Test 120 Day Accts";#N/A,#N/A,FALSE,"Tickmarks"}</definedName>
    <definedName name="iu" localSheetId="2">#REF!</definedName>
    <definedName name="iu" localSheetId="1">#REF!</definedName>
    <definedName name="iu" localSheetId="3">#REF!</definedName>
    <definedName name="iu" localSheetId="7">#REF!</definedName>
    <definedName name="iu" localSheetId="4">#REF!</definedName>
    <definedName name="iu" localSheetId="5">#REF!</definedName>
    <definedName name="iu" localSheetId="6">#REF!</definedName>
    <definedName name="iu" localSheetId="8">#REF!</definedName>
    <definedName name="iu" localSheetId="9">#REF!</definedName>
    <definedName name="iu" localSheetId="11">#REF!</definedName>
    <definedName name="iu" localSheetId="10">#REF!</definedName>
    <definedName name="iu" localSheetId="16">#REF!</definedName>
    <definedName name="iu" localSheetId="13">#REF!</definedName>
    <definedName name="iu" localSheetId="12">#REF!</definedName>
    <definedName name="iu" localSheetId="15">#REF!</definedName>
    <definedName name="iu" localSheetId="14">#REF!</definedName>
    <definedName name="iu" localSheetId="20">#REF!</definedName>
    <definedName name="iu" localSheetId="17">#REF!</definedName>
    <definedName name="iu" localSheetId="19">#REF!</definedName>
    <definedName name="iu" localSheetId="18">#REF!</definedName>
    <definedName name="iu" localSheetId="24">#REF!</definedName>
    <definedName name="iu" localSheetId="22">#REF!</definedName>
    <definedName name="iu" localSheetId="21">#REF!</definedName>
    <definedName name="iu" localSheetId="23">#REF!</definedName>
    <definedName name="iu" localSheetId="25">#REF!</definedName>
    <definedName name="iu" localSheetId="26">#REF!</definedName>
    <definedName name="iu" localSheetId="27">#REF!</definedName>
    <definedName name="iu" localSheetId="28">#REF!</definedName>
    <definedName name="iu" localSheetId="32">#REF!</definedName>
    <definedName name="iu" localSheetId="33">#REF!</definedName>
    <definedName name="iu" localSheetId="34">#REF!</definedName>
    <definedName name="iu" localSheetId="35">#REF!</definedName>
    <definedName name="iu" localSheetId="29">#REF!</definedName>
    <definedName name="iu" localSheetId="30">#REF!</definedName>
    <definedName name="iu" localSheetId="31">#REF!</definedName>
    <definedName name="iu" localSheetId="36">#REF!</definedName>
    <definedName name="iu" localSheetId="37">#REF!</definedName>
    <definedName name="iu" localSheetId="38">#REF!</definedName>
    <definedName name="iu" localSheetId="39">#REF!</definedName>
    <definedName name="iu" localSheetId="40">#REF!</definedName>
    <definedName name="iu" localSheetId="41">#REF!</definedName>
    <definedName name="iu" localSheetId="42">#REF!</definedName>
    <definedName name="iu" localSheetId="43">#REF!</definedName>
    <definedName name="iu" localSheetId="44">#REF!</definedName>
    <definedName name="iu" localSheetId="61">#REF!</definedName>
    <definedName name="iu" localSheetId="60">#REF!</definedName>
    <definedName name="iu" localSheetId="47">#REF!</definedName>
    <definedName name="iu" localSheetId="46">#REF!</definedName>
    <definedName name="iu" localSheetId="45">#REF!</definedName>
    <definedName name="iu" localSheetId="48">#REF!</definedName>
    <definedName name="iu" localSheetId="50">#REF!</definedName>
    <definedName name="iu" localSheetId="51">#REF!</definedName>
    <definedName name="iu" localSheetId="52">#REF!</definedName>
    <definedName name="iu" localSheetId="49">#REF!</definedName>
    <definedName name="iu" localSheetId="55">#REF!</definedName>
    <definedName name="iu" localSheetId="58">#REF!</definedName>
    <definedName name="iu" localSheetId="53">#REF!</definedName>
    <definedName name="iu" localSheetId="57">#REF!</definedName>
    <definedName name="iu" localSheetId="59">#REF!</definedName>
    <definedName name="iu" localSheetId="54">#REF!</definedName>
    <definedName name="iu" localSheetId="56">#REF!</definedName>
    <definedName name="iu" localSheetId="62">#REF!</definedName>
    <definedName name="iu">#REF!</definedName>
    <definedName name="iuyi" localSheetId="2">#REF!</definedName>
    <definedName name="iuyi" localSheetId="1">#REF!</definedName>
    <definedName name="iuyi" localSheetId="3">#REF!</definedName>
    <definedName name="iuyi" localSheetId="7">#REF!</definedName>
    <definedName name="iuyi" localSheetId="4">#REF!</definedName>
    <definedName name="iuyi" localSheetId="5">#REF!</definedName>
    <definedName name="iuyi" localSheetId="6">#REF!</definedName>
    <definedName name="iuyi" localSheetId="8">#REF!</definedName>
    <definedName name="iuyi" localSheetId="9">#REF!</definedName>
    <definedName name="iuyi" localSheetId="11">#REF!</definedName>
    <definedName name="iuyi" localSheetId="10">#REF!</definedName>
    <definedName name="iuyi" localSheetId="16">#REF!</definedName>
    <definedName name="iuyi" localSheetId="13">#REF!</definedName>
    <definedName name="iuyi" localSheetId="12">#REF!</definedName>
    <definedName name="iuyi" localSheetId="15">#REF!</definedName>
    <definedName name="iuyi" localSheetId="14">#REF!</definedName>
    <definedName name="iuyi" localSheetId="20">#REF!</definedName>
    <definedName name="iuyi" localSheetId="17">#REF!</definedName>
    <definedName name="iuyi" localSheetId="19">#REF!</definedName>
    <definedName name="iuyi" localSheetId="18">#REF!</definedName>
    <definedName name="iuyi" localSheetId="24">#REF!</definedName>
    <definedName name="iuyi" localSheetId="22">#REF!</definedName>
    <definedName name="iuyi" localSheetId="21">#REF!</definedName>
    <definedName name="iuyi" localSheetId="23">#REF!</definedName>
    <definedName name="iuyi" localSheetId="25">#REF!</definedName>
    <definedName name="iuyi" localSheetId="26">#REF!</definedName>
    <definedName name="iuyi" localSheetId="27">#REF!</definedName>
    <definedName name="iuyi" localSheetId="28">#REF!</definedName>
    <definedName name="iuyi" localSheetId="32">#REF!</definedName>
    <definedName name="iuyi" localSheetId="33">#REF!</definedName>
    <definedName name="iuyi" localSheetId="34">#REF!</definedName>
    <definedName name="iuyi" localSheetId="35">#REF!</definedName>
    <definedName name="iuyi" localSheetId="29">#REF!</definedName>
    <definedName name="iuyi" localSheetId="30">#REF!</definedName>
    <definedName name="iuyi" localSheetId="31">#REF!</definedName>
    <definedName name="iuyi" localSheetId="36">#REF!</definedName>
    <definedName name="iuyi" localSheetId="37">#REF!</definedName>
    <definedName name="iuyi" localSheetId="38">#REF!</definedName>
    <definedName name="iuyi" localSheetId="39">#REF!</definedName>
    <definedName name="iuyi" localSheetId="40">#REF!</definedName>
    <definedName name="iuyi" localSheetId="41">#REF!</definedName>
    <definedName name="iuyi" localSheetId="42">#REF!</definedName>
    <definedName name="iuyi" localSheetId="43">#REF!</definedName>
    <definedName name="iuyi" localSheetId="44">#REF!</definedName>
    <definedName name="iuyi" localSheetId="61">#REF!</definedName>
    <definedName name="iuyi" localSheetId="60">#REF!</definedName>
    <definedName name="iuyi" localSheetId="47">#REF!</definedName>
    <definedName name="iuyi" localSheetId="46">#REF!</definedName>
    <definedName name="iuyi" localSheetId="45">#REF!</definedName>
    <definedName name="iuyi" localSheetId="48">#REF!</definedName>
    <definedName name="iuyi" localSheetId="50">#REF!</definedName>
    <definedName name="iuyi" localSheetId="51">#REF!</definedName>
    <definedName name="iuyi" localSheetId="52">#REF!</definedName>
    <definedName name="iuyi" localSheetId="49">#REF!</definedName>
    <definedName name="iuyi" localSheetId="55">#REF!</definedName>
    <definedName name="iuyi" localSheetId="58">#REF!</definedName>
    <definedName name="iuyi" localSheetId="53">#REF!</definedName>
    <definedName name="iuyi" localSheetId="57">#REF!</definedName>
    <definedName name="iuyi" localSheetId="59">#REF!</definedName>
    <definedName name="iuyi" localSheetId="54">#REF!</definedName>
    <definedName name="iuyi" localSheetId="56">#REF!</definedName>
    <definedName name="iuyi" localSheetId="62">#REF!</definedName>
    <definedName name="iuyi">#REF!</definedName>
    <definedName name="JI" localSheetId="2">'[9]판매&amp;재고현황'!#REF!</definedName>
    <definedName name="JI" localSheetId="1">'[9]판매&amp;재고현황'!#REF!</definedName>
    <definedName name="JI" localSheetId="3">'[9]판매&amp;재고현황'!#REF!</definedName>
    <definedName name="JI" localSheetId="7">'[9]판매&amp;재고현황'!#REF!</definedName>
    <definedName name="JI" localSheetId="4">'[9]판매&amp;재고현황'!#REF!</definedName>
    <definedName name="JI" localSheetId="5">'[9]판매&amp;재고현황'!#REF!</definedName>
    <definedName name="JI" localSheetId="6">'[9]판매&amp;재고현황'!#REF!</definedName>
    <definedName name="JI" localSheetId="8">'[9]판매&amp;재고현황'!#REF!</definedName>
    <definedName name="JI" localSheetId="9">'[9]판매&amp;재고현황'!#REF!</definedName>
    <definedName name="JI" localSheetId="11">'[9]판매&amp;재고현황'!#REF!</definedName>
    <definedName name="JI" localSheetId="10">'[9]판매&amp;재고현황'!#REF!</definedName>
    <definedName name="JI" localSheetId="16">'[9]판매&amp;재고현황'!#REF!</definedName>
    <definedName name="JI" localSheetId="13">'[9]판매&amp;재고현황'!#REF!</definedName>
    <definedName name="JI" localSheetId="12">'[9]판매&amp;재고현황'!#REF!</definedName>
    <definedName name="JI" localSheetId="15">'[9]판매&amp;재고현황'!#REF!</definedName>
    <definedName name="JI" localSheetId="14">'[9]판매&amp;재고현황'!#REF!</definedName>
    <definedName name="JI" localSheetId="20">'[9]판매&amp;재고현황'!#REF!</definedName>
    <definedName name="JI" localSheetId="17">'[9]판매&amp;재고현황'!#REF!</definedName>
    <definedName name="JI" localSheetId="19">'[9]판매&amp;재고현황'!#REF!</definedName>
    <definedName name="JI" localSheetId="18">'[9]판매&amp;재고현황'!#REF!</definedName>
    <definedName name="JI" localSheetId="24">'[9]판매&amp;재고현황'!#REF!</definedName>
    <definedName name="JI" localSheetId="22">'[9]판매&amp;재고현황'!#REF!</definedName>
    <definedName name="JI" localSheetId="21">'[9]판매&amp;재고현황'!#REF!</definedName>
    <definedName name="JI" localSheetId="23">'[9]판매&amp;재고현황'!#REF!</definedName>
    <definedName name="JI" localSheetId="25">'[9]판매&amp;재고현황'!#REF!</definedName>
    <definedName name="JI" localSheetId="26">'[9]판매&amp;재고현황'!#REF!</definedName>
    <definedName name="JI" localSheetId="27">'[9]판매&amp;재고현황'!#REF!</definedName>
    <definedName name="JI" localSheetId="28">'[9]판매&amp;재고현황'!#REF!</definedName>
    <definedName name="JI" localSheetId="32">'[9]판매&amp;재고현황'!#REF!</definedName>
    <definedName name="JI" localSheetId="33">'[9]판매&amp;재고현황'!#REF!</definedName>
    <definedName name="JI" localSheetId="34">'[9]판매&amp;재고현황'!#REF!</definedName>
    <definedName name="JI" localSheetId="35">'[9]판매&amp;재고현황'!#REF!</definedName>
    <definedName name="JI" localSheetId="29">'[9]판매&amp;재고현황'!#REF!</definedName>
    <definedName name="JI" localSheetId="30">'[9]판매&amp;재고현황'!#REF!</definedName>
    <definedName name="JI" localSheetId="31">'[9]판매&amp;재고현황'!#REF!</definedName>
    <definedName name="JI" localSheetId="36">'[9]판매&amp;재고현황'!#REF!</definedName>
    <definedName name="JI" localSheetId="37">'[9]판매&amp;재고현황'!#REF!</definedName>
    <definedName name="JI" localSheetId="38">'[9]판매&amp;재고현황'!#REF!</definedName>
    <definedName name="JI" localSheetId="39">'[9]판매&amp;재고현황'!#REF!</definedName>
    <definedName name="JI" localSheetId="40">'[9]판매&amp;재고현황'!#REF!</definedName>
    <definedName name="JI" localSheetId="41">'[9]판매&amp;재고현황'!#REF!</definedName>
    <definedName name="JI" localSheetId="42">'[9]판매&amp;재고현황'!#REF!</definedName>
    <definedName name="JI" localSheetId="43">'[9]판매&amp;재고현황'!#REF!</definedName>
    <definedName name="JI" localSheetId="44">'[9]판매&amp;재고현황'!#REF!</definedName>
    <definedName name="JI" localSheetId="61">'[9]판매&amp;재고현황'!#REF!</definedName>
    <definedName name="JI" localSheetId="60">'[9]판매&amp;재고현황'!#REF!</definedName>
    <definedName name="JI" localSheetId="47">'[9]판매&amp;재고현황'!#REF!</definedName>
    <definedName name="JI" localSheetId="46">'[9]판매&amp;재고현황'!#REF!</definedName>
    <definedName name="JI" localSheetId="45">'[9]판매&amp;재고현황'!#REF!</definedName>
    <definedName name="JI" localSheetId="48">'[9]판매&amp;재고현황'!#REF!</definedName>
    <definedName name="JI" localSheetId="50">'[9]판매&amp;재고현황'!#REF!</definedName>
    <definedName name="JI" localSheetId="51">'[9]판매&amp;재고현황'!#REF!</definedName>
    <definedName name="JI" localSheetId="52">'[9]판매&amp;재고현황'!#REF!</definedName>
    <definedName name="JI" localSheetId="49">'[9]판매&amp;재고현황'!#REF!</definedName>
    <definedName name="JI" localSheetId="55">'[9]판매&amp;재고현황'!#REF!</definedName>
    <definedName name="JI" localSheetId="58">'[9]판매&amp;재고현황'!#REF!</definedName>
    <definedName name="JI" localSheetId="53">'[9]판매&amp;재고현황'!#REF!</definedName>
    <definedName name="JI" localSheetId="57">'[9]판매&amp;재고현황'!#REF!</definedName>
    <definedName name="JI" localSheetId="59">'[9]판매&amp;재고현황'!#REF!</definedName>
    <definedName name="JI" localSheetId="54">'[9]판매&amp;재고현황'!#REF!</definedName>
    <definedName name="JI" localSheetId="56">'[9]판매&amp;재고현황'!#REF!</definedName>
    <definedName name="JI" localSheetId="62">'[9]판매&amp;재고현황'!#REF!</definedName>
    <definedName name="JI">'[9]판매&amp;재고현황'!#REF!</definedName>
    <definedName name="JK" localSheetId="2">'[9]판매&amp;재고현황'!#REF!</definedName>
    <definedName name="JK" localSheetId="1">'[9]판매&amp;재고현황'!#REF!</definedName>
    <definedName name="JK" localSheetId="3">'[9]판매&amp;재고현황'!#REF!</definedName>
    <definedName name="JK" localSheetId="7">'[9]판매&amp;재고현황'!#REF!</definedName>
    <definedName name="JK" localSheetId="4">'[9]판매&amp;재고현황'!#REF!</definedName>
    <definedName name="JK" localSheetId="5">'[9]판매&amp;재고현황'!#REF!</definedName>
    <definedName name="JK" localSheetId="6">'[9]판매&amp;재고현황'!#REF!</definedName>
    <definedName name="JK" localSheetId="8">'[9]판매&amp;재고현황'!#REF!</definedName>
    <definedName name="JK" localSheetId="9">'[9]판매&amp;재고현황'!#REF!</definedName>
    <definedName name="JK" localSheetId="11">'[9]판매&amp;재고현황'!#REF!</definedName>
    <definedName name="JK" localSheetId="10">'[9]판매&amp;재고현황'!#REF!</definedName>
    <definedName name="JK" localSheetId="16">'[9]판매&amp;재고현황'!#REF!</definedName>
    <definedName name="JK" localSheetId="13">'[9]판매&amp;재고현황'!#REF!</definedName>
    <definedName name="JK" localSheetId="12">'[9]판매&amp;재고현황'!#REF!</definedName>
    <definedName name="JK" localSheetId="15">'[9]판매&amp;재고현황'!#REF!</definedName>
    <definedName name="JK" localSheetId="14">'[9]판매&amp;재고현황'!#REF!</definedName>
    <definedName name="JK" localSheetId="20">'[9]판매&amp;재고현황'!#REF!</definedName>
    <definedName name="JK" localSheetId="17">'[9]판매&amp;재고현황'!#REF!</definedName>
    <definedName name="JK" localSheetId="19">'[9]판매&amp;재고현황'!#REF!</definedName>
    <definedName name="JK" localSheetId="18">'[9]판매&amp;재고현황'!#REF!</definedName>
    <definedName name="JK" localSheetId="24">'[9]판매&amp;재고현황'!#REF!</definedName>
    <definedName name="JK" localSheetId="22">'[9]판매&amp;재고현황'!#REF!</definedName>
    <definedName name="JK" localSheetId="21">'[9]판매&amp;재고현황'!#REF!</definedName>
    <definedName name="JK" localSheetId="23">'[9]판매&amp;재고현황'!#REF!</definedName>
    <definedName name="JK" localSheetId="25">'[9]판매&amp;재고현황'!#REF!</definedName>
    <definedName name="JK" localSheetId="26">'[9]판매&amp;재고현황'!#REF!</definedName>
    <definedName name="JK" localSheetId="27">'[9]판매&amp;재고현황'!#REF!</definedName>
    <definedName name="JK" localSheetId="28">'[9]판매&amp;재고현황'!#REF!</definedName>
    <definedName name="JK" localSheetId="32">'[9]판매&amp;재고현황'!#REF!</definedName>
    <definedName name="JK" localSheetId="33">'[9]판매&amp;재고현황'!#REF!</definedName>
    <definedName name="JK" localSheetId="34">'[9]판매&amp;재고현황'!#REF!</definedName>
    <definedName name="JK" localSheetId="35">'[9]판매&amp;재고현황'!#REF!</definedName>
    <definedName name="JK" localSheetId="29">'[9]판매&amp;재고현황'!#REF!</definedName>
    <definedName name="JK" localSheetId="30">'[9]판매&amp;재고현황'!#REF!</definedName>
    <definedName name="JK" localSheetId="31">'[9]판매&amp;재고현황'!#REF!</definedName>
    <definedName name="JK" localSheetId="36">'[9]판매&amp;재고현황'!#REF!</definedName>
    <definedName name="JK" localSheetId="37">'[9]판매&amp;재고현황'!#REF!</definedName>
    <definedName name="JK" localSheetId="38">'[9]판매&amp;재고현황'!#REF!</definedName>
    <definedName name="JK" localSheetId="39">'[9]판매&amp;재고현황'!#REF!</definedName>
    <definedName name="JK" localSheetId="40">'[9]판매&amp;재고현황'!#REF!</definedName>
    <definedName name="JK" localSheetId="41">'[9]판매&amp;재고현황'!#REF!</definedName>
    <definedName name="JK" localSheetId="42">'[9]판매&amp;재고현황'!#REF!</definedName>
    <definedName name="JK" localSheetId="43">'[9]판매&amp;재고현황'!#REF!</definedName>
    <definedName name="JK" localSheetId="44">'[9]판매&amp;재고현황'!#REF!</definedName>
    <definedName name="JK" localSheetId="61">'[9]판매&amp;재고현황'!#REF!</definedName>
    <definedName name="JK" localSheetId="60">'[9]판매&amp;재고현황'!#REF!</definedName>
    <definedName name="JK" localSheetId="47">'[9]판매&amp;재고현황'!#REF!</definedName>
    <definedName name="JK" localSheetId="46">'[9]판매&amp;재고현황'!#REF!</definedName>
    <definedName name="JK" localSheetId="45">'[9]판매&amp;재고현황'!#REF!</definedName>
    <definedName name="JK" localSheetId="48">'[9]판매&amp;재고현황'!#REF!</definedName>
    <definedName name="JK" localSheetId="50">'[9]판매&amp;재고현황'!#REF!</definedName>
    <definedName name="JK" localSheetId="51">'[9]판매&amp;재고현황'!#REF!</definedName>
    <definedName name="JK" localSheetId="52">'[9]판매&amp;재고현황'!#REF!</definedName>
    <definedName name="JK" localSheetId="49">'[9]판매&amp;재고현황'!#REF!</definedName>
    <definedName name="JK" localSheetId="55">'[9]판매&amp;재고현황'!#REF!</definedName>
    <definedName name="JK" localSheetId="58">'[9]판매&amp;재고현황'!#REF!</definedName>
    <definedName name="JK" localSheetId="53">'[9]판매&amp;재고현황'!#REF!</definedName>
    <definedName name="JK" localSheetId="57">'[9]판매&amp;재고현황'!#REF!</definedName>
    <definedName name="JK" localSheetId="59">'[9]판매&amp;재고현황'!#REF!</definedName>
    <definedName name="JK" localSheetId="54">'[9]판매&amp;재고현황'!#REF!</definedName>
    <definedName name="JK" localSheetId="56">'[9]판매&amp;재고현황'!#REF!</definedName>
    <definedName name="JK" localSheetId="62">'[9]판매&amp;재고현황'!#REF!</definedName>
    <definedName name="JK">'[9]판매&amp;재고현황'!#REF!</definedName>
    <definedName name="JU" localSheetId="2">'[9]판매&amp;재고현황'!#REF!</definedName>
    <definedName name="JU" localSheetId="1">'[9]판매&amp;재고현황'!#REF!</definedName>
    <definedName name="JU" localSheetId="3">'[9]판매&amp;재고현황'!#REF!</definedName>
    <definedName name="JU" localSheetId="7">'[9]판매&amp;재고현황'!#REF!</definedName>
    <definedName name="JU" localSheetId="4">'[9]판매&amp;재고현황'!#REF!</definedName>
    <definedName name="JU" localSheetId="5">'[9]판매&amp;재고현황'!#REF!</definedName>
    <definedName name="JU" localSheetId="6">'[9]판매&amp;재고현황'!#REF!</definedName>
    <definedName name="JU" localSheetId="8">'[9]판매&amp;재고현황'!#REF!</definedName>
    <definedName name="JU" localSheetId="9">'[9]판매&amp;재고현황'!#REF!</definedName>
    <definedName name="JU" localSheetId="11">'[9]판매&amp;재고현황'!#REF!</definedName>
    <definedName name="JU" localSheetId="10">'[9]판매&amp;재고현황'!#REF!</definedName>
    <definedName name="JU" localSheetId="16">'[9]판매&amp;재고현황'!#REF!</definedName>
    <definedName name="JU" localSheetId="13">'[9]판매&amp;재고현황'!#REF!</definedName>
    <definedName name="JU" localSheetId="12">'[9]판매&amp;재고현황'!#REF!</definedName>
    <definedName name="JU" localSheetId="15">'[9]판매&amp;재고현황'!#REF!</definedName>
    <definedName name="JU" localSheetId="14">'[9]판매&amp;재고현황'!#REF!</definedName>
    <definedName name="JU" localSheetId="20">'[9]판매&amp;재고현황'!#REF!</definedName>
    <definedName name="JU" localSheetId="17">'[9]판매&amp;재고현황'!#REF!</definedName>
    <definedName name="JU" localSheetId="19">'[9]판매&amp;재고현황'!#REF!</definedName>
    <definedName name="JU" localSheetId="18">'[9]판매&amp;재고현황'!#REF!</definedName>
    <definedName name="JU" localSheetId="24">'[9]판매&amp;재고현황'!#REF!</definedName>
    <definedName name="JU" localSheetId="22">'[9]판매&amp;재고현황'!#REF!</definedName>
    <definedName name="JU" localSheetId="21">'[9]판매&amp;재고현황'!#REF!</definedName>
    <definedName name="JU" localSheetId="23">'[9]판매&amp;재고현황'!#REF!</definedName>
    <definedName name="JU" localSheetId="25">'[9]판매&amp;재고현황'!#REF!</definedName>
    <definedName name="JU" localSheetId="26">'[9]판매&amp;재고현황'!#REF!</definedName>
    <definedName name="JU" localSheetId="27">'[9]판매&amp;재고현황'!#REF!</definedName>
    <definedName name="JU" localSheetId="28">'[9]판매&amp;재고현황'!#REF!</definedName>
    <definedName name="JU" localSheetId="32">'[9]판매&amp;재고현황'!#REF!</definedName>
    <definedName name="JU" localSheetId="33">'[9]판매&amp;재고현황'!#REF!</definedName>
    <definedName name="JU" localSheetId="34">'[9]판매&amp;재고현황'!#REF!</definedName>
    <definedName name="JU" localSheetId="35">'[9]판매&amp;재고현황'!#REF!</definedName>
    <definedName name="JU" localSheetId="29">'[9]판매&amp;재고현황'!#REF!</definedName>
    <definedName name="JU" localSheetId="30">'[9]판매&amp;재고현황'!#REF!</definedName>
    <definedName name="JU" localSheetId="31">'[9]판매&amp;재고현황'!#REF!</definedName>
    <definedName name="JU" localSheetId="36">'[9]판매&amp;재고현황'!#REF!</definedName>
    <definedName name="JU" localSheetId="37">'[9]판매&amp;재고현황'!#REF!</definedName>
    <definedName name="JU" localSheetId="38">'[9]판매&amp;재고현황'!#REF!</definedName>
    <definedName name="JU" localSheetId="39">'[9]판매&amp;재고현황'!#REF!</definedName>
    <definedName name="JU" localSheetId="40">'[9]판매&amp;재고현황'!#REF!</definedName>
    <definedName name="JU" localSheetId="41">'[9]판매&amp;재고현황'!#REF!</definedName>
    <definedName name="JU" localSheetId="42">'[9]판매&amp;재고현황'!#REF!</definedName>
    <definedName name="JU" localSheetId="43">'[9]판매&amp;재고현황'!#REF!</definedName>
    <definedName name="JU" localSheetId="44">'[9]판매&amp;재고현황'!#REF!</definedName>
    <definedName name="JU" localSheetId="61">'[9]판매&amp;재고현황'!#REF!</definedName>
    <definedName name="JU" localSheetId="60">'[9]판매&amp;재고현황'!#REF!</definedName>
    <definedName name="JU" localSheetId="47">'[9]판매&amp;재고현황'!#REF!</definedName>
    <definedName name="JU" localSheetId="46">'[9]판매&amp;재고현황'!#REF!</definedName>
    <definedName name="JU" localSheetId="45">'[9]판매&amp;재고현황'!#REF!</definedName>
    <definedName name="JU" localSheetId="48">'[9]판매&amp;재고현황'!#REF!</definedName>
    <definedName name="JU" localSheetId="50">'[9]판매&amp;재고현황'!#REF!</definedName>
    <definedName name="JU" localSheetId="51">'[9]판매&amp;재고현황'!#REF!</definedName>
    <definedName name="JU" localSheetId="52">'[9]판매&amp;재고현황'!#REF!</definedName>
    <definedName name="JU" localSheetId="49">'[9]판매&amp;재고현황'!#REF!</definedName>
    <definedName name="JU" localSheetId="55">'[9]판매&amp;재고현황'!#REF!</definedName>
    <definedName name="JU" localSheetId="58">'[9]판매&amp;재고현황'!#REF!</definedName>
    <definedName name="JU" localSheetId="53">'[9]판매&amp;재고현황'!#REF!</definedName>
    <definedName name="JU" localSheetId="57">'[9]판매&amp;재고현황'!#REF!</definedName>
    <definedName name="JU" localSheetId="59">'[9]판매&amp;재고현황'!#REF!</definedName>
    <definedName name="JU" localSheetId="54">'[9]판매&amp;재고현황'!#REF!</definedName>
    <definedName name="JU" localSheetId="56">'[9]판매&amp;재고현황'!#REF!</definedName>
    <definedName name="JU" localSheetId="62">'[9]판매&amp;재고현황'!#REF!</definedName>
    <definedName name="JU">'[9]판매&amp;재고현황'!#REF!</definedName>
    <definedName name="JULY" localSheetId="2">#REF!</definedName>
    <definedName name="JULY" localSheetId="1">#REF!</definedName>
    <definedName name="JULY" localSheetId="3">#REF!</definedName>
    <definedName name="JULY" localSheetId="7">#REF!</definedName>
    <definedName name="JULY" localSheetId="4">#REF!</definedName>
    <definedName name="JULY" localSheetId="5">#REF!</definedName>
    <definedName name="JULY" localSheetId="6">#REF!</definedName>
    <definedName name="JULY" localSheetId="8">#REF!</definedName>
    <definedName name="JULY" localSheetId="9">#REF!</definedName>
    <definedName name="JULY" localSheetId="11">#REF!</definedName>
    <definedName name="JULY" localSheetId="10">#REF!</definedName>
    <definedName name="JULY" localSheetId="16">#REF!</definedName>
    <definedName name="JULY" localSheetId="13">#REF!</definedName>
    <definedName name="JULY" localSheetId="12">#REF!</definedName>
    <definedName name="JULY" localSheetId="15">#REF!</definedName>
    <definedName name="JULY" localSheetId="14">#REF!</definedName>
    <definedName name="JULY" localSheetId="20">#REF!</definedName>
    <definedName name="JULY" localSheetId="17">#REF!</definedName>
    <definedName name="JULY" localSheetId="19">#REF!</definedName>
    <definedName name="JULY" localSheetId="18">#REF!</definedName>
    <definedName name="JULY" localSheetId="24">#REF!</definedName>
    <definedName name="JULY" localSheetId="22">#REF!</definedName>
    <definedName name="JULY" localSheetId="21">#REF!</definedName>
    <definedName name="JULY" localSheetId="23">#REF!</definedName>
    <definedName name="JULY" localSheetId="25">#REF!</definedName>
    <definedName name="JULY" localSheetId="26">#REF!</definedName>
    <definedName name="JULY" localSheetId="27">#REF!</definedName>
    <definedName name="JULY" localSheetId="28">#REF!</definedName>
    <definedName name="JULY" localSheetId="32">#REF!</definedName>
    <definedName name="JULY" localSheetId="33">#REF!</definedName>
    <definedName name="JULY" localSheetId="34">#REF!</definedName>
    <definedName name="JULY" localSheetId="35">#REF!</definedName>
    <definedName name="JULY" localSheetId="29">#REF!</definedName>
    <definedName name="JULY" localSheetId="30">#REF!</definedName>
    <definedName name="JULY" localSheetId="31">#REF!</definedName>
    <definedName name="JULY" localSheetId="36">#REF!</definedName>
    <definedName name="JULY" localSheetId="37">#REF!</definedName>
    <definedName name="JULY" localSheetId="38">#REF!</definedName>
    <definedName name="JULY" localSheetId="39">#REF!</definedName>
    <definedName name="JULY" localSheetId="40">#REF!</definedName>
    <definedName name="JULY" localSheetId="41">#REF!</definedName>
    <definedName name="JULY" localSheetId="42">#REF!</definedName>
    <definedName name="JULY" localSheetId="43">#REF!</definedName>
    <definedName name="JULY" localSheetId="44">#REF!</definedName>
    <definedName name="JULY" localSheetId="61">#REF!</definedName>
    <definedName name="JULY" localSheetId="60">#REF!</definedName>
    <definedName name="JULY" localSheetId="47">#REF!</definedName>
    <definedName name="JULY" localSheetId="46">#REF!</definedName>
    <definedName name="JULY" localSheetId="45">#REF!</definedName>
    <definedName name="JULY" localSheetId="48">#REF!</definedName>
    <definedName name="JULY" localSheetId="50">#REF!</definedName>
    <definedName name="JULY" localSheetId="51">#REF!</definedName>
    <definedName name="JULY" localSheetId="52">#REF!</definedName>
    <definedName name="JULY" localSheetId="49">#REF!</definedName>
    <definedName name="JULY" localSheetId="55">#REF!</definedName>
    <definedName name="JULY" localSheetId="58">#REF!</definedName>
    <definedName name="JULY" localSheetId="53">#REF!</definedName>
    <definedName name="JULY" localSheetId="57">#REF!</definedName>
    <definedName name="JULY" localSheetId="59">#REF!</definedName>
    <definedName name="JULY" localSheetId="54">#REF!</definedName>
    <definedName name="JULY" localSheetId="56">#REF!</definedName>
    <definedName name="JULY" localSheetId="62">#REF!</definedName>
    <definedName name="JULY">#REF!</definedName>
    <definedName name="k" localSheetId="2">'[4]5월생산'!#REF!</definedName>
    <definedName name="k" localSheetId="1">'[4]5월생산'!#REF!</definedName>
    <definedName name="k" localSheetId="3">'[4]5월생산'!#REF!</definedName>
    <definedName name="k" localSheetId="7">'[4]5월생산'!#REF!</definedName>
    <definedName name="k" localSheetId="4">'[4]5월생산'!#REF!</definedName>
    <definedName name="k" localSheetId="5">'[4]5월생산'!#REF!</definedName>
    <definedName name="k" localSheetId="6">'[4]5월생산'!#REF!</definedName>
    <definedName name="k" localSheetId="8">'[4]5월생산'!#REF!</definedName>
    <definedName name="k" localSheetId="9">'[4]5월생산'!#REF!</definedName>
    <definedName name="k" localSheetId="11">'[4]5월생산'!#REF!</definedName>
    <definedName name="k" localSheetId="10">'[4]5월생산'!#REF!</definedName>
    <definedName name="k" localSheetId="16">'[4]5월생산'!#REF!</definedName>
    <definedName name="k" localSheetId="13">'[4]5월생산'!#REF!</definedName>
    <definedName name="k" localSheetId="12">'[4]5월생산'!#REF!</definedName>
    <definedName name="k" localSheetId="15">'[4]5월생산'!#REF!</definedName>
    <definedName name="k" localSheetId="14">'[4]5월생산'!#REF!</definedName>
    <definedName name="k" localSheetId="20">'[4]5월생산'!#REF!</definedName>
    <definedName name="k" localSheetId="17">'[4]5월생산'!#REF!</definedName>
    <definedName name="k" localSheetId="19">'[4]5월생산'!#REF!</definedName>
    <definedName name="k" localSheetId="18">'[4]5월생산'!#REF!</definedName>
    <definedName name="k" localSheetId="24">'[4]5월생산'!#REF!</definedName>
    <definedName name="k" localSheetId="22">'[4]5월생산'!#REF!</definedName>
    <definedName name="k" localSheetId="21">'[4]5월생산'!#REF!</definedName>
    <definedName name="k" localSheetId="23">'[4]5월생산'!#REF!</definedName>
    <definedName name="k" localSheetId="25">'[4]5월생산'!#REF!</definedName>
    <definedName name="k" localSheetId="26">'[4]5월생산'!#REF!</definedName>
    <definedName name="k" localSheetId="27">'[4]5월생산'!#REF!</definedName>
    <definedName name="k" localSheetId="28">'[4]5월생산'!#REF!</definedName>
    <definedName name="k" localSheetId="32">'[4]5월생산'!#REF!</definedName>
    <definedName name="k" localSheetId="33">'[4]5월생산'!#REF!</definedName>
    <definedName name="k" localSheetId="34">'[4]5월생산'!#REF!</definedName>
    <definedName name="k" localSheetId="35">'[4]5월생산'!#REF!</definedName>
    <definedName name="k" localSheetId="29">'[4]5월생산'!#REF!</definedName>
    <definedName name="k" localSheetId="30">'[4]5월생산'!#REF!</definedName>
    <definedName name="k" localSheetId="31">'[4]5월생산'!#REF!</definedName>
    <definedName name="k" localSheetId="36">'[4]5월생산'!#REF!</definedName>
    <definedName name="k" localSheetId="37">'[4]5월생산'!#REF!</definedName>
    <definedName name="k" localSheetId="38">'[4]5월생산'!#REF!</definedName>
    <definedName name="k" localSheetId="39">'[4]5월생산'!#REF!</definedName>
    <definedName name="k" localSheetId="40">'[4]5월생산'!#REF!</definedName>
    <definedName name="k" localSheetId="41">'[4]5월생산'!#REF!</definedName>
    <definedName name="k" localSheetId="42">'[4]5월생산'!#REF!</definedName>
    <definedName name="k" localSheetId="43">'[4]5월생산'!#REF!</definedName>
    <definedName name="k" localSheetId="44">'[4]5월생산'!#REF!</definedName>
    <definedName name="k" localSheetId="61">'[4]5월생산'!#REF!</definedName>
    <definedName name="k" localSheetId="60">'[4]5월생산'!#REF!</definedName>
    <definedName name="k" localSheetId="47">'[4]5월생산'!#REF!</definedName>
    <definedName name="k" localSheetId="46">'[4]5월생산'!#REF!</definedName>
    <definedName name="k" localSheetId="45">'[4]5월생산'!#REF!</definedName>
    <definedName name="k" localSheetId="48">'[4]5월생산'!#REF!</definedName>
    <definedName name="k" localSheetId="50">'[4]5월생산'!#REF!</definedName>
    <definedName name="k" localSheetId="51">'[4]5월생산'!#REF!</definedName>
    <definedName name="k" localSheetId="52">'[4]5월생산'!#REF!</definedName>
    <definedName name="k" localSheetId="49">'[4]5월생산'!#REF!</definedName>
    <definedName name="k" localSheetId="55">'[4]5월생산'!#REF!</definedName>
    <definedName name="k" localSheetId="58">'[4]5월생산'!#REF!</definedName>
    <definedName name="k" localSheetId="53">'[4]5월생산'!#REF!</definedName>
    <definedName name="k" localSheetId="57">'[4]5월생산'!#REF!</definedName>
    <definedName name="k" localSheetId="59">'[4]5월생산'!#REF!</definedName>
    <definedName name="k" localSheetId="54">'[4]5월생산'!#REF!</definedName>
    <definedName name="k" localSheetId="56">'[4]5월생산'!#REF!</definedName>
    <definedName name="k" localSheetId="62">'[4]5월생산'!#REF!</definedName>
    <definedName name="k">'[4]5월생산'!#REF!</definedName>
    <definedName name="kj" localSheetId="2">#REF!</definedName>
    <definedName name="kj" localSheetId="1">#REF!</definedName>
    <definedName name="kj" localSheetId="3">#REF!</definedName>
    <definedName name="kj" localSheetId="7">#REF!</definedName>
    <definedName name="kj" localSheetId="4">#REF!</definedName>
    <definedName name="kj" localSheetId="5">#REF!</definedName>
    <definedName name="kj" localSheetId="6">#REF!</definedName>
    <definedName name="kj" localSheetId="8">#REF!</definedName>
    <definedName name="kj" localSheetId="9">#REF!</definedName>
    <definedName name="kj" localSheetId="11">#REF!</definedName>
    <definedName name="kj" localSheetId="10">#REF!</definedName>
    <definedName name="kj" localSheetId="16">#REF!</definedName>
    <definedName name="kj" localSheetId="13">#REF!</definedName>
    <definedName name="kj" localSheetId="12">#REF!</definedName>
    <definedName name="kj" localSheetId="15">#REF!</definedName>
    <definedName name="kj" localSheetId="14">#REF!</definedName>
    <definedName name="kj" localSheetId="20">#REF!</definedName>
    <definedName name="kj" localSheetId="17">#REF!</definedName>
    <definedName name="kj" localSheetId="19">#REF!</definedName>
    <definedName name="kj" localSheetId="18">#REF!</definedName>
    <definedName name="kj" localSheetId="24">#REF!</definedName>
    <definedName name="kj" localSheetId="22">#REF!</definedName>
    <definedName name="kj" localSheetId="21">#REF!</definedName>
    <definedName name="kj" localSheetId="23">#REF!</definedName>
    <definedName name="kj" localSheetId="25">#REF!</definedName>
    <definedName name="kj" localSheetId="26">#REF!</definedName>
    <definedName name="kj" localSheetId="27">#REF!</definedName>
    <definedName name="kj" localSheetId="28">#REF!</definedName>
    <definedName name="kj" localSheetId="32">#REF!</definedName>
    <definedName name="kj" localSheetId="33">#REF!</definedName>
    <definedName name="kj" localSheetId="34">#REF!</definedName>
    <definedName name="kj" localSheetId="35">#REF!</definedName>
    <definedName name="kj" localSheetId="29">#REF!</definedName>
    <definedName name="kj" localSheetId="30">#REF!</definedName>
    <definedName name="kj" localSheetId="31">#REF!</definedName>
    <definedName name="kj" localSheetId="36">#REF!</definedName>
    <definedName name="kj" localSheetId="37">#REF!</definedName>
    <definedName name="kj" localSheetId="38">#REF!</definedName>
    <definedName name="kj" localSheetId="39">#REF!</definedName>
    <definedName name="kj" localSheetId="40">#REF!</definedName>
    <definedName name="kj" localSheetId="41">#REF!</definedName>
    <definedName name="kj" localSheetId="42">#REF!</definedName>
    <definedName name="kj" localSheetId="43">#REF!</definedName>
    <definedName name="kj" localSheetId="44">#REF!</definedName>
    <definedName name="kj" localSheetId="61">#REF!</definedName>
    <definedName name="kj" localSheetId="60">#REF!</definedName>
    <definedName name="kj" localSheetId="47">#REF!</definedName>
    <definedName name="kj" localSheetId="46">#REF!</definedName>
    <definedName name="kj" localSheetId="45">#REF!</definedName>
    <definedName name="kj" localSheetId="48">#REF!</definedName>
    <definedName name="kj" localSheetId="50">#REF!</definedName>
    <definedName name="kj" localSheetId="51">#REF!</definedName>
    <definedName name="kj" localSheetId="52">#REF!</definedName>
    <definedName name="kj" localSheetId="49">#REF!</definedName>
    <definedName name="kj" localSheetId="55">#REF!</definedName>
    <definedName name="kj" localSheetId="58">#REF!</definedName>
    <definedName name="kj" localSheetId="53">#REF!</definedName>
    <definedName name="kj" localSheetId="57">#REF!</definedName>
    <definedName name="kj" localSheetId="59">#REF!</definedName>
    <definedName name="kj" localSheetId="54">#REF!</definedName>
    <definedName name="kj" localSheetId="56">#REF!</definedName>
    <definedName name="kj" localSheetId="62">#REF!</definedName>
    <definedName name="kj">#REF!</definedName>
    <definedName name="KKK" localSheetId="2">#REF!</definedName>
    <definedName name="KKK" localSheetId="1">#REF!</definedName>
    <definedName name="KKK" localSheetId="3">#REF!</definedName>
    <definedName name="KKK" localSheetId="7">#REF!</definedName>
    <definedName name="KKK" localSheetId="4">#REF!</definedName>
    <definedName name="KKK" localSheetId="5">#REF!</definedName>
    <definedName name="KKK" localSheetId="6">#REF!</definedName>
    <definedName name="KKK" localSheetId="8">#REF!</definedName>
    <definedName name="KKK" localSheetId="9">#REF!</definedName>
    <definedName name="KKK" localSheetId="11">#REF!</definedName>
    <definedName name="KKK" localSheetId="10">#REF!</definedName>
    <definedName name="KKK" localSheetId="16">#REF!</definedName>
    <definedName name="KKK" localSheetId="13">#REF!</definedName>
    <definedName name="KKK" localSheetId="12">#REF!</definedName>
    <definedName name="KKK" localSheetId="15">#REF!</definedName>
    <definedName name="KKK" localSheetId="14">#REF!</definedName>
    <definedName name="KKK" localSheetId="20">#REF!</definedName>
    <definedName name="KKK" localSheetId="17">#REF!</definedName>
    <definedName name="KKK" localSheetId="19">#REF!</definedName>
    <definedName name="KKK" localSheetId="18">#REF!</definedName>
    <definedName name="KKK" localSheetId="24">#REF!</definedName>
    <definedName name="KKK" localSheetId="22">#REF!</definedName>
    <definedName name="KKK" localSheetId="21">#REF!</definedName>
    <definedName name="KKK" localSheetId="23">#REF!</definedName>
    <definedName name="KKK" localSheetId="25">#REF!</definedName>
    <definedName name="KKK" localSheetId="26">#REF!</definedName>
    <definedName name="KKK" localSheetId="27">#REF!</definedName>
    <definedName name="KKK" localSheetId="28">#REF!</definedName>
    <definedName name="KKK" localSheetId="32">#REF!</definedName>
    <definedName name="KKK" localSheetId="33">#REF!</definedName>
    <definedName name="KKK" localSheetId="34">#REF!</definedName>
    <definedName name="KKK" localSheetId="35">#REF!</definedName>
    <definedName name="KKK" localSheetId="29">#REF!</definedName>
    <definedName name="KKK" localSheetId="30">#REF!</definedName>
    <definedName name="KKK" localSheetId="31">#REF!</definedName>
    <definedName name="KKK" localSheetId="36">#REF!</definedName>
    <definedName name="KKK" localSheetId="37">#REF!</definedName>
    <definedName name="KKK" localSheetId="38">#REF!</definedName>
    <definedName name="KKK" localSheetId="39">#REF!</definedName>
    <definedName name="KKK" localSheetId="40">#REF!</definedName>
    <definedName name="KKK" localSheetId="41">#REF!</definedName>
    <definedName name="KKK" localSheetId="42">#REF!</definedName>
    <definedName name="KKK" localSheetId="43">#REF!</definedName>
    <definedName name="KKK" localSheetId="44">#REF!</definedName>
    <definedName name="KKK" localSheetId="61">#REF!</definedName>
    <definedName name="KKK" localSheetId="60">#REF!</definedName>
    <definedName name="KKK" localSheetId="47">#REF!</definedName>
    <definedName name="KKK" localSheetId="46">#REF!</definedName>
    <definedName name="KKK" localSheetId="45">#REF!</definedName>
    <definedName name="KKK" localSheetId="48">#REF!</definedName>
    <definedName name="KKK" localSheetId="50">#REF!</definedName>
    <definedName name="KKK" localSheetId="51">#REF!</definedName>
    <definedName name="KKK" localSheetId="52">#REF!</definedName>
    <definedName name="KKK" localSheetId="49">#REF!</definedName>
    <definedName name="KKK" localSheetId="55">#REF!</definedName>
    <definedName name="KKK" localSheetId="58">#REF!</definedName>
    <definedName name="KKK" localSheetId="53">#REF!</definedName>
    <definedName name="KKK" localSheetId="57">#REF!</definedName>
    <definedName name="KKK" localSheetId="59">#REF!</definedName>
    <definedName name="KKK" localSheetId="54">#REF!</definedName>
    <definedName name="KKK" localSheetId="56">#REF!</definedName>
    <definedName name="KKK" localSheetId="62">#REF!</definedName>
    <definedName name="KKK">#REF!</definedName>
    <definedName name="KU" localSheetId="2">#REF!</definedName>
    <definedName name="KU" localSheetId="1">#REF!</definedName>
    <definedName name="KU" localSheetId="3">#REF!</definedName>
    <definedName name="KU" localSheetId="7">#REF!</definedName>
    <definedName name="KU" localSheetId="4">#REF!</definedName>
    <definedName name="KU" localSheetId="5">#REF!</definedName>
    <definedName name="KU" localSheetId="6">#REF!</definedName>
    <definedName name="KU" localSheetId="8">#REF!</definedName>
    <definedName name="KU" localSheetId="9">#REF!</definedName>
    <definedName name="KU" localSheetId="11">#REF!</definedName>
    <definedName name="KU" localSheetId="10">#REF!</definedName>
    <definedName name="KU" localSheetId="16">#REF!</definedName>
    <definedName name="KU" localSheetId="13">#REF!</definedName>
    <definedName name="KU" localSheetId="12">#REF!</definedName>
    <definedName name="KU" localSheetId="15">#REF!</definedName>
    <definedName name="KU" localSheetId="14">#REF!</definedName>
    <definedName name="KU" localSheetId="20">#REF!</definedName>
    <definedName name="KU" localSheetId="17">#REF!</definedName>
    <definedName name="KU" localSheetId="19">#REF!</definedName>
    <definedName name="KU" localSheetId="18">#REF!</definedName>
    <definedName name="KU" localSheetId="24">#REF!</definedName>
    <definedName name="KU" localSheetId="22">#REF!</definedName>
    <definedName name="KU" localSheetId="21">#REF!</definedName>
    <definedName name="KU" localSheetId="23">#REF!</definedName>
    <definedName name="KU" localSheetId="25">#REF!</definedName>
    <definedName name="KU" localSheetId="26">#REF!</definedName>
    <definedName name="KU" localSheetId="27">#REF!</definedName>
    <definedName name="KU" localSheetId="28">#REF!</definedName>
    <definedName name="KU" localSheetId="32">#REF!</definedName>
    <definedName name="KU" localSheetId="33">#REF!</definedName>
    <definedName name="KU" localSheetId="34">#REF!</definedName>
    <definedName name="KU" localSheetId="35">#REF!</definedName>
    <definedName name="KU" localSheetId="29">#REF!</definedName>
    <definedName name="KU" localSheetId="30">#REF!</definedName>
    <definedName name="KU" localSheetId="31">#REF!</definedName>
    <definedName name="KU" localSheetId="36">#REF!</definedName>
    <definedName name="KU" localSheetId="37">#REF!</definedName>
    <definedName name="KU" localSheetId="38">#REF!</definedName>
    <definedName name="KU" localSheetId="39">#REF!</definedName>
    <definedName name="KU" localSheetId="40">#REF!</definedName>
    <definedName name="KU" localSheetId="41">#REF!</definedName>
    <definedName name="KU" localSheetId="42">#REF!</definedName>
    <definedName name="KU" localSheetId="43">#REF!</definedName>
    <definedName name="KU" localSheetId="44">#REF!</definedName>
    <definedName name="KU" localSheetId="61">#REF!</definedName>
    <definedName name="KU" localSheetId="60">#REF!</definedName>
    <definedName name="KU" localSheetId="47">#REF!</definedName>
    <definedName name="KU" localSheetId="46">#REF!</definedName>
    <definedName name="KU" localSheetId="45">#REF!</definedName>
    <definedName name="KU" localSheetId="48">#REF!</definedName>
    <definedName name="KU" localSheetId="50">#REF!</definedName>
    <definedName name="KU" localSheetId="51">#REF!</definedName>
    <definedName name="KU" localSheetId="52">#REF!</definedName>
    <definedName name="KU" localSheetId="49">#REF!</definedName>
    <definedName name="KU" localSheetId="55">#REF!</definedName>
    <definedName name="KU" localSheetId="58">#REF!</definedName>
    <definedName name="KU" localSheetId="53">#REF!</definedName>
    <definedName name="KU" localSheetId="57">#REF!</definedName>
    <definedName name="KU" localSheetId="59">#REF!</definedName>
    <definedName name="KU" localSheetId="54">#REF!</definedName>
    <definedName name="KU" localSheetId="56">#REF!</definedName>
    <definedName name="KU" localSheetId="62">#REF!</definedName>
    <definedName name="KU">#REF!</definedName>
    <definedName name="Lots" localSheetId="2">#REF!</definedName>
    <definedName name="Lots" localSheetId="1">#REF!</definedName>
    <definedName name="Lots" localSheetId="3">#REF!</definedName>
    <definedName name="Lots" localSheetId="7">#REF!</definedName>
    <definedName name="Lots" localSheetId="4">#REF!</definedName>
    <definedName name="Lots" localSheetId="5">#REF!</definedName>
    <definedName name="Lots" localSheetId="6">#REF!</definedName>
    <definedName name="Lots" localSheetId="8">#REF!</definedName>
    <definedName name="Lots" localSheetId="9">#REF!</definedName>
    <definedName name="Lots" localSheetId="11">#REF!</definedName>
    <definedName name="Lots" localSheetId="10">#REF!</definedName>
    <definedName name="Lots" localSheetId="16">#REF!</definedName>
    <definedName name="Lots" localSheetId="13">#REF!</definedName>
    <definedName name="Lots" localSheetId="12">#REF!</definedName>
    <definedName name="Lots" localSheetId="15">#REF!</definedName>
    <definedName name="Lots" localSheetId="14">#REF!</definedName>
    <definedName name="Lots" localSheetId="20">#REF!</definedName>
    <definedName name="Lots" localSheetId="17">#REF!</definedName>
    <definedName name="Lots" localSheetId="19">#REF!</definedName>
    <definedName name="Lots" localSheetId="18">#REF!</definedName>
    <definedName name="Lots" localSheetId="24">#REF!</definedName>
    <definedName name="Lots" localSheetId="22">#REF!</definedName>
    <definedName name="Lots" localSheetId="21">#REF!</definedName>
    <definedName name="Lots" localSheetId="23">#REF!</definedName>
    <definedName name="Lots" localSheetId="25">#REF!</definedName>
    <definedName name="Lots" localSheetId="26">#REF!</definedName>
    <definedName name="Lots" localSheetId="27">#REF!</definedName>
    <definedName name="Lots" localSheetId="28">#REF!</definedName>
    <definedName name="Lots" localSheetId="32">#REF!</definedName>
    <definedName name="Lots" localSheetId="33">#REF!</definedName>
    <definedName name="Lots" localSheetId="34">#REF!</definedName>
    <definedName name="Lots" localSheetId="35">#REF!</definedName>
    <definedName name="Lots" localSheetId="29">#REF!</definedName>
    <definedName name="Lots" localSheetId="30">#REF!</definedName>
    <definedName name="Lots" localSheetId="31">#REF!</definedName>
    <definedName name="Lots" localSheetId="36">#REF!</definedName>
    <definedName name="Lots" localSheetId="37">#REF!</definedName>
    <definedName name="Lots" localSheetId="38">#REF!</definedName>
    <definedName name="Lots" localSheetId="39">#REF!</definedName>
    <definedName name="Lots" localSheetId="40">#REF!</definedName>
    <definedName name="Lots" localSheetId="41">#REF!</definedName>
    <definedName name="Lots" localSheetId="42">#REF!</definedName>
    <definedName name="Lots" localSheetId="43">#REF!</definedName>
    <definedName name="Lots" localSheetId="44">#REF!</definedName>
    <definedName name="Lots" localSheetId="61">#REF!</definedName>
    <definedName name="Lots" localSheetId="60">#REF!</definedName>
    <definedName name="Lots" localSheetId="47">#REF!</definedName>
    <definedName name="Lots" localSheetId="46">#REF!</definedName>
    <definedName name="Lots" localSheetId="45">#REF!</definedName>
    <definedName name="Lots" localSheetId="48">#REF!</definedName>
    <definedName name="Lots" localSheetId="50">#REF!</definedName>
    <definedName name="Lots" localSheetId="51">#REF!</definedName>
    <definedName name="Lots" localSheetId="52">#REF!</definedName>
    <definedName name="Lots" localSheetId="49">#REF!</definedName>
    <definedName name="Lots" localSheetId="55">#REF!</definedName>
    <definedName name="Lots" localSheetId="58">#REF!</definedName>
    <definedName name="Lots" localSheetId="53">#REF!</definedName>
    <definedName name="Lots" localSheetId="57">#REF!</definedName>
    <definedName name="Lots" localSheetId="59">#REF!</definedName>
    <definedName name="Lots" localSheetId="54">#REF!</definedName>
    <definedName name="Lots" localSheetId="56">#REF!</definedName>
    <definedName name="Lots" localSheetId="62">#REF!</definedName>
    <definedName name="Lots">#REF!</definedName>
    <definedName name="MA" localSheetId="2">#REF!</definedName>
    <definedName name="MA" localSheetId="1">#REF!</definedName>
    <definedName name="MA" localSheetId="3">#REF!</definedName>
    <definedName name="MA" localSheetId="7">#REF!</definedName>
    <definedName name="MA" localSheetId="4">#REF!</definedName>
    <definedName name="MA" localSheetId="5">#REF!</definedName>
    <definedName name="MA" localSheetId="6">#REF!</definedName>
    <definedName name="MA" localSheetId="8">#REF!</definedName>
    <definedName name="MA" localSheetId="9">#REF!</definedName>
    <definedName name="MA" localSheetId="11">#REF!</definedName>
    <definedName name="MA" localSheetId="10">#REF!</definedName>
    <definedName name="MA" localSheetId="16">#REF!</definedName>
    <definedName name="MA" localSheetId="13">#REF!</definedName>
    <definedName name="MA" localSheetId="12">#REF!</definedName>
    <definedName name="MA" localSheetId="15">#REF!</definedName>
    <definedName name="MA" localSheetId="14">#REF!</definedName>
    <definedName name="MA" localSheetId="20">#REF!</definedName>
    <definedName name="MA" localSheetId="17">#REF!</definedName>
    <definedName name="MA" localSheetId="19">#REF!</definedName>
    <definedName name="MA" localSheetId="18">#REF!</definedName>
    <definedName name="MA" localSheetId="24">#REF!</definedName>
    <definedName name="MA" localSheetId="22">#REF!</definedName>
    <definedName name="MA" localSheetId="21">#REF!</definedName>
    <definedName name="MA" localSheetId="23">#REF!</definedName>
    <definedName name="MA" localSheetId="25">#REF!</definedName>
    <definedName name="MA" localSheetId="26">#REF!</definedName>
    <definedName name="MA" localSheetId="27">#REF!</definedName>
    <definedName name="MA" localSheetId="28">#REF!</definedName>
    <definedName name="MA" localSheetId="32">#REF!</definedName>
    <definedName name="MA" localSheetId="33">#REF!</definedName>
    <definedName name="MA" localSheetId="34">#REF!</definedName>
    <definedName name="MA" localSheetId="35">#REF!</definedName>
    <definedName name="MA" localSheetId="29">#REF!</definedName>
    <definedName name="MA" localSheetId="30">#REF!</definedName>
    <definedName name="MA" localSheetId="31">#REF!</definedName>
    <definedName name="MA" localSheetId="36">#REF!</definedName>
    <definedName name="MA" localSheetId="37">#REF!</definedName>
    <definedName name="MA" localSheetId="38">#REF!</definedName>
    <definedName name="MA" localSheetId="39">#REF!</definedName>
    <definedName name="MA" localSheetId="40">#REF!</definedName>
    <definedName name="MA" localSheetId="41">#REF!</definedName>
    <definedName name="MA" localSheetId="42">#REF!</definedName>
    <definedName name="MA" localSheetId="43">#REF!</definedName>
    <definedName name="MA" localSheetId="44">#REF!</definedName>
    <definedName name="MA" localSheetId="61">#REF!</definedName>
    <definedName name="MA" localSheetId="60">#REF!</definedName>
    <definedName name="MA" localSheetId="47">#REF!</definedName>
    <definedName name="MA" localSheetId="46">#REF!</definedName>
    <definedName name="MA" localSheetId="45">#REF!</definedName>
    <definedName name="MA" localSheetId="48">#REF!</definedName>
    <definedName name="MA" localSheetId="50">#REF!</definedName>
    <definedName name="MA" localSheetId="51">#REF!</definedName>
    <definedName name="MA" localSheetId="52">#REF!</definedName>
    <definedName name="MA" localSheetId="49">#REF!</definedName>
    <definedName name="MA" localSheetId="55">#REF!</definedName>
    <definedName name="MA" localSheetId="58">#REF!</definedName>
    <definedName name="MA" localSheetId="53">#REF!</definedName>
    <definedName name="MA" localSheetId="57">#REF!</definedName>
    <definedName name="MA" localSheetId="59">#REF!</definedName>
    <definedName name="MA" localSheetId="54">#REF!</definedName>
    <definedName name="MA" localSheetId="56">#REF!</definedName>
    <definedName name="MA" localSheetId="62">#REF!</definedName>
    <definedName name="MA">#REF!</definedName>
    <definedName name="MBC" localSheetId="2">#REF!</definedName>
    <definedName name="MBC" localSheetId="1">#REF!</definedName>
    <definedName name="MBC" localSheetId="3">#REF!</definedName>
    <definedName name="MBC" localSheetId="7">#REF!</definedName>
    <definedName name="MBC" localSheetId="4">#REF!</definedName>
    <definedName name="MBC" localSheetId="5">#REF!</definedName>
    <definedName name="MBC" localSheetId="6">#REF!</definedName>
    <definedName name="MBC" localSheetId="8">#REF!</definedName>
    <definedName name="MBC" localSheetId="9">#REF!</definedName>
    <definedName name="MBC" localSheetId="11">#REF!</definedName>
    <definedName name="MBC" localSheetId="10">#REF!</definedName>
    <definedName name="MBC" localSheetId="16">#REF!</definedName>
    <definedName name="MBC" localSheetId="13">#REF!</definedName>
    <definedName name="MBC" localSheetId="12">#REF!</definedName>
    <definedName name="MBC" localSheetId="15">#REF!</definedName>
    <definedName name="MBC" localSheetId="14">#REF!</definedName>
    <definedName name="MBC" localSheetId="20">#REF!</definedName>
    <definedName name="MBC" localSheetId="17">#REF!</definedName>
    <definedName name="MBC" localSheetId="19">#REF!</definedName>
    <definedName name="MBC" localSheetId="18">#REF!</definedName>
    <definedName name="MBC" localSheetId="24">#REF!</definedName>
    <definedName name="MBC" localSheetId="22">#REF!</definedName>
    <definedName name="MBC" localSheetId="21">#REF!</definedName>
    <definedName name="MBC" localSheetId="23">#REF!</definedName>
    <definedName name="MBC" localSheetId="25">#REF!</definedName>
    <definedName name="MBC" localSheetId="26">#REF!</definedName>
    <definedName name="MBC" localSheetId="27">#REF!</definedName>
    <definedName name="MBC" localSheetId="28">#REF!</definedName>
    <definedName name="MBC" localSheetId="32">#REF!</definedName>
    <definedName name="MBC" localSheetId="33">#REF!</definedName>
    <definedName name="MBC" localSheetId="34">#REF!</definedName>
    <definedName name="MBC" localSheetId="35">#REF!</definedName>
    <definedName name="MBC" localSheetId="29">#REF!</definedName>
    <definedName name="MBC" localSheetId="30">#REF!</definedName>
    <definedName name="MBC" localSheetId="31">#REF!</definedName>
    <definedName name="MBC" localSheetId="36">#REF!</definedName>
    <definedName name="MBC" localSheetId="37">#REF!</definedName>
    <definedName name="MBC" localSheetId="38">#REF!</definedName>
    <definedName name="MBC" localSheetId="39">#REF!</definedName>
    <definedName name="MBC" localSheetId="40">#REF!</definedName>
    <definedName name="MBC" localSheetId="41">#REF!</definedName>
    <definedName name="MBC" localSheetId="42">#REF!</definedName>
    <definedName name="MBC" localSheetId="43">#REF!</definedName>
    <definedName name="MBC" localSheetId="44">#REF!</definedName>
    <definedName name="MBC" localSheetId="61">#REF!</definedName>
    <definedName name="MBC" localSheetId="60">#REF!</definedName>
    <definedName name="MBC" localSheetId="47">#REF!</definedName>
    <definedName name="MBC" localSheetId="46">#REF!</definedName>
    <definedName name="MBC" localSheetId="45">#REF!</definedName>
    <definedName name="MBC" localSheetId="48">#REF!</definedName>
    <definedName name="MBC" localSheetId="50">#REF!</definedName>
    <definedName name="MBC" localSheetId="51">#REF!</definedName>
    <definedName name="MBC" localSheetId="52">#REF!</definedName>
    <definedName name="MBC" localSheetId="49">#REF!</definedName>
    <definedName name="MBC" localSheetId="55">#REF!</definedName>
    <definedName name="MBC" localSheetId="58">#REF!</definedName>
    <definedName name="MBC" localSheetId="53">#REF!</definedName>
    <definedName name="MBC" localSheetId="57">#REF!</definedName>
    <definedName name="MBC" localSheetId="59">#REF!</definedName>
    <definedName name="MBC" localSheetId="54">#REF!</definedName>
    <definedName name="MBC" localSheetId="56">#REF!</definedName>
    <definedName name="MBC" localSheetId="62">#REF!</definedName>
    <definedName name="MBC">#REF!</definedName>
    <definedName name="MI" localSheetId="2">#REF!</definedName>
    <definedName name="MI" localSheetId="1">#REF!</definedName>
    <definedName name="MI" localSheetId="3">#REF!</definedName>
    <definedName name="MI" localSheetId="7">#REF!</definedName>
    <definedName name="MI" localSheetId="4">#REF!</definedName>
    <definedName name="MI" localSheetId="5">#REF!</definedName>
    <definedName name="MI" localSheetId="6">#REF!</definedName>
    <definedName name="MI" localSheetId="8">#REF!</definedName>
    <definedName name="MI" localSheetId="9">#REF!</definedName>
    <definedName name="MI" localSheetId="11">#REF!</definedName>
    <definedName name="MI" localSheetId="10">#REF!</definedName>
    <definedName name="MI" localSheetId="16">#REF!</definedName>
    <definedName name="MI" localSheetId="13">#REF!</definedName>
    <definedName name="MI" localSheetId="12">#REF!</definedName>
    <definedName name="MI" localSheetId="15">#REF!</definedName>
    <definedName name="MI" localSheetId="14">#REF!</definedName>
    <definedName name="MI" localSheetId="20">#REF!</definedName>
    <definedName name="MI" localSheetId="17">#REF!</definedName>
    <definedName name="MI" localSheetId="19">#REF!</definedName>
    <definedName name="MI" localSheetId="18">#REF!</definedName>
    <definedName name="MI" localSheetId="24">#REF!</definedName>
    <definedName name="MI" localSheetId="22">#REF!</definedName>
    <definedName name="MI" localSheetId="21">#REF!</definedName>
    <definedName name="MI" localSheetId="23">#REF!</definedName>
    <definedName name="MI" localSheetId="25">#REF!</definedName>
    <definedName name="MI" localSheetId="26">#REF!</definedName>
    <definedName name="MI" localSheetId="27">#REF!</definedName>
    <definedName name="MI" localSheetId="28">#REF!</definedName>
    <definedName name="MI" localSheetId="32">#REF!</definedName>
    <definedName name="MI" localSheetId="33">#REF!</definedName>
    <definedName name="MI" localSheetId="34">#REF!</definedName>
    <definedName name="MI" localSheetId="35">#REF!</definedName>
    <definedName name="MI" localSheetId="29">#REF!</definedName>
    <definedName name="MI" localSheetId="30">#REF!</definedName>
    <definedName name="MI" localSheetId="31">#REF!</definedName>
    <definedName name="MI" localSheetId="36">#REF!</definedName>
    <definedName name="MI" localSheetId="37">#REF!</definedName>
    <definedName name="MI" localSheetId="38">#REF!</definedName>
    <definedName name="MI" localSheetId="39">#REF!</definedName>
    <definedName name="MI" localSheetId="40">#REF!</definedName>
    <definedName name="MI" localSheetId="41">#REF!</definedName>
    <definedName name="MI" localSheetId="42">#REF!</definedName>
    <definedName name="MI" localSheetId="43">#REF!</definedName>
    <definedName name="MI" localSheetId="44">#REF!</definedName>
    <definedName name="MI" localSheetId="61">#REF!</definedName>
    <definedName name="MI" localSheetId="60">#REF!</definedName>
    <definedName name="MI" localSheetId="47">#REF!</definedName>
    <definedName name="MI" localSheetId="46">#REF!</definedName>
    <definedName name="MI" localSheetId="45">#REF!</definedName>
    <definedName name="MI" localSheetId="48">#REF!</definedName>
    <definedName name="MI" localSheetId="50">#REF!</definedName>
    <definedName name="MI" localSheetId="51">#REF!</definedName>
    <definedName name="MI" localSheetId="52">#REF!</definedName>
    <definedName name="MI" localSheetId="49">#REF!</definedName>
    <definedName name="MI" localSheetId="55">#REF!</definedName>
    <definedName name="MI" localSheetId="58">#REF!</definedName>
    <definedName name="MI" localSheetId="53">#REF!</definedName>
    <definedName name="MI" localSheetId="57">#REF!</definedName>
    <definedName name="MI" localSheetId="59">#REF!</definedName>
    <definedName name="MI" localSheetId="54">#REF!</definedName>
    <definedName name="MI" localSheetId="56">#REF!</definedName>
    <definedName name="MI" localSheetId="62">#REF!</definedName>
    <definedName name="MI">#REF!</definedName>
    <definedName name="MICON">#N/A</definedName>
    <definedName name="MMM" localSheetId="2">#REF!</definedName>
    <definedName name="MMM" localSheetId="1">#REF!</definedName>
    <definedName name="MMM" localSheetId="3">#REF!</definedName>
    <definedName name="MMM" localSheetId="7">#REF!</definedName>
    <definedName name="MMM" localSheetId="4">#REF!</definedName>
    <definedName name="MMM" localSheetId="5">#REF!</definedName>
    <definedName name="MMM" localSheetId="6">#REF!</definedName>
    <definedName name="MMM" localSheetId="8">#REF!</definedName>
    <definedName name="MMM" localSheetId="9">#REF!</definedName>
    <definedName name="MMM" localSheetId="11">#REF!</definedName>
    <definedName name="MMM" localSheetId="10">#REF!</definedName>
    <definedName name="MMM" localSheetId="16">#REF!</definedName>
    <definedName name="MMM" localSheetId="13">#REF!</definedName>
    <definedName name="MMM" localSheetId="12">#REF!</definedName>
    <definedName name="MMM" localSheetId="15">#REF!</definedName>
    <definedName name="MMM" localSheetId="14">#REF!</definedName>
    <definedName name="MMM" localSheetId="20">#REF!</definedName>
    <definedName name="MMM" localSheetId="17">#REF!</definedName>
    <definedName name="MMM" localSheetId="19">#REF!</definedName>
    <definedName name="MMM" localSheetId="18">#REF!</definedName>
    <definedName name="MMM" localSheetId="24">#REF!</definedName>
    <definedName name="MMM" localSheetId="22">#REF!</definedName>
    <definedName name="MMM" localSheetId="21">#REF!</definedName>
    <definedName name="MMM" localSheetId="23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29">#REF!</definedName>
    <definedName name="MMM" localSheetId="30">#REF!</definedName>
    <definedName name="MMM" localSheetId="31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61">#REF!</definedName>
    <definedName name="MMM" localSheetId="60">#REF!</definedName>
    <definedName name="MMM" localSheetId="47">#REF!</definedName>
    <definedName name="MMM" localSheetId="46">#REF!</definedName>
    <definedName name="MMM" localSheetId="45">#REF!</definedName>
    <definedName name="MMM" localSheetId="48">#REF!</definedName>
    <definedName name="MMM" localSheetId="50">#REF!</definedName>
    <definedName name="MMM" localSheetId="51">#REF!</definedName>
    <definedName name="MMM" localSheetId="52">#REF!</definedName>
    <definedName name="MMM" localSheetId="49">#REF!</definedName>
    <definedName name="MMM" localSheetId="55">#REF!</definedName>
    <definedName name="MMM" localSheetId="58">#REF!</definedName>
    <definedName name="MMM" localSheetId="53">#REF!</definedName>
    <definedName name="MMM" localSheetId="57">#REF!</definedName>
    <definedName name="MMM" localSheetId="59">#REF!</definedName>
    <definedName name="MMM" localSheetId="54">#REF!</definedName>
    <definedName name="MMM" localSheetId="56">#REF!</definedName>
    <definedName name="MMM" localSheetId="62">#REF!</definedName>
    <definedName name="MMM">#REF!</definedName>
    <definedName name="MODEL">#N/A</definedName>
    <definedName name="MPBOH">#N/A</definedName>
    <definedName name="MPEOH">#N/A</definedName>
    <definedName name="M행" localSheetId="2">#REF!</definedName>
    <definedName name="M행" localSheetId="1">#REF!</definedName>
    <definedName name="M행" localSheetId="3">#REF!</definedName>
    <definedName name="M행" localSheetId="7">#REF!</definedName>
    <definedName name="M행" localSheetId="4">#REF!</definedName>
    <definedName name="M행" localSheetId="5">#REF!</definedName>
    <definedName name="M행" localSheetId="6">#REF!</definedName>
    <definedName name="M행" localSheetId="8">#REF!</definedName>
    <definedName name="M행" localSheetId="9">#REF!</definedName>
    <definedName name="M행" localSheetId="11">#REF!</definedName>
    <definedName name="M행" localSheetId="10">#REF!</definedName>
    <definedName name="M행" localSheetId="16">#REF!</definedName>
    <definedName name="M행" localSheetId="13">#REF!</definedName>
    <definedName name="M행" localSheetId="12">#REF!</definedName>
    <definedName name="M행" localSheetId="15">#REF!</definedName>
    <definedName name="M행" localSheetId="14">#REF!</definedName>
    <definedName name="M행" localSheetId="20">#REF!</definedName>
    <definedName name="M행" localSheetId="17">#REF!</definedName>
    <definedName name="M행" localSheetId="19">#REF!</definedName>
    <definedName name="M행" localSheetId="18">#REF!</definedName>
    <definedName name="M행" localSheetId="24">#REF!</definedName>
    <definedName name="M행" localSheetId="22">#REF!</definedName>
    <definedName name="M행" localSheetId="21">#REF!</definedName>
    <definedName name="M행" localSheetId="23">#REF!</definedName>
    <definedName name="M행" localSheetId="25">#REF!</definedName>
    <definedName name="M행" localSheetId="26">#REF!</definedName>
    <definedName name="M행" localSheetId="27">#REF!</definedName>
    <definedName name="M행" localSheetId="28">#REF!</definedName>
    <definedName name="M행" localSheetId="32">#REF!</definedName>
    <definedName name="M행" localSheetId="33">#REF!</definedName>
    <definedName name="M행" localSheetId="34">#REF!</definedName>
    <definedName name="M행" localSheetId="35">#REF!</definedName>
    <definedName name="M행" localSheetId="29">#REF!</definedName>
    <definedName name="M행" localSheetId="30">#REF!</definedName>
    <definedName name="M행" localSheetId="31">#REF!</definedName>
    <definedName name="M행" localSheetId="36">#REF!</definedName>
    <definedName name="M행" localSheetId="37">#REF!</definedName>
    <definedName name="M행" localSheetId="38">#REF!</definedName>
    <definedName name="M행" localSheetId="39">#REF!</definedName>
    <definedName name="M행" localSheetId="40">#REF!</definedName>
    <definedName name="M행" localSheetId="41">#REF!</definedName>
    <definedName name="M행" localSheetId="42">#REF!</definedName>
    <definedName name="M행" localSheetId="43">#REF!</definedName>
    <definedName name="M행" localSheetId="44">#REF!</definedName>
    <definedName name="M행" localSheetId="61">#REF!</definedName>
    <definedName name="M행" localSheetId="60">#REF!</definedName>
    <definedName name="M행" localSheetId="47">#REF!</definedName>
    <definedName name="M행" localSheetId="46">#REF!</definedName>
    <definedName name="M행" localSheetId="45">#REF!</definedName>
    <definedName name="M행" localSheetId="48">#REF!</definedName>
    <definedName name="M행" localSheetId="50">#REF!</definedName>
    <definedName name="M행" localSheetId="51">#REF!</definedName>
    <definedName name="M행" localSheetId="52">#REF!</definedName>
    <definedName name="M행" localSheetId="49">#REF!</definedName>
    <definedName name="M행" localSheetId="55">#REF!</definedName>
    <definedName name="M행" localSheetId="58">#REF!</definedName>
    <definedName name="M행" localSheetId="53">#REF!</definedName>
    <definedName name="M행" localSheetId="57">#REF!</definedName>
    <definedName name="M행" localSheetId="59">#REF!</definedName>
    <definedName name="M행" localSheetId="54">#REF!</definedName>
    <definedName name="M행" localSheetId="56">#REF!</definedName>
    <definedName name="M행" localSheetId="62">#REF!</definedName>
    <definedName name="M행">#REF!</definedName>
    <definedName name="N_C1" localSheetId="2">#REF!</definedName>
    <definedName name="N_C1" localSheetId="1">#REF!</definedName>
    <definedName name="N_C1" localSheetId="3">#REF!</definedName>
    <definedName name="N_C1" localSheetId="7">#REF!</definedName>
    <definedName name="N_C1" localSheetId="4">#REF!</definedName>
    <definedName name="N_C1" localSheetId="5">#REF!</definedName>
    <definedName name="N_C1" localSheetId="6">#REF!</definedName>
    <definedName name="N_C1" localSheetId="8">#REF!</definedName>
    <definedName name="N_C1" localSheetId="9">#REF!</definedName>
    <definedName name="N_C1" localSheetId="11">#REF!</definedName>
    <definedName name="N_C1" localSheetId="10">#REF!</definedName>
    <definedName name="N_C1" localSheetId="16">#REF!</definedName>
    <definedName name="N_C1" localSheetId="13">#REF!</definedName>
    <definedName name="N_C1" localSheetId="12">#REF!</definedName>
    <definedName name="N_C1" localSheetId="15">#REF!</definedName>
    <definedName name="N_C1" localSheetId="14">#REF!</definedName>
    <definedName name="N_C1" localSheetId="20">#REF!</definedName>
    <definedName name="N_C1" localSheetId="17">#REF!</definedName>
    <definedName name="N_C1" localSheetId="19">#REF!</definedName>
    <definedName name="N_C1" localSheetId="18">#REF!</definedName>
    <definedName name="N_C1" localSheetId="24">#REF!</definedName>
    <definedName name="N_C1" localSheetId="22">#REF!</definedName>
    <definedName name="N_C1" localSheetId="21">#REF!</definedName>
    <definedName name="N_C1" localSheetId="23">#REF!</definedName>
    <definedName name="N_C1" localSheetId="25">#REF!</definedName>
    <definedName name="N_C1" localSheetId="26">#REF!</definedName>
    <definedName name="N_C1" localSheetId="27">#REF!</definedName>
    <definedName name="N_C1" localSheetId="28">#REF!</definedName>
    <definedName name="N_C1" localSheetId="32">#REF!</definedName>
    <definedName name="N_C1" localSheetId="33">#REF!</definedName>
    <definedName name="N_C1" localSheetId="34">#REF!</definedName>
    <definedName name="N_C1" localSheetId="35">#REF!</definedName>
    <definedName name="N_C1" localSheetId="29">#REF!</definedName>
    <definedName name="N_C1" localSheetId="30">#REF!</definedName>
    <definedName name="N_C1" localSheetId="31">#REF!</definedName>
    <definedName name="N_C1" localSheetId="36">#REF!</definedName>
    <definedName name="N_C1" localSheetId="37">#REF!</definedName>
    <definedName name="N_C1" localSheetId="38">#REF!</definedName>
    <definedName name="N_C1" localSheetId="39">#REF!</definedName>
    <definedName name="N_C1" localSheetId="40">#REF!</definedName>
    <definedName name="N_C1" localSheetId="41">#REF!</definedName>
    <definedName name="N_C1" localSheetId="42">#REF!</definedName>
    <definedName name="N_C1" localSheetId="43">#REF!</definedName>
    <definedName name="N_C1" localSheetId="44">#REF!</definedName>
    <definedName name="N_C1" localSheetId="61">#REF!</definedName>
    <definedName name="N_C1" localSheetId="60">#REF!</definedName>
    <definedName name="N_C1" localSheetId="47">#REF!</definedName>
    <definedName name="N_C1" localSheetId="46">#REF!</definedName>
    <definedName name="N_C1" localSheetId="45">#REF!</definedName>
    <definedName name="N_C1" localSheetId="48">#REF!</definedName>
    <definedName name="N_C1" localSheetId="50">#REF!</definedName>
    <definedName name="N_C1" localSheetId="51">#REF!</definedName>
    <definedName name="N_C1" localSheetId="52">#REF!</definedName>
    <definedName name="N_C1" localSheetId="49">#REF!</definedName>
    <definedName name="N_C1" localSheetId="55">#REF!</definedName>
    <definedName name="N_C1" localSheetId="58">#REF!</definedName>
    <definedName name="N_C1" localSheetId="53">#REF!</definedName>
    <definedName name="N_C1" localSheetId="57">#REF!</definedName>
    <definedName name="N_C1" localSheetId="59">#REF!</definedName>
    <definedName name="N_C1" localSheetId="54">#REF!</definedName>
    <definedName name="N_C1" localSheetId="56">#REF!</definedName>
    <definedName name="N_C1" localSheetId="62">#REF!</definedName>
    <definedName name="N_C1">#REF!</definedName>
    <definedName name="N_C10" localSheetId="2">#REF!</definedName>
    <definedName name="N_C10" localSheetId="1">#REF!</definedName>
    <definedName name="N_C10" localSheetId="3">#REF!</definedName>
    <definedName name="N_C10" localSheetId="7">#REF!</definedName>
    <definedName name="N_C10" localSheetId="4">#REF!</definedName>
    <definedName name="N_C10" localSheetId="5">#REF!</definedName>
    <definedName name="N_C10" localSheetId="6">#REF!</definedName>
    <definedName name="N_C10" localSheetId="8">#REF!</definedName>
    <definedName name="N_C10" localSheetId="9">#REF!</definedName>
    <definedName name="N_C10" localSheetId="11">#REF!</definedName>
    <definedName name="N_C10" localSheetId="10">#REF!</definedName>
    <definedName name="N_C10" localSheetId="16">#REF!</definedName>
    <definedName name="N_C10" localSheetId="13">#REF!</definedName>
    <definedName name="N_C10" localSheetId="12">#REF!</definedName>
    <definedName name="N_C10" localSheetId="15">#REF!</definedName>
    <definedName name="N_C10" localSheetId="14">#REF!</definedName>
    <definedName name="N_C10" localSheetId="20">#REF!</definedName>
    <definedName name="N_C10" localSheetId="17">#REF!</definedName>
    <definedName name="N_C10" localSheetId="19">#REF!</definedName>
    <definedName name="N_C10" localSheetId="18">#REF!</definedName>
    <definedName name="N_C10" localSheetId="24">#REF!</definedName>
    <definedName name="N_C10" localSheetId="22">#REF!</definedName>
    <definedName name="N_C10" localSheetId="21">#REF!</definedName>
    <definedName name="N_C10" localSheetId="23">#REF!</definedName>
    <definedName name="N_C10" localSheetId="25">#REF!</definedName>
    <definedName name="N_C10" localSheetId="26">#REF!</definedName>
    <definedName name="N_C10" localSheetId="27">#REF!</definedName>
    <definedName name="N_C10" localSheetId="28">#REF!</definedName>
    <definedName name="N_C10" localSheetId="32">#REF!</definedName>
    <definedName name="N_C10" localSheetId="33">#REF!</definedName>
    <definedName name="N_C10" localSheetId="34">#REF!</definedName>
    <definedName name="N_C10" localSheetId="35">#REF!</definedName>
    <definedName name="N_C10" localSheetId="29">#REF!</definedName>
    <definedName name="N_C10" localSheetId="30">#REF!</definedName>
    <definedName name="N_C10" localSheetId="31">#REF!</definedName>
    <definedName name="N_C10" localSheetId="36">#REF!</definedName>
    <definedName name="N_C10" localSheetId="37">#REF!</definedName>
    <definedName name="N_C10" localSheetId="38">#REF!</definedName>
    <definedName name="N_C10" localSheetId="39">#REF!</definedName>
    <definedName name="N_C10" localSheetId="40">#REF!</definedName>
    <definedName name="N_C10" localSheetId="41">#REF!</definedName>
    <definedName name="N_C10" localSheetId="42">#REF!</definedName>
    <definedName name="N_C10" localSheetId="43">#REF!</definedName>
    <definedName name="N_C10" localSheetId="44">#REF!</definedName>
    <definedName name="N_C10" localSheetId="61">#REF!</definedName>
    <definedName name="N_C10" localSheetId="60">#REF!</definedName>
    <definedName name="N_C10" localSheetId="47">#REF!</definedName>
    <definedName name="N_C10" localSheetId="46">#REF!</definedName>
    <definedName name="N_C10" localSheetId="45">#REF!</definedName>
    <definedName name="N_C10" localSheetId="48">#REF!</definedName>
    <definedName name="N_C10" localSheetId="50">#REF!</definedName>
    <definedName name="N_C10" localSheetId="51">#REF!</definedName>
    <definedName name="N_C10" localSheetId="52">#REF!</definedName>
    <definedName name="N_C10" localSheetId="49">#REF!</definedName>
    <definedName name="N_C10" localSheetId="55">#REF!</definedName>
    <definedName name="N_C10" localSheetId="58">#REF!</definedName>
    <definedName name="N_C10" localSheetId="53">#REF!</definedName>
    <definedName name="N_C10" localSheetId="57">#REF!</definedName>
    <definedName name="N_C10" localSheetId="59">#REF!</definedName>
    <definedName name="N_C10" localSheetId="54">#REF!</definedName>
    <definedName name="N_C10" localSheetId="56">#REF!</definedName>
    <definedName name="N_C10" localSheetId="62">#REF!</definedName>
    <definedName name="N_C10">#REF!</definedName>
    <definedName name="N_C100" localSheetId="2">#REF!</definedName>
    <definedName name="N_C100" localSheetId="1">#REF!</definedName>
    <definedName name="N_C100" localSheetId="3">#REF!</definedName>
    <definedName name="N_C100" localSheetId="7">#REF!</definedName>
    <definedName name="N_C100" localSheetId="4">#REF!</definedName>
    <definedName name="N_C100" localSheetId="5">#REF!</definedName>
    <definedName name="N_C100" localSheetId="6">#REF!</definedName>
    <definedName name="N_C100" localSheetId="8">#REF!</definedName>
    <definedName name="N_C100" localSheetId="9">#REF!</definedName>
    <definedName name="N_C100" localSheetId="11">#REF!</definedName>
    <definedName name="N_C100" localSheetId="10">#REF!</definedName>
    <definedName name="N_C100" localSheetId="16">#REF!</definedName>
    <definedName name="N_C100" localSheetId="13">#REF!</definedName>
    <definedName name="N_C100" localSheetId="12">#REF!</definedName>
    <definedName name="N_C100" localSheetId="15">#REF!</definedName>
    <definedName name="N_C100" localSheetId="14">#REF!</definedName>
    <definedName name="N_C100" localSheetId="20">#REF!</definedName>
    <definedName name="N_C100" localSheetId="17">#REF!</definedName>
    <definedName name="N_C100" localSheetId="19">#REF!</definedName>
    <definedName name="N_C100" localSheetId="18">#REF!</definedName>
    <definedName name="N_C100" localSheetId="24">#REF!</definedName>
    <definedName name="N_C100" localSheetId="22">#REF!</definedName>
    <definedName name="N_C100" localSheetId="21">#REF!</definedName>
    <definedName name="N_C100" localSheetId="23">#REF!</definedName>
    <definedName name="N_C100" localSheetId="25">#REF!</definedName>
    <definedName name="N_C100" localSheetId="26">#REF!</definedName>
    <definedName name="N_C100" localSheetId="27">#REF!</definedName>
    <definedName name="N_C100" localSheetId="28">#REF!</definedName>
    <definedName name="N_C100" localSheetId="32">#REF!</definedName>
    <definedName name="N_C100" localSheetId="33">#REF!</definedName>
    <definedName name="N_C100" localSheetId="34">#REF!</definedName>
    <definedName name="N_C100" localSheetId="35">#REF!</definedName>
    <definedName name="N_C100" localSheetId="29">#REF!</definedName>
    <definedName name="N_C100" localSheetId="30">#REF!</definedName>
    <definedName name="N_C100" localSheetId="31">#REF!</definedName>
    <definedName name="N_C100" localSheetId="36">#REF!</definedName>
    <definedName name="N_C100" localSheetId="37">#REF!</definedName>
    <definedName name="N_C100" localSheetId="38">#REF!</definedName>
    <definedName name="N_C100" localSheetId="39">#REF!</definedName>
    <definedName name="N_C100" localSheetId="40">#REF!</definedName>
    <definedName name="N_C100" localSheetId="41">#REF!</definedName>
    <definedName name="N_C100" localSheetId="42">#REF!</definedName>
    <definedName name="N_C100" localSheetId="43">#REF!</definedName>
    <definedName name="N_C100" localSheetId="44">#REF!</definedName>
    <definedName name="N_C100" localSheetId="61">#REF!</definedName>
    <definedName name="N_C100" localSheetId="60">#REF!</definedName>
    <definedName name="N_C100" localSheetId="47">#REF!</definedName>
    <definedName name="N_C100" localSheetId="46">#REF!</definedName>
    <definedName name="N_C100" localSheetId="45">#REF!</definedName>
    <definedName name="N_C100" localSheetId="48">#REF!</definedName>
    <definedName name="N_C100" localSheetId="50">#REF!</definedName>
    <definedName name="N_C100" localSheetId="51">#REF!</definedName>
    <definedName name="N_C100" localSheetId="52">#REF!</definedName>
    <definedName name="N_C100" localSheetId="49">#REF!</definedName>
    <definedName name="N_C100" localSheetId="55">#REF!</definedName>
    <definedName name="N_C100" localSheetId="58">#REF!</definedName>
    <definedName name="N_C100" localSheetId="53">#REF!</definedName>
    <definedName name="N_C100" localSheetId="57">#REF!</definedName>
    <definedName name="N_C100" localSheetId="59">#REF!</definedName>
    <definedName name="N_C100" localSheetId="54">#REF!</definedName>
    <definedName name="N_C100" localSheetId="56">#REF!</definedName>
    <definedName name="N_C100" localSheetId="62">#REF!</definedName>
    <definedName name="N_C100">#REF!</definedName>
    <definedName name="n_c10a" localSheetId="2">#REF!</definedName>
    <definedName name="n_c10a" localSheetId="1">#REF!</definedName>
    <definedName name="n_c10a" localSheetId="3">#REF!</definedName>
    <definedName name="n_c10a" localSheetId="7">#REF!</definedName>
    <definedName name="n_c10a" localSheetId="4">#REF!</definedName>
    <definedName name="n_c10a" localSheetId="5">#REF!</definedName>
    <definedName name="n_c10a" localSheetId="6">#REF!</definedName>
    <definedName name="n_c10a" localSheetId="8">#REF!</definedName>
    <definedName name="n_c10a" localSheetId="9">#REF!</definedName>
    <definedName name="n_c10a" localSheetId="11">#REF!</definedName>
    <definedName name="n_c10a" localSheetId="10">#REF!</definedName>
    <definedName name="n_c10a" localSheetId="16">#REF!</definedName>
    <definedName name="n_c10a" localSheetId="13">#REF!</definedName>
    <definedName name="n_c10a" localSheetId="12">#REF!</definedName>
    <definedName name="n_c10a" localSheetId="15">#REF!</definedName>
    <definedName name="n_c10a" localSheetId="14">#REF!</definedName>
    <definedName name="n_c10a" localSheetId="20">#REF!</definedName>
    <definedName name="n_c10a" localSheetId="17">#REF!</definedName>
    <definedName name="n_c10a" localSheetId="19">#REF!</definedName>
    <definedName name="n_c10a" localSheetId="18">#REF!</definedName>
    <definedName name="n_c10a" localSheetId="24">#REF!</definedName>
    <definedName name="n_c10a" localSheetId="22">#REF!</definedName>
    <definedName name="n_c10a" localSheetId="21">#REF!</definedName>
    <definedName name="n_c10a" localSheetId="23">#REF!</definedName>
    <definedName name="n_c10a" localSheetId="25">#REF!</definedName>
    <definedName name="n_c10a" localSheetId="26">#REF!</definedName>
    <definedName name="n_c10a" localSheetId="27">#REF!</definedName>
    <definedName name="n_c10a" localSheetId="28">#REF!</definedName>
    <definedName name="n_c10a" localSheetId="32">#REF!</definedName>
    <definedName name="n_c10a" localSheetId="33">#REF!</definedName>
    <definedName name="n_c10a" localSheetId="34">#REF!</definedName>
    <definedName name="n_c10a" localSheetId="35">#REF!</definedName>
    <definedName name="n_c10a" localSheetId="29">#REF!</definedName>
    <definedName name="n_c10a" localSheetId="30">#REF!</definedName>
    <definedName name="n_c10a" localSheetId="31">#REF!</definedName>
    <definedName name="n_c10a" localSheetId="36">#REF!</definedName>
    <definedName name="n_c10a" localSheetId="37">#REF!</definedName>
    <definedName name="n_c10a" localSheetId="38">#REF!</definedName>
    <definedName name="n_c10a" localSheetId="39">#REF!</definedName>
    <definedName name="n_c10a" localSheetId="40">#REF!</definedName>
    <definedName name="n_c10a" localSheetId="41">#REF!</definedName>
    <definedName name="n_c10a" localSheetId="42">#REF!</definedName>
    <definedName name="n_c10a" localSheetId="43">#REF!</definedName>
    <definedName name="n_c10a" localSheetId="44">#REF!</definedName>
    <definedName name="n_c10a" localSheetId="61">#REF!</definedName>
    <definedName name="n_c10a" localSheetId="60">#REF!</definedName>
    <definedName name="n_c10a" localSheetId="47">#REF!</definedName>
    <definedName name="n_c10a" localSheetId="46">#REF!</definedName>
    <definedName name="n_c10a" localSheetId="45">#REF!</definedName>
    <definedName name="n_c10a" localSheetId="48">#REF!</definedName>
    <definedName name="n_c10a" localSheetId="50">#REF!</definedName>
    <definedName name="n_c10a" localSheetId="51">#REF!</definedName>
    <definedName name="n_c10a" localSheetId="52">#REF!</definedName>
    <definedName name="n_c10a" localSheetId="49">#REF!</definedName>
    <definedName name="n_c10a" localSheetId="55">#REF!</definedName>
    <definedName name="n_c10a" localSheetId="58">#REF!</definedName>
    <definedName name="n_c10a" localSheetId="53">#REF!</definedName>
    <definedName name="n_c10a" localSheetId="57">#REF!</definedName>
    <definedName name="n_c10a" localSheetId="59">#REF!</definedName>
    <definedName name="n_c10a" localSheetId="54">#REF!</definedName>
    <definedName name="n_c10a" localSheetId="56">#REF!</definedName>
    <definedName name="n_c10a" localSheetId="62">#REF!</definedName>
    <definedName name="n_c10a">#REF!</definedName>
    <definedName name="N_C11" localSheetId="2">#REF!</definedName>
    <definedName name="N_C11" localSheetId="1">#REF!</definedName>
    <definedName name="N_C11" localSheetId="3">#REF!</definedName>
    <definedName name="N_C11" localSheetId="7">#REF!</definedName>
    <definedName name="N_C11" localSheetId="4">#REF!</definedName>
    <definedName name="N_C11" localSheetId="5">#REF!</definedName>
    <definedName name="N_C11" localSheetId="6">#REF!</definedName>
    <definedName name="N_C11" localSheetId="8">#REF!</definedName>
    <definedName name="N_C11" localSheetId="9">#REF!</definedName>
    <definedName name="N_C11" localSheetId="11">#REF!</definedName>
    <definedName name="N_C11" localSheetId="10">#REF!</definedName>
    <definedName name="N_C11" localSheetId="16">#REF!</definedName>
    <definedName name="N_C11" localSheetId="13">#REF!</definedName>
    <definedName name="N_C11" localSheetId="12">#REF!</definedName>
    <definedName name="N_C11" localSheetId="15">#REF!</definedName>
    <definedName name="N_C11" localSheetId="14">#REF!</definedName>
    <definedName name="N_C11" localSheetId="20">#REF!</definedName>
    <definedName name="N_C11" localSheetId="17">#REF!</definedName>
    <definedName name="N_C11" localSheetId="19">#REF!</definedName>
    <definedName name="N_C11" localSheetId="18">#REF!</definedName>
    <definedName name="N_C11" localSheetId="24">#REF!</definedName>
    <definedName name="N_C11" localSheetId="22">#REF!</definedName>
    <definedName name="N_C11" localSheetId="21">#REF!</definedName>
    <definedName name="N_C11" localSheetId="23">#REF!</definedName>
    <definedName name="N_C11" localSheetId="25">#REF!</definedName>
    <definedName name="N_C11" localSheetId="26">#REF!</definedName>
    <definedName name="N_C11" localSheetId="27">#REF!</definedName>
    <definedName name="N_C11" localSheetId="28">#REF!</definedName>
    <definedName name="N_C11" localSheetId="32">#REF!</definedName>
    <definedName name="N_C11" localSheetId="33">#REF!</definedName>
    <definedName name="N_C11" localSheetId="34">#REF!</definedName>
    <definedName name="N_C11" localSheetId="35">#REF!</definedName>
    <definedName name="N_C11" localSheetId="29">#REF!</definedName>
    <definedName name="N_C11" localSheetId="30">#REF!</definedName>
    <definedName name="N_C11" localSheetId="31">#REF!</definedName>
    <definedName name="N_C11" localSheetId="36">#REF!</definedName>
    <definedName name="N_C11" localSheetId="37">#REF!</definedName>
    <definedName name="N_C11" localSheetId="38">#REF!</definedName>
    <definedName name="N_C11" localSheetId="39">#REF!</definedName>
    <definedName name="N_C11" localSheetId="40">#REF!</definedName>
    <definedName name="N_C11" localSheetId="41">#REF!</definedName>
    <definedName name="N_C11" localSheetId="42">#REF!</definedName>
    <definedName name="N_C11" localSheetId="43">#REF!</definedName>
    <definedName name="N_C11" localSheetId="44">#REF!</definedName>
    <definedName name="N_C11" localSheetId="61">#REF!</definedName>
    <definedName name="N_C11" localSheetId="60">#REF!</definedName>
    <definedName name="N_C11" localSheetId="47">#REF!</definedName>
    <definedName name="N_C11" localSheetId="46">#REF!</definedName>
    <definedName name="N_C11" localSheetId="45">#REF!</definedName>
    <definedName name="N_C11" localSheetId="48">#REF!</definedName>
    <definedName name="N_C11" localSheetId="50">#REF!</definedName>
    <definedName name="N_C11" localSheetId="51">#REF!</definedName>
    <definedName name="N_C11" localSheetId="52">#REF!</definedName>
    <definedName name="N_C11" localSheetId="49">#REF!</definedName>
    <definedName name="N_C11" localSheetId="55">#REF!</definedName>
    <definedName name="N_C11" localSheetId="58">#REF!</definedName>
    <definedName name="N_C11" localSheetId="53">#REF!</definedName>
    <definedName name="N_C11" localSheetId="57">#REF!</definedName>
    <definedName name="N_C11" localSheetId="59">#REF!</definedName>
    <definedName name="N_C11" localSheetId="54">#REF!</definedName>
    <definedName name="N_C11" localSheetId="56">#REF!</definedName>
    <definedName name="N_C11" localSheetId="62">#REF!</definedName>
    <definedName name="N_C11">#REF!</definedName>
    <definedName name="n_c11a" localSheetId="2">#REF!</definedName>
    <definedName name="n_c11a" localSheetId="1">#REF!</definedName>
    <definedName name="n_c11a" localSheetId="3">#REF!</definedName>
    <definedName name="n_c11a" localSheetId="7">#REF!</definedName>
    <definedName name="n_c11a" localSheetId="4">#REF!</definedName>
    <definedName name="n_c11a" localSheetId="5">#REF!</definedName>
    <definedName name="n_c11a" localSheetId="6">#REF!</definedName>
    <definedName name="n_c11a" localSheetId="8">#REF!</definedName>
    <definedName name="n_c11a" localSheetId="9">#REF!</definedName>
    <definedName name="n_c11a" localSheetId="11">#REF!</definedName>
    <definedName name="n_c11a" localSheetId="10">#REF!</definedName>
    <definedName name="n_c11a" localSheetId="16">#REF!</definedName>
    <definedName name="n_c11a" localSheetId="13">#REF!</definedName>
    <definedName name="n_c11a" localSheetId="12">#REF!</definedName>
    <definedName name="n_c11a" localSheetId="15">#REF!</definedName>
    <definedName name="n_c11a" localSheetId="14">#REF!</definedName>
    <definedName name="n_c11a" localSheetId="20">#REF!</definedName>
    <definedName name="n_c11a" localSheetId="17">#REF!</definedName>
    <definedName name="n_c11a" localSheetId="19">#REF!</definedName>
    <definedName name="n_c11a" localSheetId="18">#REF!</definedName>
    <definedName name="n_c11a" localSheetId="24">#REF!</definedName>
    <definedName name="n_c11a" localSheetId="22">#REF!</definedName>
    <definedName name="n_c11a" localSheetId="21">#REF!</definedName>
    <definedName name="n_c11a" localSheetId="23">#REF!</definedName>
    <definedName name="n_c11a" localSheetId="25">#REF!</definedName>
    <definedName name="n_c11a" localSheetId="26">#REF!</definedName>
    <definedName name="n_c11a" localSheetId="27">#REF!</definedName>
    <definedName name="n_c11a" localSheetId="28">#REF!</definedName>
    <definedName name="n_c11a" localSheetId="32">#REF!</definedName>
    <definedName name="n_c11a" localSheetId="33">#REF!</definedName>
    <definedName name="n_c11a" localSheetId="34">#REF!</definedName>
    <definedName name="n_c11a" localSheetId="35">#REF!</definedName>
    <definedName name="n_c11a" localSheetId="29">#REF!</definedName>
    <definedName name="n_c11a" localSheetId="30">#REF!</definedName>
    <definedName name="n_c11a" localSheetId="31">#REF!</definedName>
    <definedName name="n_c11a" localSheetId="36">#REF!</definedName>
    <definedName name="n_c11a" localSheetId="37">#REF!</definedName>
    <definedName name="n_c11a" localSheetId="38">#REF!</definedName>
    <definedName name="n_c11a" localSheetId="39">#REF!</definedName>
    <definedName name="n_c11a" localSheetId="40">#REF!</definedName>
    <definedName name="n_c11a" localSheetId="41">#REF!</definedName>
    <definedName name="n_c11a" localSheetId="42">#REF!</definedName>
    <definedName name="n_c11a" localSheetId="43">#REF!</definedName>
    <definedName name="n_c11a" localSheetId="44">#REF!</definedName>
    <definedName name="n_c11a" localSheetId="61">#REF!</definedName>
    <definedName name="n_c11a" localSheetId="60">#REF!</definedName>
    <definedName name="n_c11a" localSheetId="47">#REF!</definedName>
    <definedName name="n_c11a" localSheetId="46">#REF!</definedName>
    <definedName name="n_c11a" localSheetId="45">#REF!</definedName>
    <definedName name="n_c11a" localSheetId="48">#REF!</definedName>
    <definedName name="n_c11a" localSheetId="50">#REF!</definedName>
    <definedName name="n_c11a" localSheetId="51">#REF!</definedName>
    <definedName name="n_c11a" localSheetId="52">#REF!</definedName>
    <definedName name="n_c11a" localSheetId="49">#REF!</definedName>
    <definedName name="n_c11a" localSheetId="55">#REF!</definedName>
    <definedName name="n_c11a" localSheetId="58">#REF!</definedName>
    <definedName name="n_c11a" localSheetId="53">#REF!</definedName>
    <definedName name="n_c11a" localSheetId="57">#REF!</definedName>
    <definedName name="n_c11a" localSheetId="59">#REF!</definedName>
    <definedName name="n_c11a" localSheetId="54">#REF!</definedName>
    <definedName name="n_c11a" localSheetId="56">#REF!</definedName>
    <definedName name="n_c11a" localSheetId="62">#REF!</definedName>
    <definedName name="n_c11a">#REF!</definedName>
    <definedName name="N_C12" localSheetId="2">#REF!</definedName>
    <definedName name="N_C12" localSheetId="1">#REF!</definedName>
    <definedName name="N_C12" localSheetId="3">#REF!</definedName>
    <definedName name="N_C12" localSheetId="7">#REF!</definedName>
    <definedName name="N_C12" localSheetId="4">#REF!</definedName>
    <definedName name="N_C12" localSheetId="5">#REF!</definedName>
    <definedName name="N_C12" localSheetId="6">#REF!</definedName>
    <definedName name="N_C12" localSheetId="8">#REF!</definedName>
    <definedName name="N_C12" localSheetId="9">#REF!</definedName>
    <definedName name="N_C12" localSheetId="11">#REF!</definedName>
    <definedName name="N_C12" localSheetId="10">#REF!</definedName>
    <definedName name="N_C12" localSheetId="16">#REF!</definedName>
    <definedName name="N_C12" localSheetId="13">#REF!</definedName>
    <definedName name="N_C12" localSheetId="12">#REF!</definedName>
    <definedName name="N_C12" localSheetId="15">#REF!</definedName>
    <definedName name="N_C12" localSheetId="14">#REF!</definedName>
    <definedName name="N_C12" localSheetId="20">#REF!</definedName>
    <definedName name="N_C12" localSheetId="17">#REF!</definedName>
    <definedName name="N_C12" localSheetId="19">#REF!</definedName>
    <definedName name="N_C12" localSheetId="18">#REF!</definedName>
    <definedName name="N_C12" localSheetId="24">#REF!</definedName>
    <definedName name="N_C12" localSheetId="22">#REF!</definedName>
    <definedName name="N_C12" localSheetId="21">#REF!</definedName>
    <definedName name="N_C12" localSheetId="23">#REF!</definedName>
    <definedName name="N_C12" localSheetId="25">#REF!</definedName>
    <definedName name="N_C12" localSheetId="26">#REF!</definedName>
    <definedName name="N_C12" localSheetId="27">#REF!</definedName>
    <definedName name="N_C12" localSheetId="28">#REF!</definedName>
    <definedName name="N_C12" localSheetId="32">#REF!</definedName>
    <definedName name="N_C12" localSheetId="33">#REF!</definedName>
    <definedName name="N_C12" localSheetId="34">#REF!</definedName>
    <definedName name="N_C12" localSheetId="35">#REF!</definedName>
    <definedName name="N_C12" localSheetId="29">#REF!</definedName>
    <definedName name="N_C12" localSheetId="30">#REF!</definedName>
    <definedName name="N_C12" localSheetId="31">#REF!</definedName>
    <definedName name="N_C12" localSheetId="36">#REF!</definedName>
    <definedName name="N_C12" localSheetId="37">#REF!</definedName>
    <definedName name="N_C12" localSheetId="38">#REF!</definedName>
    <definedName name="N_C12" localSheetId="39">#REF!</definedName>
    <definedName name="N_C12" localSheetId="40">#REF!</definedName>
    <definedName name="N_C12" localSheetId="41">#REF!</definedName>
    <definedName name="N_C12" localSheetId="42">#REF!</definedName>
    <definedName name="N_C12" localSheetId="43">#REF!</definedName>
    <definedName name="N_C12" localSheetId="44">#REF!</definedName>
    <definedName name="N_C12" localSheetId="61">#REF!</definedName>
    <definedName name="N_C12" localSheetId="60">#REF!</definedName>
    <definedName name="N_C12" localSheetId="47">#REF!</definedName>
    <definedName name="N_C12" localSheetId="46">#REF!</definedName>
    <definedName name="N_C12" localSheetId="45">#REF!</definedName>
    <definedName name="N_C12" localSheetId="48">#REF!</definedName>
    <definedName name="N_C12" localSheetId="50">#REF!</definedName>
    <definedName name="N_C12" localSheetId="51">#REF!</definedName>
    <definedName name="N_C12" localSheetId="52">#REF!</definedName>
    <definedName name="N_C12" localSheetId="49">#REF!</definedName>
    <definedName name="N_C12" localSheetId="55">#REF!</definedName>
    <definedName name="N_C12" localSheetId="58">#REF!</definedName>
    <definedName name="N_C12" localSheetId="53">#REF!</definedName>
    <definedName name="N_C12" localSheetId="57">#REF!</definedName>
    <definedName name="N_C12" localSheetId="59">#REF!</definedName>
    <definedName name="N_C12" localSheetId="54">#REF!</definedName>
    <definedName name="N_C12" localSheetId="56">#REF!</definedName>
    <definedName name="N_C12" localSheetId="62">#REF!</definedName>
    <definedName name="N_C12">#REF!</definedName>
    <definedName name="n_c12b" localSheetId="2">#REF!</definedName>
    <definedName name="n_c12b" localSheetId="1">#REF!</definedName>
    <definedName name="n_c12b" localSheetId="3">#REF!</definedName>
    <definedName name="n_c12b" localSheetId="7">#REF!</definedName>
    <definedName name="n_c12b" localSheetId="4">#REF!</definedName>
    <definedName name="n_c12b" localSheetId="5">#REF!</definedName>
    <definedName name="n_c12b" localSheetId="6">#REF!</definedName>
    <definedName name="n_c12b" localSheetId="8">#REF!</definedName>
    <definedName name="n_c12b" localSheetId="9">#REF!</definedName>
    <definedName name="n_c12b" localSheetId="11">#REF!</definedName>
    <definedName name="n_c12b" localSheetId="10">#REF!</definedName>
    <definedName name="n_c12b" localSheetId="16">#REF!</definedName>
    <definedName name="n_c12b" localSheetId="13">#REF!</definedName>
    <definedName name="n_c12b" localSheetId="12">#REF!</definedName>
    <definedName name="n_c12b" localSheetId="15">#REF!</definedName>
    <definedName name="n_c12b" localSheetId="14">#REF!</definedName>
    <definedName name="n_c12b" localSheetId="20">#REF!</definedName>
    <definedName name="n_c12b" localSheetId="17">#REF!</definedName>
    <definedName name="n_c12b" localSheetId="19">#REF!</definedName>
    <definedName name="n_c12b" localSheetId="18">#REF!</definedName>
    <definedName name="n_c12b" localSheetId="24">#REF!</definedName>
    <definedName name="n_c12b" localSheetId="22">#REF!</definedName>
    <definedName name="n_c12b" localSheetId="21">#REF!</definedName>
    <definedName name="n_c12b" localSheetId="23">#REF!</definedName>
    <definedName name="n_c12b" localSheetId="25">#REF!</definedName>
    <definedName name="n_c12b" localSheetId="26">#REF!</definedName>
    <definedName name="n_c12b" localSheetId="27">#REF!</definedName>
    <definedName name="n_c12b" localSheetId="28">#REF!</definedName>
    <definedName name="n_c12b" localSheetId="32">#REF!</definedName>
    <definedName name="n_c12b" localSheetId="33">#REF!</definedName>
    <definedName name="n_c12b" localSheetId="34">#REF!</definedName>
    <definedName name="n_c12b" localSheetId="35">#REF!</definedName>
    <definedName name="n_c12b" localSheetId="29">#REF!</definedName>
    <definedName name="n_c12b" localSheetId="30">#REF!</definedName>
    <definedName name="n_c12b" localSheetId="31">#REF!</definedName>
    <definedName name="n_c12b" localSheetId="36">#REF!</definedName>
    <definedName name="n_c12b" localSheetId="37">#REF!</definedName>
    <definedName name="n_c12b" localSheetId="38">#REF!</definedName>
    <definedName name="n_c12b" localSheetId="39">#REF!</definedName>
    <definedName name="n_c12b" localSheetId="40">#REF!</definedName>
    <definedName name="n_c12b" localSheetId="41">#REF!</definedName>
    <definedName name="n_c12b" localSheetId="42">#REF!</definedName>
    <definedName name="n_c12b" localSheetId="43">#REF!</definedName>
    <definedName name="n_c12b" localSheetId="44">#REF!</definedName>
    <definedName name="n_c12b" localSheetId="61">#REF!</definedName>
    <definedName name="n_c12b" localSheetId="60">#REF!</definedName>
    <definedName name="n_c12b" localSheetId="47">#REF!</definedName>
    <definedName name="n_c12b" localSheetId="46">#REF!</definedName>
    <definedName name="n_c12b" localSheetId="45">#REF!</definedName>
    <definedName name="n_c12b" localSheetId="48">#REF!</definedName>
    <definedName name="n_c12b" localSheetId="50">#REF!</definedName>
    <definedName name="n_c12b" localSheetId="51">#REF!</definedName>
    <definedName name="n_c12b" localSheetId="52">#REF!</definedName>
    <definedName name="n_c12b" localSheetId="49">#REF!</definedName>
    <definedName name="n_c12b" localSheetId="55">#REF!</definedName>
    <definedName name="n_c12b" localSheetId="58">#REF!</definedName>
    <definedName name="n_c12b" localSheetId="53">#REF!</definedName>
    <definedName name="n_c12b" localSheetId="57">#REF!</definedName>
    <definedName name="n_c12b" localSheetId="59">#REF!</definedName>
    <definedName name="n_c12b" localSheetId="54">#REF!</definedName>
    <definedName name="n_c12b" localSheetId="56">#REF!</definedName>
    <definedName name="n_c12b" localSheetId="62">#REF!</definedName>
    <definedName name="n_c12b">#REF!</definedName>
    <definedName name="n_c1a" localSheetId="2">#REF!</definedName>
    <definedName name="n_c1a" localSheetId="1">#REF!</definedName>
    <definedName name="n_c1a" localSheetId="3">#REF!</definedName>
    <definedName name="n_c1a" localSheetId="7">#REF!</definedName>
    <definedName name="n_c1a" localSheetId="4">#REF!</definedName>
    <definedName name="n_c1a" localSheetId="5">#REF!</definedName>
    <definedName name="n_c1a" localSheetId="6">#REF!</definedName>
    <definedName name="n_c1a" localSheetId="8">#REF!</definedName>
    <definedName name="n_c1a" localSheetId="9">#REF!</definedName>
    <definedName name="n_c1a" localSheetId="11">#REF!</definedName>
    <definedName name="n_c1a" localSheetId="10">#REF!</definedName>
    <definedName name="n_c1a" localSheetId="16">#REF!</definedName>
    <definedName name="n_c1a" localSheetId="13">#REF!</definedName>
    <definedName name="n_c1a" localSheetId="12">#REF!</definedName>
    <definedName name="n_c1a" localSheetId="15">#REF!</definedName>
    <definedName name="n_c1a" localSheetId="14">#REF!</definedName>
    <definedName name="n_c1a" localSheetId="20">#REF!</definedName>
    <definedName name="n_c1a" localSheetId="17">#REF!</definedName>
    <definedName name="n_c1a" localSheetId="19">#REF!</definedName>
    <definedName name="n_c1a" localSheetId="18">#REF!</definedName>
    <definedName name="n_c1a" localSheetId="24">#REF!</definedName>
    <definedName name="n_c1a" localSheetId="22">#REF!</definedName>
    <definedName name="n_c1a" localSheetId="21">#REF!</definedName>
    <definedName name="n_c1a" localSheetId="23">#REF!</definedName>
    <definedName name="n_c1a" localSheetId="25">#REF!</definedName>
    <definedName name="n_c1a" localSheetId="26">#REF!</definedName>
    <definedName name="n_c1a" localSheetId="27">#REF!</definedName>
    <definedName name="n_c1a" localSheetId="28">#REF!</definedName>
    <definedName name="n_c1a" localSheetId="32">#REF!</definedName>
    <definedName name="n_c1a" localSheetId="33">#REF!</definedName>
    <definedName name="n_c1a" localSheetId="34">#REF!</definedName>
    <definedName name="n_c1a" localSheetId="35">#REF!</definedName>
    <definedName name="n_c1a" localSheetId="29">#REF!</definedName>
    <definedName name="n_c1a" localSheetId="30">#REF!</definedName>
    <definedName name="n_c1a" localSheetId="31">#REF!</definedName>
    <definedName name="n_c1a" localSheetId="36">#REF!</definedName>
    <definedName name="n_c1a" localSheetId="37">#REF!</definedName>
    <definedName name="n_c1a" localSheetId="38">#REF!</definedName>
    <definedName name="n_c1a" localSheetId="39">#REF!</definedName>
    <definedName name="n_c1a" localSheetId="40">#REF!</definedName>
    <definedName name="n_c1a" localSheetId="41">#REF!</definedName>
    <definedName name="n_c1a" localSheetId="42">#REF!</definedName>
    <definedName name="n_c1a" localSheetId="43">#REF!</definedName>
    <definedName name="n_c1a" localSheetId="44">#REF!</definedName>
    <definedName name="n_c1a" localSheetId="61">#REF!</definedName>
    <definedName name="n_c1a" localSheetId="60">#REF!</definedName>
    <definedName name="n_c1a" localSheetId="47">#REF!</definedName>
    <definedName name="n_c1a" localSheetId="46">#REF!</definedName>
    <definedName name="n_c1a" localSheetId="45">#REF!</definedName>
    <definedName name="n_c1a" localSheetId="48">#REF!</definedName>
    <definedName name="n_c1a" localSheetId="50">#REF!</definedName>
    <definedName name="n_c1a" localSheetId="51">#REF!</definedName>
    <definedName name="n_c1a" localSheetId="52">#REF!</definedName>
    <definedName name="n_c1a" localSheetId="49">#REF!</definedName>
    <definedName name="n_c1a" localSheetId="55">#REF!</definedName>
    <definedName name="n_c1a" localSheetId="58">#REF!</definedName>
    <definedName name="n_c1a" localSheetId="53">#REF!</definedName>
    <definedName name="n_c1a" localSheetId="57">#REF!</definedName>
    <definedName name="n_c1a" localSheetId="59">#REF!</definedName>
    <definedName name="n_c1a" localSheetId="54">#REF!</definedName>
    <definedName name="n_c1a" localSheetId="56">#REF!</definedName>
    <definedName name="n_c1a" localSheetId="62">#REF!</definedName>
    <definedName name="n_c1a">#REF!</definedName>
    <definedName name="N_C2" localSheetId="2">#REF!</definedName>
    <definedName name="N_C2" localSheetId="1">#REF!</definedName>
    <definedName name="N_C2" localSheetId="3">#REF!</definedName>
    <definedName name="N_C2" localSheetId="7">#REF!</definedName>
    <definedName name="N_C2" localSheetId="4">#REF!</definedName>
    <definedName name="N_C2" localSheetId="5">#REF!</definedName>
    <definedName name="N_C2" localSheetId="6">#REF!</definedName>
    <definedName name="N_C2" localSheetId="8">#REF!</definedName>
    <definedName name="N_C2" localSheetId="9">#REF!</definedName>
    <definedName name="N_C2" localSheetId="11">#REF!</definedName>
    <definedName name="N_C2" localSheetId="10">#REF!</definedName>
    <definedName name="N_C2" localSheetId="16">#REF!</definedName>
    <definedName name="N_C2" localSheetId="13">#REF!</definedName>
    <definedName name="N_C2" localSheetId="12">#REF!</definedName>
    <definedName name="N_C2" localSheetId="15">#REF!</definedName>
    <definedName name="N_C2" localSheetId="14">#REF!</definedName>
    <definedName name="N_C2" localSheetId="20">#REF!</definedName>
    <definedName name="N_C2" localSheetId="17">#REF!</definedName>
    <definedName name="N_C2" localSheetId="19">#REF!</definedName>
    <definedName name="N_C2" localSheetId="18">#REF!</definedName>
    <definedName name="N_C2" localSheetId="24">#REF!</definedName>
    <definedName name="N_C2" localSheetId="22">#REF!</definedName>
    <definedName name="N_C2" localSheetId="21">#REF!</definedName>
    <definedName name="N_C2" localSheetId="23">#REF!</definedName>
    <definedName name="N_C2" localSheetId="25">#REF!</definedName>
    <definedName name="N_C2" localSheetId="26">#REF!</definedName>
    <definedName name="N_C2" localSheetId="27">#REF!</definedName>
    <definedName name="N_C2" localSheetId="28">#REF!</definedName>
    <definedName name="N_C2" localSheetId="32">#REF!</definedName>
    <definedName name="N_C2" localSheetId="33">#REF!</definedName>
    <definedName name="N_C2" localSheetId="34">#REF!</definedName>
    <definedName name="N_C2" localSheetId="35">#REF!</definedName>
    <definedName name="N_C2" localSheetId="29">#REF!</definedName>
    <definedName name="N_C2" localSheetId="30">#REF!</definedName>
    <definedName name="N_C2" localSheetId="31">#REF!</definedName>
    <definedName name="N_C2" localSheetId="36">#REF!</definedName>
    <definedName name="N_C2" localSheetId="37">#REF!</definedName>
    <definedName name="N_C2" localSheetId="38">#REF!</definedName>
    <definedName name="N_C2" localSheetId="39">#REF!</definedName>
    <definedName name="N_C2" localSheetId="40">#REF!</definedName>
    <definedName name="N_C2" localSheetId="41">#REF!</definedName>
    <definedName name="N_C2" localSheetId="42">#REF!</definedName>
    <definedName name="N_C2" localSheetId="43">#REF!</definedName>
    <definedName name="N_C2" localSheetId="44">#REF!</definedName>
    <definedName name="N_C2" localSheetId="61">#REF!</definedName>
    <definedName name="N_C2" localSheetId="60">#REF!</definedName>
    <definedName name="N_C2" localSheetId="47">#REF!</definedName>
    <definedName name="N_C2" localSheetId="46">#REF!</definedName>
    <definedName name="N_C2" localSheetId="45">#REF!</definedName>
    <definedName name="N_C2" localSheetId="48">#REF!</definedName>
    <definedName name="N_C2" localSheetId="50">#REF!</definedName>
    <definedName name="N_C2" localSheetId="51">#REF!</definedName>
    <definedName name="N_C2" localSheetId="52">#REF!</definedName>
    <definedName name="N_C2" localSheetId="49">#REF!</definedName>
    <definedName name="N_C2" localSheetId="55">#REF!</definedName>
    <definedName name="N_C2" localSheetId="58">#REF!</definedName>
    <definedName name="N_C2" localSheetId="53">#REF!</definedName>
    <definedName name="N_C2" localSheetId="57">#REF!</definedName>
    <definedName name="N_C2" localSheetId="59">#REF!</definedName>
    <definedName name="N_C2" localSheetId="54">#REF!</definedName>
    <definedName name="N_C2" localSheetId="56">#REF!</definedName>
    <definedName name="N_C2" localSheetId="62">#REF!</definedName>
    <definedName name="N_C2">#REF!</definedName>
    <definedName name="n_c23" localSheetId="2">#REF!</definedName>
    <definedName name="n_c23" localSheetId="1">#REF!</definedName>
    <definedName name="n_c23" localSheetId="3">#REF!</definedName>
    <definedName name="n_c23" localSheetId="7">#REF!</definedName>
    <definedName name="n_c23" localSheetId="4">#REF!</definedName>
    <definedName name="n_c23" localSheetId="5">#REF!</definedName>
    <definedName name="n_c23" localSheetId="6">#REF!</definedName>
    <definedName name="n_c23" localSheetId="8">#REF!</definedName>
    <definedName name="n_c23" localSheetId="9">#REF!</definedName>
    <definedName name="n_c23" localSheetId="11">#REF!</definedName>
    <definedName name="n_c23" localSheetId="10">#REF!</definedName>
    <definedName name="n_c23" localSheetId="16">#REF!</definedName>
    <definedName name="n_c23" localSheetId="13">#REF!</definedName>
    <definedName name="n_c23" localSheetId="12">#REF!</definedName>
    <definedName name="n_c23" localSheetId="15">#REF!</definedName>
    <definedName name="n_c23" localSheetId="14">#REF!</definedName>
    <definedName name="n_c23" localSheetId="20">#REF!</definedName>
    <definedName name="n_c23" localSheetId="17">#REF!</definedName>
    <definedName name="n_c23" localSheetId="19">#REF!</definedName>
    <definedName name="n_c23" localSheetId="18">#REF!</definedName>
    <definedName name="n_c23" localSheetId="24">#REF!</definedName>
    <definedName name="n_c23" localSheetId="22">#REF!</definedName>
    <definedName name="n_c23" localSheetId="21">#REF!</definedName>
    <definedName name="n_c23" localSheetId="23">#REF!</definedName>
    <definedName name="n_c23" localSheetId="25">#REF!</definedName>
    <definedName name="n_c23" localSheetId="26">#REF!</definedName>
    <definedName name="n_c23" localSheetId="27">#REF!</definedName>
    <definedName name="n_c23" localSheetId="28">#REF!</definedName>
    <definedName name="n_c23" localSheetId="32">#REF!</definedName>
    <definedName name="n_c23" localSheetId="33">#REF!</definedName>
    <definedName name="n_c23" localSheetId="34">#REF!</definedName>
    <definedName name="n_c23" localSheetId="35">#REF!</definedName>
    <definedName name="n_c23" localSheetId="29">#REF!</definedName>
    <definedName name="n_c23" localSheetId="30">#REF!</definedName>
    <definedName name="n_c23" localSheetId="31">#REF!</definedName>
    <definedName name="n_c23" localSheetId="36">#REF!</definedName>
    <definedName name="n_c23" localSheetId="37">#REF!</definedName>
    <definedName name="n_c23" localSheetId="38">#REF!</definedName>
    <definedName name="n_c23" localSheetId="39">#REF!</definedName>
    <definedName name="n_c23" localSheetId="40">#REF!</definedName>
    <definedName name="n_c23" localSheetId="41">#REF!</definedName>
    <definedName name="n_c23" localSheetId="42">#REF!</definedName>
    <definedName name="n_c23" localSheetId="43">#REF!</definedName>
    <definedName name="n_c23" localSheetId="44">#REF!</definedName>
    <definedName name="n_c23" localSheetId="61">#REF!</definedName>
    <definedName name="n_c23" localSheetId="60">#REF!</definedName>
    <definedName name="n_c23" localSheetId="47">#REF!</definedName>
    <definedName name="n_c23" localSheetId="46">#REF!</definedName>
    <definedName name="n_c23" localSheetId="45">#REF!</definedName>
    <definedName name="n_c23" localSheetId="48">#REF!</definedName>
    <definedName name="n_c23" localSheetId="50">#REF!</definedName>
    <definedName name="n_c23" localSheetId="51">#REF!</definedName>
    <definedName name="n_c23" localSheetId="52">#REF!</definedName>
    <definedName name="n_c23" localSheetId="49">#REF!</definedName>
    <definedName name="n_c23" localSheetId="55">#REF!</definedName>
    <definedName name="n_c23" localSheetId="58">#REF!</definedName>
    <definedName name="n_c23" localSheetId="53">#REF!</definedName>
    <definedName name="n_c23" localSheetId="57">#REF!</definedName>
    <definedName name="n_c23" localSheetId="59">#REF!</definedName>
    <definedName name="n_c23" localSheetId="54">#REF!</definedName>
    <definedName name="n_c23" localSheetId="56">#REF!</definedName>
    <definedName name="n_c23" localSheetId="62">#REF!</definedName>
    <definedName name="n_c23">#REF!</definedName>
    <definedName name="N_C3" localSheetId="2">#REF!</definedName>
    <definedName name="N_C3" localSheetId="1">#REF!</definedName>
    <definedName name="N_C3" localSheetId="3">#REF!</definedName>
    <definedName name="N_C3" localSheetId="7">#REF!</definedName>
    <definedName name="N_C3" localSheetId="4">#REF!</definedName>
    <definedName name="N_C3" localSheetId="5">#REF!</definedName>
    <definedName name="N_C3" localSheetId="6">#REF!</definedName>
    <definedName name="N_C3" localSheetId="8">#REF!</definedName>
    <definedName name="N_C3" localSheetId="9">#REF!</definedName>
    <definedName name="N_C3" localSheetId="11">#REF!</definedName>
    <definedName name="N_C3" localSheetId="10">#REF!</definedName>
    <definedName name="N_C3" localSheetId="16">#REF!</definedName>
    <definedName name="N_C3" localSheetId="13">#REF!</definedName>
    <definedName name="N_C3" localSheetId="12">#REF!</definedName>
    <definedName name="N_C3" localSheetId="15">#REF!</definedName>
    <definedName name="N_C3" localSheetId="14">#REF!</definedName>
    <definedName name="N_C3" localSheetId="20">#REF!</definedName>
    <definedName name="N_C3" localSheetId="17">#REF!</definedName>
    <definedName name="N_C3" localSheetId="19">#REF!</definedName>
    <definedName name="N_C3" localSheetId="18">#REF!</definedName>
    <definedName name="N_C3" localSheetId="24">#REF!</definedName>
    <definedName name="N_C3" localSheetId="22">#REF!</definedName>
    <definedName name="N_C3" localSheetId="21">#REF!</definedName>
    <definedName name="N_C3" localSheetId="23">#REF!</definedName>
    <definedName name="N_C3" localSheetId="25">#REF!</definedName>
    <definedName name="N_C3" localSheetId="26">#REF!</definedName>
    <definedName name="N_C3" localSheetId="27">#REF!</definedName>
    <definedName name="N_C3" localSheetId="28">#REF!</definedName>
    <definedName name="N_C3" localSheetId="32">#REF!</definedName>
    <definedName name="N_C3" localSheetId="33">#REF!</definedName>
    <definedName name="N_C3" localSheetId="34">#REF!</definedName>
    <definedName name="N_C3" localSheetId="35">#REF!</definedName>
    <definedName name="N_C3" localSheetId="29">#REF!</definedName>
    <definedName name="N_C3" localSheetId="30">#REF!</definedName>
    <definedName name="N_C3" localSheetId="31">#REF!</definedName>
    <definedName name="N_C3" localSheetId="36">#REF!</definedName>
    <definedName name="N_C3" localSheetId="37">#REF!</definedName>
    <definedName name="N_C3" localSheetId="38">#REF!</definedName>
    <definedName name="N_C3" localSheetId="39">#REF!</definedName>
    <definedName name="N_C3" localSheetId="40">#REF!</definedName>
    <definedName name="N_C3" localSheetId="41">#REF!</definedName>
    <definedName name="N_C3" localSheetId="42">#REF!</definedName>
    <definedName name="N_C3" localSheetId="43">#REF!</definedName>
    <definedName name="N_C3" localSheetId="44">#REF!</definedName>
    <definedName name="N_C3" localSheetId="61">#REF!</definedName>
    <definedName name="N_C3" localSheetId="60">#REF!</definedName>
    <definedName name="N_C3" localSheetId="47">#REF!</definedName>
    <definedName name="N_C3" localSheetId="46">#REF!</definedName>
    <definedName name="N_C3" localSheetId="45">#REF!</definedName>
    <definedName name="N_C3" localSheetId="48">#REF!</definedName>
    <definedName name="N_C3" localSheetId="50">#REF!</definedName>
    <definedName name="N_C3" localSheetId="51">#REF!</definedName>
    <definedName name="N_C3" localSheetId="52">#REF!</definedName>
    <definedName name="N_C3" localSheetId="49">#REF!</definedName>
    <definedName name="N_C3" localSheetId="55">#REF!</definedName>
    <definedName name="N_C3" localSheetId="58">#REF!</definedName>
    <definedName name="N_C3" localSheetId="53">#REF!</definedName>
    <definedName name="N_C3" localSheetId="57">#REF!</definedName>
    <definedName name="N_C3" localSheetId="59">#REF!</definedName>
    <definedName name="N_C3" localSheetId="54">#REF!</definedName>
    <definedName name="N_C3" localSheetId="56">#REF!</definedName>
    <definedName name="N_C3" localSheetId="62">#REF!</definedName>
    <definedName name="N_C3">#REF!</definedName>
    <definedName name="N_C4" localSheetId="2">#REF!</definedName>
    <definedName name="N_C4" localSheetId="1">#REF!</definedName>
    <definedName name="N_C4" localSheetId="3">#REF!</definedName>
    <definedName name="N_C4" localSheetId="7">#REF!</definedName>
    <definedName name="N_C4" localSheetId="4">#REF!</definedName>
    <definedName name="N_C4" localSheetId="5">#REF!</definedName>
    <definedName name="N_C4" localSheetId="6">#REF!</definedName>
    <definedName name="N_C4" localSheetId="8">#REF!</definedName>
    <definedName name="N_C4" localSheetId="9">#REF!</definedName>
    <definedName name="N_C4" localSheetId="11">#REF!</definedName>
    <definedName name="N_C4" localSheetId="10">#REF!</definedName>
    <definedName name="N_C4" localSheetId="16">#REF!</definedName>
    <definedName name="N_C4" localSheetId="13">#REF!</definedName>
    <definedName name="N_C4" localSheetId="12">#REF!</definedName>
    <definedName name="N_C4" localSheetId="15">#REF!</definedName>
    <definedName name="N_C4" localSheetId="14">#REF!</definedName>
    <definedName name="N_C4" localSheetId="20">#REF!</definedName>
    <definedName name="N_C4" localSheetId="17">#REF!</definedName>
    <definedName name="N_C4" localSheetId="19">#REF!</definedName>
    <definedName name="N_C4" localSheetId="18">#REF!</definedName>
    <definedName name="N_C4" localSheetId="24">#REF!</definedName>
    <definedName name="N_C4" localSheetId="22">#REF!</definedName>
    <definedName name="N_C4" localSheetId="21">#REF!</definedName>
    <definedName name="N_C4" localSheetId="23">#REF!</definedName>
    <definedName name="N_C4" localSheetId="25">#REF!</definedName>
    <definedName name="N_C4" localSheetId="26">#REF!</definedName>
    <definedName name="N_C4" localSheetId="27">#REF!</definedName>
    <definedName name="N_C4" localSheetId="28">#REF!</definedName>
    <definedName name="N_C4" localSheetId="32">#REF!</definedName>
    <definedName name="N_C4" localSheetId="33">#REF!</definedName>
    <definedName name="N_C4" localSheetId="34">#REF!</definedName>
    <definedName name="N_C4" localSheetId="35">#REF!</definedName>
    <definedName name="N_C4" localSheetId="29">#REF!</definedName>
    <definedName name="N_C4" localSheetId="30">#REF!</definedName>
    <definedName name="N_C4" localSheetId="31">#REF!</definedName>
    <definedName name="N_C4" localSheetId="36">#REF!</definedName>
    <definedName name="N_C4" localSheetId="37">#REF!</definedName>
    <definedName name="N_C4" localSheetId="38">#REF!</definedName>
    <definedName name="N_C4" localSheetId="39">#REF!</definedName>
    <definedName name="N_C4" localSheetId="40">#REF!</definedName>
    <definedName name="N_C4" localSheetId="41">#REF!</definedName>
    <definedName name="N_C4" localSheetId="42">#REF!</definedName>
    <definedName name="N_C4" localSheetId="43">#REF!</definedName>
    <definedName name="N_C4" localSheetId="44">#REF!</definedName>
    <definedName name="N_C4" localSheetId="61">#REF!</definedName>
    <definedName name="N_C4" localSheetId="60">#REF!</definedName>
    <definedName name="N_C4" localSheetId="47">#REF!</definedName>
    <definedName name="N_C4" localSheetId="46">#REF!</definedName>
    <definedName name="N_C4" localSheetId="45">#REF!</definedName>
    <definedName name="N_C4" localSheetId="48">#REF!</definedName>
    <definedName name="N_C4" localSheetId="50">#REF!</definedName>
    <definedName name="N_C4" localSheetId="51">#REF!</definedName>
    <definedName name="N_C4" localSheetId="52">#REF!</definedName>
    <definedName name="N_C4" localSheetId="49">#REF!</definedName>
    <definedName name="N_C4" localSheetId="55">#REF!</definedName>
    <definedName name="N_C4" localSheetId="58">#REF!</definedName>
    <definedName name="N_C4" localSheetId="53">#REF!</definedName>
    <definedName name="N_C4" localSheetId="57">#REF!</definedName>
    <definedName name="N_C4" localSheetId="59">#REF!</definedName>
    <definedName name="N_C4" localSheetId="54">#REF!</definedName>
    <definedName name="N_C4" localSheetId="56">#REF!</definedName>
    <definedName name="N_C4" localSheetId="62">#REF!</definedName>
    <definedName name="N_C4">#REF!</definedName>
    <definedName name="N_C5" localSheetId="2">#REF!</definedName>
    <definedName name="N_C5" localSheetId="1">#REF!</definedName>
    <definedName name="N_C5" localSheetId="3">#REF!</definedName>
    <definedName name="N_C5" localSheetId="7">#REF!</definedName>
    <definedName name="N_C5" localSheetId="4">#REF!</definedName>
    <definedName name="N_C5" localSheetId="5">#REF!</definedName>
    <definedName name="N_C5" localSheetId="6">#REF!</definedName>
    <definedName name="N_C5" localSheetId="8">#REF!</definedName>
    <definedName name="N_C5" localSheetId="9">#REF!</definedName>
    <definedName name="N_C5" localSheetId="11">#REF!</definedName>
    <definedName name="N_C5" localSheetId="10">#REF!</definedName>
    <definedName name="N_C5" localSheetId="16">#REF!</definedName>
    <definedName name="N_C5" localSheetId="13">#REF!</definedName>
    <definedName name="N_C5" localSheetId="12">#REF!</definedName>
    <definedName name="N_C5" localSheetId="15">#REF!</definedName>
    <definedName name="N_C5" localSheetId="14">#REF!</definedName>
    <definedName name="N_C5" localSheetId="20">#REF!</definedName>
    <definedName name="N_C5" localSheetId="17">#REF!</definedName>
    <definedName name="N_C5" localSheetId="19">#REF!</definedName>
    <definedName name="N_C5" localSheetId="18">#REF!</definedName>
    <definedName name="N_C5" localSheetId="24">#REF!</definedName>
    <definedName name="N_C5" localSheetId="22">#REF!</definedName>
    <definedName name="N_C5" localSheetId="21">#REF!</definedName>
    <definedName name="N_C5" localSheetId="23">#REF!</definedName>
    <definedName name="N_C5" localSheetId="25">#REF!</definedName>
    <definedName name="N_C5" localSheetId="26">#REF!</definedName>
    <definedName name="N_C5" localSheetId="27">#REF!</definedName>
    <definedName name="N_C5" localSheetId="28">#REF!</definedName>
    <definedName name="N_C5" localSheetId="32">#REF!</definedName>
    <definedName name="N_C5" localSheetId="33">#REF!</definedName>
    <definedName name="N_C5" localSheetId="34">#REF!</definedName>
    <definedName name="N_C5" localSheetId="35">#REF!</definedName>
    <definedName name="N_C5" localSheetId="29">#REF!</definedName>
    <definedName name="N_C5" localSheetId="30">#REF!</definedName>
    <definedName name="N_C5" localSheetId="31">#REF!</definedName>
    <definedName name="N_C5" localSheetId="36">#REF!</definedName>
    <definedName name="N_C5" localSheetId="37">#REF!</definedName>
    <definedName name="N_C5" localSheetId="38">#REF!</definedName>
    <definedName name="N_C5" localSheetId="39">#REF!</definedName>
    <definedName name="N_C5" localSheetId="40">#REF!</definedName>
    <definedName name="N_C5" localSheetId="41">#REF!</definedName>
    <definedName name="N_C5" localSheetId="42">#REF!</definedName>
    <definedName name="N_C5" localSheetId="43">#REF!</definedName>
    <definedName name="N_C5" localSheetId="44">#REF!</definedName>
    <definedName name="N_C5" localSheetId="61">#REF!</definedName>
    <definedName name="N_C5" localSheetId="60">#REF!</definedName>
    <definedName name="N_C5" localSheetId="47">#REF!</definedName>
    <definedName name="N_C5" localSheetId="46">#REF!</definedName>
    <definedName name="N_C5" localSheetId="45">#REF!</definedName>
    <definedName name="N_C5" localSheetId="48">#REF!</definedName>
    <definedName name="N_C5" localSheetId="50">#REF!</definedName>
    <definedName name="N_C5" localSheetId="51">#REF!</definedName>
    <definedName name="N_C5" localSheetId="52">#REF!</definedName>
    <definedName name="N_C5" localSheetId="49">#REF!</definedName>
    <definedName name="N_C5" localSheetId="55">#REF!</definedName>
    <definedName name="N_C5" localSheetId="58">#REF!</definedName>
    <definedName name="N_C5" localSheetId="53">#REF!</definedName>
    <definedName name="N_C5" localSheetId="57">#REF!</definedName>
    <definedName name="N_C5" localSheetId="59">#REF!</definedName>
    <definedName name="N_C5" localSheetId="54">#REF!</definedName>
    <definedName name="N_C5" localSheetId="56">#REF!</definedName>
    <definedName name="N_C5" localSheetId="62">#REF!</definedName>
    <definedName name="N_C5">#REF!</definedName>
    <definedName name="N_C6" localSheetId="2">#REF!</definedName>
    <definedName name="N_C6" localSheetId="1">#REF!</definedName>
    <definedName name="N_C6" localSheetId="3">#REF!</definedName>
    <definedName name="N_C6" localSheetId="7">#REF!</definedName>
    <definedName name="N_C6" localSheetId="4">#REF!</definedName>
    <definedName name="N_C6" localSheetId="5">#REF!</definedName>
    <definedName name="N_C6" localSheetId="6">#REF!</definedName>
    <definedName name="N_C6" localSheetId="8">#REF!</definedName>
    <definedName name="N_C6" localSheetId="9">#REF!</definedName>
    <definedName name="N_C6" localSheetId="11">#REF!</definedName>
    <definedName name="N_C6" localSheetId="10">#REF!</definedName>
    <definedName name="N_C6" localSheetId="16">#REF!</definedName>
    <definedName name="N_C6" localSheetId="13">#REF!</definedName>
    <definedName name="N_C6" localSheetId="12">#REF!</definedName>
    <definedName name="N_C6" localSheetId="15">#REF!</definedName>
    <definedName name="N_C6" localSheetId="14">#REF!</definedName>
    <definedName name="N_C6" localSheetId="20">#REF!</definedName>
    <definedName name="N_C6" localSheetId="17">#REF!</definedName>
    <definedName name="N_C6" localSheetId="19">#REF!</definedName>
    <definedName name="N_C6" localSheetId="18">#REF!</definedName>
    <definedName name="N_C6" localSheetId="24">#REF!</definedName>
    <definedName name="N_C6" localSheetId="22">#REF!</definedName>
    <definedName name="N_C6" localSheetId="21">#REF!</definedName>
    <definedName name="N_C6" localSheetId="23">#REF!</definedName>
    <definedName name="N_C6" localSheetId="25">#REF!</definedName>
    <definedName name="N_C6" localSheetId="26">#REF!</definedName>
    <definedName name="N_C6" localSheetId="27">#REF!</definedName>
    <definedName name="N_C6" localSheetId="28">#REF!</definedName>
    <definedName name="N_C6" localSheetId="32">#REF!</definedName>
    <definedName name="N_C6" localSheetId="33">#REF!</definedName>
    <definedName name="N_C6" localSheetId="34">#REF!</definedName>
    <definedName name="N_C6" localSheetId="35">#REF!</definedName>
    <definedName name="N_C6" localSheetId="29">#REF!</definedName>
    <definedName name="N_C6" localSheetId="30">#REF!</definedName>
    <definedName name="N_C6" localSheetId="31">#REF!</definedName>
    <definedName name="N_C6" localSheetId="36">#REF!</definedName>
    <definedName name="N_C6" localSheetId="37">#REF!</definedName>
    <definedName name="N_C6" localSheetId="38">#REF!</definedName>
    <definedName name="N_C6" localSheetId="39">#REF!</definedName>
    <definedName name="N_C6" localSheetId="40">#REF!</definedName>
    <definedName name="N_C6" localSheetId="41">#REF!</definedName>
    <definedName name="N_C6" localSheetId="42">#REF!</definedName>
    <definedName name="N_C6" localSheetId="43">#REF!</definedName>
    <definedName name="N_C6" localSheetId="44">#REF!</definedName>
    <definedName name="N_C6" localSheetId="61">#REF!</definedName>
    <definedName name="N_C6" localSheetId="60">#REF!</definedName>
    <definedName name="N_C6" localSheetId="47">#REF!</definedName>
    <definedName name="N_C6" localSheetId="46">#REF!</definedName>
    <definedName name="N_C6" localSheetId="45">#REF!</definedName>
    <definedName name="N_C6" localSheetId="48">#REF!</definedName>
    <definedName name="N_C6" localSheetId="50">#REF!</definedName>
    <definedName name="N_C6" localSheetId="51">#REF!</definedName>
    <definedName name="N_C6" localSheetId="52">#REF!</definedName>
    <definedName name="N_C6" localSheetId="49">#REF!</definedName>
    <definedName name="N_C6" localSheetId="55">#REF!</definedName>
    <definedName name="N_C6" localSheetId="58">#REF!</definedName>
    <definedName name="N_C6" localSheetId="53">#REF!</definedName>
    <definedName name="N_C6" localSheetId="57">#REF!</definedName>
    <definedName name="N_C6" localSheetId="59">#REF!</definedName>
    <definedName name="N_C6" localSheetId="54">#REF!</definedName>
    <definedName name="N_C6" localSheetId="56">#REF!</definedName>
    <definedName name="N_C6" localSheetId="62">#REF!</definedName>
    <definedName name="N_C6">#REF!</definedName>
    <definedName name="N_C7" localSheetId="2">#REF!</definedName>
    <definedName name="N_C7" localSheetId="1">#REF!</definedName>
    <definedName name="N_C7" localSheetId="3">#REF!</definedName>
    <definedName name="N_C7" localSheetId="7">#REF!</definedName>
    <definedName name="N_C7" localSheetId="4">#REF!</definedName>
    <definedName name="N_C7" localSheetId="5">#REF!</definedName>
    <definedName name="N_C7" localSheetId="6">#REF!</definedName>
    <definedName name="N_C7" localSheetId="8">#REF!</definedName>
    <definedName name="N_C7" localSheetId="9">#REF!</definedName>
    <definedName name="N_C7" localSheetId="11">#REF!</definedName>
    <definedName name="N_C7" localSheetId="10">#REF!</definedName>
    <definedName name="N_C7" localSheetId="16">#REF!</definedName>
    <definedName name="N_C7" localSheetId="13">#REF!</definedName>
    <definedName name="N_C7" localSheetId="12">#REF!</definedName>
    <definedName name="N_C7" localSheetId="15">#REF!</definedName>
    <definedName name="N_C7" localSheetId="14">#REF!</definedName>
    <definedName name="N_C7" localSheetId="20">#REF!</definedName>
    <definedName name="N_C7" localSheetId="17">#REF!</definedName>
    <definedName name="N_C7" localSheetId="19">#REF!</definedName>
    <definedName name="N_C7" localSheetId="18">#REF!</definedName>
    <definedName name="N_C7" localSheetId="24">#REF!</definedName>
    <definedName name="N_C7" localSheetId="22">#REF!</definedName>
    <definedName name="N_C7" localSheetId="21">#REF!</definedName>
    <definedName name="N_C7" localSheetId="23">#REF!</definedName>
    <definedName name="N_C7" localSheetId="25">#REF!</definedName>
    <definedName name="N_C7" localSheetId="26">#REF!</definedName>
    <definedName name="N_C7" localSheetId="27">#REF!</definedName>
    <definedName name="N_C7" localSheetId="28">#REF!</definedName>
    <definedName name="N_C7" localSheetId="32">#REF!</definedName>
    <definedName name="N_C7" localSheetId="33">#REF!</definedName>
    <definedName name="N_C7" localSheetId="34">#REF!</definedName>
    <definedName name="N_C7" localSheetId="35">#REF!</definedName>
    <definedName name="N_C7" localSheetId="29">#REF!</definedName>
    <definedName name="N_C7" localSheetId="30">#REF!</definedName>
    <definedName name="N_C7" localSheetId="31">#REF!</definedName>
    <definedName name="N_C7" localSheetId="36">#REF!</definedName>
    <definedName name="N_C7" localSheetId="37">#REF!</definedName>
    <definedName name="N_C7" localSheetId="38">#REF!</definedName>
    <definedName name="N_C7" localSheetId="39">#REF!</definedName>
    <definedName name="N_C7" localSheetId="40">#REF!</definedName>
    <definedName name="N_C7" localSheetId="41">#REF!</definedName>
    <definedName name="N_C7" localSheetId="42">#REF!</definedName>
    <definedName name="N_C7" localSheetId="43">#REF!</definedName>
    <definedName name="N_C7" localSheetId="44">#REF!</definedName>
    <definedName name="N_C7" localSheetId="61">#REF!</definedName>
    <definedName name="N_C7" localSheetId="60">#REF!</definedName>
    <definedName name="N_C7" localSheetId="47">#REF!</definedName>
    <definedName name="N_C7" localSheetId="46">#REF!</definedName>
    <definedName name="N_C7" localSheetId="45">#REF!</definedName>
    <definedName name="N_C7" localSheetId="48">#REF!</definedName>
    <definedName name="N_C7" localSheetId="50">#REF!</definedName>
    <definedName name="N_C7" localSheetId="51">#REF!</definedName>
    <definedName name="N_C7" localSheetId="52">#REF!</definedName>
    <definedName name="N_C7" localSheetId="49">#REF!</definedName>
    <definedName name="N_C7" localSheetId="55">#REF!</definedName>
    <definedName name="N_C7" localSheetId="58">#REF!</definedName>
    <definedName name="N_C7" localSheetId="53">#REF!</definedName>
    <definedName name="N_C7" localSheetId="57">#REF!</definedName>
    <definedName name="N_C7" localSheetId="59">#REF!</definedName>
    <definedName name="N_C7" localSheetId="54">#REF!</definedName>
    <definedName name="N_C7" localSheetId="56">#REF!</definedName>
    <definedName name="N_C7" localSheetId="62">#REF!</definedName>
    <definedName name="N_C7">#REF!</definedName>
    <definedName name="N_C8" localSheetId="2">#REF!</definedName>
    <definedName name="N_C8" localSheetId="1">#REF!</definedName>
    <definedName name="N_C8" localSheetId="3">#REF!</definedName>
    <definedName name="N_C8" localSheetId="7">#REF!</definedName>
    <definedName name="N_C8" localSheetId="4">#REF!</definedName>
    <definedName name="N_C8" localSheetId="5">#REF!</definedName>
    <definedName name="N_C8" localSheetId="6">#REF!</definedName>
    <definedName name="N_C8" localSheetId="8">#REF!</definedName>
    <definedName name="N_C8" localSheetId="9">#REF!</definedName>
    <definedName name="N_C8" localSheetId="11">#REF!</definedName>
    <definedName name="N_C8" localSheetId="10">#REF!</definedName>
    <definedName name="N_C8" localSheetId="16">#REF!</definedName>
    <definedName name="N_C8" localSheetId="13">#REF!</definedName>
    <definedName name="N_C8" localSheetId="12">#REF!</definedName>
    <definedName name="N_C8" localSheetId="15">#REF!</definedName>
    <definedName name="N_C8" localSheetId="14">#REF!</definedName>
    <definedName name="N_C8" localSheetId="20">#REF!</definedName>
    <definedName name="N_C8" localSheetId="17">#REF!</definedName>
    <definedName name="N_C8" localSheetId="19">#REF!</definedName>
    <definedName name="N_C8" localSheetId="18">#REF!</definedName>
    <definedName name="N_C8" localSheetId="24">#REF!</definedName>
    <definedName name="N_C8" localSheetId="22">#REF!</definedName>
    <definedName name="N_C8" localSheetId="21">#REF!</definedName>
    <definedName name="N_C8" localSheetId="23">#REF!</definedName>
    <definedName name="N_C8" localSheetId="25">#REF!</definedName>
    <definedName name="N_C8" localSheetId="26">#REF!</definedName>
    <definedName name="N_C8" localSheetId="27">#REF!</definedName>
    <definedName name="N_C8" localSheetId="28">#REF!</definedName>
    <definedName name="N_C8" localSheetId="32">#REF!</definedName>
    <definedName name="N_C8" localSheetId="33">#REF!</definedName>
    <definedName name="N_C8" localSheetId="34">#REF!</definedName>
    <definedName name="N_C8" localSheetId="35">#REF!</definedName>
    <definedName name="N_C8" localSheetId="29">#REF!</definedName>
    <definedName name="N_C8" localSheetId="30">#REF!</definedName>
    <definedName name="N_C8" localSheetId="31">#REF!</definedName>
    <definedName name="N_C8" localSheetId="36">#REF!</definedName>
    <definedName name="N_C8" localSheetId="37">#REF!</definedName>
    <definedName name="N_C8" localSheetId="38">#REF!</definedName>
    <definedName name="N_C8" localSheetId="39">#REF!</definedName>
    <definedName name="N_C8" localSheetId="40">#REF!</definedName>
    <definedName name="N_C8" localSheetId="41">#REF!</definedName>
    <definedName name="N_C8" localSheetId="42">#REF!</definedName>
    <definedName name="N_C8" localSheetId="43">#REF!</definedName>
    <definedName name="N_C8" localSheetId="44">#REF!</definedName>
    <definedName name="N_C8" localSheetId="61">#REF!</definedName>
    <definedName name="N_C8" localSheetId="60">#REF!</definedName>
    <definedName name="N_C8" localSheetId="47">#REF!</definedName>
    <definedName name="N_C8" localSheetId="46">#REF!</definedName>
    <definedName name="N_C8" localSheetId="45">#REF!</definedName>
    <definedName name="N_C8" localSheetId="48">#REF!</definedName>
    <definedName name="N_C8" localSheetId="50">#REF!</definedName>
    <definedName name="N_C8" localSheetId="51">#REF!</definedName>
    <definedName name="N_C8" localSheetId="52">#REF!</definedName>
    <definedName name="N_C8" localSheetId="49">#REF!</definedName>
    <definedName name="N_C8" localSheetId="55">#REF!</definedName>
    <definedName name="N_C8" localSheetId="58">#REF!</definedName>
    <definedName name="N_C8" localSheetId="53">#REF!</definedName>
    <definedName name="N_C8" localSheetId="57">#REF!</definedName>
    <definedName name="N_C8" localSheetId="59">#REF!</definedName>
    <definedName name="N_C8" localSheetId="54">#REF!</definedName>
    <definedName name="N_C8" localSheetId="56">#REF!</definedName>
    <definedName name="N_C8" localSheetId="62">#REF!</definedName>
    <definedName name="N_C8">#REF!</definedName>
    <definedName name="N_C9" localSheetId="2">#REF!</definedName>
    <definedName name="N_C9" localSheetId="1">#REF!</definedName>
    <definedName name="N_C9" localSheetId="3">#REF!</definedName>
    <definedName name="N_C9" localSheetId="7">#REF!</definedName>
    <definedName name="N_C9" localSheetId="4">#REF!</definedName>
    <definedName name="N_C9" localSheetId="5">#REF!</definedName>
    <definedName name="N_C9" localSheetId="6">#REF!</definedName>
    <definedName name="N_C9" localSheetId="8">#REF!</definedName>
    <definedName name="N_C9" localSheetId="9">#REF!</definedName>
    <definedName name="N_C9" localSheetId="11">#REF!</definedName>
    <definedName name="N_C9" localSheetId="10">#REF!</definedName>
    <definedName name="N_C9" localSheetId="16">#REF!</definedName>
    <definedName name="N_C9" localSheetId="13">#REF!</definedName>
    <definedName name="N_C9" localSheetId="12">#REF!</definedName>
    <definedName name="N_C9" localSheetId="15">#REF!</definedName>
    <definedName name="N_C9" localSheetId="14">#REF!</definedName>
    <definedName name="N_C9" localSheetId="20">#REF!</definedName>
    <definedName name="N_C9" localSheetId="17">#REF!</definedName>
    <definedName name="N_C9" localSheetId="19">#REF!</definedName>
    <definedName name="N_C9" localSheetId="18">#REF!</definedName>
    <definedName name="N_C9" localSheetId="24">#REF!</definedName>
    <definedName name="N_C9" localSheetId="22">#REF!</definedName>
    <definedName name="N_C9" localSheetId="21">#REF!</definedName>
    <definedName name="N_C9" localSheetId="23">#REF!</definedName>
    <definedName name="N_C9" localSheetId="25">#REF!</definedName>
    <definedName name="N_C9" localSheetId="26">#REF!</definedName>
    <definedName name="N_C9" localSheetId="27">#REF!</definedName>
    <definedName name="N_C9" localSheetId="28">#REF!</definedName>
    <definedName name="N_C9" localSheetId="32">#REF!</definedName>
    <definedName name="N_C9" localSheetId="33">#REF!</definedName>
    <definedName name="N_C9" localSheetId="34">#REF!</definedName>
    <definedName name="N_C9" localSheetId="35">#REF!</definedName>
    <definedName name="N_C9" localSheetId="29">#REF!</definedName>
    <definedName name="N_C9" localSheetId="30">#REF!</definedName>
    <definedName name="N_C9" localSheetId="31">#REF!</definedName>
    <definedName name="N_C9" localSheetId="36">#REF!</definedName>
    <definedName name="N_C9" localSheetId="37">#REF!</definedName>
    <definedName name="N_C9" localSheetId="38">#REF!</definedName>
    <definedName name="N_C9" localSheetId="39">#REF!</definedName>
    <definedName name="N_C9" localSheetId="40">#REF!</definedName>
    <definedName name="N_C9" localSheetId="41">#REF!</definedName>
    <definedName name="N_C9" localSheetId="42">#REF!</definedName>
    <definedName name="N_C9" localSheetId="43">#REF!</definedName>
    <definedName name="N_C9" localSheetId="44">#REF!</definedName>
    <definedName name="N_C9" localSheetId="61">#REF!</definedName>
    <definedName name="N_C9" localSheetId="60">#REF!</definedName>
    <definedName name="N_C9" localSheetId="47">#REF!</definedName>
    <definedName name="N_C9" localSheetId="46">#REF!</definedName>
    <definedName name="N_C9" localSheetId="45">#REF!</definedName>
    <definedName name="N_C9" localSheetId="48">#REF!</definedName>
    <definedName name="N_C9" localSheetId="50">#REF!</definedName>
    <definedName name="N_C9" localSheetId="51">#REF!</definedName>
    <definedName name="N_C9" localSheetId="52">#REF!</definedName>
    <definedName name="N_C9" localSheetId="49">#REF!</definedName>
    <definedName name="N_C9" localSheetId="55">#REF!</definedName>
    <definedName name="N_C9" localSheetId="58">#REF!</definedName>
    <definedName name="N_C9" localSheetId="53">#REF!</definedName>
    <definedName name="N_C9" localSheetId="57">#REF!</definedName>
    <definedName name="N_C9" localSheetId="59">#REF!</definedName>
    <definedName name="N_C9" localSheetId="54">#REF!</definedName>
    <definedName name="N_C9" localSheetId="56">#REF!</definedName>
    <definedName name="N_C9" localSheetId="62">#REF!</definedName>
    <definedName name="N_C9">#REF!</definedName>
    <definedName name="N_Code" localSheetId="2">#REF!</definedName>
    <definedName name="N_Code" localSheetId="1">#REF!</definedName>
    <definedName name="N_Code" localSheetId="3">#REF!</definedName>
    <definedName name="N_Code" localSheetId="7">#REF!</definedName>
    <definedName name="N_Code" localSheetId="4">#REF!</definedName>
    <definedName name="N_Code" localSheetId="5">#REF!</definedName>
    <definedName name="N_Code" localSheetId="6">#REF!</definedName>
    <definedName name="N_Code" localSheetId="8">#REF!</definedName>
    <definedName name="N_Code" localSheetId="9">#REF!</definedName>
    <definedName name="N_Code" localSheetId="11">#REF!</definedName>
    <definedName name="N_Code" localSheetId="10">#REF!</definedName>
    <definedName name="N_Code" localSheetId="16">#REF!</definedName>
    <definedName name="N_Code" localSheetId="13">#REF!</definedName>
    <definedName name="N_Code" localSheetId="12">#REF!</definedName>
    <definedName name="N_Code" localSheetId="15">#REF!</definedName>
    <definedName name="N_Code" localSheetId="14">#REF!</definedName>
    <definedName name="N_Code" localSheetId="20">#REF!</definedName>
    <definedName name="N_Code" localSheetId="17">#REF!</definedName>
    <definedName name="N_Code" localSheetId="19">#REF!</definedName>
    <definedName name="N_Code" localSheetId="18">#REF!</definedName>
    <definedName name="N_Code" localSheetId="24">#REF!</definedName>
    <definedName name="N_Code" localSheetId="22">#REF!</definedName>
    <definedName name="N_Code" localSheetId="21">#REF!</definedName>
    <definedName name="N_Code" localSheetId="23">#REF!</definedName>
    <definedName name="N_Code" localSheetId="25">#REF!</definedName>
    <definedName name="N_Code" localSheetId="26">#REF!</definedName>
    <definedName name="N_Code" localSheetId="27">#REF!</definedName>
    <definedName name="N_Code" localSheetId="28">#REF!</definedName>
    <definedName name="N_Code" localSheetId="32">#REF!</definedName>
    <definedName name="N_Code" localSheetId="33">#REF!</definedName>
    <definedName name="N_Code" localSheetId="34">#REF!</definedName>
    <definedName name="N_Code" localSheetId="35">#REF!</definedName>
    <definedName name="N_Code" localSheetId="29">#REF!</definedName>
    <definedName name="N_Code" localSheetId="30">#REF!</definedName>
    <definedName name="N_Code" localSheetId="31">#REF!</definedName>
    <definedName name="N_Code" localSheetId="36">#REF!</definedName>
    <definedName name="N_Code" localSheetId="37">#REF!</definedName>
    <definedName name="N_Code" localSheetId="38">#REF!</definedName>
    <definedName name="N_Code" localSheetId="39">#REF!</definedName>
    <definedName name="N_Code" localSheetId="40">#REF!</definedName>
    <definedName name="N_Code" localSheetId="41">#REF!</definedName>
    <definedName name="N_Code" localSheetId="42">#REF!</definedName>
    <definedName name="N_Code" localSheetId="43">#REF!</definedName>
    <definedName name="N_Code" localSheetId="44">#REF!</definedName>
    <definedName name="N_Code" localSheetId="61">#REF!</definedName>
    <definedName name="N_Code" localSheetId="60">#REF!</definedName>
    <definedName name="N_Code" localSheetId="47">#REF!</definedName>
    <definedName name="N_Code" localSheetId="46">#REF!</definedName>
    <definedName name="N_Code" localSheetId="45">#REF!</definedName>
    <definedName name="N_Code" localSheetId="48">#REF!</definedName>
    <definedName name="N_Code" localSheetId="50">#REF!</definedName>
    <definedName name="N_Code" localSheetId="51">#REF!</definedName>
    <definedName name="N_Code" localSheetId="52">#REF!</definedName>
    <definedName name="N_Code" localSheetId="49">#REF!</definedName>
    <definedName name="N_Code" localSheetId="55">#REF!</definedName>
    <definedName name="N_Code" localSheetId="58">#REF!</definedName>
    <definedName name="N_Code" localSheetId="53">#REF!</definedName>
    <definedName name="N_Code" localSheetId="57">#REF!</definedName>
    <definedName name="N_Code" localSheetId="59">#REF!</definedName>
    <definedName name="N_Code" localSheetId="54">#REF!</definedName>
    <definedName name="N_Code" localSheetId="56">#REF!</definedName>
    <definedName name="N_Code" localSheetId="62">#REF!</definedName>
    <definedName name="N_Code">#REF!</definedName>
    <definedName name="N_D1" localSheetId="2">#REF!</definedName>
    <definedName name="N_D1" localSheetId="1">#REF!</definedName>
    <definedName name="N_D1" localSheetId="3">#REF!</definedName>
    <definedName name="N_D1" localSheetId="7">#REF!</definedName>
    <definedName name="N_D1" localSheetId="4">#REF!</definedName>
    <definedName name="N_D1" localSheetId="5">#REF!</definedName>
    <definedName name="N_D1" localSheetId="6">#REF!</definedName>
    <definedName name="N_D1" localSheetId="8">#REF!</definedName>
    <definedName name="N_D1" localSheetId="9">#REF!</definedName>
    <definedName name="N_D1" localSheetId="11">#REF!</definedName>
    <definedName name="N_D1" localSheetId="10">#REF!</definedName>
    <definedName name="N_D1" localSheetId="16">#REF!</definedName>
    <definedName name="N_D1" localSheetId="13">#REF!</definedName>
    <definedName name="N_D1" localSheetId="12">#REF!</definedName>
    <definedName name="N_D1" localSheetId="15">#REF!</definedName>
    <definedName name="N_D1" localSheetId="14">#REF!</definedName>
    <definedName name="N_D1" localSheetId="20">#REF!</definedName>
    <definedName name="N_D1" localSheetId="17">#REF!</definedName>
    <definedName name="N_D1" localSheetId="19">#REF!</definedName>
    <definedName name="N_D1" localSheetId="18">#REF!</definedName>
    <definedName name="N_D1" localSheetId="24">#REF!</definedName>
    <definedName name="N_D1" localSheetId="22">#REF!</definedName>
    <definedName name="N_D1" localSheetId="21">#REF!</definedName>
    <definedName name="N_D1" localSheetId="23">#REF!</definedName>
    <definedName name="N_D1" localSheetId="25">#REF!</definedName>
    <definedName name="N_D1" localSheetId="26">#REF!</definedName>
    <definedName name="N_D1" localSheetId="27">#REF!</definedName>
    <definedName name="N_D1" localSheetId="28">#REF!</definedName>
    <definedName name="N_D1" localSheetId="32">#REF!</definedName>
    <definedName name="N_D1" localSheetId="33">#REF!</definedName>
    <definedName name="N_D1" localSheetId="34">#REF!</definedName>
    <definedName name="N_D1" localSheetId="35">#REF!</definedName>
    <definedName name="N_D1" localSheetId="29">#REF!</definedName>
    <definedName name="N_D1" localSheetId="30">#REF!</definedName>
    <definedName name="N_D1" localSheetId="31">#REF!</definedName>
    <definedName name="N_D1" localSheetId="36">#REF!</definedName>
    <definedName name="N_D1" localSheetId="37">#REF!</definedName>
    <definedName name="N_D1" localSheetId="38">#REF!</definedName>
    <definedName name="N_D1" localSheetId="39">#REF!</definedName>
    <definedName name="N_D1" localSheetId="40">#REF!</definedName>
    <definedName name="N_D1" localSheetId="41">#REF!</definedName>
    <definedName name="N_D1" localSheetId="42">#REF!</definedName>
    <definedName name="N_D1" localSheetId="43">#REF!</definedName>
    <definedName name="N_D1" localSheetId="44">#REF!</definedName>
    <definedName name="N_D1" localSheetId="61">#REF!</definedName>
    <definedName name="N_D1" localSheetId="60">#REF!</definedName>
    <definedName name="N_D1" localSheetId="47">#REF!</definedName>
    <definedName name="N_D1" localSheetId="46">#REF!</definedName>
    <definedName name="N_D1" localSheetId="45">#REF!</definedName>
    <definedName name="N_D1" localSheetId="48">#REF!</definedName>
    <definedName name="N_D1" localSheetId="50">#REF!</definedName>
    <definedName name="N_D1" localSheetId="51">#REF!</definedName>
    <definedName name="N_D1" localSheetId="52">#REF!</definedName>
    <definedName name="N_D1" localSheetId="49">#REF!</definedName>
    <definedName name="N_D1" localSheetId="55">#REF!</definedName>
    <definedName name="N_D1" localSheetId="58">#REF!</definedName>
    <definedName name="N_D1" localSheetId="53">#REF!</definedName>
    <definedName name="N_D1" localSheetId="57">#REF!</definedName>
    <definedName name="N_D1" localSheetId="59">#REF!</definedName>
    <definedName name="N_D1" localSheetId="54">#REF!</definedName>
    <definedName name="N_D1" localSheetId="56">#REF!</definedName>
    <definedName name="N_D1" localSheetId="62">#REF!</definedName>
    <definedName name="N_D1">#REF!</definedName>
    <definedName name="N_M1" localSheetId="2">#REF!</definedName>
    <definedName name="N_M1" localSheetId="1">#REF!</definedName>
    <definedName name="N_M1" localSheetId="3">#REF!</definedName>
    <definedName name="N_M1" localSheetId="7">#REF!</definedName>
    <definedName name="N_M1" localSheetId="4">#REF!</definedName>
    <definedName name="N_M1" localSheetId="5">#REF!</definedName>
    <definedName name="N_M1" localSheetId="6">#REF!</definedName>
    <definedName name="N_M1" localSheetId="8">#REF!</definedName>
    <definedName name="N_M1" localSheetId="9">#REF!</definedName>
    <definedName name="N_M1" localSheetId="11">#REF!</definedName>
    <definedName name="N_M1" localSheetId="10">#REF!</definedName>
    <definedName name="N_M1" localSheetId="16">#REF!</definedName>
    <definedName name="N_M1" localSheetId="13">#REF!</definedName>
    <definedName name="N_M1" localSheetId="12">#REF!</definedName>
    <definedName name="N_M1" localSheetId="15">#REF!</definedName>
    <definedName name="N_M1" localSheetId="14">#REF!</definedName>
    <definedName name="N_M1" localSheetId="20">#REF!</definedName>
    <definedName name="N_M1" localSheetId="17">#REF!</definedName>
    <definedName name="N_M1" localSheetId="19">#REF!</definedName>
    <definedName name="N_M1" localSheetId="18">#REF!</definedName>
    <definedName name="N_M1" localSheetId="24">#REF!</definedName>
    <definedName name="N_M1" localSheetId="22">#REF!</definedName>
    <definedName name="N_M1" localSheetId="21">#REF!</definedName>
    <definedName name="N_M1" localSheetId="23">#REF!</definedName>
    <definedName name="N_M1" localSheetId="25">#REF!</definedName>
    <definedName name="N_M1" localSheetId="26">#REF!</definedName>
    <definedName name="N_M1" localSheetId="27">#REF!</definedName>
    <definedName name="N_M1" localSheetId="28">#REF!</definedName>
    <definedName name="N_M1" localSheetId="32">#REF!</definedName>
    <definedName name="N_M1" localSheetId="33">#REF!</definedName>
    <definedName name="N_M1" localSheetId="34">#REF!</definedName>
    <definedName name="N_M1" localSheetId="35">#REF!</definedName>
    <definedName name="N_M1" localSheetId="29">#REF!</definedName>
    <definedName name="N_M1" localSheetId="30">#REF!</definedName>
    <definedName name="N_M1" localSheetId="31">#REF!</definedName>
    <definedName name="N_M1" localSheetId="36">#REF!</definedName>
    <definedName name="N_M1" localSheetId="37">#REF!</definedName>
    <definedName name="N_M1" localSheetId="38">#REF!</definedName>
    <definedName name="N_M1" localSheetId="39">#REF!</definedName>
    <definedName name="N_M1" localSheetId="40">#REF!</definedName>
    <definedName name="N_M1" localSheetId="41">#REF!</definedName>
    <definedName name="N_M1" localSheetId="42">#REF!</definedName>
    <definedName name="N_M1" localSheetId="43">#REF!</definedName>
    <definedName name="N_M1" localSheetId="44">#REF!</definedName>
    <definedName name="N_M1" localSheetId="61">#REF!</definedName>
    <definedName name="N_M1" localSheetId="60">#REF!</definedName>
    <definedName name="N_M1" localSheetId="47">#REF!</definedName>
    <definedName name="N_M1" localSheetId="46">#REF!</definedName>
    <definedName name="N_M1" localSheetId="45">#REF!</definedName>
    <definedName name="N_M1" localSheetId="48">#REF!</definedName>
    <definedName name="N_M1" localSheetId="50">#REF!</definedName>
    <definedName name="N_M1" localSheetId="51">#REF!</definedName>
    <definedName name="N_M1" localSheetId="52">#REF!</definedName>
    <definedName name="N_M1" localSheetId="49">#REF!</definedName>
    <definedName name="N_M1" localSheetId="55">#REF!</definedName>
    <definedName name="N_M1" localSheetId="58">#REF!</definedName>
    <definedName name="N_M1" localSheetId="53">#REF!</definedName>
    <definedName name="N_M1" localSheetId="57">#REF!</definedName>
    <definedName name="N_M1" localSheetId="59">#REF!</definedName>
    <definedName name="N_M1" localSheetId="54">#REF!</definedName>
    <definedName name="N_M1" localSheetId="56">#REF!</definedName>
    <definedName name="N_M1" localSheetId="62">#REF!</definedName>
    <definedName name="N_M1">#REF!</definedName>
    <definedName name="N_M10" localSheetId="2">#REF!</definedName>
    <definedName name="N_M10" localSheetId="1">#REF!</definedName>
    <definedName name="N_M10" localSheetId="3">#REF!</definedName>
    <definedName name="N_M10" localSheetId="7">#REF!</definedName>
    <definedName name="N_M10" localSheetId="4">#REF!</definedName>
    <definedName name="N_M10" localSheetId="5">#REF!</definedName>
    <definedName name="N_M10" localSheetId="6">#REF!</definedName>
    <definedName name="N_M10" localSheetId="8">#REF!</definedName>
    <definedName name="N_M10" localSheetId="9">#REF!</definedName>
    <definedName name="N_M10" localSheetId="11">#REF!</definedName>
    <definedName name="N_M10" localSheetId="10">#REF!</definedName>
    <definedName name="N_M10" localSheetId="16">#REF!</definedName>
    <definedName name="N_M10" localSheetId="13">#REF!</definedName>
    <definedName name="N_M10" localSheetId="12">#REF!</definedName>
    <definedName name="N_M10" localSheetId="15">#REF!</definedName>
    <definedName name="N_M10" localSheetId="14">#REF!</definedName>
    <definedName name="N_M10" localSheetId="20">#REF!</definedName>
    <definedName name="N_M10" localSheetId="17">#REF!</definedName>
    <definedName name="N_M10" localSheetId="19">#REF!</definedName>
    <definedName name="N_M10" localSheetId="18">#REF!</definedName>
    <definedName name="N_M10" localSheetId="24">#REF!</definedName>
    <definedName name="N_M10" localSheetId="22">#REF!</definedName>
    <definedName name="N_M10" localSheetId="21">#REF!</definedName>
    <definedName name="N_M10" localSheetId="23">#REF!</definedName>
    <definedName name="N_M10" localSheetId="25">#REF!</definedName>
    <definedName name="N_M10" localSheetId="26">#REF!</definedName>
    <definedName name="N_M10" localSheetId="27">#REF!</definedName>
    <definedName name="N_M10" localSheetId="28">#REF!</definedName>
    <definedName name="N_M10" localSheetId="32">#REF!</definedName>
    <definedName name="N_M10" localSheetId="33">#REF!</definedName>
    <definedName name="N_M10" localSheetId="34">#REF!</definedName>
    <definedName name="N_M10" localSheetId="35">#REF!</definedName>
    <definedName name="N_M10" localSheetId="29">#REF!</definedName>
    <definedName name="N_M10" localSheetId="30">#REF!</definedName>
    <definedName name="N_M10" localSheetId="31">#REF!</definedName>
    <definedName name="N_M10" localSheetId="36">#REF!</definedName>
    <definedName name="N_M10" localSheetId="37">#REF!</definedName>
    <definedName name="N_M10" localSheetId="38">#REF!</definedName>
    <definedName name="N_M10" localSheetId="39">#REF!</definedName>
    <definedName name="N_M10" localSheetId="40">#REF!</definedName>
    <definedName name="N_M10" localSheetId="41">#REF!</definedName>
    <definedName name="N_M10" localSheetId="42">#REF!</definedName>
    <definedName name="N_M10" localSheetId="43">#REF!</definedName>
    <definedName name="N_M10" localSheetId="44">#REF!</definedName>
    <definedName name="N_M10" localSheetId="61">#REF!</definedName>
    <definedName name="N_M10" localSheetId="60">#REF!</definedName>
    <definedName name="N_M10" localSheetId="47">#REF!</definedName>
    <definedName name="N_M10" localSheetId="46">#REF!</definedName>
    <definedName name="N_M10" localSheetId="45">#REF!</definedName>
    <definedName name="N_M10" localSheetId="48">#REF!</definedName>
    <definedName name="N_M10" localSheetId="50">#REF!</definedName>
    <definedName name="N_M10" localSheetId="51">#REF!</definedName>
    <definedName name="N_M10" localSheetId="52">#REF!</definedName>
    <definedName name="N_M10" localSheetId="49">#REF!</definedName>
    <definedName name="N_M10" localSheetId="55">#REF!</definedName>
    <definedName name="N_M10" localSheetId="58">#REF!</definedName>
    <definedName name="N_M10" localSheetId="53">#REF!</definedName>
    <definedName name="N_M10" localSheetId="57">#REF!</definedName>
    <definedName name="N_M10" localSheetId="59">#REF!</definedName>
    <definedName name="N_M10" localSheetId="54">#REF!</definedName>
    <definedName name="N_M10" localSheetId="56">#REF!</definedName>
    <definedName name="N_M10" localSheetId="62">#REF!</definedName>
    <definedName name="N_M10">#REF!</definedName>
    <definedName name="N_M11" localSheetId="2">#REF!</definedName>
    <definedName name="N_M11" localSheetId="1">#REF!</definedName>
    <definedName name="N_M11" localSheetId="3">#REF!</definedName>
    <definedName name="N_M11" localSheetId="7">#REF!</definedName>
    <definedName name="N_M11" localSheetId="4">#REF!</definedName>
    <definedName name="N_M11" localSheetId="5">#REF!</definedName>
    <definedName name="N_M11" localSheetId="6">#REF!</definedName>
    <definedName name="N_M11" localSheetId="8">#REF!</definedName>
    <definedName name="N_M11" localSheetId="9">#REF!</definedName>
    <definedName name="N_M11" localSheetId="11">#REF!</definedName>
    <definedName name="N_M11" localSheetId="10">#REF!</definedName>
    <definedName name="N_M11" localSheetId="16">#REF!</definedName>
    <definedName name="N_M11" localSheetId="13">#REF!</definedName>
    <definedName name="N_M11" localSheetId="12">#REF!</definedName>
    <definedName name="N_M11" localSheetId="15">#REF!</definedName>
    <definedName name="N_M11" localSheetId="14">#REF!</definedName>
    <definedName name="N_M11" localSheetId="20">#REF!</definedName>
    <definedName name="N_M11" localSheetId="17">#REF!</definedName>
    <definedName name="N_M11" localSheetId="19">#REF!</definedName>
    <definedName name="N_M11" localSheetId="18">#REF!</definedName>
    <definedName name="N_M11" localSheetId="24">#REF!</definedName>
    <definedName name="N_M11" localSheetId="22">#REF!</definedName>
    <definedName name="N_M11" localSheetId="21">#REF!</definedName>
    <definedName name="N_M11" localSheetId="23">#REF!</definedName>
    <definedName name="N_M11" localSheetId="25">#REF!</definedName>
    <definedName name="N_M11" localSheetId="26">#REF!</definedName>
    <definedName name="N_M11" localSheetId="27">#REF!</definedName>
    <definedName name="N_M11" localSheetId="28">#REF!</definedName>
    <definedName name="N_M11" localSheetId="32">#REF!</definedName>
    <definedName name="N_M11" localSheetId="33">#REF!</definedName>
    <definedName name="N_M11" localSheetId="34">#REF!</definedName>
    <definedName name="N_M11" localSheetId="35">#REF!</definedName>
    <definedName name="N_M11" localSheetId="29">#REF!</definedName>
    <definedName name="N_M11" localSheetId="30">#REF!</definedName>
    <definedName name="N_M11" localSheetId="31">#REF!</definedName>
    <definedName name="N_M11" localSheetId="36">#REF!</definedName>
    <definedName name="N_M11" localSheetId="37">#REF!</definedName>
    <definedName name="N_M11" localSheetId="38">#REF!</definedName>
    <definedName name="N_M11" localSheetId="39">#REF!</definedName>
    <definedName name="N_M11" localSheetId="40">#REF!</definedName>
    <definedName name="N_M11" localSheetId="41">#REF!</definedName>
    <definedName name="N_M11" localSheetId="42">#REF!</definedName>
    <definedName name="N_M11" localSheetId="43">#REF!</definedName>
    <definedName name="N_M11" localSheetId="44">#REF!</definedName>
    <definedName name="N_M11" localSheetId="61">#REF!</definedName>
    <definedName name="N_M11" localSheetId="60">#REF!</definedName>
    <definedName name="N_M11" localSheetId="47">#REF!</definedName>
    <definedName name="N_M11" localSheetId="46">#REF!</definedName>
    <definedName name="N_M11" localSheetId="45">#REF!</definedName>
    <definedName name="N_M11" localSheetId="48">#REF!</definedName>
    <definedName name="N_M11" localSheetId="50">#REF!</definedName>
    <definedName name="N_M11" localSheetId="51">#REF!</definedName>
    <definedName name="N_M11" localSheetId="52">#REF!</definedName>
    <definedName name="N_M11" localSheetId="49">#REF!</definedName>
    <definedName name="N_M11" localSheetId="55">#REF!</definedName>
    <definedName name="N_M11" localSheetId="58">#REF!</definedName>
    <definedName name="N_M11" localSheetId="53">#REF!</definedName>
    <definedName name="N_M11" localSheetId="57">#REF!</definedName>
    <definedName name="N_M11" localSheetId="59">#REF!</definedName>
    <definedName name="N_M11" localSheetId="54">#REF!</definedName>
    <definedName name="N_M11" localSheetId="56">#REF!</definedName>
    <definedName name="N_M11" localSheetId="62">#REF!</definedName>
    <definedName name="N_M11">#REF!</definedName>
    <definedName name="N_M12" localSheetId="2">#REF!</definedName>
    <definedName name="N_M12" localSheetId="1">#REF!</definedName>
    <definedName name="N_M12" localSheetId="3">#REF!</definedName>
    <definedName name="N_M12" localSheetId="7">#REF!</definedName>
    <definedName name="N_M12" localSheetId="4">#REF!</definedName>
    <definedName name="N_M12" localSheetId="5">#REF!</definedName>
    <definedName name="N_M12" localSheetId="6">#REF!</definedName>
    <definedName name="N_M12" localSheetId="8">#REF!</definedName>
    <definedName name="N_M12" localSheetId="9">#REF!</definedName>
    <definedName name="N_M12" localSheetId="11">#REF!</definedName>
    <definedName name="N_M12" localSheetId="10">#REF!</definedName>
    <definedName name="N_M12" localSheetId="16">#REF!</definedName>
    <definedName name="N_M12" localSheetId="13">#REF!</definedName>
    <definedName name="N_M12" localSheetId="12">#REF!</definedName>
    <definedName name="N_M12" localSheetId="15">#REF!</definedName>
    <definedName name="N_M12" localSheetId="14">#REF!</definedName>
    <definedName name="N_M12" localSheetId="20">#REF!</definedName>
    <definedName name="N_M12" localSheetId="17">#REF!</definedName>
    <definedName name="N_M12" localSheetId="19">#REF!</definedName>
    <definedName name="N_M12" localSheetId="18">#REF!</definedName>
    <definedName name="N_M12" localSheetId="24">#REF!</definedName>
    <definedName name="N_M12" localSheetId="22">#REF!</definedName>
    <definedName name="N_M12" localSheetId="21">#REF!</definedName>
    <definedName name="N_M12" localSheetId="23">#REF!</definedName>
    <definedName name="N_M12" localSheetId="25">#REF!</definedName>
    <definedName name="N_M12" localSheetId="26">#REF!</definedName>
    <definedName name="N_M12" localSheetId="27">#REF!</definedName>
    <definedName name="N_M12" localSheetId="28">#REF!</definedName>
    <definedName name="N_M12" localSheetId="32">#REF!</definedName>
    <definedName name="N_M12" localSheetId="33">#REF!</definedName>
    <definedName name="N_M12" localSheetId="34">#REF!</definedName>
    <definedName name="N_M12" localSheetId="35">#REF!</definedName>
    <definedName name="N_M12" localSheetId="29">#REF!</definedName>
    <definedName name="N_M12" localSheetId="30">#REF!</definedName>
    <definedName name="N_M12" localSheetId="31">#REF!</definedName>
    <definedName name="N_M12" localSheetId="36">#REF!</definedName>
    <definedName name="N_M12" localSheetId="37">#REF!</definedName>
    <definedName name="N_M12" localSheetId="38">#REF!</definedName>
    <definedName name="N_M12" localSheetId="39">#REF!</definedName>
    <definedName name="N_M12" localSheetId="40">#REF!</definedName>
    <definedName name="N_M12" localSheetId="41">#REF!</definedName>
    <definedName name="N_M12" localSheetId="42">#REF!</definedName>
    <definedName name="N_M12" localSheetId="43">#REF!</definedName>
    <definedName name="N_M12" localSheetId="44">#REF!</definedName>
    <definedName name="N_M12" localSheetId="61">#REF!</definedName>
    <definedName name="N_M12" localSheetId="60">#REF!</definedName>
    <definedName name="N_M12" localSheetId="47">#REF!</definedName>
    <definedName name="N_M12" localSheetId="46">#REF!</definedName>
    <definedName name="N_M12" localSheetId="45">#REF!</definedName>
    <definedName name="N_M12" localSheetId="48">#REF!</definedName>
    <definedName name="N_M12" localSheetId="50">#REF!</definedName>
    <definedName name="N_M12" localSheetId="51">#REF!</definedName>
    <definedName name="N_M12" localSheetId="52">#REF!</definedName>
    <definedName name="N_M12" localSheetId="49">#REF!</definedName>
    <definedName name="N_M12" localSheetId="55">#REF!</definedName>
    <definedName name="N_M12" localSheetId="58">#REF!</definedName>
    <definedName name="N_M12" localSheetId="53">#REF!</definedName>
    <definedName name="N_M12" localSheetId="57">#REF!</definedName>
    <definedName name="N_M12" localSheetId="59">#REF!</definedName>
    <definedName name="N_M12" localSheetId="54">#REF!</definedName>
    <definedName name="N_M12" localSheetId="56">#REF!</definedName>
    <definedName name="N_M12" localSheetId="62">#REF!</definedName>
    <definedName name="N_M12">#REF!</definedName>
    <definedName name="N_M2" localSheetId="2">#REF!</definedName>
    <definedName name="N_M2" localSheetId="1">#REF!</definedName>
    <definedName name="N_M2" localSheetId="3">#REF!</definedName>
    <definedName name="N_M2" localSheetId="7">#REF!</definedName>
    <definedName name="N_M2" localSheetId="4">#REF!</definedName>
    <definedName name="N_M2" localSheetId="5">#REF!</definedName>
    <definedName name="N_M2" localSheetId="6">#REF!</definedName>
    <definedName name="N_M2" localSheetId="8">#REF!</definedName>
    <definedName name="N_M2" localSheetId="9">#REF!</definedName>
    <definedName name="N_M2" localSheetId="11">#REF!</definedName>
    <definedName name="N_M2" localSheetId="10">#REF!</definedName>
    <definedName name="N_M2" localSheetId="16">#REF!</definedName>
    <definedName name="N_M2" localSheetId="13">#REF!</definedName>
    <definedName name="N_M2" localSheetId="12">#REF!</definedName>
    <definedName name="N_M2" localSheetId="15">#REF!</definedName>
    <definedName name="N_M2" localSheetId="14">#REF!</definedName>
    <definedName name="N_M2" localSheetId="20">#REF!</definedName>
    <definedName name="N_M2" localSheetId="17">#REF!</definedName>
    <definedName name="N_M2" localSheetId="19">#REF!</definedName>
    <definedName name="N_M2" localSheetId="18">#REF!</definedName>
    <definedName name="N_M2" localSheetId="24">#REF!</definedName>
    <definedName name="N_M2" localSheetId="22">#REF!</definedName>
    <definedName name="N_M2" localSheetId="21">#REF!</definedName>
    <definedName name="N_M2" localSheetId="23">#REF!</definedName>
    <definedName name="N_M2" localSheetId="25">#REF!</definedName>
    <definedName name="N_M2" localSheetId="26">#REF!</definedName>
    <definedName name="N_M2" localSheetId="27">#REF!</definedName>
    <definedName name="N_M2" localSheetId="28">#REF!</definedName>
    <definedName name="N_M2" localSheetId="32">#REF!</definedName>
    <definedName name="N_M2" localSheetId="33">#REF!</definedName>
    <definedName name="N_M2" localSheetId="34">#REF!</definedName>
    <definedName name="N_M2" localSheetId="35">#REF!</definedName>
    <definedName name="N_M2" localSheetId="29">#REF!</definedName>
    <definedName name="N_M2" localSheetId="30">#REF!</definedName>
    <definedName name="N_M2" localSheetId="31">#REF!</definedName>
    <definedName name="N_M2" localSheetId="36">#REF!</definedName>
    <definedName name="N_M2" localSheetId="37">#REF!</definedName>
    <definedName name="N_M2" localSheetId="38">#REF!</definedName>
    <definedName name="N_M2" localSheetId="39">#REF!</definedName>
    <definedName name="N_M2" localSheetId="40">#REF!</definedName>
    <definedName name="N_M2" localSheetId="41">#REF!</definedName>
    <definedName name="N_M2" localSheetId="42">#REF!</definedName>
    <definedName name="N_M2" localSheetId="43">#REF!</definedName>
    <definedName name="N_M2" localSheetId="44">#REF!</definedName>
    <definedName name="N_M2" localSheetId="61">#REF!</definedName>
    <definedName name="N_M2" localSheetId="60">#REF!</definedName>
    <definedName name="N_M2" localSheetId="47">#REF!</definedName>
    <definedName name="N_M2" localSheetId="46">#REF!</definedName>
    <definedName name="N_M2" localSheetId="45">#REF!</definedName>
    <definedName name="N_M2" localSheetId="48">#REF!</definedName>
    <definedName name="N_M2" localSheetId="50">#REF!</definedName>
    <definedName name="N_M2" localSheetId="51">#REF!</definedName>
    <definedName name="N_M2" localSheetId="52">#REF!</definedName>
    <definedName name="N_M2" localSheetId="49">#REF!</definedName>
    <definedName name="N_M2" localSheetId="55">#REF!</definedName>
    <definedName name="N_M2" localSheetId="58">#REF!</definedName>
    <definedName name="N_M2" localSheetId="53">#REF!</definedName>
    <definedName name="N_M2" localSheetId="57">#REF!</definedName>
    <definedName name="N_M2" localSheetId="59">#REF!</definedName>
    <definedName name="N_M2" localSheetId="54">#REF!</definedName>
    <definedName name="N_M2" localSheetId="56">#REF!</definedName>
    <definedName name="N_M2" localSheetId="62">#REF!</definedName>
    <definedName name="N_M2">#REF!</definedName>
    <definedName name="N_M3" localSheetId="2">#REF!</definedName>
    <definedName name="N_M3" localSheetId="1">#REF!</definedName>
    <definedName name="N_M3" localSheetId="3">#REF!</definedName>
    <definedName name="N_M3" localSheetId="7">#REF!</definedName>
    <definedName name="N_M3" localSheetId="4">#REF!</definedName>
    <definedName name="N_M3" localSheetId="5">#REF!</definedName>
    <definedName name="N_M3" localSheetId="6">#REF!</definedName>
    <definedName name="N_M3" localSheetId="8">#REF!</definedName>
    <definedName name="N_M3" localSheetId="9">#REF!</definedName>
    <definedName name="N_M3" localSheetId="11">#REF!</definedName>
    <definedName name="N_M3" localSheetId="10">#REF!</definedName>
    <definedName name="N_M3" localSheetId="16">#REF!</definedName>
    <definedName name="N_M3" localSheetId="13">#REF!</definedName>
    <definedName name="N_M3" localSheetId="12">#REF!</definedName>
    <definedName name="N_M3" localSheetId="15">#REF!</definedName>
    <definedName name="N_M3" localSheetId="14">#REF!</definedName>
    <definedName name="N_M3" localSheetId="20">#REF!</definedName>
    <definedName name="N_M3" localSheetId="17">#REF!</definedName>
    <definedName name="N_M3" localSheetId="19">#REF!</definedName>
    <definedName name="N_M3" localSheetId="18">#REF!</definedName>
    <definedName name="N_M3" localSheetId="24">#REF!</definedName>
    <definedName name="N_M3" localSheetId="22">#REF!</definedName>
    <definedName name="N_M3" localSheetId="21">#REF!</definedName>
    <definedName name="N_M3" localSheetId="23">#REF!</definedName>
    <definedName name="N_M3" localSheetId="25">#REF!</definedName>
    <definedName name="N_M3" localSheetId="26">#REF!</definedName>
    <definedName name="N_M3" localSheetId="27">#REF!</definedName>
    <definedName name="N_M3" localSheetId="28">#REF!</definedName>
    <definedName name="N_M3" localSheetId="32">#REF!</definedName>
    <definedName name="N_M3" localSheetId="33">#REF!</definedName>
    <definedName name="N_M3" localSheetId="34">#REF!</definedName>
    <definedName name="N_M3" localSheetId="35">#REF!</definedName>
    <definedName name="N_M3" localSheetId="29">#REF!</definedName>
    <definedName name="N_M3" localSheetId="30">#REF!</definedName>
    <definedName name="N_M3" localSheetId="31">#REF!</definedName>
    <definedName name="N_M3" localSheetId="36">#REF!</definedName>
    <definedName name="N_M3" localSheetId="37">#REF!</definedName>
    <definedName name="N_M3" localSheetId="38">#REF!</definedName>
    <definedName name="N_M3" localSheetId="39">#REF!</definedName>
    <definedName name="N_M3" localSheetId="40">#REF!</definedName>
    <definedName name="N_M3" localSheetId="41">#REF!</definedName>
    <definedName name="N_M3" localSheetId="42">#REF!</definedName>
    <definedName name="N_M3" localSheetId="43">#REF!</definedName>
    <definedName name="N_M3" localSheetId="44">#REF!</definedName>
    <definedName name="N_M3" localSheetId="61">#REF!</definedName>
    <definedName name="N_M3" localSheetId="60">#REF!</definedName>
    <definedName name="N_M3" localSheetId="47">#REF!</definedName>
    <definedName name="N_M3" localSheetId="46">#REF!</definedName>
    <definedName name="N_M3" localSheetId="45">#REF!</definedName>
    <definedName name="N_M3" localSheetId="48">#REF!</definedName>
    <definedName name="N_M3" localSheetId="50">#REF!</definedName>
    <definedName name="N_M3" localSheetId="51">#REF!</definedName>
    <definedName name="N_M3" localSheetId="52">#REF!</definedName>
    <definedName name="N_M3" localSheetId="49">#REF!</definedName>
    <definedName name="N_M3" localSheetId="55">#REF!</definedName>
    <definedName name="N_M3" localSheetId="58">#REF!</definedName>
    <definedName name="N_M3" localSheetId="53">#REF!</definedName>
    <definedName name="N_M3" localSheetId="57">#REF!</definedName>
    <definedName name="N_M3" localSheetId="59">#REF!</definedName>
    <definedName name="N_M3" localSheetId="54">#REF!</definedName>
    <definedName name="N_M3" localSheetId="56">#REF!</definedName>
    <definedName name="N_M3" localSheetId="62">#REF!</definedName>
    <definedName name="N_M3">#REF!</definedName>
    <definedName name="N_M4" localSheetId="2">#REF!</definedName>
    <definedName name="N_M4" localSheetId="1">#REF!</definedName>
    <definedName name="N_M4" localSheetId="3">#REF!</definedName>
    <definedName name="N_M4" localSheetId="7">#REF!</definedName>
    <definedName name="N_M4" localSheetId="4">#REF!</definedName>
    <definedName name="N_M4" localSheetId="5">#REF!</definedName>
    <definedName name="N_M4" localSheetId="6">#REF!</definedName>
    <definedName name="N_M4" localSheetId="8">#REF!</definedName>
    <definedName name="N_M4" localSheetId="9">#REF!</definedName>
    <definedName name="N_M4" localSheetId="11">#REF!</definedName>
    <definedName name="N_M4" localSheetId="10">#REF!</definedName>
    <definedName name="N_M4" localSheetId="16">#REF!</definedName>
    <definedName name="N_M4" localSheetId="13">#REF!</definedName>
    <definedName name="N_M4" localSheetId="12">#REF!</definedName>
    <definedName name="N_M4" localSheetId="15">#REF!</definedName>
    <definedName name="N_M4" localSheetId="14">#REF!</definedName>
    <definedName name="N_M4" localSheetId="20">#REF!</definedName>
    <definedName name="N_M4" localSheetId="17">#REF!</definedName>
    <definedName name="N_M4" localSheetId="19">#REF!</definedName>
    <definedName name="N_M4" localSheetId="18">#REF!</definedName>
    <definedName name="N_M4" localSheetId="24">#REF!</definedName>
    <definedName name="N_M4" localSheetId="22">#REF!</definedName>
    <definedName name="N_M4" localSheetId="21">#REF!</definedName>
    <definedName name="N_M4" localSheetId="23">#REF!</definedName>
    <definedName name="N_M4" localSheetId="25">#REF!</definedName>
    <definedName name="N_M4" localSheetId="26">#REF!</definedName>
    <definedName name="N_M4" localSheetId="27">#REF!</definedName>
    <definedName name="N_M4" localSheetId="28">#REF!</definedName>
    <definedName name="N_M4" localSheetId="32">#REF!</definedName>
    <definedName name="N_M4" localSheetId="33">#REF!</definedName>
    <definedName name="N_M4" localSheetId="34">#REF!</definedName>
    <definedName name="N_M4" localSheetId="35">#REF!</definedName>
    <definedName name="N_M4" localSheetId="29">#REF!</definedName>
    <definedName name="N_M4" localSheetId="30">#REF!</definedName>
    <definedName name="N_M4" localSheetId="31">#REF!</definedName>
    <definedName name="N_M4" localSheetId="36">#REF!</definedName>
    <definedName name="N_M4" localSheetId="37">#REF!</definedName>
    <definedName name="N_M4" localSheetId="38">#REF!</definedName>
    <definedName name="N_M4" localSheetId="39">#REF!</definedName>
    <definedName name="N_M4" localSheetId="40">#REF!</definedName>
    <definedName name="N_M4" localSheetId="41">#REF!</definedName>
    <definedName name="N_M4" localSheetId="42">#REF!</definedName>
    <definedName name="N_M4" localSheetId="43">#REF!</definedName>
    <definedName name="N_M4" localSheetId="44">#REF!</definedName>
    <definedName name="N_M4" localSheetId="61">#REF!</definedName>
    <definedName name="N_M4" localSheetId="60">#REF!</definedName>
    <definedName name="N_M4" localSheetId="47">#REF!</definedName>
    <definedName name="N_M4" localSheetId="46">#REF!</definedName>
    <definedName name="N_M4" localSheetId="45">#REF!</definedName>
    <definedName name="N_M4" localSheetId="48">#REF!</definedName>
    <definedName name="N_M4" localSheetId="50">#REF!</definedName>
    <definedName name="N_M4" localSheetId="51">#REF!</definedName>
    <definedName name="N_M4" localSheetId="52">#REF!</definedName>
    <definedName name="N_M4" localSheetId="49">#REF!</definedName>
    <definedName name="N_M4" localSheetId="55">#REF!</definedName>
    <definedName name="N_M4" localSheetId="58">#REF!</definedName>
    <definedName name="N_M4" localSheetId="53">#REF!</definedName>
    <definedName name="N_M4" localSheetId="57">#REF!</definedName>
    <definedName name="N_M4" localSheetId="59">#REF!</definedName>
    <definedName name="N_M4" localSheetId="54">#REF!</definedName>
    <definedName name="N_M4" localSheetId="56">#REF!</definedName>
    <definedName name="N_M4" localSheetId="62">#REF!</definedName>
    <definedName name="N_M4">#REF!</definedName>
    <definedName name="N_M5" localSheetId="2">#REF!</definedName>
    <definedName name="N_M5" localSheetId="1">#REF!</definedName>
    <definedName name="N_M5" localSheetId="3">#REF!</definedName>
    <definedName name="N_M5" localSheetId="7">#REF!</definedName>
    <definedName name="N_M5" localSheetId="4">#REF!</definedName>
    <definedName name="N_M5" localSheetId="5">#REF!</definedName>
    <definedName name="N_M5" localSheetId="6">#REF!</definedName>
    <definedName name="N_M5" localSheetId="8">#REF!</definedName>
    <definedName name="N_M5" localSheetId="9">#REF!</definedName>
    <definedName name="N_M5" localSheetId="11">#REF!</definedName>
    <definedName name="N_M5" localSheetId="10">#REF!</definedName>
    <definedName name="N_M5" localSheetId="16">#REF!</definedName>
    <definedName name="N_M5" localSheetId="13">#REF!</definedName>
    <definedName name="N_M5" localSheetId="12">#REF!</definedName>
    <definedName name="N_M5" localSheetId="15">#REF!</definedName>
    <definedName name="N_M5" localSheetId="14">#REF!</definedName>
    <definedName name="N_M5" localSheetId="20">#REF!</definedName>
    <definedName name="N_M5" localSheetId="17">#REF!</definedName>
    <definedName name="N_M5" localSheetId="19">#REF!</definedName>
    <definedName name="N_M5" localSheetId="18">#REF!</definedName>
    <definedName name="N_M5" localSheetId="24">#REF!</definedName>
    <definedName name="N_M5" localSheetId="22">#REF!</definedName>
    <definedName name="N_M5" localSheetId="21">#REF!</definedName>
    <definedName name="N_M5" localSheetId="23">#REF!</definedName>
    <definedName name="N_M5" localSheetId="25">#REF!</definedName>
    <definedName name="N_M5" localSheetId="26">#REF!</definedName>
    <definedName name="N_M5" localSheetId="27">#REF!</definedName>
    <definedName name="N_M5" localSheetId="28">#REF!</definedName>
    <definedName name="N_M5" localSheetId="32">#REF!</definedName>
    <definedName name="N_M5" localSheetId="33">#REF!</definedName>
    <definedName name="N_M5" localSheetId="34">#REF!</definedName>
    <definedName name="N_M5" localSheetId="35">#REF!</definedName>
    <definedName name="N_M5" localSheetId="29">#REF!</definedName>
    <definedName name="N_M5" localSheetId="30">#REF!</definedName>
    <definedName name="N_M5" localSheetId="31">#REF!</definedName>
    <definedName name="N_M5" localSheetId="36">#REF!</definedName>
    <definedName name="N_M5" localSheetId="37">#REF!</definedName>
    <definedName name="N_M5" localSheetId="38">#REF!</definedName>
    <definedName name="N_M5" localSheetId="39">#REF!</definedName>
    <definedName name="N_M5" localSheetId="40">#REF!</definedName>
    <definedName name="N_M5" localSheetId="41">#REF!</definedName>
    <definedName name="N_M5" localSheetId="42">#REF!</definedName>
    <definedName name="N_M5" localSheetId="43">#REF!</definedName>
    <definedName name="N_M5" localSheetId="44">#REF!</definedName>
    <definedName name="N_M5" localSheetId="61">#REF!</definedName>
    <definedName name="N_M5" localSheetId="60">#REF!</definedName>
    <definedName name="N_M5" localSheetId="47">#REF!</definedName>
    <definedName name="N_M5" localSheetId="46">#REF!</definedName>
    <definedName name="N_M5" localSheetId="45">#REF!</definedName>
    <definedName name="N_M5" localSheetId="48">#REF!</definedName>
    <definedName name="N_M5" localSheetId="50">#REF!</definedName>
    <definedName name="N_M5" localSheetId="51">#REF!</definedName>
    <definedName name="N_M5" localSheetId="52">#REF!</definedName>
    <definedName name="N_M5" localSheetId="49">#REF!</definedName>
    <definedName name="N_M5" localSheetId="55">#REF!</definedName>
    <definedName name="N_M5" localSheetId="58">#REF!</definedName>
    <definedName name="N_M5" localSheetId="53">#REF!</definedName>
    <definedName name="N_M5" localSheetId="57">#REF!</definedName>
    <definedName name="N_M5" localSheetId="59">#REF!</definedName>
    <definedName name="N_M5" localSheetId="54">#REF!</definedName>
    <definedName name="N_M5" localSheetId="56">#REF!</definedName>
    <definedName name="N_M5" localSheetId="62">#REF!</definedName>
    <definedName name="N_M5">#REF!</definedName>
    <definedName name="N_M6" localSheetId="2">#REF!</definedName>
    <definedName name="N_M6" localSheetId="1">#REF!</definedName>
    <definedName name="N_M6" localSheetId="3">#REF!</definedName>
    <definedName name="N_M6" localSheetId="7">#REF!</definedName>
    <definedName name="N_M6" localSheetId="4">#REF!</definedName>
    <definedName name="N_M6" localSheetId="5">#REF!</definedName>
    <definedName name="N_M6" localSheetId="6">#REF!</definedName>
    <definedName name="N_M6" localSheetId="8">#REF!</definedName>
    <definedName name="N_M6" localSheetId="9">#REF!</definedName>
    <definedName name="N_M6" localSheetId="11">#REF!</definedName>
    <definedName name="N_M6" localSheetId="10">#REF!</definedName>
    <definedName name="N_M6" localSheetId="16">#REF!</definedName>
    <definedName name="N_M6" localSheetId="13">#REF!</definedName>
    <definedName name="N_M6" localSheetId="12">#REF!</definedName>
    <definedName name="N_M6" localSheetId="15">#REF!</definedName>
    <definedName name="N_M6" localSheetId="14">#REF!</definedName>
    <definedName name="N_M6" localSheetId="20">#REF!</definedName>
    <definedName name="N_M6" localSheetId="17">#REF!</definedName>
    <definedName name="N_M6" localSheetId="19">#REF!</definedName>
    <definedName name="N_M6" localSheetId="18">#REF!</definedName>
    <definedName name="N_M6" localSheetId="24">#REF!</definedName>
    <definedName name="N_M6" localSheetId="22">#REF!</definedName>
    <definedName name="N_M6" localSheetId="21">#REF!</definedName>
    <definedName name="N_M6" localSheetId="23">#REF!</definedName>
    <definedName name="N_M6" localSheetId="25">#REF!</definedName>
    <definedName name="N_M6" localSheetId="26">#REF!</definedName>
    <definedName name="N_M6" localSheetId="27">#REF!</definedName>
    <definedName name="N_M6" localSheetId="28">#REF!</definedName>
    <definedName name="N_M6" localSheetId="32">#REF!</definedName>
    <definedName name="N_M6" localSheetId="33">#REF!</definedName>
    <definedName name="N_M6" localSheetId="34">#REF!</definedName>
    <definedName name="N_M6" localSheetId="35">#REF!</definedName>
    <definedName name="N_M6" localSheetId="29">#REF!</definedName>
    <definedName name="N_M6" localSheetId="30">#REF!</definedName>
    <definedName name="N_M6" localSheetId="31">#REF!</definedName>
    <definedName name="N_M6" localSheetId="36">#REF!</definedName>
    <definedName name="N_M6" localSheetId="37">#REF!</definedName>
    <definedName name="N_M6" localSheetId="38">#REF!</definedName>
    <definedName name="N_M6" localSheetId="39">#REF!</definedName>
    <definedName name="N_M6" localSheetId="40">#REF!</definedName>
    <definedName name="N_M6" localSheetId="41">#REF!</definedName>
    <definedName name="N_M6" localSheetId="42">#REF!</definedName>
    <definedName name="N_M6" localSheetId="43">#REF!</definedName>
    <definedName name="N_M6" localSheetId="44">#REF!</definedName>
    <definedName name="N_M6" localSheetId="61">#REF!</definedName>
    <definedName name="N_M6" localSheetId="60">#REF!</definedName>
    <definedName name="N_M6" localSheetId="47">#REF!</definedName>
    <definedName name="N_M6" localSheetId="46">#REF!</definedName>
    <definedName name="N_M6" localSheetId="45">#REF!</definedName>
    <definedName name="N_M6" localSheetId="48">#REF!</definedName>
    <definedName name="N_M6" localSheetId="50">#REF!</definedName>
    <definedName name="N_M6" localSheetId="51">#REF!</definedName>
    <definedName name="N_M6" localSheetId="52">#REF!</definedName>
    <definedName name="N_M6" localSheetId="49">#REF!</definedName>
    <definedName name="N_M6" localSheetId="55">#REF!</definedName>
    <definedName name="N_M6" localSheetId="58">#REF!</definedName>
    <definedName name="N_M6" localSheetId="53">#REF!</definedName>
    <definedName name="N_M6" localSheetId="57">#REF!</definedName>
    <definedName name="N_M6" localSheetId="59">#REF!</definedName>
    <definedName name="N_M6" localSheetId="54">#REF!</definedName>
    <definedName name="N_M6" localSheetId="56">#REF!</definedName>
    <definedName name="N_M6" localSheetId="62">#REF!</definedName>
    <definedName name="N_M6">#REF!</definedName>
    <definedName name="N_M7" localSheetId="2">#REF!</definedName>
    <definedName name="N_M7" localSheetId="1">#REF!</definedName>
    <definedName name="N_M7" localSheetId="3">#REF!</definedName>
    <definedName name="N_M7" localSheetId="7">#REF!</definedName>
    <definedName name="N_M7" localSheetId="4">#REF!</definedName>
    <definedName name="N_M7" localSheetId="5">#REF!</definedName>
    <definedName name="N_M7" localSheetId="6">#REF!</definedName>
    <definedName name="N_M7" localSheetId="8">#REF!</definedName>
    <definedName name="N_M7" localSheetId="9">#REF!</definedName>
    <definedName name="N_M7" localSheetId="11">#REF!</definedName>
    <definedName name="N_M7" localSheetId="10">#REF!</definedName>
    <definedName name="N_M7" localSheetId="16">#REF!</definedName>
    <definedName name="N_M7" localSheetId="13">#REF!</definedName>
    <definedName name="N_M7" localSheetId="12">#REF!</definedName>
    <definedName name="N_M7" localSheetId="15">#REF!</definedName>
    <definedName name="N_M7" localSheetId="14">#REF!</definedName>
    <definedName name="N_M7" localSheetId="20">#REF!</definedName>
    <definedName name="N_M7" localSheetId="17">#REF!</definedName>
    <definedName name="N_M7" localSheetId="19">#REF!</definedName>
    <definedName name="N_M7" localSheetId="18">#REF!</definedName>
    <definedName name="N_M7" localSheetId="24">#REF!</definedName>
    <definedName name="N_M7" localSheetId="22">#REF!</definedName>
    <definedName name="N_M7" localSheetId="21">#REF!</definedName>
    <definedName name="N_M7" localSheetId="23">#REF!</definedName>
    <definedName name="N_M7" localSheetId="25">#REF!</definedName>
    <definedName name="N_M7" localSheetId="26">#REF!</definedName>
    <definedName name="N_M7" localSheetId="27">#REF!</definedName>
    <definedName name="N_M7" localSheetId="28">#REF!</definedName>
    <definedName name="N_M7" localSheetId="32">#REF!</definedName>
    <definedName name="N_M7" localSheetId="33">#REF!</definedName>
    <definedName name="N_M7" localSheetId="34">#REF!</definedName>
    <definedName name="N_M7" localSheetId="35">#REF!</definedName>
    <definedName name="N_M7" localSheetId="29">#REF!</definedName>
    <definedName name="N_M7" localSheetId="30">#REF!</definedName>
    <definedName name="N_M7" localSheetId="31">#REF!</definedName>
    <definedName name="N_M7" localSheetId="36">#REF!</definedName>
    <definedName name="N_M7" localSheetId="37">#REF!</definedName>
    <definedName name="N_M7" localSheetId="38">#REF!</definedName>
    <definedName name="N_M7" localSheetId="39">#REF!</definedName>
    <definedName name="N_M7" localSheetId="40">#REF!</definedName>
    <definedName name="N_M7" localSheetId="41">#REF!</definedName>
    <definedName name="N_M7" localSheetId="42">#REF!</definedName>
    <definedName name="N_M7" localSheetId="43">#REF!</definedName>
    <definedName name="N_M7" localSheetId="44">#REF!</definedName>
    <definedName name="N_M7" localSheetId="61">#REF!</definedName>
    <definedName name="N_M7" localSheetId="60">#REF!</definedName>
    <definedName name="N_M7" localSheetId="47">#REF!</definedName>
    <definedName name="N_M7" localSheetId="46">#REF!</definedName>
    <definedName name="N_M7" localSheetId="45">#REF!</definedName>
    <definedName name="N_M7" localSheetId="48">#REF!</definedName>
    <definedName name="N_M7" localSheetId="50">#REF!</definedName>
    <definedName name="N_M7" localSheetId="51">#REF!</definedName>
    <definedName name="N_M7" localSheetId="52">#REF!</definedName>
    <definedName name="N_M7" localSheetId="49">#REF!</definedName>
    <definedName name="N_M7" localSheetId="55">#REF!</definedName>
    <definedName name="N_M7" localSheetId="58">#REF!</definedName>
    <definedName name="N_M7" localSheetId="53">#REF!</definedName>
    <definedName name="N_M7" localSheetId="57">#REF!</definedName>
    <definedName name="N_M7" localSheetId="59">#REF!</definedName>
    <definedName name="N_M7" localSheetId="54">#REF!</definedName>
    <definedName name="N_M7" localSheetId="56">#REF!</definedName>
    <definedName name="N_M7" localSheetId="62">#REF!</definedName>
    <definedName name="N_M7">#REF!</definedName>
    <definedName name="N_M8" localSheetId="2">#REF!</definedName>
    <definedName name="N_M8" localSheetId="1">#REF!</definedName>
    <definedName name="N_M8" localSheetId="3">#REF!</definedName>
    <definedName name="N_M8" localSheetId="7">#REF!</definedName>
    <definedName name="N_M8" localSheetId="4">#REF!</definedName>
    <definedName name="N_M8" localSheetId="5">#REF!</definedName>
    <definedName name="N_M8" localSheetId="6">#REF!</definedName>
    <definedName name="N_M8" localSheetId="8">#REF!</definedName>
    <definedName name="N_M8" localSheetId="9">#REF!</definedName>
    <definedName name="N_M8" localSheetId="11">#REF!</definedName>
    <definedName name="N_M8" localSheetId="10">#REF!</definedName>
    <definedName name="N_M8" localSheetId="16">#REF!</definedName>
    <definedName name="N_M8" localSheetId="13">#REF!</definedName>
    <definedName name="N_M8" localSheetId="12">#REF!</definedName>
    <definedName name="N_M8" localSheetId="15">#REF!</definedName>
    <definedName name="N_M8" localSheetId="14">#REF!</definedName>
    <definedName name="N_M8" localSheetId="20">#REF!</definedName>
    <definedName name="N_M8" localSheetId="17">#REF!</definedName>
    <definedName name="N_M8" localSheetId="19">#REF!</definedName>
    <definedName name="N_M8" localSheetId="18">#REF!</definedName>
    <definedName name="N_M8" localSheetId="24">#REF!</definedName>
    <definedName name="N_M8" localSheetId="22">#REF!</definedName>
    <definedName name="N_M8" localSheetId="21">#REF!</definedName>
    <definedName name="N_M8" localSheetId="23">#REF!</definedName>
    <definedName name="N_M8" localSheetId="25">#REF!</definedName>
    <definedName name="N_M8" localSheetId="26">#REF!</definedName>
    <definedName name="N_M8" localSheetId="27">#REF!</definedName>
    <definedName name="N_M8" localSheetId="28">#REF!</definedName>
    <definedName name="N_M8" localSheetId="32">#REF!</definedName>
    <definedName name="N_M8" localSheetId="33">#REF!</definedName>
    <definedName name="N_M8" localSheetId="34">#REF!</definedName>
    <definedName name="N_M8" localSheetId="35">#REF!</definedName>
    <definedName name="N_M8" localSheetId="29">#REF!</definedName>
    <definedName name="N_M8" localSheetId="30">#REF!</definedName>
    <definedName name="N_M8" localSheetId="31">#REF!</definedName>
    <definedName name="N_M8" localSheetId="36">#REF!</definedName>
    <definedName name="N_M8" localSheetId="37">#REF!</definedName>
    <definedName name="N_M8" localSheetId="38">#REF!</definedName>
    <definedName name="N_M8" localSheetId="39">#REF!</definedName>
    <definedName name="N_M8" localSheetId="40">#REF!</definedName>
    <definedName name="N_M8" localSheetId="41">#REF!</definedName>
    <definedName name="N_M8" localSheetId="42">#REF!</definedName>
    <definedName name="N_M8" localSheetId="43">#REF!</definedName>
    <definedName name="N_M8" localSheetId="44">#REF!</definedName>
    <definedName name="N_M8" localSheetId="61">#REF!</definedName>
    <definedName name="N_M8" localSheetId="60">#REF!</definedName>
    <definedName name="N_M8" localSheetId="47">#REF!</definedName>
    <definedName name="N_M8" localSheetId="46">#REF!</definedName>
    <definedName name="N_M8" localSheetId="45">#REF!</definedName>
    <definedName name="N_M8" localSheetId="48">#REF!</definedName>
    <definedName name="N_M8" localSheetId="50">#REF!</definedName>
    <definedName name="N_M8" localSheetId="51">#REF!</definedName>
    <definedName name="N_M8" localSheetId="52">#REF!</definedName>
    <definedName name="N_M8" localSheetId="49">#REF!</definedName>
    <definedName name="N_M8" localSheetId="55">#REF!</definedName>
    <definedName name="N_M8" localSheetId="58">#REF!</definedName>
    <definedName name="N_M8" localSheetId="53">#REF!</definedName>
    <definedName name="N_M8" localSheetId="57">#REF!</definedName>
    <definedName name="N_M8" localSheetId="59">#REF!</definedName>
    <definedName name="N_M8" localSheetId="54">#REF!</definedName>
    <definedName name="N_M8" localSheetId="56">#REF!</definedName>
    <definedName name="N_M8" localSheetId="62">#REF!</definedName>
    <definedName name="N_M8">#REF!</definedName>
    <definedName name="N_M9" localSheetId="2">#REF!</definedName>
    <definedName name="N_M9" localSheetId="1">#REF!</definedName>
    <definedName name="N_M9" localSheetId="3">#REF!</definedName>
    <definedName name="N_M9" localSheetId="7">#REF!</definedName>
    <definedName name="N_M9" localSheetId="4">#REF!</definedName>
    <definedName name="N_M9" localSheetId="5">#REF!</definedName>
    <definedName name="N_M9" localSheetId="6">#REF!</definedName>
    <definedName name="N_M9" localSheetId="8">#REF!</definedName>
    <definedName name="N_M9" localSheetId="9">#REF!</definedName>
    <definedName name="N_M9" localSheetId="11">#REF!</definedName>
    <definedName name="N_M9" localSheetId="10">#REF!</definedName>
    <definedName name="N_M9" localSheetId="16">#REF!</definedName>
    <definedName name="N_M9" localSheetId="13">#REF!</definedName>
    <definedName name="N_M9" localSheetId="12">#REF!</definedName>
    <definedName name="N_M9" localSheetId="15">#REF!</definedName>
    <definedName name="N_M9" localSheetId="14">#REF!</definedName>
    <definedName name="N_M9" localSheetId="20">#REF!</definedName>
    <definedName name="N_M9" localSheetId="17">#REF!</definedName>
    <definedName name="N_M9" localSheetId="19">#REF!</definedName>
    <definedName name="N_M9" localSheetId="18">#REF!</definedName>
    <definedName name="N_M9" localSheetId="24">#REF!</definedName>
    <definedName name="N_M9" localSheetId="22">#REF!</definedName>
    <definedName name="N_M9" localSheetId="21">#REF!</definedName>
    <definedName name="N_M9" localSheetId="23">#REF!</definedName>
    <definedName name="N_M9" localSheetId="25">#REF!</definedName>
    <definedName name="N_M9" localSheetId="26">#REF!</definedName>
    <definedName name="N_M9" localSheetId="27">#REF!</definedName>
    <definedName name="N_M9" localSheetId="28">#REF!</definedName>
    <definedName name="N_M9" localSheetId="32">#REF!</definedName>
    <definedName name="N_M9" localSheetId="33">#REF!</definedName>
    <definedName name="N_M9" localSheetId="34">#REF!</definedName>
    <definedName name="N_M9" localSheetId="35">#REF!</definedName>
    <definedName name="N_M9" localSheetId="29">#REF!</definedName>
    <definedName name="N_M9" localSheetId="30">#REF!</definedName>
    <definedName name="N_M9" localSheetId="31">#REF!</definedName>
    <definedName name="N_M9" localSheetId="36">#REF!</definedName>
    <definedName name="N_M9" localSheetId="37">#REF!</definedName>
    <definedName name="N_M9" localSheetId="38">#REF!</definedName>
    <definedName name="N_M9" localSheetId="39">#REF!</definedName>
    <definedName name="N_M9" localSheetId="40">#REF!</definedName>
    <definedName name="N_M9" localSheetId="41">#REF!</definedName>
    <definedName name="N_M9" localSheetId="42">#REF!</definedName>
    <definedName name="N_M9" localSheetId="43">#REF!</definedName>
    <definedName name="N_M9" localSheetId="44">#REF!</definedName>
    <definedName name="N_M9" localSheetId="61">#REF!</definedName>
    <definedName name="N_M9" localSheetId="60">#REF!</definedName>
    <definedName name="N_M9" localSheetId="47">#REF!</definedName>
    <definedName name="N_M9" localSheetId="46">#REF!</definedName>
    <definedName name="N_M9" localSheetId="45">#REF!</definedName>
    <definedName name="N_M9" localSheetId="48">#REF!</definedName>
    <definedName name="N_M9" localSheetId="50">#REF!</definedName>
    <definedName name="N_M9" localSheetId="51">#REF!</definedName>
    <definedName name="N_M9" localSheetId="52">#REF!</definedName>
    <definedName name="N_M9" localSheetId="49">#REF!</definedName>
    <definedName name="N_M9" localSheetId="55">#REF!</definedName>
    <definedName name="N_M9" localSheetId="58">#REF!</definedName>
    <definedName name="N_M9" localSheetId="53">#REF!</definedName>
    <definedName name="N_M9" localSheetId="57">#REF!</definedName>
    <definedName name="N_M9" localSheetId="59">#REF!</definedName>
    <definedName name="N_M9" localSheetId="54">#REF!</definedName>
    <definedName name="N_M9" localSheetId="56">#REF!</definedName>
    <definedName name="N_M9" localSheetId="62">#REF!</definedName>
    <definedName name="N_M9">#REF!</definedName>
    <definedName name="name" localSheetId="2">#REF!</definedName>
    <definedName name="name" localSheetId="1">#REF!</definedName>
    <definedName name="name" localSheetId="3">#REF!</definedName>
    <definedName name="name" localSheetId="7">#REF!</definedName>
    <definedName name="name" localSheetId="4">#REF!</definedName>
    <definedName name="name" localSheetId="5">#REF!</definedName>
    <definedName name="name" localSheetId="6">#REF!</definedName>
    <definedName name="name" localSheetId="8">#REF!</definedName>
    <definedName name="name" localSheetId="9">#REF!</definedName>
    <definedName name="name" localSheetId="11">#REF!</definedName>
    <definedName name="name" localSheetId="10">#REF!</definedName>
    <definedName name="name" localSheetId="16">#REF!</definedName>
    <definedName name="name" localSheetId="13">#REF!</definedName>
    <definedName name="name" localSheetId="12">#REF!</definedName>
    <definedName name="name" localSheetId="15">#REF!</definedName>
    <definedName name="name" localSheetId="14">#REF!</definedName>
    <definedName name="name" localSheetId="20">#REF!</definedName>
    <definedName name="name" localSheetId="17">#REF!</definedName>
    <definedName name="name" localSheetId="19">#REF!</definedName>
    <definedName name="name" localSheetId="18">#REF!</definedName>
    <definedName name="name" localSheetId="24">#REF!</definedName>
    <definedName name="name" localSheetId="22">#REF!</definedName>
    <definedName name="name" localSheetId="21">#REF!</definedName>
    <definedName name="name" localSheetId="23">#REF!</definedName>
    <definedName name="name" localSheetId="25">#REF!</definedName>
    <definedName name="name" localSheetId="26">#REF!</definedName>
    <definedName name="name" localSheetId="27">#REF!</definedName>
    <definedName name="name" localSheetId="28">#REF!</definedName>
    <definedName name="name" localSheetId="32">#REF!</definedName>
    <definedName name="name" localSheetId="33">#REF!</definedName>
    <definedName name="name" localSheetId="34">#REF!</definedName>
    <definedName name="name" localSheetId="35">#REF!</definedName>
    <definedName name="name" localSheetId="29">#REF!</definedName>
    <definedName name="name" localSheetId="30">#REF!</definedName>
    <definedName name="name" localSheetId="31">#REF!</definedName>
    <definedName name="name" localSheetId="36">#REF!</definedName>
    <definedName name="name" localSheetId="37">#REF!</definedName>
    <definedName name="name" localSheetId="38">#REF!</definedName>
    <definedName name="name" localSheetId="39">#REF!</definedName>
    <definedName name="name" localSheetId="40">#REF!</definedName>
    <definedName name="name" localSheetId="41">#REF!</definedName>
    <definedName name="name" localSheetId="42">#REF!</definedName>
    <definedName name="name" localSheetId="43">#REF!</definedName>
    <definedName name="name" localSheetId="44">#REF!</definedName>
    <definedName name="name" localSheetId="61">#REF!</definedName>
    <definedName name="name" localSheetId="60">#REF!</definedName>
    <definedName name="name" localSheetId="47">#REF!</definedName>
    <definedName name="name" localSheetId="46">#REF!</definedName>
    <definedName name="name" localSheetId="45">#REF!</definedName>
    <definedName name="name" localSheetId="48">#REF!</definedName>
    <definedName name="name" localSheetId="50">#REF!</definedName>
    <definedName name="name" localSheetId="51">#REF!</definedName>
    <definedName name="name" localSheetId="52">#REF!</definedName>
    <definedName name="name" localSheetId="49">#REF!</definedName>
    <definedName name="name" localSheetId="55">#REF!</definedName>
    <definedName name="name" localSheetId="58">#REF!</definedName>
    <definedName name="name" localSheetId="53">#REF!</definedName>
    <definedName name="name" localSheetId="57">#REF!</definedName>
    <definedName name="name" localSheetId="59">#REF!</definedName>
    <definedName name="name" localSheetId="54">#REF!</definedName>
    <definedName name="name" localSheetId="56">#REF!</definedName>
    <definedName name="name" localSheetId="62">#REF!</definedName>
    <definedName name="name">#REF!</definedName>
    <definedName name="NB" localSheetId="2">'[9]판매&amp;재고현황'!#REF!</definedName>
    <definedName name="NB" localSheetId="1">'[9]판매&amp;재고현황'!#REF!</definedName>
    <definedName name="NB" localSheetId="3">'[9]판매&amp;재고현황'!#REF!</definedName>
    <definedName name="NB" localSheetId="7">'[9]판매&amp;재고현황'!#REF!</definedName>
    <definedName name="NB" localSheetId="4">'[9]판매&amp;재고현황'!#REF!</definedName>
    <definedName name="NB" localSheetId="5">'[9]판매&amp;재고현황'!#REF!</definedName>
    <definedName name="NB" localSheetId="6">'[9]판매&amp;재고현황'!#REF!</definedName>
    <definedName name="NB" localSheetId="8">'[9]판매&amp;재고현황'!#REF!</definedName>
    <definedName name="NB" localSheetId="9">'[9]판매&amp;재고현황'!#REF!</definedName>
    <definedName name="NB" localSheetId="11">'[9]판매&amp;재고현황'!#REF!</definedName>
    <definedName name="NB" localSheetId="10">'[9]판매&amp;재고현황'!#REF!</definedName>
    <definedName name="NB" localSheetId="16">'[9]판매&amp;재고현황'!#REF!</definedName>
    <definedName name="NB" localSheetId="13">'[9]판매&amp;재고현황'!#REF!</definedName>
    <definedName name="NB" localSheetId="12">'[9]판매&amp;재고현황'!#REF!</definedName>
    <definedName name="NB" localSheetId="15">'[9]판매&amp;재고현황'!#REF!</definedName>
    <definedName name="NB" localSheetId="14">'[9]판매&amp;재고현황'!#REF!</definedName>
    <definedName name="NB" localSheetId="20">'[9]판매&amp;재고현황'!#REF!</definedName>
    <definedName name="NB" localSheetId="17">'[9]판매&amp;재고현황'!#REF!</definedName>
    <definedName name="NB" localSheetId="19">'[9]판매&amp;재고현황'!#REF!</definedName>
    <definedName name="NB" localSheetId="18">'[9]판매&amp;재고현황'!#REF!</definedName>
    <definedName name="NB" localSheetId="24">'[9]판매&amp;재고현황'!#REF!</definedName>
    <definedName name="NB" localSheetId="22">'[9]판매&amp;재고현황'!#REF!</definedName>
    <definedName name="NB" localSheetId="21">'[9]판매&amp;재고현황'!#REF!</definedName>
    <definedName name="NB" localSheetId="23">'[9]판매&amp;재고현황'!#REF!</definedName>
    <definedName name="NB" localSheetId="25">'[9]판매&amp;재고현황'!#REF!</definedName>
    <definedName name="NB" localSheetId="26">'[9]판매&amp;재고현황'!#REF!</definedName>
    <definedName name="NB" localSheetId="27">'[9]판매&amp;재고현황'!#REF!</definedName>
    <definedName name="NB" localSheetId="28">'[9]판매&amp;재고현황'!#REF!</definedName>
    <definedName name="NB" localSheetId="32">'[9]판매&amp;재고현황'!#REF!</definedName>
    <definedName name="NB" localSheetId="33">'[9]판매&amp;재고현황'!#REF!</definedName>
    <definedName name="NB" localSheetId="34">'[9]판매&amp;재고현황'!#REF!</definedName>
    <definedName name="NB" localSheetId="35">'[9]판매&amp;재고현황'!#REF!</definedName>
    <definedName name="NB" localSheetId="29">'[9]판매&amp;재고현황'!#REF!</definedName>
    <definedName name="NB" localSheetId="30">'[9]판매&amp;재고현황'!#REF!</definedName>
    <definedName name="NB" localSheetId="31">'[9]판매&amp;재고현황'!#REF!</definedName>
    <definedName name="NB" localSheetId="36">'[9]판매&amp;재고현황'!#REF!</definedName>
    <definedName name="NB" localSheetId="37">'[9]판매&amp;재고현황'!#REF!</definedName>
    <definedName name="NB" localSheetId="38">'[9]판매&amp;재고현황'!#REF!</definedName>
    <definedName name="NB" localSheetId="39">'[9]판매&amp;재고현황'!#REF!</definedName>
    <definedName name="NB" localSheetId="40">'[9]판매&amp;재고현황'!#REF!</definedName>
    <definedName name="NB" localSheetId="41">'[9]판매&amp;재고현황'!#REF!</definedName>
    <definedName name="NB" localSheetId="42">'[9]판매&amp;재고현황'!#REF!</definedName>
    <definedName name="NB" localSheetId="43">'[9]판매&amp;재고현황'!#REF!</definedName>
    <definedName name="NB" localSheetId="44">'[9]판매&amp;재고현황'!#REF!</definedName>
    <definedName name="NB" localSheetId="61">'[9]판매&amp;재고현황'!#REF!</definedName>
    <definedName name="NB" localSheetId="60">'[9]판매&amp;재고현황'!#REF!</definedName>
    <definedName name="NB" localSheetId="47">'[9]판매&amp;재고현황'!#REF!</definedName>
    <definedName name="NB" localSheetId="46">'[9]판매&amp;재고현황'!#REF!</definedName>
    <definedName name="NB" localSheetId="45">'[9]판매&amp;재고현황'!#REF!</definedName>
    <definedName name="NB" localSheetId="48">'[9]판매&amp;재고현황'!#REF!</definedName>
    <definedName name="NB" localSheetId="50">'[9]판매&amp;재고현황'!#REF!</definedName>
    <definedName name="NB" localSheetId="51">'[9]판매&amp;재고현황'!#REF!</definedName>
    <definedName name="NB" localSheetId="52">'[9]판매&amp;재고현황'!#REF!</definedName>
    <definedName name="NB" localSheetId="49">'[9]판매&amp;재고현황'!#REF!</definedName>
    <definedName name="NB" localSheetId="55">'[9]판매&amp;재고현황'!#REF!</definedName>
    <definedName name="NB" localSheetId="58">'[9]판매&amp;재고현황'!#REF!</definedName>
    <definedName name="NB" localSheetId="53">'[9]판매&amp;재고현황'!#REF!</definedName>
    <definedName name="NB" localSheetId="57">'[9]판매&amp;재고현황'!#REF!</definedName>
    <definedName name="NB" localSheetId="59">'[9]판매&amp;재고현황'!#REF!</definedName>
    <definedName name="NB" localSheetId="54">'[9]판매&amp;재고현황'!#REF!</definedName>
    <definedName name="NB" localSheetId="56">'[9]판매&amp;재고현황'!#REF!</definedName>
    <definedName name="NB" localSheetId="62">'[9]판매&amp;재고현황'!#REF!</definedName>
    <definedName name="NB">'[9]판매&amp;재고현황'!#REF!</definedName>
    <definedName name="NET" localSheetId="2">#REF!</definedName>
    <definedName name="NET" localSheetId="1">#REF!</definedName>
    <definedName name="NET" localSheetId="3">#REF!</definedName>
    <definedName name="NET" localSheetId="7">#REF!</definedName>
    <definedName name="NET" localSheetId="4">#REF!</definedName>
    <definedName name="NET" localSheetId="5">#REF!</definedName>
    <definedName name="NET" localSheetId="6">#REF!</definedName>
    <definedName name="NET" localSheetId="8">#REF!</definedName>
    <definedName name="NET" localSheetId="9">#REF!</definedName>
    <definedName name="NET" localSheetId="11">#REF!</definedName>
    <definedName name="NET" localSheetId="10">#REF!</definedName>
    <definedName name="NET" localSheetId="16">#REF!</definedName>
    <definedName name="NET" localSheetId="13">#REF!</definedName>
    <definedName name="NET" localSheetId="12">#REF!</definedName>
    <definedName name="NET" localSheetId="15">#REF!</definedName>
    <definedName name="NET" localSheetId="14">#REF!</definedName>
    <definedName name="NET" localSheetId="20">#REF!</definedName>
    <definedName name="NET" localSheetId="17">#REF!</definedName>
    <definedName name="NET" localSheetId="19">#REF!</definedName>
    <definedName name="NET" localSheetId="18">#REF!</definedName>
    <definedName name="NET" localSheetId="24">#REF!</definedName>
    <definedName name="NET" localSheetId="22">#REF!</definedName>
    <definedName name="NET" localSheetId="21">#REF!</definedName>
    <definedName name="NET" localSheetId="23">#REF!</definedName>
    <definedName name="NET" localSheetId="25">#REF!</definedName>
    <definedName name="NET" localSheetId="26">#REF!</definedName>
    <definedName name="NET" localSheetId="27">#REF!</definedName>
    <definedName name="NET" localSheetId="28">#REF!</definedName>
    <definedName name="NET" localSheetId="32">#REF!</definedName>
    <definedName name="NET" localSheetId="33">#REF!</definedName>
    <definedName name="NET" localSheetId="34">#REF!</definedName>
    <definedName name="NET" localSheetId="35">#REF!</definedName>
    <definedName name="NET" localSheetId="29">#REF!</definedName>
    <definedName name="NET" localSheetId="30">#REF!</definedName>
    <definedName name="NET" localSheetId="31">#REF!</definedName>
    <definedName name="NET" localSheetId="36">#REF!</definedName>
    <definedName name="NET" localSheetId="37">#REF!</definedName>
    <definedName name="NET" localSheetId="38">#REF!</definedName>
    <definedName name="NET" localSheetId="39">#REF!</definedName>
    <definedName name="NET" localSheetId="40">#REF!</definedName>
    <definedName name="NET" localSheetId="41">#REF!</definedName>
    <definedName name="NET" localSheetId="42">#REF!</definedName>
    <definedName name="NET" localSheetId="43">#REF!</definedName>
    <definedName name="NET" localSheetId="44">#REF!</definedName>
    <definedName name="NET" localSheetId="61">#REF!</definedName>
    <definedName name="NET" localSheetId="60">#REF!</definedName>
    <definedName name="NET" localSheetId="47">#REF!</definedName>
    <definedName name="NET" localSheetId="46">#REF!</definedName>
    <definedName name="NET" localSheetId="45">#REF!</definedName>
    <definedName name="NET" localSheetId="48">#REF!</definedName>
    <definedName name="NET" localSheetId="50">#REF!</definedName>
    <definedName name="NET" localSheetId="51">#REF!</definedName>
    <definedName name="NET" localSheetId="52">#REF!</definedName>
    <definedName name="NET" localSheetId="49">#REF!</definedName>
    <definedName name="NET" localSheetId="55">#REF!</definedName>
    <definedName name="NET" localSheetId="58">#REF!</definedName>
    <definedName name="NET" localSheetId="53">#REF!</definedName>
    <definedName name="NET" localSheetId="57">#REF!</definedName>
    <definedName name="NET" localSheetId="59">#REF!</definedName>
    <definedName name="NET" localSheetId="54">#REF!</definedName>
    <definedName name="NET" localSheetId="56">#REF!</definedName>
    <definedName name="NET" localSheetId="62">#REF!</definedName>
    <definedName name="NET">#REF!</definedName>
    <definedName name="newdata" localSheetId="2">[15]신규원가!#REF!</definedName>
    <definedName name="newdata" localSheetId="1">[15]신규원가!#REF!</definedName>
    <definedName name="newdata" localSheetId="3">[15]신규원가!#REF!</definedName>
    <definedName name="newdata" localSheetId="7">[15]신규원가!#REF!</definedName>
    <definedName name="newdata" localSheetId="4">[15]신규원가!#REF!</definedName>
    <definedName name="newdata" localSheetId="5">[15]신규원가!#REF!</definedName>
    <definedName name="newdata" localSheetId="6">[15]신규원가!#REF!</definedName>
    <definedName name="newdata" localSheetId="8">[15]신규원가!#REF!</definedName>
    <definedName name="newdata" localSheetId="9">[15]신규원가!#REF!</definedName>
    <definedName name="newdata" localSheetId="11">[15]신규원가!#REF!</definedName>
    <definedName name="newdata" localSheetId="10">[15]신규원가!#REF!</definedName>
    <definedName name="newdata" localSheetId="16">[15]신규원가!#REF!</definedName>
    <definedName name="newdata" localSheetId="13">[15]신규원가!#REF!</definedName>
    <definedName name="newdata" localSheetId="12">[15]신규원가!#REF!</definedName>
    <definedName name="newdata" localSheetId="15">[15]신규원가!#REF!</definedName>
    <definedName name="newdata" localSheetId="14">[15]신규원가!#REF!</definedName>
    <definedName name="newdata" localSheetId="20">[15]신규원가!#REF!</definedName>
    <definedName name="newdata" localSheetId="17">[15]신규원가!#REF!</definedName>
    <definedName name="newdata" localSheetId="19">[15]신규원가!#REF!</definedName>
    <definedName name="newdata" localSheetId="18">[15]신규원가!#REF!</definedName>
    <definedName name="newdata" localSheetId="24">[15]신규원가!#REF!</definedName>
    <definedName name="newdata" localSheetId="22">[15]신규원가!#REF!</definedName>
    <definedName name="newdata" localSheetId="21">[15]신규원가!#REF!</definedName>
    <definedName name="newdata" localSheetId="23">[15]신규원가!#REF!</definedName>
    <definedName name="newdata" localSheetId="25">[15]신규원가!#REF!</definedName>
    <definedName name="newdata" localSheetId="26">[15]신규원가!#REF!</definedName>
    <definedName name="newdata" localSheetId="27">[15]신규원가!#REF!</definedName>
    <definedName name="newdata" localSheetId="28">[15]신규원가!#REF!</definedName>
    <definedName name="newdata" localSheetId="32">[15]신규원가!#REF!</definedName>
    <definedName name="newdata" localSheetId="33">[15]신규원가!#REF!</definedName>
    <definedName name="newdata" localSheetId="34">[15]신규원가!#REF!</definedName>
    <definedName name="newdata" localSheetId="35">[15]신규원가!#REF!</definedName>
    <definedName name="newdata" localSheetId="29">[15]신규원가!#REF!</definedName>
    <definedName name="newdata" localSheetId="30">[15]신규원가!#REF!</definedName>
    <definedName name="newdata" localSheetId="31">[15]신규원가!#REF!</definedName>
    <definedName name="newdata" localSheetId="36">[15]신규원가!#REF!</definedName>
    <definedName name="newdata" localSheetId="37">[15]신규원가!#REF!</definedName>
    <definedName name="newdata" localSheetId="38">[15]신규원가!#REF!</definedName>
    <definedName name="newdata" localSheetId="39">[15]신규원가!#REF!</definedName>
    <definedName name="newdata" localSheetId="40">[15]신규원가!#REF!</definedName>
    <definedName name="newdata" localSheetId="41">[15]신규원가!#REF!</definedName>
    <definedName name="newdata" localSheetId="42">[15]신규원가!#REF!</definedName>
    <definedName name="newdata" localSheetId="43">[15]신규원가!#REF!</definedName>
    <definedName name="newdata" localSheetId="44">[15]신규원가!#REF!</definedName>
    <definedName name="newdata" localSheetId="61">[15]신규원가!#REF!</definedName>
    <definedName name="newdata" localSheetId="60">[15]신규원가!#REF!</definedName>
    <definedName name="newdata" localSheetId="47">[15]신규원가!#REF!</definedName>
    <definedName name="newdata" localSheetId="46">[15]신규원가!#REF!</definedName>
    <definedName name="newdata" localSheetId="45">[15]신규원가!#REF!</definedName>
    <definedName name="newdata" localSheetId="48">[15]신규원가!#REF!</definedName>
    <definedName name="newdata" localSheetId="50">[15]신규원가!#REF!</definedName>
    <definedName name="newdata" localSheetId="51">[15]신규원가!#REF!</definedName>
    <definedName name="newdata" localSheetId="52">[15]신규원가!#REF!</definedName>
    <definedName name="newdata" localSheetId="49">[15]신규원가!#REF!</definedName>
    <definedName name="newdata" localSheetId="55">[15]신규원가!#REF!</definedName>
    <definedName name="newdata" localSheetId="58">[15]신규원가!#REF!</definedName>
    <definedName name="newdata" localSheetId="53">[15]신규원가!#REF!</definedName>
    <definedName name="newdata" localSheetId="57">[15]신규원가!#REF!</definedName>
    <definedName name="newdata" localSheetId="59">[15]신규원가!#REF!</definedName>
    <definedName name="newdata" localSheetId="54">[15]신규원가!#REF!</definedName>
    <definedName name="newdata" localSheetId="56">[15]신규원가!#REF!</definedName>
    <definedName name="newdata" localSheetId="62">[15]신규원가!#REF!</definedName>
    <definedName name="newdata">[15]신규원가!#REF!</definedName>
    <definedName name="NOMU" localSheetId="2">#REF!</definedName>
    <definedName name="NOMU" localSheetId="1">#REF!</definedName>
    <definedName name="NOMU" localSheetId="3">#REF!</definedName>
    <definedName name="NOMU" localSheetId="7">#REF!</definedName>
    <definedName name="NOMU" localSheetId="4">#REF!</definedName>
    <definedName name="NOMU" localSheetId="5">#REF!</definedName>
    <definedName name="NOMU" localSheetId="6">#REF!</definedName>
    <definedName name="NOMU" localSheetId="8">#REF!</definedName>
    <definedName name="NOMU" localSheetId="9">#REF!</definedName>
    <definedName name="NOMU" localSheetId="11">#REF!</definedName>
    <definedName name="NOMU" localSheetId="10">#REF!</definedName>
    <definedName name="NOMU" localSheetId="16">#REF!</definedName>
    <definedName name="NOMU" localSheetId="13">#REF!</definedName>
    <definedName name="NOMU" localSheetId="12">#REF!</definedName>
    <definedName name="NOMU" localSheetId="15">#REF!</definedName>
    <definedName name="NOMU" localSheetId="14">#REF!</definedName>
    <definedName name="NOMU" localSheetId="20">#REF!</definedName>
    <definedName name="NOMU" localSheetId="17">#REF!</definedName>
    <definedName name="NOMU" localSheetId="19">#REF!</definedName>
    <definedName name="NOMU" localSheetId="18">#REF!</definedName>
    <definedName name="NOMU" localSheetId="24">#REF!</definedName>
    <definedName name="NOMU" localSheetId="22">#REF!</definedName>
    <definedName name="NOMU" localSheetId="21">#REF!</definedName>
    <definedName name="NOMU" localSheetId="23">#REF!</definedName>
    <definedName name="NOMU" localSheetId="25">#REF!</definedName>
    <definedName name="NOMU" localSheetId="26">#REF!</definedName>
    <definedName name="NOMU" localSheetId="27">#REF!</definedName>
    <definedName name="NOMU" localSheetId="28">#REF!</definedName>
    <definedName name="NOMU" localSheetId="32">#REF!</definedName>
    <definedName name="NOMU" localSheetId="33">#REF!</definedName>
    <definedName name="NOMU" localSheetId="34">#REF!</definedName>
    <definedName name="NOMU" localSheetId="35">#REF!</definedName>
    <definedName name="NOMU" localSheetId="29">#REF!</definedName>
    <definedName name="NOMU" localSheetId="30">#REF!</definedName>
    <definedName name="NOMU" localSheetId="31">#REF!</definedName>
    <definedName name="NOMU" localSheetId="36">#REF!</definedName>
    <definedName name="NOMU" localSheetId="37">#REF!</definedName>
    <definedName name="NOMU" localSheetId="38">#REF!</definedName>
    <definedName name="NOMU" localSheetId="39">#REF!</definedName>
    <definedName name="NOMU" localSheetId="40">#REF!</definedName>
    <definedName name="NOMU" localSheetId="41">#REF!</definedName>
    <definedName name="NOMU" localSheetId="42">#REF!</definedName>
    <definedName name="NOMU" localSheetId="43">#REF!</definedName>
    <definedName name="NOMU" localSheetId="44">#REF!</definedName>
    <definedName name="NOMU" localSheetId="61">#REF!</definedName>
    <definedName name="NOMU" localSheetId="60">#REF!</definedName>
    <definedName name="NOMU" localSheetId="47">#REF!</definedName>
    <definedName name="NOMU" localSheetId="46">#REF!</definedName>
    <definedName name="NOMU" localSheetId="45">#REF!</definedName>
    <definedName name="NOMU" localSheetId="48">#REF!</definedName>
    <definedName name="NOMU" localSheetId="50">#REF!</definedName>
    <definedName name="NOMU" localSheetId="51">#REF!</definedName>
    <definedName name="NOMU" localSheetId="52">#REF!</definedName>
    <definedName name="NOMU" localSheetId="49">#REF!</definedName>
    <definedName name="NOMU" localSheetId="55">#REF!</definedName>
    <definedName name="NOMU" localSheetId="58">#REF!</definedName>
    <definedName name="NOMU" localSheetId="53">#REF!</definedName>
    <definedName name="NOMU" localSheetId="57">#REF!</definedName>
    <definedName name="NOMU" localSheetId="59">#REF!</definedName>
    <definedName name="NOMU" localSheetId="54">#REF!</definedName>
    <definedName name="NOMU" localSheetId="56">#REF!</definedName>
    <definedName name="NOMU" localSheetId="62">#REF!</definedName>
    <definedName name="NOMU">#REF!</definedName>
    <definedName name="NORIN">#N/A</definedName>
    <definedName name="NY" localSheetId="2">#REF!</definedName>
    <definedName name="NY" localSheetId="1">#REF!</definedName>
    <definedName name="NY" localSheetId="3">#REF!</definedName>
    <definedName name="NY" localSheetId="7">#REF!</definedName>
    <definedName name="NY" localSheetId="4">#REF!</definedName>
    <definedName name="NY" localSheetId="5">#REF!</definedName>
    <definedName name="NY" localSheetId="6">#REF!</definedName>
    <definedName name="NY" localSheetId="8">#REF!</definedName>
    <definedName name="NY" localSheetId="9">#REF!</definedName>
    <definedName name="NY" localSheetId="11">#REF!</definedName>
    <definedName name="NY" localSheetId="10">#REF!</definedName>
    <definedName name="NY" localSheetId="16">#REF!</definedName>
    <definedName name="NY" localSheetId="13">#REF!</definedName>
    <definedName name="NY" localSheetId="12">#REF!</definedName>
    <definedName name="NY" localSheetId="15">#REF!</definedName>
    <definedName name="NY" localSheetId="14">#REF!</definedName>
    <definedName name="NY" localSheetId="20">#REF!</definedName>
    <definedName name="NY" localSheetId="17">#REF!</definedName>
    <definedName name="NY" localSheetId="19">#REF!</definedName>
    <definedName name="NY" localSheetId="18">#REF!</definedName>
    <definedName name="NY" localSheetId="24">#REF!</definedName>
    <definedName name="NY" localSheetId="22">#REF!</definedName>
    <definedName name="NY" localSheetId="21">#REF!</definedName>
    <definedName name="NY" localSheetId="23">#REF!</definedName>
    <definedName name="NY" localSheetId="25">#REF!</definedName>
    <definedName name="NY" localSheetId="26">#REF!</definedName>
    <definedName name="NY" localSheetId="27">#REF!</definedName>
    <definedName name="NY" localSheetId="28">#REF!</definedName>
    <definedName name="NY" localSheetId="32">#REF!</definedName>
    <definedName name="NY" localSheetId="33">#REF!</definedName>
    <definedName name="NY" localSheetId="34">#REF!</definedName>
    <definedName name="NY" localSheetId="35">#REF!</definedName>
    <definedName name="NY" localSheetId="29">#REF!</definedName>
    <definedName name="NY" localSheetId="30">#REF!</definedName>
    <definedName name="NY" localSheetId="31">#REF!</definedName>
    <definedName name="NY" localSheetId="36">#REF!</definedName>
    <definedName name="NY" localSheetId="37">#REF!</definedName>
    <definedName name="NY" localSheetId="38">#REF!</definedName>
    <definedName name="NY" localSheetId="39">#REF!</definedName>
    <definedName name="NY" localSheetId="40">#REF!</definedName>
    <definedName name="NY" localSheetId="41">#REF!</definedName>
    <definedName name="NY" localSheetId="42">#REF!</definedName>
    <definedName name="NY" localSheetId="43">#REF!</definedName>
    <definedName name="NY" localSheetId="44">#REF!</definedName>
    <definedName name="NY" localSheetId="61">#REF!</definedName>
    <definedName name="NY" localSheetId="60">#REF!</definedName>
    <definedName name="NY" localSheetId="47">#REF!</definedName>
    <definedName name="NY" localSheetId="46">#REF!</definedName>
    <definedName name="NY" localSheetId="45">#REF!</definedName>
    <definedName name="NY" localSheetId="48">#REF!</definedName>
    <definedName name="NY" localSheetId="50">#REF!</definedName>
    <definedName name="NY" localSheetId="51">#REF!</definedName>
    <definedName name="NY" localSheetId="52">#REF!</definedName>
    <definedName name="NY" localSheetId="49">#REF!</definedName>
    <definedName name="NY" localSheetId="55">#REF!</definedName>
    <definedName name="NY" localSheetId="58">#REF!</definedName>
    <definedName name="NY" localSheetId="53">#REF!</definedName>
    <definedName name="NY" localSheetId="57">#REF!</definedName>
    <definedName name="NY" localSheetId="59">#REF!</definedName>
    <definedName name="NY" localSheetId="54">#REF!</definedName>
    <definedName name="NY" localSheetId="56">#REF!</definedName>
    <definedName name="NY" localSheetId="62">#REF!</definedName>
    <definedName name="NY">#REF!</definedName>
    <definedName name="N행" localSheetId="2">#REF!</definedName>
    <definedName name="N행" localSheetId="1">#REF!</definedName>
    <definedName name="N행" localSheetId="3">#REF!</definedName>
    <definedName name="N행" localSheetId="7">#REF!</definedName>
    <definedName name="N행" localSheetId="4">#REF!</definedName>
    <definedName name="N행" localSheetId="5">#REF!</definedName>
    <definedName name="N행" localSheetId="6">#REF!</definedName>
    <definedName name="N행" localSheetId="8">#REF!</definedName>
    <definedName name="N행" localSheetId="9">#REF!</definedName>
    <definedName name="N행" localSheetId="11">#REF!</definedName>
    <definedName name="N행" localSheetId="10">#REF!</definedName>
    <definedName name="N행" localSheetId="16">#REF!</definedName>
    <definedName name="N행" localSheetId="13">#REF!</definedName>
    <definedName name="N행" localSheetId="12">#REF!</definedName>
    <definedName name="N행" localSheetId="15">#REF!</definedName>
    <definedName name="N행" localSheetId="14">#REF!</definedName>
    <definedName name="N행" localSheetId="20">#REF!</definedName>
    <definedName name="N행" localSheetId="17">#REF!</definedName>
    <definedName name="N행" localSheetId="19">#REF!</definedName>
    <definedName name="N행" localSheetId="18">#REF!</definedName>
    <definedName name="N행" localSheetId="24">#REF!</definedName>
    <definedName name="N행" localSheetId="22">#REF!</definedName>
    <definedName name="N행" localSheetId="21">#REF!</definedName>
    <definedName name="N행" localSheetId="23">#REF!</definedName>
    <definedName name="N행" localSheetId="25">#REF!</definedName>
    <definedName name="N행" localSheetId="26">#REF!</definedName>
    <definedName name="N행" localSheetId="27">#REF!</definedName>
    <definedName name="N행" localSheetId="28">#REF!</definedName>
    <definedName name="N행" localSheetId="32">#REF!</definedName>
    <definedName name="N행" localSheetId="33">#REF!</definedName>
    <definedName name="N행" localSheetId="34">#REF!</definedName>
    <definedName name="N행" localSheetId="35">#REF!</definedName>
    <definedName name="N행" localSheetId="29">#REF!</definedName>
    <definedName name="N행" localSheetId="30">#REF!</definedName>
    <definedName name="N행" localSheetId="31">#REF!</definedName>
    <definedName name="N행" localSheetId="36">#REF!</definedName>
    <definedName name="N행" localSheetId="37">#REF!</definedName>
    <definedName name="N행" localSheetId="38">#REF!</definedName>
    <definedName name="N행" localSheetId="39">#REF!</definedName>
    <definedName name="N행" localSheetId="40">#REF!</definedName>
    <definedName name="N행" localSheetId="41">#REF!</definedName>
    <definedName name="N행" localSheetId="42">#REF!</definedName>
    <definedName name="N행" localSheetId="43">#REF!</definedName>
    <definedName name="N행" localSheetId="44">#REF!</definedName>
    <definedName name="N행" localSheetId="61">#REF!</definedName>
    <definedName name="N행" localSheetId="60">#REF!</definedName>
    <definedName name="N행" localSheetId="47">#REF!</definedName>
    <definedName name="N행" localSheetId="46">#REF!</definedName>
    <definedName name="N행" localSheetId="45">#REF!</definedName>
    <definedName name="N행" localSheetId="48">#REF!</definedName>
    <definedName name="N행" localSheetId="50">#REF!</definedName>
    <definedName name="N행" localSheetId="51">#REF!</definedName>
    <definedName name="N행" localSheetId="52">#REF!</definedName>
    <definedName name="N행" localSheetId="49">#REF!</definedName>
    <definedName name="N행" localSheetId="55">#REF!</definedName>
    <definedName name="N행" localSheetId="58">#REF!</definedName>
    <definedName name="N행" localSheetId="53">#REF!</definedName>
    <definedName name="N행" localSheetId="57">#REF!</definedName>
    <definedName name="N행" localSheetId="59">#REF!</definedName>
    <definedName name="N행" localSheetId="54">#REF!</definedName>
    <definedName name="N행" localSheetId="56">#REF!</definedName>
    <definedName name="N행" localSheetId="62">#REF!</definedName>
    <definedName name="N행">#REF!</definedName>
    <definedName name="o" localSheetId="2">#REF!</definedName>
    <definedName name="o" localSheetId="1">#REF!</definedName>
    <definedName name="o" localSheetId="3">#REF!</definedName>
    <definedName name="o" localSheetId="7">#REF!</definedName>
    <definedName name="o" localSheetId="4">#REF!</definedName>
    <definedName name="o" localSheetId="5">#REF!</definedName>
    <definedName name="o" localSheetId="6">#REF!</definedName>
    <definedName name="o" localSheetId="8">#REF!</definedName>
    <definedName name="o" localSheetId="9">#REF!</definedName>
    <definedName name="o" localSheetId="11">#REF!</definedName>
    <definedName name="o" localSheetId="10">#REF!</definedName>
    <definedName name="o" localSheetId="16">#REF!</definedName>
    <definedName name="o" localSheetId="13">#REF!</definedName>
    <definedName name="o" localSheetId="12">#REF!</definedName>
    <definedName name="o" localSheetId="15">#REF!</definedName>
    <definedName name="o" localSheetId="14">#REF!</definedName>
    <definedName name="o" localSheetId="20">#REF!</definedName>
    <definedName name="o" localSheetId="17">#REF!</definedName>
    <definedName name="o" localSheetId="19">#REF!</definedName>
    <definedName name="o" localSheetId="18">#REF!</definedName>
    <definedName name="o" localSheetId="24">#REF!</definedName>
    <definedName name="o" localSheetId="22">#REF!</definedName>
    <definedName name="o" localSheetId="21">#REF!</definedName>
    <definedName name="o" localSheetId="23">#REF!</definedName>
    <definedName name="o" localSheetId="25">#REF!</definedName>
    <definedName name="o" localSheetId="26">#REF!</definedName>
    <definedName name="o" localSheetId="27">#REF!</definedName>
    <definedName name="o" localSheetId="28">#REF!</definedName>
    <definedName name="o" localSheetId="32">#REF!</definedName>
    <definedName name="o" localSheetId="33">#REF!</definedName>
    <definedName name="o" localSheetId="34">#REF!</definedName>
    <definedName name="o" localSheetId="35">#REF!</definedName>
    <definedName name="o" localSheetId="29">#REF!</definedName>
    <definedName name="o" localSheetId="30">#REF!</definedName>
    <definedName name="o" localSheetId="31">#REF!</definedName>
    <definedName name="o" localSheetId="36">#REF!</definedName>
    <definedName name="o" localSheetId="37">#REF!</definedName>
    <definedName name="o" localSheetId="38">#REF!</definedName>
    <definedName name="o" localSheetId="39">#REF!</definedName>
    <definedName name="o" localSheetId="40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61">#REF!</definedName>
    <definedName name="o" localSheetId="60">#REF!</definedName>
    <definedName name="o" localSheetId="47">#REF!</definedName>
    <definedName name="o" localSheetId="46">#REF!</definedName>
    <definedName name="o" localSheetId="45">#REF!</definedName>
    <definedName name="o" localSheetId="48">#REF!</definedName>
    <definedName name="o" localSheetId="50">#REF!</definedName>
    <definedName name="o" localSheetId="51">#REF!</definedName>
    <definedName name="o" localSheetId="52">#REF!</definedName>
    <definedName name="o" localSheetId="49">#REF!</definedName>
    <definedName name="o" localSheetId="55">#REF!</definedName>
    <definedName name="o" localSheetId="58">#REF!</definedName>
    <definedName name="o" localSheetId="53">#REF!</definedName>
    <definedName name="o" localSheetId="57">#REF!</definedName>
    <definedName name="o" localSheetId="59">#REF!</definedName>
    <definedName name="o" localSheetId="54">#REF!</definedName>
    <definedName name="o" localSheetId="56">#REF!</definedName>
    <definedName name="o" localSheetId="62">#REF!</definedName>
    <definedName name="o">#REF!</definedName>
    <definedName name="oiou" localSheetId="2">#REF!</definedName>
    <definedName name="oiou" localSheetId="1">#REF!</definedName>
    <definedName name="oiou" localSheetId="3">#REF!</definedName>
    <definedName name="oiou" localSheetId="7">#REF!</definedName>
    <definedName name="oiou" localSheetId="4">#REF!</definedName>
    <definedName name="oiou" localSheetId="5">#REF!</definedName>
    <definedName name="oiou" localSheetId="6">#REF!</definedName>
    <definedName name="oiou" localSheetId="8">#REF!</definedName>
    <definedName name="oiou" localSheetId="9">#REF!</definedName>
    <definedName name="oiou" localSheetId="11">#REF!</definedName>
    <definedName name="oiou" localSheetId="10">#REF!</definedName>
    <definedName name="oiou" localSheetId="16">#REF!</definedName>
    <definedName name="oiou" localSheetId="13">#REF!</definedName>
    <definedName name="oiou" localSheetId="12">#REF!</definedName>
    <definedName name="oiou" localSheetId="15">#REF!</definedName>
    <definedName name="oiou" localSheetId="14">#REF!</definedName>
    <definedName name="oiou" localSheetId="20">#REF!</definedName>
    <definedName name="oiou" localSheetId="17">#REF!</definedName>
    <definedName name="oiou" localSheetId="19">#REF!</definedName>
    <definedName name="oiou" localSheetId="18">#REF!</definedName>
    <definedName name="oiou" localSheetId="24">#REF!</definedName>
    <definedName name="oiou" localSheetId="22">#REF!</definedName>
    <definedName name="oiou" localSheetId="21">#REF!</definedName>
    <definedName name="oiou" localSheetId="23">#REF!</definedName>
    <definedName name="oiou" localSheetId="25">#REF!</definedName>
    <definedName name="oiou" localSheetId="26">#REF!</definedName>
    <definedName name="oiou" localSheetId="27">#REF!</definedName>
    <definedName name="oiou" localSheetId="28">#REF!</definedName>
    <definedName name="oiou" localSheetId="32">#REF!</definedName>
    <definedName name="oiou" localSheetId="33">#REF!</definedName>
    <definedName name="oiou" localSheetId="34">#REF!</definedName>
    <definedName name="oiou" localSheetId="35">#REF!</definedName>
    <definedName name="oiou" localSheetId="29">#REF!</definedName>
    <definedName name="oiou" localSheetId="30">#REF!</definedName>
    <definedName name="oiou" localSheetId="31">#REF!</definedName>
    <definedName name="oiou" localSheetId="36">#REF!</definedName>
    <definedName name="oiou" localSheetId="37">#REF!</definedName>
    <definedName name="oiou" localSheetId="38">#REF!</definedName>
    <definedName name="oiou" localSheetId="39">#REF!</definedName>
    <definedName name="oiou" localSheetId="40">#REF!</definedName>
    <definedName name="oiou" localSheetId="41">#REF!</definedName>
    <definedName name="oiou" localSheetId="42">#REF!</definedName>
    <definedName name="oiou" localSheetId="43">#REF!</definedName>
    <definedName name="oiou" localSheetId="44">#REF!</definedName>
    <definedName name="oiou" localSheetId="61">#REF!</definedName>
    <definedName name="oiou" localSheetId="60">#REF!</definedName>
    <definedName name="oiou" localSheetId="47">#REF!</definedName>
    <definedName name="oiou" localSheetId="46">#REF!</definedName>
    <definedName name="oiou" localSheetId="45">#REF!</definedName>
    <definedName name="oiou" localSheetId="48">#REF!</definedName>
    <definedName name="oiou" localSheetId="50">#REF!</definedName>
    <definedName name="oiou" localSheetId="51">#REF!</definedName>
    <definedName name="oiou" localSheetId="52">#REF!</definedName>
    <definedName name="oiou" localSheetId="49">#REF!</definedName>
    <definedName name="oiou" localSheetId="55">#REF!</definedName>
    <definedName name="oiou" localSheetId="58">#REF!</definedName>
    <definedName name="oiou" localSheetId="53">#REF!</definedName>
    <definedName name="oiou" localSheetId="57">#REF!</definedName>
    <definedName name="oiou" localSheetId="59">#REF!</definedName>
    <definedName name="oiou" localSheetId="54">#REF!</definedName>
    <definedName name="oiou" localSheetId="56">#REF!</definedName>
    <definedName name="oiou" localSheetId="62">#REF!</definedName>
    <definedName name="oiou">#REF!</definedName>
    <definedName name="OP" localSheetId="2">#REF!</definedName>
    <definedName name="OP" localSheetId="1">#REF!</definedName>
    <definedName name="OP" localSheetId="3">#REF!</definedName>
    <definedName name="OP" localSheetId="7">#REF!</definedName>
    <definedName name="OP" localSheetId="4">#REF!</definedName>
    <definedName name="OP" localSheetId="5">#REF!</definedName>
    <definedName name="OP" localSheetId="6">#REF!</definedName>
    <definedName name="OP" localSheetId="8">#REF!</definedName>
    <definedName name="OP" localSheetId="9">#REF!</definedName>
    <definedName name="OP" localSheetId="11">#REF!</definedName>
    <definedName name="OP" localSheetId="10">#REF!</definedName>
    <definedName name="OP" localSheetId="16">#REF!</definedName>
    <definedName name="OP" localSheetId="13">#REF!</definedName>
    <definedName name="OP" localSheetId="12">#REF!</definedName>
    <definedName name="OP" localSheetId="15">#REF!</definedName>
    <definedName name="OP" localSheetId="14">#REF!</definedName>
    <definedName name="OP" localSheetId="20">#REF!</definedName>
    <definedName name="OP" localSheetId="17">#REF!</definedName>
    <definedName name="OP" localSheetId="19">#REF!</definedName>
    <definedName name="OP" localSheetId="18">#REF!</definedName>
    <definedName name="OP" localSheetId="24">#REF!</definedName>
    <definedName name="OP" localSheetId="22">#REF!</definedName>
    <definedName name="OP" localSheetId="21">#REF!</definedName>
    <definedName name="OP" localSheetId="23">#REF!</definedName>
    <definedName name="OP" localSheetId="25">#REF!</definedName>
    <definedName name="OP" localSheetId="26">#REF!</definedName>
    <definedName name="OP" localSheetId="27">#REF!</definedName>
    <definedName name="OP" localSheetId="28">#REF!</definedName>
    <definedName name="OP" localSheetId="32">#REF!</definedName>
    <definedName name="OP" localSheetId="33">#REF!</definedName>
    <definedName name="OP" localSheetId="34">#REF!</definedName>
    <definedName name="OP" localSheetId="35">#REF!</definedName>
    <definedName name="OP" localSheetId="29">#REF!</definedName>
    <definedName name="OP" localSheetId="30">#REF!</definedName>
    <definedName name="OP" localSheetId="31">#REF!</definedName>
    <definedName name="OP" localSheetId="36">#REF!</definedName>
    <definedName name="OP" localSheetId="37">#REF!</definedName>
    <definedName name="OP" localSheetId="38">#REF!</definedName>
    <definedName name="OP" localSheetId="39">#REF!</definedName>
    <definedName name="OP" localSheetId="40">#REF!</definedName>
    <definedName name="OP" localSheetId="41">#REF!</definedName>
    <definedName name="OP" localSheetId="42">#REF!</definedName>
    <definedName name="OP" localSheetId="43">#REF!</definedName>
    <definedName name="OP" localSheetId="44">#REF!</definedName>
    <definedName name="OP" localSheetId="61">#REF!</definedName>
    <definedName name="OP" localSheetId="60">#REF!</definedName>
    <definedName name="OP" localSheetId="47">#REF!</definedName>
    <definedName name="OP" localSheetId="46">#REF!</definedName>
    <definedName name="OP" localSheetId="45">#REF!</definedName>
    <definedName name="OP" localSheetId="48">#REF!</definedName>
    <definedName name="OP" localSheetId="50">#REF!</definedName>
    <definedName name="OP" localSheetId="51">#REF!</definedName>
    <definedName name="OP" localSheetId="52">#REF!</definedName>
    <definedName name="OP" localSheetId="49">#REF!</definedName>
    <definedName name="OP" localSheetId="55">#REF!</definedName>
    <definedName name="OP" localSheetId="58">#REF!</definedName>
    <definedName name="OP" localSheetId="53">#REF!</definedName>
    <definedName name="OP" localSheetId="57">#REF!</definedName>
    <definedName name="OP" localSheetId="59">#REF!</definedName>
    <definedName name="OP" localSheetId="54">#REF!</definedName>
    <definedName name="OP" localSheetId="56">#REF!</definedName>
    <definedName name="OP" localSheetId="62">#REF!</definedName>
    <definedName name="OP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uioiuo" localSheetId="2">#REF!</definedName>
    <definedName name="ouioiuo" localSheetId="1">#REF!</definedName>
    <definedName name="ouioiuo" localSheetId="3">#REF!</definedName>
    <definedName name="ouioiuo" localSheetId="7">#REF!</definedName>
    <definedName name="ouioiuo" localSheetId="4">#REF!</definedName>
    <definedName name="ouioiuo" localSheetId="5">#REF!</definedName>
    <definedName name="ouioiuo" localSheetId="6">#REF!</definedName>
    <definedName name="ouioiuo" localSheetId="8">#REF!</definedName>
    <definedName name="ouioiuo" localSheetId="9">#REF!</definedName>
    <definedName name="ouioiuo" localSheetId="11">#REF!</definedName>
    <definedName name="ouioiuo" localSheetId="10">#REF!</definedName>
    <definedName name="ouioiuo" localSheetId="16">#REF!</definedName>
    <definedName name="ouioiuo" localSheetId="13">#REF!</definedName>
    <definedName name="ouioiuo" localSheetId="12">#REF!</definedName>
    <definedName name="ouioiuo" localSheetId="15">#REF!</definedName>
    <definedName name="ouioiuo" localSheetId="14">#REF!</definedName>
    <definedName name="ouioiuo" localSheetId="20">#REF!</definedName>
    <definedName name="ouioiuo" localSheetId="17">#REF!</definedName>
    <definedName name="ouioiuo" localSheetId="19">#REF!</definedName>
    <definedName name="ouioiuo" localSheetId="18">#REF!</definedName>
    <definedName name="ouioiuo" localSheetId="24">#REF!</definedName>
    <definedName name="ouioiuo" localSheetId="22">#REF!</definedName>
    <definedName name="ouioiuo" localSheetId="21">#REF!</definedName>
    <definedName name="ouioiuo" localSheetId="23">#REF!</definedName>
    <definedName name="ouioiuo" localSheetId="25">#REF!</definedName>
    <definedName name="ouioiuo" localSheetId="26">#REF!</definedName>
    <definedName name="ouioiuo" localSheetId="27">#REF!</definedName>
    <definedName name="ouioiuo" localSheetId="28">#REF!</definedName>
    <definedName name="ouioiuo" localSheetId="32">#REF!</definedName>
    <definedName name="ouioiuo" localSheetId="33">#REF!</definedName>
    <definedName name="ouioiuo" localSheetId="34">#REF!</definedName>
    <definedName name="ouioiuo" localSheetId="35">#REF!</definedName>
    <definedName name="ouioiuo" localSheetId="29">#REF!</definedName>
    <definedName name="ouioiuo" localSheetId="30">#REF!</definedName>
    <definedName name="ouioiuo" localSheetId="31">#REF!</definedName>
    <definedName name="ouioiuo" localSheetId="36">#REF!</definedName>
    <definedName name="ouioiuo" localSheetId="37">#REF!</definedName>
    <definedName name="ouioiuo" localSheetId="38">#REF!</definedName>
    <definedName name="ouioiuo" localSheetId="39">#REF!</definedName>
    <definedName name="ouioiuo" localSheetId="40">#REF!</definedName>
    <definedName name="ouioiuo" localSheetId="41">#REF!</definedName>
    <definedName name="ouioiuo" localSheetId="42">#REF!</definedName>
    <definedName name="ouioiuo" localSheetId="43">#REF!</definedName>
    <definedName name="ouioiuo" localSheetId="44">#REF!</definedName>
    <definedName name="ouioiuo" localSheetId="61">#REF!</definedName>
    <definedName name="ouioiuo" localSheetId="60">#REF!</definedName>
    <definedName name="ouioiuo" localSheetId="47">#REF!</definedName>
    <definedName name="ouioiuo" localSheetId="46">#REF!</definedName>
    <definedName name="ouioiuo" localSheetId="45">#REF!</definedName>
    <definedName name="ouioiuo" localSheetId="48">#REF!</definedName>
    <definedName name="ouioiuo" localSheetId="50">#REF!</definedName>
    <definedName name="ouioiuo" localSheetId="51">#REF!</definedName>
    <definedName name="ouioiuo" localSheetId="52">#REF!</definedName>
    <definedName name="ouioiuo" localSheetId="49">#REF!</definedName>
    <definedName name="ouioiuo" localSheetId="55">#REF!</definedName>
    <definedName name="ouioiuo" localSheetId="58">#REF!</definedName>
    <definedName name="ouioiuo" localSheetId="53">#REF!</definedName>
    <definedName name="ouioiuo" localSheetId="57">#REF!</definedName>
    <definedName name="ouioiuo" localSheetId="59">#REF!</definedName>
    <definedName name="ouioiuo" localSheetId="54">#REF!</definedName>
    <definedName name="ouioiuo" localSheetId="56">#REF!</definedName>
    <definedName name="ouioiuo" localSheetId="62">#REF!</definedName>
    <definedName name="ouioiuo">#REF!</definedName>
    <definedName name="OUT_TOTAL">#N/A</definedName>
    <definedName name="OUTAMT">#N/A</definedName>
    <definedName name="OUTQTY">#N/A</definedName>
    <definedName name="O행" localSheetId="2">#REF!</definedName>
    <definedName name="O행" localSheetId="1">#REF!</definedName>
    <definedName name="O행" localSheetId="3">#REF!</definedName>
    <definedName name="O행" localSheetId="7">#REF!</definedName>
    <definedName name="O행" localSheetId="4">#REF!</definedName>
    <definedName name="O행" localSheetId="5">#REF!</definedName>
    <definedName name="O행" localSheetId="6">#REF!</definedName>
    <definedName name="O행" localSheetId="8">#REF!</definedName>
    <definedName name="O행" localSheetId="9">#REF!</definedName>
    <definedName name="O행" localSheetId="11">#REF!</definedName>
    <definedName name="O행" localSheetId="10">#REF!</definedName>
    <definedName name="O행" localSheetId="16">#REF!</definedName>
    <definedName name="O행" localSheetId="13">#REF!</definedName>
    <definedName name="O행" localSheetId="12">#REF!</definedName>
    <definedName name="O행" localSheetId="15">#REF!</definedName>
    <definedName name="O행" localSheetId="14">#REF!</definedName>
    <definedName name="O행" localSheetId="20">#REF!</definedName>
    <definedName name="O행" localSheetId="17">#REF!</definedName>
    <definedName name="O행" localSheetId="19">#REF!</definedName>
    <definedName name="O행" localSheetId="18">#REF!</definedName>
    <definedName name="O행" localSheetId="24">#REF!</definedName>
    <definedName name="O행" localSheetId="22">#REF!</definedName>
    <definedName name="O행" localSheetId="21">#REF!</definedName>
    <definedName name="O행" localSheetId="23">#REF!</definedName>
    <definedName name="O행" localSheetId="25">#REF!</definedName>
    <definedName name="O행" localSheetId="26">#REF!</definedName>
    <definedName name="O행" localSheetId="27">#REF!</definedName>
    <definedName name="O행" localSheetId="28">#REF!</definedName>
    <definedName name="O행" localSheetId="32">#REF!</definedName>
    <definedName name="O행" localSheetId="33">#REF!</definedName>
    <definedName name="O행" localSheetId="34">#REF!</definedName>
    <definedName name="O행" localSheetId="35">#REF!</definedName>
    <definedName name="O행" localSheetId="29">#REF!</definedName>
    <definedName name="O행" localSheetId="30">#REF!</definedName>
    <definedName name="O행" localSheetId="31">#REF!</definedName>
    <definedName name="O행" localSheetId="36">#REF!</definedName>
    <definedName name="O행" localSheetId="37">#REF!</definedName>
    <definedName name="O행" localSheetId="38">#REF!</definedName>
    <definedName name="O행" localSheetId="39">#REF!</definedName>
    <definedName name="O행" localSheetId="40">#REF!</definedName>
    <definedName name="O행" localSheetId="41">#REF!</definedName>
    <definedName name="O행" localSheetId="42">#REF!</definedName>
    <definedName name="O행" localSheetId="43">#REF!</definedName>
    <definedName name="O행" localSheetId="44">#REF!</definedName>
    <definedName name="O행" localSheetId="61">#REF!</definedName>
    <definedName name="O행" localSheetId="60">#REF!</definedName>
    <definedName name="O행" localSheetId="47">#REF!</definedName>
    <definedName name="O행" localSheetId="46">#REF!</definedName>
    <definedName name="O행" localSheetId="45">#REF!</definedName>
    <definedName name="O행" localSheetId="48">#REF!</definedName>
    <definedName name="O행" localSheetId="50">#REF!</definedName>
    <definedName name="O행" localSheetId="51">#REF!</definedName>
    <definedName name="O행" localSheetId="52">#REF!</definedName>
    <definedName name="O행" localSheetId="49">#REF!</definedName>
    <definedName name="O행" localSheetId="55">#REF!</definedName>
    <definedName name="O행" localSheetId="58">#REF!</definedName>
    <definedName name="O행" localSheetId="53">#REF!</definedName>
    <definedName name="O행" localSheetId="57">#REF!</definedName>
    <definedName name="O행" localSheetId="59">#REF!</definedName>
    <definedName name="O행" localSheetId="54">#REF!</definedName>
    <definedName name="O행" localSheetId="56">#REF!</definedName>
    <definedName name="O행" localSheetId="62">#REF!</definedName>
    <definedName name="O행">#REF!</definedName>
    <definedName name="P" localSheetId="2">#REF!</definedName>
    <definedName name="P" localSheetId="1">#REF!</definedName>
    <definedName name="P" localSheetId="3">#REF!</definedName>
    <definedName name="P" localSheetId="7">#REF!</definedName>
    <definedName name="P" localSheetId="4">#REF!</definedName>
    <definedName name="P" localSheetId="5">#REF!</definedName>
    <definedName name="P" localSheetId="6">#REF!</definedName>
    <definedName name="P" localSheetId="8">#REF!</definedName>
    <definedName name="P" localSheetId="9">#REF!</definedName>
    <definedName name="P" localSheetId="11">#REF!</definedName>
    <definedName name="P" localSheetId="10">#REF!</definedName>
    <definedName name="P" localSheetId="16">#REF!</definedName>
    <definedName name="P" localSheetId="13">#REF!</definedName>
    <definedName name="P" localSheetId="12">#REF!</definedName>
    <definedName name="P" localSheetId="15">#REF!</definedName>
    <definedName name="P" localSheetId="14">#REF!</definedName>
    <definedName name="P" localSheetId="20">#REF!</definedName>
    <definedName name="P" localSheetId="17">#REF!</definedName>
    <definedName name="P" localSheetId="19">#REF!</definedName>
    <definedName name="P" localSheetId="18">#REF!</definedName>
    <definedName name="P" localSheetId="24">#REF!</definedName>
    <definedName name="P" localSheetId="22">#REF!</definedName>
    <definedName name="P" localSheetId="21">#REF!</definedName>
    <definedName name="P" localSheetId="23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29">#REF!</definedName>
    <definedName name="P" localSheetId="30">#REF!</definedName>
    <definedName name="P" localSheetId="31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61">#REF!</definedName>
    <definedName name="P" localSheetId="60">#REF!</definedName>
    <definedName name="P" localSheetId="47">#REF!</definedName>
    <definedName name="P" localSheetId="46">#REF!</definedName>
    <definedName name="P" localSheetId="45">#REF!</definedName>
    <definedName name="P" localSheetId="48">#REF!</definedName>
    <definedName name="P" localSheetId="50">#REF!</definedName>
    <definedName name="P" localSheetId="51">#REF!</definedName>
    <definedName name="P" localSheetId="52">#REF!</definedName>
    <definedName name="P" localSheetId="49">#REF!</definedName>
    <definedName name="P" localSheetId="55">#REF!</definedName>
    <definedName name="P" localSheetId="58">#REF!</definedName>
    <definedName name="P" localSheetId="53">#REF!</definedName>
    <definedName name="P" localSheetId="57">#REF!</definedName>
    <definedName name="P" localSheetId="59">#REF!</definedName>
    <definedName name="P" localSheetId="54">#REF!</definedName>
    <definedName name="P" localSheetId="56">#REF!</definedName>
    <definedName name="P" localSheetId="62">#REF!</definedName>
    <definedName name="P">#REF!</definedName>
    <definedName name="P_?" localSheetId="2">#REF!</definedName>
    <definedName name="P_?" localSheetId="1">#REF!</definedName>
    <definedName name="P_?" localSheetId="3">#REF!</definedName>
    <definedName name="P_?" localSheetId="7">#REF!</definedName>
    <definedName name="P_?" localSheetId="4">#REF!</definedName>
    <definedName name="P_?" localSheetId="5">#REF!</definedName>
    <definedName name="P_?" localSheetId="6">#REF!</definedName>
    <definedName name="P_?" localSheetId="8">#REF!</definedName>
    <definedName name="P_?" localSheetId="9">#REF!</definedName>
    <definedName name="P_?" localSheetId="11">#REF!</definedName>
    <definedName name="P_?" localSheetId="10">#REF!</definedName>
    <definedName name="P_?" localSheetId="16">#REF!</definedName>
    <definedName name="P_?" localSheetId="13">#REF!</definedName>
    <definedName name="P_?" localSheetId="12">#REF!</definedName>
    <definedName name="P_?" localSheetId="15">#REF!</definedName>
    <definedName name="P_?" localSheetId="14">#REF!</definedName>
    <definedName name="P_?" localSheetId="20">#REF!</definedName>
    <definedName name="P_?" localSheetId="17">#REF!</definedName>
    <definedName name="P_?" localSheetId="19">#REF!</definedName>
    <definedName name="P_?" localSheetId="18">#REF!</definedName>
    <definedName name="P_?" localSheetId="24">#REF!</definedName>
    <definedName name="P_?" localSheetId="22">#REF!</definedName>
    <definedName name="P_?" localSheetId="21">#REF!</definedName>
    <definedName name="P_?" localSheetId="23">#REF!</definedName>
    <definedName name="P_?" localSheetId="25">#REF!</definedName>
    <definedName name="P_?" localSheetId="26">#REF!</definedName>
    <definedName name="P_?" localSheetId="27">#REF!</definedName>
    <definedName name="P_?" localSheetId="28">#REF!</definedName>
    <definedName name="P_?" localSheetId="32">#REF!</definedName>
    <definedName name="P_?" localSheetId="33">#REF!</definedName>
    <definedName name="P_?" localSheetId="34">#REF!</definedName>
    <definedName name="P_?" localSheetId="35">#REF!</definedName>
    <definedName name="P_?" localSheetId="29">#REF!</definedName>
    <definedName name="P_?" localSheetId="30">#REF!</definedName>
    <definedName name="P_?" localSheetId="31">#REF!</definedName>
    <definedName name="P_?" localSheetId="36">#REF!</definedName>
    <definedName name="P_?" localSheetId="37">#REF!</definedName>
    <definedName name="P_?" localSheetId="38">#REF!</definedName>
    <definedName name="P_?" localSheetId="39">#REF!</definedName>
    <definedName name="P_?" localSheetId="40">#REF!</definedName>
    <definedName name="P_?" localSheetId="41">#REF!</definedName>
    <definedName name="P_?" localSheetId="42">#REF!</definedName>
    <definedName name="P_?" localSheetId="43">#REF!</definedName>
    <definedName name="P_?" localSheetId="44">#REF!</definedName>
    <definedName name="P_?" localSheetId="61">#REF!</definedName>
    <definedName name="P_?" localSheetId="60">#REF!</definedName>
    <definedName name="P_?" localSheetId="47">#REF!</definedName>
    <definedName name="P_?" localSheetId="46">#REF!</definedName>
    <definedName name="P_?" localSheetId="45">#REF!</definedName>
    <definedName name="P_?" localSheetId="48">#REF!</definedName>
    <definedName name="P_?" localSheetId="50">#REF!</definedName>
    <definedName name="P_?" localSheetId="51">#REF!</definedName>
    <definedName name="P_?" localSheetId="52">#REF!</definedName>
    <definedName name="P_?" localSheetId="49">#REF!</definedName>
    <definedName name="P_?" localSheetId="55">#REF!</definedName>
    <definedName name="P_?" localSheetId="58">#REF!</definedName>
    <definedName name="P_?" localSheetId="53">#REF!</definedName>
    <definedName name="P_?" localSheetId="57">#REF!</definedName>
    <definedName name="P_?" localSheetId="59">#REF!</definedName>
    <definedName name="P_?" localSheetId="54">#REF!</definedName>
    <definedName name="P_?" localSheetId="56">#REF!</definedName>
    <definedName name="P_?" localSheetId="62">#REF!</definedName>
    <definedName name="P_?">#REF!</definedName>
    <definedName name="P_A" localSheetId="2">#REF!</definedName>
    <definedName name="P_A" localSheetId="1">#REF!</definedName>
    <definedName name="P_A" localSheetId="3">#REF!</definedName>
    <definedName name="P_A" localSheetId="7">#REF!</definedName>
    <definedName name="P_A" localSheetId="4">#REF!</definedName>
    <definedName name="P_A" localSheetId="5">#REF!</definedName>
    <definedName name="P_A" localSheetId="6">#REF!</definedName>
    <definedName name="P_A" localSheetId="8">#REF!</definedName>
    <definedName name="P_A" localSheetId="9">#REF!</definedName>
    <definedName name="P_A" localSheetId="11">#REF!</definedName>
    <definedName name="P_A" localSheetId="10">#REF!</definedName>
    <definedName name="P_A" localSheetId="16">#REF!</definedName>
    <definedName name="P_A" localSheetId="13">#REF!</definedName>
    <definedName name="P_A" localSheetId="12">#REF!</definedName>
    <definedName name="P_A" localSheetId="15">#REF!</definedName>
    <definedName name="P_A" localSheetId="14">#REF!</definedName>
    <definedName name="P_A" localSheetId="20">#REF!</definedName>
    <definedName name="P_A" localSheetId="17">#REF!</definedName>
    <definedName name="P_A" localSheetId="19">#REF!</definedName>
    <definedName name="P_A" localSheetId="18">#REF!</definedName>
    <definedName name="P_A" localSheetId="24">#REF!</definedName>
    <definedName name="P_A" localSheetId="22">#REF!</definedName>
    <definedName name="P_A" localSheetId="21">#REF!</definedName>
    <definedName name="P_A" localSheetId="23">#REF!</definedName>
    <definedName name="P_A" localSheetId="25">#REF!</definedName>
    <definedName name="P_A" localSheetId="26">#REF!</definedName>
    <definedName name="P_A" localSheetId="27">#REF!</definedName>
    <definedName name="P_A" localSheetId="28">#REF!</definedName>
    <definedName name="P_A" localSheetId="32">#REF!</definedName>
    <definedName name="P_A" localSheetId="33">#REF!</definedName>
    <definedName name="P_A" localSheetId="34">#REF!</definedName>
    <definedName name="P_A" localSheetId="35">#REF!</definedName>
    <definedName name="P_A" localSheetId="29">#REF!</definedName>
    <definedName name="P_A" localSheetId="30">#REF!</definedName>
    <definedName name="P_A" localSheetId="31">#REF!</definedName>
    <definedName name="P_A" localSheetId="36">#REF!</definedName>
    <definedName name="P_A" localSheetId="37">#REF!</definedName>
    <definedName name="P_A" localSheetId="38">#REF!</definedName>
    <definedName name="P_A" localSheetId="39">#REF!</definedName>
    <definedName name="P_A" localSheetId="40">#REF!</definedName>
    <definedName name="P_A" localSheetId="41">#REF!</definedName>
    <definedName name="P_A" localSheetId="42">#REF!</definedName>
    <definedName name="P_A" localSheetId="43">#REF!</definedName>
    <definedName name="P_A" localSheetId="44">#REF!</definedName>
    <definedName name="P_A" localSheetId="61">#REF!</definedName>
    <definedName name="P_A" localSheetId="60">#REF!</definedName>
    <definedName name="P_A" localSheetId="47">#REF!</definedName>
    <definedName name="P_A" localSheetId="46">#REF!</definedName>
    <definedName name="P_A" localSheetId="45">#REF!</definedName>
    <definedName name="P_A" localSheetId="48">#REF!</definedName>
    <definedName name="P_A" localSheetId="50">#REF!</definedName>
    <definedName name="P_A" localSheetId="51">#REF!</definedName>
    <definedName name="P_A" localSheetId="52">#REF!</definedName>
    <definedName name="P_A" localSheetId="49">#REF!</definedName>
    <definedName name="P_A" localSheetId="55">#REF!</definedName>
    <definedName name="P_A" localSheetId="58">#REF!</definedName>
    <definedName name="P_A" localSheetId="53">#REF!</definedName>
    <definedName name="P_A" localSheetId="57">#REF!</definedName>
    <definedName name="P_A" localSheetId="59">#REF!</definedName>
    <definedName name="P_A" localSheetId="54">#REF!</definedName>
    <definedName name="P_A" localSheetId="56">#REF!</definedName>
    <definedName name="P_A" localSheetId="62">#REF!</definedName>
    <definedName name="P_A">#REF!</definedName>
    <definedName name="PCNO" localSheetId="2">#REF!</definedName>
    <definedName name="PCNO" localSheetId="1">#REF!</definedName>
    <definedName name="PCNO" localSheetId="3">#REF!</definedName>
    <definedName name="PCNO" localSheetId="7">#REF!</definedName>
    <definedName name="PCNO" localSheetId="4">#REF!</definedName>
    <definedName name="PCNO" localSheetId="5">#REF!</definedName>
    <definedName name="PCNO" localSheetId="6">#REF!</definedName>
    <definedName name="PCNO" localSheetId="8">#REF!</definedName>
    <definedName name="PCNO" localSheetId="9">#REF!</definedName>
    <definedName name="PCNO" localSheetId="11">#REF!</definedName>
    <definedName name="PCNO" localSheetId="10">#REF!</definedName>
    <definedName name="PCNO" localSheetId="16">#REF!</definedName>
    <definedName name="PCNO" localSheetId="13">#REF!</definedName>
    <definedName name="PCNO" localSheetId="12">#REF!</definedName>
    <definedName name="PCNO" localSheetId="15">#REF!</definedName>
    <definedName name="PCNO" localSheetId="14">#REF!</definedName>
    <definedName name="PCNO" localSheetId="20">#REF!</definedName>
    <definedName name="PCNO" localSheetId="17">#REF!</definedName>
    <definedName name="PCNO" localSheetId="19">#REF!</definedName>
    <definedName name="PCNO" localSheetId="18">#REF!</definedName>
    <definedName name="PCNO" localSheetId="24">#REF!</definedName>
    <definedName name="PCNO" localSheetId="22">#REF!</definedName>
    <definedName name="PCNO" localSheetId="21">#REF!</definedName>
    <definedName name="PCNO" localSheetId="23">#REF!</definedName>
    <definedName name="PCNO" localSheetId="25">#REF!</definedName>
    <definedName name="PCNO" localSheetId="26">#REF!</definedName>
    <definedName name="PCNO" localSheetId="27">#REF!</definedName>
    <definedName name="PCNO" localSheetId="28">#REF!</definedName>
    <definedName name="PCNO" localSheetId="32">#REF!</definedName>
    <definedName name="PCNO" localSheetId="33">#REF!</definedName>
    <definedName name="PCNO" localSheetId="34">#REF!</definedName>
    <definedName name="PCNO" localSheetId="35">#REF!</definedName>
    <definedName name="PCNO" localSheetId="29">#REF!</definedName>
    <definedName name="PCNO" localSheetId="30">#REF!</definedName>
    <definedName name="PCNO" localSheetId="31">#REF!</definedName>
    <definedName name="PCNO" localSheetId="36">#REF!</definedName>
    <definedName name="PCNO" localSheetId="37">#REF!</definedName>
    <definedName name="PCNO" localSheetId="38">#REF!</definedName>
    <definedName name="PCNO" localSheetId="39">#REF!</definedName>
    <definedName name="PCNO" localSheetId="40">#REF!</definedName>
    <definedName name="PCNO" localSheetId="41">#REF!</definedName>
    <definedName name="PCNO" localSheetId="42">#REF!</definedName>
    <definedName name="PCNO" localSheetId="43">#REF!</definedName>
    <definedName name="PCNO" localSheetId="44">#REF!</definedName>
    <definedName name="PCNO" localSheetId="61">#REF!</definedName>
    <definedName name="PCNO" localSheetId="60">#REF!</definedName>
    <definedName name="PCNO" localSheetId="47">#REF!</definedName>
    <definedName name="PCNO" localSheetId="46">#REF!</definedName>
    <definedName name="PCNO" localSheetId="45">#REF!</definedName>
    <definedName name="PCNO" localSheetId="48">#REF!</definedName>
    <definedName name="PCNO" localSheetId="50">#REF!</definedName>
    <definedName name="PCNO" localSheetId="51">#REF!</definedName>
    <definedName name="PCNO" localSheetId="52">#REF!</definedName>
    <definedName name="PCNO" localSheetId="49">#REF!</definedName>
    <definedName name="PCNO" localSheetId="55">#REF!</definedName>
    <definedName name="PCNO" localSheetId="58">#REF!</definedName>
    <definedName name="PCNO" localSheetId="53">#REF!</definedName>
    <definedName name="PCNO" localSheetId="57">#REF!</definedName>
    <definedName name="PCNO" localSheetId="59">#REF!</definedName>
    <definedName name="PCNO" localSheetId="54">#REF!</definedName>
    <definedName name="PCNO" localSheetId="56">#REF!</definedName>
    <definedName name="PCNO" localSheetId="62">#REF!</definedName>
    <definedName name="PCNO">#REF!</definedName>
    <definedName name="PERIOD_END" localSheetId="2">#REF!</definedName>
    <definedName name="PERIOD_END" localSheetId="1">#REF!</definedName>
    <definedName name="PERIOD_END" localSheetId="3">#REF!</definedName>
    <definedName name="PERIOD_END" localSheetId="7">#REF!</definedName>
    <definedName name="PERIOD_END" localSheetId="4">#REF!</definedName>
    <definedName name="PERIOD_END" localSheetId="5">#REF!</definedName>
    <definedName name="PERIOD_END" localSheetId="6">#REF!</definedName>
    <definedName name="PERIOD_END" localSheetId="8">#REF!</definedName>
    <definedName name="PERIOD_END" localSheetId="9">#REF!</definedName>
    <definedName name="PERIOD_END" localSheetId="11">#REF!</definedName>
    <definedName name="PERIOD_END" localSheetId="10">#REF!</definedName>
    <definedName name="PERIOD_END" localSheetId="16">#REF!</definedName>
    <definedName name="PERIOD_END" localSheetId="13">#REF!</definedName>
    <definedName name="PERIOD_END" localSheetId="12">#REF!</definedName>
    <definedName name="PERIOD_END" localSheetId="15">#REF!</definedName>
    <definedName name="PERIOD_END" localSheetId="14">#REF!</definedName>
    <definedName name="PERIOD_END" localSheetId="20">#REF!</definedName>
    <definedName name="PERIOD_END" localSheetId="17">#REF!</definedName>
    <definedName name="PERIOD_END" localSheetId="19">#REF!</definedName>
    <definedName name="PERIOD_END" localSheetId="18">#REF!</definedName>
    <definedName name="PERIOD_END" localSheetId="24">#REF!</definedName>
    <definedName name="PERIOD_END" localSheetId="22">#REF!</definedName>
    <definedName name="PERIOD_END" localSheetId="21">#REF!</definedName>
    <definedName name="PERIOD_END" localSheetId="23">#REF!</definedName>
    <definedName name="PERIOD_END" localSheetId="25">#REF!</definedName>
    <definedName name="PERIOD_END" localSheetId="26">#REF!</definedName>
    <definedName name="PERIOD_END" localSheetId="27">#REF!</definedName>
    <definedName name="PERIOD_END" localSheetId="28">#REF!</definedName>
    <definedName name="PERIOD_END" localSheetId="32">#REF!</definedName>
    <definedName name="PERIOD_END" localSheetId="33">#REF!</definedName>
    <definedName name="PERIOD_END" localSheetId="34">#REF!</definedName>
    <definedName name="PERIOD_END" localSheetId="35">#REF!</definedName>
    <definedName name="PERIOD_END" localSheetId="29">#REF!</definedName>
    <definedName name="PERIOD_END" localSheetId="30">#REF!</definedName>
    <definedName name="PERIOD_END" localSheetId="31">#REF!</definedName>
    <definedName name="PERIOD_END" localSheetId="36">#REF!</definedName>
    <definedName name="PERIOD_END" localSheetId="37">#REF!</definedName>
    <definedName name="PERIOD_END" localSheetId="38">#REF!</definedName>
    <definedName name="PERIOD_END" localSheetId="39">#REF!</definedName>
    <definedName name="PERIOD_END" localSheetId="40">#REF!</definedName>
    <definedName name="PERIOD_END" localSheetId="41">#REF!</definedName>
    <definedName name="PERIOD_END" localSheetId="42">#REF!</definedName>
    <definedName name="PERIOD_END" localSheetId="43">#REF!</definedName>
    <definedName name="PERIOD_END" localSheetId="44">#REF!</definedName>
    <definedName name="PERIOD_END" localSheetId="61">#REF!</definedName>
    <definedName name="PERIOD_END" localSheetId="60">#REF!</definedName>
    <definedName name="PERIOD_END" localSheetId="47">#REF!</definedName>
    <definedName name="PERIOD_END" localSheetId="46">#REF!</definedName>
    <definedName name="PERIOD_END" localSheetId="45">#REF!</definedName>
    <definedName name="PERIOD_END" localSheetId="48">#REF!</definedName>
    <definedName name="PERIOD_END" localSheetId="50">#REF!</definedName>
    <definedName name="PERIOD_END" localSheetId="51">#REF!</definedName>
    <definedName name="PERIOD_END" localSheetId="52">#REF!</definedName>
    <definedName name="PERIOD_END" localSheetId="49">#REF!</definedName>
    <definedName name="PERIOD_END" localSheetId="55">#REF!</definedName>
    <definedName name="PERIOD_END" localSheetId="58">#REF!</definedName>
    <definedName name="PERIOD_END" localSheetId="53">#REF!</definedName>
    <definedName name="PERIOD_END" localSheetId="57">#REF!</definedName>
    <definedName name="PERIOD_END" localSheetId="59">#REF!</definedName>
    <definedName name="PERIOD_END" localSheetId="54">#REF!</definedName>
    <definedName name="PERIOD_END" localSheetId="56">#REF!</definedName>
    <definedName name="PERIOD_END" localSheetId="62">#REF!</definedName>
    <definedName name="PERIOD_END">#REF!</definedName>
    <definedName name="PJT" localSheetId="2">#REF!</definedName>
    <definedName name="PJT" localSheetId="1">#REF!</definedName>
    <definedName name="PJT" localSheetId="3">#REF!</definedName>
    <definedName name="PJT" localSheetId="7">#REF!</definedName>
    <definedName name="PJT" localSheetId="4">#REF!</definedName>
    <definedName name="PJT" localSheetId="5">#REF!</definedName>
    <definedName name="PJT" localSheetId="6">#REF!</definedName>
    <definedName name="PJT" localSheetId="8">#REF!</definedName>
    <definedName name="PJT" localSheetId="9">#REF!</definedName>
    <definedName name="PJT" localSheetId="11">#REF!</definedName>
    <definedName name="PJT" localSheetId="10">#REF!</definedName>
    <definedName name="PJT" localSheetId="16">#REF!</definedName>
    <definedName name="PJT" localSheetId="13">#REF!</definedName>
    <definedName name="PJT" localSheetId="12">#REF!</definedName>
    <definedName name="PJT" localSheetId="15">#REF!</definedName>
    <definedName name="PJT" localSheetId="14">#REF!</definedName>
    <definedName name="PJT" localSheetId="20">#REF!</definedName>
    <definedName name="PJT" localSheetId="17">#REF!</definedName>
    <definedName name="PJT" localSheetId="19">#REF!</definedName>
    <definedName name="PJT" localSheetId="18">#REF!</definedName>
    <definedName name="PJT" localSheetId="24">#REF!</definedName>
    <definedName name="PJT" localSheetId="22">#REF!</definedName>
    <definedName name="PJT" localSheetId="21">#REF!</definedName>
    <definedName name="PJT" localSheetId="23">#REF!</definedName>
    <definedName name="PJT" localSheetId="25">#REF!</definedName>
    <definedName name="PJT" localSheetId="26">#REF!</definedName>
    <definedName name="PJT" localSheetId="27">#REF!</definedName>
    <definedName name="PJT" localSheetId="28">#REF!</definedName>
    <definedName name="PJT" localSheetId="32">#REF!</definedName>
    <definedName name="PJT" localSheetId="33">#REF!</definedName>
    <definedName name="PJT" localSheetId="34">#REF!</definedName>
    <definedName name="PJT" localSheetId="35">#REF!</definedName>
    <definedName name="PJT" localSheetId="29">#REF!</definedName>
    <definedName name="PJT" localSheetId="30">#REF!</definedName>
    <definedName name="PJT" localSheetId="31">#REF!</definedName>
    <definedName name="PJT" localSheetId="36">#REF!</definedName>
    <definedName name="PJT" localSheetId="37">#REF!</definedName>
    <definedName name="PJT" localSheetId="38">#REF!</definedName>
    <definedName name="PJT" localSheetId="39">#REF!</definedName>
    <definedName name="PJT" localSheetId="40">#REF!</definedName>
    <definedName name="PJT" localSheetId="41">#REF!</definedName>
    <definedName name="PJT" localSheetId="42">#REF!</definedName>
    <definedName name="PJT" localSheetId="43">#REF!</definedName>
    <definedName name="PJT" localSheetId="44">#REF!</definedName>
    <definedName name="PJT" localSheetId="61">#REF!</definedName>
    <definedName name="PJT" localSheetId="60">#REF!</definedName>
    <definedName name="PJT" localSheetId="47">#REF!</definedName>
    <definedName name="PJT" localSheetId="46">#REF!</definedName>
    <definedName name="PJT" localSheetId="45">#REF!</definedName>
    <definedName name="PJT" localSheetId="48">#REF!</definedName>
    <definedName name="PJT" localSheetId="50">#REF!</definedName>
    <definedName name="PJT" localSheetId="51">#REF!</definedName>
    <definedName name="PJT" localSheetId="52">#REF!</definedName>
    <definedName name="PJT" localSheetId="49">#REF!</definedName>
    <definedName name="PJT" localSheetId="55">#REF!</definedName>
    <definedName name="PJT" localSheetId="58">#REF!</definedName>
    <definedName name="PJT" localSheetId="53">#REF!</definedName>
    <definedName name="PJT" localSheetId="57">#REF!</definedName>
    <definedName name="PJT" localSheetId="59">#REF!</definedName>
    <definedName name="PJT" localSheetId="54">#REF!</definedName>
    <definedName name="PJT" localSheetId="56">#REF!</definedName>
    <definedName name="PJT" localSheetId="62">#REF!</definedName>
    <definedName name="PJT">#REF!</definedName>
    <definedName name="PKG_LD">#N/A</definedName>
    <definedName name="POR439C124RTSQKS15C4LRTM0TB0TB0" localSheetId="2">#REF!</definedName>
    <definedName name="POR439C124RTSQKS15C4LRTM0TB0TB0" localSheetId="1">#REF!</definedName>
    <definedName name="POR439C124RTSQKS15C4LRTM0TB0TB0" localSheetId="3">#REF!</definedName>
    <definedName name="POR439C124RTSQKS15C4LRTM0TB0TB0" localSheetId="7">#REF!</definedName>
    <definedName name="POR439C124RTSQKS15C4LRTM0TB0TB0" localSheetId="4">#REF!</definedName>
    <definedName name="POR439C124RTSQKS15C4LRTM0TB0TB0" localSheetId="5">#REF!</definedName>
    <definedName name="POR439C124RTSQKS15C4LRTM0TB0TB0" localSheetId="6">#REF!</definedName>
    <definedName name="POR439C124RTSQKS15C4LRTM0TB0TB0" localSheetId="8">#REF!</definedName>
    <definedName name="POR439C124RTSQKS15C4LRTM0TB0TB0" localSheetId="9">#REF!</definedName>
    <definedName name="POR439C124RTSQKS15C4LRTM0TB0TB0" localSheetId="11">#REF!</definedName>
    <definedName name="POR439C124RTSQKS15C4LRTM0TB0TB0" localSheetId="10">#REF!</definedName>
    <definedName name="POR439C124RTSQKS15C4LRTM0TB0TB0" localSheetId="16">#REF!</definedName>
    <definedName name="POR439C124RTSQKS15C4LRTM0TB0TB0" localSheetId="13">#REF!</definedName>
    <definedName name="POR439C124RTSQKS15C4LRTM0TB0TB0" localSheetId="12">#REF!</definedName>
    <definedName name="POR439C124RTSQKS15C4LRTM0TB0TB0" localSheetId="15">#REF!</definedName>
    <definedName name="POR439C124RTSQKS15C4LRTM0TB0TB0" localSheetId="14">#REF!</definedName>
    <definedName name="POR439C124RTSQKS15C4LRTM0TB0TB0" localSheetId="20">#REF!</definedName>
    <definedName name="POR439C124RTSQKS15C4LRTM0TB0TB0" localSheetId="17">#REF!</definedName>
    <definedName name="POR439C124RTSQKS15C4LRTM0TB0TB0" localSheetId="19">#REF!</definedName>
    <definedName name="POR439C124RTSQKS15C4LRTM0TB0TB0" localSheetId="18">#REF!</definedName>
    <definedName name="POR439C124RTSQKS15C4LRTM0TB0TB0" localSheetId="24">#REF!</definedName>
    <definedName name="POR439C124RTSQKS15C4LRTM0TB0TB0" localSheetId="22">#REF!</definedName>
    <definedName name="POR439C124RTSQKS15C4LRTM0TB0TB0" localSheetId="21">#REF!</definedName>
    <definedName name="POR439C124RTSQKS15C4LRTM0TB0TB0" localSheetId="23">#REF!</definedName>
    <definedName name="POR439C124RTSQKS15C4LRTM0TB0TB0" localSheetId="25">#REF!</definedName>
    <definedName name="POR439C124RTSQKS15C4LRTM0TB0TB0" localSheetId="26">#REF!</definedName>
    <definedName name="POR439C124RTSQKS15C4LRTM0TB0TB0" localSheetId="27">#REF!</definedName>
    <definedName name="POR439C124RTSQKS15C4LRTM0TB0TB0" localSheetId="28">#REF!</definedName>
    <definedName name="POR439C124RTSQKS15C4LRTM0TB0TB0" localSheetId="32">#REF!</definedName>
    <definedName name="POR439C124RTSQKS15C4LRTM0TB0TB0" localSheetId="33">#REF!</definedName>
    <definedName name="POR439C124RTSQKS15C4LRTM0TB0TB0" localSheetId="34">#REF!</definedName>
    <definedName name="POR439C124RTSQKS15C4LRTM0TB0TB0" localSheetId="35">#REF!</definedName>
    <definedName name="POR439C124RTSQKS15C4LRTM0TB0TB0" localSheetId="29">#REF!</definedName>
    <definedName name="POR439C124RTSQKS15C4LRTM0TB0TB0" localSheetId="30">#REF!</definedName>
    <definedName name="POR439C124RTSQKS15C4LRTM0TB0TB0" localSheetId="31">#REF!</definedName>
    <definedName name="POR439C124RTSQKS15C4LRTM0TB0TB0" localSheetId="36">#REF!</definedName>
    <definedName name="POR439C124RTSQKS15C4LRTM0TB0TB0" localSheetId="37">#REF!</definedName>
    <definedName name="POR439C124RTSQKS15C4LRTM0TB0TB0" localSheetId="38">#REF!</definedName>
    <definedName name="POR439C124RTSQKS15C4LRTM0TB0TB0" localSheetId="39">#REF!</definedName>
    <definedName name="POR439C124RTSQKS15C4LRTM0TB0TB0" localSheetId="40">#REF!</definedName>
    <definedName name="POR439C124RTSQKS15C4LRTM0TB0TB0" localSheetId="41">#REF!</definedName>
    <definedName name="POR439C124RTSQKS15C4LRTM0TB0TB0" localSheetId="42">#REF!</definedName>
    <definedName name="POR439C124RTSQKS15C4LRTM0TB0TB0" localSheetId="43">#REF!</definedName>
    <definedName name="POR439C124RTSQKS15C4LRTM0TB0TB0" localSheetId="44">#REF!</definedName>
    <definedName name="POR439C124RTSQKS15C4LRTM0TB0TB0" localSheetId="61">#REF!</definedName>
    <definedName name="POR439C124RTSQKS15C4LRTM0TB0TB0" localSheetId="60">#REF!</definedName>
    <definedName name="POR439C124RTSQKS15C4LRTM0TB0TB0" localSheetId="47">#REF!</definedName>
    <definedName name="POR439C124RTSQKS15C4LRTM0TB0TB0" localSheetId="46">#REF!</definedName>
    <definedName name="POR439C124RTSQKS15C4LRTM0TB0TB0" localSheetId="45">#REF!</definedName>
    <definedName name="POR439C124RTSQKS15C4LRTM0TB0TB0" localSheetId="48">#REF!</definedName>
    <definedName name="POR439C124RTSQKS15C4LRTM0TB0TB0" localSheetId="50">#REF!</definedName>
    <definedName name="POR439C124RTSQKS15C4LRTM0TB0TB0" localSheetId="51">#REF!</definedName>
    <definedName name="POR439C124RTSQKS15C4LRTM0TB0TB0" localSheetId="52">#REF!</definedName>
    <definedName name="POR439C124RTSQKS15C4LRTM0TB0TB0" localSheetId="49">#REF!</definedName>
    <definedName name="POR439C124RTSQKS15C4LRTM0TB0TB0" localSheetId="55">#REF!</definedName>
    <definedName name="POR439C124RTSQKS15C4LRTM0TB0TB0" localSheetId="58">#REF!</definedName>
    <definedName name="POR439C124RTSQKS15C4LRTM0TB0TB0" localSheetId="53">#REF!</definedName>
    <definedName name="POR439C124RTSQKS15C4LRTM0TB0TB0" localSheetId="57">#REF!</definedName>
    <definedName name="POR439C124RTSQKS15C4LRTM0TB0TB0" localSheetId="59">#REF!</definedName>
    <definedName name="POR439C124RTSQKS15C4LRTM0TB0TB0" localSheetId="54">#REF!</definedName>
    <definedName name="POR439C124RTSQKS15C4LRTM0TB0TB0" localSheetId="56">#REF!</definedName>
    <definedName name="POR439C124RTSQKS15C4LRTM0TB0TB0" localSheetId="62">#REF!</definedName>
    <definedName name="POR439C124RTSQKS15C4LRTM0TB0TB0">#REF!</definedName>
    <definedName name="PPBOH">#N/A</definedName>
    <definedName name="PPEOH">#N/A</definedName>
    <definedName name="PRESENT_VALUE_DISCOUNT_ACCOUNT">"ㅣ"</definedName>
    <definedName name="PRINT_AREA_MI" localSheetId="2">#REF!</definedName>
    <definedName name="PRINT_AREA_MI" localSheetId="1">#REF!</definedName>
    <definedName name="PRINT_AREA_MI" localSheetId="3">#REF!</definedName>
    <definedName name="PRINT_AREA_MI" localSheetId="7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 localSheetId="11">#REF!</definedName>
    <definedName name="PRINT_AREA_MI" localSheetId="10">#REF!</definedName>
    <definedName name="PRINT_AREA_MI" localSheetId="16">#REF!</definedName>
    <definedName name="PRINT_AREA_MI" localSheetId="13">#REF!</definedName>
    <definedName name="PRINT_AREA_MI" localSheetId="12">#REF!</definedName>
    <definedName name="PRINT_AREA_MI" localSheetId="15">#REF!</definedName>
    <definedName name="PRINT_AREA_MI" localSheetId="14">#REF!</definedName>
    <definedName name="PRINT_AREA_MI" localSheetId="20">#REF!</definedName>
    <definedName name="PRINT_AREA_MI" localSheetId="17">#REF!</definedName>
    <definedName name="PRINT_AREA_MI" localSheetId="19">#REF!</definedName>
    <definedName name="PRINT_AREA_MI" localSheetId="18">#REF!</definedName>
    <definedName name="PRINT_AREA_MI" localSheetId="24">#REF!</definedName>
    <definedName name="PRINT_AREA_MI" localSheetId="22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61">#REF!</definedName>
    <definedName name="PRINT_AREA_MI" localSheetId="60">#REF!</definedName>
    <definedName name="PRINT_AREA_MI" localSheetId="47">#REF!</definedName>
    <definedName name="PRINT_AREA_MI" localSheetId="46">#REF!</definedName>
    <definedName name="PRINT_AREA_MI" localSheetId="45">#REF!</definedName>
    <definedName name="PRINT_AREA_MI" localSheetId="48">#REF!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49">#REF!</definedName>
    <definedName name="PRINT_AREA_MI" localSheetId="55">#REF!</definedName>
    <definedName name="PRINT_AREA_MI" localSheetId="58">#REF!</definedName>
    <definedName name="PRINT_AREA_MI" localSheetId="53">#REF!</definedName>
    <definedName name="PRINT_AREA_MI" localSheetId="57">#REF!</definedName>
    <definedName name="PRINT_AREA_MI" localSheetId="59">#REF!</definedName>
    <definedName name="PRINT_AREA_MI" localSheetId="54">#REF!</definedName>
    <definedName name="PRINT_AREA_MI" localSheetId="56">#REF!</definedName>
    <definedName name="PRINT_AREA_MI" localSheetId="62">#REF!</definedName>
    <definedName name="PRINT_AREA_MI">#REF!</definedName>
    <definedName name="Print_Titles_MI" localSheetId="2">#REF!</definedName>
    <definedName name="Print_Titles_MI" localSheetId="1">#REF!</definedName>
    <definedName name="Print_Titles_MI" localSheetId="3">#REF!</definedName>
    <definedName name="Print_Titles_MI" localSheetId="7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8">#REF!</definedName>
    <definedName name="Print_Titles_MI" localSheetId="9">#REF!</definedName>
    <definedName name="Print_Titles_MI" localSheetId="11">#REF!</definedName>
    <definedName name="Print_Titles_MI" localSheetId="10">#REF!</definedName>
    <definedName name="Print_Titles_MI" localSheetId="16">#REF!</definedName>
    <definedName name="Print_Titles_MI" localSheetId="13">#REF!</definedName>
    <definedName name="Print_Titles_MI" localSheetId="12">#REF!</definedName>
    <definedName name="Print_Titles_MI" localSheetId="15">#REF!</definedName>
    <definedName name="Print_Titles_MI" localSheetId="14">#REF!</definedName>
    <definedName name="Print_Titles_MI" localSheetId="20">#REF!</definedName>
    <definedName name="Print_Titles_MI" localSheetId="17">#REF!</definedName>
    <definedName name="Print_Titles_MI" localSheetId="19">#REF!</definedName>
    <definedName name="Print_Titles_MI" localSheetId="18">#REF!</definedName>
    <definedName name="Print_Titles_MI" localSheetId="24">#REF!</definedName>
    <definedName name="Print_Titles_MI" localSheetId="22">#REF!</definedName>
    <definedName name="Print_Titles_MI" localSheetId="21">#REF!</definedName>
    <definedName name="Print_Titles_MI" localSheetId="23">#REF!</definedName>
    <definedName name="Print_Titles_MI" localSheetId="25">#REF!</definedName>
    <definedName name="Print_Titles_MI" localSheetId="26">#REF!</definedName>
    <definedName name="Print_Titles_MI" localSheetId="27">#REF!</definedName>
    <definedName name="Print_Titles_MI" localSheetId="28">#REF!</definedName>
    <definedName name="Print_Titles_MI" localSheetId="32">#REF!</definedName>
    <definedName name="Print_Titles_MI" localSheetId="33">#REF!</definedName>
    <definedName name="Print_Titles_MI" localSheetId="34">#REF!</definedName>
    <definedName name="Print_Titles_MI" localSheetId="35">#REF!</definedName>
    <definedName name="Print_Titles_MI" localSheetId="29">#REF!</definedName>
    <definedName name="Print_Titles_MI" localSheetId="30">#REF!</definedName>
    <definedName name="Print_Titles_MI" localSheetId="31">#REF!</definedName>
    <definedName name="Print_Titles_MI" localSheetId="36">#REF!</definedName>
    <definedName name="Print_Titles_MI" localSheetId="37">#REF!</definedName>
    <definedName name="Print_Titles_MI" localSheetId="38">#REF!</definedName>
    <definedName name="Print_Titles_MI" localSheetId="39">#REF!</definedName>
    <definedName name="Print_Titles_MI" localSheetId="40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61">#REF!</definedName>
    <definedName name="Print_Titles_MI" localSheetId="60">#REF!</definedName>
    <definedName name="Print_Titles_MI" localSheetId="47">#REF!</definedName>
    <definedName name="Print_Titles_MI" localSheetId="46">#REF!</definedName>
    <definedName name="Print_Titles_MI" localSheetId="45">#REF!</definedName>
    <definedName name="Print_Titles_MI" localSheetId="48">#REF!</definedName>
    <definedName name="Print_Titles_MI" localSheetId="50">#REF!</definedName>
    <definedName name="Print_Titles_MI" localSheetId="51">#REF!</definedName>
    <definedName name="Print_Titles_MI" localSheetId="52">#REF!</definedName>
    <definedName name="Print_Titles_MI" localSheetId="49">#REF!</definedName>
    <definedName name="Print_Titles_MI" localSheetId="55">#REF!</definedName>
    <definedName name="Print_Titles_MI" localSheetId="58">#REF!</definedName>
    <definedName name="Print_Titles_MI" localSheetId="53">#REF!</definedName>
    <definedName name="Print_Titles_MI" localSheetId="57">#REF!</definedName>
    <definedName name="Print_Titles_MI" localSheetId="59">#REF!</definedName>
    <definedName name="Print_Titles_MI" localSheetId="54">#REF!</definedName>
    <definedName name="Print_Titles_MI" localSheetId="56">#REF!</definedName>
    <definedName name="Print_Titles_MI" localSheetId="62">#REF!</definedName>
    <definedName name="Print_Titles_MI">#REF!</definedName>
    <definedName name="PROD">#N/A</definedName>
    <definedName name="PRODUCT">#N/A</definedName>
    <definedName name="P행" localSheetId="2">#REF!</definedName>
    <definedName name="P행" localSheetId="1">#REF!</definedName>
    <definedName name="P행" localSheetId="3">#REF!</definedName>
    <definedName name="P행" localSheetId="7">#REF!</definedName>
    <definedName name="P행" localSheetId="4">#REF!</definedName>
    <definedName name="P행" localSheetId="5">#REF!</definedName>
    <definedName name="P행" localSheetId="6">#REF!</definedName>
    <definedName name="P행" localSheetId="8">#REF!</definedName>
    <definedName name="P행" localSheetId="9">#REF!</definedName>
    <definedName name="P행" localSheetId="11">#REF!</definedName>
    <definedName name="P행" localSheetId="10">#REF!</definedName>
    <definedName name="P행" localSheetId="16">#REF!</definedName>
    <definedName name="P행" localSheetId="13">#REF!</definedName>
    <definedName name="P행" localSheetId="12">#REF!</definedName>
    <definedName name="P행" localSheetId="15">#REF!</definedName>
    <definedName name="P행" localSheetId="14">#REF!</definedName>
    <definedName name="P행" localSheetId="20">#REF!</definedName>
    <definedName name="P행" localSheetId="17">#REF!</definedName>
    <definedName name="P행" localSheetId="19">#REF!</definedName>
    <definedName name="P행" localSheetId="18">#REF!</definedName>
    <definedName name="P행" localSheetId="24">#REF!</definedName>
    <definedName name="P행" localSheetId="22">#REF!</definedName>
    <definedName name="P행" localSheetId="21">#REF!</definedName>
    <definedName name="P행" localSheetId="23">#REF!</definedName>
    <definedName name="P행" localSheetId="25">#REF!</definedName>
    <definedName name="P행" localSheetId="26">#REF!</definedName>
    <definedName name="P행" localSheetId="27">#REF!</definedName>
    <definedName name="P행" localSheetId="28">#REF!</definedName>
    <definedName name="P행" localSheetId="32">#REF!</definedName>
    <definedName name="P행" localSheetId="33">#REF!</definedName>
    <definedName name="P행" localSheetId="34">#REF!</definedName>
    <definedName name="P행" localSheetId="35">#REF!</definedName>
    <definedName name="P행" localSheetId="29">#REF!</definedName>
    <definedName name="P행" localSheetId="30">#REF!</definedName>
    <definedName name="P행" localSheetId="31">#REF!</definedName>
    <definedName name="P행" localSheetId="36">#REF!</definedName>
    <definedName name="P행" localSheetId="37">#REF!</definedName>
    <definedName name="P행" localSheetId="38">#REF!</definedName>
    <definedName name="P행" localSheetId="39">#REF!</definedName>
    <definedName name="P행" localSheetId="40">#REF!</definedName>
    <definedName name="P행" localSheetId="41">#REF!</definedName>
    <definedName name="P행" localSheetId="42">#REF!</definedName>
    <definedName name="P행" localSheetId="43">#REF!</definedName>
    <definedName name="P행" localSheetId="44">#REF!</definedName>
    <definedName name="P행" localSheetId="61">#REF!</definedName>
    <definedName name="P행" localSheetId="60">#REF!</definedName>
    <definedName name="P행" localSheetId="47">#REF!</definedName>
    <definedName name="P행" localSheetId="46">#REF!</definedName>
    <definedName name="P행" localSheetId="45">#REF!</definedName>
    <definedName name="P행" localSheetId="48">#REF!</definedName>
    <definedName name="P행" localSheetId="50">#REF!</definedName>
    <definedName name="P행" localSheetId="51">#REF!</definedName>
    <definedName name="P행" localSheetId="52">#REF!</definedName>
    <definedName name="P행" localSheetId="49">#REF!</definedName>
    <definedName name="P행" localSheetId="55">#REF!</definedName>
    <definedName name="P행" localSheetId="58">#REF!</definedName>
    <definedName name="P행" localSheetId="53">#REF!</definedName>
    <definedName name="P행" localSheetId="57">#REF!</definedName>
    <definedName name="P행" localSheetId="59">#REF!</definedName>
    <definedName name="P행" localSheetId="54">#REF!</definedName>
    <definedName name="P행" localSheetId="56">#REF!</definedName>
    <definedName name="P행" localSheetId="62">#REF!</definedName>
    <definedName name="P행">#REF!</definedName>
    <definedName name="q" localSheetId="2">#REF!</definedName>
    <definedName name="q" localSheetId="1">#REF!</definedName>
    <definedName name="q" localSheetId="3">#REF!</definedName>
    <definedName name="q" localSheetId="7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 localSheetId="9">#REF!</definedName>
    <definedName name="q" localSheetId="11">#REF!</definedName>
    <definedName name="q" localSheetId="10">#REF!</definedName>
    <definedName name="q" localSheetId="16">#REF!</definedName>
    <definedName name="q" localSheetId="13">#REF!</definedName>
    <definedName name="q" localSheetId="12">#REF!</definedName>
    <definedName name="q" localSheetId="15">#REF!</definedName>
    <definedName name="q" localSheetId="14">#REF!</definedName>
    <definedName name="q" localSheetId="20">#REF!</definedName>
    <definedName name="q" localSheetId="17">#REF!</definedName>
    <definedName name="q" localSheetId="19">#REF!</definedName>
    <definedName name="q" localSheetId="18">#REF!</definedName>
    <definedName name="q" localSheetId="24">#REF!</definedName>
    <definedName name="q" localSheetId="22">#REF!</definedName>
    <definedName name="q" localSheetId="21">#REF!</definedName>
    <definedName name="q" localSheetId="23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32">#REF!</definedName>
    <definedName name="q" localSheetId="33">#REF!</definedName>
    <definedName name="q" localSheetId="34">#REF!</definedName>
    <definedName name="q" localSheetId="35">#REF!</definedName>
    <definedName name="q" localSheetId="29">#REF!</definedName>
    <definedName name="q" localSheetId="30">#REF!</definedName>
    <definedName name="q" localSheetId="31">#REF!</definedName>
    <definedName name="q" localSheetId="36">#REF!</definedName>
    <definedName name="q" localSheetId="37">#REF!</definedName>
    <definedName name="q" localSheetId="38">#REF!</definedName>
    <definedName name="q" localSheetId="39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61">#REF!</definedName>
    <definedName name="q" localSheetId="60">#REF!</definedName>
    <definedName name="q" localSheetId="47">#REF!</definedName>
    <definedName name="q" localSheetId="46">#REF!</definedName>
    <definedName name="q" localSheetId="45">#REF!</definedName>
    <definedName name="q" localSheetId="48">#REF!</definedName>
    <definedName name="q" localSheetId="50">#REF!</definedName>
    <definedName name="q" localSheetId="51">#REF!</definedName>
    <definedName name="q" localSheetId="52">#REF!</definedName>
    <definedName name="q" localSheetId="49">#REF!</definedName>
    <definedName name="q" localSheetId="55">#REF!</definedName>
    <definedName name="q" localSheetId="58">#REF!</definedName>
    <definedName name="q" localSheetId="53">#REF!</definedName>
    <definedName name="q" localSheetId="57">#REF!</definedName>
    <definedName name="q" localSheetId="59">#REF!</definedName>
    <definedName name="q" localSheetId="54">#REF!</definedName>
    <definedName name="q" localSheetId="56">#REF!</definedName>
    <definedName name="q" localSheetId="62">#REF!</definedName>
    <definedName name="q">#REF!</definedName>
    <definedName name="QAMT86106">#N/A</definedName>
    <definedName name="QQ" localSheetId="2">#REF!</definedName>
    <definedName name="QQ" localSheetId="1">#REF!</definedName>
    <definedName name="QQ" localSheetId="3">#REF!</definedName>
    <definedName name="QQ" localSheetId="7">#REF!</definedName>
    <definedName name="QQ" localSheetId="4">#REF!</definedName>
    <definedName name="QQ" localSheetId="5">#REF!</definedName>
    <definedName name="QQ" localSheetId="6">#REF!</definedName>
    <definedName name="QQ" localSheetId="8">#REF!</definedName>
    <definedName name="QQ" localSheetId="9">#REF!</definedName>
    <definedName name="QQ" localSheetId="11">#REF!</definedName>
    <definedName name="QQ" localSheetId="10">#REF!</definedName>
    <definedName name="QQ" localSheetId="16">#REF!</definedName>
    <definedName name="QQ" localSheetId="13">#REF!</definedName>
    <definedName name="QQ" localSheetId="12">#REF!</definedName>
    <definedName name="QQ" localSheetId="15">#REF!</definedName>
    <definedName name="QQ" localSheetId="14">#REF!</definedName>
    <definedName name="QQ" localSheetId="20">#REF!</definedName>
    <definedName name="QQ" localSheetId="17">#REF!</definedName>
    <definedName name="QQ" localSheetId="19">#REF!</definedName>
    <definedName name="QQ" localSheetId="18">#REF!</definedName>
    <definedName name="QQ" localSheetId="24">#REF!</definedName>
    <definedName name="QQ" localSheetId="22">#REF!</definedName>
    <definedName name="QQ" localSheetId="21">#REF!</definedName>
    <definedName name="QQ" localSheetId="23">#REF!</definedName>
    <definedName name="QQ" localSheetId="25">#REF!</definedName>
    <definedName name="QQ" localSheetId="26">#REF!</definedName>
    <definedName name="QQ" localSheetId="27">#REF!</definedName>
    <definedName name="QQ" localSheetId="28">#REF!</definedName>
    <definedName name="QQ" localSheetId="32">#REF!</definedName>
    <definedName name="QQ" localSheetId="33">#REF!</definedName>
    <definedName name="QQ" localSheetId="34">#REF!</definedName>
    <definedName name="QQ" localSheetId="35">#REF!</definedName>
    <definedName name="QQ" localSheetId="29">#REF!</definedName>
    <definedName name="QQ" localSheetId="30">#REF!</definedName>
    <definedName name="QQ" localSheetId="31">#REF!</definedName>
    <definedName name="QQ" localSheetId="36">#REF!</definedName>
    <definedName name="QQ" localSheetId="37">#REF!</definedName>
    <definedName name="QQ" localSheetId="38">#REF!</definedName>
    <definedName name="QQ" localSheetId="39">#REF!</definedName>
    <definedName name="QQ" localSheetId="40">#REF!</definedName>
    <definedName name="QQ" localSheetId="41">#REF!</definedName>
    <definedName name="QQ" localSheetId="42">#REF!</definedName>
    <definedName name="QQ" localSheetId="43">#REF!</definedName>
    <definedName name="QQ" localSheetId="44">#REF!</definedName>
    <definedName name="QQ" localSheetId="61">#REF!</definedName>
    <definedName name="QQ" localSheetId="60">#REF!</definedName>
    <definedName name="QQ" localSheetId="47">#REF!</definedName>
    <definedName name="QQ" localSheetId="46">#REF!</definedName>
    <definedName name="QQ" localSheetId="45">#REF!</definedName>
    <definedName name="QQ" localSheetId="48">#REF!</definedName>
    <definedName name="QQ" localSheetId="50">#REF!</definedName>
    <definedName name="QQ" localSheetId="51">#REF!</definedName>
    <definedName name="QQ" localSheetId="52">#REF!</definedName>
    <definedName name="QQ" localSheetId="49">#REF!</definedName>
    <definedName name="QQ" localSheetId="55">#REF!</definedName>
    <definedName name="QQ" localSheetId="58">#REF!</definedName>
    <definedName name="QQ" localSheetId="53">#REF!</definedName>
    <definedName name="QQ" localSheetId="57">#REF!</definedName>
    <definedName name="QQ" localSheetId="59">#REF!</definedName>
    <definedName name="QQ" localSheetId="54">#REF!</definedName>
    <definedName name="QQ" localSheetId="56">#REF!</definedName>
    <definedName name="QQ" localSheetId="62">#REF!</definedName>
    <definedName name="QQ">#REF!</definedName>
    <definedName name="qqqqqq" localSheetId="2">#REF!</definedName>
    <definedName name="qqqqqq" localSheetId="1">#REF!</definedName>
    <definedName name="qqqqqq" localSheetId="3">#REF!</definedName>
    <definedName name="qqqqqq" localSheetId="7">#REF!</definedName>
    <definedName name="qqqqqq" localSheetId="4">#REF!</definedName>
    <definedName name="qqqqqq" localSheetId="5">#REF!</definedName>
    <definedName name="qqqqqq" localSheetId="6">#REF!</definedName>
    <definedName name="qqqqqq" localSheetId="8">#REF!</definedName>
    <definedName name="qqqqqq" localSheetId="9">#REF!</definedName>
    <definedName name="qqqqqq" localSheetId="11">#REF!</definedName>
    <definedName name="qqqqqq" localSheetId="10">#REF!</definedName>
    <definedName name="qqqqqq" localSheetId="16">#REF!</definedName>
    <definedName name="qqqqqq" localSheetId="13">#REF!</definedName>
    <definedName name="qqqqqq" localSheetId="12">#REF!</definedName>
    <definedName name="qqqqqq" localSheetId="15">#REF!</definedName>
    <definedName name="qqqqqq" localSheetId="14">#REF!</definedName>
    <definedName name="qqqqqq" localSheetId="20">#REF!</definedName>
    <definedName name="qqqqqq" localSheetId="17">#REF!</definedName>
    <definedName name="qqqqqq" localSheetId="19">#REF!</definedName>
    <definedName name="qqqqqq" localSheetId="18">#REF!</definedName>
    <definedName name="qqqqqq" localSheetId="24">#REF!</definedName>
    <definedName name="qqqqqq" localSheetId="22">#REF!</definedName>
    <definedName name="qqqqqq" localSheetId="21">#REF!</definedName>
    <definedName name="qqqqqq" localSheetId="23">#REF!</definedName>
    <definedName name="qqqqqq" localSheetId="25">#REF!</definedName>
    <definedName name="qqqqqq" localSheetId="26">#REF!</definedName>
    <definedName name="qqqqqq" localSheetId="27">#REF!</definedName>
    <definedName name="qqqqqq" localSheetId="28">#REF!</definedName>
    <definedName name="qqqqqq" localSheetId="32">#REF!</definedName>
    <definedName name="qqqqqq" localSheetId="33">#REF!</definedName>
    <definedName name="qqqqqq" localSheetId="34">#REF!</definedName>
    <definedName name="qqqqqq" localSheetId="35">#REF!</definedName>
    <definedName name="qqqqqq" localSheetId="29">#REF!</definedName>
    <definedName name="qqqqqq" localSheetId="30">#REF!</definedName>
    <definedName name="qqqqqq" localSheetId="31">#REF!</definedName>
    <definedName name="qqqqqq" localSheetId="36">#REF!</definedName>
    <definedName name="qqqqqq" localSheetId="37">#REF!</definedName>
    <definedName name="qqqqqq" localSheetId="38">#REF!</definedName>
    <definedName name="qqqqqq" localSheetId="39">#REF!</definedName>
    <definedName name="qqqqqq" localSheetId="40">#REF!</definedName>
    <definedName name="qqqqqq" localSheetId="41">#REF!</definedName>
    <definedName name="qqqqqq" localSheetId="42">#REF!</definedName>
    <definedName name="qqqqqq" localSheetId="43">#REF!</definedName>
    <definedName name="qqqqqq" localSheetId="44">#REF!</definedName>
    <definedName name="qqqqqq" localSheetId="61">#REF!</definedName>
    <definedName name="qqqqqq" localSheetId="60">#REF!</definedName>
    <definedName name="qqqqqq" localSheetId="47">#REF!</definedName>
    <definedName name="qqqqqq" localSheetId="46">#REF!</definedName>
    <definedName name="qqqqqq" localSheetId="45">#REF!</definedName>
    <definedName name="qqqqqq" localSheetId="48">#REF!</definedName>
    <definedName name="qqqqqq" localSheetId="50">#REF!</definedName>
    <definedName name="qqqqqq" localSheetId="51">#REF!</definedName>
    <definedName name="qqqqqq" localSheetId="52">#REF!</definedName>
    <definedName name="qqqqqq" localSheetId="49">#REF!</definedName>
    <definedName name="qqqqqq" localSheetId="55">#REF!</definedName>
    <definedName name="qqqqqq" localSheetId="58">#REF!</definedName>
    <definedName name="qqqqqq" localSheetId="53">#REF!</definedName>
    <definedName name="qqqqqq" localSheetId="57">#REF!</definedName>
    <definedName name="qqqqqq" localSheetId="59">#REF!</definedName>
    <definedName name="qqqqqq" localSheetId="54">#REF!</definedName>
    <definedName name="qqqqqq" localSheetId="56">#REF!</definedName>
    <definedName name="qqqqqq" localSheetId="62">#REF!</definedName>
    <definedName name="qqqqqq">#REF!</definedName>
    <definedName name="QR" localSheetId="2">#REF!</definedName>
    <definedName name="QR" localSheetId="1">#REF!</definedName>
    <definedName name="QR" localSheetId="3">#REF!</definedName>
    <definedName name="QR" localSheetId="7">#REF!</definedName>
    <definedName name="QR" localSheetId="4">#REF!</definedName>
    <definedName name="QR" localSheetId="5">#REF!</definedName>
    <definedName name="QR" localSheetId="6">#REF!</definedName>
    <definedName name="QR" localSheetId="8">#REF!</definedName>
    <definedName name="QR" localSheetId="9">#REF!</definedName>
    <definedName name="QR" localSheetId="11">#REF!</definedName>
    <definedName name="QR" localSheetId="10">#REF!</definedName>
    <definedName name="QR" localSheetId="16">#REF!</definedName>
    <definedName name="QR" localSheetId="13">#REF!</definedName>
    <definedName name="QR" localSheetId="12">#REF!</definedName>
    <definedName name="QR" localSheetId="15">#REF!</definedName>
    <definedName name="QR" localSheetId="14">#REF!</definedName>
    <definedName name="QR" localSheetId="20">#REF!</definedName>
    <definedName name="QR" localSheetId="17">#REF!</definedName>
    <definedName name="QR" localSheetId="19">#REF!</definedName>
    <definedName name="QR" localSheetId="18">#REF!</definedName>
    <definedName name="QR" localSheetId="24">#REF!</definedName>
    <definedName name="QR" localSheetId="22">#REF!</definedName>
    <definedName name="QR" localSheetId="21">#REF!</definedName>
    <definedName name="QR" localSheetId="23">#REF!</definedName>
    <definedName name="QR" localSheetId="25">#REF!</definedName>
    <definedName name="QR" localSheetId="26">#REF!</definedName>
    <definedName name="QR" localSheetId="27">#REF!</definedName>
    <definedName name="QR" localSheetId="28">#REF!</definedName>
    <definedName name="QR" localSheetId="32">#REF!</definedName>
    <definedName name="QR" localSheetId="33">#REF!</definedName>
    <definedName name="QR" localSheetId="34">#REF!</definedName>
    <definedName name="QR" localSheetId="35">#REF!</definedName>
    <definedName name="QR" localSheetId="29">#REF!</definedName>
    <definedName name="QR" localSheetId="30">#REF!</definedName>
    <definedName name="QR" localSheetId="31">#REF!</definedName>
    <definedName name="QR" localSheetId="36">#REF!</definedName>
    <definedName name="QR" localSheetId="37">#REF!</definedName>
    <definedName name="QR" localSheetId="38">#REF!</definedName>
    <definedName name="QR" localSheetId="39">#REF!</definedName>
    <definedName name="QR" localSheetId="40">#REF!</definedName>
    <definedName name="QR" localSheetId="41">#REF!</definedName>
    <definedName name="QR" localSheetId="42">#REF!</definedName>
    <definedName name="QR" localSheetId="43">#REF!</definedName>
    <definedName name="QR" localSheetId="44">#REF!</definedName>
    <definedName name="QR" localSheetId="61">#REF!</definedName>
    <definedName name="QR" localSheetId="60">#REF!</definedName>
    <definedName name="QR" localSheetId="47">#REF!</definedName>
    <definedName name="QR" localSheetId="46">#REF!</definedName>
    <definedName name="QR" localSheetId="45">#REF!</definedName>
    <definedName name="QR" localSheetId="48">#REF!</definedName>
    <definedName name="QR" localSheetId="50">#REF!</definedName>
    <definedName name="QR" localSheetId="51">#REF!</definedName>
    <definedName name="QR" localSheetId="52">#REF!</definedName>
    <definedName name="QR" localSheetId="49">#REF!</definedName>
    <definedName name="QR" localSheetId="55">#REF!</definedName>
    <definedName name="QR" localSheetId="58">#REF!</definedName>
    <definedName name="QR" localSheetId="53">#REF!</definedName>
    <definedName name="QR" localSheetId="57">#REF!</definedName>
    <definedName name="QR" localSheetId="59">#REF!</definedName>
    <definedName name="QR" localSheetId="54">#REF!</definedName>
    <definedName name="QR" localSheetId="56">#REF!</definedName>
    <definedName name="QR" localSheetId="62">#REF!</definedName>
    <definedName name="QR">#REF!</definedName>
    <definedName name="QRABOH">#N/A</definedName>
    <definedName name="QRAEOH">#N/A</definedName>
    <definedName name="QU" localSheetId="2">#REF!</definedName>
    <definedName name="QU" localSheetId="1">#REF!</definedName>
    <definedName name="QU" localSheetId="3">#REF!</definedName>
    <definedName name="QU" localSheetId="7">#REF!</definedName>
    <definedName name="QU" localSheetId="4">#REF!</definedName>
    <definedName name="QU" localSheetId="5">#REF!</definedName>
    <definedName name="QU" localSheetId="6">#REF!</definedName>
    <definedName name="QU" localSheetId="8">#REF!</definedName>
    <definedName name="QU" localSheetId="9">#REF!</definedName>
    <definedName name="QU" localSheetId="11">#REF!</definedName>
    <definedName name="QU" localSheetId="10">#REF!</definedName>
    <definedName name="QU" localSheetId="16">#REF!</definedName>
    <definedName name="QU" localSheetId="13">#REF!</definedName>
    <definedName name="QU" localSheetId="12">#REF!</definedName>
    <definedName name="QU" localSheetId="15">#REF!</definedName>
    <definedName name="QU" localSheetId="14">#REF!</definedName>
    <definedName name="QU" localSheetId="20">#REF!</definedName>
    <definedName name="QU" localSheetId="17">#REF!</definedName>
    <definedName name="QU" localSheetId="19">#REF!</definedName>
    <definedName name="QU" localSheetId="18">#REF!</definedName>
    <definedName name="QU" localSheetId="24">#REF!</definedName>
    <definedName name="QU" localSheetId="22">#REF!</definedName>
    <definedName name="QU" localSheetId="21">#REF!</definedName>
    <definedName name="QU" localSheetId="23">#REF!</definedName>
    <definedName name="QU" localSheetId="25">#REF!</definedName>
    <definedName name="QU" localSheetId="26">#REF!</definedName>
    <definedName name="QU" localSheetId="27">#REF!</definedName>
    <definedName name="QU" localSheetId="28">#REF!</definedName>
    <definedName name="QU" localSheetId="32">#REF!</definedName>
    <definedName name="QU" localSheetId="33">#REF!</definedName>
    <definedName name="QU" localSheetId="34">#REF!</definedName>
    <definedName name="QU" localSheetId="35">#REF!</definedName>
    <definedName name="QU" localSheetId="29">#REF!</definedName>
    <definedName name="QU" localSheetId="30">#REF!</definedName>
    <definedName name="QU" localSheetId="31">#REF!</definedName>
    <definedName name="QU" localSheetId="36">#REF!</definedName>
    <definedName name="QU" localSheetId="37">#REF!</definedName>
    <definedName name="QU" localSheetId="38">#REF!</definedName>
    <definedName name="QU" localSheetId="39">#REF!</definedName>
    <definedName name="QU" localSheetId="40">#REF!</definedName>
    <definedName name="QU" localSheetId="41">#REF!</definedName>
    <definedName name="QU" localSheetId="42">#REF!</definedName>
    <definedName name="QU" localSheetId="43">#REF!</definedName>
    <definedName name="QU" localSheetId="44">#REF!</definedName>
    <definedName name="QU" localSheetId="61">#REF!</definedName>
    <definedName name="QU" localSheetId="60">#REF!</definedName>
    <definedName name="QU" localSheetId="47">#REF!</definedName>
    <definedName name="QU" localSheetId="46">#REF!</definedName>
    <definedName name="QU" localSheetId="45">#REF!</definedName>
    <definedName name="QU" localSheetId="48">#REF!</definedName>
    <definedName name="QU" localSheetId="50">#REF!</definedName>
    <definedName name="QU" localSheetId="51">#REF!</definedName>
    <definedName name="QU" localSheetId="52">#REF!</definedName>
    <definedName name="QU" localSheetId="49">#REF!</definedName>
    <definedName name="QU" localSheetId="55">#REF!</definedName>
    <definedName name="QU" localSheetId="58">#REF!</definedName>
    <definedName name="QU" localSheetId="53">#REF!</definedName>
    <definedName name="QU" localSheetId="57">#REF!</definedName>
    <definedName name="QU" localSheetId="59">#REF!</definedName>
    <definedName name="QU" localSheetId="54">#REF!</definedName>
    <definedName name="QU" localSheetId="56">#REF!</definedName>
    <definedName name="QU" localSheetId="62">#REF!</definedName>
    <definedName name="QU">#REF!</definedName>
    <definedName name="QWER" localSheetId="2">#REF!</definedName>
    <definedName name="QWER" localSheetId="1">#REF!</definedName>
    <definedName name="QWER" localSheetId="3">#REF!</definedName>
    <definedName name="QWER" localSheetId="7">#REF!</definedName>
    <definedName name="QWER" localSheetId="4">#REF!</definedName>
    <definedName name="QWER" localSheetId="5">#REF!</definedName>
    <definedName name="QWER" localSheetId="6">#REF!</definedName>
    <definedName name="QWER" localSheetId="8">#REF!</definedName>
    <definedName name="QWER" localSheetId="9">#REF!</definedName>
    <definedName name="QWER" localSheetId="11">#REF!</definedName>
    <definedName name="QWER" localSheetId="10">#REF!</definedName>
    <definedName name="QWER" localSheetId="16">#REF!</definedName>
    <definedName name="QWER" localSheetId="13">#REF!</definedName>
    <definedName name="QWER" localSheetId="12">#REF!</definedName>
    <definedName name="QWER" localSheetId="15">#REF!</definedName>
    <definedName name="QWER" localSheetId="14">#REF!</definedName>
    <definedName name="QWER" localSheetId="20">#REF!</definedName>
    <definedName name="QWER" localSheetId="17">#REF!</definedName>
    <definedName name="QWER" localSheetId="19">#REF!</definedName>
    <definedName name="QWER" localSheetId="18">#REF!</definedName>
    <definedName name="QWER" localSheetId="24">#REF!</definedName>
    <definedName name="QWER" localSheetId="22">#REF!</definedName>
    <definedName name="QWER" localSheetId="21">#REF!</definedName>
    <definedName name="QWER" localSheetId="23">#REF!</definedName>
    <definedName name="QWER" localSheetId="25">#REF!</definedName>
    <definedName name="QWER" localSheetId="26">#REF!</definedName>
    <definedName name="QWER" localSheetId="27">#REF!</definedName>
    <definedName name="QWER" localSheetId="28">#REF!</definedName>
    <definedName name="QWER" localSheetId="32">#REF!</definedName>
    <definedName name="QWER" localSheetId="33">#REF!</definedName>
    <definedName name="QWER" localSheetId="34">#REF!</definedName>
    <definedName name="QWER" localSheetId="35">#REF!</definedName>
    <definedName name="QWER" localSheetId="29">#REF!</definedName>
    <definedName name="QWER" localSheetId="30">#REF!</definedName>
    <definedName name="QWER" localSheetId="31">#REF!</definedName>
    <definedName name="QWER" localSheetId="36">#REF!</definedName>
    <definedName name="QWER" localSheetId="37">#REF!</definedName>
    <definedName name="QWER" localSheetId="38">#REF!</definedName>
    <definedName name="QWER" localSheetId="39">#REF!</definedName>
    <definedName name="QWER" localSheetId="40">#REF!</definedName>
    <definedName name="QWER" localSheetId="41">#REF!</definedName>
    <definedName name="QWER" localSheetId="42">#REF!</definedName>
    <definedName name="QWER" localSheetId="43">#REF!</definedName>
    <definedName name="QWER" localSheetId="44">#REF!</definedName>
    <definedName name="QWER" localSheetId="61">#REF!</definedName>
    <definedName name="QWER" localSheetId="60">#REF!</definedName>
    <definedName name="QWER" localSheetId="47">#REF!</definedName>
    <definedName name="QWER" localSheetId="46">#REF!</definedName>
    <definedName name="QWER" localSheetId="45">#REF!</definedName>
    <definedName name="QWER" localSheetId="48">#REF!</definedName>
    <definedName name="QWER" localSheetId="50">#REF!</definedName>
    <definedName name="QWER" localSheetId="51">#REF!</definedName>
    <definedName name="QWER" localSheetId="52">#REF!</definedName>
    <definedName name="QWER" localSheetId="49">#REF!</definedName>
    <definedName name="QWER" localSheetId="55">#REF!</definedName>
    <definedName name="QWER" localSheetId="58">#REF!</definedName>
    <definedName name="QWER" localSheetId="53">#REF!</definedName>
    <definedName name="QWER" localSheetId="57">#REF!</definedName>
    <definedName name="QWER" localSheetId="59">#REF!</definedName>
    <definedName name="QWER" localSheetId="54">#REF!</definedName>
    <definedName name="QWER" localSheetId="56">#REF!</definedName>
    <definedName name="QWER" localSheetId="62">#REF!</definedName>
    <definedName name="QWER">#REF!</definedName>
    <definedName name="Q행" localSheetId="2">#REF!</definedName>
    <definedName name="Q행" localSheetId="1">#REF!</definedName>
    <definedName name="Q행" localSheetId="3">#REF!</definedName>
    <definedName name="Q행" localSheetId="7">#REF!</definedName>
    <definedName name="Q행" localSheetId="4">#REF!</definedName>
    <definedName name="Q행" localSheetId="5">#REF!</definedName>
    <definedName name="Q행" localSheetId="6">#REF!</definedName>
    <definedName name="Q행" localSheetId="8">#REF!</definedName>
    <definedName name="Q행" localSheetId="9">#REF!</definedName>
    <definedName name="Q행" localSheetId="11">#REF!</definedName>
    <definedName name="Q행" localSheetId="10">#REF!</definedName>
    <definedName name="Q행" localSheetId="16">#REF!</definedName>
    <definedName name="Q행" localSheetId="13">#REF!</definedName>
    <definedName name="Q행" localSheetId="12">#REF!</definedName>
    <definedName name="Q행" localSheetId="15">#REF!</definedName>
    <definedName name="Q행" localSheetId="14">#REF!</definedName>
    <definedName name="Q행" localSheetId="20">#REF!</definedName>
    <definedName name="Q행" localSheetId="17">#REF!</definedName>
    <definedName name="Q행" localSheetId="19">#REF!</definedName>
    <definedName name="Q행" localSheetId="18">#REF!</definedName>
    <definedName name="Q행" localSheetId="24">#REF!</definedName>
    <definedName name="Q행" localSheetId="22">#REF!</definedName>
    <definedName name="Q행" localSheetId="21">#REF!</definedName>
    <definedName name="Q행" localSheetId="23">#REF!</definedName>
    <definedName name="Q행" localSheetId="25">#REF!</definedName>
    <definedName name="Q행" localSheetId="26">#REF!</definedName>
    <definedName name="Q행" localSheetId="27">#REF!</definedName>
    <definedName name="Q행" localSheetId="28">#REF!</definedName>
    <definedName name="Q행" localSheetId="32">#REF!</definedName>
    <definedName name="Q행" localSheetId="33">#REF!</definedName>
    <definedName name="Q행" localSheetId="34">#REF!</definedName>
    <definedName name="Q행" localSheetId="35">#REF!</definedName>
    <definedName name="Q행" localSheetId="29">#REF!</definedName>
    <definedName name="Q행" localSheetId="30">#REF!</definedName>
    <definedName name="Q행" localSheetId="31">#REF!</definedName>
    <definedName name="Q행" localSheetId="36">#REF!</definedName>
    <definedName name="Q행" localSheetId="37">#REF!</definedName>
    <definedName name="Q행" localSheetId="38">#REF!</definedName>
    <definedName name="Q행" localSheetId="39">#REF!</definedName>
    <definedName name="Q행" localSheetId="40">#REF!</definedName>
    <definedName name="Q행" localSheetId="41">#REF!</definedName>
    <definedName name="Q행" localSheetId="42">#REF!</definedName>
    <definedName name="Q행" localSheetId="43">#REF!</definedName>
    <definedName name="Q행" localSheetId="44">#REF!</definedName>
    <definedName name="Q행" localSheetId="61">#REF!</definedName>
    <definedName name="Q행" localSheetId="60">#REF!</definedName>
    <definedName name="Q행" localSheetId="47">#REF!</definedName>
    <definedName name="Q행" localSheetId="46">#REF!</definedName>
    <definedName name="Q행" localSheetId="45">#REF!</definedName>
    <definedName name="Q행" localSheetId="48">#REF!</definedName>
    <definedName name="Q행" localSheetId="50">#REF!</definedName>
    <definedName name="Q행" localSheetId="51">#REF!</definedName>
    <definedName name="Q행" localSheetId="52">#REF!</definedName>
    <definedName name="Q행" localSheetId="49">#REF!</definedName>
    <definedName name="Q행" localSheetId="55">#REF!</definedName>
    <definedName name="Q행" localSheetId="58">#REF!</definedName>
    <definedName name="Q행" localSheetId="53">#REF!</definedName>
    <definedName name="Q행" localSheetId="57">#REF!</definedName>
    <definedName name="Q행" localSheetId="59">#REF!</definedName>
    <definedName name="Q행" localSheetId="54">#REF!</definedName>
    <definedName name="Q행" localSheetId="56">#REF!</definedName>
    <definedName name="Q행" localSheetId="62">#REF!</definedName>
    <definedName name="Q행">#REF!</definedName>
    <definedName name="RATIOS" localSheetId="2">#REF!</definedName>
    <definedName name="RATIOS" localSheetId="1">#REF!</definedName>
    <definedName name="RATIOS" localSheetId="3">#REF!</definedName>
    <definedName name="RATIOS" localSheetId="7">#REF!</definedName>
    <definedName name="RATIOS" localSheetId="4">#REF!</definedName>
    <definedName name="RATIOS" localSheetId="5">#REF!</definedName>
    <definedName name="RATIOS" localSheetId="6">#REF!</definedName>
    <definedName name="RATIOS" localSheetId="8">#REF!</definedName>
    <definedName name="RATIOS" localSheetId="9">#REF!</definedName>
    <definedName name="RATIOS" localSheetId="11">#REF!</definedName>
    <definedName name="RATIOS" localSheetId="10">#REF!</definedName>
    <definedName name="RATIOS" localSheetId="16">#REF!</definedName>
    <definedName name="RATIOS" localSheetId="13">#REF!</definedName>
    <definedName name="RATIOS" localSheetId="12">#REF!</definedName>
    <definedName name="RATIOS" localSheetId="15">#REF!</definedName>
    <definedName name="RATIOS" localSheetId="14">#REF!</definedName>
    <definedName name="RATIOS" localSheetId="20">#REF!</definedName>
    <definedName name="RATIOS" localSheetId="17">#REF!</definedName>
    <definedName name="RATIOS" localSheetId="19">#REF!</definedName>
    <definedName name="RATIOS" localSheetId="18">#REF!</definedName>
    <definedName name="RATIOS" localSheetId="24">#REF!</definedName>
    <definedName name="RATIOS" localSheetId="22">#REF!</definedName>
    <definedName name="RATIOS" localSheetId="21">#REF!</definedName>
    <definedName name="RATIOS" localSheetId="23">#REF!</definedName>
    <definedName name="RATIOS" localSheetId="25">#REF!</definedName>
    <definedName name="RATIOS" localSheetId="26">#REF!</definedName>
    <definedName name="RATIOS" localSheetId="27">#REF!</definedName>
    <definedName name="RATIOS" localSheetId="28">#REF!</definedName>
    <definedName name="RATIOS" localSheetId="32">#REF!</definedName>
    <definedName name="RATIOS" localSheetId="33">#REF!</definedName>
    <definedName name="RATIOS" localSheetId="34">#REF!</definedName>
    <definedName name="RATIOS" localSheetId="35">#REF!</definedName>
    <definedName name="RATIOS" localSheetId="29">#REF!</definedName>
    <definedName name="RATIOS" localSheetId="30">#REF!</definedName>
    <definedName name="RATIOS" localSheetId="31">#REF!</definedName>
    <definedName name="RATIOS" localSheetId="36">#REF!</definedName>
    <definedName name="RATIOS" localSheetId="37">#REF!</definedName>
    <definedName name="RATIOS" localSheetId="38">#REF!</definedName>
    <definedName name="RATIOS" localSheetId="39">#REF!</definedName>
    <definedName name="RATIOS" localSheetId="40">#REF!</definedName>
    <definedName name="RATIOS" localSheetId="41">#REF!</definedName>
    <definedName name="RATIOS" localSheetId="42">#REF!</definedName>
    <definedName name="RATIOS" localSheetId="43">#REF!</definedName>
    <definedName name="RATIOS" localSheetId="44">#REF!</definedName>
    <definedName name="RATIOS" localSheetId="61">#REF!</definedName>
    <definedName name="RATIOS" localSheetId="60">#REF!</definedName>
    <definedName name="RATIOS" localSheetId="47">#REF!</definedName>
    <definedName name="RATIOS" localSheetId="46">#REF!</definedName>
    <definedName name="RATIOS" localSheetId="45">#REF!</definedName>
    <definedName name="RATIOS" localSheetId="48">#REF!</definedName>
    <definedName name="RATIOS" localSheetId="50">#REF!</definedName>
    <definedName name="RATIOS" localSheetId="51">#REF!</definedName>
    <definedName name="RATIOS" localSheetId="52">#REF!</definedName>
    <definedName name="RATIOS" localSheetId="49">#REF!</definedName>
    <definedName name="RATIOS" localSheetId="55">#REF!</definedName>
    <definedName name="RATIOS" localSheetId="58">#REF!</definedName>
    <definedName name="RATIOS" localSheetId="53">#REF!</definedName>
    <definedName name="RATIOS" localSheetId="57">#REF!</definedName>
    <definedName name="RATIOS" localSheetId="59">#REF!</definedName>
    <definedName name="RATIOS" localSheetId="54">#REF!</definedName>
    <definedName name="RATIOS" localSheetId="56">#REF!</definedName>
    <definedName name="RATIOS" localSheetId="62">#REF!</definedName>
    <definedName name="RATIOS">#REF!</definedName>
    <definedName name="raw_host" localSheetId="2">#REF!</definedName>
    <definedName name="raw_host" localSheetId="1">#REF!</definedName>
    <definedName name="raw_host" localSheetId="3">#REF!</definedName>
    <definedName name="raw_host" localSheetId="7">#REF!</definedName>
    <definedName name="raw_host" localSheetId="4">#REF!</definedName>
    <definedName name="raw_host" localSheetId="5">#REF!</definedName>
    <definedName name="raw_host" localSheetId="6">#REF!</definedName>
    <definedName name="raw_host" localSheetId="8">#REF!</definedName>
    <definedName name="raw_host" localSheetId="9">#REF!</definedName>
    <definedName name="raw_host" localSheetId="11">#REF!</definedName>
    <definedName name="raw_host" localSheetId="10">#REF!</definedName>
    <definedName name="raw_host" localSheetId="16">#REF!</definedName>
    <definedName name="raw_host" localSheetId="13">#REF!</definedName>
    <definedName name="raw_host" localSheetId="12">#REF!</definedName>
    <definedName name="raw_host" localSheetId="15">#REF!</definedName>
    <definedName name="raw_host" localSheetId="14">#REF!</definedName>
    <definedName name="raw_host" localSheetId="20">#REF!</definedName>
    <definedName name="raw_host" localSheetId="17">#REF!</definedName>
    <definedName name="raw_host" localSheetId="19">#REF!</definedName>
    <definedName name="raw_host" localSheetId="18">#REF!</definedName>
    <definedName name="raw_host" localSheetId="24">#REF!</definedName>
    <definedName name="raw_host" localSheetId="22">#REF!</definedName>
    <definedName name="raw_host" localSheetId="21">#REF!</definedName>
    <definedName name="raw_host" localSheetId="23">#REF!</definedName>
    <definedName name="raw_host" localSheetId="25">#REF!</definedName>
    <definedName name="raw_host" localSheetId="26">#REF!</definedName>
    <definedName name="raw_host" localSheetId="27">#REF!</definedName>
    <definedName name="raw_host" localSheetId="28">#REF!</definedName>
    <definedName name="raw_host" localSheetId="32">#REF!</definedName>
    <definedName name="raw_host" localSheetId="33">#REF!</definedName>
    <definedName name="raw_host" localSheetId="34">#REF!</definedName>
    <definedName name="raw_host" localSheetId="35">#REF!</definedName>
    <definedName name="raw_host" localSheetId="29">#REF!</definedName>
    <definedName name="raw_host" localSheetId="30">#REF!</definedName>
    <definedName name="raw_host" localSheetId="31">#REF!</definedName>
    <definedName name="raw_host" localSheetId="36">#REF!</definedName>
    <definedName name="raw_host" localSheetId="37">#REF!</definedName>
    <definedName name="raw_host" localSheetId="38">#REF!</definedName>
    <definedName name="raw_host" localSheetId="39">#REF!</definedName>
    <definedName name="raw_host" localSheetId="40">#REF!</definedName>
    <definedName name="raw_host" localSheetId="41">#REF!</definedName>
    <definedName name="raw_host" localSheetId="42">#REF!</definedName>
    <definedName name="raw_host" localSheetId="43">#REF!</definedName>
    <definedName name="raw_host" localSheetId="44">#REF!</definedName>
    <definedName name="raw_host" localSheetId="61">#REF!</definedName>
    <definedName name="raw_host" localSheetId="60">#REF!</definedName>
    <definedName name="raw_host" localSheetId="47">#REF!</definedName>
    <definedName name="raw_host" localSheetId="46">#REF!</definedName>
    <definedName name="raw_host" localSheetId="45">#REF!</definedName>
    <definedName name="raw_host" localSheetId="48">#REF!</definedName>
    <definedName name="raw_host" localSheetId="50">#REF!</definedName>
    <definedName name="raw_host" localSheetId="51">#REF!</definedName>
    <definedName name="raw_host" localSheetId="52">#REF!</definedName>
    <definedName name="raw_host" localSheetId="49">#REF!</definedName>
    <definedName name="raw_host" localSheetId="55">#REF!</definedName>
    <definedName name="raw_host" localSheetId="58">#REF!</definedName>
    <definedName name="raw_host" localSheetId="53">#REF!</definedName>
    <definedName name="raw_host" localSheetId="57">#REF!</definedName>
    <definedName name="raw_host" localSheetId="59">#REF!</definedName>
    <definedName name="raw_host" localSheetId="54">#REF!</definedName>
    <definedName name="raw_host" localSheetId="56">#REF!</definedName>
    <definedName name="raw_host" localSheetId="62">#REF!</definedName>
    <definedName name="raw_host">#REF!</definedName>
    <definedName name="rf" localSheetId="2">#REF!</definedName>
    <definedName name="rf" localSheetId="1">#REF!</definedName>
    <definedName name="rf" localSheetId="3">#REF!</definedName>
    <definedName name="rf" localSheetId="7">#REF!</definedName>
    <definedName name="rf" localSheetId="4">#REF!</definedName>
    <definedName name="rf" localSheetId="5">#REF!</definedName>
    <definedName name="rf" localSheetId="6">#REF!</definedName>
    <definedName name="rf" localSheetId="8">#REF!</definedName>
    <definedName name="rf" localSheetId="9">#REF!</definedName>
    <definedName name="rf" localSheetId="11">#REF!</definedName>
    <definedName name="rf" localSheetId="10">#REF!</definedName>
    <definedName name="rf" localSheetId="16">#REF!</definedName>
    <definedName name="rf" localSheetId="13">#REF!</definedName>
    <definedName name="rf" localSheetId="12">#REF!</definedName>
    <definedName name="rf" localSheetId="15">#REF!</definedName>
    <definedName name="rf" localSheetId="14">#REF!</definedName>
    <definedName name="rf" localSheetId="20">#REF!</definedName>
    <definedName name="rf" localSheetId="17">#REF!</definedName>
    <definedName name="rf" localSheetId="19">#REF!</definedName>
    <definedName name="rf" localSheetId="18">#REF!</definedName>
    <definedName name="rf" localSheetId="24">#REF!</definedName>
    <definedName name="rf" localSheetId="22">#REF!</definedName>
    <definedName name="rf" localSheetId="21">#REF!</definedName>
    <definedName name="rf" localSheetId="23">#REF!</definedName>
    <definedName name="rf" localSheetId="25">#REF!</definedName>
    <definedName name="rf" localSheetId="26">#REF!</definedName>
    <definedName name="rf" localSheetId="27">#REF!</definedName>
    <definedName name="rf" localSheetId="28">#REF!</definedName>
    <definedName name="rf" localSheetId="32">#REF!</definedName>
    <definedName name="rf" localSheetId="33">#REF!</definedName>
    <definedName name="rf" localSheetId="34">#REF!</definedName>
    <definedName name="rf" localSheetId="35">#REF!</definedName>
    <definedName name="rf" localSheetId="29">#REF!</definedName>
    <definedName name="rf" localSheetId="30">#REF!</definedName>
    <definedName name="rf" localSheetId="31">#REF!</definedName>
    <definedName name="rf" localSheetId="36">#REF!</definedName>
    <definedName name="rf" localSheetId="37">#REF!</definedName>
    <definedName name="rf" localSheetId="38">#REF!</definedName>
    <definedName name="rf" localSheetId="39">#REF!</definedName>
    <definedName name="rf" localSheetId="40">#REF!</definedName>
    <definedName name="rf" localSheetId="41">#REF!</definedName>
    <definedName name="rf" localSheetId="42">#REF!</definedName>
    <definedName name="rf" localSheetId="43">#REF!</definedName>
    <definedName name="rf" localSheetId="44">#REF!</definedName>
    <definedName name="rf" localSheetId="61">#REF!</definedName>
    <definedName name="rf" localSheetId="60">#REF!</definedName>
    <definedName name="rf" localSheetId="47">#REF!</definedName>
    <definedName name="rf" localSheetId="46">#REF!</definedName>
    <definedName name="rf" localSheetId="45">#REF!</definedName>
    <definedName name="rf" localSheetId="48">#REF!</definedName>
    <definedName name="rf" localSheetId="50">#REF!</definedName>
    <definedName name="rf" localSheetId="51">#REF!</definedName>
    <definedName name="rf" localSheetId="52">#REF!</definedName>
    <definedName name="rf" localSheetId="49">#REF!</definedName>
    <definedName name="rf" localSheetId="55">#REF!</definedName>
    <definedName name="rf" localSheetId="58">#REF!</definedName>
    <definedName name="rf" localSheetId="53">#REF!</definedName>
    <definedName name="rf" localSheetId="57">#REF!</definedName>
    <definedName name="rf" localSheetId="59">#REF!</definedName>
    <definedName name="rf" localSheetId="54">#REF!</definedName>
    <definedName name="rf" localSheetId="56">#REF!</definedName>
    <definedName name="rf" localSheetId="62">#REF!</definedName>
    <definedName name="rf">#REF!</definedName>
    <definedName name="RFCV" localSheetId="2">#REF!</definedName>
    <definedName name="RFCV" localSheetId="1">#REF!</definedName>
    <definedName name="RFCV" localSheetId="3">#REF!</definedName>
    <definedName name="RFCV" localSheetId="7">#REF!</definedName>
    <definedName name="RFCV" localSheetId="4">#REF!</definedName>
    <definedName name="RFCV" localSheetId="5">#REF!</definedName>
    <definedName name="RFCV" localSheetId="6">#REF!</definedName>
    <definedName name="RFCV" localSheetId="8">#REF!</definedName>
    <definedName name="RFCV" localSheetId="9">#REF!</definedName>
    <definedName name="RFCV" localSheetId="11">#REF!</definedName>
    <definedName name="RFCV" localSheetId="10">#REF!</definedName>
    <definedName name="RFCV" localSheetId="16">#REF!</definedName>
    <definedName name="RFCV" localSheetId="13">#REF!</definedName>
    <definedName name="RFCV" localSheetId="12">#REF!</definedName>
    <definedName name="RFCV" localSheetId="15">#REF!</definedName>
    <definedName name="RFCV" localSheetId="14">#REF!</definedName>
    <definedName name="RFCV" localSheetId="20">#REF!</definedName>
    <definedName name="RFCV" localSheetId="17">#REF!</definedName>
    <definedName name="RFCV" localSheetId="19">#REF!</definedName>
    <definedName name="RFCV" localSheetId="18">#REF!</definedName>
    <definedName name="RFCV" localSheetId="24">#REF!</definedName>
    <definedName name="RFCV" localSheetId="22">#REF!</definedName>
    <definedName name="RFCV" localSheetId="21">#REF!</definedName>
    <definedName name="RFCV" localSheetId="23">#REF!</definedName>
    <definedName name="RFCV" localSheetId="25">#REF!</definedName>
    <definedName name="RFCV" localSheetId="26">#REF!</definedName>
    <definedName name="RFCV" localSheetId="27">#REF!</definedName>
    <definedName name="RFCV" localSheetId="28">#REF!</definedName>
    <definedName name="RFCV" localSheetId="32">#REF!</definedName>
    <definedName name="RFCV" localSheetId="33">#REF!</definedName>
    <definedName name="RFCV" localSheetId="34">#REF!</definedName>
    <definedName name="RFCV" localSheetId="35">#REF!</definedName>
    <definedName name="RFCV" localSheetId="29">#REF!</definedName>
    <definedName name="RFCV" localSheetId="30">#REF!</definedName>
    <definedName name="RFCV" localSheetId="31">#REF!</definedName>
    <definedName name="RFCV" localSheetId="36">#REF!</definedName>
    <definedName name="RFCV" localSheetId="37">#REF!</definedName>
    <definedName name="RFCV" localSheetId="38">#REF!</definedName>
    <definedName name="RFCV" localSheetId="39">#REF!</definedName>
    <definedName name="RFCV" localSheetId="40">#REF!</definedName>
    <definedName name="RFCV" localSheetId="41">#REF!</definedName>
    <definedName name="RFCV" localSheetId="42">#REF!</definedName>
    <definedName name="RFCV" localSheetId="43">#REF!</definedName>
    <definedName name="RFCV" localSheetId="44">#REF!</definedName>
    <definedName name="RFCV" localSheetId="61">#REF!</definedName>
    <definedName name="RFCV" localSheetId="60">#REF!</definedName>
    <definedName name="RFCV" localSheetId="47">#REF!</definedName>
    <definedName name="RFCV" localSheetId="46">#REF!</definedName>
    <definedName name="RFCV" localSheetId="45">#REF!</definedName>
    <definedName name="RFCV" localSheetId="48">#REF!</definedName>
    <definedName name="RFCV" localSheetId="50">#REF!</definedName>
    <definedName name="RFCV" localSheetId="51">#REF!</definedName>
    <definedName name="RFCV" localSheetId="52">#REF!</definedName>
    <definedName name="RFCV" localSheetId="49">#REF!</definedName>
    <definedName name="RFCV" localSheetId="55">#REF!</definedName>
    <definedName name="RFCV" localSheetId="58">#REF!</definedName>
    <definedName name="RFCV" localSheetId="53">#REF!</definedName>
    <definedName name="RFCV" localSheetId="57">#REF!</definedName>
    <definedName name="RFCV" localSheetId="59">#REF!</definedName>
    <definedName name="RFCV" localSheetId="54">#REF!</definedName>
    <definedName name="RFCV" localSheetId="56">#REF!</definedName>
    <definedName name="RFCV" localSheetId="62">#REF!</definedName>
    <definedName name="RFCV">#REF!</definedName>
    <definedName name="RFV" localSheetId="2">#REF!</definedName>
    <definedName name="RFV" localSheetId="1">#REF!</definedName>
    <definedName name="RFV" localSheetId="3">#REF!</definedName>
    <definedName name="RFV" localSheetId="7">#REF!</definedName>
    <definedName name="RFV" localSheetId="4">#REF!</definedName>
    <definedName name="RFV" localSheetId="5">#REF!</definedName>
    <definedName name="RFV" localSheetId="6">#REF!</definedName>
    <definedName name="RFV" localSheetId="8">#REF!</definedName>
    <definedName name="RFV" localSheetId="9">#REF!</definedName>
    <definedName name="RFV" localSheetId="11">#REF!</definedName>
    <definedName name="RFV" localSheetId="10">#REF!</definedName>
    <definedName name="RFV" localSheetId="16">#REF!</definedName>
    <definedName name="RFV" localSheetId="13">#REF!</definedName>
    <definedName name="RFV" localSheetId="12">#REF!</definedName>
    <definedName name="RFV" localSheetId="15">#REF!</definedName>
    <definedName name="RFV" localSheetId="14">#REF!</definedName>
    <definedName name="RFV" localSheetId="20">#REF!</definedName>
    <definedName name="RFV" localSheetId="17">#REF!</definedName>
    <definedName name="RFV" localSheetId="19">#REF!</definedName>
    <definedName name="RFV" localSheetId="18">#REF!</definedName>
    <definedName name="RFV" localSheetId="24">#REF!</definedName>
    <definedName name="RFV" localSheetId="22">#REF!</definedName>
    <definedName name="RFV" localSheetId="21">#REF!</definedName>
    <definedName name="RFV" localSheetId="23">#REF!</definedName>
    <definedName name="RFV" localSheetId="25">#REF!</definedName>
    <definedName name="RFV" localSheetId="26">#REF!</definedName>
    <definedName name="RFV" localSheetId="27">#REF!</definedName>
    <definedName name="RFV" localSheetId="28">#REF!</definedName>
    <definedName name="RFV" localSheetId="32">#REF!</definedName>
    <definedName name="RFV" localSheetId="33">#REF!</definedName>
    <definedName name="RFV" localSheetId="34">#REF!</definedName>
    <definedName name="RFV" localSheetId="35">#REF!</definedName>
    <definedName name="RFV" localSheetId="29">#REF!</definedName>
    <definedName name="RFV" localSheetId="30">#REF!</definedName>
    <definedName name="RFV" localSheetId="31">#REF!</definedName>
    <definedName name="RFV" localSheetId="36">#REF!</definedName>
    <definedName name="RFV" localSheetId="37">#REF!</definedName>
    <definedName name="RFV" localSheetId="38">#REF!</definedName>
    <definedName name="RFV" localSheetId="39">#REF!</definedName>
    <definedName name="RFV" localSheetId="40">#REF!</definedName>
    <definedName name="RFV" localSheetId="41">#REF!</definedName>
    <definedName name="RFV" localSheetId="42">#REF!</definedName>
    <definedName name="RFV" localSheetId="43">#REF!</definedName>
    <definedName name="RFV" localSheetId="44">#REF!</definedName>
    <definedName name="RFV" localSheetId="61">#REF!</definedName>
    <definedName name="RFV" localSheetId="60">#REF!</definedName>
    <definedName name="RFV" localSheetId="47">#REF!</definedName>
    <definedName name="RFV" localSheetId="46">#REF!</definedName>
    <definedName name="RFV" localSheetId="45">#REF!</definedName>
    <definedName name="RFV" localSheetId="48">#REF!</definedName>
    <definedName name="RFV" localSheetId="50">#REF!</definedName>
    <definedName name="RFV" localSheetId="51">#REF!</definedName>
    <definedName name="RFV" localSheetId="52">#REF!</definedName>
    <definedName name="RFV" localSheetId="49">#REF!</definedName>
    <definedName name="RFV" localSheetId="55">#REF!</definedName>
    <definedName name="RFV" localSheetId="58">#REF!</definedName>
    <definedName name="RFV" localSheetId="53">#REF!</definedName>
    <definedName name="RFV" localSheetId="57">#REF!</definedName>
    <definedName name="RFV" localSheetId="59">#REF!</definedName>
    <definedName name="RFV" localSheetId="54">#REF!</definedName>
    <definedName name="RFV" localSheetId="56">#REF!</definedName>
    <definedName name="RFV" localSheetId="62">#REF!</definedName>
    <definedName name="RFV">#REF!</definedName>
    <definedName name="RI" localSheetId="2">#REF!</definedName>
    <definedName name="RI" localSheetId="1">#REF!</definedName>
    <definedName name="RI" localSheetId="3">#REF!</definedName>
    <definedName name="RI" localSheetId="7">#REF!</definedName>
    <definedName name="RI" localSheetId="4">#REF!</definedName>
    <definedName name="RI" localSheetId="5">#REF!</definedName>
    <definedName name="RI" localSheetId="6">#REF!</definedName>
    <definedName name="RI" localSheetId="8">#REF!</definedName>
    <definedName name="RI" localSheetId="9">#REF!</definedName>
    <definedName name="RI" localSheetId="11">#REF!</definedName>
    <definedName name="RI" localSheetId="10">#REF!</definedName>
    <definedName name="RI" localSheetId="16">#REF!</definedName>
    <definedName name="RI" localSheetId="13">#REF!</definedName>
    <definedName name="RI" localSheetId="12">#REF!</definedName>
    <definedName name="RI" localSheetId="15">#REF!</definedName>
    <definedName name="RI" localSheetId="14">#REF!</definedName>
    <definedName name="RI" localSheetId="20">#REF!</definedName>
    <definedName name="RI" localSheetId="17">#REF!</definedName>
    <definedName name="RI" localSheetId="19">#REF!</definedName>
    <definedName name="RI" localSheetId="18">#REF!</definedName>
    <definedName name="RI" localSheetId="24">#REF!</definedName>
    <definedName name="RI" localSheetId="22">#REF!</definedName>
    <definedName name="RI" localSheetId="21">#REF!</definedName>
    <definedName name="RI" localSheetId="23">#REF!</definedName>
    <definedName name="RI" localSheetId="25">#REF!</definedName>
    <definedName name="RI" localSheetId="26">#REF!</definedName>
    <definedName name="RI" localSheetId="27">#REF!</definedName>
    <definedName name="RI" localSheetId="28">#REF!</definedName>
    <definedName name="RI" localSheetId="32">#REF!</definedName>
    <definedName name="RI" localSheetId="33">#REF!</definedName>
    <definedName name="RI" localSheetId="34">#REF!</definedName>
    <definedName name="RI" localSheetId="35">#REF!</definedName>
    <definedName name="RI" localSheetId="29">#REF!</definedName>
    <definedName name="RI" localSheetId="30">#REF!</definedName>
    <definedName name="RI" localSheetId="31">#REF!</definedName>
    <definedName name="RI" localSheetId="36">#REF!</definedName>
    <definedName name="RI" localSheetId="37">#REF!</definedName>
    <definedName name="RI" localSheetId="38">#REF!</definedName>
    <definedName name="RI" localSheetId="39">#REF!</definedName>
    <definedName name="RI" localSheetId="40">#REF!</definedName>
    <definedName name="RI" localSheetId="41">#REF!</definedName>
    <definedName name="RI" localSheetId="42">#REF!</definedName>
    <definedName name="RI" localSheetId="43">#REF!</definedName>
    <definedName name="RI" localSheetId="44">#REF!</definedName>
    <definedName name="RI" localSheetId="61">#REF!</definedName>
    <definedName name="RI" localSheetId="60">#REF!</definedName>
    <definedName name="RI" localSheetId="47">#REF!</definedName>
    <definedName name="RI" localSheetId="46">#REF!</definedName>
    <definedName name="RI" localSheetId="45">#REF!</definedName>
    <definedName name="RI" localSheetId="48">#REF!</definedName>
    <definedName name="RI" localSheetId="50">#REF!</definedName>
    <definedName name="RI" localSheetId="51">#REF!</definedName>
    <definedName name="RI" localSheetId="52">#REF!</definedName>
    <definedName name="RI" localSheetId="49">#REF!</definedName>
    <definedName name="RI" localSheetId="55">#REF!</definedName>
    <definedName name="RI" localSheetId="58">#REF!</definedName>
    <definedName name="RI" localSheetId="53">#REF!</definedName>
    <definedName name="RI" localSheetId="57">#REF!</definedName>
    <definedName name="RI" localSheetId="59">#REF!</definedName>
    <definedName name="RI" localSheetId="54">#REF!</definedName>
    <definedName name="RI" localSheetId="56">#REF!</definedName>
    <definedName name="RI" localSheetId="62">#REF!</definedName>
    <definedName name="RI">#REF!</definedName>
    <definedName name="RMIN">#N/A</definedName>
    <definedName name="RMREOH">#N/A</definedName>
    <definedName name="RMRNOT">#N/A</definedName>
    <definedName name="RNDBOH">#N/A</definedName>
    <definedName name="RNDEOH">#N/A</definedName>
    <definedName name="rrrrrr" localSheetId="2">#REF!</definedName>
    <definedName name="rrrrrr" localSheetId="1">#REF!</definedName>
    <definedName name="rrrrrr" localSheetId="3">#REF!</definedName>
    <definedName name="rrrrrr" localSheetId="7">#REF!</definedName>
    <definedName name="rrrrrr" localSheetId="4">#REF!</definedName>
    <definedName name="rrrrrr" localSheetId="5">#REF!</definedName>
    <definedName name="rrrrrr" localSheetId="6">#REF!</definedName>
    <definedName name="rrrrrr" localSheetId="8">#REF!</definedName>
    <definedName name="rrrrrr" localSheetId="9">#REF!</definedName>
    <definedName name="rrrrrr" localSheetId="11">#REF!</definedName>
    <definedName name="rrrrrr" localSheetId="10">#REF!</definedName>
    <definedName name="rrrrrr" localSheetId="16">#REF!</definedName>
    <definedName name="rrrrrr" localSheetId="13">#REF!</definedName>
    <definedName name="rrrrrr" localSheetId="12">#REF!</definedName>
    <definedName name="rrrrrr" localSheetId="15">#REF!</definedName>
    <definedName name="rrrrrr" localSheetId="14">#REF!</definedName>
    <definedName name="rrrrrr" localSheetId="20">#REF!</definedName>
    <definedName name="rrrrrr" localSheetId="17">#REF!</definedName>
    <definedName name="rrrrrr" localSheetId="19">#REF!</definedName>
    <definedName name="rrrrrr" localSheetId="18">#REF!</definedName>
    <definedName name="rrrrrr" localSheetId="24">#REF!</definedName>
    <definedName name="rrrrrr" localSheetId="22">#REF!</definedName>
    <definedName name="rrrrrr" localSheetId="21">#REF!</definedName>
    <definedName name="rrrrrr" localSheetId="23">#REF!</definedName>
    <definedName name="rrrrrr" localSheetId="25">#REF!</definedName>
    <definedName name="rrrrrr" localSheetId="26">#REF!</definedName>
    <definedName name="rrrrrr" localSheetId="27">#REF!</definedName>
    <definedName name="rrrrrr" localSheetId="28">#REF!</definedName>
    <definedName name="rrrrrr" localSheetId="32">#REF!</definedName>
    <definedName name="rrrrrr" localSheetId="33">#REF!</definedName>
    <definedName name="rrrrrr" localSheetId="34">#REF!</definedName>
    <definedName name="rrrrrr" localSheetId="35">#REF!</definedName>
    <definedName name="rrrrrr" localSheetId="29">#REF!</definedName>
    <definedName name="rrrrrr" localSheetId="30">#REF!</definedName>
    <definedName name="rrrrrr" localSheetId="31">#REF!</definedName>
    <definedName name="rrrrrr" localSheetId="36">#REF!</definedName>
    <definedName name="rrrrrr" localSheetId="37">#REF!</definedName>
    <definedName name="rrrrrr" localSheetId="38">#REF!</definedName>
    <definedName name="rrrrrr" localSheetId="39">#REF!</definedName>
    <definedName name="rrrrrr" localSheetId="40">#REF!</definedName>
    <definedName name="rrrrrr" localSheetId="41">#REF!</definedName>
    <definedName name="rrrrrr" localSheetId="42">#REF!</definedName>
    <definedName name="rrrrrr" localSheetId="43">#REF!</definedName>
    <definedName name="rrrrrr" localSheetId="44">#REF!</definedName>
    <definedName name="rrrrrr" localSheetId="61">#REF!</definedName>
    <definedName name="rrrrrr" localSheetId="60">#REF!</definedName>
    <definedName name="rrrrrr" localSheetId="47">#REF!</definedName>
    <definedName name="rrrrrr" localSheetId="46">#REF!</definedName>
    <definedName name="rrrrrr" localSheetId="45">#REF!</definedName>
    <definedName name="rrrrrr" localSheetId="48">#REF!</definedName>
    <definedName name="rrrrrr" localSheetId="50">#REF!</definedName>
    <definedName name="rrrrrr" localSheetId="51">#REF!</definedName>
    <definedName name="rrrrrr" localSheetId="52">#REF!</definedName>
    <definedName name="rrrrrr" localSheetId="49">#REF!</definedName>
    <definedName name="rrrrrr" localSheetId="55">#REF!</definedName>
    <definedName name="rrrrrr" localSheetId="58">#REF!</definedName>
    <definedName name="rrrrrr" localSheetId="53">#REF!</definedName>
    <definedName name="rrrrrr" localSheetId="57">#REF!</definedName>
    <definedName name="rrrrrr" localSheetId="59">#REF!</definedName>
    <definedName name="rrrrrr" localSheetId="54">#REF!</definedName>
    <definedName name="rrrrrr" localSheetId="56">#REF!</definedName>
    <definedName name="rrrrrr" localSheetId="62">#REF!</definedName>
    <definedName name="rrrrrr">#REF!</definedName>
    <definedName name="RTIN">#N/A</definedName>
    <definedName name="RT울산시RTDKDK" localSheetId="2">#REF!</definedName>
    <definedName name="RT울산시RTDKDK" localSheetId="1">#REF!</definedName>
    <definedName name="RT울산시RTDKDK" localSheetId="3">#REF!</definedName>
    <definedName name="RT울산시RTDKDK" localSheetId="7">#REF!</definedName>
    <definedName name="RT울산시RTDKDK" localSheetId="4">#REF!</definedName>
    <definedName name="RT울산시RTDKDK" localSheetId="5">#REF!</definedName>
    <definedName name="RT울산시RTDKDK" localSheetId="6">#REF!</definedName>
    <definedName name="RT울산시RTDKDK" localSheetId="8">#REF!</definedName>
    <definedName name="RT울산시RTDKDK" localSheetId="9">#REF!</definedName>
    <definedName name="RT울산시RTDKDK" localSheetId="11">#REF!</definedName>
    <definedName name="RT울산시RTDKDK" localSheetId="10">#REF!</definedName>
    <definedName name="RT울산시RTDKDK" localSheetId="16">#REF!</definedName>
    <definedName name="RT울산시RTDKDK" localSheetId="13">#REF!</definedName>
    <definedName name="RT울산시RTDKDK" localSheetId="12">#REF!</definedName>
    <definedName name="RT울산시RTDKDK" localSheetId="15">#REF!</definedName>
    <definedName name="RT울산시RTDKDK" localSheetId="14">#REF!</definedName>
    <definedName name="RT울산시RTDKDK" localSheetId="20">#REF!</definedName>
    <definedName name="RT울산시RTDKDK" localSheetId="17">#REF!</definedName>
    <definedName name="RT울산시RTDKDK" localSheetId="19">#REF!</definedName>
    <definedName name="RT울산시RTDKDK" localSheetId="18">#REF!</definedName>
    <definedName name="RT울산시RTDKDK" localSheetId="24">#REF!</definedName>
    <definedName name="RT울산시RTDKDK" localSheetId="22">#REF!</definedName>
    <definedName name="RT울산시RTDKDK" localSheetId="21">#REF!</definedName>
    <definedName name="RT울산시RTDKDK" localSheetId="23">#REF!</definedName>
    <definedName name="RT울산시RTDKDK" localSheetId="25">#REF!</definedName>
    <definedName name="RT울산시RTDKDK" localSheetId="26">#REF!</definedName>
    <definedName name="RT울산시RTDKDK" localSheetId="27">#REF!</definedName>
    <definedName name="RT울산시RTDKDK" localSheetId="28">#REF!</definedName>
    <definedName name="RT울산시RTDKDK" localSheetId="32">#REF!</definedName>
    <definedName name="RT울산시RTDKDK" localSheetId="33">#REF!</definedName>
    <definedName name="RT울산시RTDKDK" localSheetId="34">#REF!</definedName>
    <definedName name="RT울산시RTDKDK" localSheetId="35">#REF!</definedName>
    <definedName name="RT울산시RTDKDK" localSheetId="29">#REF!</definedName>
    <definedName name="RT울산시RTDKDK" localSheetId="30">#REF!</definedName>
    <definedName name="RT울산시RTDKDK" localSheetId="31">#REF!</definedName>
    <definedName name="RT울산시RTDKDK" localSheetId="36">#REF!</definedName>
    <definedName name="RT울산시RTDKDK" localSheetId="37">#REF!</definedName>
    <definedName name="RT울산시RTDKDK" localSheetId="38">#REF!</definedName>
    <definedName name="RT울산시RTDKDK" localSheetId="39">#REF!</definedName>
    <definedName name="RT울산시RTDKDK" localSheetId="40">#REF!</definedName>
    <definedName name="RT울산시RTDKDK" localSheetId="41">#REF!</definedName>
    <definedName name="RT울산시RTDKDK" localSheetId="42">#REF!</definedName>
    <definedName name="RT울산시RTDKDK" localSheetId="43">#REF!</definedName>
    <definedName name="RT울산시RTDKDK" localSheetId="44">#REF!</definedName>
    <definedName name="RT울산시RTDKDK" localSheetId="61">#REF!</definedName>
    <definedName name="RT울산시RTDKDK" localSheetId="60">#REF!</definedName>
    <definedName name="RT울산시RTDKDK" localSheetId="47">#REF!</definedName>
    <definedName name="RT울산시RTDKDK" localSheetId="46">#REF!</definedName>
    <definedName name="RT울산시RTDKDK" localSheetId="45">#REF!</definedName>
    <definedName name="RT울산시RTDKDK" localSheetId="48">#REF!</definedName>
    <definedName name="RT울산시RTDKDK" localSheetId="50">#REF!</definedName>
    <definedName name="RT울산시RTDKDK" localSheetId="51">#REF!</definedName>
    <definedName name="RT울산시RTDKDK" localSheetId="52">#REF!</definedName>
    <definedName name="RT울산시RTDKDK" localSheetId="49">#REF!</definedName>
    <definedName name="RT울산시RTDKDK" localSheetId="55">#REF!</definedName>
    <definedName name="RT울산시RTDKDK" localSheetId="58">#REF!</definedName>
    <definedName name="RT울산시RTDKDK" localSheetId="53">#REF!</definedName>
    <definedName name="RT울산시RTDKDK" localSheetId="57">#REF!</definedName>
    <definedName name="RT울산시RTDKDK" localSheetId="59">#REF!</definedName>
    <definedName name="RT울산시RTDKDK" localSheetId="54">#REF!</definedName>
    <definedName name="RT울산시RTDKDK" localSheetId="56">#REF!</definedName>
    <definedName name="RT울산시RTDKDK" localSheetId="62">#REF!</definedName>
    <definedName name="RT울산시RTDKDK">#REF!</definedName>
    <definedName name="R행" localSheetId="2">#REF!</definedName>
    <definedName name="R행" localSheetId="1">#REF!</definedName>
    <definedName name="R행" localSheetId="3">#REF!</definedName>
    <definedName name="R행" localSheetId="7">#REF!</definedName>
    <definedName name="R행" localSheetId="4">#REF!</definedName>
    <definedName name="R행" localSheetId="5">#REF!</definedName>
    <definedName name="R행" localSheetId="6">#REF!</definedName>
    <definedName name="R행" localSheetId="8">#REF!</definedName>
    <definedName name="R행" localSheetId="9">#REF!</definedName>
    <definedName name="R행" localSheetId="11">#REF!</definedName>
    <definedName name="R행" localSheetId="10">#REF!</definedName>
    <definedName name="R행" localSheetId="16">#REF!</definedName>
    <definedName name="R행" localSheetId="13">#REF!</definedName>
    <definedName name="R행" localSheetId="12">#REF!</definedName>
    <definedName name="R행" localSheetId="15">#REF!</definedName>
    <definedName name="R행" localSheetId="14">#REF!</definedName>
    <definedName name="R행" localSheetId="20">#REF!</definedName>
    <definedName name="R행" localSheetId="17">#REF!</definedName>
    <definedName name="R행" localSheetId="19">#REF!</definedName>
    <definedName name="R행" localSheetId="18">#REF!</definedName>
    <definedName name="R행" localSheetId="24">#REF!</definedName>
    <definedName name="R행" localSheetId="22">#REF!</definedName>
    <definedName name="R행" localSheetId="21">#REF!</definedName>
    <definedName name="R행" localSheetId="23">#REF!</definedName>
    <definedName name="R행" localSheetId="25">#REF!</definedName>
    <definedName name="R행" localSheetId="26">#REF!</definedName>
    <definedName name="R행" localSheetId="27">#REF!</definedName>
    <definedName name="R행" localSheetId="28">#REF!</definedName>
    <definedName name="R행" localSheetId="32">#REF!</definedName>
    <definedName name="R행" localSheetId="33">#REF!</definedName>
    <definedName name="R행" localSheetId="34">#REF!</definedName>
    <definedName name="R행" localSheetId="35">#REF!</definedName>
    <definedName name="R행" localSheetId="29">#REF!</definedName>
    <definedName name="R행" localSheetId="30">#REF!</definedName>
    <definedName name="R행" localSheetId="31">#REF!</definedName>
    <definedName name="R행" localSheetId="36">#REF!</definedName>
    <definedName name="R행" localSheetId="37">#REF!</definedName>
    <definedName name="R행" localSheetId="38">#REF!</definedName>
    <definedName name="R행" localSheetId="39">#REF!</definedName>
    <definedName name="R행" localSheetId="40">#REF!</definedName>
    <definedName name="R행" localSheetId="41">#REF!</definedName>
    <definedName name="R행" localSheetId="42">#REF!</definedName>
    <definedName name="R행" localSheetId="43">#REF!</definedName>
    <definedName name="R행" localSheetId="44">#REF!</definedName>
    <definedName name="R행" localSheetId="61">#REF!</definedName>
    <definedName name="R행" localSheetId="60">#REF!</definedName>
    <definedName name="R행" localSheetId="47">#REF!</definedName>
    <definedName name="R행" localSheetId="46">#REF!</definedName>
    <definedName name="R행" localSheetId="45">#REF!</definedName>
    <definedName name="R행" localSheetId="48">#REF!</definedName>
    <definedName name="R행" localSheetId="50">#REF!</definedName>
    <definedName name="R행" localSheetId="51">#REF!</definedName>
    <definedName name="R행" localSheetId="52">#REF!</definedName>
    <definedName name="R행" localSheetId="49">#REF!</definedName>
    <definedName name="R행" localSheetId="55">#REF!</definedName>
    <definedName name="R행" localSheetId="58">#REF!</definedName>
    <definedName name="R행" localSheetId="53">#REF!</definedName>
    <definedName name="R행" localSheetId="57">#REF!</definedName>
    <definedName name="R행" localSheetId="59">#REF!</definedName>
    <definedName name="R행" localSheetId="54">#REF!</definedName>
    <definedName name="R행" localSheetId="56">#REF!</definedName>
    <definedName name="R행" localSheetId="62">#REF!</definedName>
    <definedName name="R행">#REF!</definedName>
    <definedName name="s" localSheetId="2">#REF!</definedName>
    <definedName name="s" localSheetId="1">#REF!</definedName>
    <definedName name="s" localSheetId="3">#REF!</definedName>
    <definedName name="s" localSheetId="7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 localSheetId="9">#REF!</definedName>
    <definedName name="s" localSheetId="11">#REF!</definedName>
    <definedName name="s" localSheetId="10">#REF!</definedName>
    <definedName name="s" localSheetId="16">#REF!</definedName>
    <definedName name="s" localSheetId="13">#REF!</definedName>
    <definedName name="s" localSheetId="12">#REF!</definedName>
    <definedName name="s" localSheetId="15">#REF!</definedName>
    <definedName name="s" localSheetId="14">#REF!</definedName>
    <definedName name="s" localSheetId="20">#REF!</definedName>
    <definedName name="s" localSheetId="17">#REF!</definedName>
    <definedName name="s" localSheetId="19">#REF!</definedName>
    <definedName name="s" localSheetId="18">#REF!</definedName>
    <definedName name="s" localSheetId="24">#REF!</definedName>
    <definedName name="s" localSheetId="22">#REF!</definedName>
    <definedName name="s" localSheetId="21">#REF!</definedName>
    <definedName name="s" localSheetId="23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32">#REF!</definedName>
    <definedName name="s" localSheetId="33">#REF!</definedName>
    <definedName name="s" localSheetId="34">#REF!</definedName>
    <definedName name="s" localSheetId="35">#REF!</definedName>
    <definedName name="s" localSheetId="29">#REF!</definedName>
    <definedName name="s" localSheetId="30">#REF!</definedName>
    <definedName name="s" localSheetId="31">#REF!</definedName>
    <definedName name="s" localSheetId="36">#REF!</definedName>
    <definedName name="s" localSheetId="37">#REF!</definedName>
    <definedName name="s" localSheetId="38">#REF!</definedName>
    <definedName name="s" localSheetId="39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61">#REF!</definedName>
    <definedName name="s" localSheetId="60">#REF!</definedName>
    <definedName name="s" localSheetId="47">#REF!</definedName>
    <definedName name="s" localSheetId="46">#REF!</definedName>
    <definedName name="s" localSheetId="45">#REF!</definedName>
    <definedName name="s" localSheetId="48">#REF!</definedName>
    <definedName name="s" localSheetId="50">#REF!</definedName>
    <definedName name="s" localSheetId="51">#REF!</definedName>
    <definedName name="s" localSheetId="52">#REF!</definedName>
    <definedName name="s" localSheetId="49">#REF!</definedName>
    <definedName name="s" localSheetId="55">#REF!</definedName>
    <definedName name="s" localSheetId="58">#REF!</definedName>
    <definedName name="s" localSheetId="53">#REF!</definedName>
    <definedName name="s" localSheetId="57">#REF!</definedName>
    <definedName name="s" localSheetId="59">#REF!</definedName>
    <definedName name="s" localSheetId="54">#REF!</definedName>
    <definedName name="s" localSheetId="56">#REF!</definedName>
    <definedName name="s" localSheetId="62">#REF!</definedName>
    <definedName name="s">#REF!</definedName>
    <definedName name="SADFSDF" localSheetId="2">#REF!</definedName>
    <definedName name="SADFSDF" localSheetId="1">#REF!</definedName>
    <definedName name="SADFSDF" localSheetId="3">#REF!</definedName>
    <definedName name="SADFSDF" localSheetId="7">#REF!</definedName>
    <definedName name="SADFSDF" localSheetId="4">#REF!</definedName>
    <definedName name="SADFSDF" localSheetId="5">#REF!</definedName>
    <definedName name="SADFSDF" localSheetId="6">#REF!</definedName>
    <definedName name="SADFSDF" localSheetId="8">#REF!</definedName>
    <definedName name="SADFSDF" localSheetId="9">#REF!</definedName>
    <definedName name="SADFSDF" localSheetId="11">#REF!</definedName>
    <definedName name="SADFSDF" localSheetId="10">#REF!</definedName>
    <definedName name="SADFSDF" localSheetId="16">#REF!</definedName>
    <definedName name="SADFSDF" localSheetId="13">#REF!</definedName>
    <definedName name="SADFSDF" localSheetId="12">#REF!</definedName>
    <definedName name="SADFSDF" localSheetId="15">#REF!</definedName>
    <definedName name="SADFSDF" localSheetId="14">#REF!</definedName>
    <definedName name="SADFSDF" localSheetId="20">#REF!</definedName>
    <definedName name="SADFSDF" localSheetId="17">#REF!</definedName>
    <definedName name="SADFSDF" localSheetId="19">#REF!</definedName>
    <definedName name="SADFSDF" localSheetId="18">#REF!</definedName>
    <definedName name="SADFSDF" localSheetId="24">#REF!</definedName>
    <definedName name="SADFSDF" localSheetId="22">#REF!</definedName>
    <definedName name="SADFSDF" localSheetId="21">#REF!</definedName>
    <definedName name="SADFSDF" localSheetId="23">#REF!</definedName>
    <definedName name="SADFSDF" localSheetId="25">#REF!</definedName>
    <definedName name="SADFSDF" localSheetId="26">#REF!</definedName>
    <definedName name="SADFSDF" localSheetId="27">#REF!</definedName>
    <definedName name="SADFSDF" localSheetId="28">#REF!</definedName>
    <definedName name="SADFSDF" localSheetId="32">#REF!</definedName>
    <definedName name="SADFSDF" localSheetId="33">#REF!</definedName>
    <definedName name="SADFSDF" localSheetId="34">#REF!</definedName>
    <definedName name="SADFSDF" localSheetId="35">#REF!</definedName>
    <definedName name="SADFSDF" localSheetId="29">#REF!</definedName>
    <definedName name="SADFSDF" localSheetId="30">#REF!</definedName>
    <definedName name="SADFSDF" localSheetId="31">#REF!</definedName>
    <definedName name="SADFSDF" localSheetId="36">#REF!</definedName>
    <definedName name="SADFSDF" localSheetId="37">#REF!</definedName>
    <definedName name="SADFSDF" localSheetId="38">#REF!</definedName>
    <definedName name="SADFSDF" localSheetId="39">#REF!</definedName>
    <definedName name="SADFSDF" localSheetId="40">#REF!</definedName>
    <definedName name="SADFSDF" localSheetId="41">#REF!</definedName>
    <definedName name="SADFSDF" localSheetId="42">#REF!</definedName>
    <definedName name="SADFSDF" localSheetId="43">#REF!</definedName>
    <definedName name="SADFSDF" localSheetId="44">#REF!</definedName>
    <definedName name="SADFSDF" localSheetId="61">#REF!</definedName>
    <definedName name="SADFSDF" localSheetId="60">#REF!</definedName>
    <definedName name="SADFSDF" localSheetId="47">#REF!</definedName>
    <definedName name="SADFSDF" localSheetId="46">#REF!</definedName>
    <definedName name="SADFSDF" localSheetId="45">#REF!</definedName>
    <definedName name="SADFSDF" localSheetId="48">#REF!</definedName>
    <definedName name="SADFSDF" localSheetId="50">#REF!</definedName>
    <definedName name="SADFSDF" localSheetId="51">#REF!</definedName>
    <definedName name="SADFSDF" localSheetId="52">#REF!</definedName>
    <definedName name="SADFSDF" localSheetId="49">#REF!</definedName>
    <definedName name="SADFSDF" localSheetId="55">#REF!</definedName>
    <definedName name="SADFSDF" localSheetId="58">#REF!</definedName>
    <definedName name="SADFSDF" localSheetId="53">#REF!</definedName>
    <definedName name="SADFSDF" localSheetId="57">#REF!</definedName>
    <definedName name="SADFSDF" localSheetId="59">#REF!</definedName>
    <definedName name="SADFSDF" localSheetId="54">#REF!</definedName>
    <definedName name="SADFSDF" localSheetId="56">#REF!</definedName>
    <definedName name="SADFSDF" localSheetId="62">#REF!</definedName>
    <definedName name="SADFSDF">#REF!</definedName>
    <definedName name="SALE">#N/A</definedName>
    <definedName name="SALEBOH">#N/A</definedName>
    <definedName name="SALEEOH">#N/A</definedName>
    <definedName name="SAMBOH">#N/A</definedName>
    <definedName name="SAMEOH">#N/A</definedName>
    <definedName name="SCRBOH">#N/A</definedName>
    <definedName name="SCREOH">#N/A</definedName>
    <definedName name="SDAFSDF" localSheetId="2">#REF!</definedName>
    <definedName name="SDAFSDF" localSheetId="1">#REF!</definedName>
    <definedName name="SDAFSDF" localSheetId="3">#REF!</definedName>
    <definedName name="SDAFSDF" localSheetId="7">#REF!</definedName>
    <definedName name="SDAFSDF" localSheetId="4">#REF!</definedName>
    <definedName name="SDAFSDF" localSheetId="5">#REF!</definedName>
    <definedName name="SDAFSDF" localSheetId="6">#REF!</definedName>
    <definedName name="SDAFSDF" localSheetId="8">#REF!</definedName>
    <definedName name="SDAFSDF" localSheetId="9">#REF!</definedName>
    <definedName name="SDAFSDF" localSheetId="11">#REF!</definedName>
    <definedName name="SDAFSDF" localSheetId="10">#REF!</definedName>
    <definedName name="SDAFSDF" localSheetId="16">#REF!</definedName>
    <definedName name="SDAFSDF" localSheetId="13">#REF!</definedName>
    <definedName name="SDAFSDF" localSheetId="12">#REF!</definedName>
    <definedName name="SDAFSDF" localSheetId="15">#REF!</definedName>
    <definedName name="SDAFSDF" localSheetId="14">#REF!</definedName>
    <definedName name="SDAFSDF" localSheetId="20">#REF!</definedName>
    <definedName name="SDAFSDF" localSheetId="17">#REF!</definedName>
    <definedName name="SDAFSDF" localSheetId="19">#REF!</definedName>
    <definedName name="SDAFSDF" localSheetId="18">#REF!</definedName>
    <definedName name="SDAFSDF" localSheetId="24">#REF!</definedName>
    <definedName name="SDAFSDF" localSheetId="22">#REF!</definedName>
    <definedName name="SDAFSDF" localSheetId="21">#REF!</definedName>
    <definedName name="SDAFSDF" localSheetId="23">#REF!</definedName>
    <definedName name="SDAFSDF" localSheetId="25">#REF!</definedName>
    <definedName name="SDAFSDF" localSheetId="26">#REF!</definedName>
    <definedName name="SDAFSDF" localSheetId="27">#REF!</definedName>
    <definedName name="SDAFSDF" localSheetId="28">#REF!</definedName>
    <definedName name="SDAFSDF" localSheetId="32">#REF!</definedName>
    <definedName name="SDAFSDF" localSheetId="33">#REF!</definedName>
    <definedName name="SDAFSDF" localSheetId="34">#REF!</definedName>
    <definedName name="SDAFSDF" localSheetId="35">#REF!</definedName>
    <definedName name="SDAFSDF" localSheetId="29">#REF!</definedName>
    <definedName name="SDAFSDF" localSheetId="30">#REF!</definedName>
    <definedName name="SDAFSDF" localSheetId="31">#REF!</definedName>
    <definedName name="SDAFSDF" localSheetId="36">#REF!</definedName>
    <definedName name="SDAFSDF" localSheetId="37">#REF!</definedName>
    <definedName name="SDAFSDF" localSheetId="38">#REF!</definedName>
    <definedName name="SDAFSDF" localSheetId="39">#REF!</definedName>
    <definedName name="SDAFSDF" localSheetId="40">#REF!</definedName>
    <definedName name="SDAFSDF" localSheetId="41">#REF!</definedName>
    <definedName name="SDAFSDF" localSheetId="42">#REF!</definedName>
    <definedName name="SDAFSDF" localSheetId="43">#REF!</definedName>
    <definedName name="SDAFSDF" localSheetId="44">#REF!</definedName>
    <definedName name="SDAFSDF" localSheetId="61">#REF!</definedName>
    <definedName name="SDAFSDF" localSheetId="60">#REF!</definedName>
    <definedName name="SDAFSDF" localSheetId="47">#REF!</definedName>
    <definedName name="SDAFSDF" localSheetId="46">#REF!</definedName>
    <definedName name="SDAFSDF" localSheetId="45">#REF!</definedName>
    <definedName name="SDAFSDF" localSheetId="48">#REF!</definedName>
    <definedName name="SDAFSDF" localSheetId="50">#REF!</definedName>
    <definedName name="SDAFSDF" localSheetId="51">#REF!</definedName>
    <definedName name="SDAFSDF" localSheetId="52">#REF!</definedName>
    <definedName name="SDAFSDF" localSheetId="49">#REF!</definedName>
    <definedName name="SDAFSDF" localSheetId="55">#REF!</definedName>
    <definedName name="SDAFSDF" localSheetId="58">#REF!</definedName>
    <definedName name="SDAFSDF" localSheetId="53">#REF!</definedName>
    <definedName name="SDAFSDF" localSheetId="57">#REF!</definedName>
    <definedName name="SDAFSDF" localSheetId="59">#REF!</definedName>
    <definedName name="SDAFSDF" localSheetId="54">#REF!</definedName>
    <definedName name="SDAFSDF" localSheetId="56">#REF!</definedName>
    <definedName name="SDAFSDF" localSheetId="62">#REF!</definedName>
    <definedName name="SDAFSDF">#REF!</definedName>
    <definedName name="SDFSDF" localSheetId="2">'[11]사업계획(97년)'!#REF!</definedName>
    <definedName name="SDFSDF" localSheetId="1">'[11]사업계획(97년)'!#REF!</definedName>
    <definedName name="SDFSDF" localSheetId="3">'[11]사업계획(97년)'!#REF!</definedName>
    <definedName name="SDFSDF" localSheetId="7">'[11]사업계획(97년)'!#REF!</definedName>
    <definedName name="SDFSDF" localSheetId="4">'[11]사업계획(97년)'!#REF!</definedName>
    <definedName name="SDFSDF" localSheetId="5">'[11]사업계획(97년)'!#REF!</definedName>
    <definedName name="SDFSDF" localSheetId="6">'[11]사업계획(97년)'!#REF!</definedName>
    <definedName name="SDFSDF" localSheetId="8">'[11]사업계획(97년)'!#REF!</definedName>
    <definedName name="SDFSDF" localSheetId="9">'[11]사업계획(97년)'!#REF!</definedName>
    <definedName name="SDFSDF" localSheetId="11">'[11]사업계획(97년)'!#REF!</definedName>
    <definedName name="SDFSDF" localSheetId="10">'[11]사업계획(97년)'!#REF!</definedName>
    <definedName name="SDFSDF" localSheetId="16">'[11]사업계획(97년)'!#REF!</definedName>
    <definedName name="SDFSDF" localSheetId="13">'[11]사업계획(97년)'!#REF!</definedName>
    <definedName name="SDFSDF" localSheetId="12">'[11]사업계획(97년)'!#REF!</definedName>
    <definedName name="SDFSDF" localSheetId="15">'[11]사업계획(97년)'!#REF!</definedName>
    <definedName name="SDFSDF" localSheetId="14">'[11]사업계획(97년)'!#REF!</definedName>
    <definedName name="SDFSDF" localSheetId="20">'[11]사업계획(97년)'!#REF!</definedName>
    <definedName name="SDFSDF" localSheetId="17">'[11]사업계획(97년)'!#REF!</definedName>
    <definedName name="SDFSDF" localSheetId="19">'[11]사업계획(97년)'!#REF!</definedName>
    <definedName name="SDFSDF" localSheetId="18">'[11]사업계획(97년)'!#REF!</definedName>
    <definedName name="SDFSDF" localSheetId="24">'[11]사업계획(97년)'!#REF!</definedName>
    <definedName name="SDFSDF" localSheetId="22">'[11]사업계획(97년)'!#REF!</definedName>
    <definedName name="SDFSDF" localSheetId="21">'[11]사업계획(97년)'!#REF!</definedName>
    <definedName name="SDFSDF" localSheetId="23">'[11]사업계획(97년)'!#REF!</definedName>
    <definedName name="SDFSDF" localSheetId="25">'[11]사업계획(97년)'!#REF!</definedName>
    <definedName name="SDFSDF" localSheetId="26">'[11]사업계획(97년)'!#REF!</definedName>
    <definedName name="SDFSDF" localSheetId="27">'[11]사업계획(97년)'!#REF!</definedName>
    <definedName name="SDFSDF" localSheetId="28">'[11]사업계획(97년)'!#REF!</definedName>
    <definedName name="SDFSDF" localSheetId="32">'[11]사업계획(97년)'!#REF!</definedName>
    <definedName name="SDFSDF" localSheetId="33">'[11]사업계획(97년)'!#REF!</definedName>
    <definedName name="SDFSDF" localSheetId="34">'[11]사업계획(97년)'!#REF!</definedName>
    <definedName name="SDFSDF" localSheetId="35">'[11]사업계획(97년)'!#REF!</definedName>
    <definedName name="SDFSDF" localSheetId="29">'[11]사업계획(97년)'!#REF!</definedName>
    <definedName name="SDFSDF" localSheetId="30">'[11]사업계획(97년)'!#REF!</definedName>
    <definedName name="SDFSDF" localSheetId="31">'[11]사업계획(97년)'!#REF!</definedName>
    <definedName name="SDFSDF" localSheetId="36">'[11]사업계획(97년)'!#REF!</definedName>
    <definedName name="SDFSDF" localSheetId="37">'[11]사업계획(97년)'!#REF!</definedName>
    <definedName name="SDFSDF" localSheetId="38">'[11]사업계획(97년)'!#REF!</definedName>
    <definedName name="SDFSDF" localSheetId="39">'[11]사업계획(97년)'!#REF!</definedName>
    <definedName name="SDFSDF" localSheetId="40">'[11]사업계획(97년)'!#REF!</definedName>
    <definedName name="SDFSDF" localSheetId="41">'[11]사업계획(97년)'!#REF!</definedName>
    <definedName name="SDFSDF" localSheetId="42">'[11]사업계획(97년)'!#REF!</definedName>
    <definedName name="SDFSDF" localSheetId="43">'[11]사업계획(97년)'!#REF!</definedName>
    <definedName name="SDFSDF" localSheetId="44">'[11]사업계획(97년)'!#REF!</definedName>
    <definedName name="SDFSDF" localSheetId="61">'[11]사업계획(97년)'!#REF!</definedName>
    <definedName name="SDFSDF" localSheetId="60">'[11]사업계획(97년)'!#REF!</definedName>
    <definedName name="SDFSDF" localSheetId="47">'[11]사업계획(97년)'!#REF!</definedName>
    <definedName name="SDFSDF" localSheetId="46">'[11]사업계획(97년)'!#REF!</definedName>
    <definedName name="SDFSDF" localSheetId="45">'[11]사업계획(97년)'!#REF!</definedName>
    <definedName name="SDFSDF" localSheetId="48">'[11]사업계획(97년)'!#REF!</definedName>
    <definedName name="SDFSDF" localSheetId="50">'[11]사업계획(97년)'!#REF!</definedName>
    <definedName name="SDFSDF" localSheetId="51">'[11]사업계획(97년)'!#REF!</definedName>
    <definedName name="SDFSDF" localSheetId="52">'[11]사업계획(97년)'!#REF!</definedName>
    <definedName name="SDFSDF" localSheetId="49">'[11]사업계획(97년)'!#REF!</definedName>
    <definedName name="SDFSDF" localSheetId="55">'[11]사업계획(97년)'!#REF!</definedName>
    <definedName name="SDFSDF" localSheetId="58">'[11]사업계획(97년)'!#REF!</definedName>
    <definedName name="SDFSDF" localSheetId="53">'[11]사업계획(97년)'!#REF!</definedName>
    <definedName name="SDFSDF" localSheetId="57">'[11]사업계획(97년)'!#REF!</definedName>
    <definedName name="SDFSDF" localSheetId="59">'[11]사업계획(97년)'!#REF!</definedName>
    <definedName name="SDFSDF" localSheetId="54">'[11]사업계획(97년)'!#REF!</definedName>
    <definedName name="SDFSDF" localSheetId="56">'[11]사업계획(97년)'!#REF!</definedName>
    <definedName name="SDFSDF" localSheetId="62">'[11]사업계획(97년)'!#REF!</definedName>
    <definedName name="SDFSDF">'[11]사업계획(97년)'!#REF!</definedName>
    <definedName name="sdfsdfsdf" localSheetId="2">'[16]사업계획(97년)'!#REF!</definedName>
    <definedName name="sdfsdfsdf" localSheetId="1">'[16]사업계획(97년)'!#REF!</definedName>
    <definedName name="sdfsdfsdf" localSheetId="3">'[16]사업계획(97년)'!#REF!</definedName>
    <definedName name="sdfsdfsdf" localSheetId="7">'[16]사업계획(97년)'!#REF!</definedName>
    <definedName name="sdfsdfsdf" localSheetId="4">'[16]사업계획(97년)'!#REF!</definedName>
    <definedName name="sdfsdfsdf" localSheetId="5">'[16]사업계획(97년)'!#REF!</definedName>
    <definedName name="sdfsdfsdf" localSheetId="6">'[16]사업계획(97년)'!#REF!</definedName>
    <definedName name="sdfsdfsdf" localSheetId="8">'[16]사업계획(97년)'!#REF!</definedName>
    <definedName name="sdfsdfsdf" localSheetId="9">'[16]사업계획(97년)'!#REF!</definedName>
    <definedName name="sdfsdfsdf" localSheetId="11">'[16]사업계획(97년)'!#REF!</definedName>
    <definedName name="sdfsdfsdf" localSheetId="10">'[16]사업계획(97년)'!#REF!</definedName>
    <definedName name="sdfsdfsdf" localSheetId="16">'[16]사업계획(97년)'!#REF!</definedName>
    <definedName name="sdfsdfsdf" localSheetId="13">'[16]사업계획(97년)'!#REF!</definedName>
    <definedName name="sdfsdfsdf" localSheetId="12">'[16]사업계획(97년)'!#REF!</definedName>
    <definedName name="sdfsdfsdf" localSheetId="15">'[16]사업계획(97년)'!#REF!</definedName>
    <definedName name="sdfsdfsdf" localSheetId="14">'[16]사업계획(97년)'!#REF!</definedName>
    <definedName name="sdfsdfsdf" localSheetId="20">'[16]사업계획(97년)'!#REF!</definedName>
    <definedName name="sdfsdfsdf" localSheetId="17">'[16]사업계획(97년)'!#REF!</definedName>
    <definedName name="sdfsdfsdf" localSheetId="19">'[16]사업계획(97년)'!#REF!</definedName>
    <definedName name="sdfsdfsdf" localSheetId="18">'[16]사업계획(97년)'!#REF!</definedName>
    <definedName name="sdfsdfsdf" localSheetId="24">'[16]사업계획(97년)'!#REF!</definedName>
    <definedName name="sdfsdfsdf" localSheetId="22">'[16]사업계획(97년)'!#REF!</definedName>
    <definedName name="sdfsdfsdf" localSheetId="21">'[16]사업계획(97년)'!#REF!</definedName>
    <definedName name="sdfsdfsdf" localSheetId="23">'[16]사업계획(97년)'!#REF!</definedName>
    <definedName name="sdfsdfsdf" localSheetId="25">'[16]사업계획(97년)'!#REF!</definedName>
    <definedName name="sdfsdfsdf" localSheetId="26">'[16]사업계획(97년)'!#REF!</definedName>
    <definedName name="sdfsdfsdf" localSheetId="27">'[16]사업계획(97년)'!#REF!</definedName>
    <definedName name="sdfsdfsdf" localSheetId="28">'[16]사업계획(97년)'!#REF!</definedName>
    <definedName name="sdfsdfsdf" localSheetId="32">'[16]사업계획(97년)'!#REF!</definedName>
    <definedName name="sdfsdfsdf" localSheetId="33">'[16]사업계획(97년)'!#REF!</definedName>
    <definedName name="sdfsdfsdf" localSheetId="34">'[16]사업계획(97년)'!#REF!</definedName>
    <definedName name="sdfsdfsdf" localSheetId="35">'[16]사업계획(97년)'!#REF!</definedName>
    <definedName name="sdfsdfsdf" localSheetId="29">'[16]사업계획(97년)'!#REF!</definedName>
    <definedName name="sdfsdfsdf" localSheetId="30">'[16]사업계획(97년)'!#REF!</definedName>
    <definedName name="sdfsdfsdf" localSheetId="31">'[16]사업계획(97년)'!#REF!</definedName>
    <definedName name="sdfsdfsdf" localSheetId="36">'[16]사업계획(97년)'!#REF!</definedName>
    <definedName name="sdfsdfsdf" localSheetId="37">'[16]사업계획(97년)'!#REF!</definedName>
    <definedName name="sdfsdfsdf" localSheetId="38">'[16]사업계획(97년)'!#REF!</definedName>
    <definedName name="sdfsdfsdf" localSheetId="39">'[16]사업계획(97년)'!#REF!</definedName>
    <definedName name="sdfsdfsdf" localSheetId="40">'[16]사업계획(97년)'!#REF!</definedName>
    <definedName name="sdfsdfsdf" localSheetId="41">'[16]사업계획(97년)'!#REF!</definedName>
    <definedName name="sdfsdfsdf" localSheetId="42">'[16]사업계획(97년)'!#REF!</definedName>
    <definedName name="sdfsdfsdf" localSheetId="43">'[16]사업계획(97년)'!#REF!</definedName>
    <definedName name="sdfsdfsdf" localSheetId="44">'[16]사업계획(97년)'!#REF!</definedName>
    <definedName name="sdfsdfsdf" localSheetId="61">'[16]사업계획(97년)'!#REF!</definedName>
    <definedName name="sdfsdfsdf" localSheetId="60">'[16]사업계획(97년)'!#REF!</definedName>
    <definedName name="sdfsdfsdf" localSheetId="47">'[16]사업계획(97년)'!#REF!</definedName>
    <definedName name="sdfsdfsdf" localSheetId="46">'[16]사업계획(97년)'!#REF!</definedName>
    <definedName name="sdfsdfsdf" localSheetId="45">'[16]사업계획(97년)'!#REF!</definedName>
    <definedName name="sdfsdfsdf" localSheetId="48">'[16]사업계획(97년)'!#REF!</definedName>
    <definedName name="sdfsdfsdf" localSheetId="50">'[16]사업계획(97년)'!#REF!</definedName>
    <definedName name="sdfsdfsdf" localSheetId="51">'[16]사업계획(97년)'!#REF!</definedName>
    <definedName name="sdfsdfsdf" localSheetId="52">'[16]사업계획(97년)'!#REF!</definedName>
    <definedName name="sdfsdfsdf" localSheetId="49">'[16]사업계획(97년)'!#REF!</definedName>
    <definedName name="sdfsdfsdf" localSheetId="55">'[16]사업계획(97년)'!#REF!</definedName>
    <definedName name="sdfsdfsdf" localSheetId="58">'[16]사업계획(97년)'!#REF!</definedName>
    <definedName name="sdfsdfsdf" localSheetId="53">'[16]사업계획(97년)'!#REF!</definedName>
    <definedName name="sdfsdfsdf" localSheetId="57">'[16]사업계획(97년)'!#REF!</definedName>
    <definedName name="sdfsdfsdf" localSheetId="59">'[16]사업계획(97년)'!#REF!</definedName>
    <definedName name="sdfsdfsdf" localSheetId="54">'[16]사업계획(97년)'!#REF!</definedName>
    <definedName name="sdfsdfsdf" localSheetId="56">'[16]사업계획(97년)'!#REF!</definedName>
    <definedName name="sdfsdfsdf" localSheetId="62">'[16]사업계획(97년)'!#REF!</definedName>
    <definedName name="sdfsdfsdf">'[16]사업계획(97년)'!#REF!</definedName>
    <definedName name="SEMIIN">#N/A</definedName>
    <definedName name="SFGF" localSheetId="2">#REF!</definedName>
    <definedName name="SFGF" localSheetId="1">#REF!</definedName>
    <definedName name="SFGF" localSheetId="3">#REF!</definedName>
    <definedName name="SFGF" localSheetId="7">#REF!</definedName>
    <definedName name="SFGF" localSheetId="4">#REF!</definedName>
    <definedName name="SFGF" localSheetId="5">#REF!</definedName>
    <definedName name="SFGF" localSheetId="6">#REF!</definedName>
    <definedName name="SFGF" localSheetId="8">#REF!</definedName>
    <definedName name="SFGF" localSheetId="9">#REF!</definedName>
    <definedName name="SFGF" localSheetId="11">#REF!</definedName>
    <definedName name="SFGF" localSheetId="10">#REF!</definedName>
    <definedName name="SFGF" localSheetId="16">#REF!</definedName>
    <definedName name="SFGF" localSheetId="13">#REF!</definedName>
    <definedName name="SFGF" localSheetId="12">#REF!</definedName>
    <definedName name="SFGF" localSheetId="15">#REF!</definedName>
    <definedName name="SFGF" localSheetId="14">#REF!</definedName>
    <definedName name="SFGF" localSheetId="20">#REF!</definedName>
    <definedName name="SFGF" localSheetId="17">#REF!</definedName>
    <definedName name="SFGF" localSheetId="19">#REF!</definedName>
    <definedName name="SFGF" localSheetId="18">#REF!</definedName>
    <definedName name="SFGF" localSheetId="24">#REF!</definedName>
    <definedName name="SFGF" localSheetId="22">#REF!</definedName>
    <definedName name="SFGF" localSheetId="21">#REF!</definedName>
    <definedName name="SFGF" localSheetId="23">#REF!</definedName>
    <definedName name="SFGF" localSheetId="25">#REF!</definedName>
    <definedName name="SFGF" localSheetId="26">#REF!</definedName>
    <definedName name="SFGF" localSheetId="27">#REF!</definedName>
    <definedName name="SFGF" localSheetId="28">#REF!</definedName>
    <definedName name="SFGF" localSheetId="32">#REF!</definedName>
    <definedName name="SFGF" localSheetId="33">#REF!</definedName>
    <definedName name="SFGF" localSheetId="34">#REF!</definedName>
    <definedName name="SFGF" localSheetId="35">#REF!</definedName>
    <definedName name="SFGF" localSheetId="29">#REF!</definedName>
    <definedName name="SFGF" localSheetId="30">#REF!</definedName>
    <definedName name="SFGF" localSheetId="31">#REF!</definedName>
    <definedName name="SFGF" localSheetId="36">#REF!</definedName>
    <definedName name="SFGF" localSheetId="37">#REF!</definedName>
    <definedName name="SFGF" localSheetId="38">#REF!</definedName>
    <definedName name="SFGF" localSheetId="39">#REF!</definedName>
    <definedName name="SFGF" localSheetId="40">#REF!</definedName>
    <definedName name="SFGF" localSheetId="41">#REF!</definedName>
    <definedName name="SFGF" localSheetId="42">#REF!</definedName>
    <definedName name="SFGF" localSheetId="43">#REF!</definedName>
    <definedName name="SFGF" localSheetId="44">#REF!</definedName>
    <definedName name="SFGF" localSheetId="61">#REF!</definedName>
    <definedName name="SFGF" localSheetId="60">#REF!</definedName>
    <definedName name="SFGF" localSheetId="47">#REF!</definedName>
    <definedName name="SFGF" localSheetId="46">#REF!</definedName>
    <definedName name="SFGF" localSheetId="45">#REF!</definedName>
    <definedName name="SFGF" localSheetId="48">#REF!</definedName>
    <definedName name="SFGF" localSheetId="50">#REF!</definedName>
    <definedName name="SFGF" localSheetId="51">#REF!</definedName>
    <definedName name="SFGF" localSheetId="52">#REF!</definedName>
    <definedName name="SFGF" localSheetId="49">#REF!</definedName>
    <definedName name="SFGF" localSheetId="55">#REF!</definedName>
    <definedName name="SFGF" localSheetId="58">#REF!</definedName>
    <definedName name="SFGF" localSheetId="53">#REF!</definedName>
    <definedName name="SFGF" localSheetId="57">#REF!</definedName>
    <definedName name="SFGF" localSheetId="59">#REF!</definedName>
    <definedName name="SFGF" localSheetId="54">#REF!</definedName>
    <definedName name="SFGF" localSheetId="56">#REF!</definedName>
    <definedName name="SFGF" localSheetId="62">#REF!</definedName>
    <definedName name="SFGF">#REF!</definedName>
    <definedName name="sigma" localSheetId="2">#REF!</definedName>
    <definedName name="sigma" localSheetId="1">#REF!</definedName>
    <definedName name="sigma" localSheetId="3">#REF!</definedName>
    <definedName name="sigma" localSheetId="7">#REF!</definedName>
    <definedName name="sigma" localSheetId="4">#REF!</definedName>
    <definedName name="sigma" localSheetId="5">#REF!</definedName>
    <definedName name="sigma" localSheetId="6">#REF!</definedName>
    <definedName name="sigma" localSheetId="8">#REF!</definedName>
    <definedName name="sigma" localSheetId="9">#REF!</definedName>
    <definedName name="sigma" localSheetId="11">#REF!</definedName>
    <definedName name="sigma" localSheetId="10">#REF!</definedName>
    <definedName name="sigma" localSheetId="16">#REF!</definedName>
    <definedName name="sigma" localSheetId="13">#REF!</definedName>
    <definedName name="sigma" localSheetId="12">#REF!</definedName>
    <definedName name="sigma" localSheetId="15">#REF!</definedName>
    <definedName name="sigma" localSheetId="14">#REF!</definedName>
    <definedName name="sigma" localSheetId="20">#REF!</definedName>
    <definedName name="sigma" localSheetId="17">#REF!</definedName>
    <definedName name="sigma" localSheetId="19">#REF!</definedName>
    <definedName name="sigma" localSheetId="18">#REF!</definedName>
    <definedName name="sigma" localSheetId="24">#REF!</definedName>
    <definedName name="sigma" localSheetId="22">#REF!</definedName>
    <definedName name="sigma" localSheetId="21">#REF!</definedName>
    <definedName name="sigma" localSheetId="23">#REF!</definedName>
    <definedName name="sigma" localSheetId="25">#REF!</definedName>
    <definedName name="sigma" localSheetId="26">#REF!</definedName>
    <definedName name="sigma" localSheetId="27">#REF!</definedName>
    <definedName name="sigma" localSheetId="28">#REF!</definedName>
    <definedName name="sigma" localSheetId="32">#REF!</definedName>
    <definedName name="sigma" localSheetId="33">#REF!</definedName>
    <definedName name="sigma" localSheetId="34">#REF!</definedName>
    <definedName name="sigma" localSheetId="35">#REF!</definedName>
    <definedName name="sigma" localSheetId="29">#REF!</definedName>
    <definedName name="sigma" localSheetId="30">#REF!</definedName>
    <definedName name="sigma" localSheetId="31">#REF!</definedName>
    <definedName name="sigma" localSheetId="36">#REF!</definedName>
    <definedName name="sigma" localSheetId="37">#REF!</definedName>
    <definedName name="sigma" localSheetId="38">#REF!</definedName>
    <definedName name="sigma" localSheetId="39">#REF!</definedName>
    <definedName name="sigma" localSheetId="40">#REF!</definedName>
    <definedName name="sigma" localSheetId="41">#REF!</definedName>
    <definedName name="sigma" localSheetId="42">#REF!</definedName>
    <definedName name="sigma" localSheetId="43">#REF!</definedName>
    <definedName name="sigma" localSheetId="44">#REF!</definedName>
    <definedName name="sigma" localSheetId="61">#REF!</definedName>
    <definedName name="sigma" localSheetId="60">#REF!</definedName>
    <definedName name="sigma" localSheetId="47">#REF!</definedName>
    <definedName name="sigma" localSheetId="46">#REF!</definedName>
    <definedName name="sigma" localSheetId="45">#REF!</definedName>
    <definedName name="sigma" localSheetId="48">#REF!</definedName>
    <definedName name="sigma" localSheetId="50">#REF!</definedName>
    <definedName name="sigma" localSheetId="51">#REF!</definedName>
    <definedName name="sigma" localSheetId="52">#REF!</definedName>
    <definedName name="sigma" localSheetId="49">#REF!</definedName>
    <definedName name="sigma" localSheetId="55">#REF!</definedName>
    <definedName name="sigma" localSheetId="58">#REF!</definedName>
    <definedName name="sigma" localSheetId="53">#REF!</definedName>
    <definedName name="sigma" localSheetId="57">#REF!</definedName>
    <definedName name="sigma" localSheetId="59">#REF!</definedName>
    <definedName name="sigma" localSheetId="54">#REF!</definedName>
    <definedName name="sigma" localSheetId="56">#REF!</definedName>
    <definedName name="sigma" localSheetId="62">#REF!</definedName>
    <definedName name="sigma">#REF!</definedName>
    <definedName name="SK">[7]문자표!$D$859</definedName>
    <definedName name="ska" localSheetId="2" hidden="1">#REF!</definedName>
    <definedName name="ska" localSheetId="1" hidden="1">#REF!</definedName>
    <definedName name="ska" localSheetId="3" hidden="1">#REF!</definedName>
    <definedName name="ska" localSheetId="7" hidden="1">#REF!</definedName>
    <definedName name="ska" localSheetId="4" hidden="1">#REF!</definedName>
    <definedName name="ska" localSheetId="5" hidden="1">#REF!</definedName>
    <definedName name="ska" localSheetId="6" hidden="1">#REF!</definedName>
    <definedName name="ska" localSheetId="8" hidden="1">#REF!</definedName>
    <definedName name="ska" localSheetId="9" hidden="1">#REF!</definedName>
    <definedName name="ska" localSheetId="11" hidden="1">#REF!</definedName>
    <definedName name="ska" localSheetId="10" hidden="1">#REF!</definedName>
    <definedName name="ska" localSheetId="16" hidden="1">#REF!</definedName>
    <definedName name="ska" localSheetId="13" hidden="1">#REF!</definedName>
    <definedName name="ska" localSheetId="12" hidden="1">#REF!</definedName>
    <definedName name="ska" localSheetId="15" hidden="1">#REF!</definedName>
    <definedName name="ska" localSheetId="14" hidden="1">#REF!</definedName>
    <definedName name="ska" localSheetId="20" hidden="1">#REF!</definedName>
    <definedName name="ska" localSheetId="17" hidden="1">#REF!</definedName>
    <definedName name="ska" localSheetId="19" hidden="1">#REF!</definedName>
    <definedName name="ska" localSheetId="18" hidden="1">#REF!</definedName>
    <definedName name="ska" localSheetId="24" hidden="1">#REF!</definedName>
    <definedName name="ska" localSheetId="22" hidden="1">#REF!</definedName>
    <definedName name="ska" localSheetId="21" hidden="1">#REF!</definedName>
    <definedName name="ska" localSheetId="23" hidden="1">#REF!</definedName>
    <definedName name="ska" localSheetId="25" hidden="1">#REF!</definedName>
    <definedName name="ska" localSheetId="26" hidden="1">#REF!</definedName>
    <definedName name="ska" localSheetId="27" hidden="1">#REF!</definedName>
    <definedName name="ska" localSheetId="28" hidden="1">#REF!</definedName>
    <definedName name="ska" localSheetId="32" hidden="1">#REF!</definedName>
    <definedName name="ska" localSheetId="33" hidden="1">#REF!</definedName>
    <definedName name="ska" localSheetId="34" hidden="1">#REF!</definedName>
    <definedName name="ska" localSheetId="35" hidden="1">#REF!</definedName>
    <definedName name="ska" localSheetId="29" hidden="1">#REF!</definedName>
    <definedName name="ska" localSheetId="30" hidden="1">#REF!</definedName>
    <definedName name="ska" localSheetId="31" hidden="1">#REF!</definedName>
    <definedName name="ska" localSheetId="36" hidden="1">#REF!</definedName>
    <definedName name="ska" localSheetId="37" hidden="1">#REF!</definedName>
    <definedName name="ska" localSheetId="38" hidden="1">#REF!</definedName>
    <definedName name="ska" localSheetId="39" hidden="1">#REF!</definedName>
    <definedName name="ska" localSheetId="40" hidden="1">#REF!</definedName>
    <definedName name="ska" localSheetId="41" hidden="1">#REF!</definedName>
    <definedName name="ska" localSheetId="42" hidden="1">#REF!</definedName>
    <definedName name="ska" localSheetId="43" hidden="1">#REF!</definedName>
    <definedName name="ska" localSheetId="44" hidden="1">#REF!</definedName>
    <definedName name="ska" localSheetId="61" hidden="1">#REF!</definedName>
    <definedName name="ska" localSheetId="60" hidden="1">#REF!</definedName>
    <definedName name="ska" localSheetId="47" hidden="1">#REF!</definedName>
    <definedName name="ska" localSheetId="46" hidden="1">#REF!</definedName>
    <definedName name="ska" localSheetId="45" hidden="1">#REF!</definedName>
    <definedName name="ska" localSheetId="48" hidden="1">#REF!</definedName>
    <definedName name="ska" localSheetId="50" hidden="1">#REF!</definedName>
    <definedName name="ska" localSheetId="51" hidden="1">#REF!</definedName>
    <definedName name="ska" localSheetId="52" hidden="1">#REF!</definedName>
    <definedName name="ska" localSheetId="49" hidden="1">#REF!</definedName>
    <definedName name="ska" localSheetId="55" hidden="1">#REF!</definedName>
    <definedName name="ska" localSheetId="58" hidden="1">#REF!</definedName>
    <definedName name="ska" localSheetId="53" hidden="1">#REF!</definedName>
    <definedName name="ska" localSheetId="57" hidden="1">#REF!</definedName>
    <definedName name="ska" localSheetId="59" hidden="1">#REF!</definedName>
    <definedName name="ska" localSheetId="54" hidden="1">#REF!</definedName>
    <definedName name="ska" localSheetId="56" hidden="1">#REF!</definedName>
    <definedName name="ska" localSheetId="62" hidden="1">#REF!</definedName>
    <definedName name="ska" hidden="1">#REF!</definedName>
    <definedName name="SONBOH">#N/A</definedName>
    <definedName name="SONEOH">#N/A</definedName>
    <definedName name="ST" localSheetId="2">#REF!</definedName>
    <definedName name="ST" localSheetId="1">#REF!</definedName>
    <definedName name="ST" localSheetId="3">#REF!</definedName>
    <definedName name="ST" localSheetId="7">#REF!</definedName>
    <definedName name="ST" localSheetId="4">#REF!</definedName>
    <definedName name="ST" localSheetId="5">#REF!</definedName>
    <definedName name="ST" localSheetId="6">#REF!</definedName>
    <definedName name="ST" localSheetId="8">#REF!</definedName>
    <definedName name="ST" localSheetId="9">#REF!</definedName>
    <definedName name="ST" localSheetId="11">#REF!</definedName>
    <definedName name="ST" localSheetId="10">#REF!</definedName>
    <definedName name="ST" localSheetId="16">#REF!</definedName>
    <definedName name="ST" localSheetId="13">#REF!</definedName>
    <definedName name="ST" localSheetId="12">#REF!</definedName>
    <definedName name="ST" localSheetId="15">#REF!</definedName>
    <definedName name="ST" localSheetId="14">#REF!</definedName>
    <definedName name="ST" localSheetId="20">#REF!</definedName>
    <definedName name="ST" localSheetId="17">#REF!</definedName>
    <definedName name="ST" localSheetId="19">#REF!</definedName>
    <definedName name="ST" localSheetId="18">#REF!</definedName>
    <definedName name="ST" localSheetId="24">#REF!</definedName>
    <definedName name="ST" localSheetId="22">#REF!</definedName>
    <definedName name="ST" localSheetId="21">#REF!</definedName>
    <definedName name="ST" localSheetId="23">#REF!</definedName>
    <definedName name="ST" localSheetId="25">#REF!</definedName>
    <definedName name="ST" localSheetId="26">#REF!</definedName>
    <definedName name="ST" localSheetId="27">#REF!</definedName>
    <definedName name="ST" localSheetId="28">#REF!</definedName>
    <definedName name="ST" localSheetId="32">#REF!</definedName>
    <definedName name="ST" localSheetId="33">#REF!</definedName>
    <definedName name="ST" localSheetId="34">#REF!</definedName>
    <definedName name="ST" localSheetId="35">#REF!</definedName>
    <definedName name="ST" localSheetId="29">#REF!</definedName>
    <definedName name="ST" localSheetId="30">#REF!</definedName>
    <definedName name="ST" localSheetId="31">#REF!</definedName>
    <definedName name="ST" localSheetId="36">#REF!</definedName>
    <definedName name="ST" localSheetId="37">#REF!</definedName>
    <definedName name="ST" localSheetId="38">#REF!</definedName>
    <definedName name="ST" localSheetId="39">#REF!</definedName>
    <definedName name="ST" localSheetId="40">#REF!</definedName>
    <definedName name="ST" localSheetId="41">#REF!</definedName>
    <definedName name="ST" localSheetId="42">#REF!</definedName>
    <definedName name="ST" localSheetId="43">#REF!</definedName>
    <definedName name="ST" localSheetId="44">#REF!</definedName>
    <definedName name="ST" localSheetId="61">#REF!</definedName>
    <definedName name="ST" localSheetId="60">#REF!</definedName>
    <definedName name="ST" localSheetId="47">#REF!</definedName>
    <definedName name="ST" localSheetId="46">#REF!</definedName>
    <definedName name="ST" localSheetId="45">#REF!</definedName>
    <definedName name="ST" localSheetId="48">#REF!</definedName>
    <definedName name="ST" localSheetId="50">#REF!</definedName>
    <definedName name="ST" localSheetId="51">#REF!</definedName>
    <definedName name="ST" localSheetId="52">#REF!</definedName>
    <definedName name="ST" localSheetId="49">#REF!</definedName>
    <definedName name="ST" localSheetId="55">#REF!</definedName>
    <definedName name="ST" localSheetId="58">#REF!</definedName>
    <definedName name="ST" localSheetId="53">#REF!</definedName>
    <definedName name="ST" localSheetId="57">#REF!</definedName>
    <definedName name="ST" localSheetId="59">#REF!</definedName>
    <definedName name="ST" localSheetId="54">#REF!</definedName>
    <definedName name="ST" localSheetId="56">#REF!</definedName>
    <definedName name="ST" localSheetId="62">#REF!</definedName>
    <definedName name="ST">#REF!</definedName>
    <definedName name="S시간" localSheetId="2">#REF!</definedName>
    <definedName name="S시간" localSheetId="1">#REF!</definedName>
    <definedName name="S시간" localSheetId="3">#REF!</definedName>
    <definedName name="S시간" localSheetId="7">#REF!</definedName>
    <definedName name="S시간" localSheetId="4">#REF!</definedName>
    <definedName name="S시간" localSheetId="5">#REF!</definedName>
    <definedName name="S시간" localSheetId="6">#REF!</definedName>
    <definedName name="S시간" localSheetId="8">#REF!</definedName>
    <definedName name="S시간" localSheetId="9">#REF!</definedName>
    <definedName name="S시간" localSheetId="11">#REF!</definedName>
    <definedName name="S시간" localSheetId="10">#REF!</definedName>
    <definedName name="S시간" localSheetId="16">#REF!</definedName>
    <definedName name="S시간" localSheetId="13">#REF!</definedName>
    <definedName name="S시간" localSheetId="12">#REF!</definedName>
    <definedName name="S시간" localSheetId="15">#REF!</definedName>
    <definedName name="S시간" localSheetId="14">#REF!</definedName>
    <definedName name="S시간" localSheetId="20">#REF!</definedName>
    <definedName name="S시간" localSheetId="17">#REF!</definedName>
    <definedName name="S시간" localSheetId="19">#REF!</definedName>
    <definedName name="S시간" localSheetId="18">#REF!</definedName>
    <definedName name="S시간" localSheetId="24">#REF!</definedName>
    <definedName name="S시간" localSheetId="22">#REF!</definedName>
    <definedName name="S시간" localSheetId="21">#REF!</definedName>
    <definedName name="S시간" localSheetId="23">#REF!</definedName>
    <definedName name="S시간" localSheetId="25">#REF!</definedName>
    <definedName name="S시간" localSheetId="26">#REF!</definedName>
    <definedName name="S시간" localSheetId="27">#REF!</definedName>
    <definedName name="S시간" localSheetId="28">#REF!</definedName>
    <definedName name="S시간" localSheetId="32">#REF!</definedName>
    <definedName name="S시간" localSheetId="33">#REF!</definedName>
    <definedName name="S시간" localSheetId="34">#REF!</definedName>
    <definedName name="S시간" localSheetId="35">#REF!</definedName>
    <definedName name="S시간" localSheetId="29">#REF!</definedName>
    <definedName name="S시간" localSheetId="30">#REF!</definedName>
    <definedName name="S시간" localSheetId="31">#REF!</definedName>
    <definedName name="S시간" localSheetId="36">#REF!</definedName>
    <definedName name="S시간" localSheetId="37">#REF!</definedName>
    <definedName name="S시간" localSheetId="38">#REF!</definedName>
    <definedName name="S시간" localSheetId="39">#REF!</definedName>
    <definedName name="S시간" localSheetId="40">#REF!</definedName>
    <definedName name="S시간" localSheetId="41">#REF!</definedName>
    <definedName name="S시간" localSheetId="42">#REF!</definedName>
    <definedName name="S시간" localSheetId="43">#REF!</definedName>
    <definedName name="S시간" localSheetId="44">#REF!</definedName>
    <definedName name="S시간" localSheetId="61">#REF!</definedName>
    <definedName name="S시간" localSheetId="60">#REF!</definedName>
    <definedName name="S시간" localSheetId="47">#REF!</definedName>
    <definedName name="S시간" localSheetId="46">#REF!</definedName>
    <definedName name="S시간" localSheetId="45">#REF!</definedName>
    <definedName name="S시간" localSheetId="48">#REF!</definedName>
    <definedName name="S시간" localSheetId="50">#REF!</definedName>
    <definedName name="S시간" localSheetId="51">#REF!</definedName>
    <definedName name="S시간" localSheetId="52">#REF!</definedName>
    <definedName name="S시간" localSheetId="49">#REF!</definedName>
    <definedName name="S시간" localSheetId="55">#REF!</definedName>
    <definedName name="S시간" localSheetId="58">#REF!</definedName>
    <definedName name="S시간" localSheetId="53">#REF!</definedName>
    <definedName name="S시간" localSheetId="57">#REF!</definedName>
    <definedName name="S시간" localSheetId="59">#REF!</definedName>
    <definedName name="S시간" localSheetId="54">#REF!</definedName>
    <definedName name="S시간" localSheetId="56">#REF!</definedName>
    <definedName name="S시간" localSheetId="62">#REF!</definedName>
    <definedName name="S시간">#REF!</definedName>
    <definedName name="T" localSheetId="2">#REF!</definedName>
    <definedName name="T" localSheetId="1">#REF!</definedName>
    <definedName name="T" localSheetId="3">#REF!</definedName>
    <definedName name="T" localSheetId="7">#REF!</definedName>
    <definedName name="T" localSheetId="4">#REF!</definedName>
    <definedName name="T" localSheetId="5">#REF!</definedName>
    <definedName name="T" localSheetId="6">#REF!</definedName>
    <definedName name="T" localSheetId="8">#REF!</definedName>
    <definedName name="T" localSheetId="9">#REF!</definedName>
    <definedName name="T" localSheetId="11">#REF!</definedName>
    <definedName name="T" localSheetId="10">#REF!</definedName>
    <definedName name="T" localSheetId="16">#REF!</definedName>
    <definedName name="T" localSheetId="13">#REF!</definedName>
    <definedName name="T" localSheetId="12">#REF!</definedName>
    <definedName name="T" localSheetId="15">#REF!</definedName>
    <definedName name="T" localSheetId="14">#REF!</definedName>
    <definedName name="T" localSheetId="20">#REF!</definedName>
    <definedName name="T" localSheetId="17">#REF!</definedName>
    <definedName name="T" localSheetId="19">#REF!</definedName>
    <definedName name="T" localSheetId="18">#REF!</definedName>
    <definedName name="T" localSheetId="24">#REF!</definedName>
    <definedName name="T" localSheetId="22">#REF!</definedName>
    <definedName name="T" localSheetId="21">#REF!</definedName>
    <definedName name="T" localSheetId="23">#REF!</definedName>
    <definedName name="T" localSheetId="25">#REF!</definedName>
    <definedName name="T" localSheetId="26">#REF!</definedName>
    <definedName name="T" localSheetId="27">#REF!</definedName>
    <definedName name="T" localSheetId="28">#REF!</definedName>
    <definedName name="T" localSheetId="32">#REF!</definedName>
    <definedName name="T" localSheetId="33">#REF!</definedName>
    <definedName name="T" localSheetId="34">#REF!</definedName>
    <definedName name="T" localSheetId="35">#REF!</definedName>
    <definedName name="T" localSheetId="29">#REF!</definedName>
    <definedName name="T" localSheetId="30">#REF!</definedName>
    <definedName name="T" localSheetId="31">#REF!</definedName>
    <definedName name="T" localSheetId="36">#REF!</definedName>
    <definedName name="T" localSheetId="37">#REF!</definedName>
    <definedName name="T" localSheetId="38">#REF!</definedName>
    <definedName name="T" localSheetId="39">#REF!</definedName>
    <definedName name="T" localSheetId="40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61">#REF!</definedName>
    <definedName name="T" localSheetId="60">#REF!</definedName>
    <definedName name="T" localSheetId="47">#REF!</definedName>
    <definedName name="T" localSheetId="46">#REF!</definedName>
    <definedName name="T" localSheetId="45">#REF!</definedName>
    <definedName name="T" localSheetId="48">#REF!</definedName>
    <definedName name="T" localSheetId="50">#REF!</definedName>
    <definedName name="T" localSheetId="51">#REF!</definedName>
    <definedName name="T" localSheetId="52">#REF!</definedName>
    <definedName name="T" localSheetId="49">#REF!</definedName>
    <definedName name="T" localSheetId="55">#REF!</definedName>
    <definedName name="T" localSheetId="58">#REF!</definedName>
    <definedName name="T" localSheetId="53">#REF!</definedName>
    <definedName name="T" localSheetId="57">#REF!</definedName>
    <definedName name="T" localSheetId="59">#REF!</definedName>
    <definedName name="T" localSheetId="54">#REF!</definedName>
    <definedName name="T" localSheetId="56">#REF!</definedName>
    <definedName name="T" localSheetId="62">#REF!</definedName>
    <definedName name="T">#REF!</definedName>
    <definedName name="table">[17]구!$A$2:$C$60</definedName>
    <definedName name="TB" localSheetId="2">#REF!</definedName>
    <definedName name="TB" localSheetId="1">#REF!</definedName>
    <definedName name="TB" localSheetId="3">#REF!</definedName>
    <definedName name="TB" localSheetId="7">#REF!</definedName>
    <definedName name="TB" localSheetId="4">#REF!</definedName>
    <definedName name="TB" localSheetId="5">#REF!</definedName>
    <definedName name="TB" localSheetId="6">#REF!</definedName>
    <definedName name="TB" localSheetId="8">#REF!</definedName>
    <definedName name="TB" localSheetId="9">#REF!</definedName>
    <definedName name="TB" localSheetId="11">#REF!</definedName>
    <definedName name="TB" localSheetId="10">#REF!</definedName>
    <definedName name="TB" localSheetId="16">#REF!</definedName>
    <definedName name="TB" localSheetId="13">#REF!</definedName>
    <definedName name="TB" localSheetId="12">#REF!</definedName>
    <definedName name="TB" localSheetId="15">#REF!</definedName>
    <definedName name="TB" localSheetId="14">#REF!</definedName>
    <definedName name="TB" localSheetId="20">#REF!</definedName>
    <definedName name="TB" localSheetId="17">#REF!</definedName>
    <definedName name="TB" localSheetId="19">#REF!</definedName>
    <definedName name="TB" localSheetId="18">#REF!</definedName>
    <definedName name="TB" localSheetId="24">#REF!</definedName>
    <definedName name="TB" localSheetId="22">#REF!</definedName>
    <definedName name="TB" localSheetId="21">#REF!</definedName>
    <definedName name="TB" localSheetId="23">#REF!</definedName>
    <definedName name="TB" localSheetId="25">#REF!</definedName>
    <definedName name="TB" localSheetId="26">#REF!</definedName>
    <definedName name="TB" localSheetId="27">#REF!</definedName>
    <definedName name="TB" localSheetId="28">#REF!</definedName>
    <definedName name="TB" localSheetId="32">#REF!</definedName>
    <definedName name="TB" localSheetId="33">#REF!</definedName>
    <definedName name="TB" localSheetId="34">#REF!</definedName>
    <definedName name="TB" localSheetId="35">#REF!</definedName>
    <definedName name="TB" localSheetId="29">#REF!</definedName>
    <definedName name="TB" localSheetId="30">#REF!</definedName>
    <definedName name="TB" localSheetId="31">#REF!</definedName>
    <definedName name="TB" localSheetId="36">#REF!</definedName>
    <definedName name="TB" localSheetId="37">#REF!</definedName>
    <definedName name="TB" localSheetId="38">#REF!</definedName>
    <definedName name="TB" localSheetId="39">#REF!</definedName>
    <definedName name="TB" localSheetId="40">#REF!</definedName>
    <definedName name="TB" localSheetId="41">#REF!</definedName>
    <definedName name="TB" localSheetId="42">#REF!</definedName>
    <definedName name="TB" localSheetId="43">#REF!</definedName>
    <definedName name="TB" localSheetId="44">#REF!</definedName>
    <definedName name="TB" localSheetId="61">#REF!</definedName>
    <definedName name="TB" localSheetId="60">#REF!</definedName>
    <definedName name="TB" localSheetId="47">#REF!</definedName>
    <definedName name="TB" localSheetId="46">#REF!</definedName>
    <definedName name="TB" localSheetId="45">#REF!</definedName>
    <definedName name="TB" localSheetId="48">#REF!</definedName>
    <definedName name="TB" localSheetId="50">#REF!</definedName>
    <definedName name="TB" localSheetId="51">#REF!</definedName>
    <definedName name="TB" localSheetId="52">#REF!</definedName>
    <definedName name="TB" localSheetId="49">#REF!</definedName>
    <definedName name="TB" localSheetId="55">#REF!</definedName>
    <definedName name="TB" localSheetId="58">#REF!</definedName>
    <definedName name="TB" localSheetId="53">#REF!</definedName>
    <definedName name="TB" localSheetId="57">#REF!</definedName>
    <definedName name="TB" localSheetId="59">#REF!</definedName>
    <definedName name="TB" localSheetId="54">#REF!</definedName>
    <definedName name="TB" localSheetId="56">#REF!</definedName>
    <definedName name="TB" localSheetId="62">#REF!</definedName>
    <definedName name="TB">#REF!</definedName>
    <definedName name="TEST_LOV" localSheetId="2">#REF!</definedName>
    <definedName name="TEST_LOV" localSheetId="1">#REF!</definedName>
    <definedName name="TEST_LOV" localSheetId="3">#REF!</definedName>
    <definedName name="TEST_LOV" localSheetId="7">#REF!</definedName>
    <definedName name="TEST_LOV" localSheetId="4">#REF!</definedName>
    <definedName name="TEST_LOV" localSheetId="5">#REF!</definedName>
    <definedName name="TEST_LOV" localSheetId="6">#REF!</definedName>
    <definedName name="TEST_LOV" localSheetId="8">#REF!</definedName>
    <definedName name="TEST_LOV" localSheetId="9">#REF!</definedName>
    <definedName name="TEST_LOV" localSheetId="11">#REF!</definedName>
    <definedName name="TEST_LOV" localSheetId="10">#REF!</definedName>
    <definedName name="TEST_LOV" localSheetId="16">#REF!</definedName>
    <definedName name="TEST_LOV" localSheetId="13">#REF!</definedName>
    <definedName name="TEST_LOV" localSheetId="12">#REF!</definedName>
    <definedName name="TEST_LOV" localSheetId="15">#REF!</definedName>
    <definedName name="TEST_LOV" localSheetId="14">#REF!</definedName>
    <definedName name="TEST_LOV" localSheetId="20">#REF!</definedName>
    <definedName name="TEST_LOV" localSheetId="17">#REF!</definedName>
    <definedName name="TEST_LOV" localSheetId="19">#REF!</definedName>
    <definedName name="TEST_LOV" localSheetId="18">#REF!</definedName>
    <definedName name="TEST_LOV" localSheetId="24">#REF!</definedName>
    <definedName name="TEST_LOV" localSheetId="22">#REF!</definedName>
    <definedName name="TEST_LOV" localSheetId="21">#REF!</definedName>
    <definedName name="TEST_LOV" localSheetId="23">#REF!</definedName>
    <definedName name="TEST_LOV" localSheetId="25">#REF!</definedName>
    <definedName name="TEST_LOV" localSheetId="26">#REF!</definedName>
    <definedName name="TEST_LOV" localSheetId="27">#REF!</definedName>
    <definedName name="TEST_LOV" localSheetId="28">#REF!</definedName>
    <definedName name="TEST_LOV" localSheetId="32">#REF!</definedName>
    <definedName name="TEST_LOV" localSheetId="33">#REF!</definedName>
    <definedName name="TEST_LOV" localSheetId="34">#REF!</definedName>
    <definedName name="TEST_LOV" localSheetId="35">#REF!</definedName>
    <definedName name="TEST_LOV" localSheetId="29">#REF!</definedName>
    <definedName name="TEST_LOV" localSheetId="30">#REF!</definedName>
    <definedName name="TEST_LOV" localSheetId="31">#REF!</definedName>
    <definedName name="TEST_LOV" localSheetId="36">#REF!</definedName>
    <definedName name="TEST_LOV" localSheetId="37">#REF!</definedName>
    <definedName name="TEST_LOV" localSheetId="38">#REF!</definedName>
    <definedName name="TEST_LOV" localSheetId="39">#REF!</definedName>
    <definedName name="TEST_LOV" localSheetId="40">#REF!</definedName>
    <definedName name="TEST_LOV" localSheetId="41">#REF!</definedName>
    <definedName name="TEST_LOV" localSheetId="42">#REF!</definedName>
    <definedName name="TEST_LOV" localSheetId="43">#REF!</definedName>
    <definedName name="TEST_LOV" localSheetId="44">#REF!</definedName>
    <definedName name="TEST_LOV" localSheetId="61">#REF!</definedName>
    <definedName name="TEST_LOV" localSheetId="60">#REF!</definedName>
    <definedName name="TEST_LOV" localSheetId="47">#REF!</definedName>
    <definedName name="TEST_LOV" localSheetId="46">#REF!</definedName>
    <definedName name="TEST_LOV" localSheetId="45">#REF!</definedName>
    <definedName name="TEST_LOV" localSheetId="48">#REF!</definedName>
    <definedName name="TEST_LOV" localSheetId="50">#REF!</definedName>
    <definedName name="TEST_LOV" localSheetId="51">#REF!</definedName>
    <definedName name="TEST_LOV" localSheetId="52">#REF!</definedName>
    <definedName name="TEST_LOV" localSheetId="49">#REF!</definedName>
    <definedName name="TEST_LOV" localSheetId="55">#REF!</definedName>
    <definedName name="TEST_LOV" localSheetId="58">#REF!</definedName>
    <definedName name="TEST_LOV" localSheetId="53">#REF!</definedName>
    <definedName name="TEST_LOV" localSheetId="57">#REF!</definedName>
    <definedName name="TEST_LOV" localSheetId="59">#REF!</definedName>
    <definedName name="TEST_LOV" localSheetId="54">#REF!</definedName>
    <definedName name="TEST_LOV" localSheetId="56">#REF!</definedName>
    <definedName name="TEST_LOV" localSheetId="62">#REF!</definedName>
    <definedName name="TEST_LOV">#REF!</definedName>
    <definedName name="Title" localSheetId="2">#REF!</definedName>
    <definedName name="Title" localSheetId="1">#REF!</definedName>
    <definedName name="Title" localSheetId="3">#REF!</definedName>
    <definedName name="Title" localSheetId="7">#REF!</definedName>
    <definedName name="Title" localSheetId="4">#REF!</definedName>
    <definedName name="Title" localSheetId="5">#REF!</definedName>
    <definedName name="Title" localSheetId="6">#REF!</definedName>
    <definedName name="Title" localSheetId="8">#REF!</definedName>
    <definedName name="Title" localSheetId="9">#REF!</definedName>
    <definedName name="Title" localSheetId="11">#REF!</definedName>
    <definedName name="Title" localSheetId="10">#REF!</definedName>
    <definedName name="Title" localSheetId="16">#REF!</definedName>
    <definedName name="Title" localSheetId="13">#REF!</definedName>
    <definedName name="Title" localSheetId="12">#REF!</definedName>
    <definedName name="Title" localSheetId="15">#REF!</definedName>
    <definedName name="Title" localSheetId="14">#REF!</definedName>
    <definedName name="Title" localSheetId="20">#REF!</definedName>
    <definedName name="Title" localSheetId="17">#REF!</definedName>
    <definedName name="Title" localSheetId="19">#REF!</definedName>
    <definedName name="Title" localSheetId="18">#REF!</definedName>
    <definedName name="Title" localSheetId="24">#REF!</definedName>
    <definedName name="Title" localSheetId="22">#REF!</definedName>
    <definedName name="Title" localSheetId="21">#REF!</definedName>
    <definedName name="Title" localSheetId="23">#REF!</definedName>
    <definedName name="Title" localSheetId="25">#REF!</definedName>
    <definedName name="Title" localSheetId="26">#REF!</definedName>
    <definedName name="Title" localSheetId="27">#REF!</definedName>
    <definedName name="Title" localSheetId="28">#REF!</definedName>
    <definedName name="Title" localSheetId="32">#REF!</definedName>
    <definedName name="Title" localSheetId="33">#REF!</definedName>
    <definedName name="Title" localSheetId="34">#REF!</definedName>
    <definedName name="Title" localSheetId="35">#REF!</definedName>
    <definedName name="Title" localSheetId="29">#REF!</definedName>
    <definedName name="Title" localSheetId="30">#REF!</definedName>
    <definedName name="Title" localSheetId="31">#REF!</definedName>
    <definedName name="Title" localSheetId="36">#REF!</definedName>
    <definedName name="Title" localSheetId="37">#REF!</definedName>
    <definedName name="Title" localSheetId="38">#REF!</definedName>
    <definedName name="Title" localSheetId="39">#REF!</definedName>
    <definedName name="Title" localSheetId="40">#REF!</definedName>
    <definedName name="Title" localSheetId="41">#REF!</definedName>
    <definedName name="Title" localSheetId="42">#REF!</definedName>
    <definedName name="Title" localSheetId="43">#REF!</definedName>
    <definedName name="Title" localSheetId="44">#REF!</definedName>
    <definedName name="Title" localSheetId="61">#REF!</definedName>
    <definedName name="Title" localSheetId="60">#REF!</definedName>
    <definedName name="Title" localSheetId="47">#REF!</definedName>
    <definedName name="Title" localSheetId="46">#REF!</definedName>
    <definedName name="Title" localSheetId="45">#REF!</definedName>
    <definedName name="Title" localSheetId="48">#REF!</definedName>
    <definedName name="Title" localSheetId="50">#REF!</definedName>
    <definedName name="Title" localSheetId="51">#REF!</definedName>
    <definedName name="Title" localSheetId="52">#REF!</definedName>
    <definedName name="Title" localSheetId="49">#REF!</definedName>
    <definedName name="Title" localSheetId="55">#REF!</definedName>
    <definedName name="Title" localSheetId="58">#REF!</definedName>
    <definedName name="Title" localSheetId="53">#REF!</definedName>
    <definedName name="Title" localSheetId="57">#REF!</definedName>
    <definedName name="Title" localSheetId="59">#REF!</definedName>
    <definedName name="Title" localSheetId="54">#REF!</definedName>
    <definedName name="Title" localSheetId="56">#REF!</definedName>
    <definedName name="Title" localSheetId="62">#REF!</definedName>
    <definedName name="Title">#REF!</definedName>
    <definedName name="TRANSACTION_TYPE" localSheetId="2">#REF!</definedName>
    <definedName name="TRANSACTION_TYPE" localSheetId="1">#REF!</definedName>
    <definedName name="TRANSACTION_TYPE" localSheetId="3">#REF!</definedName>
    <definedName name="TRANSACTION_TYPE" localSheetId="7">#REF!</definedName>
    <definedName name="TRANSACTION_TYPE" localSheetId="4">#REF!</definedName>
    <definedName name="TRANSACTION_TYPE" localSheetId="5">#REF!</definedName>
    <definedName name="TRANSACTION_TYPE" localSheetId="6">#REF!</definedName>
    <definedName name="TRANSACTION_TYPE" localSheetId="8">#REF!</definedName>
    <definedName name="TRANSACTION_TYPE" localSheetId="9">#REF!</definedName>
    <definedName name="TRANSACTION_TYPE" localSheetId="11">#REF!</definedName>
    <definedName name="TRANSACTION_TYPE" localSheetId="10">#REF!</definedName>
    <definedName name="TRANSACTION_TYPE" localSheetId="16">#REF!</definedName>
    <definedName name="TRANSACTION_TYPE" localSheetId="13">#REF!</definedName>
    <definedName name="TRANSACTION_TYPE" localSheetId="12">#REF!</definedName>
    <definedName name="TRANSACTION_TYPE" localSheetId="15">#REF!</definedName>
    <definedName name="TRANSACTION_TYPE" localSheetId="14">#REF!</definedName>
    <definedName name="TRANSACTION_TYPE" localSheetId="20">#REF!</definedName>
    <definedName name="TRANSACTION_TYPE" localSheetId="17">#REF!</definedName>
    <definedName name="TRANSACTION_TYPE" localSheetId="19">#REF!</definedName>
    <definedName name="TRANSACTION_TYPE" localSheetId="18">#REF!</definedName>
    <definedName name="TRANSACTION_TYPE" localSheetId="24">#REF!</definedName>
    <definedName name="TRANSACTION_TYPE" localSheetId="22">#REF!</definedName>
    <definedName name="TRANSACTION_TYPE" localSheetId="21">#REF!</definedName>
    <definedName name="TRANSACTION_TYPE" localSheetId="23">#REF!</definedName>
    <definedName name="TRANSACTION_TYPE" localSheetId="25">#REF!</definedName>
    <definedName name="TRANSACTION_TYPE" localSheetId="26">#REF!</definedName>
    <definedName name="TRANSACTION_TYPE" localSheetId="27">#REF!</definedName>
    <definedName name="TRANSACTION_TYPE" localSheetId="28">#REF!</definedName>
    <definedName name="TRANSACTION_TYPE" localSheetId="32">#REF!</definedName>
    <definedName name="TRANSACTION_TYPE" localSheetId="33">#REF!</definedName>
    <definedName name="TRANSACTION_TYPE" localSheetId="34">#REF!</definedName>
    <definedName name="TRANSACTION_TYPE" localSheetId="35">#REF!</definedName>
    <definedName name="TRANSACTION_TYPE" localSheetId="29">#REF!</definedName>
    <definedName name="TRANSACTION_TYPE" localSheetId="30">#REF!</definedName>
    <definedName name="TRANSACTION_TYPE" localSheetId="31">#REF!</definedName>
    <definedName name="TRANSACTION_TYPE" localSheetId="36">#REF!</definedName>
    <definedName name="TRANSACTION_TYPE" localSheetId="37">#REF!</definedName>
    <definedName name="TRANSACTION_TYPE" localSheetId="38">#REF!</definedName>
    <definedName name="TRANSACTION_TYPE" localSheetId="39">#REF!</definedName>
    <definedName name="TRANSACTION_TYPE" localSheetId="40">#REF!</definedName>
    <definedName name="TRANSACTION_TYPE" localSheetId="41">#REF!</definedName>
    <definedName name="TRANSACTION_TYPE" localSheetId="42">#REF!</definedName>
    <definedName name="TRANSACTION_TYPE" localSheetId="43">#REF!</definedName>
    <definedName name="TRANSACTION_TYPE" localSheetId="44">#REF!</definedName>
    <definedName name="TRANSACTION_TYPE" localSheetId="61">#REF!</definedName>
    <definedName name="TRANSACTION_TYPE" localSheetId="60">#REF!</definedName>
    <definedName name="TRANSACTION_TYPE" localSheetId="47">#REF!</definedName>
    <definedName name="TRANSACTION_TYPE" localSheetId="46">#REF!</definedName>
    <definedName name="TRANSACTION_TYPE" localSheetId="45">#REF!</definedName>
    <definedName name="TRANSACTION_TYPE" localSheetId="48">#REF!</definedName>
    <definedName name="TRANSACTION_TYPE" localSheetId="50">#REF!</definedName>
    <definedName name="TRANSACTION_TYPE" localSheetId="51">#REF!</definedName>
    <definedName name="TRANSACTION_TYPE" localSheetId="52">#REF!</definedName>
    <definedName name="TRANSACTION_TYPE" localSheetId="49">#REF!</definedName>
    <definedName name="TRANSACTION_TYPE" localSheetId="55">#REF!</definedName>
    <definedName name="TRANSACTION_TYPE" localSheetId="58">#REF!</definedName>
    <definedName name="TRANSACTION_TYPE" localSheetId="53">#REF!</definedName>
    <definedName name="TRANSACTION_TYPE" localSheetId="57">#REF!</definedName>
    <definedName name="TRANSACTION_TYPE" localSheetId="59">#REF!</definedName>
    <definedName name="TRANSACTION_TYPE" localSheetId="54">#REF!</definedName>
    <definedName name="TRANSACTION_TYPE" localSheetId="56">#REF!</definedName>
    <definedName name="TRANSACTION_TYPE" localSheetId="62">#REF!</definedName>
    <definedName name="TRANSACTION_TYPE">#REF!</definedName>
    <definedName name="TTL_COS">#N/A</definedName>
    <definedName name="TTL_SALE">#N/A</definedName>
    <definedName name="TTL_UC">#N/A</definedName>
    <definedName name="TTLSALE">#N/A</definedName>
    <definedName name="T행" localSheetId="2">#REF!</definedName>
    <definedName name="T행" localSheetId="1">#REF!</definedName>
    <definedName name="T행" localSheetId="3">#REF!</definedName>
    <definedName name="T행" localSheetId="7">#REF!</definedName>
    <definedName name="T행" localSheetId="4">#REF!</definedName>
    <definedName name="T행" localSheetId="5">#REF!</definedName>
    <definedName name="T행" localSheetId="6">#REF!</definedName>
    <definedName name="T행" localSheetId="8">#REF!</definedName>
    <definedName name="T행" localSheetId="9">#REF!</definedName>
    <definedName name="T행" localSheetId="11">#REF!</definedName>
    <definedName name="T행" localSheetId="10">#REF!</definedName>
    <definedName name="T행" localSheetId="16">#REF!</definedName>
    <definedName name="T행" localSheetId="13">#REF!</definedName>
    <definedName name="T행" localSheetId="12">#REF!</definedName>
    <definedName name="T행" localSheetId="15">#REF!</definedName>
    <definedName name="T행" localSheetId="14">#REF!</definedName>
    <definedName name="T행" localSheetId="20">#REF!</definedName>
    <definedName name="T행" localSheetId="17">#REF!</definedName>
    <definedName name="T행" localSheetId="19">#REF!</definedName>
    <definedName name="T행" localSheetId="18">#REF!</definedName>
    <definedName name="T행" localSheetId="24">#REF!</definedName>
    <definedName name="T행" localSheetId="22">#REF!</definedName>
    <definedName name="T행" localSheetId="21">#REF!</definedName>
    <definedName name="T행" localSheetId="23">#REF!</definedName>
    <definedName name="T행" localSheetId="25">#REF!</definedName>
    <definedName name="T행" localSheetId="26">#REF!</definedName>
    <definedName name="T행" localSheetId="27">#REF!</definedName>
    <definedName name="T행" localSheetId="28">#REF!</definedName>
    <definedName name="T행" localSheetId="32">#REF!</definedName>
    <definedName name="T행" localSheetId="33">#REF!</definedName>
    <definedName name="T행" localSheetId="34">#REF!</definedName>
    <definedName name="T행" localSheetId="35">#REF!</definedName>
    <definedName name="T행" localSheetId="29">#REF!</definedName>
    <definedName name="T행" localSheetId="30">#REF!</definedName>
    <definedName name="T행" localSheetId="31">#REF!</definedName>
    <definedName name="T행" localSheetId="36">#REF!</definedName>
    <definedName name="T행" localSheetId="37">#REF!</definedName>
    <definedName name="T행" localSheetId="38">#REF!</definedName>
    <definedName name="T행" localSheetId="39">#REF!</definedName>
    <definedName name="T행" localSheetId="40">#REF!</definedName>
    <definedName name="T행" localSheetId="41">#REF!</definedName>
    <definedName name="T행" localSheetId="42">#REF!</definedName>
    <definedName name="T행" localSheetId="43">#REF!</definedName>
    <definedName name="T행" localSheetId="44">#REF!</definedName>
    <definedName name="T행" localSheetId="61">#REF!</definedName>
    <definedName name="T행" localSheetId="60">#REF!</definedName>
    <definedName name="T행" localSheetId="47">#REF!</definedName>
    <definedName name="T행" localSheetId="46">#REF!</definedName>
    <definedName name="T행" localSheetId="45">#REF!</definedName>
    <definedName name="T행" localSheetId="48">#REF!</definedName>
    <definedName name="T행" localSheetId="50">#REF!</definedName>
    <definedName name="T행" localSheetId="51">#REF!</definedName>
    <definedName name="T행" localSheetId="52">#REF!</definedName>
    <definedName name="T행" localSheetId="49">#REF!</definedName>
    <definedName name="T행" localSheetId="55">#REF!</definedName>
    <definedName name="T행" localSheetId="58">#REF!</definedName>
    <definedName name="T행" localSheetId="53">#REF!</definedName>
    <definedName name="T행" localSheetId="57">#REF!</definedName>
    <definedName name="T행" localSheetId="59">#REF!</definedName>
    <definedName name="T행" localSheetId="54">#REF!</definedName>
    <definedName name="T행" localSheetId="56">#REF!</definedName>
    <definedName name="T행" localSheetId="62">#REF!</definedName>
    <definedName name="T행">#REF!</definedName>
    <definedName name="ui" localSheetId="2">#REF!</definedName>
    <definedName name="ui" localSheetId="1">#REF!</definedName>
    <definedName name="ui" localSheetId="3">#REF!</definedName>
    <definedName name="ui" localSheetId="7">#REF!</definedName>
    <definedName name="ui" localSheetId="4">#REF!</definedName>
    <definedName name="ui" localSheetId="5">#REF!</definedName>
    <definedName name="ui" localSheetId="6">#REF!</definedName>
    <definedName name="ui" localSheetId="8">#REF!</definedName>
    <definedName name="ui" localSheetId="9">#REF!</definedName>
    <definedName name="ui" localSheetId="11">#REF!</definedName>
    <definedName name="ui" localSheetId="10">#REF!</definedName>
    <definedName name="ui" localSheetId="16">#REF!</definedName>
    <definedName name="ui" localSheetId="13">#REF!</definedName>
    <definedName name="ui" localSheetId="12">#REF!</definedName>
    <definedName name="ui" localSheetId="15">#REF!</definedName>
    <definedName name="ui" localSheetId="14">#REF!</definedName>
    <definedName name="ui" localSheetId="20">#REF!</definedName>
    <definedName name="ui" localSheetId="17">#REF!</definedName>
    <definedName name="ui" localSheetId="19">#REF!</definedName>
    <definedName name="ui" localSheetId="18">#REF!</definedName>
    <definedName name="ui" localSheetId="24">#REF!</definedName>
    <definedName name="ui" localSheetId="22">#REF!</definedName>
    <definedName name="ui" localSheetId="21">#REF!</definedName>
    <definedName name="ui" localSheetId="23">#REF!</definedName>
    <definedName name="ui" localSheetId="25">#REF!</definedName>
    <definedName name="ui" localSheetId="26">#REF!</definedName>
    <definedName name="ui" localSheetId="27">#REF!</definedName>
    <definedName name="ui" localSheetId="28">#REF!</definedName>
    <definedName name="ui" localSheetId="32">#REF!</definedName>
    <definedName name="ui" localSheetId="33">#REF!</definedName>
    <definedName name="ui" localSheetId="34">#REF!</definedName>
    <definedName name="ui" localSheetId="35">#REF!</definedName>
    <definedName name="ui" localSheetId="29">#REF!</definedName>
    <definedName name="ui" localSheetId="30">#REF!</definedName>
    <definedName name="ui" localSheetId="31">#REF!</definedName>
    <definedName name="ui" localSheetId="36">#REF!</definedName>
    <definedName name="ui" localSheetId="37">#REF!</definedName>
    <definedName name="ui" localSheetId="38">#REF!</definedName>
    <definedName name="ui" localSheetId="39">#REF!</definedName>
    <definedName name="ui" localSheetId="40">#REF!</definedName>
    <definedName name="ui" localSheetId="41">#REF!</definedName>
    <definedName name="ui" localSheetId="42">#REF!</definedName>
    <definedName name="ui" localSheetId="43">#REF!</definedName>
    <definedName name="ui" localSheetId="44">#REF!</definedName>
    <definedName name="ui" localSheetId="61">#REF!</definedName>
    <definedName name="ui" localSheetId="60">#REF!</definedName>
    <definedName name="ui" localSheetId="47">#REF!</definedName>
    <definedName name="ui" localSheetId="46">#REF!</definedName>
    <definedName name="ui" localSheetId="45">#REF!</definedName>
    <definedName name="ui" localSheetId="48">#REF!</definedName>
    <definedName name="ui" localSheetId="50">#REF!</definedName>
    <definedName name="ui" localSheetId="51">#REF!</definedName>
    <definedName name="ui" localSheetId="52">#REF!</definedName>
    <definedName name="ui" localSheetId="49">#REF!</definedName>
    <definedName name="ui" localSheetId="55">#REF!</definedName>
    <definedName name="ui" localSheetId="58">#REF!</definedName>
    <definedName name="ui" localSheetId="53">#REF!</definedName>
    <definedName name="ui" localSheetId="57">#REF!</definedName>
    <definedName name="ui" localSheetId="59">#REF!</definedName>
    <definedName name="ui" localSheetId="54">#REF!</definedName>
    <definedName name="ui" localSheetId="56">#REF!</definedName>
    <definedName name="ui" localSheetId="62">#REF!</definedName>
    <definedName name="ui">#REF!</definedName>
    <definedName name="UNIT" localSheetId="2">#REF!</definedName>
    <definedName name="UNIT" localSheetId="1">#REF!</definedName>
    <definedName name="UNIT" localSheetId="3">#REF!</definedName>
    <definedName name="UNIT" localSheetId="7">#REF!</definedName>
    <definedName name="UNIT" localSheetId="4">#REF!</definedName>
    <definedName name="UNIT" localSheetId="5">#REF!</definedName>
    <definedName name="UNIT" localSheetId="6">#REF!</definedName>
    <definedName name="UNIT" localSheetId="8">#REF!</definedName>
    <definedName name="UNIT" localSheetId="9">#REF!</definedName>
    <definedName name="UNIT" localSheetId="11">#REF!</definedName>
    <definedName name="UNIT" localSheetId="10">#REF!</definedName>
    <definedName name="UNIT" localSheetId="16">#REF!</definedName>
    <definedName name="UNIT" localSheetId="13">#REF!</definedName>
    <definedName name="UNIT" localSheetId="12">#REF!</definedName>
    <definedName name="UNIT" localSheetId="15">#REF!</definedName>
    <definedName name="UNIT" localSheetId="14">#REF!</definedName>
    <definedName name="UNIT" localSheetId="20">#REF!</definedName>
    <definedName name="UNIT" localSheetId="17">#REF!</definedName>
    <definedName name="UNIT" localSheetId="19">#REF!</definedName>
    <definedName name="UNIT" localSheetId="18">#REF!</definedName>
    <definedName name="UNIT" localSheetId="24">#REF!</definedName>
    <definedName name="UNIT" localSheetId="22">#REF!</definedName>
    <definedName name="UNIT" localSheetId="21">#REF!</definedName>
    <definedName name="UNIT" localSheetId="23">#REF!</definedName>
    <definedName name="UNIT" localSheetId="25">#REF!</definedName>
    <definedName name="UNIT" localSheetId="26">#REF!</definedName>
    <definedName name="UNIT" localSheetId="27">#REF!</definedName>
    <definedName name="UNIT" localSheetId="28">#REF!</definedName>
    <definedName name="UNIT" localSheetId="32">#REF!</definedName>
    <definedName name="UNIT" localSheetId="33">#REF!</definedName>
    <definedName name="UNIT" localSheetId="34">#REF!</definedName>
    <definedName name="UNIT" localSheetId="35">#REF!</definedName>
    <definedName name="UNIT" localSheetId="29">#REF!</definedName>
    <definedName name="UNIT" localSheetId="30">#REF!</definedName>
    <definedName name="UNIT" localSheetId="31">#REF!</definedName>
    <definedName name="UNIT" localSheetId="36">#REF!</definedName>
    <definedName name="UNIT" localSheetId="37">#REF!</definedName>
    <definedName name="UNIT" localSheetId="38">#REF!</definedName>
    <definedName name="UNIT" localSheetId="39">#REF!</definedName>
    <definedName name="UNIT" localSheetId="40">#REF!</definedName>
    <definedName name="UNIT" localSheetId="41">#REF!</definedName>
    <definedName name="UNIT" localSheetId="42">#REF!</definedName>
    <definedName name="UNIT" localSheetId="43">#REF!</definedName>
    <definedName name="UNIT" localSheetId="44">#REF!</definedName>
    <definedName name="UNIT" localSheetId="61">#REF!</definedName>
    <definedName name="UNIT" localSheetId="60">#REF!</definedName>
    <definedName name="UNIT" localSheetId="47">#REF!</definedName>
    <definedName name="UNIT" localSheetId="46">#REF!</definedName>
    <definedName name="UNIT" localSheetId="45">#REF!</definedName>
    <definedName name="UNIT" localSheetId="48">#REF!</definedName>
    <definedName name="UNIT" localSheetId="50">#REF!</definedName>
    <definedName name="UNIT" localSheetId="51">#REF!</definedName>
    <definedName name="UNIT" localSheetId="52">#REF!</definedName>
    <definedName name="UNIT" localSheetId="49">#REF!</definedName>
    <definedName name="UNIT" localSheetId="55">#REF!</definedName>
    <definedName name="UNIT" localSheetId="58">#REF!</definedName>
    <definedName name="UNIT" localSheetId="53">#REF!</definedName>
    <definedName name="UNIT" localSheetId="57">#REF!</definedName>
    <definedName name="UNIT" localSheetId="59">#REF!</definedName>
    <definedName name="UNIT" localSheetId="54">#REF!</definedName>
    <definedName name="UNIT" localSheetId="56">#REF!</definedName>
    <definedName name="UNIT" localSheetId="62">#REF!</definedName>
    <definedName name="UNIT">#REF!</definedName>
    <definedName name="UOM" localSheetId="2">#REF!</definedName>
    <definedName name="UOM" localSheetId="1">#REF!</definedName>
    <definedName name="UOM" localSheetId="3">#REF!</definedName>
    <definedName name="UOM" localSheetId="7">#REF!</definedName>
    <definedName name="UOM" localSheetId="4">#REF!</definedName>
    <definedName name="UOM" localSheetId="5">#REF!</definedName>
    <definedName name="UOM" localSheetId="6">#REF!</definedName>
    <definedName name="UOM" localSheetId="8">#REF!</definedName>
    <definedName name="UOM" localSheetId="9">#REF!</definedName>
    <definedName name="UOM" localSheetId="11">#REF!</definedName>
    <definedName name="UOM" localSheetId="10">#REF!</definedName>
    <definedName name="UOM" localSheetId="16">#REF!</definedName>
    <definedName name="UOM" localSheetId="13">#REF!</definedName>
    <definedName name="UOM" localSheetId="12">#REF!</definedName>
    <definedName name="UOM" localSheetId="15">#REF!</definedName>
    <definedName name="UOM" localSheetId="14">#REF!</definedName>
    <definedName name="UOM" localSheetId="20">#REF!</definedName>
    <definedName name="UOM" localSheetId="17">#REF!</definedName>
    <definedName name="UOM" localSheetId="19">#REF!</definedName>
    <definedName name="UOM" localSheetId="18">#REF!</definedName>
    <definedName name="UOM" localSheetId="24">#REF!</definedName>
    <definedName name="UOM" localSheetId="22">#REF!</definedName>
    <definedName name="UOM" localSheetId="21">#REF!</definedName>
    <definedName name="UOM" localSheetId="23">#REF!</definedName>
    <definedName name="UOM" localSheetId="25">#REF!</definedName>
    <definedName name="UOM" localSheetId="26">#REF!</definedName>
    <definedName name="UOM" localSheetId="27">#REF!</definedName>
    <definedName name="UOM" localSheetId="28">#REF!</definedName>
    <definedName name="UOM" localSheetId="32">#REF!</definedName>
    <definedName name="UOM" localSheetId="33">#REF!</definedName>
    <definedName name="UOM" localSheetId="34">#REF!</definedName>
    <definedName name="UOM" localSheetId="35">#REF!</definedName>
    <definedName name="UOM" localSheetId="29">#REF!</definedName>
    <definedName name="UOM" localSheetId="30">#REF!</definedName>
    <definedName name="UOM" localSheetId="31">#REF!</definedName>
    <definedName name="UOM" localSheetId="36">#REF!</definedName>
    <definedName name="UOM" localSheetId="37">#REF!</definedName>
    <definedName name="UOM" localSheetId="38">#REF!</definedName>
    <definedName name="UOM" localSheetId="39">#REF!</definedName>
    <definedName name="UOM" localSheetId="40">#REF!</definedName>
    <definedName name="UOM" localSheetId="41">#REF!</definedName>
    <definedName name="UOM" localSheetId="42">#REF!</definedName>
    <definedName name="UOM" localSheetId="43">#REF!</definedName>
    <definedName name="UOM" localSheetId="44">#REF!</definedName>
    <definedName name="UOM" localSheetId="61">#REF!</definedName>
    <definedName name="UOM" localSheetId="60">#REF!</definedName>
    <definedName name="UOM" localSheetId="47">#REF!</definedName>
    <definedName name="UOM" localSheetId="46">#REF!</definedName>
    <definedName name="UOM" localSheetId="45">#REF!</definedName>
    <definedName name="UOM" localSheetId="48">#REF!</definedName>
    <definedName name="UOM" localSheetId="50">#REF!</definedName>
    <definedName name="UOM" localSheetId="51">#REF!</definedName>
    <definedName name="UOM" localSheetId="52">#REF!</definedName>
    <definedName name="UOM" localSheetId="49">#REF!</definedName>
    <definedName name="UOM" localSheetId="55">#REF!</definedName>
    <definedName name="UOM" localSheetId="58">#REF!</definedName>
    <definedName name="UOM" localSheetId="53">#REF!</definedName>
    <definedName name="UOM" localSheetId="57">#REF!</definedName>
    <definedName name="UOM" localSheetId="59">#REF!</definedName>
    <definedName name="UOM" localSheetId="54">#REF!</definedName>
    <definedName name="UOM" localSheetId="56">#REF!</definedName>
    <definedName name="UOM" localSheetId="62">#REF!</definedName>
    <definedName name="UOM">#REF!</definedName>
    <definedName name="UY" localSheetId="2">#REF!</definedName>
    <definedName name="UY" localSheetId="1">#REF!</definedName>
    <definedName name="UY" localSheetId="3">#REF!</definedName>
    <definedName name="UY" localSheetId="7">#REF!</definedName>
    <definedName name="UY" localSheetId="4">#REF!</definedName>
    <definedName name="UY" localSheetId="5">#REF!</definedName>
    <definedName name="UY" localSheetId="6">#REF!</definedName>
    <definedName name="UY" localSheetId="8">#REF!</definedName>
    <definedName name="UY" localSheetId="9">#REF!</definedName>
    <definedName name="UY" localSheetId="11">#REF!</definedName>
    <definedName name="UY" localSheetId="10">#REF!</definedName>
    <definedName name="UY" localSheetId="16">#REF!</definedName>
    <definedName name="UY" localSheetId="13">#REF!</definedName>
    <definedName name="UY" localSheetId="12">#REF!</definedName>
    <definedName name="UY" localSheetId="15">#REF!</definedName>
    <definedName name="UY" localSheetId="14">#REF!</definedName>
    <definedName name="UY" localSheetId="20">#REF!</definedName>
    <definedName name="UY" localSheetId="17">#REF!</definedName>
    <definedName name="UY" localSheetId="19">#REF!</definedName>
    <definedName name="UY" localSheetId="18">#REF!</definedName>
    <definedName name="UY" localSheetId="24">#REF!</definedName>
    <definedName name="UY" localSheetId="22">#REF!</definedName>
    <definedName name="UY" localSheetId="21">#REF!</definedName>
    <definedName name="UY" localSheetId="23">#REF!</definedName>
    <definedName name="UY" localSheetId="25">#REF!</definedName>
    <definedName name="UY" localSheetId="26">#REF!</definedName>
    <definedName name="UY" localSheetId="27">#REF!</definedName>
    <definedName name="UY" localSheetId="28">#REF!</definedName>
    <definedName name="UY" localSheetId="32">#REF!</definedName>
    <definedName name="UY" localSheetId="33">#REF!</definedName>
    <definedName name="UY" localSheetId="34">#REF!</definedName>
    <definedName name="UY" localSheetId="35">#REF!</definedName>
    <definedName name="UY" localSheetId="29">#REF!</definedName>
    <definedName name="UY" localSheetId="30">#REF!</definedName>
    <definedName name="UY" localSheetId="31">#REF!</definedName>
    <definedName name="UY" localSheetId="36">#REF!</definedName>
    <definedName name="UY" localSheetId="37">#REF!</definedName>
    <definedName name="UY" localSheetId="38">#REF!</definedName>
    <definedName name="UY" localSheetId="39">#REF!</definedName>
    <definedName name="UY" localSheetId="40">#REF!</definedName>
    <definedName name="UY" localSheetId="41">#REF!</definedName>
    <definedName name="UY" localSheetId="42">#REF!</definedName>
    <definedName name="UY" localSheetId="43">#REF!</definedName>
    <definedName name="UY" localSheetId="44">#REF!</definedName>
    <definedName name="UY" localSheetId="61">#REF!</definedName>
    <definedName name="UY" localSheetId="60">#REF!</definedName>
    <definedName name="UY" localSheetId="47">#REF!</definedName>
    <definedName name="UY" localSheetId="46">#REF!</definedName>
    <definedName name="UY" localSheetId="45">#REF!</definedName>
    <definedName name="UY" localSheetId="48">#REF!</definedName>
    <definedName name="UY" localSheetId="50">#REF!</definedName>
    <definedName name="UY" localSheetId="51">#REF!</definedName>
    <definedName name="UY" localSheetId="52">#REF!</definedName>
    <definedName name="UY" localSheetId="49">#REF!</definedName>
    <definedName name="UY" localSheetId="55">#REF!</definedName>
    <definedName name="UY" localSheetId="58">#REF!</definedName>
    <definedName name="UY" localSheetId="53">#REF!</definedName>
    <definedName name="UY" localSheetId="57">#REF!</definedName>
    <definedName name="UY" localSheetId="59">#REF!</definedName>
    <definedName name="UY" localSheetId="54">#REF!</definedName>
    <definedName name="UY" localSheetId="56">#REF!</definedName>
    <definedName name="UY" localSheetId="62">#REF!</definedName>
    <definedName name="UY">#REF!</definedName>
    <definedName name="uyi" localSheetId="2">#REF!</definedName>
    <definedName name="uyi" localSheetId="1">#REF!</definedName>
    <definedName name="uyi" localSheetId="3">#REF!</definedName>
    <definedName name="uyi" localSheetId="7">#REF!</definedName>
    <definedName name="uyi" localSheetId="4">#REF!</definedName>
    <definedName name="uyi" localSheetId="5">#REF!</definedName>
    <definedName name="uyi" localSheetId="6">#REF!</definedName>
    <definedName name="uyi" localSheetId="8">#REF!</definedName>
    <definedName name="uyi" localSheetId="9">#REF!</definedName>
    <definedName name="uyi" localSheetId="11">#REF!</definedName>
    <definedName name="uyi" localSheetId="10">#REF!</definedName>
    <definedName name="uyi" localSheetId="16">#REF!</definedName>
    <definedName name="uyi" localSheetId="13">#REF!</definedName>
    <definedName name="uyi" localSheetId="12">#REF!</definedName>
    <definedName name="uyi" localSheetId="15">#REF!</definedName>
    <definedName name="uyi" localSheetId="14">#REF!</definedName>
    <definedName name="uyi" localSheetId="20">#REF!</definedName>
    <definedName name="uyi" localSheetId="17">#REF!</definedName>
    <definedName name="uyi" localSheetId="19">#REF!</definedName>
    <definedName name="uyi" localSheetId="18">#REF!</definedName>
    <definedName name="uyi" localSheetId="24">#REF!</definedName>
    <definedName name="uyi" localSheetId="22">#REF!</definedName>
    <definedName name="uyi" localSheetId="21">#REF!</definedName>
    <definedName name="uyi" localSheetId="23">#REF!</definedName>
    <definedName name="uyi" localSheetId="25">#REF!</definedName>
    <definedName name="uyi" localSheetId="26">#REF!</definedName>
    <definedName name="uyi" localSheetId="27">#REF!</definedName>
    <definedName name="uyi" localSheetId="28">#REF!</definedName>
    <definedName name="uyi" localSheetId="32">#REF!</definedName>
    <definedName name="uyi" localSheetId="33">#REF!</definedName>
    <definedName name="uyi" localSheetId="34">#REF!</definedName>
    <definedName name="uyi" localSheetId="35">#REF!</definedName>
    <definedName name="uyi" localSheetId="29">#REF!</definedName>
    <definedName name="uyi" localSheetId="30">#REF!</definedName>
    <definedName name="uyi" localSheetId="31">#REF!</definedName>
    <definedName name="uyi" localSheetId="36">#REF!</definedName>
    <definedName name="uyi" localSheetId="37">#REF!</definedName>
    <definedName name="uyi" localSheetId="38">#REF!</definedName>
    <definedName name="uyi" localSheetId="39">#REF!</definedName>
    <definedName name="uyi" localSheetId="40">#REF!</definedName>
    <definedName name="uyi" localSheetId="41">#REF!</definedName>
    <definedName name="uyi" localSheetId="42">#REF!</definedName>
    <definedName name="uyi" localSheetId="43">#REF!</definedName>
    <definedName name="uyi" localSheetId="44">#REF!</definedName>
    <definedName name="uyi" localSheetId="61">#REF!</definedName>
    <definedName name="uyi" localSheetId="60">#REF!</definedName>
    <definedName name="uyi" localSheetId="47">#REF!</definedName>
    <definedName name="uyi" localSheetId="46">#REF!</definedName>
    <definedName name="uyi" localSheetId="45">#REF!</definedName>
    <definedName name="uyi" localSheetId="48">#REF!</definedName>
    <definedName name="uyi" localSheetId="50">#REF!</definedName>
    <definedName name="uyi" localSheetId="51">#REF!</definedName>
    <definedName name="uyi" localSheetId="52">#REF!</definedName>
    <definedName name="uyi" localSheetId="49">#REF!</definedName>
    <definedName name="uyi" localSheetId="55">#REF!</definedName>
    <definedName name="uyi" localSheetId="58">#REF!</definedName>
    <definedName name="uyi" localSheetId="53">#REF!</definedName>
    <definedName name="uyi" localSheetId="57">#REF!</definedName>
    <definedName name="uyi" localSheetId="59">#REF!</definedName>
    <definedName name="uyi" localSheetId="54">#REF!</definedName>
    <definedName name="uyi" localSheetId="56">#REF!</definedName>
    <definedName name="uyi" localSheetId="62">#REF!</definedName>
    <definedName name="uyi">#REF!</definedName>
    <definedName name="V" localSheetId="2">#REF!</definedName>
    <definedName name="V" localSheetId="1">#REF!</definedName>
    <definedName name="V" localSheetId="3">#REF!</definedName>
    <definedName name="V" localSheetId="7">#REF!</definedName>
    <definedName name="V" localSheetId="4">#REF!</definedName>
    <definedName name="V" localSheetId="5">#REF!</definedName>
    <definedName name="V" localSheetId="6">#REF!</definedName>
    <definedName name="V" localSheetId="8">#REF!</definedName>
    <definedName name="V" localSheetId="9">#REF!</definedName>
    <definedName name="V" localSheetId="11">#REF!</definedName>
    <definedName name="V" localSheetId="10">#REF!</definedName>
    <definedName name="V" localSheetId="16">#REF!</definedName>
    <definedName name="V" localSheetId="13">#REF!</definedName>
    <definedName name="V" localSheetId="12">#REF!</definedName>
    <definedName name="V" localSheetId="15">#REF!</definedName>
    <definedName name="V" localSheetId="14">#REF!</definedName>
    <definedName name="V" localSheetId="20">#REF!</definedName>
    <definedName name="V" localSheetId="17">#REF!</definedName>
    <definedName name="V" localSheetId="19">#REF!</definedName>
    <definedName name="V" localSheetId="18">#REF!</definedName>
    <definedName name="V" localSheetId="24">#REF!</definedName>
    <definedName name="V" localSheetId="22">#REF!</definedName>
    <definedName name="V" localSheetId="21">#REF!</definedName>
    <definedName name="V" localSheetId="23">#REF!</definedName>
    <definedName name="V" localSheetId="25">#REF!</definedName>
    <definedName name="V" localSheetId="26">#REF!</definedName>
    <definedName name="V" localSheetId="27">#REF!</definedName>
    <definedName name="V" localSheetId="28">#REF!</definedName>
    <definedName name="V" localSheetId="32">#REF!</definedName>
    <definedName name="V" localSheetId="33">#REF!</definedName>
    <definedName name="V" localSheetId="34">#REF!</definedName>
    <definedName name="V" localSheetId="35">#REF!</definedName>
    <definedName name="V" localSheetId="29">#REF!</definedName>
    <definedName name="V" localSheetId="30">#REF!</definedName>
    <definedName name="V" localSheetId="31">#REF!</definedName>
    <definedName name="V" localSheetId="36">#REF!</definedName>
    <definedName name="V" localSheetId="37">#REF!</definedName>
    <definedName name="V" localSheetId="38">#REF!</definedName>
    <definedName name="V" localSheetId="39">#REF!</definedName>
    <definedName name="V" localSheetId="40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61">#REF!</definedName>
    <definedName name="V" localSheetId="60">#REF!</definedName>
    <definedName name="V" localSheetId="47">#REF!</definedName>
    <definedName name="V" localSheetId="46">#REF!</definedName>
    <definedName name="V" localSheetId="45">#REF!</definedName>
    <definedName name="V" localSheetId="48">#REF!</definedName>
    <definedName name="V" localSheetId="50">#REF!</definedName>
    <definedName name="V" localSheetId="51">#REF!</definedName>
    <definedName name="V" localSheetId="52">#REF!</definedName>
    <definedName name="V" localSheetId="49">#REF!</definedName>
    <definedName name="V" localSheetId="55">#REF!</definedName>
    <definedName name="V" localSheetId="58">#REF!</definedName>
    <definedName name="V" localSheetId="53">#REF!</definedName>
    <definedName name="V" localSheetId="57">#REF!</definedName>
    <definedName name="V" localSheetId="59">#REF!</definedName>
    <definedName name="V" localSheetId="54">#REF!</definedName>
    <definedName name="V" localSheetId="56">#REF!</definedName>
    <definedName name="V" localSheetId="62">#REF!</definedName>
    <definedName name="V">#REF!</definedName>
    <definedName name="VARAMT">#N/A</definedName>
    <definedName name="VAREOH">#N/A</definedName>
    <definedName name="VC" localSheetId="2">#REF!</definedName>
    <definedName name="VC" localSheetId="1">#REF!</definedName>
    <definedName name="VC" localSheetId="3">#REF!</definedName>
    <definedName name="VC" localSheetId="7">#REF!</definedName>
    <definedName name="VC" localSheetId="4">#REF!</definedName>
    <definedName name="VC" localSheetId="5">#REF!</definedName>
    <definedName name="VC" localSheetId="6">#REF!</definedName>
    <definedName name="VC" localSheetId="8">#REF!</definedName>
    <definedName name="VC" localSheetId="9">#REF!</definedName>
    <definedName name="VC" localSheetId="11">#REF!</definedName>
    <definedName name="VC" localSheetId="10">#REF!</definedName>
    <definedName name="VC" localSheetId="16">#REF!</definedName>
    <definedName name="VC" localSheetId="13">#REF!</definedName>
    <definedName name="VC" localSheetId="12">#REF!</definedName>
    <definedName name="VC" localSheetId="15">#REF!</definedName>
    <definedName name="VC" localSheetId="14">#REF!</definedName>
    <definedName name="VC" localSheetId="20">#REF!</definedName>
    <definedName name="VC" localSheetId="17">#REF!</definedName>
    <definedName name="VC" localSheetId="19">#REF!</definedName>
    <definedName name="VC" localSheetId="18">#REF!</definedName>
    <definedName name="VC" localSheetId="24">#REF!</definedName>
    <definedName name="VC" localSheetId="22">#REF!</definedName>
    <definedName name="VC" localSheetId="21">#REF!</definedName>
    <definedName name="VC" localSheetId="23">#REF!</definedName>
    <definedName name="VC" localSheetId="25">#REF!</definedName>
    <definedName name="VC" localSheetId="26">#REF!</definedName>
    <definedName name="VC" localSheetId="27">#REF!</definedName>
    <definedName name="VC" localSheetId="28">#REF!</definedName>
    <definedName name="VC" localSheetId="32">#REF!</definedName>
    <definedName name="VC" localSheetId="33">#REF!</definedName>
    <definedName name="VC" localSheetId="34">#REF!</definedName>
    <definedName name="VC" localSheetId="35">#REF!</definedName>
    <definedName name="VC" localSheetId="29">#REF!</definedName>
    <definedName name="VC" localSheetId="30">#REF!</definedName>
    <definedName name="VC" localSheetId="31">#REF!</definedName>
    <definedName name="VC" localSheetId="36">#REF!</definedName>
    <definedName name="VC" localSheetId="37">#REF!</definedName>
    <definedName name="VC" localSheetId="38">#REF!</definedName>
    <definedName name="VC" localSheetId="39">#REF!</definedName>
    <definedName name="VC" localSheetId="40">#REF!</definedName>
    <definedName name="VC" localSheetId="41">#REF!</definedName>
    <definedName name="VC" localSheetId="42">#REF!</definedName>
    <definedName name="VC" localSheetId="43">#REF!</definedName>
    <definedName name="VC" localSheetId="44">#REF!</definedName>
    <definedName name="VC" localSheetId="61">#REF!</definedName>
    <definedName name="VC" localSheetId="60">#REF!</definedName>
    <definedName name="VC" localSheetId="47">#REF!</definedName>
    <definedName name="VC" localSheetId="46">#REF!</definedName>
    <definedName name="VC" localSheetId="45">#REF!</definedName>
    <definedName name="VC" localSheetId="48">#REF!</definedName>
    <definedName name="VC" localSheetId="50">#REF!</definedName>
    <definedName name="VC" localSheetId="51">#REF!</definedName>
    <definedName name="VC" localSheetId="52">#REF!</definedName>
    <definedName name="VC" localSheetId="49">#REF!</definedName>
    <definedName name="VC" localSheetId="55">#REF!</definedName>
    <definedName name="VC" localSheetId="58">#REF!</definedName>
    <definedName name="VC" localSheetId="53">#REF!</definedName>
    <definedName name="VC" localSheetId="57">#REF!</definedName>
    <definedName name="VC" localSheetId="59">#REF!</definedName>
    <definedName name="VC" localSheetId="54">#REF!</definedName>
    <definedName name="VC" localSheetId="56">#REF!</definedName>
    <definedName name="VC" localSheetId="62">#REF!</definedName>
    <definedName name="VC">#REF!</definedName>
    <definedName name="VV" localSheetId="2">#REF!</definedName>
    <definedName name="VV" localSheetId="1">#REF!</definedName>
    <definedName name="VV" localSheetId="3">#REF!</definedName>
    <definedName name="VV" localSheetId="7">#REF!</definedName>
    <definedName name="VV" localSheetId="4">#REF!</definedName>
    <definedName name="VV" localSheetId="5">#REF!</definedName>
    <definedName name="VV" localSheetId="6">#REF!</definedName>
    <definedName name="VV" localSheetId="8">#REF!</definedName>
    <definedName name="VV" localSheetId="9">#REF!</definedName>
    <definedName name="VV" localSheetId="11">#REF!</definedName>
    <definedName name="VV" localSheetId="10">#REF!</definedName>
    <definedName name="VV" localSheetId="16">#REF!</definedName>
    <definedName name="VV" localSheetId="13">#REF!</definedName>
    <definedName name="VV" localSheetId="12">#REF!</definedName>
    <definedName name="VV" localSheetId="15">#REF!</definedName>
    <definedName name="VV" localSheetId="14">#REF!</definedName>
    <definedName name="VV" localSheetId="20">#REF!</definedName>
    <definedName name="VV" localSheetId="17">#REF!</definedName>
    <definedName name="VV" localSheetId="19">#REF!</definedName>
    <definedName name="VV" localSheetId="18">#REF!</definedName>
    <definedName name="VV" localSheetId="24">#REF!</definedName>
    <definedName name="VV" localSheetId="22">#REF!</definedName>
    <definedName name="VV" localSheetId="21">#REF!</definedName>
    <definedName name="VV" localSheetId="23">#REF!</definedName>
    <definedName name="VV" localSheetId="25">#REF!</definedName>
    <definedName name="VV" localSheetId="26">#REF!</definedName>
    <definedName name="VV" localSheetId="27">#REF!</definedName>
    <definedName name="VV" localSheetId="28">#REF!</definedName>
    <definedName name="VV" localSheetId="32">#REF!</definedName>
    <definedName name="VV" localSheetId="33">#REF!</definedName>
    <definedName name="VV" localSheetId="34">#REF!</definedName>
    <definedName name="VV" localSheetId="35">#REF!</definedName>
    <definedName name="VV" localSheetId="29">#REF!</definedName>
    <definedName name="VV" localSheetId="30">#REF!</definedName>
    <definedName name="VV" localSheetId="31">#REF!</definedName>
    <definedName name="VV" localSheetId="36">#REF!</definedName>
    <definedName name="VV" localSheetId="37">#REF!</definedName>
    <definedName name="VV" localSheetId="38">#REF!</definedName>
    <definedName name="VV" localSheetId="39">#REF!</definedName>
    <definedName name="VV" localSheetId="40">#REF!</definedName>
    <definedName name="VV" localSheetId="41">#REF!</definedName>
    <definedName name="VV" localSheetId="42">#REF!</definedName>
    <definedName name="VV" localSheetId="43">#REF!</definedName>
    <definedName name="VV" localSheetId="44">#REF!</definedName>
    <definedName name="VV" localSheetId="61">#REF!</definedName>
    <definedName name="VV" localSheetId="60">#REF!</definedName>
    <definedName name="VV" localSheetId="47">#REF!</definedName>
    <definedName name="VV" localSheetId="46">#REF!</definedName>
    <definedName name="VV" localSheetId="45">#REF!</definedName>
    <definedName name="VV" localSheetId="48">#REF!</definedName>
    <definedName name="VV" localSheetId="50">#REF!</definedName>
    <definedName name="VV" localSheetId="51">#REF!</definedName>
    <definedName name="VV" localSheetId="52">#REF!</definedName>
    <definedName name="VV" localSheetId="49">#REF!</definedName>
    <definedName name="VV" localSheetId="55">#REF!</definedName>
    <definedName name="VV" localSheetId="58">#REF!</definedName>
    <definedName name="VV" localSheetId="53">#REF!</definedName>
    <definedName name="VV" localSheetId="57">#REF!</definedName>
    <definedName name="VV" localSheetId="59">#REF!</definedName>
    <definedName name="VV" localSheetId="54">#REF!</definedName>
    <definedName name="VV" localSheetId="56">#REF!</definedName>
    <definedName name="VV" localSheetId="62">#REF!</definedName>
    <definedName name="VV">#REF!</definedName>
    <definedName name="V행" localSheetId="2">#REF!</definedName>
    <definedName name="V행" localSheetId="1">#REF!</definedName>
    <definedName name="V행" localSheetId="3">#REF!</definedName>
    <definedName name="V행" localSheetId="7">#REF!</definedName>
    <definedName name="V행" localSheetId="4">#REF!</definedName>
    <definedName name="V행" localSheetId="5">#REF!</definedName>
    <definedName name="V행" localSheetId="6">#REF!</definedName>
    <definedName name="V행" localSheetId="8">#REF!</definedName>
    <definedName name="V행" localSheetId="9">#REF!</definedName>
    <definedName name="V행" localSheetId="11">#REF!</definedName>
    <definedName name="V행" localSheetId="10">#REF!</definedName>
    <definedName name="V행" localSheetId="16">#REF!</definedName>
    <definedName name="V행" localSheetId="13">#REF!</definedName>
    <definedName name="V행" localSheetId="12">#REF!</definedName>
    <definedName name="V행" localSheetId="15">#REF!</definedName>
    <definedName name="V행" localSheetId="14">#REF!</definedName>
    <definedName name="V행" localSheetId="20">#REF!</definedName>
    <definedName name="V행" localSheetId="17">#REF!</definedName>
    <definedName name="V행" localSheetId="19">#REF!</definedName>
    <definedName name="V행" localSheetId="18">#REF!</definedName>
    <definedName name="V행" localSheetId="24">#REF!</definedName>
    <definedName name="V행" localSheetId="22">#REF!</definedName>
    <definedName name="V행" localSheetId="21">#REF!</definedName>
    <definedName name="V행" localSheetId="23">#REF!</definedName>
    <definedName name="V행" localSheetId="25">#REF!</definedName>
    <definedName name="V행" localSheetId="26">#REF!</definedName>
    <definedName name="V행" localSheetId="27">#REF!</definedName>
    <definedName name="V행" localSheetId="28">#REF!</definedName>
    <definedName name="V행" localSheetId="32">#REF!</definedName>
    <definedName name="V행" localSheetId="33">#REF!</definedName>
    <definedName name="V행" localSheetId="34">#REF!</definedName>
    <definedName name="V행" localSheetId="35">#REF!</definedName>
    <definedName name="V행" localSheetId="29">#REF!</definedName>
    <definedName name="V행" localSheetId="30">#REF!</definedName>
    <definedName name="V행" localSheetId="31">#REF!</definedName>
    <definedName name="V행" localSheetId="36">#REF!</definedName>
    <definedName name="V행" localSheetId="37">#REF!</definedName>
    <definedName name="V행" localSheetId="38">#REF!</definedName>
    <definedName name="V행" localSheetId="39">#REF!</definedName>
    <definedName name="V행" localSheetId="40">#REF!</definedName>
    <definedName name="V행" localSheetId="41">#REF!</definedName>
    <definedName name="V행" localSheetId="42">#REF!</definedName>
    <definedName name="V행" localSheetId="43">#REF!</definedName>
    <definedName name="V행" localSheetId="44">#REF!</definedName>
    <definedName name="V행" localSheetId="61">#REF!</definedName>
    <definedName name="V행" localSheetId="60">#REF!</definedName>
    <definedName name="V행" localSheetId="47">#REF!</definedName>
    <definedName name="V행" localSheetId="46">#REF!</definedName>
    <definedName name="V행" localSheetId="45">#REF!</definedName>
    <definedName name="V행" localSheetId="48">#REF!</definedName>
    <definedName name="V행" localSheetId="50">#REF!</definedName>
    <definedName name="V행" localSheetId="51">#REF!</definedName>
    <definedName name="V행" localSheetId="52">#REF!</definedName>
    <definedName name="V행" localSheetId="49">#REF!</definedName>
    <definedName name="V행" localSheetId="55">#REF!</definedName>
    <definedName name="V행" localSheetId="58">#REF!</definedName>
    <definedName name="V행" localSheetId="53">#REF!</definedName>
    <definedName name="V행" localSheetId="57">#REF!</definedName>
    <definedName name="V행" localSheetId="59">#REF!</definedName>
    <definedName name="V행" localSheetId="54">#REF!</definedName>
    <definedName name="V행" localSheetId="56">#REF!</definedName>
    <definedName name="V행" localSheetId="62">#REF!</definedName>
    <definedName name="V행">#REF!</definedName>
    <definedName name="WEREWR" localSheetId="2">'[11]사업계획(97년)'!#REF!</definedName>
    <definedName name="WEREWR" localSheetId="1">'[11]사업계획(97년)'!#REF!</definedName>
    <definedName name="WEREWR" localSheetId="3">'[11]사업계획(97년)'!#REF!</definedName>
    <definedName name="WEREWR" localSheetId="7">'[11]사업계획(97년)'!#REF!</definedName>
    <definedName name="WEREWR" localSheetId="4">'[11]사업계획(97년)'!#REF!</definedName>
    <definedName name="WEREWR" localSheetId="5">'[11]사업계획(97년)'!#REF!</definedName>
    <definedName name="WEREWR" localSheetId="6">'[11]사업계획(97년)'!#REF!</definedName>
    <definedName name="WEREWR" localSheetId="8">'[11]사업계획(97년)'!#REF!</definedName>
    <definedName name="WEREWR" localSheetId="9">'[11]사업계획(97년)'!#REF!</definedName>
    <definedName name="WEREWR" localSheetId="11">'[11]사업계획(97년)'!#REF!</definedName>
    <definedName name="WEREWR" localSheetId="10">'[11]사업계획(97년)'!#REF!</definedName>
    <definedName name="WEREWR" localSheetId="16">'[11]사업계획(97년)'!#REF!</definedName>
    <definedName name="WEREWR" localSheetId="13">'[11]사업계획(97년)'!#REF!</definedName>
    <definedName name="WEREWR" localSheetId="12">'[11]사업계획(97년)'!#REF!</definedName>
    <definedName name="WEREWR" localSheetId="15">'[11]사업계획(97년)'!#REF!</definedName>
    <definedName name="WEREWR" localSheetId="14">'[11]사업계획(97년)'!#REF!</definedName>
    <definedName name="WEREWR" localSheetId="20">'[11]사업계획(97년)'!#REF!</definedName>
    <definedName name="WEREWR" localSheetId="17">'[11]사업계획(97년)'!#REF!</definedName>
    <definedName name="WEREWR" localSheetId="19">'[11]사업계획(97년)'!#REF!</definedName>
    <definedName name="WEREWR" localSheetId="18">'[11]사업계획(97년)'!#REF!</definedName>
    <definedName name="WEREWR" localSheetId="24">'[11]사업계획(97년)'!#REF!</definedName>
    <definedName name="WEREWR" localSheetId="22">'[11]사업계획(97년)'!#REF!</definedName>
    <definedName name="WEREWR" localSheetId="21">'[11]사업계획(97년)'!#REF!</definedName>
    <definedName name="WEREWR" localSheetId="23">'[11]사업계획(97년)'!#REF!</definedName>
    <definedName name="WEREWR" localSheetId="25">'[11]사업계획(97년)'!#REF!</definedName>
    <definedName name="WEREWR" localSheetId="26">'[11]사업계획(97년)'!#REF!</definedName>
    <definedName name="WEREWR" localSheetId="27">'[11]사업계획(97년)'!#REF!</definedName>
    <definedName name="WEREWR" localSheetId="28">'[11]사업계획(97년)'!#REF!</definedName>
    <definedName name="WEREWR" localSheetId="32">'[11]사업계획(97년)'!#REF!</definedName>
    <definedName name="WEREWR" localSheetId="33">'[11]사업계획(97년)'!#REF!</definedName>
    <definedName name="WEREWR" localSheetId="34">'[11]사업계획(97년)'!#REF!</definedName>
    <definedName name="WEREWR" localSheetId="35">'[11]사업계획(97년)'!#REF!</definedName>
    <definedName name="WEREWR" localSheetId="29">'[11]사업계획(97년)'!#REF!</definedName>
    <definedName name="WEREWR" localSheetId="30">'[11]사업계획(97년)'!#REF!</definedName>
    <definedName name="WEREWR" localSheetId="31">'[11]사업계획(97년)'!#REF!</definedName>
    <definedName name="WEREWR" localSheetId="36">'[11]사업계획(97년)'!#REF!</definedName>
    <definedName name="WEREWR" localSheetId="37">'[11]사업계획(97년)'!#REF!</definedName>
    <definedName name="WEREWR" localSheetId="38">'[11]사업계획(97년)'!#REF!</definedName>
    <definedName name="WEREWR" localSheetId="39">'[11]사업계획(97년)'!#REF!</definedName>
    <definedName name="WEREWR" localSheetId="40">'[11]사업계획(97년)'!#REF!</definedName>
    <definedName name="WEREWR" localSheetId="41">'[11]사업계획(97년)'!#REF!</definedName>
    <definedName name="WEREWR" localSheetId="42">'[11]사업계획(97년)'!#REF!</definedName>
    <definedName name="WEREWR" localSheetId="43">'[11]사업계획(97년)'!#REF!</definedName>
    <definedName name="WEREWR" localSheetId="44">'[11]사업계획(97년)'!#REF!</definedName>
    <definedName name="WEREWR" localSheetId="61">'[11]사업계획(97년)'!#REF!</definedName>
    <definedName name="WEREWR" localSheetId="60">'[11]사업계획(97년)'!#REF!</definedName>
    <definedName name="WEREWR" localSheetId="47">'[11]사업계획(97년)'!#REF!</definedName>
    <definedName name="WEREWR" localSheetId="46">'[11]사업계획(97년)'!#REF!</definedName>
    <definedName name="WEREWR" localSheetId="45">'[11]사업계획(97년)'!#REF!</definedName>
    <definedName name="WEREWR" localSheetId="48">'[11]사업계획(97년)'!#REF!</definedName>
    <definedName name="WEREWR" localSheetId="50">'[11]사업계획(97년)'!#REF!</definedName>
    <definedName name="WEREWR" localSheetId="51">'[11]사업계획(97년)'!#REF!</definedName>
    <definedName name="WEREWR" localSheetId="52">'[11]사업계획(97년)'!#REF!</definedName>
    <definedName name="WEREWR" localSheetId="49">'[11]사업계획(97년)'!#REF!</definedName>
    <definedName name="WEREWR" localSheetId="55">'[11]사업계획(97년)'!#REF!</definedName>
    <definedName name="WEREWR" localSheetId="58">'[11]사업계획(97년)'!#REF!</definedName>
    <definedName name="WEREWR" localSheetId="53">'[11]사업계획(97년)'!#REF!</definedName>
    <definedName name="WEREWR" localSheetId="57">'[11]사업계획(97년)'!#REF!</definedName>
    <definedName name="WEREWR" localSheetId="59">'[11]사업계획(97년)'!#REF!</definedName>
    <definedName name="WEREWR" localSheetId="54">'[11]사업계획(97년)'!#REF!</definedName>
    <definedName name="WEREWR" localSheetId="56">'[11]사업계획(97년)'!#REF!</definedName>
    <definedName name="WEREWR" localSheetId="62">'[11]사업계획(97년)'!#REF!</definedName>
    <definedName name="WEREWR">'[11]사업계획(97년)'!#REF!</definedName>
    <definedName name="WERWERE" localSheetId="2">#REF!</definedName>
    <definedName name="WERWERE" localSheetId="1">#REF!</definedName>
    <definedName name="WERWERE" localSheetId="3">#REF!</definedName>
    <definedName name="WERWERE" localSheetId="7">#REF!</definedName>
    <definedName name="WERWERE" localSheetId="4">#REF!</definedName>
    <definedName name="WERWERE" localSheetId="5">#REF!</definedName>
    <definedName name="WERWERE" localSheetId="6">#REF!</definedName>
    <definedName name="WERWERE" localSheetId="8">#REF!</definedName>
    <definedName name="WERWERE" localSheetId="9">#REF!</definedName>
    <definedName name="WERWERE" localSheetId="11">#REF!</definedName>
    <definedName name="WERWERE" localSheetId="10">#REF!</definedName>
    <definedName name="WERWERE" localSheetId="16">#REF!</definedName>
    <definedName name="WERWERE" localSheetId="13">#REF!</definedName>
    <definedName name="WERWERE" localSheetId="12">#REF!</definedName>
    <definedName name="WERWERE" localSheetId="15">#REF!</definedName>
    <definedName name="WERWERE" localSheetId="14">#REF!</definedName>
    <definedName name="WERWERE" localSheetId="20">#REF!</definedName>
    <definedName name="WERWERE" localSheetId="17">#REF!</definedName>
    <definedName name="WERWERE" localSheetId="19">#REF!</definedName>
    <definedName name="WERWERE" localSheetId="18">#REF!</definedName>
    <definedName name="WERWERE" localSheetId="24">#REF!</definedName>
    <definedName name="WERWERE" localSheetId="22">#REF!</definedName>
    <definedName name="WERWERE" localSheetId="21">#REF!</definedName>
    <definedName name="WERWERE" localSheetId="23">#REF!</definedName>
    <definedName name="WERWERE" localSheetId="25">#REF!</definedName>
    <definedName name="WERWERE" localSheetId="26">#REF!</definedName>
    <definedName name="WERWERE" localSheetId="27">#REF!</definedName>
    <definedName name="WERWERE" localSheetId="28">#REF!</definedName>
    <definedName name="WERWERE" localSheetId="32">#REF!</definedName>
    <definedName name="WERWERE" localSheetId="33">#REF!</definedName>
    <definedName name="WERWERE" localSheetId="34">#REF!</definedName>
    <definedName name="WERWERE" localSheetId="35">#REF!</definedName>
    <definedName name="WERWERE" localSheetId="29">#REF!</definedName>
    <definedName name="WERWERE" localSheetId="30">#REF!</definedName>
    <definedName name="WERWERE" localSheetId="31">#REF!</definedName>
    <definedName name="WERWERE" localSheetId="36">#REF!</definedName>
    <definedName name="WERWERE" localSheetId="37">#REF!</definedName>
    <definedName name="WERWERE" localSheetId="38">#REF!</definedName>
    <definedName name="WERWERE" localSheetId="39">#REF!</definedName>
    <definedName name="WERWERE" localSheetId="40">#REF!</definedName>
    <definedName name="WERWERE" localSheetId="41">#REF!</definedName>
    <definedName name="WERWERE" localSheetId="42">#REF!</definedName>
    <definedName name="WERWERE" localSheetId="43">#REF!</definedName>
    <definedName name="WERWERE" localSheetId="44">#REF!</definedName>
    <definedName name="WERWERE" localSheetId="61">#REF!</definedName>
    <definedName name="WERWERE" localSheetId="60">#REF!</definedName>
    <definedName name="WERWERE" localSheetId="47">#REF!</definedName>
    <definedName name="WERWERE" localSheetId="46">#REF!</definedName>
    <definedName name="WERWERE" localSheetId="45">#REF!</definedName>
    <definedName name="WERWERE" localSheetId="48">#REF!</definedName>
    <definedName name="WERWERE" localSheetId="50">#REF!</definedName>
    <definedName name="WERWERE" localSheetId="51">#REF!</definedName>
    <definedName name="WERWERE" localSheetId="52">#REF!</definedName>
    <definedName name="WERWERE" localSheetId="49">#REF!</definedName>
    <definedName name="WERWERE" localSheetId="55">#REF!</definedName>
    <definedName name="WERWERE" localSheetId="58">#REF!</definedName>
    <definedName name="WERWERE" localSheetId="53">#REF!</definedName>
    <definedName name="WERWERE" localSheetId="57">#REF!</definedName>
    <definedName name="WERWERE" localSheetId="59">#REF!</definedName>
    <definedName name="WERWERE" localSheetId="54">#REF!</definedName>
    <definedName name="WERWERE" localSheetId="56">#REF!</definedName>
    <definedName name="WERWERE" localSheetId="62">#REF!</definedName>
    <definedName name="WERWERE">#REF!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24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3" hidden="1">{#N/A,#N/A,FALSE,"Aging Summary";#N/A,#N/A,FALSE,"Ratio Analysis";#N/A,#N/A,FALSE,"Test 120 Day Accts";#N/A,#N/A,FALSE,"Tickmarks"}</definedName>
    <definedName name="wrn.Aging._.and._.Trend._.Analysis." localSheetId="25" hidden="1">{#N/A,#N/A,FALSE,"Aging Summary";#N/A,#N/A,FALSE,"Ratio Analysis";#N/A,#N/A,FALSE,"Test 120 Day Accts";#N/A,#N/A,FALSE,"Tickmarks"}</definedName>
    <definedName name="wrn.Aging._.and._.Trend._.Analysis." localSheetId="26" hidden="1">{#N/A,#N/A,FALSE,"Aging Summary";#N/A,#N/A,FALSE,"Ratio Analysis";#N/A,#N/A,FALSE,"Test 120 Day Accts";#N/A,#N/A,FALSE,"Tickmarks"}</definedName>
    <definedName name="wrn.Aging._.and._.Trend._.Analysis." localSheetId="27" hidden="1">{#N/A,#N/A,FALSE,"Aging Summary";#N/A,#N/A,FALSE,"Ratio Analysis";#N/A,#N/A,FALSE,"Test 120 Day Accts";#N/A,#N/A,FALSE,"Tickmarks"}</definedName>
    <definedName name="wrn.Aging._.and._.Trend._.Analysis." localSheetId="28" hidden="1">{#N/A,#N/A,FALSE,"Aging Summary";#N/A,#N/A,FALSE,"Ratio Analysis";#N/A,#N/A,FALSE,"Test 120 Day Accts";#N/A,#N/A,FALSE,"Tickmarks"}</definedName>
    <definedName name="wrn.Aging._.and._.Trend._.Analysis." localSheetId="32" hidden="1">{#N/A,#N/A,FALSE,"Aging Summary";#N/A,#N/A,FALSE,"Ratio Analysis";#N/A,#N/A,FALSE,"Test 120 Day Accts";#N/A,#N/A,FALSE,"Tickmarks"}</definedName>
    <definedName name="wrn.Aging._.and._.Trend._.Analysis." localSheetId="33" hidden="1">{#N/A,#N/A,FALSE,"Aging Summary";#N/A,#N/A,FALSE,"Ratio Analysis";#N/A,#N/A,FALSE,"Test 120 Day Accts";#N/A,#N/A,FALSE,"Tickmarks"}</definedName>
    <definedName name="wrn.Aging._.and._.Trend._.Analysis." localSheetId="34" hidden="1">{#N/A,#N/A,FALSE,"Aging Summary";#N/A,#N/A,FALSE,"Ratio Analysis";#N/A,#N/A,FALSE,"Test 120 Day Accts";#N/A,#N/A,FALSE,"Tickmarks"}</definedName>
    <definedName name="wrn.Aging._.and._.Trend._.Analysis." localSheetId="35" hidden="1">{#N/A,#N/A,FALSE,"Aging Summary";#N/A,#N/A,FALSE,"Ratio Analysis";#N/A,#N/A,FALSE,"Test 120 Day Accts";#N/A,#N/A,FALSE,"Tickmarks"}</definedName>
    <definedName name="wrn.Aging._.and._.Trend._.Analysis." localSheetId="29" hidden="1">{#N/A,#N/A,FALSE,"Aging Summary";#N/A,#N/A,FALSE,"Ratio Analysis";#N/A,#N/A,FALSE,"Test 120 Day Accts";#N/A,#N/A,FALSE,"Tickmarks"}</definedName>
    <definedName name="wrn.Aging._.and._.Trend._.Analysis." localSheetId="30" hidden="1">{#N/A,#N/A,FALSE,"Aging Summary";#N/A,#N/A,FALSE,"Ratio Analysis";#N/A,#N/A,FALSE,"Test 120 Day Accts";#N/A,#N/A,FALSE,"Tickmarks"}</definedName>
    <definedName name="wrn.Aging._.and._.Trend._.Analysis." localSheetId="31" hidden="1">{#N/A,#N/A,FALSE,"Aging Summary";#N/A,#N/A,FALSE,"Ratio Analysis";#N/A,#N/A,FALSE,"Test 120 Day Accts";#N/A,#N/A,FALSE,"Tickmarks"}</definedName>
    <definedName name="wrn.Aging._.and._.Trend._.Analysis." localSheetId="36" hidden="1">{#N/A,#N/A,FALSE,"Aging Summary";#N/A,#N/A,FALSE,"Ratio Analysis";#N/A,#N/A,FALSE,"Test 120 Day Accts";#N/A,#N/A,FALSE,"Tickmarks"}</definedName>
    <definedName name="wrn.Aging._.and._.Trend._.Analysis." localSheetId="37" hidden="1">{#N/A,#N/A,FALSE,"Aging Summary";#N/A,#N/A,FALSE,"Ratio Analysis";#N/A,#N/A,FALSE,"Test 120 Day Accts";#N/A,#N/A,FALSE,"Tickmarks"}</definedName>
    <definedName name="wrn.Aging._.and._.Trend._.Analysis." localSheetId="38" hidden="1">{#N/A,#N/A,FALSE,"Aging Summary";#N/A,#N/A,FALSE,"Ratio Analysis";#N/A,#N/A,FALSE,"Test 120 Day Accts";#N/A,#N/A,FALSE,"Tickmarks"}</definedName>
    <definedName name="wrn.Aging._.and._.Trend._.Analysis." localSheetId="39" hidden="1">{#N/A,#N/A,FALSE,"Aging Summary";#N/A,#N/A,FALSE,"Ratio Analysis";#N/A,#N/A,FALSE,"Test 120 Day Accts";#N/A,#N/A,FALSE,"Tickmarks"}</definedName>
    <definedName name="wrn.Aging._.and._.Trend._.Analysis." localSheetId="40" hidden="1">{#N/A,#N/A,FALSE,"Aging Summary";#N/A,#N/A,FALSE,"Ratio Analysis";#N/A,#N/A,FALSE,"Test 120 Day Accts";#N/A,#N/A,FALSE,"Tickmarks"}</definedName>
    <definedName name="wrn.Aging._.and._.Trend._.Analysis." localSheetId="41" hidden="1">{#N/A,#N/A,FALSE,"Aging Summary";#N/A,#N/A,FALSE,"Ratio Analysis";#N/A,#N/A,FALSE,"Test 120 Day Accts";#N/A,#N/A,FALSE,"Tickmarks"}</definedName>
    <definedName name="wrn.Aging._.and._.Trend._.Analysis." localSheetId="42" hidden="1">{#N/A,#N/A,FALSE,"Aging Summary";#N/A,#N/A,FALSE,"Ratio Analysis";#N/A,#N/A,FALSE,"Test 120 Day Accts";#N/A,#N/A,FALSE,"Tickmarks"}</definedName>
    <definedName name="wrn.Aging._.and._.Trend._.Analysis." localSheetId="43" hidden="1">{#N/A,#N/A,FALSE,"Aging Summary";#N/A,#N/A,FALSE,"Ratio Analysis";#N/A,#N/A,FALSE,"Test 120 Day Accts";#N/A,#N/A,FALSE,"Tickmarks"}</definedName>
    <definedName name="wrn.Aging._.and._.Trend._.Analysis." localSheetId="44" hidden="1">{#N/A,#N/A,FALSE,"Aging Summary";#N/A,#N/A,FALSE,"Ratio Analysis";#N/A,#N/A,FALSE,"Test 120 Day Accts";#N/A,#N/A,FALSE,"Tickmarks"}</definedName>
    <definedName name="wrn.Aging._.and._.Trend._.Analysis." localSheetId="61" hidden="1">{#N/A,#N/A,FALSE,"Aging Summary";#N/A,#N/A,FALSE,"Ratio Analysis";#N/A,#N/A,FALSE,"Test 120 Day Accts";#N/A,#N/A,FALSE,"Tickmarks"}</definedName>
    <definedName name="wrn.Aging._.and._.Trend._.Analysis." localSheetId="60" hidden="1">{#N/A,#N/A,FALSE,"Aging Summary";#N/A,#N/A,FALSE,"Ratio Analysis";#N/A,#N/A,FALSE,"Test 120 Day Accts";#N/A,#N/A,FALSE,"Tickmarks"}</definedName>
    <definedName name="wrn.Aging._.and._.Trend._.Analysis." localSheetId="47" hidden="1">{#N/A,#N/A,FALSE,"Aging Summary";#N/A,#N/A,FALSE,"Ratio Analysis";#N/A,#N/A,FALSE,"Test 120 Day Accts";#N/A,#N/A,FALSE,"Tickmarks"}</definedName>
    <definedName name="wrn.Aging._.and._.Trend._.Analysis." localSheetId="46" hidden="1">{#N/A,#N/A,FALSE,"Aging Summary";#N/A,#N/A,FALSE,"Ratio Analysis";#N/A,#N/A,FALSE,"Test 120 Day Accts";#N/A,#N/A,FALSE,"Tickmarks"}</definedName>
    <definedName name="wrn.Aging._.and._.Trend._.Analysis." localSheetId="45" hidden="1">{#N/A,#N/A,FALSE,"Aging Summary";#N/A,#N/A,FALSE,"Ratio Analysis";#N/A,#N/A,FALSE,"Test 120 Day Accts";#N/A,#N/A,FALSE,"Tickmarks"}</definedName>
    <definedName name="wrn.Aging._.and._.Trend._.Analysis." localSheetId="48" hidden="1">{#N/A,#N/A,FALSE,"Aging Summary";#N/A,#N/A,FALSE,"Ratio Analysis";#N/A,#N/A,FALSE,"Test 120 Day Accts";#N/A,#N/A,FALSE,"Tickmarks"}</definedName>
    <definedName name="wrn.Aging._.and._.Trend._.Analysis." localSheetId="50" hidden="1">{#N/A,#N/A,FALSE,"Aging Summary";#N/A,#N/A,FALSE,"Ratio Analysis";#N/A,#N/A,FALSE,"Test 120 Day Accts";#N/A,#N/A,FALSE,"Tickmarks"}</definedName>
    <definedName name="wrn.Aging._.and._.Trend._.Analysis." localSheetId="51" hidden="1">{#N/A,#N/A,FALSE,"Aging Summary";#N/A,#N/A,FALSE,"Ratio Analysis";#N/A,#N/A,FALSE,"Test 120 Day Accts";#N/A,#N/A,FALSE,"Tickmarks"}</definedName>
    <definedName name="wrn.Aging._.and._.Trend._.Analysis." localSheetId="52" hidden="1">{#N/A,#N/A,FALSE,"Aging Summary";#N/A,#N/A,FALSE,"Ratio Analysis";#N/A,#N/A,FALSE,"Test 120 Day Accts";#N/A,#N/A,FALSE,"Tickmarks"}</definedName>
    <definedName name="wrn.Aging._.and._.Trend._.Analysis." localSheetId="49" hidden="1">{#N/A,#N/A,FALSE,"Aging Summary";#N/A,#N/A,FALSE,"Ratio Analysis";#N/A,#N/A,FALSE,"Test 120 Day Accts";#N/A,#N/A,FALSE,"Tickmarks"}</definedName>
    <definedName name="wrn.Aging._.and._.Trend._.Analysis." localSheetId="55" hidden="1">{#N/A,#N/A,FALSE,"Aging Summary";#N/A,#N/A,FALSE,"Ratio Analysis";#N/A,#N/A,FALSE,"Test 120 Day Accts";#N/A,#N/A,FALSE,"Tickmarks"}</definedName>
    <definedName name="wrn.Aging._.and._.Trend._.Analysis." localSheetId="58" hidden="1">{#N/A,#N/A,FALSE,"Aging Summary";#N/A,#N/A,FALSE,"Ratio Analysis";#N/A,#N/A,FALSE,"Test 120 Day Accts";#N/A,#N/A,FALSE,"Tickmarks"}</definedName>
    <definedName name="wrn.Aging._.and._.Trend._.Analysis." localSheetId="53" hidden="1">{#N/A,#N/A,FALSE,"Aging Summary";#N/A,#N/A,FALSE,"Ratio Analysis";#N/A,#N/A,FALSE,"Test 120 Day Accts";#N/A,#N/A,FALSE,"Tickmarks"}</definedName>
    <definedName name="wrn.Aging._.and._.Trend._.Analysis." localSheetId="57" hidden="1">{#N/A,#N/A,FALSE,"Aging Summary";#N/A,#N/A,FALSE,"Ratio Analysis";#N/A,#N/A,FALSE,"Test 120 Day Accts";#N/A,#N/A,FALSE,"Tickmarks"}</definedName>
    <definedName name="wrn.Aging._.and._.Trend._.Analysis." localSheetId="59" hidden="1">{#N/A,#N/A,FALSE,"Aging Summary";#N/A,#N/A,FALSE,"Ratio Analysis";#N/A,#N/A,FALSE,"Test 120 Day Accts";#N/A,#N/A,FALSE,"Tickmarks"}</definedName>
    <definedName name="wrn.Aging._.and._.Trend._.Analysis." localSheetId="54" hidden="1">{#N/A,#N/A,FALSE,"Aging Summary";#N/A,#N/A,FALSE,"Ratio Analysis";#N/A,#N/A,FALSE,"Test 120 Day Accts";#N/A,#N/A,FALSE,"Tickmarks"}</definedName>
    <definedName name="wrn.Aging._.and._.Trend._.Analysis." localSheetId="56" hidden="1">{#N/A,#N/A,FALSE,"Aging Summary";#N/A,#N/A,FALSE,"Ratio Analysis";#N/A,#N/A,FALSE,"Test 120 Day Accts";#N/A,#N/A,FALSE,"Tickmarks"}</definedName>
    <definedName name="wrn.Aging._.and._.Trend._.Analysis." localSheetId="6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" localSheetId="2">#REF!</definedName>
    <definedName name="X" localSheetId="1">#REF!</definedName>
    <definedName name="X" localSheetId="3">#REF!</definedName>
    <definedName name="X" localSheetId="7">#REF!</definedName>
    <definedName name="X" localSheetId="4">#REF!</definedName>
    <definedName name="X" localSheetId="5">#REF!</definedName>
    <definedName name="X" localSheetId="6">#REF!</definedName>
    <definedName name="X" localSheetId="8">#REF!</definedName>
    <definedName name="X" localSheetId="9">#REF!</definedName>
    <definedName name="X" localSheetId="11">#REF!</definedName>
    <definedName name="X" localSheetId="10">#REF!</definedName>
    <definedName name="X" localSheetId="16">#REF!</definedName>
    <definedName name="X" localSheetId="13">#REF!</definedName>
    <definedName name="X" localSheetId="12">#REF!</definedName>
    <definedName name="X" localSheetId="15">#REF!</definedName>
    <definedName name="X" localSheetId="14">#REF!</definedName>
    <definedName name="X" localSheetId="20">#REF!</definedName>
    <definedName name="X" localSheetId="17">#REF!</definedName>
    <definedName name="X" localSheetId="19">#REF!</definedName>
    <definedName name="X" localSheetId="18">#REF!</definedName>
    <definedName name="X" localSheetId="24">#REF!</definedName>
    <definedName name="X" localSheetId="22">#REF!</definedName>
    <definedName name="X" localSheetId="21">#REF!</definedName>
    <definedName name="X" localSheetId="23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32">#REF!</definedName>
    <definedName name="X" localSheetId="33">#REF!</definedName>
    <definedName name="X" localSheetId="34">#REF!</definedName>
    <definedName name="X" localSheetId="35">#REF!</definedName>
    <definedName name="X" localSheetId="29">#REF!</definedName>
    <definedName name="X" localSheetId="30">#REF!</definedName>
    <definedName name="X" localSheetId="31">#REF!</definedName>
    <definedName name="X" localSheetId="36">#REF!</definedName>
    <definedName name="X" localSheetId="37">#REF!</definedName>
    <definedName name="X" localSheetId="38">#REF!</definedName>
    <definedName name="X" localSheetId="39">#REF!</definedName>
    <definedName name="X" localSheetId="40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61">#REF!</definedName>
    <definedName name="X" localSheetId="60">#REF!</definedName>
    <definedName name="X" localSheetId="47">#REF!</definedName>
    <definedName name="X" localSheetId="46">#REF!</definedName>
    <definedName name="X" localSheetId="45">#REF!</definedName>
    <definedName name="X" localSheetId="48">#REF!</definedName>
    <definedName name="X" localSheetId="50">#REF!</definedName>
    <definedName name="X" localSheetId="51">#REF!</definedName>
    <definedName name="X" localSheetId="52">#REF!</definedName>
    <definedName name="X" localSheetId="49">#REF!</definedName>
    <definedName name="X" localSheetId="55">#REF!</definedName>
    <definedName name="X" localSheetId="58">#REF!</definedName>
    <definedName name="X" localSheetId="53">#REF!</definedName>
    <definedName name="X" localSheetId="57">#REF!</definedName>
    <definedName name="X" localSheetId="59">#REF!</definedName>
    <definedName name="X" localSheetId="54">#REF!</definedName>
    <definedName name="X" localSheetId="56">#REF!</definedName>
    <definedName name="X" localSheetId="62">#REF!</definedName>
    <definedName name="X">#REF!</definedName>
    <definedName name="X9802장판원본_원본_List" localSheetId="2">#REF!</definedName>
    <definedName name="X9802장판원본_원본_List" localSheetId="1">#REF!</definedName>
    <definedName name="X9802장판원본_원본_List" localSheetId="3">#REF!</definedName>
    <definedName name="X9802장판원본_원본_List" localSheetId="7">#REF!</definedName>
    <definedName name="X9802장판원본_원본_List" localSheetId="4">#REF!</definedName>
    <definedName name="X9802장판원본_원본_List" localSheetId="5">#REF!</definedName>
    <definedName name="X9802장판원본_원본_List" localSheetId="6">#REF!</definedName>
    <definedName name="X9802장판원본_원본_List" localSheetId="8">#REF!</definedName>
    <definedName name="X9802장판원본_원본_List" localSheetId="9">#REF!</definedName>
    <definedName name="X9802장판원본_원본_List" localSheetId="11">#REF!</definedName>
    <definedName name="X9802장판원본_원본_List" localSheetId="10">#REF!</definedName>
    <definedName name="X9802장판원본_원본_List" localSheetId="16">#REF!</definedName>
    <definedName name="X9802장판원본_원본_List" localSheetId="13">#REF!</definedName>
    <definedName name="X9802장판원본_원본_List" localSheetId="12">#REF!</definedName>
    <definedName name="X9802장판원본_원본_List" localSheetId="15">#REF!</definedName>
    <definedName name="X9802장판원본_원본_List" localSheetId="14">#REF!</definedName>
    <definedName name="X9802장판원본_원본_List" localSheetId="20">#REF!</definedName>
    <definedName name="X9802장판원본_원본_List" localSheetId="17">#REF!</definedName>
    <definedName name="X9802장판원본_원본_List" localSheetId="19">#REF!</definedName>
    <definedName name="X9802장판원본_원본_List" localSheetId="18">#REF!</definedName>
    <definedName name="X9802장판원본_원본_List" localSheetId="24">#REF!</definedName>
    <definedName name="X9802장판원본_원본_List" localSheetId="22">#REF!</definedName>
    <definedName name="X9802장판원본_원본_List" localSheetId="21">#REF!</definedName>
    <definedName name="X9802장판원본_원본_List" localSheetId="23">#REF!</definedName>
    <definedName name="X9802장판원본_원본_List" localSheetId="25">#REF!</definedName>
    <definedName name="X9802장판원본_원본_List" localSheetId="26">#REF!</definedName>
    <definedName name="X9802장판원본_원본_List" localSheetId="27">#REF!</definedName>
    <definedName name="X9802장판원본_원본_List" localSheetId="28">#REF!</definedName>
    <definedName name="X9802장판원본_원본_List" localSheetId="32">#REF!</definedName>
    <definedName name="X9802장판원본_원본_List" localSheetId="33">#REF!</definedName>
    <definedName name="X9802장판원본_원본_List" localSheetId="34">#REF!</definedName>
    <definedName name="X9802장판원본_원본_List" localSheetId="35">#REF!</definedName>
    <definedName name="X9802장판원본_원본_List" localSheetId="29">#REF!</definedName>
    <definedName name="X9802장판원본_원본_List" localSheetId="30">#REF!</definedName>
    <definedName name="X9802장판원본_원본_List" localSheetId="31">#REF!</definedName>
    <definedName name="X9802장판원본_원본_List" localSheetId="36">#REF!</definedName>
    <definedName name="X9802장판원본_원본_List" localSheetId="37">#REF!</definedName>
    <definedName name="X9802장판원본_원본_List" localSheetId="38">#REF!</definedName>
    <definedName name="X9802장판원본_원본_List" localSheetId="39">#REF!</definedName>
    <definedName name="X9802장판원본_원본_List" localSheetId="40">#REF!</definedName>
    <definedName name="X9802장판원본_원본_List" localSheetId="41">#REF!</definedName>
    <definedName name="X9802장판원본_원본_List" localSheetId="42">#REF!</definedName>
    <definedName name="X9802장판원본_원본_List" localSheetId="43">#REF!</definedName>
    <definedName name="X9802장판원본_원본_List" localSheetId="44">#REF!</definedName>
    <definedName name="X9802장판원본_원본_List" localSheetId="61">#REF!</definedName>
    <definedName name="X9802장판원본_원본_List" localSheetId="60">#REF!</definedName>
    <definedName name="X9802장판원본_원본_List" localSheetId="47">#REF!</definedName>
    <definedName name="X9802장판원본_원본_List" localSheetId="46">#REF!</definedName>
    <definedName name="X9802장판원본_원본_List" localSheetId="45">#REF!</definedName>
    <definedName name="X9802장판원본_원본_List" localSheetId="48">#REF!</definedName>
    <definedName name="X9802장판원본_원본_List" localSheetId="50">#REF!</definedName>
    <definedName name="X9802장판원본_원본_List" localSheetId="51">#REF!</definedName>
    <definedName name="X9802장판원본_원본_List" localSheetId="52">#REF!</definedName>
    <definedName name="X9802장판원본_원본_List" localSheetId="49">#REF!</definedName>
    <definedName name="X9802장판원본_원본_List" localSheetId="55">#REF!</definedName>
    <definedName name="X9802장판원본_원본_List" localSheetId="58">#REF!</definedName>
    <definedName name="X9802장판원본_원본_List" localSheetId="53">#REF!</definedName>
    <definedName name="X9802장판원본_원본_List" localSheetId="57">#REF!</definedName>
    <definedName name="X9802장판원본_원본_List" localSheetId="59">#REF!</definedName>
    <definedName name="X9802장판원본_원본_List" localSheetId="54">#REF!</definedName>
    <definedName name="X9802장판원본_원본_List" localSheetId="56">#REF!</definedName>
    <definedName name="X9802장판원본_원본_List" localSheetId="62">#REF!</definedName>
    <definedName name="X9802장판원본_원본_List">#REF!</definedName>
    <definedName name="xczv" localSheetId="2">#REF!</definedName>
    <definedName name="xczv" localSheetId="1">#REF!</definedName>
    <definedName name="xczv" localSheetId="3">#REF!</definedName>
    <definedName name="xczv" localSheetId="7">#REF!</definedName>
    <definedName name="xczv" localSheetId="4">#REF!</definedName>
    <definedName name="xczv" localSheetId="5">#REF!</definedName>
    <definedName name="xczv" localSheetId="6">#REF!</definedName>
    <definedName name="xczv" localSheetId="8">#REF!</definedName>
    <definedName name="xczv" localSheetId="9">#REF!</definedName>
    <definedName name="xczv" localSheetId="11">#REF!</definedName>
    <definedName name="xczv" localSheetId="10">#REF!</definedName>
    <definedName name="xczv" localSheetId="16">#REF!</definedName>
    <definedName name="xczv" localSheetId="13">#REF!</definedName>
    <definedName name="xczv" localSheetId="12">#REF!</definedName>
    <definedName name="xczv" localSheetId="15">#REF!</definedName>
    <definedName name="xczv" localSheetId="14">#REF!</definedName>
    <definedName name="xczv" localSheetId="20">#REF!</definedName>
    <definedName name="xczv" localSheetId="17">#REF!</definedName>
    <definedName name="xczv" localSheetId="19">#REF!</definedName>
    <definedName name="xczv" localSheetId="18">#REF!</definedName>
    <definedName name="xczv" localSheetId="24">#REF!</definedName>
    <definedName name="xczv" localSheetId="22">#REF!</definedName>
    <definedName name="xczv" localSheetId="21">#REF!</definedName>
    <definedName name="xczv" localSheetId="23">#REF!</definedName>
    <definedName name="xczv" localSheetId="25">#REF!</definedName>
    <definedName name="xczv" localSheetId="26">#REF!</definedName>
    <definedName name="xczv" localSheetId="27">#REF!</definedName>
    <definedName name="xczv" localSheetId="28">#REF!</definedName>
    <definedName name="xczv" localSheetId="32">#REF!</definedName>
    <definedName name="xczv" localSheetId="33">#REF!</definedName>
    <definedName name="xczv" localSheetId="34">#REF!</definedName>
    <definedName name="xczv" localSheetId="35">#REF!</definedName>
    <definedName name="xczv" localSheetId="29">#REF!</definedName>
    <definedName name="xczv" localSheetId="30">#REF!</definedName>
    <definedName name="xczv" localSheetId="31">#REF!</definedName>
    <definedName name="xczv" localSheetId="36">#REF!</definedName>
    <definedName name="xczv" localSheetId="37">#REF!</definedName>
    <definedName name="xczv" localSheetId="38">#REF!</definedName>
    <definedName name="xczv" localSheetId="39">#REF!</definedName>
    <definedName name="xczv" localSheetId="40">#REF!</definedName>
    <definedName name="xczv" localSheetId="41">#REF!</definedName>
    <definedName name="xczv" localSheetId="42">#REF!</definedName>
    <definedName name="xczv" localSheetId="43">#REF!</definedName>
    <definedName name="xczv" localSheetId="44">#REF!</definedName>
    <definedName name="xczv" localSheetId="61">#REF!</definedName>
    <definedName name="xczv" localSheetId="60">#REF!</definedName>
    <definedName name="xczv" localSheetId="47">#REF!</definedName>
    <definedName name="xczv" localSheetId="46">#REF!</definedName>
    <definedName name="xczv" localSheetId="45">#REF!</definedName>
    <definedName name="xczv" localSheetId="48">#REF!</definedName>
    <definedName name="xczv" localSheetId="50">#REF!</definedName>
    <definedName name="xczv" localSheetId="51">#REF!</definedName>
    <definedName name="xczv" localSheetId="52">#REF!</definedName>
    <definedName name="xczv" localSheetId="49">#REF!</definedName>
    <definedName name="xczv" localSheetId="55">#REF!</definedName>
    <definedName name="xczv" localSheetId="58">#REF!</definedName>
    <definedName name="xczv" localSheetId="53">#REF!</definedName>
    <definedName name="xczv" localSheetId="57">#REF!</definedName>
    <definedName name="xczv" localSheetId="59">#REF!</definedName>
    <definedName name="xczv" localSheetId="54">#REF!</definedName>
    <definedName name="xczv" localSheetId="56">#REF!</definedName>
    <definedName name="xczv" localSheetId="62">#REF!</definedName>
    <definedName name="xczv">#REF!</definedName>
    <definedName name="X행" localSheetId="2">#REF!</definedName>
    <definedName name="X행" localSheetId="1">#REF!</definedName>
    <definedName name="X행" localSheetId="3">#REF!</definedName>
    <definedName name="X행" localSheetId="7">#REF!</definedName>
    <definedName name="X행" localSheetId="4">#REF!</definedName>
    <definedName name="X행" localSheetId="5">#REF!</definedName>
    <definedName name="X행" localSheetId="6">#REF!</definedName>
    <definedName name="X행" localSheetId="8">#REF!</definedName>
    <definedName name="X행" localSheetId="9">#REF!</definedName>
    <definedName name="X행" localSheetId="11">#REF!</definedName>
    <definedName name="X행" localSheetId="10">#REF!</definedName>
    <definedName name="X행" localSheetId="16">#REF!</definedName>
    <definedName name="X행" localSheetId="13">#REF!</definedName>
    <definedName name="X행" localSheetId="12">#REF!</definedName>
    <definedName name="X행" localSheetId="15">#REF!</definedName>
    <definedName name="X행" localSheetId="14">#REF!</definedName>
    <definedName name="X행" localSheetId="20">#REF!</definedName>
    <definedName name="X행" localSheetId="17">#REF!</definedName>
    <definedName name="X행" localSheetId="19">#REF!</definedName>
    <definedName name="X행" localSheetId="18">#REF!</definedName>
    <definedName name="X행" localSheetId="24">#REF!</definedName>
    <definedName name="X행" localSheetId="22">#REF!</definedName>
    <definedName name="X행" localSheetId="21">#REF!</definedName>
    <definedName name="X행" localSheetId="23">#REF!</definedName>
    <definedName name="X행" localSheetId="25">#REF!</definedName>
    <definedName name="X행" localSheetId="26">#REF!</definedName>
    <definedName name="X행" localSheetId="27">#REF!</definedName>
    <definedName name="X행" localSheetId="28">#REF!</definedName>
    <definedName name="X행" localSheetId="32">#REF!</definedName>
    <definedName name="X행" localSheetId="33">#REF!</definedName>
    <definedName name="X행" localSheetId="34">#REF!</definedName>
    <definedName name="X행" localSheetId="35">#REF!</definedName>
    <definedName name="X행" localSheetId="29">#REF!</definedName>
    <definedName name="X행" localSheetId="30">#REF!</definedName>
    <definedName name="X행" localSheetId="31">#REF!</definedName>
    <definedName name="X행" localSheetId="36">#REF!</definedName>
    <definedName name="X행" localSheetId="37">#REF!</definedName>
    <definedName name="X행" localSheetId="38">#REF!</definedName>
    <definedName name="X행" localSheetId="39">#REF!</definedName>
    <definedName name="X행" localSheetId="40">#REF!</definedName>
    <definedName name="X행" localSheetId="41">#REF!</definedName>
    <definedName name="X행" localSheetId="42">#REF!</definedName>
    <definedName name="X행" localSheetId="43">#REF!</definedName>
    <definedName name="X행" localSheetId="44">#REF!</definedName>
    <definedName name="X행" localSheetId="61">#REF!</definedName>
    <definedName name="X행" localSheetId="60">#REF!</definedName>
    <definedName name="X행" localSheetId="47">#REF!</definedName>
    <definedName name="X행" localSheetId="46">#REF!</definedName>
    <definedName name="X행" localSheetId="45">#REF!</definedName>
    <definedName name="X행" localSheetId="48">#REF!</definedName>
    <definedName name="X행" localSheetId="50">#REF!</definedName>
    <definedName name="X행" localSheetId="51">#REF!</definedName>
    <definedName name="X행" localSheetId="52">#REF!</definedName>
    <definedName name="X행" localSheetId="49">#REF!</definedName>
    <definedName name="X행" localSheetId="55">#REF!</definedName>
    <definedName name="X행" localSheetId="58">#REF!</definedName>
    <definedName name="X행" localSheetId="53">#REF!</definedName>
    <definedName name="X행" localSheetId="57">#REF!</definedName>
    <definedName name="X행" localSheetId="59">#REF!</definedName>
    <definedName name="X행" localSheetId="54">#REF!</definedName>
    <definedName name="X행" localSheetId="56">#REF!</definedName>
    <definedName name="X행" localSheetId="62">#REF!</definedName>
    <definedName name="X행">#REF!</definedName>
    <definedName name="y" localSheetId="2">#REF!</definedName>
    <definedName name="y" localSheetId="1">#REF!</definedName>
    <definedName name="y" localSheetId="3">#REF!</definedName>
    <definedName name="y" localSheetId="7">#REF!</definedName>
    <definedName name="y" localSheetId="4">#REF!</definedName>
    <definedName name="y" localSheetId="5">#REF!</definedName>
    <definedName name="y" localSheetId="6">#REF!</definedName>
    <definedName name="y" localSheetId="8">#REF!</definedName>
    <definedName name="y" localSheetId="9">#REF!</definedName>
    <definedName name="y" localSheetId="11">#REF!</definedName>
    <definedName name="y" localSheetId="10">#REF!</definedName>
    <definedName name="y" localSheetId="16">#REF!</definedName>
    <definedName name="y" localSheetId="13">#REF!</definedName>
    <definedName name="y" localSheetId="12">#REF!</definedName>
    <definedName name="y" localSheetId="15">#REF!</definedName>
    <definedName name="y" localSheetId="14">#REF!</definedName>
    <definedName name="y" localSheetId="20">#REF!</definedName>
    <definedName name="y" localSheetId="17">#REF!</definedName>
    <definedName name="y" localSheetId="19">#REF!</definedName>
    <definedName name="y" localSheetId="18">#REF!</definedName>
    <definedName name="y" localSheetId="24">#REF!</definedName>
    <definedName name="y" localSheetId="22">#REF!</definedName>
    <definedName name="y" localSheetId="21">#REF!</definedName>
    <definedName name="y" localSheetId="23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32">#REF!</definedName>
    <definedName name="y" localSheetId="33">#REF!</definedName>
    <definedName name="y" localSheetId="34">#REF!</definedName>
    <definedName name="y" localSheetId="35">#REF!</definedName>
    <definedName name="y" localSheetId="29">#REF!</definedName>
    <definedName name="y" localSheetId="30">#REF!</definedName>
    <definedName name="y" localSheetId="31">#REF!</definedName>
    <definedName name="y" localSheetId="36">#REF!</definedName>
    <definedName name="y" localSheetId="37">#REF!</definedName>
    <definedName name="y" localSheetId="38">#REF!</definedName>
    <definedName name="y" localSheetId="39">#REF!</definedName>
    <definedName name="y" localSheetId="40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61">#REF!</definedName>
    <definedName name="y" localSheetId="60">#REF!</definedName>
    <definedName name="y" localSheetId="47">#REF!</definedName>
    <definedName name="y" localSheetId="46">#REF!</definedName>
    <definedName name="y" localSheetId="45">#REF!</definedName>
    <definedName name="y" localSheetId="48">#REF!</definedName>
    <definedName name="y" localSheetId="50">#REF!</definedName>
    <definedName name="y" localSheetId="51">#REF!</definedName>
    <definedName name="y" localSheetId="52">#REF!</definedName>
    <definedName name="y" localSheetId="49">#REF!</definedName>
    <definedName name="y" localSheetId="55">#REF!</definedName>
    <definedName name="y" localSheetId="58">#REF!</definedName>
    <definedName name="y" localSheetId="53">#REF!</definedName>
    <definedName name="y" localSheetId="57">#REF!</definedName>
    <definedName name="y" localSheetId="59">#REF!</definedName>
    <definedName name="y" localSheetId="54">#REF!</definedName>
    <definedName name="y" localSheetId="56">#REF!</definedName>
    <definedName name="y" localSheetId="62">#REF!</definedName>
    <definedName name="y">#REF!</definedName>
    <definedName name="YARD" localSheetId="2">#REF!</definedName>
    <definedName name="YARD" localSheetId="1">#REF!</definedName>
    <definedName name="YARD" localSheetId="3">#REF!</definedName>
    <definedName name="YARD" localSheetId="7">#REF!</definedName>
    <definedName name="YARD" localSheetId="4">#REF!</definedName>
    <definedName name="YARD" localSheetId="5">#REF!</definedName>
    <definedName name="YARD" localSheetId="6">#REF!</definedName>
    <definedName name="YARD" localSheetId="8">#REF!</definedName>
    <definedName name="YARD" localSheetId="9">#REF!</definedName>
    <definedName name="YARD" localSheetId="11">#REF!</definedName>
    <definedName name="YARD" localSheetId="10">#REF!</definedName>
    <definedName name="YARD" localSheetId="16">#REF!</definedName>
    <definedName name="YARD" localSheetId="13">#REF!</definedName>
    <definedName name="YARD" localSheetId="12">#REF!</definedName>
    <definedName name="YARD" localSheetId="15">#REF!</definedName>
    <definedName name="YARD" localSheetId="14">#REF!</definedName>
    <definedName name="YARD" localSheetId="20">#REF!</definedName>
    <definedName name="YARD" localSheetId="17">#REF!</definedName>
    <definedName name="YARD" localSheetId="19">#REF!</definedName>
    <definedName name="YARD" localSheetId="18">#REF!</definedName>
    <definedName name="YARD" localSheetId="24">#REF!</definedName>
    <definedName name="YARD" localSheetId="22">#REF!</definedName>
    <definedName name="YARD" localSheetId="21">#REF!</definedName>
    <definedName name="YARD" localSheetId="23">#REF!</definedName>
    <definedName name="YARD" localSheetId="25">#REF!</definedName>
    <definedName name="YARD" localSheetId="26">#REF!</definedName>
    <definedName name="YARD" localSheetId="27">#REF!</definedName>
    <definedName name="YARD" localSheetId="28">#REF!</definedName>
    <definedName name="YARD" localSheetId="32">#REF!</definedName>
    <definedName name="YARD" localSheetId="33">#REF!</definedName>
    <definedName name="YARD" localSheetId="34">#REF!</definedName>
    <definedName name="YARD" localSheetId="35">#REF!</definedName>
    <definedName name="YARD" localSheetId="29">#REF!</definedName>
    <definedName name="YARD" localSheetId="30">#REF!</definedName>
    <definedName name="YARD" localSheetId="31">#REF!</definedName>
    <definedName name="YARD" localSheetId="36">#REF!</definedName>
    <definedName name="YARD" localSheetId="37">#REF!</definedName>
    <definedName name="YARD" localSheetId="38">#REF!</definedName>
    <definedName name="YARD" localSheetId="39">#REF!</definedName>
    <definedName name="YARD" localSheetId="40">#REF!</definedName>
    <definedName name="YARD" localSheetId="41">#REF!</definedName>
    <definedName name="YARD" localSheetId="42">#REF!</definedName>
    <definedName name="YARD" localSheetId="43">#REF!</definedName>
    <definedName name="YARD" localSheetId="44">#REF!</definedName>
    <definedName name="YARD" localSheetId="61">#REF!</definedName>
    <definedName name="YARD" localSheetId="60">#REF!</definedName>
    <definedName name="YARD" localSheetId="47">#REF!</definedName>
    <definedName name="YARD" localSheetId="46">#REF!</definedName>
    <definedName name="YARD" localSheetId="45">#REF!</definedName>
    <definedName name="YARD" localSheetId="48">#REF!</definedName>
    <definedName name="YARD" localSheetId="50">#REF!</definedName>
    <definedName name="YARD" localSheetId="51">#REF!</definedName>
    <definedName name="YARD" localSheetId="52">#REF!</definedName>
    <definedName name="YARD" localSheetId="49">#REF!</definedName>
    <definedName name="YARD" localSheetId="55">#REF!</definedName>
    <definedName name="YARD" localSheetId="58">#REF!</definedName>
    <definedName name="YARD" localSheetId="53">#REF!</definedName>
    <definedName name="YARD" localSheetId="57">#REF!</definedName>
    <definedName name="YARD" localSheetId="59">#REF!</definedName>
    <definedName name="YARD" localSheetId="54">#REF!</definedName>
    <definedName name="YARD" localSheetId="56">#REF!</definedName>
    <definedName name="YARD" localSheetId="62">#REF!</definedName>
    <definedName name="YARD">#REF!</definedName>
    <definedName name="YEAREND" localSheetId="2">#REF!</definedName>
    <definedName name="YEAREND" localSheetId="1">#REF!</definedName>
    <definedName name="YEAREND" localSheetId="3">#REF!</definedName>
    <definedName name="YEAREND" localSheetId="7">#REF!</definedName>
    <definedName name="YEAREND" localSheetId="4">#REF!</definedName>
    <definedName name="YEAREND" localSheetId="5">#REF!</definedName>
    <definedName name="YEAREND" localSheetId="6">#REF!</definedName>
    <definedName name="YEAREND" localSheetId="8">#REF!</definedName>
    <definedName name="YEAREND" localSheetId="9">#REF!</definedName>
    <definedName name="YEAREND" localSheetId="11">#REF!</definedName>
    <definedName name="YEAREND" localSheetId="10">#REF!</definedName>
    <definedName name="YEAREND" localSheetId="16">#REF!</definedName>
    <definedName name="YEAREND" localSheetId="13">#REF!</definedName>
    <definedName name="YEAREND" localSheetId="12">#REF!</definedName>
    <definedName name="YEAREND" localSheetId="15">#REF!</definedName>
    <definedName name="YEAREND" localSheetId="14">#REF!</definedName>
    <definedName name="YEAREND" localSheetId="20">#REF!</definedName>
    <definedName name="YEAREND" localSheetId="17">#REF!</definedName>
    <definedName name="YEAREND" localSheetId="19">#REF!</definedName>
    <definedName name="YEAREND" localSheetId="18">#REF!</definedName>
    <definedName name="YEAREND" localSheetId="24">#REF!</definedName>
    <definedName name="YEAREND" localSheetId="22">#REF!</definedName>
    <definedName name="YEAREND" localSheetId="21">#REF!</definedName>
    <definedName name="YEAREND" localSheetId="23">#REF!</definedName>
    <definedName name="YEAREND" localSheetId="25">#REF!</definedName>
    <definedName name="YEAREND" localSheetId="26">#REF!</definedName>
    <definedName name="YEAREND" localSheetId="27">#REF!</definedName>
    <definedName name="YEAREND" localSheetId="28">#REF!</definedName>
    <definedName name="YEAREND" localSheetId="32">#REF!</definedName>
    <definedName name="YEAREND" localSheetId="33">#REF!</definedName>
    <definedName name="YEAREND" localSheetId="34">#REF!</definedName>
    <definedName name="YEAREND" localSheetId="35">#REF!</definedName>
    <definedName name="YEAREND" localSheetId="29">#REF!</definedName>
    <definedName name="YEAREND" localSheetId="30">#REF!</definedName>
    <definedName name="YEAREND" localSheetId="31">#REF!</definedName>
    <definedName name="YEAREND" localSheetId="36">#REF!</definedName>
    <definedName name="YEAREND" localSheetId="37">#REF!</definedName>
    <definedName name="YEAREND" localSheetId="38">#REF!</definedName>
    <definedName name="YEAREND" localSheetId="39">#REF!</definedName>
    <definedName name="YEAREND" localSheetId="40">#REF!</definedName>
    <definedName name="YEAREND" localSheetId="41">#REF!</definedName>
    <definedName name="YEAREND" localSheetId="42">#REF!</definedName>
    <definedName name="YEAREND" localSheetId="43">#REF!</definedName>
    <definedName name="YEAREND" localSheetId="44">#REF!</definedName>
    <definedName name="YEAREND" localSheetId="61">#REF!</definedName>
    <definedName name="YEAREND" localSheetId="60">#REF!</definedName>
    <definedName name="YEAREND" localSheetId="47">#REF!</definedName>
    <definedName name="YEAREND" localSheetId="46">#REF!</definedName>
    <definedName name="YEAREND" localSheetId="45">#REF!</definedName>
    <definedName name="YEAREND" localSheetId="48">#REF!</definedName>
    <definedName name="YEAREND" localSheetId="50">#REF!</definedName>
    <definedName name="YEAREND" localSheetId="51">#REF!</definedName>
    <definedName name="YEAREND" localSheetId="52">#REF!</definedName>
    <definedName name="YEAREND" localSheetId="49">#REF!</definedName>
    <definedName name="YEAREND" localSheetId="55">#REF!</definedName>
    <definedName name="YEAREND" localSheetId="58">#REF!</definedName>
    <definedName name="YEAREND" localSheetId="53">#REF!</definedName>
    <definedName name="YEAREND" localSheetId="57">#REF!</definedName>
    <definedName name="YEAREND" localSheetId="59">#REF!</definedName>
    <definedName name="YEAREND" localSheetId="54">#REF!</definedName>
    <definedName name="YEAREND" localSheetId="56">#REF!</definedName>
    <definedName name="YEAREND" localSheetId="62">#REF!</definedName>
    <definedName name="YEAREND">#REF!</definedName>
    <definedName name="YU" localSheetId="2">#REF!</definedName>
    <definedName name="YU" localSheetId="1">#REF!</definedName>
    <definedName name="YU" localSheetId="3">#REF!</definedName>
    <definedName name="YU" localSheetId="7">#REF!</definedName>
    <definedName name="YU" localSheetId="4">#REF!</definedName>
    <definedName name="YU" localSheetId="5">#REF!</definedName>
    <definedName name="YU" localSheetId="6">#REF!</definedName>
    <definedName name="YU" localSheetId="8">#REF!</definedName>
    <definedName name="YU" localSheetId="9">#REF!</definedName>
    <definedName name="YU" localSheetId="11">#REF!</definedName>
    <definedName name="YU" localSheetId="10">#REF!</definedName>
    <definedName name="YU" localSheetId="16">#REF!</definedName>
    <definedName name="YU" localSheetId="13">#REF!</definedName>
    <definedName name="YU" localSheetId="12">#REF!</definedName>
    <definedName name="YU" localSheetId="15">#REF!</definedName>
    <definedName name="YU" localSheetId="14">#REF!</definedName>
    <definedName name="YU" localSheetId="20">#REF!</definedName>
    <definedName name="YU" localSheetId="17">#REF!</definedName>
    <definedName name="YU" localSheetId="19">#REF!</definedName>
    <definedName name="YU" localSheetId="18">#REF!</definedName>
    <definedName name="YU" localSheetId="24">#REF!</definedName>
    <definedName name="YU" localSheetId="22">#REF!</definedName>
    <definedName name="YU" localSheetId="21">#REF!</definedName>
    <definedName name="YU" localSheetId="23">#REF!</definedName>
    <definedName name="YU" localSheetId="25">#REF!</definedName>
    <definedName name="YU" localSheetId="26">#REF!</definedName>
    <definedName name="YU" localSheetId="27">#REF!</definedName>
    <definedName name="YU" localSheetId="28">#REF!</definedName>
    <definedName name="YU" localSheetId="32">#REF!</definedName>
    <definedName name="YU" localSheetId="33">#REF!</definedName>
    <definedName name="YU" localSheetId="34">#REF!</definedName>
    <definedName name="YU" localSheetId="35">#REF!</definedName>
    <definedName name="YU" localSheetId="29">#REF!</definedName>
    <definedName name="YU" localSheetId="30">#REF!</definedName>
    <definedName name="YU" localSheetId="31">#REF!</definedName>
    <definedName name="YU" localSheetId="36">#REF!</definedName>
    <definedName name="YU" localSheetId="37">#REF!</definedName>
    <definedName name="YU" localSheetId="38">#REF!</definedName>
    <definedName name="YU" localSheetId="39">#REF!</definedName>
    <definedName name="YU" localSheetId="40">#REF!</definedName>
    <definedName name="YU" localSheetId="41">#REF!</definedName>
    <definedName name="YU" localSheetId="42">#REF!</definedName>
    <definedName name="YU" localSheetId="43">#REF!</definedName>
    <definedName name="YU" localSheetId="44">#REF!</definedName>
    <definedName name="YU" localSheetId="61">#REF!</definedName>
    <definedName name="YU" localSheetId="60">#REF!</definedName>
    <definedName name="YU" localSheetId="47">#REF!</definedName>
    <definedName name="YU" localSheetId="46">#REF!</definedName>
    <definedName name="YU" localSheetId="45">#REF!</definedName>
    <definedName name="YU" localSheetId="48">#REF!</definedName>
    <definedName name="YU" localSheetId="50">#REF!</definedName>
    <definedName name="YU" localSheetId="51">#REF!</definedName>
    <definedName name="YU" localSheetId="52">#REF!</definedName>
    <definedName name="YU" localSheetId="49">#REF!</definedName>
    <definedName name="YU" localSheetId="55">#REF!</definedName>
    <definedName name="YU" localSheetId="58">#REF!</definedName>
    <definedName name="YU" localSheetId="53">#REF!</definedName>
    <definedName name="YU" localSheetId="57">#REF!</definedName>
    <definedName name="YU" localSheetId="59">#REF!</definedName>
    <definedName name="YU" localSheetId="54">#REF!</definedName>
    <definedName name="YU" localSheetId="56">#REF!</definedName>
    <definedName name="YU" localSheetId="62">#REF!</definedName>
    <definedName name="YU">#REF!</definedName>
    <definedName name="yui" localSheetId="2">#REF!</definedName>
    <definedName name="yui" localSheetId="1">#REF!</definedName>
    <definedName name="yui" localSheetId="3">#REF!</definedName>
    <definedName name="yui" localSheetId="7">#REF!</definedName>
    <definedName name="yui" localSheetId="4">#REF!</definedName>
    <definedName name="yui" localSheetId="5">#REF!</definedName>
    <definedName name="yui" localSheetId="6">#REF!</definedName>
    <definedName name="yui" localSheetId="8">#REF!</definedName>
    <definedName name="yui" localSheetId="9">#REF!</definedName>
    <definedName name="yui" localSheetId="11">#REF!</definedName>
    <definedName name="yui" localSheetId="10">#REF!</definedName>
    <definedName name="yui" localSheetId="16">#REF!</definedName>
    <definedName name="yui" localSheetId="13">#REF!</definedName>
    <definedName name="yui" localSheetId="12">#REF!</definedName>
    <definedName name="yui" localSheetId="15">#REF!</definedName>
    <definedName name="yui" localSheetId="14">#REF!</definedName>
    <definedName name="yui" localSheetId="20">#REF!</definedName>
    <definedName name="yui" localSheetId="17">#REF!</definedName>
    <definedName name="yui" localSheetId="19">#REF!</definedName>
    <definedName name="yui" localSheetId="18">#REF!</definedName>
    <definedName name="yui" localSheetId="24">#REF!</definedName>
    <definedName name="yui" localSheetId="22">#REF!</definedName>
    <definedName name="yui" localSheetId="21">#REF!</definedName>
    <definedName name="yui" localSheetId="23">#REF!</definedName>
    <definedName name="yui" localSheetId="25">#REF!</definedName>
    <definedName name="yui" localSheetId="26">#REF!</definedName>
    <definedName name="yui" localSheetId="27">#REF!</definedName>
    <definedName name="yui" localSheetId="28">#REF!</definedName>
    <definedName name="yui" localSheetId="32">#REF!</definedName>
    <definedName name="yui" localSheetId="33">#REF!</definedName>
    <definedName name="yui" localSheetId="34">#REF!</definedName>
    <definedName name="yui" localSheetId="35">#REF!</definedName>
    <definedName name="yui" localSheetId="29">#REF!</definedName>
    <definedName name="yui" localSheetId="30">#REF!</definedName>
    <definedName name="yui" localSheetId="31">#REF!</definedName>
    <definedName name="yui" localSheetId="36">#REF!</definedName>
    <definedName name="yui" localSheetId="37">#REF!</definedName>
    <definedName name="yui" localSheetId="38">#REF!</definedName>
    <definedName name="yui" localSheetId="39">#REF!</definedName>
    <definedName name="yui" localSheetId="40">#REF!</definedName>
    <definedName name="yui" localSheetId="41">#REF!</definedName>
    <definedName name="yui" localSheetId="42">#REF!</definedName>
    <definedName name="yui" localSheetId="43">#REF!</definedName>
    <definedName name="yui" localSheetId="44">#REF!</definedName>
    <definedName name="yui" localSheetId="61">#REF!</definedName>
    <definedName name="yui" localSheetId="60">#REF!</definedName>
    <definedName name="yui" localSheetId="47">#REF!</definedName>
    <definedName name="yui" localSheetId="46">#REF!</definedName>
    <definedName name="yui" localSheetId="45">#REF!</definedName>
    <definedName name="yui" localSheetId="48">#REF!</definedName>
    <definedName name="yui" localSheetId="50">#REF!</definedName>
    <definedName name="yui" localSheetId="51">#REF!</definedName>
    <definedName name="yui" localSheetId="52">#REF!</definedName>
    <definedName name="yui" localSheetId="49">#REF!</definedName>
    <definedName name="yui" localSheetId="55">#REF!</definedName>
    <definedName name="yui" localSheetId="58">#REF!</definedName>
    <definedName name="yui" localSheetId="53">#REF!</definedName>
    <definedName name="yui" localSheetId="57">#REF!</definedName>
    <definedName name="yui" localSheetId="59">#REF!</definedName>
    <definedName name="yui" localSheetId="54">#REF!</definedName>
    <definedName name="yui" localSheetId="56">#REF!</definedName>
    <definedName name="yui" localSheetId="62">#REF!</definedName>
    <definedName name="yui">#REF!</definedName>
    <definedName name="yuio" localSheetId="2">#REF!</definedName>
    <definedName name="yuio" localSheetId="1">#REF!</definedName>
    <definedName name="yuio" localSheetId="3">#REF!</definedName>
    <definedName name="yuio" localSheetId="7">#REF!</definedName>
    <definedName name="yuio" localSheetId="4">#REF!</definedName>
    <definedName name="yuio" localSheetId="5">#REF!</definedName>
    <definedName name="yuio" localSheetId="6">#REF!</definedName>
    <definedName name="yuio" localSheetId="8">#REF!</definedName>
    <definedName name="yuio" localSheetId="9">#REF!</definedName>
    <definedName name="yuio" localSheetId="11">#REF!</definedName>
    <definedName name="yuio" localSheetId="10">#REF!</definedName>
    <definedName name="yuio" localSheetId="16">#REF!</definedName>
    <definedName name="yuio" localSheetId="13">#REF!</definedName>
    <definedName name="yuio" localSheetId="12">#REF!</definedName>
    <definedName name="yuio" localSheetId="15">#REF!</definedName>
    <definedName name="yuio" localSheetId="14">#REF!</definedName>
    <definedName name="yuio" localSheetId="20">#REF!</definedName>
    <definedName name="yuio" localSheetId="17">#REF!</definedName>
    <definedName name="yuio" localSheetId="19">#REF!</definedName>
    <definedName name="yuio" localSheetId="18">#REF!</definedName>
    <definedName name="yuio" localSheetId="24">#REF!</definedName>
    <definedName name="yuio" localSheetId="22">#REF!</definedName>
    <definedName name="yuio" localSheetId="21">#REF!</definedName>
    <definedName name="yuio" localSheetId="23">#REF!</definedName>
    <definedName name="yuio" localSheetId="25">#REF!</definedName>
    <definedName name="yuio" localSheetId="26">#REF!</definedName>
    <definedName name="yuio" localSheetId="27">#REF!</definedName>
    <definedName name="yuio" localSheetId="28">#REF!</definedName>
    <definedName name="yuio" localSheetId="32">#REF!</definedName>
    <definedName name="yuio" localSheetId="33">#REF!</definedName>
    <definedName name="yuio" localSheetId="34">#REF!</definedName>
    <definedName name="yuio" localSheetId="35">#REF!</definedName>
    <definedName name="yuio" localSheetId="29">#REF!</definedName>
    <definedName name="yuio" localSheetId="30">#REF!</definedName>
    <definedName name="yuio" localSheetId="31">#REF!</definedName>
    <definedName name="yuio" localSheetId="36">#REF!</definedName>
    <definedName name="yuio" localSheetId="37">#REF!</definedName>
    <definedName name="yuio" localSheetId="38">#REF!</definedName>
    <definedName name="yuio" localSheetId="39">#REF!</definedName>
    <definedName name="yuio" localSheetId="40">#REF!</definedName>
    <definedName name="yuio" localSheetId="41">#REF!</definedName>
    <definedName name="yuio" localSheetId="42">#REF!</definedName>
    <definedName name="yuio" localSheetId="43">#REF!</definedName>
    <definedName name="yuio" localSheetId="44">#REF!</definedName>
    <definedName name="yuio" localSheetId="61">#REF!</definedName>
    <definedName name="yuio" localSheetId="60">#REF!</definedName>
    <definedName name="yuio" localSheetId="47">#REF!</definedName>
    <definedName name="yuio" localSheetId="46">#REF!</definedName>
    <definedName name="yuio" localSheetId="45">#REF!</definedName>
    <definedName name="yuio" localSheetId="48">#REF!</definedName>
    <definedName name="yuio" localSheetId="50">#REF!</definedName>
    <definedName name="yuio" localSheetId="51">#REF!</definedName>
    <definedName name="yuio" localSheetId="52">#REF!</definedName>
    <definedName name="yuio" localSheetId="49">#REF!</definedName>
    <definedName name="yuio" localSheetId="55">#REF!</definedName>
    <definedName name="yuio" localSheetId="58">#REF!</definedName>
    <definedName name="yuio" localSheetId="53">#REF!</definedName>
    <definedName name="yuio" localSheetId="57">#REF!</definedName>
    <definedName name="yuio" localSheetId="59">#REF!</definedName>
    <definedName name="yuio" localSheetId="54">#REF!</definedName>
    <definedName name="yuio" localSheetId="56">#REF!</definedName>
    <definedName name="yuio" localSheetId="62">#REF!</definedName>
    <definedName name="yuio">#REF!</definedName>
    <definedName name="yuiuio" localSheetId="2">#REF!</definedName>
    <definedName name="yuiuio" localSheetId="1">#REF!</definedName>
    <definedName name="yuiuio" localSheetId="3">#REF!</definedName>
    <definedName name="yuiuio" localSheetId="7">#REF!</definedName>
    <definedName name="yuiuio" localSheetId="4">#REF!</definedName>
    <definedName name="yuiuio" localSheetId="5">#REF!</definedName>
    <definedName name="yuiuio" localSheetId="6">#REF!</definedName>
    <definedName name="yuiuio" localSheetId="8">#REF!</definedName>
    <definedName name="yuiuio" localSheetId="9">#REF!</definedName>
    <definedName name="yuiuio" localSheetId="11">#REF!</definedName>
    <definedName name="yuiuio" localSheetId="10">#REF!</definedName>
    <definedName name="yuiuio" localSheetId="16">#REF!</definedName>
    <definedName name="yuiuio" localSheetId="13">#REF!</definedName>
    <definedName name="yuiuio" localSheetId="12">#REF!</definedName>
    <definedName name="yuiuio" localSheetId="15">#REF!</definedName>
    <definedName name="yuiuio" localSheetId="14">#REF!</definedName>
    <definedName name="yuiuio" localSheetId="20">#REF!</definedName>
    <definedName name="yuiuio" localSheetId="17">#REF!</definedName>
    <definedName name="yuiuio" localSheetId="19">#REF!</definedName>
    <definedName name="yuiuio" localSheetId="18">#REF!</definedName>
    <definedName name="yuiuio" localSheetId="24">#REF!</definedName>
    <definedName name="yuiuio" localSheetId="22">#REF!</definedName>
    <definedName name="yuiuio" localSheetId="21">#REF!</definedName>
    <definedName name="yuiuio" localSheetId="23">#REF!</definedName>
    <definedName name="yuiuio" localSheetId="25">#REF!</definedName>
    <definedName name="yuiuio" localSheetId="26">#REF!</definedName>
    <definedName name="yuiuio" localSheetId="27">#REF!</definedName>
    <definedName name="yuiuio" localSheetId="28">#REF!</definedName>
    <definedName name="yuiuio" localSheetId="32">#REF!</definedName>
    <definedName name="yuiuio" localSheetId="33">#REF!</definedName>
    <definedName name="yuiuio" localSheetId="34">#REF!</definedName>
    <definedName name="yuiuio" localSheetId="35">#REF!</definedName>
    <definedName name="yuiuio" localSheetId="29">#REF!</definedName>
    <definedName name="yuiuio" localSheetId="30">#REF!</definedName>
    <definedName name="yuiuio" localSheetId="31">#REF!</definedName>
    <definedName name="yuiuio" localSheetId="36">#REF!</definedName>
    <definedName name="yuiuio" localSheetId="37">#REF!</definedName>
    <definedName name="yuiuio" localSheetId="38">#REF!</definedName>
    <definedName name="yuiuio" localSheetId="39">#REF!</definedName>
    <definedName name="yuiuio" localSheetId="40">#REF!</definedName>
    <definedName name="yuiuio" localSheetId="41">#REF!</definedName>
    <definedName name="yuiuio" localSheetId="42">#REF!</definedName>
    <definedName name="yuiuio" localSheetId="43">#REF!</definedName>
    <definedName name="yuiuio" localSheetId="44">#REF!</definedName>
    <definedName name="yuiuio" localSheetId="61">#REF!</definedName>
    <definedName name="yuiuio" localSheetId="60">#REF!</definedName>
    <definedName name="yuiuio" localSheetId="47">#REF!</definedName>
    <definedName name="yuiuio" localSheetId="46">#REF!</definedName>
    <definedName name="yuiuio" localSheetId="45">#REF!</definedName>
    <definedName name="yuiuio" localSheetId="48">#REF!</definedName>
    <definedName name="yuiuio" localSheetId="50">#REF!</definedName>
    <definedName name="yuiuio" localSheetId="51">#REF!</definedName>
    <definedName name="yuiuio" localSheetId="52">#REF!</definedName>
    <definedName name="yuiuio" localSheetId="49">#REF!</definedName>
    <definedName name="yuiuio" localSheetId="55">#REF!</definedName>
    <definedName name="yuiuio" localSheetId="58">#REF!</definedName>
    <definedName name="yuiuio" localSheetId="53">#REF!</definedName>
    <definedName name="yuiuio" localSheetId="57">#REF!</definedName>
    <definedName name="yuiuio" localSheetId="59">#REF!</definedName>
    <definedName name="yuiuio" localSheetId="54">#REF!</definedName>
    <definedName name="yuiuio" localSheetId="56">#REF!</definedName>
    <definedName name="yuiuio" localSheetId="62">#REF!</definedName>
    <definedName name="yuiuio">#REF!</definedName>
    <definedName name="yuiyu" localSheetId="2">#REF!</definedName>
    <definedName name="yuiyu" localSheetId="1">#REF!</definedName>
    <definedName name="yuiyu" localSheetId="3">#REF!</definedName>
    <definedName name="yuiyu" localSheetId="7">#REF!</definedName>
    <definedName name="yuiyu" localSheetId="4">#REF!</definedName>
    <definedName name="yuiyu" localSheetId="5">#REF!</definedName>
    <definedName name="yuiyu" localSheetId="6">#REF!</definedName>
    <definedName name="yuiyu" localSheetId="8">#REF!</definedName>
    <definedName name="yuiyu" localSheetId="9">#REF!</definedName>
    <definedName name="yuiyu" localSheetId="11">#REF!</definedName>
    <definedName name="yuiyu" localSheetId="10">#REF!</definedName>
    <definedName name="yuiyu" localSheetId="16">#REF!</definedName>
    <definedName name="yuiyu" localSheetId="13">#REF!</definedName>
    <definedName name="yuiyu" localSheetId="12">#REF!</definedName>
    <definedName name="yuiyu" localSheetId="15">#REF!</definedName>
    <definedName name="yuiyu" localSheetId="14">#REF!</definedName>
    <definedName name="yuiyu" localSheetId="20">#REF!</definedName>
    <definedName name="yuiyu" localSheetId="17">#REF!</definedName>
    <definedName name="yuiyu" localSheetId="19">#REF!</definedName>
    <definedName name="yuiyu" localSheetId="18">#REF!</definedName>
    <definedName name="yuiyu" localSheetId="24">#REF!</definedName>
    <definedName name="yuiyu" localSheetId="22">#REF!</definedName>
    <definedName name="yuiyu" localSheetId="21">#REF!</definedName>
    <definedName name="yuiyu" localSheetId="23">#REF!</definedName>
    <definedName name="yuiyu" localSheetId="25">#REF!</definedName>
    <definedName name="yuiyu" localSheetId="26">#REF!</definedName>
    <definedName name="yuiyu" localSheetId="27">#REF!</definedName>
    <definedName name="yuiyu" localSheetId="28">#REF!</definedName>
    <definedName name="yuiyu" localSheetId="32">#REF!</definedName>
    <definedName name="yuiyu" localSheetId="33">#REF!</definedName>
    <definedName name="yuiyu" localSheetId="34">#REF!</definedName>
    <definedName name="yuiyu" localSheetId="35">#REF!</definedName>
    <definedName name="yuiyu" localSheetId="29">#REF!</definedName>
    <definedName name="yuiyu" localSheetId="30">#REF!</definedName>
    <definedName name="yuiyu" localSheetId="31">#REF!</definedName>
    <definedName name="yuiyu" localSheetId="36">#REF!</definedName>
    <definedName name="yuiyu" localSheetId="37">#REF!</definedName>
    <definedName name="yuiyu" localSheetId="38">#REF!</definedName>
    <definedName name="yuiyu" localSheetId="39">#REF!</definedName>
    <definedName name="yuiyu" localSheetId="40">#REF!</definedName>
    <definedName name="yuiyu" localSheetId="41">#REF!</definedName>
    <definedName name="yuiyu" localSheetId="42">#REF!</definedName>
    <definedName name="yuiyu" localSheetId="43">#REF!</definedName>
    <definedName name="yuiyu" localSheetId="44">#REF!</definedName>
    <definedName name="yuiyu" localSheetId="61">#REF!</definedName>
    <definedName name="yuiyu" localSheetId="60">#REF!</definedName>
    <definedName name="yuiyu" localSheetId="47">#REF!</definedName>
    <definedName name="yuiyu" localSheetId="46">#REF!</definedName>
    <definedName name="yuiyu" localSheetId="45">#REF!</definedName>
    <definedName name="yuiyu" localSheetId="48">#REF!</definedName>
    <definedName name="yuiyu" localSheetId="50">#REF!</definedName>
    <definedName name="yuiyu" localSheetId="51">#REF!</definedName>
    <definedName name="yuiyu" localSheetId="52">#REF!</definedName>
    <definedName name="yuiyu" localSheetId="49">#REF!</definedName>
    <definedName name="yuiyu" localSheetId="55">#REF!</definedName>
    <definedName name="yuiyu" localSheetId="58">#REF!</definedName>
    <definedName name="yuiyu" localSheetId="53">#REF!</definedName>
    <definedName name="yuiyu" localSheetId="57">#REF!</definedName>
    <definedName name="yuiyu" localSheetId="59">#REF!</definedName>
    <definedName name="yuiyu" localSheetId="54">#REF!</definedName>
    <definedName name="yuiyu" localSheetId="56">#REF!</definedName>
    <definedName name="yuiyu" localSheetId="62">#REF!</definedName>
    <definedName name="yuiyu">#REF!</definedName>
    <definedName name="ZZZ" localSheetId="2">'[18]사업계획(97년)'!#REF!</definedName>
    <definedName name="ZZZ" localSheetId="1">'[18]사업계획(97년)'!#REF!</definedName>
    <definedName name="ZZZ" localSheetId="3">'[18]사업계획(97년)'!#REF!</definedName>
    <definedName name="ZZZ" localSheetId="7">'[18]사업계획(97년)'!#REF!</definedName>
    <definedName name="ZZZ" localSheetId="4">'[18]사업계획(97년)'!#REF!</definedName>
    <definedName name="ZZZ" localSheetId="5">'[18]사업계획(97년)'!#REF!</definedName>
    <definedName name="ZZZ" localSheetId="6">'[18]사업계획(97년)'!#REF!</definedName>
    <definedName name="ZZZ" localSheetId="8">'[18]사업계획(97년)'!#REF!</definedName>
    <definedName name="ZZZ" localSheetId="9">'[18]사업계획(97년)'!#REF!</definedName>
    <definedName name="ZZZ" localSheetId="11">'[18]사업계획(97년)'!#REF!</definedName>
    <definedName name="ZZZ" localSheetId="10">'[18]사업계획(97년)'!#REF!</definedName>
    <definedName name="ZZZ" localSheetId="16">'[18]사업계획(97년)'!#REF!</definedName>
    <definedName name="ZZZ" localSheetId="13">'[18]사업계획(97년)'!#REF!</definedName>
    <definedName name="ZZZ" localSheetId="12">'[18]사업계획(97년)'!#REF!</definedName>
    <definedName name="ZZZ" localSheetId="15">'[18]사업계획(97년)'!#REF!</definedName>
    <definedName name="ZZZ" localSheetId="14">'[18]사업계획(97년)'!#REF!</definedName>
    <definedName name="ZZZ" localSheetId="20">'[18]사업계획(97년)'!#REF!</definedName>
    <definedName name="ZZZ" localSheetId="17">'[18]사업계획(97년)'!#REF!</definedName>
    <definedName name="ZZZ" localSheetId="19">'[18]사업계획(97년)'!#REF!</definedName>
    <definedName name="ZZZ" localSheetId="18">'[18]사업계획(97년)'!#REF!</definedName>
    <definedName name="ZZZ" localSheetId="24">'[18]사업계획(97년)'!#REF!</definedName>
    <definedName name="ZZZ" localSheetId="22">'[18]사업계획(97년)'!#REF!</definedName>
    <definedName name="ZZZ" localSheetId="21">'[18]사업계획(97년)'!#REF!</definedName>
    <definedName name="ZZZ" localSheetId="23">'[18]사업계획(97년)'!#REF!</definedName>
    <definedName name="ZZZ" localSheetId="25">'[18]사업계획(97년)'!#REF!</definedName>
    <definedName name="ZZZ" localSheetId="26">'[18]사업계획(97년)'!#REF!</definedName>
    <definedName name="ZZZ" localSheetId="27">'[18]사업계획(97년)'!#REF!</definedName>
    <definedName name="ZZZ" localSheetId="28">'[18]사업계획(97년)'!#REF!</definedName>
    <definedName name="ZZZ" localSheetId="32">'[18]사업계획(97년)'!#REF!</definedName>
    <definedName name="ZZZ" localSheetId="33">'[18]사업계획(97년)'!#REF!</definedName>
    <definedName name="ZZZ" localSheetId="34">'[18]사업계획(97년)'!#REF!</definedName>
    <definedName name="ZZZ" localSheetId="35">'[18]사업계획(97년)'!#REF!</definedName>
    <definedName name="ZZZ" localSheetId="29">'[18]사업계획(97년)'!#REF!</definedName>
    <definedName name="ZZZ" localSheetId="30">'[18]사업계획(97년)'!#REF!</definedName>
    <definedName name="ZZZ" localSheetId="31">'[18]사업계획(97년)'!#REF!</definedName>
    <definedName name="ZZZ" localSheetId="36">'[18]사업계획(97년)'!#REF!</definedName>
    <definedName name="ZZZ" localSheetId="37">'[18]사업계획(97년)'!#REF!</definedName>
    <definedName name="ZZZ" localSheetId="38">'[18]사업계획(97년)'!#REF!</definedName>
    <definedName name="ZZZ" localSheetId="39">'[18]사업계획(97년)'!#REF!</definedName>
    <definedName name="ZZZ" localSheetId="40">'[18]사업계획(97년)'!#REF!</definedName>
    <definedName name="ZZZ" localSheetId="41">'[18]사업계획(97년)'!#REF!</definedName>
    <definedName name="ZZZ" localSheetId="42">'[18]사업계획(97년)'!#REF!</definedName>
    <definedName name="ZZZ" localSheetId="43">'[18]사업계획(97년)'!#REF!</definedName>
    <definedName name="ZZZ" localSheetId="44">'[18]사업계획(97년)'!#REF!</definedName>
    <definedName name="ZZZ" localSheetId="61">'[18]사업계획(97년)'!#REF!</definedName>
    <definedName name="ZZZ" localSheetId="60">'[18]사업계획(97년)'!#REF!</definedName>
    <definedName name="ZZZ" localSheetId="47">'[18]사업계획(97년)'!#REF!</definedName>
    <definedName name="ZZZ" localSheetId="46">'[18]사업계획(97년)'!#REF!</definedName>
    <definedName name="ZZZ" localSheetId="45">'[18]사업계획(97년)'!#REF!</definedName>
    <definedName name="ZZZ" localSheetId="48">'[18]사업계획(97년)'!#REF!</definedName>
    <definedName name="ZZZ" localSheetId="50">'[18]사업계획(97년)'!#REF!</definedName>
    <definedName name="ZZZ" localSheetId="51">'[18]사업계획(97년)'!#REF!</definedName>
    <definedName name="ZZZ" localSheetId="52">'[18]사업계획(97년)'!#REF!</definedName>
    <definedName name="ZZZ" localSheetId="49">'[18]사업계획(97년)'!#REF!</definedName>
    <definedName name="ZZZ" localSheetId="55">'[18]사업계획(97년)'!#REF!</definedName>
    <definedName name="ZZZ" localSheetId="58">'[18]사업계획(97년)'!#REF!</definedName>
    <definedName name="ZZZ" localSheetId="53">'[18]사업계획(97년)'!#REF!</definedName>
    <definedName name="ZZZ" localSheetId="57">'[18]사업계획(97년)'!#REF!</definedName>
    <definedName name="ZZZ" localSheetId="59">'[18]사업계획(97년)'!#REF!</definedName>
    <definedName name="ZZZ" localSheetId="54">'[18]사업계획(97년)'!#REF!</definedName>
    <definedName name="ZZZ" localSheetId="56">'[18]사업계획(97년)'!#REF!</definedName>
    <definedName name="ZZZ" localSheetId="62">'[18]사업계획(97년)'!#REF!</definedName>
    <definedName name="ZZZ">'[18]사업계획(97년)'!#REF!</definedName>
    <definedName name="zzzzz" localSheetId="2">#REF!</definedName>
    <definedName name="zzzzz" localSheetId="1">#REF!</definedName>
    <definedName name="zzzzz" localSheetId="3">#REF!</definedName>
    <definedName name="zzzzz" localSheetId="7">#REF!</definedName>
    <definedName name="zzzzz" localSheetId="4">#REF!</definedName>
    <definedName name="zzzzz" localSheetId="5">#REF!</definedName>
    <definedName name="zzzzz" localSheetId="6">#REF!</definedName>
    <definedName name="zzzzz" localSheetId="8">#REF!</definedName>
    <definedName name="zzzzz" localSheetId="9">#REF!</definedName>
    <definedName name="zzzzz" localSheetId="11">#REF!</definedName>
    <definedName name="zzzzz" localSheetId="10">#REF!</definedName>
    <definedName name="zzzzz" localSheetId="16">#REF!</definedName>
    <definedName name="zzzzz" localSheetId="13">#REF!</definedName>
    <definedName name="zzzzz" localSheetId="12">#REF!</definedName>
    <definedName name="zzzzz" localSheetId="15">#REF!</definedName>
    <definedName name="zzzzz" localSheetId="14">#REF!</definedName>
    <definedName name="zzzzz" localSheetId="20">#REF!</definedName>
    <definedName name="zzzzz" localSheetId="17">#REF!</definedName>
    <definedName name="zzzzz" localSheetId="19">#REF!</definedName>
    <definedName name="zzzzz" localSheetId="18">#REF!</definedName>
    <definedName name="zzzzz" localSheetId="24">#REF!</definedName>
    <definedName name="zzzzz" localSheetId="22">#REF!</definedName>
    <definedName name="zzzzz" localSheetId="21">#REF!</definedName>
    <definedName name="zzzzz" localSheetId="23">#REF!</definedName>
    <definedName name="zzzzz" localSheetId="25">#REF!</definedName>
    <definedName name="zzzzz" localSheetId="26">#REF!</definedName>
    <definedName name="zzzzz" localSheetId="27">#REF!</definedName>
    <definedName name="zzzzz" localSheetId="28">#REF!</definedName>
    <definedName name="zzzzz" localSheetId="32">#REF!</definedName>
    <definedName name="zzzzz" localSheetId="33">#REF!</definedName>
    <definedName name="zzzzz" localSheetId="34">#REF!</definedName>
    <definedName name="zzzzz" localSheetId="35">#REF!</definedName>
    <definedName name="zzzzz" localSheetId="29">#REF!</definedName>
    <definedName name="zzzzz" localSheetId="30">#REF!</definedName>
    <definedName name="zzzzz" localSheetId="31">#REF!</definedName>
    <definedName name="zzzzz" localSheetId="36">#REF!</definedName>
    <definedName name="zzzzz" localSheetId="37">#REF!</definedName>
    <definedName name="zzzzz" localSheetId="38">#REF!</definedName>
    <definedName name="zzzzz" localSheetId="39">#REF!</definedName>
    <definedName name="zzzzz" localSheetId="40">#REF!</definedName>
    <definedName name="zzzzz" localSheetId="41">#REF!</definedName>
    <definedName name="zzzzz" localSheetId="42">#REF!</definedName>
    <definedName name="zzzzz" localSheetId="43">#REF!</definedName>
    <definedName name="zzzzz" localSheetId="44">#REF!</definedName>
    <definedName name="zzzzz" localSheetId="61">#REF!</definedName>
    <definedName name="zzzzz" localSheetId="60">#REF!</definedName>
    <definedName name="zzzzz" localSheetId="47">#REF!</definedName>
    <definedName name="zzzzz" localSheetId="46">#REF!</definedName>
    <definedName name="zzzzz" localSheetId="45">#REF!</definedName>
    <definedName name="zzzzz" localSheetId="48">#REF!</definedName>
    <definedName name="zzzzz" localSheetId="50">#REF!</definedName>
    <definedName name="zzzzz" localSheetId="51">#REF!</definedName>
    <definedName name="zzzzz" localSheetId="52">#REF!</definedName>
    <definedName name="zzzzz" localSheetId="49">#REF!</definedName>
    <definedName name="zzzzz" localSheetId="55">#REF!</definedName>
    <definedName name="zzzzz" localSheetId="58">#REF!</definedName>
    <definedName name="zzzzz" localSheetId="53">#REF!</definedName>
    <definedName name="zzzzz" localSheetId="57">#REF!</definedName>
    <definedName name="zzzzz" localSheetId="59">#REF!</definedName>
    <definedName name="zzzzz" localSheetId="54">#REF!</definedName>
    <definedName name="zzzzz" localSheetId="56">#REF!</definedName>
    <definedName name="zzzzz" localSheetId="62">#REF!</definedName>
    <definedName name="zzzzz">#REF!</definedName>
    <definedName name="Ε_샥dⅨ" localSheetId="2">#REF!</definedName>
    <definedName name="Ε_샥dⅨ" localSheetId="1">#REF!</definedName>
    <definedName name="Ε_샥dⅨ" localSheetId="3">#REF!</definedName>
    <definedName name="Ε_샥dⅨ" localSheetId="7">#REF!</definedName>
    <definedName name="Ε_샥dⅨ" localSheetId="4">#REF!</definedName>
    <definedName name="Ε_샥dⅨ" localSheetId="5">#REF!</definedName>
    <definedName name="Ε_샥dⅨ" localSheetId="6">#REF!</definedName>
    <definedName name="Ε_샥dⅨ" localSheetId="8">#REF!</definedName>
    <definedName name="Ε_샥dⅨ" localSheetId="9">#REF!</definedName>
    <definedName name="Ε_샥dⅨ" localSheetId="11">#REF!</definedName>
    <definedName name="Ε_샥dⅨ" localSheetId="10">#REF!</definedName>
    <definedName name="Ε_샥dⅨ" localSheetId="16">#REF!</definedName>
    <definedName name="Ε_샥dⅨ" localSheetId="13">#REF!</definedName>
    <definedName name="Ε_샥dⅨ" localSheetId="12">#REF!</definedName>
    <definedName name="Ε_샥dⅨ" localSheetId="15">#REF!</definedName>
    <definedName name="Ε_샥dⅨ" localSheetId="14">#REF!</definedName>
    <definedName name="Ε_샥dⅨ" localSheetId="20">#REF!</definedName>
    <definedName name="Ε_샥dⅨ" localSheetId="17">#REF!</definedName>
    <definedName name="Ε_샥dⅨ" localSheetId="19">#REF!</definedName>
    <definedName name="Ε_샥dⅨ" localSheetId="18">#REF!</definedName>
    <definedName name="Ε_샥dⅨ" localSheetId="24">#REF!</definedName>
    <definedName name="Ε_샥dⅨ" localSheetId="22">#REF!</definedName>
    <definedName name="Ε_샥dⅨ" localSheetId="21">#REF!</definedName>
    <definedName name="Ε_샥dⅨ" localSheetId="23">#REF!</definedName>
    <definedName name="Ε_샥dⅨ" localSheetId="25">#REF!</definedName>
    <definedName name="Ε_샥dⅨ" localSheetId="26">#REF!</definedName>
    <definedName name="Ε_샥dⅨ" localSheetId="27">#REF!</definedName>
    <definedName name="Ε_샥dⅨ" localSheetId="28">#REF!</definedName>
    <definedName name="Ε_샥dⅨ" localSheetId="32">#REF!</definedName>
    <definedName name="Ε_샥dⅨ" localSheetId="33">#REF!</definedName>
    <definedName name="Ε_샥dⅨ" localSheetId="34">#REF!</definedName>
    <definedName name="Ε_샥dⅨ" localSheetId="35">#REF!</definedName>
    <definedName name="Ε_샥dⅨ" localSheetId="29">#REF!</definedName>
    <definedName name="Ε_샥dⅨ" localSheetId="30">#REF!</definedName>
    <definedName name="Ε_샥dⅨ" localSheetId="31">#REF!</definedName>
    <definedName name="Ε_샥dⅨ" localSheetId="36">#REF!</definedName>
    <definedName name="Ε_샥dⅨ" localSheetId="37">#REF!</definedName>
    <definedName name="Ε_샥dⅨ" localSheetId="38">#REF!</definedName>
    <definedName name="Ε_샥dⅨ" localSheetId="39">#REF!</definedName>
    <definedName name="Ε_샥dⅨ" localSheetId="40">#REF!</definedName>
    <definedName name="Ε_샥dⅨ" localSheetId="41">#REF!</definedName>
    <definedName name="Ε_샥dⅨ" localSheetId="42">#REF!</definedName>
    <definedName name="Ε_샥dⅨ" localSheetId="43">#REF!</definedName>
    <definedName name="Ε_샥dⅨ" localSheetId="44">#REF!</definedName>
    <definedName name="Ε_샥dⅨ" localSheetId="61">#REF!</definedName>
    <definedName name="Ε_샥dⅨ" localSheetId="60">#REF!</definedName>
    <definedName name="Ε_샥dⅨ" localSheetId="47">#REF!</definedName>
    <definedName name="Ε_샥dⅨ" localSheetId="46">#REF!</definedName>
    <definedName name="Ε_샥dⅨ" localSheetId="45">#REF!</definedName>
    <definedName name="Ε_샥dⅨ" localSheetId="48">#REF!</definedName>
    <definedName name="Ε_샥dⅨ" localSheetId="50">#REF!</definedName>
    <definedName name="Ε_샥dⅨ" localSheetId="51">#REF!</definedName>
    <definedName name="Ε_샥dⅨ" localSheetId="52">#REF!</definedName>
    <definedName name="Ε_샥dⅨ" localSheetId="49">#REF!</definedName>
    <definedName name="Ε_샥dⅨ" localSheetId="55">#REF!</definedName>
    <definedName name="Ε_샥dⅨ" localSheetId="58">#REF!</definedName>
    <definedName name="Ε_샥dⅨ" localSheetId="53">#REF!</definedName>
    <definedName name="Ε_샥dⅨ" localSheetId="57">#REF!</definedName>
    <definedName name="Ε_샥dⅨ" localSheetId="59">#REF!</definedName>
    <definedName name="Ε_샥dⅨ" localSheetId="54">#REF!</definedName>
    <definedName name="Ε_샥dⅨ" localSheetId="56">#REF!</definedName>
    <definedName name="Ε_샥dⅨ" localSheetId="62">#REF!</definedName>
    <definedName name="Ε_샥dⅨ">#REF!</definedName>
    <definedName name="_xlnm.Database" localSheetId="2">'[19]사업계획(97년)'!#REF!</definedName>
    <definedName name="_xlnm.Database" localSheetId="1">'[19]사업계획(97년)'!#REF!</definedName>
    <definedName name="_xlnm.Database" localSheetId="3">'[19]사업계획(97년)'!#REF!</definedName>
    <definedName name="_xlnm.Database" localSheetId="7">'[19]사업계획(97년)'!#REF!</definedName>
    <definedName name="_xlnm.Database" localSheetId="4">'[19]사업계획(97년)'!#REF!</definedName>
    <definedName name="_xlnm.Database" localSheetId="5">'[19]사업계획(97년)'!#REF!</definedName>
    <definedName name="_xlnm.Database" localSheetId="6">'[19]사업계획(97년)'!#REF!</definedName>
    <definedName name="_xlnm.Database" localSheetId="8">'[19]사업계획(97년)'!#REF!</definedName>
    <definedName name="_xlnm.Database" localSheetId="9">'[19]사업계획(97년)'!#REF!</definedName>
    <definedName name="_xlnm.Database" localSheetId="11">'[19]사업계획(97년)'!#REF!</definedName>
    <definedName name="_xlnm.Database" localSheetId="10">'[19]사업계획(97년)'!#REF!</definedName>
    <definedName name="_xlnm.Database" localSheetId="16">'[19]사업계획(97년)'!#REF!</definedName>
    <definedName name="_xlnm.Database" localSheetId="13">'[19]사업계획(97년)'!#REF!</definedName>
    <definedName name="_xlnm.Database" localSheetId="12">'[19]사업계획(97년)'!#REF!</definedName>
    <definedName name="_xlnm.Database" localSheetId="15">'[19]사업계획(97년)'!#REF!</definedName>
    <definedName name="_xlnm.Database" localSheetId="14">'[19]사업계획(97년)'!#REF!</definedName>
    <definedName name="_xlnm.Database" localSheetId="20">'[19]사업계획(97년)'!#REF!</definedName>
    <definedName name="_xlnm.Database" localSheetId="17">'[19]사업계획(97년)'!#REF!</definedName>
    <definedName name="_xlnm.Database" localSheetId="19">'[19]사업계획(97년)'!#REF!</definedName>
    <definedName name="_xlnm.Database" localSheetId="18">'[19]사업계획(97년)'!#REF!</definedName>
    <definedName name="_xlnm.Database" localSheetId="24">'[19]사업계획(97년)'!#REF!</definedName>
    <definedName name="_xlnm.Database" localSheetId="22">'[19]사업계획(97년)'!#REF!</definedName>
    <definedName name="_xlnm.Database" localSheetId="21">'[19]사업계획(97년)'!#REF!</definedName>
    <definedName name="_xlnm.Database" localSheetId="23">'[19]사업계획(97년)'!#REF!</definedName>
    <definedName name="_xlnm.Database" localSheetId="25">'[19]사업계획(97년)'!#REF!</definedName>
    <definedName name="_xlnm.Database" localSheetId="26">'[19]사업계획(97년)'!#REF!</definedName>
    <definedName name="_xlnm.Database" localSheetId="27">'[19]사업계획(97년)'!#REF!</definedName>
    <definedName name="_xlnm.Database" localSheetId="28">'[19]사업계획(97년)'!#REF!</definedName>
    <definedName name="_xlnm.Database" localSheetId="32">'[19]사업계획(97년)'!#REF!</definedName>
    <definedName name="_xlnm.Database" localSheetId="33">'[19]사업계획(97년)'!#REF!</definedName>
    <definedName name="_xlnm.Database" localSheetId="34">'[19]사업계획(97년)'!#REF!</definedName>
    <definedName name="_xlnm.Database" localSheetId="35">'[19]사업계획(97년)'!#REF!</definedName>
    <definedName name="_xlnm.Database" localSheetId="29">'[19]사업계획(97년)'!#REF!</definedName>
    <definedName name="_xlnm.Database" localSheetId="30">'[19]사업계획(97년)'!#REF!</definedName>
    <definedName name="_xlnm.Database" localSheetId="31">'[19]사업계획(97년)'!#REF!</definedName>
    <definedName name="_xlnm.Database" localSheetId="36">'[19]사업계획(97년)'!#REF!</definedName>
    <definedName name="_xlnm.Database" localSheetId="37">'[19]사업계획(97년)'!#REF!</definedName>
    <definedName name="_xlnm.Database" localSheetId="38">'[19]사업계획(97년)'!#REF!</definedName>
    <definedName name="_xlnm.Database" localSheetId="39">'[19]사업계획(97년)'!#REF!</definedName>
    <definedName name="_xlnm.Database" localSheetId="40">'[19]사업계획(97년)'!#REF!</definedName>
    <definedName name="_xlnm.Database" localSheetId="41">'[19]사업계획(97년)'!#REF!</definedName>
    <definedName name="_xlnm.Database" localSheetId="42">'[19]사업계획(97년)'!#REF!</definedName>
    <definedName name="_xlnm.Database" localSheetId="43">'[19]사업계획(97년)'!#REF!</definedName>
    <definedName name="_xlnm.Database" localSheetId="44">'[19]사업계획(97년)'!#REF!</definedName>
    <definedName name="_xlnm.Database" localSheetId="61">'[19]사업계획(97년)'!#REF!</definedName>
    <definedName name="_xlnm.Database" localSheetId="60">'[19]사업계획(97년)'!#REF!</definedName>
    <definedName name="_xlnm.Database" localSheetId="47">'[19]사업계획(97년)'!#REF!</definedName>
    <definedName name="_xlnm.Database" localSheetId="46">'[19]사업계획(97년)'!#REF!</definedName>
    <definedName name="_xlnm.Database" localSheetId="45">'[19]사업계획(97년)'!#REF!</definedName>
    <definedName name="_xlnm.Database" localSheetId="48">'[19]사업계획(97년)'!#REF!</definedName>
    <definedName name="_xlnm.Database" localSheetId="50">'[19]사업계획(97년)'!#REF!</definedName>
    <definedName name="_xlnm.Database" localSheetId="51">'[19]사업계획(97년)'!#REF!</definedName>
    <definedName name="_xlnm.Database" localSheetId="52">'[19]사업계획(97년)'!#REF!</definedName>
    <definedName name="_xlnm.Database" localSheetId="49">'[19]사업계획(97년)'!#REF!</definedName>
    <definedName name="_xlnm.Database" localSheetId="55">'[19]사업계획(97년)'!#REF!</definedName>
    <definedName name="_xlnm.Database" localSheetId="58">'[19]사업계획(97년)'!#REF!</definedName>
    <definedName name="_xlnm.Database" localSheetId="53">'[19]사업계획(97년)'!#REF!</definedName>
    <definedName name="_xlnm.Database" localSheetId="57">'[19]사업계획(97년)'!#REF!</definedName>
    <definedName name="_xlnm.Database" localSheetId="59">'[19]사업계획(97년)'!#REF!</definedName>
    <definedName name="_xlnm.Database" localSheetId="54">'[19]사업계획(97년)'!#REF!</definedName>
    <definedName name="_xlnm.Database" localSheetId="56">'[19]사업계획(97년)'!#REF!</definedName>
    <definedName name="_xlnm.Database" localSheetId="62">'[19]사업계획(97년)'!#REF!</definedName>
    <definedName name="_xlnm.Database">'[19]사업계획(97년)'!#REF!</definedName>
    <definedName name="_xlnm.Print_Titles" localSheetId="2">#REF!</definedName>
    <definedName name="_xlnm.Print_Titles" localSheetId="1">#REF!</definedName>
    <definedName name="_xlnm.Print_Titles" localSheetId="3">#REF!</definedName>
    <definedName name="_xlnm.Print_Titles" localSheetId="7">#REF!</definedName>
    <definedName name="_xlnm.Print_Titles" localSheetId="4">#REF!</definedName>
    <definedName name="_xlnm.Print_Titles" localSheetId="5">#REF!</definedName>
    <definedName name="_xlnm.Print_Titles" localSheetId="6">#REF!</definedName>
    <definedName name="_xlnm.Print_Titles" localSheetId="8">#REF!</definedName>
    <definedName name="_xlnm.Print_Titles" localSheetId="9">#REF!</definedName>
    <definedName name="_xlnm.Print_Titles" localSheetId="11">#REF!</definedName>
    <definedName name="_xlnm.Print_Titles" localSheetId="10">#REF!</definedName>
    <definedName name="_xlnm.Print_Titles" localSheetId="16">#REF!</definedName>
    <definedName name="_xlnm.Print_Titles" localSheetId="13">#REF!</definedName>
    <definedName name="_xlnm.Print_Titles" localSheetId="12">#REF!</definedName>
    <definedName name="_xlnm.Print_Titles" localSheetId="15">#REF!</definedName>
    <definedName name="_xlnm.Print_Titles" localSheetId="14">#REF!</definedName>
    <definedName name="_xlnm.Print_Titles" localSheetId="20">#REF!</definedName>
    <definedName name="_xlnm.Print_Titles" localSheetId="17">#REF!</definedName>
    <definedName name="_xlnm.Print_Titles" localSheetId="19">#REF!</definedName>
    <definedName name="_xlnm.Print_Titles" localSheetId="18">#REF!</definedName>
    <definedName name="_xlnm.Print_Titles" localSheetId="24">#REF!</definedName>
    <definedName name="_xlnm.Print_Titles" localSheetId="22">#REF!</definedName>
    <definedName name="_xlnm.Print_Titles" localSheetId="21">#REF!</definedName>
    <definedName name="_xlnm.Print_Titles" localSheetId="23">#REF!</definedName>
    <definedName name="_xlnm.Print_Titles" localSheetId="25">#REF!</definedName>
    <definedName name="_xlnm.Print_Titles" localSheetId="26">#REF!</definedName>
    <definedName name="_xlnm.Print_Titles" localSheetId="27">#REF!</definedName>
    <definedName name="_xlnm.Print_Titles" localSheetId="28">#REF!</definedName>
    <definedName name="_xlnm.Print_Titles" localSheetId="32">#REF!</definedName>
    <definedName name="_xlnm.Print_Titles" localSheetId="33">#REF!</definedName>
    <definedName name="_xlnm.Print_Titles" localSheetId="34">#REF!</definedName>
    <definedName name="_xlnm.Print_Titles" localSheetId="35">#REF!</definedName>
    <definedName name="_xlnm.Print_Titles" localSheetId="29">#REF!</definedName>
    <definedName name="_xlnm.Print_Titles" localSheetId="30">#REF!</definedName>
    <definedName name="_xlnm.Print_Titles" localSheetId="31">#REF!</definedName>
    <definedName name="_xlnm.Print_Titles" localSheetId="36">#REF!</definedName>
    <definedName name="_xlnm.Print_Titles" localSheetId="37">#REF!</definedName>
    <definedName name="_xlnm.Print_Titles" localSheetId="38">#REF!</definedName>
    <definedName name="_xlnm.Print_Titles" localSheetId="39">#REF!</definedName>
    <definedName name="_xlnm.Print_Titles" localSheetId="40">#REF!</definedName>
    <definedName name="_xlnm.Print_Titles" localSheetId="41">#REF!</definedName>
    <definedName name="_xlnm.Print_Titles" localSheetId="42">#REF!</definedName>
    <definedName name="_xlnm.Print_Titles" localSheetId="43">#REF!</definedName>
    <definedName name="_xlnm.Print_Titles" localSheetId="44">#REF!</definedName>
    <definedName name="_xlnm.Print_Titles" localSheetId="61">#REF!</definedName>
    <definedName name="_xlnm.Print_Titles" localSheetId="60">#REF!</definedName>
    <definedName name="_xlnm.Print_Titles" localSheetId="47">#REF!</definedName>
    <definedName name="_xlnm.Print_Titles" localSheetId="46">#REF!</definedName>
    <definedName name="_xlnm.Print_Titles" localSheetId="45">#REF!</definedName>
    <definedName name="_xlnm.Print_Titles" localSheetId="48">#REF!</definedName>
    <definedName name="_xlnm.Print_Titles" localSheetId="50">#REF!</definedName>
    <definedName name="_xlnm.Print_Titles" localSheetId="51">#REF!</definedName>
    <definedName name="_xlnm.Print_Titles" localSheetId="52">#REF!</definedName>
    <definedName name="_xlnm.Print_Titles" localSheetId="49">#REF!</definedName>
    <definedName name="_xlnm.Print_Titles" localSheetId="55">#REF!</definedName>
    <definedName name="_xlnm.Print_Titles" localSheetId="58">#REF!</definedName>
    <definedName name="_xlnm.Print_Titles" localSheetId="53">#REF!</definedName>
    <definedName name="_xlnm.Print_Titles" localSheetId="57">#REF!</definedName>
    <definedName name="_xlnm.Print_Titles" localSheetId="59">#REF!</definedName>
    <definedName name="_xlnm.Print_Titles" localSheetId="54">#REF!</definedName>
    <definedName name="_xlnm.Print_Titles" localSheetId="56">#REF!</definedName>
    <definedName name="_xlnm.Print_Titles" localSheetId="62">#REF!</definedName>
    <definedName name="_xlnm.Print_Titles">#REF!</definedName>
    <definedName name="_xlnm.Extract" localSheetId="2">'[19]사업계획(97년)'!#REF!</definedName>
    <definedName name="_xlnm.Extract" localSheetId="1">'[19]사업계획(97년)'!#REF!</definedName>
    <definedName name="_xlnm.Extract" localSheetId="3">'[19]사업계획(97년)'!#REF!</definedName>
    <definedName name="_xlnm.Extract" localSheetId="7">'[19]사업계획(97년)'!#REF!</definedName>
    <definedName name="_xlnm.Extract" localSheetId="4">'[19]사업계획(97년)'!#REF!</definedName>
    <definedName name="_xlnm.Extract" localSheetId="5">'[19]사업계획(97년)'!#REF!</definedName>
    <definedName name="_xlnm.Extract" localSheetId="6">'[19]사업계획(97년)'!#REF!</definedName>
    <definedName name="_xlnm.Extract" localSheetId="8">'[19]사업계획(97년)'!#REF!</definedName>
    <definedName name="_xlnm.Extract" localSheetId="9">'[19]사업계획(97년)'!#REF!</definedName>
    <definedName name="_xlnm.Extract" localSheetId="11">'[19]사업계획(97년)'!#REF!</definedName>
    <definedName name="_xlnm.Extract" localSheetId="10">'[19]사업계획(97년)'!#REF!</definedName>
    <definedName name="_xlnm.Extract" localSheetId="16">'[19]사업계획(97년)'!#REF!</definedName>
    <definedName name="_xlnm.Extract" localSheetId="13">'[19]사업계획(97년)'!#REF!</definedName>
    <definedName name="_xlnm.Extract" localSheetId="12">'[19]사업계획(97년)'!#REF!</definedName>
    <definedName name="_xlnm.Extract" localSheetId="15">'[19]사업계획(97년)'!#REF!</definedName>
    <definedName name="_xlnm.Extract" localSheetId="14">'[19]사업계획(97년)'!#REF!</definedName>
    <definedName name="_xlnm.Extract" localSheetId="20">'[19]사업계획(97년)'!#REF!</definedName>
    <definedName name="_xlnm.Extract" localSheetId="17">'[19]사업계획(97년)'!#REF!</definedName>
    <definedName name="_xlnm.Extract" localSheetId="19">'[19]사업계획(97년)'!#REF!</definedName>
    <definedName name="_xlnm.Extract" localSheetId="18">'[19]사업계획(97년)'!#REF!</definedName>
    <definedName name="_xlnm.Extract" localSheetId="24">'[19]사업계획(97년)'!#REF!</definedName>
    <definedName name="_xlnm.Extract" localSheetId="22">'[19]사업계획(97년)'!#REF!</definedName>
    <definedName name="_xlnm.Extract" localSheetId="21">'[19]사업계획(97년)'!#REF!</definedName>
    <definedName name="_xlnm.Extract" localSheetId="23">'[19]사업계획(97년)'!#REF!</definedName>
    <definedName name="_xlnm.Extract" localSheetId="25">'[19]사업계획(97년)'!#REF!</definedName>
    <definedName name="_xlnm.Extract" localSheetId="26">'[19]사업계획(97년)'!#REF!</definedName>
    <definedName name="_xlnm.Extract" localSheetId="27">'[19]사업계획(97년)'!#REF!</definedName>
    <definedName name="_xlnm.Extract" localSheetId="28">'[19]사업계획(97년)'!#REF!</definedName>
    <definedName name="_xlnm.Extract" localSheetId="32">'[19]사업계획(97년)'!#REF!</definedName>
    <definedName name="_xlnm.Extract" localSheetId="33">'[19]사업계획(97년)'!#REF!</definedName>
    <definedName name="_xlnm.Extract" localSheetId="34">'[19]사업계획(97년)'!#REF!</definedName>
    <definedName name="_xlnm.Extract" localSheetId="35">'[19]사업계획(97년)'!#REF!</definedName>
    <definedName name="_xlnm.Extract" localSheetId="29">'[19]사업계획(97년)'!#REF!</definedName>
    <definedName name="_xlnm.Extract" localSheetId="30">'[19]사업계획(97년)'!#REF!</definedName>
    <definedName name="_xlnm.Extract" localSheetId="31">'[19]사업계획(97년)'!#REF!</definedName>
    <definedName name="_xlnm.Extract" localSheetId="36">'[19]사업계획(97년)'!#REF!</definedName>
    <definedName name="_xlnm.Extract" localSheetId="37">'[19]사업계획(97년)'!#REF!</definedName>
    <definedName name="_xlnm.Extract" localSheetId="38">'[19]사업계획(97년)'!#REF!</definedName>
    <definedName name="_xlnm.Extract" localSheetId="39">'[19]사업계획(97년)'!#REF!</definedName>
    <definedName name="_xlnm.Extract" localSheetId="40">'[19]사업계획(97년)'!#REF!</definedName>
    <definedName name="_xlnm.Extract" localSheetId="41">'[19]사업계획(97년)'!#REF!</definedName>
    <definedName name="_xlnm.Extract" localSheetId="42">'[19]사업계획(97년)'!#REF!</definedName>
    <definedName name="_xlnm.Extract" localSheetId="43">'[19]사업계획(97년)'!#REF!</definedName>
    <definedName name="_xlnm.Extract" localSheetId="44">'[19]사업계획(97년)'!#REF!</definedName>
    <definedName name="_xlnm.Extract" localSheetId="61">'[19]사업계획(97년)'!#REF!</definedName>
    <definedName name="_xlnm.Extract" localSheetId="60">'[19]사업계획(97년)'!#REF!</definedName>
    <definedName name="_xlnm.Extract" localSheetId="47">'[19]사업계획(97년)'!#REF!</definedName>
    <definedName name="_xlnm.Extract" localSheetId="46">'[19]사업계획(97년)'!#REF!</definedName>
    <definedName name="_xlnm.Extract" localSheetId="45">'[19]사업계획(97년)'!#REF!</definedName>
    <definedName name="_xlnm.Extract" localSheetId="48">'[19]사업계획(97년)'!#REF!</definedName>
    <definedName name="_xlnm.Extract" localSheetId="50">'[19]사업계획(97년)'!#REF!</definedName>
    <definedName name="_xlnm.Extract" localSheetId="51">'[19]사업계획(97년)'!#REF!</definedName>
    <definedName name="_xlnm.Extract" localSheetId="52">'[19]사업계획(97년)'!#REF!</definedName>
    <definedName name="_xlnm.Extract" localSheetId="49">'[19]사업계획(97년)'!#REF!</definedName>
    <definedName name="_xlnm.Extract" localSheetId="55">'[19]사업계획(97년)'!#REF!</definedName>
    <definedName name="_xlnm.Extract" localSheetId="58">'[19]사업계획(97년)'!#REF!</definedName>
    <definedName name="_xlnm.Extract" localSheetId="53">'[19]사업계획(97년)'!#REF!</definedName>
    <definedName name="_xlnm.Extract" localSheetId="57">'[19]사업계획(97년)'!#REF!</definedName>
    <definedName name="_xlnm.Extract" localSheetId="59">'[19]사업계획(97년)'!#REF!</definedName>
    <definedName name="_xlnm.Extract" localSheetId="54">'[19]사업계획(97년)'!#REF!</definedName>
    <definedName name="_xlnm.Extract" localSheetId="56">'[19]사업계획(97년)'!#REF!</definedName>
    <definedName name="_xlnm.Extract" localSheetId="62">'[19]사업계획(97년)'!#REF!</definedName>
    <definedName name="_xlnm.Extract">'[19]사업계획(97년)'!#REF!</definedName>
    <definedName name="_xlnm.Criteria" localSheetId="2">'[19]사업계획(97년)'!#REF!</definedName>
    <definedName name="_xlnm.Criteria" localSheetId="1">'[19]사업계획(97년)'!#REF!</definedName>
    <definedName name="_xlnm.Criteria" localSheetId="3">'[19]사업계획(97년)'!#REF!</definedName>
    <definedName name="_xlnm.Criteria" localSheetId="7">'[19]사업계획(97년)'!#REF!</definedName>
    <definedName name="_xlnm.Criteria" localSheetId="4">'[19]사업계획(97년)'!#REF!</definedName>
    <definedName name="_xlnm.Criteria" localSheetId="5">'[19]사업계획(97년)'!#REF!</definedName>
    <definedName name="_xlnm.Criteria" localSheetId="6">'[19]사업계획(97년)'!#REF!</definedName>
    <definedName name="_xlnm.Criteria" localSheetId="8">'[19]사업계획(97년)'!#REF!</definedName>
    <definedName name="_xlnm.Criteria" localSheetId="9">'[19]사업계획(97년)'!#REF!</definedName>
    <definedName name="_xlnm.Criteria" localSheetId="11">'[19]사업계획(97년)'!#REF!</definedName>
    <definedName name="_xlnm.Criteria" localSheetId="10">'[19]사업계획(97년)'!#REF!</definedName>
    <definedName name="_xlnm.Criteria" localSheetId="16">'[19]사업계획(97년)'!#REF!</definedName>
    <definedName name="_xlnm.Criteria" localSheetId="13">'[19]사업계획(97년)'!#REF!</definedName>
    <definedName name="_xlnm.Criteria" localSheetId="12">'[19]사업계획(97년)'!#REF!</definedName>
    <definedName name="_xlnm.Criteria" localSheetId="15">'[19]사업계획(97년)'!#REF!</definedName>
    <definedName name="_xlnm.Criteria" localSheetId="14">'[19]사업계획(97년)'!#REF!</definedName>
    <definedName name="_xlnm.Criteria" localSheetId="20">'[19]사업계획(97년)'!#REF!</definedName>
    <definedName name="_xlnm.Criteria" localSheetId="17">'[19]사업계획(97년)'!#REF!</definedName>
    <definedName name="_xlnm.Criteria" localSheetId="19">'[19]사업계획(97년)'!#REF!</definedName>
    <definedName name="_xlnm.Criteria" localSheetId="18">'[19]사업계획(97년)'!#REF!</definedName>
    <definedName name="_xlnm.Criteria" localSheetId="24">'[19]사업계획(97년)'!#REF!</definedName>
    <definedName name="_xlnm.Criteria" localSheetId="22">'[19]사업계획(97년)'!#REF!</definedName>
    <definedName name="_xlnm.Criteria" localSheetId="21">'[19]사업계획(97년)'!#REF!</definedName>
    <definedName name="_xlnm.Criteria" localSheetId="23">'[19]사업계획(97년)'!#REF!</definedName>
    <definedName name="_xlnm.Criteria" localSheetId="25">'[19]사업계획(97년)'!#REF!</definedName>
    <definedName name="_xlnm.Criteria" localSheetId="26">'[19]사업계획(97년)'!#REF!</definedName>
    <definedName name="_xlnm.Criteria" localSheetId="27">'[19]사업계획(97년)'!#REF!</definedName>
    <definedName name="_xlnm.Criteria" localSheetId="28">'[19]사업계획(97년)'!#REF!</definedName>
    <definedName name="_xlnm.Criteria" localSheetId="32">'[19]사업계획(97년)'!#REF!</definedName>
    <definedName name="_xlnm.Criteria" localSheetId="33">'[19]사업계획(97년)'!#REF!</definedName>
    <definedName name="_xlnm.Criteria" localSheetId="34">'[19]사업계획(97년)'!#REF!</definedName>
    <definedName name="_xlnm.Criteria" localSheetId="35">'[19]사업계획(97년)'!#REF!</definedName>
    <definedName name="_xlnm.Criteria" localSheetId="29">'[19]사업계획(97년)'!#REF!</definedName>
    <definedName name="_xlnm.Criteria" localSheetId="30">'[19]사업계획(97년)'!#REF!</definedName>
    <definedName name="_xlnm.Criteria" localSheetId="31">'[19]사업계획(97년)'!#REF!</definedName>
    <definedName name="_xlnm.Criteria" localSheetId="36">'[19]사업계획(97년)'!#REF!</definedName>
    <definedName name="_xlnm.Criteria" localSheetId="37">'[19]사업계획(97년)'!#REF!</definedName>
    <definedName name="_xlnm.Criteria" localSheetId="38">'[19]사업계획(97년)'!#REF!</definedName>
    <definedName name="_xlnm.Criteria" localSheetId="39">'[19]사업계획(97년)'!#REF!</definedName>
    <definedName name="_xlnm.Criteria" localSheetId="40">'[19]사업계획(97년)'!#REF!</definedName>
    <definedName name="_xlnm.Criteria" localSheetId="41">'[19]사업계획(97년)'!#REF!</definedName>
    <definedName name="_xlnm.Criteria" localSheetId="42">'[19]사업계획(97년)'!#REF!</definedName>
    <definedName name="_xlnm.Criteria" localSheetId="43">'[19]사업계획(97년)'!#REF!</definedName>
    <definedName name="_xlnm.Criteria" localSheetId="44">'[19]사업계획(97년)'!#REF!</definedName>
    <definedName name="_xlnm.Criteria" localSheetId="61">'[19]사업계획(97년)'!#REF!</definedName>
    <definedName name="_xlnm.Criteria" localSheetId="60">'[19]사업계획(97년)'!#REF!</definedName>
    <definedName name="_xlnm.Criteria" localSheetId="47">'[19]사업계획(97년)'!#REF!</definedName>
    <definedName name="_xlnm.Criteria" localSheetId="46">'[19]사업계획(97년)'!#REF!</definedName>
    <definedName name="_xlnm.Criteria" localSheetId="45">'[19]사업계획(97년)'!#REF!</definedName>
    <definedName name="_xlnm.Criteria" localSheetId="48">'[19]사업계획(97년)'!#REF!</definedName>
    <definedName name="_xlnm.Criteria" localSheetId="50">'[19]사업계획(97년)'!#REF!</definedName>
    <definedName name="_xlnm.Criteria" localSheetId="51">'[19]사업계획(97년)'!#REF!</definedName>
    <definedName name="_xlnm.Criteria" localSheetId="52">'[19]사업계획(97년)'!#REF!</definedName>
    <definedName name="_xlnm.Criteria" localSheetId="49">'[19]사업계획(97년)'!#REF!</definedName>
    <definedName name="_xlnm.Criteria" localSheetId="55">'[19]사업계획(97년)'!#REF!</definedName>
    <definedName name="_xlnm.Criteria" localSheetId="58">'[19]사업계획(97년)'!#REF!</definedName>
    <definedName name="_xlnm.Criteria" localSheetId="53">'[19]사업계획(97년)'!#REF!</definedName>
    <definedName name="_xlnm.Criteria" localSheetId="57">'[19]사업계획(97년)'!#REF!</definedName>
    <definedName name="_xlnm.Criteria" localSheetId="59">'[19]사업계획(97년)'!#REF!</definedName>
    <definedName name="_xlnm.Criteria" localSheetId="54">'[19]사업계획(97년)'!#REF!</definedName>
    <definedName name="_xlnm.Criteria" localSheetId="56">'[19]사업계획(97년)'!#REF!</definedName>
    <definedName name="_xlnm.Criteria" localSheetId="62">'[19]사업계획(97년)'!#REF!</definedName>
    <definedName name="_xlnm.Criteria">'[19]사업계획(97년)'!#REF!</definedName>
    <definedName name="_xlnm.Print_Area" localSheetId="2">'2080'!$A$1:$N$3</definedName>
    <definedName name="_xlnm.Print_Area" localSheetId="1">'3W CLINIC'!$A$1:$N$3</definedName>
    <definedName name="_xlnm.Print_Area" localSheetId="3">ABIB!$A$1:$N$3</definedName>
    <definedName name="_xlnm.Print_Area" localSheetId="7">AEKYUNG!$A$1:$N$3</definedName>
    <definedName name="_xlnm.Print_Area" localSheetId="4">AHC!$A$1:$N$3</definedName>
    <definedName name="_xlnm.Print_Area" localSheetId="5">'A''PIEU'!$A$1:$N$3</definedName>
    <definedName name="_xlnm.Print_Area" localSheetId="6">ATOPALM!$A$1:$N$3</definedName>
    <definedName name="_xlnm.Print_Area" localSheetId="8">BEAUGREEN!$A$1:$N$3</definedName>
    <definedName name="_xlnm.Print_Area" localSheetId="9">BODYHOLIC!$A$1:$N$3</definedName>
    <definedName name="_xlnm.Print_Area" localSheetId="11">BONIBELLE!$A$1:$N$3</definedName>
    <definedName name="_xlnm.Print_Area" localSheetId="10">BUENO!$A$1:$N$3</definedName>
    <definedName name="_xlnm.Print_Area" localSheetId="16">CENTELLIAN24!$A$1:$N$3</definedName>
    <definedName name="_xlnm.Print_Area" localSheetId="13">CIRACLE!$A$1:$N$3</definedName>
    <definedName name="_xlnm.Print_Area" localSheetId="12">'CLEAN-SHOP'!$A$1:$N$3</definedName>
    <definedName name="_xlnm.Print_Area" localSheetId="15">'COS DE BAHA'!$A$1:$N$3</definedName>
    <definedName name="_xlnm.Print_Area" localSheetId="14">COSRX!$A$1:$N$3</definedName>
    <definedName name="_xlnm.Print_Area" localSheetId="20">'DAENG GI MEO RI'!$A$1:$N$3</definedName>
    <definedName name="_xlnm.Print_Area" localSheetId="17">DIORDINARY!$A$1:$N$3</definedName>
    <definedName name="_xlnm.Print_Area" localSheetId="19">DR.CEURACLE!$A$1:$N$3</definedName>
    <definedName name="_xlnm.Print_Area" localSheetId="18">DR.JART!$A$1:$N$3</definedName>
    <definedName name="_xlnm.Print_Area" localSheetId="24">ECOBRANCH!$A$1:$N$3</definedName>
    <definedName name="_xlnm.Print_Area" localSheetId="22">EKEL!$A$1:$N$3</definedName>
    <definedName name="_xlnm.Print_Area" localSheetId="21">ENOUGH!$A$1:$N$3</definedName>
    <definedName name="_xlnm.Print_Area" localSheetId="23">'ETUDE HOUSE'!$A$1:$N$3</definedName>
    <definedName name="_xlnm.Print_Area" localSheetId="25">FOELLIE!$A$1:$N$3</definedName>
    <definedName name="_xlnm.Print_Area" localSheetId="26">GILLA8!$A$1:$N$3</definedName>
    <definedName name="_xlnm.Print_Area" localSheetId="27">GOODAL!$A$1:$N$3</definedName>
    <definedName name="_xlnm.Print_Area" localSheetId="28">'GRACE DAY'!$A$1:$N$3</definedName>
    <definedName name="_xlnm.Print_Area" localSheetId="32">HEIMISH!$A$1:$N$3</definedName>
    <definedName name="_xlnm.Print_Area" localSheetId="33">HONESI!$A$1:$N$3</definedName>
    <definedName name="_xlnm.Print_Area" localSheetId="34">HUXLEY!$A$1:$N$3</definedName>
    <definedName name="_xlnm.Print_Area" localSheetId="35">HYGGEE!$A$1:$N$3</definedName>
    <definedName name="_xlnm.Print_Area" localSheetId="29">INNISFREE!$A$1:$N$3</definedName>
    <definedName name="_xlnm.Print_Area" localSheetId="30">'IT''S SKIN'!$A$1:$N$3</definedName>
    <definedName name="_xlnm.Print_Area" localSheetId="31">'JM SOLUTION'!$A$1:$N$3</definedName>
    <definedName name="_xlnm.Print_Area" localSheetId="36">KERASYS!$A$1:$N$3</definedName>
    <definedName name="_xlnm.Print_Area" localSheetId="37">KLAVUU!$A$1:$N$3</definedName>
    <definedName name="_xlnm.Print_Area" localSheetId="38">'MANYO FACTORY'!$A$1:$N$3</definedName>
    <definedName name="_xlnm.Print_Area" localSheetId="39">MASIL!$A$1:$N$3</definedName>
    <definedName name="_xlnm.Print_Area" localSheetId="40">'MEDI PEEL'!$A$1:$N$3</definedName>
    <definedName name="_xlnm.Print_Area" localSheetId="41">MEFACTORY!$A$1:$N$3</definedName>
    <definedName name="_xlnm.Print_Area" localSheetId="42">MERZY!$A$1:$N$3</definedName>
    <definedName name="_xlnm.Print_Area" localSheetId="43">MISSHA!$A$1:$N$3</definedName>
    <definedName name="_xlnm.Print_Area" localSheetId="44">'NATURE REPUBLIC'!$A$1:$N$3</definedName>
    <definedName name="_xlnm.Print_Area" localSheetId="61">OFFPRO!$A$1:$N$3</definedName>
    <definedName name="_xlnm.Print_Area" localSheetId="60">'O''SUM'!$A$1:$N$3</definedName>
    <definedName name="_xlnm.Print_Area" localSheetId="47">PROMETTE!$A$1:$N$3</definedName>
    <definedName name="_xlnm.Print_Area" localSheetId="46">PURITO!$A$1:$N$3</definedName>
    <definedName name="_xlnm.Print_Area" localSheetId="45">PYUNKANGYUL!$A$1:$N$3</definedName>
    <definedName name="_xlnm.Print_Area" localSheetId="48">RAIP!$A$1:$N$3</definedName>
    <definedName name="_xlnm.Print_Area" localSheetId="50">SKIN1004!$A$1:$N$3</definedName>
    <definedName name="_xlnm.Print_Area" localSheetId="51">SKINSTORY!$A$1:$N$3</definedName>
    <definedName name="_xlnm.Print_Area" localSheetId="52">SNP!$A$1:$N$3</definedName>
    <definedName name="_xlnm.Print_Area" localSheetId="49">'SOME BY MI'!$A$1:$N$3</definedName>
    <definedName name="_xlnm.Print_Area" localSheetId="55">'THE FACE SHOP'!$A$1:$N$3</definedName>
    <definedName name="_xlnm.Print_Area" localSheetId="58">'THE ORDINARY'!$A$1:$N$3</definedName>
    <definedName name="_xlnm.Print_Area" localSheetId="53">'THE SAEM'!$A$1:$N$3</definedName>
    <definedName name="_xlnm.Print_Area" localSheetId="57">TIAM!$A$1:$N$3</definedName>
    <definedName name="_xlnm.Print_Area" localSheetId="59">TIRTIR!$A$1:$N$3</definedName>
    <definedName name="_xlnm.Print_Area" localSheetId="54">'TONY MOLY'!$A$1:$N$3</definedName>
    <definedName name="_xlnm.Print_Area" localSheetId="56">'TOO COOL FOR SCHOOL'!$A$1:$N$3</definedName>
    <definedName name="_xlnm.Print_Area" localSheetId="62">ZYMOGEN!$A$1:$N$3</definedName>
    <definedName name="_xlnm.Print_Area">#REF!</definedName>
    <definedName name="ㄱ" localSheetId="2">'[11]사업계획(97년)'!#REF!</definedName>
    <definedName name="ㄱ" localSheetId="1">'[11]사업계획(97년)'!#REF!</definedName>
    <definedName name="ㄱ" localSheetId="3">'[11]사업계획(97년)'!#REF!</definedName>
    <definedName name="ㄱ" localSheetId="7">'[11]사업계획(97년)'!#REF!</definedName>
    <definedName name="ㄱ" localSheetId="4">'[11]사업계획(97년)'!#REF!</definedName>
    <definedName name="ㄱ" localSheetId="5">'[11]사업계획(97년)'!#REF!</definedName>
    <definedName name="ㄱ" localSheetId="6">'[11]사업계획(97년)'!#REF!</definedName>
    <definedName name="ㄱ" localSheetId="8">'[11]사업계획(97년)'!#REF!</definedName>
    <definedName name="ㄱ" localSheetId="9">'[11]사업계획(97년)'!#REF!</definedName>
    <definedName name="ㄱ" localSheetId="11">'[11]사업계획(97년)'!#REF!</definedName>
    <definedName name="ㄱ" localSheetId="10">'[11]사업계획(97년)'!#REF!</definedName>
    <definedName name="ㄱ" localSheetId="16">'[11]사업계획(97년)'!#REF!</definedName>
    <definedName name="ㄱ" localSheetId="13">'[11]사업계획(97년)'!#REF!</definedName>
    <definedName name="ㄱ" localSheetId="12">'[11]사업계획(97년)'!#REF!</definedName>
    <definedName name="ㄱ" localSheetId="15">'[11]사업계획(97년)'!#REF!</definedName>
    <definedName name="ㄱ" localSheetId="14">'[11]사업계획(97년)'!#REF!</definedName>
    <definedName name="ㄱ" localSheetId="20">'[11]사업계획(97년)'!#REF!</definedName>
    <definedName name="ㄱ" localSheetId="17">'[11]사업계획(97년)'!#REF!</definedName>
    <definedName name="ㄱ" localSheetId="19">'[11]사업계획(97년)'!#REF!</definedName>
    <definedName name="ㄱ" localSheetId="18">'[11]사업계획(97년)'!#REF!</definedName>
    <definedName name="ㄱ" localSheetId="24">'[11]사업계획(97년)'!#REF!</definedName>
    <definedName name="ㄱ" localSheetId="22">'[11]사업계획(97년)'!#REF!</definedName>
    <definedName name="ㄱ" localSheetId="21">'[11]사업계획(97년)'!#REF!</definedName>
    <definedName name="ㄱ" localSheetId="23">'[11]사업계획(97년)'!#REF!</definedName>
    <definedName name="ㄱ" localSheetId="25">'[11]사업계획(97년)'!#REF!</definedName>
    <definedName name="ㄱ" localSheetId="26">'[11]사업계획(97년)'!#REF!</definedName>
    <definedName name="ㄱ" localSheetId="27">'[11]사업계획(97년)'!#REF!</definedName>
    <definedName name="ㄱ" localSheetId="28">'[11]사업계획(97년)'!#REF!</definedName>
    <definedName name="ㄱ" localSheetId="32">'[11]사업계획(97년)'!#REF!</definedName>
    <definedName name="ㄱ" localSheetId="33">'[11]사업계획(97년)'!#REF!</definedName>
    <definedName name="ㄱ" localSheetId="34">'[11]사업계획(97년)'!#REF!</definedName>
    <definedName name="ㄱ" localSheetId="35">'[11]사업계획(97년)'!#REF!</definedName>
    <definedName name="ㄱ" localSheetId="29">'[11]사업계획(97년)'!#REF!</definedName>
    <definedName name="ㄱ" localSheetId="30">'[11]사업계획(97년)'!#REF!</definedName>
    <definedName name="ㄱ" localSheetId="31">'[11]사업계획(97년)'!#REF!</definedName>
    <definedName name="ㄱ" localSheetId="36">'[11]사업계획(97년)'!#REF!</definedName>
    <definedName name="ㄱ" localSheetId="37">'[11]사업계획(97년)'!#REF!</definedName>
    <definedName name="ㄱ" localSheetId="38">'[11]사업계획(97년)'!#REF!</definedName>
    <definedName name="ㄱ" localSheetId="39">'[11]사업계획(97년)'!#REF!</definedName>
    <definedName name="ㄱ" localSheetId="40">'[11]사업계획(97년)'!#REF!</definedName>
    <definedName name="ㄱ" localSheetId="41">'[11]사업계획(97년)'!#REF!</definedName>
    <definedName name="ㄱ" localSheetId="42">'[11]사업계획(97년)'!#REF!</definedName>
    <definedName name="ㄱ" localSheetId="43">'[11]사업계획(97년)'!#REF!</definedName>
    <definedName name="ㄱ" localSheetId="44">'[11]사업계획(97년)'!#REF!</definedName>
    <definedName name="ㄱ" localSheetId="61">'[11]사업계획(97년)'!#REF!</definedName>
    <definedName name="ㄱ" localSheetId="60">'[11]사업계획(97년)'!#REF!</definedName>
    <definedName name="ㄱ" localSheetId="47">'[11]사업계획(97년)'!#REF!</definedName>
    <definedName name="ㄱ" localSheetId="46">'[11]사업계획(97년)'!#REF!</definedName>
    <definedName name="ㄱ" localSheetId="45">'[11]사업계획(97년)'!#REF!</definedName>
    <definedName name="ㄱ" localSheetId="48">'[11]사업계획(97년)'!#REF!</definedName>
    <definedName name="ㄱ" localSheetId="50">'[11]사업계획(97년)'!#REF!</definedName>
    <definedName name="ㄱ" localSheetId="51">'[11]사업계획(97년)'!#REF!</definedName>
    <definedName name="ㄱ" localSheetId="52">'[11]사업계획(97년)'!#REF!</definedName>
    <definedName name="ㄱ" localSheetId="49">'[11]사업계획(97년)'!#REF!</definedName>
    <definedName name="ㄱ" localSheetId="55">'[11]사업계획(97년)'!#REF!</definedName>
    <definedName name="ㄱ" localSheetId="58">'[11]사업계획(97년)'!#REF!</definedName>
    <definedName name="ㄱ" localSheetId="53">'[11]사업계획(97년)'!#REF!</definedName>
    <definedName name="ㄱ" localSheetId="57">'[11]사업계획(97년)'!#REF!</definedName>
    <definedName name="ㄱ" localSheetId="59">'[11]사업계획(97년)'!#REF!</definedName>
    <definedName name="ㄱ" localSheetId="54">'[11]사업계획(97년)'!#REF!</definedName>
    <definedName name="ㄱ" localSheetId="56">'[11]사업계획(97년)'!#REF!</definedName>
    <definedName name="ㄱ" localSheetId="62">'[11]사업계획(97년)'!#REF!</definedName>
    <definedName name="ㄱ">'[11]사업계획(97년)'!#REF!</definedName>
    <definedName name="ㄱㄱ" localSheetId="2">#REF!</definedName>
    <definedName name="ㄱㄱ" localSheetId="1">#REF!</definedName>
    <definedName name="ㄱㄱ" localSheetId="3">#REF!</definedName>
    <definedName name="ㄱㄱ" localSheetId="7">#REF!</definedName>
    <definedName name="ㄱㄱ" localSheetId="4">#REF!</definedName>
    <definedName name="ㄱㄱ" localSheetId="5">#REF!</definedName>
    <definedName name="ㄱㄱ" localSheetId="6">#REF!</definedName>
    <definedName name="ㄱㄱ" localSheetId="8">#REF!</definedName>
    <definedName name="ㄱㄱ" localSheetId="9">#REF!</definedName>
    <definedName name="ㄱㄱ" localSheetId="11">#REF!</definedName>
    <definedName name="ㄱㄱ" localSheetId="10">#REF!</definedName>
    <definedName name="ㄱㄱ" localSheetId="16">#REF!</definedName>
    <definedName name="ㄱㄱ" localSheetId="13">#REF!</definedName>
    <definedName name="ㄱㄱ" localSheetId="12">#REF!</definedName>
    <definedName name="ㄱㄱ" localSheetId="15">#REF!</definedName>
    <definedName name="ㄱㄱ" localSheetId="14">#REF!</definedName>
    <definedName name="ㄱㄱ" localSheetId="20">#REF!</definedName>
    <definedName name="ㄱㄱ" localSheetId="17">#REF!</definedName>
    <definedName name="ㄱㄱ" localSheetId="19">#REF!</definedName>
    <definedName name="ㄱㄱ" localSheetId="18">#REF!</definedName>
    <definedName name="ㄱㄱ" localSheetId="24">#REF!</definedName>
    <definedName name="ㄱㄱ" localSheetId="22">#REF!</definedName>
    <definedName name="ㄱㄱ" localSheetId="21">#REF!</definedName>
    <definedName name="ㄱㄱ" localSheetId="23">#REF!</definedName>
    <definedName name="ㄱㄱ" localSheetId="25">#REF!</definedName>
    <definedName name="ㄱㄱ" localSheetId="26">#REF!</definedName>
    <definedName name="ㄱㄱ" localSheetId="27">#REF!</definedName>
    <definedName name="ㄱㄱ" localSheetId="28">#REF!</definedName>
    <definedName name="ㄱㄱ" localSheetId="32">#REF!</definedName>
    <definedName name="ㄱㄱ" localSheetId="33">#REF!</definedName>
    <definedName name="ㄱㄱ" localSheetId="34">#REF!</definedName>
    <definedName name="ㄱㄱ" localSheetId="35">#REF!</definedName>
    <definedName name="ㄱㄱ" localSheetId="29">#REF!</definedName>
    <definedName name="ㄱㄱ" localSheetId="30">#REF!</definedName>
    <definedName name="ㄱㄱ" localSheetId="31">#REF!</definedName>
    <definedName name="ㄱㄱ" localSheetId="36">#REF!</definedName>
    <definedName name="ㄱㄱ" localSheetId="37">#REF!</definedName>
    <definedName name="ㄱㄱ" localSheetId="38">#REF!</definedName>
    <definedName name="ㄱㄱ" localSheetId="39">#REF!</definedName>
    <definedName name="ㄱㄱ" localSheetId="40">#REF!</definedName>
    <definedName name="ㄱㄱ" localSheetId="41">#REF!</definedName>
    <definedName name="ㄱㄱ" localSheetId="42">#REF!</definedName>
    <definedName name="ㄱㄱ" localSheetId="43">#REF!</definedName>
    <definedName name="ㄱㄱ" localSheetId="44">#REF!</definedName>
    <definedName name="ㄱㄱ" localSheetId="61">#REF!</definedName>
    <definedName name="ㄱㄱ" localSheetId="60">#REF!</definedName>
    <definedName name="ㄱㄱ" localSheetId="47">#REF!</definedName>
    <definedName name="ㄱㄱ" localSheetId="46">#REF!</definedName>
    <definedName name="ㄱㄱ" localSheetId="45">#REF!</definedName>
    <definedName name="ㄱㄱ" localSheetId="48">#REF!</definedName>
    <definedName name="ㄱㄱ" localSheetId="50">#REF!</definedName>
    <definedName name="ㄱㄱ" localSheetId="51">#REF!</definedName>
    <definedName name="ㄱㄱ" localSheetId="52">#REF!</definedName>
    <definedName name="ㄱㄱ" localSheetId="49">#REF!</definedName>
    <definedName name="ㄱㄱ" localSheetId="55">#REF!</definedName>
    <definedName name="ㄱㄱ" localSheetId="58">#REF!</definedName>
    <definedName name="ㄱㄱ" localSheetId="53">#REF!</definedName>
    <definedName name="ㄱㄱ" localSheetId="57">#REF!</definedName>
    <definedName name="ㄱㄱ" localSheetId="59">#REF!</definedName>
    <definedName name="ㄱㄱ" localSheetId="54">#REF!</definedName>
    <definedName name="ㄱㄱ" localSheetId="56">#REF!</definedName>
    <definedName name="ㄱㄱ" localSheetId="62">#REF!</definedName>
    <definedName name="ㄱㄱ">#REF!</definedName>
    <definedName name="ㄱㄱㄱ" localSheetId="2">#REF!</definedName>
    <definedName name="ㄱㄱㄱ" localSheetId="1">#REF!</definedName>
    <definedName name="ㄱㄱㄱ" localSheetId="3">#REF!</definedName>
    <definedName name="ㄱㄱㄱ" localSheetId="7">#REF!</definedName>
    <definedName name="ㄱㄱㄱ" localSheetId="4">#REF!</definedName>
    <definedName name="ㄱㄱㄱ" localSheetId="5">#REF!</definedName>
    <definedName name="ㄱㄱㄱ" localSheetId="6">#REF!</definedName>
    <definedName name="ㄱㄱㄱ" localSheetId="8">#REF!</definedName>
    <definedName name="ㄱㄱㄱ" localSheetId="9">#REF!</definedName>
    <definedName name="ㄱㄱㄱ" localSheetId="11">#REF!</definedName>
    <definedName name="ㄱㄱㄱ" localSheetId="10">#REF!</definedName>
    <definedName name="ㄱㄱㄱ" localSheetId="16">#REF!</definedName>
    <definedName name="ㄱㄱㄱ" localSheetId="13">#REF!</definedName>
    <definedName name="ㄱㄱㄱ" localSheetId="12">#REF!</definedName>
    <definedName name="ㄱㄱㄱ" localSheetId="15">#REF!</definedName>
    <definedName name="ㄱㄱㄱ" localSheetId="14">#REF!</definedName>
    <definedName name="ㄱㄱㄱ" localSheetId="20">#REF!</definedName>
    <definedName name="ㄱㄱㄱ" localSheetId="17">#REF!</definedName>
    <definedName name="ㄱㄱㄱ" localSheetId="19">#REF!</definedName>
    <definedName name="ㄱㄱㄱ" localSheetId="18">#REF!</definedName>
    <definedName name="ㄱㄱㄱ" localSheetId="24">#REF!</definedName>
    <definedName name="ㄱㄱㄱ" localSheetId="22">#REF!</definedName>
    <definedName name="ㄱㄱㄱ" localSheetId="21">#REF!</definedName>
    <definedName name="ㄱㄱㄱ" localSheetId="23">#REF!</definedName>
    <definedName name="ㄱㄱㄱ" localSheetId="25">#REF!</definedName>
    <definedName name="ㄱㄱㄱ" localSheetId="26">#REF!</definedName>
    <definedName name="ㄱㄱㄱ" localSheetId="27">#REF!</definedName>
    <definedName name="ㄱㄱㄱ" localSheetId="28">#REF!</definedName>
    <definedName name="ㄱㄱㄱ" localSheetId="32">#REF!</definedName>
    <definedName name="ㄱㄱㄱ" localSheetId="33">#REF!</definedName>
    <definedName name="ㄱㄱㄱ" localSheetId="34">#REF!</definedName>
    <definedName name="ㄱㄱㄱ" localSheetId="35">#REF!</definedName>
    <definedName name="ㄱㄱㄱ" localSheetId="29">#REF!</definedName>
    <definedName name="ㄱㄱㄱ" localSheetId="30">#REF!</definedName>
    <definedName name="ㄱㄱㄱ" localSheetId="31">#REF!</definedName>
    <definedName name="ㄱㄱㄱ" localSheetId="36">#REF!</definedName>
    <definedName name="ㄱㄱㄱ" localSheetId="37">#REF!</definedName>
    <definedName name="ㄱㄱㄱ" localSheetId="38">#REF!</definedName>
    <definedName name="ㄱㄱㄱ" localSheetId="39">#REF!</definedName>
    <definedName name="ㄱㄱㄱ" localSheetId="40">#REF!</definedName>
    <definedName name="ㄱㄱㄱ" localSheetId="41">#REF!</definedName>
    <definedName name="ㄱㄱㄱ" localSheetId="42">#REF!</definedName>
    <definedName name="ㄱㄱㄱ" localSheetId="43">#REF!</definedName>
    <definedName name="ㄱㄱㄱ" localSheetId="44">#REF!</definedName>
    <definedName name="ㄱㄱㄱ" localSheetId="61">#REF!</definedName>
    <definedName name="ㄱㄱㄱ" localSheetId="60">#REF!</definedName>
    <definedName name="ㄱㄱㄱ" localSheetId="47">#REF!</definedName>
    <definedName name="ㄱㄱㄱ" localSheetId="46">#REF!</definedName>
    <definedName name="ㄱㄱㄱ" localSheetId="45">#REF!</definedName>
    <definedName name="ㄱㄱㄱ" localSheetId="48">#REF!</definedName>
    <definedName name="ㄱㄱㄱ" localSheetId="50">#REF!</definedName>
    <definedName name="ㄱㄱㄱ" localSheetId="51">#REF!</definedName>
    <definedName name="ㄱㄱㄱ" localSheetId="52">#REF!</definedName>
    <definedName name="ㄱㄱㄱ" localSheetId="49">#REF!</definedName>
    <definedName name="ㄱㄱㄱ" localSheetId="55">#REF!</definedName>
    <definedName name="ㄱㄱㄱ" localSheetId="58">#REF!</definedName>
    <definedName name="ㄱㄱㄱ" localSheetId="53">#REF!</definedName>
    <definedName name="ㄱㄱㄱ" localSheetId="57">#REF!</definedName>
    <definedName name="ㄱㄱㄱ" localSheetId="59">#REF!</definedName>
    <definedName name="ㄱㄱㄱ" localSheetId="54">#REF!</definedName>
    <definedName name="ㄱㄱㄱ" localSheetId="56">#REF!</definedName>
    <definedName name="ㄱㄱㄱ" localSheetId="62">#REF!</definedName>
    <definedName name="ㄱㄱㄱ">#REF!</definedName>
    <definedName name="ㄱㄱㄱㄱ" localSheetId="2">#REF!</definedName>
    <definedName name="ㄱㄱㄱㄱ" localSheetId="1">#REF!</definedName>
    <definedName name="ㄱㄱㄱㄱ" localSheetId="3">#REF!</definedName>
    <definedName name="ㄱㄱㄱㄱ" localSheetId="7">#REF!</definedName>
    <definedName name="ㄱㄱㄱㄱ" localSheetId="4">#REF!</definedName>
    <definedName name="ㄱㄱㄱㄱ" localSheetId="5">#REF!</definedName>
    <definedName name="ㄱㄱㄱㄱ" localSheetId="6">#REF!</definedName>
    <definedName name="ㄱㄱㄱㄱ" localSheetId="8">#REF!</definedName>
    <definedName name="ㄱㄱㄱㄱ" localSheetId="9">#REF!</definedName>
    <definedName name="ㄱㄱㄱㄱ" localSheetId="11">#REF!</definedName>
    <definedName name="ㄱㄱㄱㄱ" localSheetId="10">#REF!</definedName>
    <definedName name="ㄱㄱㄱㄱ" localSheetId="16">#REF!</definedName>
    <definedName name="ㄱㄱㄱㄱ" localSheetId="13">#REF!</definedName>
    <definedName name="ㄱㄱㄱㄱ" localSheetId="12">#REF!</definedName>
    <definedName name="ㄱㄱㄱㄱ" localSheetId="15">#REF!</definedName>
    <definedName name="ㄱㄱㄱㄱ" localSheetId="14">#REF!</definedName>
    <definedName name="ㄱㄱㄱㄱ" localSheetId="20">#REF!</definedName>
    <definedName name="ㄱㄱㄱㄱ" localSheetId="17">#REF!</definedName>
    <definedName name="ㄱㄱㄱㄱ" localSheetId="19">#REF!</definedName>
    <definedName name="ㄱㄱㄱㄱ" localSheetId="18">#REF!</definedName>
    <definedName name="ㄱㄱㄱㄱ" localSheetId="24">#REF!</definedName>
    <definedName name="ㄱㄱㄱㄱ" localSheetId="22">#REF!</definedName>
    <definedName name="ㄱㄱㄱㄱ" localSheetId="21">#REF!</definedName>
    <definedName name="ㄱㄱㄱㄱ" localSheetId="23">#REF!</definedName>
    <definedName name="ㄱㄱㄱㄱ" localSheetId="25">#REF!</definedName>
    <definedName name="ㄱㄱㄱㄱ" localSheetId="26">#REF!</definedName>
    <definedName name="ㄱㄱㄱㄱ" localSheetId="27">#REF!</definedName>
    <definedName name="ㄱㄱㄱㄱ" localSheetId="28">#REF!</definedName>
    <definedName name="ㄱㄱㄱㄱ" localSheetId="32">#REF!</definedName>
    <definedName name="ㄱㄱㄱㄱ" localSheetId="33">#REF!</definedName>
    <definedName name="ㄱㄱㄱㄱ" localSheetId="34">#REF!</definedName>
    <definedName name="ㄱㄱㄱㄱ" localSheetId="35">#REF!</definedName>
    <definedName name="ㄱㄱㄱㄱ" localSheetId="29">#REF!</definedName>
    <definedName name="ㄱㄱㄱㄱ" localSheetId="30">#REF!</definedName>
    <definedName name="ㄱㄱㄱㄱ" localSheetId="31">#REF!</definedName>
    <definedName name="ㄱㄱㄱㄱ" localSheetId="36">#REF!</definedName>
    <definedName name="ㄱㄱㄱㄱ" localSheetId="37">#REF!</definedName>
    <definedName name="ㄱㄱㄱㄱ" localSheetId="38">#REF!</definedName>
    <definedName name="ㄱㄱㄱㄱ" localSheetId="39">#REF!</definedName>
    <definedName name="ㄱㄱㄱㄱ" localSheetId="40">#REF!</definedName>
    <definedName name="ㄱㄱㄱㄱ" localSheetId="41">#REF!</definedName>
    <definedName name="ㄱㄱㄱㄱ" localSheetId="42">#REF!</definedName>
    <definedName name="ㄱㄱㄱㄱ" localSheetId="43">#REF!</definedName>
    <definedName name="ㄱㄱㄱㄱ" localSheetId="44">#REF!</definedName>
    <definedName name="ㄱㄱㄱㄱ" localSheetId="61">#REF!</definedName>
    <definedName name="ㄱㄱㄱㄱ" localSheetId="60">#REF!</definedName>
    <definedName name="ㄱㄱㄱㄱ" localSheetId="47">#REF!</definedName>
    <definedName name="ㄱㄱㄱㄱ" localSheetId="46">#REF!</definedName>
    <definedName name="ㄱㄱㄱㄱ" localSheetId="45">#REF!</definedName>
    <definedName name="ㄱㄱㄱㄱ" localSheetId="48">#REF!</definedName>
    <definedName name="ㄱㄱㄱㄱ" localSheetId="50">#REF!</definedName>
    <definedName name="ㄱㄱㄱㄱ" localSheetId="51">#REF!</definedName>
    <definedName name="ㄱㄱㄱㄱ" localSheetId="52">#REF!</definedName>
    <definedName name="ㄱㄱㄱㄱ" localSheetId="49">#REF!</definedName>
    <definedName name="ㄱㄱㄱㄱ" localSheetId="55">#REF!</definedName>
    <definedName name="ㄱㄱㄱㄱ" localSheetId="58">#REF!</definedName>
    <definedName name="ㄱㄱㄱㄱ" localSheetId="53">#REF!</definedName>
    <definedName name="ㄱㄱㄱㄱ" localSheetId="57">#REF!</definedName>
    <definedName name="ㄱㄱㄱㄱ" localSheetId="59">#REF!</definedName>
    <definedName name="ㄱㄱㄱㄱ" localSheetId="54">#REF!</definedName>
    <definedName name="ㄱㄱㄱㄱ" localSheetId="56">#REF!</definedName>
    <definedName name="ㄱㄱㄱㄱ" localSheetId="62">#REF!</definedName>
    <definedName name="ㄱㄱㄱㄱ">#REF!</definedName>
    <definedName name="ㄱㄷㅈ" localSheetId="2">BlankMacro1</definedName>
    <definedName name="ㄱㄷㅈ" localSheetId="1">BlankMacro1</definedName>
    <definedName name="ㄱㄷㅈ" localSheetId="3">BlankMacro1</definedName>
    <definedName name="ㄱㄷㅈ" localSheetId="7">BlankMacro1</definedName>
    <definedName name="ㄱㄷㅈ" localSheetId="4">BlankMacro1</definedName>
    <definedName name="ㄱㄷㅈ" localSheetId="5">BlankMacro1</definedName>
    <definedName name="ㄱㄷㅈ" localSheetId="6">BlankMacro1</definedName>
    <definedName name="ㄱㄷㅈ" localSheetId="8">BlankMacro1</definedName>
    <definedName name="ㄱㄷㅈ" localSheetId="9">BlankMacro1</definedName>
    <definedName name="ㄱㄷㅈ" localSheetId="11">BlankMacro1</definedName>
    <definedName name="ㄱㄷㅈ" localSheetId="10">BlankMacro1</definedName>
    <definedName name="ㄱㄷㅈ" localSheetId="16">BlankMacro1</definedName>
    <definedName name="ㄱㄷㅈ" localSheetId="13">BlankMacro1</definedName>
    <definedName name="ㄱㄷㅈ" localSheetId="12">BlankMacro1</definedName>
    <definedName name="ㄱㄷㅈ" localSheetId="15">BlankMacro1</definedName>
    <definedName name="ㄱㄷㅈ" localSheetId="14">BlankMacro1</definedName>
    <definedName name="ㄱㄷㅈ" localSheetId="20">BlankMacro1</definedName>
    <definedName name="ㄱㄷㅈ" localSheetId="17">BlankMacro1</definedName>
    <definedName name="ㄱㄷㅈ" localSheetId="19">BlankMacro1</definedName>
    <definedName name="ㄱㄷㅈ" localSheetId="18">BlankMacro1</definedName>
    <definedName name="ㄱㄷㅈ" localSheetId="24">BlankMacro1</definedName>
    <definedName name="ㄱㄷㅈ" localSheetId="22">BlankMacro1</definedName>
    <definedName name="ㄱㄷㅈ" localSheetId="21">BlankMacro1</definedName>
    <definedName name="ㄱㄷㅈ" localSheetId="23">BlankMacro1</definedName>
    <definedName name="ㄱㄷㅈ" localSheetId="25">BlankMacro1</definedName>
    <definedName name="ㄱㄷㅈ" localSheetId="26">BlankMacro1</definedName>
    <definedName name="ㄱㄷㅈ" localSheetId="27">BlankMacro1</definedName>
    <definedName name="ㄱㄷㅈ" localSheetId="28">BlankMacro1</definedName>
    <definedName name="ㄱㄷㅈ" localSheetId="32">BlankMacro1</definedName>
    <definedName name="ㄱㄷㅈ" localSheetId="33">BlankMacro1</definedName>
    <definedName name="ㄱㄷㅈ" localSheetId="34">BlankMacro1</definedName>
    <definedName name="ㄱㄷㅈ" localSheetId="35">BlankMacro1</definedName>
    <definedName name="ㄱㄷㅈ" localSheetId="29">BlankMacro1</definedName>
    <definedName name="ㄱㄷㅈ" localSheetId="30">BlankMacro1</definedName>
    <definedName name="ㄱㄷㅈ" localSheetId="31">BlankMacro1</definedName>
    <definedName name="ㄱㄷㅈ" localSheetId="36">BlankMacro1</definedName>
    <definedName name="ㄱㄷㅈ" localSheetId="37">BlankMacro1</definedName>
    <definedName name="ㄱㄷㅈ" localSheetId="38">BlankMacro1</definedName>
    <definedName name="ㄱㄷㅈ" localSheetId="39">BlankMacro1</definedName>
    <definedName name="ㄱㄷㅈ" localSheetId="40">BlankMacro1</definedName>
    <definedName name="ㄱㄷㅈ" localSheetId="41">BlankMacro1</definedName>
    <definedName name="ㄱㄷㅈ" localSheetId="42">BlankMacro1</definedName>
    <definedName name="ㄱㄷㅈ" localSheetId="43">BlankMacro1</definedName>
    <definedName name="ㄱㄷㅈ" localSheetId="44">BlankMacro1</definedName>
    <definedName name="ㄱㄷㅈ" localSheetId="61">BlankMacro1</definedName>
    <definedName name="ㄱㄷㅈ" localSheetId="60">BlankMacro1</definedName>
    <definedName name="ㄱㄷㅈ" localSheetId="47">BlankMacro1</definedName>
    <definedName name="ㄱㄷㅈ" localSheetId="46">BlankMacro1</definedName>
    <definedName name="ㄱㄷㅈ" localSheetId="45">BlankMacro1</definedName>
    <definedName name="ㄱㄷㅈ" localSheetId="48">BlankMacro1</definedName>
    <definedName name="ㄱㄷㅈ" localSheetId="50">BlankMacro1</definedName>
    <definedName name="ㄱㄷㅈ" localSheetId="51">BlankMacro1</definedName>
    <definedName name="ㄱㄷㅈ" localSheetId="52">BlankMacro1</definedName>
    <definedName name="ㄱㄷㅈ" localSheetId="49">BlankMacro1</definedName>
    <definedName name="ㄱㄷㅈ" localSheetId="55">BlankMacro1</definedName>
    <definedName name="ㄱㄷㅈ" localSheetId="58">BlankMacro1</definedName>
    <definedName name="ㄱㄷㅈ" localSheetId="53">BlankMacro1</definedName>
    <definedName name="ㄱㄷㅈ" localSheetId="57">BlankMacro1</definedName>
    <definedName name="ㄱㄷㅈ" localSheetId="59">BlankMacro1</definedName>
    <definedName name="ㄱㄷㅈ" localSheetId="54">BlankMacro1</definedName>
    <definedName name="ㄱㄷㅈ" localSheetId="56">BlankMacro1</definedName>
    <definedName name="ㄱㄷㅈ" localSheetId="62">BlankMacro1</definedName>
    <definedName name="ㄱㄷㅈ">BlankMacro1</definedName>
    <definedName name="가" localSheetId="2">#REF!</definedName>
    <definedName name="가" localSheetId="1">#REF!</definedName>
    <definedName name="가" localSheetId="3">#REF!</definedName>
    <definedName name="가" localSheetId="7">#REF!</definedName>
    <definedName name="가" localSheetId="4">#REF!</definedName>
    <definedName name="가" localSheetId="5">#REF!</definedName>
    <definedName name="가" localSheetId="6">#REF!</definedName>
    <definedName name="가" localSheetId="8">#REF!</definedName>
    <definedName name="가" localSheetId="9">#REF!</definedName>
    <definedName name="가" localSheetId="11">#REF!</definedName>
    <definedName name="가" localSheetId="10">#REF!</definedName>
    <definedName name="가" localSheetId="16">#REF!</definedName>
    <definedName name="가" localSheetId="13">#REF!</definedName>
    <definedName name="가" localSheetId="12">#REF!</definedName>
    <definedName name="가" localSheetId="15">#REF!</definedName>
    <definedName name="가" localSheetId="14">#REF!</definedName>
    <definedName name="가" localSheetId="20">#REF!</definedName>
    <definedName name="가" localSheetId="17">#REF!</definedName>
    <definedName name="가" localSheetId="19">#REF!</definedName>
    <definedName name="가" localSheetId="18">#REF!</definedName>
    <definedName name="가" localSheetId="24">#REF!</definedName>
    <definedName name="가" localSheetId="22">#REF!</definedName>
    <definedName name="가" localSheetId="21">#REF!</definedName>
    <definedName name="가" localSheetId="23">#REF!</definedName>
    <definedName name="가" localSheetId="25">#REF!</definedName>
    <definedName name="가" localSheetId="26">#REF!</definedName>
    <definedName name="가" localSheetId="27">#REF!</definedName>
    <definedName name="가" localSheetId="28">#REF!</definedName>
    <definedName name="가" localSheetId="32">#REF!</definedName>
    <definedName name="가" localSheetId="33">#REF!</definedName>
    <definedName name="가" localSheetId="34">#REF!</definedName>
    <definedName name="가" localSheetId="35">#REF!</definedName>
    <definedName name="가" localSheetId="29">#REF!</definedName>
    <definedName name="가" localSheetId="30">#REF!</definedName>
    <definedName name="가" localSheetId="31">#REF!</definedName>
    <definedName name="가" localSheetId="36">#REF!</definedName>
    <definedName name="가" localSheetId="37">#REF!</definedName>
    <definedName name="가" localSheetId="38">#REF!</definedName>
    <definedName name="가" localSheetId="39">#REF!</definedName>
    <definedName name="가" localSheetId="40">#REF!</definedName>
    <definedName name="가" localSheetId="41">#REF!</definedName>
    <definedName name="가" localSheetId="42">#REF!</definedName>
    <definedName name="가" localSheetId="43">#REF!</definedName>
    <definedName name="가" localSheetId="44">#REF!</definedName>
    <definedName name="가" localSheetId="61">#REF!</definedName>
    <definedName name="가" localSheetId="60">#REF!</definedName>
    <definedName name="가" localSheetId="47">#REF!</definedName>
    <definedName name="가" localSheetId="46">#REF!</definedName>
    <definedName name="가" localSheetId="45">#REF!</definedName>
    <definedName name="가" localSheetId="48">#REF!</definedName>
    <definedName name="가" localSheetId="50">#REF!</definedName>
    <definedName name="가" localSheetId="51">#REF!</definedName>
    <definedName name="가" localSheetId="52">#REF!</definedName>
    <definedName name="가" localSheetId="49">#REF!</definedName>
    <definedName name="가" localSheetId="55">#REF!</definedName>
    <definedName name="가" localSheetId="58">#REF!</definedName>
    <definedName name="가" localSheetId="53">#REF!</definedName>
    <definedName name="가" localSheetId="57">#REF!</definedName>
    <definedName name="가" localSheetId="59">#REF!</definedName>
    <definedName name="가" localSheetId="54">#REF!</definedName>
    <definedName name="가" localSheetId="56">#REF!</definedName>
    <definedName name="가" localSheetId="62">#REF!</definedName>
    <definedName name="가">#REF!</definedName>
    <definedName name="거래은행" localSheetId="2">#REF!</definedName>
    <definedName name="거래은행" localSheetId="1">#REF!</definedName>
    <definedName name="거래은행" localSheetId="3">#REF!</definedName>
    <definedName name="거래은행" localSheetId="7">#REF!</definedName>
    <definedName name="거래은행" localSheetId="4">#REF!</definedName>
    <definedName name="거래은행" localSheetId="5">#REF!</definedName>
    <definedName name="거래은행" localSheetId="6">#REF!</definedName>
    <definedName name="거래은행" localSheetId="8">#REF!</definedName>
    <definedName name="거래은행" localSheetId="9">#REF!</definedName>
    <definedName name="거래은행" localSheetId="11">#REF!</definedName>
    <definedName name="거래은행" localSheetId="10">#REF!</definedName>
    <definedName name="거래은행" localSheetId="16">#REF!</definedName>
    <definedName name="거래은행" localSheetId="13">#REF!</definedName>
    <definedName name="거래은행" localSheetId="12">#REF!</definedName>
    <definedName name="거래은행" localSheetId="15">#REF!</definedName>
    <definedName name="거래은행" localSheetId="14">#REF!</definedName>
    <definedName name="거래은행" localSheetId="20">#REF!</definedName>
    <definedName name="거래은행" localSheetId="17">#REF!</definedName>
    <definedName name="거래은행" localSheetId="19">#REF!</definedName>
    <definedName name="거래은행" localSheetId="18">#REF!</definedName>
    <definedName name="거래은행" localSheetId="24">#REF!</definedName>
    <definedName name="거래은행" localSheetId="22">#REF!</definedName>
    <definedName name="거래은행" localSheetId="21">#REF!</definedName>
    <definedName name="거래은행" localSheetId="23">#REF!</definedName>
    <definedName name="거래은행" localSheetId="25">#REF!</definedName>
    <definedName name="거래은행" localSheetId="26">#REF!</definedName>
    <definedName name="거래은행" localSheetId="27">#REF!</definedName>
    <definedName name="거래은행" localSheetId="28">#REF!</definedName>
    <definedName name="거래은행" localSheetId="32">#REF!</definedName>
    <definedName name="거래은행" localSheetId="33">#REF!</definedName>
    <definedName name="거래은행" localSheetId="34">#REF!</definedName>
    <definedName name="거래은행" localSheetId="35">#REF!</definedName>
    <definedName name="거래은행" localSheetId="29">#REF!</definedName>
    <definedName name="거래은행" localSheetId="30">#REF!</definedName>
    <definedName name="거래은행" localSheetId="31">#REF!</definedName>
    <definedName name="거래은행" localSheetId="36">#REF!</definedName>
    <definedName name="거래은행" localSheetId="37">#REF!</definedName>
    <definedName name="거래은행" localSheetId="38">#REF!</definedName>
    <definedName name="거래은행" localSheetId="39">#REF!</definedName>
    <definedName name="거래은행" localSheetId="40">#REF!</definedName>
    <definedName name="거래은행" localSheetId="41">#REF!</definedName>
    <definedName name="거래은행" localSheetId="42">#REF!</definedName>
    <definedName name="거래은행" localSheetId="43">#REF!</definedName>
    <definedName name="거래은행" localSheetId="44">#REF!</definedName>
    <definedName name="거래은행" localSheetId="61">#REF!</definedName>
    <definedName name="거래은행" localSheetId="60">#REF!</definedName>
    <definedName name="거래은행" localSheetId="47">#REF!</definedName>
    <definedName name="거래은행" localSheetId="46">#REF!</definedName>
    <definedName name="거래은행" localSheetId="45">#REF!</definedName>
    <definedName name="거래은행" localSheetId="48">#REF!</definedName>
    <definedName name="거래은행" localSheetId="50">#REF!</definedName>
    <definedName name="거래은행" localSheetId="51">#REF!</definedName>
    <definedName name="거래은행" localSheetId="52">#REF!</definedName>
    <definedName name="거래은행" localSheetId="49">#REF!</definedName>
    <definedName name="거래은행" localSheetId="55">#REF!</definedName>
    <definedName name="거래은행" localSheetId="58">#REF!</definedName>
    <definedName name="거래은행" localSheetId="53">#REF!</definedName>
    <definedName name="거래은행" localSheetId="57">#REF!</definedName>
    <definedName name="거래은행" localSheetId="59">#REF!</definedName>
    <definedName name="거래은행" localSheetId="54">#REF!</definedName>
    <definedName name="거래은행" localSheetId="56">#REF!</definedName>
    <definedName name="거래은행" localSheetId="62">#REF!</definedName>
    <definedName name="거래은행">#REF!</definedName>
    <definedName name="건물" localSheetId="2" hidden="1">{"'손익현황'!$A$1:$J$29"}</definedName>
    <definedName name="건물" localSheetId="1" hidden="1">{"'손익현황'!$A$1:$J$29"}</definedName>
    <definedName name="건물" localSheetId="3" hidden="1">{"'손익현황'!$A$1:$J$29"}</definedName>
    <definedName name="건물" localSheetId="7" hidden="1">{"'손익현황'!$A$1:$J$29"}</definedName>
    <definedName name="건물" localSheetId="4" hidden="1">{"'손익현황'!$A$1:$J$29"}</definedName>
    <definedName name="건물" localSheetId="5" hidden="1">{"'손익현황'!$A$1:$J$29"}</definedName>
    <definedName name="건물" localSheetId="6" hidden="1">{"'손익현황'!$A$1:$J$29"}</definedName>
    <definedName name="건물" localSheetId="8" hidden="1">{"'손익현황'!$A$1:$J$29"}</definedName>
    <definedName name="건물" localSheetId="9" hidden="1">{"'손익현황'!$A$1:$J$29"}</definedName>
    <definedName name="건물" localSheetId="11" hidden="1">{"'손익현황'!$A$1:$J$29"}</definedName>
    <definedName name="건물" localSheetId="10" hidden="1">{"'손익현황'!$A$1:$J$29"}</definedName>
    <definedName name="건물" localSheetId="16" hidden="1">{"'손익현황'!$A$1:$J$29"}</definedName>
    <definedName name="건물" localSheetId="13" hidden="1">{"'손익현황'!$A$1:$J$29"}</definedName>
    <definedName name="건물" localSheetId="12" hidden="1">{"'손익현황'!$A$1:$J$29"}</definedName>
    <definedName name="건물" localSheetId="15" hidden="1">{"'손익현황'!$A$1:$J$29"}</definedName>
    <definedName name="건물" localSheetId="14" hidden="1">{"'손익현황'!$A$1:$J$29"}</definedName>
    <definedName name="건물" localSheetId="20" hidden="1">{"'손익현황'!$A$1:$J$29"}</definedName>
    <definedName name="건물" localSheetId="17" hidden="1">{"'손익현황'!$A$1:$J$29"}</definedName>
    <definedName name="건물" localSheetId="19" hidden="1">{"'손익현황'!$A$1:$J$29"}</definedName>
    <definedName name="건물" localSheetId="18" hidden="1">{"'손익현황'!$A$1:$J$29"}</definedName>
    <definedName name="건물" localSheetId="24" hidden="1">{"'손익현황'!$A$1:$J$29"}</definedName>
    <definedName name="건물" localSheetId="22" hidden="1">{"'손익현황'!$A$1:$J$29"}</definedName>
    <definedName name="건물" localSheetId="21" hidden="1">{"'손익현황'!$A$1:$J$29"}</definedName>
    <definedName name="건물" localSheetId="23" hidden="1">{"'손익현황'!$A$1:$J$29"}</definedName>
    <definedName name="건물" localSheetId="25" hidden="1">{"'손익현황'!$A$1:$J$29"}</definedName>
    <definedName name="건물" localSheetId="26" hidden="1">{"'손익현황'!$A$1:$J$29"}</definedName>
    <definedName name="건물" localSheetId="27" hidden="1">{"'손익현황'!$A$1:$J$29"}</definedName>
    <definedName name="건물" localSheetId="28" hidden="1">{"'손익현황'!$A$1:$J$29"}</definedName>
    <definedName name="건물" localSheetId="32" hidden="1">{"'손익현황'!$A$1:$J$29"}</definedName>
    <definedName name="건물" localSheetId="33" hidden="1">{"'손익현황'!$A$1:$J$29"}</definedName>
    <definedName name="건물" localSheetId="34" hidden="1">{"'손익현황'!$A$1:$J$29"}</definedName>
    <definedName name="건물" localSheetId="35" hidden="1">{"'손익현황'!$A$1:$J$29"}</definedName>
    <definedName name="건물" localSheetId="29" hidden="1">{"'손익현황'!$A$1:$J$29"}</definedName>
    <definedName name="건물" localSheetId="30" hidden="1">{"'손익현황'!$A$1:$J$29"}</definedName>
    <definedName name="건물" localSheetId="31" hidden="1">{"'손익현황'!$A$1:$J$29"}</definedName>
    <definedName name="건물" localSheetId="36" hidden="1">{"'손익현황'!$A$1:$J$29"}</definedName>
    <definedName name="건물" localSheetId="37" hidden="1">{"'손익현황'!$A$1:$J$29"}</definedName>
    <definedName name="건물" localSheetId="38" hidden="1">{"'손익현황'!$A$1:$J$29"}</definedName>
    <definedName name="건물" localSheetId="39" hidden="1">{"'손익현황'!$A$1:$J$29"}</definedName>
    <definedName name="건물" localSheetId="40" hidden="1">{"'손익현황'!$A$1:$J$29"}</definedName>
    <definedName name="건물" localSheetId="41" hidden="1">{"'손익현황'!$A$1:$J$29"}</definedName>
    <definedName name="건물" localSheetId="42" hidden="1">{"'손익현황'!$A$1:$J$29"}</definedName>
    <definedName name="건물" localSheetId="43" hidden="1">{"'손익현황'!$A$1:$J$29"}</definedName>
    <definedName name="건물" localSheetId="44" hidden="1">{"'손익현황'!$A$1:$J$29"}</definedName>
    <definedName name="건물" localSheetId="61" hidden="1">{"'손익현황'!$A$1:$J$29"}</definedName>
    <definedName name="건물" localSheetId="60" hidden="1">{"'손익현황'!$A$1:$J$29"}</definedName>
    <definedName name="건물" localSheetId="47" hidden="1">{"'손익현황'!$A$1:$J$29"}</definedName>
    <definedName name="건물" localSheetId="46" hidden="1">{"'손익현황'!$A$1:$J$29"}</definedName>
    <definedName name="건물" localSheetId="45" hidden="1">{"'손익현황'!$A$1:$J$29"}</definedName>
    <definedName name="건물" localSheetId="48" hidden="1">{"'손익현황'!$A$1:$J$29"}</definedName>
    <definedName name="건물" localSheetId="50" hidden="1">{"'손익현황'!$A$1:$J$29"}</definedName>
    <definedName name="건물" localSheetId="51" hidden="1">{"'손익현황'!$A$1:$J$29"}</definedName>
    <definedName name="건물" localSheetId="52" hidden="1">{"'손익현황'!$A$1:$J$29"}</definedName>
    <definedName name="건물" localSheetId="49" hidden="1">{"'손익현황'!$A$1:$J$29"}</definedName>
    <definedName name="건물" localSheetId="55" hidden="1">{"'손익현황'!$A$1:$J$29"}</definedName>
    <definedName name="건물" localSheetId="58" hidden="1">{"'손익현황'!$A$1:$J$29"}</definedName>
    <definedName name="건물" localSheetId="53" hidden="1">{"'손익현황'!$A$1:$J$29"}</definedName>
    <definedName name="건물" localSheetId="57" hidden="1">{"'손익현황'!$A$1:$J$29"}</definedName>
    <definedName name="건물" localSheetId="59" hidden="1">{"'손익현황'!$A$1:$J$29"}</definedName>
    <definedName name="건물" localSheetId="54" hidden="1">{"'손익현황'!$A$1:$J$29"}</definedName>
    <definedName name="건물" localSheetId="56" hidden="1">{"'손익현황'!$A$1:$J$29"}</definedName>
    <definedName name="건물" localSheetId="62" hidden="1">{"'손익현황'!$A$1:$J$29"}</definedName>
    <definedName name="건물" hidden="1">{"'손익현황'!$A$1:$J$29"}</definedName>
    <definedName name="건물임." localSheetId="2" hidden="1">{"'손익현황'!$A$1:$J$29"}</definedName>
    <definedName name="건물임." localSheetId="1" hidden="1">{"'손익현황'!$A$1:$J$29"}</definedName>
    <definedName name="건물임." localSheetId="3" hidden="1">{"'손익현황'!$A$1:$J$29"}</definedName>
    <definedName name="건물임." localSheetId="7" hidden="1">{"'손익현황'!$A$1:$J$29"}</definedName>
    <definedName name="건물임." localSheetId="4" hidden="1">{"'손익현황'!$A$1:$J$29"}</definedName>
    <definedName name="건물임." localSheetId="5" hidden="1">{"'손익현황'!$A$1:$J$29"}</definedName>
    <definedName name="건물임." localSheetId="6" hidden="1">{"'손익현황'!$A$1:$J$29"}</definedName>
    <definedName name="건물임." localSheetId="8" hidden="1">{"'손익현황'!$A$1:$J$29"}</definedName>
    <definedName name="건물임." localSheetId="9" hidden="1">{"'손익현황'!$A$1:$J$29"}</definedName>
    <definedName name="건물임." localSheetId="11" hidden="1">{"'손익현황'!$A$1:$J$29"}</definedName>
    <definedName name="건물임." localSheetId="10" hidden="1">{"'손익현황'!$A$1:$J$29"}</definedName>
    <definedName name="건물임." localSheetId="16" hidden="1">{"'손익현황'!$A$1:$J$29"}</definedName>
    <definedName name="건물임." localSheetId="13" hidden="1">{"'손익현황'!$A$1:$J$29"}</definedName>
    <definedName name="건물임." localSheetId="12" hidden="1">{"'손익현황'!$A$1:$J$29"}</definedName>
    <definedName name="건물임." localSheetId="15" hidden="1">{"'손익현황'!$A$1:$J$29"}</definedName>
    <definedName name="건물임." localSheetId="14" hidden="1">{"'손익현황'!$A$1:$J$29"}</definedName>
    <definedName name="건물임." localSheetId="20" hidden="1">{"'손익현황'!$A$1:$J$29"}</definedName>
    <definedName name="건물임." localSheetId="17" hidden="1">{"'손익현황'!$A$1:$J$29"}</definedName>
    <definedName name="건물임." localSheetId="19" hidden="1">{"'손익현황'!$A$1:$J$29"}</definedName>
    <definedName name="건물임." localSheetId="18" hidden="1">{"'손익현황'!$A$1:$J$29"}</definedName>
    <definedName name="건물임." localSheetId="24" hidden="1">{"'손익현황'!$A$1:$J$29"}</definedName>
    <definedName name="건물임." localSheetId="22" hidden="1">{"'손익현황'!$A$1:$J$29"}</definedName>
    <definedName name="건물임." localSheetId="21" hidden="1">{"'손익현황'!$A$1:$J$29"}</definedName>
    <definedName name="건물임." localSheetId="23" hidden="1">{"'손익현황'!$A$1:$J$29"}</definedName>
    <definedName name="건물임." localSheetId="25" hidden="1">{"'손익현황'!$A$1:$J$29"}</definedName>
    <definedName name="건물임." localSheetId="26" hidden="1">{"'손익현황'!$A$1:$J$29"}</definedName>
    <definedName name="건물임." localSheetId="27" hidden="1">{"'손익현황'!$A$1:$J$29"}</definedName>
    <definedName name="건물임." localSheetId="28" hidden="1">{"'손익현황'!$A$1:$J$29"}</definedName>
    <definedName name="건물임." localSheetId="32" hidden="1">{"'손익현황'!$A$1:$J$29"}</definedName>
    <definedName name="건물임." localSheetId="33" hidden="1">{"'손익현황'!$A$1:$J$29"}</definedName>
    <definedName name="건물임." localSheetId="34" hidden="1">{"'손익현황'!$A$1:$J$29"}</definedName>
    <definedName name="건물임." localSheetId="35" hidden="1">{"'손익현황'!$A$1:$J$29"}</definedName>
    <definedName name="건물임." localSheetId="29" hidden="1">{"'손익현황'!$A$1:$J$29"}</definedName>
    <definedName name="건물임." localSheetId="30" hidden="1">{"'손익현황'!$A$1:$J$29"}</definedName>
    <definedName name="건물임." localSheetId="31" hidden="1">{"'손익현황'!$A$1:$J$29"}</definedName>
    <definedName name="건물임." localSheetId="36" hidden="1">{"'손익현황'!$A$1:$J$29"}</definedName>
    <definedName name="건물임." localSheetId="37" hidden="1">{"'손익현황'!$A$1:$J$29"}</definedName>
    <definedName name="건물임." localSheetId="38" hidden="1">{"'손익현황'!$A$1:$J$29"}</definedName>
    <definedName name="건물임." localSheetId="39" hidden="1">{"'손익현황'!$A$1:$J$29"}</definedName>
    <definedName name="건물임." localSheetId="40" hidden="1">{"'손익현황'!$A$1:$J$29"}</definedName>
    <definedName name="건물임." localSheetId="41" hidden="1">{"'손익현황'!$A$1:$J$29"}</definedName>
    <definedName name="건물임." localSheetId="42" hidden="1">{"'손익현황'!$A$1:$J$29"}</definedName>
    <definedName name="건물임." localSheetId="43" hidden="1">{"'손익현황'!$A$1:$J$29"}</definedName>
    <definedName name="건물임." localSheetId="44" hidden="1">{"'손익현황'!$A$1:$J$29"}</definedName>
    <definedName name="건물임." localSheetId="61" hidden="1">{"'손익현황'!$A$1:$J$29"}</definedName>
    <definedName name="건물임." localSheetId="60" hidden="1">{"'손익현황'!$A$1:$J$29"}</definedName>
    <definedName name="건물임." localSheetId="47" hidden="1">{"'손익현황'!$A$1:$J$29"}</definedName>
    <definedName name="건물임." localSheetId="46" hidden="1">{"'손익현황'!$A$1:$J$29"}</definedName>
    <definedName name="건물임." localSheetId="45" hidden="1">{"'손익현황'!$A$1:$J$29"}</definedName>
    <definedName name="건물임." localSheetId="48" hidden="1">{"'손익현황'!$A$1:$J$29"}</definedName>
    <definedName name="건물임." localSheetId="50" hidden="1">{"'손익현황'!$A$1:$J$29"}</definedName>
    <definedName name="건물임." localSheetId="51" hidden="1">{"'손익현황'!$A$1:$J$29"}</definedName>
    <definedName name="건물임." localSheetId="52" hidden="1">{"'손익현황'!$A$1:$J$29"}</definedName>
    <definedName name="건물임." localSheetId="49" hidden="1">{"'손익현황'!$A$1:$J$29"}</definedName>
    <definedName name="건물임." localSheetId="55" hidden="1">{"'손익현황'!$A$1:$J$29"}</definedName>
    <definedName name="건물임." localSheetId="58" hidden="1">{"'손익현황'!$A$1:$J$29"}</definedName>
    <definedName name="건물임." localSheetId="53" hidden="1">{"'손익현황'!$A$1:$J$29"}</definedName>
    <definedName name="건물임." localSheetId="57" hidden="1">{"'손익현황'!$A$1:$J$29"}</definedName>
    <definedName name="건물임." localSheetId="59" hidden="1">{"'손익현황'!$A$1:$J$29"}</definedName>
    <definedName name="건물임." localSheetId="54" hidden="1">{"'손익현황'!$A$1:$J$29"}</definedName>
    <definedName name="건물임." localSheetId="56" hidden="1">{"'손익현황'!$A$1:$J$29"}</definedName>
    <definedName name="건물임." localSheetId="62" hidden="1">{"'손익현황'!$A$1:$J$29"}</definedName>
    <definedName name="건물임." hidden="1">{"'손익현황'!$A$1:$J$29"}</definedName>
    <definedName name="계산" localSheetId="2">#REF!</definedName>
    <definedName name="계산" localSheetId="1">#REF!</definedName>
    <definedName name="계산" localSheetId="3">#REF!</definedName>
    <definedName name="계산" localSheetId="7">#REF!</definedName>
    <definedName name="계산" localSheetId="4">#REF!</definedName>
    <definedName name="계산" localSheetId="5">#REF!</definedName>
    <definedName name="계산" localSheetId="6">#REF!</definedName>
    <definedName name="계산" localSheetId="8">#REF!</definedName>
    <definedName name="계산" localSheetId="9">#REF!</definedName>
    <definedName name="계산" localSheetId="11">#REF!</definedName>
    <definedName name="계산" localSheetId="10">#REF!</definedName>
    <definedName name="계산" localSheetId="16">#REF!</definedName>
    <definedName name="계산" localSheetId="13">#REF!</definedName>
    <definedName name="계산" localSheetId="12">#REF!</definedName>
    <definedName name="계산" localSheetId="15">#REF!</definedName>
    <definedName name="계산" localSheetId="14">#REF!</definedName>
    <definedName name="계산" localSheetId="20">#REF!</definedName>
    <definedName name="계산" localSheetId="17">#REF!</definedName>
    <definedName name="계산" localSheetId="19">#REF!</definedName>
    <definedName name="계산" localSheetId="18">#REF!</definedName>
    <definedName name="계산" localSheetId="24">#REF!</definedName>
    <definedName name="계산" localSheetId="22">#REF!</definedName>
    <definedName name="계산" localSheetId="21">#REF!</definedName>
    <definedName name="계산" localSheetId="23">#REF!</definedName>
    <definedName name="계산" localSheetId="25">#REF!</definedName>
    <definedName name="계산" localSheetId="26">#REF!</definedName>
    <definedName name="계산" localSheetId="27">#REF!</definedName>
    <definedName name="계산" localSheetId="28">#REF!</definedName>
    <definedName name="계산" localSheetId="32">#REF!</definedName>
    <definedName name="계산" localSheetId="33">#REF!</definedName>
    <definedName name="계산" localSheetId="34">#REF!</definedName>
    <definedName name="계산" localSheetId="35">#REF!</definedName>
    <definedName name="계산" localSheetId="29">#REF!</definedName>
    <definedName name="계산" localSheetId="30">#REF!</definedName>
    <definedName name="계산" localSheetId="31">#REF!</definedName>
    <definedName name="계산" localSheetId="36">#REF!</definedName>
    <definedName name="계산" localSheetId="37">#REF!</definedName>
    <definedName name="계산" localSheetId="38">#REF!</definedName>
    <definedName name="계산" localSheetId="39">#REF!</definedName>
    <definedName name="계산" localSheetId="40">#REF!</definedName>
    <definedName name="계산" localSheetId="41">#REF!</definedName>
    <definedName name="계산" localSheetId="42">#REF!</definedName>
    <definedName name="계산" localSheetId="43">#REF!</definedName>
    <definedName name="계산" localSheetId="44">#REF!</definedName>
    <definedName name="계산" localSheetId="61">#REF!</definedName>
    <definedName name="계산" localSheetId="60">#REF!</definedName>
    <definedName name="계산" localSheetId="47">#REF!</definedName>
    <definedName name="계산" localSheetId="46">#REF!</definedName>
    <definedName name="계산" localSheetId="45">#REF!</definedName>
    <definedName name="계산" localSheetId="48">#REF!</definedName>
    <definedName name="계산" localSheetId="50">#REF!</definedName>
    <definedName name="계산" localSheetId="51">#REF!</definedName>
    <definedName name="계산" localSheetId="52">#REF!</definedName>
    <definedName name="계산" localSheetId="49">#REF!</definedName>
    <definedName name="계산" localSheetId="55">#REF!</definedName>
    <definedName name="계산" localSheetId="58">#REF!</definedName>
    <definedName name="계산" localSheetId="53">#REF!</definedName>
    <definedName name="계산" localSheetId="57">#REF!</definedName>
    <definedName name="계산" localSheetId="59">#REF!</definedName>
    <definedName name="계산" localSheetId="54">#REF!</definedName>
    <definedName name="계산" localSheetId="56">#REF!</definedName>
    <definedName name="계산" localSheetId="62">#REF!</definedName>
    <definedName name="계산">#REF!</definedName>
    <definedName name="계약금" localSheetId="2">#REF!</definedName>
    <definedName name="계약금" localSheetId="1">#REF!</definedName>
    <definedName name="계약금" localSheetId="3">#REF!</definedName>
    <definedName name="계약금" localSheetId="7">#REF!</definedName>
    <definedName name="계약금" localSheetId="4">#REF!</definedName>
    <definedName name="계약금" localSheetId="5">#REF!</definedName>
    <definedName name="계약금" localSheetId="6">#REF!</definedName>
    <definedName name="계약금" localSheetId="8">#REF!</definedName>
    <definedName name="계약금" localSheetId="9">#REF!</definedName>
    <definedName name="계약금" localSheetId="11">#REF!</definedName>
    <definedName name="계약금" localSheetId="10">#REF!</definedName>
    <definedName name="계약금" localSheetId="16">#REF!</definedName>
    <definedName name="계약금" localSheetId="13">#REF!</definedName>
    <definedName name="계약금" localSheetId="12">#REF!</definedName>
    <definedName name="계약금" localSheetId="15">#REF!</definedName>
    <definedName name="계약금" localSheetId="14">#REF!</definedName>
    <definedName name="계약금" localSheetId="20">#REF!</definedName>
    <definedName name="계약금" localSheetId="17">#REF!</definedName>
    <definedName name="계약금" localSheetId="19">#REF!</definedName>
    <definedName name="계약금" localSheetId="18">#REF!</definedName>
    <definedName name="계약금" localSheetId="24">#REF!</definedName>
    <definedName name="계약금" localSheetId="22">#REF!</definedName>
    <definedName name="계약금" localSheetId="21">#REF!</definedName>
    <definedName name="계약금" localSheetId="23">#REF!</definedName>
    <definedName name="계약금" localSheetId="25">#REF!</definedName>
    <definedName name="계약금" localSheetId="26">#REF!</definedName>
    <definedName name="계약금" localSheetId="27">#REF!</definedName>
    <definedName name="계약금" localSheetId="28">#REF!</definedName>
    <definedName name="계약금" localSheetId="32">#REF!</definedName>
    <definedName name="계약금" localSheetId="33">#REF!</definedName>
    <definedName name="계약금" localSheetId="34">#REF!</definedName>
    <definedName name="계약금" localSheetId="35">#REF!</definedName>
    <definedName name="계약금" localSheetId="29">#REF!</definedName>
    <definedName name="계약금" localSheetId="30">#REF!</definedName>
    <definedName name="계약금" localSheetId="31">#REF!</definedName>
    <definedName name="계약금" localSheetId="36">#REF!</definedName>
    <definedName name="계약금" localSheetId="37">#REF!</definedName>
    <definedName name="계약금" localSheetId="38">#REF!</definedName>
    <definedName name="계약금" localSheetId="39">#REF!</definedName>
    <definedName name="계약금" localSheetId="40">#REF!</definedName>
    <definedName name="계약금" localSheetId="41">#REF!</definedName>
    <definedName name="계약금" localSheetId="42">#REF!</definedName>
    <definedName name="계약금" localSheetId="43">#REF!</definedName>
    <definedName name="계약금" localSheetId="44">#REF!</definedName>
    <definedName name="계약금" localSheetId="61">#REF!</definedName>
    <definedName name="계약금" localSheetId="60">#REF!</definedName>
    <definedName name="계약금" localSheetId="47">#REF!</definedName>
    <definedName name="계약금" localSheetId="46">#REF!</definedName>
    <definedName name="계약금" localSheetId="45">#REF!</definedName>
    <definedName name="계약금" localSheetId="48">#REF!</definedName>
    <definedName name="계약금" localSheetId="50">#REF!</definedName>
    <definedName name="계약금" localSheetId="51">#REF!</definedName>
    <definedName name="계약금" localSheetId="52">#REF!</definedName>
    <definedName name="계약금" localSheetId="49">#REF!</definedName>
    <definedName name="계약금" localSheetId="55">#REF!</definedName>
    <definedName name="계약금" localSheetId="58">#REF!</definedName>
    <definedName name="계약금" localSheetId="53">#REF!</definedName>
    <definedName name="계약금" localSheetId="57">#REF!</definedName>
    <definedName name="계약금" localSheetId="59">#REF!</definedName>
    <definedName name="계약금" localSheetId="54">#REF!</definedName>
    <definedName name="계약금" localSheetId="56">#REF!</definedName>
    <definedName name="계약금" localSheetId="62">#REF!</definedName>
    <definedName name="계약금">#REF!</definedName>
    <definedName name="계획" localSheetId="2">#REF!</definedName>
    <definedName name="계획" localSheetId="1">#REF!</definedName>
    <definedName name="계획" localSheetId="3">#REF!</definedName>
    <definedName name="계획" localSheetId="7">#REF!</definedName>
    <definedName name="계획" localSheetId="4">#REF!</definedName>
    <definedName name="계획" localSheetId="5">#REF!</definedName>
    <definedName name="계획" localSheetId="6">#REF!</definedName>
    <definedName name="계획" localSheetId="8">#REF!</definedName>
    <definedName name="계획" localSheetId="9">#REF!</definedName>
    <definedName name="계획" localSheetId="11">#REF!</definedName>
    <definedName name="계획" localSheetId="10">#REF!</definedName>
    <definedName name="계획" localSheetId="16">#REF!</definedName>
    <definedName name="계획" localSheetId="13">#REF!</definedName>
    <definedName name="계획" localSheetId="12">#REF!</definedName>
    <definedName name="계획" localSheetId="15">#REF!</definedName>
    <definedName name="계획" localSheetId="14">#REF!</definedName>
    <definedName name="계획" localSheetId="20">#REF!</definedName>
    <definedName name="계획" localSheetId="17">#REF!</definedName>
    <definedName name="계획" localSheetId="19">#REF!</definedName>
    <definedName name="계획" localSheetId="18">#REF!</definedName>
    <definedName name="계획" localSheetId="24">#REF!</definedName>
    <definedName name="계획" localSheetId="22">#REF!</definedName>
    <definedName name="계획" localSheetId="21">#REF!</definedName>
    <definedName name="계획" localSheetId="23">#REF!</definedName>
    <definedName name="계획" localSheetId="25">#REF!</definedName>
    <definedName name="계획" localSheetId="26">#REF!</definedName>
    <definedName name="계획" localSheetId="27">#REF!</definedName>
    <definedName name="계획" localSheetId="28">#REF!</definedName>
    <definedName name="계획" localSheetId="32">#REF!</definedName>
    <definedName name="계획" localSheetId="33">#REF!</definedName>
    <definedName name="계획" localSheetId="34">#REF!</definedName>
    <definedName name="계획" localSheetId="35">#REF!</definedName>
    <definedName name="계획" localSheetId="29">#REF!</definedName>
    <definedName name="계획" localSheetId="30">#REF!</definedName>
    <definedName name="계획" localSheetId="31">#REF!</definedName>
    <definedName name="계획" localSheetId="36">#REF!</definedName>
    <definedName name="계획" localSheetId="37">#REF!</definedName>
    <definedName name="계획" localSheetId="38">#REF!</definedName>
    <definedName name="계획" localSheetId="39">#REF!</definedName>
    <definedName name="계획" localSheetId="40">#REF!</definedName>
    <definedName name="계획" localSheetId="41">#REF!</definedName>
    <definedName name="계획" localSheetId="42">#REF!</definedName>
    <definedName name="계획" localSheetId="43">#REF!</definedName>
    <definedName name="계획" localSheetId="44">#REF!</definedName>
    <definedName name="계획" localSheetId="61">#REF!</definedName>
    <definedName name="계획" localSheetId="60">#REF!</definedName>
    <definedName name="계획" localSheetId="47">#REF!</definedName>
    <definedName name="계획" localSheetId="46">#REF!</definedName>
    <definedName name="계획" localSheetId="45">#REF!</definedName>
    <definedName name="계획" localSheetId="48">#REF!</definedName>
    <definedName name="계획" localSheetId="50">#REF!</definedName>
    <definedName name="계획" localSheetId="51">#REF!</definedName>
    <definedName name="계획" localSheetId="52">#REF!</definedName>
    <definedName name="계획" localSheetId="49">#REF!</definedName>
    <definedName name="계획" localSheetId="55">#REF!</definedName>
    <definedName name="계획" localSheetId="58">#REF!</definedName>
    <definedName name="계획" localSheetId="53">#REF!</definedName>
    <definedName name="계획" localSheetId="57">#REF!</definedName>
    <definedName name="계획" localSheetId="59">#REF!</definedName>
    <definedName name="계획" localSheetId="54">#REF!</definedName>
    <definedName name="계획" localSheetId="56">#REF!</definedName>
    <definedName name="계획" localSheetId="62">#REF!</definedName>
    <definedName name="계획">#REF!</definedName>
    <definedName name="공" localSheetId="2" hidden="1">{"'손익현황'!$A$1:$J$29"}</definedName>
    <definedName name="공" localSheetId="1" hidden="1">{"'손익현황'!$A$1:$J$29"}</definedName>
    <definedName name="공" localSheetId="3" hidden="1">{"'손익현황'!$A$1:$J$29"}</definedName>
    <definedName name="공" localSheetId="7" hidden="1">{"'손익현황'!$A$1:$J$29"}</definedName>
    <definedName name="공" localSheetId="4" hidden="1">{"'손익현황'!$A$1:$J$29"}</definedName>
    <definedName name="공" localSheetId="5" hidden="1">{"'손익현황'!$A$1:$J$29"}</definedName>
    <definedName name="공" localSheetId="6" hidden="1">{"'손익현황'!$A$1:$J$29"}</definedName>
    <definedName name="공" localSheetId="8" hidden="1">{"'손익현황'!$A$1:$J$29"}</definedName>
    <definedName name="공" localSheetId="9" hidden="1">{"'손익현황'!$A$1:$J$29"}</definedName>
    <definedName name="공" localSheetId="11" hidden="1">{"'손익현황'!$A$1:$J$29"}</definedName>
    <definedName name="공" localSheetId="10" hidden="1">{"'손익현황'!$A$1:$J$29"}</definedName>
    <definedName name="공" localSheetId="16" hidden="1">{"'손익현황'!$A$1:$J$29"}</definedName>
    <definedName name="공" localSheetId="13" hidden="1">{"'손익현황'!$A$1:$J$29"}</definedName>
    <definedName name="공" localSheetId="12" hidden="1">{"'손익현황'!$A$1:$J$29"}</definedName>
    <definedName name="공" localSheetId="15" hidden="1">{"'손익현황'!$A$1:$J$29"}</definedName>
    <definedName name="공" localSheetId="14" hidden="1">{"'손익현황'!$A$1:$J$29"}</definedName>
    <definedName name="공" localSheetId="20" hidden="1">{"'손익현황'!$A$1:$J$29"}</definedName>
    <definedName name="공" localSheetId="17" hidden="1">{"'손익현황'!$A$1:$J$29"}</definedName>
    <definedName name="공" localSheetId="19" hidden="1">{"'손익현황'!$A$1:$J$29"}</definedName>
    <definedName name="공" localSheetId="18" hidden="1">{"'손익현황'!$A$1:$J$29"}</definedName>
    <definedName name="공" localSheetId="24" hidden="1">{"'손익현황'!$A$1:$J$29"}</definedName>
    <definedName name="공" localSheetId="22" hidden="1">{"'손익현황'!$A$1:$J$29"}</definedName>
    <definedName name="공" localSheetId="21" hidden="1">{"'손익현황'!$A$1:$J$29"}</definedName>
    <definedName name="공" localSheetId="23" hidden="1">{"'손익현황'!$A$1:$J$29"}</definedName>
    <definedName name="공" localSheetId="25" hidden="1">{"'손익현황'!$A$1:$J$29"}</definedName>
    <definedName name="공" localSheetId="26" hidden="1">{"'손익현황'!$A$1:$J$29"}</definedName>
    <definedName name="공" localSheetId="27" hidden="1">{"'손익현황'!$A$1:$J$29"}</definedName>
    <definedName name="공" localSheetId="28" hidden="1">{"'손익현황'!$A$1:$J$29"}</definedName>
    <definedName name="공" localSheetId="32" hidden="1">{"'손익현황'!$A$1:$J$29"}</definedName>
    <definedName name="공" localSheetId="33" hidden="1">{"'손익현황'!$A$1:$J$29"}</definedName>
    <definedName name="공" localSheetId="34" hidden="1">{"'손익현황'!$A$1:$J$29"}</definedName>
    <definedName name="공" localSheetId="35" hidden="1">{"'손익현황'!$A$1:$J$29"}</definedName>
    <definedName name="공" localSheetId="29" hidden="1">{"'손익현황'!$A$1:$J$29"}</definedName>
    <definedName name="공" localSheetId="30" hidden="1">{"'손익현황'!$A$1:$J$29"}</definedName>
    <definedName name="공" localSheetId="31" hidden="1">{"'손익현황'!$A$1:$J$29"}</definedName>
    <definedName name="공" localSheetId="36" hidden="1">{"'손익현황'!$A$1:$J$29"}</definedName>
    <definedName name="공" localSheetId="37" hidden="1">{"'손익현황'!$A$1:$J$29"}</definedName>
    <definedName name="공" localSheetId="38" hidden="1">{"'손익현황'!$A$1:$J$29"}</definedName>
    <definedName name="공" localSheetId="39" hidden="1">{"'손익현황'!$A$1:$J$29"}</definedName>
    <definedName name="공" localSheetId="40" hidden="1">{"'손익현황'!$A$1:$J$29"}</definedName>
    <definedName name="공" localSheetId="41" hidden="1">{"'손익현황'!$A$1:$J$29"}</definedName>
    <definedName name="공" localSheetId="42" hidden="1">{"'손익현황'!$A$1:$J$29"}</definedName>
    <definedName name="공" localSheetId="43" hidden="1">{"'손익현황'!$A$1:$J$29"}</definedName>
    <definedName name="공" localSheetId="44" hidden="1">{"'손익현황'!$A$1:$J$29"}</definedName>
    <definedName name="공" localSheetId="61" hidden="1">{"'손익현황'!$A$1:$J$29"}</definedName>
    <definedName name="공" localSheetId="60" hidden="1">{"'손익현황'!$A$1:$J$29"}</definedName>
    <definedName name="공" localSheetId="47" hidden="1">{"'손익현황'!$A$1:$J$29"}</definedName>
    <definedName name="공" localSheetId="46" hidden="1">{"'손익현황'!$A$1:$J$29"}</definedName>
    <definedName name="공" localSheetId="45" hidden="1">{"'손익현황'!$A$1:$J$29"}</definedName>
    <definedName name="공" localSheetId="48" hidden="1">{"'손익현황'!$A$1:$J$29"}</definedName>
    <definedName name="공" localSheetId="50" hidden="1">{"'손익현황'!$A$1:$J$29"}</definedName>
    <definedName name="공" localSheetId="51" hidden="1">{"'손익현황'!$A$1:$J$29"}</definedName>
    <definedName name="공" localSheetId="52" hidden="1">{"'손익현황'!$A$1:$J$29"}</definedName>
    <definedName name="공" localSheetId="49" hidden="1">{"'손익현황'!$A$1:$J$29"}</definedName>
    <definedName name="공" localSheetId="55" hidden="1">{"'손익현황'!$A$1:$J$29"}</definedName>
    <definedName name="공" localSheetId="58" hidden="1">{"'손익현황'!$A$1:$J$29"}</definedName>
    <definedName name="공" localSheetId="53" hidden="1">{"'손익현황'!$A$1:$J$29"}</definedName>
    <definedName name="공" localSheetId="57" hidden="1">{"'손익현황'!$A$1:$J$29"}</definedName>
    <definedName name="공" localSheetId="59" hidden="1">{"'손익현황'!$A$1:$J$29"}</definedName>
    <definedName name="공" localSheetId="54" hidden="1">{"'손익현황'!$A$1:$J$29"}</definedName>
    <definedName name="공" localSheetId="56" hidden="1">{"'손익현황'!$A$1:$J$29"}</definedName>
    <definedName name="공" localSheetId="62" hidden="1">{"'손익현황'!$A$1:$J$29"}</definedName>
    <definedName name="공" hidden="1">{"'손익현황'!$A$1:$J$29"}</definedName>
    <definedName name="공구" localSheetId="2" hidden="1">{"'손익현황'!$A$1:$J$29"}</definedName>
    <definedName name="공구" localSheetId="1" hidden="1">{"'손익현황'!$A$1:$J$29"}</definedName>
    <definedName name="공구" localSheetId="3" hidden="1">{"'손익현황'!$A$1:$J$29"}</definedName>
    <definedName name="공구" localSheetId="7" hidden="1">{"'손익현황'!$A$1:$J$29"}</definedName>
    <definedName name="공구" localSheetId="4" hidden="1">{"'손익현황'!$A$1:$J$29"}</definedName>
    <definedName name="공구" localSheetId="5" hidden="1">{"'손익현황'!$A$1:$J$29"}</definedName>
    <definedName name="공구" localSheetId="6" hidden="1">{"'손익현황'!$A$1:$J$29"}</definedName>
    <definedName name="공구" localSheetId="8" hidden="1">{"'손익현황'!$A$1:$J$29"}</definedName>
    <definedName name="공구" localSheetId="9" hidden="1">{"'손익현황'!$A$1:$J$29"}</definedName>
    <definedName name="공구" localSheetId="11" hidden="1">{"'손익현황'!$A$1:$J$29"}</definedName>
    <definedName name="공구" localSheetId="10" hidden="1">{"'손익현황'!$A$1:$J$29"}</definedName>
    <definedName name="공구" localSheetId="16" hidden="1">{"'손익현황'!$A$1:$J$29"}</definedName>
    <definedName name="공구" localSheetId="13" hidden="1">{"'손익현황'!$A$1:$J$29"}</definedName>
    <definedName name="공구" localSheetId="12" hidden="1">{"'손익현황'!$A$1:$J$29"}</definedName>
    <definedName name="공구" localSheetId="15" hidden="1">{"'손익현황'!$A$1:$J$29"}</definedName>
    <definedName name="공구" localSheetId="14" hidden="1">{"'손익현황'!$A$1:$J$29"}</definedName>
    <definedName name="공구" localSheetId="20" hidden="1">{"'손익현황'!$A$1:$J$29"}</definedName>
    <definedName name="공구" localSheetId="17" hidden="1">{"'손익현황'!$A$1:$J$29"}</definedName>
    <definedName name="공구" localSheetId="19" hidden="1">{"'손익현황'!$A$1:$J$29"}</definedName>
    <definedName name="공구" localSheetId="18" hidden="1">{"'손익현황'!$A$1:$J$29"}</definedName>
    <definedName name="공구" localSheetId="24" hidden="1">{"'손익현황'!$A$1:$J$29"}</definedName>
    <definedName name="공구" localSheetId="22" hidden="1">{"'손익현황'!$A$1:$J$29"}</definedName>
    <definedName name="공구" localSheetId="21" hidden="1">{"'손익현황'!$A$1:$J$29"}</definedName>
    <definedName name="공구" localSheetId="23" hidden="1">{"'손익현황'!$A$1:$J$29"}</definedName>
    <definedName name="공구" localSheetId="25" hidden="1">{"'손익현황'!$A$1:$J$29"}</definedName>
    <definedName name="공구" localSheetId="26" hidden="1">{"'손익현황'!$A$1:$J$29"}</definedName>
    <definedName name="공구" localSheetId="27" hidden="1">{"'손익현황'!$A$1:$J$29"}</definedName>
    <definedName name="공구" localSheetId="28" hidden="1">{"'손익현황'!$A$1:$J$29"}</definedName>
    <definedName name="공구" localSheetId="32" hidden="1">{"'손익현황'!$A$1:$J$29"}</definedName>
    <definedName name="공구" localSheetId="33" hidden="1">{"'손익현황'!$A$1:$J$29"}</definedName>
    <definedName name="공구" localSheetId="34" hidden="1">{"'손익현황'!$A$1:$J$29"}</definedName>
    <definedName name="공구" localSheetId="35" hidden="1">{"'손익현황'!$A$1:$J$29"}</definedName>
    <definedName name="공구" localSheetId="29" hidden="1">{"'손익현황'!$A$1:$J$29"}</definedName>
    <definedName name="공구" localSheetId="30" hidden="1">{"'손익현황'!$A$1:$J$29"}</definedName>
    <definedName name="공구" localSheetId="31" hidden="1">{"'손익현황'!$A$1:$J$29"}</definedName>
    <definedName name="공구" localSheetId="36" hidden="1">{"'손익현황'!$A$1:$J$29"}</definedName>
    <definedName name="공구" localSheetId="37" hidden="1">{"'손익현황'!$A$1:$J$29"}</definedName>
    <definedName name="공구" localSheetId="38" hidden="1">{"'손익현황'!$A$1:$J$29"}</definedName>
    <definedName name="공구" localSheetId="39" hidden="1">{"'손익현황'!$A$1:$J$29"}</definedName>
    <definedName name="공구" localSheetId="40" hidden="1">{"'손익현황'!$A$1:$J$29"}</definedName>
    <definedName name="공구" localSheetId="41" hidden="1">{"'손익현황'!$A$1:$J$29"}</definedName>
    <definedName name="공구" localSheetId="42" hidden="1">{"'손익현황'!$A$1:$J$29"}</definedName>
    <definedName name="공구" localSheetId="43" hidden="1">{"'손익현황'!$A$1:$J$29"}</definedName>
    <definedName name="공구" localSheetId="44" hidden="1">{"'손익현황'!$A$1:$J$29"}</definedName>
    <definedName name="공구" localSheetId="61" hidden="1">{"'손익현황'!$A$1:$J$29"}</definedName>
    <definedName name="공구" localSheetId="60" hidden="1">{"'손익현황'!$A$1:$J$29"}</definedName>
    <definedName name="공구" localSheetId="47" hidden="1">{"'손익현황'!$A$1:$J$29"}</definedName>
    <definedName name="공구" localSheetId="46" hidden="1">{"'손익현황'!$A$1:$J$29"}</definedName>
    <definedName name="공구" localSheetId="45" hidden="1">{"'손익현황'!$A$1:$J$29"}</definedName>
    <definedName name="공구" localSheetId="48" hidden="1">{"'손익현황'!$A$1:$J$29"}</definedName>
    <definedName name="공구" localSheetId="50" hidden="1">{"'손익현황'!$A$1:$J$29"}</definedName>
    <definedName name="공구" localSheetId="51" hidden="1">{"'손익현황'!$A$1:$J$29"}</definedName>
    <definedName name="공구" localSheetId="52" hidden="1">{"'손익현황'!$A$1:$J$29"}</definedName>
    <definedName name="공구" localSheetId="49" hidden="1">{"'손익현황'!$A$1:$J$29"}</definedName>
    <definedName name="공구" localSheetId="55" hidden="1">{"'손익현황'!$A$1:$J$29"}</definedName>
    <definedName name="공구" localSheetId="58" hidden="1">{"'손익현황'!$A$1:$J$29"}</definedName>
    <definedName name="공구" localSheetId="53" hidden="1">{"'손익현황'!$A$1:$J$29"}</definedName>
    <definedName name="공구" localSheetId="57" hidden="1">{"'손익현황'!$A$1:$J$29"}</definedName>
    <definedName name="공구" localSheetId="59" hidden="1">{"'손익현황'!$A$1:$J$29"}</definedName>
    <definedName name="공구" localSheetId="54" hidden="1">{"'손익현황'!$A$1:$J$29"}</definedName>
    <definedName name="공구" localSheetId="56" hidden="1">{"'손익현황'!$A$1:$J$29"}</definedName>
    <definedName name="공구" localSheetId="62" hidden="1">{"'손익현황'!$A$1:$J$29"}</definedName>
    <definedName name="공구" hidden="1">{"'손익현황'!$A$1:$J$29"}</definedName>
    <definedName name="공구기구" localSheetId="2" hidden="1">{"'손익현황'!$A$1:$J$29"}</definedName>
    <definedName name="공구기구" localSheetId="1" hidden="1">{"'손익현황'!$A$1:$J$29"}</definedName>
    <definedName name="공구기구" localSheetId="3" hidden="1">{"'손익현황'!$A$1:$J$29"}</definedName>
    <definedName name="공구기구" localSheetId="7" hidden="1">{"'손익현황'!$A$1:$J$29"}</definedName>
    <definedName name="공구기구" localSheetId="4" hidden="1">{"'손익현황'!$A$1:$J$29"}</definedName>
    <definedName name="공구기구" localSheetId="5" hidden="1">{"'손익현황'!$A$1:$J$29"}</definedName>
    <definedName name="공구기구" localSheetId="6" hidden="1">{"'손익현황'!$A$1:$J$29"}</definedName>
    <definedName name="공구기구" localSheetId="8" hidden="1">{"'손익현황'!$A$1:$J$29"}</definedName>
    <definedName name="공구기구" localSheetId="9" hidden="1">{"'손익현황'!$A$1:$J$29"}</definedName>
    <definedName name="공구기구" localSheetId="11" hidden="1">{"'손익현황'!$A$1:$J$29"}</definedName>
    <definedName name="공구기구" localSheetId="10" hidden="1">{"'손익현황'!$A$1:$J$29"}</definedName>
    <definedName name="공구기구" localSheetId="16" hidden="1">{"'손익현황'!$A$1:$J$29"}</definedName>
    <definedName name="공구기구" localSheetId="13" hidden="1">{"'손익현황'!$A$1:$J$29"}</definedName>
    <definedName name="공구기구" localSheetId="12" hidden="1">{"'손익현황'!$A$1:$J$29"}</definedName>
    <definedName name="공구기구" localSheetId="15" hidden="1">{"'손익현황'!$A$1:$J$29"}</definedName>
    <definedName name="공구기구" localSheetId="14" hidden="1">{"'손익현황'!$A$1:$J$29"}</definedName>
    <definedName name="공구기구" localSheetId="20" hidden="1">{"'손익현황'!$A$1:$J$29"}</definedName>
    <definedName name="공구기구" localSheetId="17" hidden="1">{"'손익현황'!$A$1:$J$29"}</definedName>
    <definedName name="공구기구" localSheetId="19" hidden="1">{"'손익현황'!$A$1:$J$29"}</definedName>
    <definedName name="공구기구" localSheetId="18" hidden="1">{"'손익현황'!$A$1:$J$29"}</definedName>
    <definedName name="공구기구" localSheetId="24" hidden="1">{"'손익현황'!$A$1:$J$29"}</definedName>
    <definedName name="공구기구" localSheetId="22" hidden="1">{"'손익현황'!$A$1:$J$29"}</definedName>
    <definedName name="공구기구" localSheetId="21" hidden="1">{"'손익현황'!$A$1:$J$29"}</definedName>
    <definedName name="공구기구" localSheetId="23" hidden="1">{"'손익현황'!$A$1:$J$29"}</definedName>
    <definedName name="공구기구" localSheetId="25" hidden="1">{"'손익현황'!$A$1:$J$29"}</definedName>
    <definedName name="공구기구" localSheetId="26" hidden="1">{"'손익현황'!$A$1:$J$29"}</definedName>
    <definedName name="공구기구" localSheetId="27" hidden="1">{"'손익현황'!$A$1:$J$29"}</definedName>
    <definedName name="공구기구" localSheetId="28" hidden="1">{"'손익현황'!$A$1:$J$29"}</definedName>
    <definedName name="공구기구" localSheetId="32" hidden="1">{"'손익현황'!$A$1:$J$29"}</definedName>
    <definedName name="공구기구" localSheetId="33" hidden="1">{"'손익현황'!$A$1:$J$29"}</definedName>
    <definedName name="공구기구" localSheetId="34" hidden="1">{"'손익현황'!$A$1:$J$29"}</definedName>
    <definedName name="공구기구" localSheetId="35" hidden="1">{"'손익현황'!$A$1:$J$29"}</definedName>
    <definedName name="공구기구" localSheetId="29" hidden="1">{"'손익현황'!$A$1:$J$29"}</definedName>
    <definedName name="공구기구" localSheetId="30" hidden="1">{"'손익현황'!$A$1:$J$29"}</definedName>
    <definedName name="공구기구" localSheetId="31" hidden="1">{"'손익현황'!$A$1:$J$29"}</definedName>
    <definedName name="공구기구" localSheetId="36" hidden="1">{"'손익현황'!$A$1:$J$29"}</definedName>
    <definedName name="공구기구" localSheetId="37" hidden="1">{"'손익현황'!$A$1:$J$29"}</definedName>
    <definedName name="공구기구" localSheetId="38" hidden="1">{"'손익현황'!$A$1:$J$29"}</definedName>
    <definedName name="공구기구" localSheetId="39" hidden="1">{"'손익현황'!$A$1:$J$29"}</definedName>
    <definedName name="공구기구" localSheetId="40" hidden="1">{"'손익현황'!$A$1:$J$29"}</definedName>
    <definedName name="공구기구" localSheetId="41" hidden="1">{"'손익현황'!$A$1:$J$29"}</definedName>
    <definedName name="공구기구" localSheetId="42" hidden="1">{"'손익현황'!$A$1:$J$29"}</definedName>
    <definedName name="공구기구" localSheetId="43" hidden="1">{"'손익현황'!$A$1:$J$29"}</definedName>
    <definedName name="공구기구" localSheetId="44" hidden="1">{"'손익현황'!$A$1:$J$29"}</definedName>
    <definedName name="공구기구" localSheetId="61" hidden="1">{"'손익현황'!$A$1:$J$29"}</definedName>
    <definedName name="공구기구" localSheetId="60" hidden="1">{"'손익현황'!$A$1:$J$29"}</definedName>
    <definedName name="공구기구" localSheetId="47" hidden="1">{"'손익현황'!$A$1:$J$29"}</definedName>
    <definedName name="공구기구" localSheetId="46" hidden="1">{"'손익현황'!$A$1:$J$29"}</definedName>
    <definedName name="공구기구" localSheetId="45" hidden="1">{"'손익현황'!$A$1:$J$29"}</definedName>
    <definedName name="공구기구" localSheetId="48" hidden="1">{"'손익현황'!$A$1:$J$29"}</definedName>
    <definedName name="공구기구" localSheetId="50" hidden="1">{"'손익현황'!$A$1:$J$29"}</definedName>
    <definedName name="공구기구" localSheetId="51" hidden="1">{"'손익현황'!$A$1:$J$29"}</definedName>
    <definedName name="공구기구" localSheetId="52" hidden="1">{"'손익현황'!$A$1:$J$29"}</definedName>
    <definedName name="공구기구" localSheetId="49" hidden="1">{"'손익현황'!$A$1:$J$29"}</definedName>
    <definedName name="공구기구" localSheetId="55" hidden="1">{"'손익현황'!$A$1:$J$29"}</definedName>
    <definedName name="공구기구" localSheetId="58" hidden="1">{"'손익현황'!$A$1:$J$29"}</definedName>
    <definedName name="공구기구" localSheetId="53" hidden="1">{"'손익현황'!$A$1:$J$29"}</definedName>
    <definedName name="공구기구" localSheetId="57" hidden="1">{"'손익현황'!$A$1:$J$29"}</definedName>
    <definedName name="공구기구" localSheetId="59" hidden="1">{"'손익현황'!$A$1:$J$29"}</definedName>
    <definedName name="공구기구" localSheetId="54" hidden="1">{"'손익현황'!$A$1:$J$29"}</definedName>
    <definedName name="공구기구" localSheetId="56" hidden="1">{"'손익현황'!$A$1:$J$29"}</definedName>
    <definedName name="공구기구" localSheetId="62" hidden="1">{"'손익현황'!$A$1:$J$29"}</definedName>
    <definedName name="공구기구" hidden="1">{"'손익현황'!$A$1:$J$29"}</definedName>
    <definedName name="공문1" localSheetId="2">'[20]사업계획(97년)'!#REF!</definedName>
    <definedName name="공문1" localSheetId="1">'[20]사업계획(97년)'!#REF!</definedName>
    <definedName name="공문1" localSheetId="3">'[20]사업계획(97년)'!#REF!</definedName>
    <definedName name="공문1" localSheetId="7">'[20]사업계획(97년)'!#REF!</definedName>
    <definedName name="공문1" localSheetId="4">'[20]사업계획(97년)'!#REF!</definedName>
    <definedName name="공문1" localSheetId="5">'[20]사업계획(97년)'!#REF!</definedName>
    <definedName name="공문1" localSheetId="6">'[20]사업계획(97년)'!#REF!</definedName>
    <definedName name="공문1" localSheetId="8">'[20]사업계획(97년)'!#REF!</definedName>
    <definedName name="공문1" localSheetId="9">'[20]사업계획(97년)'!#REF!</definedName>
    <definedName name="공문1" localSheetId="11">'[20]사업계획(97년)'!#REF!</definedName>
    <definedName name="공문1" localSheetId="10">'[20]사업계획(97년)'!#REF!</definedName>
    <definedName name="공문1" localSheetId="16">'[20]사업계획(97년)'!#REF!</definedName>
    <definedName name="공문1" localSheetId="13">'[20]사업계획(97년)'!#REF!</definedName>
    <definedName name="공문1" localSheetId="12">'[20]사업계획(97년)'!#REF!</definedName>
    <definedName name="공문1" localSheetId="15">'[20]사업계획(97년)'!#REF!</definedName>
    <definedName name="공문1" localSheetId="14">'[20]사업계획(97년)'!#REF!</definedName>
    <definedName name="공문1" localSheetId="20">'[20]사업계획(97년)'!#REF!</definedName>
    <definedName name="공문1" localSheetId="17">'[20]사업계획(97년)'!#REF!</definedName>
    <definedName name="공문1" localSheetId="19">'[20]사업계획(97년)'!#REF!</definedName>
    <definedName name="공문1" localSheetId="18">'[20]사업계획(97년)'!#REF!</definedName>
    <definedName name="공문1" localSheetId="24">'[20]사업계획(97년)'!#REF!</definedName>
    <definedName name="공문1" localSheetId="22">'[20]사업계획(97년)'!#REF!</definedName>
    <definedName name="공문1" localSheetId="21">'[20]사업계획(97년)'!#REF!</definedName>
    <definedName name="공문1" localSheetId="23">'[20]사업계획(97년)'!#REF!</definedName>
    <definedName name="공문1" localSheetId="25">'[20]사업계획(97년)'!#REF!</definedName>
    <definedName name="공문1" localSheetId="26">'[20]사업계획(97년)'!#REF!</definedName>
    <definedName name="공문1" localSheetId="27">'[20]사업계획(97년)'!#REF!</definedName>
    <definedName name="공문1" localSheetId="28">'[20]사업계획(97년)'!#REF!</definedName>
    <definedName name="공문1" localSheetId="32">'[20]사업계획(97년)'!#REF!</definedName>
    <definedName name="공문1" localSheetId="33">'[20]사업계획(97년)'!#REF!</definedName>
    <definedName name="공문1" localSheetId="34">'[20]사업계획(97년)'!#REF!</definedName>
    <definedName name="공문1" localSheetId="35">'[20]사업계획(97년)'!#REF!</definedName>
    <definedName name="공문1" localSheetId="29">'[20]사업계획(97년)'!#REF!</definedName>
    <definedName name="공문1" localSheetId="30">'[20]사업계획(97년)'!#REF!</definedName>
    <definedName name="공문1" localSheetId="31">'[20]사업계획(97년)'!#REF!</definedName>
    <definedName name="공문1" localSheetId="36">'[20]사업계획(97년)'!#REF!</definedName>
    <definedName name="공문1" localSheetId="37">'[20]사업계획(97년)'!#REF!</definedName>
    <definedName name="공문1" localSheetId="38">'[20]사업계획(97년)'!#REF!</definedName>
    <definedName name="공문1" localSheetId="39">'[20]사업계획(97년)'!#REF!</definedName>
    <definedName name="공문1" localSheetId="40">'[20]사업계획(97년)'!#REF!</definedName>
    <definedName name="공문1" localSheetId="41">'[20]사업계획(97년)'!#REF!</definedName>
    <definedName name="공문1" localSheetId="42">'[20]사업계획(97년)'!#REF!</definedName>
    <definedName name="공문1" localSheetId="43">'[20]사업계획(97년)'!#REF!</definedName>
    <definedName name="공문1" localSheetId="44">'[20]사업계획(97년)'!#REF!</definedName>
    <definedName name="공문1" localSheetId="61">'[20]사업계획(97년)'!#REF!</definedName>
    <definedName name="공문1" localSheetId="60">'[20]사업계획(97년)'!#REF!</definedName>
    <definedName name="공문1" localSheetId="47">'[20]사업계획(97년)'!#REF!</definedName>
    <definedName name="공문1" localSheetId="46">'[20]사업계획(97년)'!#REF!</definedName>
    <definedName name="공문1" localSheetId="45">'[20]사업계획(97년)'!#REF!</definedName>
    <definedName name="공문1" localSheetId="48">'[20]사업계획(97년)'!#REF!</definedName>
    <definedName name="공문1" localSheetId="50">'[20]사업계획(97년)'!#REF!</definedName>
    <definedName name="공문1" localSheetId="51">'[20]사업계획(97년)'!#REF!</definedName>
    <definedName name="공문1" localSheetId="52">'[20]사업계획(97년)'!#REF!</definedName>
    <definedName name="공문1" localSheetId="49">'[20]사업계획(97년)'!#REF!</definedName>
    <definedName name="공문1" localSheetId="55">'[20]사업계획(97년)'!#REF!</definedName>
    <definedName name="공문1" localSheetId="58">'[20]사업계획(97년)'!#REF!</definedName>
    <definedName name="공문1" localSheetId="53">'[20]사업계획(97년)'!#REF!</definedName>
    <definedName name="공문1" localSheetId="57">'[20]사업계획(97년)'!#REF!</definedName>
    <definedName name="공문1" localSheetId="59">'[20]사업계획(97년)'!#REF!</definedName>
    <definedName name="공문1" localSheetId="54">'[20]사업계획(97년)'!#REF!</definedName>
    <definedName name="공문1" localSheetId="56">'[20]사업계획(97년)'!#REF!</definedName>
    <definedName name="공문1" localSheetId="62">'[20]사업계획(97년)'!#REF!</definedName>
    <definedName name="공문1">'[20]사업계획(97년)'!#REF!</definedName>
    <definedName name="공항출고" localSheetId="2">#REF!</definedName>
    <definedName name="공항출고" localSheetId="1">#REF!</definedName>
    <definedName name="공항출고" localSheetId="3">#REF!</definedName>
    <definedName name="공항출고" localSheetId="7">#REF!</definedName>
    <definedName name="공항출고" localSheetId="4">#REF!</definedName>
    <definedName name="공항출고" localSheetId="5">#REF!</definedName>
    <definedName name="공항출고" localSheetId="6">#REF!</definedName>
    <definedName name="공항출고" localSheetId="8">#REF!</definedName>
    <definedName name="공항출고" localSheetId="9">#REF!</definedName>
    <definedName name="공항출고" localSheetId="11">#REF!</definedName>
    <definedName name="공항출고" localSheetId="10">#REF!</definedName>
    <definedName name="공항출고" localSheetId="16">#REF!</definedName>
    <definedName name="공항출고" localSheetId="13">#REF!</definedName>
    <definedName name="공항출고" localSheetId="12">#REF!</definedName>
    <definedName name="공항출고" localSheetId="15">#REF!</definedName>
    <definedName name="공항출고" localSheetId="14">#REF!</definedName>
    <definedName name="공항출고" localSheetId="20">#REF!</definedName>
    <definedName name="공항출고" localSheetId="17">#REF!</definedName>
    <definedName name="공항출고" localSheetId="19">#REF!</definedName>
    <definedName name="공항출고" localSheetId="18">#REF!</definedName>
    <definedName name="공항출고" localSheetId="24">#REF!</definedName>
    <definedName name="공항출고" localSheetId="22">#REF!</definedName>
    <definedName name="공항출고" localSheetId="21">#REF!</definedName>
    <definedName name="공항출고" localSheetId="23">#REF!</definedName>
    <definedName name="공항출고" localSheetId="25">#REF!</definedName>
    <definedName name="공항출고" localSheetId="26">#REF!</definedName>
    <definedName name="공항출고" localSheetId="27">#REF!</definedName>
    <definedName name="공항출고" localSheetId="28">#REF!</definedName>
    <definedName name="공항출고" localSheetId="32">#REF!</definedName>
    <definedName name="공항출고" localSheetId="33">#REF!</definedName>
    <definedName name="공항출고" localSheetId="34">#REF!</definedName>
    <definedName name="공항출고" localSheetId="35">#REF!</definedName>
    <definedName name="공항출고" localSheetId="29">#REF!</definedName>
    <definedName name="공항출고" localSheetId="30">#REF!</definedName>
    <definedName name="공항출고" localSheetId="31">#REF!</definedName>
    <definedName name="공항출고" localSheetId="36">#REF!</definedName>
    <definedName name="공항출고" localSheetId="37">#REF!</definedName>
    <definedName name="공항출고" localSheetId="38">#REF!</definedName>
    <definedName name="공항출고" localSheetId="39">#REF!</definedName>
    <definedName name="공항출고" localSheetId="40">#REF!</definedName>
    <definedName name="공항출고" localSheetId="41">#REF!</definedName>
    <definedName name="공항출고" localSheetId="42">#REF!</definedName>
    <definedName name="공항출고" localSheetId="43">#REF!</definedName>
    <definedName name="공항출고" localSheetId="44">#REF!</definedName>
    <definedName name="공항출고" localSheetId="61">#REF!</definedName>
    <definedName name="공항출고" localSheetId="60">#REF!</definedName>
    <definedName name="공항출고" localSheetId="47">#REF!</definedName>
    <definedName name="공항출고" localSheetId="46">#REF!</definedName>
    <definedName name="공항출고" localSheetId="45">#REF!</definedName>
    <definedName name="공항출고" localSheetId="48">#REF!</definedName>
    <definedName name="공항출고" localSheetId="50">#REF!</definedName>
    <definedName name="공항출고" localSheetId="51">#REF!</definedName>
    <definedName name="공항출고" localSheetId="52">#REF!</definedName>
    <definedName name="공항출고" localSheetId="49">#REF!</definedName>
    <definedName name="공항출고" localSheetId="55">#REF!</definedName>
    <definedName name="공항출고" localSheetId="58">#REF!</definedName>
    <definedName name="공항출고" localSheetId="53">#REF!</definedName>
    <definedName name="공항출고" localSheetId="57">#REF!</definedName>
    <definedName name="공항출고" localSheetId="59">#REF!</definedName>
    <definedName name="공항출고" localSheetId="54">#REF!</definedName>
    <definedName name="공항출고" localSheetId="56">#REF!</definedName>
    <definedName name="공항출고" localSheetId="62">#REF!</definedName>
    <definedName name="공항출고">#REF!</definedName>
    <definedName name="관리번호" localSheetId="2">#REF!</definedName>
    <definedName name="관리번호" localSheetId="1">#REF!</definedName>
    <definedName name="관리번호" localSheetId="3">#REF!</definedName>
    <definedName name="관리번호" localSheetId="7">#REF!</definedName>
    <definedName name="관리번호" localSheetId="4">#REF!</definedName>
    <definedName name="관리번호" localSheetId="5">#REF!</definedName>
    <definedName name="관리번호" localSheetId="6">#REF!</definedName>
    <definedName name="관리번호" localSheetId="8">#REF!</definedName>
    <definedName name="관리번호" localSheetId="9">#REF!</definedName>
    <definedName name="관리번호" localSheetId="11">#REF!</definedName>
    <definedName name="관리번호" localSheetId="10">#REF!</definedName>
    <definedName name="관리번호" localSheetId="16">#REF!</definedName>
    <definedName name="관리번호" localSheetId="13">#REF!</definedName>
    <definedName name="관리번호" localSheetId="12">#REF!</definedName>
    <definedName name="관리번호" localSheetId="15">#REF!</definedName>
    <definedName name="관리번호" localSheetId="14">#REF!</definedName>
    <definedName name="관리번호" localSheetId="20">#REF!</definedName>
    <definedName name="관리번호" localSheetId="17">#REF!</definedName>
    <definedName name="관리번호" localSheetId="19">#REF!</definedName>
    <definedName name="관리번호" localSheetId="18">#REF!</definedName>
    <definedName name="관리번호" localSheetId="24">#REF!</definedName>
    <definedName name="관리번호" localSheetId="22">#REF!</definedName>
    <definedName name="관리번호" localSheetId="21">#REF!</definedName>
    <definedName name="관리번호" localSheetId="23">#REF!</definedName>
    <definedName name="관리번호" localSheetId="25">#REF!</definedName>
    <definedName name="관리번호" localSheetId="26">#REF!</definedName>
    <definedName name="관리번호" localSheetId="27">#REF!</definedName>
    <definedName name="관리번호" localSheetId="28">#REF!</definedName>
    <definedName name="관리번호" localSheetId="32">#REF!</definedName>
    <definedName name="관리번호" localSheetId="33">#REF!</definedName>
    <definedName name="관리번호" localSheetId="34">#REF!</definedName>
    <definedName name="관리번호" localSheetId="35">#REF!</definedName>
    <definedName name="관리번호" localSheetId="29">#REF!</definedName>
    <definedName name="관리번호" localSheetId="30">#REF!</definedName>
    <definedName name="관리번호" localSheetId="31">#REF!</definedName>
    <definedName name="관리번호" localSheetId="36">#REF!</definedName>
    <definedName name="관리번호" localSheetId="37">#REF!</definedName>
    <definedName name="관리번호" localSheetId="38">#REF!</definedName>
    <definedName name="관리번호" localSheetId="39">#REF!</definedName>
    <definedName name="관리번호" localSheetId="40">#REF!</definedName>
    <definedName name="관리번호" localSheetId="41">#REF!</definedName>
    <definedName name="관리번호" localSheetId="42">#REF!</definedName>
    <definedName name="관리번호" localSheetId="43">#REF!</definedName>
    <definedName name="관리번호" localSheetId="44">#REF!</definedName>
    <definedName name="관리번호" localSheetId="61">#REF!</definedName>
    <definedName name="관리번호" localSheetId="60">#REF!</definedName>
    <definedName name="관리번호" localSheetId="47">#REF!</definedName>
    <definedName name="관리번호" localSheetId="46">#REF!</definedName>
    <definedName name="관리번호" localSheetId="45">#REF!</definedName>
    <definedName name="관리번호" localSheetId="48">#REF!</definedName>
    <definedName name="관리번호" localSheetId="50">#REF!</definedName>
    <definedName name="관리번호" localSheetId="51">#REF!</definedName>
    <definedName name="관리번호" localSheetId="52">#REF!</definedName>
    <definedName name="관리번호" localSheetId="49">#REF!</definedName>
    <definedName name="관리번호" localSheetId="55">#REF!</definedName>
    <definedName name="관리번호" localSheetId="58">#REF!</definedName>
    <definedName name="관리번호" localSheetId="53">#REF!</definedName>
    <definedName name="관리번호" localSheetId="57">#REF!</definedName>
    <definedName name="관리번호" localSheetId="59">#REF!</definedName>
    <definedName name="관리번호" localSheetId="54">#REF!</definedName>
    <definedName name="관리번호" localSheetId="56">#REF!</definedName>
    <definedName name="관리번호" localSheetId="62">#REF!</definedName>
    <definedName name="관리번호">#REF!</definedName>
    <definedName name="구" localSheetId="2" hidden="1">{"'손익현황'!$A$1:$J$29"}</definedName>
    <definedName name="구" localSheetId="1" hidden="1">{"'손익현황'!$A$1:$J$29"}</definedName>
    <definedName name="구" localSheetId="3" hidden="1">{"'손익현황'!$A$1:$J$29"}</definedName>
    <definedName name="구" localSheetId="7" hidden="1">{"'손익현황'!$A$1:$J$29"}</definedName>
    <definedName name="구" localSheetId="4" hidden="1">{"'손익현황'!$A$1:$J$29"}</definedName>
    <definedName name="구" localSheetId="5" hidden="1">{"'손익현황'!$A$1:$J$29"}</definedName>
    <definedName name="구" localSheetId="6" hidden="1">{"'손익현황'!$A$1:$J$29"}</definedName>
    <definedName name="구" localSheetId="8" hidden="1">{"'손익현황'!$A$1:$J$29"}</definedName>
    <definedName name="구" localSheetId="9" hidden="1">{"'손익현황'!$A$1:$J$29"}</definedName>
    <definedName name="구" localSheetId="11" hidden="1">{"'손익현황'!$A$1:$J$29"}</definedName>
    <definedName name="구" localSheetId="10" hidden="1">{"'손익현황'!$A$1:$J$29"}</definedName>
    <definedName name="구" localSheetId="16" hidden="1">{"'손익현황'!$A$1:$J$29"}</definedName>
    <definedName name="구" localSheetId="13" hidden="1">{"'손익현황'!$A$1:$J$29"}</definedName>
    <definedName name="구" localSheetId="12" hidden="1">{"'손익현황'!$A$1:$J$29"}</definedName>
    <definedName name="구" localSheetId="15" hidden="1">{"'손익현황'!$A$1:$J$29"}</definedName>
    <definedName name="구" localSheetId="14" hidden="1">{"'손익현황'!$A$1:$J$29"}</definedName>
    <definedName name="구" localSheetId="20" hidden="1">{"'손익현황'!$A$1:$J$29"}</definedName>
    <definedName name="구" localSheetId="17" hidden="1">{"'손익현황'!$A$1:$J$29"}</definedName>
    <definedName name="구" localSheetId="19" hidden="1">{"'손익현황'!$A$1:$J$29"}</definedName>
    <definedName name="구" localSheetId="18" hidden="1">{"'손익현황'!$A$1:$J$29"}</definedName>
    <definedName name="구" localSheetId="24" hidden="1">{"'손익현황'!$A$1:$J$29"}</definedName>
    <definedName name="구" localSheetId="22" hidden="1">{"'손익현황'!$A$1:$J$29"}</definedName>
    <definedName name="구" localSheetId="21" hidden="1">{"'손익현황'!$A$1:$J$29"}</definedName>
    <definedName name="구" localSheetId="23" hidden="1">{"'손익현황'!$A$1:$J$29"}</definedName>
    <definedName name="구" localSheetId="25" hidden="1">{"'손익현황'!$A$1:$J$29"}</definedName>
    <definedName name="구" localSheetId="26" hidden="1">{"'손익현황'!$A$1:$J$29"}</definedName>
    <definedName name="구" localSheetId="27" hidden="1">{"'손익현황'!$A$1:$J$29"}</definedName>
    <definedName name="구" localSheetId="28" hidden="1">{"'손익현황'!$A$1:$J$29"}</definedName>
    <definedName name="구" localSheetId="32" hidden="1">{"'손익현황'!$A$1:$J$29"}</definedName>
    <definedName name="구" localSheetId="33" hidden="1">{"'손익현황'!$A$1:$J$29"}</definedName>
    <definedName name="구" localSheetId="34" hidden="1">{"'손익현황'!$A$1:$J$29"}</definedName>
    <definedName name="구" localSheetId="35" hidden="1">{"'손익현황'!$A$1:$J$29"}</definedName>
    <definedName name="구" localSheetId="29" hidden="1">{"'손익현황'!$A$1:$J$29"}</definedName>
    <definedName name="구" localSheetId="30" hidden="1">{"'손익현황'!$A$1:$J$29"}</definedName>
    <definedName name="구" localSheetId="31" hidden="1">{"'손익현황'!$A$1:$J$29"}</definedName>
    <definedName name="구" localSheetId="36" hidden="1">{"'손익현황'!$A$1:$J$29"}</definedName>
    <definedName name="구" localSheetId="37" hidden="1">{"'손익현황'!$A$1:$J$29"}</definedName>
    <definedName name="구" localSheetId="38" hidden="1">{"'손익현황'!$A$1:$J$29"}</definedName>
    <definedName name="구" localSheetId="39" hidden="1">{"'손익현황'!$A$1:$J$29"}</definedName>
    <definedName name="구" localSheetId="40" hidden="1">{"'손익현황'!$A$1:$J$29"}</definedName>
    <definedName name="구" localSheetId="41" hidden="1">{"'손익현황'!$A$1:$J$29"}</definedName>
    <definedName name="구" localSheetId="42" hidden="1">{"'손익현황'!$A$1:$J$29"}</definedName>
    <definedName name="구" localSheetId="43" hidden="1">{"'손익현황'!$A$1:$J$29"}</definedName>
    <definedName name="구" localSheetId="44" hidden="1">{"'손익현황'!$A$1:$J$29"}</definedName>
    <definedName name="구" localSheetId="61" hidden="1">{"'손익현황'!$A$1:$J$29"}</definedName>
    <definedName name="구" localSheetId="60" hidden="1">{"'손익현황'!$A$1:$J$29"}</definedName>
    <definedName name="구" localSheetId="47" hidden="1">{"'손익현황'!$A$1:$J$29"}</definedName>
    <definedName name="구" localSheetId="46" hidden="1">{"'손익현황'!$A$1:$J$29"}</definedName>
    <definedName name="구" localSheetId="45" hidden="1">{"'손익현황'!$A$1:$J$29"}</definedName>
    <definedName name="구" localSheetId="48" hidden="1">{"'손익현황'!$A$1:$J$29"}</definedName>
    <definedName name="구" localSheetId="50" hidden="1">{"'손익현황'!$A$1:$J$29"}</definedName>
    <definedName name="구" localSheetId="51" hidden="1">{"'손익현황'!$A$1:$J$29"}</definedName>
    <definedName name="구" localSheetId="52" hidden="1">{"'손익현황'!$A$1:$J$29"}</definedName>
    <definedName name="구" localSheetId="49" hidden="1">{"'손익현황'!$A$1:$J$29"}</definedName>
    <definedName name="구" localSheetId="55" hidden="1">{"'손익현황'!$A$1:$J$29"}</definedName>
    <definedName name="구" localSheetId="58" hidden="1">{"'손익현황'!$A$1:$J$29"}</definedName>
    <definedName name="구" localSheetId="53" hidden="1">{"'손익현황'!$A$1:$J$29"}</definedName>
    <definedName name="구" localSheetId="57" hidden="1">{"'손익현황'!$A$1:$J$29"}</definedName>
    <definedName name="구" localSheetId="59" hidden="1">{"'손익현황'!$A$1:$J$29"}</definedName>
    <definedName name="구" localSheetId="54" hidden="1">{"'손익현황'!$A$1:$J$29"}</definedName>
    <definedName name="구" localSheetId="56" hidden="1">{"'손익현황'!$A$1:$J$29"}</definedName>
    <definedName name="구" localSheetId="62" hidden="1">{"'손익현황'!$A$1:$J$29"}</definedName>
    <definedName name="구" hidden="1">{"'손익현황'!$A$1:$J$29"}</definedName>
    <definedName name="구구년수정" localSheetId="2">#REF!</definedName>
    <definedName name="구구년수정" localSheetId="1">#REF!</definedName>
    <definedName name="구구년수정" localSheetId="3">#REF!</definedName>
    <definedName name="구구년수정" localSheetId="7">#REF!</definedName>
    <definedName name="구구년수정" localSheetId="4">#REF!</definedName>
    <definedName name="구구년수정" localSheetId="5">#REF!</definedName>
    <definedName name="구구년수정" localSheetId="6">#REF!</definedName>
    <definedName name="구구년수정" localSheetId="8">#REF!</definedName>
    <definedName name="구구년수정" localSheetId="9">#REF!</definedName>
    <definedName name="구구년수정" localSheetId="11">#REF!</definedName>
    <definedName name="구구년수정" localSheetId="10">#REF!</definedName>
    <definedName name="구구년수정" localSheetId="16">#REF!</definedName>
    <definedName name="구구년수정" localSheetId="13">#REF!</definedName>
    <definedName name="구구년수정" localSheetId="12">#REF!</definedName>
    <definedName name="구구년수정" localSheetId="15">#REF!</definedName>
    <definedName name="구구년수정" localSheetId="14">#REF!</definedName>
    <definedName name="구구년수정" localSheetId="20">#REF!</definedName>
    <definedName name="구구년수정" localSheetId="17">#REF!</definedName>
    <definedName name="구구년수정" localSheetId="19">#REF!</definedName>
    <definedName name="구구년수정" localSheetId="18">#REF!</definedName>
    <definedName name="구구년수정" localSheetId="24">#REF!</definedName>
    <definedName name="구구년수정" localSheetId="22">#REF!</definedName>
    <definedName name="구구년수정" localSheetId="21">#REF!</definedName>
    <definedName name="구구년수정" localSheetId="23">#REF!</definedName>
    <definedName name="구구년수정" localSheetId="25">#REF!</definedName>
    <definedName name="구구년수정" localSheetId="26">#REF!</definedName>
    <definedName name="구구년수정" localSheetId="27">#REF!</definedName>
    <definedName name="구구년수정" localSheetId="28">#REF!</definedName>
    <definedName name="구구년수정" localSheetId="32">#REF!</definedName>
    <definedName name="구구년수정" localSheetId="33">#REF!</definedName>
    <definedName name="구구년수정" localSheetId="34">#REF!</definedName>
    <definedName name="구구년수정" localSheetId="35">#REF!</definedName>
    <definedName name="구구년수정" localSheetId="29">#REF!</definedName>
    <definedName name="구구년수정" localSheetId="30">#REF!</definedName>
    <definedName name="구구년수정" localSheetId="31">#REF!</definedName>
    <definedName name="구구년수정" localSheetId="36">#REF!</definedName>
    <definedName name="구구년수정" localSheetId="37">#REF!</definedName>
    <definedName name="구구년수정" localSheetId="38">#REF!</definedName>
    <definedName name="구구년수정" localSheetId="39">#REF!</definedName>
    <definedName name="구구년수정" localSheetId="40">#REF!</definedName>
    <definedName name="구구년수정" localSheetId="41">#REF!</definedName>
    <definedName name="구구년수정" localSheetId="42">#REF!</definedName>
    <definedName name="구구년수정" localSheetId="43">#REF!</definedName>
    <definedName name="구구년수정" localSheetId="44">#REF!</definedName>
    <definedName name="구구년수정" localSheetId="61">#REF!</definedName>
    <definedName name="구구년수정" localSheetId="60">#REF!</definedName>
    <definedName name="구구년수정" localSheetId="47">#REF!</definedName>
    <definedName name="구구년수정" localSheetId="46">#REF!</definedName>
    <definedName name="구구년수정" localSheetId="45">#REF!</definedName>
    <definedName name="구구년수정" localSheetId="48">#REF!</definedName>
    <definedName name="구구년수정" localSheetId="50">#REF!</definedName>
    <definedName name="구구년수정" localSheetId="51">#REF!</definedName>
    <definedName name="구구년수정" localSheetId="52">#REF!</definedName>
    <definedName name="구구년수정" localSheetId="49">#REF!</definedName>
    <definedName name="구구년수정" localSheetId="55">#REF!</definedName>
    <definedName name="구구년수정" localSheetId="58">#REF!</definedName>
    <definedName name="구구년수정" localSheetId="53">#REF!</definedName>
    <definedName name="구구년수정" localSheetId="57">#REF!</definedName>
    <definedName name="구구년수정" localSheetId="59">#REF!</definedName>
    <definedName name="구구년수정" localSheetId="54">#REF!</definedName>
    <definedName name="구구년수정" localSheetId="56">#REF!</definedName>
    <definedName name="구구년수정" localSheetId="62">#REF!</definedName>
    <definedName name="구구년수정">#REF!</definedName>
    <definedName name="구구년제시" localSheetId="2">#REF!</definedName>
    <definedName name="구구년제시" localSheetId="1">#REF!</definedName>
    <definedName name="구구년제시" localSheetId="3">#REF!</definedName>
    <definedName name="구구년제시" localSheetId="7">#REF!</definedName>
    <definedName name="구구년제시" localSheetId="4">#REF!</definedName>
    <definedName name="구구년제시" localSheetId="5">#REF!</definedName>
    <definedName name="구구년제시" localSheetId="6">#REF!</definedName>
    <definedName name="구구년제시" localSheetId="8">#REF!</definedName>
    <definedName name="구구년제시" localSheetId="9">#REF!</definedName>
    <definedName name="구구년제시" localSheetId="11">#REF!</definedName>
    <definedName name="구구년제시" localSheetId="10">#REF!</definedName>
    <definedName name="구구년제시" localSheetId="16">#REF!</definedName>
    <definedName name="구구년제시" localSheetId="13">#REF!</definedName>
    <definedName name="구구년제시" localSheetId="12">#REF!</definedName>
    <definedName name="구구년제시" localSheetId="15">#REF!</definedName>
    <definedName name="구구년제시" localSheetId="14">#REF!</definedName>
    <definedName name="구구년제시" localSheetId="20">#REF!</definedName>
    <definedName name="구구년제시" localSheetId="17">#REF!</definedName>
    <definedName name="구구년제시" localSheetId="19">#REF!</definedName>
    <definedName name="구구년제시" localSheetId="18">#REF!</definedName>
    <definedName name="구구년제시" localSheetId="24">#REF!</definedName>
    <definedName name="구구년제시" localSheetId="22">#REF!</definedName>
    <definedName name="구구년제시" localSheetId="21">#REF!</definedName>
    <definedName name="구구년제시" localSheetId="23">#REF!</definedName>
    <definedName name="구구년제시" localSheetId="25">#REF!</definedName>
    <definedName name="구구년제시" localSheetId="26">#REF!</definedName>
    <definedName name="구구년제시" localSheetId="27">#REF!</definedName>
    <definedName name="구구년제시" localSheetId="28">#REF!</definedName>
    <definedName name="구구년제시" localSheetId="32">#REF!</definedName>
    <definedName name="구구년제시" localSheetId="33">#REF!</definedName>
    <definedName name="구구년제시" localSheetId="34">#REF!</definedName>
    <definedName name="구구년제시" localSheetId="35">#REF!</definedName>
    <definedName name="구구년제시" localSheetId="29">#REF!</definedName>
    <definedName name="구구년제시" localSheetId="30">#REF!</definedName>
    <definedName name="구구년제시" localSheetId="31">#REF!</definedName>
    <definedName name="구구년제시" localSheetId="36">#REF!</definedName>
    <definedName name="구구년제시" localSheetId="37">#REF!</definedName>
    <definedName name="구구년제시" localSheetId="38">#REF!</definedName>
    <definedName name="구구년제시" localSheetId="39">#REF!</definedName>
    <definedName name="구구년제시" localSheetId="40">#REF!</definedName>
    <definedName name="구구년제시" localSheetId="41">#REF!</definedName>
    <definedName name="구구년제시" localSheetId="42">#REF!</definedName>
    <definedName name="구구년제시" localSheetId="43">#REF!</definedName>
    <definedName name="구구년제시" localSheetId="44">#REF!</definedName>
    <definedName name="구구년제시" localSheetId="61">#REF!</definedName>
    <definedName name="구구년제시" localSheetId="60">#REF!</definedName>
    <definedName name="구구년제시" localSheetId="47">#REF!</definedName>
    <definedName name="구구년제시" localSheetId="46">#REF!</definedName>
    <definedName name="구구년제시" localSheetId="45">#REF!</definedName>
    <definedName name="구구년제시" localSheetId="48">#REF!</definedName>
    <definedName name="구구년제시" localSheetId="50">#REF!</definedName>
    <definedName name="구구년제시" localSheetId="51">#REF!</definedName>
    <definedName name="구구년제시" localSheetId="52">#REF!</definedName>
    <definedName name="구구년제시" localSheetId="49">#REF!</definedName>
    <definedName name="구구년제시" localSheetId="55">#REF!</definedName>
    <definedName name="구구년제시" localSheetId="58">#REF!</definedName>
    <definedName name="구구년제시" localSheetId="53">#REF!</definedName>
    <definedName name="구구년제시" localSheetId="57">#REF!</definedName>
    <definedName name="구구년제시" localSheetId="59">#REF!</definedName>
    <definedName name="구구년제시" localSheetId="54">#REF!</definedName>
    <definedName name="구구년제시" localSheetId="56">#REF!</definedName>
    <definedName name="구구년제시" localSheetId="62">#REF!</definedName>
    <definedName name="구구년제시">#REF!</definedName>
    <definedName name="구분" localSheetId="2">#REF!</definedName>
    <definedName name="구분" localSheetId="1">#REF!</definedName>
    <definedName name="구분" localSheetId="3">#REF!</definedName>
    <definedName name="구분" localSheetId="7">#REF!</definedName>
    <definedName name="구분" localSheetId="4">#REF!</definedName>
    <definedName name="구분" localSheetId="5">#REF!</definedName>
    <definedName name="구분" localSheetId="6">#REF!</definedName>
    <definedName name="구분" localSheetId="8">#REF!</definedName>
    <definedName name="구분" localSheetId="9">#REF!</definedName>
    <definedName name="구분" localSheetId="11">#REF!</definedName>
    <definedName name="구분" localSheetId="10">#REF!</definedName>
    <definedName name="구분" localSheetId="16">#REF!</definedName>
    <definedName name="구분" localSheetId="13">#REF!</definedName>
    <definedName name="구분" localSheetId="12">#REF!</definedName>
    <definedName name="구분" localSheetId="15">#REF!</definedName>
    <definedName name="구분" localSheetId="14">#REF!</definedName>
    <definedName name="구분" localSheetId="20">#REF!</definedName>
    <definedName name="구분" localSheetId="17">#REF!</definedName>
    <definedName name="구분" localSheetId="19">#REF!</definedName>
    <definedName name="구분" localSheetId="18">#REF!</definedName>
    <definedName name="구분" localSheetId="24">#REF!</definedName>
    <definedName name="구분" localSheetId="22">#REF!</definedName>
    <definedName name="구분" localSheetId="21">#REF!</definedName>
    <definedName name="구분" localSheetId="23">#REF!</definedName>
    <definedName name="구분" localSheetId="25">#REF!</definedName>
    <definedName name="구분" localSheetId="26">#REF!</definedName>
    <definedName name="구분" localSheetId="27">#REF!</definedName>
    <definedName name="구분" localSheetId="28">#REF!</definedName>
    <definedName name="구분" localSheetId="32">#REF!</definedName>
    <definedName name="구분" localSheetId="33">#REF!</definedName>
    <definedName name="구분" localSheetId="34">#REF!</definedName>
    <definedName name="구분" localSheetId="35">#REF!</definedName>
    <definedName name="구분" localSheetId="29">#REF!</definedName>
    <definedName name="구분" localSheetId="30">#REF!</definedName>
    <definedName name="구분" localSheetId="31">#REF!</definedName>
    <definedName name="구분" localSheetId="36">#REF!</definedName>
    <definedName name="구분" localSheetId="37">#REF!</definedName>
    <definedName name="구분" localSheetId="38">#REF!</definedName>
    <definedName name="구분" localSheetId="39">#REF!</definedName>
    <definedName name="구분" localSheetId="40">#REF!</definedName>
    <definedName name="구분" localSheetId="41">#REF!</definedName>
    <definedName name="구분" localSheetId="42">#REF!</definedName>
    <definedName name="구분" localSheetId="43">#REF!</definedName>
    <definedName name="구분" localSheetId="44">#REF!</definedName>
    <definedName name="구분" localSheetId="61">#REF!</definedName>
    <definedName name="구분" localSheetId="60">#REF!</definedName>
    <definedName name="구분" localSheetId="47">#REF!</definedName>
    <definedName name="구분" localSheetId="46">#REF!</definedName>
    <definedName name="구분" localSheetId="45">#REF!</definedName>
    <definedName name="구분" localSheetId="48">#REF!</definedName>
    <definedName name="구분" localSheetId="50">#REF!</definedName>
    <definedName name="구분" localSheetId="51">#REF!</definedName>
    <definedName name="구분" localSheetId="52">#REF!</definedName>
    <definedName name="구분" localSheetId="49">#REF!</definedName>
    <definedName name="구분" localSheetId="55">#REF!</definedName>
    <definedName name="구분" localSheetId="58">#REF!</definedName>
    <definedName name="구분" localSheetId="53">#REF!</definedName>
    <definedName name="구분" localSheetId="57">#REF!</definedName>
    <definedName name="구분" localSheetId="59">#REF!</definedName>
    <definedName name="구분" localSheetId="54">#REF!</definedName>
    <definedName name="구분" localSheetId="56">#REF!</definedName>
    <definedName name="구분" localSheetId="62">#REF!</definedName>
    <definedName name="구분">#REF!</definedName>
    <definedName name="구축물" localSheetId="2" hidden="1">{"'손익현황'!$A$1:$J$29"}</definedName>
    <definedName name="구축물" localSheetId="1" hidden="1">{"'손익현황'!$A$1:$J$29"}</definedName>
    <definedName name="구축물" localSheetId="3" hidden="1">{"'손익현황'!$A$1:$J$29"}</definedName>
    <definedName name="구축물" localSheetId="7" hidden="1">{"'손익현황'!$A$1:$J$29"}</definedName>
    <definedName name="구축물" localSheetId="4" hidden="1">{"'손익현황'!$A$1:$J$29"}</definedName>
    <definedName name="구축물" localSheetId="5" hidden="1">{"'손익현황'!$A$1:$J$29"}</definedName>
    <definedName name="구축물" localSheetId="6" hidden="1">{"'손익현황'!$A$1:$J$29"}</definedName>
    <definedName name="구축물" localSheetId="8" hidden="1">{"'손익현황'!$A$1:$J$29"}</definedName>
    <definedName name="구축물" localSheetId="9" hidden="1">{"'손익현황'!$A$1:$J$29"}</definedName>
    <definedName name="구축물" localSheetId="11" hidden="1">{"'손익현황'!$A$1:$J$29"}</definedName>
    <definedName name="구축물" localSheetId="10" hidden="1">{"'손익현황'!$A$1:$J$29"}</definedName>
    <definedName name="구축물" localSheetId="16" hidden="1">{"'손익현황'!$A$1:$J$29"}</definedName>
    <definedName name="구축물" localSheetId="13" hidden="1">{"'손익현황'!$A$1:$J$29"}</definedName>
    <definedName name="구축물" localSheetId="12" hidden="1">{"'손익현황'!$A$1:$J$29"}</definedName>
    <definedName name="구축물" localSheetId="15" hidden="1">{"'손익현황'!$A$1:$J$29"}</definedName>
    <definedName name="구축물" localSheetId="14" hidden="1">{"'손익현황'!$A$1:$J$29"}</definedName>
    <definedName name="구축물" localSheetId="20" hidden="1">{"'손익현황'!$A$1:$J$29"}</definedName>
    <definedName name="구축물" localSheetId="17" hidden="1">{"'손익현황'!$A$1:$J$29"}</definedName>
    <definedName name="구축물" localSheetId="19" hidden="1">{"'손익현황'!$A$1:$J$29"}</definedName>
    <definedName name="구축물" localSheetId="18" hidden="1">{"'손익현황'!$A$1:$J$29"}</definedName>
    <definedName name="구축물" localSheetId="24" hidden="1">{"'손익현황'!$A$1:$J$29"}</definedName>
    <definedName name="구축물" localSheetId="22" hidden="1">{"'손익현황'!$A$1:$J$29"}</definedName>
    <definedName name="구축물" localSheetId="21" hidden="1">{"'손익현황'!$A$1:$J$29"}</definedName>
    <definedName name="구축물" localSheetId="23" hidden="1">{"'손익현황'!$A$1:$J$29"}</definedName>
    <definedName name="구축물" localSheetId="25" hidden="1">{"'손익현황'!$A$1:$J$29"}</definedName>
    <definedName name="구축물" localSheetId="26" hidden="1">{"'손익현황'!$A$1:$J$29"}</definedName>
    <definedName name="구축물" localSheetId="27" hidden="1">{"'손익현황'!$A$1:$J$29"}</definedName>
    <definedName name="구축물" localSheetId="28" hidden="1">{"'손익현황'!$A$1:$J$29"}</definedName>
    <definedName name="구축물" localSheetId="32" hidden="1">{"'손익현황'!$A$1:$J$29"}</definedName>
    <definedName name="구축물" localSheetId="33" hidden="1">{"'손익현황'!$A$1:$J$29"}</definedName>
    <definedName name="구축물" localSheetId="34" hidden="1">{"'손익현황'!$A$1:$J$29"}</definedName>
    <definedName name="구축물" localSheetId="35" hidden="1">{"'손익현황'!$A$1:$J$29"}</definedName>
    <definedName name="구축물" localSheetId="29" hidden="1">{"'손익현황'!$A$1:$J$29"}</definedName>
    <definedName name="구축물" localSheetId="30" hidden="1">{"'손익현황'!$A$1:$J$29"}</definedName>
    <definedName name="구축물" localSheetId="31" hidden="1">{"'손익현황'!$A$1:$J$29"}</definedName>
    <definedName name="구축물" localSheetId="36" hidden="1">{"'손익현황'!$A$1:$J$29"}</definedName>
    <definedName name="구축물" localSheetId="37" hidden="1">{"'손익현황'!$A$1:$J$29"}</definedName>
    <definedName name="구축물" localSheetId="38" hidden="1">{"'손익현황'!$A$1:$J$29"}</definedName>
    <definedName name="구축물" localSheetId="39" hidden="1">{"'손익현황'!$A$1:$J$29"}</definedName>
    <definedName name="구축물" localSheetId="40" hidden="1">{"'손익현황'!$A$1:$J$29"}</definedName>
    <definedName name="구축물" localSheetId="41" hidden="1">{"'손익현황'!$A$1:$J$29"}</definedName>
    <definedName name="구축물" localSheetId="42" hidden="1">{"'손익현황'!$A$1:$J$29"}</definedName>
    <definedName name="구축물" localSheetId="43" hidden="1">{"'손익현황'!$A$1:$J$29"}</definedName>
    <definedName name="구축물" localSheetId="44" hidden="1">{"'손익현황'!$A$1:$J$29"}</definedName>
    <definedName name="구축물" localSheetId="61" hidden="1">{"'손익현황'!$A$1:$J$29"}</definedName>
    <definedName name="구축물" localSheetId="60" hidden="1">{"'손익현황'!$A$1:$J$29"}</definedName>
    <definedName name="구축물" localSheetId="47" hidden="1">{"'손익현황'!$A$1:$J$29"}</definedName>
    <definedName name="구축물" localSheetId="46" hidden="1">{"'손익현황'!$A$1:$J$29"}</definedName>
    <definedName name="구축물" localSheetId="45" hidden="1">{"'손익현황'!$A$1:$J$29"}</definedName>
    <definedName name="구축물" localSheetId="48" hidden="1">{"'손익현황'!$A$1:$J$29"}</definedName>
    <definedName name="구축물" localSheetId="50" hidden="1">{"'손익현황'!$A$1:$J$29"}</definedName>
    <definedName name="구축물" localSheetId="51" hidden="1">{"'손익현황'!$A$1:$J$29"}</definedName>
    <definedName name="구축물" localSheetId="52" hidden="1">{"'손익현황'!$A$1:$J$29"}</definedName>
    <definedName name="구축물" localSheetId="49" hidden="1">{"'손익현황'!$A$1:$J$29"}</definedName>
    <definedName name="구축물" localSheetId="55" hidden="1">{"'손익현황'!$A$1:$J$29"}</definedName>
    <definedName name="구축물" localSheetId="58" hidden="1">{"'손익현황'!$A$1:$J$29"}</definedName>
    <definedName name="구축물" localSheetId="53" hidden="1">{"'손익현황'!$A$1:$J$29"}</definedName>
    <definedName name="구축물" localSheetId="57" hidden="1">{"'손익현황'!$A$1:$J$29"}</definedName>
    <definedName name="구축물" localSheetId="59" hidden="1">{"'손익현황'!$A$1:$J$29"}</definedName>
    <definedName name="구축물" localSheetId="54" hidden="1">{"'손익현황'!$A$1:$J$29"}</definedName>
    <definedName name="구축물" localSheetId="56" hidden="1">{"'손익현황'!$A$1:$J$29"}</definedName>
    <definedName name="구축물" localSheetId="62" hidden="1">{"'손익현황'!$A$1:$J$29"}</definedName>
    <definedName name="구축물" hidden="1">{"'손익현황'!$A$1:$J$29"}</definedName>
    <definedName name="구축물임" localSheetId="2" hidden="1">{"'손익현황'!$A$1:$J$29"}</definedName>
    <definedName name="구축물임" localSheetId="1" hidden="1">{"'손익현황'!$A$1:$J$29"}</definedName>
    <definedName name="구축물임" localSheetId="3" hidden="1">{"'손익현황'!$A$1:$J$29"}</definedName>
    <definedName name="구축물임" localSheetId="7" hidden="1">{"'손익현황'!$A$1:$J$29"}</definedName>
    <definedName name="구축물임" localSheetId="4" hidden="1">{"'손익현황'!$A$1:$J$29"}</definedName>
    <definedName name="구축물임" localSheetId="5" hidden="1">{"'손익현황'!$A$1:$J$29"}</definedName>
    <definedName name="구축물임" localSheetId="6" hidden="1">{"'손익현황'!$A$1:$J$29"}</definedName>
    <definedName name="구축물임" localSheetId="8" hidden="1">{"'손익현황'!$A$1:$J$29"}</definedName>
    <definedName name="구축물임" localSheetId="9" hidden="1">{"'손익현황'!$A$1:$J$29"}</definedName>
    <definedName name="구축물임" localSheetId="11" hidden="1">{"'손익현황'!$A$1:$J$29"}</definedName>
    <definedName name="구축물임" localSheetId="10" hidden="1">{"'손익현황'!$A$1:$J$29"}</definedName>
    <definedName name="구축물임" localSheetId="16" hidden="1">{"'손익현황'!$A$1:$J$29"}</definedName>
    <definedName name="구축물임" localSheetId="13" hidden="1">{"'손익현황'!$A$1:$J$29"}</definedName>
    <definedName name="구축물임" localSheetId="12" hidden="1">{"'손익현황'!$A$1:$J$29"}</definedName>
    <definedName name="구축물임" localSheetId="15" hidden="1">{"'손익현황'!$A$1:$J$29"}</definedName>
    <definedName name="구축물임" localSheetId="14" hidden="1">{"'손익현황'!$A$1:$J$29"}</definedName>
    <definedName name="구축물임" localSheetId="20" hidden="1">{"'손익현황'!$A$1:$J$29"}</definedName>
    <definedName name="구축물임" localSheetId="17" hidden="1">{"'손익현황'!$A$1:$J$29"}</definedName>
    <definedName name="구축물임" localSheetId="19" hidden="1">{"'손익현황'!$A$1:$J$29"}</definedName>
    <definedName name="구축물임" localSheetId="18" hidden="1">{"'손익현황'!$A$1:$J$29"}</definedName>
    <definedName name="구축물임" localSheetId="24" hidden="1">{"'손익현황'!$A$1:$J$29"}</definedName>
    <definedName name="구축물임" localSheetId="22" hidden="1">{"'손익현황'!$A$1:$J$29"}</definedName>
    <definedName name="구축물임" localSheetId="21" hidden="1">{"'손익현황'!$A$1:$J$29"}</definedName>
    <definedName name="구축물임" localSheetId="23" hidden="1">{"'손익현황'!$A$1:$J$29"}</definedName>
    <definedName name="구축물임" localSheetId="25" hidden="1">{"'손익현황'!$A$1:$J$29"}</definedName>
    <definedName name="구축물임" localSheetId="26" hidden="1">{"'손익현황'!$A$1:$J$29"}</definedName>
    <definedName name="구축물임" localSheetId="27" hidden="1">{"'손익현황'!$A$1:$J$29"}</definedName>
    <definedName name="구축물임" localSheetId="28" hidden="1">{"'손익현황'!$A$1:$J$29"}</definedName>
    <definedName name="구축물임" localSheetId="32" hidden="1">{"'손익현황'!$A$1:$J$29"}</definedName>
    <definedName name="구축물임" localSheetId="33" hidden="1">{"'손익현황'!$A$1:$J$29"}</definedName>
    <definedName name="구축물임" localSheetId="34" hidden="1">{"'손익현황'!$A$1:$J$29"}</definedName>
    <definedName name="구축물임" localSheetId="35" hidden="1">{"'손익현황'!$A$1:$J$29"}</definedName>
    <definedName name="구축물임" localSheetId="29" hidden="1">{"'손익현황'!$A$1:$J$29"}</definedName>
    <definedName name="구축물임" localSheetId="30" hidden="1">{"'손익현황'!$A$1:$J$29"}</definedName>
    <definedName name="구축물임" localSheetId="31" hidden="1">{"'손익현황'!$A$1:$J$29"}</definedName>
    <definedName name="구축물임" localSheetId="36" hidden="1">{"'손익현황'!$A$1:$J$29"}</definedName>
    <definedName name="구축물임" localSheetId="37" hidden="1">{"'손익현황'!$A$1:$J$29"}</definedName>
    <definedName name="구축물임" localSheetId="38" hidden="1">{"'손익현황'!$A$1:$J$29"}</definedName>
    <definedName name="구축물임" localSheetId="39" hidden="1">{"'손익현황'!$A$1:$J$29"}</definedName>
    <definedName name="구축물임" localSheetId="40" hidden="1">{"'손익현황'!$A$1:$J$29"}</definedName>
    <definedName name="구축물임" localSheetId="41" hidden="1">{"'손익현황'!$A$1:$J$29"}</definedName>
    <definedName name="구축물임" localSheetId="42" hidden="1">{"'손익현황'!$A$1:$J$29"}</definedName>
    <definedName name="구축물임" localSheetId="43" hidden="1">{"'손익현황'!$A$1:$J$29"}</definedName>
    <definedName name="구축물임" localSheetId="44" hidden="1">{"'손익현황'!$A$1:$J$29"}</definedName>
    <definedName name="구축물임" localSheetId="61" hidden="1">{"'손익현황'!$A$1:$J$29"}</definedName>
    <definedName name="구축물임" localSheetId="60" hidden="1">{"'손익현황'!$A$1:$J$29"}</definedName>
    <definedName name="구축물임" localSheetId="47" hidden="1">{"'손익현황'!$A$1:$J$29"}</definedName>
    <definedName name="구축물임" localSheetId="46" hidden="1">{"'손익현황'!$A$1:$J$29"}</definedName>
    <definedName name="구축물임" localSheetId="45" hidden="1">{"'손익현황'!$A$1:$J$29"}</definedName>
    <definedName name="구축물임" localSheetId="48" hidden="1">{"'손익현황'!$A$1:$J$29"}</definedName>
    <definedName name="구축물임" localSheetId="50" hidden="1">{"'손익현황'!$A$1:$J$29"}</definedName>
    <definedName name="구축물임" localSheetId="51" hidden="1">{"'손익현황'!$A$1:$J$29"}</definedName>
    <definedName name="구축물임" localSheetId="52" hidden="1">{"'손익현황'!$A$1:$J$29"}</definedName>
    <definedName name="구축물임" localSheetId="49" hidden="1">{"'손익현황'!$A$1:$J$29"}</definedName>
    <definedName name="구축물임" localSheetId="55" hidden="1">{"'손익현황'!$A$1:$J$29"}</definedName>
    <definedName name="구축물임" localSheetId="58" hidden="1">{"'손익현황'!$A$1:$J$29"}</definedName>
    <definedName name="구축물임" localSheetId="53" hidden="1">{"'손익현황'!$A$1:$J$29"}</definedName>
    <definedName name="구축물임" localSheetId="57" hidden="1">{"'손익현황'!$A$1:$J$29"}</definedName>
    <definedName name="구축물임" localSheetId="59" hidden="1">{"'손익현황'!$A$1:$J$29"}</definedName>
    <definedName name="구축물임" localSheetId="54" hidden="1">{"'손익현황'!$A$1:$J$29"}</definedName>
    <definedName name="구축물임" localSheetId="56" hidden="1">{"'손익현황'!$A$1:$J$29"}</definedName>
    <definedName name="구축물임" localSheetId="62" hidden="1">{"'손익현황'!$A$1:$J$29"}</definedName>
    <definedName name="구축물임" hidden="1">{"'손익현황'!$A$1:$J$29"}</definedName>
    <definedName name="구팔년" localSheetId="2">#REF!</definedName>
    <definedName name="구팔년" localSheetId="1">#REF!</definedName>
    <definedName name="구팔년" localSheetId="3">#REF!</definedName>
    <definedName name="구팔년" localSheetId="7">#REF!</definedName>
    <definedName name="구팔년" localSheetId="4">#REF!</definedName>
    <definedName name="구팔년" localSheetId="5">#REF!</definedName>
    <definedName name="구팔년" localSheetId="6">#REF!</definedName>
    <definedName name="구팔년" localSheetId="8">#REF!</definedName>
    <definedName name="구팔년" localSheetId="9">#REF!</definedName>
    <definedName name="구팔년" localSheetId="11">#REF!</definedName>
    <definedName name="구팔년" localSheetId="10">#REF!</definedName>
    <definedName name="구팔년" localSheetId="16">#REF!</definedName>
    <definedName name="구팔년" localSheetId="13">#REF!</definedName>
    <definedName name="구팔년" localSheetId="12">#REF!</definedName>
    <definedName name="구팔년" localSheetId="15">#REF!</definedName>
    <definedName name="구팔년" localSheetId="14">#REF!</definedName>
    <definedName name="구팔년" localSheetId="20">#REF!</definedName>
    <definedName name="구팔년" localSheetId="17">#REF!</definedName>
    <definedName name="구팔년" localSheetId="19">#REF!</definedName>
    <definedName name="구팔년" localSheetId="18">#REF!</definedName>
    <definedName name="구팔년" localSheetId="24">#REF!</definedName>
    <definedName name="구팔년" localSheetId="22">#REF!</definedName>
    <definedName name="구팔년" localSheetId="21">#REF!</definedName>
    <definedName name="구팔년" localSheetId="23">#REF!</definedName>
    <definedName name="구팔년" localSheetId="25">#REF!</definedName>
    <definedName name="구팔년" localSheetId="26">#REF!</definedName>
    <definedName name="구팔년" localSheetId="27">#REF!</definedName>
    <definedName name="구팔년" localSheetId="28">#REF!</definedName>
    <definedName name="구팔년" localSheetId="32">#REF!</definedName>
    <definedName name="구팔년" localSheetId="33">#REF!</definedName>
    <definedName name="구팔년" localSheetId="34">#REF!</definedName>
    <definedName name="구팔년" localSheetId="35">#REF!</definedName>
    <definedName name="구팔년" localSheetId="29">#REF!</definedName>
    <definedName name="구팔년" localSheetId="30">#REF!</definedName>
    <definedName name="구팔년" localSheetId="31">#REF!</definedName>
    <definedName name="구팔년" localSheetId="36">#REF!</definedName>
    <definedName name="구팔년" localSheetId="37">#REF!</definedName>
    <definedName name="구팔년" localSheetId="38">#REF!</definedName>
    <definedName name="구팔년" localSheetId="39">#REF!</definedName>
    <definedName name="구팔년" localSheetId="40">#REF!</definedName>
    <definedName name="구팔년" localSheetId="41">#REF!</definedName>
    <definedName name="구팔년" localSheetId="42">#REF!</definedName>
    <definedName name="구팔년" localSheetId="43">#REF!</definedName>
    <definedName name="구팔년" localSheetId="44">#REF!</definedName>
    <definedName name="구팔년" localSheetId="61">#REF!</definedName>
    <definedName name="구팔년" localSheetId="60">#REF!</definedName>
    <definedName name="구팔년" localSheetId="47">#REF!</definedName>
    <definedName name="구팔년" localSheetId="46">#REF!</definedName>
    <definedName name="구팔년" localSheetId="45">#REF!</definedName>
    <definedName name="구팔년" localSheetId="48">#REF!</definedName>
    <definedName name="구팔년" localSheetId="50">#REF!</definedName>
    <definedName name="구팔년" localSheetId="51">#REF!</definedName>
    <definedName name="구팔년" localSheetId="52">#REF!</definedName>
    <definedName name="구팔년" localSheetId="49">#REF!</definedName>
    <definedName name="구팔년" localSheetId="55">#REF!</definedName>
    <definedName name="구팔년" localSheetId="58">#REF!</definedName>
    <definedName name="구팔년" localSheetId="53">#REF!</definedName>
    <definedName name="구팔년" localSheetId="57">#REF!</definedName>
    <definedName name="구팔년" localSheetId="59">#REF!</definedName>
    <definedName name="구팔년" localSheetId="54">#REF!</definedName>
    <definedName name="구팔년" localSheetId="56">#REF!</definedName>
    <definedName name="구팔년" localSheetId="62">#REF!</definedName>
    <definedName name="구팔년">#REF!</definedName>
    <definedName name="그래프" localSheetId="2">'[21]사업계획(97년)'!#REF!</definedName>
    <definedName name="그래프" localSheetId="1">'[21]사업계획(97년)'!#REF!</definedName>
    <definedName name="그래프" localSheetId="3">'[21]사업계획(97년)'!#REF!</definedName>
    <definedName name="그래프" localSheetId="7">'[21]사업계획(97년)'!#REF!</definedName>
    <definedName name="그래프" localSheetId="4">'[21]사업계획(97년)'!#REF!</definedName>
    <definedName name="그래프" localSheetId="5">'[21]사업계획(97년)'!#REF!</definedName>
    <definedName name="그래프" localSheetId="6">'[21]사업계획(97년)'!#REF!</definedName>
    <definedName name="그래프" localSheetId="8">'[21]사업계획(97년)'!#REF!</definedName>
    <definedName name="그래프" localSheetId="9">'[21]사업계획(97년)'!#REF!</definedName>
    <definedName name="그래프" localSheetId="11">'[21]사업계획(97년)'!#REF!</definedName>
    <definedName name="그래프" localSheetId="10">'[21]사업계획(97년)'!#REF!</definedName>
    <definedName name="그래프" localSheetId="16">'[21]사업계획(97년)'!#REF!</definedName>
    <definedName name="그래프" localSheetId="13">'[21]사업계획(97년)'!#REF!</definedName>
    <definedName name="그래프" localSheetId="12">'[21]사업계획(97년)'!#REF!</definedName>
    <definedName name="그래프" localSheetId="15">'[21]사업계획(97년)'!#REF!</definedName>
    <definedName name="그래프" localSheetId="14">'[21]사업계획(97년)'!#REF!</definedName>
    <definedName name="그래프" localSheetId="20">'[21]사업계획(97년)'!#REF!</definedName>
    <definedName name="그래프" localSheetId="17">'[21]사업계획(97년)'!#REF!</definedName>
    <definedName name="그래프" localSheetId="19">'[21]사업계획(97년)'!#REF!</definedName>
    <definedName name="그래프" localSheetId="18">'[21]사업계획(97년)'!#REF!</definedName>
    <definedName name="그래프" localSheetId="24">'[21]사업계획(97년)'!#REF!</definedName>
    <definedName name="그래프" localSheetId="22">'[21]사업계획(97년)'!#REF!</definedName>
    <definedName name="그래프" localSheetId="21">'[21]사업계획(97년)'!#REF!</definedName>
    <definedName name="그래프" localSheetId="23">'[21]사업계획(97년)'!#REF!</definedName>
    <definedName name="그래프" localSheetId="25">'[21]사업계획(97년)'!#REF!</definedName>
    <definedName name="그래프" localSheetId="26">'[21]사업계획(97년)'!#REF!</definedName>
    <definedName name="그래프" localSheetId="27">'[21]사업계획(97년)'!#REF!</definedName>
    <definedName name="그래프" localSheetId="28">'[21]사업계획(97년)'!#REF!</definedName>
    <definedName name="그래프" localSheetId="32">'[21]사업계획(97년)'!#REF!</definedName>
    <definedName name="그래프" localSheetId="33">'[21]사업계획(97년)'!#REF!</definedName>
    <definedName name="그래프" localSheetId="34">'[21]사업계획(97년)'!#REF!</definedName>
    <definedName name="그래프" localSheetId="35">'[21]사업계획(97년)'!#REF!</definedName>
    <definedName name="그래프" localSheetId="29">'[21]사업계획(97년)'!#REF!</definedName>
    <definedName name="그래프" localSheetId="30">'[21]사업계획(97년)'!#REF!</definedName>
    <definedName name="그래프" localSheetId="31">'[21]사업계획(97년)'!#REF!</definedName>
    <definedName name="그래프" localSheetId="36">'[21]사업계획(97년)'!#REF!</definedName>
    <definedName name="그래프" localSheetId="37">'[21]사업계획(97년)'!#REF!</definedName>
    <definedName name="그래프" localSheetId="38">'[21]사업계획(97년)'!#REF!</definedName>
    <definedName name="그래프" localSheetId="39">'[21]사업계획(97년)'!#REF!</definedName>
    <definedName name="그래프" localSheetId="40">'[21]사업계획(97년)'!#REF!</definedName>
    <definedName name="그래프" localSheetId="41">'[21]사업계획(97년)'!#REF!</definedName>
    <definedName name="그래프" localSheetId="42">'[21]사업계획(97년)'!#REF!</definedName>
    <definedName name="그래프" localSheetId="43">'[21]사업계획(97년)'!#REF!</definedName>
    <definedName name="그래프" localSheetId="44">'[21]사업계획(97년)'!#REF!</definedName>
    <definedName name="그래프" localSheetId="61">'[21]사업계획(97년)'!#REF!</definedName>
    <definedName name="그래프" localSheetId="60">'[21]사업계획(97년)'!#REF!</definedName>
    <definedName name="그래프" localSheetId="47">'[21]사업계획(97년)'!#REF!</definedName>
    <definedName name="그래프" localSheetId="46">'[21]사업계획(97년)'!#REF!</definedName>
    <definedName name="그래프" localSheetId="45">'[21]사업계획(97년)'!#REF!</definedName>
    <definedName name="그래프" localSheetId="48">'[21]사업계획(97년)'!#REF!</definedName>
    <definedName name="그래프" localSheetId="50">'[21]사업계획(97년)'!#REF!</definedName>
    <definedName name="그래프" localSheetId="51">'[21]사업계획(97년)'!#REF!</definedName>
    <definedName name="그래프" localSheetId="52">'[21]사업계획(97년)'!#REF!</definedName>
    <definedName name="그래프" localSheetId="49">'[21]사업계획(97년)'!#REF!</definedName>
    <definedName name="그래프" localSheetId="55">'[21]사업계획(97년)'!#REF!</definedName>
    <definedName name="그래프" localSheetId="58">'[21]사업계획(97년)'!#REF!</definedName>
    <definedName name="그래프" localSheetId="53">'[21]사업계획(97년)'!#REF!</definedName>
    <definedName name="그래프" localSheetId="57">'[21]사업계획(97년)'!#REF!</definedName>
    <definedName name="그래프" localSheetId="59">'[21]사업계획(97년)'!#REF!</definedName>
    <definedName name="그래프" localSheetId="54">'[21]사업계획(97년)'!#REF!</definedName>
    <definedName name="그래프" localSheetId="56">'[21]사업계획(97년)'!#REF!</definedName>
    <definedName name="그래프" localSheetId="62">'[21]사업계획(97년)'!#REF!</definedName>
    <definedName name="그래프">'[21]사업계획(97년)'!#REF!</definedName>
    <definedName name="기" localSheetId="2">'[22]사업계획(97년)'!#REF!</definedName>
    <definedName name="기" localSheetId="1">'[22]사업계획(97년)'!#REF!</definedName>
    <definedName name="기" localSheetId="3">'[22]사업계획(97년)'!#REF!</definedName>
    <definedName name="기" localSheetId="7">'[22]사업계획(97년)'!#REF!</definedName>
    <definedName name="기" localSheetId="4">'[22]사업계획(97년)'!#REF!</definedName>
    <definedName name="기" localSheetId="5">'[22]사업계획(97년)'!#REF!</definedName>
    <definedName name="기" localSheetId="6">'[22]사업계획(97년)'!#REF!</definedName>
    <definedName name="기" localSheetId="8">'[22]사업계획(97년)'!#REF!</definedName>
    <definedName name="기" localSheetId="9">'[22]사업계획(97년)'!#REF!</definedName>
    <definedName name="기" localSheetId="11">'[22]사업계획(97년)'!#REF!</definedName>
    <definedName name="기" localSheetId="10">'[22]사업계획(97년)'!#REF!</definedName>
    <definedName name="기" localSheetId="16">'[22]사업계획(97년)'!#REF!</definedName>
    <definedName name="기" localSheetId="13">'[22]사업계획(97년)'!#REF!</definedName>
    <definedName name="기" localSheetId="12">'[22]사업계획(97년)'!#REF!</definedName>
    <definedName name="기" localSheetId="15">'[22]사업계획(97년)'!#REF!</definedName>
    <definedName name="기" localSheetId="14">'[22]사업계획(97년)'!#REF!</definedName>
    <definedName name="기" localSheetId="20">'[22]사업계획(97년)'!#REF!</definedName>
    <definedName name="기" localSheetId="17">'[22]사업계획(97년)'!#REF!</definedName>
    <definedName name="기" localSheetId="19">'[22]사업계획(97년)'!#REF!</definedName>
    <definedName name="기" localSheetId="18">'[22]사업계획(97년)'!#REF!</definedName>
    <definedName name="기" localSheetId="24">'[22]사업계획(97년)'!#REF!</definedName>
    <definedName name="기" localSheetId="22">'[22]사업계획(97년)'!#REF!</definedName>
    <definedName name="기" localSheetId="21">'[22]사업계획(97년)'!#REF!</definedName>
    <definedName name="기" localSheetId="23">'[22]사업계획(97년)'!#REF!</definedName>
    <definedName name="기" localSheetId="25">'[22]사업계획(97년)'!#REF!</definedName>
    <definedName name="기" localSheetId="26">'[22]사업계획(97년)'!#REF!</definedName>
    <definedName name="기" localSheetId="27">'[22]사업계획(97년)'!#REF!</definedName>
    <definedName name="기" localSheetId="28">'[22]사업계획(97년)'!#REF!</definedName>
    <definedName name="기" localSheetId="32">'[22]사업계획(97년)'!#REF!</definedName>
    <definedName name="기" localSheetId="33">'[22]사업계획(97년)'!#REF!</definedName>
    <definedName name="기" localSheetId="34">'[22]사업계획(97년)'!#REF!</definedName>
    <definedName name="기" localSheetId="35">'[22]사업계획(97년)'!#REF!</definedName>
    <definedName name="기" localSheetId="29">'[22]사업계획(97년)'!#REF!</definedName>
    <definedName name="기" localSheetId="30">'[22]사업계획(97년)'!#REF!</definedName>
    <definedName name="기" localSheetId="31">'[22]사업계획(97년)'!#REF!</definedName>
    <definedName name="기" localSheetId="36">'[22]사업계획(97년)'!#REF!</definedName>
    <definedName name="기" localSheetId="37">'[22]사업계획(97년)'!#REF!</definedName>
    <definedName name="기" localSheetId="38">'[22]사업계획(97년)'!#REF!</definedName>
    <definedName name="기" localSheetId="39">'[22]사업계획(97년)'!#REF!</definedName>
    <definedName name="기" localSheetId="40">'[22]사업계획(97년)'!#REF!</definedName>
    <definedName name="기" localSheetId="41">'[22]사업계획(97년)'!#REF!</definedName>
    <definedName name="기" localSheetId="42">'[22]사업계획(97년)'!#REF!</definedName>
    <definedName name="기" localSheetId="43">'[22]사업계획(97년)'!#REF!</definedName>
    <definedName name="기" localSheetId="44">'[22]사업계획(97년)'!#REF!</definedName>
    <definedName name="기" localSheetId="61">'[22]사업계획(97년)'!#REF!</definedName>
    <definedName name="기" localSheetId="60">'[22]사업계획(97년)'!#REF!</definedName>
    <definedName name="기" localSheetId="47">'[22]사업계획(97년)'!#REF!</definedName>
    <definedName name="기" localSheetId="46">'[22]사업계획(97년)'!#REF!</definedName>
    <definedName name="기" localSheetId="45">'[22]사업계획(97년)'!#REF!</definedName>
    <definedName name="기" localSheetId="48">'[22]사업계획(97년)'!#REF!</definedName>
    <definedName name="기" localSheetId="50">'[22]사업계획(97년)'!#REF!</definedName>
    <definedName name="기" localSheetId="51">'[22]사업계획(97년)'!#REF!</definedName>
    <definedName name="기" localSheetId="52">'[22]사업계획(97년)'!#REF!</definedName>
    <definedName name="기" localSheetId="49">'[22]사업계획(97년)'!#REF!</definedName>
    <definedName name="기" localSheetId="55">'[22]사업계획(97년)'!#REF!</definedName>
    <definedName name="기" localSheetId="58">'[22]사업계획(97년)'!#REF!</definedName>
    <definedName name="기" localSheetId="53">'[22]사업계획(97년)'!#REF!</definedName>
    <definedName name="기" localSheetId="57">'[22]사업계획(97년)'!#REF!</definedName>
    <definedName name="기" localSheetId="59">'[22]사업계획(97년)'!#REF!</definedName>
    <definedName name="기" localSheetId="54">'[22]사업계획(97년)'!#REF!</definedName>
    <definedName name="기" localSheetId="56">'[22]사업계획(97년)'!#REF!</definedName>
    <definedName name="기" localSheetId="62">'[22]사업계획(97년)'!#REF!</definedName>
    <definedName name="기">'[22]사업계획(97년)'!#REF!</definedName>
    <definedName name="기계장치" localSheetId="2" hidden="1">{"'손익현황'!$A$1:$J$29"}</definedName>
    <definedName name="기계장치" localSheetId="1" hidden="1">{"'손익현황'!$A$1:$J$29"}</definedName>
    <definedName name="기계장치" localSheetId="3" hidden="1">{"'손익현황'!$A$1:$J$29"}</definedName>
    <definedName name="기계장치" localSheetId="7" hidden="1">{"'손익현황'!$A$1:$J$29"}</definedName>
    <definedName name="기계장치" localSheetId="4" hidden="1">{"'손익현황'!$A$1:$J$29"}</definedName>
    <definedName name="기계장치" localSheetId="5" hidden="1">{"'손익현황'!$A$1:$J$29"}</definedName>
    <definedName name="기계장치" localSheetId="6" hidden="1">{"'손익현황'!$A$1:$J$29"}</definedName>
    <definedName name="기계장치" localSheetId="8" hidden="1">{"'손익현황'!$A$1:$J$29"}</definedName>
    <definedName name="기계장치" localSheetId="9" hidden="1">{"'손익현황'!$A$1:$J$29"}</definedName>
    <definedName name="기계장치" localSheetId="11" hidden="1">{"'손익현황'!$A$1:$J$29"}</definedName>
    <definedName name="기계장치" localSheetId="10" hidden="1">{"'손익현황'!$A$1:$J$29"}</definedName>
    <definedName name="기계장치" localSheetId="16" hidden="1">{"'손익현황'!$A$1:$J$29"}</definedName>
    <definedName name="기계장치" localSheetId="13" hidden="1">{"'손익현황'!$A$1:$J$29"}</definedName>
    <definedName name="기계장치" localSheetId="12" hidden="1">{"'손익현황'!$A$1:$J$29"}</definedName>
    <definedName name="기계장치" localSheetId="15" hidden="1">{"'손익현황'!$A$1:$J$29"}</definedName>
    <definedName name="기계장치" localSheetId="14" hidden="1">{"'손익현황'!$A$1:$J$29"}</definedName>
    <definedName name="기계장치" localSheetId="20" hidden="1">{"'손익현황'!$A$1:$J$29"}</definedName>
    <definedName name="기계장치" localSheetId="17" hidden="1">{"'손익현황'!$A$1:$J$29"}</definedName>
    <definedName name="기계장치" localSheetId="19" hidden="1">{"'손익현황'!$A$1:$J$29"}</definedName>
    <definedName name="기계장치" localSheetId="18" hidden="1">{"'손익현황'!$A$1:$J$29"}</definedName>
    <definedName name="기계장치" localSheetId="24" hidden="1">{"'손익현황'!$A$1:$J$29"}</definedName>
    <definedName name="기계장치" localSheetId="22" hidden="1">{"'손익현황'!$A$1:$J$29"}</definedName>
    <definedName name="기계장치" localSheetId="21" hidden="1">{"'손익현황'!$A$1:$J$29"}</definedName>
    <definedName name="기계장치" localSheetId="23" hidden="1">{"'손익현황'!$A$1:$J$29"}</definedName>
    <definedName name="기계장치" localSheetId="25" hidden="1">{"'손익현황'!$A$1:$J$29"}</definedName>
    <definedName name="기계장치" localSheetId="26" hidden="1">{"'손익현황'!$A$1:$J$29"}</definedName>
    <definedName name="기계장치" localSheetId="27" hidden="1">{"'손익현황'!$A$1:$J$29"}</definedName>
    <definedName name="기계장치" localSheetId="28" hidden="1">{"'손익현황'!$A$1:$J$29"}</definedName>
    <definedName name="기계장치" localSheetId="32" hidden="1">{"'손익현황'!$A$1:$J$29"}</definedName>
    <definedName name="기계장치" localSheetId="33" hidden="1">{"'손익현황'!$A$1:$J$29"}</definedName>
    <definedName name="기계장치" localSheetId="34" hidden="1">{"'손익현황'!$A$1:$J$29"}</definedName>
    <definedName name="기계장치" localSheetId="35" hidden="1">{"'손익현황'!$A$1:$J$29"}</definedName>
    <definedName name="기계장치" localSheetId="29" hidden="1">{"'손익현황'!$A$1:$J$29"}</definedName>
    <definedName name="기계장치" localSheetId="30" hidden="1">{"'손익현황'!$A$1:$J$29"}</definedName>
    <definedName name="기계장치" localSheetId="31" hidden="1">{"'손익현황'!$A$1:$J$29"}</definedName>
    <definedName name="기계장치" localSheetId="36" hidden="1">{"'손익현황'!$A$1:$J$29"}</definedName>
    <definedName name="기계장치" localSheetId="37" hidden="1">{"'손익현황'!$A$1:$J$29"}</definedName>
    <definedName name="기계장치" localSheetId="38" hidden="1">{"'손익현황'!$A$1:$J$29"}</definedName>
    <definedName name="기계장치" localSheetId="39" hidden="1">{"'손익현황'!$A$1:$J$29"}</definedName>
    <definedName name="기계장치" localSheetId="40" hidden="1">{"'손익현황'!$A$1:$J$29"}</definedName>
    <definedName name="기계장치" localSheetId="41" hidden="1">{"'손익현황'!$A$1:$J$29"}</definedName>
    <definedName name="기계장치" localSheetId="42" hidden="1">{"'손익현황'!$A$1:$J$29"}</definedName>
    <definedName name="기계장치" localSheetId="43" hidden="1">{"'손익현황'!$A$1:$J$29"}</definedName>
    <definedName name="기계장치" localSheetId="44" hidden="1">{"'손익현황'!$A$1:$J$29"}</definedName>
    <definedName name="기계장치" localSheetId="61" hidden="1">{"'손익현황'!$A$1:$J$29"}</definedName>
    <definedName name="기계장치" localSheetId="60" hidden="1">{"'손익현황'!$A$1:$J$29"}</definedName>
    <definedName name="기계장치" localSheetId="47" hidden="1">{"'손익현황'!$A$1:$J$29"}</definedName>
    <definedName name="기계장치" localSheetId="46" hidden="1">{"'손익현황'!$A$1:$J$29"}</definedName>
    <definedName name="기계장치" localSheetId="45" hidden="1">{"'손익현황'!$A$1:$J$29"}</definedName>
    <definedName name="기계장치" localSheetId="48" hidden="1">{"'손익현황'!$A$1:$J$29"}</definedName>
    <definedName name="기계장치" localSheetId="50" hidden="1">{"'손익현황'!$A$1:$J$29"}</definedName>
    <definedName name="기계장치" localSheetId="51" hidden="1">{"'손익현황'!$A$1:$J$29"}</definedName>
    <definedName name="기계장치" localSheetId="52" hidden="1">{"'손익현황'!$A$1:$J$29"}</definedName>
    <definedName name="기계장치" localSheetId="49" hidden="1">{"'손익현황'!$A$1:$J$29"}</definedName>
    <definedName name="기계장치" localSheetId="55" hidden="1">{"'손익현황'!$A$1:$J$29"}</definedName>
    <definedName name="기계장치" localSheetId="58" hidden="1">{"'손익현황'!$A$1:$J$29"}</definedName>
    <definedName name="기계장치" localSheetId="53" hidden="1">{"'손익현황'!$A$1:$J$29"}</definedName>
    <definedName name="기계장치" localSheetId="57" hidden="1">{"'손익현황'!$A$1:$J$29"}</definedName>
    <definedName name="기계장치" localSheetId="59" hidden="1">{"'손익현황'!$A$1:$J$29"}</definedName>
    <definedName name="기계장치" localSheetId="54" hidden="1">{"'손익현황'!$A$1:$J$29"}</definedName>
    <definedName name="기계장치" localSheetId="56" hidden="1">{"'손익현황'!$A$1:$J$29"}</definedName>
    <definedName name="기계장치" localSheetId="62" hidden="1">{"'손익현황'!$A$1:$J$29"}</definedName>
    <definedName name="기계장치" hidden="1">{"'손익현황'!$A$1:$J$29"}</definedName>
    <definedName name="기안서2" localSheetId="2">'[23]사업계획(97년)'!#REF!</definedName>
    <definedName name="기안서2" localSheetId="1">'[23]사업계획(97년)'!#REF!</definedName>
    <definedName name="기안서2" localSheetId="3">'[23]사업계획(97년)'!#REF!</definedName>
    <definedName name="기안서2" localSheetId="7">'[23]사업계획(97년)'!#REF!</definedName>
    <definedName name="기안서2" localSheetId="4">'[23]사업계획(97년)'!#REF!</definedName>
    <definedName name="기안서2" localSheetId="5">'[23]사업계획(97년)'!#REF!</definedName>
    <definedName name="기안서2" localSheetId="6">'[23]사업계획(97년)'!#REF!</definedName>
    <definedName name="기안서2" localSheetId="8">'[23]사업계획(97년)'!#REF!</definedName>
    <definedName name="기안서2" localSheetId="9">'[23]사업계획(97년)'!#REF!</definedName>
    <definedName name="기안서2" localSheetId="11">'[23]사업계획(97년)'!#REF!</definedName>
    <definedName name="기안서2" localSheetId="10">'[23]사업계획(97년)'!#REF!</definedName>
    <definedName name="기안서2" localSheetId="16">'[23]사업계획(97년)'!#REF!</definedName>
    <definedName name="기안서2" localSheetId="13">'[23]사업계획(97년)'!#REF!</definedName>
    <definedName name="기안서2" localSheetId="12">'[23]사업계획(97년)'!#REF!</definedName>
    <definedName name="기안서2" localSheetId="15">'[23]사업계획(97년)'!#REF!</definedName>
    <definedName name="기안서2" localSheetId="14">'[23]사업계획(97년)'!#REF!</definedName>
    <definedName name="기안서2" localSheetId="20">'[23]사업계획(97년)'!#REF!</definedName>
    <definedName name="기안서2" localSheetId="17">'[23]사업계획(97년)'!#REF!</definedName>
    <definedName name="기안서2" localSheetId="19">'[23]사업계획(97년)'!#REF!</definedName>
    <definedName name="기안서2" localSheetId="18">'[23]사업계획(97년)'!#REF!</definedName>
    <definedName name="기안서2" localSheetId="24">'[23]사업계획(97년)'!#REF!</definedName>
    <definedName name="기안서2" localSheetId="22">'[23]사업계획(97년)'!#REF!</definedName>
    <definedName name="기안서2" localSheetId="21">'[23]사업계획(97년)'!#REF!</definedName>
    <definedName name="기안서2" localSheetId="23">'[23]사업계획(97년)'!#REF!</definedName>
    <definedName name="기안서2" localSheetId="25">'[23]사업계획(97년)'!#REF!</definedName>
    <definedName name="기안서2" localSheetId="26">'[23]사업계획(97년)'!#REF!</definedName>
    <definedName name="기안서2" localSheetId="27">'[23]사업계획(97년)'!#REF!</definedName>
    <definedName name="기안서2" localSheetId="28">'[23]사업계획(97년)'!#REF!</definedName>
    <definedName name="기안서2" localSheetId="32">'[23]사업계획(97년)'!#REF!</definedName>
    <definedName name="기안서2" localSheetId="33">'[23]사업계획(97년)'!#REF!</definedName>
    <definedName name="기안서2" localSheetId="34">'[23]사업계획(97년)'!#REF!</definedName>
    <definedName name="기안서2" localSheetId="35">'[23]사업계획(97년)'!#REF!</definedName>
    <definedName name="기안서2" localSheetId="29">'[23]사업계획(97년)'!#REF!</definedName>
    <definedName name="기안서2" localSheetId="30">'[23]사업계획(97년)'!#REF!</definedName>
    <definedName name="기안서2" localSheetId="31">'[23]사업계획(97년)'!#REF!</definedName>
    <definedName name="기안서2" localSheetId="36">'[23]사업계획(97년)'!#REF!</definedName>
    <definedName name="기안서2" localSheetId="37">'[23]사업계획(97년)'!#REF!</definedName>
    <definedName name="기안서2" localSheetId="38">'[23]사업계획(97년)'!#REF!</definedName>
    <definedName name="기안서2" localSheetId="39">'[23]사업계획(97년)'!#REF!</definedName>
    <definedName name="기안서2" localSheetId="40">'[23]사업계획(97년)'!#REF!</definedName>
    <definedName name="기안서2" localSheetId="41">'[23]사업계획(97년)'!#REF!</definedName>
    <definedName name="기안서2" localSheetId="42">'[23]사업계획(97년)'!#REF!</definedName>
    <definedName name="기안서2" localSheetId="43">'[23]사업계획(97년)'!#REF!</definedName>
    <definedName name="기안서2" localSheetId="44">'[23]사업계획(97년)'!#REF!</definedName>
    <definedName name="기안서2" localSheetId="61">'[23]사업계획(97년)'!#REF!</definedName>
    <definedName name="기안서2" localSheetId="60">'[23]사업계획(97년)'!#REF!</definedName>
    <definedName name="기안서2" localSheetId="47">'[23]사업계획(97년)'!#REF!</definedName>
    <definedName name="기안서2" localSheetId="46">'[23]사업계획(97년)'!#REF!</definedName>
    <definedName name="기안서2" localSheetId="45">'[23]사업계획(97년)'!#REF!</definedName>
    <definedName name="기안서2" localSheetId="48">'[23]사업계획(97년)'!#REF!</definedName>
    <definedName name="기안서2" localSheetId="50">'[23]사업계획(97년)'!#REF!</definedName>
    <definedName name="기안서2" localSheetId="51">'[23]사업계획(97년)'!#REF!</definedName>
    <definedName name="기안서2" localSheetId="52">'[23]사업계획(97년)'!#REF!</definedName>
    <definedName name="기안서2" localSheetId="49">'[23]사업계획(97년)'!#REF!</definedName>
    <definedName name="기안서2" localSheetId="55">'[23]사업계획(97년)'!#REF!</definedName>
    <definedName name="기안서2" localSheetId="58">'[23]사업계획(97년)'!#REF!</definedName>
    <definedName name="기안서2" localSheetId="53">'[23]사업계획(97년)'!#REF!</definedName>
    <definedName name="기안서2" localSheetId="57">'[23]사업계획(97년)'!#REF!</definedName>
    <definedName name="기안서2" localSheetId="59">'[23]사업계획(97년)'!#REF!</definedName>
    <definedName name="기안서2" localSheetId="54">'[23]사업계획(97년)'!#REF!</definedName>
    <definedName name="기안서2" localSheetId="56">'[23]사업계획(97년)'!#REF!</definedName>
    <definedName name="기안서2" localSheetId="62">'[23]사업계획(97년)'!#REF!</definedName>
    <definedName name="기안서2">'[23]사업계획(97년)'!#REF!</definedName>
    <definedName name="기업투자" localSheetId="2">#REF!</definedName>
    <definedName name="기업투자" localSheetId="1">#REF!</definedName>
    <definedName name="기업투자" localSheetId="3">#REF!</definedName>
    <definedName name="기업투자" localSheetId="7">#REF!</definedName>
    <definedName name="기업투자" localSheetId="4">#REF!</definedName>
    <definedName name="기업투자" localSheetId="5">#REF!</definedName>
    <definedName name="기업투자" localSheetId="6">#REF!</definedName>
    <definedName name="기업투자" localSheetId="8">#REF!</definedName>
    <definedName name="기업투자" localSheetId="9">#REF!</definedName>
    <definedName name="기업투자" localSheetId="11">#REF!</definedName>
    <definedName name="기업투자" localSheetId="10">#REF!</definedName>
    <definedName name="기업투자" localSheetId="16">#REF!</definedName>
    <definedName name="기업투자" localSheetId="13">#REF!</definedName>
    <definedName name="기업투자" localSheetId="12">#REF!</definedName>
    <definedName name="기업투자" localSheetId="15">#REF!</definedName>
    <definedName name="기업투자" localSheetId="14">#REF!</definedName>
    <definedName name="기업투자" localSheetId="20">#REF!</definedName>
    <definedName name="기업투자" localSheetId="17">#REF!</definedName>
    <definedName name="기업투자" localSheetId="19">#REF!</definedName>
    <definedName name="기업투자" localSheetId="18">#REF!</definedName>
    <definedName name="기업투자" localSheetId="24">#REF!</definedName>
    <definedName name="기업투자" localSheetId="22">#REF!</definedName>
    <definedName name="기업투자" localSheetId="21">#REF!</definedName>
    <definedName name="기업투자" localSheetId="23">#REF!</definedName>
    <definedName name="기업투자" localSheetId="25">#REF!</definedName>
    <definedName name="기업투자" localSheetId="26">#REF!</definedName>
    <definedName name="기업투자" localSheetId="27">#REF!</definedName>
    <definedName name="기업투자" localSheetId="28">#REF!</definedName>
    <definedName name="기업투자" localSheetId="32">#REF!</definedName>
    <definedName name="기업투자" localSheetId="33">#REF!</definedName>
    <definedName name="기업투자" localSheetId="34">#REF!</definedName>
    <definedName name="기업투자" localSheetId="35">#REF!</definedName>
    <definedName name="기업투자" localSheetId="29">#REF!</definedName>
    <definedName name="기업투자" localSheetId="30">#REF!</definedName>
    <definedName name="기업투자" localSheetId="31">#REF!</definedName>
    <definedName name="기업투자" localSheetId="36">#REF!</definedName>
    <definedName name="기업투자" localSheetId="37">#REF!</definedName>
    <definedName name="기업투자" localSheetId="38">#REF!</definedName>
    <definedName name="기업투자" localSheetId="39">#REF!</definedName>
    <definedName name="기업투자" localSheetId="40">#REF!</definedName>
    <definedName name="기업투자" localSheetId="41">#REF!</definedName>
    <definedName name="기업투자" localSheetId="42">#REF!</definedName>
    <definedName name="기업투자" localSheetId="43">#REF!</definedName>
    <definedName name="기업투자" localSheetId="44">#REF!</definedName>
    <definedName name="기업투자" localSheetId="61">#REF!</definedName>
    <definedName name="기업투자" localSheetId="60">#REF!</definedName>
    <definedName name="기업투자" localSheetId="47">#REF!</definedName>
    <definedName name="기업투자" localSheetId="46">#REF!</definedName>
    <definedName name="기업투자" localSheetId="45">#REF!</definedName>
    <definedName name="기업투자" localSheetId="48">#REF!</definedName>
    <definedName name="기업투자" localSheetId="50">#REF!</definedName>
    <definedName name="기업투자" localSheetId="51">#REF!</definedName>
    <definedName name="기업투자" localSheetId="52">#REF!</definedName>
    <definedName name="기업투자" localSheetId="49">#REF!</definedName>
    <definedName name="기업투자" localSheetId="55">#REF!</definedName>
    <definedName name="기업투자" localSheetId="58">#REF!</definedName>
    <definedName name="기업투자" localSheetId="53">#REF!</definedName>
    <definedName name="기업투자" localSheetId="57">#REF!</definedName>
    <definedName name="기업투자" localSheetId="59">#REF!</definedName>
    <definedName name="기업투자" localSheetId="54">#REF!</definedName>
    <definedName name="기업투자" localSheetId="56">#REF!</definedName>
    <definedName name="기업투자" localSheetId="62">#REF!</definedName>
    <definedName name="기업투자">#REF!</definedName>
    <definedName name="기준" localSheetId="2">#REF!</definedName>
    <definedName name="기준" localSheetId="1">#REF!</definedName>
    <definedName name="기준" localSheetId="3">#REF!</definedName>
    <definedName name="기준" localSheetId="7">#REF!</definedName>
    <definedName name="기준" localSheetId="4">#REF!</definedName>
    <definedName name="기준" localSheetId="5">#REF!</definedName>
    <definedName name="기준" localSheetId="6">#REF!</definedName>
    <definedName name="기준" localSheetId="8">#REF!</definedName>
    <definedName name="기준" localSheetId="9">#REF!</definedName>
    <definedName name="기준" localSheetId="11">#REF!</definedName>
    <definedName name="기준" localSheetId="10">#REF!</definedName>
    <definedName name="기준" localSheetId="16">#REF!</definedName>
    <definedName name="기준" localSheetId="13">#REF!</definedName>
    <definedName name="기준" localSheetId="12">#REF!</definedName>
    <definedName name="기준" localSheetId="15">#REF!</definedName>
    <definedName name="기준" localSheetId="14">#REF!</definedName>
    <definedName name="기준" localSheetId="20">#REF!</definedName>
    <definedName name="기준" localSheetId="17">#REF!</definedName>
    <definedName name="기준" localSheetId="19">#REF!</definedName>
    <definedName name="기준" localSheetId="18">#REF!</definedName>
    <definedName name="기준" localSheetId="24">#REF!</definedName>
    <definedName name="기준" localSheetId="22">#REF!</definedName>
    <definedName name="기준" localSheetId="21">#REF!</definedName>
    <definedName name="기준" localSheetId="23">#REF!</definedName>
    <definedName name="기준" localSheetId="25">#REF!</definedName>
    <definedName name="기준" localSheetId="26">#REF!</definedName>
    <definedName name="기준" localSheetId="27">#REF!</definedName>
    <definedName name="기준" localSheetId="28">#REF!</definedName>
    <definedName name="기준" localSheetId="32">#REF!</definedName>
    <definedName name="기준" localSheetId="33">#REF!</definedName>
    <definedName name="기준" localSheetId="34">#REF!</definedName>
    <definedName name="기준" localSheetId="35">#REF!</definedName>
    <definedName name="기준" localSheetId="29">#REF!</definedName>
    <definedName name="기준" localSheetId="30">#REF!</definedName>
    <definedName name="기준" localSheetId="31">#REF!</definedName>
    <definedName name="기준" localSheetId="36">#REF!</definedName>
    <definedName name="기준" localSheetId="37">#REF!</definedName>
    <definedName name="기준" localSheetId="38">#REF!</definedName>
    <definedName name="기준" localSheetId="39">#REF!</definedName>
    <definedName name="기준" localSheetId="40">#REF!</definedName>
    <definedName name="기준" localSheetId="41">#REF!</definedName>
    <definedName name="기준" localSheetId="42">#REF!</definedName>
    <definedName name="기준" localSheetId="43">#REF!</definedName>
    <definedName name="기준" localSheetId="44">#REF!</definedName>
    <definedName name="기준" localSheetId="61">#REF!</definedName>
    <definedName name="기준" localSheetId="60">#REF!</definedName>
    <definedName name="기준" localSheetId="47">#REF!</definedName>
    <definedName name="기준" localSheetId="46">#REF!</definedName>
    <definedName name="기준" localSheetId="45">#REF!</definedName>
    <definedName name="기준" localSheetId="48">#REF!</definedName>
    <definedName name="기준" localSheetId="50">#REF!</definedName>
    <definedName name="기준" localSheetId="51">#REF!</definedName>
    <definedName name="기준" localSheetId="52">#REF!</definedName>
    <definedName name="기준" localSheetId="49">#REF!</definedName>
    <definedName name="기준" localSheetId="55">#REF!</definedName>
    <definedName name="기준" localSheetId="58">#REF!</definedName>
    <definedName name="기준" localSheetId="53">#REF!</definedName>
    <definedName name="기준" localSheetId="57">#REF!</definedName>
    <definedName name="기준" localSheetId="59">#REF!</definedName>
    <definedName name="기준" localSheetId="54">#REF!</definedName>
    <definedName name="기준" localSheetId="56">#REF!</definedName>
    <definedName name="기준" localSheetId="62">#REF!</definedName>
    <definedName name="기준">#REF!</definedName>
    <definedName name="기초" localSheetId="2">'[24]사업계획(97년)'!#REF!</definedName>
    <definedName name="기초" localSheetId="1">'[24]사업계획(97년)'!#REF!</definedName>
    <definedName name="기초" localSheetId="3">'[24]사업계획(97년)'!#REF!</definedName>
    <definedName name="기초" localSheetId="7">'[24]사업계획(97년)'!#REF!</definedName>
    <definedName name="기초" localSheetId="4">'[24]사업계획(97년)'!#REF!</definedName>
    <definedName name="기초" localSheetId="5">'[24]사업계획(97년)'!#REF!</definedName>
    <definedName name="기초" localSheetId="6">'[24]사업계획(97년)'!#REF!</definedName>
    <definedName name="기초" localSheetId="8">'[24]사업계획(97년)'!#REF!</definedName>
    <definedName name="기초" localSheetId="9">'[24]사업계획(97년)'!#REF!</definedName>
    <definedName name="기초" localSheetId="11">'[24]사업계획(97년)'!#REF!</definedName>
    <definedName name="기초" localSheetId="10">'[24]사업계획(97년)'!#REF!</definedName>
    <definedName name="기초" localSheetId="16">'[24]사업계획(97년)'!#REF!</definedName>
    <definedName name="기초" localSheetId="13">'[24]사업계획(97년)'!#REF!</definedName>
    <definedName name="기초" localSheetId="12">'[24]사업계획(97년)'!#REF!</definedName>
    <definedName name="기초" localSheetId="15">'[24]사업계획(97년)'!#REF!</definedName>
    <definedName name="기초" localSheetId="14">'[24]사업계획(97년)'!#REF!</definedName>
    <definedName name="기초" localSheetId="20">'[24]사업계획(97년)'!#REF!</definedName>
    <definedName name="기초" localSheetId="17">'[24]사업계획(97년)'!#REF!</definedName>
    <definedName name="기초" localSheetId="19">'[24]사업계획(97년)'!#REF!</definedName>
    <definedName name="기초" localSheetId="18">'[24]사업계획(97년)'!#REF!</definedName>
    <definedName name="기초" localSheetId="24">'[24]사업계획(97년)'!#REF!</definedName>
    <definedName name="기초" localSheetId="22">'[24]사업계획(97년)'!#REF!</definedName>
    <definedName name="기초" localSheetId="21">'[24]사업계획(97년)'!#REF!</definedName>
    <definedName name="기초" localSheetId="23">'[24]사업계획(97년)'!#REF!</definedName>
    <definedName name="기초" localSheetId="25">'[24]사업계획(97년)'!#REF!</definedName>
    <definedName name="기초" localSheetId="26">'[24]사업계획(97년)'!#REF!</definedName>
    <definedName name="기초" localSheetId="27">'[24]사업계획(97년)'!#REF!</definedName>
    <definedName name="기초" localSheetId="28">'[24]사업계획(97년)'!#REF!</definedName>
    <definedName name="기초" localSheetId="32">'[24]사업계획(97년)'!#REF!</definedName>
    <definedName name="기초" localSheetId="33">'[24]사업계획(97년)'!#REF!</definedName>
    <definedName name="기초" localSheetId="34">'[24]사업계획(97년)'!#REF!</definedName>
    <definedName name="기초" localSheetId="35">'[24]사업계획(97년)'!#REF!</definedName>
    <definedName name="기초" localSheetId="29">'[24]사업계획(97년)'!#REF!</definedName>
    <definedName name="기초" localSheetId="30">'[24]사업계획(97년)'!#REF!</definedName>
    <definedName name="기초" localSheetId="31">'[24]사업계획(97년)'!#REF!</definedName>
    <definedName name="기초" localSheetId="36">'[24]사업계획(97년)'!#REF!</definedName>
    <definedName name="기초" localSheetId="37">'[24]사업계획(97년)'!#REF!</definedName>
    <definedName name="기초" localSheetId="38">'[24]사업계획(97년)'!#REF!</definedName>
    <definedName name="기초" localSheetId="39">'[24]사업계획(97년)'!#REF!</definedName>
    <definedName name="기초" localSheetId="40">'[24]사업계획(97년)'!#REF!</definedName>
    <definedName name="기초" localSheetId="41">'[24]사업계획(97년)'!#REF!</definedName>
    <definedName name="기초" localSheetId="42">'[24]사업계획(97년)'!#REF!</definedName>
    <definedName name="기초" localSheetId="43">'[24]사업계획(97년)'!#REF!</definedName>
    <definedName name="기초" localSheetId="44">'[24]사업계획(97년)'!#REF!</definedName>
    <definedName name="기초" localSheetId="61">'[24]사업계획(97년)'!#REF!</definedName>
    <definedName name="기초" localSheetId="60">'[24]사업계획(97년)'!#REF!</definedName>
    <definedName name="기초" localSheetId="47">'[24]사업계획(97년)'!#REF!</definedName>
    <definedName name="기초" localSheetId="46">'[24]사업계획(97년)'!#REF!</definedName>
    <definedName name="기초" localSheetId="45">'[24]사업계획(97년)'!#REF!</definedName>
    <definedName name="기초" localSheetId="48">'[24]사업계획(97년)'!#REF!</definedName>
    <definedName name="기초" localSheetId="50">'[24]사업계획(97년)'!#REF!</definedName>
    <definedName name="기초" localSheetId="51">'[24]사업계획(97년)'!#REF!</definedName>
    <definedName name="기초" localSheetId="52">'[24]사업계획(97년)'!#REF!</definedName>
    <definedName name="기초" localSheetId="49">'[24]사업계획(97년)'!#REF!</definedName>
    <definedName name="기초" localSheetId="55">'[24]사업계획(97년)'!#REF!</definedName>
    <definedName name="기초" localSheetId="58">'[24]사업계획(97년)'!#REF!</definedName>
    <definedName name="기초" localSheetId="53">'[24]사업계획(97년)'!#REF!</definedName>
    <definedName name="기초" localSheetId="57">'[24]사업계획(97년)'!#REF!</definedName>
    <definedName name="기초" localSheetId="59">'[24]사업계획(97년)'!#REF!</definedName>
    <definedName name="기초" localSheetId="54">'[24]사업계획(97년)'!#REF!</definedName>
    <definedName name="기초" localSheetId="56">'[24]사업계획(97년)'!#REF!</definedName>
    <definedName name="기초" localSheetId="62">'[24]사업계획(97년)'!#REF!</definedName>
    <definedName name="기초">'[24]사업계획(97년)'!#REF!</definedName>
    <definedName name="기타류" localSheetId="2">#REF!</definedName>
    <definedName name="기타류" localSheetId="1">#REF!</definedName>
    <definedName name="기타류" localSheetId="3">#REF!</definedName>
    <definedName name="기타류" localSheetId="7">#REF!</definedName>
    <definedName name="기타류" localSheetId="4">#REF!</definedName>
    <definedName name="기타류" localSheetId="5">#REF!</definedName>
    <definedName name="기타류" localSheetId="6">#REF!</definedName>
    <definedName name="기타류" localSheetId="8">#REF!</definedName>
    <definedName name="기타류" localSheetId="9">#REF!</definedName>
    <definedName name="기타류" localSheetId="11">#REF!</definedName>
    <definedName name="기타류" localSheetId="10">#REF!</definedName>
    <definedName name="기타류" localSheetId="16">#REF!</definedName>
    <definedName name="기타류" localSheetId="13">#REF!</definedName>
    <definedName name="기타류" localSheetId="12">#REF!</definedName>
    <definedName name="기타류" localSheetId="15">#REF!</definedName>
    <definedName name="기타류" localSheetId="14">#REF!</definedName>
    <definedName name="기타류" localSheetId="20">#REF!</definedName>
    <definedName name="기타류" localSheetId="17">#REF!</definedName>
    <definedName name="기타류" localSheetId="19">#REF!</definedName>
    <definedName name="기타류" localSheetId="18">#REF!</definedName>
    <definedName name="기타류" localSheetId="24">#REF!</definedName>
    <definedName name="기타류" localSheetId="22">#REF!</definedName>
    <definedName name="기타류" localSheetId="21">#REF!</definedName>
    <definedName name="기타류" localSheetId="23">#REF!</definedName>
    <definedName name="기타류" localSheetId="25">#REF!</definedName>
    <definedName name="기타류" localSheetId="26">#REF!</definedName>
    <definedName name="기타류" localSheetId="27">#REF!</definedName>
    <definedName name="기타류" localSheetId="28">#REF!</definedName>
    <definedName name="기타류" localSheetId="32">#REF!</definedName>
    <definedName name="기타류" localSheetId="33">#REF!</definedName>
    <definedName name="기타류" localSheetId="34">#REF!</definedName>
    <definedName name="기타류" localSheetId="35">#REF!</definedName>
    <definedName name="기타류" localSheetId="29">#REF!</definedName>
    <definedName name="기타류" localSheetId="30">#REF!</definedName>
    <definedName name="기타류" localSheetId="31">#REF!</definedName>
    <definedName name="기타류" localSheetId="36">#REF!</definedName>
    <definedName name="기타류" localSheetId="37">#REF!</definedName>
    <definedName name="기타류" localSheetId="38">#REF!</definedName>
    <definedName name="기타류" localSheetId="39">#REF!</definedName>
    <definedName name="기타류" localSheetId="40">#REF!</definedName>
    <definedName name="기타류" localSheetId="41">#REF!</definedName>
    <definedName name="기타류" localSheetId="42">#REF!</definedName>
    <definedName name="기타류" localSheetId="43">#REF!</definedName>
    <definedName name="기타류" localSheetId="44">#REF!</definedName>
    <definedName name="기타류" localSheetId="61">#REF!</definedName>
    <definedName name="기타류" localSheetId="60">#REF!</definedName>
    <definedName name="기타류" localSheetId="47">#REF!</definedName>
    <definedName name="기타류" localSheetId="46">#REF!</definedName>
    <definedName name="기타류" localSheetId="45">#REF!</definedName>
    <definedName name="기타류" localSheetId="48">#REF!</definedName>
    <definedName name="기타류" localSheetId="50">#REF!</definedName>
    <definedName name="기타류" localSheetId="51">#REF!</definedName>
    <definedName name="기타류" localSheetId="52">#REF!</definedName>
    <definedName name="기타류" localSheetId="49">#REF!</definedName>
    <definedName name="기타류" localSheetId="55">#REF!</definedName>
    <definedName name="기타류" localSheetId="58">#REF!</definedName>
    <definedName name="기타류" localSheetId="53">#REF!</definedName>
    <definedName name="기타류" localSheetId="57">#REF!</definedName>
    <definedName name="기타류" localSheetId="59">#REF!</definedName>
    <definedName name="기타류" localSheetId="54">#REF!</definedName>
    <definedName name="기타류" localSheetId="56">#REF!</definedName>
    <definedName name="기타류" localSheetId="62">#REF!</definedName>
    <definedName name="기타류">#REF!</definedName>
    <definedName name="기타출고" localSheetId="2">#REF!</definedName>
    <definedName name="기타출고" localSheetId="1">#REF!</definedName>
    <definedName name="기타출고" localSheetId="3">#REF!</definedName>
    <definedName name="기타출고" localSheetId="7">#REF!</definedName>
    <definedName name="기타출고" localSheetId="4">#REF!</definedName>
    <definedName name="기타출고" localSheetId="5">#REF!</definedName>
    <definedName name="기타출고" localSheetId="6">#REF!</definedName>
    <definedName name="기타출고" localSheetId="8">#REF!</definedName>
    <definedName name="기타출고" localSheetId="9">#REF!</definedName>
    <definedName name="기타출고" localSheetId="11">#REF!</definedName>
    <definedName name="기타출고" localSheetId="10">#REF!</definedName>
    <definedName name="기타출고" localSheetId="16">#REF!</definedName>
    <definedName name="기타출고" localSheetId="13">#REF!</definedName>
    <definedName name="기타출고" localSheetId="12">#REF!</definedName>
    <definedName name="기타출고" localSheetId="15">#REF!</definedName>
    <definedName name="기타출고" localSheetId="14">#REF!</definedName>
    <definedName name="기타출고" localSheetId="20">#REF!</definedName>
    <definedName name="기타출고" localSheetId="17">#REF!</definedName>
    <definedName name="기타출고" localSheetId="19">#REF!</definedName>
    <definedName name="기타출고" localSheetId="18">#REF!</definedName>
    <definedName name="기타출고" localSheetId="24">#REF!</definedName>
    <definedName name="기타출고" localSheetId="22">#REF!</definedName>
    <definedName name="기타출고" localSheetId="21">#REF!</definedName>
    <definedName name="기타출고" localSheetId="23">#REF!</definedName>
    <definedName name="기타출고" localSheetId="25">#REF!</definedName>
    <definedName name="기타출고" localSheetId="26">#REF!</definedName>
    <definedName name="기타출고" localSheetId="27">#REF!</definedName>
    <definedName name="기타출고" localSheetId="28">#REF!</definedName>
    <definedName name="기타출고" localSheetId="32">#REF!</definedName>
    <definedName name="기타출고" localSheetId="33">#REF!</definedName>
    <definedName name="기타출고" localSheetId="34">#REF!</definedName>
    <definedName name="기타출고" localSheetId="35">#REF!</definedName>
    <definedName name="기타출고" localSheetId="29">#REF!</definedName>
    <definedName name="기타출고" localSheetId="30">#REF!</definedName>
    <definedName name="기타출고" localSheetId="31">#REF!</definedName>
    <definedName name="기타출고" localSheetId="36">#REF!</definedName>
    <definedName name="기타출고" localSheetId="37">#REF!</definedName>
    <definedName name="기타출고" localSheetId="38">#REF!</definedName>
    <definedName name="기타출고" localSheetId="39">#REF!</definedName>
    <definedName name="기타출고" localSheetId="40">#REF!</definedName>
    <definedName name="기타출고" localSheetId="41">#REF!</definedName>
    <definedName name="기타출고" localSheetId="42">#REF!</definedName>
    <definedName name="기타출고" localSheetId="43">#REF!</definedName>
    <definedName name="기타출고" localSheetId="44">#REF!</definedName>
    <definedName name="기타출고" localSheetId="61">#REF!</definedName>
    <definedName name="기타출고" localSheetId="60">#REF!</definedName>
    <definedName name="기타출고" localSheetId="47">#REF!</definedName>
    <definedName name="기타출고" localSheetId="46">#REF!</definedName>
    <definedName name="기타출고" localSheetId="45">#REF!</definedName>
    <definedName name="기타출고" localSheetId="48">#REF!</definedName>
    <definedName name="기타출고" localSheetId="50">#REF!</definedName>
    <definedName name="기타출고" localSheetId="51">#REF!</definedName>
    <definedName name="기타출고" localSheetId="52">#REF!</definedName>
    <definedName name="기타출고" localSheetId="49">#REF!</definedName>
    <definedName name="기타출고" localSheetId="55">#REF!</definedName>
    <definedName name="기타출고" localSheetId="58">#REF!</definedName>
    <definedName name="기타출고" localSheetId="53">#REF!</definedName>
    <definedName name="기타출고" localSheetId="57">#REF!</definedName>
    <definedName name="기타출고" localSheetId="59">#REF!</definedName>
    <definedName name="기타출고" localSheetId="54">#REF!</definedName>
    <definedName name="기타출고" localSheetId="56">#REF!</definedName>
    <definedName name="기타출고" localSheetId="62">#REF!</definedName>
    <definedName name="기타출고">#REF!</definedName>
    <definedName name="기획관리팀" localSheetId="2">#REF!</definedName>
    <definedName name="기획관리팀" localSheetId="1">#REF!</definedName>
    <definedName name="기획관리팀" localSheetId="3">#REF!</definedName>
    <definedName name="기획관리팀" localSheetId="7">#REF!</definedName>
    <definedName name="기획관리팀" localSheetId="4">#REF!</definedName>
    <definedName name="기획관리팀" localSheetId="5">#REF!</definedName>
    <definedName name="기획관리팀" localSheetId="6">#REF!</definedName>
    <definedName name="기획관리팀" localSheetId="8">#REF!</definedName>
    <definedName name="기획관리팀" localSheetId="9">#REF!</definedName>
    <definedName name="기획관리팀" localSheetId="11">#REF!</definedName>
    <definedName name="기획관리팀" localSheetId="10">#REF!</definedName>
    <definedName name="기획관리팀" localSheetId="16">#REF!</definedName>
    <definedName name="기획관리팀" localSheetId="13">#REF!</definedName>
    <definedName name="기획관리팀" localSheetId="12">#REF!</definedName>
    <definedName name="기획관리팀" localSheetId="15">#REF!</definedName>
    <definedName name="기획관리팀" localSheetId="14">#REF!</definedName>
    <definedName name="기획관리팀" localSheetId="20">#REF!</definedName>
    <definedName name="기획관리팀" localSheetId="17">#REF!</definedName>
    <definedName name="기획관리팀" localSheetId="19">#REF!</definedName>
    <definedName name="기획관리팀" localSheetId="18">#REF!</definedName>
    <definedName name="기획관리팀" localSheetId="24">#REF!</definedName>
    <definedName name="기획관리팀" localSheetId="22">#REF!</definedName>
    <definedName name="기획관리팀" localSheetId="21">#REF!</definedName>
    <definedName name="기획관리팀" localSheetId="23">#REF!</definedName>
    <definedName name="기획관리팀" localSheetId="25">#REF!</definedName>
    <definedName name="기획관리팀" localSheetId="26">#REF!</definedName>
    <definedName name="기획관리팀" localSheetId="27">#REF!</definedName>
    <definedName name="기획관리팀" localSheetId="28">#REF!</definedName>
    <definedName name="기획관리팀" localSheetId="32">#REF!</definedName>
    <definedName name="기획관리팀" localSheetId="33">#REF!</definedName>
    <definedName name="기획관리팀" localSheetId="34">#REF!</definedName>
    <definedName name="기획관리팀" localSheetId="35">#REF!</definedName>
    <definedName name="기획관리팀" localSheetId="29">#REF!</definedName>
    <definedName name="기획관리팀" localSheetId="30">#REF!</definedName>
    <definedName name="기획관리팀" localSheetId="31">#REF!</definedName>
    <definedName name="기획관리팀" localSheetId="36">#REF!</definedName>
    <definedName name="기획관리팀" localSheetId="37">#REF!</definedName>
    <definedName name="기획관리팀" localSheetId="38">#REF!</definedName>
    <definedName name="기획관리팀" localSheetId="39">#REF!</definedName>
    <definedName name="기획관리팀" localSheetId="40">#REF!</definedName>
    <definedName name="기획관리팀" localSheetId="41">#REF!</definedName>
    <definedName name="기획관리팀" localSheetId="42">#REF!</definedName>
    <definedName name="기획관리팀" localSheetId="43">#REF!</definedName>
    <definedName name="기획관리팀" localSheetId="44">#REF!</definedName>
    <definedName name="기획관리팀" localSheetId="61">#REF!</definedName>
    <definedName name="기획관리팀" localSheetId="60">#REF!</definedName>
    <definedName name="기획관리팀" localSheetId="47">#REF!</definedName>
    <definedName name="기획관리팀" localSheetId="46">#REF!</definedName>
    <definedName name="기획관리팀" localSheetId="45">#REF!</definedName>
    <definedName name="기획관리팀" localSheetId="48">#REF!</definedName>
    <definedName name="기획관리팀" localSheetId="50">#REF!</definedName>
    <definedName name="기획관리팀" localSheetId="51">#REF!</definedName>
    <definedName name="기획관리팀" localSheetId="52">#REF!</definedName>
    <definedName name="기획관리팀" localSheetId="49">#REF!</definedName>
    <definedName name="기획관리팀" localSheetId="55">#REF!</definedName>
    <definedName name="기획관리팀" localSheetId="58">#REF!</definedName>
    <definedName name="기획관리팀" localSheetId="53">#REF!</definedName>
    <definedName name="기획관리팀" localSheetId="57">#REF!</definedName>
    <definedName name="기획관리팀" localSheetId="59">#REF!</definedName>
    <definedName name="기획관리팀" localSheetId="54">#REF!</definedName>
    <definedName name="기획관리팀" localSheetId="56">#REF!</definedName>
    <definedName name="기획관리팀" localSheetId="62">#REF!</definedName>
    <definedName name="기획관리팀">#REF!</definedName>
    <definedName name="김남" localSheetId="2" hidden="1">#REF!</definedName>
    <definedName name="김남" localSheetId="1" hidden="1">#REF!</definedName>
    <definedName name="김남" localSheetId="3" hidden="1">#REF!</definedName>
    <definedName name="김남" localSheetId="7" hidden="1">#REF!</definedName>
    <definedName name="김남" localSheetId="4" hidden="1">#REF!</definedName>
    <definedName name="김남" localSheetId="5" hidden="1">#REF!</definedName>
    <definedName name="김남" localSheetId="6" hidden="1">#REF!</definedName>
    <definedName name="김남" localSheetId="8" hidden="1">#REF!</definedName>
    <definedName name="김남" localSheetId="9" hidden="1">#REF!</definedName>
    <definedName name="김남" localSheetId="11" hidden="1">#REF!</definedName>
    <definedName name="김남" localSheetId="10" hidden="1">#REF!</definedName>
    <definedName name="김남" localSheetId="16" hidden="1">#REF!</definedName>
    <definedName name="김남" localSheetId="13" hidden="1">#REF!</definedName>
    <definedName name="김남" localSheetId="12" hidden="1">#REF!</definedName>
    <definedName name="김남" localSheetId="15" hidden="1">#REF!</definedName>
    <definedName name="김남" localSheetId="14" hidden="1">#REF!</definedName>
    <definedName name="김남" localSheetId="20" hidden="1">#REF!</definedName>
    <definedName name="김남" localSheetId="17" hidden="1">#REF!</definedName>
    <definedName name="김남" localSheetId="19" hidden="1">#REF!</definedName>
    <definedName name="김남" localSheetId="18" hidden="1">#REF!</definedName>
    <definedName name="김남" localSheetId="24" hidden="1">#REF!</definedName>
    <definedName name="김남" localSheetId="22" hidden="1">#REF!</definedName>
    <definedName name="김남" localSheetId="21" hidden="1">#REF!</definedName>
    <definedName name="김남" localSheetId="23" hidden="1">#REF!</definedName>
    <definedName name="김남" localSheetId="25" hidden="1">#REF!</definedName>
    <definedName name="김남" localSheetId="26" hidden="1">#REF!</definedName>
    <definedName name="김남" localSheetId="27" hidden="1">#REF!</definedName>
    <definedName name="김남" localSheetId="28" hidden="1">#REF!</definedName>
    <definedName name="김남" localSheetId="32" hidden="1">#REF!</definedName>
    <definedName name="김남" localSheetId="33" hidden="1">#REF!</definedName>
    <definedName name="김남" localSheetId="34" hidden="1">#REF!</definedName>
    <definedName name="김남" localSheetId="35" hidden="1">#REF!</definedName>
    <definedName name="김남" localSheetId="29" hidden="1">#REF!</definedName>
    <definedName name="김남" localSheetId="30" hidden="1">#REF!</definedName>
    <definedName name="김남" localSheetId="31" hidden="1">#REF!</definedName>
    <definedName name="김남" localSheetId="36" hidden="1">#REF!</definedName>
    <definedName name="김남" localSheetId="37" hidden="1">#REF!</definedName>
    <definedName name="김남" localSheetId="38" hidden="1">#REF!</definedName>
    <definedName name="김남" localSheetId="39" hidden="1">#REF!</definedName>
    <definedName name="김남" localSheetId="40" hidden="1">#REF!</definedName>
    <definedName name="김남" localSheetId="41" hidden="1">#REF!</definedName>
    <definedName name="김남" localSheetId="42" hidden="1">#REF!</definedName>
    <definedName name="김남" localSheetId="43" hidden="1">#REF!</definedName>
    <definedName name="김남" localSheetId="44" hidden="1">#REF!</definedName>
    <definedName name="김남" localSheetId="61" hidden="1">#REF!</definedName>
    <definedName name="김남" localSheetId="60" hidden="1">#REF!</definedName>
    <definedName name="김남" localSheetId="47" hidden="1">#REF!</definedName>
    <definedName name="김남" localSheetId="46" hidden="1">#REF!</definedName>
    <definedName name="김남" localSheetId="45" hidden="1">#REF!</definedName>
    <definedName name="김남" localSheetId="48" hidden="1">#REF!</definedName>
    <definedName name="김남" localSheetId="50" hidden="1">#REF!</definedName>
    <definedName name="김남" localSheetId="51" hidden="1">#REF!</definedName>
    <definedName name="김남" localSheetId="52" hidden="1">#REF!</definedName>
    <definedName name="김남" localSheetId="49" hidden="1">#REF!</definedName>
    <definedName name="김남" localSheetId="55" hidden="1">#REF!</definedName>
    <definedName name="김남" localSheetId="58" hidden="1">#REF!</definedName>
    <definedName name="김남" localSheetId="53" hidden="1">#REF!</definedName>
    <definedName name="김남" localSheetId="57" hidden="1">#REF!</definedName>
    <definedName name="김남" localSheetId="59" hidden="1">#REF!</definedName>
    <definedName name="김남" localSheetId="54" hidden="1">#REF!</definedName>
    <definedName name="김남" localSheetId="56" hidden="1">#REF!</definedName>
    <definedName name="김남" localSheetId="62" hidden="1">#REF!</definedName>
    <definedName name="김남" hidden="1">#REF!</definedName>
    <definedName name="김의식">[7]문자표!$D$774</definedName>
    <definedName name="ㄴ" localSheetId="2">#REF!</definedName>
    <definedName name="ㄴ" localSheetId="1">#REF!</definedName>
    <definedName name="ㄴ" localSheetId="3">#REF!</definedName>
    <definedName name="ㄴ" localSheetId="7">#REF!</definedName>
    <definedName name="ㄴ" localSheetId="4">#REF!</definedName>
    <definedName name="ㄴ" localSheetId="5">#REF!</definedName>
    <definedName name="ㄴ" localSheetId="6">#REF!</definedName>
    <definedName name="ㄴ" localSheetId="8">#REF!</definedName>
    <definedName name="ㄴ" localSheetId="9">#REF!</definedName>
    <definedName name="ㄴ" localSheetId="11">#REF!</definedName>
    <definedName name="ㄴ" localSheetId="10">#REF!</definedName>
    <definedName name="ㄴ" localSheetId="16">#REF!</definedName>
    <definedName name="ㄴ" localSheetId="13">#REF!</definedName>
    <definedName name="ㄴ" localSheetId="12">#REF!</definedName>
    <definedName name="ㄴ" localSheetId="15">#REF!</definedName>
    <definedName name="ㄴ" localSheetId="14">#REF!</definedName>
    <definedName name="ㄴ" localSheetId="20">#REF!</definedName>
    <definedName name="ㄴ" localSheetId="17">#REF!</definedName>
    <definedName name="ㄴ" localSheetId="19">#REF!</definedName>
    <definedName name="ㄴ" localSheetId="18">#REF!</definedName>
    <definedName name="ㄴ" localSheetId="24">#REF!</definedName>
    <definedName name="ㄴ" localSheetId="22">#REF!</definedName>
    <definedName name="ㄴ" localSheetId="21">#REF!</definedName>
    <definedName name="ㄴ" localSheetId="23">#REF!</definedName>
    <definedName name="ㄴ" localSheetId="25">#REF!</definedName>
    <definedName name="ㄴ" localSheetId="26">#REF!</definedName>
    <definedName name="ㄴ" localSheetId="27">#REF!</definedName>
    <definedName name="ㄴ" localSheetId="28">#REF!</definedName>
    <definedName name="ㄴ" localSheetId="32">#REF!</definedName>
    <definedName name="ㄴ" localSheetId="33">#REF!</definedName>
    <definedName name="ㄴ" localSheetId="34">#REF!</definedName>
    <definedName name="ㄴ" localSheetId="35">#REF!</definedName>
    <definedName name="ㄴ" localSheetId="29">#REF!</definedName>
    <definedName name="ㄴ" localSheetId="30">#REF!</definedName>
    <definedName name="ㄴ" localSheetId="31">#REF!</definedName>
    <definedName name="ㄴ" localSheetId="36">#REF!</definedName>
    <definedName name="ㄴ" localSheetId="37">#REF!</definedName>
    <definedName name="ㄴ" localSheetId="38">#REF!</definedName>
    <definedName name="ㄴ" localSheetId="39">#REF!</definedName>
    <definedName name="ㄴ" localSheetId="40">#REF!</definedName>
    <definedName name="ㄴ" localSheetId="41">#REF!</definedName>
    <definedName name="ㄴ" localSheetId="42">#REF!</definedName>
    <definedName name="ㄴ" localSheetId="43">#REF!</definedName>
    <definedName name="ㄴ" localSheetId="44">#REF!</definedName>
    <definedName name="ㄴ" localSheetId="61">#REF!</definedName>
    <definedName name="ㄴ" localSheetId="60">#REF!</definedName>
    <definedName name="ㄴ" localSheetId="47">#REF!</definedName>
    <definedName name="ㄴ" localSheetId="46">#REF!</definedName>
    <definedName name="ㄴ" localSheetId="45">#REF!</definedName>
    <definedName name="ㄴ" localSheetId="48">#REF!</definedName>
    <definedName name="ㄴ" localSheetId="50">#REF!</definedName>
    <definedName name="ㄴ" localSheetId="51">#REF!</definedName>
    <definedName name="ㄴ" localSheetId="52">#REF!</definedName>
    <definedName name="ㄴ" localSheetId="49">#REF!</definedName>
    <definedName name="ㄴ" localSheetId="55">#REF!</definedName>
    <definedName name="ㄴ" localSheetId="58">#REF!</definedName>
    <definedName name="ㄴ" localSheetId="53">#REF!</definedName>
    <definedName name="ㄴ" localSheetId="57">#REF!</definedName>
    <definedName name="ㄴ" localSheetId="59">#REF!</definedName>
    <definedName name="ㄴ" localSheetId="54">#REF!</definedName>
    <definedName name="ㄴ" localSheetId="56">#REF!</definedName>
    <definedName name="ㄴ" localSheetId="62">#REF!</definedName>
    <definedName name="ㄴ">#REF!</definedName>
    <definedName name="ㄴㄴ" localSheetId="2">#REF!</definedName>
    <definedName name="ㄴㄴ" localSheetId="1">#REF!</definedName>
    <definedName name="ㄴㄴ" localSheetId="3">#REF!</definedName>
    <definedName name="ㄴㄴ" localSheetId="7">#REF!</definedName>
    <definedName name="ㄴㄴ" localSheetId="4">#REF!</definedName>
    <definedName name="ㄴㄴ" localSheetId="5">#REF!</definedName>
    <definedName name="ㄴㄴ" localSheetId="6">#REF!</definedName>
    <definedName name="ㄴㄴ" localSheetId="8">#REF!</definedName>
    <definedName name="ㄴㄴ" localSheetId="9">#REF!</definedName>
    <definedName name="ㄴㄴ" localSheetId="11">#REF!</definedName>
    <definedName name="ㄴㄴ" localSheetId="10">#REF!</definedName>
    <definedName name="ㄴㄴ" localSheetId="16">#REF!</definedName>
    <definedName name="ㄴㄴ" localSheetId="13">#REF!</definedName>
    <definedName name="ㄴㄴ" localSheetId="12">#REF!</definedName>
    <definedName name="ㄴㄴ" localSheetId="15">#REF!</definedName>
    <definedName name="ㄴㄴ" localSheetId="14">#REF!</definedName>
    <definedName name="ㄴㄴ" localSheetId="20">#REF!</definedName>
    <definedName name="ㄴㄴ" localSheetId="17">#REF!</definedName>
    <definedName name="ㄴㄴ" localSheetId="19">#REF!</definedName>
    <definedName name="ㄴㄴ" localSheetId="18">#REF!</definedName>
    <definedName name="ㄴㄴ" localSheetId="24">#REF!</definedName>
    <definedName name="ㄴㄴ" localSheetId="22">#REF!</definedName>
    <definedName name="ㄴㄴ" localSheetId="21">#REF!</definedName>
    <definedName name="ㄴㄴ" localSheetId="23">#REF!</definedName>
    <definedName name="ㄴㄴ" localSheetId="25">#REF!</definedName>
    <definedName name="ㄴㄴ" localSheetId="26">#REF!</definedName>
    <definedName name="ㄴㄴ" localSheetId="27">#REF!</definedName>
    <definedName name="ㄴㄴ" localSheetId="28">#REF!</definedName>
    <definedName name="ㄴㄴ" localSheetId="32">#REF!</definedName>
    <definedName name="ㄴㄴ" localSheetId="33">#REF!</definedName>
    <definedName name="ㄴㄴ" localSheetId="34">#REF!</definedName>
    <definedName name="ㄴㄴ" localSheetId="35">#REF!</definedName>
    <definedName name="ㄴㄴ" localSheetId="29">#REF!</definedName>
    <definedName name="ㄴㄴ" localSheetId="30">#REF!</definedName>
    <definedName name="ㄴㄴ" localSheetId="31">#REF!</definedName>
    <definedName name="ㄴㄴ" localSheetId="36">#REF!</definedName>
    <definedName name="ㄴㄴ" localSheetId="37">#REF!</definedName>
    <definedName name="ㄴㄴ" localSheetId="38">#REF!</definedName>
    <definedName name="ㄴㄴ" localSheetId="39">#REF!</definedName>
    <definedName name="ㄴㄴ" localSheetId="40">#REF!</definedName>
    <definedName name="ㄴㄴ" localSheetId="41">#REF!</definedName>
    <definedName name="ㄴㄴ" localSheetId="42">#REF!</definedName>
    <definedName name="ㄴㄴ" localSheetId="43">#REF!</definedName>
    <definedName name="ㄴㄴ" localSheetId="44">#REF!</definedName>
    <definedName name="ㄴㄴ" localSheetId="61">#REF!</definedName>
    <definedName name="ㄴㄴ" localSheetId="60">#REF!</definedName>
    <definedName name="ㄴㄴ" localSheetId="47">#REF!</definedName>
    <definedName name="ㄴㄴ" localSheetId="46">#REF!</definedName>
    <definedName name="ㄴㄴ" localSheetId="45">#REF!</definedName>
    <definedName name="ㄴㄴ" localSheetId="48">#REF!</definedName>
    <definedName name="ㄴㄴ" localSheetId="50">#REF!</definedName>
    <definedName name="ㄴㄴ" localSheetId="51">#REF!</definedName>
    <definedName name="ㄴㄴ" localSheetId="52">#REF!</definedName>
    <definedName name="ㄴㄴ" localSheetId="49">#REF!</definedName>
    <definedName name="ㄴㄴ" localSheetId="55">#REF!</definedName>
    <definedName name="ㄴㄴ" localSheetId="58">#REF!</definedName>
    <definedName name="ㄴㄴ" localSheetId="53">#REF!</definedName>
    <definedName name="ㄴㄴ" localSheetId="57">#REF!</definedName>
    <definedName name="ㄴㄴ" localSheetId="59">#REF!</definedName>
    <definedName name="ㄴㄴ" localSheetId="54">#REF!</definedName>
    <definedName name="ㄴㄴ" localSheetId="56">#REF!</definedName>
    <definedName name="ㄴㄴ" localSheetId="62">#REF!</definedName>
    <definedName name="ㄴㄴ">#REF!</definedName>
    <definedName name="ㄴㄴㄴ" localSheetId="2">#REF!</definedName>
    <definedName name="ㄴㄴㄴ" localSheetId="1">#REF!</definedName>
    <definedName name="ㄴㄴㄴ" localSheetId="3">#REF!</definedName>
    <definedName name="ㄴㄴㄴ" localSheetId="7">#REF!</definedName>
    <definedName name="ㄴㄴㄴ" localSheetId="4">#REF!</definedName>
    <definedName name="ㄴㄴㄴ" localSheetId="5">#REF!</definedName>
    <definedName name="ㄴㄴㄴ" localSheetId="6">#REF!</definedName>
    <definedName name="ㄴㄴㄴ" localSheetId="8">#REF!</definedName>
    <definedName name="ㄴㄴㄴ" localSheetId="9">#REF!</definedName>
    <definedName name="ㄴㄴㄴ" localSheetId="11">#REF!</definedName>
    <definedName name="ㄴㄴㄴ" localSheetId="10">#REF!</definedName>
    <definedName name="ㄴㄴㄴ" localSheetId="16">#REF!</definedName>
    <definedName name="ㄴㄴㄴ" localSheetId="13">#REF!</definedName>
    <definedName name="ㄴㄴㄴ" localSheetId="12">#REF!</definedName>
    <definedName name="ㄴㄴㄴ" localSheetId="15">#REF!</definedName>
    <definedName name="ㄴㄴㄴ" localSheetId="14">#REF!</definedName>
    <definedName name="ㄴㄴㄴ" localSheetId="20">#REF!</definedName>
    <definedName name="ㄴㄴㄴ" localSheetId="17">#REF!</definedName>
    <definedName name="ㄴㄴㄴ" localSheetId="19">#REF!</definedName>
    <definedName name="ㄴㄴㄴ" localSheetId="18">#REF!</definedName>
    <definedName name="ㄴㄴㄴ" localSheetId="24">#REF!</definedName>
    <definedName name="ㄴㄴㄴ" localSheetId="22">#REF!</definedName>
    <definedName name="ㄴㄴㄴ" localSheetId="21">#REF!</definedName>
    <definedName name="ㄴㄴㄴ" localSheetId="23">#REF!</definedName>
    <definedName name="ㄴㄴㄴ" localSheetId="25">#REF!</definedName>
    <definedName name="ㄴㄴㄴ" localSheetId="26">#REF!</definedName>
    <definedName name="ㄴㄴㄴ" localSheetId="27">#REF!</definedName>
    <definedName name="ㄴㄴㄴ" localSheetId="28">#REF!</definedName>
    <definedName name="ㄴㄴㄴ" localSheetId="32">#REF!</definedName>
    <definedName name="ㄴㄴㄴ" localSheetId="33">#REF!</definedName>
    <definedName name="ㄴㄴㄴ" localSheetId="34">#REF!</definedName>
    <definedName name="ㄴㄴㄴ" localSheetId="35">#REF!</definedName>
    <definedName name="ㄴㄴㄴ" localSheetId="29">#REF!</definedName>
    <definedName name="ㄴㄴㄴ" localSheetId="30">#REF!</definedName>
    <definedName name="ㄴㄴㄴ" localSheetId="31">#REF!</definedName>
    <definedName name="ㄴㄴㄴ" localSheetId="36">#REF!</definedName>
    <definedName name="ㄴㄴㄴ" localSheetId="37">#REF!</definedName>
    <definedName name="ㄴㄴㄴ" localSheetId="38">#REF!</definedName>
    <definedName name="ㄴㄴㄴ" localSheetId="39">#REF!</definedName>
    <definedName name="ㄴㄴㄴ" localSheetId="40">#REF!</definedName>
    <definedName name="ㄴㄴㄴ" localSheetId="41">#REF!</definedName>
    <definedName name="ㄴㄴㄴ" localSheetId="42">#REF!</definedName>
    <definedName name="ㄴㄴㄴ" localSheetId="43">#REF!</definedName>
    <definedName name="ㄴㄴㄴ" localSheetId="44">#REF!</definedName>
    <definedName name="ㄴㄴㄴ" localSheetId="61">#REF!</definedName>
    <definedName name="ㄴㄴㄴ" localSheetId="60">#REF!</definedName>
    <definedName name="ㄴㄴㄴ" localSheetId="47">#REF!</definedName>
    <definedName name="ㄴㄴㄴ" localSheetId="46">#REF!</definedName>
    <definedName name="ㄴㄴㄴ" localSheetId="45">#REF!</definedName>
    <definedName name="ㄴㄴㄴ" localSheetId="48">#REF!</definedName>
    <definedName name="ㄴㄴㄴ" localSheetId="50">#REF!</definedName>
    <definedName name="ㄴㄴㄴ" localSheetId="51">#REF!</definedName>
    <definedName name="ㄴㄴㄴ" localSheetId="52">#REF!</definedName>
    <definedName name="ㄴㄴㄴ" localSheetId="49">#REF!</definedName>
    <definedName name="ㄴㄴㄴ" localSheetId="55">#REF!</definedName>
    <definedName name="ㄴㄴㄴ" localSheetId="58">#REF!</definedName>
    <definedName name="ㄴㄴㄴ" localSheetId="53">#REF!</definedName>
    <definedName name="ㄴㄴㄴ" localSheetId="57">#REF!</definedName>
    <definedName name="ㄴㄴㄴ" localSheetId="59">#REF!</definedName>
    <definedName name="ㄴㄴㄴ" localSheetId="54">#REF!</definedName>
    <definedName name="ㄴㄴㄴ" localSheetId="56">#REF!</definedName>
    <definedName name="ㄴㄴㄴ" localSheetId="62">#REF!</definedName>
    <definedName name="ㄴㄴㄴ">#REF!</definedName>
    <definedName name="ㄴㄴㄴㄴ" localSheetId="2">#REF!</definedName>
    <definedName name="ㄴㄴㄴㄴ" localSheetId="1">#REF!</definedName>
    <definedName name="ㄴㄴㄴㄴ" localSheetId="3">#REF!</definedName>
    <definedName name="ㄴㄴㄴㄴ" localSheetId="7">#REF!</definedName>
    <definedName name="ㄴㄴㄴㄴ" localSheetId="4">#REF!</definedName>
    <definedName name="ㄴㄴㄴㄴ" localSheetId="5">#REF!</definedName>
    <definedName name="ㄴㄴㄴㄴ" localSheetId="6">#REF!</definedName>
    <definedName name="ㄴㄴㄴㄴ" localSheetId="8">#REF!</definedName>
    <definedName name="ㄴㄴㄴㄴ" localSheetId="9">#REF!</definedName>
    <definedName name="ㄴㄴㄴㄴ" localSheetId="11">#REF!</definedName>
    <definedName name="ㄴㄴㄴㄴ" localSheetId="10">#REF!</definedName>
    <definedName name="ㄴㄴㄴㄴ" localSheetId="16">#REF!</definedName>
    <definedName name="ㄴㄴㄴㄴ" localSheetId="13">#REF!</definedName>
    <definedName name="ㄴㄴㄴㄴ" localSheetId="12">#REF!</definedName>
    <definedName name="ㄴㄴㄴㄴ" localSheetId="15">#REF!</definedName>
    <definedName name="ㄴㄴㄴㄴ" localSheetId="14">#REF!</definedName>
    <definedName name="ㄴㄴㄴㄴ" localSheetId="20">#REF!</definedName>
    <definedName name="ㄴㄴㄴㄴ" localSheetId="17">#REF!</definedName>
    <definedName name="ㄴㄴㄴㄴ" localSheetId="19">#REF!</definedName>
    <definedName name="ㄴㄴㄴㄴ" localSheetId="18">#REF!</definedName>
    <definedName name="ㄴㄴㄴㄴ" localSheetId="24">#REF!</definedName>
    <definedName name="ㄴㄴㄴㄴ" localSheetId="22">#REF!</definedName>
    <definedName name="ㄴㄴㄴㄴ" localSheetId="21">#REF!</definedName>
    <definedName name="ㄴㄴㄴㄴ" localSheetId="23">#REF!</definedName>
    <definedName name="ㄴㄴㄴㄴ" localSheetId="25">#REF!</definedName>
    <definedName name="ㄴㄴㄴㄴ" localSheetId="26">#REF!</definedName>
    <definedName name="ㄴㄴㄴㄴ" localSheetId="27">#REF!</definedName>
    <definedName name="ㄴㄴㄴㄴ" localSheetId="28">#REF!</definedName>
    <definedName name="ㄴㄴㄴㄴ" localSheetId="32">#REF!</definedName>
    <definedName name="ㄴㄴㄴㄴ" localSheetId="33">#REF!</definedName>
    <definedName name="ㄴㄴㄴㄴ" localSheetId="34">#REF!</definedName>
    <definedName name="ㄴㄴㄴㄴ" localSheetId="35">#REF!</definedName>
    <definedName name="ㄴㄴㄴㄴ" localSheetId="29">#REF!</definedName>
    <definedName name="ㄴㄴㄴㄴ" localSheetId="30">#REF!</definedName>
    <definedName name="ㄴㄴㄴㄴ" localSheetId="31">#REF!</definedName>
    <definedName name="ㄴㄴㄴㄴ" localSheetId="36">#REF!</definedName>
    <definedName name="ㄴㄴㄴㄴ" localSheetId="37">#REF!</definedName>
    <definedName name="ㄴㄴㄴㄴ" localSheetId="38">#REF!</definedName>
    <definedName name="ㄴㄴㄴㄴ" localSheetId="39">#REF!</definedName>
    <definedName name="ㄴㄴㄴㄴ" localSheetId="40">#REF!</definedName>
    <definedName name="ㄴㄴㄴㄴ" localSheetId="41">#REF!</definedName>
    <definedName name="ㄴㄴㄴㄴ" localSheetId="42">#REF!</definedName>
    <definedName name="ㄴㄴㄴㄴ" localSheetId="43">#REF!</definedName>
    <definedName name="ㄴㄴㄴㄴ" localSheetId="44">#REF!</definedName>
    <definedName name="ㄴㄴㄴㄴ" localSheetId="61">#REF!</definedName>
    <definedName name="ㄴㄴㄴㄴ" localSheetId="60">#REF!</definedName>
    <definedName name="ㄴㄴㄴㄴ" localSheetId="47">#REF!</definedName>
    <definedName name="ㄴㄴㄴㄴ" localSheetId="46">#REF!</definedName>
    <definedName name="ㄴㄴㄴㄴ" localSheetId="45">#REF!</definedName>
    <definedName name="ㄴㄴㄴㄴ" localSheetId="48">#REF!</definedName>
    <definedName name="ㄴㄴㄴㄴ" localSheetId="50">#REF!</definedName>
    <definedName name="ㄴㄴㄴㄴ" localSheetId="51">#REF!</definedName>
    <definedName name="ㄴㄴㄴㄴ" localSheetId="52">#REF!</definedName>
    <definedName name="ㄴㄴㄴㄴ" localSheetId="49">#REF!</definedName>
    <definedName name="ㄴㄴㄴㄴ" localSheetId="55">#REF!</definedName>
    <definedName name="ㄴㄴㄴㄴ" localSheetId="58">#REF!</definedName>
    <definedName name="ㄴㄴㄴㄴ" localSheetId="53">#REF!</definedName>
    <definedName name="ㄴㄴㄴㄴ" localSheetId="57">#REF!</definedName>
    <definedName name="ㄴㄴㄴㄴ" localSheetId="59">#REF!</definedName>
    <definedName name="ㄴㄴㄴㄴ" localSheetId="54">#REF!</definedName>
    <definedName name="ㄴㄴㄴㄴ" localSheetId="56">#REF!</definedName>
    <definedName name="ㄴㄴㄴㄴ" localSheetId="62">#REF!</definedName>
    <definedName name="ㄴㄴㄴㄴ">#REF!</definedName>
    <definedName name="ㄴㄴㄴㄴㄴ" localSheetId="2">#REF!</definedName>
    <definedName name="ㄴㄴㄴㄴㄴ" localSheetId="1">#REF!</definedName>
    <definedName name="ㄴㄴㄴㄴㄴ" localSheetId="3">#REF!</definedName>
    <definedName name="ㄴㄴㄴㄴㄴ" localSheetId="7">#REF!</definedName>
    <definedName name="ㄴㄴㄴㄴㄴ" localSheetId="4">#REF!</definedName>
    <definedName name="ㄴㄴㄴㄴㄴ" localSheetId="5">#REF!</definedName>
    <definedName name="ㄴㄴㄴㄴㄴ" localSheetId="6">#REF!</definedName>
    <definedName name="ㄴㄴㄴㄴㄴ" localSheetId="8">#REF!</definedName>
    <definedName name="ㄴㄴㄴㄴㄴ" localSheetId="9">#REF!</definedName>
    <definedName name="ㄴㄴㄴㄴㄴ" localSheetId="11">#REF!</definedName>
    <definedName name="ㄴㄴㄴㄴㄴ" localSheetId="10">#REF!</definedName>
    <definedName name="ㄴㄴㄴㄴㄴ" localSheetId="16">#REF!</definedName>
    <definedName name="ㄴㄴㄴㄴㄴ" localSheetId="13">#REF!</definedName>
    <definedName name="ㄴㄴㄴㄴㄴ" localSheetId="12">#REF!</definedName>
    <definedName name="ㄴㄴㄴㄴㄴ" localSheetId="15">#REF!</definedName>
    <definedName name="ㄴㄴㄴㄴㄴ" localSheetId="14">#REF!</definedName>
    <definedName name="ㄴㄴㄴㄴㄴ" localSheetId="20">#REF!</definedName>
    <definedName name="ㄴㄴㄴㄴㄴ" localSheetId="17">#REF!</definedName>
    <definedName name="ㄴㄴㄴㄴㄴ" localSheetId="19">#REF!</definedName>
    <definedName name="ㄴㄴㄴㄴㄴ" localSheetId="18">#REF!</definedName>
    <definedName name="ㄴㄴㄴㄴㄴ" localSheetId="24">#REF!</definedName>
    <definedName name="ㄴㄴㄴㄴㄴ" localSheetId="22">#REF!</definedName>
    <definedName name="ㄴㄴㄴㄴㄴ" localSheetId="21">#REF!</definedName>
    <definedName name="ㄴㄴㄴㄴㄴ" localSheetId="23">#REF!</definedName>
    <definedName name="ㄴㄴㄴㄴㄴ" localSheetId="25">#REF!</definedName>
    <definedName name="ㄴㄴㄴㄴㄴ" localSheetId="26">#REF!</definedName>
    <definedName name="ㄴㄴㄴㄴㄴ" localSheetId="27">#REF!</definedName>
    <definedName name="ㄴㄴㄴㄴㄴ" localSheetId="28">#REF!</definedName>
    <definedName name="ㄴㄴㄴㄴㄴ" localSheetId="32">#REF!</definedName>
    <definedName name="ㄴㄴㄴㄴㄴ" localSheetId="33">#REF!</definedName>
    <definedName name="ㄴㄴㄴㄴㄴ" localSheetId="34">#REF!</definedName>
    <definedName name="ㄴㄴㄴㄴㄴ" localSheetId="35">#REF!</definedName>
    <definedName name="ㄴㄴㄴㄴㄴ" localSheetId="29">#REF!</definedName>
    <definedName name="ㄴㄴㄴㄴㄴ" localSheetId="30">#REF!</definedName>
    <definedName name="ㄴㄴㄴㄴㄴ" localSheetId="31">#REF!</definedName>
    <definedName name="ㄴㄴㄴㄴㄴ" localSheetId="36">#REF!</definedName>
    <definedName name="ㄴㄴㄴㄴㄴ" localSheetId="37">#REF!</definedName>
    <definedName name="ㄴㄴㄴㄴㄴ" localSheetId="38">#REF!</definedName>
    <definedName name="ㄴㄴㄴㄴㄴ" localSheetId="39">#REF!</definedName>
    <definedName name="ㄴㄴㄴㄴㄴ" localSheetId="40">#REF!</definedName>
    <definedName name="ㄴㄴㄴㄴㄴ" localSheetId="41">#REF!</definedName>
    <definedName name="ㄴㄴㄴㄴㄴ" localSheetId="42">#REF!</definedName>
    <definedName name="ㄴㄴㄴㄴㄴ" localSheetId="43">#REF!</definedName>
    <definedName name="ㄴㄴㄴㄴㄴ" localSheetId="44">#REF!</definedName>
    <definedName name="ㄴㄴㄴㄴㄴ" localSheetId="61">#REF!</definedName>
    <definedName name="ㄴㄴㄴㄴㄴ" localSheetId="60">#REF!</definedName>
    <definedName name="ㄴㄴㄴㄴㄴ" localSheetId="47">#REF!</definedName>
    <definedName name="ㄴㄴㄴㄴㄴ" localSheetId="46">#REF!</definedName>
    <definedName name="ㄴㄴㄴㄴㄴ" localSheetId="45">#REF!</definedName>
    <definedName name="ㄴㄴㄴㄴㄴ" localSheetId="48">#REF!</definedName>
    <definedName name="ㄴㄴㄴㄴㄴ" localSheetId="50">#REF!</definedName>
    <definedName name="ㄴㄴㄴㄴㄴ" localSheetId="51">#REF!</definedName>
    <definedName name="ㄴㄴㄴㄴㄴ" localSheetId="52">#REF!</definedName>
    <definedName name="ㄴㄴㄴㄴㄴ" localSheetId="49">#REF!</definedName>
    <definedName name="ㄴㄴㄴㄴㄴ" localSheetId="55">#REF!</definedName>
    <definedName name="ㄴㄴㄴㄴㄴ" localSheetId="58">#REF!</definedName>
    <definedName name="ㄴㄴㄴㄴㄴ" localSheetId="53">#REF!</definedName>
    <definedName name="ㄴㄴㄴㄴㄴ" localSheetId="57">#REF!</definedName>
    <definedName name="ㄴㄴㄴㄴㄴ" localSheetId="59">#REF!</definedName>
    <definedName name="ㄴㄴㄴㄴㄴ" localSheetId="54">#REF!</definedName>
    <definedName name="ㄴㄴㄴㄴㄴ" localSheetId="56">#REF!</definedName>
    <definedName name="ㄴㄴㄴㄴㄴ" localSheetId="62">#REF!</definedName>
    <definedName name="ㄴㄴㄴㄴㄴ">#REF!</definedName>
    <definedName name="ㄴㅁㅇㄹㅇㄴㄹ" localSheetId="2">#REF!</definedName>
    <definedName name="ㄴㅁㅇㄹㅇㄴㄹ" localSheetId="1">#REF!</definedName>
    <definedName name="ㄴㅁㅇㄹㅇㄴㄹ" localSheetId="3">#REF!</definedName>
    <definedName name="ㄴㅁㅇㄹㅇㄴㄹ" localSheetId="7">#REF!</definedName>
    <definedName name="ㄴㅁㅇㄹㅇㄴㄹ" localSheetId="4">#REF!</definedName>
    <definedName name="ㄴㅁㅇㄹㅇㄴㄹ" localSheetId="5">#REF!</definedName>
    <definedName name="ㄴㅁㅇㄹㅇㄴㄹ" localSheetId="6">#REF!</definedName>
    <definedName name="ㄴㅁㅇㄹㅇㄴㄹ" localSheetId="8">#REF!</definedName>
    <definedName name="ㄴㅁㅇㄹㅇㄴㄹ" localSheetId="9">#REF!</definedName>
    <definedName name="ㄴㅁㅇㄹㅇㄴㄹ" localSheetId="11">#REF!</definedName>
    <definedName name="ㄴㅁㅇㄹㅇㄴㄹ" localSheetId="10">#REF!</definedName>
    <definedName name="ㄴㅁㅇㄹㅇㄴㄹ" localSheetId="16">#REF!</definedName>
    <definedName name="ㄴㅁㅇㄹㅇㄴㄹ" localSheetId="13">#REF!</definedName>
    <definedName name="ㄴㅁㅇㄹㅇㄴㄹ" localSheetId="12">#REF!</definedName>
    <definedName name="ㄴㅁㅇㄹㅇㄴㄹ" localSheetId="15">#REF!</definedName>
    <definedName name="ㄴㅁㅇㄹㅇㄴㄹ" localSheetId="14">#REF!</definedName>
    <definedName name="ㄴㅁㅇㄹㅇㄴㄹ" localSheetId="20">#REF!</definedName>
    <definedName name="ㄴㅁㅇㄹㅇㄴㄹ" localSheetId="17">#REF!</definedName>
    <definedName name="ㄴㅁㅇㄹㅇㄴㄹ" localSheetId="19">#REF!</definedName>
    <definedName name="ㄴㅁㅇㄹㅇㄴㄹ" localSheetId="18">#REF!</definedName>
    <definedName name="ㄴㅁㅇㄹㅇㄴㄹ" localSheetId="24">#REF!</definedName>
    <definedName name="ㄴㅁㅇㄹㅇㄴㄹ" localSheetId="22">#REF!</definedName>
    <definedName name="ㄴㅁㅇㄹㅇㄴㄹ" localSheetId="21">#REF!</definedName>
    <definedName name="ㄴㅁㅇㄹㅇㄴㄹ" localSheetId="23">#REF!</definedName>
    <definedName name="ㄴㅁㅇㄹㅇㄴㄹ" localSheetId="25">#REF!</definedName>
    <definedName name="ㄴㅁㅇㄹㅇㄴㄹ" localSheetId="26">#REF!</definedName>
    <definedName name="ㄴㅁㅇㄹㅇㄴㄹ" localSheetId="27">#REF!</definedName>
    <definedName name="ㄴㅁㅇㄹㅇㄴㄹ" localSheetId="28">#REF!</definedName>
    <definedName name="ㄴㅁㅇㄹㅇㄴㄹ" localSheetId="32">#REF!</definedName>
    <definedName name="ㄴㅁㅇㄹㅇㄴㄹ" localSheetId="33">#REF!</definedName>
    <definedName name="ㄴㅁㅇㄹㅇㄴㄹ" localSheetId="34">#REF!</definedName>
    <definedName name="ㄴㅁㅇㄹㅇㄴㄹ" localSheetId="35">#REF!</definedName>
    <definedName name="ㄴㅁㅇㄹㅇㄴㄹ" localSheetId="29">#REF!</definedName>
    <definedName name="ㄴㅁㅇㄹㅇㄴㄹ" localSheetId="30">#REF!</definedName>
    <definedName name="ㄴㅁㅇㄹㅇㄴㄹ" localSheetId="31">#REF!</definedName>
    <definedName name="ㄴㅁㅇㄹㅇㄴㄹ" localSheetId="36">#REF!</definedName>
    <definedName name="ㄴㅁㅇㄹㅇㄴㄹ" localSheetId="37">#REF!</definedName>
    <definedName name="ㄴㅁㅇㄹㅇㄴㄹ" localSheetId="38">#REF!</definedName>
    <definedName name="ㄴㅁㅇㄹㅇㄴㄹ" localSheetId="39">#REF!</definedName>
    <definedName name="ㄴㅁㅇㄹㅇㄴㄹ" localSheetId="40">#REF!</definedName>
    <definedName name="ㄴㅁㅇㄹㅇㄴㄹ" localSheetId="41">#REF!</definedName>
    <definedName name="ㄴㅁㅇㄹㅇㄴㄹ" localSheetId="42">#REF!</definedName>
    <definedName name="ㄴㅁㅇㄹㅇㄴㄹ" localSheetId="43">#REF!</definedName>
    <definedName name="ㄴㅁㅇㄹㅇㄴㄹ" localSheetId="44">#REF!</definedName>
    <definedName name="ㄴㅁㅇㄹㅇㄴㄹ" localSheetId="61">#REF!</definedName>
    <definedName name="ㄴㅁㅇㄹㅇㄴㄹ" localSheetId="60">#REF!</definedName>
    <definedName name="ㄴㅁㅇㄹㅇㄴㄹ" localSheetId="47">#REF!</definedName>
    <definedName name="ㄴㅁㅇㄹㅇㄴㄹ" localSheetId="46">#REF!</definedName>
    <definedName name="ㄴㅁㅇㄹㅇㄴㄹ" localSheetId="45">#REF!</definedName>
    <definedName name="ㄴㅁㅇㄹㅇㄴㄹ" localSheetId="48">#REF!</definedName>
    <definedName name="ㄴㅁㅇㄹㅇㄴㄹ" localSheetId="50">#REF!</definedName>
    <definedName name="ㄴㅁㅇㄹㅇㄴㄹ" localSheetId="51">#REF!</definedName>
    <definedName name="ㄴㅁㅇㄹㅇㄴㄹ" localSheetId="52">#REF!</definedName>
    <definedName name="ㄴㅁㅇㄹㅇㄴㄹ" localSheetId="49">#REF!</definedName>
    <definedName name="ㄴㅁㅇㄹㅇㄴㄹ" localSheetId="55">#REF!</definedName>
    <definedName name="ㄴㅁㅇㄹㅇㄴㄹ" localSheetId="58">#REF!</definedName>
    <definedName name="ㄴㅁㅇㄹㅇㄴㄹ" localSheetId="53">#REF!</definedName>
    <definedName name="ㄴㅁㅇㄹㅇㄴㄹ" localSheetId="57">#REF!</definedName>
    <definedName name="ㄴㅁㅇㄹㅇㄴㄹ" localSheetId="59">#REF!</definedName>
    <definedName name="ㄴㅁㅇㄹㅇㄴㄹ" localSheetId="54">#REF!</definedName>
    <definedName name="ㄴㅁㅇㄹㅇㄴㄹ" localSheetId="56">#REF!</definedName>
    <definedName name="ㄴㅁㅇㄹㅇㄴㄹ" localSheetId="62">#REF!</definedName>
    <definedName name="ㄴㅁㅇㄹㅇㄴㄹ">#REF!</definedName>
    <definedName name="ㄴㅁㅇㅇㅇㅇㅇㅇ" localSheetId="2">BlankMacro1</definedName>
    <definedName name="ㄴㅁㅇㅇㅇㅇㅇㅇ" localSheetId="1">BlankMacro1</definedName>
    <definedName name="ㄴㅁㅇㅇㅇㅇㅇㅇ" localSheetId="3">BlankMacro1</definedName>
    <definedName name="ㄴㅁㅇㅇㅇㅇㅇㅇ" localSheetId="7">BlankMacro1</definedName>
    <definedName name="ㄴㅁㅇㅇㅇㅇㅇㅇ" localSheetId="4">BlankMacro1</definedName>
    <definedName name="ㄴㅁㅇㅇㅇㅇㅇㅇ" localSheetId="5">BlankMacro1</definedName>
    <definedName name="ㄴㅁㅇㅇㅇㅇㅇㅇ" localSheetId="6">BlankMacro1</definedName>
    <definedName name="ㄴㅁㅇㅇㅇㅇㅇㅇ" localSheetId="8">BlankMacro1</definedName>
    <definedName name="ㄴㅁㅇㅇㅇㅇㅇㅇ" localSheetId="9">BlankMacro1</definedName>
    <definedName name="ㄴㅁㅇㅇㅇㅇㅇㅇ" localSheetId="11">BlankMacro1</definedName>
    <definedName name="ㄴㅁㅇㅇㅇㅇㅇㅇ" localSheetId="10">BlankMacro1</definedName>
    <definedName name="ㄴㅁㅇㅇㅇㅇㅇㅇ" localSheetId="16">BlankMacro1</definedName>
    <definedName name="ㄴㅁㅇㅇㅇㅇㅇㅇ" localSheetId="13">BlankMacro1</definedName>
    <definedName name="ㄴㅁㅇㅇㅇㅇㅇㅇ" localSheetId="12">BlankMacro1</definedName>
    <definedName name="ㄴㅁㅇㅇㅇㅇㅇㅇ" localSheetId="15">BlankMacro1</definedName>
    <definedName name="ㄴㅁㅇㅇㅇㅇㅇㅇ" localSheetId="14">BlankMacro1</definedName>
    <definedName name="ㄴㅁㅇㅇㅇㅇㅇㅇ" localSheetId="20">BlankMacro1</definedName>
    <definedName name="ㄴㅁㅇㅇㅇㅇㅇㅇ" localSheetId="17">BlankMacro1</definedName>
    <definedName name="ㄴㅁㅇㅇㅇㅇㅇㅇ" localSheetId="19">BlankMacro1</definedName>
    <definedName name="ㄴㅁㅇㅇㅇㅇㅇㅇ" localSheetId="18">BlankMacro1</definedName>
    <definedName name="ㄴㅁㅇㅇㅇㅇㅇㅇ" localSheetId="24">BlankMacro1</definedName>
    <definedName name="ㄴㅁㅇㅇㅇㅇㅇㅇ" localSheetId="22">BlankMacro1</definedName>
    <definedName name="ㄴㅁㅇㅇㅇㅇㅇㅇ" localSheetId="21">BlankMacro1</definedName>
    <definedName name="ㄴㅁㅇㅇㅇㅇㅇㅇ" localSheetId="23">BlankMacro1</definedName>
    <definedName name="ㄴㅁㅇㅇㅇㅇㅇㅇ" localSheetId="25">BlankMacro1</definedName>
    <definedName name="ㄴㅁㅇㅇㅇㅇㅇㅇ" localSheetId="26">BlankMacro1</definedName>
    <definedName name="ㄴㅁㅇㅇㅇㅇㅇㅇ" localSheetId="27">BlankMacro1</definedName>
    <definedName name="ㄴㅁㅇㅇㅇㅇㅇㅇ" localSheetId="28">BlankMacro1</definedName>
    <definedName name="ㄴㅁㅇㅇㅇㅇㅇㅇ" localSheetId="32">BlankMacro1</definedName>
    <definedName name="ㄴㅁㅇㅇㅇㅇㅇㅇ" localSheetId="33">BlankMacro1</definedName>
    <definedName name="ㄴㅁㅇㅇㅇㅇㅇㅇ" localSheetId="34">BlankMacro1</definedName>
    <definedName name="ㄴㅁㅇㅇㅇㅇㅇㅇ" localSheetId="35">BlankMacro1</definedName>
    <definedName name="ㄴㅁㅇㅇㅇㅇㅇㅇ" localSheetId="29">BlankMacro1</definedName>
    <definedName name="ㄴㅁㅇㅇㅇㅇㅇㅇ" localSheetId="30">BlankMacro1</definedName>
    <definedName name="ㄴㅁㅇㅇㅇㅇㅇㅇ" localSheetId="31">BlankMacro1</definedName>
    <definedName name="ㄴㅁㅇㅇㅇㅇㅇㅇ" localSheetId="36">BlankMacro1</definedName>
    <definedName name="ㄴㅁㅇㅇㅇㅇㅇㅇ" localSheetId="37">BlankMacro1</definedName>
    <definedName name="ㄴㅁㅇㅇㅇㅇㅇㅇ" localSheetId="38">BlankMacro1</definedName>
    <definedName name="ㄴㅁㅇㅇㅇㅇㅇㅇ" localSheetId="39">BlankMacro1</definedName>
    <definedName name="ㄴㅁㅇㅇㅇㅇㅇㅇ" localSheetId="40">BlankMacro1</definedName>
    <definedName name="ㄴㅁㅇㅇㅇㅇㅇㅇ" localSheetId="41">BlankMacro1</definedName>
    <definedName name="ㄴㅁㅇㅇㅇㅇㅇㅇ" localSheetId="42">BlankMacro1</definedName>
    <definedName name="ㄴㅁㅇㅇㅇㅇㅇㅇ" localSheetId="43">BlankMacro1</definedName>
    <definedName name="ㄴㅁㅇㅇㅇㅇㅇㅇ" localSheetId="44">BlankMacro1</definedName>
    <definedName name="ㄴㅁㅇㅇㅇㅇㅇㅇ" localSheetId="61">BlankMacro1</definedName>
    <definedName name="ㄴㅁㅇㅇㅇㅇㅇㅇ" localSheetId="60">BlankMacro1</definedName>
    <definedName name="ㄴㅁㅇㅇㅇㅇㅇㅇ" localSheetId="47">BlankMacro1</definedName>
    <definedName name="ㄴㅁㅇㅇㅇㅇㅇㅇ" localSheetId="46">BlankMacro1</definedName>
    <definedName name="ㄴㅁㅇㅇㅇㅇㅇㅇ" localSheetId="45">BlankMacro1</definedName>
    <definedName name="ㄴㅁㅇㅇㅇㅇㅇㅇ" localSheetId="48">BlankMacro1</definedName>
    <definedName name="ㄴㅁㅇㅇㅇㅇㅇㅇ" localSheetId="50">BlankMacro1</definedName>
    <definedName name="ㄴㅁㅇㅇㅇㅇㅇㅇ" localSheetId="51">BlankMacro1</definedName>
    <definedName name="ㄴㅁㅇㅇㅇㅇㅇㅇ" localSheetId="52">BlankMacro1</definedName>
    <definedName name="ㄴㅁㅇㅇㅇㅇㅇㅇ" localSheetId="49">BlankMacro1</definedName>
    <definedName name="ㄴㅁㅇㅇㅇㅇㅇㅇ" localSheetId="55">BlankMacro1</definedName>
    <definedName name="ㄴㅁㅇㅇㅇㅇㅇㅇ" localSheetId="58">BlankMacro1</definedName>
    <definedName name="ㄴㅁㅇㅇㅇㅇㅇㅇ" localSheetId="53">BlankMacro1</definedName>
    <definedName name="ㄴㅁㅇㅇㅇㅇㅇㅇ" localSheetId="57">BlankMacro1</definedName>
    <definedName name="ㄴㅁㅇㅇㅇㅇㅇㅇ" localSheetId="59">BlankMacro1</definedName>
    <definedName name="ㄴㅁㅇㅇㅇㅇㅇㅇ" localSheetId="54">BlankMacro1</definedName>
    <definedName name="ㄴㅁㅇㅇㅇㅇㅇㅇ" localSheetId="56">BlankMacro1</definedName>
    <definedName name="ㄴㅁㅇㅇㅇㅇㅇㅇ" localSheetId="62">BlankMacro1</definedName>
    <definedName name="ㄴㅁㅇㅇㅇㅇㅇㅇ">BlankMacro1</definedName>
    <definedName name="ㄴㅇ" localSheetId="2">'[3]사업계획(97년)'!#REF!</definedName>
    <definedName name="ㄴㅇ" localSheetId="1">'[3]사업계획(97년)'!#REF!</definedName>
    <definedName name="ㄴㅇ" localSheetId="3">'[3]사업계획(97년)'!#REF!</definedName>
    <definedName name="ㄴㅇ" localSheetId="7">'[3]사업계획(97년)'!#REF!</definedName>
    <definedName name="ㄴㅇ" localSheetId="4">'[3]사업계획(97년)'!#REF!</definedName>
    <definedName name="ㄴㅇ" localSheetId="5">'[3]사업계획(97년)'!#REF!</definedName>
    <definedName name="ㄴㅇ" localSheetId="6">'[3]사업계획(97년)'!#REF!</definedName>
    <definedName name="ㄴㅇ" localSheetId="8">'[3]사업계획(97년)'!#REF!</definedName>
    <definedName name="ㄴㅇ" localSheetId="9">'[3]사업계획(97년)'!#REF!</definedName>
    <definedName name="ㄴㅇ" localSheetId="11">'[3]사업계획(97년)'!#REF!</definedName>
    <definedName name="ㄴㅇ" localSheetId="10">'[3]사업계획(97년)'!#REF!</definedName>
    <definedName name="ㄴㅇ" localSheetId="16">'[3]사업계획(97년)'!#REF!</definedName>
    <definedName name="ㄴㅇ" localSheetId="13">'[3]사업계획(97년)'!#REF!</definedName>
    <definedName name="ㄴㅇ" localSheetId="12">'[3]사업계획(97년)'!#REF!</definedName>
    <definedName name="ㄴㅇ" localSheetId="15">'[3]사업계획(97년)'!#REF!</definedName>
    <definedName name="ㄴㅇ" localSheetId="14">'[3]사업계획(97년)'!#REF!</definedName>
    <definedName name="ㄴㅇ" localSheetId="20">'[3]사업계획(97년)'!#REF!</definedName>
    <definedName name="ㄴㅇ" localSheetId="17">'[3]사업계획(97년)'!#REF!</definedName>
    <definedName name="ㄴㅇ" localSheetId="19">'[3]사업계획(97년)'!#REF!</definedName>
    <definedName name="ㄴㅇ" localSheetId="18">'[3]사업계획(97년)'!#REF!</definedName>
    <definedName name="ㄴㅇ" localSheetId="24">'[3]사업계획(97년)'!#REF!</definedName>
    <definedName name="ㄴㅇ" localSheetId="22">'[3]사업계획(97년)'!#REF!</definedName>
    <definedName name="ㄴㅇ" localSheetId="21">'[3]사업계획(97년)'!#REF!</definedName>
    <definedName name="ㄴㅇ" localSheetId="23">'[3]사업계획(97년)'!#REF!</definedName>
    <definedName name="ㄴㅇ" localSheetId="25">'[3]사업계획(97년)'!#REF!</definedName>
    <definedName name="ㄴㅇ" localSheetId="26">'[3]사업계획(97년)'!#REF!</definedName>
    <definedName name="ㄴㅇ" localSheetId="27">'[3]사업계획(97년)'!#REF!</definedName>
    <definedName name="ㄴㅇ" localSheetId="28">'[3]사업계획(97년)'!#REF!</definedName>
    <definedName name="ㄴㅇ" localSheetId="32">'[3]사업계획(97년)'!#REF!</definedName>
    <definedName name="ㄴㅇ" localSheetId="33">'[3]사업계획(97년)'!#REF!</definedName>
    <definedName name="ㄴㅇ" localSheetId="34">'[3]사업계획(97년)'!#REF!</definedName>
    <definedName name="ㄴㅇ" localSheetId="35">'[3]사업계획(97년)'!#REF!</definedName>
    <definedName name="ㄴㅇ" localSheetId="29">'[3]사업계획(97년)'!#REF!</definedName>
    <definedName name="ㄴㅇ" localSheetId="30">'[3]사업계획(97년)'!#REF!</definedName>
    <definedName name="ㄴㅇ" localSheetId="31">'[3]사업계획(97년)'!#REF!</definedName>
    <definedName name="ㄴㅇ" localSheetId="36">'[3]사업계획(97년)'!#REF!</definedName>
    <definedName name="ㄴㅇ" localSheetId="37">'[3]사업계획(97년)'!#REF!</definedName>
    <definedName name="ㄴㅇ" localSheetId="38">'[3]사업계획(97년)'!#REF!</definedName>
    <definedName name="ㄴㅇ" localSheetId="39">'[3]사업계획(97년)'!#REF!</definedName>
    <definedName name="ㄴㅇ" localSheetId="40">'[3]사업계획(97년)'!#REF!</definedName>
    <definedName name="ㄴㅇ" localSheetId="41">'[3]사업계획(97년)'!#REF!</definedName>
    <definedName name="ㄴㅇ" localSheetId="42">'[3]사업계획(97년)'!#REF!</definedName>
    <definedName name="ㄴㅇ" localSheetId="43">'[3]사업계획(97년)'!#REF!</definedName>
    <definedName name="ㄴㅇ" localSheetId="44">'[3]사업계획(97년)'!#REF!</definedName>
    <definedName name="ㄴㅇ" localSheetId="61">'[3]사업계획(97년)'!#REF!</definedName>
    <definedName name="ㄴㅇ" localSheetId="60">'[3]사업계획(97년)'!#REF!</definedName>
    <definedName name="ㄴㅇ" localSheetId="47">'[3]사업계획(97년)'!#REF!</definedName>
    <definedName name="ㄴㅇ" localSheetId="46">'[3]사업계획(97년)'!#REF!</definedName>
    <definedName name="ㄴㅇ" localSheetId="45">'[3]사업계획(97년)'!#REF!</definedName>
    <definedName name="ㄴㅇ" localSheetId="48">'[3]사업계획(97년)'!#REF!</definedName>
    <definedName name="ㄴㅇ" localSheetId="50">'[3]사업계획(97년)'!#REF!</definedName>
    <definedName name="ㄴㅇ" localSheetId="51">'[3]사업계획(97년)'!#REF!</definedName>
    <definedName name="ㄴㅇ" localSheetId="52">'[3]사업계획(97년)'!#REF!</definedName>
    <definedName name="ㄴㅇ" localSheetId="49">'[3]사업계획(97년)'!#REF!</definedName>
    <definedName name="ㄴㅇ" localSheetId="55">'[3]사업계획(97년)'!#REF!</definedName>
    <definedName name="ㄴㅇ" localSheetId="58">'[3]사업계획(97년)'!#REF!</definedName>
    <definedName name="ㄴㅇ" localSheetId="53">'[3]사업계획(97년)'!#REF!</definedName>
    <definedName name="ㄴㅇ" localSheetId="57">'[3]사업계획(97년)'!#REF!</definedName>
    <definedName name="ㄴㅇ" localSheetId="59">'[3]사업계획(97년)'!#REF!</definedName>
    <definedName name="ㄴㅇ" localSheetId="54">'[3]사업계획(97년)'!#REF!</definedName>
    <definedName name="ㄴㅇ" localSheetId="56">'[3]사업계획(97년)'!#REF!</definedName>
    <definedName name="ㄴㅇ" localSheetId="62">'[3]사업계획(97년)'!#REF!</definedName>
    <definedName name="ㄴㅇ">'[3]사업계획(97년)'!#REF!</definedName>
    <definedName name="ㄴㅇㄴ" localSheetId="2">#REF!</definedName>
    <definedName name="ㄴㅇㄴ" localSheetId="1">#REF!</definedName>
    <definedName name="ㄴㅇㄴ" localSheetId="3">#REF!</definedName>
    <definedName name="ㄴㅇㄴ" localSheetId="7">#REF!</definedName>
    <definedName name="ㄴㅇㄴ" localSheetId="4">#REF!</definedName>
    <definedName name="ㄴㅇㄴ" localSheetId="5">#REF!</definedName>
    <definedName name="ㄴㅇㄴ" localSheetId="6">#REF!</definedName>
    <definedName name="ㄴㅇㄴ" localSheetId="8">#REF!</definedName>
    <definedName name="ㄴㅇㄴ" localSheetId="9">#REF!</definedName>
    <definedName name="ㄴㅇㄴ" localSheetId="11">#REF!</definedName>
    <definedName name="ㄴㅇㄴ" localSheetId="10">#REF!</definedName>
    <definedName name="ㄴㅇㄴ" localSheetId="16">#REF!</definedName>
    <definedName name="ㄴㅇㄴ" localSheetId="13">#REF!</definedName>
    <definedName name="ㄴㅇㄴ" localSheetId="12">#REF!</definedName>
    <definedName name="ㄴㅇㄴ" localSheetId="15">#REF!</definedName>
    <definedName name="ㄴㅇㄴ" localSheetId="14">#REF!</definedName>
    <definedName name="ㄴㅇㄴ" localSheetId="20">#REF!</definedName>
    <definedName name="ㄴㅇㄴ" localSheetId="17">#REF!</definedName>
    <definedName name="ㄴㅇㄴ" localSheetId="19">#REF!</definedName>
    <definedName name="ㄴㅇㄴ" localSheetId="18">#REF!</definedName>
    <definedName name="ㄴㅇㄴ" localSheetId="24">#REF!</definedName>
    <definedName name="ㄴㅇㄴ" localSheetId="22">#REF!</definedName>
    <definedName name="ㄴㅇㄴ" localSheetId="21">#REF!</definedName>
    <definedName name="ㄴㅇㄴ" localSheetId="23">#REF!</definedName>
    <definedName name="ㄴㅇㄴ" localSheetId="25">#REF!</definedName>
    <definedName name="ㄴㅇㄴ" localSheetId="26">#REF!</definedName>
    <definedName name="ㄴㅇㄴ" localSheetId="27">#REF!</definedName>
    <definedName name="ㄴㅇㄴ" localSheetId="28">#REF!</definedName>
    <definedName name="ㄴㅇㄴ" localSheetId="32">#REF!</definedName>
    <definedName name="ㄴㅇㄴ" localSheetId="33">#REF!</definedName>
    <definedName name="ㄴㅇㄴ" localSheetId="34">#REF!</definedName>
    <definedName name="ㄴㅇㄴ" localSheetId="35">#REF!</definedName>
    <definedName name="ㄴㅇㄴ" localSheetId="29">#REF!</definedName>
    <definedName name="ㄴㅇㄴ" localSheetId="30">#REF!</definedName>
    <definedName name="ㄴㅇㄴ" localSheetId="31">#REF!</definedName>
    <definedName name="ㄴㅇㄴ" localSheetId="36">#REF!</definedName>
    <definedName name="ㄴㅇㄴ" localSheetId="37">#REF!</definedName>
    <definedName name="ㄴㅇㄴ" localSheetId="38">#REF!</definedName>
    <definedName name="ㄴㅇㄴ" localSheetId="39">#REF!</definedName>
    <definedName name="ㄴㅇㄴ" localSheetId="40">#REF!</definedName>
    <definedName name="ㄴㅇㄴ" localSheetId="41">#REF!</definedName>
    <definedName name="ㄴㅇㄴ" localSheetId="42">#REF!</definedName>
    <definedName name="ㄴㅇㄴ" localSheetId="43">#REF!</definedName>
    <definedName name="ㄴㅇㄴ" localSheetId="44">#REF!</definedName>
    <definedName name="ㄴㅇㄴ" localSheetId="61">#REF!</definedName>
    <definedName name="ㄴㅇㄴ" localSheetId="60">#REF!</definedName>
    <definedName name="ㄴㅇㄴ" localSheetId="47">#REF!</definedName>
    <definedName name="ㄴㅇㄴ" localSheetId="46">#REF!</definedName>
    <definedName name="ㄴㅇㄴ" localSheetId="45">#REF!</definedName>
    <definedName name="ㄴㅇㄴ" localSheetId="48">#REF!</definedName>
    <definedName name="ㄴㅇㄴ" localSheetId="50">#REF!</definedName>
    <definedName name="ㄴㅇㄴ" localSheetId="51">#REF!</definedName>
    <definedName name="ㄴㅇㄴ" localSheetId="52">#REF!</definedName>
    <definedName name="ㄴㅇㄴ" localSheetId="49">#REF!</definedName>
    <definedName name="ㄴㅇㄴ" localSheetId="55">#REF!</definedName>
    <definedName name="ㄴㅇㄴ" localSheetId="58">#REF!</definedName>
    <definedName name="ㄴㅇㄴ" localSheetId="53">#REF!</definedName>
    <definedName name="ㄴㅇㄴ" localSheetId="57">#REF!</definedName>
    <definedName name="ㄴㅇㄴ" localSheetId="59">#REF!</definedName>
    <definedName name="ㄴㅇㄴ" localSheetId="54">#REF!</definedName>
    <definedName name="ㄴㅇㄴ" localSheetId="56">#REF!</definedName>
    <definedName name="ㄴㅇㄴ" localSheetId="62">#REF!</definedName>
    <definedName name="ㄴㅇㄴ">#REF!</definedName>
    <definedName name="ㄴㅇㄴㅇ" localSheetId="2">#REF!</definedName>
    <definedName name="ㄴㅇㄴㅇ" localSheetId="1">#REF!</definedName>
    <definedName name="ㄴㅇㄴㅇ" localSheetId="3">#REF!</definedName>
    <definedName name="ㄴㅇㄴㅇ" localSheetId="7">#REF!</definedName>
    <definedName name="ㄴㅇㄴㅇ" localSheetId="4">#REF!</definedName>
    <definedName name="ㄴㅇㄴㅇ" localSheetId="5">#REF!</definedName>
    <definedName name="ㄴㅇㄴㅇ" localSheetId="6">#REF!</definedName>
    <definedName name="ㄴㅇㄴㅇ" localSheetId="8">#REF!</definedName>
    <definedName name="ㄴㅇㄴㅇ" localSheetId="9">#REF!</definedName>
    <definedName name="ㄴㅇㄴㅇ" localSheetId="11">#REF!</definedName>
    <definedName name="ㄴㅇㄴㅇ" localSheetId="10">#REF!</definedName>
    <definedName name="ㄴㅇㄴㅇ" localSheetId="16">#REF!</definedName>
    <definedName name="ㄴㅇㄴㅇ" localSheetId="13">#REF!</definedName>
    <definedName name="ㄴㅇㄴㅇ" localSheetId="12">#REF!</definedName>
    <definedName name="ㄴㅇㄴㅇ" localSheetId="15">#REF!</definedName>
    <definedName name="ㄴㅇㄴㅇ" localSheetId="14">#REF!</definedName>
    <definedName name="ㄴㅇㄴㅇ" localSheetId="20">#REF!</definedName>
    <definedName name="ㄴㅇㄴㅇ" localSheetId="17">#REF!</definedName>
    <definedName name="ㄴㅇㄴㅇ" localSheetId="19">#REF!</definedName>
    <definedName name="ㄴㅇㄴㅇ" localSheetId="18">#REF!</definedName>
    <definedName name="ㄴㅇㄴㅇ" localSheetId="24">#REF!</definedName>
    <definedName name="ㄴㅇㄴㅇ" localSheetId="22">#REF!</definedName>
    <definedName name="ㄴㅇㄴㅇ" localSheetId="21">#REF!</definedName>
    <definedName name="ㄴㅇㄴㅇ" localSheetId="23">#REF!</definedName>
    <definedName name="ㄴㅇㄴㅇ" localSheetId="25">#REF!</definedName>
    <definedName name="ㄴㅇㄴㅇ" localSheetId="26">#REF!</definedName>
    <definedName name="ㄴㅇㄴㅇ" localSheetId="27">#REF!</definedName>
    <definedName name="ㄴㅇㄴㅇ" localSheetId="28">#REF!</definedName>
    <definedName name="ㄴㅇㄴㅇ" localSheetId="32">#REF!</definedName>
    <definedName name="ㄴㅇㄴㅇ" localSheetId="33">#REF!</definedName>
    <definedName name="ㄴㅇㄴㅇ" localSheetId="34">#REF!</definedName>
    <definedName name="ㄴㅇㄴㅇ" localSheetId="35">#REF!</definedName>
    <definedName name="ㄴㅇㄴㅇ" localSheetId="29">#REF!</definedName>
    <definedName name="ㄴㅇㄴㅇ" localSheetId="30">#REF!</definedName>
    <definedName name="ㄴㅇㄴㅇ" localSheetId="31">#REF!</definedName>
    <definedName name="ㄴㅇㄴㅇ" localSheetId="36">#REF!</definedName>
    <definedName name="ㄴㅇㄴㅇ" localSheetId="37">#REF!</definedName>
    <definedName name="ㄴㅇㄴㅇ" localSheetId="38">#REF!</definedName>
    <definedName name="ㄴㅇㄴㅇ" localSheetId="39">#REF!</definedName>
    <definedName name="ㄴㅇㄴㅇ" localSheetId="40">#REF!</definedName>
    <definedName name="ㄴㅇㄴㅇ" localSheetId="41">#REF!</definedName>
    <definedName name="ㄴㅇㄴㅇ" localSheetId="42">#REF!</definedName>
    <definedName name="ㄴㅇㄴㅇ" localSheetId="43">#REF!</definedName>
    <definedName name="ㄴㅇㄴㅇ" localSheetId="44">#REF!</definedName>
    <definedName name="ㄴㅇㄴㅇ" localSheetId="61">#REF!</definedName>
    <definedName name="ㄴㅇㄴㅇ" localSheetId="60">#REF!</definedName>
    <definedName name="ㄴㅇㄴㅇ" localSheetId="47">#REF!</definedName>
    <definedName name="ㄴㅇㄴㅇ" localSheetId="46">#REF!</definedName>
    <definedName name="ㄴㅇㄴㅇ" localSheetId="45">#REF!</definedName>
    <definedName name="ㄴㅇㄴㅇ" localSheetId="48">#REF!</definedName>
    <definedName name="ㄴㅇㄴㅇ" localSheetId="50">#REF!</definedName>
    <definedName name="ㄴㅇㄴㅇ" localSheetId="51">#REF!</definedName>
    <definedName name="ㄴㅇㄴㅇ" localSheetId="52">#REF!</definedName>
    <definedName name="ㄴㅇㄴㅇ" localSheetId="49">#REF!</definedName>
    <definedName name="ㄴㅇㄴㅇ" localSheetId="55">#REF!</definedName>
    <definedName name="ㄴㅇㄴㅇ" localSheetId="58">#REF!</definedName>
    <definedName name="ㄴㅇㄴㅇ" localSheetId="53">#REF!</definedName>
    <definedName name="ㄴㅇㄴㅇ" localSheetId="57">#REF!</definedName>
    <definedName name="ㄴㅇㄴㅇ" localSheetId="59">#REF!</definedName>
    <definedName name="ㄴㅇㄴㅇ" localSheetId="54">#REF!</definedName>
    <definedName name="ㄴㅇㄴㅇ" localSheetId="56">#REF!</definedName>
    <definedName name="ㄴㅇㄴㅇ" localSheetId="62">#REF!</definedName>
    <definedName name="ㄴㅇㄴㅇ">#REF!</definedName>
    <definedName name="ㄴㅇㄹ" localSheetId="2">#REF!</definedName>
    <definedName name="ㄴㅇㄹ" localSheetId="1">#REF!</definedName>
    <definedName name="ㄴㅇㄹ" localSheetId="3">#REF!</definedName>
    <definedName name="ㄴㅇㄹ" localSheetId="7">#REF!</definedName>
    <definedName name="ㄴㅇㄹ" localSheetId="4">#REF!</definedName>
    <definedName name="ㄴㅇㄹ" localSheetId="5">#REF!</definedName>
    <definedName name="ㄴㅇㄹ" localSheetId="6">#REF!</definedName>
    <definedName name="ㄴㅇㄹ" localSheetId="8">#REF!</definedName>
    <definedName name="ㄴㅇㄹ" localSheetId="9">#REF!</definedName>
    <definedName name="ㄴㅇㄹ" localSheetId="11">#REF!</definedName>
    <definedName name="ㄴㅇㄹ" localSheetId="10">#REF!</definedName>
    <definedName name="ㄴㅇㄹ" localSheetId="16">#REF!</definedName>
    <definedName name="ㄴㅇㄹ" localSheetId="13">#REF!</definedName>
    <definedName name="ㄴㅇㄹ" localSheetId="12">#REF!</definedName>
    <definedName name="ㄴㅇㄹ" localSheetId="15">#REF!</definedName>
    <definedName name="ㄴㅇㄹ" localSheetId="14">#REF!</definedName>
    <definedName name="ㄴㅇㄹ" localSheetId="20">#REF!</definedName>
    <definedName name="ㄴㅇㄹ" localSheetId="17">#REF!</definedName>
    <definedName name="ㄴㅇㄹ" localSheetId="19">#REF!</definedName>
    <definedName name="ㄴㅇㄹ" localSheetId="18">#REF!</definedName>
    <definedName name="ㄴㅇㄹ" localSheetId="24">#REF!</definedName>
    <definedName name="ㄴㅇㄹ" localSheetId="22">#REF!</definedName>
    <definedName name="ㄴㅇㄹ" localSheetId="21">#REF!</definedName>
    <definedName name="ㄴㅇㄹ" localSheetId="23">#REF!</definedName>
    <definedName name="ㄴㅇㄹ" localSheetId="25">#REF!</definedName>
    <definedName name="ㄴㅇㄹ" localSheetId="26">#REF!</definedName>
    <definedName name="ㄴㅇㄹ" localSheetId="27">#REF!</definedName>
    <definedName name="ㄴㅇㄹ" localSheetId="28">#REF!</definedName>
    <definedName name="ㄴㅇㄹ" localSheetId="32">#REF!</definedName>
    <definedName name="ㄴㅇㄹ" localSheetId="33">#REF!</definedName>
    <definedName name="ㄴㅇㄹ" localSheetId="34">#REF!</definedName>
    <definedName name="ㄴㅇㄹ" localSheetId="35">#REF!</definedName>
    <definedName name="ㄴㅇㄹ" localSheetId="29">#REF!</definedName>
    <definedName name="ㄴㅇㄹ" localSheetId="30">#REF!</definedName>
    <definedName name="ㄴㅇㄹ" localSheetId="31">#REF!</definedName>
    <definedName name="ㄴㅇㄹ" localSheetId="36">#REF!</definedName>
    <definedName name="ㄴㅇㄹ" localSheetId="37">#REF!</definedName>
    <definedName name="ㄴㅇㄹ" localSheetId="38">#REF!</definedName>
    <definedName name="ㄴㅇㄹ" localSheetId="39">#REF!</definedName>
    <definedName name="ㄴㅇㄹ" localSheetId="40">#REF!</definedName>
    <definedName name="ㄴㅇㄹ" localSheetId="41">#REF!</definedName>
    <definedName name="ㄴㅇㄹ" localSheetId="42">#REF!</definedName>
    <definedName name="ㄴㅇㄹ" localSheetId="43">#REF!</definedName>
    <definedName name="ㄴㅇㄹ" localSheetId="44">#REF!</definedName>
    <definedName name="ㄴㅇㄹ" localSheetId="61">#REF!</definedName>
    <definedName name="ㄴㅇㄹ" localSheetId="60">#REF!</definedName>
    <definedName name="ㄴㅇㄹ" localSheetId="47">#REF!</definedName>
    <definedName name="ㄴㅇㄹ" localSheetId="46">#REF!</definedName>
    <definedName name="ㄴㅇㄹ" localSheetId="45">#REF!</definedName>
    <definedName name="ㄴㅇㄹ" localSheetId="48">#REF!</definedName>
    <definedName name="ㄴㅇㄹ" localSheetId="50">#REF!</definedName>
    <definedName name="ㄴㅇㄹ" localSheetId="51">#REF!</definedName>
    <definedName name="ㄴㅇㄹ" localSheetId="52">#REF!</definedName>
    <definedName name="ㄴㅇㄹ" localSheetId="49">#REF!</definedName>
    <definedName name="ㄴㅇㄹ" localSheetId="55">#REF!</definedName>
    <definedName name="ㄴㅇㄹ" localSheetId="58">#REF!</definedName>
    <definedName name="ㄴㅇㄹ" localSheetId="53">#REF!</definedName>
    <definedName name="ㄴㅇㄹ" localSheetId="57">#REF!</definedName>
    <definedName name="ㄴㅇㄹ" localSheetId="59">#REF!</definedName>
    <definedName name="ㄴㅇㄹ" localSheetId="54">#REF!</definedName>
    <definedName name="ㄴㅇㄹ" localSheetId="56">#REF!</definedName>
    <definedName name="ㄴㅇㄹ" localSheetId="62">#REF!</definedName>
    <definedName name="ㄴㅇㄹ">#REF!</definedName>
    <definedName name="ㄴㅇㅀㅎㅎㅎㅎㅎㅎㅎㅎㅎ" localSheetId="2">BlankMacro1</definedName>
    <definedName name="ㄴㅇㅀㅎㅎㅎㅎㅎㅎㅎㅎㅎ" localSheetId="1">BlankMacro1</definedName>
    <definedName name="ㄴㅇㅀㅎㅎㅎㅎㅎㅎㅎㅎㅎ" localSheetId="3">BlankMacro1</definedName>
    <definedName name="ㄴㅇㅀㅎㅎㅎㅎㅎㅎㅎㅎㅎ" localSheetId="7">BlankMacro1</definedName>
    <definedName name="ㄴㅇㅀㅎㅎㅎㅎㅎㅎㅎㅎㅎ" localSheetId="4">BlankMacro1</definedName>
    <definedName name="ㄴㅇㅀㅎㅎㅎㅎㅎㅎㅎㅎㅎ" localSheetId="5">BlankMacro1</definedName>
    <definedName name="ㄴㅇㅀㅎㅎㅎㅎㅎㅎㅎㅎㅎ" localSheetId="6">BlankMacro1</definedName>
    <definedName name="ㄴㅇㅀㅎㅎㅎㅎㅎㅎㅎㅎㅎ" localSheetId="8">BlankMacro1</definedName>
    <definedName name="ㄴㅇㅀㅎㅎㅎㅎㅎㅎㅎㅎㅎ" localSheetId="9">BlankMacro1</definedName>
    <definedName name="ㄴㅇㅀㅎㅎㅎㅎㅎㅎㅎㅎㅎ" localSheetId="11">BlankMacro1</definedName>
    <definedName name="ㄴㅇㅀㅎㅎㅎㅎㅎㅎㅎㅎㅎ" localSheetId="10">BlankMacro1</definedName>
    <definedName name="ㄴㅇㅀㅎㅎㅎㅎㅎㅎㅎㅎㅎ" localSheetId="16">BlankMacro1</definedName>
    <definedName name="ㄴㅇㅀㅎㅎㅎㅎㅎㅎㅎㅎㅎ" localSheetId="13">BlankMacro1</definedName>
    <definedName name="ㄴㅇㅀㅎㅎㅎㅎㅎㅎㅎㅎㅎ" localSheetId="12">BlankMacro1</definedName>
    <definedName name="ㄴㅇㅀㅎㅎㅎㅎㅎㅎㅎㅎㅎ" localSheetId="15">BlankMacro1</definedName>
    <definedName name="ㄴㅇㅀㅎㅎㅎㅎㅎㅎㅎㅎㅎ" localSheetId="14">BlankMacro1</definedName>
    <definedName name="ㄴㅇㅀㅎㅎㅎㅎㅎㅎㅎㅎㅎ" localSheetId="20">BlankMacro1</definedName>
    <definedName name="ㄴㅇㅀㅎㅎㅎㅎㅎㅎㅎㅎㅎ" localSheetId="17">BlankMacro1</definedName>
    <definedName name="ㄴㅇㅀㅎㅎㅎㅎㅎㅎㅎㅎㅎ" localSheetId="19">BlankMacro1</definedName>
    <definedName name="ㄴㅇㅀㅎㅎㅎㅎㅎㅎㅎㅎㅎ" localSheetId="18">BlankMacro1</definedName>
    <definedName name="ㄴㅇㅀㅎㅎㅎㅎㅎㅎㅎㅎㅎ" localSheetId="24">BlankMacro1</definedName>
    <definedName name="ㄴㅇㅀㅎㅎㅎㅎㅎㅎㅎㅎㅎ" localSheetId="22">BlankMacro1</definedName>
    <definedName name="ㄴㅇㅀㅎㅎㅎㅎㅎㅎㅎㅎㅎ" localSheetId="21">BlankMacro1</definedName>
    <definedName name="ㄴㅇㅀㅎㅎㅎㅎㅎㅎㅎㅎㅎ" localSheetId="23">BlankMacro1</definedName>
    <definedName name="ㄴㅇㅀㅎㅎㅎㅎㅎㅎㅎㅎㅎ" localSheetId="25">BlankMacro1</definedName>
    <definedName name="ㄴㅇㅀㅎㅎㅎㅎㅎㅎㅎㅎㅎ" localSheetId="26">BlankMacro1</definedName>
    <definedName name="ㄴㅇㅀㅎㅎㅎㅎㅎㅎㅎㅎㅎ" localSheetId="27">BlankMacro1</definedName>
    <definedName name="ㄴㅇㅀㅎㅎㅎㅎㅎㅎㅎㅎㅎ" localSheetId="28">BlankMacro1</definedName>
    <definedName name="ㄴㅇㅀㅎㅎㅎㅎㅎㅎㅎㅎㅎ" localSheetId="32">BlankMacro1</definedName>
    <definedName name="ㄴㅇㅀㅎㅎㅎㅎㅎㅎㅎㅎㅎ" localSheetId="33">BlankMacro1</definedName>
    <definedName name="ㄴㅇㅀㅎㅎㅎㅎㅎㅎㅎㅎㅎ" localSheetId="34">BlankMacro1</definedName>
    <definedName name="ㄴㅇㅀㅎㅎㅎㅎㅎㅎㅎㅎㅎ" localSheetId="35">BlankMacro1</definedName>
    <definedName name="ㄴㅇㅀㅎㅎㅎㅎㅎㅎㅎㅎㅎ" localSheetId="29">BlankMacro1</definedName>
    <definedName name="ㄴㅇㅀㅎㅎㅎㅎㅎㅎㅎㅎㅎ" localSheetId="30">BlankMacro1</definedName>
    <definedName name="ㄴㅇㅀㅎㅎㅎㅎㅎㅎㅎㅎㅎ" localSheetId="31">BlankMacro1</definedName>
    <definedName name="ㄴㅇㅀㅎㅎㅎㅎㅎㅎㅎㅎㅎ" localSheetId="36">BlankMacro1</definedName>
    <definedName name="ㄴㅇㅀㅎㅎㅎㅎㅎㅎㅎㅎㅎ" localSheetId="37">BlankMacro1</definedName>
    <definedName name="ㄴㅇㅀㅎㅎㅎㅎㅎㅎㅎㅎㅎ" localSheetId="38">BlankMacro1</definedName>
    <definedName name="ㄴㅇㅀㅎㅎㅎㅎㅎㅎㅎㅎㅎ" localSheetId="39">BlankMacro1</definedName>
    <definedName name="ㄴㅇㅀㅎㅎㅎㅎㅎㅎㅎㅎㅎ" localSheetId="40">BlankMacro1</definedName>
    <definedName name="ㄴㅇㅀㅎㅎㅎㅎㅎㅎㅎㅎㅎ" localSheetId="41">BlankMacro1</definedName>
    <definedName name="ㄴㅇㅀㅎㅎㅎㅎㅎㅎㅎㅎㅎ" localSheetId="42">BlankMacro1</definedName>
    <definedName name="ㄴㅇㅀㅎㅎㅎㅎㅎㅎㅎㅎㅎ" localSheetId="43">BlankMacro1</definedName>
    <definedName name="ㄴㅇㅀㅎㅎㅎㅎㅎㅎㅎㅎㅎ" localSheetId="44">BlankMacro1</definedName>
    <definedName name="ㄴㅇㅀㅎㅎㅎㅎㅎㅎㅎㅎㅎ" localSheetId="61">BlankMacro1</definedName>
    <definedName name="ㄴㅇㅀㅎㅎㅎㅎㅎㅎㅎㅎㅎ" localSheetId="60">BlankMacro1</definedName>
    <definedName name="ㄴㅇㅀㅎㅎㅎㅎㅎㅎㅎㅎㅎ" localSheetId="47">BlankMacro1</definedName>
    <definedName name="ㄴㅇㅀㅎㅎㅎㅎㅎㅎㅎㅎㅎ" localSheetId="46">BlankMacro1</definedName>
    <definedName name="ㄴㅇㅀㅎㅎㅎㅎㅎㅎㅎㅎㅎ" localSheetId="45">BlankMacro1</definedName>
    <definedName name="ㄴㅇㅀㅎㅎㅎㅎㅎㅎㅎㅎㅎ" localSheetId="48">BlankMacro1</definedName>
    <definedName name="ㄴㅇㅀㅎㅎㅎㅎㅎㅎㅎㅎㅎ" localSheetId="50">BlankMacro1</definedName>
    <definedName name="ㄴㅇㅀㅎㅎㅎㅎㅎㅎㅎㅎㅎ" localSheetId="51">BlankMacro1</definedName>
    <definedName name="ㄴㅇㅀㅎㅎㅎㅎㅎㅎㅎㅎㅎ" localSheetId="52">BlankMacro1</definedName>
    <definedName name="ㄴㅇㅀㅎㅎㅎㅎㅎㅎㅎㅎㅎ" localSheetId="49">BlankMacro1</definedName>
    <definedName name="ㄴㅇㅀㅎㅎㅎㅎㅎㅎㅎㅎㅎ" localSheetId="55">BlankMacro1</definedName>
    <definedName name="ㄴㅇㅀㅎㅎㅎㅎㅎㅎㅎㅎㅎ" localSheetId="58">BlankMacro1</definedName>
    <definedName name="ㄴㅇㅀㅎㅎㅎㅎㅎㅎㅎㅎㅎ" localSheetId="53">BlankMacro1</definedName>
    <definedName name="ㄴㅇㅀㅎㅎㅎㅎㅎㅎㅎㅎㅎ" localSheetId="57">BlankMacro1</definedName>
    <definedName name="ㄴㅇㅀㅎㅎㅎㅎㅎㅎㅎㅎㅎ" localSheetId="59">BlankMacro1</definedName>
    <definedName name="ㄴㅇㅀㅎㅎㅎㅎㅎㅎㅎㅎㅎ" localSheetId="54">BlankMacro1</definedName>
    <definedName name="ㄴㅇㅀㅎㅎㅎㅎㅎㅎㅎㅎㅎ" localSheetId="56">BlankMacro1</definedName>
    <definedName name="ㄴㅇㅀㅎㅎㅎㅎㅎㅎㅎㅎㅎ" localSheetId="62">BlankMacro1</definedName>
    <definedName name="ㄴㅇㅀㅎㅎㅎㅎㅎㅎㅎㅎㅎ">BlankMacro1</definedName>
    <definedName name="남중명" localSheetId="2">#REF!</definedName>
    <definedName name="남중명" localSheetId="1">#REF!</definedName>
    <definedName name="남중명" localSheetId="3">#REF!</definedName>
    <definedName name="남중명" localSheetId="7">#REF!</definedName>
    <definedName name="남중명" localSheetId="4">#REF!</definedName>
    <definedName name="남중명" localSheetId="5">#REF!</definedName>
    <definedName name="남중명" localSheetId="6">#REF!</definedName>
    <definedName name="남중명" localSheetId="8">#REF!</definedName>
    <definedName name="남중명" localSheetId="9">#REF!</definedName>
    <definedName name="남중명" localSheetId="11">#REF!</definedName>
    <definedName name="남중명" localSheetId="10">#REF!</definedName>
    <definedName name="남중명" localSheetId="16">#REF!</definedName>
    <definedName name="남중명" localSheetId="13">#REF!</definedName>
    <definedName name="남중명" localSheetId="12">#REF!</definedName>
    <definedName name="남중명" localSheetId="15">#REF!</definedName>
    <definedName name="남중명" localSheetId="14">#REF!</definedName>
    <definedName name="남중명" localSheetId="20">#REF!</definedName>
    <definedName name="남중명" localSheetId="17">#REF!</definedName>
    <definedName name="남중명" localSheetId="19">#REF!</definedName>
    <definedName name="남중명" localSheetId="18">#REF!</definedName>
    <definedName name="남중명" localSheetId="24">#REF!</definedName>
    <definedName name="남중명" localSheetId="22">#REF!</definedName>
    <definedName name="남중명" localSheetId="21">#REF!</definedName>
    <definedName name="남중명" localSheetId="23">#REF!</definedName>
    <definedName name="남중명" localSheetId="25">#REF!</definedName>
    <definedName name="남중명" localSheetId="26">#REF!</definedName>
    <definedName name="남중명" localSheetId="27">#REF!</definedName>
    <definedName name="남중명" localSheetId="28">#REF!</definedName>
    <definedName name="남중명" localSheetId="32">#REF!</definedName>
    <definedName name="남중명" localSheetId="33">#REF!</definedName>
    <definedName name="남중명" localSheetId="34">#REF!</definedName>
    <definedName name="남중명" localSheetId="35">#REF!</definedName>
    <definedName name="남중명" localSheetId="29">#REF!</definedName>
    <definedName name="남중명" localSheetId="30">#REF!</definedName>
    <definedName name="남중명" localSheetId="31">#REF!</definedName>
    <definedName name="남중명" localSheetId="36">#REF!</definedName>
    <definedName name="남중명" localSheetId="37">#REF!</definedName>
    <definedName name="남중명" localSheetId="38">#REF!</definedName>
    <definedName name="남중명" localSheetId="39">#REF!</definedName>
    <definedName name="남중명" localSheetId="40">#REF!</definedName>
    <definedName name="남중명" localSheetId="41">#REF!</definedName>
    <definedName name="남중명" localSheetId="42">#REF!</definedName>
    <definedName name="남중명" localSheetId="43">#REF!</definedName>
    <definedName name="남중명" localSheetId="44">#REF!</definedName>
    <definedName name="남중명" localSheetId="61">#REF!</definedName>
    <definedName name="남중명" localSheetId="60">#REF!</definedName>
    <definedName name="남중명" localSheetId="47">#REF!</definedName>
    <definedName name="남중명" localSheetId="46">#REF!</definedName>
    <definedName name="남중명" localSheetId="45">#REF!</definedName>
    <definedName name="남중명" localSheetId="48">#REF!</definedName>
    <definedName name="남중명" localSheetId="50">#REF!</definedName>
    <definedName name="남중명" localSheetId="51">#REF!</definedName>
    <definedName name="남중명" localSheetId="52">#REF!</definedName>
    <definedName name="남중명" localSheetId="49">#REF!</definedName>
    <definedName name="남중명" localSheetId="55">#REF!</definedName>
    <definedName name="남중명" localSheetId="58">#REF!</definedName>
    <definedName name="남중명" localSheetId="53">#REF!</definedName>
    <definedName name="남중명" localSheetId="57">#REF!</definedName>
    <definedName name="남중명" localSheetId="59">#REF!</definedName>
    <definedName name="남중명" localSheetId="54">#REF!</definedName>
    <definedName name="남중명" localSheetId="56">#REF!</definedName>
    <definedName name="남중명" localSheetId="62">#REF!</definedName>
    <definedName name="남중명">#REF!</definedName>
    <definedName name="네고" localSheetId="2">#REF!</definedName>
    <definedName name="네고" localSheetId="1">#REF!</definedName>
    <definedName name="네고" localSheetId="3">#REF!</definedName>
    <definedName name="네고" localSheetId="7">#REF!</definedName>
    <definedName name="네고" localSheetId="4">#REF!</definedName>
    <definedName name="네고" localSheetId="5">#REF!</definedName>
    <definedName name="네고" localSheetId="6">#REF!</definedName>
    <definedName name="네고" localSheetId="8">#REF!</definedName>
    <definedName name="네고" localSheetId="9">#REF!</definedName>
    <definedName name="네고" localSheetId="11">#REF!</definedName>
    <definedName name="네고" localSheetId="10">#REF!</definedName>
    <definedName name="네고" localSheetId="16">#REF!</definedName>
    <definedName name="네고" localSheetId="13">#REF!</definedName>
    <definedName name="네고" localSheetId="12">#REF!</definedName>
    <definedName name="네고" localSheetId="15">#REF!</definedName>
    <definedName name="네고" localSheetId="14">#REF!</definedName>
    <definedName name="네고" localSheetId="20">#REF!</definedName>
    <definedName name="네고" localSheetId="17">#REF!</definedName>
    <definedName name="네고" localSheetId="19">#REF!</definedName>
    <definedName name="네고" localSheetId="18">#REF!</definedName>
    <definedName name="네고" localSheetId="24">#REF!</definedName>
    <definedName name="네고" localSheetId="22">#REF!</definedName>
    <definedName name="네고" localSheetId="21">#REF!</definedName>
    <definedName name="네고" localSheetId="23">#REF!</definedName>
    <definedName name="네고" localSheetId="25">#REF!</definedName>
    <definedName name="네고" localSheetId="26">#REF!</definedName>
    <definedName name="네고" localSheetId="27">#REF!</definedName>
    <definedName name="네고" localSheetId="28">#REF!</definedName>
    <definedName name="네고" localSheetId="32">#REF!</definedName>
    <definedName name="네고" localSheetId="33">#REF!</definedName>
    <definedName name="네고" localSheetId="34">#REF!</definedName>
    <definedName name="네고" localSheetId="35">#REF!</definedName>
    <definedName name="네고" localSheetId="29">#REF!</definedName>
    <definedName name="네고" localSheetId="30">#REF!</definedName>
    <definedName name="네고" localSheetId="31">#REF!</definedName>
    <definedName name="네고" localSheetId="36">#REF!</definedName>
    <definedName name="네고" localSheetId="37">#REF!</definedName>
    <definedName name="네고" localSheetId="38">#REF!</definedName>
    <definedName name="네고" localSheetId="39">#REF!</definedName>
    <definedName name="네고" localSheetId="40">#REF!</definedName>
    <definedName name="네고" localSheetId="41">#REF!</definedName>
    <definedName name="네고" localSheetId="42">#REF!</definedName>
    <definedName name="네고" localSheetId="43">#REF!</definedName>
    <definedName name="네고" localSheetId="44">#REF!</definedName>
    <definedName name="네고" localSheetId="61">#REF!</definedName>
    <definedName name="네고" localSheetId="60">#REF!</definedName>
    <definedName name="네고" localSheetId="47">#REF!</definedName>
    <definedName name="네고" localSheetId="46">#REF!</definedName>
    <definedName name="네고" localSheetId="45">#REF!</definedName>
    <definedName name="네고" localSheetId="48">#REF!</definedName>
    <definedName name="네고" localSheetId="50">#REF!</definedName>
    <definedName name="네고" localSheetId="51">#REF!</definedName>
    <definedName name="네고" localSheetId="52">#REF!</definedName>
    <definedName name="네고" localSheetId="49">#REF!</definedName>
    <definedName name="네고" localSheetId="55">#REF!</definedName>
    <definedName name="네고" localSheetId="58">#REF!</definedName>
    <definedName name="네고" localSheetId="53">#REF!</definedName>
    <definedName name="네고" localSheetId="57">#REF!</definedName>
    <definedName name="네고" localSheetId="59">#REF!</definedName>
    <definedName name="네고" localSheetId="54">#REF!</definedName>
    <definedName name="네고" localSheetId="56">#REF!</definedName>
    <definedName name="네고" localSheetId="62">#REF!</definedName>
    <definedName name="네고">#REF!</definedName>
    <definedName name="노태우" localSheetId="2">BlankMacro1</definedName>
    <definedName name="노태우" localSheetId="1">BlankMacro1</definedName>
    <definedName name="노태우" localSheetId="3">BlankMacro1</definedName>
    <definedName name="노태우" localSheetId="7">BlankMacro1</definedName>
    <definedName name="노태우" localSheetId="4">BlankMacro1</definedName>
    <definedName name="노태우" localSheetId="5">BlankMacro1</definedName>
    <definedName name="노태우" localSheetId="6">BlankMacro1</definedName>
    <definedName name="노태우" localSheetId="8">BlankMacro1</definedName>
    <definedName name="노태우" localSheetId="9">BlankMacro1</definedName>
    <definedName name="노태우" localSheetId="11">BlankMacro1</definedName>
    <definedName name="노태우" localSheetId="10">BlankMacro1</definedName>
    <definedName name="노태우" localSheetId="16">BlankMacro1</definedName>
    <definedName name="노태우" localSheetId="13">BlankMacro1</definedName>
    <definedName name="노태우" localSheetId="12">BlankMacro1</definedName>
    <definedName name="노태우" localSheetId="15">BlankMacro1</definedName>
    <definedName name="노태우" localSheetId="14">BlankMacro1</definedName>
    <definedName name="노태우" localSheetId="20">BlankMacro1</definedName>
    <definedName name="노태우" localSheetId="17">BlankMacro1</definedName>
    <definedName name="노태우" localSheetId="19">BlankMacro1</definedName>
    <definedName name="노태우" localSheetId="18">BlankMacro1</definedName>
    <definedName name="노태우" localSheetId="24">BlankMacro1</definedName>
    <definedName name="노태우" localSheetId="22">BlankMacro1</definedName>
    <definedName name="노태우" localSheetId="21">BlankMacro1</definedName>
    <definedName name="노태우" localSheetId="23">BlankMacro1</definedName>
    <definedName name="노태우" localSheetId="25">BlankMacro1</definedName>
    <definedName name="노태우" localSheetId="26">BlankMacro1</definedName>
    <definedName name="노태우" localSheetId="27">BlankMacro1</definedName>
    <definedName name="노태우" localSheetId="28">BlankMacro1</definedName>
    <definedName name="노태우" localSheetId="32">BlankMacro1</definedName>
    <definedName name="노태우" localSheetId="33">BlankMacro1</definedName>
    <definedName name="노태우" localSheetId="34">BlankMacro1</definedName>
    <definedName name="노태우" localSheetId="35">BlankMacro1</definedName>
    <definedName name="노태우" localSheetId="29">BlankMacro1</definedName>
    <definedName name="노태우" localSheetId="30">BlankMacro1</definedName>
    <definedName name="노태우" localSheetId="31">BlankMacro1</definedName>
    <definedName name="노태우" localSheetId="36">BlankMacro1</definedName>
    <definedName name="노태우" localSheetId="37">BlankMacro1</definedName>
    <definedName name="노태우" localSheetId="38">BlankMacro1</definedName>
    <definedName name="노태우" localSheetId="39">BlankMacro1</definedName>
    <definedName name="노태우" localSheetId="40">BlankMacro1</definedName>
    <definedName name="노태우" localSheetId="41">BlankMacro1</definedName>
    <definedName name="노태우" localSheetId="42">BlankMacro1</definedName>
    <definedName name="노태우" localSheetId="43">BlankMacro1</definedName>
    <definedName name="노태우" localSheetId="44">BlankMacro1</definedName>
    <definedName name="노태우" localSheetId="61">BlankMacro1</definedName>
    <definedName name="노태우" localSheetId="60">BlankMacro1</definedName>
    <definedName name="노태우" localSheetId="47">BlankMacro1</definedName>
    <definedName name="노태우" localSheetId="46">BlankMacro1</definedName>
    <definedName name="노태우" localSheetId="45">BlankMacro1</definedName>
    <definedName name="노태우" localSheetId="48">BlankMacro1</definedName>
    <definedName name="노태우" localSheetId="50">BlankMacro1</definedName>
    <definedName name="노태우" localSheetId="51">BlankMacro1</definedName>
    <definedName name="노태우" localSheetId="52">BlankMacro1</definedName>
    <definedName name="노태우" localSheetId="49">BlankMacro1</definedName>
    <definedName name="노태우" localSheetId="55">BlankMacro1</definedName>
    <definedName name="노태우" localSheetId="58">BlankMacro1</definedName>
    <definedName name="노태우" localSheetId="53">BlankMacro1</definedName>
    <definedName name="노태우" localSheetId="57">BlankMacro1</definedName>
    <definedName name="노태우" localSheetId="59">BlankMacro1</definedName>
    <definedName name="노태우" localSheetId="54">BlankMacro1</definedName>
    <definedName name="노태우" localSheetId="56">BlankMacro1</definedName>
    <definedName name="노태우" localSheetId="62">BlankMacro1</definedName>
    <definedName name="노태우">BlankMacro1</definedName>
    <definedName name="ㄷ" localSheetId="2">'[11]사업계획(97년)'!#REF!</definedName>
    <definedName name="ㄷ" localSheetId="1">'[11]사업계획(97년)'!#REF!</definedName>
    <definedName name="ㄷ" localSheetId="3">'[11]사업계획(97년)'!#REF!</definedName>
    <definedName name="ㄷ" localSheetId="7">'[11]사업계획(97년)'!#REF!</definedName>
    <definedName name="ㄷ" localSheetId="4">'[11]사업계획(97년)'!#REF!</definedName>
    <definedName name="ㄷ" localSheetId="5">'[11]사업계획(97년)'!#REF!</definedName>
    <definedName name="ㄷ" localSheetId="6">'[11]사업계획(97년)'!#REF!</definedName>
    <definedName name="ㄷ" localSheetId="8">'[11]사업계획(97년)'!#REF!</definedName>
    <definedName name="ㄷ" localSheetId="9">'[11]사업계획(97년)'!#REF!</definedName>
    <definedName name="ㄷ" localSheetId="11">'[11]사업계획(97년)'!#REF!</definedName>
    <definedName name="ㄷ" localSheetId="10">'[11]사업계획(97년)'!#REF!</definedName>
    <definedName name="ㄷ" localSheetId="16">'[11]사업계획(97년)'!#REF!</definedName>
    <definedName name="ㄷ" localSheetId="13">'[11]사업계획(97년)'!#REF!</definedName>
    <definedName name="ㄷ" localSheetId="12">'[11]사업계획(97년)'!#REF!</definedName>
    <definedName name="ㄷ" localSheetId="15">'[11]사업계획(97년)'!#REF!</definedName>
    <definedName name="ㄷ" localSheetId="14">'[11]사업계획(97년)'!#REF!</definedName>
    <definedName name="ㄷ" localSheetId="20">'[11]사업계획(97년)'!#REF!</definedName>
    <definedName name="ㄷ" localSheetId="17">'[11]사업계획(97년)'!#REF!</definedName>
    <definedName name="ㄷ" localSheetId="19">'[11]사업계획(97년)'!#REF!</definedName>
    <definedName name="ㄷ" localSheetId="18">'[11]사업계획(97년)'!#REF!</definedName>
    <definedName name="ㄷ" localSheetId="24">'[11]사업계획(97년)'!#REF!</definedName>
    <definedName name="ㄷ" localSheetId="22">'[11]사업계획(97년)'!#REF!</definedName>
    <definedName name="ㄷ" localSheetId="21">'[11]사업계획(97년)'!#REF!</definedName>
    <definedName name="ㄷ" localSheetId="23">'[11]사업계획(97년)'!#REF!</definedName>
    <definedName name="ㄷ" localSheetId="25">'[11]사업계획(97년)'!#REF!</definedName>
    <definedName name="ㄷ" localSheetId="26">'[11]사업계획(97년)'!#REF!</definedName>
    <definedName name="ㄷ" localSheetId="27">'[11]사업계획(97년)'!#REF!</definedName>
    <definedName name="ㄷ" localSheetId="28">'[11]사업계획(97년)'!#REF!</definedName>
    <definedName name="ㄷ" localSheetId="32">'[11]사업계획(97년)'!#REF!</definedName>
    <definedName name="ㄷ" localSheetId="33">'[11]사업계획(97년)'!#REF!</definedName>
    <definedName name="ㄷ" localSheetId="34">'[11]사업계획(97년)'!#REF!</definedName>
    <definedName name="ㄷ" localSheetId="35">'[11]사업계획(97년)'!#REF!</definedName>
    <definedName name="ㄷ" localSheetId="29">'[11]사업계획(97년)'!#REF!</definedName>
    <definedName name="ㄷ" localSheetId="30">'[11]사업계획(97년)'!#REF!</definedName>
    <definedName name="ㄷ" localSheetId="31">'[11]사업계획(97년)'!#REF!</definedName>
    <definedName name="ㄷ" localSheetId="36">'[11]사업계획(97년)'!#REF!</definedName>
    <definedName name="ㄷ" localSheetId="37">'[11]사업계획(97년)'!#REF!</definedName>
    <definedName name="ㄷ" localSheetId="38">'[11]사업계획(97년)'!#REF!</definedName>
    <definedName name="ㄷ" localSheetId="39">'[11]사업계획(97년)'!#REF!</definedName>
    <definedName name="ㄷ" localSheetId="40">'[11]사업계획(97년)'!#REF!</definedName>
    <definedName name="ㄷ" localSheetId="41">'[11]사업계획(97년)'!#REF!</definedName>
    <definedName name="ㄷ" localSheetId="42">'[11]사업계획(97년)'!#REF!</definedName>
    <definedName name="ㄷ" localSheetId="43">'[11]사업계획(97년)'!#REF!</definedName>
    <definedName name="ㄷ" localSheetId="44">'[11]사업계획(97년)'!#REF!</definedName>
    <definedName name="ㄷ" localSheetId="61">'[11]사업계획(97년)'!#REF!</definedName>
    <definedName name="ㄷ" localSheetId="60">'[11]사업계획(97년)'!#REF!</definedName>
    <definedName name="ㄷ" localSheetId="47">'[11]사업계획(97년)'!#REF!</definedName>
    <definedName name="ㄷ" localSheetId="46">'[11]사업계획(97년)'!#REF!</definedName>
    <definedName name="ㄷ" localSheetId="45">'[11]사업계획(97년)'!#REF!</definedName>
    <definedName name="ㄷ" localSheetId="48">'[11]사업계획(97년)'!#REF!</definedName>
    <definedName name="ㄷ" localSheetId="50">'[11]사업계획(97년)'!#REF!</definedName>
    <definedName name="ㄷ" localSheetId="51">'[11]사업계획(97년)'!#REF!</definedName>
    <definedName name="ㄷ" localSheetId="52">'[11]사업계획(97년)'!#REF!</definedName>
    <definedName name="ㄷ" localSheetId="49">'[11]사업계획(97년)'!#REF!</definedName>
    <definedName name="ㄷ" localSheetId="55">'[11]사업계획(97년)'!#REF!</definedName>
    <definedName name="ㄷ" localSheetId="58">'[11]사업계획(97년)'!#REF!</definedName>
    <definedName name="ㄷ" localSheetId="53">'[11]사업계획(97년)'!#REF!</definedName>
    <definedName name="ㄷ" localSheetId="57">'[11]사업계획(97년)'!#REF!</definedName>
    <definedName name="ㄷ" localSheetId="59">'[11]사업계획(97년)'!#REF!</definedName>
    <definedName name="ㄷ" localSheetId="54">'[11]사업계획(97년)'!#REF!</definedName>
    <definedName name="ㄷ" localSheetId="56">'[11]사업계획(97년)'!#REF!</definedName>
    <definedName name="ㄷ" localSheetId="62">'[11]사업계획(97년)'!#REF!</definedName>
    <definedName name="ㄷ">'[11]사업계획(97년)'!#REF!</definedName>
    <definedName name="ㄷㄱㄱㄷ" localSheetId="2">#REF!</definedName>
    <definedName name="ㄷㄱㄱㄷ" localSheetId="1">#REF!</definedName>
    <definedName name="ㄷㄱㄱㄷ" localSheetId="3">#REF!</definedName>
    <definedName name="ㄷㄱㄱㄷ" localSheetId="7">#REF!</definedName>
    <definedName name="ㄷㄱㄱㄷ" localSheetId="4">#REF!</definedName>
    <definedName name="ㄷㄱㄱㄷ" localSheetId="5">#REF!</definedName>
    <definedName name="ㄷㄱㄱㄷ" localSheetId="6">#REF!</definedName>
    <definedName name="ㄷㄱㄱㄷ" localSheetId="8">#REF!</definedName>
    <definedName name="ㄷㄱㄱㄷ" localSheetId="9">#REF!</definedName>
    <definedName name="ㄷㄱㄱㄷ" localSheetId="11">#REF!</definedName>
    <definedName name="ㄷㄱㄱㄷ" localSheetId="10">#REF!</definedName>
    <definedName name="ㄷㄱㄱㄷ" localSheetId="16">#REF!</definedName>
    <definedName name="ㄷㄱㄱㄷ" localSheetId="13">#REF!</definedName>
    <definedName name="ㄷㄱㄱㄷ" localSheetId="12">#REF!</definedName>
    <definedName name="ㄷㄱㄱㄷ" localSheetId="15">#REF!</definedName>
    <definedName name="ㄷㄱㄱㄷ" localSheetId="14">#REF!</definedName>
    <definedName name="ㄷㄱㄱㄷ" localSheetId="20">#REF!</definedName>
    <definedName name="ㄷㄱㄱㄷ" localSheetId="17">#REF!</definedName>
    <definedName name="ㄷㄱㄱㄷ" localSheetId="19">#REF!</definedName>
    <definedName name="ㄷㄱㄱㄷ" localSheetId="18">#REF!</definedName>
    <definedName name="ㄷㄱㄱㄷ" localSheetId="24">#REF!</definedName>
    <definedName name="ㄷㄱㄱㄷ" localSheetId="22">#REF!</definedName>
    <definedName name="ㄷㄱㄱㄷ" localSheetId="21">#REF!</definedName>
    <definedName name="ㄷㄱㄱㄷ" localSheetId="23">#REF!</definedName>
    <definedName name="ㄷㄱㄱㄷ" localSheetId="25">#REF!</definedName>
    <definedName name="ㄷㄱㄱㄷ" localSheetId="26">#REF!</definedName>
    <definedName name="ㄷㄱㄱㄷ" localSheetId="27">#REF!</definedName>
    <definedName name="ㄷㄱㄱㄷ" localSheetId="28">#REF!</definedName>
    <definedName name="ㄷㄱㄱㄷ" localSheetId="32">#REF!</definedName>
    <definedName name="ㄷㄱㄱㄷ" localSheetId="33">#REF!</definedName>
    <definedName name="ㄷㄱㄱㄷ" localSheetId="34">#REF!</definedName>
    <definedName name="ㄷㄱㄱㄷ" localSheetId="35">#REF!</definedName>
    <definedName name="ㄷㄱㄱㄷ" localSheetId="29">#REF!</definedName>
    <definedName name="ㄷㄱㄱㄷ" localSheetId="30">#REF!</definedName>
    <definedName name="ㄷㄱㄱㄷ" localSheetId="31">#REF!</definedName>
    <definedName name="ㄷㄱㄱㄷ" localSheetId="36">#REF!</definedName>
    <definedName name="ㄷㄱㄱㄷ" localSheetId="37">#REF!</definedName>
    <definedName name="ㄷㄱㄱㄷ" localSheetId="38">#REF!</definedName>
    <definedName name="ㄷㄱㄱㄷ" localSheetId="39">#REF!</definedName>
    <definedName name="ㄷㄱㄱㄷ" localSheetId="40">#REF!</definedName>
    <definedName name="ㄷㄱㄱㄷ" localSheetId="41">#REF!</definedName>
    <definedName name="ㄷㄱㄱㄷ" localSheetId="42">#REF!</definedName>
    <definedName name="ㄷㄱㄱㄷ" localSheetId="43">#REF!</definedName>
    <definedName name="ㄷㄱㄱㄷ" localSheetId="44">#REF!</definedName>
    <definedName name="ㄷㄱㄱㄷ" localSheetId="61">#REF!</definedName>
    <definedName name="ㄷㄱㄱㄷ" localSheetId="60">#REF!</definedName>
    <definedName name="ㄷㄱㄱㄷ" localSheetId="47">#REF!</definedName>
    <definedName name="ㄷㄱㄱㄷ" localSheetId="46">#REF!</definedName>
    <definedName name="ㄷㄱㄱㄷ" localSheetId="45">#REF!</definedName>
    <definedName name="ㄷㄱㄱㄷ" localSheetId="48">#REF!</definedName>
    <definedName name="ㄷㄱㄱㄷ" localSheetId="50">#REF!</definedName>
    <definedName name="ㄷㄱㄱㄷ" localSheetId="51">#REF!</definedName>
    <definedName name="ㄷㄱㄱㄷ" localSheetId="52">#REF!</definedName>
    <definedName name="ㄷㄱㄱㄷ" localSheetId="49">#REF!</definedName>
    <definedName name="ㄷㄱㄱㄷ" localSheetId="55">#REF!</definedName>
    <definedName name="ㄷㄱㄱㄷ" localSheetId="58">#REF!</definedName>
    <definedName name="ㄷㄱㄱㄷ" localSheetId="53">#REF!</definedName>
    <definedName name="ㄷㄱㄱㄷ" localSheetId="57">#REF!</definedName>
    <definedName name="ㄷㄱㄱㄷ" localSheetId="59">#REF!</definedName>
    <definedName name="ㄷㄱㄱㄷ" localSheetId="54">#REF!</definedName>
    <definedName name="ㄷㄱㄱㄷ" localSheetId="56">#REF!</definedName>
    <definedName name="ㄷㄱㄱㄷ" localSheetId="62">#REF!</definedName>
    <definedName name="ㄷㄱㄱㄷ">#REF!</definedName>
    <definedName name="ㄷㄱㅈㄷㅈㄱ" localSheetId="2">#REF!</definedName>
    <definedName name="ㄷㄱㅈㄷㅈㄱ" localSheetId="1">#REF!</definedName>
    <definedName name="ㄷㄱㅈㄷㅈㄱ" localSheetId="3">#REF!</definedName>
    <definedName name="ㄷㄱㅈㄷㅈㄱ" localSheetId="7">#REF!</definedName>
    <definedName name="ㄷㄱㅈㄷㅈㄱ" localSheetId="4">#REF!</definedName>
    <definedName name="ㄷㄱㅈㄷㅈㄱ" localSheetId="5">#REF!</definedName>
    <definedName name="ㄷㄱㅈㄷㅈㄱ" localSheetId="6">#REF!</definedName>
    <definedName name="ㄷㄱㅈㄷㅈㄱ" localSheetId="8">#REF!</definedName>
    <definedName name="ㄷㄱㅈㄷㅈㄱ" localSheetId="9">#REF!</definedName>
    <definedName name="ㄷㄱㅈㄷㅈㄱ" localSheetId="11">#REF!</definedName>
    <definedName name="ㄷㄱㅈㄷㅈㄱ" localSheetId="10">#REF!</definedName>
    <definedName name="ㄷㄱㅈㄷㅈㄱ" localSheetId="16">#REF!</definedName>
    <definedName name="ㄷㄱㅈㄷㅈㄱ" localSheetId="13">#REF!</definedName>
    <definedName name="ㄷㄱㅈㄷㅈㄱ" localSheetId="12">#REF!</definedName>
    <definedName name="ㄷㄱㅈㄷㅈㄱ" localSheetId="15">#REF!</definedName>
    <definedName name="ㄷㄱㅈㄷㅈㄱ" localSheetId="14">#REF!</definedName>
    <definedName name="ㄷㄱㅈㄷㅈㄱ" localSheetId="20">#REF!</definedName>
    <definedName name="ㄷㄱㅈㄷㅈㄱ" localSheetId="17">#REF!</definedName>
    <definedName name="ㄷㄱㅈㄷㅈㄱ" localSheetId="19">#REF!</definedName>
    <definedName name="ㄷㄱㅈㄷㅈㄱ" localSheetId="18">#REF!</definedName>
    <definedName name="ㄷㄱㅈㄷㅈㄱ" localSheetId="24">#REF!</definedName>
    <definedName name="ㄷㄱㅈㄷㅈㄱ" localSheetId="22">#REF!</definedName>
    <definedName name="ㄷㄱㅈㄷㅈㄱ" localSheetId="21">#REF!</definedName>
    <definedName name="ㄷㄱㅈㄷㅈㄱ" localSheetId="23">#REF!</definedName>
    <definedName name="ㄷㄱㅈㄷㅈㄱ" localSheetId="25">#REF!</definedName>
    <definedName name="ㄷㄱㅈㄷㅈㄱ" localSheetId="26">#REF!</definedName>
    <definedName name="ㄷㄱㅈㄷㅈㄱ" localSheetId="27">#REF!</definedName>
    <definedName name="ㄷㄱㅈㄷㅈㄱ" localSheetId="28">#REF!</definedName>
    <definedName name="ㄷㄱㅈㄷㅈㄱ" localSheetId="32">#REF!</definedName>
    <definedName name="ㄷㄱㅈㄷㅈㄱ" localSheetId="33">#REF!</definedName>
    <definedName name="ㄷㄱㅈㄷㅈㄱ" localSheetId="34">#REF!</definedName>
    <definedName name="ㄷㄱㅈㄷㅈㄱ" localSheetId="35">#REF!</definedName>
    <definedName name="ㄷㄱㅈㄷㅈㄱ" localSheetId="29">#REF!</definedName>
    <definedName name="ㄷㄱㅈㄷㅈㄱ" localSheetId="30">#REF!</definedName>
    <definedName name="ㄷㄱㅈㄷㅈㄱ" localSheetId="31">#REF!</definedName>
    <definedName name="ㄷㄱㅈㄷㅈㄱ" localSheetId="36">#REF!</definedName>
    <definedName name="ㄷㄱㅈㄷㅈㄱ" localSheetId="37">#REF!</definedName>
    <definedName name="ㄷㄱㅈㄷㅈㄱ" localSheetId="38">#REF!</definedName>
    <definedName name="ㄷㄱㅈㄷㅈㄱ" localSheetId="39">#REF!</definedName>
    <definedName name="ㄷㄱㅈㄷㅈㄱ" localSheetId="40">#REF!</definedName>
    <definedName name="ㄷㄱㅈㄷㅈㄱ" localSheetId="41">#REF!</definedName>
    <definedName name="ㄷㄱㅈㄷㅈㄱ" localSheetId="42">#REF!</definedName>
    <definedName name="ㄷㄱㅈㄷㅈㄱ" localSheetId="43">#REF!</definedName>
    <definedName name="ㄷㄱㅈㄷㅈㄱ" localSheetId="44">#REF!</definedName>
    <definedName name="ㄷㄱㅈㄷㅈㄱ" localSheetId="61">#REF!</definedName>
    <definedName name="ㄷㄱㅈㄷㅈㄱ" localSheetId="60">#REF!</definedName>
    <definedName name="ㄷㄱㅈㄷㅈㄱ" localSheetId="47">#REF!</definedName>
    <definedName name="ㄷㄱㅈㄷㅈㄱ" localSheetId="46">#REF!</definedName>
    <definedName name="ㄷㄱㅈㄷㅈㄱ" localSheetId="45">#REF!</definedName>
    <definedName name="ㄷㄱㅈㄷㅈㄱ" localSheetId="48">#REF!</definedName>
    <definedName name="ㄷㄱㅈㄷㅈㄱ" localSheetId="50">#REF!</definedName>
    <definedName name="ㄷㄱㅈㄷㅈㄱ" localSheetId="51">#REF!</definedName>
    <definedName name="ㄷㄱㅈㄷㅈㄱ" localSheetId="52">#REF!</definedName>
    <definedName name="ㄷㄱㅈㄷㅈㄱ" localSheetId="49">#REF!</definedName>
    <definedName name="ㄷㄱㅈㄷㅈㄱ" localSheetId="55">#REF!</definedName>
    <definedName name="ㄷㄱㅈㄷㅈㄱ" localSheetId="58">#REF!</definedName>
    <definedName name="ㄷㄱㅈㄷㅈㄱ" localSheetId="53">#REF!</definedName>
    <definedName name="ㄷㄱㅈㄷㅈㄱ" localSheetId="57">#REF!</definedName>
    <definedName name="ㄷㄱㅈㄷㅈㄱ" localSheetId="59">#REF!</definedName>
    <definedName name="ㄷㄱㅈㄷㅈㄱ" localSheetId="54">#REF!</definedName>
    <definedName name="ㄷㄱㅈㄷㅈㄱ" localSheetId="56">#REF!</definedName>
    <definedName name="ㄷㄱㅈㄷㅈㄱ" localSheetId="62">#REF!</definedName>
    <definedName name="ㄷㄱㅈㄷㅈㄱ">#REF!</definedName>
    <definedName name="ㄷㄷ" localSheetId="2">#REF!</definedName>
    <definedName name="ㄷㄷ" localSheetId="1">#REF!</definedName>
    <definedName name="ㄷㄷ" localSheetId="3">#REF!</definedName>
    <definedName name="ㄷㄷ" localSheetId="7">#REF!</definedName>
    <definedName name="ㄷㄷ" localSheetId="4">#REF!</definedName>
    <definedName name="ㄷㄷ" localSheetId="5">#REF!</definedName>
    <definedName name="ㄷㄷ" localSheetId="6">#REF!</definedName>
    <definedName name="ㄷㄷ" localSheetId="8">#REF!</definedName>
    <definedName name="ㄷㄷ" localSheetId="9">#REF!</definedName>
    <definedName name="ㄷㄷ" localSheetId="11">#REF!</definedName>
    <definedName name="ㄷㄷ" localSheetId="10">#REF!</definedName>
    <definedName name="ㄷㄷ" localSheetId="16">#REF!</definedName>
    <definedName name="ㄷㄷ" localSheetId="13">#REF!</definedName>
    <definedName name="ㄷㄷ" localSheetId="12">#REF!</definedName>
    <definedName name="ㄷㄷ" localSheetId="15">#REF!</definedName>
    <definedName name="ㄷㄷ" localSheetId="14">#REF!</definedName>
    <definedName name="ㄷㄷ" localSheetId="20">#REF!</definedName>
    <definedName name="ㄷㄷ" localSheetId="17">#REF!</definedName>
    <definedName name="ㄷㄷ" localSheetId="19">#REF!</definedName>
    <definedName name="ㄷㄷ" localSheetId="18">#REF!</definedName>
    <definedName name="ㄷㄷ" localSheetId="24">#REF!</definedName>
    <definedName name="ㄷㄷ" localSheetId="22">#REF!</definedName>
    <definedName name="ㄷㄷ" localSheetId="21">#REF!</definedName>
    <definedName name="ㄷㄷ" localSheetId="23">#REF!</definedName>
    <definedName name="ㄷㄷ" localSheetId="25">#REF!</definedName>
    <definedName name="ㄷㄷ" localSheetId="26">#REF!</definedName>
    <definedName name="ㄷㄷ" localSheetId="27">#REF!</definedName>
    <definedName name="ㄷㄷ" localSheetId="28">#REF!</definedName>
    <definedName name="ㄷㄷ" localSheetId="32">#REF!</definedName>
    <definedName name="ㄷㄷ" localSheetId="33">#REF!</definedName>
    <definedName name="ㄷㄷ" localSheetId="34">#REF!</definedName>
    <definedName name="ㄷㄷ" localSheetId="35">#REF!</definedName>
    <definedName name="ㄷㄷ" localSheetId="29">#REF!</definedName>
    <definedName name="ㄷㄷ" localSheetId="30">#REF!</definedName>
    <definedName name="ㄷㄷ" localSheetId="31">#REF!</definedName>
    <definedName name="ㄷㄷ" localSheetId="36">#REF!</definedName>
    <definedName name="ㄷㄷ" localSheetId="37">#REF!</definedName>
    <definedName name="ㄷㄷ" localSheetId="38">#REF!</definedName>
    <definedName name="ㄷㄷ" localSheetId="39">#REF!</definedName>
    <definedName name="ㄷㄷ" localSheetId="40">#REF!</definedName>
    <definedName name="ㄷㄷ" localSheetId="41">#REF!</definedName>
    <definedName name="ㄷㄷ" localSheetId="42">#REF!</definedName>
    <definedName name="ㄷㄷ" localSheetId="43">#REF!</definedName>
    <definedName name="ㄷㄷ" localSheetId="44">#REF!</definedName>
    <definedName name="ㄷㄷ" localSheetId="61">#REF!</definedName>
    <definedName name="ㄷㄷ" localSheetId="60">#REF!</definedName>
    <definedName name="ㄷㄷ" localSheetId="47">#REF!</definedName>
    <definedName name="ㄷㄷ" localSheetId="46">#REF!</definedName>
    <definedName name="ㄷㄷ" localSheetId="45">#REF!</definedName>
    <definedName name="ㄷㄷ" localSheetId="48">#REF!</definedName>
    <definedName name="ㄷㄷ" localSheetId="50">#REF!</definedName>
    <definedName name="ㄷㄷ" localSheetId="51">#REF!</definedName>
    <definedName name="ㄷㄷ" localSheetId="52">#REF!</definedName>
    <definedName name="ㄷㄷ" localSheetId="49">#REF!</definedName>
    <definedName name="ㄷㄷ" localSheetId="55">#REF!</definedName>
    <definedName name="ㄷㄷ" localSheetId="58">#REF!</definedName>
    <definedName name="ㄷㄷ" localSheetId="53">#REF!</definedName>
    <definedName name="ㄷㄷ" localSheetId="57">#REF!</definedName>
    <definedName name="ㄷㄷ" localSheetId="59">#REF!</definedName>
    <definedName name="ㄷㄷ" localSheetId="54">#REF!</definedName>
    <definedName name="ㄷㄷ" localSheetId="56">#REF!</definedName>
    <definedName name="ㄷㄷ" localSheetId="62">#REF!</definedName>
    <definedName name="ㄷㄷ">#REF!</definedName>
    <definedName name="ㄷㄷㄷ" localSheetId="2">#REF!</definedName>
    <definedName name="ㄷㄷㄷ" localSheetId="1">#REF!</definedName>
    <definedName name="ㄷㄷㄷ" localSheetId="3">#REF!</definedName>
    <definedName name="ㄷㄷㄷ" localSheetId="7">#REF!</definedName>
    <definedName name="ㄷㄷㄷ" localSheetId="4">#REF!</definedName>
    <definedName name="ㄷㄷㄷ" localSheetId="5">#REF!</definedName>
    <definedName name="ㄷㄷㄷ" localSheetId="6">#REF!</definedName>
    <definedName name="ㄷㄷㄷ" localSheetId="8">#REF!</definedName>
    <definedName name="ㄷㄷㄷ" localSheetId="9">#REF!</definedName>
    <definedName name="ㄷㄷㄷ" localSheetId="11">#REF!</definedName>
    <definedName name="ㄷㄷㄷ" localSheetId="10">#REF!</definedName>
    <definedName name="ㄷㄷㄷ" localSheetId="16">#REF!</definedName>
    <definedName name="ㄷㄷㄷ" localSheetId="13">#REF!</definedName>
    <definedName name="ㄷㄷㄷ" localSheetId="12">#REF!</definedName>
    <definedName name="ㄷㄷㄷ" localSheetId="15">#REF!</definedName>
    <definedName name="ㄷㄷㄷ" localSheetId="14">#REF!</definedName>
    <definedName name="ㄷㄷㄷ" localSheetId="20">#REF!</definedName>
    <definedName name="ㄷㄷㄷ" localSheetId="17">#REF!</definedName>
    <definedName name="ㄷㄷㄷ" localSheetId="19">#REF!</definedName>
    <definedName name="ㄷㄷㄷ" localSheetId="18">#REF!</definedName>
    <definedName name="ㄷㄷㄷ" localSheetId="24">#REF!</definedName>
    <definedName name="ㄷㄷㄷ" localSheetId="22">#REF!</definedName>
    <definedName name="ㄷㄷㄷ" localSheetId="21">#REF!</definedName>
    <definedName name="ㄷㄷㄷ" localSheetId="23">#REF!</definedName>
    <definedName name="ㄷㄷㄷ" localSheetId="25">#REF!</definedName>
    <definedName name="ㄷㄷㄷ" localSheetId="26">#REF!</definedName>
    <definedName name="ㄷㄷㄷ" localSheetId="27">#REF!</definedName>
    <definedName name="ㄷㄷㄷ" localSheetId="28">#REF!</definedName>
    <definedName name="ㄷㄷㄷ" localSheetId="32">#REF!</definedName>
    <definedName name="ㄷㄷㄷ" localSheetId="33">#REF!</definedName>
    <definedName name="ㄷㄷㄷ" localSheetId="34">#REF!</definedName>
    <definedName name="ㄷㄷㄷ" localSheetId="35">#REF!</definedName>
    <definedName name="ㄷㄷㄷ" localSheetId="29">#REF!</definedName>
    <definedName name="ㄷㄷㄷ" localSheetId="30">#REF!</definedName>
    <definedName name="ㄷㄷㄷ" localSheetId="31">#REF!</definedName>
    <definedName name="ㄷㄷㄷ" localSheetId="36">#REF!</definedName>
    <definedName name="ㄷㄷㄷ" localSheetId="37">#REF!</definedName>
    <definedName name="ㄷㄷㄷ" localSheetId="38">#REF!</definedName>
    <definedName name="ㄷㄷㄷ" localSheetId="39">#REF!</definedName>
    <definedName name="ㄷㄷㄷ" localSheetId="40">#REF!</definedName>
    <definedName name="ㄷㄷㄷ" localSheetId="41">#REF!</definedName>
    <definedName name="ㄷㄷㄷ" localSheetId="42">#REF!</definedName>
    <definedName name="ㄷㄷㄷ" localSheetId="43">#REF!</definedName>
    <definedName name="ㄷㄷㄷ" localSheetId="44">#REF!</definedName>
    <definedName name="ㄷㄷㄷ" localSheetId="61">#REF!</definedName>
    <definedName name="ㄷㄷㄷ" localSheetId="60">#REF!</definedName>
    <definedName name="ㄷㄷㄷ" localSheetId="47">#REF!</definedName>
    <definedName name="ㄷㄷㄷ" localSheetId="46">#REF!</definedName>
    <definedName name="ㄷㄷㄷ" localSheetId="45">#REF!</definedName>
    <definedName name="ㄷㄷㄷ" localSheetId="48">#REF!</definedName>
    <definedName name="ㄷㄷㄷ" localSheetId="50">#REF!</definedName>
    <definedName name="ㄷㄷㄷ" localSheetId="51">#REF!</definedName>
    <definedName name="ㄷㄷㄷ" localSheetId="52">#REF!</definedName>
    <definedName name="ㄷㄷㄷ" localSheetId="49">#REF!</definedName>
    <definedName name="ㄷㄷㄷ" localSheetId="55">#REF!</definedName>
    <definedName name="ㄷㄷㄷ" localSheetId="58">#REF!</definedName>
    <definedName name="ㄷㄷㄷ" localSheetId="53">#REF!</definedName>
    <definedName name="ㄷㄷㄷ" localSheetId="57">#REF!</definedName>
    <definedName name="ㄷㄷㄷ" localSheetId="59">#REF!</definedName>
    <definedName name="ㄷㄷㄷ" localSheetId="54">#REF!</definedName>
    <definedName name="ㄷㄷㄷ" localSheetId="56">#REF!</definedName>
    <definedName name="ㄷㄷㄷ" localSheetId="62">#REF!</definedName>
    <definedName name="ㄷㄷㄷ">#REF!</definedName>
    <definedName name="ㄷㄷㄷㄷ" localSheetId="2">#REF!</definedName>
    <definedName name="ㄷㄷㄷㄷ" localSheetId="1">#REF!</definedName>
    <definedName name="ㄷㄷㄷㄷ" localSheetId="3">#REF!</definedName>
    <definedName name="ㄷㄷㄷㄷ" localSheetId="7">#REF!</definedName>
    <definedName name="ㄷㄷㄷㄷ" localSheetId="4">#REF!</definedName>
    <definedName name="ㄷㄷㄷㄷ" localSheetId="5">#REF!</definedName>
    <definedName name="ㄷㄷㄷㄷ" localSheetId="6">#REF!</definedName>
    <definedName name="ㄷㄷㄷㄷ" localSheetId="8">#REF!</definedName>
    <definedName name="ㄷㄷㄷㄷ" localSheetId="9">#REF!</definedName>
    <definedName name="ㄷㄷㄷㄷ" localSheetId="11">#REF!</definedName>
    <definedName name="ㄷㄷㄷㄷ" localSheetId="10">#REF!</definedName>
    <definedName name="ㄷㄷㄷㄷ" localSheetId="16">#REF!</definedName>
    <definedName name="ㄷㄷㄷㄷ" localSheetId="13">#REF!</definedName>
    <definedName name="ㄷㄷㄷㄷ" localSheetId="12">#REF!</definedName>
    <definedName name="ㄷㄷㄷㄷ" localSheetId="15">#REF!</definedName>
    <definedName name="ㄷㄷㄷㄷ" localSheetId="14">#REF!</definedName>
    <definedName name="ㄷㄷㄷㄷ" localSheetId="20">#REF!</definedName>
    <definedName name="ㄷㄷㄷㄷ" localSheetId="17">#REF!</definedName>
    <definedName name="ㄷㄷㄷㄷ" localSheetId="19">#REF!</definedName>
    <definedName name="ㄷㄷㄷㄷ" localSheetId="18">#REF!</definedName>
    <definedName name="ㄷㄷㄷㄷ" localSheetId="24">#REF!</definedName>
    <definedName name="ㄷㄷㄷㄷ" localSheetId="22">#REF!</definedName>
    <definedName name="ㄷㄷㄷㄷ" localSheetId="21">#REF!</definedName>
    <definedName name="ㄷㄷㄷㄷ" localSheetId="23">#REF!</definedName>
    <definedName name="ㄷㄷㄷㄷ" localSheetId="25">#REF!</definedName>
    <definedName name="ㄷㄷㄷㄷ" localSheetId="26">#REF!</definedName>
    <definedName name="ㄷㄷㄷㄷ" localSheetId="27">#REF!</definedName>
    <definedName name="ㄷㄷㄷㄷ" localSheetId="28">#REF!</definedName>
    <definedName name="ㄷㄷㄷㄷ" localSheetId="32">#REF!</definedName>
    <definedName name="ㄷㄷㄷㄷ" localSheetId="33">#REF!</definedName>
    <definedName name="ㄷㄷㄷㄷ" localSheetId="34">#REF!</definedName>
    <definedName name="ㄷㄷㄷㄷ" localSheetId="35">#REF!</definedName>
    <definedName name="ㄷㄷㄷㄷ" localSheetId="29">#REF!</definedName>
    <definedName name="ㄷㄷㄷㄷ" localSheetId="30">#REF!</definedName>
    <definedName name="ㄷㄷㄷㄷ" localSheetId="31">#REF!</definedName>
    <definedName name="ㄷㄷㄷㄷ" localSheetId="36">#REF!</definedName>
    <definedName name="ㄷㄷㄷㄷ" localSheetId="37">#REF!</definedName>
    <definedName name="ㄷㄷㄷㄷ" localSheetId="38">#REF!</definedName>
    <definedName name="ㄷㄷㄷㄷ" localSheetId="39">#REF!</definedName>
    <definedName name="ㄷㄷㄷㄷ" localSheetId="40">#REF!</definedName>
    <definedName name="ㄷㄷㄷㄷ" localSheetId="41">#REF!</definedName>
    <definedName name="ㄷㄷㄷㄷ" localSheetId="42">#REF!</definedName>
    <definedName name="ㄷㄷㄷㄷ" localSheetId="43">#REF!</definedName>
    <definedName name="ㄷㄷㄷㄷ" localSheetId="44">#REF!</definedName>
    <definedName name="ㄷㄷㄷㄷ" localSheetId="61">#REF!</definedName>
    <definedName name="ㄷㄷㄷㄷ" localSheetId="60">#REF!</definedName>
    <definedName name="ㄷㄷㄷㄷ" localSheetId="47">#REF!</definedName>
    <definedName name="ㄷㄷㄷㄷ" localSheetId="46">#REF!</definedName>
    <definedName name="ㄷㄷㄷㄷ" localSheetId="45">#REF!</definedName>
    <definedName name="ㄷㄷㄷㄷ" localSheetId="48">#REF!</definedName>
    <definedName name="ㄷㄷㄷㄷ" localSheetId="50">#REF!</definedName>
    <definedName name="ㄷㄷㄷㄷ" localSheetId="51">#REF!</definedName>
    <definedName name="ㄷㄷㄷㄷ" localSheetId="52">#REF!</definedName>
    <definedName name="ㄷㄷㄷㄷ" localSheetId="49">#REF!</definedName>
    <definedName name="ㄷㄷㄷㄷ" localSheetId="55">#REF!</definedName>
    <definedName name="ㄷㄷㄷㄷ" localSheetId="58">#REF!</definedName>
    <definedName name="ㄷㄷㄷㄷ" localSheetId="53">#REF!</definedName>
    <definedName name="ㄷㄷㄷㄷ" localSheetId="57">#REF!</definedName>
    <definedName name="ㄷㄷㄷㄷ" localSheetId="59">#REF!</definedName>
    <definedName name="ㄷㄷㄷㄷ" localSheetId="54">#REF!</definedName>
    <definedName name="ㄷㄷㄷㄷ" localSheetId="56">#REF!</definedName>
    <definedName name="ㄷㄷㄷㄷ" localSheetId="62">#REF!</definedName>
    <definedName name="ㄷㄷㄷㄷ">#REF!</definedName>
    <definedName name="ㄷㄷㅈㅈ" localSheetId="2">#REF!</definedName>
    <definedName name="ㄷㄷㅈㅈ" localSheetId="1">#REF!</definedName>
    <definedName name="ㄷㄷㅈㅈ" localSheetId="3">#REF!</definedName>
    <definedName name="ㄷㄷㅈㅈ" localSheetId="7">#REF!</definedName>
    <definedName name="ㄷㄷㅈㅈ" localSheetId="4">#REF!</definedName>
    <definedName name="ㄷㄷㅈㅈ" localSheetId="5">#REF!</definedName>
    <definedName name="ㄷㄷㅈㅈ" localSheetId="6">#REF!</definedName>
    <definedName name="ㄷㄷㅈㅈ" localSheetId="8">#REF!</definedName>
    <definedName name="ㄷㄷㅈㅈ" localSheetId="9">#REF!</definedName>
    <definedName name="ㄷㄷㅈㅈ" localSheetId="11">#REF!</definedName>
    <definedName name="ㄷㄷㅈㅈ" localSheetId="10">#REF!</definedName>
    <definedName name="ㄷㄷㅈㅈ" localSheetId="16">#REF!</definedName>
    <definedName name="ㄷㄷㅈㅈ" localSheetId="13">#REF!</definedName>
    <definedName name="ㄷㄷㅈㅈ" localSheetId="12">#REF!</definedName>
    <definedName name="ㄷㄷㅈㅈ" localSheetId="15">#REF!</definedName>
    <definedName name="ㄷㄷㅈㅈ" localSheetId="14">#REF!</definedName>
    <definedName name="ㄷㄷㅈㅈ" localSheetId="20">#REF!</definedName>
    <definedName name="ㄷㄷㅈㅈ" localSheetId="17">#REF!</definedName>
    <definedName name="ㄷㄷㅈㅈ" localSheetId="19">#REF!</definedName>
    <definedName name="ㄷㄷㅈㅈ" localSheetId="18">#REF!</definedName>
    <definedName name="ㄷㄷㅈㅈ" localSheetId="24">#REF!</definedName>
    <definedName name="ㄷㄷㅈㅈ" localSheetId="22">#REF!</definedName>
    <definedName name="ㄷㄷㅈㅈ" localSheetId="21">#REF!</definedName>
    <definedName name="ㄷㄷㅈㅈ" localSheetId="23">#REF!</definedName>
    <definedName name="ㄷㄷㅈㅈ" localSheetId="25">#REF!</definedName>
    <definedName name="ㄷㄷㅈㅈ" localSheetId="26">#REF!</definedName>
    <definedName name="ㄷㄷㅈㅈ" localSheetId="27">#REF!</definedName>
    <definedName name="ㄷㄷㅈㅈ" localSheetId="28">#REF!</definedName>
    <definedName name="ㄷㄷㅈㅈ" localSheetId="32">#REF!</definedName>
    <definedName name="ㄷㄷㅈㅈ" localSheetId="33">#REF!</definedName>
    <definedName name="ㄷㄷㅈㅈ" localSheetId="34">#REF!</definedName>
    <definedName name="ㄷㄷㅈㅈ" localSheetId="35">#REF!</definedName>
    <definedName name="ㄷㄷㅈㅈ" localSheetId="29">#REF!</definedName>
    <definedName name="ㄷㄷㅈㅈ" localSheetId="30">#REF!</definedName>
    <definedName name="ㄷㄷㅈㅈ" localSheetId="31">#REF!</definedName>
    <definedName name="ㄷㄷㅈㅈ" localSheetId="36">#REF!</definedName>
    <definedName name="ㄷㄷㅈㅈ" localSheetId="37">#REF!</definedName>
    <definedName name="ㄷㄷㅈㅈ" localSheetId="38">#REF!</definedName>
    <definedName name="ㄷㄷㅈㅈ" localSheetId="39">#REF!</definedName>
    <definedName name="ㄷㄷㅈㅈ" localSheetId="40">#REF!</definedName>
    <definedName name="ㄷㄷㅈㅈ" localSheetId="41">#REF!</definedName>
    <definedName name="ㄷㄷㅈㅈ" localSheetId="42">#REF!</definedName>
    <definedName name="ㄷㄷㅈㅈ" localSheetId="43">#REF!</definedName>
    <definedName name="ㄷㄷㅈㅈ" localSheetId="44">#REF!</definedName>
    <definedName name="ㄷㄷㅈㅈ" localSheetId="61">#REF!</definedName>
    <definedName name="ㄷㄷㅈㅈ" localSheetId="60">#REF!</definedName>
    <definedName name="ㄷㄷㅈㅈ" localSheetId="47">#REF!</definedName>
    <definedName name="ㄷㄷㅈㅈ" localSheetId="46">#REF!</definedName>
    <definedName name="ㄷㄷㅈㅈ" localSheetId="45">#REF!</definedName>
    <definedName name="ㄷㄷㅈㅈ" localSheetId="48">#REF!</definedName>
    <definedName name="ㄷㄷㅈㅈ" localSheetId="50">#REF!</definedName>
    <definedName name="ㄷㄷㅈㅈ" localSheetId="51">#REF!</definedName>
    <definedName name="ㄷㄷㅈㅈ" localSheetId="52">#REF!</definedName>
    <definedName name="ㄷㄷㅈㅈ" localSheetId="49">#REF!</definedName>
    <definedName name="ㄷㄷㅈㅈ" localSheetId="55">#REF!</definedName>
    <definedName name="ㄷㄷㅈㅈ" localSheetId="58">#REF!</definedName>
    <definedName name="ㄷㄷㅈㅈ" localSheetId="53">#REF!</definedName>
    <definedName name="ㄷㄷㅈㅈ" localSheetId="57">#REF!</definedName>
    <definedName name="ㄷㄷㅈㅈ" localSheetId="59">#REF!</definedName>
    <definedName name="ㄷㄷㅈㅈ" localSheetId="54">#REF!</definedName>
    <definedName name="ㄷㄷㅈㅈ" localSheetId="56">#REF!</definedName>
    <definedName name="ㄷㄷㅈㅈ" localSheetId="62">#REF!</definedName>
    <definedName name="ㄷㄷㅈㅈ">#REF!</definedName>
    <definedName name="ㄷㄹㅇㄴㄹㄴㄹ" localSheetId="2">'[25]사업계획(97년)'!#REF!</definedName>
    <definedName name="ㄷㄹㅇㄴㄹㄴㄹ" localSheetId="1">'[25]사업계획(97년)'!#REF!</definedName>
    <definedName name="ㄷㄹㅇㄴㄹㄴㄹ" localSheetId="3">'[25]사업계획(97년)'!#REF!</definedName>
    <definedName name="ㄷㄹㅇㄴㄹㄴㄹ" localSheetId="7">'[25]사업계획(97년)'!#REF!</definedName>
    <definedName name="ㄷㄹㅇㄴㄹㄴㄹ" localSheetId="4">'[25]사업계획(97년)'!#REF!</definedName>
    <definedName name="ㄷㄹㅇㄴㄹㄴㄹ" localSheetId="5">'[25]사업계획(97년)'!#REF!</definedName>
    <definedName name="ㄷㄹㅇㄴㄹㄴㄹ" localSheetId="6">'[25]사업계획(97년)'!#REF!</definedName>
    <definedName name="ㄷㄹㅇㄴㄹㄴㄹ" localSheetId="8">'[25]사업계획(97년)'!#REF!</definedName>
    <definedName name="ㄷㄹㅇㄴㄹㄴㄹ" localSheetId="9">'[25]사업계획(97년)'!#REF!</definedName>
    <definedName name="ㄷㄹㅇㄴㄹㄴㄹ" localSheetId="11">'[25]사업계획(97년)'!#REF!</definedName>
    <definedName name="ㄷㄹㅇㄴㄹㄴㄹ" localSheetId="10">'[25]사업계획(97년)'!#REF!</definedName>
    <definedName name="ㄷㄹㅇㄴㄹㄴㄹ" localSheetId="16">'[25]사업계획(97년)'!#REF!</definedName>
    <definedName name="ㄷㄹㅇㄴㄹㄴㄹ" localSheetId="13">'[25]사업계획(97년)'!#REF!</definedName>
    <definedName name="ㄷㄹㅇㄴㄹㄴㄹ" localSheetId="12">'[25]사업계획(97년)'!#REF!</definedName>
    <definedName name="ㄷㄹㅇㄴㄹㄴㄹ" localSheetId="15">'[25]사업계획(97년)'!#REF!</definedName>
    <definedName name="ㄷㄹㅇㄴㄹㄴㄹ" localSheetId="14">'[25]사업계획(97년)'!#REF!</definedName>
    <definedName name="ㄷㄹㅇㄴㄹㄴㄹ" localSheetId="20">'[25]사업계획(97년)'!#REF!</definedName>
    <definedName name="ㄷㄹㅇㄴㄹㄴㄹ" localSheetId="17">'[25]사업계획(97년)'!#REF!</definedName>
    <definedName name="ㄷㄹㅇㄴㄹㄴㄹ" localSheetId="19">'[25]사업계획(97년)'!#REF!</definedName>
    <definedName name="ㄷㄹㅇㄴㄹㄴㄹ" localSheetId="18">'[25]사업계획(97년)'!#REF!</definedName>
    <definedName name="ㄷㄹㅇㄴㄹㄴㄹ" localSheetId="24">'[25]사업계획(97년)'!#REF!</definedName>
    <definedName name="ㄷㄹㅇㄴㄹㄴㄹ" localSheetId="22">'[25]사업계획(97년)'!#REF!</definedName>
    <definedName name="ㄷㄹㅇㄴㄹㄴㄹ" localSheetId="21">'[25]사업계획(97년)'!#REF!</definedName>
    <definedName name="ㄷㄹㅇㄴㄹㄴㄹ" localSheetId="23">'[25]사업계획(97년)'!#REF!</definedName>
    <definedName name="ㄷㄹㅇㄴㄹㄴㄹ" localSheetId="25">'[25]사업계획(97년)'!#REF!</definedName>
    <definedName name="ㄷㄹㅇㄴㄹㄴㄹ" localSheetId="26">'[25]사업계획(97년)'!#REF!</definedName>
    <definedName name="ㄷㄹㅇㄴㄹㄴㄹ" localSheetId="27">'[25]사업계획(97년)'!#REF!</definedName>
    <definedName name="ㄷㄹㅇㄴㄹㄴㄹ" localSheetId="28">'[25]사업계획(97년)'!#REF!</definedName>
    <definedName name="ㄷㄹㅇㄴㄹㄴㄹ" localSheetId="32">'[25]사업계획(97년)'!#REF!</definedName>
    <definedName name="ㄷㄹㅇㄴㄹㄴㄹ" localSheetId="33">'[25]사업계획(97년)'!#REF!</definedName>
    <definedName name="ㄷㄹㅇㄴㄹㄴㄹ" localSheetId="34">'[25]사업계획(97년)'!#REF!</definedName>
    <definedName name="ㄷㄹㅇㄴㄹㄴㄹ" localSheetId="35">'[25]사업계획(97년)'!#REF!</definedName>
    <definedName name="ㄷㄹㅇㄴㄹㄴㄹ" localSheetId="29">'[25]사업계획(97년)'!#REF!</definedName>
    <definedName name="ㄷㄹㅇㄴㄹㄴㄹ" localSheetId="30">'[25]사업계획(97년)'!#REF!</definedName>
    <definedName name="ㄷㄹㅇㄴㄹㄴㄹ" localSheetId="31">'[25]사업계획(97년)'!#REF!</definedName>
    <definedName name="ㄷㄹㅇㄴㄹㄴㄹ" localSheetId="36">'[25]사업계획(97년)'!#REF!</definedName>
    <definedName name="ㄷㄹㅇㄴㄹㄴㄹ" localSheetId="37">'[25]사업계획(97년)'!#REF!</definedName>
    <definedName name="ㄷㄹㅇㄴㄹㄴㄹ" localSheetId="38">'[25]사업계획(97년)'!#REF!</definedName>
    <definedName name="ㄷㄹㅇㄴㄹㄴㄹ" localSheetId="39">'[25]사업계획(97년)'!#REF!</definedName>
    <definedName name="ㄷㄹㅇㄴㄹㄴㄹ" localSheetId="40">'[25]사업계획(97년)'!#REF!</definedName>
    <definedName name="ㄷㄹㅇㄴㄹㄴㄹ" localSheetId="41">'[25]사업계획(97년)'!#REF!</definedName>
    <definedName name="ㄷㄹㅇㄴㄹㄴㄹ" localSheetId="42">'[25]사업계획(97년)'!#REF!</definedName>
    <definedName name="ㄷㄹㅇㄴㄹㄴㄹ" localSheetId="43">'[25]사업계획(97년)'!#REF!</definedName>
    <definedName name="ㄷㄹㅇㄴㄹㄴㄹ" localSheetId="44">'[25]사업계획(97년)'!#REF!</definedName>
    <definedName name="ㄷㄹㅇㄴㄹㄴㄹ" localSheetId="61">'[25]사업계획(97년)'!#REF!</definedName>
    <definedName name="ㄷㄹㅇㄴㄹㄴㄹ" localSheetId="60">'[25]사업계획(97년)'!#REF!</definedName>
    <definedName name="ㄷㄹㅇㄴㄹㄴㄹ" localSheetId="47">'[25]사업계획(97년)'!#REF!</definedName>
    <definedName name="ㄷㄹㅇㄴㄹㄴㄹ" localSheetId="46">'[25]사업계획(97년)'!#REF!</definedName>
    <definedName name="ㄷㄹㅇㄴㄹㄴㄹ" localSheetId="45">'[25]사업계획(97년)'!#REF!</definedName>
    <definedName name="ㄷㄹㅇㄴㄹㄴㄹ" localSheetId="48">'[25]사업계획(97년)'!#REF!</definedName>
    <definedName name="ㄷㄹㅇㄴㄹㄴㄹ" localSheetId="50">'[25]사업계획(97년)'!#REF!</definedName>
    <definedName name="ㄷㄹㅇㄴㄹㄴㄹ" localSheetId="51">'[25]사업계획(97년)'!#REF!</definedName>
    <definedName name="ㄷㄹㅇㄴㄹㄴㄹ" localSheetId="52">'[25]사업계획(97년)'!#REF!</definedName>
    <definedName name="ㄷㄹㅇㄴㄹㄴㄹ" localSheetId="49">'[25]사업계획(97년)'!#REF!</definedName>
    <definedName name="ㄷㄹㅇㄴㄹㄴㄹ" localSheetId="55">'[25]사업계획(97년)'!#REF!</definedName>
    <definedName name="ㄷㄹㅇㄴㄹㄴㄹ" localSheetId="58">'[25]사업계획(97년)'!#REF!</definedName>
    <definedName name="ㄷㄹㅇㄴㄹㄴㄹ" localSheetId="53">'[25]사업계획(97년)'!#REF!</definedName>
    <definedName name="ㄷㄹㅇㄴㄹㄴㄹ" localSheetId="57">'[25]사업계획(97년)'!#REF!</definedName>
    <definedName name="ㄷㄹㅇㄴㄹㄴㄹ" localSheetId="59">'[25]사업계획(97년)'!#REF!</definedName>
    <definedName name="ㄷㄹㅇㄴㄹㄴㄹ" localSheetId="54">'[25]사업계획(97년)'!#REF!</definedName>
    <definedName name="ㄷㄹㅇㄴㄹㄴㄹ" localSheetId="56">'[25]사업계획(97년)'!#REF!</definedName>
    <definedName name="ㄷㄹㅇㄴㄹㄴㄹ" localSheetId="62">'[25]사업계획(97년)'!#REF!</definedName>
    <definedName name="ㄷㄹㅇㄴㄹㄴㄹ">'[25]사업계획(97년)'!#REF!</definedName>
    <definedName name="ㄷㅈㄱㄷㅈㄱ" localSheetId="2">#REF!</definedName>
    <definedName name="ㄷㅈㄱㄷㅈㄱ" localSheetId="1">#REF!</definedName>
    <definedName name="ㄷㅈㄱㄷㅈㄱ" localSheetId="3">#REF!</definedName>
    <definedName name="ㄷㅈㄱㄷㅈㄱ" localSheetId="7">#REF!</definedName>
    <definedName name="ㄷㅈㄱㄷㅈㄱ" localSheetId="4">#REF!</definedName>
    <definedName name="ㄷㅈㄱㄷㅈㄱ" localSheetId="5">#REF!</definedName>
    <definedName name="ㄷㅈㄱㄷㅈㄱ" localSheetId="6">#REF!</definedName>
    <definedName name="ㄷㅈㄱㄷㅈㄱ" localSheetId="8">#REF!</definedName>
    <definedName name="ㄷㅈㄱㄷㅈㄱ" localSheetId="9">#REF!</definedName>
    <definedName name="ㄷㅈㄱㄷㅈㄱ" localSheetId="11">#REF!</definedName>
    <definedName name="ㄷㅈㄱㄷㅈㄱ" localSheetId="10">#REF!</definedName>
    <definedName name="ㄷㅈㄱㄷㅈㄱ" localSheetId="16">#REF!</definedName>
    <definedName name="ㄷㅈㄱㄷㅈㄱ" localSheetId="13">#REF!</definedName>
    <definedName name="ㄷㅈㄱㄷㅈㄱ" localSheetId="12">#REF!</definedName>
    <definedName name="ㄷㅈㄱㄷㅈㄱ" localSheetId="15">#REF!</definedName>
    <definedName name="ㄷㅈㄱㄷㅈㄱ" localSheetId="14">#REF!</definedName>
    <definedName name="ㄷㅈㄱㄷㅈㄱ" localSheetId="20">#REF!</definedName>
    <definedName name="ㄷㅈㄱㄷㅈㄱ" localSheetId="17">#REF!</definedName>
    <definedName name="ㄷㅈㄱㄷㅈㄱ" localSheetId="19">#REF!</definedName>
    <definedName name="ㄷㅈㄱㄷㅈㄱ" localSheetId="18">#REF!</definedName>
    <definedName name="ㄷㅈㄱㄷㅈㄱ" localSheetId="24">#REF!</definedName>
    <definedName name="ㄷㅈㄱㄷㅈㄱ" localSheetId="22">#REF!</definedName>
    <definedName name="ㄷㅈㄱㄷㅈㄱ" localSheetId="21">#REF!</definedName>
    <definedName name="ㄷㅈㄱㄷㅈㄱ" localSheetId="23">#REF!</definedName>
    <definedName name="ㄷㅈㄱㄷㅈㄱ" localSheetId="25">#REF!</definedName>
    <definedName name="ㄷㅈㄱㄷㅈㄱ" localSheetId="26">#REF!</definedName>
    <definedName name="ㄷㅈㄱㄷㅈㄱ" localSheetId="27">#REF!</definedName>
    <definedName name="ㄷㅈㄱㄷㅈㄱ" localSheetId="28">#REF!</definedName>
    <definedName name="ㄷㅈㄱㄷㅈㄱ" localSheetId="32">#REF!</definedName>
    <definedName name="ㄷㅈㄱㄷㅈㄱ" localSheetId="33">#REF!</definedName>
    <definedName name="ㄷㅈㄱㄷㅈㄱ" localSheetId="34">#REF!</definedName>
    <definedName name="ㄷㅈㄱㄷㅈㄱ" localSheetId="35">#REF!</definedName>
    <definedName name="ㄷㅈㄱㄷㅈㄱ" localSheetId="29">#REF!</definedName>
    <definedName name="ㄷㅈㄱㄷㅈㄱ" localSheetId="30">#REF!</definedName>
    <definedName name="ㄷㅈㄱㄷㅈㄱ" localSheetId="31">#REF!</definedName>
    <definedName name="ㄷㅈㄱㄷㅈㄱ" localSheetId="36">#REF!</definedName>
    <definedName name="ㄷㅈㄱㄷㅈㄱ" localSheetId="37">#REF!</definedName>
    <definedName name="ㄷㅈㄱㄷㅈㄱ" localSheetId="38">#REF!</definedName>
    <definedName name="ㄷㅈㄱㄷㅈㄱ" localSheetId="39">#REF!</definedName>
    <definedName name="ㄷㅈㄱㄷㅈㄱ" localSheetId="40">#REF!</definedName>
    <definedName name="ㄷㅈㄱㄷㅈㄱ" localSheetId="41">#REF!</definedName>
    <definedName name="ㄷㅈㄱㄷㅈㄱ" localSheetId="42">#REF!</definedName>
    <definedName name="ㄷㅈㄱㄷㅈㄱ" localSheetId="43">#REF!</definedName>
    <definedName name="ㄷㅈㄱㄷㅈㄱ" localSheetId="44">#REF!</definedName>
    <definedName name="ㄷㅈㄱㄷㅈㄱ" localSheetId="61">#REF!</definedName>
    <definedName name="ㄷㅈㄱㄷㅈㄱ" localSheetId="60">#REF!</definedName>
    <definedName name="ㄷㅈㄱㄷㅈㄱ" localSheetId="47">#REF!</definedName>
    <definedName name="ㄷㅈㄱㄷㅈㄱ" localSheetId="46">#REF!</definedName>
    <definedName name="ㄷㅈㄱㄷㅈㄱ" localSheetId="45">#REF!</definedName>
    <definedName name="ㄷㅈㄱㄷㅈㄱ" localSheetId="48">#REF!</definedName>
    <definedName name="ㄷㅈㄱㄷㅈㄱ" localSheetId="50">#REF!</definedName>
    <definedName name="ㄷㅈㄱㄷㅈㄱ" localSheetId="51">#REF!</definedName>
    <definedName name="ㄷㅈㄱㄷㅈㄱ" localSheetId="52">#REF!</definedName>
    <definedName name="ㄷㅈㄱㄷㅈㄱ" localSheetId="49">#REF!</definedName>
    <definedName name="ㄷㅈㄱㄷㅈㄱ" localSheetId="55">#REF!</definedName>
    <definedName name="ㄷㅈㄱㄷㅈㄱ" localSheetId="58">#REF!</definedName>
    <definedName name="ㄷㅈㄱㄷㅈㄱ" localSheetId="53">#REF!</definedName>
    <definedName name="ㄷㅈㄱㄷㅈㄱ" localSheetId="57">#REF!</definedName>
    <definedName name="ㄷㅈㄱㄷㅈㄱ" localSheetId="59">#REF!</definedName>
    <definedName name="ㄷㅈㄱㄷㅈㄱ" localSheetId="54">#REF!</definedName>
    <definedName name="ㄷㅈㄱㄷㅈㄱ" localSheetId="56">#REF!</definedName>
    <definedName name="ㄷㅈㄱㄷㅈㄱ" localSheetId="62">#REF!</definedName>
    <definedName name="ㄷㅈㄱㄷㅈㄱ">#REF!</definedName>
    <definedName name="ㄷㅈㄱㅈ" localSheetId="2">#REF!</definedName>
    <definedName name="ㄷㅈㄱㅈ" localSheetId="1">#REF!</definedName>
    <definedName name="ㄷㅈㄱㅈ" localSheetId="3">#REF!</definedName>
    <definedName name="ㄷㅈㄱㅈ" localSheetId="7">#REF!</definedName>
    <definedName name="ㄷㅈㄱㅈ" localSheetId="4">#REF!</definedName>
    <definedName name="ㄷㅈㄱㅈ" localSheetId="5">#REF!</definedName>
    <definedName name="ㄷㅈㄱㅈ" localSheetId="6">#REF!</definedName>
    <definedName name="ㄷㅈㄱㅈ" localSheetId="8">#REF!</definedName>
    <definedName name="ㄷㅈㄱㅈ" localSheetId="9">#REF!</definedName>
    <definedName name="ㄷㅈㄱㅈ" localSheetId="11">#REF!</definedName>
    <definedName name="ㄷㅈㄱㅈ" localSheetId="10">#REF!</definedName>
    <definedName name="ㄷㅈㄱㅈ" localSheetId="16">#REF!</definedName>
    <definedName name="ㄷㅈㄱㅈ" localSheetId="13">#REF!</definedName>
    <definedName name="ㄷㅈㄱㅈ" localSheetId="12">#REF!</definedName>
    <definedName name="ㄷㅈㄱㅈ" localSheetId="15">#REF!</definedName>
    <definedName name="ㄷㅈㄱㅈ" localSheetId="14">#REF!</definedName>
    <definedName name="ㄷㅈㄱㅈ" localSheetId="20">#REF!</definedName>
    <definedName name="ㄷㅈㄱㅈ" localSheetId="17">#REF!</definedName>
    <definedName name="ㄷㅈㄱㅈ" localSheetId="19">#REF!</definedName>
    <definedName name="ㄷㅈㄱㅈ" localSheetId="18">#REF!</definedName>
    <definedName name="ㄷㅈㄱㅈ" localSheetId="24">#REF!</definedName>
    <definedName name="ㄷㅈㄱㅈ" localSheetId="22">#REF!</definedName>
    <definedName name="ㄷㅈㄱㅈ" localSheetId="21">#REF!</definedName>
    <definedName name="ㄷㅈㄱㅈ" localSheetId="23">#REF!</definedName>
    <definedName name="ㄷㅈㄱㅈ" localSheetId="25">#REF!</definedName>
    <definedName name="ㄷㅈㄱㅈ" localSheetId="26">#REF!</definedName>
    <definedName name="ㄷㅈㄱㅈ" localSheetId="27">#REF!</definedName>
    <definedName name="ㄷㅈㄱㅈ" localSheetId="28">#REF!</definedName>
    <definedName name="ㄷㅈㄱㅈ" localSheetId="32">#REF!</definedName>
    <definedName name="ㄷㅈㄱㅈ" localSheetId="33">#REF!</definedName>
    <definedName name="ㄷㅈㄱㅈ" localSheetId="34">#REF!</definedName>
    <definedName name="ㄷㅈㄱㅈ" localSheetId="35">#REF!</definedName>
    <definedName name="ㄷㅈㄱㅈ" localSheetId="29">#REF!</definedName>
    <definedName name="ㄷㅈㄱㅈ" localSheetId="30">#REF!</definedName>
    <definedName name="ㄷㅈㄱㅈ" localSheetId="31">#REF!</definedName>
    <definedName name="ㄷㅈㄱㅈ" localSheetId="36">#REF!</definedName>
    <definedName name="ㄷㅈㄱㅈ" localSheetId="37">#REF!</definedName>
    <definedName name="ㄷㅈㄱㅈ" localSheetId="38">#REF!</definedName>
    <definedName name="ㄷㅈㄱㅈ" localSheetId="39">#REF!</definedName>
    <definedName name="ㄷㅈㄱㅈ" localSheetId="40">#REF!</definedName>
    <definedName name="ㄷㅈㄱㅈ" localSheetId="41">#REF!</definedName>
    <definedName name="ㄷㅈㄱㅈ" localSheetId="42">#REF!</definedName>
    <definedName name="ㄷㅈㄱㅈ" localSheetId="43">#REF!</definedName>
    <definedName name="ㄷㅈㄱㅈ" localSheetId="44">#REF!</definedName>
    <definedName name="ㄷㅈㄱㅈ" localSheetId="61">#REF!</definedName>
    <definedName name="ㄷㅈㄱㅈ" localSheetId="60">#REF!</definedName>
    <definedName name="ㄷㅈㄱㅈ" localSheetId="47">#REF!</definedName>
    <definedName name="ㄷㅈㄱㅈ" localSheetId="46">#REF!</definedName>
    <definedName name="ㄷㅈㄱㅈ" localSheetId="45">#REF!</definedName>
    <definedName name="ㄷㅈㄱㅈ" localSheetId="48">#REF!</definedName>
    <definedName name="ㄷㅈㄱㅈ" localSheetId="50">#REF!</definedName>
    <definedName name="ㄷㅈㄱㅈ" localSheetId="51">#REF!</definedName>
    <definedName name="ㄷㅈㄱㅈ" localSheetId="52">#REF!</definedName>
    <definedName name="ㄷㅈㄱㅈ" localSheetId="49">#REF!</definedName>
    <definedName name="ㄷㅈㄱㅈ" localSheetId="55">#REF!</definedName>
    <definedName name="ㄷㅈㄱㅈ" localSheetId="58">#REF!</definedName>
    <definedName name="ㄷㅈㄱㅈ" localSheetId="53">#REF!</definedName>
    <definedName name="ㄷㅈㄱㅈ" localSheetId="57">#REF!</definedName>
    <definedName name="ㄷㅈㄱㅈ" localSheetId="59">#REF!</definedName>
    <definedName name="ㄷㅈㄱㅈ" localSheetId="54">#REF!</definedName>
    <definedName name="ㄷㅈㄱㅈ" localSheetId="56">#REF!</definedName>
    <definedName name="ㄷㅈㄱㅈ" localSheetId="62">#REF!</definedName>
    <definedName name="ㄷㅈㄱㅈ">#REF!</definedName>
    <definedName name="ㄷㅈㄷㅈ" localSheetId="2">#REF!</definedName>
    <definedName name="ㄷㅈㄷㅈ" localSheetId="1">#REF!</definedName>
    <definedName name="ㄷㅈㄷㅈ" localSheetId="3">#REF!</definedName>
    <definedName name="ㄷㅈㄷㅈ" localSheetId="7">#REF!</definedName>
    <definedName name="ㄷㅈㄷㅈ" localSheetId="4">#REF!</definedName>
    <definedName name="ㄷㅈㄷㅈ" localSheetId="5">#REF!</definedName>
    <definedName name="ㄷㅈㄷㅈ" localSheetId="6">#REF!</definedName>
    <definedName name="ㄷㅈㄷㅈ" localSheetId="8">#REF!</definedName>
    <definedName name="ㄷㅈㄷㅈ" localSheetId="9">#REF!</definedName>
    <definedName name="ㄷㅈㄷㅈ" localSheetId="11">#REF!</definedName>
    <definedName name="ㄷㅈㄷㅈ" localSheetId="10">#REF!</definedName>
    <definedName name="ㄷㅈㄷㅈ" localSheetId="16">#REF!</definedName>
    <definedName name="ㄷㅈㄷㅈ" localSheetId="13">#REF!</definedName>
    <definedName name="ㄷㅈㄷㅈ" localSheetId="12">#REF!</definedName>
    <definedName name="ㄷㅈㄷㅈ" localSheetId="15">#REF!</definedName>
    <definedName name="ㄷㅈㄷㅈ" localSheetId="14">#REF!</definedName>
    <definedName name="ㄷㅈㄷㅈ" localSheetId="20">#REF!</definedName>
    <definedName name="ㄷㅈㄷㅈ" localSheetId="17">#REF!</definedName>
    <definedName name="ㄷㅈㄷㅈ" localSheetId="19">#REF!</definedName>
    <definedName name="ㄷㅈㄷㅈ" localSheetId="18">#REF!</definedName>
    <definedName name="ㄷㅈㄷㅈ" localSheetId="24">#REF!</definedName>
    <definedName name="ㄷㅈㄷㅈ" localSheetId="22">#REF!</definedName>
    <definedName name="ㄷㅈㄷㅈ" localSheetId="21">#REF!</definedName>
    <definedName name="ㄷㅈㄷㅈ" localSheetId="23">#REF!</definedName>
    <definedName name="ㄷㅈㄷㅈ" localSheetId="25">#REF!</definedName>
    <definedName name="ㄷㅈㄷㅈ" localSheetId="26">#REF!</definedName>
    <definedName name="ㄷㅈㄷㅈ" localSheetId="27">#REF!</definedName>
    <definedName name="ㄷㅈㄷㅈ" localSheetId="28">#REF!</definedName>
    <definedName name="ㄷㅈㄷㅈ" localSheetId="32">#REF!</definedName>
    <definedName name="ㄷㅈㄷㅈ" localSheetId="33">#REF!</definedName>
    <definedName name="ㄷㅈㄷㅈ" localSheetId="34">#REF!</definedName>
    <definedName name="ㄷㅈㄷㅈ" localSheetId="35">#REF!</definedName>
    <definedName name="ㄷㅈㄷㅈ" localSheetId="29">#REF!</definedName>
    <definedName name="ㄷㅈㄷㅈ" localSheetId="30">#REF!</definedName>
    <definedName name="ㄷㅈㄷㅈ" localSheetId="31">#REF!</definedName>
    <definedName name="ㄷㅈㄷㅈ" localSheetId="36">#REF!</definedName>
    <definedName name="ㄷㅈㄷㅈ" localSheetId="37">#REF!</definedName>
    <definedName name="ㄷㅈㄷㅈ" localSheetId="38">#REF!</definedName>
    <definedName name="ㄷㅈㄷㅈ" localSheetId="39">#REF!</definedName>
    <definedName name="ㄷㅈㄷㅈ" localSheetId="40">#REF!</definedName>
    <definedName name="ㄷㅈㄷㅈ" localSheetId="41">#REF!</definedName>
    <definedName name="ㄷㅈㄷㅈ" localSheetId="42">#REF!</definedName>
    <definedName name="ㄷㅈㄷㅈ" localSheetId="43">#REF!</definedName>
    <definedName name="ㄷㅈㄷㅈ" localSheetId="44">#REF!</definedName>
    <definedName name="ㄷㅈㄷㅈ" localSheetId="61">#REF!</definedName>
    <definedName name="ㄷㅈㄷㅈ" localSheetId="60">#REF!</definedName>
    <definedName name="ㄷㅈㄷㅈ" localSheetId="47">#REF!</definedName>
    <definedName name="ㄷㅈㄷㅈ" localSheetId="46">#REF!</definedName>
    <definedName name="ㄷㅈㄷㅈ" localSheetId="45">#REF!</definedName>
    <definedName name="ㄷㅈㄷㅈ" localSheetId="48">#REF!</definedName>
    <definedName name="ㄷㅈㄷㅈ" localSheetId="50">#REF!</definedName>
    <definedName name="ㄷㅈㄷㅈ" localSheetId="51">#REF!</definedName>
    <definedName name="ㄷㅈㄷㅈ" localSheetId="52">#REF!</definedName>
    <definedName name="ㄷㅈㄷㅈ" localSheetId="49">#REF!</definedName>
    <definedName name="ㄷㅈㄷㅈ" localSheetId="55">#REF!</definedName>
    <definedName name="ㄷㅈㄷㅈ" localSheetId="58">#REF!</definedName>
    <definedName name="ㄷㅈㄷㅈ" localSheetId="53">#REF!</definedName>
    <definedName name="ㄷㅈㄷㅈ" localSheetId="57">#REF!</definedName>
    <definedName name="ㄷㅈㄷㅈ" localSheetId="59">#REF!</definedName>
    <definedName name="ㄷㅈㄷㅈ" localSheetId="54">#REF!</definedName>
    <definedName name="ㄷㅈㄷㅈ" localSheetId="56">#REF!</definedName>
    <definedName name="ㄷㅈㄷㅈ" localSheetId="62">#REF!</definedName>
    <definedName name="ㄷㅈㄷㅈ">#REF!</definedName>
    <definedName name="ㄷㅈㅇㅈ" localSheetId="2">#REF!</definedName>
    <definedName name="ㄷㅈㅇㅈ" localSheetId="1">#REF!</definedName>
    <definedName name="ㄷㅈㅇㅈ" localSheetId="3">#REF!</definedName>
    <definedName name="ㄷㅈㅇㅈ" localSheetId="7">#REF!</definedName>
    <definedName name="ㄷㅈㅇㅈ" localSheetId="4">#REF!</definedName>
    <definedName name="ㄷㅈㅇㅈ" localSheetId="5">#REF!</definedName>
    <definedName name="ㄷㅈㅇㅈ" localSheetId="6">#REF!</definedName>
    <definedName name="ㄷㅈㅇㅈ" localSheetId="8">#REF!</definedName>
    <definedName name="ㄷㅈㅇㅈ" localSheetId="9">#REF!</definedName>
    <definedName name="ㄷㅈㅇㅈ" localSheetId="11">#REF!</definedName>
    <definedName name="ㄷㅈㅇㅈ" localSheetId="10">#REF!</definedName>
    <definedName name="ㄷㅈㅇㅈ" localSheetId="16">#REF!</definedName>
    <definedName name="ㄷㅈㅇㅈ" localSheetId="13">#REF!</definedName>
    <definedName name="ㄷㅈㅇㅈ" localSheetId="12">#REF!</definedName>
    <definedName name="ㄷㅈㅇㅈ" localSheetId="15">#REF!</definedName>
    <definedName name="ㄷㅈㅇㅈ" localSheetId="14">#REF!</definedName>
    <definedName name="ㄷㅈㅇㅈ" localSheetId="20">#REF!</definedName>
    <definedName name="ㄷㅈㅇㅈ" localSheetId="17">#REF!</definedName>
    <definedName name="ㄷㅈㅇㅈ" localSheetId="19">#REF!</definedName>
    <definedName name="ㄷㅈㅇㅈ" localSheetId="18">#REF!</definedName>
    <definedName name="ㄷㅈㅇㅈ" localSheetId="24">#REF!</definedName>
    <definedName name="ㄷㅈㅇㅈ" localSheetId="22">#REF!</definedName>
    <definedName name="ㄷㅈㅇㅈ" localSheetId="21">#REF!</definedName>
    <definedName name="ㄷㅈㅇㅈ" localSheetId="23">#REF!</definedName>
    <definedName name="ㄷㅈㅇㅈ" localSheetId="25">#REF!</definedName>
    <definedName name="ㄷㅈㅇㅈ" localSheetId="26">#REF!</definedName>
    <definedName name="ㄷㅈㅇㅈ" localSheetId="27">#REF!</definedName>
    <definedName name="ㄷㅈㅇㅈ" localSheetId="28">#REF!</definedName>
    <definedName name="ㄷㅈㅇㅈ" localSheetId="32">#REF!</definedName>
    <definedName name="ㄷㅈㅇㅈ" localSheetId="33">#REF!</definedName>
    <definedName name="ㄷㅈㅇㅈ" localSheetId="34">#REF!</definedName>
    <definedName name="ㄷㅈㅇㅈ" localSheetId="35">#REF!</definedName>
    <definedName name="ㄷㅈㅇㅈ" localSheetId="29">#REF!</definedName>
    <definedName name="ㄷㅈㅇㅈ" localSheetId="30">#REF!</definedName>
    <definedName name="ㄷㅈㅇㅈ" localSheetId="31">#REF!</definedName>
    <definedName name="ㄷㅈㅇㅈ" localSheetId="36">#REF!</definedName>
    <definedName name="ㄷㅈㅇㅈ" localSheetId="37">#REF!</definedName>
    <definedName name="ㄷㅈㅇㅈ" localSheetId="38">#REF!</definedName>
    <definedName name="ㄷㅈㅇㅈ" localSheetId="39">#REF!</definedName>
    <definedName name="ㄷㅈㅇㅈ" localSheetId="40">#REF!</definedName>
    <definedName name="ㄷㅈㅇㅈ" localSheetId="41">#REF!</definedName>
    <definedName name="ㄷㅈㅇㅈ" localSheetId="42">#REF!</definedName>
    <definedName name="ㄷㅈㅇㅈ" localSheetId="43">#REF!</definedName>
    <definedName name="ㄷㅈㅇㅈ" localSheetId="44">#REF!</definedName>
    <definedName name="ㄷㅈㅇㅈ" localSheetId="61">#REF!</definedName>
    <definedName name="ㄷㅈㅇㅈ" localSheetId="60">#REF!</definedName>
    <definedName name="ㄷㅈㅇㅈ" localSheetId="47">#REF!</definedName>
    <definedName name="ㄷㅈㅇㅈ" localSheetId="46">#REF!</definedName>
    <definedName name="ㄷㅈㅇㅈ" localSheetId="45">#REF!</definedName>
    <definedName name="ㄷㅈㅇㅈ" localSheetId="48">#REF!</definedName>
    <definedName name="ㄷㅈㅇㅈ" localSheetId="50">#REF!</definedName>
    <definedName name="ㄷㅈㅇㅈ" localSheetId="51">#REF!</definedName>
    <definedName name="ㄷㅈㅇㅈ" localSheetId="52">#REF!</definedName>
    <definedName name="ㄷㅈㅇㅈ" localSheetId="49">#REF!</definedName>
    <definedName name="ㄷㅈㅇㅈ" localSheetId="55">#REF!</definedName>
    <definedName name="ㄷㅈㅇㅈ" localSheetId="58">#REF!</definedName>
    <definedName name="ㄷㅈㅇㅈ" localSheetId="53">#REF!</definedName>
    <definedName name="ㄷㅈㅇㅈ" localSheetId="57">#REF!</definedName>
    <definedName name="ㄷㅈㅇㅈ" localSheetId="59">#REF!</definedName>
    <definedName name="ㄷㅈㅇㅈ" localSheetId="54">#REF!</definedName>
    <definedName name="ㄷㅈㅇㅈ" localSheetId="56">#REF!</definedName>
    <definedName name="ㄷㅈㅇㅈ" localSheetId="62">#REF!</definedName>
    <definedName name="ㄷㅈㅇㅈ">#REF!</definedName>
    <definedName name="단기금융상품" localSheetId="2" hidden="1">{"'손익현황'!$A$1:$J$29"}</definedName>
    <definedName name="단기금융상품" localSheetId="1" hidden="1">{"'손익현황'!$A$1:$J$29"}</definedName>
    <definedName name="단기금융상품" localSheetId="3" hidden="1">{"'손익현황'!$A$1:$J$29"}</definedName>
    <definedName name="단기금융상품" localSheetId="7" hidden="1">{"'손익현황'!$A$1:$J$29"}</definedName>
    <definedName name="단기금융상품" localSheetId="4" hidden="1">{"'손익현황'!$A$1:$J$29"}</definedName>
    <definedName name="단기금융상품" localSheetId="5" hidden="1">{"'손익현황'!$A$1:$J$29"}</definedName>
    <definedName name="단기금융상품" localSheetId="6" hidden="1">{"'손익현황'!$A$1:$J$29"}</definedName>
    <definedName name="단기금융상품" localSheetId="8" hidden="1">{"'손익현황'!$A$1:$J$29"}</definedName>
    <definedName name="단기금융상품" localSheetId="9" hidden="1">{"'손익현황'!$A$1:$J$29"}</definedName>
    <definedName name="단기금융상품" localSheetId="11" hidden="1">{"'손익현황'!$A$1:$J$29"}</definedName>
    <definedName name="단기금융상품" localSheetId="10" hidden="1">{"'손익현황'!$A$1:$J$29"}</definedName>
    <definedName name="단기금융상품" localSheetId="16" hidden="1">{"'손익현황'!$A$1:$J$29"}</definedName>
    <definedName name="단기금융상품" localSheetId="13" hidden="1">{"'손익현황'!$A$1:$J$29"}</definedName>
    <definedName name="단기금융상품" localSheetId="12" hidden="1">{"'손익현황'!$A$1:$J$29"}</definedName>
    <definedName name="단기금융상품" localSheetId="15" hidden="1">{"'손익현황'!$A$1:$J$29"}</definedName>
    <definedName name="단기금융상품" localSheetId="14" hidden="1">{"'손익현황'!$A$1:$J$29"}</definedName>
    <definedName name="단기금융상품" localSheetId="20" hidden="1">{"'손익현황'!$A$1:$J$29"}</definedName>
    <definedName name="단기금융상품" localSheetId="17" hidden="1">{"'손익현황'!$A$1:$J$29"}</definedName>
    <definedName name="단기금융상품" localSheetId="19" hidden="1">{"'손익현황'!$A$1:$J$29"}</definedName>
    <definedName name="단기금융상품" localSheetId="18" hidden="1">{"'손익현황'!$A$1:$J$29"}</definedName>
    <definedName name="단기금융상품" localSheetId="24" hidden="1">{"'손익현황'!$A$1:$J$29"}</definedName>
    <definedName name="단기금융상품" localSheetId="22" hidden="1">{"'손익현황'!$A$1:$J$29"}</definedName>
    <definedName name="단기금융상품" localSheetId="21" hidden="1">{"'손익현황'!$A$1:$J$29"}</definedName>
    <definedName name="단기금융상품" localSheetId="23" hidden="1">{"'손익현황'!$A$1:$J$29"}</definedName>
    <definedName name="단기금융상품" localSheetId="25" hidden="1">{"'손익현황'!$A$1:$J$29"}</definedName>
    <definedName name="단기금융상품" localSheetId="26" hidden="1">{"'손익현황'!$A$1:$J$29"}</definedName>
    <definedName name="단기금융상품" localSheetId="27" hidden="1">{"'손익현황'!$A$1:$J$29"}</definedName>
    <definedName name="단기금융상품" localSheetId="28" hidden="1">{"'손익현황'!$A$1:$J$29"}</definedName>
    <definedName name="단기금융상품" localSheetId="32" hidden="1">{"'손익현황'!$A$1:$J$29"}</definedName>
    <definedName name="단기금융상품" localSheetId="33" hidden="1">{"'손익현황'!$A$1:$J$29"}</definedName>
    <definedName name="단기금융상품" localSheetId="34" hidden="1">{"'손익현황'!$A$1:$J$29"}</definedName>
    <definedName name="단기금융상품" localSheetId="35" hidden="1">{"'손익현황'!$A$1:$J$29"}</definedName>
    <definedName name="단기금융상품" localSheetId="29" hidden="1">{"'손익현황'!$A$1:$J$29"}</definedName>
    <definedName name="단기금융상품" localSheetId="30" hidden="1">{"'손익현황'!$A$1:$J$29"}</definedName>
    <definedName name="단기금융상품" localSheetId="31" hidden="1">{"'손익현황'!$A$1:$J$29"}</definedName>
    <definedName name="단기금융상품" localSheetId="36" hidden="1">{"'손익현황'!$A$1:$J$29"}</definedName>
    <definedName name="단기금융상품" localSheetId="37" hidden="1">{"'손익현황'!$A$1:$J$29"}</definedName>
    <definedName name="단기금융상품" localSheetId="38" hidden="1">{"'손익현황'!$A$1:$J$29"}</definedName>
    <definedName name="단기금융상품" localSheetId="39" hidden="1">{"'손익현황'!$A$1:$J$29"}</definedName>
    <definedName name="단기금융상품" localSheetId="40" hidden="1">{"'손익현황'!$A$1:$J$29"}</definedName>
    <definedName name="단기금융상품" localSheetId="41" hidden="1">{"'손익현황'!$A$1:$J$29"}</definedName>
    <definedName name="단기금융상품" localSheetId="42" hidden="1">{"'손익현황'!$A$1:$J$29"}</definedName>
    <definedName name="단기금융상품" localSheetId="43" hidden="1">{"'손익현황'!$A$1:$J$29"}</definedName>
    <definedName name="단기금융상품" localSheetId="44" hidden="1">{"'손익현황'!$A$1:$J$29"}</definedName>
    <definedName name="단기금융상품" localSheetId="61" hidden="1">{"'손익현황'!$A$1:$J$29"}</definedName>
    <definedName name="단기금융상품" localSheetId="60" hidden="1">{"'손익현황'!$A$1:$J$29"}</definedName>
    <definedName name="단기금융상품" localSheetId="47" hidden="1">{"'손익현황'!$A$1:$J$29"}</definedName>
    <definedName name="단기금융상품" localSheetId="46" hidden="1">{"'손익현황'!$A$1:$J$29"}</definedName>
    <definedName name="단기금융상품" localSheetId="45" hidden="1">{"'손익현황'!$A$1:$J$29"}</definedName>
    <definedName name="단기금융상품" localSheetId="48" hidden="1">{"'손익현황'!$A$1:$J$29"}</definedName>
    <definedName name="단기금융상품" localSheetId="50" hidden="1">{"'손익현황'!$A$1:$J$29"}</definedName>
    <definedName name="단기금융상품" localSheetId="51" hidden="1">{"'손익현황'!$A$1:$J$29"}</definedName>
    <definedName name="단기금융상품" localSheetId="52" hidden="1">{"'손익현황'!$A$1:$J$29"}</definedName>
    <definedName name="단기금융상품" localSheetId="49" hidden="1">{"'손익현황'!$A$1:$J$29"}</definedName>
    <definedName name="단기금융상품" localSheetId="55" hidden="1">{"'손익현황'!$A$1:$J$29"}</definedName>
    <definedName name="단기금융상품" localSheetId="58" hidden="1">{"'손익현황'!$A$1:$J$29"}</definedName>
    <definedName name="단기금융상품" localSheetId="53" hidden="1">{"'손익현황'!$A$1:$J$29"}</definedName>
    <definedName name="단기금융상품" localSheetId="57" hidden="1">{"'손익현황'!$A$1:$J$29"}</definedName>
    <definedName name="단기금융상품" localSheetId="59" hidden="1">{"'손익현황'!$A$1:$J$29"}</definedName>
    <definedName name="단기금융상품" localSheetId="54" hidden="1">{"'손익현황'!$A$1:$J$29"}</definedName>
    <definedName name="단기금융상품" localSheetId="56" hidden="1">{"'손익현황'!$A$1:$J$29"}</definedName>
    <definedName name="단기금융상품" localSheetId="62" hidden="1">{"'손익현황'!$A$1:$J$29"}</definedName>
    <definedName name="단기금융상품" hidden="1">{"'손익현황'!$A$1:$J$29"}</definedName>
    <definedName name="단기금융상품1111" localSheetId="2">BlankMacro1</definedName>
    <definedName name="단기금융상품1111" localSheetId="1">BlankMacro1</definedName>
    <definedName name="단기금융상품1111" localSheetId="3">BlankMacro1</definedName>
    <definedName name="단기금융상품1111" localSheetId="7">BlankMacro1</definedName>
    <definedName name="단기금융상품1111" localSheetId="4">BlankMacro1</definedName>
    <definedName name="단기금융상품1111" localSheetId="5">BlankMacro1</definedName>
    <definedName name="단기금융상품1111" localSheetId="6">BlankMacro1</definedName>
    <definedName name="단기금융상품1111" localSheetId="8">BlankMacro1</definedName>
    <definedName name="단기금융상품1111" localSheetId="9">BlankMacro1</definedName>
    <definedName name="단기금융상품1111" localSheetId="11">BlankMacro1</definedName>
    <definedName name="단기금융상품1111" localSheetId="10">BlankMacro1</definedName>
    <definedName name="단기금융상품1111" localSheetId="16">BlankMacro1</definedName>
    <definedName name="단기금융상품1111" localSheetId="13">BlankMacro1</definedName>
    <definedName name="단기금융상품1111" localSheetId="12">BlankMacro1</definedName>
    <definedName name="단기금융상품1111" localSheetId="15">BlankMacro1</definedName>
    <definedName name="단기금융상품1111" localSheetId="14">BlankMacro1</definedName>
    <definedName name="단기금융상품1111" localSheetId="20">BlankMacro1</definedName>
    <definedName name="단기금융상품1111" localSheetId="17">BlankMacro1</definedName>
    <definedName name="단기금융상품1111" localSheetId="19">BlankMacro1</definedName>
    <definedName name="단기금융상품1111" localSheetId="18">BlankMacro1</definedName>
    <definedName name="단기금융상품1111" localSheetId="24">BlankMacro1</definedName>
    <definedName name="단기금융상품1111" localSheetId="22">BlankMacro1</definedName>
    <definedName name="단기금융상품1111" localSheetId="21">BlankMacro1</definedName>
    <definedName name="단기금융상품1111" localSheetId="23">BlankMacro1</definedName>
    <definedName name="단기금융상품1111" localSheetId="25">BlankMacro1</definedName>
    <definedName name="단기금융상품1111" localSheetId="26">BlankMacro1</definedName>
    <definedName name="단기금융상품1111" localSheetId="27">BlankMacro1</definedName>
    <definedName name="단기금융상품1111" localSheetId="28">BlankMacro1</definedName>
    <definedName name="단기금융상품1111" localSheetId="32">BlankMacro1</definedName>
    <definedName name="단기금융상품1111" localSheetId="33">BlankMacro1</definedName>
    <definedName name="단기금융상품1111" localSheetId="34">BlankMacro1</definedName>
    <definedName name="단기금융상품1111" localSheetId="35">BlankMacro1</definedName>
    <definedName name="단기금융상품1111" localSheetId="29">BlankMacro1</definedName>
    <definedName name="단기금융상품1111" localSheetId="30">BlankMacro1</definedName>
    <definedName name="단기금융상품1111" localSheetId="31">BlankMacro1</definedName>
    <definedName name="단기금융상품1111" localSheetId="36">BlankMacro1</definedName>
    <definedName name="단기금융상품1111" localSheetId="37">BlankMacro1</definedName>
    <definedName name="단기금융상품1111" localSheetId="38">BlankMacro1</definedName>
    <definedName name="단기금융상품1111" localSheetId="39">BlankMacro1</definedName>
    <definedName name="단기금융상품1111" localSheetId="40">BlankMacro1</definedName>
    <definedName name="단기금융상품1111" localSheetId="41">BlankMacro1</definedName>
    <definedName name="단기금융상품1111" localSheetId="42">BlankMacro1</definedName>
    <definedName name="단기금융상품1111" localSheetId="43">BlankMacro1</definedName>
    <definedName name="단기금융상품1111" localSheetId="44">BlankMacro1</definedName>
    <definedName name="단기금융상품1111" localSheetId="61">BlankMacro1</definedName>
    <definedName name="단기금융상품1111" localSheetId="60">BlankMacro1</definedName>
    <definedName name="단기금융상품1111" localSheetId="47">BlankMacro1</definedName>
    <definedName name="단기금융상품1111" localSheetId="46">BlankMacro1</definedName>
    <definedName name="단기금융상품1111" localSheetId="45">BlankMacro1</definedName>
    <definedName name="단기금융상품1111" localSheetId="48">BlankMacro1</definedName>
    <definedName name="단기금융상품1111" localSheetId="50">BlankMacro1</definedName>
    <definedName name="단기금융상품1111" localSheetId="51">BlankMacro1</definedName>
    <definedName name="단기금융상품1111" localSheetId="52">BlankMacro1</definedName>
    <definedName name="단기금융상품1111" localSheetId="49">BlankMacro1</definedName>
    <definedName name="단기금융상품1111" localSheetId="55">BlankMacro1</definedName>
    <definedName name="단기금융상품1111" localSheetId="58">BlankMacro1</definedName>
    <definedName name="단기금융상품1111" localSheetId="53">BlankMacro1</definedName>
    <definedName name="단기금융상품1111" localSheetId="57">BlankMacro1</definedName>
    <definedName name="단기금융상품1111" localSheetId="59">BlankMacro1</definedName>
    <definedName name="단기금융상품1111" localSheetId="54">BlankMacro1</definedName>
    <definedName name="단기금융상품1111" localSheetId="56">BlankMacro1</definedName>
    <definedName name="단기금융상품1111" localSheetId="62">BlankMacro1</definedName>
    <definedName name="단기금융상품1111">BlankMacro1</definedName>
    <definedName name="단위_백만원" localSheetId="2">#REF!</definedName>
    <definedName name="단위_백만원" localSheetId="1">#REF!</definedName>
    <definedName name="단위_백만원" localSheetId="3">#REF!</definedName>
    <definedName name="단위_백만원" localSheetId="7">#REF!</definedName>
    <definedName name="단위_백만원" localSheetId="4">#REF!</definedName>
    <definedName name="단위_백만원" localSheetId="5">#REF!</definedName>
    <definedName name="단위_백만원" localSheetId="6">#REF!</definedName>
    <definedName name="단위_백만원" localSheetId="8">#REF!</definedName>
    <definedName name="단위_백만원" localSheetId="9">#REF!</definedName>
    <definedName name="단위_백만원" localSheetId="11">#REF!</definedName>
    <definedName name="단위_백만원" localSheetId="10">#REF!</definedName>
    <definedName name="단위_백만원" localSheetId="16">#REF!</definedName>
    <definedName name="단위_백만원" localSheetId="13">#REF!</definedName>
    <definedName name="단위_백만원" localSheetId="12">#REF!</definedName>
    <definedName name="단위_백만원" localSheetId="15">#REF!</definedName>
    <definedName name="단위_백만원" localSheetId="14">#REF!</definedName>
    <definedName name="단위_백만원" localSheetId="20">#REF!</definedName>
    <definedName name="단위_백만원" localSheetId="17">#REF!</definedName>
    <definedName name="단위_백만원" localSheetId="19">#REF!</definedName>
    <definedName name="단위_백만원" localSheetId="18">#REF!</definedName>
    <definedName name="단위_백만원" localSheetId="24">#REF!</definedName>
    <definedName name="단위_백만원" localSheetId="22">#REF!</definedName>
    <definedName name="단위_백만원" localSheetId="21">#REF!</definedName>
    <definedName name="단위_백만원" localSheetId="23">#REF!</definedName>
    <definedName name="단위_백만원" localSheetId="25">#REF!</definedName>
    <definedName name="단위_백만원" localSheetId="26">#REF!</definedName>
    <definedName name="단위_백만원" localSheetId="27">#REF!</definedName>
    <definedName name="단위_백만원" localSheetId="28">#REF!</definedName>
    <definedName name="단위_백만원" localSheetId="32">#REF!</definedName>
    <definedName name="단위_백만원" localSheetId="33">#REF!</definedName>
    <definedName name="단위_백만원" localSheetId="34">#REF!</definedName>
    <definedName name="단위_백만원" localSheetId="35">#REF!</definedName>
    <definedName name="단위_백만원" localSheetId="29">#REF!</definedName>
    <definedName name="단위_백만원" localSheetId="30">#REF!</definedName>
    <definedName name="단위_백만원" localSheetId="31">#REF!</definedName>
    <definedName name="단위_백만원" localSheetId="36">#REF!</definedName>
    <definedName name="단위_백만원" localSheetId="37">#REF!</definedName>
    <definedName name="단위_백만원" localSheetId="38">#REF!</definedName>
    <definedName name="단위_백만원" localSheetId="39">#REF!</definedName>
    <definedName name="단위_백만원" localSheetId="40">#REF!</definedName>
    <definedName name="단위_백만원" localSheetId="41">#REF!</definedName>
    <definedName name="단위_백만원" localSheetId="42">#REF!</definedName>
    <definedName name="단위_백만원" localSheetId="43">#REF!</definedName>
    <definedName name="단위_백만원" localSheetId="44">#REF!</definedName>
    <definedName name="단위_백만원" localSheetId="61">#REF!</definedName>
    <definedName name="단위_백만원" localSheetId="60">#REF!</definedName>
    <definedName name="단위_백만원" localSheetId="47">#REF!</definedName>
    <definedName name="단위_백만원" localSheetId="46">#REF!</definedName>
    <definedName name="단위_백만원" localSheetId="45">#REF!</definedName>
    <definedName name="단위_백만원" localSheetId="48">#REF!</definedName>
    <definedName name="단위_백만원" localSheetId="50">#REF!</definedName>
    <definedName name="단위_백만원" localSheetId="51">#REF!</definedName>
    <definedName name="단위_백만원" localSheetId="52">#REF!</definedName>
    <definedName name="단위_백만원" localSheetId="49">#REF!</definedName>
    <definedName name="단위_백만원" localSheetId="55">#REF!</definedName>
    <definedName name="단위_백만원" localSheetId="58">#REF!</definedName>
    <definedName name="단위_백만원" localSheetId="53">#REF!</definedName>
    <definedName name="단위_백만원" localSheetId="57">#REF!</definedName>
    <definedName name="단위_백만원" localSheetId="59">#REF!</definedName>
    <definedName name="단위_백만원" localSheetId="54">#REF!</definedName>
    <definedName name="단위_백만원" localSheetId="56">#REF!</definedName>
    <definedName name="단위_백만원" localSheetId="62">#REF!</definedName>
    <definedName name="단위_백만원">#REF!</definedName>
    <definedName name="달러" localSheetId="2">#REF!</definedName>
    <definedName name="달러" localSheetId="1">#REF!</definedName>
    <definedName name="달러" localSheetId="3">#REF!</definedName>
    <definedName name="달러" localSheetId="7">#REF!</definedName>
    <definedName name="달러" localSheetId="4">#REF!</definedName>
    <definedName name="달러" localSheetId="5">#REF!</definedName>
    <definedName name="달러" localSheetId="6">#REF!</definedName>
    <definedName name="달러" localSheetId="8">#REF!</definedName>
    <definedName name="달러" localSheetId="9">#REF!</definedName>
    <definedName name="달러" localSheetId="11">#REF!</definedName>
    <definedName name="달러" localSheetId="10">#REF!</definedName>
    <definedName name="달러" localSheetId="16">#REF!</definedName>
    <definedName name="달러" localSheetId="13">#REF!</definedName>
    <definedName name="달러" localSheetId="12">#REF!</definedName>
    <definedName name="달러" localSheetId="15">#REF!</definedName>
    <definedName name="달러" localSheetId="14">#REF!</definedName>
    <definedName name="달러" localSheetId="20">#REF!</definedName>
    <definedName name="달러" localSheetId="17">#REF!</definedName>
    <definedName name="달러" localSheetId="19">#REF!</definedName>
    <definedName name="달러" localSheetId="18">#REF!</definedName>
    <definedName name="달러" localSheetId="24">#REF!</definedName>
    <definedName name="달러" localSheetId="22">#REF!</definedName>
    <definedName name="달러" localSheetId="21">#REF!</definedName>
    <definedName name="달러" localSheetId="23">#REF!</definedName>
    <definedName name="달러" localSheetId="25">#REF!</definedName>
    <definedName name="달러" localSheetId="26">#REF!</definedName>
    <definedName name="달러" localSheetId="27">#REF!</definedName>
    <definedName name="달러" localSheetId="28">#REF!</definedName>
    <definedName name="달러" localSheetId="32">#REF!</definedName>
    <definedName name="달러" localSheetId="33">#REF!</definedName>
    <definedName name="달러" localSheetId="34">#REF!</definedName>
    <definedName name="달러" localSheetId="35">#REF!</definedName>
    <definedName name="달러" localSheetId="29">#REF!</definedName>
    <definedName name="달러" localSheetId="30">#REF!</definedName>
    <definedName name="달러" localSheetId="31">#REF!</definedName>
    <definedName name="달러" localSheetId="36">#REF!</definedName>
    <definedName name="달러" localSheetId="37">#REF!</definedName>
    <definedName name="달러" localSheetId="38">#REF!</definedName>
    <definedName name="달러" localSheetId="39">#REF!</definedName>
    <definedName name="달러" localSheetId="40">#REF!</definedName>
    <definedName name="달러" localSheetId="41">#REF!</definedName>
    <definedName name="달러" localSheetId="42">#REF!</definedName>
    <definedName name="달러" localSheetId="43">#REF!</definedName>
    <definedName name="달러" localSheetId="44">#REF!</definedName>
    <definedName name="달러" localSheetId="61">#REF!</definedName>
    <definedName name="달러" localSheetId="60">#REF!</definedName>
    <definedName name="달러" localSheetId="47">#REF!</definedName>
    <definedName name="달러" localSheetId="46">#REF!</definedName>
    <definedName name="달러" localSheetId="45">#REF!</definedName>
    <definedName name="달러" localSheetId="48">#REF!</definedName>
    <definedName name="달러" localSheetId="50">#REF!</definedName>
    <definedName name="달러" localSheetId="51">#REF!</definedName>
    <definedName name="달러" localSheetId="52">#REF!</definedName>
    <definedName name="달러" localSheetId="49">#REF!</definedName>
    <definedName name="달러" localSheetId="55">#REF!</definedName>
    <definedName name="달러" localSheetId="58">#REF!</definedName>
    <definedName name="달러" localSheetId="53">#REF!</definedName>
    <definedName name="달러" localSheetId="57">#REF!</definedName>
    <definedName name="달러" localSheetId="59">#REF!</definedName>
    <definedName name="달러" localSheetId="54">#REF!</definedName>
    <definedName name="달러" localSheetId="56">#REF!</definedName>
    <definedName name="달러" localSheetId="62">#REF!</definedName>
    <definedName name="달러">#REF!</definedName>
    <definedName name="달러비용" localSheetId="2">#REF!</definedName>
    <definedName name="달러비용" localSheetId="1">#REF!</definedName>
    <definedName name="달러비용" localSheetId="3">#REF!</definedName>
    <definedName name="달러비용" localSheetId="7">#REF!</definedName>
    <definedName name="달러비용" localSheetId="4">#REF!</definedName>
    <definedName name="달러비용" localSheetId="5">#REF!</definedName>
    <definedName name="달러비용" localSheetId="6">#REF!</definedName>
    <definedName name="달러비용" localSheetId="8">#REF!</definedName>
    <definedName name="달러비용" localSheetId="9">#REF!</definedName>
    <definedName name="달러비용" localSheetId="11">#REF!</definedName>
    <definedName name="달러비용" localSheetId="10">#REF!</definedName>
    <definedName name="달러비용" localSheetId="16">#REF!</definedName>
    <definedName name="달러비용" localSheetId="13">#REF!</definedName>
    <definedName name="달러비용" localSheetId="12">#REF!</definedName>
    <definedName name="달러비용" localSheetId="15">#REF!</definedName>
    <definedName name="달러비용" localSheetId="14">#REF!</definedName>
    <definedName name="달러비용" localSheetId="20">#REF!</definedName>
    <definedName name="달러비용" localSheetId="17">#REF!</definedName>
    <definedName name="달러비용" localSheetId="19">#REF!</definedName>
    <definedName name="달러비용" localSheetId="18">#REF!</definedName>
    <definedName name="달러비용" localSheetId="24">#REF!</definedName>
    <definedName name="달러비용" localSheetId="22">#REF!</definedName>
    <definedName name="달러비용" localSheetId="21">#REF!</definedName>
    <definedName name="달러비용" localSheetId="23">#REF!</definedName>
    <definedName name="달러비용" localSheetId="25">#REF!</definedName>
    <definedName name="달러비용" localSheetId="26">#REF!</definedName>
    <definedName name="달러비용" localSheetId="27">#REF!</definedName>
    <definedName name="달러비용" localSheetId="28">#REF!</definedName>
    <definedName name="달러비용" localSheetId="32">#REF!</definedName>
    <definedName name="달러비용" localSheetId="33">#REF!</definedName>
    <definedName name="달러비용" localSheetId="34">#REF!</definedName>
    <definedName name="달러비용" localSheetId="35">#REF!</definedName>
    <definedName name="달러비용" localSheetId="29">#REF!</definedName>
    <definedName name="달러비용" localSheetId="30">#REF!</definedName>
    <definedName name="달러비용" localSheetId="31">#REF!</definedName>
    <definedName name="달러비용" localSheetId="36">#REF!</definedName>
    <definedName name="달러비용" localSheetId="37">#REF!</definedName>
    <definedName name="달러비용" localSheetId="38">#REF!</definedName>
    <definedName name="달러비용" localSheetId="39">#REF!</definedName>
    <definedName name="달러비용" localSheetId="40">#REF!</definedName>
    <definedName name="달러비용" localSheetId="41">#REF!</definedName>
    <definedName name="달러비용" localSheetId="42">#REF!</definedName>
    <definedName name="달러비용" localSheetId="43">#REF!</definedName>
    <definedName name="달러비용" localSheetId="44">#REF!</definedName>
    <definedName name="달러비용" localSheetId="61">#REF!</definedName>
    <definedName name="달러비용" localSheetId="60">#REF!</definedName>
    <definedName name="달러비용" localSheetId="47">#REF!</definedName>
    <definedName name="달러비용" localSheetId="46">#REF!</definedName>
    <definedName name="달러비용" localSheetId="45">#REF!</definedName>
    <definedName name="달러비용" localSheetId="48">#REF!</definedName>
    <definedName name="달러비용" localSheetId="50">#REF!</definedName>
    <definedName name="달러비용" localSheetId="51">#REF!</definedName>
    <definedName name="달러비용" localSheetId="52">#REF!</definedName>
    <definedName name="달러비용" localSheetId="49">#REF!</definedName>
    <definedName name="달러비용" localSheetId="55">#REF!</definedName>
    <definedName name="달러비용" localSheetId="58">#REF!</definedName>
    <definedName name="달러비용" localSheetId="53">#REF!</definedName>
    <definedName name="달러비용" localSheetId="57">#REF!</definedName>
    <definedName name="달러비용" localSheetId="59">#REF!</definedName>
    <definedName name="달러비용" localSheetId="54">#REF!</definedName>
    <definedName name="달러비용" localSheetId="56">#REF!</definedName>
    <definedName name="달러비용" localSheetId="62">#REF!</definedName>
    <definedName name="달러비용">#REF!</definedName>
    <definedName name="달별" localSheetId="2">'[21]사업계획(97년)'!#REF!</definedName>
    <definedName name="달별" localSheetId="1">'[21]사업계획(97년)'!#REF!</definedName>
    <definedName name="달별" localSheetId="3">'[21]사업계획(97년)'!#REF!</definedName>
    <definedName name="달별" localSheetId="7">'[21]사업계획(97년)'!#REF!</definedName>
    <definedName name="달별" localSheetId="4">'[21]사업계획(97년)'!#REF!</definedName>
    <definedName name="달별" localSheetId="5">'[21]사업계획(97년)'!#REF!</definedName>
    <definedName name="달별" localSheetId="6">'[21]사업계획(97년)'!#REF!</definedName>
    <definedName name="달별" localSheetId="8">'[21]사업계획(97년)'!#REF!</definedName>
    <definedName name="달별" localSheetId="9">'[21]사업계획(97년)'!#REF!</definedName>
    <definedName name="달별" localSheetId="11">'[21]사업계획(97년)'!#REF!</definedName>
    <definedName name="달별" localSheetId="10">'[21]사업계획(97년)'!#REF!</definedName>
    <definedName name="달별" localSheetId="16">'[21]사업계획(97년)'!#REF!</definedName>
    <definedName name="달별" localSheetId="13">'[21]사업계획(97년)'!#REF!</definedName>
    <definedName name="달별" localSheetId="12">'[21]사업계획(97년)'!#REF!</definedName>
    <definedName name="달별" localSheetId="15">'[21]사업계획(97년)'!#REF!</definedName>
    <definedName name="달별" localSheetId="14">'[21]사업계획(97년)'!#REF!</definedName>
    <definedName name="달별" localSheetId="20">'[21]사업계획(97년)'!#REF!</definedName>
    <definedName name="달별" localSheetId="17">'[21]사업계획(97년)'!#REF!</definedName>
    <definedName name="달별" localSheetId="19">'[21]사업계획(97년)'!#REF!</definedName>
    <definedName name="달별" localSheetId="18">'[21]사업계획(97년)'!#REF!</definedName>
    <definedName name="달별" localSheetId="24">'[21]사업계획(97년)'!#REF!</definedName>
    <definedName name="달별" localSheetId="22">'[21]사업계획(97년)'!#REF!</definedName>
    <definedName name="달별" localSheetId="21">'[21]사업계획(97년)'!#REF!</definedName>
    <definedName name="달별" localSheetId="23">'[21]사업계획(97년)'!#REF!</definedName>
    <definedName name="달별" localSheetId="25">'[21]사업계획(97년)'!#REF!</definedName>
    <definedName name="달별" localSheetId="26">'[21]사업계획(97년)'!#REF!</definedName>
    <definedName name="달별" localSheetId="27">'[21]사업계획(97년)'!#REF!</definedName>
    <definedName name="달별" localSheetId="28">'[21]사업계획(97년)'!#REF!</definedName>
    <definedName name="달별" localSheetId="32">'[21]사업계획(97년)'!#REF!</definedName>
    <definedName name="달별" localSheetId="33">'[21]사업계획(97년)'!#REF!</definedName>
    <definedName name="달별" localSheetId="34">'[21]사업계획(97년)'!#REF!</definedName>
    <definedName name="달별" localSheetId="35">'[21]사업계획(97년)'!#REF!</definedName>
    <definedName name="달별" localSheetId="29">'[21]사업계획(97년)'!#REF!</definedName>
    <definedName name="달별" localSheetId="30">'[21]사업계획(97년)'!#REF!</definedName>
    <definedName name="달별" localSheetId="31">'[21]사업계획(97년)'!#REF!</definedName>
    <definedName name="달별" localSheetId="36">'[21]사업계획(97년)'!#REF!</definedName>
    <definedName name="달별" localSheetId="37">'[21]사업계획(97년)'!#REF!</definedName>
    <definedName name="달별" localSheetId="38">'[21]사업계획(97년)'!#REF!</definedName>
    <definedName name="달별" localSheetId="39">'[21]사업계획(97년)'!#REF!</definedName>
    <definedName name="달별" localSheetId="40">'[21]사업계획(97년)'!#REF!</definedName>
    <definedName name="달별" localSheetId="41">'[21]사업계획(97년)'!#REF!</definedName>
    <definedName name="달별" localSheetId="42">'[21]사업계획(97년)'!#REF!</definedName>
    <definedName name="달별" localSheetId="43">'[21]사업계획(97년)'!#REF!</definedName>
    <definedName name="달별" localSheetId="44">'[21]사업계획(97년)'!#REF!</definedName>
    <definedName name="달별" localSheetId="61">'[21]사업계획(97년)'!#REF!</definedName>
    <definedName name="달별" localSheetId="60">'[21]사업계획(97년)'!#REF!</definedName>
    <definedName name="달별" localSheetId="47">'[21]사업계획(97년)'!#REF!</definedName>
    <definedName name="달별" localSheetId="46">'[21]사업계획(97년)'!#REF!</definedName>
    <definedName name="달별" localSheetId="45">'[21]사업계획(97년)'!#REF!</definedName>
    <definedName name="달별" localSheetId="48">'[21]사업계획(97년)'!#REF!</definedName>
    <definedName name="달별" localSheetId="50">'[21]사업계획(97년)'!#REF!</definedName>
    <definedName name="달별" localSheetId="51">'[21]사업계획(97년)'!#REF!</definedName>
    <definedName name="달별" localSheetId="52">'[21]사업계획(97년)'!#REF!</definedName>
    <definedName name="달별" localSheetId="49">'[21]사업계획(97년)'!#REF!</definedName>
    <definedName name="달별" localSheetId="55">'[21]사업계획(97년)'!#REF!</definedName>
    <definedName name="달별" localSheetId="58">'[21]사업계획(97년)'!#REF!</definedName>
    <definedName name="달별" localSheetId="53">'[21]사업계획(97년)'!#REF!</definedName>
    <definedName name="달별" localSheetId="57">'[21]사업계획(97년)'!#REF!</definedName>
    <definedName name="달별" localSheetId="59">'[21]사업계획(97년)'!#REF!</definedName>
    <definedName name="달별" localSheetId="54">'[21]사업계획(97년)'!#REF!</definedName>
    <definedName name="달별" localSheetId="56">'[21]사업계획(97년)'!#REF!</definedName>
    <definedName name="달별" localSheetId="62">'[21]사업계획(97년)'!#REF!</definedName>
    <definedName name="달별">'[21]사업계획(97년)'!#REF!</definedName>
    <definedName name="당기순손익" localSheetId="2">#REF!</definedName>
    <definedName name="당기순손익" localSheetId="1">#REF!</definedName>
    <definedName name="당기순손익" localSheetId="3">#REF!</definedName>
    <definedName name="당기순손익" localSheetId="7">#REF!</definedName>
    <definedName name="당기순손익" localSheetId="4">#REF!</definedName>
    <definedName name="당기순손익" localSheetId="5">#REF!</definedName>
    <definedName name="당기순손익" localSheetId="6">#REF!</definedName>
    <definedName name="당기순손익" localSheetId="8">#REF!</definedName>
    <definedName name="당기순손익" localSheetId="9">#REF!</definedName>
    <definedName name="당기순손익" localSheetId="11">#REF!</definedName>
    <definedName name="당기순손익" localSheetId="10">#REF!</definedName>
    <definedName name="당기순손익" localSheetId="16">#REF!</definedName>
    <definedName name="당기순손익" localSheetId="13">#REF!</definedName>
    <definedName name="당기순손익" localSheetId="12">#REF!</definedName>
    <definedName name="당기순손익" localSheetId="15">#REF!</definedName>
    <definedName name="당기순손익" localSheetId="14">#REF!</definedName>
    <definedName name="당기순손익" localSheetId="20">#REF!</definedName>
    <definedName name="당기순손익" localSheetId="17">#REF!</definedName>
    <definedName name="당기순손익" localSheetId="19">#REF!</definedName>
    <definedName name="당기순손익" localSheetId="18">#REF!</definedName>
    <definedName name="당기순손익" localSheetId="24">#REF!</definedName>
    <definedName name="당기순손익" localSheetId="22">#REF!</definedName>
    <definedName name="당기순손익" localSheetId="21">#REF!</definedName>
    <definedName name="당기순손익" localSheetId="23">#REF!</definedName>
    <definedName name="당기순손익" localSheetId="25">#REF!</definedName>
    <definedName name="당기순손익" localSheetId="26">#REF!</definedName>
    <definedName name="당기순손익" localSheetId="27">#REF!</definedName>
    <definedName name="당기순손익" localSheetId="28">#REF!</definedName>
    <definedName name="당기순손익" localSheetId="32">#REF!</definedName>
    <definedName name="당기순손익" localSheetId="33">#REF!</definedName>
    <definedName name="당기순손익" localSheetId="34">#REF!</definedName>
    <definedName name="당기순손익" localSheetId="35">#REF!</definedName>
    <definedName name="당기순손익" localSheetId="29">#REF!</definedName>
    <definedName name="당기순손익" localSheetId="30">#REF!</definedName>
    <definedName name="당기순손익" localSheetId="31">#REF!</definedName>
    <definedName name="당기순손익" localSheetId="36">#REF!</definedName>
    <definedName name="당기순손익" localSheetId="37">#REF!</definedName>
    <definedName name="당기순손익" localSheetId="38">#REF!</definedName>
    <definedName name="당기순손익" localSheetId="39">#REF!</definedName>
    <definedName name="당기순손익" localSheetId="40">#REF!</definedName>
    <definedName name="당기순손익" localSheetId="41">#REF!</definedName>
    <definedName name="당기순손익" localSheetId="42">#REF!</definedName>
    <definedName name="당기순손익" localSheetId="43">#REF!</definedName>
    <definedName name="당기순손익" localSheetId="44">#REF!</definedName>
    <definedName name="당기순손익" localSheetId="61">#REF!</definedName>
    <definedName name="당기순손익" localSheetId="60">#REF!</definedName>
    <definedName name="당기순손익" localSheetId="47">#REF!</definedName>
    <definedName name="당기순손익" localSheetId="46">#REF!</definedName>
    <definedName name="당기순손익" localSheetId="45">#REF!</definedName>
    <definedName name="당기순손익" localSheetId="48">#REF!</definedName>
    <definedName name="당기순손익" localSheetId="50">#REF!</definedName>
    <definedName name="당기순손익" localSheetId="51">#REF!</definedName>
    <definedName name="당기순손익" localSheetId="52">#REF!</definedName>
    <definedName name="당기순손익" localSheetId="49">#REF!</definedName>
    <definedName name="당기순손익" localSheetId="55">#REF!</definedName>
    <definedName name="당기순손익" localSheetId="58">#REF!</definedName>
    <definedName name="당기순손익" localSheetId="53">#REF!</definedName>
    <definedName name="당기순손익" localSheetId="57">#REF!</definedName>
    <definedName name="당기순손익" localSheetId="59">#REF!</definedName>
    <definedName name="당기순손익" localSheetId="54">#REF!</definedName>
    <definedName name="당기순손익" localSheetId="56">#REF!</definedName>
    <definedName name="당기순손익" localSheetId="62">#REF!</definedName>
    <definedName name="당기순손익">#REF!</definedName>
    <definedName name="당기순이익" localSheetId="2">#REF!</definedName>
    <definedName name="당기순이익" localSheetId="1">#REF!</definedName>
    <definedName name="당기순이익" localSheetId="3">#REF!</definedName>
    <definedName name="당기순이익" localSheetId="7">#REF!</definedName>
    <definedName name="당기순이익" localSheetId="4">#REF!</definedName>
    <definedName name="당기순이익" localSheetId="5">#REF!</definedName>
    <definedName name="당기순이익" localSheetId="6">#REF!</definedName>
    <definedName name="당기순이익" localSheetId="8">#REF!</definedName>
    <definedName name="당기순이익" localSheetId="9">#REF!</definedName>
    <definedName name="당기순이익" localSheetId="11">#REF!</definedName>
    <definedName name="당기순이익" localSheetId="10">#REF!</definedName>
    <definedName name="당기순이익" localSheetId="16">#REF!</definedName>
    <definedName name="당기순이익" localSheetId="13">#REF!</definedName>
    <definedName name="당기순이익" localSheetId="12">#REF!</definedName>
    <definedName name="당기순이익" localSheetId="15">#REF!</definedName>
    <definedName name="당기순이익" localSheetId="14">#REF!</definedName>
    <definedName name="당기순이익" localSheetId="20">#REF!</definedName>
    <definedName name="당기순이익" localSheetId="17">#REF!</definedName>
    <definedName name="당기순이익" localSheetId="19">#REF!</definedName>
    <definedName name="당기순이익" localSheetId="18">#REF!</definedName>
    <definedName name="당기순이익" localSheetId="24">#REF!</definedName>
    <definedName name="당기순이익" localSheetId="22">#REF!</definedName>
    <definedName name="당기순이익" localSheetId="21">#REF!</definedName>
    <definedName name="당기순이익" localSheetId="23">#REF!</definedName>
    <definedName name="당기순이익" localSheetId="25">#REF!</definedName>
    <definedName name="당기순이익" localSheetId="26">#REF!</definedName>
    <definedName name="당기순이익" localSheetId="27">#REF!</definedName>
    <definedName name="당기순이익" localSheetId="28">#REF!</definedName>
    <definedName name="당기순이익" localSheetId="32">#REF!</definedName>
    <definedName name="당기순이익" localSheetId="33">#REF!</definedName>
    <definedName name="당기순이익" localSheetId="34">#REF!</definedName>
    <definedName name="당기순이익" localSheetId="35">#REF!</definedName>
    <definedName name="당기순이익" localSheetId="29">#REF!</definedName>
    <definedName name="당기순이익" localSheetId="30">#REF!</definedName>
    <definedName name="당기순이익" localSheetId="31">#REF!</definedName>
    <definedName name="당기순이익" localSheetId="36">#REF!</definedName>
    <definedName name="당기순이익" localSheetId="37">#REF!</definedName>
    <definedName name="당기순이익" localSheetId="38">#REF!</definedName>
    <definedName name="당기순이익" localSheetId="39">#REF!</definedName>
    <definedName name="당기순이익" localSheetId="40">#REF!</definedName>
    <definedName name="당기순이익" localSheetId="41">#REF!</definedName>
    <definedName name="당기순이익" localSheetId="42">#REF!</definedName>
    <definedName name="당기순이익" localSheetId="43">#REF!</definedName>
    <definedName name="당기순이익" localSheetId="44">#REF!</definedName>
    <definedName name="당기순이익" localSheetId="61">#REF!</definedName>
    <definedName name="당기순이익" localSheetId="60">#REF!</definedName>
    <definedName name="당기순이익" localSheetId="47">#REF!</definedName>
    <definedName name="당기순이익" localSheetId="46">#REF!</definedName>
    <definedName name="당기순이익" localSheetId="45">#REF!</definedName>
    <definedName name="당기순이익" localSheetId="48">#REF!</definedName>
    <definedName name="당기순이익" localSheetId="50">#REF!</definedName>
    <definedName name="당기순이익" localSheetId="51">#REF!</definedName>
    <definedName name="당기순이익" localSheetId="52">#REF!</definedName>
    <definedName name="당기순이익" localSheetId="49">#REF!</definedName>
    <definedName name="당기순이익" localSheetId="55">#REF!</definedName>
    <definedName name="당기순이익" localSheetId="58">#REF!</definedName>
    <definedName name="당기순이익" localSheetId="53">#REF!</definedName>
    <definedName name="당기순이익" localSheetId="57">#REF!</definedName>
    <definedName name="당기순이익" localSheetId="59">#REF!</definedName>
    <definedName name="당기순이익" localSheetId="54">#REF!</definedName>
    <definedName name="당기순이익" localSheetId="56">#REF!</definedName>
    <definedName name="당기순이익" localSheetId="62">#REF!</definedName>
    <definedName name="당기순이익">#REF!</definedName>
    <definedName name="대차대조표" localSheetId="2">#REF!</definedName>
    <definedName name="대차대조표" localSheetId="1">#REF!</definedName>
    <definedName name="대차대조표" localSheetId="3">#REF!</definedName>
    <definedName name="대차대조표" localSheetId="7">#REF!</definedName>
    <definedName name="대차대조표" localSheetId="4">#REF!</definedName>
    <definedName name="대차대조표" localSheetId="5">#REF!</definedName>
    <definedName name="대차대조표" localSheetId="6">#REF!</definedName>
    <definedName name="대차대조표" localSheetId="8">#REF!</definedName>
    <definedName name="대차대조표" localSheetId="9">#REF!</definedName>
    <definedName name="대차대조표" localSheetId="11">#REF!</definedName>
    <definedName name="대차대조표" localSheetId="10">#REF!</definedName>
    <definedName name="대차대조표" localSheetId="16">#REF!</definedName>
    <definedName name="대차대조표" localSheetId="13">#REF!</definedName>
    <definedName name="대차대조표" localSheetId="12">#REF!</definedName>
    <definedName name="대차대조표" localSheetId="15">#REF!</definedName>
    <definedName name="대차대조표" localSheetId="14">#REF!</definedName>
    <definedName name="대차대조표" localSheetId="20">#REF!</definedName>
    <definedName name="대차대조표" localSheetId="17">#REF!</definedName>
    <definedName name="대차대조표" localSheetId="19">#REF!</definedName>
    <definedName name="대차대조표" localSheetId="18">#REF!</definedName>
    <definedName name="대차대조표" localSheetId="24">#REF!</definedName>
    <definedName name="대차대조표" localSheetId="22">#REF!</definedName>
    <definedName name="대차대조표" localSheetId="21">#REF!</definedName>
    <definedName name="대차대조표" localSheetId="23">#REF!</definedName>
    <definedName name="대차대조표" localSheetId="25">#REF!</definedName>
    <definedName name="대차대조표" localSheetId="26">#REF!</definedName>
    <definedName name="대차대조표" localSheetId="27">#REF!</definedName>
    <definedName name="대차대조표" localSheetId="28">#REF!</definedName>
    <definedName name="대차대조표" localSheetId="32">#REF!</definedName>
    <definedName name="대차대조표" localSheetId="33">#REF!</definedName>
    <definedName name="대차대조표" localSheetId="34">#REF!</definedName>
    <definedName name="대차대조표" localSheetId="35">#REF!</definedName>
    <definedName name="대차대조표" localSheetId="29">#REF!</definedName>
    <definedName name="대차대조표" localSheetId="30">#REF!</definedName>
    <definedName name="대차대조표" localSheetId="31">#REF!</definedName>
    <definedName name="대차대조표" localSheetId="36">#REF!</definedName>
    <definedName name="대차대조표" localSheetId="37">#REF!</definedName>
    <definedName name="대차대조표" localSheetId="38">#REF!</definedName>
    <definedName name="대차대조표" localSheetId="39">#REF!</definedName>
    <definedName name="대차대조표" localSheetId="40">#REF!</definedName>
    <definedName name="대차대조표" localSheetId="41">#REF!</definedName>
    <definedName name="대차대조표" localSheetId="42">#REF!</definedName>
    <definedName name="대차대조표" localSheetId="43">#REF!</definedName>
    <definedName name="대차대조표" localSheetId="44">#REF!</definedName>
    <definedName name="대차대조표" localSheetId="61">#REF!</definedName>
    <definedName name="대차대조표" localSheetId="60">#REF!</definedName>
    <definedName name="대차대조표" localSheetId="47">#REF!</definedName>
    <definedName name="대차대조표" localSheetId="46">#REF!</definedName>
    <definedName name="대차대조표" localSheetId="45">#REF!</definedName>
    <definedName name="대차대조표" localSheetId="48">#REF!</definedName>
    <definedName name="대차대조표" localSheetId="50">#REF!</definedName>
    <definedName name="대차대조표" localSheetId="51">#REF!</definedName>
    <definedName name="대차대조표" localSheetId="52">#REF!</definedName>
    <definedName name="대차대조표" localSheetId="49">#REF!</definedName>
    <definedName name="대차대조표" localSheetId="55">#REF!</definedName>
    <definedName name="대차대조표" localSheetId="58">#REF!</definedName>
    <definedName name="대차대조표" localSheetId="53">#REF!</definedName>
    <definedName name="대차대조표" localSheetId="57">#REF!</definedName>
    <definedName name="대차대조표" localSheetId="59">#REF!</definedName>
    <definedName name="대차대조표" localSheetId="54">#REF!</definedName>
    <definedName name="대차대조표" localSheetId="56">#REF!</definedName>
    <definedName name="대차대조표" localSheetId="62">#REF!</definedName>
    <definedName name="대차대조표">#REF!</definedName>
    <definedName name="대차대조표차이" localSheetId="2">BlankMacro1</definedName>
    <definedName name="대차대조표차이" localSheetId="1">BlankMacro1</definedName>
    <definedName name="대차대조표차이" localSheetId="3">BlankMacro1</definedName>
    <definedName name="대차대조표차이" localSheetId="7">BlankMacro1</definedName>
    <definedName name="대차대조표차이" localSheetId="4">BlankMacro1</definedName>
    <definedName name="대차대조표차이" localSheetId="5">BlankMacro1</definedName>
    <definedName name="대차대조표차이" localSheetId="6">BlankMacro1</definedName>
    <definedName name="대차대조표차이" localSheetId="8">BlankMacro1</definedName>
    <definedName name="대차대조표차이" localSheetId="9">BlankMacro1</definedName>
    <definedName name="대차대조표차이" localSheetId="11">BlankMacro1</definedName>
    <definedName name="대차대조표차이" localSheetId="10">BlankMacro1</definedName>
    <definedName name="대차대조표차이" localSheetId="16">BlankMacro1</definedName>
    <definedName name="대차대조표차이" localSheetId="13">BlankMacro1</definedName>
    <definedName name="대차대조표차이" localSheetId="12">BlankMacro1</definedName>
    <definedName name="대차대조표차이" localSheetId="15">BlankMacro1</definedName>
    <definedName name="대차대조표차이" localSheetId="14">BlankMacro1</definedName>
    <definedName name="대차대조표차이" localSheetId="20">BlankMacro1</definedName>
    <definedName name="대차대조표차이" localSheetId="17">BlankMacro1</definedName>
    <definedName name="대차대조표차이" localSheetId="19">BlankMacro1</definedName>
    <definedName name="대차대조표차이" localSheetId="18">BlankMacro1</definedName>
    <definedName name="대차대조표차이" localSheetId="24">BlankMacro1</definedName>
    <definedName name="대차대조표차이" localSheetId="22">BlankMacro1</definedName>
    <definedName name="대차대조표차이" localSheetId="21">BlankMacro1</definedName>
    <definedName name="대차대조표차이" localSheetId="23">BlankMacro1</definedName>
    <definedName name="대차대조표차이" localSheetId="25">BlankMacro1</definedName>
    <definedName name="대차대조표차이" localSheetId="26">BlankMacro1</definedName>
    <definedName name="대차대조표차이" localSheetId="27">BlankMacro1</definedName>
    <definedName name="대차대조표차이" localSheetId="28">BlankMacro1</definedName>
    <definedName name="대차대조표차이" localSheetId="32">BlankMacro1</definedName>
    <definedName name="대차대조표차이" localSheetId="33">BlankMacro1</definedName>
    <definedName name="대차대조표차이" localSheetId="34">BlankMacro1</definedName>
    <definedName name="대차대조표차이" localSheetId="35">BlankMacro1</definedName>
    <definedName name="대차대조표차이" localSheetId="29">BlankMacro1</definedName>
    <definedName name="대차대조표차이" localSheetId="30">BlankMacro1</definedName>
    <definedName name="대차대조표차이" localSheetId="31">BlankMacro1</definedName>
    <definedName name="대차대조표차이" localSheetId="36">BlankMacro1</definedName>
    <definedName name="대차대조표차이" localSheetId="37">BlankMacro1</definedName>
    <definedName name="대차대조표차이" localSheetId="38">BlankMacro1</definedName>
    <definedName name="대차대조표차이" localSheetId="39">BlankMacro1</definedName>
    <definedName name="대차대조표차이" localSheetId="40">BlankMacro1</definedName>
    <definedName name="대차대조표차이" localSheetId="41">BlankMacro1</definedName>
    <definedName name="대차대조표차이" localSheetId="42">BlankMacro1</definedName>
    <definedName name="대차대조표차이" localSheetId="43">BlankMacro1</definedName>
    <definedName name="대차대조표차이" localSheetId="44">BlankMacro1</definedName>
    <definedName name="대차대조표차이" localSheetId="61">BlankMacro1</definedName>
    <definedName name="대차대조표차이" localSheetId="60">BlankMacro1</definedName>
    <definedName name="대차대조표차이" localSheetId="47">BlankMacro1</definedName>
    <definedName name="대차대조표차이" localSheetId="46">BlankMacro1</definedName>
    <definedName name="대차대조표차이" localSheetId="45">BlankMacro1</definedName>
    <definedName name="대차대조표차이" localSheetId="48">BlankMacro1</definedName>
    <definedName name="대차대조표차이" localSheetId="50">BlankMacro1</definedName>
    <definedName name="대차대조표차이" localSheetId="51">BlankMacro1</definedName>
    <definedName name="대차대조표차이" localSheetId="52">BlankMacro1</definedName>
    <definedName name="대차대조표차이" localSheetId="49">BlankMacro1</definedName>
    <definedName name="대차대조표차이" localSheetId="55">BlankMacro1</definedName>
    <definedName name="대차대조표차이" localSheetId="58">BlankMacro1</definedName>
    <definedName name="대차대조표차이" localSheetId="53">BlankMacro1</definedName>
    <definedName name="대차대조표차이" localSheetId="57">BlankMacro1</definedName>
    <definedName name="대차대조표차이" localSheetId="59">BlankMacro1</definedName>
    <definedName name="대차대조표차이" localSheetId="54">BlankMacro1</definedName>
    <definedName name="대차대조표차이" localSheetId="56">BlankMacro1</definedName>
    <definedName name="대차대조표차이" localSheetId="62">BlankMacro1</definedName>
    <definedName name="대차대조표차이">BlankMacro1</definedName>
    <definedName name="대회" localSheetId="2">#REF!</definedName>
    <definedName name="대회" localSheetId="1">#REF!</definedName>
    <definedName name="대회" localSheetId="3">#REF!</definedName>
    <definedName name="대회" localSheetId="7">#REF!</definedName>
    <definedName name="대회" localSheetId="4">#REF!</definedName>
    <definedName name="대회" localSheetId="5">#REF!</definedName>
    <definedName name="대회" localSheetId="6">#REF!</definedName>
    <definedName name="대회" localSheetId="8">#REF!</definedName>
    <definedName name="대회" localSheetId="9">#REF!</definedName>
    <definedName name="대회" localSheetId="11">#REF!</definedName>
    <definedName name="대회" localSheetId="10">#REF!</definedName>
    <definedName name="대회" localSheetId="16">#REF!</definedName>
    <definedName name="대회" localSheetId="13">#REF!</definedName>
    <definedName name="대회" localSheetId="12">#REF!</definedName>
    <definedName name="대회" localSheetId="15">#REF!</definedName>
    <definedName name="대회" localSheetId="14">#REF!</definedName>
    <definedName name="대회" localSheetId="20">#REF!</definedName>
    <definedName name="대회" localSheetId="17">#REF!</definedName>
    <definedName name="대회" localSheetId="19">#REF!</definedName>
    <definedName name="대회" localSheetId="18">#REF!</definedName>
    <definedName name="대회" localSheetId="24">#REF!</definedName>
    <definedName name="대회" localSheetId="22">#REF!</definedName>
    <definedName name="대회" localSheetId="21">#REF!</definedName>
    <definedName name="대회" localSheetId="23">#REF!</definedName>
    <definedName name="대회" localSheetId="25">#REF!</definedName>
    <definedName name="대회" localSheetId="26">#REF!</definedName>
    <definedName name="대회" localSheetId="27">#REF!</definedName>
    <definedName name="대회" localSheetId="28">#REF!</definedName>
    <definedName name="대회" localSheetId="32">#REF!</definedName>
    <definedName name="대회" localSheetId="33">#REF!</definedName>
    <definedName name="대회" localSheetId="34">#REF!</definedName>
    <definedName name="대회" localSheetId="35">#REF!</definedName>
    <definedName name="대회" localSheetId="29">#REF!</definedName>
    <definedName name="대회" localSheetId="30">#REF!</definedName>
    <definedName name="대회" localSheetId="31">#REF!</definedName>
    <definedName name="대회" localSheetId="36">#REF!</definedName>
    <definedName name="대회" localSheetId="37">#REF!</definedName>
    <definedName name="대회" localSheetId="38">#REF!</definedName>
    <definedName name="대회" localSheetId="39">#REF!</definedName>
    <definedName name="대회" localSheetId="40">#REF!</definedName>
    <definedName name="대회" localSheetId="41">#REF!</definedName>
    <definedName name="대회" localSheetId="42">#REF!</definedName>
    <definedName name="대회" localSheetId="43">#REF!</definedName>
    <definedName name="대회" localSheetId="44">#REF!</definedName>
    <definedName name="대회" localSheetId="61">#REF!</definedName>
    <definedName name="대회" localSheetId="60">#REF!</definedName>
    <definedName name="대회" localSheetId="47">#REF!</definedName>
    <definedName name="대회" localSheetId="46">#REF!</definedName>
    <definedName name="대회" localSheetId="45">#REF!</definedName>
    <definedName name="대회" localSheetId="48">#REF!</definedName>
    <definedName name="대회" localSheetId="50">#REF!</definedName>
    <definedName name="대회" localSheetId="51">#REF!</definedName>
    <definedName name="대회" localSheetId="52">#REF!</definedName>
    <definedName name="대회" localSheetId="49">#REF!</definedName>
    <definedName name="대회" localSheetId="55">#REF!</definedName>
    <definedName name="대회" localSheetId="58">#REF!</definedName>
    <definedName name="대회" localSheetId="53">#REF!</definedName>
    <definedName name="대회" localSheetId="57">#REF!</definedName>
    <definedName name="대회" localSheetId="59">#REF!</definedName>
    <definedName name="대회" localSheetId="54">#REF!</definedName>
    <definedName name="대회" localSheetId="56">#REF!</definedName>
    <definedName name="대회" localSheetId="62">#REF!</definedName>
    <definedName name="대회">#REF!</definedName>
    <definedName name="ㄹ" localSheetId="2">#REF!</definedName>
    <definedName name="ㄹ" localSheetId="1">#REF!</definedName>
    <definedName name="ㄹ" localSheetId="3">#REF!</definedName>
    <definedName name="ㄹ" localSheetId="7">#REF!</definedName>
    <definedName name="ㄹ" localSheetId="4">#REF!</definedName>
    <definedName name="ㄹ" localSheetId="5">#REF!</definedName>
    <definedName name="ㄹ" localSheetId="6">#REF!</definedName>
    <definedName name="ㄹ" localSheetId="8">#REF!</definedName>
    <definedName name="ㄹ" localSheetId="9">#REF!</definedName>
    <definedName name="ㄹ" localSheetId="11">#REF!</definedName>
    <definedName name="ㄹ" localSheetId="10">#REF!</definedName>
    <definedName name="ㄹ" localSheetId="16">#REF!</definedName>
    <definedName name="ㄹ" localSheetId="13">#REF!</definedName>
    <definedName name="ㄹ" localSheetId="12">#REF!</definedName>
    <definedName name="ㄹ" localSheetId="15">#REF!</definedName>
    <definedName name="ㄹ" localSheetId="14">#REF!</definedName>
    <definedName name="ㄹ" localSheetId="20">#REF!</definedName>
    <definedName name="ㄹ" localSheetId="17">#REF!</definedName>
    <definedName name="ㄹ" localSheetId="19">#REF!</definedName>
    <definedName name="ㄹ" localSheetId="18">#REF!</definedName>
    <definedName name="ㄹ" localSheetId="24">#REF!</definedName>
    <definedName name="ㄹ" localSheetId="22">#REF!</definedName>
    <definedName name="ㄹ" localSheetId="21">#REF!</definedName>
    <definedName name="ㄹ" localSheetId="23">#REF!</definedName>
    <definedName name="ㄹ" localSheetId="25">#REF!</definedName>
    <definedName name="ㄹ" localSheetId="26">#REF!</definedName>
    <definedName name="ㄹ" localSheetId="27">#REF!</definedName>
    <definedName name="ㄹ" localSheetId="28">#REF!</definedName>
    <definedName name="ㄹ" localSheetId="32">#REF!</definedName>
    <definedName name="ㄹ" localSheetId="33">#REF!</definedName>
    <definedName name="ㄹ" localSheetId="34">#REF!</definedName>
    <definedName name="ㄹ" localSheetId="35">#REF!</definedName>
    <definedName name="ㄹ" localSheetId="29">#REF!</definedName>
    <definedName name="ㄹ" localSheetId="30">#REF!</definedName>
    <definedName name="ㄹ" localSheetId="31">#REF!</definedName>
    <definedName name="ㄹ" localSheetId="36">#REF!</definedName>
    <definedName name="ㄹ" localSheetId="37">#REF!</definedName>
    <definedName name="ㄹ" localSheetId="38">#REF!</definedName>
    <definedName name="ㄹ" localSheetId="39">#REF!</definedName>
    <definedName name="ㄹ" localSheetId="40">#REF!</definedName>
    <definedName name="ㄹ" localSheetId="41">#REF!</definedName>
    <definedName name="ㄹ" localSheetId="42">#REF!</definedName>
    <definedName name="ㄹ" localSheetId="43">#REF!</definedName>
    <definedName name="ㄹ" localSheetId="44">#REF!</definedName>
    <definedName name="ㄹ" localSheetId="61">#REF!</definedName>
    <definedName name="ㄹ" localSheetId="60">#REF!</definedName>
    <definedName name="ㄹ" localSheetId="47">#REF!</definedName>
    <definedName name="ㄹ" localSheetId="46">#REF!</definedName>
    <definedName name="ㄹ" localSheetId="45">#REF!</definedName>
    <definedName name="ㄹ" localSheetId="48">#REF!</definedName>
    <definedName name="ㄹ" localSheetId="50">#REF!</definedName>
    <definedName name="ㄹ" localSheetId="51">#REF!</definedName>
    <definedName name="ㄹ" localSheetId="52">#REF!</definedName>
    <definedName name="ㄹ" localSheetId="49">#REF!</definedName>
    <definedName name="ㄹ" localSheetId="55">#REF!</definedName>
    <definedName name="ㄹ" localSheetId="58">#REF!</definedName>
    <definedName name="ㄹ" localSheetId="53">#REF!</definedName>
    <definedName name="ㄹ" localSheetId="57">#REF!</definedName>
    <definedName name="ㄹ" localSheetId="59">#REF!</definedName>
    <definedName name="ㄹ" localSheetId="54">#REF!</definedName>
    <definedName name="ㄹ" localSheetId="56">#REF!</definedName>
    <definedName name="ㄹ" localSheetId="62">#REF!</definedName>
    <definedName name="ㄹ">#REF!</definedName>
    <definedName name="ㄹㄹ" localSheetId="2">#REF!</definedName>
    <definedName name="ㄹㄹ" localSheetId="1">#REF!</definedName>
    <definedName name="ㄹㄹ" localSheetId="3">#REF!</definedName>
    <definedName name="ㄹㄹ" localSheetId="7">#REF!</definedName>
    <definedName name="ㄹㄹ" localSheetId="4">#REF!</definedName>
    <definedName name="ㄹㄹ" localSheetId="5">#REF!</definedName>
    <definedName name="ㄹㄹ" localSheetId="6">#REF!</definedName>
    <definedName name="ㄹㄹ" localSheetId="8">#REF!</definedName>
    <definedName name="ㄹㄹ" localSheetId="9">#REF!</definedName>
    <definedName name="ㄹㄹ" localSheetId="11">#REF!</definedName>
    <definedName name="ㄹㄹ" localSheetId="10">#REF!</definedName>
    <definedName name="ㄹㄹ" localSheetId="16">#REF!</definedName>
    <definedName name="ㄹㄹ" localSheetId="13">#REF!</definedName>
    <definedName name="ㄹㄹ" localSheetId="12">#REF!</definedName>
    <definedName name="ㄹㄹ" localSheetId="15">#REF!</definedName>
    <definedName name="ㄹㄹ" localSheetId="14">#REF!</definedName>
    <definedName name="ㄹㄹ" localSheetId="20">#REF!</definedName>
    <definedName name="ㄹㄹ" localSheetId="17">#REF!</definedName>
    <definedName name="ㄹㄹ" localSheetId="19">#REF!</definedName>
    <definedName name="ㄹㄹ" localSheetId="18">#REF!</definedName>
    <definedName name="ㄹㄹ" localSheetId="24">#REF!</definedName>
    <definedName name="ㄹㄹ" localSheetId="22">#REF!</definedName>
    <definedName name="ㄹㄹ" localSheetId="21">#REF!</definedName>
    <definedName name="ㄹㄹ" localSheetId="23">#REF!</definedName>
    <definedName name="ㄹㄹ" localSheetId="25">#REF!</definedName>
    <definedName name="ㄹㄹ" localSheetId="26">#REF!</definedName>
    <definedName name="ㄹㄹ" localSheetId="27">#REF!</definedName>
    <definedName name="ㄹㄹ" localSheetId="28">#REF!</definedName>
    <definedName name="ㄹㄹ" localSheetId="32">#REF!</definedName>
    <definedName name="ㄹㄹ" localSheetId="33">#REF!</definedName>
    <definedName name="ㄹㄹ" localSheetId="34">#REF!</definedName>
    <definedName name="ㄹㄹ" localSheetId="35">#REF!</definedName>
    <definedName name="ㄹㄹ" localSheetId="29">#REF!</definedName>
    <definedName name="ㄹㄹ" localSheetId="30">#REF!</definedName>
    <definedName name="ㄹㄹ" localSheetId="31">#REF!</definedName>
    <definedName name="ㄹㄹ" localSheetId="36">#REF!</definedName>
    <definedName name="ㄹㄹ" localSheetId="37">#REF!</definedName>
    <definedName name="ㄹㄹ" localSheetId="38">#REF!</definedName>
    <definedName name="ㄹㄹ" localSheetId="39">#REF!</definedName>
    <definedName name="ㄹㄹ" localSheetId="40">#REF!</definedName>
    <definedName name="ㄹㄹ" localSheetId="41">#REF!</definedName>
    <definedName name="ㄹㄹ" localSheetId="42">#REF!</definedName>
    <definedName name="ㄹㄹ" localSheetId="43">#REF!</definedName>
    <definedName name="ㄹㄹ" localSheetId="44">#REF!</definedName>
    <definedName name="ㄹㄹ" localSheetId="61">#REF!</definedName>
    <definedName name="ㄹㄹ" localSheetId="60">#REF!</definedName>
    <definedName name="ㄹㄹ" localSheetId="47">#REF!</definedName>
    <definedName name="ㄹㄹ" localSheetId="46">#REF!</definedName>
    <definedName name="ㄹㄹ" localSheetId="45">#REF!</definedName>
    <definedName name="ㄹㄹ" localSheetId="48">#REF!</definedName>
    <definedName name="ㄹㄹ" localSheetId="50">#REF!</definedName>
    <definedName name="ㄹㄹ" localSheetId="51">#REF!</definedName>
    <definedName name="ㄹㄹ" localSheetId="52">#REF!</definedName>
    <definedName name="ㄹㄹ" localSheetId="49">#REF!</definedName>
    <definedName name="ㄹㄹ" localSheetId="55">#REF!</definedName>
    <definedName name="ㄹㄹ" localSheetId="58">#REF!</definedName>
    <definedName name="ㄹㄹ" localSheetId="53">#REF!</definedName>
    <definedName name="ㄹㄹ" localSheetId="57">#REF!</definedName>
    <definedName name="ㄹㄹ" localSheetId="59">#REF!</definedName>
    <definedName name="ㄹㄹ" localSheetId="54">#REF!</definedName>
    <definedName name="ㄹㄹ" localSheetId="56">#REF!</definedName>
    <definedName name="ㄹㄹ" localSheetId="62">#REF!</definedName>
    <definedName name="ㄹㄹ">#REF!</definedName>
    <definedName name="ㄹㄹㄹㄹ" localSheetId="2">#REF!</definedName>
    <definedName name="ㄹㄹㄹㄹ" localSheetId="1">#REF!</definedName>
    <definedName name="ㄹㄹㄹㄹ" localSheetId="3">#REF!</definedName>
    <definedName name="ㄹㄹㄹㄹ" localSheetId="7">#REF!</definedName>
    <definedName name="ㄹㄹㄹㄹ" localSheetId="4">#REF!</definedName>
    <definedName name="ㄹㄹㄹㄹ" localSheetId="5">#REF!</definedName>
    <definedName name="ㄹㄹㄹㄹ" localSheetId="6">#REF!</definedName>
    <definedName name="ㄹㄹㄹㄹ" localSheetId="8">#REF!</definedName>
    <definedName name="ㄹㄹㄹㄹ" localSheetId="9">#REF!</definedName>
    <definedName name="ㄹㄹㄹㄹ" localSheetId="11">#REF!</definedName>
    <definedName name="ㄹㄹㄹㄹ" localSheetId="10">#REF!</definedName>
    <definedName name="ㄹㄹㄹㄹ" localSheetId="16">#REF!</definedName>
    <definedName name="ㄹㄹㄹㄹ" localSheetId="13">#REF!</definedName>
    <definedName name="ㄹㄹㄹㄹ" localSheetId="12">#REF!</definedName>
    <definedName name="ㄹㄹㄹㄹ" localSheetId="15">#REF!</definedName>
    <definedName name="ㄹㄹㄹㄹ" localSheetId="14">#REF!</definedName>
    <definedName name="ㄹㄹㄹㄹ" localSheetId="20">#REF!</definedName>
    <definedName name="ㄹㄹㄹㄹ" localSheetId="17">#REF!</definedName>
    <definedName name="ㄹㄹㄹㄹ" localSheetId="19">#REF!</definedName>
    <definedName name="ㄹㄹㄹㄹ" localSheetId="18">#REF!</definedName>
    <definedName name="ㄹㄹㄹㄹ" localSheetId="24">#REF!</definedName>
    <definedName name="ㄹㄹㄹㄹ" localSheetId="22">#REF!</definedName>
    <definedName name="ㄹㄹㄹㄹ" localSheetId="21">#REF!</definedName>
    <definedName name="ㄹㄹㄹㄹ" localSheetId="23">#REF!</definedName>
    <definedName name="ㄹㄹㄹㄹ" localSheetId="25">#REF!</definedName>
    <definedName name="ㄹㄹㄹㄹ" localSheetId="26">#REF!</definedName>
    <definedName name="ㄹㄹㄹㄹ" localSheetId="27">#REF!</definedName>
    <definedName name="ㄹㄹㄹㄹ" localSheetId="28">#REF!</definedName>
    <definedName name="ㄹㄹㄹㄹ" localSheetId="32">#REF!</definedName>
    <definedName name="ㄹㄹㄹㄹ" localSheetId="33">#REF!</definedName>
    <definedName name="ㄹㄹㄹㄹ" localSheetId="34">#REF!</definedName>
    <definedName name="ㄹㄹㄹㄹ" localSheetId="35">#REF!</definedName>
    <definedName name="ㄹㄹㄹㄹ" localSheetId="29">#REF!</definedName>
    <definedName name="ㄹㄹㄹㄹ" localSheetId="30">#REF!</definedName>
    <definedName name="ㄹㄹㄹㄹ" localSheetId="31">#REF!</definedName>
    <definedName name="ㄹㄹㄹㄹ" localSheetId="36">#REF!</definedName>
    <definedName name="ㄹㄹㄹㄹ" localSheetId="37">#REF!</definedName>
    <definedName name="ㄹㄹㄹㄹ" localSheetId="38">#REF!</definedName>
    <definedName name="ㄹㄹㄹㄹ" localSheetId="39">#REF!</definedName>
    <definedName name="ㄹㄹㄹㄹ" localSheetId="40">#REF!</definedName>
    <definedName name="ㄹㄹㄹㄹ" localSheetId="41">#REF!</definedName>
    <definedName name="ㄹㄹㄹㄹ" localSheetId="42">#REF!</definedName>
    <definedName name="ㄹㄹㄹㄹ" localSheetId="43">#REF!</definedName>
    <definedName name="ㄹㄹㄹㄹ" localSheetId="44">#REF!</definedName>
    <definedName name="ㄹㄹㄹㄹ" localSheetId="61">#REF!</definedName>
    <definedName name="ㄹㄹㄹㄹ" localSheetId="60">#REF!</definedName>
    <definedName name="ㄹㄹㄹㄹ" localSheetId="47">#REF!</definedName>
    <definedName name="ㄹㄹㄹㄹ" localSheetId="46">#REF!</definedName>
    <definedName name="ㄹㄹㄹㄹ" localSheetId="45">#REF!</definedName>
    <definedName name="ㄹㄹㄹㄹ" localSheetId="48">#REF!</definedName>
    <definedName name="ㄹㄹㄹㄹ" localSheetId="50">#REF!</definedName>
    <definedName name="ㄹㄹㄹㄹ" localSheetId="51">#REF!</definedName>
    <definedName name="ㄹㄹㄹㄹ" localSheetId="52">#REF!</definedName>
    <definedName name="ㄹㄹㄹㄹ" localSheetId="49">#REF!</definedName>
    <definedName name="ㄹㄹㄹㄹ" localSheetId="55">#REF!</definedName>
    <definedName name="ㄹㄹㄹㄹ" localSheetId="58">#REF!</definedName>
    <definedName name="ㄹㄹㄹㄹ" localSheetId="53">#REF!</definedName>
    <definedName name="ㄹㄹㄹㄹ" localSheetId="57">#REF!</definedName>
    <definedName name="ㄹㄹㄹㄹ" localSheetId="59">#REF!</definedName>
    <definedName name="ㄹㄹㄹㄹ" localSheetId="54">#REF!</definedName>
    <definedName name="ㄹㄹㄹㄹ" localSheetId="56">#REF!</definedName>
    <definedName name="ㄹㄹㄹㄹ" localSheetId="62">#REF!</definedName>
    <definedName name="ㄹㄹㄹㄹ">#REF!</definedName>
    <definedName name="ㄹㄹㄹㄹㄹ" localSheetId="2">#REF!</definedName>
    <definedName name="ㄹㄹㄹㄹㄹ" localSheetId="1">#REF!</definedName>
    <definedName name="ㄹㄹㄹㄹㄹ" localSheetId="3">#REF!</definedName>
    <definedName name="ㄹㄹㄹㄹㄹ" localSheetId="7">#REF!</definedName>
    <definedName name="ㄹㄹㄹㄹㄹ" localSheetId="4">#REF!</definedName>
    <definedName name="ㄹㄹㄹㄹㄹ" localSheetId="5">#REF!</definedName>
    <definedName name="ㄹㄹㄹㄹㄹ" localSheetId="6">#REF!</definedName>
    <definedName name="ㄹㄹㄹㄹㄹ" localSheetId="8">#REF!</definedName>
    <definedName name="ㄹㄹㄹㄹㄹ" localSheetId="9">#REF!</definedName>
    <definedName name="ㄹㄹㄹㄹㄹ" localSheetId="11">#REF!</definedName>
    <definedName name="ㄹㄹㄹㄹㄹ" localSheetId="10">#REF!</definedName>
    <definedName name="ㄹㄹㄹㄹㄹ" localSheetId="16">#REF!</definedName>
    <definedName name="ㄹㄹㄹㄹㄹ" localSheetId="13">#REF!</definedName>
    <definedName name="ㄹㄹㄹㄹㄹ" localSheetId="12">#REF!</definedName>
    <definedName name="ㄹㄹㄹㄹㄹ" localSheetId="15">#REF!</definedName>
    <definedName name="ㄹㄹㄹㄹㄹ" localSheetId="14">#REF!</definedName>
    <definedName name="ㄹㄹㄹㄹㄹ" localSheetId="20">#REF!</definedName>
    <definedName name="ㄹㄹㄹㄹㄹ" localSheetId="17">#REF!</definedName>
    <definedName name="ㄹㄹㄹㄹㄹ" localSheetId="19">#REF!</definedName>
    <definedName name="ㄹㄹㄹㄹㄹ" localSheetId="18">#REF!</definedName>
    <definedName name="ㄹㄹㄹㄹㄹ" localSheetId="24">#REF!</definedName>
    <definedName name="ㄹㄹㄹㄹㄹ" localSheetId="22">#REF!</definedName>
    <definedName name="ㄹㄹㄹㄹㄹ" localSheetId="21">#REF!</definedName>
    <definedName name="ㄹㄹㄹㄹㄹ" localSheetId="23">#REF!</definedName>
    <definedName name="ㄹㄹㄹㄹㄹ" localSheetId="25">#REF!</definedName>
    <definedName name="ㄹㄹㄹㄹㄹ" localSheetId="26">#REF!</definedName>
    <definedName name="ㄹㄹㄹㄹㄹ" localSheetId="27">#REF!</definedName>
    <definedName name="ㄹㄹㄹㄹㄹ" localSheetId="28">#REF!</definedName>
    <definedName name="ㄹㄹㄹㄹㄹ" localSheetId="32">#REF!</definedName>
    <definedName name="ㄹㄹㄹㄹㄹ" localSheetId="33">#REF!</definedName>
    <definedName name="ㄹㄹㄹㄹㄹ" localSheetId="34">#REF!</definedName>
    <definedName name="ㄹㄹㄹㄹㄹ" localSheetId="35">#REF!</definedName>
    <definedName name="ㄹㄹㄹㄹㄹ" localSheetId="29">#REF!</definedName>
    <definedName name="ㄹㄹㄹㄹㄹ" localSheetId="30">#REF!</definedName>
    <definedName name="ㄹㄹㄹㄹㄹ" localSheetId="31">#REF!</definedName>
    <definedName name="ㄹㄹㄹㄹㄹ" localSheetId="36">#REF!</definedName>
    <definedName name="ㄹㄹㄹㄹㄹ" localSheetId="37">#REF!</definedName>
    <definedName name="ㄹㄹㄹㄹㄹ" localSheetId="38">#REF!</definedName>
    <definedName name="ㄹㄹㄹㄹㄹ" localSheetId="39">#REF!</definedName>
    <definedName name="ㄹㄹㄹㄹㄹ" localSheetId="40">#REF!</definedName>
    <definedName name="ㄹㄹㄹㄹㄹ" localSheetId="41">#REF!</definedName>
    <definedName name="ㄹㄹㄹㄹㄹ" localSheetId="42">#REF!</definedName>
    <definedName name="ㄹㄹㄹㄹㄹ" localSheetId="43">#REF!</definedName>
    <definedName name="ㄹㄹㄹㄹㄹ" localSheetId="44">#REF!</definedName>
    <definedName name="ㄹㄹㄹㄹㄹ" localSheetId="61">#REF!</definedName>
    <definedName name="ㄹㄹㄹㄹㄹ" localSheetId="60">#REF!</definedName>
    <definedName name="ㄹㄹㄹㄹㄹ" localSheetId="47">#REF!</definedName>
    <definedName name="ㄹㄹㄹㄹㄹ" localSheetId="46">#REF!</definedName>
    <definedName name="ㄹㄹㄹㄹㄹ" localSheetId="45">#REF!</definedName>
    <definedName name="ㄹㄹㄹㄹㄹ" localSheetId="48">#REF!</definedName>
    <definedName name="ㄹㄹㄹㄹㄹ" localSheetId="50">#REF!</definedName>
    <definedName name="ㄹㄹㄹㄹㄹ" localSheetId="51">#REF!</definedName>
    <definedName name="ㄹㄹㄹㄹㄹ" localSheetId="52">#REF!</definedName>
    <definedName name="ㄹㄹㄹㄹㄹ" localSheetId="49">#REF!</definedName>
    <definedName name="ㄹㄹㄹㄹㄹ" localSheetId="55">#REF!</definedName>
    <definedName name="ㄹㄹㄹㄹㄹ" localSheetId="58">#REF!</definedName>
    <definedName name="ㄹㄹㄹㄹㄹ" localSheetId="53">#REF!</definedName>
    <definedName name="ㄹㄹㄹㄹㄹ" localSheetId="57">#REF!</definedName>
    <definedName name="ㄹㄹㄹㄹㄹ" localSheetId="59">#REF!</definedName>
    <definedName name="ㄹㄹㄹㄹㄹ" localSheetId="54">#REF!</definedName>
    <definedName name="ㄹㄹㄹㄹㄹ" localSheetId="56">#REF!</definedName>
    <definedName name="ㄹㄹㄹㄹㄹ" localSheetId="62">#REF!</definedName>
    <definedName name="ㄹㄹㄹㄹㄹ">#REF!</definedName>
    <definedName name="ㄹㅇㄴ" localSheetId="2">'[13]사업계획(97년)'!#REF!</definedName>
    <definedName name="ㄹㅇㄴ" localSheetId="1">'[13]사업계획(97년)'!#REF!</definedName>
    <definedName name="ㄹㅇㄴ" localSheetId="3">'[13]사업계획(97년)'!#REF!</definedName>
    <definedName name="ㄹㅇㄴ" localSheetId="7">'[13]사업계획(97년)'!#REF!</definedName>
    <definedName name="ㄹㅇㄴ" localSheetId="4">'[13]사업계획(97년)'!#REF!</definedName>
    <definedName name="ㄹㅇㄴ" localSheetId="5">'[13]사업계획(97년)'!#REF!</definedName>
    <definedName name="ㄹㅇㄴ" localSheetId="6">'[13]사업계획(97년)'!#REF!</definedName>
    <definedName name="ㄹㅇㄴ" localSheetId="8">'[13]사업계획(97년)'!#REF!</definedName>
    <definedName name="ㄹㅇㄴ" localSheetId="9">'[13]사업계획(97년)'!#REF!</definedName>
    <definedName name="ㄹㅇㄴ" localSheetId="11">'[13]사업계획(97년)'!#REF!</definedName>
    <definedName name="ㄹㅇㄴ" localSheetId="10">'[13]사업계획(97년)'!#REF!</definedName>
    <definedName name="ㄹㅇㄴ" localSheetId="16">'[13]사업계획(97년)'!#REF!</definedName>
    <definedName name="ㄹㅇㄴ" localSheetId="13">'[13]사업계획(97년)'!#REF!</definedName>
    <definedName name="ㄹㅇㄴ" localSheetId="12">'[13]사업계획(97년)'!#REF!</definedName>
    <definedName name="ㄹㅇㄴ" localSheetId="15">'[13]사업계획(97년)'!#REF!</definedName>
    <definedName name="ㄹㅇㄴ" localSheetId="14">'[13]사업계획(97년)'!#REF!</definedName>
    <definedName name="ㄹㅇㄴ" localSheetId="20">'[13]사업계획(97년)'!#REF!</definedName>
    <definedName name="ㄹㅇㄴ" localSheetId="17">'[13]사업계획(97년)'!#REF!</definedName>
    <definedName name="ㄹㅇㄴ" localSheetId="19">'[13]사업계획(97년)'!#REF!</definedName>
    <definedName name="ㄹㅇㄴ" localSheetId="18">'[13]사업계획(97년)'!#REF!</definedName>
    <definedName name="ㄹㅇㄴ" localSheetId="24">'[13]사업계획(97년)'!#REF!</definedName>
    <definedName name="ㄹㅇㄴ" localSheetId="22">'[13]사업계획(97년)'!#REF!</definedName>
    <definedName name="ㄹㅇㄴ" localSheetId="21">'[13]사업계획(97년)'!#REF!</definedName>
    <definedName name="ㄹㅇㄴ" localSheetId="23">'[13]사업계획(97년)'!#REF!</definedName>
    <definedName name="ㄹㅇㄴ" localSheetId="25">'[13]사업계획(97년)'!#REF!</definedName>
    <definedName name="ㄹㅇㄴ" localSheetId="26">'[13]사업계획(97년)'!#REF!</definedName>
    <definedName name="ㄹㅇㄴ" localSheetId="27">'[13]사업계획(97년)'!#REF!</definedName>
    <definedName name="ㄹㅇㄴ" localSheetId="28">'[13]사업계획(97년)'!#REF!</definedName>
    <definedName name="ㄹㅇㄴ" localSheetId="32">'[13]사업계획(97년)'!#REF!</definedName>
    <definedName name="ㄹㅇㄴ" localSheetId="33">'[13]사업계획(97년)'!#REF!</definedName>
    <definedName name="ㄹㅇㄴ" localSheetId="34">'[13]사업계획(97년)'!#REF!</definedName>
    <definedName name="ㄹㅇㄴ" localSheetId="35">'[13]사업계획(97년)'!#REF!</definedName>
    <definedName name="ㄹㅇㄴ" localSheetId="29">'[13]사업계획(97년)'!#REF!</definedName>
    <definedName name="ㄹㅇㄴ" localSheetId="30">'[13]사업계획(97년)'!#REF!</definedName>
    <definedName name="ㄹㅇㄴ" localSheetId="31">'[13]사업계획(97년)'!#REF!</definedName>
    <definedName name="ㄹㅇㄴ" localSheetId="36">'[13]사업계획(97년)'!#REF!</definedName>
    <definedName name="ㄹㅇㄴ" localSheetId="37">'[13]사업계획(97년)'!#REF!</definedName>
    <definedName name="ㄹㅇㄴ" localSheetId="38">'[13]사업계획(97년)'!#REF!</definedName>
    <definedName name="ㄹㅇㄴ" localSheetId="39">'[13]사업계획(97년)'!#REF!</definedName>
    <definedName name="ㄹㅇㄴ" localSheetId="40">'[13]사업계획(97년)'!#REF!</definedName>
    <definedName name="ㄹㅇㄴ" localSheetId="41">'[13]사업계획(97년)'!#REF!</definedName>
    <definedName name="ㄹㅇㄴ" localSheetId="42">'[13]사업계획(97년)'!#REF!</definedName>
    <definedName name="ㄹㅇㄴ" localSheetId="43">'[13]사업계획(97년)'!#REF!</definedName>
    <definedName name="ㄹㅇㄴ" localSheetId="44">'[13]사업계획(97년)'!#REF!</definedName>
    <definedName name="ㄹㅇㄴ" localSheetId="61">'[13]사업계획(97년)'!#REF!</definedName>
    <definedName name="ㄹㅇㄴ" localSheetId="60">'[13]사업계획(97년)'!#REF!</definedName>
    <definedName name="ㄹㅇㄴ" localSheetId="47">'[13]사업계획(97년)'!#REF!</definedName>
    <definedName name="ㄹㅇㄴ" localSheetId="46">'[13]사업계획(97년)'!#REF!</definedName>
    <definedName name="ㄹㅇㄴ" localSheetId="45">'[13]사업계획(97년)'!#REF!</definedName>
    <definedName name="ㄹㅇㄴ" localSheetId="48">'[13]사업계획(97년)'!#REF!</definedName>
    <definedName name="ㄹㅇㄴ" localSheetId="50">'[13]사업계획(97년)'!#REF!</definedName>
    <definedName name="ㄹㅇㄴ" localSheetId="51">'[13]사업계획(97년)'!#REF!</definedName>
    <definedName name="ㄹㅇㄴ" localSheetId="52">'[13]사업계획(97년)'!#REF!</definedName>
    <definedName name="ㄹㅇㄴ" localSheetId="49">'[13]사업계획(97년)'!#REF!</definedName>
    <definedName name="ㄹㅇㄴ" localSheetId="55">'[13]사업계획(97년)'!#REF!</definedName>
    <definedName name="ㄹㅇㄴ" localSheetId="58">'[13]사업계획(97년)'!#REF!</definedName>
    <definedName name="ㄹㅇㄴ" localSheetId="53">'[13]사업계획(97년)'!#REF!</definedName>
    <definedName name="ㄹㅇㄴ" localSheetId="57">'[13]사업계획(97년)'!#REF!</definedName>
    <definedName name="ㄹㅇㄴ" localSheetId="59">'[13]사업계획(97년)'!#REF!</definedName>
    <definedName name="ㄹㅇㄴ" localSheetId="54">'[13]사업계획(97년)'!#REF!</definedName>
    <definedName name="ㄹㅇㄴ" localSheetId="56">'[13]사업계획(97년)'!#REF!</definedName>
    <definedName name="ㄹㅇㄴ" localSheetId="62">'[13]사업계획(97년)'!#REF!</definedName>
    <definedName name="ㄹㅇㄴ">'[13]사업계획(97년)'!#REF!</definedName>
    <definedName name="ㄹㅇㄴㅇㄴㄹ" localSheetId="2">#REF!</definedName>
    <definedName name="ㄹㅇㄴㅇㄴㄹ" localSheetId="1">#REF!</definedName>
    <definedName name="ㄹㅇㄴㅇㄴㄹ" localSheetId="3">#REF!</definedName>
    <definedName name="ㄹㅇㄴㅇㄴㄹ" localSheetId="7">#REF!</definedName>
    <definedName name="ㄹㅇㄴㅇㄴㄹ" localSheetId="4">#REF!</definedName>
    <definedName name="ㄹㅇㄴㅇㄴㄹ" localSheetId="5">#REF!</definedName>
    <definedName name="ㄹㅇㄴㅇㄴㄹ" localSheetId="6">#REF!</definedName>
    <definedName name="ㄹㅇㄴㅇㄴㄹ" localSheetId="8">#REF!</definedName>
    <definedName name="ㄹㅇㄴㅇㄴㄹ" localSheetId="9">#REF!</definedName>
    <definedName name="ㄹㅇㄴㅇㄴㄹ" localSheetId="11">#REF!</definedName>
    <definedName name="ㄹㅇㄴㅇㄴㄹ" localSheetId="10">#REF!</definedName>
    <definedName name="ㄹㅇㄴㅇㄴㄹ" localSheetId="16">#REF!</definedName>
    <definedName name="ㄹㅇㄴㅇㄴㄹ" localSheetId="13">#REF!</definedName>
    <definedName name="ㄹㅇㄴㅇㄴㄹ" localSheetId="12">#REF!</definedName>
    <definedName name="ㄹㅇㄴㅇㄴㄹ" localSheetId="15">#REF!</definedName>
    <definedName name="ㄹㅇㄴㅇㄴㄹ" localSheetId="14">#REF!</definedName>
    <definedName name="ㄹㅇㄴㅇㄴㄹ" localSheetId="20">#REF!</definedName>
    <definedName name="ㄹㅇㄴㅇㄴㄹ" localSheetId="17">#REF!</definedName>
    <definedName name="ㄹㅇㄴㅇㄴㄹ" localSheetId="19">#REF!</definedName>
    <definedName name="ㄹㅇㄴㅇㄴㄹ" localSheetId="18">#REF!</definedName>
    <definedName name="ㄹㅇㄴㅇㄴㄹ" localSheetId="24">#REF!</definedName>
    <definedName name="ㄹㅇㄴㅇㄴㄹ" localSheetId="22">#REF!</definedName>
    <definedName name="ㄹㅇㄴㅇㄴㄹ" localSheetId="21">#REF!</definedName>
    <definedName name="ㄹㅇㄴㅇㄴㄹ" localSheetId="23">#REF!</definedName>
    <definedName name="ㄹㅇㄴㅇㄴㄹ" localSheetId="25">#REF!</definedName>
    <definedName name="ㄹㅇㄴㅇㄴㄹ" localSheetId="26">#REF!</definedName>
    <definedName name="ㄹㅇㄴㅇㄴㄹ" localSheetId="27">#REF!</definedName>
    <definedName name="ㄹㅇㄴㅇㄴㄹ" localSheetId="28">#REF!</definedName>
    <definedName name="ㄹㅇㄴㅇㄴㄹ" localSheetId="32">#REF!</definedName>
    <definedName name="ㄹㅇㄴㅇㄴㄹ" localSheetId="33">#REF!</definedName>
    <definedName name="ㄹㅇㄴㅇㄴㄹ" localSheetId="34">#REF!</definedName>
    <definedName name="ㄹㅇㄴㅇㄴㄹ" localSheetId="35">#REF!</definedName>
    <definedName name="ㄹㅇㄴㅇㄴㄹ" localSheetId="29">#REF!</definedName>
    <definedName name="ㄹㅇㄴㅇㄴㄹ" localSheetId="30">#REF!</definedName>
    <definedName name="ㄹㅇㄴㅇㄴㄹ" localSheetId="31">#REF!</definedName>
    <definedName name="ㄹㅇㄴㅇㄴㄹ" localSheetId="36">#REF!</definedName>
    <definedName name="ㄹㅇㄴㅇㄴㄹ" localSheetId="37">#REF!</definedName>
    <definedName name="ㄹㅇㄴㅇㄴㄹ" localSheetId="38">#REF!</definedName>
    <definedName name="ㄹㅇㄴㅇㄴㄹ" localSheetId="39">#REF!</definedName>
    <definedName name="ㄹㅇㄴㅇㄴㄹ" localSheetId="40">#REF!</definedName>
    <definedName name="ㄹㅇㄴㅇㄴㄹ" localSheetId="41">#REF!</definedName>
    <definedName name="ㄹㅇㄴㅇㄴㄹ" localSheetId="42">#REF!</definedName>
    <definedName name="ㄹㅇㄴㅇㄴㄹ" localSheetId="43">#REF!</definedName>
    <definedName name="ㄹㅇㄴㅇㄴㄹ" localSheetId="44">#REF!</definedName>
    <definedName name="ㄹㅇㄴㅇㄴㄹ" localSheetId="61">#REF!</definedName>
    <definedName name="ㄹㅇㄴㅇㄴㄹ" localSheetId="60">#REF!</definedName>
    <definedName name="ㄹㅇㄴㅇㄴㄹ" localSheetId="47">#REF!</definedName>
    <definedName name="ㄹㅇㄴㅇㄴㄹ" localSheetId="46">#REF!</definedName>
    <definedName name="ㄹㅇㄴㅇㄴㄹ" localSheetId="45">#REF!</definedName>
    <definedName name="ㄹㅇㄴㅇㄴㄹ" localSheetId="48">#REF!</definedName>
    <definedName name="ㄹㅇㄴㅇㄴㄹ" localSheetId="50">#REF!</definedName>
    <definedName name="ㄹㅇㄴㅇㄴㄹ" localSheetId="51">#REF!</definedName>
    <definedName name="ㄹㅇㄴㅇㄴㄹ" localSheetId="52">#REF!</definedName>
    <definedName name="ㄹㅇㄴㅇㄴㄹ" localSheetId="49">#REF!</definedName>
    <definedName name="ㄹㅇㄴㅇㄴㄹ" localSheetId="55">#REF!</definedName>
    <definedName name="ㄹㅇㄴㅇㄴㄹ" localSheetId="58">#REF!</definedName>
    <definedName name="ㄹㅇㄴㅇㄴㄹ" localSheetId="53">#REF!</definedName>
    <definedName name="ㄹㅇㄴㅇㄴㄹ" localSheetId="57">#REF!</definedName>
    <definedName name="ㄹㅇㄴㅇㄴㄹ" localSheetId="59">#REF!</definedName>
    <definedName name="ㄹㅇㄴㅇㄴㄹ" localSheetId="54">#REF!</definedName>
    <definedName name="ㄹㅇㄴㅇㄴㄹ" localSheetId="56">#REF!</definedName>
    <definedName name="ㄹㅇㄴㅇㄴㄹ" localSheetId="62">#REF!</definedName>
    <definedName name="ㄹㅇㄴㅇㄴㄹ">#REF!</definedName>
    <definedName name="ㄹ호ㅗ" localSheetId="2">#REF!</definedName>
    <definedName name="ㄹ호ㅗ" localSheetId="1">#REF!</definedName>
    <definedName name="ㄹ호ㅗ" localSheetId="3">#REF!</definedName>
    <definedName name="ㄹ호ㅗ" localSheetId="7">#REF!</definedName>
    <definedName name="ㄹ호ㅗ" localSheetId="4">#REF!</definedName>
    <definedName name="ㄹ호ㅗ" localSheetId="5">#REF!</definedName>
    <definedName name="ㄹ호ㅗ" localSheetId="6">#REF!</definedName>
    <definedName name="ㄹ호ㅗ" localSheetId="8">#REF!</definedName>
    <definedName name="ㄹ호ㅗ" localSheetId="9">#REF!</definedName>
    <definedName name="ㄹ호ㅗ" localSheetId="11">#REF!</definedName>
    <definedName name="ㄹ호ㅗ" localSheetId="10">#REF!</definedName>
    <definedName name="ㄹ호ㅗ" localSheetId="16">#REF!</definedName>
    <definedName name="ㄹ호ㅗ" localSheetId="13">#REF!</definedName>
    <definedName name="ㄹ호ㅗ" localSheetId="12">#REF!</definedName>
    <definedName name="ㄹ호ㅗ" localSheetId="15">#REF!</definedName>
    <definedName name="ㄹ호ㅗ" localSheetId="14">#REF!</definedName>
    <definedName name="ㄹ호ㅗ" localSheetId="20">#REF!</definedName>
    <definedName name="ㄹ호ㅗ" localSheetId="17">#REF!</definedName>
    <definedName name="ㄹ호ㅗ" localSheetId="19">#REF!</definedName>
    <definedName name="ㄹ호ㅗ" localSheetId="18">#REF!</definedName>
    <definedName name="ㄹ호ㅗ" localSheetId="24">#REF!</definedName>
    <definedName name="ㄹ호ㅗ" localSheetId="22">#REF!</definedName>
    <definedName name="ㄹ호ㅗ" localSheetId="21">#REF!</definedName>
    <definedName name="ㄹ호ㅗ" localSheetId="23">#REF!</definedName>
    <definedName name="ㄹ호ㅗ" localSheetId="25">#REF!</definedName>
    <definedName name="ㄹ호ㅗ" localSheetId="26">#REF!</definedName>
    <definedName name="ㄹ호ㅗ" localSheetId="27">#REF!</definedName>
    <definedName name="ㄹ호ㅗ" localSheetId="28">#REF!</definedName>
    <definedName name="ㄹ호ㅗ" localSheetId="32">#REF!</definedName>
    <definedName name="ㄹ호ㅗ" localSheetId="33">#REF!</definedName>
    <definedName name="ㄹ호ㅗ" localSheetId="34">#REF!</definedName>
    <definedName name="ㄹ호ㅗ" localSheetId="35">#REF!</definedName>
    <definedName name="ㄹ호ㅗ" localSheetId="29">#REF!</definedName>
    <definedName name="ㄹ호ㅗ" localSheetId="30">#REF!</definedName>
    <definedName name="ㄹ호ㅗ" localSheetId="31">#REF!</definedName>
    <definedName name="ㄹ호ㅗ" localSheetId="36">#REF!</definedName>
    <definedName name="ㄹ호ㅗ" localSheetId="37">#REF!</definedName>
    <definedName name="ㄹ호ㅗ" localSheetId="38">#REF!</definedName>
    <definedName name="ㄹ호ㅗ" localSheetId="39">#REF!</definedName>
    <definedName name="ㄹ호ㅗ" localSheetId="40">#REF!</definedName>
    <definedName name="ㄹ호ㅗ" localSheetId="41">#REF!</definedName>
    <definedName name="ㄹ호ㅗ" localSheetId="42">#REF!</definedName>
    <definedName name="ㄹ호ㅗ" localSheetId="43">#REF!</definedName>
    <definedName name="ㄹ호ㅗ" localSheetId="44">#REF!</definedName>
    <definedName name="ㄹ호ㅗ" localSheetId="61">#REF!</definedName>
    <definedName name="ㄹ호ㅗ" localSheetId="60">#REF!</definedName>
    <definedName name="ㄹ호ㅗ" localSheetId="47">#REF!</definedName>
    <definedName name="ㄹ호ㅗ" localSheetId="46">#REF!</definedName>
    <definedName name="ㄹ호ㅗ" localSheetId="45">#REF!</definedName>
    <definedName name="ㄹ호ㅗ" localSheetId="48">#REF!</definedName>
    <definedName name="ㄹ호ㅗ" localSheetId="50">#REF!</definedName>
    <definedName name="ㄹ호ㅗ" localSheetId="51">#REF!</definedName>
    <definedName name="ㄹ호ㅗ" localSheetId="52">#REF!</definedName>
    <definedName name="ㄹ호ㅗ" localSheetId="49">#REF!</definedName>
    <definedName name="ㄹ호ㅗ" localSheetId="55">#REF!</definedName>
    <definedName name="ㄹ호ㅗ" localSheetId="58">#REF!</definedName>
    <definedName name="ㄹ호ㅗ" localSheetId="53">#REF!</definedName>
    <definedName name="ㄹ호ㅗ" localSheetId="57">#REF!</definedName>
    <definedName name="ㄹ호ㅗ" localSheetId="59">#REF!</definedName>
    <definedName name="ㄹ호ㅗ" localSheetId="54">#REF!</definedName>
    <definedName name="ㄹ호ㅗ" localSheetId="56">#REF!</definedName>
    <definedName name="ㄹ호ㅗ" localSheetId="62">#REF!</definedName>
    <definedName name="ㄹ호ㅗ">#REF!</definedName>
    <definedName name="런칭" localSheetId="2">'[16]사업계획(97년)'!#REF!</definedName>
    <definedName name="런칭" localSheetId="1">'[16]사업계획(97년)'!#REF!</definedName>
    <definedName name="런칭" localSheetId="3">'[16]사업계획(97년)'!#REF!</definedName>
    <definedName name="런칭" localSheetId="7">'[16]사업계획(97년)'!#REF!</definedName>
    <definedName name="런칭" localSheetId="4">'[16]사업계획(97년)'!#REF!</definedName>
    <definedName name="런칭" localSheetId="5">'[16]사업계획(97년)'!#REF!</definedName>
    <definedName name="런칭" localSheetId="6">'[16]사업계획(97년)'!#REF!</definedName>
    <definedName name="런칭" localSheetId="8">'[16]사업계획(97년)'!#REF!</definedName>
    <definedName name="런칭" localSheetId="9">'[16]사업계획(97년)'!#REF!</definedName>
    <definedName name="런칭" localSheetId="11">'[16]사업계획(97년)'!#REF!</definedName>
    <definedName name="런칭" localSheetId="10">'[16]사업계획(97년)'!#REF!</definedName>
    <definedName name="런칭" localSheetId="16">'[16]사업계획(97년)'!#REF!</definedName>
    <definedName name="런칭" localSheetId="13">'[16]사업계획(97년)'!#REF!</definedName>
    <definedName name="런칭" localSheetId="12">'[16]사업계획(97년)'!#REF!</definedName>
    <definedName name="런칭" localSheetId="15">'[16]사업계획(97년)'!#REF!</definedName>
    <definedName name="런칭" localSheetId="14">'[16]사업계획(97년)'!#REF!</definedName>
    <definedName name="런칭" localSheetId="20">'[16]사업계획(97년)'!#REF!</definedName>
    <definedName name="런칭" localSheetId="17">'[16]사업계획(97년)'!#REF!</definedName>
    <definedName name="런칭" localSheetId="19">'[16]사업계획(97년)'!#REF!</definedName>
    <definedName name="런칭" localSheetId="18">'[16]사업계획(97년)'!#REF!</definedName>
    <definedName name="런칭" localSheetId="24">'[16]사업계획(97년)'!#REF!</definedName>
    <definedName name="런칭" localSheetId="22">'[16]사업계획(97년)'!#REF!</definedName>
    <definedName name="런칭" localSheetId="21">'[16]사업계획(97년)'!#REF!</definedName>
    <definedName name="런칭" localSheetId="23">'[16]사업계획(97년)'!#REF!</definedName>
    <definedName name="런칭" localSheetId="25">'[16]사업계획(97년)'!#REF!</definedName>
    <definedName name="런칭" localSheetId="26">'[16]사업계획(97년)'!#REF!</definedName>
    <definedName name="런칭" localSheetId="27">'[16]사업계획(97년)'!#REF!</definedName>
    <definedName name="런칭" localSheetId="28">'[16]사업계획(97년)'!#REF!</definedName>
    <definedName name="런칭" localSheetId="32">'[16]사업계획(97년)'!#REF!</definedName>
    <definedName name="런칭" localSheetId="33">'[16]사업계획(97년)'!#REF!</definedName>
    <definedName name="런칭" localSheetId="34">'[16]사업계획(97년)'!#REF!</definedName>
    <definedName name="런칭" localSheetId="35">'[16]사업계획(97년)'!#REF!</definedName>
    <definedName name="런칭" localSheetId="29">'[16]사업계획(97년)'!#REF!</definedName>
    <definedName name="런칭" localSheetId="30">'[16]사업계획(97년)'!#REF!</definedName>
    <definedName name="런칭" localSheetId="31">'[16]사업계획(97년)'!#REF!</definedName>
    <definedName name="런칭" localSheetId="36">'[16]사업계획(97년)'!#REF!</definedName>
    <definedName name="런칭" localSheetId="37">'[16]사업계획(97년)'!#REF!</definedName>
    <definedName name="런칭" localSheetId="38">'[16]사업계획(97년)'!#REF!</definedName>
    <definedName name="런칭" localSheetId="39">'[16]사업계획(97년)'!#REF!</definedName>
    <definedName name="런칭" localSheetId="40">'[16]사업계획(97년)'!#REF!</definedName>
    <definedName name="런칭" localSheetId="41">'[16]사업계획(97년)'!#REF!</definedName>
    <definedName name="런칭" localSheetId="42">'[16]사업계획(97년)'!#REF!</definedName>
    <definedName name="런칭" localSheetId="43">'[16]사업계획(97년)'!#REF!</definedName>
    <definedName name="런칭" localSheetId="44">'[16]사업계획(97년)'!#REF!</definedName>
    <definedName name="런칭" localSheetId="61">'[16]사업계획(97년)'!#REF!</definedName>
    <definedName name="런칭" localSheetId="60">'[16]사업계획(97년)'!#REF!</definedName>
    <definedName name="런칭" localSheetId="47">'[16]사업계획(97년)'!#REF!</definedName>
    <definedName name="런칭" localSheetId="46">'[16]사업계획(97년)'!#REF!</definedName>
    <definedName name="런칭" localSheetId="45">'[16]사업계획(97년)'!#REF!</definedName>
    <definedName name="런칭" localSheetId="48">'[16]사업계획(97년)'!#REF!</definedName>
    <definedName name="런칭" localSheetId="50">'[16]사업계획(97년)'!#REF!</definedName>
    <definedName name="런칭" localSheetId="51">'[16]사업계획(97년)'!#REF!</definedName>
    <definedName name="런칭" localSheetId="52">'[16]사업계획(97년)'!#REF!</definedName>
    <definedName name="런칭" localSheetId="49">'[16]사업계획(97년)'!#REF!</definedName>
    <definedName name="런칭" localSheetId="55">'[16]사업계획(97년)'!#REF!</definedName>
    <definedName name="런칭" localSheetId="58">'[16]사업계획(97년)'!#REF!</definedName>
    <definedName name="런칭" localSheetId="53">'[16]사업계획(97년)'!#REF!</definedName>
    <definedName name="런칭" localSheetId="57">'[16]사업계획(97년)'!#REF!</definedName>
    <definedName name="런칭" localSheetId="59">'[16]사업계획(97년)'!#REF!</definedName>
    <definedName name="런칭" localSheetId="54">'[16]사업계획(97년)'!#REF!</definedName>
    <definedName name="런칭" localSheetId="56">'[16]사업계획(97년)'!#REF!</definedName>
    <definedName name="런칭" localSheetId="62">'[16]사업계획(97년)'!#REF!</definedName>
    <definedName name="런칭">'[16]사업계획(97년)'!#REF!</definedName>
    <definedName name="런칭12" localSheetId="2">'[3]사업계획(97년)'!#REF!</definedName>
    <definedName name="런칭12" localSheetId="1">'[3]사업계획(97년)'!#REF!</definedName>
    <definedName name="런칭12" localSheetId="3">'[3]사업계획(97년)'!#REF!</definedName>
    <definedName name="런칭12" localSheetId="7">'[3]사업계획(97년)'!#REF!</definedName>
    <definedName name="런칭12" localSheetId="4">'[3]사업계획(97년)'!#REF!</definedName>
    <definedName name="런칭12" localSheetId="5">'[3]사업계획(97년)'!#REF!</definedName>
    <definedName name="런칭12" localSheetId="6">'[3]사업계획(97년)'!#REF!</definedName>
    <definedName name="런칭12" localSheetId="8">'[3]사업계획(97년)'!#REF!</definedName>
    <definedName name="런칭12" localSheetId="9">'[3]사업계획(97년)'!#REF!</definedName>
    <definedName name="런칭12" localSheetId="11">'[3]사업계획(97년)'!#REF!</definedName>
    <definedName name="런칭12" localSheetId="10">'[3]사업계획(97년)'!#REF!</definedName>
    <definedName name="런칭12" localSheetId="16">'[3]사업계획(97년)'!#REF!</definedName>
    <definedName name="런칭12" localSheetId="13">'[3]사업계획(97년)'!#REF!</definedName>
    <definedName name="런칭12" localSheetId="12">'[3]사업계획(97년)'!#REF!</definedName>
    <definedName name="런칭12" localSheetId="15">'[3]사업계획(97년)'!#REF!</definedName>
    <definedName name="런칭12" localSheetId="14">'[3]사업계획(97년)'!#REF!</definedName>
    <definedName name="런칭12" localSheetId="20">'[3]사업계획(97년)'!#REF!</definedName>
    <definedName name="런칭12" localSheetId="17">'[3]사업계획(97년)'!#REF!</definedName>
    <definedName name="런칭12" localSheetId="19">'[3]사업계획(97년)'!#REF!</definedName>
    <definedName name="런칭12" localSheetId="18">'[3]사업계획(97년)'!#REF!</definedName>
    <definedName name="런칭12" localSheetId="24">'[3]사업계획(97년)'!#REF!</definedName>
    <definedName name="런칭12" localSheetId="22">'[3]사업계획(97년)'!#REF!</definedName>
    <definedName name="런칭12" localSheetId="21">'[3]사업계획(97년)'!#REF!</definedName>
    <definedName name="런칭12" localSheetId="23">'[3]사업계획(97년)'!#REF!</definedName>
    <definedName name="런칭12" localSheetId="25">'[3]사업계획(97년)'!#REF!</definedName>
    <definedName name="런칭12" localSheetId="26">'[3]사업계획(97년)'!#REF!</definedName>
    <definedName name="런칭12" localSheetId="27">'[3]사업계획(97년)'!#REF!</definedName>
    <definedName name="런칭12" localSheetId="28">'[3]사업계획(97년)'!#REF!</definedName>
    <definedName name="런칭12" localSheetId="32">'[3]사업계획(97년)'!#REF!</definedName>
    <definedName name="런칭12" localSheetId="33">'[3]사업계획(97년)'!#REF!</definedName>
    <definedName name="런칭12" localSheetId="34">'[3]사업계획(97년)'!#REF!</definedName>
    <definedName name="런칭12" localSheetId="35">'[3]사업계획(97년)'!#REF!</definedName>
    <definedName name="런칭12" localSheetId="29">'[3]사업계획(97년)'!#REF!</definedName>
    <definedName name="런칭12" localSheetId="30">'[3]사업계획(97년)'!#REF!</definedName>
    <definedName name="런칭12" localSheetId="31">'[3]사업계획(97년)'!#REF!</definedName>
    <definedName name="런칭12" localSheetId="36">'[3]사업계획(97년)'!#REF!</definedName>
    <definedName name="런칭12" localSheetId="37">'[3]사업계획(97년)'!#REF!</definedName>
    <definedName name="런칭12" localSheetId="38">'[3]사업계획(97년)'!#REF!</definedName>
    <definedName name="런칭12" localSheetId="39">'[3]사업계획(97년)'!#REF!</definedName>
    <definedName name="런칭12" localSheetId="40">'[3]사업계획(97년)'!#REF!</definedName>
    <definedName name="런칭12" localSheetId="41">'[3]사업계획(97년)'!#REF!</definedName>
    <definedName name="런칭12" localSheetId="42">'[3]사업계획(97년)'!#REF!</definedName>
    <definedName name="런칭12" localSheetId="43">'[3]사업계획(97년)'!#REF!</definedName>
    <definedName name="런칭12" localSheetId="44">'[3]사업계획(97년)'!#REF!</definedName>
    <definedName name="런칭12" localSheetId="61">'[3]사업계획(97년)'!#REF!</definedName>
    <definedName name="런칭12" localSheetId="60">'[3]사업계획(97년)'!#REF!</definedName>
    <definedName name="런칭12" localSheetId="47">'[3]사업계획(97년)'!#REF!</definedName>
    <definedName name="런칭12" localSheetId="46">'[3]사업계획(97년)'!#REF!</definedName>
    <definedName name="런칭12" localSheetId="45">'[3]사업계획(97년)'!#REF!</definedName>
    <definedName name="런칭12" localSheetId="48">'[3]사업계획(97년)'!#REF!</definedName>
    <definedName name="런칭12" localSheetId="50">'[3]사업계획(97년)'!#REF!</definedName>
    <definedName name="런칭12" localSheetId="51">'[3]사업계획(97년)'!#REF!</definedName>
    <definedName name="런칭12" localSheetId="52">'[3]사업계획(97년)'!#REF!</definedName>
    <definedName name="런칭12" localSheetId="49">'[3]사업계획(97년)'!#REF!</definedName>
    <definedName name="런칭12" localSheetId="55">'[3]사업계획(97년)'!#REF!</definedName>
    <definedName name="런칭12" localSheetId="58">'[3]사업계획(97년)'!#REF!</definedName>
    <definedName name="런칭12" localSheetId="53">'[3]사업계획(97년)'!#REF!</definedName>
    <definedName name="런칭12" localSheetId="57">'[3]사업계획(97년)'!#REF!</definedName>
    <definedName name="런칭12" localSheetId="59">'[3]사업계획(97년)'!#REF!</definedName>
    <definedName name="런칭12" localSheetId="54">'[3]사업계획(97년)'!#REF!</definedName>
    <definedName name="런칭12" localSheetId="56">'[3]사업계획(97년)'!#REF!</definedName>
    <definedName name="런칭12" localSheetId="62">'[3]사업계획(97년)'!#REF!</definedName>
    <definedName name="런칭12">'[3]사업계획(97년)'!#REF!</definedName>
    <definedName name="로션" localSheetId="2" hidden="1">#REF!</definedName>
    <definedName name="로션" localSheetId="1" hidden="1">#REF!</definedName>
    <definedName name="로션" localSheetId="3" hidden="1">#REF!</definedName>
    <definedName name="로션" localSheetId="7" hidden="1">#REF!</definedName>
    <definedName name="로션" localSheetId="4" hidden="1">#REF!</definedName>
    <definedName name="로션" localSheetId="5" hidden="1">#REF!</definedName>
    <definedName name="로션" localSheetId="6" hidden="1">#REF!</definedName>
    <definedName name="로션" localSheetId="8" hidden="1">#REF!</definedName>
    <definedName name="로션" localSheetId="9" hidden="1">#REF!</definedName>
    <definedName name="로션" localSheetId="11" hidden="1">#REF!</definedName>
    <definedName name="로션" localSheetId="10" hidden="1">#REF!</definedName>
    <definedName name="로션" localSheetId="16" hidden="1">#REF!</definedName>
    <definedName name="로션" localSheetId="13" hidden="1">#REF!</definedName>
    <definedName name="로션" localSheetId="12" hidden="1">#REF!</definedName>
    <definedName name="로션" localSheetId="15" hidden="1">#REF!</definedName>
    <definedName name="로션" localSheetId="14" hidden="1">#REF!</definedName>
    <definedName name="로션" localSheetId="20" hidden="1">#REF!</definedName>
    <definedName name="로션" localSheetId="17" hidden="1">#REF!</definedName>
    <definedName name="로션" localSheetId="19" hidden="1">#REF!</definedName>
    <definedName name="로션" localSheetId="18" hidden="1">#REF!</definedName>
    <definedName name="로션" localSheetId="24" hidden="1">#REF!</definedName>
    <definedName name="로션" localSheetId="22" hidden="1">#REF!</definedName>
    <definedName name="로션" localSheetId="21" hidden="1">#REF!</definedName>
    <definedName name="로션" localSheetId="23" hidden="1">#REF!</definedName>
    <definedName name="로션" localSheetId="25" hidden="1">#REF!</definedName>
    <definedName name="로션" localSheetId="26" hidden="1">#REF!</definedName>
    <definedName name="로션" localSheetId="27" hidden="1">#REF!</definedName>
    <definedName name="로션" localSheetId="28" hidden="1">#REF!</definedName>
    <definedName name="로션" localSheetId="32" hidden="1">#REF!</definedName>
    <definedName name="로션" localSheetId="33" hidden="1">#REF!</definedName>
    <definedName name="로션" localSheetId="34" hidden="1">#REF!</definedName>
    <definedName name="로션" localSheetId="35" hidden="1">#REF!</definedName>
    <definedName name="로션" localSheetId="29" hidden="1">#REF!</definedName>
    <definedName name="로션" localSheetId="30" hidden="1">#REF!</definedName>
    <definedName name="로션" localSheetId="31" hidden="1">#REF!</definedName>
    <definedName name="로션" localSheetId="36" hidden="1">#REF!</definedName>
    <definedName name="로션" localSheetId="37" hidden="1">#REF!</definedName>
    <definedName name="로션" localSheetId="38" hidden="1">#REF!</definedName>
    <definedName name="로션" localSheetId="39" hidden="1">#REF!</definedName>
    <definedName name="로션" localSheetId="40" hidden="1">#REF!</definedName>
    <definedName name="로션" localSheetId="41" hidden="1">#REF!</definedName>
    <definedName name="로션" localSheetId="42" hidden="1">#REF!</definedName>
    <definedName name="로션" localSheetId="43" hidden="1">#REF!</definedName>
    <definedName name="로션" localSheetId="44" hidden="1">#REF!</definedName>
    <definedName name="로션" localSheetId="61" hidden="1">#REF!</definedName>
    <definedName name="로션" localSheetId="60" hidden="1">#REF!</definedName>
    <definedName name="로션" localSheetId="47" hidden="1">#REF!</definedName>
    <definedName name="로션" localSheetId="46" hidden="1">#REF!</definedName>
    <definedName name="로션" localSheetId="45" hidden="1">#REF!</definedName>
    <definedName name="로션" localSheetId="48" hidden="1">#REF!</definedName>
    <definedName name="로션" localSheetId="50" hidden="1">#REF!</definedName>
    <definedName name="로션" localSheetId="51" hidden="1">#REF!</definedName>
    <definedName name="로션" localSheetId="52" hidden="1">#REF!</definedName>
    <definedName name="로션" localSheetId="49" hidden="1">#REF!</definedName>
    <definedName name="로션" localSheetId="55" hidden="1">#REF!</definedName>
    <definedName name="로션" localSheetId="58" hidden="1">#REF!</definedName>
    <definedName name="로션" localSheetId="53" hidden="1">#REF!</definedName>
    <definedName name="로션" localSheetId="57" hidden="1">#REF!</definedName>
    <definedName name="로션" localSheetId="59" hidden="1">#REF!</definedName>
    <definedName name="로션" localSheetId="54" hidden="1">#REF!</definedName>
    <definedName name="로션" localSheetId="56" hidden="1">#REF!</definedName>
    <definedName name="로션" localSheetId="62" hidden="1">#REF!</definedName>
    <definedName name="로션" hidden="1">#REF!</definedName>
    <definedName name="로션포지셔닝맵" localSheetId="2">'[19]사업계획(97년)'!#REF!</definedName>
    <definedName name="로션포지셔닝맵" localSheetId="1">'[19]사업계획(97년)'!#REF!</definedName>
    <definedName name="로션포지셔닝맵" localSheetId="3">'[19]사업계획(97년)'!#REF!</definedName>
    <definedName name="로션포지셔닝맵" localSheetId="7">'[19]사업계획(97년)'!#REF!</definedName>
    <definedName name="로션포지셔닝맵" localSheetId="4">'[19]사업계획(97년)'!#REF!</definedName>
    <definedName name="로션포지셔닝맵" localSheetId="5">'[19]사업계획(97년)'!#REF!</definedName>
    <definedName name="로션포지셔닝맵" localSheetId="6">'[19]사업계획(97년)'!#REF!</definedName>
    <definedName name="로션포지셔닝맵" localSheetId="8">'[19]사업계획(97년)'!#REF!</definedName>
    <definedName name="로션포지셔닝맵" localSheetId="9">'[19]사업계획(97년)'!#REF!</definedName>
    <definedName name="로션포지셔닝맵" localSheetId="11">'[19]사업계획(97년)'!#REF!</definedName>
    <definedName name="로션포지셔닝맵" localSheetId="10">'[19]사업계획(97년)'!#REF!</definedName>
    <definedName name="로션포지셔닝맵" localSheetId="16">'[19]사업계획(97년)'!#REF!</definedName>
    <definedName name="로션포지셔닝맵" localSheetId="13">'[19]사업계획(97년)'!#REF!</definedName>
    <definedName name="로션포지셔닝맵" localSheetId="12">'[19]사업계획(97년)'!#REF!</definedName>
    <definedName name="로션포지셔닝맵" localSheetId="15">'[19]사업계획(97년)'!#REF!</definedName>
    <definedName name="로션포지셔닝맵" localSheetId="14">'[19]사업계획(97년)'!#REF!</definedName>
    <definedName name="로션포지셔닝맵" localSheetId="20">'[19]사업계획(97년)'!#REF!</definedName>
    <definedName name="로션포지셔닝맵" localSheetId="17">'[19]사업계획(97년)'!#REF!</definedName>
    <definedName name="로션포지셔닝맵" localSheetId="19">'[19]사업계획(97년)'!#REF!</definedName>
    <definedName name="로션포지셔닝맵" localSheetId="18">'[19]사업계획(97년)'!#REF!</definedName>
    <definedName name="로션포지셔닝맵" localSheetId="24">'[19]사업계획(97년)'!#REF!</definedName>
    <definedName name="로션포지셔닝맵" localSheetId="22">'[19]사업계획(97년)'!#REF!</definedName>
    <definedName name="로션포지셔닝맵" localSheetId="21">'[19]사업계획(97년)'!#REF!</definedName>
    <definedName name="로션포지셔닝맵" localSheetId="23">'[19]사업계획(97년)'!#REF!</definedName>
    <definedName name="로션포지셔닝맵" localSheetId="25">'[19]사업계획(97년)'!#REF!</definedName>
    <definedName name="로션포지셔닝맵" localSheetId="26">'[19]사업계획(97년)'!#REF!</definedName>
    <definedName name="로션포지셔닝맵" localSheetId="27">'[19]사업계획(97년)'!#REF!</definedName>
    <definedName name="로션포지셔닝맵" localSheetId="28">'[19]사업계획(97년)'!#REF!</definedName>
    <definedName name="로션포지셔닝맵" localSheetId="32">'[19]사업계획(97년)'!#REF!</definedName>
    <definedName name="로션포지셔닝맵" localSheetId="33">'[19]사업계획(97년)'!#REF!</definedName>
    <definedName name="로션포지셔닝맵" localSheetId="34">'[19]사업계획(97년)'!#REF!</definedName>
    <definedName name="로션포지셔닝맵" localSheetId="35">'[19]사업계획(97년)'!#REF!</definedName>
    <definedName name="로션포지셔닝맵" localSheetId="29">'[19]사업계획(97년)'!#REF!</definedName>
    <definedName name="로션포지셔닝맵" localSheetId="30">'[19]사업계획(97년)'!#REF!</definedName>
    <definedName name="로션포지셔닝맵" localSheetId="31">'[19]사업계획(97년)'!#REF!</definedName>
    <definedName name="로션포지셔닝맵" localSheetId="36">'[19]사업계획(97년)'!#REF!</definedName>
    <definedName name="로션포지셔닝맵" localSheetId="37">'[19]사업계획(97년)'!#REF!</definedName>
    <definedName name="로션포지셔닝맵" localSheetId="38">'[19]사업계획(97년)'!#REF!</definedName>
    <definedName name="로션포지셔닝맵" localSheetId="39">'[19]사업계획(97년)'!#REF!</definedName>
    <definedName name="로션포지셔닝맵" localSheetId="40">'[19]사업계획(97년)'!#REF!</definedName>
    <definedName name="로션포지셔닝맵" localSheetId="41">'[19]사업계획(97년)'!#REF!</definedName>
    <definedName name="로션포지셔닝맵" localSheetId="42">'[19]사업계획(97년)'!#REF!</definedName>
    <definedName name="로션포지셔닝맵" localSheetId="43">'[19]사업계획(97년)'!#REF!</definedName>
    <definedName name="로션포지셔닝맵" localSheetId="44">'[19]사업계획(97년)'!#REF!</definedName>
    <definedName name="로션포지셔닝맵" localSheetId="61">'[19]사업계획(97년)'!#REF!</definedName>
    <definedName name="로션포지셔닝맵" localSheetId="60">'[19]사업계획(97년)'!#REF!</definedName>
    <definedName name="로션포지셔닝맵" localSheetId="47">'[19]사업계획(97년)'!#REF!</definedName>
    <definedName name="로션포지셔닝맵" localSheetId="46">'[19]사업계획(97년)'!#REF!</definedName>
    <definedName name="로션포지셔닝맵" localSheetId="45">'[19]사업계획(97년)'!#REF!</definedName>
    <definedName name="로션포지셔닝맵" localSheetId="48">'[19]사업계획(97년)'!#REF!</definedName>
    <definedName name="로션포지셔닝맵" localSheetId="50">'[19]사업계획(97년)'!#REF!</definedName>
    <definedName name="로션포지셔닝맵" localSheetId="51">'[19]사업계획(97년)'!#REF!</definedName>
    <definedName name="로션포지셔닝맵" localSheetId="52">'[19]사업계획(97년)'!#REF!</definedName>
    <definedName name="로션포지셔닝맵" localSheetId="49">'[19]사업계획(97년)'!#REF!</definedName>
    <definedName name="로션포지셔닝맵" localSheetId="55">'[19]사업계획(97년)'!#REF!</definedName>
    <definedName name="로션포지셔닝맵" localSheetId="58">'[19]사업계획(97년)'!#REF!</definedName>
    <definedName name="로션포지셔닝맵" localSheetId="53">'[19]사업계획(97년)'!#REF!</definedName>
    <definedName name="로션포지셔닝맵" localSheetId="57">'[19]사업계획(97년)'!#REF!</definedName>
    <definedName name="로션포지셔닝맵" localSheetId="59">'[19]사업계획(97년)'!#REF!</definedName>
    <definedName name="로션포지셔닝맵" localSheetId="54">'[19]사업계획(97년)'!#REF!</definedName>
    <definedName name="로션포지셔닝맵" localSheetId="56">'[19]사업계획(97년)'!#REF!</definedName>
    <definedName name="로션포지셔닝맵" localSheetId="62">'[19]사업계획(97년)'!#REF!</definedName>
    <definedName name="로션포지셔닝맵">'[19]사업계획(97년)'!#REF!</definedName>
    <definedName name="링클큐어로션" localSheetId="2" hidden="1">#REF!</definedName>
    <definedName name="링클큐어로션" localSheetId="1" hidden="1">#REF!</definedName>
    <definedName name="링클큐어로션" localSheetId="3" hidden="1">#REF!</definedName>
    <definedName name="링클큐어로션" localSheetId="7" hidden="1">#REF!</definedName>
    <definedName name="링클큐어로션" localSheetId="4" hidden="1">#REF!</definedName>
    <definedName name="링클큐어로션" localSheetId="5" hidden="1">#REF!</definedName>
    <definedName name="링클큐어로션" localSheetId="6" hidden="1">#REF!</definedName>
    <definedName name="링클큐어로션" localSheetId="8" hidden="1">#REF!</definedName>
    <definedName name="링클큐어로션" localSheetId="9" hidden="1">#REF!</definedName>
    <definedName name="링클큐어로션" localSheetId="11" hidden="1">#REF!</definedName>
    <definedName name="링클큐어로션" localSheetId="10" hidden="1">#REF!</definedName>
    <definedName name="링클큐어로션" localSheetId="16" hidden="1">#REF!</definedName>
    <definedName name="링클큐어로션" localSheetId="13" hidden="1">#REF!</definedName>
    <definedName name="링클큐어로션" localSheetId="12" hidden="1">#REF!</definedName>
    <definedName name="링클큐어로션" localSheetId="15" hidden="1">#REF!</definedName>
    <definedName name="링클큐어로션" localSheetId="14" hidden="1">#REF!</definedName>
    <definedName name="링클큐어로션" localSheetId="20" hidden="1">#REF!</definedName>
    <definedName name="링클큐어로션" localSheetId="17" hidden="1">#REF!</definedName>
    <definedName name="링클큐어로션" localSheetId="19" hidden="1">#REF!</definedName>
    <definedName name="링클큐어로션" localSheetId="18" hidden="1">#REF!</definedName>
    <definedName name="링클큐어로션" localSheetId="24" hidden="1">#REF!</definedName>
    <definedName name="링클큐어로션" localSheetId="22" hidden="1">#REF!</definedName>
    <definedName name="링클큐어로션" localSheetId="21" hidden="1">#REF!</definedName>
    <definedName name="링클큐어로션" localSheetId="23" hidden="1">#REF!</definedName>
    <definedName name="링클큐어로션" localSheetId="25" hidden="1">#REF!</definedName>
    <definedName name="링클큐어로션" localSheetId="26" hidden="1">#REF!</definedName>
    <definedName name="링클큐어로션" localSheetId="27" hidden="1">#REF!</definedName>
    <definedName name="링클큐어로션" localSheetId="28" hidden="1">#REF!</definedName>
    <definedName name="링클큐어로션" localSheetId="32" hidden="1">#REF!</definedName>
    <definedName name="링클큐어로션" localSheetId="33" hidden="1">#REF!</definedName>
    <definedName name="링클큐어로션" localSheetId="34" hidden="1">#REF!</definedName>
    <definedName name="링클큐어로션" localSheetId="35" hidden="1">#REF!</definedName>
    <definedName name="링클큐어로션" localSheetId="29" hidden="1">#REF!</definedName>
    <definedName name="링클큐어로션" localSheetId="30" hidden="1">#REF!</definedName>
    <definedName name="링클큐어로션" localSheetId="31" hidden="1">#REF!</definedName>
    <definedName name="링클큐어로션" localSheetId="36" hidden="1">#REF!</definedName>
    <definedName name="링클큐어로션" localSheetId="37" hidden="1">#REF!</definedName>
    <definedName name="링클큐어로션" localSheetId="38" hidden="1">#REF!</definedName>
    <definedName name="링클큐어로션" localSheetId="39" hidden="1">#REF!</definedName>
    <definedName name="링클큐어로션" localSheetId="40" hidden="1">#REF!</definedName>
    <definedName name="링클큐어로션" localSheetId="41" hidden="1">#REF!</definedName>
    <definedName name="링클큐어로션" localSheetId="42" hidden="1">#REF!</definedName>
    <definedName name="링클큐어로션" localSheetId="43" hidden="1">#REF!</definedName>
    <definedName name="링클큐어로션" localSheetId="44" hidden="1">#REF!</definedName>
    <definedName name="링클큐어로션" localSheetId="61" hidden="1">#REF!</definedName>
    <definedName name="링클큐어로션" localSheetId="60" hidden="1">#REF!</definedName>
    <definedName name="링클큐어로션" localSheetId="47" hidden="1">#REF!</definedName>
    <definedName name="링클큐어로션" localSheetId="46" hidden="1">#REF!</definedName>
    <definedName name="링클큐어로션" localSheetId="45" hidden="1">#REF!</definedName>
    <definedName name="링클큐어로션" localSheetId="48" hidden="1">#REF!</definedName>
    <definedName name="링클큐어로션" localSheetId="50" hidden="1">#REF!</definedName>
    <definedName name="링클큐어로션" localSheetId="51" hidden="1">#REF!</definedName>
    <definedName name="링클큐어로션" localSheetId="52" hidden="1">#REF!</definedName>
    <definedName name="링클큐어로션" localSheetId="49" hidden="1">#REF!</definedName>
    <definedName name="링클큐어로션" localSheetId="55" hidden="1">#REF!</definedName>
    <definedName name="링클큐어로션" localSheetId="58" hidden="1">#REF!</definedName>
    <definedName name="링클큐어로션" localSheetId="53" hidden="1">#REF!</definedName>
    <definedName name="링클큐어로션" localSheetId="57" hidden="1">#REF!</definedName>
    <definedName name="링클큐어로션" localSheetId="59" hidden="1">#REF!</definedName>
    <definedName name="링클큐어로션" localSheetId="54" hidden="1">#REF!</definedName>
    <definedName name="링클큐어로션" localSheetId="56" hidden="1">#REF!</definedName>
    <definedName name="링클큐어로션" localSheetId="62" hidden="1">#REF!</definedName>
    <definedName name="링클큐어로션" hidden="1">#REF!</definedName>
    <definedName name="ㄺㄹㄹ" localSheetId="2">#REF!</definedName>
    <definedName name="ㄺㄹㄹ" localSheetId="1">#REF!</definedName>
    <definedName name="ㄺㄹㄹ" localSheetId="3">#REF!</definedName>
    <definedName name="ㄺㄹㄹ" localSheetId="7">#REF!</definedName>
    <definedName name="ㄺㄹㄹ" localSheetId="4">#REF!</definedName>
    <definedName name="ㄺㄹㄹ" localSheetId="5">#REF!</definedName>
    <definedName name="ㄺㄹㄹ" localSheetId="6">#REF!</definedName>
    <definedName name="ㄺㄹㄹ" localSheetId="8">#REF!</definedName>
    <definedName name="ㄺㄹㄹ" localSheetId="9">#REF!</definedName>
    <definedName name="ㄺㄹㄹ" localSheetId="11">#REF!</definedName>
    <definedName name="ㄺㄹㄹ" localSheetId="10">#REF!</definedName>
    <definedName name="ㄺㄹㄹ" localSheetId="16">#REF!</definedName>
    <definedName name="ㄺㄹㄹ" localSheetId="13">#REF!</definedName>
    <definedName name="ㄺㄹㄹ" localSheetId="12">#REF!</definedName>
    <definedName name="ㄺㄹㄹ" localSheetId="15">#REF!</definedName>
    <definedName name="ㄺㄹㄹ" localSheetId="14">#REF!</definedName>
    <definedName name="ㄺㄹㄹ" localSheetId="20">#REF!</definedName>
    <definedName name="ㄺㄹㄹ" localSheetId="17">#REF!</definedName>
    <definedName name="ㄺㄹㄹ" localSheetId="19">#REF!</definedName>
    <definedName name="ㄺㄹㄹ" localSheetId="18">#REF!</definedName>
    <definedName name="ㄺㄹㄹ" localSheetId="24">#REF!</definedName>
    <definedName name="ㄺㄹㄹ" localSheetId="22">#REF!</definedName>
    <definedName name="ㄺㄹㄹ" localSheetId="21">#REF!</definedName>
    <definedName name="ㄺㄹㄹ" localSheetId="23">#REF!</definedName>
    <definedName name="ㄺㄹㄹ" localSheetId="25">#REF!</definedName>
    <definedName name="ㄺㄹㄹ" localSheetId="26">#REF!</definedName>
    <definedName name="ㄺㄹㄹ" localSheetId="27">#REF!</definedName>
    <definedName name="ㄺㄹㄹ" localSheetId="28">#REF!</definedName>
    <definedName name="ㄺㄹㄹ" localSheetId="32">#REF!</definedName>
    <definedName name="ㄺㄹㄹ" localSheetId="33">#REF!</definedName>
    <definedName name="ㄺㄹㄹ" localSheetId="34">#REF!</definedName>
    <definedName name="ㄺㄹㄹ" localSheetId="35">#REF!</definedName>
    <definedName name="ㄺㄹㄹ" localSheetId="29">#REF!</definedName>
    <definedName name="ㄺㄹㄹ" localSheetId="30">#REF!</definedName>
    <definedName name="ㄺㄹㄹ" localSheetId="31">#REF!</definedName>
    <definedName name="ㄺㄹㄹ" localSheetId="36">#REF!</definedName>
    <definedName name="ㄺㄹㄹ" localSheetId="37">#REF!</definedName>
    <definedName name="ㄺㄹㄹ" localSheetId="38">#REF!</definedName>
    <definedName name="ㄺㄹㄹ" localSheetId="39">#REF!</definedName>
    <definedName name="ㄺㄹㄹ" localSheetId="40">#REF!</definedName>
    <definedName name="ㄺㄹㄹ" localSheetId="41">#REF!</definedName>
    <definedName name="ㄺㄹㄹ" localSheetId="42">#REF!</definedName>
    <definedName name="ㄺㄹㄹ" localSheetId="43">#REF!</definedName>
    <definedName name="ㄺㄹㄹ" localSheetId="44">#REF!</definedName>
    <definedName name="ㄺㄹㄹ" localSheetId="61">#REF!</definedName>
    <definedName name="ㄺㄹㄹ" localSheetId="60">#REF!</definedName>
    <definedName name="ㄺㄹㄹ" localSheetId="47">#REF!</definedName>
    <definedName name="ㄺㄹㄹ" localSheetId="46">#REF!</definedName>
    <definedName name="ㄺㄹㄹ" localSheetId="45">#REF!</definedName>
    <definedName name="ㄺㄹㄹ" localSheetId="48">#REF!</definedName>
    <definedName name="ㄺㄹㄹ" localSheetId="50">#REF!</definedName>
    <definedName name="ㄺㄹㄹ" localSheetId="51">#REF!</definedName>
    <definedName name="ㄺㄹㄹ" localSheetId="52">#REF!</definedName>
    <definedName name="ㄺㄹㄹ" localSheetId="49">#REF!</definedName>
    <definedName name="ㄺㄹㄹ" localSheetId="55">#REF!</definedName>
    <definedName name="ㄺㄹㄹ" localSheetId="58">#REF!</definedName>
    <definedName name="ㄺㄹㄹ" localSheetId="53">#REF!</definedName>
    <definedName name="ㄺㄹㄹ" localSheetId="57">#REF!</definedName>
    <definedName name="ㄺㄹㄹ" localSheetId="59">#REF!</definedName>
    <definedName name="ㄺㄹㄹ" localSheetId="54">#REF!</definedName>
    <definedName name="ㄺㄹㄹ" localSheetId="56">#REF!</definedName>
    <definedName name="ㄺㄹㄹ" localSheetId="62">#REF!</definedName>
    <definedName name="ㄺㄹㄹ">#REF!</definedName>
    <definedName name="ㄾㅊㅍㅋ" localSheetId="2">#REF!</definedName>
    <definedName name="ㄾㅊㅍㅋ" localSheetId="1">#REF!</definedName>
    <definedName name="ㄾㅊㅍㅋ" localSheetId="3">#REF!</definedName>
    <definedName name="ㄾㅊㅍㅋ" localSheetId="7">#REF!</definedName>
    <definedName name="ㄾㅊㅍㅋ" localSheetId="4">#REF!</definedName>
    <definedName name="ㄾㅊㅍㅋ" localSheetId="5">#REF!</definedName>
    <definedName name="ㄾㅊㅍㅋ" localSheetId="6">#REF!</definedName>
    <definedName name="ㄾㅊㅍㅋ" localSheetId="8">#REF!</definedName>
    <definedName name="ㄾㅊㅍㅋ" localSheetId="9">#REF!</definedName>
    <definedName name="ㄾㅊㅍㅋ" localSheetId="11">#REF!</definedName>
    <definedName name="ㄾㅊㅍㅋ" localSheetId="10">#REF!</definedName>
    <definedName name="ㄾㅊㅍㅋ" localSheetId="16">#REF!</definedName>
    <definedName name="ㄾㅊㅍㅋ" localSheetId="13">#REF!</definedName>
    <definedName name="ㄾㅊㅍㅋ" localSheetId="12">#REF!</definedName>
    <definedName name="ㄾㅊㅍㅋ" localSheetId="15">#REF!</definedName>
    <definedName name="ㄾㅊㅍㅋ" localSheetId="14">#REF!</definedName>
    <definedName name="ㄾㅊㅍㅋ" localSheetId="20">#REF!</definedName>
    <definedName name="ㄾㅊㅍㅋ" localSheetId="17">#REF!</definedName>
    <definedName name="ㄾㅊㅍㅋ" localSheetId="19">#REF!</definedName>
    <definedName name="ㄾㅊㅍㅋ" localSheetId="18">#REF!</definedName>
    <definedName name="ㄾㅊㅍㅋ" localSheetId="24">#REF!</definedName>
    <definedName name="ㄾㅊㅍㅋ" localSheetId="22">#REF!</definedName>
    <definedName name="ㄾㅊㅍㅋ" localSheetId="21">#REF!</definedName>
    <definedName name="ㄾㅊㅍㅋ" localSheetId="23">#REF!</definedName>
    <definedName name="ㄾㅊㅍㅋ" localSheetId="25">#REF!</definedName>
    <definedName name="ㄾㅊㅍㅋ" localSheetId="26">#REF!</definedName>
    <definedName name="ㄾㅊㅍㅋ" localSheetId="27">#REF!</definedName>
    <definedName name="ㄾㅊㅍㅋ" localSheetId="28">#REF!</definedName>
    <definedName name="ㄾㅊㅍㅋ" localSheetId="32">#REF!</definedName>
    <definedName name="ㄾㅊㅍㅋ" localSheetId="33">#REF!</definedName>
    <definedName name="ㄾㅊㅍㅋ" localSheetId="34">#REF!</definedName>
    <definedName name="ㄾㅊㅍㅋ" localSheetId="35">#REF!</definedName>
    <definedName name="ㄾㅊㅍㅋ" localSheetId="29">#REF!</definedName>
    <definedName name="ㄾㅊㅍㅋ" localSheetId="30">#REF!</definedName>
    <definedName name="ㄾㅊㅍㅋ" localSheetId="31">#REF!</definedName>
    <definedName name="ㄾㅊㅍㅋ" localSheetId="36">#REF!</definedName>
    <definedName name="ㄾㅊㅍㅋ" localSheetId="37">#REF!</definedName>
    <definedName name="ㄾㅊㅍㅋ" localSheetId="38">#REF!</definedName>
    <definedName name="ㄾㅊㅍㅋ" localSheetId="39">#REF!</definedName>
    <definedName name="ㄾㅊㅍㅋ" localSheetId="40">#REF!</definedName>
    <definedName name="ㄾㅊㅍㅋ" localSheetId="41">#REF!</definedName>
    <definedName name="ㄾㅊㅍㅋ" localSheetId="42">#REF!</definedName>
    <definedName name="ㄾㅊㅍㅋ" localSheetId="43">#REF!</definedName>
    <definedName name="ㄾㅊㅍㅋ" localSheetId="44">#REF!</definedName>
    <definedName name="ㄾㅊㅍㅋ" localSheetId="61">#REF!</definedName>
    <definedName name="ㄾㅊㅍㅋ" localSheetId="60">#REF!</definedName>
    <definedName name="ㄾㅊㅍㅋ" localSheetId="47">#REF!</definedName>
    <definedName name="ㄾㅊㅍㅋ" localSheetId="46">#REF!</definedName>
    <definedName name="ㄾㅊㅍㅋ" localSheetId="45">#REF!</definedName>
    <definedName name="ㄾㅊㅍㅋ" localSheetId="48">#REF!</definedName>
    <definedName name="ㄾㅊㅍㅋ" localSheetId="50">#REF!</definedName>
    <definedName name="ㄾㅊㅍㅋ" localSheetId="51">#REF!</definedName>
    <definedName name="ㄾㅊㅍㅋ" localSheetId="52">#REF!</definedName>
    <definedName name="ㄾㅊㅍㅋ" localSheetId="49">#REF!</definedName>
    <definedName name="ㄾㅊㅍㅋ" localSheetId="55">#REF!</definedName>
    <definedName name="ㄾㅊㅍㅋ" localSheetId="58">#REF!</definedName>
    <definedName name="ㄾㅊㅍㅋ" localSheetId="53">#REF!</definedName>
    <definedName name="ㄾㅊㅍㅋ" localSheetId="57">#REF!</definedName>
    <definedName name="ㄾㅊㅍㅋ" localSheetId="59">#REF!</definedName>
    <definedName name="ㄾㅊㅍㅋ" localSheetId="54">#REF!</definedName>
    <definedName name="ㄾㅊㅍㅋ" localSheetId="56">#REF!</definedName>
    <definedName name="ㄾㅊㅍㅋ" localSheetId="62">#REF!</definedName>
    <definedName name="ㄾㅊㅍㅋ">#REF!</definedName>
    <definedName name="ㅁ" localSheetId="2">#REF!</definedName>
    <definedName name="ㅁ" localSheetId="1">#REF!</definedName>
    <definedName name="ㅁ" localSheetId="3">#REF!</definedName>
    <definedName name="ㅁ" localSheetId="7">#REF!</definedName>
    <definedName name="ㅁ" localSheetId="4">#REF!</definedName>
    <definedName name="ㅁ" localSheetId="5">#REF!</definedName>
    <definedName name="ㅁ" localSheetId="6">#REF!</definedName>
    <definedName name="ㅁ" localSheetId="8">#REF!</definedName>
    <definedName name="ㅁ" localSheetId="9">#REF!</definedName>
    <definedName name="ㅁ" localSheetId="11">#REF!</definedName>
    <definedName name="ㅁ" localSheetId="10">#REF!</definedName>
    <definedName name="ㅁ" localSheetId="16">#REF!</definedName>
    <definedName name="ㅁ" localSheetId="13">#REF!</definedName>
    <definedName name="ㅁ" localSheetId="12">#REF!</definedName>
    <definedName name="ㅁ" localSheetId="15">#REF!</definedName>
    <definedName name="ㅁ" localSheetId="14">#REF!</definedName>
    <definedName name="ㅁ" localSheetId="20">#REF!</definedName>
    <definedName name="ㅁ" localSheetId="17">#REF!</definedName>
    <definedName name="ㅁ" localSheetId="19">#REF!</definedName>
    <definedName name="ㅁ" localSheetId="18">#REF!</definedName>
    <definedName name="ㅁ" localSheetId="24">#REF!</definedName>
    <definedName name="ㅁ" localSheetId="22">#REF!</definedName>
    <definedName name="ㅁ" localSheetId="21">#REF!</definedName>
    <definedName name="ㅁ" localSheetId="23">#REF!</definedName>
    <definedName name="ㅁ" localSheetId="25">#REF!</definedName>
    <definedName name="ㅁ" localSheetId="26">#REF!</definedName>
    <definedName name="ㅁ" localSheetId="27">#REF!</definedName>
    <definedName name="ㅁ" localSheetId="28">#REF!</definedName>
    <definedName name="ㅁ" localSheetId="32">#REF!</definedName>
    <definedName name="ㅁ" localSheetId="33">#REF!</definedName>
    <definedName name="ㅁ" localSheetId="34">#REF!</definedName>
    <definedName name="ㅁ" localSheetId="35">#REF!</definedName>
    <definedName name="ㅁ" localSheetId="29">#REF!</definedName>
    <definedName name="ㅁ" localSheetId="30">#REF!</definedName>
    <definedName name="ㅁ" localSheetId="31">#REF!</definedName>
    <definedName name="ㅁ" localSheetId="36">#REF!</definedName>
    <definedName name="ㅁ" localSheetId="37">#REF!</definedName>
    <definedName name="ㅁ" localSheetId="38">#REF!</definedName>
    <definedName name="ㅁ" localSheetId="39">#REF!</definedName>
    <definedName name="ㅁ" localSheetId="40">#REF!</definedName>
    <definedName name="ㅁ" localSheetId="41">#REF!</definedName>
    <definedName name="ㅁ" localSheetId="42">#REF!</definedName>
    <definedName name="ㅁ" localSheetId="43">#REF!</definedName>
    <definedName name="ㅁ" localSheetId="44">#REF!</definedName>
    <definedName name="ㅁ" localSheetId="61">#REF!</definedName>
    <definedName name="ㅁ" localSheetId="60">#REF!</definedName>
    <definedName name="ㅁ" localSheetId="47">#REF!</definedName>
    <definedName name="ㅁ" localSheetId="46">#REF!</definedName>
    <definedName name="ㅁ" localSheetId="45">#REF!</definedName>
    <definedName name="ㅁ" localSheetId="48">#REF!</definedName>
    <definedName name="ㅁ" localSheetId="50">#REF!</definedName>
    <definedName name="ㅁ" localSheetId="51">#REF!</definedName>
    <definedName name="ㅁ" localSheetId="52">#REF!</definedName>
    <definedName name="ㅁ" localSheetId="49">#REF!</definedName>
    <definedName name="ㅁ" localSheetId="55">#REF!</definedName>
    <definedName name="ㅁ" localSheetId="58">#REF!</definedName>
    <definedName name="ㅁ" localSheetId="53">#REF!</definedName>
    <definedName name="ㅁ" localSheetId="57">#REF!</definedName>
    <definedName name="ㅁ" localSheetId="59">#REF!</definedName>
    <definedName name="ㅁ" localSheetId="54">#REF!</definedName>
    <definedName name="ㅁ" localSheetId="56">#REF!</definedName>
    <definedName name="ㅁ" localSheetId="62">#REF!</definedName>
    <definedName name="ㅁ">#REF!</definedName>
    <definedName name="ㅁ252" localSheetId="2">#REF!</definedName>
    <definedName name="ㅁ252" localSheetId="1">#REF!</definedName>
    <definedName name="ㅁ252" localSheetId="3">#REF!</definedName>
    <definedName name="ㅁ252" localSheetId="7">#REF!</definedName>
    <definedName name="ㅁ252" localSheetId="4">#REF!</definedName>
    <definedName name="ㅁ252" localSheetId="5">#REF!</definedName>
    <definedName name="ㅁ252" localSheetId="6">#REF!</definedName>
    <definedName name="ㅁ252" localSheetId="8">#REF!</definedName>
    <definedName name="ㅁ252" localSheetId="9">#REF!</definedName>
    <definedName name="ㅁ252" localSheetId="11">#REF!</definedName>
    <definedName name="ㅁ252" localSheetId="10">#REF!</definedName>
    <definedName name="ㅁ252" localSheetId="16">#REF!</definedName>
    <definedName name="ㅁ252" localSheetId="13">#REF!</definedName>
    <definedName name="ㅁ252" localSheetId="12">#REF!</definedName>
    <definedName name="ㅁ252" localSheetId="15">#REF!</definedName>
    <definedName name="ㅁ252" localSheetId="14">#REF!</definedName>
    <definedName name="ㅁ252" localSheetId="20">#REF!</definedName>
    <definedName name="ㅁ252" localSheetId="17">#REF!</definedName>
    <definedName name="ㅁ252" localSheetId="19">#REF!</definedName>
    <definedName name="ㅁ252" localSheetId="18">#REF!</definedName>
    <definedName name="ㅁ252" localSheetId="24">#REF!</definedName>
    <definedName name="ㅁ252" localSheetId="22">#REF!</definedName>
    <definedName name="ㅁ252" localSheetId="21">#REF!</definedName>
    <definedName name="ㅁ252" localSheetId="23">#REF!</definedName>
    <definedName name="ㅁ252" localSheetId="25">#REF!</definedName>
    <definedName name="ㅁ252" localSheetId="26">#REF!</definedName>
    <definedName name="ㅁ252" localSheetId="27">#REF!</definedName>
    <definedName name="ㅁ252" localSheetId="28">#REF!</definedName>
    <definedName name="ㅁ252" localSheetId="32">#REF!</definedName>
    <definedName name="ㅁ252" localSheetId="33">#REF!</definedName>
    <definedName name="ㅁ252" localSheetId="34">#REF!</definedName>
    <definedName name="ㅁ252" localSheetId="35">#REF!</definedName>
    <definedName name="ㅁ252" localSheetId="29">#REF!</definedName>
    <definedName name="ㅁ252" localSheetId="30">#REF!</definedName>
    <definedName name="ㅁ252" localSheetId="31">#REF!</definedName>
    <definedName name="ㅁ252" localSheetId="36">#REF!</definedName>
    <definedName name="ㅁ252" localSheetId="37">#REF!</definedName>
    <definedName name="ㅁ252" localSheetId="38">#REF!</definedName>
    <definedName name="ㅁ252" localSheetId="39">#REF!</definedName>
    <definedName name="ㅁ252" localSheetId="40">#REF!</definedName>
    <definedName name="ㅁ252" localSheetId="41">#REF!</definedName>
    <definedName name="ㅁ252" localSheetId="42">#REF!</definedName>
    <definedName name="ㅁ252" localSheetId="43">#REF!</definedName>
    <definedName name="ㅁ252" localSheetId="44">#REF!</definedName>
    <definedName name="ㅁ252" localSheetId="61">#REF!</definedName>
    <definedName name="ㅁ252" localSheetId="60">#REF!</definedName>
    <definedName name="ㅁ252" localSheetId="47">#REF!</definedName>
    <definedName name="ㅁ252" localSheetId="46">#REF!</definedName>
    <definedName name="ㅁ252" localSheetId="45">#REF!</definedName>
    <definedName name="ㅁ252" localSheetId="48">#REF!</definedName>
    <definedName name="ㅁ252" localSheetId="50">#REF!</definedName>
    <definedName name="ㅁ252" localSheetId="51">#REF!</definedName>
    <definedName name="ㅁ252" localSheetId="52">#REF!</definedName>
    <definedName name="ㅁ252" localSheetId="49">#REF!</definedName>
    <definedName name="ㅁ252" localSheetId="55">#REF!</definedName>
    <definedName name="ㅁ252" localSheetId="58">#REF!</definedName>
    <definedName name="ㅁ252" localSheetId="53">#REF!</definedName>
    <definedName name="ㅁ252" localSheetId="57">#REF!</definedName>
    <definedName name="ㅁ252" localSheetId="59">#REF!</definedName>
    <definedName name="ㅁ252" localSheetId="54">#REF!</definedName>
    <definedName name="ㅁ252" localSheetId="56">#REF!</definedName>
    <definedName name="ㅁ252" localSheetId="62">#REF!</definedName>
    <definedName name="ㅁ252">#REF!</definedName>
    <definedName name="ㅁㄴㅇ" localSheetId="2">'[3]사업계획(97년)'!#REF!</definedName>
    <definedName name="ㅁㄴㅇ" localSheetId="1">'[3]사업계획(97년)'!#REF!</definedName>
    <definedName name="ㅁㄴㅇ" localSheetId="3">'[3]사업계획(97년)'!#REF!</definedName>
    <definedName name="ㅁㄴㅇ" localSheetId="7">'[3]사업계획(97년)'!#REF!</definedName>
    <definedName name="ㅁㄴㅇ" localSheetId="4">'[3]사업계획(97년)'!#REF!</definedName>
    <definedName name="ㅁㄴㅇ" localSheetId="5">'[3]사업계획(97년)'!#REF!</definedName>
    <definedName name="ㅁㄴㅇ" localSheetId="6">'[3]사업계획(97년)'!#REF!</definedName>
    <definedName name="ㅁㄴㅇ" localSheetId="8">'[3]사업계획(97년)'!#REF!</definedName>
    <definedName name="ㅁㄴㅇ" localSheetId="9">'[3]사업계획(97년)'!#REF!</definedName>
    <definedName name="ㅁㄴㅇ" localSheetId="11">'[3]사업계획(97년)'!#REF!</definedName>
    <definedName name="ㅁㄴㅇ" localSheetId="10">'[3]사업계획(97년)'!#REF!</definedName>
    <definedName name="ㅁㄴㅇ" localSheetId="16">'[3]사업계획(97년)'!#REF!</definedName>
    <definedName name="ㅁㄴㅇ" localSheetId="13">'[3]사업계획(97년)'!#REF!</definedName>
    <definedName name="ㅁㄴㅇ" localSheetId="12">'[3]사업계획(97년)'!#REF!</definedName>
    <definedName name="ㅁㄴㅇ" localSheetId="15">'[3]사업계획(97년)'!#REF!</definedName>
    <definedName name="ㅁㄴㅇ" localSheetId="14">'[3]사업계획(97년)'!#REF!</definedName>
    <definedName name="ㅁㄴㅇ" localSheetId="20">'[3]사업계획(97년)'!#REF!</definedName>
    <definedName name="ㅁㄴㅇ" localSheetId="17">'[3]사업계획(97년)'!#REF!</definedName>
    <definedName name="ㅁㄴㅇ" localSheetId="19">'[3]사업계획(97년)'!#REF!</definedName>
    <definedName name="ㅁㄴㅇ" localSheetId="18">'[3]사업계획(97년)'!#REF!</definedName>
    <definedName name="ㅁㄴㅇ" localSheetId="24">'[3]사업계획(97년)'!#REF!</definedName>
    <definedName name="ㅁㄴㅇ" localSheetId="22">'[3]사업계획(97년)'!#REF!</definedName>
    <definedName name="ㅁㄴㅇ" localSheetId="21">'[3]사업계획(97년)'!#REF!</definedName>
    <definedName name="ㅁㄴㅇ" localSheetId="23">'[3]사업계획(97년)'!#REF!</definedName>
    <definedName name="ㅁㄴㅇ" localSheetId="25">'[3]사업계획(97년)'!#REF!</definedName>
    <definedName name="ㅁㄴㅇ" localSheetId="26">'[3]사업계획(97년)'!#REF!</definedName>
    <definedName name="ㅁㄴㅇ" localSheetId="27">'[3]사업계획(97년)'!#REF!</definedName>
    <definedName name="ㅁㄴㅇ" localSheetId="28">'[3]사업계획(97년)'!#REF!</definedName>
    <definedName name="ㅁㄴㅇ" localSheetId="32">'[3]사업계획(97년)'!#REF!</definedName>
    <definedName name="ㅁㄴㅇ" localSheetId="33">'[3]사업계획(97년)'!#REF!</definedName>
    <definedName name="ㅁㄴㅇ" localSheetId="34">'[3]사업계획(97년)'!#REF!</definedName>
    <definedName name="ㅁㄴㅇ" localSheetId="35">'[3]사업계획(97년)'!#REF!</definedName>
    <definedName name="ㅁㄴㅇ" localSheetId="29">'[3]사업계획(97년)'!#REF!</definedName>
    <definedName name="ㅁㄴㅇ" localSheetId="30">'[3]사업계획(97년)'!#REF!</definedName>
    <definedName name="ㅁㄴㅇ" localSheetId="31">'[3]사업계획(97년)'!#REF!</definedName>
    <definedName name="ㅁㄴㅇ" localSheetId="36">'[3]사업계획(97년)'!#REF!</definedName>
    <definedName name="ㅁㄴㅇ" localSheetId="37">'[3]사업계획(97년)'!#REF!</definedName>
    <definedName name="ㅁㄴㅇ" localSheetId="38">'[3]사업계획(97년)'!#REF!</definedName>
    <definedName name="ㅁㄴㅇ" localSheetId="39">'[3]사업계획(97년)'!#REF!</definedName>
    <definedName name="ㅁㄴㅇ" localSheetId="40">'[3]사업계획(97년)'!#REF!</definedName>
    <definedName name="ㅁㄴㅇ" localSheetId="41">'[3]사업계획(97년)'!#REF!</definedName>
    <definedName name="ㅁㄴㅇ" localSheetId="42">'[3]사업계획(97년)'!#REF!</definedName>
    <definedName name="ㅁㄴㅇ" localSheetId="43">'[3]사업계획(97년)'!#REF!</definedName>
    <definedName name="ㅁㄴㅇ" localSheetId="44">'[3]사업계획(97년)'!#REF!</definedName>
    <definedName name="ㅁㄴㅇ" localSheetId="61">'[3]사업계획(97년)'!#REF!</definedName>
    <definedName name="ㅁㄴㅇ" localSheetId="60">'[3]사업계획(97년)'!#REF!</definedName>
    <definedName name="ㅁㄴㅇ" localSheetId="47">'[3]사업계획(97년)'!#REF!</definedName>
    <definedName name="ㅁㄴㅇ" localSheetId="46">'[3]사업계획(97년)'!#REF!</definedName>
    <definedName name="ㅁㄴㅇ" localSheetId="45">'[3]사업계획(97년)'!#REF!</definedName>
    <definedName name="ㅁㄴㅇ" localSheetId="48">'[3]사업계획(97년)'!#REF!</definedName>
    <definedName name="ㅁㄴㅇ" localSheetId="50">'[3]사업계획(97년)'!#REF!</definedName>
    <definedName name="ㅁㄴㅇ" localSheetId="51">'[3]사업계획(97년)'!#REF!</definedName>
    <definedName name="ㅁㄴㅇ" localSheetId="52">'[3]사업계획(97년)'!#REF!</definedName>
    <definedName name="ㅁㄴㅇ" localSheetId="49">'[3]사업계획(97년)'!#REF!</definedName>
    <definedName name="ㅁㄴㅇ" localSheetId="55">'[3]사업계획(97년)'!#REF!</definedName>
    <definedName name="ㅁㄴㅇ" localSheetId="58">'[3]사업계획(97년)'!#REF!</definedName>
    <definedName name="ㅁㄴㅇ" localSheetId="53">'[3]사업계획(97년)'!#REF!</definedName>
    <definedName name="ㅁㄴㅇ" localSheetId="57">'[3]사업계획(97년)'!#REF!</definedName>
    <definedName name="ㅁㄴㅇ" localSheetId="59">'[3]사업계획(97년)'!#REF!</definedName>
    <definedName name="ㅁㄴㅇ" localSheetId="54">'[3]사업계획(97년)'!#REF!</definedName>
    <definedName name="ㅁㄴㅇ" localSheetId="56">'[3]사업계획(97년)'!#REF!</definedName>
    <definedName name="ㅁㄴㅇ" localSheetId="62">'[3]사업계획(97년)'!#REF!</definedName>
    <definedName name="ㅁㄴㅇ">'[3]사업계획(97년)'!#REF!</definedName>
    <definedName name="ㅁㄹ" localSheetId="2">'[11]사업계획(97년)'!#REF!</definedName>
    <definedName name="ㅁㄹ" localSheetId="1">'[11]사업계획(97년)'!#REF!</definedName>
    <definedName name="ㅁㄹ" localSheetId="3">'[11]사업계획(97년)'!#REF!</definedName>
    <definedName name="ㅁㄹ" localSheetId="7">'[11]사업계획(97년)'!#REF!</definedName>
    <definedName name="ㅁㄹ" localSheetId="4">'[11]사업계획(97년)'!#REF!</definedName>
    <definedName name="ㅁㄹ" localSheetId="5">'[11]사업계획(97년)'!#REF!</definedName>
    <definedName name="ㅁㄹ" localSheetId="6">'[11]사업계획(97년)'!#REF!</definedName>
    <definedName name="ㅁㄹ" localSheetId="8">'[11]사업계획(97년)'!#REF!</definedName>
    <definedName name="ㅁㄹ" localSheetId="9">'[11]사업계획(97년)'!#REF!</definedName>
    <definedName name="ㅁㄹ" localSheetId="11">'[11]사업계획(97년)'!#REF!</definedName>
    <definedName name="ㅁㄹ" localSheetId="10">'[11]사업계획(97년)'!#REF!</definedName>
    <definedName name="ㅁㄹ" localSheetId="16">'[11]사업계획(97년)'!#REF!</definedName>
    <definedName name="ㅁㄹ" localSheetId="13">'[11]사업계획(97년)'!#REF!</definedName>
    <definedName name="ㅁㄹ" localSheetId="12">'[11]사업계획(97년)'!#REF!</definedName>
    <definedName name="ㅁㄹ" localSheetId="15">'[11]사업계획(97년)'!#REF!</definedName>
    <definedName name="ㅁㄹ" localSheetId="14">'[11]사업계획(97년)'!#REF!</definedName>
    <definedName name="ㅁㄹ" localSheetId="20">'[11]사업계획(97년)'!#REF!</definedName>
    <definedName name="ㅁㄹ" localSheetId="17">'[11]사업계획(97년)'!#REF!</definedName>
    <definedName name="ㅁㄹ" localSheetId="19">'[11]사업계획(97년)'!#REF!</definedName>
    <definedName name="ㅁㄹ" localSheetId="18">'[11]사업계획(97년)'!#REF!</definedName>
    <definedName name="ㅁㄹ" localSheetId="24">'[11]사업계획(97년)'!#REF!</definedName>
    <definedName name="ㅁㄹ" localSheetId="22">'[11]사업계획(97년)'!#REF!</definedName>
    <definedName name="ㅁㄹ" localSheetId="21">'[11]사업계획(97년)'!#REF!</definedName>
    <definedName name="ㅁㄹ" localSheetId="23">'[11]사업계획(97년)'!#REF!</definedName>
    <definedName name="ㅁㄹ" localSheetId="25">'[11]사업계획(97년)'!#REF!</definedName>
    <definedName name="ㅁㄹ" localSheetId="26">'[11]사업계획(97년)'!#REF!</definedName>
    <definedName name="ㅁㄹ" localSheetId="27">'[11]사업계획(97년)'!#REF!</definedName>
    <definedName name="ㅁㄹ" localSheetId="28">'[11]사업계획(97년)'!#REF!</definedName>
    <definedName name="ㅁㄹ" localSheetId="32">'[11]사업계획(97년)'!#REF!</definedName>
    <definedName name="ㅁㄹ" localSheetId="33">'[11]사업계획(97년)'!#REF!</definedName>
    <definedName name="ㅁㄹ" localSheetId="34">'[11]사업계획(97년)'!#REF!</definedName>
    <definedName name="ㅁㄹ" localSheetId="35">'[11]사업계획(97년)'!#REF!</definedName>
    <definedName name="ㅁㄹ" localSheetId="29">'[11]사업계획(97년)'!#REF!</definedName>
    <definedName name="ㅁㄹ" localSheetId="30">'[11]사업계획(97년)'!#REF!</definedName>
    <definedName name="ㅁㄹ" localSheetId="31">'[11]사업계획(97년)'!#REF!</definedName>
    <definedName name="ㅁㄹ" localSheetId="36">'[11]사업계획(97년)'!#REF!</definedName>
    <definedName name="ㅁㄹ" localSheetId="37">'[11]사업계획(97년)'!#REF!</definedName>
    <definedName name="ㅁㄹ" localSheetId="38">'[11]사업계획(97년)'!#REF!</definedName>
    <definedName name="ㅁㄹ" localSheetId="39">'[11]사업계획(97년)'!#REF!</definedName>
    <definedName name="ㅁㄹ" localSheetId="40">'[11]사업계획(97년)'!#REF!</definedName>
    <definedName name="ㅁㄹ" localSheetId="41">'[11]사업계획(97년)'!#REF!</definedName>
    <definedName name="ㅁㄹ" localSheetId="42">'[11]사업계획(97년)'!#REF!</definedName>
    <definedName name="ㅁㄹ" localSheetId="43">'[11]사업계획(97년)'!#REF!</definedName>
    <definedName name="ㅁㄹ" localSheetId="44">'[11]사업계획(97년)'!#REF!</definedName>
    <definedName name="ㅁㄹ" localSheetId="61">'[11]사업계획(97년)'!#REF!</definedName>
    <definedName name="ㅁㄹ" localSheetId="60">'[11]사업계획(97년)'!#REF!</definedName>
    <definedName name="ㅁㄹ" localSheetId="47">'[11]사업계획(97년)'!#REF!</definedName>
    <definedName name="ㅁㄹ" localSheetId="46">'[11]사업계획(97년)'!#REF!</definedName>
    <definedName name="ㅁㄹ" localSheetId="45">'[11]사업계획(97년)'!#REF!</definedName>
    <definedName name="ㅁㄹ" localSheetId="48">'[11]사업계획(97년)'!#REF!</definedName>
    <definedName name="ㅁㄹ" localSheetId="50">'[11]사업계획(97년)'!#REF!</definedName>
    <definedName name="ㅁㄹ" localSheetId="51">'[11]사업계획(97년)'!#REF!</definedName>
    <definedName name="ㅁㄹ" localSheetId="52">'[11]사업계획(97년)'!#REF!</definedName>
    <definedName name="ㅁㄹ" localSheetId="49">'[11]사업계획(97년)'!#REF!</definedName>
    <definedName name="ㅁㄹ" localSheetId="55">'[11]사업계획(97년)'!#REF!</definedName>
    <definedName name="ㅁㄹ" localSheetId="58">'[11]사업계획(97년)'!#REF!</definedName>
    <definedName name="ㅁㄹ" localSheetId="53">'[11]사업계획(97년)'!#REF!</definedName>
    <definedName name="ㅁㄹ" localSheetId="57">'[11]사업계획(97년)'!#REF!</definedName>
    <definedName name="ㅁㄹ" localSheetId="59">'[11]사업계획(97년)'!#REF!</definedName>
    <definedName name="ㅁㄹ" localSheetId="54">'[11]사업계획(97년)'!#REF!</definedName>
    <definedName name="ㅁㄹ" localSheetId="56">'[11]사업계획(97년)'!#REF!</definedName>
    <definedName name="ㅁㄹ" localSheetId="62">'[11]사업계획(97년)'!#REF!</definedName>
    <definedName name="ㅁㄹ">'[11]사업계획(97년)'!#REF!</definedName>
    <definedName name="ㅁㅁ" localSheetId="2">#REF!</definedName>
    <definedName name="ㅁㅁ" localSheetId="1">#REF!</definedName>
    <definedName name="ㅁㅁ" localSheetId="3">#REF!</definedName>
    <definedName name="ㅁㅁ" localSheetId="7">#REF!</definedName>
    <definedName name="ㅁㅁ" localSheetId="4">#REF!</definedName>
    <definedName name="ㅁㅁ" localSheetId="5">#REF!</definedName>
    <definedName name="ㅁㅁ" localSheetId="6">#REF!</definedName>
    <definedName name="ㅁㅁ" localSheetId="8">#REF!</definedName>
    <definedName name="ㅁㅁ" localSheetId="9">#REF!</definedName>
    <definedName name="ㅁㅁ" localSheetId="11">#REF!</definedName>
    <definedName name="ㅁㅁ" localSheetId="10">#REF!</definedName>
    <definedName name="ㅁㅁ" localSheetId="16">#REF!</definedName>
    <definedName name="ㅁㅁ" localSheetId="13">#REF!</definedName>
    <definedName name="ㅁㅁ" localSheetId="12">#REF!</definedName>
    <definedName name="ㅁㅁ" localSheetId="15">#REF!</definedName>
    <definedName name="ㅁㅁ" localSheetId="14">#REF!</definedName>
    <definedName name="ㅁㅁ" localSheetId="20">#REF!</definedName>
    <definedName name="ㅁㅁ" localSheetId="17">#REF!</definedName>
    <definedName name="ㅁㅁ" localSheetId="19">#REF!</definedName>
    <definedName name="ㅁㅁ" localSheetId="18">#REF!</definedName>
    <definedName name="ㅁㅁ" localSheetId="24">#REF!</definedName>
    <definedName name="ㅁㅁ" localSheetId="22">#REF!</definedName>
    <definedName name="ㅁㅁ" localSheetId="21">#REF!</definedName>
    <definedName name="ㅁㅁ" localSheetId="23">#REF!</definedName>
    <definedName name="ㅁㅁ" localSheetId="25">#REF!</definedName>
    <definedName name="ㅁㅁ" localSheetId="26">#REF!</definedName>
    <definedName name="ㅁㅁ" localSheetId="27">#REF!</definedName>
    <definedName name="ㅁㅁ" localSheetId="28">#REF!</definedName>
    <definedName name="ㅁㅁ" localSheetId="32">#REF!</definedName>
    <definedName name="ㅁㅁ" localSheetId="33">#REF!</definedName>
    <definedName name="ㅁㅁ" localSheetId="34">#REF!</definedName>
    <definedName name="ㅁㅁ" localSheetId="35">#REF!</definedName>
    <definedName name="ㅁㅁ" localSheetId="29">#REF!</definedName>
    <definedName name="ㅁㅁ" localSheetId="30">#REF!</definedName>
    <definedName name="ㅁㅁ" localSheetId="31">#REF!</definedName>
    <definedName name="ㅁㅁ" localSheetId="36">#REF!</definedName>
    <definedName name="ㅁㅁ" localSheetId="37">#REF!</definedName>
    <definedName name="ㅁㅁ" localSheetId="38">#REF!</definedName>
    <definedName name="ㅁㅁ" localSheetId="39">#REF!</definedName>
    <definedName name="ㅁㅁ" localSheetId="40">#REF!</definedName>
    <definedName name="ㅁㅁ" localSheetId="41">#REF!</definedName>
    <definedName name="ㅁㅁ" localSheetId="42">#REF!</definedName>
    <definedName name="ㅁㅁ" localSheetId="43">#REF!</definedName>
    <definedName name="ㅁㅁ" localSheetId="44">#REF!</definedName>
    <definedName name="ㅁㅁ" localSheetId="61">#REF!</definedName>
    <definedName name="ㅁㅁ" localSheetId="60">#REF!</definedName>
    <definedName name="ㅁㅁ" localSheetId="47">#REF!</definedName>
    <definedName name="ㅁㅁ" localSheetId="46">#REF!</definedName>
    <definedName name="ㅁㅁ" localSheetId="45">#REF!</definedName>
    <definedName name="ㅁㅁ" localSheetId="48">#REF!</definedName>
    <definedName name="ㅁㅁ" localSheetId="50">#REF!</definedName>
    <definedName name="ㅁㅁ" localSheetId="51">#REF!</definedName>
    <definedName name="ㅁㅁ" localSheetId="52">#REF!</definedName>
    <definedName name="ㅁㅁ" localSheetId="49">#REF!</definedName>
    <definedName name="ㅁㅁ" localSheetId="55">#REF!</definedName>
    <definedName name="ㅁㅁ" localSheetId="58">#REF!</definedName>
    <definedName name="ㅁㅁ" localSheetId="53">#REF!</definedName>
    <definedName name="ㅁㅁ" localSheetId="57">#REF!</definedName>
    <definedName name="ㅁㅁ" localSheetId="59">#REF!</definedName>
    <definedName name="ㅁㅁ" localSheetId="54">#REF!</definedName>
    <definedName name="ㅁㅁ" localSheetId="56">#REF!</definedName>
    <definedName name="ㅁㅁ" localSheetId="62">#REF!</definedName>
    <definedName name="ㅁㅁ">#REF!</definedName>
    <definedName name="ㅁㅁㅁ" localSheetId="2">#REF!</definedName>
    <definedName name="ㅁㅁㅁ" localSheetId="1">#REF!</definedName>
    <definedName name="ㅁㅁㅁ" localSheetId="3">#REF!</definedName>
    <definedName name="ㅁㅁㅁ" localSheetId="7">#REF!</definedName>
    <definedName name="ㅁㅁㅁ" localSheetId="4">#REF!</definedName>
    <definedName name="ㅁㅁㅁ" localSheetId="5">#REF!</definedName>
    <definedName name="ㅁㅁㅁ" localSheetId="6">#REF!</definedName>
    <definedName name="ㅁㅁㅁ" localSheetId="8">#REF!</definedName>
    <definedName name="ㅁㅁㅁ" localSheetId="9">#REF!</definedName>
    <definedName name="ㅁㅁㅁ" localSheetId="11">#REF!</definedName>
    <definedName name="ㅁㅁㅁ" localSheetId="10">#REF!</definedName>
    <definedName name="ㅁㅁㅁ" localSheetId="16">#REF!</definedName>
    <definedName name="ㅁㅁㅁ" localSheetId="13">#REF!</definedName>
    <definedName name="ㅁㅁㅁ" localSheetId="12">#REF!</definedName>
    <definedName name="ㅁㅁㅁ" localSheetId="15">#REF!</definedName>
    <definedName name="ㅁㅁㅁ" localSheetId="14">#REF!</definedName>
    <definedName name="ㅁㅁㅁ" localSheetId="20">#REF!</definedName>
    <definedName name="ㅁㅁㅁ" localSheetId="17">#REF!</definedName>
    <definedName name="ㅁㅁㅁ" localSheetId="19">#REF!</definedName>
    <definedName name="ㅁㅁㅁ" localSheetId="18">#REF!</definedName>
    <definedName name="ㅁㅁㅁ" localSheetId="24">#REF!</definedName>
    <definedName name="ㅁㅁㅁ" localSheetId="22">#REF!</definedName>
    <definedName name="ㅁㅁㅁ" localSheetId="21">#REF!</definedName>
    <definedName name="ㅁㅁㅁ" localSheetId="23">#REF!</definedName>
    <definedName name="ㅁㅁㅁ" localSheetId="25">#REF!</definedName>
    <definedName name="ㅁㅁㅁ" localSheetId="26">#REF!</definedName>
    <definedName name="ㅁㅁㅁ" localSheetId="27">#REF!</definedName>
    <definedName name="ㅁㅁㅁ" localSheetId="28">#REF!</definedName>
    <definedName name="ㅁㅁㅁ" localSheetId="32">#REF!</definedName>
    <definedName name="ㅁㅁㅁ" localSheetId="33">#REF!</definedName>
    <definedName name="ㅁㅁㅁ" localSheetId="34">#REF!</definedName>
    <definedName name="ㅁㅁㅁ" localSheetId="35">#REF!</definedName>
    <definedName name="ㅁㅁㅁ" localSheetId="29">#REF!</definedName>
    <definedName name="ㅁㅁㅁ" localSheetId="30">#REF!</definedName>
    <definedName name="ㅁㅁㅁ" localSheetId="31">#REF!</definedName>
    <definedName name="ㅁㅁㅁ" localSheetId="36">#REF!</definedName>
    <definedName name="ㅁㅁㅁ" localSheetId="37">#REF!</definedName>
    <definedName name="ㅁㅁㅁ" localSheetId="38">#REF!</definedName>
    <definedName name="ㅁㅁㅁ" localSheetId="39">#REF!</definedName>
    <definedName name="ㅁㅁㅁ" localSheetId="40">#REF!</definedName>
    <definedName name="ㅁㅁㅁ" localSheetId="41">#REF!</definedName>
    <definedName name="ㅁㅁㅁ" localSheetId="42">#REF!</definedName>
    <definedName name="ㅁㅁㅁ" localSheetId="43">#REF!</definedName>
    <definedName name="ㅁㅁㅁ" localSheetId="44">#REF!</definedName>
    <definedName name="ㅁㅁㅁ" localSheetId="61">#REF!</definedName>
    <definedName name="ㅁㅁㅁ" localSheetId="60">#REF!</definedName>
    <definedName name="ㅁㅁㅁ" localSheetId="47">#REF!</definedName>
    <definedName name="ㅁㅁㅁ" localSheetId="46">#REF!</definedName>
    <definedName name="ㅁㅁㅁ" localSheetId="45">#REF!</definedName>
    <definedName name="ㅁㅁㅁ" localSheetId="48">#REF!</definedName>
    <definedName name="ㅁㅁㅁ" localSheetId="50">#REF!</definedName>
    <definedName name="ㅁㅁㅁ" localSheetId="51">#REF!</definedName>
    <definedName name="ㅁㅁㅁ" localSheetId="52">#REF!</definedName>
    <definedName name="ㅁㅁㅁ" localSheetId="49">#REF!</definedName>
    <definedName name="ㅁㅁㅁ" localSheetId="55">#REF!</definedName>
    <definedName name="ㅁㅁㅁ" localSheetId="58">#REF!</definedName>
    <definedName name="ㅁㅁㅁ" localSheetId="53">#REF!</definedName>
    <definedName name="ㅁㅁㅁ" localSheetId="57">#REF!</definedName>
    <definedName name="ㅁㅁㅁ" localSheetId="59">#REF!</definedName>
    <definedName name="ㅁㅁㅁ" localSheetId="54">#REF!</definedName>
    <definedName name="ㅁㅁㅁ" localSheetId="56">#REF!</definedName>
    <definedName name="ㅁㅁㅁ" localSheetId="62">#REF!</definedName>
    <definedName name="ㅁㅁㅁ">#REF!</definedName>
    <definedName name="ㅁㅁㅁㅁ" localSheetId="2">#REF!</definedName>
    <definedName name="ㅁㅁㅁㅁ" localSheetId="1">#REF!</definedName>
    <definedName name="ㅁㅁㅁㅁ" localSheetId="3">#REF!</definedName>
    <definedName name="ㅁㅁㅁㅁ" localSheetId="7">#REF!</definedName>
    <definedName name="ㅁㅁㅁㅁ" localSheetId="4">#REF!</definedName>
    <definedName name="ㅁㅁㅁㅁ" localSheetId="5">#REF!</definedName>
    <definedName name="ㅁㅁㅁㅁ" localSheetId="6">#REF!</definedName>
    <definedName name="ㅁㅁㅁㅁ" localSheetId="8">#REF!</definedName>
    <definedName name="ㅁㅁㅁㅁ" localSheetId="9">#REF!</definedName>
    <definedName name="ㅁㅁㅁㅁ" localSheetId="11">#REF!</definedName>
    <definedName name="ㅁㅁㅁㅁ" localSheetId="10">#REF!</definedName>
    <definedName name="ㅁㅁㅁㅁ" localSheetId="16">#REF!</definedName>
    <definedName name="ㅁㅁㅁㅁ" localSheetId="13">#REF!</definedName>
    <definedName name="ㅁㅁㅁㅁ" localSheetId="12">#REF!</definedName>
    <definedName name="ㅁㅁㅁㅁ" localSheetId="15">#REF!</definedName>
    <definedName name="ㅁㅁㅁㅁ" localSheetId="14">#REF!</definedName>
    <definedName name="ㅁㅁㅁㅁ" localSheetId="20">#REF!</definedName>
    <definedName name="ㅁㅁㅁㅁ" localSheetId="17">#REF!</definedName>
    <definedName name="ㅁㅁㅁㅁ" localSheetId="19">#REF!</definedName>
    <definedName name="ㅁㅁㅁㅁ" localSheetId="18">#REF!</definedName>
    <definedName name="ㅁㅁㅁㅁ" localSheetId="24">#REF!</definedName>
    <definedName name="ㅁㅁㅁㅁ" localSheetId="22">#REF!</definedName>
    <definedName name="ㅁㅁㅁㅁ" localSheetId="21">#REF!</definedName>
    <definedName name="ㅁㅁㅁㅁ" localSheetId="23">#REF!</definedName>
    <definedName name="ㅁㅁㅁㅁ" localSheetId="25">#REF!</definedName>
    <definedName name="ㅁㅁㅁㅁ" localSheetId="26">#REF!</definedName>
    <definedName name="ㅁㅁㅁㅁ" localSheetId="27">#REF!</definedName>
    <definedName name="ㅁㅁㅁㅁ" localSheetId="28">#REF!</definedName>
    <definedName name="ㅁㅁㅁㅁ" localSheetId="32">#REF!</definedName>
    <definedName name="ㅁㅁㅁㅁ" localSheetId="33">#REF!</definedName>
    <definedName name="ㅁㅁㅁㅁ" localSheetId="34">#REF!</definedName>
    <definedName name="ㅁㅁㅁㅁ" localSheetId="35">#REF!</definedName>
    <definedName name="ㅁㅁㅁㅁ" localSheetId="29">#REF!</definedName>
    <definedName name="ㅁㅁㅁㅁ" localSheetId="30">#REF!</definedName>
    <definedName name="ㅁㅁㅁㅁ" localSheetId="31">#REF!</definedName>
    <definedName name="ㅁㅁㅁㅁ" localSheetId="36">#REF!</definedName>
    <definedName name="ㅁㅁㅁㅁ" localSheetId="37">#REF!</definedName>
    <definedName name="ㅁㅁㅁㅁ" localSheetId="38">#REF!</definedName>
    <definedName name="ㅁㅁㅁㅁ" localSheetId="39">#REF!</definedName>
    <definedName name="ㅁㅁㅁㅁ" localSheetId="40">#REF!</definedName>
    <definedName name="ㅁㅁㅁㅁ" localSheetId="41">#REF!</definedName>
    <definedName name="ㅁㅁㅁㅁ" localSheetId="42">#REF!</definedName>
    <definedName name="ㅁㅁㅁㅁ" localSheetId="43">#REF!</definedName>
    <definedName name="ㅁㅁㅁㅁ" localSheetId="44">#REF!</definedName>
    <definedName name="ㅁㅁㅁㅁ" localSheetId="61">#REF!</definedName>
    <definedName name="ㅁㅁㅁㅁ" localSheetId="60">#REF!</definedName>
    <definedName name="ㅁㅁㅁㅁ" localSheetId="47">#REF!</definedName>
    <definedName name="ㅁㅁㅁㅁ" localSheetId="46">#REF!</definedName>
    <definedName name="ㅁㅁㅁㅁ" localSheetId="45">#REF!</definedName>
    <definedName name="ㅁㅁㅁㅁ" localSheetId="48">#REF!</definedName>
    <definedName name="ㅁㅁㅁㅁ" localSheetId="50">#REF!</definedName>
    <definedName name="ㅁㅁㅁㅁ" localSheetId="51">#REF!</definedName>
    <definedName name="ㅁㅁㅁㅁ" localSheetId="52">#REF!</definedName>
    <definedName name="ㅁㅁㅁㅁ" localSheetId="49">#REF!</definedName>
    <definedName name="ㅁㅁㅁㅁ" localSheetId="55">#REF!</definedName>
    <definedName name="ㅁㅁㅁㅁ" localSheetId="58">#REF!</definedName>
    <definedName name="ㅁㅁㅁㅁ" localSheetId="53">#REF!</definedName>
    <definedName name="ㅁㅁㅁㅁ" localSheetId="57">#REF!</definedName>
    <definedName name="ㅁㅁㅁㅁ" localSheetId="59">#REF!</definedName>
    <definedName name="ㅁㅁㅁㅁ" localSheetId="54">#REF!</definedName>
    <definedName name="ㅁㅁㅁㅁ" localSheetId="56">#REF!</definedName>
    <definedName name="ㅁㅁㅁㅁ" localSheetId="62">#REF!</definedName>
    <definedName name="ㅁㅁㅁㅁ">#REF!</definedName>
    <definedName name="만기보장수익율" localSheetId="2">#REF!</definedName>
    <definedName name="만기보장수익율" localSheetId="1">#REF!</definedName>
    <definedName name="만기보장수익율" localSheetId="3">#REF!</definedName>
    <definedName name="만기보장수익율" localSheetId="7">#REF!</definedName>
    <definedName name="만기보장수익율" localSheetId="4">#REF!</definedName>
    <definedName name="만기보장수익율" localSheetId="5">#REF!</definedName>
    <definedName name="만기보장수익율" localSheetId="6">#REF!</definedName>
    <definedName name="만기보장수익율" localSheetId="8">#REF!</definedName>
    <definedName name="만기보장수익율" localSheetId="9">#REF!</definedName>
    <definedName name="만기보장수익율" localSheetId="11">#REF!</definedName>
    <definedName name="만기보장수익율" localSheetId="10">#REF!</definedName>
    <definedName name="만기보장수익율" localSheetId="16">#REF!</definedName>
    <definedName name="만기보장수익율" localSheetId="13">#REF!</definedName>
    <definedName name="만기보장수익율" localSheetId="12">#REF!</definedName>
    <definedName name="만기보장수익율" localSheetId="15">#REF!</definedName>
    <definedName name="만기보장수익율" localSheetId="14">#REF!</definedName>
    <definedName name="만기보장수익율" localSheetId="20">#REF!</definedName>
    <definedName name="만기보장수익율" localSheetId="17">#REF!</definedName>
    <definedName name="만기보장수익율" localSheetId="19">#REF!</definedName>
    <definedName name="만기보장수익율" localSheetId="18">#REF!</definedName>
    <definedName name="만기보장수익율" localSheetId="24">#REF!</definedName>
    <definedName name="만기보장수익율" localSheetId="22">#REF!</definedName>
    <definedName name="만기보장수익율" localSheetId="21">#REF!</definedName>
    <definedName name="만기보장수익율" localSheetId="23">#REF!</definedName>
    <definedName name="만기보장수익율" localSheetId="25">#REF!</definedName>
    <definedName name="만기보장수익율" localSheetId="26">#REF!</definedName>
    <definedName name="만기보장수익율" localSheetId="27">#REF!</definedName>
    <definedName name="만기보장수익율" localSheetId="28">#REF!</definedName>
    <definedName name="만기보장수익율" localSheetId="32">#REF!</definedName>
    <definedName name="만기보장수익율" localSheetId="33">#REF!</definedName>
    <definedName name="만기보장수익율" localSheetId="34">#REF!</definedName>
    <definedName name="만기보장수익율" localSheetId="35">#REF!</definedName>
    <definedName name="만기보장수익율" localSheetId="29">#REF!</definedName>
    <definedName name="만기보장수익율" localSheetId="30">#REF!</definedName>
    <definedName name="만기보장수익율" localSheetId="31">#REF!</definedName>
    <definedName name="만기보장수익율" localSheetId="36">#REF!</definedName>
    <definedName name="만기보장수익율" localSheetId="37">#REF!</definedName>
    <definedName name="만기보장수익율" localSheetId="38">#REF!</definedName>
    <definedName name="만기보장수익율" localSheetId="39">#REF!</definedName>
    <definedName name="만기보장수익율" localSheetId="40">#REF!</definedName>
    <definedName name="만기보장수익율" localSheetId="41">#REF!</definedName>
    <definedName name="만기보장수익율" localSheetId="42">#REF!</definedName>
    <definedName name="만기보장수익율" localSheetId="43">#REF!</definedName>
    <definedName name="만기보장수익율" localSheetId="44">#REF!</definedName>
    <definedName name="만기보장수익율" localSheetId="61">#REF!</definedName>
    <definedName name="만기보장수익율" localSheetId="60">#REF!</definedName>
    <definedName name="만기보장수익율" localSheetId="47">#REF!</definedName>
    <definedName name="만기보장수익율" localSheetId="46">#REF!</definedName>
    <definedName name="만기보장수익율" localSheetId="45">#REF!</definedName>
    <definedName name="만기보장수익율" localSheetId="48">#REF!</definedName>
    <definedName name="만기보장수익율" localSheetId="50">#REF!</definedName>
    <definedName name="만기보장수익율" localSheetId="51">#REF!</definedName>
    <definedName name="만기보장수익율" localSheetId="52">#REF!</definedName>
    <definedName name="만기보장수익율" localSheetId="49">#REF!</definedName>
    <definedName name="만기보장수익율" localSheetId="55">#REF!</definedName>
    <definedName name="만기보장수익율" localSheetId="58">#REF!</definedName>
    <definedName name="만기보장수익율" localSheetId="53">#REF!</definedName>
    <definedName name="만기보장수익율" localSheetId="57">#REF!</definedName>
    <definedName name="만기보장수익율" localSheetId="59">#REF!</definedName>
    <definedName name="만기보장수익율" localSheetId="54">#REF!</definedName>
    <definedName name="만기보장수익율" localSheetId="56">#REF!</definedName>
    <definedName name="만기보장수익율" localSheetId="62">#REF!</definedName>
    <definedName name="만기보장수익율">#REF!</definedName>
    <definedName name="만기일" localSheetId="2">#REF!</definedName>
    <definedName name="만기일" localSheetId="1">#REF!</definedName>
    <definedName name="만기일" localSheetId="3">#REF!</definedName>
    <definedName name="만기일" localSheetId="7">#REF!</definedName>
    <definedName name="만기일" localSheetId="4">#REF!</definedName>
    <definedName name="만기일" localSheetId="5">#REF!</definedName>
    <definedName name="만기일" localSheetId="6">#REF!</definedName>
    <definedName name="만기일" localSheetId="8">#REF!</definedName>
    <definedName name="만기일" localSheetId="9">#REF!</definedName>
    <definedName name="만기일" localSheetId="11">#REF!</definedName>
    <definedName name="만기일" localSheetId="10">#REF!</definedName>
    <definedName name="만기일" localSheetId="16">#REF!</definedName>
    <definedName name="만기일" localSheetId="13">#REF!</definedName>
    <definedName name="만기일" localSheetId="12">#REF!</definedName>
    <definedName name="만기일" localSheetId="15">#REF!</definedName>
    <definedName name="만기일" localSheetId="14">#REF!</definedName>
    <definedName name="만기일" localSheetId="20">#REF!</definedName>
    <definedName name="만기일" localSheetId="17">#REF!</definedName>
    <definedName name="만기일" localSheetId="19">#REF!</definedName>
    <definedName name="만기일" localSheetId="18">#REF!</definedName>
    <definedName name="만기일" localSheetId="24">#REF!</definedName>
    <definedName name="만기일" localSheetId="22">#REF!</definedName>
    <definedName name="만기일" localSheetId="21">#REF!</definedName>
    <definedName name="만기일" localSheetId="23">#REF!</definedName>
    <definedName name="만기일" localSheetId="25">#REF!</definedName>
    <definedName name="만기일" localSheetId="26">#REF!</definedName>
    <definedName name="만기일" localSheetId="27">#REF!</definedName>
    <definedName name="만기일" localSheetId="28">#REF!</definedName>
    <definedName name="만기일" localSheetId="32">#REF!</definedName>
    <definedName name="만기일" localSheetId="33">#REF!</definedName>
    <definedName name="만기일" localSheetId="34">#REF!</definedName>
    <definedName name="만기일" localSheetId="35">#REF!</definedName>
    <definedName name="만기일" localSheetId="29">#REF!</definedName>
    <definedName name="만기일" localSheetId="30">#REF!</definedName>
    <definedName name="만기일" localSheetId="31">#REF!</definedName>
    <definedName name="만기일" localSheetId="36">#REF!</definedName>
    <definedName name="만기일" localSheetId="37">#REF!</definedName>
    <definedName name="만기일" localSheetId="38">#REF!</definedName>
    <definedName name="만기일" localSheetId="39">#REF!</definedName>
    <definedName name="만기일" localSheetId="40">#REF!</definedName>
    <definedName name="만기일" localSheetId="41">#REF!</definedName>
    <definedName name="만기일" localSheetId="42">#REF!</definedName>
    <definedName name="만기일" localSheetId="43">#REF!</definedName>
    <definedName name="만기일" localSheetId="44">#REF!</definedName>
    <definedName name="만기일" localSheetId="61">#REF!</definedName>
    <definedName name="만기일" localSheetId="60">#REF!</definedName>
    <definedName name="만기일" localSheetId="47">#REF!</definedName>
    <definedName name="만기일" localSheetId="46">#REF!</definedName>
    <definedName name="만기일" localSheetId="45">#REF!</definedName>
    <definedName name="만기일" localSheetId="48">#REF!</definedName>
    <definedName name="만기일" localSheetId="50">#REF!</definedName>
    <definedName name="만기일" localSheetId="51">#REF!</definedName>
    <definedName name="만기일" localSheetId="52">#REF!</definedName>
    <definedName name="만기일" localSheetId="49">#REF!</definedName>
    <definedName name="만기일" localSheetId="55">#REF!</definedName>
    <definedName name="만기일" localSheetId="58">#REF!</definedName>
    <definedName name="만기일" localSheetId="53">#REF!</definedName>
    <definedName name="만기일" localSheetId="57">#REF!</definedName>
    <definedName name="만기일" localSheetId="59">#REF!</definedName>
    <definedName name="만기일" localSheetId="54">#REF!</definedName>
    <definedName name="만기일" localSheetId="56">#REF!</definedName>
    <definedName name="만기일" localSheetId="62">#REF!</definedName>
    <definedName name="만기일">#REF!</definedName>
    <definedName name="만기일1" localSheetId="2">#REF!</definedName>
    <definedName name="만기일1" localSheetId="1">#REF!</definedName>
    <definedName name="만기일1" localSheetId="3">#REF!</definedName>
    <definedName name="만기일1" localSheetId="7">#REF!</definedName>
    <definedName name="만기일1" localSheetId="4">#REF!</definedName>
    <definedName name="만기일1" localSheetId="5">#REF!</definedName>
    <definedName name="만기일1" localSheetId="6">#REF!</definedName>
    <definedName name="만기일1" localSheetId="8">#REF!</definedName>
    <definedName name="만기일1" localSheetId="9">#REF!</definedName>
    <definedName name="만기일1" localSheetId="11">#REF!</definedName>
    <definedName name="만기일1" localSheetId="10">#REF!</definedName>
    <definedName name="만기일1" localSheetId="16">#REF!</definedName>
    <definedName name="만기일1" localSheetId="13">#REF!</definedName>
    <definedName name="만기일1" localSheetId="12">#REF!</definedName>
    <definedName name="만기일1" localSheetId="15">#REF!</definedName>
    <definedName name="만기일1" localSheetId="14">#REF!</definedName>
    <definedName name="만기일1" localSheetId="20">#REF!</definedName>
    <definedName name="만기일1" localSheetId="17">#REF!</definedName>
    <definedName name="만기일1" localSheetId="19">#REF!</definedName>
    <definedName name="만기일1" localSheetId="18">#REF!</definedName>
    <definedName name="만기일1" localSheetId="24">#REF!</definedName>
    <definedName name="만기일1" localSheetId="22">#REF!</definedName>
    <definedName name="만기일1" localSheetId="21">#REF!</definedName>
    <definedName name="만기일1" localSheetId="23">#REF!</definedName>
    <definedName name="만기일1" localSheetId="25">#REF!</definedName>
    <definedName name="만기일1" localSheetId="26">#REF!</definedName>
    <definedName name="만기일1" localSheetId="27">#REF!</definedName>
    <definedName name="만기일1" localSheetId="28">#REF!</definedName>
    <definedName name="만기일1" localSheetId="32">#REF!</definedName>
    <definedName name="만기일1" localSheetId="33">#REF!</definedName>
    <definedName name="만기일1" localSheetId="34">#REF!</definedName>
    <definedName name="만기일1" localSheetId="35">#REF!</definedName>
    <definedName name="만기일1" localSheetId="29">#REF!</definedName>
    <definedName name="만기일1" localSheetId="30">#REF!</definedName>
    <definedName name="만기일1" localSheetId="31">#REF!</definedName>
    <definedName name="만기일1" localSheetId="36">#REF!</definedName>
    <definedName name="만기일1" localSheetId="37">#REF!</definedName>
    <definedName name="만기일1" localSheetId="38">#REF!</definedName>
    <definedName name="만기일1" localSheetId="39">#REF!</definedName>
    <definedName name="만기일1" localSheetId="40">#REF!</definedName>
    <definedName name="만기일1" localSheetId="41">#REF!</definedName>
    <definedName name="만기일1" localSheetId="42">#REF!</definedName>
    <definedName name="만기일1" localSheetId="43">#REF!</definedName>
    <definedName name="만기일1" localSheetId="44">#REF!</definedName>
    <definedName name="만기일1" localSheetId="61">#REF!</definedName>
    <definedName name="만기일1" localSheetId="60">#REF!</definedName>
    <definedName name="만기일1" localSheetId="47">#REF!</definedName>
    <definedName name="만기일1" localSheetId="46">#REF!</definedName>
    <definedName name="만기일1" localSheetId="45">#REF!</definedName>
    <definedName name="만기일1" localSheetId="48">#REF!</definedName>
    <definedName name="만기일1" localSheetId="50">#REF!</definedName>
    <definedName name="만기일1" localSheetId="51">#REF!</definedName>
    <definedName name="만기일1" localSheetId="52">#REF!</definedName>
    <definedName name="만기일1" localSheetId="49">#REF!</definedName>
    <definedName name="만기일1" localSheetId="55">#REF!</definedName>
    <definedName name="만기일1" localSheetId="58">#REF!</definedName>
    <definedName name="만기일1" localSheetId="53">#REF!</definedName>
    <definedName name="만기일1" localSheetId="57">#REF!</definedName>
    <definedName name="만기일1" localSheetId="59">#REF!</definedName>
    <definedName name="만기일1" localSheetId="54">#REF!</definedName>
    <definedName name="만기일1" localSheetId="56">#REF!</definedName>
    <definedName name="만기일1" localSheetId="62">#REF!</definedName>
    <definedName name="만기일1">#REF!</definedName>
    <definedName name="매출" localSheetId="2">#REF!</definedName>
    <definedName name="매출" localSheetId="1">#REF!</definedName>
    <definedName name="매출" localSheetId="3">#REF!</definedName>
    <definedName name="매출" localSheetId="7">#REF!</definedName>
    <definedName name="매출" localSheetId="4">#REF!</definedName>
    <definedName name="매출" localSheetId="5">#REF!</definedName>
    <definedName name="매출" localSheetId="6">#REF!</definedName>
    <definedName name="매출" localSheetId="8">#REF!</definedName>
    <definedName name="매출" localSheetId="9">#REF!</definedName>
    <definedName name="매출" localSheetId="11">#REF!</definedName>
    <definedName name="매출" localSheetId="10">#REF!</definedName>
    <definedName name="매출" localSheetId="16">#REF!</definedName>
    <definedName name="매출" localSheetId="13">#REF!</definedName>
    <definedName name="매출" localSheetId="12">#REF!</definedName>
    <definedName name="매출" localSheetId="15">#REF!</definedName>
    <definedName name="매출" localSheetId="14">#REF!</definedName>
    <definedName name="매출" localSheetId="20">#REF!</definedName>
    <definedName name="매출" localSheetId="17">#REF!</definedName>
    <definedName name="매출" localSheetId="19">#REF!</definedName>
    <definedName name="매출" localSheetId="18">#REF!</definedName>
    <definedName name="매출" localSheetId="24">#REF!</definedName>
    <definedName name="매출" localSheetId="22">#REF!</definedName>
    <definedName name="매출" localSheetId="21">#REF!</definedName>
    <definedName name="매출" localSheetId="23">#REF!</definedName>
    <definedName name="매출" localSheetId="25">#REF!</definedName>
    <definedName name="매출" localSheetId="26">#REF!</definedName>
    <definedName name="매출" localSheetId="27">#REF!</definedName>
    <definedName name="매출" localSheetId="28">#REF!</definedName>
    <definedName name="매출" localSheetId="32">#REF!</definedName>
    <definedName name="매출" localSheetId="33">#REF!</definedName>
    <definedName name="매출" localSheetId="34">#REF!</definedName>
    <definedName name="매출" localSheetId="35">#REF!</definedName>
    <definedName name="매출" localSheetId="29">#REF!</definedName>
    <definedName name="매출" localSheetId="30">#REF!</definedName>
    <definedName name="매출" localSheetId="31">#REF!</definedName>
    <definedName name="매출" localSheetId="36">#REF!</definedName>
    <definedName name="매출" localSheetId="37">#REF!</definedName>
    <definedName name="매출" localSheetId="38">#REF!</definedName>
    <definedName name="매출" localSheetId="39">#REF!</definedName>
    <definedName name="매출" localSheetId="40">#REF!</definedName>
    <definedName name="매출" localSheetId="41">#REF!</definedName>
    <definedName name="매출" localSheetId="42">#REF!</definedName>
    <definedName name="매출" localSheetId="43">#REF!</definedName>
    <definedName name="매출" localSheetId="44">#REF!</definedName>
    <definedName name="매출" localSheetId="61">#REF!</definedName>
    <definedName name="매출" localSheetId="60">#REF!</definedName>
    <definedName name="매출" localSheetId="47">#REF!</definedName>
    <definedName name="매출" localSheetId="46">#REF!</definedName>
    <definedName name="매출" localSheetId="45">#REF!</definedName>
    <definedName name="매출" localSheetId="48">#REF!</definedName>
    <definedName name="매출" localSheetId="50">#REF!</definedName>
    <definedName name="매출" localSheetId="51">#REF!</definedName>
    <definedName name="매출" localSheetId="52">#REF!</definedName>
    <definedName name="매출" localSheetId="49">#REF!</definedName>
    <definedName name="매출" localSheetId="55">#REF!</definedName>
    <definedName name="매출" localSheetId="58">#REF!</definedName>
    <definedName name="매출" localSheetId="53">#REF!</definedName>
    <definedName name="매출" localSheetId="57">#REF!</definedName>
    <definedName name="매출" localSheetId="59">#REF!</definedName>
    <definedName name="매출" localSheetId="54">#REF!</definedName>
    <definedName name="매출" localSheetId="56">#REF!</definedName>
    <definedName name="매출" localSheetId="62">#REF!</definedName>
    <definedName name="매출">#REF!</definedName>
    <definedName name="매출채권" localSheetId="2">#REF!</definedName>
    <definedName name="매출채권" localSheetId="1">#REF!</definedName>
    <definedName name="매출채권" localSheetId="3">#REF!</definedName>
    <definedName name="매출채권" localSheetId="7">#REF!</definedName>
    <definedName name="매출채권" localSheetId="4">#REF!</definedName>
    <definedName name="매출채권" localSheetId="5">#REF!</definedName>
    <definedName name="매출채권" localSheetId="6">#REF!</definedName>
    <definedName name="매출채권" localSheetId="8">#REF!</definedName>
    <definedName name="매출채권" localSheetId="9">#REF!</definedName>
    <definedName name="매출채권" localSheetId="11">#REF!</definedName>
    <definedName name="매출채권" localSheetId="10">#REF!</definedName>
    <definedName name="매출채권" localSheetId="16">#REF!</definedName>
    <definedName name="매출채권" localSheetId="13">#REF!</definedName>
    <definedName name="매출채권" localSheetId="12">#REF!</definedName>
    <definedName name="매출채권" localSheetId="15">#REF!</definedName>
    <definedName name="매출채권" localSheetId="14">#REF!</definedName>
    <definedName name="매출채권" localSheetId="20">#REF!</definedName>
    <definedName name="매출채권" localSheetId="17">#REF!</definedName>
    <definedName name="매출채권" localSheetId="19">#REF!</definedName>
    <definedName name="매출채권" localSheetId="18">#REF!</definedName>
    <definedName name="매출채권" localSheetId="24">#REF!</definedName>
    <definedName name="매출채권" localSheetId="22">#REF!</definedName>
    <definedName name="매출채권" localSheetId="21">#REF!</definedName>
    <definedName name="매출채권" localSheetId="23">#REF!</definedName>
    <definedName name="매출채권" localSheetId="25">#REF!</definedName>
    <definedName name="매출채권" localSheetId="26">#REF!</definedName>
    <definedName name="매출채권" localSheetId="27">#REF!</definedName>
    <definedName name="매출채권" localSheetId="28">#REF!</definedName>
    <definedName name="매출채권" localSheetId="32">#REF!</definedName>
    <definedName name="매출채권" localSheetId="33">#REF!</definedName>
    <definedName name="매출채권" localSheetId="34">#REF!</definedName>
    <definedName name="매출채권" localSheetId="35">#REF!</definedName>
    <definedName name="매출채권" localSheetId="29">#REF!</definedName>
    <definedName name="매출채권" localSheetId="30">#REF!</definedName>
    <definedName name="매출채권" localSheetId="31">#REF!</definedName>
    <definedName name="매출채권" localSheetId="36">#REF!</definedName>
    <definedName name="매출채권" localSheetId="37">#REF!</definedName>
    <definedName name="매출채권" localSheetId="38">#REF!</definedName>
    <definedName name="매출채권" localSheetId="39">#REF!</definedName>
    <definedName name="매출채권" localSheetId="40">#REF!</definedName>
    <definedName name="매출채권" localSheetId="41">#REF!</definedName>
    <definedName name="매출채권" localSheetId="42">#REF!</definedName>
    <definedName name="매출채권" localSheetId="43">#REF!</definedName>
    <definedName name="매출채권" localSheetId="44">#REF!</definedName>
    <definedName name="매출채권" localSheetId="61">#REF!</definedName>
    <definedName name="매출채권" localSheetId="60">#REF!</definedName>
    <definedName name="매출채권" localSheetId="47">#REF!</definedName>
    <definedName name="매출채권" localSheetId="46">#REF!</definedName>
    <definedName name="매출채권" localSheetId="45">#REF!</definedName>
    <definedName name="매출채권" localSheetId="48">#REF!</definedName>
    <definedName name="매출채권" localSheetId="50">#REF!</definedName>
    <definedName name="매출채권" localSheetId="51">#REF!</definedName>
    <definedName name="매출채권" localSheetId="52">#REF!</definedName>
    <definedName name="매출채권" localSheetId="49">#REF!</definedName>
    <definedName name="매출채권" localSheetId="55">#REF!</definedName>
    <definedName name="매출채권" localSheetId="58">#REF!</definedName>
    <definedName name="매출채권" localSheetId="53">#REF!</definedName>
    <definedName name="매출채권" localSheetId="57">#REF!</definedName>
    <definedName name="매출채권" localSheetId="59">#REF!</definedName>
    <definedName name="매출채권" localSheetId="54">#REF!</definedName>
    <definedName name="매출채권" localSheetId="56">#REF!</definedName>
    <definedName name="매출채권" localSheetId="62">#REF!</definedName>
    <definedName name="매출채권">#REF!</definedName>
    <definedName name="메이몽">'[26]99제품운영(안) (2)'!$A$58</definedName>
    <definedName name="모든예금2Q" localSheetId="2">#REF!</definedName>
    <definedName name="모든예금2Q" localSheetId="1">#REF!</definedName>
    <definedName name="모든예금2Q" localSheetId="3">#REF!</definedName>
    <definedName name="모든예금2Q" localSheetId="7">#REF!</definedName>
    <definedName name="모든예금2Q" localSheetId="4">#REF!</definedName>
    <definedName name="모든예금2Q" localSheetId="5">#REF!</definedName>
    <definedName name="모든예금2Q" localSheetId="6">#REF!</definedName>
    <definedName name="모든예금2Q" localSheetId="8">#REF!</definedName>
    <definedName name="모든예금2Q" localSheetId="9">#REF!</definedName>
    <definedName name="모든예금2Q" localSheetId="11">#REF!</definedName>
    <definedName name="모든예금2Q" localSheetId="10">#REF!</definedName>
    <definedName name="모든예금2Q" localSheetId="16">#REF!</definedName>
    <definedName name="모든예금2Q" localSheetId="13">#REF!</definedName>
    <definedName name="모든예금2Q" localSheetId="12">#REF!</definedName>
    <definedName name="모든예금2Q" localSheetId="15">#REF!</definedName>
    <definedName name="모든예금2Q" localSheetId="14">#REF!</definedName>
    <definedName name="모든예금2Q" localSheetId="20">#REF!</definedName>
    <definedName name="모든예금2Q" localSheetId="17">#REF!</definedName>
    <definedName name="모든예금2Q" localSheetId="19">#REF!</definedName>
    <definedName name="모든예금2Q" localSheetId="18">#REF!</definedName>
    <definedName name="모든예금2Q" localSheetId="24">#REF!</definedName>
    <definedName name="모든예금2Q" localSheetId="22">#REF!</definedName>
    <definedName name="모든예금2Q" localSheetId="21">#REF!</definedName>
    <definedName name="모든예금2Q" localSheetId="23">#REF!</definedName>
    <definedName name="모든예금2Q" localSheetId="25">#REF!</definedName>
    <definedName name="모든예금2Q" localSheetId="26">#REF!</definedName>
    <definedName name="모든예금2Q" localSheetId="27">#REF!</definedName>
    <definedName name="모든예금2Q" localSheetId="28">#REF!</definedName>
    <definedName name="모든예금2Q" localSheetId="32">#REF!</definedName>
    <definedName name="모든예금2Q" localSheetId="33">#REF!</definedName>
    <definedName name="모든예금2Q" localSheetId="34">#REF!</definedName>
    <definedName name="모든예금2Q" localSheetId="35">#REF!</definedName>
    <definedName name="모든예금2Q" localSheetId="29">#REF!</definedName>
    <definedName name="모든예금2Q" localSheetId="30">#REF!</definedName>
    <definedName name="모든예금2Q" localSheetId="31">#REF!</definedName>
    <definedName name="모든예금2Q" localSheetId="36">#REF!</definedName>
    <definedName name="모든예금2Q" localSheetId="37">#REF!</definedName>
    <definedName name="모든예금2Q" localSheetId="38">#REF!</definedName>
    <definedName name="모든예금2Q" localSheetId="39">#REF!</definedName>
    <definedName name="모든예금2Q" localSheetId="40">#REF!</definedName>
    <definedName name="모든예금2Q" localSheetId="41">#REF!</definedName>
    <definedName name="모든예금2Q" localSheetId="42">#REF!</definedName>
    <definedName name="모든예금2Q" localSheetId="43">#REF!</definedName>
    <definedName name="모든예금2Q" localSheetId="44">#REF!</definedName>
    <definedName name="모든예금2Q" localSheetId="61">#REF!</definedName>
    <definedName name="모든예금2Q" localSheetId="60">#REF!</definedName>
    <definedName name="모든예금2Q" localSheetId="47">#REF!</definedName>
    <definedName name="모든예금2Q" localSheetId="46">#REF!</definedName>
    <definedName name="모든예금2Q" localSheetId="45">#REF!</definedName>
    <definedName name="모든예금2Q" localSheetId="48">#REF!</definedName>
    <definedName name="모든예금2Q" localSheetId="50">#REF!</definedName>
    <definedName name="모든예금2Q" localSheetId="51">#REF!</definedName>
    <definedName name="모든예금2Q" localSheetId="52">#REF!</definedName>
    <definedName name="모든예금2Q" localSheetId="49">#REF!</definedName>
    <definedName name="모든예금2Q" localSheetId="55">#REF!</definedName>
    <definedName name="모든예금2Q" localSheetId="58">#REF!</definedName>
    <definedName name="모든예금2Q" localSheetId="53">#REF!</definedName>
    <definedName name="모든예금2Q" localSheetId="57">#REF!</definedName>
    <definedName name="모든예금2Q" localSheetId="59">#REF!</definedName>
    <definedName name="모든예금2Q" localSheetId="54">#REF!</definedName>
    <definedName name="모든예금2Q" localSheetId="56">#REF!</definedName>
    <definedName name="모든예금2Q" localSheetId="62">#REF!</definedName>
    <definedName name="모든예금2Q">#REF!</definedName>
    <definedName name="문구류" localSheetId="2">#REF!</definedName>
    <definedName name="문구류" localSheetId="1">#REF!</definedName>
    <definedName name="문구류" localSheetId="3">#REF!</definedName>
    <definedName name="문구류" localSheetId="7">#REF!</definedName>
    <definedName name="문구류" localSheetId="4">#REF!</definedName>
    <definedName name="문구류" localSheetId="5">#REF!</definedName>
    <definedName name="문구류" localSheetId="6">#REF!</definedName>
    <definedName name="문구류" localSheetId="8">#REF!</definedName>
    <definedName name="문구류" localSheetId="9">#REF!</definedName>
    <definedName name="문구류" localSheetId="11">#REF!</definedName>
    <definedName name="문구류" localSheetId="10">#REF!</definedName>
    <definedName name="문구류" localSheetId="16">#REF!</definedName>
    <definedName name="문구류" localSheetId="13">#REF!</definedName>
    <definedName name="문구류" localSheetId="12">#REF!</definedName>
    <definedName name="문구류" localSheetId="15">#REF!</definedName>
    <definedName name="문구류" localSheetId="14">#REF!</definedName>
    <definedName name="문구류" localSheetId="20">#REF!</definedName>
    <definedName name="문구류" localSheetId="17">#REF!</definedName>
    <definedName name="문구류" localSheetId="19">#REF!</definedName>
    <definedName name="문구류" localSheetId="18">#REF!</definedName>
    <definedName name="문구류" localSheetId="24">#REF!</definedName>
    <definedName name="문구류" localSheetId="22">#REF!</definedName>
    <definedName name="문구류" localSheetId="21">#REF!</definedName>
    <definedName name="문구류" localSheetId="23">#REF!</definedName>
    <definedName name="문구류" localSheetId="25">#REF!</definedName>
    <definedName name="문구류" localSheetId="26">#REF!</definedName>
    <definedName name="문구류" localSheetId="27">#REF!</definedName>
    <definedName name="문구류" localSheetId="28">#REF!</definedName>
    <definedName name="문구류" localSheetId="32">#REF!</definedName>
    <definedName name="문구류" localSheetId="33">#REF!</definedName>
    <definedName name="문구류" localSheetId="34">#REF!</definedName>
    <definedName name="문구류" localSheetId="35">#REF!</definedName>
    <definedName name="문구류" localSheetId="29">#REF!</definedName>
    <definedName name="문구류" localSheetId="30">#REF!</definedName>
    <definedName name="문구류" localSheetId="31">#REF!</definedName>
    <definedName name="문구류" localSheetId="36">#REF!</definedName>
    <definedName name="문구류" localSheetId="37">#REF!</definedName>
    <definedName name="문구류" localSheetId="38">#REF!</definedName>
    <definedName name="문구류" localSheetId="39">#REF!</definedName>
    <definedName name="문구류" localSheetId="40">#REF!</definedName>
    <definedName name="문구류" localSheetId="41">#REF!</definedName>
    <definedName name="문구류" localSheetId="42">#REF!</definedName>
    <definedName name="문구류" localSheetId="43">#REF!</definedName>
    <definedName name="문구류" localSheetId="44">#REF!</definedName>
    <definedName name="문구류" localSheetId="61">#REF!</definedName>
    <definedName name="문구류" localSheetId="60">#REF!</definedName>
    <definedName name="문구류" localSheetId="47">#REF!</definedName>
    <definedName name="문구류" localSheetId="46">#REF!</definedName>
    <definedName name="문구류" localSheetId="45">#REF!</definedName>
    <definedName name="문구류" localSheetId="48">#REF!</definedName>
    <definedName name="문구류" localSheetId="50">#REF!</definedName>
    <definedName name="문구류" localSheetId="51">#REF!</definedName>
    <definedName name="문구류" localSheetId="52">#REF!</definedName>
    <definedName name="문구류" localSheetId="49">#REF!</definedName>
    <definedName name="문구류" localSheetId="55">#REF!</definedName>
    <definedName name="문구류" localSheetId="58">#REF!</definedName>
    <definedName name="문구류" localSheetId="53">#REF!</definedName>
    <definedName name="문구류" localSheetId="57">#REF!</definedName>
    <definedName name="문구류" localSheetId="59">#REF!</definedName>
    <definedName name="문구류" localSheetId="54">#REF!</definedName>
    <definedName name="문구류" localSheetId="56">#REF!</definedName>
    <definedName name="문구류" localSheetId="62">#REF!</definedName>
    <definedName name="문구류">#REF!</definedName>
    <definedName name="물류자료" localSheetId="2">'[27]사업계획(97년)'!#REF!</definedName>
    <definedName name="물류자료" localSheetId="1">'[27]사업계획(97년)'!#REF!</definedName>
    <definedName name="물류자료" localSheetId="3">'[27]사업계획(97년)'!#REF!</definedName>
    <definedName name="물류자료" localSheetId="7">'[27]사업계획(97년)'!#REF!</definedName>
    <definedName name="물류자료" localSheetId="4">'[27]사업계획(97년)'!#REF!</definedName>
    <definedName name="물류자료" localSheetId="5">'[27]사업계획(97년)'!#REF!</definedName>
    <definedName name="물류자료" localSheetId="6">'[27]사업계획(97년)'!#REF!</definedName>
    <definedName name="물류자료" localSheetId="8">'[27]사업계획(97년)'!#REF!</definedName>
    <definedName name="물류자료" localSheetId="9">'[27]사업계획(97년)'!#REF!</definedName>
    <definedName name="물류자료" localSheetId="11">'[27]사업계획(97년)'!#REF!</definedName>
    <definedName name="물류자료" localSheetId="10">'[27]사업계획(97년)'!#REF!</definedName>
    <definedName name="물류자료" localSheetId="16">'[27]사업계획(97년)'!#REF!</definedName>
    <definedName name="물류자료" localSheetId="13">'[27]사업계획(97년)'!#REF!</definedName>
    <definedName name="물류자료" localSheetId="12">'[27]사업계획(97년)'!#REF!</definedName>
    <definedName name="물류자료" localSheetId="15">'[27]사업계획(97년)'!#REF!</definedName>
    <definedName name="물류자료" localSheetId="14">'[27]사업계획(97년)'!#REF!</definedName>
    <definedName name="물류자료" localSheetId="20">'[27]사업계획(97년)'!#REF!</definedName>
    <definedName name="물류자료" localSheetId="17">'[27]사업계획(97년)'!#REF!</definedName>
    <definedName name="물류자료" localSheetId="19">'[27]사업계획(97년)'!#REF!</definedName>
    <definedName name="물류자료" localSheetId="18">'[27]사업계획(97년)'!#REF!</definedName>
    <definedName name="물류자료" localSheetId="24">'[27]사업계획(97년)'!#REF!</definedName>
    <definedName name="물류자료" localSheetId="22">'[27]사업계획(97년)'!#REF!</definedName>
    <definedName name="물류자료" localSheetId="21">'[27]사업계획(97년)'!#REF!</definedName>
    <definedName name="물류자료" localSheetId="23">'[27]사업계획(97년)'!#REF!</definedName>
    <definedName name="물류자료" localSheetId="25">'[27]사업계획(97년)'!#REF!</definedName>
    <definedName name="물류자료" localSheetId="26">'[27]사업계획(97년)'!#REF!</definedName>
    <definedName name="물류자료" localSheetId="27">'[27]사업계획(97년)'!#REF!</definedName>
    <definedName name="물류자료" localSheetId="28">'[27]사업계획(97년)'!#REF!</definedName>
    <definedName name="물류자료" localSheetId="32">'[27]사업계획(97년)'!#REF!</definedName>
    <definedName name="물류자료" localSheetId="33">'[27]사업계획(97년)'!#REF!</definedName>
    <definedName name="물류자료" localSheetId="34">'[27]사업계획(97년)'!#REF!</definedName>
    <definedName name="물류자료" localSheetId="35">'[27]사업계획(97년)'!#REF!</definedName>
    <definedName name="물류자료" localSheetId="29">'[27]사업계획(97년)'!#REF!</definedName>
    <definedName name="물류자료" localSheetId="30">'[27]사업계획(97년)'!#REF!</definedName>
    <definedName name="물류자료" localSheetId="31">'[27]사업계획(97년)'!#REF!</definedName>
    <definedName name="물류자료" localSheetId="36">'[27]사업계획(97년)'!#REF!</definedName>
    <definedName name="물류자료" localSheetId="37">'[27]사업계획(97년)'!#REF!</definedName>
    <definedName name="물류자료" localSheetId="38">'[27]사업계획(97년)'!#REF!</definedName>
    <definedName name="물류자료" localSheetId="39">'[27]사업계획(97년)'!#REF!</definedName>
    <definedName name="물류자료" localSheetId="40">'[27]사업계획(97년)'!#REF!</definedName>
    <definedName name="물류자료" localSheetId="41">'[27]사업계획(97년)'!#REF!</definedName>
    <definedName name="물류자료" localSheetId="42">'[27]사업계획(97년)'!#REF!</definedName>
    <definedName name="물류자료" localSheetId="43">'[27]사업계획(97년)'!#REF!</definedName>
    <definedName name="물류자료" localSheetId="44">'[27]사업계획(97년)'!#REF!</definedName>
    <definedName name="물류자료" localSheetId="61">'[27]사업계획(97년)'!#REF!</definedName>
    <definedName name="물류자료" localSheetId="60">'[27]사업계획(97년)'!#REF!</definedName>
    <definedName name="물류자료" localSheetId="47">'[27]사업계획(97년)'!#REF!</definedName>
    <definedName name="물류자료" localSheetId="46">'[27]사업계획(97년)'!#REF!</definedName>
    <definedName name="물류자료" localSheetId="45">'[27]사업계획(97년)'!#REF!</definedName>
    <definedName name="물류자료" localSheetId="48">'[27]사업계획(97년)'!#REF!</definedName>
    <definedName name="물류자료" localSheetId="50">'[27]사업계획(97년)'!#REF!</definedName>
    <definedName name="물류자료" localSheetId="51">'[27]사업계획(97년)'!#REF!</definedName>
    <definedName name="물류자료" localSheetId="52">'[27]사업계획(97년)'!#REF!</definedName>
    <definedName name="물류자료" localSheetId="49">'[27]사업계획(97년)'!#REF!</definedName>
    <definedName name="물류자료" localSheetId="55">'[27]사업계획(97년)'!#REF!</definedName>
    <definedName name="물류자료" localSheetId="58">'[27]사업계획(97년)'!#REF!</definedName>
    <definedName name="물류자료" localSheetId="53">'[27]사업계획(97년)'!#REF!</definedName>
    <definedName name="물류자료" localSheetId="57">'[27]사업계획(97년)'!#REF!</definedName>
    <definedName name="물류자료" localSheetId="59">'[27]사업계획(97년)'!#REF!</definedName>
    <definedName name="물류자료" localSheetId="54">'[27]사업계획(97년)'!#REF!</definedName>
    <definedName name="물류자료" localSheetId="56">'[27]사업계획(97년)'!#REF!</definedName>
    <definedName name="물류자료" localSheetId="62">'[27]사업계획(97년)'!#REF!</definedName>
    <definedName name="물류자료">'[27]사업계획(97년)'!#REF!</definedName>
    <definedName name="물류팀자료2" localSheetId="2">'[28]사업계획(97년)'!#REF!</definedName>
    <definedName name="물류팀자료2" localSheetId="1">'[28]사업계획(97년)'!#REF!</definedName>
    <definedName name="물류팀자료2" localSheetId="3">'[28]사업계획(97년)'!#REF!</definedName>
    <definedName name="물류팀자료2" localSheetId="7">'[28]사업계획(97년)'!#REF!</definedName>
    <definedName name="물류팀자료2" localSheetId="4">'[28]사업계획(97년)'!#REF!</definedName>
    <definedName name="물류팀자료2" localSheetId="5">'[28]사업계획(97년)'!#REF!</definedName>
    <definedName name="물류팀자료2" localSheetId="6">'[28]사업계획(97년)'!#REF!</definedName>
    <definedName name="물류팀자료2" localSheetId="8">'[28]사업계획(97년)'!#REF!</definedName>
    <definedName name="물류팀자료2" localSheetId="9">'[28]사업계획(97년)'!#REF!</definedName>
    <definedName name="물류팀자료2" localSheetId="11">'[28]사업계획(97년)'!#REF!</definedName>
    <definedName name="물류팀자료2" localSheetId="10">'[28]사업계획(97년)'!#REF!</definedName>
    <definedName name="물류팀자료2" localSheetId="16">'[28]사업계획(97년)'!#REF!</definedName>
    <definedName name="물류팀자료2" localSheetId="13">'[28]사업계획(97년)'!#REF!</definedName>
    <definedName name="물류팀자료2" localSheetId="12">'[28]사업계획(97년)'!#REF!</definedName>
    <definedName name="물류팀자료2" localSheetId="15">'[28]사업계획(97년)'!#REF!</definedName>
    <definedName name="물류팀자료2" localSheetId="14">'[28]사업계획(97년)'!#REF!</definedName>
    <definedName name="물류팀자료2" localSheetId="20">'[28]사업계획(97년)'!#REF!</definedName>
    <definedName name="물류팀자료2" localSheetId="17">'[28]사업계획(97년)'!#REF!</definedName>
    <definedName name="물류팀자료2" localSheetId="19">'[28]사업계획(97년)'!#REF!</definedName>
    <definedName name="물류팀자료2" localSheetId="18">'[28]사업계획(97년)'!#REF!</definedName>
    <definedName name="물류팀자료2" localSheetId="24">'[28]사업계획(97년)'!#REF!</definedName>
    <definedName name="물류팀자료2" localSheetId="22">'[28]사업계획(97년)'!#REF!</definedName>
    <definedName name="물류팀자료2" localSheetId="21">'[28]사업계획(97년)'!#REF!</definedName>
    <definedName name="물류팀자료2" localSheetId="23">'[28]사업계획(97년)'!#REF!</definedName>
    <definedName name="물류팀자료2" localSheetId="25">'[28]사업계획(97년)'!#REF!</definedName>
    <definedName name="물류팀자료2" localSheetId="26">'[28]사업계획(97년)'!#REF!</definedName>
    <definedName name="물류팀자료2" localSheetId="27">'[28]사업계획(97년)'!#REF!</definedName>
    <definedName name="물류팀자료2" localSheetId="28">'[28]사업계획(97년)'!#REF!</definedName>
    <definedName name="물류팀자료2" localSheetId="32">'[28]사업계획(97년)'!#REF!</definedName>
    <definedName name="물류팀자료2" localSheetId="33">'[28]사업계획(97년)'!#REF!</definedName>
    <definedName name="물류팀자료2" localSheetId="34">'[28]사업계획(97년)'!#REF!</definedName>
    <definedName name="물류팀자료2" localSheetId="35">'[28]사업계획(97년)'!#REF!</definedName>
    <definedName name="물류팀자료2" localSheetId="29">'[28]사업계획(97년)'!#REF!</definedName>
    <definedName name="물류팀자료2" localSheetId="30">'[28]사업계획(97년)'!#REF!</definedName>
    <definedName name="물류팀자료2" localSheetId="31">'[28]사업계획(97년)'!#REF!</definedName>
    <definedName name="물류팀자료2" localSheetId="36">'[28]사업계획(97년)'!#REF!</definedName>
    <definedName name="물류팀자료2" localSheetId="37">'[28]사업계획(97년)'!#REF!</definedName>
    <definedName name="물류팀자료2" localSheetId="38">'[28]사업계획(97년)'!#REF!</definedName>
    <definedName name="물류팀자료2" localSheetId="39">'[28]사업계획(97년)'!#REF!</definedName>
    <definedName name="물류팀자료2" localSheetId="40">'[28]사업계획(97년)'!#REF!</definedName>
    <definedName name="물류팀자료2" localSheetId="41">'[28]사업계획(97년)'!#REF!</definedName>
    <definedName name="물류팀자료2" localSheetId="42">'[28]사업계획(97년)'!#REF!</definedName>
    <definedName name="물류팀자료2" localSheetId="43">'[28]사업계획(97년)'!#REF!</definedName>
    <definedName name="물류팀자료2" localSheetId="44">'[28]사업계획(97년)'!#REF!</definedName>
    <definedName name="물류팀자료2" localSheetId="61">'[28]사업계획(97년)'!#REF!</definedName>
    <definedName name="물류팀자료2" localSheetId="60">'[28]사업계획(97년)'!#REF!</definedName>
    <definedName name="물류팀자료2" localSheetId="47">'[28]사업계획(97년)'!#REF!</definedName>
    <definedName name="물류팀자료2" localSheetId="46">'[28]사업계획(97년)'!#REF!</definedName>
    <definedName name="물류팀자료2" localSheetId="45">'[28]사업계획(97년)'!#REF!</definedName>
    <definedName name="물류팀자료2" localSheetId="48">'[28]사업계획(97년)'!#REF!</definedName>
    <definedName name="물류팀자료2" localSheetId="50">'[28]사업계획(97년)'!#REF!</definedName>
    <definedName name="물류팀자료2" localSheetId="51">'[28]사업계획(97년)'!#REF!</definedName>
    <definedName name="물류팀자료2" localSheetId="52">'[28]사업계획(97년)'!#REF!</definedName>
    <definedName name="물류팀자료2" localSheetId="49">'[28]사업계획(97년)'!#REF!</definedName>
    <definedName name="물류팀자료2" localSheetId="55">'[28]사업계획(97년)'!#REF!</definedName>
    <definedName name="물류팀자료2" localSheetId="58">'[28]사업계획(97년)'!#REF!</definedName>
    <definedName name="물류팀자료2" localSheetId="53">'[28]사업계획(97년)'!#REF!</definedName>
    <definedName name="물류팀자료2" localSheetId="57">'[28]사업계획(97년)'!#REF!</definedName>
    <definedName name="물류팀자료2" localSheetId="59">'[28]사업계획(97년)'!#REF!</definedName>
    <definedName name="물류팀자료2" localSheetId="54">'[28]사업계획(97년)'!#REF!</definedName>
    <definedName name="물류팀자료2" localSheetId="56">'[28]사업계획(97년)'!#REF!</definedName>
    <definedName name="물류팀자료2" localSheetId="62">'[28]사업계획(97년)'!#REF!</definedName>
    <definedName name="물류팀자료2">'[28]사업계획(97년)'!#REF!</definedName>
    <definedName name="물류팀자료3" localSheetId="2">'[27]사업계획(97년)'!#REF!</definedName>
    <definedName name="물류팀자료3" localSheetId="1">'[27]사업계획(97년)'!#REF!</definedName>
    <definedName name="물류팀자료3" localSheetId="3">'[27]사업계획(97년)'!#REF!</definedName>
    <definedName name="물류팀자료3" localSheetId="7">'[27]사업계획(97년)'!#REF!</definedName>
    <definedName name="물류팀자료3" localSheetId="4">'[27]사업계획(97년)'!#REF!</definedName>
    <definedName name="물류팀자료3" localSheetId="5">'[27]사업계획(97년)'!#REF!</definedName>
    <definedName name="물류팀자료3" localSheetId="6">'[27]사업계획(97년)'!#REF!</definedName>
    <definedName name="물류팀자료3" localSheetId="8">'[27]사업계획(97년)'!#REF!</definedName>
    <definedName name="물류팀자료3" localSheetId="9">'[27]사업계획(97년)'!#REF!</definedName>
    <definedName name="물류팀자료3" localSheetId="11">'[27]사업계획(97년)'!#REF!</definedName>
    <definedName name="물류팀자료3" localSheetId="10">'[27]사업계획(97년)'!#REF!</definedName>
    <definedName name="물류팀자료3" localSheetId="16">'[27]사업계획(97년)'!#REF!</definedName>
    <definedName name="물류팀자료3" localSheetId="13">'[27]사업계획(97년)'!#REF!</definedName>
    <definedName name="물류팀자료3" localSheetId="12">'[27]사업계획(97년)'!#REF!</definedName>
    <definedName name="물류팀자료3" localSheetId="15">'[27]사업계획(97년)'!#REF!</definedName>
    <definedName name="물류팀자료3" localSheetId="14">'[27]사업계획(97년)'!#REF!</definedName>
    <definedName name="물류팀자료3" localSheetId="20">'[27]사업계획(97년)'!#REF!</definedName>
    <definedName name="물류팀자료3" localSheetId="17">'[27]사업계획(97년)'!#REF!</definedName>
    <definedName name="물류팀자료3" localSheetId="19">'[27]사업계획(97년)'!#REF!</definedName>
    <definedName name="물류팀자료3" localSheetId="18">'[27]사업계획(97년)'!#REF!</definedName>
    <definedName name="물류팀자료3" localSheetId="24">'[27]사업계획(97년)'!#REF!</definedName>
    <definedName name="물류팀자료3" localSheetId="22">'[27]사업계획(97년)'!#REF!</definedName>
    <definedName name="물류팀자료3" localSheetId="21">'[27]사업계획(97년)'!#REF!</definedName>
    <definedName name="물류팀자료3" localSheetId="23">'[27]사업계획(97년)'!#REF!</definedName>
    <definedName name="물류팀자료3" localSheetId="25">'[27]사업계획(97년)'!#REF!</definedName>
    <definedName name="물류팀자료3" localSheetId="26">'[27]사업계획(97년)'!#REF!</definedName>
    <definedName name="물류팀자료3" localSheetId="27">'[27]사업계획(97년)'!#REF!</definedName>
    <definedName name="물류팀자료3" localSheetId="28">'[27]사업계획(97년)'!#REF!</definedName>
    <definedName name="물류팀자료3" localSheetId="32">'[27]사업계획(97년)'!#REF!</definedName>
    <definedName name="물류팀자료3" localSheetId="33">'[27]사업계획(97년)'!#REF!</definedName>
    <definedName name="물류팀자료3" localSheetId="34">'[27]사업계획(97년)'!#REF!</definedName>
    <definedName name="물류팀자료3" localSheetId="35">'[27]사업계획(97년)'!#REF!</definedName>
    <definedName name="물류팀자료3" localSheetId="29">'[27]사업계획(97년)'!#REF!</definedName>
    <definedName name="물류팀자료3" localSheetId="30">'[27]사업계획(97년)'!#REF!</definedName>
    <definedName name="물류팀자료3" localSheetId="31">'[27]사업계획(97년)'!#REF!</definedName>
    <definedName name="물류팀자료3" localSheetId="36">'[27]사업계획(97년)'!#REF!</definedName>
    <definedName name="물류팀자료3" localSheetId="37">'[27]사업계획(97년)'!#REF!</definedName>
    <definedName name="물류팀자료3" localSheetId="38">'[27]사업계획(97년)'!#REF!</definedName>
    <definedName name="물류팀자료3" localSheetId="39">'[27]사업계획(97년)'!#REF!</definedName>
    <definedName name="물류팀자료3" localSheetId="40">'[27]사업계획(97년)'!#REF!</definedName>
    <definedName name="물류팀자료3" localSheetId="41">'[27]사업계획(97년)'!#REF!</definedName>
    <definedName name="물류팀자료3" localSheetId="42">'[27]사업계획(97년)'!#REF!</definedName>
    <definedName name="물류팀자료3" localSheetId="43">'[27]사업계획(97년)'!#REF!</definedName>
    <definedName name="물류팀자료3" localSheetId="44">'[27]사업계획(97년)'!#REF!</definedName>
    <definedName name="물류팀자료3" localSheetId="61">'[27]사업계획(97년)'!#REF!</definedName>
    <definedName name="물류팀자료3" localSheetId="60">'[27]사업계획(97년)'!#REF!</definedName>
    <definedName name="물류팀자료3" localSheetId="47">'[27]사업계획(97년)'!#REF!</definedName>
    <definedName name="물류팀자료3" localSheetId="46">'[27]사업계획(97년)'!#REF!</definedName>
    <definedName name="물류팀자료3" localSheetId="45">'[27]사업계획(97년)'!#REF!</definedName>
    <definedName name="물류팀자료3" localSheetId="48">'[27]사업계획(97년)'!#REF!</definedName>
    <definedName name="물류팀자료3" localSheetId="50">'[27]사업계획(97년)'!#REF!</definedName>
    <definedName name="물류팀자료3" localSheetId="51">'[27]사업계획(97년)'!#REF!</definedName>
    <definedName name="물류팀자료3" localSheetId="52">'[27]사업계획(97년)'!#REF!</definedName>
    <definedName name="물류팀자료3" localSheetId="49">'[27]사업계획(97년)'!#REF!</definedName>
    <definedName name="물류팀자료3" localSheetId="55">'[27]사업계획(97년)'!#REF!</definedName>
    <definedName name="물류팀자료3" localSheetId="58">'[27]사업계획(97년)'!#REF!</definedName>
    <definedName name="물류팀자료3" localSheetId="53">'[27]사업계획(97년)'!#REF!</definedName>
    <definedName name="물류팀자료3" localSheetId="57">'[27]사업계획(97년)'!#REF!</definedName>
    <definedName name="물류팀자료3" localSheetId="59">'[27]사업계획(97년)'!#REF!</definedName>
    <definedName name="물류팀자료3" localSheetId="54">'[27]사업계획(97년)'!#REF!</definedName>
    <definedName name="물류팀자료3" localSheetId="56">'[27]사업계획(97년)'!#REF!</definedName>
    <definedName name="물류팀자료3" localSheetId="62">'[27]사업계획(97년)'!#REF!</definedName>
    <definedName name="물류팀자료3">'[27]사업계획(97년)'!#REF!</definedName>
    <definedName name="미" localSheetId="2">'[29]사업계획(97년)'!#REF!</definedName>
    <definedName name="미" localSheetId="1">'[29]사업계획(97년)'!#REF!</definedName>
    <definedName name="미" localSheetId="3">'[29]사업계획(97년)'!#REF!</definedName>
    <definedName name="미" localSheetId="7">'[29]사업계획(97년)'!#REF!</definedName>
    <definedName name="미" localSheetId="4">'[29]사업계획(97년)'!#REF!</definedName>
    <definedName name="미" localSheetId="5">'[29]사업계획(97년)'!#REF!</definedName>
    <definedName name="미" localSheetId="6">'[29]사업계획(97년)'!#REF!</definedName>
    <definedName name="미" localSheetId="8">'[29]사업계획(97년)'!#REF!</definedName>
    <definedName name="미" localSheetId="9">'[29]사업계획(97년)'!#REF!</definedName>
    <definedName name="미" localSheetId="11">'[29]사업계획(97년)'!#REF!</definedName>
    <definedName name="미" localSheetId="10">'[29]사업계획(97년)'!#REF!</definedName>
    <definedName name="미" localSheetId="16">'[29]사업계획(97년)'!#REF!</definedName>
    <definedName name="미" localSheetId="13">'[29]사업계획(97년)'!#REF!</definedName>
    <definedName name="미" localSheetId="12">'[29]사업계획(97년)'!#REF!</definedName>
    <definedName name="미" localSheetId="15">'[29]사업계획(97년)'!#REF!</definedName>
    <definedName name="미" localSheetId="14">'[29]사업계획(97년)'!#REF!</definedName>
    <definedName name="미" localSheetId="20">'[29]사업계획(97년)'!#REF!</definedName>
    <definedName name="미" localSheetId="17">'[29]사업계획(97년)'!#REF!</definedName>
    <definedName name="미" localSheetId="19">'[29]사업계획(97년)'!#REF!</definedName>
    <definedName name="미" localSheetId="18">'[29]사업계획(97년)'!#REF!</definedName>
    <definedName name="미" localSheetId="24">'[29]사업계획(97년)'!#REF!</definedName>
    <definedName name="미" localSheetId="22">'[29]사업계획(97년)'!#REF!</definedName>
    <definedName name="미" localSheetId="21">'[29]사업계획(97년)'!#REF!</definedName>
    <definedName name="미" localSheetId="23">'[29]사업계획(97년)'!#REF!</definedName>
    <definedName name="미" localSheetId="25">'[29]사업계획(97년)'!#REF!</definedName>
    <definedName name="미" localSheetId="26">'[29]사업계획(97년)'!#REF!</definedName>
    <definedName name="미" localSheetId="27">'[29]사업계획(97년)'!#REF!</definedName>
    <definedName name="미" localSheetId="28">'[29]사업계획(97년)'!#REF!</definedName>
    <definedName name="미" localSheetId="32">'[29]사업계획(97년)'!#REF!</definedName>
    <definedName name="미" localSheetId="33">'[29]사업계획(97년)'!#REF!</definedName>
    <definedName name="미" localSheetId="34">'[29]사업계획(97년)'!#REF!</definedName>
    <definedName name="미" localSheetId="35">'[29]사업계획(97년)'!#REF!</definedName>
    <definedName name="미" localSheetId="29">'[29]사업계획(97년)'!#REF!</definedName>
    <definedName name="미" localSheetId="30">'[29]사업계획(97년)'!#REF!</definedName>
    <definedName name="미" localSheetId="31">'[29]사업계획(97년)'!#REF!</definedName>
    <definedName name="미" localSheetId="36">'[29]사업계획(97년)'!#REF!</definedName>
    <definedName name="미" localSheetId="37">'[29]사업계획(97년)'!#REF!</definedName>
    <definedName name="미" localSheetId="38">'[29]사업계획(97년)'!#REF!</definedName>
    <definedName name="미" localSheetId="39">'[29]사업계획(97년)'!#REF!</definedName>
    <definedName name="미" localSheetId="40">'[29]사업계획(97년)'!#REF!</definedName>
    <definedName name="미" localSheetId="41">'[29]사업계획(97년)'!#REF!</definedName>
    <definedName name="미" localSheetId="42">'[29]사업계획(97년)'!#REF!</definedName>
    <definedName name="미" localSheetId="43">'[29]사업계획(97년)'!#REF!</definedName>
    <definedName name="미" localSheetId="44">'[29]사업계획(97년)'!#REF!</definedName>
    <definedName name="미" localSheetId="61">'[29]사업계획(97년)'!#REF!</definedName>
    <definedName name="미" localSheetId="60">'[29]사업계획(97년)'!#REF!</definedName>
    <definedName name="미" localSheetId="47">'[29]사업계획(97년)'!#REF!</definedName>
    <definedName name="미" localSheetId="46">'[29]사업계획(97년)'!#REF!</definedName>
    <definedName name="미" localSheetId="45">'[29]사업계획(97년)'!#REF!</definedName>
    <definedName name="미" localSheetId="48">'[29]사업계획(97년)'!#REF!</definedName>
    <definedName name="미" localSheetId="50">'[29]사업계획(97년)'!#REF!</definedName>
    <definedName name="미" localSheetId="51">'[29]사업계획(97년)'!#REF!</definedName>
    <definedName name="미" localSheetId="52">'[29]사업계획(97년)'!#REF!</definedName>
    <definedName name="미" localSheetId="49">'[29]사업계획(97년)'!#REF!</definedName>
    <definedName name="미" localSheetId="55">'[29]사업계획(97년)'!#REF!</definedName>
    <definedName name="미" localSheetId="58">'[29]사업계획(97년)'!#REF!</definedName>
    <definedName name="미" localSheetId="53">'[29]사업계획(97년)'!#REF!</definedName>
    <definedName name="미" localSheetId="57">'[29]사업계획(97년)'!#REF!</definedName>
    <definedName name="미" localSheetId="59">'[29]사업계획(97년)'!#REF!</definedName>
    <definedName name="미" localSheetId="54">'[29]사업계획(97년)'!#REF!</definedName>
    <definedName name="미" localSheetId="56">'[29]사업계획(97년)'!#REF!</definedName>
    <definedName name="미" localSheetId="62">'[29]사업계획(97년)'!#REF!</definedName>
    <definedName name="미">'[29]사업계획(97년)'!#REF!</definedName>
    <definedName name="미수" localSheetId="2">#REF!</definedName>
    <definedName name="미수" localSheetId="1">#REF!</definedName>
    <definedName name="미수" localSheetId="3">#REF!</definedName>
    <definedName name="미수" localSheetId="7">#REF!</definedName>
    <definedName name="미수" localSheetId="4">#REF!</definedName>
    <definedName name="미수" localSheetId="5">#REF!</definedName>
    <definedName name="미수" localSheetId="6">#REF!</definedName>
    <definedName name="미수" localSheetId="8">#REF!</definedName>
    <definedName name="미수" localSheetId="9">#REF!</definedName>
    <definedName name="미수" localSheetId="11">#REF!</definedName>
    <definedName name="미수" localSheetId="10">#REF!</definedName>
    <definedName name="미수" localSheetId="16">#REF!</definedName>
    <definedName name="미수" localSheetId="13">#REF!</definedName>
    <definedName name="미수" localSheetId="12">#REF!</definedName>
    <definedName name="미수" localSheetId="15">#REF!</definedName>
    <definedName name="미수" localSheetId="14">#REF!</definedName>
    <definedName name="미수" localSheetId="20">#REF!</definedName>
    <definedName name="미수" localSheetId="17">#REF!</definedName>
    <definedName name="미수" localSheetId="19">#REF!</definedName>
    <definedName name="미수" localSheetId="18">#REF!</definedName>
    <definedName name="미수" localSheetId="24">#REF!</definedName>
    <definedName name="미수" localSheetId="22">#REF!</definedName>
    <definedName name="미수" localSheetId="21">#REF!</definedName>
    <definedName name="미수" localSheetId="23">#REF!</definedName>
    <definedName name="미수" localSheetId="25">#REF!</definedName>
    <definedName name="미수" localSheetId="26">#REF!</definedName>
    <definedName name="미수" localSheetId="27">#REF!</definedName>
    <definedName name="미수" localSheetId="28">#REF!</definedName>
    <definedName name="미수" localSheetId="32">#REF!</definedName>
    <definedName name="미수" localSheetId="33">#REF!</definedName>
    <definedName name="미수" localSheetId="34">#REF!</definedName>
    <definedName name="미수" localSheetId="35">#REF!</definedName>
    <definedName name="미수" localSheetId="29">#REF!</definedName>
    <definedName name="미수" localSheetId="30">#REF!</definedName>
    <definedName name="미수" localSheetId="31">#REF!</definedName>
    <definedName name="미수" localSheetId="36">#REF!</definedName>
    <definedName name="미수" localSheetId="37">#REF!</definedName>
    <definedName name="미수" localSheetId="38">#REF!</definedName>
    <definedName name="미수" localSheetId="39">#REF!</definedName>
    <definedName name="미수" localSheetId="40">#REF!</definedName>
    <definedName name="미수" localSheetId="41">#REF!</definedName>
    <definedName name="미수" localSheetId="42">#REF!</definedName>
    <definedName name="미수" localSheetId="43">#REF!</definedName>
    <definedName name="미수" localSheetId="44">#REF!</definedName>
    <definedName name="미수" localSheetId="61">#REF!</definedName>
    <definedName name="미수" localSheetId="60">#REF!</definedName>
    <definedName name="미수" localSheetId="47">#REF!</definedName>
    <definedName name="미수" localSheetId="46">#REF!</definedName>
    <definedName name="미수" localSheetId="45">#REF!</definedName>
    <definedName name="미수" localSheetId="48">#REF!</definedName>
    <definedName name="미수" localSheetId="50">#REF!</definedName>
    <definedName name="미수" localSheetId="51">#REF!</definedName>
    <definedName name="미수" localSheetId="52">#REF!</definedName>
    <definedName name="미수" localSheetId="49">#REF!</definedName>
    <definedName name="미수" localSheetId="55">#REF!</definedName>
    <definedName name="미수" localSheetId="58">#REF!</definedName>
    <definedName name="미수" localSheetId="53">#REF!</definedName>
    <definedName name="미수" localSheetId="57">#REF!</definedName>
    <definedName name="미수" localSheetId="59">#REF!</definedName>
    <definedName name="미수" localSheetId="54">#REF!</definedName>
    <definedName name="미수" localSheetId="56">#REF!</definedName>
    <definedName name="미수" localSheetId="62">#REF!</definedName>
    <definedName name="미수">#REF!</definedName>
    <definedName name="미수수익" localSheetId="2" hidden="1">{"'손익현황'!$A$1:$J$29"}</definedName>
    <definedName name="미수수익" localSheetId="1" hidden="1">{"'손익현황'!$A$1:$J$29"}</definedName>
    <definedName name="미수수익" localSheetId="3" hidden="1">{"'손익현황'!$A$1:$J$29"}</definedName>
    <definedName name="미수수익" localSheetId="7" hidden="1">{"'손익현황'!$A$1:$J$29"}</definedName>
    <definedName name="미수수익" localSheetId="4" hidden="1">{"'손익현황'!$A$1:$J$29"}</definedName>
    <definedName name="미수수익" localSheetId="5" hidden="1">{"'손익현황'!$A$1:$J$29"}</definedName>
    <definedName name="미수수익" localSheetId="6" hidden="1">{"'손익현황'!$A$1:$J$29"}</definedName>
    <definedName name="미수수익" localSheetId="8" hidden="1">{"'손익현황'!$A$1:$J$29"}</definedName>
    <definedName name="미수수익" localSheetId="9" hidden="1">{"'손익현황'!$A$1:$J$29"}</definedName>
    <definedName name="미수수익" localSheetId="11" hidden="1">{"'손익현황'!$A$1:$J$29"}</definedName>
    <definedName name="미수수익" localSheetId="10" hidden="1">{"'손익현황'!$A$1:$J$29"}</definedName>
    <definedName name="미수수익" localSheetId="16" hidden="1">{"'손익현황'!$A$1:$J$29"}</definedName>
    <definedName name="미수수익" localSheetId="13" hidden="1">{"'손익현황'!$A$1:$J$29"}</definedName>
    <definedName name="미수수익" localSheetId="12" hidden="1">{"'손익현황'!$A$1:$J$29"}</definedName>
    <definedName name="미수수익" localSheetId="15" hidden="1">{"'손익현황'!$A$1:$J$29"}</definedName>
    <definedName name="미수수익" localSheetId="14" hidden="1">{"'손익현황'!$A$1:$J$29"}</definedName>
    <definedName name="미수수익" localSheetId="20" hidden="1">{"'손익현황'!$A$1:$J$29"}</definedName>
    <definedName name="미수수익" localSheetId="17" hidden="1">{"'손익현황'!$A$1:$J$29"}</definedName>
    <definedName name="미수수익" localSheetId="19" hidden="1">{"'손익현황'!$A$1:$J$29"}</definedName>
    <definedName name="미수수익" localSheetId="18" hidden="1">{"'손익현황'!$A$1:$J$29"}</definedName>
    <definedName name="미수수익" localSheetId="24" hidden="1">{"'손익현황'!$A$1:$J$29"}</definedName>
    <definedName name="미수수익" localSheetId="22" hidden="1">{"'손익현황'!$A$1:$J$29"}</definedName>
    <definedName name="미수수익" localSheetId="21" hidden="1">{"'손익현황'!$A$1:$J$29"}</definedName>
    <definedName name="미수수익" localSheetId="23" hidden="1">{"'손익현황'!$A$1:$J$29"}</definedName>
    <definedName name="미수수익" localSheetId="25" hidden="1">{"'손익현황'!$A$1:$J$29"}</definedName>
    <definedName name="미수수익" localSheetId="26" hidden="1">{"'손익현황'!$A$1:$J$29"}</definedName>
    <definedName name="미수수익" localSheetId="27" hidden="1">{"'손익현황'!$A$1:$J$29"}</definedName>
    <definedName name="미수수익" localSheetId="28" hidden="1">{"'손익현황'!$A$1:$J$29"}</definedName>
    <definedName name="미수수익" localSheetId="32" hidden="1">{"'손익현황'!$A$1:$J$29"}</definedName>
    <definedName name="미수수익" localSheetId="33" hidden="1">{"'손익현황'!$A$1:$J$29"}</definedName>
    <definedName name="미수수익" localSheetId="34" hidden="1">{"'손익현황'!$A$1:$J$29"}</definedName>
    <definedName name="미수수익" localSheetId="35" hidden="1">{"'손익현황'!$A$1:$J$29"}</definedName>
    <definedName name="미수수익" localSheetId="29" hidden="1">{"'손익현황'!$A$1:$J$29"}</definedName>
    <definedName name="미수수익" localSheetId="30" hidden="1">{"'손익현황'!$A$1:$J$29"}</definedName>
    <definedName name="미수수익" localSheetId="31" hidden="1">{"'손익현황'!$A$1:$J$29"}</definedName>
    <definedName name="미수수익" localSheetId="36" hidden="1">{"'손익현황'!$A$1:$J$29"}</definedName>
    <definedName name="미수수익" localSheetId="37" hidden="1">{"'손익현황'!$A$1:$J$29"}</definedName>
    <definedName name="미수수익" localSheetId="38" hidden="1">{"'손익현황'!$A$1:$J$29"}</definedName>
    <definedName name="미수수익" localSheetId="39" hidden="1">{"'손익현황'!$A$1:$J$29"}</definedName>
    <definedName name="미수수익" localSheetId="40" hidden="1">{"'손익현황'!$A$1:$J$29"}</definedName>
    <definedName name="미수수익" localSheetId="41" hidden="1">{"'손익현황'!$A$1:$J$29"}</definedName>
    <definedName name="미수수익" localSheetId="42" hidden="1">{"'손익현황'!$A$1:$J$29"}</definedName>
    <definedName name="미수수익" localSheetId="43" hidden="1">{"'손익현황'!$A$1:$J$29"}</definedName>
    <definedName name="미수수익" localSheetId="44" hidden="1">{"'손익현황'!$A$1:$J$29"}</definedName>
    <definedName name="미수수익" localSheetId="61" hidden="1">{"'손익현황'!$A$1:$J$29"}</definedName>
    <definedName name="미수수익" localSheetId="60" hidden="1">{"'손익현황'!$A$1:$J$29"}</definedName>
    <definedName name="미수수익" localSheetId="47" hidden="1">{"'손익현황'!$A$1:$J$29"}</definedName>
    <definedName name="미수수익" localSheetId="46" hidden="1">{"'손익현황'!$A$1:$J$29"}</definedName>
    <definedName name="미수수익" localSheetId="45" hidden="1">{"'손익현황'!$A$1:$J$29"}</definedName>
    <definedName name="미수수익" localSheetId="48" hidden="1">{"'손익현황'!$A$1:$J$29"}</definedName>
    <definedName name="미수수익" localSheetId="50" hidden="1">{"'손익현황'!$A$1:$J$29"}</definedName>
    <definedName name="미수수익" localSheetId="51" hidden="1">{"'손익현황'!$A$1:$J$29"}</definedName>
    <definedName name="미수수익" localSheetId="52" hidden="1">{"'손익현황'!$A$1:$J$29"}</definedName>
    <definedName name="미수수익" localSheetId="49" hidden="1">{"'손익현황'!$A$1:$J$29"}</definedName>
    <definedName name="미수수익" localSheetId="55" hidden="1">{"'손익현황'!$A$1:$J$29"}</definedName>
    <definedName name="미수수익" localSheetId="58" hidden="1">{"'손익현황'!$A$1:$J$29"}</definedName>
    <definedName name="미수수익" localSheetId="53" hidden="1">{"'손익현황'!$A$1:$J$29"}</definedName>
    <definedName name="미수수익" localSheetId="57" hidden="1">{"'손익현황'!$A$1:$J$29"}</definedName>
    <definedName name="미수수익" localSheetId="59" hidden="1">{"'손익현황'!$A$1:$J$29"}</definedName>
    <definedName name="미수수익" localSheetId="54" hidden="1">{"'손익현황'!$A$1:$J$29"}</definedName>
    <definedName name="미수수익" localSheetId="56" hidden="1">{"'손익현황'!$A$1:$J$29"}</definedName>
    <definedName name="미수수익" localSheetId="62" hidden="1">{"'손익현황'!$A$1:$J$29"}</definedName>
    <definedName name="미수수익" hidden="1">{"'손익현황'!$A$1:$J$29"}</definedName>
    <definedName name="미스트" localSheetId="2">'[19]사업계획(97년)'!#REF!</definedName>
    <definedName name="미스트" localSheetId="1">'[19]사업계획(97년)'!#REF!</definedName>
    <definedName name="미스트" localSheetId="3">'[19]사업계획(97년)'!#REF!</definedName>
    <definedName name="미스트" localSheetId="7">'[19]사업계획(97년)'!#REF!</definedName>
    <definedName name="미스트" localSheetId="4">'[19]사업계획(97년)'!#REF!</definedName>
    <definedName name="미스트" localSheetId="5">'[19]사업계획(97년)'!#REF!</definedName>
    <definedName name="미스트" localSheetId="6">'[19]사업계획(97년)'!#REF!</definedName>
    <definedName name="미스트" localSheetId="8">'[19]사업계획(97년)'!#REF!</definedName>
    <definedName name="미스트" localSheetId="9">'[19]사업계획(97년)'!#REF!</definedName>
    <definedName name="미스트" localSheetId="11">'[19]사업계획(97년)'!#REF!</definedName>
    <definedName name="미스트" localSheetId="10">'[19]사업계획(97년)'!#REF!</definedName>
    <definedName name="미스트" localSheetId="16">'[19]사업계획(97년)'!#REF!</definedName>
    <definedName name="미스트" localSheetId="13">'[19]사업계획(97년)'!#REF!</definedName>
    <definedName name="미스트" localSheetId="12">'[19]사업계획(97년)'!#REF!</definedName>
    <definedName name="미스트" localSheetId="15">'[19]사업계획(97년)'!#REF!</definedName>
    <definedName name="미스트" localSheetId="14">'[19]사업계획(97년)'!#REF!</definedName>
    <definedName name="미스트" localSheetId="20">'[19]사업계획(97년)'!#REF!</definedName>
    <definedName name="미스트" localSheetId="17">'[19]사업계획(97년)'!#REF!</definedName>
    <definedName name="미스트" localSheetId="19">'[19]사업계획(97년)'!#REF!</definedName>
    <definedName name="미스트" localSheetId="18">'[19]사업계획(97년)'!#REF!</definedName>
    <definedName name="미스트" localSheetId="24">'[19]사업계획(97년)'!#REF!</definedName>
    <definedName name="미스트" localSheetId="22">'[19]사업계획(97년)'!#REF!</definedName>
    <definedName name="미스트" localSheetId="21">'[19]사업계획(97년)'!#REF!</definedName>
    <definedName name="미스트" localSheetId="23">'[19]사업계획(97년)'!#REF!</definedName>
    <definedName name="미스트" localSheetId="25">'[19]사업계획(97년)'!#REF!</definedName>
    <definedName name="미스트" localSheetId="26">'[19]사업계획(97년)'!#REF!</definedName>
    <definedName name="미스트" localSheetId="27">'[19]사업계획(97년)'!#REF!</definedName>
    <definedName name="미스트" localSheetId="28">'[19]사업계획(97년)'!#REF!</definedName>
    <definedName name="미스트" localSheetId="32">'[19]사업계획(97년)'!#REF!</definedName>
    <definedName name="미스트" localSheetId="33">'[19]사업계획(97년)'!#REF!</definedName>
    <definedName name="미스트" localSheetId="34">'[19]사업계획(97년)'!#REF!</definedName>
    <definedName name="미스트" localSheetId="35">'[19]사업계획(97년)'!#REF!</definedName>
    <definedName name="미스트" localSheetId="29">'[19]사업계획(97년)'!#REF!</definedName>
    <definedName name="미스트" localSheetId="30">'[19]사업계획(97년)'!#REF!</definedName>
    <definedName name="미스트" localSheetId="31">'[19]사업계획(97년)'!#REF!</definedName>
    <definedName name="미스트" localSheetId="36">'[19]사업계획(97년)'!#REF!</definedName>
    <definedName name="미스트" localSheetId="37">'[19]사업계획(97년)'!#REF!</definedName>
    <definedName name="미스트" localSheetId="38">'[19]사업계획(97년)'!#REF!</definedName>
    <definedName name="미스트" localSheetId="39">'[19]사업계획(97년)'!#REF!</definedName>
    <definedName name="미스트" localSheetId="40">'[19]사업계획(97년)'!#REF!</definedName>
    <definedName name="미스트" localSheetId="41">'[19]사업계획(97년)'!#REF!</definedName>
    <definedName name="미스트" localSheetId="42">'[19]사업계획(97년)'!#REF!</definedName>
    <definedName name="미스트" localSheetId="43">'[19]사업계획(97년)'!#REF!</definedName>
    <definedName name="미스트" localSheetId="44">'[19]사업계획(97년)'!#REF!</definedName>
    <definedName name="미스트" localSheetId="61">'[19]사업계획(97년)'!#REF!</definedName>
    <definedName name="미스트" localSheetId="60">'[19]사업계획(97년)'!#REF!</definedName>
    <definedName name="미스트" localSheetId="47">'[19]사업계획(97년)'!#REF!</definedName>
    <definedName name="미스트" localSheetId="46">'[19]사업계획(97년)'!#REF!</definedName>
    <definedName name="미스트" localSheetId="45">'[19]사업계획(97년)'!#REF!</definedName>
    <definedName name="미스트" localSheetId="48">'[19]사업계획(97년)'!#REF!</definedName>
    <definedName name="미스트" localSheetId="50">'[19]사업계획(97년)'!#REF!</definedName>
    <definedName name="미스트" localSheetId="51">'[19]사업계획(97년)'!#REF!</definedName>
    <definedName name="미스트" localSheetId="52">'[19]사업계획(97년)'!#REF!</definedName>
    <definedName name="미스트" localSheetId="49">'[19]사업계획(97년)'!#REF!</definedName>
    <definedName name="미스트" localSheetId="55">'[19]사업계획(97년)'!#REF!</definedName>
    <definedName name="미스트" localSheetId="58">'[19]사업계획(97년)'!#REF!</definedName>
    <definedName name="미스트" localSheetId="53">'[19]사업계획(97년)'!#REF!</definedName>
    <definedName name="미스트" localSheetId="57">'[19]사업계획(97년)'!#REF!</definedName>
    <definedName name="미스트" localSheetId="59">'[19]사업계획(97년)'!#REF!</definedName>
    <definedName name="미스트" localSheetId="54">'[19]사업계획(97년)'!#REF!</definedName>
    <definedName name="미스트" localSheetId="56">'[19]사업계획(97년)'!#REF!</definedName>
    <definedName name="미스트" localSheetId="62">'[19]사업계획(97년)'!#REF!</definedName>
    <definedName name="미스트">'[19]사업계획(97년)'!#REF!</definedName>
    <definedName name="밋션별" localSheetId="2">#REF!</definedName>
    <definedName name="밋션별" localSheetId="1">#REF!</definedName>
    <definedName name="밋션별" localSheetId="3">#REF!</definedName>
    <definedName name="밋션별" localSheetId="7">#REF!</definedName>
    <definedName name="밋션별" localSheetId="4">#REF!</definedName>
    <definedName name="밋션별" localSheetId="5">#REF!</definedName>
    <definedName name="밋션별" localSheetId="6">#REF!</definedName>
    <definedName name="밋션별" localSheetId="8">#REF!</definedName>
    <definedName name="밋션별" localSheetId="9">#REF!</definedName>
    <definedName name="밋션별" localSheetId="11">#REF!</definedName>
    <definedName name="밋션별" localSheetId="10">#REF!</definedName>
    <definedName name="밋션별" localSheetId="16">#REF!</definedName>
    <definedName name="밋션별" localSheetId="13">#REF!</definedName>
    <definedName name="밋션별" localSheetId="12">#REF!</definedName>
    <definedName name="밋션별" localSheetId="15">#REF!</definedName>
    <definedName name="밋션별" localSheetId="14">#REF!</definedName>
    <definedName name="밋션별" localSheetId="20">#REF!</definedName>
    <definedName name="밋션별" localSheetId="17">#REF!</definedName>
    <definedName name="밋션별" localSheetId="19">#REF!</definedName>
    <definedName name="밋션별" localSheetId="18">#REF!</definedName>
    <definedName name="밋션별" localSheetId="24">#REF!</definedName>
    <definedName name="밋션별" localSheetId="22">#REF!</definedName>
    <definedName name="밋션별" localSheetId="21">#REF!</definedName>
    <definedName name="밋션별" localSheetId="23">#REF!</definedName>
    <definedName name="밋션별" localSheetId="25">#REF!</definedName>
    <definedName name="밋션별" localSheetId="26">#REF!</definedName>
    <definedName name="밋션별" localSheetId="27">#REF!</definedName>
    <definedName name="밋션별" localSheetId="28">#REF!</definedName>
    <definedName name="밋션별" localSheetId="32">#REF!</definedName>
    <definedName name="밋션별" localSheetId="33">#REF!</definedName>
    <definedName name="밋션별" localSheetId="34">#REF!</definedName>
    <definedName name="밋션별" localSheetId="35">#REF!</definedName>
    <definedName name="밋션별" localSheetId="29">#REF!</definedName>
    <definedName name="밋션별" localSheetId="30">#REF!</definedName>
    <definedName name="밋션별" localSheetId="31">#REF!</definedName>
    <definedName name="밋션별" localSheetId="36">#REF!</definedName>
    <definedName name="밋션별" localSheetId="37">#REF!</definedName>
    <definedName name="밋션별" localSheetId="38">#REF!</definedName>
    <definedName name="밋션별" localSheetId="39">#REF!</definedName>
    <definedName name="밋션별" localSheetId="40">#REF!</definedName>
    <definedName name="밋션별" localSheetId="41">#REF!</definedName>
    <definedName name="밋션별" localSheetId="42">#REF!</definedName>
    <definedName name="밋션별" localSheetId="43">#REF!</definedName>
    <definedName name="밋션별" localSheetId="44">#REF!</definedName>
    <definedName name="밋션별" localSheetId="61">#REF!</definedName>
    <definedName name="밋션별" localSheetId="60">#REF!</definedName>
    <definedName name="밋션별" localSheetId="47">#REF!</definedName>
    <definedName name="밋션별" localSheetId="46">#REF!</definedName>
    <definedName name="밋션별" localSheetId="45">#REF!</definedName>
    <definedName name="밋션별" localSheetId="48">#REF!</definedName>
    <definedName name="밋션별" localSheetId="50">#REF!</definedName>
    <definedName name="밋션별" localSheetId="51">#REF!</definedName>
    <definedName name="밋션별" localSheetId="52">#REF!</definedName>
    <definedName name="밋션별" localSheetId="49">#REF!</definedName>
    <definedName name="밋션별" localSheetId="55">#REF!</definedName>
    <definedName name="밋션별" localSheetId="58">#REF!</definedName>
    <definedName name="밋션별" localSheetId="53">#REF!</definedName>
    <definedName name="밋션별" localSheetId="57">#REF!</definedName>
    <definedName name="밋션별" localSheetId="59">#REF!</definedName>
    <definedName name="밋션별" localSheetId="54">#REF!</definedName>
    <definedName name="밋션별" localSheetId="56">#REF!</definedName>
    <definedName name="밋션별" localSheetId="62">#REF!</definedName>
    <definedName name="밋션별">#REF!</definedName>
    <definedName name="ㅂ" localSheetId="2">'[14]사업계획(97년)'!#REF!</definedName>
    <definedName name="ㅂ" localSheetId="1">'[14]사업계획(97년)'!#REF!</definedName>
    <definedName name="ㅂ" localSheetId="3">'[14]사업계획(97년)'!#REF!</definedName>
    <definedName name="ㅂ" localSheetId="7">'[14]사업계획(97년)'!#REF!</definedName>
    <definedName name="ㅂ" localSheetId="4">'[14]사업계획(97년)'!#REF!</definedName>
    <definedName name="ㅂ" localSheetId="5">'[14]사업계획(97년)'!#REF!</definedName>
    <definedName name="ㅂ" localSheetId="6">'[14]사업계획(97년)'!#REF!</definedName>
    <definedName name="ㅂ" localSheetId="8">'[14]사업계획(97년)'!#REF!</definedName>
    <definedName name="ㅂ" localSheetId="9">'[14]사업계획(97년)'!#REF!</definedName>
    <definedName name="ㅂ" localSheetId="11">'[14]사업계획(97년)'!#REF!</definedName>
    <definedName name="ㅂ" localSheetId="10">'[14]사업계획(97년)'!#REF!</definedName>
    <definedName name="ㅂ" localSheetId="16">'[14]사업계획(97년)'!#REF!</definedName>
    <definedName name="ㅂ" localSheetId="13">'[14]사업계획(97년)'!#REF!</definedName>
    <definedName name="ㅂ" localSheetId="12">'[14]사업계획(97년)'!#REF!</definedName>
    <definedName name="ㅂ" localSheetId="15">'[14]사업계획(97년)'!#REF!</definedName>
    <definedName name="ㅂ" localSheetId="14">'[14]사업계획(97년)'!#REF!</definedName>
    <definedName name="ㅂ" localSheetId="20">'[14]사업계획(97년)'!#REF!</definedName>
    <definedName name="ㅂ" localSheetId="17">'[14]사업계획(97년)'!#REF!</definedName>
    <definedName name="ㅂ" localSheetId="19">'[14]사업계획(97년)'!#REF!</definedName>
    <definedName name="ㅂ" localSheetId="18">'[14]사업계획(97년)'!#REF!</definedName>
    <definedName name="ㅂ" localSheetId="24">'[14]사업계획(97년)'!#REF!</definedName>
    <definedName name="ㅂ" localSheetId="22">'[14]사업계획(97년)'!#REF!</definedName>
    <definedName name="ㅂ" localSheetId="21">'[14]사업계획(97년)'!#REF!</definedName>
    <definedName name="ㅂ" localSheetId="23">'[14]사업계획(97년)'!#REF!</definedName>
    <definedName name="ㅂ" localSheetId="25">'[14]사업계획(97년)'!#REF!</definedName>
    <definedName name="ㅂ" localSheetId="26">'[14]사업계획(97년)'!#REF!</definedName>
    <definedName name="ㅂ" localSheetId="27">'[14]사업계획(97년)'!#REF!</definedName>
    <definedName name="ㅂ" localSheetId="28">'[14]사업계획(97년)'!#REF!</definedName>
    <definedName name="ㅂ" localSheetId="32">'[14]사업계획(97년)'!#REF!</definedName>
    <definedName name="ㅂ" localSheetId="33">'[14]사업계획(97년)'!#REF!</definedName>
    <definedName name="ㅂ" localSheetId="34">'[14]사업계획(97년)'!#REF!</definedName>
    <definedName name="ㅂ" localSheetId="35">'[14]사업계획(97년)'!#REF!</definedName>
    <definedName name="ㅂ" localSheetId="29">'[14]사업계획(97년)'!#REF!</definedName>
    <definedName name="ㅂ" localSheetId="30">'[14]사업계획(97년)'!#REF!</definedName>
    <definedName name="ㅂ" localSheetId="31">'[14]사업계획(97년)'!#REF!</definedName>
    <definedName name="ㅂ" localSheetId="36">'[14]사업계획(97년)'!#REF!</definedName>
    <definedName name="ㅂ" localSheetId="37">'[14]사업계획(97년)'!#REF!</definedName>
    <definedName name="ㅂ" localSheetId="38">'[14]사업계획(97년)'!#REF!</definedName>
    <definedName name="ㅂ" localSheetId="39">'[14]사업계획(97년)'!#REF!</definedName>
    <definedName name="ㅂ" localSheetId="40">'[14]사업계획(97년)'!#REF!</definedName>
    <definedName name="ㅂ" localSheetId="41">'[14]사업계획(97년)'!#REF!</definedName>
    <definedName name="ㅂ" localSheetId="42">'[14]사업계획(97년)'!#REF!</definedName>
    <definedName name="ㅂ" localSheetId="43">'[14]사업계획(97년)'!#REF!</definedName>
    <definedName name="ㅂ" localSheetId="44">'[14]사업계획(97년)'!#REF!</definedName>
    <definedName name="ㅂ" localSheetId="61">'[14]사업계획(97년)'!#REF!</definedName>
    <definedName name="ㅂ" localSheetId="60">'[14]사업계획(97년)'!#REF!</definedName>
    <definedName name="ㅂ" localSheetId="47">'[14]사업계획(97년)'!#REF!</definedName>
    <definedName name="ㅂ" localSheetId="46">'[14]사업계획(97년)'!#REF!</definedName>
    <definedName name="ㅂ" localSheetId="45">'[14]사업계획(97년)'!#REF!</definedName>
    <definedName name="ㅂ" localSheetId="48">'[14]사업계획(97년)'!#REF!</definedName>
    <definedName name="ㅂ" localSheetId="50">'[14]사업계획(97년)'!#REF!</definedName>
    <definedName name="ㅂ" localSheetId="51">'[14]사업계획(97년)'!#REF!</definedName>
    <definedName name="ㅂ" localSheetId="52">'[14]사업계획(97년)'!#REF!</definedName>
    <definedName name="ㅂ" localSheetId="49">'[14]사업계획(97년)'!#REF!</definedName>
    <definedName name="ㅂ" localSheetId="55">'[14]사업계획(97년)'!#REF!</definedName>
    <definedName name="ㅂ" localSheetId="58">'[14]사업계획(97년)'!#REF!</definedName>
    <definedName name="ㅂ" localSheetId="53">'[14]사업계획(97년)'!#REF!</definedName>
    <definedName name="ㅂ" localSheetId="57">'[14]사업계획(97년)'!#REF!</definedName>
    <definedName name="ㅂ" localSheetId="59">'[14]사업계획(97년)'!#REF!</definedName>
    <definedName name="ㅂ" localSheetId="54">'[14]사업계획(97년)'!#REF!</definedName>
    <definedName name="ㅂ" localSheetId="56">'[14]사업계획(97년)'!#REF!</definedName>
    <definedName name="ㅂ" localSheetId="62">'[14]사업계획(97년)'!#REF!</definedName>
    <definedName name="ㅂ">'[14]사업계획(97년)'!#REF!</definedName>
    <definedName name="ㅂㅂ" localSheetId="2">#REF!</definedName>
    <definedName name="ㅂㅂ" localSheetId="1">#REF!</definedName>
    <definedName name="ㅂㅂ" localSheetId="3">#REF!</definedName>
    <definedName name="ㅂㅂ" localSheetId="7">#REF!</definedName>
    <definedName name="ㅂㅂ" localSheetId="4">#REF!</definedName>
    <definedName name="ㅂㅂ" localSheetId="5">#REF!</definedName>
    <definedName name="ㅂㅂ" localSheetId="6">#REF!</definedName>
    <definedName name="ㅂㅂ" localSheetId="8">#REF!</definedName>
    <definedName name="ㅂㅂ" localSheetId="9">#REF!</definedName>
    <definedName name="ㅂㅂ" localSheetId="11">#REF!</definedName>
    <definedName name="ㅂㅂ" localSheetId="10">#REF!</definedName>
    <definedName name="ㅂㅂ" localSheetId="16">#REF!</definedName>
    <definedName name="ㅂㅂ" localSheetId="13">#REF!</definedName>
    <definedName name="ㅂㅂ" localSheetId="12">#REF!</definedName>
    <definedName name="ㅂㅂ" localSheetId="15">#REF!</definedName>
    <definedName name="ㅂㅂ" localSheetId="14">#REF!</definedName>
    <definedName name="ㅂㅂ" localSheetId="20">#REF!</definedName>
    <definedName name="ㅂㅂ" localSheetId="17">#REF!</definedName>
    <definedName name="ㅂㅂ" localSheetId="19">#REF!</definedName>
    <definedName name="ㅂㅂ" localSheetId="18">#REF!</definedName>
    <definedName name="ㅂㅂ" localSheetId="24">#REF!</definedName>
    <definedName name="ㅂㅂ" localSheetId="22">#REF!</definedName>
    <definedName name="ㅂㅂ" localSheetId="21">#REF!</definedName>
    <definedName name="ㅂㅂ" localSheetId="23">#REF!</definedName>
    <definedName name="ㅂㅂ" localSheetId="25">#REF!</definedName>
    <definedName name="ㅂㅂ" localSheetId="26">#REF!</definedName>
    <definedName name="ㅂㅂ" localSheetId="27">#REF!</definedName>
    <definedName name="ㅂㅂ" localSheetId="28">#REF!</definedName>
    <definedName name="ㅂㅂ" localSheetId="32">#REF!</definedName>
    <definedName name="ㅂㅂ" localSheetId="33">#REF!</definedName>
    <definedName name="ㅂㅂ" localSheetId="34">#REF!</definedName>
    <definedName name="ㅂㅂ" localSheetId="35">#REF!</definedName>
    <definedName name="ㅂㅂ" localSheetId="29">#REF!</definedName>
    <definedName name="ㅂㅂ" localSheetId="30">#REF!</definedName>
    <definedName name="ㅂㅂ" localSheetId="31">#REF!</definedName>
    <definedName name="ㅂㅂ" localSheetId="36">#REF!</definedName>
    <definedName name="ㅂㅂ" localSheetId="37">#REF!</definedName>
    <definedName name="ㅂㅂ" localSheetId="38">#REF!</definedName>
    <definedName name="ㅂㅂ" localSheetId="39">#REF!</definedName>
    <definedName name="ㅂㅂ" localSheetId="40">#REF!</definedName>
    <definedName name="ㅂㅂ" localSheetId="41">#REF!</definedName>
    <definedName name="ㅂㅂ" localSheetId="42">#REF!</definedName>
    <definedName name="ㅂㅂ" localSheetId="43">#REF!</definedName>
    <definedName name="ㅂㅂ" localSheetId="44">#REF!</definedName>
    <definedName name="ㅂㅂ" localSheetId="61">#REF!</definedName>
    <definedName name="ㅂㅂ" localSheetId="60">#REF!</definedName>
    <definedName name="ㅂㅂ" localSheetId="47">#REF!</definedName>
    <definedName name="ㅂㅂ" localSheetId="46">#REF!</definedName>
    <definedName name="ㅂㅂ" localSheetId="45">#REF!</definedName>
    <definedName name="ㅂㅂ" localSheetId="48">#REF!</definedName>
    <definedName name="ㅂㅂ" localSheetId="50">#REF!</definedName>
    <definedName name="ㅂㅂ" localSheetId="51">#REF!</definedName>
    <definedName name="ㅂㅂ" localSheetId="52">#REF!</definedName>
    <definedName name="ㅂㅂ" localSheetId="49">#REF!</definedName>
    <definedName name="ㅂㅂ" localSheetId="55">#REF!</definedName>
    <definedName name="ㅂㅂ" localSheetId="58">#REF!</definedName>
    <definedName name="ㅂㅂ" localSheetId="53">#REF!</definedName>
    <definedName name="ㅂㅂ" localSheetId="57">#REF!</definedName>
    <definedName name="ㅂㅂ" localSheetId="59">#REF!</definedName>
    <definedName name="ㅂㅂ" localSheetId="54">#REF!</definedName>
    <definedName name="ㅂㅂ" localSheetId="56">#REF!</definedName>
    <definedName name="ㅂㅂ" localSheetId="62">#REF!</definedName>
    <definedName name="ㅂㅂ">#REF!</definedName>
    <definedName name="ㅂㅂㅂ" localSheetId="2">#REF!</definedName>
    <definedName name="ㅂㅂㅂ" localSheetId="1">#REF!</definedName>
    <definedName name="ㅂㅂㅂ" localSheetId="3">#REF!</definedName>
    <definedName name="ㅂㅂㅂ" localSheetId="7">#REF!</definedName>
    <definedName name="ㅂㅂㅂ" localSheetId="4">#REF!</definedName>
    <definedName name="ㅂㅂㅂ" localSheetId="5">#REF!</definedName>
    <definedName name="ㅂㅂㅂ" localSheetId="6">#REF!</definedName>
    <definedName name="ㅂㅂㅂ" localSheetId="8">#REF!</definedName>
    <definedName name="ㅂㅂㅂ" localSheetId="9">#REF!</definedName>
    <definedName name="ㅂㅂㅂ" localSheetId="11">#REF!</definedName>
    <definedName name="ㅂㅂㅂ" localSheetId="10">#REF!</definedName>
    <definedName name="ㅂㅂㅂ" localSheetId="16">#REF!</definedName>
    <definedName name="ㅂㅂㅂ" localSheetId="13">#REF!</definedName>
    <definedName name="ㅂㅂㅂ" localSheetId="12">#REF!</definedName>
    <definedName name="ㅂㅂㅂ" localSheetId="15">#REF!</definedName>
    <definedName name="ㅂㅂㅂ" localSheetId="14">#REF!</definedName>
    <definedName name="ㅂㅂㅂ" localSheetId="20">#REF!</definedName>
    <definedName name="ㅂㅂㅂ" localSheetId="17">#REF!</definedName>
    <definedName name="ㅂㅂㅂ" localSheetId="19">#REF!</definedName>
    <definedName name="ㅂㅂㅂ" localSheetId="18">#REF!</definedName>
    <definedName name="ㅂㅂㅂ" localSheetId="24">#REF!</definedName>
    <definedName name="ㅂㅂㅂ" localSheetId="22">#REF!</definedName>
    <definedName name="ㅂㅂㅂ" localSheetId="21">#REF!</definedName>
    <definedName name="ㅂㅂㅂ" localSheetId="23">#REF!</definedName>
    <definedName name="ㅂㅂㅂ" localSheetId="25">#REF!</definedName>
    <definedName name="ㅂㅂㅂ" localSheetId="26">#REF!</definedName>
    <definedName name="ㅂㅂㅂ" localSheetId="27">#REF!</definedName>
    <definedName name="ㅂㅂㅂ" localSheetId="28">#REF!</definedName>
    <definedName name="ㅂㅂㅂ" localSheetId="32">#REF!</definedName>
    <definedName name="ㅂㅂㅂ" localSheetId="33">#REF!</definedName>
    <definedName name="ㅂㅂㅂ" localSheetId="34">#REF!</definedName>
    <definedName name="ㅂㅂㅂ" localSheetId="35">#REF!</definedName>
    <definedName name="ㅂㅂㅂ" localSheetId="29">#REF!</definedName>
    <definedName name="ㅂㅂㅂ" localSheetId="30">#REF!</definedName>
    <definedName name="ㅂㅂㅂ" localSheetId="31">#REF!</definedName>
    <definedName name="ㅂㅂㅂ" localSheetId="36">#REF!</definedName>
    <definedName name="ㅂㅂㅂ" localSheetId="37">#REF!</definedName>
    <definedName name="ㅂㅂㅂ" localSheetId="38">#REF!</definedName>
    <definedName name="ㅂㅂㅂ" localSheetId="39">#REF!</definedName>
    <definedName name="ㅂㅂㅂ" localSheetId="40">#REF!</definedName>
    <definedName name="ㅂㅂㅂ" localSheetId="41">#REF!</definedName>
    <definedName name="ㅂㅂㅂ" localSheetId="42">#REF!</definedName>
    <definedName name="ㅂㅂㅂ" localSheetId="43">#REF!</definedName>
    <definedName name="ㅂㅂㅂ" localSheetId="44">#REF!</definedName>
    <definedName name="ㅂㅂㅂ" localSheetId="61">#REF!</definedName>
    <definedName name="ㅂㅂㅂ" localSheetId="60">#REF!</definedName>
    <definedName name="ㅂㅂㅂ" localSheetId="47">#REF!</definedName>
    <definedName name="ㅂㅂㅂ" localSheetId="46">#REF!</definedName>
    <definedName name="ㅂㅂㅂ" localSheetId="45">#REF!</definedName>
    <definedName name="ㅂㅂㅂ" localSheetId="48">#REF!</definedName>
    <definedName name="ㅂㅂㅂ" localSheetId="50">#REF!</definedName>
    <definedName name="ㅂㅂㅂ" localSheetId="51">#REF!</definedName>
    <definedName name="ㅂㅂㅂ" localSheetId="52">#REF!</definedName>
    <definedName name="ㅂㅂㅂ" localSheetId="49">#REF!</definedName>
    <definedName name="ㅂㅂㅂ" localSheetId="55">#REF!</definedName>
    <definedName name="ㅂㅂㅂ" localSheetId="58">#REF!</definedName>
    <definedName name="ㅂㅂㅂ" localSheetId="53">#REF!</definedName>
    <definedName name="ㅂㅂㅂ" localSheetId="57">#REF!</definedName>
    <definedName name="ㅂㅂㅂ" localSheetId="59">#REF!</definedName>
    <definedName name="ㅂㅂㅂ" localSheetId="54">#REF!</definedName>
    <definedName name="ㅂㅂㅂ" localSheetId="56">#REF!</definedName>
    <definedName name="ㅂㅂㅂ" localSheetId="62">#REF!</definedName>
    <definedName name="ㅂㅂㅂ">#REF!</definedName>
    <definedName name="ㅂㅂㅂㅂ" localSheetId="2">#REF!</definedName>
    <definedName name="ㅂㅂㅂㅂ" localSheetId="1">#REF!</definedName>
    <definedName name="ㅂㅂㅂㅂ" localSheetId="3">#REF!</definedName>
    <definedName name="ㅂㅂㅂㅂ" localSheetId="7">#REF!</definedName>
    <definedName name="ㅂㅂㅂㅂ" localSheetId="4">#REF!</definedName>
    <definedName name="ㅂㅂㅂㅂ" localSheetId="5">#REF!</definedName>
    <definedName name="ㅂㅂㅂㅂ" localSheetId="6">#REF!</definedName>
    <definedName name="ㅂㅂㅂㅂ" localSheetId="8">#REF!</definedName>
    <definedName name="ㅂㅂㅂㅂ" localSheetId="9">#REF!</definedName>
    <definedName name="ㅂㅂㅂㅂ" localSheetId="11">#REF!</definedName>
    <definedName name="ㅂㅂㅂㅂ" localSheetId="10">#REF!</definedName>
    <definedName name="ㅂㅂㅂㅂ" localSheetId="16">#REF!</definedName>
    <definedName name="ㅂㅂㅂㅂ" localSheetId="13">#REF!</definedName>
    <definedName name="ㅂㅂㅂㅂ" localSheetId="12">#REF!</definedName>
    <definedName name="ㅂㅂㅂㅂ" localSheetId="15">#REF!</definedName>
    <definedName name="ㅂㅂㅂㅂ" localSheetId="14">#REF!</definedName>
    <definedName name="ㅂㅂㅂㅂ" localSheetId="20">#REF!</definedName>
    <definedName name="ㅂㅂㅂㅂ" localSheetId="17">#REF!</definedName>
    <definedName name="ㅂㅂㅂㅂ" localSheetId="19">#REF!</definedName>
    <definedName name="ㅂㅂㅂㅂ" localSheetId="18">#REF!</definedName>
    <definedName name="ㅂㅂㅂㅂ" localSheetId="24">#REF!</definedName>
    <definedName name="ㅂㅂㅂㅂ" localSheetId="22">#REF!</definedName>
    <definedName name="ㅂㅂㅂㅂ" localSheetId="21">#REF!</definedName>
    <definedName name="ㅂㅂㅂㅂ" localSheetId="23">#REF!</definedName>
    <definedName name="ㅂㅂㅂㅂ" localSheetId="25">#REF!</definedName>
    <definedName name="ㅂㅂㅂㅂ" localSheetId="26">#REF!</definedName>
    <definedName name="ㅂㅂㅂㅂ" localSheetId="27">#REF!</definedName>
    <definedName name="ㅂㅂㅂㅂ" localSheetId="28">#REF!</definedName>
    <definedName name="ㅂㅂㅂㅂ" localSheetId="32">#REF!</definedName>
    <definedName name="ㅂㅂㅂㅂ" localSheetId="33">#REF!</definedName>
    <definedName name="ㅂㅂㅂㅂ" localSheetId="34">#REF!</definedName>
    <definedName name="ㅂㅂㅂㅂ" localSheetId="35">#REF!</definedName>
    <definedName name="ㅂㅂㅂㅂ" localSheetId="29">#REF!</definedName>
    <definedName name="ㅂㅂㅂㅂ" localSheetId="30">#REF!</definedName>
    <definedName name="ㅂㅂㅂㅂ" localSheetId="31">#REF!</definedName>
    <definedName name="ㅂㅂㅂㅂ" localSheetId="36">#REF!</definedName>
    <definedName name="ㅂㅂㅂㅂ" localSheetId="37">#REF!</definedName>
    <definedName name="ㅂㅂㅂㅂ" localSheetId="38">#REF!</definedName>
    <definedName name="ㅂㅂㅂㅂ" localSheetId="39">#REF!</definedName>
    <definedName name="ㅂㅂㅂㅂ" localSheetId="40">#REF!</definedName>
    <definedName name="ㅂㅂㅂㅂ" localSheetId="41">#REF!</definedName>
    <definedName name="ㅂㅂㅂㅂ" localSheetId="42">#REF!</definedName>
    <definedName name="ㅂㅂㅂㅂ" localSheetId="43">#REF!</definedName>
    <definedName name="ㅂㅂㅂㅂ" localSheetId="44">#REF!</definedName>
    <definedName name="ㅂㅂㅂㅂ" localSheetId="61">#REF!</definedName>
    <definedName name="ㅂㅂㅂㅂ" localSheetId="60">#REF!</definedName>
    <definedName name="ㅂㅂㅂㅂ" localSheetId="47">#REF!</definedName>
    <definedName name="ㅂㅂㅂㅂ" localSheetId="46">#REF!</definedName>
    <definedName name="ㅂㅂㅂㅂ" localSheetId="45">#REF!</definedName>
    <definedName name="ㅂㅂㅂㅂ" localSheetId="48">#REF!</definedName>
    <definedName name="ㅂㅂㅂㅂ" localSheetId="50">#REF!</definedName>
    <definedName name="ㅂㅂㅂㅂ" localSheetId="51">#REF!</definedName>
    <definedName name="ㅂㅂㅂㅂ" localSheetId="52">#REF!</definedName>
    <definedName name="ㅂㅂㅂㅂ" localSheetId="49">#REF!</definedName>
    <definedName name="ㅂㅂㅂㅂ" localSheetId="55">#REF!</definedName>
    <definedName name="ㅂㅂㅂㅂ" localSheetId="58">#REF!</definedName>
    <definedName name="ㅂㅂㅂㅂ" localSheetId="53">#REF!</definedName>
    <definedName name="ㅂㅂㅂㅂ" localSheetId="57">#REF!</definedName>
    <definedName name="ㅂㅂㅂㅂ" localSheetId="59">#REF!</definedName>
    <definedName name="ㅂㅂㅂㅂ" localSheetId="54">#REF!</definedName>
    <definedName name="ㅂㅂㅂㅂ" localSheetId="56">#REF!</definedName>
    <definedName name="ㅂㅂㅂㅂ" localSheetId="62">#REF!</definedName>
    <definedName name="ㅂㅂㅂㅂ">#REF!</definedName>
    <definedName name="ㅂㅂㅈㅈ" localSheetId="2">#REF!</definedName>
    <definedName name="ㅂㅂㅈㅈ" localSheetId="1">#REF!</definedName>
    <definedName name="ㅂㅂㅈㅈ" localSheetId="3">#REF!</definedName>
    <definedName name="ㅂㅂㅈㅈ" localSheetId="7">#REF!</definedName>
    <definedName name="ㅂㅂㅈㅈ" localSheetId="4">#REF!</definedName>
    <definedName name="ㅂㅂㅈㅈ" localSheetId="5">#REF!</definedName>
    <definedName name="ㅂㅂㅈㅈ" localSheetId="6">#REF!</definedName>
    <definedName name="ㅂㅂㅈㅈ" localSheetId="8">#REF!</definedName>
    <definedName name="ㅂㅂㅈㅈ" localSheetId="9">#REF!</definedName>
    <definedName name="ㅂㅂㅈㅈ" localSheetId="11">#REF!</definedName>
    <definedName name="ㅂㅂㅈㅈ" localSheetId="10">#REF!</definedName>
    <definedName name="ㅂㅂㅈㅈ" localSheetId="16">#REF!</definedName>
    <definedName name="ㅂㅂㅈㅈ" localSheetId="13">#REF!</definedName>
    <definedName name="ㅂㅂㅈㅈ" localSheetId="12">#REF!</definedName>
    <definedName name="ㅂㅂㅈㅈ" localSheetId="15">#REF!</definedName>
    <definedName name="ㅂㅂㅈㅈ" localSheetId="14">#REF!</definedName>
    <definedName name="ㅂㅂㅈㅈ" localSheetId="20">#REF!</definedName>
    <definedName name="ㅂㅂㅈㅈ" localSheetId="17">#REF!</definedName>
    <definedName name="ㅂㅂㅈㅈ" localSheetId="19">#REF!</definedName>
    <definedName name="ㅂㅂㅈㅈ" localSheetId="18">#REF!</definedName>
    <definedName name="ㅂㅂㅈㅈ" localSheetId="24">#REF!</definedName>
    <definedName name="ㅂㅂㅈㅈ" localSheetId="22">#REF!</definedName>
    <definedName name="ㅂㅂㅈㅈ" localSheetId="21">#REF!</definedName>
    <definedName name="ㅂㅂㅈㅈ" localSheetId="23">#REF!</definedName>
    <definedName name="ㅂㅂㅈㅈ" localSheetId="25">#REF!</definedName>
    <definedName name="ㅂㅂㅈㅈ" localSheetId="26">#REF!</definedName>
    <definedName name="ㅂㅂㅈㅈ" localSheetId="27">#REF!</definedName>
    <definedName name="ㅂㅂㅈㅈ" localSheetId="28">#REF!</definedName>
    <definedName name="ㅂㅂㅈㅈ" localSheetId="32">#REF!</definedName>
    <definedName name="ㅂㅂㅈㅈ" localSheetId="33">#REF!</definedName>
    <definedName name="ㅂㅂㅈㅈ" localSheetId="34">#REF!</definedName>
    <definedName name="ㅂㅂㅈㅈ" localSheetId="35">#REF!</definedName>
    <definedName name="ㅂㅂㅈㅈ" localSheetId="29">#REF!</definedName>
    <definedName name="ㅂㅂㅈㅈ" localSheetId="30">#REF!</definedName>
    <definedName name="ㅂㅂㅈㅈ" localSheetId="31">#REF!</definedName>
    <definedName name="ㅂㅂㅈㅈ" localSheetId="36">#REF!</definedName>
    <definedName name="ㅂㅂㅈㅈ" localSheetId="37">#REF!</definedName>
    <definedName name="ㅂㅂㅈㅈ" localSheetId="38">#REF!</definedName>
    <definedName name="ㅂㅂㅈㅈ" localSheetId="39">#REF!</definedName>
    <definedName name="ㅂㅂㅈㅈ" localSheetId="40">#REF!</definedName>
    <definedName name="ㅂㅂㅈㅈ" localSheetId="41">#REF!</definedName>
    <definedName name="ㅂㅂㅈㅈ" localSheetId="42">#REF!</definedName>
    <definedName name="ㅂㅂㅈㅈ" localSheetId="43">#REF!</definedName>
    <definedName name="ㅂㅂㅈㅈ" localSheetId="44">#REF!</definedName>
    <definedName name="ㅂㅂㅈㅈ" localSheetId="61">#REF!</definedName>
    <definedName name="ㅂㅂㅈㅈ" localSheetId="60">#REF!</definedName>
    <definedName name="ㅂㅂㅈㅈ" localSheetId="47">#REF!</definedName>
    <definedName name="ㅂㅂㅈㅈ" localSheetId="46">#REF!</definedName>
    <definedName name="ㅂㅂㅈㅈ" localSheetId="45">#REF!</definedName>
    <definedName name="ㅂㅂㅈㅈ" localSheetId="48">#REF!</definedName>
    <definedName name="ㅂㅂㅈㅈ" localSheetId="50">#REF!</definedName>
    <definedName name="ㅂㅂㅈㅈ" localSheetId="51">#REF!</definedName>
    <definedName name="ㅂㅂㅈㅈ" localSheetId="52">#REF!</definedName>
    <definedName name="ㅂㅂㅈㅈ" localSheetId="49">#REF!</definedName>
    <definedName name="ㅂㅂㅈㅈ" localSheetId="55">#REF!</definedName>
    <definedName name="ㅂㅂㅈㅈ" localSheetId="58">#REF!</definedName>
    <definedName name="ㅂㅂㅈㅈ" localSheetId="53">#REF!</definedName>
    <definedName name="ㅂㅂㅈㅈ" localSheetId="57">#REF!</definedName>
    <definedName name="ㅂㅂㅈㅈ" localSheetId="59">#REF!</definedName>
    <definedName name="ㅂㅂㅈㅈ" localSheetId="54">#REF!</definedName>
    <definedName name="ㅂㅂㅈㅈ" localSheetId="56">#REF!</definedName>
    <definedName name="ㅂㅂㅈㅈ" localSheetId="62">#REF!</definedName>
    <definedName name="ㅂㅂㅈㅈ">#REF!</definedName>
    <definedName name="ㅂㅂㅈㅈㄷ" localSheetId="2">#REF!</definedName>
    <definedName name="ㅂㅂㅈㅈㄷ" localSheetId="1">#REF!</definedName>
    <definedName name="ㅂㅂㅈㅈㄷ" localSheetId="3">#REF!</definedName>
    <definedName name="ㅂㅂㅈㅈㄷ" localSheetId="7">#REF!</definedName>
    <definedName name="ㅂㅂㅈㅈㄷ" localSheetId="4">#REF!</definedName>
    <definedName name="ㅂㅂㅈㅈㄷ" localSheetId="5">#REF!</definedName>
    <definedName name="ㅂㅂㅈㅈㄷ" localSheetId="6">#REF!</definedName>
    <definedName name="ㅂㅂㅈㅈㄷ" localSheetId="8">#REF!</definedName>
    <definedName name="ㅂㅂㅈㅈㄷ" localSheetId="9">#REF!</definedName>
    <definedName name="ㅂㅂㅈㅈㄷ" localSheetId="11">#REF!</definedName>
    <definedName name="ㅂㅂㅈㅈㄷ" localSheetId="10">#REF!</definedName>
    <definedName name="ㅂㅂㅈㅈㄷ" localSheetId="16">#REF!</definedName>
    <definedName name="ㅂㅂㅈㅈㄷ" localSheetId="13">#REF!</definedName>
    <definedName name="ㅂㅂㅈㅈㄷ" localSheetId="12">#REF!</definedName>
    <definedName name="ㅂㅂㅈㅈㄷ" localSheetId="15">#REF!</definedName>
    <definedName name="ㅂㅂㅈㅈㄷ" localSheetId="14">#REF!</definedName>
    <definedName name="ㅂㅂㅈㅈㄷ" localSheetId="20">#REF!</definedName>
    <definedName name="ㅂㅂㅈㅈㄷ" localSheetId="17">#REF!</definedName>
    <definedName name="ㅂㅂㅈㅈㄷ" localSheetId="19">#REF!</definedName>
    <definedName name="ㅂㅂㅈㅈㄷ" localSheetId="18">#REF!</definedName>
    <definedName name="ㅂㅂㅈㅈㄷ" localSheetId="24">#REF!</definedName>
    <definedName name="ㅂㅂㅈㅈㄷ" localSheetId="22">#REF!</definedName>
    <definedName name="ㅂㅂㅈㅈㄷ" localSheetId="21">#REF!</definedName>
    <definedName name="ㅂㅂㅈㅈㄷ" localSheetId="23">#REF!</definedName>
    <definedName name="ㅂㅂㅈㅈㄷ" localSheetId="25">#REF!</definedName>
    <definedName name="ㅂㅂㅈㅈㄷ" localSheetId="26">#REF!</definedName>
    <definedName name="ㅂㅂㅈㅈㄷ" localSheetId="27">#REF!</definedName>
    <definedName name="ㅂㅂㅈㅈㄷ" localSheetId="28">#REF!</definedName>
    <definedName name="ㅂㅂㅈㅈㄷ" localSheetId="32">#REF!</definedName>
    <definedName name="ㅂㅂㅈㅈㄷ" localSheetId="33">#REF!</definedName>
    <definedName name="ㅂㅂㅈㅈㄷ" localSheetId="34">#REF!</definedName>
    <definedName name="ㅂㅂㅈㅈㄷ" localSheetId="35">#REF!</definedName>
    <definedName name="ㅂㅂㅈㅈㄷ" localSheetId="29">#REF!</definedName>
    <definedName name="ㅂㅂㅈㅈㄷ" localSheetId="30">#REF!</definedName>
    <definedName name="ㅂㅂㅈㅈㄷ" localSheetId="31">#REF!</definedName>
    <definedName name="ㅂㅂㅈㅈㄷ" localSheetId="36">#REF!</definedName>
    <definedName name="ㅂㅂㅈㅈㄷ" localSheetId="37">#REF!</definedName>
    <definedName name="ㅂㅂㅈㅈㄷ" localSheetId="38">#REF!</definedName>
    <definedName name="ㅂㅂㅈㅈㄷ" localSheetId="39">#REF!</definedName>
    <definedName name="ㅂㅂㅈㅈㄷ" localSheetId="40">#REF!</definedName>
    <definedName name="ㅂㅂㅈㅈㄷ" localSheetId="41">#REF!</definedName>
    <definedName name="ㅂㅂㅈㅈㄷ" localSheetId="42">#REF!</definedName>
    <definedName name="ㅂㅂㅈㅈㄷ" localSheetId="43">#REF!</definedName>
    <definedName name="ㅂㅂㅈㅈㄷ" localSheetId="44">#REF!</definedName>
    <definedName name="ㅂㅂㅈㅈㄷ" localSheetId="61">#REF!</definedName>
    <definedName name="ㅂㅂㅈㅈㄷ" localSheetId="60">#REF!</definedName>
    <definedName name="ㅂㅂㅈㅈㄷ" localSheetId="47">#REF!</definedName>
    <definedName name="ㅂㅂㅈㅈㄷ" localSheetId="46">#REF!</definedName>
    <definedName name="ㅂㅂㅈㅈㄷ" localSheetId="45">#REF!</definedName>
    <definedName name="ㅂㅂㅈㅈㄷ" localSheetId="48">#REF!</definedName>
    <definedName name="ㅂㅂㅈㅈㄷ" localSheetId="50">#REF!</definedName>
    <definedName name="ㅂㅂㅈㅈㄷ" localSheetId="51">#REF!</definedName>
    <definedName name="ㅂㅂㅈㅈㄷ" localSheetId="52">#REF!</definedName>
    <definedName name="ㅂㅂㅈㅈㄷ" localSheetId="49">#REF!</definedName>
    <definedName name="ㅂㅂㅈㅈㄷ" localSheetId="55">#REF!</definedName>
    <definedName name="ㅂㅂㅈㅈㄷ" localSheetId="58">#REF!</definedName>
    <definedName name="ㅂㅂㅈㅈㄷ" localSheetId="53">#REF!</definedName>
    <definedName name="ㅂㅂㅈㅈㄷ" localSheetId="57">#REF!</definedName>
    <definedName name="ㅂㅂㅈㅈㄷ" localSheetId="59">#REF!</definedName>
    <definedName name="ㅂㅂㅈㅈㄷ" localSheetId="54">#REF!</definedName>
    <definedName name="ㅂㅂㅈㅈㄷ" localSheetId="56">#REF!</definedName>
    <definedName name="ㅂㅂㅈㅈㄷ" localSheetId="62">#REF!</definedName>
    <definedName name="ㅂㅂㅈㅈㄷ">#REF!</definedName>
    <definedName name="ㅂㅈㅂㅈ" localSheetId="2">#REF!</definedName>
    <definedName name="ㅂㅈㅂㅈ" localSheetId="1">#REF!</definedName>
    <definedName name="ㅂㅈㅂㅈ" localSheetId="3">#REF!</definedName>
    <definedName name="ㅂㅈㅂㅈ" localSheetId="7">#REF!</definedName>
    <definedName name="ㅂㅈㅂㅈ" localSheetId="4">#REF!</definedName>
    <definedName name="ㅂㅈㅂㅈ" localSheetId="5">#REF!</definedName>
    <definedName name="ㅂㅈㅂㅈ" localSheetId="6">#REF!</definedName>
    <definedName name="ㅂㅈㅂㅈ" localSheetId="8">#REF!</definedName>
    <definedName name="ㅂㅈㅂㅈ" localSheetId="9">#REF!</definedName>
    <definedName name="ㅂㅈㅂㅈ" localSheetId="11">#REF!</definedName>
    <definedName name="ㅂㅈㅂㅈ" localSheetId="10">#REF!</definedName>
    <definedName name="ㅂㅈㅂㅈ" localSheetId="16">#REF!</definedName>
    <definedName name="ㅂㅈㅂㅈ" localSheetId="13">#REF!</definedName>
    <definedName name="ㅂㅈㅂㅈ" localSheetId="12">#REF!</definedName>
    <definedName name="ㅂㅈㅂㅈ" localSheetId="15">#REF!</definedName>
    <definedName name="ㅂㅈㅂㅈ" localSheetId="14">#REF!</definedName>
    <definedName name="ㅂㅈㅂㅈ" localSheetId="20">#REF!</definedName>
    <definedName name="ㅂㅈㅂㅈ" localSheetId="17">#REF!</definedName>
    <definedName name="ㅂㅈㅂㅈ" localSheetId="19">#REF!</definedName>
    <definedName name="ㅂㅈㅂㅈ" localSheetId="18">#REF!</definedName>
    <definedName name="ㅂㅈㅂㅈ" localSheetId="24">#REF!</definedName>
    <definedName name="ㅂㅈㅂㅈ" localSheetId="22">#REF!</definedName>
    <definedName name="ㅂㅈㅂㅈ" localSheetId="21">#REF!</definedName>
    <definedName name="ㅂㅈㅂㅈ" localSheetId="23">#REF!</definedName>
    <definedName name="ㅂㅈㅂㅈ" localSheetId="25">#REF!</definedName>
    <definedName name="ㅂㅈㅂㅈ" localSheetId="26">#REF!</definedName>
    <definedName name="ㅂㅈㅂㅈ" localSheetId="27">#REF!</definedName>
    <definedName name="ㅂㅈㅂㅈ" localSheetId="28">#REF!</definedName>
    <definedName name="ㅂㅈㅂㅈ" localSheetId="32">#REF!</definedName>
    <definedName name="ㅂㅈㅂㅈ" localSheetId="33">#REF!</definedName>
    <definedName name="ㅂㅈㅂㅈ" localSheetId="34">#REF!</definedName>
    <definedName name="ㅂㅈㅂㅈ" localSheetId="35">#REF!</definedName>
    <definedName name="ㅂㅈㅂㅈ" localSheetId="29">#REF!</definedName>
    <definedName name="ㅂㅈㅂㅈ" localSheetId="30">#REF!</definedName>
    <definedName name="ㅂㅈㅂㅈ" localSheetId="31">#REF!</definedName>
    <definedName name="ㅂㅈㅂㅈ" localSheetId="36">#REF!</definedName>
    <definedName name="ㅂㅈㅂㅈ" localSheetId="37">#REF!</definedName>
    <definedName name="ㅂㅈㅂㅈ" localSheetId="38">#REF!</definedName>
    <definedName name="ㅂㅈㅂㅈ" localSheetId="39">#REF!</definedName>
    <definedName name="ㅂㅈㅂㅈ" localSheetId="40">#REF!</definedName>
    <definedName name="ㅂㅈㅂㅈ" localSheetId="41">#REF!</definedName>
    <definedName name="ㅂㅈㅂㅈ" localSheetId="42">#REF!</definedName>
    <definedName name="ㅂㅈㅂㅈ" localSheetId="43">#REF!</definedName>
    <definedName name="ㅂㅈㅂㅈ" localSheetId="44">#REF!</definedName>
    <definedName name="ㅂㅈㅂㅈ" localSheetId="61">#REF!</definedName>
    <definedName name="ㅂㅈㅂㅈ" localSheetId="60">#REF!</definedName>
    <definedName name="ㅂㅈㅂㅈ" localSheetId="47">#REF!</definedName>
    <definedName name="ㅂㅈㅂㅈ" localSheetId="46">#REF!</definedName>
    <definedName name="ㅂㅈㅂㅈ" localSheetId="45">#REF!</definedName>
    <definedName name="ㅂㅈㅂㅈ" localSheetId="48">#REF!</definedName>
    <definedName name="ㅂㅈㅂㅈ" localSheetId="50">#REF!</definedName>
    <definedName name="ㅂㅈㅂㅈ" localSheetId="51">#REF!</definedName>
    <definedName name="ㅂㅈㅂㅈ" localSheetId="52">#REF!</definedName>
    <definedName name="ㅂㅈㅂㅈ" localSheetId="49">#REF!</definedName>
    <definedName name="ㅂㅈㅂㅈ" localSheetId="55">#REF!</definedName>
    <definedName name="ㅂㅈㅂㅈ" localSheetId="58">#REF!</definedName>
    <definedName name="ㅂㅈㅂㅈ" localSheetId="53">#REF!</definedName>
    <definedName name="ㅂㅈㅂㅈ" localSheetId="57">#REF!</definedName>
    <definedName name="ㅂㅈㅂㅈ" localSheetId="59">#REF!</definedName>
    <definedName name="ㅂㅈㅂㅈ" localSheetId="54">#REF!</definedName>
    <definedName name="ㅂㅈㅂㅈ" localSheetId="56">#REF!</definedName>
    <definedName name="ㅂㅈㅂㅈ" localSheetId="62">#REF!</definedName>
    <definedName name="ㅂㅈㅂㅈ">#REF!</definedName>
    <definedName name="받을어음1" localSheetId="2">#REF!</definedName>
    <definedName name="받을어음1" localSheetId="1">#REF!</definedName>
    <definedName name="받을어음1" localSheetId="3">#REF!</definedName>
    <definedName name="받을어음1" localSheetId="7">#REF!</definedName>
    <definedName name="받을어음1" localSheetId="4">#REF!</definedName>
    <definedName name="받을어음1" localSheetId="5">#REF!</definedName>
    <definedName name="받을어음1" localSheetId="6">#REF!</definedName>
    <definedName name="받을어음1" localSheetId="8">#REF!</definedName>
    <definedName name="받을어음1" localSheetId="9">#REF!</definedName>
    <definedName name="받을어음1" localSheetId="11">#REF!</definedName>
    <definedName name="받을어음1" localSheetId="10">#REF!</definedName>
    <definedName name="받을어음1" localSheetId="16">#REF!</definedName>
    <definedName name="받을어음1" localSheetId="13">#REF!</definedName>
    <definedName name="받을어음1" localSheetId="12">#REF!</definedName>
    <definedName name="받을어음1" localSheetId="15">#REF!</definedName>
    <definedName name="받을어음1" localSheetId="14">#REF!</definedName>
    <definedName name="받을어음1" localSheetId="20">#REF!</definedName>
    <definedName name="받을어음1" localSheetId="17">#REF!</definedName>
    <definedName name="받을어음1" localSheetId="19">#REF!</definedName>
    <definedName name="받을어음1" localSheetId="18">#REF!</definedName>
    <definedName name="받을어음1" localSheetId="24">#REF!</definedName>
    <definedName name="받을어음1" localSheetId="22">#REF!</definedName>
    <definedName name="받을어음1" localSheetId="21">#REF!</definedName>
    <definedName name="받을어음1" localSheetId="23">#REF!</definedName>
    <definedName name="받을어음1" localSheetId="25">#REF!</definedName>
    <definedName name="받을어음1" localSheetId="26">#REF!</definedName>
    <definedName name="받을어음1" localSheetId="27">#REF!</definedName>
    <definedName name="받을어음1" localSheetId="28">#REF!</definedName>
    <definedName name="받을어음1" localSheetId="32">#REF!</definedName>
    <definedName name="받을어음1" localSheetId="33">#REF!</definedName>
    <definedName name="받을어음1" localSheetId="34">#REF!</definedName>
    <definedName name="받을어음1" localSheetId="35">#REF!</definedName>
    <definedName name="받을어음1" localSheetId="29">#REF!</definedName>
    <definedName name="받을어음1" localSheetId="30">#REF!</definedName>
    <definedName name="받을어음1" localSheetId="31">#REF!</definedName>
    <definedName name="받을어음1" localSheetId="36">#REF!</definedName>
    <definedName name="받을어음1" localSheetId="37">#REF!</definedName>
    <definedName name="받을어음1" localSheetId="38">#REF!</definedName>
    <definedName name="받을어음1" localSheetId="39">#REF!</definedName>
    <definedName name="받을어음1" localSheetId="40">#REF!</definedName>
    <definedName name="받을어음1" localSheetId="41">#REF!</definedName>
    <definedName name="받을어음1" localSheetId="42">#REF!</definedName>
    <definedName name="받을어음1" localSheetId="43">#REF!</definedName>
    <definedName name="받을어음1" localSheetId="44">#REF!</definedName>
    <definedName name="받을어음1" localSheetId="61">#REF!</definedName>
    <definedName name="받을어음1" localSheetId="60">#REF!</definedName>
    <definedName name="받을어음1" localSheetId="47">#REF!</definedName>
    <definedName name="받을어음1" localSheetId="46">#REF!</definedName>
    <definedName name="받을어음1" localSheetId="45">#REF!</definedName>
    <definedName name="받을어음1" localSheetId="48">#REF!</definedName>
    <definedName name="받을어음1" localSheetId="50">#REF!</definedName>
    <definedName name="받을어음1" localSheetId="51">#REF!</definedName>
    <definedName name="받을어음1" localSheetId="52">#REF!</definedName>
    <definedName name="받을어음1" localSheetId="49">#REF!</definedName>
    <definedName name="받을어음1" localSheetId="55">#REF!</definedName>
    <definedName name="받을어음1" localSheetId="58">#REF!</definedName>
    <definedName name="받을어음1" localSheetId="53">#REF!</definedName>
    <definedName name="받을어음1" localSheetId="57">#REF!</definedName>
    <definedName name="받을어음1" localSheetId="59">#REF!</definedName>
    <definedName name="받을어음1" localSheetId="54">#REF!</definedName>
    <definedName name="받을어음1" localSheetId="56">#REF!</definedName>
    <definedName name="받을어음1" localSheetId="62">#REF!</definedName>
    <definedName name="받을어음1">#REF!</definedName>
    <definedName name="별첨2" localSheetId="2">BlankMacro1</definedName>
    <definedName name="별첨2" localSheetId="1">BlankMacro1</definedName>
    <definedName name="별첨2" localSheetId="3">BlankMacro1</definedName>
    <definedName name="별첨2" localSheetId="7">BlankMacro1</definedName>
    <definedName name="별첨2" localSheetId="4">BlankMacro1</definedName>
    <definedName name="별첨2" localSheetId="5">BlankMacro1</definedName>
    <definedName name="별첨2" localSheetId="6">BlankMacro1</definedName>
    <definedName name="별첨2" localSheetId="8">BlankMacro1</definedName>
    <definedName name="별첨2" localSheetId="9">BlankMacro1</definedName>
    <definedName name="별첨2" localSheetId="11">BlankMacro1</definedName>
    <definedName name="별첨2" localSheetId="10">BlankMacro1</definedName>
    <definedName name="별첨2" localSheetId="16">BlankMacro1</definedName>
    <definedName name="별첨2" localSheetId="13">BlankMacro1</definedName>
    <definedName name="별첨2" localSheetId="12">BlankMacro1</definedName>
    <definedName name="별첨2" localSheetId="15">BlankMacro1</definedName>
    <definedName name="별첨2" localSheetId="14">BlankMacro1</definedName>
    <definedName name="별첨2" localSheetId="20">BlankMacro1</definedName>
    <definedName name="별첨2" localSheetId="17">BlankMacro1</definedName>
    <definedName name="별첨2" localSheetId="19">BlankMacro1</definedName>
    <definedName name="별첨2" localSheetId="18">BlankMacro1</definedName>
    <definedName name="별첨2" localSheetId="24">BlankMacro1</definedName>
    <definedName name="별첨2" localSheetId="22">BlankMacro1</definedName>
    <definedName name="별첨2" localSheetId="21">BlankMacro1</definedName>
    <definedName name="별첨2" localSheetId="23">BlankMacro1</definedName>
    <definedName name="별첨2" localSheetId="25">BlankMacro1</definedName>
    <definedName name="별첨2" localSheetId="26">BlankMacro1</definedName>
    <definedName name="별첨2" localSheetId="27">BlankMacro1</definedName>
    <definedName name="별첨2" localSheetId="28">BlankMacro1</definedName>
    <definedName name="별첨2" localSheetId="32">BlankMacro1</definedName>
    <definedName name="별첨2" localSheetId="33">BlankMacro1</definedName>
    <definedName name="별첨2" localSheetId="34">BlankMacro1</definedName>
    <definedName name="별첨2" localSheetId="35">BlankMacro1</definedName>
    <definedName name="별첨2" localSheetId="29">BlankMacro1</definedName>
    <definedName name="별첨2" localSheetId="30">BlankMacro1</definedName>
    <definedName name="별첨2" localSheetId="31">BlankMacro1</definedName>
    <definedName name="별첨2" localSheetId="36">BlankMacro1</definedName>
    <definedName name="별첨2" localSheetId="37">BlankMacro1</definedName>
    <definedName name="별첨2" localSheetId="38">BlankMacro1</definedName>
    <definedName name="별첨2" localSheetId="39">BlankMacro1</definedName>
    <definedName name="별첨2" localSheetId="40">BlankMacro1</definedName>
    <definedName name="별첨2" localSheetId="41">BlankMacro1</definedName>
    <definedName name="별첨2" localSheetId="42">BlankMacro1</definedName>
    <definedName name="별첨2" localSheetId="43">BlankMacro1</definedName>
    <definedName name="별첨2" localSheetId="44">BlankMacro1</definedName>
    <definedName name="별첨2" localSheetId="61">BlankMacro1</definedName>
    <definedName name="별첨2" localSheetId="60">BlankMacro1</definedName>
    <definedName name="별첨2" localSheetId="47">BlankMacro1</definedName>
    <definedName name="별첨2" localSheetId="46">BlankMacro1</definedName>
    <definedName name="별첨2" localSheetId="45">BlankMacro1</definedName>
    <definedName name="별첨2" localSheetId="48">BlankMacro1</definedName>
    <definedName name="별첨2" localSheetId="50">BlankMacro1</definedName>
    <definedName name="별첨2" localSheetId="51">BlankMacro1</definedName>
    <definedName name="별첨2" localSheetId="52">BlankMacro1</definedName>
    <definedName name="별첨2" localSheetId="49">BlankMacro1</definedName>
    <definedName name="별첨2" localSheetId="55">BlankMacro1</definedName>
    <definedName name="별첨2" localSheetId="58">BlankMacro1</definedName>
    <definedName name="별첨2" localSheetId="53">BlankMacro1</definedName>
    <definedName name="별첨2" localSheetId="57">BlankMacro1</definedName>
    <definedName name="별첨2" localSheetId="59">BlankMacro1</definedName>
    <definedName name="별첨2" localSheetId="54">BlankMacro1</definedName>
    <definedName name="별첨2" localSheetId="56">BlankMacro1</definedName>
    <definedName name="별첨2" localSheetId="62">BlankMacro1</definedName>
    <definedName name="별첨2">BlankMacro1</definedName>
    <definedName name="볓첨222" localSheetId="2">BlankMacro1</definedName>
    <definedName name="볓첨222" localSheetId="1">BlankMacro1</definedName>
    <definedName name="볓첨222" localSheetId="3">BlankMacro1</definedName>
    <definedName name="볓첨222" localSheetId="7">BlankMacro1</definedName>
    <definedName name="볓첨222" localSheetId="4">BlankMacro1</definedName>
    <definedName name="볓첨222" localSheetId="5">BlankMacro1</definedName>
    <definedName name="볓첨222" localSheetId="6">BlankMacro1</definedName>
    <definedName name="볓첨222" localSheetId="8">BlankMacro1</definedName>
    <definedName name="볓첨222" localSheetId="9">BlankMacro1</definedName>
    <definedName name="볓첨222" localSheetId="11">BlankMacro1</definedName>
    <definedName name="볓첨222" localSheetId="10">BlankMacro1</definedName>
    <definedName name="볓첨222" localSheetId="16">BlankMacro1</definedName>
    <definedName name="볓첨222" localSheetId="13">BlankMacro1</definedName>
    <definedName name="볓첨222" localSheetId="12">BlankMacro1</definedName>
    <definedName name="볓첨222" localSheetId="15">BlankMacro1</definedName>
    <definedName name="볓첨222" localSheetId="14">BlankMacro1</definedName>
    <definedName name="볓첨222" localSheetId="20">BlankMacro1</definedName>
    <definedName name="볓첨222" localSheetId="17">BlankMacro1</definedName>
    <definedName name="볓첨222" localSheetId="19">BlankMacro1</definedName>
    <definedName name="볓첨222" localSheetId="18">BlankMacro1</definedName>
    <definedName name="볓첨222" localSheetId="24">BlankMacro1</definedName>
    <definedName name="볓첨222" localSheetId="22">BlankMacro1</definedName>
    <definedName name="볓첨222" localSheetId="21">BlankMacro1</definedName>
    <definedName name="볓첨222" localSheetId="23">BlankMacro1</definedName>
    <definedName name="볓첨222" localSheetId="25">BlankMacro1</definedName>
    <definedName name="볓첨222" localSheetId="26">BlankMacro1</definedName>
    <definedName name="볓첨222" localSheetId="27">BlankMacro1</definedName>
    <definedName name="볓첨222" localSheetId="28">BlankMacro1</definedName>
    <definedName name="볓첨222" localSheetId="32">BlankMacro1</definedName>
    <definedName name="볓첨222" localSheetId="33">BlankMacro1</definedName>
    <definedName name="볓첨222" localSheetId="34">BlankMacro1</definedName>
    <definedName name="볓첨222" localSheetId="35">BlankMacro1</definedName>
    <definedName name="볓첨222" localSheetId="29">BlankMacro1</definedName>
    <definedName name="볓첨222" localSheetId="30">BlankMacro1</definedName>
    <definedName name="볓첨222" localSheetId="31">BlankMacro1</definedName>
    <definedName name="볓첨222" localSheetId="36">BlankMacro1</definedName>
    <definedName name="볓첨222" localSheetId="37">BlankMacro1</definedName>
    <definedName name="볓첨222" localSheetId="38">BlankMacro1</definedName>
    <definedName name="볓첨222" localSheetId="39">BlankMacro1</definedName>
    <definedName name="볓첨222" localSheetId="40">BlankMacro1</definedName>
    <definedName name="볓첨222" localSheetId="41">BlankMacro1</definedName>
    <definedName name="볓첨222" localSheetId="42">BlankMacro1</definedName>
    <definedName name="볓첨222" localSheetId="43">BlankMacro1</definedName>
    <definedName name="볓첨222" localSheetId="44">BlankMacro1</definedName>
    <definedName name="볓첨222" localSheetId="61">BlankMacro1</definedName>
    <definedName name="볓첨222" localSheetId="60">BlankMacro1</definedName>
    <definedName name="볓첨222" localSheetId="47">BlankMacro1</definedName>
    <definedName name="볓첨222" localSheetId="46">BlankMacro1</definedName>
    <definedName name="볓첨222" localSheetId="45">BlankMacro1</definedName>
    <definedName name="볓첨222" localSheetId="48">BlankMacro1</definedName>
    <definedName name="볓첨222" localSheetId="50">BlankMacro1</definedName>
    <definedName name="볓첨222" localSheetId="51">BlankMacro1</definedName>
    <definedName name="볓첨222" localSheetId="52">BlankMacro1</definedName>
    <definedName name="볓첨222" localSheetId="49">BlankMacro1</definedName>
    <definedName name="볓첨222" localSheetId="55">BlankMacro1</definedName>
    <definedName name="볓첨222" localSheetId="58">BlankMacro1</definedName>
    <definedName name="볓첨222" localSheetId="53">BlankMacro1</definedName>
    <definedName name="볓첨222" localSheetId="57">BlankMacro1</definedName>
    <definedName name="볓첨222" localSheetId="59">BlankMacro1</definedName>
    <definedName name="볓첨222" localSheetId="54">BlankMacro1</definedName>
    <definedName name="볓첨222" localSheetId="56">BlankMacro1</definedName>
    <definedName name="볓첨222" localSheetId="62">BlankMacro1</definedName>
    <definedName name="볓첨222">BlankMacro1</definedName>
    <definedName name="보유실효" localSheetId="2">#REF!</definedName>
    <definedName name="보유실효" localSheetId="1">#REF!</definedName>
    <definedName name="보유실효" localSheetId="3">#REF!</definedName>
    <definedName name="보유실효" localSheetId="7">#REF!</definedName>
    <definedName name="보유실효" localSheetId="4">#REF!</definedName>
    <definedName name="보유실효" localSheetId="5">#REF!</definedName>
    <definedName name="보유실효" localSheetId="6">#REF!</definedName>
    <definedName name="보유실효" localSheetId="8">#REF!</definedName>
    <definedName name="보유실효" localSheetId="9">#REF!</definedName>
    <definedName name="보유실효" localSheetId="11">#REF!</definedName>
    <definedName name="보유실효" localSheetId="10">#REF!</definedName>
    <definedName name="보유실효" localSheetId="16">#REF!</definedName>
    <definedName name="보유실효" localSheetId="13">#REF!</definedName>
    <definedName name="보유실효" localSheetId="12">#REF!</definedName>
    <definedName name="보유실효" localSheetId="15">#REF!</definedName>
    <definedName name="보유실효" localSheetId="14">#REF!</definedName>
    <definedName name="보유실효" localSheetId="20">#REF!</definedName>
    <definedName name="보유실효" localSheetId="17">#REF!</definedName>
    <definedName name="보유실효" localSheetId="19">#REF!</definedName>
    <definedName name="보유실효" localSheetId="18">#REF!</definedName>
    <definedName name="보유실효" localSheetId="24">#REF!</definedName>
    <definedName name="보유실효" localSheetId="22">#REF!</definedName>
    <definedName name="보유실효" localSheetId="21">#REF!</definedName>
    <definedName name="보유실효" localSheetId="23">#REF!</definedName>
    <definedName name="보유실효" localSheetId="25">#REF!</definedName>
    <definedName name="보유실효" localSheetId="26">#REF!</definedName>
    <definedName name="보유실효" localSheetId="27">#REF!</definedName>
    <definedName name="보유실효" localSheetId="28">#REF!</definedName>
    <definedName name="보유실효" localSheetId="32">#REF!</definedName>
    <definedName name="보유실효" localSheetId="33">#REF!</definedName>
    <definedName name="보유실효" localSheetId="34">#REF!</definedName>
    <definedName name="보유실효" localSheetId="35">#REF!</definedName>
    <definedName name="보유실효" localSheetId="29">#REF!</definedName>
    <definedName name="보유실효" localSheetId="30">#REF!</definedName>
    <definedName name="보유실효" localSheetId="31">#REF!</definedName>
    <definedName name="보유실효" localSheetId="36">#REF!</definedName>
    <definedName name="보유실효" localSheetId="37">#REF!</definedName>
    <definedName name="보유실효" localSheetId="38">#REF!</definedName>
    <definedName name="보유실효" localSheetId="39">#REF!</definedName>
    <definedName name="보유실효" localSheetId="40">#REF!</definedName>
    <definedName name="보유실효" localSheetId="41">#REF!</definedName>
    <definedName name="보유실효" localSheetId="42">#REF!</definedName>
    <definedName name="보유실효" localSheetId="43">#REF!</definedName>
    <definedName name="보유실효" localSheetId="44">#REF!</definedName>
    <definedName name="보유실효" localSheetId="61">#REF!</definedName>
    <definedName name="보유실효" localSheetId="60">#REF!</definedName>
    <definedName name="보유실효" localSheetId="47">#REF!</definedName>
    <definedName name="보유실효" localSheetId="46">#REF!</definedName>
    <definedName name="보유실효" localSheetId="45">#REF!</definedName>
    <definedName name="보유실효" localSheetId="48">#REF!</definedName>
    <definedName name="보유실효" localSheetId="50">#REF!</definedName>
    <definedName name="보유실효" localSheetId="51">#REF!</definedName>
    <definedName name="보유실효" localSheetId="52">#REF!</definedName>
    <definedName name="보유실효" localSheetId="49">#REF!</definedName>
    <definedName name="보유실효" localSheetId="55">#REF!</definedName>
    <definedName name="보유실효" localSheetId="58">#REF!</definedName>
    <definedName name="보유실효" localSheetId="53">#REF!</definedName>
    <definedName name="보유실효" localSheetId="57">#REF!</definedName>
    <definedName name="보유실효" localSheetId="59">#REF!</definedName>
    <definedName name="보유실효" localSheetId="54">#REF!</definedName>
    <definedName name="보유실효" localSheetId="56">#REF!</definedName>
    <definedName name="보유실효" localSheetId="62">#REF!</definedName>
    <definedName name="보유실효">#REF!</definedName>
    <definedName name="보증기관" localSheetId="2">#REF!</definedName>
    <definedName name="보증기관" localSheetId="1">#REF!</definedName>
    <definedName name="보증기관" localSheetId="3">#REF!</definedName>
    <definedName name="보증기관" localSheetId="7">#REF!</definedName>
    <definedName name="보증기관" localSheetId="4">#REF!</definedName>
    <definedName name="보증기관" localSheetId="5">#REF!</definedName>
    <definedName name="보증기관" localSheetId="6">#REF!</definedName>
    <definedName name="보증기관" localSheetId="8">#REF!</definedName>
    <definedName name="보증기관" localSheetId="9">#REF!</definedName>
    <definedName name="보증기관" localSheetId="11">#REF!</definedName>
    <definedName name="보증기관" localSheetId="10">#REF!</definedName>
    <definedName name="보증기관" localSheetId="16">#REF!</definedName>
    <definedName name="보증기관" localSheetId="13">#REF!</definedName>
    <definedName name="보증기관" localSheetId="12">#REF!</definedName>
    <definedName name="보증기관" localSheetId="15">#REF!</definedName>
    <definedName name="보증기관" localSheetId="14">#REF!</definedName>
    <definedName name="보증기관" localSheetId="20">#REF!</definedName>
    <definedName name="보증기관" localSheetId="17">#REF!</definedName>
    <definedName name="보증기관" localSheetId="19">#REF!</definedName>
    <definedName name="보증기관" localSheetId="18">#REF!</definedName>
    <definedName name="보증기관" localSheetId="24">#REF!</definedName>
    <definedName name="보증기관" localSheetId="22">#REF!</definedName>
    <definedName name="보증기관" localSheetId="21">#REF!</definedName>
    <definedName name="보증기관" localSheetId="23">#REF!</definedName>
    <definedName name="보증기관" localSheetId="25">#REF!</definedName>
    <definedName name="보증기관" localSheetId="26">#REF!</definedName>
    <definedName name="보증기관" localSheetId="27">#REF!</definedName>
    <definedName name="보증기관" localSheetId="28">#REF!</definedName>
    <definedName name="보증기관" localSheetId="32">#REF!</definedName>
    <definedName name="보증기관" localSheetId="33">#REF!</definedName>
    <definedName name="보증기관" localSheetId="34">#REF!</definedName>
    <definedName name="보증기관" localSheetId="35">#REF!</definedName>
    <definedName name="보증기관" localSheetId="29">#REF!</definedName>
    <definedName name="보증기관" localSheetId="30">#REF!</definedName>
    <definedName name="보증기관" localSheetId="31">#REF!</definedName>
    <definedName name="보증기관" localSheetId="36">#REF!</definedName>
    <definedName name="보증기관" localSheetId="37">#REF!</definedName>
    <definedName name="보증기관" localSheetId="38">#REF!</definedName>
    <definedName name="보증기관" localSheetId="39">#REF!</definedName>
    <definedName name="보증기관" localSheetId="40">#REF!</definedName>
    <definedName name="보증기관" localSheetId="41">#REF!</definedName>
    <definedName name="보증기관" localSheetId="42">#REF!</definedName>
    <definedName name="보증기관" localSheetId="43">#REF!</definedName>
    <definedName name="보증기관" localSheetId="44">#REF!</definedName>
    <definedName name="보증기관" localSheetId="61">#REF!</definedName>
    <definedName name="보증기관" localSheetId="60">#REF!</definedName>
    <definedName name="보증기관" localSheetId="47">#REF!</definedName>
    <definedName name="보증기관" localSheetId="46">#REF!</definedName>
    <definedName name="보증기관" localSheetId="45">#REF!</definedName>
    <definedName name="보증기관" localSheetId="48">#REF!</definedName>
    <definedName name="보증기관" localSheetId="50">#REF!</definedName>
    <definedName name="보증기관" localSheetId="51">#REF!</definedName>
    <definedName name="보증기관" localSheetId="52">#REF!</definedName>
    <definedName name="보증기관" localSheetId="49">#REF!</definedName>
    <definedName name="보증기관" localSheetId="55">#REF!</definedName>
    <definedName name="보증기관" localSheetId="58">#REF!</definedName>
    <definedName name="보증기관" localSheetId="53">#REF!</definedName>
    <definedName name="보증기관" localSheetId="57">#REF!</definedName>
    <definedName name="보증기관" localSheetId="59">#REF!</definedName>
    <definedName name="보증기관" localSheetId="54">#REF!</definedName>
    <definedName name="보증기관" localSheetId="56">#REF!</definedName>
    <definedName name="보증기관" localSheetId="62">#REF!</definedName>
    <definedName name="보증기관">#REF!</definedName>
    <definedName name="본사POS">[7]문자표!$D$880</definedName>
    <definedName name="부가세대사" localSheetId="2" hidden="1">{"'손익현황'!$A$1:$J$29"}</definedName>
    <definedName name="부가세대사" localSheetId="1" hidden="1">{"'손익현황'!$A$1:$J$29"}</definedName>
    <definedName name="부가세대사" localSheetId="3" hidden="1">{"'손익현황'!$A$1:$J$29"}</definedName>
    <definedName name="부가세대사" localSheetId="7" hidden="1">{"'손익현황'!$A$1:$J$29"}</definedName>
    <definedName name="부가세대사" localSheetId="4" hidden="1">{"'손익현황'!$A$1:$J$29"}</definedName>
    <definedName name="부가세대사" localSheetId="5" hidden="1">{"'손익현황'!$A$1:$J$29"}</definedName>
    <definedName name="부가세대사" localSheetId="6" hidden="1">{"'손익현황'!$A$1:$J$29"}</definedName>
    <definedName name="부가세대사" localSheetId="8" hidden="1">{"'손익현황'!$A$1:$J$29"}</definedName>
    <definedName name="부가세대사" localSheetId="9" hidden="1">{"'손익현황'!$A$1:$J$29"}</definedName>
    <definedName name="부가세대사" localSheetId="11" hidden="1">{"'손익현황'!$A$1:$J$29"}</definedName>
    <definedName name="부가세대사" localSheetId="10" hidden="1">{"'손익현황'!$A$1:$J$29"}</definedName>
    <definedName name="부가세대사" localSheetId="16" hidden="1">{"'손익현황'!$A$1:$J$29"}</definedName>
    <definedName name="부가세대사" localSheetId="13" hidden="1">{"'손익현황'!$A$1:$J$29"}</definedName>
    <definedName name="부가세대사" localSheetId="12" hidden="1">{"'손익현황'!$A$1:$J$29"}</definedName>
    <definedName name="부가세대사" localSheetId="15" hidden="1">{"'손익현황'!$A$1:$J$29"}</definedName>
    <definedName name="부가세대사" localSheetId="14" hidden="1">{"'손익현황'!$A$1:$J$29"}</definedName>
    <definedName name="부가세대사" localSheetId="20" hidden="1">{"'손익현황'!$A$1:$J$29"}</definedName>
    <definedName name="부가세대사" localSheetId="17" hidden="1">{"'손익현황'!$A$1:$J$29"}</definedName>
    <definedName name="부가세대사" localSheetId="19" hidden="1">{"'손익현황'!$A$1:$J$29"}</definedName>
    <definedName name="부가세대사" localSheetId="18" hidden="1">{"'손익현황'!$A$1:$J$29"}</definedName>
    <definedName name="부가세대사" localSheetId="24" hidden="1">{"'손익현황'!$A$1:$J$29"}</definedName>
    <definedName name="부가세대사" localSheetId="22" hidden="1">{"'손익현황'!$A$1:$J$29"}</definedName>
    <definedName name="부가세대사" localSheetId="21" hidden="1">{"'손익현황'!$A$1:$J$29"}</definedName>
    <definedName name="부가세대사" localSheetId="23" hidden="1">{"'손익현황'!$A$1:$J$29"}</definedName>
    <definedName name="부가세대사" localSheetId="25" hidden="1">{"'손익현황'!$A$1:$J$29"}</definedName>
    <definedName name="부가세대사" localSheetId="26" hidden="1">{"'손익현황'!$A$1:$J$29"}</definedName>
    <definedName name="부가세대사" localSheetId="27" hidden="1">{"'손익현황'!$A$1:$J$29"}</definedName>
    <definedName name="부가세대사" localSheetId="28" hidden="1">{"'손익현황'!$A$1:$J$29"}</definedName>
    <definedName name="부가세대사" localSheetId="32" hidden="1">{"'손익현황'!$A$1:$J$29"}</definedName>
    <definedName name="부가세대사" localSheetId="33" hidden="1">{"'손익현황'!$A$1:$J$29"}</definedName>
    <definedName name="부가세대사" localSheetId="34" hidden="1">{"'손익현황'!$A$1:$J$29"}</definedName>
    <definedName name="부가세대사" localSheetId="35" hidden="1">{"'손익현황'!$A$1:$J$29"}</definedName>
    <definedName name="부가세대사" localSheetId="29" hidden="1">{"'손익현황'!$A$1:$J$29"}</definedName>
    <definedName name="부가세대사" localSheetId="30" hidden="1">{"'손익현황'!$A$1:$J$29"}</definedName>
    <definedName name="부가세대사" localSheetId="31" hidden="1">{"'손익현황'!$A$1:$J$29"}</definedName>
    <definedName name="부가세대사" localSheetId="36" hidden="1">{"'손익현황'!$A$1:$J$29"}</definedName>
    <definedName name="부가세대사" localSheetId="37" hidden="1">{"'손익현황'!$A$1:$J$29"}</definedName>
    <definedName name="부가세대사" localSheetId="38" hidden="1">{"'손익현황'!$A$1:$J$29"}</definedName>
    <definedName name="부가세대사" localSheetId="39" hidden="1">{"'손익현황'!$A$1:$J$29"}</definedName>
    <definedName name="부가세대사" localSheetId="40" hidden="1">{"'손익현황'!$A$1:$J$29"}</definedName>
    <definedName name="부가세대사" localSheetId="41" hidden="1">{"'손익현황'!$A$1:$J$29"}</definedName>
    <definedName name="부가세대사" localSheetId="42" hidden="1">{"'손익현황'!$A$1:$J$29"}</definedName>
    <definedName name="부가세대사" localSheetId="43" hidden="1">{"'손익현황'!$A$1:$J$29"}</definedName>
    <definedName name="부가세대사" localSheetId="44" hidden="1">{"'손익현황'!$A$1:$J$29"}</definedName>
    <definedName name="부가세대사" localSheetId="61" hidden="1">{"'손익현황'!$A$1:$J$29"}</definedName>
    <definedName name="부가세대사" localSheetId="60" hidden="1">{"'손익현황'!$A$1:$J$29"}</definedName>
    <definedName name="부가세대사" localSheetId="47" hidden="1">{"'손익현황'!$A$1:$J$29"}</definedName>
    <definedName name="부가세대사" localSheetId="46" hidden="1">{"'손익현황'!$A$1:$J$29"}</definedName>
    <definedName name="부가세대사" localSheetId="45" hidden="1">{"'손익현황'!$A$1:$J$29"}</definedName>
    <definedName name="부가세대사" localSheetId="48" hidden="1">{"'손익현황'!$A$1:$J$29"}</definedName>
    <definedName name="부가세대사" localSheetId="50" hidden="1">{"'손익현황'!$A$1:$J$29"}</definedName>
    <definedName name="부가세대사" localSheetId="51" hidden="1">{"'손익현황'!$A$1:$J$29"}</definedName>
    <definedName name="부가세대사" localSheetId="52" hidden="1">{"'손익현황'!$A$1:$J$29"}</definedName>
    <definedName name="부가세대사" localSheetId="49" hidden="1">{"'손익현황'!$A$1:$J$29"}</definedName>
    <definedName name="부가세대사" localSheetId="55" hidden="1">{"'손익현황'!$A$1:$J$29"}</definedName>
    <definedName name="부가세대사" localSheetId="58" hidden="1">{"'손익현황'!$A$1:$J$29"}</definedName>
    <definedName name="부가세대사" localSheetId="53" hidden="1">{"'손익현황'!$A$1:$J$29"}</definedName>
    <definedName name="부가세대사" localSheetId="57" hidden="1">{"'손익현황'!$A$1:$J$29"}</definedName>
    <definedName name="부가세대사" localSheetId="59" hidden="1">{"'손익현황'!$A$1:$J$29"}</definedName>
    <definedName name="부가세대사" localSheetId="54" hidden="1">{"'손익현황'!$A$1:$J$29"}</definedName>
    <definedName name="부가세대사" localSheetId="56" hidden="1">{"'손익현황'!$A$1:$J$29"}</definedName>
    <definedName name="부가세대사" localSheetId="62" hidden="1">{"'손익현황'!$A$1:$J$29"}</definedName>
    <definedName name="부가세대사" hidden="1">{"'손익현황'!$A$1:$J$29"}</definedName>
    <definedName name="부산">'[30]99제품운영(안) (2)'!$A$128</definedName>
    <definedName name="부속" localSheetId="2" hidden="1">[31]수정시산표!#REF!</definedName>
    <definedName name="부속" localSheetId="1" hidden="1">[31]수정시산표!#REF!</definedName>
    <definedName name="부속" localSheetId="3" hidden="1">[31]수정시산표!#REF!</definedName>
    <definedName name="부속" localSheetId="7" hidden="1">[31]수정시산표!#REF!</definedName>
    <definedName name="부속" localSheetId="4" hidden="1">[31]수정시산표!#REF!</definedName>
    <definedName name="부속" localSheetId="5" hidden="1">[31]수정시산표!#REF!</definedName>
    <definedName name="부속" localSheetId="6" hidden="1">[31]수정시산표!#REF!</definedName>
    <definedName name="부속" localSheetId="8" hidden="1">[31]수정시산표!#REF!</definedName>
    <definedName name="부속" localSheetId="9" hidden="1">[31]수정시산표!#REF!</definedName>
    <definedName name="부속" localSheetId="11" hidden="1">[31]수정시산표!#REF!</definedName>
    <definedName name="부속" localSheetId="10" hidden="1">[31]수정시산표!#REF!</definedName>
    <definedName name="부속" localSheetId="16" hidden="1">[31]수정시산표!#REF!</definedName>
    <definedName name="부속" localSheetId="13" hidden="1">[31]수정시산표!#REF!</definedName>
    <definedName name="부속" localSheetId="12" hidden="1">[31]수정시산표!#REF!</definedName>
    <definedName name="부속" localSheetId="15" hidden="1">[31]수정시산표!#REF!</definedName>
    <definedName name="부속" localSheetId="14" hidden="1">[31]수정시산표!#REF!</definedName>
    <definedName name="부속" localSheetId="20" hidden="1">[31]수정시산표!#REF!</definedName>
    <definedName name="부속" localSheetId="17" hidden="1">[31]수정시산표!#REF!</definedName>
    <definedName name="부속" localSheetId="19" hidden="1">[31]수정시산표!#REF!</definedName>
    <definedName name="부속" localSheetId="18" hidden="1">[31]수정시산표!#REF!</definedName>
    <definedName name="부속" localSheetId="24" hidden="1">[31]수정시산표!#REF!</definedName>
    <definedName name="부속" localSheetId="22" hidden="1">[31]수정시산표!#REF!</definedName>
    <definedName name="부속" localSheetId="21" hidden="1">[31]수정시산표!#REF!</definedName>
    <definedName name="부속" localSheetId="23" hidden="1">[31]수정시산표!#REF!</definedName>
    <definedName name="부속" localSheetId="25" hidden="1">[31]수정시산표!#REF!</definedName>
    <definedName name="부속" localSheetId="26" hidden="1">[31]수정시산표!#REF!</definedName>
    <definedName name="부속" localSheetId="27" hidden="1">[31]수정시산표!#REF!</definedName>
    <definedName name="부속" localSheetId="28" hidden="1">[31]수정시산표!#REF!</definedName>
    <definedName name="부속" localSheetId="32" hidden="1">[31]수정시산표!#REF!</definedName>
    <definedName name="부속" localSheetId="33" hidden="1">[31]수정시산표!#REF!</definedName>
    <definedName name="부속" localSheetId="34" hidden="1">[31]수정시산표!#REF!</definedName>
    <definedName name="부속" localSheetId="35" hidden="1">[31]수정시산표!#REF!</definedName>
    <definedName name="부속" localSheetId="29" hidden="1">[31]수정시산표!#REF!</definedName>
    <definedName name="부속" localSheetId="30" hidden="1">[31]수정시산표!#REF!</definedName>
    <definedName name="부속" localSheetId="31" hidden="1">[31]수정시산표!#REF!</definedName>
    <definedName name="부속" localSheetId="36" hidden="1">[31]수정시산표!#REF!</definedName>
    <definedName name="부속" localSheetId="37" hidden="1">[31]수정시산표!#REF!</definedName>
    <definedName name="부속" localSheetId="38" hidden="1">[31]수정시산표!#REF!</definedName>
    <definedName name="부속" localSheetId="39" hidden="1">[31]수정시산표!#REF!</definedName>
    <definedName name="부속" localSheetId="40" hidden="1">[31]수정시산표!#REF!</definedName>
    <definedName name="부속" localSheetId="41" hidden="1">[31]수정시산표!#REF!</definedName>
    <definedName name="부속" localSheetId="42" hidden="1">[31]수정시산표!#REF!</definedName>
    <definedName name="부속" localSheetId="43" hidden="1">[31]수정시산표!#REF!</definedName>
    <definedName name="부속" localSheetId="44" hidden="1">[31]수정시산표!#REF!</definedName>
    <definedName name="부속" localSheetId="61" hidden="1">[31]수정시산표!#REF!</definedName>
    <definedName name="부속" localSheetId="60" hidden="1">[31]수정시산표!#REF!</definedName>
    <definedName name="부속" localSheetId="47" hidden="1">[31]수정시산표!#REF!</definedName>
    <definedName name="부속" localSheetId="46" hidden="1">[31]수정시산표!#REF!</definedName>
    <definedName name="부속" localSheetId="45" hidden="1">[31]수정시산표!#REF!</definedName>
    <definedName name="부속" localSheetId="48" hidden="1">[31]수정시산표!#REF!</definedName>
    <definedName name="부속" localSheetId="50" hidden="1">[31]수정시산표!#REF!</definedName>
    <definedName name="부속" localSheetId="51" hidden="1">[31]수정시산표!#REF!</definedName>
    <definedName name="부속" localSheetId="52" hidden="1">[31]수정시산표!#REF!</definedName>
    <definedName name="부속" localSheetId="49" hidden="1">[31]수정시산표!#REF!</definedName>
    <definedName name="부속" localSheetId="55" hidden="1">[31]수정시산표!#REF!</definedName>
    <definedName name="부속" localSheetId="58" hidden="1">[31]수정시산표!#REF!</definedName>
    <definedName name="부속" localSheetId="53" hidden="1">[31]수정시산표!#REF!</definedName>
    <definedName name="부속" localSheetId="57" hidden="1">[31]수정시산표!#REF!</definedName>
    <definedName name="부속" localSheetId="59" hidden="1">[31]수정시산표!#REF!</definedName>
    <definedName name="부속" localSheetId="54" hidden="1">[31]수정시산표!#REF!</definedName>
    <definedName name="부속" localSheetId="56" hidden="1">[31]수정시산표!#REF!</definedName>
    <definedName name="부속" localSheetId="62" hidden="1">[31]수정시산표!#REF!</definedName>
    <definedName name="부속" hidden="1">[31]수정시산표!#REF!</definedName>
    <definedName name="분석" localSheetId="2">[32]OM연도별!#REF!</definedName>
    <definedName name="분석" localSheetId="1">[32]OM연도별!#REF!</definedName>
    <definedName name="분석" localSheetId="3">[32]OM연도별!#REF!</definedName>
    <definedName name="분석" localSheetId="7">[32]OM연도별!#REF!</definedName>
    <definedName name="분석" localSheetId="4">[32]OM연도별!#REF!</definedName>
    <definedName name="분석" localSheetId="5">[32]OM연도별!#REF!</definedName>
    <definedName name="분석" localSheetId="6">[32]OM연도별!#REF!</definedName>
    <definedName name="분석" localSheetId="8">[32]OM연도별!#REF!</definedName>
    <definedName name="분석" localSheetId="9">[32]OM연도별!#REF!</definedName>
    <definedName name="분석" localSheetId="11">[32]OM연도별!#REF!</definedName>
    <definedName name="분석" localSheetId="10">[32]OM연도별!#REF!</definedName>
    <definedName name="분석" localSheetId="16">[32]OM연도별!#REF!</definedName>
    <definedName name="분석" localSheetId="13">[32]OM연도별!#REF!</definedName>
    <definedName name="분석" localSheetId="12">[32]OM연도별!#REF!</definedName>
    <definedName name="분석" localSheetId="15">[32]OM연도별!#REF!</definedName>
    <definedName name="분석" localSheetId="14">[32]OM연도별!#REF!</definedName>
    <definedName name="분석" localSheetId="20">[32]OM연도별!#REF!</definedName>
    <definedName name="분석" localSheetId="17">[32]OM연도별!#REF!</definedName>
    <definedName name="분석" localSheetId="19">[32]OM연도별!#REF!</definedName>
    <definedName name="분석" localSheetId="18">[32]OM연도별!#REF!</definedName>
    <definedName name="분석" localSheetId="24">[32]OM연도별!#REF!</definedName>
    <definedName name="분석" localSheetId="22">[32]OM연도별!#REF!</definedName>
    <definedName name="분석" localSheetId="21">[32]OM연도별!#REF!</definedName>
    <definedName name="분석" localSheetId="23">[32]OM연도별!#REF!</definedName>
    <definedName name="분석" localSheetId="25">[32]OM연도별!#REF!</definedName>
    <definedName name="분석" localSheetId="26">[32]OM연도별!#REF!</definedName>
    <definedName name="분석" localSheetId="27">[32]OM연도별!#REF!</definedName>
    <definedName name="분석" localSheetId="28">[32]OM연도별!#REF!</definedName>
    <definedName name="분석" localSheetId="32">[32]OM연도별!#REF!</definedName>
    <definedName name="분석" localSheetId="33">[32]OM연도별!#REF!</definedName>
    <definedName name="분석" localSheetId="34">[32]OM연도별!#REF!</definedName>
    <definedName name="분석" localSheetId="35">[32]OM연도별!#REF!</definedName>
    <definedName name="분석" localSheetId="29">[32]OM연도별!#REF!</definedName>
    <definedName name="분석" localSheetId="30">[32]OM연도별!#REF!</definedName>
    <definedName name="분석" localSheetId="31">[32]OM연도별!#REF!</definedName>
    <definedName name="분석" localSheetId="36">[32]OM연도별!#REF!</definedName>
    <definedName name="분석" localSheetId="37">[32]OM연도별!#REF!</definedName>
    <definedName name="분석" localSheetId="38">[32]OM연도별!#REF!</definedName>
    <definedName name="분석" localSheetId="39">[32]OM연도별!#REF!</definedName>
    <definedName name="분석" localSheetId="40">[32]OM연도별!#REF!</definedName>
    <definedName name="분석" localSheetId="41">[32]OM연도별!#REF!</definedName>
    <definedName name="분석" localSheetId="42">[32]OM연도별!#REF!</definedName>
    <definedName name="분석" localSheetId="43">[32]OM연도별!#REF!</definedName>
    <definedName name="분석" localSheetId="44">[32]OM연도별!#REF!</definedName>
    <definedName name="분석" localSheetId="61">[32]OM연도별!#REF!</definedName>
    <definedName name="분석" localSheetId="60">[32]OM연도별!#REF!</definedName>
    <definedName name="분석" localSheetId="47">[32]OM연도별!#REF!</definedName>
    <definedName name="분석" localSheetId="46">[32]OM연도별!#REF!</definedName>
    <definedName name="분석" localSheetId="45">[32]OM연도별!#REF!</definedName>
    <definedName name="분석" localSheetId="48">[32]OM연도별!#REF!</definedName>
    <definedName name="분석" localSheetId="50">[32]OM연도별!#REF!</definedName>
    <definedName name="분석" localSheetId="51">[32]OM연도별!#REF!</definedName>
    <definedName name="분석" localSheetId="52">[32]OM연도별!#REF!</definedName>
    <definedName name="분석" localSheetId="49">[32]OM연도별!#REF!</definedName>
    <definedName name="분석" localSheetId="55">[32]OM연도별!#REF!</definedName>
    <definedName name="분석" localSheetId="58">[32]OM연도별!#REF!</definedName>
    <definedName name="분석" localSheetId="53">[32]OM연도별!#REF!</definedName>
    <definedName name="분석" localSheetId="57">[32]OM연도별!#REF!</definedName>
    <definedName name="분석" localSheetId="59">[32]OM연도별!#REF!</definedName>
    <definedName name="분석" localSheetId="54">[32]OM연도별!#REF!</definedName>
    <definedName name="분석" localSheetId="56">[32]OM연도별!#REF!</definedName>
    <definedName name="분석" localSheetId="62">[32]OM연도별!#REF!</definedName>
    <definedName name="분석">[32]OM연도별!#REF!</definedName>
    <definedName name="비비비" localSheetId="2" hidden="1">[31]수정시산표!#REF!</definedName>
    <definedName name="비비비" localSheetId="1" hidden="1">[31]수정시산표!#REF!</definedName>
    <definedName name="비비비" localSheetId="3" hidden="1">[31]수정시산표!#REF!</definedName>
    <definedName name="비비비" localSheetId="7" hidden="1">[31]수정시산표!#REF!</definedName>
    <definedName name="비비비" localSheetId="4" hidden="1">[31]수정시산표!#REF!</definedName>
    <definedName name="비비비" localSheetId="5" hidden="1">[31]수정시산표!#REF!</definedName>
    <definedName name="비비비" localSheetId="6" hidden="1">[31]수정시산표!#REF!</definedName>
    <definedName name="비비비" localSheetId="8" hidden="1">[31]수정시산표!#REF!</definedName>
    <definedName name="비비비" localSheetId="9" hidden="1">[31]수정시산표!#REF!</definedName>
    <definedName name="비비비" localSheetId="11" hidden="1">[31]수정시산표!#REF!</definedName>
    <definedName name="비비비" localSheetId="10" hidden="1">[31]수정시산표!#REF!</definedName>
    <definedName name="비비비" localSheetId="16" hidden="1">[31]수정시산표!#REF!</definedName>
    <definedName name="비비비" localSheetId="13" hidden="1">[31]수정시산표!#REF!</definedName>
    <definedName name="비비비" localSheetId="12" hidden="1">[31]수정시산표!#REF!</definedName>
    <definedName name="비비비" localSheetId="15" hidden="1">[31]수정시산표!#REF!</definedName>
    <definedName name="비비비" localSheetId="14" hidden="1">[31]수정시산표!#REF!</definedName>
    <definedName name="비비비" localSheetId="20" hidden="1">[31]수정시산표!#REF!</definedName>
    <definedName name="비비비" localSheetId="17" hidden="1">[31]수정시산표!#REF!</definedName>
    <definedName name="비비비" localSheetId="19" hidden="1">[31]수정시산표!#REF!</definedName>
    <definedName name="비비비" localSheetId="18" hidden="1">[31]수정시산표!#REF!</definedName>
    <definedName name="비비비" localSheetId="24" hidden="1">[31]수정시산표!#REF!</definedName>
    <definedName name="비비비" localSheetId="22" hidden="1">[31]수정시산표!#REF!</definedName>
    <definedName name="비비비" localSheetId="21" hidden="1">[31]수정시산표!#REF!</definedName>
    <definedName name="비비비" localSheetId="23" hidden="1">[31]수정시산표!#REF!</definedName>
    <definedName name="비비비" localSheetId="25" hidden="1">[31]수정시산표!#REF!</definedName>
    <definedName name="비비비" localSheetId="26" hidden="1">[31]수정시산표!#REF!</definedName>
    <definedName name="비비비" localSheetId="27" hidden="1">[31]수정시산표!#REF!</definedName>
    <definedName name="비비비" localSheetId="28" hidden="1">[31]수정시산표!#REF!</definedName>
    <definedName name="비비비" localSheetId="32" hidden="1">[31]수정시산표!#REF!</definedName>
    <definedName name="비비비" localSheetId="33" hidden="1">[31]수정시산표!#REF!</definedName>
    <definedName name="비비비" localSheetId="34" hidden="1">[31]수정시산표!#REF!</definedName>
    <definedName name="비비비" localSheetId="35" hidden="1">[31]수정시산표!#REF!</definedName>
    <definedName name="비비비" localSheetId="29" hidden="1">[31]수정시산표!#REF!</definedName>
    <definedName name="비비비" localSheetId="30" hidden="1">[31]수정시산표!#REF!</definedName>
    <definedName name="비비비" localSheetId="31" hidden="1">[31]수정시산표!#REF!</definedName>
    <definedName name="비비비" localSheetId="36" hidden="1">[31]수정시산표!#REF!</definedName>
    <definedName name="비비비" localSheetId="37" hidden="1">[31]수정시산표!#REF!</definedName>
    <definedName name="비비비" localSheetId="38" hidden="1">[31]수정시산표!#REF!</definedName>
    <definedName name="비비비" localSheetId="39" hidden="1">[31]수정시산표!#REF!</definedName>
    <definedName name="비비비" localSheetId="40" hidden="1">[31]수정시산표!#REF!</definedName>
    <definedName name="비비비" localSheetId="41" hidden="1">[31]수정시산표!#REF!</definedName>
    <definedName name="비비비" localSheetId="42" hidden="1">[31]수정시산표!#REF!</definedName>
    <definedName name="비비비" localSheetId="43" hidden="1">[31]수정시산표!#REF!</definedName>
    <definedName name="비비비" localSheetId="44" hidden="1">[31]수정시산표!#REF!</definedName>
    <definedName name="비비비" localSheetId="61" hidden="1">[31]수정시산표!#REF!</definedName>
    <definedName name="비비비" localSheetId="60" hidden="1">[31]수정시산표!#REF!</definedName>
    <definedName name="비비비" localSheetId="47" hidden="1">[31]수정시산표!#REF!</definedName>
    <definedName name="비비비" localSheetId="46" hidden="1">[31]수정시산표!#REF!</definedName>
    <definedName name="비비비" localSheetId="45" hidden="1">[31]수정시산표!#REF!</definedName>
    <definedName name="비비비" localSheetId="48" hidden="1">[31]수정시산표!#REF!</definedName>
    <definedName name="비비비" localSheetId="50" hidden="1">[31]수정시산표!#REF!</definedName>
    <definedName name="비비비" localSheetId="51" hidden="1">[31]수정시산표!#REF!</definedName>
    <definedName name="비비비" localSheetId="52" hidden="1">[31]수정시산표!#REF!</definedName>
    <definedName name="비비비" localSheetId="49" hidden="1">[31]수정시산표!#REF!</definedName>
    <definedName name="비비비" localSheetId="55" hidden="1">[31]수정시산표!#REF!</definedName>
    <definedName name="비비비" localSheetId="58" hidden="1">[31]수정시산표!#REF!</definedName>
    <definedName name="비비비" localSheetId="53" hidden="1">[31]수정시산표!#REF!</definedName>
    <definedName name="비비비" localSheetId="57" hidden="1">[31]수정시산표!#REF!</definedName>
    <definedName name="비비비" localSheetId="59" hidden="1">[31]수정시산표!#REF!</definedName>
    <definedName name="비비비" localSheetId="54" hidden="1">[31]수정시산표!#REF!</definedName>
    <definedName name="비비비" localSheetId="56" hidden="1">[31]수정시산표!#REF!</definedName>
    <definedName name="비비비" localSheetId="62" hidden="1">[31]수정시산표!#REF!</definedName>
    <definedName name="비비비" hidden="1">[31]수정시산표!#REF!</definedName>
    <definedName name="비율0" localSheetId="2" hidden="1">'[33]경영비율 '!#REF!</definedName>
    <definedName name="비율0" localSheetId="1" hidden="1">'[33]경영비율 '!#REF!</definedName>
    <definedName name="비율0" localSheetId="3" hidden="1">'[33]경영비율 '!#REF!</definedName>
    <definedName name="비율0" localSheetId="7" hidden="1">'[33]경영비율 '!#REF!</definedName>
    <definedName name="비율0" localSheetId="4" hidden="1">'[33]경영비율 '!#REF!</definedName>
    <definedName name="비율0" localSheetId="5" hidden="1">'[33]경영비율 '!#REF!</definedName>
    <definedName name="비율0" localSheetId="6" hidden="1">'[33]경영비율 '!#REF!</definedName>
    <definedName name="비율0" localSheetId="8" hidden="1">'[33]경영비율 '!#REF!</definedName>
    <definedName name="비율0" localSheetId="9" hidden="1">'[33]경영비율 '!#REF!</definedName>
    <definedName name="비율0" localSheetId="11" hidden="1">'[33]경영비율 '!#REF!</definedName>
    <definedName name="비율0" localSheetId="10" hidden="1">'[33]경영비율 '!#REF!</definedName>
    <definedName name="비율0" localSheetId="16" hidden="1">'[33]경영비율 '!#REF!</definedName>
    <definedName name="비율0" localSheetId="13" hidden="1">'[33]경영비율 '!#REF!</definedName>
    <definedName name="비율0" localSheetId="12" hidden="1">'[33]경영비율 '!#REF!</definedName>
    <definedName name="비율0" localSheetId="15" hidden="1">'[33]경영비율 '!#REF!</definedName>
    <definedName name="비율0" localSheetId="14" hidden="1">'[33]경영비율 '!#REF!</definedName>
    <definedName name="비율0" localSheetId="20" hidden="1">'[33]경영비율 '!#REF!</definedName>
    <definedName name="비율0" localSheetId="17" hidden="1">'[33]경영비율 '!#REF!</definedName>
    <definedName name="비율0" localSheetId="19" hidden="1">'[33]경영비율 '!#REF!</definedName>
    <definedName name="비율0" localSheetId="18" hidden="1">'[33]경영비율 '!#REF!</definedName>
    <definedName name="비율0" localSheetId="24" hidden="1">'[33]경영비율 '!#REF!</definedName>
    <definedName name="비율0" localSheetId="22" hidden="1">'[33]경영비율 '!#REF!</definedName>
    <definedName name="비율0" localSheetId="21" hidden="1">'[33]경영비율 '!#REF!</definedName>
    <definedName name="비율0" localSheetId="23" hidden="1">'[33]경영비율 '!#REF!</definedName>
    <definedName name="비율0" localSheetId="25" hidden="1">'[33]경영비율 '!#REF!</definedName>
    <definedName name="비율0" localSheetId="26" hidden="1">'[33]경영비율 '!#REF!</definedName>
    <definedName name="비율0" localSheetId="27" hidden="1">'[33]경영비율 '!#REF!</definedName>
    <definedName name="비율0" localSheetId="28" hidden="1">'[33]경영비율 '!#REF!</definedName>
    <definedName name="비율0" localSheetId="32" hidden="1">'[33]경영비율 '!#REF!</definedName>
    <definedName name="비율0" localSheetId="33" hidden="1">'[33]경영비율 '!#REF!</definedName>
    <definedName name="비율0" localSheetId="34" hidden="1">'[33]경영비율 '!#REF!</definedName>
    <definedName name="비율0" localSheetId="35" hidden="1">'[33]경영비율 '!#REF!</definedName>
    <definedName name="비율0" localSheetId="29" hidden="1">'[33]경영비율 '!#REF!</definedName>
    <definedName name="비율0" localSheetId="30" hidden="1">'[33]경영비율 '!#REF!</definedName>
    <definedName name="비율0" localSheetId="31" hidden="1">'[33]경영비율 '!#REF!</definedName>
    <definedName name="비율0" localSheetId="36" hidden="1">'[33]경영비율 '!#REF!</definedName>
    <definedName name="비율0" localSheetId="37" hidden="1">'[33]경영비율 '!#REF!</definedName>
    <definedName name="비율0" localSheetId="38" hidden="1">'[33]경영비율 '!#REF!</definedName>
    <definedName name="비율0" localSheetId="39" hidden="1">'[33]경영비율 '!#REF!</definedName>
    <definedName name="비율0" localSheetId="40" hidden="1">'[33]경영비율 '!#REF!</definedName>
    <definedName name="비율0" localSheetId="41" hidden="1">'[33]경영비율 '!#REF!</definedName>
    <definedName name="비율0" localSheetId="42" hidden="1">'[33]경영비율 '!#REF!</definedName>
    <definedName name="비율0" localSheetId="43" hidden="1">'[33]경영비율 '!#REF!</definedName>
    <definedName name="비율0" localSheetId="44" hidden="1">'[33]경영비율 '!#REF!</definedName>
    <definedName name="비율0" localSheetId="61" hidden="1">'[33]경영비율 '!#REF!</definedName>
    <definedName name="비율0" localSheetId="60" hidden="1">'[33]경영비율 '!#REF!</definedName>
    <definedName name="비율0" localSheetId="47" hidden="1">'[33]경영비율 '!#REF!</definedName>
    <definedName name="비율0" localSheetId="46" hidden="1">'[33]경영비율 '!#REF!</definedName>
    <definedName name="비율0" localSheetId="45" hidden="1">'[33]경영비율 '!#REF!</definedName>
    <definedName name="비율0" localSheetId="48" hidden="1">'[33]경영비율 '!#REF!</definedName>
    <definedName name="비율0" localSheetId="50" hidden="1">'[33]경영비율 '!#REF!</definedName>
    <definedName name="비율0" localSheetId="51" hidden="1">'[33]경영비율 '!#REF!</definedName>
    <definedName name="비율0" localSheetId="52" hidden="1">'[33]경영비율 '!#REF!</definedName>
    <definedName name="비율0" localSheetId="49" hidden="1">'[33]경영비율 '!#REF!</definedName>
    <definedName name="비율0" localSheetId="55" hidden="1">'[33]경영비율 '!#REF!</definedName>
    <definedName name="비율0" localSheetId="58" hidden="1">'[33]경영비율 '!#REF!</definedName>
    <definedName name="비율0" localSheetId="53" hidden="1">'[33]경영비율 '!#REF!</definedName>
    <definedName name="비율0" localSheetId="57" hidden="1">'[33]경영비율 '!#REF!</definedName>
    <definedName name="비율0" localSheetId="59" hidden="1">'[33]경영비율 '!#REF!</definedName>
    <definedName name="비율0" localSheetId="54" hidden="1">'[33]경영비율 '!#REF!</definedName>
    <definedName name="비율0" localSheetId="56" hidden="1">'[33]경영비율 '!#REF!</definedName>
    <definedName name="비율0" localSheetId="62" hidden="1">'[33]경영비율 '!#REF!</definedName>
    <definedName name="비율0" hidden="1">'[33]경영비율 '!#REF!</definedName>
    <definedName name="비율2" localSheetId="2" hidden="1">[31]수정시산표!#REF!</definedName>
    <definedName name="비율2" localSheetId="1" hidden="1">[31]수정시산표!#REF!</definedName>
    <definedName name="비율2" localSheetId="3" hidden="1">[31]수정시산표!#REF!</definedName>
    <definedName name="비율2" localSheetId="7" hidden="1">[31]수정시산표!#REF!</definedName>
    <definedName name="비율2" localSheetId="4" hidden="1">[31]수정시산표!#REF!</definedName>
    <definedName name="비율2" localSheetId="5" hidden="1">[31]수정시산표!#REF!</definedName>
    <definedName name="비율2" localSheetId="6" hidden="1">[31]수정시산표!#REF!</definedName>
    <definedName name="비율2" localSheetId="8" hidden="1">[31]수정시산표!#REF!</definedName>
    <definedName name="비율2" localSheetId="9" hidden="1">[31]수정시산표!#REF!</definedName>
    <definedName name="비율2" localSheetId="11" hidden="1">[31]수정시산표!#REF!</definedName>
    <definedName name="비율2" localSheetId="10" hidden="1">[31]수정시산표!#REF!</definedName>
    <definedName name="비율2" localSheetId="16" hidden="1">[31]수정시산표!#REF!</definedName>
    <definedName name="비율2" localSheetId="13" hidden="1">[31]수정시산표!#REF!</definedName>
    <definedName name="비율2" localSheetId="12" hidden="1">[31]수정시산표!#REF!</definedName>
    <definedName name="비율2" localSheetId="15" hidden="1">[31]수정시산표!#REF!</definedName>
    <definedName name="비율2" localSheetId="14" hidden="1">[31]수정시산표!#REF!</definedName>
    <definedName name="비율2" localSheetId="20" hidden="1">[31]수정시산표!#REF!</definedName>
    <definedName name="비율2" localSheetId="17" hidden="1">[31]수정시산표!#REF!</definedName>
    <definedName name="비율2" localSheetId="19" hidden="1">[31]수정시산표!#REF!</definedName>
    <definedName name="비율2" localSheetId="18" hidden="1">[31]수정시산표!#REF!</definedName>
    <definedName name="비율2" localSheetId="24" hidden="1">[31]수정시산표!#REF!</definedName>
    <definedName name="비율2" localSheetId="22" hidden="1">[31]수정시산표!#REF!</definedName>
    <definedName name="비율2" localSheetId="21" hidden="1">[31]수정시산표!#REF!</definedName>
    <definedName name="비율2" localSheetId="23" hidden="1">[31]수정시산표!#REF!</definedName>
    <definedName name="비율2" localSheetId="25" hidden="1">[31]수정시산표!#REF!</definedName>
    <definedName name="비율2" localSheetId="26" hidden="1">[31]수정시산표!#REF!</definedName>
    <definedName name="비율2" localSheetId="27" hidden="1">[31]수정시산표!#REF!</definedName>
    <definedName name="비율2" localSheetId="28" hidden="1">[31]수정시산표!#REF!</definedName>
    <definedName name="비율2" localSheetId="32" hidden="1">[31]수정시산표!#REF!</definedName>
    <definedName name="비율2" localSheetId="33" hidden="1">[31]수정시산표!#REF!</definedName>
    <definedName name="비율2" localSheetId="34" hidden="1">[31]수정시산표!#REF!</definedName>
    <definedName name="비율2" localSheetId="35" hidden="1">[31]수정시산표!#REF!</definedName>
    <definedName name="비율2" localSheetId="29" hidden="1">[31]수정시산표!#REF!</definedName>
    <definedName name="비율2" localSheetId="30" hidden="1">[31]수정시산표!#REF!</definedName>
    <definedName name="비율2" localSheetId="31" hidden="1">[31]수정시산표!#REF!</definedName>
    <definedName name="비율2" localSheetId="36" hidden="1">[31]수정시산표!#REF!</definedName>
    <definedName name="비율2" localSheetId="37" hidden="1">[31]수정시산표!#REF!</definedName>
    <definedName name="비율2" localSheetId="38" hidden="1">[31]수정시산표!#REF!</definedName>
    <definedName name="비율2" localSheetId="39" hidden="1">[31]수정시산표!#REF!</definedName>
    <definedName name="비율2" localSheetId="40" hidden="1">[31]수정시산표!#REF!</definedName>
    <definedName name="비율2" localSheetId="41" hidden="1">[31]수정시산표!#REF!</definedName>
    <definedName name="비율2" localSheetId="42" hidden="1">[31]수정시산표!#REF!</definedName>
    <definedName name="비율2" localSheetId="43" hidden="1">[31]수정시산표!#REF!</definedName>
    <definedName name="비율2" localSheetId="44" hidden="1">[31]수정시산표!#REF!</definedName>
    <definedName name="비율2" localSheetId="61" hidden="1">[31]수정시산표!#REF!</definedName>
    <definedName name="비율2" localSheetId="60" hidden="1">[31]수정시산표!#REF!</definedName>
    <definedName name="비율2" localSheetId="47" hidden="1">[31]수정시산표!#REF!</definedName>
    <definedName name="비율2" localSheetId="46" hidden="1">[31]수정시산표!#REF!</definedName>
    <definedName name="비율2" localSheetId="45" hidden="1">[31]수정시산표!#REF!</definedName>
    <definedName name="비율2" localSheetId="48" hidden="1">[31]수정시산표!#REF!</definedName>
    <definedName name="비율2" localSheetId="50" hidden="1">[31]수정시산표!#REF!</definedName>
    <definedName name="비율2" localSheetId="51" hidden="1">[31]수정시산표!#REF!</definedName>
    <definedName name="비율2" localSheetId="52" hidden="1">[31]수정시산표!#REF!</definedName>
    <definedName name="비율2" localSheetId="49" hidden="1">[31]수정시산표!#REF!</definedName>
    <definedName name="비율2" localSheetId="55" hidden="1">[31]수정시산표!#REF!</definedName>
    <definedName name="비율2" localSheetId="58" hidden="1">[31]수정시산표!#REF!</definedName>
    <definedName name="비율2" localSheetId="53" hidden="1">[31]수정시산표!#REF!</definedName>
    <definedName name="비율2" localSheetId="57" hidden="1">[31]수정시산표!#REF!</definedName>
    <definedName name="비율2" localSheetId="59" hidden="1">[31]수정시산표!#REF!</definedName>
    <definedName name="비율2" localSheetId="54" hidden="1">[31]수정시산표!#REF!</definedName>
    <definedName name="비율2" localSheetId="56" hidden="1">[31]수정시산표!#REF!</definedName>
    <definedName name="비율2" localSheetId="62" hidden="1">[31]수정시산표!#REF!</definedName>
    <definedName name="비율2" hidden="1">[31]수정시산표!#REF!</definedName>
    <definedName name="ㅅ" localSheetId="2">#REF!</definedName>
    <definedName name="ㅅ" localSheetId="1">#REF!</definedName>
    <definedName name="ㅅ" localSheetId="3">#REF!</definedName>
    <definedName name="ㅅ" localSheetId="7">#REF!</definedName>
    <definedName name="ㅅ" localSheetId="4">#REF!</definedName>
    <definedName name="ㅅ" localSheetId="5">#REF!</definedName>
    <definedName name="ㅅ" localSheetId="6">#REF!</definedName>
    <definedName name="ㅅ" localSheetId="8">#REF!</definedName>
    <definedName name="ㅅ" localSheetId="9">#REF!</definedName>
    <definedName name="ㅅ" localSheetId="11">#REF!</definedName>
    <definedName name="ㅅ" localSheetId="10">#REF!</definedName>
    <definedName name="ㅅ" localSheetId="16">#REF!</definedName>
    <definedName name="ㅅ" localSheetId="13">#REF!</definedName>
    <definedName name="ㅅ" localSheetId="12">#REF!</definedName>
    <definedName name="ㅅ" localSheetId="15">#REF!</definedName>
    <definedName name="ㅅ" localSheetId="14">#REF!</definedName>
    <definedName name="ㅅ" localSheetId="20">#REF!</definedName>
    <definedName name="ㅅ" localSheetId="17">#REF!</definedName>
    <definedName name="ㅅ" localSheetId="19">#REF!</definedName>
    <definedName name="ㅅ" localSheetId="18">#REF!</definedName>
    <definedName name="ㅅ" localSheetId="24">#REF!</definedName>
    <definedName name="ㅅ" localSheetId="22">#REF!</definedName>
    <definedName name="ㅅ" localSheetId="21">#REF!</definedName>
    <definedName name="ㅅ" localSheetId="23">#REF!</definedName>
    <definedName name="ㅅ" localSheetId="25">#REF!</definedName>
    <definedName name="ㅅ" localSheetId="26">#REF!</definedName>
    <definedName name="ㅅ" localSheetId="27">#REF!</definedName>
    <definedName name="ㅅ" localSheetId="28">#REF!</definedName>
    <definedName name="ㅅ" localSheetId="32">#REF!</definedName>
    <definedName name="ㅅ" localSheetId="33">#REF!</definedName>
    <definedName name="ㅅ" localSheetId="34">#REF!</definedName>
    <definedName name="ㅅ" localSheetId="35">#REF!</definedName>
    <definedName name="ㅅ" localSheetId="29">#REF!</definedName>
    <definedName name="ㅅ" localSheetId="30">#REF!</definedName>
    <definedName name="ㅅ" localSheetId="31">#REF!</definedName>
    <definedName name="ㅅ" localSheetId="36">#REF!</definedName>
    <definedName name="ㅅ" localSheetId="37">#REF!</definedName>
    <definedName name="ㅅ" localSheetId="38">#REF!</definedName>
    <definedName name="ㅅ" localSheetId="39">#REF!</definedName>
    <definedName name="ㅅ" localSheetId="40">#REF!</definedName>
    <definedName name="ㅅ" localSheetId="41">#REF!</definedName>
    <definedName name="ㅅ" localSheetId="42">#REF!</definedName>
    <definedName name="ㅅ" localSheetId="43">#REF!</definedName>
    <definedName name="ㅅ" localSheetId="44">#REF!</definedName>
    <definedName name="ㅅ" localSheetId="61">#REF!</definedName>
    <definedName name="ㅅ" localSheetId="60">#REF!</definedName>
    <definedName name="ㅅ" localSheetId="47">#REF!</definedName>
    <definedName name="ㅅ" localSheetId="46">#REF!</definedName>
    <definedName name="ㅅ" localSheetId="45">#REF!</definedName>
    <definedName name="ㅅ" localSheetId="48">#REF!</definedName>
    <definedName name="ㅅ" localSheetId="50">#REF!</definedName>
    <definedName name="ㅅ" localSheetId="51">#REF!</definedName>
    <definedName name="ㅅ" localSheetId="52">#REF!</definedName>
    <definedName name="ㅅ" localSheetId="49">#REF!</definedName>
    <definedName name="ㅅ" localSheetId="55">#REF!</definedName>
    <definedName name="ㅅ" localSheetId="58">#REF!</definedName>
    <definedName name="ㅅ" localSheetId="53">#REF!</definedName>
    <definedName name="ㅅ" localSheetId="57">#REF!</definedName>
    <definedName name="ㅅ" localSheetId="59">#REF!</definedName>
    <definedName name="ㅅ" localSheetId="54">#REF!</definedName>
    <definedName name="ㅅ" localSheetId="56">#REF!</definedName>
    <definedName name="ㅅ" localSheetId="62">#REF!</definedName>
    <definedName name="ㅅ">#REF!</definedName>
    <definedName name="ㅅㅅ" localSheetId="2">#REF!</definedName>
    <definedName name="ㅅㅅ" localSheetId="1">#REF!</definedName>
    <definedName name="ㅅㅅ" localSheetId="3">#REF!</definedName>
    <definedName name="ㅅㅅ" localSheetId="7">#REF!</definedName>
    <definedName name="ㅅㅅ" localSheetId="4">#REF!</definedName>
    <definedName name="ㅅㅅ" localSheetId="5">#REF!</definedName>
    <definedName name="ㅅㅅ" localSheetId="6">#REF!</definedName>
    <definedName name="ㅅㅅ" localSheetId="8">#REF!</definedName>
    <definedName name="ㅅㅅ" localSheetId="9">#REF!</definedName>
    <definedName name="ㅅㅅ" localSheetId="11">#REF!</definedName>
    <definedName name="ㅅㅅ" localSheetId="10">#REF!</definedName>
    <definedName name="ㅅㅅ" localSheetId="16">#REF!</definedName>
    <definedName name="ㅅㅅ" localSheetId="13">#REF!</definedName>
    <definedName name="ㅅㅅ" localSheetId="12">#REF!</definedName>
    <definedName name="ㅅㅅ" localSheetId="15">#REF!</definedName>
    <definedName name="ㅅㅅ" localSheetId="14">#REF!</definedName>
    <definedName name="ㅅㅅ" localSheetId="20">#REF!</definedName>
    <definedName name="ㅅㅅ" localSheetId="17">#REF!</definedName>
    <definedName name="ㅅㅅ" localSheetId="19">#REF!</definedName>
    <definedName name="ㅅㅅ" localSheetId="18">#REF!</definedName>
    <definedName name="ㅅㅅ" localSheetId="24">#REF!</definedName>
    <definedName name="ㅅㅅ" localSheetId="22">#REF!</definedName>
    <definedName name="ㅅㅅ" localSheetId="21">#REF!</definedName>
    <definedName name="ㅅㅅ" localSheetId="23">#REF!</definedName>
    <definedName name="ㅅㅅ" localSheetId="25">#REF!</definedName>
    <definedName name="ㅅㅅ" localSheetId="26">#REF!</definedName>
    <definedName name="ㅅㅅ" localSheetId="27">#REF!</definedName>
    <definedName name="ㅅㅅ" localSheetId="28">#REF!</definedName>
    <definedName name="ㅅㅅ" localSheetId="32">#REF!</definedName>
    <definedName name="ㅅㅅ" localSheetId="33">#REF!</definedName>
    <definedName name="ㅅㅅ" localSheetId="34">#REF!</definedName>
    <definedName name="ㅅㅅ" localSheetId="35">#REF!</definedName>
    <definedName name="ㅅㅅ" localSheetId="29">#REF!</definedName>
    <definedName name="ㅅㅅ" localSheetId="30">#REF!</definedName>
    <definedName name="ㅅㅅ" localSheetId="31">#REF!</definedName>
    <definedName name="ㅅㅅ" localSheetId="36">#REF!</definedName>
    <definedName name="ㅅㅅ" localSheetId="37">#REF!</definedName>
    <definedName name="ㅅㅅ" localSheetId="38">#REF!</definedName>
    <definedName name="ㅅㅅ" localSheetId="39">#REF!</definedName>
    <definedName name="ㅅㅅ" localSheetId="40">#REF!</definedName>
    <definedName name="ㅅㅅ" localSheetId="41">#REF!</definedName>
    <definedName name="ㅅㅅ" localSheetId="42">#REF!</definedName>
    <definedName name="ㅅㅅ" localSheetId="43">#REF!</definedName>
    <definedName name="ㅅㅅ" localSheetId="44">#REF!</definedName>
    <definedName name="ㅅㅅ" localSheetId="61">#REF!</definedName>
    <definedName name="ㅅㅅ" localSheetId="60">#REF!</definedName>
    <definedName name="ㅅㅅ" localSheetId="47">#REF!</definedName>
    <definedName name="ㅅㅅ" localSheetId="46">#REF!</definedName>
    <definedName name="ㅅㅅ" localSheetId="45">#REF!</definedName>
    <definedName name="ㅅㅅ" localSheetId="48">#REF!</definedName>
    <definedName name="ㅅㅅ" localSheetId="50">#REF!</definedName>
    <definedName name="ㅅㅅ" localSheetId="51">#REF!</definedName>
    <definedName name="ㅅㅅ" localSheetId="52">#REF!</definedName>
    <definedName name="ㅅㅅ" localSheetId="49">#REF!</definedName>
    <definedName name="ㅅㅅ" localSheetId="55">#REF!</definedName>
    <definedName name="ㅅㅅ" localSheetId="58">#REF!</definedName>
    <definedName name="ㅅㅅ" localSheetId="53">#REF!</definedName>
    <definedName name="ㅅㅅ" localSheetId="57">#REF!</definedName>
    <definedName name="ㅅㅅ" localSheetId="59">#REF!</definedName>
    <definedName name="ㅅㅅ" localSheetId="54">#REF!</definedName>
    <definedName name="ㅅㅅ" localSheetId="56">#REF!</definedName>
    <definedName name="ㅅㅅ" localSheetId="62">#REF!</definedName>
    <definedName name="ㅅㅅ">#REF!</definedName>
    <definedName name="ㅅㅅㅅ" localSheetId="2">#REF!</definedName>
    <definedName name="ㅅㅅㅅ" localSheetId="1">#REF!</definedName>
    <definedName name="ㅅㅅㅅ" localSheetId="3">#REF!</definedName>
    <definedName name="ㅅㅅㅅ" localSheetId="7">#REF!</definedName>
    <definedName name="ㅅㅅㅅ" localSheetId="4">#REF!</definedName>
    <definedName name="ㅅㅅㅅ" localSheetId="5">#REF!</definedName>
    <definedName name="ㅅㅅㅅ" localSheetId="6">#REF!</definedName>
    <definedName name="ㅅㅅㅅ" localSheetId="8">#REF!</definedName>
    <definedName name="ㅅㅅㅅ" localSheetId="9">#REF!</definedName>
    <definedName name="ㅅㅅㅅ" localSheetId="11">#REF!</definedName>
    <definedName name="ㅅㅅㅅ" localSheetId="10">#REF!</definedName>
    <definedName name="ㅅㅅㅅ" localSheetId="16">#REF!</definedName>
    <definedName name="ㅅㅅㅅ" localSheetId="13">#REF!</definedName>
    <definedName name="ㅅㅅㅅ" localSheetId="12">#REF!</definedName>
    <definedName name="ㅅㅅㅅ" localSheetId="15">#REF!</definedName>
    <definedName name="ㅅㅅㅅ" localSheetId="14">#REF!</definedName>
    <definedName name="ㅅㅅㅅ" localSheetId="20">#REF!</definedName>
    <definedName name="ㅅㅅㅅ" localSheetId="17">#REF!</definedName>
    <definedName name="ㅅㅅㅅ" localSheetId="19">#REF!</definedName>
    <definedName name="ㅅㅅㅅ" localSheetId="18">#REF!</definedName>
    <definedName name="ㅅㅅㅅ" localSheetId="24">#REF!</definedName>
    <definedName name="ㅅㅅㅅ" localSheetId="22">#REF!</definedName>
    <definedName name="ㅅㅅㅅ" localSheetId="21">#REF!</definedName>
    <definedName name="ㅅㅅㅅ" localSheetId="23">#REF!</definedName>
    <definedName name="ㅅㅅㅅ" localSheetId="25">#REF!</definedName>
    <definedName name="ㅅㅅㅅ" localSheetId="26">#REF!</definedName>
    <definedName name="ㅅㅅㅅ" localSheetId="27">#REF!</definedName>
    <definedName name="ㅅㅅㅅ" localSheetId="28">#REF!</definedName>
    <definedName name="ㅅㅅㅅ" localSheetId="32">#REF!</definedName>
    <definedName name="ㅅㅅㅅ" localSheetId="33">#REF!</definedName>
    <definedName name="ㅅㅅㅅ" localSheetId="34">#REF!</definedName>
    <definedName name="ㅅㅅㅅ" localSheetId="35">#REF!</definedName>
    <definedName name="ㅅㅅㅅ" localSheetId="29">#REF!</definedName>
    <definedName name="ㅅㅅㅅ" localSheetId="30">#REF!</definedName>
    <definedName name="ㅅㅅㅅ" localSheetId="31">#REF!</definedName>
    <definedName name="ㅅㅅㅅ" localSheetId="36">#REF!</definedName>
    <definedName name="ㅅㅅㅅ" localSheetId="37">#REF!</definedName>
    <definedName name="ㅅㅅㅅ" localSheetId="38">#REF!</definedName>
    <definedName name="ㅅㅅㅅ" localSheetId="39">#REF!</definedName>
    <definedName name="ㅅㅅㅅ" localSheetId="40">#REF!</definedName>
    <definedName name="ㅅㅅㅅ" localSheetId="41">#REF!</definedName>
    <definedName name="ㅅㅅㅅ" localSheetId="42">#REF!</definedName>
    <definedName name="ㅅㅅㅅ" localSheetId="43">#REF!</definedName>
    <definedName name="ㅅㅅㅅ" localSheetId="44">#REF!</definedName>
    <definedName name="ㅅㅅㅅ" localSheetId="61">#REF!</definedName>
    <definedName name="ㅅㅅㅅ" localSheetId="60">#REF!</definedName>
    <definedName name="ㅅㅅㅅ" localSheetId="47">#REF!</definedName>
    <definedName name="ㅅㅅㅅ" localSheetId="46">#REF!</definedName>
    <definedName name="ㅅㅅㅅ" localSheetId="45">#REF!</definedName>
    <definedName name="ㅅㅅㅅ" localSheetId="48">#REF!</definedName>
    <definedName name="ㅅㅅㅅ" localSheetId="50">#REF!</definedName>
    <definedName name="ㅅㅅㅅ" localSheetId="51">#REF!</definedName>
    <definedName name="ㅅㅅㅅ" localSheetId="52">#REF!</definedName>
    <definedName name="ㅅㅅㅅ" localSheetId="49">#REF!</definedName>
    <definedName name="ㅅㅅㅅ" localSheetId="55">#REF!</definedName>
    <definedName name="ㅅㅅㅅ" localSheetId="58">#REF!</definedName>
    <definedName name="ㅅㅅㅅ" localSheetId="53">#REF!</definedName>
    <definedName name="ㅅㅅㅅ" localSheetId="57">#REF!</definedName>
    <definedName name="ㅅㅅㅅ" localSheetId="59">#REF!</definedName>
    <definedName name="ㅅㅅㅅ" localSheetId="54">#REF!</definedName>
    <definedName name="ㅅㅅㅅ" localSheetId="56">#REF!</definedName>
    <definedName name="ㅅㅅㅅ" localSheetId="62">#REF!</definedName>
    <definedName name="ㅅㅅㅅ">#REF!</definedName>
    <definedName name="ㅅㅅㅅㅅ" localSheetId="2">#REF!</definedName>
    <definedName name="ㅅㅅㅅㅅ" localSheetId="1">#REF!</definedName>
    <definedName name="ㅅㅅㅅㅅ" localSheetId="3">#REF!</definedName>
    <definedName name="ㅅㅅㅅㅅ" localSheetId="7">#REF!</definedName>
    <definedName name="ㅅㅅㅅㅅ" localSheetId="4">#REF!</definedName>
    <definedName name="ㅅㅅㅅㅅ" localSheetId="5">#REF!</definedName>
    <definedName name="ㅅㅅㅅㅅ" localSheetId="6">#REF!</definedName>
    <definedName name="ㅅㅅㅅㅅ" localSheetId="8">#REF!</definedName>
    <definedName name="ㅅㅅㅅㅅ" localSheetId="9">#REF!</definedName>
    <definedName name="ㅅㅅㅅㅅ" localSheetId="11">#REF!</definedName>
    <definedName name="ㅅㅅㅅㅅ" localSheetId="10">#REF!</definedName>
    <definedName name="ㅅㅅㅅㅅ" localSheetId="16">#REF!</definedName>
    <definedName name="ㅅㅅㅅㅅ" localSheetId="13">#REF!</definedName>
    <definedName name="ㅅㅅㅅㅅ" localSheetId="12">#REF!</definedName>
    <definedName name="ㅅㅅㅅㅅ" localSheetId="15">#REF!</definedName>
    <definedName name="ㅅㅅㅅㅅ" localSheetId="14">#REF!</definedName>
    <definedName name="ㅅㅅㅅㅅ" localSheetId="20">#REF!</definedName>
    <definedName name="ㅅㅅㅅㅅ" localSheetId="17">#REF!</definedName>
    <definedName name="ㅅㅅㅅㅅ" localSheetId="19">#REF!</definedName>
    <definedName name="ㅅㅅㅅㅅ" localSheetId="18">#REF!</definedName>
    <definedName name="ㅅㅅㅅㅅ" localSheetId="24">#REF!</definedName>
    <definedName name="ㅅㅅㅅㅅ" localSheetId="22">#REF!</definedName>
    <definedName name="ㅅㅅㅅㅅ" localSheetId="21">#REF!</definedName>
    <definedName name="ㅅㅅㅅㅅ" localSheetId="23">#REF!</definedName>
    <definedName name="ㅅㅅㅅㅅ" localSheetId="25">#REF!</definedName>
    <definedName name="ㅅㅅㅅㅅ" localSheetId="26">#REF!</definedName>
    <definedName name="ㅅㅅㅅㅅ" localSheetId="27">#REF!</definedName>
    <definedName name="ㅅㅅㅅㅅ" localSheetId="28">#REF!</definedName>
    <definedName name="ㅅㅅㅅㅅ" localSheetId="32">#REF!</definedName>
    <definedName name="ㅅㅅㅅㅅ" localSheetId="33">#REF!</definedName>
    <definedName name="ㅅㅅㅅㅅ" localSheetId="34">#REF!</definedName>
    <definedName name="ㅅㅅㅅㅅ" localSheetId="35">#REF!</definedName>
    <definedName name="ㅅㅅㅅㅅ" localSheetId="29">#REF!</definedName>
    <definedName name="ㅅㅅㅅㅅ" localSheetId="30">#REF!</definedName>
    <definedName name="ㅅㅅㅅㅅ" localSheetId="31">#REF!</definedName>
    <definedName name="ㅅㅅㅅㅅ" localSheetId="36">#REF!</definedName>
    <definedName name="ㅅㅅㅅㅅ" localSheetId="37">#REF!</definedName>
    <definedName name="ㅅㅅㅅㅅ" localSheetId="38">#REF!</definedName>
    <definedName name="ㅅㅅㅅㅅ" localSheetId="39">#REF!</definedName>
    <definedName name="ㅅㅅㅅㅅ" localSheetId="40">#REF!</definedName>
    <definedName name="ㅅㅅㅅㅅ" localSheetId="41">#REF!</definedName>
    <definedName name="ㅅㅅㅅㅅ" localSheetId="42">#REF!</definedName>
    <definedName name="ㅅㅅㅅㅅ" localSheetId="43">#REF!</definedName>
    <definedName name="ㅅㅅㅅㅅ" localSheetId="44">#REF!</definedName>
    <definedName name="ㅅㅅㅅㅅ" localSheetId="61">#REF!</definedName>
    <definedName name="ㅅㅅㅅㅅ" localSheetId="60">#REF!</definedName>
    <definedName name="ㅅㅅㅅㅅ" localSheetId="47">#REF!</definedName>
    <definedName name="ㅅㅅㅅㅅ" localSheetId="46">#REF!</definedName>
    <definedName name="ㅅㅅㅅㅅ" localSheetId="45">#REF!</definedName>
    <definedName name="ㅅㅅㅅㅅ" localSheetId="48">#REF!</definedName>
    <definedName name="ㅅㅅㅅㅅ" localSheetId="50">#REF!</definedName>
    <definedName name="ㅅㅅㅅㅅ" localSheetId="51">#REF!</definedName>
    <definedName name="ㅅㅅㅅㅅ" localSheetId="52">#REF!</definedName>
    <definedName name="ㅅㅅㅅㅅ" localSheetId="49">#REF!</definedName>
    <definedName name="ㅅㅅㅅㅅ" localSheetId="55">#REF!</definedName>
    <definedName name="ㅅㅅㅅㅅ" localSheetId="58">#REF!</definedName>
    <definedName name="ㅅㅅㅅㅅ" localSheetId="53">#REF!</definedName>
    <definedName name="ㅅㅅㅅㅅ" localSheetId="57">#REF!</definedName>
    <definedName name="ㅅㅅㅅㅅ" localSheetId="59">#REF!</definedName>
    <definedName name="ㅅㅅㅅㅅ" localSheetId="54">#REF!</definedName>
    <definedName name="ㅅㅅㅅㅅ" localSheetId="56">#REF!</definedName>
    <definedName name="ㅅㅅㅅㅅ" localSheetId="62">#REF!</definedName>
    <definedName name="ㅅㅅㅅㅅ">#REF!</definedName>
    <definedName name="삭" localSheetId="2">#REF!</definedName>
    <definedName name="삭" localSheetId="1">#REF!</definedName>
    <definedName name="삭" localSheetId="3">#REF!</definedName>
    <definedName name="삭" localSheetId="7">#REF!</definedName>
    <definedName name="삭" localSheetId="4">#REF!</definedName>
    <definedName name="삭" localSheetId="5">#REF!</definedName>
    <definedName name="삭" localSheetId="6">#REF!</definedName>
    <definedName name="삭" localSheetId="8">#REF!</definedName>
    <definedName name="삭" localSheetId="9">#REF!</definedName>
    <definedName name="삭" localSheetId="11">#REF!</definedName>
    <definedName name="삭" localSheetId="10">#REF!</definedName>
    <definedName name="삭" localSheetId="16">#REF!</definedName>
    <definedName name="삭" localSheetId="13">#REF!</definedName>
    <definedName name="삭" localSheetId="12">#REF!</definedName>
    <definedName name="삭" localSheetId="15">#REF!</definedName>
    <definedName name="삭" localSheetId="14">#REF!</definedName>
    <definedName name="삭" localSheetId="20">#REF!</definedName>
    <definedName name="삭" localSheetId="17">#REF!</definedName>
    <definedName name="삭" localSheetId="19">#REF!</definedName>
    <definedName name="삭" localSheetId="18">#REF!</definedName>
    <definedName name="삭" localSheetId="24">#REF!</definedName>
    <definedName name="삭" localSheetId="22">#REF!</definedName>
    <definedName name="삭" localSheetId="21">#REF!</definedName>
    <definedName name="삭" localSheetId="23">#REF!</definedName>
    <definedName name="삭" localSheetId="25">#REF!</definedName>
    <definedName name="삭" localSheetId="26">#REF!</definedName>
    <definedName name="삭" localSheetId="27">#REF!</definedName>
    <definedName name="삭" localSheetId="28">#REF!</definedName>
    <definedName name="삭" localSheetId="32">#REF!</definedName>
    <definedName name="삭" localSheetId="33">#REF!</definedName>
    <definedName name="삭" localSheetId="34">#REF!</definedName>
    <definedName name="삭" localSheetId="35">#REF!</definedName>
    <definedName name="삭" localSheetId="29">#REF!</definedName>
    <definedName name="삭" localSheetId="30">#REF!</definedName>
    <definedName name="삭" localSheetId="31">#REF!</definedName>
    <definedName name="삭" localSheetId="36">#REF!</definedName>
    <definedName name="삭" localSheetId="37">#REF!</definedName>
    <definedName name="삭" localSheetId="38">#REF!</definedName>
    <definedName name="삭" localSheetId="39">#REF!</definedName>
    <definedName name="삭" localSheetId="40">#REF!</definedName>
    <definedName name="삭" localSheetId="41">#REF!</definedName>
    <definedName name="삭" localSheetId="42">#REF!</definedName>
    <definedName name="삭" localSheetId="43">#REF!</definedName>
    <definedName name="삭" localSheetId="44">#REF!</definedName>
    <definedName name="삭" localSheetId="61">#REF!</definedName>
    <definedName name="삭" localSheetId="60">#REF!</definedName>
    <definedName name="삭" localSheetId="47">#REF!</definedName>
    <definedName name="삭" localSheetId="46">#REF!</definedName>
    <definedName name="삭" localSheetId="45">#REF!</definedName>
    <definedName name="삭" localSheetId="48">#REF!</definedName>
    <definedName name="삭" localSheetId="50">#REF!</definedName>
    <definedName name="삭" localSheetId="51">#REF!</definedName>
    <definedName name="삭" localSheetId="52">#REF!</definedName>
    <definedName name="삭" localSheetId="49">#REF!</definedName>
    <definedName name="삭" localSheetId="55">#REF!</definedName>
    <definedName name="삭" localSheetId="58">#REF!</definedName>
    <definedName name="삭" localSheetId="53">#REF!</definedName>
    <definedName name="삭" localSheetId="57">#REF!</definedName>
    <definedName name="삭" localSheetId="59">#REF!</definedName>
    <definedName name="삭" localSheetId="54">#REF!</definedName>
    <definedName name="삭" localSheetId="56">#REF!</definedName>
    <definedName name="삭" localSheetId="62">#REF!</definedName>
    <definedName name="삭">#REF!</definedName>
    <definedName name="삭2" localSheetId="2">#REF!</definedName>
    <definedName name="삭2" localSheetId="1">#REF!</definedName>
    <definedName name="삭2" localSheetId="3">#REF!</definedName>
    <definedName name="삭2" localSheetId="7">#REF!</definedName>
    <definedName name="삭2" localSheetId="4">#REF!</definedName>
    <definedName name="삭2" localSheetId="5">#REF!</definedName>
    <definedName name="삭2" localSheetId="6">#REF!</definedName>
    <definedName name="삭2" localSheetId="8">#REF!</definedName>
    <definedName name="삭2" localSheetId="9">#REF!</definedName>
    <definedName name="삭2" localSheetId="11">#REF!</definedName>
    <definedName name="삭2" localSheetId="10">#REF!</definedName>
    <definedName name="삭2" localSheetId="16">#REF!</definedName>
    <definedName name="삭2" localSheetId="13">#REF!</definedName>
    <definedName name="삭2" localSheetId="12">#REF!</definedName>
    <definedName name="삭2" localSheetId="15">#REF!</definedName>
    <definedName name="삭2" localSheetId="14">#REF!</definedName>
    <definedName name="삭2" localSheetId="20">#REF!</definedName>
    <definedName name="삭2" localSheetId="17">#REF!</definedName>
    <definedName name="삭2" localSheetId="19">#REF!</definedName>
    <definedName name="삭2" localSheetId="18">#REF!</definedName>
    <definedName name="삭2" localSheetId="24">#REF!</definedName>
    <definedName name="삭2" localSheetId="22">#REF!</definedName>
    <definedName name="삭2" localSheetId="21">#REF!</definedName>
    <definedName name="삭2" localSheetId="23">#REF!</definedName>
    <definedName name="삭2" localSheetId="25">#REF!</definedName>
    <definedName name="삭2" localSheetId="26">#REF!</definedName>
    <definedName name="삭2" localSheetId="27">#REF!</definedName>
    <definedName name="삭2" localSheetId="28">#REF!</definedName>
    <definedName name="삭2" localSheetId="32">#REF!</definedName>
    <definedName name="삭2" localSheetId="33">#REF!</definedName>
    <definedName name="삭2" localSheetId="34">#REF!</definedName>
    <definedName name="삭2" localSheetId="35">#REF!</definedName>
    <definedName name="삭2" localSheetId="29">#REF!</definedName>
    <definedName name="삭2" localSheetId="30">#REF!</definedName>
    <definedName name="삭2" localSheetId="31">#REF!</definedName>
    <definedName name="삭2" localSheetId="36">#REF!</definedName>
    <definedName name="삭2" localSheetId="37">#REF!</definedName>
    <definedName name="삭2" localSheetId="38">#REF!</definedName>
    <definedName name="삭2" localSheetId="39">#REF!</definedName>
    <definedName name="삭2" localSheetId="40">#REF!</definedName>
    <definedName name="삭2" localSheetId="41">#REF!</definedName>
    <definedName name="삭2" localSheetId="42">#REF!</definedName>
    <definedName name="삭2" localSheetId="43">#REF!</definedName>
    <definedName name="삭2" localSheetId="44">#REF!</definedName>
    <definedName name="삭2" localSheetId="61">#REF!</definedName>
    <definedName name="삭2" localSheetId="60">#REF!</definedName>
    <definedName name="삭2" localSheetId="47">#REF!</definedName>
    <definedName name="삭2" localSheetId="46">#REF!</definedName>
    <definedName name="삭2" localSheetId="45">#REF!</definedName>
    <definedName name="삭2" localSheetId="48">#REF!</definedName>
    <definedName name="삭2" localSheetId="50">#REF!</definedName>
    <definedName name="삭2" localSheetId="51">#REF!</definedName>
    <definedName name="삭2" localSheetId="52">#REF!</definedName>
    <definedName name="삭2" localSheetId="49">#REF!</definedName>
    <definedName name="삭2" localSheetId="55">#REF!</definedName>
    <definedName name="삭2" localSheetId="58">#REF!</definedName>
    <definedName name="삭2" localSheetId="53">#REF!</definedName>
    <definedName name="삭2" localSheetId="57">#REF!</definedName>
    <definedName name="삭2" localSheetId="59">#REF!</definedName>
    <definedName name="삭2" localSheetId="54">#REF!</definedName>
    <definedName name="삭2" localSheetId="56">#REF!</definedName>
    <definedName name="삭2" localSheetId="62">#REF!</definedName>
    <definedName name="삭2">#REF!</definedName>
    <definedName name="삭3" localSheetId="2">#REF!</definedName>
    <definedName name="삭3" localSheetId="1">#REF!</definedName>
    <definedName name="삭3" localSheetId="3">#REF!</definedName>
    <definedName name="삭3" localSheetId="7">#REF!</definedName>
    <definedName name="삭3" localSheetId="4">#REF!</definedName>
    <definedName name="삭3" localSheetId="5">#REF!</definedName>
    <definedName name="삭3" localSheetId="6">#REF!</definedName>
    <definedName name="삭3" localSheetId="8">#REF!</definedName>
    <definedName name="삭3" localSheetId="9">#REF!</definedName>
    <definedName name="삭3" localSheetId="11">#REF!</definedName>
    <definedName name="삭3" localSheetId="10">#REF!</definedName>
    <definedName name="삭3" localSheetId="16">#REF!</definedName>
    <definedName name="삭3" localSheetId="13">#REF!</definedName>
    <definedName name="삭3" localSheetId="12">#REF!</definedName>
    <definedName name="삭3" localSheetId="15">#REF!</definedName>
    <definedName name="삭3" localSheetId="14">#REF!</definedName>
    <definedName name="삭3" localSheetId="20">#REF!</definedName>
    <definedName name="삭3" localSheetId="17">#REF!</definedName>
    <definedName name="삭3" localSheetId="19">#REF!</definedName>
    <definedName name="삭3" localSheetId="18">#REF!</definedName>
    <definedName name="삭3" localSheetId="24">#REF!</definedName>
    <definedName name="삭3" localSheetId="22">#REF!</definedName>
    <definedName name="삭3" localSheetId="21">#REF!</definedName>
    <definedName name="삭3" localSheetId="23">#REF!</definedName>
    <definedName name="삭3" localSheetId="25">#REF!</definedName>
    <definedName name="삭3" localSheetId="26">#REF!</definedName>
    <definedName name="삭3" localSheetId="27">#REF!</definedName>
    <definedName name="삭3" localSheetId="28">#REF!</definedName>
    <definedName name="삭3" localSheetId="32">#REF!</definedName>
    <definedName name="삭3" localSheetId="33">#REF!</definedName>
    <definedName name="삭3" localSheetId="34">#REF!</definedName>
    <definedName name="삭3" localSheetId="35">#REF!</definedName>
    <definedName name="삭3" localSheetId="29">#REF!</definedName>
    <definedName name="삭3" localSheetId="30">#REF!</definedName>
    <definedName name="삭3" localSheetId="31">#REF!</definedName>
    <definedName name="삭3" localSheetId="36">#REF!</definedName>
    <definedName name="삭3" localSheetId="37">#REF!</definedName>
    <definedName name="삭3" localSheetId="38">#REF!</definedName>
    <definedName name="삭3" localSheetId="39">#REF!</definedName>
    <definedName name="삭3" localSheetId="40">#REF!</definedName>
    <definedName name="삭3" localSheetId="41">#REF!</definedName>
    <definedName name="삭3" localSheetId="42">#REF!</definedName>
    <definedName name="삭3" localSheetId="43">#REF!</definedName>
    <definedName name="삭3" localSheetId="44">#REF!</definedName>
    <definedName name="삭3" localSheetId="61">#REF!</definedName>
    <definedName name="삭3" localSheetId="60">#REF!</definedName>
    <definedName name="삭3" localSheetId="47">#REF!</definedName>
    <definedName name="삭3" localSheetId="46">#REF!</definedName>
    <definedName name="삭3" localSheetId="45">#REF!</definedName>
    <definedName name="삭3" localSheetId="48">#REF!</definedName>
    <definedName name="삭3" localSheetId="50">#REF!</definedName>
    <definedName name="삭3" localSheetId="51">#REF!</definedName>
    <definedName name="삭3" localSheetId="52">#REF!</definedName>
    <definedName name="삭3" localSheetId="49">#REF!</definedName>
    <definedName name="삭3" localSheetId="55">#REF!</definedName>
    <definedName name="삭3" localSheetId="58">#REF!</definedName>
    <definedName name="삭3" localSheetId="53">#REF!</definedName>
    <definedName name="삭3" localSheetId="57">#REF!</definedName>
    <definedName name="삭3" localSheetId="59">#REF!</definedName>
    <definedName name="삭3" localSheetId="54">#REF!</definedName>
    <definedName name="삭3" localSheetId="56">#REF!</definedName>
    <definedName name="삭3" localSheetId="62">#REF!</definedName>
    <definedName name="삭3">#REF!</definedName>
    <definedName name="새9월" localSheetId="2">#REF!</definedName>
    <definedName name="새9월" localSheetId="1">#REF!</definedName>
    <definedName name="새9월" localSheetId="3">#REF!</definedName>
    <definedName name="새9월" localSheetId="7">#REF!</definedName>
    <definedName name="새9월" localSheetId="4">#REF!</definedName>
    <definedName name="새9월" localSheetId="5">#REF!</definedName>
    <definedName name="새9월" localSheetId="6">#REF!</definedName>
    <definedName name="새9월" localSheetId="8">#REF!</definedName>
    <definedName name="새9월" localSheetId="9">#REF!</definedName>
    <definedName name="새9월" localSheetId="11">#REF!</definedName>
    <definedName name="새9월" localSheetId="10">#REF!</definedName>
    <definedName name="새9월" localSheetId="16">#REF!</definedName>
    <definedName name="새9월" localSheetId="13">#REF!</definedName>
    <definedName name="새9월" localSheetId="12">#REF!</definedName>
    <definedName name="새9월" localSheetId="15">#REF!</definedName>
    <definedName name="새9월" localSheetId="14">#REF!</definedName>
    <definedName name="새9월" localSheetId="20">#REF!</definedName>
    <definedName name="새9월" localSheetId="17">#REF!</definedName>
    <definedName name="새9월" localSheetId="19">#REF!</definedName>
    <definedName name="새9월" localSheetId="18">#REF!</definedName>
    <definedName name="새9월" localSheetId="24">#REF!</definedName>
    <definedName name="새9월" localSheetId="22">#REF!</definedName>
    <definedName name="새9월" localSheetId="21">#REF!</definedName>
    <definedName name="새9월" localSheetId="23">#REF!</definedName>
    <definedName name="새9월" localSheetId="25">#REF!</definedName>
    <definedName name="새9월" localSheetId="26">#REF!</definedName>
    <definedName name="새9월" localSheetId="27">#REF!</definedName>
    <definedName name="새9월" localSheetId="28">#REF!</definedName>
    <definedName name="새9월" localSheetId="32">#REF!</definedName>
    <definedName name="새9월" localSheetId="33">#REF!</definedName>
    <definedName name="새9월" localSheetId="34">#REF!</definedName>
    <definedName name="새9월" localSheetId="35">#REF!</definedName>
    <definedName name="새9월" localSheetId="29">#REF!</definedName>
    <definedName name="새9월" localSheetId="30">#REF!</definedName>
    <definedName name="새9월" localSheetId="31">#REF!</definedName>
    <definedName name="새9월" localSheetId="36">#REF!</definedName>
    <definedName name="새9월" localSheetId="37">#REF!</definedName>
    <definedName name="새9월" localSheetId="38">#REF!</definedName>
    <definedName name="새9월" localSheetId="39">#REF!</definedName>
    <definedName name="새9월" localSheetId="40">#REF!</definedName>
    <definedName name="새9월" localSheetId="41">#REF!</definedName>
    <definedName name="새9월" localSheetId="42">#REF!</definedName>
    <definedName name="새9월" localSheetId="43">#REF!</definedName>
    <definedName name="새9월" localSheetId="44">#REF!</definedName>
    <definedName name="새9월" localSheetId="61">#REF!</definedName>
    <definedName name="새9월" localSheetId="60">#REF!</definedName>
    <definedName name="새9월" localSheetId="47">#REF!</definedName>
    <definedName name="새9월" localSheetId="46">#REF!</definedName>
    <definedName name="새9월" localSheetId="45">#REF!</definedName>
    <definedName name="새9월" localSheetId="48">#REF!</definedName>
    <definedName name="새9월" localSheetId="50">#REF!</definedName>
    <definedName name="새9월" localSheetId="51">#REF!</definedName>
    <definedName name="새9월" localSheetId="52">#REF!</definedName>
    <definedName name="새9월" localSheetId="49">#REF!</definedName>
    <definedName name="새9월" localSheetId="55">#REF!</definedName>
    <definedName name="새9월" localSheetId="58">#REF!</definedName>
    <definedName name="새9월" localSheetId="53">#REF!</definedName>
    <definedName name="새9월" localSheetId="57">#REF!</definedName>
    <definedName name="새9월" localSheetId="59">#REF!</definedName>
    <definedName name="새9월" localSheetId="54">#REF!</definedName>
    <definedName name="새9월" localSheetId="56">#REF!</definedName>
    <definedName name="새9월" localSheetId="62">#REF!</definedName>
    <definedName name="새9월">#REF!</definedName>
    <definedName name="새새" localSheetId="2">'[34]사업계획(97년)'!#REF!</definedName>
    <definedName name="새새" localSheetId="1">'[34]사업계획(97년)'!#REF!</definedName>
    <definedName name="새새" localSheetId="3">'[34]사업계획(97년)'!#REF!</definedName>
    <definedName name="새새" localSheetId="7">'[34]사업계획(97년)'!#REF!</definedName>
    <definedName name="새새" localSheetId="4">'[34]사업계획(97년)'!#REF!</definedName>
    <definedName name="새새" localSheetId="5">'[34]사업계획(97년)'!#REF!</definedName>
    <definedName name="새새" localSheetId="6">'[34]사업계획(97년)'!#REF!</definedName>
    <definedName name="새새" localSheetId="8">'[34]사업계획(97년)'!#REF!</definedName>
    <definedName name="새새" localSheetId="9">'[34]사업계획(97년)'!#REF!</definedName>
    <definedName name="새새" localSheetId="11">'[34]사업계획(97년)'!#REF!</definedName>
    <definedName name="새새" localSheetId="10">'[34]사업계획(97년)'!#REF!</definedName>
    <definedName name="새새" localSheetId="16">'[34]사업계획(97년)'!#REF!</definedName>
    <definedName name="새새" localSheetId="13">'[34]사업계획(97년)'!#REF!</definedName>
    <definedName name="새새" localSheetId="12">'[34]사업계획(97년)'!#REF!</definedName>
    <definedName name="새새" localSheetId="15">'[34]사업계획(97년)'!#REF!</definedName>
    <definedName name="새새" localSheetId="14">'[34]사업계획(97년)'!#REF!</definedName>
    <definedName name="새새" localSheetId="20">'[34]사업계획(97년)'!#REF!</definedName>
    <definedName name="새새" localSheetId="17">'[34]사업계획(97년)'!#REF!</definedName>
    <definedName name="새새" localSheetId="19">'[34]사업계획(97년)'!#REF!</definedName>
    <definedName name="새새" localSheetId="18">'[34]사업계획(97년)'!#REF!</definedName>
    <definedName name="새새" localSheetId="24">'[34]사업계획(97년)'!#REF!</definedName>
    <definedName name="새새" localSheetId="22">'[34]사업계획(97년)'!#REF!</definedName>
    <definedName name="새새" localSheetId="21">'[34]사업계획(97년)'!#REF!</definedName>
    <definedName name="새새" localSheetId="23">'[34]사업계획(97년)'!#REF!</definedName>
    <definedName name="새새" localSheetId="25">'[34]사업계획(97년)'!#REF!</definedName>
    <definedName name="새새" localSheetId="26">'[34]사업계획(97년)'!#REF!</definedName>
    <definedName name="새새" localSheetId="27">'[34]사업계획(97년)'!#REF!</definedName>
    <definedName name="새새" localSheetId="28">'[34]사업계획(97년)'!#REF!</definedName>
    <definedName name="새새" localSheetId="32">'[34]사업계획(97년)'!#REF!</definedName>
    <definedName name="새새" localSheetId="33">'[34]사업계획(97년)'!#REF!</definedName>
    <definedName name="새새" localSheetId="34">'[34]사업계획(97년)'!#REF!</definedName>
    <definedName name="새새" localSheetId="35">'[34]사업계획(97년)'!#REF!</definedName>
    <definedName name="새새" localSheetId="29">'[34]사업계획(97년)'!#REF!</definedName>
    <definedName name="새새" localSheetId="30">'[34]사업계획(97년)'!#REF!</definedName>
    <definedName name="새새" localSheetId="31">'[34]사업계획(97년)'!#REF!</definedName>
    <definedName name="새새" localSheetId="36">'[34]사업계획(97년)'!#REF!</definedName>
    <definedName name="새새" localSheetId="37">'[34]사업계획(97년)'!#REF!</definedName>
    <definedName name="새새" localSheetId="38">'[34]사업계획(97년)'!#REF!</definedName>
    <definedName name="새새" localSheetId="39">'[34]사업계획(97년)'!#REF!</definedName>
    <definedName name="새새" localSheetId="40">'[34]사업계획(97년)'!#REF!</definedName>
    <definedName name="새새" localSheetId="41">'[34]사업계획(97년)'!#REF!</definedName>
    <definedName name="새새" localSheetId="42">'[34]사업계획(97년)'!#REF!</definedName>
    <definedName name="새새" localSheetId="43">'[34]사업계획(97년)'!#REF!</definedName>
    <definedName name="새새" localSheetId="44">'[34]사업계획(97년)'!#REF!</definedName>
    <definedName name="새새" localSheetId="61">'[34]사업계획(97년)'!#REF!</definedName>
    <definedName name="새새" localSheetId="60">'[34]사업계획(97년)'!#REF!</definedName>
    <definedName name="새새" localSheetId="47">'[34]사업계획(97년)'!#REF!</definedName>
    <definedName name="새새" localSheetId="46">'[34]사업계획(97년)'!#REF!</definedName>
    <definedName name="새새" localSheetId="45">'[34]사업계획(97년)'!#REF!</definedName>
    <definedName name="새새" localSheetId="48">'[34]사업계획(97년)'!#REF!</definedName>
    <definedName name="새새" localSheetId="50">'[34]사업계획(97년)'!#REF!</definedName>
    <definedName name="새새" localSheetId="51">'[34]사업계획(97년)'!#REF!</definedName>
    <definedName name="새새" localSheetId="52">'[34]사업계획(97년)'!#REF!</definedName>
    <definedName name="새새" localSheetId="49">'[34]사업계획(97년)'!#REF!</definedName>
    <definedName name="새새" localSheetId="55">'[34]사업계획(97년)'!#REF!</definedName>
    <definedName name="새새" localSheetId="58">'[34]사업계획(97년)'!#REF!</definedName>
    <definedName name="새새" localSheetId="53">'[34]사업계획(97년)'!#REF!</definedName>
    <definedName name="새새" localSheetId="57">'[34]사업계획(97년)'!#REF!</definedName>
    <definedName name="새새" localSheetId="59">'[34]사업계획(97년)'!#REF!</definedName>
    <definedName name="새새" localSheetId="54">'[34]사업계획(97년)'!#REF!</definedName>
    <definedName name="새새" localSheetId="56">'[34]사업계획(97년)'!#REF!</definedName>
    <definedName name="새새" localSheetId="62">'[34]사업계획(97년)'!#REF!</definedName>
    <definedName name="새새">'[34]사업계획(97년)'!#REF!</definedName>
    <definedName name="새이름" localSheetId="2" hidden="1">[35]수정시산표!#REF!</definedName>
    <definedName name="새이름" localSheetId="1" hidden="1">[35]수정시산표!#REF!</definedName>
    <definedName name="새이름" localSheetId="3" hidden="1">[35]수정시산표!#REF!</definedName>
    <definedName name="새이름" localSheetId="7" hidden="1">[35]수정시산표!#REF!</definedName>
    <definedName name="새이름" localSheetId="4" hidden="1">[35]수정시산표!#REF!</definedName>
    <definedName name="새이름" localSheetId="5" hidden="1">[35]수정시산표!#REF!</definedName>
    <definedName name="새이름" localSheetId="6" hidden="1">[35]수정시산표!#REF!</definedName>
    <definedName name="새이름" localSheetId="8" hidden="1">[35]수정시산표!#REF!</definedName>
    <definedName name="새이름" localSheetId="9" hidden="1">[35]수정시산표!#REF!</definedName>
    <definedName name="새이름" localSheetId="11" hidden="1">[35]수정시산표!#REF!</definedName>
    <definedName name="새이름" localSheetId="10" hidden="1">[35]수정시산표!#REF!</definedName>
    <definedName name="새이름" localSheetId="16" hidden="1">[35]수정시산표!#REF!</definedName>
    <definedName name="새이름" localSheetId="13" hidden="1">[35]수정시산표!#REF!</definedName>
    <definedName name="새이름" localSheetId="12" hidden="1">[35]수정시산표!#REF!</definedName>
    <definedName name="새이름" localSheetId="15" hidden="1">[35]수정시산표!#REF!</definedName>
    <definedName name="새이름" localSheetId="14" hidden="1">[35]수정시산표!#REF!</definedName>
    <definedName name="새이름" localSheetId="20" hidden="1">[35]수정시산표!#REF!</definedName>
    <definedName name="새이름" localSheetId="17" hidden="1">[35]수정시산표!#REF!</definedName>
    <definedName name="새이름" localSheetId="19" hidden="1">[35]수정시산표!#REF!</definedName>
    <definedName name="새이름" localSheetId="18" hidden="1">[35]수정시산표!#REF!</definedName>
    <definedName name="새이름" localSheetId="24" hidden="1">[35]수정시산표!#REF!</definedName>
    <definedName name="새이름" localSheetId="22" hidden="1">[35]수정시산표!#REF!</definedName>
    <definedName name="새이름" localSheetId="21" hidden="1">[35]수정시산표!#REF!</definedName>
    <definedName name="새이름" localSheetId="23" hidden="1">[35]수정시산표!#REF!</definedName>
    <definedName name="새이름" localSheetId="25" hidden="1">[35]수정시산표!#REF!</definedName>
    <definedName name="새이름" localSheetId="26" hidden="1">[35]수정시산표!#REF!</definedName>
    <definedName name="새이름" localSheetId="27" hidden="1">[35]수정시산표!#REF!</definedName>
    <definedName name="새이름" localSheetId="28" hidden="1">[35]수정시산표!#REF!</definedName>
    <definedName name="새이름" localSheetId="32" hidden="1">[35]수정시산표!#REF!</definedName>
    <definedName name="새이름" localSheetId="33" hidden="1">[35]수정시산표!#REF!</definedName>
    <definedName name="새이름" localSheetId="34" hidden="1">[35]수정시산표!#REF!</definedName>
    <definedName name="새이름" localSheetId="35" hidden="1">[35]수정시산표!#REF!</definedName>
    <definedName name="새이름" localSheetId="29" hidden="1">[35]수정시산표!#REF!</definedName>
    <definedName name="새이름" localSheetId="30" hidden="1">[35]수정시산표!#REF!</definedName>
    <definedName name="새이름" localSheetId="31" hidden="1">[35]수정시산표!#REF!</definedName>
    <definedName name="새이름" localSheetId="36" hidden="1">[35]수정시산표!#REF!</definedName>
    <definedName name="새이름" localSheetId="37" hidden="1">[35]수정시산표!#REF!</definedName>
    <definedName name="새이름" localSheetId="38" hidden="1">[35]수정시산표!#REF!</definedName>
    <definedName name="새이름" localSheetId="39" hidden="1">[35]수정시산표!#REF!</definedName>
    <definedName name="새이름" localSheetId="40" hidden="1">[35]수정시산표!#REF!</definedName>
    <definedName name="새이름" localSheetId="41" hidden="1">[35]수정시산표!#REF!</definedName>
    <definedName name="새이름" localSheetId="42" hidden="1">[35]수정시산표!#REF!</definedName>
    <definedName name="새이름" localSheetId="43" hidden="1">[35]수정시산표!#REF!</definedName>
    <definedName name="새이름" localSheetId="44" hidden="1">[35]수정시산표!#REF!</definedName>
    <definedName name="새이름" localSheetId="61" hidden="1">[35]수정시산표!#REF!</definedName>
    <definedName name="새이름" localSheetId="60" hidden="1">[35]수정시산표!#REF!</definedName>
    <definedName name="새이름" localSheetId="47" hidden="1">[35]수정시산표!#REF!</definedName>
    <definedName name="새이름" localSheetId="46" hidden="1">[35]수정시산표!#REF!</definedName>
    <definedName name="새이름" localSheetId="45" hidden="1">[35]수정시산표!#REF!</definedName>
    <definedName name="새이름" localSheetId="48" hidden="1">[35]수정시산표!#REF!</definedName>
    <definedName name="새이름" localSheetId="50" hidden="1">[35]수정시산표!#REF!</definedName>
    <definedName name="새이름" localSheetId="51" hidden="1">[35]수정시산표!#REF!</definedName>
    <definedName name="새이름" localSheetId="52" hidden="1">[35]수정시산표!#REF!</definedName>
    <definedName name="새이름" localSheetId="49" hidden="1">[35]수정시산표!#REF!</definedName>
    <definedName name="새이름" localSheetId="55" hidden="1">[35]수정시산표!#REF!</definedName>
    <definedName name="새이름" localSheetId="58" hidden="1">[35]수정시산표!#REF!</definedName>
    <definedName name="새이름" localSheetId="53" hidden="1">[35]수정시산표!#REF!</definedName>
    <definedName name="새이름" localSheetId="57" hidden="1">[35]수정시산표!#REF!</definedName>
    <definedName name="새이름" localSheetId="59" hidden="1">[35]수정시산표!#REF!</definedName>
    <definedName name="새이름" localSheetId="54" hidden="1">[35]수정시산표!#REF!</definedName>
    <definedName name="새이름" localSheetId="56" hidden="1">[35]수정시산표!#REF!</definedName>
    <definedName name="새이름" localSheetId="62" hidden="1">[35]수정시산표!#REF!</definedName>
    <definedName name="새이름" hidden="1">[35]수정시산표!#REF!</definedName>
    <definedName name="새트내장" localSheetId="2">#REF!</definedName>
    <definedName name="새트내장" localSheetId="1">#REF!</definedName>
    <definedName name="새트내장" localSheetId="3">#REF!</definedName>
    <definedName name="새트내장" localSheetId="7">#REF!</definedName>
    <definedName name="새트내장" localSheetId="4">#REF!</definedName>
    <definedName name="새트내장" localSheetId="5">#REF!</definedName>
    <definedName name="새트내장" localSheetId="6">#REF!</definedName>
    <definedName name="새트내장" localSheetId="8">#REF!</definedName>
    <definedName name="새트내장" localSheetId="9">#REF!</definedName>
    <definedName name="새트내장" localSheetId="11">#REF!</definedName>
    <definedName name="새트내장" localSheetId="10">#REF!</definedName>
    <definedName name="새트내장" localSheetId="16">#REF!</definedName>
    <definedName name="새트내장" localSheetId="13">#REF!</definedName>
    <definedName name="새트내장" localSheetId="12">#REF!</definedName>
    <definedName name="새트내장" localSheetId="15">#REF!</definedName>
    <definedName name="새트내장" localSheetId="14">#REF!</definedName>
    <definedName name="새트내장" localSheetId="20">#REF!</definedName>
    <definedName name="새트내장" localSheetId="17">#REF!</definedName>
    <definedName name="새트내장" localSheetId="19">#REF!</definedName>
    <definedName name="새트내장" localSheetId="18">#REF!</definedName>
    <definedName name="새트내장" localSheetId="24">#REF!</definedName>
    <definedName name="새트내장" localSheetId="22">#REF!</definedName>
    <definedName name="새트내장" localSheetId="21">#REF!</definedName>
    <definedName name="새트내장" localSheetId="23">#REF!</definedName>
    <definedName name="새트내장" localSheetId="25">#REF!</definedName>
    <definedName name="새트내장" localSheetId="26">#REF!</definedName>
    <definedName name="새트내장" localSheetId="27">#REF!</definedName>
    <definedName name="새트내장" localSheetId="28">#REF!</definedName>
    <definedName name="새트내장" localSheetId="32">#REF!</definedName>
    <definedName name="새트내장" localSheetId="33">#REF!</definedName>
    <definedName name="새트내장" localSheetId="34">#REF!</definedName>
    <definedName name="새트내장" localSheetId="35">#REF!</definedName>
    <definedName name="새트내장" localSheetId="29">#REF!</definedName>
    <definedName name="새트내장" localSheetId="30">#REF!</definedName>
    <definedName name="새트내장" localSheetId="31">#REF!</definedName>
    <definedName name="새트내장" localSheetId="36">#REF!</definedName>
    <definedName name="새트내장" localSheetId="37">#REF!</definedName>
    <definedName name="새트내장" localSheetId="38">#REF!</definedName>
    <definedName name="새트내장" localSheetId="39">#REF!</definedName>
    <definedName name="새트내장" localSheetId="40">#REF!</definedName>
    <definedName name="새트내장" localSheetId="41">#REF!</definedName>
    <definedName name="새트내장" localSheetId="42">#REF!</definedName>
    <definedName name="새트내장" localSheetId="43">#REF!</definedName>
    <definedName name="새트내장" localSheetId="44">#REF!</definedName>
    <definedName name="새트내장" localSheetId="61">#REF!</definedName>
    <definedName name="새트내장" localSheetId="60">#REF!</definedName>
    <definedName name="새트내장" localSheetId="47">#REF!</definedName>
    <definedName name="새트내장" localSheetId="46">#REF!</definedName>
    <definedName name="새트내장" localSheetId="45">#REF!</definedName>
    <definedName name="새트내장" localSheetId="48">#REF!</definedName>
    <definedName name="새트내장" localSheetId="50">#REF!</definedName>
    <definedName name="새트내장" localSheetId="51">#REF!</definedName>
    <definedName name="새트내장" localSheetId="52">#REF!</definedName>
    <definedName name="새트내장" localSheetId="49">#REF!</definedName>
    <definedName name="새트내장" localSheetId="55">#REF!</definedName>
    <definedName name="새트내장" localSheetId="58">#REF!</definedName>
    <definedName name="새트내장" localSheetId="53">#REF!</definedName>
    <definedName name="새트내장" localSheetId="57">#REF!</definedName>
    <definedName name="새트내장" localSheetId="59">#REF!</definedName>
    <definedName name="새트내장" localSheetId="54">#REF!</definedName>
    <definedName name="새트내장" localSheetId="56">#REF!</definedName>
    <definedName name="새트내장" localSheetId="62">#REF!</definedName>
    <definedName name="새트내장">#REF!</definedName>
    <definedName name="생기" localSheetId="2">#REF!</definedName>
    <definedName name="생기" localSheetId="1">#REF!</definedName>
    <definedName name="생기" localSheetId="3">#REF!</definedName>
    <definedName name="생기" localSheetId="7">#REF!</definedName>
    <definedName name="생기" localSheetId="4">#REF!</definedName>
    <definedName name="생기" localSheetId="5">#REF!</definedName>
    <definedName name="생기" localSheetId="6">#REF!</definedName>
    <definedName name="생기" localSheetId="8">#REF!</definedName>
    <definedName name="생기" localSheetId="9">#REF!</definedName>
    <definedName name="생기" localSheetId="11">#REF!</definedName>
    <definedName name="생기" localSheetId="10">#REF!</definedName>
    <definedName name="생기" localSheetId="16">#REF!</definedName>
    <definedName name="생기" localSheetId="13">#REF!</definedName>
    <definedName name="생기" localSheetId="12">#REF!</definedName>
    <definedName name="생기" localSheetId="15">#REF!</definedName>
    <definedName name="생기" localSheetId="14">#REF!</definedName>
    <definedName name="생기" localSheetId="20">#REF!</definedName>
    <definedName name="생기" localSheetId="17">#REF!</definedName>
    <definedName name="생기" localSheetId="19">#REF!</definedName>
    <definedName name="생기" localSheetId="18">#REF!</definedName>
    <definedName name="생기" localSheetId="24">#REF!</definedName>
    <definedName name="생기" localSheetId="22">#REF!</definedName>
    <definedName name="생기" localSheetId="21">#REF!</definedName>
    <definedName name="생기" localSheetId="23">#REF!</definedName>
    <definedName name="생기" localSheetId="25">#REF!</definedName>
    <definedName name="생기" localSheetId="26">#REF!</definedName>
    <definedName name="생기" localSheetId="27">#REF!</definedName>
    <definedName name="생기" localSheetId="28">#REF!</definedName>
    <definedName name="생기" localSheetId="32">#REF!</definedName>
    <definedName name="생기" localSheetId="33">#REF!</definedName>
    <definedName name="생기" localSheetId="34">#REF!</definedName>
    <definedName name="생기" localSheetId="35">#REF!</definedName>
    <definedName name="생기" localSheetId="29">#REF!</definedName>
    <definedName name="생기" localSheetId="30">#REF!</definedName>
    <definedName name="생기" localSheetId="31">#REF!</definedName>
    <definedName name="생기" localSheetId="36">#REF!</definedName>
    <definedName name="생기" localSheetId="37">#REF!</definedName>
    <definedName name="생기" localSheetId="38">#REF!</definedName>
    <definedName name="생기" localSheetId="39">#REF!</definedName>
    <definedName name="생기" localSheetId="40">#REF!</definedName>
    <definedName name="생기" localSheetId="41">#REF!</definedName>
    <definedName name="생기" localSheetId="42">#REF!</definedName>
    <definedName name="생기" localSheetId="43">#REF!</definedName>
    <definedName name="생기" localSheetId="44">#REF!</definedName>
    <definedName name="생기" localSheetId="61">#REF!</definedName>
    <definedName name="생기" localSheetId="60">#REF!</definedName>
    <definedName name="생기" localSheetId="47">#REF!</definedName>
    <definedName name="생기" localSheetId="46">#REF!</definedName>
    <definedName name="생기" localSheetId="45">#REF!</definedName>
    <definedName name="생기" localSheetId="48">#REF!</definedName>
    <definedName name="생기" localSheetId="50">#REF!</definedName>
    <definedName name="생기" localSheetId="51">#REF!</definedName>
    <definedName name="생기" localSheetId="52">#REF!</definedName>
    <definedName name="생기" localSheetId="49">#REF!</definedName>
    <definedName name="생기" localSheetId="55">#REF!</definedName>
    <definedName name="생기" localSheetId="58">#REF!</definedName>
    <definedName name="생기" localSheetId="53">#REF!</definedName>
    <definedName name="생기" localSheetId="57">#REF!</definedName>
    <definedName name="생기" localSheetId="59">#REF!</definedName>
    <definedName name="생기" localSheetId="54">#REF!</definedName>
    <definedName name="생기" localSheetId="56">#REF!</definedName>
    <definedName name="생기" localSheetId="62">#REF!</definedName>
    <definedName name="생기">#REF!</definedName>
    <definedName name="생산기술" localSheetId="2">#REF!</definedName>
    <definedName name="생산기술" localSheetId="1">#REF!</definedName>
    <definedName name="생산기술" localSheetId="3">#REF!</definedName>
    <definedName name="생산기술" localSheetId="7">#REF!</definedName>
    <definedName name="생산기술" localSheetId="4">#REF!</definedName>
    <definedName name="생산기술" localSheetId="5">#REF!</definedName>
    <definedName name="생산기술" localSheetId="6">#REF!</definedName>
    <definedName name="생산기술" localSheetId="8">#REF!</definedName>
    <definedName name="생산기술" localSheetId="9">#REF!</definedName>
    <definedName name="생산기술" localSheetId="11">#REF!</definedName>
    <definedName name="생산기술" localSheetId="10">#REF!</definedName>
    <definedName name="생산기술" localSheetId="16">#REF!</definedName>
    <definedName name="생산기술" localSheetId="13">#REF!</definedName>
    <definedName name="생산기술" localSheetId="12">#REF!</definedName>
    <definedName name="생산기술" localSheetId="15">#REF!</definedName>
    <definedName name="생산기술" localSheetId="14">#REF!</definedName>
    <definedName name="생산기술" localSheetId="20">#REF!</definedName>
    <definedName name="생산기술" localSheetId="17">#REF!</definedName>
    <definedName name="생산기술" localSheetId="19">#REF!</definedName>
    <definedName name="생산기술" localSheetId="18">#REF!</definedName>
    <definedName name="생산기술" localSheetId="24">#REF!</definedName>
    <definedName name="생산기술" localSheetId="22">#REF!</definedName>
    <definedName name="생산기술" localSheetId="21">#REF!</definedName>
    <definedName name="생산기술" localSheetId="23">#REF!</definedName>
    <definedName name="생산기술" localSheetId="25">#REF!</definedName>
    <definedName name="생산기술" localSheetId="26">#REF!</definedName>
    <definedName name="생산기술" localSheetId="27">#REF!</definedName>
    <definedName name="생산기술" localSheetId="28">#REF!</definedName>
    <definedName name="생산기술" localSheetId="32">#REF!</definedName>
    <definedName name="생산기술" localSheetId="33">#REF!</definedName>
    <definedName name="생산기술" localSheetId="34">#REF!</definedName>
    <definedName name="생산기술" localSheetId="35">#REF!</definedName>
    <definedName name="생산기술" localSheetId="29">#REF!</definedName>
    <definedName name="생산기술" localSheetId="30">#REF!</definedName>
    <definedName name="생산기술" localSheetId="31">#REF!</definedName>
    <definedName name="생산기술" localSheetId="36">#REF!</definedName>
    <definedName name="생산기술" localSheetId="37">#REF!</definedName>
    <definedName name="생산기술" localSheetId="38">#REF!</definedName>
    <definedName name="생산기술" localSheetId="39">#REF!</definedName>
    <definedName name="생산기술" localSheetId="40">#REF!</definedName>
    <definedName name="생산기술" localSheetId="41">#REF!</definedName>
    <definedName name="생산기술" localSheetId="42">#REF!</definedName>
    <definedName name="생산기술" localSheetId="43">#REF!</definedName>
    <definedName name="생산기술" localSheetId="44">#REF!</definedName>
    <definedName name="생산기술" localSheetId="61">#REF!</definedName>
    <definedName name="생산기술" localSheetId="60">#REF!</definedName>
    <definedName name="생산기술" localSheetId="47">#REF!</definedName>
    <definedName name="생산기술" localSheetId="46">#REF!</definedName>
    <definedName name="생산기술" localSheetId="45">#REF!</definedName>
    <definedName name="생산기술" localSheetId="48">#REF!</definedName>
    <definedName name="생산기술" localSheetId="50">#REF!</definedName>
    <definedName name="생산기술" localSheetId="51">#REF!</definedName>
    <definedName name="생산기술" localSheetId="52">#REF!</definedName>
    <definedName name="생산기술" localSheetId="49">#REF!</definedName>
    <definedName name="생산기술" localSheetId="55">#REF!</definedName>
    <definedName name="생산기술" localSheetId="58">#REF!</definedName>
    <definedName name="생산기술" localSheetId="53">#REF!</definedName>
    <definedName name="생산기술" localSheetId="57">#REF!</definedName>
    <definedName name="생산기술" localSheetId="59">#REF!</definedName>
    <definedName name="생산기술" localSheetId="54">#REF!</definedName>
    <definedName name="생산기술" localSheetId="56">#REF!</definedName>
    <definedName name="생산기술" localSheetId="62">#REF!</definedName>
    <definedName name="생산기술">#REF!</definedName>
    <definedName name="생할용품류">[7]문자표!$O$142</definedName>
    <definedName name="생활용품류" localSheetId="2">#REF!</definedName>
    <definedName name="생활용품류" localSheetId="1">#REF!</definedName>
    <definedName name="생활용품류" localSheetId="3">#REF!</definedName>
    <definedName name="생활용품류" localSheetId="7">#REF!</definedName>
    <definedName name="생활용품류" localSheetId="4">#REF!</definedName>
    <definedName name="생활용품류" localSheetId="5">#REF!</definedName>
    <definedName name="생활용품류" localSheetId="6">#REF!</definedName>
    <definedName name="생활용품류" localSheetId="8">#REF!</definedName>
    <definedName name="생활용품류" localSheetId="9">#REF!</definedName>
    <definedName name="생활용품류" localSheetId="11">#REF!</definedName>
    <definedName name="생활용품류" localSheetId="10">#REF!</definedName>
    <definedName name="생활용품류" localSheetId="16">#REF!</definedName>
    <definedName name="생활용품류" localSheetId="13">#REF!</definedName>
    <definedName name="생활용품류" localSheetId="12">#REF!</definedName>
    <definedName name="생활용품류" localSheetId="15">#REF!</definedName>
    <definedName name="생활용품류" localSheetId="14">#REF!</definedName>
    <definedName name="생활용품류" localSheetId="20">#REF!</definedName>
    <definedName name="생활용품류" localSheetId="17">#REF!</definedName>
    <definedName name="생활용품류" localSheetId="19">#REF!</definedName>
    <definedName name="생활용품류" localSheetId="18">#REF!</definedName>
    <definedName name="생활용품류" localSheetId="24">#REF!</definedName>
    <definedName name="생활용품류" localSheetId="22">#REF!</definedName>
    <definedName name="생활용품류" localSheetId="21">#REF!</definedName>
    <definedName name="생활용품류" localSheetId="23">#REF!</definedName>
    <definedName name="생활용품류" localSheetId="25">#REF!</definedName>
    <definedName name="생활용품류" localSheetId="26">#REF!</definedName>
    <definedName name="생활용품류" localSheetId="27">#REF!</definedName>
    <definedName name="생활용품류" localSheetId="28">#REF!</definedName>
    <definedName name="생활용품류" localSheetId="32">#REF!</definedName>
    <definedName name="생활용품류" localSheetId="33">#REF!</definedName>
    <definedName name="생활용품류" localSheetId="34">#REF!</definedName>
    <definedName name="생활용품류" localSheetId="35">#REF!</definedName>
    <definedName name="생활용품류" localSheetId="29">#REF!</definedName>
    <definedName name="생활용품류" localSheetId="30">#REF!</definedName>
    <definedName name="생활용품류" localSheetId="31">#REF!</definedName>
    <definedName name="생활용품류" localSheetId="36">#REF!</definedName>
    <definedName name="생활용품류" localSheetId="37">#REF!</definedName>
    <definedName name="생활용품류" localSheetId="38">#REF!</definedName>
    <definedName name="생활용품류" localSheetId="39">#REF!</definedName>
    <definedName name="생활용품류" localSheetId="40">#REF!</definedName>
    <definedName name="생활용품류" localSheetId="41">#REF!</definedName>
    <definedName name="생활용품류" localSheetId="42">#REF!</definedName>
    <definedName name="생활용품류" localSheetId="43">#REF!</definedName>
    <definedName name="생활용품류" localSheetId="44">#REF!</definedName>
    <definedName name="생활용품류" localSheetId="61">#REF!</definedName>
    <definedName name="생활용품류" localSheetId="60">#REF!</definedName>
    <definedName name="생활용품류" localSheetId="47">#REF!</definedName>
    <definedName name="생활용품류" localSheetId="46">#REF!</definedName>
    <definedName name="생활용품류" localSheetId="45">#REF!</definedName>
    <definedName name="생활용품류" localSheetId="48">#REF!</definedName>
    <definedName name="생활용품류" localSheetId="50">#REF!</definedName>
    <definedName name="생활용품류" localSheetId="51">#REF!</definedName>
    <definedName name="생활용품류" localSheetId="52">#REF!</definedName>
    <definedName name="생활용품류" localSheetId="49">#REF!</definedName>
    <definedName name="생활용품류" localSheetId="55">#REF!</definedName>
    <definedName name="생활용품류" localSheetId="58">#REF!</definedName>
    <definedName name="생활용품류" localSheetId="53">#REF!</definedName>
    <definedName name="생활용품류" localSheetId="57">#REF!</definedName>
    <definedName name="생활용품류" localSheetId="59">#REF!</definedName>
    <definedName name="생활용품류" localSheetId="54">#REF!</definedName>
    <definedName name="생활용품류" localSheetId="56">#REF!</definedName>
    <definedName name="생활용품류" localSheetId="62">#REF!</definedName>
    <definedName name="생활용품류">#REF!</definedName>
    <definedName name="서린동" localSheetId="2">#REF!</definedName>
    <definedName name="서린동" localSheetId="1">#REF!</definedName>
    <definedName name="서린동" localSheetId="3">#REF!</definedName>
    <definedName name="서린동" localSheetId="7">#REF!</definedName>
    <definedName name="서린동" localSheetId="4">#REF!</definedName>
    <definedName name="서린동" localSheetId="5">#REF!</definedName>
    <definedName name="서린동" localSheetId="6">#REF!</definedName>
    <definedName name="서린동" localSheetId="8">#REF!</definedName>
    <definedName name="서린동" localSheetId="9">#REF!</definedName>
    <definedName name="서린동" localSheetId="11">#REF!</definedName>
    <definedName name="서린동" localSheetId="10">#REF!</definedName>
    <definedName name="서린동" localSheetId="16">#REF!</definedName>
    <definedName name="서린동" localSheetId="13">#REF!</definedName>
    <definedName name="서린동" localSheetId="12">#REF!</definedName>
    <definedName name="서린동" localSheetId="15">#REF!</definedName>
    <definedName name="서린동" localSheetId="14">#REF!</definedName>
    <definedName name="서린동" localSheetId="20">#REF!</definedName>
    <definedName name="서린동" localSheetId="17">#REF!</definedName>
    <definedName name="서린동" localSheetId="19">#REF!</definedName>
    <definedName name="서린동" localSheetId="18">#REF!</definedName>
    <definedName name="서린동" localSheetId="24">#REF!</definedName>
    <definedName name="서린동" localSheetId="22">#REF!</definedName>
    <definedName name="서린동" localSheetId="21">#REF!</definedName>
    <definedName name="서린동" localSheetId="23">#REF!</definedName>
    <definedName name="서린동" localSheetId="25">#REF!</definedName>
    <definedName name="서린동" localSheetId="26">#REF!</definedName>
    <definedName name="서린동" localSheetId="27">#REF!</definedName>
    <definedName name="서린동" localSheetId="28">#REF!</definedName>
    <definedName name="서린동" localSheetId="32">#REF!</definedName>
    <definedName name="서린동" localSheetId="33">#REF!</definedName>
    <definedName name="서린동" localSheetId="34">#REF!</definedName>
    <definedName name="서린동" localSheetId="35">#REF!</definedName>
    <definedName name="서린동" localSheetId="29">#REF!</definedName>
    <definedName name="서린동" localSheetId="30">#REF!</definedName>
    <definedName name="서린동" localSheetId="31">#REF!</definedName>
    <definedName name="서린동" localSheetId="36">#REF!</definedName>
    <definedName name="서린동" localSheetId="37">#REF!</definedName>
    <definedName name="서린동" localSheetId="38">#REF!</definedName>
    <definedName name="서린동" localSheetId="39">#REF!</definedName>
    <definedName name="서린동" localSheetId="40">#REF!</definedName>
    <definedName name="서린동" localSheetId="41">#REF!</definedName>
    <definedName name="서린동" localSheetId="42">#REF!</definedName>
    <definedName name="서린동" localSheetId="43">#REF!</definedName>
    <definedName name="서린동" localSheetId="44">#REF!</definedName>
    <definedName name="서린동" localSheetId="61">#REF!</definedName>
    <definedName name="서린동" localSheetId="60">#REF!</definedName>
    <definedName name="서린동" localSheetId="47">#REF!</definedName>
    <definedName name="서린동" localSheetId="46">#REF!</definedName>
    <definedName name="서린동" localSheetId="45">#REF!</definedName>
    <definedName name="서린동" localSheetId="48">#REF!</definedName>
    <definedName name="서린동" localSheetId="50">#REF!</definedName>
    <definedName name="서린동" localSheetId="51">#REF!</definedName>
    <definedName name="서린동" localSheetId="52">#REF!</definedName>
    <definedName name="서린동" localSheetId="49">#REF!</definedName>
    <definedName name="서린동" localSheetId="55">#REF!</definedName>
    <definedName name="서린동" localSheetId="58">#REF!</definedName>
    <definedName name="서린동" localSheetId="53">#REF!</definedName>
    <definedName name="서린동" localSheetId="57">#REF!</definedName>
    <definedName name="서린동" localSheetId="59">#REF!</definedName>
    <definedName name="서린동" localSheetId="54">#REF!</definedName>
    <definedName name="서린동" localSheetId="56">#REF!</definedName>
    <definedName name="서린동" localSheetId="62">#REF!</definedName>
    <definedName name="서린동">#REF!</definedName>
    <definedName name="선물환30423" localSheetId="2">#REF!</definedName>
    <definedName name="선물환30423" localSheetId="1">#REF!</definedName>
    <definedName name="선물환30423" localSheetId="3">#REF!</definedName>
    <definedName name="선물환30423" localSheetId="7">#REF!</definedName>
    <definedName name="선물환30423" localSheetId="4">#REF!</definedName>
    <definedName name="선물환30423" localSheetId="5">#REF!</definedName>
    <definedName name="선물환30423" localSheetId="6">#REF!</definedName>
    <definedName name="선물환30423" localSheetId="8">#REF!</definedName>
    <definedName name="선물환30423" localSheetId="9">#REF!</definedName>
    <definedName name="선물환30423" localSheetId="11">#REF!</definedName>
    <definedName name="선물환30423" localSheetId="10">#REF!</definedName>
    <definedName name="선물환30423" localSheetId="16">#REF!</definedName>
    <definedName name="선물환30423" localSheetId="13">#REF!</definedName>
    <definedName name="선물환30423" localSheetId="12">#REF!</definedName>
    <definedName name="선물환30423" localSheetId="15">#REF!</definedName>
    <definedName name="선물환30423" localSheetId="14">#REF!</definedName>
    <definedName name="선물환30423" localSheetId="20">#REF!</definedName>
    <definedName name="선물환30423" localSheetId="17">#REF!</definedName>
    <definedName name="선물환30423" localSheetId="19">#REF!</definedName>
    <definedName name="선물환30423" localSheetId="18">#REF!</definedName>
    <definedName name="선물환30423" localSheetId="24">#REF!</definedName>
    <definedName name="선물환30423" localSheetId="22">#REF!</definedName>
    <definedName name="선물환30423" localSheetId="21">#REF!</definedName>
    <definedName name="선물환30423" localSheetId="23">#REF!</definedName>
    <definedName name="선물환30423" localSheetId="25">#REF!</definedName>
    <definedName name="선물환30423" localSheetId="26">#REF!</definedName>
    <definedName name="선물환30423" localSheetId="27">#REF!</definedName>
    <definedName name="선물환30423" localSheetId="28">#REF!</definedName>
    <definedName name="선물환30423" localSheetId="32">#REF!</definedName>
    <definedName name="선물환30423" localSheetId="33">#REF!</definedName>
    <definedName name="선물환30423" localSheetId="34">#REF!</definedName>
    <definedName name="선물환30423" localSheetId="35">#REF!</definedName>
    <definedName name="선물환30423" localSheetId="29">#REF!</definedName>
    <definedName name="선물환30423" localSheetId="30">#REF!</definedName>
    <definedName name="선물환30423" localSheetId="31">#REF!</definedName>
    <definedName name="선물환30423" localSheetId="36">#REF!</definedName>
    <definedName name="선물환30423" localSheetId="37">#REF!</definedName>
    <definedName name="선물환30423" localSheetId="38">#REF!</definedName>
    <definedName name="선물환30423" localSheetId="39">#REF!</definedName>
    <definedName name="선물환30423" localSheetId="40">#REF!</definedName>
    <definedName name="선물환30423" localSheetId="41">#REF!</definedName>
    <definedName name="선물환30423" localSheetId="42">#REF!</definedName>
    <definedName name="선물환30423" localSheetId="43">#REF!</definedName>
    <definedName name="선물환30423" localSheetId="44">#REF!</definedName>
    <definedName name="선물환30423" localSheetId="61">#REF!</definedName>
    <definedName name="선물환30423" localSheetId="60">#REF!</definedName>
    <definedName name="선물환30423" localSheetId="47">#REF!</definedName>
    <definedName name="선물환30423" localSheetId="46">#REF!</definedName>
    <definedName name="선물환30423" localSheetId="45">#REF!</definedName>
    <definedName name="선물환30423" localSheetId="48">#REF!</definedName>
    <definedName name="선물환30423" localSheetId="50">#REF!</definedName>
    <definedName name="선물환30423" localSheetId="51">#REF!</definedName>
    <definedName name="선물환30423" localSheetId="52">#REF!</definedName>
    <definedName name="선물환30423" localSheetId="49">#REF!</definedName>
    <definedName name="선물환30423" localSheetId="55">#REF!</definedName>
    <definedName name="선물환30423" localSheetId="58">#REF!</definedName>
    <definedName name="선물환30423" localSheetId="53">#REF!</definedName>
    <definedName name="선물환30423" localSheetId="57">#REF!</definedName>
    <definedName name="선물환30423" localSheetId="59">#REF!</definedName>
    <definedName name="선물환30423" localSheetId="54">#REF!</definedName>
    <definedName name="선물환30423" localSheetId="56">#REF!</definedName>
    <definedName name="선물환30423" localSheetId="62">#REF!</definedName>
    <definedName name="선물환30423">#REF!</definedName>
    <definedName name="선수수익원본" localSheetId="2">BlankMacro1</definedName>
    <definedName name="선수수익원본" localSheetId="1">BlankMacro1</definedName>
    <definedName name="선수수익원본" localSheetId="3">BlankMacro1</definedName>
    <definedName name="선수수익원본" localSheetId="7">BlankMacro1</definedName>
    <definedName name="선수수익원본" localSheetId="4">BlankMacro1</definedName>
    <definedName name="선수수익원본" localSheetId="5">BlankMacro1</definedName>
    <definedName name="선수수익원본" localSheetId="6">BlankMacro1</definedName>
    <definedName name="선수수익원본" localSheetId="8">BlankMacro1</definedName>
    <definedName name="선수수익원본" localSheetId="9">BlankMacro1</definedName>
    <definedName name="선수수익원본" localSheetId="11">BlankMacro1</definedName>
    <definedName name="선수수익원본" localSheetId="10">BlankMacro1</definedName>
    <definedName name="선수수익원본" localSheetId="16">BlankMacro1</definedName>
    <definedName name="선수수익원본" localSheetId="13">BlankMacro1</definedName>
    <definedName name="선수수익원본" localSheetId="12">BlankMacro1</definedName>
    <definedName name="선수수익원본" localSheetId="15">BlankMacro1</definedName>
    <definedName name="선수수익원본" localSheetId="14">BlankMacro1</definedName>
    <definedName name="선수수익원본" localSheetId="20">BlankMacro1</definedName>
    <definedName name="선수수익원본" localSheetId="17">BlankMacro1</definedName>
    <definedName name="선수수익원본" localSheetId="19">BlankMacro1</definedName>
    <definedName name="선수수익원본" localSheetId="18">BlankMacro1</definedName>
    <definedName name="선수수익원본" localSheetId="24">BlankMacro1</definedName>
    <definedName name="선수수익원본" localSheetId="22">BlankMacro1</definedName>
    <definedName name="선수수익원본" localSheetId="21">BlankMacro1</definedName>
    <definedName name="선수수익원본" localSheetId="23">BlankMacro1</definedName>
    <definedName name="선수수익원본" localSheetId="25">BlankMacro1</definedName>
    <definedName name="선수수익원본" localSheetId="26">BlankMacro1</definedName>
    <definedName name="선수수익원본" localSheetId="27">BlankMacro1</definedName>
    <definedName name="선수수익원본" localSheetId="28">BlankMacro1</definedName>
    <definedName name="선수수익원본" localSheetId="32">BlankMacro1</definedName>
    <definedName name="선수수익원본" localSheetId="33">BlankMacro1</definedName>
    <definedName name="선수수익원본" localSheetId="34">BlankMacro1</definedName>
    <definedName name="선수수익원본" localSheetId="35">BlankMacro1</definedName>
    <definedName name="선수수익원본" localSheetId="29">BlankMacro1</definedName>
    <definedName name="선수수익원본" localSheetId="30">BlankMacro1</definedName>
    <definedName name="선수수익원본" localSheetId="31">BlankMacro1</definedName>
    <definedName name="선수수익원본" localSheetId="36">BlankMacro1</definedName>
    <definedName name="선수수익원본" localSheetId="37">BlankMacro1</definedName>
    <definedName name="선수수익원본" localSheetId="38">BlankMacro1</definedName>
    <definedName name="선수수익원본" localSheetId="39">BlankMacro1</definedName>
    <definedName name="선수수익원본" localSheetId="40">BlankMacro1</definedName>
    <definedName name="선수수익원본" localSheetId="41">BlankMacro1</definedName>
    <definedName name="선수수익원본" localSheetId="42">BlankMacro1</definedName>
    <definedName name="선수수익원본" localSheetId="43">BlankMacro1</definedName>
    <definedName name="선수수익원본" localSheetId="44">BlankMacro1</definedName>
    <definedName name="선수수익원본" localSheetId="61">BlankMacro1</definedName>
    <definedName name="선수수익원본" localSheetId="60">BlankMacro1</definedName>
    <definedName name="선수수익원본" localSheetId="47">BlankMacro1</definedName>
    <definedName name="선수수익원본" localSheetId="46">BlankMacro1</definedName>
    <definedName name="선수수익원본" localSheetId="45">BlankMacro1</definedName>
    <definedName name="선수수익원본" localSheetId="48">BlankMacro1</definedName>
    <definedName name="선수수익원본" localSheetId="50">BlankMacro1</definedName>
    <definedName name="선수수익원본" localSheetId="51">BlankMacro1</definedName>
    <definedName name="선수수익원본" localSheetId="52">BlankMacro1</definedName>
    <definedName name="선수수익원본" localSheetId="49">BlankMacro1</definedName>
    <definedName name="선수수익원본" localSheetId="55">BlankMacro1</definedName>
    <definedName name="선수수익원본" localSheetId="58">BlankMacro1</definedName>
    <definedName name="선수수익원본" localSheetId="53">BlankMacro1</definedName>
    <definedName name="선수수익원본" localSheetId="57">BlankMacro1</definedName>
    <definedName name="선수수익원본" localSheetId="59">BlankMacro1</definedName>
    <definedName name="선수수익원본" localSheetId="54">BlankMacro1</definedName>
    <definedName name="선수수익원본" localSheetId="56">BlankMacro1</definedName>
    <definedName name="선수수익원본" localSheetId="62">BlankMacro1</definedName>
    <definedName name="선수수익원본">BlankMacro1</definedName>
    <definedName name="세금계산서" localSheetId="2">BlankMacro1</definedName>
    <definedName name="세금계산서" localSheetId="1">BlankMacro1</definedName>
    <definedName name="세금계산서" localSheetId="3">BlankMacro1</definedName>
    <definedName name="세금계산서" localSheetId="7">BlankMacro1</definedName>
    <definedName name="세금계산서" localSheetId="4">BlankMacro1</definedName>
    <definedName name="세금계산서" localSheetId="5">BlankMacro1</definedName>
    <definedName name="세금계산서" localSheetId="6">BlankMacro1</definedName>
    <definedName name="세금계산서" localSheetId="8">BlankMacro1</definedName>
    <definedName name="세금계산서" localSheetId="9">BlankMacro1</definedName>
    <definedName name="세금계산서" localSheetId="11">BlankMacro1</definedName>
    <definedName name="세금계산서" localSheetId="10">BlankMacro1</definedName>
    <definedName name="세금계산서" localSheetId="16">BlankMacro1</definedName>
    <definedName name="세금계산서" localSheetId="13">BlankMacro1</definedName>
    <definedName name="세금계산서" localSheetId="12">BlankMacro1</definedName>
    <definedName name="세금계산서" localSheetId="15">BlankMacro1</definedName>
    <definedName name="세금계산서" localSheetId="14">BlankMacro1</definedName>
    <definedName name="세금계산서" localSheetId="20">BlankMacro1</definedName>
    <definedName name="세금계산서" localSheetId="17">BlankMacro1</definedName>
    <definedName name="세금계산서" localSheetId="19">BlankMacro1</definedName>
    <definedName name="세금계산서" localSheetId="18">BlankMacro1</definedName>
    <definedName name="세금계산서" localSheetId="24">BlankMacro1</definedName>
    <definedName name="세금계산서" localSheetId="22">BlankMacro1</definedName>
    <definedName name="세금계산서" localSheetId="21">BlankMacro1</definedName>
    <definedName name="세금계산서" localSheetId="23">BlankMacro1</definedName>
    <definedName name="세금계산서" localSheetId="25">BlankMacro1</definedName>
    <definedName name="세금계산서" localSheetId="26">BlankMacro1</definedName>
    <definedName name="세금계산서" localSheetId="27">BlankMacro1</definedName>
    <definedName name="세금계산서" localSheetId="28">BlankMacro1</definedName>
    <definedName name="세금계산서" localSheetId="32">BlankMacro1</definedName>
    <definedName name="세금계산서" localSheetId="33">BlankMacro1</definedName>
    <definedName name="세금계산서" localSheetId="34">BlankMacro1</definedName>
    <definedName name="세금계산서" localSheetId="35">BlankMacro1</definedName>
    <definedName name="세금계산서" localSheetId="29">BlankMacro1</definedName>
    <definedName name="세금계산서" localSheetId="30">BlankMacro1</definedName>
    <definedName name="세금계산서" localSheetId="31">BlankMacro1</definedName>
    <definedName name="세금계산서" localSheetId="36">BlankMacro1</definedName>
    <definedName name="세금계산서" localSheetId="37">BlankMacro1</definedName>
    <definedName name="세금계산서" localSheetId="38">BlankMacro1</definedName>
    <definedName name="세금계산서" localSheetId="39">BlankMacro1</definedName>
    <definedName name="세금계산서" localSheetId="40">BlankMacro1</definedName>
    <definedName name="세금계산서" localSheetId="41">BlankMacro1</definedName>
    <definedName name="세금계산서" localSheetId="42">BlankMacro1</definedName>
    <definedName name="세금계산서" localSheetId="43">BlankMacro1</definedName>
    <definedName name="세금계산서" localSheetId="44">BlankMacro1</definedName>
    <definedName name="세금계산서" localSheetId="61">BlankMacro1</definedName>
    <definedName name="세금계산서" localSheetId="60">BlankMacro1</definedName>
    <definedName name="세금계산서" localSheetId="47">BlankMacro1</definedName>
    <definedName name="세금계산서" localSheetId="46">BlankMacro1</definedName>
    <definedName name="세금계산서" localSheetId="45">BlankMacro1</definedName>
    <definedName name="세금계산서" localSheetId="48">BlankMacro1</definedName>
    <definedName name="세금계산서" localSheetId="50">BlankMacro1</definedName>
    <definedName name="세금계산서" localSheetId="51">BlankMacro1</definedName>
    <definedName name="세금계산서" localSheetId="52">BlankMacro1</definedName>
    <definedName name="세금계산서" localSheetId="49">BlankMacro1</definedName>
    <definedName name="세금계산서" localSheetId="55">BlankMacro1</definedName>
    <definedName name="세금계산서" localSheetId="58">BlankMacro1</definedName>
    <definedName name="세금계산서" localSheetId="53">BlankMacro1</definedName>
    <definedName name="세금계산서" localSheetId="57">BlankMacro1</definedName>
    <definedName name="세금계산서" localSheetId="59">BlankMacro1</definedName>
    <definedName name="세금계산서" localSheetId="54">BlankMacro1</definedName>
    <definedName name="세금계산서" localSheetId="56">BlankMacro1</definedName>
    <definedName name="세금계산서" localSheetId="62">BlankMacro1</definedName>
    <definedName name="세금계산서">BlankMacro1</definedName>
    <definedName name="세금계산서3월" localSheetId="2">BlankMacro1</definedName>
    <definedName name="세금계산서3월" localSheetId="1">BlankMacro1</definedName>
    <definedName name="세금계산서3월" localSheetId="3">BlankMacro1</definedName>
    <definedName name="세금계산서3월" localSheetId="7">BlankMacro1</definedName>
    <definedName name="세금계산서3월" localSheetId="4">BlankMacro1</definedName>
    <definedName name="세금계산서3월" localSheetId="5">BlankMacro1</definedName>
    <definedName name="세금계산서3월" localSheetId="6">BlankMacro1</definedName>
    <definedName name="세금계산서3월" localSheetId="8">BlankMacro1</definedName>
    <definedName name="세금계산서3월" localSheetId="9">BlankMacro1</definedName>
    <definedName name="세금계산서3월" localSheetId="11">BlankMacro1</definedName>
    <definedName name="세금계산서3월" localSheetId="10">BlankMacro1</definedName>
    <definedName name="세금계산서3월" localSheetId="16">BlankMacro1</definedName>
    <definedName name="세금계산서3월" localSheetId="13">BlankMacro1</definedName>
    <definedName name="세금계산서3월" localSheetId="12">BlankMacro1</definedName>
    <definedName name="세금계산서3월" localSheetId="15">BlankMacro1</definedName>
    <definedName name="세금계산서3월" localSheetId="14">BlankMacro1</definedName>
    <definedName name="세금계산서3월" localSheetId="20">BlankMacro1</definedName>
    <definedName name="세금계산서3월" localSheetId="17">BlankMacro1</definedName>
    <definedName name="세금계산서3월" localSheetId="19">BlankMacro1</definedName>
    <definedName name="세금계산서3월" localSheetId="18">BlankMacro1</definedName>
    <definedName name="세금계산서3월" localSheetId="24">BlankMacro1</definedName>
    <definedName name="세금계산서3월" localSheetId="22">BlankMacro1</definedName>
    <definedName name="세금계산서3월" localSheetId="21">BlankMacro1</definedName>
    <definedName name="세금계산서3월" localSheetId="23">BlankMacro1</definedName>
    <definedName name="세금계산서3월" localSheetId="25">BlankMacro1</definedName>
    <definedName name="세금계산서3월" localSheetId="26">BlankMacro1</definedName>
    <definedName name="세금계산서3월" localSheetId="27">BlankMacro1</definedName>
    <definedName name="세금계산서3월" localSheetId="28">BlankMacro1</definedName>
    <definedName name="세금계산서3월" localSheetId="32">BlankMacro1</definedName>
    <definedName name="세금계산서3월" localSheetId="33">BlankMacro1</definedName>
    <definedName name="세금계산서3월" localSheetId="34">BlankMacro1</definedName>
    <definedName name="세금계산서3월" localSheetId="35">BlankMacro1</definedName>
    <definedName name="세금계산서3월" localSheetId="29">BlankMacro1</definedName>
    <definedName name="세금계산서3월" localSheetId="30">BlankMacro1</definedName>
    <definedName name="세금계산서3월" localSheetId="31">BlankMacro1</definedName>
    <definedName name="세금계산서3월" localSheetId="36">BlankMacro1</definedName>
    <definedName name="세금계산서3월" localSheetId="37">BlankMacro1</definedName>
    <definedName name="세금계산서3월" localSheetId="38">BlankMacro1</definedName>
    <definedName name="세금계산서3월" localSheetId="39">BlankMacro1</definedName>
    <definedName name="세금계산서3월" localSheetId="40">BlankMacro1</definedName>
    <definedName name="세금계산서3월" localSheetId="41">BlankMacro1</definedName>
    <definedName name="세금계산서3월" localSheetId="42">BlankMacro1</definedName>
    <definedName name="세금계산서3월" localSheetId="43">BlankMacro1</definedName>
    <definedName name="세금계산서3월" localSheetId="44">BlankMacro1</definedName>
    <definedName name="세금계산서3월" localSheetId="61">BlankMacro1</definedName>
    <definedName name="세금계산서3월" localSheetId="60">BlankMacro1</definedName>
    <definedName name="세금계산서3월" localSheetId="47">BlankMacro1</definedName>
    <definedName name="세금계산서3월" localSheetId="46">BlankMacro1</definedName>
    <definedName name="세금계산서3월" localSheetId="45">BlankMacro1</definedName>
    <definedName name="세금계산서3월" localSheetId="48">BlankMacro1</definedName>
    <definedName name="세금계산서3월" localSheetId="50">BlankMacro1</definedName>
    <definedName name="세금계산서3월" localSheetId="51">BlankMacro1</definedName>
    <definedName name="세금계산서3월" localSheetId="52">BlankMacro1</definedName>
    <definedName name="세금계산서3월" localSheetId="49">BlankMacro1</definedName>
    <definedName name="세금계산서3월" localSheetId="55">BlankMacro1</definedName>
    <definedName name="세금계산서3월" localSheetId="58">BlankMacro1</definedName>
    <definedName name="세금계산서3월" localSheetId="53">BlankMacro1</definedName>
    <definedName name="세금계산서3월" localSheetId="57">BlankMacro1</definedName>
    <definedName name="세금계산서3월" localSheetId="59">BlankMacro1</definedName>
    <definedName name="세금계산서3월" localSheetId="54">BlankMacro1</definedName>
    <definedName name="세금계산서3월" localSheetId="56">BlankMacro1</definedName>
    <definedName name="세금계산서3월" localSheetId="62">BlankMacro1</definedName>
    <definedName name="세금계산서3월">BlankMacro1</definedName>
    <definedName name="세럼" localSheetId="2">'[3]사업계획(97년)'!#REF!</definedName>
    <definedName name="세럼" localSheetId="1">'[3]사업계획(97년)'!#REF!</definedName>
    <definedName name="세럼" localSheetId="3">'[3]사업계획(97년)'!#REF!</definedName>
    <definedName name="세럼" localSheetId="7">'[3]사업계획(97년)'!#REF!</definedName>
    <definedName name="세럼" localSheetId="4">'[3]사업계획(97년)'!#REF!</definedName>
    <definedName name="세럼" localSheetId="5">'[3]사업계획(97년)'!#REF!</definedName>
    <definedName name="세럼" localSheetId="6">'[3]사업계획(97년)'!#REF!</definedName>
    <definedName name="세럼" localSheetId="8">'[3]사업계획(97년)'!#REF!</definedName>
    <definedName name="세럼" localSheetId="9">'[3]사업계획(97년)'!#REF!</definedName>
    <definedName name="세럼" localSheetId="11">'[3]사업계획(97년)'!#REF!</definedName>
    <definedName name="세럼" localSheetId="10">'[3]사업계획(97년)'!#REF!</definedName>
    <definedName name="세럼" localSheetId="16">'[3]사업계획(97년)'!#REF!</definedName>
    <definedName name="세럼" localSheetId="13">'[3]사업계획(97년)'!#REF!</definedName>
    <definedName name="세럼" localSheetId="12">'[3]사업계획(97년)'!#REF!</definedName>
    <definedName name="세럼" localSheetId="15">'[3]사업계획(97년)'!#REF!</definedName>
    <definedName name="세럼" localSheetId="14">'[3]사업계획(97년)'!#REF!</definedName>
    <definedName name="세럼" localSheetId="20">'[3]사업계획(97년)'!#REF!</definedName>
    <definedName name="세럼" localSheetId="17">'[3]사업계획(97년)'!#REF!</definedName>
    <definedName name="세럼" localSheetId="19">'[3]사업계획(97년)'!#REF!</definedName>
    <definedName name="세럼" localSheetId="18">'[3]사업계획(97년)'!#REF!</definedName>
    <definedName name="세럼" localSheetId="24">'[3]사업계획(97년)'!#REF!</definedName>
    <definedName name="세럼" localSheetId="22">'[3]사업계획(97년)'!#REF!</definedName>
    <definedName name="세럼" localSheetId="21">'[3]사업계획(97년)'!#REF!</definedName>
    <definedName name="세럼" localSheetId="23">'[3]사업계획(97년)'!#REF!</definedName>
    <definedName name="세럼" localSheetId="25">'[3]사업계획(97년)'!#REF!</definedName>
    <definedName name="세럼" localSheetId="26">'[3]사업계획(97년)'!#REF!</definedName>
    <definedName name="세럼" localSheetId="27">'[3]사업계획(97년)'!#REF!</definedName>
    <definedName name="세럼" localSheetId="28">'[3]사업계획(97년)'!#REF!</definedName>
    <definedName name="세럼" localSheetId="32">'[3]사업계획(97년)'!#REF!</definedName>
    <definedName name="세럼" localSheetId="33">'[3]사업계획(97년)'!#REF!</definedName>
    <definedName name="세럼" localSheetId="34">'[3]사업계획(97년)'!#REF!</definedName>
    <definedName name="세럼" localSheetId="35">'[3]사업계획(97년)'!#REF!</definedName>
    <definedName name="세럼" localSheetId="29">'[3]사업계획(97년)'!#REF!</definedName>
    <definedName name="세럼" localSheetId="30">'[3]사업계획(97년)'!#REF!</definedName>
    <definedName name="세럼" localSheetId="31">'[3]사업계획(97년)'!#REF!</definedName>
    <definedName name="세럼" localSheetId="36">'[3]사업계획(97년)'!#REF!</definedName>
    <definedName name="세럼" localSheetId="37">'[3]사업계획(97년)'!#REF!</definedName>
    <definedName name="세럼" localSheetId="38">'[3]사업계획(97년)'!#REF!</definedName>
    <definedName name="세럼" localSheetId="39">'[3]사업계획(97년)'!#REF!</definedName>
    <definedName name="세럼" localSheetId="40">'[3]사업계획(97년)'!#REF!</definedName>
    <definedName name="세럼" localSheetId="41">'[3]사업계획(97년)'!#REF!</definedName>
    <definedName name="세럼" localSheetId="42">'[3]사업계획(97년)'!#REF!</definedName>
    <definedName name="세럼" localSheetId="43">'[3]사업계획(97년)'!#REF!</definedName>
    <definedName name="세럼" localSheetId="44">'[3]사업계획(97년)'!#REF!</definedName>
    <definedName name="세럼" localSheetId="61">'[3]사업계획(97년)'!#REF!</definedName>
    <definedName name="세럼" localSheetId="60">'[3]사업계획(97년)'!#REF!</definedName>
    <definedName name="세럼" localSheetId="47">'[3]사업계획(97년)'!#REF!</definedName>
    <definedName name="세럼" localSheetId="46">'[3]사업계획(97년)'!#REF!</definedName>
    <definedName name="세럼" localSheetId="45">'[3]사업계획(97년)'!#REF!</definedName>
    <definedName name="세럼" localSheetId="48">'[3]사업계획(97년)'!#REF!</definedName>
    <definedName name="세럼" localSheetId="50">'[3]사업계획(97년)'!#REF!</definedName>
    <definedName name="세럼" localSheetId="51">'[3]사업계획(97년)'!#REF!</definedName>
    <definedName name="세럼" localSheetId="52">'[3]사업계획(97년)'!#REF!</definedName>
    <definedName name="세럼" localSheetId="49">'[3]사업계획(97년)'!#REF!</definedName>
    <definedName name="세럼" localSheetId="55">'[3]사업계획(97년)'!#REF!</definedName>
    <definedName name="세럼" localSheetId="58">'[3]사업계획(97년)'!#REF!</definedName>
    <definedName name="세럼" localSheetId="53">'[3]사업계획(97년)'!#REF!</definedName>
    <definedName name="세럼" localSheetId="57">'[3]사업계획(97년)'!#REF!</definedName>
    <definedName name="세럼" localSheetId="59">'[3]사업계획(97년)'!#REF!</definedName>
    <definedName name="세럼" localSheetId="54">'[3]사업계획(97년)'!#REF!</definedName>
    <definedName name="세럼" localSheetId="56">'[3]사업계획(97년)'!#REF!</definedName>
    <definedName name="세럼" localSheetId="62">'[3]사업계획(97년)'!#REF!</definedName>
    <definedName name="세럼">'[3]사업계획(97년)'!#REF!</definedName>
    <definedName name="세율" localSheetId="2">#REF!</definedName>
    <definedName name="세율" localSheetId="1">#REF!</definedName>
    <definedName name="세율" localSheetId="3">#REF!</definedName>
    <definedName name="세율" localSheetId="7">#REF!</definedName>
    <definedName name="세율" localSheetId="4">#REF!</definedName>
    <definedName name="세율" localSheetId="5">#REF!</definedName>
    <definedName name="세율" localSheetId="6">#REF!</definedName>
    <definedName name="세율" localSheetId="8">#REF!</definedName>
    <definedName name="세율" localSheetId="9">#REF!</definedName>
    <definedName name="세율" localSheetId="11">#REF!</definedName>
    <definedName name="세율" localSheetId="10">#REF!</definedName>
    <definedName name="세율" localSheetId="16">#REF!</definedName>
    <definedName name="세율" localSheetId="13">#REF!</definedName>
    <definedName name="세율" localSheetId="12">#REF!</definedName>
    <definedName name="세율" localSheetId="15">#REF!</definedName>
    <definedName name="세율" localSheetId="14">#REF!</definedName>
    <definedName name="세율" localSheetId="20">#REF!</definedName>
    <definedName name="세율" localSheetId="17">#REF!</definedName>
    <definedName name="세율" localSheetId="19">#REF!</definedName>
    <definedName name="세율" localSheetId="18">#REF!</definedName>
    <definedName name="세율" localSheetId="24">#REF!</definedName>
    <definedName name="세율" localSheetId="22">#REF!</definedName>
    <definedName name="세율" localSheetId="21">#REF!</definedName>
    <definedName name="세율" localSheetId="23">#REF!</definedName>
    <definedName name="세율" localSheetId="25">#REF!</definedName>
    <definedName name="세율" localSheetId="26">#REF!</definedName>
    <definedName name="세율" localSheetId="27">#REF!</definedName>
    <definedName name="세율" localSheetId="28">#REF!</definedName>
    <definedName name="세율" localSheetId="32">#REF!</definedName>
    <definedName name="세율" localSheetId="33">#REF!</definedName>
    <definedName name="세율" localSheetId="34">#REF!</definedName>
    <definedName name="세율" localSheetId="35">#REF!</definedName>
    <definedName name="세율" localSheetId="29">#REF!</definedName>
    <definedName name="세율" localSheetId="30">#REF!</definedName>
    <definedName name="세율" localSheetId="31">#REF!</definedName>
    <definedName name="세율" localSheetId="36">#REF!</definedName>
    <definedName name="세율" localSheetId="37">#REF!</definedName>
    <definedName name="세율" localSheetId="38">#REF!</definedName>
    <definedName name="세율" localSheetId="39">#REF!</definedName>
    <definedName name="세율" localSheetId="40">#REF!</definedName>
    <definedName name="세율" localSheetId="41">#REF!</definedName>
    <definedName name="세율" localSheetId="42">#REF!</definedName>
    <definedName name="세율" localSheetId="43">#REF!</definedName>
    <definedName name="세율" localSheetId="44">#REF!</definedName>
    <definedName name="세율" localSheetId="61">#REF!</definedName>
    <definedName name="세율" localSheetId="60">#REF!</definedName>
    <definedName name="세율" localSheetId="47">#REF!</definedName>
    <definedName name="세율" localSheetId="46">#REF!</definedName>
    <definedName name="세율" localSheetId="45">#REF!</definedName>
    <definedName name="세율" localSheetId="48">#REF!</definedName>
    <definedName name="세율" localSheetId="50">#REF!</definedName>
    <definedName name="세율" localSheetId="51">#REF!</definedName>
    <definedName name="세율" localSheetId="52">#REF!</definedName>
    <definedName name="세율" localSheetId="49">#REF!</definedName>
    <definedName name="세율" localSheetId="55">#REF!</definedName>
    <definedName name="세율" localSheetId="58">#REF!</definedName>
    <definedName name="세율" localSheetId="53">#REF!</definedName>
    <definedName name="세율" localSheetId="57">#REF!</definedName>
    <definedName name="세율" localSheetId="59">#REF!</definedName>
    <definedName name="세율" localSheetId="54">#REF!</definedName>
    <definedName name="세율" localSheetId="56">#REF!</definedName>
    <definedName name="세율" localSheetId="62">#REF!</definedName>
    <definedName name="세율">#REF!</definedName>
    <definedName name="손실" localSheetId="2">#REF!</definedName>
    <definedName name="손실" localSheetId="1">#REF!</definedName>
    <definedName name="손실" localSheetId="3">#REF!</definedName>
    <definedName name="손실" localSheetId="7">#REF!</definedName>
    <definedName name="손실" localSheetId="4">#REF!</definedName>
    <definedName name="손실" localSheetId="5">#REF!</definedName>
    <definedName name="손실" localSheetId="6">#REF!</definedName>
    <definedName name="손실" localSheetId="8">#REF!</definedName>
    <definedName name="손실" localSheetId="9">#REF!</definedName>
    <definedName name="손실" localSheetId="11">#REF!</definedName>
    <definedName name="손실" localSheetId="10">#REF!</definedName>
    <definedName name="손실" localSheetId="16">#REF!</definedName>
    <definedName name="손실" localSheetId="13">#REF!</definedName>
    <definedName name="손실" localSheetId="12">#REF!</definedName>
    <definedName name="손실" localSheetId="15">#REF!</definedName>
    <definedName name="손실" localSheetId="14">#REF!</definedName>
    <definedName name="손실" localSheetId="20">#REF!</definedName>
    <definedName name="손실" localSheetId="17">#REF!</definedName>
    <definedName name="손실" localSheetId="19">#REF!</definedName>
    <definedName name="손실" localSheetId="18">#REF!</definedName>
    <definedName name="손실" localSheetId="24">#REF!</definedName>
    <definedName name="손실" localSheetId="22">#REF!</definedName>
    <definedName name="손실" localSheetId="21">#REF!</definedName>
    <definedName name="손실" localSheetId="23">#REF!</definedName>
    <definedName name="손실" localSheetId="25">#REF!</definedName>
    <definedName name="손실" localSheetId="26">#REF!</definedName>
    <definedName name="손실" localSheetId="27">#REF!</definedName>
    <definedName name="손실" localSheetId="28">#REF!</definedName>
    <definedName name="손실" localSheetId="32">#REF!</definedName>
    <definedName name="손실" localSheetId="33">#REF!</definedName>
    <definedName name="손실" localSheetId="34">#REF!</definedName>
    <definedName name="손실" localSheetId="35">#REF!</definedName>
    <definedName name="손실" localSheetId="29">#REF!</definedName>
    <definedName name="손실" localSheetId="30">#REF!</definedName>
    <definedName name="손실" localSheetId="31">#REF!</definedName>
    <definedName name="손실" localSheetId="36">#REF!</definedName>
    <definedName name="손실" localSheetId="37">#REF!</definedName>
    <definedName name="손실" localSheetId="38">#REF!</definedName>
    <definedName name="손실" localSheetId="39">#REF!</definedName>
    <definedName name="손실" localSheetId="40">#REF!</definedName>
    <definedName name="손실" localSheetId="41">#REF!</definedName>
    <definedName name="손실" localSheetId="42">#REF!</definedName>
    <definedName name="손실" localSheetId="43">#REF!</definedName>
    <definedName name="손실" localSheetId="44">#REF!</definedName>
    <definedName name="손실" localSheetId="61">#REF!</definedName>
    <definedName name="손실" localSheetId="60">#REF!</definedName>
    <definedName name="손실" localSheetId="47">#REF!</definedName>
    <definedName name="손실" localSheetId="46">#REF!</definedName>
    <definedName name="손실" localSheetId="45">#REF!</definedName>
    <definedName name="손실" localSheetId="48">#REF!</definedName>
    <definedName name="손실" localSheetId="50">#REF!</definedName>
    <definedName name="손실" localSheetId="51">#REF!</definedName>
    <definedName name="손실" localSheetId="52">#REF!</definedName>
    <definedName name="손실" localSheetId="49">#REF!</definedName>
    <definedName name="손실" localSheetId="55">#REF!</definedName>
    <definedName name="손실" localSheetId="58">#REF!</definedName>
    <definedName name="손실" localSheetId="53">#REF!</definedName>
    <definedName name="손실" localSheetId="57">#REF!</definedName>
    <definedName name="손실" localSheetId="59">#REF!</definedName>
    <definedName name="손실" localSheetId="54">#REF!</definedName>
    <definedName name="손실" localSheetId="56">#REF!</definedName>
    <definedName name="손실" localSheetId="62">#REF!</definedName>
    <definedName name="손실">#REF!</definedName>
    <definedName name="손익" localSheetId="2">BlankMacro1</definedName>
    <definedName name="손익" localSheetId="1">BlankMacro1</definedName>
    <definedName name="손익" localSheetId="3">BlankMacro1</definedName>
    <definedName name="손익" localSheetId="7">BlankMacro1</definedName>
    <definedName name="손익" localSheetId="4">BlankMacro1</definedName>
    <definedName name="손익" localSheetId="5">BlankMacro1</definedName>
    <definedName name="손익" localSheetId="6">BlankMacro1</definedName>
    <definedName name="손익" localSheetId="8">BlankMacro1</definedName>
    <definedName name="손익" localSheetId="9">BlankMacro1</definedName>
    <definedName name="손익" localSheetId="11">BlankMacro1</definedName>
    <definedName name="손익" localSheetId="10">BlankMacro1</definedName>
    <definedName name="손익" localSheetId="16">BlankMacro1</definedName>
    <definedName name="손익" localSheetId="13">BlankMacro1</definedName>
    <definedName name="손익" localSheetId="12">BlankMacro1</definedName>
    <definedName name="손익" localSheetId="15">BlankMacro1</definedName>
    <definedName name="손익" localSheetId="14">BlankMacro1</definedName>
    <definedName name="손익" localSheetId="20">BlankMacro1</definedName>
    <definedName name="손익" localSheetId="17">BlankMacro1</definedName>
    <definedName name="손익" localSheetId="19">BlankMacro1</definedName>
    <definedName name="손익" localSheetId="18">BlankMacro1</definedName>
    <definedName name="손익" localSheetId="24">BlankMacro1</definedName>
    <definedName name="손익" localSheetId="22">BlankMacro1</definedName>
    <definedName name="손익" localSheetId="21">BlankMacro1</definedName>
    <definedName name="손익" localSheetId="23">BlankMacro1</definedName>
    <definedName name="손익" localSheetId="25">BlankMacro1</definedName>
    <definedName name="손익" localSheetId="26">BlankMacro1</definedName>
    <definedName name="손익" localSheetId="27">BlankMacro1</definedName>
    <definedName name="손익" localSheetId="28">BlankMacro1</definedName>
    <definedName name="손익" localSheetId="32">BlankMacro1</definedName>
    <definedName name="손익" localSheetId="33">BlankMacro1</definedName>
    <definedName name="손익" localSheetId="34">BlankMacro1</definedName>
    <definedName name="손익" localSheetId="35">BlankMacro1</definedName>
    <definedName name="손익" localSheetId="29">BlankMacro1</definedName>
    <definedName name="손익" localSheetId="30">BlankMacro1</definedName>
    <definedName name="손익" localSheetId="31">BlankMacro1</definedName>
    <definedName name="손익" localSheetId="36">BlankMacro1</definedName>
    <definedName name="손익" localSheetId="37">BlankMacro1</definedName>
    <definedName name="손익" localSheetId="38">BlankMacro1</definedName>
    <definedName name="손익" localSheetId="39">BlankMacro1</definedName>
    <definedName name="손익" localSheetId="40">BlankMacro1</definedName>
    <definedName name="손익" localSheetId="41">BlankMacro1</definedName>
    <definedName name="손익" localSheetId="42">BlankMacro1</definedName>
    <definedName name="손익" localSheetId="43">BlankMacro1</definedName>
    <definedName name="손익" localSheetId="44">BlankMacro1</definedName>
    <definedName name="손익" localSheetId="61">BlankMacro1</definedName>
    <definedName name="손익" localSheetId="60">BlankMacro1</definedName>
    <definedName name="손익" localSheetId="47">BlankMacro1</definedName>
    <definedName name="손익" localSheetId="46">BlankMacro1</definedName>
    <definedName name="손익" localSheetId="45">BlankMacro1</definedName>
    <definedName name="손익" localSheetId="48">BlankMacro1</definedName>
    <definedName name="손익" localSheetId="50">BlankMacro1</definedName>
    <definedName name="손익" localSheetId="51">BlankMacro1</definedName>
    <definedName name="손익" localSheetId="52">BlankMacro1</definedName>
    <definedName name="손익" localSheetId="49">BlankMacro1</definedName>
    <definedName name="손익" localSheetId="55">BlankMacro1</definedName>
    <definedName name="손익" localSheetId="58">BlankMacro1</definedName>
    <definedName name="손익" localSheetId="53">BlankMacro1</definedName>
    <definedName name="손익" localSheetId="57">BlankMacro1</definedName>
    <definedName name="손익" localSheetId="59">BlankMacro1</definedName>
    <definedName name="손익" localSheetId="54">BlankMacro1</definedName>
    <definedName name="손익" localSheetId="56">BlankMacro1</definedName>
    <definedName name="손익" localSheetId="62">BlankMacro1</definedName>
    <definedName name="손익">BlankMacro1</definedName>
    <definedName name="손익총괄_managed" localSheetId="2">BlankMacro1</definedName>
    <definedName name="손익총괄_managed" localSheetId="1">BlankMacro1</definedName>
    <definedName name="손익총괄_managed" localSheetId="3">BlankMacro1</definedName>
    <definedName name="손익총괄_managed" localSheetId="7">BlankMacro1</definedName>
    <definedName name="손익총괄_managed" localSheetId="4">BlankMacro1</definedName>
    <definedName name="손익총괄_managed" localSheetId="5">BlankMacro1</definedName>
    <definedName name="손익총괄_managed" localSheetId="6">BlankMacro1</definedName>
    <definedName name="손익총괄_managed" localSheetId="8">BlankMacro1</definedName>
    <definedName name="손익총괄_managed" localSheetId="9">BlankMacro1</definedName>
    <definedName name="손익총괄_managed" localSheetId="11">BlankMacro1</definedName>
    <definedName name="손익총괄_managed" localSheetId="10">BlankMacro1</definedName>
    <definedName name="손익총괄_managed" localSheetId="16">BlankMacro1</definedName>
    <definedName name="손익총괄_managed" localSheetId="13">BlankMacro1</definedName>
    <definedName name="손익총괄_managed" localSheetId="12">BlankMacro1</definedName>
    <definedName name="손익총괄_managed" localSheetId="15">BlankMacro1</definedName>
    <definedName name="손익총괄_managed" localSheetId="14">BlankMacro1</definedName>
    <definedName name="손익총괄_managed" localSheetId="20">BlankMacro1</definedName>
    <definedName name="손익총괄_managed" localSheetId="17">BlankMacro1</definedName>
    <definedName name="손익총괄_managed" localSheetId="19">BlankMacro1</definedName>
    <definedName name="손익총괄_managed" localSheetId="18">BlankMacro1</definedName>
    <definedName name="손익총괄_managed" localSheetId="24">BlankMacro1</definedName>
    <definedName name="손익총괄_managed" localSheetId="22">BlankMacro1</definedName>
    <definedName name="손익총괄_managed" localSheetId="21">BlankMacro1</definedName>
    <definedName name="손익총괄_managed" localSheetId="23">BlankMacro1</definedName>
    <definedName name="손익총괄_managed" localSheetId="25">BlankMacro1</definedName>
    <definedName name="손익총괄_managed" localSheetId="26">BlankMacro1</definedName>
    <definedName name="손익총괄_managed" localSheetId="27">BlankMacro1</definedName>
    <definedName name="손익총괄_managed" localSheetId="28">BlankMacro1</definedName>
    <definedName name="손익총괄_managed" localSheetId="32">BlankMacro1</definedName>
    <definedName name="손익총괄_managed" localSheetId="33">BlankMacro1</definedName>
    <definedName name="손익총괄_managed" localSheetId="34">BlankMacro1</definedName>
    <definedName name="손익총괄_managed" localSheetId="35">BlankMacro1</definedName>
    <definedName name="손익총괄_managed" localSheetId="29">BlankMacro1</definedName>
    <definedName name="손익총괄_managed" localSheetId="30">BlankMacro1</definedName>
    <definedName name="손익총괄_managed" localSheetId="31">BlankMacro1</definedName>
    <definedName name="손익총괄_managed" localSheetId="36">BlankMacro1</definedName>
    <definedName name="손익총괄_managed" localSheetId="37">BlankMacro1</definedName>
    <definedName name="손익총괄_managed" localSheetId="38">BlankMacro1</definedName>
    <definedName name="손익총괄_managed" localSheetId="39">BlankMacro1</definedName>
    <definedName name="손익총괄_managed" localSheetId="40">BlankMacro1</definedName>
    <definedName name="손익총괄_managed" localSheetId="41">BlankMacro1</definedName>
    <definedName name="손익총괄_managed" localSheetId="42">BlankMacro1</definedName>
    <definedName name="손익총괄_managed" localSheetId="43">BlankMacro1</definedName>
    <definedName name="손익총괄_managed" localSheetId="44">BlankMacro1</definedName>
    <definedName name="손익총괄_managed" localSheetId="61">BlankMacro1</definedName>
    <definedName name="손익총괄_managed" localSheetId="60">BlankMacro1</definedName>
    <definedName name="손익총괄_managed" localSheetId="47">BlankMacro1</definedName>
    <definedName name="손익총괄_managed" localSheetId="46">BlankMacro1</definedName>
    <definedName name="손익총괄_managed" localSheetId="45">BlankMacro1</definedName>
    <definedName name="손익총괄_managed" localSheetId="48">BlankMacro1</definedName>
    <definedName name="손익총괄_managed" localSheetId="50">BlankMacro1</definedName>
    <definedName name="손익총괄_managed" localSheetId="51">BlankMacro1</definedName>
    <definedName name="손익총괄_managed" localSheetId="52">BlankMacro1</definedName>
    <definedName name="손익총괄_managed" localSheetId="49">BlankMacro1</definedName>
    <definedName name="손익총괄_managed" localSheetId="55">BlankMacro1</definedName>
    <definedName name="손익총괄_managed" localSheetId="58">BlankMacro1</definedName>
    <definedName name="손익총괄_managed" localSheetId="53">BlankMacro1</definedName>
    <definedName name="손익총괄_managed" localSheetId="57">BlankMacro1</definedName>
    <definedName name="손익총괄_managed" localSheetId="59">BlankMacro1</definedName>
    <definedName name="손익총괄_managed" localSheetId="54">BlankMacro1</definedName>
    <definedName name="손익총괄_managed" localSheetId="56">BlankMacro1</definedName>
    <definedName name="손익총괄_managed" localSheetId="62">BlankMacro1</definedName>
    <definedName name="손익총괄_managed">BlankMacro1</definedName>
    <definedName name="수익율표" localSheetId="2">#REF!</definedName>
    <definedName name="수익율표" localSheetId="1">#REF!</definedName>
    <definedName name="수익율표" localSheetId="3">#REF!</definedName>
    <definedName name="수익율표" localSheetId="7">#REF!</definedName>
    <definedName name="수익율표" localSheetId="4">#REF!</definedName>
    <definedName name="수익율표" localSheetId="5">#REF!</definedName>
    <definedName name="수익율표" localSheetId="6">#REF!</definedName>
    <definedName name="수익율표" localSheetId="8">#REF!</definedName>
    <definedName name="수익율표" localSheetId="9">#REF!</definedName>
    <definedName name="수익율표" localSheetId="11">#REF!</definedName>
    <definedName name="수익율표" localSheetId="10">#REF!</definedName>
    <definedName name="수익율표" localSheetId="16">#REF!</definedName>
    <definedName name="수익율표" localSheetId="13">#REF!</definedName>
    <definedName name="수익율표" localSheetId="12">#REF!</definedName>
    <definedName name="수익율표" localSheetId="15">#REF!</definedName>
    <definedName name="수익율표" localSheetId="14">#REF!</definedName>
    <definedName name="수익율표" localSheetId="20">#REF!</definedName>
    <definedName name="수익율표" localSheetId="17">#REF!</definedName>
    <definedName name="수익율표" localSheetId="19">#REF!</definedName>
    <definedName name="수익율표" localSheetId="18">#REF!</definedName>
    <definedName name="수익율표" localSheetId="24">#REF!</definedName>
    <definedName name="수익율표" localSheetId="22">#REF!</definedName>
    <definedName name="수익율표" localSheetId="21">#REF!</definedName>
    <definedName name="수익율표" localSheetId="23">#REF!</definedName>
    <definedName name="수익율표" localSheetId="25">#REF!</definedName>
    <definedName name="수익율표" localSheetId="26">#REF!</definedName>
    <definedName name="수익율표" localSheetId="27">#REF!</definedName>
    <definedName name="수익율표" localSheetId="28">#REF!</definedName>
    <definedName name="수익율표" localSheetId="32">#REF!</definedName>
    <definedName name="수익율표" localSheetId="33">#REF!</definedName>
    <definedName name="수익율표" localSheetId="34">#REF!</definedName>
    <definedName name="수익율표" localSheetId="35">#REF!</definedName>
    <definedName name="수익율표" localSheetId="29">#REF!</definedName>
    <definedName name="수익율표" localSheetId="30">#REF!</definedName>
    <definedName name="수익율표" localSheetId="31">#REF!</definedName>
    <definedName name="수익율표" localSheetId="36">#REF!</definedName>
    <definedName name="수익율표" localSheetId="37">#REF!</definedName>
    <definedName name="수익율표" localSheetId="38">#REF!</definedName>
    <definedName name="수익율표" localSheetId="39">#REF!</definedName>
    <definedName name="수익율표" localSheetId="40">#REF!</definedName>
    <definedName name="수익율표" localSheetId="41">#REF!</definedName>
    <definedName name="수익율표" localSheetId="42">#REF!</definedName>
    <definedName name="수익율표" localSheetId="43">#REF!</definedName>
    <definedName name="수익율표" localSheetId="44">#REF!</definedName>
    <definedName name="수익율표" localSheetId="61">#REF!</definedName>
    <definedName name="수익율표" localSheetId="60">#REF!</definedName>
    <definedName name="수익율표" localSheetId="47">#REF!</definedName>
    <definedName name="수익율표" localSheetId="46">#REF!</definedName>
    <definedName name="수익율표" localSheetId="45">#REF!</definedName>
    <definedName name="수익율표" localSheetId="48">#REF!</definedName>
    <definedName name="수익율표" localSheetId="50">#REF!</definedName>
    <definedName name="수익율표" localSheetId="51">#REF!</definedName>
    <definedName name="수익율표" localSheetId="52">#REF!</definedName>
    <definedName name="수익율표" localSheetId="49">#REF!</definedName>
    <definedName name="수익율표" localSheetId="55">#REF!</definedName>
    <definedName name="수익율표" localSheetId="58">#REF!</definedName>
    <definedName name="수익율표" localSheetId="53">#REF!</definedName>
    <definedName name="수익율표" localSheetId="57">#REF!</definedName>
    <definedName name="수익율표" localSheetId="59">#REF!</definedName>
    <definedName name="수익율표" localSheetId="54">#REF!</definedName>
    <definedName name="수익율표" localSheetId="56">#REF!</definedName>
    <definedName name="수익율표" localSheetId="62">#REF!</definedName>
    <definedName name="수익율표">#REF!</definedName>
    <definedName name="수정후합계" localSheetId="2">#REF!</definedName>
    <definedName name="수정후합계" localSheetId="1">#REF!</definedName>
    <definedName name="수정후합계" localSheetId="3">#REF!</definedName>
    <definedName name="수정후합계" localSheetId="7">#REF!</definedName>
    <definedName name="수정후합계" localSheetId="4">#REF!</definedName>
    <definedName name="수정후합계" localSheetId="5">#REF!</definedName>
    <definedName name="수정후합계" localSheetId="6">#REF!</definedName>
    <definedName name="수정후합계" localSheetId="8">#REF!</definedName>
    <definedName name="수정후합계" localSheetId="9">#REF!</definedName>
    <definedName name="수정후합계" localSheetId="11">#REF!</definedName>
    <definedName name="수정후합계" localSheetId="10">#REF!</definedName>
    <definedName name="수정후합계" localSheetId="16">#REF!</definedName>
    <definedName name="수정후합계" localSheetId="13">#REF!</definedName>
    <definedName name="수정후합계" localSheetId="12">#REF!</definedName>
    <definedName name="수정후합계" localSheetId="15">#REF!</definedName>
    <definedName name="수정후합계" localSheetId="14">#REF!</definedName>
    <definedName name="수정후합계" localSheetId="20">#REF!</definedName>
    <definedName name="수정후합계" localSheetId="17">#REF!</definedName>
    <definedName name="수정후합계" localSheetId="19">#REF!</definedName>
    <definedName name="수정후합계" localSheetId="18">#REF!</definedName>
    <definedName name="수정후합계" localSheetId="24">#REF!</definedName>
    <definedName name="수정후합계" localSheetId="22">#REF!</definedName>
    <definedName name="수정후합계" localSheetId="21">#REF!</definedName>
    <definedName name="수정후합계" localSheetId="23">#REF!</definedName>
    <definedName name="수정후합계" localSheetId="25">#REF!</definedName>
    <definedName name="수정후합계" localSheetId="26">#REF!</definedName>
    <definedName name="수정후합계" localSheetId="27">#REF!</definedName>
    <definedName name="수정후합계" localSheetId="28">#REF!</definedName>
    <definedName name="수정후합계" localSheetId="32">#REF!</definedName>
    <definedName name="수정후합계" localSheetId="33">#REF!</definedName>
    <definedName name="수정후합계" localSheetId="34">#REF!</definedName>
    <definedName name="수정후합계" localSheetId="35">#REF!</definedName>
    <definedName name="수정후합계" localSheetId="29">#REF!</definedName>
    <definedName name="수정후합계" localSheetId="30">#REF!</definedName>
    <definedName name="수정후합계" localSheetId="31">#REF!</definedName>
    <definedName name="수정후합계" localSheetId="36">#REF!</definedName>
    <definedName name="수정후합계" localSheetId="37">#REF!</definedName>
    <definedName name="수정후합계" localSheetId="38">#REF!</definedName>
    <definedName name="수정후합계" localSheetId="39">#REF!</definedName>
    <definedName name="수정후합계" localSheetId="40">#REF!</definedName>
    <definedName name="수정후합계" localSheetId="41">#REF!</definedName>
    <definedName name="수정후합계" localSheetId="42">#REF!</definedName>
    <definedName name="수정후합계" localSheetId="43">#REF!</definedName>
    <definedName name="수정후합계" localSheetId="44">#REF!</definedName>
    <definedName name="수정후합계" localSheetId="61">#REF!</definedName>
    <definedName name="수정후합계" localSheetId="60">#REF!</definedName>
    <definedName name="수정후합계" localSheetId="47">#REF!</definedName>
    <definedName name="수정후합계" localSheetId="46">#REF!</definedName>
    <definedName name="수정후합계" localSheetId="45">#REF!</definedName>
    <definedName name="수정후합계" localSheetId="48">#REF!</definedName>
    <definedName name="수정후합계" localSheetId="50">#REF!</definedName>
    <definedName name="수정후합계" localSheetId="51">#REF!</definedName>
    <definedName name="수정후합계" localSheetId="52">#REF!</definedName>
    <definedName name="수정후합계" localSheetId="49">#REF!</definedName>
    <definedName name="수정후합계" localSheetId="55">#REF!</definedName>
    <definedName name="수정후합계" localSheetId="58">#REF!</definedName>
    <definedName name="수정후합계" localSheetId="53">#REF!</definedName>
    <definedName name="수정후합계" localSheetId="57">#REF!</definedName>
    <definedName name="수정후합계" localSheetId="59">#REF!</definedName>
    <definedName name="수정후합계" localSheetId="54">#REF!</definedName>
    <definedName name="수정후합계" localSheetId="56">#REF!</definedName>
    <definedName name="수정후합계" localSheetId="62">#REF!</definedName>
    <definedName name="수정후합계">#REF!</definedName>
    <definedName name="순손실" localSheetId="2">#REF!</definedName>
    <definedName name="순손실" localSheetId="1">#REF!</definedName>
    <definedName name="순손실" localSheetId="3">#REF!</definedName>
    <definedName name="순손실" localSheetId="7">#REF!</definedName>
    <definedName name="순손실" localSheetId="4">#REF!</definedName>
    <definedName name="순손실" localSheetId="5">#REF!</definedName>
    <definedName name="순손실" localSheetId="6">#REF!</definedName>
    <definedName name="순손실" localSheetId="8">#REF!</definedName>
    <definedName name="순손실" localSheetId="9">#REF!</definedName>
    <definedName name="순손실" localSheetId="11">#REF!</definedName>
    <definedName name="순손실" localSheetId="10">#REF!</definedName>
    <definedName name="순손실" localSheetId="16">#REF!</definedName>
    <definedName name="순손실" localSheetId="13">#REF!</definedName>
    <definedName name="순손실" localSheetId="12">#REF!</definedName>
    <definedName name="순손실" localSheetId="15">#REF!</definedName>
    <definedName name="순손실" localSheetId="14">#REF!</definedName>
    <definedName name="순손실" localSheetId="20">#REF!</definedName>
    <definedName name="순손실" localSheetId="17">#REF!</definedName>
    <definedName name="순손실" localSheetId="19">#REF!</definedName>
    <definedName name="순손실" localSheetId="18">#REF!</definedName>
    <definedName name="순손실" localSheetId="24">#REF!</definedName>
    <definedName name="순손실" localSheetId="22">#REF!</definedName>
    <definedName name="순손실" localSheetId="21">#REF!</definedName>
    <definedName name="순손실" localSheetId="23">#REF!</definedName>
    <definedName name="순손실" localSheetId="25">#REF!</definedName>
    <definedName name="순손실" localSheetId="26">#REF!</definedName>
    <definedName name="순손실" localSheetId="27">#REF!</definedName>
    <definedName name="순손실" localSheetId="28">#REF!</definedName>
    <definedName name="순손실" localSheetId="32">#REF!</definedName>
    <definedName name="순손실" localSheetId="33">#REF!</definedName>
    <definedName name="순손실" localSheetId="34">#REF!</definedName>
    <definedName name="순손실" localSheetId="35">#REF!</definedName>
    <definedName name="순손실" localSheetId="29">#REF!</definedName>
    <definedName name="순손실" localSheetId="30">#REF!</definedName>
    <definedName name="순손실" localSheetId="31">#REF!</definedName>
    <definedName name="순손실" localSheetId="36">#REF!</definedName>
    <definedName name="순손실" localSheetId="37">#REF!</definedName>
    <definedName name="순손실" localSheetId="38">#REF!</definedName>
    <definedName name="순손실" localSheetId="39">#REF!</definedName>
    <definedName name="순손실" localSheetId="40">#REF!</definedName>
    <definedName name="순손실" localSheetId="41">#REF!</definedName>
    <definedName name="순손실" localSheetId="42">#REF!</definedName>
    <definedName name="순손실" localSheetId="43">#REF!</definedName>
    <definedName name="순손실" localSheetId="44">#REF!</definedName>
    <definedName name="순손실" localSheetId="61">#REF!</definedName>
    <definedName name="순손실" localSheetId="60">#REF!</definedName>
    <definedName name="순손실" localSheetId="47">#REF!</definedName>
    <definedName name="순손실" localSheetId="46">#REF!</definedName>
    <definedName name="순손실" localSheetId="45">#REF!</definedName>
    <definedName name="순손실" localSheetId="48">#REF!</definedName>
    <definedName name="순손실" localSheetId="50">#REF!</definedName>
    <definedName name="순손실" localSheetId="51">#REF!</definedName>
    <definedName name="순손실" localSheetId="52">#REF!</definedName>
    <definedName name="순손실" localSheetId="49">#REF!</definedName>
    <definedName name="순손실" localSheetId="55">#REF!</definedName>
    <definedName name="순손실" localSheetId="58">#REF!</definedName>
    <definedName name="순손실" localSheetId="53">#REF!</definedName>
    <definedName name="순손실" localSheetId="57">#REF!</definedName>
    <definedName name="순손실" localSheetId="59">#REF!</definedName>
    <definedName name="순손실" localSheetId="54">#REF!</definedName>
    <definedName name="순손실" localSheetId="56">#REF!</definedName>
    <definedName name="순손실" localSheetId="62">#REF!</definedName>
    <definedName name="순손실">#REF!</definedName>
    <definedName name="순이익" localSheetId="2">#REF!</definedName>
    <definedName name="순이익" localSheetId="1">#REF!</definedName>
    <definedName name="순이익" localSheetId="3">#REF!</definedName>
    <definedName name="순이익" localSheetId="7">#REF!</definedName>
    <definedName name="순이익" localSheetId="4">#REF!</definedName>
    <definedName name="순이익" localSheetId="5">#REF!</definedName>
    <definedName name="순이익" localSheetId="6">#REF!</definedName>
    <definedName name="순이익" localSheetId="8">#REF!</definedName>
    <definedName name="순이익" localSheetId="9">#REF!</definedName>
    <definedName name="순이익" localSheetId="11">#REF!</definedName>
    <definedName name="순이익" localSheetId="10">#REF!</definedName>
    <definedName name="순이익" localSheetId="16">#REF!</definedName>
    <definedName name="순이익" localSheetId="13">#REF!</definedName>
    <definedName name="순이익" localSheetId="12">#REF!</definedName>
    <definedName name="순이익" localSheetId="15">#REF!</definedName>
    <definedName name="순이익" localSheetId="14">#REF!</definedName>
    <definedName name="순이익" localSheetId="20">#REF!</definedName>
    <definedName name="순이익" localSheetId="17">#REF!</definedName>
    <definedName name="순이익" localSheetId="19">#REF!</definedName>
    <definedName name="순이익" localSheetId="18">#REF!</definedName>
    <definedName name="순이익" localSheetId="24">#REF!</definedName>
    <definedName name="순이익" localSheetId="22">#REF!</definedName>
    <definedName name="순이익" localSheetId="21">#REF!</definedName>
    <definedName name="순이익" localSheetId="23">#REF!</definedName>
    <definedName name="순이익" localSheetId="25">#REF!</definedName>
    <definedName name="순이익" localSheetId="26">#REF!</definedName>
    <definedName name="순이익" localSheetId="27">#REF!</definedName>
    <definedName name="순이익" localSheetId="28">#REF!</definedName>
    <definedName name="순이익" localSheetId="32">#REF!</definedName>
    <definedName name="순이익" localSheetId="33">#REF!</definedName>
    <definedName name="순이익" localSheetId="34">#REF!</definedName>
    <definedName name="순이익" localSheetId="35">#REF!</definedName>
    <definedName name="순이익" localSheetId="29">#REF!</definedName>
    <definedName name="순이익" localSheetId="30">#REF!</definedName>
    <definedName name="순이익" localSheetId="31">#REF!</definedName>
    <definedName name="순이익" localSheetId="36">#REF!</definedName>
    <definedName name="순이익" localSheetId="37">#REF!</definedName>
    <definedName name="순이익" localSheetId="38">#REF!</definedName>
    <definedName name="순이익" localSheetId="39">#REF!</definedName>
    <definedName name="순이익" localSheetId="40">#REF!</definedName>
    <definedName name="순이익" localSheetId="41">#REF!</definedName>
    <definedName name="순이익" localSheetId="42">#REF!</definedName>
    <definedName name="순이익" localSheetId="43">#REF!</definedName>
    <definedName name="순이익" localSheetId="44">#REF!</definedName>
    <definedName name="순이익" localSheetId="61">#REF!</definedName>
    <definedName name="순이익" localSheetId="60">#REF!</definedName>
    <definedName name="순이익" localSheetId="47">#REF!</definedName>
    <definedName name="순이익" localSheetId="46">#REF!</definedName>
    <definedName name="순이익" localSheetId="45">#REF!</definedName>
    <definedName name="순이익" localSheetId="48">#REF!</definedName>
    <definedName name="순이익" localSheetId="50">#REF!</definedName>
    <definedName name="순이익" localSheetId="51">#REF!</definedName>
    <definedName name="순이익" localSheetId="52">#REF!</definedName>
    <definedName name="순이익" localSheetId="49">#REF!</definedName>
    <definedName name="순이익" localSheetId="55">#REF!</definedName>
    <definedName name="순이익" localSheetId="58">#REF!</definedName>
    <definedName name="순이익" localSheetId="53">#REF!</definedName>
    <definedName name="순이익" localSheetId="57">#REF!</definedName>
    <definedName name="순이익" localSheetId="59">#REF!</definedName>
    <definedName name="순이익" localSheetId="54">#REF!</definedName>
    <definedName name="순이익" localSheetId="56">#REF!</definedName>
    <definedName name="순이익" localSheetId="62">#REF!</definedName>
    <definedName name="순이익">#REF!</definedName>
    <definedName name="시산표" localSheetId="2">#REF!</definedName>
    <definedName name="시산표" localSheetId="1">#REF!</definedName>
    <definedName name="시산표" localSheetId="3">#REF!</definedName>
    <definedName name="시산표" localSheetId="7">#REF!</definedName>
    <definedName name="시산표" localSheetId="4">#REF!</definedName>
    <definedName name="시산표" localSheetId="5">#REF!</definedName>
    <definedName name="시산표" localSheetId="6">#REF!</definedName>
    <definedName name="시산표" localSheetId="8">#REF!</definedName>
    <definedName name="시산표" localSheetId="9">#REF!</definedName>
    <definedName name="시산표" localSheetId="11">#REF!</definedName>
    <definedName name="시산표" localSheetId="10">#REF!</definedName>
    <definedName name="시산표" localSheetId="16">#REF!</definedName>
    <definedName name="시산표" localSheetId="13">#REF!</definedName>
    <definedName name="시산표" localSheetId="12">#REF!</definedName>
    <definedName name="시산표" localSheetId="15">#REF!</definedName>
    <definedName name="시산표" localSheetId="14">#REF!</definedName>
    <definedName name="시산표" localSheetId="20">#REF!</definedName>
    <definedName name="시산표" localSheetId="17">#REF!</definedName>
    <definedName name="시산표" localSheetId="19">#REF!</definedName>
    <definedName name="시산표" localSheetId="18">#REF!</definedName>
    <definedName name="시산표" localSheetId="24">#REF!</definedName>
    <definedName name="시산표" localSheetId="22">#REF!</definedName>
    <definedName name="시산표" localSheetId="21">#REF!</definedName>
    <definedName name="시산표" localSheetId="23">#REF!</definedName>
    <definedName name="시산표" localSheetId="25">#REF!</definedName>
    <definedName name="시산표" localSheetId="26">#REF!</definedName>
    <definedName name="시산표" localSheetId="27">#REF!</definedName>
    <definedName name="시산표" localSheetId="28">#REF!</definedName>
    <definedName name="시산표" localSheetId="32">#REF!</definedName>
    <definedName name="시산표" localSheetId="33">#REF!</definedName>
    <definedName name="시산표" localSheetId="34">#REF!</definedName>
    <definedName name="시산표" localSheetId="35">#REF!</definedName>
    <definedName name="시산표" localSheetId="29">#REF!</definedName>
    <definedName name="시산표" localSheetId="30">#REF!</definedName>
    <definedName name="시산표" localSheetId="31">#REF!</definedName>
    <definedName name="시산표" localSheetId="36">#REF!</definedName>
    <definedName name="시산표" localSheetId="37">#REF!</definedName>
    <definedName name="시산표" localSheetId="38">#REF!</definedName>
    <definedName name="시산표" localSheetId="39">#REF!</definedName>
    <definedName name="시산표" localSheetId="40">#REF!</definedName>
    <definedName name="시산표" localSheetId="41">#REF!</definedName>
    <definedName name="시산표" localSheetId="42">#REF!</definedName>
    <definedName name="시산표" localSheetId="43">#REF!</definedName>
    <definedName name="시산표" localSheetId="44">#REF!</definedName>
    <definedName name="시산표" localSheetId="61">#REF!</definedName>
    <definedName name="시산표" localSheetId="60">#REF!</definedName>
    <definedName name="시산표" localSheetId="47">#REF!</definedName>
    <definedName name="시산표" localSheetId="46">#REF!</definedName>
    <definedName name="시산표" localSheetId="45">#REF!</definedName>
    <definedName name="시산표" localSheetId="48">#REF!</definedName>
    <definedName name="시산표" localSheetId="50">#REF!</definedName>
    <definedName name="시산표" localSheetId="51">#REF!</definedName>
    <definedName name="시산표" localSheetId="52">#REF!</definedName>
    <definedName name="시산표" localSheetId="49">#REF!</definedName>
    <definedName name="시산표" localSheetId="55">#REF!</definedName>
    <definedName name="시산표" localSheetId="58">#REF!</definedName>
    <definedName name="시산표" localSheetId="53">#REF!</definedName>
    <definedName name="시산표" localSheetId="57">#REF!</definedName>
    <definedName name="시산표" localSheetId="59">#REF!</definedName>
    <definedName name="시산표" localSheetId="54">#REF!</definedName>
    <definedName name="시산표" localSheetId="56">#REF!</definedName>
    <definedName name="시산표" localSheetId="62">#REF!</definedName>
    <definedName name="시산표">#REF!</definedName>
    <definedName name="시선래브" localSheetId="2">#REF!</definedName>
    <definedName name="시선래브" localSheetId="1">#REF!</definedName>
    <definedName name="시선래브" localSheetId="3">#REF!</definedName>
    <definedName name="시선래브" localSheetId="7">#REF!</definedName>
    <definedName name="시선래브" localSheetId="4">#REF!</definedName>
    <definedName name="시선래브" localSheetId="5">#REF!</definedName>
    <definedName name="시선래브" localSheetId="6">#REF!</definedName>
    <definedName name="시선래브" localSheetId="8">#REF!</definedName>
    <definedName name="시선래브" localSheetId="9">#REF!</definedName>
    <definedName name="시선래브" localSheetId="11">#REF!</definedName>
    <definedName name="시선래브" localSheetId="10">#REF!</definedName>
    <definedName name="시선래브" localSheetId="16">#REF!</definedName>
    <definedName name="시선래브" localSheetId="13">#REF!</definedName>
    <definedName name="시선래브" localSheetId="12">#REF!</definedName>
    <definedName name="시선래브" localSheetId="15">#REF!</definedName>
    <definedName name="시선래브" localSheetId="14">#REF!</definedName>
    <definedName name="시선래브" localSheetId="20">#REF!</definedName>
    <definedName name="시선래브" localSheetId="17">#REF!</definedName>
    <definedName name="시선래브" localSheetId="19">#REF!</definedName>
    <definedName name="시선래브" localSheetId="18">#REF!</definedName>
    <definedName name="시선래브" localSheetId="24">#REF!</definedName>
    <definedName name="시선래브" localSheetId="22">#REF!</definedName>
    <definedName name="시선래브" localSheetId="21">#REF!</definedName>
    <definedName name="시선래브" localSheetId="23">#REF!</definedName>
    <definedName name="시선래브" localSheetId="25">#REF!</definedName>
    <definedName name="시선래브" localSheetId="26">#REF!</definedName>
    <definedName name="시선래브" localSheetId="27">#REF!</definedName>
    <definedName name="시선래브" localSheetId="28">#REF!</definedName>
    <definedName name="시선래브" localSheetId="32">#REF!</definedName>
    <definedName name="시선래브" localSheetId="33">#REF!</definedName>
    <definedName name="시선래브" localSheetId="34">#REF!</definedName>
    <definedName name="시선래브" localSheetId="35">#REF!</definedName>
    <definedName name="시선래브" localSheetId="29">#REF!</definedName>
    <definedName name="시선래브" localSheetId="30">#REF!</definedName>
    <definedName name="시선래브" localSheetId="31">#REF!</definedName>
    <definedName name="시선래브" localSheetId="36">#REF!</definedName>
    <definedName name="시선래브" localSheetId="37">#REF!</definedName>
    <definedName name="시선래브" localSheetId="38">#REF!</definedName>
    <definedName name="시선래브" localSheetId="39">#REF!</definedName>
    <definedName name="시선래브" localSheetId="40">#REF!</definedName>
    <definedName name="시선래브" localSheetId="41">#REF!</definedName>
    <definedName name="시선래브" localSheetId="42">#REF!</definedName>
    <definedName name="시선래브" localSheetId="43">#REF!</definedName>
    <definedName name="시선래브" localSheetId="44">#REF!</definedName>
    <definedName name="시선래브" localSheetId="61">#REF!</definedName>
    <definedName name="시선래브" localSheetId="60">#REF!</definedName>
    <definedName name="시선래브" localSheetId="47">#REF!</definedName>
    <definedName name="시선래브" localSheetId="46">#REF!</definedName>
    <definedName name="시선래브" localSheetId="45">#REF!</definedName>
    <definedName name="시선래브" localSheetId="48">#REF!</definedName>
    <definedName name="시선래브" localSheetId="50">#REF!</definedName>
    <definedName name="시선래브" localSheetId="51">#REF!</definedName>
    <definedName name="시선래브" localSheetId="52">#REF!</definedName>
    <definedName name="시선래브" localSheetId="49">#REF!</definedName>
    <definedName name="시선래브" localSheetId="55">#REF!</definedName>
    <definedName name="시선래브" localSheetId="58">#REF!</definedName>
    <definedName name="시선래브" localSheetId="53">#REF!</definedName>
    <definedName name="시선래브" localSheetId="57">#REF!</definedName>
    <definedName name="시선래브" localSheetId="59">#REF!</definedName>
    <definedName name="시선래브" localSheetId="54">#REF!</definedName>
    <definedName name="시선래브" localSheetId="56">#REF!</definedName>
    <definedName name="시선래브" localSheetId="62">#REF!</definedName>
    <definedName name="시선래브">#REF!</definedName>
    <definedName name="식품류" localSheetId="2">#REF!</definedName>
    <definedName name="식품류" localSheetId="1">#REF!</definedName>
    <definedName name="식품류" localSheetId="3">#REF!</definedName>
    <definedName name="식품류" localSheetId="7">#REF!</definedName>
    <definedName name="식품류" localSheetId="4">#REF!</definedName>
    <definedName name="식품류" localSheetId="5">#REF!</definedName>
    <definedName name="식품류" localSheetId="6">#REF!</definedName>
    <definedName name="식품류" localSheetId="8">#REF!</definedName>
    <definedName name="식품류" localSheetId="9">#REF!</definedName>
    <definedName name="식품류" localSheetId="11">#REF!</definedName>
    <definedName name="식품류" localSheetId="10">#REF!</definedName>
    <definedName name="식품류" localSheetId="16">#REF!</definedName>
    <definedName name="식품류" localSheetId="13">#REF!</definedName>
    <definedName name="식품류" localSheetId="12">#REF!</definedName>
    <definedName name="식품류" localSheetId="15">#REF!</definedName>
    <definedName name="식품류" localSheetId="14">#REF!</definedName>
    <definedName name="식품류" localSheetId="20">#REF!</definedName>
    <definedName name="식품류" localSheetId="17">#REF!</definedName>
    <definedName name="식품류" localSheetId="19">#REF!</definedName>
    <definedName name="식품류" localSheetId="18">#REF!</definedName>
    <definedName name="식품류" localSheetId="24">#REF!</definedName>
    <definedName name="식품류" localSheetId="22">#REF!</definedName>
    <definedName name="식품류" localSheetId="21">#REF!</definedName>
    <definedName name="식품류" localSheetId="23">#REF!</definedName>
    <definedName name="식품류" localSheetId="25">#REF!</definedName>
    <definedName name="식품류" localSheetId="26">#REF!</definedName>
    <definedName name="식품류" localSheetId="27">#REF!</definedName>
    <definedName name="식품류" localSheetId="28">#REF!</definedName>
    <definedName name="식품류" localSheetId="32">#REF!</definedName>
    <definedName name="식품류" localSheetId="33">#REF!</definedName>
    <definedName name="식품류" localSheetId="34">#REF!</definedName>
    <definedName name="식품류" localSheetId="35">#REF!</definedName>
    <definedName name="식품류" localSheetId="29">#REF!</definedName>
    <definedName name="식품류" localSheetId="30">#REF!</definedName>
    <definedName name="식품류" localSheetId="31">#REF!</definedName>
    <definedName name="식품류" localSheetId="36">#REF!</definedName>
    <definedName name="식품류" localSheetId="37">#REF!</definedName>
    <definedName name="식품류" localSheetId="38">#REF!</definedName>
    <definedName name="식품류" localSheetId="39">#REF!</definedName>
    <definedName name="식품류" localSheetId="40">#REF!</definedName>
    <definedName name="식품류" localSheetId="41">#REF!</definedName>
    <definedName name="식품류" localSheetId="42">#REF!</definedName>
    <definedName name="식품류" localSheetId="43">#REF!</definedName>
    <definedName name="식품류" localSheetId="44">#REF!</definedName>
    <definedName name="식품류" localSheetId="61">#REF!</definedName>
    <definedName name="식품류" localSheetId="60">#REF!</definedName>
    <definedName name="식품류" localSheetId="47">#REF!</definedName>
    <definedName name="식품류" localSheetId="46">#REF!</definedName>
    <definedName name="식품류" localSheetId="45">#REF!</definedName>
    <definedName name="식품류" localSheetId="48">#REF!</definedName>
    <definedName name="식품류" localSheetId="50">#REF!</definedName>
    <definedName name="식품류" localSheetId="51">#REF!</definedName>
    <definedName name="식품류" localSheetId="52">#REF!</definedName>
    <definedName name="식품류" localSheetId="49">#REF!</definedName>
    <definedName name="식품류" localSheetId="55">#REF!</definedName>
    <definedName name="식품류" localSheetId="58">#REF!</definedName>
    <definedName name="식품류" localSheetId="53">#REF!</definedName>
    <definedName name="식품류" localSheetId="57">#REF!</definedName>
    <definedName name="식품류" localSheetId="59">#REF!</definedName>
    <definedName name="식품류" localSheetId="54">#REF!</definedName>
    <definedName name="식품류" localSheetId="56">#REF!</definedName>
    <definedName name="식품류" localSheetId="62">#REF!</definedName>
    <definedName name="식품류">#REF!</definedName>
    <definedName name="신제품" localSheetId="2">#REF!</definedName>
    <definedName name="신제품" localSheetId="1">#REF!</definedName>
    <definedName name="신제품" localSheetId="3">#REF!</definedName>
    <definedName name="신제품" localSheetId="7">#REF!</definedName>
    <definedName name="신제품" localSheetId="4">#REF!</definedName>
    <definedName name="신제품" localSheetId="5">#REF!</definedName>
    <definedName name="신제품" localSheetId="6">#REF!</definedName>
    <definedName name="신제품" localSheetId="8">#REF!</definedName>
    <definedName name="신제품" localSheetId="9">#REF!</definedName>
    <definedName name="신제품" localSheetId="11">#REF!</definedName>
    <definedName name="신제품" localSheetId="10">#REF!</definedName>
    <definedName name="신제품" localSheetId="16">#REF!</definedName>
    <definedName name="신제품" localSheetId="13">#REF!</definedName>
    <definedName name="신제품" localSheetId="12">#REF!</definedName>
    <definedName name="신제품" localSheetId="15">#REF!</definedName>
    <definedName name="신제품" localSheetId="14">#REF!</definedName>
    <definedName name="신제품" localSheetId="20">#REF!</definedName>
    <definedName name="신제품" localSheetId="17">#REF!</definedName>
    <definedName name="신제품" localSheetId="19">#REF!</definedName>
    <definedName name="신제품" localSheetId="18">#REF!</definedName>
    <definedName name="신제품" localSheetId="24">#REF!</definedName>
    <definedName name="신제품" localSheetId="22">#REF!</definedName>
    <definedName name="신제품" localSheetId="21">#REF!</definedName>
    <definedName name="신제품" localSheetId="23">#REF!</definedName>
    <definedName name="신제품" localSheetId="25">#REF!</definedName>
    <definedName name="신제품" localSheetId="26">#REF!</definedName>
    <definedName name="신제품" localSheetId="27">#REF!</definedName>
    <definedName name="신제품" localSheetId="28">#REF!</definedName>
    <definedName name="신제품" localSheetId="32">#REF!</definedName>
    <definedName name="신제품" localSheetId="33">#REF!</definedName>
    <definedName name="신제품" localSheetId="34">#REF!</definedName>
    <definedName name="신제품" localSheetId="35">#REF!</definedName>
    <definedName name="신제품" localSheetId="29">#REF!</definedName>
    <definedName name="신제품" localSheetId="30">#REF!</definedName>
    <definedName name="신제품" localSheetId="31">#REF!</definedName>
    <definedName name="신제품" localSheetId="36">#REF!</definedName>
    <definedName name="신제품" localSheetId="37">#REF!</definedName>
    <definedName name="신제품" localSheetId="38">#REF!</definedName>
    <definedName name="신제품" localSheetId="39">#REF!</definedName>
    <definedName name="신제품" localSheetId="40">#REF!</definedName>
    <definedName name="신제품" localSheetId="41">#REF!</definedName>
    <definedName name="신제품" localSheetId="42">#REF!</definedName>
    <definedName name="신제품" localSheetId="43">#REF!</definedName>
    <definedName name="신제품" localSheetId="44">#REF!</definedName>
    <definedName name="신제품" localSheetId="61">#REF!</definedName>
    <definedName name="신제품" localSheetId="60">#REF!</definedName>
    <definedName name="신제품" localSheetId="47">#REF!</definedName>
    <definedName name="신제품" localSheetId="46">#REF!</definedName>
    <definedName name="신제품" localSheetId="45">#REF!</definedName>
    <definedName name="신제품" localSheetId="48">#REF!</definedName>
    <definedName name="신제품" localSheetId="50">#REF!</definedName>
    <definedName name="신제품" localSheetId="51">#REF!</definedName>
    <definedName name="신제품" localSheetId="52">#REF!</definedName>
    <definedName name="신제품" localSheetId="49">#REF!</definedName>
    <definedName name="신제품" localSheetId="55">#REF!</definedName>
    <definedName name="신제품" localSheetId="58">#REF!</definedName>
    <definedName name="신제품" localSheetId="53">#REF!</definedName>
    <definedName name="신제품" localSheetId="57">#REF!</definedName>
    <definedName name="신제품" localSheetId="59">#REF!</definedName>
    <definedName name="신제품" localSheetId="54">#REF!</definedName>
    <definedName name="신제품" localSheetId="56">#REF!</definedName>
    <definedName name="신제품" localSheetId="62">#REF!</definedName>
    <definedName name="신제품">#REF!</definedName>
    <definedName name="신제품2" localSheetId="2">#REF!</definedName>
    <definedName name="신제품2" localSheetId="1">#REF!</definedName>
    <definedName name="신제품2" localSheetId="3">#REF!</definedName>
    <definedName name="신제품2" localSheetId="7">#REF!</definedName>
    <definedName name="신제품2" localSheetId="4">#REF!</definedName>
    <definedName name="신제품2" localSheetId="5">#REF!</definedName>
    <definedName name="신제품2" localSheetId="6">#REF!</definedName>
    <definedName name="신제품2" localSheetId="8">#REF!</definedName>
    <definedName name="신제품2" localSheetId="9">#REF!</definedName>
    <definedName name="신제품2" localSheetId="11">#REF!</definedName>
    <definedName name="신제품2" localSheetId="10">#REF!</definedName>
    <definedName name="신제품2" localSheetId="16">#REF!</definedName>
    <definedName name="신제품2" localSheetId="13">#REF!</definedName>
    <definedName name="신제품2" localSheetId="12">#REF!</definedName>
    <definedName name="신제품2" localSheetId="15">#REF!</definedName>
    <definedName name="신제품2" localSheetId="14">#REF!</definedName>
    <definedName name="신제품2" localSheetId="20">#REF!</definedName>
    <definedName name="신제품2" localSheetId="17">#REF!</definedName>
    <definedName name="신제품2" localSheetId="19">#REF!</definedName>
    <definedName name="신제품2" localSheetId="18">#REF!</definedName>
    <definedName name="신제품2" localSheetId="24">#REF!</definedName>
    <definedName name="신제품2" localSheetId="22">#REF!</definedName>
    <definedName name="신제품2" localSheetId="21">#REF!</definedName>
    <definedName name="신제품2" localSheetId="23">#REF!</definedName>
    <definedName name="신제품2" localSheetId="25">#REF!</definedName>
    <definedName name="신제품2" localSheetId="26">#REF!</definedName>
    <definedName name="신제품2" localSheetId="27">#REF!</definedName>
    <definedName name="신제품2" localSheetId="28">#REF!</definedName>
    <definedName name="신제품2" localSheetId="32">#REF!</definedName>
    <definedName name="신제품2" localSheetId="33">#REF!</definedName>
    <definedName name="신제품2" localSheetId="34">#REF!</definedName>
    <definedName name="신제품2" localSheetId="35">#REF!</definedName>
    <definedName name="신제품2" localSheetId="29">#REF!</definedName>
    <definedName name="신제품2" localSheetId="30">#REF!</definedName>
    <definedName name="신제품2" localSheetId="31">#REF!</definedName>
    <definedName name="신제품2" localSheetId="36">#REF!</definedName>
    <definedName name="신제품2" localSheetId="37">#REF!</definedName>
    <definedName name="신제품2" localSheetId="38">#REF!</definedName>
    <definedName name="신제품2" localSheetId="39">#REF!</definedName>
    <definedName name="신제품2" localSheetId="40">#REF!</definedName>
    <definedName name="신제품2" localSheetId="41">#REF!</definedName>
    <definedName name="신제품2" localSheetId="42">#REF!</definedName>
    <definedName name="신제품2" localSheetId="43">#REF!</definedName>
    <definedName name="신제품2" localSheetId="44">#REF!</definedName>
    <definedName name="신제품2" localSheetId="61">#REF!</definedName>
    <definedName name="신제품2" localSheetId="60">#REF!</definedName>
    <definedName name="신제품2" localSheetId="47">#REF!</definedName>
    <definedName name="신제품2" localSheetId="46">#REF!</definedName>
    <definedName name="신제품2" localSheetId="45">#REF!</definedName>
    <definedName name="신제품2" localSheetId="48">#REF!</definedName>
    <definedName name="신제품2" localSheetId="50">#REF!</definedName>
    <definedName name="신제품2" localSheetId="51">#REF!</definedName>
    <definedName name="신제품2" localSheetId="52">#REF!</definedName>
    <definedName name="신제품2" localSheetId="49">#REF!</definedName>
    <definedName name="신제품2" localSheetId="55">#REF!</definedName>
    <definedName name="신제품2" localSheetId="58">#REF!</definedName>
    <definedName name="신제품2" localSheetId="53">#REF!</definedName>
    <definedName name="신제품2" localSheetId="57">#REF!</definedName>
    <definedName name="신제품2" localSheetId="59">#REF!</definedName>
    <definedName name="신제품2" localSheetId="54">#REF!</definedName>
    <definedName name="신제품2" localSheetId="56">#REF!</definedName>
    <definedName name="신제품2" localSheetId="62">#REF!</definedName>
    <definedName name="신제품2">#REF!</definedName>
    <definedName name="ㅇ" localSheetId="2">#REF!</definedName>
    <definedName name="ㅇ" localSheetId="1">#REF!</definedName>
    <definedName name="ㅇ" localSheetId="3">#REF!</definedName>
    <definedName name="ㅇ" localSheetId="7">#REF!</definedName>
    <definedName name="ㅇ" localSheetId="4">#REF!</definedName>
    <definedName name="ㅇ" localSheetId="5">#REF!</definedName>
    <definedName name="ㅇ" localSheetId="6">#REF!</definedName>
    <definedName name="ㅇ" localSheetId="8">#REF!</definedName>
    <definedName name="ㅇ" localSheetId="9">#REF!</definedName>
    <definedName name="ㅇ" localSheetId="11">#REF!</definedName>
    <definedName name="ㅇ" localSheetId="10">#REF!</definedName>
    <definedName name="ㅇ" localSheetId="16">#REF!</definedName>
    <definedName name="ㅇ" localSheetId="13">#REF!</definedName>
    <definedName name="ㅇ" localSheetId="12">#REF!</definedName>
    <definedName name="ㅇ" localSheetId="15">#REF!</definedName>
    <definedName name="ㅇ" localSheetId="14">#REF!</definedName>
    <definedName name="ㅇ" localSheetId="20">#REF!</definedName>
    <definedName name="ㅇ" localSheetId="17">#REF!</definedName>
    <definedName name="ㅇ" localSheetId="19">#REF!</definedName>
    <definedName name="ㅇ" localSheetId="18">#REF!</definedName>
    <definedName name="ㅇ" localSheetId="24">#REF!</definedName>
    <definedName name="ㅇ" localSheetId="22">#REF!</definedName>
    <definedName name="ㅇ" localSheetId="21">#REF!</definedName>
    <definedName name="ㅇ" localSheetId="23">#REF!</definedName>
    <definedName name="ㅇ" localSheetId="25">#REF!</definedName>
    <definedName name="ㅇ" localSheetId="26">#REF!</definedName>
    <definedName name="ㅇ" localSheetId="27">#REF!</definedName>
    <definedName name="ㅇ" localSheetId="28">#REF!</definedName>
    <definedName name="ㅇ" localSheetId="32">#REF!</definedName>
    <definedName name="ㅇ" localSheetId="33">#REF!</definedName>
    <definedName name="ㅇ" localSheetId="34">#REF!</definedName>
    <definedName name="ㅇ" localSheetId="35">#REF!</definedName>
    <definedName name="ㅇ" localSheetId="29">#REF!</definedName>
    <definedName name="ㅇ" localSheetId="30">#REF!</definedName>
    <definedName name="ㅇ" localSheetId="31">#REF!</definedName>
    <definedName name="ㅇ" localSheetId="36">#REF!</definedName>
    <definedName name="ㅇ" localSheetId="37">#REF!</definedName>
    <definedName name="ㅇ" localSheetId="38">#REF!</definedName>
    <definedName name="ㅇ" localSheetId="39">#REF!</definedName>
    <definedName name="ㅇ" localSheetId="40">#REF!</definedName>
    <definedName name="ㅇ" localSheetId="41">#REF!</definedName>
    <definedName name="ㅇ" localSheetId="42">#REF!</definedName>
    <definedName name="ㅇ" localSheetId="43">#REF!</definedName>
    <definedName name="ㅇ" localSheetId="44">#REF!</definedName>
    <definedName name="ㅇ" localSheetId="61">#REF!</definedName>
    <definedName name="ㅇ" localSheetId="60">#REF!</definedName>
    <definedName name="ㅇ" localSheetId="47">#REF!</definedName>
    <definedName name="ㅇ" localSheetId="46">#REF!</definedName>
    <definedName name="ㅇ" localSheetId="45">#REF!</definedName>
    <definedName name="ㅇ" localSheetId="48">#REF!</definedName>
    <definedName name="ㅇ" localSheetId="50">#REF!</definedName>
    <definedName name="ㅇ" localSheetId="51">#REF!</definedName>
    <definedName name="ㅇ" localSheetId="52">#REF!</definedName>
    <definedName name="ㅇ" localSheetId="49">#REF!</definedName>
    <definedName name="ㅇ" localSheetId="55">#REF!</definedName>
    <definedName name="ㅇ" localSheetId="58">#REF!</definedName>
    <definedName name="ㅇ" localSheetId="53">#REF!</definedName>
    <definedName name="ㅇ" localSheetId="57">#REF!</definedName>
    <definedName name="ㅇ" localSheetId="59">#REF!</definedName>
    <definedName name="ㅇ" localSheetId="54">#REF!</definedName>
    <definedName name="ㅇ" localSheetId="56">#REF!</definedName>
    <definedName name="ㅇ" localSheetId="62">#REF!</definedName>
    <definedName name="ㅇ">#REF!</definedName>
    <definedName name="ㅇㄴㄹ" localSheetId="2">#REF!</definedName>
    <definedName name="ㅇㄴㄹ" localSheetId="1">#REF!</definedName>
    <definedName name="ㅇㄴㄹ" localSheetId="3">#REF!</definedName>
    <definedName name="ㅇㄴㄹ" localSheetId="7">#REF!</definedName>
    <definedName name="ㅇㄴㄹ" localSheetId="4">#REF!</definedName>
    <definedName name="ㅇㄴㄹ" localSheetId="5">#REF!</definedName>
    <definedName name="ㅇㄴㄹ" localSheetId="6">#REF!</definedName>
    <definedName name="ㅇㄴㄹ" localSheetId="8">#REF!</definedName>
    <definedName name="ㅇㄴㄹ" localSheetId="9">#REF!</definedName>
    <definedName name="ㅇㄴㄹ" localSheetId="11">#REF!</definedName>
    <definedName name="ㅇㄴㄹ" localSheetId="10">#REF!</definedName>
    <definedName name="ㅇㄴㄹ" localSheetId="16">#REF!</definedName>
    <definedName name="ㅇㄴㄹ" localSheetId="13">#REF!</definedName>
    <definedName name="ㅇㄴㄹ" localSheetId="12">#REF!</definedName>
    <definedName name="ㅇㄴㄹ" localSheetId="15">#REF!</definedName>
    <definedName name="ㅇㄴㄹ" localSheetId="14">#REF!</definedName>
    <definedName name="ㅇㄴㄹ" localSheetId="20">#REF!</definedName>
    <definedName name="ㅇㄴㄹ" localSheetId="17">#REF!</definedName>
    <definedName name="ㅇㄴㄹ" localSheetId="19">#REF!</definedName>
    <definedName name="ㅇㄴㄹ" localSheetId="18">#REF!</definedName>
    <definedName name="ㅇㄴㄹ" localSheetId="24">#REF!</definedName>
    <definedName name="ㅇㄴㄹ" localSheetId="22">#REF!</definedName>
    <definedName name="ㅇㄴㄹ" localSheetId="21">#REF!</definedName>
    <definedName name="ㅇㄴㄹ" localSheetId="23">#REF!</definedName>
    <definedName name="ㅇㄴㄹ" localSheetId="25">#REF!</definedName>
    <definedName name="ㅇㄴㄹ" localSheetId="26">#REF!</definedName>
    <definedName name="ㅇㄴㄹ" localSheetId="27">#REF!</definedName>
    <definedName name="ㅇㄴㄹ" localSheetId="28">#REF!</definedName>
    <definedName name="ㅇㄴㄹ" localSheetId="32">#REF!</definedName>
    <definedName name="ㅇㄴㄹ" localSheetId="33">#REF!</definedName>
    <definedName name="ㅇㄴㄹ" localSheetId="34">#REF!</definedName>
    <definedName name="ㅇㄴㄹ" localSheetId="35">#REF!</definedName>
    <definedName name="ㅇㄴㄹ" localSheetId="29">#REF!</definedName>
    <definedName name="ㅇㄴㄹ" localSheetId="30">#REF!</definedName>
    <definedName name="ㅇㄴㄹ" localSheetId="31">#REF!</definedName>
    <definedName name="ㅇㄴㄹ" localSheetId="36">#REF!</definedName>
    <definedName name="ㅇㄴㄹ" localSheetId="37">#REF!</definedName>
    <definedName name="ㅇㄴㄹ" localSheetId="38">#REF!</definedName>
    <definedName name="ㅇㄴㄹ" localSheetId="39">#REF!</definedName>
    <definedName name="ㅇㄴㄹ" localSheetId="40">#REF!</definedName>
    <definedName name="ㅇㄴㄹ" localSheetId="41">#REF!</definedName>
    <definedName name="ㅇㄴㄹ" localSheetId="42">#REF!</definedName>
    <definedName name="ㅇㄴㄹ" localSheetId="43">#REF!</definedName>
    <definedName name="ㅇㄴㄹ" localSheetId="44">#REF!</definedName>
    <definedName name="ㅇㄴㄹ" localSheetId="61">#REF!</definedName>
    <definedName name="ㅇㄴㄹ" localSheetId="60">#REF!</definedName>
    <definedName name="ㅇㄴㄹ" localSheetId="47">#REF!</definedName>
    <definedName name="ㅇㄴㄹ" localSheetId="46">#REF!</definedName>
    <definedName name="ㅇㄴㄹ" localSheetId="45">#REF!</definedName>
    <definedName name="ㅇㄴㄹ" localSheetId="48">#REF!</definedName>
    <definedName name="ㅇㄴㄹ" localSheetId="50">#REF!</definedName>
    <definedName name="ㅇㄴㄹ" localSheetId="51">#REF!</definedName>
    <definedName name="ㅇㄴㄹ" localSheetId="52">#REF!</definedName>
    <definedName name="ㅇㄴㄹ" localSheetId="49">#REF!</definedName>
    <definedName name="ㅇㄴㄹ" localSheetId="55">#REF!</definedName>
    <definedName name="ㅇㄴㄹ" localSheetId="58">#REF!</definedName>
    <definedName name="ㅇㄴㄹ" localSheetId="53">#REF!</definedName>
    <definedName name="ㅇㄴㄹ" localSheetId="57">#REF!</definedName>
    <definedName name="ㅇㄴㄹ" localSheetId="59">#REF!</definedName>
    <definedName name="ㅇㄴㄹ" localSheetId="54">#REF!</definedName>
    <definedName name="ㅇㄴㄹ" localSheetId="56">#REF!</definedName>
    <definedName name="ㅇㄴㄹ" localSheetId="62">#REF!</definedName>
    <definedName name="ㅇㄴㄹ">#REF!</definedName>
    <definedName name="ㅇㄴㄹㄴㅇㄹㄴㄹ" localSheetId="2">#REF!</definedName>
    <definedName name="ㅇㄴㄹㄴㅇㄹㄴㄹ" localSheetId="1">#REF!</definedName>
    <definedName name="ㅇㄴㄹㄴㅇㄹㄴㄹ" localSheetId="3">#REF!</definedName>
    <definedName name="ㅇㄴㄹㄴㅇㄹㄴㄹ" localSheetId="7">#REF!</definedName>
    <definedName name="ㅇㄴㄹㄴㅇㄹㄴㄹ" localSheetId="4">#REF!</definedName>
    <definedName name="ㅇㄴㄹㄴㅇㄹㄴㄹ" localSheetId="5">#REF!</definedName>
    <definedName name="ㅇㄴㄹㄴㅇㄹㄴㄹ" localSheetId="6">#REF!</definedName>
    <definedName name="ㅇㄴㄹㄴㅇㄹㄴㄹ" localSheetId="8">#REF!</definedName>
    <definedName name="ㅇㄴㄹㄴㅇㄹㄴㄹ" localSheetId="9">#REF!</definedName>
    <definedName name="ㅇㄴㄹㄴㅇㄹㄴㄹ" localSheetId="11">#REF!</definedName>
    <definedName name="ㅇㄴㄹㄴㅇㄹㄴㄹ" localSheetId="10">#REF!</definedName>
    <definedName name="ㅇㄴㄹㄴㅇㄹㄴㄹ" localSheetId="16">#REF!</definedName>
    <definedName name="ㅇㄴㄹㄴㅇㄹㄴㄹ" localSheetId="13">#REF!</definedName>
    <definedName name="ㅇㄴㄹㄴㅇㄹㄴㄹ" localSheetId="12">#REF!</definedName>
    <definedName name="ㅇㄴㄹㄴㅇㄹㄴㄹ" localSheetId="15">#REF!</definedName>
    <definedName name="ㅇㄴㄹㄴㅇㄹㄴㄹ" localSheetId="14">#REF!</definedName>
    <definedName name="ㅇㄴㄹㄴㅇㄹㄴㄹ" localSheetId="20">#REF!</definedName>
    <definedName name="ㅇㄴㄹㄴㅇㄹㄴㄹ" localSheetId="17">#REF!</definedName>
    <definedName name="ㅇㄴㄹㄴㅇㄹㄴㄹ" localSheetId="19">#REF!</definedName>
    <definedName name="ㅇㄴㄹㄴㅇㄹㄴㄹ" localSheetId="18">#REF!</definedName>
    <definedName name="ㅇㄴㄹㄴㅇㄹㄴㄹ" localSheetId="24">#REF!</definedName>
    <definedName name="ㅇㄴㄹㄴㅇㄹㄴㄹ" localSheetId="22">#REF!</definedName>
    <definedName name="ㅇㄴㄹㄴㅇㄹㄴㄹ" localSheetId="21">#REF!</definedName>
    <definedName name="ㅇㄴㄹㄴㅇㄹㄴㄹ" localSheetId="23">#REF!</definedName>
    <definedName name="ㅇㄴㄹㄴㅇㄹㄴㄹ" localSheetId="25">#REF!</definedName>
    <definedName name="ㅇㄴㄹㄴㅇㄹㄴㄹ" localSheetId="26">#REF!</definedName>
    <definedName name="ㅇㄴㄹㄴㅇㄹㄴㄹ" localSheetId="27">#REF!</definedName>
    <definedName name="ㅇㄴㄹㄴㅇㄹㄴㄹ" localSheetId="28">#REF!</definedName>
    <definedName name="ㅇㄴㄹㄴㅇㄹㄴㄹ" localSheetId="32">#REF!</definedName>
    <definedName name="ㅇㄴㄹㄴㅇㄹㄴㄹ" localSheetId="33">#REF!</definedName>
    <definedName name="ㅇㄴㄹㄴㅇㄹㄴㄹ" localSheetId="34">#REF!</definedName>
    <definedName name="ㅇㄴㄹㄴㅇㄹㄴㄹ" localSheetId="35">#REF!</definedName>
    <definedName name="ㅇㄴㄹㄴㅇㄹㄴㄹ" localSheetId="29">#REF!</definedName>
    <definedName name="ㅇㄴㄹㄴㅇㄹㄴㄹ" localSheetId="30">#REF!</definedName>
    <definedName name="ㅇㄴㄹㄴㅇㄹㄴㄹ" localSheetId="31">#REF!</definedName>
    <definedName name="ㅇㄴㄹㄴㅇㄹㄴㄹ" localSheetId="36">#REF!</definedName>
    <definedName name="ㅇㄴㄹㄴㅇㄹㄴㄹ" localSheetId="37">#REF!</definedName>
    <definedName name="ㅇㄴㄹㄴㅇㄹㄴㄹ" localSheetId="38">#REF!</definedName>
    <definedName name="ㅇㄴㄹㄴㅇㄹㄴㄹ" localSheetId="39">#REF!</definedName>
    <definedName name="ㅇㄴㄹㄴㅇㄹㄴㄹ" localSheetId="40">#REF!</definedName>
    <definedName name="ㅇㄴㄹㄴㅇㄹㄴㄹ" localSheetId="41">#REF!</definedName>
    <definedName name="ㅇㄴㄹㄴㅇㄹㄴㄹ" localSheetId="42">#REF!</definedName>
    <definedName name="ㅇㄴㄹㄴㅇㄹㄴㄹ" localSheetId="43">#REF!</definedName>
    <definedName name="ㅇㄴㄹㄴㅇㄹㄴㄹ" localSheetId="44">#REF!</definedName>
    <definedName name="ㅇㄴㄹㄴㅇㄹㄴㄹ" localSheetId="61">#REF!</definedName>
    <definedName name="ㅇㄴㄹㄴㅇㄹㄴㄹ" localSheetId="60">#REF!</definedName>
    <definedName name="ㅇㄴㄹㄴㅇㄹㄴㄹ" localSheetId="47">#REF!</definedName>
    <definedName name="ㅇㄴㄹㄴㅇㄹㄴㄹ" localSheetId="46">#REF!</definedName>
    <definedName name="ㅇㄴㄹㄴㅇㄹㄴㄹ" localSheetId="45">#REF!</definedName>
    <definedName name="ㅇㄴㄹㄴㅇㄹㄴㄹ" localSheetId="48">#REF!</definedName>
    <definedName name="ㅇㄴㄹㄴㅇㄹㄴㄹ" localSheetId="50">#REF!</definedName>
    <definedName name="ㅇㄴㄹㄴㅇㄹㄴㄹ" localSheetId="51">#REF!</definedName>
    <definedName name="ㅇㄴㄹㄴㅇㄹㄴㄹ" localSheetId="52">#REF!</definedName>
    <definedName name="ㅇㄴㄹㄴㅇㄹㄴㄹ" localSheetId="49">#REF!</definedName>
    <definedName name="ㅇㄴㄹㄴㅇㄹㄴㄹ" localSheetId="55">#REF!</definedName>
    <definedName name="ㅇㄴㄹㄴㅇㄹㄴㄹ" localSheetId="58">#REF!</definedName>
    <definedName name="ㅇㄴㄹㄴㅇㄹㄴㄹ" localSheetId="53">#REF!</definedName>
    <definedName name="ㅇㄴㄹㄴㅇㄹㄴㄹ" localSheetId="57">#REF!</definedName>
    <definedName name="ㅇㄴㄹㄴㅇㄹㄴㄹ" localSheetId="59">#REF!</definedName>
    <definedName name="ㅇㄴㄹㄴㅇㄹㄴㄹ" localSheetId="54">#REF!</definedName>
    <definedName name="ㅇㄴㄹㄴㅇㄹㄴㄹ" localSheetId="56">#REF!</definedName>
    <definedName name="ㅇㄴㄹㄴㅇㄹㄴㄹ" localSheetId="62">#REF!</definedName>
    <definedName name="ㅇㄴㄹㄴㅇㄹㄴㄹ">#REF!</definedName>
    <definedName name="ㅇㄴㅁㄹ" localSheetId="2">#REF!</definedName>
    <definedName name="ㅇㄴㅁㄹ" localSheetId="1">#REF!</definedName>
    <definedName name="ㅇㄴㅁㄹ" localSheetId="3">#REF!</definedName>
    <definedName name="ㅇㄴㅁㄹ" localSheetId="7">#REF!</definedName>
    <definedName name="ㅇㄴㅁㄹ" localSheetId="4">#REF!</definedName>
    <definedName name="ㅇㄴㅁㄹ" localSheetId="5">#REF!</definedName>
    <definedName name="ㅇㄴㅁㄹ" localSheetId="6">#REF!</definedName>
    <definedName name="ㅇㄴㅁㄹ" localSheetId="8">#REF!</definedName>
    <definedName name="ㅇㄴㅁㄹ" localSheetId="9">#REF!</definedName>
    <definedName name="ㅇㄴㅁㄹ" localSheetId="11">#REF!</definedName>
    <definedName name="ㅇㄴㅁㄹ" localSheetId="10">#REF!</definedName>
    <definedName name="ㅇㄴㅁㄹ" localSheetId="16">#REF!</definedName>
    <definedName name="ㅇㄴㅁㄹ" localSheetId="13">#REF!</definedName>
    <definedName name="ㅇㄴㅁㄹ" localSheetId="12">#REF!</definedName>
    <definedName name="ㅇㄴㅁㄹ" localSheetId="15">#REF!</definedName>
    <definedName name="ㅇㄴㅁㄹ" localSheetId="14">#REF!</definedName>
    <definedName name="ㅇㄴㅁㄹ" localSheetId="20">#REF!</definedName>
    <definedName name="ㅇㄴㅁㄹ" localSheetId="17">#REF!</definedName>
    <definedName name="ㅇㄴㅁㄹ" localSheetId="19">#REF!</definedName>
    <definedName name="ㅇㄴㅁㄹ" localSheetId="18">#REF!</definedName>
    <definedName name="ㅇㄴㅁㄹ" localSheetId="24">#REF!</definedName>
    <definedName name="ㅇㄴㅁㄹ" localSheetId="22">#REF!</definedName>
    <definedName name="ㅇㄴㅁㄹ" localSheetId="21">#REF!</definedName>
    <definedName name="ㅇㄴㅁㄹ" localSheetId="23">#REF!</definedName>
    <definedName name="ㅇㄴㅁㄹ" localSheetId="25">#REF!</definedName>
    <definedName name="ㅇㄴㅁㄹ" localSheetId="26">#REF!</definedName>
    <definedName name="ㅇㄴㅁㄹ" localSheetId="27">#REF!</definedName>
    <definedName name="ㅇㄴㅁㄹ" localSheetId="28">#REF!</definedName>
    <definedName name="ㅇㄴㅁㄹ" localSheetId="32">#REF!</definedName>
    <definedName name="ㅇㄴㅁㄹ" localSheetId="33">#REF!</definedName>
    <definedName name="ㅇㄴㅁㄹ" localSheetId="34">#REF!</definedName>
    <definedName name="ㅇㄴㅁㄹ" localSheetId="35">#REF!</definedName>
    <definedName name="ㅇㄴㅁㄹ" localSheetId="29">#REF!</definedName>
    <definedName name="ㅇㄴㅁㄹ" localSheetId="30">#REF!</definedName>
    <definedName name="ㅇㄴㅁㄹ" localSheetId="31">#REF!</definedName>
    <definedName name="ㅇㄴㅁㄹ" localSheetId="36">#REF!</definedName>
    <definedName name="ㅇㄴㅁㄹ" localSheetId="37">#REF!</definedName>
    <definedName name="ㅇㄴㅁㄹ" localSheetId="38">#REF!</definedName>
    <definedName name="ㅇㄴㅁㄹ" localSheetId="39">#REF!</definedName>
    <definedName name="ㅇㄴㅁㄹ" localSheetId="40">#REF!</definedName>
    <definedName name="ㅇㄴㅁㄹ" localSheetId="41">#REF!</definedName>
    <definedName name="ㅇㄴㅁㄹ" localSheetId="42">#REF!</definedName>
    <definedName name="ㅇㄴㅁㄹ" localSheetId="43">#REF!</definedName>
    <definedName name="ㅇㄴㅁㄹ" localSheetId="44">#REF!</definedName>
    <definedName name="ㅇㄴㅁㄹ" localSheetId="61">#REF!</definedName>
    <definedName name="ㅇㄴㅁㄹ" localSheetId="60">#REF!</definedName>
    <definedName name="ㅇㄴㅁㄹ" localSheetId="47">#REF!</definedName>
    <definedName name="ㅇㄴㅁㄹ" localSheetId="46">#REF!</definedName>
    <definedName name="ㅇㄴㅁㄹ" localSheetId="45">#REF!</definedName>
    <definedName name="ㅇㄴㅁㄹ" localSheetId="48">#REF!</definedName>
    <definedName name="ㅇㄴㅁㄹ" localSheetId="50">#REF!</definedName>
    <definedName name="ㅇㄴㅁㄹ" localSheetId="51">#REF!</definedName>
    <definedName name="ㅇㄴㅁㄹ" localSheetId="52">#REF!</definedName>
    <definedName name="ㅇㄴㅁㄹ" localSheetId="49">#REF!</definedName>
    <definedName name="ㅇㄴㅁㄹ" localSheetId="55">#REF!</definedName>
    <definedName name="ㅇㄴㅁㄹ" localSheetId="58">#REF!</definedName>
    <definedName name="ㅇㄴㅁㄹ" localSheetId="53">#REF!</definedName>
    <definedName name="ㅇㄴㅁㄹ" localSheetId="57">#REF!</definedName>
    <definedName name="ㅇㄴㅁㄹ" localSheetId="59">#REF!</definedName>
    <definedName name="ㅇㄴㅁㄹ" localSheetId="54">#REF!</definedName>
    <definedName name="ㅇㄴㅁㄹ" localSheetId="56">#REF!</definedName>
    <definedName name="ㅇㄴㅁㄹ" localSheetId="62">#REF!</definedName>
    <definedName name="ㅇㄴㅁㄹ">#REF!</definedName>
    <definedName name="ㅇㄴㅁ러ㅏ" localSheetId="2">'[36]사업계획(97년)'!#REF!</definedName>
    <definedName name="ㅇㄴㅁ러ㅏ" localSheetId="1">'[36]사업계획(97년)'!#REF!</definedName>
    <definedName name="ㅇㄴㅁ러ㅏ" localSheetId="3">'[36]사업계획(97년)'!#REF!</definedName>
    <definedName name="ㅇㄴㅁ러ㅏ" localSheetId="7">'[36]사업계획(97년)'!#REF!</definedName>
    <definedName name="ㅇㄴㅁ러ㅏ" localSheetId="4">'[36]사업계획(97년)'!#REF!</definedName>
    <definedName name="ㅇㄴㅁ러ㅏ" localSheetId="5">'[36]사업계획(97년)'!#REF!</definedName>
    <definedName name="ㅇㄴㅁ러ㅏ" localSheetId="6">'[36]사업계획(97년)'!#REF!</definedName>
    <definedName name="ㅇㄴㅁ러ㅏ" localSheetId="8">'[36]사업계획(97년)'!#REF!</definedName>
    <definedName name="ㅇㄴㅁ러ㅏ" localSheetId="9">'[36]사업계획(97년)'!#REF!</definedName>
    <definedName name="ㅇㄴㅁ러ㅏ" localSheetId="11">'[36]사업계획(97년)'!#REF!</definedName>
    <definedName name="ㅇㄴㅁ러ㅏ" localSheetId="10">'[36]사업계획(97년)'!#REF!</definedName>
    <definedName name="ㅇㄴㅁ러ㅏ" localSheetId="16">'[36]사업계획(97년)'!#REF!</definedName>
    <definedName name="ㅇㄴㅁ러ㅏ" localSheetId="13">'[36]사업계획(97년)'!#REF!</definedName>
    <definedName name="ㅇㄴㅁ러ㅏ" localSheetId="12">'[36]사업계획(97년)'!#REF!</definedName>
    <definedName name="ㅇㄴㅁ러ㅏ" localSheetId="15">'[36]사업계획(97년)'!#REF!</definedName>
    <definedName name="ㅇㄴㅁ러ㅏ" localSheetId="14">'[36]사업계획(97년)'!#REF!</definedName>
    <definedName name="ㅇㄴㅁ러ㅏ" localSheetId="20">'[36]사업계획(97년)'!#REF!</definedName>
    <definedName name="ㅇㄴㅁ러ㅏ" localSheetId="17">'[36]사업계획(97년)'!#REF!</definedName>
    <definedName name="ㅇㄴㅁ러ㅏ" localSheetId="19">'[36]사업계획(97년)'!#REF!</definedName>
    <definedName name="ㅇㄴㅁ러ㅏ" localSheetId="18">'[36]사업계획(97년)'!#REF!</definedName>
    <definedName name="ㅇㄴㅁ러ㅏ" localSheetId="24">'[36]사업계획(97년)'!#REF!</definedName>
    <definedName name="ㅇㄴㅁ러ㅏ" localSheetId="22">'[36]사업계획(97년)'!#REF!</definedName>
    <definedName name="ㅇㄴㅁ러ㅏ" localSheetId="21">'[36]사업계획(97년)'!#REF!</definedName>
    <definedName name="ㅇㄴㅁ러ㅏ" localSheetId="23">'[36]사업계획(97년)'!#REF!</definedName>
    <definedName name="ㅇㄴㅁ러ㅏ" localSheetId="25">'[36]사업계획(97년)'!#REF!</definedName>
    <definedName name="ㅇㄴㅁ러ㅏ" localSheetId="26">'[36]사업계획(97년)'!#REF!</definedName>
    <definedName name="ㅇㄴㅁ러ㅏ" localSheetId="27">'[36]사업계획(97년)'!#REF!</definedName>
    <definedName name="ㅇㄴㅁ러ㅏ" localSheetId="28">'[36]사업계획(97년)'!#REF!</definedName>
    <definedName name="ㅇㄴㅁ러ㅏ" localSheetId="32">'[36]사업계획(97년)'!#REF!</definedName>
    <definedName name="ㅇㄴㅁ러ㅏ" localSheetId="33">'[36]사업계획(97년)'!#REF!</definedName>
    <definedName name="ㅇㄴㅁ러ㅏ" localSheetId="34">'[36]사업계획(97년)'!#REF!</definedName>
    <definedName name="ㅇㄴㅁ러ㅏ" localSheetId="35">'[36]사업계획(97년)'!#REF!</definedName>
    <definedName name="ㅇㄴㅁ러ㅏ" localSheetId="29">'[36]사업계획(97년)'!#REF!</definedName>
    <definedName name="ㅇㄴㅁ러ㅏ" localSheetId="30">'[36]사업계획(97년)'!#REF!</definedName>
    <definedName name="ㅇㄴㅁ러ㅏ" localSheetId="31">'[36]사업계획(97년)'!#REF!</definedName>
    <definedName name="ㅇㄴㅁ러ㅏ" localSheetId="36">'[36]사업계획(97년)'!#REF!</definedName>
    <definedName name="ㅇㄴㅁ러ㅏ" localSheetId="37">'[36]사업계획(97년)'!#REF!</definedName>
    <definedName name="ㅇㄴㅁ러ㅏ" localSheetId="38">'[36]사업계획(97년)'!#REF!</definedName>
    <definedName name="ㅇㄴㅁ러ㅏ" localSheetId="39">'[36]사업계획(97년)'!#REF!</definedName>
    <definedName name="ㅇㄴㅁ러ㅏ" localSheetId="40">'[36]사업계획(97년)'!#REF!</definedName>
    <definedName name="ㅇㄴㅁ러ㅏ" localSheetId="41">'[36]사업계획(97년)'!#REF!</definedName>
    <definedName name="ㅇㄴㅁ러ㅏ" localSheetId="42">'[36]사업계획(97년)'!#REF!</definedName>
    <definedName name="ㅇㄴㅁ러ㅏ" localSheetId="43">'[36]사업계획(97년)'!#REF!</definedName>
    <definedName name="ㅇㄴㅁ러ㅏ" localSheetId="44">'[36]사업계획(97년)'!#REF!</definedName>
    <definedName name="ㅇㄴㅁ러ㅏ" localSheetId="61">'[36]사업계획(97년)'!#REF!</definedName>
    <definedName name="ㅇㄴㅁ러ㅏ" localSheetId="60">'[36]사업계획(97년)'!#REF!</definedName>
    <definedName name="ㅇㄴㅁ러ㅏ" localSheetId="47">'[36]사업계획(97년)'!#REF!</definedName>
    <definedName name="ㅇㄴㅁ러ㅏ" localSheetId="46">'[36]사업계획(97년)'!#REF!</definedName>
    <definedName name="ㅇㄴㅁ러ㅏ" localSheetId="45">'[36]사업계획(97년)'!#REF!</definedName>
    <definedName name="ㅇㄴㅁ러ㅏ" localSheetId="48">'[36]사업계획(97년)'!#REF!</definedName>
    <definedName name="ㅇㄴㅁ러ㅏ" localSheetId="50">'[36]사업계획(97년)'!#REF!</definedName>
    <definedName name="ㅇㄴㅁ러ㅏ" localSheetId="51">'[36]사업계획(97년)'!#REF!</definedName>
    <definedName name="ㅇㄴㅁ러ㅏ" localSheetId="52">'[36]사업계획(97년)'!#REF!</definedName>
    <definedName name="ㅇㄴㅁ러ㅏ" localSheetId="49">'[36]사업계획(97년)'!#REF!</definedName>
    <definedName name="ㅇㄴㅁ러ㅏ" localSheetId="55">'[36]사업계획(97년)'!#REF!</definedName>
    <definedName name="ㅇㄴㅁ러ㅏ" localSheetId="58">'[36]사업계획(97년)'!#REF!</definedName>
    <definedName name="ㅇㄴㅁ러ㅏ" localSheetId="53">'[36]사업계획(97년)'!#REF!</definedName>
    <definedName name="ㅇㄴㅁ러ㅏ" localSheetId="57">'[36]사업계획(97년)'!#REF!</definedName>
    <definedName name="ㅇㄴㅁ러ㅏ" localSheetId="59">'[36]사업계획(97년)'!#REF!</definedName>
    <definedName name="ㅇㄴㅁ러ㅏ" localSheetId="54">'[36]사업계획(97년)'!#REF!</definedName>
    <definedName name="ㅇㄴㅁ러ㅏ" localSheetId="56">'[36]사업계획(97년)'!#REF!</definedName>
    <definedName name="ㅇㄴㅁ러ㅏ" localSheetId="62">'[36]사업계획(97년)'!#REF!</definedName>
    <definedName name="ㅇㄴㅁ러ㅏ">'[36]사업계획(97년)'!#REF!</definedName>
    <definedName name="ㅇㄷㅇ" localSheetId="2">#REF!</definedName>
    <definedName name="ㅇㄷㅇ" localSheetId="1">#REF!</definedName>
    <definedName name="ㅇㄷㅇ" localSheetId="3">#REF!</definedName>
    <definedName name="ㅇㄷㅇ" localSheetId="7">#REF!</definedName>
    <definedName name="ㅇㄷㅇ" localSheetId="4">#REF!</definedName>
    <definedName name="ㅇㄷㅇ" localSheetId="5">#REF!</definedName>
    <definedName name="ㅇㄷㅇ" localSheetId="6">#REF!</definedName>
    <definedName name="ㅇㄷㅇ" localSheetId="8">#REF!</definedName>
    <definedName name="ㅇㄷㅇ" localSheetId="9">#REF!</definedName>
    <definedName name="ㅇㄷㅇ" localSheetId="11">#REF!</definedName>
    <definedName name="ㅇㄷㅇ" localSheetId="10">#REF!</definedName>
    <definedName name="ㅇㄷㅇ" localSheetId="16">#REF!</definedName>
    <definedName name="ㅇㄷㅇ" localSheetId="13">#REF!</definedName>
    <definedName name="ㅇㄷㅇ" localSheetId="12">#REF!</definedName>
    <definedName name="ㅇㄷㅇ" localSheetId="15">#REF!</definedName>
    <definedName name="ㅇㄷㅇ" localSheetId="14">#REF!</definedName>
    <definedName name="ㅇㄷㅇ" localSheetId="20">#REF!</definedName>
    <definedName name="ㅇㄷㅇ" localSheetId="17">#REF!</definedName>
    <definedName name="ㅇㄷㅇ" localSheetId="19">#REF!</definedName>
    <definedName name="ㅇㄷㅇ" localSheetId="18">#REF!</definedName>
    <definedName name="ㅇㄷㅇ" localSheetId="24">#REF!</definedName>
    <definedName name="ㅇㄷㅇ" localSheetId="22">#REF!</definedName>
    <definedName name="ㅇㄷㅇ" localSheetId="21">#REF!</definedName>
    <definedName name="ㅇㄷㅇ" localSheetId="23">#REF!</definedName>
    <definedName name="ㅇㄷㅇ" localSheetId="25">#REF!</definedName>
    <definedName name="ㅇㄷㅇ" localSheetId="26">#REF!</definedName>
    <definedName name="ㅇㄷㅇ" localSheetId="27">#REF!</definedName>
    <definedName name="ㅇㄷㅇ" localSheetId="28">#REF!</definedName>
    <definedName name="ㅇㄷㅇ" localSheetId="32">#REF!</definedName>
    <definedName name="ㅇㄷㅇ" localSheetId="33">#REF!</definedName>
    <definedName name="ㅇㄷㅇ" localSheetId="34">#REF!</definedName>
    <definedName name="ㅇㄷㅇ" localSheetId="35">#REF!</definedName>
    <definedName name="ㅇㄷㅇ" localSheetId="29">#REF!</definedName>
    <definedName name="ㅇㄷㅇ" localSheetId="30">#REF!</definedName>
    <definedName name="ㅇㄷㅇ" localSheetId="31">#REF!</definedName>
    <definedName name="ㅇㄷㅇ" localSheetId="36">#REF!</definedName>
    <definedName name="ㅇㄷㅇ" localSheetId="37">#REF!</definedName>
    <definedName name="ㅇㄷㅇ" localSheetId="38">#REF!</definedName>
    <definedName name="ㅇㄷㅇ" localSheetId="39">#REF!</definedName>
    <definedName name="ㅇㄷㅇ" localSheetId="40">#REF!</definedName>
    <definedName name="ㅇㄷㅇ" localSheetId="41">#REF!</definedName>
    <definedName name="ㅇㄷㅇ" localSheetId="42">#REF!</definedName>
    <definedName name="ㅇㄷㅇ" localSheetId="43">#REF!</definedName>
    <definedName name="ㅇㄷㅇ" localSheetId="44">#REF!</definedName>
    <definedName name="ㅇㄷㅇ" localSheetId="61">#REF!</definedName>
    <definedName name="ㅇㄷㅇ" localSheetId="60">#REF!</definedName>
    <definedName name="ㅇㄷㅇ" localSheetId="47">#REF!</definedName>
    <definedName name="ㅇㄷㅇ" localSheetId="46">#REF!</definedName>
    <definedName name="ㅇㄷㅇ" localSheetId="45">#REF!</definedName>
    <definedName name="ㅇㄷㅇ" localSheetId="48">#REF!</definedName>
    <definedName name="ㅇㄷㅇ" localSheetId="50">#REF!</definedName>
    <definedName name="ㅇㄷㅇ" localSheetId="51">#REF!</definedName>
    <definedName name="ㅇㄷㅇ" localSheetId="52">#REF!</definedName>
    <definedName name="ㅇㄷㅇ" localSheetId="49">#REF!</definedName>
    <definedName name="ㅇㄷㅇ" localSheetId="55">#REF!</definedName>
    <definedName name="ㅇㄷㅇ" localSheetId="58">#REF!</definedName>
    <definedName name="ㅇㄷㅇ" localSheetId="53">#REF!</definedName>
    <definedName name="ㅇㄷㅇ" localSheetId="57">#REF!</definedName>
    <definedName name="ㅇㄷㅇ" localSheetId="59">#REF!</definedName>
    <definedName name="ㅇㄷㅇ" localSheetId="54">#REF!</definedName>
    <definedName name="ㅇㄷㅇ" localSheetId="56">#REF!</definedName>
    <definedName name="ㅇㄷㅇ" localSheetId="62">#REF!</definedName>
    <definedName name="ㅇㄷㅇ">#REF!</definedName>
    <definedName name="ㅇㄹ" localSheetId="2">BlankMacro1</definedName>
    <definedName name="ㅇㄹ" localSheetId="1">BlankMacro1</definedName>
    <definedName name="ㅇㄹ" localSheetId="3">BlankMacro1</definedName>
    <definedName name="ㅇㄹ" localSheetId="7">BlankMacro1</definedName>
    <definedName name="ㅇㄹ" localSheetId="4">BlankMacro1</definedName>
    <definedName name="ㅇㄹ" localSheetId="5">BlankMacro1</definedName>
    <definedName name="ㅇㄹ" localSheetId="6">BlankMacro1</definedName>
    <definedName name="ㅇㄹ" localSheetId="8">BlankMacro1</definedName>
    <definedName name="ㅇㄹ" localSheetId="9">BlankMacro1</definedName>
    <definedName name="ㅇㄹ" localSheetId="11">BlankMacro1</definedName>
    <definedName name="ㅇㄹ" localSheetId="10">BlankMacro1</definedName>
    <definedName name="ㅇㄹ" localSheetId="16">BlankMacro1</definedName>
    <definedName name="ㅇㄹ" localSheetId="13">BlankMacro1</definedName>
    <definedName name="ㅇㄹ" localSheetId="12">BlankMacro1</definedName>
    <definedName name="ㅇㄹ" localSheetId="15">BlankMacro1</definedName>
    <definedName name="ㅇㄹ" localSheetId="14">BlankMacro1</definedName>
    <definedName name="ㅇㄹ" localSheetId="20">BlankMacro1</definedName>
    <definedName name="ㅇㄹ" localSheetId="17">BlankMacro1</definedName>
    <definedName name="ㅇㄹ" localSheetId="19">BlankMacro1</definedName>
    <definedName name="ㅇㄹ" localSheetId="18">BlankMacro1</definedName>
    <definedName name="ㅇㄹ" localSheetId="24">BlankMacro1</definedName>
    <definedName name="ㅇㄹ" localSheetId="22">BlankMacro1</definedName>
    <definedName name="ㅇㄹ" localSheetId="21">BlankMacro1</definedName>
    <definedName name="ㅇㄹ" localSheetId="23">BlankMacro1</definedName>
    <definedName name="ㅇㄹ" localSheetId="25">BlankMacro1</definedName>
    <definedName name="ㅇㄹ" localSheetId="26">BlankMacro1</definedName>
    <definedName name="ㅇㄹ" localSheetId="27">BlankMacro1</definedName>
    <definedName name="ㅇㄹ" localSheetId="28">BlankMacro1</definedName>
    <definedName name="ㅇㄹ" localSheetId="32">BlankMacro1</definedName>
    <definedName name="ㅇㄹ" localSheetId="33">BlankMacro1</definedName>
    <definedName name="ㅇㄹ" localSheetId="34">BlankMacro1</definedName>
    <definedName name="ㅇㄹ" localSheetId="35">BlankMacro1</definedName>
    <definedName name="ㅇㄹ" localSheetId="29">BlankMacro1</definedName>
    <definedName name="ㅇㄹ" localSheetId="30">BlankMacro1</definedName>
    <definedName name="ㅇㄹ" localSheetId="31">BlankMacro1</definedName>
    <definedName name="ㅇㄹ" localSheetId="36">BlankMacro1</definedName>
    <definedName name="ㅇㄹ" localSheetId="37">BlankMacro1</definedName>
    <definedName name="ㅇㄹ" localSheetId="38">BlankMacro1</definedName>
    <definedName name="ㅇㄹ" localSheetId="39">BlankMacro1</definedName>
    <definedName name="ㅇㄹ" localSheetId="40">BlankMacro1</definedName>
    <definedName name="ㅇㄹ" localSheetId="41">BlankMacro1</definedName>
    <definedName name="ㅇㄹ" localSheetId="42">BlankMacro1</definedName>
    <definedName name="ㅇㄹ" localSheetId="43">BlankMacro1</definedName>
    <definedName name="ㅇㄹ" localSheetId="44">BlankMacro1</definedName>
    <definedName name="ㅇㄹ" localSheetId="61">BlankMacro1</definedName>
    <definedName name="ㅇㄹ" localSheetId="60">BlankMacro1</definedName>
    <definedName name="ㅇㄹ" localSheetId="47">BlankMacro1</definedName>
    <definedName name="ㅇㄹ" localSheetId="46">BlankMacro1</definedName>
    <definedName name="ㅇㄹ" localSheetId="45">BlankMacro1</definedName>
    <definedName name="ㅇㄹ" localSheetId="48">BlankMacro1</definedName>
    <definedName name="ㅇㄹ" localSheetId="50">BlankMacro1</definedName>
    <definedName name="ㅇㄹ" localSheetId="51">BlankMacro1</definedName>
    <definedName name="ㅇㄹ" localSheetId="52">BlankMacro1</definedName>
    <definedName name="ㅇㄹ" localSheetId="49">BlankMacro1</definedName>
    <definedName name="ㅇㄹ" localSheetId="55">BlankMacro1</definedName>
    <definedName name="ㅇㄹ" localSheetId="58">BlankMacro1</definedName>
    <definedName name="ㅇㄹ" localSheetId="53">BlankMacro1</definedName>
    <definedName name="ㅇㄹ" localSheetId="57">BlankMacro1</definedName>
    <definedName name="ㅇㄹ" localSheetId="59">BlankMacro1</definedName>
    <definedName name="ㅇㄹ" localSheetId="54">BlankMacro1</definedName>
    <definedName name="ㅇㄹ" localSheetId="56">BlankMacro1</definedName>
    <definedName name="ㅇㄹ" localSheetId="62">BlankMacro1</definedName>
    <definedName name="ㅇㄹ">BlankMacro1</definedName>
    <definedName name="ㅇㄹㄴㅇㄹㄴㅇㄹㄴㅇ" localSheetId="2">#REF!</definedName>
    <definedName name="ㅇㄹㄴㅇㄹㄴㅇㄹㄴㅇ" localSheetId="1">#REF!</definedName>
    <definedName name="ㅇㄹㄴㅇㄹㄴㅇㄹㄴㅇ" localSheetId="3">#REF!</definedName>
    <definedName name="ㅇㄹㄴㅇㄹㄴㅇㄹㄴㅇ" localSheetId="7">#REF!</definedName>
    <definedName name="ㅇㄹㄴㅇㄹㄴㅇㄹㄴㅇ" localSheetId="4">#REF!</definedName>
    <definedName name="ㅇㄹㄴㅇㄹㄴㅇㄹㄴㅇ" localSheetId="5">#REF!</definedName>
    <definedName name="ㅇㄹㄴㅇㄹㄴㅇㄹㄴㅇ" localSheetId="6">#REF!</definedName>
    <definedName name="ㅇㄹㄴㅇㄹㄴㅇㄹㄴㅇ" localSheetId="8">#REF!</definedName>
    <definedName name="ㅇㄹㄴㅇㄹㄴㅇㄹㄴㅇ" localSheetId="9">#REF!</definedName>
    <definedName name="ㅇㄹㄴㅇㄹㄴㅇㄹㄴㅇ" localSheetId="11">#REF!</definedName>
    <definedName name="ㅇㄹㄴㅇㄹㄴㅇㄹㄴㅇ" localSheetId="10">#REF!</definedName>
    <definedName name="ㅇㄹㄴㅇㄹㄴㅇㄹㄴㅇ" localSheetId="16">#REF!</definedName>
    <definedName name="ㅇㄹㄴㅇㄹㄴㅇㄹㄴㅇ" localSheetId="13">#REF!</definedName>
    <definedName name="ㅇㄹㄴㅇㄹㄴㅇㄹㄴㅇ" localSheetId="12">#REF!</definedName>
    <definedName name="ㅇㄹㄴㅇㄹㄴㅇㄹㄴㅇ" localSheetId="15">#REF!</definedName>
    <definedName name="ㅇㄹㄴㅇㄹㄴㅇㄹㄴㅇ" localSheetId="14">#REF!</definedName>
    <definedName name="ㅇㄹㄴㅇㄹㄴㅇㄹㄴㅇ" localSheetId="20">#REF!</definedName>
    <definedName name="ㅇㄹㄴㅇㄹㄴㅇㄹㄴㅇ" localSheetId="17">#REF!</definedName>
    <definedName name="ㅇㄹㄴㅇㄹㄴㅇㄹㄴㅇ" localSheetId="19">#REF!</definedName>
    <definedName name="ㅇㄹㄴㅇㄹㄴㅇㄹㄴㅇ" localSheetId="18">#REF!</definedName>
    <definedName name="ㅇㄹㄴㅇㄹㄴㅇㄹㄴㅇ" localSheetId="24">#REF!</definedName>
    <definedName name="ㅇㄹㄴㅇㄹㄴㅇㄹㄴㅇ" localSheetId="22">#REF!</definedName>
    <definedName name="ㅇㄹㄴㅇㄹㄴㅇㄹㄴㅇ" localSheetId="21">#REF!</definedName>
    <definedName name="ㅇㄹㄴㅇㄹㄴㅇㄹㄴㅇ" localSheetId="23">#REF!</definedName>
    <definedName name="ㅇㄹㄴㅇㄹㄴㅇㄹㄴㅇ" localSheetId="25">#REF!</definedName>
    <definedName name="ㅇㄹㄴㅇㄹㄴㅇㄹㄴㅇ" localSheetId="26">#REF!</definedName>
    <definedName name="ㅇㄹㄴㅇㄹㄴㅇㄹㄴㅇ" localSheetId="27">#REF!</definedName>
    <definedName name="ㅇㄹㄴㅇㄹㄴㅇㄹㄴㅇ" localSheetId="28">#REF!</definedName>
    <definedName name="ㅇㄹㄴㅇㄹㄴㅇㄹㄴㅇ" localSheetId="32">#REF!</definedName>
    <definedName name="ㅇㄹㄴㅇㄹㄴㅇㄹㄴㅇ" localSheetId="33">#REF!</definedName>
    <definedName name="ㅇㄹㄴㅇㄹㄴㅇㄹㄴㅇ" localSheetId="34">#REF!</definedName>
    <definedName name="ㅇㄹㄴㅇㄹㄴㅇㄹㄴㅇ" localSheetId="35">#REF!</definedName>
    <definedName name="ㅇㄹㄴㅇㄹㄴㅇㄹㄴㅇ" localSheetId="29">#REF!</definedName>
    <definedName name="ㅇㄹㄴㅇㄹㄴㅇㄹㄴㅇ" localSheetId="30">#REF!</definedName>
    <definedName name="ㅇㄹㄴㅇㄹㄴㅇㄹㄴㅇ" localSheetId="31">#REF!</definedName>
    <definedName name="ㅇㄹㄴㅇㄹㄴㅇㄹㄴㅇ" localSheetId="36">#REF!</definedName>
    <definedName name="ㅇㄹㄴㅇㄹㄴㅇㄹㄴㅇ" localSheetId="37">#REF!</definedName>
    <definedName name="ㅇㄹㄴㅇㄹㄴㅇㄹㄴㅇ" localSheetId="38">#REF!</definedName>
    <definedName name="ㅇㄹㄴㅇㄹㄴㅇㄹㄴㅇ" localSheetId="39">#REF!</definedName>
    <definedName name="ㅇㄹㄴㅇㄹㄴㅇㄹㄴㅇ" localSheetId="40">#REF!</definedName>
    <definedName name="ㅇㄹㄴㅇㄹㄴㅇㄹㄴㅇ" localSheetId="41">#REF!</definedName>
    <definedName name="ㅇㄹㄴㅇㄹㄴㅇㄹㄴㅇ" localSheetId="42">#REF!</definedName>
    <definedName name="ㅇㄹㄴㅇㄹㄴㅇㄹㄴㅇ" localSheetId="43">#REF!</definedName>
    <definedName name="ㅇㄹㄴㅇㄹㄴㅇㄹㄴㅇ" localSheetId="44">#REF!</definedName>
    <definedName name="ㅇㄹㄴㅇㄹㄴㅇㄹㄴㅇ" localSheetId="61">#REF!</definedName>
    <definedName name="ㅇㄹㄴㅇㄹㄴㅇㄹㄴㅇ" localSheetId="60">#REF!</definedName>
    <definedName name="ㅇㄹㄴㅇㄹㄴㅇㄹㄴㅇ" localSheetId="47">#REF!</definedName>
    <definedName name="ㅇㄹㄴㅇㄹㄴㅇㄹㄴㅇ" localSheetId="46">#REF!</definedName>
    <definedName name="ㅇㄹㄴㅇㄹㄴㅇㄹㄴㅇ" localSheetId="45">#REF!</definedName>
    <definedName name="ㅇㄹㄴㅇㄹㄴㅇㄹㄴㅇ" localSheetId="48">#REF!</definedName>
    <definedName name="ㅇㄹㄴㅇㄹㄴㅇㄹㄴㅇ" localSheetId="50">#REF!</definedName>
    <definedName name="ㅇㄹㄴㅇㄹㄴㅇㄹㄴㅇ" localSheetId="51">#REF!</definedName>
    <definedName name="ㅇㄹㄴㅇㄹㄴㅇㄹㄴㅇ" localSheetId="52">#REF!</definedName>
    <definedName name="ㅇㄹㄴㅇㄹㄴㅇㄹㄴㅇ" localSheetId="49">#REF!</definedName>
    <definedName name="ㅇㄹㄴㅇㄹㄴㅇㄹㄴㅇ" localSheetId="55">#REF!</definedName>
    <definedName name="ㅇㄹㄴㅇㄹㄴㅇㄹㄴㅇ" localSheetId="58">#REF!</definedName>
    <definedName name="ㅇㄹㄴㅇㄹㄴㅇㄹㄴㅇ" localSheetId="53">#REF!</definedName>
    <definedName name="ㅇㄹㄴㅇㄹㄴㅇㄹㄴㅇ" localSheetId="57">#REF!</definedName>
    <definedName name="ㅇㄹㄴㅇㄹㄴㅇㄹㄴㅇ" localSheetId="59">#REF!</definedName>
    <definedName name="ㅇㄹㄴㅇㄹㄴㅇㄹㄴㅇ" localSheetId="54">#REF!</definedName>
    <definedName name="ㅇㄹㄴㅇㄹㄴㅇㄹㄴㅇ" localSheetId="56">#REF!</definedName>
    <definedName name="ㅇㄹㄴㅇㄹㄴㅇㄹㄴㅇ" localSheetId="62">#REF!</definedName>
    <definedName name="ㅇㄹㄴㅇㄹㄴㅇㄹㄴㅇ">#REF!</definedName>
    <definedName name="ㅇㄹㅇㄹㅇㄹ" localSheetId="2">#REF!</definedName>
    <definedName name="ㅇㄹㅇㄹㅇㄹ" localSheetId="1">#REF!</definedName>
    <definedName name="ㅇㄹㅇㄹㅇㄹ" localSheetId="3">#REF!</definedName>
    <definedName name="ㅇㄹㅇㄹㅇㄹ" localSheetId="7">#REF!</definedName>
    <definedName name="ㅇㄹㅇㄹㅇㄹ" localSheetId="4">#REF!</definedName>
    <definedName name="ㅇㄹㅇㄹㅇㄹ" localSheetId="5">#REF!</definedName>
    <definedName name="ㅇㄹㅇㄹㅇㄹ" localSheetId="6">#REF!</definedName>
    <definedName name="ㅇㄹㅇㄹㅇㄹ" localSheetId="8">#REF!</definedName>
    <definedName name="ㅇㄹㅇㄹㅇㄹ" localSheetId="9">#REF!</definedName>
    <definedName name="ㅇㄹㅇㄹㅇㄹ" localSheetId="11">#REF!</definedName>
    <definedName name="ㅇㄹㅇㄹㅇㄹ" localSheetId="10">#REF!</definedName>
    <definedName name="ㅇㄹㅇㄹㅇㄹ" localSheetId="16">#REF!</definedName>
    <definedName name="ㅇㄹㅇㄹㅇㄹ" localSheetId="13">#REF!</definedName>
    <definedName name="ㅇㄹㅇㄹㅇㄹ" localSheetId="12">#REF!</definedName>
    <definedName name="ㅇㄹㅇㄹㅇㄹ" localSheetId="15">#REF!</definedName>
    <definedName name="ㅇㄹㅇㄹㅇㄹ" localSheetId="14">#REF!</definedName>
    <definedName name="ㅇㄹㅇㄹㅇㄹ" localSheetId="20">#REF!</definedName>
    <definedName name="ㅇㄹㅇㄹㅇㄹ" localSheetId="17">#REF!</definedName>
    <definedName name="ㅇㄹㅇㄹㅇㄹ" localSheetId="19">#REF!</definedName>
    <definedName name="ㅇㄹㅇㄹㅇㄹ" localSheetId="18">#REF!</definedName>
    <definedName name="ㅇㄹㅇㄹㅇㄹ" localSheetId="24">#REF!</definedName>
    <definedName name="ㅇㄹㅇㄹㅇㄹ" localSheetId="22">#REF!</definedName>
    <definedName name="ㅇㄹㅇㄹㅇㄹ" localSheetId="21">#REF!</definedName>
    <definedName name="ㅇㄹㅇㄹㅇㄹ" localSheetId="23">#REF!</definedName>
    <definedName name="ㅇㄹㅇㄹㅇㄹ" localSheetId="25">#REF!</definedName>
    <definedName name="ㅇㄹㅇㄹㅇㄹ" localSheetId="26">#REF!</definedName>
    <definedName name="ㅇㄹㅇㄹㅇㄹ" localSheetId="27">#REF!</definedName>
    <definedName name="ㅇㄹㅇㄹㅇㄹ" localSheetId="28">#REF!</definedName>
    <definedName name="ㅇㄹㅇㄹㅇㄹ" localSheetId="32">#REF!</definedName>
    <definedName name="ㅇㄹㅇㄹㅇㄹ" localSheetId="33">#REF!</definedName>
    <definedName name="ㅇㄹㅇㄹㅇㄹ" localSheetId="34">#REF!</definedName>
    <definedName name="ㅇㄹㅇㄹㅇㄹ" localSheetId="35">#REF!</definedName>
    <definedName name="ㅇㄹㅇㄹㅇㄹ" localSheetId="29">#REF!</definedName>
    <definedName name="ㅇㄹㅇㄹㅇㄹ" localSheetId="30">#REF!</definedName>
    <definedName name="ㅇㄹㅇㄹㅇㄹ" localSheetId="31">#REF!</definedName>
    <definedName name="ㅇㄹㅇㄹㅇㄹ" localSheetId="36">#REF!</definedName>
    <definedName name="ㅇㄹㅇㄹㅇㄹ" localSheetId="37">#REF!</definedName>
    <definedName name="ㅇㄹㅇㄹㅇㄹ" localSheetId="38">#REF!</definedName>
    <definedName name="ㅇㄹㅇㄹㅇㄹ" localSheetId="39">#REF!</definedName>
    <definedName name="ㅇㄹㅇㄹㅇㄹ" localSheetId="40">#REF!</definedName>
    <definedName name="ㅇㄹㅇㄹㅇㄹ" localSheetId="41">#REF!</definedName>
    <definedName name="ㅇㄹㅇㄹㅇㄹ" localSheetId="42">#REF!</definedName>
    <definedName name="ㅇㄹㅇㄹㅇㄹ" localSheetId="43">#REF!</definedName>
    <definedName name="ㅇㄹㅇㄹㅇㄹ" localSheetId="44">#REF!</definedName>
    <definedName name="ㅇㄹㅇㄹㅇㄹ" localSheetId="61">#REF!</definedName>
    <definedName name="ㅇㄹㅇㄹㅇㄹ" localSheetId="60">#REF!</definedName>
    <definedName name="ㅇㄹㅇㄹㅇㄹ" localSheetId="47">#REF!</definedName>
    <definedName name="ㅇㄹㅇㄹㅇㄹ" localSheetId="46">#REF!</definedName>
    <definedName name="ㅇㄹㅇㄹㅇㄹ" localSheetId="45">#REF!</definedName>
    <definedName name="ㅇㄹㅇㄹㅇㄹ" localSheetId="48">#REF!</definedName>
    <definedName name="ㅇㄹㅇㄹㅇㄹ" localSheetId="50">#REF!</definedName>
    <definedName name="ㅇㄹㅇㄹㅇㄹ" localSheetId="51">#REF!</definedName>
    <definedName name="ㅇㄹㅇㄹㅇㄹ" localSheetId="52">#REF!</definedName>
    <definedName name="ㅇㄹㅇㄹㅇㄹ" localSheetId="49">#REF!</definedName>
    <definedName name="ㅇㄹㅇㄹㅇㄹ" localSheetId="55">#REF!</definedName>
    <definedName name="ㅇㄹㅇㄹㅇㄹ" localSheetId="58">#REF!</definedName>
    <definedName name="ㅇㄹㅇㄹㅇㄹ" localSheetId="53">#REF!</definedName>
    <definedName name="ㅇㄹㅇㄹㅇㄹ" localSheetId="57">#REF!</definedName>
    <definedName name="ㅇㄹㅇㄹㅇㄹ" localSheetId="59">#REF!</definedName>
    <definedName name="ㅇㄹㅇㄹㅇㄹ" localSheetId="54">#REF!</definedName>
    <definedName name="ㅇㄹㅇㄹㅇㄹ" localSheetId="56">#REF!</definedName>
    <definedName name="ㅇㄹㅇㄹㅇㄹ" localSheetId="62">#REF!</definedName>
    <definedName name="ㅇㄹㅇㄹㅇㄹ">#REF!</definedName>
    <definedName name="ㅇ롸인ㅁ" localSheetId="2" hidden="1">{"'손익현황'!$A$1:$J$29"}</definedName>
    <definedName name="ㅇ롸인ㅁ" localSheetId="1" hidden="1">{"'손익현황'!$A$1:$J$29"}</definedName>
    <definedName name="ㅇ롸인ㅁ" localSheetId="3" hidden="1">{"'손익현황'!$A$1:$J$29"}</definedName>
    <definedName name="ㅇ롸인ㅁ" localSheetId="7" hidden="1">{"'손익현황'!$A$1:$J$29"}</definedName>
    <definedName name="ㅇ롸인ㅁ" localSheetId="4" hidden="1">{"'손익현황'!$A$1:$J$29"}</definedName>
    <definedName name="ㅇ롸인ㅁ" localSheetId="5" hidden="1">{"'손익현황'!$A$1:$J$29"}</definedName>
    <definedName name="ㅇ롸인ㅁ" localSheetId="6" hidden="1">{"'손익현황'!$A$1:$J$29"}</definedName>
    <definedName name="ㅇ롸인ㅁ" localSheetId="8" hidden="1">{"'손익현황'!$A$1:$J$29"}</definedName>
    <definedName name="ㅇ롸인ㅁ" localSheetId="9" hidden="1">{"'손익현황'!$A$1:$J$29"}</definedName>
    <definedName name="ㅇ롸인ㅁ" localSheetId="11" hidden="1">{"'손익현황'!$A$1:$J$29"}</definedName>
    <definedName name="ㅇ롸인ㅁ" localSheetId="10" hidden="1">{"'손익현황'!$A$1:$J$29"}</definedName>
    <definedName name="ㅇ롸인ㅁ" localSheetId="16" hidden="1">{"'손익현황'!$A$1:$J$29"}</definedName>
    <definedName name="ㅇ롸인ㅁ" localSheetId="13" hidden="1">{"'손익현황'!$A$1:$J$29"}</definedName>
    <definedName name="ㅇ롸인ㅁ" localSheetId="12" hidden="1">{"'손익현황'!$A$1:$J$29"}</definedName>
    <definedName name="ㅇ롸인ㅁ" localSheetId="15" hidden="1">{"'손익현황'!$A$1:$J$29"}</definedName>
    <definedName name="ㅇ롸인ㅁ" localSheetId="14" hidden="1">{"'손익현황'!$A$1:$J$29"}</definedName>
    <definedName name="ㅇ롸인ㅁ" localSheetId="20" hidden="1">{"'손익현황'!$A$1:$J$29"}</definedName>
    <definedName name="ㅇ롸인ㅁ" localSheetId="17" hidden="1">{"'손익현황'!$A$1:$J$29"}</definedName>
    <definedName name="ㅇ롸인ㅁ" localSheetId="19" hidden="1">{"'손익현황'!$A$1:$J$29"}</definedName>
    <definedName name="ㅇ롸인ㅁ" localSheetId="18" hidden="1">{"'손익현황'!$A$1:$J$29"}</definedName>
    <definedName name="ㅇ롸인ㅁ" localSheetId="24" hidden="1">{"'손익현황'!$A$1:$J$29"}</definedName>
    <definedName name="ㅇ롸인ㅁ" localSheetId="22" hidden="1">{"'손익현황'!$A$1:$J$29"}</definedName>
    <definedName name="ㅇ롸인ㅁ" localSheetId="21" hidden="1">{"'손익현황'!$A$1:$J$29"}</definedName>
    <definedName name="ㅇ롸인ㅁ" localSheetId="23" hidden="1">{"'손익현황'!$A$1:$J$29"}</definedName>
    <definedName name="ㅇ롸인ㅁ" localSheetId="25" hidden="1">{"'손익현황'!$A$1:$J$29"}</definedName>
    <definedName name="ㅇ롸인ㅁ" localSheetId="26" hidden="1">{"'손익현황'!$A$1:$J$29"}</definedName>
    <definedName name="ㅇ롸인ㅁ" localSheetId="27" hidden="1">{"'손익현황'!$A$1:$J$29"}</definedName>
    <definedName name="ㅇ롸인ㅁ" localSheetId="28" hidden="1">{"'손익현황'!$A$1:$J$29"}</definedName>
    <definedName name="ㅇ롸인ㅁ" localSheetId="32" hidden="1">{"'손익현황'!$A$1:$J$29"}</definedName>
    <definedName name="ㅇ롸인ㅁ" localSheetId="33" hidden="1">{"'손익현황'!$A$1:$J$29"}</definedName>
    <definedName name="ㅇ롸인ㅁ" localSheetId="34" hidden="1">{"'손익현황'!$A$1:$J$29"}</definedName>
    <definedName name="ㅇ롸인ㅁ" localSheetId="35" hidden="1">{"'손익현황'!$A$1:$J$29"}</definedName>
    <definedName name="ㅇ롸인ㅁ" localSheetId="29" hidden="1">{"'손익현황'!$A$1:$J$29"}</definedName>
    <definedName name="ㅇ롸인ㅁ" localSheetId="30" hidden="1">{"'손익현황'!$A$1:$J$29"}</definedName>
    <definedName name="ㅇ롸인ㅁ" localSheetId="31" hidden="1">{"'손익현황'!$A$1:$J$29"}</definedName>
    <definedName name="ㅇ롸인ㅁ" localSheetId="36" hidden="1">{"'손익현황'!$A$1:$J$29"}</definedName>
    <definedName name="ㅇ롸인ㅁ" localSheetId="37" hidden="1">{"'손익현황'!$A$1:$J$29"}</definedName>
    <definedName name="ㅇ롸인ㅁ" localSheetId="38" hidden="1">{"'손익현황'!$A$1:$J$29"}</definedName>
    <definedName name="ㅇ롸인ㅁ" localSheetId="39" hidden="1">{"'손익현황'!$A$1:$J$29"}</definedName>
    <definedName name="ㅇ롸인ㅁ" localSheetId="40" hidden="1">{"'손익현황'!$A$1:$J$29"}</definedName>
    <definedName name="ㅇ롸인ㅁ" localSheetId="41" hidden="1">{"'손익현황'!$A$1:$J$29"}</definedName>
    <definedName name="ㅇ롸인ㅁ" localSheetId="42" hidden="1">{"'손익현황'!$A$1:$J$29"}</definedName>
    <definedName name="ㅇ롸인ㅁ" localSheetId="43" hidden="1">{"'손익현황'!$A$1:$J$29"}</definedName>
    <definedName name="ㅇ롸인ㅁ" localSheetId="44" hidden="1">{"'손익현황'!$A$1:$J$29"}</definedName>
    <definedName name="ㅇ롸인ㅁ" localSheetId="61" hidden="1">{"'손익현황'!$A$1:$J$29"}</definedName>
    <definedName name="ㅇ롸인ㅁ" localSheetId="60" hidden="1">{"'손익현황'!$A$1:$J$29"}</definedName>
    <definedName name="ㅇ롸인ㅁ" localSheetId="47" hidden="1">{"'손익현황'!$A$1:$J$29"}</definedName>
    <definedName name="ㅇ롸인ㅁ" localSheetId="46" hidden="1">{"'손익현황'!$A$1:$J$29"}</definedName>
    <definedName name="ㅇ롸인ㅁ" localSheetId="45" hidden="1">{"'손익현황'!$A$1:$J$29"}</definedName>
    <definedName name="ㅇ롸인ㅁ" localSheetId="48" hidden="1">{"'손익현황'!$A$1:$J$29"}</definedName>
    <definedName name="ㅇ롸인ㅁ" localSheetId="50" hidden="1">{"'손익현황'!$A$1:$J$29"}</definedName>
    <definedName name="ㅇ롸인ㅁ" localSheetId="51" hidden="1">{"'손익현황'!$A$1:$J$29"}</definedName>
    <definedName name="ㅇ롸인ㅁ" localSheetId="52" hidden="1">{"'손익현황'!$A$1:$J$29"}</definedName>
    <definedName name="ㅇ롸인ㅁ" localSheetId="49" hidden="1">{"'손익현황'!$A$1:$J$29"}</definedName>
    <definedName name="ㅇ롸인ㅁ" localSheetId="55" hidden="1">{"'손익현황'!$A$1:$J$29"}</definedName>
    <definedName name="ㅇ롸인ㅁ" localSheetId="58" hidden="1">{"'손익현황'!$A$1:$J$29"}</definedName>
    <definedName name="ㅇ롸인ㅁ" localSheetId="53" hidden="1">{"'손익현황'!$A$1:$J$29"}</definedName>
    <definedName name="ㅇ롸인ㅁ" localSheetId="57" hidden="1">{"'손익현황'!$A$1:$J$29"}</definedName>
    <definedName name="ㅇ롸인ㅁ" localSheetId="59" hidden="1">{"'손익현황'!$A$1:$J$29"}</definedName>
    <definedName name="ㅇ롸인ㅁ" localSheetId="54" hidden="1">{"'손익현황'!$A$1:$J$29"}</definedName>
    <definedName name="ㅇ롸인ㅁ" localSheetId="56" hidden="1">{"'손익현황'!$A$1:$J$29"}</definedName>
    <definedName name="ㅇ롸인ㅁ" localSheetId="62" hidden="1">{"'손익현황'!$A$1:$J$29"}</definedName>
    <definedName name="ㅇ롸인ㅁ" hidden="1">{"'손익현황'!$A$1:$J$29"}</definedName>
    <definedName name="ㅇㄻ">#N/A</definedName>
    <definedName name="ㅇㅀ" localSheetId="2">#REF!</definedName>
    <definedName name="ㅇㅀ" localSheetId="1">#REF!</definedName>
    <definedName name="ㅇㅀ" localSheetId="3">#REF!</definedName>
    <definedName name="ㅇㅀ" localSheetId="7">#REF!</definedName>
    <definedName name="ㅇㅀ" localSheetId="4">#REF!</definedName>
    <definedName name="ㅇㅀ" localSheetId="5">#REF!</definedName>
    <definedName name="ㅇㅀ" localSheetId="6">#REF!</definedName>
    <definedName name="ㅇㅀ" localSheetId="8">#REF!</definedName>
    <definedName name="ㅇㅀ" localSheetId="9">#REF!</definedName>
    <definedName name="ㅇㅀ" localSheetId="11">#REF!</definedName>
    <definedName name="ㅇㅀ" localSheetId="10">#REF!</definedName>
    <definedName name="ㅇㅀ" localSheetId="16">#REF!</definedName>
    <definedName name="ㅇㅀ" localSheetId="13">#REF!</definedName>
    <definedName name="ㅇㅀ" localSheetId="12">#REF!</definedName>
    <definedName name="ㅇㅀ" localSheetId="15">#REF!</definedName>
    <definedName name="ㅇㅀ" localSheetId="14">#REF!</definedName>
    <definedName name="ㅇㅀ" localSheetId="20">#REF!</definedName>
    <definedName name="ㅇㅀ" localSheetId="17">#REF!</definedName>
    <definedName name="ㅇㅀ" localSheetId="19">#REF!</definedName>
    <definedName name="ㅇㅀ" localSheetId="18">#REF!</definedName>
    <definedName name="ㅇㅀ" localSheetId="24">#REF!</definedName>
    <definedName name="ㅇㅀ" localSheetId="22">#REF!</definedName>
    <definedName name="ㅇㅀ" localSheetId="21">#REF!</definedName>
    <definedName name="ㅇㅀ" localSheetId="23">#REF!</definedName>
    <definedName name="ㅇㅀ" localSheetId="25">#REF!</definedName>
    <definedName name="ㅇㅀ" localSheetId="26">#REF!</definedName>
    <definedName name="ㅇㅀ" localSheetId="27">#REF!</definedName>
    <definedName name="ㅇㅀ" localSheetId="28">#REF!</definedName>
    <definedName name="ㅇㅀ" localSheetId="32">#REF!</definedName>
    <definedName name="ㅇㅀ" localSheetId="33">#REF!</definedName>
    <definedName name="ㅇㅀ" localSheetId="34">#REF!</definedName>
    <definedName name="ㅇㅀ" localSheetId="35">#REF!</definedName>
    <definedName name="ㅇㅀ" localSheetId="29">#REF!</definedName>
    <definedName name="ㅇㅀ" localSheetId="30">#REF!</definedName>
    <definedName name="ㅇㅀ" localSheetId="31">#REF!</definedName>
    <definedName name="ㅇㅀ" localSheetId="36">#REF!</definedName>
    <definedName name="ㅇㅀ" localSheetId="37">#REF!</definedName>
    <definedName name="ㅇㅀ" localSheetId="38">#REF!</definedName>
    <definedName name="ㅇㅀ" localSheetId="39">#REF!</definedName>
    <definedName name="ㅇㅀ" localSheetId="40">#REF!</definedName>
    <definedName name="ㅇㅀ" localSheetId="41">#REF!</definedName>
    <definedName name="ㅇㅀ" localSheetId="42">#REF!</definedName>
    <definedName name="ㅇㅀ" localSheetId="43">#REF!</definedName>
    <definedName name="ㅇㅀ" localSheetId="44">#REF!</definedName>
    <definedName name="ㅇㅀ" localSheetId="61">#REF!</definedName>
    <definedName name="ㅇㅀ" localSheetId="60">#REF!</definedName>
    <definedName name="ㅇㅀ" localSheetId="47">#REF!</definedName>
    <definedName name="ㅇㅀ" localSheetId="46">#REF!</definedName>
    <definedName name="ㅇㅀ" localSheetId="45">#REF!</definedName>
    <definedName name="ㅇㅀ" localSheetId="48">#REF!</definedName>
    <definedName name="ㅇㅀ" localSheetId="50">#REF!</definedName>
    <definedName name="ㅇㅀ" localSheetId="51">#REF!</definedName>
    <definedName name="ㅇㅀ" localSheetId="52">#REF!</definedName>
    <definedName name="ㅇㅀ" localSheetId="49">#REF!</definedName>
    <definedName name="ㅇㅀ" localSheetId="55">#REF!</definedName>
    <definedName name="ㅇㅀ" localSheetId="58">#REF!</definedName>
    <definedName name="ㅇㅀ" localSheetId="53">#REF!</definedName>
    <definedName name="ㅇㅀ" localSheetId="57">#REF!</definedName>
    <definedName name="ㅇㅀ" localSheetId="59">#REF!</definedName>
    <definedName name="ㅇㅀ" localSheetId="54">#REF!</definedName>
    <definedName name="ㅇㅀ" localSheetId="56">#REF!</definedName>
    <definedName name="ㅇㅀ" localSheetId="62">#REF!</definedName>
    <definedName name="ㅇㅀ">#REF!</definedName>
    <definedName name="ㅇㅇ" localSheetId="2">#REF!</definedName>
    <definedName name="ㅇㅇ" localSheetId="1">#REF!</definedName>
    <definedName name="ㅇㅇ" localSheetId="3">#REF!</definedName>
    <definedName name="ㅇㅇ" localSheetId="7">#REF!</definedName>
    <definedName name="ㅇㅇ" localSheetId="4">#REF!</definedName>
    <definedName name="ㅇㅇ" localSheetId="5">#REF!</definedName>
    <definedName name="ㅇㅇ" localSheetId="6">#REF!</definedName>
    <definedName name="ㅇㅇ" localSheetId="8">#REF!</definedName>
    <definedName name="ㅇㅇ" localSheetId="9">#REF!</definedName>
    <definedName name="ㅇㅇ" localSheetId="11">#REF!</definedName>
    <definedName name="ㅇㅇ" localSheetId="10">#REF!</definedName>
    <definedName name="ㅇㅇ" localSheetId="16">#REF!</definedName>
    <definedName name="ㅇㅇ" localSheetId="13">#REF!</definedName>
    <definedName name="ㅇㅇ" localSheetId="12">#REF!</definedName>
    <definedName name="ㅇㅇ" localSheetId="15">#REF!</definedName>
    <definedName name="ㅇㅇ" localSheetId="14">#REF!</definedName>
    <definedName name="ㅇㅇ" localSheetId="20">#REF!</definedName>
    <definedName name="ㅇㅇ" localSheetId="17">#REF!</definedName>
    <definedName name="ㅇㅇ" localSheetId="19">#REF!</definedName>
    <definedName name="ㅇㅇ" localSheetId="18">#REF!</definedName>
    <definedName name="ㅇㅇ" localSheetId="24">#REF!</definedName>
    <definedName name="ㅇㅇ" localSheetId="22">#REF!</definedName>
    <definedName name="ㅇㅇ" localSheetId="21">#REF!</definedName>
    <definedName name="ㅇㅇ" localSheetId="23">#REF!</definedName>
    <definedName name="ㅇㅇ" localSheetId="25">#REF!</definedName>
    <definedName name="ㅇㅇ" localSheetId="26">#REF!</definedName>
    <definedName name="ㅇㅇ" localSheetId="27">#REF!</definedName>
    <definedName name="ㅇㅇ" localSheetId="28">#REF!</definedName>
    <definedName name="ㅇㅇ" localSheetId="32">#REF!</definedName>
    <definedName name="ㅇㅇ" localSheetId="33">#REF!</definedName>
    <definedName name="ㅇㅇ" localSheetId="34">#REF!</definedName>
    <definedName name="ㅇㅇ" localSheetId="35">#REF!</definedName>
    <definedName name="ㅇㅇ" localSheetId="29">#REF!</definedName>
    <definedName name="ㅇㅇ" localSheetId="30">#REF!</definedName>
    <definedName name="ㅇㅇ" localSheetId="31">#REF!</definedName>
    <definedName name="ㅇㅇ" localSheetId="36">#REF!</definedName>
    <definedName name="ㅇㅇ" localSheetId="37">#REF!</definedName>
    <definedName name="ㅇㅇ" localSheetId="38">#REF!</definedName>
    <definedName name="ㅇㅇ" localSheetId="39">#REF!</definedName>
    <definedName name="ㅇㅇ" localSheetId="40">#REF!</definedName>
    <definedName name="ㅇㅇ" localSheetId="41">#REF!</definedName>
    <definedName name="ㅇㅇ" localSheetId="42">#REF!</definedName>
    <definedName name="ㅇㅇ" localSheetId="43">#REF!</definedName>
    <definedName name="ㅇㅇ" localSheetId="44">#REF!</definedName>
    <definedName name="ㅇㅇ" localSheetId="61">#REF!</definedName>
    <definedName name="ㅇㅇ" localSheetId="60">#REF!</definedName>
    <definedName name="ㅇㅇ" localSheetId="47">#REF!</definedName>
    <definedName name="ㅇㅇ" localSheetId="46">#REF!</definedName>
    <definedName name="ㅇㅇ" localSheetId="45">#REF!</definedName>
    <definedName name="ㅇㅇ" localSheetId="48">#REF!</definedName>
    <definedName name="ㅇㅇ" localSheetId="50">#REF!</definedName>
    <definedName name="ㅇㅇ" localSheetId="51">#REF!</definedName>
    <definedName name="ㅇㅇ" localSheetId="52">#REF!</definedName>
    <definedName name="ㅇㅇ" localSheetId="49">#REF!</definedName>
    <definedName name="ㅇㅇ" localSheetId="55">#REF!</definedName>
    <definedName name="ㅇㅇ" localSheetId="58">#REF!</definedName>
    <definedName name="ㅇㅇ" localSheetId="53">#REF!</definedName>
    <definedName name="ㅇㅇ" localSheetId="57">#REF!</definedName>
    <definedName name="ㅇㅇ" localSheetId="59">#REF!</definedName>
    <definedName name="ㅇㅇ" localSheetId="54">#REF!</definedName>
    <definedName name="ㅇㅇ" localSheetId="56">#REF!</definedName>
    <definedName name="ㅇㅇ" localSheetId="62">#REF!</definedName>
    <definedName name="ㅇㅇ">#REF!</definedName>
    <definedName name="ㅇㅇㅇ" localSheetId="2">#REF!</definedName>
    <definedName name="ㅇㅇㅇ" localSheetId="1">#REF!</definedName>
    <definedName name="ㅇㅇㅇ" localSheetId="3">#REF!</definedName>
    <definedName name="ㅇㅇㅇ" localSheetId="7">#REF!</definedName>
    <definedName name="ㅇㅇㅇ" localSheetId="4">#REF!</definedName>
    <definedName name="ㅇㅇㅇ" localSheetId="5">#REF!</definedName>
    <definedName name="ㅇㅇㅇ" localSheetId="6">#REF!</definedName>
    <definedName name="ㅇㅇㅇ" localSheetId="8">#REF!</definedName>
    <definedName name="ㅇㅇㅇ" localSheetId="9">#REF!</definedName>
    <definedName name="ㅇㅇㅇ" localSheetId="11">#REF!</definedName>
    <definedName name="ㅇㅇㅇ" localSheetId="10">#REF!</definedName>
    <definedName name="ㅇㅇㅇ" localSheetId="16">#REF!</definedName>
    <definedName name="ㅇㅇㅇ" localSheetId="13">#REF!</definedName>
    <definedName name="ㅇㅇㅇ" localSheetId="12">#REF!</definedName>
    <definedName name="ㅇㅇㅇ" localSheetId="15">#REF!</definedName>
    <definedName name="ㅇㅇㅇ" localSheetId="14">#REF!</definedName>
    <definedName name="ㅇㅇㅇ" localSheetId="20">#REF!</definedName>
    <definedName name="ㅇㅇㅇ" localSheetId="17">#REF!</definedName>
    <definedName name="ㅇㅇㅇ" localSheetId="19">#REF!</definedName>
    <definedName name="ㅇㅇㅇ" localSheetId="18">#REF!</definedName>
    <definedName name="ㅇㅇㅇ" localSheetId="24">#REF!</definedName>
    <definedName name="ㅇㅇㅇ" localSheetId="22">#REF!</definedName>
    <definedName name="ㅇㅇㅇ" localSheetId="21">#REF!</definedName>
    <definedName name="ㅇㅇㅇ" localSheetId="23">#REF!</definedName>
    <definedName name="ㅇㅇㅇ" localSheetId="25">#REF!</definedName>
    <definedName name="ㅇㅇㅇ" localSheetId="26">#REF!</definedName>
    <definedName name="ㅇㅇㅇ" localSheetId="27">#REF!</definedName>
    <definedName name="ㅇㅇㅇ" localSheetId="28">#REF!</definedName>
    <definedName name="ㅇㅇㅇ" localSheetId="32">#REF!</definedName>
    <definedName name="ㅇㅇㅇ" localSheetId="33">#REF!</definedName>
    <definedName name="ㅇㅇㅇ" localSheetId="34">#REF!</definedName>
    <definedName name="ㅇㅇㅇ" localSheetId="35">#REF!</definedName>
    <definedName name="ㅇㅇㅇ" localSheetId="29">#REF!</definedName>
    <definedName name="ㅇㅇㅇ" localSheetId="30">#REF!</definedName>
    <definedName name="ㅇㅇㅇ" localSheetId="31">#REF!</definedName>
    <definedName name="ㅇㅇㅇ" localSheetId="36">#REF!</definedName>
    <definedName name="ㅇㅇㅇ" localSheetId="37">#REF!</definedName>
    <definedName name="ㅇㅇㅇ" localSheetId="38">#REF!</definedName>
    <definedName name="ㅇㅇㅇ" localSheetId="39">#REF!</definedName>
    <definedName name="ㅇㅇㅇ" localSheetId="40">#REF!</definedName>
    <definedName name="ㅇㅇㅇ" localSheetId="41">#REF!</definedName>
    <definedName name="ㅇㅇㅇ" localSheetId="42">#REF!</definedName>
    <definedName name="ㅇㅇㅇ" localSheetId="43">#REF!</definedName>
    <definedName name="ㅇㅇㅇ" localSheetId="44">#REF!</definedName>
    <definedName name="ㅇㅇㅇ" localSheetId="61">#REF!</definedName>
    <definedName name="ㅇㅇㅇ" localSheetId="60">#REF!</definedName>
    <definedName name="ㅇㅇㅇ" localSheetId="47">#REF!</definedName>
    <definedName name="ㅇㅇㅇ" localSheetId="46">#REF!</definedName>
    <definedName name="ㅇㅇㅇ" localSheetId="45">#REF!</definedName>
    <definedName name="ㅇㅇㅇ" localSheetId="48">#REF!</definedName>
    <definedName name="ㅇㅇㅇ" localSheetId="50">#REF!</definedName>
    <definedName name="ㅇㅇㅇ" localSheetId="51">#REF!</definedName>
    <definedName name="ㅇㅇㅇ" localSheetId="52">#REF!</definedName>
    <definedName name="ㅇㅇㅇ" localSheetId="49">#REF!</definedName>
    <definedName name="ㅇㅇㅇ" localSheetId="55">#REF!</definedName>
    <definedName name="ㅇㅇㅇ" localSheetId="58">#REF!</definedName>
    <definedName name="ㅇㅇㅇ" localSheetId="53">#REF!</definedName>
    <definedName name="ㅇㅇㅇ" localSheetId="57">#REF!</definedName>
    <definedName name="ㅇㅇㅇ" localSheetId="59">#REF!</definedName>
    <definedName name="ㅇㅇㅇ" localSheetId="54">#REF!</definedName>
    <definedName name="ㅇㅇㅇ" localSheetId="56">#REF!</definedName>
    <definedName name="ㅇㅇㅇ" localSheetId="62">#REF!</definedName>
    <definedName name="ㅇㅇㅇ">#REF!</definedName>
    <definedName name="ㅇㅇㅇㅇ" localSheetId="2">#REF!</definedName>
    <definedName name="ㅇㅇㅇㅇ" localSheetId="1">#REF!</definedName>
    <definedName name="ㅇㅇㅇㅇ" localSheetId="3">#REF!</definedName>
    <definedName name="ㅇㅇㅇㅇ" localSheetId="7">#REF!</definedName>
    <definedName name="ㅇㅇㅇㅇ" localSheetId="4">#REF!</definedName>
    <definedName name="ㅇㅇㅇㅇ" localSheetId="5">#REF!</definedName>
    <definedName name="ㅇㅇㅇㅇ" localSheetId="6">#REF!</definedName>
    <definedName name="ㅇㅇㅇㅇ" localSheetId="8">#REF!</definedName>
    <definedName name="ㅇㅇㅇㅇ" localSheetId="9">#REF!</definedName>
    <definedName name="ㅇㅇㅇㅇ" localSheetId="11">#REF!</definedName>
    <definedName name="ㅇㅇㅇㅇ" localSheetId="10">#REF!</definedName>
    <definedName name="ㅇㅇㅇㅇ" localSheetId="16">#REF!</definedName>
    <definedName name="ㅇㅇㅇㅇ" localSheetId="13">#REF!</definedName>
    <definedName name="ㅇㅇㅇㅇ" localSheetId="12">#REF!</definedName>
    <definedName name="ㅇㅇㅇㅇ" localSheetId="15">#REF!</definedName>
    <definedName name="ㅇㅇㅇㅇ" localSheetId="14">#REF!</definedName>
    <definedName name="ㅇㅇㅇㅇ" localSheetId="20">#REF!</definedName>
    <definedName name="ㅇㅇㅇㅇ" localSheetId="17">#REF!</definedName>
    <definedName name="ㅇㅇㅇㅇ" localSheetId="19">#REF!</definedName>
    <definedName name="ㅇㅇㅇㅇ" localSheetId="18">#REF!</definedName>
    <definedName name="ㅇㅇㅇㅇ" localSheetId="24">#REF!</definedName>
    <definedName name="ㅇㅇㅇㅇ" localSheetId="22">#REF!</definedName>
    <definedName name="ㅇㅇㅇㅇ" localSheetId="21">#REF!</definedName>
    <definedName name="ㅇㅇㅇㅇ" localSheetId="23">#REF!</definedName>
    <definedName name="ㅇㅇㅇㅇ" localSheetId="25">#REF!</definedName>
    <definedName name="ㅇㅇㅇㅇ" localSheetId="26">#REF!</definedName>
    <definedName name="ㅇㅇㅇㅇ" localSheetId="27">#REF!</definedName>
    <definedName name="ㅇㅇㅇㅇ" localSheetId="28">#REF!</definedName>
    <definedName name="ㅇㅇㅇㅇ" localSheetId="32">#REF!</definedName>
    <definedName name="ㅇㅇㅇㅇ" localSheetId="33">#REF!</definedName>
    <definedName name="ㅇㅇㅇㅇ" localSheetId="34">#REF!</definedName>
    <definedName name="ㅇㅇㅇㅇ" localSheetId="35">#REF!</definedName>
    <definedName name="ㅇㅇㅇㅇ" localSheetId="29">#REF!</definedName>
    <definedName name="ㅇㅇㅇㅇ" localSheetId="30">#REF!</definedName>
    <definedName name="ㅇㅇㅇㅇ" localSheetId="31">#REF!</definedName>
    <definedName name="ㅇㅇㅇㅇ" localSheetId="36">#REF!</definedName>
    <definedName name="ㅇㅇㅇㅇ" localSheetId="37">#REF!</definedName>
    <definedName name="ㅇㅇㅇㅇ" localSheetId="38">#REF!</definedName>
    <definedName name="ㅇㅇㅇㅇ" localSheetId="39">#REF!</definedName>
    <definedName name="ㅇㅇㅇㅇ" localSheetId="40">#REF!</definedName>
    <definedName name="ㅇㅇㅇㅇ" localSheetId="41">#REF!</definedName>
    <definedName name="ㅇㅇㅇㅇ" localSheetId="42">#REF!</definedName>
    <definedName name="ㅇㅇㅇㅇ" localSheetId="43">#REF!</definedName>
    <definedName name="ㅇㅇㅇㅇ" localSheetId="44">#REF!</definedName>
    <definedName name="ㅇㅇㅇㅇ" localSheetId="61">#REF!</definedName>
    <definedName name="ㅇㅇㅇㅇ" localSheetId="60">#REF!</definedName>
    <definedName name="ㅇㅇㅇㅇ" localSheetId="47">#REF!</definedName>
    <definedName name="ㅇㅇㅇㅇ" localSheetId="46">#REF!</definedName>
    <definedName name="ㅇㅇㅇㅇ" localSheetId="45">#REF!</definedName>
    <definedName name="ㅇㅇㅇㅇ" localSheetId="48">#REF!</definedName>
    <definedName name="ㅇㅇㅇㅇ" localSheetId="50">#REF!</definedName>
    <definedName name="ㅇㅇㅇㅇ" localSheetId="51">#REF!</definedName>
    <definedName name="ㅇㅇㅇㅇ" localSheetId="52">#REF!</definedName>
    <definedName name="ㅇㅇㅇㅇ" localSheetId="49">#REF!</definedName>
    <definedName name="ㅇㅇㅇㅇ" localSheetId="55">#REF!</definedName>
    <definedName name="ㅇㅇㅇㅇ" localSheetId="58">#REF!</definedName>
    <definedName name="ㅇㅇㅇㅇ" localSheetId="53">#REF!</definedName>
    <definedName name="ㅇㅇㅇㅇ" localSheetId="57">#REF!</definedName>
    <definedName name="ㅇㅇㅇㅇ" localSheetId="59">#REF!</definedName>
    <definedName name="ㅇㅇㅇㅇ" localSheetId="54">#REF!</definedName>
    <definedName name="ㅇㅇㅇㅇ" localSheetId="56">#REF!</definedName>
    <definedName name="ㅇㅇㅇㅇ" localSheetId="62">#REF!</definedName>
    <definedName name="ㅇㅇㅇㅇ">#REF!</definedName>
    <definedName name="ㅇㅇㅇㅇㅇ" localSheetId="2">#REF!</definedName>
    <definedName name="ㅇㅇㅇㅇㅇ" localSheetId="1">#REF!</definedName>
    <definedName name="ㅇㅇㅇㅇㅇ" localSheetId="3">#REF!</definedName>
    <definedName name="ㅇㅇㅇㅇㅇ" localSheetId="7">#REF!</definedName>
    <definedName name="ㅇㅇㅇㅇㅇ" localSheetId="4">#REF!</definedName>
    <definedName name="ㅇㅇㅇㅇㅇ" localSheetId="5">#REF!</definedName>
    <definedName name="ㅇㅇㅇㅇㅇ" localSheetId="6">#REF!</definedName>
    <definedName name="ㅇㅇㅇㅇㅇ" localSheetId="8">#REF!</definedName>
    <definedName name="ㅇㅇㅇㅇㅇ" localSheetId="9">#REF!</definedName>
    <definedName name="ㅇㅇㅇㅇㅇ" localSheetId="11">#REF!</definedName>
    <definedName name="ㅇㅇㅇㅇㅇ" localSheetId="10">#REF!</definedName>
    <definedName name="ㅇㅇㅇㅇㅇ" localSheetId="16">#REF!</definedName>
    <definedName name="ㅇㅇㅇㅇㅇ" localSheetId="13">#REF!</definedName>
    <definedName name="ㅇㅇㅇㅇㅇ" localSheetId="12">#REF!</definedName>
    <definedName name="ㅇㅇㅇㅇㅇ" localSheetId="15">#REF!</definedName>
    <definedName name="ㅇㅇㅇㅇㅇ" localSheetId="14">#REF!</definedName>
    <definedName name="ㅇㅇㅇㅇㅇ" localSheetId="20">#REF!</definedName>
    <definedName name="ㅇㅇㅇㅇㅇ" localSheetId="17">#REF!</definedName>
    <definedName name="ㅇㅇㅇㅇㅇ" localSheetId="19">#REF!</definedName>
    <definedName name="ㅇㅇㅇㅇㅇ" localSheetId="18">#REF!</definedName>
    <definedName name="ㅇㅇㅇㅇㅇ" localSheetId="24">#REF!</definedName>
    <definedName name="ㅇㅇㅇㅇㅇ" localSheetId="22">#REF!</definedName>
    <definedName name="ㅇㅇㅇㅇㅇ" localSheetId="21">#REF!</definedName>
    <definedName name="ㅇㅇㅇㅇㅇ" localSheetId="23">#REF!</definedName>
    <definedName name="ㅇㅇㅇㅇㅇ" localSheetId="25">#REF!</definedName>
    <definedName name="ㅇㅇㅇㅇㅇ" localSheetId="26">#REF!</definedName>
    <definedName name="ㅇㅇㅇㅇㅇ" localSheetId="27">#REF!</definedName>
    <definedName name="ㅇㅇㅇㅇㅇ" localSheetId="28">#REF!</definedName>
    <definedName name="ㅇㅇㅇㅇㅇ" localSheetId="32">#REF!</definedName>
    <definedName name="ㅇㅇㅇㅇㅇ" localSheetId="33">#REF!</definedName>
    <definedName name="ㅇㅇㅇㅇㅇ" localSheetId="34">#REF!</definedName>
    <definedName name="ㅇㅇㅇㅇㅇ" localSheetId="35">#REF!</definedName>
    <definedName name="ㅇㅇㅇㅇㅇ" localSheetId="29">#REF!</definedName>
    <definedName name="ㅇㅇㅇㅇㅇ" localSheetId="30">#REF!</definedName>
    <definedName name="ㅇㅇㅇㅇㅇ" localSheetId="31">#REF!</definedName>
    <definedName name="ㅇㅇㅇㅇㅇ" localSheetId="36">#REF!</definedName>
    <definedName name="ㅇㅇㅇㅇㅇ" localSheetId="37">#REF!</definedName>
    <definedName name="ㅇㅇㅇㅇㅇ" localSheetId="38">#REF!</definedName>
    <definedName name="ㅇㅇㅇㅇㅇ" localSheetId="39">#REF!</definedName>
    <definedName name="ㅇㅇㅇㅇㅇ" localSheetId="40">#REF!</definedName>
    <definedName name="ㅇㅇㅇㅇㅇ" localSheetId="41">#REF!</definedName>
    <definedName name="ㅇㅇㅇㅇㅇ" localSheetId="42">#REF!</definedName>
    <definedName name="ㅇㅇㅇㅇㅇ" localSheetId="43">#REF!</definedName>
    <definedName name="ㅇㅇㅇㅇㅇ" localSheetId="44">#REF!</definedName>
    <definedName name="ㅇㅇㅇㅇㅇ" localSheetId="61">#REF!</definedName>
    <definedName name="ㅇㅇㅇㅇㅇ" localSheetId="60">#REF!</definedName>
    <definedName name="ㅇㅇㅇㅇㅇ" localSheetId="47">#REF!</definedName>
    <definedName name="ㅇㅇㅇㅇㅇ" localSheetId="46">#REF!</definedName>
    <definedName name="ㅇㅇㅇㅇㅇ" localSheetId="45">#REF!</definedName>
    <definedName name="ㅇㅇㅇㅇㅇ" localSheetId="48">#REF!</definedName>
    <definedName name="ㅇㅇㅇㅇㅇ" localSheetId="50">#REF!</definedName>
    <definedName name="ㅇㅇㅇㅇㅇ" localSheetId="51">#REF!</definedName>
    <definedName name="ㅇㅇㅇㅇㅇ" localSheetId="52">#REF!</definedName>
    <definedName name="ㅇㅇㅇㅇㅇ" localSheetId="49">#REF!</definedName>
    <definedName name="ㅇㅇㅇㅇㅇ" localSheetId="55">#REF!</definedName>
    <definedName name="ㅇㅇㅇㅇㅇ" localSheetId="58">#REF!</definedName>
    <definedName name="ㅇㅇㅇㅇㅇ" localSheetId="53">#REF!</definedName>
    <definedName name="ㅇㅇㅇㅇㅇ" localSheetId="57">#REF!</definedName>
    <definedName name="ㅇㅇㅇㅇㅇ" localSheetId="59">#REF!</definedName>
    <definedName name="ㅇㅇㅇㅇㅇ" localSheetId="54">#REF!</definedName>
    <definedName name="ㅇㅇㅇㅇㅇ" localSheetId="56">#REF!</definedName>
    <definedName name="ㅇㅇㅇㅇㅇ" localSheetId="62">#REF!</definedName>
    <definedName name="ㅇㅇㅇㅇㅇ">#REF!</definedName>
    <definedName name="아이나라">'[26]99제품운영(안) (2)'!$A$6</definedName>
    <definedName name="악세사리류">[7]문자표!$D$330</definedName>
    <definedName name="액세서리나섬" localSheetId="2">#REF!</definedName>
    <definedName name="액세서리나섬" localSheetId="1">#REF!</definedName>
    <definedName name="액세서리나섬" localSheetId="3">#REF!</definedName>
    <definedName name="액세서리나섬" localSheetId="7">#REF!</definedName>
    <definedName name="액세서리나섬" localSheetId="4">#REF!</definedName>
    <definedName name="액세서리나섬" localSheetId="5">#REF!</definedName>
    <definedName name="액세서리나섬" localSheetId="6">#REF!</definedName>
    <definedName name="액세서리나섬" localSheetId="8">#REF!</definedName>
    <definedName name="액세서리나섬" localSheetId="9">#REF!</definedName>
    <definedName name="액세서리나섬" localSheetId="11">#REF!</definedName>
    <definedName name="액세서리나섬" localSheetId="10">#REF!</definedName>
    <definedName name="액세서리나섬" localSheetId="16">#REF!</definedName>
    <definedName name="액세서리나섬" localSheetId="13">#REF!</definedName>
    <definedName name="액세서리나섬" localSheetId="12">#REF!</definedName>
    <definedName name="액세서리나섬" localSheetId="15">#REF!</definedName>
    <definedName name="액세서리나섬" localSheetId="14">#REF!</definedName>
    <definedName name="액세서리나섬" localSheetId="20">#REF!</definedName>
    <definedName name="액세서리나섬" localSheetId="17">#REF!</definedName>
    <definedName name="액세서리나섬" localSheetId="19">#REF!</definedName>
    <definedName name="액세서리나섬" localSheetId="18">#REF!</definedName>
    <definedName name="액세서리나섬" localSheetId="24">#REF!</definedName>
    <definedName name="액세서리나섬" localSheetId="22">#REF!</definedName>
    <definedName name="액세서리나섬" localSheetId="21">#REF!</definedName>
    <definedName name="액세서리나섬" localSheetId="23">#REF!</definedName>
    <definedName name="액세서리나섬" localSheetId="25">#REF!</definedName>
    <definedName name="액세서리나섬" localSheetId="26">#REF!</definedName>
    <definedName name="액세서리나섬" localSheetId="27">#REF!</definedName>
    <definedName name="액세서리나섬" localSheetId="28">#REF!</definedName>
    <definedName name="액세서리나섬" localSheetId="32">#REF!</definedName>
    <definedName name="액세서리나섬" localSheetId="33">#REF!</definedName>
    <definedName name="액세서리나섬" localSheetId="34">#REF!</definedName>
    <definedName name="액세서리나섬" localSheetId="35">#REF!</definedName>
    <definedName name="액세서리나섬" localSheetId="29">#REF!</definedName>
    <definedName name="액세서리나섬" localSheetId="30">#REF!</definedName>
    <definedName name="액세서리나섬" localSheetId="31">#REF!</definedName>
    <definedName name="액세서리나섬" localSheetId="36">#REF!</definedName>
    <definedName name="액세서리나섬" localSheetId="37">#REF!</definedName>
    <definedName name="액세서리나섬" localSheetId="38">#REF!</definedName>
    <definedName name="액세서리나섬" localSheetId="39">#REF!</definedName>
    <definedName name="액세서리나섬" localSheetId="40">#REF!</definedName>
    <definedName name="액세서리나섬" localSheetId="41">#REF!</definedName>
    <definedName name="액세서리나섬" localSheetId="42">#REF!</definedName>
    <definedName name="액세서리나섬" localSheetId="43">#REF!</definedName>
    <definedName name="액세서리나섬" localSheetId="44">#REF!</definedName>
    <definedName name="액세서리나섬" localSheetId="61">#REF!</definedName>
    <definedName name="액세서리나섬" localSheetId="60">#REF!</definedName>
    <definedName name="액세서리나섬" localSheetId="47">#REF!</definedName>
    <definedName name="액세서리나섬" localSheetId="46">#REF!</definedName>
    <definedName name="액세서리나섬" localSheetId="45">#REF!</definedName>
    <definedName name="액세서리나섬" localSheetId="48">#REF!</definedName>
    <definedName name="액세서리나섬" localSheetId="50">#REF!</definedName>
    <definedName name="액세서리나섬" localSheetId="51">#REF!</definedName>
    <definedName name="액세서리나섬" localSheetId="52">#REF!</definedName>
    <definedName name="액세서리나섬" localSheetId="49">#REF!</definedName>
    <definedName name="액세서리나섬" localSheetId="55">#REF!</definedName>
    <definedName name="액세서리나섬" localSheetId="58">#REF!</definedName>
    <definedName name="액세서리나섬" localSheetId="53">#REF!</definedName>
    <definedName name="액세서리나섬" localSheetId="57">#REF!</definedName>
    <definedName name="액세서리나섬" localSheetId="59">#REF!</definedName>
    <definedName name="액세서리나섬" localSheetId="54">#REF!</definedName>
    <definedName name="액세서리나섬" localSheetId="56">#REF!</definedName>
    <definedName name="액세서리나섬" localSheetId="62">#REF!</definedName>
    <definedName name="액세서리나섬">#REF!</definedName>
    <definedName name="액세서리류" localSheetId="2">#REF!</definedName>
    <definedName name="액세서리류" localSheetId="1">#REF!</definedName>
    <definedName name="액세서리류" localSheetId="3">#REF!</definedName>
    <definedName name="액세서리류" localSheetId="7">#REF!</definedName>
    <definedName name="액세서리류" localSheetId="4">#REF!</definedName>
    <definedName name="액세서리류" localSheetId="5">#REF!</definedName>
    <definedName name="액세서리류" localSheetId="6">#REF!</definedName>
    <definedName name="액세서리류" localSheetId="8">#REF!</definedName>
    <definedName name="액세서리류" localSheetId="9">#REF!</definedName>
    <definedName name="액세서리류" localSheetId="11">#REF!</definedName>
    <definedName name="액세서리류" localSheetId="10">#REF!</definedName>
    <definedName name="액세서리류" localSheetId="16">#REF!</definedName>
    <definedName name="액세서리류" localSheetId="13">#REF!</definedName>
    <definedName name="액세서리류" localSheetId="12">#REF!</definedName>
    <definedName name="액세서리류" localSheetId="15">#REF!</definedName>
    <definedName name="액세서리류" localSheetId="14">#REF!</definedName>
    <definedName name="액세서리류" localSheetId="20">#REF!</definedName>
    <definedName name="액세서리류" localSheetId="17">#REF!</definedName>
    <definedName name="액세서리류" localSheetId="19">#REF!</definedName>
    <definedName name="액세서리류" localSheetId="18">#REF!</definedName>
    <definedName name="액세서리류" localSheetId="24">#REF!</definedName>
    <definedName name="액세서리류" localSheetId="22">#REF!</definedName>
    <definedName name="액세서리류" localSheetId="21">#REF!</definedName>
    <definedName name="액세서리류" localSheetId="23">#REF!</definedName>
    <definedName name="액세서리류" localSheetId="25">#REF!</definedName>
    <definedName name="액세서리류" localSheetId="26">#REF!</definedName>
    <definedName name="액세서리류" localSheetId="27">#REF!</definedName>
    <definedName name="액세서리류" localSheetId="28">#REF!</definedName>
    <definedName name="액세서리류" localSheetId="32">#REF!</definedName>
    <definedName name="액세서리류" localSheetId="33">#REF!</definedName>
    <definedName name="액세서리류" localSheetId="34">#REF!</definedName>
    <definedName name="액세서리류" localSheetId="35">#REF!</definedName>
    <definedName name="액세서리류" localSheetId="29">#REF!</definedName>
    <definedName name="액세서리류" localSheetId="30">#REF!</definedName>
    <definedName name="액세서리류" localSheetId="31">#REF!</definedName>
    <definedName name="액세서리류" localSheetId="36">#REF!</definedName>
    <definedName name="액세서리류" localSheetId="37">#REF!</definedName>
    <definedName name="액세서리류" localSheetId="38">#REF!</definedName>
    <definedName name="액세서리류" localSheetId="39">#REF!</definedName>
    <definedName name="액세서리류" localSheetId="40">#REF!</definedName>
    <definedName name="액세서리류" localSheetId="41">#REF!</definedName>
    <definedName name="액세서리류" localSheetId="42">#REF!</definedName>
    <definedName name="액세서리류" localSheetId="43">#REF!</definedName>
    <definedName name="액세서리류" localSheetId="44">#REF!</definedName>
    <definedName name="액세서리류" localSheetId="61">#REF!</definedName>
    <definedName name="액세서리류" localSheetId="60">#REF!</definedName>
    <definedName name="액세서리류" localSheetId="47">#REF!</definedName>
    <definedName name="액세서리류" localSheetId="46">#REF!</definedName>
    <definedName name="액세서리류" localSheetId="45">#REF!</definedName>
    <definedName name="액세서리류" localSheetId="48">#REF!</definedName>
    <definedName name="액세서리류" localSheetId="50">#REF!</definedName>
    <definedName name="액세서리류" localSheetId="51">#REF!</definedName>
    <definedName name="액세서리류" localSheetId="52">#REF!</definedName>
    <definedName name="액세서리류" localSheetId="49">#REF!</definedName>
    <definedName name="액세서리류" localSheetId="55">#REF!</definedName>
    <definedName name="액세서리류" localSheetId="58">#REF!</definedName>
    <definedName name="액세서리류" localSheetId="53">#REF!</definedName>
    <definedName name="액세서리류" localSheetId="57">#REF!</definedName>
    <definedName name="액세서리류" localSheetId="59">#REF!</definedName>
    <definedName name="액세서리류" localSheetId="54">#REF!</definedName>
    <definedName name="액세서리류" localSheetId="56">#REF!</definedName>
    <definedName name="액세서리류" localSheetId="62">#REF!</definedName>
    <definedName name="액세서리류">#REF!</definedName>
    <definedName name="엔" localSheetId="2">#REF!</definedName>
    <definedName name="엔" localSheetId="1">#REF!</definedName>
    <definedName name="엔" localSheetId="3">#REF!</definedName>
    <definedName name="엔" localSheetId="7">#REF!</definedName>
    <definedName name="엔" localSheetId="4">#REF!</definedName>
    <definedName name="엔" localSheetId="5">#REF!</definedName>
    <definedName name="엔" localSheetId="6">#REF!</definedName>
    <definedName name="엔" localSheetId="8">#REF!</definedName>
    <definedName name="엔" localSheetId="9">#REF!</definedName>
    <definedName name="엔" localSheetId="11">#REF!</definedName>
    <definedName name="엔" localSheetId="10">#REF!</definedName>
    <definedName name="엔" localSheetId="16">#REF!</definedName>
    <definedName name="엔" localSheetId="13">#REF!</definedName>
    <definedName name="엔" localSheetId="12">#REF!</definedName>
    <definedName name="엔" localSheetId="15">#REF!</definedName>
    <definedName name="엔" localSheetId="14">#REF!</definedName>
    <definedName name="엔" localSheetId="20">#REF!</definedName>
    <definedName name="엔" localSheetId="17">#REF!</definedName>
    <definedName name="엔" localSheetId="19">#REF!</definedName>
    <definedName name="엔" localSheetId="18">#REF!</definedName>
    <definedName name="엔" localSheetId="24">#REF!</definedName>
    <definedName name="엔" localSheetId="22">#REF!</definedName>
    <definedName name="엔" localSheetId="21">#REF!</definedName>
    <definedName name="엔" localSheetId="23">#REF!</definedName>
    <definedName name="엔" localSheetId="25">#REF!</definedName>
    <definedName name="엔" localSheetId="26">#REF!</definedName>
    <definedName name="엔" localSheetId="27">#REF!</definedName>
    <definedName name="엔" localSheetId="28">#REF!</definedName>
    <definedName name="엔" localSheetId="32">#REF!</definedName>
    <definedName name="엔" localSheetId="33">#REF!</definedName>
    <definedName name="엔" localSheetId="34">#REF!</definedName>
    <definedName name="엔" localSheetId="35">#REF!</definedName>
    <definedName name="엔" localSheetId="29">#REF!</definedName>
    <definedName name="엔" localSheetId="30">#REF!</definedName>
    <definedName name="엔" localSheetId="31">#REF!</definedName>
    <definedName name="엔" localSheetId="36">#REF!</definedName>
    <definedName name="엔" localSheetId="37">#REF!</definedName>
    <definedName name="엔" localSheetId="38">#REF!</definedName>
    <definedName name="엔" localSheetId="39">#REF!</definedName>
    <definedName name="엔" localSheetId="40">#REF!</definedName>
    <definedName name="엔" localSheetId="41">#REF!</definedName>
    <definedName name="엔" localSheetId="42">#REF!</definedName>
    <definedName name="엔" localSheetId="43">#REF!</definedName>
    <definedName name="엔" localSheetId="44">#REF!</definedName>
    <definedName name="엔" localSheetId="61">#REF!</definedName>
    <definedName name="엔" localSheetId="60">#REF!</definedName>
    <definedName name="엔" localSheetId="47">#REF!</definedName>
    <definedName name="엔" localSheetId="46">#REF!</definedName>
    <definedName name="엔" localSheetId="45">#REF!</definedName>
    <definedName name="엔" localSheetId="48">#REF!</definedName>
    <definedName name="엔" localSheetId="50">#REF!</definedName>
    <definedName name="엔" localSheetId="51">#REF!</definedName>
    <definedName name="엔" localSheetId="52">#REF!</definedName>
    <definedName name="엔" localSheetId="49">#REF!</definedName>
    <definedName name="엔" localSheetId="55">#REF!</definedName>
    <definedName name="엔" localSheetId="58">#REF!</definedName>
    <definedName name="엔" localSheetId="53">#REF!</definedName>
    <definedName name="엔" localSheetId="57">#REF!</definedName>
    <definedName name="엔" localSheetId="59">#REF!</definedName>
    <definedName name="엔" localSheetId="54">#REF!</definedName>
    <definedName name="엔" localSheetId="56">#REF!</definedName>
    <definedName name="엔" localSheetId="62">#REF!</definedName>
    <definedName name="엔">#REF!</definedName>
    <definedName name="엔비용" localSheetId="2">#REF!</definedName>
    <definedName name="엔비용" localSheetId="1">#REF!</definedName>
    <definedName name="엔비용" localSheetId="3">#REF!</definedName>
    <definedName name="엔비용" localSheetId="7">#REF!</definedName>
    <definedName name="엔비용" localSheetId="4">#REF!</definedName>
    <definedName name="엔비용" localSheetId="5">#REF!</definedName>
    <definedName name="엔비용" localSheetId="6">#REF!</definedName>
    <definedName name="엔비용" localSheetId="8">#REF!</definedName>
    <definedName name="엔비용" localSheetId="9">#REF!</definedName>
    <definedName name="엔비용" localSheetId="11">#REF!</definedName>
    <definedName name="엔비용" localSheetId="10">#REF!</definedName>
    <definedName name="엔비용" localSheetId="16">#REF!</definedName>
    <definedName name="엔비용" localSheetId="13">#REF!</definedName>
    <definedName name="엔비용" localSheetId="12">#REF!</definedName>
    <definedName name="엔비용" localSheetId="15">#REF!</definedName>
    <definedName name="엔비용" localSheetId="14">#REF!</definedName>
    <definedName name="엔비용" localSheetId="20">#REF!</definedName>
    <definedName name="엔비용" localSheetId="17">#REF!</definedName>
    <definedName name="엔비용" localSheetId="19">#REF!</definedName>
    <definedName name="엔비용" localSheetId="18">#REF!</definedName>
    <definedName name="엔비용" localSheetId="24">#REF!</definedName>
    <definedName name="엔비용" localSheetId="22">#REF!</definedName>
    <definedName name="엔비용" localSheetId="21">#REF!</definedName>
    <definedName name="엔비용" localSheetId="23">#REF!</definedName>
    <definedName name="엔비용" localSheetId="25">#REF!</definedName>
    <definedName name="엔비용" localSheetId="26">#REF!</definedName>
    <definedName name="엔비용" localSheetId="27">#REF!</definedName>
    <definedName name="엔비용" localSheetId="28">#REF!</definedName>
    <definedName name="엔비용" localSheetId="32">#REF!</definedName>
    <definedName name="엔비용" localSheetId="33">#REF!</definedName>
    <definedName name="엔비용" localSheetId="34">#REF!</definedName>
    <definedName name="엔비용" localSheetId="35">#REF!</definedName>
    <definedName name="엔비용" localSheetId="29">#REF!</definedName>
    <definedName name="엔비용" localSheetId="30">#REF!</definedName>
    <definedName name="엔비용" localSheetId="31">#REF!</definedName>
    <definedName name="엔비용" localSheetId="36">#REF!</definedName>
    <definedName name="엔비용" localSheetId="37">#REF!</definedName>
    <definedName name="엔비용" localSheetId="38">#REF!</definedName>
    <definedName name="엔비용" localSheetId="39">#REF!</definedName>
    <definedName name="엔비용" localSheetId="40">#REF!</definedName>
    <definedName name="엔비용" localSheetId="41">#REF!</definedName>
    <definedName name="엔비용" localSheetId="42">#REF!</definedName>
    <definedName name="엔비용" localSheetId="43">#REF!</definedName>
    <definedName name="엔비용" localSheetId="44">#REF!</definedName>
    <definedName name="엔비용" localSheetId="61">#REF!</definedName>
    <definedName name="엔비용" localSheetId="60">#REF!</definedName>
    <definedName name="엔비용" localSheetId="47">#REF!</definedName>
    <definedName name="엔비용" localSheetId="46">#REF!</definedName>
    <definedName name="엔비용" localSheetId="45">#REF!</definedName>
    <definedName name="엔비용" localSheetId="48">#REF!</definedName>
    <definedName name="엔비용" localSheetId="50">#REF!</definedName>
    <definedName name="엔비용" localSheetId="51">#REF!</definedName>
    <definedName name="엔비용" localSheetId="52">#REF!</definedName>
    <definedName name="엔비용" localSheetId="49">#REF!</definedName>
    <definedName name="엔비용" localSheetId="55">#REF!</definedName>
    <definedName name="엔비용" localSheetId="58">#REF!</definedName>
    <definedName name="엔비용" localSheetId="53">#REF!</definedName>
    <definedName name="엔비용" localSheetId="57">#REF!</definedName>
    <definedName name="엔비용" localSheetId="59">#REF!</definedName>
    <definedName name="엔비용" localSheetId="54">#REF!</definedName>
    <definedName name="엔비용" localSheetId="56">#REF!</definedName>
    <definedName name="엔비용" localSheetId="62">#REF!</definedName>
    <definedName name="엔비용">#REF!</definedName>
    <definedName name="연구3실" localSheetId="2">#REF!</definedName>
    <definedName name="연구3실" localSheetId="1">#REF!</definedName>
    <definedName name="연구3실" localSheetId="3">#REF!</definedName>
    <definedName name="연구3실" localSheetId="7">#REF!</definedName>
    <definedName name="연구3실" localSheetId="4">#REF!</definedName>
    <definedName name="연구3실" localSheetId="5">#REF!</definedName>
    <definedName name="연구3실" localSheetId="6">#REF!</definedName>
    <definedName name="연구3실" localSheetId="8">#REF!</definedName>
    <definedName name="연구3실" localSheetId="9">#REF!</definedName>
    <definedName name="연구3실" localSheetId="11">#REF!</definedName>
    <definedName name="연구3실" localSheetId="10">#REF!</definedName>
    <definedName name="연구3실" localSheetId="16">#REF!</definedName>
    <definedName name="연구3실" localSheetId="13">#REF!</definedName>
    <definedName name="연구3실" localSheetId="12">#REF!</definedName>
    <definedName name="연구3실" localSheetId="15">#REF!</definedName>
    <definedName name="연구3실" localSheetId="14">#REF!</definedName>
    <definedName name="연구3실" localSheetId="20">#REF!</definedName>
    <definedName name="연구3실" localSheetId="17">#REF!</definedName>
    <definedName name="연구3실" localSheetId="19">#REF!</definedName>
    <definedName name="연구3실" localSheetId="18">#REF!</definedName>
    <definedName name="연구3실" localSheetId="24">#REF!</definedName>
    <definedName name="연구3실" localSheetId="22">#REF!</definedName>
    <definedName name="연구3실" localSheetId="21">#REF!</definedName>
    <definedName name="연구3실" localSheetId="23">#REF!</definedName>
    <definedName name="연구3실" localSheetId="25">#REF!</definedName>
    <definedName name="연구3실" localSheetId="26">#REF!</definedName>
    <definedName name="연구3실" localSheetId="27">#REF!</definedName>
    <definedName name="연구3실" localSheetId="28">#REF!</definedName>
    <definedName name="연구3실" localSheetId="32">#REF!</definedName>
    <definedName name="연구3실" localSheetId="33">#REF!</definedName>
    <definedName name="연구3실" localSheetId="34">#REF!</definedName>
    <definedName name="연구3실" localSheetId="35">#REF!</definedName>
    <definedName name="연구3실" localSheetId="29">#REF!</definedName>
    <definedName name="연구3실" localSheetId="30">#REF!</definedName>
    <definedName name="연구3실" localSheetId="31">#REF!</definedName>
    <definedName name="연구3실" localSheetId="36">#REF!</definedName>
    <definedName name="연구3실" localSheetId="37">#REF!</definedName>
    <definedName name="연구3실" localSheetId="38">#REF!</definedName>
    <definedName name="연구3실" localSheetId="39">#REF!</definedName>
    <definedName name="연구3실" localSheetId="40">#REF!</definedName>
    <definedName name="연구3실" localSheetId="41">#REF!</definedName>
    <definedName name="연구3실" localSheetId="42">#REF!</definedName>
    <definedName name="연구3실" localSheetId="43">#REF!</definedName>
    <definedName name="연구3실" localSheetId="44">#REF!</definedName>
    <definedName name="연구3실" localSheetId="61">#REF!</definedName>
    <definedName name="연구3실" localSheetId="60">#REF!</definedName>
    <definedName name="연구3실" localSheetId="47">#REF!</definedName>
    <definedName name="연구3실" localSheetId="46">#REF!</definedName>
    <definedName name="연구3실" localSheetId="45">#REF!</definedName>
    <definedName name="연구3실" localSheetId="48">#REF!</definedName>
    <definedName name="연구3실" localSheetId="50">#REF!</definedName>
    <definedName name="연구3실" localSheetId="51">#REF!</definedName>
    <definedName name="연구3실" localSheetId="52">#REF!</definedName>
    <definedName name="연구3실" localSheetId="49">#REF!</definedName>
    <definedName name="연구3실" localSheetId="55">#REF!</definedName>
    <definedName name="연구3실" localSheetId="58">#REF!</definedName>
    <definedName name="연구3실" localSheetId="53">#REF!</definedName>
    <definedName name="연구3실" localSheetId="57">#REF!</definedName>
    <definedName name="연구3실" localSheetId="59">#REF!</definedName>
    <definedName name="연구3실" localSheetId="54">#REF!</definedName>
    <definedName name="연구3실" localSheetId="56">#REF!</definedName>
    <definedName name="연구3실" localSheetId="62">#REF!</definedName>
    <definedName name="연구3실">#REF!</definedName>
    <definedName name="영" localSheetId="2">'[37]사업계획(97년)'!#REF!</definedName>
    <definedName name="영" localSheetId="1">'[37]사업계획(97년)'!#REF!</definedName>
    <definedName name="영" localSheetId="3">'[37]사업계획(97년)'!#REF!</definedName>
    <definedName name="영" localSheetId="7">'[37]사업계획(97년)'!#REF!</definedName>
    <definedName name="영" localSheetId="4">'[37]사업계획(97년)'!#REF!</definedName>
    <definedName name="영" localSheetId="5">'[37]사업계획(97년)'!#REF!</definedName>
    <definedName name="영" localSheetId="6">'[37]사업계획(97년)'!#REF!</definedName>
    <definedName name="영" localSheetId="8">'[37]사업계획(97년)'!#REF!</definedName>
    <definedName name="영" localSheetId="9">'[37]사업계획(97년)'!#REF!</definedName>
    <definedName name="영" localSheetId="11">'[37]사업계획(97년)'!#REF!</definedName>
    <definedName name="영" localSheetId="10">'[37]사업계획(97년)'!#REF!</definedName>
    <definedName name="영" localSheetId="16">'[37]사업계획(97년)'!#REF!</definedName>
    <definedName name="영" localSheetId="13">'[37]사업계획(97년)'!#REF!</definedName>
    <definedName name="영" localSheetId="12">'[37]사업계획(97년)'!#REF!</definedName>
    <definedName name="영" localSheetId="15">'[37]사업계획(97년)'!#REF!</definedName>
    <definedName name="영" localSheetId="14">'[37]사업계획(97년)'!#REF!</definedName>
    <definedName name="영" localSheetId="20">'[37]사업계획(97년)'!#REF!</definedName>
    <definedName name="영" localSheetId="17">'[37]사업계획(97년)'!#REF!</definedName>
    <definedName name="영" localSheetId="19">'[37]사업계획(97년)'!#REF!</definedName>
    <definedName name="영" localSheetId="18">'[37]사업계획(97년)'!#REF!</definedName>
    <definedName name="영" localSheetId="24">'[37]사업계획(97년)'!#REF!</definedName>
    <definedName name="영" localSheetId="22">'[37]사업계획(97년)'!#REF!</definedName>
    <definedName name="영" localSheetId="21">'[37]사업계획(97년)'!#REF!</definedName>
    <definedName name="영" localSheetId="23">'[37]사업계획(97년)'!#REF!</definedName>
    <definedName name="영" localSheetId="25">'[37]사업계획(97년)'!#REF!</definedName>
    <definedName name="영" localSheetId="26">'[37]사업계획(97년)'!#REF!</definedName>
    <definedName name="영" localSheetId="27">'[37]사업계획(97년)'!#REF!</definedName>
    <definedName name="영" localSheetId="28">'[37]사업계획(97년)'!#REF!</definedName>
    <definedName name="영" localSheetId="32">'[37]사업계획(97년)'!#REF!</definedName>
    <definedName name="영" localSheetId="33">'[37]사업계획(97년)'!#REF!</definedName>
    <definedName name="영" localSheetId="34">'[37]사업계획(97년)'!#REF!</definedName>
    <definedName name="영" localSheetId="35">'[37]사업계획(97년)'!#REF!</definedName>
    <definedName name="영" localSheetId="29">'[37]사업계획(97년)'!#REF!</definedName>
    <definedName name="영" localSheetId="30">'[37]사업계획(97년)'!#REF!</definedName>
    <definedName name="영" localSheetId="31">'[37]사업계획(97년)'!#REF!</definedName>
    <definedName name="영" localSheetId="36">'[37]사업계획(97년)'!#REF!</definedName>
    <definedName name="영" localSheetId="37">'[37]사업계획(97년)'!#REF!</definedName>
    <definedName name="영" localSheetId="38">'[37]사업계획(97년)'!#REF!</definedName>
    <definedName name="영" localSheetId="39">'[37]사업계획(97년)'!#REF!</definedName>
    <definedName name="영" localSheetId="40">'[37]사업계획(97년)'!#REF!</definedName>
    <definedName name="영" localSheetId="41">'[37]사업계획(97년)'!#REF!</definedName>
    <definedName name="영" localSheetId="42">'[37]사업계획(97년)'!#REF!</definedName>
    <definedName name="영" localSheetId="43">'[37]사업계획(97년)'!#REF!</definedName>
    <definedName name="영" localSheetId="44">'[37]사업계획(97년)'!#REF!</definedName>
    <definedName name="영" localSheetId="61">'[37]사업계획(97년)'!#REF!</definedName>
    <definedName name="영" localSheetId="60">'[37]사업계획(97년)'!#REF!</definedName>
    <definedName name="영" localSheetId="47">'[37]사업계획(97년)'!#REF!</definedName>
    <definedName name="영" localSheetId="46">'[37]사업계획(97년)'!#REF!</definedName>
    <definedName name="영" localSheetId="45">'[37]사업계획(97년)'!#REF!</definedName>
    <definedName name="영" localSheetId="48">'[37]사업계획(97년)'!#REF!</definedName>
    <definedName name="영" localSheetId="50">'[37]사업계획(97년)'!#REF!</definedName>
    <definedName name="영" localSheetId="51">'[37]사업계획(97년)'!#REF!</definedName>
    <definedName name="영" localSheetId="52">'[37]사업계획(97년)'!#REF!</definedName>
    <definedName name="영" localSheetId="49">'[37]사업계획(97년)'!#REF!</definedName>
    <definedName name="영" localSheetId="55">'[37]사업계획(97년)'!#REF!</definedName>
    <definedName name="영" localSheetId="58">'[37]사업계획(97년)'!#REF!</definedName>
    <definedName name="영" localSheetId="53">'[37]사업계획(97년)'!#REF!</definedName>
    <definedName name="영" localSheetId="57">'[37]사업계획(97년)'!#REF!</definedName>
    <definedName name="영" localSheetId="59">'[37]사업계획(97년)'!#REF!</definedName>
    <definedName name="영" localSheetId="54">'[37]사업계획(97년)'!#REF!</definedName>
    <definedName name="영" localSheetId="56">'[37]사업계획(97년)'!#REF!</definedName>
    <definedName name="영" localSheetId="62">'[37]사업계획(97년)'!#REF!</definedName>
    <definedName name="영">'[37]사업계획(97년)'!#REF!</definedName>
    <definedName name="영업" localSheetId="2">#REF!</definedName>
    <definedName name="영업" localSheetId="1">#REF!</definedName>
    <definedName name="영업" localSheetId="3">#REF!</definedName>
    <definedName name="영업" localSheetId="7">#REF!</definedName>
    <definedName name="영업" localSheetId="4">#REF!</definedName>
    <definedName name="영업" localSheetId="5">#REF!</definedName>
    <definedName name="영업" localSheetId="6">#REF!</definedName>
    <definedName name="영업" localSheetId="8">#REF!</definedName>
    <definedName name="영업" localSheetId="9">#REF!</definedName>
    <definedName name="영업" localSheetId="11">#REF!</definedName>
    <definedName name="영업" localSheetId="10">#REF!</definedName>
    <definedName name="영업" localSheetId="16">#REF!</definedName>
    <definedName name="영업" localSheetId="13">#REF!</definedName>
    <definedName name="영업" localSheetId="12">#REF!</definedName>
    <definedName name="영업" localSheetId="15">#REF!</definedName>
    <definedName name="영업" localSheetId="14">#REF!</definedName>
    <definedName name="영업" localSheetId="20">#REF!</definedName>
    <definedName name="영업" localSheetId="17">#REF!</definedName>
    <definedName name="영업" localSheetId="19">#REF!</definedName>
    <definedName name="영업" localSheetId="18">#REF!</definedName>
    <definedName name="영업" localSheetId="24">#REF!</definedName>
    <definedName name="영업" localSheetId="22">#REF!</definedName>
    <definedName name="영업" localSheetId="21">#REF!</definedName>
    <definedName name="영업" localSheetId="23">#REF!</definedName>
    <definedName name="영업" localSheetId="25">#REF!</definedName>
    <definedName name="영업" localSheetId="26">#REF!</definedName>
    <definedName name="영업" localSheetId="27">#REF!</definedName>
    <definedName name="영업" localSheetId="28">#REF!</definedName>
    <definedName name="영업" localSheetId="32">#REF!</definedName>
    <definedName name="영업" localSheetId="33">#REF!</definedName>
    <definedName name="영업" localSheetId="34">#REF!</definedName>
    <definedName name="영업" localSheetId="35">#REF!</definedName>
    <definedName name="영업" localSheetId="29">#REF!</definedName>
    <definedName name="영업" localSheetId="30">#REF!</definedName>
    <definedName name="영업" localSheetId="31">#REF!</definedName>
    <definedName name="영업" localSheetId="36">#REF!</definedName>
    <definedName name="영업" localSheetId="37">#REF!</definedName>
    <definedName name="영업" localSheetId="38">#REF!</definedName>
    <definedName name="영업" localSheetId="39">#REF!</definedName>
    <definedName name="영업" localSheetId="40">#REF!</definedName>
    <definedName name="영업" localSheetId="41">#REF!</definedName>
    <definedName name="영업" localSheetId="42">#REF!</definedName>
    <definedName name="영업" localSheetId="43">#REF!</definedName>
    <definedName name="영업" localSheetId="44">#REF!</definedName>
    <definedName name="영업" localSheetId="61">#REF!</definedName>
    <definedName name="영업" localSheetId="60">#REF!</definedName>
    <definedName name="영업" localSheetId="47">#REF!</definedName>
    <definedName name="영업" localSheetId="46">#REF!</definedName>
    <definedName name="영업" localSheetId="45">#REF!</definedName>
    <definedName name="영업" localSheetId="48">#REF!</definedName>
    <definedName name="영업" localSheetId="50">#REF!</definedName>
    <definedName name="영업" localSheetId="51">#REF!</definedName>
    <definedName name="영업" localSheetId="52">#REF!</definedName>
    <definedName name="영업" localSheetId="49">#REF!</definedName>
    <definedName name="영업" localSheetId="55">#REF!</definedName>
    <definedName name="영업" localSheetId="58">#REF!</definedName>
    <definedName name="영업" localSheetId="53">#REF!</definedName>
    <definedName name="영업" localSheetId="57">#REF!</definedName>
    <definedName name="영업" localSheetId="59">#REF!</definedName>
    <definedName name="영업" localSheetId="54">#REF!</definedName>
    <definedName name="영업" localSheetId="56">#REF!</definedName>
    <definedName name="영업" localSheetId="62">#REF!</definedName>
    <definedName name="영업">#REF!</definedName>
    <definedName name="영역" localSheetId="2">#REF!</definedName>
    <definedName name="영역" localSheetId="1">#REF!</definedName>
    <definedName name="영역" localSheetId="3">#REF!</definedName>
    <definedName name="영역" localSheetId="7">#REF!</definedName>
    <definedName name="영역" localSheetId="4">#REF!</definedName>
    <definedName name="영역" localSheetId="5">#REF!</definedName>
    <definedName name="영역" localSheetId="6">#REF!</definedName>
    <definedName name="영역" localSheetId="8">#REF!</definedName>
    <definedName name="영역" localSheetId="9">#REF!</definedName>
    <definedName name="영역" localSheetId="11">#REF!</definedName>
    <definedName name="영역" localSheetId="10">#REF!</definedName>
    <definedName name="영역" localSheetId="16">#REF!</definedName>
    <definedName name="영역" localSheetId="13">#REF!</definedName>
    <definedName name="영역" localSheetId="12">#REF!</definedName>
    <definedName name="영역" localSheetId="15">#REF!</definedName>
    <definedName name="영역" localSheetId="14">#REF!</definedName>
    <definedName name="영역" localSheetId="20">#REF!</definedName>
    <definedName name="영역" localSheetId="17">#REF!</definedName>
    <definedName name="영역" localSheetId="19">#REF!</definedName>
    <definedName name="영역" localSheetId="18">#REF!</definedName>
    <definedName name="영역" localSheetId="24">#REF!</definedName>
    <definedName name="영역" localSheetId="22">#REF!</definedName>
    <definedName name="영역" localSheetId="21">#REF!</definedName>
    <definedName name="영역" localSheetId="23">#REF!</definedName>
    <definedName name="영역" localSheetId="25">#REF!</definedName>
    <definedName name="영역" localSheetId="26">#REF!</definedName>
    <definedName name="영역" localSheetId="27">#REF!</definedName>
    <definedName name="영역" localSheetId="28">#REF!</definedName>
    <definedName name="영역" localSheetId="32">#REF!</definedName>
    <definedName name="영역" localSheetId="33">#REF!</definedName>
    <definedName name="영역" localSheetId="34">#REF!</definedName>
    <definedName name="영역" localSheetId="35">#REF!</definedName>
    <definedName name="영역" localSheetId="29">#REF!</definedName>
    <definedName name="영역" localSheetId="30">#REF!</definedName>
    <definedName name="영역" localSheetId="31">#REF!</definedName>
    <definedName name="영역" localSheetId="36">#REF!</definedName>
    <definedName name="영역" localSheetId="37">#REF!</definedName>
    <definedName name="영역" localSheetId="38">#REF!</definedName>
    <definedName name="영역" localSheetId="39">#REF!</definedName>
    <definedName name="영역" localSheetId="40">#REF!</definedName>
    <definedName name="영역" localSheetId="41">#REF!</definedName>
    <definedName name="영역" localSheetId="42">#REF!</definedName>
    <definedName name="영역" localSheetId="43">#REF!</definedName>
    <definedName name="영역" localSheetId="44">#REF!</definedName>
    <definedName name="영역" localSheetId="61">#REF!</definedName>
    <definedName name="영역" localSheetId="60">#REF!</definedName>
    <definedName name="영역" localSheetId="47">#REF!</definedName>
    <definedName name="영역" localSheetId="46">#REF!</definedName>
    <definedName name="영역" localSheetId="45">#REF!</definedName>
    <definedName name="영역" localSheetId="48">#REF!</definedName>
    <definedName name="영역" localSheetId="50">#REF!</definedName>
    <definedName name="영역" localSheetId="51">#REF!</definedName>
    <definedName name="영역" localSheetId="52">#REF!</definedName>
    <definedName name="영역" localSheetId="49">#REF!</definedName>
    <definedName name="영역" localSheetId="55">#REF!</definedName>
    <definedName name="영역" localSheetId="58">#REF!</definedName>
    <definedName name="영역" localSheetId="53">#REF!</definedName>
    <definedName name="영역" localSheetId="57">#REF!</definedName>
    <definedName name="영역" localSheetId="59">#REF!</definedName>
    <definedName name="영역" localSheetId="54">#REF!</definedName>
    <definedName name="영역" localSheetId="56">#REF!</definedName>
    <definedName name="영역" localSheetId="62">#REF!</definedName>
    <definedName name="영역">#REF!</definedName>
    <definedName name="오" localSheetId="2">'[13]사업계획(97년)'!#REF!</definedName>
    <definedName name="오" localSheetId="1">'[13]사업계획(97년)'!#REF!</definedName>
    <definedName name="오" localSheetId="3">'[13]사업계획(97년)'!#REF!</definedName>
    <definedName name="오" localSheetId="7">'[13]사업계획(97년)'!#REF!</definedName>
    <definedName name="오" localSheetId="4">'[13]사업계획(97년)'!#REF!</definedName>
    <definedName name="오" localSheetId="5">'[13]사업계획(97년)'!#REF!</definedName>
    <definedName name="오" localSheetId="6">'[13]사업계획(97년)'!#REF!</definedName>
    <definedName name="오" localSheetId="8">'[13]사업계획(97년)'!#REF!</definedName>
    <definedName name="오" localSheetId="9">'[13]사업계획(97년)'!#REF!</definedName>
    <definedName name="오" localSheetId="11">'[13]사업계획(97년)'!#REF!</definedName>
    <definedName name="오" localSheetId="10">'[13]사업계획(97년)'!#REF!</definedName>
    <definedName name="오" localSheetId="16">'[13]사업계획(97년)'!#REF!</definedName>
    <definedName name="오" localSheetId="13">'[13]사업계획(97년)'!#REF!</definedName>
    <definedName name="오" localSheetId="12">'[13]사업계획(97년)'!#REF!</definedName>
    <definedName name="오" localSheetId="15">'[13]사업계획(97년)'!#REF!</definedName>
    <definedName name="오" localSheetId="14">'[13]사업계획(97년)'!#REF!</definedName>
    <definedName name="오" localSheetId="20">'[13]사업계획(97년)'!#REF!</definedName>
    <definedName name="오" localSheetId="17">'[13]사업계획(97년)'!#REF!</definedName>
    <definedName name="오" localSheetId="19">'[13]사업계획(97년)'!#REF!</definedName>
    <definedName name="오" localSheetId="18">'[13]사업계획(97년)'!#REF!</definedName>
    <definedName name="오" localSheetId="24">'[13]사업계획(97년)'!#REF!</definedName>
    <definedName name="오" localSheetId="22">'[13]사업계획(97년)'!#REF!</definedName>
    <definedName name="오" localSheetId="21">'[13]사업계획(97년)'!#REF!</definedName>
    <definedName name="오" localSheetId="23">'[13]사업계획(97년)'!#REF!</definedName>
    <definedName name="오" localSheetId="25">'[13]사업계획(97년)'!#REF!</definedName>
    <definedName name="오" localSheetId="26">'[13]사업계획(97년)'!#REF!</definedName>
    <definedName name="오" localSheetId="27">'[13]사업계획(97년)'!#REF!</definedName>
    <definedName name="오" localSheetId="28">'[13]사업계획(97년)'!#REF!</definedName>
    <definedName name="오" localSheetId="32">'[13]사업계획(97년)'!#REF!</definedName>
    <definedName name="오" localSheetId="33">'[13]사업계획(97년)'!#REF!</definedName>
    <definedName name="오" localSheetId="34">'[13]사업계획(97년)'!#REF!</definedName>
    <definedName name="오" localSheetId="35">'[13]사업계획(97년)'!#REF!</definedName>
    <definedName name="오" localSheetId="29">'[13]사업계획(97년)'!#REF!</definedName>
    <definedName name="오" localSheetId="30">'[13]사업계획(97년)'!#REF!</definedName>
    <definedName name="오" localSheetId="31">'[13]사업계획(97년)'!#REF!</definedName>
    <definedName name="오" localSheetId="36">'[13]사업계획(97년)'!#REF!</definedName>
    <definedName name="오" localSheetId="37">'[13]사업계획(97년)'!#REF!</definedName>
    <definedName name="오" localSheetId="38">'[13]사업계획(97년)'!#REF!</definedName>
    <definedName name="오" localSheetId="39">'[13]사업계획(97년)'!#REF!</definedName>
    <definedName name="오" localSheetId="40">'[13]사업계획(97년)'!#REF!</definedName>
    <definedName name="오" localSheetId="41">'[13]사업계획(97년)'!#REF!</definedName>
    <definedName name="오" localSheetId="42">'[13]사업계획(97년)'!#REF!</definedName>
    <definedName name="오" localSheetId="43">'[13]사업계획(97년)'!#REF!</definedName>
    <definedName name="오" localSheetId="44">'[13]사업계획(97년)'!#REF!</definedName>
    <definedName name="오" localSheetId="61">'[13]사업계획(97년)'!#REF!</definedName>
    <definedName name="오" localSheetId="60">'[13]사업계획(97년)'!#REF!</definedName>
    <definedName name="오" localSheetId="47">'[13]사업계획(97년)'!#REF!</definedName>
    <definedName name="오" localSheetId="46">'[13]사업계획(97년)'!#REF!</definedName>
    <definedName name="오" localSheetId="45">'[13]사업계획(97년)'!#REF!</definedName>
    <definedName name="오" localSheetId="48">'[13]사업계획(97년)'!#REF!</definedName>
    <definedName name="오" localSheetId="50">'[13]사업계획(97년)'!#REF!</definedName>
    <definedName name="오" localSheetId="51">'[13]사업계획(97년)'!#REF!</definedName>
    <definedName name="오" localSheetId="52">'[13]사업계획(97년)'!#REF!</definedName>
    <definedName name="오" localSheetId="49">'[13]사업계획(97년)'!#REF!</definedName>
    <definedName name="오" localSheetId="55">'[13]사업계획(97년)'!#REF!</definedName>
    <definedName name="오" localSheetId="58">'[13]사업계획(97년)'!#REF!</definedName>
    <definedName name="오" localSheetId="53">'[13]사업계획(97년)'!#REF!</definedName>
    <definedName name="오" localSheetId="57">'[13]사업계획(97년)'!#REF!</definedName>
    <definedName name="오" localSheetId="59">'[13]사업계획(97년)'!#REF!</definedName>
    <definedName name="오" localSheetId="54">'[13]사업계획(97년)'!#REF!</definedName>
    <definedName name="오" localSheetId="56">'[13]사업계획(97년)'!#REF!</definedName>
    <definedName name="오" localSheetId="62">'[13]사업계획(97년)'!#REF!</definedName>
    <definedName name="오">'[13]사업계획(97년)'!#REF!</definedName>
    <definedName name="오션">'[26]99제품운영(안) (2)'!$A$128</definedName>
    <definedName name="완구류" localSheetId="2">#REF!</definedName>
    <definedName name="완구류" localSheetId="1">#REF!</definedName>
    <definedName name="완구류" localSheetId="3">#REF!</definedName>
    <definedName name="완구류" localSheetId="7">#REF!</definedName>
    <definedName name="완구류" localSheetId="4">#REF!</definedName>
    <definedName name="완구류" localSheetId="5">#REF!</definedName>
    <definedName name="완구류" localSheetId="6">#REF!</definedName>
    <definedName name="완구류" localSheetId="8">#REF!</definedName>
    <definedName name="완구류" localSheetId="9">#REF!</definedName>
    <definedName name="완구류" localSheetId="11">#REF!</definedName>
    <definedName name="완구류" localSheetId="10">#REF!</definedName>
    <definedName name="완구류" localSheetId="16">#REF!</definedName>
    <definedName name="완구류" localSheetId="13">#REF!</definedName>
    <definedName name="완구류" localSheetId="12">#REF!</definedName>
    <definedName name="완구류" localSheetId="15">#REF!</definedName>
    <definedName name="완구류" localSheetId="14">#REF!</definedName>
    <definedName name="완구류" localSheetId="20">#REF!</definedName>
    <definedName name="완구류" localSheetId="17">#REF!</definedName>
    <definedName name="완구류" localSheetId="19">#REF!</definedName>
    <definedName name="완구류" localSheetId="18">#REF!</definedName>
    <definedName name="완구류" localSheetId="24">#REF!</definedName>
    <definedName name="완구류" localSheetId="22">#REF!</definedName>
    <definedName name="완구류" localSheetId="21">#REF!</definedName>
    <definedName name="완구류" localSheetId="23">#REF!</definedName>
    <definedName name="완구류" localSheetId="25">#REF!</definedName>
    <definedName name="완구류" localSheetId="26">#REF!</definedName>
    <definedName name="완구류" localSheetId="27">#REF!</definedName>
    <definedName name="완구류" localSheetId="28">#REF!</definedName>
    <definedName name="완구류" localSheetId="32">#REF!</definedName>
    <definedName name="완구류" localSheetId="33">#REF!</definedName>
    <definedName name="완구류" localSheetId="34">#REF!</definedName>
    <definedName name="완구류" localSheetId="35">#REF!</definedName>
    <definedName name="완구류" localSheetId="29">#REF!</definedName>
    <definedName name="완구류" localSheetId="30">#REF!</definedName>
    <definedName name="완구류" localSheetId="31">#REF!</definedName>
    <definedName name="완구류" localSheetId="36">#REF!</definedName>
    <definedName name="완구류" localSheetId="37">#REF!</definedName>
    <definedName name="완구류" localSheetId="38">#REF!</definedName>
    <definedName name="완구류" localSheetId="39">#REF!</definedName>
    <definedName name="완구류" localSheetId="40">#REF!</definedName>
    <definedName name="완구류" localSheetId="41">#REF!</definedName>
    <definedName name="완구류" localSheetId="42">#REF!</definedName>
    <definedName name="완구류" localSheetId="43">#REF!</definedName>
    <definedName name="완구류" localSheetId="44">#REF!</definedName>
    <definedName name="완구류" localSheetId="61">#REF!</definedName>
    <definedName name="완구류" localSheetId="60">#REF!</definedName>
    <definedName name="완구류" localSheetId="47">#REF!</definedName>
    <definedName name="완구류" localSheetId="46">#REF!</definedName>
    <definedName name="완구류" localSheetId="45">#REF!</definedName>
    <definedName name="완구류" localSheetId="48">#REF!</definedName>
    <definedName name="완구류" localSheetId="50">#REF!</definedName>
    <definedName name="완구류" localSheetId="51">#REF!</definedName>
    <definedName name="완구류" localSheetId="52">#REF!</definedName>
    <definedName name="완구류" localSheetId="49">#REF!</definedName>
    <definedName name="완구류" localSheetId="55">#REF!</definedName>
    <definedName name="완구류" localSheetId="58">#REF!</definedName>
    <definedName name="완구류" localSheetId="53">#REF!</definedName>
    <definedName name="완구류" localSheetId="57">#REF!</definedName>
    <definedName name="완구류" localSheetId="59">#REF!</definedName>
    <definedName name="완구류" localSheetId="54">#REF!</definedName>
    <definedName name="완구류" localSheetId="56">#REF!</definedName>
    <definedName name="완구류" localSheetId="62">#REF!</definedName>
    <definedName name="완구류">#REF!</definedName>
    <definedName name="완구류중원" localSheetId="2">#REF!</definedName>
    <definedName name="완구류중원" localSheetId="1">#REF!</definedName>
    <definedName name="완구류중원" localSheetId="3">#REF!</definedName>
    <definedName name="완구류중원" localSheetId="7">#REF!</definedName>
    <definedName name="완구류중원" localSheetId="4">#REF!</definedName>
    <definedName name="완구류중원" localSheetId="5">#REF!</definedName>
    <definedName name="완구류중원" localSheetId="6">#REF!</definedName>
    <definedName name="완구류중원" localSheetId="8">#REF!</definedName>
    <definedName name="완구류중원" localSheetId="9">#REF!</definedName>
    <definedName name="완구류중원" localSheetId="11">#REF!</definedName>
    <definedName name="완구류중원" localSheetId="10">#REF!</definedName>
    <definedName name="완구류중원" localSheetId="16">#REF!</definedName>
    <definedName name="완구류중원" localSheetId="13">#REF!</definedName>
    <definedName name="완구류중원" localSheetId="12">#REF!</definedName>
    <definedName name="완구류중원" localSheetId="15">#REF!</definedName>
    <definedName name="완구류중원" localSheetId="14">#REF!</definedName>
    <definedName name="완구류중원" localSheetId="20">#REF!</definedName>
    <definedName name="완구류중원" localSheetId="17">#REF!</definedName>
    <definedName name="완구류중원" localSheetId="19">#REF!</definedName>
    <definedName name="완구류중원" localSheetId="18">#REF!</definedName>
    <definedName name="완구류중원" localSheetId="24">#REF!</definedName>
    <definedName name="완구류중원" localSheetId="22">#REF!</definedName>
    <definedName name="완구류중원" localSheetId="21">#REF!</definedName>
    <definedName name="완구류중원" localSheetId="23">#REF!</definedName>
    <definedName name="완구류중원" localSheetId="25">#REF!</definedName>
    <definedName name="완구류중원" localSheetId="26">#REF!</definedName>
    <definedName name="완구류중원" localSheetId="27">#REF!</definedName>
    <definedName name="완구류중원" localSheetId="28">#REF!</definedName>
    <definedName name="완구류중원" localSheetId="32">#REF!</definedName>
    <definedName name="완구류중원" localSheetId="33">#REF!</definedName>
    <definedName name="완구류중원" localSheetId="34">#REF!</definedName>
    <definedName name="완구류중원" localSheetId="35">#REF!</definedName>
    <definedName name="완구류중원" localSheetId="29">#REF!</definedName>
    <definedName name="완구류중원" localSheetId="30">#REF!</definedName>
    <definedName name="완구류중원" localSheetId="31">#REF!</definedName>
    <definedName name="완구류중원" localSheetId="36">#REF!</definedName>
    <definedName name="완구류중원" localSheetId="37">#REF!</definedName>
    <definedName name="완구류중원" localSheetId="38">#REF!</definedName>
    <definedName name="완구류중원" localSheetId="39">#REF!</definedName>
    <definedName name="완구류중원" localSheetId="40">#REF!</definedName>
    <definedName name="완구류중원" localSheetId="41">#REF!</definedName>
    <definedName name="완구류중원" localSheetId="42">#REF!</definedName>
    <definedName name="완구류중원" localSheetId="43">#REF!</definedName>
    <definedName name="완구류중원" localSheetId="44">#REF!</definedName>
    <definedName name="완구류중원" localSheetId="61">#REF!</definedName>
    <definedName name="완구류중원" localSheetId="60">#REF!</definedName>
    <definedName name="완구류중원" localSheetId="47">#REF!</definedName>
    <definedName name="완구류중원" localSheetId="46">#REF!</definedName>
    <definedName name="완구류중원" localSheetId="45">#REF!</definedName>
    <definedName name="완구류중원" localSheetId="48">#REF!</definedName>
    <definedName name="완구류중원" localSheetId="50">#REF!</definedName>
    <definedName name="완구류중원" localSheetId="51">#REF!</definedName>
    <definedName name="완구류중원" localSheetId="52">#REF!</definedName>
    <definedName name="완구류중원" localSheetId="49">#REF!</definedName>
    <definedName name="완구류중원" localSheetId="55">#REF!</definedName>
    <definedName name="완구류중원" localSheetId="58">#REF!</definedName>
    <definedName name="완구류중원" localSheetId="53">#REF!</definedName>
    <definedName name="완구류중원" localSheetId="57">#REF!</definedName>
    <definedName name="완구류중원" localSheetId="59">#REF!</definedName>
    <definedName name="완구류중원" localSheetId="54">#REF!</definedName>
    <definedName name="완구류중원" localSheetId="56">#REF!</definedName>
    <definedName name="완구류중원" localSheetId="62">#REF!</definedName>
    <definedName name="완구류중원">#REF!</definedName>
    <definedName name="외부바코드">[7]문자표!$D$889</definedName>
    <definedName name="외상매입금" localSheetId="2">#REF!</definedName>
    <definedName name="외상매입금" localSheetId="1">#REF!</definedName>
    <definedName name="외상매입금" localSheetId="3">#REF!</definedName>
    <definedName name="외상매입금" localSheetId="7">#REF!</definedName>
    <definedName name="외상매입금" localSheetId="4">#REF!</definedName>
    <definedName name="외상매입금" localSheetId="5">#REF!</definedName>
    <definedName name="외상매입금" localSheetId="6">#REF!</definedName>
    <definedName name="외상매입금" localSheetId="8">#REF!</definedName>
    <definedName name="외상매입금" localSheetId="9">#REF!</definedName>
    <definedName name="외상매입금" localSheetId="11">#REF!</definedName>
    <definedName name="외상매입금" localSheetId="10">#REF!</definedName>
    <definedName name="외상매입금" localSheetId="16">#REF!</definedName>
    <definedName name="외상매입금" localSheetId="13">#REF!</definedName>
    <definedName name="외상매입금" localSheetId="12">#REF!</definedName>
    <definedName name="외상매입금" localSheetId="15">#REF!</definedName>
    <definedName name="외상매입금" localSheetId="14">#REF!</definedName>
    <definedName name="외상매입금" localSheetId="20">#REF!</definedName>
    <definedName name="외상매입금" localSheetId="17">#REF!</definedName>
    <definedName name="외상매입금" localSheetId="19">#REF!</definedName>
    <definedName name="외상매입금" localSheetId="18">#REF!</definedName>
    <definedName name="외상매입금" localSheetId="24">#REF!</definedName>
    <definedName name="외상매입금" localSheetId="22">#REF!</definedName>
    <definedName name="외상매입금" localSheetId="21">#REF!</definedName>
    <definedName name="외상매입금" localSheetId="23">#REF!</definedName>
    <definedName name="외상매입금" localSheetId="25">#REF!</definedName>
    <definedName name="외상매입금" localSheetId="26">#REF!</definedName>
    <definedName name="외상매입금" localSheetId="27">#REF!</definedName>
    <definedName name="외상매입금" localSheetId="28">#REF!</definedName>
    <definedName name="외상매입금" localSheetId="32">#REF!</definedName>
    <definedName name="외상매입금" localSheetId="33">#REF!</definedName>
    <definedName name="외상매입금" localSheetId="34">#REF!</definedName>
    <definedName name="외상매입금" localSheetId="35">#REF!</definedName>
    <definedName name="외상매입금" localSheetId="29">#REF!</definedName>
    <definedName name="외상매입금" localSheetId="30">#REF!</definedName>
    <definedName name="외상매입금" localSheetId="31">#REF!</definedName>
    <definedName name="외상매입금" localSheetId="36">#REF!</definedName>
    <definedName name="외상매입금" localSheetId="37">#REF!</definedName>
    <definedName name="외상매입금" localSheetId="38">#REF!</definedName>
    <definedName name="외상매입금" localSheetId="39">#REF!</definedName>
    <definedName name="외상매입금" localSheetId="40">#REF!</definedName>
    <definedName name="외상매입금" localSheetId="41">#REF!</definedName>
    <definedName name="외상매입금" localSheetId="42">#REF!</definedName>
    <definedName name="외상매입금" localSheetId="43">#REF!</definedName>
    <definedName name="외상매입금" localSheetId="44">#REF!</definedName>
    <definedName name="외상매입금" localSheetId="61">#REF!</definedName>
    <definedName name="외상매입금" localSheetId="60">#REF!</definedName>
    <definedName name="외상매입금" localSheetId="47">#REF!</definedName>
    <definedName name="외상매입금" localSheetId="46">#REF!</definedName>
    <definedName name="외상매입금" localSheetId="45">#REF!</definedName>
    <definedName name="외상매입금" localSheetId="48">#REF!</definedName>
    <definedName name="외상매입금" localSheetId="50">#REF!</definedName>
    <definedName name="외상매입금" localSheetId="51">#REF!</definedName>
    <definedName name="외상매입금" localSheetId="52">#REF!</definedName>
    <definedName name="외상매입금" localSheetId="49">#REF!</definedName>
    <definedName name="외상매입금" localSheetId="55">#REF!</definedName>
    <definedName name="외상매입금" localSheetId="58">#REF!</definedName>
    <definedName name="외상매입금" localSheetId="53">#REF!</definedName>
    <definedName name="외상매입금" localSheetId="57">#REF!</definedName>
    <definedName name="외상매입금" localSheetId="59">#REF!</definedName>
    <definedName name="외상매입금" localSheetId="54">#REF!</definedName>
    <definedName name="외상매입금" localSheetId="56">#REF!</definedName>
    <definedName name="외상매입금" localSheetId="62">#REF!</definedName>
    <definedName name="외상매입금">#REF!</definedName>
    <definedName name="외화" localSheetId="2">#REF!</definedName>
    <definedName name="외화" localSheetId="1">#REF!</definedName>
    <definedName name="외화" localSheetId="3">#REF!</definedName>
    <definedName name="외화" localSheetId="7">#REF!</definedName>
    <definedName name="외화" localSheetId="4">#REF!</definedName>
    <definedName name="외화" localSheetId="5">#REF!</definedName>
    <definedName name="외화" localSheetId="6">#REF!</definedName>
    <definedName name="외화" localSheetId="8">#REF!</definedName>
    <definedName name="외화" localSheetId="9">#REF!</definedName>
    <definedName name="외화" localSheetId="11">#REF!</definedName>
    <definedName name="외화" localSheetId="10">#REF!</definedName>
    <definedName name="외화" localSheetId="16">#REF!</definedName>
    <definedName name="외화" localSheetId="13">#REF!</definedName>
    <definedName name="외화" localSheetId="12">#REF!</definedName>
    <definedName name="외화" localSheetId="15">#REF!</definedName>
    <definedName name="외화" localSheetId="14">#REF!</definedName>
    <definedName name="외화" localSheetId="20">#REF!</definedName>
    <definedName name="외화" localSheetId="17">#REF!</definedName>
    <definedName name="외화" localSheetId="19">#REF!</definedName>
    <definedName name="외화" localSheetId="18">#REF!</definedName>
    <definedName name="외화" localSheetId="24">#REF!</definedName>
    <definedName name="외화" localSheetId="22">#REF!</definedName>
    <definedName name="외화" localSheetId="21">#REF!</definedName>
    <definedName name="외화" localSheetId="23">#REF!</definedName>
    <definedName name="외화" localSheetId="25">#REF!</definedName>
    <definedName name="외화" localSheetId="26">#REF!</definedName>
    <definedName name="외화" localSheetId="27">#REF!</definedName>
    <definedName name="외화" localSheetId="28">#REF!</definedName>
    <definedName name="외화" localSheetId="32">#REF!</definedName>
    <definedName name="외화" localSheetId="33">#REF!</definedName>
    <definedName name="외화" localSheetId="34">#REF!</definedName>
    <definedName name="외화" localSheetId="35">#REF!</definedName>
    <definedName name="외화" localSheetId="29">#REF!</definedName>
    <definedName name="외화" localSheetId="30">#REF!</definedName>
    <definedName name="외화" localSheetId="31">#REF!</definedName>
    <definedName name="외화" localSheetId="36">#REF!</definedName>
    <definedName name="외화" localSheetId="37">#REF!</definedName>
    <definedName name="외화" localSheetId="38">#REF!</definedName>
    <definedName name="외화" localSheetId="39">#REF!</definedName>
    <definedName name="외화" localSheetId="40">#REF!</definedName>
    <definedName name="외화" localSheetId="41">#REF!</definedName>
    <definedName name="외화" localSheetId="42">#REF!</definedName>
    <definedName name="외화" localSheetId="43">#REF!</definedName>
    <definedName name="외화" localSheetId="44">#REF!</definedName>
    <definedName name="외화" localSheetId="61">#REF!</definedName>
    <definedName name="외화" localSheetId="60">#REF!</definedName>
    <definedName name="외화" localSheetId="47">#REF!</definedName>
    <definedName name="외화" localSheetId="46">#REF!</definedName>
    <definedName name="외화" localSheetId="45">#REF!</definedName>
    <definedName name="외화" localSheetId="48">#REF!</definedName>
    <definedName name="외화" localSheetId="50">#REF!</definedName>
    <definedName name="외화" localSheetId="51">#REF!</definedName>
    <definedName name="외화" localSheetId="52">#REF!</definedName>
    <definedName name="외화" localSheetId="49">#REF!</definedName>
    <definedName name="외화" localSheetId="55">#REF!</definedName>
    <definedName name="외화" localSheetId="58">#REF!</definedName>
    <definedName name="외화" localSheetId="53">#REF!</definedName>
    <definedName name="외화" localSheetId="57">#REF!</definedName>
    <definedName name="외화" localSheetId="59">#REF!</definedName>
    <definedName name="외화" localSheetId="54">#REF!</definedName>
    <definedName name="외화" localSheetId="56">#REF!</definedName>
    <definedName name="외화" localSheetId="62">#REF!</definedName>
    <definedName name="외화">#REF!</definedName>
    <definedName name="외화예금현황" localSheetId="2">#REF!</definedName>
    <definedName name="외화예금현황" localSheetId="1">#REF!</definedName>
    <definedName name="외화예금현황" localSheetId="3">#REF!</definedName>
    <definedName name="외화예금현황" localSheetId="7">#REF!</definedName>
    <definedName name="외화예금현황" localSheetId="4">#REF!</definedName>
    <definedName name="외화예금현황" localSheetId="5">#REF!</definedName>
    <definedName name="외화예금현황" localSheetId="6">#REF!</definedName>
    <definedName name="외화예금현황" localSheetId="8">#REF!</definedName>
    <definedName name="외화예금현황" localSheetId="9">#REF!</definedName>
    <definedName name="외화예금현황" localSheetId="11">#REF!</definedName>
    <definedName name="외화예금현황" localSheetId="10">#REF!</definedName>
    <definedName name="외화예금현황" localSheetId="16">#REF!</definedName>
    <definedName name="외화예금현황" localSheetId="13">#REF!</definedName>
    <definedName name="외화예금현황" localSheetId="12">#REF!</definedName>
    <definedName name="외화예금현황" localSheetId="15">#REF!</definedName>
    <definedName name="외화예금현황" localSheetId="14">#REF!</definedName>
    <definedName name="외화예금현황" localSheetId="20">#REF!</definedName>
    <definedName name="외화예금현황" localSheetId="17">#REF!</definedName>
    <definedName name="외화예금현황" localSheetId="19">#REF!</definedName>
    <definedName name="외화예금현황" localSheetId="18">#REF!</definedName>
    <definedName name="외화예금현황" localSheetId="24">#REF!</definedName>
    <definedName name="외화예금현황" localSheetId="22">#REF!</definedName>
    <definedName name="외화예금현황" localSheetId="21">#REF!</definedName>
    <definedName name="외화예금현황" localSheetId="23">#REF!</definedName>
    <definedName name="외화예금현황" localSheetId="25">#REF!</definedName>
    <definedName name="외화예금현황" localSheetId="26">#REF!</definedName>
    <definedName name="외화예금현황" localSheetId="27">#REF!</definedName>
    <definedName name="외화예금현황" localSheetId="28">#REF!</definedName>
    <definedName name="외화예금현황" localSheetId="32">#REF!</definedName>
    <definedName name="외화예금현황" localSheetId="33">#REF!</definedName>
    <definedName name="외화예금현황" localSheetId="34">#REF!</definedName>
    <definedName name="외화예금현황" localSheetId="35">#REF!</definedName>
    <definedName name="외화예금현황" localSheetId="29">#REF!</definedName>
    <definedName name="외화예금현황" localSheetId="30">#REF!</definedName>
    <definedName name="외화예금현황" localSheetId="31">#REF!</definedName>
    <definedName name="외화예금현황" localSheetId="36">#REF!</definedName>
    <definedName name="외화예금현황" localSheetId="37">#REF!</definedName>
    <definedName name="외화예금현황" localSheetId="38">#REF!</definedName>
    <definedName name="외화예금현황" localSheetId="39">#REF!</definedName>
    <definedName name="외화예금현황" localSheetId="40">#REF!</definedName>
    <definedName name="외화예금현황" localSheetId="41">#REF!</definedName>
    <definedName name="외화예금현황" localSheetId="42">#REF!</definedName>
    <definedName name="외화예금현황" localSheetId="43">#REF!</definedName>
    <definedName name="외화예금현황" localSheetId="44">#REF!</definedName>
    <definedName name="외화예금현황" localSheetId="61">#REF!</definedName>
    <definedName name="외화예금현황" localSheetId="60">#REF!</definedName>
    <definedName name="외화예금현황" localSheetId="47">#REF!</definedName>
    <definedName name="외화예금현황" localSheetId="46">#REF!</definedName>
    <definedName name="외화예금현황" localSheetId="45">#REF!</definedName>
    <definedName name="외화예금현황" localSheetId="48">#REF!</definedName>
    <definedName name="외화예금현황" localSheetId="50">#REF!</definedName>
    <definedName name="외화예금현황" localSheetId="51">#REF!</definedName>
    <definedName name="외화예금현황" localSheetId="52">#REF!</definedName>
    <definedName name="외화예금현황" localSheetId="49">#REF!</definedName>
    <definedName name="외화예금현황" localSheetId="55">#REF!</definedName>
    <definedName name="외화예금현황" localSheetId="58">#REF!</definedName>
    <definedName name="외화예금현황" localSheetId="53">#REF!</definedName>
    <definedName name="외화예금현황" localSheetId="57">#REF!</definedName>
    <definedName name="외화예금현황" localSheetId="59">#REF!</definedName>
    <definedName name="외화예금현황" localSheetId="54">#REF!</definedName>
    <definedName name="외화예금현황" localSheetId="56">#REF!</definedName>
    <definedName name="외화예금현황" localSheetId="62">#REF!</definedName>
    <definedName name="외화예금현황">#REF!</definedName>
    <definedName name="운용자금내용" localSheetId="2">#REF!</definedName>
    <definedName name="운용자금내용" localSheetId="1">#REF!</definedName>
    <definedName name="운용자금내용" localSheetId="3">#REF!</definedName>
    <definedName name="운용자금내용" localSheetId="7">#REF!</definedName>
    <definedName name="운용자금내용" localSheetId="4">#REF!</definedName>
    <definedName name="운용자금내용" localSheetId="5">#REF!</definedName>
    <definedName name="운용자금내용" localSheetId="6">#REF!</definedName>
    <definedName name="운용자금내용" localSheetId="8">#REF!</definedName>
    <definedName name="운용자금내용" localSheetId="9">#REF!</definedName>
    <definedName name="운용자금내용" localSheetId="11">#REF!</definedName>
    <definedName name="운용자금내용" localSheetId="10">#REF!</definedName>
    <definedName name="운용자금내용" localSheetId="16">#REF!</definedName>
    <definedName name="운용자금내용" localSheetId="13">#REF!</definedName>
    <definedName name="운용자금내용" localSheetId="12">#REF!</definedName>
    <definedName name="운용자금내용" localSheetId="15">#REF!</definedName>
    <definedName name="운용자금내용" localSheetId="14">#REF!</definedName>
    <definedName name="운용자금내용" localSheetId="20">#REF!</definedName>
    <definedName name="운용자금내용" localSheetId="17">#REF!</definedName>
    <definedName name="운용자금내용" localSheetId="19">#REF!</definedName>
    <definedName name="운용자금내용" localSheetId="18">#REF!</definedName>
    <definedName name="운용자금내용" localSheetId="24">#REF!</definedName>
    <definedName name="운용자금내용" localSheetId="22">#REF!</definedName>
    <definedName name="운용자금내용" localSheetId="21">#REF!</definedName>
    <definedName name="운용자금내용" localSheetId="23">#REF!</definedName>
    <definedName name="운용자금내용" localSheetId="25">#REF!</definedName>
    <definedName name="운용자금내용" localSheetId="26">#REF!</definedName>
    <definedName name="운용자금내용" localSheetId="27">#REF!</definedName>
    <definedName name="운용자금내용" localSheetId="28">#REF!</definedName>
    <definedName name="운용자금내용" localSheetId="32">#REF!</definedName>
    <definedName name="운용자금내용" localSheetId="33">#REF!</definedName>
    <definedName name="운용자금내용" localSheetId="34">#REF!</definedName>
    <definedName name="운용자금내용" localSheetId="35">#REF!</definedName>
    <definedName name="운용자금내용" localSheetId="29">#REF!</definedName>
    <definedName name="운용자금내용" localSheetId="30">#REF!</definedName>
    <definedName name="운용자금내용" localSheetId="31">#REF!</definedName>
    <definedName name="운용자금내용" localSheetId="36">#REF!</definedName>
    <definedName name="운용자금내용" localSheetId="37">#REF!</definedName>
    <definedName name="운용자금내용" localSheetId="38">#REF!</definedName>
    <definedName name="운용자금내용" localSheetId="39">#REF!</definedName>
    <definedName name="운용자금내용" localSheetId="40">#REF!</definedName>
    <definedName name="운용자금내용" localSheetId="41">#REF!</definedName>
    <definedName name="운용자금내용" localSheetId="42">#REF!</definedName>
    <definedName name="운용자금내용" localSheetId="43">#REF!</definedName>
    <definedName name="운용자금내용" localSheetId="44">#REF!</definedName>
    <definedName name="운용자금내용" localSheetId="61">#REF!</definedName>
    <definedName name="운용자금내용" localSheetId="60">#REF!</definedName>
    <definedName name="운용자금내용" localSheetId="47">#REF!</definedName>
    <definedName name="운용자금내용" localSheetId="46">#REF!</definedName>
    <definedName name="운용자금내용" localSheetId="45">#REF!</definedName>
    <definedName name="운용자금내용" localSheetId="48">#REF!</definedName>
    <definedName name="운용자금내용" localSheetId="50">#REF!</definedName>
    <definedName name="운용자금내용" localSheetId="51">#REF!</definedName>
    <definedName name="운용자금내용" localSheetId="52">#REF!</definedName>
    <definedName name="운용자금내용" localSheetId="49">#REF!</definedName>
    <definedName name="운용자금내용" localSheetId="55">#REF!</definedName>
    <definedName name="운용자금내용" localSheetId="58">#REF!</definedName>
    <definedName name="운용자금내용" localSheetId="53">#REF!</definedName>
    <definedName name="운용자금내용" localSheetId="57">#REF!</definedName>
    <definedName name="운용자금내용" localSheetId="59">#REF!</definedName>
    <definedName name="운용자금내용" localSheetId="54">#REF!</definedName>
    <definedName name="운용자금내용" localSheetId="56">#REF!</definedName>
    <definedName name="운용자금내용" localSheetId="62">#REF!</definedName>
    <definedName name="운용자금내용">#REF!</definedName>
    <definedName name="원본" localSheetId="2">BlankMacro1</definedName>
    <definedName name="원본" localSheetId="1">BlankMacro1</definedName>
    <definedName name="원본" localSheetId="3">BlankMacro1</definedName>
    <definedName name="원본" localSheetId="7">BlankMacro1</definedName>
    <definedName name="원본" localSheetId="4">BlankMacro1</definedName>
    <definedName name="원본" localSheetId="5">BlankMacro1</definedName>
    <definedName name="원본" localSheetId="6">BlankMacro1</definedName>
    <definedName name="원본" localSheetId="8">BlankMacro1</definedName>
    <definedName name="원본" localSheetId="9">BlankMacro1</definedName>
    <definedName name="원본" localSheetId="11">BlankMacro1</definedName>
    <definedName name="원본" localSheetId="10">BlankMacro1</definedName>
    <definedName name="원본" localSheetId="16">BlankMacro1</definedName>
    <definedName name="원본" localSheetId="13">BlankMacro1</definedName>
    <definedName name="원본" localSheetId="12">BlankMacro1</definedName>
    <definedName name="원본" localSheetId="15">BlankMacro1</definedName>
    <definedName name="원본" localSheetId="14">BlankMacro1</definedName>
    <definedName name="원본" localSheetId="20">BlankMacro1</definedName>
    <definedName name="원본" localSheetId="17">BlankMacro1</definedName>
    <definedName name="원본" localSheetId="19">BlankMacro1</definedName>
    <definedName name="원본" localSheetId="18">BlankMacro1</definedName>
    <definedName name="원본" localSheetId="24">BlankMacro1</definedName>
    <definedName name="원본" localSheetId="22">BlankMacro1</definedName>
    <definedName name="원본" localSheetId="21">BlankMacro1</definedName>
    <definedName name="원본" localSheetId="23">BlankMacro1</definedName>
    <definedName name="원본" localSheetId="25">BlankMacro1</definedName>
    <definedName name="원본" localSheetId="26">BlankMacro1</definedName>
    <definedName name="원본" localSheetId="27">BlankMacro1</definedName>
    <definedName name="원본" localSheetId="28">BlankMacro1</definedName>
    <definedName name="원본" localSheetId="32">BlankMacro1</definedName>
    <definedName name="원본" localSheetId="33">BlankMacro1</definedName>
    <definedName name="원본" localSheetId="34">BlankMacro1</definedName>
    <definedName name="원본" localSheetId="35">BlankMacro1</definedName>
    <definedName name="원본" localSheetId="29">BlankMacro1</definedName>
    <definedName name="원본" localSheetId="30">BlankMacro1</definedName>
    <definedName name="원본" localSheetId="31">BlankMacro1</definedName>
    <definedName name="원본" localSheetId="36">BlankMacro1</definedName>
    <definedName name="원본" localSheetId="37">BlankMacro1</definedName>
    <definedName name="원본" localSheetId="38">BlankMacro1</definedName>
    <definedName name="원본" localSheetId="39">BlankMacro1</definedName>
    <definedName name="원본" localSheetId="40">BlankMacro1</definedName>
    <definedName name="원본" localSheetId="41">BlankMacro1</definedName>
    <definedName name="원본" localSheetId="42">BlankMacro1</definedName>
    <definedName name="원본" localSheetId="43">BlankMacro1</definedName>
    <definedName name="원본" localSheetId="44">BlankMacro1</definedName>
    <definedName name="원본" localSheetId="61">BlankMacro1</definedName>
    <definedName name="원본" localSheetId="60">BlankMacro1</definedName>
    <definedName name="원본" localSheetId="47">BlankMacro1</definedName>
    <definedName name="원본" localSheetId="46">BlankMacro1</definedName>
    <definedName name="원본" localSheetId="45">BlankMacro1</definedName>
    <definedName name="원본" localSheetId="48">BlankMacro1</definedName>
    <definedName name="원본" localSheetId="50">BlankMacro1</definedName>
    <definedName name="원본" localSheetId="51">BlankMacro1</definedName>
    <definedName name="원본" localSheetId="52">BlankMacro1</definedName>
    <definedName name="원본" localSheetId="49">BlankMacro1</definedName>
    <definedName name="원본" localSheetId="55">BlankMacro1</definedName>
    <definedName name="원본" localSheetId="58">BlankMacro1</definedName>
    <definedName name="원본" localSheetId="53">BlankMacro1</definedName>
    <definedName name="원본" localSheetId="57">BlankMacro1</definedName>
    <definedName name="원본" localSheetId="59">BlankMacro1</definedName>
    <definedName name="원본" localSheetId="54">BlankMacro1</definedName>
    <definedName name="원본" localSheetId="56">BlankMacro1</definedName>
    <definedName name="원본" localSheetId="62">BlankMacro1</definedName>
    <definedName name="원본">BlankMacro1</definedName>
    <definedName name="월_판매" localSheetId="2">#REF!</definedName>
    <definedName name="월_판매" localSheetId="1">#REF!</definedName>
    <definedName name="월_판매" localSheetId="3">#REF!</definedName>
    <definedName name="월_판매" localSheetId="7">#REF!</definedName>
    <definedName name="월_판매" localSheetId="4">#REF!</definedName>
    <definedName name="월_판매" localSheetId="5">#REF!</definedName>
    <definedName name="월_판매" localSheetId="6">#REF!</definedName>
    <definedName name="월_판매" localSheetId="8">#REF!</definedName>
    <definedName name="월_판매" localSheetId="9">#REF!</definedName>
    <definedName name="월_판매" localSheetId="11">#REF!</definedName>
    <definedName name="월_판매" localSheetId="10">#REF!</definedName>
    <definedName name="월_판매" localSheetId="16">#REF!</definedName>
    <definedName name="월_판매" localSheetId="13">#REF!</definedName>
    <definedName name="월_판매" localSheetId="12">#REF!</definedName>
    <definedName name="월_판매" localSheetId="15">#REF!</definedName>
    <definedName name="월_판매" localSheetId="14">#REF!</definedName>
    <definedName name="월_판매" localSheetId="20">#REF!</definedName>
    <definedName name="월_판매" localSheetId="17">#REF!</definedName>
    <definedName name="월_판매" localSheetId="19">#REF!</definedName>
    <definedName name="월_판매" localSheetId="18">#REF!</definedName>
    <definedName name="월_판매" localSheetId="24">#REF!</definedName>
    <definedName name="월_판매" localSheetId="22">#REF!</definedName>
    <definedName name="월_판매" localSheetId="21">#REF!</definedName>
    <definedName name="월_판매" localSheetId="23">#REF!</definedName>
    <definedName name="월_판매" localSheetId="25">#REF!</definedName>
    <definedName name="월_판매" localSheetId="26">#REF!</definedName>
    <definedName name="월_판매" localSheetId="27">#REF!</definedName>
    <definedName name="월_판매" localSheetId="28">#REF!</definedName>
    <definedName name="월_판매" localSheetId="32">#REF!</definedName>
    <definedName name="월_판매" localSheetId="33">#REF!</definedName>
    <definedName name="월_판매" localSheetId="34">#REF!</definedName>
    <definedName name="월_판매" localSheetId="35">#REF!</definedName>
    <definedName name="월_판매" localSheetId="29">#REF!</definedName>
    <definedName name="월_판매" localSheetId="30">#REF!</definedName>
    <definedName name="월_판매" localSheetId="31">#REF!</definedName>
    <definedName name="월_판매" localSheetId="36">#REF!</definedName>
    <definedName name="월_판매" localSheetId="37">#REF!</definedName>
    <definedName name="월_판매" localSheetId="38">#REF!</definedName>
    <definedName name="월_판매" localSheetId="39">#REF!</definedName>
    <definedName name="월_판매" localSheetId="40">#REF!</definedName>
    <definedName name="월_판매" localSheetId="41">#REF!</definedName>
    <definedName name="월_판매" localSheetId="42">#REF!</definedName>
    <definedName name="월_판매" localSheetId="43">#REF!</definedName>
    <definedName name="월_판매" localSheetId="44">#REF!</definedName>
    <definedName name="월_판매" localSheetId="61">#REF!</definedName>
    <definedName name="월_판매" localSheetId="60">#REF!</definedName>
    <definedName name="월_판매" localSheetId="47">#REF!</definedName>
    <definedName name="월_판매" localSheetId="46">#REF!</definedName>
    <definedName name="월_판매" localSheetId="45">#REF!</definedName>
    <definedName name="월_판매" localSheetId="48">#REF!</definedName>
    <definedName name="월_판매" localSheetId="50">#REF!</definedName>
    <definedName name="월_판매" localSheetId="51">#REF!</definedName>
    <definedName name="월_판매" localSheetId="52">#REF!</definedName>
    <definedName name="월_판매" localSheetId="49">#REF!</definedName>
    <definedName name="월_판매" localSheetId="55">#REF!</definedName>
    <definedName name="월_판매" localSheetId="58">#REF!</definedName>
    <definedName name="월_판매" localSheetId="53">#REF!</definedName>
    <definedName name="월_판매" localSheetId="57">#REF!</definedName>
    <definedName name="월_판매" localSheetId="59">#REF!</definedName>
    <definedName name="월_판매" localSheetId="54">#REF!</definedName>
    <definedName name="월_판매" localSheetId="56">#REF!</definedName>
    <definedName name="월_판매" localSheetId="62">#REF!</definedName>
    <definedName name="월_판매">#REF!</definedName>
    <definedName name="월별" localSheetId="2">'[38]사업계획(97년)'!#REF!</definedName>
    <definedName name="월별" localSheetId="1">'[38]사업계획(97년)'!#REF!</definedName>
    <definedName name="월별" localSheetId="3">'[38]사업계획(97년)'!#REF!</definedName>
    <definedName name="월별" localSheetId="7">'[38]사업계획(97년)'!#REF!</definedName>
    <definedName name="월별" localSheetId="4">'[38]사업계획(97년)'!#REF!</definedName>
    <definedName name="월별" localSheetId="5">'[38]사업계획(97년)'!#REF!</definedName>
    <definedName name="월별" localSheetId="6">'[38]사업계획(97년)'!#REF!</definedName>
    <definedName name="월별" localSheetId="8">'[38]사업계획(97년)'!#REF!</definedName>
    <definedName name="월별" localSheetId="9">'[38]사업계획(97년)'!#REF!</definedName>
    <definedName name="월별" localSheetId="11">'[38]사업계획(97년)'!#REF!</definedName>
    <definedName name="월별" localSheetId="10">'[38]사업계획(97년)'!#REF!</definedName>
    <definedName name="월별" localSheetId="16">'[38]사업계획(97년)'!#REF!</definedName>
    <definedName name="월별" localSheetId="13">'[38]사업계획(97년)'!#REF!</definedName>
    <definedName name="월별" localSheetId="12">'[38]사업계획(97년)'!#REF!</definedName>
    <definedName name="월별" localSheetId="15">'[38]사업계획(97년)'!#REF!</definedName>
    <definedName name="월별" localSheetId="14">'[38]사업계획(97년)'!#REF!</definedName>
    <definedName name="월별" localSheetId="20">'[38]사업계획(97년)'!#REF!</definedName>
    <definedName name="월별" localSheetId="17">'[38]사업계획(97년)'!#REF!</definedName>
    <definedName name="월별" localSheetId="19">'[38]사업계획(97년)'!#REF!</definedName>
    <definedName name="월별" localSheetId="18">'[38]사업계획(97년)'!#REF!</definedName>
    <definedName name="월별" localSheetId="24">'[38]사업계획(97년)'!#REF!</definedName>
    <definedName name="월별" localSheetId="22">'[38]사업계획(97년)'!#REF!</definedName>
    <definedName name="월별" localSheetId="21">'[38]사업계획(97년)'!#REF!</definedName>
    <definedName name="월별" localSheetId="23">'[38]사업계획(97년)'!#REF!</definedName>
    <definedName name="월별" localSheetId="25">'[38]사업계획(97년)'!#REF!</definedName>
    <definedName name="월별" localSheetId="26">'[38]사업계획(97년)'!#REF!</definedName>
    <definedName name="월별" localSheetId="27">'[38]사업계획(97년)'!#REF!</definedName>
    <definedName name="월별" localSheetId="28">'[38]사업계획(97년)'!#REF!</definedName>
    <definedName name="월별" localSheetId="32">'[38]사업계획(97년)'!#REF!</definedName>
    <definedName name="월별" localSheetId="33">'[38]사업계획(97년)'!#REF!</definedName>
    <definedName name="월별" localSheetId="34">'[38]사업계획(97년)'!#REF!</definedName>
    <definedName name="월별" localSheetId="35">'[38]사업계획(97년)'!#REF!</definedName>
    <definedName name="월별" localSheetId="29">'[38]사업계획(97년)'!#REF!</definedName>
    <definedName name="월별" localSheetId="30">'[38]사업계획(97년)'!#REF!</definedName>
    <definedName name="월별" localSheetId="31">'[38]사업계획(97년)'!#REF!</definedName>
    <definedName name="월별" localSheetId="36">'[38]사업계획(97년)'!#REF!</definedName>
    <definedName name="월별" localSheetId="37">'[38]사업계획(97년)'!#REF!</definedName>
    <definedName name="월별" localSheetId="38">'[38]사업계획(97년)'!#REF!</definedName>
    <definedName name="월별" localSheetId="39">'[38]사업계획(97년)'!#REF!</definedName>
    <definedName name="월별" localSheetId="40">'[38]사업계획(97년)'!#REF!</definedName>
    <definedName name="월별" localSheetId="41">'[38]사업계획(97년)'!#REF!</definedName>
    <definedName name="월별" localSheetId="42">'[38]사업계획(97년)'!#REF!</definedName>
    <definedName name="월별" localSheetId="43">'[38]사업계획(97년)'!#REF!</definedName>
    <definedName name="월별" localSheetId="44">'[38]사업계획(97년)'!#REF!</definedName>
    <definedName name="월별" localSheetId="61">'[38]사업계획(97년)'!#REF!</definedName>
    <definedName name="월별" localSheetId="60">'[38]사업계획(97년)'!#REF!</definedName>
    <definedName name="월별" localSheetId="47">'[38]사업계획(97년)'!#REF!</definedName>
    <definedName name="월별" localSheetId="46">'[38]사업계획(97년)'!#REF!</definedName>
    <definedName name="월별" localSheetId="45">'[38]사업계획(97년)'!#REF!</definedName>
    <definedName name="월별" localSheetId="48">'[38]사업계획(97년)'!#REF!</definedName>
    <definedName name="월별" localSheetId="50">'[38]사업계획(97년)'!#REF!</definedName>
    <definedName name="월별" localSheetId="51">'[38]사업계획(97년)'!#REF!</definedName>
    <definedName name="월별" localSheetId="52">'[38]사업계획(97년)'!#REF!</definedName>
    <definedName name="월별" localSheetId="49">'[38]사업계획(97년)'!#REF!</definedName>
    <definedName name="월별" localSheetId="55">'[38]사업계획(97년)'!#REF!</definedName>
    <definedName name="월별" localSheetId="58">'[38]사업계획(97년)'!#REF!</definedName>
    <definedName name="월별" localSheetId="53">'[38]사업계획(97년)'!#REF!</definedName>
    <definedName name="월별" localSheetId="57">'[38]사업계획(97년)'!#REF!</definedName>
    <definedName name="월별" localSheetId="59">'[38]사업계획(97년)'!#REF!</definedName>
    <definedName name="월별" localSheetId="54">'[38]사업계획(97년)'!#REF!</definedName>
    <definedName name="월별" localSheetId="56">'[38]사업계획(97년)'!#REF!</definedName>
    <definedName name="월별" localSheetId="62">'[38]사업계획(97년)'!#REF!</definedName>
    <definedName name="월별">'[38]사업계획(97년)'!#REF!</definedName>
    <definedName name="월별1" localSheetId="2">'[14]사업계획(97년)'!#REF!</definedName>
    <definedName name="월별1" localSheetId="1">'[14]사업계획(97년)'!#REF!</definedName>
    <definedName name="월별1" localSheetId="3">'[14]사업계획(97년)'!#REF!</definedName>
    <definedName name="월별1" localSheetId="7">'[14]사업계획(97년)'!#REF!</definedName>
    <definedName name="월별1" localSheetId="4">'[14]사업계획(97년)'!#REF!</definedName>
    <definedName name="월별1" localSheetId="5">'[14]사업계획(97년)'!#REF!</definedName>
    <definedName name="월별1" localSheetId="6">'[14]사업계획(97년)'!#REF!</definedName>
    <definedName name="월별1" localSheetId="8">'[14]사업계획(97년)'!#REF!</definedName>
    <definedName name="월별1" localSheetId="9">'[14]사업계획(97년)'!#REF!</definedName>
    <definedName name="월별1" localSheetId="11">'[14]사업계획(97년)'!#REF!</definedName>
    <definedName name="월별1" localSheetId="10">'[14]사업계획(97년)'!#REF!</definedName>
    <definedName name="월별1" localSheetId="16">'[14]사업계획(97년)'!#REF!</definedName>
    <definedName name="월별1" localSheetId="13">'[14]사업계획(97년)'!#REF!</definedName>
    <definedName name="월별1" localSheetId="12">'[14]사업계획(97년)'!#REF!</definedName>
    <definedName name="월별1" localSheetId="15">'[14]사업계획(97년)'!#REF!</definedName>
    <definedName name="월별1" localSheetId="14">'[14]사업계획(97년)'!#REF!</definedName>
    <definedName name="월별1" localSheetId="20">'[14]사업계획(97년)'!#REF!</definedName>
    <definedName name="월별1" localSheetId="17">'[14]사업계획(97년)'!#REF!</definedName>
    <definedName name="월별1" localSheetId="19">'[14]사업계획(97년)'!#REF!</definedName>
    <definedName name="월별1" localSheetId="18">'[14]사업계획(97년)'!#REF!</definedName>
    <definedName name="월별1" localSheetId="24">'[14]사업계획(97년)'!#REF!</definedName>
    <definedName name="월별1" localSheetId="22">'[14]사업계획(97년)'!#REF!</definedName>
    <definedName name="월별1" localSheetId="21">'[14]사업계획(97년)'!#REF!</definedName>
    <definedName name="월별1" localSheetId="23">'[14]사업계획(97년)'!#REF!</definedName>
    <definedName name="월별1" localSheetId="25">'[14]사업계획(97년)'!#REF!</definedName>
    <definedName name="월별1" localSheetId="26">'[14]사업계획(97년)'!#REF!</definedName>
    <definedName name="월별1" localSheetId="27">'[14]사업계획(97년)'!#REF!</definedName>
    <definedName name="월별1" localSheetId="28">'[14]사업계획(97년)'!#REF!</definedName>
    <definedName name="월별1" localSheetId="32">'[14]사업계획(97년)'!#REF!</definedName>
    <definedName name="월별1" localSheetId="33">'[14]사업계획(97년)'!#REF!</definedName>
    <definedName name="월별1" localSheetId="34">'[14]사업계획(97년)'!#REF!</definedName>
    <definedName name="월별1" localSheetId="35">'[14]사업계획(97년)'!#REF!</definedName>
    <definedName name="월별1" localSheetId="29">'[14]사업계획(97년)'!#REF!</definedName>
    <definedName name="월별1" localSheetId="30">'[14]사업계획(97년)'!#REF!</definedName>
    <definedName name="월별1" localSheetId="31">'[14]사업계획(97년)'!#REF!</definedName>
    <definedName name="월별1" localSheetId="36">'[14]사업계획(97년)'!#REF!</definedName>
    <definedName name="월별1" localSheetId="37">'[14]사업계획(97년)'!#REF!</definedName>
    <definedName name="월별1" localSheetId="38">'[14]사업계획(97년)'!#REF!</definedName>
    <definedName name="월별1" localSheetId="39">'[14]사업계획(97년)'!#REF!</definedName>
    <definedName name="월별1" localSheetId="40">'[14]사업계획(97년)'!#REF!</definedName>
    <definedName name="월별1" localSheetId="41">'[14]사업계획(97년)'!#REF!</definedName>
    <definedName name="월별1" localSheetId="42">'[14]사업계획(97년)'!#REF!</definedName>
    <definedName name="월별1" localSheetId="43">'[14]사업계획(97년)'!#REF!</definedName>
    <definedName name="월별1" localSheetId="44">'[14]사업계획(97년)'!#REF!</definedName>
    <definedName name="월별1" localSheetId="61">'[14]사업계획(97년)'!#REF!</definedName>
    <definedName name="월별1" localSheetId="60">'[14]사업계획(97년)'!#REF!</definedName>
    <definedName name="월별1" localSheetId="47">'[14]사업계획(97년)'!#REF!</definedName>
    <definedName name="월별1" localSheetId="46">'[14]사업계획(97년)'!#REF!</definedName>
    <definedName name="월별1" localSheetId="45">'[14]사업계획(97년)'!#REF!</definedName>
    <definedName name="월별1" localSheetId="48">'[14]사업계획(97년)'!#REF!</definedName>
    <definedName name="월별1" localSheetId="50">'[14]사업계획(97년)'!#REF!</definedName>
    <definedName name="월별1" localSheetId="51">'[14]사업계획(97년)'!#REF!</definedName>
    <definedName name="월별1" localSheetId="52">'[14]사업계획(97년)'!#REF!</definedName>
    <definedName name="월별1" localSheetId="49">'[14]사업계획(97년)'!#REF!</definedName>
    <definedName name="월별1" localSheetId="55">'[14]사업계획(97년)'!#REF!</definedName>
    <definedName name="월별1" localSheetId="58">'[14]사업계획(97년)'!#REF!</definedName>
    <definedName name="월별1" localSheetId="53">'[14]사업계획(97년)'!#REF!</definedName>
    <definedName name="월별1" localSheetId="57">'[14]사업계획(97년)'!#REF!</definedName>
    <definedName name="월별1" localSheetId="59">'[14]사업계획(97년)'!#REF!</definedName>
    <definedName name="월별1" localSheetId="54">'[14]사업계획(97년)'!#REF!</definedName>
    <definedName name="월별1" localSheetId="56">'[14]사업계획(97년)'!#REF!</definedName>
    <definedName name="월별1" localSheetId="62">'[14]사업계획(97년)'!#REF!</definedName>
    <definedName name="월별1">'[14]사업계획(97년)'!#REF!</definedName>
    <definedName name="유" localSheetId="2">'[39]99제품운영(안) (2)'!#REF!</definedName>
    <definedName name="유" localSheetId="1">'[39]99제품운영(안) (2)'!#REF!</definedName>
    <definedName name="유" localSheetId="3">'[39]99제품운영(안) (2)'!#REF!</definedName>
    <definedName name="유" localSheetId="7">'[39]99제품운영(안) (2)'!#REF!</definedName>
    <definedName name="유" localSheetId="4">'[39]99제품운영(안) (2)'!#REF!</definedName>
    <definedName name="유" localSheetId="5">'[39]99제품운영(안) (2)'!#REF!</definedName>
    <definedName name="유" localSheetId="6">'[39]99제품운영(안) (2)'!#REF!</definedName>
    <definedName name="유" localSheetId="8">'[39]99제품운영(안) (2)'!#REF!</definedName>
    <definedName name="유" localSheetId="9">'[39]99제품운영(안) (2)'!#REF!</definedName>
    <definedName name="유" localSheetId="11">'[39]99제품운영(안) (2)'!#REF!</definedName>
    <definedName name="유" localSheetId="10">'[39]99제품운영(안) (2)'!#REF!</definedName>
    <definedName name="유" localSheetId="16">'[39]99제품운영(안) (2)'!#REF!</definedName>
    <definedName name="유" localSheetId="13">'[39]99제품운영(안) (2)'!#REF!</definedName>
    <definedName name="유" localSheetId="12">'[39]99제품운영(안) (2)'!#REF!</definedName>
    <definedName name="유" localSheetId="15">'[39]99제품운영(안) (2)'!#REF!</definedName>
    <definedName name="유" localSheetId="14">'[39]99제품운영(안) (2)'!#REF!</definedName>
    <definedName name="유" localSheetId="20">'[39]99제품운영(안) (2)'!#REF!</definedName>
    <definedName name="유" localSheetId="17">'[39]99제품운영(안) (2)'!#REF!</definedName>
    <definedName name="유" localSheetId="19">'[39]99제품운영(안) (2)'!#REF!</definedName>
    <definedName name="유" localSheetId="18">'[39]99제품운영(안) (2)'!#REF!</definedName>
    <definedName name="유" localSheetId="24">'[39]99제품운영(안) (2)'!#REF!</definedName>
    <definedName name="유" localSheetId="22">'[39]99제품운영(안) (2)'!#REF!</definedName>
    <definedName name="유" localSheetId="21">'[39]99제품운영(안) (2)'!#REF!</definedName>
    <definedName name="유" localSheetId="23">'[39]99제품운영(안) (2)'!#REF!</definedName>
    <definedName name="유" localSheetId="25">'[39]99제품운영(안) (2)'!#REF!</definedName>
    <definedName name="유" localSheetId="26">'[39]99제품운영(안) (2)'!#REF!</definedName>
    <definedName name="유" localSheetId="27">'[39]99제품운영(안) (2)'!#REF!</definedName>
    <definedName name="유" localSheetId="28">'[39]99제품운영(안) (2)'!#REF!</definedName>
    <definedName name="유" localSheetId="32">'[39]99제품운영(안) (2)'!#REF!</definedName>
    <definedName name="유" localSheetId="33">'[39]99제품운영(안) (2)'!#REF!</definedName>
    <definedName name="유" localSheetId="34">'[39]99제품운영(안) (2)'!#REF!</definedName>
    <definedName name="유" localSheetId="35">'[39]99제품운영(안) (2)'!#REF!</definedName>
    <definedName name="유" localSheetId="29">'[39]99제품운영(안) (2)'!#REF!</definedName>
    <definedName name="유" localSheetId="30">'[39]99제품운영(안) (2)'!#REF!</definedName>
    <definedName name="유" localSheetId="31">'[39]99제품운영(안) (2)'!#REF!</definedName>
    <definedName name="유" localSheetId="36">'[39]99제품운영(안) (2)'!#REF!</definedName>
    <definedName name="유" localSheetId="37">'[39]99제품운영(안) (2)'!#REF!</definedName>
    <definedName name="유" localSheetId="38">'[39]99제품운영(안) (2)'!#REF!</definedName>
    <definedName name="유" localSheetId="39">'[39]99제품운영(안) (2)'!#REF!</definedName>
    <definedName name="유" localSheetId="40">'[39]99제품운영(안) (2)'!#REF!</definedName>
    <definedName name="유" localSheetId="41">'[39]99제품운영(안) (2)'!#REF!</definedName>
    <definedName name="유" localSheetId="42">'[39]99제품운영(안) (2)'!#REF!</definedName>
    <definedName name="유" localSheetId="43">'[39]99제품운영(안) (2)'!#REF!</definedName>
    <definedName name="유" localSheetId="44">'[39]99제품운영(안) (2)'!#REF!</definedName>
    <definedName name="유" localSheetId="61">'[39]99제품운영(안) (2)'!#REF!</definedName>
    <definedName name="유" localSheetId="60">'[39]99제품운영(안) (2)'!#REF!</definedName>
    <definedName name="유" localSheetId="47">'[39]99제품운영(안) (2)'!#REF!</definedName>
    <definedName name="유" localSheetId="46">'[39]99제품운영(안) (2)'!#REF!</definedName>
    <definedName name="유" localSheetId="45">'[39]99제품운영(안) (2)'!#REF!</definedName>
    <definedName name="유" localSheetId="48">'[39]99제품운영(안) (2)'!#REF!</definedName>
    <definedName name="유" localSheetId="50">'[39]99제품운영(안) (2)'!#REF!</definedName>
    <definedName name="유" localSheetId="51">'[39]99제품운영(안) (2)'!#REF!</definedName>
    <definedName name="유" localSheetId="52">'[39]99제품운영(안) (2)'!#REF!</definedName>
    <definedName name="유" localSheetId="49">'[39]99제품운영(안) (2)'!#REF!</definedName>
    <definedName name="유" localSheetId="55">'[39]99제품운영(안) (2)'!#REF!</definedName>
    <definedName name="유" localSheetId="58">'[39]99제품운영(안) (2)'!#REF!</definedName>
    <definedName name="유" localSheetId="53">'[39]99제품운영(안) (2)'!#REF!</definedName>
    <definedName name="유" localSheetId="57">'[39]99제품운영(안) (2)'!#REF!</definedName>
    <definedName name="유" localSheetId="59">'[39]99제품운영(안) (2)'!#REF!</definedName>
    <definedName name="유" localSheetId="54">'[39]99제품운영(안) (2)'!#REF!</definedName>
    <definedName name="유" localSheetId="56">'[39]99제품운영(안) (2)'!#REF!</definedName>
    <definedName name="유" localSheetId="62">'[39]99제품운영(안) (2)'!#REF!</definedName>
    <definedName name="유">'[39]99제품운영(안) (2)'!#REF!</definedName>
    <definedName name="유통경로" localSheetId="2">#REF!</definedName>
    <definedName name="유통경로" localSheetId="1">#REF!</definedName>
    <definedName name="유통경로" localSheetId="3">#REF!</definedName>
    <definedName name="유통경로" localSheetId="7">#REF!</definedName>
    <definedName name="유통경로" localSheetId="4">#REF!</definedName>
    <definedName name="유통경로" localSheetId="5">#REF!</definedName>
    <definedName name="유통경로" localSheetId="6">#REF!</definedName>
    <definedName name="유통경로" localSheetId="8">#REF!</definedName>
    <definedName name="유통경로" localSheetId="9">#REF!</definedName>
    <definedName name="유통경로" localSheetId="11">#REF!</definedName>
    <definedName name="유통경로" localSheetId="10">#REF!</definedName>
    <definedName name="유통경로" localSheetId="16">#REF!</definedName>
    <definedName name="유통경로" localSheetId="13">#REF!</definedName>
    <definedName name="유통경로" localSheetId="12">#REF!</definedName>
    <definedName name="유통경로" localSheetId="15">#REF!</definedName>
    <definedName name="유통경로" localSheetId="14">#REF!</definedName>
    <definedName name="유통경로" localSheetId="20">#REF!</definedName>
    <definedName name="유통경로" localSheetId="17">#REF!</definedName>
    <definedName name="유통경로" localSheetId="19">#REF!</definedName>
    <definedName name="유통경로" localSheetId="18">#REF!</definedName>
    <definedName name="유통경로" localSheetId="24">#REF!</definedName>
    <definedName name="유통경로" localSheetId="22">#REF!</definedName>
    <definedName name="유통경로" localSheetId="21">#REF!</definedName>
    <definedName name="유통경로" localSheetId="23">#REF!</definedName>
    <definedName name="유통경로" localSheetId="25">#REF!</definedName>
    <definedName name="유통경로" localSheetId="26">#REF!</definedName>
    <definedName name="유통경로" localSheetId="27">#REF!</definedName>
    <definedName name="유통경로" localSheetId="28">#REF!</definedName>
    <definedName name="유통경로" localSheetId="32">#REF!</definedName>
    <definedName name="유통경로" localSheetId="33">#REF!</definedName>
    <definedName name="유통경로" localSheetId="34">#REF!</definedName>
    <definedName name="유통경로" localSheetId="35">#REF!</definedName>
    <definedName name="유통경로" localSheetId="29">#REF!</definedName>
    <definedName name="유통경로" localSheetId="30">#REF!</definedName>
    <definedName name="유통경로" localSheetId="31">#REF!</definedName>
    <definedName name="유통경로" localSheetId="36">#REF!</definedName>
    <definedName name="유통경로" localSheetId="37">#REF!</definedName>
    <definedName name="유통경로" localSheetId="38">#REF!</definedName>
    <definedName name="유통경로" localSheetId="39">#REF!</definedName>
    <definedName name="유통경로" localSheetId="40">#REF!</definedName>
    <definedName name="유통경로" localSheetId="41">#REF!</definedName>
    <definedName name="유통경로" localSheetId="42">#REF!</definedName>
    <definedName name="유통경로" localSheetId="43">#REF!</definedName>
    <definedName name="유통경로" localSheetId="44">#REF!</definedName>
    <definedName name="유통경로" localSheetId="61">#REF!</definedName>
    <definedName name="유통경로" localSheetId="60">#REF!</definedName>
    <definedName name="유통경로" localSheetId="47">#REF!</definedName>
    <definedName name="유통경로" localSheetId="46">#REF!</definedName>
    <definedName name="유통경로" localSheetId="45">#REF!</definedName>
    <definedName name="유통경로" localSheetId="48">#REF!</definedName>
    <definedName name="유통경로" localSheetId="50">#REF!</definedName>
    <definedName name="유통경로" localSheetId="51">#REF!</definedName>
    <definedName name="유통경로" localSheetId="52">#REF!</definedName>
    <definedName name="유통경로" localSheetId="49">#REF!</definedName>
    <definedName name="유통경로" localSheetId="55">#REF!</definedName>
    <definedName name="유통경로" localSheetId="58">#REF!</definedName>
    <definedName name="유통경로" localSheetId="53">#REF!</definedName>
    <definedName name="유통경로" localSheetId="57">#REF!</definedName>
    <definedName name="유통경로" localSheetId="59">#REF!</definedName>
    <definedName name="유통경로" localSheetId="54">#REF!</definedName>
    <definedName name="유통경로" localSheetId="56">#REF!</definedName>
    <definedName name="유통경로" localSheetId="62">#REF!</definedName>
    <definedName name="유통경로">#REF!</definedName>
    <definedName name="유희경">'[39]99제품운영(안) (2)'!$A$128</definedName>
    <definedName name="의식">[7]문자표!$D$774</definedName>
    <definedName name="이븐브라이트닝세럼" localSheetId="2">'[40]사업계획(97년)'!#REF!</definedName>
    <definedName name="이븐브라이트닝세럼" localSheetId="1">'[40]사업계획(97년)'!#REF!</definedName>
    <definedName name="이븐브라이트닝세럼" localSheetId="3">'[40]사업계획(97년)'!#REF!</definedName>
    <definedName name="이븐브라이트닝세럼" localSheetId="7">'[40]사업계획(97년)'!#REF!</definedName>
    <definedName name="이븐브라이트닝세럼" localSheetId="4">'[40]사업계획(97년)'!#REF!</definedName>
    <definedName name="이븐브라이트닝세럼" localSheetId="5">'[40]사업계획(97년)'!#REF!</definedName>
    <definedName name="이븐브라이트닝세럼" localSheetId="6">'[40]사업계획(97년)'!#REF!</definedName>
    <definedName name="이븐브라이트닝세럼" localSheetId="8">'[40]사업계획(97년)'!#REF!</definedName>
    <definedName name="이븐브라이트닝세럼" localSheetId="9">'[40]사업계획(97년)'!#REF!</definedName>
    <definedName name="이븐브라이트닝세럼" localSheetId="11">'[40]사업계획(97년)'!#REF!</definedName>
    <definedName name="이븐브라이트닝세럼" localSheetId="10">'[40]사업계획(97년)'!#REF!</definedName>
    <definedName name="이븐브라이트닝세럼" localSheetId="16">'[40]사업계획(97년)'!#REF!</definedName>
    <definedName name="이븐브라이트닝세럼" localSheetId="13">'[40]사업계획(97년)'!#REF!</definedName>
    <definedName name="이븐브라이트닝세럼" localSheetId="12">'[40]사업계획(97년)'!#REF!</definedName>
    <definedName name="이븐브라이트닝세럼" localSheetId="15">'[40]사업계획(97년)'!#REF!</definedName>
    <definedName name="이븐브라이트닝세럼" localSheetId="14">'[40]사업계획(97년)'!#REF!</definedName>
    <definedName name="이븐브라이트닝세럼" localSheetId="20">'[40]사업계획(97년)'!#REF!</definedName>
    <definedName name="이븐브라이트닝세럼" localSheetId="17">'[40]사업계획(97년)'!#REF!</definedName>
    <definedName name="이븐브라이트닝세럼" localSheetId="19">'[40]사업계획(97년)'!#REF!</definedName>
    <definedName name="이븐브라이트닝세럼" localSheetId="18">'[40]사업계획(97년)'!#REF!</definedName>
    <definedName name="이븐브라이트닝세럼" localSheetId="24">'[40]사업계획(97년)'!#REF!</definedName>
    <definedName name="이븐브라이트닝세럼" localSheetId="22">'[40]사업계획(97년)'!#REF!</definedName>
    <definedName name="이븐브라이트닝세럼" localSheetId="21">'[40]사업계획(97년)'!#REF!</definedName>
    <definedName name="이븐브라이트닝세럼" localSheetId="23">'[40]사업계획(97년)'!#REF!</definedName>
    <definedName name="이븐브라이트닝세럼" localSheetId="25">'[40]사업계획(97년)'!#REF!</definedName>
    <definedName name="이븐브라이트닝세럼" localSheetId="26">'[40]사업계획(97년)'!#REF!</definedName>
    <definedName name="이븐브라이트닝세럼" localSheetId="27">'[40]사업계획(97년)'!#REF!</definedName>
    <definedName name="이븐브라이트닝세럼" localSheetId="28">'[40]사업계획(97년)'!#REF!</definedName>
    <definedName name="이븐브라이트닝세럼" localSheetId="32">'[40]사업계획(97년)'!#REF!</definedName>
    <definedName name="이븐브라이트닝세럼" localSheetId="33">'[40]사업계획(97년)'!#REF!</definedName>
    <definedName name="이븐브라이트닝세럼" localSheetId="34">'[40]사업계획(97년)'!#REF!</definedName>
    <definedName name="이븐브라이트닝세럼" localSheetId="35">'[40]사업계획(97년)'!#REF!</definedName>
    <definedName name="이븐브라이트닝세럼" localSheetId="29">'[40]사업계획(97년)'!#REF!</definedName>
    <definedName name="이븐브라이트닝세럼" localSheetId="30">'[40]사업계획(97년)'!#REF!</definedName>
    <definedName name="이븐브라이트닝세럼" localSheetId="31">'[40]사업계획(97년)'!#REF!</definedName>
    <definedName name="이븐브라이트닝세럼" localSheetId="36">'[40]사업계획(97년)'!#REF!</definedName>
    <definedName name="이븐브라이트닝세럼" localSheetId="37">'[40]사업계획(97년)'!#REF!</definedName>
    <definedName name="이븐브라이트닝세럼" localSheetId="38">'[40]사업계획(97년)'!#REF!</definedName>
    <definedName name="이븐브라이트닝세럼" localSheetId="39">'[40]사업계획(97년)'!#REF!</definedName>
    <definedName name="이븐브라이트닝세럼" localSheetId="40">'[40]사업계획(97년)'!#REF!</definedName>
    <definedName name="이븐브라이트닝세럼" localSheetId="41">'[40]사업계획(97년)'!#REF!</definedName>
    <definedName name="이븐브라이트닝세럼" localSheetId="42">'[40]사업계획(97년)'!#REF!</definedName>
    <definedName name="이븐브라이트닝세럼" localSheetId="43">'[40]사업계획(97년)'!#REF!</definedName>
    <definedName name="이븐브라이트닝세럼" localSheetId="44">'[40]사업계획(97년)'!#REF!</definedName>
    <definedName name="이븐브라이트닝세럼" localSheetId="61">'[40]사업계획(97년)'!#REF!</definedName>
    <definedName name="이븐브라이트닝세럼" localSheetId="60">'[40]사업계획(97년)'!#REF!</definedName>
    <definedName name="이븐브라이트닝세럼" localSheetId="47">'[40]사업계획(97년)'!#REF!</definedName>
    <definedName name="이븐브라이트닝세럼" localSheetId="46">'[40]사업계획(97년)'!#REF!</definedName>
    <definedName name="이븐브라이트닝세럼" localSheetId="45">'[40]사업계획(97년)'!#REF!</definedName>
    <definedName name="이븐브라이트닝세럼" localSheetId="48">'[40]사업계획(97년)'!#REF!</definedName>
    <definedName name="이븐브라이트닝세럼" localSheetId="50">'[40]사업계획(97년)'!#REF!</definedName>
    <definedName name="이븐브라이트닝세럼" localSheetId="51">'[40]사업계획(97년)'!#REF!</definedName>
    <definedName name="이븐브라이트닝세럼" localSheetId="52">'[40]사업계획(97년)'!#REF!</definedName>
    <definedName name="이븐브라이트닝세럼" localSheetId="49">'[40]사업계획(97년)'!#REF!</definedName>
    <definedName name="이븐브라이트닝세럼" localSheetId="55">'[40]사업계획(97년)'!#REF!</definedName>
    <definedName name="이븐브라이트닝세럼" localSheetId="58">'[40]사업계획(97년)'!#REF!</definedName>
    <definedName name="이븐브라이트닝세럼" localSheetId="53">'[40]사업계획(97년)'!#REF!</definedName>
    <definedName name="이븐브라이트닝세럼" localSheetId="57">'[40]사업계획(97년)'!#REF!</definedName>
    <definedName name="이븐브라이트닝세럼" localSheetId="59">'[40]사업계획(97년)'!#REF!</definedName>
    <definedName name="이븐브라이트닝세럼" localSheetId="54">'[40]사업계획(97년)'!#REF!</definedName>
    <definedName name="이븐브라이트닝세럼" localSheetId="56">'[40]사업계획(97년)'!#REF!</definedName>
    <definedName name="이븐브라이트닝세럼" localSheetId="62">'[40]사업계획(97년)'!#REF!</definedName>
    <definedName name="이븐브라이트닝세럼">'[40]사업계획(97년)'!#REF!</definedName>
    <definedName name="이자제외_제조임률">'[41]5월경비_영업외비용'!$F$18</definedName>
    <definedName name="이자제외_포장임률">'[41]5월경비_영업외비용'!$F$19</definedName>
    <definedName name="이지은" localSheetId="2">#REF!</definedName>
    <definedName name="이지은" localSheetId="1">#REF!</definedName>
    <definedName name="이지은" localSheetId="3">#REF!</definedName>
    <definedName name="이지은" localSheetId="7">#REF!</definedName>
    <definedName name="이지은" localSheetId="4">#REF!</definedName>
    <definedName name="이지은" localSheetId="5">#REF!</definedName>
    <definedName name="이지은" localSheetId="6">#REF!</definedName>
    <definedName name="이지은" localSheetId="8">#REF!</definedName>
    <definedName name="이지은" localSheetId="9">#REF!</definedName>
    <definedName name="이지은" localSheetId="11">#REF!</definedName>
    <definedName name="이지은" localSheetId="10">#REF!</definedName>
    <definedName name="이지은" localSheetId="16">#REF!</definedName>
    <definedName name="이지은" localSheetId="13">#REF!</definedName>
    <definedName name="이지은" localSheetId="12">#REF!</definedName>
    <definedName name="이지은" localSheetId="15">#REF!</definedName>
    <definedName name="이지은" localSheetId="14">#REF!</definedName>
    <definedName name="이지은" localSheetId="20">#REF!</definedName>
    <definedName name="이지은" localSheetId="17">#REF!</definedName>
    <definedName name="이지은" localSheetId="19">#REF!</definedName>
    <definedName name="이지은" localSheetId="18">#REF!</definedName>
    <definedName name="이지은" localSheetId="24">#REF!</definedName>
    <definedName name="이지은" localSheetId="22">#REF!</definedName>
    <definedName name="이지은" localSheetId="21">#REF!</definedName>
    <definedName name="이지은" localSheetId="23">#REF!</definedName>
    <definedName name="이지은" localSheetId="25">#REF!</definedName>
    <definedName name="이지은" localSheetId="26">#REF!</definedName>
    <definedName name="이지은" localSheetId="27">#REF!</definedName>
    <definedName name="이지은" localSheetId="28">#REF!</definedName>
    <definedName name="이지은" localSheetId="32">#REF!</definedName>
    <definedName name="이지은" localSheetId="33">#REF!</definedName>
    <definedName name="이지은" localSheetId="34">#REF!</definedName>
    <definedName name="이지은" localSheetId="35">#REF!</definedName>
    <definedName name="이지은" localSheetId="29">#REF!</definedName>
    <definedName name="이지은" localSheetId="30">#REF!</definedName>
    <definedName name="이지은" localSheetId="31">#REF!</definedName>
    <definedName name="이지은" localSheetId="36">#REF!</definedName>
    <definedName name="이지은" localSheetId="37">#REF!</definedName>
    <definedName name="이지은" localSheetId="38">#REF!</definedName>
    <definedName name="이지은" localSheetId="39">#REF!</definedName>
    <definedName name="이지은" localSheetId="40">#REF!</definedName>
    <definedName name="이지은" localSheetId="41">#REF!</definedName>
    <definedName name="이지은" localSheetId="42">#REF!</definedName>
    <definedName name="이지은" localSheetId="43">#REF!</definedName>
    <definedName name="이지은" localSheetId="44">#REF!</definedName>
    <definedName name="이지은" localSheetId="61">#REF!</definedName>
    <definedName name="이지은" localSheetId="60">#REF!</definedName>
    <definedName name="이지은" localSheetId="47">#REF!</definedName>
    <definedName name="이지은" localSheetId="46">#REF!</definedName>
    <definedName name="이지은" localSheetId="45">#REF!</definedName>
    <definedName name="이지은" localSheetId="48">#REF!</definedName>
    <definedName name="이지은" localSheetId="50">#REF!</definedName>
    <definedName name="이지은" localSheetId="51">#REF!</definedName>
    <definedName name="이지은" localSheetId="52">#REF!</definedName>
    <definedName name="이지은" localSheetId="49">#REF!</definedName>
    <definedName name="이지은" localSheetId="55">#REF!</definedName>
    <definedName name="이지은" localSheetId="58">#REF!</definedName>
    <definedName name="이지은" localSheetId="53">#REF!</definedName>
    <definedName name="이지은" localSheetId="57">#REF!</definedName>
    <definedName name="이지은" localSheetId="59">#REF!</definedName>
    <definedName name="이지은" localSheetId="54">#REF!</definedName>
    <definedName name="이지은" localSheetId="56">#REF!</definedName>
    <definedName name="이지은" localSheetId="62">#REF!</definedName>
    <definedName name="이지은">#REF!</definedName>
    <definedName name="인원" localSheetId="2">#REF!</definedName>
    <definedName name="인원" localSheetId="1">#REF!</definedName>
    <definedName name="인원" localSheetId="3">#REF!</definedName>
    <definedName name="인원" localSheetId="7">#REF!</definedName>
    <definedName name="인원" localSheetId="4">#REF!</definedName>
    <definedName name="인원" localSheetId="5">#REF!</definedName>
    <definedName name="인원" localSheetId="6">#REF!</definedName>
    <definedName name="인원" localSheetId="8">#REF!</definedName>
    <definedName name="인원" localSheetId="9">#REF!</definedName>
    <definedName name="인원" localSheetId="11">#REF!</definedName>
    <definedName name="인원" localSheetId="10">#REF!</definedName>
    <definedName name="인원" localSheetId="16">#REF!</definedName>
    <definedName name="인원" localSheetId="13">#REF!</definedName>
    <definedName name="인원" localSheetId="12">#REF!</definedName>
    <definedName name="인원" localSheetId="15">#REF!</definedName>
    <definedName name="인원" localSheetId="14">#REF!</definedName>
    <definedName name="인원" localSheetId="20">#REF!</definedName>
    <definedName name="인원" localSheetId="17">#REF!</definedName>
    <definedName name="인원" localSheetId="19">#REF!</definedName>
    <definedName name="인원" localSheetId="18">#REF!</definedName>
    <definedName name="인원" localSheetId="24">#REF!</definedName>
    <definedName name="인원" localSheetId="22">#REF!</definedName>
    <definedName name="인원" localSheetId="21">#REF!</definedName>
    <definedName name="인원" localSheetId="23">#REF!</definedName>
    <definedName name="인원" localSheetId="25">#REF!</definedName>
    <definedName name="인원" localSheetId="26">#REF!</definedName>
    <definedName name="인원" localSheetId="27">#REF!</definedName>
    <definedName name="인원" localSheetId="28">#REF!</definedName>
    <definedName name="인원" localSheetId="32">#REF!</definedName>
    <definedName name="인원" localSheetId="33">#REF!</definedName>
    <definedName name="인원" localSheetId="34">#REF!</definedName>
    <definedName name="인원" localSheetId="35">#REF!</definedName>
    <definedName name="인원" localSheetId="29">#REF!</definedName>
    <definedName name="인원" localSheetId="30">#REF!</definedName>
    <definedName name="인원" localSheetId="31">#REF!</definedName>
    <definedName name="인원" localSheetId="36">#REF!</definedName>
    <definedName name="인원" localSheetId="37">#REF!</definedName>
    <definedName name="인원" localSheetId="38">#REF!</definedName>
    <definedName name="인원" localSheetId="39">#REF!</definedName>
    <definedName name="인원" localSheetId="40">#REF!</definedName>
    <definedName name="인원" localSheetId="41">#REF!</definedName>
    <definedName name="인원" localSheetId="42">#REF!</definedName>
    <definedName name="인원" localSheetId="43">#REF!</definedName>
    <definedName name="인원" localSheetId="44">#REF!</definedName>
    <definedName name="인원" localSheetId="61">#REF!</definedName>
    <definedName name="인원" localSheetId="60">#REF!</definedName>
    <definedName name="인원" localSheetId="47">#REF!</definedName>
    <definedName name="인원" localSheetId="46">#REF!</definedName>
    <definedName name="인원" localSheetId="45">#REF!</definedName>
    <definedName name="인원" localSheetId="48">#REF!</definedName>
    <definedName name="인원" localSheetId="50">#REF!</definedName>
    <definedName name="인원" localSheetId="51">#REF!</definedName>
    <definedName name="인원" localSheetId="52">#REF!</definedName>
    <definedName name="인원" localSheetId="49">#REF!</definedName>
    <definedName name="인원" localSheetId="55">#REF!</definedName>
    <definedName name="인원" localSheetId="58">#REF!</definedName>
    <definedName name="인원" localSheetId="53">#REF!</definedName>
    <definedName name="인원" localSheetId="57">#REF!</definedName>
    <definedName name="인원" localSheetId="59">#REF!</definedName>
    <definedName name="인원" localSheetId="54">#REF!</definedName>
    <definedName name="인원" localSheetId="56">#REF!</definedName>
    <definedName name="인원" localSheetId="62">#REF!</definedName>
    <definedName name="인원">#REF!</definedName>
    <definedName name="인원차량" localSheetId="2">#REF!</definedName>
    <definedName name="인원차량" localSheetId="1">#REF!</definedName>
    <definedName name="인원차량" localSheetId="3">#REF!</definedName>
    <definedName name="인원차량" localSheetId="7">#REF!</definedName>
    <definedName name="인원차량" localSheetId="4">#REF!</definedName>
    <definedName name="인원차량" localSheetId="5">#REF!</definedName>
    <definedName name="인원차량" localSheetId="6">#REF!</definedName>
    <definedName name="인원차량" localSheetId="8">#REF!</definedName>
    <definedName name="인원차량" localSheetId="9">#REF!</definedName>
    <definedName name="인원차량" localSheetId="11">#REF!</definedName>
    <definedName name="인원차량" localSheetId="10">#REF!</definedName>
    <definedName name="인원차량" localSheetId="16">#REF!</definedName>
    <definedName name="인원차량" localSheetId="13">#REF!</definedName>
    <definedName name="인원차량" localSheetId="12">#REF!</definedName>
    <definedName name="인원차량" localSheetId="15">#REF!</definedName>
    <definedName name="인원차량" localSheetId="14">#REF!</definedName>
    <definedName name="인원차량" localSheetId="20">#REF!</definedName>
    <definedName name="인원차량" localSheetId="17">#REF!</definedName>
    <definedName name="인원차량" localSheetId="19">#REF!</definedName>
    <definedName name="인원차량" localSheetId="18">#REF!</definedName>
    <definedName name="인원차량" localSheetId="24">#REF!</definedName>
    <definedName name="인원차량" localSheetId="22">#REF!</definedName>
    <definedName name="인원차량" localSheetId="21">#REF!</definedName>
    <definedName name="인원차량" localSheetId="23">#REF!</definedName>
    <definedName name="인원차량" localSheetId="25">#REF!</definedName>
    <definedName name="인원차량" localSheetId="26">#REF!</definedName>
    <definedName name="인원차량" localSheetId="27">#REF!</definedName>
    <definedName name="인원차량" localSheetId="28">#REF!</definedName>
    <definedName name="인원차량" localSheetId="32">#REF!</definedName>
    <definedName name="인원차량" localSheetId="33">#REF!</definedName>
    <definedName name="인원차량" localSheetId="34">#REF!</definedName>
    <definedName name="인원차량" localSheetId="35">#REF!</definedName>
    <definedName name="인원차량" localSheetId="29">#REF!</definedName>
    <definedName name="인원차량" localSheetId="30">#REF!</definedName>
    <definedName name="인원차량" localSheetId="31">#REF!</definedName>
    <definedName name="인원차량" localSheetId="36">#REF!</definedName>
    <definedName name="인원차량" localSheetId="37">#REF!</definedName>
    <definedName name="인원차량" localSheetId="38">#REF!</definedName>
    <definedName name="인원차량" localSheetId="39">#REF!</definedName>
    <definedName name="인원차량" localSheetId="40">#REF!</definedName>
    <definedName name="인원차량" localSheetId="41">#REF!</definedName>
    <definedName name="인원차량" localSheetId="42">#REF!</definedName>
    <definedName name="인원차량" localSheetId="43">#REF!</definedName>
    <definedName name="인원차량" localSheetId="44">#REF!</definedName>
    <definedName name="인원차량" localSheetId="61">#REF!</definedName>
    <definedName name="인원차량" localSheetId="60">#REF!</definedName>
    <definedName name="인원차량" localSheetId="47">#REF!</definedName>
    <definedName name="인원차량" localSheetId="46">#REF!</definedName>
    <definedName name="인원차량" localSheetId="45">#REF!</definedName>
    <definedName name="인원차량" localSheetId="48">#REF!</definedName>
    <definedName name="인원차량" localSheetId="50">#REF!</definedName>
    <definedName name="인원차량" localSheetId="51">#REF!</definedName>
    <definedName name="인원차량" localSheetId="52">#REF!</definedName>
    <definedName name="인원차량" localSheetId="49">#REF!</definedName>
    <definedName name="인원차량" localSheetId="55">#REF!</definedName>
    <definedName name="인원차량" localSheetId="58">#REF!</definedName>
    <definedName name="인원차량" localSheetId="53">#REF!</definedName>
    <definedName name="인원차량" localSheetId="57">#REF!</definedName>
    <definedName name="인원차량" localSheetId="59">#REF!</definedName>
    <definedName name="인원차량" localSheetId="54">#REF!</definedName>
    <definedName name="인원차량" localSheetId="56">#REF!</definedName>
    <definedName name="인원차량" localSheetId="62">#REF!</definedName>
    <definedName name="인원차량">#REF!</definedName>
    <definedName name="일단끝" localSheetId="2">#REF!</definedName>
    <definedName name="일단끝" localSheetId="1">#REF!</definedName>
    <definedName name="일단끝" localSheetId="3">#REF!</definedName>
    <definedName name="일단끝" localSheetId="7">#REF!</definedName>
    <definedName name="일단끝" localSheetId="4">#REF!</definedName>
    <definedName name="일단끝" localSheetId="5">#REF!</definedName>
    <definedName name="일단끝" localSheetId="6">#REF!</definedName>
    <definedName name="일단끝" localSheetId="8">#REF!</definedName>
    <definedName name="일단끝" localSheetId="9">#REF!</definedName>
    <definedName name="일단끝" localSheetId="11">#REF!</definedName>
    <definedName name="일단끝" localSheetId="10">#REF!</definedName>
    <definedName name="일단끝" localSheetId="16">#REF!</definedName>
    <definedName name="일단끝" localSheetId="13">#REF!</definedName>
    <definedName name="일단끝" localSheetId="12">#REF!</definedName>
    <definedName name="일단끝" localSheetId="15">#REF!</definedName>
    <definedName name="일단끝" localSheetId="14">#REF!</definedName>
    <definedName name="일단끝" localSheetId="20">#REF!</definedName>
    <definedName name="일단끝" localSheetId="17">#REF!</definedName>
    <definedName name="일단끝" localSheetId="19">#REF!</definedName>
    <definedName name="일단끝" localSheetId="18">#REF!</definedName>
    <definedName name="일단끝" localSheetId="24">#REF!</definedName>
    <definedName name="일단끝" localSheetId="22">#REF!</definedName>
    <definedName name="일단끝" localSheetId="21">#REF!</definedName>
    <definedName name="일단끝" localSheetId="23">#REF!</definedName>
    <definedName name="일단끝" localSheetId="25">#REF!</definedName>
    <definedName name="일단끝" localSheetId="26">#REF!</definedName>
    <definedName name="일단끝" localSheetId="27">#REF!</definedName>
    <definedName name="일단끝" localSheetId="28">#REF!</definedName>
    <definedName name="일단끝" localSheetId="32">#REF!</definedName>
    <definedName name="일단끝" localSheetId="33">#REF!</definedName>
    <definedName name="일단끝" localSheetId="34">#REF!</definedName>
    <definedName name="일단끝" localSheetId="35">#REF!</definedName>
    <definedName name="일단끝" localSheetId="29">#REF!</definedName>
    <definedName name="일단끝" localSheetId="30">#REF!</definedName>
    <definedName name="일단끝" localSheetId="31">#REF!</definedName>
    <definedName name="일단끝" localSheetId="36">#REF!</definedName>
    <definedName name="일단끝" localSheetId="37">#REF!</definedName>
    <definedName name="일단끝" localSheetId="38">#REF!</definedName>
    <definedName name="일단끝" localSheetId="39">#REF!</definedName>
    <definedName name="일단끝" localSheetId="40">#REF!</definedName>
    <definedName name="일단끝" localSheetId="41">#REF!</definedName>
    <definedName name="일단끝" localSheetId="42">#REF!</definedName>
    <definedName name="일단끝" localSheetId="43">#REF!</definedName>
    <definedName name="일단끝" localSheetId="44">#REF!</definedName>
    <definedName name="일단끝" localSheetId="61">#REF!</definedName>
    <definedName name="일단끝" localSheetId="60">#REF!</definedName>
    <definedName name="일단끝" localSheetId="47">#REF!</definedName>
    <definedName name="일단끝" localSheetId="46">#REF!</definedName>
    <definedName name="일단끝" localSheetId="45">#REF!</definedName>
    <definedName name="일단끝" localSheetId="48">#REF!</definedName>
    <definedName name="일단끝" localSheetId="50">#REF!</definedName>
    <definedName name="일단끝" localSheetId="51">#REF!</definedName>
    <definedName name="일단끝" localSheetId="52">#REF!</definedName>
    <definedName name="일단끝" localSheetId="49">#REF!</definedName>
    <definedName name="일단끝" localSheetId="55">#REF!</definedName>
    <definedName name="일단끝" localSheetId="58">#REF!</definedName>
    <definedName name="일단끝" localSheetId="53">#REF!</definedName>
    <definedName name="일단끝" localSheetId="57">#REF!</definedName>
    <definedName name="일단끝" localSheetId="59">#REF!</definedName>
    <definedName name="일단끝" localSheetId="54">#REF!</definedName>
    <definedName name="일단끝" localSheetId="56">#REF!</definedName>
    <definedName name="일단끝" localSheetId="62">#REF!</definedName>
    <definedName name="일단끝">#REF!</definedName>
    <definedName name="일정표" localSheetId="2">'[19]사업계획(97년)'!#REF!</definedName>
    <definedName name="일정표" localSheetId="1">'[19]사업계획(97년)'!#REF!</definedName>
    <definedName name="일정표" localSheetId="3">'[19]사업계획(97년)'!#REF!</definedName>
    <definedName name="일정표" localSheetId="7">'[19]사업계획(97년)'!#REF!</definedName>
    <definedName name="일정표" localSheetId="4">'[19]사업계획(97년)'!#REF!</definedName>
    <definedName name="일정표" localSheetId="5">'[19]사업계획(97년)'!#REF!</definedName>
    <definedName name="일정표" localSheetId="6">'[19]사업계획(97년)'!#REF!</definedName>
    <definedName name="일정표" localSheetId="8">'[19]사업계획(97년)'!#REF!</definedName>
    <definedName name="일정표" localSheetId="9">'[19]사업계획(97년)'!#REF!</definedName>
    <definedName name="일정표" localSheetId="11">'[19]사업계획(97년)'!#REF!</definedName>
    <definedName name="일정표" localSheetId="10">'[19]사업계획(97년)'!#REF!</definedName>
    <definedName name="일정표" localSheetId="16">'[19]사업계획(97년)'!#REF!</definedName>
    <definedName name="일정표" localSheetId="13">'[19]사업계획(97년)'!#REF!</definedName>
    <definedName name="일정표" localSheetId="12">'[19]사업계획(97년)'!#REF!</definedName>
    <definedName name="일정표" localSheetId="15">'[19]사업계획(97년)'!#REF!</definedName>
    <definedName name="일정표" localSheetId="14">'[19]사업계획(97년)'!#REF!</definedName>
    <definedName name="일정표" localSheetId="20">'[19]사업계획(97년)'!#REF!</definedName>
    <definedName name="일정표" localSheetId="17">'[19]사업계획(97년)'!#REF!</definedName>
    <definedName name="일정표" localSheetId="19">'[19]사업계획(97년)'!#REF!</definedName>
    <definedName name="일정표" localSheetId="18">'[19]사업계획(97년)'!#REF!</definedName>
    <definedName name="일정표" localSheetId="24">'[19]사업계획(97년)'!#REF!</definedName>
    <definedName name="일정표" localSheetId="22">'[19]사업계획(97년)'!#REF!</definedName>
    <definedName name="일정표" localSheetId="21">'[19]사업계획(97년)'!#REF!</definedName>
    <definedName name="일정표" localSheetId="23">'[19]사업계획(97년)'!#REF!</definedName>
    <definedName name="일정표" localSheetId="25">'[19]사업계획(97년)'!#REF!</definedName>
    <definedName name="일정표" localSheetId="26">'[19]사업계획(97년)'!#REF!</definedName>
    <definedName name="일정표" localSheetId="27">'[19]사업계획(97년)'!#REF!</definedName>
    <definedName name="일정표" localSheetId="28">'[19]사업계획(97년)'!#REF!</definedName>
    <definedName name="일정표" localSheetId="32">'[19]사업계획(97년)'!#REF!</definedName>
    <definedName name="일정표" localSheetId="33">'[19]사업계획(97년)'!#REF!</definedName>
    <definedName name="일정표" localSheetId="34">'[19]사업계획(97년)'!#REF!</definedName>
    <definedName name="일정표" localSheetId="35">'[19]사업계획(97년)'!#REF!</definedName>
    <definedName name="일정표" localSheetId="29">'[19]사업계획(97년)'!#REF!</definedName>
    <definedName name="일정표" localSheetId="30">'[19]사업계획(97년)'!#REF!</definedName>
    <definedName name="일정표" localSheetId="31">'[19]사업계획(97년)'!#REF!</definedName>
    <definedName name="일정표" localSheetId="36">'[19]사업계획(97년)'!#REF!</definedName>
    <definedName name="일정표" localSheetId="37">'[19]사업계획(97년)'!#REF!</definedName>
    <definedName name="일정표" localSheetId="38">'[19]사업계획(97년)'!#REF!</definedName>
    <definedName name="일정표" localSheetId="39">'[19]사업계획(97년)'!#REF!</definedName>
    <definedName name="일정표" localSheetId="40">'[19]사업계획(97년)'!#REF!</definedName>
    <definedName name="일정표" localSheetId="41">'[19]사업계획(97년)'!#REF!</definedName>
    <definedName name="일정표" localSheetId="42">'[19]사업계획(97년)'!#REF!</definedName>
    <definedName name="일정표" localSheetId="43">'[19]사업계획(97년)'!#REF!</definedName>
    <definedName name="일정표" localSheetId="44">'[19]사업계획(97년)'!#REF!</definedName>
    <definedName name="일정표" localSheetId="61">'[19]사업계획(97년)'!#REF!</definedName>
    <definedName name="일정표" localSheetId="60">'[19]사업계획(97년)'!#REF!</definedName>
    <definedName name="일정표" localSheetId="47">'[19]사업계획(97년)'!#REF!</definedName>
    <definedName name="일정표" localSheetId="46">'[19]사업계획(97년)'!#REF!</definedName>
    <definedName name="일정표" localSheetId="45">'[19]사업계획(97년)'!#REF!</definedName>
    <definedName name="일정표" localSheetId="48">'[19]사업계획(97년)'!#REF!</definedName>
    <definedName name="일정표" localSheetId="50">'[19]사업계획(97년)'!#REF!</definedName>
    <definedName name="일정표" localSheetId="51">'[19]사업계획(97년)'!#REF!</definedName>
    <definedName name="일정표" localSheetId="52">'[19]사업계획(97년)'!#REF!</definedName>
    <definedName name="일정표" localSheetId="49">'[19]사업계획(97년)'!#REF!</definedName>
    <definedName name="일정표" localSheetId="55">'[19]사업계획(97년)'!#REF!</definedName>
    <definedName name="일정표" localSheetId="58">'[19]사업계획(97년)'!#REF!</definedName>
    <definedName name="일정표" localSheetId="53">'[19]사업계획(97년)'!#REF!</definedName>
    <definedName name="일정표" localSheetId="57">'[19]사업계획(97년)'!#REF!</definedName>
    <definedName name="일정표" localSheetId="59">'[19]사업계획(97년)'!#REF!</definedName>
    <definedName name="일정표" localSheetId="54">'[19]사업계획(97년)'!#REF!</definedName>
    <definedName name="일정표" localSheetId="56">'[19]사업계획(97년)'!#REF!</definedName>
    <definedName name="일정표" localSheetId="62">'[19]사업계획(97년)'!#REF!</definedName>
    <definedName name="일정표">'[19]사업계획(97년)'!#REF!</definedName>
    <definedName name="임경재" localSheetId="2">'[40]사업계획(97년)'!#REF!</definedName>
    <definedName name="임경재" localSheetId="1">'[40]사업계획(97년)'!#REF!</definedName>
    <definedName name="임경재" localSheetId="3">'[40]사업계획(97년)'!#REF!</definedName>
    <definedName name="임경재" localSheetId="7">'[40]사업계획(97년)'!#REF!</definedName>
    <definedName name="임경재" localSheetId="4">'[40]사업계획(97년)'!#REF!</definedName>
    <definedName name="임경재" localSheetId="5">'[40]사업계획(97년)'!#REF!</definedName>
    <definedName name="임경재" localSheetId="6">'[40]사업계획(97년)'!#REF!</definedName>
    <definedName name="임경재" localSheetId="8">'[40]사업계획(97년)'!#REF!</definedName>
    <definedName name="임경재" localSheetId="9">'[40]사업계획(97년)'!#REF!</definedName>
    <definedName name="임경재" localSheetId="11">'[40]사업계획(97년)'!#REF!</definedName>
    <definedName name="임경재" localSheetId="10">'[40]사업계획(97년)'!#REF!</definedName>
    <definedName name="임경재" localSheetId="16">'[40]사업계획(97년)'!#REF!</definedName>
    <definedName name="임경재" localSheetId="13">'[40]사업계획(97년)'!#REF!</definedName>
    <definedName name="임경재" localSheetId="12">'[40]사업계획(97년)'!#REF!</definedName>
    <definedName name="임경재" localSheetId="15">'[40]사업계획(97년)'!#REF!</definedName>
    <definedName name="임경재" localSheetId="14">'[40]사업계획(97년)'!#REF!</definedName>
    <definedName name="임경재" localSheetId="20">'[40]사업계획(97년)'!#REF!</definedName>
    <definedName name="임경재" localSheetId="17">'[40]사업계획(97년)'!#REF!</definedName>
    <definedName name="임경재" localSheetId="19">'[40]사업계획(97년)'!#REF!</definedName>
    <definedName name="임경재" localSheetId="18">'[40]사업계획(97년)'!#REF!</definedName>
    <definedName name="임경재" localSheetId="24">'[40]사업계획(97년)'!#REF!</definedName>
    <definedName name="임경재" localSheetId="22">'[40]사업계획(97년)'!#REF!</definedName>
    <definedName name="임경재" localSheetId="21">'[40]사업계획(97년)'!#REF!</definedName>
    <definedName name="임경재" localSheetId="23">'[40]사업계획(97년)'!#REF!</definedName>
    <definedName name="임경재" localSheetId="25">'[40]사업계획(97년)'!#REF!</definedName>
    <definedName name="임경재" localSheetId="26">'[40]사업계획(97년)'!#REF!</definedName>
    <definedName name="임경재" localSheetId="27">'[40]사업계획(97년)'!#REF!</definedName>
    <definedName name="임경재" localSheetId="28">'[40]사업계획(97년)'!#REF!</definedName>
    <definedName name="임경재" localSheetId="32">'[40]사업계획(97년)'!#REF!</definedName>
    <definedName name="임경재" localSheetId="33">'[40]사업계획(97년)'!#REF!</definedName>
    <definedName name="임경재" localSheetId="34">'[40]사업계획(97년)'!#REF!</definedName>
    <definedName name="임경재" localSheetId="35">'[40]사업계획(97년)'!#REF!</definedName>
    <definedName name="임경재" localSheetId="29">'[40]사업계획(97년)'!#REF!</definedName>
    <definedName name="임경재" localSheetId="30">'[40]사업계획(97년)'!#REF!</definedName>
    <definedName name="임경재" localSheetId="31">'[40]사업계획(97년)'!#REF!</definedName>
    <definedName name="임경재" localSheetId="36">'[40]사업계획(97년)'!#REF!</definedName>
    <definedName name="임경재" localSheetId="37">'[40]사업계획(97년)'!#REF!</definedName>
    <definedName name="임경재" localSheetId="38">'[40]사업계획(97년)'!#REF!</definedName>
    <definedName name="임경재" localSheetId="39">'[40]사업계획(97년)'!#REF!</definedName>
    <definedName name="임경재" localSheetId="40">'[40]사업계획(97년)'!#REF!</definedName>
    <definedName name="임경재" localSheetId="41">'[40]사업계획(97년)'!#REF!</definedName>
    <definedName name="임경재" localSheetId="42">'[40]사업계획(97년)'!#REF!</definedName>
    <definedName name="임경재" localSheetId="43">'[40]사업계획(97년)'!#REF!</definedName>
    <definedName name="임경재" localSheetId="44">'[40]사업계획(97년)'!#REF!</definedName>
    <definedName name="임경재" localSheetId="61">'[40]사업계획(97년)'!#REF!</definedName>
    <definedName name="임경재" localSheetId="60">'[40]사업계획(97년)'!#REF!</definedName>
    <definedName name="임경재" localSheetId="47">'[40]사업계획(97년)'!#REF!</definedName>
    <definedName name="임경재" localSheetId="46">'[40]사업계획(97년)'!#REF!</definedName>
    <definedName name="임경재" localSheetId="45">'[40]사업계획(97년)'!#REF!</definedName>
    <definedName name="임경재" localSheetId="48">'[40]사업계획(97년)'!#REF!</definedName>
    <definedName name="임경재" localSheetId="50">'[40]사업계획(97년)'!#REF!</definedName>
    <definedName name="임경재" localSheetId="51">'[40]사업계획(97년)'!#REF!</definedName>
    <definedName name="임경재" localSheetId="52">'[40]사업계획(97년)'!#REF!</definedName>
    <definedName name="임경재" localSheetId="49">'[40]사업계획(97년)'!#REF!</definedName>
    <definedName name="임경재" localSheetId="55">'[40]사업계획(97년)'!#REF!</definedName>
    <definedName name="임경재" localSheetId="58">'[40]사업계획(97년)'!#REF!</definedName>
    <definedName name="임경재" localSheetId="53">'[40]사업계획(97년)'!#REF!</definedName>
    <definedName name="임경재" localSheetId="57">'[40]사업계획(97년)'!#REF!</definedName>
    <definedName name="임경재" localSheetId="59">'[40]사업계획(97년)'!#REF!</definedName>
    <definedName name="임경재" localSheetId="54">'[40]사업계획(97년)'!#REF!</definedName>
    <definedName name="임경재" localSheetId="56">'[40]사업계획(97년)'!#REF!</definedName>
    <definedName name="임경재" localSheetId="62">'[40]사업계획(97년)'!#REF!</definedName>
    <definedName name="임경재">'[40]사업계획(97년)'!#REF!</definedName>
    <definedName name="입고" localSheetId="2">#REF!</definedName>
    <definedName name="입고" localSheetId="1">#REF!</definedName>
    <definedName name="입고" localSheetId="3">#REF!</definedName>
    <definedName name="입고" localSheetId="7">#REF!</definedName>
    <definedName name="입고" localSheetId="4">#REF!</definedName>
    <definedName name="입고" localSheetId="5">#REF!</definedName>
    <definedName name="입고" localSheetId="6">#REF!</definedName>
    <definedName name="입고" localSheetId="8">#REF!</definedName>
    <definedName name="입고" localSheetId="9">#REF!</definedName>
    <definedName name="입고" localSheetId="11">#REF!</definedName>
    <definedName name="입고" localSheetId="10">#REF!</definedName>
    <definedName name="입고" localSheetId="16">#REF!</definedName>
    <definedName name="입고" localSheetId="13">#REF!</definedName>
    <definedName name="입고" localSheetId="12">#REF!</definedName>
    <definedName name="입고" localSheetId="15">#REF!</definedName>
    <definedName name="입고" localSheetId="14">#REF!</definedName>
    <definedName name="입고" localSheetId="20">#REF!</definedName>
    <definedName name="입고" localSheetId="17">#REF!</definedName>
    <definedName name="입고" localSheetId="19">#REF!</definedName>
    <definedName name="입고" localSheetId="18">#REF!</definedName>
    <definedName name="입고" localSheetId="24">#REF!</definedName>
    <definedName name="입고" localSheetId="22">#REF!</definedName>
    <definedName name="입고" localSheetId="21">#REF!</definedName>
    <definedName name="입고" localSheetId="23">#REF!</definedName>
    <definedName name="입고" localSheetId="25">#REF!</definedName>
    <definedName name="입고" localSheetId="26">#REF!</definedName>
    <definedName name="입고" localSheetId="27">#REF!</definedName>
    <definedName name="입고" localSheetId="28">#REF!</definedName>
    <definedName name="입고" localSheetId="32">#REF!</definedName>
    <definedName name="입고" localSheetId="33">#REF!</definedName>
    <definedName name="입고" localSheetId="34">#REF!</definedName>
    <definedName name="입고" localSheetId="35">#REF!</definedName>
    <definedName name="입고" localSheetId="29">#REF!</definedName>
    <definedName name="입고" localSheetId="30">#REF!</definedName>
    <definedName name="입고" localSheetId="31">#REF!</definedName>
    <definedName name="입고" localSheetId="36">#REF!</definedName>
    <definedName name="입고" localSheetId="37">#REF!</definedName>
    <definedName name="입고" localSheetId="38">#REF!</definedName>
    <definedName name="입고" localSheetId="39">#REF!</definedName>
    <definedName name="입고" localSheetId="40">#REF!</definedName>
    <definedName name="입고" localSheetId="41">#REF!</definedName>
    <definedName name="입고" localSheetId="42">#REF!</definedName>
    <definedName name="입고" localSheetId="43">#REF!</definedName>
    <definedName name="입고" localSheetId="44">#REF!</definedName>
    <definedName name="입고" localSheetId="61">#REF!</definedName>
    <definedName name="입고" localSheetId="60">#REF!</definedName>
    <definedName name="입고" localSheetId="47">#REF!</definedName>
    <definedName name="입고" localSheetId="46">#REF!</definedName>
    <definedName name="입고" localSheetId="45">#REF!</definedName>
    <definedName name="입고" localSheetId="48">#REF!</definedName>
    <definedName name="입고" localSheetId="50">#REF!</definedName>
    <definedName name="입고" localSheetId="51">#REF!</definedName>
    <definedName name="입고" localSheetId="52">#REF!</definedName>
    <definedName name="입고" localSheetId="49">#REF!</definedName>
    <definedName name="입고" localSheetId="55">#REF!</definedName>
    <definedName name="입고" localSheetId="58">#REF!</definedName>
    <definedName name="입고" localSheetId="53">#REF!</definedName>
    <definedName name="입고" localSheetId="57">#REF!</definedName>
    <definedName name="입고" localSheetId="59">#REF!</definedName>
    <definedName name="입고" localSheetId="54">#REF!</definedName>
    <definedName name="입고" localSheetId="56">#REF!</definedName>
    <definedName name="입고" localSheetId="62">#REF!</definedName>
    <definedName name="입고">#REF!</definedName>
    <definedName name="ㅈ" localSheetId="2">'[11]사업계획(97년)'!#REF!</definedName>
    <definedName name="ㅈ" localSheetId="1">'[11]사업계획(97년)'!#REF!</definedName>
    <definedName name="ㅈ" localSheetId="3">'[11]사업계획(97년)'!#REF!</definedName>
    <definedName name="ㅈ" localSheetId="7">'[11]사업계획(97년)'!#REF!</definedName>
    <definedName name="ㅈ" localSheetId="4">'[11]사업계획(97년)'!#REF!</definedName>
    <definedName name="ㅈ" localSheetId="5">'[11]사업계획(97년)'!#REF!</definedName>
    <definedName name="ㅈ" localSheetId="6">'[11]사업계획(97년)'!#REF!</definedName>
    <definedName name="ㅈ" localSheetId="8">'[11]사업계획(97년)'!#REF!</definedName>
    <definedName name="ㅈ" localSheetId="9">'[11]사업계획(97년)'!#REF!</definedName>
    <definedName name="ㅈ" localSheetId="11">'[11]사업계획(97년)'!#REF!</definedName>
    <definedName name="ㅈ" localSheetId="10">'[11]사업계획(97년)'!#REF!</definedName>
    <definedName name="ㅈ" localSheetId="16">'[11]사업계획(97년)'!#REF!</definedName>
    <definedName name="ㅈ" localSheetId="13">'[11]사업계획(97년)'!#REF!</definedName>
    <definedName name="ㅈ" localSheetId="12">'[11]사업계획(97년)'!#REF!</definedName>
    <definedName name="ㅈ" localSheetId="15">'[11]사업계획(97년)'!#REF!</definedName>
    <definedName name="ㅈ" localSheetId="14">'[11]사업계획(97년)'!#REF!</definedName>
    <definedName name="ㅈ" localSheetId="20">'[11]사업계획(97년)'!#REF!</definedName>
    <definedName name="ㅈ" localSheetId="17">'[11]사업계획(97년)'!#REF!</definedName>
    <definedName name="ㅈ" localSheetId="19">'[11]사업계획(97년)'!#REF!</definedName>
    <definedName name="ㅈ" localSheetId="18">'[11]사업계획(97년)'!#REF!</definedName>
    <definedName name="ㅈ" localSheetId="24">'[11]사업계획(97년)'!#REF!</definedName>
    <definedName name="ㅈ" localSheetId="22">'[11]사업계획(97년)'!#REF!</definedName>
    <definedName name="ㅈ" localSheetId="21">'[11]사업계획(97년)'!#REF!</definedName>
    <definedName name="ㅈ" localSheetId="23">'[11]사업계획(97년)'!#REF!</definedName>
    <definedName name="ㅈ" localSheetId="25">'[11]사업계획(97년)'!#REF!</definedName>
    <definedName name="ㅈ" localSheetId="26">'[11]사업계획(97년)'!#REF!</definedName>
    <definedName name="ㅈ" localSheetId="27">'[11]사업계획(97년)'!#REF!</definedName>
    <definedName name="ㅈ" localSheetId="28">'[11]사업계획(97년)'!#REF!</definedName>
    <definedName name="ㅈ" localSheetId="32">'[11]사업계획(97년)'!#REF!</definedName>
    <definedName name="ㅈ" localSheetId="33">'[11]사업계획(97년)'!#REF!</definedName>
    <definedName name="ㅈ" localSheetId="34">'[11]사업계획(97년)'!#REF!</definedName>
    <definedName name="ㅈ" localSheetId="35">'[11]사업계획(97년)'!#REF!</definedName>
    <definedName name="ㅈ" localSheetId="29">'[11]사업계획(97년)'!#REF!</definedName>
    <definedName name="ㅈ" localSheetId="30">'[11]사업계획(97년)'!#REF!</definedName>
    <definedName name="ㅈ" localSheetId="31">'[11]사업계획(97년)'!#REF!</definedName>
    <definedName name="ㅈ" localSheetId="36">'[11]사업계획(97년)'!#REF!</definedName>
    <definedName name="ㅈ" localSheetId="37">'[11]사업계획(97년)'!#REF!</definedName>
    <definedName name="ㅈ" localSheetId="38">'[11]사업계획(97년)'!#REF!</definedName>
    <definedName name="ㅈ" localSheetId="39">'[11]사업계획(97년)'!#REF!</definedName>
    <definedName name="ㅈ" localSheetId="40">'[11]사업계획(97년)'!#REF!</definedName>
    <definedName name="ㅈ" localSheetId="41">'[11]사업계획(97년)'!#REF!</definedName>
    <definedName name="ㅈ" localSheetId="42">'[11]사업계획(97년)'!#REF!</definedName>
    <definedName name="ㅈ" localSheetId="43">'[11]사업계획(97년)'!#REF!</definedName>
    <definedName name="ㅈ" localSheetId="44">'[11]사업계획(97년)'!#REF!</definedName>
    <definedName name="ㅈ" localSheetId="61">'[11]사업계획(97년)'!#REF!</definedName>
    <definedName name="ㅈ" localSheetId="60">'[11]사업계획(97년)'!#REF!</definedName>
    <definedName name="ㅈ" localSheetId="47">'[11]사업계획(97년)'!#REF!</definedName>
    <definedName name="ㅈ" localSheetId="46">'[11]사업계획(97년)'!#REF!</definedName>
    <definedName name="ㅈ" localSheetId="45">'[11]사업계획(97년)'!#REF!</definedName>
    <definedName name="ㅈ" localSheetId="48">'[11]사업계획(97년)'!#REF!</definedName>
    <definedName name="ㅈ" localSheetId="50">'[11]사업계획(97년)'!#REF!</definedName>
    <definedName name="ㅈ" localSheetId="51">'[11]사업계획(97년)'!#REF!</definedName>
    <definedName name="ㅈ" localSheetId="52">'[11]사업계획(97년)'!#REF!</definedName>
    <definedName name="ㅈ" localSheetId="49">'[11]사업계획(97년)'!#REF!</definedName>
    <definedName name="ㅈ" localSheetId="55">'[11]사업계획(97년)'!#REF!</definedName>
    <definedName name="ㅈ" localSheetId="58">'[11]사업계획(97년)'!#REF!</definedName>
    <definedName name="ㅈ" localSheetId="53">'[11]사업계획(97년)'!#REF!</definedName>
    <definedName name="ㅈ" localSheetId="57">'[11]사업계획(97년)'!#REF!</definedName>
    <definedName name="ㅈ" localSheetId="59">'[11]사업계획(97년)'!#REF!</definedName>
    <definedName name="ㅈ" localSheetId="54">'[11]사업계획(97년)'!#REF!</definedName>
    <definedName name="ㅈ" localSheetId="56">'[11]사업계획(97년)'!#REF!</definedName>
    <definedName name="ㅈ" localSheetId="62">'[11]사업계획(97년)'!#REF!</definedName>
    <definedName name="ㅈ">'[11]사업계획(97년)'!#REF!</definedName>
    <definedName name="ㅈㄷㄳ" localSheetId="2">#REF!</definedName>
    <definedName name="ㅈㄷㄳ" localSheetId="1">#REF!</definedName>
    <definedName name="ㅈㄷㄳ" localSheetId="3">#REF!</definedName>
    <definedName name="ㅈㄷㄳ" localSheetId="7">#REF!</definedName>
    <definedName name="ㅈㄷㄳ" localSheetId="4">#REF!</definedName>
    <definedName name="ㅈㄷㄳ" localSheetId="5">#REF!</definedName>
    <definedName name="ㅈㄷㄳ" localSheetId="6">#REF!</definedName>
    <definedName name="ㅈㄷㄳ" localSheetId="8">#REF!</definedName>
    <definedName name="ㅈㄷㄳ" localSheetId="9">#REF!</definedName>
    <definedName name="ㅈㄷㄳ" localSheetId="11">#REF!</definedName>
    <definedName name="ㅈㄷㄳ" localSheetId="10">#REF!</definedName>
    <definedName name="ㅈㄷㄳ" localSheetId="16">#REF!</definedName>
    <definedName name="ㅈㄷㄳ" localSheetId="13">#REF!</definedName>
    <definedName name="ㅈㄷㄳ" localSheetId="12">#REF!</definedName>
    <definedName name="ㅈㄷㄳ" localSheetId="15">#REF!</definedName>
    <definedName name="ㅈㄷㄳ" localSheetId="14">#REF!</definedName>
    <definedName name="ㅈㄷㄳ" localSheetId="20">#REF!</definedName>
    <definedName name="ㅈㄷㄳ" localSheetId="17">#REF!</definedName>
    <definedName name="ㅈㄷㄳ" localSheetId="19">#REF!</definedName>
    <definedName name="ㅈㄷㄳ" localSheetId="18">#REF!</definedName>
    <definedName name="ㅈㄷㄳ" localSheetId="24">#REF!</definedName>
    <definedName name="ㅈㄷㄳ" localSheetId="22">#REF!</definedName>
    <definedName name="ㅈㄷㄳ" localSheetId="21">#REF!</definedName>
    <definedName name="ㅈㄷㄳ" localSheetId="23">#REF!</definedName>
    <definedName name="ㅈㄷㄳ" localSheetId="25">#REF!</definedName>
    <definedName name="ㅈㄷㄳ" localSheetId="26">#REF!</definedName>
    <definedName name="ㅈㄷㄳ" localSheetId="27">#REF!</definedName>
    <definedName name="ㅈㄷㄳ" localSheetId="28">#REF!</definedName>
    <definedName name="ㅈㄷㄳ" localSheetId="32">#REF!</definedName>
    <definedName name="ㅈㄷㄳ" localSheetId="33">#REF!</definedName>
    <definedName name="ㅈㄷㄳ" localSheetId="34">#REF!</definedName>
    <definedName name="ㅈㄷㄳ" localSheetId="35">#REF!</definedName>
    <definedName name="ㅈㄷㄳ" localSheetId="29">#REF!</definedName>
    <definedName name="ㅈㄷㄳ" localSheetId="30">#REF!</definedName>
    <definedName name="ㅈㄷㄳ" localSheetId="31">#REF!</definedName>
    <definedName name="ㅈㄷㄳ" localSheetId="36">#REF!</definedName>
    <definedName name="ㅈㄷㄳ" localSheetId="37">#REF!</definedName>
    <definedName name="ㅈㄷㄳ" localSheetId="38">#REF!</definedName>
    <definedName name="ㅈㄷㄳ" localSheetId="39">#REF!</definedName>
    <definedName name="ㅈㄷㄳ" localSheetId="40">#REF!</definedName>
    <definedName name="ㅈㄷㄳ" localSheetId="41">#REF!</definedName>
    <definedName name="ㅈㄷㄳ" localSheetId="42">#REF!</definedName>
    <definedName name="ㅈㄷㄳ" localSheetId="43">#REF!</definedName>
    <definedName name="ㅈㄷㄳ" localSheetId="44">#REF!</definedName>
    <definedName name="ㅈㄷㄳ" localSheetId="61">#REF!</definedName>
    <definedName name="ㅈㄷㄳ" localSheetId="60">#REF!</definedName>
    <definedName name="ㅈㄷㄳ" localSheetId="47">#REF!</definedName>
    <definedName name="ㅈㄷㄳ" localSheetId="46">#REF!</definedName>
    <definedName name="ㅈㄷㄳ" localSheetId="45">#REF!</definedName>
    <definedName name="ㅈㄷㄳ" localSheetId="48">#REF!</definedName>
    <definedName name="ㅈㄷㄳ" localSheetId="50">#REF!</definedName>
    <definedName name="ㅈㄷㄳ" localSheetId="51">#REF!</definedName>
    <definedName name="ㅈㄷㄳ" localSheetId="52">#REF!</definedName>
    <definedName name="ㅈㄷㄳ" localSheetId="49">#REF!</definedName>
    <definedName name="ㅈㄷㄳ" localSheetId="55">#REF!</definedName>
    <definedName name="ㅈㄷㄳ" localSheetId="58">#REF!</definedName>
    <definedName name="ㅈㄷㄳ" localSheetId="53">#REF!</definedName>
    <definedName name="ㅈㄷㄳ" localSheetId="57">#REF!</definedName>
    <definedName name="ㅈㄷㄳ" localSheetId="59">#REF!</definedName>
    <definedName name="ㅈㄷㄳ" localSheetId="54">#REF!</definedName>
    <definedName name="ㅈㄷㄳ" localSheetId="56">#REF!</definedName>
    <definedName name="ㅈㄷㄳ" localSheetId="62">#REF!</definedName>
    <definedName name="ㅈㄷㄳ">#REF!</definedName>
    <definedName name="ㅈㅂㄷㄱㄷㅈ" localSheetId="2">#REF!</definedName>
    <definedName name="ㅈㅂㄷㄱㄷㅈ" localSheetId="1">#REF!</definedName>
    <definedName name="ㅈㅂㄷㄱㄷㅈ" localSheetId="3">#REF!</definedName>
    <definedName name="ㅈㅂㄷㄱㄷㅈ" localSheetId="7">#REF!</definedName>
    <definedName name="ㅈㅂㄷㄱㄷㅈ" localSheetId="4">#REF!</definedName>
    <definedName name="ㅈㅂㄷㄱㄷㅈ" localSheetId="5">#REF!</definedName>
    <definedName name="ㅈㅂㄷㄱㄷㅈ" localSheetId="6">#REF!</definedName>
    <definedName name="ㅈㅂㄷㄱㄷㅈ" localSheetId="8">#REF!</definedName>
    <definedName name="ㅈㅂㄷㄱㄷㅈ" localSheetId="9">#REF!</definedName>
    <definedName name="ㅈㅂㄷㄱㄷㅈ" localSheetId="11">#REF!</definedName>
    <definedName name="ㅈㅂㄷㄱㄷㅈ" localSheetId="10">#REF!</definedName>
    <definedName name="ㅈㅂㄷㄱㄷㅈ" localSheetId="16">#REF!</definedName>
    <definedName name="ㅈㅂㄷㄱㄷㅈ" localSheetId="13">#REF!</definedName>
    <definedName name="ㅈㅂㄷㄱㄷㅈ" localSheetId="12">#REF!</definedName>
    <definedName name="ㅈㅂㄷㄱㄷㅈ" localSheetId="15">#REF!</definedName>
    <definedName name="ㅈㅂㄷㄱㄷㅈ" localSheetId="14">#REF!</definedName>
    <definedName name="ㅈㅂㄷㄱㄷㅈ" localSheetId="20">#REF!</definedName>
    <definedName name="ㅈㅂㄷㄱㄷㅈ" localSheetId="17">#REF!</definedName>
    <definedName name="ㅈㅂㄷㄱㄷㅈ" localSheetId="19">#REF!</definedName>
    <definedName name="ㅈㅂㄷㄱㄷㅈ" localSheetId="18">#REF!</definedName>
    <definedName name="ㅈㅂㄷㄱㄷㅈ" localSheetId="24">#REF!</definedName>
    <definedName name="ㅈㅂㄷㄱㄷㅈ" localSheetId="22">#REF!</definedName>
    <definedName name="ㅈㅂㄷㄱㄷㅈ" localSheetId="21">#REF!</definedName>
    <definedName name="ㅈㅂㄷㄱㄷㅈ" localSheetId="23">#REF!</definedName>
    <definedName name="ㅈㅂㄷㄱㄷㅈ" localSheetId="25">#REF!</definedName>
    <definedName name="ㅈㅂㄷㄱㄷㅈ" localSheetId="26">#REF!</definedName>
    <definedName name="ㅈㅂㄷㄱㄷㅈ" localSheetId="27">#REF!</definedName>
    <definedName name="ㅈㅂㄷㄱㄷㅈ" localSheetId="28">#REF!</definedName>
    <definedName name="ㅈㅂㄷㄱㄷㅈ" localSheetId="32">#REF!</definedName>
    <definedName name="ㅈㅂㄷㄱㄷㅈ" localSheetId="33">#REF!</definedName>
    <definedName name="ㅈㅂㄷㄱㄷㅈ" localSheetId="34">#REF!</definedName>
    <definedName name="ㅈㅂㄷㄱㄷㅈ" localSheetId="35">#REF!</definedName>
    <definedName name="ㅈㅂㄷㄱㄷㅈ" localSheetId="29">#REF!</definedName>
    <definedName name="ㅈㅂㄷㄱㄷㅈ" localSheetId="30">#REF!</definedName>
    <definedName name="ㅈㅂㄷㄱㄷㅈ" localSheetId="31">#REF!</definedName>
    <definedName name="ㅈㅂㄷㄱㄷㅈ" localSheetId="36">#REF!</definedName>
    <definedName name="ㅈㅂㄷㄱㄷㅈ" localSheetId="37">#REF!</definedName>
    <definedName name="ㅈㅂㄷㄱㄷㅈ" localSheetId="38">#REF!</definedName>
    <definedName name="ㅈㅂㄷㄱㄷㅈ" localSheetId="39">#REF!</definedName>
    <definedName name="ㅈㅂㄷㄱㄷㅈ" localSheetId="40">#REF!</definedName>
    <definedName name="ㅈㅂㄷㄱㄷㅈ" localSheetId="41">#REF!</definedName>
    <definedName name="ㅈㅂㄷㄱㄷㅈ" localSheetId="42">#REF!</definedName>
    <definedName name="ㅈㅂㄷㄱㄷㅈ" localSheetId="43">#REF!</definedName>
    <definedName name="ㅈㅂㄷㄱㄷㅈ" localSheetId="44">#REF!</definedName>
    <definedName name="ㅈㅂㄷㄱㄷㅈ" localSheetId="61">#REF!</definedName>
    <definedName name="ㅈㅂㄷㄱㄷㅈ" localSheetId="60">#REF!</definedName>
    <definedName name="ㅈㅂㄷㄱㄷㅈ" localSheetId="47">#REF!</definedName>
    <definedName name="ㅈㅂㄷㄱㄷㅈ" localSheetId="46">#REF!</definedName>
    <definedName name="ㅈㅂㄷㄱㄷㅈ" localSheetId="45">#REF!</definedName>
    <definedName name="ㅈㅂㄷㄱㄷㅈ" localSheetId="48">#REF!</definedName>
    <definedName name="ㅈㅂㄷㄱㄷㅈ" localSheetId="50">#REF!</definedName>
    <definedName name="ㅈㅂㄷㄱㄷㅈ" localSheetId="51">#REF!</definedName>
    <definedName name="ㅈㅂㄷㄱㄷㅈ" localSheetId="52">#REF!</definedName>
    <definedName name="ㅈㅂㄷㄱㄷㅈ" localSheetId="49">#REF!</definedName>
    <definedName name="ㅈㅂㄷㄱㄷㅈ" localSheetId="55">#REF!</definedName>
    <definedName name="ㅈㅂㄷㄱㄷㅈ" localSheetId="58">#REF!</definedName>
    <definedName name="ㅈㅂㄷㄱㄷㅈ" localSheetId="53">#REF!</definedName>
    <definedName name="ㅈㅂㄷㄱㄷㅈ" localSheetId="57">#REF!</definedName>
    <definedName name="ㅈㅂㄷㄱㄷㅈ" localSheetId="59">#REF!</definedName>
    <definedName name="ㅈㅂㄷㄱㄷㅈ" localSheetId="54">#REF!</definedName>
    <definedName name="ㅈㅂㄷㄱㄷㅈ" localSheetId="56">#REF!</definedName>
    <definedName name="ㅈㅂㄷㄱㄷㅈ" localSheetId="62">#REF!</definedName>
    <definedName name="ㅈㅂㄷㄱㄷㅈ">#REF!</definedName>
    <definedName name="ㅈㅂㅈㅂ" localSheetId="2">#REF!</definedName>
    <definedName name="ㅈㅂㅈㅂ" localSheetId="1">#REF!</definedName>
    <definedName name="ㅈㅂㅈㅂ" localSheetId="3">#REF!</definedName>
    <definedName name="ㅈㅂㅈㅂ" localSheetId="7">#REF!</definedName>
    <definedName name="ㅈㅂㅈㅂ" localSheetId="4">#REF!</definedName>
    <definedName name="ㅈㅂㅈㅂ" localSheetId="5">#REF!</definedName>
    <definedName name="ㅈㅂㅈㅂ" localSheetId="6">#REF!</definedName>
    <definedName name="ㅈㅂㅈㅂ" localSheetId="8">#REF!</definedName>
    <definedName name="ㅈㅂㅈㅂ" localSheetId="9">#REF!</definedName>
    <definedName name="ㅈㅂㅈㅂ" localSheetId="11">#REF!</definedName>
    <definedName name="ㅈㅂㅈㅂ" localSheetId="10">#REF!</definedName>
    <definedName name="ㅈㅂㅈㅂ" localSheetId="16">#REF!</definedName>
    <definedName name="ㅈㅂㅈㅂ" localSheetId="13">#REF!</definedName>
    <definedName name="ㅈㅂㅈㅂ" localSheetId="12">#REF!</definedName>
    <definedName name="ㅈㅂㅈㅂ" localSheetId="15">#REF!</definedName>
    <definedName name="ㅈㅂㅈㅂ" localSheetId="14">#REF!</definedName>
    <definedName name="ㅈㅂㅈㅂ" localSheetId="20">#REF!</definedName>
    <definedName name="ㅈㅂㅈㅂ" localSheetId="17">#REF!</definedName>
    <definedName name="ㅈㅂㅈㅂ" localSheetId="19">#REF!</definedName>
    <definedName name="ㅈㅂㅈㅂ" localSheetId="18">#REF!</definedName>
    <definedName name="ㅈㅂㅈㅂ" localSheetId="24">#REF!</definedName>
    <definedName name="ㅈㅂㅈㅂ" localSheetId="22">#REF!</definedName>
    <definedName name="ㅈㅂㅈㅂ" localSheetId="21">#REF!</definedName>
    <definedName name="ㅈㅂㅈㅂ" localSheetId="23">#REF!</definedName>
    <definedName name="ㅈㅂㅈㅂ" localSheetId="25">#REF!</definedName>
    <definedName name="ㅈㅂㅈㅂ" localSheetId="26">#REF!</definedName>
    <definedName name="ㅈㅂㅈㅂ" localSheetId="27">#REF!</definedName>
    <definedName name="ㅈㅂㅈㅂ" localSheetId="28">#REF!</definedName>
    <definedName name="ㅈㅂㅈㅂ" localSheetId="32">#REF!</definedName>
    <definedName name="ㅈㅂㅈㅂ" localSheetId="33">#REF!</definedName>
    <definedName name="ㅈㅂㅈㅂ" localSheetId="34">#REF!</definedName>
    <definedName name="ㅈㅂㅈㅂ" localSheetId="35">#REF!</definedName>
    <definedName name="ㅈㅂㅈㅂ" localSheetId="29">#REF!</definedName>
    <definedName name="ㅈㅂㅈㅂ" localSheetId="30">#REF!</definedName>
    <definedName name="ㅈㅂㅈㅂ" localSheetId="31">#REF!</definedName>
    <definedName name="ㅈㅂㅈㅂ" localSheetId="36">#REF!</definedName>
    <definedName name="ㅈㅂㅈㅂ" localSheetId="37">#REF!</definedName>
    <definedName name="ㅈㅂㅈㅂ" localSheetId="38">#REF!</definedName>
    <definedName name="ㅈㅂㅈㅂ" localSheetId="39">#REF!</definedName>
    <definedName name="ㅈㅂㅈㅂ" localSheetId="40">#REF!</definedName>
    <definedName name="ㅈㅂㅈㅂ" localSheetId="41">#REF!</definedName>
    <definedName name="ㅈㅂㅈㅂ" localSheetId="42">#REF!</definedName>
    <definedName name="ㅈㅂㅈㅂ" localSheetId="43">#REF!</definedName>
    <definedName name="ㅈㅂㅈㅂ" localSheetId="44">#REF!</definedName>
    <definedName name="ㅈㅂㅈㅂ" localSheetId="61">#REF!</definedName>
    <definedName name="ㅈㅂㅈㅂ" localSheetId="60">#REF!</definedName>
    <definedName name="ㅈㅂㅈㅂ" localSheetId="47">#REF!</definedName>
    <definedName name="ㅈㅂㅈㅂ" localSheetId="46">#REF!</definedName>
    <definedName name="ㅈㅂㅈㅂ" localSheetId="45">#REF!</definedName>
    <definedName name="ㅈㅂㅈㅂ" localSheetId="48">#REF!</definedName>
    <definedName name="ㅈㅂㅈㅂ" localSheetId="50">#REF!</definedName>
    <definedName name="ㅈㅂㅈㅂ" localSheetId="51">#REF!</definedName>
    <definedName name="ㅈㅂㅈㅂ" localSheetId="52">#REF!</definedName>
    <definedName name="ㅈㅂㅈㅂ" localSheetId="49">#REF!</definedName>
    <definedName name="ㅈㅂㅈㅂ" localSheetId="55">#REF!</definedName>
    <definedName name="ㅈㅂㅈㅂ" localSheetId="58">#REF!</definedName>
    <definedName name="ㅈㅂㅈㅂ" localSheetId="53">#REF!</definedName>
    <definedName name="ㅈㅂㅈㅂ" localSheetId="57">#REF!</definedName>
    <definedName name="ㅈㅂㅈㅂ" localSheetId="59">#REF!</definedName>
    <definedName name="ㅈㅂㅈㅂ" localSheetId="54">#REF!</definedName>
    <definedName name="ㅈㅂㅈㅂ" localSheetId="56">#REF!</definedName>
    <definedName name="ㅈㅂㅈㅂ" localSheetId="62">#REF!</definedName>
    <definedName name="ㅈㅂㅈㅂ">#REF!</definedName>
    <definedName name="ㅈㅈ" localSheetId="2">#REF!</definedName>
    <definedName name="ㅈㅈ" localSheetId="1">#REF!</definedName>
    <definedName name="ㅈㅈ" localSheetId="3">#REF!</definedName>
    <definedName name="ㅈㅈ" localSheetId="7">#REF!</definedName>
    <definedName name="ㅈㅈ" localSheetId="4">#REF!</definedName>
    <definedName name="ㅈㅈ" localSheetId="5">#REF!</definedName>
    <definedName name="ㅈㅈ" localSheetId="6">#REF!</definedName>
    <definedName name="ㅈㅈ" localSheetId="8">#REF!</definedName>
    <definedName name="ㅈㅈ" localSheetId="9">#REF!</definedName>
    <definedName name="ㅈㅈ" localSheetId="11">#REF!</definedName>
    <definedName name="ㅈㅈ" localSheetId="10">#REF!</definedName>
    <definedName name="ㅈㅈ" localSheetId="16">#REF!</definedName>
    <definedName name="ㅈㅈ" localSheetId="13">#REF!</definedName>
    <definedName name="ㅈㅈ" localSheetId="12">#REF!</definedName>
    <definedName name="ㅈㅈ" localSheetId="15">#REF!</definedName>
    <definedName name="ㅈㅈ" localSheetId="14">#REF!</definedName>
    <definedName name="ㅈㅈ" localSheetId="20">#REF!</definedName>
    <definedName name="ㅈㅈ" localSheetId="17">#REF!</definedName>
    <definedName name="ㅈㅈ" localSheetId="19">#REF!</definedName>
    <definedName name="ㅈㅈ" localSheetId="18">#REF!</definedName>
    <definedName name="ㅈㅈ" localSheetId="24">#REF!</definedName>
    <definedName name="ㅈㅈ" localSheetId="22">#REF!</definedName>
    <definedName name="ㅈㅈ" localSheetId="21">#REF!</definedName>
    <definedName name="ㅈㅈ" localSheetId="23">#REF!</definedName>
    <definedName name="ㅈㅈ" localSheetId="25">#REF!</definedName>
    <definedName name="ㅈㅈ" localSheetId="26">#REF!</definedName>
    <definedName name="ㅈㅈ" localSheetId="27">#REF!</definedName>
    <definedName name="ㅈㅈ" localSheetId="28">#REF!</definedName>
    <definedName name="ㅈㅈ" localSheetId="32">#REF!</definedName>
    <definedName name="ㅈㅈ" localSheetId="33">#REF!</definedName>
    <definedName name="ㅈㅈ" localSheetId="34">#REF!</definedName>
    <definedName name="ㅈㅈ" localSheetId="35">#REF!</definedName>
    <definedName name="ㅈㅈ" localSheetId="29">#REF!</definedName>
    <definedName name="ㅈㅈ" localSheetId="30">#REF!</definedName>
    <definedName name="ㅈㅈ" localSheetId="31">#REF!</definedName>
    <definedName name="ㅈㅈ" localSheetId="36">#REF!</definedName>
    <definedName name="ㅈㅈ" localSheetId="37">#REF!</definedName>
    <definedName name="ㅈㅈ" localSheetId="38">#REF!</definedName>
    <definedName name="ㅈㅈ" localSheetId="39">#REF!</definedName>
    <definedName name="ㅈㅈ" localSheetId="40">#REF!</definedName>
    <definedName name="ㅈㅈ" localSheetId="41">#REF!</definedName>
    <definedName name="ㅈㅈ" localSheetId="42">#REF!</definedName>
    <definedName name="ㅈㅈ" localSheetId="43">#REF!</definedName>
    <definedName name="ㅈㅈ" localSheetId="44">#REF!</definedName>
    <definedName name="ㅈㅈ" localSheetId="61">#REF!</definedName>
    <definedName name="ㅈㅈ" localSheetId="60">#REF!</definedName>
    <definedName name="ㅈㅈ" localSheetId="47">#REF!</definedName>
    <definedName name="ㅈㅈ" localSheetId="46">#REF!</definedName>
    <definedName name="ㅈㅈ" localSheetId="45">#REF!</definedName>
    <definedName name="ㅈㅈ" localSheetId="48">#REF!</definedName>
    <definedName name="ㅈㅈ" localSheetId="50">#REF!</definedName>
    <definedName name="ㅈㅈ" localSheetId="51">#REF!</definedName>
    <definedName name="ㅈㅈ" localSheetId="52">#REF!</definedName>
    <definedName name="ㅈㅈ" localSheetId="49">#REF!</definedName>
    <definedName name="ㅈㅈ" localSheetId="55">#REF!</definedName>
    <definedName name="ㅈㅈ" localSheetId="58">#REF!</definedName>
    <definedName name="ㅈㅈ" localSheetId="53">#REF!</definedName>
    <definedName name="ㅈㅈ" localSheetId="57">#REF!</definedName>
    <definedName name="ㅈㅈ" localSheetId="59">#REF!</definedName>
    <definedName name="ㅈㅈ" localSheetId="54">#REF!</definedName>
    <definedName name="ㅈㅈ" localSheetId="56">#REF!</definedName>
    <definedName name="ㅈㅈ" localSheetId="62">#REF!</definedName>
    <definedName name="ㅈㅈ">#REF!</definedName>
    <definedName name="ㅈㅈㅈ" localSheetId="2">#REF!</definedName>
    <definedName name="ㅈㅈㅈ" localSheetId="1">#REF!</definedName>
    <definedName name="ㅈㅈㅈ" localSheetId="3">#REF!</definedName>
    <definedName name="ㅈㅈㅈ" localSheetId="7">#REF!</definedName>
    <definedName name="ㅈㅈㅈ" localSheetId="4">#REF!</definedName>
    <definedName name="ㅈㅈㅈ" localSheetId="5">#REF!</definedName>
    <definedName name="ㅈㅈㅈ" localSheetId="6">#REF!</definedName>
    <definedName name="ㅈㅈㅈ" localSheetId="8">#REF!</definedName>
    <definedName name="ㅈㅈㅈ" localSheetId="9">#REF!</definedName>
    <definedName name="ㅈㅈㅈ" localSheetId="11">#REF!</definedName>
    <definedName name="ㅈㅈㅈ" localSheetId="10">#REF!</definedName>
    <definedName name="ㅈㅈㅈ" localSheetId="16">#REF!</definedName>
    <definedName name="ㅈㅈㅈ" localSheetId="13">#REF!</definedName>
    <definedName name="ㅈㅈㅈ" localSheetId="12">#REF!</definedName>
    <definedName name="ㅈㅈㅈ" localSheetId="15">#REF!</definedName>
    <definedName name="ㅈㅈㅈ" localSheetId="14">#REF!</definedName>
    <definedName name="ㅈㅈㅈ" localSheetId="20">#REF!</definedName>
    <definedName name="ㅈㅈㅈ" localSheetId="17">#REF!</definedName>
    <definedName name="ㅈㅈㅈ" localSheetId="19">#REF!</definedName>
    <definedName name="ㅈㅈㅈ" localSheetId="18">#REF!</definedName>
    <definedName name="ㅈㅈㅈ" localSheetId="24">#REF!</definedName>
    <definedName name="ㅈㅈㅈ" localSheetId="22">#REF!</definedName>
    <definedName name="ㅈㅈㅈ" localSheetId="21">#REF!</definedName>
    <definedName name="ㅈㅈㅈ" localSheetId="23">#REF!</definedName>
    <definedName name="ㅈㅈㅈ" localSheetId="25">#REF!</definedName>
    <definedName name="ㅈㅈㅈ" localSheetId="26">#REF!</definedName>
    <definedName name="ㅈㅈㅈ" localSheetId="27">#REF!</definedName>
    <definedName name="ㅈㅈㅈ" localSheetId="28">#REF!</definedName>
    <definedName name="ㅈㅈㅈ" localSheetId="32">#REF!</definedName>
    <definedName name="ㅈㅈㅈ" localSheetId="33">#REF!</definedName>
    <definedName name="ㅈㅈㅈ" localSheetId="34">#REF!</definedName>
    <definedName name="ㅈㅈㅈ" localSheetId="35">#REF!</definedName>
    <definedName name="ㅈㅈㅈ" localSheetId="29">#REF!</definedName>
    <definedName name="ㅈㅈㅈ" localSheetId="30">#REF!</definedName>
    <definedName name="ㅈㅈㅈ" localSheetId="31">#REF!</definedName>
    <definedName name="ㅈㅈㅈ" localSheetId="36">#REF!</definedName>
    <definedName name="ㅈㅈㅈ" localSheetId="37">#REF!</definedName>
    <definedName name="ㅈㅈㅈ" localSheetId="38">#REF!</definedName>
    <definedName name="ㅈㅈㅈ" localSheetId="39">#REF!</definedName>
    <definedName name="ㅈㅈㅈ" localSheetId="40">#REF!</definedName>
    <definedName name="ㅈㅈㅈ" localSheetId="41">#REF!</definedName>
    <definedName name="ㅈㅈㅈ" localSheetId="42">#REF!</definedName>
    <definedName name="ㅈㅈㅈ" localSheetId="43">#REF!</definedName>
    <definedName name="ㅈㅈㅈ" localSheetId="44">#REF!</definedName>
    <definedName name="ㅈㅈㅈ" localSheetId="61">#REF!</definedName>
    <definedName name="ㅈㅈㅈ" localSheetId="60">#REF!</definedName>
    <definedName name="ㅈㅈㅈ" localSheetId="47">#REF!</definedName>
    <definedName name="ㅈㅈㅈ" localSheetId="46">#REF!</definedName>
    <definedName name="ㅈㅈㅈ" localSheetId="45">#REF!</definedName>
    <definedName name="ㅈㅈㅈ" localSheetId="48">#REF!</definedName>
    <definedName name="ㅈㅈㅈ" localSheetId="50">#REF!</definedName>
    <definedName name="ㅈㅈㅈ" localSheetId="51">#REF!</definedName>
    <definedName name="ㅈㅈㅈ" localSheetId="52">#REF!</definedName>
    <definedName name="ㅈㅈㅈ" localSheetId="49">#REF!</definedName>
    <definedName name="ㅈㅈㅈ" localSheetId="55">#REF!</definedName>
    <definedName name="ㅈㅈㅈ" localSheetId="58">#REF!</definedName>
    <definedName name="ㅈㅈㅈ" localSheetId="53">#REF!</definedName>
    <definedName name="ㅈㅈㅈ" localSheetId="57">#REF!</definedName>
    <definedName name="ㅈㅈㅈ" localSheetId="59">#REF!</definedName>
    <definedName name="ㅈㅈㅈ" localSheetId="54">#REF!</definedName>
    <definedName name="ㅈㅈㅈ" localSheetId="56">#REF!</definedName>
    <definedName name="ㅈㅈㅈ" localSheetId="62">#REF!</definedName>
    <definedName name="ㅈㅈㅈ">#REF!</definedName>
    <definedName name="ㅈㅈㅈㄷㄷ" localSheetId="2">#REF!</definedName>
    <definedName name="ㅈㅈㅈㄷㄷ" localSheetId="1">#REF!</definedName>
    <definedName name="ㅈㅈㅈㄷㄷ" localSheetId="3">#REF!</definedName>
    <definedName name="ㅈㅈㅈㄷㄷ" localSheetId="7">#REF!</definedName>
    <definedName name="ㅈㅈㅈㄷㄷ" localSheetId="4">#REF!</definedName>
    <definedName name="ㅈㅈㅈㄷㄷ" localSheetId="5">#REF!</definedName>
    <definedName name="ㅈㅈㅈㄷㄷ" localSheetId="6">#REF!</definedName>
    <definedName name="ㅈㅈㅈㄷㄷ" localSheetId="8">#REF!</definedName>
    <definedName name="ㅈㅈㅈㄷㄷ" localSheetId="9">#REF!</definedName>
    <definedName name="ㅈㅈㅈㄷㄷ" localSheetId="11">#REF!</definedName>
    <definedName name="ㅈㅈㅈㄷㄷ" localSheetId="10">#REF!</definedName>
    <definedName name="ㅈㅈㅈㄷㄷ" localSheetId="16">#REF!</definedName>
    <definedName name="ㅈㅈㅈㄷㄷ" localSheetId="13">#REF!</definedName>
    <definedName name="ㅈㅈㅈㄷㄷ" localSheetId="12">#REF!</definedName>
    <definedName name="ㅈㅈㅈㄷㄷ" localSheetId="15">#REF!</definedName>
    <definedName name="ㅈㅈㅈㄷㄷ" localSheetId="14">#REF!</definedName>
    <definedName name="ㅈㅈㅈㄷㄷ" localSheetId="20">#REF!</definedName>
    <definedName name="ㅈㅈㅈㄷㄷ" localSheetId="17">#REF!</definedName>
    <definedName name="ㅈㅈㅈㄷㄷ" localSheetId="19">#REF!</definedName>
    <definedName name="ㅈㅈㅈㄷㄷ" localSheetId="18">#REF!</definedName>
    <definedName name="ㅈㅈㅈㄷㄷ" localSheetId="24">#REF!</definedName>
    <definedName name="ㅈㅈㅈㄷㄷ" localSheetId="22">#REF!</definedName>
    <definedName name="ㅈㅈㅈㄷㄷ" localSheetId="21">#REF!</definedName>
    <definedName name="ㅈㅈㅈㄷㄷ" localSheetId="23">#REF!</definedName>
    <definedName name="ㅈㅈㅈㄷㄷ" localSheetId="25">#REF!</definedName>
    <definedName name="ㅈㅈㅈㄷㄷ" localSheetId="26">#REF!</definedName>
    <definedName name="ㅈㅈㅈㄷㄷ" localSheetId="27">#REF!</definedName>
    <definedName name="ㅈㅈㅈㄷㄷ" localSheetId="28">#REF!</definedName>
    <definedName name="ㅈㅈㅈㄷㄷ" localSheetId="32">#REF!</definedName>
    <definedName name="ㅈㅈㅈㄷㄷ" localSheetId="33">#REF!</definedName>
    <definedName name="ㅈㅈㅈㄷㄷ" localSheetId="34">#REF!</definedName>
    <definedName name="ㅈㅈㅈㄷㄷ" localSheetId="35">#REF!</definedName>
    <definedName name="ㅈㅈㅈㄷㄷ" localSheetId="29">#REF!</definedName>
    <definedName name="ㅈㅈㅈㄷㄷ" localSheetId="30">#REF!</definedName>
    <definedName name="ㅈㅈㅈㄷㄷ" localSheetId="31">#REF!</definedName>
    <definedName name="ㅈㅈㅈㄷㄷ" localSheetId="36">#REF!</definedName>
    <definedName name="ㅈㅈㅈㄷㄷ" localSheetId="37">#REF!</definedName>
    <definedName name="ㅈㅈㅈㄷㄷ" localSheetId="38">#REF!</definedName>
    <definedName name="ㅈㅈㅈㄷㄷ" localSheetId="39">#REF!</definedName>
    <definedName name="ㅈㅈㅈㄷㄷ" localSheetId="40">#REF!</definedName>
    <definedName name="ㅈㅈㅈㄷㄷ" localSheetId="41">#REF!</definedName>
    <definedName name="ㅈㅈㅈㄷㄷ" localSheetId="42">#REF!</definedName>
    <definedName name="ㅈㅈㅈㄷㄷ" localSheetId="43">#REF!</definedName>
    <definedName name="ㅈㅈㅈㄷㄷ" localSheetId="44">#REF!</definedName>
    <definedName name="ㅈㅈㅈㄷㄷ" localSheetId="61">#REF!</definedName>
    <definedName name="ㅈㅈㅈㄷㄷ" localSheetId="60">#REF!</definedName>
    <definedName name="ㅈㅈㅈㄷㄷ" localSheetId="47">#REF!</definedName>
    <definedName name="ㅈㅈㅈㄷㄷ" localSheetId="46">#REF!</definedName>
    <definedName name="ㅈㅈㅈㄷㄷ" localSheetId="45">#REF!</definedName>
    <definedName name="ㅈㅈㅈㄷㄷ" localSheetId="48">#REF!</definedName>
    <definedName name="ㅈㅈㅈㄷㄷ" localSheetId="50">#REF!</definedName>
    <definedName name="ㅈㅈㅈㄷㄷ" localSheetId="51">#REF!</definedName>
    <definedName name="ㅈㅈㅈㄷㄷ" localSheetId="52">#REF!</definedName>
    <definedName name="ㅈㅈㅈㄷㄷ" localSheetId="49">#REF!</definedName>
    <definedName name="ㅈㅈㅈㄷㄷ" localSheetId="55">#REF!</definedName>
    <definedName name="ㅈㅈㅈㄷㄷ" localSheetId="58">#REF!</definedName>
    <definedName name="ㅈㅈㅈㄷㄷ" localSheetId="53">#REF!</definedName>
    <definedName name="ㅈㅈㅈㄷㄷ" localSheetId="57">#REF!</definedName>
    <definedName name="ㅈㅈㅈㄷㄷ" localSheetId="59">#REF!</definedName>
    <definedName name="ㅈㅈㅈㄷㄷ" localSheetId="54">#REF!</definedName>
    <definedName name="ㅈㅈㅈㄷㄷ" localSheetId="56">#REF!</definedName>
    <definedName name="ㅈㅈㅈㄷㄷ" localSheetId="62">#REF!</definedName>
    <definedName name="ㅈㅈㅈㄷㄷ">#REF!</definedName>
    <definedName name="ㅈㅈㅈㅈ" localSheetId="2">#REF!</definedName>
    <definedName name="ㅈㅈㅈㅈ" localSheetId="1">#REF!</definedName>
    <definedName name="ㅈㅈㅈㅈ" localSheetId="3">#REF!</definedName>
    <definedName name="ㅈㅈㅈㅈ" localSheetId="7">#REF!</definedName>
    <definedName name="ㅈㅈㅈㅈ" localSheetId="4">#REF!</definedName>
    <definedName name="ㅈㅈㅈㅈ" localSheetId="5">#REF!</definedName>
    <definedName name="ㅈㅈㅈㅈ" localSheetId="6">#REF!</definedName>
    <definedName name="ㅈㅈㅈㅈ" localSheetId="8">#REF!</definedName>
    <definedName name="ㅈㅈㅈㅈ" localSheetId="9">#REF!</definedName>
    <definedName name="ㅈㅈㅈㅈ" localSheetId="11">#REF!</definedName>
    <definedName name="ㅈㅈㅈㅈ" localSheetId="10">#REF!</definedName>
    <definedName name="ㅈㅈㅈㅈ" localSheetId="16">#REF!</definedName>
    <definedName name="ㅈㅈㅈㅈ" localSheetId="13">#REF!</definedName>
    <definedName name="ㅈㅈㅈㅈ" localSheetId="12">#REF!</definedName>
    <definedName name="ㅈㅈㅈㅈ" localSheetId="15">#REF!</definedName>
    <definedName name="ㅈㅈㅈㅈ" localSheetId="14">#REF!</definedName>
    <definedName name="ㅈㅈㅈㅈ" localSheetId="20">#REF!</definedName>
    <definedName name="ㅈㅈㅈㅈ" localSheetId="17">#REF!</definedName>
    <definedName name="ㅈㅈㅈㅈ" localSheetId="19">#REF!</definedName>
    <definedName name="ㅈㅈㅈㅈ" localSheetId="18">#REF!</definedName>
    <definedName name="ㅈㅈㅈㅈ" localSheetId="24">#REF!</definedName>
    <definedName name="ㅈㅈㅈㅈ" localSheetId="22">#REF!</definedName>
    <definedName name="ㅈㅈㅈㅈ" localSheetId="21">#REF!</definedName>
    <definedName name="ㅈㅈㅈㅈ" localSheetId="23">#REF!</definedName>
    <definedName name="ㅈㅈㅈㅈ" localSheetId="25">#REF!</definedName>
    <definedName name="ㅈㅈㅈㅈ" localSheetId="26">#REF!</definedName>
    <definedName name="ㅈㅈㅈㅈ" localSheetId="27">#REF!</definedName>
    <definedName name="ㅈㅈㅈㅈ" localSheetId="28">#REF!</definedName>
    <definedName name="ㅈㅈㅈㅈ" localSheetId="32">#REF!</definedName>
    <definedName name="ㅈㅈㅈㅈ" localSheetId="33">#REF!</definedName>
    <definedName name="ㅈㅈㅈㅈ" localSheetId="34">#REF!</definedName>
    <definedName name="ㅈㅈㅈㅈ" localSheetId="35">#REF!</definedName>
    <definedName name="ㅈㅈㅈㅈ" localSheetId="29">#REF!</definedName>
    <definedName name="ㅈㅈㅈㅈ" localSheetId="30">#REF!</definedName>
    <definedName name="ㅈㅈㅈㅈ" localSheetId="31">#REF!</definedName>
    <definedName name="ㅈㅈㅈㅈ" localSheetId="36">#REF!</definedName>
    <definedName name="ㅈㅈㅈㅈ" localSheetId="37">#REF!</definedName>
    <definedName name="ㅈㅈㅈㅈ" localSheetId="38">#REF!</definedName>
    <definedName name="ㅈㅈㅈㅈ" localSheetId="39">#REF!</definedName>
    <definedName name="ㅈㅈㅈㅈ" localSheetId="40">#REF!</definedName>
    <definedName name="ㅈㅈㅈㅈ" localSheetId="41">#REF!</definedName>
    <definedName name="ㅈㅈㅈㅈ" localSheetId="42">#REF!</definedName>
    <definedName name="ㅈㅈㅈㅈ" localSheetId="43">#REF!</definedName>
    <definedName name="ㅈㅈㅈㅈ" localSheetId="44">#REF!</definedName>
    <definedName name="ㅈㅈㅈㅈ" localSheetId="61">#REF!</definedName>
    <definedName name="ㅈㅈㅈㅈ" localSheetId="60">#REF!</definedName>
    <definedName name="ㅈㅈㅈㅈ" localSheetId="47">#REF!</definedName>
    <definedName name="ㅈㅈㅈㅈ" localSheetId="46">#REF!</definedName>
    <definedName name="ㅈㅈㅈㅈ" localSheetId="45">#REF!</definedName>
    <definedName name="ㅈㅈㅈㅈ" localSheetId="48">#REF!</definedName>
    <definedName name="ㅈㅈㅈㅈ" localSheetId="50">#REF!</definedName>
    <definedName name="ㅈㅈㅈㅈ" localSheetId="51">#REF!</definedName>
    <definedName name="ㅈㅈㅈㅈ" localSheetId="52">#REF!</definedName>
    <definedName name="ㅈㅈㅈㅈ" localSheetId="49">#REF!</definedName>
    <definedName name="ㅈㅈㅈㅈ" localSheetId="55">#REF!</definedName>
    <definedName name="ㅈㅈㅈㅈ" localSheetId="58">#REF!</definedName>
    <definedName name="ㅈㅈㅈㅈ" localSheetId="53">#REF!</definedName>
    <definedName name="ㅈㅈㅈㅈ" localSheetId="57">#REF!</definedName>
    <definedName name="ㅈㅈㅈㅈ" localSheetId="59">#REF!</definedName>
    <definedName name="ㅈㅈㅈㅈ" localSheetId="54">#REF!</definedName>
    <definedName name="ㅈㅈㅈㅈ" localSheetId="56">#REF!</definedName>
    <definedName name="ㅈㅈㅈㅈ" localSheetId="62">#REF!</definedName>
    <definedName name="ㅈㅈㅈㅈ">#REF!</definedName>
    <definedName name="자산건전성" localSheetId="2">#REF!</definedName>
    <definedName name="자산건전성" localSheetId="1">#REF!</definedName>
    <definedName name="자산건전성" localSheetId="3">#REF!</definedName>
    <definedName name="자산건전성" localSheetId="7">#REF!</definedName>
    <definedName name="자산건전성" localSheetId="4">#REF!</definedName>
    <definedName name="자산건전성" localSheetId="5">#REF!</definedName>
    <definedName name="자산건전성" localSheetId="6">#REF!</definedName>
    <definedName name="자산건전성" localSheetId="8">#REF!</definedName>
    <definedName name="자산건전성" localSheetId="9">#REF!</definedName>
    <definedName name="자산건전성" localSheetId="11">#REF!</definedName>
    <definedName name="자산건전성" localSheetId="10">#REF!</definedName>
    <definedName name="자산건전성" localSheetId="16">#REF!</definedName>
    <definedName name="자산건전성" localSheetId="13">#REF!</definedName>
    <definedName name="자산건전성" localSheetId="12">#REF!</definedName>
    <definedName name="자산건전성" localSheetId="15">#REF!</definedName>
    <definedName name="자산건전성" localSheetId="14">#REF!</definedName>
    <definedName name="자산건전성" localSheetId="20">#REF!</definedName>
    <definedName name="자산건전성" localSheetId="17">#REF!</definedName>
    <definedName name="자산건전성" localSheetId="19">#REF!</definedName>
    <definedName name="자산건전성" localSheetId="18">#REF!</definedName>
    <definedName name="자산건전성" localSheetId="24">#REF!</definedName>
    <definedName name="자산건전성" localSheetId="22">#REF!</definedName>
    <definedName name="자산건전성" localSheetId="21">#REF!</definedName>
    <definedName name="자산건전성" localSheetId="23">#REF!</definedName>
    <definedName name="자산건전성" localSheetId="25">#REF!</definedName>
    <definedName name="자산건전성" localSheetId="26">#REF!</definedName>
    <definedName name="자산건전성" localSheetId="27">#REF!</definedName>
    <definedName name="자산건전성" localSheetId="28">#REF!</definedName>
    <definedName name="자산건전성" localSheetId="32">#REF!</definedName>
    <definedName name="자산건전성" localSheetId="33">#REF!</definedName>
    <definedName name="자산건전성" localSheetId="34">#REF!</definedName>
    <definedName name="자산건전성" localSheetId="35">#REF!</definedName>
    <definedName name="자산건전성" localSheetId="29">#REF!</definedName>
    <definedName name="자산건전성" localSheetId="30">#REF!</definedName>
    <definedName name="자산건전성" localSheetId="31">#REF!</definedName>
    <definedName name="자산건전성" localSheetId="36">#REF!</definedName>
    <definedName name="자산건전성" localSheetId="37">#REF!</definedName>
    <definedName name="자산건전성" localSheetId="38">#REF!</definedName>
    <definedName name="자산건전성" localSheetId="39">#REF!</definedName>
    <definedName name="자산건전성" localSheetId="40">#REF!</definedName>
    <definedName name="자산건전성" localSheetId="41">#REF!</definedName>
    <definedName name="자산건전성" localSheetId="42">#REF!</definedName>
    <definedName name="자산건전성" localSheetId="43">#REF!</definedName>
    <definedName name="자산건전성" localSheetId="44">#REF!</definedName>
    <definedName name="자산건전성" localSheetId="61">#REF!</definedName>
    <definedName name="자산건전성" localSheetId="60">#REF!</definedName>
    <definedName name="자산건전성" localSheetId="47">#REF!</definedName>
    <definedName name="자산건전성" localSheetId="46">#REF!</definedName>
    <definedName name="자산건전성" localSheetId="45">#REF!</definedName>
    <definedName name="자산건전성" localSheetId="48">#REF!</definedName>
    <definedName name="자산건전성" localSheetId="50">#REF!</definedName>
    <definedName name="자산건전성" localSheetId="51">#REF!</definedName>
    <definedName name="자산건전성" localSheetId="52">#REF!</definedName>
    <definedName name="자산건전성" localSheetId="49">#REF!</definedName>
    <definedName name="자산건전성" localSheetId="55">#REF!</definedName>
    <definedName name="자산건전성" localSheetId="58">#REF!</definedName>
    <definedName name="자산건전성" localSheetId="53">#REF!</definedName>
    <definedName name="자산건전성" localSheetId="57">#REF!</definedName>
    <definedName name="자산건전성" localSheetId="59">#REF!</definedName>
    <definedName name="자산건전성" localSheetId="54">#REF!</definedName>
    <definedName name="자산건전성" localSheetId="56">#REF!</definedName>
    <definedName name="자산건전성" localSheetId="62">#REF!</definedName>
    <definedName name="자산건전성">#REF!</definedName>
    <definedName name="작전">[7]문자표!$A$168:$IV$168</definedName>
    <definedName name="작전재고">[7]문자표!$DA$1:$DA$65536</definedName>
    <definedName name="작전출고" localSheetId="2">#REF!</definedName>
    <definedName name="작전출고" localSheetId="1">#REF!</definedName>
    <definedName name="작전출고" localSheetId="3">#REF!</definedName>
    <definedName name="작전출고" localSheetId="7">#REF!</definedName>
    <definedName name="작전출고" localSheetId="4">#REF!</definedName>
    <definedName name="작전출고" localSheetId="5">#REF!</definedName>
    <definedName name="작전출고" localSheetId="6">#REF!</definedName>
    <definedName name="작전출고" localSheetId="8">#REF!</definedName>
    <definedName name="작전출고" localSheetId="9">#REF!</definedName>
    <definedName name="작전출고" localSheetId="11">#REF!</definedName>
    <definedName name="작전출고" localSheetId="10">#REF!</definedName>
    <definedName name="작전출고" localSheetId="16">#REF!</definedName>
    <definedName name="작전출고" localSheetId="13">#REF!</definedName>
    <definedName name="작전출고" localSheetId="12">#REF!</definedName>
    <definedName name="작전출고" localSheetId="15">#REF!</definedName>
    <definedName name="작전출고" localSheetId="14">#REF!</definedName>
    <definedName name="작전출고" localSheetId="20">#REF!</definedName>
    <definedName name="작전출고" localSheetId="17">#REF!</definedName>
    <definedName name="작전출고" localSheetId="19">#REF!</definedName>
    <definedName name="작전출고" localSheetId="18">#REF!</definedName>
    <definedName name="작전출고" localSheetId="24">#REF!</definedName>
    <definedName name="작전출고" localSheetId="22">#REF!</definedName>
    <definedName name="작전출고" localSheetId="21">#REF!</definedName>
    <definedName name="작전출고" localSheetId="23">#REF!</definedName>
    <definedName name="작전출고" localSheetId="25">#REF!</definedName>
    <definedName name="작전출고" localSheetId="26">#REF!</definedName>
    <definedName name="작전출고" localSheetId="27">#REF!</definedName>
    <definedName name="작전출고" localSheetId="28">#REF!</definedName>
    <definedName name="작전출고" localSheetId="32">#REF!</definedName>
    <definedName name="작전출고" localSheetId="33">#REF!</definedName>
    <definedName name="작전출고" localSheetId="34">#REF!</definedName>
    <definedName name="작전출고" localSheetId="35">#REF!</definedName>
    <definedName name="작전출고" localSheetId="29">#REF!</definedName>
    <definedName name="작전출고" localSheetId="30">#REF!</definedName>
    <definedName name="작전출고" localSheetId="31">#REF!</definedName>
    <definedName name="작전출고" localSheetId="36">#REF!</definedName>
    <definedName name="작전출고" localSheetId="37">#REF!</definedName>
    <definedName name="작전출고" localSheetId="38">#REF!</definedName>
    <definedName name="작전출고" localSheetId="39">#REF!</definedName>
    <definedName name="작전출고" localSheetId="40">#REF!</definedName>
    <definedName name="작전출고" localSheetId="41">#REF!</definedName>
    <definedName name="작전출고" localSheetId="42">#REF!</definedName>
    <definedName name="작전출고" localSheetId="43">#REF!</definedName>
    <definedName name="작전출고" localSheetId="44">#REF!</definedName>
    <definedName name="작전출고" localSheetId="61">#REF!</definedName>
    <definedName name="작전출고" localSheetId="60">#REF!</definedName>
    <definedName name="작전출고" localSheetId="47">#REF!</definedName>
    <definedName name="작전출고" localSheetId="46">#REF!</definedName>
    <definedName name="작전출고" localSheetId="45">#REF!</definedName>
    <definedName name="작전출고" localSheetId="48">#REF!</definedName>
    <definedName name="작전출고" localSheetId="50">#REF!</definedName>
    <definedName name="작전출고" localSheetId="51">#REF!</definedName>
    <definedName name="작전출고" localSheetId="52">#REF!</definedName>
    <definedName name="작전출고" localSheetId="49">#REF!</definedName>
    <definedName name="작전출고" localSheetId="55">#REF!</definedName>
    <definedName name="작전출고" localSheetId="58">#REF!</definedName>
    <definedName name="작전출고" localSheetId="53">#REF!</definedName>
    <definedName name="작전출고" localSheetId="57">#REF!</definedName>
    <definedName name="작전출고" localSheetId="59">#REF!</definedName>
    <definedName name="작전출고" localSheetId="54">#REF!</definedName>
    <definedName name="작전출고" localSheetId="56">#REF!</definedName>
    <definedName name="작전출고" localSheetId="62">#REF!</definedName>
    <definedName name="작전출고">#REF!</definedName>
    <definedName name="잔존만기" localSheetId="2">#REF!</definedName>
    <definedName name="잔존만기" localSheetId="1">#REF!</definedName>
    <definedName name="잔존만기" localSheetId="3">#REF!</definedName>
    <definedName name="잔존만기" localSheetId="7">#REF!</definedName>
    <definedName name="잔존만기" localSheetId="4">#REF!</definedName>
    <definedName name="잔존만기" localSheetId="5">#REF!</definedName>
    <definedName name="잔존만기" localSheetId="6">#REF!</definedName>
    <definedName name="잔존만기" localSheetId="8">#REF!</definedName>
    <definedName name="잔존만기" localSheetId="9">#REF!</definedName>
    <definedName name="잔존만기" localSheetId="11">#REF!</definedName>
    <definedName name="잔존만기" localSheetId="10">#REF!</definedName>
    <definedName name="잔존만기" localSheetId="16">#REF!</definedName>
    <definedName name="잔존만기" localSheetId="13">#REF!</definedName>
    <definedName name="잔존만기" localSheetId="12">#REF!</definedName>
    <definedName name="잔존만기" localSheetId="15">#REF!</definedName>
    <definedName name="잔존만기" localSheetId="14">#REF!</definedName>
    <definedName name="잔존만기" localSheetId="20">#REF!</definedName>
    <definedName name="잔존만기" localSheetId="17">#REF!</definedName>
    <definedName name="잔존만기" localSheetId="19">#REF!</definedName>
    <definedName name="잔존만기" localSheetId="18">#REF!</definedName>
    <definedName name="잔존만기" localSheetId="24">#REF!</definedName>
    <definedName name="잔존만기" localSheetId="22">#REF!</definedName>
    <definedName name="잔존만기" localSheetId="21">#REF!</definedName>
    <definedName name="잔존만기" localSheetId="23">#REF!</definedName>
    <definedName name="잔존만기" localSheetId="25">#REF!</definedName>
    <definedName name="잔존만기" localSheetId="26">#REF!</definedName>
    <definedName name="잔존만기" localSheetId="27">#REF!</definedName>
    <definedName name="잔존만기" localSheetId="28">#REF!</definedName>
    <definedName name="잔존만기" localSheetId="32">#REF!</definedName>
    <definedName name="잔존만기" localSheetId="33">#REF!</definedName>
    <definedName name="잔존만기" localSheetId="34">#REF!</definedName>
    <definedName name="잔존만기" localSheetId="35">#REF!</definedName>
    <definedName name="잔존만기" localSheetId="29">#REF!</definedName>
    <definedName name="잔존만기" localSheetId="30">#REF!</definedName>
    <definedName name="잔존만기" localSheetId="31">#REF!</definedName>
    <definedName name="잔존만기" localSheetId="36">#REF!</definedName>
    <definedName name="잔존만기" localSheetId="37">#REF!</definedName>
    <definedName name="잔존만기" localSheetId="38">#REF!</definedName>
    <definedName name="잔존만기" localSheetId="39">#REF!</definedName>
    <definedName name="잔존만기" localSheetId="40">#REF!</definedName>
    <definedName name="잔존만기" localSheetId="41">#REF!</definedName>
    <definedName name="잔존만기" localSheetId="42">#REF!</definedName>
    <definedName name="잔존만기" localSheetId="43">#REF!</definedName>
    <definedName name="잔존만기" localSheetId="44">#REF!</definedName>
    <definedName name="잔존만기" localSheetId="61">#REF!</definedName>
    <definedName name="잔존만기" localSheetId="60">#REF!</definedName>
    <definedName name="잔존만기" localSheetId="47">#REF!</definedName>
    <definedName name="잔존만기" localSheetId="46">#REF!</definedName>
    <definedName name="잔존만기" localSheetId="45">#REF!</definedName>
    <definedName name="잔존만기" localSheetId="48">#REF!</definedName>
    <definedName name="잔존만기" localSheetId="50">#REF!</definedName>
    <definedName name="잔존만기" localSheetId="51">#REF!</definedName>
    <definedName name="잔존만기" localSheetId="52">#REF!</definedName>
    <definedName name="잔존만기" localSheetId="49">#REF!</definedName>
    <definedName name="잔존만기" localSheetId="55">#REF!</definedName>
    <definedName name="잔존만기" localSheetId="58">#REF!</definedName>
    <definedName name="잔존만기" localSheetId="53">#REF!</definedName>
    <definedName name="잔존만기" localSheetId="57">#REF!</definedName>
    <definedName name="잔존만기" localSheetId="59">#REF!</definedName>
    <definedName name="잔존만기" localSheetId="54">#REF!</definedName>
    <definedName name="잔존만기" localSheetId="56">#REF!</definedName>
    <definedName name="잔존만기" localSheetId="62">#REF!</definedName>
    <definedName name="잔존만기">#REF!</definedName>
    <definedName name="잡화류" localSheetId="2">#REF!</definedName>
    <definedName name="잡화류" localSheetId="1">#REF!</definedName>
    <definedName name="잡화류" localSheetId="3">#REF!</definedName>
    <definedName name="잡화류" localSheetId="7">#REF!</definedName>
    <definedName name="잡화류" localSheetId="4">#REF!</definedName>
    <definedName name="잡화류" localSheetId="5">#REF!</definedName>
    <definedName name="잡화류" localSheetId="6">#REF!</definedName>
    <definedName name="잡화류" localSheetId="8">#REF!</definedName>
    <definedName name="잡화류" localSheetId="9">#REF!</definedName>
    <definedName name="잡화류" localSheetId="11">#REF!</definedName>
    <definedName name="잡화류" localSheetId="10">#REF!</definedName>
    <definedName name="잡화류" localSheetId="16">#REF!</definedName>
    <definedName name="잡화류" localSheetId="13">#REF!</definedName>
    <definedName name="잡화류" localSheetId="12">#REF!</definedName>
    <definedName name="잡화류" localSheetId="15">#REF!</definedName>
    <definedName name="잡화류" localSheetId="14">#REF!</definedName>
    <definedName name="잡화류" localSheetId="20">#REF!</definedName>
    <definedName name="잡화류" localSheetId="17">#REF!</definedName>
    <definedName name="잡화류" localSheetId="19">#REF!</definedName>
    <definedName name="잡화류" localSheetId="18">#REF!</definedName>
    <definedName name="잡화류" localSheetId="24">#REF!</definedName>
    <definedName name="잡화류" localSheetId="22">#REF!</definedName>
    <definedName name="잡화류" localSheetId="21">#REF!</definedName>
    <definedName name="잡화류" localSheetId="23">#REF!</definedName>
    <definedName name="잡화류" localSheetId="25">#REF!</definedName>
    <definedName name="잡화류" localSheetId="26">#REF!</definedName>
    <definedName name="잡화류" localSheetId="27">#REF!</definedName>
    <definedName name="잡화류" localSheetId="28">#REF!</definedName>
    <definedName name="잡화류" localSheetId="32">#REF!</definedName>
    <definedName name="잡화류" localSheetId="33">#REF!</definedName>
    <definedName name="잡화류" localSheetId="34">#REF!</definedName>
    <definedName name="잡화류" localSheetId="35">#REF!</definedName>
    <definedName name="잡화류" localSheetId="29">#REF!</definedName>
    <definedName name="잡화류" localSheetId="30">#REF!</definedName>
    <definedName name="잡화류" localSheetId="31">#REF!</definedName>
    <definedName name="잡화류" localSheetId="36">#REF!</definedName>
    <definedName name="잡화류" localSheetId="37">#REF!</definedName>
    <definedName name="잡화류" localSheetId="38">#REF!</definedName>
    <definedName name="잡화류" localSheetId="39">#REF!</definedName>
    <definedName name="잡화류" localSheetId="40">#REF!</definedName>
    <definedName name="잡화류" localSheetId="41">#REF!</definedName>
    <definedName name="잡화류" localSheetId="42">#REF!</definedName>
    <definedName name="잡화류" localSheetId="43">#REF!</definedName>
    <definedName name="잡화류" localSheetId="44">#REF!</definedName>
    <definedName name="잡화류" localSheetId="61">#REF!</definedName>
    <definedName name="잡화류" localSheetId="60">#REF!</definedName>
    <definedName name="잡화류" localSheetId="47">#REF!</definedName>
    <definedName name="잡화류" localSheetId="46">#REF!</definedName>
    <definedName name="잡화류" localSheetId="45">#REF!</definedName>
    <definedName name="잡화류" localSheetId="48">#REF!</definedName>
    <definedName name="잡화류" localSheetId="50">#REF!</definedName>
    <definedName name="잡화류" localSheetId="51">#REF!</definedName>
    <definedName name="잡화류" localSheetId="52">#REF!</definedName>
    <definedName name="잡화류" localSheetId="49">#REF!</definedName>
    <definedName name="잡화류" localSheetId="55">#REF!</definedName>
    <definedName name="잡화류" localSheetId="58">#REF!</definedName>
    <definedName name="잡화류" localSheetId="53">#REF!</definedName>
    <definedName name="잡화류" localSheetId="57">#REF!</definedName>
    <definedName name="잡화류" localSheetId="59">#REF!</definedName>
    <definedName name="잡화류" localSheetId="54">#REF!</definedName>
    <definedName name="잡화류" localSheetId="56">#REF!</definedName>
    <definedName name="잡화류" localSheetId="62">#REF!</definedName>
    <definedName name="잡화류">#REF!</definedName>
    <definedName name="장부가액" localSheetId="2">#REF!</definedName>
    <definedName name="장부가액" localSheetId="1">#REF!</definedName>
    <definedName name="장부가액" localSheetId="3">#REF!</definedName>
    <definedName name="장부가액" localSheetId="7">#REF!</definedName>
    <definedName name="장부가액" localSheetId="4">#REF!</definedName>
    <definedName name="장부가액" localSheetId="5">#REF!</definedName>
    <definedName name="장부가액" localSheetId="6">#REF!</definedName>
    <definedName name="장부가액" localSheetId="8">#REF!</definedName>
    <definedName name="장부가액" localSheetId="9">#REF!</definedName>
    <definedName name="장부가액" localSheetId="11">#REF!</definedName>
    <definedName name="장부가액" localSheetId="10">#REF!</definedName>
    <definedName name="장부가액" localSheetId="16">#REF!</definedName>
    <definedName name="장부가액" localSheetId="13">#REF!</definedName>
    <definedName name="장부가액" localSheetId="12">#REF!</definedName>
    <definedName name="장부가액" localSheetId="15">#REF!</definedName>
    <definedName name="장부가액" localSheetId="14">#REF!</definedName>
    <definedName name="장부가액" localSheetId="20">#REF!</definedName>
    <definedName name="장부가액" localSheetId="17">#REF!</definedName>
    <definedName name="장부가액" localSheetId="19">#REF!</definedName>
    <definedName name="장부가액" localSheetId="18">#REF!</definedName>
    <definedName name="장부가액" localSheetId="24">#REF!</definedName>
    <definedName name="장부가액" localSheetId="22">#REF!</definedName>
    <definedName name="장부가액" localSheetId="21">#REF!</definedName>
    <definedName name="장부가액" localSheetId="23">#REF!</definedName>
    <definedName name="장부가액" localSheetId="25">#REF!</definedName>
    <definedName name="장부가액" localSheetId="26">#REF!</definedName>
    <definedName name="장부가액" localSheetId="27">#REF!</definedName>
    <definedName name="장부가액" localSheetId="28">#REF!</definedName>
    <definedName name="장부가액" localSheetId="32">#REF!</definedName>
    <definedName name="장부가액" localSheetId="33">#REF!</definedName>
    <definedName name="장부가액" localSheetId="34">#REF!</definedName>
    <definedName name="장부가액" localSheetId="35">#REF!</definedName>
    <definedName name="장부가액" localSheetId="29">#REF!</definedName>
    <definedName name="장부가액" localSheetId="30">#REF!</definedName>
    <definedName name="장부가액" localSheetId="31">#REF!</definedName>
    <definedName name="장부가액" localSheetId="36">#REF!</definedName>
    <definedName name="장부가액" localSheetId="37">#REF!</definedName>
    <definedName name="장부가액" localSheetId="38">#REF!</definedName>
    <definedName name="장부가액" localSheetId="39">#REF!</definedName>
    <definedName name="장부가액" localSheetId="40">#REF!</definedName>
    <definedName name="장부가액" localSheetId="41">#REF!</definedName>
    <definedName name="장부가액" localSheetId="42">#REF!</definedName>
    <definedName name="장부가액" localSheetId="43">#REF!</definedName>
    <definedName name="장부가액" localSheetId="44">#REF!</definedName>
    <definedName name="장부가액" localSheetId="61">#REF!</definedName>
    <definedName name="장부가액" localSheetId="60">#REF!</definedName>
    <definedName name="장부가액" localSheetId="47">#REF!</definedName>
    <definedName name="장부가액" localSheetId="46">#REF!</definedName>
    <definedName name="장부가액" localSheetId="45">#REF!</definedName>
    <definedName name="장부가액" localSheetId="48">#REF!</definedName>
    <definedName name="장부가액" localSheetId="50">#REF!</definedName>
    <definedName name="장부가액" localSheetId="51">#REF!</definedName>
    <definedName name="장부가액" localSheetId="52">#REF!</definedName>
    <definedName name="장부가액" localSheetId="49">#REF!</definedName>
    <definedName name="장부가액" localSheetId="55">#REF!</definedName>
    <definedName name="장부가액" localSheetId="58">#REF!</definedName>
    <definedName name="장부가액" localSheetId="53">#REF!</definedName>
    <definedName name="장부가액" localSheetId="57">#REF!</definedName>
    <definedName name="장부가액" localSheetId="59">#REF!</definedName>
    <definedName name="장부가액" localSheetId="54">#REF!</definedName>
    <definedName name="장부가액" localSheetId="56">#REF!</definedName>
    <definedName name="장부가액" localSheetId="62">#REF!</definedName>
    <definedName name="장부가액">#REF!</definedName>
    <definedName name="장부가액합계" localSheetId="2">#REF!</definedName>
    <definedName name="장부가액합계" localSheetId="1">#REF!</definedName>
    <definedName name="장부가액합계" localSheetId="3">#REF!</definedName>
    <definedName name="장부가액합계" localSheetId="7">#REF!</definedName>
    <definedName name="장부가액합계" localSheetId="4">#REF!</definedName>
    <definedName name="장부가액합계" localSheetId="5">#REF!</definedName>
    <definedName name="장부가액합계" localSheetId="6">#REF!</definedName>
    <definedName name="장부가액합계" localSheetId="8">#REF!</definedName>
    <definedName name="장부가액합계" localSheetId="9">#REF!</definedName>
    <definedName name="장부가액합계" localSheetId="11">#REF!</definedName>
    <definedName name="장부가액합계" localSheetId="10">#REF!</definedName>
    <definedName name="장부가액합계" localSheetId="16">#REF!</definedName>
    <definedName name="장부가액합계" localSheetId="13">#REF!</definedName>
    <definedName name="장부가액합계" localSheetId="12">#REF!</definedName>
    <definedName name="장부가액합계" localSheetId="15">#REF!</definedName>
    <definedName name="장부가액합계" localSheetId="14">#REF!</definedName>
    <definedName name="장부가액합계" localSheetId="20">#REF!</definedName>
    <definedName name="장부가액합계" localSheetId="17">#REF!</definedName>
    <definedName name="장부가액합계" localSheetId="19">#REF!</definedName>
    <definedName name="장부가액합계" localSheetId="18">#REF!</definedName>
    <definedName name="장부가액합계" localSheetId="24">#REF!</definedName>
    <definedName name="장부가액합계" localSheetId="22">#REF!</definedName>
    <definedName name="장부가액합계" localSheetId="21">#REF!</definedName>
    <definedName name="장부가액합계" localSheetId="23">#REF!</definedName>
    <definedName name="장부가액합계" localSheetId="25">#REF!</definedName>
    <definedName name="장부가액합계" localSheetId="26">#REF!</definedName>
    <definedName name="장부가액합계" localSheetId="27">#REF!</definedName>
    <definedName name="장부가액합계" localSheetId="28">#REF!</definedName>
    <definedName name="장부가액합계" localSheetId="32">#REF!</definedName>
    <definedName name="장부가액합계" localSheetId="33">#REF!</definedName>
    <definedName name="장부가액합계" localSheetId="34">#REF!</definedName>
    <definedName name="장부가액합계" localSheetId="35">#REF!</definedName>
    <definedName name="장부가액합계" localSheetId="29">#REF!</definedName>
    <definedName name="장부가액합계" localSheetId="30">#REF!</definedName>
    <definedName name="장부가액합계" localSheetId="31">#REF!</definedName>
    <definedName name="장부가액합계" localSheetId="36">#REF!</definedName>
    <definedName name="장부가액합계" localSheetId="37">#REF!</definedName>
    <definedName name="장부가액합계" localSheetId="38">#REF!</definedName>
    <definedName name="장부가액합계" localSheetId="39">#REF!</definedName>
    <definedName name="장부가액합계" localSheetId="40">#REF!</definedName>
    <definedName name="장부가액합계" localSheetId="41">#REF!</definedName>
    <definedName name="장부가액합계" localSheetId="42">#REF!</definedName>
    <definedName name="장부가액합계" localSheetId="43">#REF!</definedName>
    <definedName name="장부가액합계" localSheetId="44">#REF!</definedName>
    <definedName name="장부가액합계" localSheetId="61">#REF!</definedName>
    <definedName name="장부가액합계" localSheetId="60">#REF!</definedName>
    <definedName name="장부가액합계" localSheetId="47">#REF!</definedName>
    <definedName name="장부가액합계" localSheetId="46">#REF!</definedName>
    <definedName name="장부가액합계" localSheetId="45">#REF!</definedName>
    <definedName name="장부가액합계" localSheetId="48">#REF!</definedName>
    <definedName name="장부가액합계" localSheetId="50">#REF!</definedName>
    <definedName name="장부가액합계" localSheetId="51">#REF!</definedName>
    <definedName name="장부가액합계" localSheetId="52">#REF!</definedName>
    <definedName name="장부가액합계" localSheetId="49">#REF!</definedName>
    <definedName name="장부가액합계" localSheetId="55">#REF!</definedName>
    <definedName name="장부가액합계" localSheetId="58">#REF!</definedName>
    <definedName name="장부가액합계" localSheetId="53">#REF!</definedName>
    <definedName name="장부가액합계" localSheetId="57">#REF!</definedName>
    <definedName name="장부가액합계" localSheetId="59">#REF!</definedName>
    <definedName name="장부가액합계" localSheetId="54">#REF!</definedName>
    <definedName name="장부가액합계" localSheetId="56">#REF!</definedName>
    <definedName name="장부가액합계" localSheetId="62">#REF!</definedName>
    <definedName name="장부가액합계">#REF!</definedName>
    <definedName name="재고" localSheetId="2">#REF!</definedName>
    <definedName name="재고" localSheetId="1">#REF!</definedName>
    <definedName name="재고" localSheetId="3">#REF!</definedName>
    <definedName name="재고" localSheetId="7">#REF!</definedName>
    <definedName name="재고" localSheetId="4">#REF!</definedName>
    <definedName name="재고" localSheetId="5">#REF!</definedName>
    <definedName name="재고" localSheetId="6">#REF!</definedName>
    <definedName name="재고" localSheetId="8">#REF!</definedName>
    <definedName name="재고" localSheetId="9">#REF!</definedName>
    <definedName name="재고" localSheetId="11">#REF!</definedName>
    <definedName name="재고" localSheetId="10">#REF!</definedName>
    <definedName name="재고" localSheetId="16">#REF!</definedName>
    <definedName name="재고" localSheetId="13">#REF!</definedName>
    <definedName name="재고" localSheetId="12">#REF!</definedName>
    <definedName name="재고" localSheetId="15">#REF!</definedName>
    <definedName name="재고" localSheetId="14">#REF!</definedName>
    <definedName name="재고" localSheetId="20">#REF!</definedName>
    <definedName name="재고" localSheetId="17">#REF!</definedName>
    <definedName name="재고" localSheetId="19">#REF!</definedName>
    <definedName name="재고" localSheetId="18">#REF!</definedName>
    <definedName name="재고" localSheetId="24">#REF!</definedName>
    <definedName name="재고" localSheetId="22">#REF!</definedName>
    <definedName name="재고" localSheetId="21">#REF!</definedName>
    <definedName name="재고" localSheetId="23">#REF!</definedName>
    <definedName name="재고" localSheetId="25">#REF!</definedName>
    <definedName name="재고" localSheetId="26">#REF!</definedName>
    <definedName name="재고" localSheetId="27">#REF!</definedName>
    <definedName name="재고" localSheetId="28">#REF!</definedName>
    <definedName name="재고" localSheetId="32">#REF!</definedName>
    <definedName name="재고" localSheetId="33">#REF!</definedName>
    <definedName name="재고" localSheetId="34">#REF!</definedName>
    <definedName name="재고" localSheetId="35">#REF!</definedName>
    <definedName name="재고" localSheetId="29">#REF!</definedName>
    <definedName name="재고" localSheetId="30">#REF!</definedName>
    <definedName name="재고" localSheetId="31">#REF!</definedName>
    <definedName name="재고" localSheetId="36">#REF!</definedName>
    <definedName name="재고" localSheetId="37">#REF!</definedName>
    <definedName name="재고" localSheetId="38">#REF!</definedName>
    <definedName name="재고" localSheetId="39">#REF!</definedName>
    <definedName name="재고" localSheetId="40">#REF!</definedName>
    <definedName name="재고" localSheetId="41">#REF!</definedName>
    <definedName name="재고" localSheetId="42">#REF!</definedName>
    <definedName name="재고" localSheetId="43">#REF!</definedName>
    <definedName name="재고" localSheetId="44">#REF!</definedName>
    <definedName name="재고" localSheetId="61">#REF!</definedName>
    <definedName name="재고" localSheetId="60">#REF!</definedName>
    <definedName name="재고" localSheetId="47">#REF!</definedName>
    <definedName name="재고" localSheetId="46">#REF!</definedName>
    <definedName name="재고" localSheetId="45">#REF!</definedName>
    <definedName name="재고" localSheetId="48">#REF!</definedName>
    <definedName name="재고" localSheetId="50">#REF!</definedName>
    <definedName name="재고" localSheetId="51">#REF!</definedName>
    <definedName name="재고" localSheetId="52">#REF!</definedName>
    <definedName name="재고" localSheetId="49">#REF!</definedName>
    <definedName name="재고" localSheetId="55">#REF!</definedName>
    <definedName name="재고" localSheetId="58">#REF!</definedName>
    <definedName name="재고" localSheetId="53">#REF!</definedName>
    <definedName name="재고" localSheetId="57">#REF!</definedName>
    <definedName name="재고" localSheetId="59">#REF!</definedName>
    <definedName name="재고" localSheetId="54">#REF!</definedName>
    <definedName name="재고" localSheetId="56">#REF!</definedName>
    <definedName name="재고" localSheetId="62">#REF!</definedName>
    <definedName name="재고">#REF!</definedName>
    <definedName name="재고1" localSheetId="2">#REF!</definedName>
    <definedName name="재고1" localSheetId="1">#REF!</definedName>
    <definedName name="재고1" localSheetId="3">#REF!</definedName>
    <definedName name="재고1" localSheetId="7">#REF!</definedName>
    <definedName name="재고1" localSheetId="4">#REF!</definedName>
    <definedName name="재고1" localSheetId="5">#REF!</definedName>
    <definedName name="재고1" localSheetId="6">#REF!</definedName>
    <definedName name="재고1" localSheetId="8">#REF!</definedName>
    <definedName name="재고1" localSheetId="9">#REF!</definedName>
    <definedName name="재고1" localSheetId="11">#REF!</definedName>
    <definedName name="재고1" localSheetId="10">#REF!</definedName>
    <definedName name="재고1" localSheetId="16">#REF!</definedName>
    <definedName name="재고1" localSheetId="13">#REF!</definedName>
    <definedName name="재고1" localSheetId="12">#REF!</definedName>
    <definedName name="재고1" localSheetId="15">#REF!</definedName>
    <definedName name="재고1" localSheetId="14">#REF!</definedName>
    <definedName name="재고1" localSheetId="20">#REF!</definedName>
    <definedName name="재고1" localSheetId="17">#REF!</definedName>
    <definedName name="재고1" localSheetId="19">#REF!</definedName>
    <definedName name="재고1" localSheetId="18">#REF!</definedName>
    <definedName name="재고1" localSheetId="24">#REF!</definedName>
    <definedName name="재고1" localSheetId="22">#REF!</definedName>
    <definedName name="재고1" localSheetId="21">#REF!</definedName>
    <definedName name="재고1" localSheetId="23">#REF!</definedName>
    <definedName name="재고1" localSheetId="25">#REF!</definedName>
    <definedName name="재고1" localSheetId="26">#REF!</definedName>
    <definedName name="재고1" localSheetId="27">#REF!</definedName>
    <definedName name="재고1" localSheetId="28">#REF!</definedName>
    <definedName name="재고1" localSheetId="32">#REF!</definedName>
    <definedName name="재고1" localSheetId="33">#REF!</definedName>
    <definedName name="재고1" localSheetId="34">#REF!</definedName>
    <definedName name="재고1" localSheetId="35">#REF!</definedName>
    <definedName name="재고1" localSheetId="29">#REF!</definedName>
    <definedName name="재고1" localSheetId="30">#REF!</definedName>
    <definedName name="재고1" localSheetId="31">#REF!</definedName>
    <definedName name="재고1" localSheetId="36">#REF!</definedName>
    <definedName name="재고1" localSheetId="37">#REF!</definedName>
    <definedName name="재고1" localSheetId="38">#REF!</definedName>
    <definedName name="재고1" localSheetId="39">#REF!</definedName>
    <definedName name="재고1" localSheetId="40">#REF!</definedName>
    <definedName name="재고1" localSheetId="41">#REF!</definedName>
    <definedName name="재고1" localSheetId="42">#REF!</definedName>
    <definedName name="재고1" localSheetId="43">#REF!</definedName>
    <definedName name="재고1" localSheetId="44">#REF!</definedName>
    <definedName name="재고1" localSheetId="61">#REF!</definedName>
    <definedName name="재고1" localSheetId="60">#REF!</definedName>
    <definedName name="재고1" localSheetId="47">#REF!</definedName>
    <definedName name="재고1" localSheetId="46">#REF!</definedName>
    <definedName name="재고1" localSheetId="45">#REF!</definedName>
    <definedName name="재고1" localSheetId="48">#REF!</definedName>
    <definedName name="재고1" localSheetId="50">#REF!</definedName>
    <definedName name="재고1" localSheetId="51">#REF!</definedName>
    <definedName name="재고1" localSheetId="52">#REF!</definedName>
    <definedName name="재고1" localSheetId="49">#REF!</definedName>
    <definedName name="재고1" localSheetId="55">#REF!</definedName>
    <definedName name="재고1" localSheetId="58">#REF!</definedName>
    <definedName name="재고1" localSheetId="53">#REF!</definedName>
    <definedName name="재고1" localSheetId="57">#REF!</definedName>
    <definedName name="재고1" localSheetId="59">#REF!</definedName>
    <definedName name="재고1" localSheetId="54">#REF!</definedName>
    <definedName name="재고1" localSheetId="56">#REF!</definedName>
    <definedName name="재고1" localSheetId="62">#REF!</definedName>
    <definedName name="재고1">#REF!</definedName>
    <definedName name="재고분석" localSheetId="2">[32]OM연도별!#REF!</definedName>
    <definedName name="재고분석" localSheetId="1">[32]OM연도별!#REF!</definedName>
    <definedName name="재고분석" localSheetId="3">[32]OM연도별!#REF!</definedName>
    <definedName name="재고분석" localSheetId="7">[32]OM연도별!#REF!</definedName>
    <definedName name="재고분석" localSheetId="4">[32]OM연도별!#REF!</definedName>
    <definedName name="재고분석" localSheetId="5">[32]OM연도별!#REF!</definedName>
    <definedName name="재고분석" localSheetId="6">[32]OM연도별!#REF!</definedName>
    <definedName name="재고분석" localSheetId="8">[32]OM연도별!#REF!</definedName>
    <definedName name="재고분석" localSheetId="9">[32]OM연도별!#REF!</definedName>
    <definedName name="재고분석" localSheetId="11">[32]OM연도별!#REF!</definedName>
    <definedName name="재고분석" localSheetId="10">[32]OM연도별!#REF!</definedName>
    <definedName name="재고분석" localSheetId="16">[32]OM연도별!#REF!</definedName>
    <definedName name="재고분석" localSheetId="13">[32]OM연도별!#REF!</definedName>
    <definedName name="재고분석" localSheetId="12">[32]OM연도별!#REF!</definedName>
    <definedName name="재고분석" localSheetId="15">[32]OM연도별!#REF!</definedName>
    <definedName name="재고분석" localSheetId="14">[32]OM연도별!#REF!</definedName>
    <definedName name="재고분석" localSheetId="20">[32]OM연도별!#REF!</definedName>
    <definedName name="재고분석" localSheetId="17">[32]OM연도별!#REF!</definedName>
    <definedName name="재고분석" localSheetId="19">[32]OM연도별!#REF!</definedName>
    <definedName name="재고분석" localSheetId="18">[32]OM연도별!#REF!</definedName>
    <definedName name="재고분석" localSheetId="24">[32]OM연도별!#REF!</definedName>
    <definedName name="재고분석" localSheetId="22">[32]OM연도별!#REF!</definedName>
    <definedName name="재고분석" localSheetId="21">[32]OM연도별!#REF!</definedName>
    <definedName name="재고분석" localSheetId="23">[32]OM연도별!#REF!</definedName>
    <definedName name="재고분석" localSheetId="25">[32]OM연도별!#REF!</definedName>
    <definedName name="재고분석" localSheetId="26">[32]OM연도별!#REF!</definedName>
    <definedName name="재고분석" localSheetId="27">[32]OM연도별!#REF!</definedName>
    <definedName name="재고분석" localSheetId="28">[32]OM연도별!#REF!</definedName>
    <definedName name="재고분석" localSheetId="32">[32]OM연도별!#REF!</definedName>
    <definedName name="재고분석" localSheetId="33">[32]OM연도별!#REF!</definedName>
    <definedName name="재고분석" localSheetId="34">[32]OM연도별!#REF!</definedName>
    <definedName name="재고분석" localSheetId="35">[32]OM연도별!#REF!</definedName>
    <definedName name="재고분석" localSheetId="29">[32]OM연도별!#REF!</definedName>
    <definedName name="재고분석" localSheetId="30">[32]OM연도별!#REF!</definedName>
    <definedName name="재고분석" localSheetId="31">[32]OM연도별!#REF!</definedName>
    <definedName name="재고분석" localSheetId="36">[32]OM연도별!#REF!</definedName>
    <definedName name="재고분석" localSheetId="37">[32]OM연도별!#REF!</definedName>
    <definedName name="재고분석" localSheetId="38">[32]OM연도별!#REF!</definedName>
    <definedName name="재고분석" localSheetId="39">[32]OM연도별!#REF!</definedName>
    <definedName name="재고분석" localSheetId="40">[32]OM연도별!#REF!</definedName>
    <definedName name="재고분석" localSheetId="41">[32]OM연도별!#REF!</definedName>
    <definedName name="재고분석" localSheetId="42">[32]OM연도별!#REF!</definedName>
    <definedName name="재고분석" localSheetId="43">[32]OM연도별!#REF!</definedName>
    <definedName name="재고분석" localSheetId="44">[32]OM연도별!#REF!</definedName>
    <definedName name="재고분석" localSheetId="61">[32]OM연도별!#REF!</definedName>
    <definedName name="재고분석" localSheetId="60">[32]OM연도별!#REF!</definedName>
    <definedName name="재고분석" localSheetId="47">[32]OM연도별!#REF!</definedName>
    <definedName name="재고분석" localSheetId="46">[32]OM연도별!#REF!</definedName>
    <definedName name="재고분석" localSheetId="45">[32]OM연도별!#REF!</definedName>
    <definedName name="재고분석" localSheetId="48">[32]OM연도별!#REF!</definedName>
    <definedName name="재고분석" localSheetId="50">[32]OM연도별!#REF!</definedName>
    <definedName name="재고분석" localSheetId="51">[32]OM연도별!#REF!</definedName>
    <definedName name="재고분석" localSheetId="52">[32]OM연도별!#REF!</definedName>
    <definedName name="재고분석" localSheetId="49">[32]OM연도별!#REF!</definedName>
    <definedName name="재고분석" localSheetId="55">[32]OM연도별!#REF!</definedName>
    <definedName name="재고분석" localSheetId="58">[32]OM연도별!#REF!</definedName>
    <definedName name="재고분석" localSheetId="53">[32]OM연도별!#REF!</definedName>
    <definedName name="재고분석" localSheetId="57">[32]OM연도별!#REF!</definedName>
    <definedName name="재고분석" localSheetId="59">[32]OM연도별!#REF!</definedName>
    <definedName name="재고분석" localSheetId="54">[32]OM연도별!#REF!</definedName>
    <definedName name="재고분석" localSheetId="56">[32]OM연도별!#REF!</definedName>
    <definedName name="재고분석" localSheetId="62">[32]OM연도별!#REF!</definedName>
    <definedName name="재고분석">[32]OM연도별!#REF!</definedName>
    <definedName name="재고수불2" localSheetId="2">BlankMacro1</definedName>
    <definedName name="재고수불2" localSheetId="1">BlankMacro1</definedName>
    <definedName name="재고수불2" localSheetId="3">BlankMacro1</definedName>
    <definedName name="재고수불2" localSheetId="7">BlankMacro1</definedName>
    <definedName name="재고수불2" localSheetId="4">BlankMacro1</definedName>
    <definedName name="재고수불2" localSheetId="5">BlankMacro1</definedName>
    <definedName name="재고수불2" localSheetId="6">BlankMacro1</definedName>
    <definedName name="재고수불2" localSheetId="8">BlankMacro1</definedName>
    <definedName name="재고수불2" localSheetId="9">BlankMacro1</definedName>
    <definedName name="재고수불2" localSheetId="11">BlankMacro1</definedName>
    <definedName name="재고수불2" localSheetId="10">BlankMacro1</definedName>
    <definedName name="재고수불2" localSheetId="16">BlankMacro1</definedName>
    <definedName name="재고수불2" localSheetId="13">BlankMacro1</definedName>
    <definedName name="재고수불2" localSheetId="12">BlankMacro1</definedName>
    <definedName name="재고수불2" localSheetId="15">BlankMacro1</definedName>
    <definedName name="재고수불2" localSheetId="14">BlankMacro1</definedName>
    <definedName name="재고수불2" localSheetId="20">BlankMacro1</definedName>
    <definedName name="재고수불2" localSheetId="17">BlankMacro1</definedName>
    <definedName name="재고수불2" localSheetId="19">BlankMacro1</definedName>
    <definedName name="재고수불2" localSheetId="18">BlankMacro1</definedName>
    <definedName name="재고수불2" localSheetId="24">BlankMacro1</definedName>
    <definedName name="재고수불2" localSheetId="22">BlankMacro1</definedName>
    <definedName name="재고수불2" localSheetId="21">BlankMacro1</definedName>
    <definedName name="재고수불2" localSheetId="23">BlankMacro1</definedName>
    <definedName name="재고수불2" localSheetId="25">BlankMacro1</definedName>
    <definedName name="재고수불2" localSheetId="26">BlankMacro1</definedName>
    <definedName name="재고수불2" localSheetId="27">BlankMacro1</definedName>
    <definedName name="재고수불2" localSheetId="28">BlankMacro1</definedName>
    <definedName name="재고수불2" localSheetId="32">BlankMacro1</definedName>
    <definedName name="재고수불2" localSheetId="33">BlankMacro1</definedName>
    <definedName name="재고수불2" localSheetId="34">BlankMacro1</definedName>
    <definedName name="재고수불2" localSheetId="35">BlankMacro1</definedName>
    <definedName name="재고수불2" localSheetId="29">BlankMacro1</definedName>
    <definedName name="재고수불2" localSheetId="30">BlankMacro1</definedName>
    <definedName name="재고수불2" localSheetId="31">BlankMacro1</definedName>
    <definedName name="재고수불2" localSheetId="36">BlankMacro1</definedName>
    <definedName name="재고수불2" localSheetId="37">BlankMacro1</definedName>
    <definedName name="재고수불2" localSheetId="38">BlankMacro1</definedName>
    <definedName name="재고수불2" localSheetId="39">BlankMacro1</definedName>
    <definedName name="재고수불2" localSheetId="40">BlankMacro1</definedName>
    <definedName name="재고수불2" localSheetId="41">BlankMacro1</definedName>
    <definedName name="재고수불2" localSheetId="42">BlankMacro1</definedName>
    <definedName name="재고수불2" localSheetId="43">BlankMacro1</definedName>
    <definedName name="재고수불2" localSheetId="44">BlankMacro1</definedName>
    <definedName name="재고수불2" localSheetId="61">BlankMacro1</definedName>
    <definedName name="재고수불2" localSheetId="60">BlankMacro1</definedName>
    <definedName name="재고수불2" localSheetId="47">BlankMacro1</definedName>
    <definedName name="재고수불2" localSheetId="46">BlankMacro1</definedName>
    <definedName name="재고수불2" localSheetId="45">BlankMacro1</definedName>
    <definedName name="재고수불2" localSheetId="48">BlankMacro1</definedName>
    <definedName name="재고수불2" localSheetId="50">BlankMacro1</definedName>
    <definedName name="재고수불2" localSheetId="51">BlankMacro1</definedName>
    <definedName name="재고수불2" localSheetId="52">BlankMacro1</definedName>
    <definedName name="재고수불2" localSheetId="49">BlankMacro1</definedName>
    <definedName name="재고수불2" localSheetId="55">BlankMacro1</definedName>
    <definedName name="재고수불2" localSheetId="58">BlankMacro1</definedName>
    <definedName name="재고수불2" localSheetId="53">BlankMacro1</definedName>
    <definedName name="재고수불2" localSheetId="57">BlankMacro1</definedName>
    <definedName name="재고수불2" localSheetId="59">BlankMacro1</definedName>
    <definedName name="재고수불2" localSheetId="54">BlankMacro1</definedName>
    <definedName name="재고수불2" localSheetId="56">BlankMacro1</definedName>
    <definedName name="재고수불2" localSheetId="62">BlankMacro1</definedName>
    <definedName name="재고수불2">BlankMacro1</definedName>
    <definedName name="재공품" localSheetId="2">#REF!</definedName>
    <definedName name="재공품" localSheetId="1">#REF!</definedName>
    <definedName name="재공품" localSheetId="3">#REF!</definedName>
    <definedName name="재공품" localSheetId="7">#REF!</definedName>
    <definedName name="재공품" localSheetId="4">#REF!</definedName>
    <definedName name="재공품" localSheetId="5">#REF!</definedName>
    <definedName name="재공품" localSheetId="6">#REF!</definedName>
    <definedName name="재공품" localSheetId="8">#REF!</definedName>
    <definedName name="재공품" localSheetId="9">#REF!</definedName>
    <definedName name="재공품" localSheetId="11">#REF!</definedName>
    <definedName name="재공품" localSheetId="10">#REF!</definedName>
    <definedName name="재공품" localSheetId="16">#REF!</definedName>
    <definedName name="재공품" localSheetId="13">#REF!</definedName>
    <definedName name="재공품" localSheetId="12">#REF!</definedName>
    <definedName name="재공품" localSheetId="15">#REF!</definedName>
    <definedName name="재공품" localSheetId="14">#REF!</definedName>
    <definedName name="재공품" localSheetId="20">#REF!</definedName>
    <definedName name="재공품" localSheetId="17">#REF!</definedName>
    <definedName name="재공품" localSheetId="19">#REF!</definedName>
    <definedName name="재공품" localSheetId="18">#REF!</definedName>
    <definedName name="재공품" localSheetId="24">#REF!</definedName>
    <definedName name="재공품" localSheetId="22">#REF!</definedName>
    <definedName name="재공품" localSheetId="21">#REF!</definedName>
    <definedName name="재공품" localSheetId="23">#REF!</definedName>
    <definedName name="재공품" localSheetId="25">#REF!</definedName>
    <definedName name="재공품" localSheetId="26">#REF!</definedName>
    <definedName name="재공품" localSheetId="27">#REF!</definedName>
    <definedName name="재공품" localSheetId="28">#REF!</definedName>
    <definedName name="재공품" localSheetId="32">#REF!</definedName>
    <definedName name="재공품" localSheetId="33">#REF!</definedName>
    <definedName name="재공품" localSheetId="34">#REF!</definedName>
    <definedName name="재공품" localSheetId="35">#REF!</definedName>
    <definedName name="재공품" localSheetId="29">#REF!</definedName>
    <definedName name="재공품" localSheetId="30">#REF!</definedName>
    <definedName name="재공품" localSheetId="31">#REF!</definedName>
    <definedName name="재공품" localSheetId="36">#REF!</definedName>
    <definedName name="재공품" localSheetId="37">#REF!</definedName>
    <definedName name="재공품" localSheetId="38">#REF!</definedName>
    <definedName name="재공품" localSheetId="39">#REF!</definedName>
    <definedName name="재공품" localSheetId="40">#REF!</definedName>
    <definedName name="재공품" localSheetId="41">#REF!</definedName>
    <definedName name="재공품" localSheetId="42">#REF!</definedName>
    <definedName name="재공품" localSheetId="43">#REF!</definedName>
    <definedName name="재공품" localSheetId="44">#REF!</definedName>
    <definedName name="재공품" localSheetId="61">#REF!</definedName>
    <definedName name="재공품" localSheetId="60">#REF!</definedName>
    <definedName name="재공품" localSheetId="47">#REF!</definedName>
    <definedName name="재공품" localSheetId="46">#REF!</definedName>
    <definedName name="재공품" localSheetId="45">#REF!</definedName>
    <definedName name="재공품" localSheetId="48">#REF!</definedName>
    <definedName name="재공품" localSheetId="50">#REF!</definedName>
    <definedName name="재공품" localSheetId="51">#REF!</definedName>
    <definedName name="재공품" localSheetId="52">#REF!</definedName>
    <definedName name="재공품" localSheetId="49">#REF!</definedName>
    <definedName name="재공품" localSheetId="55">#REF!</definedName>
    <definedName name="재공품" localSheetId="58">#REF!</definedName>
    <definedName name="재공품" localSheetId="53">#REF!</definedName>
    <definedName name="재공품" localSheetId="57">#REF!</definedName>
    <definedName name="재공품" localSheetId="59">#REF!</definedName>
    <definedName name="재공품" localSheetId="54">#REF!</definedName>
    <definedName name="재공품" localSheetId="56">#REF!</definedName>
    <definedName name="재공품" localSheetId="62">#REF!</definedName>
    <definedName name="재공품">#REF!</definedName>
    <definedName name="재관비율">6.9%</definedName>
    <definedName name="재무" localSheetId="2">BlankMacro1</definedName>
    <definedName name="재무" localSheetId="1">BlankMacro1</definedName>
    <definedName name="재무" localSheetId="3">BlankMacro1</definedName>
    <definedName name="재무" localSheetId="7">BlankMacro1</definedName>
    <definedName name="재무" localSheetId="4">BlankMacro1</definedName>
    <definedName name="재무" localSheetId="5">BlankMacro1</definedName>
    <definedName name="재무" localSheetId="6">BlankMacro1</definedName>
    <definedName name="재무" localSheetId="8">BlankMacro1</definedName>
    <definedName name="재무" localSheetId="9">BlankMacro1</definedName>
    <definedName name="재무" localSheetId="11">BlankMacro1</definedName>
    <definedName name="재무" localSheetId="10">BlankMacro1</definedName>
    <definedName name="재무" localSheetId="16">BlankMacro1</definedName>
    <definedName name="재무" localSheetId="13">BlankMacro1</definedName>
    <definedName name="재무" localSheetId="12">BlankMacro1</definedName>
    <definedName name="재무" localSheetId="15">BlankMacro1</definedName>
    <definedName name="재무" localSheetId="14">BlankMacro1</definedName>
    <definedName name="재무" localSheetId="20">BlankMacro1</definedName>
    <definedName name="재무" localSheetId="17">BlankMacro1</definedName>
    <definedName name="재무" localSheetId="19">BlankMacro1</definedName>
    <definedName name="재무" localSheetId="18">BlankMacro1</definedName>
    <definedName name="재무" localSheetId="24">BlankMacro1</definedName>
    <definedName name="재무" localSheetId="22">BlankMacro1</definedName>
    <definedName name="재무" localSheetId="21">BlankMacro1</definedName>
    <definedName name="재무" localSheetId="23">BlankMacro1</definedName>
    <definedName name="재무" localSheetId="25">BlankMacro1</definedName>
    <definedName name="재무" localSheetId="26">BlankMacro1</definedName>
    <definedName name="재무" localSheetId="27">BlankMacro1</definedName>
    <definedName name="재무" localSheetId="28">BlankMacro1</definedName>
    <definedName name="재무" localSheetId="32">BlankMacro1</definedName>
    <definedName name="재무" localSheetId="33">BlankMacro1</definedName>
    <definedName name="재무" localSheetId="34">BlankMacro1</definedName>
    <definedName name="재무" localSheetId="35">BlankMacro1</definedName>
    <definedName name="재무" localSheetId="29">BlankMacro1</definedName>
    <definedName name="재무" localSheetId="30">BlankMacro1</definedName>
    <definedName name="재무" localSheetId="31">BlankMacro1</definedName>
    <definedName name="재무" localSheetId="36">BlankMacro1</definedName>
    <definedName name="재무" localSheetId="37">BlankMacro1</definedName>
    <definedName name="재무" localSheetId="38">BlankMacro1</definedName>
    <definedName name="재무" localSheetId="39">BlankMacro1</definedName>
    <definedName name="재무" localSheetId="40">BlankMacro1</definedName>
    <definedName name="재무" localSheetId="41">BlankMacro1</definedName>
    <definedName name="재무" localSheetId="42">BlankMacro1</definedName>
    <definedName name="재무" localSheetId="43">BlankMacro1</definedName>
    <definedName name="재무" localSheetId="44">BlankMacro1</definedName>
    <definedName name="재무" localSheetId="61">BlankMacro1</definedName>
    <definedName name="재무" localSheetId="60">BlankMacro1</definedName>
    <definedName name="재무" localSheetId="47">BlankMacro1</definedName>
    <definedName name="재무" localSheetId="46">BlankMacro1</definedName>
    <definedName name="재무" localSheetId="45">BlankMacro1</definedName>
    <definedName name="재무" localSheetId="48">BlankMacro1</definedName>
    <definedName name="재무" localSheetId="50">BlankMacro1</definedName>
    <definedName name="재무" localSheetId="51">BlankMacro1</definedName>
    <definedName name="재무" localSheetId="52">BlankMacro1</definedName>
    <definedName name="재무" localSheetId="49">BlankMacro1</definedName>
    <definedName name="재무" localSheetId="55">BlankMacro1</definedName>
    <definedName name="재무" localSheetId="58">BlankMacro1</definedName>
    <definedName name="재무" localSheetId="53">BlankMacro1</definedName>
    <definedName name="재무" localSheetId="57">BlankMacro1</definedName>
    <definedName name="재무" localSheetId="59">BlankMacro1</definedName>
    <definedName name="재무" localSheetId="54">BlankMacro1</definedName>
    <definedName name="재무" localSheetId="56">BlankMacro1</definedName>
    <definedName name="재무" localSheetId="62">BlankMacro1</definedName>
    <definedName name="재무">BlankMacro1</definedName>
    <definedName name="재무현황변경전" localSheetId="2">BlankMacro1</definedName>
    <definedName name="재무현황변경전" localSheetId="1">BlankMacro1</definedName>
    <definedName name="재무현황변경전" localSheetId="3">BlankMacro1</definedName>
    <definedName name="재무현황변경전" localSheetId="7">BlankMacro1</definedName>
    <definedName name="재무현황변경전" localSheetId="4">BlankMacro1</definedName>
    <definedName name="재무현황변경전" localSheetId="5">BlankMacro1</definedName>
    <definedName name="재무현황변경전" localSheetId="6">BlankMacro1</definedName>
    <definedName name="재무현황변경전" localSheetId="8">BlankMacro1</definedName>
    <definedName name="재무현황변경전" localSheetId="9">BlankMacro1</definedName>
    <definedName name="재무현황변경전" localSheetId="11">BlankMacro1</definedName>
    <definedName name="재무현황변경전" localSheetId="10">BlankMacro1</definedName>
    <definedName name="재무현황변경전" localSheetId="16">BlankMacro1</definedName>
    <definedName name="재무현황변경전" localSheetId="13">BlankMacro1</definedName>
    <definedName name="재무현황변경전" localSheetId="12">BlankMacro1</definedName>
    <definedName name="재무현황변경전" localSheetId="15">BlankMacro1</definedName>
    <definedName name="재무현황변경전" localSheetId="14">BlankMacro1</definedName>
    <definedName name="재무현황변경전" localSheetId="20">BlankMacro1</definedName>
    <definedName name="재무현황변경전" localSheetId="17">BlankMacro1</definedName>
    <definedName name="재무현황변경전" localSheetId="19">BlankMacro1</definedName>
    <definedName name="재무현황변경전" localSheetId="18">BlankMacro1</definedName>
    <definedName name="재무현황변경전" localSheetId="24">BlankMacro1</definedName>
    <definedName name="재무현황변경전" localSheetId="22">BlankMacro1</definedName>
    <definedName name="재무현황변경전" localSheetId="21">BlankMacro1</definedName>
    <definedName name="재무현황변경전" localSheetId="23">BlankMacro1</definedName>
    <definedName name="재무현황변경전" localSheetId="25">BlankMacro1</definedName>
    <definedName name="재무현황변경전" localSheetId="26">BlankMacro1</definedName>
    <definedName name="재무현황변경전" localSheetId="27">BlankMacro1</definedName>
    <definedName name="재무현황변경전" localSheetId="28">BlankMacro1</definedName>
    <definedName name="재무현황변경전" localSheetId="32">BlankMacro1</definedName>
    <definedName name="재무현황변경전" localSheetId="33">BlankMacro1</definedName>
    <definedName name="재무현황변경전" localSheetId="34">BlankMacro1</definedName>
    <definedName name="재무현황변경전" localSheetId="35">BlankMacro1</definedName>
    <definedName name="재무현황변경전" localSheetId="29">BlankMacro1</definedName>
    <definedName name="재무현황변경전" localSheetId="30">BlankMacro1</definedName>
    <definedName name="재무현황변경전" localSheetId="31">BlankMacro1</definedName>
    <definedName name="재무현황변경전" localSheetId="36">BlankMacro1</definedName>
    <definedName name="재무현황변경전" localSheetId="37">BlankMacro1</definedName>
    <definedName name="재무현황변경전" localSheetId="38">BlankMacro1</definedName>
    <definedName name="재무현황변경전" localSheetId="39">BlankMacro1</definedName>
    <definedName name="재무현황변경전" localSheetId="40">BlankMacro1</definedName>
    <definedName name="재무현황변경전" localSheetId="41">BlankMacro1</definedName>
    <definedName name="재무현황변경전" localSheetId="42">BlankMacro1</definedName>
    <definedName name="재무현황변경전" localSheetId="43">BlankMacro1</definedName>
    <definedName name="재무현황변경전" localSheetId="44">BlankMacro1</definedName>
    <definedName name="재무현황변경전" localSheetId="61">BlankMacro1</definedName>
    <definedName name="재무현황변경전" localSheetId="60">BlankMacro1</definedName>
    <definedName name="재무현황변경전" localSheetId="47">BlankMacro1</definedName>
    <definedName name="재무현황변경전" localSheetId="46">BlankMacro1</definedName>
    <definedName name="재무현황변경전" localSheetId="45">BlankMacro1</definedName>
    <definedName name="재무현황변경전" localSheetId="48">BlankMacro1</definedName>
    <definedName name="재무현황변경전" localSheetId="50">BlankMacro1</definedName>
    <definedName name="재무현황변경전" localSheetId="51">BlankMacro1</definedName>
    <definedName name="재무현황변경전" localSheetId="52">BlankMacro1</definedName>
    <definedName name="재무현황변경전" localSheetId="49">BlankMacro1</definedName>
    <definedName name="재무현황변경전" localSheetId="55">BlankMacro1</definedName>
    <definedName name="재무현황변경전" localSheetId="58">BlankMacro1</definedName>
    <definedName name="재무현황변경전" localSheetId="53">BlankMacro1</definedName>
    <definedName name="재무현황변경전" localSheetId="57">BlankMacro1</definedName>
    <definedName name="재무현황변경전" localSheetId="59">BlankMacro1</definedName>
    <definedName name="재무현황변경전" localSheetId="54">BlankMacro1</definedName>
    <definedName name="재무현황변경전" localSheetId="56">BlankMacro1</definedName>
    <definedName name="재무현황변경전" localSheetId="62">BlankMacro1</definedName>
    <definedName name="재무현황변경전">BlankMacro1</definedName>
    <definedName name="저표" localSheetId="2">[0]!BenotaPrn</definedName>
    <definedName name="저표" localSheetId="1">[0]!BenotaPrn</definedName>
    <definedName name="저표" localSheetId="3">[0]!BenotaPrn</definedName>
    <definedName name="저표" localSheetId="7">[0]!BenotaPrn</definedName>
    <definedName name="저표" localSheetId="4">[0]!BenotaPrn</definedName>
    <definedName name="저표" localSheetId="5">[0]!BenotaPrn</definedName>
    <definedName name="저표" localSheetId="6">[0]!BenotaPrn</definedName>
    <definedName name="저표" localSheetId="8">[0]!BenotaPrn</definedName>
    <definedName name="저표" localSheetId="9">[0]!BenotaPrn</definedName>
    <definedName name="저표" localSheetId="11">[0]!BenotaPrn</definedName>
    <definedName name="저표" localSheetId="10">[0]!BenotaPrn</definedName>
    <definedName name="저표" localSheetId="16">[0]!BenotaPrn</definedName>
    <definedName name="저표" localSheetId="13">[0]!BenotaPrn</definedName>
    <definedName name="저표" localSheetId="12">[0]!BenotaPrn</definedName>
    <definedName name="저표" localSheetId="15">[0]!BenotaPrn</definedName>
    <definedName name="저표" localSheetId="14">[0]!BenotaPrn</definedName>
    <definedName name="저표" localSheetId="20">[0]!BenotaPrn</definedName>
    <definedName name="저표" localSheetId="17">[0]!BenotaPrn</definedName>
    <definedName name="저표" localSheetId="19">[0]!BenotaPrn</definedName>
    <definedName name="저표" localSheetId="18">[0]!BenotaPrn</definedName>
    <definedName name="저표" localSheetId="24">[0]!BenotaPrn</definedName>
    <definedName name="저표" localSheetId="22">[0]!BenotaPrn</definedName>
    <definedName name="저표" localSheetId="21">[0]!BenotaPrn</definedName>
    <definedName name="저표" localSheetId="23">[0]!BenotaPrn</definedName>
    <definedName name="저표" localSheetId="25">[0]!BenotaPrn</definedName>
    <definedName name="저표" localSheetId="26">[0]!BenotaPrn</definedName>
    <definedName name="저표" localSheetId="27">[0]!BenotaPrn</definedName>
    <definedName name="저표" localSheetId="28">[0]!BenotaPrn</definedName>
    <definedName name="저표" localSheetId="32">[0]!BenotaPrn</definedName>
    <definedName name="저표" localSheetId="33">[0]!BenotaPrn</definedName>
    <definedName name="저표" localSheetId="34">[0]!BenotaPrn</definedName>
    <definedName name="저표" localSheetId="35">[0]!BenotaPrn</definedName>
    <definedName name="저표" localSheetId="29">[0]!BenotaPrn</definedName>
    <definedName name="저표" localSheetId="30">[0]!BenotaPrn</definedName>
    <definedName name="저표" localSheetId="31">[0]!BenotaPrn</definedName>
    <definedName name="저표" localSheetId="36">[0]!BenotaPrn</definedName>
    <definedName name="저표" localSheetId="37">[0]!BenotaPrn</definedName>
    <definedName name="저표" localSheetId="38">[0]!BenotaPrn</definedName>
    <definedName name="저표" localSheetId="39">[0]!BenotaPrn</definedName>
    <definedName name="저표" localSheetId="40">[0]!BenotaPrn</definedName>
    <definedName name="저표" localSheetId="41">[0]!BenotaPrn</definedName>
    <definedName name="저표" localSheetId="42">[0]!BenotaPrn</definedName>
    <definedName name="저표" localSheetId="43">[0]!BenotaPrn</definedName>
    <definedName name="저표" localSheetId="44">[0]!BenotaPrn</definedName>
    <definedName name="저표" localSheetId="61">[0]!BenotaPrn</definedName>
    <definedName name="저표" localSheetId="60">[0]!BenotaPrn</definedName>
    <definedName name="저표" localSheetId="47">[0]!BenotaPrn</definedName>
    <definedName name="저표" localSheetId="46">[0]!BenotaPrn</definedName>
    <definedName name="저표" localSheetId="45">[0]!BenotaPrn</definedName>
    <definedName name="저표" localSheetId="48">[0]!BenotaPrn</definedName>
    <definedName name="저표" localSheetId="50">[0]!BenotaPrn</definedName>
    <definedName name="저표" localSheetId="51">[0]!BenotaPrn</definedName>
    <definedName name="저표" localSheetId="52">[0]!BenotaPrn</definedName>
    <definedName name="저표" localSheetId="49">[0]!BenotaPrn</definedName>
    <definedName name="저표" localSheetId="55">[0]!BenotaPrn</definedName>
    <definedName name="저표" localSheetId="58">[0]!BenotaPrn</definedName>
    <definedName name="저표" localSheetId="53">[0]!BenotaPrn</definedName>
    <definedName name="저표" localSheetId="57">[0]!BenotaPrn</definedName>
    <definedName name="저표" localSheetId="59">[0]!BenotaPrn</definedName>
    <definedName name="저표" localSheetId="54">[0]!BenotaPrn</definedName>
    <definedName name="저표" localSheetId="56">[0]!BenotaPrn</definedName>
    <definedName name="저표" localSheetId="62">[0]!BenotaPrn</definedName>
    <definedName name="저표">[0]!BenotaPrn</definedName>
    <definedName name="전도금" localSheetId="2">BlankMacro1</definedName>
    <definedName name="전도금" localSheetId="1">BlankMacro1</definedName>
    <definedName name="전도금" localSheetId="3">BlankMacro1</definedName>
    <definedName name="전도금" localSheetId="7">BlankMacro1</definedName>
    <definedName name="전도금" localSheetId="4">BlankMacro1</definedName>
    <definedName name="전도금" localSheetId="5">BlankMacro1</definedName>
    <definedName name="전도금" localSheetId="6">BlankMacro1</definedName>
    <definedName name="전도금" localSheetId="8">BlankMacro1</definedName>
    <definedName name="전도금" localSheetId="9">BlankMacro1</definedName>
    <definedName name="전도금" localSheetId="11">BlankMacro1</definedName>
    <definedName name="전도금" localSheetId="10">BlankMacro1</definedName>
    <definedName name="전도금" localSheetId="16">BlankMacro1</definedName>
    <definedName name="전도금" localSheetId="13">BlankMacro1</definedName>
    <definedName name="전도금" localSheetId="12">BlankMacro1</definedName>
    <definedName name="전도금" localSheetId="15">BlankMacro1</definedName>
    <definedName name="전도금" localSheetId="14">BlankMacro1</definedName>
    <definedName name="전도금" localSheetId="20">BlankMacro1</definedName>
    <definedName name="전도금" localSheetId="17">BlankMacro1</definedName>
    <definedName name="전도금" localSheetId="19">BlankMacro1</definedName>
    <definedName name="전도금" localSheetId="18">BlankMacro1</definedName>
    <definedName name="전도금" localSheetId="24">BlankMacro1</definedName>
    <definedName name="전도금" localSheetId="22">BlankMacro1</definedName>
    <definedName name="전도금" localSheetId="21">BlankMacro1</definedName>
    <definedName name="전도금" localSheetId="23">BlankMacro1</definedName>
    <definedName name="전도금" localSheetId="25">BlankMacro1</definedName>
    <definedName name="전도금" localSheetId="26">BlankMacro1</definedName>
    <definedName name="전도금" localSheetId="27">BlankMacro1</definedName>
    <definedName name="전도금" localSheetId="28">BlankMacro1</definedName>
    <definedName name="전도금" localSheetId="32">BlankMacro1</definedName>
    <definedName name="전도금" localSheetId="33">BlankMacro1</definedName>
    <definedName name="전도금" localSheetId="34">BlankMacro1</definedName>
    <definedName name="전도금" localSheetId="35">BlankMacro1</definedName>
    <definedName name="전도금" localSheetId="29">BlankMacro1</definedName>
    <definedName name="전도금" localSheetId="30">BlankMacro1</definedName>
    <definedName name="전도금" localSheetId="31">BlankMacro1</definedName>
    <definedName name="전도금" localSheetId="36">BlankMacro1</definedName>
    <definedName name="전도금" localSheetId="37">BlankMacro1</definedName>
    <definedName name="전도금" localSheetId="38">BlankMacro1</definedName>
    <definedName name="전도금" localSheetId="39">BlankMacro1</definedName>
    <definedName name="전도금" localSheetId="40">BlankMacro1</definedName>
    <definedName name="전도금" localSheetId="41">BlankMacro1</definedName>
    <definedName name="전도금" localSheetId="42">BlankMacro1</definedName>
    <definedName name="전도금" localSheetId="43">BlankMacro1</definedName>
    <definedName name="전도금" localSheetId="44">BlankMacro1</definedName>
    <definedName name="전도금" localSheetId="61">BlankMacro1</definedName>
    <definedName name="전도금" localSheetId="60">BlankMacro1</definedName>
    <definedName name="전도금" localSheetId="47">BlankMacro1</definedName>
    <definedName name="전도금" localSheetId="46">BlankMacro1</definedName>
    <definedName name="전도금" localSheetId="45">BlankMacro1</definedName>
    <definedName name="전도금" localSheetId="48">BlankMacro1</definedName>
    <definedName name="전도금" localSheetId="50">BlankMacro1</definedName>
    <definedName name="전도금" localSheetId="51">BlankMacro1</definedName>
    <definedName name="전도금" localSheetId="52">BlankMacro1</definedName>
    <definedName name="전도금" localSheetId="49">BlankMacro1</definedName>
    <definedName name="전도금" localSheetId="55">BlankMacro1</definedName>
    <definedName name="전도금" localSheetId="58">BlankMacro1</definedName>
    <definedName name="전도금" localSheetId="53">BlankMacro1</definedName>
    <definedName name="전도금" localSheetId="57">BlankMacro1</definedName>
    <definedName name="전도금" localSheetId="59">BlankMacro1</definedName>
    <definedName name="전도금" localSheetId="54">BlankMacro1</definedName>
    <definedName name="전도금" localSheetId="56">BlankMacro1</definedName>
    <definedName name="전도금" localSheetId="62">BlankMacro1</definedName>
    <definedName name="전도금">BlankMacro1</definedName>
    <definedName name="전입액" localSheetId="2">#REF!</definedName>
    <definedName name="전입액" localSheetId="1">#REF!</definedName>
    <definedName name="전입액" localSheetId="3">#REF!</definedName>
    <definedName name="전입액" localSheetId="7">#REF!</definedName>
    <definedName name="전입액" localSheetId="4">#REF!</definedName>
    <definedName name="전입액" localSheetId="5">#REF!</definedName>
    <definedName name="전입액" localSheetId="6">#REF!</definedName>
    <definedName name="전입액" localSheetId="8">#REF!</definedName>
    <definedName name="전입액" localSheetId="9">#REF!</definedName>
    <definedName name="전입액" localSheetId="11">#REF!</definedName>
    <definedName name="전입액" localSheetId="10">#REF!</definedName>
    <definedName name="전입액" localSheetId="16">#REF!</definedName>
    <definedName name="전입액" localSheetId="13">#REF!</definedName>
    <definedName name="전입액" localSheetId="12">#REF!</definedName>
    <definedName name="전입액" localSheetId="15">#REF!</definedName>
    <definedName name="전입액" localSheetId="14">#REF!</definedName>
    <definedName name="전입액" localSheetId="20">#REF!</definedName>
    <definedName name="전입액" localSheetId="17">#REF!</definedName>
    <definedName name="전입액" localSheetId="19">#REF!</definedName>
    <definedName name="전입액" localSheetId="18">#REF!</definedName>
    <definedName name="전입액" localSheetId="24">#REF!</definedName>
    <definedName name="전입액" localSheetId="22">#REF!</definedName>
    <definedName name="전입액" localSheetId="21">#REF!</definedName>
    <definedName name="전입액" localSheetId="23">#REF!</definedName>
    <definedName name="전입액" localSheetId="25">#REF!</definedName>
    <definedName name="전입액" localSheetId="26">#REF!</definedName>
    <definedName name="전입액" localSheetId="27">#REF!</definedName>
    <definedName name="전입액" localSheetId="28">#REF!</definedName>
    <definedName name="전입액" localSheetId="32">#REF!</definedName>
    <definedName name="전입액" localSheetId="33">#REF!</definedName>
    <definedName name="전입액" localSheetId="34">#REF!</definedName>
    <definedName name="전입액" localSheetId="35">#REF!</definedName>
    <definedName name="전입액" localSheetId="29">#REF!</definedName>
    <definedName name="전입액" localSheetId="30">#REF!</definedName>
    <definedName name="전입액" localSheetId="31">#REF!</definedName>
    <definedName name="전입액" localSheetId="36">#REF!</definedName>
    <definedName name="전입액" localSheetId="37">#REF!</definedName>
    <definedName name="전입액" localSheetId="38">#REF!</definedName>
    <definedName name="전입액" localSheetId="39">#REF!</definedName>
    <definedName name="전입액" localSheetId="40">#REF!</definedName>
    <definedName name="전입액" localSheetId="41">#REF!</definedName>
    <definedName name="전입액" localSheetId="42">#REF!</definedName>
    <definedName name="전입액" localSheetId="43">#REF!</definedName>
    <definedName name="전입액" localSheetId="44">#REF!</definedName>
    <definedName name="전입액" localSheetId="61">#REF!</definedName>
    <definedName name="전입액" localSheetId="60">#REF!</definedName>
    <definedName name="전입액" localSheetId="47">#REF!</definedName>
    <definedName name="전입액" localSheetId="46">#REF!</definedName>
    <definedName name="전입액" localSheetId="45">#REF!</definedName>
    <definedName name="전입액" localSheetId="48">#REF!</definedName>
    <definedName name="전입액" localSheetId="50">#REF!</definedName>
    <definedName name="전입액" localSheetId="51">#REF!</definedName>
    <definedName name="전입액" localSheetId="52">#REF!</definedName>
    <definedName name="전입액" localSheetId="49">#REF!</definedName>
    <definedName name="전입액" localSheetId="55">#REF!</definedName>
    <definedName name="전입액" localSheetId="58">#REF!</definedName>
    <definedName name="전입액" localSheetId="53">#REF!</definedName>
    <definedName name="전입액" localSheetId="57">#REF!</definedName>
    <definedName name="전입액" localSheetId="59">#REF!</definedName>
    <definedName name="전입액" localSheetId="54">#REF!</definedName>
    <definedName name="전입액" localSheetId="56">#REF!</definedName>
    <definedName name="전입액" localSheetId="62">#REF!</definedName>
    <definedName name="전입액">#REF!</definedName>
    <definedName name="전장" localSheetId="2">#REF!</definedName>
    <definedName name="전장" localSheetId="1">#REF!</definedName>
    <definedName name="전장" localSheetId="3">#REF!</definedName>
    <definedName name="전장" localSheetId="7">#REF!</definedName>
    <definedName name="전장" localSheetId="4">#REF!</definedName>
    <definedName name="전장" localSheetId="5">#REF!</definedName>
    <definedName name="전장" localSheetId="6">#REF!</definedName>
    <definedName name="전장" localSheetId="8">#REF!</definedName>
    <definedName name="전장" localSheetId="9">#REF!</definedName>
    <definedName name="전장" localSheetId="11">#REF!</definedName>
    <definedName name="전장" localSheetId="10">#REF!</definedName>
    <definedName name="전장" localSheetId="16">#REF!</definedName>
    <definedName name="전장" localSheetId="13">#REF!</definedName>
    <definedName name="전장" localSheetId="12">#REF!</definedName>
    <definedName name="전장" localSheetId="15">#REF!</definedName>
    <definedName name="전장" localSheetId="14">#REF!</definedName>
    <definedName name="전장" localSheetId="20">#REF!</definedName>
    <definedName name="전장" localSheetId="17">#REF!</definedName>
    <definedName name="전장" localSheetId="19">#REF!</definedName>
    <definedName name="전장" localSheetId="18">#REF!</definedName>
    <definedName name="전장" localSheetId="24">#REF!</definedName>
    <definedName name="전장" localSheetId="22">#REF!</definedName>
    <definedName name="전장" localSheetId="21">#REF!</definedName>
    <definedName name="전장" localSheetId="23">#REF!</definedName>
    <definedName name="전장" localSheetId="25">#REF!</definedName>
    <definedName name="전장" localSheetId="26">#REF!</definedName>
    <definedName name="전장" localSheetId="27">#REF!</definedName>
    <definedName name="전장" localSheetId="28">#REF!</definedName>
    <definedName name="전장" localSheetId="32">#REF!</definedName>
    <definedName name="전장" localSheetId="33">#REF!</definedName>
    <definedName name="전장" localSheetId="34">#REF!</definedName>
    <definedName name="전장" localSheetId="35">#REF!</definedName>
    <definedName name="전장" localSheetId="29">#REF!</definedName>
    <definedName name="전장" localSheetId="30">#REF!</definedName>
    <definedName name="전장" localSheetId="31">#REF!</definedName>
    <definedName name="전장" localSheetId="36">#REF!</definedName>
    <definedName name="전장" localSheetId="37">#REF!</definedName>
    <definedName name="전장" localSheetId="38">#REF!</definedName>
    <definedName name="전장" localSheetId="39">#REF!</definedName>
    <definedName name="전장" localSheetId="40">#REF!</definedName>
    <definedName name="전장" localSheetId="41">#REF!</definedName>
    <definedName name="전장" localSheetId="42">#REF!</definedName>
    <definedName name="전장" localSheetId="43">#REF!</definedName>
    <definedName name="전장" localSheetId="44">#REF!</definedName>
    <definedName name="전장" localSheetId="61">#REF!</definedName>
    <definedName name="전장" localSheetId="60">#REF!</definedName>
    <definedName name="전장" localSheetId="47">#REF!</definedName>
    <definedName name="전장" localSheetId="46">#REF!</definedName>
    <definedName name="전장" localSheetId="45">#REF!</definedName>
    <definedName name="전장" localSheetId="48">#REF!</definedName>
    <definedName name="전장" localSheetId="50">#REF!</definedName>
    <definedName name="전장" localSheetId="51">#REF!</definedName>
    <definedName name="전장" localSheetId="52">#REF!</definedName>
    <definedName name="전장" localSheetId="49">#REF!</definedName>
    <definedName name="전장" localSheetId="55">#REF!</definedName>
    <definedName name="전장" localSheetId="58">#REF!</definedName>
    <definedName name="전장" localSheetId="53">#REF!</definedName>
    <definedName name="전장" localSheetId="57">#REF!</definedName>
    <definedName name="전장" localSheetId="59">#REF!</definedName>
    <definedName name="전장" localSheetId="54">#REF!</definedName>
    <definedName name="전장" localSheetId="56">#REF!</definedName>
    <definedName name="전장" localSheetId="62">#REF!</definedName>
    <definedName name="전장">#REF!</definedName>
    <definedName name="정산표" localSheetId="2">#REF!</definedName>
    <definedName name="정산표" localSheetId="1">#REF!</definedName>
    <definedName name="정산표" localSheetId="3">#REF!</definedName>
    <definedName name="정산표" localSheetId="7">#REF!</definedName>
    <definedName name="정산표" localSheetId="4">#REF!</definedName>
    <definedName name="정산표" localSheetId="5">#REF!</definedName>
    <definedName name="정산표" localSheetId="6">#REF!</definedName>
    <definedName name="정산표" localSheetId="8">#REF!</definedName>
    <definedName name="정산표" localSheetId="9">#REF!</definedName>
    <definedName name="정산표" localSheetId="11">#REF!</definedName>
    <definedName name="정산표" localSheetId="10">#REF!</definedName>
    <definedName name="정산표" localSheetId="16">#REF!</definedName>
    <definedName name="정산표" localSheetId="13">#REF!</definedName>
    <definedName name="정산표" localSheetId="12">#REF!</definedName>
    <definedName name="정산표" localSheetId="15">#REF!</definedName>
    <definedName name="정산표" localSheetId="14">#REF!</definedName>
    <definedName name="정산표" localSheetId="20">#REF!</definedName>
    <definedName name="정산표" localSheetId="17">#REF!</definedName>
    <definedName name="정산표" localSheetId="19">#REF!</definedName>
    <definedName name="정산표" localSheetId="18">#REF!</definedName>
    <definedName name="정산표" localSheetId="24">#REF!</definedName>
    <definedName name="정산표" localSheetId="22">#REF!</definedName>
    <definedName name="정산표" localSheetId="21">#REF!</definedName>
    <definedName name="정산표" localSheetId="23">#REF!</definedName>
    <definedName name="정산표" localSheetId="25">#REF!</definedName>
    <definedName name="정산표" localSheetId="26">#REF!</definedName>
    <definedName name="정산표" localSheetId="27">#REF!</definedName>
    <definedName name="정산표" localSheetId="28">#REF!</definedName>
    <definedName name="정산표" localSheetId="32">#REF!</definedName>
    <definedName name="정산표" localSheetId="33">#REF!</definedName>
    <definedName name="정산표" localSheetId="34">#REF!</definedName>
    <definedName name="정산표" localSheetId="35">#REF!</definedName>
    <definedName name="정산표" localSheetId="29">#REF!</definedName>
    <definedName name="정산표" localSheetId="30">#REF!</definedName>
    <definedName name="정산표" localSheetId="31">#REF!</definedName>
    <definedName name="정산표" localSheetId="36">#REF!</definedName>
    <definedName name="정산표" localSheetId="37">#REF!</definedName>
    <definedName name="정산표" localSheetId="38">#REF!</definedName>
    <definedName name="정산표" localSheetId="39">#REF!</definedName>
    <definedName name="정산표" localSheetId="40">#REF!</definedName>
    <definedName name="정산표" localSheetId="41">#REF!</definedName>
    <definedName name="정산표" localSheetId="42">#REF!</definedName>
    <definedName name="정산표" localSheetId="43">#REF!</definedName>
    <definedName name="정산표" localSheetId="44">#REF!</definedName>
    <definedName name="정산표" localSheetId="61">#REF!</definedName>
    <definedName name="정산표" localSheetId="60">#REF!</definedName>
    <definedName name="정산표" localSheetId="47">#REF!</definedName>
    <definedName name="정산표" localSheetId="46">#REF!</definedName>
    <definedName name="정산표" localSheetId="45">#REF!</definedName>
    <definedName name="정산표" localSheetId="48">#REF!</definedName>
    <definedName name="정산표" localSheetId="50">#REF!</definedName>
    <definedName name="정산표" localSheetId="51">#REF!</definedName>
    <definedName name="정산표" localSheetId="52">#REF!</definedName>
    <definedName name="정산표" localSheetId="49">#REF!</definedName>
    <definedName name="정산표" localSheetId="55">#REF!</definedName>
    <definedName name="정산표" localSheetId="58">#REF!</definedName>
    <definedName name="정산표" localSheetId="53">#REF!</definedName>
    <definedName name="정산표" localSheetId="57">#REF!</definedName>
    <definedName name="정산표" localSheetId="59">#REF!</definedName>
    <definedName name="정산표" localSheetId="54">#REF!</definedName>
    <definedName name="정산표" localSheetId="56">#REF!</definedName>
    <definedName name="정산표" localSheetId="62">#REF!</definedName>
    <definedName name="정산표">#REF!</definedName>
    <definedName name="제목" localSheetId="2">#REF!</definedName>
    <definedName name="제목" localSheetId="1">#REF!</definedName>
    <definedName name="제목" localSheetId="3">#REF!</definedName>
    <definedName name="제목" localSheetId="7">#REF!</definedName>
    <definedName name="제목" localSheetId="4">#REF!</definedName>
    <definedName name="제목" localSheetId="5">#REF!</definedName>
    <definedName name="제목" localSheetId="6">#REF!</definedName>
    <definedName name="제목" localSheetId="8">#REF!</definedName>
    <definedName name="제목" localSheetId="9">#REF!</definedName>
    <definedName name="제목" localSheetId="11">#REF!</definedName>
    <definedName name="제목" localSheetId="10">#REF!</definedName>
    <definedName name="제목" localSheetId="16">#REF!</definedName>
    <definedName name="제목" localSheetId="13">#REF!</definedName>
    <definedName name="제목" localSheetId="12">#REF!</definedName>
    <definedName name="제목" localSheetId="15">#REF!</definedName>
    <definedName name="제목" localSheetId="14">#REF!</definedName>
    <definedName name="제목" localSheetId="20">#REF!</definedName>
    <definedName name="제목" localSheetId="17">#REF!</definedName>
    <definedName name="제목" localSheetId="19">#REF!</definedName>
    <definedName name="제목" localSheetId="18">#REF!</definedName>
    <definedName name="제목" localSheetId="24">#REF!</definedName>
    <definedName name="제목" localSheetId="22">#REF!</definedName>
    <definedName name="제목" localSheetId="21">#REF!</definedName>
    <definedName name="제목" localSheetId="23">#REF!</definedName>
    <definedName name="제목" localSheetId="25">#REF!</definedName>
    <definedName name="제목" localSheetId="26">#REF!</definedName>
    <definedName name="제목" localSheetId="27">#REF!</definedName>
    <definedName name="제목" localSheetId="28">#REF!</definedName>
    <definedName name="제목" localSheetId="32">#REF!</definedName>
    <definedName name="제목" localSheetId="33">#REF!</definedName>
    <definedName name="제목" localSheetId="34">#REF!</definedName>
    <definedName name="제목" localSheetId="35">#REF!</definedName>
    <definedName name="제목" localSheetId="29">#REF!</definedName>
    <definedName name="제목" localSheetId="30">#REF!</definedName>
    <definedName name="제목" localSheetId="31">#REF!</definedName>
    <definedName name="제목" localSheetId="36">#REF!</definedName>
    <definedName name="제목" localSheetId="37">#REF!</definedName>
    <definedName name="제목" localSheetId="38">#REF!</definedName>
    <definedName name="제목" localSheetId="39">#REF!</definedName>
    <definedName name="제목" localSheetId="40">#REF!</definedName>
    <definedName name="제목" localSheetId="41">#REF!</definedName>
    <definedName name="제목" localSheetId="42">#REF!</definedName>
    <definedName name="제목" localSheetId="43">#REF!</definedName>
    <definedName name="제목" localSheetId="44">#REF!</definedName>
    <definedName name="제목" localSheetId="61">#REF!</definedName>
    <definedName name="제목" localSheetId="60">#REF!</definedName>
    <definedName name="제목" localSheetId="47">#REF!</definedName>
    <definedName name="제목" localSheetId="46">#REF!</definedName>
    <definedName name="제목" localSheetId="45">#REF!</definedName>
    <definedName name="제목" localSheetId="48">#REF!</definedName>
    <definedName name="제목" localSheetId="50">#REF!</definedName>
    <definedName name="제목" localSheetId="51">#REF!</definedName>
    <definedName name="제목" localSheetId="52">#REF!</definedName>
    <definedName name="제목" localSheetId="49">#REF!</definedName>
    <definedName name="제목" localSheetId="55">#REF!</definedName>
    <definedName name="제목" localSheetId="58">#REF!</definedName>
    <definedName name="제목" localSheetId="53">#REF!</definedName>
    <definedName name="제목" localSheetId="57">#REF!</definedName>
    <definedName name="제목" localSheetId="59">#REF!</definedName>
    <definedName name="제목" localSheetId="54">#REF!</definedName>
    <definedName name="제목" localSheetId="56">#REF!</definedName>
    <definedName name="제목" localSheetId="62">#REF!</definedName>
    <definedName name="제목">#REF!</definedName>
    <definedName name="제원" localSheetId="2">#REF!</definedName>
    <definedName name="제원" localSheetId="1">#REF!</definedName>
    <definedName name="제원" localSheetId="3">#REF!</definedName>
    <definedName name="제원" localSheetId="7">#REF!</definedName>
    <definedName name="제원" localSheetId="4">#REF!</definedName>
    <definedName name="제원" localSheetId="5">#REF!</definedName>
    <definedName name="제원" localSheetId="6">#REF!</definedName>
    <definedName name="제원" localSheetId="8">#REF!</definedName>
    <definedName name="제원" localSheetId="9">#REF!</definedName>
    <definedName name="제원" localSheetId="11">#REF!</definedName>
    <definedName name="제원" localSheetId="10">#REF!</definedName>
    <definedName name="제원" localSheetId="16">#REF!</definedName>
    <definedName name="제원" localSheetId="13">#REF!</definedName>
    <definedName name="제원" localSheetId="12">#REF!</definedName>
    <definedName name="제원" localSheetId="15">#REF!</definedName>
    <definedName name="제원" localSheetId="14">#REF!</definedName>
    <definedName name="제원" localSheetId="20">#REF!</definedName>
    <definedName name="제원" localSheetId="17">#REF!</definedName>
    <definedName name="제원" localSheetId="19">#REF!</definedName>
    <definedName name="제원" localSheetId="18">#REF!</definedName>
    <definedName name="제원" localSheetId="24">#REF!</definedName>
    <definedName name="제원" localSheetId="22">#REF!</definedName>
    <definedName name="제원" localSheetId="21">#REF!</definedName>
    <definedName name="제원" localSheetId="23">#REF!</definedName>
    <definedName name="제원" localSheetId="25">#REF!</definedName>
    <definedName name="제원" localSheetId="26">#REF!</definedName>
    <definedName name="제원" localSheetId="27">#REF!</definedName>
    <definedName name="제원" localSheetId="28">#REF!</definedName>
    <definedName name="제원" localSheetId="32">#REF!</definedName>
    <definedName name="제원" localSheetId="33">#REF!</definedName>
    <definedName name="제원" localSheetId="34">#REF!</definedName>
    <definedName name="제원" localSheetId="35">#REF!</definedName>
    <definedName name="제원" localSheetId="29">#REF!</definedName>
    <definedName name="제원" localSheetId="30">#REF!</definedName>
    <definedName name="제원" localSheetId="31">#REF!</definedName>
    <definedName name="제원" localSheetId="36">#REF!</definedName>
    <definedName name="제원" localSheetId="37">#REF!</definedName>
    <definedName name="제원" localSheetId="38">#REF!</definedName>
    <definedName name="제원" localSheetId="39">#REF!</definedName>
    <definedName name="제원" localSheetId="40">#REF!</definedName>
    <definedName name="제원" localSheetId="41">#REF!</definedName>
    <definedName name="제원" localSheetId="42">#REF!</definedName>
    <definedName name="제원" localSheetId="43">#REF!</definedName>
    <definedName name="제원" localSheetId="44">#REF!</definedName>
    <definedName name="제원" localSheetId="61">#REF!</definedName>
    <definedName name="제원" localSheetId="60">#REF!</definedName>
    <definedName name="제원" localSheetId="47">#REF!</definedName>
    <definedName name="제원" localSheetId="46">#REF!</definedName>
    <definedName name="제원" localSheetId="45">#REF!</definedName>
    <definedName name="제원" localSheetId="48">#REF!</definedName>
    <definedName name="제원" localSheetId="50">#REF!</definedName>
    <definedName name="제원" localSheetId="51">#REF!</definedName>
    <definedName name="제원" localSheetId="52">#REF!</definedName>
    <definedName name="제원" localSheetId="49">#REF!</definedName>
    <definedName name="제원" localSheetId="55">#REF!</definedName>
    <definedName name="제원" localSheetId="58">#REF!</definedName>
    <definedName name="제원" localSheetId="53">#REF!</definedName>
    <definedName name="제원" localSheetId="57">#REF!</definedName>
    <definedName name="제원" localSheetId="59">#REF!</definedName>
    <definedName name="제원" localSheetId="54">#REF!</definedName>
    <definedName name="제원" localSheetId="56">#REF!</definedName>
    <definedName name="제원" localSheetId="62">#REF!</definedName>
    <definedName name="제원">#REF!</definedName>
    <definedName name="제조" localSheetId="2">#REF!</definedName>
    <definedName name="제조" localSheetId="1">#REF!</definedName>
    <definedName name="제조" localSheetId="3">#REF!</definedName>
    <definedName name="제조" localSheetId="7">#REF!</definedName>
    <definedName name="제조" localSheetId="4">#REF!</definedName>
    <definedName name="제조" localSheetId="5">#REF!</definedName>
    <definedName name="제조" localSheetId="6">#REF!</definedName>
    <definedName name="제조" localSheetId="8">#REF!</definedName>
    <definedName name="제조" localSheetId="9">#REF!</definedName>
    <definedName name="제조" localSheetId="11">#REF!</definedName>
    <definedName name="제조" localSheetId="10">#REF!</definedName>
    <definedName name="제조" localSheetId="16">#REF!</definedName>
    <definedName name="제조" localSheetId="13">#REF!</definedName>
    <definedName name="제조" localSheetId="12">#REF!</definedName>
    <definedName name="제조" localSheetId="15">#REF!</definedName>
    <definedName name="제조" localSheetId="14">#REF!</definedName>
    <definedName name="제조" localSheetId="20">#REF!</definedName>
    <definedName name="제조" localSheetId="17">#REF!</definedName>
    <definedName name="제조" localSheetId="19">#REF!</definedName>
    <definedName name="제조" localSheetId="18">#REF!</definedName>
    <definedName name="제조" localSheetId="24">#REF!</definedName>
    <definedName name="제조" localSheetId="22">#REF!</definedName>
    <definedName name="제조" localSheetId="21">#REF!</definedName>
    <definedName name="제조" localSheetId="23">#REF!</definedName>
    <definedName name="제조" localSheetId="25">#REF!</definedName>
    <definedName name="제조" localSheetId="26">#REF!</definedName>
    <definedName name="제조" localSheetId="27">#REF!</definedName>
    <definedName name="제조" localSheetId="28">#REF!</definedName>
    <definedName name="제조" localSheetId="32">#REF!</definedName>
    <definedName name="제조" localSheetId="33">#REF!</definedName>
    <definedName name="제조" localSheetId="34">#REF!</definedName>
    <definedName name="제조" localSheetId="35">#REF!</definedName>
    <definedName name="제조" localSheetId="29">#REF!</definedName>
    <definedName name="제조" localSheetId="30">#REF!</definedName>
    <definedName name="제조" localSheetId="31">#REF!</definedName>
    <definedName name="제조" localSheetId="36">#REF!</definedName>
    <definedName name="제조" localSheetId="37">#REF!</definedName>
    <definedName name="제조" localSheetId="38">#REF!</definedName>
    <definedName name="제조" localSheetId="39">#REF!</definedName>
    <definedName name="제조" localSheetId="40">#REF!</definedName>
    <definedName name="제조" localSheetId="41">#REF!</definedName>
    <definedName name="제조" localSheetId="42">#REF!</definedName>
    <definedName name="제조" localSheetId="43">#REF!</definedName>
    <definedName name="제조" localSheetId="44">#REF!</definedName>
    <definedName name="제조" localSheetId="61">#REF!</definedName>
    <definedName name="제조" localSheetId="60">#REF!</definedName>
    <definedName name="제조" localSheetId="47">#REF!</definedName>
    <definedName name="제조" localSheetId="46">#REF!</definedName>
    <definedName name="제조" localSheetId="45">#REF!</definedName>
    <definedName name="제조" localSheetId="48">#REF!</definedName>
    <definedName name="제조" localSheetId="50">#REF!</definedName>
    <definedName name="제조" localSheetId="51">#REF!</definedName>
    <definedName name="제조" localSheetId="52">#REF!</definedName>
    <definedName name="제조" localSheetId="49">#REF!</definedName>
    <definedName name="제조" localSheetId="55">#REF!</definedName>
    <definedName name="제조" localSheetId="58">#REF!</definedName>
    <definedName name="제조" localSheetId="53">#REF!</definedName>
    <definedName name="제조" localSheetId="57">#REF!</definedName>
    <definedName name="제조" localSheetId="59">#REF!</definedName>
    <definedName name="제조" localSheetId="54">#REF!</definedName>
    <definedName name="제조" localSheetId="56">#REF!</definedName>
    <definedName name="제조" localSheetId="62">#REF!</definedName>
    <definedName name="제조">#REF!</definedName>
    <definedName name="제조경비">#N/A</definedName>
    <definedName name="제조원가" localSheetId="2">#REF!</definedName>
    <definedName name="제조원가" localSheetId="1">#REF!</definedName>
    <definedName name="제조원가" localSheetId="3">#REF!</definedName>
    <definedName name="제조원가" localSheetId="7">#REF!</definedName>
    <definedName name="제조원가" localSheetId="4">#REF!</definedName>
    <definedName name="제조원가" localSheetId="5">#REF!</definedName>
    <definedName name="제조원가" localSheetId="6">#REF!</definedName>
    <definedName name="제조원가" localSheetId="8">#REF!</definedName>
    <definedName name="제조원가" localSheetId="9">#REF!</definedName>
    <definedName name="제조원가" localSheetId="11">#REF!</definedName>
    <definedName name="제조원가" localSheetId="10">#REF!</definedName>
    <definedName name="제조원가" localSheetId="16">#REF!</definedName>
    <definedName name="제조원가" localSheetId="13">#REF!</definedName>
    <definedName name="제조원가" localSheetId="12">#REF!</definedName>
    <definedName name="제조원가" localSheetId="15">#REF!</definedName>
    <definedName name="제조원가" localSheetId="14">#REF!</definedName>
    <definedName name="제조원가" localSheetId="20">#REF!</definedName>
    <definedName name="제조원가" localSheetId="17">#REF!</definedName>
    <definedName name="제조원가" localSheetId="19">#REF!</definedName>
    <definedName name="제조원가" localSheetId="18">#REF!</definedName>
    <definedName name="제조원가" localSheetId="24">#REF!</definedName>
    <definedName name="제조원가" localSheetId="22">#REF!</definedName>
    <definedName name="제조원가" localSheetId="21">#REF!</definedName>
    <definedName name="제조원가" localSheetId="23">#REF!</definedName>
    <definedName name="제조원가" localSheetId="25">#REF!</definedName>
    <definedName name="제조원가" localSheetId="26">#REF!</definedName>
    <definedName name="제조원가" localSheetId="27">#REF!</definedName>
    <definedName name="제조원가" localSheetId="28">#REF!</definedName>
    <definedName name="제조원가" localSheetId="32">#REF!</definedName>
    <definedName name="제조원가" localSheetId="33">#REF!</definedName>
    <definedName name="제조원가" localSheetId="34">#REF!</definedName>
    <definedName name="제조원가" localSheetId="35">#REF!</definedName>
    <definedName name="제조원가" localSheetId="29">#REF!</definedName>
    <definedName name="제조원가" localSheetId="30">#REF!</definedName>
    <definedName name="제조원가" localSheetId="31">#REF!</definedName>
    <definedName name="제조원가" localSheetId="36">#REF!</definedName>
    <definedName name="제조원가" localSheetId="37">#REF!</definedName>
    <definedName name="제조원가" localSheetId="38">#REF!</definedName>
    <definedName name="제조원가" localSheetId="39">#REF!</definedName>
    <definedName name="제조원가" localSheetId="40">#REF!</definedName>
    <definedName name="제조원가" localSheetId="41">#REF!</definedName>
    <definedName name="제조원가" localSheetId="42">#REF!</definedName>
    <definedName name="제조원가" localSheetId="43">#REF!</definedName>
    <definedName name="제조원가" localSheetId="44">#REF!</definedName>
    <definedName name="제조원가" localSheetId="61">#REF!</definedName>
    <definedName name="제조원가" localSheetId="60">#REF!</definedName>
    <definedName name="제조원가" localSheetId="47">#REF!</definedName>
    <definedName name="제조원가" localSheetId="46">#REF!</definedName>
    <definedName name="제조원가" localSheetId="45">#REF!</definedName>
    <definedName name="제조원가" localSheetId="48">#REF!</definedName>
    <definedName name="제조원가" localSheetId="50">#REF!</definedName>
    <definedName name="제조원가" localSheetId="51">#REF!</definedName>
    <definedName name="제조원가" localSheetId="52">#REF!</definedName>
    <definedName name="제조원가" localSheetId="49">#REF!</definedName>
    <definedName name="제조원가" localSheetId="55">#REF!</definedName>
    <definedName name="제조원가" localSheetId="58">#REF!</definedName>
    <definedName name="제조원가" localSheetId="53">#REF!</definedName>
    <definedName name="제조원가" localSheetId="57">#REF!</definedName>
    <definedName name="제조원가" localSheetId="59">#REF!</definedName>
    <definedName name="제조원가" localSheetId="54">#REF!</definedName>
    <definedName name="제조원가" localSheetId="56">#REF!</definedName>
    <definedName name="제조원가" localSheetId="62">#REF!</definedName>
    <definedName name="제조원가">#REF!</definedName>
    <definedName name="제조임률">'[41]5월경비_영업외비용'!$F$18</definedName>
    <definedName name="제주출고" localSheetId="2">#REF!</definedName>
    <definedName name="제주출고" localSheetId="1">#REF!</definedName>
    <definedName name="제주출고" localSheetId="3">#REF!</definedName>
    <definedName name="제주출고" localSheetId="7">#REF!</definedName>
    <definedName name="제주출고" localSheetId="4">#REF!</definedName>
    <definedName name="제주출고" localSheetId="5">#REF!</definedName>
    <definedName name="제주출고" localSheetId="6">#REF!</definedName>
    <definedName name="제주출고" localSheetId="8">#REF!</definedName>
    <definedName name="제주출고" localSheetId="9">#REF!</definedName>
    <definedName name="제주출고" localSheetId="11">#REF!</definedName>
    <definedName name="제주출고" localSheetId="10">#REF!</definedName>
    <definedName name="제주출고" localSheetId="16">#REF!</definedName>
    <definedName name="제주출고" localSheetId="13">#REF!</definedName>
    <definedName name="제주출고" localSheetId="12">#REF!</definedName>
    <definedName name="제주출고" localSheetId="15">#REF!</definedName>
    <definedName name="제주출고" localSheetId="14">#REF!</definedName>
    <definedName name="제주출고" localSheetId="20">#REF!</definedName>
    <definedName name="제주출고" localSheetId="17">#REF!</definedName>
    <definedName name="제주출고" localSheetId="19">#REF!</definedName>
    <definedName name="제주출고" localSheetId="18">#REF!</definedName>
    <definedName name="제주출고" localSheetId="24">#REF!</definedName>
    <definedName name="제주출고" localSheetId="22">#REF!</definedName>
    <definedName name="제주출고" localSheetId="21">#REF!</definedName>
    <definedName name="제주출고" localSheetId="23">#REF!</definedName>
    <definedName name="제주출고" localSheetId="25">#REF!</definedName>
    <definedName name="제주출고" localSheetId="26">#REF!</definedName>
    <definedName name="제주출고" localSheetId="27">#REF!</definedName>
    <definedName name="제주출고" localSheetId="28">#REF!</definedName>
    <definedName name="제주출고" localSheetId="32">#REF!</definedName>
    <definedName name="제주출고" localSheetId="33">#REF!</definedName>
    <definedName name="제주출고" localSheetId="34">#REF!</definedName>
    <definedName name="제주출고" localSheetId="35">#REF!</definedName>
    <definedName name="제주출고" localSheetId="29">#REF!</definedName>
    <definedName name="제주출고" localSheetId="30">#REF!</definedName>
    <definedName name="제주출고" localSheetId="31">#REF!</definedName>
    <definedName name="제주출고" localSheetId="36">#REF!</definedName>
    <definedName name="제주출고" localSheetId="37">#REF!</definedName>
    <definedName name="제주출고" localSheetId="38">#REF!</definedName>
    <definedName name="제주출고" localSheetId="39">#REF!</definedName>
    <definedName name="제주출고" localSheetId="40">#REF!</definedName>
    <definedName name="제주출고" localSheetId="41">#REF!</definedName>
    <definedName name="제주출고" localSheetId="42">#REF!</definedName>
    <definedName name="제주출고" localSheetId="43">#REF!</definedName>
    <definedName name="제주출고" localSheetId="44">#REF!</definedName>
    <definedName name="제주출고" localSheetId="61">#REF!</definedName>
    <definedName name="제주출고" localSheetId="60">#REF!</definedName>
    <definedName name="제주출고" localSheetId="47">#REF!</definedName>
    <definedName name="제주출고" localSheetId="46">#REF!</definedName>
    <definedName name="제주출고" localSheetId="45">#REF!</definedName>
    <definedName name="제주출고" localSheetId="48">#REF!</definedName>
    <definedName name="제주출고" localSheetId="50">#REF!</definedName>
    <definedName name="제주출고" localSheetId="51">#REF!</definedName>
    <definedName name="제주출고" localSheetId="52">#REF!</definedName>
    <definedName name="제주출고" localSheetId="49">#REF!</definedName>
    <definedName name="제주출고" localSheetId="55">#REF!</definedName>
    <definedName name="제주출고" localSheetId="58">#REF!</definedName>
    <definedName name="제주출고" localSheetId="53">#REF!</definedName>
    <definedName name="제주출고" localSheetId="57">#REF!</definedName>
    <definedName name="제주출고" localSheetId="59">#REF!</definedName>
    <definedName name="제주출고" localSheetId="54">#REF!</definedName>
    <definedName name="제주출고" localSheetId="56">#REF!</definedName>
    <definedName name="제주출고" localSheetId="62">#REF!</definedName>
    <definedName name="제주출고">#REF!</definedName>
    <definedName name="제품명" localSheetId="2">'[23]사업계획(97년)'!#REF!</definedName>
    <definedName name="제품명" localSheetId="1">'[23]사업계획(97년)'!#REF!</definedName>
    <definedName name="제품명" localSheetId="3">'[23]사업계획(97년)'!#REF!</definedName>
    <definedName name="제품명" localSheetId="7">'[23]사업계획(97년)'!#REF!</definedName>
    <definedName name="제품명" localSheetId="4">'[23]사업계획(97년)'!#REF!</definedName>
    <definedName name="제품명" localSheetId="5">'[23]사업계획(97년)'!#REF!</definedName>
    <definedName name="제품명" localSheetId="6">'[23]사업계획(97년)'!#REF!</definedName>
    <definedName name="제품명" localSheetId="8">'[23]사업계획(97년)'!#REF!</definedName>
    <definedName name="제품명" localSheetId="9">'[23]사업계획(97년)'!#REF!</definedName>
    <definedName name="제품명" localSheetId="11">'[23]사업계획(97년)'!#REF!</definedName>
    <definedName name="제품명" localSheetId="10">'[23]사업계획(97년)'!#REF!</definedName>
    <definedName name="제품명" localSheetId="16">'[23]사업계획(97년)'!#REF!</definedName>
    <definedName name="제품명" localSheetId="13">'[23]사업계획(97년)'!#REF!</definedName>
    <definedName name="제품명" localSheetId="12">'[23]사업계획(97년)'!#REF!</definedName>
    <definedName name="제품명" localSheetId="15">'[23]사업계획(97년)'!#REF!</definedName>
    <definedName name="제품명" localSheetId="14">'[23]사업계획(97년)'!#REF!</definedName>
    <definedName name="제품명" localSheetId="20">'[23]사업계획(97년)'!#REF!</definedName>
    <definedName name="제품명" localSheetId="17">'[23]사업계획(97년)'!#REF!</definedName>
    <definedName name="제품명" localSheetId="19">'[23]사업계획(97년)'!#REF!</definedName>
    <definedName name="제품명" localSheetId="18">'[23]사업계획(97년)'!#REF!</definedName>
    <definedName name="제품명" localSheetId="24">'[23]사업계획(97년)'!#REF!</definedName>
    <definedName name="제품명" localSheetId="22">'[23]사업계획(97년)'!#REF!</definedName>
    <definedName name="제품명" localSheetId="21">'[23]사업계획(97년)'!#REF!</definedName>
    <definedName name="제품명" localSheetId="23">'[23]사업계획(97년)'!#REF!</definedName>
    <definedName name="제품명" localSheetId="25">'[23]사업계획(97년)'!#REF!</definedName>
    <definedName name="제품명" localSheetId="26">'[23]사업계획(97년)'!#REF!</definedName>
    <definedName name="제품명" localSheetId="27">'[23]사업계획(97년)'!#REF!</definedName>
    <definedName name="제품명" localSheetId="28">'[23]사업계획(97년)'!#REF!</definedName>
    <definedName name="제품명" localSheetId="32">'[23]사업계획(97년)'!#REF!</definedName>
    <definedName name="제품명" localSheetId="33">'[23]사업계획(97년)'!#REF!</definedName>
    <definedName name="제품명" localSheetId="34">'[23]사업계획(97년)'!#REF!</definedName>
    <definedName name="제품명" localSheetId="35">'[23]사업계획(97년)'!#REF!</definedName>
    <definedName name="제품명" localSheetId="29">'[23]사업계획(97년)'!#REF!</definedName>
    <definedName name="제품명" localSheetId="30">'[23]사업계획(97년)'!#REF!</definedName>
    <definedName name="제품명" localSheetId="31">'[23]사업계획(97년)'!#REF!</definedName>
    <definedName name="제품명" localSheetId="36">'[23]사업계획(97년)'!#REF!</definedName>
    <definedName name="제품명" localSheetId="37">'[23]사업계획(97년)'!#REF!</definedName>
    <definedName name="제품명" localSheetId="38">'[23]사업계획(97년)'!#REF!</definedName>
    <definedName name="제품명" localSheetId="39">'[23]사업계획(97년)'!#REF!</definedName>
    <definedName name="제품명" localSheetId="40">'[23]사업계획(97년)'!#REF!</definedName>
    <definedName name="제품명" localSheetId="41">'[23]사업계획(97년)'!#REF!</definedName>
    <definedName name="제품명" localSheetId="42">'[23]사업계획(97년)'!#REF!</definedName>
    <definedName name="제품명" localSheetId="43">'[23]사업계획(97년)'!#REF!</definedName>
    <definedName name="제품명" localSheetId="44">'[23]사업계획(97년)'!#REF!</definedName>
    <definedName name="제품명" localSheetId="61">'[23]사업계획(97년)'!#REF!</definedName>
    <definedName name="제품명" localSheetId="60">'[23]사업계획(97년)'!#REF!</definedName>
    <definedName name="제품명" localSheetId="47">'[23]사업계획(97년)'!#REF!</definedName>
    <definedName name="제품명" localSheetId="46">'[23]사업계획(97년)'!#REF!</definedName>
    <definedName name="제품명" localSheetId="45">'[23]사업계획(97년)'!#REF!</definedName>
    <definedName name="제품명" localSheetId="48">'[23]사업계획(97년)'!#REF!</definedName>
    <definedName name="제품명" localSheetId="50">'[23]사업계획(97년)'!#REF!</definedName>
    <definedName name="제품명" localSheetId="51">'[23]사업계획(97년)'!#REF!</definedName>
    <definedName name="제품명" localSheetId="52">'[23]사업계획(97년)'!#REF!</definedName>
    <definedName name="제품명" localSheetId="49">'[23]사업계획(97년)'!#REF!</definedName>
    <definedName name="제품명" localSheetId="55">'[23]사업계획(97년)'!#REF!</definedName>
    <definedName name="제품명" localSheetId="58">'[23]사업계획(97년)'!#REF!</definedName>
    <definedName name="제품명" localSheetId="53">'[23]사업계획(97년)'!#REF!</definedName>
    <definedName name="제품명" localSheetId="57">'[23]사업계획(97년)'!#REF!</definedName>
    <definedName name="제품명" localSheetId="59">'[23]사업계획(97년)'!#REF!</definedName>
    <definedName name="제품명" localSheetId="54">'[23]사업계획(97년)'!#REF!</definedName>
    <definedName name="제품명" localSheetId="56">'[23]사업계획(97년)'!#REF!</definedName>
    <definedName name="제품명" localSheetId="62">'[23]사업계획(97년)'!#REF!</definedName>
    <definedName name="제품명">'[23]사업계획(97년)'!#REF!</definedName>
    <definedName name="제품설명서_로션" localSheetId="2">#REF!</definedName>
    <definedName name="제품설명서_로션" localSheetId="1">#REF!</definedName>
    <definedName name="제품설명서_로션" localSheetId="3">#REF!</definedName>
    <definedName name="제품설명서_로션" localSheetId="7">#REF!</definedName>
    <definedName name="제품설명서_로션" localSheetId="4">#REF!</definedName>
    <definedName name="제품설명서_로션" localSheetId="5">#REF!</definedName>
    <definedName name="제품설명서_로션" localSheetId="6">#REF!</definedName>
    <definedName name="제품설명서_로션" localSheetId="8">#REF!</definedName>
    <definedName name="제품설명서_로션" localSheetId="9">#REF!</definedName>
    <definedName name="제품설명서_로션" localSheetId="11">#REF!</definedName>
    <definedName name="제품설명서_로션" localSheetId="10">#REF!</definedName>
    <definedName name="제품설명서_로션" localSheetId="16">#REF!</definedName>
    <definedName name="제품설명서_로션" localSheetId="13">#REF!</definedName>
    <definedName name="제품설명서_로션" localSheetId="12">#REF!</definedName>
    <definedName name="제품설명서_로션" localSheetId="15">#REF!</definedName>
    <definedName name="제품설명서_로션" localSheetId="14">#REF!</definedName>
    <definedName name="제품설명서_로션" localSheetId="20">#REF!</definedName>
    <definedName name="제품설명서_로션" localSheetId="17">#REF!</definedName>
    <definedName name="제품설명서_로션" localSheetId="19">#REF!</definedName>
    <definedName name="제품설명서_로션" localSheetId="18">#REF!</definedName>
    <definedName name="제품설명서_로션" localSheetId="24">#REF!</definedName>
    <definedName name="제품설명서_로션" localSheetId="22">#REF!</definedName>
    <definedName name="제품설명서_로션" localSheetId="21">#REF!</definedName>
    <definedName name="제품설명서_로션" localSheetId="23">#REF!</definedName>
    <definedName name="제품설명서_로션" localSheetId="25">#REF!</definedName>
    <definedName name="제품설명서_로션" localSheetId="26">#REF!</definedName>
    <definedName name="제품설명서_로션" localSheetId="27">#REF!</definedName>
    <definedName name="제품설명서_로션" localSheetId="28">#REF!</definedName>
    <definedName name="제품설명서_로션" localSheetId="32">#REF!</definedName>
    <definedName name="제품설명서_로션" localSheetId="33">#REF!</definedName>
    <definedName name="제품설명서_로션" localSheetId="34">#REF!</definedName>
    <definedName name="제품설명서_로션" localSheetId="35">#REF!</definedName>
    <definedName name="제품설명서_로션" localSheetId="29">#REF!</definedName>
    <definedName name="제품설명서_로션" localSheetId="30">#REF!</definedName>
    <definedName name="제품설명서_로션" localSheetId="31">#REF!</definedName>
    <definedName name="제품설명서_로션" localSheetId="36">#REF!</definedName>
    <definedName name="제품설명서_로션" localSheetId="37">#REF!</definedName>
    <definedName name="제품설명서_로션" localSheetId="38">#REF!</definedName>
    <definedName name="제품설명서_로션" localSheetId="39">#REF!</definedName>
    <definedName name="제품설명서_로션" localSheetId="40">#REF!</definedName>
    <definedName name="제품설명서_로션" localSheetId="41">#REF!</definedName>
    <definedName name="제품설명서_로션" localSheetId="42">#REF!</definedName>
    <definedName name="제품설명서_로션" localSheetId="43">#REF!</definedName>
    <definedName name="제품설명서_로션" localSheetId="44">#REF!</definedName>
    <definedName name="제품설명서_로션" localSheetId="61">#REF!</definedName>
    <definedName name="제품설명서_로션" localSheetId="60">#REF!</definedName>
    <definedName name="제품설명서_로션" localSheetId="47">#REF!</definedName>
    <definedName name="제품설명서_로션" localSheetId="46">#REF!</definedName>
    <definedName name="제품설명서_로션" localSheetId="45">#REF!</definedName>
    <definedName name="제품설명서_로션" localSheetId="48">#REF!</definedName>
    <definedName name="제품설명서_로션" localSheetId="50">#REF!</definedName>
    <definedName name="제품설명서_로션" localSheetId="51">#REF!</definedName>
    <definedName name="제품설명서_로션" localSheetId="52">#REF!</definedName>
    <definedName name="제품설명서_로션" localSheetId="49">#REF!</definedName>
    <definedName name="제품설명서_로션" localSheetId="55">#REF!</definedName>
    <definedName name="제품설명서_로션" localSheetId="58">#REF!</definedName>
    <definedName name="제품설명서_로션" localSheetId="53">#REF!</definedName>
    <definedName name="제품설명서_로션" localSheetId="57">#REF!</definedName>
    <definedName name="제품설명서_로션" localSheetId="59">#REF!</definedName>
    <definedName name="제품설명서_로션" localSheetId="54">#REF!</definedName>
    <definedName name="제품설명서_로션" localSheetId="56">#REF!</definedName>
    <definedName name="제품설명서_로션" localSheetId="62">#REF!</definedName>
    <definedName name="제품설명서_로션">#REF!</definedName>
    <definedName name="조금행" localSheetId="2">#REF!</definedName>
    <definedName name="조금행" localSheetId="1">#REF!</definedName>
    <definedName name="조금행" localSheetId="3">#REF!</definedName>
    <definedName name="조금행" localSheetId="7">#REF!</definedName>
    <definedName name="조금행" localSheetId="4">#REF!</definedName>
    <definedName name="조금행" localSheetId="5">#REF!</definedName>
    <definedName name="조금행" localSheetId="6">#REF!</definedName>
    <definedName name="조금행" localSheetId="8">#REF!</definedName>
    <definedName name="조금행" localSheetId="9">#REF!</definedName>
    <definedName name="조금행" localSheetId="11">#REF!</definedName>
    <definedName name="조금행" localSheetId="10">#REF!</definedName>
    <definedName name="조금행" localSheetId="16">#REF!</definedName>
    <definedName name="조금행" localSheetId="13">#REF!</definedName>
    <definedName name="조금행" localSheetId="12">#REF!</definedName>
    <definedName name="조금행" localSheetId="15">#REF!</definedName>
    <definedName name="조금행" localSheetId="14">#REF!</definedName>
    <definedName name="조금행" localSheetId="20">#REF!</definedName>
    <definedName name="조금행" localSheetId="17">#REF!</definedName>
    <definedName name="조금행" localSheetId="19">#REF!</definedName>
    <definedName name="조금행" localSheetId="18">#REF!</definedName>
    <definedName name="조금행" localSheetId="24">#REF!</definedName>
    <definedName name="조금행" localSheetId="22">#REF!</definedName>
    <definedName name="조금행" localSheetId="21">#REF!</definedName>
    <definedName name="조금행" localSheetId="23">#REF!</definedName>
    <definedName name="조금행" localSheetId="25">#REF!</definedName>
    <definedName name="조금행" localSheetId="26">#REF!</definedName>
    <definedName name="조금행" localSheetId="27">#REF!</definedName>
    <definedName name="조금행" localSheetId="28">#REF!</definedName>
    <definedName name="조금행" localSheetId="32">#REF!</definedName>
    <definedName name="조금행" localSheetId="33">#REF!</definedName>
    <definedName name="조금행" localSheetId="34">#REF!</definedName>
    <definedName name="조금행" localSheetId="35">#REF!</definedName>
    <definedName name="조금행" localSheetId="29">#REF!</definedName>
    <definedName name="조금행" localSheetId="30">#REF!</definedName>
    <definedName name="조금행" localSheetId="31">#REF!</definedName>
    <definedName name="조금행" localSheetId="36">#REF!</definedName>
    <definedName name="조금행" localSheetId="37">#REF!</definedName>
    <definedName name="조금행" localSheetId="38">#REF!</definedName>
    <definedName name="조금행" localSheetId="39">#REF!</definedName>
    <definedName name="조금행" localSheetId="40">#REF!</definedName>
    <definedName name="조금행" localSheetId="41">#REF!</definedName>
    <definedName name="조금행" localSheetId="42">#REF!</definedName>
    <definedName name="조금행" localSheetId="43">#REF!</definedName>
    <definedName name="조금행" localSheetId="44">#REF!</definedName>
    <definedName name="조금행" localSheetId="61">#REF!</definedName>
    <definedName name="조금행" localSheetId="60">#REF!</definedName>
    <definedName name="조금행" localSheetId="47">#REF!</definedName>
    <definedName name="조금행" localSheetId="46">#REF!</definedName>
    <definedName name="조금행" localSheetId="45">#REF!</definedName>
    <definedName name="조금행" localSheetId="48">#REF!</definedName>
    <definedName name="조금행" localSheetId="50">#REF!</definedName>
    <definedName name="조금행" localSheetId="51">#REF!</definedName>
    <definedName name="조금행" localSheetId="52">#REF!</definedName>
    <definedName name="조금행" localSheetId="49">#REF!</definedName>
    <definedName name="조금행" localSheetId="55">#REF!</definedName>
    <definedName name="조금행" localSheetId="58">#REF!</definedName>
    <definedName name="조금행" localSheetId="53">#REF!</definedName>
    <definedName name="조금행" localSheetId="57">#REF!</definedName>
    <definedName name="조금행" localSheetId="59">#REF!</definedName>
    <definedName name="조금행" localSheetId="54">#REF!</definedName>
    <definedName name="조금행" localSheetId="56">#REF!</definedName>
    <definedName name="조금행" localSheetId="62">#REF!</definedName>
    <definedName name="조금행">#REF!</definedName>
    <definedName name="조정자기자본수정" localSheetId="2">BlankMacro1</definedName>
    <definedName name="조정자기자본수정" localSheetId="1">BlankMacro1</definedName>
    <definedName name="조정자기자본수정" localSheetId="3">BlankMacro1</definedName>
    <definedName name="조정자기자본수정" localSheetId="7">BlankMacro1</definedName>
    <definedName name="조정자기자본수정" localSheetId="4">BlankMacro1</definedName>
    <definedName name="조정자기자본수정" localSheetId="5">BlankMacro1</definedName>
    <definedName name="조정자기자본수정" localSheetId="6">BlankMacro1</definedName>
    <definedName name="조정자기자본수정" localSheetId="8">BlankMacro1</definedName>
    <definedName name="조정자기자본수정" localSheetId="9">BlankMacro1</definedName>
    <definedName name="조정자기자본수정" localSheetId="11">BlankMacro1</definedName>
    <definedName name="조정자기자본수정" localSheetId="10">BlankMacro1</definedName>
    <definedName name="조정자기자본수정" localSheetId="16">BlankMacro1</definedName>
    <definedName name="조정자기자본수정" localSheetId="13">BlankMacro1</definedName>
    <definedName name="조정자기자본수정" localSheetId="12">BlankMacro1</definedName>
    <definedName name="조정자기자본수정" localSheetId="15">BlankMacro1</definedName>
    <definedName name="조정자기자본수정" localSheetId="14">BlankMacro1</definedName>
    <definedName name="조정자기자본수정" localSheetId="20">BlankMacro1</definedName>
    <definedName name="조정자기자본수정" localSheetId="17">BlankMacro1</definedName>
    <definedName name="조정자기자본수정" localSheetId="19">BlankMacro1</definedName>
    <definedName name="조정자기자본수정" localSheetId="18">BlankMacro1</definedName>
    <definedName name="조정자기자본수정" localSheetId="24">BlankMacro1</definedName>
    <definedName name="조정자기자본수정" localSheetId="22">BlankMacro1</definedName>
    <definedName name="조정자기자본수정" localSheetId="21">BlankMacro1</definedName>
    <definedName name="조정자기자본수정" localSheetId="23">BlankMacro1</definedName>
    <definedName name="조정자기자본수정" localSheetId="25">BlankMacro1</definedName>
    <definedName name="조정자기자본수정" localSheetId="26">BlankMacro1</definedName>
    <definedName name="조정자기자본수정" localSheetId="27">BlankMacro1</definedName>
    <definedName name="조정자기자본수정" localSheetId="28">BlankMacro1</definedName>
    <definedName name="조정자기자본수정" localSheetId="32">BlankMacro1</definedName>
    <definedName name="조정자기자본수정" localSheetId="33">BlankMacro1</definedName>
    <definedName name="조정자기자본수정" localSheetId="34">BlankMacro1</definedName>
    <definedName name="조정자기자본수정" localSheetId="35">BlankMacro1</definedName>
    <definedName name="조정자기자본수정" localSheetId="29">BlankMacro1</definedName>
    <definedName name="조정자기자본수정" localSheetId="30">BlankMacro1</definedName>
    <definedName name="조정자기자본수정" localSheetId="31">BlankMacro1</definedName>
    <definedName name="조정자기자본수정" localSheetId="36">BlankMacro1</definedName>
    <definedName name="조정자기자본수정" localSheetId="37">BlankMacro1</definedName>
    <definedName name="조정자기자본수정" localSheetId="38">BlankMacro1</definedName>
    <definedName name="조정자기자본수정" localSheetId="39">BlankMacro1</definedName>
    <definedName name="조정자기자본수정" localSheetId="40">BlankMacro1</definedName>
    <definedName name="조정자기자본수정" localSheetId="41">BlankMacro1</definedName>
    <definedName name="조정자기자본수정" localSheetId="42">BlankMacro1</definedName>
    <definedName name="조정자기자본수정" localSheetId="43">BlankMacro1</definedName>
    <definedName name="조정자기자본수정" localSheetId="44">BlankMacro1</definedName>
    <definedName name="조정자기자본수정" localSheetId="61">BlankMacro1</definedName>
    <definedName name="조정자기자본수정" localSheetId="60">BlankMacro1</definedName>
    <definedName name="조정자기자본수정" localSheetId="47">BlankMacro1</definedName>
    <definedName name="조정자기자본수정" localSheetId="46">BlankMacro1</definedName>
    <definedName name="조정자기자본수정" localSheetId="45">BlankMacro1</definedName>
    <definedName name="조정자기자본수정" localSheetId="48">BlankMacro1</definedName>
    <definedName name="조정자기자본수정" localSheetId="50">BlankMacro1</definedName>
    <definedName name="조정자기자본수정" localSheetId="51">BlankMacro1</definedName>
    <definedName name="조정자기자본수정" localSheetId="52">BlankMacro1</definedName>
    <definedName name="조정자기자본수정" localSheetId="49">BlankMacro1</definedName>
    <definedName name="조정자기자본수정" localSheetId="55">BlankMacro1</definedName>
    <definedName name="조정자기자본수정" localSheetId="58">BlankMacro1</definedName>
    <definedName name="조정자기자본수정" localSheetId="53">BlankMacro1</definedName>
    <definedName name="조정자기자본수정" localSheetId="57">BlankMacro1</definedName>
    <definedName name="조정자기자본수정" localSheetId="59">BlankMacro1</definedName>
    <definedName name="조정자기자본수정" localSheetId="54">BlankMacro1</definedName>
    <definedName name="조정자기자본수정" localSheetId="56">BlankMacro1</definedName>
    <definedName name="조정자기자본수정" localSheetId="62">BlankMacro1</definedName>
    <definedName name="조정자기자본수정">BlankMacro1</definedName>
    <definedName name="조제">[42]유형표_비용!$A$2:$G$38</definedName>
    <definedName name="좌석" localSheetId="2">#REF!</definedName>
    <definedName name="좌석" localSheetId="1">#REF!</definedName>
    <definedName name="좌석" localSheetId="3">#REF!</definedName>
    <definedName name="좌석" localSheetId="7">#REF!</definedName>
    <definedName name="좌석" localSheetId="4">#REF!</definedName>
    <definedName name="좌석" localSheetId="5">#REF!</definedName>
    <definedName name="좌석" localSheetId="6">#REF!</definedName>
    <definedName name="좌석" localSheetId="8">#REF!</definedName>
    <definedName name="좌석" localSheetId="9">#REF!</definedName>
    <definedName name="좌석" localSheetId="11">#REF!</definedName>
    <definedName name="좌석" localSheetId="10">#REF!</definedName>
    <definedName name="좌석" localSheetId="16">#REF!</definedName>
    <definedName name="좌석" localSheetId="13">#REF!</definedName>
    <definedName name="좌석" localSheetId="12">#REF!</definedName>
    <definedName name="좌석" localSheetId="15">#REF!</definedName>
    <definedName name="좌석" localSheetId="14">#REF!</definedName>
    <definedName name="좌석" localSheetId="20">#REF!</definedName>
    <definedName name="좌석" localSheetId="17">#REF!</definedName>
    <definedName name="좌석" localSheetId="19">#REF!</definedName>
    <definedName name="좌석" localSheetId="18">#REF!</definedName>
    <definedName name="좌석" localSheetId="24">#REF!</definedName>
    <definedName name="좌석" localSheetId="22">#REF!</definedName>
    <definedName name="좌석" localSheetId="21">#REF!</definedName>
    <definedName name="좌석" localSheetId="23">#REF!</definedName>
    <definedName name="좌석" localSheetId="25">#REF!</definedName>
    <definedName name="좌석" localSheetId="26">#REF!</definedName>
    <definedName name="좌석" localSheetId="27">#REF!</definedName>
    <definedName name="좌석" localSheetId="28">#REF!</definedName>
    <definedName name="좌석" localSheetId="32">#REF!</definedName>
    <definedName name="좌석" localSheetId="33">#REF!</definedName>
    <definedName name="좌석" localSheetId="34">#REF!</definedName>
    <definedName name="좌석" localSheetId="35">#REF!</definedName>
    <definedName name="좌석" localSheetId="29">#REF!</definedName>
    <definedName name="좌석" localSheetId="30">#REF!</definedName>
    <definedName name="좌석" localSheetId="31">#REF!</definedName>
    <definedName name="좌석" localSheetId="36">#REF!</definedName>
    <definedName name="좌석" localSheetId="37">#REF!</definedName>
    <definedName name="좌석" localSheetId="38">#REF!</definedName>
    <definedName name="좌석" localSheetId="39">#REF!</definedName>
    <definedName name="좌석" localSheetId="40">#REF!</definedName>
    <definedName name="좌석" localSheetId="41">#REF!</definedName>
    <definedName name="좌석" localSheetId="42">#REF!</definedName>
    <definedName name="좌석" localSheetId="43">#REF!</definedName>
    <definedName name="좌석" localSheetId="44">#REF!</definedName>
    <definedName name="좌석" localSheetId="61">#REF!</definedName>
    <definedName name="좌석" localSheetId="60">#REF!</definedName>
    <definedName name="좌석" localSheetId="47">#REF!</definedName>
    <definedName name="좌석" localSheetId="46">#REF!</definedName>
    <definedName name="좌석" localSheetId="45">#REF!</definedName>
    <definedName name="좌석" localSheetId="48">#REF!</definedName>
    <definedName name="좌석" localSheetId="50">#REF!</definedName>
    <definedName name="좌석" localSheetId="51">#REF!</definedName>
    <definedName name="좌석" localSheetId="52">#REF!</definedName>
    <definedName name="좌석" localSheetId="49">#REF!</definedName>
    <definedName name="좌석" localSheetId="55">#REF!</definedName>
    <definedName name="좌석" localSheetId="58">#REF!</definedName>
    <definedName name="좌석" localSheetId="53">#REF!</definedName>
    <definedName name="좌석" localSheetId="57">#REF!</definedName>
    <definedName name="좌석" localSheetId="59">#REF!</definedName>
    <definedName name="좌석" localSheetId="54">#REF!</definedName>
    <definedName name="좌석" localSheetId="56">#REF!</definedName>
    <definedName name="좌석" localSheetId="62">#REF!</definedName>
    <definedName name="좌석">#REF!</definedName>
    <definedName name="주" localSheetId="2">'[26]99제품운영(안) (2)'!#REF!</definedName>
    <definedName name="주" localSheetId="1">'[26]99제품운영(안) (2)'!#REF!</definedName>
    <definedName name="주" localSheetId="3">'[26]99제품운영(안) (2)'!#REF!</definedName>
    <definedName name="주" localSheetId="7">'[26]99제품운영(안) (2)'!#REF!</definedName>
    <definedName name="주" localSheetId="4">'[26]99제품운영(안) (2)'!#REF!</definedName>
    <definedName name="주" localSheetId="5">'[26]99제품운영(안) (2)'!#REF!</definedName>
    <definedName name="주" localSheetId="6">'[26]99제품운영(안) (2)'!#REF!</definedName>
    <definedName name="주" localSheetId="8">'[26]99제품운영(안) (2)'!#REF!</definedName>
    <definedName name="주" localSheetId="9">'[26]99제품운영(안) (2)'!#REF!</definedName>
    <definedName name="주" localSheetId="11">'[26]99제품운영(안) (2)'!#REF!</definedName>
    <definedName name="주" localSheetId="10">'[26]99제품운영(안) (2)'!#REF!</definedName>
    <definedName name="주" localSheetId="16">'[26]99제품운영(안) (2)'!#REF!</definedName>
    <definedName name="주" localSheetId="13">'[26]99제품운영(안) (2)'!#REF!</definedName>
    <definedName name="주" localSheetId="12">'[26]99제품운영(안) (2)'!#REF!</definedName>
    <definedName name="주" localSheetId="15">'[26]99제품운영(안) (2)'!#REF!</definedName>
    <definedName name="주" localSheetId="14">'[26]99제품운영(안) (2)'!#REF!</definedName>
    <definedName name="주" localSheetId="20">'[26]99제품운영(안) (2)'!#REF!</definedName>
    <definedName name="주" localSheetId="17">'[26]99제품운영(안) (2)'!#REF!</definedName>
    <definedName name="주" localSheetId="19">'[26]99제품운영(안) (2)'!#REF!</definedName>
    <definedName name="주" localSheetId="18">'[26]99제품운영(안) (2)'!#REF!</definedName>
    <definedName name="주" localSheetId="24">'[26]99제품운영(안) (2)'!#REF!</definedName>
    <definedName name="주" localSheetId="22">'[26]99제품운영(안) (2)'!#REF!</definedName>
    <definedName name="주" localSheetId="21">'[26]99제품운영(안) (2)'!#REF!</definedName>
    <definedName name="주" localSheetId="23">'[26]99제품운영(안) (2)'!#REF!</definedName>
    <definedName name="주" localSheetId="25">'[26]99제품운영(안) (2)'!#REF!</definedName>
    <definedName name="주" localSheetId="26">'[26]99제품운영(안) (2)'!#REF!</definedName>
    <definedName name="주" localSheetId="27">'[26]99제품운영(안) (2)'!#REF!</definedName>
    <definedName name="주" localSheetId="28">'[26]99제품운영(안) (2)'!#REF!</definedName>
    <definedName name="주" localSheetId="32">'[26]99제품운영(안) (2)'!#REF!</definedName>
    <definedName name="주" localSheetId="33">'[26]99제품운영(안) (2)'!#REF!</definedName>
    <definedName name="주" localSheetId="34">'[26]99제품운영(안) (2)'!#REF!</definedName>
    <definedName name="주" localSheetId="35">'[26]99제품운영(안) (2)'!#REF!</definedName>
    <definedName name="주" localSheetId="29">'[26]99제품운영(안) (2)'!#REF!</definedName>
    <definedName name="주" localSheetId="30">'[26]99제품운영(안) (2)'!#REF!</definedName>
    <definedName name="주" localSheetId="31">'[26]99제품운영(안) (2)'!#REF!</definedName>
    <definedName name="주" localSheetId="36">'[26]99제품운영(안) (2)'!#REF!</definedName>
    <definedName name="주" localSheetId="37">'[26]99제품운영(안) (2)'!#REF!</definedName>
    <definedName name="주" localSheetId="38">'[26]99제품운영(안) (2)'!#REF!</definedName>
    <definedName name="주" localSheetId="39">'[26]99제품운영(안) (2)'!#REF!</definedName>
    <definedName name="주" localSheetId="40">'[26]99제품운영(안) (2)'!#REF!</definedName>
    <definedName name="주" localSheetId="41">'[26]99제품운영(안) (2)'!#REF!</definedName>
    <definedName name="주" localSheetId="42">'[26]99제품운영(안) (2)'!#REF!</definedName>
    <definedName name="주" localSheetId="43">'[26]99제품운영(안) (2)'!#REF!</definedName>
    <definedName name="주" localSheetId="44">'[26]99제품운영(안) (2)'!#REF!</definedName>
    <definedName name="주" localSheetId="61">'[26]99제품운영(안) (2)'!#REF!</definedName>
    <definedName name="주" localSheetId="60">'[26]99제품운영(안) (2)'!#REF!</definedName>
    <definedName name="주" localSheetId="47">'[26]99제품운영(안) (2)'!#REF!</definedName>
    <definedName name="주" localSheetId="46">'[26]99제품운영(안) (2)'!#REF!</definedName>
    <definedName name="주" localSheetId="45">'[26]99제품운영(안) (2)'!#REF!</definedName>
    <definedName name="주" localSheetId="48">'[26]99제품운영(안) (2)'!#REF!</definedName>
    <definedName name="주" localSheetId="50">'[26]99제품운영(안) (2)'!#REF!</definedName>
    <definedName name="주" localSheetId="51">'[26]99제품운영(안) (2)'!#REF!</definedName>
    <definedName name="주" localSheetId="52">'[26]99제품운영(안) (2)'!#REF!</definedName>
    <definedName name="주" localSheetId="49">'[26]99제품운영(안) (2)'!#REF!</definedName>
    <definedName name="주" localSheetId="55">'[26]99제품운영(안) (2)'!#REF!</definedName>
    <definedName name="주" localSheetId="58">'[26]99제품운영(안) (2)'!#REF!</definedName>
    <definedName name="주" localSheetId="53">'[26]99제품운영(안) (2)'!#REF!</definedName>
    <definedName name="주" localSheetId="57">'[26]99제품운영(안) (2)'!#REF!</definedName>
    <definedName name="주" localSheetId="59">'[26]99제품운영(안) (2)'!#REF!</definedName>
    <definedName name="주" localSheetId="54">'[26]99제품운영(안) (2)'!#REF!</definedName>
    <definedName name="주" localSheetId="56">'[26]99제품운영(안) (2)'!#REF!</definedName>
    <definedName name="주" localSheetId="62">'[26]99제품운영(안) (2)'!#REF!</definedName>
    <definedName name="주">'[26]99제품운영(안) (2)'!#REF!</definedName>
    <definedName name="주리" localSheetId="2">BlankMacro1</definedName>
    <definedName name="주리" localSheetId="1">BlankMacro1</definedName>
    <definedName name="주리" localSheetId="3">BlankMacro1</definedName>
    <definedName name="주리" localSheetId="7">BlankMacro1</definedName>
    <definedName name="주리" localSheetId="4">BlankMacro1</definedName>
    <definedName name="주리" localSheetId="5">BlankMacro1</definedName>
    <definedName name="주리" localSheetId="6">BlankMacro1</definedName>
    <definedName name="주리" localSheetId="8">BlankMacro1</definedName>
    <definedName name="주리" localSheetId="9">BlankMacro1</definedName>
    <definedName name="주리" localSheetId="11">BlankMacro1</definedName>
    <definedName name="주리" localSheetId="10">BlankMacro1</definedName>
    <definedName name="주리" localSheetId="16">BlankMacro1</definedName>
    <definedName name="주리" localSheetId="13">BlankMacro1</definedName>
    <definedName name="주리" localSheetId="12">BlankMacro1</definedName>
    <definedName name="주리" localSheetId="15">BlankMacro1</definedName>
    <definedName name="주리" localSheetId="14">BlankMacro1</definedName>
    <definedName name="주리" localSheetId="20">BlankMacro1</definedName>
    <definedName name="주리" localSheetId="17">BlankMacro1</definedName>
    <definedName name="주리" localSheetId="19">BlankMacro1</definedName>
    <definedName name="주리" localSheetId="18">BlankMacro1</definedName>
    <definedName name="주리" localSheetId="24">BlankMacro1</definedName>
    <definedName name="주리" localSheetId="22">BlankMacro1</definedName>
    <definedName name="주리" localSheetId="21">BlankMacro1</definedName>
    <definedName name="주리" localSheetId="23">BlankMacro1</definedName>
    <definedName name="주리" localSheetId="25">BlankMacro1</definedName>
    <definedName name="주리" localSheetId="26">BlankMacro1</definedName>
    <definedName name="주리" localSheetId="27">BlankMacro1</definedName>
    <definedName name="주리" localSheetId="28">BlankMacro1</definedName>
    <definedName name="주리" localSheetId="32">BlankMacro1</definedName>
    <definedName name="주리" localSheetId="33">BlankMacro1</definedName>
    <definedName name="주리" localSheetId="34">BlankMacro1</definedName>
    <definedName name="주리" localSheetId="35">BlankMacro1</definedName>
    <definedName name="주리" localSheetId="29">BlankMacro1</definedName>
    <definedName name="주리" localSheetId="30">BlankMacro1</definedName>
    <definedName name="주리" localSheetId="31">BlankMacro1</definedName>
    <definedName name="주리" localSheetId="36">BlankMacro1</definedName>
    <definedName name="주리" localSheetId="37">BlankMacro1</definedName>
    <definedName name="주리" localSheetId="38">BlankMacro1</definedName>
    <definedName name="주리" localSheetId="39">BlankMacro1</definedName>
    <definedName name="주리" localSheetId="40">BlankMacro1</definedName>
    <definedName name="주리" localSheetId="41">BlankMacro1</definedName>
    <definedName name="주리" localSheetId="42">BlankMacro1</definedName>
    <definedName name="주리" localSheetId="43">BlankMacro1</definedName>
    <definedName name="주리" localSheetId="44">BlankMacro1</definedName>
    <definedName name="주리" localSheetId="61">BlankMacro1</definedName>
    <definedName name="주리" localSheetId="60">BlankMacro1</definedName>
    <definedName name="주리" localSheetId="47">BlankMacro1</definedName>
    <definedName name="주리" localSheetId="46">BlankMacro1</definedName>
    <definedName name="주리" localSheetId="45">BlankMacro1</definedName>
    <definedName name="주리" localSheetId="48">BlankMacro1</definedName>
    <definedName name="주리" localSheetId="50">BlankMacro1</definedName>
    <definedName name="주리" localSheetId="51">BlankMacro1</definedName>
    <definedName name="주리" localSheetId="52">BlankMacro1</definedName>
    <definedName name="주리" localSheetId="49">BlankMacro1</definedName>
    <definedName name="주리" localSheetId="55">BlankMacro1</definedName>
    <definedName name="주리" localSheetId="58">BlankMacro1</definedName>
    <definedName name="주리" localSheetId="53">BlankMacro1</definedName>
    <definedName name="주리" localSheetId="57">BlankMacro1</definedName>
    <definedName name="주리" localSheetId="59">BlankMacro1</definedName>
    <definedName name="주리" localSheetId="54">BlankMacro1</definedName>
    <definedName name="주리" localSheetId="56">BlankMacro1</definedName>
    <definedName name="주리" localSheetId="62">BlankMacro1</definedName>
    <definedName name="주리">BlankMacro1</definedName>
    <definedName name="주부신수익권증서_400" localSheetId="2">#REF!</definedName>
    <definedName name="주부신수익권증서_400" localSheetId="1">#REF!</definedName>
    <definedName name="주부신수익권증서_400" localSheetId="3">#REF!</definedName>
    <definedName name="주부신수익권증서_400" localSheetId="7">#REF!</definedName>
    <definedName name="주부신수익권증서_400" localSheetId="4">#REF!</definedName>
    <definedName name="주부신수익권증서_400" localSheetId="5">#REF!</definedName>
    <definedName name="주부신수익권증서_400" localSheetId="6">#REF!</definedName>
    <definedName name="주부신수익권증서_400" localSheetId="8">#REF!</definedName>
    <definedName name="주부신수익권증서_400" localSheetId="9">#REF!</definedName>
    <definedName name="주부신수익권증서_400" localSheetId="11">#REF!</definedName>
    <definedName name="주부신수익권증서_400" localSheetId="10">#REF!</definedName>
    <definedName name="주부신수익권증서_400" localSheetId="16">#REF!</definedName>
    <definedName name="주부신수익권증서_400" localSheetId="13">#REF!</definedName>
    <definedName name="주부신수익권증서_400" localSheetId="12">#REF!</definedName>
    <definedName name="주부신수익권증서_400" localSheetId="15">#REF!</definedName>
    <definedName name="주부신수익권증서_400" localSheetId="14">#REF!</definedName>
    <definedName name="주부신수익권증서_400" localSheetId="20">#REF!</definedName>
    <definedName name="주부신수익권증서_400" localSheetId="17">#REF!</definedName>
    <definedName name="주부신수익권증서_400" localSheetId="19">#REF!</definedName>
    <definedName name="주부신수익권증서_400" localSheetId="18">#REF!</definedName>
    <definedName name="주부신수익권증서_400" localSheetId="24">#REF!</definedName>
    <definedName name="주부신수익권증서_400" localSheetId="22">#REF!</definedName>
    <definedName name="주부신수익권증서_400" localSheetId="21">#REF!</definedName>
    <definedName name="주부신수익권증서_400" localSheetId="23">#REF!</definedName>
    <definedName name="주부신수익권증서_400" localSheetId="25">#REF!</definedName>
    <definedName name="주부신수익권증서_400" localSheetId="26">#REF!</definedName>
    <definedName name="주부신수익권증서_400" localSheetId="27">#REF!</definedName>
    <definedName name="주부신수익권증서_400" localSheetId="28">#REF!</definedName>
    <definedName name="주부신수익권증서_400" localSheetId="32">#REF!</definedName>
    <definedName name="주부신수익권증서_400" localSheetId="33">#REF!</definedName>
    <definedName name="주부신수익권증서_400" localSheetId="34">#REF!</definedName>
    <definedName name="주부신수익권증서_400" localSheetId="35">#REF!</definedName>
    <definedName name="주부신수익권증서_400" localSheetId="29">#REF!</definedName>
    <definedName name="주부신수익권증서_400" localSheetId="30">#REF!</definedName>
    <definedName name="주부신수익권증서_400" localSheetId="31">#REF!</definedName>
    <definedName name="주부신수익권증서_400" localSheetId="36">#REF!</definedName>
    <definedName name="주부신수익권증서_400" localSheetId="37">#REF!</definedName>
    <definedName name="주부신수익권증서_400" localSheetId="38">#REF!</definedName>
    <definedName name="주부신수익권증서_400" localSheetId="39">#REF!</definedName>
    <definedName name="주부신수익권증서_400" localSheetId="40">#REF!</definedName>
    <definedName name="주부신수익권증서_400" localSheetId="41">#REF!</definedName>
    <definedName name="주부신수익권증서_400" localSheetId="42">#REF!</definedName>
    <definedName name="주부신수익권증서_400" localSheetId="43">#REF!</definedName>
    <definedName name="주부신수익권증서_400" localSheetId="44">#REF!</definedName>
    <definedName name="주부신수익권증서_400" localSheetId="61">#REF!</definedName>
    <definedName name="주부신수익권증서_400" localSheetId="60">#REF!</definedName>
    <definedName name="주부신수익권증서_400" localSheetId="47">#REF!</definedName>
    <definedName name="주부신수익권증서_400" localSheetId="46">#REF!</definedName>
    <definedName name="주부신수익권증서_400" localSheetId="45">#REF!</definedName>
    <definedName name="주부신수익권증서_400" localSheetId="48">#REF!</definedName>
    <definedName name="주부신수익권증서_400" localSheetId="50">#REF!</definedName>
    <definedName name="주부신수익권증서_400" localSheetId="51">#REF!</definedName>
    <definedName name="주부신수익권증서_400" localSheetId="52">#REF!</definedName>
    <definedName name="주부신수익권증서_400" localSheetId="49">#REF!</definedName>
    <definedName name="주부신수익권증서_400" localSheetId="55">#REF!</definedName>
    <definedName name="주부신수익권증서_400" localSheetId="58">#REF!</definedName>
    <definedName name="주부신수익권증서_400" localSheetId="53">#REF!</definedName>
    <definedName name="주부신수익권증서_400" localSheetId="57">#REF!</definedName>
    <definedName name="주부신수익권증서_400" localSheetId="59">#REF!</definedName>
    <definedName name="주부신수익권증서_400" localSheetId="54">#REF!</definedName>
    <definedName name="주부신수익권증서_400" localSheetId="56">#REF!</definedName>
    <definedName name="주부신수익권증서_400" localSheetId="62">#REF!</definedName>
    <definedName name="주부신수익권증서_400">#REF!</definedName>
    <definedName name="주성회차" localSheetId="2">[0]!BenotaPrn</definedName>
    <definedName name="주성회차" localSheetId="1">[0]!BenotaPrn</definedName>
    <definedName name="주성회차" localSheetId="3">[0]!BenotaPrn</definedName>
    <definedName name="주성회차" localSheetId="7">[0]!BenotaPrn</definedName>
    <definedName name="주성회차" localSheetId="4">[0]!BenotaPrn</definedName>
    <definedName name="주성회차" localSheetId="5">[0]!BenotaPrn</definedName>
    <definedName name="주성회차" localSheetId="6">[0]!BenotaPrn</definedName>
    <definedName name="주성회차" localSheetId="8">[0]!BenotaPrn</definedName>
    <definedName name="주성회차" localSheetId="9">[0]!BenotaPrn</definedName>
    <definedName name="주성회차" localSheetId="11">[0]!BenotaPrn</definedName>
    <definedName name="주성회차" localSheetId="10">[0]!BenotaPrn</definedName>
    <definedName name="주성회차" localSheetId="16">[0]!BenotaPrn</definedName>
    <definedName name="주성회차" localSheetId="13">[0]!BenotaPrn</definedName>
    <definedName name="주성회차" localSheetId="12">[0]!BenotaPrn</definedName>
    <definedName name="주성회차" localSheetId="15">[0]!BenotaPrn</definedName>
    <definedName name="주성회차" localSheetId="14">[0]!BenotaPrn</definedName>
    <definedName name="주성회차" localSheetId="20">[0]!BenotaPrn</definedName>
    <definedName name="주성회차" localSheetId="17">[0]!BenotaPrn</definedName>
    <definedName name="주성회차" localSheetId="19">[0]!BenotaPrn</definedName>
    <definedName name="주성회차" localSheetId="18">[0]!BenotaPrn</definedName>
    <definedName name="주성회차" localSheetId="24">[0]!BenotaPrn</definedName>
    <definedName name="주성회차" localSheetId="22">[0]!BenotaPrn</definedName>
    <definedName name="주성회차" localSheetId="21">[0]!BenotaPrn</definedName>
    <definedName name="주성회차" localSheetId="23">[0]!BenotaPrn</definedName>
    <definedName name="주성회차" localSheetId="25">[0]!BenotaPrn</definedName>
    <definedName name="주성회차" localSheetId="26">[0]!BenotaPrn</definedName>
    <definedName name="주성회차" localSheetId="27">[0]!BenotaPrn</definedName>
    <definedName name="주성회차" localSheetId="28">[0]!BenotaPrn</definedName>
    <definedName name="주성회차" localSheetId="32">[0]!BenotaPrn</definedName>
    <definedName name="주성회차" localSheetId="33">[0]!BenotaPrn</definedName>
    <definedName name="주성회차" localSheetId="34">[0]!BenotaPrn</definedName>
    <definedName name="주성회차" localSheetId="35">[0]!BenotaPrn</definedName>
    <definedName name="주성회차" localSheetId="29">[0]!BenotaPrn</definedName>
    <definedName name="주성회차" localSheetId="30">[0]!BenotaPrn</definedName>
    <definedName name="주성회차" localSheetId="31">[0]!BenotaPrn</definedName>
    <definedName name="주성회차" localSheetId="36">[0]!BenotaPrn</definedName>
    <definedName name="주성회차" localSheetId="37">[0]!BenotaPrn</definedName>
    <definedName name="주성회차" localSheetId="38">[0]!BenotaPrn</definedName>
    <definedName name="주성회차" localSheetId="39">[0]!BenotaPrn</definedName>
    <definedName name="주성회차" localSheetId="40">[0]!BenotaPrn</definedName>
    <definedName name="주성회차" localSheetId="41">[0]!BenotaPrn</definedName>
    <definedName name="주성회차" localSheetId="42">[0]!BenotaPrn</definedName>
    <definedName name="주성회차" localSheetId="43">[0]!BenotaPrn</definedName>
    <definedName name="주성회차" localSheetId="44">[0]!BenotaPrn</definedName>
    <definedName name="주성회차" localSheetId="61">[0]!BenotaPrn</definedName>
    <definedName name="주성회차" localSheetId="60">[0]!BenotaPrn</definedName>
    <definedName name="주성회차" localSheetId="47">[0]!BenotaPrn</definedName>
    <definedName name="주성회차" localSheetId="46">[0]!BenotaPrn</definedName>
    <definedName name="주성회차" localSheetId="45">[0]!BenotaPrn</definedName>
    <definedName name="주성회차" localSheetId="48">[0]!BenotaPrn</definedName>
    <definedName name="주성회차" localSheetId="50">[0]!BenotaPrn</definedName>
    <definedName name="주성회차" localSheetId="51">[0]!BenotaPrn</definedName>
    <definedName name="주성회차" localSheetId="52">[0]!BenotaPrn</definedName>
    <definedName name="주성회차" localSheetId="49">[0]!BenotaPrn</definedName>
    <definedName name="주성회차" localSheetId="55">[0]!BenotaPrn</definedName>
    <definedName name="주성회차" localSheetId="58">[0]!BenotaPrn</definedName>
    <definedName name="주성회차" localSheetId="53">[0]!BenotaPrn</definedName>
    <definedName name="주성회차" localSheetId="57">[0]!BenotaPrn</definedName>
    <definedName name="주성회차" localSheetId="59">[0]!BenotaPrn</definedName>
    <definedName name="주성회차" localSheetId="54">[0]!BenotaPrn</definedName>
    <definedName name="주성회차" localSheetId="56">[0]!BenotaPrn</definedName>
    <definedName name="주성회차" localSheetId="62">[0]!BenotaPrn</definedName>
    <definedName name="주성회차">[0]!BenotaPrn</definedName>
    <definedName name="지공" localSheetId="2">#REF!</definedName>
    <definedName name="지공" localSheetId="1">#REF!</definedName>
    <definedName name="지공" localSheetId="3">#REF!</definedName>
    <definedName name="지공" localSheetId="7">#REF!</definedName>
    <definedName name="지공" localSheetId="4">#REF!</definedName>
    <definedName name="지공" localSheetId="5">#REF!</definedName>
    <definedName name="지공" localSheetId="6">#REF!</definedName>
    <definedName name="지공" localSheetId="8">#REF!</definedName>
    <definedName name="지공" localSheetId="9">#REF!</definedName>
    <definedName name="지공" localSheetId="11">#REF!</definedName>
    <definedName name="지공" localSheetId="10">#REF!</definedName>
    <definedName name="지공" localSheetId="16">#REF!</definedName>
    <definedName name="지공" localSheetId="13">#REF!</definedName>
    <definedName name="지공" localSheetId="12">#REF!</definedName>
    <definedName name="지공" localSheetId="15">#REF!</definedName>
    <definedName name="지공" localSheetId="14">#REF!</definedName>
    <definedName name="지공" localSheetId="20">#REF!</definedName>
    <definedName name="지공" localSheetId="17">#REF!</definedName>
    <definedName name="지공" localSheetId="19">#REF!</definedName>
    <definedName name="지공" localSheetId="18">#REF!</definedName>
    <definedName name="지공" localSheetId="24">#REF!</definedName>
    <definedName name="지공" localSheetId="22">#REF!</definedName>
    <definedName name="지공" localSheetId="21">#REF!</definedName>
    <definedName name="지공" localSheetId="23">#REF!</definedName>
    <definedName name="지공" localSheetId="25">#REF!</definedName>
    <definedName name="지공" localSheetId="26">#REF!</definedName>
    <definedName name="지공" localSheetId="27">#REF!</definedName>
    <definedName name="지공" localSheetId="28">#REF!</definedName>
    <definedName name="지공" localSheetId="32">#REF!</definedName>
    <definedName name="지공" localSheetId="33">#REF!</definedName>
    <definedName name="지공" localSheetId="34">#REF!</definedName>
    <definedName name="지공" localSheetId="35">#REF!</definedName>
    <definedName name="지공" localSheetId="29">#REF!</definedName>
    <definedName name="지공" localSheetId="30">#REF!</definedName>
    <definedName name="지공" localSheetId="31">#REF!</definedName>
    <definedName name="지공" localSheetId="36">#REF!</definedName>
    <definedName name="지공" localSheetId="37">#REF!</definedName>
    <definedName name="지공" localSheetId="38">#REF!</definedName>
    <definedName name="지공" localSheetId="39">#REF!</definedName>
    <definedName name="지공" localSheetId="40">#REF!</definedName>
    <definedName name="지공" localSheetId="41">#REF!</definedName>
    <definedName name="지공" localSheetId="42">#REF!</definedName>
    <definedName name="지공" localSheetId="43">#REF!</definedName>
    <definedName name="지공" localSheetId="44">#REF!</definedName>
    <definedName name="지공" localSheetId="61">#REF!</definedName>
    <definedName name="지공" localSheetId="60">#REF!</definedName>
    <definedName name="지공" localSheetId="47">#REF!</definedName>
    <definedName name="지공" localSheetId="46">#REF!</definedName>
    <definedName name="지공" localSheetId="45">#REF!</definedName>
    <definedName name="지공" localSheetId="48">#REF!</definedName>
    <definedName name="지공" localSheetId="50">#REF!</definedName>
    <definedName name="지공" localSheetId="51">#REF!</definedName>
    <definedName name="지공" localSheetId="52">#REF!</definedName>
    <definedName name="지공" localSheetId="49">#REF!</definedName>
    <definedName name="지공" localSheetId="55">#REF!</definedName>
    <definedName name="지공" localSheetId="58">#REF!</definedName>
    <definedName name="지공" localSheetId="53">#REF!</definedName>
    <definedName name="지공" localSheetId="57">#REF!</definedName>
    <definedName name="지공" localSheetId="59">#REF!</definedName>
    <definedName name="지공" localSheetId="54">#REF!</definedName>
    <definedName name="지공" localSheetId="56">#REF!</definedName>
    <definedName name="지공" localSheetId="62">#REF!</definedName>
    <definedName name="지공">#REF!</definedName>
    <definedName name="지급어음" localSheetId="2">#REF!</definedName>
    <definedName name="지급어음" localSheetId="1">#REF!</definedName>
    <definedName name="지급어음" localSheetId="3">#REF!</definedName>
    <definedName name="지급어음" localSheetId="7">#REF!</definedName>
    <definedName name="지급어음" localSheetId="4">#REF!</definedName>
    <definedName name="지급어음" localSheetId="5">#REF!</definedName>
    <definedName name="지급어음" localSheetId="6">#REF!</definedName>
    <definedName name="지급어음" localSheetId="8">#REF!</definedName>
    <definedName name="지급어음" localSheetId="9">#REF!</definedName>
    <definedName name="지급어음" localSheetId="11">#REF!</definedName>
    <definedName name="지급어음" localSheetId="10">#REF!</definedName>
    <definedName name="지급어음" localSheetId="16">#REF!</definedName>
    <definedName name="지급어음" localSheetId="13">#REF!</definedName>
    <definedName name="지급어음" localSheetId="12">#REF!</definedName>
    <definedName name="지급어음" localSheetId="15">#REF!</definedName>
    <definedName name="지급어음" localSheetId="14">#REF!</definedName>
    <definedName name="지급어음" localSheetId="20">#REF!</definedName>
    <definedName name="지급어음" localSheetId="17">#REF!</definedName>
    <definedName name="지급어음" localSheetId="19">#REF!</definedName>
    <definedName name="지급어음" localSheetId="18">#REF!</definedName>
    <definedName name="지급어음" localSheetId="24">#REF!</definedName>
    <definedName name="지급어음" localSheetId="22">#REF!</definedName>
    <definedName name="지급어음" localSheetId="21">#REF!</definedName>
    <definedName name="지급어음" localSheetId="23">#REF!</definedName>
    <definedName name="지급어음" localSheetId="25">#REF!</definedName>
    <definedName name="지급어음" localSheetId="26">#REF!</definedName>
    <definedName name="지급어음" localSheetId="27">#REF!</definedName>
    <definedName name="지급어음" localSheetId="28">#REF!</definedName>
    <definedName name="지급어음" localSheetId="32">#REF!</definedName>
    <definedName name="지급어음" localSheetId="33">#REF!</definedName>
    <definedName name="지급어음" localSheetId="34">#REF!</definedName>
    <definedName name="지급어음" localSheetId="35">#REF!</definedName>
    <definedName name="지급어음" localSheetId="29">#REF!</definedName>
    <definedName name="지급어음" localSheetId="30">#REF!</definedName>
    <definedName name="지급어음" localSheetId="31">#REF!</definedName>
    <definedName name="지급어음" localSheetId="36">#REF!</definedName>
    <definedName name="지급어음" localSheetId="37">#REF!</definedName>
    <definedName name="지급어음" localSheetId="38">#REF!</definedName>
    <definedName name="지급어음" localSheetId="39">#REF!</definedName>
    <definedName name="지급어음" localSheetId="40">#REF!</definedName>
    <definedName name="지급어음" localSheetId="41">#REF!</definedName>
    <definedName name="지급어음" localSheetId="42">#REF!</definedName>
    <definedName name="지급어음" localSheetId="43">#REF!</definedName>
    <definedName name="지급어음" localSheetId="44">#REF!</definedName>
    <definedName name="지급어음" localSheetId="61">#REF!</definedName>
    <definedName name="지급어음" localSheetId="60">#REF!</definedName>
    <definedName name="지급어음" localSheetId="47">#REF!</definedName>
    <definedName name="지급어음" localSheetId="46">#REF!</definedName>
    <definedName name="지급어음" localSheetId="45">#REF!</definedName>
    <definedName name="지급어음" localSheetId="48">#REF!</definedName>
    <definedName name="지급어음" localSheetId="50">#REF!</definedName>
    <definedName name="지급어음" localSheetId="51">#REF!</definedName>
    <definedName name="지급어음" localSheetId="52">#REF!</definedName>
    <definedName name="지급어음" localSheetId="49">#REF!</definedName>
    <definedName name="지급어음" localSheetId="55">#REF!</definedName>
    <definedName name="지급어음" localSheetId="58">#REF!</definedName>
    <definedName name="지급어음" localSheetId="53">#REF!</definedName>
    <definedName name="지급어음" localSheetId="57">#REF!</definedName>
    <definedName name="지급어음" localSheetId="59">#REF!</definedName>
    <definedName name="지급어음" localSheetId="54">#REF!</definedName>
    <definedName name="지급어음" localSheetId="56">#REF!</definedName>
    <definedName name="지급어음" localSheetId="62">#REF!</definedName>
    <definedName name="지급어음">#REF!</definedName>
    <definedName name="지분율" localSheetId="2">#REF!</definedName>
    <definedName name="지분율" localSheetId="1">#REF!</definedName>
    <definedName name="지분율" localSheetId="3">#REF!</definedName>
    <definedName name="지분율" localSheetId="7">#REF!</definedName>
    <definedName name="지분율" localSheetId="4">#REF!</definedName>
    <definedName name="지분율" localSheetId="5">#REF!</definedName>
    <definedName name="지분율" localSheetId="6">#REF!</definedName>
    <definedName name="지분율" localSheetId="8">#REF!</definedName>
    <definedName name="지분율" localSheetId="9">#REF!</definedName>
    <definedName name="지분율" localSheetId="11">#REF!</definedName>
    <definedName name="지분율" localSheetId="10">#REF!</definedName>
    <definedName name="지분율" localSheetId="16">#REF!</definedName>
    <definedName name="지분율" localSheetId="13">#REF!</definedName>
    <definedName name="지분율" localSheetId="12">#REF!</definedName>
    <definedName name="지분율" localSheetId="15">#REF!</definedName>
    <definedName name="지분율" localSheetId="14">#REF!</definedName>
    <definedName name="지분율" localSheetId="20">#REF!</definedName>
    <definedName name="지분율" localSheetId="17">#REF!</definedName>
    <definedName name="지분율" localSheetId="19">#REF!</definedName>
    <definedName name="지분율" localSheetId="18">#REF!</definedName>
    <definedName name="지분율" localSheetId="24">#REF!</definedName>
    <definedName name="지분율" localSheetId="22">#REF!</definedName>
    <definedName name="지분율" localSheetId="21">#REF!</definedName>
    <definedName name="지분율" localSheetId="23">#REF!</definedName>
    <definedName name="지분율" localSheetId="25">#REF!</definedName>
    <definedName name="지분율" localSheetId="26">#REF!</definedName>
    <definedName name="지분율" localSheetId="27">#REF!</definedName>
    <definedName name="지분율" localSheetId="28">#REF!</definedName>
    <definedName name="지분율" localSheetId="32">#REF!</definedName>
    <definedName name="지분율" localSheetId="33">#REF!</definedName>
    <definedName name="지분율" localSheetId="34">#REF!</definedName>
    <definedName name="지분율" localSheetId="35">#REF!</definedName>
    <definedName name="지분율" localSheetId="29">#REF!</definedName>
    <definedName name="지분율" localSheetId="30">#REF!</definedName>
    <definedName name="지분율" localSheetId="31">#REF!</definedName>
    <definedName name="지분율" localSheetId="36">#REF!</definedName>
    <definedName name="지분율" localSheetId="37">#REF!</definedName>
    <definedName name="지분율" localSheetId="38">#REF!</definedName>
    <definedName name="지분율" localSheetId="39">#REF!</definedName>
    <definedName name="지분율" localSheetId="40">#REF!</definedName>
    <definedName name="지분율" localSheetId="41">#REF!</definedName>
    <definedName name="지분율" localSheetId="42">#REF!</definedName>
    <definedName name="지분율" localSheetId="43">#REF!</definedName>
    <definedName name="지분율" localSheetId="44">#REF!</definedName>
    <definedName name="지분율" localSheetId="61">#REF!</definedName>
    <definedName name="지분율" localSheetId="60">#REF!</definedName>
    <definedName name="지분율" localSheetId="47">#REF!</definedName>
    <definedName name="지분율" localSheetId="46">#REF!</definedName>
    <definedName name="지분율" localSheetId="45">#REF!</definedName>
    <definedName name="지분율" localSheetId="48">#REF!</definedName>
    <definedName name="지분율" localSheetId="50">#REF!</definedName>
    <definedName name="지분율" localSheetId="51">#REF!</definedName>
    <definedName name="지분율" localSheetId="52">#REF!</definedName>
    <definedName name="지분율" localSheetId="49">#REF!</definedName>
    <definedName name="지분율" localSheetId="55">#REF!</definedName>
    <definedName name="지분율" localSheetId="58">#REF!</definedName>
    <definedName name="지분율" localSheetId="53">#REF!</definedName>
    <definedName name="지분율" localSheetId="57">#REF!</definedName>
    <definedName name="지분율" localSheetId="59">#REF!</definedName>
    <definedName name="지분율" localSheetId="54">#REF!</definedName>
    <definedName name="지분율" localSheetId="56">#REF!</definedName>
    <definedName name="지분율" localSheetId="62">#REF!</definedName>
    <definedName name="지분율">#REF!</definedName>
    <definedName name="지역수량금액" localSheetId="2">#REF!</definedName>
    <definedName name="지역수량금액" localSheetId="1">#REF!</definedName>
    <definedName name="지역수량금액" localSheetId="3">#REF!</definedName>
    <definedName name="지역수량금액" localSheetId="7">#REF!</definedName>
    <definedName name="지역수량금액" localSheetId="4">#REF!</definedName>
    <definedName name="지역수량금액" localSheetId="5">#REF!</definedName>
    <definedName name="지역수량금액" localSheetId="6">#REF!</definedName>
    <definedName name="지역수량금액" localSheetId="8">#REF!</definedName>
    <definedName name="지역수량금액" localSheetId="9">#REF!</definedName>
    <definedName name="지역수량금액" localSheetId="11">#REF!</definedName>
    <definedName name="지역수량금액" localSheetId="10">#REF!</definedName>
    <definedName name="지역수량금액" localSheetId="16">#REF!</definedName>
    <definedName name="지역수량금액" localSheetId="13">#REF!</definedName>
    <definedName name="지역수량금액" localSheetId="12">#REF!</definedName>
    <definedName name="지역수량금액" localSheetId="15">#REF!</definedName>
    <definedName name="지역수량금액" localSheetId="14">#REF!</definedName>
    <definedName name="지역수량금액" localSheetId="20">#REF!</definedName>
    <definedName name="지역수량금액" localSheetId="17">#REF!</definedName>
    <definedName name="지역수량금액" localSheetId="19">#REF!</definedName>
    <definedName name="지역수량금액" localSheetId="18">#REF!</definedName>
    <definedName name="지역수량금액" localSheetId="24">#REF!</definedName>
    <definedName name="지역수량금액" localSheetId="22">#REF!</definedName>
    <definedName name="지역수량금액" localSheetId="21">#REF!</definedName>
    <definedName name="지역수량금액" localSheetId="23">#REF!</definedName>
    <definedName name="지역수량금액" localSheetId="25">#REF!</definedName>
    <definedName name="지역수량금액" localSheetId="26">#REF!</definedName>
    <definedName name="지역수량금액" localSheetId="27">#REF!</definedName>
    <definedName name="지역수량금액" localSheetId="28">#REF!</definedName>
    <definedName name="지역수량금액" localSheetId="32">#REF!</definedName>
    <definedName name="지역수량금액" localSheetId="33">#REF!</definedName>
    <definedName name="지역수량금액" localSheetId="34">#REF!</definedName>
    <definedName name="지역수량금액" localSheetId="35">#REF!</definedName>
    <definedName name="지역수량금액" localSheetId="29">#REF!</definedName>
    <definedName name="지역수량금액" localSheetId="30">#REF!</definedName>
    <definedName name="지역수량금액" localSheetId="31">#REF!</definedName>
    <definedName name="지역수량금액" localSheetId="36">#REF!</definedName>
    <definedName name="지역수량금액" localSheetId="37">#REF!</definedName>
    <definedName name="지역수량금액" localSheetId="38">#REF!</definedName>
    <definedName name="지역수량금액" localSheetId="39">#REF!</definedName>
    <definedName name="지역수량금액" localSheetId="40">#REF!</definedName>
    <definedName name="지역수량금액" localSheetId="41">#REF!</definedName>
    <definedName name="지역수량금액" localSheetId="42">#REF!</definedName>
    <definedName name="지역수량금액" localSheetId="43">#REF!</definedName>
    <definedName name="지역수량금액" localSheetId="44">#REF!</definedName>
    <definedName name="지역수량금액" localSheetId="61">#REF!</definedName>
    <definedName name="지역수량금액" localSheetId="60">#REF!</definedName>
    <definedName name="지역수량금액" localSheetId="47">#REF!</definedName>
    <definedName name="지역수량금액" localSheetId="46">#REF!</definedName>
    <definedName name="지역수량금액" localSheetId="45">#REF!</definedName>
    <definedName name="지역수량금액" localSheetId="48">#REF!</definedName>
    <definedName name="지역수량금액" localSheetId="50">#REF!</definedName>
    <definedName name="지역수량금액" localSheetId="51">#REF!</definedName>
    <definedName name="지역수량금액" localSheetId="52">#REF!</definedName>
    <definedName name="지역수량금액" localSheetId="49">#REF!</definedName>
    <definedName name="지역수량금액" localSheetId="55">#REF!</definedName>
    <definedName name="지역수량금액" localSheetId="58">#REF!</definedName>
    <definedName name="지역수량금액" localSheetId="53">#REF!</definedName>
    <definedName name="지역수량금액" localSheetId="57">#REF!</definedName>
    <definedName name="지역수량금액" localSheetId="59">#REF!</definedName>
    <definedName name="지역수량금액" localSheetId="54">#REF!</definedName>
    <definedName name="지역수량금액" localSheetId="56">#REF!</definedName>
    <definedName name="지역수량금액" localSheetId="62">#REF!</definedName>
    <definedName name="지역수량금액">#REF!</definedName>
    <definedName name="직판" localSheetId="2">'[43]사업계획(97년)'!#REF!</definedName>
    <definedName name="직판" localSheetId="1">'[43]사업계획(97년)'!#REF!</definedName>
    <definedName name="직판" localSheetId="3">'[43]사업계획(97년)'!#REF!</definedName>
    <definedName name="직판" localSheetId="7">'[43]사업계획(97년)'!#REF!</definedName>
    <definedName name="직판" localSheetId="4">'[43]사업계획(97년)'!#REF!</definedName>
    <definedName name="직판" localSheetId="5">'[43]사업계획(97년)'!#REF!</definedName>
    <definedName name="직판" localSheetId="6">'[43]사업계획(97년)'!#REF!</definedName>
    <definedName name="직판" localSheetId="8">'[43]사업계획(97년)'!#REF!</definedName>
    <definedName name="직판" localSheetId="9">'[43]사업계획(97년)'!#REF!</definedName>
    <definedName name="직판" localSheetId="11">'[43]사업계획(97년)'!#REF!</definedName>
    <definedName name="직판" localSheetId="10">'[43]사업계획(97년)'!#REF!</definedName>
    <definedName name="직판" localSheetId="16">'[43]사업계획(97년)'!#REF!</definedName>
    <definedName name="직판" localSheetId="13">'[43]사업계획(97년)'!#REF!</definedName>
    <definedName name="직판" localSheetId="12">'[43]사업계획(97년)'!#REF!</definedName>
    <definedName name="직판" localSheetId="15">'[43]사업계획(97년)'!#REF!</definedName>
    <definedName name="직판" localSheetId="14">'[43]사업계획(97년)'!#REF!</definedName>
    <definedName name="직판" localSheetId="20">'[43]사업계획(97년)'!#REF!</definedName>
    <definedName name="직판" localSheetId="17">'[43]사업계획(97년)'!#REF!</definedName>
    <definedName name="직판" localSheetId="19">'[43]사업계획(97년)'!#REF!</definedName>
    <definedName name="직판" localSheetId="18">'[43]사업계획(97년)'!#REF!</definedName>
    <definedName name="직판" localSheetId="24">'[43]사업계획(97년)'!#REF!</definedName>
    <definedName name="직판" localSheetId="22">'[43]사업계획(97년)'!#REF!</definedName>
    <definedName name="직판" localSheetId="21">'[43]사업계획(97년)'!#REF!</definedName>
    <definedName name="직판" localSheetId="23">'[43]사업계획(97년)'!#REF!</definedName>
    <definedName name="직판" localSheetId="25">'[43]사업계획(97년)'!#REF!</definedName>
    <definedName name="직판" localSheetId="26">'[43]사업계획(97년)'!#REF!</definedName>
    <definedName name="직판" localSheetId="27">'[43]사업계획(97년)'!#REF!</definedName>
    <definedName name="직판" localSheetId="28">'[43]사업계획(97년)'!#REF!</definedName>
    <definedName name="직판" localSheetId="32">'[43]사업계획(97년)'!#REF!</definedName>
    <definedName name="직판" localSheetId="33">'[43]사업계획(97년)'!#REF!</definedName>
    <definedName name="직판" localSheetId="34">'[43]사업계획(97년)'!#REF!</definedName>
    <definedName name="직판" localSheetId="35">'[43]사업계획(97년)'!#REF!</definedName>
    <definedName name="직판" localSheetId="29">'[43]사업계획(97년)'!#REF!</definedName>
    <definedName name="직판" localSheetId="30">'[43]사업계획(97년)'!#REF!</definedName>
    <definedName name="직판" localSheetId="31">'[43]사업계획(97년)'!#REF!</definedName>
    <definedName name="직판" localSheetId="36">'[43]사업계획(97년)'!#REF!</definedName>
    <definedName name="직판" localSheetId="37">'[43]사업계획(97년)'!#REF!</definedName>
    <definedName name="직판" localSheetId="38">'[43]사업계획(97년)'!#REF!</definedName>
    <definedName name="직판" localSheetId="39">'[43]사업계획(97년)'!#REF!</definedName>
    <definedName name="직판" localSheetId="40">'[43]사업계획(97년)'!#REF!</definedName>
    <definedName name="직판" localSheetId="41">'[43]사업계획(97년)'!#REF!</definedName>
    <definedName name="직판" localSheetId="42">'[43]사업계획(97년)'!#REF!</definedName>
    <definedName name="직판" localSheetId="43">'[43]사업계획(97년)'!#REF!</definedName>
    <definedName name="직판" localSheetId="44">'[43]사업계획(97년)'!#REF!</definedName>
    <definedName name="직판" localSheetId="61">'[43]사업계획(97년)'!#REF!</definedName>
    <definedName name="직판" localSheetId="60">'[43]사업계획(97년)'!#REF!</definedName>
    <definedName name="직판" localSheetId="47">'[43]사업계획(97년)'!#REF!</definedName>
    <definedName name="직판" localSheetId="46">'[43]사업계획(97년)'!#REF!</definedName>
    <definedName name="직판" localSheetId="45">'[43]사업계획(97년)'!#REF!</definedName>
    <definedName name="직판" localSheetId="48">'[43]사업계획(97년)'!#REF!</definedName>
    <definedName name="직판" localSheetId="50">'[43]사업계획(97년)'!#REF!</definedName>
    <definedName name="직판" localSheetId="51">'[43]사업계획(97년)'!#REF!</definedName>
    <definedName name="직판" localSheetId="52">'[43]사업계획(97년)'!#REF!</definedName>
    <definedName name="직판" localSheetId="49">'[43]사업계획(97년)'!#REF!</definedName>
    <definedName name="직판" localSheetId="55">'[43]사업계획(97년)'!#REF!</definedName>
    <definedName name="직판" localSheetId="58">'[43]사업계획(97년)'!#REF!</definedName>
    <definedName name="직판" localSheetId="53">'[43]사업계획(97년)'!#REF!</definedName>
    <definedName name="직판" localSheetId="57">'[43]사업계획(97년)'!#REF!</definedName>
    <definedName name="직판" localSheetId="59">'[43]사업계획(97년)'!#REF!</definedName>
    <definedName name="직판" localSheetId="54">'[43]사업계획(97년)'!#REF!</definedName>
    <definedName name="직판" localSheetId="56">'[43]사업계획(97년)'!#REF!</definedName>
    <definedName name="직판" localSheetId="62">'[43]사업계획(97년)'!#REF!</definedName>
    <definedName name="직판">'[43]사업계획(97년)'!#REF!</definedName>
    <definedName name="ㅊㅊㅊ" localSheetId="2">#REF!</definedName>
    <definedName name="ㅊㅊㅊ" localSheetId="1">#REF!</definedName>
    <definedName name="ㅊㅊㅊ" localSheetId="3">#REF!</definedName>
    <definedName name="ㅊㅊㅊ" localSheetId="7">#REF!</definedName>
    <definedName name="ㅊㅊㅊ" localSheetId="4">#REF!</definedName>
    <definedName name="ㅊㅊㅊ" localSheetId="5">#REF!</definedName>
    <definedName name="ㅊㅊㅊ" localSheetId="6">#REF!</definedName>
    <definedName name="ㅊㅊㅊ" localSheetId="8">#REF!</definedName>
    <definedName name="ㅊㅊㅊ" localSheetId="9">#REF!</definedName>
    <definedName name="ㅊㅊㅊ" localSheetId="11">#REF!</definedName>
    <definedName name="ㅊㅊㅊ" localSheetId="10">#REF!</definedName>
    <definedName name="ㅊㅊㅊ" localSheetId="16">#REF!</definedName>
    <definedName name="ㅊㅊㅊ" localSheetId="13">#REF!</definedName>
    <definedName name="ㅊㅊㅊ" localSheetId="12">#REF!</definedName>
    <definedName name="ㅊㅊㅊ" localSheetId="15">#REF!</definedName>
    <definedName name="ㅊㅊㅊ" localSheetId="14">#REF!</definedName>
    <definedName name="ㅊㅊㅊ" localSheetId="20">#REF!</definedName>
    <definedName name="ㅊㅊㅊ" localSheetId="17">#REF!</definedName>
    <definedName name="ㅊㅊㅊ" localSheetId="19">#REF!</definedName>
    <definedName name="ㅊㅊㅊ" localSheetId="18">#REF!</definedName>
    <definedName name="ㅊㅊㅊ" localSheetId="24">#REF!</definedName>
    <definedName name="ㅊㅊㅊ" localSheetId="22">#REF!</definedName>
    <definedName name="ㅊㅊㅊ" localSheetId="21">#REF!</definedName>
    <definedName name="ㅊㅊㅊ" localSheetId="23">#REF!</definedName>
    <definedName name="ㅊㅊㅊ" localSheetId="25">#REF!</definedName>
    <definedName name="ㅊㅊㅊ" localSheetId="26">#REF!</definedName>
    <definedName name="ㅊㅊㅊ" localSheetId="27">#REF!</definedName>
    <definedName name="ㅊㅊㅊ" localSheetId="28">#REF!</definedName>
    <definedName name="ㅊㅊㅊ" localSheetId="32">#REF!</definedName>
    <definedName name="ㅊㅊㅊ" localSheetId="33">#REF!</definedName>
    <definedName name="ㅊㅊㅊ" localSheetId="34">#REF!</definedName>
    <definedName name="ㅊㅊㅊ" localSheetId="35">#REF!</definedName>
    <definedName name="ㅊㅊㅊ" localSheetId="29">#REF!</definedName>
    <definedName name="ㅊㅊㅊ" localSheetId="30">#REF!</definedName>
    <definedName name="ㅊㅊㅊ" localSheetId="31">#REF!</definedName>
    <definedName name="ㅊㅊㅊ" localSheetId="36">#REF!</definedName>
    <definedName name="ㅊㅊㅊ" localSheetId="37">#REF!</definedName>
    <definedName name="ㅊㅊㅊ" localSheetId="38">#REF!</definedName>
    <definedName name="ㅊㅊㅊ" localSheetId="39">#REF!</definedName>
    <definedName name="ㅊㅊㅊ" localSheetId="40">#REF!</definedName>
    <definedName name="ㅊㅊㅊ" localSheetId="41">#REF!</definedName>
    <definedName name="ㅊㅊㅊ" localSheetId="42">#REF!</definedName>
    <definedName name="ㅊㅊㅊ" localSheetId="43">#REF!</definedName>
    <definedName name="ㅊㅊㅊ" localSheetId="44">#REF!</definedName>
    <definedName name="ㅊㅊㅊ" localSheetId="61">#REF!</definedName>
    <definedName name="ㅊㅊㅊ" localSheetId="60">#REF!</definedName>
    <definedName name="ㅊㅊㅊ" localSheetId="47">#REF!</definedName>
    <definedName name="ㅊㅊㅊ" localSheetId="46">#REF!</definedName>
    <definedName name="ㅊㅊㅊ" localSheetId="45">#REF!</definedName>
    <definedName name="ㅊㅊㅊ" localSheetId="48">#REF!</definedName>
    <definedName name="ㅊㅊㅊ" localSheetId="50">#REF!</definedName>
    <definedName name="ㅊㅊㅊ" localSheetId="51">#REF!</definedName>
    <definedName name="ㅊㅊㅊ" localSheetId="52">#REF!</definedName>
    <definedName name="ㅊㅊㅊ" localSheetId="49">#REF!</definedName>
    <definedName name="ㅊㅊㅊ" localSheetId="55">#REF!</definedName>
    <definedName name="ㅊㅊㅊ" localSheetId="58">#REF!</definedName>
    <definedName name="ㅊㅊㅊ" localSheetId="53">#REF!</definedName>
    <definedName name="ㅊㅊㅊ" localSheetId="57">#REF!</definedName>
    <definedName name="ㅊㅊㅊ" localSheetId="59">#REF!</definedName>
    <definedName name="ㅊㅊㅊ" localSheetId="54">#REF!</definedName>
    <definedName name="ㅊㅊㅊ" localSheetId="56">#REF!</definedName>
    <definedName name="ㅊㅊㅊ" localSheetId="62">#REF!</definedName>
    <definedName name="ㅊㅊㅊ">#REF!</definedName>
    <definedName name="ㅊㅊㅌㅍㅊㅌㅍ" localSheetId="2">#REF!</definedName>
    <definedName name="ㅊㅊㅌㅍㅊㅌㅍ" localSheetId="1">#REF!</definedName>
    <definedName name="ㅊㅊㅌㅍㅊㅌㅍ" localSheetId="3">#REF!</definedName>
    <definedName name="ㅊㅊㅌㅍㅊㅌㅍ" localSheetId="7">#REF!</definedName>
    <definedName name="ㅊㅊㅌㅍㅊㅌㅍ" localSheetId="4">#REF!</definedName>
    <definedName name="ㅊㅊㅌㅍㅊㅌㅍ" localSheetId="5">#REF!</definedName>
    <definedName name="ㅊㅊㅌㅍㅊㅌㅍ" localSheetId="6">#REF!</definedName>
    <definedName name="ㅊㅊㅌㅍㅊㅌㅍ" localSheetId="8">#REF!</definedName>
    <definedName name="ㅊㅊㅌㅍㅊㅌㅍ" localSheetId="9">#REF!</definedName>
    <definedName name="ㅊㅊㅌㅍㅊㅌㅍ" localSheetId="11">#REF!</definedName>
    <definedName name="ㅊㅊㅌㅍㅊㅌㅍ" localSheetId="10">#REF!</definedName>
    <definedName name="ㅊㅊㅌㅍㅊㅌㅍ" localSheetId="16">#REF!</definedName>
    <definedName name="ㅊㅊㅌㅍㅊㅌㅍ" localSheetId="13">#REF!</definedName>
    <definedName name="ㅊㅊㅌㅍㅊㅌㅍ" localSheetId="12">#REF!</definedName>
    <definedName name="ㅊㅊㅌㅍㅊㅌㅍ" localSheetId="15">#REF!</definedName>
    <definedName name="ㅊㅊㅌㅍㅊㅌㅍ" localSheetId="14">#REF!</definedName>
    <definedName name="ㅊㅊㅌㅍㅊㅌㅍ" localSheetId="20">#REF!</definedName>
    <definedName name="ㅊㅊㅌㅍㅊㅌㅍ" localSheetId="17">#REF!</definedName>
    <definedName name="ㅊㅊㅌㅍㅊㅌㅍ" localSheetId="19">#REF!</definedName>
    <definedName name="ㅊㅊㅌㅍㅊㅌㅍ" localSheetId="18">#REF!</definedName>
    <definedName name="ㅊㅊㅌㅍㅊㅌㅍ" localSheetId="24">#REF!</definedName>
    <definedName name="ㅊㅊㅌㅍㅊㅌㅍ" localSheetId="22">#REF!</definedName>
    <definedName name="ㅊㅊㅌㅍㅊㅌㅍ" localSheetId="21">#REF!</definedName>
    <definedName name="ㅊㅊㅌㅍㅊㅌㅍ" localSheetId="23">#REF!</definedName>
    <definedName name="ㅊㅊㅌㅍㅊㅌㅍ" localSheetId="25">#REF!</definedName>
    <definedName name="ㅊㅊㅌㅍㅊㅌㅍ" localSheetId="26">#REF!</definedName>
    <definedName name="ㅊㅊㅌㅍㅊㅌㅍ" localSheetId="27">#REF!</definedName>
    <definedName name="ㅊㅊㅌㅍㅊㅌㅍ" localSheetId="28">#REF!</definedName>
    <definedName name="ㅊㅊㅌㅍㅊㅌㅍ" localSheetId="32">#REF!</definedName>
    <definedName name="ㅊㅊㅌㅍㅊㅌㅍ" localSheetId="33">#REF!</definedName>
    <definedName name="ㅊㅊㅌㅍㅊㅌㅍ" localSheetId="34">#REF!</definedName>
    <definedName name="ㅊㅊㅌㅍㅊㅌㅍ" localSheetId="35">#REF!</definedName>
    <definedName name="ㅊㅊㅌㅍㅊㅌㅍ" localSheetId="29">#REF!</definedName>
    <definedName name="ㅊㅊㅌㅍㅊㅌㅍ" localSheetId="30">#REF!</definedName>
    <definedName name="ㅊㅊㅌㅍㅊㅌㅍ" localSheetId="31">#REF!</definedName>
    <definedName name="ㅊㅊㅌㅍㅊㅌㅍ" localSheetId="36">#REF!</definedName>
    <definedName name="ㅊㅊㅌㅍㅊㅌㅍ" localSheetId="37">#REF!</definedName>
    <definedName name="ㅊㅊㅌㅍㅊㅌㅍ" localSheetId="38">#REF!</definedName>
    <definedName name="ㅊㅊㅌㅍㅊㅌㅍ" localSheetId="39">#REF!</definedName>
    <definedName name="ㅊㅊㅌㅍㅊㅌㅍ" localSheetId="40">#REF!</definedName>
    <definedName name="ㅊㅊㅌㅍㅊㅌㅍ" localSheetId="41">#REF!</definedName>
    <definedName name="ㅊㅊㅌㅍㅊㅌㅍ" localSheetId="42">#REF!</definedName>
    <definedName name="ㅊㅊㅌㅍㅊㅌㅍ" localSheetId="43">#REF!</definedName>
    <definedName name="ㅊㅊㅌㅍㅊㅌㅍ" localSheetId="44">#REF!</definedName>
    <definedName name="ㅊㅊㅌㅍㅊㅌㅍ" localSheetId="61">#REF!</definedName>
    <definedName name="ㅊㅊㅌㅍㅊㅌㅍ" localSheetId="60">#REF!</definedName>
    <definedName name="ㅊㅊㅌㅍㅊㅌㅍ" localSheetId="47">#REF!</definedName>
    <definedName name="ㅊㅊㅌㅍㅊㅌㅍ" localSheetId="46">#REF!</definedName>
    <definedName name="ㅊㅊㅌㅍㅊㅌㅍ" localSheetId="45">#REF!</definedName>
    <definedName name="ㅊㅊㅌㅍㅊㅌㅍ" localSheetId="48">#REF!</definedName>
    <definedName name="ㅊㅊㅌㅍㅊㅌㅍ" localSheetId="50">#REF!</definedName>
    <definedName name="ㅊㅊㅌㅍㅊㅌㅍ" localSheetId="51">#REF!</definedName>
    <definedName name="ㅊㅊㅌㅍㅊㅌㅍ" localSheetId="52">#REF!</definedName>
    <definedName name="ㅊㅊㅌㅍㅊㅌㅍ" localSheetId="49">#REF!</definedName>
    <definedName name="ㅊㅊㅌㅍㅊㅌㅍ" localSheetId="55">#REF!</definedName>
    <definedName name="ㅊㅊㅌㅍㅊㅌㅍ" localSheetId="58">#REF!</definedName>
    <definedName name="ㅊㅊㅌㅍㅊㅌㅍ" localSheetId="53">#REF!</definedName>
    <definedName name="ㅊㅊㅌㅍㅊㅌㅍ" localSheetId="57">#REF!</definedName>
    <definedName name="ㅊㅊㅌㅍㅊㅌㅍ" localSheetId="59">#REF!</definedName>
    <definedName name="ㅊㅊㅌㅍㅊㅌㅍ" localSheetId="54">#REF!</definedName>
    <definedName name="ㅊㅊㅌㅍㅊㅌㅍ" localSheetId="56">#REF!</definedName>
    <definedName name="ㅊㅊㅌㅍㅊㅌㅍ" localSheetId="62">#REF!</definedName>
    <definedName name="ㅊㅊㅌㅍㅊㅌㅍ">#REF!</definedName>
    <definedName name="ㅊㅌㅍㅊㅌㅍ" localSheetId="2">#REF!</definedName>
    <definedName name="ㅊㅌㅍㅊㅌㅍ" localSheetId="1">#REF!</definedName>
    <definedName name="ㅊㅌㅍㅊㅌㅍ" localSheetId="3">#REF!</definedName>
    <definedName name="ㅊㅌㅍㅊㅌㅍ" localSheetId="7">#REF!</definedName>
    <definedName name="ㅊㅌㅍㅊㅌㅍ" localSheetId="4">#REF!</definedName>
    <definedName name="ㅊㅌㅍㅊㅌㅍ" localSheetId="5">#REF!</definedName>
    <definedName name="ㅊㅌㅍㅊㅌㅍ" localSheetId="6">#REF!</definedName>
    <definedName name="ㅊㅌㅍㅊㅌㅍ" localSheetId="8">#REF!</definedName>
    <definedName name="ㅊㅌㅍㅊㅌㅍ" localSheetId="9">#REF!</definedName>
    <definedName name="ㅊㅌㅍㅊㅌㅍ" localSheetId="11">#REF!</definedName>
    <definedName name="ㅊㅌㅍㅊㅌㅍ" localSheetId="10">#REF!</definedName>
    <definedName name="ㅊㅌㅍㅊㅌㅍ" localSheetId="16">#REF!</definedName>
    <definedName name="ㅊㅌㅍㅊㅌㅍ" localSheetId="13">#REF!</definedName>
    <definedName name="ㅊㅌㅍㅊㅌㅍ" localSheetId="12">#REF!</definedName>
    <definedName name="ㅊㅌㅍㅊㅌㅍ" localSheetId="15">#REF!</definedName>
    <definedName name="ㅊㅌㅍㅊㅌㅍ" localSheetId="14">#REF!</definedName>
    <definedName name="ㅊㅌㅍㅊㅌㅍ" localSheetId="20">#REF!</definedName>
    <definedName name="ㅊㅌㅍㅊㅌㅍ" localSheetId="17">#REF!</definedName>
    <definedName name="ㅊㅌㅍㅊㅌㅍ" localSheetId="19">#REF!</definedName>
    <definedName name="ㅊㅌㅍㅊㅌㅍ" localSheetId="18">#REF!</definedName>
    <definedName name="ㅊㅌㅍㅊㅌㅍ" localSheetId="24">#REF!</definedName>
    <definedName name="ㅊㅌㅍㅊㅌㅍ" localSheetId="22">#REF!</definedName>
    <definedName name="ㅊㅌㅍㅊㅌㅍ" localSheetId="21">#REF!</definedName>
    <definedName name="ㅊㅌㅍㅊㅌㅍ" localSheetId="23">#REF!</definedName>
    <definedName name="ㅊㅌㅍㅊㅌㅍ" localSheetId="25">#REF!</definedName>
    <definedName name="ㅊㅌㅍㅊㅌㅍ" localSheetId="26">#REF!</definedName>
    <definedName name="ㅊㅌㅍㅊㅌㅍ" localSheetId="27">#REF!</definedName>
    <definedName name="ㅊㅌㅍㅊㅌㅍ" localSheetId="28">#REF!</definedName>
    <definedName name="ㅊㅌㅍㅊㅌㅍ" localSheetId="32">#REF!</definedName>
    <definedName name="ㅊㅌㅍㅊㅌㅍ" localSheetId="33">#REF!</definedName>
    <definedName name="ㅊㅌㅍㅊㅌㅍ" localSheetId="34">#REF!</definedName>
    <definedName name="ㅊㅌㅍㅊㅌㅍ" localSheetId="35">#REF!</definedName>
    <definedName name="ㅊㅌㅍㅊㅌㅍ" localSheetId="29">#REF!</definedName>
    <definedName name="ㅊㅌㅍㅊㅌㅍ" localSheetId="30">#REF!</definedName>
    <definedName name="ㅊㅌㅍㅊㅌㅍ" localSheetId="31">#REF!</definedName>
    <definedName name="ㅊㅌㅍㅊㅌㅍ" localSheetId="36">#REF!</definedName>
    <definedName name="ㅊㅌㅍㅊㅌㅍ" localSheetId="37">#REF!</definedName>
    <definedName name="ㅊㅌㅍㅊㅌㅍ" localSheetId="38">#REF!</definedName>
    <definedName name="ㅊㅌㅍㅊㅌㅍ" localSheetId="39">#REF!</definedName>
    <definedName name="ㅊㅌㅍㅊㅌㅍ" localSheetId="40">#REF!</definedName>
    <definedName name="ㅊㅌㅍㅊㅌㅍ" localSheetId="41">#REF!</definedName>
    <definedName name="ㅊㅌㅍㅊㅌㅍ" localSheetId="42">#REF!</definedName>
    <definedName name="ㅊㅌㅍㅊㅌㅍ" localSheetId="43">#REF!</definedName>
    <definedName name="ㅊㅌㅍㅊㅌㅍ" localSheetId="44">#REF!</definedName>
    <definedName name="ㅊㅌㅍㅊㅌㅍ" localSheetId="61">#REF!</definedName>
    <definedName name="ㅊㅌㅍㅊㅌㅍ" localSheetId="60">#REF!</definedName>
    <definedName name="ㅊㅌㅍㅊㅌㅍ" localSheetId="47">#REF!</definedName>
    <definedName name="ㅊㅌㅍㅊㅌㅍ" localSheetId="46">#REF!</definedName>
    <definedName name="ㅊㅌㅍㅊㅌㅍ" localSheetId="45">#REF!</definedName>
    <definedName name="ㅊㅌㅍㅊㅌㅍ" localSheetId="48">#REF!</definedName>
    <definedName name="ㅊㅌㅍㅊㅌㅍ" localSheetId="50">#REF!</definedName>
    <definedName name="ㅊㅌㅍㅊㅌㅍ" localSheetId="51">#REF!</definedName>
    <definedName name="ㅊㅌㅍㅊㅌㅍ" localSheetId="52">#REF!</definedName>
    <definedName name="ㅊㅌㅍㅊㅌㅍ" localSheetId="49">#REF!</definedName>
    <definedName name="ㅊㅌㅍㅊㅌㅍ" localSheetId="55">#REF!</definedName>
    <definedName name="ㅊㅌㅍㅊㅌㅍ" localSheetId="58">#REF!</definedName>
    <definedName name="ㅊㅌㅍㅊㅌㅍ" localSheetId="53">#REF!</definedName>
    <definedName name="ㅊㅌㅍㅊㅌㅍ" localSheetId="57">#REF!</definedName>
    <definedName name="ㅊㅌㅍㅊㅌㅍ" localSheetId="59">#REF!</definedName>
    <definedName name="ㅊㅌㅍㅊㅌㅍ" localSheetId="54">#REF!</definedName>
    <definedName name="ㅊㅌㅍㅊㅌㅍ" localSheetId="56">#REF!</definedName>
    <definedName name="ㅊㅌㅍㅊㅌㅍ" localSheetId="62">#REF!</definedName>
    <definedName name="ㅊㅌㅍㅊㅌㅍ">#REF!</definedName>
    <definedName name="ㅊㅍㅊㅌㅍ" localSheetId="2">#REF!</definedName>
    <definedName name="ㅊㅍㅊㅌㅍ" localSheetId="1">#REF!</definedName>
    <definedName name="ㅊㅍㅊㅌㅍ" localSheetId="3">#REF!</definedName>
    <definedName name="ㅊㅍㅊㅌㅍ" localSheetId="7">#REF!</definedName>
    <definedName name="ㅊㅍㅊㅌㅍ" localSheetId="4">#REF!</definedName>
    <definedName name="ㅊㅍㅊㅌㅍ" localSheetId="5">#REF!</definedName>
    <definedName name="ㅊㅍㅊㅌㅍ" localSheetId="6">#REF!</definedName>
    <definedName name="ㅊㅍㅊㅌㅍ" localSheetId="8">#REF!</definedName>
    <definedName name="ㅊㅍㅊㅌㅍ" localSheetId="9">#REF!</definedName>
    <definedName name="ㅊㅍㅊㅌㅍ" localSheetId="11">#REF!</definedName>
    <definedName name="ㅊㅍㅊㅌㅍ" localSheetId="10">#REF!</definedName>
    <definedName name="ㅊㅍㅊㅌㅍ" localSheetId="16">#REF!</definedName>
    <definedName name="ㅊㅍㅊㅌㅍ" localSheetId="13">#REF!</definedName>
    <definedName name="ㅊㅍㅊㅌㅍ" localSheetId="12">#REF!</definedName>
    <definedName name="ㅊㅍㅊㅌㅍ" localSheetId="15">#REF!</definedName>
    <definedName name="ㅊㅍㅊㅌㅍ" localSheetId="14">#REF!</definedName>
    <definedName name="ㅊㅍㅊㅌㅍ" localSheetId="20">#REF!</definedName>
    <definedName name="ㅊㅍㅊㅌㅍ" localSheetId="17">#REF!</definedName>
    <definedName name="ㅊㅍㅊㅌㅍ" localSheetId="19">#REF!</definedName>
    <definedName name="ㅊㅍㅊㅌㅍ" localSheetId="18">#REF!</definedName>
    <definedName name="ㅊㅍㅊㅌㅍ" localSheetId="24">#REF!</definedName>
    <definedName name="ㅊㅍㅊㅌㅍ" localSheetId="22">#REF!</definedName>
    <definedName name="ㅊㅍㅊㅌㅍ" localSheetId="21">#REF!</definedName>
    <definedName name="ㅊㅍㅊㅌㅍ" localSheetId="23">#REF!</definedName>
    <definedName name="ㅊㅍㅊㅌㅍ" localSheetId="25">#REF!</definedName>
    <definedName name="ㅊㅍㅊㅌㅍ" localSheetId="26">#REF!</definedName>
    <definedName name="ㅊㅍㅊㅌㅍ" localSheetId="27">#REF!</definedName>
    <definedName name="ㅊㅍㅊㅌㅍ" localSheetId="28">#REF!</definedName>
    <definedName name="ㅊㅍㅊㅌㅍ" localSheetId="32">#REF!</definedName>
    <definedName name="ㅊㅍㅊㅌㅍ" localSheetId="33">#REF!</definedName>
    <definedName name="ㅊㅍㅊㅌㅍ" localSheetId="34">#REF!</definedName>
    <definedName name="ㅊㅍㅊㅌㅍ" localSheetId="35">#REF!</definedName>
    <definedName name="ㅊㅍㅊㅌㅍ" localSheetId="29">#REF!</definedName>
    <definedName name="ㅊㅍㅊㅌㅍ" localSheetId="30">#REF!</definedName>
    <definedName name="ㅊㅍㅊㅌㅍ" localSheetId="31">#REF!</definedName>
    <definedName name="ㅊㅍㅊㅌㅍ" localSheetId="36">#REF!</definedName>
    <definedName name="ㅊㅍㅊㅌㅍ" localSheetId="37">#REF!</definedName>
    <definedName name="ㅊㅍㅊㅌㅍ" localSheetId="38">#REF!</definedName>
    <definedName name="ㅊㅍㅊㅌㅍ" localSheetId="39">#REF!</definedName>
    <definedName name="ㅊㅍㅊㅌㅍ" localSheetId="40">#REF!</definedName>
    <definedName name="ㅊㅍㅊㅌㅍ" localSheetId="41">#REF!</definedName>
    <definedName name="ㅊㅍㅊㅌㅍ" localSheetId="42">#REF!</definedName>
    <definedName name="ㅊㅍㅊㅌㅍ" localSheetId="43">#REF!</definedName>
    <definedName name="ㅊㅍㅊㅌㅍ" localSheetId="44">#REF!</definedName>
    <definedName name="ㅊㅍㅊㅌㅍ" localSheetId="61">#REF!</definedName>
    <definedName name="ㅊㅍㅊㅌㅍ" localSheetId="60">#REF!</definedName>
    <definedName name="ㅊㅍㅊㅌㅍ" localSheetId="47">#REF!</definedName>
    <definedName name="ㅊㅍㅊㅌㅍ" localSheetId="46">#REF!</definedName>
    <definedName name="ㅊㅍㅊㅌㅍ" localSheetId="45">#REF!</definedName>
    <definedName name="ㅊㅍㅊㅌㅍ" localSheetId="48">#REF!</definedName>
    <definedName name="ㅊㅍㅊㅌㅍ" localSheetId="50">#REF!</definedName>
    <definedName name="ㅊㅍㅊㅌㅍ" localSheetId="51">#REF!</definedName>
    <definedName name="ㅊㅍㅊㅌㅍ" localSheetId="52">#REF!</definedName>
    <definedName name="ㅊㅍㅊㅌㅍ" localSheetId="49">#REF!</definedName>
    <definedName name="ㅊㅍㅊㅌㅍ" localSheetId="55">#REF!</definedName>
    <definedName name="ㅊㅍㅊㅌㅍ" localSheetId="58">#REF!</definedName>
    <definedName name="ㅊㅍㅊㅌㅍ" localSheetId="53">#REF!</definedName>
    <definedName name="ㅊㅍㅊㅌㅍ" localSheetId="57">#REF!</definedName>
    <definedName name="ㅊㅍㅊㅌㅍ" localSheetId="59">#REF!</definedName>
    <definedName name="ㅊㅍㅊㅌㅍ" localSheetId="54">#REF!</definedName>
    <definedName name="ㅊㅍㅊㅌㅍ" localSheetId="56">#REF!</definedName>
    <definedName name="ㅊㅍㅊㅌㅍ" localSheetId="62">#REF!</definedName>
    <definedName name="ㅊㅍㅊㅌㅍ">#REF!</definedName>
    <definedName name="차량운반구" localSheetId="2" hidden="1">{"'손익현황'!$A$1:$J$29"}</definedName>
    <definedName name="차량운반구" localSheetId="1" hidden="1">{"'손익현황'!$A$1:$J$29"}</definedName>
    <definedName name="차량운반구" localSheetId="3" hidden="1">{"'손익현황'!$A$1:$J$29"}</definedName>
    <definedName name="차량운반구" localSheetId="7" hidden="1">{"'손익현황'!$A$1:$J$29"}</definedName>
    <definedName name="차량운반구" localSheetId="4" hidden="1">{"'손익현황'!$A$1:$J$29"}</definedName>
    <definedName name="차량운반구" localSheetId="5" hidden="1">{"'손익현황'!$A$1:$J$29"}</definedName>
    <definedName name="차량운반구" localSheetId="6" hidden="1">{"'손익현황'!$A$1:$J$29"}</definedName>
    <definedName name="차량운반구" localSheetId="8" hidden="1">{"'손익현황'!$A$1:$J$29"}</definedName>
    <definedName name="차량운반구" localSheetId="9" hidden="1">{"'손익현황'!$A$1:$J$29"}</definedName>
    <definedName name="차량운반구" localSheetId="11" hidden="1">{"'손익현황'!$A$1:$J$29"}</definedName>
    <definedName name="차량운반구" localSheetId="10" hidden="1">{"'손익현황'!$A$1:$J$29"}</definedName>
    <definedName name="차량운반구" localSheetId="16" hidden="1">{"'손익현황'!$A$1:$J$29"}</definedName>
    <definedName name="차량운반구" localSheetId="13" hidden="1">{"'손익현황'!$A$1:$J$29"}</definedName>
    <definedName name="차량운반구" localSheetId="12" hidden="1">{"'손익현황'!$A$1:$J$29"}</definedName>
    <definedName name="차량운반구" localSheetId="15" hidden="1">{"'손익현황'!$A$1:$J$29"}</definedName>
    <definedName name="차량운반구" localSheetId="14" hidden="1">{"'손익현황'!$A$1:$J$29"}</definedName>
    <definedName name="차량운반구" localSheetId="20" hidden="1">{"'손익현황'!$A$1:$J$29"}</definedName>
    <definedName name="차량운반구" localSheetId="17" hidden="1">{"'손익현황'!$A$1:$J$29"}</definedName>
    <definedName name="차량운반구" localSheetId="19" hidden="1">{"'손익현황'!$A$1:$J$29"}</definedName>
    <definedName name="차량운반구" localSheetId="18" hidden="1">{"'손익현황'!$A$1:$J$29"}</definedName>
    <definedName name="차량운반구" localSheetId="24" hidden="1">{"'손익현황'!$A$1:$J$29"}</definedName>
    <definedName name="차량운반구" localSheetId="22" hidden="1">{"'손익현황'!$A$1:$J$29"}</definedName>
    <definedName name="차량운반구" localSheetId="21" hidden="1">{"'손익현황'!$A$1:$J$29"}</definedName>
    <definedName name="차량운반구" localSheetId="23" hidden="1">{"'손익현황'!$A$1:$J$29"}</definedName>
    <definedName name="차량운반구" localSheetId="25" hidden="1">{"'손익현황'!$A$1:$J$29"}</definedName>
    <definedName name="차량운반구" localSheetId="26" hidden="1">{"'손익현황'!$A$1:$J$29"}</definedName>
    <definedName name="차량운반구" localSheetId="27" hidden="1">{"'손익현황'!$A$1:$J$29"}</definedName>
    <definedName name="차량운반구" localSheetId="28" hidden="1">{"'손익현황'!$A$1:$J$29"}</definedName>
    <definedName name="차량운반구" localSheetId="32" hidden="1">{"'손익현황'!$A$1:$J$29"}</definedName>
    <definedName name="차량운반구" localSheetId="33" hidden="1">{"'손익현황'!$A$1:$J$29"}</definedName>
    <definedName name="차량운반구" localSheetId="34" hidden="1">{"'손익현황'!$A$1:$J$29"}</definedName>
    <definedName name="차량운반구" localSheetId="35" hidden="1">{"'손익현황'!$A$1:$J$29"}</definedName>
    <definedName name="차량운반구" localSheetId="29" hidden="1">{"'손익현황'!$A$1:$J$29"}</definedName>
    <definedName name="차량운반구" localSheetId="30" hidden="1">{"'손익현황'!$A$1:$J$29"}</definedName>
    <definedName name="차량운반구" localSheetId="31" hidden="1">{"'손익현황'!$A$1:$J$29"}</definedName>
    <definedName name="차량운반구" localSheetId="36" hidden="1">{"'손익현황'!$A$1:$J$29"}</definedName>
    <definedName name="차량운반구" localSheetId="37" hidden="1">{"'손익현황'!$A$1:$J$29"}</definedName>
    <definedName name="차량운반구" localSheetId="38" hidden="1">{"'손익현황'!$A$1:$J$29"}</definedName>
    <definedName name="차량운반구" localSheetId="39" hidden="1">{"'손익현황'!$A$1:$J$29"}</definedName>
    <definedName name="차량운반구" localSheetId="40" hidden="1">{"'손익현황'!$A$1:$J$29"}</definedName>
    <definedName name="차량운반구" localSheetId="41" hidden="1">{"'손익현황'!$A$1:$J$29"}</definedName>
    <definedName name="차량운반구" localSheetId="42" hidden="1">{"'손익현황'!$A$1:$J$29"}</definedName>
    <definedName name="차량운반구" localSheetId="43" hidden="1">{"'손익현황'!$A$1:$J$29"}</definedName>
    <definedName name="차량운반구" localSheetId="44" hidden="1">{"'손익현황'!$A$1:$J$29"}</definedName>
    <definedName name="차량운반구" localSheetId="61" hidden="1">{"'손익현황'!$A$1:$J$29"}</definedName>
    <definedName name="차량운반구" localSheetId="60" hidden="1">{"'손익현황'!$A$1:$J$29"}</definedName>
    <definedName name="차량운반구" localSheetId="47" hidden="1">{"'손익현황'!$A$1:$J$29"}</definedName>
    <definedName name="차량운반구" localSheetId="46" hidden="1">{"'손익현황'!$A$1:$J$29"}</definedName>
    <definedName name="차량운반구" localSheetId="45" hidden="1">{"'손익현황'!$A$1:$J$29"}</definedName>
    <definedName name="차량운반구" localSheetId="48" hidden="1">{"'손익현황'!$A$1:$J$29"}</definedName>
    <definedName name="차량운반구" localSheetId="50" hidden="1">{"'손익현황'!$A$1:$J$29"}</definedName>
    <definedName name="차량운반구" localSheetId="51" hidden="1">{"'손익현황'!$A$1:$J$29"}</definedName>
    <definedName name="차량운반구" localSheetId="52" hidden="1">{"'손익현황'!$A$1:$J$29"}</definedName>
    <definedName name="차량운반구" localSheetId="49" hidden="1">{"'손익현황'!$A$1:$J$29"}</definedName>
    <definedName name="차량운반구" localSheetId="55" hidden="1">{"'손익현황'!$A$1:$J$29"}</definedName>
    <definedName name="차량운반구" localSheetId="58" hidden="1">{"'손익현황'!$A$1:$J$29"}</definedName>
    <definedName name="차량운반구" localSheetId="53" hidden="1">{"'손익현황'!$A$1:$J$29"}</definedName>
    <definedName name="차량운반구" localSheetId="57" hidden="1">{"'손익현황'!$A$1:$J$29"}</definedName>
    <definedName name="차량운반구" localSheetId="59" hidden="1">{"'손익현황'!$A$1:$J$29"}</definedName>
    <definedName name="차량운반구" localSheetId="54" hidden="1">{"'손익현황'!$A$1:$J$29"}</definedName>
    <definedName name="차량운반구" localSheetId="56" hidden="1">{"'손익현황'!$A$1:$J$29"}</definedName>
    <definedName name="차량운반구" localSheetId="62" hidden="1">{"'손익현황'!$A$1:$J$29"}</definedName>
    <definedName name="차량운반구" hidden="1">{"'손익현황'!$A$1:$J$29"}</definedName>
    <definedName name="참고" localSheetId="2">#REF!</definedName>
    <definedName name="참고" localSheetId="1">#REF!</definedName>
    <definedName name="참고" localSheetId="3">#REF!</definedName>
    <definedName name="참고" localSheetId="7">#REF!</definedName>
    <definedName name="참고" localSheetId="4">#REF!</definedName>
    <definedName name="참고" localSheetId="5">#REF!</definedName>
    <definedName name="참고" localSheetId="6">#REF!</definedName>
    <definedName name="참고" localSheetId="8">#REF!</definedName>
    <definedName name="참고" localSheetId="9">#REF!</definedName>
    <definedName name="참고" localSheetId="11">#REF!</definedName>
    <definedName name="참고" localSheetId="10">#REF!</definedName>
    <definedName name="참고" localSheetId="16">#REF!</definedName>
    <definedName name="참고" localSheetId="13">#REF!</definedName>
    <definedName name="참고" localSheetId="12">#REF!</definedName>
    <definedName name="참고" localSheetId="15">#REF!</definedName>
    <definedName name="참고" localSheetId="14">#REF!</definedName>
    <definedName name="참고" localSheetId="20">#REF!</definedName>
    <definedName name="참고" localSheetId="17">#REF!</definedName>
    <definedName name="참고" localSheetId="19">#REF!</definedName>
    <definedName name="참고" localSheetId="18">#REF!</definedName>
    <definedName name="참고" localSheetId="24">#REF!</definedName>
    <definedName name="참고" localSheetId="22">#REF!</definedName>
    <definedName name="참고" localSheetId="21">#REF!</definedName>
    <definedName name="참고" localSheetId="23">#REF!</definedName>
    <definedName name="참고" localSheetId="25">#REF!</definedName>
    <definedName name="참고" localSheetId="26">#REF!</definedName>
    <definedName name="참고" localSheetId="27">#REF!</definedName>
    <definedName name="참고" localSheetId="28">#REF!</definedName>
    <definedName name="참고" localSheetId="32">#REF!</definedName>
    <definedName name="참고" localSheetId="33">#REF!</definedName>
    <definedName name="참고" localSheetId="34">#REF!</definedName>
    <definedName name="참고" localSheetId="35">#REF!</definedName>
    <definedName name="참고" localSheetId="29">#REF!</definedName>
    <definedName name="참고" localSheetId="30">#REF!</definedName>
    <definedName name="참고" localSheetId="31">#REF!</definedName>
    <definedName name="참고" localSheetId="36">#REF!</definedName>
    <definedName name="참고" localSheetId="37">#REF!</definedName>
    <definedName name="참고" localSheetId="38">#REF!</definedName>
    <definedName name="참고" localSheetId="39">#REF!</definedName>
    <definedName name="참고" localSheetId="40">#REF!</definedName>
    <definedName name="참고" localSheetId="41">#REF!</definedName>
    <definedName name="참고" localSheetId="42">#REF!</definedName>
    <definedName name="참고" localSheetId="43">#REF!</definedName>
    <definedName name="참고" localSheetId="44">#REF!</definedName>
    <definedName name="참고" localSheetId="61">#REF!</definedName>
    <definedName name="참고" localSheetId="60">#REF!</definedName>
    <definedName name="참고" localSheetId="47">#REF!</definedName>
    <definedName name="참고" localSheetId="46">#REF!</definedName>
    <definedName name="참고" localSheetId="45">#REF!</definedName>
    <definedName name="참고" localSheetId="48">#REF!</definedName>
    <definedName name="참고" localSheetId="50">#REF!</definedName>
    <definedName name="참고" localSheetId="51">#REF!</definedName>
    <definedName name="참고" localSheetId="52">#REF!</definedName>
    <definedName name="참고" localSheetId="49">#REF!</definedName>
    <definedName name="참고" localSheetId="55">#REF!</definedName>
    <definedName name="참고" localSheetId="58">#REF!</definedName>
    <definedName name="참고" localSheetId="53">#REF!</definedName>
    <definedName name="참고" localSheetId="57">#REF!</definedName>
    <definedName name="참고" localSheetId="59">#REF!</definedName>
    <definedName name="참고" localSheetId="54">#REF!</definedName>
    <definedName name="참고" localSheetId="56">#REF!</definedName>
    <definedName name="참고" localSheetId="62">#REF!</definedName>
    <definedName name="참고">#REF!</definedName>
    <definedName name="첨부" localSheetId="2">#REF!</definedName>
    <definedName name="첨부" localSheetId="1">#REF!</definedName>
    <definedName name="첨부" localSheetId="3">#REF!</definedName>
    <definedName name="첨부" localSheetId="7">#REF!</definedName>
    <definedName name="첨부" localSheetId="4">#REF!</definedName>
    <definedName name="첨부" localSheetId="5">#REF!</definedName>
    <definedName name="첨부" localSheetId="6">#REF!</definedName>
    <definedName name="첨부" localSheetId="8">#REF!</definedName>
    <definedName name="첨부" localSheetId="9">#REF!</definedName>
    <definedName name="첨부" localSheetId="11">#REF!</definedName>
    <definedName name="첨부" localSheetId="10">#REF!</definedName>
    <definedName name="첨부" localSheetId="16">#REF!</definedName>
    <definedName name="첨부" localSheetId="13">#REF!</definedName>
    <definedName name="첨부" localSheetId="12">#REF!</definedName>
    <definedName name="첨부" localSheetId="15">#REF!</definedName>
    <definedName name="첨부" localSheetId="14">#REF!</definedName>
    <definedName name="첨부" localSheetId="20">#REF!</definedName>
    <definedName name="첨부" localSheetId="17">#REF!</definedName>
    <definedName name="첨부" localSheetId="19">#REF!</definedName>
    <definedName name="첨부" localSheetId="18">#REF!</definedName>
    <definedName name="첨부" localSheetId="24">#REF!</definedName>
    <definedName name="첨부" localSheetId="22">#REF!</definedName>
    <definedName name="첨부" localSheetId="21">#REF!</definedName>
    <definedName name="첨부" localSheetId="23">#REF!</definedName>
    <definedName name="첨부" localSheetId="25">#REF!</definedName>
    <definedName name="첨부" localSheetId="26">#REF!</definedName>
    <definedName name="첨부" localSheetId="27">#REF!</definedName>
    <definedName name="첨부" localSheetId="28">#REF!</definedName>
    <definedName name="첨부" localSheetId="32">#REF!</definedName>
    <definedName name="첨부" localSheetId="33">#REF!</definedName>
    <definedName name="첨부" localSheetId="34">#REF!</definedName>
    <definedName name="첨부" localSheetId="35">#REF!</definedName>
    <definedName name="첨부" localSheetId="29">#REF!</definedName>
    <definedName name="첨부" localSheetId="30">#REF!</definedName>
    <definedName name="첨부" localSheetId="31">#REF!</definedName>
    <definedName name="첨부" localSheetId="36">#REF!</definedName>
    <definedName name="첨부" localSheetId="37">#REF!</definedName>
    <definedName name="첨부" localSheetId="38">#REF!</definedName>
    <definedName name="첨부" localSheetId="39">#REF!</definedName>
    <definedName name="첨부" localSheetId="40">#REF!</definedName>
    <definedName name="첨부" localSheetId="41">#REF!</definedName>
    <definedName name="첨부" localSheetId="42">#REF!</definedName>
    <definedName name="첨부" localSheetId="43">#REF!</definedName>
    <definedName name="첨부" localSheetId="44">#REF!</definedName>
    <definedName name="첨부" localSheetId="61">#REF!</definedName>
    <definedName name="첨부" localSheetId="60">#REF!</definedName>
    <definedName name="첨부" localSheetId="47">#REF!</definedName>
    <definedName name="첨부" localSheetId="46">#REF!</definedName>
    <definedName name="첨부" localSheetId="45">#REF!</definedName>
    <definedName name="첨부" localSheetId="48">#REF!</definedName>
    <definedName name="첨부" localSheetId="50">#REF!</definedName>
    <definedName name="첨부" localSheetId="51">#REF!</definedName>
    <definedName name="첨부" localSheetId="52">#REF!</definedName>
    <definedName name="첨부" localSheetId="49">#REF!</definedName>
    <definedName name="첨부" localSheetId="55">#REF!</definedName>
    <definedName name="첨부" localSheetId="58">#REF!</definedName>
    <definedName name="첨부" localSheetId="53">#REF!</definedName>
    <definedName name="첨부" localSheetId="57">#REF!</definedName>
    <definedName name="첨부" localSheetId="59">#REF!</definedName>
    <definedName name="첨부" localSheetId="54">#REF!</definedName>
    <definedName name="첨부" localSheetId="56">#REF!</definedName>
    <definedName name="첨부" localSheetId="62">#REF!</definedName>
    <definedName name="첨부">#REF!</definedName>
    <definedName name="최">#N/A</definedName>
    <definedName name="최민원">'[39]99제품운영(안) (2)'!$A$6</definedName>
    <definedName name="최재호" localSheetId="2" hidden="1">#REF!</definedName>
    <definedName name="최재호" localSheetId="1" hidden="1">#REF!</definedName>
    <definedName name="최재호" localSheetId="3" hidden="1">#REF!</definedName>
    <definedName name="최재호" localSheetId="7" hidden="1">#REF!</definedName>
    <definedName name="최재호" localSheetId="4" hidden="1">#REF!</definedName>
    <definedName name="최재호" localSheetId="5" hidden="1">#REF!</definedName>
    <definedName name="최재호" localSheetId="6" hidden="1">#REF!</definedName>
    <definedName name="최재호" localSheetId="8" hidden="1">#REF!</definedName>
    <definedName name="최재호" localSheetId="9" hidden="1">#REF!</definedName>
    <definedName name="최재호" localSheetId="11" hidden="1">#REF!</definedName>
    <definedName name="최재호" localSheetId="10" hidden="1">#REF!</definedName>
    <definedName name="최재호" localSheetId="16" hidden="1">#REF!</definedName>
    <definedName name="최재호" localSheetId="13" hidden="1">#REF!</definedName>
    <definedName name="최재호" localSheetId="12" hidden="1">#REF!</definedName>
    <definedName name="최재호" localSheetId="15" hidden="1">#REF!</definedName>
    <definedName name="최재호" localSheetId="14" hidden="1">#REF!</definedName>
    <definedName name="최재호" localSheetId="20" hidden="1">#REF!</definedName>
    <definedName name="최재호" localSheetId="17" hidden="1">#REF!</definedName>
    <definedName name="최재호" localSheetId="19" hidden="1">#REF!</definedName>
    <definedName name="최재호" localSheetId="18" hidden="1">#REF!</definedName>
    <definedName name="최재호" localSheetId="24" hidden="1">#REF!</definedName>
    <definedName name="최재호" localSheetId="22" hidden="1">#REF!</definedName>
    <definedName name="최재호" localSheetId="21" hidden="1">#REF!</definedName>
    <definedName name="최재호" localSheetId="23" hidden="1">#REF!</definedName>
    <definedName name="최재호" localSheetId="25" hidden="1">#REF!</definedName>
    <definedName name="최재호" localSheetId="26" hidden="1">#REF!</definedName>
    <definedName name="최재호" localSheetId="27" hidden="1">#REF!</definedName>
    <definedName name="최재호" localSheetId="28" hidden="1">#REF!</definedName>
    <definedName name="최재호" localSheetId="32" hidden="1">#REF!</definedName>
    <definedName name="최재호" localSheetId="33" hidden="1">#REF!</definedName>
    <definedName name="최재호" localSheetId="34" hidden="1">#REF!</definedName>
    <definedName name="최재호" localSheetId="35" hidden="1">#REF!</definedName>
    <definedName name="최재호" localSheetId="29" hidden="1">#REF!</definedName>
    <definedName name="최재호" localSheetId="30" hidden="1">#REF!</definedName>
    <definedName name="최재호" localSheetId="31" hidden="1">#REF!</definedName>
    <definedName name="최재호" localSheetId="36" hidden="1">#REF!</definedName>
    <definedName name="최재호" localSheetId="37" hidden="1">#REF!</definedName>
    <definedName name="최재호" localSheetId="38" hidden="1">#REF!</definedName>
    <definedName name="최재호" localSheetId="39" hidden="1">#REF!</definedName>
    <definedName name="최재호" localSheetId="40" hidden="1">#REF!</definedName>
    <definedName name="최재호" localSheetId="41" hidden="1">#REF!</definedName>
    <definedName name="최재호" localSheetId="42" hidden="1">#REF!</definedName>
    <definedName name="최재호" localSheetId="43" hidden="1">#REF!</definedName>
    <definedName name="최재호" localSheetId="44" hidden="1">#REF!</definedName>
    <definedName name="최재호" localSheetId="61" hidden="1">#REF!</definedName>
    <definedName name="최재호" localSheetId="60" hidden="1">#REF!</definedName>
    <definedName name="최재호" localSheetId="47" hidden="1">#REF!</definedName>
    <definedName name="최재호" localSheetId="46" hidden="1">#REF!</definedName>
    <definedName name="최재호" localSheetId="45" hidden="1">#REF!</definedName>
    <definedName name="최재호" localSheetId="48" hidden="1">#REF!</definedName>
    <definedName name="최재호" localSheetId="50" hidden="1">#REF!</definedName>
    <definedName name="최재호" localSheetId="51" hidden="1">#REF!</definedName>
    <definedName name="최재호" localSheetId="52" hidden="1">#REF!</definedName>
    <definedName name="최재호" localSheetId="49" hidden="1">#REF!</definedName>
    <definedName name="최재호" localSheetId="55" hidden="1">#REF!</definedName>
    <definedName name="최재호" localSheetId="58" hidden="1">#REF!</definedName>
    <definedName name="최재호" localSheetId="53" hidden="1">#REF!</definedName>
    <definedName name="최재호" localSheetId="57" hidden="1">#REF!</definedName>
    <definedName name="최재호" localSheetId="59" hidden="1">#REF!</definedName>
    <definedName name="최재호" localSheetId="54" hidden="1">#REF!</definedName>
    <definedName name="최재호" localSheetId="56" hidden="1">#REF!</definedName>
    <definedName name="최재호" localSheetId="62" hidden="1">#REF!</definedName>
    <definedName name="최재호" hidden="1">#REF!</definedName>
    <definedName name="추가상각" localSheetId="2">#REF!</definedName>
    <definedName name="추가상각" localSheetId="1">#REF!</definedName>
    <definedName name="추가상각" localSheetId="3">#REF!</definedName>
    <definedName name="추가상각" localSheetId="7">#REF!</definedName>
    <definedName name="추가상각" localSheetId="4">#REF!</definedName>
    <definedName name="추가상각" localSheetId="5">#REF!</definedName>
    <definedName name="추가상각" localSheetId="6">#REF!</definedName>
    <definedName name="추가상각" localSheetId="8">#REF!</definedName>
    <definedName name="추가상각" localSheetId="9">#REF!</definedName>
    <definedName name="추가상각" localSheetId="11">#REF!</definedName>
    <definedName name="추가상각" localSheetId="10">#REF!</definedName>
    <definedName name="추가상각" localSheetId="16">#REF!</definedName>
    <definedName name="추가상각" localSheetId="13">#REF!</definedName>
    <definedName name="추가상각" localSheetId="12">#REF!</definedName>
    <definedName name="추가상각" localSheetId="15">#REF!</definedName>
    <definedName name="추가상각" localSheetId="14">#REF!</definedName>
    <definedName name="추가상각" localSheetId="20">#REF!</definedName>
    <definedName name="추가상각" localSheetId="17">#REF!</definedName>
    <definedName name="추가상각" localSheetId="19">#REF!</definedName>
    <definedName name="추가상각" localSheetId="18">#REF!</definedName>
    <definedName name="추가상각" localSheetId="24">#REF!</definedName>
    <definedName name="추가상각" localSheetId="22">#REF!</definedName>
    <definedName name="추가상각" localSheetId="21">#REF!</definedName>
    <definedName name="추가상각" localSheetId="23">#REF!</definedName>
    <definedName name="추가상각" localSheetId="25">#REF!</definedName>
    <definedName name="추가상각" localSheetId="26">#REF!</definedName>
    <definedName name="추가상각" localSheetId="27">#REF!</definedName>
    <definedName name="추가상각" localSheetId="28">#REF!</definedName>
    <definedName name="추가상각" localSheetId="32">#REF!</definedName>
    <definedName name="추가상각" localSheetId="33">#REF!</definedName>
    <definedName name="추가상각" localSheetId="34">#REF!</definedName>
    <definedName name="추가상각" localSheetId="35">#REF!</definedName>
    <definedName name="추가상각" localSheetId="29">#REF!</definedName>
    <definedName name="추가상각" localSheetId="30">#REF!</definedName>
    <definedName name="추가상각" localSheetId="31">#REF!</definedName>
    <definedName name="추가상각" localSheetId="36">#REF!</definedName>
    <definedName name="추가상각" localSheetId="37">#REF!</definedName>
    <definedName name="추가상각" localSheetId="38">#REF!</definedName>
    <definedName name="추가상각" localSheetId="39">#REF!</definedName>
    <definedName name="추가상각" localSheetId="40">#REF!</definedName>
    <definedName name="추가상각" localSheetId="41">#REF!</definedName>
    <definedName name="추가상각" localSheetId="42">#REF!</definedName>
    <definedName name="추가상각" localSheetId="43">#REF!</definedName>
    <definedName name="추가상각" localSheetId="44">#REF!</definedName>
    <definedName name="추가상각" localSheetId="61">#REF!</definedName>
    <definedName name="추가상각" localSheetId="60">#REF!</definedName>
    <definedName name="추가상각" localSheetId="47">#REF!</definedName>
    <definedName name="추가상각" localSheetId="46">#REF!</definedName>
    <definedName name="추가상각" localSheetId="45">#REF!</definedName>
    <definedName name="추가상각" localSheetId="48">#REF!</definedName>
    <definedName name="추가상각" localSheetId="50">#REF!</definedName>
    <definedName name="추가상각" localSheetId="51">#REF!</definedName>
    <definedName name="추가상각" localSheetId="52">#REF!</definedName>
    <definedName name="추가상각" localSheetId="49">#REF!</definedName>
    <definedName name="추가상각" localSheetId="55">#REF!</definedName>
    <definedName name="추가상각" localSheetId="58">#REF!</definedName>
    <definedName name="추가상각" localSheetId="53">#REF!</definedName>
    <definedName name="추가상각" localSheetId="57">#REF!</definedName>
    <definedName name="추가상각" localSheetId="59">#REF!</definedName>
    <definedName name="추가상각" localSheetId="54">#REF!</definedName>
    <definedName name="추가상각" localSheetId="56">#REF!</definedName>
    <definedName name="추가상각" localSheetId="62">#REF!</definedName>
    <definedName name="추가상각">#REF!</definedName>
    <definedName name="추계합계" localSheetId="2">#REF!</definedName>
    <definedName name="추계합계" localSheetId="1">#REF!</definedName>
    <definedName name="추계합계" localSheetId="3">#REF!</definedName>
    <definedName name="추계합계" localSheetId="7">#REF!</definedName>
    <definedName name="추계합계" localSheetId="4">#REF!</definedName>
    <definedName name="추계합계" localSheetId="5">#REF!</definedName>
    <definedName name="추계합계" localSheetId="6">#REF!</definedName>
    <definedName name="추계합계" localSheetId="8">#REF!</definedName>
    <definedName name="추계합계" localSheetId="9">#REF!</definedName>
    <definedName name="추계합계" localSheetId="11">#REF!</definedName>
    <definedName name="추계합계" localSheetId="10">#REF!</definedName>
    <definedName name="추계합계" localSheetId="16">#REF!</definedName>
    <definedName name="추계합계" localSheetId="13">#REF!</definedName>
    <definedName name="추계합계" localSheetId="12">#REF!</definedName>
    <definedName name="추계합계" localSheetId="15">#REF!</definedName>
    <definedName name="추계합계" localSheetId="14">#REF!</definedName>
    <definedName name="추계합계" localSheetId="20">#REF!</definedName>
    <definedName name="추계합계" localSheetId="17">#REF!</definedName>
    <definedName name="추계합계" localSheetId="19">#REF!</definedName>
    <definedName name="추계합계" localSheetId="18">#REF!</definedName>
    <definedName name="추계합계" localSheetId="24">#REF!</definedName>
    <definedName name="추계합계" localSheetId="22">#REF!</definedName>
    <definedName name="추계합계" localSheetId="21">#REF!</definedName>
    <definedName name="추계합계" localSheetId="23">#REF!</definedName>
    <definedName name="추계합계" localSheetId="25">#REF!</definedName>
    <definedName name="추계합계" localSheetId="26">#REF!</definedName>
    <definedName name="추계합계" localSheetId="27">#REF!</definedName>
    <definedName name="추계합계" localSheetId="28">#REF!</definedName>
    <definedName name="추계합계" localSheetId="32">#REF!</definedName>
    <definedName name="추계합계" localSheetId="33">#REF!</definedName>
    <definedName name="추계합계" localSheetId="34">#REF!</definedName>
    <definedName name="추계합계" localSheetId="35">#REF!</definedName>
    <definedName name="추계합계" localSheetId="29">#REF!</definedName>
    <definedName name="추계합계" localSheetId="30">#REF!</definedName>
    <definedName name="추계합계" localSheetId="31">#REF!</definedName>
    <definedName name="추계합계" localSheetId="36">#REF!</definedName>
    <definedName name="추계합계" localSheetId="37">#REF!</definedName>
    <definedName name="추계합계" localSheetId="38">#REF!</definedName>
    <definedName name="추계합계" localSheetId="39">#REF!</definedName>
    <definedName name="추계합계" localSheetId="40">#REF!</definedName>
    <definedName name="추계합계" localSheetId="41">#REF!</definedName>
    <definedName name="추계합계" localSheetId="42">#REF!</definedName>
    <definedName name="추계합계" localSheetId="43">#REF!</definedName>
    <definedName name="추계합계" localSheetId="44">#REF!</definedName>
    <definedName name="추계합계" localSheetId="61">#REF!</definedName>
    <definedName name="추계합계" localSheetId="60">#REF!</definedName>
    <definedName name="추계합계" localSheetId="47">#REF!</definedName>
    <definedName name="추계합계" localSheetId="46">#REF!</definedName>
    <definedName name="추계합계" localSheetId="45">#REF!</definedName>
    <definedName name="추계합계" localSheetId="48">#REF!</definedName>
    <definedName name="추계합계" localSheetId="50">#REF!</definedName>
    <definedName name="추계합계" localSheetId="51">#REF!</definedName>
    <definedName name="추계합계" localSheetId="52">#REF!</definedName>
    <definedName name="추계합계" localSheetId="49">#REF!</definedName>
    <definedName name="추계합계" localSheetId="55">#REF!</definedName>
    <definedName name="추계합계" localSheetId="58">#REF!</definedName>
    <definedName name="추계합계" localSheetId="53">#REF!</definedName>
    <definedName name="추계합계" localSheetId="57">#REF!</definedName>
    <definedName name="추계합계" localSheetId="59">#REF!</definedName>
    <definedName name="추계합계" localSheetId="54">#REF!</definedName>
    <definedName name="추계합계" localSheetId="56">#REF!</definedName>
    <definedName name="추계합계" localSheetId="62">#REF!</definedName>
    <definedName name="추계합계">#REF!</definedName>
    <definedName name="ㅋ" localSheetId="2">#REF!</definedName>
    <definedName name="ㅋ" localSheetId="1">#REF!</definedName>
    <definedName name="ㅋ" localSheetId="3">#REF!</definedName>
    <definedName name="ㅋ" localSheetId="7">#REF!</definedName>
    <definedName name="ㅋ" localSheetId="4">#REF!</definedName>
    <definedName name="ㅋ" localSheetId="5">#REF!</definedName>
    <definedName name="ㅋ" localSheetId="6">#REF!</definedName>
    <definedName name="ㅋ" localSheetId="8">#REF!</definedName>
    <definedName name="ㅋ" localSheetId="9">#REF!</definedName>
    <definedName name="ㅋ" localSheetId="11">#REF!</definedName>
    <definedName name="ㅋ" localSheetId="10">#REF!</definedName>
    <definedName name="ㅋ" localSheetId="16">#REF!</definedName>
    <definedName name="ㅋ" localSheetId="13">#REF!</definedName>
    <definedName name="ㅋ" localSheetId="12">#REF!</definedName>
    <definedName name="ㅋ" localSheetId="15">#REF!</definedName>
    <definedName name="ㅋ" localSheetId="14">#REF!</definedName>
    <definedName name="ㅋ" localSheetId="20">#REF!</definedName>
    <definedName name="ㅋ" localSheetId="17">#REF!</definedName>
    <definedName name="ㅋ" localSheetId="19">#REF!</definedName>
    <definedName name="ㅋ" localSheetId="18">#REF!</definedName>
    <definedName name="ㅋ" localSheetId="24">#REF!</definedName>
    <definedName name="ㅋ" localSheetId="22">#REF!</definedName>
    <definedName name="ㅋ" localSheetId="21">#REF!</definedName>
    <definedName name="ㅋ" localSheetId="23">#REF!</definedName>
    <definedName name="ㅋ" localSheetId="25">#REF!</definedName>
    <definedName name="ㅋ" localSheetId="26">#REF!</definedName>
    <definedName name="ㅋ" localSheetId="27">#REF!</definedName>
    <definedName name="ㅋ" localSheetId="28">#REF!</definedName>
    <definedName name="ㅋ" localSheetId="32">#REF!</definedName>
    <definedName name="ㅋ" localSheetId="33">#REF!</definedName>
    <definedName name="ㅋ" localSheetId="34">#REF!</definedName>
    <definedName name="ㅋ" localSheetId="35">#REF!</definedName>
    <definedName name="ㅋ" localSheetId="29">#REF!</definedName>
    <definedName name="ㅋ" localSheetId="30">#REF!</definedName>
    <definedName name="ㅋ" localSheetId="31">#REF!</definedName>
    <definedName name="ㅋ" localSheetId="36">#REF!</definedName>
    <definedName name="ㅋ" localSheetId="37">#REF!</definedName>
    <definedName name="ㅋ" localSheetId="38">#REF!</definedName>
    <definedName name="ㅋ" localSheetId="39">#REF!</definedName>
    <definedName name="ㅋ" localSheetId="40">#REF!</definedName>
    <definedName name="ㅋ" localSheetId="41">#REF!</definedName>
    <definedName name="ㅋ" localSheetId="42">#REF!</definedName>
    <definedName name="ㅋ" localSheetId="43">#REF!</definedName>
    <definedName name="ㅋ" localSheetId="44">#REF!</definedName>
    <definedName name="ㅋ" localSheetId="61">#REF!</definedName>
    <definedName name="ㅋ" localSheetId="60">#REF!</definedName>
    <definedName name="ㅋ" localSheetId="47">#REF!</definedName>
    <definedName name="ㅋ" localSheetId="46">#REF!</definedName>
    <definedName name="ㅋ" localSheetId="45">#REF!</definedName>
    <definedName name="ㅋ" localSheetId="48">#REF!</definedName>
    <definedName name="ㅋ" localSheetId="50">#REF!</definedName>
    <definedName name="ㅋ" localSheetId="51">#REF!</definedName>
    <definedName name="ㅋ" localSheetId="52">#REF!</definedName>
    <definedName name="ㅋ" localSheetId="49">#REF!</definedName>
    <definedName name="ㅋ" localSheetId="55">#REF!</definedName>
    <definedName name="ㅋ" localSheetId="58">#REF!</definedName>
    <definedName name="ㅋ" localSheetId="53">#REF!</definedName>
    <definedName name="ㅋ" localSheetId="57">#REF!</definedName>
    <definedName name="ㅋ" localSheetId="59">#REF!</definedName>
    <definedName name="ㅋ" localSheetId="54">#REF!</definedName>
    <definedName name="ㅋ" localSheetId="56">#REF!</definedName>
    <definedName name="ㅋ" localSheetId="62">#REF!</definedName>
    <definedName name="ㅋ">#REF!</definedName>
    <definedName name="ㅋㅋ" localSheetId="2">#REF!</definedName>
    <definedName name="ㅋㅋ" localSheetId="1">#REF!</definedName>
    <definedName name="ㅋㅋ" localSheetId="3">#REF!</definedName>
    <definedName name="ㅋㅋ" localSheetId="7">#REF!</definedName>
    <definedName name="ㅋㅋ" localSheetId="4">#REF!</definedName>
    <definedName name="ㅋㅋ" localSheetId="5">#REF!</definedName>
    <definedName name="ㅋㅋ" localSheetId="6">#REF!</definedName>
    <definedName name="ㅋㅋ" localSheetId="8">#REF!</definedName>
    <definedName name="ㅋㅋ" localSheetId="9">#REF!</definedName>
    <definedName name="ㅋㅋ" localSheetId="11">#REF!</definedName>
    <definedName name="ㅋㅋ" localSheetId="10">#REF!</definedName>
    <definedName name="ㅋㅋ" localSheetId="16">#REF!</definedName>
    <definedName name="ㅋㅋ" localSheetId="13">#REF!</definedName>
    <definedName name="ㅋㅋ" localSheetId="12">#REF!</definedName>
    <definedName name="ㅋㅋ" localSheetId="15">#REF!</definedName>
    <definedName name="ㅋㅋ" localSheetId="14">#REF!</definedName>
    <definedName name="ㅋㅋ" localSheetId="20">#REF!</definedName>
    <definedName name="ㅋㅋ" localSheetId="17">#REF!</definedName>
    <definedName name="ㅋㅋ" localSheetId="19">#REF!</definedName>
    <definedName name="ㅋㅋ" localSheetId="18">#REF!</definedName>
    <definedName name="ㅋㅋ" localSheetId="24">#REF!</definedName>
    <definedName name="ㅋㅋ" localSheetId="22">#REF!</definedName>
    <definedName name="ㅋㅋ" localSheetId="21">#REF!</definedName>
    <definedName name="ㅋㅋ" localSheetId="23">#REF!</definedName>
    <definedName name="ㅋㅋ" localSheetId="25">#REF!</definedName>
    <definedName name="ㅋㅋ" localSheetId="26">#REF!</definedName>
    <definedName name="ㅋㅋ" localSheetId="27">#REF!</definedName>
    <definedName name="ㅋㅋ" localSheetId="28">#REF!</definedName>
    <definedName name="ㅋㅋ" localSheetId="32">#REF!</definedName>
    <definedName name="ㅋㅋ" localSheetId="33">#REF!</definedName>
    <definedName name="ㅋㅋ" localSheetId="34">#REF!</definedName>
    <definedName name="ㅋㅋ" localSheetId="35">#REF!</definedName>
    <definedName name="ㅋㅋ" localSheetId="29">#REF!</definedName>
    <definedName name="ㅋㅋ" localSheetId="30">#REF!</definedName>
    <definedName name="ㅋㅋ" localSheetId="31">#REF!</definedName>
    <definedName name="ㅋㅋ" localSheetId="36">#REF!</definedName>
    <definedName name="ㅋㅋ" localSheetId="37">#REF!</definedName>
    <definedName name="ㅋㅋ" localSheetId="38">#REF!</definedName>
    <definedName name="ㅋㅋ" localSheetId="39">#REF!</definedName>
    <definedName name="ㅋㅋ" localSheetId="40">#REF!</definedName>
    <definedName name="ㅋㅋ" localSheetId="41">#REF!</definedName>
    <definedName name="ㅋㅋ" localSheetId="42">#REF!</definedName>
    <definedName name="ㅋㅋ" localSheetId="43">#REF!</definedName>
    <definedName name="ㅋㅋ" localSheetId="44">#REF!</definedName>
    <definedName name="ㅋㅋ" localSheetId="61">#REF!</definedName>
    <definedName name="ㅋㅋ" localSheetId="60">#REF!</definedName>
    <definedName name="ㅋㅋ" localSheetId="47">#REF!</definedName>
    <definedName name="ㅋㅋ" localSheetId="46">#REF!</definedName>
    <definedName name="ㅋㅋ" localSheetId="45">#REF!</definedName>
    <definedName name="ㅋㅋ" localSheetId="48">#REF!</definedName>
    <definedName name="ㅋㅋ" localSheetId="50">#REF!</definedName>
    <definedName name="ㅋㅋ" localSheetId="51">#REF!</definedName>
    <definedName name="ㅋㅋ" localSheetId="52">#REF!</definedName>
    <definedName name="ㅋㅋ" localSheetId="49">#REF!</definedName>
    <definedName name="ㅋㅋ" localSheetId="55">#REF!</definedName>
    <definedName name="ㅋㅋ" localSheetId="58">#REF!</definedName>
    <definedName name="ㅋㅋ" localSheetId="53">#REF!</definedName>
    <definedName name="ㅋㅋ" localSheetId="57">#REF!</definedName>
    <definedName name="ㅋㅋ" localSheetId="59">#REF!</definedName>
    <definedName name="ㅋㅋ" localSheetId="54">#REF!</definedName>
    <definedName name="ㅋㅋ" localSheetId="56">#REF!</definedName>
    <definedName name="ㅋㅋ" localSheetId="62">#REF!</definedName>
    <definedName name="ㅋㅋ">#REF!</definedName>
    <definedName name="ㅋㅋㅋ" localSheetId="2">#REF!</definedName>
    <definedName name="ㅋㅋㅋ" localSheetId="1">#REF!</definedName>
    <definedName name="ㅋㅋㅋ" localSheetId="3">#REF!</definedName>
    <definedName name="ㅋㅋㅋ" localSheetId="7">#REF!</definedName>
    <definedName name="ㅋㅋㅋ" localSheetId="4">#REF!</definedName>
    <definedName name="ㅋㅋㅋ" localSheetId="5">#REF!</definedName>
    <definedName name="ㅋㅋㅋ" localSheetId="6">#REF!</definedName>
    <definedName name="ㅋㅋㅋ" localSheetId="8">#REF!</definedName>
    <definedName name="ㅋㅋㅋ" localSheetId="9">#REF!</definedName>
    <definedName name="ㅋㅋㅋ" localSheetId="11">#REF!</definedName>
    <definedName name="ㅋㅋㅋ" localSheetId="10">#REF!</definedName>
    <definedName name="ㅋㅋㅋ" localSheetId="16">#REF!</definedName>
    <definedName name="ㅋㅋㅋ" localSheetId="13">#REF!</definedName>
    <definedName name="ㅋㅋㅋ" localSheetId="12">#REF!</definedName>
    <definedName name="ㅋㅋㅋ" localSheetId="15">#REF!</definedName>
    <definedName name="ㅋㅋㅋ" localSheetId="14">#REF!</definedName>
    <definedName name="ㅋㅋㅋ" localSheetId="20">#REF!</definedName>
    <definedName name="ㅋㅋㅋ" localSheetId="17">#REF!</definedName>
    <definedName name="ㅋㅋㅋ" localSheetId="19">#REF!</definedName>
    <definedName name="ㅋㅋㅋ" localSheetId="18">#REF!</definedName>
    <definedName name="ㅋㅋㅋ" localSheetId="24">#REF!</definedName>
    <definedName name="ㅋㅋㅋ" localSheetId="22">#REF!</definedName>
    <definedName name="ㅋㅋㅋ" localSheetId="21">#REF!</definedName>
    <definedName name="ㅋㅋㅋ" localSheetId="23">#REF!</definedName>
    <definedName name="ㅋㅋㅋ" localSheetId="25">#REF!</definedName>
    <definedName name="ㅋㅋㅋ" localSheetId="26">#REF!</definedName>
    <definedName name="ㅋㅋㅋ" localSheetId="27">#REF!</definedName>
    <definedName name="ㅋㅋㅋ" localSheetId="28">#REF!</definedName>
    <definedName name="ㅋㅋㅋ" localSheetId="32">#REF!</definedName>
    <definedName name="ㅋㅋㅋ" localSheetId="33">#REF!</definedName>
    <definedName name="ㅋㅋㅋ" localSheetId="34">#REF!</definedName>
    <definedName name="ㅋㅋㅋ" localSheetId="35">#REF!</definedName>
    <definedName name="ㅋㅋㅋ" localSheetId="29">#REF!</definedName>
    <definedName name="ㅋㅋㅋ" localSheetId="30">#REF!</definedName>
    <definedName name="ㅋㅋㅋ" localSheetId="31">#REF!</definedName>
    <definedName name="ㅋㅋㅋ" localSheetId="36">#REF!</definedName>
    <definedName name="ㅋㅋㅋ" localSheetId="37">#REF!</definedName>
    <definedName name="ㅋㅋㅋ" localSheetId="38">#REF!</definedName>
    <definedName name="ㅋㅋㅋ" localSheetId="39">#REF!</definedName>
    <definedName name="ㅋㅋㅋ" localSheetId="40">#REF!</definedName>
    <definedName name="ㅋㅋㅋ" localSheetId="41">#REF!</definedName>
    <definedName name="ㅋㅋㅋ" localSheetId="42">#REF!</definedName>
    <definedName name="ㅋㅋㅋ" localSheetId="43">#REF!</definedName>
    <definedName name="ㅋㅋㅋ" localSheetId="44">#REF!</definedName>
    <definedName name="ㅋㅋㅋ" localSheetId="61">#REF!</definedName>
    <definedName name="ㅋㅋㅋ" localSheetId="60">#REF!</definedName>
    <definedName name="ㅋㅋㅋ" localSheetId="47">#REF!</definedName>
    <definedName name="ㅋㅋㅋ" localSheetId="46">#REF!</definedName>
    <definedName name="ㅋㅋㅋ" localSheetId="45">#REF!</definedName>
    <definedName name="ㅋㅋㅋ" localSheetId="48">#REF!</definedName>
    <definedName name="ㅋㅋㅋ" localSheetId="50">#REF!</definedName>
    <definedName name="ㅋㅋㅋ" localSheetId="51">#REF!</definedName>
    <definedName name="ㅋㅋㅋ" localSheetId="52">#REF!</definedName>
    <definedName name="ㅋㅋㅋ" localSheetId="49">#REF!</definedName>
    <definedName name="ㅋㅋㅋ" localSheetId="55">#REF!</definedName>
    <definedName name="ㅋㅋㅋ" localSheetId="58">#REF!</definedName>
    <definedName name="ㅋㅋㅋ" localSheetId="53">#REF!</definedName>
    <definedName name="ㅋㅋㅋ" localSheetId="57">#REF!</definedName>
    <definedName name="ㅋㅋㅋ" localSheetId="59">#REF!</definedName>
    <definedName name="ㅋㅋㅋ" localSheetId="54">#REF!</definedName>
    <definedName name="ㅋㅋㅋ" localSheetId="56">#REF!</definedName>
    <definedName name="ㅋㅋㅋ" localSheetId="62">#REF!</definedName>
    <definedName name="ㅋㅋㅋ">#REF!</definedName>
    <definedName name="ㅋㅋㅋㅋ" localSheetId="2">#REF!</definedName>
    <definedName name="ㅋㅋㅋㅋ" localSheetId="1">#REF!</definedName>
    <definedName name="ㅋㅋㅋㅋ" localSheetId="3">#REF!</definedName>
    <definedName name="ㅋㅋㅋㅋ" localSheetId="7">#REF!</definedName>
    <definedName name="ㅋㅋㅋㅋ" localSheetId="4">#REF!</definedName>
    <definedName name="ㅋㅋㅋㅋ" localSheetId="5">#REF!</definedName>
    <definedName name="ㅋㅋㅋㅋ" localSheetId="6">#REF!</definedName>
    <definedName name="ㅋㅋㅋㅋ" localSheetId="8">#REF!</definedName>
    <definedName name="ㅋㅋㅋㅋ" localSheetId="9">#REF!</definedName>
    <definedName name="ㅋㅋㅋㅋ" localSheetId="11">#REF!</definedName>
    <definedName name="ㅋㅋㅋㅋ" localSheetId="10">#REF!</definedName>
    <definedName name="ㅋㅋㅋㅋ" localSheetId="16">#REF!</definedName>
    <definedName name="ㅋㅋㅋㅋ" localSheetId="13">#REF!</definedName>
    <definedName name="ㅋㅋㅋㅋ" localSheetId="12">#REF!</definedName>
    <definedName name="ㅋㅋㅋㅋ" localSheetId="15">#REF!</definedName>
    <definedName name="ㅋㅋㅋㅋ" localSheetId="14">#REF!</definedName>
    <definedName name="ㅋㅋㅋㅋ" localSheetId="20">#REF!</definedName>
    <definedName name="ㅋㅋㅋㅋ" localSheetId="17">#REF!</definedName>
    <definedName name="ㅋㅋㅋㅋ" localSheetId="19">#REF!</definedName>
    <definedName name="ㅋㅋㅋㅋ" localSheetId="18">#REF!</definedName>
    <definedName name="ㅋㅋㅋㅋ" localSheetId="24">#REF!</definedName>
    <definedName name="ㅋㅋㅋㅋ" localSheetId="22">#REF!</definedName>
    <definedName name="ㅋㅋㅋㅋ" localSheetId="21">#REF!</definedName>
    <definedName name="ㅋㅋㅋㅋ" localSheetId="23">#REF!</definedName>
    <definedName name="ㅋㅋㅋㅋ" localSheetId="25">#REF!</definedName>
    <definedName name="ㅋㅋㅋㅋ" localSheetId="26">#REF!</definedName>
    <definedName name="ㅋㅋㅋㅋ" localSheetId="27">#REF!</definedName>
    <definedName name="ㅋㅋㅋㅋ" localSheetId="28">#REF!</definedName>
    <definedName name="ㅋㅋㅋㅋ" localSheetId="32">#REF!</definedName>
    <definedName name="ㅋㅋㅋㅋ" localSheetId="33">#REF!</definedName>
    <definedName name="ㅋㅋㅋㅋ" localSheetId="34">#REF!</definedName>
    <definedName name="ㅋㅋㅋㅋ" localSheetId="35">#REF!</definedName>
    <definedName name="ㅋㅋㅋㅋ" localSheetId="29">#REF!</definedName>
    <definedName name="ㅋㅋㅋㅋ" localSheetId="30">#REF!</definedName>
    <definedName name="ㅋㅋㅋㅋ" localSheetId="31">#REF!</definedName>
    <definedName name="ㅋㅋㅋㅋ" localSheetId="36">#REF!</definedName>
    <definedName name="ㅋㅋㅋㅋ" localSheetId="37">#REF!</definedName>
    <definedName name="ㅋㅋㅋㅋ" localSheetId="38">#REF!</definedName>
    <definedName name="ㅋㅋㅋㅋ" localSheetId="39">#REF!</definedName>
    <definedName name="ㅋㅋㅋㅋ" localSheetId="40">#REF!</definedName>
    <definedName name="ㅋㅋㅋㅋ" localSheetId="41">#REF!</definedName>
    <definedName name="ㅋㅋㅋㅋ" localSheetId="42">#REF!</definedName>
    <definedName name="ㅋㅋㅋㅋ" localSheetId="43">#REF!</definedName>
    <definedName name="ㅋㅋㅋㅋ" localSheetId="44">#REF!</definedName>
    <definedName name="ㅋㅋㅋㅋ" localSheetId="61">#REF!</definedName>
    <definedName name="ㅋㅋㅋㅋ" localSheetId="60">#REF!</definedName>
    <definedName name="ㅋㅋㅋㅋ" localSheetId="47">#REF!</definedName>
    <definedName name="ㅋㅋㅋㅋ" localSheetId="46">#REF!</definedName>
    <definedName name="ㅋㅋㅋㅋ" localSheetId="45">#REF!</definedName>
    <definedName name="ㅋㅋㅋㅋ" localSheetId="48">#REF!</definedName>
    <definedName name="ㅋㅋㅋㅋ" localSheetId="50">#REF!</definedName>
    <definedName name="ㅋㅋㅋㅋ" localSheetId="51">#REF!</definedName>
    <definedName name="ㅋㅋㅋㅋ" localSheetId="52">#REF!</definedName>
    <definedName name="ㅋㅋㅋㅋ" localSheetId="49">#REF!</definedName>
    <definedName name="ㅋㅋㅋㅋ" localSheetId="55">#REF!</definedName>
    <definedName name="ㅋㅋㅋㅋ" localSheetId="58">#REF!</definedName>
    <definedName name="ㅋㅋㅋㅋ" localSheetId="53">#REF!</definedName>
    <definedName name="ㅋㅋㅋㅋ" localSheetId="57">#REF!</definedName>
    <definedName name="ㅋㅋㅋㅋ" localSheetId="59">#REF!</definedName>
    <definedName name="ㅋㅋㅋㅋ" localSheetId="54">#REF!</definedName>
    <definedName name="ㅋㅋㅋㅋ" localSheetId="56">#REF!</definedName>
    <definedName name="ㅋㅋㅋㅋ" localSheetId="62">#REF!</definedName>
    <definedName name="ㅋㅋㅋㅋ">#REF!</definedName>
    <definedName name="ㅋㅋㅋㅋㅋ" localSheetId="2">#REF!</definedName>
    <definedName name="ㅋㅋㅋㅋㅋ" localSheetId="1">#REF!</definedName>
    <definedName name="ㅋㅋㅋㅋㅋ" localSheetId="3">#REF!</definedName>
    <definedName name="ㅋㅋㅋㅋㅋ" localSheetId="7">#REF!</definedName>
    <definedName name="ㅋㅋㅋㅋㅋ" localSheetId="4">#REF!</definedName>
    <definedName name="ㅋㅋㅋㅋㅋ" localSheetId="5">#REF!</definedName>
    <definedName name="ㅋㅋㅋㅋㅋ" localSheetId="6">#REF!</definedName>
    <definedName name="ㅋㅋㅋㅋㅋ" localSheetId="8">#REF!</definedName>
    <definedName name="ㅋㅋㅋㅋㅋ" localSheetId="9">#REF!</definedName>
    <definedName name="ㅋㅋㅋㅋㅋ" localSheetId="11">#REF!</definedName>
    <definedName name="ㅋㅋㅋㅋㅋ" localSheetId="10">#REF!</definedName>
    <definedName name="ㅋㅋㅋㅋㅋ" localSheetId="16">#REF!</definedName>
    <definedName name="ㅋㅋㅋㅋㅋ" localSheetId="13">#REF!</definedName>
    <definedName name="ㅋㅋㅋㅋㅋ" localSheetId="12">#REF!</definedName>
    <definedName name="ㅋㅋㅋㅋㅋ" localSheetId="15">#REF!</definedName>
    <definedName name="ㅋㅋㅋㅋㅋ" localSheetId="14">#REF!</definedName>
    <definedName name="ㅋㅋㅋㅋㅋ" localSheetId="20">#REF!</definedName>
    <definedName name="ㅋㅋㅋㅋㅋ" localSheetId="17">#REF!</definedName>
    <definedName name="ㅋㅋㅋㅋㅋ" localSheetId="19">#REF!</definedName>
    <definedName name="ㅋㅋㅋㅋㅋ" localSheetId="18">#REF!</definedName>
    <definedName name="ㅋㅋㅋㅋㅋ" localSheetId="24">#REF!</definedName>
    <definedName name="ㅋㅋㅋㅋㅋ" localSheetId="22">#REF!</definedName>
    <definedName name="ㅋㅋㅋㅋㅋ" localSheetId="21">#REF!</definedName>
    <definedName name="ㅋㅋㅋㅋㅋ" localSheetId="23">#REF!</definedName>
    <definedName name="ㅋㅋㅋㅋㅋ" localSheetId="25">#REF!</definedName>
    <definedName name="ㅋㅋㅋㅋㅋ" localSheetId="26">#REF!</definedName>
    <definedName name="ㅋㅋㅋㅋㅋ" localSheetId="27">#REF!</definedName>
    <definedName name="ㅋㅋㅋㅋㅋ" localSheetId="28">#REF!</definedName>
    <definedName name="ㅋㅋㅋㅋㅋ" localSheetId="32">#REF!</definedName>
    <definedName name="ㅋㅋㅋㅋㅋ" localSheetId="33">#REF!</definedName>
    <definedName name="ㅋㅋㅋㅋㅋ" localSheetId="34">#REF!</definedName>
    <definedName name="ㅋㅋㅋㅋㅋ" localSheetId="35">#REF!</definedName>
    <definedName name="ㅋㅋㅋㅋㅋ" localSheetId="29">#REF!</definedName>
    <definedName name="ㅋㅋㅋㅋㅋ" localSheetId="30">#REF!</definedName>
    <definedName name="ㅋㅋㅋㅋㅋ" localSheetId="31">#REF!</definedName>
    <definedName name="ㅋㅋㅋㅋㅋ" localSheetId="36">#REF!</definedName>
    <definedName name="ㅋㅋㅋㅋㅋ" localSheetId="37">#REF!</definedName>
    <definedName name="ㅋㅋㅋㅋㅋ" localSheetId="38">#REF!</definedName>
    <definedName name="ㅋㅋㅋㅋㅋ" localSheetId="39">#REF!</definedName>
    <definedName name="ㅋㅋㅋㅋㅋ" localSheetId="40">#REF!</definedName>
    <definedName name="ㅋㅋㅋㅋㅋ" localSheetId="41">#REF!</definedName>
    <definedName name="ㅋㅋㅋㅋㅋ" localSheetId="42">#REF!</definedName>
    <definedName name="ㅋㅋㅋㅋㅋ" localSheetId="43">#REF!</definedName>
    <definedName name="ㅋㅋㅋㅋㅋ" localSheetId="44">#REF!</definedName>
    <definedName name="ㅋㅋㅋㅋㅋ" localSheetId="61">#REF!</definedName>
    <definedName name="ㅋㅋㅋㅋㅋ" localSheetId="60">#REF!</definedName>
    <definedName name="ㅋㅋㅋㅋㅋ" localSheetId="47">#REF!</definedName>
    <definedName name="ㅋㅋㅋㅋㅋ" localSheetId="46">#REF!</definedName>
    <definedName name="ㅋㅋㅋㅋㅋ" localSheetId="45">#REF!</definedName>
    <definedName name="ㅋㅋㅋㅋㅋ" localSheetId="48">#REF!</definedName>
    <definedName name="ㅋㅋㅋㅋㅋ" localSheetId="50">#REF!</definedName>
    <definedName name="ㅋㅋㅋㅋㅋ" localSheetId="51">#REF!</definedName>
    <definedName name="ㅋㅋㅋㅋㅋ" localSheetId="52">#REF!</definedName>
    <definedName name="ㅋㅋㅋㅋㅋ" localSheetId="49">#REF!</definedName>
    <definedName name="ㅋㅋㅋㅋㅋ" localSheetId="55">#REF!</definedName>
    <definedName name="ㅋㅋㅋㅋㅋ" localSheetId="58">#REF!</definedName>
    <definedName name="ㅋㅋㅋㅋㅋ" localSheetId="53">#REF!</definedName>
    <definedName name="ㅋㅋㅋㅋㅋ" localSheetId="57">#REF!</definedName>
    <definedName name="ㅋㅋㅋㅋㅋ" localSheetId="59">#REF!</definedName>
    <definedName name="ㅋㅋㅋㅋㅋ" localSheetId="54">#REF!</definedName>
    <definedName name="ㅋㅋㅋㅋㅋ" localSheetId="56">#REF!</definedName>
    <definedName name="ㅋㅋㅋㅋㅋ" localSheetId="62">#REF!</definedName>
    <definedName name="ㅋㅋㅋㅋㅋ">#REF!</definedName>
    <definedName name="캠페인2">'[30]99제품운영(안) (2)'!$A$6</definedName>
    <definedName name="ㅌㅋㅌㅋㅌㅋ" localSheetId="2">#REF!</definedName>
    <definedName name="ㅌㅋㅌㅋㅌㅋ" localSheetId="1">#REF!</definedName>
    <definedName name="ㅌㅋㅌㅋㅌㅋ" localSheetId="3">#REF!</definedName>
    <definedName name="ㅌㅋㅌㅋㅌㅋ" localSheetId="7">#REF!</definedName>
    <definedName name="ㅌㅋㅌㅋㅌㅋ" localSheetId="4">#REF!</definedName>
    <definedName name="ㅌㅋㅌㅋㅌㅋ" localSheetId="5">#REF!</definedName>
    <definedName name="ㅌㅋㅌㅋㅌㅋ" localSheetId="6">#REF!</definedName>
    <definedName name="ㅌㅋㅌㅋㅌㅋ" localSheetId="8">#REF!</definedName>
    <definedName name="ㅌㅋㅌㅋㅌㅋ" localSheetId="9">#REF!</definedName>
    <definedName name="ㅌㅋㅌㅋㅌㅋ" localSheetId="11">#REF!</definedName>
    <definedName name="ㅌㅋㅌㅋㅌㅋ" localSheetId="10">#REF!</definedName>
    <definedName name="ㅌㅋㅌㅋㅌㅋ" localSheetId="16">#REF!</definedName>
    <definedName name="ㅌㅋㅌㅋㅌㅋ" localSheetId="13">#REF!</definedName>
    <definedName name="ㅌㅋㅌㅋㅌㅋ" localSheetId="12">#REF!</definedName>
    <definedName name="ㅌㅋㅌㅋㅌㅋ" localSheetId="15">#REF!</definedName>
    <definedName name="ㅌㅋㅌㅋㅌㅋ" localSheetId="14">#REF!</definedName>
    <definedName name="ㅌㅋㅌㅋㅌㅋ" localSheetId="20">#REF!</definedName>
    <definedName name="ㅌㅋㅌㅋㅌㅋ" localSheetId="17">#REF!</definedName>
    <definedName name="ㅌㅋㅌㅋㅌㅋ" localSheetId="19">#REF!</definedName>
    <definedName name="ㅌㅋㅌㅋㅌㅋ" localSheetId="18">#REF!</definedName>
    <definedName name="ㅌㅋㅌㅋㅌㅋ" localSheetId="24">#REF!</definedName>
    <definedName name="ㅌㅋㅌㅋㅌㅋ" localSheetId="22">#REF!</definedName>
    <definedName name="ㅌㅋㅌㅋㅌㅋ" localSheetId="21">#REF!</definedName>
    <definedName name="ㅌㅋㅌㅋㅌㅋ" localSheetId="23">#REF!</definedName>
    <definedName name="ㅌㅋㅌㅋㅌㅋ" localSheetId="25">#REF!</definedName>
    <definedName name="ㅌㅋㅌㅋㅌㅋ" localSheetId="26">#REF!</definedName>
    <definedName name="ㅌㅋㅌㅋㅌㅋ" localSheetId="27">#REF!</definedName>
    <definedName name="ㅌㅋㅌㅋㅌㅋ" localSheetId="28">#REF!</definedName>
    <definedName name="ㅌㅋㅌㅋㅌㅋ" localSheetId="32">#REF!</definedName>
    <definedName name="ㅌㅋㅌㅋㅌㅋ" localSheetId="33">#REF!</definedName>
    <definedName name="ㅌㅋㅌㅋㅌㅋ" localSheetId="34">#REF!</definedName>
    <definedName name="ㅌㅋㅌㅋㅌㅋ" localSheetId="35">#REF!</definedName>
    <definedName name="ㅌㅋㅌㅋㅌㅋ" localSheetId="29">#REF!</definedName>
    <definedName name="ㅌㅋㅌㅋㅌㅋ" localSheetId="30">#REF!</definedName>
    <definedName name="ㅌㅋㅌㅋㅌㅋ" localSheetId="31">#REF!</definedName>
    <definedName name="ㅌㅋㅌㅋㅌㅋ" localSheetId="36">#REF!</definedName>
    <definedName name="ㅌㅋㅌㅋㅌㅋ" localSheetId="37">#REF!</definedName>
    <definedName name="ㅌㅋㅌㅋㅌㅋ" localSheetId="38">#REF!</definedName>
    <definedName name="ㅌㅋㅌㅋㅌㅋ" localSheetId="39">#REF!</definedName>
    <definedName name="ㅌㅋㅌㅋㅌㅋ" localSheetId="40">#REF!</definedName>
    <definedName name="ㅌㅋㅌㅋㅌㅋ" localSheetId="41">#REF!</definedName>
    <definedName name="ㅌㅋㅌㅋㅌㅋ" localSheetId="42">#REF!</definedName>
    <definedName name="ㅌㅋㅌㅋㅌㅋ" localSheetId="43">#REF!</definedName>
    <definedName name="ㅌㅋㅌㅋㅌㅋ" localSheetId="44">#REF!</definedName>
    <definedName name="ㅌㅋㅌㅋㅌㅋ" localSheetId="61">#REF!</definedName>
    <definedName name="ㅌㅋㅌㅋㅌㅋ" localSheetId="60">#REF!</definedName>
    <definedName name="ㅌㅋㅌㅋㅌㅋ" localSheetId="47">#REF!</definedName>
    <definedName name="ㅌㅋㅌㅋㅌㅋ" localSheetId="46">#REF!</definedName>
    <definedName name="ㅌㅋㅌㅋㅌㅋ" localSheetId="45">#REF!</definedName>
    <definedName name="ㅌㅋㅌㅋㅌㅋ" localSheetId="48">#REF!</definedName>
    <definedName name="ㅌㅋㅌㅋㅌㅋ" localSheetId="50">#REF!</definedName>
    <definedName name="ㅌㅋㅌㅋㅌㅋ" localSheetId="51">#REF!</definedName>
    <definedName name="ㅌㅋㅌㅋㅌㅋ" localSheetId="52">#REF!</definedName>
    <definedName name="ㅌㅋㅌㅋㅌㅋ" localSheetId="49">#REF!</definedName>
    <definedName name="ㅌㅋㅌㅋㅌㅋ" localSheetId="55">#REF!</definedName>
    <definedName name="ㅌㅋㅌㅋㅌㅋ" localSheetId="58">#REF!</definedName>
    <definedName name="ㅌㅋㅌㅋㅌㅋ" localSheetId="53">#REF!</definedName>
    <definedName name="ㅌㅋㅌㅋㅌㅋ" localSheetId="57">#REF!</definedName>
    <definedName name="ㅌㅋㅌㅋㅌㅋ" localSheetId="59">#REF!</definedName>
    <definedName name="ㅌㅋㅌㅋㅌㅋ" localSheetId="54">#REF!</definedName>
    <definedName name="ㅌㅋㅌㅋㅌㅋ" localSheetId="56">#REF!</definedName>
    <definedName name="ㅌㅋㅌㅋㅌㅋ" localSheetId="62">#REF!</definedName>
    <definedName name="ㅌㅋㅌㅋㅌㅋ">#REF!</definedName>
    <definedName name="ㅌㅌㅊ" localSheetId="2">#REF!</definedName>
    <definedName name="ㅌㅌㅊ" localSheetId="1">#REF!</definedName>
    <definedName name="ㅌㅌㅊ" localSheetId="3">#REF!</definedName>
    <definedName name="ㅌㅌㅊ" localSheetId="7">#REF!</definedName>
    <definedName name="ㅌㅌㅊ" localSheetId="4">#REF!</definedName>
    <definedName name="ㅌㅌㅊ" localSheetId="5">#REF!</definedName>
    <definedName name="ㅌㅌㅊ" localSheetId="6">#REF!</definedName>
    <definedName name="ㅌㅌㅊ" localSheetId="8">#REF!</definedName>
    <definedName name="ㅌㅌㅊ" localSheetId="9">#REF!</definedName>
    <definedName name="ㅌㅌㅊ" localSheetId="11">#REF!</definedName>
    <definedName name="ㅌㅌㅊ" localSheetId="10">#REF!</definedName>
    <definedName name="ㅌㅌㅊ" localSheetId="16">#REF!</definedName>
    <definedName name="ㅌㅌㅊ" localSheetId="13">#REF!</definedName>
    <definedName name="ㅌㅌㅊ" localSheetId="12">#REF!</definedName>
    <definedName name="ㅌㅌㅊ" localSheetId="15">#REF!</definedName>
    <definedName name="ㅌㅌㅊ" localSheetId="14">#REF!</definedName>
    <definedName name="ㅌㅌㅊ" localSheetId="20">#REF!</definedName>
    <definedName name="ㅌㅌㅊ" localSheetId="17">#REF!</definedName>
    <definedName name="ㅌㅌㅊ" localSheetId="19">#REF!</definedName>
    <definedName name="ㅌㅌㅊ" localSheetId="18">#REF!</definedName>
    <definedName name="ㅌㅌㅊ" localSheetId="24">#REF!</definedName>
    <definedName name="ㅌㅌㅊ" localSheetId="22">#REF!</definedName>
    <definedName name="ㅌㅌㅊ" localSheetId="21">#REF!</definedName>
    <definedName name="ㅌㅌㅊ" localSheetId="23">#REF!</definedName>
    <definedName name="ㅌㅌㅊ" localSheetId="25">#REF!</definedName>
    <definedName name="ㅌㅌㅊ" localSheetId="26">#REF!</definedName>
    <definedName name="ㅌㅌㅊ" localSheetId="27">#REF!</definedName>
    <definedName name="ㅌㅌㅊ" localSheetId="28">#REF!</definedName>
    <definedName name="ㅌㅌㅊ" localSheetId="32">#REF!</definedName>
    <definedName name="ㅌㅌㅊ" localSheetId="33">#REF!</definedName>
    <definedName name="ㅌㅌㅊ" localSheetId="34">#REF!</definedName>
    <definedName name="ㅌㅌㅊ" localSheetId="35">#REF!</definedName>
    <definedName name="ㅌㅌㅊ" localSheetId="29">#REF!</definedName>
    <definedName name="ㅌㅌㅊ" localSheetId="30">#REF!</definedName>
    <definedName name="ㅌㅌㅊ" localSheetId="31">#REF!</definedName>
    <definedName name="ㅌㅌㅊ" localSheetId="36">#REF!</definedName>
    <definedName name="ㅌㅌㅊ" localSheetId="37">#REF!</definedName>
    <definedName name="ㅌㅌㅊ" localSheetId="38">#REF!</definedName>
    <definedName name="ㅌㅌㅊ" localSheetId="39">#REF!</definedName>
    <definedName name="ㅌㅌㅊ" localSheetId="40">#REF!</definedName>
    <definedName name="ㅌㅌㅊ" localSheetId="41">#REF!</definedName>
    <definedName name="ㅌㅌㅊ" localSheetId="42">#REF!</definedName>
    <definedName name="ㅌㅌㅊ" localSheetId="43">#REF!</definedName>
    <definedName name="ㅌㅌㅊ" localSheetId="44">#REF!</definedName>
    <definedName name="ㅌㅌㅊ" localSheetId="61">#REF!</definedName>
    <definedName name="ㅌㅌㅊ" localSheetId="60">#REF!</definedName>
    <definedName name="ㅌㅌㅊ" localSheetId="47">#REF!</definedName>
    <definedName name="ㅌㅌㅊ" localSheetId="46">#REF!</definedName>
    <definedName name="ㅌㅌㅊ" localSheetId="45">#REF!</definedName>
    <definedName name="ㅌㅌㅊ" localSheetId="48">#REF!</definedName>
    <definedName name="ㅌㅌㅊ" localSheetId="50">#REF!</definedName>
    <definedName name="ㅌㅌㅊ" localSheetId="51">#REF!</definedName>
    <definedName name="ㅌㅌㅊ" localSheetId="52">#REF!</definedName>
    <definedName name="ㅌㅌㅊ" localSheetId="49">#REF!</definedName>
    <definedName name="ㅌㅌㅊ" localSheetId="55">#REF!</definedName>
    <definedName name="ㅌㅌㅊ" localSheetId="58">#REF!</definedName>
    <definedName name="ㅌㅌㅊ" localSheetId="53">#REF!</definedName>
    <definedName name="ㅌㅌㅊ" localSheetId="57">#REF!</definedName>
    <definedName name="ㅌㅌㅊ" localSheetId="59">#REF!</definedName>
    <definedName name="ㅌㅌㅊ" localSheetId="54">#REF!</definedName>
    <definedName name="ㅌㅌㅊ" localSheetId="56">#REF!</definedName>
    <definedName name="ㅌㅌㅊ" localSheetId="62">#REF!</definedName>
    <definedName name="ㅌㅌㅊ">#REF!</definedName>
    <definedName name="템플리트모듈1" localSheetId="2">BlankMacro1</definedName>
    <definedName name="템플리트모듈1" localSheetId="1">BlankMacro1</definedName>
    <definedName name="템플리트모듈1" localSheetId="3">BlankMacro1</definedName>
    <definedName name="템플리트모듈1" localSheetId="7">BlankMacro1</definedName>
    <definedName name="템플리트모듈1" localSheetId="4">BlankMacro1</definedName>
    <definedName name="템플리트모듈1" localSheetId="5">BlankMacro1</definedName>
    <definedName name="템플리트모듈1" localSheetId="6">BlankMacro1</definedName>
    <definedName name="템플리트모듈1" localSheetId="8">BlankMacro1</definedName>
    <definedName name="템플리트모듈1" localSheetId="9">BlankMacro1</definedName>
    <definedName name="템플리트모듈1" localSheetId="11">BlankMacro1</definedName>
    <definedName name="템플리트모듈1" localSheetId="10">BlankMacro1</definedName>
    <definedName name="템플리트모듈1" localSheetId="16">BlankMacro1</definedName>
    <definedName name="템플리트모듈1" localSheetId="13">BlankMacro1</definedName>
    <definedName name="템플리트모듈1" localSheetId="12">BlankMacro1</definedName>
    <definedName name="템플리트모듈1" localSheetId="15">BlankMacro1</definedName>
    <definedName name="템플리트모듈1" localSheetId="14">BlankMacro1</definedName>
    <definedName name="템플리트모듈1" localSheetId="20">BlankMacro1</definedName>
    <definedName name="템플리트모듈1" localSheetId="17">BlankMacro1</definedName>
    <definedName name="템플리트모듈1" localSheetId="19">BlankMacro1</definedName>
    <definedName name="템플리트모듈1" localSheetId="18">BlankMacro1</definedName>
    <definedName name="템플리트모듈1" localSheetId="24">BlankMacro1</definedName>
    <definedName name="템플리트모듈1" localSheetId="22">BlankMacro1</definedName>
    <definedName name="템플리트모듈1" localSheetId="21">BlankMacro1</definedName>
    <definedName name="템플리트모듈1" localSheetId="23">BlankMacro1</definedName>
    <definedName name="템플리트모듈1" localSheetId="25">BlankMacro1</definedName>
    <definedName name="템플리트모듈1" localSheetId="26">BlankMacro1</definedName>
    <definedName name="템플리트모듈1" localSheetId="27">BlankMacro1</definedName>
    <definedName name="템플리트모듈1" localSheetId="28">BlankMacro1</definedName>
    <definedName name="템플리트모듈1" localSheetId="32">BlankMacro1</definedName>
    <definedName name="템플리트모듈1" localSheetId="33">BlankMacro1</definedName>
    <definedName name="템플리트모듈1" localSheetId="34">BlankMacro1</definedName>
    <definedName name="템플리트모듈1" localSheetId="35">BlankMacro1</definedName>
    <definedName name="템플리트모듈1" localSheetId="29">BlankMacro1</definedName>
    <definedName name="템플리트모듈1" localSheetId="30">BlankMacro1</definedName>
    <definedName name="템플리트모듈1" localSheetId="31">BlankMacro1</definedName>
    <definedName name="템플리트모듈1" localSheetId="36">BlankMacro1</definedName>
    <definedName name="템플리트모듈1" localSheetId="37">BlankMacro1</definedName>
    <definedName name="템플리트모듈1" localSheetId="38">BlankMacro1</definedName>
    <definedName name="템플리트모듈1" localSheetId="39">BlankMacro1</definedName>
    <definedName name="템플리트모듈1" localSheetId="40">BlankMacro1</definedName>
    <definedName name="템플리트모듈1" localSheetId="41">BlankMacro1</definedName>
    <definedName name="템플리트모듈1" localSheetId="42">BlankMacro1</definedName>
    <definedName name="템플리트모듈1" localSheetId="43">BlankMacro1</definedName>
    <definedName name="템플리트모듈1" localSheetId="44">BlankMacro1</definedName>
    <definedName name="템플리트모듈1" localSheetId="61">BlankMacro1</definedName>
    <definedName name="템플리트모듈1" localSheetId="60">BlankMacro1</definedName>
    <definedName name="템플리트모듈1" localSheetId="47">BlankMacro1</definedName>
    <definedName name="템플리트모듈1" localSheetId="46">BlankMacro1</definedName>
    <definedName name="템플리트모듈1" localSheetId="45">BlankMacro1</definedName>
    <definedName name="템플리트모듈1" localSheetId="48">BlankMacro1</definedName>
    <definedName name="템플리트모듈1" localSheetId="50">BlankMacro1</definedName>
    <definedName name="템플리트모듈1" localSheetId="51">BlankMacro1</definedName>
    <definedName name="템플리트모듈1" localSheetId="52">BlankMacro1</definedName>
    <definedName name="템플리트모듈1" localSheetId="49">BlankMacro1</definedName>
    <definedName name="템플리트모듈1" localSheetId="55">BlankMacro1</definedName>
    <definedName name="템플리트모듈1" localSheetId="58">BlankMacro1</definedName>
    <definedName name="템플리트모듈1" localSheetId="53">BlankMacro1</definedName>
    <definedName name="템플리트모듈1" localSheetId="57">BlankMacro1</definedName>
    <definedName name="템플리트모듈1" localSheetId="59">BlankMacro1</definedName>
    <definedName name="템플리트모듈1" localSheetId="54">BlankMacro1</definedName>
    <definedName name="템플리트모듈1" localSheetId="56">BlankMacro1</definedName>
    <definedName name="템플리트모듈1" localSheetId="62">BlankMacro1</definedName>
    <definedName name="템플리트모듈1">BlankMacro1</definedName>
    <definedName name="템플리트모듈2" localSheetId="2">BlankMacro1</definedName>
    <definedName name="템플리트모듈2" localSheetId="1">BlankMacro1</definedName>
    <definedName name="템플리트모듈2" localSheetId="3">BlankMacro1</definedName>
    <definedName name="템플리트모듈2" localSheetId="7">BlankMacro1</definedName>
    <definedName name="템플리트모듈2" localSheetId="4">BlankMacro1</definedName>
    <definedName name="템플리트모듈2" localSheetId="5">BlankMacro1</definedName>
    <definedName name="템플리트모듈2" localSheetId="6">BlankMacro1</definedName>
    <definedName name="템플리트모듈2" localSheetId="8">BlankMacro1</definedName>
    <definedName name="템플리트모듈2" localSheetId="9">BlankMacro1</definedName>
    <definedName name="템플리트모듈2" localSheetId="11">BlankMacro1</definedName>
    <definedName name="템플리트모듈2" localSheetId="10">BlankMacro1</definedName>
    <definedName name="템플리트모듈2" localSheetId="16">BlankMacro1</definedName>
    <definedName name="템플리트모듈2" localSheetId="13">BlankMacro1</definedName>
    <definedName name="템플리트모듈2" localSheetId="12">BlankMacro1</definedName>
    <definedName name="템플리트모듈2" localSheetId="15">BlankMacro1</definedName>
    <definedName name="템플리트모듈2" localSheetId="14">BlankMacro1</definedName>
    <definedName name="템플리트모듈2" localSheetId="20">BlankMacro1</definedName>
    <definedName name="템플리트모듈2" localSheetId="17">BlankMacro1</definedName>
    <definedName name="템플리트모듈2" localSheetId="19">BlankMacro1</definedName>
    <definedName name="템플리트모듈2" localSheetId="18">BlankMacro1</definedName>
    <definedName name="템플리트모듈2" localSheetId="24">BlankMacro1</definedName>
    <definedName name="템플리트모듈2" localSheetId="22">BlankMacro1</definedName>
    <definedName name="템플리트모듈2" localSheetId="21">BlankMacro1</definedName>
    <definedName name="템플리트모듈2" localSheetId="23">BlankMacro1</definedName>
    <definedName name="템플리트모듈2" localSheetId="25">BlankMacro1</definedName>
    <definedName name="템플리트모듈2" localSheetId="26">BlankMacro1</definedName>
    <definedName name="템플리트모듈2" localSheetId="27">BlankMacro1</definedName>
    <definedName name="템플리트모듈2" localSheetId="28">BlankMacro1</definedName>
    <definedName name="템플리트모듈2" localSheetId="32">BlankMacro1</definedName>
    <definedName name="템플리트모듈2" localSheetId="33">BlankMacro1</definedName>
    <definedName name="템플리트모듈2" localSheetId="34">BlankMacro1</definedName>
    <definedName name="템플리트모듈2" localSheetId="35">BlankMacro1</definedName>
    <definedName name="템플리트모듈2" localSheetId="29">BlankMacro1</definedName>
    <definedName name="템플리트모듈2" localSheetId="30">BlankMacro1</definedName>
    <definedName name="템플리트모듈2" localSheetId="31">BlankMacro1</definedName>
    <definedName name="템플리트모듈2" localSheetId="36">BlankMacro1</definedName>
    <definedName name="템플리트모듈2" localSheetId="37">BlankMacro1</definedName>
    <definedName name="템플리트모듈2" localSheetId="38">BlankMacro1</definedName>
    <definedName name="템플리트모듈2" localSheetId="39">BlankMacro1</definedName>
    <definedName name="템플리트모듈2" localSheetId="40">BlankMacro1</definedName>
    <definedName name="템플리트모듈2" localSheetId="41">BlankMacro1</definedName>
    <definedName name="템플리트모듈2" localSheetId="42">BlankMacro1</definedName>
    <definedName name="템플리트모듈2" localSheetId="43">BlankMacro1</definedName>
    <definedName name="템플리트모듈2" localSheetId="44">BlankMacro1</definedName>
    <definedName name="템플리트모듈2" localSheetId="61">BlankMacro1</definedName>
    <definedName name="템플리트모듈2" localSheetId="60">BlankMacro1</definedName>
    <definedName name="템플리트모듈2" localSheetId="47">BlankMacro1</definedName>
    <definedName name="템플리트모듈2" localSheetId="46">BlankMacro1</definedName>
    <definedName name="템플리트모듈2" localSheetId="45">BlankMacro1</definedName>
    <definedName name="템플리트모듈2" localSheetId="48">BlankMacro1</definedName>
    <definedName name="템플리트모듈2" localSheetId="50">BlankMacro1</definedName>
    <definedName name="템플리트모듈2" localSheetId="51">BlankMacro1</definedName>
    <definedName name="템플리트모듈2" localSheetId="52">BlankMacro1</definedName>
    <definedName name="템플리트모듈2" localSheetId="49">BlankMacro1</definedName>
    <definedName name="템플리트모듈2" localSheetId="55">BlankMacro1</definedName>
    <definedName name="템플리트모듈2" localSheetId="58">BlankMacro1</definedName>
    <definedName name="템플리트모듈2" localSheetId="53">BlankMacro1</definedName>
    <definedName name="템플리트모듈2" localSheetId="57">BlankMacro1</definedName>
    <definedName name="템플리트모듈2" localSheetId="59">BlankMacro1</definedName>
    <definedName name="템플리트모듈2" localSheetId="54">BlankMacro1</definedName>
    <definedName name="템플리트모듈2" localSheetId="56">BlankMacro1</definedName>
    <definedName name="템플리트모듈2" localSheetId="62">BlankMacro1</definedName>
    <definedName name="템플리트모듈2">BlankMacro1</definedName>
    <definedName name="템플리트모듈3" localSheetId="2">BlankMacro1</definedName>
    <definedName name="템플리트모듈3" localSheetId="1">BlankMacro1</definedName>
    <definedName name="템플리트모듈3" localSheetId="3">BlankMacro1</definedName>
    <definedName name="템플리트모듈3" localSheetId="7">BlankMacro1</definedName>
    <definedName name="템플리트모듈3" localSheetId="4">BlankMacro1</definedName>
    <definedName name="템플리트모듈3" localSheetId="5">BlankMacro1</definedName>
    <definedName name="템플리트모듈3" localSheetId="6">BlankMacro1</definedName>
    <definedName name="템플리트모듈3" localSheetId="8">BlankMacro1</definedName>
    <definedName name="템플리트모듈3" localSheetId="9">BlankMacro1</definedName>
    <definedName name="템플리트모듈3" localSheetId="11">BlankMacro1</definedName>
    <definedName name="템플리트모듈3" localSheetId="10">BlankMacro1</definedName>
    <definedName name="템플리트모듈3" localSheetId="16">BlankMacro1</definedName>
    <definedName name="템플리트모듈3" localSheetId="13">BlankMacro1</definedName>
    <definedName name="템플리트모듈3" localSheetId="12">BlankMacro1</definedName>
    <definedName name="템플리트모듈3" localSheetId="15">BlankMacro1</definedName>
    <definedName name="템플리트모듈3" localSheetId="14">BlankMacro1</definedName>
    <definedName name="템플리트모듈3" localSheetId="20">BlankMacro1</definedName>
    <definedName name="템플리트모듈3" localSheetId="17">BlankMacro1</definedName>
    <definedName name="템플리트모듈3" localSheetId="19">BlankMacro1</definedName>
    <definedName name="템플리트모듈3" localSheetId="18">BlankMacro1</definedName>
    <definedName name="템플리트모듈3" localSheetId="24">BlankMacro1</definedName>
    <definedName name="템플리트모듈3" localSheetId="22">BlankMacro1</definedName>
    <definedName name="템플리트모듈3" localSheetId="21">BlankMacro1</definedName>
    <definedName name="템플리트모듈3" localSheetId="23">BlankMacro1</definedName>
    <definedName name="템플리트모듈3" localSheetId="25">BlankMacro1</definedName>
    <definedName name="템플리트모듈3" localSheetId="26">BlankMacro1</definedName>
    <definedName name="템플리트모듈3" localSheetId="27">BlankMacro1</definedName>
    <definedName name="템플리트모듈3" localSheetId="28">BlankMacro1</definedName>
    <definedName name="템플리트모듈3" localSheetId="32">BlankMacro1</definedName>
    <definedName name="템플리트모듈3" localSheetId="33">BlankMacro1</definedName>
    <definedName name="템플리트모듈3" localSheetId="34">BlankMacro1</definedName>
    <definedName name="템플리트모듈3" localSheetId="35">BlankMacro1</definedName>
    <definedName name="템플리트모듈3" localSheetId="29">BlankMacro1</definedName>
    <definedName name="템플리트모듈3" localSheetId="30">BlankMacro1</definedName>
    <definedName name="템플리트모듈3" localSheetId="31">BlankMacro1</definedName>
    <definedName name="템플리트모듈3" localSheetId="36">BlankMacro1</definedName>
    <definedName name="템플리트모듈3" localSheetId="37">BlankMacro1</definedName>
    <definedName name="템플리트모듈3" localSheetId="38">BlankMacro1</definedName>
    <definedName name="템플리트모듈3" localSheetId="39">BlankMacro1</definedName>
    <definedName name="템플리트모듈3" localSheetId="40">BlankMacro1</definedName>
    <definedName name="템플리트모듈3" localSheetId="41">BlankMacro1</definedName>
    <definedName name="템플리트모듈3" localSheetId="42">BlankMacro1</definedName>
    <definedName name="템플리트모듈3" localSheetId="43">BlankMacro1</definedName>
    <definedName name="템플리트모듈3" localSheetId="44">BlankMacro1</definedName>
    <definedName name="템플리트모듈3" localSheetId="61">BlankMacro1</definedName>
    <definedName name="템플리트모듈3" localSheetId="60">BlankMacro1</definedName>
    <definedName name="템플리트모듈3" localSheetId="47">BlankMacro1</definedName>
    <definedName name="템플리트모듈3" localSheetId="46">BlankMacro1</definedName>
    <definedName name="템플리트모듈3" localSheetId="45">BlankMacro1</definedName>
    <definedName name="템플리트모듈3" localSheetId="48">BlankMacro1</definedName>
    <definedName name="템플리트모듈3" localSheetId="50">BlankMacro1</definedName>
    <definedName name="템플리트모듈3" localSheetId="51">BlankMacro1</definedName>
    <definedName name="템플리트모듈3" localSheetId="52">BlankMacro1</definedName>
    <definedName name="템플리트모듈3" localSheetId="49">BlankMacro1</definedName>
    <definedName name="템플리트모듈3" localSheetId="55">BlankMacro1</definedName>
    <definedName name="템플리트모듈3" localSheetId="58">BlankMacro1</definedName>
    <definedName name="템플리트모듈3" localSheetId="53">BlankMacro1</definedName>
    <definedName name="템플리트모듈3" localSheetId="57">BlankMacro1</definedName>
    <definedName name="템플리트모듈3" localSheetId="59">BlankMacro1</definedName>
    <definedName name="템플리트모듈3" localSheetId="54">BlankMacro1</definedName>
    <definedName name="템플리트모듈3" localSheetId="56">BlankMacro1</definedName>
    <definedName name="템플리트모듈3" localSheetId="62">BlankMacro1</definedName>
    <definedName name="템플리트모듈3">BlankMacro1</definedName>
    <definedName name="템플리트모듈4" localSheetId="2">BlankMacro1</definedName>
    <definedName name="템플리트모듈4" localSheetId="1">BlankMacro1</definedName>
    <definedName name="템플리트모듈4" localSheetId="3">BlankMacro1</definedName>
    <definedName name="템플리트모듈4" localSheetId="7">BlankMacro1</definedName>
    <definedName name="템플리트모듈4" localSheetId="4">BlankMacro1</definedName>
    <definedName name="템플리트모듈4" localSheetId="5">BlankMacro1</definedName>
    <definedName name="템플리트모듈4" localSheetId="6">BlankMacro1</definedName>
    <definedName name="템플리트모듈4" localSheetId="8">BlankMacro1</definedName>
    <definedName name="템플리트모듈4" localSheetId="9">BlankMacro1</definedName>
    <definedName name="템플리트모듈4" localSheetId="11">BlankMacro1</definedName>
    <definedName name="템플리트모듈4" localSheetId="10">BlankMacro1</definedName>
    <definedName name="템플리트모듈4" localSheetId="16">BlankMacro1</definedName>
    <definedName name="템플리트모듈4" localSheetId="13">BlankMacro1</definedName>
    <definedName name="템플리트모듈4" localSheetId="12">BlankMacro1</definedName>
    <definedName name="템플리트모듈4" localSheetId="15">BlankMacro1</definedName>
    <definedName name="템플리트모듈4" localSheetId="14">BlankMacro1</definedName>
    <definedName name="템플리트모듈4" localSheetId="20">BlankMacro1</definedName>
    <definedName name="템플리트모듈4" localSheetId="17">BlankMacro1</definedName>
    <definedName name="템플리트모듈4" localSheetId="19">BlankMacro1</definedName>
    <definedName name="템플리트모듈4" localSheetId="18">BlankMacro1</definedName>
    <definedName name="템플리트모듈4" localSheetId="24">BlankMacro1</definedName>
    <definedName name="템플리트모듈4" localSheetId="22">BlankMacro1</definedName>
    <definedName name="템플리트모듈4" localSheetId="21">BlankMacro1</definedName>
    <definedName name="템플리트모듈4" localSheetId="23">BlankMacro1</definedName>
    <definedName name="템플리트모듈4" localSheetId="25">BlankMacro1</definedName>
    <definedName name="템플리트모듈4" localSheetId="26">BlankMacro1</definedName>
    <definedName name="템플리트모듈4" localSheetId="27">BlankMacro1</definedName>
    <definedName name="템플리트모듈4" localSheetId="28">BlankMacro1</definedName>
    <definedName name="템플리트모듈4" localSheetId="32">BlankMacro1</definedName>
    <definedName name="템플리트모듈4" localSheetId="33">BlankMacro1</definedName>
    <definedName name="템플리트모듈4" localSheetId="34">BlankMacro1</definedName>
    <definedName name="템플리트모듈4" localSheetId="35">BlankMacro1</definedName>
    <definedName name="템플리트모듈4" localSheetId="29">BlankMacro1</definedName>
    <definedName name="템플리트모듈4" localSheetId="30">BlankMacro1</definedName>
    <definedName name="템플리트모듈4" localSheetId="31">BlankMacro1</definedName>
    <definedName name="템플리트모듈4" localSheetId="36">BlankMacro1</definedName>
    <definedName name="템플리트모듈4" localSheetId="37">BlankMacro1</definedName>
    <definedName name="템플리트모듈4" localSheetId="38">BlankMacro1</definedName>
    <definedName name="템플리트모듈4" localSheetId="39">BlankMacro1</definedName>
    <definedName name="템플리트모듈4" localSheetId="40">BlankMacro1</definedName>
    <definedName name="템플리트모듈4" localSheetId="41">BlankMacro1</definedName>
    <definedName name="템플리트모듈4" localSheetId="42">BlankMacro1</definedName>
    <definedName name="템플리트모듈4" localSheetId="43">BlankMacro1</definedName>
    <definedName name="템플리트모듈4" localSheetId="44">BlankMacro1</definedName>
    <definedName name="템플리트모듈4" localSheetId="61">BlankMacro1</definedName>
    <definedName name="템플리트모듈4" localSheetId="60">BlankMacro1</definedName>
    <definedName name="템플리트모듈4" localSheetId="47">BlankMacro1</definedName>
    <definedName name="템플리트모듈4" localSheetId="46">BlankMacro1</definedName>
    <definedName name="템플리트모듈4" localSheetId="45">BlankMacro1</definedName>
    <definedName name="템플리트모듈4" localSheetId="48">BlankMacro1</definedName>
    <definedName name="템플리트모듈4" localSheetId="50">BlankMacro1</definedName>
    <definedName name="템플리트모듈4" localSheetId="51">BlankMacro1</definedName>
    <definedName name="템플리트모듈4" localSheetId="52">BlankMacro1</definedName>
    <definedName name="템플리트모듈4" localSheetId="49">BlankMacro1</definedName>
    <definedName name="템플리트모듈4" localSheetId="55">BlankMacro1</definedName>
    <definedName name="템플리트모듈4" localSheetId="58">BlankMacro1</definedName>
    <definedName name="템플리트모듈4" localSheetId="53">BlankMacro1</definedName>
    <definedName name="템플리트모듈4" localSheetId="57">BlankMacro1</definedName>
    <definedName name="템플리트모듈4" localSheetId="59">BlankMacro1</definedName>
    <definedName name="템플리트모듈4" localSheetId="54">BlankMacro1</definedName>
    <definedName name="템플리트모듈4" localSheetId="56">BlankMacro1</definedName>
    <definedName name="템플리트모듈4" localSheetId="62">BlankMacro1</definedName>
    <definedName name="템플리트모듈4">BlankMacro1</definedName>
    <definedName name="템플리트모듈5" localSheetId="2">BlankMacro1</definedName>
    <definedName name="템플리트모듈5" localSheetId="1">BlankMacro1</definedName>
    <definedName name="템플리트모듈5" localSheetId="3">BlankMacro1</definedName>
    <definedName name="템플리트모듈5" localSheetId="7">BlankMacro1</definedName>
    <definedName name="템플리트모듈5" localSheetId="4">BlankMacro1</definedName>
    <definedName name="템플리트모듈5" localSheetId="5">BlankMacro1</definedName>
    <definedName name="템플리트모듈5" localSheetId="6">BlankMacro1</definedName>
    <definedName name="템플리트모듈5" localSheetId="8">BlankMacro1</definedName>
    <definedName name="템플리트모듈5" localSheetId="9">BlankMacro1</definedName>
    <definedName name="템플리트모듈5" localSheetId="11">BlankMacro1</definedName>
    <definedName name="템플리트모듈5" localSheetId="10">BlankMacro1</definedName>
    <definedName name="템플리트모듈5" localSheetId="16">BlankMacro1</definedName>
    <definedName name="템플리트모듈5" localSheetId="13">BlankMacro1</definedName>
    <definedName name="템플리트모듈5" localSheetId="12">BlankMacro1</definedName>
    <definedName name="템플리트모듈5" localSheetId="15">BlankMacro1</definedName>
    <definedName name="템플리트모듈5" localSheetId="14">BlankMacro1</definedName>
    <definedName name="템플리트모듈5" localSheetId="20">BlankMacro1</definedName>
    <definedName name="템플리트모듈5" localSheetId="17">BlankMacro1</definedName>
    <definedName name="템플리트모듈5" localSheetId="19">BlankMacro1</definedName>
    <definedName name="템플리트모듈5" localSheetId="18">BlankMacro1</definedName>
    <definedName name="템플리트모듈5" localSheetId="24">BlankMacro1</definedName>
    <definedName name="템플리트모듈5" localSheetId="22">BlankMacro1</definedName>
    <definedName name="템플리트모듈5" localSheetId="21">BlankMacro1</definedName>
    <definedName name="템플리트모듈5" localSheetId="23">BlankMacro1</definedName>
    <definedName name="템플리트모듈5" localSheetId="25">BlankMacro1</definedName>
    <definedName name="템플리트모듈5" localSheetId="26">BlankMacro1</definedName>
    <definedName name="템플리트모듈5" localSheetId="27">BlankMacro1</definedName>
    <definedName name="템플리트모듈5" localSheetId="28">BlankMacro1</definedName>
    <definedName name="템플리트모듈5" localSheetId="32">BlankMacro1</definedName>
    <definedName name="템플리트모듈5" localSheetId="33">BlankMacro1</definedName>
    <definedName name="템플리트모듈5" localSheetId="34">BlankMacro1</definedName>
    <definedName name="템플리트모듈5" localSheetId="35">BlankMacro1</definedName>
    <definedName name="템플리트모듈5" localSheetId="29">BlankMacro1</definedName>
    <definedName name="템플리트모듈5" localSheetId="30">BlankMacro1</definedName>
    <definedName name="템플리트모듈5" localSheetId="31">BlankMacro1</definedName>
    <definedName name="템플리트모듈5" localSheetId="36">BlankMacro1</definedName>
    <definedName name="템플리트모듈5" localSheetId="37">BlankMacro1</definedName>
    <definedName name="템플리트모듈5" localSheetId="38">BlankMacro1</definedName>
    <definedName name="템플리트모듈5" localSheetId="39">BlankMacro1</definedName>
    <definedName name="템플리트모듈5" localSheetId="40">BlankMacro1</definedName>
    <definedName name="템플리트모듈5" localSheetId="41">BlankMacro1</definedName>
    <definedName name="템플리트모듈5" localSheetId="42">BlankMacro1</definedName>
    <definedName name="템플리트모듈5" localSheetId="43">BlankMacro1</definedName>
    <definedName name="템플리트모듈5" localSheetId="44">BlankMacro1</definedName>
    <definedName name="템플리트모듈5" localSheetId="61">BlankMacro1</definedName>
    <definedName name="템플리트모듈5" localSheetId="60">BlankMacro1</definedName>
    <definedName name="템플리트모듈5" localSheetId="47">BlankMacro1</definedName>
    <definedName name="템플리트모듈5" localSheetId="46">BlankMacro1</definedName>
    <definedName name="템플리트모듈5" localSheetId="45">BlankMacro1</definedName>
    <definedName name="템플리트모듈5" localSheetId="48">BlankMacro1</definedName>
    <definedName name="템플리트모듈5" localSheetId="50">BlankMacro1</definedName>
    <definedName name="템플리트모듈5" localSheetId="51">BlankMacro1</definedName>
    <definedName name="템플리트모듈5" localSheetId="52">BlankMacro1</definedName>
    <definedName name="템플리트모듈5" localSheetId="49">BlankMacro1</definedName>
    <definedName name="템플리트모듈5" localSheetId="55">BlankMacro1</definedName>
    <definedName name="템플리트모듈5" localSheetId="58">BlankMacro1</definedName>
    <definedName name="템플리트모듈5" localSheetId="53">BlankMacro1</definedName>
    <definedName name="템플리트모듈5" localSheetId="57">BlankMacro1</definedName>
    <definedName name="템플리트모듈5" localSheetId="59">BlankMacro1</definedName>
    <definedName name="템플리트모듈5" localSheetId="54">BlankMacro1</definedName>
    <definedName name="템플리트모듈5" localSheetId="56">BlankMacro1</definedName>
    <definedName name="템플리트모듈5" localSheetId="62">BlankMacro1</definedName>
    <definedName name="템플리트모듈5">BlankMacro1</definedName>
    <definedName name="템플리트모듈6" localSheetId="2">BlankMacro1</definedName>
    <definedName name="템플리트모듈6" localSheetId="1">BlankMacro1</definedName>
    <definedName name="템플리트모듈6" localSheetId="3">BlankMacro1</definedName>
    <definedName name="템플리트모듈6" localSheetId="7">BlankMacro1</definedName>
    <definedName name="템플리트모듈6" localSheetId="4">BlankMacro1</definedName>
    <definedName name="템플리트모듈6" localSheetId="5">BlankMacro1</definedName>
    <definedName name="템플리트모듈6" localSheetId="6">BlankMacro1</definedName>
    <definedName name="템플리트모듈6" localSheetId="8">BlankMacro1</definedName>
    <definedName name="템플리트모듈6" localSheetId="9">BlankMacro1</definedName>
    <definedName name="템플리트모듈6" localSheetId="11">BlankMacro1</definedName>
    <definedName name="템플리트모듈6" localSheetId="10">BlankMacro1</definedName>
    <definedName name="템플리트모듈6" localSheetId="16">BlankMacro1</definedName>
    <definedName name="템플리트모듈6" localSheetId="13">BlankMacro1</definedName>
    <definedName name="템플리트모듈6" localSheetId="12">BlankMacro1</definedName>
    <definedName name="템플리트모듈6" localSheetId="15">BlankMacro1</definedName>
    <definedName name="템플리트모듈6" localSheetId="14">BlankMacro1</definedName>
    <definedName name="템플리트모듈6" localSheetId="20">BlankMacro1</definedName>
    <definedName name="템플리트모듈6" localSheetId="17">BlankMacro1</definedName>
    <definedName name="템플리트모듈6" localSheetId="19">BlankMacro1</definedName>
    <definedName name="템플리트모듈6" localSheetId="18">BlankMacro1</definedName>
    <definedName name="템플리트모듈6" localSheetId="24">BlankMacro1</definedName>
    <definedName name="템플리트모듈6" localSheetId="22">BlankMacro1</definedName>
    <definedName name="템플리트모듈6" localSheetId="21">BlankMacro1</definedName>
    <definedName name="템플리트모듈6" localSheetId="23">BlankMacro1</definedName>
    <definedName name="템플리트모듈6" localSheetId="25">BlankMacro1</definedName>
    <definedName name="템플리트모듈6" localSheetId="26">BlankMacro1</definedName>
    <definedName name="템플리트모듈6" localSheetId="27">BlankMacro1</definedName>
    <definedName name="템플리트모듈6" localSheetId="28">BlankMacro1</definedName>
    <definedName name="템플리트모듈6" localSheetId="32">BlankMacro1</definedName>
    <definedName name="템플리트모듈6" localSheetId="33">BlankMacro1</definedName>
    <definedName name="템플리트모듈6" localSheetId="34">BlankMacro1</definedName>
    <definedName name="템플리트모듈6" localSheetId="35">BlankMacro1</definedName>
    <definedName name="템플리트모듈6" localSheetId="29">BlankMacro1</definedName>
    <definedName name="템플리트모듈6" localSheetId="30">BlankMacro1</definedName>
    <definedName name="템플리트모듈6" localSheetId="31">BlankMacro1</definedName>
    <definedName name="템플리트모듈6" localSheetId="36">BlankMacro1</definedName>
    <definedName name="템플리트모듈6" localSheetId="37">BlankMacro1</definedName>
    <definedName name="템플리트모듈6" localSheetId="38">BlankMacro1</definedName>
    <definedName name="템플리트모듈6" localSheetId="39">BlankMacro1</definedName>
    <definedName name="템플리트모듈6" localSheetId="40">BlankMacro1</definedName>
    <definedName name="템플리트모듈6" localSheetId="41">BlankMacro1</definedName>
    <definedName name="템플리트모듈6" localSheetId="42">BlankMacro1</definedName>
    <definedName name="템플리트모듈6" localSheetId="43">BlankMacro1</definedName>
    <definedName name="템플리트모듈6" localSheetId="44">BlankMacro1</definedName>
    <definedName name="템플리트모듈6" localSheetId="61">BlankMacro1</definedName>
    <definedName name="템플리트모듈6" localSheetId="60">BlankMacro1</definedName>
    <definedName name="템플리트모듈6" localSheetId="47">BlankMacro1</definedName>
    <definedName name="템플리트모듈6" localSheetId="46">BlankMacro1</definedName>
    <definedName name="템플리트모듈6" localSheetId="45">BlankMacro1</definedName>
    <definedName name="템플리트모듈6" localSheetId="48">BlankMacro1</definedName>
    <definedName name="템플리트모듈6" localSheetId="50">BlankMacro1</definedName>
    <definedName name="템플리트모듈6" localSheetId="51">BlankMacro1</definedName>
    <definedName name="템플리트모듈6" localSheetId="52">BlankMacro1</definedName>
    <definedName name="템플리트모듈6" localSheetId="49">BlankMacro1</definedName>
    <definedName name="템플리트모듈6" localSheetId="55">BlankMacro1</definedName>
    <definedName name="템플리트모듈6" localSheetId="58">BlankMacro1</definedName>
    <definedName name="템플리트모듈6" localSheetId="53">BlankMacro1</definedName>
    <definedName name="템플리트모듈6" localSheetId="57">BlankMacro1</definedName>
    <definedName name="템플리트모듈6" localSheetId="59">BlankMacro1</definedName>
    <definedName name="템플리트모듈6" localSheetId="54">BlankMacro1</definedName>
    <definedName name="템플리트모듈6" localSheetId="56">BlankMacro1</definedName>
    <definedName name="템플리트모듈6" localSheetId="62">BlankMacro1</definedName>
    <definedName name="템플리트모듈6">BlankMacro1</definedName>
    <definedName name="투자계획2" localSheetId="2">#REF!</definedName>
    <definedName name="투자계획2" localSheetId="1">#REF!</definedName>
    <definedName name="투자계획2" localSheetId="3">#REF!</definedName>
    <definedName name="투자계획2" localSheetId="7">#REF!</definedName>
    <definedName name="투자계획2" localSheetId="4">#REF!</definedName>
    <definedName name="투자계획2" localSheetId="5">#REF!</definedName>
    <definedName name="투자계획2" localSheetId="6">#REF!</definedName>
    <definedName name="투자계획2" localSheetId="8">#REF!</definedName>
    <definedName name="투자계획2" localSheetId="9">#REF!</definedName>
    <definedName name="투자계획2" localSheetId="11">#REF!</definedName>
    <definedName name="투자계획2" localSheetId="10">#REF!</definedName>
    <definedName name="투자계획2" localSheetId="16">#REF!</definedName>
    <definedName name="투자계획2" localSheetId="13">#REF!</definedName>
    <definedName name="투자계획2" localSheetId="12">#REF!</definedName>
    <definedName name="투자계획2" localSheetId="15">#REF!</definedName>
    <definedName name="투자계획2" localSheetId="14">#REF!</definedName>
    <definedName name="투자계획2" localSheetId="20">#REF!</definedName>
    <definedName name="투자계획2" localSheetId="17">#REF!</definedName>
    <definedName name="투자계획2" localSheetId="19">#REF!</definedName>
    <definedName name="투자계획2" localSheetId="18">#REF!</definedName>
    <definedName name="투자계획2" localSheetId="24">#REF!</definedName>
    <definedName name="투자계획2" localSheetId="22">#REF!</definedName>
    <definedName name="투자계획2" localSheetId="21">#REF!</definedName>
    <definedName name="투자계획2" localSheetId="23">#REF!</definedName>
    <definedName name="투자계획2" localSheetId="25">#REF!</definedName>
    <definedName name="투자계획2" localSheetId="26">#REF!</definedName>
    <definedName name="투자계획2" localSheetId="27">#REF!</definedName>
    <definedName name="투자계획2" localSheetId="28">#REF!</definedName>
    <definedName name="투자계획2" localSheetId="32">#REF!</definedName>
    <definedName name="투자계획2" localSheetId="33">#REF!</definedName>
    <definedName name="투자계획2" localSheetId="34">#REF!</definedName>
    <definedName name="투자계획2" localSheetId="35">#REF!</definedName>
    <definedName name="투자계획2" localSheetId="29">#REF!</definedName>
    <definedName name="투자계획2" localSheetId="30">#REF!</definedName>
    <definedName name="투자계획2" localSheetId="31">#REF!</definedName>
    <definedName name="투자계획2" localSheetId="36">#REF!</definedName>
    <definedName name="투자계획2" localSheetId="37">#REF!</definedName>
    <definedName name="투자계획2" localSheetId="38">#REF!</definedName>
    <definedName name="투자계획2" localSheetId="39">#REF!</definedName>
    <definedName name="투자계획2" localSheetId="40">#REF!</definedName>
    <definedName name="투자계획2" localSheetId="41">#REF!</definedName>
    <definedName name="투자계획2" localSheetId="42">#REF!</definedName>
    <definedName name="투자계획2" localSheetId="43">#REF!</definedName>
    <definedName name="투자계획2" localSheetId="44">#REF!</definedName>
    <definedName name="투자계획2" localSheetId="61">#REF!</definedName>
    <definedName name="투자계획2" localSheetId="60">#REF!</definedName>
    <definedName name="투자계획2" localSheetId="47">#REF!</definedName>
    <definedName name="투자계획2" localSheetId="46">#REF!</definedName>
    <definedName name="투자계획2" localSheetId="45">#REF!</definedName>
    <definedName name="투자계획2" localSheetId="48">#REF!</definedName>
    <definedName name="투자계획2" localSheetId="50">#REF!</definedName>
    <definedName name="투자계획2" localSheetId="51">#REF!</definedName>
    <definedName name="투자계획2" localSheetId="52">#REF!</definedName>
    <definedName name="투자계획2" localSheetId="49">#REF!</definedName>
    <definedName name="투자계획2" localSheetId="55">#REF!</definedName>
    <definedName name="투자계획2" localSheetId="58">#REF!</definedName>
    <definedName name="투자계획2" localSheetId="53">#REF!</definedName>
    <definedName name="투자계획2" localSheetId="57">#REF!</definedName>
    <definedName name="투자계획2" localSheetId="59">#REF!</definedName>
    <definedName name="투자계획2" localSheetId="54">#REF!</definedName>
    <definedName name="투자계획2" localSheetId="56">#REF!</definedName>
    <definedName name="투자계획2" localSheetId="62">#REF!</definedName>
    <definedName name="투자계획2">#REF!</definedName>
    <definedName name="트" localSheetId="2">#REF!</definedName>
    <definedName name="트" localSheetId="1">#REF!</definedName>
    <definedName name="트" localSheetId="3">#REF!</definedName>
    <definedName name="트" localSheetId="7">#REF!</definedName>
    <definedName name="트" localSheetId="4">#REF!</definedName>
    <definedName name="트" localSheetId="5">#REF!</definedName>
    <definedName name="트" localSheetId="6">#REF!</definedName>
    <definedName name="트" localSheetId="8">#REF!</definedName>
    <definedName name="트" localSheetId="9">#REF!</definedName>
    <definedName name="트" localSheetId="11">#REF!</definedName>
    <definedName name="트" localSheetId="10">#REF!</definedName>
    <definedName name="트" localSheetId="16">#REF!</definedName>
    <definedName name="트" localSheetId="13">#REF!</definedName>
    <definedName name="트" localSheetId="12">#REF!</definedName>
    <definedName name="트" localSheetId="15">#REF!</definedName>
    <definedName name="트" localSheetId="14">#REF!</definedName>
    <definedName name="트" localSheetId="20">#REF!</definedName>
    <definedName name="트" localSheetId="17">#REF!</definedName>
    <definedName name="트" localSheetId="19">#REF!</definedName>
    <definedName name="트" localSheetId="18">#REF!</definedName>
    <definedName name="트" localSheetId="24">#REF!</definedName>
    <definedName name="트" localSheetId="22">#REF!</definedName>
    <definedName name="트" localSheetId="21">#REF!</definedName>
    <definedName name="트" localSheetId="23">#REF!</definedName>
    <definedName name="트" localSheetId="25">#REF!</definedName>
    <definedName name="트" localSheetId="26">#REF!</definedName>
    <definedName name="트" localSheetId="27">#REF!</definedName>
    <definedName name="트" localSheetId="28">#REF!</definedName>
    <definedName name="트" localSheetId="32">#REF!</definedName>
    <definedName name="트" localSheetId="33">#REF!</definedName>
    <definedName name="트" localSheetId="34">#REF!</definedName>
    <definedName name="트" localSheetId="35">#REF!</definedName>
    <definedName name="트" localSheetId="29">#REF!</definedName>
    <definedName name="트" localSheetId="30">#REF!</definedName>
    <definedName name="트" localSheetId="31">#REF!</definedName>
    <definedName name="트" localSheetId="36">#REF!</definedName>
    <definedName name="트" localSheetId="37">#REF!</definedName>
    <definedName name="트" localSheetId="38">#REF!</definedName>
    <definedName name="트" localSheetId="39">#REF!</definedName>
    <definedName name="트" localSheetId="40">#REF!</definedName>
    <definedName name="트" localSheetId="41">#REF!</definedName>
    <definedName name="트" localSheetId="42">#REF!</definedName>
    <definedName name="트" localSheetId="43">#REF!</definedName>
    <definedName name="트" localSheetId="44">#REF!</definedName>
    <definedName name="트" localSheetId="61">#REF!</definedName>
    <definedName name="트" localSheetId="60">#REF!</definedName>
    <definedName name="트" localSheetId="47">#REF!</definedName>
    <definedName name="트" localSheetId="46">#REF!</definedName>
    <definedName name="트" localSheetId="45">#REF!</definedName>
    <definedName name="트" localSheetId="48">#REF!</definedName>
    <definedName name="트" localSheetId="50">#REF!</definedName>
    <definedName name="트" localSheetId="51">#REF!</definedName>
    <definedName name="트" localSheetId="52">#REF!</definedName>
    <definedName name="트" localSheetId="49">#REF!</definedName>
    <definedName name="트" localSheetId="55">#REF!</definedName>
    <definedName name="트" localSheetId="58">#REF!</definedName>
    <definedName name="트" localSheetId="53">#REF!</definedName>
    <definedName name="트" localSheetId="57">#REF!</definedName>
    <definedName name="트" localSheetId="59">#REF!</definedName>
    <definedName name="트" localSheetId="54">#REF!</definedName>
    <definedName name="트" localSheetId="56">#REF!</definedName>
    <definedName name="트" localSheetId="62">#REF!</definedName>
    <definedName name="트">#REF!</definedName>
    <definedName name="트라제" localSheetId="2">#REF!</definedName>
    <definedName name="트라제" localSheetId="1">#REF!</definedName>
    <definedName name="트라제" localSheetId="3">#REF!</definedName>
    <definedName name="트라제" localSheetId="7">#REF!</definedName>
    <definedName name="트라제" localSheetId="4">#REF!</definedName>
    <definedName name="트라제" localSheetId="5">#REF!</definedName>
    <definedName name="트라제" localSheetId="6">#REF!</definedName>
    <definedName name="트라제" localSheetId="8">#REF!</definedName>
    <definedName name="트라제" localSheetId="9">#REF!</definedName>
    <definedName name="트라제" localSheetId="11">#REF!</definedName>
    <definedName name="트라제" localSheetId="10">#REF!</definedName>
    <definedName name="트라제" localSheetId="16">#REF!</definedName>
    <definedName name="트라제" localSheetId="13">#REF!</definedName>
    <definedName name="트라제" localSheetId="12">#REF!</definedName>
    <definedName name="트라제" localSheetId="15">#REF!</definedName>
    <definedName name="트라제" localSheetId="14">#REF!</definedName>
    <definedName name="트라제" localSheetId="20">#REF!</definedName>
    <definedName name="트라제" localSheetId="17">#REF!</definedName>
    <definedName name="트라제" localSheetId="19">#REF!</definedName>
    <definedName name="트라제" localSheetId="18">#REF!</definedName>
    <definedName name="트라제" localSheetId="24">#REF!</definedName>
    <definedName name="트라제" localSheetId="22">#REF!</definedName>
    <definedName name="트라제" localSheetId="21">#REF!</definedName>
    <definedName name="트라제" localSheetId="23">#REF!</definedName>
    <definedName name="트라제" localSheetId="25">#REF!</definedName>
    <definedName name="트라제" localSheetId="26">#REF!</definedName>
    <definedName name="트라제" localSheetId="27">#REF!</definedName>
    <definedName name="트라제" localSheetId="28">#REF!</definedName>
    <definedName name="트라제" localSheetId="32">#REF!</definedName>
    <definedName name="트라제" localSheetId="33">#REF!</definedName>
    <definedName name="트라제" localSheetId="34">#REF!</definedName>
    <definedName name="트라제" localSheetId="35">#REF!</definedName>
    <definedName name="트라제" localSheetId="29">#REF!</definedName>
    <definedName name="트라제" localSheetId="30">#REF!</definedName>
    <definedName name="트라제" localSheetId="31">#REF!</definedName>
    <definedName name="트라제" localSheetId="36">#REF!</definedName>
    <definedName name="트라제" localSheetId="37">#REF!</definedName>
    <definedName name="트라제" localSheetId="38">#REF!</definedName>
    <definedName name="트라제" localSheetId="39">#REF!</definedName>
    <definedName name="트라제" localSheetId="40">#REF!</definedName>
    <definedName name="트라제" localSheetId="41">#REF!</definedName>
    <definedName name="트라제" localSheetId="42">#REF!</definedName>
    <definedName name="트라제" localSheetId="43">#REF!</definedName>
    <definedName name="트라제" localSheetId="44">#REF!</definedName>
    <definedName name="트라제" localSheetId="61">#REF!</definedName>
    <definedName name="트라제" localSheetId="60">#REF!</definedName>
    <definedName name="트라제" localSheetId="47">#REF!</definedName>
    <definedName name="트라제" localSheetId="46">#REF!</definedName>
    <definedName name="트라제" localSheetId="45">#REF!</definedName>
    <definedName name="트라제" localSheetId="48">#REF!</definedName>
    <definedName name="트라제" localSheetId="50">#REF!</definedName>
    <definedName name="트라제" localSheetId="51">#REF!</definedName>
    <definedName name="트라제" localSheetId="52">#REF!</definedName>
    <definedName name="트라제" localSheetId="49">#REF!</definedName>
    <definedName name="트라제" localSheetId="55">#REF!</definedName>
    <definedName name="트라제" localSheetId="58">#REF!</definedName>
    <definedName name="트라제" localSheetId="53">#REF!</definedName>
    <definedName name="트라제" localSheetId="57">#REF!</definedName>
    <definedName name="트라제" localSheetId="59">#REF!</definedName>
    <definedName name="트라제" localSheetId="54">#REF!</definedName>
    <definedName name="트라제" localSheetId="56">#REF!</definedName>
    <definedName name="트라제" localSheetId="62">#REF!</definedName>
    <definedName name="트라제">#REF!</definedName>
    <definedName name="ㅍㅊㅍ" localSheetId="2">#REF!</definedName>
    <definedName name="ㅍㅊㅍ" localSheetId="1">#REF!</definedName>
    <definedName name="ㅍㅊㅍ" localSheetId="3">#REF!</definedName>
    <definedName name="ㅍㅊㅍ" localSheetId="7">#REF!</definedName>
    <definedName name="ㅍㅊㅍ" localSheetId="4">#REF!</definedName>
    <definedName name="ㅍㅊㅍ" localSheetId="5">#REF!</definedName>
    <definedName name="ㅍㅊㅍ" localSheetId="6">#REF!</definedName>
    <definedName name="ㅍㅊㅍ" localSheetId="8">#REF!</definedName>
    <definedName name="ㅍㅊㅍ" localSheetId="9">#REF!</definedName>
    <definedName name="ㅍㅊㅍ" localSheetId="11">#REF!</definedName>
    <definedName name="ㅍㅊㅍ" localSheetId="10">#REF!</definedName>
    <definedName name="ㅍㅊㅍ" localSheetId="16">#REF!</definedName>
    <definedName name="ㅍㅊㅍ" localSheetId="13">#REF!</definedName>
    <definedName name="ㅍㅊㅍ" localSheetId="12">#REF!</definedName>
    <definedName name="ㅍㅊㅍ" localSheetId="15">#REF!</definedName>
    <definedName name="ㅍㅊㅍ" localSheetId="14">#REF!</definedName>
    <definedName name="ㅍㅊㅍ" localSheetId="20">#REF!</definedName>
    <definedName name="ㅍㅊㅍ" localSheetId="17">#REF!</definedName>
    <definedName name="ㅍㅊㅍ" localSheetId="19">#REF!</definedName>
    <definedName name="ㅍㅊㅍ" localSheetId="18">#REF!</definedName>
    <definedName name="ㅍㅊㅍ" localSheetId="24">#REF!</definedName>
    <definedName name="ㅍㅊㅍ" localSheetId="22">#REF!</definedName>
    <definedName name="ㅍㅊㅍ" localSheetId="21">#REF!</definedName>
    <definedName name="ㅍㅊㅍ" localSheetId="23">#REF!</definedName>
    <definedName name="ㅍㅊㅍ" localSheetId="25">#REF!</definedName>
    <definedName name="ㅍㅊㅍ" localSheetId="26">#REF!</definedName>
    <definedName name="ㅍㅊㅍ" localSheetId="27">#REF!</definedName>
    <definedName name="ㅍㅊㅍ" localSheetId="28">#REF!</definedName>
    <definedName name="ㅍㅊㅍ" localSheetId="32">#REF!</definedName>
    <definedName name="ㅍㅊㅍ" localSheetId="33">#REF!</definedName>
    <definedName name="ㅍㅊㅍ" localSheetId="34">#REF!</definedName>
    <definedName name="ㅍㅊㅍ" localSheetId="35">#REF!</definedName>
    <definedName name="ㅍㅊㅍ" localSheetId="29">#REF!</definedName>
    <definedName name="ㅍㅊㅍ" localSheetId="30">#REF!</definedName>
    <definedName name="ㅍㅊㅍ" localSheetId="31">#REF!</definedName>
    <definedName name="ㅍㅊㅍ" localSheetId="36">#REF!</definedName>
    <definedName name="ㅍㅊㅍ" localSheetId="37">#REF!</definedName>
    <definedName name="ㅍㅊㅍ" localSheetId="38">#REF!</definedName>
    <definedName name="ㅍㅊㅍ" localSheetId="39">#REF!</definedName>
    <definedName name="ㅍㅊㅍ" localSheetId="40">#REF!</definedName>
    <definedName name="ㅍㅊㅍ" localSheetId="41">#REF!</definedName>
    <definedName name="ㅍㅊㅍ" localSheetId="42">#REF!</definedName>
    <definedName name="ㅍㅊㅍ" localSheetId="43">#REF!</definedName>
    <definedName name="ㅍㅊㅍ" localSheetId="44">#REF!</definedName>
    <definedName name="ㅍㅊㅍ" localSheetId="61">#REF!</definedName>
    <definedName name="ㅍㅊㅍ" localSheetId="60">#REF!</definedName>
    <definedName name="ㅍㅊㅍ" localSheetId="47">#REF!</definedName>
    <definedName name="ㅍㅊㅍ" localSheetId="46">#REF!</definedName>
    <definedName name="ㅍㅊㅍ" localSheetId="45">#REF!</definedName>
    <definedName name="ㅍㅊㅍ" localSheetId="48">#REF!</definedName>
    <definedName name="ㅍㅊㅍ" localSheetId="50">#REF!</definedName>
    <definedName name="ㅍㅊㅍ" localSheetId="51">#REF!</definedName>
    <definedName name="ㅍㅊㅍ" localSheetId="52">#REF!</definedName>
    <definedName name="ㅍㅊㅍ" localSheetId="49">#REF!</definedName>
    <definedName name="ㅍㅊㅍ" localSheetId="55">#REF!</definedName>
    <definedName name="ㅍㅊㅍ" localSheetId="58">#REF!</definedName>
    <definedName name="ㅍㅊㅍ" localSheetId="53">#REF!</definedName>
    <definedName name="ㅍㅊㅍ" localSheetId="57">#REF!</definedName>
    <definedName name="ㅍㅊㅍ" localSheetId="59">#REF!</definedName>
    <definedName name="ㅍㅊㅍ" localSheetId="54">#REF!</definedName>
    <definedName name="ㅍㅊㅍ" localSheetId="56">#REF!</definedName>
    <definedName name="ㅍㅊㅍ" localSheetId="62">#REF!</definedName>
    <definedName name="ㅍㅊㅍ">#REF!</definedName>
    <definedName name="ㅍㅌㅊㅍ" localSheetId="2">#REF!</definedName>
    <definedName name="ㅍㅌㅊㅍ" localSheetId="1">#REF!</definedName>
    <definedName name="ㅍㅌㅊㅍ" localSheetId="3">#REF!</definedName>
    <definedName name="ㅍㅌㅊㅍ" localSheetId="7">#REF!</definedName>
    <definedName name="ㅍㅌㅊㅍ" localSheetId="4">#REF!</definedName>
    <definedName name="ㅍㅌㅊㅍ" localSheetId="5">#REF!</definedName>
    <definedName name="ㅍㅌㅊㅍ" localSheetId="6">#REF!</definedName>
    <definedName name="ㅍㅌㅊㅍ" localSheetId="8">#REF!</definedName>
    <definedName name="ㅍㅌㅊㅍ" localSheetId="9">#REF!</definedName>
    <definedName name="ㅍㅌㅊㅍ" localSheetId="11">#REF!</definedName>
    <definedName name="ㅍㅌㅊㅍ" localSheetId="10">#REF!</definedName>
    <definedName name="ㅍㅌㅊㅍ" localSheetId="16">#REF!</definedName>
    <definedName name="ㅍㅌㅊㅍ" localSheetId="13">#REF!</definedName>
    <definedName name="ㅍㅌㅊㅍ" localSheetId="12">#REF!</definedName>
    <definedName name="ㅍㅌㅊㅍ" localSheetId="15">#REF!</definedName>
    <definedName name="ㅍㅌㅊㅍ" localSheetId="14">#REF!</definedName>
    <definedName name="ㅍㅌㅊㅍ" localSheetId="20">#REF!</definedName>
    <definedName name="ㅍㅌㅊㅍ" localSheetId="17">#REF!</definedName>
    <definedName name="ㅍㅌㅊㅍ" localSheetId="19">#REF!</definedName>
    <definedName name="ㅍㅌㅊㅍ" localSheetId="18">#REF!</definedName>
    <definedName name="ㅍㅌㅊㅍ" localSheetId="24">#REF!</definedName>
    <definedName name="ㅍㅌㅊㅍ" localSheetId="22">#REF!</definedName>
    <definedName name="ㅍㅌㅊㅍ" localSheetId="21">#REF!</definedName>
    <definedName name="ㅍㅌㅊㅍ" localSheetId="23">#REF!</definedName>
    <definedName name="ㅍㅌㅊㅍ" localSheetId="25">#REF!</definedName>
    <definedName name="ㅍㅌㅊㅍ" localSheetId="26">#REF!</definedName>
    <definedName name="ㅍㅌㅊㅍ" localSheetId="27">#REF!</definedName>
    <definedName name="ㅍㅌㅊㅍ" localSheetId="28">#REF!</definedName>
    <definedName name="ㅍㅌㅊㅍ" localSheetId="32">#REF!</definedName>
    <definedName name="ㅍㅌㅊㅍ" localSheetId="33">#REF!</definedName>
    <definedName name="ㅍㅌㅊㅍ" localSheetId="34">#REF!</definedName>
    <definedName name="ㅍㅌㅊㅍ" localSheetId="35">#REF!</definedName>
    <definedName name="ㅍㅌㅊㅍ" localSheetId="29">#REF!</definedName>
    <definedName name="ㅍㅌㅊㅍ" localSheetId="30">#REF!</definedName>
    <definedName name="ㅍㅌㅊㅍ" localSheetId="31">#REF!</definedName>
    <definedName name="ㅍㅌㅊㅍ" localSheetId="36">#REF!</definedName>
    <definedName name="ㅍㅌㅊㅍ" localSheetId="37">#REF!</definedName>
    <definedName name="ㅍㅌㅊㅍ" localSheetId="38">#REF!</definedName>
    <definedName name="ㅍㅌㅊㅍ" localSheetId="39">#REF!</definedName>
    <definedName name="ㅍㅌㅊㅍ" localSheetId="40">#REF!</definedName>
    <definedName name="ㅍㅌㅊㅍ" localSheetId="41">#REF!</definedName>
    <definedName name="ㅍㅌㅊㅍ" localSheetId="42">#REF!</definedName>
    <definedName name="ㅍㅌㅊㅍ" localSheetId="43">#REF!</definedName>
    <definedName name="ㅍㅌㅊㅍ" localSheetId="44">#REF!</definedName>
    <definedName name="ㅍㅌㅊㅍ" localSheetId="61">#REF!</definedName>
    <definedName name="ㅍㅌㅊㅍ" localSheetId="60">#REF!</definedName>
    <definedName name="ㅍㅌㅊㅍ" localSheetId="47">#REF!</definedName>
    <definedName name="ㅍㅌㅊㅍ" localSheetId="46">#REF!</definedName>
    <definedName name="ㅍㅌㅊㅍ" localSheetId="45">#REF!</definedName>
    <definedName name="ㅍㅌㅊㅍ" localSheetId="48">#REF!</definedName>
    <definedName name="ㅍㅌㅊㅍ" localSheetId="50">#REF!</definedName>
    <definedName name="ㅍㅌㅊㅍ" localSheetId="51">#REF!</definedName>
    <definedName name="ㅍㅌㅊㅍ" localSheetId="52">#REF!</definedName>
    <definedName name="ㅍㅌㅊㅍ" localSheetId="49">#REF!</definedName>
    <definedName name="ㅍㅌㅊㅍ" localSheetId="55">#REF!</definedName>
    <definedName name="ㅍㅌㅊㅍ" localSheetId="58">#REF!</definedName>
    <definedName name="ㅍㅌㅊㅍ" localSheetId="53">#REF!</definedName>
    <definedName name="ㅍㅌㅊㅍ" localSheetId="57">#REF!</definedName>
    <definedName name="ㅍㅌㅊㅍ" localSheetId="59">#REF!</definedName>
    <definedName name="ㅍㅌㅊㅍ" localSheetId="54">#REF!</definedName>
    <definedName name="ㅍㅌㅊㅍ" localSheetId="56">#REF!</definedName>
    <definedName name="ㅍㅌㅊㅍ" localSheetId="62">#REF!</definedName>
    <definedName name="ㅍㅌㅊㅍ">#REF!</definedName>
    <definedName name="ㅍㅌㅊㅍㅊㅌ" localSheetId="2">#REF!</definedName>
    <definedName name="ㅍㅌㅊㅍㅊㅌ" localSheetId="1">#REF!</definedName>
    <definedName name="ㅍㅌㅊㅍㅊㅌ" localSheetId="3">#REF!</definedName>
    <definedName name="ㅍㅌㅊㅍㅊㅌ" localSheetId="7">#REF!</definedName>
    <definedName name="ㅍㅌㅊㅍㅊㅌ" localSheetId="4">#REF!</definedName>
    <definedName name="ㅍㅌㅊㅍㅊㅌ" localSheetId="5">#REF!</definedName>
    <definedName name="ㅍㅌㅊㅍㅊㅌ" localSheetId="6">#REF!</definedName>
    <definedName name="ㅍㅌㅊㅍㅊㅌ" localSheetId="8">#REF!</definedName>
    <definedName name="ㅍㅌㅊㅍㅊㅌ" localSheetId="9">#REF!</definedName>
    <definedName name="ㅍㅌㅊㅍㅊㅌ" localSheetId="11">#REF!</definedName>
    <definedName name="ㅍㅌㅊㅍㅊㅌ" localSheetId="10">#REF!</definedName>
    <definedName name="ㅍㅌㅊㅍㅊㅌ" localSheetId="16">#REF!</definedName>
    <definedName name="ㅍㅌㅊㅍㅊㅌ" localSheetId="13">#REF!</definedName>
    <definedName name="ㅍㅌㅊㅍㅊㅌ" localSheetId="12">#REF!</definedName>
    <definedName name="ㅍㅌㅊㅍㅊㅌ" localSheetId="15">#REF!</definedName>
    <definedName name="ㅍㅌㅊㅍㅊㅌ" localSheetId="14">#REF!</definedName>
    <definedName name="ㅍㅌㅊㅍㅊㅌ" localSheetId="20">#REF!</definedName>
    <definedName name="ㅍㅌㅊㅍㅊㅌ" localSheetId="17">#REF!</definedName>
    <definedName name="ㅍㅌㅊㅍㅊㅌ" localSheetId="19">#REF!</definedName>
    <definedName name="ㅍㅌㅊㅍㅊㅌ" localSheetId="18">#REF!</definedName>
    <definedName name="ㅍㅌㅊㅍㅊㅌ" localSheetId="24">#REF!</definedName>
    <definedName name="ㅍㅌㅊㅍㅊㅌ" localSheetId="22">#REF!</definedName>
    <definedName name="ㅍㅌㅊㅍㅊㅌ" localSheetId="21">#REF!</definedName>
    <definedName name="ㅍㅌㅊㅍㅊㅌ" localSheetId="23">#REF!</definedName>
    <definedName name="ㅍㅌㅊㅍㅊㅌ" localSheetId="25">#REF!</definedName>
    <definedName name="ㅍㅌㅊㅍㅊㅌ" localSheetId="26">#REF!</definedName>
    <definedName name="ㅍㅌㅊㅍㅊㅌ" localSheetId="27">#REF!</definedName>
    <definedName name="ㅍㅌㅊㅍㅊㅌ" localSheetId="28">#REF!</definedName>
    <definedName name="ㅍㅌㅊㅍㅊㅌ" localSheetId="32">#REF!</definedName>
    <definedName name="ㅍㅌㅊㅍㅊㅌ" localSheetId="33">#REF!</definedName>
    <definedName name="ㅍㅌㅊㅍㅊㅌ" localSheetId="34">#REF!</definedName>
    <definedName name="ㅍㅌㅊㅍㅊㅌ" localSheetId="35">#REF!</definedName>
    <definedName name="ㅍㅌㅊㅍㅊㅌ" localSheetId="29">#REF!</definedName>
    <definedName name="ㅍㅌㅊㅍㅊㅌ" localSheetId="30">#REF!</definedName>
    <definedName name="ㅍㅌㅊㅍㅊㅌ" localSheetId="31">#REF!</definedName>
    <definedName name="ㅍㅌㅊㅍㅊㅌ" localSheetId="36">#REF!</definedName>
    <definedName name="ㅍㅌㅊㅍㅊㅌ" localSheetId="37">#REF!</definedName>
    <definedName name="ㅍㅌㅊㅍㅊㅌ" localSheetId="38">#REF!</definedName>
    <definedName name="ㅍㅌㅊㅍㅊㅌ" localSheetId="39">#REF!</definedName>
    <definedName name="ㅍㅌㅊㅍㅊㅌ" localSheetId="40">#REF!</definedName>
    <definedName name="ㅍㅌㅊㅍㅊㅌ" localSheetId="41">#REF!</definedName>
    <definedName name="ㅍㅌㅊㅍㅊㅌ" localSheetId="42">#REF!</definedName>
    <definedName name="ㅍㅌㅊㅍㅊㅌ" localSheetId="43">#REF!</definedName>
    <definedName name="ㅍㅌㅊㅍㅊㅌ" localSheetId="44">#REF!</definedName>
    <definedName name="ㅍㅌㅊㅍㅊㅌ" localSheetId="61">#REF!</definedName>
    <definedName name="ㅍㅌㅊㅍㅊㅌ" localSheetId="60">#REF!</definedName>
    <definedName name="ㅍㅌㅊㅍㅊㅌ" localSheetId="47">#REF!</definedName>
    <definedName name="ㅍㅌㅊㅍㅊㅌ" localSheetId="46">#REF!</definedName>
    <definedName name="ㅍㅌㅊㅍㅊㅌ" localSheetId="45">#REF!</definedName>
    <definedName name="ㅍㅌㅊㅍㅊㅌ" localSheetId="48">#REF!</definedName>
    <definedName name="ㅍㅌㅊㅍㅊㅌ" localSheetId="50">#REF!</definedName>
    <definedName name="ㅍㅌㅊㅍㅊㅌ" localSheetId="51">#REF!</definedName>
    <definedName name="ㅍㅌㅊㅍㅊㅌ" localSheetId="52">#REF!</definedName>
    <definedName name="ㅍㅌㅊㅍㅊㅌ" localSheetId="49">#REF!</definedName>
    <definedName name="ㅍㅌㅊㅍㅊㅌ" localSheetId="55">#REF!</definedName>
    <definedName name="ㅍㅌㅊㅍㅊㅌ" localSheetId="58">#REF!</definedName>
    <definedName name="ㅍㅌㅊㅍㅊㅌ" localSheetId="53">#REF!</definedName>
    <definedName name="ㅍㅌㅊㅍㅊㅌ" localSheetId="57">#REF!</definedName>
    <definedName name="ㅍㅌㅊㅍㅊㅌ" localSheetId="59">#REF!</definedName>
    <definedName name="ㅍㅌㅊㅍㅊㅌ" localSheetId="54">#REF!</definedName>
    <definedName name="ㅍㅌㅊㅍㅊㅌ" localSheetId="56">#REF!</definedName>
    <definedName name="ㅍㅌㅊㅍㅊㅌ" localSheetId="62">#REF!</definedName>
    <definedName name="ㅍㅌㅊㅍㅊㅌ">#REF!</definedName>
    <definedName name="판매실적" localSheetId="2">'[44]사업계획(97년)'!#REF!</definedName>
    <definedName name="판매실적" localSheetId="1">'[44]사업계획(97년)'!#REF!</definedName>
    <definedName name="판매실적" localSheetId="3">'[44]사업계획(97년)'!#REF!</definedName>
    <definedName name="판매실적" localSheetId="7">'[44]사업계획(97년)'!#REF!</definedName>
    <definedName name="판매실적" localSheetId="4">'[44]사업계획(97년)'!#REF!</definedName>
    <definedName name="판매실적" localSheetId="5">'[44]사업계획(97년)'!#REF!</definedName>
    <definedName name="판매실적" localSheetId="6">'[44]사업계획(97년)'!#REF!</definedName>
    <definedName name="판매실적" localSheetId="8">'[44]사업계획(97년)'!#REF!</definedName>
    <definedName name="판매실적" localSheetId="9">'[44]사업계획(97년)'!#REF!</definedName>
    <definedName name="판매실적" localSheetId="11">'[44]사업계획(97년)'!#REF!</definedName>
    <definedName name="판매실적" localSheetId="10">'[44]사업계획(97년)'!#REF!</definedName>
    <definedName name="판매실적" localSheetId="16">'[44]사업계획(97년)'!#REF!</definedName>
    <definedName name="판매실적" localSheetId="13">'[44]사업계획(97년)'!#REF!</definedName>
    <definedName name="판매실적" localSheetId="12">'[44]사업계획(97년)'!#REF!</definedName>
    <definedName name="판매실적" localSheetId="15">'[44]사업계획(97년)'!#REF!</definedName>
    <definedName name="판매실적" localSheetId="14">'[44]사업계획(97년)'!#REF!</definedName>
    <definedName name="판매실적" localSheetId="20">'[44]사업계획(97년)'!#REF!</definedName>
    <definedName name="판매실적" localSheetId="17">'[44]사업계획(97년)'!#REF!</definedName>
    <definedName name="판매실적" localSheetId="19">'[44]사업계획(97년)'!#REF!</definedName>
    <definedName name="판매실적" localSheetId="18">'[44]사업계획(97년)'!#REF!</definedName>
    <definedName name="판매실적" localSheetId="24">'[44]사업계획(97년)'!#REF!</definedName>
    <definedName name="판매실적" localSheetId="22">'[44]사업계획(97년)'!#REF!</definedName>
    <definedName name="판매실적" localSheetId="21">'[44]사업계획(97년)'!#REF!</definedName>
    <definedName name="판매실적" localSheetId="23">'[44]사업계획(97년)'!#REF!</definedName>
    <definedName name="판매실적" localSheetId="25">'[44]사업계획(97년)'!#REF!</definedName>
    <definedName name="판매실적" localSheetId="26">'[44]사업계획(97년)'!#REF!</definedName>
    <definedName name="판매실적" localSheetId="27">'[44]사업계획(97년)'!#REF!</definedName>
    <definedName name="판매실적" localSheetId="28">'[44]사업계획(97년)'!#REF!</definedName>
    <definedName name="판매실적" localSheetId="32">'[44]사업계획(97년)'!#REF!</definedName>
    <definedName name="판매실적" localSheetId="33">'[44]사업계획(97년)'!#REF!</definedName>
    <definedName name="판매실적" localSheetId="34">'[44]사업계획(97년)'!#REF!</definedName>
    <definedName name="판매실적" localSheetId="35">'[44]사업계획(97년)'!#REF!</definedName>
    <definedName name="판매실적" localSheetId="29">'[44]사업계획(97년)'!#REF!</definedName>
    <definedName name="판매실적" localSheetId="30">'[44]사업계획(97년)'!#REF!</definedName>
    <definedName name="판매실적" localSheetId="31">'[44]사업계획(97년)'!#REF!</definedName>
    <definedName name="판매실적" localSheetId="36">'[44]사업계획(97년)'!#REF!</definedName>
    <definedName name="판매실적" localSheetId="37">'[44]사업계획(97년)'!#REF!</definedName>
    <definedName name="판매실적" localSheetId="38">'[44]사업계획(97년)'!#REF!</definedName>
    <definedName name="판매실적" localSheetId="39">'[44]사업계획(97년)'!#REF!</definedName>
    <definedName name="판매실적" localSheetId="40">'[44]사업계획(97년)'!#REF!</definedName>
    <definedName name="판매실적" localSheetId="41">'[44]사업계획(97년)'!#REF!</definedName>
    <definedName name="판매실적" localSheetId="42">'[44]사업계획(97년)'!#REF!</definedName>
    <definedName name="판매실적" localSheetId="43">'[44]사업계획(97년)'!#REF!</definedName>
    <definedName name="판매실적" localSheetId="44">'[44]사업계획(97년)'!#REF!</definedName>
    <definedName name="판매실적" localSheetId="61">'[44]사업계획(97년)'!#REF!</definedName>
    <definedName name="판매실적" localSheetId="60">'[44]사업계획(97년)'!#REF!</definedName>
    <definedName name="판매실적" localSheetId="47">'[44]사업계획(97년)'!#REF!</definedName>
    <definedName name="판매실적" localSheetId="46">'[44]사업계획(97년)'!#REF!</definedName>
    <definedName name="판매실적" localSheetId="45">'[44]사업계획(97년)'!#REF!</definedName>
    <definedName name="판매실적" localSheetId="48">'[44]사업계획(97년)'!#REF!</definedName>
    <definedName name="판매실적" localSheetId="50">'[44]사업계획(97년)'!#REF!</definedName>
    <definedName name="판매실적" localSheetId="51">'[44]사업계획(97년)'!#REF!</definedName>
    <definedName name="판매실적" localSheetId="52">'[44]사업계획(97년)'!#REF!</definedName>
    <definedName name="판매실적" localSheetId="49">'[44]사업계획(97년)'!#REF!</definedName>
    <definedName name="판매실적" localSheetId="55">'[44]사업계획(97년)'!#REF!</definedName>
    <definedName name="판매실적" localSheetId="58">'[44]사업계획(97년)'!#REF!</definedName>
    <definedName name="판매실적" localSheetId="53">'[44]사업계획(97년)'!#REF!</definedName>
    <definedName name="판매실적" localSheetId="57">'[44]사업계획(97년)'!#REF!</definedName>
    <definedName name="판매실적" localSheetId="59">'[44]사업계획(97년)'!#REF!</definedName>
    <definedName name="판매실적" localSheetId="54">'[44]사업계획(97년)'!#REF!</definedName>
    <definedName name="판매실적" localSheetId="56">'[44]사업계획(97년)'!#REF!</definedName>
    <definedName name="판매실적" localSheetId="62">'[44]사업계획(97년)'!#REF!</definedName>
    <definedName name="판매실적">'[44]사업계획(97년)'!#REF!</definedName>
    <definedName name="패션류">[7]문자표!$D$774</definedName>
    <definedName name="패션소품류" localSheetId="2">#REF!</definedName>
    <definedName name="패션소품류" localSheetId="1">#REF!</definedName>
    <definedName name="패션소품류" localSheetId="3">#REF!</definedName>
    <definedName name="패션소품류" localSheetId="7">#REF!</definedName>
    <definedName name="패션소품류" localSheetId="4">#REF!</definedName>
    <definedName name="패션소품류" localSheetId="5">#REF!</definedName>
    <definedName name="패션소품류" localSheetId="6">#REF!</definedName>
    <definedName name="패션소품류" localSheetId="8">#REF!</definedName>
    <definedName name="패션소품류" localSheetId="9">#REF!</definedName>
    <definedName name="패션소품류" localSheetId="11">#REF!</definedName>
    <definedName name="패션소품류" localSheetId="10">#REF!</definedName>
    <definedName name="패션소품류" localSheetId="16">#REF!</definedName>
    <definedName name="패션소품류" localSheetId="13">#REF!</definedName>
    <definedName name="패션소품류" localSheetId="12">#REF!</definedName>
    <definedName name="패션소품류" localSheetId="15">#REF!</definedName>
    <definedName name="패션소품류" localSheetId="14">#REF!</definedName>
    <definedName name="패션소품류" localSheetId="20">#REF!</definedName>
    <definedName name="패션소품류" localSheetId="17">#REF!</definedName>
    <definedName name="패션소품류" localSheetId="19">#REF!</definedName>
    <definedName name="패션소품류" localSheetId="18">#REF!</definedName>
    <definedName name="패션소품류" localSheetId="24">#REF!</definedName>
    <definedName name="패션소품류" localSheetId="22">#REF!</definedName>
    <definedName name="패션소품류" localSheetId="21">#REF!</definedName>
    <definedName name="패션소품류" localSheetId="23">#REF!</definedName>
    <definedName name="패션소품류" localSheetId="25">#REF!</definedName>
    <definedName name="패션소품류" localSheetId="26">#REF!</definedName>
    <definedName name="패션소품류" localSheetId="27">#REF!</definedName>
    <definedName name="패션소품류" localSheetId="28">#REF!</definedName>
    <definedName name="패션소품류" localSheetId="32">#REF!</definedName>
    <definedName name="패션소품류" localSheetId="33">#REF!</definedName>
    <definedName name="패션소품류" localSheetId="34">#REF!</definedName>
    <definedName name="패션소품류" localSheetId="35">#REF!</definedName>
    <definedName name="패션소품류" localSheetId="29">#REF!</definedName>
    <definedName name="패션소품류" localSheetId="30">#REF!</definedName>
    <definedName name="패션소품류" localSheetId="31">#REF!</definedName>
    <definedName name="패션소품류" localSheetId="36">#REF!</definedName>
    <definedName name="패션소품류" localSheetId="37">#REF!</definedName>
    <definedName name="패션소품류" localSheetId="38">#REF!</definedName>
    <definedName name="패션소품류" localSheetId="39">#REF!</definedName>
    <definedName name="패션소품류" localSheetId="40">#REF!</definedName>
    <definedName name="패션소품류" localSheetId="41">#REF!</definedName>
    <definedName name="패션소품류" localSheetId="42">#REF!</definedName>
    <definedName name="패션소품류" localSheetId="43">#REF!</definedName>
    <definedName name="패션소품류" localSheetId="44">#REF!</definedName>
    <definedName name="패션소품류" localSheetId="61">#REF!</definedName>
    <definedName name="패션소품류" localSheetId="60">#REF!</definedName>
    <definedName name="패션소품류" localSheetId="47">#REF!</definedName>
    <definedName name="패션소품류" localSheetId="46">#REF!</definedName>
    <definedName name="패션소품류" localSheetId="45">#REF!</definedName>
    <definedName name="패션소품류" localSheetId="48">#REF!</definedName>
    <definedName name="패션소품류" localSheetId="50">#REF!</definedName>
    <definedName name="패션소품류" localSheetId="51">#REF!</definedName>
    <definedName name="패션소품류" localSheetId="52">#REF!</definedName>
    <definedName name="패션소품류" localSheetId="49">#REF!</definedName>
    <definedName name="패션소품류" localSheetId="55">#REF!</definedName>
    <definedName name="패션소품류" localSheetId="58">#REF!</definedName>
    <definedName name="패션소품류" localSheetId="53">#REF!</definedName>
    <definedName name="패션소품류" localSheetId="57">#REF!</definedName>
    <definedName name="패션소품류" localSheetId="59">#REF!</definedName>
    <definedName name="패션소품류" localSheetId="54">#REF!</definedName>
    <definedName name="패션소품류" localSheetId="56">#REF!</definedName>
    <definedName name="패션소품류" localSheetId="62">#REF!</definedName>
    <definedName name="패션소품류">#REF!</definedName>
    <definedName name="포장">[42]유형표_비용!$H$2:$J$40</definedName>
    <definedName name="포장임률">'[41]5월경비_영업외비용'!$F$19</definedName>
    <definedName name="품질" localSheetId="2">#REF!</definedName>
    <definedName name="품질" localSheetId="1">#REF!</definedName>
    <definedName name="품질" localSheetId="3">#REF!</definedName>
    <definedName name="품질" localSheetId="7">#REF!</definedName>
    <definedName name="품질" localSheetId="4">#REF!</definedName>
    <definedName name="품질" localSheetId="5">#REF!</definedName>
    <definedName name="품질" localSheetId="6">#REF!</definedName>
    <definedName name="품질" localSheetId="8">#REF!</definedName>
    <definedName name="품질" localSheetId="9">#REF!</definedName>
    <definedName name="품질" localSheetId="11">#REF!</definedName>
    <definedName name="품질" localSheetId="10">#REF!</definedName>
    <definedName name="품질" localSheetId="16">#REF!</definedName>
    <definedName name="품질" localSheetId="13">#REF!</definedName>
    <definedName name="품질" localSheetId="12">#REF!</definedName>
    <definedName name="품질" localSheetId="15">#REF!</definedName>
    <definedName name="품질" localSheetId="14">#REF!</definedName>
    <definedName name="품질" localSheetId="20">#REF!</definedName>
    <definedName name="품질" localSheetId="17">#REF!</definedName>
    <definedName name="품질" localSheetId="19">#REF!</definedName>
    <definedName name="품질" localSheetId="18">#REF!</definedName>
    <definedName name="품질" localSheetId="24">#REF!</definedName>
    <definedName name="품질" localSheetId="22">#REF!</definedName>
    <definedName name="품질" localSheetId="21">#REF!</definedName>
    <definedName name="품질" localSheetId="23">#REF!</definedName>
    <definedName name="품질" localSheetId="25">#REF!</definedName>
    <definedName name="품질" localSheetId="26">#REF!</definedName>
    <definedName name="품질" localSheetId="27">#REF!</definedName>
    <definedName name="품질" localSheetId="28">#REF!</definedName>
    <definedName name="품질" localSheetId="32">#REF!</definedName>
    <definedName name="품질" localSheetId="33">#REF!</definedName>
    <definedName name="품질" localSheetId="34">#REF!</definedName>
    <definedName name="품질" localSheetId="35">#REF!</definedName>
    <definedName name="품질" localSheetId="29">#REF!</definedName>
    <definedName name="품질" localSheetId="30">#REF!</definedName>
    <definedName name="품질" localSheetId="31">#REF!</definedName>
    <definedName name="품질" localSheetId="36">#REF!</definedName>
    <definedName name="품질" localSheetId="37">#REF!</definedName>
    <definedName name="품질" localSheetId="38">#REF!</definedName>
    <definedName name="품질" localSheetId="39">#REF!</definedName>
    <definedName name="품질" localSheetId="40">#REF!</definedName>
    <definedName name="품질" localSheetId="41">#REF!</definedName>
    <definedName name="품질" localSheetId="42">#REF!</definedName>
    <definedName name="품질" localSheetId="43">#REF!</definedName>
    <definedName name="품질" localSheetId="44">#REF!</definedName>
    <definedName name="품질" localSheetId="61">#REF!</definedName>
    <definedName name="품질" localSheetId="60">#REF!</definedName>
    <definedName name="품질" localSheetId="47">#REF!</definedName>
    <definedName name="품질" localSheetId="46">#REF!</definedName>
    <definedName name="품질" localSheetId="45">#REF!</definedName>
    <definedName name="품질" localSheetId="48">#REF!</definedName>
    <definedName name="품질" localSheetId="50">#REF!</definedName>
    <definedName name="품질" localSheetId="51">#REF!</definedName>
    <definedName name="품질" localSheetId="52">#REF!</definedName>
    <definedName name="품질" localSheetId="49">#REF!</definedName>
    <definedName name="품질" localSheetId="55">#REF!</definedName>
    <definedName name="품질" localSheetId="58">#REF!</definedName>
    <definedName name="품질" localSheetId="53">#REF!</definedName>
    <definedName name="품질" localSheetId="57">#REF!</definedName>
    <definedName name="품질" localSheetId="59">#REF!</definedName>
    <definedName name="품질" localSheetId="54">#REF!</definedName>
    <definedName name="품질" localSheetId="56">#REF!</definedName>
    <definedName name="품질" localSheetId="62">#REF!</definedName>
    <definedName name="품질">#REF!</definedName>
    <definedName name="ㅎㅎ" localSheetId="2">'[14]사업계획(97년)'!#REF!</definedName>
    <definedName name="ㅎㅎ" localSheetId="1">'[14]사업계획(97년)'!#REF!</definedName>
    <definedName name="ㅎㅎ" localSheetId="3">'[14]사업계획(97년)'!#REF!</definedName>
    <definedName name="ㅎㅎ" localSheetId="7">'[14]사업계획(97년)'!#REF!</definedName>
    <definedName name="ㅎㅎ" localSheetId="4">'[14]사업계획(97년)'!#REF!</definedName>
    <definedName name="ㅎㅎ" localSheetId="5">'[14]사업계획(97년)'!#REF!</definedName>
    <definedName name="ㅎㅎ" localSheetId="6">'[14]사업계획(97년)'!#REF!</definedName>
    <definedName name="ㅎㅎ" localSheetId="8">'[14]사업계획(97년)'!#REF!</definedName>
    <definedName name="ㅎㅎ" localSheetId="9">'[14]사업계획(97년)'!#REF!</definedName>
    <definedName name="ㅎㅎ" localSheetId="11">'[14]사업계획(97년)'!#REF!</definedName>
    <definedName name="ㅎㅎ" localSheetId="10">'[14]사업계획(97년)'!#REF!</definedName>
    <definedName name="ㅎㅎ" localSheetId="16">'[14]사업계획(97년)'!#REF!</definedName>
    <definedName name="ㅎㅎ" localSheetId="13">'[14]사업계획(97년)'!#REF!</definedName>
    <definedName name="ㅎㅎ" localSheetId="12">'[14]사업계획(97년)'!#REF!</definedName>
    <definedName name="ㅎㅎ" localSheetId="15">'[14]사업계획(97년)'!#REF!</definedName>
    <definedName name="ㅎㅎ" localSheetId="14">'[14]사업계획(97년)'!#REF!</definedName>
    <definedName name="ㅎㅎ" localSheetId="20">'[14]사업계획(97년)'!#REF!</definedName>
    <definedName name="ㅎㅎ" localSheetId="17">'[14]사업계획(97년)'!#REF!</definedName>
    <definedName name="ㅎㅎ" localSheetId="19">'[14]사업계획(97년)'!#REF!</definedName>
    <definedName name="ㅎㅎ" localSheetId="18">'[14]사업계획(97년)'!#REF!</definedName>
    <definedName name="ㅎㅎ" localSheetId="24">'[14]사업계획(97년)'!#REF!</definedName>
    <definedName name="ㅎㅎ" localSheetId="22">'[14]사업계획(97년)'!#REF!</definedName>
    <definedName name="ㅎㅎ" localSheetId="21">'[14]사업계획(97년)'!#REF!</definedName>
    <definedName name="ㅎㅎ" localSheetId="23">'[14]사업계획(97년)'!#REF!</definedName>
    <definedName name="ㅎㅎ" localSheetId="25">'[14]사업계획(97년)'!#REF!</definedName>
    <definedName name="ㅎㅎ" localSheetId="26">'[14]사업계획(97년)'!#REF!</definedName>
    <definedName name="ㅎㅎ" localSheetId="27">'[14]사업계획(97년)'!#REF!</definedName>
    <definedName name="ㅎㅎ" localSheetId="28">'[14]사업계획(97년)'!#REF!</definedName>
    <definedName name="ㅎㅎ" localSheetId="32">'[14]사업계획(97년)'!#REF!</definedName>
    <definedName name="ㅎㅎ" localSheetId="33">'[14]사업계획(97년)'!#REF!</definedName>
    <definedName name="ㅎㅎ" localSheetId="34">'[14]사업계획(97년)'!#REF!</definedName>
    <definedName name="ㅎㅎ" localSheetId="35">'[14]사업계획(97년)'!#REF!</definedName>
    <definedName name="ㅎㅎ" localSheetId="29">'[14]사업계획(97년)'!#REF!</definedName>
    <definedName name="ㅎㅎ" localSheetId="30">'[14]사업계획(97년)'!#REF!</definedName>
    <definedName name="ㅎㅎ" localSheetId="31">'[14]사업계획(97년)'!#REF!</definedName>
    <definedName name="ㅎㅎ" localSheetId="36">'[14]사업계획(97년)'!#REF!</definedName>
    <definedName name="ㅎㅎ" localSheetId="37">'[14]사업계획(97년)'!#REF!</definedName>
    <definedName name="ㅎㅎ" localSheetId="38">'[14]사업계획(97년)'!#REF!</definedName>
    <definedName name="ㅎㅎ" localSheetId="39">'[14]사업계획(97년)'!#REF!</definedName>
    <definedName name="ㅎㅎ" localSheetId="40">'[14]사업계획(97년)'!#REF!</definedName>
    <definedName name="ㅎㅎ" localSheetId="41">'[14]사업계획(97년)'!#REF!</definedName>
    <definedName name="ㅎㅎ" localSheetId="42">'[14]사업계획(97년)'!#REF!</definedName>
    <definedName name="ㅎㅎ" localSheetId="43">'[14]사업계획(97년)'!#REF!</definedName>
    <definedName name="ㅎㅎ" localSheetId="44">'[14]사업계획(97년)'!#REF!</definedName>
    <definedName name="ㅎㅎ" localSheetId="61">'[14]사업계획(97년)'!#REF!</definedName>
    <definedName name="ㅎㅎ" localSheetId="60">'[14]사업계획(97년)'!#REF!</definedName>
    <definedName name="ㅎㅎ" localSheetId="47">'[14]사업계획(97년)'!#REF!</definedName>
    <definedName name="ㅎㅎ" localSheetId="46">'[14]사업계획(97년)'!#REF!</definedName>
    <definedName name="ㅎㅎ" localSheetId="45">'[14]사업계획(97년)'!#REF!</definedName>
    <definedName name="ㅎㅎ" localSheetId="48">'[14]사업계획(97년)'!#REF!</definedName>
    <definedName name="ㅎㅎ" localSheetId="50">'[14]사업계획(97년)'!#REF!</definedName>
    <definedName name="ㅎㅎ" localSheetId="51">'[14]사업계획(97년)'!#REF!</definedName>
    <definedName name="ㅎㅎ" localSheetId="52">'[14]사업계획(97년)'!#REF!</definedName>
    <definedName name="ㅎㅎ" localSheetId="49">'[14]사업계획(97년)'!#REF!</definedName>
    <definedName name="ㅎㅎ" localSheetId="55">'[14]사업계획(97년)'!#REF!</definedName>
    <definedName name="ㅎㅎ" localSheetId="58">'[14]사업계획(97년)'!#REF!</definedName>
    <definedName name="ㅎㅎ" localSheetId="53">'[14]사업계획(97년)'!#REF!</definedName>
    <definedName name="ㅎㅎ" localSheetId="57">'[14]사업계획(97년)'!#REF!</definedName>
    <definedName name="ㅎㅎ" localSheetId="59">'[14]사업계획(97년)'!#REF!</definedName>
    <definedName name="ㅎㅎ" localSheetId="54">'[14]사업계획(97년)'!#REF!</definedName>
    <definedName name="ㅎㅎ" localSheetId="56">'[14]사업계획(97년)'!#REF!</definedName>
    <definedName name="ㅎㅎ" localSheetId="62">'[14]사업계획(97년)'!#REF!</definedName>
    <definedName name="ㅎㅎ">'[14]사업계획(97년)'!#REF!</definedName>
    <definedName name="ㅎㅎㅎ" localSheetId="2">'[11]사업계획(97년)'!#REF!</definedName>
    <definedName name="ㅎㅎㅎ" localSheetId="1">'[11]사업계획(97년)'!#REF!</definedName>
    <definedName name="ㅎㅎㅎ" localSheetId="3">'[11]사업계획(97년)'!#REF!</definedName>
    <definedName name="ㅎㅎㅎ" localSheetId="7">'[11]사업계획(97년)'!#REF!</definedName>
    <definedName name="ㅎㅎㅎ" localSheetId="4">'[11]사업계획(97년)'!#REF!</definedName>
    <definedName name="ㅎㅎㅎ" localSheetId="5">'[11]사업계획(97년)'!#REF!</definedName>
    <definedName name="ㅎㅎㅎ" localSheetId="6">'[11]사업계획(97년)'!#REF!</definedName>
    <definedName name="ㅎㅎㅎ" localSheetId="8">'[11]사업계획(97년)'!#REF!</definedName>
    <definedName name="ㅎㅎㅎ" localSheetId="9">'[11]사업계획(97년)'!#REF!</definedName>
    <definedName name="ㅎㅎㅎ" localSheetId="11">'[11]사업계획(97년)'!#REF!</definedName>
    <definedName name="ㅎㅎㅎ" localSheetId="10">'[11]사업계획(97년)'!#REF!</definedName>
    <definedName name="ㅎㅎㅎ" localSheetId="16">'[11]사업계획(97년)'!#REF!</definedName>
    <definedName name="ㅎㅎㅎ" localSheetId="13">'[11]사업계획(97년)'!#REF!</definedName>
    <definedName name="ㅎㅎㅎ" localSheetId="12">'[11]사업계획(97년)'!#REF!</definedName>
    <definedName name="ㅎㅎㅎ" localSheetId="15">'[11]사업계획(97년)'!#REF!</definedName>
    <definedName name="ㅎㅎㅎ" localSheetId="14">'[11]사업계획(97년)'!#REF!</definedName>
    <definedName name="ㅎㅎㅎ" localSheetId="20">'[11]사업계획(97년)'!#REF!</definedName>
    <definedName name="ㅎㅎㅎ" localSheetId="17">'[11]사업계획(97년)'!#REF!</definedName>
    <definedName name="ㅎㅎㅎ" localSheetId="19">'[11]사업계획(97년)'!#REF!</definedName>
    <definedName name="ㅎㅎㅎ" localSheetId="18">'[11]사업계획(97년)'!#REF!</definedName>
    <definedName name="ㅎㅎㅎ" localSheetId="24">'[11]사업계획(97년)'!#REF!</definedName>
    <definedName name="ㅎㅎㅎ" localSheetId="22">'[11]사업계획(97년)'!#REF!</definedName>
    <definedName name="ㅎㅎㅎ" localSheetId="21">'[11]사업계획(97년)'!#REF!</definedName>
    <definedName name="ㅎㅎㅎ" localSheetId="23">'[11]사업계획(97년)'!#REF!</definedName>
    <definedName name="ㅎㅎㅎ" localSheetId="25">'[11]사업계획(97년)'!#REF!</definedName>
    <definedName name="ㅎㅎㅎ" localSheetId="26">'[11]사업계획(97년)'!#REF!</definedName>
    <definedName name="ㅎㅎㅎ" localSheetId="27">'[11]사업계획(97년)'!#REF!</definedName>
    <definedName name="ㅎㅎㅎ" localSheetId="28">'[11]사업계획(97년)'!#REF!</definedName>
    <definedName name="ㅎㅎㅎ" localSheetId="32">'[11]사업계획(97년)'!#REF!</definedName>
    <definedName name="ㅎㅎㅎ" localSheetId="33">'[11]사업계획(97년)'!#REF!</definedName>
    <definedName name="ㅎㅎㅎ" localSheetId="34">'[11]사업계획(97년)'!#REF!</definedName>
    <definedName name="ㅎㅎㅎ" localSheetId="35">'[11]사업계획(97년)'!#REF!</definedName>
    <definedName name="ㅎㅎㅎ" localSheetId="29">'[11]사업계획(97년)'!#REF!</definedName>
    <definedName name="ㅎㅎㅎ" localSheetId="30">'[11]사업계획(97년)'!#REF!</definedName>
    <definedName name="ㅎㅎㅎ" localSheetId="31">'[11]사업계획(97년)'!#REF!</definedName>
    <definedName name="ㅎㅎㅎ" localSheetId="36">'[11]사업계획(97년)'!#REF!</definedName>
    <definedName name="ㅎㅎㅎ" localSheetId="37">'[11]사업계획(97년)'!#REF!</definedName>
    <definedName name="ㅎㅎㅎ" localSheetId="38">'[11]사업계획(97년)'!#REF!</definedName>
    <definedName name="ㅎㅎㅎ" localSheetId="39">'[11]사업계획(97년)'!#REF!</definedName>
    <definedName name="ㅎㅎㅎ" localSheetId="40">'[11]사업계획(97년)'!#REF!</definedName>
    <definedName name="ㅎㅎㅎ" localSheetId="41">'[11]사업계획(97년)'!#REF!</definedName>
    <definedName name="ㅎㅎㅎ" localSheetId="42">'[11]사업계획(97년)'!#REF!</definedName>
    <definedName name="ㅎㅎㅎ" localSheetId="43">'[11]사업계획(97년)'!#REF!</definedName>
    <definedName name="ㅎㅎㅎ" localSheetId="44">'[11]사업계획(97년)'!#REF!</definedName>
    <definedName name="ㅎㅎㅎ" localSheetId="61">'[11]사업계획(97년)'!#REF!</definedName>
    <definedName name="ㅎㅎㅎ" localSheetId="60">'[11]사업계획(97년)'!#REF!</definedName>
    <definedName name="ㅎㅎㅎ" localSheetId="47">'[11]사업계획(97년)'!#REF!</definedName>
    <definedName name="ㅎㅎㅎ" localSheetId="46">'[11]사업계획(97년)'!#REF!</definedName>
    <definedName name="ㅎㅎㅎ" localSheetId="45">'[11]사업계획(97년)'!#REF!</definedName>
    <definedName name="ㅎㅎㅎ" localSheetId="48">'[11]사업계획(97년)'!#REF!</definedName>
    <definedName name="ㅎㅎㅎ" localSheetId="50">'[11]사업계획(97년)'!#REF!</definedName>
    <definedName name="ㅎㅎㅎ" localSheetId="51">'[11]사업계획(97년)'!#REF!</definedName>
    <definedName name="ㅎㅎㅎ" localSheetId="52">'[11]사업계획(97년)'!#REF!</definedName>
    <definedName name="ㅎㅎㅎ" localSheetId="49">'[11]사업계획(97년)'!#REF!</definedName>
    <definedName name="ㅎㅎㅎ" localSheetId="55">'[11]사업계획(97년)'!#REF!</definedName>
    <definedName name="ㅎㅎㅎ" localSheetId="58">'[11]사업계획(97년)'!#REF!</definedName>
    <definedName name="ㅎㅎㅎ" localSheetId="53">'[11]사업계획(97년)'!#REF!</definedName>
    <definedName name="ㅎㅎㅎ" localSheetId="57">'[11]사업계획(97년)'!#REF!</definedName>
    <definedName name="ㅎㅎㅎ" localSheetId="59">'[11]사업계획(97년)'!#REF!</definedName>
    <definedName name="ㅎㅎㅎ" localSheetId="54">'[11]사업계획(97년)'!#REF!</definedName>
    <definedName name="ㅎㅎㅎ" localSheetId="56">'[11]사업계획(97년)'!#REF!</definedName>
    <definedName name="ㅎㅎㅎ" localSheetId="62">'[11]사업계획(97년)'!#REF!</definedName>
    <definedName name="ㅎㅎㅎ">'[11]사업계획(97년)'!#REF!</definedName>
    <definedName name="ㅎㅎㅎㅎ" localSheetId="2">'[11]사업계획(97년)'!#REF!</definedName>
    <definedName name="ㅎㅎㅎㅎ" localSheetId="1">'[11]사업계획(97년)'!#REF!</definedName>
    <definedName name="ㅎㅎㅎㅎ" localSheetId="3">'[11]사업계획(97년)'!#REF!</definedName>
    <definedName name="ㅎㅎㅎㅎ" localSheetId="7">'[11]사업계획(97년)'!#REF!</definedName>
    <definedName name="ㅎㅎㅎㅎ" localSheetId="4">'[11]사업계획(97년)'!#REF!</definedName>
    <definedName name="ㅎㅎㅎㅎ" localSheetId="5">'[11]사업계획(97년)'!#REF!</definedName>
    <definedName name="ㅎㅎㅎㅎ" localSheetId="6">'[11]사업계획(97년)'!#REF!</definedName>
    <definedName name="ㅎㅎㅎㅎ" localSheetId="8">'[11]사업계획(97년)'!#REF!</definedName>
    <definedName name="ㅎㅎㅎㅎ" localSheetId="9">'[11]사업계획(97년)'!#REF!</definedName>
    <definedName name="ㅎㅎㅎㅎ" localSheetId="11">'[11]사업계획(97년)'!#REF!</definedName>
    <definedName name="ㅎㅎㅎㅎ" localSheetId="10">'[11]사업계획(97년)'!#REF!</definedName>
    <definedName name="ㅎㅎㅎㅎ" localSheetId="16">'[11]사업계획(97년)'!#REF!</definedName>
    <definedName name="ㅎㅎㅎㅎ" localSheetId="13">'[11]사업계획(97년)'!#REF!</definedName>
    <definedName name="ㅎㅎㅎㅎ" localSheetId="12">'[11]사업계획(97년)'!#REF!</definedName>
    <definedName name="ㅎㅎㅎㅎ" localSheetId="15">'[11]사업계획(97년)'!#REF!</definedName>
    <definedName name="ㅎㅎㅎㅎ" localSheetId="14">'[11]사업계획(97년)'!#REF!</definedName>
    <definedName name="ㅎㅎㅎㅎ" localSheetId="20">'[11]사업계획(97년)'!#REF!</definedName>
    <definedName name="ㅎㅎㅎㅎ" localSheetId="17">'[11]사업계획(97년)'!#REF!</definedName>
    <definedName name="ㅎㅎㅎㅎ" localSheetId="19">'[11]사업계획(97년)'!#REF!</definedName>
    <definedName name="ㅎㅎㅎㅎ" localSheetId="18">'[11]사업계획(97년)'!#REF!</definedName>
    <definedName name="ㅎㅎㅎㅎ" localSheetId="24">'[11]사업계획(97년)'!#REF!</definedName>
    <definedName name="ㅎㅎㅎㅎ" localSheetId="22">'[11]사업계획(97년)'!#REF!</definedName>
    <definedName name="ㅎㅎㅎㅎ" localSheetId="21">'[11]사업계획(97년)'!#REF!</definedName>
    <definedName name="ㅎㅎㅎㅎ" localSheetId="23">'[11]사업계획(97년)'!#REF!</definedName>
    <definedName name="ㅎㅎㅎㅎ" localSheetId="25">'[11]사업계획(97년)'!#REF!</definedName>
    <definedName name="ㅎㅎㅎㅎ" localSheetId="26">'[11]사업계획(97년)'!#REF!</definedName>
    <definedName name="ㅎㅎㅎㅎ" localSheetId="27">'[11]사업계획(97년)'!#REF!</definedName>
    <definedName name="ㅎㅎㅎㅎ" localSheetId="28">'[11]사업계획(97년)'!#REF!</definedName>
    <definedName name="ㅎㅎㅎㅎ" localSheetId="32">'[11]사업계획(97년)'!#REF!</definedName>
    <definedName name="ㅎㅎㅎㅎ" localSheetId="33">'[11]사업계획(97년)'!#REF!</definedName>
    <definedName name="ㅎㅎㅎㅎ" localSheetId="34">'[11]사업계획(97년)'!#REF!</definedName>
    <definedName name="ㅎㅎㅎㅎ" localSheetId="35">'[11]사업계획(97년)'!#REF!</definedName>
    <definedName name="ㅎㅎㅎㅎ" localSheetId="29">'[11]사업계획(97년)'!#REF!</definedName>
    <definedName name="ㅎㅎㅎㅎ" localSheetId="30">'[11]사업계획(97년)'!#REF!</definedName>
    <definedName name="ㅎㅎㅎㅎ" localSheetId="31">'[11]사업계획(97년)'!#REF!</definedName>
    <definedName name="ㅎㅎㅎㅎ" localSheetId="36">'[11]사업계획(97년)'!#REF!</definedName>
    <definedName name="ㅎㅎㅎㅎ" localSheetId="37">'[11]사업계획(97년)'!#REF!</definedName>
    <definedName name="ㅎㅎㅎㅎ" localSheetId="38">'[11]사업계획(97년)'!#REF!</definedName>
    <definedName name="ㅎㅎㅎㅎ" localSheetId="39">'[11]사업계획(97년)'!#REF!</definedName>
    <definedName name="ㅎㅎㅎㅎ" localSheetId="40">'[11]사업계획(97년)'!#REF!</definedName>
    <definedName name="ㅎㅎㅎㅎ" localSheetId="41">'[11]사업계획(97년)'!#REF!</definedName>
    <definedName name="ㅎㅎㅎㅎ" localSheetId="42">'[11]사업계획(97년)'!#REF!</definedName>
    <definedName name="ㅎㅎㅎㅎ" localSheetId="43">'[11]사업계획(97년)'!#REF!</definedName>
    <definedName name="ㅎㅎㅎㅎ" localSheetId="44">'[11]사업계획(97년)'!#REF!</definedName>
    <definedName name="ㅎㅎㅎㅎ" localSheetId="61">'[11]사업계획(97년)'!#REF!</definedName>
    <definedName name="ㅎㅎㅎㅎ" localSheetId="60">'[11]사업계획(97년)'!#REF!</definedName>
    <definedName name="ㅎㅎㅎㅎ" localSheetId="47">'[11]사업계획(97년)'!#REF!</definedName>
    <definedName name="ㅎㅎㅎㅎ" localSheetId="46">'[11]사업계획(97년)'!#REF!</definedName>
    <definedName name="ㅎㅎㅎㅎ" localSheetId="45">'[11]사업계획(97년)'!#REF!</definedName>
    <definedName name="ㅎㅎㅎㅎ" localSheetId="48">'[11]사업계획(97년)'!#REF!</definedName>
    <definedName name="ㅎㅎㅎㅎ" localSheetId="50">'[11]사업계획(97년)'!#REF!</definedName>
    <definedName name="ㅎㅎㅎㅎ" localSheetId="51">'[11]사업계획(97년)'!#REF!</definedName>
    <definedName name="ㅎㅎㅎㅎ" localSheetId="52">'[11]사업계획(97년)'!#REF!</definedName>
    <definedName name="ㅎㅎㅎㅎ" localSheetId="49">'[11]사업계획(97년)'!#REF!</definedName>
    <definedName name="ㅎㅎㅎㅎ" localSheetId="55">'[11]사업계획(97년)'!#REF!</definedName>
    <definedName name="ㅎㅎㅎㅎ" localSheetId="58">'[11]사업계획(97년)'!#REF!</definedName>
    <definedName name="ㅎㅎㅎㅎ" localSheetId="53">'[11]사업계획(97년)'!#REF!</definedName>
    <definedName name="ㅎㅎㅎㅎ" localSheetId="57">'[11]사업계획(97년)'!#REF!</definedName>
    <definedName name="ㅎㅎㅎㅎ" localSheetId="59">'[11]사업계획(97년)'!#REF!</definedName>
    <definedName name="ㅎㅎㅎㅎ" localSheetId="54">'[11]사업계획(97년)'!#REF!</definedName>
    <definedName name="ㅎㅎㅎㅎ" localSheetId="56">'[11]사업계획(97년)'!#REF!</definedName>
    <definedName name="ㅎㅎㅎㅎ" localSheetId="62">'[11]사업계획(97년)'!#REF!</definedName>
    <definedName name="ㅎㅎㅎㅎ">'[11]사업계획(97년)'!#REF!</definedName>
    <definedName name="ㅎㅎㅎㅎㅎ" localSheetId="2">'[11]사업계획(97년)'!#REF!</definedName>
    <definedName name="ㅎㅎㅎㅎㅎ" localSheetId="1">'[11]사업계획(97년)'!#REF!</definedName>
    <definedName name="ㅎㅎㅎㅎㅎ" localSheetId="3">'[11]사업계획(97년)'!#REF!</definedName>
    <definedName name="ㅎㅎㅎㅎㅎ" localSheetId="7">'[11]사업계획(97년)'!#REF!</definedName>
    <definedName name="ㅎㅎㅎㅎㅎ" localSheetId="4">'[11]사업계획(97년)'!#REF!</definedName>
    <definedName name="ㅎㅎㅎㅎㅎ" localSheetId="5">'[11]사업계획(97년)'!#REF!</definedName>
    <definedName name="ㅎㅎㅎㅎㅎ" localSheetId="6">'[11]사업계획(97년)'!#REF!</definedName>
    <definedName name="ㅎㅎㅎㅎㅎ" localSheetId="8">'[11]사업계획(97년)'!#REF!</definedName>
    <definedName name="ㅎㅎㅎㅎㅎ" localSheetId="9">'[11]사업계획(97년)'!#REF!</definedName>
    <definedName name="ㅎㅎㅎㅎㅎ" localSheetId="11">'[11]사업계획(97년)'!#REF!</definedName>
    <definedName name="ㅎㅎㅎㅎㅎ" localSheetId="10">'[11]사업계획(97년)'!#REF!</definedName>
    <definedName name="ㅎㅎㅎㅎㅎ" localSheetId="16">'[11]사업계획(97년)'!#REF!</definedName>
    <definedName name="ㅎㅎㅎㅎㅎ" localSheetId="13">'[11]사업계획(97년)'!#REF!</definedName>
    <definedName name="ㅎㅎㅎㅎㅎ" localSheetId="12">'[11]사업계획(97년)'!#REF!</definedName>
    <definedName name="ㅎㅎㅎㅎㅎ" localSheetId="15">'[11]사업계획(97년)'!#REF!</definedName>
    <definedName name="ㅎㅎㅎㅎㅎ" localSheetId="14">'[11]사업계획(97년)'!#REF!</definedName>
    <definedName name="ㅎㅎㅎㅎㅎ" localSheetId="20">'[11]사업계획(97년)'!#REF!</definedName>
    <definedName name="ㅎㅎㅎㅎㅎ" localSheetId="17">'[11]사업계획(97년)'!#REF!</definedName>
    <definedName name="ㅎㅎㅎㅎㅎ" localSheetId="19">'[11]사업계획(97년)'!#REF!</definedName>
    <definedName name="ㅎㅎㅎㅎㅎ" localSheetId="18">'[11]사업계획(97년)'!#REF!</definedName>
    <definedName name="ㅎㅎㅎㅎㅎ" localSheetId="24">'[11]사업계획(97년)'!#REF!</definedName>
    <definedName name="ㅎㅎㅎㅎㅎ" localSheetId="22">'[11]사업계획(97년)'!#REF!</definedName>
    <definedName name="ㅎㅎㅎㅎㅎ" localSheetId="21">'[11]사업계획(97년)'!#REF!</definedName>
    <definedName name="ㅎㅎㅎㅎㅎ" localSheetId="23">'[11]사업계획(97년)'!#REF!</definedName>
    <definedName name="ㅎㅎㅎㅎㅎ" localSheetId="25">'[11]사업계획(97년)'!#REF!</definedName>
    <definedName name="ㅎㅎㅎㅎㅎ" localSheetId="26">'[11]사업계획(97년)'!#REF!</definedName>
    <definedName name="ㅎㅎㅎㅎㅎ" localSheetId="27">'[11]사업계획(97년)'!#REF!</definedName>
    <definedName name="ㅎㅎㅎㅎㅎ" localSheetId="28">'[11]사업계획(97년)'!#REF!</definedName>
    <definedName name="ㅎㅎㅎㅎㅎ" localSheetId="32">'[11]사업계획(97년)'!#REF!</definedName>
    <definedName name="ㅎㅎㅎㅎㅎ" localSheetId="33">'[11]사업계획(97년)'!#REF!</definedName>
    <definedName name="ㅎㅎㅎㅎㅎ" localSheetId="34">'[11]사업계획(97년)'!#REF!</definedName>
    <definedName name="ㅎㅎㅎㅎㅎ" localSheetId="35">'[11]사업계획(97년)'!#REF!</definedName>
    <definedName name="ㅎㅎㅎㅎㅎ" localSheetId="29">'[11]사업계획(97년)'!#REF!</definedName>
    <definedName name="ㅎㅎㅎㅎㅎ" localSheetId="30">'[11]사업계획(97년)'!#REF!</definedName>
    <definedName name="ㅎㅎㅎㅎㅎ" localSheetId="31">'[11]사업계획(97년)'!#REF!</definedName>
    <definedName name="ㅎㅎㅎㅎㅎ" localSheetId="36">'[11]사업계획(97년)'!#REF!</definedName>
    <definedName name="ㅎㅎㅎㅎㅎ" localSheetId="37">'[11]사업계획(97년)'!#REF!</definedName>
    <definedName name="ㅎㅎㅎㅎㅎ" localSheetId="38">'[11]사업계획(97년)'!#REF!</definedName>
    <definedName name="ㅎㅎㅎㅎㅎ" localSheetId="39">'[11]사업계획(97년)'!#REF!</definedName>
    <definedName name="ㅎㅎㅎㅎㅎ" localSheetId="40">'[11]사업계획(97년)'!#REF!</definedName>
    <definedName name="ㅎㅎㅎㅎㅎ" localSheetId="41">'[11]사업계획(97년)'!#REF!</definedName>
    <definedName name="ㅎㅎㅎㅎㅎ" localSheetId="42">'[11]사업계획(97년)'!#REF!</definedName>
    <definedName name="ㅎㅎㅎㅎㅎ" localSheetId="43">'[11]사업계획(97년)'!#REF!</definedName>
    <definedName name="ㅎㅎㅎㅎㅎ" localSheetId="44">'[11]사업계획(97년)'!#REF!</definedName>
    <definedName name="ㅎㅎㅎㅎㅎ" localSheetId="61">'[11]사업계획(97년)'!#REF!</definedName>
    <definedName name="ㅎㅎㅎㅎㅎ" localSheetId="60">'[11]사업계획(97년)'!#REF!</definedName>
    <definedName name="ㅎㅎㅎㅎㅎ" localSheetId="47">'[11]사업계획(97년)'!#REF!</definedName>
    <definedName name="ㅎㅎㅎㅎㅎ" localSheetId="46">'[11]사업계획(97년)'!#REF!</definedName>
    <definedName name="ㅎㅎㅎㅎㅎ" localSheetId="45">'[11]사업계획(97년)'!#REF!</definedName>
    <definedName name="ㅎㅎㅎㅎㅎ" localSheetId="48">'[11]사업계획(97년)'!#REF!</definedName>
    <definedName name="ㅎㅎㅎㅎㅎ" localSheetId="50">'[11]사업계획(97년)'!#REF!</definedName>
    <definedName name="ㅎㅎㅎㅎㅎ" localSheetId="51">'[11]사업계획(97년)'!#REF!</definedName>
    <definedName name="ㅎㅎㅎㅎㅎ" localSheetId="52">'[11]사업계획(97년)'!#REF!</definedName>
    <definedName name="ㅎㅎㅎㅎㅎ" localSheetId="49">'[11]사업계획(97년)'!#REF!</definedName>
    <definedName name="ㅎㅎㅎㅎㅎ" localSheetId="55">'[11]사업계획(97년)'!#REF!</definedName>
    <definedName name="ㅎㅎㅎㅎㅎ" localSheetId="58">'[11]사업계획(97년)'!#REF!</definedName>
    <definedName name="ㅎㅎㅎㅎㅎ" localSheetId="53">'[11]사업계획(97년)'!#REF!</definedName>
    <definedName name="ㅎㅎㅎㅎㅎ" localSheetId="57">'[11]사업계획(97년)'!#REF!</definedName>
    <definedName name="ㅎㅎㅎㅎㅎ" localSheetId="59">'[11]사업계획(97년)'!#REF!</definedName>
    <definedName name="ㅎㅎㅎㅎㅎ" localSheetId="54">'[11]사업계획(97년)'!#REF!</definedName>
    <definedName name="ㅎㅎㅎㅎㅎ" localSheetId="56">'[11]사업계획(97년)'!#REF!</definedName>
    <definedName name="ㅎㅎㅎㅎㅎ" localSheetId="62">'[11]사업계획(97년)'!#REF!</definedName>
    <definedName name="ㅎㅎㅎㅎㅎ">'[11]사업계획(97년)'!#REF!</definedName>
    <definedName name="한방프로모션" localSheetId="2">'[45]사업계획(97년)'!#REF!</definedName>
    <definedName name="한방프로모션" localSheetId="1">'[45]사업계획(97년)'!#REF!</definedName>
    <definedName name="한방프로모션" localSheetId="3">'[45]사업계획(97년)'!#REF!</definedName>
    <definedName name="한방프로모션" localSheetId="7">'[45]사업계획(97년)'!#REF!</definedName>
    <definedName name="한방프로모션" localSheetId="4">'[45]사업계획(97년)'!#REF!</definedName>
    <definedName name="한방프로모션" localSheetId="5">'[45]사업계획(97년)'!#REF!</definedName>
    <definedName name="한방프로모션" localSheetId="6">'[45]사업계획(97년)'!#REF!</definedName>
    <definedName name="한방프로모션" localSheetId="8">'[45]사업계획(97년)'!#REF!</definedName>
    <definedName name="한방프로모션" localSheetId="9">'[45]사업계획(97년)'!#REF!</definedName>
    <definedName name="한방프로모션" localSheetId="11">'[45]사업계획(97년)'!#REF!</definedName>
    <definedName name="한방프로모션" localSheetId="10">'[45]사업계획(97년)'!#REF!</definedName>
    <definedName name="한방프로모션" localSheetId="16">'[45]사업계획(97년)'!#REF!</definedName>
    <definedName name="한방프로모션" localSheetId="13">'[45]사업계획(97년)'!#REF!</definedName>
    <definedName name="한방프로모션" localSheetId="12">'[45]사업계획(97년)'!#REF!</definedName>
    <definedName name="한방프로모션" localSheetId="15">'[45]사업계획(97년)'!#REF!</definedName>
    <definedName name="한방프로모션" localSheetId="14">'[45]사업계획(97년)'!#REF!</definedName>
    <definedName name="한방프로모션" localSheetId="20">'[45]사업계획(97년)'!#REF!</definedName>
    <definedName name="한방프로모션" localSheetId="17">'[45]사업계획(97년)'!#REF!</definedName>
    <definedName name="한방프로모션" localSheetId="19">'[45]사업계획(97년)'!#REF!</definedName>
    <definedName name="한방프로모션" localSheetId="18">'[45]사업계획(97년)'!#REF!</definedName>
    <definedName name="한방프로모션" localSheetId="24">'[45]사업계획(97년)'!#REF!</definedName>
    <definedName name="한방프로모션" localSheetId="22">'[45]사업계획(97년)'!#REF!</definedName>
    <definedName name="한방프로모션" localSheetId="21">'[45]사업계획(97년)'!#REF!</definedName>
    <definedName name="한방프로모션" localSheetId="23">'[45]사업계획(97년)'!#REF!</definedName>
    <definedName name="한방프로모션" localSheetId="25">'[45]사업계획(97년)'!#REF!</definedName>
    <definedName name="한방프로모션" localSheetId="26">'[45]사업계획(97년)'!#REF!</definedName>
    <definedName name="한방프로모션" localSheetId="27">'[45]사업계획(97년)'!#REF!</definedName>
    <definedName name="한방프로모션" localSheetId="28">'[45]사업계획(97년)'!#REF!</definedName>
    <definedName name="한방프로모션" localSheetId="32">'[45]사업계획(97년)'!#REF!</definedName>
    <definedName name="한방프로모션" localSheetId="33">'[45]사업계획(97년)'!#REF!</definedName>
    <definedName name="한방프로모션" localSheetId="34">'[45]사업계획(97년)'!#REF!</definedName>
    <definedName name="한방프로모션" localSheetId="35">'[45]사업계획(97년)'!#REF!</definedName>
    <definedName name="한방프로모션" localSheetId="29">'[45]사업계획(97년)'!#REF!</definedName>
    <definedName name="한방프로모션" localSheetId="30">'[45]사업계획(97년)'!#REF!</definedName>
    <definedName name="한방프로모션" localSheetId="31">'[45]사업계획(97년)'!#REF!</definedName>
    <definedName name="한방프로모션" localSheetId="36">'[45]사업계획(97년)'!#REF!</definedName>
    <definedName name="한방프로모션" localSheetId="37">'[45]사업계획(97년)'!#REF!</definedName>
    <definedName name="한방프로모션" localSheetId="38">'[45]사업계획(97년)'!#REF!</definedName>
    <definedName name="한방프로모션" localSheetId="39">'[45]사업계획(97년)'!#REF!</definedName>
    <definedName name="한방프로모션" localSheetId="40">'[45]사업계획(97년)'!#REF!</definedName>
    <definedName name="한방프로모션" localSheetId="41">'[45]사업계획(97년)'!#REF!</definedName>
    <definedName name="한방프로모션" localSheetId="42">'[45]사업계획(97년)'!#REF!</definedName>
    <definedName name="한방프로모션" localSheetId="43">'[45]사업계획(97년)'!#REF!</definedName>
    <definedName name="한방프로모션" localSheetId="44">'[45]사업계획(97년)'!#REF!</definedName>
    <definedName name="한방프로모션" localSheetId="61">'[45]사업계획(97년)'!#REF!</definedName>
    <definedName name="한방프로모션" localSheetId="60">'[45]사업계획(97년)'!#REF!</definedName>
    <definedName name="한방프로모션" localSheetId="47">'[45]사업계획(97년)'!#REF!</definedName>
    <definedName name="한방프로모션" localSheetId="46">'[45]사업계획(97년)'!#REF!</definedName>
    <definedName name="한방프로모션" localSheetId="45">'[45]사업계획(97년)'!#REF!</definedName>
    <definedName name="한방프로모션" localSheetId="48">'[45]사업계획(97년)'!#REF!</definedName>
    <definedName name="한방프로모션" localSheetId="50">'[45]사업계획(97년)'!#REF!</definedName>
    <definedName name="한방프로모션" localSheetId="51">'[45]사업계획(97년)'!#REF!</definedName>
    <definedName name="한방프로모션" localSheetId="52">'[45]사업계획(97년)'!#REF!</definedName>
    <definedName name="한방프로모션" localSheetId="49">'[45]사업계획(97년)'!#REF!</definedName>
    <definedName name="한방프로모션" localSheetId="55">'[45]사업계획(97년)'!#REF!</definedName>
    <definedName name="한방프로모션" localSheetId="58">'[45]사업계획(97년)'!#REF!</definedName>
    <definedName name="한방프로모션" localSheetId="53">'[45]사업계획(97년)'!#REF!</definedName>
    <definedName name="한방프로모션" localSheetId="57">'[45]사업계획(97년)'!#REF!</definedName>
    <definedName name="한방프로모션" localSheetId="59">'[45]사업계획(97년)'!#REF!</definedName>
    <definedName name="한방프로모션" localSheetId="54">'[45]사업계획(97년)'!#REF!</definedName>
    <definedName name="한방프로모션" localSheetId="56">'[45]사업계획(97년)'!#REF!</definedName>
    <definedName name="한방프로모션" localSheetId="62">'[45]사업계획(97년)'!#REF!</definedName>
    <definedName name="한방프로모션">'[45]사업계획(97년)'!#REF!</definedName>
    <definedName name="합계" localSheetId="2">[0]!BenotaPrn</definedName>
    <definedName name="합계" localSheetId="1">[0]!BenotaPrn</definedName>
    <definedName name="합계" localSheetId="3">[0]!BenotaPrn</definedName>
    <definedName name="합계" localSheetId="7">[0]!BenotaPrn</definedName>
    <definedName name="합계" localSheetId="4">[0]!BenotaPrn</definedName>
    <definedName name="합계" localSheetId="5">[0]!BenotaPrn</definedName>
    <definedName name="합계" localSheetId="6">[0]!BenotaPrn</definedName>
    <definedName name="합계" localSheetId="8">[0]!BenotaPrn</definedName>
    <definedName name="합계" localSheetId="9">[0]!BenotaPrn</definedName>
    <definedName name="합계" localSheetId="11">[0]!BenotaPrn</definedName>
    <definedName name="합계" localSheetId="10">[0]!BenotaPrn</definedName>
    <definedName name="합계" localSheetId="16">[0]!BenotaPrn</definedName>
    <definedName name="합계" localSheetId="13">[0]!BenotaPrn</definedName>
    <definedName name="합계" localSheetId="12">[0]!BenotaPrn</definedName>
    <definedName name="합계" localSheetId="15">[0]!BenotaPrn</definedName>
    <definedName name="합계" localSheetId="14">[0]!BenotaPrn</definedName>
    <definedName name="합계" localSheetId="20">[0]!BenotaPrn</definedName>
    <definedName name="합계" localSheetId="17">[0]!BenotaPrn</definedName>
    <definedName name="합계" localSheetId="19">[0]!BenotaPrn</definedName>
    <definedName name="합계" localSheetId="18">[0]!BenotaPrn</definedName>
    <definedName name="합계" localSheetId="24">[0]!BenotaPrn</definedName>
    <definedName name="합계" localSheetId="22">[0]!BenotaPrn</definedName>
    <definedName name="합계" localSheetId="21">[0]!BenotaPrn</definedName>
    <definedName name="합계" localSheetId="23">[0]!BenotaPrn</definedName>
    <definedName name="합계" localSheetId="25">[0]!BenotaPrn</definedName>
    <definedName name="합계" localSheetId="26">[0]!BenotaPrn</definedName>
    <definedName name="합계" localSheetId="27">[0]!BenotaPrn</definedName>
    <definedName name="합계" localSheetId="28">[0]!BenotaPrn</definedName>
    <definedName name="합계" localSheetId="32">[0]!BenotaPrn</definedName>
    <definedName name="합계" localSheetId="33">[0]!BenotaPrn</definedName>
    <definedName name="합계" localSheetId="34">[0]!BenotaPrn</definedName>
    <definedName name="합계" localSheetId="35">[0]!BenotaPrn</definedName>
    <definedName name="합계" localSheetId="29">[0]!BenotaPrn</definedName>
    <definedName name="합계" localSheetId="30">[0]!BenotaPrn</definedName>
    <definedName name="합계" localSheetId="31">[0]!BenotaPrn</definedName>
    <definedName name="합계" localSheetId="36">[0]!BenotaPrn</definedName>
    <definedName name="합계" localSheetId="37">[0]!BenotaPrn</definedName>
    <definedName name="합계" localSheetId="38">[0]!BenotaPrn</definedName>
    <definedName name="합계" localSheetId="39">[0]!BenotaPrn</definedName>
    <definedName name="합계" localSheetId="40">[0]!BenotaPrn</definedName>
    <definedName name="합계" localSheetId="41">[0]!BenotaPrn</definedName>
    <definedName name="합계" localSheetId="42">[0]!BenotaPrn</definedName>
    <definedName name="합계" localSheetId="43">[0]!BenotaPrn</definedName>
    <definedName name="합계" localSheetId="44">[0]!BenotaPrn</definedName>
    <definedName name="합계" localSheetId="61">[0]!BenotaPrn</definedName>
    <definedName name="합계" localSheetId="60">[0]!BenotaPrn</definedName>
    <definedName name="합계" localSheetId="47">[0]!BenotaPrn</definedName>
    <definedName name="합계" localSheetId="46">[0]!BenotaPrn</definedName>
    <definedName name="합계" localSheetId="45">[0]!BenotaPrn</definedName>
    <definedName name="합계" localSheetId="48">[0]!BenotaPrn</definedName>
    <definedName name="합계" localSheetId="50">[0]!BenotaPrn</definedName>
    <definedName name="합계" localSheetId="51">[0]!BenotaPrn</definedName>
    <definedName name="합계" localSheetId="52">[0]!BenotaPrn</definedName>
    <definedName name="합계" localSheetId="49">[0]!BenotaPrn</definedName>
    <definedName name="합계" localSheetId="55">[0]!BenotaPrn</definedName>
    <definedName name="합계" localSheetId="58">[0]!BenotaPrn</definedName>
    <definedName name="합계" localSheetId="53">[0]!BenotaPrn</definedName>
    <definedName name="합계" localSheetId="57">[0]!BenotaPrn</definedName>
    <definedName name="합계" localSheetId="59">[0]!BenotaPrn</definedName>
    <definedName name="합계" localSheetId="54">[0]!BenotaPrn</definedName>
    <definedName name="합계" localSheetId="56">[0]!BenotaPrn</definedName>
    <definedName name="합계" localSheetId="62">[0]!BenotaPrn</definedName>
    <definedName name="합계">[0]!BenotaPrn</definedName>
    <definedName name="해외영업편제" localSheetId="2">#REF!</definedName>
    <definedName name="해외영업편제" localSheetId="1">#REF!</definedName>
    <definedName name="해외영업편제" localSheetId="3">#REF!</definedName>
    <definedName name="해외영업편제" localSheetId="7">#REF!</definedName>
    <definedName name="해외영업편제" localSheetId="4">#REF!</definedName>
    <definedName name="해외영업편제" localSheetId="5">#REF!</definedName>
    <definedName name="해외영업편제" localSheetId="6">#REF!</definedName>
    <definedName name="해외영업편제" localSheetId="8">#REF!</definedName>
    <definedName name="해외영업편제" localSheetId="9">#REF!</definedName>
    <definedName name="해외영업편제" localSheetId="11">#REF!</definedName>
    <definedName name="해외영업편제" localSheetId="10">#REF!</definedName>
    <definedName name="해외영업편제" localSheetId="16">#REF!</definedName>
    <definedName name="해외영업편제" localSheetId="13">#REF!</definedName>
    <definedName name="해외영업편제" localSheetId="12">#REF!</definedName>
    <definedName name="해외영업편제" localSheetId="15">#REF!</definedName>
    <definedName name="해외영업편제" localSheetId="14">#REF!</definedName>
    <definedName name="해외영업편제" localSheetId="20">#REF!</definedName>
    <definedName name="해외영업편제" localSheetId="17">#REF!</definedName>
    <definedName name="해외영업편제" localSheetId="19">#REF!</definedName>
    <definedName name="해외영업편제" localSheetId="18">#REF!</definedName>
    <definedName name="해외영업편제" localSheetId="24">#REF!</definedName>
    <definedName name="해외영업편제" localSheetId="22">#REF!</definedName>
    <definedName name="해외영업편제" localSheetId="21">#REF!</definedName>
    <definedName name="해외영업편제" localSheetId="23">#REF!</definedName>
    <definedName name="해외영업편제" localSheetId="25">#REF!</definedName>
    <definedName name="해외영업편제" localSheetId="26">#REF!</definedName>
    <definedName name="해외영업편제" localSheetId="27">#REF!</definedName>
    <definedName name="해외영업편제" localSheetId="28">#REF!</definedName>
    <definedName name="해외영업편제" localSheetId="32">#REF!</definedName>
    <definedName name="해외영업편제" localSheetId="33">#REF!</definedName>
    <definedName name="해외영업편제" localSheetId="34">#REF!</definedName>
    <definedName name="해외영업편제" localSheetId="35">#REF!</definedName>
    <definedName name="해외영업편제" localSheetId="29">#REF!</definedName>
    <definedName name="해외영업편제" localSheetId="30">#REF!</definedName>
    <definedName name="해외영업편제" localSheetId="31">#REF!</definedName>
    <definedName name="해외영업편제" localSheetId="36">#REF!</definedName>
    <definedName name="해외영업편제" localSheetId="37">#REF!</definedName>
    <definedName name="해외영업편제" localSheetId="38">#REF!</definedName>
    <definedName name="해외영업편제" localSheetId="39">#REF!</definedName>
    <definedName name="해외영업편제" localSheetId="40">#REF!</definedName>
    <definedName name="해외영업편제" localSheetId="41">#REF!</definedName>
    <definedName name="해외영업편제" localSheetId="42">#REF!</definedName>
    <definedName name="해외영업편제" localSheetId="43">#REF!</definedName>
    <definedName name="해외영업편제" localSheetId="44">#REF!</definedName>
    <definedName name="해외영업편제" localSheetId="61">#REF!</definedName>
    <definedName name="해외영업편제" localSheetId="60">#REF!</definedName>
    <definedName name="해외영업편제" localSheetId="47">#REF!</definedName>
    <definedName name="해외영업편제" localSheetId="46">#REF!</definedName>
    <definedName name="해외영업편제" localSheetId="45">#REF!</definedName>
    <definedName name="해외영업편제" localSheetId="48">#REF!</definedName>
    <definedName name="해외영업편제" localSheetId="50">#REF!</definedName>
    <definedName name="해외영업편제" localSheetId="51">#REF!</definedName>
    <definedName name="해외영업편제" localSheetId="52">#REF!</definedName>
    <definedName name="해외영업편제" localSheetId="49">#REF!</definedName>
    <definedName name="해외영업편제" localSheetId="55">#REF!</definedName>
    <definedName name="해외영업편제" localSheetId="58">#REF!</definedName>
    <definedName name="해외영업편제" localSheetId="53">#REF!</definedName>
    <definedName name="해외영업편제" localSheetId="57">#REF!</definedName>
    <definedName name="해외영업편제" localSheetId="59">#REF!</definedName>
    <definedName name="해외영업편제" localSheetId="54">#REF!</definedName>
    <definedName name="해외영업편제" localSheetId="56">#REF!</definedName>
    <definedName name="해외영업편제" localSheetId="62">#REF!</definedName>
    <definedName name="해외영업편제">#REF!</definedName>
    <definedName name="행사공문" localSheetId="2">'[46]사업계획(97년)'!#REF!</definedName>
    <definedName name="행사공문" localSheetId="1">'[46]사업계획(97년)'!#REF!</definedName>
    <definedName name="행사공문" localSheetId="3">'[46]사업계획(97년)'!#REF!</definedName>
    <definedName name="행사공문" localSheetId="7">'[46]사업계획(97년)'!#REF!</definedName>
    <definedName name="행사공문" localSheetId="4">'[46]사업계획(97년)'!#REF!</definedName>
    <definedName name="행사공문" localSheetId="5">'[46]사업계획(97년)'!#REF!</definedName>
    <definedName name="행사공문" localSheetId="6">'[46]사업계획(97년)'!#REF!</definedName>
    <definedName name="행사공문" localSheetId="8">'[46]사업계획(97년)'!#REF!</definedName>
    <definedName name="행사공문" localSheetId="9">'[46]사업계획(97년)'!#REF!</definedName>
    <definedName name="행사공문" localSheetId="11">'[46]사업계획(97년)'!#REF!</definedName>
    <definedName name="행사공문" localSheetId="10">'[46]사업계획(97년)'!#REF!</definedName>
    <definedName name="행사공문" localSheetId="16">'[46]사업계획(97년)'!#REF!</definedName>
    <definedName name="행사공문" localSheetId="13">'[46]사업계획(97년)'!#REF!</definedName>
    <definedName name="행사공문" localSheetId="12">'[46]사업계획(97년)'!#REF!</definedName>
    <definedName name="행사공문" localSheetId="15">'[46]사업계획(97년)'!#REF!</definedName>
    <definedName name="행사공문" localSheetId="14">'[46]사업계획(97년)'!#REF!</definedName>
    <definedName name="행사공문" localSheetId="20">'[46]사업계획(97년)'!#REF!</definedName>
    <definedName name="행사공문" localSheetId="17">'[46]사업계획(97년)'!#REF!</definedName>
    <definedName name="행사공문" localSheetId="19">'[46]사업계획(97년)'!#REF!</definedName>
    <definedName name="행사공문" localSheetId="18">'[46]사업계획(97년)'!#REF!</definedName>
    <definedName name="행사공문" localSheetId="24">'[46]사업계획(97년)'!#REF!</definedName>
    <definedName name="행사공문" localSheetId="22">'[46]사업계획(97년)'!#REF!</definedName>
    <definedName name="행사공문" localSheetId="21">'[46]사업계획(97년)'!#REF!</definedName>
    <definedName name="행사공문" localSheetId="23">'[46]사업계획(97년)'!#REF!</definedName>
    <definedName name="행사공문" localSheetId="25">'[46]사업계획(97년)'!#REF!</definedName>
    <definedName name="행사공문" localSheetId="26">'[46]사업계획(97년)'!#REF!</definedName>
    <definedName name="행사공문" localSheetId="27">'[46]사업계획(97년)'!#REF!</definedName>
    <definedName name="행사공문" localSheetId="28">'[46]사업계획(97년)'!#REF!</definedName>
    <definedName name="행사공문" localSheetId="32">'[46]사업계획(97년)'!#REF!</definedName>
    <definedName name="행사공문" localSheetId="33">'[46]사업계획(97년)'!#REF!</definedName>
    <definedName name="행사공문" localSheetId="34">'[46]사업계획(97년)'!#REF!</definedName>
    <definedName name="행사공문" localSheetId="35">'[46]사업계획(97년)'!#REF!</definedName>
    <definedName name="행사공문" localSheetId="29">'[46]사업계획(97년)'!#REF!</definedName>
    <definedName name="행사공문" localSheetId="30">'[46]사업계획(97년)'!#REF!</definedName>
    <definedName name="행사공문" localSheetId="31">'[46]사업계획(97년)'!#REF!</definedName>
    <definedName name="행사공문" localSheetId="36">'[46]사업계획(97년)'!#REF!</definedName>
    <definedName name="행사공문" localSheetId="37">'[46]사업계획(97년)'!#REF!</definedName>
    <definedName name="행사공문" localSheetId="38">'[46]사업계획(97년)'!#REF!</definedName>
    <definedName name="행사공문" localSheetId="39">'[46]사업계획(97년)'!#REF!</definedName>
    <definedName name="행사공문" localSheetId="40">'[46]사업계획(97년)'!#REF!</definedName>
    <definedName name="행사공문" localSheetId="41">'[46]사업계획(97년)'!#REF!</definedName>
    <definedName name="행사공문" localSheetId="42">'[46]사업계획(97년)'!#REF!</definedName>
    <definedName name="행사공문" localSheetId="43">'[46]사업계획(97년)'!#REF!</definedName>
    <definedName name="행사공문" localSheetId="44">'[46]사업계획(97년)'!#REF!</definedName>
    <definedName name="행사공문" localSheetId="61">'[46]사업계획(97년)'!#REF!</definedName>
    <definedName name="행사공문" localSheetId="60">'[46]사업계획(97년)'!#REF!</definedName>
    <definedName name="행사공문" localSheetId="47">'[46]사업계획(97년)'!#REF!</definedName>
    <definedName name="행사공문" localSheetId="46">'[46]사업계획(97년)'!#REF!</definedName>
    <definedName name="행사공문" localSheetId="45">'[46]사업계획(97년)'!#REF!</definedName>
    <definedName name="행사공문" localSheetId="48">'[46]사업계획(97년)'!#REF!</definedName>
    <definedName name="행사공문" localSheetId="50">'[46]사업계획(97년)'!#REF!</definedName>
    <definedName name="행사공문" localSheetId="51">'[46]사업계획(97년)'!#REF!</definedName>
    <definedName name="행사공문" localSheetId="52">'[46]사업계획(97년)'!#REF!</definedName>
    <definedName name="행사공문" localSheetId="49">'[46]사업계획(97년)'!#REF!</definedName>
    <definedName name="행사공문" localSheetId="55">'[46]사업계획(97년)'!#REF!</definedName>
    <definedName name="행사공문" localSheetId="58">'[46]사업계획(97년)'!#REF!</definedName>
    <definedName name="행사공문" localSheetId="53">'[46]사업계획(97년)'!#REF!</definedName>
    <definedName name="행사공문" localSheetId="57">'[46]사업계획(97년)'!#REF!</definedName>
    <definedName name="행사공문" localSheetId="59">'[46]사업계획(97년)'!#REF!</definedName>
    <definedName name="행사공문" localSheetId="54">'[46]사업계획(97년)'!#REF!</definedName>
    <definedName name="행사공문" localSheetId="56">'[46]사업계획(97년)'!#REF!</definedName>
    <definedName name="행사공문" localSheetId="62">'[46]사업계획(97년)'!#REF!</definedName>
    <definedName name="행사공문">'[46]사업계획(97년)'!#REF!</definedName>
    <definedName name="허가번호" localSheetId="2">#REF!</definedName>
    <definedName name="허가번호" localSheetId="1">#REF!</definedName>
    <definedName name="허가번호" localSheetId="3">#REF!</definedName>
    <definedName name="허가번호" localSheetId="7">#REF!</definedName>
    <definedName name="허가번호" localSheetId="4">#REF!</definedName>
    <definedName name="허가번호" localSheetId="5">#REF!</definedName>
    <definedName name="허가번호" localSheetId="6">#REF!</definedName>
    <definedName name="허가번호" localSheetId="8">#REF!</definedName>
    <definedName name="허가번호" localSheetId="9">#REF!</definedName>
    <definedName name="허가번호" localSheetId="11">#REF!</definedName>
    <definedName name="허가번호" localSheetId="10">#REF!</definedName>
    <definedName name="허가번호" localSheetId="16">#REF!</definedName>
    <definedName name="허가번호" localSheetId="13">#REF!</definedName>
    <definedName name="허가번호" localSheetId="12">#REF!</definedName>
    <definedName name="허가번호" localSheetId="15">#REF!</definedName>
    <definedName name="허가번호" localSheetId="14">#REF!</definedName>
    <definedName name="허가번호" localSheetId="20">#REF!</definedName>
    <definedName name="허가번호" localSheetId="17">#REF!</definedName>
    <definedName name="허가번호" localSheetId="19">#REF!</definedName>
    <definedName name="허가번호" localSheetId="18">#REF!</definedName>
    <definedName name="허가번호" localSheetId="24">#REF!</definedName>
    <definedName name="허가번호" localSheetId="22">#REF!</definedName>
    <definedName name="허가번호" localSheetId="21">#REF!</definedName>
    <definedName name="허가번호" localSheetId="23">#REF!</definedName>
    <definedName name="허가번호" localSheetId="25">#REF!</definedName>
    <definedName name="허가번호" localSheetId="26">#REF!</definedName>
    <definedName name="허가번호" localSheetId="27">#REF!</definedName>
    <definedName name="허가번호" localSheetId="28">#REF!</definedName>
    <definedName name="허가번호" localSheetId="32">#REF!</definedName>
    <definedName name="허가번호" localSheetId="33">#REF!</definedName>
    <definedName name="허가번호" localSheetId="34">#REF!</definedName>
    <definedName name="허가번호" localSheetId="35">#REF!</definedName>
    <definedName name="허가번호" localSheetId="29">#REF!</definedName>
    <definedName name="허가번호" localSheetId="30">#REF!</definedName>
    <definedName name="허가번호" localSheetId="31">#REF!</definedName>
    <definedName name="허가번호" localSheetId="36">#REF!</definedName>
    <definedName name="허가번호" localSheetId="37">#REF!</definedName>
    <definedName name="허가번호" localSheetId="38">#REF!</definedName>
    <definedName name="허가번호" localSheetId="39">#REF!</definedName>
    <definedName name="허가번호" localSheetId="40">#REF!</definedName>
    <definedName name="허가번호" localSheetId="41">#REF!</definedName>
    <definedName name="허가번호" localSheetId="42">#REF!</definedName>
    <definedName name="허가번호" localSheetId="43">#REF!</definedName>
    <definedName name="허가번호" localSheetId="44">#REF!</definedName>
    <definedName name="허가번호" localSheetId="61">#REF!</definedName>
    <definedName name="허가번호" localSheetId="60">#REF!</definedName>
    <definedName name="허가번호" localSheetId="47">#REF!</definedName>
    <definedName name="허가번호" localSheetId="46">#REF!</definedName>
    <definedName name="허가번호" localSheetId="45">#REF!</definedName>
    <definedName name="허가번호" localSheetId="48">#REF!</definedName>
    <definedName name="허가번호" localSheetId="50">#REF!</definedName>
    <definedName name="허가번호" localSheetId="51">#REF!</definedName>
    <definedName name="허가번호" localSheetId="52">#REF!</definedName>
    <definedName name="허가번호" localSheetId="49">#REF!</definedName>
    <definedName name="허가번호" localSheetId="55">#REF!</definedName>
    <definedName name="허가번호" localSheetId="58">#REF!</definedName>
    <definedName name="허가번호" localSheetId="53">#REF!</definedName>
    <definedName name="허가번호" localSheetId="57">#REF!</definedName>
    <definedName name="허가번호" localSheetId="59">#REF!</definedName>
    <definedName name="허가번호" localSheetId="54">#REF!</definedName>
    <definedName name="허가번호" localSheetId="56">#REF!</definedName>
    <definedName name="허가번호" localSheetId="62">#REF!</definedName>
    <definedName name="허가번호">#REF!</definedName>
    <definedName name="현금흐름1" localSheetId="2" hidden="1">[47]수정시산표!#REF!</definedName>
    <definedName name="현금흐름1" localSheetId="1" hidden="1">[47]수정시산표!#REF!</definedName>
    <definedName name="현금흐름1" localSheetId="3" hidden="1">[47]수정시산표!#REF!</definedName>
    <definedName name="현금흐름1" localSheetId="7" hidden="1">[47]수정시산표!#REF!</definedName>
    <definedName name="현금흐름1" localSheetId="4" hidden="1">[47]수정시산표!#REF!</definedName>
    <definedName name="현금흐름1" localSheetId="5" hidden="1">[47]수정시산표!#REF!</definedName>
    <definedName name="현금흐름1" localSheetId="6" hidden="1">[47]수정시산표!#REF!</definedName>
    <definedName name="현금흐름1" localSheetId="8" hidden="1">[47]수정시산표!#REF!</definedName>
    <definedName name="현금흐름1" localSheetId="9" hidden="1">[47]수정시산표!#REF!</definedName>
    <definedName name="현금흐름1" localSheetId="11" hidden="1">[47]수정시산표!#REF!</definedName>
    <definedName name="현금흐름1" localSheetId="10" hidden="1">[47]수정시산표!#REF!</definedName>
    <definedName name="현금흐름1" localSheetId="16" hidden="1">[47]수정시산표!#REF!</definedName>
    <definedName name="현금흐름1" localSheetId="13" hidden="1">[47]수정시산표!#REF!</definedName>
    <definedName name="현금흐름1" localSheetId="12" hidden="1">[47]수정시산표!#REF!</definedName>
    <definedName name="현금흐름1" localSheetId="15" hidden="1">[47]수정시산표!#REF!</definedName>
    <definedName name="현금흐름1" localSheetId="14" hidden="1">[47]수정시산표!#REF!</definedName>
    <definedName name="현금흐름1" localSheetId="20" hidden="1">[47]수정시산표!#REF!</definedName>
    <definedName name="현금흐름1" localSheetId="17" hidden="1">[47]수정시산표!#REF!</definedName>
    <definedName name="현금흐름1" localSheetId="19" hidden="1">[47]수정시산표!#REF!</definedName>
    <definedName name="현금흐름1" localSheetId="18" hidden="1">[47]수정시산표!#REF!</definedName>
    <definedName name="현금흐름1" localSheetId="24" hidden="1">[47]수정시산표!#REF!</definedName>
    <definedName name="현금흐름1" localSheetId="22" hidden="1">[47]수정시산표!#REF!</definedName>
    <definedName name="현금흐름1" localSheetId="21" hidden="1">[47]수정시산표!#REF!</definedName>
    <definedName name="현금흐름1" localSheetId="23" hidden="1">[47]수정시산표!#REF!</definedName>
    <definedName name="현금흐름1" localSheetId="25" hidden="1">[47]수정시산표!#REF!</definedName>
    <definedName name="현금흐름1" localSheetId="26" hidden="1">[47]수정시산표!#REF!</definedName>
    <definedName name="현금흐름1" localSheetId="27" hidden="1">[47]수정시산표!#REF!</definedName>
    <definedName name="현금흐름1" localSheetId="28" hidden="1">[47]수정시산표!#REF!</definedName>
    <definedName name="현금흐름1" localSheetId="32" hidden="1">[47]수정시산표!#REF!</definedName>
    <definedName name="현금흐름1" localSheetId="33" hidden="1">[47]수정시산표!#REF!</definedName>
    <definedName name="현금흐름1" localSheetId="34" hidden="1">[47]수정시산표!#REF!</definedName>
    <definedName name="현금흐름1" localSheetId="35" hidden="1">[47]수정시산표!#REF!</definedName>
    <definedName name="현금흐름1" localSheetId="29" hidden="1">[47]수정시산표!#REF!</definedName>
    <definedName name="현금흐름1" localSheetId="30" hidden="1">[47]수정시산표!#REF!</definedName>
    <definedName name="현금흐름1" localSheetId="31" hidden="1">[47]수정시산표!#REF!</definedName>
    <definedName name="현금흐름1" localSheetId="36" hidden="1">[47]수정시산표!#REF!</definedName>
    <definedName name="현금흐름1" localSheetId="37" hidden="1">[47]수정시산표!#REF!</definedName>
    <definedName name="현금흐름1" localSheetId="38" hidden="1">[47]수정시산표!#REF!</definedName>
    <definedName name="현금흐름1" localSheetId="39" hidden="1">[47]수정시산표!#REF!</definedName>
    <definedName name="현금흐름1" localSheetId="40" hidden="1">[47]수정시산표!#REF!</definedName>
    <definedName name="현금흐름1" localSheetId="41" hidden="1">[47]수정시산표!#REF!</definedName>
    <definedName name="현금흐름1" localSheetId="42" hidden="1">[47]수정시산표!#REF!</definedName>
    <definedName name="현금흐름1" localSheetId="43" hidden="1">[47]수정시산표!#REF!</definedName>
    <definedName name="현금흐름1" localSheetId="44" hidden="1">[47]수정시산표!#REF!</definedName>
    <definedName name="현금흐름1" localSheetId="61" hidden="1">[47]수정시산표!#REF!</definedName>
    <definedName name="현금흐름1" localSheetId="60" hidden="1">[47]수정시산표!#REF!</definedName>
    <definedName name="현금흐름1" localSheetId="47" hidden="1">[47]수정시산표!#REF!</definedName>
    <definedName name="현금흐름1" localSheetId="46" hidden="1">[47]수정시산표!#REF!</definedName>
    <definedName name="현금흐름1" localSheetId="45" hidden="1">[47]수정시산표!#REF!</definedName>
    <definedName name="현금흐름1" localSheetId="48" hidden="1">[47]수정시산표!#REF!</definedName>
    <definedName name="현금흐름1" localSheetId="50" hidden="1">[47]수정시산표!#REF!</definedName>
    <definedName name="현금흐름1" localSheetId="51" hidden="1">[47]수정시산표!#REF!</definedName>
    <definedName name="현금흐름1" localSheetId="52" hidden="1">[47]수정시산표!#REF!</definedName>
    <definedName name="현금흐름1" localSheetId="49" hidden="1">[47]수정시산표!#REF!</definedName>
    <definedName name="현금흐름1" localSheetId="55" hidden="1">[47]수정시산표!#REF!</definedName>
    <definedName name="현금흐름1" localSheetId="58" hidden="1">[47]수정시산표!#REF!</definedName>
    <definedName name="현금흐름1" localSheetId="53" hidden="1">[47]수정시산표!#REF!</definedName>
    <definedName name="현금흐름1" localSheetId="57" hidden="1">[47]수정시산표!#REF!</definedName>
    <definedName name="현금흐름1" localSheetId="59" hidden="1">[47]수정시산표!#REF!</definedName>
    <definedName name="현금흐름1" localSheetId="54" hidden="1">[47]수정시산표!#REF!</definedName>
    <definedName name="현금흐름1" localSheetId="56" hidden="1">[47]수정시산표!#REF!</definedName>
    <definedName name="현금흐름1" localSheetId="62" hidden="1">[47]수정시산표!#REF!</definedName>
    <definedName name="현금흐름1" hidden="1">[47]수정시산표!#REF!</definedName>
    <definedName name="현황" localSheetId="2">#REF!</definedName>
    <definedName name="현황" localSheetId="1">#REF!</definedName>
    <definedName name="현황" localSheetId="3">#REF!</definedName>
    <definedName name="현황" localSheetId="7">#REF!</definedName>
    <definedName name="현황" localSheetId="4">#REF!</definedName>
    <definedName name="현황" localSheetId="5">#REF!</definedName>
    <definedName name="현황" localSheetId="6">#REF!</definedName>
    <definedName name="현황" localSheetId="8">#REF!</definedName>
    <definedName name="현황" localSheetId="9">#REF!</definedName>
    <definedName name="현황" localSheetId="11">#REF!</definedName>
    <definedName name="현황" localSheetId="10">#REF!</definedName>
    <definedName name="현황" localSheetId="16">#REF!</definedName>
    <definedName name="현황" localSheetId="13">#REF!</definedName>
    <definedName name="현황" localSheetId="12">#REF!</definedName>
    <definedName name="현황" localSheetId="15">#REF!</definedName>
    <definedName name="현황" localSheetId="14">#REF!</definedName>
    <definedName name="현황" localSheetId="20">#REF!</definedName>
    <definedName name="현황" localSheetId="17">#REF!</definedName>
    <definedName name="현황" localSheetId="19">#REF!</definedName>
    <definedName name="현황" localSheetId="18">#REF!</definedName>
    <definedName name="현황" localSheetId="24">#REF!</definedName>
    <definedName name="현황" localSheetId="22">#REF!</definedName>
    <definedName name="현황" localSheetId="21">#REF!</definedName>
    <definedName name="현황" localSheetId="23">#REF!</definedName>
    <definedName name="현황" localSheetId="25">#REF!</definedName>
    <definedName name="현황" localSheetId="26">#REF!</definedName>
    <definedName name="현황" localSheetId="27">#REF!</definedName>
    <definedName name="현황" localSheetId="28">#REF!</definedName>
    <definedName name="현황" localSheetId="32">#REF!</definedName>
    <definedName name="현황" localSheetId="33">#REF!</definedName>
    <definedName name="현황" localSheetId="34">#REF!</definedName>
    <definedName name="현황" localSheetId="35">#REF!</definedName>
    <definedName name="현황" localSheetId="29">#REF!</definedName>
    <definedName name="현황" localSheetId="30">#REF!</definedName>
    <definedName name="현황" localSheetId="31">#REF!</definedName>
    <definedName name="현황" localSheetId="36">#REF!</definedName>
    <definedName name="현황" localSheetId="37">#REF!</definedName>
    <definedName name="현황" localSheetId="38">#REF!</definedName>
    <definedName name="현황" localSheetId="39">#REF!</definedName>
    <definedName name="현황" localSheetId="40">#REF!</definedName>
    <definedName name="현황" localSheetId="41">#REF!</definedName>
    <definedName name="현황" localSheetId="42">#REF!</definedName>
    <definedName name="현황" localSheetId="43">#REF!</definedName>
    <definedName name="현황" localSheetId="44">#REF!</definedName>
    <definedName name="현황" localSheetId="61">#REF!</definedName>
    <definedName name="현황" localSheetId="60">#REF!</definedName>
    <definedName name="현황" localSheetId="47">#REF!</definedName>
    <definedName name="현황" localSheetId="46">#REF!</definedName>
    <definedName name="현황" localSheetId="45">#REF!</definedName>
    <definedName name="현황" localSheetId="48">#REF!</definedName>
    <definedName name="현황" localSheetId="50">#REF!</definedName>
    <definedName name="현황" localSheetId="51">#REF!</definedName>
    <definedName name="현황" localSheetId="52">#REF!</definedName>
    <definedName name="현황" localSheetId="49">#REF!</definedName>
    <definedName name="현황" localSheetId="55">#REF!</definedName>
    <definedName name="현황" localSheetId="58">#REF!</definedName>
    <definedName name="현황" localSheetId="53">#REF!</definedName>
    <definedName name="현황" localSheetId="57">#REF!</definedName>
    <definedName name="현황" localSheetId="59">#REF!</definedName>
    <definedName name="현황" localSheetId="54">#REF!</definedName>
    <definedName name="현황" localSheetId="56">#REF!</definedName>
    <definedName name="현황" localSheetId="62">#REF!</definedName>
    <definedName name="현황">#REF!</definedName>
    <definedName name="호랑이실전" localSheetId="2">#REF!</definedName>
    <definedName name="호랑이실전" localSheetId="1">#REF!</definedName>
    <definedName name="호랑이실전" localSheetId="3">#REF!</definedName>
    <definedName name="호랑이실전" localSheetId="7">#REF!</definedName>
    <definedName name="호랑이실전" localSheetId="4">#REF!</definedName>
    <definedName name="호랑이실전" localSheetId="5">#REF!</definedName>
    <definedName name="호랑이실전" localSheetId="6">#REF!</definedName>
    <definedName name="호랑이실전" localSheetId="8">#REF!</definedName>
    <definedName name="호랑이실전" localSheetId="9">#REF!</definedName>
    <definedName name="호랑이실전" localSheetId="11">#REF!</definedName>
    <definedName name="호랑이실전" localSheetId="10">#REF!</definedName>
    <definedName name="호랑이실전" localSheetId="16">#REF!</definedName>
    <definedName name="호랑이실전" localSheetId="13">#REF!</definedName>
    <definedName name="호랑이실전" localSheetId="12">#REF!</definedName>
    <definedName name="호랑이실전" localSheetId="15">#REF!</definedName>
    <definedName name="호랑이실전" localSheetId="14">#REF!</definedName>
    <definedName name="호랑이실전" localSheetId="20">#REF!</definedName>
    <definedName name="호랑이실전" localSheetId="17">#REF!</definedName>
    <definedName name="호랑이실전" localSheetId="19">#REF!</definedName>
    <definedName name="호랑이실전" localSheetId="18">#REF!</definedName>
    <definedName name="호랑이실전" localSheetId="24">#REF!</definedName>
    <definedName name="호랑이실전" localSheetId="22">#REF!</definedName>
    <definedName name="호랑이실전" localSheetId="21">#REF!</definedName>
    <definedName name="호랑이실전" localSheetId="23">#REF!</definedName>
    <definedName name="호랑이실전" localSheetId="25">#REF!</definedName>
    <definedName name="호랑이실전" localSheetId="26">#REF!</definedName>
    <definedName name="호랑이실전" localSheetId="27">#REF!</definedName>
    <definedName name="호랑이실전" localSheetId="28">#REF!</definedName>
    <definedName name="호랑이실전" localSheetId="32">#REF!</definedName>
    <definedName name="호랑이실전" localSheetId="33">#REF!</definedName>
    <definedName name="호랑이실전" localSheetId="34">#REF!</definedName>
    <definedName name="호랑이실전" localSheetId="35">#REF!</definedName>
    <definedName name="호랑이실전" localSheetId="29">#REF!</definedName>
    <definedName name="호랑이실전" localSheetId="30">#REF!</definedName>
    <definedName name="호랑이실전" localSheetId="31">#REF!</definedName>
    <definedName name="호랑이실전" localSheetId="36">#REF!</definedName>
    <definedName name="호랑이실전" localSheetId="37">#REF!</definedName>
    <definedName name="호랑이실전" localSheetId="38">#REF!</definedName>
    <definedName name="호랑이실전" localSheetId="39">#REF!</definedName>
    <definedName name="호랑이실전" localSheetId="40">#REF!</definedName>
    <definedName name="호랑이실전" localSheetId="41">#REF!</definedName>
    <definedName name="호랑이실전" localSheetId="42">#REF!</definedName>
    <definedName name="호랑이실전" localSheetId="43">#REF!</definedName>
    <definedName name="호랑이실전" localSheetId="44">#REF!</definedName>
    <definedName name="호랑이실전" localSheetId="61">#REF!</definedName>
    <definedName name="호랑이실전" localSheetId="60">#REF!</definedName>
    <definedName name="호랑이실전" localSheetId="47">#REF!</definedName>
    <definedName name="호랑이실전" localSheetId="46">#REF!</definedName>
    <definedName name="호랑이실전" localSheetId="45">#REF!</definedName>
    <definedName name="호랑이실전" localSheetId="48">#REF!</definedName>
    <definedName name="호랑이실전" localSheetId="50">#REF!</definedName>
    <definedName name="호랑이실전" localSheetId="51">#REF!</definedName>
    <definedName name="호랑이실전" localSheetId="52">#REF!</definedName>
    <definedName name="호랑이실전" localSheetId="49">#REF!</definedName>
    <definedName name="호랑이실전" localSheetId="55">#REF!</definedName>
    <definedName name="호랑이실전" localSheetId="58">#REF!</definedName>
    <definedName name="호랑이실전" localSheetId="53">#REF!</definedName>
    <definedName name="호랑이실전" localSheetId="57">#REF!</definedName>
    <definedName name="호랑이실전" localSheetId="59">#REF!</definedName>
    <definedName name="호랑이실전" localSheetId="54">#REF!</definedName>
    <definedName name="호랑이실전" localSheetId="56">#REF!</definedName>
    <definedName name="호랑이실전" localSheetId="62">#REF!</definedName>
    <definedName name="호랑이실전">#REF!</definedName>
    <definedName name="호ㅓ호" localSheetId="2">#REF!</definedName>
    <definedName name="호ㅓ호" localSheetId="1">#REF!</definedName>
    <definedName name="호ㅓ호" localSheetId="3">#REF!</definedName>
    <definedName name="호ㅓ호" localSheetId="7">#REF!</definedName>
    <definedName name="호ㅓ호" localSheetId="4">#REF!</definedName>
    <definedName name="호ㅓ호" localSheetId="5">#REF!</definedName>
    <definedName name="호ㅓ호" localSheetId="6">#REF!</definedName>
    <definedName name="호ㅓ호" localSheetId="8">#REF!</definedName>
    <definedName name="호ㅓ호" localSheetId="9">#REF!</definedName>
    <definedName name="호ㅓ호" localSheetId="11">#REF!</definedName>
    <definedName name="호ㅓ호" localSheetId="10">#REF!</definedName>
    <definedName name="호ㅓ호" localSheetId="16">#REF!</definedName>
    <definedName name="호ㅓ호" localSheetId="13">#REF!</definedName>
    <definedName name="호ㅓ호" localSheetId="12">#REF!</definedName>
    <definedName name="호ㅓ호" localSheetId="15">#REF!</definedName>
    <definedName name="호ㅓ호" localSheetId="14">#REF!</definedName>
    <definedName name="호ㅓ호" localSheetId="20">#REF!</definedName>
    <definedName name="호ㅓ호" localSheetId="17">#REF!</definedName>
    <definedName name="호ㅓ호" localSheetId="19">#REF!</definedName>
    <definedName name="호ㅓ호" localSheetId="18">#REF!</definedName>
    <definedName name="호ㅓ호" localSheetId="24">#REF!</definedName>
    <definedName name="호ㅓ호" localSheetId="22">#REF!</definedName>
    <definedName name="호ㅓ호" localSheetId="21">#REF!</definedName>
    <definedName name="호ㅓ호" localSheetId="23">#REF!</definedName>
    <definedName name="호ㅓ호" localSheetId="25">#REF!</definedName>
    <definedName name="호ㅓ호" localSheetId="26">#REF!</definedName>
    <definedName name="호ㅓ호" localSheetId="27">#REF!</definedName>
    <definedName name="호ㅓ호" localSheetId="28">#REF!</definedName>
    <definedName name="호ㅓ호" localSheetId="32">#REF!</definedName>
    <definedName name="호ㅓ호" localSheetId="33">#REF!</definedName>
    <definedName name="호ㅓ호" localSheetId="34">#REF!</definedName>
    <definedName name="호ㅓ호" localSheetId="35">#REF!</definedName>
    <definedName name="호ㅓ호" localSheetId="29">#REF!</definedName>
    <definedName name="호ㅓ호" localSheetId="30">#REF!</definedName>
    <definedName name="호ㅓ호" localSheetId="31">#REF!</definedName>
    <definedName name="호ㅓ호" localSheetId="36">#REF!</definedName>
    <definedName name="호ㅓ호" localSheetId="37">#REF!</definedName>
    <definedName name="호ㅓ호" localSheetId="38">#REF!</definedName>
    <definedName name="호ㅓ호" localSheetId="39">#REF!</definedName>
    <definedName name="호ㅓ호" localSheetId="40">#REF!</definedName>
    <definedName name="호ㅓ호" localSheetId="41">#REF!</definedName>
    <definedName name="호ㅓ호" localSheetId="42">#REF!</definedName>
    <definedName name="호ㅓ호" localSheetId="43">#REF!</definedName>
    <definedName name="호ㅓ호" localSheetId="44">#REF!</definedName>
    <definedName name="호ㅓ호" localSheetId="61">#REF!</definedName>
    <definedName name="호ㅓ호" localSheetId="60">#REF!</definedName>
    <definedName name="호ㅓ호" localSheetId="47">#REF!</definedName>
    <definedName name="호ㅓ호" localSheetId="46">#REF!</definedName>
    <definedName name="호ㅓ호" localSheetId="45">#REF!</definedName>
    <definedName name="호ㅓ호" localSheetId="48">#REF!</definedName>
    <definedName name="호ㅓ호" localSheetId="50">#REF!</definedName>
    <definedName name="호ㅓ호" localSheetId="51">#REF!</definedName>
    <definedName name="호ㅓ호" localSheetId="52">#REF!</definedName>
    <definedName name="호ㅓ호" localSheetId="49">#REF!</definedName>
    <definedName name="호ㅓ호" localSheetId="55">#REF!</definedName>
    <definedName name="호ㅓ호" localSheetId="58">#REF!</definedName>
    <definedName name="호ㅓ호" localSheetId="53">#REF!</definedName>
    <definedName name="호ㅓ호" localSheetId="57">#REF!</definedName>
    <definedName name="호ㅓ호" localSheetId="59">#REF!</definedName>
    <definedName name="호ㅓ호" localSheetId="54">#REF!</definedName>
    <definedName name="호ㅓ호" localSheetId="56">#REF!</definedName>
    <definedName name="호ㅓ호" localSheetId="62">#REF!</definedName>
    <definedName name="호ㅓ호">#REF!</definedName>
    <definedName name="화이트" localSheetId="2">#REF!</definedName>
    <definedName name="화이트" localSheetId="1">#REF!</definedName>
    <definedName name="화이트" localSheetId="3">#REF!</definedName>
    <definedName name="화이트" localSheetId="7">#REF!</definedName>
    <definedName name="화이트" localSheetId="4">#REF!</definedName>
    <definedName name="화이트" localSheetId="5">#REF!</definedName>
    <definedName name="화이트" localSheetId="6">#REF!</definedName>
    <definedName name="화이트" localSheetId="8">#REF!</definedName>
    <definedName name="화이트" localSheetId="9">#REF!</definedName>
    <definedName name="화이트" localSheetId="11">#REF!</definedName>
    <definedName name="화이트" localSheetId="10">#REF!</definedName>
    <definedName name="화이트" localSheetId="16">#REF!</definedName>
    <definedName name="화이트" localSheetId="13">#REF!</definedName>
    <definedName name="화이트" localSheetId="12">#REF!</definedName>
    <definedName name="화이트" localSheetId="15">#REF!</definedName>
    <definedName name="화이트" localSheetId="14">#REF!</definedName>
    <definedName name="화이트" localSheetId="20">#REF!</definedName>
    <definedName name="화이트" localSheetId="17">#REF!</definedName>
    <definedName name="화이트" localSheetId="19">#REF!</definedName>
    <definedName name="화이트" localSheetId="18">#REF!</definedName>
    <definedName name="화이트" localSheetId="24">#REF!</definedName>
    <definedName name="화이트" localSheetId="22">#REF!</definedName>
    <definedName name="화이트" localSheetId="21">#REF!</definedName>
    <definedName name="화이트" localSheetId="23">#REF!</definedName>
    <definedName name="화이트" localSheetId="25">#REF!</definedName>
    <definedName name="화이트" localSheetId="26">#REF!</definedName>
    <definedName name="화이트" localSheetId="27">#REF!</definedName>
    <definedName name="화이트" localSheetId="28">#REF!</definedName>
    <definedName name="화이트" localSheetId="32">#REF!</definedName>
    <definedName name="화이트" localSheetId="33">#REF!</definedName>
    <definedName name="화이트" localSheetId="34">#REF!</definedName>
    <definedName name="화이트" localSheetId="35">#REF!</definedName>
    <definedName name="화이트" localSheetId="29">#REF!</definedName>
    <definedName name="화이트" localSheetId="30">#REF!</definedName>
    <definedName name="화이트" localSheetId="31">#REF!</definedName>
    <definedName name="화이트" localSheetId="36">#REF!</definedName>
    <definedName name="화이트" localSheetId="37">#REF!</definedName>
    <definedName name="화이트" localSheetId="38">#REF!</definedName>
    <definedName name="화이트" localSheetId="39">#REF!</definedName>
    <definedName name="화이트" localSheetId="40">#REF!</definedName>
    <definedName name="화이트" localSheetId="41">#REF!</definedName>
    <definedName name="화이트" localSheetId="42">#REF!</definedName>
    <definedName name="화이트" localSheetId="43">#REF!</definedName>
    <definedName name="화이트" localSheetId="44">#REF!</definedName>
    <definedName name="화이트" localSheetId="61">#REF!</definedName>
    <definedName name="화이트" localSheetId="60">#REF!</definedName>
    <definedName name="화이트" localSheetId="47">#REF!</definedName>
    <definedName name="화이트" localSheetId="46">#REF!</definedName>
    <definedName name="화이트" localSheetId="45">#REF!</definedName>
    <definedName name="화이트" localSheetId="48">#REF!</definedName>
    <definedName name="화이트" localSheetId="50">#REF!</definedName>
    <definedName name="화이트" localSheetId="51">#REF!</definedName>
    <definedName name="화이트" localSheetId="52">#REF!</definedName>
    <definedName name="화이트" localSheetId="49">#REF!</definedName>
    <definedName name="화이트" localSheetId="55">#REF!</definedName>
    <definedName name="화이트" localSheetId="58">#REF!</definedName>
    <definedName name="화이트" localSheetId="53">#REF!</definedName>
    <definedName name="화이트" localSheetId="57">#REF!</definedName>
    <definedName name="화이트" localSheetId="59">#REF!</definedName>
    <definedName name="화이트" localSheetId="54">#REF!</definedName>
    <definedName name="화이트" localSheetId="56">#REF!</definedName>
    <definedName name="화이트" localSheetId="62">#REF!</definedName>
    <definedName name="화이트">#REF!</definedName>
    <definedName name="환산" localSheetId="2">#REF!</definedName>
    <definedName name="환산" localSheetId="1">#REF!</definedName>
    <definedName name="환산" localSheetId="3">#REF!</definedName>
    <definedName name="환산" localSheetId="7">#REF!</definedName>
    <definedName name="환산" localSheetId="4">#REF!</definedName>
    <definedName name="환산" localSheetId="5">#REF!</definedName>
    <definedName name="환산" localSheetId="6">#REF!</definedName>
    <definedName name="환산" localSheetId="8">#REF!</definedName>
    <definedName name="환산" localSheetId="9">#REF!</definedName>
    <definedName name="환산" localSheetId="11">#REF!</definedName>
    <definedName name="환산" localSheetId="10">#REF!</definedName>
    <definedName name="환산" localSheetId="16">#REF!</definedName>
    <definedName name="환산" localSheetId="13">#REF!</definedName>
    <definedName name="환산" localSheetId="12">#REF!</definedName>
    <definedName name="환산" localSheetId="15">#REF!</definedName>
    <definedName name="환산" localSheetId="14">#REF!</definedName>
    <definedName name="환산" localSheetId="20">#REF!</definedName>
    <definedName name="환산" localSheetId="17">#REF!</definedName>
    <definedName name="환산" localSheetId="19">#REF!</definedName>
    <definedName name="환산" localSheetId="18">#REF!</definedName>
    <definedName name="환산" localSheetId="24">#REF!</definedName>
    <definedName name="환산" localSheetId="22">#REF!</definedName>
    <definedName name="환산" localSheetId="21">#REF!</definedName>
    <definedName name="환산" localSheetId="23">#REF!</definedName>
    <definedName name="환산" localSheetId="25">#REF!</definedName>
    <definedName name="환산" localSheetId="26">#REF!</definedName>
    <definedName name="환산" localSheetId="27">#REF!</definedName>
    <definedName name="환산" localSheetId="28">#REF!</definedName>
    <definedName name="환산" localSheetId="32">#REF!</definedName>
    <definedName name="환산" localSheetId="33">#REF!</definedName>
    <definedName name="환산" localSheetId="34">#REF!</definedName>
    <definedName name="환산" localSheetId="35">#REF!</definedName>
    <definedName name="환산" localSheetId="29">#REF!</definedName>
    <definedName name="환산" localSheetId="30">#REF!</definedName>
    <definedName name="환산" localSheetId="31">#REF!</definedName>
    <definedName name="환산" localSheetId="36">#REF!</definedName>
    <definedName name="환산" localSheetId="37">#REF!</definedName>
    <definedName name="환산" localSheetId="38">#REF!</definedName>
    <definedName name="환산" localSheetId="39">#REF!</definedName>
    <definedName name="환산" localSheetId="40">#REF!</definedName>
    <definedName name="환산" localSheetId="41">#REF!</definedName>
    <definedName name="환산" localSheetId="42">#REF!</definedName>
    <definedName name="환산" localSheetId="43">#REF!</definedName>
    <definedName name="환산" localSheetId="44">#REF!</definedName>
    <definedName name="환산" localSheetId="61">#REF!</definedName>
    <definedName name="환산" localSheetId="60">#REF!</definedName>
    <definedName name="환산" localSheetId="47">#REF!</definedName>
    <definedName name="환산" localSheetId="46">#REF!</definedName>
    <definedName name="환산" localSheetId="45">#REF!</definedName>
    <definedName name="환산" localSheetId="48">#REF!</definedName>
    <definedName name="환산" localSheetId="50">#REF!</definedName>
    <definedName name="환산" localSheetId="51">#REF!</definedName>
    <definedName name="환산" localSheetId="52">#REF!</definedName>
    <definedName name="환산" localSheetId="49">#REF!</definedName>
    <definedName name="환산" localSheetId="55">#REF!</definedName>
    <definedName name="환산" localSheetId="58">#REF!</definedName>
    <definedName name="환산" localSheetId="53">#REF!</definedName>
    <definedName name="환산" localSheetId="57">#REF!</definedName>
    <definedName name="환산" localSheetId="59">#REF!</definedName>
    <definedName name="환산" localSheetId="54">#REF!</definedName>
    <definedName name="환산" localSheetId="56">#REF!</definedName>
    <definedName name="환산" localSheetId="62">#REF!</definedName>
    <definedName name="환산">#REF!</definedName>
    <definedName name="회원2" localSheetId="2">BlankMacro1</definedName>
    <definedName name="회원2" localSheetId="1">BlankMacro1</definedName>
    <definedName name="회원2" localSheetId="3">BlankMacro1</definedName>
    <definedName name="회원2" localSheetId="7">BlankMacro1</definedName>
    <definedName name="회원2" localSheetId="4">BlankMacro1</definedName>
    <definedName name="회원2" localSheetId="5">BlankMacro1</definedName>
    <definedName name="회원2" localSheetId="6">BlankMacro1</definedName>
    <definedName name="회원2" localSheetId="8">BlankMacro1</definedName>
    <definedName name="회원2" localSheetId="9">BlankMacro1</definedName>
    <definedName name="회원2" localSheetId="11">BlankMacro1</definedName>
    <definedName name="회원2" localSheetId="10">BlankMacro1</definedName>
    <definedName name="회원2" localSheetId="16">BlankMacro1</definedName>
    <definedName name="회원2" localSheetId="13">BlankMacro1</definedName>
    <definedName name="회원2" localSheetId="12">BlankMacro1</definedName>
    <definedName name="회원2" localSheetId="15">BlankMacro1</definedName>
    <definedName name="회원2" localSheetId="14">BlankMacro1</definedName>
    <definedName name="회원2" localSheetId="20">BlankMacro1</definedName>
    <definedName name="회원2" localSheetId="17">BlankMacro1</definedName>
    <definedName name="회원2" localSheetId="19">BlankMacro1</definedName>
    <definedName name="회원2" localSheetId="18">BlankMacro1</definedName>
    <definedName name="회원2" localSheetId="24">BlankMacro1</definedName>
    <definedName name="회원2" localSheetId="22">BlankMacro1</definedName>
    <definedName name="회원2" localSheetId="21">BlankMacro1</definedName>
    <definedName name="회원2" localSheetId="23">BlankMacro1</definedName>
    <definedName name="회원2" localSheetId="25">BlankMacro1</definedName>
    <definedName name="회원2" localSheetId="26">BlankMacro1</definedName>
    <definedName name="회원2" localSheetId="27">BlankMacro1</definedName>
    <definedName name="회원2" localSheetId="28">BlankMacro1</definedName>
    <definedName name="회원2" localSheetId="32">BlankMacro1</definedName>
    <definedName name="회원2" localSheetId="33">BlankMacro1</definedName>
    <definedName name="회원2" localSheetId="34">BlankMacro1</definedName>
    <definedName name="회원2" localSheetId="35">BlankMacro1</definedName>
    <definedName name="회원2" localSheetId="29">BlankMacro1</definedName>
    <definedName name="회원2" localSheetId="30">BlankMacro1</definedName>
    <definedName name="회원2" localSheetId="31">BlankMacro1</definedName>
    <definedName name="회원2" localSheetId="36">BlankMacro1</definedName>
    <definedName name="회원2" localSheetId="37">BlankMacro1</definedName>
    <definedName name="회원2" localSheetId="38">BlankMacro1</definedName>
    <definedName name="회원2" localSheetId="39">BlankMacro1</definedName>
    <definedName name="회원2" localSheetId="40">BlankMacro1</definedName>
    <definedName name="회원2" localSheetId="41">BlankMacro1</definedName>
    <definedName name="회원2" localSheetId="42">BlankMacro1</definedName>
    <definedName name="회원2" localSheetId="43">BlankMacro1</definedName>
    <definedName name="회원2" localSheetId="44">BlankMacro1</definedName>
    <definedName name="회원2" localSheetId="61">BlankMacro1</definedName>
    <definedName name="회원2" localSheetId="60">BlankMacro1</definedName>
    <definedName name="회원2" localSheetId="47">BlankMacro1</definedName>
    <definedName name="회원2" localSheetId="46">BlankMacro1</definedName>
    <definedName name="회원2" localSheetId="45">BlankMacro1</definedName>
    <definedName name="회원2" localSheetId="48">BlankMacro1</definedName>
    <definedName name="회원2" localSheetId="50">BlankMacro1</definedName>
    <definedName name="회원2" localSheetId="51">BlankMacro1</definedName>
    <definedName name="회원2" localSheetId="52">BlankMacro1</definedName>
    <definedName name="회원2" localSheetId="49">BlankMacro1</definedName>
    <definedName name="회원2" localSheetId="55">BlankMacro1</definedName>
    <definedName name="회원2" localSheetId="58">BlankMacro1</definedName>
    <definedName name="회원2" localSheetId="53">BlankMacro1</definedName>
    <definedName name="회원2" localSheetId="57">BlankMacro1</definedName>
    <definedName name="회원2" localSheetId="59">BlankMacro1</definedName>
    <definedName name="회원2" localSheetId="54">BlankMacro1</definedName>
    <definedName name="회원2" localSheetId="56">BlankMacro1</definedName>
    <definedName name="회원2" localSheetId="62">BlankMacro1</definedName>
    <definedName name="회원2">BlankMacro1</definedName>
    <definedName name="회원3" localSheetId="2">BlankMacro1</definedName>
    <definedName name="회원3" localSheetId="1">BlankMacro1</definedName>
    <definedName name="회원3" localSheetId="3">BlankMacro1</definedName>
    <definedName name="회원3" localSheetId="7">BlankMacro1</definedName>
    <definedName name="회원3" localSheetId="4">BlankMacro1</definedName>
    <definedName name="회원3" localSheetId="5">BlankMacro1</definedName>
    <definedName name="회원3" localSheetId="6">BlankMacro1</definedName>
    <definedName name="회원3" localSheetId="8">BlankMacro1</definedName>
    <definedName name="회원3" localSheetId="9">BlankMacro1</definedName>
    <definedName name="회원3" localSheetId="11">BlankMacro1</definedName>
    <definedName name="회원3" localSheetId="10">BlankMacro1</definedName>
    <definedName name="회원3" localSheetId="16">BlankMacro1</definedName>
    <definedName name="회원3" localSheetId="13">BlankMacro1</definedName>
    <definedName name="회원3" localSheetId="12">BlankMacro1</definedName>
    <definedName name="회원3" localSheetId="15">BlankMacro1</definedName>
    <definedName name="회원3" localSheetId="14">BlankMacro1</definedName>
    <definedName name="회원3" localSheetId="20">BlankMacro1</definedName>
    <definedName name="회원3" localSheetId="17">BlankMacro1</definedName>
    <definedName name="회원3" localSheetId="19">BlankMacro1</definedName>
    <definedName name="회원3" localSheetId="18">BlankMacro1</definedName>
    <definedName name="회원3" localSheetId="24">BlankMacro1</definedName>
    <definedName name="회원3" localSheetId="22">BlankMacro1</definedName>
    <definedName name="회원3" localSheetId="21">BlankMacro1</definedName>
    <definedName name="회원3" localSheetId="23">BlankMacro1</definedName>
    <definedName name="회원3" localSheetId="25">BlankMacro1</definedName>
    <definedName name="회원3" localSheetId="26">BlankMacro1</definedName>
    <definedName name="회원3" localSheetId="27">BlankMacro1</definedName>
    <definedName name="회원3" localSheetId="28">BlankMacro1</definedName>
    <definedName name="회원3" localSheetId="32">BlankMacro1</definedName>
    <definedName name="회원3" localSheetId="33">BlankMacro1</definedName>
    <definedName name="회원3" localSheetId="34">BlankMacro1</definedName>
    <definedName name="회원3" localSheetId="35">BlankMacro1</definedName>
    <definedName name="회원3" localSheetId="29">BlankMacro1</definedName>
    <definedName name="회원3" localSheetId="30">BlankMacro1</definedName>
    <definedName name="회원3" localSheetId="31">BlankMacro1</definedName>
    <definedName name="회원3" localSheetId="36">BlankMacro1</definedName>
    <definedName name="회원3" localSheetId="37">BlankMacro1</definedName>
    <definedName name="회원3" localSheetId="38">BlankMacro1</definedName>
    <definedName name="회원3" localSheetId="39">BlankMacro1</definedName>
    <definedName name="회원3" localSheetId="40">BlankMacro1</definedName>
    <definedName name="회원3" localSheetId="41">BlankMacro1</definedName>
    <definedName name="회원3" localSheetId="42">BlankMacro1</definedName>
    <definedName name="회원3" localSheetId="43">BlankMacro1</definedName>
    <definedName name="회원3" localSheetId="44">BlankMacro1</definedName>
    <definedName name="회원3" localSheetId="61">BlankMacro1</definedName>
    <definedName name="회원3" localSheetId="60">BlankMacro1</definedName>
    <definedName name="회원3" localSheetId="47">BlankMacro1</definedName>
    <definedName name="회원3" localSheetId="46">BlankMacro1</definedName>
    <definedName name="회원3" localSheetId="45">BlankMacro1</definedName>
    <definedName name="회원3" localSheetId="48">BlankMacro1</definedName>
    <definedName name="회원3" localSheetId="50">BlankMacro1</definedName>
    <definedName name="회원3" localSheetId="51">BlankMacro1</definedName>
    <definedName name="회원3" localSheetId="52">BlankMacro1</definedName>
    <definedName name="회원3" localSheetId="49">BlankMacro1</definedName>
    <definedName name="회원3" localSheetId="55">BlankMacro1</definedName>
    <definedName name="회원3" localSheetId="58">BlankMacro1</definedName>
    <definedName name="회원3" localSheetId="53">BlankMacro1</definedName>
    <definedName name="회원3" localSheetId="57">BlankMacro1</definedName>
    <definedName name="회원3" localSheetId="59">BlankMacro1</definedName>
    <definedName name="회원3" localSheetId="54">BlankMacro1</definedName>
    <definedName name="회원3" localSheetId="56">BlankMacro1</definedName>
    <definedName name="회원3" localSheetId="62">BlankMacro1</definedName>
    <definedName name="회원3">BlankMacro1</definedName>
    <definedName name="회전도" localSheetId="2">#REF!</definedName>
    <definedName name="회전도" localSheetId="1">#REF!</definedName>
    <definedName name="회전도" localSheetId="3">#REF!</definedName>
    <definedName name="회전도" localSheetId="7">#REF!</definedName>
    <definedName name="회전도" localSheetId="4">#REF!</definedName>
    <definedName name="회전도" localSheetId="5">#REF!</definedName>
    <definedName name="회전도" localSheetId="6">#REF!</definedName>
    <definedName name="회전도" localSheetId="8">#REF!</definedName>
    <definedName name="회전도" localSheetId="9">#REF!</definedName>
    <definedName name="회전도" localSheetId="11">#REF!</definedName>
    <definedName name="회전도" localSheetId="10">#REF!</definedName>
    <definedName name="회전도" localSheetId="16">#REF!</definedName>
    <definedName name="회전도" localSheetId="13">#REF!</definedName>
    <definedName name="회전도" localSheetId="12">#REF!</definedName>
    <definedName name="회전도" localSheetId="15">#REF!</definedName>
    <definedName name="회전도" localSheetId="14">#REF!</definedName>
    <definedName name="회전도" localSheetId="20">#REF!</definedName>
    <definedName name="회전도" localSheetId="17">#REF!</definedName>
    <definedName name="회전도" localSheetId="19">#REF!</definedName>
    <definedName name="회전도" localSheetId="18">#REF!</definedName>
    <definedName name="회전도" localSheetId="24">#REF!</definedName>
    <definedName name="회전도" localSheetId="22">#REF!</definedName>
    <definedName name="회전도" localSheetId="21">#REF!</definedName>
    <definedName name="회전도" localSheetId="23">#REF!</definedName>
    <definedName name="회전도" localSheetId="25">#REF!</definedName>
    <definedName name="회전도" localSheetId="26">#REF!</definedName>
    <definedName name="회전도" localSheetId="27">#REF!</definedName>
    <definedName name="회전도" localSheetId="28">#REF!</definedName>
    <definedName name="회전도" localSheetId="32">#REF!</definedName>
    <definedName name="회전도" localSheetId="33">#REF!</definedName>
    <definedName name="회전도" localSheetId="34">#REF!</definedName>
    <definedName name="회전도" localSheetId="35">#REF!</definedName>
    <definedName name="회전도" localSheetId="29">#REF!</definedName>
    <definedName name="회전도" localSheetId="30">#REF!</definedName>
    <definedName name="회전도" localSheetId="31">#REF!</definedName>
    <definedName name="회전도" localSheetId="36">#REF!</definedName>
    <definedName name="회전도" localSheetId="37">#REF!</definedName>
    <definedName name="회전도" localSheetId="38">#REF!</definedName>
    <definedName name="회전도" localSheetId="39">#REF!</definedName>
    <definedName name="회전도" localSheetId="40">#REF!</definedName>
    <definedName name="회전도" localSheetId="41">#REF!</definedName>
    <definedName name="회전도" localSheetId="42">#REF!</definedName>
    <definedName name="회전도" localSheetId="43">#REF!</definedName>
    <definedName name="회전도" localSheetId="44">#REF!</definedName>
    <definedName name="회전도" localSheetId="61">#REF!</definedName>
    <definedName name="회전도" localSheetId="60">#REF!</definedName>
    <definedName name="회전도" localSheetId="47">#REF!</definedName>
    <definedName name="회전도" localSheetId="46">#REF!</definedName>
    <definedName name="회전도" localSheetId="45">#REF!</definedName>
    <definedName name="회전도" localSheetId="48">#REF!</definedName>
    <definedName name="회전도" localSheetId="50">#REF!</definedName>
    <definedName name="회전도" localSheetId="51">#REF!</definedName>
    <definedName name="회전도" localSheetId="52">#REF!</definedName>
    <definedName name="회전도" localSheetId="49">#REF!</definedName>
    <definedName name="회전도" localSheetId="55">#REF!</definedName>
    <definedName name="회전도" localSheetId="58">#REF!</definedName>
    <definedName name="회전도" localSheetId="53">#REF!</definedName>
    <definedName name="회전도" localSheetId="57">#REF!</definedName>
    <definedName name="회전도" localSheetId="59">#REF!</definedName>
    <definedName name="회전도" localSheetId="54">#REF!</definedName>
    <definedName name="회전도" localSheetId="56">#REF!</definedName>
    <definedName name="회전도" localSheetId="62">#REF!</definedName>
    <definedName name="회전도">#REF!</definedName>
    <definedName name="회차계좌" localSheetId="2">[0]!BenotaPrn</definedName>
    <definedName name="회차계좌" localSheetId="1">[0]!BenotaPrn</definedName>
    <definedName name="회차계좌" localSheetId="3">[0]!BenotaPrn</definedName>
    <definedName name="회차계좌" localSheetId="7">[0]!BenotaPrn</definedName>
    <definedName name="회차계좌" localSheetId="4">[0]!BenotaPrn</definedName>
    <definedName name="회차계좌" localSheetId="5">[0]!BenotaPrn</definedName>
    <definedName name="회차계좌" localSheetId="6">[0]!BenotaPrn</definedName>
    <definedName name="회차계좌" localSheetId="8">[0]!BenotaPrn</definedName>
    <definedName name="회차계좌" localSheetId="9">[0]!BenotaPrn</definedName>
    <definedName name="회차계좌" localSheetId="11">[0]!BenotaPrn</definedName>
    <definedName name="회차계좌" localSheetId="10">[0]!BenotaPrn</definedName>
    <definedName name="회차계좌" localSheetId="16">[0]!BenotaPrn</definedName>
    <definedName name="회차계좌" localSheetId="13">[0]!BenotaPrn</definedName>
    <definedName name="회차계좌" localSheetId="12">[0]!BenotaPrn</definedName>
    <definedName name="회차계좌" localSheetId="15">[0]!BenotaPrn</definedName>
    <definedName name="회차계좌" localSheetId="14">[0]!BenotaPrn</definedName>
    <definedName name="회차계좌" localSheetId="20">[0]!BenotaPrn</definedName>
    <definedName name="회차계좌" localSheetId="17">[0]!BenotaPrn</definedName>
    <definedName name="회차계좌" localSheetId="19">[0]!BenotaPrn</definedName>
    <definedName name="회차계좌" localSheetId="18">[0]!BenotaPrn</definedName>
    <definedName name="회차계좌" localSheetId="24">[0]!BenotaPrn</definedName>
    <definedName name="회차계좌" localSheetId="22">[0]!BenotaPrn</definedName>
    <definedName name="회차계좌" localSheetId="21">[0]!BenotaPrn</definedName>
    <definedName name="회차계좌" localSheetId="23">[0]!BenotaPrn</definedName>
    <definedName name="회차계좌" localSheetId="25">[0]!BenotaPrn</definedName>
    <definedName name="회차계좌" localSheetId="26">[0]!BenotaPrn</definedName>
    <definedName name="회차계좌" localSheetId="27">[0]!BenotaPrn</definedName>
    <definedName name="회차계좌" localSheetId="28">[0]!BenotaPrn</definedName>
    <definedName name="회차계좌" localSheetId="32">[0]!BenotaPrn</definedName>
    <definedName name="회차계좌" localSheetId="33">[0]!BenotaPrn</definedName>
    <definedName name="회차계좌" localSheetId="34">[0]!BenotaPrn</definedName>
    <definedName name="회차계좌" localSheetId="35">[0]!BenotaPrn</definedName>
    <definedName name="회차계좌" localSheetId="29">[0]!BenotaPrn</definedName>
    <definedName name="회차계좌" localSheetId="30">[0]!BenotaPrn</definedName>
    <definedName name="회차계좌" localSheetId="31">[0]!BenotaPrn</definedName>
    <definedName name="회차계좌" localSheetId="36">[0]!BenotaPrn</definedName>
    <definedName name="회차계좌" localSheetId="37">[0]!BenotaPrn</definedName>
    <definedName name="회차계좌" localSheetId="38">[0]!BenotaPrn</definedName>
    <definedName name="회차계좌" localSheetId="39">[0]!BenotaPrn</definedName>
    <definedName name="회차계좌" localSheetId="40">[0]!BenotaPrn</definedName>
    <definedName name="회차계좌" localSheetId="41">[0]!BenotaPrn</definedName>
    <definedName name="회차계좌" localSheetId="42">[0]!BenotaPrn</definedName>
    <definedName name="회차계좌" localSheetId="43">[0]!BenotaPrn</definedName>
    <definedName name="회차계좌" localSheetId="44">[0]!BenotaPrn</definedName>
    <definedName name="회차계좌" localSheetId="61">[0]!BenotaPrn</definedName>
    <definedName name="회차계좌" localSheetId="60">[0]!BenotaPrn</definedName>
    <definedName name="회차계좌" localSheetId="47">[0]!BenotaPrn</definedName>
    <definedName name="회차계좌" localSheetId="46">[0]!BenotaPrn</definedName>
    <definedName name="회차계좌" localSheetId="45">[0]!BenotaPrn</definedName>
    <definedName name="회차계좌" localSheetId="48">[0]!BenotaPrn</definedName>
    <definedName name="회차계좌" localSheetId="50">[0]!BenotaPrn</definedName>
    <definedName name="회차계좌" localSheetId="51">[0]!BenotaPrn</definedName>
    <definedName name="회차계좌" localSheetId="52">[0]!BenotaPrn</definedName>
    <definedName name="회차계좌" localSheetId="49">[0]!BenotaPrn</definedName>
    <definedName name="회차계좌" localSheetId="55">[0]!BenotaPrn</definedName>
    <definedName name="회차계좌" localSheetId="58">[0]!BenotaPrn</definedName>
    <definedName name="회차계좌" localSheetId="53">[0]!BenotaPrn</definedName>
    <definedName name="회차계좌" localSheetId="57">[0]!BenotaPrn</definedName>
    <definedName name="회차계좌" localSheetId="59">[0]!BenotaPrn</definedName>
    <definedName name="회차계좌" localSheetId="54">[0]!BenotaPrn</definedName>
    <definedName name="회차계좌" localSheetId="56">[0]!BenotaPrn</definedName>
    <definedName name="회차계좌" localSheetId="62">[0]!BenotaPrn</definedName>
    <definedName name="회차계좌">[0]!BenotaPrn</definedName>
    <definedName name="ㅏㅓㅣㅣ" localSheetId="2">[0]!BenotaPrn</definedName>
    <definedName name="ㅏㅓㅣㅣ" localSheetId="1">[0]!BenotaPrn</definedName>
    <definedName name="ㅏㅓㅣㅣ" localSheetId="3">[0]!BenotaPrn</definedName>
    <definedName name="ㅏㅓㅣㅣ" localSheetId="7">[0]!BenotaPrn</definedName>
    <definedName name="ㅏㅓㅣㅣ" localSheetId="4">[0]!BenotaPrn</definedName>
    <definedName name="ㅏㅓㅣㅣ" localSheetId="5">[0]!BenotaPrn</definedName>
    <definedName name="ㅏㅓㅣㅣ" localSheetId="6">[0]!BenotaPrn</definedName>
    <definedName name="ㅏㅓㅣㅣ" localSheetId="8">[0]!BenotaPrn</definedName>
    <definedName name="ㅏㅓㅣㅣ" localSheetId="9">[0]!BenotaPrn</definedName>
    <definedName name="ㅏㅓㅣㅣ" localSheetId="11">[0]!BenotaPrn</definedName>
    <definedName name="ㅏㅓㅣㅣ" localSheetId="10">[0]!BenotaPrn</definedName>
    <definedName name="ㅏㅓㅣㅣ" localSheetId="16">[0]!BenotaPrn</definedName>
    <definedName name="ㅏㅓㅣㅣ" localSheetId="13">[0]!BenotaPrn</definedName>
    <definedName name="ㅏㅓㅣㅣ" localSheetId="12">[0]!BenotaPrn</definedName>
    <definedName name="ㅏㅓㅣㅣ" localSheetId="15">[0]!BenotaPrn</definedName>
    <definedName name="ㅏㅓㅣㅣ" localSheetId="14">[0]!BenotaPrn</definedName>
    <definedName name="ㅏㅓㅣㅣ" localSheetId="20">[0]!BenotaPrn</definedName>
    <definedName name="ㅏㅓㅣㅣ" localSheetId="17">[0]!BenotaPrn</definedName>
    <definedName name="ㅏㅓㅣㅣ" localSheetId="19">[0]!BenotaPrn</definedName>
    <definedName name="ㅏㅓㅣㅣ" localSheetId="18">[0]!BenotaPrn</definedName>
    <definedName name="ㅏㅓㅣㅣ" localSheetId="24">[0]!BenotaPrn</definedName>
    <definedName name="ㅏㅓㅣㅣ" localSheetId="22">[0]!BenotaPrn</definedName>
    <definedName name="ㅏㅓㅣㅣ" localSheetId="21">[0]!BenotaPrn</definedName>
    <definedName name="ㅏㅓㅣㅣ" localSheetId="23">[0]!BenotaPrn</definedName>
    <definedName name="ㅏㅓㅣㅣ" localSheetId="25">[0]!BenotaPrn</definedName>
    <definedName name="ㅏㅓㅣㅣ" localSheetId="26">[0]!BenotaPrn</definedName>
    <definedName name="ㅏㅓㅣㅣ" localSheetId="27">[0]!BenotaPrn</definedName>
    <definedName name="ㅏㅓㅣㅣ" localSheetId="28">[0]!BenotaPrn</definedName>
    <definedName name="ㅏㅓㅣㅣ" localSheetId="32">[0]!BenotaPrn</definedName>
    <definedName name="ㅏㅓㅣㅣ" localSheetId="33">[0]!BenotaPrn</definedName>
    <definedName name="ㅏㅓㅣㅣ" localSheetId="34">[0]!BenotaPrn</definedName>
    <definedName name="ㅏㅓㅣㅣ" localSheetId="35">[0]!BenotaPrn</definedName>
    <definedName name="ㅏㅓㅣㅣ" localSheetId="29">[0]!BenotaPrn</definedName>
    <definedName name="ㅏㅓㅣㅣ" localSheetId="30">[0]!BenotaPrn</definedName>
    <definedName name="ㅏㅓㅣㅣ" localSheetId="31">[0]!BenotaPrn</definedName>
    <definedName name="ㅏㅓㅣㅣ" localSheetId="36">[0]!BenotaPrn</definedName>
    <definedName name="ㅏㅓㅣㅣ" localSheetId="37">[0]!BenotaPrn</definedName>
    <definedName name="ㅏㅓㅣㅣ" localSheetId="38">[0]!BenotaPrn</definedName>
    <definedName name="ㅏㅓㅣㅣ" localSheetId="39">[0]!BenotaPrn</definedName>
    <definedName name="ㅏㅓㅣㅣ" localSheetId="40">[0]!BenotaPrn</definedName>
    <definedName name="ㅏㅓㅣㅣ" localSheetId="41">[0]!BenotaPrn</definedName>
    <definedName name="ㅏㅓㅣㅣ" localSheetId="42">[0]!BenotaPrn</definedName>
    <definedName name="ㅏㅓㅣㅣ" localSheetId="43">[0]!BenotaPrn</definedName>
    <definedName name="ㅏㅓㅣㅣ" localSheetId="44">[0]!BenotaPrn</definedName>
    <definedName name="ㅏㅓㅣㅣ" localSheetId="61">[0]!BenotaPrn</definedName>
    <definedName name="ㅏㅓㅣㅣ" localSheetId="60">[0]!BenotaPrn</definedName>
    <definedName name="ㅏㅓㅣㅣ" localSheetId="47">[0]!BenotaPrn</definedName>
    <definedName name="ㅏㅓㅣㅣ" localSheetId="46">[0]!BenotaPrn</definedName>
    <definedName name="ㅏㅓㅣㅣ" localSheetId="45">[0]!BenotaPrn</definedName>
    <definedName name="ㅏㅓㅣㅣ" localSheetId="48">[0]!BenotaPrn</definedName>
    <definedName name="ㅏㅓㅣㅣ" localSheetId="50">[0]!BenotaPrn</definedName>
    <definedName name="ㅏㅓㅣㅣ" localSheetId="51">[0]!BenotaPrn</definedName>
    <definedName name="ㅏㅓㅣㅣ" localSheetId="52">[0]!BenotaPrn</definedName>
    <definedName name="ㅏㅓㅣㅣ" localSheetId="49">[0]!BenotaPrn</definedName>
    <definedName name="ㅏㅓㅣㅣ" localSheetId="55">[0]!BenotaPrn</definedName>
    <definedName name="ㅏㅓㅣㅣ" localSheetId="58">[0]!BenotaPrn</definedName>
    <definedName name="ㅏㅓㅣㅣ" localSheetId="53">[0]!BenotaPrn</definedName>
    <definedName name="ㅏㅓㅣㅣ" localSheetId="57">[0]!BenotaPrn</definedName>
    <definedName name="ㅏㅓㅣㅣ" localSheetId="59">[0]!BenotaPrn</definedName>
    <definedName name="ㅏㅓㅣㅣ" localSheetId="54">[0]!BenotaPrn</definedName>
    <definedName name="ㅏㅓㅣㅣ" localSheetId="56">[0]!BenotaPrn</definedName>
    <definedName name="ㅏㅓㅣㅣ" localSheetId="62">[0]!BenotaPrn</definedName>
    <definedName name="ㅏㅓㅣㅣ">[0]!BenotaPrn</definedName>
    <definedName name="ㅓㅎㄿ" localSheetId="2">#REF!</definedName>
    <definedName name="ㅓㅎㄿ" localSheetId="1">#REF!</definedName>
    <definedName name="ㅓㅎㄿ" localSheetId="3">#REF!</definedName>
    <definedName name="ㅓㅎㄿ" localSheetId="7">#REF!</definedName>
    <definedName name="ㅓㅎㄿ" localSheetId="4">#REF!</definedName>
    <definedName name="ㅓㅎㄿ" localSheetId="5">#REF!</definedName>
    <definedName name="ㅓㅎㄿ" localSheetId="6">#REF!</definedName>
    <definedName name="ㅓㅎㄿ" localSheetId="8">#REF!</definedName>
    <definedName name="ㅓㅎㄿ" localSheetId="9">#REF!</definedName>
    <definedName name="ㅓㅎㄿ" localSheetId="11">#REF!</definedName>
    <definedName name="ㅓㅎㄿ" localSheetId="10">#REF!</definedName>
    <definedName name="ㅓㅎㄿ" localSheetId="16">#REF!</definedName>
    <definedName name="ㅓㅎㄿ" localSheetId="13">#REF!</definedName>
    <definedName name="ㅓㅎㄿ" localSheetId="12">#REF!</definedName>
    <definedName name="ㅓㅎㄿ" localSheetId="15">#REF!</definedName>
    <definedName name="ㅓㅎㄿ" localSheetId="14">#REF!</definedName>
    <definedName name="ㅓㅎㄿ" localSheetId="20">#REF!</definedName>
    <definedName name="ㅓㅎㄿ" localSheetId="17">#REF!</definedName>
    <definedName name="ㅓㅎㄿ" localSheetId="19">#REF!</definedName>
    <definedName name="ㅓㅎㄿ" localSheetId="18">#REF!</definedName>
    <definedName name="ㅓㅎㄿ" localSheetId="24">#REF!</definedName>
    <definedName name="ㅓㅎㄿ" localSheetId="22">#REF!</definedName>
    <definedName name="ㅓㅎㄿ" localSheetId="21">#REF!</definedName>
    <definedName name="ㅓㅎㄿ" localSheetId="23">#REF!</definedName>
    <definedName name="ㅓㅎㄿ" localSheetId="25">#REF!</definedName>
    <definedName name="ㅓㅎㄿ" localSheetId="26">#REF!</definedName>
    <definedName name="ㅓㅎㄿ" localSheetId="27">#REF!</definedName>
    <definedName name="ㅓㅎㄿ" localSheetId="28">#REF!</definedName>
    <definedName name="ㅓㅎㄿ" localSheetId="32">#REF!</definedName>
    <definedName name="ㅓㅎㄿ" localSheetId="33">#REF!</definedName>
    <definedName name="ㅓㅎㄿ" localSheetId="34">#REF!</definedName>
    <definedName name="ㅓㅎㄿ" localSheetId="35">#REF!</definedName>
    <definedName name="ㅓㅎㄿ" localSheetId="29">#REF!</definedName>
    <definedName name="ㅓㅎㄿ" localSheetId="30">#REF!</definedName>
    <definedName name="ㅓㅎㄿ" localSheetId="31">#REF!</definedName>
    <definedName name="ㅓㅎㄿ" localSheetId="36">#REF!</definedName>
    <definedName name="ㅓㅎㄿ" localSheetId="37">#REF!</definedName>
    <definedName name="ㅓㅎㄿ" localSheetId="38">#REF!</definedName>
    <definedName name="ㅓㅎㄿ" localSheetId="39">#REF!</definedName>
    <definedName name="ㅓㅎㄿ" localSheetId="40">#REF!</definedName>
    <definedName name="ㅓㅎㄿ" localSheetId="41">#REF!</definedName>
    <definedName name="ㅓㅎㄿ" localSheetId="42">#REF!</definedName>
    <definedName name="ㅓㅎㄿ" localSheetId="43">#REF!</definedName>
    <definedName name="ㅓㅎㄿ" localSheetId="44">#REF!</definedName>
    <definedName name="ㅓㅎㄿ" localSheetId="61">#REF!</definedName>
    <definedName name="ㅓㅎㄿ" localSheetId="60">#REF!</definedName>
    <definedName name="ㅓㅎㄿ" localSheetId="47">#REF!</definedName>
    <definedName name="ㅓㅎㄿ" localSheetId="46">#REF!</definedName>
    <definedName name="ㅓㅎㄿ" localSheetId="45">#REF!</definedName>
    <definedName name="ㅓㅎㄿ" localSheetId="48">#REF!</definedName>
    <definedName name="ㅓㅎㄿ" localSheetId="50">#REF!</definedName>
    <definedName name="ㅓㅎㄿ" localSheetId="51">#REF!</definedName>
    <definedName name="ㅓㅎㄿ" localSheetId="52">#REF!</definedName>
    <definedName name="ㅓㅎㄿ" localSheetId="49">#REF!</definedName>
    <definedName name="ㅓㅎㄿ" localSheetId="55">#REF!</definedName>
    <definedName name="ㅓㅎㄿ" localSheetId="58">#REF!</definedName>
    <definedName name="ㅓㅎㄿ" localSheetId="53">#REF!</definedName>
    <definedName name="ㅓㅎㄿ" localSheetId="57">#REF!</definedName>
    <definedName name="ㅓㅎㄿ" localSheetId="59">#REF!</definedName>
    <definedName name="ㅓㅎㄿ" localSheetId="54">#REF!</definedName>
    <definedName name="ㅓㅎㄿ" localSheetId="56">#REF!</definedName>
    <definedName name="ㅓㅎㄿ" localSheetId="62">#REF!</definedName>
    <definedName name="ㅓㅎㄿ">#REF!</definedName>
    <definedName name="ㅓㅑ" localSheetId="2">'[48]UL-FORM'!#REF!</definedName>
    <definedName name="ㅓㅑ" localSheetId="1">'[48]UL-FORM'!#REF!</definedName>
    <definedName name="ㅓㅑ" localSheetId="3">'[48]UL-FORM'!#REF!</definedName>
    <definedName name="ㅓㅑ" localSheetId="7">'[48]UL-FORM'!#REF!</definedName>
    <definedName name="ㅓㅑ" localSheetId="4">'[48]UL-FORM'!#REF!</definedName>
    <definedName name="ㅓㅑ" localSheetId="5">'[48]UL-FORM'!#REF!</definedName>
    <definedName name="ㅓㅑ" localSheetId="6">'[48]UL-FORM'!#REF!</definedName>
    <definedName name="ㅓㅑ" localSheetId="8">'[48]UL-FORM'!#REF!</definedName>
    <definedName name="ㅓㅑ" localSheetId="9">'[48]UL-FORM'!#REF!</definedName>
    <definedName name="ㅓㅑ" localSheetId="11">'[48]UL-FORM'!#REF!</definedName>
    <definedName name="ㅓㅑ" localSheetId="10">'[48]UL-FORM'!#REF!</definedName>
    <definedName name="ㅓㅑ" localSheetId="16">'[48]UL-FORM'!#REF!</definedName>
    <definedName name="ㅓㅑ" localSheetId="13">'[48]UL-FORM'!#REF!</definedName>
    <definedName name="ㅓㅑ" localSheetId="12">'[48]UL-FORM'!#REF!</definedName>
    <definedName name="ㅓㅑ" localSheetId="15">'[48]UL-FORM'!#REF!</definedName>
    <definedName name="ㅓㅑ" localSheetId="14">'[48]UL-FORM'!#REF!</definedName>
    <definedName name="ㅓㅑ" localSheetId="20">'[48]UL-FORM'!#REF!</definedName>
    <definedName name="ㅓㅑ" localSheetId="17">'[48]UL-FORM'!#REF!</definedName>
    <definedName name="ㅓㅑ" localSheetId="19">'[48]UL-FORM'!#REF!</definedName>
    <definedName name="ㅓㅑ" localSheetId="18">'[48]UL-FORM'!#REF!</definedName>
    <definedName name="ㅓㅑ" localSheetId="24">'[48]UL-FORM'!#REF!</definedName>
    <definedName name="ㅓㅑ" localSheetId="22">'[48]UL-FORM'!#REF!</definedName>
    <definedName name="ㅓㅑ" localSheetId="21">'[48]UL-FORM'!#REF!</definedName>
    <definedName name="ㅓㅑ" localSheetId="23">'[48]UL-FORM'!#REF!</definedName>
    <definedName name="ㅓㅑ" localSheetId="25">'[48]UL-FORM'!#REF!</definedName>
    <definedName name="ㅓㅑ" localSheetId="26">'[48]UL-FORM'!#REF!</definedName>
    <definedName name="ㅓㅑ" localSheetId="27">'[48]UL-FORM'!#REF!</definedName>
    <definedName name="ㅓㅑ" localSheetId="28">'[48]UL-FORM'!#REF!</definedName>
    <definedName name="ㅓㅑ" localSheetId="32">'[48]UL-FORM'!#REF!</definedName>
    <definedName name="ㅓㅑ" localSheetId="33">'[48]UL-FORM'!#REF!</definedName>
    <definedName name="ㅓㅑ" localSheetId="34">'[48]UL-FORM'!#REF!</definedName>
    <definedName name="ㅓㅑ" localSheetId="35">'[48]UL-FORM'!#REF!</definedName>
    <definedName name="ㅓㅑ" localSheetId="29">'[48]UL-FORM'!#REF!</definedName>
    <definedName name="ㅓㅑ" localSheetId="30">'[48]UL-FORM'!#REF!</definedName>
    <definedName name="ㅓㅑ" localSheetId="31">'[48]UL-FORM'!#REF!</definedName>
    <definedName name="ㅓㅑ" localSheetId="36">'[48]UL-FORM'!#REF!</definedName>
    <definedName name="ㅓㅑ" localSheetId="37">'[48]UL-FORM'!#REF!</definedName>
    <definedName name="ㅓㅑ" localSheetId="38">'[48]UL-FORM'!#REF!</definedName>
    <definedName name="ㅓㅑ" localSheetId="39">'[48]UL-FORM'!#REF!</definedName>
    <definedName name="ㅓㅑ" localSheetId="40">'[48]UL-FORM'!#REF!</definedName>
    <definedName name="ㅓㅑ" localSheetId="41">'[48]UL-FORM'!#REF!</definedName>
    <definedName name="ㅓㅑ" localSheetId="42">'[48]UL-FORM'!#REF!</definedName>
    <definedName name="ㅓㅑ" localSheetId="43">'[48]UL-FORM'!#REF!</definedName>
    <definedName name="ㅓㅑ" localSheetId="44">'[48]UL-FORM'!#REF!</definedName>
    <definedName name="ㅓㅑ" localSheetId="61">'[48]UL-FORM'!#REF!</definedName>
    <definedName name="ㅓㅑ" localSheetId="60">'[48]UL-FORM'!#REF!</definedName>
    <definedName name="ㅓㅑ" localSheetId="47">'[48]UL-FORM'!#REF!</definedName>
    <definedName name="ㅓㅑ" localSheetId="46">'[48]UL-FORM'!#REF!</definedName>
    <definedName name="ㅓㅑ" localSheetId="45">'[48]UL-FORM'!#REF!</definedName>
    <definedName name="ㅓㅑ" localSheetId="48">'[48]UL-FORM'!#REF!</definedName>
    <definedName name="ㅓㅑ" localSheetId="50">'[48]UL-FORM'!#REF!</definedName>
    <definedName name="ㅓㅑ" localSheetId="51">'[48]UL-FORM'!#REF!</definedName>
    <definedName name="ㅓㅑ" localSheetId="52">'[48]UL-FORM'!#REF!</definedName>
    <definedName name="ㅓㅑ" localSheetId="49">'[48]UL-FORM'!#REF!</definedName>
    <definedName name="ㅓㅑ" localSheetId="55">'[48]UL-FORM'!#REF!</definedName>
    <definedName name="ㅓㅑ" localSheetId="58">'[48]UL-FORM'!#REF!</definedName>
    <definedName name="ㅓㅑ" localSheetId="53">'[48]UL-FORM'!#REF!</definedName>
    <definedName name="ㅓㅑ" localSheetId="57">'[48]UL-FORM'!#REF!</definedName>
    <definedName name="ㅓㅑ" localSheetId="59">'[48]UL-FORM'!#REF!</definedName>
    <definedName name="ㅓㅑ" localSheetId="54">'[48]UL-FORM'!#REF!</definedName>
    <definedName name="ㅓㅑ" localSheetId="56">'[48]UL-FORM'!#REF!</definedName>
    <definedName name="ㅓㅑ" localSheetId="62">'[48]UL-FORM'!#REF!</definedName>
    <definedName name="ㅓㅑ">'[48]UL-FORM'!#REF!</definedName>
    <definedName name="ㅓㅗ혀" localSheetId="2">#REF!</definedName>
    <definedName name="ㅓㅗ혀" localSheetId="1">#REF!</definedName>
    <definedName name="ㅓㅗ혀" localSheetId="3">#REF!</definedName>
    <definedName name="ㅓㅗ혀" localSheetId="7">#REF!</definedName>
    <definedName name="ㅓㅗ혀" localSheetId="4">#REF!</definedName>
    <definedName name="ㅓㅗ혀" localSheetId="5">#REF!</definedName>
    <definedName name="ㅓㅗ혀" localSheetId="6">#REF!</definedName>
    <definedName name="ㅓㅗ혀" localSheetId="8">#REF!</definedName>
    <definedName name="ㅓㅗ혀" localSheetId="9">#REF!</definedName>
    <definedName name="ㅓㅗ혀" localSheetId="11">#REF!</definedName>
    <definedName name="ㅓㅗ혀" localSheetId="10">#REF!</definedName>
    <definedName name="ㅓㅗ혀" localSheetId="16">#REF!</definedName>
    <definedName name="ㅓㅗ혀" localSheetId="13">#REF!</definedName>
    <definedName name="ㅓㅗ혀" localSheetId="12">#REF!</definedName>
    <definedName name="ㅓㅗ혀" localSheetId="15">#REF!</definedName>
    <definedName name="ㅓㅗ혀" localSheetId="14">#REF!</definedName>
    <definedName name="ㅓㅗ혀" localSheetId="20">#REF!</definedName>
    <definedName name="ㅓㅗ혀" localSheetId="17">#REF!</definedName>
    <definedName name="ㅓㅗ혀" localSheetId="19">#REF!</definedName>
    <definedName name="ㅓㅗ혀" localSheetId="18">#REF!</definedName>
    <definedName name="ㅓㅗ혀" localSheetId="24">#REF!</definedName>
    <definedName name="ㅓㅗ혀" localSheetId="22">#REF!</definedName>
    <definedName name="ㅓㅗ혀" localSheetId="21">#REF!</definedName>
    <definedName name="ㅓㅗ혀" localSheetId="23">#REF!</definedName>
    <definedName name="ㅓㅗ혀" localSheetId="25">#REF!</definedName>
    <definedName name="ㅓㅗ혀" localSheetId="26">#REF!</definedName>
    <definedName name="ㅓㅗ혀" localSheetId="27">#REF!</definedName>
    <definedName name="ㅓㅗ혀" localSheetId="28">#REF!</definedName>
    <definedName name="ㅓㅗ혀" localSheetId="32">#REF!</definedName>
    <definedName name="ㅓㅗ혀" localSheetId="33">#REF!</definedName>
    <definedName name="ㅓㅗ혀" localSheetId="34">#REF!</definedName>
    <definedName name="ㅓㅗ혀" localSheetId="35">#REF!</definedName>
    <definedName name="ㅓㅗ혀" localSheetId="29">#REF!</definedName>
    <definedName name="ㅓㅗ혀" localSheetId="30">#REF!</definedName>
    <definedName name="ㅓㅗ혀" localSheetId="31">#REF!</definedName>
    <definedName name="ㅓㅗ혀" localSheetId="36">#REF!</definedName>
    <definedName name="ㅓㅗ혀" localSheetId="37">#REF!</definedName>
    <definedName name="ㅓㅗ혀" localSheetId="38">#REF!</definedName>
    <definedName name="ㅓㅗ혀" localSheetId="39">#REF!</definedName>
    <definedName name="ㅓㅗ혀" localSheetId="40">#REF!</definedName>
    <definedName name="ㅓㅗ혀" localSheetId="41">#REF!</definedName>
    <definedName name="ㅓㅗ혀" localSheetId="42">#REF!</definedName>
    <definedName name="ㅓㅗ혀" localSheetId="43">#REF!</definedName>
    <definedName name="ㅓㅗ혀" localSheetId="44">#REF!</definedName>
    <definedName name="ㅓㅗ혀" localSheetId="61">#REF!</definedName>
    <definedName name="ㅓㅗ혀" localSheetId="60">#REF!</definedName>
    <definedName name="ㅓㅗ혀" localSheetId="47">#REF!</definedName>
    <definedName name="ㅓㅗ혀" localSheetId="46">#REF!</definedName>
    <definedName name="ㅓㅗ혀" localSheetId="45">#REF!</definedName>
    <definedName name="ㅓㅗ혀" localSheetId="48">#REF!</definedName>
    <definedName name="ㅓㅗ혀" localSheetId="50">#REF!</definedName>
    <definedName name="ㅓㅗ혀" localSheetId="51">#REF!</definedName>
    <definedName name="ㅓㅗ혀" localSheetId="52">#REF!</definedName>
    <definedName name="ㅓㅗ혀" localSheetId="49">#REF!</definedName>
    <definedName name="ㅓㅗ혀" localSheetId="55">#REF!</definedName>
    <definedName name="ㅓㅗ혀" localSheetId="58">#REF!</definedName>
    <definedName name="ㅓㅗ혀" localSheetId="53">#REF!</definedName>
    <definedName name="ㅓㅗ혀" localSheetId="57">#REF!</definedName>
    <definedName name="ㅓㅗ혀" localSheetId="59">#REF!</definedName>
    <definedName name="ㅓㅗ혀" localSheetId="54">#REF!</definedName>
    <definedName name="ㅓㅗ혀" localSheetId="56">#REF!</definedName>
    <definedName name="ㅓㅗ혀" localSheetId="62">#REF!</definedName>
    <definedName name="ㅓㅗ혀">#REF!</definedName>
    <definedName name="ㅓㅛㅎ" localSheetId="2">#REF!</definedName>
    <definedName name="ㅓㅛㅎ" localSheetId="1">#REF!</definedName>
    <definedName name="ㅓㅛㅎ" localSheetId="3">#REF!</definedName>
    <definedName name="ㅓㅛㅎ" localSheetId="7">#REF!</definedName>
    <definedName name="ㅓㅛㅎ" localSheetId="4">#REF!</definedName>
    <definedName name="ㅓㅛㅎ" localSheetId="5">#REF!</definedName>
    <definedName name="ㅓㅛㅎ" localSheetId="6">#REF!</definedName>
    <definedName name="ㅓㅛㅎ" localSheetId="8">#REF!</definedName>
    <definedName name="ㅓㅛㅎ" localSheetId="9">#REF!</definedName>
    <definedName name="ㅓㅛㅎ" localSheetId="11">#REF!</definedName>
    <definedName name="ㅓㅛㅎ" localSheetId="10">#REF!</definedName>
    <definedName name="ㅓㅛㅎ" localSheetId="16">#REF!</definedName>
    <definedName name="ㅓㅛㅎ" localSheetId="13">#REF!</definedName>
    <definedName name="ㅓㅛㅎ" localSheetId="12">#REF!</definedName>
    <definedName name="ㅓㅛㅎ" localSheetId="15">#REF!</definedName>
    <definedName name="ㅓㅛㅎ" localSheetId="14">#REF!</definedName>
    <definedName name="ㅓㅛㅎ" localSheetId="20">#REF!</definedName>
    <definedName name="ㅓㅛㅎ" localSheetId="17">#REF!</definedName>
    <definedName name="ㅓㅛㅎ" localSheetId="19">#REF!</definedName>
    <definedName name="ㅓㅛㅎ" localSheetId="18">#REF!</definedName>
    <definedName name="ㅓㅛㅎ" localSheetId="24">#REF!</definedName>
    <definedName name="ㅓㅛㅎ" localSheetId="22">#REF!</definedName>
    <definedName name="ㅓㅛㅎ" localSheetId="21">#REF!</definedName>
    <definedName name="ㅓㅛㅎ" localSheetId="23">#REF!</definedName>
    <definedName name="ㅓㅛㅎ" localSheetId="25">#REF!</definedName>
    <definedName name="ㅓㅛㅎ" localSheetId="26">#REF!</definedName>
    <definedName name="ㅓㅛㅎ" localSheetId="27">#REF!</definedName>
    <definedName name="ㅓㅛㅎ" localSheetId="28">#REF!</definedName>
    <definedName name="ㅓㅛㅎ" localSheetId="32">#REF!</definedName>
    <definedName name="ㅓㅛㅎ" localSheetId="33">#REF!</definedName>
    <definedName name="ㅓㅛㅎ" localSheetId="34">#REF!</definedName>
    <definedName name="ㅓㅛㅎ" localSheetId="35">#REF!</definedName>
    <definedName name="ㅓㅛㅎ" localSheetId="29">#REF!</definedName>
    <definedName name="ㅓㅛㅎ" localSheetId="30">#REF!</definedName>
    <definedName name="ㅓㅛㅎ" localSheetId="31">#REF!</definedName>
    <definedName name="ㅓㅛㅎ" localSheetId="36">#REF!</definedName>
    <definedName name="ㅓㅛㅎ" localSheetId="37">#REF!</definedName>
    <definedName name="ㅓㅛㅎ" localSheetId="38">#REF!</definedName>
    <definedName name="ㅓㅛㅎ" localSheetId="39">#REF!</definedName>
    <definedName name="ㅓㅛㅎ" localSheetId="40">#REF!</definedName>
    <definedName name="ㅓㅛㅎ" localSheetId="41">#REF!</definedName>
    <definedName name="ㅓㅛㅎ" localSheetId="42">#REF!</definedName>
    <definedName name="ㅓㅛㅎ" localSheetId="43">#REF!</definedName>
    <definedName name="ㅓㅛㅎ" localSheetId="44">#REF!</definedName>
    <definedName name="ㅓㅛㅎ" localSheetId="61">#REF!</definedName>
    <definedName name="ㅓㅛㅎ" localSheetId="60">#REF!</definedName>
    <definedName name="ㅓㅛㅎ" localSheetId="47">#REF!</definedName>
    <definedName name="ㅓㅛㅎ" localSheetId="46">#REF!</definedName>
    <definedName name="ㅓㅛㅎ" localSheetId="45">#REF!</definedName>
    <definedName name="ㅓㅛㅎ" localSheetId="48">#REF!</definedName>
    <definedName name="ㅓㅛㅎ" localSheetId="50">#REF!</definedName>
    <definedName name="ㅓㅛㅎ" localSheetId="51">#REF!</definedName>
    <definedName name="ㅓㅛㅎ" localSheetId="52">#REF!</definedName>
    <definedName name="ㅓㅛㅎ" localSheetId="49">#REF!</definedName>
    <definedName name="ㅓㅛㅎ" localSheetId="55">#REF!</definedName>
    <definedName name="ㅓㅛㅎ" localSheetId="58">#REF!</definedName>
    <definedName name="ㅓㅛㅎ" localSheetId="53">#REF!</definedName>
    <definedName name="ㅓㅛㅎ" localSheetId="57">#REF!</definedName>
    <definedName name="ㅓㅛㅎ" localSheetId="59">#REF!</definedName>
    <definedName name="ㅓㅛㅎ" localSheetId="54">#REF!</definedName>
    <definedName name="ㅓㅛㅎ" localSheetId="56">#REF!</definedName>
    <definedName name="ㅓㅛㅎ" localSheetId="62">#REF!</definedName>
    <definedName name="ㅓㅛㅎ">#REF!</definedName>
    <definedName name="ㅔ갸ㅜㅅ_샤싣ㄴ" localSheetId="2">#REF!</definedName>
    <definedName name="ㅔ갸ㅜㅅ_샤싣ㄴ" localSheetId="1">#REF!</definedName>
    <definedName name="ㅔ갸ㅜㅅ_샤싣ㄴ" localSheetId="3">#REF!</definedName>
    <definedName name="ㅔ갸ㅜㅅ_샤싣ㄴ" localSheetId="7">#REF!</definedName>
    <definedName name="ㅔ갸ㅜㅅ_샤싣ㄴ" localSheetId="4">#REF!</definedName>
    <definedName name="ㅔ갸ㅜㅅ_샤싣ㄴ" localSheetId="5">#REF!</definedName>
    <definedName name="ㅔ갸ㅜㅅ_샤싣ㄴ" localSheetId="6">#REF!</definedName>
    <definedName name="ㅔ갸ㅜㅅ_샤싣ㄴ" localSheetId="8">#REF!</definedName>
    <definedName name="ㅔ갸ㅜㅅ_샤싣ㄴ" localSheetId="9">#REF!</definedName>
    <definedName name="ㅔ갸ㅜㅅ_샤싣ㄴ" localSheetId="11">#REF!</definedName>
    <definedName name="ㅔ갸ㅜㅅ_샤싣ㄴ" localSheetId="10">#REF!</definedName>
    <definedName name="ㅔ갸ㅜㅅ_샤싣ㄴ" localSheetId="16">#REF!</definedName>
    <definedName name="ㅔ갸ㅜㅅ_샤싣ㄴ" localSheetId="13">#REF!</definedName>
    <definedName name="ㅔ갸ㅜㅅ_샤싣ㄴ" localSheetId="12">#REF!</definedName>
    <definedName name="ㅔ갸ㅜㅅ_샤싣ㄴ" localSheetId="15">#REF!</definedName>
    <definedName name="ㅔ갸ㅜㅅ_샤싣ㄴ" localSheetId="14">#REF!</definedName>
    <definedName name="ㅔ갸ㅜㅅ_샤싣ㄴ" localSheetId="20">#REF!</definedName>
    <definedName name="ㅔ갸ㅜㅅ_샤싣ㄴ" localSheetId="17">#REF!</definedName>
    <definedName name="ㅔ갸ㅜㅅ_샤싣ㄴ" localSheetId="19">#REF!</definedName>
    <definedName name="ㅔ갸ㅜㅅ_샤싣ㄴ" localSheetId="18">#REF!</definedName>
    <definedName name="ㅔ갸ㅜㅅ_샤싣ㄴ" localSheetId="24">#REF!</definedName>
    <definedName name="ㅔ갸ㅜㅅ_샤싣ㄴ" localSheetId="22">#REF!</definedName>
    <definedName name="ㅔ갸ㅜㅅ_샤싣ㄴ" localSheetId="21">#REF!</definedName>
    <definedName name="ㅔ갸ㅜㅅ_샤싣ㄴ" localSheetId="23">#REF!</definedName>
    <definedName name="ㅔ갸ㅜㅅ_샤싣ㄴ" localSheetId="25">#REF!</definedName>
    <definedName name="ㅔ갸ㅜㅅ_샤싣ㄴ" localSheetId="26">#REF!</definedName>
    <definedName name="ㅔ갸ㅜㅅ_샤싣ㄴ" localSheetId="27">#REF!</definedName>
    <definedName name="ㅔ갸ㅜㅅ_샤싣ㄴ" localSheetId="28">#REF!</definedName>
    <definedName name="ㅔ갸ㅜㅅ_샤싣ㄴ" localSheetId="32">#REF!</definedName>
    <definedName name="ㅔ갸ㅜㅅ_샤싣ㄴ" localSheetId="33">#REF!</definedName>
    <definedName name="ㅔ갸ㅜㅅ_샤싣ㄴ" localSheetId="34">#REF!</definedName>
    <definedName name="ㅔ갸ㅜㅅ_샤싣ㄴ" localSheetId="35">#REF!</definedName>
    <definedName name="ㅔ갸ㅜㅅ_샤싣ㄴ" localSheetId="29">#REF!</definedName>
    <definedName name="ㅔ갸ㅜㅅ_샤싣ㄴ" localSheetId="30">#REF!</definedName>
    <definedName name="ㅔ갸ㅜㅅ_샤싣ㄴ" localSheetId="31">#REF!</definedName>
    <definedName name="ㅔ갸ㅜㅅ_샤싣ㄴ" localSheetId="36">#REF!</definedName>
    <definedName name="ㅔ갸ㅜㅅ_샤싣ㄴ" localSheetId="37">#REF!</definedName>
    <definedName name="ㅔ갸ㅜㅅ_샤싣ㄴ" localSheetId="38">#REF!</definedName>
    <definedName name="ㅔ갸ㅜㅅ_샤싣ㄴ" localSheetId="39">#REF!</definedName>
    <definedName name="ㅔ갸ㅜㅅ_샤싣ㄴ" localSheetId="40">#REF!</definedName>
    <definedName name="ㅔ갸ㅜㅅ_샤싣ㄴ" localSheetId="41">#REF!</definedName>
    <definedName name="ㅔ갸ㅜㅅ_샤싣ㄴ" localSheetId="42">#REF!</definedName>
    <definedName name="ㅔ갸ㅜㅅ_샤싣ㄴ" localSheetId="43">#REF!</definedName>
    <definedName name="ㅔ갸ㅜㅅ_샤싣ㄴ" localSheetId="44">#REF!</definedName>
    <definedName name="ㅔ갸ㅜㅅ_샤싣ㄴ" localSheetId="61">#REF!</definedName>
    <definedName name="ㅔ갸ㅜㅅ_샤싣ㄴ" localSheetId="60">#REF!</definedName>
    <definedName name="ㅔ갸ㅜㅅ_샤싣ㄴ" localSheetId="47">#REF!</definedName>
    <definedName name="ㅔ갸ㅜㅅ_샤싣ㄴ" localSheetId="46">#REF!</definedName>
    <definedName name="ㅔ갸ㅜㅅ_샤싣ㄴ" localSheetId="45">#REF!</definedName>
    <definedName name="ㅔ갸ㅜㅅ_샤싣ㄴ" localSheetId="48">#REF!</definedName>
    <definedName name="ㅔ갸ㅜㅅ_샤싣ㄴ" localSheetId="50">#REF!</definedName>
    <definedName name="ㅔ갸ㅜㅅ_샤싣ㄴ" localSheetId="51">#REF!</definedName>
    <definedName name="ㅔ갸ㅜㅅ_샤싣ㄴ" localSheetId="52">#REF!</definedName>
    <definedName name="ㅔ갸ㅜㅅ_샤싣ㄴ" localSheetId="49">#REF!</definedName>
    <definedName name="ㅔ갸ㅜㅅ_샤싣ㄴ" localSheetId="55">#REF!</definedName>
    <definedName name="ㅔ갸ㅜㅅ_샤싣ㄴ" localSheetId="58">#REF!</definedName>
    <definedName name="ㅔ갸ㅜㅅ_샤싣ㄴ" localSheetId="53">#REF!</definedName>
    <definedName name="ㅔ갸ㅜㅅ_샤싣ㄴ" localSheetId="57">#REF!</definedName>
    <definedName name="ㅔ갸ㅜㅅ_샤싣ㄴ" localSheetId="59">#REF!</definedName>
    <definedName name="ㅔ갸ㅜㅅ_샤싣ㄴ" localSheetId="54">#REF!</definedName>
    <definedName name="ㅔ갸ㅜㅅ_샤싣ㄴ" localSheetId="56">#REF!</definedName>
    <definedName name="ㅔ갸ㅜㅅ_샤싣ㄴ" localSheetId="62">#REF!</definedName>
    <definedName name="ㅔ갸ㅜㅅ_샤싣ㄴ">#REF!</definedName>
    <definedName name="ㅗ허호ㅓ" localSheetId="2">#REF!</definedName>
    <definedName name="ㅗ허호ㅓ" localSheetId="1">#REF!</definedName>
    <definedName name="ㅗ허호ㅓ" localSheetId="3">#REF!</definedName>
    <definedName name="ㅗ허호ㅓ" localSheetId="7">#REF!</definedName>
    <definedName name="ㅗ허호ㅓ" localSheetId="4">#REF!</definedName>
    <definedName name="ㅗ허호ㅓ" localSheetId="5">#REF!</definedName>
    <definedName name="ㅗ허호ㅓ" localSheetId="6">#REF!</definedName>
    <definedName name="ㅗ허호ㅓ" localSheetId="8">#REF!</definedName>
    <definedName name="ㅗ허호ㅓ" localSheetId="9">#REF!</definedName>
    <definedName name="ㅗ허호ㅓ" localSheetId="11">#REF!</definedName>
    <definedName name="ㅗ허호ㅓ" localSheetId="10">#REF!</definedName>
    <definedName name="ㅗ허호ㅓ" localSheetId="16">#REF!</definedName>
    <definedName name="ㅗ허호ㅓ" localSheetId="13">#REF!</definedName>
    <definedName name="ㅗ허호ㅓ" localSheetId="12">#REF!</definedName>
    <definedName name="ㅗ허호ㅓ" localSheetId="15">#REF!</definedName>
    <definedName name="ㅗ허호ㅓ" localSheetId="14">#REF!</definedName>
    <definedName name="ㅗ허호ㅓ" localSheetId="20">#REF!</definedName>
    <definedName name="ㅗ허호ㅓ" localSheetId="17">#REF!</definedName>
    <definedName name="ㅗ허호ㅓ" localSheetId="19">#REF!</definedName>
    <definedName name="ㅗ허호ㅓ" localSheetId="18">#REF!</definedName>
    <definedName name="ㅗ허호ㅓ" localSheetId="24">#REF!</definedName>
    <definedName name="ㅗ허호ㅓ" localSheetId="22">#REF!</definedName>
    <definedName name="ㅗ허호ㅓ" localSheetId="21">#REF!</definedName>
    <definedName name="ㅗ허호ㅓ" localSheetId="23">#REF!</definedName>
    <definedName name="ㅗ허호ㅓ" localSheetId="25">#REF!</definedName>
    <definedName name="ㅗ허호ㅓ" localSheetId="26">#REF!</definedName>
    <definedName name="ㅗ허호ㅓ" localSheetId="27">#REF!</definedName>
    <definedName name="ㅗ허호ㅓ" localSheetId="28">#REF!</definedName>
    <definedName name="ㅗ허호ㅓ" localSheetId="32">#REF!</definedName>
    <definedName name="ㅗ허호ㅓ" localSheetId="33">#REF!</definedName>
    <definedName name="ㅗ허호ㅓ" localSheetId="34">#REF!</definedName>
    <definedName name="ㅗ허호ㅓ" localSheetId="35">#REF!</definedName>
    <definedName name="ㅗ허호ㅓ" localSheetId="29">#REF!</definedName>
    <definedName name="ㅗ허호ㅓ" localSheetId="30">#REF!</definedName>
    <definedName name="ㅗ허호ㅓ" localSheetId="31">#REF!</definedName>
    <definedName name="ㅗ허호ㅓ" localSheetId="36">#REF!</definedName>
    <definedName name="ㅗ허호ㅓ" localSheetId="37">#REF!</definedName>
    <definedName name="ㅗ허호ㅓ" localSheetId="38">#REF!</definedName>
    <definedName name="ㅗ허호ㅓ" localSheetId="39">#REF!</definedName>
    <definedName name="ㅗ허호ㅓ" localSheetId="40">#REF!</definedName>
    <definedName name="ㅗ허호ㅓ" localSheetId="41">#REF!</definedName>
    <definedName name="ㅗ허호ㅓ" localSheetId="42">#REF!</definedName>
    <definedName name="ㅗ허호ㅓ" localSheetId="43">#REF!</definedName>
    <definedName name="ㅗ허호ㅓ" localSheetId="44">#REF!</definedName>
    <definedName name="ㅗ허호ㅓ" localSheetId="61">#REF!</definedName>
    <definedName name="ㅗ허호ㅓ" localSheetId="60">#REF!</definedName>
    <definedName name="ㅗ허호ㅓ" localSheetId="47">#REF!</definedName>
    <definedName name="ㅗ허호ㅓ" localSheetId="46">#REF!</definedName>
    <definedName name="ㅗ허호ㅓ" localSheetId="45">#REF!</definedName>
    <definedName name="ㅗ허호ㅓ" localSheetId="48">#REF!</definedName>
    <definedName name="ㅗ허호ㅓ" localSheetId="50">#REF!</definedName>
    <definedName name="ㅗ허호ㅓ" localSheetId="51">#REF!</definedName>
    <definedName name="ㅗ허호ㅓ" localSheetId="52">#REF!</definedName>
    <definedName name="ㅗ허호ㅓ" localSheetId="49">#REF!</definedName>
    <definedName name="ㅗ허호ㅓ" localSheetId="55">#REF!</definedName>
    <definedName name="ㅗ허호ㅓ" localSheetId="58">#REF!</definedName>
    <definedName name="ㅗ허호ㅓ" localSheetId="53">#REF!</definedName>
    <definedName name="ㅗ허호ㅓ" localSheetId="57">#REF!</definedName>
    <definedName name="ㅗ허호ㅓ" localSheetId="59">#REF!</definedName>
    <definedName name="ㅗ허호ㅓ" localSheetId="54">#REF!</definedName>
    <definedName name="ㅗ허호ㅓ" localSheetId="56">#REF!</definedName>
    <definedName name="ㅗ허호ㅓ" localSheetId="62">#REF!</definedName>
    <definedName name="ㅗ허호ㅓ">#REF!</definedName>
    <definedName name="ㅗ허ㅗㅎ" localSheetId="2">#REF!</definedName>
    <definedName name="ㅗ허ㅗㅎ" localSheetId="1">#REF!</definedName>
    <definedName name="ㅗ허ㅗㅎ" localSheetId="3">#REF!</definedName>
    <definedName name="ㅗ허ㅗㅎ" localSheetId="7">#REF!</definedName>
    <definedName name="ㅗ허ㅗㅎ" localSheetId="4">#REF!</definedName>
    <definedName name="ㅗ허ㅗㅎ" localSheetId="5">#REF!</definedName>
    <definedName name="ㅗ허ㅗㅎ" localSheetId="6">#REF!</definedName>
    <definedName name="ㅗ허ㅗㅎ" localSheetId="8">#REF!</definedName>
    <definedName name="ㅗ허ㅗㅎ" localSheetId="9">#REF!</definedName>
    <definedName name="ㅗ허ㅗㅎ" localSheetId="11">#REF!</definedName>
    <definedName name="ㅗ허ㅗㅎ" localSheetId="10">#REF!</definedName>
    <definedName name="ㅗ허ㅗㅎ" localSheetId="16">#REF!</definedName>
    <definedName name="ㅗ허ㅗㅎ" localSheetId="13">#REF!</definedName>
    <definedName name="ㅗ허ㅗㅎ" localSheetId="12">#REF!</definedName>
    <definedName name="ㅗ허ㅗㅎ" localSheetId="15">#REF!</definedName>
    <definedName name="ㅗ허ㅗㅎ" localSheetId="14">#REF!</definedName>
    <definedName name="ㅗ허ㅗㅎ" localSheetId="20">#REF!</definedName>
    <definedName name="ㅗ허ㅗㅎ" localSheetId="17">#REF!</definedName>
    <definedName name="ㅗ허ㅗㅎ" localSheetId="19">#REF!</definedName>
    <definedName name="ㅗ허ㅗㅎ" localSheetId="18">#REF!</definedName>
    <definedName name="ㅗ허ㅗㅎ" localSheetId="24">#REF!</definedName>
    <definedName name="ㅗ허ㅗㅎ" localSheetId="22">#REF!</definedName>
    <definedName name="ㅗ허ㅗㅎ" localSheetId="21">#REF!</definedName>
    <definedName name="ㅗ허ㅗㅎ" localSheetId="23">#REF!</definedName>
    <definedName name="ㅗ허ㅗㅎ" localSheetId="25">#REF!</definedName>
    <definedName name="ㅗ허ㅗㅎ" localSheetId="26">#REF!</definedName>
    <definedName name="ㅗ허ㅗㅎ" localSheetId="27">#REF!</definedName>
    <definedName name="ㅗ허ㅗㅎ" localSheetId="28">#REF!</definedName>
    <definedName name="ㅗ허ㅗㅎ" localSheetId="32">#REF!</definedName>
    <definedName name="ㅗ허ㅗㅎ" localSheetId="33">#REF!</definedName>
    <definedName name="ㅗ허ㅗㅎ" localSheetId="34">#REF!</definedName>
    <definedName name="ㅗ허ㅗㅎ" localSheetId="35">#REF!</definedName>
    <definedName name="ㅗ허ㅗㅎ" localSheetId="29">#REF!</definedName>
    <definedName name="ㅗ허ㅗㅎ" localSheetId="30">#REF!</definedName>
    <definedName name="ㅗ허ㅗㅎ" localSheetId="31">#REF!</definedName>
    <definedName name="ㅗ허ㅗㅎ" localSheetId="36">#REF!</definedName>
    <definedName name="ㅗ허ㅗㅎ" localSheetId="37">#REF!</definedName>
    <definedName name="ㅗ허ㅗㅎ" localSheetId="38">#REF!</definedName>
    <definedName name="ㅗ허ㅗㅎ" localSheetId="39">#REF!</definedName>
    <definedName name="ㅗ허ㅗㅎ" localSheetId="40">#REF!</definedName>
    <definedName name="ㅗ허ㅗㅎ" localSheetId="41">#REF!</definedName>
    <definedName name="ㅗ허ㅗㅎ" localSheetId="42">#REF!</definedName>
    <definedName name="ㅗ허ㅗㅎ" localSheetId="43">#REF!</definedName>
    <definedName name="ㅗ허ㅗㅎ" localSheetId="44">#REF!</definedName>
    <definedName name="ㅗ허ㅗㅎ" localSheetId="61">#REF!</definedName>
    <definedName name="ㅗ허ㅗㅎ" localSheetId="60">#REF!</definedName>
    <definedName name="ㅗ허ㅗㅎ" localSheetId="47">#REF!</definedName>
    <definedName name="ㅗ허ㅗㅎ" localSheetId="46">#REF!</definedName>
    <definedName name="ㅗ허ㅗㅎ" localSheetId="45">#REF!</definedName>
    <definedName name="ㅗ허ㅗㅎ" localSheetId="48">#REF!</definedName>
    <definedName name="ㅗ허ㅗㅎ" localSheetId="50">#REF!</definedName>
    <definedName name="ㅗ허ㅗㅎ" localSheetId="51">#REF!</definedName>
    <definedName name="ㅗ허ㅗㅎ" localSheetId="52">#REF!</definedName>
    <definedName name="ㅗ허ㅗㅎ" localSheetId="49">#REF!</definedName>
    <definedName name="ㅗ허ㅗㅎ" localSheetId="55">#REF!</definedName>
    <definedName name="ㅗ허ㅗㅎ" localSheetId="58">#REF!</definedName>
    <definedName name="ㅗ허ㅗㅎ" localSheetId="53">#REF!</definedName>
    <definedName name="ㅗ허ㅗㅎ" localSheetId="57">#REF!</definedName>
    <definedName name="ㅗ허ㅗㅎ" localSheetId="59">#REF!</definedName>
    <definedName name="ㅗ허ㅗㅎ" localSheetId="54">#REF!</definedName>
    <definedName name="ㅗ허ㅗㅎ" localSheetId="56">#REF!</definedName>
    <definedName name="ㅗ허ㅗㅎ" localSheetId="62">#REF!</definedName>
    <definedName name="ㅗ허ㅗㅎ">#REF!</definedName>
    <definedName name="ㅗㅓ" localSheetId="2">'[12]사업계획(97년)'!#REF!</definedName>
    <definedName name="ㅗㅓ" localSheetId="1">'[12]사업계획(97년)'!#REF!</definedName>
    <definedName name="ㅗㅓ" localSheetId="3">'[12]사업계획(97년)'!#REF!</definedName>
    <definedName name="ㅗㅓ" localSheetId="7">'[12]사업계획(97년)'!#REF!</definedName>
    <definedName name="ㅗㅓ" localSheetId="4">'[12]사업계획(97년)'!#REF!</definedName>
    <definedName name="ㅗㅓ" localSheetId="5">'[12]사업계획(97년)'!#REF!</definedName>
    <definedName name="ㅗㅓ" localSheetId="6">'[12]사업계획(97년)'!#REF!</definedName>
    <definedName name="ㅗㅓ" localSheetId="8">'[12]사업계획(97년)'!#REF!</definedName>
    <definedName name="ㅗㅓ" localSheetId="9">'[12]사업계획(97년)'!#REF!</definedName>
    <definedName name="ㅗㅓ" localSheetId="11">'[12]사업계획(97년)'!#REF!</definedName>
    <definedName name="ㅗㅓ" localSheetId="10">'[12]사업계획(97년)'!#REF!</definedName>
    <definedName name="ㅗㅓ" localSheetId="16">'[12]사업계획(97년)'!#REF!</definedName>
    <definedName name="ㅗㅓ" localSheetId="13">'[12]사업계획(97년)'!#REF!</definedName>
    <definedName name="ㅗㅓ" localSheetId="12">'[12]사업계획(97년)'!#REF!</definedName>
    <definedName name="ㅗㅓ" localSheetId="15">'[12]사업계획(97년)'!#REF!</definedName>
    <definedName name="ㅗㅓ" localSheetId="14">'[12]사업계획(97년)'!#REF!</definedName>
    <definedName name="ㅗㅓ" localSheetId="20">'[12]사업계획(97년)'!#REF!</definedName>
    <definedName name="ㅗㅓ" localSheetId="17">'[12]사업계획(97년)'!#REF!</definedName>
    <definedName name="ㅗㅓ" localSheetId="19">'[12]사업계획(97년)'!#REF!</definedName>
    <definedName name="ㅗㅓ" localSheetId="18">'[12]사업계획(97년)'!#REF!</definedName>
    <definedName name="ㅗㅓ" localSheetId="24">'[12]사업계획(97년)'!#REF!</definedName>
    <definedName name="ㅗㅓ" localSheetId="22">'[12]사업계획(97년)'!#REF!</definedName>
    <definedName name="ㅗㅓ" localSheetId="21">'[12]사업계획(97년)'!#REF!</definedName>
    <definedName name="ㅗㅓ" localSheetId="23">'[12]사업계획(97년)'!#REF!</definedName>
    <definedName name="ㅗㅓ" localSheetId="25">'[12]사업계획(97년)'!#REF!</definedName>
    <definedName name="ㅗㅓ" localSheetId="26">'[12]사업계획(97년)'!#REF!</definedName>
    <definedName name="ㅗㅓ" localSheetId="27">'[12]사업계획(97년)'!#REF!</definedName>
    <definedName name="ㅗㅓ" localSheetId="28">'[12]사업계획(97년)'!#REF!</definedName>
    <definedName name="ㅗㅓ" localSheetId="32">'[12]사업계획(97년)'!#REF!</definedName>
    <definedName name="ㅗㅓ" localSheetId="33">'[12]사업계획(97년)'!#REF!</definedName>
    <definedName name="ㅗㅓ" localSheetId="34">'[12]사업계획(97년)'!#REF!</definedName>
    <definedName name="ㅗㅓ" localSheetId="35">'[12]사업계획(97년)'!#REF!</definedName>
    <definedName name="ㅗㅓ" localSheetId="29">'[12]사업계획(97년)'!#REF!</definedName>
    <definedName name="ㅗㅓ" localSheetId="30">'[12]사업계획(97년)'!#REF!</definedName>
    <definedName name="ㅗㅓ" localSheetId="31">'[12]사업계획(97년)'!#REF!</definedName>
    <definedName name="ㅗㅓ" localSheetId="36">'[12]사업계획(97년)'!#REF!</definedName>
    <definedName name="ㅗㅓ" localSheetId="37">'[12]사업계획(97년)'!#REF!</definedName>
    <definedName name="ㅗㅓ" localSheetId="38">'[12]사업계획(97년)'!#REF!</definedName>
    <definedName name="ㅗㅓ" localSheetId="39">'[12]사업계획(97년)'!#REF!</definedName>
    <definedName name="ㅗㅓ" localSheetId="40">'[12]사업계획(97년)'!#REF!</definedName>
    <definedName name="ㅗㅓ" localSheetId="41">'[12]사업계획(97년)'!#REF!</definedName>
    <definedName name="ㅗㅓ" localSheetId="42">'[12]사업계획(97년)'!#REF!</definedName>
    <definedName name="ㅗㅓ" localSheetId="43">'[12]사업계획(97년)'!#REF!</definedName>
    <definedName name="ㅗㅓ" localSheetId="44">'[12]사업계획(97년)'!#REF!</definedName>
    <definedName name="ㅗㅓ" localSheetId="61">'[12]사업계획(97년)'!#REF!</definedName>
    <definedName name="ㅗㅓ" localSheetId="60">'[12]사업계획(97년)'!#REF!</definedName>
    <definedName name="ㅗㅓ" localSheetId="47">'[12]사업계획(97년)'!#REF!</definedName>
    <definedName name="ㅗㅓ" localSheetId="46">'[12]사업계획(97년)'!#REF!</definedName>
    <definedName name="ㅗㅓ" localSheetId="45">'[12]사업계획(97년)'!#REF!</definedName>
    <definedName name="ㅗㅓ" localSheetId="48">'[12]사업계획(97년)'!#REF!</definedName>
    <definedName name="ㅗㅓ" localSheetId="50">'[12]사업계획(97년)'!#REF!</definedName>
    <definedName name="ㅗㅓ" localSheetId="51">'[12]사업계획(97년)'!#REF!</definedName>
    <definedName name="ㅗㅓ" localSheetId="52">'[12]사업계획(97년)'!#REF!</definedName>
    <definedName name="ㅗㅓ" localSheetId="49">'[12]사업계획(97년)'!#REF!</definedName>
    <definedName name="ㅗㅓ" localSheetId="55">'[12]사업계획(97년)'!#REF!</definedName>
    <definedName name="ㅗㅓ" localSheetId="58">'[12]사업계획(97년)'!#REF!</definedName>
    <definedName name="ㅗㅓ" localSheetId="53">'[12]사업계획(97년)'!#REF!</definedName>
    <definedName name="ㅗㅓ" localSheetId="57">'[12]사업계획(97년)'!#REF!</definedName>
    <definedName name="ㅗㅓ" localSheetId="59">'[12]사업계획(97년)'!#REF!</definedName>
    <definedName name="ㅗㅓ" localSheetId="54">'[12]사업계획(97년)'!#REF!</definedName>
    <definedName name="ㅗㅓ" localSheetId="56">'[12]사업계획(97년)'!#REF!</definedName>
    <definedName name="ㅗㅓ" localSheetId="62">'[12]사업계획(97년)'!#REF!</definedName>
    <definedName name="ㅗㅓ">'[12]사업계획(97년)'!#REF!</definedName>
    <definedName name="ㅗㅓㅗㅓ" localSheetId="2">#REF!</definedName>
    <definedName name="ㅗㅓㅗㅓ" localSheetId="1">#REF!</definedName>
    <definedName name="ㅗㅓㅗㅓ" localSheetId="3">#REF!</definedName>
    <definedName name="ㅗㅓㅗㅓ" localSheetId="7">#REF!</definedName>
    <definedName name="ㅗㅓㅗㅓ" localSheetId="4">#REF!</definedName>
    <definedName name="ㅗㅓㅗㅓ" localSheetId="5">#REF!</definedName>
    <definedName name="ㅗㅓㅗㅓ" localSheetId="6">#REF!</definedName>
    <definedName name="ㅗㅓㅗㅓ" localSheetId="8">#REF!</definedName>
    <definedName name="ㅗㅓㅗㅓ" localSheetId="9">#REF!</definedName>
    <definedName name="ㅗㅓㅗㅓ" localSheetId="11">#REF!</definedName>
    <definedName name="ㅗㅓㅗㅓ" localSheetId="10">#REF!</definedName>
    <definedName name="ㅗㅓㅗㅓ" localSheetId="16">#REF!</definedName>
    <definedName name="ㅗㅓㅗㅓ" localSheetId="13">#REF!</definedName>
    <definedName name="ㅗㅓㅗㅓ" localSheetId="12">#REF!</definedName>
    <definedName name="ㅗㅓㅗㅓ" localSheetId="15">#REF!</definedName>
    <definedName name="ㅗㅓㅗㅓ" localSheetId="14">#REF!</definedName>
    <definedName name="ㅗㅓㅗㅓ" localSheetId="20">#REF!</definedName>
    <definedName name="ㅗㅓㅗㅓ" localSheetId="17">#REF!</definedName>
    <definedName name="ㅗㅓㅗㅓ" localSheetId="19">#REF!</definedName>
    <definedName name="ㅗㅓㅗㅓ" localSheetId="18">#REF!</definedName>
    <definedName name="ㅗㅓㅗㅓ" localSheetId="24">#REF!</definedName>
    <definedName name="ㅗㅓㅗㅓ" localSheetId="22">#REF!</definedName>
    <definedName name="ㅗㅓㅗㅓ" localSheetId="21">#REF!</definedName>
    <definedName name="ㅗㅓㅗㅓ" localSheetId="23">#REF!</definedName>
    <definedName name="ㅗㅓㅗㅓ" localSheetId="25">#REF!</definedName>
    <definedName name="ㅗㅓㅗㅓ" localSheetId="26">#REF!</definedName>
    <definedName name="ㅗㅓㅗㅓ" localSheetId="27">#REF!</definedName>
    <definedName name="ㅗㅓㅗㅓ" localSheetId="28">#REF!</definedName>
    <definedName name="ㅗㅓㅗㅓ" localSheetId="32">#REF!</definedName>
    <definedName name="ㅗㅓㅗㅓ" localSheetId="33">#REF!</definedName>
    <definedName name="ㅗㅓㅗㅓ" localSheetId="34">#REF!</definedName>
    <definedName name="ㅗㅓㅗㅓ" localSheetId="35">#REF!</definedName>
    <definedName name="ㅗㅓㅗㅓ" localSheetId="29">#REF!</definedName>
    <definedName name="ㅗㅓㅗㅓ" localSheetId="30">#REF!</definedName>
    <definedName name="ㅗㅓㅗㅓ" localSheetId="31">#REF!</definedName>
    <definedName name="ㅗㅓㅗㅓ" localSheetId="36">#REF!</definedName>
    <definedName name="ㅗㅓㅗㅓ" localSheetId="37">#REF!</definedName>
    <definedName name="ㅗㅓㅗㅓ" localSheetId="38">#REF!</definedName>
    <definedName name="ㅗㅓㅗㅓ" localSheetId="39">#REF!</definedName>
    <definedName name="ㅗㅓㅗㅓ" localSheetId="40">#REF!</definedName>
    <definedName name="ㅗㅓㅗㅓ" localSheetId="41">#REF!</definedName>
    <definedName name="ㅗㅓㅗㅓ" localSheetId="42">#REF!</definedName>
    <definedName name="ㅗㅓㅗㅓ" localSheetId="43">#REF!</definedName>
    <definedName name="ㅗㅓㅗㅓ" localSheetId="44">#REF!</definedName>
    <definedName name="ㅗㅓㅗㅓ" localSheetId="61">#REF!</definedName>
    <definedName name="ㅗㅓㅗㅓ" localSheetId="60">#REF!</definedName>
    <definedName name="ㅗㅓㅗㅓ" localSheetId="47">#REF!</definedName>
    <definedName name="ㅗㅓㅗㅓ" localSheetId="46">#REF!</definedName>
    <definedName name="ㅗㅓㅗㅓ" localSheetId="45">#REF!</definedName>
    <definedName name="ㅗㅓㅗㅓ" localSheetId="48">#REF!</definedName>
    <definedName name="ㅗㅓㅗㅓ" localSheetId="50">#REF!</definedName>
    <definedName name="ㅗㅓㅗㅓ" localSheetId="51">#REF!</definedName>
    <definedName name="ㅗㅓㅗㅓ" localSheetId="52">#REF!</definedName>
    <definedName name="ㅗㅓㅗㅓ" localSheetId="49">#REF!</definedName>
    <definedName name="ㅗㅓㅗㅓ" localSheetId="55">#REF!</definedName>
    <definedName name="ㅗㅓㅗㅓ" localSheetId="58">#REF!</definedName>
    <definedName name="ㅗㅓㅗㅓ" localSheetId="53">#REF!</definedName>
    <definedName name="ㅗㅓㅗㅓ" localSheetId="57">#REF!</definedName>
    <definedName name="ㅗㅓㅗㅓ" localSheetId="59">#REF!</definedName>
    <definedName name="ㅗㅓㅗㅓ" localSheetId="54">#REF!</definedName>
    <definedName name="ㅗㅓㅗㅓ" localSheetId="56">#REF!</definedName>
    <definedName name="ㅗㅓㅗㅓ" localSheetId="62">#REF!</definedName>
    <definedName name="ㅗㅓㅗㅓ">#REF!</definedName>
    <definedName name="ㅛ" localSheetId="2">'[49]사업계획(97년)'!#REF!</definedName>
    <definedName name="ㅛ" localSheetId="1">'[49]사업계획(97년)'!#REF!</definedName>
    <definedName name="ㅛ" localSheetId="3">'[49]사업계획(97년)'!#REF!</definedName>
    <definedName name="ㅛ" localSheetId="7">'[49]사업계획(97년)'!#REF!</definedName>
    <definedName name="ㅛ" localSheetId="4">'[49]사업계획(97년)'!#REF!</definedName>
    <definedName name="ㅛ" localSheetId="5">'[49]사업계획(97년)'!#REF!</definedName>
    <definedName name="ㅛ" localSheetId="6">'[49]사업계획(97년)'!#REF!</definedName>
    <definedName name="ㅛ" localSheetId="8">'[49]사업계획(97년)'!#REF!</definedName>
    <definedName name="ㅛ" localSheetId="9">'[49]사업계획(97년)'!#REF!</definedName>
    <definedName name="ㅛ" localSheetId="11">'[49]사업계획(97년)'!#REF!</definedName>
    <definedName name="ㅛ" localSheetId="10">'[49]사업계획(97년)'!#REF!</definedName>
    <definedName name="ㅛ" localSheetId="16">'[49]사업계획(97년)'!#REF!</definedName>
    <definedName name="ㅛ" localSheetId="13">'[49]사업계획(97년)'!#REF!</definedName>
    <definedName name="ㅛ" localSheetId="12">'[49]사업계획(97년)'!#REF!</definedName>
    <definedName name="ㅛ" localSheetId="15">'[49]사업계획(97년)'!#REF!</definedName>
    <definedName name="ㅛ" localSheetId="14">'[49]사업계획(97년)'!#REF!</definedName>
    <definedName name="ㅛ" localSheetId="20">'[49]사업계획(97년)'!#REF!</definedName>
    <definedName name="ㅛ" localSheetId="17">'[49]사업계획(97년)'!#REF!</definedName>
    <definedName name="ㅛ" localSheetId="19">'[49]사업계획(97년)'!#REF!</definedName>
    <definedName name="ㅛ" localSheetId="18">'[49]사업계획(97년)'!#REF!</definedName>
    <definedName name="ㅛ" localSheetId="24">'[49]사업계획(97년)'!#REF!</definedName>
    <definedName name="ㅛ" localSheetId="22">'[49]사업계획(97년)'!#REF!</definedName>
    <definedName name="ㅛ" localSheetId="21">'[49]사업계획(97년)'!#REF!</definedName>
    <definedName name="ㅛ" localSheetId="23">'[49]사업계획(97년)'!#REF!</definedName>
    <definedName name="ㅛ" localSheetId="25">'[49]사업계획(97년)'!#REF!</definedName>
    <definedName name="ㅛ" localSheetId="26">'[49]사업계획(97년)'!#REF!</definedName>
    <definedName name="ㅛ" localSheetId="27">'[49]사업계획(97년)'!#REF!</definedName>
    <definedName name="ㅛ" localSheetId="28">'[49]사업계획(97년)'!#REF!</definedName>
    <definedName name="ㅛ" localSheetId="32">'[49]사업계획(97년)'!#REF!</definedName>
    <definedName name="ㅛ" localSheetId="33">'[49]사업계획(97년)'!#REF!</definedName>
    <definedName name="ㅛ" localSheetId="34">'[49]사업계획(97년)'!#REF!</definedName>
    <definedName name="ㅛ" localSheetId="35">'[49]사업계획(97년)'!#REF!</definedName>
    <definedName name="ㅛ" localSheetId="29">'[49]사업계획(97년)'!#REF!</definedName>
    <definedName name="ㅛ" localSheetId="30">'[49]사업계획(97년)'!#REF!</definedName>
    <definedName name="ㅛ" localSheetId="31">'[49]사업계획(97년)'!#REF!</definedName>
    <definedName name="ㅛ" localSheetId="36">'[49]사업계획(97년)'!#REF!</definedName>
    <definedName name="ㅛ" localSheetId="37">'[49]사업계획(97년)'!#REF!</definedName>
    <definedName name="ㅛ" localSheetId="38">'[49]사업계획(97년)'!#REF!</definedName>
    <definedName name="ㅛ" localSheetId="39">'[49]사업계획(97년)'!#REF!</definedName>
    <definedName name="ㅛ" localSheetId="40">'[49]사업계획(97년)'!#REF!</definedName>
    <definedName name="ㅛ" localSheetId="41">'[49]사업계획(97년)'!#REF!</definedName>
    <definedName name="ㅛ" localSheetId="42">'[49]사업계획(97년)'!#REF!</definedName>
    <definedName name="ㅛ" localSheetId="43">'[49]사업계획(97년)'!#REF!</definedName>
    <definedName name="ㅛ" localSheetId="44">'[49]사업계획(97년)'!#REF!</definedName>
    <definedName name="ㅛ" localSheetId="61">'[49]사업계획(97년)'!#REF!</definedName>
    <definedName name="ㅛ" localSheetId="60">'[49]사업계획(97년)'!#REF!</definedName>
    <definedName name="ㅛ" localSheetId="47">'[49]사업계획(97년)'!#REF!</definedName>
    <definedName name="ㅛ" localSheetId="46">'[49]사업계획(97년)'!#REF!</definedName>
    <definedName name="ㅛ" localSheetId="45">'[49]사업계획(97년)'!#REF!</definedName>
    <definedName name="ㅛ" localSheetId="48">'[49]사업계획(97년)'!#REF!</definedName>
    <definedName name="ㅛ" localSheetId="50">'[49]사업계획(97년)'!#REF!</definedName>
    <definedName name="ㅛ" localSheetId="51">'[49]사업계획(97년)'!#REF!</definedName>
    <definedName name="ㅛ" localSheetId="52">'[49]사업계획(97년)'!#REF!</definedName>
    <definedName name="ㅛ" localSheetId="49">'[49]사업계획(97년)'!#REF!</definedName>
    <definedName name="ㅛ" localSheetId="55">'[49]사업계획(97년)'!#REF!</definedName>
    <definedName name="ㅛ" localSheetId="58">'[49]사업계획(97년)'!#REF!</definedName>
    <definedName name="ㅛ" localSheetId="53">'[49]사업계획(97년)'!#REF!</definedName>
    <definedName name="ㅛ" localSheetId="57">'[49]사업계획(97년)'!#REF!</definedName>
    <definedName name="ㅛ" localSheetId="59">'[49]사업계획(97년)'!#REF!</definedName>
    <definedName name="ㅛ" localSheetId="54">'[49]사업계획(97년)'!#REF!</definedName>
    <definedName name="ㅛ" localSheetId="56">'[49]사업계획(97년)'!#REF!</definedName>
    <definedName name="ㅛ" localSheetId="62">'[49]사업계획(97년)'!#REF!</definedName>
    <definedName name="ㅛ">'[49]사업계획(97년)'!#REF!</definedName>
    <definedName name="ㅛㅛ" localSheetId="2">#REF!</definedName>
    <definedName name="ㅛㅛ" localSheetId="1">#REF!</definedName>
    <definedName name="ㅛㅛ" localSheetId="3">#REF!</definedName>
    <definedName name="ㅛㅛ" localSheetId="7">#REF!</definedName>
    <definedName name="ㅛㅛ" localSheetId="4">#REF!</definedName>
    <definedName name="ㅛㅛ" localSheetId="5">#REF!</definedName>
    <definedName name="ㅛㅛ" localSheetId="6">#REF!</definedName>
    <definedName name="ㅛㅛ" localSheetId="8">#REF!</definedName>
    <definedName name="ㅛㅛ" localSheetId="9">#REF!</definedName>
    <definedName name="ㅛㅛ" localSheetId="11">#REF!</definedName>
    <definedName name="ㅛㅛ" localSheetId="10">#REF!</definedName>
    <definedName name="ㅛㅛ" localSheetId="16">#REF!</definedName>
    <definedName name="ㅛㅛ" localSheetId="13">#REF!</definedName>
    <definedName name="ㅛㅛ" localSheetId="12">#REF!</definedName>
    <definedName name="ㅛㅛ" localSheetId="15">#REF!</definedName>
    <definedName name="ㅛㅛ" localSheetId="14">#REF!</definedName>
    <definedName name="ㅛㅛ" localSheetId="20">#REF!</definedName>
    <definedName name="ㅛㅛ" localSheetId="17">#REF!</definedName>
    <definedName name="ㅛㅛ" localSheetId="19">#REF!</definedName>
    <definedName name="ㅛㅛ" localSheetId="18">#REF!</definedName>
    <definedName name="ㅛㅛ" localSheetId="24">#REF!</definedName>
    <definedName name="ㅛㅛ" localSheetId="22">#REF!</definedName>
    <definedName name="ㅛㅛ" localSheetId="21">#REF!</definedName>
    <definedName name="ㅛㅛ" localSheetId="23">#REF!</definedName>
    <definedName name="ㅛㅛ" localSheetId="25">#REF!</definedName>
    <definedName name="ㅛㅛ" localSheetId="26">#REF!</definedName>
    <definedName name="ㅛㅛ" localSheetId="27">#REF!</definedName>
    <definedName name="ㅛㅛ" localSheetId="28">#REF!</definedName>
    <definedName name="ㅛㅛ" localSheetId="32">#REF!</definedName>
    <definedName name="ㅛㅛ" localSheetId="33">#REF!</definedName>
    <definedName name="ㅛㅛ" localSheetId="34">#REF!</definedName>
    <definedName name="ㅛㅛ" localSheetId="35">#REF!</definedName>
    <definedName name="ㅛㅛ" localSheetId="29">#REF!</definedName>
    <definedName name="ㅛㅛ" localSheetId="30">#REF!</definedName>
    <definedName name="ㅛㅛ" localSheetId="31">#REF!</definedName>
    <definedName name="ㅛㅛ" localSheetId="36">#REF!</definedName>
    <definedName name="ㅛㅛ" localSheetId="37">#REF!</definedName>
    <definedName name="ㅛㅛ" localSheetId="38">#REF!</definedName>
    <definedName name="ㅛㅛ" localSheetId="39">#REF!</definedName>
    <definedName name="ㅛㅛ" localSheetId="40">#REF!</definedName>
    <definedName name="ㅛㅛ" localSheetId="41">#REF!</definedName>
    <definedName name="ㅛㅛ" localSheetId="42">#REF!</definedName>
    <definedName name="ㅛㅛ" localSheetId="43">#REF!</definedName>
    <definedName name="ㅛㅛ" localSheetId="44">#REF!</definedName>
    <definedName name="ㅛㅛ" localSheetId="61">#REF!</definedName>
    <definedName name="ㅛㅛ" localSheetId="60">#REF!</definedName>
    <definedName name="ㅛㅛ" localSheetId="47">#REF!</definedName>
    <definedName name="ㅛㅛ" localSheetId="46">#REF!</definedName>
    <definedName name="ㅛㅛ" localSheetId="45">#REF!</definedName>
    <definedName name="ㅛㅛ" localSheetId="48">#REF!</definedName>
    <definedName name="ㅛㅛ" localSheetId="50">#REF!</definedName>
    <definedName name="ㅛㅛ" localSheetId="51">#REF!</definedName>
    <definedName name="ㅛㅛ" localSheetId="52">#REF!</definedName>
    <definedName name="ㅛㅛ" localSheetId="49">#REF!</definedName>
    <definedName name="ㅛㅛ" localSheetId="55">#REF!</definedName>
    <definedName name="ㅛㅛ" localSheetId="58">#REF!</definedName>
    <definedName name="ㅛㅛ" localSheetId="53">#REF!</definedName>
    <definedName name="ㅛㅛ" localSheetId="57">#REF!</definedName>
    <definedName name="ㅛㅛ" localSheetId="59">#REF!</definedName>
    <definedName name="ㅛㅛ" localSheetId="54">#REF!</definedName>
    <definedName name="ㅛㅛ" localSheetId="56">#REF!</definedName>
    <definedName name="ㅛㅛ" localSheetId="62">#REF!</definedName>
    <definedName name="ㅛㅛ">#REF!</definedName>
    <definedName name="ㅠ" localSheetId="2">#REF!</definedName>
    <definedName name="ㅠ" localSheetId="1">#REF!</definedName>
    <definedName name="ㅠ" localSheetId="3">#REF!</definedName>
    <definedName name="ㅠ" localSheetId="7">#REF!</definedName>
    <definedName name="ㅠ" localSheetId="4">#REF!</definedName>
    <definedName name="ㅠ" localSheetId="5">#REF!</definedName>
    <definedName name="ㅠ" localSheetId="6">#REF!</definedName>
    <definedName name="ㅠ" localSheetId="8">#REF!</definedName>
    <definedName name="ㅠ" localSheetId="9">#REF!</definedName>
    <definedName name="ㅠ" localSheetId="11">#REF!</definedName>
    <definedName name="ㅠ" localSheetId="10">#REF!</definedName>
    <definedName name="ㅠ" localSheetId="16">#REF!</definedName>
    <definedName name="ㅠ" localSheetId="13">#REF!</definedName>
    <definedName name="ㅠ" localSheetId="12">#REF!</definedName>
    <definedName name="ㅠ" localSheetId="15">#REF!</definedName>
    <definedName name="ㅠ" localSheetId="14">#REF!</definedName>
    <definedName name="ㅠ" localSheetId="20">#REF!</definedName>
    <definedName name="ㅠ" localSheetId="17">#REF!</definedName>
    <definedName name="ㅠ" localSheetId="19">#REF!</definedName>
    <definedName name="ㅠ" localSheetId="18">#REF!</definedName>
    <definedName name="ㅠ" localSheetId="24">#REF!</definedName>
    <definedName name="ㅠ" localSheetId="22">#REF!</definedName>
    <definedName name="ㅠ" localSheetId="21">#REF!</definedName>
    <definedName name="ㅠ" localSheetId="23">#REF!</definedName>
    <definedName name="ㅠ" localSheetId="25">#REF!</definedName>
    <definedName name="ㅠ" localSheetId="26">#REF!</definedName>
    <definedName name="ㅠ" localSheetId="27">#REF!</definedName>
    <definedName name="ㅠ" localSheetId="28">#REF!</definedName>
    <definedName name="ㅠ" localSheetId="32">#REF!</definedName>
    <definedName name="ㅠ" localSheetId="33">#REF!</definedName>
    <definedName name="ㅠ" localSheetId="34">#REF!</definedName>
    <definedName name="ㅠ" localSheetId="35">#REF!</definedName>
    <definedName name="ㅠ" localSheetId="29">#REF!</definedName>
    <definedName name="ㅠ" localSheetId="30">#REF!</definedName>
    <definedName name="ㅠ" localSheetId="31">#REF!</definedName>
    <definedName name="ㅠ" localSheetId="36">#REF!</definedName>
    <definedName name="ㅠ" localSheetId="37">#REF!</definedName>
    <definedName name="ㅠ" localSheetId="38">#REF!</definedName>
    <definedName name="ㅠ" localSheetId="39">#REF!</definedName>
    <definedName name="ㅠ" localSheetId="40">#REF!</definedName>
    <definedName name="ㅠ" localSheetId="41">#REF!</definedName>
    <definedName name="ㅠ" localSheetId="42">#REF!</definedName>
    <definedName name="ㅠ" localSheetId="43">#REF!</definedName>
    <definedName name="ㅠ" localSheetId="44">#REF!</definedName>
    <definedName name="ㅠ" localSheetId="61">#REF!</definedName>
    <definedName name="ㅠ" localSheetId="60">#REF!</definedName>
    <definedName name="ㅠ" localSheetId="47">#REF!</definedName>
    <definedName name="ㅠ" localSheetId="46">#REF!</definedName>
    <definedName name="ㅠ" localSheetId="45">#REF!</definedName>
    <definedName name="ㅠ" localSheetId="48">#REF!</definedName>
    <definedName name="ㅠ" localSheetId="50">#REF!</definedName>
    <definedName name="ㅠ" localSheetId="51">#REF!</definedName>
    <definedName name="ㅠ" localSheetId="52">#REF!</definedName>
    <definedName name="ㅠ" localSheetId="49">#REF!</definedName>
    <definedName name="ㅠ" localSheetId="55">#REF!</definedName>
    <definedName name="ㅠ" localSheetId="58">#REF!</definedName>
    <definedName name="ㅠ" localSheetId="53">#REF!</definedName>
    <definedName name="ㅠ" localSheetId="57">#REF!</definedName>
    <definedName name="ㅠ" localSheetId="59">#REF!</definedName>
    <definedName name="ㅠ" localSheetId="54">#REF!</definedName>
    <definedName name="ㅠ" localSheetId="56">#REF!</definedName>
    <definedName name="ㅠ" localSheetId="62">#REF!</definedName>
    <definedName name="ㅠ">#REF!</definedName>
    <definedName name="ㅣ" localSheetId="2">'[50]사업계획(97년)'!#REF!</definedName>
    <definedName name="ㅣ" localSheetId="1">'[50]사업계획(97년)'!#REF!</definedName>
    <definedName name="ㅣ" localSheetId="3">'[50]사업계획(97년)'!#REF!</definedName>
    <definedName name="ㅣ" localSheetId="7">'[50]사업계획(97년)'!#REF!</definedName>
    <definedName name="ㅣ" localSheetId="4">'[50]사업계획(97년)'!#REF!</definedName>
    <definedName name="ㅣ" localSheetId="5">'[50]사업계획(97년)'!#REF!</definedName>
    <definedName name="ㅣ" localSheetId="6">'[50]사업계획(97년)'!#REF!</definedName>
    <definedName name="ㅣ" localSheetId="8">'[50]사업계획(97년)'!#REF!</definedName>
    <definedName name="ㅣ" localSheetId="9">'[50]사업계획(97년)'!#REF!</definedName>
    <definedName name="ㅣ" localSheetId="11">'[50]사업계획(97년)'!#REF!</definedName>
    <definedName name="ㅣ" localSheetId="10">'[50]사업계획(97년)'!#REF!</definedName>
    <definedName name="ㅣ" localSheetId="16">'[50]사업계획(97년)'!#REF!</definedName>
    <definedName name="ㅣ" localSheetId="13">'[50]사업계획(97년)'!#REF!</definedName>
    <definedName name="ㅣ" localSheetId="12">'[50]사업계획(97년)'!#REF!</definedName>
    <definedName name="ㅣ" localSheetId="15">'[50]사업계획(97년)'!#REF!</definedName>
    <definedName name="ㅣ" localSheetId="14">'[50]사업계획(97년)'!#REF!</definedName>
    <definedName name="ㅣ" localSheetId="20">'[50]사업계획(97년)'!#REF!</definedName>
    <definedName name="ㅣ" localSheetId="17">'[50]사업계획(97년)'!#REF!</definedName>
    <definedName name="ㅣ" localSheetId="19">'[50]사업계획(97년)'!#REF!</definedName>
    <definedName name="ㅣ" localSheetId="18">'[50]사업계획(97년)'!#REF!</definedName>
    <definedName name="ㅣ" localSheetId="24">'[50]사업계획(97년)'!#REF!</definedName>
    <definedName name="ㅣ" localSheetId="22">'[50]사업계획(97년)'!#REF!</definedName>
    <definedName name="ㅣ" localSheetId="21">'[50]사업계획(97년)'!#REF!</definedName>
    <definedName name="ㅣ" localSheetId="23">'[50]사업계획(97년)'!#REF!</definedName>
    <definedName name="ㅣ" localSheetId="25">'[50]사업계획(97년)'!#REF!</definedName>
    <definedName name="ㅣ" localSheetId="26">'[50]사업계획(97년)'!#REF!</definedName>
    <definedName name="ㅣ" localSheetId="27">'[50]사업계획(97년)'!#REF!</definedName>
    <definedName name="ㅣ" localSheetId="28">'[50]사업계획(97년)'!#REF!</definedName>
    <definedName name="ㅣ" localSheetId="32">'[50]사업계획(97년)'!#REF!</definedName>
    <definedName name="ㅣ" localSheetId="33">'[50]사업계획(97년)'!#REF!</definedName>
    <definedName name="ㅣ" localSheetId="34">'[50]사업계획(97년)'!#REF!</definedName>
    <definedName name="ㅣ" localSheetId="35">'[50]사업계획(97년)'!#REF!</definedName>
    <definedName name="ㅣ" localSheetId="29">'[50]사업계획(97년)'!#REF!</definedName>
    <definedName name="ㅣ" localSheetId="30">'[50]사업계획(97년)'!#REF!</definedName>
    <definedName name="ㅣ" localSheetId="31">'[50]사업계획(97년)'!#REF!</definedName>
    <definedName name="ㅣ" localSheetId="36">'[50]사업계획(97년)'!#REF!</definedName>
    <definedName name="ㅣ" localSheetId="37">'[50]사업계획(97년)'!#REF!</definedName>
    <definedName name="ㅣ" localSheetId="38">'[50]사업계획(97년)'!#REF!</definedName>
    <definedName name="ㅣ" localSheetId="39">'[50]사업계획(97년)'!#REF!</definedName>
    <definedName name="ㅣ" localSheetId="40">'[50]사업계획(97년)'!#REF!</definedName>
    <definedName name="ㅣ" localSheetId="41">'[50]사업계획(97년)'!#REF!</definedName>
    <definedName name="ㅣ" localSheetId="42">'[50]사업계획(97년)'!#REF!</definedName>
    <definedName name="ㅣ" localSheetId="43">'[50]사업계획(97년)'!#REF!</definedName>
    <definedName name="ㅣ" localSheetId="44">'[50]사업계획(97년)'!#REF!</definedName>
    <definedName name="ㅣ" localSheetId="61">'[50]사업계획(97년)'!#REF!</definedName>
    <definedName name="ㅣ" localSheetId="60">'[50]사업계획(97년)'!#REF!</definedName>
    <definedName name="ㅣ" localSheetId="47">'[50]사업계획(97년)'!#REF!</definedName>
    <definedName name="ㅣ" localSheetId="46">'[50]사업계획(97년)'!#REF!</definedName>
    <definedName name="ㅣ" localSheetId="45">'[50]사업계획(97년)'!#REF!</definedName>
    <definedName name="ㅣ" localSheetId="48">'[50]사업계획(97년)'!#REF!</definedName>
    <definedName name="ㅣ" localSheetId="50">'[50]사업계획(97년)'!#REF!</definedName>
    <definedName name="ㅣ" localSheetId="51">'[50]사업계획(97년)'!#REF!</definedName>
    <definedName name="ㅣ" localSheetId="52">'[50]사업계획(97년)'!#REF!</definedName>
    <definedName name="ㅣ" localSheetId="49">'[50]사업계획(97년)'!#REF!</definedName>
    <definedName name="ㅣ" localSheetId="55">'[50]사업계획(97년)'!#REF!</definedName>
    <definedName name="ㅣ" localSheetId="58">'[50]사업계획(97년)'!#REF!</definedName>
    <definedName name="ㅣ" localSheetId="53">'[50]사업계획(97년)'!#REF!</definedName>
    <definedName name="ㅣ" localSheetId="57">'[50]사업계획(97년)'!#REF!</definedName>
    <definedName name="ㅣ" localSheetId="59">'[50]사업계획(97년)'!#REF!</definedName>
    <definedName name="ㅣ" localSheetId="54">'[50]사업계획(97년)'!#REF!</definedName>
    <definedName name="ㅣ" localSheetId="56">'[50]사업계획(97년)'!#REF!</definedName>
    <definedName name="ㅣ" localSheetId="62">'[50]사업계획(97년)'!#REF!</definedName>
    <definedName name="ㅣ">'[50]사업계획(97년)'!#REF!</definedName>
    <definedName name="ㅣㅐ" localSheetId="2">'[38]사업계획(97년)'!#REF!</definedName>
    <definedName name="ㅣㅐ" localSheetId="1">'[38]사업계획(97년)'!#REF!</definedName>
    <definedName name="ㅣㅐ" localSheetId="3">'[38]사업계획(97년)'!#REF!</definedName>
    <definedName name="ㅣㅐ" localSheetId="7">'[38]사업계획(97년)'!#REF!</definedName>
    <definedName name="ㅣㅐ" localSheetId="4">'[38]사업계획(97년)'!#REF!</definedName>
    <definedName name="ㅣㅐ" localSheetId="5">'[38]사업계획(97년)'!#REF!</definedName>
    <definedName name="ㅣㅐ" localSheetId="6">'[38]사업계획(97년)'!#REF!</definedName>
    <definedName name="ㅣㅐ" localSheetId="8">'[38]사업계획(97년)'!#REF!</definedName>
    <definedName name="ㅣㅐ" localSheetId="9">'[38]사업계획(97년)'!#REF!</definedName>
    <definedName name="ㅣㅐ" localSheetId="11">'[38]사업계획(97년)'!#REF!</definedName>
    <definedName name="ㅣㅐ" localSheetId="10">'[38]사업계획(97년)'!#REF!</definedName>
    <definedName name="ㅣㅐ" localSheetId="16">'[38]사업계획(97년)'!#REF!</definedName>
    <definedName name="ㅣㅐ" localSheetId="13">'[38]사업계획(97년)'!#REF!</definedName>
    <definedName name="ㅣㅐ" localSheetId="12">'[38]사업계획(97년)'!#REF!</definedName>
    <definedName name="ㅣㅐ" localSheetId="15">'[38]사업계획(97년)'!#REF!</definedName>
    <definedName name="ㅣㅐ" localSheetId="14">'[38]사업계획(97년)'!#REF!</definedName>
    <definedName name="ㅣㅐ" localSheetId="20">'[38]사업계획(97년)'!#REF!</definedName>
    <definedName name="ㅣㅐ" localSheetId="17">'[38]사업계획(97년)'!#REF!</definedName>
    <definedName name="ㅣㅐ" localSheetId="19">'[38]사업계획(97년)'!#REF!</definedName>
    <definedName name="ㅣㅐ" localSheetId="18">'[38]사업계획(97년)'!#REF!</definedName>
    <definedName name="ㅣㅐ" localSheetId="24">'[38]사업계획(97년)'!#REF!</definedName>
    <definedName name="ㅣㅐ" localSheetId="22">'[38]사업계획(97년)'!#REF!</definedName>
    <definedName name="ㅣㅐ" localSheetId="21">'[38]사업계획(97년)'!#REF!</definedName>
    <definedName name="ㅣㅐ" localSheetId="23">'[38]사업계획(97년)'!#REF!</definedName>
    <definedName name="ㅣㅐ" localSheetId="25">'[38]사업계획(97년)'!#REF!</definedName>
    <definedName name="ㅣㅐ" localSheetId="26">'[38]사업계획(97년)'!#REF!</definedName>
    <definedName name="ㅣㅐ" localSheetId="27">'[38]사업계획(97년)'!#REF!</definedName>
    <definedName name="ㅣㅐ" localSheetId="28">'[38]사업계획(97년)'!#REF!</definedName>
    <definedName name="ㅣㅐ" localSheetId="32">'[38]사업계획(97년)'!#REF!</definedName>
    <definedName name="ㅣㅐ" localSheetId="33">'[38]사업계획(97년)'!#REF!</definedName>
    <definedName name="ㅣㅐ" localSheetId="34">'[38]사업계획(97년)'!#REF!</definedName>
    <definedName name="ㅣㅐ" localSheetId="35">'[38]사업계획(97년)'!#REF!</definedName>
    <definedName name="ㅣㅐ" localSheetId="29">'[38]사업계획(97년)'!#REF!</definedName>
    <definedName name="ㅣㅐ" localSheetId="30">'[38]사업계획(97년)'!#REF!</definedName>
    <definedName name="ㅣㅐ" localSheetId="31">'[38]사업계획(97년)'!#REF!</definedName>
    <definedName name="ㅣㅐ" localSheetId="36">'[38]사업계획(97년)'!#REF!</definedName>
    <definedName name="ㅣㅐ" localSheetId="37">'[38]사업계획(97년)'!#REF!</definedName>
    <definedName name="ㅣㅐ" localSheetId="38">'[38]사업계획(97년)'!#REF!</definedName>
    <definedName name="ㅣㅐ" localSheetId="39">'[38]사업계획(97년)'!#REF!</definedName>
    <definedName name="ㅣㅐ" localSheetId="40">'[38]사업계획(97년)'!#REF!</definedName>
    <definedName name="ㅣㅐ" localSheetId="41">'[38]사업계획(97년)'!#REF!</definedName>
    <definedName name="ㅣㅐ" localSheetId="42">'[38]사업계획(97년)'!#REF!</definedName>
    <definedName name="ㅣㅐ" localSheetId="43">'[38]사업계획(97년)'!#REF!</definedName>
    <definedName name="ㅣㅐ" localSheetId="44">'[38]사업계획(97년)'!#REF!</definedName>
    <definedName name="ㅣㅐ" localSheetId="61">'[38]사업계획(97년)'!#REF!</definedName>
    <definedName name="ㅣㅐ" localSheetId="60">'[38]사업계획(97년)'!#REF!</definedName>
    <definedName name="ㅣㅐ" localSheetId="47">'[38]사업계획(97년)'!#REF!</definedName>
    <definedName name="ㅣㅐ" localSheetId="46">'[38]사업계획(97년)'!#REF!</definedName>
    <definedName name="ㅣㅐ" localSheetId="45">'[38]사업계획(97년)'!#REF!</definedName>
    <definedName name="ㅣㅐ" localSheetId="48">'[38]사업계획(97년)'!#REF!</definedName>
    <definedName name="ㅣㅐ" localSheetId="50">'[38]사업계획(97년)'!#REF!</definedName>
    <definedName name="ㅣㅐ" localSheetId="51">'[38]사업계획(97년)'!#REF!</definedName>
    <definedName name="ㅣㅐ" localSheetId="52">'[38]사업계획(97년)'!#REF!</definedName>
    <definedName name="ㅣㅐ" localSheetId="49">'[38]사업계획(97년)'!#REF!</definedName>
    <definedName name="ㅣㅐ" localSheetId="55">'[38]사업계획(97년)'!#REF!</definedName>
    <definedName name="ㅣㅐ" localSheetId="58">'[38]사업계획(97년)'!#REF!</definedName>
    <definedName name="ㅣㅐ" localSheetId="53">'[38]사업계획(97년)'!#REF!</definedName>
    <definedName name="ㅣㅐ" localSheetId="57">'[38]사업계획(97년)'!#REF!</definedName>
    <definedName name="ㅣㅐ" localSheetId="59">'[38]사업계획(97년)'!#REF!</definedName>
    <definedName name="ㅣㅐ" localSheetId="54">'[38]사업계획(97년)'!#REF!</definedName>
    <definedName name="ㅣㅐ" localSheetId="56">'[38]사업계획(97년)'!#REF!</definedName>
    <definedName name="ㅣㅐ" localSheetId="62">'[38]사업계획(97년)'!#REF!</definedName>
    <definedName name="ㅣㅐ">'[38]사업계획(97년)'!#REF!</definedName>
    <definedName name="現代綜合商事經由分" localSheetId="2">#REF!</definedName>
    <definedName name="現代綜合商事經由分" localSheetId="1">#REF!</definedName>
    <definedName name="現代綜合商事經由分" localSheetId="3">#REF!</definedName>
    <definedName name="現代綜合商事經由分" localSheetId="7">#REF!</definedName>
    <definedName name="現代綜合商事經由分" localSheetId="4">#REF!</definedName>
    <definedName name="現代綜合商事經由分" localSheetId="5">#REF!</definedName>
    <definedName name="現代綜合商事經由分" localSheetId="6">#REF!</definedName>
    <definedName name="現代綜合商事經由分" localSheetId="8">#REF!</definedName>
    <definedName name="現代綜合商事經由分" localSheetId="9">#REF!</definedName>
    <definedName name="現代綜合商事經由分" localSheetId="11">#REF!</definedName>
    <definedName name="現代綜合商事經由分" localSheetId="10">#REF!</definedName>
    <definedName name="現代綜合商事經由分" localSheetId="16">#REF!</definedName>
    <definedName name="現代綜合商事經由分" localSheetId="13">#REF!</definedName>
    <definedName name="現代綜合商事經由分" localSheetId="12">#REF!</definedName>
    <definedName name="現代綜合商事經由分" localSheetId="15">#REF!</definedName>
    <definedName name="現代綜合商事經由分" localSheetId="14">#REF!</definedName>
    <definedName name="現代綜合商事經由分" localSheetId="20">#REF!</definedName>
    <definedName name="現代綜合商事經由分" localSheetId="17">#REF!</definedName>
    <definedName name="現代綜合商事經由分" localSheetId="19">#REF!</definedName>
    <definedName name="現代綜合商事經由分" localSheetId="18">#REF!</definedName>
    <definedName name="現代綜合商事經由分" localSheetId="24">#REF!</definedName>
    <definedName name="現代綜合商事經由分" localSheetId="22">#REF!</definedName>
    <definedName name="現代綜合商事經由分" localSheetId="21">#REF!</definedName>
    <definedName name="現代綜合商事經由分" localSheetId="23">#REF!</definedName>
    <definedName name="現代綜合商事經由分" localSheetId="25">#REF!</definedName>
    <definedName name="現代綜合商事經由分" localSheetId="26">#REF!</definedName>
    <definedName name="現代綜合商事經由分" localSheetId="27">#REF!</definedName>
    <definedName name="現代綜合商事經由分" localSheetId="28">#REF!</definedName>
    <definedName name="現代綜合商事經由分" localSheetId="32">#REF!</definedName>
    <definedName name="現代綜合商事經由分" localSheetId="33">#REF!</definedName>
    <definedName name="現代綜合商事經由分" localSheetId="34">#REF!</definedName>
    <definedName name="現代綜合商事經由分" localSheetId="35">#REF!</definedName>
    <definedName name="現代綜合商事經由分" localSheetId="29">#REF!</definedName>
    <definedName name="現代綜合商事經由分" localSheetId="30">#REF!</definedName>
    <definedName name="現代綜合商事經由分" localSheetId="31">#REF!</definedName>
    <definedName name="現代綜合商事經由分" localSheetId="36">#REF!</definedName>
    <definedName name="現代綜合商事經由分" localSheetId="37">#REF!</definedName>
    <definedName name="現代綜合商事經由分" localSheetId="38">#REF!</definedName>
    <definedName name="現代綜合商事經由分" localSheetId="39">#REF!</definedName>
    <definedName name="現代綜合商事經由分" localSheetId="40">#REF!</definedName>
    <definedName name="現代綜合商事經由分" localSheetId="41">#REF!</definedName>
    <definedName name="現代綜合商事經由分" localSheetId="42">#REF!</definedName>
    <definedName name="現代綜合商事經由分" localSheetId="43">#REF!</definedName>
    <definedName name="現代綜合商事經由分" localSheetId="44">#REF!</definedName>
    <definedName name="現代綜合商事經由分" localSheetId="61">#REF!</definedName>
    <definedName name="現代綜合商事經由分" localSheetId="60">#REF!</definedName>
    <definedName name="現代綜合商事經由分" localSheetId="47">#REF!</definedName>
    <definedName name="現代綜合商事經由分" localSheetId="46">#REF!</definedName>
    <definedName name="現代綜合商事經由分" localSheetId="45">#REF!</definedName>
    <definedName name="現代綜合商事經由分" localSheetId="48">#REF!</definedName>
    <definedName name="現代綜合商事經由分" localSheetId="50">#REF!</definedName>
    <definedName name="現代綜合商事經由分" localSheetId="51">#REF!</definedName>
    <definedName name="現代綜合商事經由分" localSheetId="52">#REF!</definedName>
    <definedName name="現代綜合商事經由分" localSheetId="49">#REF!</definedName>
    <definedName name="現代綜合商事經由分" localSheetId="55">#REF!</definedName>
    <definedName name="現代綜合商事經由分" localSheetId="58">#REF!</definedName>
    <definedName name="現代綜合商事經由分" localSheetId="53">#REF!</definedName>
    <definedName name="現代綜合商事經由分" localSheetId="57">#REF!</definedName>
    <definedName name="現代綜合商事經由分" localSheetId="59">#REF!</definedName>
    <definedName name="現代綜合商事經由分" localSheetId="54">#REF!</definedName>
    <definedName name="現代綜合商事經由分" localSheetId="56">#REF!</definedName>
    <definedName name="現代綜合商事經由分" localSheetId="62">#REF!</definedName>
    <definedName name="現代綜合商事經由分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1" l="1"/>
  <c r="K172" i="118"/>
  <c r="L172" i="118" s="1"/>
  <c r="I172" i="118"/>
  <c r="H172" i="118"/>
  <c r="K171" i="118"/>
  <c r="I171" i="118"/>
  <c r="H171" i="118"/>
  <c r="K170" i="118"/>
  <c r="I170" i="118"/>
  <c r="H170" i="118"/>
  <c r="K169" i="118"/>
  <c r="M169" i="118" s="1"/>
  <c r="I169" i="118"/>
  <c r="H169" i="118"/>
  <c r="K168" i="118"/>
  <c r="M168" i="118" s="1"/>
  <c r="I168" i="118"/>
  <c r="H168" i="118"/>
  <c r="K167" i="118"/>
  <c r="I167" i="118"/>
  <c r="H167" i="118"/>
  <c r="K166" i="118"/>
  <c r="M166" i="118" s="1"/>
  <c r="I166" i="118"/>
  <c r="H166" i="118"/>
  <c r="K165" i="118"/>
  <c r="I165" i="118"/>
  <c r="H165" i="118"/>
  <c r="M164" i="118"/>
  <c r="K164" i="118"/>
  <c r="I164" i="118"/>
  <c r="H164" i="118"/>
  <c r="K163" i="118"/>
  <c r="I163" i="118"/>
  <c r="H163" i="118"/>
  <c r="K162" i="118"/>
  <c r="I162" i="118"/>
  <c r="H162" i="118"/>
  <c r="L161" i="118"/>
  <c r="K161" i="118"/>
  <c r="M161" i="118" s="1"/>
  <c r="I161" i="118"/>
  <c r="H161" i="118"/>
  <c r="K160" i="118"/>
  <c r="I160" i="118"/>
  <c r="H160" i="118"/>
  <c r="K159" i="118"/>
  <c r="I159" i="118"/>
  <c r="H159" i="118"/>
  <c r="K158" i="118"/>
  <c r="M158" i="118" s="1"/>
  <c r="I158" i="118"/>
  <c r="H158" i="118"/>
  <c r="K157" i="118"/>
  <c r="I157" i="118"/>
  <c r="H157" i="118"/>
  <c r="K156" i="118"/>
  <c r="L156" i="118" s="1"/>
  <c r="I156" i="118"/>
  <c r="H156" i="118"/>
  <c r="M155" i="118"/>
  <c r="L155" i="118"/>
  <c r="K155" i="118"/>
  <c r="I155" i="118"/>
  <c r="H155" i="118"/>
  <c r="K154" i="118"/>
  <c r="I154" i="118"/>
  <c r="H154" i="118"/>
  <c r="M153" i="118"/>
  <c r="K153" i="118"/>
  <c r="L153" i="118" s="1"/>
  <c r="I153" i="118"/>
  <c r="H153" i="118"/>
  <c r="K152" i="118"/>
  <c r="I152" i="118"/>
  <c r="H152" i="118"/>
  <c r="K151" i="118"/>
  <c r="I151" i="118"/>
  <c r="H151" i="118"/>
  <c r="K150" i="118"/>
  <c r="M150" i="118" s="1"/>
  <c r="I150" i="118"/>
  <c r="H150" i="118"/>
  <c r="K149" i="118"/>
  <c r="M149" i="118" s="1"/>
  <c r="I149" i="118"/>
  <c r="H149" i="118"/>
  <c r="K148" i="118"/>
  <c r="I148" i="118"/>
  <c r="H148" i="118"/>
  <c r="K147" i="118"/>
  <c r="L147" i="118" s="1"/>
  <c r="I147" i="118"/>
  <c r="H147" i="118"/>
  <c r="K146" i="118"/>
  <c r="I146" i="118"/>
  <c r="H146" i="118"/>
  <c r="K145" i="118"/>
  <c r="I145" i="118"/>
  <c r="M145" i="118" s="1"/>
  <c r="H145" i="118"/>
  <c r="L145" i="118" s="1"/>
  <c r="K144" i="118"/>
  <c r="I144" i="118"/>
  <c r="H144" i="118"/>
  <c r="K143" i="118"/>
  <c r="I143" i="118"/>
  <c r="H143" i="118"/>
  <c r="K142" i="118"/>
  <c r="I142" i="118"/>
  <c r="M142" i="118" s="1"/>
  <c r="H142" i="118"/>
  <c r="K141" i="118"/>
  <c r="I141" i="118"/>
  <c r="H141" i="118"/>
  <c r="K140" i="118"/>
  <c r="I140" i="118"/>
  <c r="M140" i="118" s="1"/>
  <c r="H140" i="118"/>
  <c r="L140" i="118" s="1"/>
  <c r="K139" i="118"/>
  <c r="L139" i="118" s="1"/>
  <c r="I139" i="118"/>
  <c r="H139" i="118"/>
  <c r="K138" i="118"/>
  <c r="M138" i="118" s="1"/>
  <c r="I138" i="118"/>
  <c r="H138" i="118"/>
  <c r="M137" i="118"/>
  <c r="K137" i="118"/>
  <c r="I137" i="118"/>
  <c r="H137" i="118"/>
  <c r="L137" i="118" s="1"/>
  <c r="K136" i="118"/>
  <c r="I136" i="118"/>
  <c r="M136" i="118" s="1"/>
  <c r="H136" i="118"/>
  <c r="L136" i="118" s="1"/>
  <c r="K135" i="118"/>
  <c r="L135" i="118" s="1"/>
  <c r="I135" i="118"/>
  <c r="M135" i="118" s="1"/>
  <c r="H135" i="118"/>
  <c r="K134" i="118"/>
  <c r="L134" i="118" s="1"/>
  <c r="I134" i="118"/>
  <c r="H134" i="118"/>
  <c r="K133" i="118"/>
  <c r="L133" i="118" s="1"/>
  <c r="I133" i="118"/>
  <c r="H133" i="118"/>
  <c r="K132" i="118"/>
  <c r="M132" i="118" s="1"/>
  <c r="I132" i="118"/>
  <c r="H132" i="118"/>
  <c r="L132" i="118" s="1"/>
  <c r="K131" i="118"/>
  <c r="I131" i="118"/>
  <c r="H131" i="118"/>
  <c r="K130" i="118"/>
  <c r="L130" i="118" s="1"/>
  <c r="I130" i="118"/>
  <c r="H130" i="118"/>
  <c r="L129" i="118"/>
  <c r="K129" i="118"/>
  <c r="M129" i="118" s="1"/>
  <c r="I129" i="118"/>
  <c r="H129" i="118"/>
  <c r="K128" i="118"/>
  <c r="I128" i="118"/>
  <c r="H128" i="118"/>
  <c r="K127" i="118"/>
  <c r="I127" i="118"/>
  <c r="H127" i="118"/>
  <c r="K126" i="118"/>
  <c r="M126" i="118" s="1"/>
  <c r="I126" i="118"/>
  <c r="H126" i="118"/>
  <c r="K125" i="118"/>
  <c r="I125" i="118"/>
  <c r="H125" i="118"/>
  <c r="K124" i="118"/>
  <c r="I124" i="118"/>
  <c r="M124" i="118" s="1"/>
  <c r="H124" i="118"/>
  <c r="K123" i="118"/>
  <c r="M123" i="118" s="1"/>
  <c r="I123" i="118"/>
  <c r="H123" i="118"/>
  <c r="K122" i="118"/>
  <c r="L122" i="118" s="1"/>
  <c r="I122" i="118"/>
  <c r="H122" i="118"/>
  <c r="K121" i="118"/>
  <c r="M121" i="118" s="1"/>
  <c r="I121" i="118"/>
  <c r="H121" i="118"/>
  <c r="K120" i="118"/>
  <c r="M120" i="118" s="1"/>
  <c r="I120" i="118"/>
  <c r="H120" i="118"/>
  <c r="K119" i="118"/>
  <c r="M119" i="118" s="1"/>
  <c r="I119" i="118"/>
  <c r="H119" i="118"/>
  <c r="M118" i="118"/>
  <c r="K118" i="118"/>
  <c r="L118" i="118" s="1"/>
  <c r="I118" i="118"/>
  <c r="H118" i="118"/>
  <c r="K117" i="118"/>
  <c r="I117" i="118"/>
  <c r="H117" i="118"/>
  <c r="K116" i="118"/>
  <c r="I116" i="118"/>
  <c r="H116" i="118"/>
  <c r="K115" i="118"/>
  <c r="I115" i="118"/>
  <c r="H115" i="118"/>
  <c r="K114" i="118"/>
  <c r="M114" i="118" s="1"/>
  <c r="I114" i="118"/>
  <c r="H114" i="118"/>
  <c r="K113" i="118"/>
  <c r="M113" i="118" s="1"/>
  <c r="I113" i="118"/>
  <c r="H113" i="118"/>
  <c r="K112" i="118"/>
  <c r="I112" i="118"/>
  <c r="H112" i="118"/>
  <c r="K111" i="118"/>
  <c r="I111" i="118"/>
  <c r="H111" i="118"/>
  <c r="K110" i="118"/>
  <c r="L110" i="118" s="1"/>
  <c r="I110" i="118"/>
  <c r="H110" i="118"/>
  <c r="K109" i="118"/>
  <c r="M109" i="118" s="1"/>
  <c r="I109" i="118"/>
  <c r="H109" i="118"/>
  <c r="K108" i="118"/>
  <c r="I108" i="118"/>
  <c r="M108" i="118" s="1"/>
  <c r="H108" i="118"/>
  <c r="L108" i="118" s="1"/>
  <c r="K107" i="118"/>
  <c r="I107" i="118"/>
  <c r="H107" i="118"/>
  <c r="K106" i="118"/>
  <c r="M106" i="118" s="1"/>
  <c r="I106" i="118"/>
  <c r="H106" i="118"/>
  <c r="K105" i="118"/>
  <c r="M105" i="118" s="1"/>
  <c r="I105" i="118"/>
  <c r="H105" i="118"/>
  <c r="L105" i="118" s="1"/>
  <c r="K104" i="118"/>
  <c r="I104" i="118"/>
  <c r="H104" i="118"/>
  <c r="L103" i="118"/>
  <c r="K103" i="118"/>
  <c r="I103" i="118"/>
  <c r="M103" i="118" s="1"/>
  <c r="H103" i="118"/>
  <c r="K102" i="118"/>
  <c r="M102" i="118" s="1"/>
  <c r="I102" i="118"/>
  <c r="H102" i="118"/>
  <c r="L102" i="118" s="1"/>
  <c r="K101" i="118"/>
  <c r="M101" i="118" s="1"/>
  <c r="I101" i="118"/>
  <c r="H101" i="118"/>
  <c r="K100" i="118"/>
  <c r="M100" i="118" s="1"/>
  <c r="I100" i="118"/>
  <c r="H100" i="118"/>
  <c r="K99" i="118"/>
  <c r="I99" i="118"/>
  <c r="H99" i="118"/>
  <c r="K98" i="118"/>
  <c r="I98" i="118"/>
  <c r="H98" i="118"/>
  <c r="K97" i="118"/>
  <c r="I97" i="118"/>
  <c r="H97" i="118"/>
  <c r="K96" i="118"/>
  <c r="I96" i="118"/>
  <c r="H96" i="118"/>
  <c r="K95" i="118"/>
  <c r="M95" i="118" s="1"/>
  <c r="I95" i="118"/>
  <c r="H95" i="118"/>
  <c r="K94" i="118"/>
  <c r="M94" i="118" s="1"/>
  <c r="I94" i="118"/>
  <c r="H94" i="118"/>
  <c r="K93" i="118"/>
  <c r="M93" i="118" s="1"/>
  <c r="I93" i="118"/>
  <c r="H93" i="118"/>
  <c r="K92" i="118"/>
  <c r="L92" i="118" s="1"/>
  <c r="I92" i="118"/>
  <c r="M92" i="118" s="1"/>
  <c r="H92" i="118"/>
  <c r="M91" i="118"/>
  <c r="K91" i="118"/>
  <c r="L91" i="118" s="1"/>
  <c r="I91" i="118"/>
  <c r="H91" i="118"/>
  <c r="K90" i="118"/>
  <c r="M90" i="118" s="1"/>
  <c r="I90" i="118"/>
  <c r="H90" i="118"/>
  <c r="K89" i="118"/>
  <c r="M89" i="118" s="1"/>
  <c r="I89" i="118"/>
  <c r="H89" i="118"/>
  <c r="L89" i="118" s="1"/>
  <c r="K88" i="118"/>
  <c r="I88" i="118"/>
  <c r="H88" i="118"/>
  <c r="K87" i="118"/>
  <c r="I87" i="118"/>
  <c r="H87" i="118"/>
  <c r="L86" i="118"/>
  <c r="K86" i="118"/>
  <c r="M86" i="118" s="1"/>
  <c r="I86" i="118"/>
  <c r="H86" i="118"/>
  <c r="K85" i="118"/>
  <c r="I85" i="118"/>
  <c r="H85" i="118"/>
  <c r="K84" i="118"/>
  <c r="I84" i="118"/>
  <c r="H84" i="118"/>
  <c r="K83" i="118"/>
  <c r="L83" i="118" s="1"/>
  <c r="I83" i="118"/>
  <c r="H83" i="118"/>
  <c r="K82" i="118"/>
  <c r="I82" i="118"/>
  <c r="H82" i="118"/>
  <c r="K81" i="118"/>
  <c r="L81" i="118" s="1"/>
  <c r="I81" i="118"/>
  <c r="H81" i="118"/>
  <c r="K80" i="118"/>
  <c r="I80" i="118"/>
  <c r="H80" i="118"/>
  <c r="K79" i="118"/>
  <c r="I79" i="118"/>
  <c r="H79" i="118"/>
  <c r="M78" i="118"/>
  <c r="K78" i="118"/>
  <c r="I78" i="118"/>
  <c r="H78" i="118"/>
  <c r="K77" i="118"/>
  <c r="I77" i="118"/>
  <c r="H77" i="118"/>
  <c r="M76" i="118"/>
  <c r="K76" i="118"/>
  <c r="L76" i="118" s="1"/>
  <c r="I76" i="118"/>
  <c r="H76" i="118"/>
  <c r="K75" i="118"/>
  <c r="I75" i="118"/>
  <c r="H75" i="118"/>
  <c r="K74" i="118"/>
  <c r="M74" i="118" s="1"/>
  <c r="I74" i="118"/>
  <c r="H74" i="118"/>
  <c r="K73" i="118"/>
  <c r="M73" i="118" s="1"/>
  <c r="I73" i="118"/>
  <c r="H73" i="118"/>
  <c r="K72" i="118"/>
  <c r="I72" i="118"/>
  <c r="H72" i="118"/>
  <c r="K71" i="118"/>
  <c r="L71" i="118" s="1"/>
  <c r="I71" i="118"/>
  <c r="M71" i="118" s="1"/>
  <c r="H71" i="118"/>
  <c r="L70" i="118"/>
  <c r="K70" i="118"/>
  <c r="I70" i="118"/>
  <c r="M70" i="118" s="1"/>
  <c r="H70" i="118"/>
  <c r="K69" i="118"/>
  <c r="M69" i="118" s="1"/>
  <c r="I69" i="118"/>
  <c r="H69" i="118"/>
  <c r="K68" i="118"/>
  <c r="I68" i="118"/>
  <c r="M68" i="118" s="1"/>
  <c r="H68" i="118"/>
  <c r="K67" i="118"/>
  <c r="I67" i="118"/>
  <c r="H67" i="118"/>
  <c r="K66" i="118"/>
  <c r="I66" i="118"/>
  <c r="H66" i="118"/>
  <c r="K65" i="118"/>
  <c r="M65" i="118" s="1"/>
  <c r="I65" i="118"/>
  <c r="H65" i="118"/>
  <c r="K64" i="118"/>
  <c r="M64" i="118" s="1"/>
  <c r="I64" i="118"/>
  <c r="H64" i="118"/>
  <c r="K63" i="118"/>
  <c r="I63" i="118"/>
  <c r="H63" i="118"/>
  <c r="K62" i="118"/>
  <c r="L62" i="118" s="1"/>
  <c r="I62" i="118"/>
  <c r="H62" i="118"/>
  <c r="K61" i="118"/>
  <c r="I61" i="118"/>
  <c r="H61" i="118"/>
  <c r="K60" i="118"/>
  <c r="I60" i="118"/>
  <c r="M60" i="118" s="1"/>
  <c r="H60" i="118"/>
  <c r="L59" i="118"/>
  <c r="K59" i="118"/>
  <c r="I59" i="118"/>
  <c r="M59" i="118" s="1"/>
  <c r="H59" i="118"/>
  <c r="K58" i="118"/>
  <c r="L58" i="118" s="1"/>
  <c r="I58" i="118"/>
  <c r="H58" i="118"/>
  <c r="L57" i="118"/>
  <c r="K57" i="118"/>
  <c r="I57" i="118"/>
  <c r="M57" i="118" s="1"/>
  <c r="H57" i="118"/>
  <c r="K56" i="118"/>
  <c r="L56" i="118" s="1"/>
  <c r="I56" i="118"/>
  <c r="H56" i="118"/>
  <c r="K55" i="118"/>
  <c r="I55" i="118"/>
  <c r="H55" i="118"/>
  <c r="K54" i="118"/>
  <c r="L54" i="118" s="1"/>
  <c r="I54" i="118"/>
  <c r="H54" i="118"/>
  <c r="K53" i="118"/>
  <c r="I53" i="118"/>
  <c r="H53" i="118"/>
  <c r="K52" i="118"/>
  <c r="M52" i="118" s="1"/>
  <c r="I52" i="118"/>
  <c r="H52" i="118"/>
  <c r="K51" i="118"/>
  <c r="I51" i="118"/>
  <c r="H51" i="118"/>
  <c r="K50" i="118"/>
  <c r="I50" i="118"/>
  <c r="H50" i="118"/>
  <c r="K49" i="118"/>
  <c r="M49" i="118" s="1"/>
  <c r="I49" i="118"/>
  <c r="H49" i="118"/>
  <c r="L49" i="118" s="1"/>
  <c r="K48" i="118"/>
  <c r="I48" i="118"/>
  <c r="H48" i="118"/>
  <c r="K47" i="118"/>
  <c r="I47" i="118"/>
  <c r="H47" i="118"/>
  <c r="K46" i="118"/>
  <c r="I46" i="118"/>
  <c r="H46" i="118"/>
  <c r="K45" i="118"/>
  <c r="I45" i="118"/>
  <c r="H45" i="118"/>
  <c r="K44" i="118"/>
  <c r="M44" i="118" s="1"/>
  <c r="I44" i="118"/>
  <c r="H44" i="118"/>
  <c r="K43" i="118"/>
  <c r="I43" i="118"/>
  <c r="H43" i="118"/>
  <c r="K42" i="118"/>
  <c r="M42" i="118" s="1"/>
  <c r="I42" i="118"/>
  <c r="H42" i="118"/>
  <c r="K41" i="118"/>
  <c r="I41" i="118"/>
  <c r="M41" i="118" s="1"/>
  <c r="H41" i="118"/>
  <c r="K40" i="118"/>
  <c r="M40" i="118" s="1"/>
  <c r="I40" i="118"/>
  <c r="H40" i="118"/>
  <c r="L39" i="118"/>
  <c r="K39" i="118"/>
  <c r="I39" i="118"/>
  <c r="M39" i="118" s="1"/>
  <c r="H39" i="118"/>
  <c r="K38" i="118"/>
  <c r="I38" i="118"/>
  <c r="M38" i="118" s="1"/>
  <c r="H38" i="118"/>
  <c r="L38" i="118" s="1"/>
  <c r="K37" i="118"/>
  <c r="I37" i="118"/>
  <c r="H37" i="118"/>
  <c r="K36" i="118"/>
  <c r="I36" i="118"/>
  <c r="H36" i="118"/>
  <c r="K35" i="118"/>
  <c r="M35" i="118" s="1"/>
  <c r="I35" i="118"/>
  <c r="H35" i="118"/>
  <c r="K34" i="118"/>
  <c r="I34" i="118"/>
  <c r="H34" i="118"/>
  <c r="K33" i="118"/>
  <c r="I33" i="118"/>
  <c r="H33" i="118"/>
  <c r="K32" i="118"/>
  <c r="M32" i="118" s="1"/>
  <c r="I32" i="118"/>
  <c r="H32" i="118"/>
  <c r="K31" i="118"/>
  <c r="M31" i="118" s="1"/>
  <c r="I31" i="118"/>
  <c r="H31" i="118"/>
  <c r="L31" i="118" s="1"/>
  <c r="L30" i="118"/>
  <c r="K30" i="118"/>
  <c r="I30" i="118"/>
  <c r="M30" i="118" s="1"/>
  <c r="H30" i="118"/>
  <c r="K29" i="118"/>
  <c r="I29" i="118"/>
  <c r="H29" i="118"/>
  <c r="K28" i="118"/>
  <c r="I28" i="118"/>
  <c r="M28" i="118" s="1"/>
  <c r="H28" i="118"/>
  <c r="K27" i="118"/>
  <c r="M27" i="118" s="1"/>
  <c r="I27" i="118"/>
  <c r="H27" i="118"/>
  <c r="K26" i="118"/>
  <c r="I26" i="118"/>
  <c r="H26" i="118"/>
  <c r="L25" i="118"/>
  <c r="K25" i="118"/>
  <c r="M25" i="118" s="1"/>
  <c r="I25" i="118"/>
  <c r="H25" i="118"/>
  <c r="K24" i="118"/>
  <c r="I24" i="118"/>
  <c r="H24" i="118"/>
  <c r="K23" i="118"/>
  <c r="I23" i="118"/>
  <c r="H23" i="118"/>
  <c r="K22" i="118"/>
  <c r="M22" i="118" s="1"/>
  <c r="I22" i="118"/>
  <c r="H22" i="118"/>
  <c r="K21" i="118"/>
  <c r="I21" i="118"/>
  <c r="H21" i="118"/>
  <c r="K20" i="118"/>
  <c r="I20" i="118"/>
  <c r="H20" i="118"/>
  <c r="K19" i="118"/>
  <c r="I19" i="118"/>
  <c r="H19" i="118"/>
  <c r="K18" i="118"/>
  <c r="I18" i="118"/>
  <c r="H18" i="118"/>
  <c r="K17" i="118"/>
  <c r="L17" i="118" s="1"/>
  <c r="I17" i="118"/>
  <c r="H17" i="118"/>
  <c r="K16" i="118"/>
  <c r="M16" i="118" s="1"/>
  <c r="I16" i="118"/>
  <c r="H16" i="118"/>
  <c r="K15" i="118"/>
  <c r="M15" i="118" s="1"/>
  <c r="I15" i="118"/>
  <c r="H15" i="118"/>
  <c r="M14" i="118"/>
  <c r="K14" i="118"/>
  <c r="I14" i="118"/>
  <c r="H14" i="118"/>
  <c r="K13" i="118"/>
  <c r="I13" i="118"/>
  <c r="H13" i="118"/>
  <c r="K12" i="118"/>
  <c r="L12" i="118" s="1"/>
  <c r="I12" i="118"/>
  <c r="H12" i="118"/>
  <c r="K11" i="118"/>
  <c r="M11" i="118" s="1"/>
  <c r="I11" i="118"/>
  <c r="H11" i="118"/>
  <c r="K10" i="118"/>
  <c r="I10" i="118"/>
  <c r="H10" i="118"/>
  <c r="K9" i="118"/>
  <c r="M9" i="118" s="1"/>
  <c r="I9" i="118"/>
  <c r="H9" i="118"/>
  <c r="K8" i="118"/>
  <c r="I8" i="118"/>
  <c r="H8" i="118"/>
  <c r="K7" i="118"/>
  <c r="M7" i="118" s="1"/>
  <c r="I7" i="118"/>
  <c r="H7" i="118"/>
  <c r="K6" i="118"/>
  <c r="M6" i="118" s="1"/>
  <c r="I6" i="118"/>
  <c r="H6" i="118"/>
  <c r="K5" i="118"/>
  <c r="M5" i="118" s="1"/>
  <c r="I5" i="118"/>
  <c r="H5" i="118"/>
  <c r="K4" i="118"/>
  <c r="I4" i="118"/>
  <c r="H4" i="118"/>
  <c r="K3" i="118"/>
  <c r="I3" i="118"/>
  <c r="H3" i="118"/>
  <c r="J1" i="118"/>
  <c r="L169" i="118" l="1"/>
  <c r="L171" i="118"/>
  <c r="M171" i="118"/>
  <c r="M172" i="118"/>
  <c r="L6" i="118"/>
  <c r="M24" i="118"/>
  <c r="M50" i="118"/>
  <c r="L94" i="118"/>
  <c r="M112" i="118"/>
  <c r="L121" i="118"/>
  <c r="M156" i="118"/>
  <c r="M165" i="118"/>
  <c r="L7" i="118"/>
  <c r="M33" i="118"/>
  <c r="M77" i="118"/>
  <c r="L51" i="118"/>
  <c r="M148" i="118"/>
  <c r="M104" i="118"/>
  <c r="L113" i="118"/>
  <c r="L34" i="118"/>
  <c r="L60" i="118"/>
  <c r="L78" i="118"/>
  <c r="M87" i="118"/>
  <c r="L104" i="118"/>
  <c r="M122" i="118"/>
  <c r="M131" i="118"/>
  <c r="M157" i="118"/>
  <c r="L166" i="118"/>
  <c r="M43" i="118"/>
  <c r="M96" i="118"/>
  <c r="L167" i="118"/>
  <c r="L61" i="118"/>
  <c r="L88" i="118"/>
  <c r="M79" i="118"/>
  <c r="L123" i="118"/>
  <c r="L158" i="118"/>
  <c r="M167" i="118"/>
  <c r="M97" i="118"/>
  <c r="L150" i="118"/>
  <c r="L97" i="118"/>
  <c r="L115" i="118"/>
  <c r="M141" i="118"/>
  <c r="M17" i="118"/>
  <c r="L124" i="118"/>
  <c r="M159" i="118"/>
  <c r="L168" i="118"/>
  <c r="M45" i="118"/>
  <c r="L142" i="118"/>
  <c r="M151" i="118"/>
  <c r="L9" i="118"/>
  <c r="M116" i="118"/>
  <c r="M72" i="118"/>
  <c r="M152" i="118"/>
  <c r="L26" i="118"/>
  <c r="L27" i="118"/>
  <c r="L28" i="118"/>
  <c r="L46" i="118"/>
  <c r="M55" i="118"/>
  <c r="L72" i="118"/>
  <c r="M81" i="118"/>
  <c r="L99" i="118"/>
  <c r="M117" i="118"/>
  <c r="M134" i="118"/>
  <c r="M20" i="118"/>
  <c r="M46" i="118"/>
  <c r="L73" i="118"/>
  <c r="L100" i="118"/>
  <c r="M143" i="118"/>
  <c r="M63" i="118"/>
  <c r="L90" i="118"/>
  <c r="M125" i="118"/>
  <c r="M82" i="118"/>
  <c r="L126" i="118"/>
  <c r="M107" i="118"/>
  <c r="M10" i="118"/>
  <c r="M160" i="118"/>
  <c r="M29" i="118"/>
  <c r="L3" i="118"/>
  <c r="M21" i="118"/>
  <c r="M47" i="118"/>
  <c r="M144" i="118"/>
  <c r="M170" i="118"/>
  <c r="M26" i="118"/>
  <c r="L36" i="118"/>
  <c r="M18" i="118"/>
  <c r="M54" i="118"/>
  <c r="M12" i="118"/>
  <c r="L65" i="118"/>
  <c r="M162" i="118"/>
  <c r="M8" i="118"/>
  <c r="L8" i="118"/>
  <c r="M127" i="118"/>
  <c r="L44" i="118"/>
  <c r="M80" i="118"/>
  <c r="M37" i="118"/>
  <c r="L4" i="118"/>
  <c r="L48" i="118"/>
  <c r="L154" i="118"/>
  <c r="M13" i="118"/>
  <c r="M84" i="118"/>
  <c r="M110" i="118"/>
  <c r="M154" i="118"/>
  <c r="M163" i="118"/>
  <c r="M36" i="118"/>
  <c r="M62" i="118"/>
  <c r="L22" i="118"/>
  <c r="L66" i="118"/>
  <c r="L75" i="118"/>
  <c r="M128" i="118"/>
  <c r="L164" i="118"/>
  <c r="M98" i="118"/>
  <c r="M4" i="118"/>
  <c r="L14" i="118"/>
  <c r="M23" i="118"/>
  <c r="L40" i="118"/>
  <c r="M58" i="118"/>
  <c r="M67" i="118"/>
  <c r="M85" i="118"/>
  <c r="M111" i="118"/>
  <c r="M146" i="118"/>
  <c r="M53" i="118"/>
  <c r="L19" i="118"/>
  <c r="L41" i="118"/>
  <c r="L68" i="118"/>
  <c r="M19" i="118"/>
  <c r="L32" i="118"/>
  <c r="M51" i="118"/>
  <c r="L64" i="118"/>
  <c r="M83" i="118"/>
  <c r="L96" i="118"/>
  <c r="M115" i="118"/>
  <c r="L128" i="118"/>
  <c r="M147" i="118"/>
  <c r="L160" i="118"/>
  <c r="L13" i="118"/>
  <c r="L45" i="118"/>
  <c r="L77" i="118"/>
  <c r="L109" i="118"/>
  <c r="L141" i="118"/>
  <c r="L20" i="118"/>
  <c r="L52" i="118"/>
  <c r="L84" i="118"/>
  <c r="L116" i="118"/>
  <c r="L148" i="118"/>
  <c r="L33" i="118"/>
  <c r="K1" i="118"/>
  <c r="D58" i="1" s="1"/>
  <c r="L21" i="118"/>
  <c r="L53" i="118"/>
  <c r="L85" i="118"/>
  <c r="L117" i="118"/>
  <c r="L149" i="118"/>
  <c r="L98" i="118"/>
  <c r="L162" i="118"/>
  <c r="L15" i="118"/>
  <c r="M34" i="118"/>
  <c r="L47" i="118"/>
  <c r="M66" i="118"/>
  <c r="L79" i="118"/>
  <c r="L111" i="118"/>
  <c r="M130" i="118"/>
  <c r="L143" i="118"/>
  <c r="L35" i="118"/>
  <c r="L67" i="118"/>
  <c r="L80" i="118"/>
  <c r="M99" i="118"/>
  <c r="L112" i="118"/>
  <c r="L144" i="118"/>
  <c r="L29" i="118"/>
  <c r="M48" i="118"/>
  <c r="L125" i="118"/>
  <c r="L157" i="118"/>
  <c r="L10" i="118"/>
  <c r="L42" i="118"/>
  <c r="M61" i="118"/>
  <c r="L74" i="118"/>
  <c r="L106" i="118"/>
  <c r="L138" i="118"/>
  <c r="L170" i="118"/>
  <c r="L131" i="118"/>
  <c r="L163" i="118"/>
  <c r="M3" i="118"/>
  <c r="L23" i="118"/>
  <c r="L55" i="118"/>
  <c r="L87" i="118"/>
  <c r="L119" i="118"/>
  <c r="L151" i="118"/>
  <c r="L16" i="118"/>
  <c r="L93" i="118"/>
  <c r="L24" i="118"/>
  <c r="L101" i="118"/>
  <c r="L11" i="118"/>
  <c r="L43" i="118"/>
  <c r="M75" i="118"/>
  <c r="L120" i="118"/>
  <c r="M139" i="118"/>
  <c r="L152" i="118"/>
  <c r="L5" i="118"/>
  <c r="L37" i="118"/>
  <c r="M56" i="118"/>
  <c r="L69" i="118"/>
  <c r="M88" i="118"/>
  <c r="L165" i="118"/>
  <c r="L18" i="118"/>
  <c r="L50" i="118"/>
  <c r="L82" i="118"/>
  <c r="L114" i="118"/>
  <c r="M133" i="118"/>
  <c r="L146" i="118"/>
  <c r="L107" i="118"/>
  <c r="L63" i="118"/>
  <c r="L95" i="118"/>
  <c r="L127" i="118"/>
  <c r="L159" i="118"/>
  <c r="L1" i="118" l="1"/>
  <c r="E58" i="1" s="1"/>
  <c r="M1" i="118"/>
  <c r="F58" i="1" s="1"/>
  <c r="F48" i="1"/>
  <c r="E48" i="1"/>
  <c r="D48" i="1"/>
  <c r="C48" i="1"/>
  <c r="K103" i="117"/>
  <c r="I103" i="117"/>
  <c r="K102" i="117"/>
  <c r="I102" i="117"/>
  <c r="K101" i="117"/>
  <c r="I101" i="117"/>
  <c r="K100" i="117"/>
  <c r="I100" i="117"/>
  <c r="K99" i="117"/>
  <c r="M99" i="117" s="1"/>
  <c r="I99" i="117"/>
  <c r="K98" i="117"/>
  <c r="L98" i="117" s="1"/>
  <c r="I98" i="117"/>
  <c r="M98" i="117" s="1"/>
  <c r="K97" i="117"/>
  <c r="I97" i="117"/>
  <c r="K96" i="117"/>
  <c r="I96" i="117"/>
  <c r="K95" i="117"/>
  <c r="I95" i="117"/>
  <c r="K94" i="117"/>
  <c r="I94" i="117"/>
  <c r="K93" i="117"/>
  <c r="I93" i="117"/>
  <c r="K92" i="117"/>
  <c r="L92" i="117" s="1"/>
  <c r="I92" i="117"/>
  <c r="K91" i="117"/>
  <c r="I91" i="117"/>
  <c r="K90" i="117"/>
  <c r="L90" i="117" s="1"/>
  <c r="I90" i="117"/>
  <c r="M90" i="117" s="1"/>
  <c r="K89" i="117"/>
  <c r="M89" i="117" s="1"/>
  <c r="I89" i="117"/>
  <c r="K88" i="117"/>
  <c r="M88" i="117" s="1"/>
  <c r="I88" i="117"/>
  <c r="K87" i="117"/>
  <c r="I87" i="117"/>
  <c r="K86" i="117"/>
  <c r="M86" i="117" s="1"/>
  <c r="I86" i="117"/>
  <c r="K85" i="117"/>
  <c r="I85" i="117"/>
  <c r="K84" i="117"/>
  <c r="M84" i="117" s="1"/>
  <c r="I84" i="117"/>
  <c r="K83" i="117"/>
  <c r="I83" i="117"/>
  <c r="K82" i="117"/>
  <c r="L82" i="117" s="1"/>
  <c r="I82" i="117"/>
  <c r="M82" i="117" s="1"/>
  <c r="K81" i="117"/>
  <c r="L81" i="117" s="1"/>
  <c r="I81" i="117"/>
  <c r="K80" i="117"/>
  <c r="I80" i="117"/>
  <c r="K79" i="117"/>
  <c r="M79" i="117" s="1"/>
  <c r="I79" i="117"/>
  <c r="K78" i="117"/>
  <c r="M78" i="117" s="1"/>
  <c r="I78" i="117"/>
  <c r="K77" i="117"/>
  <c r="I77" i="117"/>
  <c r="K76" i="117"/>
  <c r="M76" i="117" s="1"/>
  <c r="I76" i="117"/>
  <c r="K75" i="117"/>
  <c r="I75" i="117"/>
  <c r="K74" i="117"/>
  <c r="L74" i="117" s="1"/>
  <c r="I74" i="117"/>
  <c r="M74" i="117" s="1"/>
  <c r="L73" i="117"/>
  <c r="K73" i="117"/>
  <c r="I73" i="117"/>
  <c r="K72" i="117"/>
  <c r="I72" i="117"/>
  <c r="K71" i="117"/>
  <c r="I71" i="117"/>
  <c r="K70" i="117"/>
  <c r="M70" i="117" s="1"/>
  <c r="I70" i="117"/>
  <c r="K69" i="117"/>
  <c r="M69" i="117" s="1"/>
  <c r="I69" i="117"/>
  <c r="K68" i="117"/>
  <c r="I68" i="117"/>
  <c r="K67" i="117"/>
  <c r="I67" i="117"/>
  <c r="K66" i="117"/>
  <c r="L66" i="117" s="1"/>
  <c r="I66" i="117"/>
  <c r="M66" i="117" s="1"/>
  <c r="K65" i="117"/>
  <c r="L65" i="117" s="1"/>
  <c r="I65" i="117"/>
  <c r="K64" i="117"/>
  <c r="M64" i="117" s="1"/>
  <c r="I64" i="117"/>
  <c r="K63" i="117"/>
  <c r="M63" i="117" s="1"/>
  <c r="I63" i="117"/>
  <c r="K62" i="117"/>
  <c r="M62" i="117" s="1"/>
  <c r="I62" i="117"/>
  <c r="K61" i="117"/>
  <c r="M61" i="117" s="1"/>
  <c r="I61" i="117"/>
  <c r="K60" i="117"/>
  <c r="L60" i="117" s="1"/>
  <c r="I60" i="117"/>
  <c r="K59" i="117"/>
  <c r="I59" i="117"/>
  <c r="K58" i="117"/>
  <c r="L58" i="117" s="1"/>
  <c r="I58" i="117"/>
  <c r="K57" i="117"/>
  <c r="I57" i="117"/>
  <c r="K56" i="117"/>
  <c r="I56" i="117"/>
  <c r="K55" i="117"/>
  <c r="M55" i="117" s="1"/>
  <c r="I55" i="117"/>
  <c r="K54" i="117"/>
  <c r="M54" i="117" s="1"/>
  <c r="I54" i="117"/>
  <c r="K53" i="117"/>
  <c r="I53" i="117"/>
  <c r="K52" i="117"/>
  <c r="L52" i="117" s="1"/>
  <c r="I52" i="117"/>
  <c r="K51" i="117"/>
  <c r="I51" i="117"/>
  <c r="K50" i="117"/>
  <c r="L50" i="117" s="1"/>
  <c r="I50" i="117"/>
  <c r="M50" i="117" s="1"/>
  <c r="K49" i="117"/>
  <c r="M49" i="117" s="1"/>
  <c r="I49" i="117"/>
  <c r="K48" i="117"/>
  <c r="M48" i="117" s="1"/>
  <c r="I48" i="117"/>
  <c r="K47" i="117"/>
  <c r="M47" i="117" s="1"/>
  <c r="I47" i="117"/>
  <c r="K46" i="117"/>
  <c r="L46" i="117" s="1"/>
  <c r="I46" i="117"/>
  <c r="K45" i="117"/>
  <c r="I45" i="117"/>
  <c r="K44" i="117"/>
  <c r="L44" i="117" s="1"/>
  <c r="I44" i="117"/>
  <c r="K43" i="117"/>
  <c r="M43" i="117" s="1"/>
  <c r="I43" i="117"/>
  <c r="K42" i="117"/>
  <c r="L42" i="117" s="1"/>
  <c r="I42" i="117"/>
  <c r="M42" i="117" s="1"/>
  <c r="L41" i="117"/>
  <c r="K41" i="117"/>
  <c r="I41" i="117"/>
  <c r="K40" i="117"/>
  <c r="L40" i="117" s="1"/>
  <c r="I40" i="117"/>
  <c r="K39" i="117"/>
  <c r="M39" i="117" s="1"/>
  <c r="I39" i="117"/>
  <c r="K38" i="117"/>
  <c r="L38" i="117" s="1"/>
  <c r="I38" i="117"/>
  <c r="M38" i="117" s="1"/>
  <c r="K37" i="117"/>
  <c r="I37" i="117"/>
  <c r="K36" i="117"/>
  <c r="I36" i="117"/>
  <c r="K35" i="117"/>
  <c r="M35" i="117" s="1"/>
  <c r="I35" i="117"/>
  <c r="K34" i="117"/>
  <c r="L34" i="117" s="1"/>
  <c r="I34" i="117"/>
  <c r="M34" i="117" s="1"/>
  <c r="K33" i="117"/>
  <c r="M33" i="117" s="1"/>
  <c r="I33" i="117"/>
  <c r="K32" i="117"/>
  <c r="L32" i="117" s="1"/>
  <c r="I32" i="117"/>
  <c r="K31" i="117"/>
  <c r="M31" i="117" s="1"/>
  <c r="I31" i="117"/>
  <c r="K30" i="117"/>
  <c r="L30" i="117" s="1"/>
  <c r="I30" i="117"/>
  <c r="M30" i="117" s="1"/>
  <c r="K29" i="117"/>
  <c r="M29" i="117" s="1"/>
  <c r="I29" i="117"/>
  <c r="K28" i="117"/>
  <c r="M28" i="117" s="1"/>
  <c r="I28" i="117"/>
  <c r="K27" i="117"/>
  <c r="L27" i="117" s="1"/>
  <c r="I27" i="117"/>
  <c r="K26" i="117"/>
  <c r="L26" i="117" s="1"/>
  <c r="I26" i="117"/>
  <c r="K25" i="117"/>
  <c r="M25" i="117" s="1"/>
  <c r="I25" i="117"/>
  <c r="L24" i="117"/>
  <c r="K24" i="117"/>
  <c r="I24" i="117"/>
  <c r="K23" i="117"/>
  <c r="I23" i="117"/>
  <c r="K22" i="117"/>
  <c r="L22" i="117" s="1"/>
  <c r="I22" i="117"/>
  <c r="M22" i="117" s="1"/>
  <c r="K21" i="117"/>
  <c r="I21" i="117"/>
  <c r="K20" i="117"/>
  <c r="I20" i="117"/>
  <c r="K19" i="117"/>
  <c r="I19" i="117"/>
  <c r="K18" i="117"/>
  <c r="L18" i="117" s="1"/>
  <c r="I18" i="117"/>
  <c r="M18" i="117" s="1"/>
  <c r="L17" i="117"/>
  <c r="K17" i="117"/>
  <c r="I17" i="117"/>
  <c r="K16" i="117"/>
  <c r="I16" i="117"/>
  <c r="K15" i="117"/>
  <c r="I15" i="117"/>
  <c r="K14" i="117"/>
  <c r="L14" i="117" s="1"/>
  <c r="I14" i="117"/>
  <c r="K13" i="117"/>
  <c r="I13" i="117"/>
  <c r="K12" i="117"/>
  <c r="M12" i="117" s="1"/>
  <c r="I12" i="117"/>
  <c r="K11" i="117"/>
  <c r="I11" i="117"/>
  <c r="K10" i="117"/>
  <c r="L10" i="117" s="1"/>
  <c r="I10" i="117"/>
  <c r="M10" i="117" s="1"/>
  <c r="K9" i="117"/>
  <c r="I9" i="117"/>
  <c r="K8" i="117"/>
  <c r="L8" i="117" s="1"/>
  <c r="I8" i="117"/>
  <c r="K7" i="117"/>
  <c r="I7" i="117"/>
  <c r="K6" i="117"/>
  <c r="L6" i="117" s="1"/>
  <c r="I6" i="117"/>
  <c r="M6" i="117" s="1"/>
  <c r="K5" i="117"/>
  <c r="I5" i="117"/>
  <c r="K4" i="117"/>
  <c r="L4" i="117" s="1"/>
  <c r="I4" i="117"/>
  <c r="K3" i="117"/>
  <c r="I3" i="117"/>
  <c r="J1" i="117"/>
  <c r="F79" i="1"/>
  <c r="E79" i="1"/>
  <c r="D79" i="1"/>
  <c r="C79" i="1"/>
  <c r="F44" i="1"/>
  <c r="E44" i="1"/>
  <c r="D44" i="1"/>
  <c r="C44" i="1"/>
  <c r="K17" i="116"/>
  <c r="M17" i="116" s="1"/>
  <c r="I17" i="116"/>
  <c r="H17" i="116"/>
  <c r="K16" i="116"/>
  <c r="L16" i="116" s="1"/>
  <c r="I16" i="116"/>
  <c r="M16" i="116" s="1"/>
  <c r="H16" i="116"/>
  <c r="K15" i="116"/>
  <c r="I15" i="116"/>
  <c r="H15" i="116"/>
  <c r="K14" i="116"/>
  <c r="I14" i="116"/>
  <c r="H14" i="116"/>
  <c r="K13" i="116"/>
  <c r="I13" i="116"/>
  <c r="H13" i="116"/>
  <c r="K12" i="116"/>
  <c r="I12" i="116"/>
  <c r="M12" i="116" s="1"/>
  <c r="H12" i="116"/>
  <c r="L12" i="116" s="1"/>
  <c r="K11" i="116"/>
  <c r="M11" i="116" s="1"/>
  <c r="I11" i="116"/>
  <c r="H11" i="116"/>
  <c r="L11" i="116" s="1"/>
  <c r="K10" i="116"/>
  <c r="I10" i="116"/>
  <c r="H10" i="116"/>
  <c r="K9" i="116"/>
  <c r="L9" i="116" s="1"/>
  <c r="I9" i="116"/>
  <c r="H9" i="116"/>
  <c r="K8" i="116"/>
  <c r="I8" i="116"/>
  <c r="M8" i="116" s="1"/>
  <c r="H8" i="116"/>
  <c r="K7" i="116"/>
  <c r="I7" i="116"/>
  <c r="H7" i="116"/>
  <c r="K6" i="116"/>
  <c r="L6" i="116" s="1"/>
  <c r="I6" i="116"/>
  <c r="H6" i="116"/>
  <c r="K5" i="116"/>
  <c r="M5" i="116" s="1"/>
  <c r="I5" i="116"/>
  <c r="H5" i="116"/>
  <c r="K4" i="116"/>
  <c r="M4" i="116" s="1"/>
  <c r="I4" i="116"/>
  <c r="H4" i="116"/>
  <c r="K3" i="116"/>
  <c r="I3" i="116"/>
  <c r="H3" i="116"/>
  <c r="J1" i="116"/>
  <c r="K154" i="115"/>
  <c r="L154" i="115" s="1"/>
  <c r="I154" i="115"/>
  <c r="K153" i="115"/>
  <c r="I153" i="115"/>
  <c r="L152" i="115"/>
  <c r="K152" i="115"/>
  <c r="I152" i="115"/>
  <c r="M152" i="115" s="1"/>
  <c r="K151" i="115"/>
  <c r="M151" i="115" s="1"/>
  <c r="I151" i="115"/>
  <c r="K150" i="115"/>
  <c r="I150" i="115"/>
  <c r="K149" i="115"/>
  <c r="L149" i="115" s="1"/>
  <c r="I149" i="115"/>
  <c r="K148" i="115"/>
  <c r="I148" i="115"/>
  <c r="K147" i="115"/>
  <c r="I147" i="115"/>
  <c r="K146" i="115"/>
  <c r="I146" i="115"/>
  <c r="K145" i="115"/>
  <c r="L145" i="115" s="1"/>
  <c r="I145" i="115"/>
  <c r="L144" i="115"/>
  <c r="K144" i="115"/>
  <c r="I144" i="115"/>
  <c r="K143" i="115"/>
  <c r="M143" i="115" s="1"/>
  <c r="I143" i="115"/>
  <c r="K142" i="115"/>
  <c r="I142" i="115"/>
  <c r="M141" i="115"/>
  <c r="K141" i="115"/>
  <c r="L141" i="115" s="1"/>
  <c r="I141" i="115"/>
  <c r="K140" i="115"/>
  <c r="I140" i="115"/>
  <c r="K139" i="115"/>
  <c r="M139" i="115" s="1"/>
  <c r="I139" i="115"/>
  <c r="K138" i="115"/>
  <c r="L138" i="115" s="1"/>
  <c r="I138" i="115"/>
  <c r="L137" i="115"/>
  <c r="K137" i="115"/>
  <c r="M137" i="115" s="1"/>
  <c r="I137" i="115"/>
  <c r="K136" i="115"/>
  <c r="L136" i="115" s="1"/>
  <c r="I136" i="115"/>
  <c r="K135" i="115"/>
  <c r="I135" i="115"/>
  <c r="K134" i="115"/>
  <c r="I134" i="115"/>
  <c r="K133" i="115"/>
  <c r="L133" i="115" s="1"/>
  <c r="I133" i="115"/>
  <c r="K132" i="115"/>
  <c r="L132" i="115" s="1"/>
  <c r="I132" i="115"/>
  <c r="K131" i="115"/>
  <c r="I131" i="115"/>
  <c r="K130" i="115"/>
  <c r="I130" i="115"/>
  <c r="K129" i="115"/>
  <c r="I129" i="115"/>
  <c r="K128" i="115"/>
  <c r="M128" i="115" s="1"/>
  <c r="I128" i="115"/>
  <c r="K127" i="115"/>
  <c r="I127" i="115"/>
  <c r="K126" i="115"/>
  <c r="M126" i="115" s="1"/>
  <c r="I126" i="115"/>
  <c r="K125" i="115"/>
  <c r="L125" i="115" s="1"/>
  <c r="I125" i="115"/>
  <c r="K124" i="115"/>
  <c r="L124" i="115" s="1"/>
  <c r="I124" i="115"/>
  <c r="K123" i="115"/>
  <c r="I123" i="115"/>
  <c r="K122" i="115"/>
  <c r="L122" i="115" s="1"/>
  <c r="I122" i="115"/>
  <c r="K121" i="115"/>
  <c r="L121" i="115" s="1"/>
  <c r="I121" i="115"/>
  <c r="K120" i="115"/>
  <c r="L120" i="115" s="1"/>
  <c r="I120" i="115"/>
  <c r="K119" i="115"/>
  <c r="I119" i="115"/>
  <c r="K118" i="115"/>
  <c r="I118" i="115"/>
  <c r="K117" i="115"/>
  <c r="L117" i="115" s="1"/>
  <c r="I117" i="115"/>
  <c r="K116" i="115"/>
  <c r="I116" i="115"/>
  <c r="K115" i="115"/>
  <c r="I115" i="115"/>
  <c r="K114" i="115"/>
  <c r="I114" i="115"/>
  <c r="K113" i="115"/>
  <c r="M113" i="115" s="1"/>
  <c r="I113" i="115"/>
  <c r="K112" i="115"/>
  <c r="I112" i="115"/>
  <c r="K111" i="115"/>
  <c r="M111" i="115" s="1"/>
  <c r="I111" i="115"/>
  <c r="K110" i="115"/>
  <c r="I110" i="115"/>
  <c r="M109" i="115"/>
  <c r="K109" i="115"/>
  <c r="L109" i="115" s="1"/>
  <c r="I109" i="115"/>
  <c r="K108" i="115"/>
  <c r="L108" i="115" s="1"/>
  <c r="I108" i="115"/>
  <c r="K107" i="115"/>
  <c r="M107" i="115" s="1"/>
  <c r="I107" i="115"/>
  <c r="K106" i="115"/>
  <c r="L106" i="115" s="1"/>
  <c r="I106" i="115"/>
  <c r="K105" i="115"/>
  <c r="I105" i="115"/>
  <c r="K104" i="115"/>
  <c r="L104" i="115" s="1"/>
  <c r="I104" i="115"/>
  <c r="K103" i="115"/>
  <c r="I103" i="115"/>
  <c r="K102" i="115"/>
  <c r="I102" i="115"/>
  <c r="K101" i="115"/>
  <c r="L101" i="115" s="1"/>
  <c r="I101" i="115"/>
  <c r="K100" i="115"/>
  <c r="I100" i="115"/>
  <c r="K99" i="115"/>
  <c r="I99" i="115"/>
  <c r="K98" i="115"/>
  <c r="L98" i="115" s="1"/>
  <c r="I98" i="115"/>
  <c r="K97" i="115"/>
  <c r="I97" i="115"/>
  <c r="K96" i="115"/>
  <c r="M96" i="115" s="1"/>
  <c r="I96" i="115"/>
  <c r="K95" i="115"/>
  <c r="I95" i="115"/>
  <c r="K94" i="115"/>
  <c r="M94" i="115" s="1"/>
  <c r="I94" i="115"/>
  <c r="H94" i="115"/>
  <c r="K93" i="115"/>
  <c r="M93" i="115" s="1"/>
  <c r="I93" i="115"/>
  <c r="H93" i="115"/>
  <c r="K92" i="115"/>
  <c r="M92" i="115" s="1"/>
  <c r="I92" i="115"/>
  <c r="H92" i="115"/>
  <c r="L92" i="115" s="1"/>
  <c r="K91" i="115"/>
  <c r="I91" i="115"/>
  <c r="H91" i="115"/>
  <c r="K90" i="115"/>
  <c r="I90" i="115"/>
  <c r="H90" i="115"/>
  <c r="K89" i="115"/>
  <c r="I89" i="115"/>
  <c r="H89" i="115"/>
  <c r="K88" i="115"/>
  <c r="L88" i="115" s="1"/>
  <c r="I88" i="115"/>
  <c r="H88" i="115"/>
  <c r="M87" i="115"/>
  <c r="K87" i="115"/>
  <c r="I87" i="115"/>
  <c r="H87" i="115"/>
  <c r="L87" i="115" s="1"/>
  <c r="K86" i="115"/>
  <c r="M86" i="115" s="1"/>
  <c r="I86" i="115"/>
  <c r="H86" i="115"/>
  <c r="K85" i="115"/>
  <c r="I85" i="115"/>
  <c r="H85" i="115"/>
  <c r="K84" i="115"/>
  <c r="I84" i="115"/>
  <c r="H84" i="115"/>
  <c r="K83" i="115"/>
  <c r="L83" i="115" s="1"/>
  <c r="I83" i="115"/>
  <c r="H83" i="115"/>
  <c r="K82" i="115"/>
  <c r="I82" i="115"/>
  <c r="H82" i="115"/>
  <c r="K81" i="115"/>
  <c r="I81" i="115"/>
  <c r="H81" i="115"/>
  <c r="K80" i="115"/>
  <c r="I80" i="115"/>
  <c r="H80" i="115"/>
  <c r="L80" i="115" s="1"/>
  <c r="K79" i="115"/>
  <c r="I79" i="115"/>
  <c r="M79" i="115" s="1"/>
  <c r="H79" i="115"/>
  <c r="K78" i="115"/>
  <c r="M78" i="115" s="1"/>
  <c r="I78" i="115"/>
  <c r="H78" i="115"/>
  <c r="K77" i="115"/>
  <c r="L77" i="115" s="1"/>
  <c r="I77" i="115"/>
  <c r="H77" i="115"/>
  <c r="K76" i="115"/>
  <c r="M76" i="115" s="1"/>
  <c r="I76" i="115"/>
  <c r="H76" i="115"/>
  <c r="K75" i="115"/>
  <c r="I75" i="115"/>
  <c r="H75" i="115"/>
  <c r="K74" i="115"/>
  <c r="I74" i="115"/>
  <c r="M74" i="115" s="1"/>
  <c r="H74" i="115"/>
  <c r="M73" i="115"/>
  <c r="K73" i="115"/>
  <c r="I73" i="115"/>
  <c r="H73" i="115"/>
  <c r="L73" i="115" s="1"/>
  <c r="K72" i="115"/>
  <c r="I72" i="115"/>
  <c r="H72" i="115"/>
  <c r="K71" i="115"/>
  <c r="I71" i="115"/>
  <c r="H71" i="115"/>
  <c r="K70" i="115"/>
  <c r="I70" i="115"/>
  <c r="H70" i="115"/>
  <c r="K69" i="115"/>
  <c r="M69" i="115" s="1"/>
  <c r="I69" i="115"/>
  <c r="H69" i="115"/>
  <c r="L69" i="115" s="1"/>
  <c r="K68" i="115"/>
  <c r="M68" i="115" s="1"/>
  <c r="I68" i="115"/>
  <c r="H68" i="115"/>
  <c r="K67" i="115"/>
  <c r="M67" i="115" s="1"/>
  <c r="I67" i="115"/>
  <c r="H67" i="115"/>
  <c r="K66" i="115"/>
  <c r="I66" i="115"/>
  <c r="H66" i="115"/>
  <c r="K65" i="115"/>
  <c r="M65" i="115" s="1"/>
  <c r="I65" i="115"/>
  <c r="H65" i="115"/>
  <c r="K64" i="115"/>
  <c r="L64" i="115" s="1"/>
  <c r="I64" i="115"/>
  <c r="H64" i="115"/>
  <c r="K63" i="115"/>
  <c r="I63" i="115"/>
  <c r="M63" i="115" s="1"/>
  <c r="H63" i="115"/>
  <c r="K62" i="115"/>
  <c r="I62" i="115"/>
  <c r="H62" i="115"/>
  <c r="K61" i="115"/>
  <c r="I61" i="115"/>
  <c r="H61" i="115"/>
  <c r="K60" i="115"/>
  <c r="M60" i="115" s="1"/>
  <c r="I60" i="115"/>
  <c r="H60" i="115"/>
  <c r="L60" i="115" s="1"/>
  <c r="K59" i="115"/>
  <c r="I59" i="115"/>
  <c r="H59" i="115"/>
  <c r="K58" i="115"/>
  <c r="I58" i="115"/>
  <c r="H58" i="115"/>
  <c r="K57" i="115"/>
  <c r="I57" i="115"/>
  <c r="H57" i="115"/>
  <c r="K56" i="115"/>
  <c r="I56" i="115"/>
  <c r="H56" i="115"/>
  <c r="K55" i="115"/>
  <c r="M55" i="115" s="1"/>
  <c r="I55" i="115"/>
  <c r="H55" i="115"/>
  <c r="K54" i="115"/>
  <c r="I54" i="115"/>
  <c r="H54" i="115"/>
  <c r="K53" i="115"/>
  <c r="I53" i="115"/>
  <c r="H53" i="115"/>
  <c r="L53" i="115" s="1"/>
  <c r="K52" i="115"/>
  <c r="I52" i="115"/>
  <c r="H52" i="115"/>
  <c r="K51" i="115"/>
  <c r="I51" i="115"/>
  <c r="H51" i="115"/>
  <c r="K50" i="115"/>
  <c r="I50" i="115"/>
  <c r="H50" i="115"/>
  <c r="K49" i="115"/>
  <c r="L49" i="115" s="1"/>
  <c r="I49" i="115"/>
  <c r="H49" i="115"/>
  <c r="K48" i="115"/>
  <c r="M48" i="115" s="1"/>
  <c r="I48" i="115"/>
  <c r="H48" i="115"/>
  <c r="K47" i="115"/>
  <c r="L47" i="115" s="1"/>
  <c r="I47" i="115"/>
  <c r="H47" i="115"/>
  <c r="K46" i="115"/>
  <c r="I46" i="115"/>
  <c r="H46" i="115"/>
  <c r="K45" i="115"/>
  <c r="M45" i="115" s="1"/>
  <c r="I45" i="115"/>
  <c r="H45" i="115"/>
  <c r="K44" i="115"/>
  <c r="M44" i="115" s="1"/>
  <c r="I44" i="115"/>
  <c r="H44" i="115"/>
  <c r="K43" i="115"/>
  <c r="I43" i="115"/>
  <c r="H43" i="115"/>
  <c r="K42" i="115"/>
  <c r="I42" i="115"/>
  <c r="H42" i="115"/>
  <c r="K41" i="115"/>
  <c r="L41" i="115" s="1"/>
  <c r="I41" i="115"/>
  <c r="H41" i="115"/>
  <c r="K40" i="115"/>
  <c r="I40" i="115"/>
  <c r="H40" i="115"/>
  <c r="K39" i="115"/>
  <c r="L39" i="115" s="1"/>
  <c r="I39" i="115"/>
  <c r="H39" i="115"/>
  <c r="K38" i="115"/>
  <c r="L38" i="115" s="1"/>
  <c r="I38" i="115"/>
  <c r="H38" i="115"/>
  <c r="K37" i="115"/>
  <c r="M37" i="115" s="1"/>
  <c r="I37" i="115"/>
  <c r="H37" i="115"/>
  <c r="K36" i="115"/>
  <c r="I36" i="115"/>
  <c r="H36" i="115"/>
  <c r="K35" i="115"/>
  <c r="M35" i="115" s="1"/>
  <c r="I35" i="115"/>
  <c r="H35" i="115"/>
  <c r="K34" i="115"/>
  <c r="I34" i="115"/>
  <c r="H34" i="115"/>
  <c r="K33" i="115"/>
  <c r="I33" i="115"/>
  <c r="H33" i="115"/>
  <c r="K32" i="115"/>
  <c r="I32" i="115"/>
  <c r="H32" i="115"/>
  <c r="K31" i="115"/>
  <c r="I31" i="115"/>
  <c r="M31" i="115" s="1"/>
  <c r="H31" i="115"/>
  <c r="K30" i="115"/>
  <c r="I30" i="115"/>
  <c r="H30" i="115"/>
  <c r="K29" i="115"/>
  <c r="I29" i="115"/>
  <c r="H29" i="115"/>
  <c r="K28" i="115"/>
  <c r="M28" i="115" s="1"/>
  <c r="I28" i="115"/>
  <c r="H28" i="115"/>
  <c r="K27" i="115"/>
  <c r="I27" i="115"/>
  <c r="H27" i="115"/>
  <c r="K26" i="115"/>
  <c r="M26" i="115" s="1"/>
  <c r="I26" i="115"/>
  <c r="H26" i="115"/>
  <c r="K25" i="115"/>
  <c r="I25" i="115"/>
  <c r="H25" i="115"/>
  <c r="K24" i="115"/>
  <c r="M24" i="115" s="1"/>
  <c r="I24" i="115"/>
  <c r="H24" i="115"/>
  <c r="K23" i="115"/>
  <c r="M23" i="115" s="1"/>
  <c r="I23" i="115"/>
  <c r="H23" i="115"/>
  <c r="K22" i="115"/>
  <c r="I22" i="115"/>
  <c r="H22" i="115"/>
  <c r="K21" i="115"/>
  <c r="I21" i="115"/>
  <c r="H21" i="115"/>
  <c r="L21" i="115" s="1"/>
  <c r="K20" i="115"/>
  <c r="I20" i="115"/>
  <c r="H20" i="115"/>
  <c r="K19" i="115"/>
  <c r="I19" i="115"/>
  <c r="H19" i="115"/>
  <c r="K18" i="115"/>
  <c r="M18" i="115" s="1"/>
  <c r="I18" i="115"/>
  <c r="H18" i="115"/>
  <c r="K17" i="115"/>
  <c r="I17" i="115"/>
  <c r="H17" i="115"/>
  <c r="K16" i="115"/>
  <c r="I16" i="115"/>
  <c r="M16" i="115" s="1"/>
  <c r="H16" i="115"/>
  <c r="L16" i="115" s="1"/>
  <c r="K15" i="115"/>
  <c r="L15" i="115" s="1"/>
  <c r="I15" i="115"/>
  <c r="H15" i="115"/>
  <c r="K14" i="115"/>
  <c r="I14" i="115"/>
  <c r="H14" i="115"/>
  <c r="K13" i="115"/>
  <c r="I13" i="115"/>
  <c r="H13" i="115"/>
  <c r="K12" i="115"/>
  <c r="M12" i="115" s="1"/>
  <c r="I12" i="115"/>
  <c r="H12" i="115"/>
  <c r="L12" i="115" s="1"/>
  <c r="K11" i="115"/>
  <c r="M11" i="115" s="1"/>
  <c r="I11" i="115"/>
  <c r="H11" i="115"/>
  <c r="K10" i="115"/>
  <c r="I10" i="115"/>
  <c r="H10" i="115"/>
  <c r="K9" i="115"/>
  <c r="M9" i="115" s="1"/>
  <c r="I9" i="115"/>
  <c r="H9" i="115"/>
  <c r="K8" i="115"/>
  <c r="I8" i="115"/>
  <c r="H8" i="115"/>
  <c r="K7" i="115"/>
  <c r="I7" i="115"/>
  <c r="H7" i="115"/>
  <c r="K6" i="115"/>
  <c r="L6" i="115" s="1"/>
  <c r="I6" i="115"/>
  <c r="H6" i="115"/>
  <c r="K5" i="115"/>
  <c r="L5" i="115" s="1"/>
  <c r="I5" i="115"/>
  <c r="H5" i="115"/>
  <c r="K4" i="115"/>
  <c r="I4" i="115"/>
  <c r="H4" i="115"/>
  <c r="K3" i="115"/>
  <c r="I3" i="115"/>
  <c r="H3" i="115"/>
  <c r="J1" i="115"/>
  <c r="F71" i="1"/>
  <c r="E71" i="1"/>
  <c r="D71" i="1"/>
  <c r="C71" i="1"/>
  <c r="K45" i="114"/>
  <c r="M45" i="114" s="1"/>
  <c r="I45" i="114"/>
  <c r="H45" i="114"/>
  <c r="K44" i="114"/>
  <c r="L44" i="114" s="1"/>
  <c r="I44" i="114"/>
  <c r="H44" i="114"/>
  <c r="K43" i="114"/>
  <c r="M43" i="114" s="1"/>
  <c r="I43" i="114"/>
  <c r="H43" i="114"/>
  <c r="M42" i="114"/>
  <c r="L42" i="114"/>
  <c r="K42" i="114"/>
  <c r="I42" i="114"/>
  <c r="H42" i="114"/>
  <c r="K41" i="114"/>
  <c r="L41" i="114" s="1"/>
  <c r="I41" i="114"/>
  <c r="H41" i="114"/>
  <c r="K40" i="114"/>
  <c r="M40" i="114" s="1"/>
  <c r="I40" i="114"/>
  <c r="H40" i="114"/>
  <c r="M39" i="114"/>
  <c r="K39" i="114"/>
  <c r="I39" i="114"/>
  <c r="H39" i="114"/>
  <c r="L39" i="114" s="1"/>
  <c r="K38" i="114"/>
  <c r="M38" i="114" s="1"/>
  <c r="I38" i="114"/>
  <c r="H38" i="114"/>
  <c r="M37" i="114"/>
  <c r="L37" i="114"/>
  <c r="K37" i="114"/>
  <c r="I37" i="114"/>
  <c r="H37" i="114"/>
  <c r="K36" i="114"/>
  <c r="M36" i="114" s="1"/>
  <c r="I36" i="114"/>
  <c r="H36" i="114"/>
  <c r="K35" i="114"/>
  <c r="M35" i="114" s="1"/>
  <c r="I35" i="114"/>
  <c r="H35" i="114"/>
  <c r="K34" i="114"/>
  <c r="M34" i="114" s="1"/>
  <c r="I34" i="114"/>
  <c r="H34" i="114"/>
  <c r="K33" i="114"/>
  <c r="L33" i="114" s="1"/>
  <c r="I33" i="114"/>
  <c r="H33" i="114"/>
  <c r="K32" i="114"/>
  <c r="M32" i="114" s="1"/>
  <c r="I32" i="114"/>
  <c r="H32" i="114"/>
  <c r="K31" i="114"/>
  <c r="M31" i="114" s="1"/>
  <c r="I31" i="114"/>
  <c r="H31" i="114"/>
  <c r="L30" i="114"/>
  <c r="K30" i="114"/>
  <c r="I30" i="114"/>
  <c r="M30" i="114" s="1"/>
  <c r="H30" i="114"/>
  <c r="M29" i="114"/>
  <c r="K29" i="114"/>
  <c r="L29" i="114" s="1"/>
  <c r="I29" i="114"/>
  <c r="H29" i="114"/>
  <c r="M28" i="114"/>
  <c r="L28" i="114"/>
  <c r="K28" i="114"/>
  <c r="I28" i="114"/>
  <c r="H28" i="114"/>
  <c r="K27" i="114"/>
  <c r="M27" i="114" s="1"/>
  <c r="I27" i="114"/>
  <c r="H27" i="114"/>
  <c r="K26" i="114"/>
  <c r="L26" i="114" s="1"/>
  <c r="I26" i="114"/>
  <c r="M26" i="114" s="1"/>
  <c r="H26" i="114"/>
  <c r="K25" i="114"/>
  <c r="L25" i="114" s="1"/>
  <c r="I25" i="114"/>
  <c r="H25" i="114"/>
  <c r="M24" i="114"/>
  <c r="K24" i="114"/>
  <c r="L24" i="114" s="1"/>
  <c r="I24" i="114"/>
  <c r="H24" i="114"/>
  <c r="K23" i="114"/>
  <c r="L23" i="114" s="1"/>
  <c r="I23" i="114"/>
  <c r="H23" i="114"/>
  <c r="K22" i="114"/>
  <c r="M22" i="114" s="1"/>
  <c r="I22" i="114"/>
  <c r="H22" i="114"/>
  <c r="K21" i="114"/>
  <c r="M21" i="114" s="1"/>
  <c r="I21" i="114"/>
  <c r="H21" i="114"/>
  <c r="K20" i="114"/>
  <c r="L20" i="114" s="1"/>
  <c r="I20" i="114"/>
  <c r="H20" i="114"/>
  <c r="K19" i="114"/>
  <c r="L19" i="114" s="1"/>
  <c r="I19" i="114"/>
  <c r="H19" i="114"/>
  <c r="K18" i="114"/>
  <c r="L18" i="114" s="1"/>
  <c r="I18" i="114"/>
  <c r="H18" i="114"/>
  <c r="M17" i="114"/>
  <c r="K17" i="114"/>
  <c r="L17" i="114" s="1"/>
  <c r="I17" i="114"/>
  <c r="H17" i="114"/>
  <c r="K16" i="114"/>
  <c r="I16" i="114"/>
  <c r="M16" i="114" s="1"/>
  <c r="H16" i="114"/>
  <c r="L16" i="114" s="1"/>
  <c r="M15" i="114"/>
  <c r="K15" i="114"/>
  <c r="L15" i="114" s="1"/>
  <c r="I15" i="114"/>
  <c r="H15" i="114"/>
  <c r="K14" i="114"/>
  <c r="L14" i="114" s="1"/>
  <c r="I14" i="114"/>
  <c r="H14" i="114"/>
  <c r="K13" i="114"/>
  <c r="M13" i="114" s="1"/>
  <c r="I13" i="114"/>
  <c r="H13" i="114"/>
  <c r="K12" i="114"/>
  <c r="M12" i="114" s="1"/>
  <c r="I12" i="114"/>
  <c r="H12" i="114"/>
  <c r="K11" i="114"/>
  <c r="M11" i="114" s="1"/>
  <c r="I11" i="114"/>
  <c r="H11" i="114"/>
  <c r="M10" i="114"/>
  <c r="L10" i="114"/>
  <c r="K10" i="114"/>
  <c r="I10" i="114"/>
  <c r="H10" i="114"/>
  <c r="K9" i="114"/>
  <c r="M9" i="114" s="1"/>
  <c r="I9" i="114"/>
  <c r="H9" i="114"/>
  <c r="K8" i="114"/>
  <c r="M8" i="114" s="1"/>
  <c r="I8" i="114"/>
  <c r="H8" i="114"/>
  <c r="K7" i="114"/>
  <c r="I7" i="114"/>
  <c r="M7" i="114" s="1"/>
  <c r="H7" i="114"/>
  <c r="L7" i="114" s="1"/>
  <c r="K6" i="114"/>
  <c r="L6" i="114" s="1"/>
  <c r="I6" i="114"/>
  <c r="H6" i="114"/>
  <c r="M5" i="114"/>
  <c r="L5" i="114"/>
  <c r="K5" i="114"/>
  <c r="I5" i="114"/>
  <c r="H5" i="114"/>
  <c r="K4" i="114"/>
  <c r="M4" i="114" s="1"/>
  <c r="I4" i="114"/>
  <c r="H4" i="114"/>
  <c r="K3" i="114"/>
  <c r="M3" i="114" s="1"/>
  <c r="I3" i="114"/>
  <c r="H3" i="114"/>
  <c r="J1" i="114"/>
  <c r="M16" i="117" l="1"/>
  <c r="M45" i="117"/>
  <c r="M75" i="117"/>
  <c r="L16" i="117"/>
  <c r="M46" i="117"/>
  <c r="M17" i="117"/>
  <c r="M91" i="117"/>
  <c r="M77" i="117"/>
  <c r="L33" i="117"/>
  <c r="M93" i="117"/>
  <c r="M94" i="117"/>
  <c r="M95" i="117"/>
  <c r="M96" i="117"/>
  <c r="M59" i="117"/>
  <c r="M97" i="117"/>
  <c r="M23" i="117"/>
  <c r="M5" i="117"/>
  <c r="M7" i="117"/>
  <c r="M67" i="117"/>
  <c r="M9" i="117"/>
  <c r="M53" i="117"/>
  <c r="M68" i="117"/>
  <c r="M83" i="117"/>
  <c r="L49" i="117"/>
  <c r="M21" i="117"/>
  <c r="L9" i="117"/>
  <c r="M24" i="117"/>
  <c r="M3" i="117"/>
  <c r="M37" i="117"/>
  <c r="L84" i="117"/>
  <c r="M15" i="117"/>
  <c r="M81" i="117"/>
  <c r="M100" i="117"/>
  <c r="M11" i="117"/>
  <c r="L25" i="117"/>
  <c r="M85" i="117"/>
  <c r="L89" i="117"/>
  <c r="M80" i="117"/>
  <c r="M26" i="117"/>
  <c r="M41" i="117"/>
  <c r="M56" i="117"/>
  <c r="M71" i="117"/>
  <c r="M101" i="117"/>
  <c r="M51" i="117"/>
  <c r="M57" i="117"/>
  <c r="M72" i="117"/>
  <c r="M102" i="117"/>
  <c r="M19" i="117"/>
  <c r="M65" i="117"/>
  <c r="M13" i="117"/>
  <c r="L57" i="117"/>
  <c r="M87" i="117"/>
  <c r="M20" i="117"/>
  <c r="M36" i="117"/>
  <c r="M14" i="117"/>
  <c r="M58" i="117"/>
  <c r="M73" i="117"/>
  <c r="M103" i="117"/>
  <c r="L48" i="117"/>
  <c r="L56" i="117"/>
  <c r="L64" i="117"/>
  <c r="L72" i="117"/>
  <c r="L80" i="117"/>
  <c r="L88" i="117"/>
  <c r="L96" i="117"/>
  <c r="M8" i="117"/>
  <c r="M32" i="117"/>
  <c r="M40" i="117"/>
  <c r="L97" i="117"/>
  <c r="K1" i="117"/>
  <c r="L35" i="117"/>
  <c r="L43" i="117"/>
  <c r="L51" i="117"/>
  <c r="L59" i="117"/>
  <c r="L67" i="117"/>
  <c r="L75" i="117"/>
  <c r="L83" i="117"/>
  <c r="L91" i="117"/>
  <c r="L99" i="117"/>
  <c r="L100" i="117"/>
  <c r="L19" i="117"/>
  <c r="L12" i="117"/>
  <c r="L76" i="117"/>
  <c r="L3" i="117"/>
  <c r="M27" i="117"/>
  <c r="L36" i="117"/>
  <c r="M92" i="117"/>
  <c r="L68" i="117"/>
  <c r="M60" i="117"/>
  <c r="L5" i="117"/>
  <c r="L13" i="117"/>
  <c r="L21" i="117"/>
  <c r="L29" i="117"/>
  <c r="L37" i="117"/>
  <c r="L45" i="117"/>
  <c r="L53" i="117"/>
  <c r="L61" i="117"/>
  <c r="L69" i="117"/>
  <c r="L77" i="117"/>
  <c r="L85" i="117"/>
  <c r="L93" i="117"/>
  <c r="L101" i="117"/>
  <c r="L11" i="117"/>
  <c r="L20" i="117"/>
  <c r="M52" i="117"/>
  <c r="M44" i="117"/>
  <c r="L54" i="117"/>
  <c r="L62" i="117"/>
  <c r="L70" i="117"/>
  <c r="L78" i="117"/>
  <c r="L86" i="117"/>
  <c r="L94" i="117"/>
  <c r="L102" i="117"/>
  <c r="M4" i="117"/>
  <c r="L28" i="117"/>
  <c r="L7" i="117"/>
  <c r="L15" i="117"/>
  <c r="L23" i="117"/>
  <c r="L31" i="117"/>
  <c r="L39" i="117"/>
  <c r="L47" i="117"/>
  <c r="L55" i="117"/>
  <c r="L63" i="117"/>
  <c r="L71" i="117"/>
  <c r="L79" i="117"/>
  <c r="L87" i="117"/>
  <c r="L95" i="117"/>
  <c r="L103" i="117"/>
  <c r="M9" i="116"/>
  <c r="M13" i="116"/>
  <c r="M14" i="116"/>
  <c r="M3" i="116"/>
  <c r="M15" i="116"/>
  <c r="M10" i="116"/>
  <c r="M7" i="116"/>
  <c r="L8" i="116"/>
  <c r="L5" i="116"/>
  <c r="L13" i="116"/>
  <c r="L7" i="116"/>
  <c r="L14" i="116"/>
  <c r="L15" i="116"/>
  <c r="K1" i="116"/>
  <c r="L10" i="116"/>
  <c r="L3" i="116"/>
  <c r="L4" i="116"/>
  <c r="M6" i="116"/>
  <c r="L17" i="116"/>
  <c r="L9" i="115"/>
  <c r="L48" i="115"/>
  <c r="M57" i="115"/>
  <c r="M97" i="115"/>
  <c r="M112" i="115"/>
  <c r="M127" i="115"/>
  <c r="M19" i="115"/>
  <c r="M142" i="115"/>
  <c r="M99" i="115"/>
  <c r="M114" i="115"/>
  <c r="M129" i="115"/>
  <c r="M144" i="115"/>
  <c r="M115" i="115"/>
  <c r="M130" i="115"/>
  <c r="M131" i="115"/>
  <c r="L10" i="115"/>
  <c r="M146" i="115"/>
  <c r="M101" i="115"/>
  <c r="L71" i="115"/>
  <c r="M119" i="115"/>
  <c r="M82" i="115"/>
  <c r="M149" i="115"/>
  <c r="M22" i="115"/>
  <c r="M3" i="115"/>
  <c r="M133" i="115"/>
  <c r="L42" i="115"/>
  <c r="M13" i="115"/>
  <c r="M62" i="115"/>
  <c r="M105" i="115"/>
  <c r="M14" i="115"/>
  <c r="M34" i="115"/>
  <c r="M5" i="115"/>
  <c r="L44" i="115"/>
  <c r="L63" i="115"/>
  <c r="L32" i="115"/>
  <c r="M90" i="115"/>
  <c r="M53" i="115"/>
  <c r="M135" i="115"/>
  <c r="L24" i="115"/>
  <c r="M43" i="115"/>
  <c r="M15" i="115"/>
  <c r="M54" i="115"/>
  <c r="M150" i="115"/>
  <c r="M58" i="115"/>
  <c r="M100" i="115"/>
  <c r="M80" i="115"/>
  <c r="M91" i="115"/>
  <c r="M50" i="115"/>
  <c r="M41" i="115"/>
  <c r="M148" i="115"/>
  <c r="M42" i="115"/>
  <c r="M25" i="115"/>
  <c r="M29" i="115"/>
  <c r="M40" i="115"/>
  <c r="M117" i="115"/>
  <c r="L148" i="115"/>
  <c r="M123" i="115"/>
  <c r="M52" i="115"/>
  <c r="M33" i="115"/>
  <c r="M36" i="115"/>
  <c r="L55" i="115"/>
  <c r="L74" i="115"/>
  <c r="L84" i="115"/>
  <c r="L23" i="115"/>
  <c r="M72" i="115"/>
  <c r="L85" i="115"/>
  <c r="M10" i="115"/>
  <c r="L31" i="115"/>
  <c r="M102" i="115"/>
  <c r="M103" i="115"/>
  <c r="M30" i="115"/>
  <c r="M21" i="115"/>
  <c r="L89" i="115"/>
  <c r="M61" i="115"/>
  <c r="M4" i="115"/>
  <c r="M134" i="115"/>
  <c r="M153" i="115"/>
  <c r="M20" i="115"/>
  <c r="M116" i="115"/>
  <c r="M70" i="115"/>
  <c r="M118" i="115"/>
  <c r="L81" i="115"/>
  <c r="L7" i="115"/>
  <c r="M85" i="115"/>
  <c r="M8" i="115"/>
  <c r="M27" i="115"/>
  <c r="L37" i="115"/>
  <c r="L46" i="115"/>
  <c r="L56" i="115"/>
  <c r="M66" i="115"/>
  <c r="M75" i="115"/>
  <c r="M95" i="115"/>
  <c r="M110" i="115"/>
  <c r="M125" i="115"/>
  <c r="M140" i="115"/>
  <c r="L153" i="115"/>
  <c r="L59" i="115"/>
  <c r="M147" i="115"/>
  <c r="M17" i="115"/>
  <c r="L28" i="115"/>
  <c r="M56" i="115"/>
  <c r="L76" i="115"/>
  <c r="M88" i="115"/>
  <c r="L79" i="115"/>
  <c r="M51" i="115"/>
  <c r="M47" i="115"/>
  <c r="L25" i="115"/>
  <c r="L70" i="115"/>
  <c r="L112" i="115"/>
  <c r="M136" i="115"/>
  <c r="M83" i="115"/>
  <c r="L58" i="115"/>
  <c r="L105" i="115"/>
  <c r="M145" i="115"/>
  <c r="M7" i="115"/>
  <c r="L20" i="115"/>
  <c r="L52" i="115"/>
  <c r="L65" i="115"/>
  <c r="L14" i="115"/>
  <c r="L78" i="115"/>
  <c r="L114" i="115"/>
  <c r="L146" i="115"/>
  <c r="L27" i="115"/>
  <c r="L91" i="115"/>
  <c r="M98" i="115"/>
  <c r="M122" i="115"/>
  <c r="M138" i="115"/>
  <c r="M154" i="115"/>
  <c r="L8" i="115"/>
  <c r="L40" i="115"/>
  <c r="M59" i="115"/>
  <c r="L72" i="115"/>
  <c r="L57" i="115"/>
  <c r="L96" i="115"/>
  <c r="M6" i="115"/>
  <c r="M38" i="115"/>
  <c r="M77" i="115"/>
  <c r="M71" i="115"/>
  <c r="M84" i="115"/>
  <c r="L130" i="115"/>
  <c r="M46" i="115"/>
  <c r="M106" i="115"/>
  <c r="L34" i="115"/>
  <c r="L66" i="115"/>
  <c r="L99" i="115"/>
  <c r="L107" i="115"/>
  <c r="L115" i="115"/>
  <c r="L123" i="115"/>
  <c r="L131" i="115"/>
  <c r="L139" i="115"/>
  <c r="L147" i="115"/>
  <c r="L51" i="115"/>
  <c r="M32" i="115"/>
  <c r="M64" i="115"/>
  <c r="L113" i="115"/>
  <c r="L33" i="115"/>
  <c r="L13" i="115"/>
  <c r="L45" i="115"/>
  <c r="L129" i="115"/>
  <c r="K1" i="115"/>
  <c r="L128" i="115"/>
  <c r="L19" i="115"/>
  <c r="M120" i="115"/>
  <c r="L26" i="115"/>
  <c r="L97" i="115"/>
  <c r="L22" i="115"/>
  <c r="L54" i="115"/>
  <c r="L86" i="115"/>
  <c r="L100" i="115"/>
  <c r="L116" i="115"/>
  <c r="L140" i="115"/>
  <c r="L3" i="115"/>
  <c r="L35" i="115"/>
  <c r="L67" i="115"/>
  <c r="M108" i="115"/>
  <c r="M124" i="115"/>
  <c r="M132" i="115"/>
  <c r="M89" i="115"/>
  <c r="M104" i="115"/>
  <c r="L90" i="115"/>
  <c r="M121" i="115"/>
  <c r="M39" i="115"/>
  <c r="L29" i="115"/>
  <c r="L61" i="115"/>
  <c r="L93" i="115"/>
  <c r="M49" i="115"/>
  <c r="M81" i="115"/>
  <c r="L94" i="115"/>
  <c r="L102" i="115"/>
  <c r="L110" i="115"/>
  <c r="L118" i="115"/>
  <c r="L126" i="115"/>
  <c r="L134" i="115"/>
  <c r="L142" i="115"/>
  <c r="L150" i="115"/>
  <c r="L4" i="115"/>
  <c r="L36" i="115"/>
  <c r="L68" i="115"/>
  <c r="L17" i="115"/>
  <c r="L30" i="115"/>
  <c r="L62" i="115"/>
  <c r="L11" i="115"/>
  <c r="L43" i="115"/>
  <c r="L75" i="115"/>
  <c r="L50" i="115"/>
  <c r="L82" i="115"/>
  <c r="L95" i="115"/>
  <c r="L103" i="115"/>
  <c r="L111" i="115"/>
  <c r="L119" i="115"/>
  <c r="L127" i="115"/>
  <c r="L135" i="115"/>
  <c r="L143" i="115"/>
  <c r="L151" i="115"/>
  <c r="L18" i="115"/>
  <c r="M6" i="114"/>
  <c r="L12" i="114"/>
  <c r="M20" i="114"/>
  <c r="M14" i="114"/>
  <c r="L40" i="114"/>
  <c r="M44" i="114"/>
  <c r="L27" i="114"/>
  <c r="L8" i="114"/>
  <c r="L31" i="114"/>
  <c r="M33" i="114"/>
  <c r="K1" i="114"/>
  <c r="L21" i="114"/>
  <c r="L34" i="114"/>
  <c r="L22" i="114"/>
  <c r="M41" i="114"/>
  <c r="L3" i="114"/>
  <c r="L35" i="114"/>
  <c r="L38" i="114"/>
  <c r="M19" i="114"/>
  <c r="L32" i="114"/>
  <c r="L9" i="114"/>
  <c r="M18" i="114"/>
  <c r="M25" i="114"/>
  <c r="L4" i="114"/>
  <c r="M23" i="114"/>
  <c r="L36" i="114"/>
  <c r="L11" i="114"/>
  <c r="L43" i="114"/>
  <c r="L13" i="114"/>
  <c r="L45" i="114"/>
  <c r="M1" i="117" l="1"/>
  <c r="L1" i="117"/>
  <c r="M1" i="116"/>
  <c r="L1" i="116"/>
  <c r="M1" i="115"/>
  <c r="L1" i="115"/>
  <c r="M1" i="114"/>
  <c r="L1" i="114"/>
  <c r="F47" i="1"/>
  <c r="E47" i="1"/>
  <c r="D47" i="1"/>
  <c r="C47" i="1"/>
  <c r="L43" i="113"/>
  <c r="K43" i="113"/>
  <c r="I43" i="113"/>
  <c r="M43" i="113" s="1"/>
  <c r="H43" i="113"/>
  <c r="K42" i="113"/>
  <c r="I42" i="113"/>
  <c r="M42" i="113" s="1"/>
  <c r="H42" i="113"/>
  <c r="K41" i="113"/>
  <c r="I41" i="113"/>
  <c r="H41" i="113"/>
  <c r="K40" i="113"/>
  <c r="I40" i="113"/>
  <c r="H40" i="113"/>
  <c r="K39" i="113"/>
  <c r="I39" i="113"/>
  <c r="H39" i="113"/>
  <c r="K38" i="113"/>
  <c r="I38" i="113"/>
  <c r="H38" i="113"/>
  <c r="L37" i="113"/>
  <c r="K37" i="113"/>
  <c r="M37" i="113" s="1"/>
  <c r="I37" i="113"/>
  <c r="H37" i="113"/>
  <c r="K36" i="113"/>
  <c r="I36" i="113"/>
  <c r="H36" i="113"/>
  <c r="K35" i="113"/>
  <c r="I35" i="113"/>
  <c r="H35" i="113"/>
  <c r="K34" i="113"/>
  <c r="M34" i="113" s="1"/>
  <c r="I34" i="113"/>
  <c r="H34" i="113"/>
  <c r="K33" i="113"/>
  <c r="L33" i="113" s="1"/>
  <c r="I33" i="113"/>
  <c r="M33" i="113" s="1"/>
  <c r="H33" i="113"/>
  <c r="K32" i="113"/>
  <c r="I32" i="113"/>
  <c r="H32" i="113"/>
  <c r="K31" i="113"/>
  <c r="M31" i="113" s="1"/>
  <c r="I31" i="113"/>
  <c r="H31" i="113"/>
  <c r="K30" i="113"/>
  <c r="I30" i="113"/>
  <c r="H30" i="113"/>
  <c r="K29" i="113"/>
  <c r="I29" i="113"/>
  <c r="H29" i="113"/>
  <c r="K28" i="113"/>
  <c r="I28" i="113"/>
  <c r="H28" i="113"/>
  <c r="K27" i="113"/>
  <c r="I27" i="113"/>
  <c r="H27" i="113"/>
  <c r="K26" i="113"/>
  <c r="M26" i="113" s="1"/>
  <c r="I26" i="113"/>
  <c r="H26" i="113"/>
  <c r="K25" i="113"/>
  <c r="L25" i="113" s="1"/>
  <c r="I25" i="113"/>
  <c r="H25" i="113"/>
  <c r="K24" i="113"/>
  <c r="L24" i="113" s="1"/>
  <c r="I24" i="113"/>
  <c r="H24" i="113"/>
  <c r="K23" i="113"/>
  <c r="M23" i="113" s="1"/>
  <c r="I23" i="113"/>
  <c r="H23" i="113"/>
  <c r="K22" i="113"/>
  <c r="I22" i="113"/>
  <c r="H22" i="113"/>
  <c r="K21" i="113"/>
  <c r="I21" i="113"/>
  <c r="H21" i="113"/>
  <c r="K20" i="113"/>
  <c r="I20" i="113"/>
  <c r="H20" i="113"/>
  <c r="K19" i="113"/>
  <c r="I19" i="113"/>
  <c r="H19" i="113"/>
  <c r="K18" i="113"/>
  <c r="I18" i="113"/>
  <c r="H18" i="113"/>
  <c r="K17" i="113"/>
  <c r="I17" i="113"/>
  <c r="H17" i="113"/>
  <c r="K16" i="113"/>
  <c r="I16" i="113"/>
  <c r="H16" i="113"/>
  <c r="L16" i="113" s="1"/>
  <c r="K15" i="113"/>
  <c r="M15" i="113" s="1"/>
  <c r="I15" i="113"/>
  <c r="H15" i="113"/>
  <c r="K14" i="113"/>
  <c r="M14" i="113" s="1"/>
  <c r="I14" i="113"/>
  <c r="H14" i="113"/>
  <c r="K13" i="113"/>
  <c r="M13" i="113" s="1"/>
  <c r="I13" i="113"/>
  <c r="H13" i="113"/>
  <c r="K12" i="113"/>
  <c r="M12" i="113" s="1"/>
  <c r="I12" i="113"/>
  <c r="H12" i="113"/>
  <c r="K11" i="113"/>
  <c r="L11" i="113" s="1"/>
  <c r="I11" i="113"/>
  <c r="M11" i="113" s="1"/>
  <c r="H11" i="113"/>
  <c r="K10" i="113"/>
  <c r="I10" i="113"/>
  <c r="M10" i="113" s="1"/>
  <c r="H10" i="113"/>
  <c r="L10" i="113" s="1"/>
  <c r="K9" i="113"/>
  <c r="I9" i="113"/>
  <c r="H9" i="113"/>
  <c r="K8" i="113"/>
  <c r="I8" i="113"/>
  <c r="H8" i="113"/>
  <c r="K7" i="113"/>
  <c r="I7" i="113"/>
  <c r="H7" i="113"/>
  <c r="K6" i="113"/>
  <c r="I6" i="113"/>
  <c r="H6" i="113"/>
  <c r="M5" i="113"/>
  <c r="L5" i="113"/>
  <c r="K5" i="113"/>
  <c r="I5" i="113"/>
  <c r="H5" i="113"/>
  <c r="K4" i="113"/>
  <c r="L4" i="113" s="1"/>
  <c r="I4" i="113"/>
  <c r="H4" i="113"/>
  <c r="K3" i="113"/>
  <c r="I3" i="113"/>
  <c r="H3" i="113"/>
  <c r="J1" i="113"/>
  <c r="M35" i="113" l="1"/>
  <c r="M7" i="113"/>
  <c r="L12" i="113"/>
  <c r="L21" i="113"/>
  <c r="M19" i="113"/>
  <c r="L20" i="113"/>
  <c r="L40" i="113"/>
  <c r="L36" i="113"/>
  <c r="M29" i="113"/>
  <c r="M38" i="113"/>
  <c r="M39" i="113"/>
  <c r="M3" i="113"/>
  <c r="L22" i="113"/>
  <c r="M17" i="113"/>
  <c r="M8" i="113"/>
  <c r="L23" i="113"/>
  <c r="L32" i="113"/>
  <c r="M41" i="113"/>
  <c r="M25" i="113"/>
  <c r="L17" i="113"/>
  <c r="M30" i="113"/>
  <c r="M16" i="113"/>
  <c r="M4" i="113"/>
  <c r="L42" i="113"/>
  <c r="L6" i="113"/>
  <c r="M36" i="113"/>
  <c r="M9" i="113"/>
  <c r="L28" i="113"/>
  <c r="L27" i="113"/>
  <c r="M24" i="113"/>
  <c r="L18" i="113"/>
  <c r="M20" i="113"/>
  <c r="M18" i="113"/>
  <c r="L31" i="113"/>
  <c r="L38" i="113"/>
  <c r="L13" i="113"/>
  <c r="M32" i="113"/>
  <c r="L26" i="113"/>
  <c r="L7" i="113"/>
  <c r="L39" i="113"/>
  <c r="M40" i="113"/>
  <c r="L41" i="113"/>
  <c r="L3" i="113"/>
  <c r="M22" i="113"/>
  <c r="L35" i="113"/>
  <c r="M27" i="113"/>
  <c r="L9" i="113"/>
  <c r="M28" i="113"/>
  <c r="L29" i="113"/>
  <c r="M6" i="113"/>
  <c r="K1" i="113"/>
  <c r="L15" i="113"/>
  <c r="L19" i="113"/>
  <c r="L14" i="113"/>
  <c r="L8" i="113"/>
  <c r="L34" i="113"/>
  <c r="M21" i="113"/>
  <c r="L30" i="113"/>
  <c r="M1" i="113" l="1"/>
  <c r="L1" i="113"/>
  <c r="F40" i="1"/>
  <c r="E40" i="1"/>
  <c r="D40" i="1"/>
  <c r="C40" i="1"/>
  <c r="K76" i="112"/>
  <c r="L76" i="112" s="1"/>
  <c r="I76" i="112"/>
  <c r="K75" i="112"/>
  <c r="I75" i="112"/>
  <c r="M74" i="112"/>
  <c r="L74" i="112"/>
  <c r="K74" i="112"/>
  <c r="I74" i="112"/>
  <c r="K73" i="112"/>
  <c r="M73" i="112" s="1"/>
  <c r="I73" i="112"/>
  <c r="K72" i="112"/>
  <c r="L72" i="112" s="1"/>
  <c r="I72" i="112"/>
  <c r="K71" i="112"/>
  <c r="I71" i="112"/>
  <c r="K70" i="112"/>
  <c r="L70" i="112" s="1"/>
  <c r="I70" i="112"/>
  <c r="M70" i="112" s="1"/>
  <c r="K69" i="112"/>
  <c r="I69" i="112"/>
  <c r="K68" i="112"/>
  <c r="L68" i="112" s="1"/>
  <c r="I68" i="112"/>
  <c r="M68" i="112" s="1"/>
  <c r="K67" i="112"/>
  <c r="L67" i="112" s="1"/>
  <c r="I67" i="112"/>
  <c r="L66" i="112"/>
  <c r="K66" i="112"/>
  <c r="I66" i="112"/>
  <c r="M66" i="112" s="1"/>
  <c r="K65" i="112"/>
  <c r="L65" i="112" s="1"/>
  <c r="I65" i="112"/>
  <c r="K64" i="112"/>
  <c r="L64" i="112" s="1"/>
  <c r="I64" i="112"/>
  <c r="K63" i="112"/>
  <c r="L63" i="112" s="1"/>
  <c r="I63" i="112"/>
  <c r="L62" i="112"/>
  <c r="K62" i="112"/>
  <c r="I62" i="112"/>
  <c r="K61" i="112"/>
  <c r="L61" i="112" s="1"/>
  <c r="I61" i="112"/>
  <c r="K60" i="112"/>
  <c r="L60" i="112" s="1"/>
  <c r="I60" i="112"/>
  <c r="M60" i="112" s="1"/>
  <c r="M59" i="112"/>
  <c r="K59" i="112"/>
  <c r="L59" i="112" s="1"/>
  <c r="I59" i="112"/>
  <c r="K58" i="112"/>
  <c r="L58" i="112" s="1"/>
  <c r="I58" i="112"/>
  <c r="K57" i="112"/>
  <c r="L57" i="112" s="1"/>
  <c r="I57" i="112"/>
  <c r="K56" i="112"/>
  <c r="L56" i="112" s="1"/>
  <c r="I56" i="112"/>
  <c r="K55" i="112"/>
  <c r="L55" i="112" s="1"/>
  <c r="I55" i="112"/>
  <c r="K54" i="112"/>
  <c r="M54" i="112" s="1"/>
  <c r="I54" i="112"/>
  <c r="K53" i="112"/>
  <c r="I53" i="112"/>
  <c r="K52" i="112"/>
  <c r="L52" i="112" s="1"/>
  <c r="I52" i="112"/>
  <c r="K51" i="112"/>
  <c r="L51" i="112" s="1"/>
  <c r="I51" i="112"/>
  <c r="L50" i="112"/>
  <c r="K50" i="112"/>
  <c r="I50" i="112"/>
  <c r="M50" i="112" s="1"/>
  <c r="K49" i="112"/>
  <c r="L49" i="112" s="1"/>
  <c r="I49" i="112"/>
  <c r="K48" i="112"/>
  <c r="L48" i="112" s="1"/>
  <c r="I48" i="112"/>
  <c r="K47" i="112"/>
  <c r="I47" i="112"/>
  <c r="K46" i="112"/>
  <c r="I46" i="112"/>
  <c r="K45" i="112"/>
  <c r="I45" i="112"/>
  <c r="K44" i="112"/>
  <c r="L44" i="112" s="1"/>
  <c r="I44" i="112"/>
  <c r="M44" i="112" s="1"/>
  <c r="K43" i="112"/>
  <c r="L43" i="112" s="1"/>
  <c r="I43" i="112"/>
  <c r="K42" i="112"/>
  <c r="M42" i="112" s="1"/>
  <c r="I42" i="112"/>
  <c r="K41" i="112"/>
  <c r="L41" i="112" s="1"/>
  <c r="I41" i="112"/>
  <c r="K40" i="112"/>
  <c r="L40" i="112" s="1"/>
  <c r="I40" i="112"/>
  <c r="K39" i="112"/>
  <c r="L39" i="112" s="1"/>
  <c r="I39" i="112"/>
  <c r="K38" i="112"/>
  <c r="L38" i="112" s="1"/>
  <c r="I38" i="112"/>
  <c r="K37" i="112"/>
  <c r="M37" i="112" s="1"/>
  <c r="I37" i="112"/>
  <c r="K36" i="112"/>
  <c r="L36" i="112" s="1"/>
  <c r="I36" i="112"/>
  <c r="K35" i="112"/>
  <c r="I35" i="112"/>
  <c r="K34" i="112"/>
  <c r="L34" i="112" s="1"/>
  <c r="I34" i="112"/>
  <c r="K33" i="112"/>
  <c r="L33" i="112" s="1"/>
  <c r="I33" i="112"/>
  <c r="K32" i="112"/>
  <c r="L32" i="112" s="1"/>
  <c r="I32" i="112"/>
  <c r="K31" i="112"/>
  <c r="I31" i="112"/>
  <c r="K30" i="112"/>
  <c r="L30" i="112" s="1"/>
  <c r="I30" i="112"/>
  <c r="K29" i="112"/>
  <c r="L29" i="112" s="1"/>
  <c r="I29" i="112"/>
  <c r="K28" i="112"/>
  <c r="L28" i="112" s="1"/>
  <c r="I28" i="112"/>
  <c r="M27" i="112"/>
  <c r="K27" i="112"/>
  <c r="L27" i="112" s="1"/>
  <c r="I27" i="112"/>
  <c r="L26" i="112"/>
  <c r="K26" i="112"/>
  <c r="M26" i="112" s="1"/>
  <c r="I26" i="112"/>
  <c r="K25" i="112"/>
  <c r="L25" i="112" s="1"/>
  <c r="I25" i="112"/>
  <c r="K24" i="112"/>
  <c r="L24" i="112" s="1"/>
  <c r="I24" i="112"/>
  <c r="K23" i="112"/>
  <c r="L23" i="112" s="1"/>
  <c r="I23" i="112"/>
  <c r="K22" i="112"/>
  <c r="I22" i="112"/>
  <c r="K21" i="112"/>
  <c r="L21" i="112" s="1"/>
  <c r="I21" i="112"/>
  <c r="K20" i="112"/>
  <c r="L20" i="112" s="1"/>
  <c r="I20" i="112"/>
  <c r="M20" i="112" s="1"/>
  <c r="K19" i="112"/>
  <c r="L19" i="112" s="1"/>
  <c r="I19" i="112"/>
  <c r="L18" i="112"/>
  <c r="K18" i="112"/>
  <c r="M18" i="112" s="1"/>
  <c r="I18" i="112"/>
  <c r="K17" i="112"/>
  <c r="I17" i="112"/>
  <c r="K16" i="112"/>
  <c r="L16" i="112" s="1"/>
  <c r="I16" i="112"/>
  <c r="K15" i="112"/>
  <c r="L15" i="112" s="1"/>
  <c r="I15" i="112"/>
  <c r="K14" i="112"/>
  <c r="L14" i="112" s="1"/>
  <c r="I14" i="112"/>
  <c r="K13" i="112"/>
  <c r="M13" i="112" s="1"/>
  <c r="I13" i="112"/>
  <c r="L12" i="112"/>
  <c r="K12" i="112"/>
  <c r="I12" i="112"/>
  <c r="M12" i="112" s="1"/>
  <c r="M11" i="112"/>
  <c r="K11" i="112"/>
  <c r="L11" i="112" s="1"/>
  <c r="I11" i="112"/>
  <c r="K10" i="112"/>
  <c r="L10" i="112" s="1"/>
  <c r="I10" i="112"/>
  <c r="K9" i="112"/>
  <c r="L9" i="112" s="1"/>
  <c r="I9" i="112"/>
  <c r="K8" i="112"/>
  <c r="I8" i="112"/>
  <c r="K7" i="112"/>
  <c r="I7" i="112"/>
  <c r="K6" i="112"/>
  <c r="L6" i="112" s="1"/>
  <c r="I6" i="112"/>
  <c r="K5" i="112"/>
  <c r="L5" i="112" s="1"/>
  <c r="I5" i="112"/>
  <c r="M5" i="112" s="1"/>
  <c r="L4" i="112"/>
  <c r="K4" i="112"/>
  <c r="I4" i="112"/>
  <c r="K3" i="112"/>
  <c r="L3" i="112" s="1"/>
  <c r="I3" i="112"/>
  <c r="J1" i="112"/>
  <c r="M4" i="112" l="1"/>
  <c r="M17" i="112"/>
  <c r="M67" i="112"/>
  <c r="M69" i="112"/>
  <c r="M19" i="112"/>
  <c r="M46" i="112"/>
  <c r="M22" i="112"/>
  <c r="M34" i="112"/>
  <c r="M47" i="112"/>
  <c r="M10" i="112"/>
  <c r="M71" i="112"/>
  <c r="M35" i="112"/>
  <c r="M36" i="112"/>
  <c r="L54" i="112"/>
  <c r="M3" i="112"/>
  <c r="L42" i="112"/>
  <c r="M61" i="112"/>
  <c r="M31" i="112"/>
  <c r="M45" i="112"/>
  <c r="M62" i="112"/>
  <c r="M43" i="112"/>
  <c r="M7" i="112"/>
  <c r="M29" i="112"/>
  <c r="M30" i="112"/>
  <c r="M8" i="112"/>
  <c r="M58" i="112"/>
  <c r="M38" i="112"/>
  <c r="M21" i="112"/>
  <c r="M51" i="112"/>
  <c r="M75" i="112"/>
  <c r="M53" i="112"/>
  <c r="M52" i="112"/>
  <c r="M76" i="112"/>
  <c r="M28" i="112"/>
  <c r="L37" i="112"/>
  <c r="L45" i="112"/>
  <c r="L53" i="112"/>
  <c r="L69" i="112"/>
  <c r="L71" i="112"/>
  <c r="M23" i="112"/>
  <c r="M48" i="112"/>
  <c r="L17" i="112"/>
  <c r="L73" i="112"/>
  <c r="M9" i="112"/>
  <c r="M25" i="112"/>
  <c r="M33" i="112"/>
  <c r="M41" i="112"/>
  <c r="M49" i="112"/>
  <c r="M57" i="112"/>
  <c r="M65" i="112"/>
  <c r="L13" i="112"/>
  <c r="L47" i="112"/>
  <c r="M72" i="112"/>
  <c r="L22" i="112"/>
  <c r="M14" i="112"/>
  <c r="M55" i="112"/>
  <c r="M16" i="112"/>
  <c r="M64" i="112"/>
  <c r="K1" i="112"/>
  <c r="M39" i="112"/>
  <c r="M24" i="112"/>
  <c r="M56" i="112"/>
  <c r="M32" i="112"/>
  <c r="M63" i="112"/>
  <c r="M40" i="112"/>
  <c r="M15" i="112"/>
  <c r="L35" i="112"/>
  <c r="L75" i="112"/>
  <c r="L7" i="112"/>
  <c r="L1" i="112" s="1"/>
  <c r="L46" i="112"/>
  <c r="L31" i="112"/>
  <c r="M6" i="112"/>
  <c r="L8" i="112"/>
  <c r="M1" i="112" l="1"/>
  <c r="F60" i="1" l="1"/>
  <c r="E60" i="1"/>
  <c r="D60" i="1"/>
  <c r="C60" i="1"/>
  <c r="K260" i="111"/>
  <c r="I260" i="111"/>
  <c r="H260" i="111"/>
  <c r="K259" i="111"/>
  <c r="L259" i="111" s="1"/>
  <c r="I259" i="111"/>
  <c r="M259" i="111" s="1"/>
  <c r="H259" i="111"/>
  <c r="K258" i="111"/>
  <c r="M258" i="111" s="1"/>
  <c r="I258" i="111"/>
  <c r="H258" i="111"/>
  <c r="K257" i="111"/>
  <c r="L257" i="111" s="1"/>
  <c r="I257" i="111"/>
  <c r="M257" i="111" s="1"/>
  <c r="H257" i="111"/>
  <c r="K256" i="111"/>
  <c r="M256" i="111" s="1"/>
  <c r="I256" i="111"/>
  <c r="H256" i="111"/>
  <c r="M255" i="111"/>
  <c r="K255" i="111"/>
  <c r="L255" i="111" s="1"/>
  <c r="I255" i="111"/>
  <c r="H255" i="111"/>
  <c r="K254" i="111"/>
  <c r="L254" i="111" s="1"/>
  <c r="I254" i="111"/>
  <c r="M254" i="111" s="1"/>
  <c r="H254" i="111"/>
  <c r="K253" i="111"/>
  <c r="I253" i="111"/>
  <c r="H253" i="111"/>
  <c r="K252" i="111"/>
  <c r="L252" i="111" s="1"/>
  <c r="I252" i="111"/>
  <c r="H252" i="111"/>
  <c r="K251" i="111"/>
  <c r="I251" i="111"/>
  <c r="H251" i="111"/>
  <c r="K250" i="111"/>
  <c r="L250" i="111" s="1"/>
  <c r="I250" i="111"/>
  <c r="M250" i="111" s="1"/>
  <c r="H250" i="111"/>
  <c r="K249" i="111"/>
  <c r="I249" i="111"/>
  <c r="H249" i="111"/>
  <c r="K248" i="111"/>
  <c r="I248" i="111"/>
  <c r="H248" i="111"/>
  <c r="K247" i="111"/>
  <c r="M247" i="111" s="1"/>
  <c r="I247" i="111"/>
  <c r="H247" i="111"/>
  <c r="K246" i="111"/>
  <c r="M246" i="111" s="1"/>
  <c r="I246" i="111"/>
  <c r="H246" i="111"/>
  <c r="K245" i="111"/>
  <c r="I245" i="111"/>
  <c r="H245" i="111"/>
  <c r="K244" i="111"/>
  <c r="L244" i="111" s="1"/>
  <c r="I244" i="111"/>
  <c r="H244" i="111"/>
  <c r="K243" i="111"/>
  <c r="I243" i="111"/>
  <c r="H243" i="111"/>
  <c r="K242" i="111"/>
  <c r="I242" i="111"/>
  <c r="H242" i="111"/>
  <c r="K241" i="111"/>
  <c r="I241" i="111"/>
  <c r="M241" i="111" s="1"/>
  <c r="H241" i="111"/>
  <c r="K240" i="111"/>
  <c r="I240" i="111"/>
  <c r="H240" i="111"/>
  <c r="K239" i="111"/>
  <c r="I239" i="111"/>
  <c r="H239" i="111"/>
  <c r="K238" i="111"/>
  <c r="I238" i="111"/>
  <c r="H238" i="111"/>
  <c r="K237" i="111"/>
  <c r="M237" i="111" s="1"/>
  <c r="I237" i="111"/>
  <c r="H237" i="111"/>
  <c r="M236" i="111"/>
  <c r="K236" i="111"/>
  <c r="I236" i="111"/>
  <c r="H236" i="111"/>
  <c r="L236" i="111" s="1"/>
  <c r="K235" i="111"/>
  <c r="M235" i="111" s="1"/>
  <c r="I235" i="111"/>
  <c r="H235" i="111"/>
  <c r="K234" i="111"/>
  <c r="I234" i="111"/>
  <c r="H234" i="111"/>
  <c r="L233" i="111"/>
  <c r="K233" i="111"/>
  <c r="M233" i="111" s="1"/>
  <c r="I233" i="111"/>
  <c r="H233" i="111"/>
  <c r="K232" i="111"/>
  <c r="I232" i="111"/>
  <c r="H232" i="111"/>
  <c r="K231" i="111"/>
  <c r="L231" i="111" s="1"/>
  <c r="I231" i="111"/>
  <c r="H231" i="111"/>
  <c r="K230" i="111"/>
  <c r="M230" i="111" s="1"/>
  <c r="I230" i="111"/>
  <c r="H230" i="111"/>
  <c r="K229" i="111"/>
  <c r="M229" i="111" s="1"/>
  <c r="I229" i="111"/>
  <c r="H229" i="111"/>
  <c r="K228" i="111"/>
  <c r="I228" i="111"/>
  <c r="H228" i="111"/>
  <c r="K227" i="111"/>
  <c r="I227" i="111"/>
  <c r="H227" i="111"/>
  <c r="L227" i="111" s="1"/>
  <c r="K226" i="111"/>
  <c r="I226" i="111"/>
  <c r="H226" i="111"/>
  <c r="L226" i="111" s="1"/>
  <c r="M225" i="111"/>
  <c r="K225" i="111"/>
  <c r="L225" i="111" s="1"/>
  <c r="I225" i="111"/>
  <c r="H225" i="111"/>
  <c r="K224" i="111"/>
  <c r="I224" i="111"/>
  <c r="M224" i="111" s="1"/>
  <c r="H224" i="111"/>
  <c r="K223" i="111"/>
  <c r="I223" i="111"/>
  <c r="M223" i="111" s="1"/>
  <c r="H223" i="111"/>
  <c r="L223" i="111" s="1"/>
  <c r="L222" i="111"/>
  <c r="K222" i="111"/>
  <c r="I222" i="111"/>
  <c r="M222" i="111" s="1"/>
  <c r="H222" i="111"/>
  <c r="K221" i="111"/>
  <c r="M221" i="111" s="1"/>
  <c r="I221" i="111"/>
  <c r="H221" i="111"/>
  <c r="K220" i="111"/>
  <c r="M220" i="111" s="1"/>
  <c r="I220" i="111"/>
  <c r="H220" i="111"/>
  <c r="L220" i="111" s="1"/>
  <c r="K219" i="111"/>
  <c r="I219" i="111"/>
  <c r="H219" i="111"/>
  <c r="K218" i="111"/>
  <c r="I218" i="111"/>
  <c r="H218" i="111"/>
  <c r="K217" i="111"/>
  <c r="M217" i="111" s="1"/>
  <c r="I217" i="111"/>
  <c r="H217" i="111"/>
  <c r="K216" i="111"/>
  <c r="L216" i="111" s="1"/>
  <c r="I216" i="111"/>
  <c r="H216" i="111"/>
  <c r="K215" i="111"/>
  <c r="M215" i="111" s="1"/>
  <c r="I215" i="111"/>
  <c r="H215" i="111"/>
  <c r="K214" i="111"/>
  <c r="I214" i="111"/>
  <c r="H214" i="111"/>
  <c r="K213" i="111"/>
  <c r="I213" i="111"/>
  <c r="H213" i="111"/>
  <c r="K212" i="111"/>
  <c r="M212" i="111" s="1"/>
  <c r="I212" i="111"/>
  <c r="H212" i="111"/>
  <c r="K211" i="111"/>
  <c r="M211" i="111" s="1"/>
  <c r="I211" i="111"/>
  <c r="H211" i="111"/>
  <c r="K210" i="111"/>
  <c r="I210" i="111"/>
  <c r="H210" i="111"/>
  <c r="M209" i="111"/>
  <c r="K209" i="111"/>
  <c r="I209" i="111"/>
  <c r="H209" i="111"/>
  <c r="K208" i="111"/>
  <c r="I208" i="111"/>
  <c r="H208" i="111"/>
  <c r="K207" i="111"/>
  <c r="M207" i="111" s="1"/>
  <c r="I207" i="111"/>
  <c r="H207" i="111"/>
  <c r="K206" i="111"/>
  <c r="M206" i="111" s="1"/>
  <c r="I206" i="111"/>
  <c r="H206" i="111"/>
  <c r="K205" i="111"/>
  <c r="M205" i="111" s="1"/>
  <c r="I205" i="111"/>
  <c r="H205" i="111"/>
  <c r="L204" i="111"/>
  <c r="K204" i="111"/>
  <c r="I204" i="111"/>
  <c r="M204" i="111" s="1"/>
  <c r="H204" i="111"/>
  <c r="K203" i="111"/>
  <c r="I203" i="111"/>
  <c r="M203" i="111" s="1"/>
  <c r="H203" i="111"/>
  <c r="L203" i="111" s="1"/>
  <c r="K202" i="111"/>
  <c r="M202" i="111" s="1"/>
  <c r="I202" i="111"/>
  <c r="H202" i="111"/>
  <c r="L201" i="111"/>
  <c r="K201" i="111"/>
  <c r="M201" i="111" s="1"/>
  <c r="I201" i="111"/>
  <c r="H201" i="111"/>
  <c r="K200" i="111"/>
  <c r="L200" i="111" s="1"/>
  <c r="I200" i="111"/>
  <c r="H200" i="111"/>
  <c r="K199" i="111"/>
  <c r="L199" i="111" s="1"/>
  <c r="I199" i="111"/>
  <c r="M199" i="111" s="1"/>
  <c r="H199" i="111"/>
  <c r="K198" i="111"/>
  <c r="I198" i="111"/>
  <c r="H198" i="111"/>
  <c r="K197" i="111"/>
  <c r="I197" i="111"/>
  <c r="H197" i="111"/>
  <c r="K196" i="111"/>
  <c r="M196" i="111" s="1"/>
  <c r="I196" i="111"/>
  <c r="H196" i="111"/>
  <c r="L195" i="111"/>
  <c r="K195" i="111"/>
  <c r="I195" i="111"/>
  <c r="H195" i="111"/>
  <c r="K194" i="111"/>
  <c r="I194" i="111"/>
  <c r="M194" i="111" s="1"/>
  <c r="H194" i="111"/>
  <c r="K193" i="111"/>
  <c r="I193" i="111"/>
  <c r="M193" i="111" s="1"/>
  <c r="H193" i="111"/>
  <c r="L193" i="111" s="1"/>
  <c r="K192" i="111"/>
  <c r="I192" i="111"/>
  <c r="M192" i="111" s="1"/>
  <c r="H192" i="111"/>
  <c r="L192" i="111" s="1"/>
  <c r="K191" i="111"/>
  <c r="M191" i="111" s="1"/>
  <c r="I191" i="111"/>
  <c r="H191" i="111"/>
  <c r="L191" i="111" s="1"/>
  <c r="K190" i="111"/>
  <c r="M190" i="111" s="1"/>
  <c r="I190" i="111"/>
  <c r="H190" i="111"/>
  <c r="K189" i="111"/>
  <c r="I189" i="111"/>
  <c r="H189" i="111"/>
  <c r="M188" i="111"/>
  <c r="K188" i="111"/>
  <c r="L188" i="111" s="1"/>
  <c r="I188" i="111"/>
  <c r="H188" i="111"/>
  <c r="K187" i="111"/>
  <c r="M187" i="111" s="1"/>
  <c r="I187" i="111"/>
  <c r="H187" i="111"/>
  <c r="K186" i="111"/>
  <c r="I186" i="111"/>
  <c r="H186" i="111"/>
  <c r="K185" i="111"/>
  <c r="I185" i="111"/>
  <c r="H185" i="111"/>
  <c r="K184" i="111"/>
  <c r="I184" i="111"/>
  <c r="H184" i="111"/>
  <c r="K183" i="111"/>
  <c r="I183" i="111"/>
  <c r="H183" i="111"/>
  <c r="K182" i="111"/>
  <c r="I182" i="111"/>
  <c r="H182" i="111"/>
  <c r="K181" i="111"/>
  <c r="I181" i="111"/>
  <c r="H181" i="111"/>
  <c r="M180" i="111"/>
  <c r="K180" i="111"/>
  <c r="I180" i="111"/>
  <c r="H180" i="111"/>
  <c r="L180" i="111" s="1"/>
  <c r="K179" i="111"/>
  <c r="I179" i="111"/>
  <c r="H179" i="111"/>
  <c r="K178" i="111"/>
  <c r="M178" i="111" s="1"/>
  <c r="I178" i="111"/>
  <c r="H178" i="111"/>
  <c r="K177" i="111"/>
  <c r="L177" i="111" s="1"/>
  <c r="I177" i="111"/>
  <c r="M177" i="111" s="1"/>
  <c r="H177" i="111"/>
  <c r="K176" i="111"/>
  <c r="I176" i="111"/>
  <c r="K175" i="111"/>
  <c r="M175" i="111" s="1"/>
  <c r="I175" i="111"/>
  <c r="K174" i="111"/>
  <c r="L174" i="111" s="1"/>
  <c r="I174" i="111"/>
  <c r="L173" i="111"/>
  <c r="K173" i="111"/>
  <c r="M173" i="111" s="1"/>
  <c r="I173" i="111"/>
  <c r="K172" i="111"/>
  <c r="L172" i="111" s="1"/>
  <c r="I172" i="111"/>
  <c r="K171" i="111"/>
  <c r="M171" i="111" s="1"/>
  <c r="I171" i="111"/>
  <c r="K170" i="111"/>
  <c r="L170" i="111" s="1"/>
  <c r="I170" i="111"/>
  <c r="K169" i="111"/>
  <c r="M169" i="111" s="1"/>
  <c r="I169" i="111"/>
  <c r="K168" i="111"/>
  <c r="M168" i="111" s="1"/>
  <c r="I168" i="111"/>
  <c r="M167" i="111"/>
  <c r="K167" i="111"/>
  <c r="L167" i="111" s="1"/>
  <c r="I167" i="111"/>
  <c r="K166" i="111"/>
  <c r="L166" i="111" s="1"/>
  <c r="I166" i="111"/>
  <c r="M165" i="111"/>
  <c r="K165" i="111"/>
  <c r="L165" i="111" s="1"/>
  <c r="I165" i="111"/>
  <c r="K164" i="111"/>
  <c r="L164" i="111" s="1"/>
  <c r="I164" i="111"/>
  <c r="M164" i="111" s="1"/>
  <c r="K163" i="111"/>
  <c r="L163" i="111" s="1"/>
  <c r="I163" i="111"/>
  <c r="K162" i="111"/>
  <c r="L162" i="111" s="1"/>
  <c r="I162" i="111"/>
  <c r="K161" i="111"/>
  <c r="M161" i="111" s="1"/>
  <c r="I161" i="111"/>
  <c r="K160" i="111"/>
  <c r="M160" i="111" s="1"/>
  <c r="I160" i="111"/>
  <c r="K159" i="111"/>
  <c r="L159" i="111" s="1"/>
  <c r="I159" i="111"/>
  <c r="K158" i="111"/>
  <c r="M158" i="111" s="1"/>
  <c r="I158" i="111"/>
  <c r="L157" i="111"/>
  <c r="K157" i="111"/>
  <c r="I157" i="111"/>
  <c r="M157" i="111" s="1"/>
  <c r="K156" i="111"/>
  <c r="I156" i="111"/>
  <c r="H156" i="111"/>
  <c r="K155" i="111"/>
  <c r="M155" i="111" s="1"/>
  <c r="I155" i="111"/>
  <c r="H155" i="111"/>
  <c r="L155" i="111" s="1"/>
  <c r="K154" i="111"/>
  <c r="M154" i="111" s="1"/>
  <c r="I154" i="111"/>
  <c r="H154" i="111"/>
  <c r="K153" i="111"/>
  <c r="I153" i="111"/>
  <c r="M153" i="111" s="1"/>
  <c r="H153" i="111"/>
  <c r="K152" i="111"/>
  <c r="L152" i="111" s="1"/>
  <c r="I152" i="111"/>
  <c r="H152" i="111"/>
  <c r="K151" i="111"/>
  <c r="I151" i="111"/>
  <c r="H151" i="111"/>
  <c r="K150" i="111"/>
  <c r="I150" i="111"/>
  <c r="H150" i="111"/>
  <c r="K149" i="111"/>
  <c r="I149" i="111"/>
  <c r="H149" i="111"/>
  <c r="L149" i="111" s="1"/>
  <c r="K148" i="111"/>
  <c r="L148" i="111" s="1"/>
  <c r="I148" i="111"/>
  <c r="H148" i="111"/>
  <c r="K147" i="111"/>
  <c r="M147" i="111" s="1"/>
  <c r="I147" i="111"/>
  <c r="H147" i="111"/>
  <c r="K146" i="111"/>
  <c r="M146" i="111" s="1"/>
  <c r="I146" i="111"/>
  <c r="H146" i="111"/>
  <c r="K145" i="111"/>
  <c r="I145" i="111"/>
  <c r="H145" i="111"/>
  <c r="K144" i="111"/>
  <c r="M144" i="111" s="1"/>
  <c r="I144" i="111"/>
  <c r="H144" i="111"/>
  <c r="K143" i="111"/>
  <c r="I143" i="111"/>
  <c r="H143" i="111"/>
  <c r="K142" i="111"/>
  <c r="M142" i="111" s="1"/>
  <c r="I142" i="111"/>
  <c r="H142" i="111"/>
  <c r="M141" i="111"/>
  <c r="K141" i="111"/>
  <c r="I141" i="111"/>
  <c r="H141" i="111"/>
  <c r="K140" i="111"/>
  <c r="M140" i="111" s="1"/>
  <c r="I140" i="111"/>
  <c r="H140" i="111"/>
  <c r="K139" i="111"/>
  <c r="I139" i="111"/>
  <c r="H139" i="111"/>
  <c r="K138" i="111"/>
  <c r="M138" i="111" s="1"/>
  <c r="I138" i="111"/>
  <c r="H138" i="111"/>
  <c r="K137" i="111"/>
  <c r="I137" i="111"/>
  <c r="L136" i="111"/>
  <c r="K136" i="111"/>
  <c r="I136" i="111"/>
  <c r="H136" i="111"/>
  <c r="K135" i="111"/>
  <c r="L135" i="111" s="1"/>
  <c r="I135" i="111"/>
  <c r="H135" i="111"/>
  <c r="K134" i="111"/>
  <c r="I134" i="111"/>
  <c r="H134" i="111"/>
  <c r="K133" i="111"/>
  <c r="I133" i="111"/>
  <c r="H133" i="111"/>
  <c r="K132" i="111"/>
  <c r="I132" i="111"/>
  <c r="H132" i="111"/>
  <c r="L131" i="111"/>
  <c r="K131" i="111"/>
  <c r="M131" i="111" s="1"/>
  <c r="I131" i="111"/>
  <c r="K130" i="111"/>
  <c r="I130" i="111"/>
  <c r="H130" i="111"/>
  <c r="K129" i="111"/>
  <c r="M129" i="111" s="1"/>
  <c r="I129" i="111"/>
  <c r="H129" i="111"/>
  <c r="M128" i="111"/>
  <c r="L128" i="111"/>
  <c r="K128" i="111"/>
  <c r="I128" i="111"/>
  <c r="H128" i="111"/>
  <c r="K127" i="111"/>
  <c r="L127" i="111" s="1"/>
  <c r="I127" i="111"/>
  <c r="M127" i="111" s="1"/>
  <c r="H127" i="111"/>
  <c r="K126" i="111"/>
  <c r="L126" i="111" s="1"/>
  <c r="I126" i="111"/>
  <c r="H126" i="111"/>
  <c r="K125" i="111"/>
  <c r="I125" i="111"/>
  <c r="H125" i="111"/>
  <c r="K124" i="111"/>
  <c r="I124" i="111"/>
  <c r="H124" i="111"/>
  <c r="L123" i="111"/>
  <c r="K123" i="111"/>
  <c r="M123" i="111" s="1"/>
  <c r="I123" i="111"/>
  <c r="H123" i="111"/>
  <c r="K122" i="111"/>
  <c r="I122" i="111"/>
  <c r="H122" i="111"/>
  <c r="K121" i="111"/>
  <c r="M121" i="111" s="1"/>
  <c r="I121" i="111"/>
  <c r="H121" i="111"/>
  <c r="K120" i="111"/>
  <c r="I120" i="111"/>
  <c r="H120" i="111"/>
  <c r="K119" i="111"/>
  <c r="M119" i="111" s="1"/>
  <c r="I119" i="111"/>
  <c r="H119" i="111"/>
  <c r="K118" i="111"/>
  <c r="M118" i="111" s="1"/>
  <c r="I118" i="111"/>
  <c r="H118" i="111"/>
  <c r="K117" i="111"/>
  <c r="I117" i="111"/>
  <c r="H117" i="111"/>
  <c r="K116" i="111"/>
  <c r="I116" i="111"/>
  <c r="H116" i="111"/>
  <c r="K115" i="111"/>
  <c r="M115" i="111" s="1"/>
  <c r="I115" i="111"/>
  <c r="H115" i="111"/>
  <c r="K114" i="111"/>
  <c r="I114" i="111"/>
  <c r="H114" i="111"/>
  <c r="K113" i="111"/>
  <c r="I113" i="111"/>
  <c r="H113" i="111"/>
  <c r="K112" i="111"/>
  <c r="I112" i="111"/>
  <c r="H112" i="111"/>
  <c r="K111" i="111"/>
  <c r="M111" i="111" s="1"/>
  <c r="I111" i="111"/>
  <c r="H111" i="111"/>
  <c r="K110" i="111"/>
  <c r="M110" i="111" s="1"/>
  <c r="I110" i="111"/>
  <c r="H110" i="111"/>
  <c r="K109" i="111"/>
  <c r="M109" i="111" s="1"/>
  <c r="I109" i="111"/>
  <c r="H109" i="111"/>
  <c r="K108" i="111"/>
  <c r="I108" i="111"/>
  <c r="H108" i="111"/>
  <c r="K107" i="111"/>
  <c r="M107" i="111" s="1"/>
  <c r="I107" i="111"/>
  <c r="H107" i="111"/>
  <c r="K106" i="111"/>
  <c r="I106" i="111"/>
  <c r="H106" i="111"/>
  <c r="K105" i="111"/>
  <c r="L105" i="111" s="1"/>
  <c r="I105" i="111"/>
  <c r="H105" i="111"/>
  <c r="K104" i="111"/>
  <c r="M104" i="111" s="1"/>
  <c r="I104" i="111"/>
  <c r="H104" i="111"/>
  <c r="K103" i="111"/>
  <c r="M103" i="111" s="1"/>
  <c r="I103" i="111"/>
  <c r="H103" i="111"/>
  <c r="K102" i="111"/>
  <c r="I102" i="111"/>
  <c r="H102" i="111"/>
  <c r="L101" i="111"/>
  <c r="K101" i="111"/>
  <c r="M101" i="111" s="1"/>
  <c r="I101" i="111"/>
  <c r="H101" i="111"/>
  <c r="K100" i="111"/>
  <c r="I100" i="111"/>
  <c r="H100" i="111"/>
  <c r="L100" i="111" s="1"/>
  <c r="M99" i="111"/>
  <c r="K99" i="111"/>
  <c r="L99" i="111" s="1"/>
  <c r="I99" i="111"/>
  <c r="H99" i="111"/>
  <c r="K98" i="111"/>
  <c r="I98" i="111"/>
  <c r="H98" i="111"/>
  <c r="K97" i="111"/>
  <c r="M97" i="111" s="1"/>
  <c r="I97" i="111"/>
  <c r="L96" i="111"/>
  <c r="K96" i="111"/>
  <c r="I96" i="111"/>
  <c r="M96" i="111" s="1"/>
  <c r="H96" i="111"/>
  <c r="K95" i="111"/>
  <c r="I95" i="111"/>
  <c r="H95" i="111"/>
  <c r="K94" i="111"/>
  <c r="I94" i="111"/>
  <c r="H94" i="111"/>
  <c r="K93" i="111"/>
  <c r="M93" i="111" s="1"/>
  <c r="I93" i="111"/>
  <c r="H93" i="111"/>
  <c r="K92" i="111"/>
  <c r="M92" i="111" s="1"/>
  <c r="I92" i="111"/>
  <c r="H92" i="111"/>
  <c r="L92" i="111" s="1"/>
  <c r="K91" i="111"/>
  <c r="M91" i="111" s="1"/>
  <c r="I91" i="111"/>
  <c r="H91" i="111"/>
  <c r="K90" i="111"/>
  <c r="M90" i="111" s="1"/>
  <c r="I90" i="111"/>
  <c r="H90" i="111"/>
  <c r="K89" i="111"/>
  <c r="I89" i="111"/>
  <c r="H89" i="111"/>
  <c r="K88" i="111"/>
  <c r="I88" i="111"/>
  <c r="H88" i="111"/>
  <c r="L87" i="111"/>
  <c r="K87" i="111"/>
  <c r="I87" i="111"/>
  <c r="K86" i="111"/>
  <c r="M86" i="111" s="1"/>
  <c r="I86" i="111"/>
  <c r="H86" i="111"/>
  <c r="K85" i="111"/>
  <c r="M85" i="111" s="1"/>
  <c r="I85" i="111"/>
  <c r="H85" i="111"/>
  <c r="L84" i="111"/>
  <c r="K84" i="111"/>
  <c r="I84" i="111"/>
  <c r="M84" i="111" s="1"/>
  <c r="H84" i="111"/>
  <c r="K83" i="111"/>
  <c r="L83" i="111" s="1"/>
  <c r="I83" i="111"/>
  <c r="M83" i="111" s="1"/>
  <c r="H83" i="111"/>
  <c r="L82" i="111"/>
  <c r="K82" i="111"/>
  <c r="I82" i="111"/>
  <c r="H82" i="111"/>
  <c r="K81" i="111"/>
  <c r="I81" i="111"/>
  <c r="H81" i="111"/>
  <c r="K80" i="111"/>
  <c r="I80" i="111"/>
  <c r="H80" i="111"/>
  <c r="K79" i="111"/>
  <c r="L79" i="111" s="1"/>
  <c r="I79" i="111"/>
  <c r="H79" i="111"/>
  <c r="K78" i="111"/>
  <c r="M78" i="111" s="1"/>
  <c r="I78" i="111"/>
  <c r="H78" i="111"/>
  <c r="K77" i="111"/>
  <c r="I77" i="111"/>
  <c r="H77" i="111"/>
  <c r="K76" i="111"/>
  <c r="I76" i="111"/>
  <c r="M76" i="111" s="1"/>
  <c r="H76" i="111"/>
  <c r="K75" i="111"/>
  <c r="M75" i="111" s="1"/>
  <c r="I75" i="111"/>
  <c r="H75" i="111"/>
  <c r="K74" i="111"/>
  <c r="I74" i="111"/>
  <c r="H74" i="111"/>
  <c r="L74" i="111" s="1"/>
  <c r="K73" i="111"/>
  <c r="M73" i="111" s="1"/>
  <c r="I73" i="111"/>
  <c r="H73" i="111"/>
  <c r="K72" i="111"/>
  <c r="L72" i="111" s="1"/>
  <c r="I72" i="111"/>
  <c r="H72" i="111"/>
  <c r="K71" i="111"/>
  <c r="I71" i="111"/>
  <c r="M71" i="111" s="1"/>
  <c r="H71" i="111"/>
  <c r="L71" i="111" s="1"/>
  <c r="K70" i="111"/>
  <c r="L70" i="111" s="1"/>
  <c r="I70" i="111"/>
  <c r="H70" i="111"/>
  <c r="K69" i="111"/>
  <c r="L69" i="111" s="1"/>
  <c r="I69" i="111"/>
  <c r="H69" i="111"/>
  <c r="M68" i="111"/>
  <c r="K68" i="111"/>
  <c r="I68" i="111"/>
  <c r="H68" i="111"/>
  <c r="K67" i="111"/>
  <c r="I67" i="111"/>
  <c r="H67" i="111"/>
  <c r="K66" i="111"/>
  <c r="M66" i="111" s="1"/>
  <c r="I66" i="111"/>
  <c r="H66" i="111"/>
  <c r="K65" i="111"/>
  <c r="M65" i="111" s="1"/>
  <c r="I65" i="111"/>
  <c r="H65" i="111"/>
  <c r="K64" i="111"/>
  <c r="I64" i="111"/>
  <c r="H64" i="111"/>
  <c r="K63" i="111"/>
  <c r="I63" i="111"/>
  <c r="H63" i="111"/>
  <c r="K62" i="111"/>
  <c r="I62" i="111"/>
  <c r="H62" i="111"/>
  <c r="K61" i="111"/>
  <c r="I61" i="111"/>
  <c r="H61" i="111"/>
  <c r="K60" i="111"/>
  <c r="M60" i="111" s="1"/>
  <c r="I60" i="111"/>
  <c r="H60" i="111"/>
  <c r="K59" i="111"/>
  <c r="I59" i="111"/>
  <c r="H59" i="111"/>
  <c r="K58" i="111"/>
  <c r="I58" i="111"/>
  <c r="M58" i="111" s="1"/>
  <c r="H58" i="111"/>
  <c r="K57" i="111"/>
  <c r="L57" i="111" s="1"/>
  <c r="I57" i="111"/>
  <c r="H57" i="111"/>
  <c r="K56" i="111"/>
  <c r="I56" i="111"/>
  <c r="H56" i="111"/>
  <c r="K55" i="111"/>
  <c r="I55" i="111"/>
  <c r="H55" i="111"/>
  <c r="K54" i="111"/>
  <c r="L54" i="111" s="1"/>
  <c r="I54" i="111"/>
  <c r="H54" i="111"/>
  <c r="K53" i="111"/>
  <c r="I53" i="111"/>
  <c r="H53" i="111"/>
  <c r="K52" i="111"/>
  <c r="L52" i="111" s="1"/>
  <c r="I52" i="111"/>
  <c r="H52" i="111"/>
  <c r="K51" i="111"/>
  <c r="M51" i="111" s="1"/>
  <c r="I51" i="111"/>
  <c r="H51" i="111"/>
  <c r="K50" i="111"/>
  <c r="M50" i="111" s="1"/>
  <c r="I50" i="111"/>
  <c r="H50" i="111"/>
  <c r="K49" i="111"/>
  <c r="I49" i="111"/>
  <c r="H49" i="111"/>
  <c r="L49" i="111" s="1"/>
  <c r="K48" i="111"/>
  <c r="L48" i="111" s="1"/>
  <c r="I48" i="111"/>
  <c r="H48" i="111"/>
  <c r="K47" i="111"/>
  <c r="M47" i="111" s="1"/>
  <c r="I47" i="111"/>
  <c r="H47" i="111"/>
  <c r="K46" i="111"/>
  <c r="I46" i="111"/>
  <c r="H46" i="111"/>
  <c r="K45" i="111"/>
  <c r="I45" i="111"/>
  <c r="H45" i="111"/>
  <c r="K44" i="111"/>
  <c r="I44" i="111"/>
  <c r="M44" i="111" s="1"/>
  <c r="H44" i="111"/>
  <c r="K43" i="111"/>
  <c r="I43" i="111"/>
  <c r="H43" i="111"/>
  <c r="K42" i="111"/>
  <c r="I42" i="111"/>
  <c r="M42" i="111" s="1"/>
  <c r="H42" i="111"/>
  <c r="L42" i="111" s="1"/>
  <c r="K41" i="111"/>
  <c r="L41" i="111" s="1"/>
  <c r="I41" i="111"/>
  <c r="H41" i="111"/>
  <c r="K40" i="111"/>
  <c r="L40" i="111" s="1"/>
  <c r="I40" i="111"/>
  <c r="H40" i="111"/>
  <c r="K39" i="111"/>
  <c r="M39" i="111" s="1"/>
  <c r="I39" i="111"/>
  <c r="H39" i="111"/>
  <c r="L39" i="111" s="1"/>
  <c r="M38" i="111"/>
  <c r="K38" i="111"/>
  <c r="I38" i="111"/>
  <c r="H38" i="111"/>
  <c r="L38" i="111" s="1"/>
  <c r="K37" i="111"/>
  <c r="L37" i="111" s="1"/>
  <c r="I37" i="111"/>
  <c r="H37" i="111"/>
  <c r="M36" i="111"/>
  <c r="K36" i="111"/>
  <c r="I36" i="111"/>
  <c r="H36" i="111"/>
  <c r="K35" i="111"/>
  <c r="I35" i="111"/>
  <c r="H35" i="111"/>
  <c r="K34" i="111"/>
  <c r="I34" i="111"/>
  <c r="H34" i="111"/>
  <c r="K33" i="111"/>
  <c r="I33" i="111"/>
  <c r="H33" i="111"/>
  <c r="K32" i="111"/>
  <c r="L32" i="111" s="1"/>
  <c r="I32" i="111"/>
  <c r="H32" i="111"/>
  <c r="K31" i="111"/>
  <c r="I31" i="111"/>
  <c r="H31" i="111"/>
  <c r="K30" i="111"/>
  <c r="I30" i="111"/>
  <c r="H30" i="111"/>
  <c r="K29" i="111"/>
  <c r="M29" i="111" s="1"/>
  <c r="I29" i="111"/>
  <c r="H29" i="111"/>
  <c r="K28" i="111"/>
  <c r="M28" i="111" s="1"/>
  <c r="I28" i="111"/>
  <c r="H28" i="111"/>
  <c r="K27" i="111"/>
  <c r="I27" i="111"/>
  <c r="H27" i="111"/>
  <c r="K26" i="111"/>
  <c r="I26" i="111"/>
  <c r="M26" i="111" s="1"/>
  <c r="H26" i="111"/>
  <c r="K25" i="111"/>
  <c r="M25" i="111" s="1"/>
  <c r="I25" i="111"/>
  <c r="H25" i="111"/>
  <c r="K24" i="111"/>
  <c r="I24" i="111"/>
  <c r="H24" i="111"/>
  <c r="K23" i="111"/>
  <c r="I23" i="111"/>
  <c r="H23" i="111"/>
  <c r="K22" i="111"/>
  <c r="I22" i="111"/>
  <c r="H22" i="111"/>
  <c r="K21" i="111"/>
  <c r="M21" i="111" s="1"/>
  <c r="I21" i="111"/>
  <c r="H21" i="111"/>
  <c r="L21" i="111" s="1"/>
  <c r="K20" i="111"/>
  <c r="M20" i="111" s="1"/>
  <c r="I20" i="111"/>
  <c r="H20" i="111"/>
  <c r="K19" i="111"/>
  <c r="M19" i="111" s="1"/>
  <c r="I19" i="111"/>
  <c r="H19" i="111"/>
  <c r="K18" i="111"/>
  <c r="I18" i="111"/>
  <c r="H18" i="111"/>
  <c r="K17" i="111"/>
  <c r="M17" i="111" s="1"/>
  <c r="I17" i="111"/>
  <c r="H17" i="111"/>
  <c r="K16" i="111"/>
  <c r="I16" i="111"/>
  <c r="H16" i="111"/>
  <c r="K15" i="111"/>
  <c r="M15" i="111" s="1"/>
  <c r="I15" i="111"/>
  <c r="H15" i="111"/>
  <c r="L15" i="111" s="1"/>
  <c r="K14" i="111"/>
  <c r="I14" i="111"/>
  <c r="H14" i="111"/>
  <c r="K13" i="111"/>
  <c r="I13" i="111"/>
  <c r="H13" i="111"/>
  <c r="K12" i="111"/>
  <c r="I12" i="111"/>
  <c r="H12" i="111"/>
  <c r="K11" i="111"/>
  <c r="M11" i="111" s="1"/>
  <c r="I11" i="111"/>
  <c r="H11" i="111"/>
  <c r="K10" i="111"/>
  <c r="I10" i="111"/>
  <c r="M10" i="111" s="1"/>
  <c r="H10" i="111"/>
  <c r="L10" i="111" s="1"/>
  <c r="K9" i="111"/>
  <c r="I9" i="111"/>
  <c r="H9" i="111"/>
  <c r="K8" i="111"/>
  <c r="I8" i="111"/>
  <c r="M8" i="111" s="1"/>
  <c r="H8" i="111"/>
  <c r="K7" i="111"/>
  <c r="M7" i="111" s="1"/>
  <c r="I7" i="111"/>
  <c r="H7" i="111"/>
  <c r="L7" i="111" s="1"/>
  <c r="K6" i="111"/>
  <c r="M6" i="111" s="1"/>
  <c r="I6" i="111"/>
  <c r="H6" i="111"/>
  <c r="K5" i="111"/>
  <c r="I5" i="111"/>
  <c r="H5" i="111"/>
  <c r="K4" i="111"/>
  <c r="I4" i="111"/>
  <c r="H4" i="111"/>
  <c r="K3" i="111"/>
  <c r="I3" i="111"/>
  <c r="H3" i="111"/>
  <c r="J1" i="111"/>
  <c r="L20" i="111" l="1"/>
  <c r="M49" i="111"/>
  <c r="M57" i="111"/>
  <c r="L75" i="111"/>
  <c r="L110" i="111"/>
  <c r="L129" i="111"/>
  <c r="M179" i="111"/>
  <c r="M197" i="111"/>
  <c r="M242" i="111"/>
  <c r="M252" i="111"/>
  <c r="L67" i="111"/>
  <c r="L189" i="111"/>
  <c r="M94" i="111"/>
  <c r="M102" i="111"/>
  <c r="M120" i="111"/>
  <c r="M139" i="111"/>
  <c r="M189" i="111"/>
  <c r="L206" i="111"/>
  <c r="M234" i="111"/>
  <c r="L58" i="111"/>
  <c r="L76" i="111"/>
  <c r="L85" i="111"/>
  <c r="L94" i="111"/>
  <c r="M149" i="111"/>
  <c r="M198" i="111"/>
  <c r="L234" i="111"/>
  <c r="M243" i="111"/>
  <c r="L253" i="111"/>
  <c r="M40" i="111"/>
  <c r="L68" i="111"/>
  <c r="L130" i="111"/>
  <c r="M253" i="111"/>
  <c r="M30" i="111"/>
  <c r="L50" i="111"/>
  <c r="M59" i="111"/>
  <c r="M77" i="111"/>
  <c r="M95" i="111"/>
  <c r="M130" i="111"/>
  <c r="L171" i="111"/>
  <c r="L190" i="111"/>
  <c r="L22" i="111"/>
  <c r="L95" i="111"/>
  <c r="L112" i="111"/>
  <c r="M150" i="111"/>
  <c r="M159" i="111"/>
  <c r="L235" i="111"/>
  <c r="M244" i="111"/>
  <c r="L122" i="111"/>
  <c r="L141" i="111"/>
  <c r="M172" i="111"/>
  <c r="M181" i="111"/>
  <c r="M208" i="111"/>
  <c r="M218" i="111"/>
  <c r="M226" i="111"/>
  <c r="M69" i="111"/>
  <c r="M12" i="111"/>
  <c r="L51" i="111"/>
  <c r="L60" i="111"/>
  <c r="M87" i="111"/>
  <c r="M113" i="111"/>
  <c r="L151" i="111"/>
  <c r="M245" i="111"/>
  <c r="M182" i="111"/>
  <c r="L209" i="111"/>
  <c r="M219" i="111"/>
  <c r="M227" i="111"/>
  <c r="M31" i="111"/>
  <c r="M3" i="111"/>
  <c r="M152" i="111"/>
  <c r="M183" i="111"/>
  <c r="M106" i="111"/>
  <c r="M210" i="111"/>
  <c r="M228" i="111"/>
  <c r="L4" i="111"/>
  <c r="M70" i="111"/>
  <c r="L35" i="111"/>
  <c r="L44" i="111"/>
  <c r="L53" i="111"/>
  <c r="M62" i="111"/>
  <c r="M89" i="111"/>
  <c r="L98" i="111"/>
  <c r="L153" i="111"/>
  <c r="M163" i="111"/>
  <c r="L184" i="111"/>
  <c r="L202" i="111"/>
  <c r="M132" i="111"/>
  <c r="L125" i="111"/>
  <c r="M53" i="111"/>
  <c r="M81" i="111"/>
  <c r="M98" i="111"/>
  <c r="L107" i="111"/>
  <c r="M134" i="111"/>
  <c r="L144" i="111"/>
  <c r="L175" i="111"/>
  <c r="L212" i="111"/>
  <c r="L221" i="111"/>
  <c r="M238" i="111"/>
  <c r="M248" i="111"/>
  <c r="M114" i="111"/>
  <c r="M88" i="111"/>
  <c r="L89" i="111"/>
  <c r="L17" i="111"/>
  <c r="L8" i="111"/>
  <c r="L26" i="111"/>
  <c r="L36" i="111"/>
  <c r="M45" i="111"/>
  <c r="M63" i="111"/>
  <c r="M72" i="111"/>
  <c r="L81" i="111"/>
  <c r="M116" i="111"/>
  <c r="M185" i="111"/>
  <c r="L194" i="111"/>
  <c r="M105" i="111"/>
  <c r="L115" i="111"/>
  <c r="M4" i="111"/>
  <c r="M108" i="111"/>
  <c r="M126" i="111"/>
  <c r="L154" i="111"/>
  <c r="M176" i="111"/>
  <c r="M239" i="111"/>
  <c r="M249" i="111"/>
  <c r="M13" i="111"/>
  <c r="M18" i="111"/>
  <c r="L18" i="111"/>
  <c r="M27" i="111"/>
  <c r="M46" i="111"/>
  <c r="L64" i="111"/>
  <c r="M82" i="111"/>
  <c r="L108" i="111"/>
  <c r="M117" i="111"/>
  <c r="M145" i="111"/>
  <c r="M186" i="111"/>
  <c r="M231" i="111"/>
  <c r="M34" i="111"/>
  <c r="M124" i="111"/>
  <c r="M133" i="111"/>
  <c r="L6" i="111"/>
  <c r="L80" i="111"/>
  <c r="M9" i="111"/>
  <c r="M37" i="111"/>
  <c r="M55" i="111"/>
  <c r="L73" i="111"/>
  <c r="M136" i="111"/>
  <c r="M195" i="111"/>
  <c r="M213" i="111"/>
  <c r="M240" i="111"/>
  <c r="L14" i="111"/>
  <c r="L5" i="111"/>
  <c r="L33" i="111"/>
  <c r="M61" i="111"/>
  <c r="M52" i="111"/>
  <c r="L97" i="111"/>
  <c r="L25" i="111"/>
  <c r="L19" i="111"/>
  <c r="L28" i="111"/>
  <c r="L65" i="111"/>
  <c r="M100" i="111"/>
  <c r="L109" i="111"/>
  <c r="L118" i="111"/>
  <c r="M232" i="111"/>
  <c r="M5" i="111"/>
  <c r="M24" i="111"/>
  <c r="L16" i="111"/>
  <c r="L88" i="111"/>
  <c r="L47" i="111"/>
  <c r="M56" i="111"/>
  <c r="M74" i="111"/>
  <c r="M137" i="111"/>
  <c r="L156" i="111"/>
  <c r="M214" i="111"/>
  <c r="L241" i="111"/>
  <c r="M251" i="111"/>
  <c r="M23" i="111"/>
  <c r="M79" i="111"/>
  <c r="M43" i="111"/>
  <c r="L11" i="111"/>
  <c r="M156" i="111"/>
  <c r="M143" i="111"/>
  <c r="L224" i="111"/>
  <c r="M260" i="111"/>
  <c r="L248" i="111"/>
  <c r="M122" i="111"/>
  <c r="M148" i="111"/>
  <c r="M162" i="111"/>
  <c r="M170" i="111"/>
  <c r="M184" i="111"/>
  <c r="L197" i="111"/>
  <c r="M216" i="111"/>
  <c r="L229" i="111"/>
  <c r="L13" i="111"/>
  <c r="M32" i="111"/>
  <c r="L45" i="111"/>
  <c r="M64" i="111"/>
  <c r="L77" i="111"/>
  <c r="L90" i="111"/>
  <c r="L103" i="111"/>
  <c r="M135" i="111"/>
  <c r="L116" i="111"/>
  <c r="L142" i="111"/>
  <c r="L178" i="111"/>
  <c r="L210" i="111"/>
  <c r="L242" i="111"/>
  <c r="L185" i="111"/>
  <c r="L217" i="111"/>
  <c r="L249" i="111"/>
  <c r="L78" i="111"/>
  <c r="L91" i="111"/>
  <c r="L104" i="111"/>
  <c r="L198" i="111"/>
  <c r="L230" i="111"/>
  <c r="L46" i="111"/>
  <c r="M14" i="111"/>
  <c r="L27" i="111"/>
  <c r="L59" i="111"/>
  <c r="L117" i="111"/>
  <c r="L143" i="111"/>
  <c r="L179" i="111"/>
  <c r="L211" i="111"/>
  <c r="L243" i="111"/>
  <c r="L256" i="111"/>
  <c r="M33" i="111"/>
  <c r="L111" i="111"/>
  <c r="L137" i="111"/>
  <c r="L205" i="111"/>
  <c r="L237" i="111"/>
  <c r="K1" i="111"/>
  <c r="L34" i="111"/>
  <c r="L66" i="111"/>
  <c r="L124" i="111"/>
  <c r="L150" i="111"/>
  <c r="L186" i="111"/>
  <c r="L218" i="111"/>
  <c r="L238" i="111"/>
  <c r="M54" i="111"/>
  <c r="L187" i="111"/>
  <c r="L219" i="111"/>
  <c r="L251" i="111"/>
  <c r="L9" i="111"/>
  <c r="M41" i="111"/>
  <c r="L138" i="111"/>
  <c r="L93" i="111"/>
  <c r="M151" i="111"/>
  <c r="L232" i="111"/>
  <c r="M112" i="111"/>
  <c r="L106" i="111"/>
  <c r="L158" i="111"/>
  <c r="M16" i="111"/>
  <c r="L29" i="111"/>
  <c r="M48" i="111"/>
  <c r="L61" i="111"/>
  <c r="M80" i="111"/>
  <c r="L119" i="111"/>
  <c r="L132" i="111"/>
  <c r="L145" i="111"/>
  <c r="M166" i="111"/>
  <c r="M174" i="111"/>
  <c r="L181" i="111"/>
  <c r="M200" i="111"/>
  <c r="L213" i="111"/>
  <c r="L245" i="111"/>
  <c r="L3" i="111"/>
  <c r="M125" i="111"/>
  <c r="L258" i="111"/>
  <c r="M67" i="111"/>
  <c r="L23" i="111"/>
  <c r="L55" i="111"/>
  <c r="L113" i="111"/>
  <c r="L139" i="111"/>
  <c r="L207" i="111"/>
  <c r="L239" i="111"/>
  <c r="L86" i="111"/>
  <c r="M22" i="111"/>
  <c r="L30" i="111"/>
  <c r="L62" i="111"/>
  <c r="L120" i="111"/>
  <c r="L133" i="111"/>
  <c r="L146" i="111"/>
  <c r="L182" i="111"/>
  <c r="L214" i="111"/>
  <c r="L246" i="111"/>
  <c r="L43" i="111"/>
  <c r="M35" i="111"/>
  <c r="L24" i="111"/>
  <c r="L56" i="111"/>
  <c r="L114" i="111"/>
  <c r="L140" i="111"/>
  <c r="L160" i="111"/>
  <c r="L168" i="111"/>
  <c r="L176" i="111"/>
  <c r="L208" i="111"/>
  <c r="L240" i="111"/>
  <c r="L31" i="111"/>
  <c r="L63" i="111"/>
  <c r="L121" i="111"/>
  <c r="L134" i="111"/>
  <c r="L147" i="111"/>
  <c r="L183" i="111"/>
  <c r="L215" i="111"/>
  <c r="L247" i="111"/>
  <c r="L12" i="111"/>
  <c r="L102" i="111"/>
  <c r="L161" i="111"/>
  <c r="L169" i="111"/>
  <c r="L196" i="111"/>
  <c r="L228" i="111"/>
  <c r="L260" i="111"/>
  <c r="M1" i="111" l="1"/>
  <c r="L1" i="111"/>
  <c r="F78" i="1" l="1"/>
  <c r="E78" i="1"/>
  <c r="D78" i="1"/>
  <c r="C78" i="1"/>
  <c r="K17" i="110"/>
  <c r="M17" i="110" s="1"/>
  <c r="I17" i="110"/>
  <c r="H17" i="110"/>
  <c r="K16" i="110"/>
  <c r="M16" i="110" s="1"/>
  <c r="I16" i="110"/>
  <c r="H16" i="110"/>
  <c r="K15" i="110"/>
  <c r="M15" i="110" s="1"/>
  <c r="I15" i="110"/>
  <c r="H15" i="110"/>
  <c r="K14" i="110"/>
  <c r="I14" i="110"/>
  <c r="H14" i="110"/>
  <c r="K13" i="110"/>
  <c r="I13" i="110"/>
  <c r="H13" i="110"/>
  <c r="K12" i="110"/>
  <c r="M12" i="110" s="1"/>
  <c r="I12" i="110"/>
  <c r="H12" i="110"/>
  <c r="K11" i="110"/>
  <c r="L11" i="110" s="1"/>
  <c r="I11" i="110"/>
  <c r="M11" i="110" s="1"/>
  <c r="H11" i="110"/>
  <c r="K10" i="110"/>
  <c r="M10" i="110" s="1"/>
  <c r="I10" i="110"/>
  <c r="H10" i="110"/>
  <c r="K9" i="110"/>
  <c r="M9" i="110" s="1"/>
  <c r="I9" i="110"/>
  <c r="H9" i="110"/>
  <c r="K8" i="110"/>
  <c r="I8" i="110"/>
  <c r="H8" i="110"/>
  <c r="K7" i="110"/>
  <c r="I7" i="110"/>
  <c r="H7" i="110"/>
  <c r="K6" i="110"/>
  <c r="I6" i="110"/>
  <c r="H6" i="110"/>
  <c r="L6" i="110" s="1"/>
  <c r="K5" i="110"/>
  <c r="I5" i="110"/>
  <c r="H5" i="110"/>
  <c r="K4" i="110"/>
  <c r="L4" i="110" s="1"/>
  <c r="I4" i="110"/>
  <c r="H4" i="110"/>
  <c r="K3" i="110"/>
  <c r="M3" i="110" s="1"/>
  <c r="I3" i="110"/>
  <c r="H3" i="110"/>
  <c r="J1" i="110"/>
  <c r="M4" i="110" l="1"/>
  <c r="M14" i="110"/>
  <c r="L3" i="110"/>
  <c r="L13" i="110"/>
  <c r="M5" i="110"/>
  <c r="L15" i="110"/>
  <c r="M6" i="110"/>
  <c r="L7" i="110"/>
  <c r="L16" i="110"/>
  <c r="M8" i="110"/>
  <c r="M13" i="110"/>
  <c r="M7" i="110"/>
  <c r="L14" i="110"/>
  <c r="L8" i="110"/>
  <c r="K1" i="110"/>
  <c r="L5" i="110"/>
  <c r="L12" i="110"/>
  <c r="L9" i="110"/>
  <c r="L10" i="110"/>
  <c r="L17" i="110"/>
  <c r="L1" i="110" l="1"/>
  <c r="M1" i="110"/>
  <c r="F36" i="1" l="1"/>
  <c r="E36" i="1"/>
  <c r="D36" i="1"/>
  <c r="C36" i="1"/>
  <c r="M37" i="109"/>
  <c r="K37" i="109"/>
  <c r="I37" i="109"/>
  <c r="H37" i="109"/>
  <c r="L36" i="109"/>
  <c r="K36" i="109"/>
  <c r="I36" i="109"/>
  <c r="M36" i="109" s="1"/>
  <c r="K35" i="109"/>
  <c r="I35" i="109"/>
  <c r="K34" i="109"/>
  <c r="M34" i="109" s="1"/>
  <c r="I34" i="109"/>
  <c r="L33" i="109"/>
  <c r="K33" i="109"/>
  <c r="I33" i="109"/>
  <c r="K32" i="109"/>
  <c r="L32" i="109" s="1"/>
  <c r="I32" i="109"/>
  <c r="M32" i="109" s="1"/>
  <c r="K31" i="109"/>
  <c r="I31" i="109"/>
  <c r="M30" i="109"/>
  <c r="K30" i="109"/>
  <c r="L30" i="109" s="1"/>
  <c r="I30" i="109"/>
  <c r="K29" i="109"/>
  <c r="L29" i="109" s="1"/>
  <c r="I29" i="109"/>
  <c r="M29" i="109" s="1"/>
  <c r="H29" i="109"/>
  <c r="K28" i="109"/>
  <c r="L28" i="109" s="1"/>
  <c r="I28" i="109"/>
  <c r="K27" i="109"/>
  <c r="I27" i="109"/>
  <c r="H27" i="109"/>
  <c r="K26" i="109"/>
  <c r="I26" i="109"/>
  <c r="H26" i="109"/>
  <c r="K25" i="109"/>
  <c r="L25" i="109" s="1"/>
  <c r="I25" i="109"/>
  <c r="H25" i="109"/>
  <c r="K24" i="109"/>
  <c r="I24" i="109"/>
  <c r="M23" i="109"/>
  <c r="K23" i="109"/>
  <c r="I23" i="109"/>
  <c r="H23" i="109"/>
  <c r="K22" i="109"/>
  <c r="I22" i="109"/>
  <c r="M22" i="109" s="1"/>
  <c r="H22" i="109"/>
  <c r="K21" i="109"/>
  <c r="I21" i="109"/>
  <c r="H21" i="109"/>
  <c r="K20" i="109"/>
  <c r="M20" i="109" s="1"/>
  <c r="I20" i="109"/>
  <c r="H20" i="109"/>
  <c r="L20" i="109" s="1"/>
  <c r="K19" i="109"/>
  <c r="M19" i="109" s="1"/>
  <c r="I19" i="109"/>
  <c r="H19" i="109"/>
  <c r="K18" i="109"/>
  <c r="I18" i="109"/>
  <c r="H18" i="109"/>
  <c r="K17" i="109"/>
  <c r="M17" i="109" s="1"/>
  <c r="I17" i="109"/>
  <c r="H17" i="109"/>
  <c r="K16" i="109"/>
  <c r="I16" i="109"/>
  <c r="H16" i="109"/>
  <c r="K15" i="109"/>
  <c r="I15" i="109"/>
  <c r="M15" i="109" s="1"/>
  <c r="H15" i="109"/>
  <c r="L15" i="109" s="1"/>
  <c r="K14" i="109"/>
  <c r="I14" i="109"/>
  <c r="H14" i="109"/>
  <c r="K13" i="109"/>
  <c r="I13" i="109"/>
  <c r="M13" i="109" s="1"/>
  <c r="H13" i="109"/>
  <c r="L13" i="109" s="1"/>
  <c r="K12" i="109"/>
  <c r="L12" i="109" s="1"/>
  <c r="I12" i="109"/>
  <c r="H12" i="109"/>
  <c r="K11" i="109"/>
  <c r="M11" i="109" s="1"/>
  <c r="I11" i="109"/>
  <c r="H11" i="109"/>
  <c r="K10" i="109"/>
  <c r="I10" i="109"/>
  <c r="H10" i="109"/>
  <c r="K9" i="109"/>
  <c r="I9" i="109"/>
  <c r="H9" i="109"/>
  <c r="K8" i="109"/>
  <c r="I8" i="109"/>
  <c r="H8" i="109"/>
  <c r="K7" i="109"/>
  <c r="L7" i="109" s="1"/>
  <c r="I7" i="109"/>
  <c r="M7" i="109" s="1"/>
  <c r="H7" i="109"/>
  <c r="K6" i="109"/>
  <c r="I6" i="109"/>
  <c r="H6" i="109"/>
  <c r="K5" i="109"/>
  <c r="I5" i="109"/>
  <c r="H5" i="109"/>
  <c r="L5" i="109" s="1"/>
  <c r="M4" i="109"/>
  <c r="K4" i="109"/>
  <c r="L4" i="109" s="1"/>
  <c r="I4" i="109"/>
  <c r="H4" i="109"/>
  <c r="K3" i="109"/>
  <c r="I3" i="109"/>
  <c r="M3" i="109" s="1"/>
  <c r="H3" i="109"/>
  <c r="L3" i="109" s="1"/>
  <c r="J1" i="109"/>
  <c r="M28" i="109" l="1"/>
  <c r="M10" i="109"/>
  <c r="M27" i="109"/>
  <c r="M12" i="109"/>
  <c r="L22" i="109"/>
  <c r="M31" i="109"/>
  <c r="K1" i="109"/>
  <c r="L23" i="109"/>
  <c r="M33" i="109"/>
  <c r="M21" i="109"/>
  <c r="M14" i="109"/>
  <c r="M18" i="109"/>
  <c r="M5" i="109"/>
  <c r="M24" i="109"/>
  <c r="M35" i="109"/>
  <c r="M6" i="109"/>
  <c r="M25" i="109"/>
  <c r="M9" i="109"/>
  <c r="M8" i="109"/>
  <c r="M1" i="109" s="1"/>
  <c r="M16" i="109"/>
  <c r="L26" i="109"/>
  <c r="M26" i="109"/>
  <c r="L37" i="109"/>
  <c r="L14" i="109"/>
  <c r="L16" i="109"/>
  <c r="L10" i="109"/>
  <c r="L1" i="109" s="1"/>
  <c r="L17" i="109"/>
  <c r="L31" i="109"/>
  <c r="L11" i="109"/>
  <c r="L24" i="109"/>
  <c r="L18" i="109"/>
  <c r="L6" i="109"/>
  <c r="L19" i="109"/>
  <c r="L27" i="109"/>
  <c r="L34" i="109"/>
  <c r="L35" i="109"/>
  <c r="L8" i="109"/>
  <c r="L21" i="109"/>
  <c r="L9" i="109"/>
  <c r="F77" i="1" l="1"/>
  <c r="E77" i="1"/>
  <c r="D77" i="1"/>
  <c r="C77" i="1"/>
  <c r="K35" i="108"/>
  <c r="L35" i="108" s="1"/>
  <c r="I35" i="108"/>
  <c r="L34" i="108"/>
  <c r="K34" i="108"/>
  <c r="I34" i="108"/>
  <c r="M34" i="108" s="1"/>
  <c r="K33" i="108"/>
  <c r="I33" i="108"/>
  <c r="K32" i="108"/>
  <c r="L32" i="108" s="1"/>
  <c r="I32" i="108"/>
  <c r="M32" i="108" s="1"/>
  <c r="K31" i="108"/>
  <c r="I31" i="108"/>
  <c r="H31" i="108"/>
  <c r="K30" i="108"/>
  <c r="I30" i="108"/>
  <c r="H30" i="108"/>
  <c r="M29" i="108"/>
  <c r="K29" i="108"/>
  <c r="I29" i="108"/>
  <c r="H29" i="108"/>
  <c r="L29" i="108" s="1"/>
  <c r="K28" i="108"/>
  <c r="M28" i="108" s="1"/>
  <c r="I28" i="108"/>
  <c r="H28" i="108"/>
  <c r="K27" i="108"/>
  <c r="I27" i="108"/>
  <c r="H27" i="108"/>
  <c r="K26" i="108"/>
  <c r="L26" i="108" s="1"/>
  <c r="I26" i="108"/>
  <c r="H26" i="108"/>
  <c r="K25" i="108"/>
  <c r="I25" i="108"/>
  <c r="H25" i="108"/>
  <c r="K24" i="108"/>
  <c r="L24" i="108" s="1"/>
  <c r="I24" i="108"/>
  <c r="H24" i="108"/>
  <c r="K23" i="108"/>
  <c r="I23" i="108"/>
  <c r="H23" i="108"/>
  <c r="K22" i="108"/>
  <c r="I22" i="108"/>
  <c r="H22" i="108"/>
  <c r="K21" i="108"/>
  <c r="I21" i="108"/>
  <c r="H21" i="108"/>
  <c r="K20" i="108"/>
  <c r="I20" i="108"/>
  <c r="H20" i="108"/>
  <c r="K19" i="108"/>
  <c r="I19" i="108"/>
  <c r="H19" i="108"/>
  <c r="K18" i="108"/>
  <c r="I18" i="108"/>
  <c r="H18" i="108"/>
  <c r="K17" i="108"/>
  <c r="I17" i="108"/>
  <c r="H17" i="108"/>
  <c r="K16" i="108"/>
  <c r="I16" i="108"/>
  <c r="H16" i="108"/>
  <c r="M15" i="108"/>
  <c r="K15" i="108"/>
  <c r="I15" i="108"/>
  <c r="H15" i="108"/>
  <c r="K14" i="108"/>
  <c r="I14" i="108"/>
  <c r="M14" i="108" s="1"/>
  <c r="H14" i="108"/>
  <c r="K13" i="108"/>
  <c r="M13" i="108" s="1"/>
  <c r="I13" i="108"/>
  <c r="H13" i="108"/>
  <c r="K12" i="108"/>
  <c r="I12" i="108"/>
  <c r="H12" i="108"/>
  <c r="K11" i="108"/>
  <c r="I11" i="108"/>
  <c r="H11" i="108"/>
  <c r="K10" i="108"/>
  <c r="I10" i="108"/>
  <c r="H10" i="108"/>
  <c r="K9" i="108"/>
  <c r="M9" i="108" s="1"/>
  <c r="I9" i="108"/>
  <c r="H9" i="108"/>
  <c r="K8" i="108"/>
  <c r="M8" i="108" s="1"/>
  <c r="I8" i="108"/>
  <c r="H8" i="108"/>
  <c r="K7" i="108"/>
  <c r="I7" i="108"/>
  <c r="H7" i="108"/>
  <c r="K6" i="108"/>
  <c r="I6" i="108"/>
  <c r="H6" i="108"/>
  <c r="K5" i="108"/>
  <c r="I5" i="108"/>
  <c r="H5" i="108"/>
  <c r="K4" i="108"/>
  <c r="I4" i="108"/>
  <c r="H4" i="108"/>
  <c r="K3" i="108"/>
  <c r="I3" i="108"/>
  <c r="H3" i="108"/>
  <c r="J1" i="108"/>
  <c r="L16" i="108" l="1"/>
  <c r="L10" i="108"/>
  <c r="L11" i="108"/>
  <c r="L31" i="108"/>
  <c r="M7" i="108"/>
  <c r="L18" i="108"/>
  <c r="M21" i="108"/>
  <c r="L22" i="108"/>
  <c r="M12" i="108"/>
  <c r="M6" i="108"/>
  <c r="L28" i="108"/>
  <c r="L30" i="108"/>
  <c r="M19" i="108"/>
  <c r="M20" i="108"/>
  <c r="M23" i="108"/>
  <c r="M33" i="108"/>
  <c r="M27" i="108"/>
  <c r="K1" i="108"/>
  <c r="L14" i="108"/>
  <c r="M17" i="108"/>
  <c r="M5" i="108"/>
  <c r="M25" i="108"/>
  <c r="L4" i="108"/>
  <c r="M4" i="108"/>
  <c r="L15" i="108"/>
  <c r="M35" i="108"/>
  <c r="L9" i="108"/>
  <c r="M3" i="108"/>
  <c r="L23" i="108"/>
  <c r="M30" i="108"/>
  <c r="M11" i="108"/>
  <c r="L5" i="108"/>
  <c r="L12" i="108"/>
  <c r="M31" i="108"/>
  <c r="L6" i="108"/>
  <c r="L7" i="108"/>
  <c r="M26" i="108"/>
  <c r="L33" i="108"/>
  <c r="L20" i="108"/>
  <c r="L3" i="108"/>
  <c r="M22" i="108"/>
  <c r="M24" i="108"/>
  <c r="L25" i="108"/>
  <c r="L13" i="108"/>
  <c r="L21" i="108"/>
  <c r="M16" i="108"/>
  <c r="M10" i="108"/>
  <c r="M18" i="108"/>
  <c r="L19" i="108"/>
  <c r="L17" i="108"/>
  <c r="L27" i="108"/>
  <c r="L8" i="108"/>
  <c r="L1" i="108" l="1"/>
  <c r="M1" i="108"/>
  <c r="F27" i="1"/>
  <c r="E27" i="1"/>
  <c r="D27" i="1"/>
  <c r="C27" i="1"/>
  <c r="K74" i="107"/>
  <c r="L74" i="107" s="1"/>
  <c r="I74" i="107"/>
  <c r="K73" i="107"/>
  <c r="M73" i="107" s="1"/>
  <c r="I73" i="107"/>
  <c r="L72" i="107"/>
  <c r="K72" i="107"/>
  <c r="I72" i="107"/>
  <c r="K71" i="107"/>
  <c r="L71" i="107" s="1"/>
  <c r="I71" i="107"/>
  <c r="K70" i="107"/>
  <c r="L70" i="107" s="1"/>
  <c r="I70" i="107"/>
  <c r="K69" i="107"/>
  <c r="L69" i="107" s="1"/>
  <c r="I69" i="107"/>
  <c r="K68" i="107"/>
  <c r="L68" i="107" s="1"/>
  <c r="I68" i="107"/>
  <c r="K67" i="107"/>
  <c r="L67" i="107" s="1"/>
  <c r="I67" i="107"/>
  <c r="K66" i="107"/>
  <c r="L66" i="107" s="1"/>
  <c r="I66" i="107"/>
  <c r="K65" i="107"/>
  <c r="I65" i="107"/>
  <c r="K64" i="107"/>
  <c r="L64" i="107" s="1"/>
  <c r="I64" i="107"/>
  <c r="K63" i="107"/>
  <c r="L63" i="107" s="1"/>
  <c r="I63" i="107"/>
  <c r="K62" i="107"/>
  <c r="L62" i="107" s="1"/>
  <c r="I62" i="107"/>
  <c r="K61" i="107"/>
  <c r="L61" i="107" s="1"/>
  <c r="I61" i="107"/>
  <c r="K60" i="107"/>
  <c r="L60" i="107" s="1"/>
  <c r="I60" i="107"/>
  <c r="K59" i="107"/>
  <c r="I59" i="107"/>
  <c r="K58" i="107"/>
  <c r="L58" i="107" s="1"/>
  <c r="I58" i="107"/>
  <c r="K57" i="107"/>
  <c r="M57" i="107" s="1"/>
  <c r="I57" i="107"/>
  <c r="L56" i="107"/>
  <c r="K56" i="107"/>
  <c r="I56" i="107"/>
  <c r="K55" i="107"/>
  <c r="I55" i="107"/>
  <c r="K54" i="107"/>
  <c r="I54" i="107"/>
  <c r="K53" i="107"/>
  <c r="L53" i="107" s="1"/>
  <c r="I53" i="107"/>
  <c r="K52" i="107"/>
  <c r="L52" i="107" s="1"/>
  <c r="I52" i="107"/>
  <c r="K51" i="107"/>
  <c r="L51" i="107" s="1"/>
  <c r="I51" i="107"/>
  <c r="K50" i="107"/>
  <c r="L50" i="107" s="1"/>
  <c r="I50" i="107"/>
  <c r="K49" i="107"/>
  <c r="I49" i="107"/>
  <c r="L48" i="107"/>
  <c r="K48" i="107"/>
  <c r="I48" i="107"/>
  <c r="K47" i="107"/>
  <c r="L47" i="107" s="1"/>
  <c r="I47" i="107"/>
  <c r="K46" i="107"/>
  <c r="L46" i="107" s="1"/>
  <c r="I46" i="107"/>
  <c r="K45" i="107"/>
  <c r="L45" i="107" s="1"/>
  <c r="I45" i="107"/>
  <c r="K44" i="107"/>
  <c r="L44" i="107" s="1"/>
  <c r="I44" i="107"/>
  <c r="K43" i="107"/>
  <c r="I43" i="107"/>
  <c r="K42" i="107"/>
  <c r="L42" i="107" s="1"/>
  <c r="I42" i="107"/>
  <c r="K41" i="107"/>
  <c r="I41" i="107"/>
  <c r="K40" i="107"/>
  <c r="I40" i="107"/>
  <c r="K39" i="107"/>
  <c r="L39" i="107" s="1"/>
  <c r="I39" i="107"/>
  <c r="K38" i="107"/>
  <c r="I38" i="107"/>
  <c r="K37" i="107"/>
  <c r="I37" i="107"/>
  <c r="K36" i="107"/>
  <c r="I36" i="107"/>
  <c r="K35" i="107"/>
  <c r="I35" i="107"/>
  <c r="K34" i="107"/>
  <c r="L34" i="107" s="1"/>
  <c r="I34" i="107"/>
  <c r="K33" i="107"/>
  <c r="I33" i="107"/>
  <c r="L32" i="107"/>
  <c r="K32" i="107"/>
  <c r="I32" i="107"/>
  <c r="K31" i="107"/>
  <c r="I31" i="107"/>
  <c r="K30" i="107"/>
  <c r="L30" i="107" s="1"/>
  <c r="I30" i="107"/>
  <c r="K29" i="107"/>
  <c r="I29" i="107"/>
  <c r="K28" i="107"/>
  <c r="I28" i="107"/>
  <c r="K27" i="107"/>
  <c r="L27" i="107" s="1"/>
  <c r="I27" i="107"/>
  <c r="K26" i="107"/>
  <c r="L26" i="107" s="1"/>
  <c r="I26" i="107"/>
  <c r="K25" i="107"/>
  <c r="I25" i="107"/>
  <c r="K24" i="107"/>
  <c r="L24" i="107" s="1"/>
  <c r="I24" i="107"/>
  <c r="K23" i="107"/>
  <c r="L23" i="107" s="1"/>
  <c r="I23" i="107"/>
  <c r="K22" i="107"/>
  <c r="L22" i="107" s="1"/>
  <c r="I22" i="107"/>
  <c r="K21" i="107"/>
  <c r="I21" i="107"/>
  <c r="K20" i="107"/>
  <c r="L20" i="107" s="1"/>
  <c r="I20" i="107"/>
  <c r="K19" i="107"/>
  <c r="L19" i="107" s="1"/>
  <c r="I19" i="107"/>
  <c r="K18" i="107"/>
  <c r="L18" i="107" s="1"/>
  <c r="I18" i="107"/>
  <c r="K17" i="107"/>
  <c r="M17" i="107" s="1"/>
  <c r="I17" i="107"/>
  <c r="L16" i="107"/>
  <c r="K16" i="107"/>
  <c r="I16" i="107"/>
  <c r="K15" i="107"/>
  <c r="L15" i="107" s="1"/>
  <c r="I15" i="107"/>
  <c r="K14" i="107"/>
  <c r="L14" i="107" s="1"/>
  <c r="I14" i="107"/>
  <c r="K13" i="107"/>
  <c r="L13" i="107" s="1"/>
  <c r="I13" i="107"/>
  <c r="K12" i="107"/>
  <c r="I12" i="107"/>
  <c r="K11" i="107"/>
  <c r="L11" i="107" s="1"/>
  <c r="I11" i="107"/>
  <c r="K10" i="107"/>
  <c r="L10" i="107" s="1"/>
  <c r="I10" i="107"/>
  <c r="K9" i="107"/>
  <c r="I9" i="107"/>
  <c r="K8" i="107"/>
  <c r="I8" i="107"/>
  <c r="K7" i="107"/>
  <c r="I7" i="107"/>
  <c r="K6" i="107"/>
  <c r="I6" i="107"/>
  <c r="K5" i="107"/>
  <c r="L5" i="107" s="1"/>
  <c r="I5" i="107"/>
  <c r="K4" i="107"/>
  <c r="I4" i="107"/>
  <c r="K3" i="107"/>
  <c r="I3" i="107"/>
  <c r="J1" i="107"/>
  <c r="M21" i="107" l="1"/>
  <c r="M54" i="107"/>
  <c r="M26" i="107"/>
  <c r="M18" i="107"/>
  <c r="M55" i="107"/>
  <c r="M56" i="107"/>
  <c r="M4" i="107"/>
  <c r="M35" i="107"/>
  <c r="M36" i="107"/>
  <c r="M38" i="107"/>
  <c r="M10" i="107"/>
  <c r="M40" i="107"/>
  <c r="M12" i="107"/>
  <c r="M41" i="107"/>
  <c r="M28" i="107"/>
  <c r="M42" i="107"/>
  <c r="M49" i="107"/>
  <c r="M65" i="107"/>
  <c r="M24" i="107"/>
  <c r="M25" i="107"/>
  <c r="M29" i="107"/>
  <c r="M43" i="107"/>
  <c r="M72" i="107"/>
  <c r="M66" i="107"/>
  <c r="L40" i="107"/>
  <c r="M48" i="107"/>
  <c r="M64" i="107"/>
  <c r="M8" i="107"/>
  <c r="M37" i="107"/>
  <c r="M16" i="107"/>
  <c r="M58" i="107"/>
  <c r="M34" i="107"/>
  <c r="M50" i="107"/>
  <c r="M9" i="107"/>
  <c r="L8" i="107"/>
  <c r="M31" i="107"/>
  <c r="M59" i="107"/>
  <c r="M33" i="107"/>
  <c r="M6" i="107"/>
  <c r="M7" i="107"/>
  <c r="K1" i="107"/>
  <c r="M32" i="107"/>
  <c r="M74" i="107"/>
  <c r="M71" i="107"/>
  <c r="L35" i="107"/>
  <c r="M19" i="107"/>
  <c r="L4" i="107"/>
  <c r="M68" i="107"/>
  <c r="L29" i="107"/>
  <c r="L6" i="107"/>
  <c r="M22" i="107"/>
  <c r="M39" i="107"/>
  <c r="M67" i="107"/>
  <c r="L12" i="107"/>
  <c r="M60" i="107"/>
  <c r="M13" i="107"/>
  <c r="L38" i="107"/>
  <c r="L31" i="107"/>
  <c r="L43" i="107"/>
  <c r="M27" i="107"/>
  <c r="M52" i="107"/>
  <c r="M45" i="107"/>
  <c r="L55" i="107"/>
  <c r="M63" i="107"/>
  <c r="M51" i="107"/>
  <c r="M44" i="107"/>
  <c r="M5" i="107"/>
  <c r="M69" i="107"/>
  <c r="M30" i="107"/>
  <c r="L59" i="107"/>
  <c r="L36" i="107"/>
  <c r="M20" i="107"/>
  <c r="M70" i="107"/>
  <c r="M15" i="107"/>
  <c r="L54" i="107"/>
  <c r="M14" i="107"/>
  <c r="L7" i="107"/>
  <c r="M3" i="107"/>
  <c r="L37" i="107"/>
  <c r="L9" i="107"/>
  <c r="L17" i="107"/>
  <c r="L25" i="107"/>
  <c r="L33" i="107"/>
  <c r="L41" i="107"/>
  <c r="L49" i="107"/>
  <c r="L57" i="107"/>
  <c r="L65" i="107"/>
  <c r="L73" i="107"/>
  <c r="L3" i="107"/>
  <c r="M11" i="107"/>
  <c r="L28" i="107"/>
  <c r="L21" i="107"/>
  <c r="M53" i="107"/>
  <c r="M46" i="107"/>
  <c r="M23" i="107"/>
  <c r="M61" i="107"/>
  <c r="M62" i="107"/>
  <c r="M47" i="107"/>
  <c r="L1" i="107" l="1"/>
  <c r="M1" i="107"/>
  <c r="F22" i="1" l="1"/>
  <c r="E22" i="1"/>
  <c r="D22" i="1"/>
  <c r="C22" i="1"/>
  <c r="K41" i="106"/>
  <c r="I41" i="106"/>
  <c r="K40" i="106"/>
  <c r="L40" i="106" s="1"/>
  <c r="I40" i="106"/>
  <c r="M40" i="106" s="1"/>
  <c r="K39" i="106"/>
  <c r="L39" i="106" s="1"/>
  <c r="I39" i="106"/>
  <c r="K38" i="106"/>
  <c r="I38" i="106"/>
  <c r="K37" i="106"/>
  <c r="I37" i="106"/>
  <c r="K36" i="106"/>
  <c r="M36" i="106" s="1"/>
  <c r="I36" i="106"/>
  <c r="K35" i="106"/>
  <c r="I35" i="106"/>
  <c r="K34" i="106"/>
  <c r="I34" i="106"/>
  <c r="K33" i="106"/>
  <c r="M33" i="106" s="1"/>
  <c r="I33" i="106"/>
  <c r="K32" i="106"/>
  <c r="L32" i="106" s="1"/>
  <c r="I32" i="106"/>
  <c r="M32" i="106" s="1"/>
  <c r="K31" i="106"/>
  <c r="L31" i="106" s="1"/>
  <c r="I31" i="106"/>
  <c r="K30" i="106"/>
  <c r="M30" i="106" s="1"/>
  <c r="I30" i="106"/>
  <c r="K29" i="106"/>
  <c r="I29" i="106"/>
  <c r="K28" i="106"/>
  <c r="I28" i="106"/>
  <c r="K27" i="106"/>
  <c r="L27" i="106" s="1"/>
  <c r="I27" i="106"/>
  <c r="K26" i="106"/>
  <c r="M26" i="106" s="1"/>
  <c r="I26" i="106"/>
  <c r="K25" i="106"/>
  <c r="I25" i="106"/>
  <c r="K24" i="106"/>
  <c r="L24" i="106" s="1"/>
  <c r="I24" i="106"/>
  <c r="K23" i="106"/>
  <c r="I23" i="106"/>
  <c r="K22" i="106"/>
  <c r="I22" i="106"/>
  <c r="K21" i="106"/>
  <c r="L21" i="106" s="1"/>
  <c r="I21" i="106"/>
  <c r="K20" i="106"/>
  <c r="L20" i="106" s="1"/>
  <c r="I20" i="106"/>
  <c r="K19" i="106"/>
  <c r="M19" i="106" s="1"/>
  <c r="I19" i="106"/>
  <c r="K18" i="106"/>
  <c r="L18" i="106" s="1"/>
  <c r="I18" i="106"/>
  <c r="K17" i="106"/>
  <c r="M17" i="106" s="1"/>
  <c r="I17" i="106"/>
  <c r="K16" i="106"/>
  <c r="L16" i="106" s="1"/>
  <c r="I16" i="106"/>
  <c r="M16" i="106" s="1"/>
  <c r="K15" i="106"/>
  <c r="L15" i="106" s="1"/>
  <c r="I15" i="106"/>
  <c r="K14" i="106"/>
  <c r="I14" i="106"/>
  <c r="K13" i="106"/>
  <c r="L13" i="106" s="1"/>
  <c r="I13" i="106"/>
  <c r="K12" i="106"/>
  <c r="I12" i="106"/>
  <c r="K11" i="106"/>
  <c r="L11" i="106" s="1"/>
  <c r="I11" i="106"/>
  <c r="K10" i="106"/>
  <c r="L10" i="106" s="1"/>
  <c r="I10" i="106"/>
  <c r="K9" i="106"/>
  <c r="I9" i="106"/>
  <c r="K8" i="106"/>
  <c r="L8" i="106" s="1"/>
  <c r="I8" i="106"/>
  <c r="M8" i="106" s="1"/>
  <c r="K7" i="106"/>
  <c r="M7" i="106" s="1"/>
  <c r="I7" i="106"/>
  <c r="K6" i="106"/>
  <c r="I6" i="106"/>
  <c r="K5" i="106"/>
  <c r="I5" i="106"/>
  <c r="K4" i="106"/>
  <c r="L4" i="106" s="1"/>
  <c r="I4" i="106"/>
  <c r="K3" i="106"/>
  <c r="I3" i="106"/>
  <c r="J1" i="106"/>
  <c r="M37" i="106" l="1"/>
  <c r="L37" i="106"/>
  <c r="M22" i="106"/>
  <c r="M38" i="106"/>
  <c r="M28" i="106"/>
  <c r="M29" i="106"/>
  <c r="M23" i="106"/>
  <c r="M12" i="106"/>
  <c r="M34" i="106"/>
  <c r="M24" i="106"/>
  <c r="M14" i="106"/>
  <c r="M6" i="106"/>
  <c r="M9" i="106"/>
  <c r="M35" i="106"/>
  <c r="M5" i="106"/>
  <c r="L9" i="106"/>
  <c r="M25" i="106"/>
  <c r="M3" i="106"/>
  <c r="M41" i="106"/>
  <c r="L26" i="106"/>
  <c r="L3" i="106"/>
  <c r="L36" i="106"/>
  <c r="L34" i="106"/>
  <c r="L19" i="106"/>
  <c r="M4" i="106"/>
  <c r="L6" i="106"/>
  <c r="L30" i="106"/>
  <c r="L38" i="106"/>
  <c r="M27" i="106"/>
  <c r="L12" i="106"/>
  <c r="L14" i="106"/>
  <c r="L22" i="106"/>
  <c r="L35" i="106"/>
  <c r="M13" i="106"/>
  <c r="K1" i="106"/>
  <c r="M10" i="106"/>
  <c r="M20" i="106"/>
  <c r="L5" i="106"/>
  <c r="L29" i="106"/>
  <c r="L7" i="106"/>
  <c r="L23" i="106"/>
  <c r="M15" i="106"/>
  <c r="M31" i="106"/>
  <c r="M39" i="106"/>
  <c r="M11" i="106"/>
  <c r="M18" i="106"/>
  <c r="L28" i="106"/>
  <c r="M21" i="106"/>
  <c r="L17" i="106"/>
  <c r="L25" i="106"/>
  <c r="L33" i="106"/>
  <c r="L41" i="106"/>
  <c r="M1" i="106" l="1"/>
  <c r="L1" i="106"/>
  <c r="K23" i="104" l="1"/>
  <c r="I23" i="104"/>
  <c r="K22" i="104"/>
  <c r="I22" i="104"/>
  <c r="K21" i="104"/>
  <c r="I21" i="104"/>
  <c r="K20" i="104"/>
  <c r="I20" i="104"/>
  <c r="K19" i="104"/>
  <c r="I19" i="104"/>
  <c r="K18" i="104"/>
  <c r="I18" i="104"/>
  <c r="K17" i="104"/>
  <c r="I17" i="104"/>
  <c r="K16" i="104"/>
  <c r="I16" i="104"/>
  <c r="K15" i="104"/>
  <c r="I15" i="104"/>
  <c r="K14" i="104"/>
  <c r="I14" i="104"/>
  <c r="K13" i="104"/>
  <c r="I13" i="104"/>
  <c r="K12" i="104"/>
  <c r="I12" i="104"/>
  <c r="K11" i="104"/>
  <c r="I11" i="104"/>
  <c r="K10" i="104"/>
  <c r="I10" i="104"/>
  <c r="K9" i="104"/>
  <c r="I9" i="104"/>
  <c r="K8" i="104"/>
  <c r="I8" i="104"/>
  <c r="K7" i="104"/>
  <c r="I7" i="104"/>
  <c r="K6" i="104"/>
  <c r="I6" i="104"/>
  <c r="K5" i="104"/>
  <c r="I5" i="104"/>
  <c r="K4" i="104"/>
  <c r="I4" i="104"/>
  <c r="K3" i="104"/>
  <c r="I3" i="104"/>
  <c r="J1" i="104"/>
  <c r="C56" i="1" s="1"/>
  <c r="M10" i="104" l="1"/>
  <c r="M18" i="104"/>
  <c r="M20" i="104"/>
  <c r="M13" i="104"/>
  <c r="M14" i="104"/>
  <c r="M17" i="104"/>
  <c r="M3" i="104"/>
  <c r="M4" i="104"/>
  <c r="M6" i="104"/>
  <c r="M19" i="104"/>
  <c r="M15" i="104"/>
  <c r="M12" i="104"/>
  <c r="M8" i="104"/>
  <c r="M16" i="104"/>
  <c r="M5" i="104"/>
  <c r="M7" i="104"/>
  <c r="M22" i="104"/>
  <c r="M23" i="104"/>
  <c r="M21" i="104"/>
  <c r="K1" i="104"/>
  <c r="D56" i="1" s="1"/>
  <c r="M11" i="104"/>
  <c r="M9" i="104"/>
  <c r="M1" i="104" l="1"/>
  <c r="F56" i="1" s="1"/>
  <c r="F37" i="1" l="1"/>
  <c r="E37" i="1"/>
  <c r="D37" i="1"/>
  <c r="C37" i="1"/>
  <c r="L54" i="103"/>
  <c r="K54" i="103"/>
  <c r="M54" i="103" s="1"/>
  <c r="I54" i="103"/>
  <c r="H54" i="103"/>
  <c r="K53" i="103"/>
  <c r="I53" i="103"/>
  <c r="H53" i="103"/>
  <c r="K52" i="103"/>
  <c r="I52" i="103"/>
  <c r="H52" i="103"/>
  <c r="K51" i="103"/>
  <c r="I51" i="103"/>
  <c r="H51" i="103"/>
  <c r="K50" i="103"/>
  <c r="I50" i="103"/>
  <c r="H50" i="103"/>
  <c r="K49" i="103"/>
  <c r="I49" i="103"/>
  <c r="H49" i="103"/>
  <c r="K48" i="103"/>
  <c r="M48" i="103" s="1"/>
  <c r="I48" i="103"/>
  <c r="H48" i="103"/>
  <c r="L48" i="103" s="1"/>
  <c r="K47" i="103"/>
  <c r="I47" i="103"/>
  <c r="H47" i="103"/>
  <c r="K46" i="103"/>
  <c r="I46" i="103"/>
  <c r="H46" i="103"/>
  <c r="L46" i="103" s="1"/>
  <c r="K45" i="103"/>
  <c r="I45" i="103"/>
  <c r="M45" i="103" s="1"/>
  <c r="H45" i="103"/>
  <c r="L44" i="103"/>
  <c r="K44" i="103"/>
  <c r="I44" i="103"/>
  <c r="H44" i="103"/>
  <c r="K43" i="103"/>
  <c r="L43" i="103" s="1"/>
  <c r="I43" i="103"/>
  <c r="M43" i="103" s="1"/>
  <c r="H43" i="103"/>
  <c r="K42" i="103"/>
  <c r="I42" i="103"/>
  <c r="H42" i="103"/>
  <c r="K41" i="103"/>
  <c r="M41" i="103" s="1"/>
  <c r="I41" i="103"/>
  <c r="H41" i="103"/>
  <c r="K40" i="103"/>
  <c r="I40" i="103"/>
  <c r="H40" i="103"/>
  <c r="K39" i="103"/>
  <c r="I39" i="103"/>
  <c r="H39" i="103"/>
  <c r="K38" i="103"/>
  <c r="I38" i="103"/>
  <c r="H38" i="103"/>
  <c r="K37" i="103"/>
  <c r="I37" i="103"/>
  <c r="H37" i="103"/>
  <c r="K36" i="103"/>
  <c r="I36" i="103"/>
  <c r="H36" i="103"/>
  <c r="M35" i="103"/>
  <c r="K35" i="103"/>
  <c r="L35" i="103" s="1"/>
  <c r="I35" i="103"/>
  <c r="H35" i="103"/>
  <c r="K34" i="103"/>
  <c r="I34" i="103"/>
  <c r="H34" i="103"/>
  <c r="K33" i="103"/>
  <c r="M33" i="103" s="1"/>
  <c r="I33" i="103"/>
  <c r="H33" i="103"/>
  <c r="K32" i="103"/>
  <c r="M32" i="103" s="1"/>
  <c r="I32" i="103"/>
  <c r="H32" i="103"/>
  <c r="K31" i="103"/>
  <c r="I31" i="103"/>
  <c r="H31" i="103"/>
  <c r="K30" i="103"/>
  <c r="I30" i="103"/>
  <c r="H30" i="103"/>
  <c r="K29" i="103"/>
  <c r="I29" i="103"/>
  <c r="H29" i="103"/>
  <c r="K28" i="103"/>
  <c r="I28" i="103"/>
  <c r="H28" i="103"/>
  <c r="K27" i="103"/>
  <c r="M27" i="103" s="1"/>
  <c r="I27" i="103"/>
  <c r="H27" i="103"/>
  <c r="K26" i="103"/>
  <c r="I26" i="103"/>
  <c r="H26" i="103"/>
  <c r="K25" i="103"/>
  <c r="L25" i="103" s="1"/>
  <c r="I25" i="103"/>
  <c r="H25" i="103"/>
  <c r="K24" i="103"/>
  <c r="I24" i="103"/>
  <c r="H24" i="103"/>
  <c r="K23" i="103"/>
  <c r="I23" i="103"/>
  <c r="H23" i="103"/>
  <c r="K22" i="103"/>
  <c r="I22" i="103"/>
  <c r="H22" i="103"/>
  <c r="K21" i="103"/>
  <c r="M21" i="103" s="1"/>
  <c r="I21" i="103"/>
  <c r="H21" i="103"/>
  <c r="K20" i="103"/>
  <c r="I20" i="103"/>
  <c r="H20" i="103"/>
  <c r="K19" i="103"/>
  <c r="I19" i="103"/>
  <c r="H19" i="103"/>
  <c r="K18" i="103"/>
  <c r="I18" i="103"/>
  <c r="H18" i="103"/>
  <c r="K17" i="103"/>
  <c r="I17" i="103"/>
  <c r="H17" i="103"/>
  <c r="K16" i="103"/>
  <c r="L16" i="103" s="1"/>
  <c r="I16" i="103"/>
  <c r="H16" i="103"/>
  <c r="K15" i="103"/>
  <c r="I15" i="103"/>
  <c r="H15" i="103"/>
  <c r="K14" i="103"/>
  <c r="I14" i="103"/>
  <c r="H14" i="103"/>
  <c r="L14" i="103" s="1"/>
  <c r="K13" i="103"/>
  <c r="L13" i="103" s="1"/>
  <c r="I13" i="103"/>
  <c r="H13" i="103"/>
  <c r="K12" i="103"/>
  <c r="L12" i="103" s="1"/>
  <c r="I12" i="103"/>
  <c r="H12" i="103"/>
  <c r="K11" i="103"/>
  <c r="I11" i="103"/>
  <c r="H11" i="103"/>
  <c r="K10" i="103"/>
  <c r="I10" i="103"/>
  <c r="H10" i="103"/>
  <c r="K9" i="103"/>
  <c r="M9" i="103" s="1"/>
  <c r="I9" i="103"/>
  <c r="H9" i="103"/>
  <c r="K8" i="103"/>
  <c r="L8" i="103" s="1"/>
  <c r="I8" i="103"/>
  <c r="H8" i="103"/>
  <c r="K7" i="103"/>
  <c r="I7" i="103"/>
  <c r="H7" i="103"/>
  <c r="K6" i="103"/>
  <c r="M6" i="103" s="1"/>
  <c r="I6" i="103"/>
  <c r="H6" i="103"/>
  <c r="K5" i="103"/>
  <c r="L5" i="103" s="1"/>
  <c r="I5" i="103"/>
  <c r="H5" i="103"/>
  <c r="K4" i="103"/>
  <c r="L4" i="103" s="1"/>
  <c r="I4" i="103"/>
  <c r="H4" i="103"/>
  <c r="M3" i="103"/>
  <c r="K3" i="103"/>
  <c r="I3" i="103"/>
  <c r="H3" i="103"/>
  <c r="J1" i="103"/>
  <c r="M16" i="103" l="1"/>
  <c r="M19" i="103"/>
  <c r="M40" i="103"/>
  <c r="L20" i="103"/>
  <c r="L7" i="103"/>
  <c r="L28" i="103"/>
  <c r="M50" i="103"/>
  <c r="L31" i="103"/>
  <c r="L41" i="103"/>
  <c r="M37" i="103"/>
  <c r="L17" i="103"/>
  <c r="M28" i="103"/>
  <c r="L39" i="103"/>
  <c r="L10" i="103"/>
  <c r="L11" i="103"/>
  <c r="L51" i="103"/>
  <c r="M15" i="103"/>
  <c r="M26" i="103"/>
  <c r="L36" i="103"/>
  <c r="M47" i="103"/>
  <c r="M22" i="103"/>
  <c r="M46" i="103"/>
  <c r="L9" i="103"/>
  <c r="M49" i="103"/>
  <c r="M42" i="103"/>
  <c r="L3" i="103"/>
  <c r="M52" i="103"/>
  <c r="M8" i="103"/>
  <c r="M23" i="103"/>
  <c r="L38" i="103"/>
  <c r="M34" i="103"/>
  <c r="M53" i="103"/>
  <c r="M18" i="103"/>
  <c r="L29" i="103"/>
  <c r="M30" i="103"/>
  <c r="L34" i="103"/>
  <c r="M14" i="103"/>
  <c r="L24" i="103"/>
  <c r="M44" i="103"/>
  <c r="L45" i="103"/>
  <c r="L49" i="103"/>
  <c r="L50" i="103"/>
  <c r="M29" i="103"/>
  <c r="M24" i="103"/>
  <c r="M5" i="103"/>
  <c r="L32" i="103"/>
  <c r="M51" i="103"/>
  <c r="L37" i="103"/>
  <c r="M12" i="103"/>
  <c r="L6" i="103"/>
  <c r="L52" i="103"/>
  <c r="M39" i="103"/>
  <c r="M20" i="103"/>
  <c r="L33" i="103"/>
  <c r="M17" i="103"/>
  <c r="M38" i="103"/>
  <c r="L23" i="103"/>
  <c r="L18" i="103"/>
  <c r="L19" i="103"/>
  <c r="M7" i="103"/>
  <c r="L27" i="103"/>
  <c r="L30" i="103"/>
  <c r="M11" i="103"/>
  <c r="L40" i="103"/>
  <c r="L42" i="103"/>
  <c r="M36" i="103"/>
  <c r="M13" i="103"/>
  <c r="K1" i="103"/>
  <c r="L21" i="103"/>
  <c r="L53" i="103"/>
  <c r="M10" i="103"/>
  <c r="M31" i="103"/>
  <c r="M25" i="103"/>
  <c r="M4" i="103"/>
  <c r="L26" i="103"/>
  <c r="L15" i="103"/>
  <c r="L47" i="103"/>
  <c r="L22" i="103"/>
  <c r="M1" i="103" l="1"/>
  <c r="L1" i="103"/>
  <c r="F51" i="1" l="1"/>
  <c r="E51" i="1"/>
  <c r="D51" i="1"/>
  <c r="C51" i="1"/>
  <c r="K484" i="101"/>
  <c r="M484" i="101" s="1"/>
  <c r="I484" i="101"/>
  <c r="H484" i="101"/>
  <c r="K483" i="101"/>
  <c r="M483" i="101" s="1"/>
  <c r="I483" i="101"/>
  <c r="H483" i="101"/>
  <c r="K482" i="101"/>
  <c r="I482" i="101"/>
  <c r="H482" i="101"/>
  <c r="K481" i="101"/>
  <c r="I481" i="101"/>
  <c r="H481" i="101"/>
  <c r="K480" i="101"/>
  <c r="I480" i="101"/>
  <c r="H480" i="101"/>
  <c r="K479" i="101"/>
  <c r="I479" i="101"/>
  <c r="H479" i="101"/>
  <c r="K478" i="101"/>
  <c r="M478" i="101" s="1"/>
  <c r="I478" i="101"/>
  <c r="H478" i="101"/>
  <c r="K477" i="101"/>
  <c r="L477" i="101" s="1"/>
  <c r="I477" i="101"/>
  <c r="M477" i="101" s="1"/>
  <c r="H477" i="101"/>
  <c r="K476" i="101"/>
  <c r="L476" i="101" s="1"/>
  <c r="I476" i="101"/>
  <c r="M476" i="101" s="1"/>
  <c r="H476" i="101"/>
  <c r="K475" i="101"/>
  <c r="I475" i="101"/>
  <c r="H475" i="101"/>
  <c r="K474" i="101"/>
  <c r="I474" i="101"/>
  <c r="H474" i="101"/>
  <c r="K473" i="101"/>
  <c r="M473" i="101" s="1"/>
  <c r="I473" i="101"/>
  <c r="H473" i="101"/>
  <c r="K472" i="101"/>
  <c r="M472" i="101" s="1"/>
  <c r="I472" i="101"/>
  <c r="H472" i="101"/>
  <c r="K471" i="101"/>
  <c r="I471" i="101"/>
  <c r="H471" i="101"/>
  <c r="K470" i="101"/>
  <c r="M470" i="101" s="1"/>
  <c r="I470" i="101"/>
  <c r="H470" i="101"/>
  <c r="K469" i="101"/>
  <c r="I469" i="101"/>
  <c r="M469" i="101" s="1"/>
  <c r="H469" i="101"/>
  <c r="K468" i="101"/>
  <c r="I468" i="101"/>
  <c r="H468" i="101"/>
  <c r="K467" i="101"/>
  <c r="M467" i="101" s="1"/>
  <c r="I467" i="101"/>
  <c r="H467" i="101"/>
  <c r="K466" i="101"/>
  <c r="M466" i="101" s="1"/>
  <c r="I466" i="101"/>
  <c r="H466" i="101"/>
  <c r="K465" i="101"/>
  <c r="L465" i="101" s="1"/>
  <c r="I465" i="101"/>
  <c r="H465" i="101"/>
  <c r="K464" i="101"/>
  <c r="I464" i="101"/>
  <c r="H464" i="101"/>
  <c r="K463" i="101"/>
  <c r="M463" i="101" s="1"/>
  <c r="I463" i="101"/>
  <c r="H463" i="101"/>
  <c r="K462" i="101"/>
  <c r="I462" i="101"/>
  <c r="H462" i="101"/>
  <c r="K461" i="101"/>
  <c r="I461" i="101"/>
  <c r="H461" i="101"/>
  <c r="K460" i="101"/>
  <c r="I460" i="101"/>
  <c r="H460" i="101"/>
  <c r="K459" i="101"/>
  <c r="I459" i="101"/>
  <c r="H459" i="101"/>
  <c r="K458" i="101"/>
  <c r="I458" i="101"/>
  <c r="H458" i="101"/>
  <c r="K457" i="101"/>
  <c r="M457" i="101" s="1"/>
  <c r="I457" i="101"/>
  <c r="H457" i="101"/>
  <c r="K456" i="101"/>
  <c r="M456" i="101" s="1"/>
  <c r="I456" i="101"/>
  <c r="H456" i="101"/>
  <c r="K455" i="101"/>
  <c r="I455" i="101"/>
  <c r="H455" i="101"/>
  <c r="K454" i="101"/>
  <c r="I454" i="101"/>
  <c r="H454" i="101"/>
  <c r="K453" i="101"/>
  <c r="I453" i="101"/>
  <c r="H453" i="101"/>
  <c r="K452" i="101"/>
  <c r="I452" i="101"/>
  <c r="H452" i="101"/>
  <c r="K451" i="101"/>
  <c r="I451" i="101"/>
  <c r="H451" i="101"/>
  <c r="K450" i="101"/>
  <c r="I450" i="101"/>
  <c r="H450" i="101"/>
  <c r="K449" i="101"/>
  <c r="I449" i="101"/>
  <c r="M449" i="101" s="1"/>
  <c r="H449" i="101"/>
  <c r="K448" i="101"/>
  <c r="I448" i="101"/>
  <c r="H448" i="101"/>
  <c r="K447" i="101"/>
  <c r="M447" i="101" s="1"/>
  <c r="I447" i="101"/>
  <c r="H447" i="101"/>
  <c r="K446" i="101"/>
  <c r="I446" i="101"/>
  <c r="M446" i="101" s="1"/>
  <c r="H446" i="101"/>
  <c r="L446" i="101" s="1"/>
  <c r="K445" i="101"/>
  <c r="I445" i="101"/>
  <c r="H445" i="101"/>
  <c r="K444" i="101"/>
  <c r="L444" i="101" s="1"/>
  <c r="I444" i="101"/>
  <c r="H444" i="101"/>
  <c r="K443" i="101"/>
  <c r="M443" i="101" s="1"/>
  <c r="I443" i="101"/>
  <c r="H443" i="101"/>
  <c r="K442" i="101"/>
  <c r="I442" i="101"/>
  <c r="H442" i="101"/>
  <c r="K441" i="101"/>
  <c r="I441" i="101"/>
  <c r="H441" i="101"/>
  <c r="L441" i="101" s="1"/>
  <c r="K440" i="101"/>
  <c r="M440" i="101" s="1"/>
  <c r="I440" i="101"/>
  <c r="H440" i="101"/>
  <c r="K439" i="101"/>
  <c r="L439" i="101" s="1"/>
  <c r="I439" i="101"/>
  <c r="H439" i="101"/>
  <c r="K438" i="101"/>
  <c r="M438" i="101" s="1"/>
  <c r="I438" i="101"/>
  <c r="H438" i="101"/>
  <c r="M437" i="101"/>
  <c r="K437" i="101"/>
  <c r="I437" i="101"/>
  <c r="H437" i="101"/>
  <c r="K436" i="101"/>
  <c r="M436" i="101" s="1"/>
  <c r="I436" i="101"/>
  <c r="H436" i="101"/>
  <c r="K435" i="101"/>
  <c r="I435" i="101"/>
  <c r="H435" i="101"/>
  <c r="K434" i="101"/>
  <c r="M434" i="101" s="1"/>
  <c r="I434" i="101"/>
  <c r="H434" i="101"/>
  <c r="K433" i="101"/>
  <c r="L433" i="101" s="1"/>
  <c r="I433" i="101"/>
  <c r="H433" i="101"/>
  <c r="K432" i="101"/>
  <c r="I432" i="101"/>
  <c r="H432" i="101"/>
  <c r="K431" i="101"/>
  <c r="M431" i="101" s="1"/>
  <c r="I431" i="101"/>
  <c r="H431" i="101"/>
  <c r="K430" i="101"/>
  <c r="I430" i="101"/>
  <c r="H430" i="101"/>
  <c r="K429" i="101"/>
  <c r="I429" i="101"/>
  <c r="H429" i="101"/>
  <c r="K428" i="101"/>
  <c r="L428" i="101" s="1"/>
  <c r="I428" i="101"/>
  <c r="H428" i="101"/>
  <c r="K427" i="101"/>
  <c r="M427" i="101" s="1"/>
  <c r="I427" i="101"/>
  <c r="H427" i="101"/>
  <c r="K426" i="101"/>
  <c r="L426" i="101" s="1"/>
  <c r="I426" i="101"/>
  <c r="H426" i="101"/>
  <c r="K425" i="101"/>
  <c r="M425" i="101" s="1"/>
  <c r="I425" i="101"/>
  <c r="H425" i="101"/>
  <c r="K424" i="101"/>
  <c r="M424" i="101" s="1"/>
  <c r="I424" i="101"/>
  <c r="H424" i="101"/>
  <c r="K423" i="101"/>
  <c r="M423" i="101" s="1"/>
  <c r="I423" i="101"/>
  <c r="H423" i="101"/>
  <c r="K422" i="101"/>
  <c r="I422" i="101"/>
  <c r="H422" i="101"/>
  <c r="K421" i="101"/>
  <c r="M421" i="101" s="1"/>
  <c r="I421" i="101"/>
  <c r="H421" i="101"/>
  <c r="K420" i="101"/>
  <c r="M420" i="101" s="1"/>
  <c r="I420" i="101"/>
  <c r="H420" i="101"/>
  <c r="K419" i="101"/>
  <c r="I419" i="101"/>
  <c r="H419" i="101"/>
  <c r="L419" i="101" s="1"/>
  <c r="K418" i="101"/>
  <c r="M418" i="101" s="1"/>
  <c r="I418" i="101"/>
  <c r="H418" i="101"/>
  <c r="K417" i="101"/>
  <c r="L417" i="101" s="1"/>
  <c r="I417" i="101"/>
  <c r="M417" i="101" s="1"/>
  <c r="H417" i="101"/>
  <c r="K416" i="101"/>
  <c r="I416" i="101"/>
  <c r="H416" i="101"/>
  <c r="K415" i="101"/>
  <c r="I415" i="101"/>
  <c r="H415" i="101"/>
  <c r="K414" i="101"/>
  <c r="M414" i="101" s="1"/>
  <c r="I414" i="101"/>
  <c r="H414" i="101"/>
  <c r="K413" i="101"/>
  <c r="I413" i="101"/>
  <c r="H413" i="101"/>
  <c r="K412" i="101"/>
  <c r="L412" i="101" s="1"/>
  <c r="I412" i="101"/>
  <c r="H412" i="101"/>
  <c r="K411" i="101"/>
  <c r="I411" i="101"/>
  <c r="H411" i="101"/>
  <c r="K410" i="101"/>
  <c r="L410" i="101" s="1"/>
  <c r="I410" i="101"/>
  <c r="M410" i="101" s="1"/>
  <c r="H410" i="101"/>
  <c r="K409" i="101"/>
  <c r="M409" i="101" s="1"/>
  <c r="I409" i="101"/>
  <c r="H409" i="101"/>
  <c r="K408" i="101"/>
  <c r="M408" i="101" s="1"/>
  <c r="I408" i="101"/>
  <c r="H408" i="101"/>
  <c r="M407" i="101"/>
  <c r="L407" i="101"/>
  <c r="K407" i="101"/>
  <c r="I407" i="101"/>
  <c r="H407" i="101"/>
  <c r="M406" i="101"/>
  <c r="K406" i="101"/>
  <c r="L406" i="101" s="1"/>
  <c r="I406" i="101"/>
  <c r="H406" i="101"/>
  <c r="K405" i="101"/>
  <c r="L405" i="101" s="1"/>
  <c r="I405" i="101"/>
  <c r="H405" i="101"/>
  <c r="K404" i="101"/>
  <c r="I404" i="101"/>
  <c r="H404" i="101"/>
  <c r="K403" i="101"/>
  <c r="M403" i="101" s="1"/>
  <c r="I403" i="101"/>
  <c r="H403" i="101"/>
  <c r="K402" i="101"/>
  <c r="I402" i="101"/>
  <c r="H402" i="101"/>
  <c r="K401" i="101"/>
  <c r="I401" i="101"/>
  <c r="H401" i="101"/>
  <c r="K400" i="101"/>
  <c r="M400" i="101" s="1"/>
  <c r="I400" i="101"/>
  <c r="H400" i="101"/>
  <c r="K399" i="101"/>
  <c r="M399" i="101" s="1"/>
  <c r="I399" i="101"/>
  <c r="H399" i="101"/>
  <c r="K398" i="101"/>
  <c r="M398" i="101" s="1"/>
  <c r="I398" i="101"/>
  <c r="H398" i="101"/>
  <c r="K397" i="101"/>
  <c r="I397" i="101"/>
  <c r="H397" i="101"/>
  <c r="K396" i="101"/>
  <c r="L396" i="101" s="1"/>
  <c r="I396" i="101"/>
  <c r="H396" i="101"/>
  <c r="K395" i="101"/>
  <c r="I395" i="101"/>
  <c r="H395" i="101"/>
  <c r="K394" i="101"/>
  <c r="M394" i="101" s="1"/>
  <c r="I394" i="101"/>
  <c r="H394" i="101"/>
  <c r="L394" i="101" s="1"/>
  <c r="M393" i="101"/>
  <c r="K393" i="101"/>
  <c r="L393" i="101" s="1"/>
  <c r="I393" i="101"/>
  <c r="H393" i="101"/>
  <c r="K392" i="101"/>
  <c r="M392" i="101" s="1"/>
  <c r="I392" i="101"/>
  <c r="H392" i="101"/>
  <c r="K391" i="101"/>
  <c r="M391" i="101" s="1"/>
  <c r="I391" i="101"/>
  <c r="H391" i="101"/>
  <c r="K390" i="101"/>
  <c r="M390" i="101" s="1"/>
  <c r="I390" i="101"/>
  <c r="H390" i="101"/>
  <c r="K389" i="101"/>
  <c r="M389" i="101" s="1"/>
  <c r="I389" i="101"/>
  <c r="H389" i="101"/>
  <c r="L388" i="101"/>
  <c r="K388" i="101"/>
  <c r="M388" i="101" s="1"/>
  <c r="I388" i="101"/>
  <c r="H388" i="101"/>
  <c r="K387" i="101"/>
  <c r="M387" i="101" s="1"/>
  <c r="I387" i="101"/>
  <c r="H387" i="101"/>
  <c r="K386" i="101"/>
  <c r="I386" i="101"/>
  <c r="H386" i="101"/>
  <c r="L386" i="101" s="1"/>
  <c r="K385" i="101"/>
  <c r="M385" i="101" s="1"/>
  <c r="I385" i="101"/>
  <c r="H385" i="101"/>
  <c r="K384" i="101"/>
  <c r="I384" i="101"/>
  <c r="H384" i="101"/>
  <c r="K383" i="101"/>
  <c r="M383" i="101" s="1"/>
  <c r="I383" i="101"/>
  <c r="H383" i="101"/>
  <c r="M382" i="101"/>
  <c r="L382" i="101"/>
  <c r="K382" i="101"/>
  <c r="I382" i="101"/>
  <c r="H382" i="101"/>
  <c r="K381" i="101"/>
  <c r="L381" i="101" s="1"/>
  <c r="I381" i="101"/>
  <c r="H381" i="101"/>
  <c r="K380" i="101"/>
  <c r="M380" i="101" s="1"/>
  <c r="I380" i="101"/>
  <c r="H380" i="101"/>
  <c r="K379" i="101"/>
  <c r="I379" i="101"/>
  <c r="H379" i="101"/>
  <c r="K378" i="101"/>
  <c r="I378" i="101"/>
  <c r="H378" i="101"/>
  <c r="K377" i="101"/>
  <c r="I377" i="101"/>
  <c r="H377" i="101"/>
  <c r="L377" i="101" s="1"/>
  <c r="K376" i="101"/>
  <c r="I376" i="101"/>
  <c r="H376" i="101"/>
  <c r="K375" i="101"/>
  <c r="M375" i="101" s="1"/>
  <c r="I375" i="101"/>
  <c r="H375" i="101"/>
  <c r="M374" i="101"/>
  <c r="K374" i="101"/>
  <c r="I374" i="101"/>
  <c r="H374" i="101"/>
  <c r="L374" i="101" s="1"/>
  <c r="K373" i="101"/>
  <c r="L373" i="101" s="1"/>
  <c r="I373" i="101"/>
  <c r="M373" i="101" s="1"/>
  <c r="H373" i="101"/>
  <c r="K372" i="101"/>
  <c r="I372" i="101"/>
  <c r="H372" i="101"/>
  <c r="L372" i="101" s="1"/>
  <c r="K371" i="101"/>
  <c r="M371" i="101" s="1"/>
  <c r="I371" i="101"/>
  <c r="H371" i="101"/>
  <c r="K370" i="101"/>
  <c r="M370" i="101" s="1"/>
  <c r="I370" i="101"/>
  <c r="H370" i="101"/>
  <c r="K369" i="101"/>
  <c r="L369" i="101" s="1"/>
  <c r="I369" i="101"/>
  <c r="H369" i="101"/>
  <c r="K368" i="101"/>
  <c r="M368" i="101" s="1"/>
  <c r="I368" i="101"/>
  <c r="H368" i="101"/>
  <c r="K367" i="101"/>
  <c r="M367" i="101" s="1"/>
  <c r="I367" i="101"/>
  <c r="H367" i="101"/>
  <c r="K366" i="101"/>
  <c r="I366" i="101"/>
  <c r="H366" i="101"/>
  <c r="K365" i="101"/>
  <c r="M365" i="101" s="1"/>
  <c r="I365" i="101"/>
  <c r="H365" i="101"/>
  <c r="K364" i="101"/>
  <c r="I364" i="101"/>
  <c r="M364" i="101" s="1"/>
  <c r="H364" i="101"/>
  <c r="K363" i="101"/>
  <c r="I363" i="101"/>
  <c r="H363" i="101"/>
  <c r="M362" i="101"/>
  <c r="K362" i="101"/>
  <c r="I362" i="101"/>
  <c r="H362" i="101"/>
  <c r="K361" i="101"/>
  <c r="I361" i="101"/>
  <c r="M361" i="101" s="1"/>
  <c r="H361" i="101"/>
  <c r="K360" i="101"/>
  <c r="M360" i="101" s="1"/>
  <c r="I360" i="101"/>
  <c r="H360" i="101"/>
  <c r="K359" i="101"/>
  <c r="M359" i="101" s="1"/>
  <c r="I359" i="101"/>
  <c r="H359" i="101"/>
  <c r="K358" i="101"/>
  <c r="M358" i="101" s="1"/>
  <c r="I358" i="101"/>
  <c r="H358" i="101"/>
  <c r="K357" i="101"/>
  <c r="M357" i="101" s="1"/>
  <c r="I357" i="101"/>
  <c r="H357" i="101"/>
  <c r="K356" i="101"/>
  <c r="M356" i="101" s="1"/>
  <c r="I356" i="101"/>
  <c r="H356" i="101"/>
  <c r="K355" i="101"/>
  <c r="M355" i="101" s="1"/>
  <c r="I355" i="101"/>
  <c r="H355" i="101"/>
  <c r="L354" i="101"/>
  <c r="K354" i="101"/>
  <c r="M354" i="101" s="1"/>
  <c r="I354" i="101"/>
  <c r="H354" i="101"/>
  <c r="K353" i="101"/>
  <c r="I353" i="101"/>
  <c r="H353" i="101"/>
  <c r="K352" i="101"/>
  <c r="I352" i="101"/>
  <c r="H352" i="101"/>
  <c r="K351" i="101"/>
  <c r="I351" i="101"/>
  <c r="H351" i="101"/>
  <c r="K350" i="101"/>
  <c r="L350" i="101" s="1"/>
  <c r="I350" i="101"/>
  <c r="M350" i="101" s="1"/>
  <c r="H350" i="101"/>
  <c r="K349" i="101"/>
  <c r="M349" i="101" s="1"/>
  <c r="I349" i="101"/>
  <c r="H349" i="101"/>
  <c r="K348" i="101"/>
  <c r="I348" i="101"/>
  <c r="H348" i="101"/>
  <c r="K347" i="101"/>
  <c r="I347" i="101"/>
  <c r="H347" i="101"/>
  <c r="K346" i="101"/>
  <c r="I346" i="101"/>
  <c r="H346" i="101"/>
  <c r="K345" i="101"/>
  <c r="M345" i="101" s="1"/>
  <c r="I345" i="101"/>
  <c r="H345" i="101"/>
  <c r="L345" i="101" s="1"/>
  <c r="K344" i="101"/>
  <c r="M344" i="101" s="1"/>
  <c r="I344" i="101"/>
  <c r="H344" i="101"/>
  <c r="K343" i="101"/>
  <c r="M343" i="101" s="1"/>
  <c r="I343" i="101"/>
  <c r="H343" i="101"/>
  <c r="L343" i="101" s="1"/>
  <c r="K342" i="101"/>
  <c r="M342" i="101" s="1"/>
  <c r="I342" i="101"/>
  <c r="H342" i="101"/>
  <c r="K341" i="101"/>
  <c r="L341" i="101" s="1"/>
  <c r="I341" i="101"/>
  <c r="H341" i="101"/>
  <c r="K340" i="101"/>
  <c r="L340" i="101" s="1"/>
  <c r="I340" i="101"/>
  <c r="H340" i="101"/>
  <c r="K339" i="101"/>
  <c r="I339" i="101"/>
  <c r="M339" i="101" s="1"/>
  <c r="H339" i="101"/>
  <c r="K338" i="101"/>
  <c r="I338" i="101"/>
  <c r="H338" i="101"/>
  <c r="K337" i="101"/>
  <c r="L337" i="101" s="1"/>
  <c r="I337" i="101"/>
  <c r="H337" i="101"/>
  <c r="K336" i="101"/>
  <c r="I336" i="101"/>
  <c r="H336" i="101"/>
  <c r="K335" i="101"/>
  <c r="I335" i="101"/>
  <c r="H335" i="101"/>
  <c r="K334" i="101"/>
  <c r="M334" i="101" s="1"/>
  <c r="I334" i="101"/>
  <c r="H334" i="101"/>
  <c r="K333" i="101"/>
  <c r="M333" i="101" s="1"/>
  <c r="I333" i="101"/>
  <c r="H333" i="101"/>
  <c r="K332" i="101"/>
  <c r="L332" i="101" s="1"/>
  <c r="I332" i="101"/>
  <c r="M332" i="101" s="1"/>
  <c r="H332" i="101"/>
  <c r="K331" i="101"/>
  <c r="I331" i="101"/>
  <c r="H331" i="101"/>
  <c r="K330" i="101"/>
  <c r="L330" i="101" s="1"/>
  <c r="I330" i="101"/>
  <c r="H330" i="101"/>
  <c r="K329" i="101"/>
  <c r="L329" i="101" s="1"/>
  <c r="I329" i="101"/>
  <c r="H329" i="101"/>
  <c r="K328" i="101"/>
  <c r="I328" i="101"/>
  <c r="H328" i="101"/>
  <c r="K327" i="101"/>
  <c r="M327" i="101" s="1"/>
  <c r="I327" i="101"/>
  <c r="H327" i="101"/>
  <c r="K326" i="101"/>
  <c r="I326" i="101"/>
  <c r="H326" i="101"/>
  <c r="K325" i="101"/>
  <c r="I325" i="101"/>
  <c r="H325" i="101"/>
  <c r="K324" i="101"/>
  <c r="M324" i="101" s="1"/>
  <c r="I324" i="101"/>
  <c r="H324" i="101"/>
  <c r="L324" i="101" s="1"/>
  <c r="K323" i="101"/>
  <c r="M323" i="101" s="1"/>
  <c r="I323" i="101"/>
  <c r="H323" i="101"/>
  <c r="L322" i="101"/>
  <c r="K322" i="101"/>
  <c r="M322" i="101" s="1"/>
  <c r="I322" i="101"/>
  <c r="H322" i="101"/>
  <c r="K321" i="101"/>
  <c r="L321" i="101" s="1"/>
  <c r="I321" i="101"/>
  <c r="H321" i="101"/>
  <c r="K320" i="101"/>
  <c r="M320" i="101" s="1"/>
  <c r="I320" i="101"/>
  <c r="H320" i="101"/>
  <c r="K319" i="101"/>
  <c r="M319" i="101" s="1"/>
  <c r="I319" i="101"/>
  <c r="H319" i="101"/>
  <c r="L318" i="101"/>
  <c r="K318" i="101"/>
  <c r="M318" i="101" s="1"/>
  <c r="I318" i="101"/>
  <c r="H318" i="101"/>
  <c r="K317" i="101"/>
  <c r="M317" i="101" s="1"/>
  <c r="I317" i="101"/>
  <c r="H317" i="101"/>
  <c r="K316" i="101"/>
  <c r="M316" i="101" s="1"/>
  <c r="I316" i="101"/>
  <c r="H316" i="101"/>
  <c r="K315" i="101"/>
  <c r="I315" i="101"/>
  <c r="H315" i="101"/>
  <c r="K314" i="101"/>
  <c r="L314" i="101" s="1"/>
  <c r="I314" i="101"/>
  <c r="H314" i="101"/>
  <c r="K313" i="101"/>
  <c r="I313" i="101"/>
  <c r="H313" i="101"/>
  <c r="K312" i="101"/>
  <c r="I312" i="101"/>
  <c r="H312" i="101"/>
  <c r="K311" i="101"/>
  <c r="M311" i="101" s="1"/>
  <c r="I311" i="101"/>
  <c r="H311" i="101"/>
  <c r="M310" i="101"/>
  <c r="K310" i="101"/>
  <c r="I310" i="101"/>
  <c r="H310" i="101"/>
  <c r="L310" i="101" s="1"/>
  <c r="K309" i="101"/>
  <c r="L309" i="101" s="1"/>
  <c r="I309" i="101"/>
  <c r="H309" i="101"/>
  <c r="K308" i="101"/>
  <c r="I308" i="101"/>
  <c r="H308" i="101"/>
  <c r="K307" i="101"/>
  <c r="I307" i="101"/>
  <c r="H307" i="101"/>
  <c r="K306" i="101"/>
  <c r="M306" i="101" s="1"/>
  <c r="I306" i="101"/>
  <c r="H306" i="101"/>
  <c r="M305" i="101"/>
  <c r="K305" i="101"/>
  <c r="I305" i="101"/>
  <c r="H305" i="101"/>
  <c r="K304" i="101"/>
  <c r="M304" i="101" s="1"/>
  <c r="I304" i="101"/>
  <c r="H304" i="101"/>
  <c r="K303" i="101"/>
  <c r="I303" i="101"/>
  <c r="H303" i="101"/>
  <c r="K302" i="101"/>
  <c r="I302" i="101"/>
  <c r="H302" i="101"/>
  <c r="K301" i="101"/>
  <c r="I301" i="101"/>
  <c r="H301" i="101"/>
  <c r="K300" i="101"/>
  <c r="I300" i="101"/>
  <c r="H300" i="101"/>
  <c r="K299" i="101"/>
  <c r="I299" i="101"/>
  <c r="H299" i="101"/>
  <c r="K298" i="101"/>
  <c r="I298" i="101"/>
  <c r="M298" i="101" s="1"/>
  <c r="H298" i="101"/>
  <c r="K297" i="101"/>
  <c r="I297" i="101"/>
  <c r="H297" i="101"/>
  <c r="K296" i="101"/>
  <c r="M296" i="101" s="1"/>
  <c r="I296" i="101"/>
  <c r="H296" i="101"/>
  <c r="K295" i="101"/>
  <c r="I295" i="101"/>
  <c r="H295" i="101"/>
  <c r="L295" i="101" s="1"/>
  <c r="K294" i="101"/>
  <c r="M294" i="101" s="1"/>
  <c r="I294" i="101"/>
  <c r="H294" i="101"/>
  <c r="K293" i="101"/>
  <c r="M293" i="101" s="1"/>
  <c r="I293" i="101"/>
  <c r="H293" i="101"/>
  <c r="K292" i="101"/>
  <c r="I292" i="101"/>
  <c r="H292" i="101"/>
  <c r="L292" i="101" s="1"/>
  <c r="K291" i="101"/>
  <c r="M291" i="101" s="1"/>
  <c r="I291" i="101"/>
  <c r="H291" i="101"/>
  <c r="K290" i="101"/>
  <c r="I290" i="101"/>
  <c r="H290" i="101"/>
  <c r="K289" i="101"/>
  <c r="I289" i="101"/>
  <c r="H289" i="101"/>
  <c r="L289" i="101" s="1"/>
  <c r="K288" i="101"/>
  <c r="I288" i="101"/>
  <c r="H288" i="101"/>
  <c r="K287" i="101"/>
  <c r="M287" i="101" s="1"/>
  <c r="I287" i="101"/>
  <c r="H287" i="101"/>
  <c r="K286" i="101"/>
  <c r="I286" i="101"/>
  <c r="M286" i="101" s="1"/>
  <c r="H286" i="101"/>
  <c r="L286" i="101" s="1"/>
  <c r="K285" i="101"/>
  <c r="L285" i="101" s="1"/>
  <c r="I285" i="101"/>
  <c r="H285" i="101"/>
  <c r="L284" i="101"/>
  <c r="K284" i="101"/>
  <c r="I284" i="101"/>
  <c r="H284" i="101"/>
  <c r="K283" i="101"/>
  <c r="I283" i="101"/>
  <c r="H283" i="101"/>
  <c r="M282" i="101"/>
  <c r="K282" i="101"/>
  <c r="I282" i="101"/>
  <c r="H282" i="101"/>
  <c r="K281" i="101"/>
  <c r="I281" i="101"/>
  <c r="H281" i="101"/>
  <c r="L281" i="101" s="1"/>
  <c r="K280" i="101"/>
  <c r="M280" i="101" s="1"/>
  <c r="I280" i="101"/>
  <c r="H280" i="101"/>
  <c r="K279" i="101"/>
  <c r="M279" i="101" s="1"/>
  <c r="I279" i="101"/>
  <c r="H279" i="101"/>
  <c r="K278" i="101"/>
  <c r="M278" i="101" s="1"/>
  <c r="I278" i="101"/>
  <c r="H278" i="101"/>
  <c r="K277" i="101"/>
  <c r="L277" i="101" s="1"/>
  <c r="I277" i="101"/>
  <c r="H277" i="101"/>
  <c r="K276" i="101"/>
  <c r="I276" i="101"/>
  <c r="H276" i="101"/>
  <c r="K275" i="101"/>
  <c r="M275" i="101" s="1"/>
  <c r="I275" i="101"/>
  <c r="H275" i="101"/>
  <c r="K274" i="101"/>
  <c r="I274" i="101"/>
  <c r="H274" i="101"/>
  <c r="K273" i="101"/>
  <c r="I273" i="101"/>
  <c r="H273" i="101"/>
  <c r="K272" i="101"/>
  <c r="M272" i="101" s="1"/>
  <c r="I272" i="101"/>
  <c r="H272" i="101"/>
  <c r="K271" i="101"/>
  <c r="I271" i="101"/>
  <c r="H271" i="101"/>
  <c r="K270" i="101"/>
  <c r="I270" i="101"/>
  <c r="H270" i="101"/>
  <c r="M269" i="101"/>
  <c r="K269" i="101"/>
  <c r="I269" i="101"/>
  <c r="H269" i="101"/>
  <c r="K268" i="101"/>
  <c r="I268" i="101"/>
  <c r="H268" i="101"/>
  <c r="K267" i="101"/>
  <c r="M267" i="101" s="1"/>
  <c r="I267" i="101"/>
  <c r="H267" i="101"/>
  <c r="K266" i="101"/>
  <c r="M266" i="101" s="1"/>
  <c r="I266" i="101"/>
  <c r="H266" i="101"/>
  <c r="M265" i="101"/>
  <c r="K265" i="101"/>
  <c r="I265" i="101"/>
  <c r="H265" i="101"/>
  <c r="K264" i="101"/>
  <c r="M264" i="101" s="1"/>
  <c r="I264" i="101"/>
  <c r="H264" i="101"/>
  <c r="K263" i="101"/>
  <c r="I263" i="101"/>
  <c r="H263" i="101"/>
  <c r="K262" i="101"/>
  <c r="M262" i="101" s="1"/>
  <c r="I262" i="101"/>
  <c r="H262" i="101"/>
  <c r="K261" i="101"/>
  <c r="M261" i="101" s="1"/>
  <c r="I261" i="101"/>
  <c r="H261" i="101"/>
  <c r="K260" i="101"/>
  <c r="M260" i="101" s="1"/>
  <c r="I260" i="101"/>
  <c r="H260" i="101"/>
  <c r="K259" i="101"/>
  <c r="M259" i="101" s="1"/>
  <c r="I259" i="101"/>
  <c r="H259" i="101"/>
  <c r="K258" i="101"/>
  <c r="M258" i="101" s="1"/>
  <c r="I258" i="101"/>
  <c r="H258" i="101"/>
  <c r="K257" i="101"/>
  <c r="I257" i="101"/>
  <c r="H257" i="101"/>
  <c r="K256" i="101"/>
  <c r="M256" i="101" s="1"/>
  <c r="I256" i="101"/>
  <c r="H256" i="101"/>
  <c r="K255" i="101"/>
  <c r="I255" i="101"/>
  <c r="H255" i="101"/>
  <c r="K254" i="101"/>
  <c r="M254" i="101" s="1"/>
  <c r="I254" i="101"/>
  <c r="H254" i="101"/>
  <c r="K253" i="101"/>
  <c r="L253" i="101" s="1"/>
  <c r="I253" i="101"/>
  <c r="H253" i="101"/>
  <c r="K252" i="101"/>
  <c r="M252" i="101" s="1"/>
  <c r="I252" i="101"/>
  <c r="H252" i="101"/>
  <c r="K251" i="101"/>
  <c r="M251" i="101" s="1"/>
  <c r="I251" i="101"/>
  <c r="H251" i="101"/>
  <c r="K250" i="101"/>
  <c r="M250" i="101" s="1"/>
  <c r="I250" i="101"/>
  <c r="H250" i="101"/>
  <c r="K249" i="101"/>
  <c r="I249" i="101"/>
  <c r="H249" i="101"/>
  <c r="K248" i="101"/>
  <c r="I248" i="101"/>
  <c r="H248" i="101"/>
  <c r="L247" i="101"/>
  <c r="K247" i="101"/>
  <c r="M247" i="101" s="1"/>
  <c r="I247" i="101"/>
  <c r="H247" i="101"/>
  <c r="M246" i="101"/>
  <c r="K246" i="101"/>
  <c r="I246" i="101"/>
  <c r="H246" i="101"/>
  <c r="L246" i="101" s="1"/>
  <c r="K245" i="101"/>
  <c r="L245" i="101" s="1"/>
  <c r="I245" i="101"/>
  <c r="H245" i="101"/>
  <c r="K244" i="101"/>
  <c r="I244" i="101"/>
  <c r="H244" i="101"/>
  <c r="K243" i="101"/>
  <c r="L243" i="101" s="1"/>
  <c r="I243" i="101"/>
  <c r="H243" i="101"/>
  <c r="K242" i="101"/>
  <c r="M242" i="101" s="1"/>
  <c r="I242" i="101"/>
  <c r="H242" i="101"/>
  <c r="K241" i="101"/>
  <c r="I241" i="101"/>
  <c r="M241" i="101" s="1"/>
  <c r="H241" i="101"/>
  <c r="K240" i="101"/>
  <c r="M240" i="101" s="1"/>
  <c r="I240" i="101"/>
  <c r="H240" i="101"/>
  <c r="K239" i="101"/>
  <c r="M239" i="101" s="1"/>
  <c r="I239" i="101"/>
  <c r="H239" i="101"/>
  <c r="K238" i="101"/>
  <c r="M238" i="101" s="1"/>
  <c r="I238" i="101"/>
  <c r="H238" i="101"/>
  <c r="M237" i="101"/>
  <c r="K237" i="101"/>
  <c r="L237" i="101" s="1"/>
  <c r="I237" i="101"/>
  <c r="H237" i="101"/>
  <c r="K236" i="101"/>
  <c r="M236" i="101" s="1"/>
  <c r="I236" i="101"/>
  <c r="H236" i="101"/>
  <c r="K235" i="101"/>
  <c r="M235" i="101" s="1"/>
  <c r="I235" i="101"/>
  <c r="H235" i="101"/>
  <c r="M234" i="101"/>
  <c r="K234" i="101"/>
  <c r="L234" i="101" s="1"/>
  <c r="I234" i="101"/>
  <c r="H234" i="101"/>
  <c r="K233" i="101"/>
  <c r="L233" i="101" s="1"/>
  <c r="I233" i="101"/>
  <c r="H233" i="101"/>
  <c r="K232" i="101"/>
  <c r="M232" i="101" s="1"/>
  <c r="I232" i="101"/>
  <c r="H232" i="101"/>
  <c r="K231" i="101"/>
  <c r="M231" i="101" s="1"/>
  <c r="I231" i="101"/>
  <c r="H231" i="101"/>
  <c r="K230" i="101"/>
  <c r="I230" i="101"/>
  <c r="H230" i="101"/>
  <c r="K229" i="101"/>
  <c r="M229" i="101" s="1"/>
  <c r="I229" i="101"/>
  <c r="H229" i="101"/>
  <c r="K228" i="101"/>
  <c r="M228" i="101" s="1"/>
  <c r="I228" i="101"/>
  <c r="H228" i="101"/>
  <c r="K227" i="101"/>
  <c r="I227" i="101"/>
  <c r="H227" i="101"/>
  <c r="L226" i="101"/>
  <c r="K226" i="101"/>
  <c r="M226" i="101" s="1"/>
  <c r="I226" i="101"/>
  <c r="H226" i="101"/>
  <c r="K225" i="101"/>
  <c r="M225" i="101" s="1"/>
  <c r="I225" i="101"/>
  <c r="H225" i="101"/>
  <c r="K224" i="101"/>
  <c r="I224" i="101"/>
  <c r="H224" i="101"/>
  <c r="L224" i="101" s="1"/>
  <c r="K223" i="101"/>
  <c r="M223" i="101" s="1"/>
  <c r="I223" i="101"/>
  <c r="H223" i="101"/>
  <c r="K222" i="101"/>
  <c r="M222" i="101" s="1"/>
  <c r="I222" i="101"/>
  <c r="H222" i="101"/>
  <c r="K221" i="101"/>
  <c r="I221" i="101"/>
  <c r="M221" i="101" s="1"/>
  <c r="H221" i="101"/>
  <c r="L221" i="101" s="1"/>
  <c r="K220" i="101"/>
  <c r="M220" i="101" s="1"/>
  <c r="I220" i="101"/>
  <c r="H220" i="101"/>
  <c r="K219" i="101"/>
  <c r="I219" i="101"/>
  <c r="H219" i="101"/>
  <c r="K218" i="101"/>
  <c r="M218" i="101" s="1"/>
  <c r="I218" i="101"/>
  <c r="H218" i="101"/>
  <c r="K217" i="101"/>
  <c r="I217" i="101"/>
  <c r="H217" i="101"/>
  <c r="K216" i="101"/>
  <c r="M216" i="101" s="1"/>
  <c r="I216" i="101"/>
  <c r="H216" i="101"/>
  <c r="K215" i="101"/>
  <c r="M215" i="101" s="1"/>
  <c r="I215" i="101"/>
  <c r="H215" i="101"/>
  <c r="K214" i="101"/>
  <c r="I214" i="101"/>
  <c r="M214" i="101" s="1"/>
  <c r="H214" i="101"/>
  <c r="L214" i="101" s="1"/>
  <c r="M213" i="101"/>
  <c r="K213" i="101"/>
  <c r="I213" i="101"/>
  <c r="H213" i="101"/>
  <c r="K212" i="101"/>
  <c r="I212" i="101"/>
  <c r="H212" i="101"/>
  <c r="K211" i="101"/>
  <c r="I211" i="101"/>
  <c r="H211" i="101"/>
  <c r="K210" i="101"/>
  <c r="M210" i="101" s="1"/>
  <c r="I210" i="101"/>
  <c r="H210" i="101"/>
  <c r="K209" i="101"/>
  <c r="I209" i="101"/>
  <c r="M209" i="101" s="1"/>
  <c r="H209" i="101"/>
  <c r="K208" i="101"/>
  <c r="M208" i="101" s="1"/>
  <c r="I208" i="101"/>
  <c r="H208" i="101"/>
  <c r="K207" i="101"/>
  <c r="M207" i="101" s="1"/>
  <c r="I207" i="101"/>
  <c r="H207" i="101"/>
  <c r="K206" i="101"/>
  <c r="I206" i="101"/>
  <c r="H206" i="101"/>
  <c r="K205" i="101"/>
  <c r="L205" i="101" s="1"/>
  <c r="I205" i="101"/>
  <c r="H205" i="101"/>
  <c r="K204" i="101"/>
  <c r="I204" i="101"/>
  <c r="H204" i="101"/>
  <c r="K203" i="101"/>
  <c r="I203" i="101"/>
  <c r="H203" i="101"/>
  <c r="K202" i="101"/>
  <c r="L202" i="101" s="1"/>
  <c r="I202" i="101"/>
  <c r="H202" i="101"/>
  <c r="K201" i="101"/>
  <c r="L201" i="101" s="1"/>
  <c r="I201" i="101"/>
  <c r="H201" i="101"/>
  <c r="K200" i="101"/>
  <c r="I200" i="101"/>
  <c r="H200" i="101"/>
  <c r="L199" i="101"/>
  <c r="K199" i="101"/>
  <c r="M199" i="101" s="1"/>
  <c r="I199" i="101"/>
  <c r="H199" i="101"/>
  <c r="K198" i="101"/>
  <c r="M198" i="101" s="1"/>
  <c r="I198" i="101"/>
  <c r="H198" i="101"/>
  <c r="K197" i="101"/>
  <c r="M197" i="101" s="1"/>
  <c r="I197" i="101"/>
  <c r="H197" i="101"/>
  <c r="L197" i="101" s="1"/>
  <c r="K196" i="101"/>
  <c r="I196" i="101"/>
  <c r="H196" i="101"/>
  <c r="L196" i="101" s="1"/>
  <c r="K195" i="101"/>
  <c r="I195" i="101"/>
  <c r="H195" i="101"/>
  <c r="K194" i="101"/>
  <c r="I194" i="101"/>
  <c r="H194" i="101"/>
  <c r="K193" i="101"/>
  <c r="L193" i="101" s="1"/>
  <c r="I193" i="101"/>
  <c r="H193" i="101"/>
  <c r="K192" i="101"/>
  <c r="L192" i="101" s="1"/>
  <c r="I192" i="101"/>
  <c r="H192" i="101"/>
  <c r="K191" i="101"/>
  <c r="I191" i="101"/>
  <c r="H191" i="101"/>
  <c r="M190" i="101"/>
  <c r="K190" i="101"/>
  <c r="I190" i="101"/>
  <c r="H190" i="101"/>
  <c r="L190" i="101" s="1"/>
  <c r="K189" i="101"/>
  <c r="M189" i="101" s="1"/>
  <c r="I189" i="101"/>
  <c r="H189" i="101"/>
  <c r="L189" i="101" s="1"/>
  <c r="K188" i="101"/>
  <c r="L188" i="101" s="1"/>
  <c r="I188" i="101"/>
  <c r="H188" i="101"/>
  <c r="K187" i="101"/>
  <c r="M187" i="101" s="1"/>
  <c r="I187" i="101"/>
  <c r="H187" i="101"/>
  <c r="K186" i="101"/>
  <c r="I186" i="101"/>
  <c r="H186" i="101"/>
  <c r="K185" i="101"/>
  <c r="I185" i="101"/>
  <c r="H185" i="101"/>
  <c r="L185" i="101" s="1"/>
  <c r="K184" i="101"/>
  <c r="I184" i="101"/>
  <c r="H184" i="101"/>
  <c r="K183" i="101"/>
  <c r="M183" i="101" s="1"/>
  <c r="I183" i="101"/>
  <c r="H183" i="101"/>
  <c r="K182" i="101"/>
  <c r="M182" i="101" s="1"/>
  <c r="I182" i="101"/>
  <c r="H182" i="101"/>
  <c r="L182" i="101" s="1"/>
  <c r="K181" i="101"/>
  <c r="I181" i="101"/>
  <c r="M181" i="101" s="1"/>
  <c r="H181" i="101"/>
  <c r="K180" i="101"/>
  <c r="I180" i="101"/>
  <c r="H180" i="101"/>
  <c r="K179" i="101"/>
  <c r="L179" i="101" s="1"/>
  <c r="I179" i="101"/>
  <c r="H179" i="101"/>
  <c r="K178" i="101"/>
  <c r="M178" i="101" s="1"/>
  <c r="I178" i="101"/>
  <c r="H178" i="101"/>
  <c r="K177" i="101"/>
  <c r="L177" i="101" s="1"/>
  <c r="I177" i="101"/>
  <c r="H177" i="101"/>
  <c r="K176" i="101"/>
  <c r="I176" i="101"/>
  <c r="H176" i="101"/>
  <c r="K175" i="101"/>
  <c r="M175" i="101" s="1"/>
  <c r="I175" i="101"/>
  <c r="H175" i="101"/>
  <c r="K174" i="101"/>
  <c r="I174" i="101"/>
  <c r="H174" i="101"/>
  <c r="K173" i="101"/>
  <c r="M173" i="101" s="1"/>
  <c r="I173" i="101"/>
  <c r="H173" i="101"/>
  <c r="K172" i="101"/>
  <c r="M172" i="101" s="1"/>
  <c r="I172" i="101"/>
  <c r="H172" i="101"/>
  <c r="K171" i="101"/>
  <c r="M171" i="101" s="1"/>
  <c r="I171" i="101"/>
  <c r="H171" i="101"/>
  <c r="K170" i="101"/>
  <c r="I170" i="101"/>
  <c r="M170" i="101" s="1"/>
  <c r="H170" i="101"/>
  <c r="K169" i="101"/>
  <c r="M169" i="101" s="1"/>
  <c r="I169" i="101"/>
  <c r="H169" i="101"/>
  <c r="K168" i="101"/>
  <c r="I168" i="101"/>
  <c r="H168" i="101"/>
  <c r="K167" i="101"/>
  <c r="I167" i="101"/>
  <c r="H167" i="101"/>
  <c r="K166" i="101"/>
  <c r="I166" i="101"/>
  <c r="H166" i="101"/>
  <c r="K165" i="101"/>
  <c r="I165" i="101"/>
  <c r="H165" i="101"/>
  <c r="L165" i="101" s="1"/>
  <c r="K164" i="101"/>
  <c r="I164" i="101"/>
  <c r="H164" i="101"/>
  <c r="L164" i="101" s="1"/>
  <c r="K163" i="101"/>
  <c r="M163" i="101" s="1"/>
  <c r="I163" i="101"/>
  <c r="H163" i="101"/>
  <c r="K162" i="101"/>
  <c r="M162" i="101" s="1"/>
  <c r="I162" i="101"/>
  <c r="H162" i="101"/>
  <c r="K161" i="101"/>
  <c r="M161" i="101" s="1"/>
  <c r="I161" i="101"/>
  <c r="H161" i="101"/>
  <c r="L161" i="101" s="1"/>
  <c r="K160" i="101"/>
  <c r="I160" i="101"/>
  <c r="M160" i="101" s="1"/>
  <c r="H160" i="101"/>
  <c r="K159" i="101"/>
  <c r="I159" i="101"/>
  <c r="H159" i="101"/>
  <c r="L159" i="101" s="1"/>
  <c r="K158" i="101"/>
  <c r="L158" i="101" s="1"/>
  <c r="I158" i="101"/>
  <c r="M158" i="101" s="1"/>
  <c r="H158" i="101"/>
  <c r="K157" i="101"/>
  <c r="M157" i="101" s="1"/>
  <c r="I157" i="101"/>
  <c r="H157" i="101"/>
  <c r="K156" i="101"/>
  <c r="I156" i="101"/>
  <c r="H156" i="101"/>
  <c r="K155" i="101"/>
  <c r="I155" i="101"/>
  <c r="H155" i="101"/>
  <c r="K154" i="101"/>
  <c r="I154" i="101"/>
  <c r="H154" i="101"/>
  <c r="K153" i="101"/>
  <c r="M153" i="101" s="1"/>
  <c r="I153" i="101"/>
  <c r="H153" i="101"/>
  <c r="K152" i="101"/>
  <c r="M152" i="101" s="1"/>
  <c r="I152" i="101"/>
  <c r="H152" i="101"/>
  <c r="K151" i="101"/>
  <c r="M151" i="101" s="1"/>
  <c r="I151" i="101"/>
  <c r="H151" i="101"/>
  <c r="L151" i="101" s="1"/>
  <c r="K150" i="101"/>
  <c r="M150" i="101" s="1"/>
  <c r="I150" i="101"/>
  <c r="H150" i="101"/>
  <c r="K149" i="101"/>
  <c r="L149" i="101" s="1"/>
  <c r="I149" i="101"/>
  <c r="H149" i="101"/>
  <c r="K148" i="101"/>
  <c r="M148" i="101" s="1"/>
  <c r="I148" i="101"/>
  <c r="H148" i="101"/>
  <c r="K147" i="101"/>
  <c r="I147" i="101"/>
  <c r="M147" i="101" s="1"/>
  <c r="H147" i="101"/>
  <c r="L147" i="101" s="1"/>
  <c r="K146" i="101"/>
  <c r="I146" i="101"/>
  <c r="H146" i="101"/>
  <c r="K145" i="101"/>
  <c r="L145" i="101" s="1"/>
  <c r="I145" i="101"/>
  <c r="H145" i="101"/>
  <c r="K144" i="101"/>
  <c r="I144" i="101"/>
  <c r="H144" i="101"/>
  <c r="K143" i="101"/>
  <c r="I143" i="101"/>
  <c r="H143" i="101"/>
  <c r="K142" i="101"/>
  <c r="M142" i="101" s="1"/>
  <c r="I142" i="101"/>
  <c r="H142" i="101"/>
  <c r="K141" i="101"/>
  <c r="I141" i="101"/>
  <c r="M141" i="101" s="1"/>
  <c r="H141" i="101"/>
  <c r="L141" i="101" s="1"/>
  <c r="K140" i="101"/>
  <c r="M140" i="101" s="1"/>
  <c r="I140" i="101"/>
  <c r="H140" i="101"/>
  <c r="K139" i="101"/>
  <c r="M139" i="101" s="1"/>
  <c r="I139" i="101"/>
  <c r="H139" i="101"/>
  <c r="M138" i="101"/>
  <c r="K138" i="101"/>
  <c r="I138" i="101"/>
  <c r="H138" i="101"/>
  <c r="M137" i="101"/>
  <c r="K137" i="101"/>
  <c r="I137" i="101"/>
  <c r="H137" i="101"/>
  <c r="K136" i="101"/>
  <c r="I136" i="101"/>
  <c r="H136" i="101"/>
  <c r="K135" i="101"/>
  <c r="M135" i="101" s="1"/>
  <c r="I135" i="101"/>
  <c r="H135" i="101"/>
  <c r="K134" i="101"/>
  <c r="M134" i="101" s="1"/>
  <c r="I134" i="101"/>
  <c r="H134" i="101"/>
  <c r="K133" i="101"/>
  <c r="I133" i="101"/>
  <c r="H133" i="101"/>
  <c r="L133" i="101" s="1"/>
  <c r="K132" i="101"/>
  <c r="M132" i="101" s="1"/>
  <c r="I132" i="101"/>
  <c r="H132" i="101"/>
  <c r="K131" i="101"/>
  <c r="M131" i="101" s="1"/>
  <c r="I131" i="101"/>
  <c r="H131" i="101"/>
  <c r="K130" i="101"/>
  <c r="M130" i="101" s="1"/>
  <c r="I130" i="101"/>
  <c r="H130" i="101"/>
  <c r="K129" i="101"/>
  <c r="I129" i="101"/>
  <c r="H129" i="101"/>
  <c r="M128" i="101"/>
  <c r="K128" i="101"/>
  <c r="I128" i="101"/>
  <c r="H128" i="101"/>
  <c r="K127" i="101"/>
  <c r="I127" i="101"/>
  <c r="H127" i="101"/>
  <c r="K126" i="101"/>
  <c r="I126" i="101"/>
  <c r="M126" i="101" s="1"/>
  <c r="H126" i="101"/>
  <c r="L126" i="101" s="1"/>
  <c r="K125" i="101"/>
  <c r="I125" i="101"/>
  <c r="H125" i="101"/>
  <c r="K124" i="101"/>
  <c r="M124" i="101" s="1"/>
  <c r="I124" i="101"/>
  <c r="H124" i="101"/>
  <c r="K123" i="101"/>
  <c r="M123" i="101" s="1"/>
  <c r="I123" i="101"/>
  <c r="H123" i="101"/>
  <c r="K122" i="101"/>
  <c r="I122" i="101"/>
  <c r="H122" i="101"/>
  <c r="K121" i="101"/>
  <c r="I121" i="101"/>
  <c r="H121" i="101"/>
  <c r="K120" i="101"/>
  <c r="I120" i="101"/>
  <c r="H120" i="101"/>
  <c r="K119" i="101"/>
  <c r="M119" i="101" s="1"/>
  <c r="I119" i="101"/>
  <c r="H119" i="101"/>
  <c r="K118" i="101"/>
  <c r="M118" i="101" s="1"/>
  <c r="I118" i="101"/>
  <c r="H118" i="101"/>
  <c r="K117" i="101"/>
  <c r="I117" i="101"/>
  <c r="M117" i="101" s="1"/>
  <c r="H117" i="101"/>
  <c r="K116" i="101"/>
  <c r="I116" i="101"/>
  <c r="H116" i="101"/>
  <c r="K115" i="101"/>
  <c r="L115" i="101" s="1"/>
  <c r="I115" i="101"/>
  <c r="H115" i="101"/>
  <c r="K114" i="101"/>
  <c r="M114" i="101" s="1"/>
  <c r="I114" i="101"/>
  <c r="H114" i="101"/>
  <c r="K113" i="101"/>
  <c r="L113" i="101" s="1"/>
  <c r="I113" i="101"/>
  <c r="H113" i="101"/>
  <c r="K112" i="101"/>
  <c r="I112" i="101"/>
  <c r="H112" i="101"/>
  <c r="K111" i="101"/>
  <c r="M111" i="101" s="1"/>
  <c r="I111" i="101"/>
  <c r="H111" i="101"/>
  <c r="K110" i="101"/>
  <c r="I110" i="101"/>
  <c r="H110" i="101"/>
  <c r="K109" i="101"/>
  <c r="M109" i="101" s="1"/>
  <c r="I109" i="101"/>
  <c r="H109" i="101"/>
  <c r="K108" i="101"/>
  <c r="M108" i="101" s="1"/>
  <c r="I108" i="101"/>
  <c r="H108" i="101"/>
  <c r="K107" i="101"/>
  <c r="M107" i="101" s="1"/>
  <c r="I107" i="101"/>
  <c r="H107" i="101"/>
  <c r="K106" i="101"/>
  <c r="I106" i="101"/>
  <c r="M106" i="101" s="1"/>
  <c r="H106" i="101"/>
  <c r="K105" i="101"/>
  <c r="L105" i="101" s="1"/>
  <c r="I105" i="101"/>
  <c r="H105" i="101"/>
  <c r="K104" i="101"/>
  <c r="I104" i="101"/>
  <c r="H104" i="101"/>
  <c r="K103" i="101"/>
  <c r="I103" i="101"/>
  <c r="H103" i="101"/>
  <c r="K102" i="101"/>
  <c r="I102" i="101"/>
  <c r="H102" i="101"/>
  <c r="K101" i="101"/>
  <c r="I101" i="101"/>
  <c r="H101" i="101"/>
  <c r="L101" i="101" s="1"/>
  <c r="K100" i="101"/>
  <c r="I100" i="101"/>
  <c r="H100" i="101"/>
  <c r="L100" i="101" s="1"/>
  <c r="K99" i="101"/>
  <c r="M99" i="101" s="1"/>
  <c r="I99" i="101"/>
  <c r="H99" i="101"/>
  <c r="K98" i="101"/>
  <c r="M98" i="101" s="1"/>
  <c r="I98" i="101"/>
  <c r="H98" i="101"/>
  <c r="K97" i="101"/>
  <c r="I97" i="101"/>
  <c r="H97" i="101"/>
  <c r="K96" i="101"/>
  <c r="I96" i="101"/>
  <c r="M96" i="101" s="1"/>
  <c r="H96" i="101"/>
  <c r="K95" i="101"/>
  <c r="I95" i="101"/>
  <c r="H95" i="101"/>
  <c r="K94" i="101"/>
  <c r="L94" i="101" s="1"/>
  <c r="I94" i="101"/>
  <c r="M94" i="101" s="1"/>
  <c r="H94" i="101"/>
  <c r="K93" i="101"/>
  <c r="M93" i="101" s="1"/>
  <c r="I93" i="101"/>
  <c r="H93" i="101"/>
  <c r="K92" i="101"/>
  <c r="I92" i="101"/>
  <c r="M92" i="101" s="1"/>
  <c r="H92" i="101"/>
  <c r="K91" i="101"/>
  <c r="I91" i="101"/>
  <c r="H91" i="101"/>
  <c r="K90" i="101"/>
  <c r="I90" i="101"/>
  <c r="H90" i="101"/>
  <c r="K89" i="101"/>
  <c r="I89" i="101"/>
  <c r="H89" i="101"/>
  <c r="K88" i="101"/>
  <c r="M88" i="101" s="1"/>
  <c r="I88" i="101"/>
  <c r="H88" i="101"/>
  <c r="K87" i="101"/>
  <c r="M87" i="101" s="1"/>
  <c r="I87" i="101"/>
  <c r="H87" i="101"/>
  <c r="L87" i="101" s="1"/>
  <c r="K86" i="101"/>
  <c r="M86" i="101" s="1"/>
  <c r="I86" i="101"/>
  <c r="H86" i="101"/>
  <c r="K85" i="101"/>
  <c r="M85" i="101" s="1"/>
  <c r="I85" i="101"/>
  <c r="H85" i="101"/>
  <c r="K84" i="101"/>
  <c r="M84" i="101" s="1"/>
  <c r="I84" i="101"/>
  <c r="H84" i="101"/>
  <c r="K83" i="101"/>
  <c r="I83" i="101"/>
  <c r="H83" i="101"/>
  <c r="K82" i="101"/>
  <c r="I82" i="101"/>
  <c r="H82" i="101"/>
  <c r="K81" i="101"/>
  <c r="L81" i="101" s="1"/>
  <c r="I81" i="101"/>
  <c r="H81" i="101"/>
  <c r="K80" i="101"/>
  <c r="I80" i="101"/>
  <c r="H80" i="101"/>
  <c r="K79" i="101"/>
  <c r="I79" i="101"/>
  <c r="H79" i="101"/>
  <c r="K78" i="101"/>
  <c r="M78" i="101" s="1"/>
  <c r="I78" i="101"/>
  <c r="H78" i="101"/>
  <c r="K77" i="101"/>
  <c r="I77" i="101"/>
  <c r="M77" i="101" s="1"/>
  <c r="H77" i="101"/>
  <c r="L77" i="101" s="1"/>
  <c r="K76" i="101"/>
  <c r="M76" i="101" s="1"/>
  <c r="I76" i="101"/>
  <c r="H76" i="101"/>
  <c r="K75" i="101"/>
  <c r="M75" i="101" s="1"/>
  <c r="I75" i="101"/>
  <c r="H75" i="101"/>
  <c r="M74" i="101"/>
  <c r="K74" i="101"/>
  <c r="I74" i="101"/>
  <c r="H74" i="101"/>
  <c r="M73" i="101"/>
  <c r="K73" i="101"/>
  <c r="I73" i="101"/>
  <c r="H73" i="101"/>
  <c r="K72" i="101"/>
  <c r="I72" i="101"/>
  <c r="H72" i="101"/>
  <c r="K71" i="101"/>
  <c r="M71" i="101" s="1"/>
  <c r="I71" i="101"/>
  <c r="H71" i="101"/>
  <c r="K70" i="101"/>
  <c r="I70" i="101"/>
  <c r="M70" i="101" s="1"/>
  <c r="H70" i="101"/>
  <c r="K69" i="101"/>
  <c r="M69" i="101" s="1"/>
  <c r="I69" i="101"/>
  <c r="H69" i="101"/>
  <c r="K68" i="101"/>
  <c r="M68" i="101" s="1"/>
  <c r="I68" i="101"/>
  <c r="H68" i="101"/>
  <c r="L68" i="101" s="1"/>
  <c r="L67" i="101"/>
  <c r="K67" i="101"/>
  <c r="M67" i="101" s="1"/>
  <c r="I67" i="101"/>
  <c r="H67" i="101"/>
  <c r="L66" i="101"/>
  <c r="K66" i="101"/>
  <c r="I66" i="101"/>
  <c r="H66" i="101"/>
  <c r="K65" i="101"/>
  <c r="I65" i="101"/>
  <c r="H65" i="101"/>
  <c r="M64" i="101"/>
  <c r="K64" i="101"/>
  <c r="I64" i="101"/>
  <c r="H64" i="101"/>
  <c r="K63" i="101"/>
  <c r="I63" i="101"/>
  <c r="H63" i="101"/>
  <c r="K62" i="101"/>
  <c r="M62" i="101" s="1"/>
  <c r="I62" i="101"/>
  <c r="H62" i="101"/>
  <c r="K61" i="101"/>
  <c r="M61" i="101" s="1"/>
  <c r="I61" i="101"/>
  <c r="H61" i="101"/>
  <c r="K60" i="101"/>
  <c r="I60" i="101"/>
  <c r="H60" i="101"/>
  <c r="K59" i="101"/>
  <c r="M59" i="101" s="1"/>
  <c r="I59" i="101"/>
  <c r="H59" i="101"/>
  <c r="K58" i="101"/>
  <c r="M58" i="101" s="1"/>
  <c r="I58" i="101"/>
  <c r="H58" i="101"/>
  <c r="K57" i="101"/>
  <c r="I57" i="101"/>
  <c r="H57" i="101"/>
  <c r="K56" i="101"/>
  <c r="M56" i="101" s="1"/>
  <c r="I56" i="101"/>
  <c r="H56" i="101"/>
  <c r="L55" i="101"/>
  <c r="K55" i="101"/>
  <c r="M55" i="101" s="1"/>
  <c r="I55" i="101"/>
  <c r="H55" i="101"/>
  <c r="K54" i="101"/>
  <c r="L54" i="101" s="1"/>
  <c r="I54" i="101"/>
  <c r="H54" i="101"/>
  <c r="K53" i="101"/>
  <c r="L53" i="101" s="1"/>
  <c r="I53" i="101"/>
  <c r="H53" i="101"/>
  <c r="K52" i="101"/>
  <c r="M52" i="101" s="1"/>
  <c r="I52" i="101"/>
  <c r="H52" i="101"/>
  <c r="K51" i="101"/>
  <c r="I51" i="101"/>
  <c r="H51" i="101"/>
  <c r="L51" i="101" s="1"/>
  <c r="K50" i="101"/>
  <c r="I50" i="101"/>
  <c r="H50" i="101"/>
  <c r="M49" i="101"/>
  <c r="K49" i="101"/>
  <c r="I49" i="101"/>
  <c r="H49" i="101"/>
  <c r="K48" i="101"/>
  <c r="I48" i="101"/>
  <c r="H48" i="101"/>
  <c r="K47" i="101"/>
  <c r="I47" i="101"/>
  <c r="H47" i="101"/>
  <c r="K46" i="101"/>
  <c r="M46" i="101" s="1"/>
  <c r="I46" i="101"/>
  <c r="H46" i="101"/>
  <c r="K45" i="101"/>
  <c r="M45" i="101" s="1"/>
  <c r="I45" i="101"/>
  <c r="H45" i="101"/>
  <c r="K44" i="101"/>
  <c r="I44" i="101"/>
  <c r="H44" i="101"/>
  <c r="K43" i="101"/>
  <c r="L43" i="101" s="1"/>
  <c r="I43" i="101"/>
  <c r="H43" i="101"/>
  <c r="M42" i="101"/>
  <c r="K42" i="101"/>
  <c r="I42" i="101"/>
  <c r="H42" i="101"/>
  <c r="K41" i="101"/>
  <c r="I41" i="101"/>
  <c r="M41" i="101" s="1"/>
  <c r="H41" i="101"/>
  <c r="K40" i="101"/>
  <c r="M40" i="101" s="1"/>
  <c r="I40" i="101"/>
  <c r="H40" i="101"/>
  <c r="K39" i="101"/>
  <c r="M39" i="101" s="1"/>
  <c r="I39" i="101"/>
  <c r="H39" i="101"/>
  <c r="M38" i="101"/>
  <c r="K38" i="101"/>
  <c r="I38" i="101"/>
  <c r="H38" i="101"/>
  <c r="K37" i="101"/>
  <c r="I37" i="101"/>
  <c r="H37" i="101"/>
  <c r="K36" i="101"/>
  <c r="I36" i="101"/>
  <c r="H36" i="101"/>
  <c r="L35" i="101"/>
  <c r="K35" i="101"/>
  <c r="I35" i="101"/>
  <c r="H35" i="101"/>
  <c r="K34" i="101"/>
  <c r="M34" i="101" s="1"/>
  <c r="I34" i="101"/>
  <c r="H34" i="101"/>
  <c r="K33" i="101"/>
  <c r="I33" i="101"/>
  <c r="H33" i="101"/>
  <c r="K32" i="101"/>
  <c r="M32" i="101" s="1"/>
  <c r="I32" i="101"/>
  <c r="H32" i="101"/>
  <c r="K31" i="101"/>
  <c r="M31" i="101" s="1"/>
  <c r="I31" i="101"/>
  <c r="H31" i="101"/>
  <c r="L30" i="101"/>
  <c r="K30" i="101"/>
  <c r="I30" i="101"/>
  <c r="M30" i="101" s="1"/>
  <c r="H30" i="101"/>
  <c r="K29" i="101"/>
  <c r="M29" i="101" s="1"/>
  <c r="I29" i="101"/>
  <c r="H29" i="101"/>
  <c r="K28" i="101"/>
  <c r="I28" i="101"/>
  <c r="H28" i="101"/>
  <c r="K27" i="101"/>
  <c r="I27" i="101"/>
  <c r="H27" i="101"/>
  <c r="K26" i="101"/>
  <c r="M26" i="101" s="1"/>
  <c r="I26" i="101"/>
  <c r="H26" i="101"/>
  <c r="K25" i="101"/>
  <c r="M25" i="101" s="1"/>
  <c r="I25" i="101"/>
  <c r="H25" i="101"/>
  <c r="K24" i="101"/>
  <c r="I24" i="101"/>
  <c r="H24" i="101"/>
  <c r="K23" i="101"/>
  <c r="M23" i="101" s="1"/>
  <c r="I23" i="101"/>
  <c r="H23" i="101"/>
  <c r="L23" i="101" s="1"/>
  <c r="M22" i="101"/>
  <c r="K22" i="101"/>
  <c r="I22" i="101"/>
  <c r="H22" i="101"/>
  <c r="L22" i="101" s="1"/>
  <c r="K21" i="101"/>
  <c r="L21" i="101" s="1"/>
  <c r="I21" i="101"/>
  <c r="H21" i="101"/>
  <c r="K20" i="101"/>
  <c r="I20" i="101"/>
  <c r="H20" i="101"/>
  <c r="K19" i="101"/>
  <c r="I19" i="101"/>
  <c r="H19" i="101"/>
  <c r="L19" i="101" s="1"/>
  <c r="K18" i="101"/>
  <c r="M18" i="101" s="1"/>
  <c r="I18" i="101"/>
  <c r="H18" i="101"/>
  <c r="K17" i="101"/>
  <c r="L17" i="101" s="1"/>
  <c r="I17" i="101"/>
  <c r="H17" i="101"/>
  <c r="K16" i="101"/>
  <c r="M16" i="101" s="1"/>
  <c r="I16" i="101"/>
  <c r="H16" i="101"/>
  <c r="K15" i="101"/>
  <c r="M15" i="101" s="1"/>
  <c r="I15" i="101"/>
  <c r="H15" i="101"/>
  <c r="K14" i="101"/>
  <c r="M14" i="101" s="1"/>
  <c r="I14" i="101"/>
  <c r="H14" i="101"/>
  <c r="M13" i="101"/>
  <c r="K13" i="101"/>
  <c r="I13" i="101"/>
  <c r="H13" i="101"/>
  <c r="L13" i="101" s="1"/>
  <c r="K12" i="101"/>
  <c r="L12" i="101" s="1"/>
  <c r="I12" i="101"/>
  <c r="H12" i="101"/>
  <c r="K11" i="101"/>
  <c r="I11" i="101"/>
  <c r="H11" i="101"/>
  <c r="K10" i="101"/>
  <c r="I10" i="101"/>
  <c r="M10" i="101" s="1"/>
  <c r="H10" i="101"/>
  <c r="M9" i="101"/>
  <c r="K9" i="101"/>
  <c r="L9" i="101" s="1"/>
  <c r="I9" i="101"/>
  <c r="H9" i="101"/>
  <c r="K8" i="101"/>
  <c r="M8" i="101" s="1"/>
  <c r="I8" i="101"/>
  <c r="H8" i="101"/>
  <c r="K7" i="101"/>
  <c r="M7" i="101" s="1"/>
  <c r="I7" i="101"/>
  <c r="H7" i="101"/>
  <c r="K6" i="101"/>
  <c r="I6" i="101"/>
  <c r="M6" i="101" s="1"/>
  <c r="H6" i="101"/>
  <c r="K5" i="101"/>
  <c r="I5" i="101"/>
  <c r="H5" i="101"/>
  <c r="L5" i="101" s="1"/>
  <c r="K4" i="101"/>
  <c r="I4" i="101"/>
  <c r="H4" i="101"/>
  <c r="L4" i="101" s="1"/>
  <c r="K3" i="101"/>
  <c r="M3" i="101" s="1"/>
  <c r="I3" i="101"/>
  <c r="H3" i="101"/>
  <c r="J1" i="101"/>
  <c r="M168" i="101" l="1"/>
  <c r="M186" i="101"/>
  <c r="M195" i="101"/>
  <c r="M204" i="101"/>
  <c r="L231" i="101"/>
  <c r="M249" i="101"/>
  <c r="L258" i="101"/>
  <c r="M277" i="101"/>
  <c r="M313" i="101"/>
  <c r="M379" i="101"/>
  <c r="M426" i="101"/>
  <c r="M455" i="101"/>
  <c r="M465" i="101"/>
  <c r="M5" i="101"/>
  <c r="L41" i="101"/>
  <c r="M50" i="101"/>
  <c r="L86" i="101"/>
  <c r="M95" i="101"/>
  <c r="L150" i="101"/>
  <c r="M159" i="101"/>
  <c r="L169" i="101"/>
  <c r="L195" i="101"/>
  <c r="L222" i="101"/>
  <c r="L241" i="101"/>
  <c r="M268" i="101"/>
  <c r="M295" i="101"/>
  <c r="L342" i="101"/>
  <c r="M351" i="101"/>
  <c r="L361" i="101"/>
  <c r="M475" i="101"/>
  <c r="M177" i="101"/>
  <c r="L268" i="101"/>
  <c r="L305" i="101"/>
  <c r="L437" i="101"/>
  <c r="L6" i="101"/>
  <c r="M33" i="101"/>
  <c r="M51" i="101"/>
  <c r="M60" i="101"/>
  <c r="L69" i="101"/>
  <c r="L96" i="101"/>
  <c r="M105" i="101"/>
  <c r="L132" i="101"/>
  <c r="L160" i="101"/>
  <c r="M196" i="101"/>
  <c r="M205" i="101"/>
  <c r="L250" i="101"/>
  <c r="L278" i="101"/>
  <c r="M314" i="101"/>
  <c r="M352" i="101"/>
  <c r="M372" i="101"/>
  <c r="L409" i="101"/>
  <c r="L418" i="101"/>
  <c r="L457" i="101"/>
  <c r="M104" i="101"/>
  <c r="L33" i="101"/>
  <c r="L42" i="101"/>
  <c r="L60" i="101"/>
  <c r="M115" i="101"/>
  <c r="M179" i="101"/>
  <c r="M188" i="101"/>
  <c r="L269" i="101"/>
  <c r="L362" i="101"/>
  <c r="M381" i="101"/>
  <c r="M428" i="101"/>
  <c r="L131" i="101"/>
  <c r="M24" i="101"/>
  <c r="L70" i="101"/>
  <c r="M97" i="101"/>
  <c r="L106" i="101"/>
  <c r="M133" i="101"/>
  <c r="L170" i="101"/>
  <c r="M206" i="101"/>
  <c r="L215" i="101"/>
  <c r="M224" i="101"/>
  <c r="M233" i="101"/>
  <c r="M243" i="101"/>
  <c r="L260" i="101"/>
  <c r="M315" i="101"/>
  <c r="M353" i="101"/>
  <c r="M419" i="101"/>
  <c r="L438" i="101"/>
  <c r="L97" i="101"/>
  <c r="L297" i="101"/>
  <c r="L401" i="101"/>
  <c r="L458" i="101"/>
  <c r="L34" i="101"/>
  <c r="M79" i="101"/>
  <c r="M116" i="101"/>
  <c r="M125" i="101"/>
  <c r="M143" i="101"/>
  <c r="M180" i="101"/>
  <c r="L225" i="101"/>
  <c r="L252" i="101"/>
  <c r="M270" i="101"/>
  <c r="L279" i="101"/>
  <c r="M288" i="101"/>
  <c r="M297" i="101"/>
  <c r="M307" i="101"/>
  <c r="M325" i="101"/>
  <c r="M335" i="101"/>
  <c r="M363" i="101"/>
  <c r="M401" i="101"/>
  <c r="M429" i="101"/>
  <c r="M448" i="101"/>
  <c r="M458" i="101"/>
  <c r="M468" i="101"/>
  <c r="L478" i="101"/>
  <c r="M17" i="101"/>
  <c r="M35" i="101"/>
  <c r="M44" i="101"/>
  <c r="M53" i="101"/>
  <c r="L62" i="101"/>
  <c r="M80" i="101"/>
  <c r="M89" i="101"/>
  <c r="L98" i="101"/>
  <c r="L117" i="101"/>
  <c r="M144" i="101"/>
  <c r="L162" i="101"/>
  <c r="L181" i="101"/>
  <c r="L217" i="101"/>
  <c r="M244" i="101"/>
  <c r="M271" i="101"/>
  <c r="M289" i="101"/>
  <c r="L298" i="101"/>
  <c r="M308" i="101"/>
  <c r="M326" i="101"/>
  <c r="M336" i="101"/>
  <c r="L364" i="101"/>
  <c r="M402" i="101"/>
  <c r="M411" i="101"/>
  <c r="L420" i="101"/>
  <c r="M430" i="101"/>
  <c r="M439" i="101"/>
  <c r="L449" i="101"/>
  <c r="L469" i="101"/>
  <c r="L89" i="101"/>
  <c r="M217" i="101"/>
  <c r="M253" i="101"/>
  <c r="L450" i="101"/>
  <c r="M459" i="101"/>
  <c r="L26" i="101"/>
  <c r="M412" i="101"/>
  <c r="M113" i="101"/>
  <c r="M450" i="101"/>
  <c r="M479" i="101"/>
  <c r="M36" i="101"/>
  <c r="M136" i="101"/>
  <c r="M145" i="101"/>
  <c r="M154" i="101"/>
  <c r="L163" i="101"/>
  <c r="L209" i="101"/>
  <c r="M245" i="101"/>
  <c r="M263" i="101"/>
  <c r="M281" i="101"/>
  <c r="M290" i="101"/>
  <c r="M299" i="101"/>
  <c r="M309" i="101"/>
  <c r="M337" i="101"/>
  <c r="M346" i="101"/>
  <c r="M460" i="101"/>
  <c r="L470" i="101"/>
  <c r="M122" i="101"/>
  <c r="M54" i="101"/>
  <c r="L263" i="101"/>
  <c r="L290" i="101"/>
  <c r="M384" i="101"/>
  <c r="M72" i="101"/>
  <c r="L118" i="101"/>
  <c r="L10" i="101"/>
  <c r="M19" i="101"/>
  <c r="L28" i="101"/>
  <c r="L37" i="101"/>
  <c r="L109" i="101"/>
  <c r="L128" i="101"/>
  <c r="L173" i="101"/>
  <c r="M191" i="101"/>
  <c r="M200" i="101"/>
  <c r="L218" i="101"/>
  <c r="M227" i="101"/>
  <c r="L254" i="101"/>
  <c r="L273" i="101"/>
  <c r="M328" i="101"/>
  <c r="L356" i="101"/>
  <c r="M366" i="101"/>
  <c r="M404" i="101"/>
  <c r="M413" i="101"/>
  <c r="M422" i="101"/>
  <c r="M432" i="101"/>
  <c r="M441" i="101"/>
  <c r="M451" i="101"/>
  <c r="M480" i="101"/>
  <c r="M81" i="101"/>
  <c r="M28" i="101"/>
  <c r="M37" i="101"/>
  <c r="L64" i="101"/>
  <c r="L73" i="101"/>
  <c r="M82" i="101"/>
  <c r="M91" i="101"/>
  <c r="M100" i="101"/>
  <c r="L137" i="101"/>
  <c r="M146" i="101"/>
  <c r="M155" i="101"/>
  <c r="M164" i="101"/>
  <c r="M273" i="101"/>
  <c r="L282" i="101"/>
  <c r="M300" i="101"/>
  <c r="M338" i="101"/>
  <c r="M347" i="101"/>
  <c r="L357" i="101"/>
  <c r="L375" i="101"/>
  <c r="L423" i="101"/>
  <c r="L451" i="101"/>
  <c r="M461" i="101"/>
  <c r="M127" i="101"/>
  <c r="M442" i="101"/>
  <c r="L471" i="101"/>
  <c r="L36" i="101"/>
  <c r="L442" i="101"/>
  <c r="M471" i="101"/>
  <c r="M481" i="101"/>
  <c r="L99" i="101"/>
  <c r="L11" i="101"/>
  <c r="M20" i="101"/>
  <c r="M83" i="101"/>
  <c r="L92" i="101"/>
  <c r="M110" i="101"/>
  <c r="L119" i="101"/>
  <c r="L129" i="101"/>
  <c r="M156" i="101"/>
  <c r="M174" i="101"/>
  <c r="L183" i="101"/>
  <c r="M192" i="101"/>
  <c r="M201" i="101"/>
  <c r="M219" i="101"/>
  <c r="L228" i="101"/>
  <c r="M255" i="101"/>
  <c r="M274" i="101"/>
  <c r="M301" i="101"/>
  <c r="M329" i="101"/>
  <c r="L339" i="101"/>
  <c r="M348" i="101"/>
  <c r="M395" i="101"/>
  <c r="M405" i="101"/>
  <c r="L414" i="101"/>
  <c r="M433" i="101"/>
  <c r="M452" i="101"/>
  <c r="M462" i="101"/>
  <c r="L38" i="101"/>
  <c r="M47" i="101"/>
  <c r="M65" i="101"/>
  <c r="L74" i="101"/>
  <c r="M101" i="101"/>
  <c r="M129" i="101"/>
  <c r="L138" i="101"/>
  <c r="M165" i="101"/>
  <c r="M211" i="101"/>
  <c r="L229" i="101"/>
  <c r="L265" i="101"/>
  <c r="M283" i="101"/>
  <c r="M292" i="101"/>
  <c r="M376" i="101"/>
  <c r="M386" i="101"/>
  <c r="L452" i="101"/>
  <c r="L45" i="101"/>
  <c r="M193" i="101"/>
  <c r="M340" i="101"/>
  <c r="M396" i="101"/>
  <c r="M482" i="101"/>
  <c r="L266" i="101"/>
  <c r="L293" i="101"/>
  <c r="M302" i="101"/>
  <c r="L311" i="101"/>
  <c r="L425" i="101"/>
  <c r="L3" i="101"/>
  <c r="M12" i="101"/>
  <c r="M21" i="101"/>
  <c r="M48" i="101"/>
  <c r="M66" i="101"/>
  <c r="L85" i="101"/>
  <c r="M102" i="101"/>
  <c r="M120" i="101"/>
  <c r="M166" i="101"/>
  <c r="M184" i="101"/>
  <c r="M202" i="101"/>
  <c r="M212" i="101"/>
  <c r="L220" i="101"/>
  <c r="M284" i="101"/>
  <c r="M321" i="101"/>
  <c r="M330" i="101"/>
  <c r="M377" i="101"/>
  <c r="M415" i="101"/>
  <c r="M444" i="101"/>
  <c r="M453" i="101"/>
  <c r="M90" i="101"/>
  <c r="M27" i="101"/>
  <c r="M57" i="101"/>
  <c r="M112" i="101"/>
  <c r="L130" i="101"/>
  <c r="M176" i="101"/>
  <c r="M194" i="101"/>
  <c r="M230" i="101"/>
  <c r="M257" i="101"/>
  <c r="M276" i="101"/>
  <c r="M303" i="101"/>
  <c r="M369" i="101"/>
  <c r="M397" i="101"/>
  <c r="M435" i="101"/>
  <c r="M464" i="101"/>
  <c r="M63" i="101"/>
  <c r="M4" i="101"/>
  <c r="L49" i="101"/>
  <c r="M103" i="101"/>
  <c r="M121" i="101"/>
  <c r="M149" i="101"/>
  <c r="M167" i="101"/>
  <c r="M185" i="101"/>
  <c r="L194" i="101"/>
  <c r="M203" i="101"/>
  <c r="L213" i="101"/>
  <c r="M248" i="101"/>
  <c r="M285" i="101"/>
  <c r="M312" i="101"/>
  <c r="M331" i="101"/>
  <c r="M341" i="101"/>
  <c r="M378" i="101"/>
  <c r="M416" i="101"/>
  <c r="M445" i="101"/>
  <c r="M454" i="101"/>
  <c r="M474" i="101"/>
  <c r="L249" i="101"/>
  <c r="L313" i="101"/>
  <c r="L445" i="101"/>
  <c r="L474" i="101"/>
  <c r="L75" i="101"/>
  <c r="L107" i="101"/>
  <c r="L139" i="101"/>
  <c r="L171" i="101"/>
  <c r="L203" i="101"/>
  <c r="L235" i="101"/>
  <c r="L267" i="101"/>
  <c r="L299" i="101"/>
  <c r="L331" i="101"/>
  <c r="L363" i="101"/>
  <c r="L395" i="101"/>
  <c r="L427" i="101"/>
  <c r="L459" i="101"/>
  <c r="M11" i="101"/>
  <c r="L24" i="101"/>
  <c r="M43" i="101"/>
  <c r="L56" i="101"/>
  <c r="L88" i="101"/>
  <c r="L120" i="101"/>
  <c r="L152" i="101"/>
  <c r="L184" i="101"/>
  <c r="L216" i="101"/>
  <c r="L248" i="101"/>
  <c r="L280" i="101"/>
  <c r="L312" i="101"/>
  <c r="L344" i="101"/>
  <c r="L376" i="101"/>
  <c r="L408" i="101"/>
  <c r="L440" i="101"/>
  <c r="L472" i="101"/>
  <c r="L261" i="101"/>
  <c r="L325" i="101"/>
  <c r="L389" i="101"/>
  <c r="L421" i="101"/>
  <c r="L453" i="101"/>
  <c r="L18" i="101"/>
  <c r="L50" i="101"/>
  <c r="L82" i="101"/>
  <c r="L114" i="101"/>
  <c r="L146" i="101"/>
  <c r="L178" i="101"/>
  <c r="L210" i="101"/>
  <c r="L242" i="101"/>
  <c r="L274" i="101"/>
  <c r="L306" i="101"/>
  <c r="L338" i="101"/>
  <c r="L370" i="101"/>
  <c r="L402" i="101"/>
  <c r="L434" i="101"/>
  <c r="L466" i="101"/>
  <c r="L31" i="101"/>
  <c r="L63" i="101"/>
  <c r="L95" i="101"/>
  <c r="L127" i="101"/>
  <c r="L191" i="101"/>
  <c r="L223" i="101"/>
  <c r="L255" i="101"/>
  <c r="L287" i="101"/>
  <c r="L319" i="101"/>
  <c r="L351" i="101"/>
  <c r="L383" i="101"/>
  <c r="L415" i="101"/>
  <c r="L447" i="101"/>
  <c r="L479" i="101"/>
  <c r="L44" i="101"/>
  <c r="L76" i="101"/>
  <c r="L108" i="101"/>
  <c r="L140" i="101"/>
  <c r="L172" i="101"/>
  <c r="L204" i="101"/>
  <c r="L236" i="101"/>
  <c r="L300" i="101"/>
  <c r="L460" i="101"/>
  <c r="L25" i="101"/>
  <c r="L57" i="101"/>
  <c r="L121" i="101"/>
  <c r="L153" i="101"/>
  <c r="L473" i="101"/>
  <c r="L102" i="101"/>
  <c r="L134" i="101"/>
  <c r="L166" i="101"/>
  <c r="L198" i="101"/>
  <c r="L230" i="101"/>
  <c r="L262" i="101"/>
  <c r="L294" i="101"/>
  <c r="L326" i="101"/>
  <c r="L358" i="101"/>
  <c r="L390" i="101"/>
  <c r="L422" i="101"/>
  <c r="L454" i="101"/>
  <c r="L83" i="101"/>
  <c r="L211" i="101"/>
  <c r="L275" i="101"/>
  <c r="L307" i="101"/>
  <c r="L371" i="101"/>
  <c r="L403" i="101"/>
  <c r="L435" i="101"/>
  <c r="L467" i="101"/>
  <c r="L32" i="101"/>
  <c r="L256" i="101"/>
  <c r="L288" i="101"/>
  <c r="L320" i="101"/>
  <c r="L352" i="101"/>
  <c r="L384" i="101"/>
  <c r="L416" i="101"/>
  <c r="L448" i="101"/>
  <c r="L480" i="101"/>
  <c r="L301" i="101"/>
  <c r="L333" i="101"/>
  <c r="L365" i="101"/>
  <c r="L397" i="101"/>
  <c r="L429" i="101"/>
  <c r="L461" i="101"/>
  <c r="L58" i="101"/>
  <c r="L90" i="101"/>
  <c r="L122" i="101"/>
  <c r="L154" i="101"/>
  <c r="L186" i="101"/>
  <c r="L346" i="101"/>
  <c r="L378" i="101"/>
  <c r="L7" i="101"/>
  <c r="L39" i="101"/>
  <c r="L71" i="101"/>
  <c r="L103" i="101"/>
  <c r="L135" i="101"/>
  <c r="L167" i="101"/>
  <c r="L327" i="101"/>
  <c r="L359" i="101"/>
  <c r="L391" i="101"/>
  <c r="L455" i="101"/>
  <c r="L20" i="101"/>
  <c r="L52" i="101"/>
  <c r="L84" i="101"/>
  <c r="L116" i="101"/>
  <c r="L148" i="101"/>
  <c r="L180" i="101"/>
  <c r="L212" i="101"/>
  <c r="L244" i="101"/>
  <c r="L276" i="101"/>
  <c r="L308" i="101"/>
  <c r="L404" i="101"/>
  <c r="L436" i="101"/>
  <c r="L468" i="101"/>
  <c r="L65" i="101"/>
  <c r="L257" i="101"/>
  <c r="L353" i="101"/>
  <c r="L385" i="101"/>
  <c r="L481" i="101"/>
  <c r="L14" i="101"/>
  <c r="L46" i="101"/>
  <c r="L78" i="101"/>
  <c r="L110" i="101"/>
  <c r="L142" i="101"/>
  <c r="L174" i="101"/>
  <c r="L206" i="101"/>
  <c r="L238" i="101"/>
  <c r="L270" i="101"/>
  <c r="L302" i="101"/>
  <c r="L334" i="101"/>
  <c r="L366" i="101"/>
  <c r="L398" i="101"/>
  <c r="L430" i="101"/>
  <c r="L462" i="101"/>
  <c r="L27" i="101"/>
  <c r="L59" i="101"/>
  <c r="L91" i="101"/>
  <c r="L123" i="101"/>
  <c r="L155" i="101"/>
  <c r="L187" i="101"/>
  <c r="L219" i="101"/>
  <c r="L251" i="101"/>
  <c r="L283" i="101"/>
  <c r="L315" i="101"/>
  <c r="L347" i="101"/>
  <c r="L379" i="101"/>
  <c r="L411" i="101"/>
  <c r="L443" i="101"/>
  <c r="L475" i="101"/>
  <c r="L8" i="101"/>
  <c r="L40" i="101"/>
  <c r="L72" i="101"/>
  <c r="L104" i="101"/>
  <c r="L136" i="101"/>
  <c r="L168" i="101"/>
  <c r="L200" i="101"/>
  <c r="L232" i="101"/>
  <c r="L264" i="101"/>
  <c r="L296" i="101"/>
  <c r="L328" i="101"/>
  <c r="L360" i="101"/>
  <c r="L392" i="101"/>
  <c r="L424" i="101"/>
  <c r="L456" i="101"/>
  <c r="K1" i="101"/>
  <c r="L482" i="101"/>
  <c r="L15" i="101"/>
  <c r="L47" i="101"/>
  <c r="L79" i="101"/>
  <c r="L111" i="101"/>
  <c r="L143" i="101"/>
  <c r="L175" i="101"/>
  <c r="L207" i="101"/>
  <c r="L239" i="101"/>
  <c r="L271" i="101"/>
  <c r="L303" i="101"/>
  <c r="L335" i="101"/>
  <c r="L367" i="101"/>
  <c r="L399" i="101"/>
  <c r="L431" i="101"/>
  <c r="L463" i="101"/>
  <c r="L124" i="101"/>
  <c r="L156" i="101"/>
  <c r="L316" i="101"/>
  <c r="L348" i="101"/>
  <c r="L380" i="101"/>
  <c r="L227" i="101"/>
  <c r="L259" i="101"/>
  <c r="L291" i="101"/>
  <c r="L323" i="101"/>
  <c r="L355" i="101"/>
  <c r="L387" i="101"/>
  <c r="L483" i="101"/>
  <c r="L16" i="101"/>
  <c r="L48" i="101"/>
  <c r="L80" i="101"/>
  <c r="L112" i="101"/>
  <c r="L144" i="101"/>
  <c r="L176" i="101"/>
  <c r="L208" i="101"/>
  <c r="L240" i="101"/>
  <c r="L272" i="101"/>
  <c r="L304" i="101"/>
  <c r="L336" i="101"/>
  <c r="L368" i="101"/>
  <c r="L400" i="101"/>
  <c r="L432" i="101"/>
  <c r="L464" i="101"/>
  <c r="L29" i="101"/>
  <c r="L61" i="101"/>
  <c r="L93" i="101"/>
  <c r="L125" i="101"/>
  <c r="L157" i="101"/>
  <c r="L317" i="101"/>
  <c r="L349" i="101"/>
  <c r="L413" i="101"/>
  <c r="L484" i="101"/>
  <c r="M1" i="101" l="1"/>
  <c r="L1" i="101"/>
  <c r="F26" i="1" l="1"/>
  <c r="E26" i="1"/>
  <c r="D26" i="1"/>
  <c r="C26" i="1"/>
  <c r="K26" i="100"/>
  <c r="M26" i="100" s="1"/>
  <c r="I26" i="100"/>
  <c r="H26" i="100"/>
  <c r="K25" i="100"/>
  <c r="I25" i="100"/>
  <c r="H25" i="100"/>
  <c r="K24" i="100"/>
  <c r="I24" i="100"/>
  <c r="H24" i="100"/>
  <c r="K23" i="100"/>
  <c r="I23" i="100"/>
  <c r="H23" i="100"/>
  <c r="K22" i="100"/>
  <c r="I22" i="100"/>
  <c r="H22" i="100"/>
  <c r="K21" i="100"/>
  <c r="M21" i="100" s="1"/>
  <c r="I21" i="100"/>
  <c r="H21" i="100"/>
  <c r="K20" i="100"/>
  <c r="M20" i="100" s="1"/>
  <c r="I20" i="100"/>
  <c r="H20" i="100"/>
  <c r="K19" i="100"/>
  <c r="I19" i="100"/>
  <c r="M19" i="100" s="1"/>
  <c r="H19" i="100"/>
  <c r="K18" i="100"/>
  <c r="I18" i="100"/>
  <c r="H18" i="100"/>
  <c r="K17" i="100"/>
  <c r="I17" i="100"/>
  <c r="H17" i="100"/>
  <c r="K16" i="100"/>
  <c r="L16" i="100" s="1"/>
  <c r="I16" i="100"/>
  <c r="H16" i="100"/>
  <c r="K15" i="100"/>
  <c r="L15" i="100" s="1"/>
  <c r="I15" i="100"/>
  <c r="H15" i="100"/>
  <c r="K14" i="100"/>
  <c r="I14" i="100"/>
  <c r="M14" i="100" s="1"/>
  <c r="H14" i="100"/>
  <c r="K13" i="100"/>
  <c r="I13" i="100"/>
  <c r="H13" i="100"/>
  <c r="K12" i="100"/>
  <c r="L12" i="100" s="1"/>
  <c r="I12" i="100"/>
  <c r="H12" i="100"/>
  <c r="K11" i="100"/>
  <c r="I11" i="100"/>
  <c r="H11" i="100"/>
  <c r="K10" i="100"/>
  <c r="I10" i="100"/>
  <c r="H10" i="100"/>
  <c r="K9" i="100"/>
  <c r="L9" i="100" s="1"/>
  <c r="I9" i="100"/>
  <c r="H9" i="100"/>
  <c r="K8" i="100"/>
  <c r="L8" i="100" s="1"/>
  <c r="I8" i="100"/>
  <c r="H8" i="100"/>
  <c r="K7" i="100"/>
  <c r="I7" i="100"/>
  <c r="H7" i="100"/>
  <c r="K6" i="100"/>
  <c r="M6" i="100" s="1"/>
  <c r="I6" i="100"/>
  <c r="H6" i="100"/>
  <c r="K5" i="100"/>
  <c r="M5" i="100" s="1"/>
  <c r="I5" i="100"/>
  <c r="H5" i="100"/>
  <c r="K4" i="100"/>
  <c r="I4" i="100"/>
  <c r="H4" i="100"/>
  <c r="K3" i="100"/>
  <c r="L3" i="100" s="1"/>
  <c r="I3" i="100"/>
  <c r="H3" i="100"/>
  <c r="J1" i="100"/>
  <c r="L20" i="100" l="1"/>
  <c r="M22" i="100"/>
  <c r="M18" i="100"/>
  <c r="L19" i="100"/>
  <c r="M10" i="100"/>
  <c r="M11" i="100"/>
  <c r="M12" i="100"/>
  <c r="M13" i="100"/>
  <c r="L23" i="100"/>
  <c r="M4" i="100"/>
  <c r="M24" i="100"/>
  <c r="L7" i="100"/>
  <c r="M7" i="100"/>
  <c r="L14" i="100"/>
  <c r="M17" i="100"/>
  <c r="M25" i="100"/>
  <c r="K1" i="100"/>
  <c r="M3" i="100"/>
  <c r="L17" i="100"/>
  <c r="L4" i="100"/>
  <c r="L1" i="100" s="1"/>
  <c r="L11" i="100"/>
  <c r="M8" i="100"/>
  <c r="L10" i="100"/>
  <c r="L24" i="100"/>
  <c r="L5" i="100"/>
  <c r="L21" i="100"/>
  <c r="M15" i="100"/>
  <c r="L18" i="100"/>
  <c r="M9" i="100"/>
  <c r="L25" i="100"/>
  <c r="L6" i="100"/>
  <c r="L22" i="100"/>
  <c r="L13" i="100"/>
  <c r="M16" i="100"/>
  <c r="M23" i="100"/>
  <c r="L26" i="100"/>
  <c r="M1" i="100" l="1"/>
  <c r="K51" i="99" l="1"/>
  <c r="I51" i="99"/>
  <c r="M51" i="99" s="1"/>
  <c r="H51" i="99"/>
  <c r="K50" i="99"/>
  <c r="I50" i="99"/>
  <c r="H50" i="99"/>
  <c r="K49" i="99"/>
  <c r="I49" i="99"/>
  <c r="H49" i="99"/>
  <c r="K48" i="99"/>
  <c r="I48" i="99"/>
  <c r="H48" i="99"/>
  <c r="K47" i="99"/>
  <c r="I47" i="99"/>
  <c r="H47" i="99"/>
  <c r="L47" i="99" s="1"/>
  <c r="K46" i="99"/>
  <c r="I46" i="99"/>
  <c r="H46" i="99"/>
  <c r="K45" i="99"/>
  <c r="I45" i="99"/>
  <c r="M45" i="99" s="1"/>
  <c r="H45" i="99"/>
  <c r="L45" i="99" s="1"/>
  <c r="K44" i="99"/>
  <c r="I44" i="99"/>
  <c r="M44" i="99" s="1"/>
  <c r="H44" i="99"/>
  <c r="K43" i="99"/>
  <c r="M43" i="99" s="1"/>
  <c r="I43" i="99"/>
  <c r="H43" i="99"/>
  <c r="K42" i="99"/>
  <c r="I42" i="99"/>
  <c r="H42" i="99"/>
  <c r="K41" i="99"/>
  <c r="M41" i="99" s="1"/>
  <c r="I41" i="99"/>
  <c r="H41" i="99"/>
  <c r="K40" i="99"/>
  <c r="L40" i="99" s="1"/>
  <c r="I40" i="99"/>
  <c r="H40" i="99"/>
  <c r="K39" i="99"/>
  <c r="M39" i="99" s="1"/>
  <c r="I39" i="99"/>
  <c r="H39" i="99"/>
  <c r="K38" i="99"/>
  <c r="M38" i="99" s="1"/>
  <c r="I38" i="99"/>
  <c r="H38" i="99"/>
  <c r="K37" i="99"/>
  <c r="I37" i="99"/>
  <c r="H37" i="99"/>
  <c r="K36" i="99"/>
  <c r="I36" i="99"/>
  <c r="H36" i="99"/>
  <c r="K35" i="99"/>
  <c r="I35" i="99"/>
  <c r="H35" i="99"/>
  <c r="K34" i="99"/>
  <c r="I34" i="99"/>
  <c r="H34" i="99"/>
  <c r="K33" i="99"/>
  <c r="I33" i="99"/>
  <c r="H33" i="99"/>
  <c r="M32" i="99"/>
  <c r="L32" i="99"/>
  <c r="K32" i="99"/>
  <c r="I32" i="99"/>
  <c r="H32" i="99"/>
  <c r="K31" i="99"/>
  <c r="I31" i="99"/>
  <c r="M31" i="99" s="1"/>
  <c r="H31" i="99"/>
  <c r="K30" i="99"/>
  <c r="I30" i="99"/>
  <c r="M30" i="99" s="1"/>
  <c r="H30" i="99"/>
  <c r="K29" i="99"/>
  <c r="I29" i="99"/>
  <c r="H29" i="99"/>
  <c r="K28" i="99"/>
  <c r="I28" i="99"/>
  <c r="H28" i="99"/>
  <c r="K27" i="99"/>
  <c r="I27" i="99"/>
  <c r="H27" i="99"/>
  <c r="K26" i="99"/>
  <c r="I26" i="99"/>
  <c r="H26" i="99"/>
  <c r="K25" i="99"/>
  <c r="I25" i="99"/>
  <c r="H25" i="99"/>
  <c r="K24" i="99"/>
  <c r="M24" i="99" s="1"/>
  <c r="I24" i="99"/>
  <c r="H24" i="99"/>
  <c r="K23" i="99"/>
  <c r="I23" i="99"/>
  <c r="H23" i="99"/>
  <c r="K22" i="99"/>
  <c r="I22" i="99"/>
  <c r="H22" i="99"/>
  <c r="K21" i="99"/>
  <c r="M21" i="99" s="1"/>
  <c r="I21" i="99"/>
  <c r="H21" i="99"/>
  <c r="L21" i="99" s="1"/>
  <c r="K20" i="99"/>
  <c r="M20" i="99" s="1"/>
  <c r="I20" i="99"/>
  <c r="H20" i="99"/>
  <c r="L20" i="99" s="1"/>
  <c r="K19" i="99"/>
  <c r="M19" i="99" s="1"/>
  <c r="I19" i="99"/>
  <c r="H19" i="99"/>
  <c r="K18" i="99"/>
  <c r="I18" i="99"/>
  <c r="H18" i="99"/>
  <c r="K17" i="99"/>
  <c r="I17" i="99"/>
  <c r="H17" i="99"/>
  <c r="K16" i="99"/>
  <c r="I16" i="99"/>
  <c r="H16" i="99"/>
  <c r="K15" i="99"/>
  <c r="I15" i="99"/>
  <c r="H15" i="99"/>
  <c r="K14" i="99"/>
  <c r="I14" i="99"/>
  <c r="H14" i="99"/>
  <c r="K13" i="99"/>
  <c r="M13" i="99" s="1"/>
  <c r="I13" i="99"/>
  <c r="H13" i="99"/>
  <c r="K12" i="99"/>
  <c r="M12" i="99" s="1"/>
  <c r="I12" i="99"/>
  <c r="H12" i="99"/>
  <c r="K11" i="99"/>
  <c r="L11" i="99" s="1"/>
  <c r="I11" i="99"/>
  <c r="M11" i="99" s="1"/>
  <c r="H11" i="99"/>
  <c r="K10" i="99"/>
  <c r="I10" i="99"/>
  <c r="M10" i="99" s="1"/>
  <c r="H10" i="99"/>
  <c r="L10" i="99" s="1"/>
  <c r="K9" i="99"/>
  <c r="I9" i="99"/>
  <c r="H9" i="99"/>
  <c r="K8" i="99"/>
  <c r="I8" i="99"/>
  <c r="H8" i="99"/>
  <c r="L8" i="99" s="1"/>
  <c r="K7" i="99"/>
  <c r="M7" i="99" s="1"/>
  <c r="I7" i="99"/>
  <c r="H7" i="99"/>
  <c r="K6" i="99"/>
  <c r="L6" i="99" s="1"/>
  <c r="I6" i="99"/>
  <c r="H6" i="99"/>
  <c r="K5" i="99"/>
  <c r="I5" i="99"/>
  <c r="H5" i="99"/>
  <c r="K4" i="99"/>
  <c r="I4" i="99"/>
  <c r="H4" i="99"/>
  <c r="K3" i="99"/>
  <c r="I3" i="99"/>
  <c r="H3" i="99"/>
  <c r="J1" i="99"/>
  <c r="C52" i="1" s="1"/>
  <c r="L33" i="99" l="1"/>
  <c r="M6" i="99"/>
  <c r="M5" i="99"/>
  <c r="L35" i="99"/>
  <c r="M36" i="99"/>
  <c r="M46" i="99"/>
  <c r="M47" i="99"/>
  <c r="M14" i="99"/>
  <c r="L19" i="99"/>
  <c r="M29" i="99"/>
  <c r="M48" i="99"/>
  <c r="L15" i="99"/>
  <c r="M26" i="99"/>
  <c r="M27" i="99"/>
  <c r="L38" i="99"/>
  <c r="L30" i="99"/>
  <c r="M49" i="99"/>
  <c r="M40" i="99"/>
  <c r="L13" i="99"/>
  <c r="M34" i="99"/>
  <c r="M17" i="99"/>
  <c r="M8" i="99"/>
  <c r="L43" i="99"/>
  <c r="M16" i="99"/>
  <c r="M18" i="99"/>
  <c r="M28" i="99"/>
  <c r="L31" i="99"/>
  <c r="M50" i="99"/>
  <c r="L23" i="99"/>
  <c r="L24" i="99"/>
  <c r="M25" i="99"/>
  <c r="L44" i="99"/>
  <c r="M37" i="99"/>
  <c r="M9" i="99"/>
  <c r="M3" i="99"/>
  <c r="L42" i="99"/>
  <c r="L51" i="99"/>
  <c r="M4" i="99"/>
  <c r="L12" i="99"/>
  <c r="L22" i="99"/>
  <c r="M42" i="99"/>
  <c r="L46" i="99"/>
  <c r="L27" i="99"/>
  <c r="L34" i="99"/>
  <c r="M15" i="99"/>
  <c r="L14" i="99"/>
  <c r="L41" i="99"/>
  <c r="L7" i="99"/>
  <c r="L26" i="99"/>
  <c r="L48" i="99"/>
  <c r="L16" i="99"/>
  <c r="M35" i="99"/>
  <c r="L29" i="99"/>
  <c r="K1" i="99"/>
  <c r="D52" i="1" s="1"/>
  <c r="L4" i="99"/>
  <c r="M23" i="99"/>
  <c r="L36" i="99"/>
  <c r="L17" i="99"/>
  <c r="L49" i="99"/>
  <c r="M33" i="99"/>
  <c r="L39" i="99"/>
  <c r="L28" i="99"/>
  <c r="L5" i="99"/>
  <c r="L37" i="99"/>
  <c r="L9" i="99"/>
  <c r="L18" i="99"/>
  <c r="L50" i="99"/>
  <c r="M22" i="99"/>
  <c r="L25" i="99"/>
  <c r="L3" i="99"/>
  <c r="L1" i="99" l="1"/>
  <c r="E52" i="1" s="1"/>
  <c r="M1" i="99"/>
  <c r="F52" i="1" s="1"/>
  <c r="F66" i="1" l="1"/>
  <c r="E66" i="1"/>
  <c r="D66" i="1"/>
  <c r="C66" i="1"/>
  <c r="L78" i="98" l="1"/>
  <c r="K78" i="98"/>
  <c r="I78" i="98"/>
  <c r="H78" i="98"/>
  <c r="K77" i="98"/>
  <c r="I77" i="98"/>
  <c r="H77" i="98"/>
  <c r="K76" i="98"/>
  <c r="M76" i="98" s="1"/>
  <c r="I76" i="98"/>
  <c r="H76" i="98"/>
  <c r="K75" i="98"/>
  <c r="M75" i="98" s="1"/>
  <c r="I75" i="98"/>
  <c r="H75" i="98"/>
  <c r="K74" i="98"/>
  <c r="I74" i="98"/>
  <c r="H74" i="98"/>
  <c r="K73" i="98"/>
  <c r="I73" i="98"/>
  <c r="M73" i="98" s="1"/>
  <c r="H73" i="98"/>
  <c r="K72" i="98"/>
  <c r="M72" i="98" s="1"/>
  <c r="I72" i="98"/>
  <c r="H72" i="98"/>
  <c r="K71" i="98"/>
  <c r="I71" i="98"/>
  <c r="H71" i="98"/>
  <c r="K70" i="98"/>
  <c r="M70" i="98" s="1"/>
  <c r="I70" i="98"/>
  <c r="H70" i="98"/>
  <c r="K69" i="98"/>
  <c r="L69" i="98" s="1"/>
  <c r="I69" i="98"/>
  <c r="H69" i="98"/>
  <c r="M68" i="98"/>
  <c r="K68" i="98"/>
  <c r="I68" i="98"/>
  <c r="H68" i="98"/>
  <c r="K67" i="98"/>
  <c r="L67" i="98" s="1"/>
  <c r="I67" i="98"/>
  <c r="M67" i="98" s="1"/>
  <c r="H67" i="98"/>
  <c r="K66" i="98"/>
  <c r="I66" i="98"/>
  <c r="H66" i="98"/>
  <c r="K65" i="98"/>
  <c r="I65" i="98"/>
  <c r="H65" i="98"/>
  <c r="K64" i="98"/>
  <c r="I64" i="98"/>
  <c r="H64" i="98"/>
  <c r="K63" i="98"/>
  <c r="I63" i="98"/>
  <c r="H63" i="98"/>
  <c r="K62" i="98"/>
  <c r="I62" i="98"/>
  <c r="H62" i="98"/>
  <c r="K61" i="98"/>
  <c r="I61" i="98"/>
  <c r="H61" i="98"/>
  <c r="K60" i="98"/>
  <c r="M60" i="98" s="1"/>
  <c r="I60" i="98"/>
  <c r="H60" i="98"/>
  <c r="K59" i="98"/>
  <c r="I59" i="98"/>
  <c r="M59" i="98" s="1"/>
  <c r="H59" i="98"/>
  <c r="K58" i="98"/>
  <c r="I58" i="98"/>
  <c r="H58" i="98"/>
  <c r="K57" i="98"/>
  <c r="I57" i="98"/>
  <c r="H57" i="98"/>
  <c r="K56" i="98"/>
  <c r="I56" i="98"/>
  <c r="H56" i="98"/>
  <c r="K55" i="98"/>
  <c r="I55" i="98"/>
  <c r="H55" i="98"/>
  <c r="K54" i="98"/>
  <c r="I54" i="98"/>
  <c r="H54" i="98"/>
  <c r="K53" i="98"/>
  <c r="I53" i="98"/>
  <c r="H53" i="98"/>
  <c r="K52" i="98"/>
  <c r="I52" i="98"/>
  <c r="H52" i="98"/>
  <c r="K51" i="98"/>
  <c r="M51" i="98" s="1"/>
  <c r="I51" i="98"/>
  <c r="H51" i="98"/>
  <c r="K50" i="98"/>
  <c r="L50" i="98" s="1"/>
  <c r="I50" i="98"/>
  <c r="H50" i="98"/>
  <c r="L49" i="98"/>
  <c r="K49" i="98"/>
  <c r="M49" i="98" s="1"/>
  <c r="I49" i="98"/>
  <c r="H49" i="98"/>
  <c r="L48" i="98"/>
  <c r="K48" i="98"/>
  <c r="M48" i="98" s="1"/>
  <c r="I48" i="98"/>
  <c r="H48" i="98"/>
  <c r="K47" i="98"/>
  <c r="I47" i="98"/>
  <c r="H47" i="98"/>
  <c r="L47" i="98" s="1"/>
  <c r="K46" i="98"/>
  <c r="I46" i="98"/>
  <c r="H46" i="98"/>
  <c r="L46" i="98" s="1"/>
  <c r="K45" i="98"/>
  <c r="I45" i="98"/>
  <c r="H45" i="98"/>
  <c r="K44" i="98"/>
  <c r="I44" i="98"/>
  <c r="H44" i="98"/>
  <c r="K43" i="98"/>
  <c r="L43" i="98" s="1"/>
  <c r="I43" i="98"/>
  <c r="M43" i="98" s="1"/>
  <c r="H43" i="98"/>
  <c r="K42" i="98"/>
  <c r="M42" i="98" s="1"/>
  <c r="I42" i="98"/>
  <c r="H42" i="98"/>
  <c r="L41" i="98"/>
  <c r="K41" i="98"/>
  <c r="M41" i="98" s="1"/>
  <c r="I41" i="98"/>
  <c r="H41" i="98"/>
  <c r="L40" i="98"/>
  <c r="K40" i="98"/>
  <c r="I40" i="98"/>
  <c r="M40" i="98" s="1"/>
  <c r="H40" i="98"/>
  <c r="K39" i="98"/>
  <c r="I39" i="98"/>
  <c r="H39" i="98"/>
  <c r="K38" i="98"/>
  <c r="I38" i="98"/>
  <c r="H38" i="98"/>
  <c r="K37" i="98"/>
  <c r="I37" i="98"/>
  <c r="H37" i="98"/>
  <c r="K36" i="98"/>
  <c r="M36" i="98" s="1"/>
  <c r="I36" i="98"/>
  <c r="H36" i="98"/>
  <c r="K35" i="98"/>
  <c r="M35" i="98" s="1"/>
  <c r="I35" i="98"/>
  <c r="H35" i="98"/>
  <c r="K34" i="98"/>
  <c r="I34" i="98"/>
  <c r="H34" i="98"/>
  <c r="K33" i="98"/>
  <c r="I33" i="98"/>
  <c r="M33" i="98" s="1"/>
  <c r="H33" i="98"/>
  <c r="K32" i="98"/>
  <c r="L32" i="98" s="1"/>
  <c r="I32" i="98"/>
  <c r="H32" i="98"/>
  <c r="K31" i="98"/>
  <c r="I31" i="98"/>
  <c r="H31" i="98"/>
  <c r="K30" i="98"/>
  <c r="L30" i="98" s="1"/>
  <c r="I30" i="98"/>
  <c r="H30" i="98"/>
  <c r="K29" i="98"/>
  <c r="L29" i="98" s="1"/>
  <c r="I29" i="98"/>
  <c r="H29" i="98"/>
  <c r="K28" i="98"/>
  <c r="I28" i="98"/>
  <c r="H28" i="98"/>
  <c r="K27" i="98"/>
  <c r="M27" i="98" s="1"/>
  <c r="I27" i="98"/>
  <c r="H27" i="98"/>
  <c r="K26" i="98"/>
  <c r="I26" i="98"/>
  <c r="H26" i="98"/>
  <c r="K25" i="98"/>
  <c r="I25" i="98"/>
  <c r="H25" i="98"/>
  <c r="K24" i="98"/>
  <c r="I24" i="98"/>
  <c r="H24" i="98"/>
  <c r="K23" i="98"/>
  <c r="I23" i="98"/>
  <c r="H23" i="98"/>
  <c r="K22" i="98"/>
  <c r="I22" i="98"/>
  <c r="H22" i="98"/>
  <c r="K21" i="98"/>
  <c r="I21" i="98"/>
  <c r="H21" i="98"/>
  <c r="K20" i="98"/>
  <c r="I20" i="98"/>
  <c r="H20" i="98"/>
  <c r="K19" i="98"/>
  <c r="I19" i="98"/>
  <c r="H19" i="98"/>
  <c r="K18" i="98"/>
  <c r="I18" i="98"/>
  <c r="H18" i="98"/>
  <c r="K17" i="98"/>
  <c r="M17" i="98" s="1"/>
  <c r="I17" i="98"/>
  <c r="H17" i="98"/>
  <c r="K16" i="98"/>
  <c r="L16" i="98" s="1"/>
  <c r="I16" i="98"/>
  <c r="H16" i="98"/>
  <c r="K15" i="98"/>
  <c r="I15" i="98"/>
  <c r="M15" i="98" s="1"/>
  <c r="H15" i="98"/>
  <c r="L15" i="98" s="1"/>
  <c r="K14" i="98"/>
  <c r="I14" i="98"/>
  <c r="H14" i="98"/>
  <c r="L14" i="98" s="1"/>
  <c r="K13" i="98"/>
  <c r="I13" i="98"/>
  <c r="H13" i="98"/>
  <c r="K12" i="98"/>
  <c r="L12" i="98" s="1"/>
  <c r="I12" i="98"/>
  <c r="H12" i="98"/>
  <c r="L11" i="98"/>
  <c r="K11" i="98"/>
  <c r="I11" i="98"/>
  <c r="M11" i="98" s="1"/>
  <c r="H11" i="98"/>
  <c r="K10" i="98"/>
  <c r="L10" i="98" s="1"/>
  <c r="I10" i="98"/>
  <c r="H10" i="98"/>
  <c r="K9" i="98"/>
  <c r="L9" i="98" s="1"/>
  <c r="I9" i="98"/>
  <c r="H9" i="98"/>
  <c r="K8" i="98"/>
  <c r="L8" i="98" s="1"/>
  <c r="I8" i="98"/>
  <c r="M8" i="98" s="1"/>
  <c r="H8" i="98"/>
  <c r="K7" i="98"/>
  <c r="I7" i="98"/>
  <c r="H7" i="98"/>
  <c r="K6" i="98"/>
  <c r="I6" i="98"/>
  <c r="H6" i="98"/>
  <c r="K5" i="98"/>
  <c r="I5" i="98"/>
  <c r="H5" i="98"/>
  <c r="K4" i="98"/>
  <c r="I4" i="98"/>
  <c r="H4" i="98"/>
  <c r="M3" i="98"/>
  <c r="K3" i="98"/>
  <c r="I3" i="98"/>
  <c r="H3" i="98"/>
  <c r="L3" i="98" s="1"/>
  <c r="J1" i="98"/>
  <c r="M61" i="98" l="1"/>
  <c r="L62" i="98"/>
  <c r="M22" i="98"/>
  <c r="M65" i="98"/>
  <c r="L56" i="98"/>
  <c r="M47" i="98"/>
  <c r="L75" i="98"/>
  <c r="M64" i="98"/>
  <c r="M37" i="98"/>
  <c r="M28" i="98"/>
  <c r="L35" i="98"/>
  <c r="M46" i="98"/>
  <c r="M9" i="98"/>
  <c r="M18" i="98"/>
  <c r="M38" i="98"/>
  <c r="M57" i="98"/>
  <c r="M23" i="98"/>
  <c r="M7" i="98"/>
  <c r="L17" i="98"/>
  <c r="M14" i="98"/>
  <c r="L53" i="98"/>
  <c r="L72" i="98"/>
  <c r="M54" i="98"/>
  <c r="L36" i="98"/>
  <c r="L27" i="98"/>
  <c r="M10" i="98"/>
  <c r="M19" i="98"/>
  <c r="L39" i="98"/>
  <c r="M58" i="98"/>
  <c r="L76" i="98"/>
  <c r="L68" i="98"/>
  <c r="L4" i="98"/>
  <c r="M4" i="98"/>
  <c r="M24" i="98"/>
  <c r="L6" i="98"/>
  <c r="M16" i="98"/>
  <c r="L13" i="98"/>
  <c r="M52" i="98"/>
  <c r="M63" i="98"/>
  <c r="M20" i="98"/>
  <c r="L59" i="98"/>
  <c r="M77" i="98"/>
  <c r="L33" i="98"/>
  <c r="M44" i="98"/>
  <c r="L73" i="98"/>
  <c r="M45" i="98"/>
  <c r="M55" i="98"/>
  <c r="M31" i="98"/>
  <c r="L70" i="98"/>
  <c r="M5" i="98"/>
  <c r="M25" i="98"/>
  <c r="M26" i="98"/>
  <c r="M74" i="98"/>
  <c r="M66" i="98"/>
  <c r="L21" i="98"/>
  <c r="M78" i="98"/>
  <c r="M71" i="98"/>
  <c r="M34" i="98"/>
  <c r="L24" i="98"/>
  <c r="M56" i="98"/>
  <c r="L18" i="98"/>
  <c r="M50" i="98"/>
  <c r="L44" i="98"/>
  <c r="L38" i="98"/>
  <c r="M6" i="98"/>
  <c r="L64" i="98"/>
  <c r="L26" i="98"/>
  <c r="M21" i="98"/>
  <c r="L34" i="98"/>
  <c r="M53" i="98"/>
  <c r="L66" i="98"/>
  <c r="M12" i="98"/>
  <c r="L45" i="98"/>
  <c r="L7" i="98"/>
  <c r="M69" i="98"/>
  <c r="L57" i="98"/>
  <c r="L19" i="98"/>
  <c r="L51" i="98"/>
  <c r="M32" i="98"/>
  <c r="L71" i="98"/>
  <c r="L28" i="98"/>
  <c r="L60" i="98"/>
  <c r="M30" i="98"/>
  <c r="L31" i="98"/>
  <c r="L25" i="98"/>
  <c r="M13" i="98"/>
  <c r="L58" i="98"/>
  <c r="L22" i="98"/>
  <c r="L54" i="98"/>
  <c r="L37" i="98"/>
  <c r="K1" i="98"/>
  <c r="L61" i="98"/>
  <c r="M29" i="98"/>
  <c r="L42" i="98"/>
  <c r="L74" i="98"/>
  <c r="M62" i="98"/>
  <c r="L5" i="98"/>
  <c r="L23" i="98"/>
  <c r="L55" i="98"/>
  <c r="L63" i="98"/>
  <c r="L77" i="98"/>
  <c r="L20" i="98"/>
  <c r="M39" i="98"/>
  <c r="L52" i="98"/>
  <c r="L65" i="98"/>
  <c r="L1" i="98" l="1"/>
  <c r="M1" i="98"/>
  <c r="A16" i="1"/>
  <c r="A15" i="1"/>
  <c r="A14" i="1"/>
  <c r="A13" i="1"/>
  <c r="A12" i="1"/>
  <c r="A11" i="1"/>
  <c r="A10" i="1"/>
  <c r="A9" i="1"/>
  <c r="A8" i="1"/>
  <c r="A7" i="1"/>
  <c r="A6" i="1"/>
  <c r="A5" i="1"/>
  <c r="A4" i="1"/>
  <c r="J1" i="77" l="1"/>
  <c r="F57" i="1" l="1"/>
  <c r="E57" i="1"/>
  <c r="D57" i="1"/>
  <c r="C57" i="1"/>
  <c r="K48" i="97"/>
  <c r="I48" i="97"/>
  <c r="H48" i="97"/>
  <c r="K47" i="97"/>
  <c r="I47" i="97"/>
  <c r="H47" i="97"/>
  <c r="K46" i="97"/>
  <c r="I46" i="97"/>
  <c r="H46" i="97"/>
  <c r="L46" i="97" s="1"/>
  <c r="K45" i="97"/>
  <c r="M45" i="97" s="1"/>
  <c r="I45" i="97"/>
  <c r="H45" i="97"/>
  <c r="K44" i="97"/>
  <c r="I44" i="97"/>
  <c r="H44" i="97"/>
  <c r="L44" i="97" s="1"/>
  <c r="K43" i="97"/>
  <c r="I43" i="97"/>
  <c r="H43" i="97"/>
  <c r="K42" i="97"/>
  <c r="L42" i="97" s="1"/>
  <c r="I42" i="97"/>
  <c r="H42" i="97"/>
  <c r="K41" i="97"/>
  <c r="I41" i="97"/>
  <c r="M41" i="97" s="1"/>
  <c r="H41" i="97"/>
  <c r="K40" i="97"/>
  <c r="I40" i="97"/>
  <c r="H40" i="97"/>
  <c r="K39" i="97"/>
  <c r="I39" i="97"/>
  <c r="H39" i="97"/>
  <c r="K38" i="97"/>
  <c r="L38" i="97" s="1"/>
  <c r="I38" i="97"/>
  <c r="H38" i="97"/>
  <c r="K37" i="97"/>
  <c r="L37" i="97" s="1"/>
  <c r="I37" i="97"/>
  <c r="H37" i="97"/>
  <c r="K36" i="97"/>
  <c r="I36" i="97"/>
  <c r="H36" i="97"/>
  <c r="K35" i="97"/>
  <c r="M35" i="97" s="1"/>
  <c r="I35" i="97"/>
  <c r="H35" i="97"/>
  <c r="K34" i="97"/>
  <c r="I34" i="97"/>
  <c r="H34" i="97"/>
  <c r="K33" i="97"/>
  <c r="I33" i="97"/>
  <c r="H33" i="97"/>
  <c r="K32" i="97"/>
  <c r="I32" i="97"/>
  <c r="H32" i="97"/>
  <c r="K31" i="97"/>
  <c r="I31" i="97"/>
  <c r="H31" i="97"/>
  <c r="K30" i="97"/>
  <c r="I30" i="97"/>
  <c r="H30" i="97"/>
  <c r="K29" i="97"/>
  <c r="M29" i="97" s="1"/>
  <c r="I29" i="97"/>
  <c r="H29" i="97"/>
  <c r="K28" i="97"/>
  <c r="I28" i="97"/>
  <c r="H28" i="97"/>
  <c r="K27" i="97"/>
  <c r="I27" i="97"/>
  <c r="H27" i="97"/>
  <c r="K26" i="97"/>
  <c r="I26" i="97"/>
  <c r="H26" i="97"/>
  <c r="K25" i="97"/>
  <c r="M25" i="97" s="1"/>
  <c r="I25" i="97"/>
  <c r="H25" i="97"/>
  <c r="K24" i="97"/>
  <c r="I24" i="97"/>
  <c r="H24" i="97"/>
  <c r="K23" i="97"/>
  <c r="I23" i="97"/>
  <c r="H23" i="97"/>
  <c r="K22" i="97"/>
  <c r="I22" i="97"/>
  <c r="H22" i="97"/>
  <c r="K21" i="97"/>
  <c r="I21" i="97"/>
  <c r="H21" i="97"/>
  <c r="K20" i="97"/>
  <c r="I20" i="97"/>
  <c r="H20" i="97"/>
  <c r="K19" i="97"/>
  <c r="I19" i="97"/>
  <c r="H19" i="97"/>
  <c r="K18" i="97"/>
  <c r="M18" i="97" s="1"/>
  <c r="I18" i="97"/>
  <c r="H18" i="97"/>
  <c r="K17" i="97"/>
  <c r="M17" i="97" s="1"/>
  <c r="I17" i="97"/>
  <c r="H17" i="97"/>
  <c r="K16" i="97"/>
  <c r="M16" i="97" s="1"/>
  <c r="I16" i="97"/>
  <c r="H16" i="97"/>
  <c r="K15" i="97"/>
  <c r="I15" i="97"/>
  <c r="H15" i="97"/>
  <c r="K14" i="97"/>
  <c r="I14" i="97"/>
  <c r="H14" i="97"/>
  <c r="L14" i="97" s="1"/>
  <c r="K13" i="97"/>
  <c r="I13" i="97"/>
  <c r="H13" i="97"/>
  <c r="K12" i="97"/>
  <c r="I12" i="97"/>
  <c r="H12" i="97"/>
  <c r="K11" i="97"/>
  <c r="I11" i="97"/>
  <c r="H11" i="97"/>
  <c r="K10" i="97"/>
  <c r="L10" i="97" s="1"/>
  <c r="I10" i="97"/>
  <c r="H10" i="97"/>
  <c r="K9" i="97"/>
  <c r="L9" i="97" s="1"/>
  <c r="I9" i="97"/>
  <c r="H9" i="97"/>
  <c r="K8" i="97"/>
  <c r="I8" i="97"/>
  <c r="H8" i="97"/>
  <c r="L8" i="97" s="1"/>
  <c r="K7" i="97"/>
  <c r="I7" i="97"/>
  <c r="H7" i="97"/>
  <c r="K6" i="97"/>
  <c r="I6" i="97"/>
  <c r="H6" i="97"/>
  <c r="K5" i="97"/>
  <c r="I5" i="97"/>
  <c r="H5" i="97"/>
  <c r="K4" i="97"/>
  <c r="I4" i="97"/>
  <c r="H4" i="97"/>
  <c r="K3" i="97"/>
  <c r="M3" i="97" s="1"/>
  <c r="I3" i="97"/>
  <c r="H3" i="97"/>
  <c r="J1" i="97"/>
  <c r="M42" i="97" l="1"/>
  <c r="M33" i="97"/>
  <c r="M4" i="97"/>
  <c r="M34" i="97"/>
  <c r="M19" i="97"/>
  <c r="L20" i="97"/>
  <c r="L21" i="97"/>
  <c r="M24" i="97"/>
  <c r="L34" i="97"/>
  <c r="M44" i="97"/>
  <c r="L43" i="97"/>
  <c r="L45" i="97"/>
  <c r="M39" i="97"/>
  <c r="M30" i="97"/>
  <c r="M21" i="97"/>
  <c r="M22" i="97"/>
  <c r="M15" i="97"/>
  <c r="M31" i="97"/>
  <c r="L22" i="97"/>
  <c r="L41" i="97"/>
  <c r="M6" i="97"/>
  <c r="M10" i="97"/>
  <c r="M26" i="97"/>
  <c r="L36" i="97"/>
  <c r="M46" i="97"/>
  <c r="M7" i="97"/>
  <c r="L29" i="97"/>
  <c r="L32" i="97"/>
  <c r="M40" i="97"/>
  <c r="M13" i="97"/>
  <c r="M14" i="97"/>
  <c r="M27" i="97"/>
  <c r="M47" i="97"/>
  <c r="L11" i="97"/>
  <c r="L23" i="97"/>
  <c r="M23" i="97"/>
  <c r="L5" i="97"/>
  <c r="M8" i="97"/>
  <c r="L12" i="97"/>
  <c r="M9" i="97"/>
  <c r="M28" i="97"/>
  <c r="M48" i="97"/>
  <c r="M37" i="97"/>
  <c r="L19" i="97"/>
  <c r="M20" i="97"/>
  <c r="L33" i="97"/>
  <c r="M11" i="97"/>
  <c r="L24" i="97"/>
  <c r="L39" i="97"/>
  <c r="L17" i="97"/>
  <c r="L27" i="97"/>
  <c r="L30" i="97"/>
  <c r="M43" i="97"/>
  <c r="M38" i="97"/>
  <c r="M32" i="97"/>
  <c r="L40" i="97"/>
  <c r="K1" i="97"/>
  <c r="M36" i="97"/>
  <c r="L25" i="97"/>
  <c r="L15" i="97"/>
  <c r="L47" i="97"/>
  <c r="L31" i="97"/>
  <c r="M12" i="97"/>
  <c r="L6" i="97"/>
  <c r="L28" i="97"/>
  <c r="L4" i="97"/>
  <c r="L18" i="97"/>
  <c r="L26" i="97"/>
  <c r="M5" i="97"/>
  <c r="L13" i="97"/>
  <c r="L7" i="97"/>
  <c r="L3" i="97"/>
  <c r="L35" i="97"/>
  <c r="L16" i="97"/>
  <c r="L48" i="97"/>
  <c r="L1" i="97" l="1"/>
  <c r="M1" i="97"/>
  <c r="F45" i="1"/>
  <c r="E45" i="1"/>
  <c r="D45" i="1"/>
  <c r="C45" i="1"/>
  <c r="K20" i="96"/>
  <c r="I20" i="96"/>
  <c r="H20" i="96"/>
  <c r="M19" i="96"/>
  <c r="K19" i="96"/>
  <c r="L19" i="96" s="1"/>
  <c r="I19" i="96"/>
  <c r="H19" i="96"/>
  <c r="K18" i="96"/>
  <c r="I18" i="96"/>
  <c r="H18" i="96"/>
  <c r="K17" i="96"/>
  <c r="I17" i="96"/>
  <c r="H17" i="96"/>
  <c r="K16" i="96"/>
  <c r="I16" i="96"/>
  <c r="H16" i="96"/>
  <c r="K15" i="96"/>
  <c r="I15" i="96"/>
  <c r="H15" i="96"/>
  <c r="L15" i="96" s="1"/>
  <c r="L14" i="96"/>
  <c r="K14" i="96"/>
  <c r="M14" i="96" s="1"/>
  <c r="I14" i="96"/>
  <c r="H14" i="96"/>
  <c r="K13" i="96"/>
  <c r="I13" i="96"/>
  <c r="H13" i="96"/>
  <c r="K12" i="96"/>
  <c r="I12" i="96"/>
  <c r="H12" i="96"/>
  <c r="K11" i="96"/>
  <c r="L11" i="96" s="1"/>
  <c r="I11" i="96"/>
  <c r="H11" i="96"/>
  <c r="K10" i="96"/>
  <c r="L10" i="96" s="1"/>
  <c r="I10" i="96"/>
  <c r="H10" i="96"/>
  <c r="K9" i="96"/>
  <c r="I9" i="96"/>
  <c r="H9" i="96"/>
  <c r="K8" i="96"/>
  <c r="L8" i="96" s="1"/>
  <c r="I8" i="96"/>
  <c r="H8" i="96"/>
  <c r="K7" i="96"/>
  <c r="I7" i="96"/>
  <c r="M7" i="96" s="1"/>
  <c r="H7" i="96"/>
  <c r="K6" i="96"/>
  <c r="M6" i="96" s="1"/>
  <c r="I6" i="96"/>
  <c r="H6" i="96"/>
  <c r="K5" i="96"/>
  <c r="I5" i="96"/>
  <c r="H5" i="96"/>
  <c r="K4" i="96"/>
  <c r="L4" i="96" s="1"/>
  <c r="I4" i="96"/>
  <c r="H4" i="96"/>
  <c r="K3" i="96"/>
  <c r="I3" i="96"/>
  <c r="H3" i="96"/>
  <c r="J1" i="96"/>
  <c r="L17" i="96" l="1"/>
  <c r="L5" i="96"/>
  <c r="M16" i="96"/>
  <c r="L12" i="96"/>
  <c r="M15" i="96"/>
  <c r="L6" i="96"/>
  <c r="L7" i="96"/>
  <c r="M3" i="96"/>
  <c r="M18" i="96"/>
  <c r="M9" i="96"/>
  <c r="M12" i="96"/>
  <c r="M13" i="96"/>
  <c r="L20" i="96"/>
  <c r="M20" i="96"/>
  <c r="L16" i="96"/>
  <c r="L9" i="96"/>
  <c r="L3" i="96"/>
  <c r="M4" i="96"/>
  <c r="K1" i="96"/>
  <c r="M17" i="96"/>
  <c r="M5" i="96"/>
  <c r="L18" i="96"/>
  <c r="M8" i="96"/>
  <c r="M10" i="96"/>
  <c r="M11" i="96"/>
  <c r="L13" i="96"/>
  <c r="M1" i="96" l="1"/>
  <c r="L1" i="96"/>
  <c r="D43" i="1"/>
  <c r="C43" i="1"/>
  <c r="K1003" i="95"/>
  <c r="I1003" i="95"/>
  <c r="H1003" i="95"/>
  <c r="K1002" i="95"/>
  <c r="I1002" i="95"/>
  <c r="H1002" i="95"/>
  <c r="K1001" i="95"/>
  <c r="I1001" i="95"/>
  <c r="H1001" i="95"/>
  <c r="K1000" i="95"/>
  <c r="I1000" i="95"/>
  <c r="H1000" i="95"/>
  <c r="K999" i="95"/>
  <c r="I999" i="95"/>
  <c r="H999" i="95"/>
  <c r="K998" i="95"/>
  <c r="M998" i="95" s="1"/>
  <c r="I998" i="95"/>
  <c r="H998" i="95"/>
  <c r="K997" i="95"/>
  <c r="I997" i="95"/>
  <c r="H997" i="95"/>
  <c r="K996" i="95"/>
  <c r="I996" i="95"/>
  <c r="H996" i="95"/>
  <c r="L996" i="95" s="1"/>
  <c r="K995" i="95"/>
  <c r="M995" i="95" s="1"/>
  <c r="I995" i="95"/>
  <c r="H995" i="95"/>
  <c r="K994" i="95"/>
  <c r="I994" i="95"/>
  <c r="H994" i="95"/>
  <c r="K993" i="95"/>
  <c r="I993" i="95"/>
  <c r="M993" i="95" s="1"/>
  <c r="H993" i="95"/>
  <c r="K992" i="95"/>
  <c r="I992" i="95"/>
  <c r="H992" i="95"/>
  <c r="K991" i="95"/>
  <c r="I991" i="95"/>
  <c r="H991" i="95"/>
  <c r="K990" i="95"/>
  <c r="I990" i="95"/>
  <c r="H990" i="95"/>
  <c r="K989" i="95"/>
  <c r="I989" i="95"/>
  <c r="H989" i="95"/>
  <c r="K988" i="95"/>
  <c r="I988" i="95"/>
  <c r="H988" i="95"/>
  <c r="K987" i="95"/>
  <c r="I987" i="95"/>
  <c r="H987" i="95"/>
  <c r="K986" i="95"/>
  <c r="M986" i="95" s="1"/>
  <c r="I986" i="95"/>
  <c r="H986" i="95"/>
  <c r="K985" i="95"/>
  <c r="I985" i="95"/>
  <c r="H985" i="95"/>
  <c r="K984" i="95"/>
  <c r="I984" i="95"/>
  <c r="M984" i="95" s="1"/>
  <c r="H984" i="95"/>
  <c r="K983" i="95"/>
  <c r="I983" i="95"/>
  <c r="H983" i="95"/>
  <c r="K982" i="95"/>
  <c r="I982" i="95"/>
  <c r="H982" i="95"/>
  <c r="K981" i="95"/>
  <c r="I981" i="95"/>
  <c r="H981" i="95"/>
  <c r="L981" i="95" s="1"/>
  <c r="K980" i="95"/>
  <c r="I980" i="95"/>
  <c r="H980" i="95"/>
  <c r="K979" i="95"/>
  <c r="I979" i="95"/>
  <c r="M979" i="95" s="1"/>
  <c r="H979" i="95"/>
  <c r="L979" i="95" s="1"/>
  <c r="K978" i="95"/>
  <c r="I978" i="95"/>
  <c r="H978" i="95"/>
  <c r="K977" i="95"/>
  <c r="I977" i="95"/>
  <c r="H977" i="95"/>
  <c r="K976" i="95"/>
  <c r="M976" i="95" s="1"/>
  <c r="I976" i="95"/>
  <c r="H976" i="95"/>
  <c r="K975" i="95"/>
  <c r="I975" i="95"/>
  <c r="H975" i="95"/>
  <c r="K974" i="95"/>
  <c r="I974" i="95"/>
  <c r="M974" i="95" s="1"/>
  <c r="H974" i="95"/>
  <c r="L974" i="95" s="1"/>
  <c r="K973" i="95"/>
  <c r="M973" i="95" s="1"/>
  <c r="I973" i="95"/>
  <c r="H973" i="95"/>
  <c r="K972" i="95"/>
  <c r="I972" i="95"/>
  <c r="M972" i="95" s="1"/>
  <c r="H972" i="95"/>
  <c r="L972" i="95" s="1"/>
  <c r="K971" i="95"/>
  <c r="I971" i="95"/>
  <c r="H971" i="95"/>
  <c r="L971" i="95" s="1"/>
  <c r="K970" i="95"/>
  <c r="I970" i="95"/>
  <c r="H970" i="95"/>
  <c r="K969" i="95"/>
  <c r="I969" i="95"/>
  <c r="H969" i="95"/>
  <c r="K968" i="95"/>
  <c r="I968" i="95"/>
  <c r="M968" i="95" s="1"/>
  <c r="H968" i="95"/>
  <c r="K967" i="95"/>
  <c r="M967" i="95" s="1"/>
  <c r="I967" i="95"/>
  <c r="H967" i="95"/>
  <c r="K966" i="95"/>
  <c r="I966" i="95"/>
  <c r="H966" i="95"/>
  <c r="K965" i="95"/>
  <c r="I965" i="95"/>
  <c r="H965" i="95"/>
  <c r="L964" i="95"/>
  <c r="K964" i="95"/>
  <c r="I964" i="95"/>
  <c r="M964" i="95" s="1"/>
  <c r="H964" i="95"/>
  <c r="M963" i="95"/>
  <c r="K963" i="95"/>
  <c r="I963" i="95"/>
  <c r="H963" i="95"/>
  <c r="L963" i="95" s="1"/>
  <c r="K962" i="95"/>
  <c r="M962" i="95" s="1"/>
  <c r="I962" i="95"/>
  <c r="H962" i="95"/>
  <c r="K961" i="95"/>
  <c r="I961" i="95"/>
  <c r="H961" i="95"/>
  <c r="K960" i="95"/>
  <c r="I960" i="95"/>
  <c r="H960" i="95"/>
  <c r="K959" i="95"/>
  <c r="I959" i="95"/>
  <c r="H959" i="95"/>
  <c r="K958" i="95"/>
  <c r="M958" i="95" s="1"/>
  <c r="I958" i="95"/>
  <c r="H958" i="95"/>
  <c r="K957" i="95"/>
  <c r="I957" i="95"/>
  <c r="H957" i="95"/>
  <c r="K956" i="95"/>
  <c r="M956" i="95" s="1"/>
  <c r="I956" i="95"/>
  <c r="H956" i="95"/>
  <c r="K955" i="95"/>
  <c r="I955" i="95"/>
  <c r="H955" i="95"/>
  <c r="K954" i="95"/>
  <c r="I954" i="95"/>
  <c r="H954" i="95"/>
  <c r="L954" i="95" s="1"/>
  <c r="K953" i="95"/>
  <c r="I953" i="95"/>
  <c r="H953" i="95"/>
  <c r="K952" i="95"/>
  <c r="I952" i="95"/>
  <c r="H952" i="95"/>
  <c r="K951" i="95"/>
  <c r="I951" i="95"/>
  <c r="H951" i="95"/>
  <c r="K950" i="95"/>
  <c r="M950" i="95" s="1"/>
  <c r="I950" i="95"/>
  <c r="H950" i="95"/>
  <c r="K949" i="95"/>
  <c r="I949" i="95"/>
  <c r="H949" i="95"/>
  <c r="K948" i="95"/>
  <c r="I948" i="95"/>
  <c r="H948" i="95"/>
  <c r="K947" i="95"/>
  <c r="I947" i="95"/>
  <c r="H947" i="95"/>
  <c r="K946" i="95"/>
  <c r="I946" i="95"/>
  <c r="H946" i="95"/>
  <c r="K945" i="95"/>
  <c r="I945" i="95"/>
  <c r="H945" i="95"/>
  <c r="K944" i="95"/>
  <c r="I944" i="95"/>
  <c r="M944" i="95" s="1"/>
  <c r="H944" i="95"/>
  <c r="K943" i="95"/>
  <c r="M943" i="95" s="1"/>
  <c r="I943" i="95"/>
  <c r="H943" i="95"/>
  <c r="K942" i="95"/>
  <c r="I942" i="95"/>
  <c r="H942" i="95"/>
  <c r="L942" i="95" s="1"/>
  <c r="K941" i="95"/>
  <c r="I941" i="95"/>
  <c r="H941" i="95"/>
  <c r="K940" i="95"/>
  <c r="I940" i="95"/>
  <c r="M940" i="95" s="1"/>
  <c r="H940" i="95"/>
  <c r="L940" i="95" s="1"/>
  <c r="K939" i="95"/>
  <c r="I939" i="95"/>
  <c r="H939" i="95"/>
  <c r="K938" i="95"/>
  <c r="I938" i="95"/>
  <c r="H938" i="95"/>
  <c r="K937" i="95"/>
  <c r="M937" i="95" s="1"/>
  <c r="I937" i="95"/>
  <c r="H937" i="95"/>
  <c r="K936" i="95"/>
  <c r="I936" i="95"/>
  <c r="H936" i="95"/>
  <c r="K935" i="95"/>
  <c r="I935" i="95"/>
  <c r="H935" i="95"/>
  <c r="M934" i="95"/>
  <c r="K934" i="95"/>
  <c r="I934" i="95"/>
  <c r="H934" i="95"/>
  <c r="M933" i="95"/>
  <c r="K933" i="95"/>
  <c r="I933" i="95"/>
  <c r="H933" i="95"/>
  <c r="K932" i="95"/>
  <c r="I932" i="95"/>
  <c r="H932" i="95"/>
  <c r="K931" i="95"/>
  <c r="M931" i="95" s="1"/>
  <c r="I931" i="95"/>
  <c r="H931" i="95"/>
  <c r="L931" i="95" s="1"/>
  <c r="K930" i="95"/>
  <c r="I930" i="95"/>
  <c r="H930" i="95"/>
  <c r="K929" i="95"/>
  <c r="I929" i="95"/>
  <c r="M929" i="95" s="1"/>
  <c r="H929" i="95"/>
  <c r="K928" i="95"/>
  <c r="I928" i="95"/>
  <c r="H928" i="95"/>
  <c r="K927" i="95"/>
  <c r="I927" i="95"/>
  <c r="H927" i="95"/>
  <c r="K926" i="95"/>
  <c r="M926" i="95" s="1"/>
  <c r="I926" i="95"/>
  <c r="H926" i="95"/>
  <c r="K925" i="95"/>
  <c r="I925" i="95"/>
  <c r="H925" i="95"/>
  <c r="K924" i="95"/>
  <c r="I924" i="95"/>
  <c r="H924" i="95"/>
  <c r="K923" i="95"/>
  <c r="I923" i="95"/>
  <c r="H923" i="95"/>
  <c r="K922" i="95"/>
  <c r="I922" i="95"/>
  <c r="H922" i="95"/>
  <c r="K921" i="95"/>
  <c r="I921" i="95"/>
  <c r="H921" i="95"/>
  <c r="K920" i="95"/>
  <c r="L920" i="95" s="1"/>
  <c r="I920" i="95"/>
  <c r="M920" i="95" s="1"/>
  <c r="H920" i="95"/>
  <c r="K919" i="95"/>
  <c r="I919" i="95"/>
  <c r="H919" i="95"/>
  <c r="K918" i="95"/>
  <c r="L918" i="95" s="1"/>
  <c r="I918" i="95"/>
  <c r="H918" i="95"/>
  <c r="K917" i="95"/>
  <c r="I917" i="95"/>
  <c r="H917" i="95"/>
  <c r="K916" i="95"/>
  <c r="M916" i="95" s="1"/>
  <c r="I916" i="95"/>
  <c r="H916" i="95"/>
  <c r="K915" i="95"/>
  <c r="I915" i="95"/>
  <c r="H915" i="95"/>
  <c r="L915" i="95" s="1"/>
  <c r="K914" i="95"/>
  <c r="L914" i="95" s="1"/>
  <c r="I914" i="95"/>
  <c r="H914" i="95"/>
  <c r="K913" i="95"/>
  <c r="M913" i="95" s="1"/>
  <c r="I913" i="95"/>
  <c r="H913" i="95"/>
  <c r="K912" i="95"/>
  <c r="M912" i="95" s="1"/>
  <c r="I912" i="95"/>
  <c r="H912" i="95"/>
  <c r="L912" i="95" s="1"/>
  <c r="K911" i="95"/>
  <c r="I911" i="95"/>
  <c r="H911" i="95"/>
  <c r="K910" i="95"/>
  <c r="I910" i="95"/>
  <c r="H910" i="95"/>
  <c r="L910" i="95" s="1"/>
  <c r="K909" i="95"/>
  <c r="M909" i="95" s="1"/>
  <c r="I909" i="95"/>
  <c r="H909" i="95"/>
  <c r="K908" i="95"/>
  <c r="I908" i="95"/>
  <c r="M908" i="95" s="1"/>
  <c r="H908" i="95"/>
  <c r="L908" i="95" s="1"/>
  <c r="K907" i="95"/>
  <c r="M907" i="95" s="1"/>
  <c r="I907" i="95"/>
  <c r="H907" i="95"/>
  <c r="K906" i="95"/>
  <c r="I906" i="95"/>
  <c r="H906" i="95"/>
  <c r="K905" i="95"/>
  <c r="I905" i="95"/>
  <c r="H905" i="95"/>
  <c r="K904" i="95"/>
  <c r="I904" i="95"/>
  <c r="M904" i="95" s="1"/>
  <c r="H904" i="95"/>
  <c r="K903" i="95"/>
  <c r="M903" i="95" s="1"/>
  <c r="I903" i="95"/>
  <c r="H903" i="95"/>
  <c r="K902" i="95"/>
  <c r="I902" i="95"/>
  <c r="H902" i="95"/>
  <c r="K901" i="95"/>
  <c r="I901" i="95"/>
  <c r="M901" i="95" s="1"/>
  <c r="H901" i="95"/>
  <c r="L901" i="95" s="1"/>
  <c r="K900" i="95"/>
  <c r="I900" i="95"/>
  <c r="H900" i="95"/>
  <c r="K899" i="95"/>
  <c r="M899" i="95" s="1"/>
  <c r="I899" i="95"/>
  <c r="H899" i="95"/>
  <c r="L899" i="95" s="1"/>
  <c r="K898" i="95"/>
  <c r="I898" i="95"/>
  <c r="H898" i="95"/>
  <c r="K897" i="95"/>
  <c r="I897" i="95"/>
  <c r="H897" i="95"/>
  <c r="K896" i="95"/>
  <c r="I896" i="95"/>
  <c r="H896" i="95"/>
  <c r="K895" i="95"/>
  <c r="I895" i="95"/>
  <c r="H895" i="95"/>
  <c r="K894" i="95"/>
  <c r="M894" i="95" s="1"/>
  <c r="I894" i="95"/>
  <c r="H894" i="95"/>
  <c r="K893" i="95"/>
  <c r="I893" i="95"/>
  <c r="H893" i="95"/>
  <c r="K892" i="95"/>
  <c r="I892" i="95"/>
  <c r="H892" i="95"/>
  <c r="K891" i="95"/>
  <c r="I891" i="95"/>
  <c r="H891" i="95"/>
  <c r="K890" i="95"/>
  <c r="I890" i="95"/>
  <c r="H890" i="95"/>
  <c r="K889" i="95"/>
  <c r="I889" i="95"/>
  <c r="H889" i="95"/>
  <c r="L889" i="95" s="1"/>
  <c r="K888" i="95"/>
  <c r="L888" i="95" s="1"/>
  <c r="I888" i="95"/>
  <c r="H888" i="95"/>
  <c r="K887" i="95"/>
  <c r="I887" i="95"/>
  <c r="M887" i="95" s="1"/>
  <c r="H887" i="95"/>
  <c r="K886" i="95"/>
  <c r="I886" i="95"/>
  <c r="H886" i="95"/>
  <c r="K885" i="95"/>
  <c r="I885" i="95"/>
  <c r="H885" i="95"/>
  <c r="K884" i="95"/>
  <c r="M884" i="95" s="1"/>
  <c r="I884" i="95"/>
  <c r="H884" i="95"/>
  <c r="K883" i="95"/>
  <c r="I883" i="95"/>
  <c r="H883" i="95"/>
  <c r="K882" i="95"/>
  <c r="I882" i="95"/>
  <c r="H882" i="95"/>
  <c r="K881" i="95"/>
  <c r="I881" i="95"/>
  <c r="H881" i="95"/>
  <c r="K880" i="95"/>
  <c r="M880" i="95" s="1"/>
  <c r="I880" i="95"/>
  <c r="H880" i="95"/>
  <c r="K879" i="95"/>
  <c r="M879" i="95" s="1"/>
  <c r="I879" i="95"/>
  <c r="H879" i="95"/>
  <c r="K878" i="95"/>
  <c r="I878" i="95"/>
  <c r="H878" i="95"/>
  <c r="L878" i="95" s="1"/>
  <c r="K877" i="95"/>
  <c r="M877" i="95" s="1"/>
  <c r="I877" i="95"/>
  <c r="H877" i="95"/>
  <c r="K876" i="95"/>
  <c r="I876" i="95"/>
  <c r="H876" i="95"/>
  <c r="L876" i="95" s="1"/>
  <c r="K875" i="95"/>
  <c r="I875" i="95"/>
  <c r="H875" i="95"/>
  <c r="K874" i="95"/>
  <c r="I874" i="95"/>
  <c r="H874" i="95"/>
  <c r="K873" i="95"/>
  <c r="I873" i="95"/>
  <c r="H873" i="95"/>
  <c r="K872" i="95"/>
  <c r="I872" i="95"/>
  <c r="H872" i="95"/>
  <c r="K871" i="95"/>
  <c r="M871" i="95" s="1"/>
  <c r="I871" i="95"/>
  <c r="H871" i="95"/>
  <c r="K870" i="95"/>
  <c r="I870" i="95"/>
  <c r="H870" i="95"/>
  <c r="K869" i="95"/>
  <c r="L869" i="95" s="1"/>
  <c r="I869" i="95"/>
  <c r="M869" i="95" s="1"/>
  <c r="H869" i="95"/>
  <c r="K868" i="95"/>
  <c r="I868" i="95"/>
  <c r="M868" i="95" s="1"/>
  <c r="H868" i="95"/>
  <c r="K867" i="95"/>
  <c r="M867" i="95" s="1"/>
  <c r="I867" i="95"/>
  <c r="H867" i="95"/>
  <c r="L867" i="95" s="1"/>
  <c r="K866" i="95"/>
  <c r="I866" i="95"/>
  <c r="H866" i="95"/>
  <c r="K865" i="95"/>
  <c r="I865" i="95"/>
  <c r="H865" i="95"/>
  <c r="K864" i="95"/>
  <c r="I864" i="95"/>
  <c r="H864" i="95"/>
  <c r="K863" i="95"/>
  <c r="I863" i="95"/>
  <c r="H863" i="95"/>
  <c r="K862" i="95"/>
  <c r="I862" i="95"/>
  <c r="H862" i="95"/>
  <c r="K861" i="95"/>
  <c r="I861" i="95"/>
  <c r="H861" i="95"/>
  <c r="K860" i="95"/>
  <c r="I860" i="95"/>
  <c r="H860" i="95"/>
  <c r="K859" i="95"/>
  <c r="M859" i="95" s="1"/>
  <c r="I859" i="95"/>
  <c r="H859" i="95"/>
  <c r="K858" i="95"/>
  <c r="I858" i="95"/>
  <c r="H858" i="95"/>
  <c r="K857" i="95"/>
  <c r="I857" i="95"/>
  <c r="H857" i="95"/>
  <c r="L857" i="95" s="1"/>
  <c r="M856" i="95"/>
  <c r="K856" i="95"/>
  <c r="I856" i="95"/>
  <c r="H856" i="95"/>
  <c r="K855" i="95"/>
  <c r="I855" i="95"/>
  <c r="H855" i="95"/>
  <c r="K854" i="95"/>
  <c r="I854" i="95"/>
  <c r="H854" i="95"/>
  <c r="K853" i="95"/>
  <c r="L853" i="95" s="1"/>
  <c r="I853" i="95"/>
  <c r="H853" i="95"/>
  <c r="K852" i="95"/>
  <c r="M852" i="95" s="1"/>
  <c r="I852" i="95"/>
  <c r="H852" i="95"/>
  <c r="K851" i="95"/>
  <c r="M851" i="95" s="1"/>
  <c r="I851" i="95"/>
  <c r="H851" i="95"/>
  <c r="K850" i="95"/>
  <c r="I850" i="95"/>
  <c r="H850" i="95"/>
  <c r="K849" i="95"/>
  <c r="I849" i="95"/>
  <c r="H849" i="95"/>
  <c r="K848" i="95"/>
  <c r="I848" i="95"/>
  <c r="H848" i="95"/>
  <c r="K847" i="95"/>
  <c r="I847" i="95"/>
  <c r="H847" i="95"/>
  <c r="L846" i="95"/>
  <c r="K846" i="95"/>
  <c r="M846" i="95" s="1"/>
  <c r="I846" i="95"/>
  <c r="H846" i="95"/>
  <c r="K845" i="95"/>
  <c r="I845" i="95"/>
  <c r="H845" i="95"/>
  <c r="K844" i="95"/>
  <c r="I844" i="95"/>
  <c r="H844" i="95"/>
  <c r="K843" i="95"/>
  <c r="I843" i="95"/>
  <c r="M843" i="95" s="1"/>
  <c r="H843" i="95"/>
  <c r="K842" i="95"/>
  <c r="I842" i="95"/>
  <c r="H842" i="95"/>
  <c r="K841" i="95"/>
  <c r="I841" i="95"/>
  <c r="H841" i="95"/>
  <c r="K840" i="95"/>
  <c r="I840" i="95"/>
  <c r="M840" i="95" s="1"/>
  <c r="H840" i="95"/>
  <c r="K839" i="95"/>
  <c r="I839" i="95"/>
  <c r="H839" i="95"/>
  <c r="K838" i="95"/>
  <c r="I838" i="95"/>
  <c r="H838" i="95"/>
  <c r="K837" i="95"/>
  <c r="M837" i="95" s="1"/>
  <c r="I837" i="95"/>
  <c r="H837" i="95"/>
  <c r="K836" i="95"/>
  <c r="I836" i="95"/>
  <c r="H836" i="95"/>
  <c r="L836" i="95" s="1"/>
  <c r="K835" i="95"/>
  <c r="I835" i="95"/>
  <c r="H835" i="95"/>
  <c r="K834" i="95"/>
  <c r="I834" i="95"/>
  <c r="H834" i="95"/>
  <c r="K833" i="95"/>
  <c r="I833" i="95"/>
  <c r="H833" i="95"/>
  <c r="K832" i="95"/>
  <c r="I832" i="95"/>
  <c r="H832" i="95"/>
  <c r="K831" i="95"/>
  <c r="I831" i="95"/>
  <c r="H831" i="95"/>
  <c r="K830" i="95"/>
  <c r="M830" i="95" s="1"/>
  <c r="I830" i="95"/>
  <c r="H830" i="95"/>
  <c r="K829" i="95"/>
  <c r="I829" i="95"/>
  <c r="H829" i="95"/>
  <c r="K828" i="95"/>
  <c r="I828" i="95"/>
  <c r="H828" i="95"/>
  <c r="K827" i="95"/>
  <c r="I827" i="95"/>
  <c r="H827" i="95"/>
  <c r="K826" i="95"/>
  <c r="I826" i="95"/>
  <c r="H826" i="95"/>
  <c r="L826" i="95" s="1"/>
  <c r="K825" i="95"/>
  <c r="I825" i="95"/>
  <c r="H825" i="95"/>
  <c r="K824" i="95"/>
  <c r="I824" i="95"/>
  <c r="M824" i="95" s="1"/>
  <c r="H824" i="95"/>
  <c r="K823" i="95"/>
  <c r="I823" i="95"/>
  <c r="H823" i="95"/>
  <c r="K822" i="95"/>
  <c r="I822" i="95"/>
  <c r="H822" i="95"/>
  <c r="K821" i="95"/>
  <c r="I821" i="95"/>
  <c r="M821" i="95" s="1"/>
  <c r="H821" i="95"/>
  <c r="L821" i="95" s="1"/>
  <c r="K820" i="95"/>
  <c r="I820" i="95"/>
  <c r="H820" i="95"/>
  <c r="K819" i="95"/>
  <c r="I819" i="95"/>
  <c r="M819" i="95" s="1"/>
  <c r="H819" i="95"/>
  <c r="L819" i="95" s="1"/>
  <c r="K818" i="95"/>
  <c r="I818" i="95"/>
  <c r="H818" i="95"/>
  <c r="K817" i="95"/>
  <c r="I817" i="95"/>
  <c r="H817" i="95"/>
  <c r="K816" i="95"/>
  <c r="L816" i="95" s="1"/>
  <c r="I816" i="95"/>
  <c r="H816" i="95"/>
  <c r="K815" i="95"/>
  <c r="I815" i="95"/>
  <c r="H815" i="95"/>
  <c r="K814" i="95"/>
  <c r="I814" i="95"/>
  <c r="M814" i="95" s="1"/>
  <c r="H814" i="95"/>
  <c r="L814" i="95" s="1"/>
  <c r="K813" i="95"/>
  <c r="I813" i="95"/>
  <c r="H813" i="95"/>
  <c r="K812" i="95"/>
  <c r="I812" i="95"/>
  <c r="H812" i="95"/>
  <c r="K811" i="95"/>
  <c r="I811" i="95"/>
  <c r="M811" i="95" s="1"/>
  <c r="H811" i="95"/>
  <c r="K810" i="95"/>
  <c r="I810" i="95"/>
  <c r="H810" i="95"/>
  <c r="K809" i="95"/>
  <c r="I809" i="95"/>
  <c r="H809" i="95"/>
  <c r="K808" i="95"/>
  <c r="I808" i="95"/>
  <c r="H808" i="95"/>
  <c r="K807" i="95"/>
  <c r="I807" i="95"/>
  <c r="H807" i="95"/>
  <c r="M806" i="95"/>
  <c r="K806" i="95"/>
  <c r="I806" i="95"/>
  <c r="H806" i="95"/>
  <c r="K805" i="95"/>
  <c r="M805" i="95" s="1"/>
  <c r="I805" i="95"/>
  <c r="H805" i="95"/>
  <c r="K804" i="95"/>
  <c r="I804" i="95"/>
  <c r="M804" i="95" s="1"/>
  <c r="H804" i="95"/>
  <c r="L804" i="95" s="1"/>
  <c r="K803" i="95"/>
  <c r="I803" i="95"/>
  <c r="H803" i="95"/>
  <c r="K802" i="95"/>
  <c r="I802" i="95"/>
  <c r="H802" i="95"/>
  <c r="K801" i="95"/>
  <c r="I801" i="95"/>
  <c r="M801" i="95" s="1"/>
  <c r="H801" i="95"/>
  <c r="L801" i="95" s="1"/>
  <c r="K800" i="95"/>
  <c r="I800" i="95"/>
  <c r="H800" i="95"/>
  <c r="K799" i="95"/>
  <c r="I799" i="95"/>
  <c r="H799" i="95"/>
  <c r="K798" i="95"/>
  <c r="I798" i="95"/>
  <c r="H798" i="95"/>
  <c r="K797" i="95"/>
  <c r="M797" i="95" s="1"/>
  <c r="I797" i="95"/>
  <c r="H797" i="95"/>
  <c r="K796" i="95"/>
  <c r="I796" i="95"/>
  <c r="H796" i="95"/>
  <c r="K795" i="95"/>
  <c r="I795" i="95"/>
  <c r="H795" i="95"/>
  <c r="K794" i="95"/>
  <c r="I794" i="95"/>
  <c r="H794" i="95"/>
  <c r="L794" i="95" s="1"/>
  <c r="K793" i="95"/>
  <c r="M793" i="95" s="1"/>
  <c r="I793" i="95"/>
  <c r="H793" i="95"/>
  <c r="K792" i="95"/>
  <c r="I792" i="95"/>
  <c r="H792" i="95"/>
  <c r="K791" i="95"/>
  <c r="I791" i="95"/>
  <c r="H791" i="95"/>
  <c r="K790" i="95"/>
  <c r="I790" i="95"/>
  <c r="H790" i="95"/>
  <c r="K789" i="95"/>
  <c r="I789" i="95"/>
  <c r="H789" i="95"/>
  <c r="L789" i="95" s="1"/>
  <c r="K788" i="95"/>
  <c r="I788" i="95"/>
  <c r="H788" i="95"/>
  <c r="K787" i="95"/>
  <c r="I787" i="95"/>
  <c r="H787" i="95"/>
  <c r="K786" i="95"/>
  <c r="I786" i="95"/>
  <c r="H786" i="95"/>
  <c r="K785" i="95"/>
  <c r="I785" i="95"/>
  <c r="H785" i="95"/>
  <c r="K784" i="95"/>
  <c r="M784" i="95" s="1"/>
  <c r="I784" i="95"/>
  <c r="H784" i="95"/>
  <c r="K783" i="95"/>
  <c r="I783" i="95"/>
  <c r="H783" i="95"/>
  <c r="K782" i="95"/>
  <c r="I782" i="95"/>
  <c r="H782" i="95"/>
  <c r="L782" i="95" s="1"/>
  <c r="K781" i="95"/>
  <c r="I781" i="95"/>
  <c r="H781" i="95"/>
  <c r="K780" i="95"/>
  <c r="I780" i="95"/>
  <c r="M780" i="95" s="1"/>
  <c r="H780" i="95"/>
  <c r="L780" i="95" s="1"/>
  <c r="K779" i="95"/>
  <c r="I779" i="95"/>
  <c r="H779" i="95"/>
  <c r="K778" i="95"/>
  <c r="I778" i="95"/>
  <c r="H778" i="95"/>
  <c r="K777" i="95"/>
  <c r="I777" i="95"/>
  <c r="H777" i="95"/>
  <c r="M776" i="95"/>
  <c r="K776" i="95"/>
  <c r="I776" i="95"/>
  <c r="H776" i="95"/>
  <c r="K775" i="95"/>
  <c r="I775" i="95"/>
  <c r="H775" i="95"/>
  <c r="K774" i="95"/>
  <c r="M774" i="95" s="1"/>
  <c r="I774" i="95"/>
  <c r="H774" i="95"/>
  <c r="K773" i="95"/>
  <c r="M773" i="95" s="1"/>
  <c r="I773" i="95"/>
  <c r="H773" i="95"/>
  <c r="L773" i="95" s="1"/>
  <c r="K772" i="95"/>
  <c r="I772" i="95"/>
  <c r="M772" i="95" s="1"/>
  <c r="H772" i="95"/>
  <c r="L772" i="95" s="1"/>
  <c r="K771" i="95"/>
  <c r="I771" i="95"/>
  <c r="H771" i="95"/>
  <c r="L771" i="95" s="1"/>
  <c r="K770" i="95"/>
  <c r="I770" i="95"/>
  <c r="H770" i="95"/>
  <c r="K769" i="95"/>
  <c r="I769" i="95"/>
  <c r="H769" i="95"/>
  <c r="K768" i="95"/>
  <c r="I768" i="95"/>
  <c r="H768" i="95"/>
  <c r="K767" i="95"/>
  <c r="M767" i="95" s="1"/>
  <c r="I767" i="95"/>
  <c r="H767" i="95"/>
  <c r="K766" i="95"/>
  <c r="M766" i="95" s="1"/>
  <c r="I766" i="95"/>
  <c r="H766" i="95"/>
  <c r="K765" i="95"/>
  <c r="M765" i="95" s="1"/>
  <c r="I765" i="95"/>
  <c r="H765" i="95"/>
  <c r="K764" i="95"/>
  <c r="I764" i="95"/>
  <c r="H764" i="95"/>
  <c r="K763" i="95"/>
  <c r="I763" i="95"/>
  <c r="H763" i="95"/>
  <c r="K762" i="95"/>
  <c r="M762" i="95" s="1"/>
  <c r="I762" i="95"/>
  <c r="H762" i="95"/>
  <c r="K761" i="95"/>
  <c r="M761" i="95" s="1"/>
  <c r="I761" i="95"/>
  <c r="H761" i="95"/>
  <c r="K760" i="95"/>
  <c r="I760" i="95"/>
  <c r="M760" i="95" s="1"/>
  <c r="H760" i="95"/>
  <c r="K759" i="95"/>
  <c r="I759" i="95"/>
  <c r="H759" i="95"/>
  <c r="K758" i="95"/>
  <c r="I758" i="95"/>
  <c r="H758" i="95"/>
  <c r="K757" i="95"/>
  <c r="I757" i="95"/>
  <c r="H757" i="95"/>
  <c r="L757" i="95" s="1"/>
  <c r="K756" i="95"/>
  <c r="I756" i="95"/>
  <c r="H756" i="95"/>
  <c r="L755" i="95"/>
  <c r="K755" i="95"/>
  <c r="I755" i="95"/>
  <c r="M755" i="95" s="1"/>
  <c r="H755" i="95"/>
  <c r="K754" i="95"/>
  <c r="I754" i="95"/>
  <c r="H754" i="95"/>
  <c r="K753" i="95"/>
  <c r="M753" i="95" s="1"/>
  <c r="I753" i="95"/>
  <c r="H753" i="95"/>
  <c r="K752" i="95"/>
  <c r="L752" i="95" s="1"/>
  <c r="I752" i="95"/>
  <c r="H752" i="95"/>
  <c r="K751" i="95"/>
  <c r="I751" i="95"/>
  <c r="H751" i="95"/>
  <c r="K750" i="95"/>
  <c r="I750" i="95"/>
  <c r="M750" i="95" s="1"/>
  <c r="H750" i="95"/>
  <c r="L750" i="95" s="1"/>
  <c r="K749" i="95"/>
  <c r="I749" i="95"/>
  <c r="H749" i="95"/>
  <c r="K748" i="95"/>
  <c r="I748" i="95"/>
  <c r="H748" i="95"/>
  <c r="K747" i="95"/>
  <c r="I747" i="95"/>
  <c r="M747" i="95" s="1"/>
  <c r="H747" i="95"/>
  <c r="K746" i="95"/>
  <c r="I746" i="95"/>
  <c r="H746" i="95"/>
  <c r="K745" i="95"/>
  <c r="I745" i="95"/>
  <c r="H745" i="95"/>
  <c r="K744" i="95"/>
  <c r="L744" i="95" s="1"/>
  <c r="I744" i="95"/>
  <c r="H744" i="95"/>
  <c r="K743" i="95"/>
  <c r="I743" i="95"/>
  <c r="H743" i="95"/>
  <c r="K742" i="95"/>
  <c r="I742" i="95"/>
  <c r="M742" i="95" s="1"/>
  <c r="H742" i="95"/>
  <c r="L742" i="95" s="1"/>
  <c r="K741" i="95"/>
  <c r="I741" i="95"/>
  <c r="M741" i="95" s="1"/>
  <c r="H741" i="95"/>
  <c r="L741" i="95" s="1"/>
  <c r="K740" i="95"/>
  <c r="I740" i="95"/>
  <c r="H740" i="95"/>
  <c r="M739" i="95"/>
  <c r="K739" i="95"/>
  <c r="I739" i="95"/>
  <c r="H739" i="95"/>
  <c r="K738" i="95"/>
  <c r="M738" i="95" s="1"/>
  <c r="I738" i="95"/>
  <c r="H738" i="95"/>
  <c r="K737" i="95"/>
  <c r="L737" i="95" s="1"/>
  <c r="I737" i="95"/>
  <c r="H737" i="95"/>
  <c r="K736" i="95"/>
  <c r="I736" i="95"/>
  <c r="H736" i="95"/>
  <c r="K735" i="95"/>
  <c r="I735" i="95"/>
  <c r="H735" i="95"/>
  <c r="K734" i="95"/>
  <c r="I734" i="95"/>
  <c r="H734" i="95"/>
  <c r="K733" i="95"/>
  <c r="I733" i="95"/>
  <c r="H733" i="95"/>
  <c r="L733" i="95" s="1"/>
  <c r="K732" i="95"/>
  <c r="I732" i="95"/>
  <c r="H732" i="95"/>
  <c r="K731" i="95"/>
  <c r="I731" i="95"/>
  <c r="H731" i="95"/>
  <c r="K730" i="95"/>
  <c r="M730" i="95" s="1"/>
  <c r="I730" i="95"/>
  <c r="H730" i="95"/>
  <c r="L730" i="95" s="1"/>
  <c r="K729" i="95"/>
  <c r="I729" i="95"/>
  <c r="H729" i="95"/>
  <c r="L729" i="95" s="1"/>
  <c r="K728" i="95"/>
  <c r="M728" i="95" s="1"/>
  <c r="I728" i="95"/>
  <c r="H728" i="95"/>
  <c r="K727" i="95"/>
  <c r="I727" i="95"/>
  <c r="H727" i="95"/>
  <c r="K726" i="95"/>
  <c r="I726" i="95"/>
  <c r="H726" i="95"/>
  <c r="K725" i="95"/>
  <c r="I725" i="95"/>
  <c r="H725" i="95"/>
  <c r="K724" i="95"/>
  <c r="M724" i="95" s="1"/>
  <c r="I724" i="95"/>
  <c r="H724" i="95"/>
  <c r="K723" i="95"/>
  <c r="I723" i="95"/>
  <c r="H723" i="95"/>
  <c r="K722" i="95"/>
  <c r="I722" i="95"/>
  <c r="H722" i="95"/>
  <c r="K721" i="95"/>
  <c r="M721" i="95" s="1"/>
  <c r="I721" i="95"/>
  <c r="H721" i="95"/>
  <c r="L720" i="95"/>
  <c r="K720" i="95"/>
  <c r="I720" i="95"/>
  <c r="M720" i="95" s="1"/>
  <c r="H720" i="95"/>
  <c r="K719" i="95"/>
  <c r="M719" i="95" s="1"/>
  <c r="I719" i="95"/>
  <c r="H719" i="95"/>
  <c r="K718" i="95"/>
  <c r="M718" i="95" s="1"/>
  <c r="I718" i="95"/>
  <c r="H718" i="95"/>
  <c r="K717" i="95"/>
  <c r="M717" i="95" s="1"/>
  <c r="I717" i="95"/>
  <c r="H717" i="95"/>
  <c r="K716" i="95"/>
  <c r="I716" i="95"/>
  <c r="M716" i="95" s="1"/>
  <c r="H716" i="95"/>
  <c r="K715" i="95"/>
  <c r="I715" i="95"/>
  <c r="H715" i="95"/>
  <c r="K714" i="95"/>
  <c r="I714" i="95"/>
  <c r="H714" i="95"/>
  <c r="K713" i="95"/>
  <c r="I713" i="95"/>
  <c r="H713" i="95"/>
  <c r="M712" i="95"/>
  <c r="K712" i="95"/>
  <c r="I712" i="95"/>
  <c r="H712" i="95"/>
  <c r="K711" i="95"/>
  <c r="I711" i="95"/>
  <c r="H711" i="95"/>
  <c r="K710" i="95"/>
  <c r="I710" i="95"/>
  <c r="H710" i="95"/>
  <c r="K709" i="95"/>
  <c r="I709" i="95"/>
  <c r="H709" i="95"/>
  <c r="K708" i="95"/>
  <c r="I708" i="95"/>
  <c r="H708" i="95"/>
  <c r="L708" i="95" s="1"/>
  <c r="K707" i="95"/>
  <c r="I707" i="95"/>
  <c r="H707" i="95"/>
  <c r="K706" i="95"/>
  <c r="I706" i="95"/>
  <c r="H706" i="95"/>
  <c r="K705" i="95"/>
  <c r="I705" i="95"/>
  <c r="H705" i="95"/>
  <c r="K704" i="95"/>
  <c r="I704" i="95"/>
  <c r="H704" i="95"/>
  <c r="K703" i="95"/>
  <c r="I703" i="95"/>
  <c r="H703" i="95"/>
  <c r="K702" i="95"/>
  <c r="M702" i="95" s="1"/>
  <c r="I702" i="95"/>
  <c r="H702" i="95"/>
  <c r="K701" i="95"/>
  <c r="I701" i="95"/>
  <c r="H701" i="95"/>
  <c r="K700" i="95"/>
  <c r="I700" i="95"/>
  <c r="H700" i="95"/>
  <c r="K699" i="95"/>
  <c r="I699" i="95"/>
  <c r="H699" i="95"/>
  <c r="K698" i="95"/>
  <c r="I698" i="95"/>
  <c r="H698" i="95"/>
  <c r="L698" i="95" s="1"/>
  <c r="M697" i="95"/>
  <c r="K697" i="95"/>
  <c r="I697" i="95"/>
  <c r="H697" i="95"/>
  <c r="K696" i="95"/>
  <c r="I696" i="95"/>
  <c r="M696" i="95" s="1"/>
  <c r="H696" i="95"/>
  <c r="L696" i="95" s="1"/>
  <c r="K695" i="95"/>
  <c r="I695" i="95"/>
  <c r="H695" i="95"/>
  <c r="K694" i="95"/>
  <c r="M694" i="95" s="1"/>
  <c r="I694" i="95"/>
  <c r="H694" i="95"/>
  <c r="L693" i="95"/>
  <c r="K693" i="95"/>
  <c r="I693" i="95"/>
  <c r="H693" i="95"/>
  <c r="K692" i="95"/>
  <c r="I692" i="95"/>
  <c r="H692" i="95"/>
  <c r="K691" i="95"/>
  <c r="I691" i="95"/>
  <c r="H691" i="95"/>
  <c r="L691" i="95" s="1"/>
  <c r="K690" i="95"/>
  <c r="I690" i="95"/>
  <c r="H690" i="95"/>
  <c r="K689" i="95"/>
  <c r="I689" i="95"/>
  <c r="H689" i="95"/>
  <c r="M688" i="95"/>
  <c r="L688" i="95"/>
  <c r="K688" i="95"/>
  <c r="I688" i="95"/>
  <c r="H688" i="95"/>
  <c r="K687" i="95"/>
  <c r="I687" i="95"/>
  <c r="H687" i="95"/>
  <c r="L686" i="95"/>
  <c r="K686" i="95"/>
  <c r="I686" i="95"/>
  <c r="M686" i="95" s="1"/>
  <c r="H686" i="95"/>
  <c r="K685" i="95"/>
  <c r="I685" i="95"/>
  <c r="H685" i="95"/>
  <c r="K684" i="95"/>
  <c r="I684" i="95"/>
  <c r="H684" i="95"/>
  <c r="K683" i="95"/>
  <c r="I683" i="95"/>
  <c r="M683" i="95" s="1"/>
  <c r="H683" i="95"/>
  <c r="K682" i="95"/>
  <c r="M682" i="95" s="1"/>
  <c r="I682" i="95"/>
  <c r="H682" i="95"/>
  <c r="K681" i="95"/>
  <c r="I681" i="95"/>
  <c r="H681" i="95"/>
  <c r="K680" i="95"/>
  <c r="I680" i="95"/>
  <c r="M680" i="95" s="1"/>
  <c r="H680" i="95"/>
  <c r="K679" i="95"/>
  <c r="M679" i="95" s="1"/>
  <c r="I679" i="95"/>
  <c r="H679" i="95"/>
  <c r="K678" i="95"/>
  <c r="I678" i="95"/>
  <c r="H678" i="95"/>
  <c r="L678" i="95" s="1"/>
  <c r="L677" i="95"/>
  <c r="K677" i="95"/>
  <c r="I677" i="95"/>
  <c r="M677" i="95" s="1"/>
  <c r="H677" i="95"/>
  <c r="K676" i="95"/>
  <c r="I676" i="95"/>
  <c r="M676" i="95" s="1"/>
  <c r="H676" i="95"/>
  <c r="L676" i="95" s="1"/>
  <c r="K675" i="95"/>
  <c r="I675" i="95"/>
  <c r="M675" i="95" s="1"/>
  <c r="H675" i="95"/>
  <c r="L675" i="95" s="1"/>
  <c r="K674" i="95"/>
  <c r="I674" i="95"/>
  <c r="H674" i="95"/>
  <c r="K673" i="95"/>
  <c r="I673" i="95"/>
  <c r="H673" i="95"/>
  <c r="K672" i="95"/>
  <c r="M672" i="95" s="1"/>
  <c r="I672" i="95"/>
  <c r="H672" i="95"/>
  <c r="K671" i="95"/>
  <c r="I671" i="95"/>
  <c r="H671" i="95"/>
  <c r="K670" i="95"/>
  <c r="I670" i="95"/>
  <c r="H670" i="95"/>
  <c r="K669" i="95"/>
  <c r="I669" i="95"/>
  <c r="H669" i="95"/>
  <c r="L669" i="95" s="1"/>
  <c r="K668" i="95"/>
  <c r="I668" i="95"/>
  <c r="H668" i="95"/>
  <c r="K667" i="95"/>
  <c r="M667" i="95" s="1"/>
  <c r="I667" i="95"/>
  <c r="H667" i="95"/>
  <c r="K666" i="95"/>
  <c r="I666" i="95"/>
  <c r="H666" i="95"/>
  <c r="K665" i="95"/>
  <c r="M665" i="95" s="1"/>
  <c r="I665" i="95"/>
  <c r="H665" i="95"/>
  <c r="L665" i="95" s="1"/>
  <c r="K664" i="95"/>
  <c r="M664" i="95" s="1"/>
  <c r="I664" i="95"/>
  <c r="H664" i="95"/>
  <c r="K663" i="95"/>
  <c r="M663" i="95" s="1"/>
  <c r="I663" i="95"/>
  <c r="H663" i="95"/>
  <c r="K662" i="95"/>
  <c r="I662" i="95"/>
  <c r="H662" i="95"/>
  <c r="K661" i="95"/>
  <c r="M661" i="95" s="1"/>
  <c r="I661" i="95"/>
  <c r="H661" i="95"/>
  <c r="K660" i="95"/>
  <c r="I660" i="95"/>
  <c r="M660" i="95" s="1"/>
  <c r="H660" i="95"/>
  <c r="L659" i="95"/>
  <c r="K659" i="95"/>
  <c r="I659" i="95"/>
  <c r="M659" i="95" s="1"/>
  <c r="H659" i="95"/>
  <c r="K658" i="95"/>
  <c r="L658" i="95" s="1"/>
  <c r="I658" i="95"/>
  <c r="H658" i="95"/>
  <c r="K657" i="95"/>
  <c r="M657" i="95" s="1"/>
  <c r="I657" i="95"/>
  <c r="H657" i="95"/>
  <c r="L656" i="95"/>
  <c r="K656" i="95"/>
  <c r="I656" i="95"/>
  <c r="H656" i="95"/>
  <c r="K655" i="95"/>
  <c r="M655" i="95" s="1"/>
  <c r="I655" i="95"/>
  <c r="H655" i="95"/>
  <c r="K654" i="95"/>
  <c r="M654" i="95" s="1"/>
  <c r="I654" i="95"/>
  <c r="H654" i="95"/>
  <c r="K653" i="95"/>
  <c r="I653" i="95"/>
  <c r="H653" i="95"/>
  <c r="K652" i="95"/>
  <c r="I652" i="95"/>
  <c r="H652" i="95"/>
  <c r="K651" i="95"/>
  <c r="L651" i="95" s="1"/>
  <c r="I651" i="95"/>
  <c r="H651" i="95"/>
  <c r="K650" i="95"/>
  <c r="M650" i="95" s="1"/>
  <c r="I650" i="95"/>
  <c r="H650" i="95"/>
  <c r="K649" i="95"/>
  <c r="I649" i="95"/>
  <c r="H649" i="95"/>
  <c r="K648" i="95"/>
  <c r="I648" i="95"/>
  <c r="H648" i="95"/>
  <c r="K647" i="95"/>
  <c r="I647" i="95"/>
  <c r="H647" i="95"/>
  <c r="K646" i="95"/>
  <c r="L646" i="95" s="1"/>
  <c r="I646" i="95"/>
  <c r="M646" i="95" s="1"/>
  <c r="H646" i="95"/>
  <c r="K645" i="95"/>
  <c r="I645" i="95"/>
  <c r="H645" i="95"/>
  <c r="K644" i="95"/>
  <c r="I644" i="95"/>
  <c r="M644" i="95" s="1"/>
  <c r="H644" i="95"/>
  <c r="L644" i="95" s="1"/>
  <c r="M643" i="95"/>
  <c r="K643" i="95"/>
  <c r="I643" i="95"/>
  <c r="H643" i="95"/>
  <c r="L643" i="95" s="1"/>
  <c r="K642" i="95"/>
  <c r="I642" i="95"/>
  <c r="H642" i="95"/>
  <c r="K641" i="95"/>
  <c r="M641" i="95" s="1"/>
  <c r="I641" i="95"/>
  <c r="H641" i="95"/>
  <c r="K640" i="95"/>
  <c r="M640" i="95" s="1"/>
  <c r="I640" i="95"/>
  <c r="H640" i="95"/>
  <c r="K639" i="95"/>
  <c r="I639" i="95"/>
  <c r="H639" i="95"/>
  <c r="K638" i="95"/>
  <c r="I638" i="95"/>
  <c r="H638" i="95"/>
  <c r="K637" i="95"/>
  <c r="I637" i="95"/>
  <c r="H637" i="95"/>
  <c r="K636" i="95"/>
  <c r="I636" i="95"/>
  <c r="H636" i="95"/>
  <c r="K635" i="95"/>
  <c r="I635" i="95"/>
  <c r="H635" i="95"/>
  <c r="K634" i="95"/>
  <c r="I634" i="95"/>
  <c r="H634" i="95"/>
  <c r="K633" i="95"/>
  <c r="I633" i="95"/>
  <c r="M633" i="95" s="1"/>
  <c r="H633" i="95"/>
  <c r="L633" i="95" s="1"/>
  <c r="K632" i="95"/>
  <c r="I632" i="95"/>
  <c r="M632" i="95" s="1"/>
  <c r="H632" i="95"/>
  <c r="L632" i="95" s="1"/>
  <c r="K631" i="95"/>
  <c r="M631" i="95" s="1"/>
  <c r="I631" i="95"/>
  <c r="H631" i="95"/>
  <c r="K630" i="95"/>
  <c r="I630" i="95"/>
  <c r="H630" i="95"/>
  <c r="K629" i="95"/>
  <c r="I629" i="95"/>
  <c r="H629" i="95"/>
  <c r="K628" i="95"/>
  <c r="I628" i="95"/>
  <c r="M628" i="95" s="1"/>
  <c r="H628" i="95"/>
  <c r="K627" i="95"/>
  <c r="M627" i="95" s="1"/>
  <c r="I627" i="95"/>
  <c r="H627" i="95"/>
  <c r="L627" i="95" s="1"/>
  <c r="K626" i="95"/>
  <c r="I626" i="95"/>
  <c r="H626" i="95"/>
  <c r="K625" i="95"/>
  <c r="I625" i="95"/>
  <c r="H625" i="95"/>
  <c r="K624" i="95"/>
  <c r="M624" i="95" s="1"/>
  <c r="I624" i="95"/>
  <c r="H624" i="95"/>
  <c r="L624" i="95" s="1"/>
  <c r="K623" i="95"/>
  <c r="I623" i="95"/>
  <c r="H623" i="95"/>
  <c r="K622" i="95"/>
  <c r="I622" i="95"/>
  <c r="M622" i="95" s="1"/>
  <c r="H622" i="95"/>
  <c r="L622" i="95" s="1"/>
  <c r="K621" i="95"/>
  <c r="I621" i="95"/>
  <c r="H621" i="95"/>
  <c r="K620" i="95"/>
  <c r="I620" i="95"/>
  <c r="M620" i="95" s="1"/>
  <c r="H620" i="95"/>
  <c r="L620" i="95" s="1"/>
  <c r="K619" i="95"/>
  <c r="I619" i="95"/>
  <c r="M619" i="95" s="1"/>
  <c r="H619" i="95"/>
  <c r="K618" i="95"/>
  <c r="I618" i="95"/>
  <c r="H618" i="95"/>
  <c r="K617" i="95"/>
  <c r="I617" i="95"/>
  <c r="H617" i="95"/>
  <c r="M616" i="95"/>
  <c r="K616" i="95"/>
  <c r="I616" i="95"/>
  <c r="H616" i="95"/>
  <c r="K615" i="95"/>
  <c r="I615" i="95"/>
  <c r="H615" i="95"/>
  <c r="K614" i="95"/>
  <c r="I614" i="95"/>
  <c r="M614" i="95" s="1"/>
  <c r="H614" i="95"/>
  <c r="K613" i="95"/>
  <c r="I613" i="95"/>
  <c r="H613" i="95"/>
  <c r="K612" i="95"/>
  <c r="I612" i="95"/>
  <c r="M612" i="95" s="1"/>
  <c r="H612" i="95"/>
  <c r="L612" i="95" s="1"/>
  <c r="M611" i="95"/>
  <c r="K611" i="95"/>
  <c r="I611" i="95"/>
  <c r="H611" i="95"/>
  <c r="L611" i="95" s="1"/>
  <c r="K610" i="95"/>
  <c r="I610" i="95"/>
  <c r="H610" i="95"/>
  <c r="K609" i="95"/>
  <c r="I609" i="95"/>
  <c r="H609" i="95"/>
  <c r="L609" i="95" s="1"/>
  <c r="K608" i="95"/>
  <c r="I608" i="95"/>
  <c r="H608" i="95"/>
  <c r="K607" i="95"/>
  <c r="M607" i="95" s="1"/>
  <c r="I607" i="95"/>
  <c r="H607" i="95"/>
  <c r="K606" i="95"/>
  <c r="M606" i="95" s="1"/>
  <c r="I606" i="95"/>
  <c r="H606" i="95"/>
  <c r="K605" i="95"/>
  <c r="I605" i="95"/>
  <c r="H605" i="95"/>
  <c r="K604" i="95"/>
  <c r="M604" i="95" s="1"/>
  <c r="I604" i="95"/>
  <c r="H604" i="95"/>
  <c r="K603" i="95"/>
  <c r="I603" i="95"/>
  <c r="H603" i="95"/>
  <c r="K602" i="95"/>
  <c r="M602" i="95" s="1"/>
  <c r="I602" i="95"/>
  <c r="H602" i="95"/>
  <c r="K601" i="95"/>
  <c r="I601" i="95"/>
  <c r="H601" i="95"/>
  <c r="K600" i="95"/>
  <c r="M600" i="95" s="1"/>
  <c r="I600" i="95"/>
  <c r="H600" i="95"/>
  <c r="K599" i="95"/>
  <c r="I599" i="95"/>
  <c r="H599" i="95"/>
  <c r="K598" i="95"/>
  <c r="M598" i="95" s="1"/>
  <c r="I598" i="95"/>
  <c r="H598" i="95"/>
  <c r="K597" i="95"/>
  <c r="I597" i="95"/>
  <c r="H597" i="95"/>
  <c r="L597" i="95" s="1"/>
  <c r="K596" i="95"/>
  <c r="L596" i="95" s="1"/>
  <c r="I596" i="95"/>
  <c r="M596" i="95" s="1"/>
  <c r="H596" i="95"/>
  <c r="K595" i="95"/>
  <c r="I595" i="95"/>
  <c r="M595" i="95" s="1"/>
  <c r="H595" i="95"/>
  <c r="L595" i="95" s="1"/>
  <c r="K594" i="95"/>
  <c r="I594" i="95"/>
  <c r="H594" i="95"/>
  <c r="K593" i="95"/>
  <c r="I593" i="95"/>
  <c r="H593" i="95"/>
  <c r="K592" i="95"/>
  <c r="L592" i="95" s="1"/>
  <c r="I592" i="95"/>
  <c r="M592" i="95" s="1"/>
  <c r="H592" i="95"/>
  <c r="K591" i="95"/>
  <c r="I591" i="95"/>
  <c r="H591" i="95"/>
  <c r="K590" i="95"/>
  <c r="L590" i="95" s="1"/>
  <c r="I590" i="95"/>
  <c r="H590" i="95"/>
  <c r="K589" i="95"/>
  <c r="I589" i="95"/>
  <c r="H589" i="95"/>
  <c r="K588" i="95"/>
  <c r="I588" i="95"/>
  <c r="M588" i="95" s="1"/>
  <c r="H588" i="95"/>
  <c r="K587" i="95"/>
  <c r="I587" i="95"/>
  <c r="M587" i="95" s="1"/>
  <c r="H587" i="95"/>
  <c r="K586" i="95"/>
  <c r="I586" i="95"/>
  <c r="H586" i="95"/>
  <c r="K585" i="95"/>
  <c r="I585" i="95"/>
  <c r="H585" i="95"/>
  <c r="K584" i="95"/>
  <c r="I584" i="95"/>
  <c r="H584" i="95"/>
  <c r="K583" i="95"/>
  <c r="I583" i="95"/>
  <c r="H583" i="95"/>
  <c r="K582" i="95"/>
  <c r="I582" i="95"/>
  <c r="H582" i="95"/>
  <c r="K581" i="95"/>
  <c r="I581" i="95"/>
  <c r="M581" i="95" s="1"/>
  <c r="H581" i="95"/>
  <c r="L581" i="95" s="1"/>
  <c r="K580" i="95"/>
  <c r="I580" i="95"/>
  <c r="M580" i="95" s="1"/>
  <c r="H580" i="95"/>
  <c r="K579" i="95"/>
  <c r="I579" i="95"/>
  <c r="M579" i="95" s="1"/>
  <c r="H579" i="95"/>
  <c r="K578" i="95"/>
  <c r="I578" i="95"/>
  <c r="H578" i="95"/>
  <c r="K577" i="95"/>
  <c r="L577" i="95" s="1"/>
  <c r="I577" i="95"/>
  <c r="M577" i="95" s="1"/>
  <c r="H577" i="95"/>
  <c r="K576" i="95"/>
  <c r="I576" i="95"/>
  <c r="H576" i="95"/>
  <c r="K575" i="95"/>
  <c r="I575" i="95"/>
  <c r="H575" i="95"/>
  <c r="K574" i="95"/>
  <c r="I574" i="95"/>
  <c r="H574" i="95"/>
  <c r="K573" i="95"/>
  <c r="I573" i="95"/>
  <c r="H573" i="95"/>
  <c r="K572" i="95"/>
  <c r="I572" i="95"/>
  <c r="H572" i="95"/>
  <c r="K571" i="95"/>
  <c r="M571" i="95" s="1"/>
  <c r="I571" i="95"/>
  <c r="H571" i="95"/>
  <c r="K570" i="95"/>
  <c r="M570" i="95" s="1"/>
  <c r="I570" i="95"/>
  <c r="H570" i="95"/>
  <c r="K569" i="95"/>
  <c r="I569" i="95"/>
  <c r="H569" i="95"/>
  <c r="K568" i="95"/>
  <c r="I568" i="95"/>
  <c r="H568" i="95"/>
  <c r="K567" i="95"/>
  <c r="I567" i="95"/>
  <c r="H567" i="95"/>
  <c r="K566" i="95"/>
  <c r="M566" i="95" s="1"/>
  <c r="I566" i="95"/>
  <c r="H566" i="95"/>
  <c r="K565" i="95"/>
  <c r="I565" i="95"/>
  <c r="H565" i="95"/>
  <c r="K564" i="95"/>
  <c r="I564" i="95"/>
  <c r="H564" i="95"/>
  <c r="K563" i="95"/>
  <c r="I563" i="95"/>
  <c r="H563" i="95"/>
  <c r="K562" i="95"/>
  <c r="I562" i="95"/>
  <c r="H562" i="95"/>
  <c r="K561" i="95"/>
  <c r="I561" i="95"/>
  <c r="H561" i="95"/>
  <c r="K560" i="95"/>
  <c r="L560" i="95" s="1"/>
  <c r="I560" i="95"/>
  <c r="M560" i="95" s="1"/>
  <c r="H560" i="95"/>
  <c r="K559" i="95"/>
  <c r="M559" i="95" s="1"/>
  <c r="I559" i="95"/>
  <c r="H559" i="95"/>
  <c r="K558" i="95"/>
  <c r="I558" i="95"/>
  <c r="H558" i="95"/>
  <c r="K557" i="95"/>
  <c r="I557" i="95"/>
  <c r="H557" i="95"/>
  <c r="K556" i="95"/>
  <c r="I556" i="95"/>
  <c r="H556" i="95"/>
  <c r="L556" i="95" s="1"/>
  <c r="K555" i="95"/>
  <c r="I555" i="95"/>
  <c r="M555" i="95" s="1"/>
  <c r="H555" i="95"/>
  <c r="K554" i="95"/>
  <c r="M554" i="95" s="1"/>
  <c r="I554" i="95"/>
  <c r="H554" i="95"/>
  <c r="K553" i="95"/>
  <c r="I553" i="95"/>
  <c r="H553" i="95"/>
  <c r="K552" i="95"/>
  <c r="L552" i="95" s="1"/>
  <c r="I552" i="95"/>
  <c r="H552" i="95"/>
  <c r="K551" i="95"/>
  <c r="I551" i="95"/>
  <c r="H551" i="95"/>
  <c r="K550" i="95"/>
  <c r="I550" i="95"/>
  <c r="H550" i="95"/>
  <c r="L550" i="95" s="1"/>
  <c r="K549" i="95"/>
  <c r="M549" i="95" s="1"/>
  <c r="I549" i="95"/>
  <c r="H549" i="95"/>
  <c r="L549" i="95" s="1"/>
  <c r="K548" i="95"/>
  <c r="I548" i="95"/>
  <c r="H548" i="95"/>
  <c r="L548" i="95" s="1"/>
  <c r="K547" i="95"/>
  <c r="I547" i="95"/>
  <c r="H547" i="95"/>
  <c r="K546" i="95"/>
  <c r="I546" i="95"/>
  <c r="H546" i="95"/>
  <c r="M545" i="95"/>
  <c r="K545" i="95"/>
  <c r="I545" i="95"/>
  <c r="H545" i="95"/>
  <c r="K544" i="95"/>
  <c r="I544" i="95"/>
  <c r="H544" i="95"/>
  <c r="K543" i="95"/>
  <c r="I543" i="95"/>
  <c r="H543" i="95"/>
  <c r="K542" i="95"/>
  <c r="M542" i="95" s="1"/>
  <c r="I542" i="95"/>
  <c r="H542" i="95"/>
  <c r="L541" i="95"/>
  <c r="K541" i="95"/>
  <c r="I541" i="95"/>
  <c r="H541" i="95"/>
  <c r="K540" i="95"/>
  <c r="I540" i="95"/>
  <c r="H540" i="95"/>
  <c r="K539" i="95"/>
  <c r="I539" i="95"/>
  <c r="H539" i="95"/>
  <c r="K538" i="95"/>
  <c r="I538" i="95"/>
  <c r="H538" i="95"/>
  <c r="K537" i="95"/>
  <c r="I537" i="95"/>
  <c r="H537" i="95"/>
  <c r="L537" i="95" s="1"/>
  <c r="L536" i="95"/>
  <c r="K536" i="95"/>
  <c r="I536" i="95"/>
  <c r="M536" i="95" s="1"/>
  <c r="H536" i="95"/>
  <c r="K535" i="95"/>
  <c r="I535" i="95"/>
  <c r="H535" i="95"/>
  <c r="K534" i="95"/>
  <c r="I534" i="95"/>
  <c r="H534" i="95"/>
  <c r="K533" i="95"/>
  <c r="I533" i="95"/>
  <c r="H533" i="95"/>
  <c r="K532" i="95"/>
  <c r="I532" i="95"/>
  <c r="H532" i="95"/>
  <c r="K531" i="95"/>
  <c r="M531" i="95" s="1"/>
  <c r="I531" i="95"/>
  <c r="H531" i="95"/>
  <c r="K530" i="95"/>
  <c r="L530" i="95" s="1"/>
  <c r="I530" i="95"/>
  <c r="H530" i="95"/>
  <c r="K529" i="95"/>
  <c r="M529" i="95" s="1"/>
  <c r="I529" i="95"/>
  <c r="H529" i="95"/>
  <c r="K528" i="95"/>
  <c r="I528" i="95"/>
  <c r="H528" i="95"/>
  <c r="K527" i="95"/>
  <c r="I527" i="95"/>
  <c r="H527" i="95"/>
  <c r="K526" i="95"/>
  <c r="I526" i="95"/>
  <c r="M526" i="95" s="1"/>
  <c r="H526" i="95"/>
  <c r="L526" i="95" s="1"/>
  <c r="K525" i="95"/>
  <c r="M525" i="95" s="1"/>
  <c r="I525" i="95"/>
  <c r="H525" i="95"/>
  <c r="K524" i="95"/>
  <c r="I524" i="95"/>
  <c r="H524" i="95"/>
  <c r="L524" i="95" s="1"/>
  <c r="K523" i="95"/>
  <c r="I523" i="95"/>
  <c r="H523" i="95"/>
  <c r="K522" i="95"/>
  <c r="M522" i="95" s="1"/>
  <c r="I522" i="95"/>
  <c r="H522" i="95"/>
  <c r="K521" i="95"/>
  <c r="M521" i="95" s="1"/>
  <c r="I521" i="95"/>
  <c r="H521" i="95"/>
  <c r="K520" i="95"/>
  <c r="I520" i="95"/>
  <c r="M520" i="95" s="1"/>
  <c r="H520" i="95"/>
  <c r="K519" i="95"/>
  <c r="I519" i="95"/>
  <c r="H519" i="95"/>
  <c r="K518" i="95"/>
  <c r="I518" i="95"/>
  <c r="M518" i="95" s="1"/>
  <c r="H518" i="95"/>
  <c r="L518" i="95" s="1"/>
  <c r="K517" i="95"/>
  <c r="I517" i="95"/>
  <c r="H517" i="95"/>
  <c r="K516" i="95"/>
  <c r="I516" i="95"/>
  <c r="M516" i="95" s="1"/>
  <c r="H516" i="95"/>
  <c r="L516" i="95" s="1"/>
  <c r="K515" i="95"/>
  <c r="M515" i="95" s="1"/>
  <c r="I515" i="95"/>
  <c r="H515" i="95"/>
  <c r="K514" i="95"/>
  <c r="I514" i="95"/>
  <c r="H514" i="95"/>
  <c r="K513" i="95"/>
  <c r="I513" i="95"/>
  <c r="M513" i="95" s="1"/>
  <c r="H513" i="95"/>
  <c r="K512" i="95"/>
  <c r="I512" i="95"/>
  <c r="H512" i="95"/>
  <c r="K511" i="95"/>
  <c r="I511" i="95"/>
  <c r="H511" i="95"/>
  <c r="K510" i="95"/>
  <c r="I510" i="95"/>
  <c r="H510" i="95"/>
  <c r="L509" i="95"/>
  <c r="K509" i="95"/>
  <c r="I509" i="95"/>
  <c r="H509" i="95"/>
  <c r="K508" i="95"/>
  <c r="I508" i="95"/>
  <c r="H508" i="95"/>
  <c r="K507" i="95"/>
  <c r="I507" i="95"/>
  <c r="H507" i="95"/>
  <c r="K506" i="95"/>
  <c r="M506" i="95" s="1"/>
  <c r="I506" i="95"/>
  <c r="H506" i="95"/>
  <c r="K505" i="95"/>
  <c r="I505" i="95"/>
  <c r="M505" i="95" s="1"/>
  <c r="H505" i="95"/>
  <c r="L504" i="95"/>
  <c r="K504" i="95"/>
  <c r="I504" i="95"/>
  <c r="H504" i="95"/>
  <c r="K503" i="95"/>
  <c r="I503" i="95"/>
  <c r="H503" i="95"/>
  <c r="K502" i="95"/>
  <c r="I502" i="95"/>
  <c r="H502" i="95"/>
  <c r="K501" i="95"/>
  <c r="I501" i="95"/>
  <c r="H501" i="95"/>
  <c r="K500" i="95"/>
  <c r="I500" i="95"/>
  <c r="H500" i="95"/>
  <c r="K499" i="95"/>
  <c r="I499" i="95"/>
  <c r="M499" i="95" s="1"/>
  <c r="H499" i="95"/>
  <c r="L499" i="95" s="1"/>
  <c r="K498" i="95"/>
  <c r="I498" i="95"/>
  <c r="H498" i="95"/>
  <c r="K497" i="95"/>
  <c r="I497" i="95"/>
  <c r="H497" i="95"/>
  <c r="K496" i="95"/>
  <c r="I496" i="95"/>
  <c r="M496" i="95" s="1"/>
  <c r="H496" i="95"/>
  <c r="L496" i="95" s="1"/>
  <c r="K495" i="95"/>
  <c r="I495" i="95"/>
  <c r="H495" i="95"/>
  <c r="K494" i="95"/>
  <c r="I494" i="95"/>
  <c r="H494" i="95"/>
  <c r="K493" i="95"/>
  <c r="I493" i="95"/>
  <c r="H493" i="95"/>
  <c r="K492" i="95"/>
  <c r="I492" i="95"/>
  <c r="M492" i="95" s="1"/>
  <c r="H492" i="95"/>
  <c r="K491" i="95"/>
  <c r="I491" i="95"/>
  <c r="M491" i="95" s="1"/>
  <c r="H491" i="95"/>
  <c r="K490" i="95"/>
  <c r="I490" i="95"/>
  <c r="H490" i="95"/>
  <c r="K489" i="95"/>
  <c r="M489" i="95" s="1"/>
  <c r="I489" i="95"/>
  <c r="H489" i="95"/>
  <c r="K488" i="95"/>
  <c r="I488" i="95"/>
  <c r="M488" i="95" s="1"/>
  <c r="H488" i="95"/>
  <c r="K487" i="95"/>
  <c r="I487" i="95"/>
  <c r="H487" i="95"/>
  <c r="L486" i="95"/>
  <c r="K486" i="95"/>
  <c r="I486" i="95"/>
  <c r="M486" i="95" s="1"/>
  <c r="H486" i="95"/>
  <c r="K485" i="95"/>
  <c r="I485" i="95"/>
  <c r="H485" i="95"/>
  <c r="L485" i="95" s="1"/>
  <c r="K484" i="95"/>
  <c r="I484" i="95"/>
  <c r="M484" i="95" s="1"/>
  <c r="H484" i="95"/>
  <c r="L484" i="95" s="1"/>
  <c r="K483" i="95"/>
  <c r="I483" i="95"/>
  <c r="M483" i="95" s="1"/>
  <c r="H483" i="95"/>
  <c r="K482" i="95"/>
  <c r="I482" i="95"/>
  <c r="H482" i="95"/>
  <c r="K481" i="95"/>
  <c r="I481" i="95"/>
  <c r="M481" i="95" s="1"/>
  <c r="H481" i="95"/>
  <c r="K480" i="95"/>
  <c r="I480" i="95"/>
  <c r="H480" i="95"/>
  <c r="K479" i="95"/>
  <c r="I479" i="95"/>
  <c r="H479" i="95"/>
  <c r="K478" i="95"/>
  <c r="I478" i="95"/>
  <c r="H478" i="95"/>
  <c r="K477" i="95"/>
  <c r="I477" i="95"/>
  <c r="H477" i="95"/>
  <c r="K476" i="95"/>
  <c r="I476" i="95"/>
  <c r="H476" i="95"/>
  <c r="K475" i="95"/>
  <c r="I475" i="95"/>
  <c r="H475" i="95"/>
  <c r="K474" i="95"/>
  <c r="I474" i="95"/>
  <c r="M474" i="95" s="1"/>
  <c r="H474" i="95"/>
  <c r="K473" i="95"/>
  <c r="I473" i="95"/>
  <c r="M473" i="95" s="1"/>
  <c r="H473" i="95"/>
  <c r="L473" i="95" s="1"/>
  <c r="K472" i="95"/>
  <c r="I472" i="95"/>
  <c r="M472" i="95" s="1"/>
  <c r="H472" i="95"/>
  <c r="L472" i="95" s="1"/>
  <c r="K471" i="95"/>
  <c r="I471" i="95"/>
  <c r="H471" i="95"/>
  <c r="K470" i="95"/>
  <c r="M470" i="95" s="1"/>
  <c r="I470" i="95"/>
  <c r="H470" i="95"/>
  <c r="K469" i="95"/>
  <c r="I469" i="95"/>
  <c r="H469" i="95"/>
  <c r="K468" i="95"/>
  <c r="I468" i="95"/>
  <c r="H468" i="95"/>
  <c r="K467" i="95"/>
  <c r="I467" i="95"/>
  <c r="H467" i="95"/>
  <c r="L467" i="95" s="1"/>
  <c r="K466" i="95"/>
  <c r="I466" i="95"/>
  <c r="H466" i="95"/>
  <c r="K465" i="95"/>
  <c r="M465" i="95" s="1"/>
  <c r="I465" i="95"/>
  <c r="H465" i="95"/>
  <c r="K464" i="95"/>
  <c r="I464" i="95"/>
  <c r="H464" i="95"/>
  <c r="K463" i="95"/>
  <c r="I463" i="95"/>
  <c r="H463" i="95"/>
  <c r="K462" i="95"/>
  <c r="I462" i="95"/>
  <c r="M462" i="95" s="1"/>
  <c r="H462" i="95"/>
  <c r="L462" i="95" s="1"/>
  <c r="K461" i="95"/>
  <c r="M461" i="95" s="1"/>
  <c r="I461" i="95"/>
  <c r="H461" i="95"/>
  <c r="K460" i="95"/>
  <c r="I460" i="95"/>
  <c r="H460" i="95"/>
  <c r="M459" i="95"/>
  <c r="K459" i="95"/>
  <c r="I459" i="95"/>
  <c r="H459" i="95"/>
  <c r="K458" i="95"/>
  <c r="I458" i="95"/>
  <c r="H458" i="95"/>
  <c r="K457" i="95"/>
  <c r="I457" i="95"/>
  <c r="H457" i="95"/>
  <c r="M456" i="95"/>
  <c r="K456" i="95"/>
  <c r="I456" i="95"/>
  <c r="H456" i="95"/>
  <c r="K455" i="95"/>
  <c r="I455" i="95"/>
  <c r="H455" i="95"/>
  <c r="K454" i="95"/>
  <c r="I454" i="95"/>
  <c r="M454" i="95" s="1"/>
  <c r="H454" i="95"/>
  <c r="K453" i="95"/>
  <c r="I453" i="95"/>
  <c r="H453" i="95"/>
  <c r="K452" i="95"/>
  <c r="I452" i="95"/>
  <c r="M452" i="95" s="1"/>
  <c r="H452" i="95"/>
  <c r="L452" i="95" s="1"/>
  <c r="M451" i="95"/>
  <c r="K451" i="95"/>
  <c r="I451" i="95"/>
  <c r="H451" i="95"/>
  <c r="L451" i="95" s="1"/>
  <c r="K450" i="95"/>
  <c r="I450" i="95"/>
  <c r="H450" i="95"/>
  <c r="K449" i="95"/>
  <c r="I449" i="95"/>
  <c r="H449" i="95"/>
  <c r="L449" i="95" s="1"/>
  <c r="K448" i="95"/>
  <c r="I448" i="95"/>
  <c r="H448" i="95"/>
  <c r="K447" i="95"/>
  <c r="I447" i="95"/>
  <c r="H447" i="95"/>
  <c r="K446" i="95"/>
  <c r="M446" i="95" s="1"/>
  <c r="I446" i="95"/>
  <c r="H446" i="95"/>
  <c r="K445" i="95"/>
  <c r="M445" i="95" s="1"/>
  <c r="I445" i="95"/>
  <c r="H445" i="95"/>
  <c r="K444" i="95"/>
  <c r="I444" i="95"/>
  <c r="H444" i="95"/>
  <c r="K443" i="95"/>
  <c r="I443" i="95"/>
  <c r="H443" i="95"/>
  <c r="K442" i="95"/>
  <c r="I442" i="95"/>
  <c r="H442" i="95"/>
  <c r="K441" i="95"/>
  <c r="M441" i="95" s="1"/>
  <c r="I441" i="95"/>
  <c r="H441" i="95"/>
  <c r="K440" i="95"/>
  <c r="I440" i="95"/>
  <c r="H440" i="95"/>
  <c r="K439" i="95"/>
  <c r="I439" i="95"/>
  <c r="H439" i="95"/>
  <c r="K438" i="95"/>
  <c r="M438" i="95" s="1"/>
  <c r="I438" i="95"/>
  <c r="H438" i="95"/>
  <c r="K437" i="95"/>
  <c r="M437" i="95" s="1"/>
  <c r="I437" i="95"/>
  <c r="H437" i="95"/>
  <c r="K436" i="95"/>
  <c r="I436" i="95"/>
  <c r="H436" i="95"/>
  <c r="K435" i="95"/>
  <c r="I435" i="95"/>
  <c r="M435" i="95" s="1"/>
  <c r="H435" i="95"/>
  <c r="L435" i="95" s="1"/>
  <c r="K434" i="95"/>
  <c r="I434" i="95"/>
  <c r="H434" i="95"/>
  <c r="K433" i="95"/>
  <c r="I433" i="95"/>
  <c r="H433" i="95"/>
  <c r="M432" i="95"/>
  <c r="L432" i="95"/>
  <c r="K432" i="95"/>
  <c r="I432" i="95"/>
  <c r="H432" i="95"/>
  <c r="K431" i="95"/>
  <c r="I431" i="95"/>
  <c r="H431" i="95"/>
  <c r="K430" i="95"/>
  <c r="I430" i="95"/>
  <c r="H430" i="95"/>
  <c r="K429" i="95"/>
  <c r="I429" i="95"/>
  <c r="H429" i="95"/>
  <c r="K428" i="95"/>
  <c r="I428" i="95"/>
  <c r="M428" i="95" s="1"/>
  <c r="H428" i="95"/>
  <c r="K427" i="95"/>
  <c r="I427" i="95"/>
  <c r="M427" i="95" s="1"/>
  <c r="H427" i="95"/>
  <c r="K426" i="95"/>
  <c r="I426" i="95"/>
  <c r="H426" i="95"/>
  <c r="K425" i="95"/>
  <c r="I425" i="95"/>
  <c r="H425" i="95"/>
  <c r="K424" i="95"/>
  <c r="I424" i="95"/>
  <c r="H424" i="95"/>
  <c r="K423" i="95"/>
  <c r="I423" i="95"/>
  <c r="H423" i="95"/>
  <c r="K422" i="95"/>
  <c r="I422" i="95"/>
  <c r="H422" i="95"/>
  <c r="K421" i="95"/>
  <c r="I421" i="95"/>
  <c r="H421" i="95"/>
  <c r="K420" i="95"/>
  <c r="I420" i="95"/>
  <c r="M420" i="95" s="1"/>
  <c r="H420" i="95"/>
  <c r="L420" i="95" s="1"/>
  <c r="K419" i="95"/>
  <c r="I419" i="95"/>
  <c r="M419" i="95" s="1"/>
  <c r="H419" i="95"/>
  <c r="L419" i="95" s="1"/>
  <c r="K418" i="95"/>
  <c r="I418" i="95"/>
  <c r="H418" i="95"/>
  <c r="K417" i="95"/>
  <c r="I417" i="95"/>
  <c r="M417" i="95" s="1"/>
  <c r="H417" i="95"/>
  <c r="K416" i="95"/>
  <c r="I416" i="95"/>
  <c r="H416" i="95"/>
  <c r="K415" i="95"/>
  <c r="I415" i="95"/>
  <c r="H415" i="95"/>
  <c r="K414" i="95"/>
  <c r="I414" i="95"/>
  <c r="H414" i="95"/>
  <c r="K413" i="95"/>
  <c r="I413" i="95"/>
  <c r="H413" i="95"/>
  <c r="K412" i="95"/>
  <c r="I412" i="95"/>
  <c r="H412" i="95"/>
  <c r="K411" i="95"/>
  <c r="I411" i="95"/>
  <c r="H411" i="95"/>
  <c r="L411" i="95" s="1"/>
  <c r="K410" i="95"/>
  <c r="I410" i="95"/>
  <c r="H410" i="95"/>
  <c r="K409" i="95"/>
  <c r="I409" i="95"/>
  <c r="M409" i="95" s="1"/>
  <c r="H409" i="95"/>
  <c r="L409" i="95" s="1"/>
  <c r="K408" i="95"/>
  <c r="M408" i="95" s="1"/>
  <c r="I408" i="95"/>
  <c r="H408" i="95"/>
  <c r="L408" i="95" s="1"/>
  <c r="K407" i="95"/>
  <c r="I407" i="95"/>
  <c r="M407" i="95" s="1"/>
  <c r="H407" i="95"/>
  <c r="K406" i="95"/>
  <c r="I406" i="95"/>
  <c r="H406" i="95"/>
  <c r="K405" i="95"/>
  <c r="I405" i="95"/>
  <c r="H405" i="95"/>
  <c r="L405" i="95" s="1"/>
  <c r="K404" i="95"/>
  <c r="I404" i="95"/>
  <c r="H404" i="95"/>
  <c r="K403" i="95"/>
  <c r="M403" i="95" s="1"/>
  <c r="I403" i="95"/>
  <c r="H403" i="95"/>
  <c r="K402" i="95"/>
  <c r="I402" i="95"/>
  <c r="H402" i="95"/>
  <c r="K401" i="95"/>
  <c r="I401" i="95"/>
  <c r="H401" i="95"/>
  <c r="K400" i="95"/>
  <c r="I400" i="95"/>
  <c r="H400" i="95"/>
  <c r="K399" i="95"/>
  <c r="M399" i="95" s="1"/>
  <c r="I399" i="95"/>
  <c r="H399" i="95"/>
  <c r="K398" i="95"/>
  <c r="M398" i="95" s="1"/>
  <c r="I398" i="95"/>
  <c r="H398" i="95"/>
  <c r="K397" i="95"/>
  <c r="I397" i="95"/>
  <c r="H397" i="95"/>
  <c r="K396" i="95"/>
  <c r="I396" i="95"/>
  <c r="H396" i="95"/>
  <c r="L396" i="95" s="1"/>
  <c r="K395" i="95"/>
  <c r="I395" i="95"/>
  <c r="M395" i="95" s="1"/>
  <c r="H395" i="95"/>
  <c r="K394" i="95"/>
  <c r="M394" i="95" s="1"/>
  <c r="I394" i="95"/>
  <c r="H394" i="95"/>
  <c r="K393" i="95"/>
  <c r="I393" i="95"/>
  <c r="H393" i="95"/>
  <c r="L393" i="95" s="1"/>
  <c r="K392" i="95"/>
  <c r="I392" i="95"/>
  <c r="H392" i="95"/>
  <c r="K391" i="95"/>
  <c r="I391" i="95"/>
  <c r="M391" i="95" s="1"/>
  <c r="H391" i="95"/>
  <c r="L390" i="95"/>
  <c r="K390" i="95"/>
  <c r="I390" i="95"/>
  <c r="H390" i="95"/>
  <c r="K389" i="95"/>
  <c r="I389" i="95"/>
  <c r="H389" i="95"/>
  <c r="L389" i="95" s="1"/>
  <c r="K388" i="95"/>
  <c r="M388" i="95" s="1"/>
  <c r="I388" i="95"/>
  <c r="H388" i="95"/>
  <c r="L388" i="95" s="1"/>
  <c r="K387" i="95"/>
  <c r="I387" i="95"/>
  <c r="H387" i="95"/>
  <c r="K386" i="95"/>
  <c r="I386" i="95"/>
  <c r="H386" i="95"/>
  <c r="K385" i="95"/>
  <c r="I385" i="95"/>
  <c r="M385" i="95" s="1"/>
  <c r="H385" i="95"/>
  <c r="K384" i="95"/>
  <c r="I384" i="95"/>
  <c r="H384" i="95"/>
  <c r="K383" i="95"/>
  <c r="I383" i="95"/>
  <c r="H383" i="95"/>
  <c r="K382" i="95"/>
  <c r="I382" i="95"/>
  <c r="H382" i="95"/>
  <c r="K381" i="95"/>
  <c r="M381" i="95" s="1"/>
  <c r="I381" i="95"/>
  <c r="H381" i="95"/>
  <c r="K380" i="95"/>
  <c r="M380" i="95" s="1"/>
  <c r="I380" i="95"/>
  <c r="H380" i="95"/>
  <c r="L379" i="95"/>
  <c r="K379" i="95"/>
  <c r="I379" i="95"/>
  <c r="H379" i="95"/>
  <c r="K378" i="95"/>
  <c r="I378" i="95"/>
  <c r="H378" i="95"/>
  <c r="K377" i="95"/>
  <c r="M377" i="95" s="1"/>
  <c r="I377" i="95"/>
  <c r="H377" i="95"/>
  <c r="L377" i="95" s="1"/>
  <c r="K376" i="95"/>
  <c r="I376" i="95"/>
  <c r="M376" i="95" s="1"/>
  <c r="H376" i="95"/>
  <c r="L376" i="95" s="1"/>
  <c r="K375" i="95"/>
  <c r="I375" i="95"/>
  <c r="H375" i="95"/>
  <c r="K374" i="95"/>
  <c r="I374" i="95"/>
  <c r="H374" i="95"/>
  <c r="K373" i="95"/>
  <c r="M373" i="95" s="1"/>
  <c r="I373" i="95"/>
  <c r="H373" i="95"/>
  <c r="L373" i="95" s="1"/>
  <c r="K372" i="95"/>
  <c r="I372" i="95"/>
  <c r="H372" i="95"/>
  <c r="L371" i="95"/>
  <c r="K371" i="95"/>
  <c r="I371" i="95"/>
  <c r="M371" i="95" s="1"/>
  <c r="H371" i="95"/>
  <c r="K370" i="95"/>
  <c r="I370" i="95"/>
  <c r="H370" i="95"/>
  <c r="K369" i="95"/>
  <c r="I369" i="95"/>
  <c r="H369" i="95"/>
  <c r="K368" i="95"/>
  <c r="I368" i="95"/>
  <c r="H368" i="95"/>
  <c r="K367" i="95"/>
  <c r="I367" i="95"/>
  <c r="H367" i="95"/>
  <c r="L367" i="95" s="1"/>
  <c r="K366" i="95"/>
  <c r="I366" i="95"/>
  <c r="M366" i="95" s="1"/>
  <c r="H366" i="95"/>
  <c r="L366" i="95" s="1"/>
  <c r="K365" i="95"/>
  <c r="I365" i="95"/>
  <c r="H365" i="95"/>
  <c r="K364" i="95"/>
  <c r="I364" i="95"/>
  <c r="H364" i="95"/>
  <c r="L364" i="95" s="1"/>
  <c r="K363" i="95"/>
  <c r="I363" i="95"/>
  <c r="H363" i="95"/>
  <c r="K362" i="95"/>
  <c r="I362" i="95"/>
  <c r="H362" i="95"/>
  <c r="K361" i="95"/>
  <c r="I361" i="95"/>
  <c r="H361" i="95"/>
  <c r="K360" i="95"/>
  <c r="I360" i="95"/>
  <c r="H360" i="95"/>
  <c r="K359" i="95"/>
  <c r="L359" i="95" s="1"/>
  <c r="I359" i="95"/>
  <c r="H359" i="95"/>
  <c r="K358" i="95"/>
  <c r="I358" i="95"/>
  <c r="H358" i="95"/>
  <c r="K357" i="95"/>
  <c r="L357" i="95" s="1"/>
  <c r="I357" i="95"/>
  <c r="M357" i="95" s="1"/>
  <c r="H357" i="95"/>
  <c r="K356" i="95"/>
  <c r="M356" i="95" s="1"/>
  <c r="I356" i="95"/>
  <c r="H356" i="95"/>
  <c r="L356" i="95" s="1"/>
  <c r="K355" i="95"/>
  <c r="I355" i="95"/>
  <c r="M355" i="95" s="1"/>
  <c r="H355" i="95"/>
  <c r="L355" i="95" s="1"/>
  <c r="K354" i="95"/>
  <c r="I354" i="95"/>
  <c r="H354" i="95"/>
  <c r="K353" i="95"/>
  <c r="L353" i="95" s="1"/>
  <c r="I353" i="95"/>
  <c r="M353" i="95" s="1"/>
  <c r="H353" i="95"/>
  <c r="K352" i="95"/>
  <c r="I352" i="95"/>
  <c r="H352" i="95"/>
  <c r="K351" i="95"/>
  <c r="I351" i="95"/>
  <c r="H351" i="95"/>
  <c r="K350" i="95"/>
  <c r="I350" i="95"/>
  <c r="H350" i="95"/>
  <c r="K349" i="95"/>
  <c r="I349" i="95"/>
  <c r="H349" i="95"/>
  <c r="K348" i="95"/>
  <c r="I348" i="95"/>
  <c r="H348" i="95"/>
  <c r="K347" i="95"/>
  <c r="M347" i="95" s="1"/>
  <c r="I347" i="95"/>
  <c r="H347" i="95"/>
  <c r="L347" i="95" s="1"/>
  <c r="K346" i="95"/>
  <c r="I346" i="95"/>
  <c r="H346" i="95"/>
  <c r="K345" i="95"/>
  <c r="I345" i="95"/>
  <c r="H345" i="95"/>
  <c r="K344" i="95"/>
  <c r="I344" i="95"/>
  <c r="M344" i="95" s="1"/>
  <c r="H344" i="95"/>
  <c r="L344" i="95" s="1"/>
  <c r="K343" i="95"/>
  <c r="I343" i="95"/>
  <c r="H343" i="95"/>
  <c r="K342" i="95"/>
  <c r="I342" i="95"/>
  <c r="H342" i="95"/>
  <c r="K341" i="95"/>
  <c r="I341" i="95"/>
  <c r="H341" i="95"/>
  <c r="K340" i="95"/>
  <c r="M340" i="95" s="1"/>
  <c r="I340" i="95"/>
  <c r="H340" i="95"/>
  <c r="K339" i="95"/>
  <c r="M339" i="95" s="1"/>
  <c r="I339" i="95"/>
  <c r="H339" i="95"/>
  <c r="K338" i="95"/>
  <c r="I338" i="95"/>
  <c r="H338" i="95"/>
  <c r="K337" i="95"/>
  <c r="I337" i="95"/>
  <c r="H337" i="95"/>
  <c r="L336" i="95"/>
  <c r="K336" i="95"/>
  <c r="I336" i="95"/>
  <c r="M336" i="95" s="1"/>
  <c r="H336" i="95"/>
  <c r="K335" i="95"/>
  <c r="I335" i="95"/>
  <c r="H335" i="95"/>
  <c r="L335" i="95" s="1"/>
  <c r="K334" i="95"/>
  <c r="I334" i="95"/>
  <c r="M334" i="95" s="1"/>
  <c r="H334" i="95"/>
  <c r="L334" i="95" s="1"/>
  <c r="K333" i="95"/>
  <c r="M333" i="95" s="1"/>
  <c r="I333" i="95"/>
  <c r="H333" i="95"/>
  <c r="K332" i="95"/>
  <c r="I332" i="95"/>
  <c r="M332" i="95" s="1"/>
  <c r="H332" i="95"/>
  <c r="L332" i="95" s="1"/>
  <c r="K331" i="95"/>
  <c r="I331" i="95"/>
  <c r="H331" i="95"/>
  <c r="K330" i="95"/>
  <c r="M330" i="95" s="1"/>
  <c r="I330" i="95"/>
  <c r="H330" i="95"/>
  <c r="K329" i="95"/>
  <c r="I329" i="95"/>
  <c r="H329" i="95"/>
  <c r="L329" i="95" s="1"/>
  <c r="K328" i="95"/>
  <c r="M328" i="95" s="1"/>
  <c r="I328" i="95"/>
  <c r="H328" i="95"/>
  <c r="K327" i="95"/>
  <c r="L327" i="95" s="1"/>
  <c r="I327" i="95"/>
  <c r="M327" i="95" s="1"/>
  <c r="H327" i="95"/>
  <c r="K326" i="95"/>
  <c r="M326" i="95" s="1"/>
  <c r="I326" i="95"/>
  <c r="H326" i="95"/>
  <c r="K325" i="95"/>
  <c r="I325" i="95"/>
  <c r="H325" i="95"/>
  <c r="K324" i="95"/>
  <c r="M324" i="95" s="1"/>
  <c r="I324" i="95"/>
  <c r="H324" i="95"/>
  <c r="K323" i="95"/>
  <c r="I323" i="95"/>
  <c r="M323" i="95" s="1"/>
  <c r="H323" i="95"/>
  <c r="L323" i="95" s="1"/>
  <c r="K322" i="95"/>
  <c r="I322" i="95"/>
  <c r="H322" i="95"/>
  <c r="K321" i="95"/>
  <c r="I321" i="95"/>
  <c r="M321" i="95" s="1"/>
  <c r="H321" i="95"/>
  <c r="K320" i="95"/>
  <c r="M320" i="95" s="1"/>
  <c r="I320" i="95"/>
  <c r="H320" i="95"/>
  <c r="K319" i="95"/>
  <c r="M319" i="95" s="1"/>
  <c r="I319" i="95"/>
  <c r="H319" i="95"/>
  <c r="K318" i="95"/>
  <c r="M318" i="95" s="1"/>
  <c r="I318" i="95"/>
  <c r="H318" i="95"/>
  <c r="K317" i="95"/>
  <c r="I317" i="95"/>
  <c r="H317" i="95"/>
  <c r="L317" i="95" s="1"/>
  <c r="K316" i="95"/>
  <c r="I316" i="95"/>
  <c r="H316" i="95"/>
  <c r="K315" i="95"/>
  <c r="I315" i="95"/>
  <c r="H315" i="95"/>
  <c r="L315" i="95" s="1"/>
  <c r="K314" i="95"/>
  <c r="I314" i="95"/>
  <c r="H314" i="95"/>
  <c r="K313" i="95"/>
  <c r="I313" i="95"/>
  <c r="M313" i="95" s="1"/>
  <c r="H313" i="95"/>
  <c r="L313" i="95" s="1"/>
  <c r="K312" i="95"/>
  <c r="I312" i="95"/>
  <c r="M312" i="95" s="1"/>
  <c r="H312" i="95"/>
  <c r="L312" i="95" s="1"/>
  <c r="K311" i="95"/>
  <c r="I311" i="95"/>
  <c r="H311" i="95"/>
  <c r="K310" i="95"/>
  <c r="L310" i="95" s="1"/>
  <c r="I310" i="95"/>
  <c r="M310" i="95" s="1"/>
  <c r="H310" i="95"/>
  <c r="K309" i="95"/>
  <c r="I309" i="95"/>
  <c r="H309" i="95"/>
  <c r="L309" i="95" s="1"/>
  <c r="K308" i="95"/>
  <c r="I308" i="95"/>
  <c r="M308" i="95" s="1"/>
  <c r="H308" i="95"/>
  <c r="K307" i="95"/>
  <c r="I307" i="95"/>
  <c r="H307" i="95"/>
  <c r="K306" i="95"/>
  <c r="I306" i="95"/>
  <c r="H306" i="95"/>
  <c r="K305" i="95"/>
  <c r="I305" i="95"/>
  <c r="H305" i="95"/>
  <c r="K304" i="95"/>
  <c r="I304" i="95"/>
  <c r="H304" i="95"/>
  <c r="L304" i="95" s="1"/>
  <c r="K303" i="95"/>
  <c r="I303" i="95"/>
  <c r="H303" i="95"/>
  <c r="L303" i="95" s="1"/>
  <c r="K302" i="95"/>
  <c r="I302" i="95"/>
  <c r="H302" i="95"/>
  <c r="K301" i="95"/>
  <c r="I301" i="95"/>
  <c r="H301" i="95"/>
  <c r="K300" i="95"/>
  <c r="I300" i="95"/>
  <c r="H300" i="95"/>
  <c r="K299" i="95"/>
  <c r="I299" i="95"/>
  <c r="M299" i="95" s="1"/>
  <c r="H299" i="95"/>
  <c r="K298" i="95"/>
  <c r="M298" i="95" s="1"/>
  <c r="I298" i="95"/>
  <c r="H298" i="95"/>
  <c r="K297" i="95"/>
  <c r="I297" i="95"/>
  <c r="H297" i="95"/>
  <c r="K296" i="95"/>
  <c r="I296" i="95"/>
  <c r="H296" i="95"/>
  <c r="K295" i="95"/>
  <c r="I295" i="95"/>
  <c r="H295" i="95"/>
  <c r="K294" i="95"/>
  <c r="I294" i="95"/>
  <c r="H294" i="95"/>
  <c r="L294" i="95" s="1"/>
  <c r="L293" i="95"/>
  <c r="K293" i="95"/>
  <c r="I293" i="95"/>
  <c r="H293" i="95"/>
  <c r="K292" i="95"/>
  <c r="I292" i="95"/>
  <c r="H292" i="95"/>
  <c r="L292" i="95" s="1"/>
  <c r="K291" i="95"/>
  <c r="M291" i="95" s="1"/>
  <c r="I291" i="95"/>
  <c r="H291" i="95"/>
  <c r="K290" i="95"/>
  <c r="I290" i="95"/>
  <c r="H290" i="95"/>
  <c r="K289" i="95"/>
  <c r="I289" i="95"/>
  <c r="M289" i="95" s="1"/>
  <c r="H289" i="95"/>
  <c r="K288" i="95"/>
  <c r="I288" i="95"/>
  <c r="H288" i="95"/>
  <c r="K287" i="95"/>
  <c r="I287" i="95"/>
  <c r="H287" i="95"/>
  <c r="K286" i="95"/>
  <c r="M286" i="95" s="1"/>
  <c r="I286" i="95"/>
  <c r="H286" i="95"/>
  <c r="K285" i="95"/>
  <c r="I285" i="95"/>
  <c r="H285" i="95"/>
  <c r="K284" i="95"/>
  <c r="M284" i="95" s="1"/>
  <c r="I284" i="95"/>
  <c r="H284" i="95"/>
  <c r="K283" i="95"/>
  <c r="I283" i="95"/>
  <c r="H283" i="95"/>
  <c r="L283" i="95" s="1"/>
  <c r="K282" i="95"/>
  <c r="I282" i="95"/>
  <c r="H282" i="95"/>
  <c r="K281" i="95"/>
  <c r="M281" i="95" s="1"/>
  <c r="I281" i="95"/>
  <c r="H281" i="95"/>
  <c r="L281" i="95" s="1"/>
  <c r="M280" i="95"/>
  <c r="K280" i="95"/>
  <c r="I280" i="95"/>
  <c r="H280" i="95"/>
  <c r="L280" i="95" s="1"/>
  <c r="K279" i="95"/>
  <c r="I279" i="95"/>
  <c r="H279" i="95"/>
  <c r="K278" i="95"/>
  <c r="L278" i="95" s="1"/>
  <c r="I278" i="95"/>
  <c r="H278" i="95"/>
  <c r="K277" i="95"/>
  <c r="I277" i="95"/>
  <c r="H277" i="95"/>
  <c r="L277" i="95" s="1"/>
  <c r="K276" i="95"/>
  <c r="I276" i="95"/>
  <c r="H276" i="95"/>
  <c r="L276" i="95" s="1"/>
  <c r="K275" i="95"/>
  <c r="I275" i="95"/>
  <c r="H275" i="95"/>
  <c r="L275" i="95" s="1"/>
  <c r="K274" i="95"/>
  <c r="I274" i="95"/>
  <c r="H274" i="95"/>
  <c r="K273" i="95"/>
  <c r="I273" i="95"/>
  <c r="H273" i="95"/>
  <c r="K272" i="95"/>
  <c r="L272" i="95" s="1"/>
  <c r="I272" i="95"/>
  <c r="H272" i="95"/>
  <c r="K271" i="95"/>
  <c r="I271" i="95"/>
  <c r="H271" i="95"/>
  <c r="L271" i="95" s="1"/>
  <c r="K270" i="95"/>
  <c r="I270" i="95"/>
  <c r="M270" i="95" s="1"/>
  <c r="H270" i="95"/>
  <c r="L270" i="95" s="1"/>
  <c r="K269" i="95"/>
  <c r="I269" i="95"/>
  <c r="H269" i="95"/>
  <c r="K268" i="95"/>
  <c r="I268" i="95"/>
  <c r="H268" i="95"/>
  <c r="L268" i="95" s="1"/>
  <c r="K267" i="95"/>
  <c r="I267" i="95"/>
  <c r="H267" i="95"/>
  <c r="K266" i="95"/>
  <c r="I266" i="95"/>
  <c r="H266" i="95"/>
  <c r="K265" i="95"/>
  <c r="I265" i="95"/>
  <c r="H265" i="95"/>
  <c r="K264" i="95"/>
  <c r="I264" i="95"/>
  <c r="H264" i="95"/>
  <c r="K263" i="95"/>
  <c r="I263" i="95"/>
  <c r="H263" i="95"/>
  <c r="K262" i="95"/>
  <c r="M262" i="95" s="1"/>
  <c r="I262" i="95"/>
  <c r="H262" i="95"/>
  <c r="K261" i="95"/>
  <c r="I261" i="95"/>
  <c r="M261" i="95" s="1"/>
  <c r="H261" i="95"/>
  <c r="K260" i="95"/>
  <c r="I260" i="95"/>
  <c r="H260" i="95"/>
  <c r="K259" i="95"/>
  <c r="I259" i="95"/>
  <c r="M259" i="95" s="1"/>
  <c r="H259" i="95"/>
  <c r="L259" i="95" s="1"/>
  <c r="K258" i="95"/>
  <c r="M258" i="95" s="1"/>
  <c r="I258" i="95"/>
  <c r="H258" i="95"/>
  <c r="K257" i="95"/>
  <c r="L257" i="95" s="1"/>
  <c r="I257" i="95"/>
  <c r="M257" i="95" s="1"/>
  <c r="H257" i="95"/>
  <c r="K256" i="95"/>
  <c r="I256" i="95"/>
  <c r="H256" i="95"/>
  <c r="K255" i="95"/>
  <c r="I255" i="95"/>
  <c r="H255" i="95"/>
  <c r="K254" i="95"/>
  <c r="I254" i="95"/>
  <c r="H254" i="95"/>
  <c r="K253" i="95"/>
  <c r="I253" i="95"/>
  <c r="H253" i="95"/>
  <c r="K252" i="95"/>
  <c r="I252" i="95"/>
  <c r="H252" i="95"/>
  <c r="K251" i="95"/>
  <c r="I251" i="95"/>
  <c r="H251" i="95"/>
  <c r="L251" i="95" s="1"/>
  <c r="K250" i="95"/>
  <c r="L250" i="95" s="1"/>
  <c r="I250" i="95"/>
  <c r="M250" i="95" s="1"/>
  <c r="H250" i="95"/>
  <c r="K249" i="95"/>
  <c r="M249" i="95" s="1"/>
  <c r="I249" i="95"/>
  <c r="H249" i="95"/>
  <c r="L248" i="95"/>
  <c r="K248" i="95"/>
  <c r="I248" i="95"/>
  <c r="M248" i="95" s="1"/>
  <c r="H248" i="95"/>
  <c r="K247" i="95"/>
  <c r="I247" i="95"/>
  <c r="H247" i="95"/>
  <c r="K246" i="95"/>
  <c r="I246" i="95"/>
  <c r="H246" i="95"/>
  <c r="K245" i="95"/>
  <c r="M245" i="95" s="1"/>
  <c r="I245" i="95"/>
  <c r="H245" i="95"/>
  <c r="L245" i="95" s="1"/>
  <c r="K244" i="95"/>
  <c r="M244" i="95" s="1"/>
  <c r="I244" i="95"/>
  <c r="H244" i="95"/>
  <c r="K243" i="95"/>
  <c r="I243" i="95"/>
  <c r="H243" i="95"/>
  <c r="L243" i="95" s="1"/>
  <c r="K242" i="95"/>
  <c r="I242" i="95"/>
  <c r="H242" i="95"/>
  <c r="K241" i="95"/>
  <c r="I241" i="95"/>
  <c r="H241" i="95"/>
  <c r="M240" i="95"/>
  <c r="K240" i="95"/>
  <c r="L240" i="95" s="1"/>
  <c r="I240" i="95"/>
  <c r="H240" i="95"/>
  <c r="K239" i="95"/>
  <c r="I239" i="95"/>
  <c r="H239" i="95"/>
  <c r="K238" i="95"/>
  <c r="I238" i="95"/>
  <c r="H238" i="95"/>
  <c r="K237" i="95"/>
  <c r="I237" i="95"/>
  <c r="H237" i="95"/>
  <c r="K236" i="95"/>
  <c r="I236" i="95"/>
  <c r="M236" i="95" s="1"/>
  <c r="H236" i="95"/>
  <c r="K235" i="95"/>
  <c r="I235" i="95"/>
  <c r="M235" i="95" s="1"/>
  <c r="H235" i="95"/>
  <c r="K234" i="95"/>
  <c r="M234" i="95" s="1"/>
  <c r="I234" i="95"/>
  <c r="H234" i="95"/>
  <c r="K233" i="95"/>
  <c r="I233" i="95"/>
  <c r="H233" i="95"/>
  <c r="K232" i="95"/>
  <c r="I232" i="95"/>
  <c r="H232" i="95"/>
  <c r="M231" i="95"/>
  <c r="K231" i="95"/>
  <c r="I231" i="95"/>
  <c r="H231" i="95"/>
  <c r="L230" i="95"/>
  <c r="K230" i="95"/>
  <c r="I230" i="95"/>
  <c r="H230" i="95"/>
  <c r="K229" i="95"/>
  <c r="I229" i="95"/>
  <c r="H229" i="95"/>
  <c r="K228" i="95"/>
  <c r="M228" i="95" s="1"/>
  <c r="I228" i="95"/>
  <c r="H228" i="95"/>
  <c r="K227" i="95"/>
  <c r="M227" i="95" s="1"/>
  <c r="I227" i="95"/>
  <c r="H227" i="95"/>
  <c r="K226" i="95"/>
  <c r="I226" i="95"/>
  <c r="H226" i="95"/>
  <c r="K225" i="95"/>
  <c r="I225" i="95"/>
  <c r="H225" i="95"/>
  <c r="K224" i="95"/>
  <c r="I224" i="95"/>
  <c r="H224" i="95"/>
  <c r="K223" i="95"/>
  <c r="I223" i="95"/>
  <c r="H223" i="95"/>
  <c r="K222" i="95"/>
  <c r="I222" i="95"/>
  <c r="H222" i="95"/>
  <c r="K221" i="95"/>
  <c r="I221" i="95"/>
  <c r="H221" i="95"/>
  <c r="K220" i="95"/>
  <c r="I220" i="95"/>
  <c r="H220" i="95"/>
  <c r="K219" i="95"/>
  <c r="I219" i="95"/>
  <c r="H219" i="95"/>
  <c r="L219" i="95" s="1"/>
  <c r="K218" i="95"/>
  <c r="I218" i="95"/>
  <c r="H218" i="95"/>
  <c r="K217" i="95"/>
  <c r="I217" i="95"/>
  <c r="H217" i="95"/>
  <c r="L217" i="95" s="1"/>
  <c r="K216" i="95"/>
  <c r="I216" i="95"/>
  <c r="H216" i="95"/>
  <c r="K215" i="95"/>
  <c r="I215" i="95"/>
  <c r="H215" i="95"/>
  <c r="M214" i="95"/>
  <c r="K214" i="95"/>
  <c r="I214" i="95"/>
  <c r="H214" i="95"/>
  <c r="K213" i="95"/>
  <c r="I213" i="95"/>
  <c r="H213" i="95"/>
  <c r="L213" i="95" s="1"/>
  <c r="K212" i="95"/>
  <c r="I212" i="95"/>
  <c r="M212" i="95" s="1"/>
  <c r="H212" i="95"/>
  <c r="L212" i="95" s="1"/>
  <c r="L211" i="95"/>
  <c r="K211" i="95"/>
  <c r="M211" i="95" s="1"/>
  <c r="I211" i="95"/>
  <c r="H211" i="95"/>
  <c r="K210" i="95"/>
  <c r="L210" i="95" s="1"/>
  <c r="I210" i="95"/>
  <c r="H210" i="95"/>
  <c r="K209" i="95"/>
  <c r="I209" i="95"/>
  <c r="H209" i="95"/>
  <c r="M208" i="95"/>
  <c r="K208" i="95"/>
  <c r="I208" i="95"/>
  <c r="H208" i="95"/>
  <c r="L208" i="95" s="1"/>
  <c r="K207" i="95"/>
  <c r="I207" i="95"/>
  <c r="H207" i="95"/>
  <c r="L206" i="95"/>
  <c r="K206" i="95"/>
  <c r="M206" i="95" s="1"/>
  <c r="I206" i="95"/>
  <c r="H206" i="95"/>
  <c r="K205" i="95"/>
  <c r="I205" i="95"/>
  <c r="H205" i="95"/>
  <c r="K204" i="95"/>
  <c r="I204" i="95"/>
  <c r="M204" i="95" s="1"/>
  <c r="H204" i="95"/>
  <c r="L204" i="95" s="1"/>
  <c r="K203" i="95"/>
  <c r="M203" i="95" s="1"/>
  <c r="I203" i="95"/>
  <c r="H203" i="95"/>
  <c r="K202" i="95"/>
  <c r="I202" i="95"/>
  <c r="H202" i="95"/>
  <c r="K201" i="95"/>
  <c r="I201" i="95"/>
  <c r="H201" i="95"/>
  <c r="K200" i="95"/>
  <c r="M200" i="95" s="1"/>
  <c r="I200" i="95"/>
  <c r="H200" i="95"/>
  <c r="K199" i="95"/>
  <c r="I199" i="95"/>
  <c r="M199" i="95" s="1"/>
  <c r="H199" i="95"/>
  <c r="K198" i="95"/>
  <c r="M198" i="95" s="1"/>
  <c r="I198" i="95"/>
  <c r="H198" i="95"/>
  <c r="M197" i="95"/>
  <c r="K197" i="95"/>
  <c r="I197" i="95"/>
  <c r="H197" i="95"/>
  <c r="L197" i="95" s="1"/>
  <c r="K196" i="95"/>
  <c r="I196" i="95"/>
  <c r="H196" i="95"/>
  <c r="K195" i="95"/>
  <c r="I195" i="95"/>
  <c r="M195" i="95" s="1"/>
  <c r="H195" i="95"/>
  <c r="L195" i="95" s="1"/>
  <c r="K194" i="95"/>
  <c r="I194" i="95"/>
  <c r="H194" i="95"/>
  <c r="K193" i="95"/>
  <c r="I193" i="95"/>
  <c r="H193" i="95"/>
  <c r="K192" i="95"/>
  <c r="M192" i="95" s="1"/>
  <c r="I192" i="95"/>
  <c r="H192" i="95"/>
  <c r="K191" i="95"/>
  <c r="I191" i="95"/>
  <c r="H191" i="95"/>
  <c r="K190" i="95"/>
  <c r="I190" i="95"/>
  <c r="H190" i="95"/>
  <c r="K189" i="95"/>
  <c r="I189" i="95"/>
  <c r="H189" i="95"/>
  <c r="L189" i="95" s="1"/>
  <c r="K188" i="95"/>
  <c r="M188" i="95" s="1"/>
  <c r="I188" i="95"/>
  <c r="H188" i="95"/>
  <c r="L187" i="95"/>
  <c r="K187" i="95"/>
  <c r="I187" i="95"/>
  <c r="H187" i="95"/>
  <c r="K186" i="95"/>
  <c r="I186" i="95"/>
  <c r="H186" i="95"/>
  <c r="K185" i="95"/>
  <c r="I185" i="95"/>
  <c r="H185" i="95"/>
  <c r="K184" i="95"/>
  <c r="I184" i="95"/>
  <c r="H184" i="95"/>
  <c r="K183" i="95"/>
  <c r="M183" i="95" s="1"/>
  <c r="I183" i="95"/>
  <c r="H183" i="95"/>
  <c r="M182" i="95"/>
  <c r="K182" i="95"/>
  <c r="L182" i="95" s="1"/>
  <c r="I182" i="95"/>
  <c r="H182" i="95"/>
  <c r="K181" i="95"/>
  <c r="I181" i="95"/>
  <c r="H181" i="95"/>
  <c r="L181" i="95" s="1"/>
  <c r="K180" i="95"/>
  <c r="I180" i="95"/>
  <c r="H180" i="95"/>
  <c r="K179" i="95"/>
  <c r="M179" i="95" s="1"/>
  <c r="I179" i="95"/>
  <c r="H179" i="95"/>
  <c r="L179" i="95" s="1"/>
  <c r="K178" i="95"/>
  <c r="I178" i="95"/>
  <c r="H178" i="95"/>
  <c r="K177" i="95"/>
  <c r="L177" i="95" s="1"/>
  <c r="I177" i="95"/>
  <c r="M177" i="95" s="1"/>
  <c r="H177" i="95"/>
  <c r="K176" i="95"/>
  <c r="I176" i="95"/>
  <c r="M176" i="95" s="1"/>
  <c r="H176" i="95"/>
  <c r="L176" i="95" s="1"/>
  <c r="K175" i="95"/>
  <c r="I175" i="95"/>
  <c r="H175" i="95"/>
  <c r="K174" i="95"/>
  <c r="I174" i="95"/>
  <c r="M174" i="95" s="1"/>
  <c r="H174" i="95"/>
  <c r="L174" i="95" s="1"/>
  <c r="K173" i="95"/>
  <c r="I173" i="95"/>
  <c r="H173" i="95"/>
  <c r="K172" i="95"/>
  <c r="I172" i="95"/>
  <c r="M172" i="95" s="1"/>
  <c r="H172" i="95"/>
  <c r="L172" i="95" s="1"/>
  <c r="K171" i="95"/>
  <c r="I171" i="95"/>
  <c r="H171" i="95"/>
  <c r="K170" i="95"/>
  <c r="I170" i="95"/>
  <c r="H170" i="95"/>
  <c r="K169" i="95"/>
  <c r="M169" i="95" s="1"/>
  <c r="I169" i="95"/>
  <c r="H169" i="95"/>
  <c r="L169" i="95" s="1"/>
  <c r="K168" i="95"/>
  <c r="I168" i="95"/>
  <c r="H168" i="95"/>
  <c r="K167" i="95"/>
  <c r="I167" i="95"/>
  <c r="M167" i="95" s="1"/>
  <c r="H167" i="95"/>
  <c r="K166" i="95"/>
  <c r="I166" i="95"/>
  <c r="M166" i="95" s="1"/>
  <c r="H166" i="95"/>
  <c r="L166" i="95" s="1"/>
  <c r="K165" i="95"/>
  <c r="I165" i="95"/>
  <c r="M165" i="95" s="1"/>
  <c r="H165" i="95"/>
  <c r="L165" i="95" s="1"/>
  <c r="K164" i="95"/>
  <c r="M164" i="95" s="1"/>
  <c r="I164" i="95"/>
  <c r="H164" i="95"/>
  <c r="K163" i="95"/>
  <c r="I163" i="95"/>
  <c r="M163" i="95" s="1"/>
  <c r="H163" i="95"/>
  <c r="L163" i="95" s="1"/>
  <c r="K162" i="95"/>
  <c r="I162" i="95"/>
  <c r="H162" i="95"/>
  <c r="K161" i="95"/>
  <c r="I161" i="95"/>
  <c r="H161" i="95"/>
  <c r="K160" i="95"/>
  <c r="I160" i="95"/>
  <c r="H160" i="95"/>
  <c r="K159" i="95"/>
  <c r="M159" i="95" s="1"/>
  <c r="I159" i="95"/>
  <c r="H159" i="95"/>
  <c r="K158" i="95"/>
  <c r="M158" i="95" s="1"/>
  <c r="I158" i="95"/>
  <c r="H158" i="95"/>
  <c r="K157" i="95"/>
  <c r="I157" i="95"/>
  <c r="H157" i="95"/>
  <c r="K156" i="95"/>
  <c r="I156" i="95"/>
  <c r="H156" i="95"/>
  <c r="K155" i="95"/>
  <c r="I155" i="95"/>
  <c r="H155" i="95"/>
  <c r="K154" i="95"/>
  <c r="M154" i="95" s="1"/>
  <c r="I154" i="95"/>
  <c r="H154" i="95"/>
  <c r="M153" i="95"/>
  <c r="K153" i="95"/>
  <c r="I153" i="95"/>
  <c r="H153" i="95"/>
  <c r="L153" i="95" s="1"/>
  <c r="K152" i="95"/>
  <c r="M152" i="95" s="1"/>
  <c r="I152" i="95"/>
  <c r="H152" i="95"/>
  <c r="K151" i="95"/>
  <c r="I151" i="95"/>
  <c r="H151" i="95"/>
  <c r="K150" i="95"/>
  <c r="I150" i="95"/>
  <c r="M150" i="95" s="1"/>
  <c r="H150" i="95"/>
  <c r="K149" i="95"/>
  <c r="I149" i="95"/>
  <c r="H149" i="95"/>
  <c r="L148" i="95"/>
  <c r="K148" i="95"/>
  <c r="M148" i="95" s="1"/>
  <c r="I148" i="95"/>
  <c r="H148" i="95"/>
  <c r="L147" i="95"/>
  <c r="K147" i="95"/>
  <c r="I147" i="95"/>
  <c r="H147" i="95"/>
  <c r="K146" i="95"/>
  <c r="I146" i="95"/>
  <c r="H146" i="95"/>
  <c r="K145" i="95"/>
  <c r="I145" i="95"/>
  <c r="H145" i="95"/>
  <c r="K144" i="95"/>
  <c r="I144" i="95"/>
  <c r="M144" i="95" s="1"/>
  <c r="H144" i="95"/>
  <c r="L144" i="95" s="1"/>
  <c r="K143" i="95"/>
  <c r="I143" i="95"/>
  <c r="H143" i="95"/>
  <c r="M142" i="95"/>
  <c r="K142" i="95"/>
  <c r="I142" i="95"/>
  <c r="H142" i="95"/>
  <c r="L142" i="95" s="1"/>
  <c r="K141" i="95"/>
  <c r="I141" i="95"/>
  <c r="H141" i="95"/>
  <c r="K140" i="95"/>
  <c r="I140" i="95"/>
  <c r="M140" i="95" s="1"/>
  <c r="H140" i="95"/>
  <c r="L140" i="95" s="1"/>
  <c r="K139" i="95"/>
  <c r="I139" i="95"/>
  <c r="M139" i="95" s="1"/>
  <c r="H139" i="95"/>
  <c r="K138" i="95"/>
  <c r="I138" i="95"/>
  <c r="H138" i="95"/>
  <c r="K137" i="95"/>
  <c r="I137" i="95"/>
  <c r="H137" i="95"/>
  <c r="K136" i="95"/>
  <c r="M136" i="95" s="1"/>
  <c r="I136" i="95"/>
  <c r="H136" i="95"/>
  <c r="M135" i="95"/>
  <c r="K135" i="95"/>
  <c r="I135" i="95"/>
  <c r="H135" i="95"/>
  <c r="K134" i="95"/>
  <c r="I134" i="95"/>
  <c r="H134" i="95"/>
  <c r="K133" i="95"/>
  <c r="I133" i="95"/>
  <c r="H133" i="95"/>
  <c r="K132" i="95"/>
  <c r="M132" i="95" s="1"/>
  <c r="I132" i="95"/>
  <c r="H132" i="95"/>
  <c r="K131" i="95"/>
  <c r="I131" i="95"/>
  <c r="M131" i="95" s="1"/>
  <c r="H131" i="95"/>
  <c r="L131" i="95" s="1"/>
  <c r="K130" i="95"/>
  <c r="I130" i="95"/>
  <c r="H130" i="95"/>
  <c r="K129" i="95"/>
  <c r="I129" i="95"/>
  <c r="H129" i="95"/>
  <c r="K128" i="95"/>
  <c r="I128" i="95"/>
  <c r="H128" i="95"/>
  <c r="K127" i="95"/>
  <c r="M127" i="95" s="1"/>
  <c r="I127" i="95"/>
  <c r="H127" i="95"/>
  <c r="K126" i="95"/>
  <c r="M126" i="95" s="1"/>
  <c r="I126" i="95"/>
  <c r="H126" i="95"/>
  <c r="L126" i="95" s="1"/>
  <c r="K125" i="95"/>
  <c r="I125" i="95"/>
  <c r="H125" i="95"/>
  <c r="K124" i="95"/>
  <c r="I124" i="95"/>
  <c r="H124" i="95"/>
  <c r="K123" i="95"/>
  <c r="M123" i="95" s="1"/>
  <c r="I123" i="95"/>
  <c r="H123" i="95"/>
  <c r="K122" i="95"/>
  <c r="M122" i="95" s="1"/>
  <c r="I122" i="95"/>
  <c r="H122" i="95"/>
  <c r="K121" i="95"/>
  <c r="M121" i="95" s="1"/>
  <c r="I121" i="95"/>
  <c r="H121" i="95"/>
  <c r="L121" i="95" s="1"/>
  <c r="K120" i="95"/>
  <c r="M120" i="95" s="1"/>
  <c r="I120" i="95"/>
  <c r="H120" i="95"/>
  <c r="K119" i="95"/>
  <c r="I119" i="95"/>
  <c r="H119" i="95"/>
  <c r="M118" i="95"/>
  <c r="K118" i="95"/>
  <c r="I118" i="95"/>
  <c r="H118" i="95"/>
  <c r="K117" i="95"/>
  <c r="I117" i="95"/>
  <c r="H117" i="95"/>
  <c r="L117" i="95" s="1"/>
  <c r="M116" i="95"/>
  <c r="K116" i="95"/>
  <c r="I116" i="95"/>
  <c r="H116" i="95"/>
  <c r="L116" i="95" s="1"/>
  <c r="L115" i="95"/>
  <c r="K115" i="95"/>
  <c r="I115" i="95"/>
  <c r="H115" i="95"/>
  <c r="K114" i="95"/>
  <c r="I114" i="95"/>
  <c r="H114" i="95"/>
  <c r="K113" i="95"/>
  <c r="I113" i="95"/>
  <c r="H113" i="95"/>
  <c r="K112" i="95"/>
  <c r="I112" i="95"/>
  <c r="M112" i="95" s="1"/>
  <c r="H112" i="95"/>
  <c r="L112" i="95" s="1"/>
  <c r="K111" i="95"/>
  <c r="I111" i="95"/>
  <c r="H111" i="95"/>
  <c r="L111" i="95" s="1"/>
  <c r="K110" i="95"/>
  <c r="M110" i="95" s="1"/>
  <c r="I110" i="95"/>
  <c r="H110" i="95"/>
  <c r="L110" i="95" s="1"/>
  <c r="K109" i="95"/>
  <c r="I109" i="95"/>
  <c r="H109" i="95"/>
  <c r="K108" i="95"/>
  <c r="I108" i="95"/>
  <c r="H108" i="95"/>
  <c r="K107" i="95"/>
  <c r="L107" i="95" s="1"/>
  <c r="I107" i="95"/>
  <c r="H107" i="95"/>
  <c r="K106" i="95"/>
  <c r="I106" i="95"/>
  <c r="H106" i="95"/>
  <c r="K105" i="95"/>
  <c r="I105" i="95"/>
  <c r="H105" i="95"/>
  <c r="K104" i="95"/>
  <c r="I104" i="95"/>
  <c r="H104" i="95"/>
  <c r="K103" i="95"/>
  <c r="I103" i="95"/>
  <c r="M103" i="95" s="1"/>
  <c r="H103" i="95"/>
  <c r="M102" i="95"/>
  <c r="K102" i="95"/>
  <c r="I102" i="95"/>
  <c r="H102" i="95"/>
  <c r="M101" i="95"/>
  <c r="K101" i="95"/>
  <c r="I101" i="95"/>
  <c r="H101" i="95"/>
  <c r="K100" i="95"/>
  <c r="I100" i="95"/>
  <c r="H100" i="95"/>
  <c r="K99" i="95"/>
  <c r="I99" i="95"/>
  <c r="M99" i="95" s="1"/>
  <c r="H99" i="95"/>
  <c r="L99" i="95" s="1"/>
  <c r="K98" i="95"/>
  <c r="I98" i="95"/>
  <c r="H98" i="95"/>
  <c r="K97" i="95"/>
  <c r="I97" i="95"/>
  <c r="H97" i="95"/>
  <c r="K96" i="95"/>
  <c r="I96" i="95"/>
  <c r="H96" i="95"/>
  <c r="K95" i="95"/>
  <c r="I95" i="95"/>
  <c r="H95" i="95"/>
  <c r="K94" i="95"/>
  <c r="I94" i="95"/>
  <c r="H94" i="95"/>
  <c r="K93" i="95"/>
  <c r="M93" i="95" s="1"/>
  <c r="I93" i="95"/>
  <c r="H93" i="95"/>
  <c r="L93" i="95" s="1"/>
  <c r="K92" i="95"/>
  <c r="I92" i="95"/>
  <c r="H92" i="95"/>
  <c r="K91" i="95"/>
  <c r="L91" i="95" s="1"/>
  <c r="I91" i="95"/>
  <c r="H91" i="95"/>
  <c r="K90" i="95"/>
  <c r="M90" i="95" s="1"/>
  <c r="I90" i="95"/>
  <c r="H90" i="95"/>
  <c r="K89" i="95"/>
  <c r="M89" i="95" s="1"/>
  <c r="I89" i="95"/>
  <c r="H89" i="95"/>
  <c r="L89" i="95" s="1"/>
  <c r="K88" i="95"/>
  <c r="M88" i="95" s="1"/>
  <c r="I88" i="95"/>
  <c r="H88" i="95"/>
  <c r="K87" i="95"/>
  <c r="I87" i="95"/>
  <c r="H87" i="95"/>
  <c r="L87" i="95" s="1"/>
  <c r="K86" i="95"/>
  <c r="I86" i="95"/>
  <c r="M86" i="95" s="1"/>
  <c r="H86" i="95"/>
  <c r="K85" i="95"/>
  <c r="I85" i="95"/>
  <c r="H85" i="95"/>
  <c r="K84" i="95"/>
  <c r="I84" i="95"/>
  <c r="H84" i="95"/>
  <c r="K83" i="95"/>
  <c r="I83" i="95"/>
  <c r="H83" i="95"/>
  <c r="L83" i="95" s="1"/>
  <c r="K82" i="95"/>
  <c r="L82" i="95" s="1"/>
  <c r="I82" i="95"/>
  <c r="H82" i="95"/>
  <c r="K81" i="95"/>
  <c r="I81" i="95"/>
  <c r="M81" i="95" s="1"/>
  <c r="H81" i="95"/>
  <c r="K80" i="95"/>
  <c r="I80" i="95"/>
  <c r="M80" i="95" s="1"/>
  <c r="H80" i="95"/>
  <c r="L80" i="95" s="1"/>
  <c r="K79" i="95"/>
  <c r="I79" i="95"/>
  <c r="H79" i="95"/>
  <c r="L79" i="95" s="1"/>
  <c r="K78" i="95"/>
  <c r="I78" i="95"/>
  <c r="H78" i="95"/>
  <c r="L78" i="95" s="1"/>
  <c r="K77" i="95"/>
  <c r="I77" i="95"/>
  <c r="H77" i="95"/>
  <c r="K76" i="95"/>
  <c r="I76" i="95"/>
  <c r="H76" i="95"/>
  <c r="L76" i="95" s="1"/>
  <c r="K75" i="95"/>
  <c r="L75" i="95" s="1"/>
  <c r="I75" i="95"/>
  <c r="H75" i="95"/>
  <c r="K74" i="95"/>
  <c r="I74" i="95"/>
  <c r="H74" i="95"/>
  <c r="K73" i="95"/>
  <c r="I73" i="95"/>
  <c r="H73" i="95"/>
  <c r="K72" i="95"/>
  <c r="I72" i="95"/>
  <c r="H72" i="95"/>
  <c r="K71" i="95"/>
  <c r="I71" i="95"/>
  <c r="M71" i="95" s="1"/>
  <c r="H71" i="95"/>
  <c r="K70" i="95"/>
  <c r="I70" i="95"/>
  <c r="M70" i="95" s="1"/>
  <c r="H70" i="95"/>
  <c r="L70" i="95" s="1"/>
  <c r="K69" i="95"/>
  <c r="I69" i="95"/>
  <c r="M69" i="95" s="1"/>
  <c r="H69" i="95"/>
  <c r="K68" i="95"/>
  <c r="I68" i="95"/>
  <c r="H68" i="95"/>
  <c r="K67" i="95"/>
  <c r="I67" i="95"/>
  <c r="M67" i="95" s="1"/>
  <c r="H67" i="95"/>
  <c r="L67" i="95" s="1"/>
  <c r="K66" i="95"/>
  <c r="I66" i="95"/>
  <c r="H66" i="95"/>
  <c r="M65" i="95"/>
  <c r="K65" i="95"/>
  <c r="I65" i="95"/>
  <c r="H65" i="95"/>
  <c r="K64" i="95"/>
  <c r="I64" i="95"/>
  <c r="H64" i="95"/>
  <c r="K63" i="95"/>
  <c r="I63" i="95"/>
  <c r="H63" i="95"/>
  <c r="K62" i="95"/>
  <c r="I62" i="95"/>
  <c r="H62" i="95"/>
  <c r="K61" i="95"/>
  <c r="I61" i="95"/>
  <c r="H61" i="95"/>
  <c r="K60" i="95"/>
  <c r="I60" i="95"/>
  <c r="H60" i="95"/>
  <c r="L59" i="95"/>
  <c r="K59" i="95"/>
  <c r="I59" i="95"/>
  <c r="H59" i="95"/>
  <c r="K58" i="95"/>
  <c r="I58" i="95"/>
  <c r="H58" i="95"/>
  <c r="K57" i="95"/>
  <c r="I57" i="95"/>
  <c r="H57" i="95"/>
  <c r="L57" i="95" s="1"/>
  <c r="K56" i="95"/>
  <c r="I56" i="95"/>
  <c r="M56" i="95" s="1"/>
  <c r="H56" i="95"/>
  <c r="L56" i="95" s="1"/>
  <c r="K55" i="95"/>
  <c r="I55" i="95"/>
  <c r="H55" i="95"/>
  <c r="K54" i="95"/>
  <c r="I54" i="95"/>
  <c r="M54" i="95" s="1"/>
  <c r="H54" i="95"/>
  <c r="K53" i="95"/>
  <c r="I53" i="95"/>
  <c r="H53" i="95"/>
  <c r="K52" i="95"/>
  <c r="M52" i="95" s="1"/>
  <c r="I52" i="95"/>
  <c r="H52" i="95"/>
  <c r="K51" i="95"/>
  <c r="I51" i="95"/>
  <c r="H51" i="95"/>
  <c r="L51" i="95" s="1"/>
  <c r="K50" i="95"/>
  <c r="I50" i="95"/>
  <c r="H50" i="95"/>
  <c r="K49" i="95"/>
  <c r="I49" i="95"/>
  <c r="H49" i="95"/>
  <c r="K48" i="95"/>
  <c r="I48" i="95"/>
  <c r="H48" i="95"/>
  <c r="K47" i="95"/>
  <c r="I47" i="95"/>
  <c r="H47" i="95"/>
  <c r="L47" i="95" s="1"/>
  <c r="L46" i="95"/>
  <c r="K46" i="95"/>
  <c r="I46" i="95"/>
  <c r="M46" i="95" s="1"/>
  <c r="H46" i="95"/>
  <c r="K45" i="95"/>
  <c r="I45" i="95"/>
  <c r="H45" i="95"/>
  <c r="K44" i="95"/>
  <c r="I44" i="95"/>
  <c r="H44" i="95"/>
  <c r="L44" i="95" s="1"/>
  <c r="K43" i="95"/>
  <c r="I43" i="95"/>
  <c r="H43" i="95"/>
  <c r="K42" i="95"/>
  <c r="I42" i="95"/>
  <c r="H42" i="95"/>
  <c r="K41" i="95"/>
  <c r="I41" i="95"/>
  <c r="H41" i="95"/>
  <c r="K40" i="95"/>
  <c r="I40" i="95"/>
  <c r="H40" i="95"/>
  <c r="K39" i="95"/>
  <c r="L39" i="95" s="1"/>
  <c r="I39" i="95"/>
  <c r="H39" i="95"/>
  <c r="K38" i="95"/>
  <c r="I38" i="95"/>
  <c r="H38" i="95"/>
  <c r="M37" i="95"/>
  <c r="K37" i="95"/>
  <c r="L37" i="95" s="1"/>
  <c r="I37" i="95"/>
  <c r="H37" i="95"/>
  <c r="K36" i="95"/>
  <c r="I36" i="95"/>
  <c r="H36" i="95"/>
  <c r="K35" i="95"/>
  <c r="I35" i="95"/>
  <c r="M35" i="95" s="1"/>
  <c r="H35" i="95"/>
  <c r="L35" i="95" s="1"/>
  <c r="K34" i="95"/>
  <c r="I34" i="95"/>
  <c r="H34" i="95"/>
  <c r="K33" i="95"/>
  <c r="I33" i="95"/>
  <c r="M33" i="95" s="1"/>
  <c r="H33" i="95"/>
  <c r="K32" i="95"/>
  <c r="I32" i="95"/>
  <c r="H32" i="95"/>
  <c r="K31" i="95"/>
  <c r="I31" i="95"/>
  <c r="H31" i="95"/>
  <c r="K30" i="95"/>
  <c r="I30" i="95"/>
  <c r="H30" i="95"/>
  <c r="K29" i="95"/>
  <c r="I29" i="95"/>
  <c r="H29" i="95"/>
  <c r="K28" i="95"/>
  <c r="I28" i="95"/>
  <c r="H28" i="95"/>
  <c r="K27" i="95"/>
  <c r="I27" i="95"/>
  <c r="H27" i="95"/>
  <c r="L27" i="95" s="1"/>
  <c r="K26" i="95"/>
  <c r="I26" i="95"/>
  <c r="H26" i="95"/>
  <c r="K25" i="95"/>
  <c r="M25" i="95" s="1"/>
  <c r="I25" i="95"/>
  <c r="H25" i="95"/>
  <c r="K24" i="95"/>
  <c r="I24" i="95"/>
  <c r="M24" i="95" s="1"/>
  <c r="H24" i="95"/>
  <c r="L24" i="95" s="1"/>
  <c r="K23" i="95"/>
  <c r="I23" i="95"/>
  <c r="H23" i="95"/>
  <c r="K22" i="95"/>
  <c r="I22" i="95"/>
  <c r="H22" i="95"/>
  <c r="K21" i="95"/>
  <c r="I21" i="95"/>
  <c r="H21" i="95"/>
  <c r="L21" i="95" s="1"/>
  <c r="K20" i="95"/>
  <c r="I20" i="95"/>
  <c r="H20" i="95"/>
  <c r="L19" i="95"/>
  <c r="K19" i="95"/>
  <c r="I19" i="95"/>
  <c r="H19" i="95"/>
  <c r="K18" i="95"/>
  <c r="I18" i="95"/>
  <c r="H18" i="95"/>
  <c r="K17" i="95"/>
  <c r="I17" i="95"/>
  <c r="H17" i="95"/>
  <c r="K16" i="95"/>
  <c r="I16" i="95"/>
  <c r="M16" i="95" s="1"/>
  <c r="H16" i="95"/>
  <c r="K15" i="95"/>
  <c r="I15" i="95"/>
  <c r="H15" i="95"/>
  <c r="L15" i="95" s="1"/>
  <c r="K14" i="95"/>
  <c r="I14" i="95"/>
  <c r="H14" i="95"/>
  <c r="K13" i="95"/>
  <c r="I13" i="95"/>
  <c r="H13" i="95"/>
  <c r="K12" i="95"/>
  <c r="I12" i="95"/>
  <c r="H12" i="95"/>
  <c r="L12" i="95" s="1"/>
  <c r="K11" i="95"/>
  <c r="I11" i="95"/>
  <c r="H11" i="95"/>
  <c r="K10" i="95"/>
  <c r="I10" i="95"/>
  <c r="H10" i="95"/>
  <c r="K9" i="95"/>
  <c r="I9" i="95"/>
  <c r="M9" i="95" s="1"/>
  <c r="H9" i="95"/>
  <c r="K8" i="95"/>
  <c r="I8" i="95"/>
  <c r="H8" i="95"/>
  <c r="K7" i="95"/>
  <c r="I7" i="95"/>
  <c r="H7" i="95"/>
  <c r="K6" i="95"/>
  <c r="I6" i="95"/>
  <c r="M6" i="95" s="1"/>
  <c r="H6" i="95"/>
  <c r="K5" i="95"/>
  <c r="I5" i="95"/>
  <c r="H5" i="95"/>
  <c r="K4" i="95"/>
  <c r="I4" i="95"/>
  <c r="H4" i="95"/>
  <c r="K3" i="95"/>
  <c r="I3" i="95"/>
  <c r="M3" i="95" s="1"/>
  <c r="H3" i="95"/>
  <c r="L3" i="95" s="1"/>
  <c r="J1" i="95"/>
  <c r="M238" i="95" l="1"/>
  <c r="M828" i="95"/>
  <c r="M954" i="95"/>
  <c r="L69" i="95"/>
  <c r="L129" i="95"/>
  <c r="M350" i="95"/>
  <c r="M422" i="95"/>
  <c r="M453" i="95"/>
  <c r="M493" i="95"/>
  <c r="L513" i="95"/>
  <c r="M533" i="95"/>
  <c r="L614" i="95"/>
  <c r="L705" i="95"/>
  <c r="M746" i="95"/>
  <c r="M756" i="95"/>
  <c r="M787" i="95"/>
  <c r="M839" i="95"/>
  <c r="L870" i="95"/>
  <c r="L944" i="95"/>
  <c r="M975" i="95"/>
  <c r="M119" i="95"/>
  <c r="M209" i="95"/>
  <c r="M219" i="95"/>
  <c r="M239" i="95"/>
  <c r="M504" i="95"/>
  <c r="M645" i="95"/>
  <c r="M965" i="95"/>
  <c r="M51" i="95"/>
  <c r="L101" i="95"/>
  <c r="M301" i="95"/>
  <c r="M311" i="95"/>
  <c r="L423" i="95"/>
  <c r="M433" i="95"/>
  <c r="L454" i="95"/>
  <c r="L474" i="95"/>
  <c r="M494" i="95"/>
  <c r="M534" i="95"/>
  <c r="L584" i="95"/>
  <c r="M635" i="95"/>
  <c r="M269" i="95"/>
  <c r="M170" i="95"/>
  <c r="M180" i="95"/>
  <c r="M230" i="95"/>
  <c r="M260" i="95"/>
  <c r="L331" i="95"/>
  <c r="M341" i="95"/>
  <c r="M372" i="95"/>
  <c r="M382" i="95"/>
  <c r="M413" i="95"/>
  <c r="M444" i="95"/>
  <c r="M464" i="95"/>
  <c r="M544" i="95"/>
  <c r="M605" i="95"/>
  <c r="M615" i="95"/>
  <c r="M625" i="95"/>
  <c r="M656" i="95"/>
  <c r="M666" i="95"/>
  <c r="M799" i="95"/>
  <c r="L966" i="95"/>
  <c r="M997" i="95"/>
  <c r="M21" i="95"/>
  <c r="M61" i="95"/>
  <c r="M292" i="95"/>
  <c r="M302" i="95"/>
  <c r="M424" i="95"/>
  <c r="L434" i="95"/>
  <c r="M475" i="95"/>
  <c r="M485" i="95"/>
  <c r="M495" i="95"/>
  <c r="M585" i="95"/>
  <c r="M636" i="95"/>
  <c r="M707" i="95"/>
  <c r="M758" i="95"/>
  <c r="M841" i="95"/>
  <c r="L872" i="95"/>
  <c r="L102" i="95"/>
  <c r="L171" i="95"/>
  <c r="M181" i="95"/>
  <c r="M191" i="95"/>
  <c r="L261" i="95"/>
  <c r="L616" i="95"/>
  <c r="M810" i="95"/>
  <c r="M820" i="95"/>
  <c r="M862" i="95"/>
  <c r="M883" i="95"/>
  <c r="M915" i="95"/>
  <c r="M251" i="95"/>
  <c r="M293" i="95"/>
  <c r="M303" i="95"/>
  <c r="M425" i="95"/>
  <c r="M476" i="95"/>
  <c r="M637" i="95"/>
  <c r="M749" i="95"/>
  <c r="M873" i="95"/>
  <c r="M988" i="95"/>
  <c r="M573" i="95"/>
  <c r="M30" i="95"/>
  <c r="L456" i="95"/>
  <c r="M678" i="95"/>
  <c r="M729" i="95"/>
  <c r="M770" i="95"/>
  <c r="L947" i="95"/>
  <c r="M202" i="95"/>
  <c r="M283" i="95"/>
  <c r="M20" i="95"/>
  <c r="M222" i="95"/>
  <c r="M304" i="95"/>
  <c r="M354" i="95"/>
  <c r="M477" i="95"/>
  <c r="M497" i="95"/>
  <c r="M597" i="95"/>
  <c r="M638" i="95"/>
  <c r="L648" i="95"/>
  <c r="M709" i="95"/>
  <c r="M10" i="95"/>
  <c r="M94" i="95"/>
  <c r="M133" i="95"/>
  <c r="L193" i="95"/>
  <c r="L263" i="95"/>
  <c r="M294" i="95"/>
  <c r="M365" i="95"/>
  <c r="M447" i="95"/>
  <c r="M467" i="95"/>
  <c r="M517" i="95"/>
  <c r="L628" i="95"/>
  <c r="M771" i="95"/>
  <c r="L822" i="95"/>
  <c r="M864" i="95"/>
  <c r="M948" i="95"/>
  <c r="M487" i="95"/>
  <c r="M527" i="95"/>
  <c r="M537" i="95"/>
  <c r="M547" i="95"/>
  <c r="M557" i="95"/>
  <c r="M578" i="95"/>
  <c r="L833" i="95"/>
  <c r="L854" i="95"/>
  <c r="M928" i="95"/>
  <c r="M969" i="95"/>
  <c r="M62" i="95"/>
  <c r="M223" i="95"/>
  <c r="M243" i="95"/>
  <c r="M253" i="95"/>
  <c r="M710" i="95"/>
  <c r="L73" i="95"/>
  <c r="M315" i="95"/>
  <c r="L417" i="95"/>
  <c r="M508" i="95"/>
  <c r="M568" i="95"/>
  <c r="M609" i="95"/>
  <c r="M629" i="95"/>
  <c r="M670" i="95"/>
  <c r="M731" i="95"/>
  <c r="M782" i="95"/>
  <c r="M813" i="95"/>
  <c r="M34" i="95"/>
  <c r="M84" i="95"/>
  <c r="M45" i="95"/>
  <c r="M95" i="95"/>
  <c r="L134" i="95"/>
  <c r="M194" i="95"/>
  <c r="M85" i="95"/>
  <c r="M184" i="95"/>
  <c r="M285" i="95"/>
  <c r="L295" i="95"/>
  <c r="M325" i="95"/>
  <c r="M345" i="95"/>
  <c r="M528" i="95"/>
  <c r="M558" i="95"/>
  <c r="M803" i="95"/>
  <c r="L897" i="95"/>
  <c r="M939" i="95"/>
  <c r="M218" i="95"/>
  <c r="L5" i="95"/>
  <c r="L65" i="95"/>
  <c r="L254" i="95"/>
  <c r="L199" i="95"/>
  <c r="L808" i="95"/>
  <c r="M387" i="95"/>
  <c r="M397" i="95"/>
  <c r="M418" i="95"/>
  <c r="M449" i="95"/>
  <c r="M509" i="95"/>
  <c r="M569" i="95"/>
  <c r="M630" i="95"/>
  <c r="M681" i="95"/>
  <c r="M736" i="95"/>
  <c r="L229" i="95"/>
  <c r="M691" i="95"/>
  <c r="M701" i="95"/>
  <c r="M783" i="95"/>
  <c r="M835" i="95"/>
  <c r="M898" i="95"/>
  <c r="M930" i="95"/>
  <c r="L563" i="95"/>
  <c r="M13" i="95"/>
  <c r="M185" i="95"/>
  <c r="L6" i="95"/>
  <c r="L16" i="95"/>
  <c r="M106" i="95"/>
  <c r="M155" i="95"/>
  <c r="M480" i="95"/>
  <c r="L722" i="95"/>
  <c r="M53" i="95"/>
  <c r="M63" i="95"/>
  <c r="M205" i="95"/>
  <c r="L97" i="95"/>
  <c r="L307" i="95"/>
  <c r="L368" i="95"/>
  <c r="L500" i="95"/>
  <c r="M79" i="95"/>
  <c r="M1003" i="95"/>
  <c r="M36" i="95"/>
  <c r="M156" i="95"/>
  <c r="M226" i="95"/>
  <c r="M337" i="95"/>
  <c r="M358" i="95"/>
  <c r="M430" i="95"/>
  <c r="M440" i="95"/>
  <c r="L481" i="95"/>
  <c r="M550" i="95"/>
  <c r="M601" i="95"/>
  <c r="M621" i="95"/>
  <c r="M662" i="95"/>
  <c r="M723" i="95"/>
  <c r="M795" i="95"/>
  <c r="M878" i="95"/>
  <c r="M910" i="95"/>
  <c r="L993" i="95"/>
  <c r="M113" i="95"/>
  <c r="M125" i="95"/>
  <c r="L7" i="95"/>
  <c r="M27" i="95"/>
  <c r="M57" i="95"/>
  <c r="M77" i="95"/>
  <c r="M216" i="95"/>
  <c r="L246" i="95"/>
  <c r="L308" i="95"/>
  <c r="M389" i="95"/>
  <c r="M471" i="95"/>
  <c r="L501" i="95"/>
  <c r="L683" i="95"/>
  <c r="M826" i="95"/>
  <c r="M921" i="95"/>
  <c r="L48" i="95"/>
  <c r="M379" i="95"/>
  <c r="M29" i="95"/>
  <c r="L14" i="95"/>
  <c r="L523" i="95"/>
  <c r="L22" i="95"/>
  <c r="L33" i="95"/>
  <c r="M175" i="95"/>
  <c r="M18" i="95"/>
  <c r="M78" i="95"/>
  <c r="M217" i="95"/>
  <c r="M237" i="95"/>
  <c r="M309" i="95"/>
  <c r="M400" i="95"/>
  <c r="M674" i="95"/>
  <c r="M735" i="95"/>
  <c r="M827" i="95"/>
  <c r="M848" i="95"/>
  <c r="M890" i="95"/>
  <c r="L984" i="95"/>
  <c r="M19" i="95"/>
  <c r="M38" i="95"/>
  <c r="M128" i="95"/>
  <c r="M138" i="95"/>
  <c r="M349" i="95"/>
  <c r="M390" i="95"/>
  <c r="L421" i="95"/>
  <c r="M532" i="95"/>
  <c r="M582" i="95"/>
  <c r="M613" i="95"/>
  <c r="L786" i="95"/>
  <c r="M817" i="95"/>
  <c r="L838" i="95"/>
  <c r="L933" i="95"/>
  <c r="M160" i="95"/>
  <c r="M31" i="95"/>
  <c r="M143" i="95"/>
  <c r="M220" i="95"/>
  <c r="M246" i="95"/>
  <c r="M255" i="95"/>
  <c r="M272" i="95"/>
  <c r="M307" i="95"/>
  <c r="M342" i="95"/>
  <c r="M546" i="95"/>
  <c r="M563" i="95"/>
  <c r="M590" i="95"/>
  <c r="M599" i="95"/>
  <c r="M653" i="95"/>
  <c r="M671" i="95"/>
  <c r="M725" i="95"/>
  <c r="M743" i="95"/>
  <c r="M752" i="95"/>
  <c r="M798" i="95"/>
  <c r="M807" i="95"/>
  <c r="M816" i="95"/>
  <c r="M872" i="95"/>
  <c r="L929" i="95"/>
  <c r="M938" i="95"/>
  <c r="M947" i="95"/>
  <c r="M957" i="95"/>
  <c r="M966" i="95"/>
  <c r="M14" i="95"/>
  <c r="M48" i="95"/>
  <c r="M66" i="95"/>
  <c r="M83" i="95"/>
  <c r="M109" i="95"/>
  <c r="M117" i="95"/>
  <c r="M134" i="95"/>
  <c r="L143" i="95"/>
  <c r="M229" i="95"/>
  <c r="L238" i="95"/>
  <c r="L299" i="95"/>
  <c r="M316" i="95"/>
  <c r="L325" i="95"/>
  <c r="L395" i="95"/>
  <c r="M457" i="95"/>
  <c r="L466" i="95"/>
  <c r="M519" i="95"/>
  <c r="L528" i="95"/>
  <c r="L547" i="95"/>
  <c r="L555" i="95"/>
  <c r="M617" i="95"/>
  <c r="L626" i="95"/>
  <c r="L680" i="95"/>
  <c r="M689" i="95"/>
  <c r="M698" i="95"/>
  <c r="M708" i="95"/>
  <c r="L725" i="95"/>
  <c r="L762" i="95"/>
  <c r="M789" i="95"/>
  <c r="M836" i="95"/>
  <c r="M845" i="95"/>
  <c r="M891" i="95"/>
  <c r="M919" i="95"/>
  <c r="L939" i="95"/>
  <c r="L976" i="95"/>
  <c r="M985" i="95"/>
  <c r="M734" i="95"/>
  <c r="L161" i="95"/>
  <c r="M854" i="95"/>
  <c r="L882" i="95"/>
  <c r="M996" i="95"/>
  <c r="L203" i="95"/>
  <c r="M23" i="95"/>
  <c r="M32" i="95"/>
  <c r="M40" i="95"/>
  <c r="L152" i="95"/>
  <c r="M161" i="95"/>
  <c r="M186" i="95"/>
  <c r="M221" i="95"/>
  <c r="L239" i="95"/>
  <c r="M247" i="95"/>
  <c r="M256" i="95"/>
  <c r="M264" i="95"/>
  <c r="M273" i="95"/>
  <c r="L291" i="95"/>
  <c r="L300" i="95"/>
  <c r="M343" i="95"/>
  <c r="M352" i="95"/>
  <c r="M360" i="95"/>
  <c r="M369" i="95"/>
  <c r="L387" i="95"/>
  <c r="M404" i="95"/>
  <c r="L413" i="95"/>
  <c r="M431" i="95"/>
  <c r="M511" i="95"/>
  <c r="M564" i="95"/>
  <c r="L573" i="95"/>
  <c r="L582" i="95"/>
  <c r="M591" i="95"/>
  <c r="M386" i="95"/>
  <c r="M15" i="95"/>
  <c r="M49" i="95"/>
  <c r="M75" i="95"/>
  <c r="M92" i="95"/>
  <c r="L118" i="95"/>
  <c r="L135" i="95"/>
  <c r="L178" i="95"/>
  <c r="L221" i="95"/>
  <c r="M282" i="95"/>
  <c r="M300" i="95"/>
  <c r="M317" i="95"/>
  <c r="L361" i="95"/>
  <c r="M378" i="95"/>
  <c r="M396" i="95"/>
  <c r="L422" i="95"/>
  <c r="L440" i="95"/>
  <c r="M458" i="95"/>
  <c r="M502" i="95"/>
  <c r="L520" i="95"/>
  <c r="M556" i="95"/>
  <c r="L600" i="95"/>
  <c r="M618" i="95"/>
  <c r="L645" i="95"/>
  <c r="L654" i="95"/>
  <c r="L690" i="95"/>
  <c r="M699" i="95"/>
  <c r="M726" i="95"/>
  <c r="M744" i="95"/>
  <c r="M781" i="95"/>
  <c r="M808" i="95"/>
  <c r="M892" i="95"/>
  <c r="M911" i="95"/>
  <c r="M608" i="95"/>
  <c r="L865" i="95"/>
  <c r="M977" i="95"/>
  <c r="M41" i="95"/>
  <c r="M58" i="95"/>
  <c r="M76" i="95"/>
  <c r="L84" i="95"/>
  <c r="L119" i="95"/>
  <c r="M162" i="95"/>
  <c r="M187" i="95"/>
  <c r="M196" i="95"/>
  <c r="M213" i="95"/>
  <c r="M265" i="95"/>
  <c r="L274" i="95"/>
  <c r="L326" i="95"/>
  <c r="M335" i="95"/>
  <c r="M361" i="95"/>
  <c r="L370" i="95"/>
  <c r="M405" i="95"/>
  <c r="M414" i="95"/>
  <c r="L441" i="95"/>
  <c r="M450" i="95"/>
  <c r="L494" i="95"/>
  <c r="M512" i="95"/>
  <c r="M538" i="95"/>
  <c r="M548" i="95"/>
  <c r="M565" i="95"/>
  <c r="M574" i="95"/>
  <c r="L601" i="95"/>
  <c r="M610" i="95"/>
  <c r="L664" i="95"/>
  <c r="L673" i="95"/>
  <c r="L709" i="95"/>
  <c r="L718" i="95"/>
  <c r="L754" i="95"/>
  <c r="M763" i="95"/>
  <c r="M790" i="95"/>
  <c r="M800" i="95"/>
  <c r="M818" i="95"/>
  <c r="L837" i="95"/>
  <c r="M855" i="95"/>
  <c r="M865" i="95"/>
  <c r="M874" i="95"/>
  <c r="L883" i="95"/>
  <c r="L902" i="95"/>
  <c r="M949" i="95"/>
  <c r="M959" i="95"/>
  <c r="L968" i="95"/>
  <c r="L50" i="95"/>
  <c r="M423" i="95"/>
  <c r="L459" i="95"/>
  <c r="M503" i="95"/>
  <c r="L565" i="95"/>
  <c r="M583" i="95"/>
  <c r="L619" i="95"/>
  <c r="M673" i="95"/>
  <c r="M700" i="95"/>
  <c r="M727" i="95"/>
  <c r="M745" i="95"/>
  <c r="M809" i="95"/>
  <c r="M893" i="95"/>
  <c r="M902" i="95"/>
  <c r="L949" i="95"/>
  <c r="M987" i="95"/>
  <c r="M100" i="95"/>
  <c r="L85" i="95"/>
  <c r="L728" i="95"/>
  <c r="L932" i="95"/>
  <c r="L978" i="95"/>
  <c r="L997" i="95"/>
  <c r="M263" i="95"/>
  <c r="M7" i="95"/>
  <c r="L25" i="95"/>
  <c r="M42" i="95"/>
  <c r="M59" i="95"/>
  <c r="M68" i="95"/>
  <c r="L94" i="95"/>
  <c r="M111" i="95"/>
  <c r="L137" i="95"/>
  <c r="M145" i="95"/>
  <c r="M171" i="95"/>
  <c r="L214" i="95"/>
  <c r="L231" i="95"/>
  <c r="L249" i="95"/>
  <c r="M266" i="95"/>
  <c r="M275" i="95"/>
  <c r="L345" i="95"/>
  <c r="M362" i="95"/>
  <c r="M406" i="95"/>
  <c r="M415" i="95"/>
  <c r="L460" i="95"/>
  <c r="M468" i="95"/>
  <c r="L477" i="95"/>
  <c r="M539" i="95"/>
  <c r="M575" i="95"/>
  <c r="L637" i="95"/>
  <c r="M737" i="95"/>
  <c r="M764" i="95"/>
  <c r="M791" i="95"/>
  <c r="M847" i="95"/>
  <c r="L856" i="95"/>
  <c r="M866" i="95"/>
  <c r="M875" i="95"/>
  <c r="L922" i="95"/>
  <c r="M932" i="95"/>
  <c r="M941" i="95"/>
  <c r="M960" i="95"/>
  <c r="M853" i="95"/>
  <c r="M137" i="95"/>
  <c r="M460" i="95"/>
  <c r="M584" i="95"/>
  <c r="M593" i="95"/>
  <c r="M692" i="95"/>
  <c r="L701" i="95"/>
  <c r="L710" i="95"/>
  <c r="M829" i="95"/>
  <c r="M838" i="95"/>
  <c r="M876" i="95"/>
  <c r="M922" i="95"/>
  <c r="M942" i="95"/>
  <c r="M961" i="95"/>
  <c r="M74" i="95"/>
  <c r="M368" i="95"/>
  <c r="M8" i="95"/>
  <c r="L43" i="95"/>
  <c r="L120" i="95"/>
  <c r="M129" i="95"/>
  <c r="L146" i="95"/>
  <c r="L180" i="95"/>
  <c r="L267" i="95"/>
  <c r="L302" i="95"/>
  <c r="L363" i="95"/>
  <c r="L398" i="95"/>
  <c r="L407" i="95"/>
  <c r="M416" i="95"/>
  <c r="L425" i="95"/>
  <c r="M442" i="95"/>
  <c r="M469" i="95"/>
  <c r="M478" i="95"/>
  <c r="L531" i="95"/>
  <c r="M540" i="95"/>
  <c r="L558" i="95"/>
  <c r="M576" i="95"/>
  <c r="L684" i="95"/>
  <c r="L692" i="95"/>
  <c r="L792" i="95"/>
  <c r="L961" i="95"/>
  <c r="L9" i="95"/>
  <c r="M17" i="95"/>
  <c r="M43" i="95"/>
  <c r="M60" i="95"/>
  <c r="L86" i="95"/>
  <c r="L103" i="95"/>
  <c r="M189" i="95"/>
  <c r="L207" i="95"/>
  <c r="M215" i="95"/>
  <c r="M224" i="95"/>
  <c r="M232" i="95"/>
  <c r="M241" i="95"/>
  <c r="M267" i="95"/>
  <c r="M276" i="95"/>
  <c r="M363" i="95"/>
  <c r="L469" i="95"/>
  <c r="L505" i="95"/>
  <c r="M514" i="95"/>
  <c r="M567" i="95"/>
  <c r="L629" i="95"/>
  <c r="M647" i="95"/>
  <c r="M684" i="95"/>
  <c r="L739" i="95"/>
  <c r="L747" i="95"/>
  <c r="L765" i="95"/>
  <c r="L774" i="95"/>
  <c r="M792" i="95"/>
  <c r="M802" i="95"/>
  <c r="L811" i="95"/>
  <c r="L848" i="95"/>
  <c r="M857" i="95"/>
  <c r="M885" i="95"/>
  <c r="M895" i="95"/>
  <c r="L904" i="95"/>
  <c r="M951" i="95"/>
  <c r="M970" i="95"/>
  <c r="M989" i="95"/>
  <c r="M825" i="95"/>
  <c r="M5" i="95"/>
  <c r="L515" i="95"/>
  <c r="L594" i="95"/>
  <c r="L666" i="95"/>
  <c r="L748" i="95"/>
  <c r="L793" i="95"/>
  <c r="L803" i="95"/>
  <c r="L812" i="95"/>
  <c r="L858" i="95"/>
  <c r="L868" i="95"/>
  <c r="L885" i="95"/>
  <c r="M923" i="95"/>
  <c r="L970" i="95"/>
  <c r="M351" i="95"/>
  <c r="M26" i="95"/>
  <c r="M44" i="95"/>
  <c r="L52" i="95"/>
  <c r="M130" i="95"/>
  <c r="M147" i="95"/>
  <c r="L155" i="95"/>
  <c r="M173" i="95"/>
  <c r="L198" i="95"/>
  <c r="M207" i="95"/>
  <c r="M233" i="95"/>
  <c r="M268" i="95"/>
  <c r="L285" i="95"/>
  <c r="M346" i="95"/>
  <c r="M364" i="95"/>
  <c r="L372" i="95"/>
  <c r="L381" i="95"/>
  <c r="M443" i="95"/>
  <c r="M479" i="95"/>
  <c r="M523" i="95"/>
  <c r="M541" i="95"/>
  <c r="M603" i="95"/>
  <c r="M639" i="95"/>
  <c r="M693" i="95"/>
  <c r="M711" i="95"/>
  <c r="M748" i="95"/>
  <c r="M812" i="95"/>
  <c r="M999" i="95"/>
  <c r="M448" i="95"/>
  <c r="M359" i="95"/>
  <c r="L225" i="95"/>
  <c r="L233" i="95"/>
  <c r="L242" i="95"/>
  <c r="L784" i="95"/>
  <c r="M858" i="95"/>
  <c r="M896" i="95"/>
  <c r="L943" i="95"/>
  <c r="L952" i="95"/>
  <c r="M980" i="95"/>
  <c r="M990" i="95"/>
  <c r="L125" i="95"/>
  <c r="L403" i="95"/>
  <c r="M788" i="95"/>
  <c r="L53" i="95"/>
  <c r="L61" i="95"/>
  <c r="M87" i="95"/>
  <c r="M96" i="95"/>
  <c r="M104" i="95"/>
  <c r="L139" i="95"/>
  <c r="M190" i="95"/>
  <c r="L216" i="95"/>
  <c r="M225" i="95"/>
  <c r="M277" i="95"/>
  <c r="L321" i="95"/>
  <c r="M329" i="95"/>
  <c r="L338" i="95"/>
  <c r="M426" i="95"/>
  <c r="L453" i="95"/>
  <c r="L488" i="95"/>
  <c r="M524" i="95"/>
  <c r="L568" i="95"/>
  <c r="M586" i="95"/>
  <c r="L613" i="95"/>
  <c r="M648" i="95"/>
  <c r="M685" i="95"/>
  <c r="M703" i="95"/>
  <c r="L740" i="95"/>
  <c r="M757" i="95"/>
  <c r="M775" i="95"/>
  <c r="M831" i="95"/>
  <c r="L840" i="95"/>
  <c r="M849" i="95"/>
  <c r="M886" i="95"/>
  <c r="M905" i="95"/>
  <c r="M924" i="95"/>
  <c r="M952" i="95"/>
  <c r="M971" i="95"/>
  <c r="L430" i="95"/>
  <c r="L105" i="95"/>
  <c r="L712" i="95"/>
  <c r="M740" i="95"/>
  <c r="L934" i="95"/>
  <c r="L1000" i="95"/>
  <c r="M290" i="95"/>
  <c r="M439" i="95"/>
  <c r="M105" i="95"/>
  <c r="L569" i="95"/>
  <c r="L641" i="95"/>
  <c r="M981" i="95"/>
  <c r="M991" i="95"/>
  <c r="M1000" i="95"/>
  <c r="L391" i="95"/>
  <c r="L400" i="95"/>
  <c r="L427" i="95"/>
  <c r="L533" i="95"/>
  <c r="M551" i="95"/>
  <c r="L579" i="95"/>
  <c r="L587" i="95"/>
  <c r="M649" i="95"/>
  <c r="M704" i="95"/>
  <c r="L776" i="95"/>
  <c r="M785" i="95"/>
  <c r="M794" i="95"/>
  <c r="M822" i="95"/>
  <c r="M832" i="95"/>
  <c r="L850" i="95"/>
  <c r="L887" i="95"/>
  <c r="M897" i="95"/>
  <c r="M906" i="95"/>
  <c r="M925" i="95"/>
  <c r="M953" i="95"/>
  <c r="M572" i="95"/>
  <c r="M510" i="95"/>
  <c r="L11" i="95"/>
  <c r="L88" i="95"/>
  <c r="M97" i="95"/>
  <c r="L114" i="95"/>
  <c r="M157" i="95"/>
  <c r="M278" i="95"/>
  <c r="M287" i="95"/>
  <c r="M295" i="95"/>
  <c r="M322" i="95"/>
  <c r="L339" i="95"/>
  <c r="M374" i="95"/>
  <c r="M383" i="95"/>
  <c r="L498" i="95"/>
  <c r="L907" i="95"/>
  <c r="M22" i="95"/>
  <c r="M11" i="95"/>
  <c r="M28" i="95"/>
  <c r="L54" i="95"/>
  <c r="L71" i="95"/>
  <c r="L149" i="95"/>
  <c r="L157" i="95"/>
  <c r="L235" i="95"/>
  <c r="M252" i="95"/>
  <c r="M348" i="95"/>
  <c r="L428" i="95"/>
  <c r="M436" i="95"/>
  <c r="L445" i="95"/>
  <c r="M463" i="95"/>
  <c r="M507" i="95"/>
  <c r="M543" i="95"/>
  <c r="L588" i="95"/>
  <c r="L605" i="95"/>
  <c r="M623" i="95"/>
  <c r="M668" i="95"/>
  <c r="M695" i="95"/>
  <c r="M713" i="95"/>
  <c r="M768" i="95"/>
  <c r="M860" i="95"/>
  <c r="M935" i="95"/>
  <c r="M982" i="95"/>
  <c r="M992" i="95"/>
  <c r="M1001" i="95"/>
  <c r="M412" i="95"/>
  <c r="L661" i="95"/>
  <c r="M91" i="95"/>
  <c r="L982" i="95"/>
  <c r="M12" i="95"/>
  <c r="L20" i="95"/>
  <c r="L55" i="95"/>
  <c r="M98" i="95"/>
  <c r="M115" i="95"/>
  <c r="L123" i="95"/>
  <c r="M141" i="95"/>
  <c r="M149" i="95"/>
  <c r="L175" i="95"/>
  <c r="L201" i="95"/>
  <c r="L227" i="95"/>
  <c r="L236" i="95"/>
  <c r="L244" i="95"/>
  <c r="M279" i="95"/>
  <c r="M288" i="95"/>
  <c r="M296" i="95"/>
  <c r="M305" i="95"/>
  <c r="M331" i="95"/>
  <c r="M375" i="95"/>
  <c r="M384" i="95"/>
  <c r="M392" i="95"/>
  <c r="M401" i="95"/>
  <c r="M410" i="95"/>
  <c r="M490" i="95"/>
  <c r="L517" i="95"/>
  <c r="M552" i="95"/>
  <c r="M561" i="95"/>
  <c r="L580" i="95"/>
  <c r="M705" i="95"/>
  <c r="M732" i="95"/>
  <c r="M759" i="95"/>
  <c r="M777" i="95"/>
  <c r="L805" i="95"/>
  <c r="M823" i="95"/>
  <c r="M833" i="95"/>
  <c r="M842" i="95"/>
  <c r="L851" i="95"/>
  <c r="M888" i="95"/>
  <c r="M945" i="95"/>
  <c r="M881" i="95"/>
  <c r="M39" i="95"/>
  <c r="M421" i="95"/>
  <c r="M642" i="95"/>
  <c r="M651" i="95"/>
  <c r="M669" i="95"/>
  <c r="M687" i="95"/>
  <c r="M714" i="95"/>
  <c r="L723" i="95"/>
  <c r="L769" i="95"/>
  <c r="M861" i="95"/>
  <c r="M870" i="95"/>
  <c r="L936" i="95"/>
  <c r="M1002" i="95"/>
  <c r="M168" i="95"/>
  <c r="L29" i="95"/>
  <c r="M55" i="95"/>
  <c r="M64" i="95"/>
  <c r="M72" i="95"/>
  <c r="M201" i="95"/>
  <c r="L253" i="95"/>
  <c r="M314" i="95"/>
  <c r="L340" i="95"/>
  <c r="L349" i="95"/>
  <c r="L437" i="95"/>
  <c r="M455" i="95"/>
  <c r="L464" i="95"/>
  <c r="M482" i="95"/>
  <c r="M535" i="95"/>
  <c r="M769" i="95"/>
  <c r="M796" i="95"/>
  <c r="M917" i="95"/>
  <c r="M927" i="95"/>
  <c r="M936" i="95"/>
  <c r="M955" i="95"/>
  <c r="M983" i="95"/>
  <c r="L1002" i="95"/>
  <c r="M151" i="95"/>
  <c r="M4" i="95"/>
  <c r="L38" i="95"/>
  <c r="M47" i="95"/>
  <c r="L81" i="95"/>
  <c r="M107" i="95"/>
  <c r="M124" i="95"/>
  <c r="L133" i="95"/>
  <c r="L150" i="95"/>
  <c r="L167" i="95"/>
  <c r="L184" i="95"/>
  <c r="M193" i="95"/>
  <c r="L262" i="95"/>
  <c r="M271" i="95"/>
  <c r="L289" i="95"/>
  <c r="M297" i="95"/>
  <c r="L306" i="95"/>
  <c r="L324" i="95"/>
  <c r="L341" i="95"/>
  <c r="L358" i="95"/>
  <c r="M367" i="95"/>
  <c r="L385" i="95"/>
  <c r="M393" i="95"/>
  <c r="L402" i="95"/>
  <c r="M411" i="95"/>
  <c r="M429" i="95"/>
  <c r="L483" i="95"/>
  <c r="L491" i="95"/>
  <c r="M553" i="95"/>
  <c r="L562" i="95"/>
  <c r="M589" i="95"/>
  <c r="L652" i="95"/>
  <c r="L660" i="95"/>
  <c r="L697" i="95"/>
  <c r="M706" i="95"/>
  <c r="M715" i="95"/>
  <c r="M733" i="95"/>
  <c r="M751" i="95"/>
  <c r="L760" i="95"/>
  <c r="M778" i="95"/>
  <c r="L787" i="95"/>
  <c r="M815" i="95"/>
  <c r="L824" i="95"/>
  <c r="M834" i="95"/>
  <c r="L843" i="95"/>
  <c r="L880" i="95"/>
  <c r="M889" i="95"/>
  <c r="L917" i="95"/>
  <c r="L946" i="95"/>
  <c r="L965" i="95"/>
  <c r="L1003" i="95"/>
  <c r="M863" i="95"/>
  <c r="M73" i="95"/>
  <c r="L108" i="95"/>
  <c r="M254" i="95"/>
  <c r="M500" i="95"/>
  <c r="L545" i="95"/>
  <c r="M652" i="95"/>
  <c r="L707" i="95"/>
  <c r="L715" i="95"/>
  <c r="L779" i="95"/>
  <c r="L806" i="95"/>
  <c r="L835" i="95"/>
  <c r="L844" i="95"/>
  <c r="L890" i="95"/>
  <c r="L900" i="95"/>
  <c r="M994" i="95"/>
  <c r="M634" i="95"/>
  <c r="M501" i="95"/>
  <c r="M108" i="95"/>
  <c r="L185" i="95"/>
  <c r="L492" i="95"/>
  <c r="L716" i="95"/>
  <c r="L761" i="95"/>
  <c r="M779" i="95"/>
  <c r="L825" i="95"/>
  <c r="M844" i="95"/>
  <c r="M900" i="95"/>
  <c r="M918" i="95"/>
  <c r="L995" i="95"/>
  <c r="L18" i="95"/>
  <c r="L818" i="95"/>
  <c r="L31" i="95"/>
  <c r="M50" i="95"/>
  <c r="L63" i="95"/>
  <c r="M82" i="95"/>
  <c r="L95" i="95"/>
  <c r="M114" i="95"/>
  <c r="L127" i="95"/>
  <c r="M146" i="95"/>
  <c r="L159" i="95"/>
  <c r="M178" i="95"/>
  <c r="L191" i="95"/>
  <c r="M210" i="95"/>
  <c r="L223" i="95"/>
  <c r="M242" i="95"/>
  <c r="L255" i="95"/>
  <c r="M274" i="95"/>
  <c r="L287" i="95"/>
  <c r="M306" i="95"/>
  <c r="L319" i="95"/>
  <c r="M338" i="95"/>
  <c r="L351" i="95"/>
  <c r="M370" i="95"/>
  <c r="L383" i="95"/>
  <c r="M402" i="95"/>
  <c r="L415" i="95"/>
  <c r="M434" i="95"/>
  <c r="L447" i="95"/>
  <c r="M466" i="95"/>
  <c r="L479" i="95"/>
  <c r="M498" i="95"/>
  <c r="L511" i="95"/>
  <c r="M530" i="95"/>
  <c r="L543" i="95"/>
  <c r="M562" i="95"/>
  <c r="L575" i="95"/>
  <c r="M594" i="95"/>
  <c r="L607" i="95"/>
  <c r="M626" i="95"/>
  <c r="L639" i="95"/>
  <c r="M658" i="95"/>
  <c r="L671" i="95"/>
  <c r="M690" i="95"/>
  <c r="L703" i="95"/>
  <c r="M722" i="95"/>
  <c r="L735" i="95"/>
  <c r="M754" i="95"/>
  <c r="L767" i="95"/>
  <c r="M786" i="95"/>
  <c r="L799" i="95"/>
  <c r="L831" i="95"/>
  <c r="M850" i="95"/>
  <c r="L863" i="95"/>
  <c r="M882" i="95"/>
  <c r="L895" i="95"/>
  <c r="M914" i="95"/>
  <c r="L927" i="95"/>
  <c r="M946" i="95"/>
  <c r="L959" i="95"/>
  <c r="M978" i="95"/>
  <c r="L991" i="95"/>
  <c r="L921" i="95"/>
  <c r="L953" i="95"/>
  <c r="L985" i="95"/>
  <c r="L998" i="95"/>
  <c r="L32" i="95"/>
  <c r="L64" i="95"/>
  <c r="L96" i="95"/>
  <c r="L128" i="95"/>
  <c r="L160" i="95"/>
  <c r="L192" i="95"/>
  <c r="L224" i="95"/>
  <c r="L256" i="95"/>
  <c r="L288" i="95"/>
  <c r="L320" i="95"/>
  <c r="L352" i="95"/>
  <c r="L384" i="95"/>
  <c r="L416" i="95"/>
  <c r="L448" i="95"/>
  <c r="L480" i="95"/>
  <c r="L512" i="95"/>
  <c r="L544" i="95"/>
  <c r="L576" i="95"/>
  <c r="L608" i="95"/>
  <c r="L640" i="95"/>
  <c r="L672" i="95"/>
  <c r="L704" i="95"/>
  <c r="L736" i="95"/>
  <c r="L768" i="95"/>
  <c r="L800" i="95"/>
  <c r="L832" i="95"/>
  <c r="L864" i="95"/>
  <c r="L896" i="95"/>
  <c r="L928" i="95"/>
  <c r="L960" i="95"/>
  <c r="L992" i="95"/>
  <c r="L13" i="95"/>
  <c r="L45" i="95"/>
  <c r="L77" i="95"/>
  <c r="L109" i="95"/>
  <c r="L141" i="95"/>
  <c r="L173" i="95"/>
  <c r="L205" i="95"/>
  <c r="L237" i="95"/>
  <c r="L269" i="95"/>
  <c r="L301" i="95"/>
  <c r="L333" i="95"/>
  <c r="L365" i="95"/>
  <c r="L397" i="95"/>
  <c r="L429" i="95"/>
  <c r="L461" i="95"/>
  <c r="L493" i="95"/>
  <c r="L525" i="95"/>
  <c r="L557" i="95"/>
  <c r="L589" i="95"/>
  <c r="L621" i="95"/>
  <c r="L653" i="95"/>
  <c r="L685" i="95"/>
  <c r="L717" i="95"/>
  <c r="L749" i="95"/>
  <c r="L781" i="95"/>
  <c r="L813" i="95"/>
  <c r="L845" i="95"/>
  <c r="L877" i="95"/>
  <c r="L909" i="95"/>
  <c r="L941" i="95"/>
  <c r="L973" i="95"/>
  <c r="L26" i="95"/>
  <c r="L58" i="95"/>
  <c r="L90" i="95"/>
  <c r="L122" i="95"/>
  <c r="L154" i="95"/>
  <c r="L186" i="95"/>
  <c r="L218" i="95"/>
  <c r="L282" i="95"/>
  <c r="L314" i="95"/>
  <c r="L346" i="95"/>
  <c r="L378" i="95"/>
  <c r="L410" i="95"/>
  <c r="L442" i="95"/>
  <c r="L506" i="95"/>
  <c r="L538" i="95"/>
  <c r="L570" i="95"/>
  <c r="L602" i="95"/>
  <c r="L634" i="95"/>
  <c r="L986" i="95"/>
  <c r="L455" i="95"/>
  <c r="L487" i="95"/>
  <c r="L519" i="95"/>
  <c r="L551" i="95"/>
  <c r="L583" i="95"/>
  <c r="L615" i="95"/>
  <c r="L647" i="95"/>
  <c r="L679" i="95"/>
  <c r="L711" i="95"/>
  <c r="L743" i="95"/>
  <c r="L775" i="95"/>
  <c r="L807" i="95"/>
  <c r="L839" i="95"/>
  <c r="L871" i="95"/>
  <c r="L903" i="95"/>
  <c r="L935" i="95"/>
  <c r="L967" i="95"/>
  <c r="L999" i="95"/>
  <c r="L404" i="95"/>
  <c r="L436" i="95"/>
  <c r="L468" i="95"/>
  <c r="L532" i="95"/>
  <c r="L564" i="95"/>
  <c r="L724" i="95"/>
  <c r="L756" i="95"/>
  <c r="L788" i="95"/>
  <c r="L820" i="95"/>
  <c r="L852" i="95"/>
  <c r="L884" i="95"/>
  <c r="L916" i="95"/>
  <c r="L948" i="95"/>
  <c r="L980" i="95"/>
  <c r="L443" i="95"/>
  <c r="L475" i="95"/>
  <c r="L507" i="95"/>
  <c r="L539" i="95"/>
  <c r="L571" i="95"/>
  <c r="L603" i="95"/>
  <c r="L635" i="95"/>
  <c r="L667" i="95"/>
  <c r="L699" i="95"/>
  <c r="L731" i="95"/>
  <c r="L763" i="95"/>
  <c r="L795" i="95"/>
  <c r="L827" i="95"/>
  <c r="L859" i="95"/>
  <c r="L891" i="95"/>
  <c r="L923" i="95"/>
  <c r="L955" i="95"/>
  <c r="L987" i="95"/>
  <c r="L8" i="95"/>
  <c r="L40" i="95"/>
  <c r="L72" i="95"/>
  <c r="L104" i="95"/>
  <c r="L136" i="95"/>
  <c r="L168" i="95"/>
  <c r="L200" i="95"/>
  <c r="L232" i="95"/>
  <c r="L264" i="95"/>
  <c r="L296" i="95"/>
  <c r="L328" i="95"/>
  <c r="L360" i="95"/>
  <c r="L392" i="95"/>
  <c r="L424" i="95"/>
  <c r="K1" i="95"/>
  <c r="L34" i="95"/>
  <c r="L66" i="95"/>
  <c r="L98" i="95"/>
  <c r="L130" i="95"/>
  <c r="L162" i="95"/>
  <c r="L194" i="95"/>
  <c r="L226" i="95"/>
  <c r="L258" i="95"/>
  <c r="L290" i="95"/>
  <c r="L322" i="95"/>
  <c r="L354" i="95"/>
  <c r="L386" i="95"/>
  <c r="L418" i="95"/>
  <c r="L450" i="95"/>
  <c r="L482" i="95"/>
  <c r="L514" i="95"/>
  <c r="L546" i="95"/>
  <c r="L578" i="95"/>
  <c r="L610" i="95"/>
  <c r="L642" i="95"/>
  <c r="L674" i="95"/>
  <c r="L706" i="95"/>
  <c r="L738" i="95"/>
  <c r="L770" i="95"/>
  <c r="L802" i="95"/>
  <c r="L834" i="95"/>
  <c r="L866" i="95"/>
  <c r="L898" i="95"/>
  <c r="L930" i="95"/>
  <c r="L962" i="95"/>
  <c r="L994" i="95"/>
  <c r="L399" i="95"/>
  <c r="L431" i="95"/>
  <c r="L463" i="95"/>
  <c r="L495" i="95"/>
  <c r="L527" i="95"/>
  <c r="L559" i="95"/>
  <c r="L591" i="95"/>
  <c r="L623" i="95"/>
  <c r="L655" i="95"/>
  <c r="L687" i="95"/>
  <c r="L719" i="95"/>
  <c r="L751" i="95"/>
  <c r="L783" i="95"/>
  <c r="L815" i="95"/>
  <c r="L847" i="95"/>
  <c r="L879" i="95"/>
  <c r="L911" i="95"/>
  <c r="L975" i="95"/>
  <c r="L28" i="95"/>
  <c r="L60" i="95"/>
  <c r="L92" i="95"/>
  <c r="L124" i="95"/>
  <c r="L156" i="95"/>
  <c r="L188" i="95"/>
  <c r="L220" i="95"/>
  <c r="L252" i="95"/>
  <c r="L284" i="95"/>
  <c r="L316" i="95"/>
  <c r="L348" i="95"/>
  <c r="L380" i="95"/>
  <c r="L412" i="95"/>
  <c r="L444" i="95"/>
  <c r="L476" i="95"/>
  <c r="L508" i="95"/>
  <c r="L540" i="95"/>
  <c r="L572" i="95"/>
  <c r="L604" i="95"/>
  <c r="L636" i="95"/>
  <c r="L668" i="95"/>
  <c r="L700" i="95"/>
  <c r="L732" i="95"/>
  <c r="L764" i="95"/>
  <c r="L796" i="95"/>
  <c r="L828" i="95"/>
  <c r="L860" i="95"/>
  <c r="L892" i="95"/>
  <c r="L924" i="95"/>
  <c r="L956" i="95"/>
  <c r="L988" i="95"/>
  <c r="L41" i="95"/>
  <c r="L265" i="95"/>
  <c r="L297" i="95"/>
  <c r="L457" i="95"/>
  <c r="L489" i="95"/>
  <c r="L521" i="95"/>
  <c r="L553" i="95"/>
  <c r="L585" i="95"/>
  <c r="L617" i="95"/>
  <c r="L649" i="95"/>
  <c r="L681" i="95"/>
  <c r="L713" i="95"/>
  <c r="L745" i="95"/>
  <c r="L777" i="95"/>
  <c r="L809" i="95"/>
  <c r="L841" i="95"/>
  <c r="L873" i="95"/>
  <c r="L905" i="95"/>
  <c r="L937" i="95"/>
  <c r="L969" i="95"/>
  <c r="L1001" i="95"/>
  <c r="L342" i="95"/>
  <c r="L374" i="95"/>
  <c r="L406" i="95"/>
  <c r="L438" i="95"/>
  <c r="L470" i="95"/>
  <c r="L502" i="95"/>
  <c r="L534" i="95"/>
  <c r="L566" i="95"/>
  <c r="L598" i="95"/>
  <c r="L630" i="95"/>
  <c r="L662" i="95"/>
  <c r="L694" i="95"/>
  <c r="L726" i="95"/>
  <c r="L758" i="95"/>
  <c r="L790" i="95"/>
  <c r="L886" i="95"/>
  <c r="L950" i="95"/>
  <c r="L797" i="95"/>
  <c r="L829" i="95"/>
  <c r="L861" i="95"/>
  <c r="L893" i="95"/>
  <c r="L925" i="95"/>
  <c r="L957" i="95"/>
  <c r="L989" i="95"/>
  <c r="L10" i="95"/>
  <c r="L42" i="95"/>
  <c r="L74" i="95"/>
  <c r="L106" i="95"/>
  <c r="L138" i="95"/>
  <c r="L170" i="95"/>
  <c r="L202" i="95"/>
  <c r="L234" i="95"/>
  <c r="L266" i="95"/>
  <c r="L298" i="95"/>
  <c r="L330" i="95"/>
  <c r="L362" i="95"/>
  <c r="L394" i="95"/>
  <c r="L426" i="95"/>
  <c r="L458" i="95"/>
  <c r="L490" i="95"/>
  <c r="L522" i="95"/>
  <c r="L554" i="95"/>
  <c r="L586" i="95"/>
  <c r="L618" i="95"/>
  <c r="L650" i="95"/>
  <c r="L682" i="95"/>
  <c r="L714" i="95"/>
  <c r="L746" i="95"/>
  <c r="L778" i="95"/>
  <c r="L810" i="95"/>
  <c r="L842" i="95"/>
  <c r="L874" i="95"/>
  <c r="L906" i="95"/>
  <c r="L938" i="95"/>
  <c r="L23" i="95"/>
  <c r="L151" i="95"/>
  <c r="L183" i="95"/>
  <c r="L215" i="95"/>
  <c r="L247" i="95"/>
  <c r="L279" i="95"/>
  <c r="L311" i="95"/>
  <c r="L343" i="95"/>
  <c r="L375" i="95"/>
  <c r="L439" i="95"/>
  <c r="L471" i="95"/>
  <c r="L503" i="95"/>
  <c r="L535" i="95"/>
  <c r="L567" i="95"/>
  <c r="L599" i="95"/>
  <c r="L631" i="95"/>
  <c r="L663" i="95"/>
  <c r="L695" i="95"/>
  <c r="L727" i="95"/>
  <c r="L759" i="95"/>
  <c r="L791" i="95"/>
  <c r="L823" i="95"/>
  <c r="L855" i="95"/>
  <c r="L919" i="95"/>
  <c r="L951" i="95"/>
  <c r="L983" i="95"/>
  <c r="L4" i="95"/>
  <c r="L36" i="95"/>
  <c r="L68" i="95"/>
  <c r="L100" i="95"/>
  <c r="L132" i="95"/>
  <c r="L164" i="95"/>
  <c r="L196" i="95"/>
  <c r="L228" i="95"/>
  <c r="L260" i="95"/>
  <c r="L17" i="95"/>
  <c r="L49" i="95"/>
  <c r="L113" i="95"/>
  <c r="L145" i="95"/>
  <c r="L209" i="95"/>
  <c r="L241" i="95"/>
  <c r="L273" i="95"/>
  <c r="L305" i="95"/>
  <c r="L337" i="95"/>
  <c r="L369" i="95"/>
  <c r="L401" i="95"/>
  <c r="L433" i="95"/>
  <c r="L465" i="95"/>
  <c r="L497" i="95"/>
  <c r="L529" i="95"/>
  <c r="L561" i="95"/>
  <c r="L593" i="95"/>
  <c r="L625" i="95"/>
  <c r="L657" i="95"/>
  <c r="L689" i="95"/>
  <c r="L721" i="95"/>
  <c r="L753" i="95"/>
  <c r="L785" i="95"/>
  <c r="L817" i="95"/>
  <c r="L849" i="95"/>
  <c r="L881" i="95"/>
  <c r="L913" i="95"/>
  <c r="L945" i="95"/>
  <c r="L977" i="95"/>
  <c r="L30" i="95"/>
  <c r="L62" i="95"/>
  <c r="L158" i="95"/>
  <c r="L190" i="95"/>
  <c r="L222" i="95"/>
  <c r="L286" i="95"/>
  <c r="L318" i="95"/>
  <c r="L350" i="95"/>
  <c r="L382" i="95"/>
  <c r="L414" i="95"/>
  <c r="L446" i="95"/>
  <c r="L478" i="95"/>
  <c r="L510" i="95"/>
  <c r="L542" i="95"/>
  <c r="L574" i="95"/>
  <c r="L606" i="95"/>
  <c r="L638" i="95"/>
  <c r="L670" i="95"/>
  <c r="L702" i="95"/>
  <c r="L734" i="95"/>
  <c r="L766" i="95"/>
  <c r="L798" i="95"/>
  <c r="L830" i="95"/>
  <c r="L862" i="95"/>
  <c r="L894" i="95"/>
  <c r="L926" i="95"/>
  <c r="L958" i="95"/>
  <c r="L990" i="95"/>
  <c r="L875" i="95"/>
  <c r="M1" i="95" l="1"/>
  <c r="F43" i="1" s="1"/>
  <c r="L1" i="95"/>
  <c r="E43" i="1" s="1"/>
  <c r="F41" i="1"/>
  <c r="E41" i="1"/>
  <c r="D41" i="1"/>
  <c r="C41" i="1"/>
  <c r="K160" i="94"/>
  <c r="M160" i="94" s="1"/>
  <c r="I160" i="94"/>
  <c r="H160" i="94"/>
  <c r="K159" i="94"/>
  <c r="I159" i="94"/>
  <c r="H159" i="94"/>
  <c r="K158" i="94"/>
  <c r="I158" i="94"/>
  <c r="H158" i="94"/>
  <c r="K157" i="94"/>
  <c r="I157" i="94"/>
  <c r="H157" i="94"/>
  <c r="K156" i="94"/>
  <c r="I156" i="94"/>
  <c r="H156" i="94"/>
  <c r="K155" i="94"/>
  <c r="I155" i="94"/>
  <c r="H155" i="94"/>
  <c r="K154" i="94"/>
  <c r="M154" i="94" s="1"/>
  <c r="I154" i="94"/>
  <c r="H154" i="94"/>
  <c r="K153" i="94"/>
  <c r="I153" i="94"/>
  <c r="H153" i="94"/>
  <c r="K152" i="94"/>
  <c r="I152" i="94"/>
  <c r="H152" i="94"/>
  <c r="K151" i="94"/>
  <c r="L151" i="94" s="1"/>
  <c r="I151" i="94"/>
  <c r="M151" i="94" s="1"/>
  <c r="H151" i="94"/>
  <c r="L150" i="94"/>
  <c r="K150" i="94"/>
  <c r="M150" i="94" s="1"/>
  <c r="I150" i="94"/>
  <c r="H150" i="94"/>
  <c r="K149" i="94"/>
  <c r="I149" i="94"/>
  <c r="M149" i="94" s="1"/>
  <c r="H149" i="94"/>
  <c r="K148" i="94"/>
  <c r="L148" i="94" s="1"/>
  <c r="I148" i="94"/>
  <c r="H148" i="94"/>
  <c r="L147" i="94"/>
  <c r="K147" i="94"/>
  <c r="I147" i="94"/>
  <c r="H147" i="94"/>
  <c r="K146" i="94"/>
  <c r="L146" i="94" s="1"/>
  <c r="I146" i="94"/>
  <c r="H146" i="94"/>
  <c r="K145" i="94"/>
  <c r="I145" i="94"/>
  <c r="H145" i="94"/>
  <c r="L144" i="94"/>
  <c r="K144" i="94"/>
  <c r="M144" i="94" s="1"/>
  <c r="I144" i="94"/>
  <c r="H144" i="94"/>
  <c r="K143" i="94"/>
  <c r="I143" i="94"/>
  <c r="H143" i="94"/>
  <c r="K142" i="94"/>
  <c r="L142" i="94" s="1"/>
  <c r="I142" i="94"/>
  <c r="M142" i="94" s="1"/>
  <c r="H142" i="94"/>
  <c r="K141" i="94"/>
  <c r="L141" i="94" s="1"/>
  <c r="I141" i="94"/>
  <c r="H141" i="94"/>
  <c r="K140" i="94"/>
  <c r="I140" i="94"/>
  <c r="H140" i="94"/>
  <c r="K139" i="94"/>
  <c r="M139" i="94" s="1"/>
  <c r="I139" i="94"/>
  <c r="H139" i="94"/>
  <c r="K138" i="94"/>
  <c r="M138" i="94" s="1"/>
  <c r="I138" i="94"/>
  <c r="H138" i="94"/>
  <c r="K137" i="94"/>
  <c r="M137" i="94" s="1"/>
  <c r="I137" i="94"/>
  <c r="H137" i="94"/>
  <c r="K136" i="94"/>
  <c r="M136" i="94" s="1"/>
  <c r="I136" i="94"/>
  <c r="H136" i="94"/>
  <c r="K135" i="94"/>
  <c r="M135" i="94" s="1"/>
  <c r="I135" i="94"/>
  <c r="H135" i="94"/>
  <c r="K134" i="94"/>
  <c r="M134" i="94" s="1"/>
  <c r="I134" i="94"/>
  <c r="H134" i="94"/>
  <c r="L134" i="94" s="1"/>
  <c r="K133" i="94"/>
  <c r="I133" i="94"/>
  <c r="H133" i="94"/>
  <c r="L133" i="94" s="1"/>
  <c r="K132" i="94"/>
  <c r="I132" i="94"/>
  <c r="H132" i="94"/>
  <c r="K131" i="94"/>
  <c r="L131" i="94" s="1"/>
  <c r="I131" i="94"/>
  <c r="H131" i="94"/>
  <c r="K130" i="94"/>
  <c r="I130" i="94"/>
  <c r="H130" i="94"/>
  <c r="L130" i="94" s="1"/>
  <c r="K129" i="94"/>
  <c r="M129" i="94" s="1"/>
  <c r="I129" i="94"/>
  <c r="H129" i="94"/>
  <c r="K128" i="94"/>
  <c r="M128" i="94" s="1"/>
  <c r="I128" i="94"/>
  <c r="H128" i="94"/>
  <c r="L127" i="94"/>
  <c r="K127" i="94"/>
  <c r="I127" i="94"/>
  <c r="M127" i="94" s="1"/>
  <c r="H127" i="94"/>
  <c r="K126" i="94"/>
  <c r="I126" i="94"/>
  <c r="H126" i="94"/>
  <c r="K125" i="94"/>
  <c r="I125" i="94"/>
  <c r="H125" i="94"/>
  <c r="K124" i="94"/>
  <c r="I124" i="94"/>
  <c r="H124" i="94"/>
  <c r="L124" i="94" s="1"/>
  <c r="K123" i="94"/>
  <c r="I123" i="94"/>
  <c r="M123" i="94" s="1"/>
  <c r="H123" i="94"/>
  <c r="L123" i="94" s="1"/>
  <c r="M122" i="94"/>
  <c r="K122" i="94"/>
  <c r="L122" i="94" s="1"/>
  <c r="I122" i="94"/>
  <c r="H122" i="94"/>
  <c r="K121" i="94"/>
  <c r="I121" i="94"/>
  <c r="H121" i="94"/>
  <c r="K120" i="94"/>
  <c r="M120" i="94" s="1"/>
  <c r="I120" i="94"/>
  <c r="H120" i="94"/>
  <c r="K119" i="94"/>
  <c r="L119" i="94" s="1"/>
  <c r="I119" i="94"/>
  <c r="H119" i="94"/>
  <c r="L118" i="94"/>
  <c r="K118" i="94"/>
  <c r="I118" i="94"/>
  <c r="H118" i="94"/>
  <c r="K117" i="94"/>
  <c r="I117" i="94"/>
  <c r="M117" i="94" s="1"/>
  <c r="H117" i="94"/>
  <c r="K116" i="94"/>
  <c r="L116" i="94" s="1"/>
  <c r="I116" i="94"/>
  <c r="H116" i="94"/>
  <c r="K115" i="94"/>
  <c r="M115" i="94" s="1"/>
  <c r="I115" i="94"/>
  <c r="H115" i="94"/>
  <c r="K114" i="94"/>
  <c r="M114" i="94" s="1"/>
  <c r="I114" i="94"/>
  <c r="H114" i="94"/>
  <c r="K113" i="94"/>
  <c r="M113" i="94" s="1"/>
  <c r="I113" i="94"/>
  <c r="H113" i="94"/>
  <c r="K112" i="94"/>
  <c r="M112" i="94" s="1"/>
  <c r="I112" i="94"/>
  <c r="H112" i="94"/>
  <c r="K111" i="94"/>
  <c r="M111" i="94" s="1"/>
  <c r="I111" i="94"/>
  <c r="H111" i="94"/>
  <c r="K110" i="94"/>
  <c r="L110" i="94" s="1"/>
  <c r="I110" i="94"/>
  <c r="H110" i="94"/>
  <c r="K109" i="94"/>
  <c r="M109" i="94" s="1"/>
  <c r="I109" i="94"/>
  <c r="H109" i="94"/>
  <c r="K108" i="94"/>
  <c r="I108" i="94"/>
  <c r="H108" i="94"/>
  <c r="K107" i="94"/>
  <c r="I107" i="94"/>
  <c r="H107" i="94"/>
  <c r="K106" i="94"/>
  <c r="M106" i="94" s="1"/>
  <c r="I106" i="94"/>
  <c r="H106" i="94"/>
  <c r="K105" i="94"/>
  <c r="I105" i="94"/>
  <c r="H105" i="94"/>
  <c r="K104" i="94"/>
  <c r="M104" i="94" s="1"/>
  <c r="I104" i="94"/>
  <c r="H104" i="94"/>
  <c r="K103" i="94"/>
  <c r="M103" i="94" s="1"/>
  <c r="I103" i="94"/>
  <c r="H103" i="94"/>
  <c r="K102" i="94"/>
  <c r="I102" i="94"/>
  <c r="H102" i="94"/>
  <c r="K101" i="94"/>
  <c r="I101" i="94"/>
  <c r="M101" i="94" s="1"/>
  <c r="H101" i="94"/>
  <c r="L101" i="94" s="1"/>
  <c r="K100" i="94"/>
  <c r="I100" i="94"/>
  <c r="H100" i="94"/>
  <c r="L100" i="94" s="1"/>
  <c r="K99" i="94"/>
  <c r="L99" i="94" s="1"/>
  <c r="I99" i="94"/>
  <c r="H99" i="94"/>
  <c r="K98" i="94"/>
  <c r="I98" i="94"/>
  <c r="H98" i="94"/>
  <c r="L98" i="94" s="1"/>
  <c r="K97" i="94"/>
  <c r="I97" i="94"/>
  <c r="H97" i="94"/>
  <c r="K96" i="94"/>
  <c r="M96" i="94" s="1"/>
  <c r="I96" i="94"/>
  <c r="H96" i="94"/>
  <c r="K95" i="94"/>
  <c r="L95" i="94" s="1"/>
  <c r="I95" i="94"/>
  <c r="M95" i="94" s="1"/>
  <c r="H95" i="94"/>
  <c r="K94" i="94"/>
  <c r="M94" i="94" s="1"/>
  <c r="I94" i="94"/>
  <c r="H94" i="94"/>
  <c r="K93" i="94"/>
  <c r="L93" i="94" s="1"/>
  <c r="I93" i="94"/>
  <c r="H93" i="94"/>
  <c r="K92" i="94"/>
  <c r="M92" i="94" s="1"/>
  <c r="I92" i="94"/>
  <c r="H92" i="94"/>
  <c r="L92" i="94" s="1"/>
  <c r="K91" i="94"/>
  <c r="I91" i="94"/>
  <c r="M91" i="94" s="1"/>
  <c r="H91" i="94"/>
  <c r="L91" i="94" s="1"/>
  <c r="K90" i="94"/>
  <c r="M90" i="94" s="1"/>
  <c r="I90" i="94"/>
  <c r="H90" i="94"/>
  <c r="K89" i="94"/>
  <c r="M89" i="94" s="1"/>
  <c r="I89" i="94"/>
  <c r="H89" i="94"/>
  <c r="K88" i="94"/>
  <c r="M88" i="94" s="1"/>
  <c r="I88" i="94"/>
  <c r="H88" i="94"/>
  <c r="K87" i="94"/>
  <c r="I87" i="94"/>
  <c r="M87" i="94" s="1"/>
  <c r="H87" i="94"/>
  <c r="K86" i="94"/>
  <c r="I86" i="94"/>
  <c r="H86" i="94"/>
  <c r="K85" i="94"/>
  <c r="L85" i="94" s="1"/>
  <c r="I85" i="94"/>
  <c r="M85" i="94" s="1"/>
  <c r="H85" i="94"/>
  <c r="K84" i="94"/>
  <c r="I84" i="94"/>
  <c r="H84" i="94"/>
  <c r="K83" i="94"/>
  <c r="I83" i="94"/>
  <c r="H83" i="94"/>
  <c r="M82" i="94"/>
  <c r="K82" i="94"/>
  <c r="I82" i="94"/>
  <c r="H82" i="94"/>
  <c r="K81" i="94"/>
  <c r="I81" i="94"/>
  <c r="H81" i="94"/>
  <c r="L80" i="94"/>
  <c r="K80" i="94"/>
  <c r="M80" i="94" s="1"/>
  <c r="I80" i="94"/>
  <c r="H80" i="94"/>
  <c r="K79" i="94"/>
  <c r="M79" i="94" s="1"/>
  <c r="I79" i="94"/>
  <c r="H79" i="94"/>
  <c r="K78" i="94"/>
  <c r="I78" i="94"/>
  <c r="H78" i="94"/>
  <c r="K77" i="94"/>
  <c r="I77" i="94"/>
  <c r="H77" i="94"/>
  <c r="K76" i="94"/>
  <c r="I76" i="94"/>
  <c r="H76" i="94"/>
  <c r="K75" i="94"/>
  <c r="I75" i="94"/>
  <c r="H75" i="94"/>
  <c r="K74" i="94"/>
  <c r="I74" i="94"/>
  <c r="H74" i="94"/>
  <c r="K73" i="94"/>
  <c r="I73" i="94"/>
  <c r="H73" i="94"/>
  <c r="K72" i="94"/>
  <c r="I72" i="94"/>
  <c r="H72" i="94"/>
  <c r="K71" i="94"/>
  <c r="M71" i="94" s="1"/>
  <c r="I71" i="94"/>
  <c r="H71" i="94"/>
  <c r="M70" i="94"/>
  <c r="K70" i="94"/>
  <c r="L70" i="94" s="1"/>
  <c r="I70" i="94"/>
  <c r="H70" i="94"/>
  <c r="K69" i="94"/>
  <c r="I69" i="94"/>
  <c r="H69" i="94"/>
  <c r="K68" i="94"/>
  <c r="I68" i="94"/>
  <c r="M68" i="94" s="1"/>
  <c r="H68" i="94"/>
  <c r="L68" i="94" s="1"/>
  <c r="K67" i="94"/>
  <c r="I67" i="94"/>
  <c r="H67" i="94"/>
  <c r="K66" i="94"/>
  <c r="I66" i="94"/>
  <c r="H66" i="94"/>
  <c r="K65" i="94"/>
  <c r="L65" i="94" s="1"/>
  <c r="I65" i="94"/>
  <c r="H65" i="94"/>
  <c r="K64" i="94"/>
  <c r="I64" i="94"/>
  <c r="H64" i="94"/>
  <c r="K63" i="94"/>
  <c r="L63" i="94" s="1"/>
  <c r="I63" i="94"/>
  <c r="H63" i="94"/>
  <c r="K62" i="94"/>
  <c r="I62" i="94"/>
  <c r="H62" i="94"/>
  <c r="K61" i="94"/>
  <c r="M61" i="94" s="1"/>
  <c r="I61" i="94"/>
  <c r="H61" i="94"/>
  <c r="K60" i="94"/>
  <c r="M60" i="94" s="1"/>
  <c r="I60" i="94"/>
  <c r="H60" i="94"/>
  <c r="K59" i="94"/>
  <c r="I59" i="94"/>
  <c r="H59" i="94"/>
  <c r="K58" i="94"/>
  <c r="M58" i="94" s="1"/>
  <c r="I58" i="94"/>
  <c r="H58" i="94"/>
  <c r="K57" i="94"/>
  <c r="I57" i="94"/>
  <c r="H57" i="94"/>
  <c r="K56" i="94"/>
  <c r="M56" i="94" s="1"/>
  <c r="I56" i="94"/>
  <c r="H56" i="94"/>
  <c r="K55" i="94"/>
  <c r="L55" i="94" s="1"/>
  <c r="I55" i="94"/>
  <c r="H55" i="94"/>
  <c r="K54" i="94"/>
  <c r="M54" i="94" s="1"/>
  <c r="I54" i="94"/>
  <c r="H54" i="94"/>
  <c r="K53" i="94"/>
  <c r="I53" i="94"/>
  <c r="H53" i="94"/>
  <c r="K52" i="94"/>
  <c r="I52" i="94"/>
  <c r="H52" i="94"/>
  <c r="K51" i="94"/>
  <c r="M51" i="94" s="1"/>
  <c r="I51" i="94"/>
  <c r="H51" i="94"/>
  <c r="K50" i="94"/>
  <c r="L50" i="94" s="1"/>
  <c r="I50" i="94"/>
  <c r="H50" i="94"/>
  <c r="K49" i="94"/>
  <c r="I49" i="94"/>
  <c r="H49" i="94"/>
  <c r="K48" i="94"/>
  <c r="M48" i="94" s="1"/>
  <c r="I48" i="94"/>
  <c r="H48" i="94"/>
  <c r="K47" i="94"/>
  <c r="M47" i="94" s="1"/>
  <c r="I47" i="94"/>
  <c r="H47" i="94"/>
  <c r="K46" i="94"/>
  <c r="M46" i="94" s="1"/>
  <c r="I46" i="94"/>
  <c r="H46" i="94"/>
  <c r="K45" i="94"/>
  <c r="I45" i="94"/>
  <c r="H45" i="94"/>
  <c r="K44" i="94"/>
  <c r="I44" i="94"/>
  <c r="H44" i="94"/>
  <c r="K43" i="94"/>
  <c r="I43" i="94"/>
  <c r="H43" i="94"/>
  <c r="K42" i="94"/>
  <c r="I42" i="94"/>
  <c r="H42" i="94"/>
  <c r="K41" i="94"/>
  <c r="I41" i="94"/>
  <c r="H41" i="94"/>
  <c r="K40" i="94"/>
  <c r="L40" i="94" s="1"/>
  <c r="I40" i="94"/>
  <c r="H40" i="94"/>
  <c r="K39" i="94"/>
  <c r="I39" i="94"/>
  <c r="H39" i="94"/>
  <c r="K38" i="94"/>
  <c r="I38" i="94"/>
  <c r="H38" i="94"/>
  <c r="K37" i="94"/>
  <c r="I37" i="94"/>
  <c r="H37" i="94"/>
  <c r="K36" i="94"/>
  <c r="I36" i="94"/>
  <c r="H36" i="94"/>
  <c r="K35" i="94"/>
  <c r="M35" i="94" s="1"/>
  <c r="I35" i="94"/>
  <c r="H35" i="94"/>
  <c r="K34" i="94"/>
  <c r="I34" i="94"/>
  <c r="H34" i="94"/>
  <c r="L34" i="94" s="1"/>
  <c r="K33" i="94"/>
  <c r="I33" i="94"/>
  <c r="H33" i="94"/>
  <c r="K32" i="94"/>
  <c r="I32" i="94"/>
  <c r="H32" i="94"/>
  <c r="K31" i="94"/>
  <c r="I31" i="94"/>
  <c r="H31" i="94"/>
  <c r="K30" i="94"/>
  <c r="I30" i="94"/>
  <c r="H30" i="94"/>
  <c r="K29" i="94"/>
  <c r="M29" i="94" s="1"/>
  <c r="I29" i="94"/>
  <c r="H29" i="94"/>
  <c r="K28" i="94"/>
  <c r="I28" i="94"/>
  <c r="H28" i="94"/>
  <c r="L28" i="94" s="1"/>
  <c r="K27" i="94"/>
  <c r="I27" i="94"/>
  <c r="H27" i="94"/>
  <c r="M26" i="94"/>
  <c r="K26" i="94"/>
  <c r="I26" i="94"/>
  <c r="H26" i="94"/>
  <c r="L26" i="94" s="1"/>
  <c r="K25" i="94"/>
  <c r="I25" i="94"/>
  <c r="H25" i="94"/>
  <c r="K24" i="94"/>
  <c r="I24" i="94"/>
  <c r="M24" i="94" s="1"/>
  <c r="H24" i="94"/>
  <c r="K23" i="94"/>
  <c r="I23" i="94"/>
  <c r="H23" i="94"/>
  <c r="K22" i="94"/>
  <c r="I22" i="94"/>
  <c r="M22" i="94" s="1"/>
  <c r="H22" i="94"/>
  <c r="K21" i="94"/>
  <c r="I21" i="94"/>
  <c r="H21" i="94"/>
  <c r="K20" i="94"/>
  <c r="I20" i="94"/>
  <c r="H20" i="94"/>
  <c r="L19" i="94"/>
  <c r="K19" i="94"/>
  <c r="I19" i="94"/>
  <c r="H19" i="94"/>
  <c r="K18" i="94"/>
  <c r="L18" i="94" s="1"/>
  <c r="I18" i="94"/>
  <c r="H18" i="94"/>
  <c r="K17" i="94"/>
  <c r="I17" i="94"/>
  <c r="H17" i="94"/>
  <c r="K16" i="94"/>
  <c r="M16" i="94" s="1"/>
  <c r="I16" i="94"/>
  <c r="H16" i="94"/>
  <c r="K15" i="94"/>
  <c r="I15" i="94"/>
  <c r="H15" i="94"/>
  <c r="K14" i="94"/>
  <c r="I14" i="94"/>
  <c r="H14" i="94"/>
  <c r="K13" i="94"/>
  <c r="L13" i="94" s="1"/>
  <c r="I13" i="94"/>
  <c r="H13" i="94"/>
  <c r="K12" i="94"/>
  <c r="I12" i="94"/>
  <c r="H12" i="94"/>
  <c r="K11" i="94"/>
  <c r="I11" i="94"/>
  <c r="H11" i="94"/>
  <c r="K10" i="94"/>
  <c r="M10" i="94" s="1"/>
  <c r="I10" i="94"/>
  <c r="H10" i="94"/>
  <c r="K9" i="94"/>
  <c r="I9" i="94"/>
  <c r="H9" i="94"/>
  <c r="K8" i="94"/>
  <c r="L8" i="94" s="1"/>
  <c r="I8" i="94"/>
  <c r="H8" i="94"/>
  <c r="K7" i="94"/>
  <c r="L7" i="94" s="1"/>
  <c r="I7" i="94"/>
  <c r="H7" i="94"/>
  <c r="K6" i="94"/>
  <c r="I6" i="94"/>
  <c r="H6" i="94"/>
  <c r="K5" i="94"/>
  <c r="I5" i="94"/>
  <c r="M5" i="94" s="1"/>
  <c r="H5" i="94"/>
  <c r="L5" i="94" s="1"/>
  <c r="K4" i="94"/>
  <c r="I4" i="94"/>
  <c r="H4" i="94"/>
  <c r="K3" i="94"/>
  <c r="L3" i="94" s="1"/>
  <c r="I3" i="94"/>
  <c r="H3" i="94"/>
  <c r="J1" i="94"/>
  <c r="M9" i="94" l="1"/>
  <c r="M28" i="94"/>
  <c r="L38" i="94"/>
  <c r="M57" i="94"/>
  <c r="M105" i="94"/>
  <c r="M38" i="94"/>
  <c r="L48" i="94"/>
  <c r="L67" i="94"/>
  <c r="L77" i="94"/>
  <c r="M86" i="94"/>
  <c r="M133" i="94"/>
  <c r="M143" i="94"/>
  <c r="M152" i="94"/>
  <c r="M19" i="94"/>
  <c r="M67" i="94"/>
  <c r="M77" i="94"/>
  <c r="L86" i="94"/>
  <c r="M124" i="94"/>
  <c r="M39" i="94"/>
  <c r="L58" i="94"/>
  <c r="L115" i="94"/>
  <c r="M153" i="94"/>
  <c r="M49" i="94"/>
  <c r="M78" i="94"/>
  <c r="L87" i="94"/>
  <c r="M125" i="94"/>
  <c r="M11" i="94"/>
  <c r="M20" i="94"/>
  <c r="L30" i="94"/>
  <c r="L59" i="94"/>
  <c r="L69" i="94"/>
  <c r="M97" i="94"/>
  <c r="M107" i="94"/>
  <c r="L125" i="94"/>
  <c r="M59" i="94"/>
  <c r="M69" i="94"/>
  <c r="L154" i="94"/>
  <c r="M12" i="94"/>
  <c r="M50" i="94"/>
  <c r="M145" i="94"/>
  <c r="M132" i="94"/>
  <c r="M21" i="94"/>
  <c r="M31" i="94"/>
  <c r="L60" i="94"/>
  <c r="M98" i="94"/>
  <c r="M108" i="94"/>
  <c r="M126" i="94"/>
  <c r="L22" i="94"/>
  <c r="L31" i="94"/>
  <c r="M41" i="94"/>
  <c r="L117" i="94"/>
  <c r="L126" i="94"/>
  <c r="L155" i="94"/>
  <c r="M155" i="94"/>
  <c r="M3" i="94"/>
  <c r="M13" i="94"/>
  <c r="M32" i="94"/>
  <c r="M42" i="94"/>
  <c r="L51" i="94"/>
  <c r="M99" i="94"/>
  <c r="L109" i="94"/>
  <c r="M118" i="94"/>
  <c r="M146" i="94"/>
  <c r="L156" i="94"/>
  <c r="L90" i="94"/>
  <c r="M156" i="94"/>
  <c r="M14" i="94"/>
  <c r="M52" i="94"/>
  <c r="M81" i="94"/>
  <c r="M100" i="94"/>
  <c r="M110" i="94"/>
  <c r="M119" i="94"/>
  <c r="M147" i="94"/>
  <c r="M18" i="94"/>
  <c r="M72" i="94"/>
  <c r="M157" i="94"/>
  <c r="L24" i="94"/>
  <c r="M15" i="94"/>
  <c r="M34" i="94"/>
  <c r="M44" i="94"/>
  <c r="M53" i="94"/>
  <c r="M63" i="94"/>
  <c r="L82" i="94"/>
  <c r="M76" i="94"/>
  <c r="M43" i="94"/>
  <c r="M25" i="94"/>
  <c r="M73" i="94"/>
  <c r="M158" i="94"/>
  <c r="L33" i="94"/>
  <c r="L102" i="94"/>
  <c r="M66" i="94"/>
  <c r="M23" i="94"/>
  <c r="M4" i="94"/>
  <c r="L62" i="94"/>
  <c r="L6" i="94"/>
  <c r="L45" i="94"/>
  <c r="M6" i="94"/>
  <c r="L16" i="94"/>
  <c r="M45" i="94"/>
  <c r="L54" i="94"/>
  <c r="M83" i="94"/>
  <c r="M102" i="94"/>
  <c r="M121" i="94"/>
  <c r="M130" i="94"/>
  <c r="M140" i="94"/>
  <c r="L149" i="94"/>
  <c r="L36" i="94"/>
  <c r="M64" i="94"/>
  <c r="M74" i="94"/>
  <c r="L83" i="94"/>
  <c r="L112" i="94"/>
  <c r="M159" i="94"/>
  <c r="L35" i="94"/>
  <c r="M36" i="94"/>
  <c r="M55" i="94"/>
  <c r="L159" i="94"/>
  <c r="L114" i="94"/>
  <c r="M17" i="94"/>
  <c r="L27" i="94"/>
  <c r="L37" i="94"/>
  <c r="M75" i="94"/>
  <c r="M84" i="94"/>
  <c r="M131" i="94"/>
  <c r="M141" i="94"/>
  <c r="M27" i="94"/>
  <c r="M37" i="94"/>
  <c r="L66" i="94"/>
  <c r="L132" i="94"/>
  <c r="L135" i="94"/>
  <c r="L84" i="94"/>
  <c r="L97" i="94"/>
  <c r="M116" i="94"/>
  <c r="L129" i="94"/>
  <c r="M148" i="94"/>
  <c r="L14" i="94"/>
  <c r="M33" i="94"/>
  <c r="L46" i="94"/>
  <c r="M65" i="94"/>
  <c r="L78" i="94"/>
  <c r="L72" i="94"/>
  <c r="L104" i="94"/>
  <c r="L136" i="94"/>
  <c r="L103" i="94"/>
  <c r="M7" i="94"/>
  <c r="K1" i="94"/>
  <c r="M8" i="94"/>
  <c r="L21" i="94"/>
  <c r="M40" i="94"/>
  <c r="L53" i="94"/>
  <c r="L15" i="94"/>
  <c r="L47" i="94"/>
  <c r="L79" i="94"/>
  <c r="L111" i="94"/>
  <c r="L143" i="94"/>
  <c r="L39" i="94"/>
  <c r="L9" i="94"/>
  <c r="L41" i="94"/>
  <c r="L73" i="94"/>
  <c r="L105" i="94"/>
  <c r="L137" i="94"/>
  <c r="L61" i="94"/>
  <c r="L157" i="94"/>
  <c r="L42" i="94"/>
  <c r="L74" i="94"/>
  <c r="M93" i="94"/>
  <c r="L106" i="94"/>
  <c r="L138" i="94"/>
  <c r="L52" i="94"/>
  <c r="L23" i="94"/>
  <c r="L29" i="94"/>
  <c r="L49" i="94"/>
  <c r="L81" i="94"/>
  <c r="L113" i="94"/>
  <c r="L145" i="94"/>
  <c r="L94" i="94"/>
  <c r="L158" i="94"/>
  <c r="L4" i="94"/>
  <c r="L17" i="94"/>
  <c r="L11" i="94"/>
  <c r="M30" i="94"/>
  <c r="L43" i="94"/>
  <c r="M62" i="94"/>
  <c r="L75" i="94"/>
  <c r="L107" i="94"/>
  <c r="L139" i="94"/>
  <c r="L56" i="94"/>
  <c r="L88" i="94"/>
  <c r="L120" i="94"/>
  <c r="L152" i="94"/>
  <c r="L10" i="94"/>
  <c r="L71" i="94"/>
  <c r="L20" i="94"/>
  <c r="L12" i="94"/>
  <c r="L44" i="94"/>
  <c r="L76" i="94"/>
  <c r="L108" i="94"/>
  <c r="L140" i="94"/>
  <c r="L25" i="94"/>
  <c r="L57" i="94"/>
  <c r="L89" i="94"/>
  <c r="L121" i="94"/>
  <c r="L153" i="94"/>
  <c r="L32" i="94"/>
  <c r="L64" i="94"/>
  <c r="L96" i="94"/>
  <c r="L128" i="94"/>
  <c r="L160" i="94"/>
  <c r="M1" i="94" l="1"/>
  <c r="L1" i="94"/>
  <c r="F28" i="1" l="1"/>
  <c r="E28" i="1"/>
  <c r="D28" i="1"/>
  <c r="C28" i="1"/>
  <c r="K58" i="93"/>
  <c r="L58" i="93" s="1"/>
  <c r="I58" i="93"/>
  <c r="H58" i="93"/>
  <c r="K57" i="93"/>
  <c r="L57" i="93" s="1"/>
  <c r="I57" i="93"/>
  <c r="H57" i="93"/>
  <c r="K56" i="93"/>
  <c r="I56" i="93"/>
  <c r="H56" i="93"/>
  <c r="M55" i="93"/>
  <c r="K55" i="93"/>
  <c r="L55" i="93" s="1"/>
  <c r="I55" i="93"/>
  <c r="H55" i="93"/>
  <c r="K54" i="93"/>
  <c r="I54" i="93"/>
  <c r="H54" i="93"/>
  <c r="K53" i="93"/>
  <c r="M53" i="93" s="1"/>
  <c r="I53" i="93"/>
  <c r="H53" i="93"/>
  <c r="K52" i="93"/>
  <c r="I52" i="93"/>
  <c r="H52" i="93"/>
  <c r="K51" i="93"/>
  <c r="I51" i="93"/>
  <c r="H51" i="93"/>
  <c r="L51" i="93" s="1"/>
  <c r="K50" i="93"/>
  <c r="I50" i="93"/>
  <c r="H50" i="93"/>
  <c r="K49" i="93"/>
  <c r="L49" i="93" s="1"/>
  <c r="I49" i="93"/>
  <c r="H49" i="93"/>
  <c r="K48" i="93"/>
  <c r="I48" i="93"/>
  <c r="H48" i="93"/>
  <c r="K47" i="93"/>
  <c r="I47" i="93"/>
  <c r="H47" i="93"/>
  <c r="K46" i="93"/>
  <c r="M46" i="93" s="1"/>
  <c r="I46" i="93"/>
  <c r="H46" i="93"/>
  <c r="K45" i="93"/>
  <c r="L45" i="93" s="1"/>
  <c r="I45" i="93"/>
  <c r="H45" i="93"/>
  <c r="K44" i="93"/>
  <c r="I44" i="93"/>
  <c r="H44" i="93"/>
  <c r="K43" i="93"/>
  <c r="I43" i="93"/>
  <c r="H43" i="93"/>
  <c r="K42" i="93"/>
  <c r="L42" i="93" s="1"/>
  <c r="I42" i="93"/>
  <c r="H42" i="93"/>
  <c r="K41" i="93"/>
  <c r="M41" i="93" s="1"/>
  <c r="I41" i="93"/>
  <c r="H41" i="93"/>
  <c r="K40" i="93"/>
  <c r="M40" i="93" s="1"/>
  <c r="I40" i="93"/>
  <c r="H40" i="93"/>
  <c r="L40" i="93" s="1"/>
  <c r="K39" i="93"/>
  <c r="I39" i="93"/>
  <c r="H39" i="93"/>
  <c r="K38" i="93"/>
  <c r="I38" i="93"/>
  <c r="H38" i="93"/>
  <c r="K37" i="93"/>
  <c r="I37" i="93"/>
  <c r="H37" i="93"/>
  <c r="K36" i="93"/>
  <c r="L36" i="93" s="1"/>
  <c r="I36" i="93"/>
  <c r="H36" i="93"/>
  <c r="K35" i="93"/>
  <c r="M35" i="93" s="1"/>
  <c r="I35" i="93"/>
  <c r="H35" i="93"/>
  <c r="K34" i="93"/>
  <c r="I34" i="93"/>
  <c r="H34" i="93"/>
  <c r="K33" i="93"/>
  <c r="I33" i="93"/>
  <c r="H33" i="93"/>
  <c r="K32" i="93"/>
  <c r="I32" i="93"/>
  <c r="H32" i="93"/>
  <c r="K31" i="93"/>
  <c r="I31" i="93"/>
  <c r="H31" i="93"/>
  <c r="K30" i="93"/>
  <c r="I30" i="93"/>
  <c r="H30" i="93"/>
  <c r="K29" i="93"/>
  <c r="I29" i="93"/>
  <c r="H29" i="93"/>
  <c r="M28" i="93"/>
  <c r="K28" i="93"/>
  <c r="L28" i="93" s="1"/>
  <c r="I28" i="93"/>
  <c r="H28" i="93"/>
  <c r="K27" i="93"/>
  <c r="I27" i="93"/>
  <c r="H27" i="93"/>
  <c r="L27" i="93" s="1"/>
  <c r="K26" i="93"/>
  <c r="M26" i="93" s="1"/>
  <c r="I26" i="93"/>
  <c r="H26" i="93"/>
  <c r="K25" i="93"/>
  <c r="L25" i="93" s="1"/>
  <c r="I25" i="93"/>
  <c r="H25" i="93"/>
  <c r="K24" i="93"/>
  <c r="I24" i="93"/>
  <c r="H24" i="93"/>
  <c r="K23" i="93"/>
  <c r="L23" i="93" s="1"/>
  <c r="I23" i="93"/>
  <c r="H23" i="93"/>
  <c r="K22" i="93"/>
  <c r="M22" i="93" s="1"/>
  <c r="I22" i="93"/>
  <c r="H22" i="93"/>
  <c r="K21" i="93"/>
  <c r="M21" i="93" s="1"/>
  <c r="I21" i="93"/>
  <c r="H21" i="93"/>
  <c r="K20" i="93"/>
  <c r="L20" i="93" s="1"/>
  <c r="I20" i="93"/>
  <c r="H20" i="93"/>
  <c r="K19" i="93"/>
  <c r="I19" i="93"/>
  <c r="H19" i="93"/>
  <c r="K18" i="93"/>
  <c r="I18" i="93"/>
  <c r="H18" i="93"/>
  <c r="K17" i="93"/>
  <c r="L17" i="93" s="1"/>
  <c r="I17" i="93"/>
  <c r="H17" i="93"/>
  <c r="K16" i="93"/>
  <c r="I16" i="93"/>
  <c r="H16" i="93"/>
  <c r="K15" i="93"/>
  <c r="M15" i="93" s="1"/>
  <c r="I15" i="93"/>
  <c r="H15" i="93"/>
  <c r="K14" i="93"/>
  <c r="I14" i="93"/>
  <c r="H14" i="93"/>
  <c r="K13" i="93"/>
  <c r="I13" i="93"/>
  <c r="H13" i="93"/>
  <c r="K12" i="93"/>
  <c r="M12" i="93" s="1"/>
  <c r="I12" i="93"/>
  <c r="H12" i="93"/>
  <c r="K11" i="93"/>
  <c r="M11" i="93" s="1"/>
  <c r="I11" i="93"/>
  <c r="H11" i="93"/>
  <c r="K10" i="93"/>
  <c r="L10" i="93" s="1"/>
  <c r="I10" i="93"/>
  <c r="H10" i="93"/>
  <c r="K9" i="93"/>
  <c r="I9" i="93"/>
  <c r="H9" i="93"/>
  <c r="K8" i="93"/>
  <c r="I8" i="93"/>
  <c r="M8" i="93" s="1"/>
  <c r="H8" i="93"/>
  <c r="L8" i="93" s="1"/>
  <c r="K7" i="93"/>
  <c r="I7" i="93"/>
  <c r="H7" i="93"/>
  <c r="K6" i="93"/>
  <c r="I6" i="93"/>
  <c r="H6" i="93"/>
  <c r="K5" i="93"/>
  <c r="I5" i="93"/>
  <c r="H5" i="93"/>
  <c r="K4" i="93"/>
  <c r="I4" i="93"/>
  <c r="H4" i="93"/>
  <c r="K3" i="93"/>
  <c r="I3" i="93"/>
  <c r="H3" i="93"/>
  <c r="J1" i="93"/>
  <c r="L50" i="93" l="1"/>
  <c r="L21" i="93"/>
  <c r="M30" i="93"/>
  <c r="M51" i="93"/>
  <c r="M31" i="93"/>
  <c r="M52" i="93"/>
  <c r="L13" i="93"/>
  <c r="M32" i="93"/>
  <c r="M42" i="93"/>
  <c r="M10" i="93"/>
  <c r="M23" i="93"/>
  <c r="M33" i="93"/>
  <c r="M43" i="93"/>
  <c r="L53" i="93"/>
  <c r="M54" i="93"/>
  <c r="M29" i="93"/>
  <c r="M24" i="93"/>
  <c r="L44" i="93"/>
  <c r="L6" i="93"/>
  <c r="M34" i="93"/>
  <c r="M5" i="93"/>
  <c r="L15" i="93"/>
  <c r="M16" i="93"/>
  <c r="L7" i="93"/>
  <c r="M3" i="93"/>
  <c r="M27" i="93"/>
  <c r="L37" i="93"/>
  <c r="L47" i="93"/>
  <c r="L56" i="93"/>
  <c r="M18" i="93"/>
  <c r="M47" i="93"/>
  <c r="K1" i="93"/>
  <c r="M14" i="93"/>
  <c r="M9" i="93"/>
  <c r="M38" i="93"/>
  <c r="L9" i="93"/>
  <c r="M19" i="93"/>
  <c r="L39" i="93"/>
  <c r="M48" i="93"/>
  <c r="M39" i="93"/>
  <c r="M56" i="93"/>
  <c r="M44" i="93"/>
  <c r="L32" i="93"/>
  <c r="M13" i="93"/>
  <c r="M45" i="93"/>
  <c r="M7" i="93"/>
  <c r="L52" i="93"/>
  <c r="L4" i="93"/>
  <c r="M49" i="93"/>
  <c r="M58" i="93"/>
  <c r="M20" i="93"/>
  <c r="L33" i="93"/>
  <c r="L14" i="93"/>
  <c r="L46" i="93"/>
  <c r="L30" i="93"/>
  <c r="L24" i="93"/>
  <c r="L31" i="93"/>
  <c r="L12" i="93"/>
  <c r="M25" i="93"/>
  <c r="L19" i="93"/>
  <c r="L26" i="93"/>
  <c r="M4" i="93"/>
  <c r="M1" i="93" s="1"/>
  <c r="M36" i="93"/>
  <c r="M50" i="93"/>
  <c r="L38" i="93"/>
  <c r="M6" i="93"/>
  <c r="L11" i="93"/>
  <c r="M37" i="93"/>
  <c r="M57" i="93"/>
  <c r="L43" i="93"/>
  <c r="L5" i="93"/>
  <c r="L34" i="93"/>
  <c r="M17" i="93"/>
  <c r="L18" i="93"/>
  <c r="L41" i="93"/>
  <c r="L22" i="93"/>
  <c r="L54" i="93"/>
  <c r="L3" i="93"/>
  <c r="L35" i="93"/>
  <c r="L16" i="93"/>
  <c r="L48" i="93"/>
  <c r="L29" i="93"/>
  <c r="L1" i="93" l="1"/>
  <c r="F23" i="1"/>
  <c r="E23" i="1"/>
  <c r="D23" i="1"/>
  <c r="C23" i="1"/>
  <c r="M58" i="92"/>
  <c r="K58" i="92"/>
  <c r="L58" i="92" s="1"/>
  <c r="I58" i="92"/>
  <c r="H58" i="92"/>
  <c r="K57" i="92"/>
  <c r="L57" i="92" s="1"/>
  <c r="I57" i="92"/>
  <c r="H57" i="92"/>
  <c r="K56" i="92"/>
  <c r="L56" i="92" s="1"/>
  <c r="I56" i="92"/>
  <c r="H56" i="92"/>
  <c r="K55" i="92"/>
  <c r="L55" i="92" s="1"/>
  <c r="I55" i="92"/>
  <c r="H55" i="92"/>
  <c r="K54" i="92"/>
  <c r="M54" i="92" s="1"/>
  <c r="I54" i="92"/>
  <c r="H54" i="92"/>
  <c r="L53" i="92"/>
  <c r="K53" i="92"/>
  <c r="M53" i="92" s="1"/>
  <c r="I53" i="92"/>
  <c r="H53" i="92"/>
  <c r="L52" i="92"/>
  <c r="K52" i="92"/>
  <c r="M52" i="92" s="1"/>
  <c r="I52" i="92"/>
  <c r="H52" i="92"/>
  <c r="K51" i="92"/>
  <c r="M51" i="92" s="1"/>
  <c r="I51" i="92"/>
  <c r="H51" i="92"/>
  <c r="K50" i="92"/>
  <c r="M50" i="92" s="1"/>
  <c r="I50" i="92"/>
  <c r="H50" i="92"/>
  <c r="K49" i="92"/>
  <c r="M49" i="92" s="1"/>
  <c r="I49" i="92"/>
  <c r="H49" i="92"/>
  <c r="K48" i="92"/>
  <c r="M48" i="92" s="1"/>
  <c r="I48" i="92"/>
  <c r="H48" i="92"/>
  <c r="K47" i="92"/>
  <c r="I47" i="92"/>
  <c r="M47" i="92" s="1"/>
  <c r="H47" i="92"/>
  <c r="L47" i="92" s="1"/>
  <c r="K46" i="92"/>
  <c r="L46" i="92" s="1"/>
  <c r="I46" i="92"/>
  <c r="M46" i="92" s="1"/>
  <c r="H46" i="92"/>
  <c r="M45" i="92"/>
  <c r="L45" i="92"/>
  <c r="K45" i="92"/>
  <c r="I45" i="92"/>
  <c r="H45" i="92"/>
  <c r="K44" i="92"/>
  <c r="L44" i="92" s="1"/>
  <c r="I44" i="92"/>
  <c r="H44" i="92"/>
  <c r="K43" i="92"/>
  <c r="M43" i="92" s="1"/>
  <c r="I43" i="92"/>
  <c r="H43" i="92"/>
  <c r="K42" i="92"/>
  <c r="M42" i="92" s="1"/>
  <c r="I42" i="92"/>
  <c r="H42" i="92"/>
  <c r="K41" i="92"/>
  <c r="M41" i="92" s="1"/>
  <c r="I41" i="92"/>
  <c r="H41" i="92"/>
  <c r="M40" i="92"/>
  <c r="L40" i="92"/>
  <c r="K40" i="92"/>
  <c r="I40" i="92"/>
  <c r="H40" i="92"/>
  <c r="M39" i="92"/>
  <c r="L39" i="92"/>
  <c r="K39" i="92"/>
  <c r="I39" i="92"/>
  <c r="H39" i="92"/>
  <c r="K38" i="92"/>
  <c r="M38" i="92" s="1"/>
  <c r="I38" i="92"/>
  <c r="H38" i="92"/>
  <c r="K37" i="92"/>
  <c r="L37" i="92" s="1"/>
  <c r="I37" i="92"/>
  <c r="H37" i="92"/>
  <c r="K36" i="92"/>
  <c r="M36" i="92" s="1"/>
  <c r="I36" i="92"/>
  <c r="H36" i="92"/>
  <c r="K35" i="92"/>
  <c r="L35" i="92" s="1"/>
  <c r="I35" i="92"/>
  <c r="H35" i="92"/>
  <c r="K34" i="92"/>
  <c r="M34" i="92" s="1"/>
  <c r="I34" i="92"/>
  <c r="H34" i="92"/>
  <c r="K33" i="92"/>
  <c r="M33" i="92" s="1"/>
  <c r="I33" i="92"/>
  <c r="H33" i="92"/>
  <c r="M32" i="92"/>
  <c r="K32" i="92"/>
  <c r="I32" i="92"/>
  <c r="H32" i="92"/>
  <c r="L32" i="92" s="1"/>
  <c r="K31" i="92"/>
  <c r="M31" i="92" s="1"/>
  <c r="I31" i="92"/>
  <c r="H31" i="92"/>
  <c r="K30" i="92"/>
  <c r="M30" i="92" s="1"/>
  <c r="I30" i="92"/>
  <c r="H30" i="92"/>
  <c r="K29" i="92"/>
  <c r="L29" i="92" s="1"/>
  <c r="I29" i="92"/>
  <c r="H29" i="92"/>
  <c r="K28" i="92"/>
  <c r="L28" i="92" s="1"/>
  <c r="I28" i="92"/>
  <c r="H28" i="92"/>
  <c r="M27" i="92"/>
  <c r="K27" i="92"/>
  <c r="I27" i="92"/>
  <c r="H27" i="92"/>
  <c r="L27" i="92" s="1"/>
  <c r="M26" i="92"/>
  <c r="K26" i="92"/>
  <c r="L26" i="92" s="1"/>
  <c r="I26" i="92"/>
  <c r="H26" i="92"/>
  <c r="K25" i="92"/>
  <c r="L25" i="92" s="1"/>
  <c r="I25" i="92"/>
  <c r="H25" i="92"/>
  <c r="K24" i="92"/>
  <c r="M24" i="92" s="1"/>
  <c r="I24" i="92"/>
  <c r="H24" i="92"/>
  <c r="K23" i="92"/>
  <c r="M23" i="92" s="1"/>
  <c r="I23" i="92"/>
  <c r="H23" i="92"/>
  <c r="K22" i="92"/>
  <c r="L22" i="92" s="1"/>
  <c r="I22" i="92"/>
  <c r="H22" i="92"/>
  <c r="K21" i="92"/>
  <c r="L21" i="92" s="1"/>
  <c r="I21" i="92"/>
  <c r="H21" i="92"/>
  <c r="K20" i="92"/>
  <c r="L20" i="92" s="1"/>
  <c r="I20" i="92"/>
  <c r="H20" i="92"/>
  <c r="K19" i="92"/>
  <c r="M19" i="92" s="1"/>
  <c r="I19" i="92"/>
  <c r="H19" i="92"/>
  <c r="K18" i="92"/>
  <c r="M18" i="92" s="1"/>
  <c r="I18" i="92"/>
  <c r="H18" i="92"/>
  <c r="K17" i="92"/>
  <c r="L17" i="92" s="1"/>
  <c r="I17" i="92"/>
  <c r="H17" i="92"/>
  <c r="K16" i="92"/>
  <c r="L16" i="92" s="1"/>
  <c r="I16" i="92"/>
  <c r="H16" i="92"/>
  <c r="K15" i="92"/>
  <c r="I15" i="92"/>
  <c r="M15" i="92" s="1"/>
  <c r="H15" i="92"/>
  <c r="L15" i="92" s="1"/>
  <c r="K14" i="92"/>
  <c r="L14" i="92" s="1"/>
  <c r="I14" i="92"/>
  <c r="M14" i="92" s="1"/>
  <c r="H14" i="92"/>
  <c r="M13" i="92"/>
  <c r="L13" i="92"/>
  <c r="K13" i="92"/>
  <c r="I13" i="92"/>
  <c r="H13" i="92"/>
  <c r="K12" i="92"/>
  <c r="L12" i="92" s="1"/>
  <c r="I12" i="92"/>
  <c r="H12" i="92"/>
  <c r="K11" i="92"/>
  <c r="M11" i="92" s="1"/>
  <c r="I11" i="92"/>
  <c r="H11" i="92"/>
  <c r="K10" i="92"/>
  <c r="L10" i="92" s="1"/>
  <c r="I10" i="92"/>
  <c r="H10" i="92"/>
  <c r="K9" i="92"/>
  <c r="L9" i="92" s="1"/>
  <c r="I9" i="92"/>
  <c r="H9" i="92"/>
  <c r="M8" i="92"/>
  <c r="L8" i="92"/>
  <c r="K8" i="92"/>
  <c r="I8" i="92"/>
  <c r="H8" i="92"/>
  <c r="M7" i="92"/>
  <c r="L7" i="92"/>
  <c r="K7" i="92"/>
  <c r="I7" i="92"/>
  <c r="H7" i="92"/>
  <c r="K6" i="92"/>
  <c r="M6" i="92" s="1"/>
  <c r="I6" i="92"/>
  <c r="H6" i="92"/>
  <c r="K5" i="92"/>
  <c r="L5" i="92" s="1"/>
  <c r="I5" i="92"/>
  <c r="H5" i="92"/>
  <c r="K4" i="92"/>
  <c r="M4" i="92" s="1"/>
  <c r="I4" i="92"/>
  <c r="H4" i="92"/>
  <c r="K3" i="92"/>
  <c r="M3" i="92" s="1"/>
  <c r="I3" i="92"/>
  <c r="H3" i="92"/>
  <c r="J1" i="92"/>
  <c r="M9" i="92" l="1"/>
  <c r="L54" i="92"/>
  <c r="M16" i="92"/>
  <c r="M17" i="92"/>
  <c r="M20" i="92"/>
  <c r="L33" i="92"/>
  <c r="L3" i="92"/>
  <c r="L36" i="92"/>
  <c r="L41" i="92"/>
  <c r="L48" i="92"/>
  <c r="M29" i="92"/>
  <c r="M55" i="92"/>
  <c r="M21" i="92"/>
  <c r="L34" i="92"/>
  <c r="M22" i="92"/>
  <c r="M35" i="92"/>
  <c r="L42" i="92"/>
  <c r="L4" i="92"/>
  <c r="L49" i="92"/>
  <c r="L30" i="92"/>
  <c r="L43" i="92"/>
  <c r="L18" i="92"/>
  <c r="M37" i="92"/>
  <c r="L50" i="92"/>
  <c r="L31" i="92"/>
  <c r="M12" i="92"/>
  <c r="M44" i="92"/>
  <c r="L6" i="92"/>
  <c r="L38" i="92"/>
  <c r="M57" i="92"/>
  <c r="K1" i="92"/>
  <c r="M28" i="92"/>
  <c r="M1" i="92" s="1"/>
  <c r="L23" i="92"/>
  <c r="L11" i="92"/>
  <c r="M56" i="92"/>
  <c r="M25" i="92"/>
  <c r="L19" i="92"/>
  <c r="L51" i="92"/>
  <c r="M10" i="92"/>
  <c r="L24" i="92"/>
  <c r="M5" i="92"/>
  <c r="L1" i="92" l="1"/>
  <c r="K216" i="91"/>
  <c r="I216" i="91"/>
  <c r="H216" i="91"/>
  <c r="K215" i="91"/>
  <c r="I215" i="91"/>
  <c r="M215" i="91" s="1"/>
  <c r="H215" i="91"/>
  <c r="K214" i="91"/>
  <c r="I214" i="91"/>
  <c r="H214" i="91"/>
  <c r="K213" i="91"/>
  <c r="I213" i="91"/>
  <c r="M213" i="91" s="1"/>
  <c r="H213" i="91"/>
  <c r="K212" i="91"/>
  <c r="I212" i="91"/>
  <c r="H212" i="91"/>
  <c r="K211" i="91"/>
  <c r="I211" i="91"/>
  <c r="H211" i="91"/>
  <c r="K210" i="91"/>
  <c r="I210" i="91"/>
  <c r="H210" i="91"/>
  <c r="K209" i="91"/>
  <c r="I209" i="91"/>
  <c r="H209" i="91"/>
  <c r="K208" i="91"/>
  <c r="M208" i="91" s="1"/>
  <c r="I208" i="91"/>
  <c r="H208" i="91"/>
  <c r="K207" i="91"/>
  <c r="I207" i="91"/>
  <c r="M207" i="91" s="1"/>
  <c r="H207" i="91"/>
  <c r="K206" i="91"/>
  <c r="I206" i="91"/>
  <c r="H206" i="91"/>
  <c r="K205" i="91"/>
  <c r="I205" i="91"/>
  <c r="H205" i="91"/>
  <c r="K204" i="91"/>
  <c r="I204" i="91"/>
  <c r="H204" i="91"/>
  <c r="K203" i="91"/>
  <c r="I203" i="91"/>
  <c r="H203" i="91"/>
  <c r="K202" i="91"/>
  <c r="I202" i="91"/>
  <c r="H202" i="91"/>
  <c r="K201" i="91"/>
  <c r="I201" i="91"/>
  <c r="H201" i="91"/>
  <c r="K200" i="91"/>
  <c r="I200" i="91"/>
  <c r="H200" i="91"/>
  <c r="K199" i="91"/>
  <c r="I199" i="91"/>
  <c r="H199" i="91"/>
  <c r="K198" i="91"/>
  <c r="I198" i="91"/>
  <c r="H198" i="91"/>
  <c r="K197" i="91"/>
  <c r="I197" i="91"/>
  <c r="H197" i="91"/>
  <c r="K196" i="91"/>
  <c r="I196" i="91"/>
  <c r="H196" i="91"/>
  <c r="K195" i="91"/>
  <c r="I195" i="91"/>
  <c r="H195" i="91"/>
  <c r="K194" i="91"/>
  <c r="I194" i="91"/>
  <c r="H194" i="91"/>
  <c r="K193" i="91"/>
  <c r="I193" i="91"/>
  <c r="H193" i="91"/>
  <c r="K192" i="91"/>
  <c r="I192" i="91"/>
  <c r="H192" i="91"/>
  <c r="K191" i="91"/>
  <c r="I191" i="91"/>
  <c r="H191" i="91"/>
  <c r="K190" i="91"/>
  <c r="I190" i="91"/>
  <c r="H190" i="91"/>
  <c r="K189" i="91"/>
  <c r="I189" i="91"/>
  <c r="H189" i="91"/>
  <c r="K188" i="91"/>
  <c r="I188" i="91"/>
  <c r="H188" i="91"/>
  <c r="K187" i="91"/>
  <c r="I187" i="91"/>
  <c r="H187" i="91"/>
  <c r="K186" i="91"/>
  <c r="I186" i="91"/>
  <c r="H186" i="91"/>
  <c r="K185" i="91"/>
  <c r="I185" i="91"/>
  <c r="H185" i="91"/>
  <c r="K184" i="91"/>
  <c r="I184" i="91"/>
  <c r="H184" i="91"/>
  <c r="K183" i="91"/>
  <c r="I183" i="91"/>
  <c r="H183" i="91"/>
  <c r="K182" i="91"/>
  <c r="I182" i="91"/>
  <c r="H182" i="91"/>
  <c r="K181" i="91"/>
  <c r="I181" i="91"/>
  <c r="H181" i="91"/>
  <c r="K180" i="91"/>
  <c r="I180" i="91"/>
  <c r="H180" i="91"/>
  <c r="K179" i="91"/>
  <c r="I179" i="91"/>
  <c r="H179" i="91"/>
  <c r="K178" i="91"/>
  <c r="L178" i="91" s="1"/>
  <c r="I178" i="91"/>
  <c r="M178" i="91" s="1"/>
  <c r="H178" i="91"/>
  <c r="K177" i="91"/>
  <c r="I177" i="91"/>
  <c r="H177" i="91"/>
  <c r="K176" i="91"/>
  <c r="M176" i="91" s="1"/>
  <c r="I176" i="91"/>
  <c r="H176" i="91"/>
  <c r="K175" i="91"/>
  <c r="I175" i="91"/>
  <c r="M175" i="91" s="1"/>
  <c r="H175" i="91"/>
  <c r="K174" i="91"/>
  <c r="I174" i="91"/>
  <c r="H174" i="91"/>
  <c r="K173" i="91"/>
  <c r="I173" i="91"/>
  <c r="H173" i="91"/>
  <c r="K172" i="91"/>
  <c r="I172" i="91"/>
  <c r="H172" i="91"/>
  <c r="K171" i="91"/>
  <c r="I171" i="91"/>
  <c r="H171" i="91"/>
  <c r="K170" i="91"/>
  <c r="I170" i="91"/>
  <c r="H170" i="91"/>
  <c r="K169" i="91"/>
  <c r="I169" i="91"/>
  <c r="H169" i="91"/>
  <c r="K168" i="91"/>
  <c r="I168" i="91"/>
  <c r="H168" i="91"/>
  <c r="K167" i="91"/>
  <c r="I167" i="91"/>
  <c r="H167" i="91"/>
  <c r="K166" i="91"/>
  <c r="I166" i="91"/>
  <c r="H166" i="91"/>
  <c r="K165" i="91"/>
  <c r="I165" i="91"/>
  <c r="H165" i="91"/>
  <c r="K164" i="91"/>
  <c r="I164" i="91"/>
  <c r="H164" i="91"/>
  <c r="K163" i="91"/>
  <c r="M163" i="91" s="1"/>
  <c r="I163" i="91"/>
  <c r="H163" i="91"/>
  <c r="K162" i="91"/>
  <c r="I162" i="91"/>
  <c r="H162" i="91"/>
  <c r="K161" i="91"/>
  <c r="I161" i="91"/>
  <c r="H161" i="91"/>
  <c r="K160" i="91"/>
  <c r="I160" i="91"/>
  <c r="H160" i="91"/>
  <c r="K159" i="91"/>
  <c r="I159" i="91"/>
  <c r="H159" i="91"/>
  <c r="K158" i="91"/>
  <c r="I158" i="91"/>
  <c r="H158" i="91"/>
  <c r="L158" i="91" s="1"/>
  <c r="K157" i="91"/>
  <c r="I157" i="91"/>
  <c r="H157" i="91"/>
  <c r="K156" i="91"/>
  <c r="I156" i="91"/>
  <c r="H156" i="91"/>
  <c r="K155" i="91"/>
  <c r="I155" i="91"/>
  <c r="H155" i="91"/>
  <c r="K154" i="91"/>
  <c r="I154" i="91"/>
  <c r="H154" i="91"/>
  <c r="K153" i="91"/>
  <c r="I153" i="91"/>
  <c r="H153" i="91"/>
  <c r="K152" i="91"/>
  <c r="I152" i="91"/>
  <c r="H152" i="91"/>
  <c r="K151" i="91"/>
  <c r="I151" i="91"/>
  <c r="M151" i="91" s="1"/>
  <c r="H151" i="91"/>
  <c r="K150" i="91"/>
  <c r="I150" i="91"/>
  <c r="H150" i="91"/>
  <c r="K149" i="91"/>
  <c r="I149" i="91"/>
  <c r="M149" i="91" s="1"/>
  <c r="H149" i="91"/>
  <c r="K148" i="91"/>
  <c r="I148" i="91"/>
  <c r="H148" i="91"/>
  <c r="K147" i="91"/>
  <c r="I147" i="91"/>
  <c r="H147" i="91"/>
  <c r="K146" i="91"/>
  <c r="L146" i="91" s="1"/>
  <c r="I146" i="91"/>
  <c r="M146" i="91" s="1"/>
  <c r="H146" i="91"/>
  <c r="K145" i="91"/>
  <c r="M145" i="91" s="1"/>
  <c r="I145" i="91"/>
  <c r="H145" i="91"/>
  <c r="K144" i="91"/>
  <c r="I144" i="91"/>
  <c r="H144" i="91"/>
  <c r="K143" i="91"/>
  <c r="I143" i="91"/>
  <c r="H143" i="91"/>
  <c r="K142" i="91"/>
  <c r="I142" i="91"/>
  <c r="H142" i="91"/>
  <c r="K141" i="91"/>
  <c r="M141" i="91" s="1"/>
  <c r="I141" i="91"/>
  <c r="H141" i="91"/>
  <c r="K140" i="91"/>
  <c r="I140" i="91"/>
  <c r="H140" i="91"/>
  <c r="K139" i="91"/>
  <c r="I139" i="91"/>
  <c r="H139" i="91"/>
  <c r="K138" i="91"/>
  <c r="L138" i="91" s="1"/>
  <c r="I138" i="91"/>
  <c r="H138" i="91"/>
  <c r="K137" i="91"/>
  <c r="L137" i="91" s="1"/>
  <c r="I137" i="91"/>
  <c r="H137" i="91"/>
  <c r="K136" i="91"/>
  <c r="I136" i="91"/>
  <c r="M136" i="91" s="1"/>
  <c r="H136" i="91"/>
  <c r="K135" i="91"/>
  <c r="I135" i="91"/>
  <c r="H135" i="91"/>
  <c r="K134" i="91"/>
  <c r="I134" i="91"/>
  <c r="H134" i="91"/>
  <c r="K133" i="91"/>
  <c r="I133" i="91"/>
  <c r="H133" i="91"/>
  <c r="K132" i="91"/>
  <c r="I132" i="91"/>
  <c r="H132" i="91"/>
  <c r="K131" i="91"/>
  <c r="I131" i="91"/>
  <c r="H131" i="91"/>
  <c r="K130" i="91"/>
  <c r="I130" i="91"/>
  <c r="H130" i="91"/>
  <c r="K129" i="91"/>
  <c r="I129" i="91"/>
  <c r="H129" i="91"/>
  <c r="K128" i="91"/>
  <c r="I128" i="91"/>
  <c r="H128" i="91"/>
  <c r="K127" i="91"/>
  <c r="I127" i="91"/>
  <c r="H127" i="91"/>
  <c r="K126" i="91"/>
  <c r="I126" i="91"/>
  <c r="H126" i="91"/>
  <c r="K125" i="91"/>
  <c r="I125" i="91"/>
  <c r="H125" i="91"/>
  <c r="K124" i="91"/>
  <c r="M124" i="91" s="1"/>
  <c r="I124" i="91"/>
  <c r="H124" i="91"/>
  <c r="K123" i="91"/>
  <c r="I123" i="91"/>
  <c r="H123" i="91"/>
  <c r="K122" i="91"/>
  <c r="M122" i="91" s="1"/>
  <c r="I122" i="91"/>
  <c r="H122" i="91"/>
  <c r="K121" i="91"/>
  <c r="I121" i="91"/>
  <c r="H121" i="91"/>
  <c r="L121" i="91" s="1"/>
  <c r="K120" i="91"/>
  <c r="I120" i="91"/>
  <c r="H120" i="91"/>
  <c r="K119" i="91"/>
  <c r="I119" i="91"/>
  <c r="H119" i="91"/>
  <c r="K118" i="91"/>
  <c r="I118" i="91"/>
  <c r="H118" i="91"/>
  <c r="K117" i="91"/>
  <c r="L117" i="91" s="1"/>
  <c r="I117" i="91"/>
  <c r="M117" i="91" s="1"/>
  <c r="H117" i="91"/>
  <c r="K116" i="91"/>
  <c r="I116" i="91"/>
  <c r="H116" i="91"/>
  <c r="K115" i="91"/>
  <c r="I115" i="91"/>
  <c r="H115" i="91"/>
  <c r="K114" i="91"/>
  <c r="M114" i="91" s="1"/>
  <c r="I114" i="91"/>
  <c r="H114" i="91"/>
  <c r="K113" i="91"/>
  <c r="I113" i="91"/>
  <c r="H113" i="91"/>
  <c r="K112" i="91"/>
  <c r="I112" i="91"/>
  <c r="H112" i="91"/>
  <c r="K111" i="91"/>
  <c r="L111" i="91" s="1"/>
  <c r="I111" i="91"/>
  <c r="H111" i="91"/>
  <c r="K110" i="91"/>
  <c r="I110" i="91"/>
  <c r="H110" i="91"/>
  <c r="K109" i="91"/>
  <c r="I109" i="91"/>
  <c r="H109" i="91"/>
  <c r="K108" i="91"/>
  <c r="I108" i="91"/>
  <c r="M108" i="91" s="1"/>
  <c r="H108" i="91"/>
  <c r="K107" i="91"/>
  <c r="I107" i="91"/>
  <c r="H107" i="91"/>
  <c r="K106" i="91"/>
  <c r="I106" i="91"/>
  <c r="H106" i="91"/>
  <c r="K105" i="91"/>
  <c r="I105" i="91"/>
  <c r="H105" i="91"/>
  <c r="K104" i="91"/>
  <c r="I104" i="91"/>
  <c r="H104" i="91"/>
  <c r="K103" i="91"/>
  <c r="I103" i="91"/>
  <c r="H103" i="91"/>
  <c r="K102" i="91"/>
  <c r="L102" i="91" s="1"/>
  <c r="I102" i="91"/>
  <c r="H102" i="91"/>
  <c r="K101" i="91"/>
  <c r="I101" i="91"/>
  <c r="H101" i="91"/>
  <c r="K100" i="91"/>
  <c r="M100" i="91" s="1"/>
  <c r="I100" i="91"/>
  <c r="H100" i="91"/>
  <c r="K99" i="91"/>
  <c r="I99" i="91"/>
  <c r="M99" i="91" s="1"/>
  <c r="H99" i="91"/>
  <c r="K98" i="91"/>
  <c r="I98" i="91"/>
  <c r="H98" i="91"/>
  <c r="K97" i="91"/>
  <c r="M97" i="91" s="1"/>
  <c r="I97" i="91"/>
  <c r="H97" i="91"/>
  <c r="K96" i="91"/>
  <c r="I96" i="91"/>
  <c r="H96" i="91"/>
  <c r="K95" i="91"/>
  <c r="M95" i="91" s="1"/>
  <c r="I95" i="91"/>
  <c r="H95" i="91"/>
  <c r="K94" i="91"/>
  <c r="I94" i="91"/>
  <c r="H94" i="91"/>
  <c r="K93" i="91"/>
  <c r="I93" i="91"/>
  <c r="H93" i="91"/>
  <c r="K92" i="91"/>
  <c r="I92" i="91"/>
  <c r="M92" i="91" s="1"/>
  <c r="H92" i="91"/>
  <c r="L92" i="91" s="1"/>
  <c r="K91" i="91"/>
  <c r="I91" i="91"/>
  <c r="H91" i="91"/>
  <c r="K90" i="91"/>
  <c r="I90" i="91"/>
  <c r="H90" i="91"/>
  <c r="K89" i="91"/>
  <c r="L89" i="91" s="1"/>
  <c r="I89" i="91"/>
  <c r="M89" i="91" s="1"/>
  <c r="H89" i="91"/>
  <c r="K88" i="91"/>
  <c r="I88" i="91"/>
  <c r="H88" i="91"/>
  <c r="K87" i="91"/>
  <c r="I87" i="91"/>
  <c r="H87" i="91"/>
  <c r="K86" i="91"/>
  <c r="I86" i="91"/>
  <c r="H86" i="91"/>
  <c r="K85" i="91"/>
  <c r="I85" i="91"/>
  <c r="H85" i="91"/>
  <c r="K84" i="91"/>
  <c r="I84" i="91"/>
  <c r="H84" i="91"/>
  <c r="K83" i="91"/>
  <c r="I83" i="91"/>
  <c r="H83" i="91"/>
  <c r="K82" i="91"/>
  <c r="I82" i="91"/>
  <c r="H82" i="91"/>
  <c r="K81" i="91"/>
  <c r="I81" i="91"/>
  <c r="H81" i="91"/>
  <c r="K80" i="91"/>
  <c r="I80" i="91"/>
  <c r="H80" i="91"/>
  <c r="K79" i="91"/>
  <c r="I79" i="91"/>
  <c r="H79" i="91"/>
  <c r="K78" i="91"/>
  <c r="I78" i="91"/>
  <c r="H78" i="91"/>
  <c r="K77" i="91"/>
  <c r="I77" i="91"/>
  <c r="H77" i="91"/>
  <c r="K76" i="91"/>
  <c r="L76" i="91" s="1"/>
  <c r="I76" i="91"/>
  <c r="H76" i="91"/>
  <c r="K75" i="91"/>
  <c r="I75" i="91"/>
  <c r="H75" i="91"/>
  <c r="K74" i="91"/>
  <c r="I74" i="91"/>
  <c r="H74" i="91"/>
  <c r="K73" i="91"/>
  <c r="I73" i="91"/>
  <c r="H73" i="91"/>
  <c r="K72" i="91"/>
  <c r="I72" i="91"/>
  <c r="H72" i="91"/>
  <c r="K71" i="91"/>
  <c r="I71" i="91"/>
  <c r="H71" i="91"/>
  <c r="L71" i="91" s="1"/>
  <c r="K70" i="91"/>
  <c r="L70" i="91" s="1"/>
  <c r="I70" i="91"/>
  <c r="H70" i="91"/>
  <c r="K69" i="91"/>
  <c r="I69" i="91"/>
  <c r="H69" i="91"/>
  <c r="K68" i="91"/>
  <c r="I68" i="91"/>
  <c r="H68" i="91"/>
  <c r="K67" i="91"/>
  <c r="I67" i="91"/>
  <c r="H67" i="91"/>
  <c r="L67" i="91" s="1"/>
  <c r="K66" i="91"/>
  <c r="I66" i="91"/>
  <c r="H66" i="91"/>
  <c r="K65" i="91"/>
  <c r="I65" i="91"/>
  <c r="H65" i="91"/>
  <c r="K64" i="91"/>
  <c r="I64" i="91"/>
  <c r="H64" i="91"/>
  <c r="K63" i="91"/>
  <c r="I63" i="91"/>
  <c r="H63" i="91"/>
  <c r="K62" i="91"/>
  <c r="I62" i="91"/>
  <c r="H62" i="91"/>
  <c r="K61" i="91"/>
  <c r="I61" i="91"/>
  <c r="H61" i="91"/>
  <c r="K60" i="91"/>
  <c r="I60" i="91"/>
  <c r="H60" i="91"/>
  <c r="K59" i="91"/>
  <c r="I59" i="91"/>
  <c r="H59" i="91"/>
  <c r="K58" i="91"/>
  <c r="I58" i="91"/>
  <c r="H58" i="91"/>
  <c r="K57" i="91"/>
  <c r="I57" i="91"/>
  <c r="M57" i="91" s="1"/>
  <c r="H57" i="91"/>
  <c r="L57" i="91" s="1"/>
  <c r="K56" i="91"/>
  <c r="I56" i="91"/>
  <c r="H56" i="91"/>
  <c r="K55" i="91"/>
  <c r="I55" i="91"/>
  <c r="H55" i="91"/>
  <c r="L55" i="91" s="1"/>
  <c r="K54" i="91"/>
  <c r="I54" i="91"/>
  <c r="H54" i="91"/>
  <c r="K53" i="91"/>
  <c r="I53" i="91"/>
  <c r="H53" i="91"/>
  <c r="K52" i="91"/>
  <c r="I52" i="91"/>
  <c r="H52" i="91"/>
  <c r="K51" i="91"/>
  <c r="I51" i="91"/>
  <c r="H51" i="91"/>
  <c r="K50" i="91"/>
  <c r="L50" i="91" s="1"/>
  <c r="I50" i="91"/>
  <c r="H50" i="91"/>
  <c r="K49" i="91"/>
  <c r="I49" i="91"/>
  <c r="H49" i="91"/>
  <c r="K48" i="91"/>
  <c r="I48" i="91"/>
  <c r="H48" i="91"/>
  <c r="L48" i="91" s="1"/>
  <c r="K47" i="91"/>
  <c r="I47" i="91"/>
  <c r="H47" i="91"/>
  <c r="K46" i="91"/>
  <c r="I46" i="91"/>
  <c r="H46" i="91"/>
  <c r="K45" i="91"/>
  <c r="M45" i="91" s="1"/>
  <c r="I45" i="91"/>
  <c r="H45" i="91"/>
  <c r="K44" i="91"/>
  <c r="I44" i="91"/>
  <c r="H44" i="91"/>
  <c r="K43" i="91"/>
  <c r="M43" i="91" s="1"/>
  <c r="I43" i="91"/>
  <c r="H43" i="91"/>
  <c r="K42" i="91"/>
  <c r="L42" i="91" s="1"/>
  <c r="I42" i="91"/>
  <c r="H42" i="91"/>
  <c r="K41" i="91"/>
  <c r="I41" i="91"/>
  <c r="H41" i="91"/>
  <c r="K40" i="91"/>
  <c r="I40" i="91"/>
  <c r="H40" i="91"/>
  <c r="K39" i="91"/>
  <c r="M39" i="91" s="1"/>
  <c r="I39" i="91"/>
  <c r="H39" i="91"/>
  <c r="K38" i="91"/>
  <c r="I38" i="91"/>
  <c r="H38" i="91"/>
  <c r="K37" i="91"/>
  <c r="I37" i="91"/>
  <c r="H37" i="91"/>
  <c r="K36" i="91"/>
  <c r="I36" i="91"/>
  <c r="H36" i="91"/>
  <c r="K35" i="91"/>
  <c r="I35" i="91"/>
  <c r="H35" i="91"/>
  <c r="K34" i="91"/>
  <c r="I34" i="91"/>
  <c r="H34" i="91"/>
  <c r="K33" i="91"/>
  <c r="I33" i="91"/>
  <c r="H33" i="91"/>
  <c r="K32" i="91"/>
  <c r="M32" i="91" s="1"/>
  <c r="I32" i="91"/>
  <c r="H32" i="91"/>
  <c r="K31" i="91"/>
  <c r="I31" i="91"/>
  <c r="H31" i="91"/>
  <c r="K30" i="91"/>
  <c r="I30" i="91"/>
  <c r="H30" i="91"/>
  <c r="K29" i="91"/>
  <c r="I29" i="91"/>
  <c r="H29" i="91"/>
  <c r="K28" i="91"/>
  <c r="I28" i="91"/>
  <c r="H28" i="91"/>
  <c r="K27" i="91"/>
  <c r="I27" i="91"/>
  <c r="H27" i="91"/>
  <c r="L27" i="91" s="1"/>
  <c r="K26" i="91"/>
  <c r="I26" i="91"/>
  <c r="M26" i="91" s="1"/>
  <c r="H26" i="91"/>
  <c r="K25" i="91"/>
  <c r="I25" i="91"/>
  <c r="H25" i="91"/>
  <c r="K24" i="91"/>
  <c r="I24" i="91"/>
  <c r="H24" i="91"/>
  <c r="K23" i="91"/>
  <c r="I23" i="91"/>
  <c r="H23" i="91"/>
  <c r="K22" i="91"/>
  <c r="I22" i="91"/>
  <c r="H22" i="91"/>
  <c r="K21" i="91"/>
  <c r="I21" i="91"/>
  <c r="H21" i="91"/>
  <c r="K20" i="91"/>
  <c r="I20" i="91"/>
  <c r="H20" i="91"/>
  <c r="K19" i="91"/>
  <c r="I19" i="91"/>
  <c r="H19" i="91"/>
  <c r="K18" i="91"/>
  <c r="I18" i="91"/>
  <c r="H18" i="91"/>
  <c r="K17" i="91"/>
  <c r="I17" i="91"/>
  <c r="H17" i="91"/>
  <c r="K16" i="91"/>
  <c r="I16" i="91"/>
  <c r="H16" i="91"/>
  <c r="K15" i="91"/>
  <c r="I15" i="91"/>
  <c r="H15" i="91"/>
  <c r="K14" i="91"/>
  <c r="I14" i="91"/>
  <c r="H14" i="91"/>
  <c r="K13" i="91"/>
  <c r="I13" i="91"/>
  <c r="H13" i="91"/>
  <c r="K12" i="91"/>
  <c r="L12" i="91" s="1"/>
  <c r="I12" i="91"/>
  <c r="H12" i="91"/>
  <c r="K11" i="91"/>
  <c r="I11" i="91"/>
  <c r="H11" i="91"/>
  <c r="K10" i="91"/>
  <c r="I10" i="91"/>
  <c r="H10" i="91"/>
  <c r="K9" i="91"/>
  <c r="I9" i="91"/>
  <c r="H9" i="91"/>
  <c r="K8" i="91"/>
  <c r="I8" i="91"/>
  <c r="H8" i="91"/>
  <c r="K7" i="91"/>
  <c r="I7" i="91"/>
  <c r="H7" i="91"/>
  <c r="K6" i="91"/>
  <c r="I6" i="91"/>
  <c r="H6" i="91"/>
  <c r="K5" i="91"/>
  <c r="I5" i="91"/>
  <c r="H5" i="91"/>
  <c r="K4" i="91"/>
  <c r="I4" i="91"/>
  <c r="H4" i="91"/>
  <c r="K3" i="91"/>
  <c r="I3" i="91"/>
  <c r="H3" i="91"/>
  <c r="J1" i="91"/>
  <c r="C21" i="1" s="1"/>
  <c r="L16" i="91" l="1"/>
  <c r="L80" i="91"/>
  <c r="L143" i="91"/>
  <c r="L207" i="91"/>
  <c r="L208" i="91"/>
  <c r="M58" i="91"/>
  <c r="M49" i="91"/>
  <c r="L18" i="91"/>
  <c r="M28" i="91"/>
  <c r="L82" i="91"/>
  <c r="L134" i="91"/>
  <c r="M18" i="91"/>
  <c r="M50" i="91"/>
  <c r="L166" i="91"/>
  <c r="L177" i="91"/>
  <c r="L199" i="91"/>
  <c r="M72" i="91"/>
  <c r="M167" i="91"/>
  <c r="M188" i="91"/>
  <c r="L51" i="91"/>
  <c r="M210" i="91"/>
  <c r="M168" i="91"/>
  <c r="L73" i="91"/>
  <c r="L20" i="91"/>
  <c r="L116" i="91"/>
  <c r="M211" i="91"/>
  <c r="M106" i="91"/>
  <c r="L8" i="91"/>
  <c r="L21" i="91"/>
  <c r="L53" i="91"/>
  <c r="L181" i="91"/>
  <c r="M55" i="91"/>
  <c r="L108" i="91"/>
  <c r="L87" i="91"/>
  <c r="L172" i="91"/>
  <c r="L40" i="91"/>
  <c r="L56" i="91"/>
  <c r="L183" i="91"/>
  <c r="L101" i="91"/>
  <c r="L35" i="91"/>
  <c r="M25" i="91"/>
  <c r="M47" i="91"/>
  <c r="M111" i="91"/>
  <c r="L94" i="91"/>
  <c r="L187" i="91"/>
  <c r="L125" i="91"/>
  <c r="M135" i="91"/>
  <c r="M156" i="91"/>
  <c r="L167" i="91"/>
  <c r="L85" i="91"/>
  <c r="M115" i="91"/>
  <c r="M125" i="91"/>
  <c r="M3" i="91"/>
  <c r="L136" i="91"/>
  <c r="M157" i="91"/>
  <c r="L198" i="91"/>
  <c r="M126" i="91"/>
  <c r="M199" i="91"/>
  <c r="L44" i="91"/>
  <c r="M189" i="91"/>
  <c r="L200" i="91"/>
  <c r="L149" i="91"/>
  <c r="M190" i="91"/>
  <c r="L68" i="91"/>
  <c r="L119" i="91"/>
  <c r="M35" i="91"/>
  <c r="L5" i="91"/>
  <c r="L170" i="91"/>
  <c r="M119" i="91"/>
  <c r="L28" i="91"/>
  <c r="L151" i="91"/>
  <c r="L213" i="91"/>
  <c r="L202" i="91"/>
  <c r="M48" i="91"/>
  <c r="M140" i="91"/>
  <c r="M59" i="91"/>
  <c r="M80" i="91"/>
  <c r="M172" i="91"/>
  <c r="L25" i="91"/>
  <c r="L90" i="91"/>
  <c r="M121" i="91"/>
  <c r="M152" i="91"/>
  <c r="M183" i="91"/>
  <c r="M214" i="91"/>
  <c r="M88" i="91"/>
  <c r="L79" i="91"/>
  <c r="M29" i="91"/>
  <c r="M60" i="91"/>
  <c r="M173" i="91"/>
  <c r="L184" i="91"/>
  <c r="M7" i="91"/>
  <c r="M40" i="91"/>
  <c r="L61" i="91"/>
  <c r="M71" i="91"/>
  <c r="L81" i="91"/>
  <c r="M91" i="91"/>
  <c r="L112" i="91"/>
  <c r="L132" i="91"/>
  <c r="M153" i="91"/>
  <c r="L215" i="91"/>
  <c r="L3" i="91"/>
  <c r="M77" i="91"/>
  <c r="M16" i="91"/>
  <c r="M112" i="91"/>
  <c r="M118" i="91"/>
  <c r="M17" i="91"/>
  <c r="M61" i="91"/>
  <c r="M67" i="91"/>
  <c r="M21" i="91"/>
  <c r="M30" i="91"/>
  <c r="L155" i="91"/>
  <c r="M185" i="91"/>
  <c r="M6" i="91"/>
  <c r="M62" i="91"/>
  <c r="M103" i="91"/>
  <c r="M144" i="91"/>
  <c r="L63" i="91"/>
  <c r="L93" i="91"/>
  <c r="L135" i="91"/>
  <c r="L186" i="91"/>
  <c r="M15" i="91"/>
  <c r="M24" i="91"/>
  <c r="M33" i="91"/>
  <c r="M98" i="91"/>
  <c r="M107" i="91"/>
  <c r="L15" i="91"/>
  <c r="L52" i="91"/>
  <c r="M162" i="91"/>
  <c r="M171" i="91"/>
  <c r="M180" i="91"/>
  <c r="M34" i="91"/>
  <c r="M53" i="91"/>
  <c r="L62" i="91"/>
  <c r="L99" i="91"/>
  <c r="L126" i="91"/>
  <c r="L144" i="91"/>
  <c r="L153" i="91"/>
  <c r="M181" i="91"/>
  <c r="L190" i="91"/>
  <c r="L163" i="91"/>
  <c r="L7" i="91"/>
  <c r="M44" i="91"/>
  <c r="L72" i="91"/>
  <c r="M90" i="91"/>
  <c r="M209" i="91"/>
  <c r="L91" i="91"/>
  <c r="L154" i="91"/>
  <c r="M200" i="91"/>
  <c r="L26" i="91"/>
  <c r="M54" i="91"/>
  <c r="M63" i="91"/>
  <c r="M82" i="91"/>
  <c r="M109" i="91"/>
  <c r="M127" i="91"/>
  <c r="M154" i="91"/>
  <c r="L164" i="91"/>
  <c r="M182" i="91"/>
  <c r="M191" i="91"/>
  <c r="M201" i="91"/>
  <c r="M64" i="91"/>
  <c r="M110" i="91"/>
  <c r="M128" i="91"/>
  <c r="M155" i="91"/>
  <c r="L165" i="91"/>
  <c r="M192" i="91"/>
  <c r="M27" i="91"/>
  <c r="M46" i="91"/>
  <c r="M83" i="91"/>
  <c r="L120" i="91"/>
  <c r="L156" i="91"/>
  <c r="M174" i="91"/>
  <c r="L211" i="91"/>
  <c r="M202" i="91"/>
  <c r="M75" i="91"/>
  <c r="M212" i="91"/>
  <c r="M10" i="91"/>
  <c r="M66" i="91"/>
  <c r="M85" i="91"/>
  <c r="L103" i="91"/>
  <c r="M130" i="91"/>
  <c r="M139" i="91"/>
  <c r="L148" i="91"/>
  <c r="M194" i="91"/>
  <c r="M203" i="91"/>
  <c r="L74" i="91"/>
  <c r="M138" i="91"/>
  <c r="L47" i="91"/>
  <c r="L84" i="91"/>
  <c r="L19" i="91"/>
  <c r="L176" i="91"/>
  <c r="L185" i="91"/>
  <c r="L38" i="91"/>
  <c r="L11" i="91"/>
  <c r="L29" i="91"/>
  <c r="L39" i="91"/>
  <c r="M76" i="91"/>
  <c r="M94" i="91"/>
  <c r="L131" i="91"/>
  <c r="L195" i="91"/>
  <c r="L204" i="91"/>
  <c r="M8" i="91"/>
  <c r="M9" i="91"/>
  <c r="M193" i="91"/>
  <c r="L104" i="91"/>
  <c r="M131" i="91"/>
  <c r="L140" i="91"/>
  <c r="M158" i="91"/>
  <c r="M195" i="91"/>
  <c r="M204" i="91"/>
  <c r="M56" i="91"/>
  <c r="L58" i="91"/>
  <c r="M86" i="91"/>
  <c r="M104" i="91"/>
  <c r="L113" i="91"/>
  <c r="L122" i="91"/>
  <c r="L168" i="91"/>
  <c r="M129" i="91"/>
  <c r="M36" i="91"/>
  <c r="L175" i="91"/>
  <c r="M93" i="91"/>
  <c r="M12" i="91"/>
  <c r="L31" i="91"/>
  <c r="L59" i="91"/>
  <c r="M87" i="91"/>
  <c r="L123" i="91"/>
  <c r="M150" i="91"/>
  <c r="M159" i="91"/>
  <c r="M186" i="91"/>
  <c r="L196" i="91"/>
  <c r="M205" i="91"/>
  <c r="L105" i="91"/>
  <c r="M147" i="91"/>
  <c r="M22" i="91"/>
  <c r="M31" i="91"/>
  <c r="M78" i="91"/>
  <c r="M96" i="91"/>
  <c r="L114" i="91"/>
  <c r="M123" i="91"/>
  <c r="M169" i="91"/>
  <c r="M13" i="91"/>
  <c r="L23" i="91"/>
  <c r="L60" i="91"/>
  <c r="L69" i="91"/>
  <c r="L88" i="91"/>
  <c r="L124" i="91"/>
  <c r="L133" i="91"/>
  <c r="M160" i="91"/>
  <c r="M187" i="91"/>
  <c r="L197" i="91"/>
  <c r="M206" i="91"/>
  <c r="L37" i="91"/>
  <c r="M120" i="91"/>
  <c r="M4" i="91"/>
  <c r="M23" i="91"/>
  <c r="L41" i="91"/>
  <c r="M79" i="91"/>
  <c r="L106" i="91"/>
  <c r="M142" i="91"/>
  <c r="L188" i="91"/>
  <c r="L216" i="91"/>
  <c r="M65" i="91"/>
  <c r="L152" i="91"/>
  <c r="M184" i="91"/>
  <c r="M14" i="91"/>
  <c r="L24" i="91"/>
  <c r="M143" i="91"/>
  <c r="M161" i="91"/>
  <c r="M170" i="91"/>
  <c r="M179" i="91"/>
  <c r="M216" i="91"/>
  <c r="L180" i="91"/>
  <c r="M42" i="91"/>
  <c r="M74" i="91"/>
  <c r="L36" i="91"/>
  <c r="L30" i="91"/>
  <c r="M11" i="91"/>
  <c r="M5" i="91"/>
  <c r="M37" i="91"/>
  <c r="M69" i="91"/>
  <c r="M101" i="91"/>
  <c r="M133" i="91"/>
  <c r="M165" i="91"/>
  <c r="M197" i="91"/>
  <c r="L210" i="91"/>
  <c r="M81" i="91"/>
  <c r="M177" i="91"/>
  <c r="L95" i="91"/>
  <c r="L127" i="91"/>
  <c r="L159" i="91"/>
  <c r="L191" i="91"/>
  <c r="L4" i="91"/>
  <c r="M113" i="91"/>
  <c r="M38" i="91"/>
  <c r="M70" i="91"/>
  <c r="L83" i="91"/>
  <c r="M102" i="91"/>
  <c r="L115" i="91"/>
  <c r="M134" i="91"/>
  <c r="L147" i="91"/>
  <c r="M166" i="91"/>
  <c r="L179" i="91"/>
  <c r="M198" i="91"/>
  <c r="M19" i="91"/>
  <c r="L32" i="91"/>
  <c r="M51" i="91"/>
  <c r="L64" i="91"/>
  <c r="L96" i="91"/>
  <c r="L128" i="91"/>
  <c r="L160" i="91"/>
  <c r="L192" i="91"/>
  <c r="L13" i="91"/>
  <c r="L45" i="91"/>
  <c r="L77" i="91"/>
  <c r="L109" i="91"/>
  <c r="L141" i="91"/>
  <c r="L173" i="91"/>
  <c r="L205" i="91"/>
  <c r="L212" i="91"/>
  <c r="M20" i="91"/>
  <c r="L33" i="91"/>
  <c r="M52" i="91"/>
  <c r="L65" i="91"/>
  <c r="M84" i="91"/>
  <c r="L97" i="91"/>
  <c r="M116" i="91"/>
  <c r="L129" i="91"/>
  <c r="M148" i="91"/>
  <c r="L161" i="91"/>
  <c r="L193" i="91"/>
  <c r="L14" i="91"/>
  <c r="L46" i="91"/>
  <c r="L78" i="91"/>
  <c r="L110" i="91"/>
  <c r="L142" i="91"/>
  <c r="L174" i="91"/>
  <c r="L206" i="91"/>
  <c r="L6" i="91"/>
  <c r="L34" i="91"/>
  <c r="L66" i="91"/>
  <c r="L98" i="91"/>
  <c r="L130" i="91"/>
  <c r="L162" i="91"/>
  <c r="L194" i="91"/>
  <c r="K1" i="91"/>
  <c r="D21" i="1" s="1"/>
  <c r="L9" i="91"/>
  <c r="L169" i="91"/>
  <c r="L201" i="91"/>
  <c r="L22" i="91"/>
  <c r="M41" i="91"/>
  <c r="L54" i="91"/>
  <c r="M73" i="91"/>
  <c r="L86" i="91"/>
  <c r="M105" i="91"/>
  <c r="L118" i="91"/>
  <c r="M137" i="91"/>
  <c r="L150" i="91"/>
  <c r="L182" i="91"/>
  <c r="L214" i="91"/>
  <c r="L157" i="91"/>
  <c r="L189" i="91"/>
  <c r="L10" i="91"/>
  <c r="L100" i="91"/>
  <c r="L17" i="91"/>
  <c r="L49" i="91"/>
  <c r="M68" i="91"/>
  <c r="M132" i="91"/>
  <c r="L145" i="91"/>
  <c r="M164" i="91"/>
  <c r="M196" i="91"/>
  <c r="L209" i="91"/>
  <c r="L43" i="91"/>
  <c r="L75" i="91"/>
  <c r="L107" i="91"/>
  <c r="L139" i="91"/>
  <c r="L171" i="91"/>
  <c r="L203" i="91"/>
  <c r="M1" i="91" l="1"/>
  <c r="F21" i="1" s="1"/>
  <c r="L1" i="91"/>
  <c r="E21" i="1" s="1"/>
  <c r="I3" i="89"/>
  <c r="I4" i="89"/>
  <c r="I5" i="89"/>
  <c r="I6" i="89"/>
  <c r="I7" i="89"/>
  <c r="I8" i="89"/>
  <c r="I9" i="89"/>
  <c r="I10" i="89"/>
  <c r="I11" i="89"/>
  <c r="I12" i="89"/>
  <c r="I13" i="89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54" i="89"/>
  <c r="I55" i="89"/>
  <c r="I56" i="89"/>
  <c r="I57" i="89"/>
  <c r="I58" i="89"/>
  <c r="I59" i="89"/>
  <c r="I60" i="89"/>
  <c r="I61" i="89"/>
  <c r="I62" i="89"/>
  <c r="I63" i="89"/>
  <c r="I64" i="89"/>
  <c r="I65" i="89"/>
  <c r="I66" i="89"/>
  <c r="I67" i="89"/>
  <c r="I68" i="89"/>
  <c r="I69" i="89"/>
  <c r="I70" i="89"/>
  <c r="I71" i="89"/>
  <c r="I72" i="89"/>
  <c r="I73" i="89"/>
  <c r="I74" i="89"/>
  <c r="I75" i="89"/>
  <c r="I76" i="89"/>
  <c r="I77" i="89"/>
  <c r="I78" i="89"/>
  <c r="I79" i="89"/>
  <c r="I80" i="89"/>
  <c r="I81" i="89"/>
  <c r="I82" i="89"/>
  <c r="I83" i="89"/>
  <c r="I84" i="89"/>
  <c r="I85" i="89"/>
  <c r="I86" i="89"/>
  <c r="I87" i="89"/>
  <c r="I88" i="89"/>
  <c r="I89" i="89"/>
  <c r="I90" i="89"/>
  <c r="I91" i="89"/>
  <c r="I92" i="89"/>
  <c r="I93" i="89"/>
  <c r="I94" i="89"/>
  <c r="I95" i="89"/>
  <c r="I96" i="89"/>
  <c r="I97" i="89"/>
  <c r="I98" i="89"/>
  <c r="I99" i="89"/>
  <c r="I100" i="89"/>
  <c r="I101" i="89"/>
  <c r="I102" i="89"/>
  <c r="I103" i="89"/>
  <c r="I104" i="89"/>
  <c r="I105" i="89"/>
  <c r="I106" i="89"/>
  <c r="I107" i="89"/>
  <c r="I108" i="89"/>
  <c r="I109" i="89"/>
  <c r="I110" i="89"/>
  <c r="I111" i="89"/>
  <c r="I112" i="89"/>
  <c r="I113" i="89"/>
  <c r="I114" i="89"/>
  <c r="I115" i="89"/>
  <c r="I116" i="89"/>
  <c r="I117" i="89"/>
  <c r="I118" i="89"/>
  <c r="I119" i="89"/>
  <c r="I120" i="89"/>
  <c r="I121" i="89"/>
  <c r="I122" i="89"/>
  <c r="I123" i="89"/>
  <c r="I124" i="89"/>
  <c r="I125" i="89"/>
  <c r="I126" i="89"/>
  <c r="I127" i="89"/>
  <c r="I128" i="89"/>
  <c r="I129" i="89"/>
  <c r="I130" i="89"/>
  <c r="I131" i="89"/>
  <c r="I132" i="89"/>
  <c r="I133" i="89"/>
  <c r="I134" i="89"/>
  <c r="I135" i="89"/>
  <c r="I136" i="89"/>
  <c r="I137" i="89"/>
  <c r="I138" i="89"/>
  <c r="I139" i="89"/>
  <c r="I140" i="89"/>
  <c r="I141" i="89"/>
  <c r="I142" i="89"/>
  <c r="I143" i="89"/>
  <c r="I144" i="89"/>
  <c r="I145" i="89"/>
  <c r="I146" i="89"/>
  <c r="I147" i="89"/>
  <c r="I148" i="89"/>
  <c r="I149" i="89"/>
  <c r="I150" i="89"/>
  <c r="I151" i="89"/>
  <c r="I152" i="89"/>
  <c r="I153" i="89"/>
  <c r="I154" i="89"/>
  <c r="I155" i="89"/>
  <c r="I156" i="89"/>
  <c r="I157" i="89"/>
  <c r="I158" i="89"/>
  <c r="I159" i="89"/>
  <c r="I160" i="89"/>
  <c r="I161" i="89"/>
  <c r="I162" i="89"/>
  <c r="I163" i="89"/>
  <c r="I164" i="89"/>
  <c r="I165" i="89"/>
  <c r="I166" i="89"/>
  <c r="I167" i="89"/>
  <c r="I168" i="89"/>
  <c r="I169" i="89"/>
  <c r="I170" i="89"/>
  <c r="I171" i="89"/>
  <c r="I172" i="89"/>
  <c r="I173" i="89"/>
  <c r="I174" i="89"/>
  <c r="I175" i="89"/>
  <c r="I176" i="89"/>
  <c r="I177" i="89"/>
  <c r="I178" i="89"/>
  <c r="I179" i="89"/>
  <c r="I180" i="89"/>
  <c r="I181" i="89"/>
  <c r="I182" i="89"/>
  <c r="I183" i="89"/>
  <c r="I184" i="89"/>
  <c r="I185" i="89"/>
  <c r="I186" i="89"/>
  <c r="I187" i="89"/>
  <c r="I188" i="89"/>
  <c r="I189" i="89"/>
  <c r="I190" i="89"/>
  <c r="I191" i="89"/>
  <c r="I192" i="89"/>
  <c r="I193" i="89"/>
  <c r="I194" i="89"/>
  <c r="I195" i="89"/>
  <c r="I196" i="89"/>
  <c r="I197" i="89"/>
  <c r="I198" i="89"/>
  <c r="I199" i="89"/>
  <c r="I200" i="89"/>
  <c r="I201" i="89"/>
  <c r="I202" i="89"/>
  <c r="I203" i="89"/>
  <c r="I204" i="89"/>
  <c r="I205" i="89"/>
  <c r="I206" i="89"/>
  <c r="I207" i="89"/>
  <c r="I208" i="89"/>
  <c r="I209" i="89"/>
  <c r="I210" i="89"/>
  <c r="M19" i="89" l="1"/>
  <c r="M27" i="89"/>
  <c r="M33" i="89"/>
  <c r="M55" i="89"/>
  <c r="M87" i="89"/>
  <c r="M89" i="89"/>
  <c r="M121" i="89"/>
  <c r="M123" i="89"/>
  <c r="M124" i="89"/>
  <c r="M153" i="89"/>
  <c r="M156" i="89"/>
  <c r="M158" i="89"/>
  <c r="M210" i="89"/>
  <c r="M107" i="89"/>
  <c r="M139" i="89"/>
  <c r="M178" i="89"/>
  <c r="M198" i="89"/>
  <c r="K210" i="89"/>
  <c r="L210" i="89" s="1"/>
  <c r="K209" i="89"/>
  <c r="K208" i="89"/>
  <c r="K207" i="89"/>
  <c r="K206" i="89"/>
  <c r="L206" i="89" s="1"/>
  <c r="K205" i="89"/>
  <c r="L205" i="89" s="1"/>
  <c r="K204" i="89"/>
  <c r="K203" i="89"/>
  <c r="K202" i="89"/>
  <c r="L202" i="89" s="1"/>
  <c r="K201" i="89"/>
  <c r="K200" i="89"/>
  <c r="K199" i="89"/>
  <c r="M199" i="89" s="1"/>
  <c r="L198" i="89"/>
  <c r="K198" i="89"/>
  <c r="K197" i="89"/>
  <c r="K196" i="89"/>
  <c r="L196" i="89" s="1"/>
  <c r="K195" i="89"/>
  <c r="K194" i="89"/>
  <c r="K193" i="89"/>
  <c r="K192" i="89"/>
  <c r="K191" i="89"/>
  <c r="K190" i="89"/>
  <c r="L190" i="89" s="1"/>
  <c r="K189" i="89"/>
  <c r="K188" i="89"/>
  <c r="L188" i="89" s="1"/>
  <c r="K187" i="89"/>
  <c r="L187" i="89" s="1"/>
  <c r="K186" i="89"/>
  <c r="K185" i="89"/>
  <c r="K184" i="89"/>
  <c r="K183" i="89"/>
  <c r="K182" i="89"/>
  <c r="L182" i="89" s="1"/>
  <c r="K181" i="89"/>
  <c r="L180" i="89"/>
  <c r="K180" i="89"/>
  <c r="L179" i="89"/>
  <c r="K179" i="89"/>
  <c r="K178" i="89"/>
  <c r="L178" i="89" s="1"/>
  <c r="K177" i="89"/>
  <c r="K176" i="89"/>
  <c r="K175" i="89"/>
  <c r="M175" i="89" s="1"/>
  <c r="M174" i="89"/>
  <c r="K174" i="89"/>
  <c r="L174" i="89" s="1"/>
  <c r="K173" i="89"/>
  <c r="L173" i="89" s="1"/>
  <c r="K172" i="89"/>
  <c r="K171" i="89"/>
  <c r="L171" i="89" s="1"/>
  <c r="K170" i="89"/>
  <c r="L170" i="89" s="1"/>
  <c r="L169" i="89"/>
  <c r="K169" i="89"/>
  <c r="M169" i="89" s="1"/>
  <c r="K168" i="89"/>
  <c r="M168" i="89" s="1"/>
  <c r="K167" i="89"/>
  <c r="K166" i="89"/>
  <c r="L166" i="89" s="1"/>
  <c r="K165" i="89"/>
  <c r="K164" i="89"/>
  <c r="K163" i="89"/>
  <c r="K162" i="89"/>
  <c r="K161" i="89"/>
  <c r="K160" i="89"/>
  <c r="K159" i="89"/>
  <c r="L158" i="89"/>
  <c r="K158" i="89"/>
  <c r="K157" i="89"/>
  <c r="K156" i="89"/>
  <c r="L156" i="89" s="1"/>
  <c r="K155" i="89"/>
  <c r="L155" i="89" s="1"/>
  <c r="K154" i="89"/>
  <c r="L154" i="89" s="1"/>
  <c r="K153" i="89"/>
  <c r="L153" i="89" s="1"/>
  <c r="L152" i="89"/>
  <c r="K152" i="89"/>
  <c r="L151" i="89"/>
  <c r="K151" i="89"/>
  <c r="K150" i="89"/>
  <c r="K149" i="89"/>
  <c r="K148" i="89"/>
  <c r="K147" i="89"/>
  <c r="K146" i="89"/>
  <c r="L146" i="89" s="1"/>
  <c r="K145" i="89"/>
  <c r="K144" i="89"/>
  <c r="K143" i="89"/>
  <c r="K142" i="89"/>
  <c r="L142" i="89" s="1"/>
  <c r="K141" i="89"/>
  <c r="L141" i="89" s="1"/>
  <c r="K140" i="89"/>
  <c r="K139" i="89"/>
  <c r="L139" i="89" s="1"/>
  <c r="K138" i="89"/>
  <c r="L138" i="89" s="1"/>
  <c r="K137" i="89"/>
  <c r="L137" i="89" s="1"/>
  <c r="K136" i="89"/>
  <c r="K135" i="89"/>
  <c r="K134" i="89"/>
  <c r="K133" i="89"/>
  <c r="K132" i="89"/>
  <c r="K131" i="89"/>
  <c r="K130" i="89"/>
  <c r="K129" i="89"/>
  <c r="K128" i="89"/>
  <c r="K127" i="89"/>
  <c r="K126" i="89"/>
  <c r="L126" i="89" s="1"/>
  <c r="K125" i="89"/>
  <c r="K124" i="89"/>
  <c r="L124" i="89" s="1"/>
  <c r="K123" i="89"/>
  <c r="L123" i="89" s="1"/>
  <c r="K122" i="89"/>
  <c r="L122" i="89" s="1"/>
  <c r="L121" i="89"/>
  <c r="K121" i="89"/>
  <c r="K120" i="89"/>
  <c r="K119" i="89"/>
  <c r="K118" i="89"/>
  <c r="K117" i="89"/>
  <c r="K116" i="89"/>
  <c r="K115" i="89"/>
  <c r="K114" i="89"/>
  <c r="L114" i="89" s="1"/>
  <c r="K113" i="89"/>
  <c r="K112" i="89"/>
  <c r="K111" i="89"/>
  <c r="L111" i="89" s="1"/>
  <c r="K110" i="89"/>
  <c r="L110" i="89" s="1"/>
  <c r="K109" i="89"/>
  <c r="L109" i="89" s="1"/>
  <c r="K108" i="89"/>
  <c r="K107" i="89"/>
  <c r="L107" i="89" s="1"/>
  <c r="K106" i="89"/>
  <c r="L106" i="89" s="1"/>
  <c r="M105" i="89"/>
  <c r="L105" i="89"/>
  <c r="K105" i="89"/>
  <c r="K104" i="89"/>
  <c r="K103" i="89"/>
  <c r="M103" i="89" s="1"/>
  <c r="M102" i="89"/>
  <c r="K102" i="89"/>
  <c r="L102" i="89" s="1"/>
  <c r="K101" i="89"/>
  <c r="K100" i="89"/>
  <c r="M100" i="89" s="1"/>
  <c r="K99" i="89"/>
  <c r="K98" i="89"/>
  <c r="K97" i="89"/>
  <c r="K96" i="89"/>
  <c r="K95" i="89"/>
  <c r="K94" i="89"/>
  <c r="K93" i="89"/>
  <c r="K92" i="89"/>
  <c r="L92" i="89" s="1"/>
  <c r="K91" i="89"/>
  <c r="L91" i="89" s="1"/>
  <c r="K90" i="89"/>
  <c r="L89" i="89"/>
  <c r="K89" i="89"/>
  <c r="K88" i="89"/>
  <c r="L88" i="89" s="1"/>
  <c r="K87" i="89"/>
  <c r="L87" i="89" s="1"/>
  <c r="K86" i="89"/>
  <c r="K85" i="89"/>
  <c r="L84" i="89"/>
  <c r="K84" i="89"/>
  <c r="K83" i="89"/>
  <c r="K82" i="89"/>
  <c r="L82" i="89" s="1"/>
  <c r="K81" i="89"/>
  <c r="K80" i="89"/>
  <c r="K79" i="89"/>
  <c r="L79" i="89" s="1"/>
  <c r="K78" i="89"/>
  <c r="L78" i="89" s="1"/>
  <c r="K77" i="89"/>
  <c r="L77" i="89" s="1"/>
  <c r="K76" i="89"/>
  <c r="K75" i="89"/>
  <c r="L75" i="89" s="1"/>
  <c r="K74" i="89"/>
  <c r="L74" i="89" s="1"/>
  <c r="K73" i="89"/>
  <c r="L73" i="89" s="1"/>
  <c r="K72" i="89"/>
  <c r="M72" i="89" s="1"/>
  <c r="K71" i="89"/>
  <c r="L71" i="89" s="1"/>
  <c r="M70" i="89"/>
  <c r="K70" i="89"/>
  <c r="L70" i="89" s="1"/>
  <c r="K69" i="89"/>
  <c r="L69" i="89" s="1"/>
  <c r="K68" i="89"/>
  <c r="L68" i="89" s="1"/>
  <c r="K67" i="89"/>
  <c r="K66" i="89"/>
  <c r="K65" i="89"/>
  <c r="K64" i="89"/>
  <c r="K63" i="89"/>
  <c r="K62" i="89"/>
  <c r="L62" i="89" s="1"/>
  <c r="K61" i="89"/>
  <c r="K60" i="89"/>
  <c r="K59" i="89"/>
  <c r="L59" i="89" s="1"/>
  <c r="K58" i="89"/>
  <c r="L58" i="89" s="1"/>
  <c r="K57" i="89"/>
  <c r="L57" i="89" s="1"/>
  <c r="K56" i="89"/>
  <c r="L55" i="89"/>
  <c r="K55" i="89"/>
  <c r="K54" i="89"/>
  <c r="L54" i="89" s="1"/>
  <c r="L53" i="89"/>
  <c r="K53" i="89"/>
  <c r="K52" i="89"/>
  <c r="K51" i="89"/>
  <c r="K50" i="89"/>
  <c r="L50" i="89" s="1"/>
  <c r="K49" i="89"/>
  <c r="K48" i="89"/>
  <c r="K47" i="89"/>
  <c r="L47" i="89" s="1"/>
  <c r="M46" i="89"/>
  <c r="K46" i="89"/>
  <c r="L46" i="89" s="1"/>
  <c r="K45" i="89"/>
  <c r="L45" i="89" s="1"/>
  <c r="K44" i="89"/>
  <c r="K43" i="89"/>
  <c r="M43" i="89" s="1"/>
  <c r="K42" i="89"/>
  <c r="M42" i="89" s="1"/>
  <c r="K41" i="89"/>
  <c r="M41" i="89" s="1"/>
  <c r="K40" i="89"/>
  <c r="M40" i="89" s="1"/>
  <c r="K39" i="89"/>
  <c r="L39" i="89" s="1"/>
  <c r="K38" i="89"/>
  <c r="M38" i="89" s="1"/>
  <c r="K37" i="89"/>
  <c r="M37" i="89" s="1"/>
  <c r="K36" i="89"/>
  <c r="L36" i="89" s="1"/>
  <c r="K35" i="89"/>
  <c r="K34" i="89"/>
  <c r="L33" i="89"/>
  <c r="K33" i="89"/>
  <c r="K32" i="89"/>
  <c r="K31" i="89"/>
  <c r="K30" i="89"/>
  <c r="K29" i="89"/>
  <c r="K28" i="89"/>
  <c r="L28" i="89" s="1"/>
  <c r="K27" i="89"/>
  <c r="L27" i="89" s="1"/>
  <c r="K26" i="89"/>
  <c r="L26" i="89" s="1"/>
  <c r="K25" i="89"/>
  <c r="L25" i="89" s="1"/>
  <c r="K24" i="89"/>
  <c r="L24" i="89" s="1"/>
  <c r="K23" i="89"/>
  <c r="K22" i="89"/>
  <c r="K21" i="89"/>
  <c r="K20" i="89"/>
  <c r="K19" i="89"/>
  <c r="L19" i="89" s="1"/>
  <c r="K18" i="89"/>
  <c r="L18" i="89" s="1"/>
  <c r="K17" i="89"/>
  <c r="K16" i="89"/>
  <c r="K15" i="89"/>
  <c r="L15" i="89" s="1"/>
  <c r="K14" i="89"/>
  <c r="L14" i="89" s="1"/>
  <c r="K13" i="89"/>
  <c r="L13" i="89" s="1"/>
  <c r="K12" i="89"/>
  <c r="K11" i="89"/>
  <c r="M11" i="89" s="1"/>
  <c r="M10" i="89"/>
  <c r="K10" i="89"/>
  <c r="L10" i="89" s="1"/>
  <c r="K9" i="89"/>
  <c r="L9" i="89" s="1"/>
  <c r="K8" i="89"/>
  <c r="M8" i="89" s="1"/>
  <c r="K7" i="89"/>
  <c r="M7" i="89" s="1"/>
  <c r="K6" i="89"/>
  <c r="M6" i="89" s="1"/>
  <c r="K5" i="89"/>
  <c r="M5" i="89" s="1"/>
  <c r="K4" i="89"/>
  <c r="K3" i="89"/>
  <c r="J1" i="89"/>
  <c r="C42" i="1" s="1"/>
  <c r="F35" i="1"/>
  <c r="E35" i="1"/>
  <c r="D35" i="1"/>
  <c r="C35" i="1"/>
  <c r="L40" i="88"/>
  <c r="K40" i="88"/>
  <c r="M40" i="88" s="1"/>
  <c r="I40" i="88"/>
  <c r="K39" i="88"/>
  <c r="I39" i="88"/>
  <c r="K38" i="88"/>
  <c r="L38" i="88" s="1"/>
  <c r="I38" i="88"/>
  <c r="K37" i="88"/>
  <c r="M37" i="88" s="1"/>
  <c r="I37" i="88"/>
  <c r="K36" i="88"/>
  <c r="L36" i="88" s="1"/>
  <c r="I36" i="88"/>
  <c r="K35" i="88"/>
  <c r="I35" i="88"/>
  <c r="K34" i="88"/>
  <c r="I34" i="88"/>
  <c r="K33" i="88"/>
  <c r="L33" i="88" s="1"/>
  <c r="I33" i="88"/>
  <c r="K32" i="88"/>
  <c r="M32" i="88" s="1"/>
  <c r="I32" i="88"/>
  <c r="K31" i="88"/>
  <c r="I31" i="88"/>
  <c r="K30" i="88"/>
  <c r="L30" i="88" s="1"/>
  <c r="I30" i="88"/>
  <c r="K29" i="88"/>
  <c r="L29" i="88" s="1"/>
  <c r="I29" i="88"/>
  <c r="K28" i="88"/>
  <c r="I28" i="88"/>
  <c r="K27" i="88"/>
  <c r="I27" i="88"/>
  <c r="K26" i="88"/>
  <c r="L26" i="88" s="1"/>
  <c r="I26" i="88"/>
  <c r="K25" i="88"/>
  <c r="I25" i="88"/>
  <c r="L24" i="88"/>
  <c r="K24" i="88"/>
  <c r="M24" i="88" s="1"/>
  <c r="I24" i="88"/>
  <c r="K23" i="88"/>
  <c r="L23" i="88" s="1"/>
  <c r="I23" i="88"/>
  <c r="K22" i="88"/>
  <c r="M22" i="88" s="1"/>
  <c r="I22" i="88"/>
  <c r="K21" i="88"/>
  <c r="M21" i="88" s="1"/>
  <c r="I21" i="88"/>
  <c r="K20" i="88"/>
  <c r="L20" i="88" s="1"/>
  <c r="I20" i="88"/>
  <c r="K19" i="88"/>
  <c r="L19" i="88" s="1"/>
  <c r="I19" i="88"/>
  <c r="K18" i="88"/>
  <c r="L18" i="88" s="1"/>
  <c r="I18" i="88"/>
  <c r="K17" i="88"/>
  <c r="I17" i="88"/>
  <c r="K16" i="88"/>
  <c r="L16" i="88" s="1"/>
  <c r="I16" i="88"/>
  <c r="K15" i="88"/>
  <c r="M15" i="88" s="1"/>
  <c r="I15" i="88"/>
  <c r="K14" i="88"/>
  <c r="M14" i="88" s="1"/>
  <c r="I14" i="88"/>
  <c r="K13" i="88"/>
  <c r="L13" i="88" s="1"/>
  <c r="I13" i="88"/>
  <c r="K12" i="88"/>
  <c r="L12" i="88" s="1"/>
  <c r="I12" i="88"/>
  <c r="K11" i="88"/>
  <c r="L11" i="88" s="1"/>
  <c r="I11" i="88"/>
  <c r="K10" i="88"/>
  <c r="L10" i="88" s="1"/>
  <c r="I10" i="88"/>
  <c r="K9" i="88"/>
  <c r="L9" i="88" s="1"/>
  <c r="I9" i="88"/>
  <c r="K8" i="88"/>
  <c r="M8" i="88" s="1"/>
  <c r="I8" i="88"/>
  <c r="K7" i="88"/>
  <c r="I7" i="88"/>
  <c r="K6" i="88"/>
  <c r="M6" i="88" s="1"/>
  <c r="I6" i="88"/>
  <c r="K5" i="88"/>
  <c r="I5" i="88"/>
  <c r="K4" i="88"/>
  <c r="M4" i="88" s="1"/>
  <c r="I4" i="88"/>
  <c r="K3" i="88"/>
  <c r="I3" i="88"/>
  <c r="J1" i="88"/>
  <c r="M201" i="89" l="1"/>
  <c r="M172" i="89"/>
  <c r="M204" i="89"/>
  <c r="M203" i="89"/>
  <c r="M4" i="89"/>
  <c r="M176" i="89"/>
  <c r="M180" i="89"/>
  <c r="M134" i="89"/>
  <c r="M16" i="89"/>
  <c r="M136" i="89"/>
  <c r="M80" i="89"/>
  <c r="M104" i="89"/>
  <c r="M200" i="89"/>
  <c r="M101" i="89"/>
  <c r="M12" i="89"/>
  <c r="M76" i="89"/>
  <c r="M48" i="89"/>
  <c r="M44" i="89"/>
  <c r="M133" i="89"/>
  <c r="M49" i="89"/>
  <c r="M135" i="89"/>
  <c r="M165" i="89"/>
  <c r="M81" i="89"/>
  <c r="M167" i="89"/>
  <c r="M197" i="89"/>
  <c r="M17" i="89"/>
  <c r="M148" i="89"/>
  <c r="M93" i="89"/>
  <c r="M149" i="89"/>
  <c r="M94" i="89"/>
  <c r="M150" i="89"/>
  <c r="M177" i="89"/>
  <c r="M151" i="89"/>
  <c r="M207" i="89"/>
  <c r="M152" i="89"/>
  <c r="M179" i="89"/>
  <c r="M208" i="89"/>
  <c r="M209" i="89"/>
  <c r="M132" i="89"/>
  <c r="M95" i="89"/>
  <c r="M20" i="89"/>
  <c r="M21" i="89"/>
  <c r="M51" i="89"/>
  <c r="M22" i="89"/>
  <c r="M23" i="89"/>
  <c r="M108" i="89"/>
  <c r="M125" i="89"/>
  <c r="M183" i="89"/>
  <c r="M66" i="89"/>
  <c r="M140" i="89"/>
  <c r="M184" i="89"/>
  <c r="M164" i="89"/>
  <c r="M83" i="89"/>
  <c r="M143" i="89"/>
  <c r="M99" i="89"/>
  <c r="M97" i="89"/>
  <c r="M128" i="89"/>
  <c r="M129" i="89"/>
  <c r="M181" i="89"/>
  <c r="M96" i="89"/>
  <c r="M130" i="89"/>
  <c r="M98" i="89"/>
  <c r="M53" i="89"/>
  <c r="M162" i="89"/>
  <c r="M189" i="89"/>
  <c r="M186" i="89"/>
  <c r="M29" i="89"/>
  <c r="M85" i="89"/>
  <c r="M163" i="89"/>
  <c r="M30" i="89"/>
  <c r="M56" i="89"/>
  <c r="M86" i="89"/>
  <c r="M191" i="89"/>
  <c r="M67" i="89"/>
  <c r="M157" i="89"/>
  <c r="M159" i="89"/>
  <c r="M161" i="89"/>
  <c r="M31" i="89"/>
  <c r="M112" i="89"/>
  <c r="M192" i="89"/>
  <c r="M32" i="89"/>
  <c r="M113" i="89"/>
  <c r="M193" i="89"/>
  <c r="M194" i="89"/>
  <c r="M60" i="89"/>
  <c r="M115" i="89"/>
  <c r="M195" i="89"/>
  <c r="M185" i="89"/>
  <c r="M84" i="89"/>
  <c r="M61" i="89"/>
  <c r="M116" i="89"/>
  <c r="M131" i="89"/>
  <c r="M34" i="89"/>
  <c r="M117" i="89"/>
  <c r="M144" i="89"/>
  <c r="M35" i="89"/>
  <c r="M63" i="89"/>
  <c r="M90" i="89"/>
  <c r="M118" i="89"/>
  <c r="M145" i="89"/>
  <c r="M64" i="89"/>
  <c r="M119" i="89"/>
  <c r="M127" i="89"/>
  <c r="M52" i="89"/>
  <c r="M160" i="89"/>
  <c r="M65" i="89"/>
  <c r="M120" i="89"/>
  <c r="M147" i="89"/>
  <c r="M3" i="89"/>
  <c r="M71" i="89"/>
  <c r="M88" i="89"/>
  <c r="L157" i="89"/>
  <c r="L193" i="89"/>
  <c r="M54" i="89"/>
  <c r="M106" i="89"/>
  <c r="M141" i="89"/>
  <c r="L194" i="89"/>
  <c r="M142" i="89"/>
  <c r="L56" i="89"/>
  <c r="L199" i="89"/>
  <c r="L201" i="89"/>
  <c r="M75" i="89"/>
  <c r="M126" i="89"/>
  <c r="L23" i="89"/>
  <c r="L93" i="89"/>
  <c r="L94" i="89"/>
  <c r="L6" i="89"/>
  <c r="L183" i="89"/>
  <c r="M25" i="89"/>
  <c r="L116" i="89"/>
  <c r="M62" i="89"/>
  <c r="L83" i="89"/>
  <c r="L185" i="89"/>
  <c r="L21" i="89"/>
  <c r="M39" i="89"/>
  <c r="M24" i="89"/>
  <c r="M166" i="89"/>
  <c r="L150" i="89"/>
  <c r="L97" i="89"/>
  <c r="L117" i="89"/>
  <c r="L134" i="89"/>
  <c r="M73" i="89"/>
  <c r="L184" i="89"/>
  <c r="M205" i="89"/>
  <c r="M182" i="89"/>
  <c r="L42" i="89"/>
  <c r="M74" i="89"/>
  <c r="L147" i="89"/>
  <c r="M77" i="89"/>
  <c r="L29" i="89"/>
  <c r="L65" i="89"/>
  <c r="L118" i="89"/>
  <c r="L135" i="89"/>
  <c r="M170" i="89"/>
  <c r="M187" i="89"/>
  <c r="M206" i="89"/>
  <c r="L38" i="89"/>
  <c r="M109" i="89"/>
  <c r="L22" i="89"/>
  <c r="M57" i="89"/>
  <c r="L85" i="89"/>
  <c r="L161" i="89"/>
  <c r="M78" i="89"/>
  <c r="L115" i="89"/>
  <c r="L61" i="89"/>
  <c r="M45" i="89"/>
  <c r="L30" i="89"/>
  <c r="M171" i="89"/>
  <c r="M188" i="89"/>
  <c r="L207" i="89"/>
  <c r="M91" i="89"/>
  <c r="M202" i="89"/>
  <c r="M13" i="89"/>
  <c r="L51" i="89"/>
  <c r="L86" i="89"/>
  <c r="L119" i="89"/>
  <c r="L181" i="89"/>
  <c r="L7" i="89"/>
  <c r="L103" i="89"/>
  <c r="M137" i="89"/>
  <c r="L189" i="89"/>
  <c r="L125" i="89"/>
  <c r="L148" i="89"/>
  <c r="L149" i="89"/>
  <c r="L167" i="89"/>
  <c r="M14" i="89"/>
  <c r="L120" i="89"/>
  <c r="M173" i="89"/>
  <c r="M92" i="89"/>
  <c r="M110" i="89"/>
  <c r="L129" i="89"/>
  <c r="M138" i="89"/>
  <c r="M155" i="89"/>
  <c r="M190" i="89"/>
  <c r="M59" i="89"/>
  <c r="L175" i="89"/>
  <c r="L49" i="89"/>
  <c r="L8" i="89"/>
  <c r="L40" i="89"/>
  <c r="L72" i="89"/>
  <c r="L104" i="89"/>
  <c r="L136" i="89"/>
  <c r="L168" i="89"/>
  <c r="L200" i="89"/>
  <c r="M196" i="89"/>
  <c r="L164" i="89"/>
  <c r="M68" i="89"/>
  <c r="L5" i="89"/>
  <c r="M26" i="89"/>
  <c r="L41" i="89"/>
  <c r="M111" i="89"/>
  <c r="M114" i="89"/>
  <c r="L20" i="89"/>
  <c r="L52" i="89"/>
  <c r="L143" i="89"/>
  <c r="M47" i="89"/>
  <c r="M122" i="89"/>
  <c r="M18" i="89"/>
  <c r="M9" i="89"/>
  <c r="L31" i="89"/>
  <c r="L63" i="89"/>
  <c r="L95" i="89"/>
  <c r="L127" i="89"/>
  <c r="L159" i="89"/>
  <c r="L191" i="89"/>
  <c r="M82" i="89"/>
  <c r="L132" i="89"/>
  <c r="M154" i="89"/>
  <c r="L4" i="89"/>
  <c r="L32" i="89"/>
  <c r="L64" i="89"/>
  <c r="L96" i="89"/>
  <c r="L128" i="89"/>
  <c r="L160" i="89"/>
  <c r="L192" i="89"/>
  <c r="M50" i="89"/>
  <c r="L11" i="89"/>
  <c r="L43" i="89"/>
  <c r="L203" i="89"/>
  <c r="M36" i="89"/>
  <c r="L90" i="89"/>
  <c r="M28" i="89"/>
  <c r="M146" i="89"/>
  <c r="M15" i="89"/>
  <c r="L12" i="89"/>
  <c r="L44" i="89"/>
  <c r="L76" i="89"/>
  <c r="L108" i="89"/>
  <c r="L140" i="89"/>
  <c r="L172" i="89"/>
  <c r="L204" i="89"/>
  <c r="M79" i="89"/>
  <c r="L165" i="89"/>
  <c r="K1" i="89"/>
  <c r="D42" i="1" s="1"/>
  <c r="L133" i="89"/>
  <c r="L34" i="89"/>
  <c r="L66" i="89"/>
  <c r="L98" i="89"/>
  <c r="L130" i="89"/>
  <c r="L162" i="89"/>
  <c r="L101" i="89"/>
  <c r="L17" i="89"/>
  <c r="L3" i="89"/>
  <c r="L35" i="89"/>
  <c r="L67" i="89"/>
  <c r="L99" i="89"/>
  <c r="L131" i="89"/>
  <c r="L163" i="89"/>
  <c r="L195" i="89"/>
  <c r="L100" i="89"/>
  <c r="L186" i="89"/>
  <c r="L37" i="89"/>
  <c r="L208" i="89"/>
  <c r="M58" i="89"/>
  <c r="L197" i="89"/>
  <c r="L16" i="89"/>
  <c r="L48" i="89"/>
  <c r="M69" i="89"/>
  <c r="L80" i="89"/>
  <c r="L112" i="89"/>
  <c r="L144" i="89"/>
  <c r="L176" i="89"/>
  <c r="L209" i="89"/>
  <c r="L81" i="89"/>
  <c r="L113" i="89"/>
  <c r="L145" i="89"/>
  <c r="L177" i="89"/>
  <c r="L60" i="89"/>
  <c r="M36" i="88"/>
  <c r="M16" i="88"/>
  <c r="L32" i="88"/>
  <c r="M34" i="88"/>
  <c r="M17" i="88"/>
  <c r="M10" i="88"/>
  <c r="M23" i="88"/>
  <c r="M25" i="88"/>
  <c r="M38" i="88"/>
  <c r="M5" i="88"/>
  <c r="M30" i="88"/>
  <c r="L6" i="88"/>
  <c r="L8" i="88"/>
  <c r="L22" i="88"/>
  <c r="L14" i="88"/>
  <c r="M39" i="88"/>
  <c r="M31" i="88"/>
  <c r="M35" i="88"/>
  <c r="M27" i="88"/>
  <c r="M7" i="88"/>
  <c r="M3" i="88"/>
  <c r="M28" i="88"/>
  <c r="M26" i="88"/>
  <c r="L4" i="88"/>
  <c r="L28" i="88"/>
  <c r="M20" i="88"/>
  <c r="M13" i="88"/>
  <c r="L25" i="88"/>
  <c r="M18" i="88"/>
  <c r="M11" i="88"/>
  <c r="M12" i="88"/>
  <c r="L21" i="88"/>
  <c r="M29" i="88"/>
  <c r="L17" i="88"/>
  <c r="L34" i="88"/>
  <c r="M19" i="88"/>
  <c r="L37" i="88"/>
  <c r="L5" i="88"/>
  <c r="M33" i="88"/>
  <c r="M9" i="88"/>
  <c r="K1" i="88"/>
  <c r="L35" i="88"/>
  <c r="L27" i="88"/>
  <c r="L7" i="88"/>
  <c r="L15" i="88"/>
  <c r="L31" i="88"/>
  <c r="L39" i="88"/>
  <c r="L3" i="88"/>
  <c r="M1" i="89" l="1"/>
  <c r="F42" i="1" s="1"/>
  <c r="L1" i="89"/>
  <c r="E42" i="1" s="1"/>
  <c r="L1" i="88"/>
  <c r="M1" i="88"/>
  <c r="F64" i="1"/>
  <c r="E64" i="1"/>
  <c r="D64" i="1"/>
  <c r="C64" i="1"/>
  <c r="K816" i="87"/>
  <c r="I816" i="87"/>
  <c r="H816" i="87"/>
  <c r="K815" i="87"/>
  <c r="I815" i="87"/>
  <c r="H815" i="87"/>
  <c r="K814" i="87"/>
  <c r="I814" i="87"/>
  <c r="H814" i="87"/>
  <c r="K813" i="87"/>
  <c r="L813" i="87" s="1"/>
  <c r="I813" i="87"/>
  <c r="H813" i="87"/>
  <c r="K812" i="87"/>
  <c r="I812" i="87"/>
  <c r="H812" i="87"/>
  <c r="K811" i="87"/>
  <c r="M811" i="87" s="1"/>
  <c r="I811" i="87"/>
  <c r="H811" i="87"/>
  <c r="K810" i="87"/>
  <c r="M810" i="87" s="1"/>
  <c r="I810" i="87"/>
  <c r="H810" i="87"/>
  <c r="K809" i="87"/>
  <c r="I809" i="87"/>
  <c r="M809" i="87" s="1"/>
  <c r="H809" i="87"/>
  <c r="K808" i="87"/>
  <c r="L808" i="87" s="1"/>
  <c r="I808" i="87"/>
  <c r="M808" i="87" s="1"/>
  <c r="H808" i="87"/>
  <c r="K807" i="87"/>
  <c r="L807" i="87" s="1"/>
  <c r="I807" i="87"/>
  <c r="H807" i="87"/>
  <c r="K806" i="87"/>
  <c r="M806" i="87" s="1"/>
  <c r="I806" i="87"/>
  <c r="H806" i="87"/>
  <c r="K805" i="87"/>
  <c r="I805" i="87"/>
  <c r="H805" i="87"/>
  <c r="K804" i="87"/>
  <c r="I804" i="87"/>
  <c r="H804" i="87"/>
  <c r="K803" i="87"/>
  <c r="I803" i="87"/>
  <c r="H803" i="87"/>
  <c r="K802" i="87"/>
  <c r="I802" i="87"/>
  <c r="H802" i="87"/>
  <c r="K801" i="87"/>
  <c r="M801" i="87" s="1"/>
  <c r="I801" i="87"/>
  <c r="H801" i="87"/>
  <c r="K800" i="87"/>
  <c r="M800" i="87" s="1"/>
  <c r="I800" i="87"/>
  <c r="H800" i="87"/>
  <c r="K799" i="87"/>
  <c r="I799" i="87"/>
  <c r="H799" i="87"/>
  <c r="K798" i="87"/>
  <c r="I798" i="87"/>
  <c r="H798" i="87"/>
  <c r="K797" i="87"/>
  <c r="L797" i="87" s="1"/>
  <c r="I797" i="87"/>
  <c r="H797" i="87"/>
  <c r="K796" i="87"/>
  <c r="L796" i="87" s="1"/>
  <c r="I796" i="87"/>
  <c r="H796" i="87"/>
  <c r="K795" i="87"/>
  <c r="I795" i="87"/>
  <c r="H795" i="87"/>
  <c r="K794" i="87"/>
  <c r="I794" i="87"/>
  <c r="H794" i="87"/>
  <c r="K793" i="87"/>
  <c r="I793" i="87"/>
  <c r="H793" i="87"/>
  <c r="K792" i="87"/>
  <c r="I792" i="87"/>
  <c r="H792" i="87"/>
  <c r="K791" i="87"/>
  <c r="I791" i="87"/>
  <c r="H791" i="87"/>
  <c r="K790" i="87"/>
  <c r="L790" i="87" s="1"/>
  <c r="I790" i="87"/>
  <c r="H790" i="87"/>
  <c r="K789" i="87"/>
  <c r="I789" i="87"/>
  <c r="H789" i="87"/>
  <c r="K788" i="87"/>
  <c r="L788" i="87" s="1"/>
  <c r="I788" i="87"/>
  <c r="H788" i="87"/>
  <c r="K787" i="87"/>
  <c r="I787" i="87"/>
  <c r="H787" i="87"/>
  <c r="K786" i="87"/>
  <c r="M786" i="87" s="1"/>
  <c r="I786" i="87"/>
  <c r="H786" i="87"/>
  <c r="K785" i="87"/>
  <c r="I785" i="87"/>
  <c r="H785" i="87"/>
  <c r="K784" i="87"/>
  <c r="I784" i="87"/>
  <c r="H784" i="87"/>
  <c r="K783" i="87"/>
  <c r="I783" i="87"/>
  <c r="H783" i="87"/>
  <c r="K782" i="87"/>
  <c r="I782" i="87"/>
  <c r="H782" i="87"/>
  <c r="K781" i="87"/>
  <c r="L781" i="87" s="1"/>
  <c r="I781" i="87"/>
  <c r="H781" i="87"/>
  <c r="K780" i="87"/>
  <c r="M780" i="87" s="1"/>
  <c r="I780" i="87"/>
  <c r="H780" i="87"/>
  <c r="K779" i="87"/>
  <c r="I779" i="87"/>
  <c r="H779" i="87"/>
  <c r="L779" i="87" s="1"/>
  <c r="M778" i="87"/>
  <c r="K778" i="87"/>
  <c r="I778" i="87"/>
  <c r="H778" i="87"/>
  <c r="L778" i="87" s="1"/>
  <c r="K777" i="87"/>
  <c r="L777" i="87" s="1"/>
  <c r="I777" i="87"/>
  <c r="H777" i="87"/>
  <c r="K776" i="87"/>
  <c r="L776" i="87" s="1"/>
  <c r="I776" i="87"/>
  <c r="H776" i="87"/>
  <c r="M775" i="87"/>
  <c r="K775" i="87"/>
  <c r="I775" i="87"/>
  <c r="H775" i="87"/>
  <c r="K774" i="87"/>
  <c r="M774" i="87" s="1"/>
  <c r="I774" i="87"/>
  <c r="H774" i="87"/>
  <c r="K773" i="87"/>
  <c r="I773" i="87"/>
  <c r="H773" i="87"/>
  <c r="K772" i="87"/>
  <c r="I772" i="87"/>
  <c r="H772" i="87"/>
  <c r="K771" i="87"/>
  <c r="M771" i="87" s="1"/>
  <c r="I771" i="87"/>
  <c r="H771" i="87"/>
  <c r="K770" i="87"/>
  <c r="I770" i="87"/>
  <c r="H770" i="87"/>
  <c r="K769" i="87"/>
  <c r="I769" i="87"/>
  <c r="H769" i="87"/>
  <c r="K768" i="87"/>
  <c r="I768" i="87"/>
  <c r="H768" i="87"/>
  <c r="K767" i="87"/>
  <c r="I767" i="87"/>
  <c r="H767" i="87"/>
  <c r="K766" i="87"/>
  <c r="M766" i="87" s="1"/>
  <c r="I766" i="87"/>
  <c r="H766" i="87"/>
  <c r="K765" i="87"/>
  <c r="I765" i="87"/>
  <c r="H765" i="87"/>
  <c r="K764" i="87"/>
  <c r="I764" i="87"/>
  <c r="H764" i="87"/>
  <c r="K763" i="87"/>
  <c r="I763" i="87"/>
  <c r="H763" i="87"/>
  <c r="K762" i="87"/>
  <c r="M762" i="87" s="1"/>
  <c r="I762" i="87"/>
  <c r="H762" i="87"/>
  <c r="K761" i="87"/>
  <c r="M761" i="87" s="1"/>
  <c r="I761" i="87"/>
  <c r="H761" i="87"/>
  <c r="K760" i="87"/>
  <c r="I760" i="87"/>
  <c r="H760" i="87"/>
  <c r="K759" i="87"/>
  <c r="L759" i="87" s="1"/>
  <c r="I759" i="87"/>
  <c r="H759" i="87"/>
  <c r="K758" i="87"/>
  <c r="L758" i="87" s="1"/>
  <c r="I758" i="87"/>
  <c r="H758" i="87"/>
  <c r="K757" i="87"/>
  <c r="M757" i="87" s="1"/>
  <c r="I757" i="87"/>
  <c r="H757" i="87"/>
  <c r="K756" i="87"/>
  <c r="L756" i="87" s="1"/>
  <c r="I756" i="87"/>
  <c r="H756" i="87"/>
  <c r="K755" i="87"/>
  <c r="I755" i="87"/>
  <c r="H755" i="87"/>
  <c r="K754" i="87"/>
  <c r="M754" i="87" s="1"/>
  <c r="I754" i="87"/>
  <c r="H754" i="87"/>
  <c r="K753" i="87"/>
  <c r="I753" i="87"/>
  <c r="H753" i="87"/>
  <c r="K752" i="87"/>
  <c r="M752" i="87" s="1"/>
  <c r="I752" i="87"/>
  <c r="H752" i="87"/>
  <c r="K751" i="87"/>
  <c r="M751" i="87" s="1"/>
  <c r="I751" i="87"/>
  <c r="H751" i="87"/>
  <c r="K750" i="87"/>
  <c r="I750" i="87"/>
  <c r="H750" i="87"/>
  <c r="K749" i="87"/>
  <c r="L749" i="87" s="1"/>
  <c r="I749" i="87"/>
  <c r="H749" i="87"/>
  <c r="K748" i="87"/>
  <c r="I748" i="87"/>
  <c r="H748" i="87"/>
  <c r="K747" i="87"/>
  <c r="M747" i="87" s="1"/>
  <c r="I747" i="87"/>
  <c r="H747" i="87"/>
  <c r="L746" i="87"/>
  <c r="K746" i="87"/>
  <c r="M746" i="87" s="1"/>
  <c r="I746" i="87"/>
  <c r="H746" i="87"/>
  <c r="K745" i="87"/>
  <c r="M745" i="87" s="1"/>
  <c r="I745" i="87"/>
  <c r="H745" i="87"/>
  <c r="K744" i="87"/>
  <c r="I744" i="87"/>
  <c r="H744" i="87"/>
  <c r="K743" i="87"/>
  <c r="I743" i="87"/>
  <c r="M743" i="87" s="1"/>
  <c r="H743" i="87"/>
  <c r="K742" i="87"/>
  <c r="I742" i="87"/>
  <c r="H742" i="87"/>
  <c r="K741" i="87"/>
  <c r="M741" i="87" s="1"/>
  <c r="I741" i="87"/>
  <c r="H741" i="87"/>
  <c r="K740" i="87"/>
  <c r="I740" i="87"/>
  <c r="H740" i="87"/>
  <c r="K739" i="87"/>
  <c r="M739" i="87" s="1"/>
  <c r="I739" i="87"/>
  <c r="H739" i="87"/>
  <c r="K738" i="87"/>
  <c r="M738" i="87" s="1"/>
  <c r="I738" i="87"/>
  <c r="H738" i="87"/>
  <c r="K737" i="87"/>
  <c r="I737" i="87"/>
  <c r="H737" i="87"/>
  <c r="K736" i="87"/>
  <c r="I736" i="87"/>
  <c r="H736" i="87"/>
  <c r="K735" i="87"/>
  <c r="I735" i="87"/>
  <c r="H735" i="87"/>
  <c r="K734" i="87"/>
  <c r="I734" i="87"/>
  <c r="H734" i="87"/>
  <c r="K733" i="87"/>
  <c r="L733" i="87" s="1"/>
  <c r="I733" i="87"/>
  <c r="H733" i="87"/>
  <c r="K732" i="87"/>
  <c r="M732" i="87" s="1"/>
  <c r="I732" i="87"/>
  <c r="H732" i="87"/>
  <c r="K731" i="87"/>
  <c r="I731" i="87"/>
  <c r="M731" i="87" s="1"/>
  <c r="H731" i="87"/>
  <c r="L731" i="87" s="1"/>
  <c r="K730" i="87"/>
  <c r="M730" i="87" s="1"/>
  <c r="I730" i="87"/>
  <c r="H730" i="87"/>
  <c r="K729" i="87"/>
  <c r="I729" i="87"/>
  <c r="H729" i="87"/>
  <c r="K728" i="87"/>
  <c r="M728" i="87" s="1"/>
  <c r="I728" i="87"/>
  <c r="H728" i="87"/>
  <c r="K727" i="87"/>
  <c r="I727" i="87"/>
  <c r="H727" i="87"/>
  <c r="K726" i="87"/>
  <c r="L726" i="87" s="1"/>
  <c r="I726" i="87"/>
  <c r="H726" i="87"/>
  <c r="K725" i="87"/>
  <c r="M725" i="87" s="1"/>
  <c r="I725" i="87"/>
  <c r="H725" i="87"/>
  <c r="K724" i="87"/>
  <c r="L724" i="87" s="1"/>
  <c r="I724" i="87"/>
  <c r="H724" i="87"/>
  <c r="K723" i="87"/>
  <c r="I723" i="87"/>
  <c r="M723" i="87" s="1"/>
  <c r="H723" i="87"/>
  <c r="L723" i="87" s="1"/>
  <c r="K722" i="87"/>
  <c r="I722" i="87"/>
  <c r="H722" i="87"/>
  <c r="K721" i="87"/>
  <c r="M721" i="87" s="1"/>
  <c r="I721" i="87"/>
  <c r="H721" i="87"/>
  <c r="K720" i="87"/>
  <c r="M720" i="87" s="1"/>
  <c r="I720" i="87"/>
  <c r="H720" i="87"/>
  <c r="K719" i="87"/>
  <c r="I719" i="87"/>
  <c r="H719" i="87"/>
  <c r="K718" i="87"/>
  <c r="M718" i="87" s="1"/>
  <c r="I718" i="87"/>
  <c r="H718" i="87"/>
  <c r="K717" i="87"/>
  <c r="L717" i="87" s="1"/>
  <c r="I717" i="87"/>
  <c r="H717" i="87"/>
  <c r="K716" i="87"/>
  <c r="I716" i="87"/>
  <c r="H716" i="87"/>
  <c r="K715" i="87"/>
  <c r="M715" i="87" s="1"/>
  <c r="I715" i="87"/>
  <c r="H715" i="87"/>
  <c r="L715" i="87" s="1"/>
  <c r="L714" i="87"/>
  <c r="K714" i="87"/>
  <c r="I714" i="87"/>
  <c r="M714" i="87" s="1"/>
  <c r="H714" i="87"/>
  <c r="K713" i="87"/>
  <c r="I713" i="87"/>
  <c r="H713" i="87"/>
  <c r="K712" i="87"/>
  <c r="M712" i="87" s="1"/>
  <c r="I712" i="87"/>
  <c r="H712" i="87"/>
  <c r="K711" i="87"/>
  <c r="I711" i="87"/>
  <c r="H711" i="87"/>
  <c r="K710" i="87"/>
  <c r="I710" i="87"/>
  <c r="H710" i="87"/>
  <c r="K709" i="87"/>
  <c r="M709" i="87" s="1"/>
  <c r="I709" i="87"/>
  <c r="H709" i="87"/>
  <c r="K708" i="87"/>
  <c r="L708" i="87" s="1"/>
  <c r="I708" i="87"/>
  <c r="H708" i="87"/>
  <c r="M707" i="87"/>
  <c r="K707" i="87"/>
  <c r="L707" i="87" s="1"/>
  <c r="I707" i="87"/>
  <c r="H707" i="87"/>
  <c r="K706" i="87"/>
  <c r="I706" i="87"/>
  <c r="H706" i="87"/>
  <c r="K705" i="87"/>
  <c r="I705" i="87"/>
  <c r="H705" i="87"/>
  <c r="K704" i="87"/>
  <c r="I704" i="87"/>
  <c r="H704" i="87"/>
  <c r="K703" i="87"/>
  <c r="I703" i="87"/>
  <c r="H703" i="87"/>
  <c r="K702" i="87"/>
  <c r="M702" i="87" s="1"/>
  <c r="I702" i="87"/>
  <c r="H702" i="87"/>
  <c r="K701" i="87"/>
  <c r="L701" i="87" s="1"/>
  <c r="I701" i="87"/>
  <c r="H701" i="87"/>
  <c r="K700" i="87"/>
  <c r="I700" i="87"/>
  <c r="M700" i="87" s="1"/>
  <c r="H700" i="87"/>
  <c r="K699" i="87"/>
  <c r="I699" i="87"/>
  <c r="H699" i="87"/>
  <c r="L698" i="87"/>
  <c r="K698" i="87"/>
  <c r="I698" i="87"/>
  <c r="H698" i="87"/>
  <c r="K697" i="87"/>
  <c r="I697" i="87"/>
  <c r="H697" i="87"/>
  <c r="K696" i="87"/>
  <c r="I696" i="87"/>
  <c r="H696" i="87"/>
  <c r="K695" i="87"/>
  <c r="I695" i="87"/>
  <c r="H695" i="87"/>
  <c r="K694" i="87"/>
  <c r="L694" i="87" s="1"/>
  <c r="I694" i="87"/>
  <c r="H694" i="87"/>
  <c r="M693" i="87"/>
  <c r="K693" i="87"/>
  <c r="L693" i="87" s="1"/>
  <c r="I693" i="87"/>
  <c r="H693" i="87"/>
  <c r="L692" i="87"/>
  <c r="K692" i="87"/>
  <c r="I692" i="87"/>
  <c r="M692" i="87" s="1"/>
  <c r="H692" i="87"/>
  <c r="K691" i="87"/>
  <c r="I691" i="87"/>
  <c r="M691" i="87" s="1"/>
  <c r="H691" i="87"/>
  <c r="L691" i="87" s="1"/>
  <c r="K690" i="87"/>
  <c r="M690" i="87" s="1"/>
  <c r="I690" i="87"/>
  <c r="H690" i="87"/>
  <c r="K689" i="87"/>
  <c r="I689" i="87"/>
  <c r="H689" i="87"/>
  <c r="K688" i="87"/>
  <c r="M688" i="87" s="1"/>
  <c r="I688" i="87"/>
  <c r="H688" i="87"/>
  <c r="K687" i="87"/>
  <c r="I687" i="87"/>
  <c r="H687" i="87"/>
  <c r="K686" i="87"/>
  <c r="M686" i="87" s="1"/>
  <c r="I686" i="87"/>
  <c r="H686" i="87"/>
  <c r="K685" i="87"/>
  <c r="I685" i="87"/>
  <c r="H685" i="87"/>
  <c r="K684" i="87"/>
  <c r="I684" i="87"/>
  <c r="H684" i="87"/>
  <c r="K683" i="87"/>
  <c r="I683" i="87"/>
  <c r="H683" i="87"/>
  <c r="K682" i="87"/>
  <c r="L682" i="87" s="1"/>
  <c r="I682" i="87"/>
  <c r="M682" i="87" s="1"/>
  <c r="H682" i="87"/>
  <c r="K681" i="87"/>
  <c r="I681" i="87"/>
  <c r="H681" i="87"/>
  <c r="K680" i="87"/>
  <c r="I680" i="87"/>
  <c r="H680" i="87"/>
  <c r="K679" i="87"/>
  <c r="M679" i="87" s="1"/>
  <c r="I679" i="87"/>
  <c r="H679" i="87"/>
  <c r="K678" i="87"/>
  <c r="I678" i="87"/>
  <c r="H678" i="87"/>
  <c r="K677" i="87"/>
  <c r="M677" i="87" s="1"/>
  <c r="I677" i="87"/>
  <c r="H677" i="87"/>
  <c r="K676" i="87"/>
  <c r="I676" i="87"/>
  <c r="H676" i="87"/>
  <c r="K675" i="87"/>
  <c r="M675" i="87" s="1"/>
  <c r="I675" i="87"/>
  <c r="H675" i="87"/>
  <c r="M674" i="87"/>
  <c r="K674" i="87"/>
  <c r="L674" i="87" s="1"/>
  <c r="I674" i="87"/>
  <c r="H674" i="87"/>
  <c r="K673" i="87"/>
  <c r="I673" i="87"/>
  <c r="H673" i="87"/>
  <c r="K672" i="87"/>
  <c r="I672" i="87"/>
  <c r="H672" i="87"/>
  <c r="K671" i="87"/>
  <c r="M671" i="87" s="1"/>
  <c r="I671" i="87"/>
  <c r="H671" i="87"/>
  <c r="K670" i="87"/>
  <c r="I670" i="87"/>
  <c r="H670" i="87"/>
  <c r="M669" i="87"/>
  <c r="K669" i="87"/>
  <c r="I669" i="87"/>
  <c r="H669" i="87"/>
  <c r="K668" i="87"/>
  <c r="M668" i="87" s="1"/>
  <c r="I668" i="87"/>
  <c r="H668" i="87"/>
  <c r="K667" i="87"/>
  <c r="I667" i="87"/>
  <c r="H667" i="87"/>
  <c r="L666" i="87"/>
  <c r="K666" i="87"/>
  <c r="I666" i="87"/>
  <c r="H666" i="87"/>
  <c r="K665" i="87"/>
  <c r="I665" i="87"/>
  <c r="H665" i="87"/>
  <c r="K664" i="87"/>
  <c r="M664" i="87" s="1"/>
  <c r="I664" i="87"/>
  <c r="H664" i="87"/>
  <c r="K663" i="87"/>
  <c r="I663" i="87"/>
  <c r="H663" i="87"/>
  <c r="K662" i="87"/>
  <c r="I662" i="87"/>
  <c r="H662" i="87"/>
  <c r="K661" i="87"/>
  <c r="L661" i="87" s="1"/>
  <c r="I661" i="87"/>
  <c r="H661" i="87"/>
  <c r="K660" i="87"/>
  <c r="L660" i="87" s="1"/>
  <c r="I660" i="87"/>
  <c r="H660" i="87"/>
  <c r="K659" i="87"/>
  <c r="I659" i="87"/>
  <c r="H659" i="87"/>
  <c r="K658" i="87"/>
  <c r="M658" i="87" s="1"/>
  <c r="I658" i="87"/>
  <c r="H658" i="87"/>
  <c r="K657" i="87"/>
  <c r="I657" i="87"/>
  <c r="H657" i="87"/>
  <c r="K656" i="87"/>
  <c r="M656" i="87" s="1"/>
  <c r="I656" i="87"/>
  <c r="H656" i="87"/>
  <c r="K655" i="87"/>
  <c r="M655" i="87" s="1"/>
  <c r="I655" i="87"/>
  <c r="H655" i="87"/>
  <c r="K654" i="87"/>
  <c r="M654" i="87" s="1"/>
  <c r="I654" i="87"/>
  <c r="H654" i="87"/>
  <c r="M653" i="87"/>
  <c r="K653" i="87"/>
  <c r="I653" i="87"/>
  <c r="H653" i="87"/>
  <c r="K652" i="87"/>
  <c r="M652" i="87" s="1"/>
  <c r="I652" i="87"/>
  <c r="H652" i="87"/>
  <c r="K651" i="87"/>
  <c r="I651" i="87"/>
  <c r="H651" i="87"/>
  <c r="M650" i="87"/>
  <c r="K650" i="87"/>
  <c r="L650" i="87" s="1"/>
  <c r="I650" i="87"/>
  <c r="H650" i="87"/>
  <c r="K649" i="87"/>
  <c r="I649" i="87"/>
  <c r="H649" i="87"/>
  <c r="K648" i="87"/>
  <c r="I648" i="87"/>
  <c r="H648" i="87"/>
  <c r="K647" i="87"/>
  <c r="I647" i="87"/>
  <c r="H647" i="87"/>
  <c r="K646" i="87"/>
  <c r="I646" i="87"/>
  <c r="H646" i="87"/>
  <c r="K645" i="87"/>
  <c r="M645" i="87" s="1"/>
  <c r="I645" i="87"/>
  <c r="H645" i="87"/>
  <c r="K644" i="87"/>
  <c r="I644" i="87"/>
  <c r="H644" i="87"/>
  <c r="K643" i="87"/>
  <c r="M643" i="87" s="1"/>
  <c r="I643" i="87"/>
  <c r="H643" i="87"/>
  <c r="M642" i="87"/>
  <c r="K642" i="87"/>
  <c r="L642" i="87" s="1"/>
  <c r="I642" i="87"/>
  <c r="H642" i="87"/>
  <c r="K641" i="87"/>
  <c r="I641" i="87"/>
  <c r="H641" i="87"/>
  <c r="M640" i="87"/>
  <c r="K640" i="87"/>
  <c r="L640" i="87" s="1"/>
  <c r="I640" i="87"/>
  <c r="H640" i="87"/>
  <c r="K639" i="87"/>
  <c r="I639" i="87"/>
  <c r="H639" i="87"/>
  <c r="K638" i="87"/>
  <c r="I638" i="87"/>
  <c r="H638" i="87"/>
  <c r="K637" i="87"/>
  <c r="L637" i="87" s="1"/>
  <c r="I637" i="87"/>
  <c r="H637" i="87"/>
  <c r="K636" i="87"/>
  <c r="I636" i="87"/>
  <c r="H636" i="87"/>
  <c r="K635" i="87"/>
  <c r="I635" i="87"/>
  <c r="H635" i="87"/>
  <c r="K634" i="87"/>
  <c r="I634" i="87"/>
  <c r="H634" i="87"/>
  <c r="K633" i="87"/>
  <c r="M633" i="87" s="1"/>
  <c r="I633" i="87"/>
  <c r="H633" i="87"/>
  <c r="K632" i="87"/>
  <c r="I632" i="87"/>
  <c r="H632" i="87"/>
  <c r="K631" i="87"/>
  <c r="I631" i="87"/>
  <c r="H631" i="87"/>
  <c r="K630" i="87"/>
  <c r="I630" i="87"/>
  <c r="H630" i="87"/>
  <c r="K629" i="87"/>
  <c r="I629" i="87"/>
  <c r="H629" i="87"/>
  <c r="K628" i="87"/>
  <c r="L628" i="87" s="1"/>
  <c r="I628" i="87"/>
  <c r="M628" i="87" s="1"/>
  <c r="H628" i="87"/>
  <c r="K627" i="87"/>
  <c r="M627" i="87" s="1"/>
  <c r="I627" i="87"/>
  <c r="H627" i="87"/>
  <c r="K626" i="87"/>
  <c r="I626" i="87"/>
  <c r="H626" i="87"/>
  <c r="K625" i="87"/>
  <c r="I625" i="87"/>
  <c r="H625" i="87"/>
  <c r="K624" i="87"/>
  <c r="M624" i="87" s="1"/>
  <c r="I624" i="87"/>
  <c r="H624" i="87"/>
  <c r="K623" i="87"/>
  <c r="I623" i="87"/>
  <c r="H623" i="87"/>
  <c r="L622" i="87"/>
  <c r="K622" i="87"/>
  <c r="I622" i="87"/>
  <c r="H622" i="87"/>
  <c r="M621" i="87"/>
  <c r="K621" i="87"/>
  <c r="L621" i="87" s="1"/>
  <c r="I621" i="87"/>
  <c r="H621" i="87"/>
  <c r="K620" i="87"/>
  <c r="I620" i="87"/>
  <c r="H620" i="87"/>
  <c r="K619" i="87"/>
  <c r="M619" i="87" s="1"/>
  <c r="I619" i="87"/>
  <c r="H619" i="87"/>
  <c r="M618" i="87"/>
  <c r="K618" i="87"/>
  <c r="L618" i="87" s="1"/>
  <c r="I618" i="87"/>
  <c r="H618" i="87"/>
  <c r="K617" i="87"/>
  <c r="I617" i="87"/>
  <c r="H617" i="87"/>
  <c r="K616" i="87"/>
  <c r="I616" i="87"/>
  <c r="H616" i="87"/>
  <c r="K615" i="87"/>
  <c r="M615" i="87" s="1"/>
  <c r="I615" i="87"/>
  <c r="H615" i="87"/>
  <c r="K614" i="87"/>
  <c r="I614" i="87"/>
  <c r="H614" i="87"/>
  <c r="K613" i="87"/>
  <c r="M613" i="87" s="1"/>
  <c r="I613" i="87"/>
  <c r="H613" i="87"/>
  <c r="K612" i="87"/>
  <c r="I612" i="87"/>
  <c r="H612" i="87"/>
  <c r="K611" i="87"/>
  <c r="M611" i="87" s="1"/>
  <c r="I611" i="87"/>
  <c r="H611" i="87"/>
  <c r="K610" i="87"/>
  <c r="M610" i="87" s="1"/>
  <c r="I610" i="87"/>
  <c r="H610" i="87"/>
  <c r="L610" i="87" s="1"/>
  <c r="K609" i="87"/>
  <c r="I609" i="87"/>
  <c r="H609" i="87"/>
  <c r="M608" i="87"/>
  <c r="K608" i="87"/>
  <c r="I608" i="87"/>
  <c r="H608" i="87"/>
  <c r="K607" i="87"/>
  <c r="I607" i="87"/>
  <c r="H607" i="87"/>
  <c r="K606" i="87"/>
  <c r="M606" i="87" s="1"/>
  <c r="I606" i="87"/>
  <c r="H606" i="87"/>
  <c r="K605" i="87"/>
  <c r="I605" i="87"/>
  <c r="H605" i="87"/>
  <c r="K604" i="87"/>
  <c r="M604" i="87" s="1"/>
  <c r="I604" i="87"/>
  <c r="H604" i="87"/>
  <c r="K603" i="87"/>
  <c r="M603" i="87" s="1"/>
  <c r="I603" i="87"/>
  <c r="H603" i="87"/>
  <c r="K602" i="87"/>
  <c r="I602" i="87"/>
  <c r="H602" i="87"/>
  <c r="K601" i="87"/>
  <c r="I601" i="87"/>
  <c r="H601" i="87"/>
  <c r="K600" i="87"/>
  <c r="I600" i="87"/>
  <c r="H600" i="87"/>
  <c r="K599" i="87"/>
  <c r="M599" i="87" s="1"/>
  <c r="I599" i="87"/>
  <c r="H599" i="87"/>
  <c r="K598" i="87"/>
  <c r="L598" i="87" s="1"/>
  <c r="I598" i="87"/>
  <c r="H598" i="87"/>
  <c r="K597" i="87"/>
  <c r="L597" i="87" s="1"/>
  <c r="I597" i="87"/>
  <c r="H597" i="87"/>
  <c r="L596" i="87"/>
  <c r="K596" i="87"/>
  <c r="I596" i="87"/>
  <c r="M596" i="87" s="1"/>
  <c r="H596" i="87"/>
  <c r="K595" i="87"/>
  <c r="I595" i="87"/>
  <c r="H595" i="87"/>
  <c r="K594" i="87"/>
  <c r="I594" i="87"/>
  <c r="H594" i="87"/>
  <c r="K593" i="87"/>
  <c r="M593" i="87" s="1"/>
  <c r="I593" i="87"/>
  <c r="H593" i="87"/>
  <c r="K592" i="87"/>
  <c r="I592" i="87"/>
  <c r="H592" i="87"/>
  <c r="K591" i="87"/>
  <c r="M591" i="87" s="1"/>
  <c r="I591" i="87"/>
  <c r="H591" i="87"/>
  <c r="L590" i="87"/>
  <c r="K590" i="87"/>
  <c r="I590" i="87"/>
  <c r="H590" i="87"/>
  <c r="M589" i="87"/>
  <c r="K589" i="87"/>
  <c r="L589" i="87" s="1"/>
  <c r="I589" i="87"/>
  <c r="H589" i="87"/>
  <c r="K588" i="87"/>
  <c r="I588" i="87"/>
  <c r="H588" i="87"/>
  <c r="K587" i="87"/>
  <c r="I587" i="87"/>
  <c r="H587" i="87"/>
  <c r="L587" i="87" s="1"/>
  <c r="K586" i="87"/>
  <c r="M586" i="87" s="1"/>
  <c r="I586" i="87"/>
  <c r="H586" i="87"/>
  <c r="K585" i="87"/>
  <c r="I585" i="87"/>
  <c r="H585" i="87"/>
  <c r="K584" i="87"/>
  <c r="M584" i="87" s="1"/>
  <c r="I584" i="87"/>
  <c r="H584" i="87"/>
  <c r="K583" i="87"/>
  <c r="I583" i="87"/>
  <c r="H583" i="87"/>
  <c r="K582" i="87"/>
  <c r="M582" i="87" s="1"/>
  <c r="I582" i="87"/>
  <c r="H582" i="87"/>
  <c r="K581" i="87"/>
  <c r="M581" i="87" s="1"/>
  <c r="I581" i="87"/>
  <c r="H581" i="87"/>
  <c r="K580" i="87"/>
  <c r="I580" i="87"/>
  <c r="H580" i="87"/>
  <c r="M579" i="87"/>
  <c r="K579" i="87"/>
  <c r="I579" i="87"/>
  <c r="H579" i="87"/>
  <c r="L579" i="87" s="1"/>
  <c r="M578" i="87"/>
  <c r="K578" i="87"/>
  <c r="L578" i="87" s="1"/>
  <c r="I578" i="87"/>
  <c r="H578" i="87"/>
  <c r="K577" i="87"/>
  <c r="I577" i="87"/>
  <c r="H577" i="87"/>
  <c r="K576" i="87"/>
  <c r="L576" i="87" s="1"/>
  <c r="I576" i="87"/>
  <c r="H576" i="87"/>
  <c r="K575" i="87"/>
  <c r="M575" i="87" s="1"/>
  <c r="I575" i="87"/>
  <c r="H575" i="87"/>
  <c r="K574" i="87"/>
  <c r="I574" i="87"/>
  <c r="H574" i="87"/>
  <c r="M573" i="87"/>
  <c r="K573" i="87"/>
  <c r="I573" i="87"/>
  <c r="H573" i="87"/>
  <c r="K572" i="87"/>
  <c r="I572" i="87"/>
  <c r="H572" i="87"/>
  <c r="K571" i="87"/>
  <c r="M571" i="87" s="1"/>
  <c r="I571" i="87"/>
  <c r="H571" i="87"/>
  <c r="K570" i="87"/>
  <c r="I570" i="87"/>
  <c r="H570" i="87"/>
  <c r="L570" i="87" s="1"/>
  <c r="K569" i="87"/>
  <c r="M569" i="87" s="1"/>
  <c r="I569" i="87"/>
  <c r="H569" i="87"/>
  <c r="K568" i="87"/>
  <c r="I568" i="87"/>
  <c r="H568" i="87"/>
  <c r="K567" i="87"/>
  <c r="L567" i="87" s="1"/>
  <c r="I567" i="87"/>
  <c r="H567" i="87"/>
  <c r="K566" i="87"/>
  <c r="L566" i="87" s="1"/>
  <c r="I566" i="87"/>
  <c r="H566" i="87"/>
  <c r="K565" i="87"/>
  <c r="I565" i="87"/>
  <c r="H565" i="87"/>
  <c r="K564" i="87"/>
  <c r="L564" i="87" s="1"/>
  <c r="I564" i="87"/>
  <c r="H564" i="87"/>
  <c r="K563" i="87"/>
  <c r="I563" i="87"/>
  <c r="H563" i="87"/>
  <c r="K562" i="87"/>
  <c r="I562" i="87"/>
  <c r="H562" i="87"/>
  <c r="K561" i="87"/>
  <c r="I561" i="87"/>
  <c r="H561" i="87"/>
  <c r="K560" i="87"/>
  <c r="I560" i="87"/>
  <c r="H560" i="87"/>
  <c r="K559" i="87"/>
  <c r="I559" i="87"/>
  <c r="H559" i="87"/>
  <c r="L558" i="87"/>
  <c r="K558" i="87"/>
  <c r="I558" i="87"/>
  <c r="H558" i="87"/>
  <c r="K557" i="87"/>
  <c r="M557" i="87" s="1"/>
  <c r="I557" i="87"/>
  <c r="H557" i="87"/>
  <c r="K556" i="87"/>
  <c r="I556" i="87"/>
  <c r="H556" i="87"/>
  <c r="K555" i="87"/>
  <c r="M555" i="87" s="1"/>
  <c r="I555" i="87"/>
  <c r="H555" i="87"/>
  <c r="L555" i="87" s="1"/>
  <c r="K554" i="87"/>
  <c r="M554" i="87" s="1"/>
  <c r="I554" i="87"/>
  <c r="H554" i="87"/>
  <c r="K553" i="87"/>
  <c r="I553" i="87"/>
  <c r="H553" i="87"/>
  <c r="K552" i="87"/>
  <c r="M552" i="87" s="1"/>
  <c r="I552" i="87"/>
  <c r="H552" i="87"/>
  <c r="K551" i="87"/>
  <c r="I551" i="87"/>
  <c r="H551" i="87"/>
  <c r="K550" i="87"/>
  <c r="I550" i="87"/>
  <c r="H550" i="87"/>
  <c r="K549" i="87"/>
  <c r="M549" i="87" s="1"/>
  <c r="I549" i="87"/>
  <c r="H549" i="87"/>
  <c r="K548" i="87"/>
  <c r="L548" i="87" s="1"/>
  <c r="I548" i="87"/>
  <c r="H548" i="87"/>
  <c r="M547" i="87"/>
  <c r="K547" i="87"/>
  <c r="L547" i="87" s="1"/>
  <c r="I547" i="87"/>
  <c r="H547" i="87"/>
  <c r="L546" i="87"/>
  <c r="K546" i="87"/>
  <c r="I546" i="87"/>
  <c r="M546" i="87" s="1"/>
  <c r="H546" i="87"/>
  <c r="K545" i="87"/>
  <c r="I545" i="87"/>
  <c r="H545" i="87"/>
  <c r="K544" i="87"/>
  <c r="I544" i="87"/>
  <c r="M544" i="87" s="1"/>
  <c r="H544" i="87"/>
  <c r="K543" i="87"/>
  <c r="M543" i="87" s="1"/>
  <c r="I543" i="87"/>
  <c r="H543" i="87"/>
  <c r="K542" i="87"/>
  <c r="I542" i="87"/>
  <c r="H542" i="87"/>
  <c r="K541" i="87"/>
  <c r="L541" i="87" s="1"/>
  <c r="I541" i="87"/>
  <c r="H541" i="87"/>
  <c r="K540" i="87"/>
  <c r="I540" i="87"/>
  <c r="H540" i="87"/>
  <c r="K539" i="87"/>
  <c r="I539" i="87"/>
  <c r="H539" i="87"/>
  <c r="K538" i="87"/>
  <c r="M538" i="87" s="1"/>
  <c r="I538" i="87"/>
  <c r="H538" i="87"/>
  <c r="K537" i="87"/>
  <c r="I537" i="87"/>
  <c r="H537" i="87"/>
  <c r="K536" i="87"/>
  <c r="M536" i="87" s="1"/>
  <c r="I536" i="87"/>
  <c r="H536" i="87"/>
  <c r="K535" i="87"/>
  <c r="M535" i="87" s="1"/>
  <c r="I535" i="87"/>
  <c r="H535" i="87"/>
  <c r="K534" i="87"/>
  <c r="L534" i="87" s="1"/>
  <c r="I534" i="87"/>
  <c r="H534" i="87"/>
  <c r="M533" i="87"/>
  <c r="K533" i="87"/>
  <c r="I533" i="87"/>
  <c r="H533" i="87"/>
  <c r="L532" i="87"/>
  <c r="K532" i="87"/>
  <c r="I532" i="87"/>
  <c r="M532" i="87" s="1"/>
  <c r="H532" i="87"/>
  <c r="K531" i="87"/>
  <c r="I531" i="87"/>
  <c r="H531" i="87"/>
  <c r="K530" i="87"/>
  <c r="M530" i="87" s="1"/>
  <c r="I530" i="87"/>
  <c r="H530" i="87"/>
  <c r="K529" i="87"/>
  <c r="L529" i="87" s="1"/>
  <c r="I529" i="87"/>
  <c r="H529" i="87"/>
  <c r="K528" i="87"/>
  <c r="I528" i="87"/>
  <c r="H528" i="87"/>
  <c r="K527" i="87"/>
  <c r="M527" i="87" s="1"/>
  <c r="I527" i="87"/>
  <c r="H527" i="87"/>
  <c r="K526" i="87"/>
  <c r="I526" i="87"/>
  <c r="H526" i="87"/>
  <c r="K525" i="87"/>
  <c r="M525" i="87" s="1"/>
  <c r="I525" i="87"/>
  <c r="H525" i="87"/>
  <c r="K524" i="87"/>
  <c r="L524" i="87" s="1"/>
  <c r="I524" i="87"/>
  <c r="H524" i="87"/>
  <c r="K523" i="87"/>
  <c r="I523" i="87"/>
  <c r="H523" i="87"/>
  <c r="M522" i="87"/>
  <c r="K522" i="87"/>
  <c r="L522" i="87" s="1"/>
  <c r="I522" i="87"/>
  <c r="H522" i="87"/>
  <c r="K521" i="87"/>
  <c r="M521" i="87" s="1"/>
  <c r="I521" i="87"/>
  <c r="H521" i="87"/>
  <c r="K520" i="87"/>
  <c r="M520" i="87" s="1"/>
  <c r="I520" i="87"/>
  <c r="H520" i="87"/>
  <c r="K519" i="87"/>
  <c r="I519" i="87"/>
  <c r="H519" i="87"/>
  <c r="K518" i="87"/>
  <c r="M518" i="87" s="1"/>
  <c r="I518" i="87"/>
  <c r="H518" i="87"/>
  <c r="K517" i="87"/>
  <c r="I517" i="87"/>
  <c r="H517" i="87"/>
  <c r="K516" i="87"/>
  <c r="L516" i="87" s="1"/>
  <c r="I516" i="87"/>
  <c r="H516" i="87"/>
  <c r="K515" i="87"/>
  <c r="M515" i="87" s="1"/>
  <c r="I515" i="87"/>
  <c r="H515" i="87"/>
  <c r="K514" i="87"/>
  <c r="M514" i="87" s="1"/>
  <c r="I514" i="87"/>
  <c r="H514" i="87"/>
  <c r="K513" i="87"/>
  <c r="I513" i="87"/>
  <c r="H513" i="87"/>
  <c r="M512" i="87"/>
  <c r="K512" i="87"/>
  <c r="L512" i="87" s="1"/>
  <c r="I512" i="87"/>
  <c r="H512" i="87"/>
  <c r="K511" i="87"/>
  <c r="M511" i="87" s="1"/>
  <c r="I511" i="87"/>
  <c r="H511" i="87"/>
  <c r="K510" i="87"/>
  <c r="I510" i="87"/>
  <c r="H510" i="87"/>
  <c r="K509" i="87"/>
  <c r="I509" i="87"/>
  <c r="M509" i="87" s="1"/>
  <c r="H509" i="87"/>
  <c r="K508" i="87"/>
  <c r="I508" i="87"/>
  <c r="H508" i="87"/>
  <c r="K507" i="87"/>
  <c r="M507" i="87" s="1"/>
  <c r="I507" i="87"/>
  <c r="H507" i="87"/>
  <c r="K506" i="87"/>
  <c r="M506" i="87" s="1"/>
  <c r="I506" i="87"/>
  <c r="H506" i="87"/>
  <c r="K505" i="87"/>
  <c r="I505" i="87"/>
  <c r="H505" i="87"/>
  <c r="K504" i="87"/>
  <c r="I504" i="87"/>
  <c r="H504" i="87"/>
  <c r="K503" i="87"/>
  <c r="I503" i="87"/>
  <c r="H503" i="87"/>
  <c r="M502" i="87"/>
  <c r="K502" i="87"/>
  <c r="I502" i="87"/>
  <c r="H502" i="87"/>
  <c r="K501" i="87"/>
  <c r="L501" i="87" s="1"/>
  <c r="I501" i="87"/>
  <c r="H501" i="87"/>
  <c r="K500" i="87"/>
  <c r="L500" i="87" s="1"/>
  <c r="I500" i="87"/>
  <c r="H500" i="87"/>
  <c r="K499" i="87"/>
  <c r="I499" i="87"/>
  <c r="M499" i="87" s="1"/>
  <c r="H499" i="87"/>
  <c r="K498" i="87"/>
  <c r="I498" i="87"/>
  <c r="H498" i="87"/>
  <c r="K497" i="87"/>
  <c r="M497" i="87" s="1"/>
  <c r="I497" i="87"/>
  <c r="H497" i="87"/>
  <c r="K496" i="87"/>
  <c r="M496" i="87" s="1"/>
  <c r="I496" i="87"/>
  <c r="H496" i="87"/>
  <c r="K495" i="87"/>
  <c r="I495" i="87"/>
  <c r="H495" i="87"/>
  <c r="L494" i="87"/>
  <c r="K494" i="87"/>
  <c r="I494" i="87"/>
  <c r="H494" i="87"/>
  <c r="M493" i="87"/>
  <c r="K493" i="87"/>
  <c r="I493" i="87"/>
  <c r="H493" i="87"/>
  <c r="L493" i="87" s="1"/>
  <c r="K492" i="87"/>
  <c r="L492" i="87" s="1"/>
  <c r="I492" i="87"/>
  <c r="M492" i="87" s="1"/>
  <c r="H492" i="87"/>
  <c r="K491" i="87"/>
  <c r="I491" i="87"/>
  <c r="H491" i="87"/>
  <c r="L491" i="87" s="1"/>
  <c r="K490" i="87"/>
  <c r="M490" i="87" s="1"/>
  <c r="I490" i="87"/>
  <c r="H490" i="87"/>
  <c r="L490" i="87" s="1"/>
  <c r="K489" i="87"/>
  <c r="I489" i="87"/>
  <c r="H489" i="87"/>
  <c r="K488" i="87"/>
  <c r="M488" i="87" s="1"/>
  <c r="I488" i="87"/>
  <c r="H488" i="87"/>
  <c r="K487" i="87"/>
  <c r="M487" i="87" s="1"/>
  <c r="I487" i="87"/>
  <c r="H487" i="87"/>
  <c r="K486" i="87"/>
  <c r="I486" i="87"/>
  <c r="H486" i="87"/>
  <c r="K485" i="87"/>
  <c r="M485" i="87" s="1"/>
  <c r="I485" i="87"/>
  <c r="H485" i="87"/>
  <c r="K484" i="87"/>
  <c r="I484" i="87"/>
  <c r="H484" i="87"/>
  <c r="K483" i="87"/>
  <c r="M483" i="87" s="1"/>
  <c r="I483" i="87"/>
  <c r="H483" i="87"/>
  <c r="K482" i="87"/>
  <c r="M482" i="87" s="1"/>
  <c r="I482" i="87"/>
  <c r="H482" i="87"/>
  <c r="K481" i="87"/>
  <c r="M481" i="87" s="1"/>
  <c r="I481" i="87"/>
  <c r="H481" i="87"/>
  <c r="M480" i="87"/>
  <c r="K480" i="87"/>
  <c r="L480" i="87" s="1"/>
  <c r="I480" i="87"/>
  <c r="H480" i="87"/>
  <c r="K479" i="87"/>
  <c r="M479" i="87" s="1"/>
  <c r="I479" i="87"/>
  <c r="H479" i="87"/>
  <c r="K478" i="87"/>
  <c r="M478" i="87" s="1"/>
  <c r="I478" i="87"/>
  <c r="H478" i="87"/>
  <c r="K477" i="87"/>
  <c r="L477" i="87" s="1"/>
  <c r="I477" i="87"/>
  <c r="H477" i="87"/>
  <c r="K476" i="87"/>
  <c r="I476" i="87"/>
  <c r="H476" i="87"/>
  <c r="K475" i="87"/>
  <c r="M475" i="87" s="1"/>
  <c r="I475" i="87"/>
  <c r="H475" i="87"/>
  <c r="K474" i="87"/>
  <c r="I474" i="87"/>
  <c r="H474" i="87"/>
  <c r="K473" i="87"/>
  <c r="M473" i="87" s="1"/>
  <c r="I473" i="87"/>
  <c r="H473" i="87"/>
  <c r="K472" i="87"/>
  <c r="I472" i="87"/>
  <c r="H472" i="87"/>
  <c r="K471" i="87"/>
  <c r="M471" i="87" s="1"/>
  <c r="I471" i="87"/>
  <c r="H471" i="87"/>
  <c r="M470" i="87"/>
  <c r="K470" i="87"/>
  <c r="L470" i="87" s="1"/>
  <c r="I470" i="87"/>
  <c r="H470" i="87"/>
  <c r="M469" i="87"/>
  <c r="K469" i="87"/>
  <c r="I469" i="87"/>
  <c r="H469" i="87"/>
  <c r="K468" i="87"/>
  <c r="I468" i="87"/>
  <c r="M468" i="87" s="1"/>
  <c r="H468" i="87"/>
  <c r="L468" i="87" s="1"/>
  <c r="K467" i="87"/>
  <c r="L467" i="87" s="1"/>
  <c r="I467" i="87"/>
  <c r="H467" i="87"/>
  <c r="K466" i="87"/>
  <c r="I466" i="87"/>
  <c r="H466" i="87"/>
  <c r="K465" i="87"/>
  <c r="L465" i="87" s="1"/>
  <c r="I465" i="87"/>
  <c r="H465" i="87"/>
  <c r="K464" i="87"/>
  <c r="I464" i="87"/>
  <c r="H464" i="87"/>
  <c r="K463" i="87"/>
  <c r="M463" i="87" s="1"/>
  <c r="I463" i="87"/>
  <c r="H463" i="87"/>
  <c r="K462" i="87"/>
  <c r="I462" i="87"/>
  <c r="H462" i="87"/>
  <c r="K461" i="87"/>
  <c r="L461" i="87" s="1"/>
  <c r="I461" i="87"/>
  <c r="M461" i="87" s="1"/>
  <c r="H461" i="87"/>
  <c r="K460" i="87"/>
  <c r="M460" i="87" s="1"/>
  <c r="I460" i="87"/>
  <c r="H460" i="87"/>
  <c r="K459" i="87"/>
  <c r="I459" i="87"/>
  <c r="H459" i="87"/>
  <c r="L459" i="87" s="1"/>
  <c r="K458" i="87"/>
  <c r="M458" i="87" s="1"/>
  <c r="I458" i="87"/>
  <c r="H458" i="87"/>
  <c r="K457" i="87"/>
  <c r="M457" i="87" s="1"/>
  <c r="I457" i="87"/>
  <c r="H457" i="87"/>
  <c r="K456" i="87"/>
  <c r="I456" i="87"/>
  <c r="H456" i="87"/>
  <c r="K455" i="87"/>
  <c r="I455" i="87"/>
  <c r="H455" i="87"/>
  <c r="K454" i="87"/>
  <c r="I454" i="87"/>
  <c r="H454" i="87"/>
  <c r="K453" i="87"/>
  <c r="I453" i="87"/>
  <c r="H453" i="87"/>
  <c r="L453" i="87" s="1"/>
  <c r="K452" i="87"/>
  <c r="I452" i="87"/>
  <c r="H452" i="87"/>
  <c r="L451" i="87"/>
  <c r="K451" i="87"/>
  <c r="I451" i="87"/>
  <c r="M451" i="87" s="1"/>
  <c r="H451" i="87"/>
  <c r="M450" i="87"/>
  <c r="K450" i="87"/>
  <c r="L450" i="87" s="1"/>
  <c r="I450" i="87"/>
  <c r="H450" i="87"/>
  <c r="K449" i="87"/>
  <c r="I449" i="87"/>
  <c r="H449" i="87"/>
  <c r="K448" i="87"/>
  <c r="M448" i="87" s="1"/>
  <c r="I448" i="87"/>
  <c r="H448" i="87"/>
  <c r="K447" i="87"/>
  <c r="I447" i="87"/>
  <c r="H447" i="87"/>
  <c r="K446" i="87"/>
  <c r="I446" i="87"/>
  <c r="H446" i="87"/>
  <c r="K445" i="87"/>
  <c r="L445" i="87" s="1"/>
  <c r="I445" i="87"/>
  <c r="H445" i="87"/>
  <c r="K444" i="87"/>
  <c r="I444" i="87"/>
  <c r="H444" i="87"/>
  <c r="K443" i="87"/>
  <c r="M443" i="87" s="1"/>
  <c r="I443" i="87"/>
  <c r="H443" i="87"/>
  <c r="K442" i="87"/>
  <c r="M442" i="87" s="1"/>
  <c r="I442" i="87"/>
  <c r="H442" i="87"/>
  <c r="K441" i="87"/>
  <c r="I441" i="87"/>
  <c r="H441" i="87"/>
  <c r="K440" i="87"/>
  <c r="I440" i="87"/>
  <c r="H440" i="87"/>
  <c r="K439" i="87"/>
  <c r="I439" i="87"/>
  <c r="H439" i="87"/>
  <c r="K438" i="87"/>
  <c r="L438" i="87" s="1"/>
  <c r="I438" i="87"/>
  <c r="H438" i="87"/>
  <c r="K437" i="87"/>
  <c r="L437" i="87" s="1"/>
  <c r="I437" i="87"/>
  <c r="H437" i="87"/>
  <c r="K436" i="87"/>
  <c r="I436" i="87"/>
  <c r="M436" i="87" s="1"/>
  <c r="H436" i="87"/>
  <c r="L436" i="87" s="1"/>
  <c r="K435" i="87"/>
  <c r="M435" i="87" s="1"/>
  <c r="I435" i="87"/>
  <c r="H435" i="87"/>
  <c r="K434" i="87"/>
  <c r="I434" i="87"/>
  <c r="H434" i="87"/>
  <c r="K433" i="87"/>
  <c r="M433" i="87" s="1"/>
  <c r="I433" i="87"/>
  <c r="H433" i="87"/>
  <c r="K432" i="87"/>
  <c r="M432" i="87" s="1"/>
  <c r="I432" i="87"/>
  <c r="H432" i="87"/>
  <c r="K431" i="87"/>
  <c r="I431" i="87"/>
  <c r="H431" i="87"/>
  <c r="K430" i="87"/>
  <c r="I430" i="87"/>
  <c r="H430" i="87"/>
  <c r="K429" i="87"/>
  <c r="M429" i="87" s="1"/>
  <c r="I429" i="87"/>
  <c r="H429" i="87"/>
  <c r="K428" i="87"/>
  <c r="I428" i="87"/>
  <c r="H428" i="87"/>
  <c r="K427" i="87"/>
  <c r="M427" i="87" s="1"/>
  <c r="I427" i="87"/>
  <c r="H427" i="87"/>
  <c r="L426" i="87"/>
  <c r="K426" i="87"/>
  <c r="M426" i="87" s="1"/>
  <c r="I426" i="87"/>
  <c r="H426" i="87"/>
  <c r="K425" i="87"/>
  <c r="I425" i="87"/>
  <c r="H425" i="87"/>
  <c r="K424" i="87"/>
  <c r="I424" i="87"/>
  <c r="H424" i="87"/>
  <c r="K423" i="87"/>
  <c r="I423" i="87"/>
  <c r="H423" i="87"/>
  <c r="K422" i="87"/>
  <c r="M422" i="87" s="1"/>
  <c r="I422" i="87"/>
  <c r="H422" i="87"/>
  <c r="K421" i="87"/>
  <c r="I421" i="87"/>
  <c r="H421" i="87"/>
  <c r="L421" i="87" s="1"/>
  <c r="K420" i="87"/>
  <c r="I420" i="87"/>
  <c r="H420" i="87"/>
  <c r="M419" i="87"/>
  <c r="K419" i="87"/>
  <c r="L419" i="87" s="1"/>
  <c r="I419" i="87"/>
  <c r="H419" i="87"/>
  <c r="L418" i="87"/>
  <c r="K418" i="87"/>
  <c r="M418" i="87" s="1"/>
  <c r="I418" i="87"/>
  <c r="H418" i="87"/>
  <c r="K417" i="87"/>
  <c r="M417" i="87" s="1"/>
  <c r="I417" i="87"/>
  <c r="H417" i="87"/>
  <c r="K416" i="87"/>
  <c r="M416" i="87" s="1"/>
  <c r="I416" i="87"/>
  <c r="H416" i="87"/>
  <c r="L416" i="87" s="1"/>
  <c r="K415" i="87"/>
  <c r="I415" i="87"/>
  <c r="H415" i="87"/>
  <c r="K414" i="87"/>
  <c r="I414" i="87"/>
  <c r="H414" i="87"/>
  <c r="K413" i="87"/>
  <c r="I413" i="87"/>
  <c r="M413" i="87" s="1"/>
  <c r="H413" i="87"/>
  <c r="K412" i="87"/>
  <c r="M412" i="87" s="1"/>
  <c r="I412" i="87"/>
  <c r="H412" i="87"/>
  <c r="K411" i="87"/>
  <c r="I411" i="87"/>
  <c r="H411" i="87"/>
  <c r="K410" i="87"/>
  <c r="I410" i="87"/>
  <c r="H410" i="87"/>
  <c r="K409" i="87"/>
  <c r="M409" i="87" s="1"/>
  <c r="I409" i="87"/>
  <c r="H409" i="87"/>
  <c r="K408" i="87"/>
  <c r="M408" i="87" s="1"/>
  <c r="I408" i="87"/>
  <c r="H408" i="87"/>
  <c r="K407" i="87"/>
  <c r="L407" i="87" s="1"/>
  <c r="I407" i="87"/>
  <c r="H407" i="87"/>
  <c r="K406" i="87"/>
  <c r="I406" i="87"/>
  <c r="H406" i="87"/>
  <c r="K405" i="87"/>
  <c r="L405" i="87" s="1"/>
  <c r="I405" i="87"/>
  <c r="H405" i="87"/>
  <c r="K404" i="87"/>
  <c r="I404" i="87"/>
  <c r="H404" i="87"/>
  <c r="K403" i="87"/>
  <c r="I403" i="87"/>
  <c r="H403" i="87"/>
  <c r="K402" i="87"/>
  <c r="M402" i="87" s="1"/>
  <c r="I402" i="87"/>
  <c r="H402" i="87"/>
  <c r="K401" i="87"/>
  <c r="I401" i="87"/>
  <c r="H401" i="87"/>
  <c r="K400" i="87"/>
  <c r="I400" i="87"/>
  <c r="H400" i="87"/>
  <c r="K399" i="87"/>
  <c r="M399" i="87" s="1"/>
  <c r="I399" i="87"/>
  <c r="H399" i="87"/>
  <c r="K398" i="87"/>
  <c r="M398" i="87" s="1"/>
  <c r="I398" i="87"/>
  <c r="H398" i="87"/>
  <c r="M397" i="87"/>
  <c r="K397" i="87"/>
  <c r="L397" i="87" s="1"/>
  <c r="I397" i="87"/>
  <c r="H397" i="87"/>
  <c r="K396" i="87"/>
  <c r="I396" i="87"/>
  <c r="H396" i="87"/>
  <c r="K395" i="87"/>
  <c r="M395" i="87" s="1"/>
  <c r="I395" i="87"/>
  <c r="H395" i="87"/>
  <c r="M394" i="87"/>
  <c r="K394" i="87"/>
  <c r="L394" i="87" s="1"/>
  <c r="I394" i="87"/>
  <c r="H394" i="87"/>
  <c r="K393" i="87"/>
  <c r="I393" i="87"/>
  <c r="H393" i="87"/>
  <c r="K392" i="87"/>
  <c r="I392" i="87"/>
  <c r="H392" i="87"/>
  <c r="K391" i="87"/>
  <c r="M391" i="87" s="1"/>
  <c r="I391" i="87"/>
  <c r="H391" i="87"/>
  <c r="K390" i="87"/>
  <c r="I390" i="87"/>
  <c r="H390" i="87"/>
  <c r="K389" i="87"/>
  <c r="M389" i="87" s="1"/>
  <c r="I389" i="87"/>
  <c r="H389" i="87"/>
  <c r="K388" i="87"/>
  <c r="I388" i="87"/>
  <c r="H388" i="87"/>
  <c r="K387" i="87"/>
  <c r="L387" i="87" s="1"/>
  <c r="I387" i="87"/>
  <c r="M387" i="87" s="1"/>
  <c r="H387" i="87"/>
  <c r="K386" i="87"/>
  <c r="M386" i="87" s="1"/>
  <c r="I386" i="87"/>
  <c r="H386" i="87"/>
  <c r="L386" i="87" s="1"/>
  <c r="K385" i="87"/>
  <c r="M385" i="87" s="1"/>
  <c r="I385" i="87"/>
  <c r="H385" i="87"/>
  <c r="L385" i="87" s="1"/>
  <c r="K384" i="87"/>
  <c r="M384" i="87" s="1"/>
  <c r="I384" i="87"/>
  <c r="H384" i="87"/>
  <c r="K383" i="87"/>
  <c r="I383" i="87"/>
  <c r="H383" i="87"/>
  <c r="K382" i="87"/>
  <c r="I382" i="87"/>
  <c r="H382" i="87"/>
  <c r="K381" i="87"/>
  <c r="I381" i="87"/>
  <c r="M381" i="87" s="1"/>
  <c r="H381" i="87"/>
  <c r="K380" i="87"/>
  <c r="M380" i="87" s="1"/>
  <c r="I380" i="87"/>
  <c r="H380" i="87"/>
  <c r="K379" i="87"/>
  <c r="I379" i="87"/>
  <c r="H379" i="87"/>
  <c r="K378" i="87"/>
  <c r="I378" i="87"/>
  <c r="H378" i="87"/>
  <c r="K377" i="87"/>
  <c r="M377" i="87" s="1"/>
  <c r="I377" i="87"/>
  <c r="H377" i="87"/>
  <c r="K376" i="87"/>
  <c r="M376" i="87" s="1"/>
  <c r="I376" i="87"/>
  <c r="H376" i="87"/>
  <c r="K375" i="87"/>
  <c r="I375" i="87"/>
  <c r="H375" i="87"/>
  <c r="M374" i="87"/>
  <c r="K374" i="87"/>
  <c r="L374" i="87" s="1"/>
  <c r="I374" i="87"/>
  <c r="H374" i="87"/>
  <c r="K373" i="87"/>
  <c r="L373" i="87" s="1"/>
  <c r="I373" i="87"/>
  <c r="H373" i="87"/>
  <c r="K372" i="87"/>
  <c r="I372" i="87"/>
  <c r="M372" i="87" s="1"/>
  <c r="H372" i="87"/>
  <c r="K371" i="87"/>
  <c r="M371" i="87" s="1"/>
  <c r="I371" i="87"/>
  <c r="H371" i="87"/>
  <c r="K370" i="87"/>
  <c r="I370" i="87"/>
  <c r="H370" i="87"/>
  <c r="K369" i="87"/>
  <c r="L369" i="87" s="1"/>
  <c r="I369" i="87"/>
  <c r="H369" i="87"/>
  <c r="K368" i="87"/>
  <c r="I368" i="87"/>
  <c r="H368" i="87"/>
  <c r="K367" i="87"/>
  <c r="M367" i="87" s="1"/>
  <c r="I367" i="87"/>
  <c r="H367" i="87"/>
  <c r="L366" i="87"/>
  <c r="K366" i="87"/>
  <c r="I366" i="87"/>
  <c r="H366" i="87"/>
  <c r="K365" i="87"/>
  <c r="M365" i="87" s="1"/>
  <c r="I365" i="87"/>
  <c r="H365" i="87"/>
  <c r="K364" i="87"/>
  <c r="I364" i="87"/>
  <c r="M364" i="87" s="1"/>
  <c r="H364" i="87"/>
  <c r="K363" i="87"/>
  <c r="I363" i="87"/>
  <c r="H363" i="87"/>
  <c r="L363" i="87" s="1"/>
  <c r="K362" i="87"/>
  <c r="M362" i="87" s="1"/>
  <c r="I362" i="87"/>
  <c r="H362" i="87"/>
  <c r="K361" i="87"/>
  <c r="I361" i="87"/>
  <c r="H361" i="87"/>
  <c r="K360" i="87"/>
  <c r="M360" i="87" s="1"/>
  <c r="I360" i="87"/>
  <c r="H360" i="87"/>
  <c r="K359" i="87"/>
  <c r="I359" i="87"/>
  <c r="H359" i="87"/>
  <c r="K358" i="87"/>
  <c r="I358" i="87"/>
  <c r="H358" i="87"/>
  <c r="L358" i="87" s="1"/>
  <c r="K357" i="87"/>
  <c r="M357" i="87" s="1"/>
  <c r="I357" i="87"/>
  <c r="H357" i="87"/>
  <c r="K356" i="87"/>
  <c r="I356" i="87"/>
  <c r="H356" i="87"/>
  <c r="K355" i="87"/>
  <c r="M355" i="87" s="1"/>
  <c r="I355" i="87"/>
  <c r="H355" i="87"/>
  <c r="M354" i="87"/>
  <c r="K354" i="87"/>
  <c r="L354" i="87" s="1"/>
  <c r="I354" i="87"/>
  <c r="H354" i="87"/>
  <c r="M353" i="87"/>
  <c r="K353" i="87"/>
  <c r="I353" i="87"/>
  <c r="H353" i="87"/>
  <c r="L353" i="87" s="1"/>
  <c r="K352" i="87"/>
  <c r="L352" i="87" s="1"/>
  <c r="I352" i="87"/>
  <c r="H352" i="87"/>
  <c r="K351" i="87"/>
  <c r="I351" i="87"/>
  <c r="H351" i="87"/>
  <c r="K350" i="87"/>
  <c r="M350" i="87" s="1"/>
  <c r="I350" i="87"/>
  <c r="H350" i="87"/>
  <c r="M349" i="87"/>
  <c r="K349" i="87"/>
  <c r="L349" i="87" s="1"/>
  <c r="I349" i="87"/>
  <c r="H349" i="87"/>
  <c r="K348" i="87"/>
  <c r="M348" i="87" s="1"/>
  <c r="I348" i="87"/>
  <c r="H348" i="87"/>
  <c r="K347" i="87"/>
  <c r="M347" i="87" s="1"/>
  <c r="I347" i="87"/>
  <c r="H347" i="87"/>
  <c r="K346" i="87"/>
  <c r="I346" i="87"/>
  <c r="H346" i="87"/>
  <c r="M345" i="87"/>
  <c r="K345" i="87"/>
  <c r="I345" i="87"/>
  <c r="H345" i="87"/>
  <c r="K344" i="87"/>
  <c r="M344" i="87" s="1"/>
  <c r="I344" i="87"/>
  <c r="H344" i="87"/>
  <c r="K343" i="87"/>
  <c r="L343" i="87" s="1"/>
  <c r="I343" i="87"/>
  <c r="H343" i="87"/>
  <c r="M342" i="87"/>
  <c r="K342" i="87"/>
  <c r="I342" i="87"/>
  <c r="H342" i="87"/>
  <c r="L342" i="87" s="1"/>
  <c r="K341" i="87"/>
  <c r="I341" i="87"/>
  <c r="M341" i="87" s="1"/>
  <c r="H341" i="87"/>
  <c r="K340" i="87"/>
  <c r="I340" i="87"/>
  <c r="M340" i="87" s="1"/>
  <c r="H340" i="87"/>
  <c r="K339" i="87"/>
  <c r="M339" i="87" s="1"/>
  <c r="I339" i="87"/>
  <c r="H339" i="87"/>
  <c r="K338" i="87"/>
  <c r="I338" i="87"/>
  <c r="H338" i="87"/>
  <c r="K337" i="87"/>
  <c r="I337" i="87"/>
  <c r="H337" i="87"/>
  <c r="K336" i="87"/>
  <c r="M336" i="87" s="1"/>
  <c r="I336" i="87"/>
  <c r="H336" i="87"/>
  <c r="K335" i="87"/>
  <c r="I335" i="87"/>
  <c r="H335" i="87"/>
  <c r="L334" i="87"/>
  <c r="K334" i="87"/>
  <c r="M334" i="87" s="1"/>
  <c r="I334" i="87"/>
  <c r="H334" i="87"/>
  <c r="M333" i="87"/>
  <c r="K333" i="87"/>
  <c r="L333" i="87" s="1"/>
  <c r="I333" i="87"/>
  <c r="H333" i="87"/>
  <c r="K332" i="87"/>
  <c r="I332" i="87"/>
  <c r="M332" i="87" s="1"/>
  <c r="H332" i="87"/>
  <c r="K331" i="87"/>
  <c r="M331" i="87" s="1"/>
  <c r="I331" i="87"/>
  <c r="H331" i="87"/>
  <c r="M330" i="87"/>
  <c r="K330" i="87"/>
  <c r="L330" i="87" s="1"/>
  <c r="I330" i="87"/>
  <c r="H330" i="87"/>
  <c r="K329" i="87"/>
  <c r="I329" i="87"/>
  <c r="H329" i="87"/>
  <c r="K328" i="87"/>
  <c r="I328" i="87"/>
  <c r="H328" i="87"/>
  <c r="L328" i="87" s="1"/>
  <c r="K327" i="87"/>
  <c r="M327" i="87" s="1"/>
  <c r="I327" i="87"/>
  <c r="H327" i="87"/>
  <c r="K326" i="87"/>
  <c r="M326" i="87" s="1"/>
  <c r="I326" i="87"/>
  <c r="H326" i="87"/>
  <c r="K325" i="87"/>
  <c r="M325" i="87" s="1"/>
  <c r="I325" i="87"/>
  <c r="H325" i="87"/>
  <c r="L325" i="87" s="1"/>
  <c r="K324" i="87"/>
  <c r="I324" i="87"/>
  <c r="H324" i="87"/>
  <c r="K323" i="87"/>
  <c r="L323" i="87" s="1"/>
  <c r="I323" i="87"/>
  <c r="H323" i="87"/>
  <c r="K322" i="87"/>
  <c r="M322" i="87" s="1"/>
  <c r="I322" i="87"/>
  <c r="H322" i="87"/>
  <c r="K321" i="87"/>
  <c r="I321" i="87"/>
  <c r="H321" i="87"/>
  <c r="M320" i="87"/>
  <c r="K320" i="87"/>
  <c r="I320" i="87"/>
  <c r="H320" i="87"/>
  <c r="K319" i="87"/>
  <c r="M319" i="87" s="1"/>
  <c r="I319" i="87"/>
  <c r="H319" i="87"/>
  <c r="K318" i="87"/>
  <c r="I318" i="87"/>
  <c r="H318" i="87"/>
  <c r="M317" i="87"/>
  <c r="K317" i="87"/>
  <c r="L317" i="87" s="1"/>
  <c r="I317" i="87"/>
  <c r="H317" i="87"/>
  <c r="K316" i="87"/>
  <c r="M316" i="87" s="1"/>
  <c r="I316" i="87"/>
  <c r="H316" i="87"/>
  <c r="K315" i="87"/>
  <c r="I315" i="87"/>
  <c r="H315" i="87"/>
  <c r="K314" i="87"/>
  <c r="M314" i="87" s="1"/>
  <c r="I314" i="87"/>
  <c r="H314" i="87"/>
  <c r="K313" i="87"/>
  <c r="L313" i="87" s="1"/>
  <c r="I313" i="87"/>
  <c r="H313" i="87"/>
  <c r="K312" i="87"/>
  <c r="M312" i="87" s="1"/>
  <c r="I312" i="87"/>
  <c r="H312" i="87"/>
  <c r="K311" i="87"/>
  <c r="I311" i="87"/>
  <c r="H311" i="87"/>
  <c r="K310" i="87"/>
  <c r="I310" i="87"/>
  <c r="H310" i="87"/>
  <c r="K309" i="87"/>
  <c r="L309" i="87" s="1"/>
  <c r="I309" i="87"/>
  <c r="H309" i="87"/>
  <c r="K308" i="87"/>
  <c r="I308" i="87"/>
  <c r="M308" i="87" s="1"/>
  <c r="H308" i="87"/>
  <c r="L308" i="87" s="1"/>
  <c r="K307" i="87"/>
  <c r="M307" i="87" s="1"/>
  <c r="I307" i="87"/>
  <c r="H307" i="87"/>
  <c r="K306" i="87"/>
  <c r="I306" i="87"/>
  <c r="H306" i="87"/>
  <c r="K305" i="87"/>
  <c r="I305" i="87"/>
  <c r="H305" i="87"/>
  <c r="K304" i="87"/>
  <c r="I304" i="87"/>
  <c r="H304" i="87"/>
  <c r="K303" i="87"/>
  <c r="I303" i="87"/>
  <c r="H303" i="87"/>
  <c r="L302" i="87"/>
  <c r="K302" i="87"/>
  <c r="I302" i="87"/>
  <c r="H302" i="87"/>
  <c r="M301" i="87"/>
  <c r="K301" i="87"/>
  <c r="I301" i="87"/>
  <c r="H301" i="87"/>
  <c r="L301" i="87" s="1"/>
  <c r="K300" i="87"/>
  <c r="M300" i="87" s="1"/>
  <c r="I300" i="87"/>
  <c r="H300" i="87"/>
  <c r="K299" i="87"/>
  <c r="I299" i="87"/>
  <c r="H299" i="87"/>
  <c r="M298" i="87"/>
  <c r="K298" i="87"/>
  <c r="I298" i="87"/>
  <c r="H298" i="87"/>
  <c r="L298" i="87" s="1"/>
  <c r="K297" i="87"/>
  <c r="I297" i="87"/>
  <c r="H297" i="87"/>
  <c r="K296" i="87"/>
  <c r="I296" i="87"/>
  <c r="H296" i="87"/>
  <c r="L296" i="87" s="1"/>
  <c r="K295" i="87"/>
  <c r="I295" i="87"/>
  <c r="H295" i="87"/>
  <c r="K294" i="87"/>
  <c r="M294" i="87" s="1"/>
  <c r="I294" i="87"/>
  <c r="H294" i="87"/>
  <c r="K293" i="87"/>
  <c r="I293" i="87"/>
  <c r="H293" i="87"/>
  <c r="K292" i="87"/>
  <c r="M292" i="87" s="1"/>
  <c r="I292" i="87"/>
  <c r="H292" i="87"/>
  <c r="K291" i="87"/>
  <c r="M291" i="87" s="1"/>
  <c r="I291" i="87"/>
  <c r="H291" i="87"/>
  <c r="L290" i="87"/>
  <c r="K290" i="87"/>
  <c r="I290" i="87"/>
  <c r="M290" i="87" s="1"/>
  <c r="H290" i="87"/>
  <c r="K289" i="87"/>
  <c r="I289" i="87"/>
  <c r="M289" i="87" s="1"/>
  <c r="H289" i="87"/>
  <c r="M288" i="87"/>
  <c r="K288" i="87"/>
  <c r="I288" i="87"/>
  <c r="H288" i="87"/>
  <c r="K287" i="87"/>
  <c r="M287" i="87" s="1"/>
  <c r="I287" i="87"/>
  <c r="H287" i="87"/>
  <c r="K286" i="87"/>
  <c r="I286" i="87"/>
  <c r="H286" i="87"/>
  <c r="K285" i="87"/>
  <c r="L285" i="87" s="1"/>
  <c r="I285" i="87"/>
  <c r="H285" i="87"/>
  <c r="K284" i="87"/>
  <c r="I284" i="87"/>
  <c r="H284" i="87"/>
  <c r="K283" i="87"/>
  <c r="I283" i="87"/>
  <c r="H283" i="87"/>
  <c r="K282" i="87"/>
  <c r="M282" i="87" s="1"/>
  <c r="I282" i="87"/>
  <c r="H282" i="87"/>
  <c r="K281" i="87"/>
  <c r="M281" i="87" s="1"/>
  <c r="I281" i="87"/>
  <c r="H281" i="87"/>
  <c r="L281" i="87" s="1"/>
  <c r="K280" i="87"/>
  <c r="M280" i="87" s="1"/>
  <c r="I280" i="87"/>
  <c r="H280" i="87"/>
  <c r="K279" i="87"/>
  <c r="L279" i="87" s="1"/>
  <c r="I279" i="87"/>
  <c r="H279" i="87"/>
  <c r="K278" i="87"/>
  <c r="M278" i="87" s="1"/>
  <c r="I278" i="87"/>
  <c r="H278" i="87"/>
  <c r="L278" i="87" s="1"/>
  <c r="K277" i="87"/>
  <c r="L277" i="87" s="1"/>
  <c r="I277" i="87"/>
  <c r="H277" i="87"/>
  <c r="K276" i="87"/>
  <c r="I276" i="87"/>
  <c r="H276" i="87"/>
  <c r="K275" i="87"/>
  <c r="I275" i="87"/>
  <c r="H275" i="87"/>
  <c r="K274" i="87"/>
  <c r="M274" i="87" s="1"/>
  <c r="I274" i="87"/>
  <c r="H274" i="87"/>
  <c r="K273" i="87"/>
  <c r="I273" i="87"/>
  <c r="H273" i="87"/>
  <c r="K272" i="87"/>
  <c r="I272" i="87"/>
  <c r="H272" i="87"/>
  <c r="K271" i="87"/>
  <c r="M271" i="87" s="1"/>
  <c r="I271" i="87"/>
  <c r="H271" i="87"/>
  <c r="K270" i="87"/>
  <c r="M270" i="87" s="1"/>
  <c r="I270" i="87"/>
  <c r="H270" i="87"/>
  <c r="L270" i="87" s="1"/>
  <c r="K269" i="87"/>
  <c r="I269" i="87"/>
  <c r="M269" i="87" s="1"/>
  <c r="H269" i="87"/>
  <c r="L269" i="87" s="1"/>
  <c r="K268" i="87"/>
  <c r="M268" i="87" s="1"/>
  <c r="I268" i="87"/>
  <c r="H268" i="87"/>
  <c r="K267" i="87"/>
  <c r="I267" i="87"/>
  <c r="H267" i="87"/>
  <c r="L267" i="87" s="1"/>
  <c r="L266" i="87"/>
  <c r="K266" i="87"/>
  <c r="I266" i="87"/>
  <c r="M266" i="87" s="1"/>
  <c r="H266" i="87"/>
  <c r="K265" i="87"/>
  <c r="L265" i="87" s="1"/>
  <c r="I265" i="87"/>
  <c r="H265" i="87"/>
  <c r="K264" i="87"/>
  <c r="I264" i="87"/>
  <c r="H264" i="87"/>
  <c r="K263" i="87"/>
  <c r="I263" i="87"/>
  <c r="H263" i="87"/>
  <c r="L262" i="87"/>
  <c r="K262" i="87"/>
  <c r="I262" i="87"/>
  <c r="H262" i="87"/>
  <c r="K261" i="87"/>
  <c r="M261" i="87" s="1"/>
  <c r="I261" i="87"/>
  <c r="H261" i="87"/>
  <c r="L261" i="87" s="1"/>
  <c r="K260" i="87"/>
  <c r="I260" i="87"/>
  <c r="H260" i="87"/>
  <c r="K259" i="87"/>
  <c r="L259" i="87" s="1"/>
  <c r="I259" i="87"/>
  <c r="H259" i="87"/>
  <c r="K258" i="87"/>
  <c r="M258" i="87" s="1"/>
  <c r="I258" i="87"/>
  <c r="H258" i="87"/>
  <c r="K257" i="87"/>
  <c r="I257" i="87"/>
  <c r="H257" i="87"/>
  <c r="M256" i="87"/>
  <c r="K256" i="87"/>
  <c r="I256" i="87"/>
  <c r="H256" i="87"/>
  <c r="K255" i="87"/>
  <c r="M255" i="87" s="1"/>
  <c r="I255" i="87"/>
  <c r="H255" i="87"/>
  <c r="K254" i="87"/>
  <c r="I254" i="87"/>
  <c r="H254" i="87"/>
  <c r="M253" i="87"/>
  <c r="K253" i="87"/>
  <c r="L253" i="87" s="1"/>
  <c r="I253" i="87"/>
  <c r="H253" i="87"/>
  <c r="K252" i="87"/>
  <c r="M252" i="87" s="1"/>
  <c r="I252" i="87"/>
  <c r="H252" i="87"/>
  <c r="K251" i="87"/>
  <c r="I251" i="87"/>
  <c r="H251" i="87"/>
  <c r="K250" i="87"/>
  <c r="I250" i="87"/>
  <c r="H250" i="87"/>
  <c r="K249" i="87"/>
  <c r="M249" i="87" s="1"/>
  <c r="I249" i="87"/>
  <c r="H249" i="87"/>
  <c r="K248" i="87"/>
  <c r="M248" i="87" s="1"/>
  <c r="I248" i="87"/>
  <c r="H248" i="87"/>
  <c r="K247" i="87"/>
  <c r="I247" i="87"/>
  <c r="H247" i="87"/>
  <c r="K246" i="87"/>
  <c r="I246" i="87"/>
  <c r="H246" i="87"/>
  <c r="K245" i="87"/>
  <c r="L245" i="87" s="1"/>
  <c r="I245" i="87"/>
  <c r="H245" i="87"/>
  <c r="K244" i="87"/>
  <c r="I244" i="87"/>
  <c r="M244" i="87" s="1"/>
  <c r="H244" i="87"/>
  <c r="L244" i="87" s="1"/>
  <c r="K243" i="87"/>
  <c r="M243" i="87" s="1"/>
  <c r="I243" i="87"/>
  <c r="H243" i="87"/>
  <c r="K242" i="87"/>
  <c r="I242" i="87"/>
  <c r="H242" i="87"/>
  <c r="K241" i="87"/>
  <c r="I241" i="87"/>
  <c r="H241" i="87"/>
  <c r="K240" i="87"/>
  <c r="I240" i="87"/>
  <c r="H240" i="87"/>
  <c r="K239" i="87"/>
  <c r="I239" i="87"/>
  <c r="H239" i="87"/>
  <c r="L238" i="87"/>
  <c r="K238" i="87"/>
  <c r="I238" i="87"/>
  <c r="H238" i="87"/>
  <c r="M237" i="87"/>
  <c r="K237" i="87"/>
  <c r="I237" i="87"/>
  <c r="H237" i="87"/>
  <c r="L237" i="87" s="1"/>
  <c r="K236" i="87"/>
  <c r="M236" i="87" s="1"/>
  <c r="I236" i="87"/>
  <c r="H236" i="87"/>
  <c r="K235" i="87"/>
  <c r="I235" i="87"/>
  <c r="H235" i="87"/>
  <c r="M234" i="87"/>
  <c r="K234" i="87"/>
  <c r="I234" i="87"/>
  <c r="H234" i="87"/>
  <c r="L234" i="87" s="1"/>
  <c r="K233" i="87"/>
  <c r="I233" i="87"/>
  <c r="H233" i="87"/>
  <c r="K232" i="87"/>
  <c r="I232" i="87"/>
  <c r="H232" i="87"/>
  <c r="L232" i="87" s="1"/>
  <c r="K231" i="87"/>
  <c r="I231" i="87"/>
  <c r="H231" i="87"/>
  <c r="K230" i="87"/>
  <c r="M230" i="87" s="1"/>
  <c r="I230" i="87"/>
  <c r="H230" i="87"/>
  <c r="K229" i="87"/>
  <c r="I229" i="87"/>
  <c r="H229" i="87"/>
  <c r="K228" i="87"/>
  <c r="L228" i="87" s="1"/>
  <c r="I228" i="87"/>
  <c r="H228" i="87"/>
  <c r="K227" i="87"/>
  <c r="M227" i="87" s="1"/>
  <c r="I227" i="87"/>
  <c r="H227" i="87"/>
  <c r="L226" i="87"/>
  <c r="K226" i="87"/>
  <c r="I226" i="87"/>
  <c r="M226" i="87" s="1"/>
  <c r="H226" i="87"/>
  <c r="K225" i="87"/>
  <c r="I225" i="87"/>
  <c r="M225" i="87" s="1"/>
  <c r="H225" i="87"/>
  <c r="M224" i="87"/>
  <c r="K224" i="87"/>
  <c r="I224" i="87"/>
  <c r="H224" i="87"/>
  <c r="L224" i="87" s="1"/>
  <c r="K223" i="87"/>
  <c r="I223" i="87"/>
  <c r="H223" i="87"/>
  <c r="K222" i="87"/>
  <c r="I222" i="87"/>
  <c r="H222" i="87"/>
  <c r="K221" i="87"/>
  <c r="L221" i="87" s="1"/>
  <c r="I221" i="87"/>
  <c r="H221" i="87"/>
  <c r="K220" i="87"/>
  <c r="I220" i="87"/>
  <c r="H220" i="87"/>
  <c r="K219" i="87"/>
  <c r="I219" i="87"/>
  <c r="H219" i="87"/>
  <c r="K218" i="87"/>
  <c r="M218" i="87" s="1"/>
  <c r="I218" i="87"/>
  <c r="H218" i="87"/>
  <c r="K217" i="87"/>
  <c r="I217" i="87"/>
  <c r="H217" i="87"/>
  <c r="K216" i="87"/>
  <c r="M216" i="87" s="1"/>
  <c r="I216" i="87"/>
  <c r="H216" i="87"/>
  <c r="K215" i="87"/>
  <c r="M215" i="87" s="1"/>
  <c r="I215" i="87"/>
  <c r="H215" i="87"/>
  <c r="K214" i="87"/>
  <c r="I214" i="87"/>
  <c r="H214" i="87"/>
  <c r="K213" i="87"/>
  <c r="L213" i="87" s="1"/>
  <c r="I213" i="87"/>
  <c r="H213" i="87"/>
  <c r="K212" i="87"/>
  <c r="I212" i="87"/>
  <c r="H212" i="87"/>
  <c r="K211" i="87"/>
  <c r="I211" i="87"/>
  <c r="H211" i="87"/>
  <c r="K210" i="87"/>
  <c r="M210" i="87" s="1"/>
  <c r="I210" i="87"/>
  <c r="H210" i="87"/>
  <c r="K209" i="87"/>
  <c r="I209" i="87"/>
  <c r="H209" i="87"/>
  <c r="K208" i="87"/>
  <c r="I208" i="87"/>
  <c r="H208" i="87"/>
  <c r="K207" i="87"/>
  <c r="M207" i="87" s="1"/>
  <c r="I207" i="87"/>
  <c r="H207" i="87"/>
  <c r="K206" i="87"/>
  <c r="M206" i="87" s="1"/>
  <c r="I206" i="87"/>
  <c r="H206" i="87"/>
  <c r="L206" i="87" s="1"/>
  <c r="K205" i="87"/>
  <c r="I205" i="87"/>
  <c r="M205" i="87" s="1"/>
  <c r="H205" i="87"/>
  <c r="L205" i="87" s="1"/>
  <c r="K204" i="87"/>
  <c r="I204" i="87"/>
  <c r="H204" i="87"/>
  <c r="K203" i="87"/>
  <c r="I203" i="87"/>
  <c r="H203" i="87"/>
  <c r="L202" i="87"/>
  <c r="K202" i="87"/>
  <c r="I202" i="87"/>
  <c r="M202" i="87" s="1"/>
  <c r="H202" i="87"/>
  <c r="K201" i="87"/>
  <c r="M201" i="87" s="1"/>
  <c r="I201" i="87"/>
  <c r="H201" i="87"/>
  <c r="K200" i="87"/>
  <c r="I200" i="87"/>
  <c r="H200" i="87"/>
  <c r="K199" i="87"/>
  <c r="I199" i="87"/>
  <c r="H199" i="87"/>
  <c r="L198" i="87"/>
  <c r="K198" i="87"/>
  <c r="I198" i="87"/>
  <c r="H198" i="87"/>
  <c r="K197" i="87"/>
  <c r="M197" i="87" s="1"/>
  <c r="I197" i="87"/>
  <c r="H197" i="87"/>
  <c r="K196" i="87"/>
  <c r="I196" i="87"/>
  <c r="H196" i="87"/>
  <c r="K195" i="87"/>
  <c r="L195" i="87" s="1"/>
  <c r="I195" i="87"/>
  <c r="H195" i="87"/>
  <c r="K194" i="87"/>
  <c r="M194" i="87" s="1"/>
  <c r="I194" i="87"/>
  <c r="H194" i="87"/>
  <c r="K193" i="87"/>
  <c r="I193" i="87"/>
  <c r="H193" i="87"/>
  <c r="M192" i="87"/>
  <c r="K192" i="87"/>
  <c r="I192" i="87"/>
  <c r="H192" i="87"/>
  <c r="L192" i="87" s="1"/>
  <c r="K191" i="87"/>
  <c r="M191" i="87" s="1"/>
  <c r="I191" i="87"/>
  <c r="H191" i="87"/>
  <c r="K190" i="87"/>
  <c r="I190" i="87"/>
  <c r="H190" i="87"/>
  <c r="M189" i="87"/>
  <c r="K189" i="87"/>
  <c r="L189" i="87" s="1"/>
  <c r="I189" i="87"/>
  <c r="H189" i="87"/>
  <c r="K188" i="87"/>
  <c r="M188" i="87" s="1"/>
  <c r="I188" i="87"/>
  <c r="H188" i="87"/>
  <c r="K187" i="87"/>
  <c r="I187" i="87"/>
  <c r="H187" i="87"/>
  <c r="K186" i="87"/>
  <c r="I186" i="87"/>
  <c r="H186" i="87"/>
  <c r="K185" i="87"/>
  <c r="L185" i="87" s="1"/>
  <c r="I185" i="87"/>
  <c r="H185" i="87"/>
  <c r="K184" i="87"/>
  <c r="M184" i="87" s="1"/>
  <c r="I184" i="87"/>
  <c r="H184" i="87"/>
  <c r="K183" i="87"/>
  <c r="I183" i="87"/>
  <c r="H183" i="87"/>
  <c r="K182" i="87"/>
  <c r="I182" i="87"/>
  <c r="H182" i="87"/>
  <c r="K181" i="87"/>
  <c r="I181" i="87"/>
  <c r="H181" i="87"/>
  <c r="K180" i="87"/>
  <c r="I180" i="87"/>
  <c r="M180" i="87" s="1"/>
  <c r="H180" i="87"/>
  <c r="L180" i="87" s="1"/>
  <c r="K179" i="87"/>
  <c r="M179" i="87" s="1"/>
  <c r="I179" i="87"/>
  <c r="H179" i="87"/>
  <c r="K178" i="87"/>
  <c r="I178" i="87"/>
  <c r="H178" i="87"/>
  <c r="K177" i="87"/>
  <c r="I177" i="87"/>
  <c r="H177" i="87"/>
  <c r="K176" i="87"/>
  <c r="I176" i="87"/>
  <c r="H176" i="87"/>
  <c r="K175" i="87"/>
  <c r="I175" i="87"/>
  <c r="H175" i="87"/>
  <c r="L174" i="87"/>
  <c r="K174" i="87"/>
  <c r="I174" i="87"/>
  <c r="H174" i="87"/>
  <c r="M173" i="87"/>
  <c r="K173" i="87"/>
  <c r="I173" i="87"/>
  <c r="H173" i="87"/>
  <c r="L173" i="87" s="1"/>
  <c r="K172" i="87"/>
  <c r="M172" i="87" s="1"/>
  <c r="I172" i="87"/>
  <c r="H172" i="87"/>
  <c r="K171" i="87"/>
  <c r="I171" i="87"/>
  <c r="H171" i="87"/>
  <c r="M170" i="87"/>
  <c r="K170" i="87"/>
  <c r="I170" i="87"/>
  <c r="H170" i="87"/>
  <c r="L170" i="87" s="1"/>
  <c r="K169" i="87"/>
  <c r="L169" i="87" s="1"/>
  <c r="I169" i="87"/>
  <c r="M169" i="87" s="1"/>
  <c r="H169" i="87"/>
  <c r="K168" i="87"/>
  <c r="I168" i="87"/>
  <c r="H168" i="87"/>
  <c r="K167" i="87"/>
  <c r="I167" i="87"/>
  <c r="H167" i="87"/>
  <c r="K166" i="87"/>
  <c r="M166" i="87" s="1"/>
  <c r="I166" i="87"/>
  <c r="H166" i="87"/>
  <c r="K165" i="87"/>
  <c r="I165" i="87"/>
  <c r="H165" i="87"/>
  <c r="K164" i="87"/>
  <c r="M164" i="87" s="1"/>
  <c r="I164" i="87"/>
  <c r="H164" i="87"/>
  <c r="K163" i="87"/>
  <c r="M163" i="87" s="1"/>
  <c r="I163" i="87"/>
  <c r="H163" i="87"/>
  <c r="K162" i="87"/>
  <c r="I162" i="87"/>
  <c r="M162" i="87" s="1"/>
  <c r="H162" i="87"/>
  <c r="L162" i="87" s="1"/>
  <c r="K161" i="87"/>
  <c r="I161" i="87"/>
  <c r="M161" i="87" s="1"/>
  <c r="H161" i="87"/>
  <c r="L161" i="87" s="1"/>
  <c r="M160" i="87"/>
  <c r="K160" i="87"/>
  <c r="I160" i="87"/>
  <c r="H160" i="87"/>
  <c r="L160" i="87" s="1"/>
  <c r="K159" i="87"/>
  <c r="I159" i="87"/>
  <c r="H159" i="87"/>
  <c r="K158" i="87"/>
  <c r="I158" i="87"/>
  <c r="H158" i="87"/>
  <c r="K157" i="87"/>
  <c r="L157" i="87" s="1"/>
  <c r="I157" i="87"/>
  <c r="H157" i="87"/>
  <c r="K156" i="87"/>
  <c r="I156" i="87"/>
  <c r="H156" i="87"/>
  <c r="K155" i="87"/>
  <c r="I155" i="87"/>
  <c r="H155" i="87"/>
  <c r="K154" i="87"/>
  <c r="M154" i="87" s="1"/>
  <c r="I154" i="87"/>
  <c r="H154" i="87"/>
  <c r="K153" i="87"/>
  <c r="I153" i="87"/>
  <c r="H153" i="87"/>
  <c r="K152" i="87"/>
  <c r="M152" i="87" s="1"/>
  <c r="I152" i="87"/>
  <c r="H152" i="87"/>
  <c r="K151" i="87"/>
  <c r="L151" i="87" s="1"/>
  <c r="I151" i="87"/>
  <c r="H151" i="87"/>
  <c r="K150" i="87"/>
  <c r="M150" i="87" s="1"/>
  <c r="I150" i="87"/>
  <c r="H150" i="87"/>
  <c r="L150" i="87" s="1"/>
  <c r="K149" i="87"/>
  <c r="M149" i="87" s="1"/>
  <c r="I149" i="87"/>
  <c r="H149" i="87"/>
  <c r="K148" i="87"/>
  <c r="I148" i="87"/>
  <c r="H148" i="87"/>
  <c r="K147" i="87"/>
  <c r="I147" i="87"/>
  <c r="H147" i="87"/>
  <c r="K146" i="87"/>
  <c r="M146" i="87" s="1"/>
  <c r="I146" i="87"/>
  <c r="H146" i="87"/>
  <c r="K145" i="87"/>
  <c r="I145" i="87"/>
  <c r="H145" i="87"/>
  <c r="K144" i="87"/>
  <c r="I144" i="87"/>
  <c r="H144" i="87"/>
  <c r="K143" i="87"/>
  <c r="M143" i="87" s="1"/>
  <c r="I143" i="87"/>
  <c r="H143" i="87"/>
  <c r="K142" i="87"/>
  <c r="M142" i="87" s="1"/>
  <c r="I142" i="87"/>
  <c r="H142" i="87"/>
  <c r="L142" i="87" s="1"/>
  <c r="K141" i="87"/>
  <c r="I141" i="87"/>
  <c r="M141" i="87" s="1"/>
  <c r="H141" i="87"/>
  <c r="L141" i="87" s="1"/>
  <c r="K140" i="87"/>
  <c r="I140" i="87"/>
  <c r="H140" i="87"/>
  <c r="K139" i="87"/>
  <c r="I139" i="87"/>
  <c r="H139" i="87"/>
  <c r="L139" i="87" s="1"/>
  <c r="L138" i="87"/>
  <c r="K138" i="87"/>
  <c r="M138" i="87" s="1"/>
  <c r="I138" i="87"/>
  <c r="H138" i="87"/>
  <c r="K137" i="87"/>
  <c r="L137" i="87" s="1"/>
  <c r="I137" i="87"/>
  <c r="H137" i="87"/>
  <c r="K136" i="87"/>
  <c r="I136" i="87"/>
  <c r="H136" i="87"/>
  <c r="K135" i="87"/>
  <c r="I135" i="87"/>
  <c r="H135" i="87"/>
  <c r="K134" i="87"/>
  <c r="M134" i="87" s="1"/>
  <c r="I134" i="87"/>
  <c r="H134" i="87"/>
  <c r="K133" i="87"/>
  <c r="I133" i="87"/>
  <c r="H133" i="87"/>
  <c r="K132" i="87"/>
  <c r="M132" i="87" s="1"/>
  <c r="I132" i="87"/>
  <c r="H132" i="87"/>
  <c r="K131" i="87"/>
  <c r="L131" i="87" s="1"/>
  <c r="I131" i="87"/>
  <c r="H131" i="87"/>
  <c r="L130" i="87"/>
  <c r="K130" i="87"/>
  <c r="I130" i="87"/>
  <c r="M130" i="87" s="1"/>
  <c r="H130" i="87"/>
  <c r="K129" i="87"/>
  <c r="I129" i="87"/>
  <c r="M129" i="87" s="1"/>
  <c r="H129" i="87"/>
  <c r="L129" i="87" s="1"/>
  <c r="K128" i="87"/>
  <c r="I128" i="87"/>
  <c r="H128" i="87"/>
  <c r="K127" i="87"/>
  <c r="I127" i="87"/>
  <c r="H127" i="87"/>
  <c r="K126" i="87"/>
  <c r="M126" i="87" s="1"/>
  <c r="I126" i="87"/>
  <c r="H126" i="87"/>
  <c r="M125" i="87"/>
  <c r="K125" i="87"/>
  <c r="I125" i="87"/>
  <c r="H125" i="87"/>
  <c r="K124" i="87"/>
  <c r="I124" i="87"/>
  <c r="H124" i="87"/>
  <c r="K123" i="87"/>
  <c r="I123" i="87"/>
  <c r="H123" i="87"/>
  <c r="K122" i="87"/>
  <c r="I122" i="87"/>
  <c r="H122" i="87"/>
  <c r="K121" i="87"/>
  <c r="L121" i="87" s="1"/>
  <c r="I121" i="87"/>
  <c r="H121" i="87"/>
  <c r="K120" i="87"/>
  <c r="I120" i="87"/>
  <c r="H120" i="87"/>
  <c r="K119" i="87"/>
  <c r="L119" i="87" s="1"/>
  <c r="I119" i="87"/>
  <c r="H119" i="87"/>
  <c r="K118" i="87"/>
  <c r="L118" i="87" s="1"/>
  <c r="I118" i="87"/>
  <c r="H118" i="87"/>
  <c r="K117" i="87"/>
  <c r="L117" i="87" s="1"/>
  <c r="I117" i="87"/>
  <c r="M117" i="87" s="1"/>
  <c r="H117" i="87"/>
  <c r="K116" i="87"/>
  <c r="I116" i="87"/>
  <c r="H116" i="87"/>
  <c r="K115" i="87"/>
  <c r="I115" i="87"/>
  <c r="H115" i="87"/>
  <c r="K114" i="87"/>
  <c r="M114" i="87" s="1"/>
  <c r="I114" i="87"/>
  <c r="H114" i="87"/>
  <c r="K113" i="87"/>
  <c r="I113" i="87"/>
  <c r="H113" i="87"/>
  <c r="K112" i="87"/>
  <c r="M112" i="87" s="1"/>
  <c r="I112" i="87"/>
  <c r="H112" i="87"/>
  <c r="K111" i="87"/>
  <c r="M111" i="87" s="1"/>
  <c r="I111" i="87"/>
  <c r="H111" i="87"/>
  <c r="K110" i="87"/>
  <c r="M110" i="87" s="1"/>
  <c r="I110" i="87"/>
  <c r="H110" i="87"/>
  <c r="K109" i="87"/>
  <c r="L109" i="87" s="1"/>
  <c r="I109" i="87"/>
  <c r="M109" i="87" s="1"/>
  <c r="H109" i="87"/>
  <c r="K108" i="87"/>
  <c r="I108" i="87"/>
  <c r="H108" i="87"/>
  <c r="K107" i="87"/>
  <c r="M107" i="87" s="1"/>
  <c r="I107" i="87"/>
  <c r="H107" i="87"/>
  <c r="L107" i="87" s="1"/>
  <c r="L106" i="87"/>
  <c r="K106" i="87"/>
  <c r="I106" i="87"/>
  <c r="M106" i="87" s="1"/>
  <c r="H106" i="87"/>
  <c r="K105" i="87"/>
  <c r="M105" i="87" s="1"/>
  <c r="I105" i="87"/>
  <c r="H105" i="87"/>
  <c r="K104" i="87"/>
  <c r="I104" i="87"/>
  <c r="M104" i="87" s="1"/>
  <c r="H104" i="87"/>
  <c r="K103" i="87"/>
  <c r="I103" i="87"/>
  <c r="H103" i="87"/>
  <c r="M102" i="87"/>
  <c r="K102" i="87"/>
  <c r="L102" i="87" s="1"/>
  <c r="I102" i="87"/>
  <c r="H102" i="87"/>
  <c r="K101" i="87"/>
  <c r="I101" i="87"/>
  <c r="H101" i="87"/>
  <c r="K100" i="87"/>
  <c r="I100" i="87"/>
  <c r="H100" i="87"/>
  <c r="M99" i="87"/>
  <c r="K99" i="87"/>
  <c r="L99" i="87" s="1"/>
  <c r="I99" i="87"/>
  <c r="H99" i="87"/>
  <c r="L98" i="87"/>
  <c r="K98" i="87"/>
  <c r="M98" i="87" s="1"/>
  <c r="I98" i="87"/>
  <c r="H98" i="87"/>
  <c r="M97" i="87"/>
  <c r="K97" i="87"/>
  <c r="I97" i="87"/>
  <c r="H97" i="87"/>
  <c r="K96" i="87"/>
  <c r="I96" i="87"/>
  <c r="H96" i="87"/>
  <c r="K95" i="87"/>
  <c r="M95" i="87" s="1"/>
  <c r="I95" i="87"/>
  <c r="H95" i="87"/>
  <c r="K94" i="87"/>
  <c r="M94" i="87" s="1"/>
  <c r="I94" i="87"/>
  <c r="H94" i="87"/>
  <c r="K93" i="87"/>
  <c r="I93" i="87"/>
  <c r="H93" i="87"/>
  <c r="K92" i="87"/>
  <c r="M92" i="87" s="1"/>
  <c r="I92" i="87"/>
  <c r="H92" i="87"/>
  <c r="K91" i="87"/>
  <c r="I91" i="87"/>
  <c r="H91" i="87"/>
  <c r="K90" i="87"/>
  <c r="M90" i="87" s="1"/>
  <c r="I90" i="87"/>
  <c r="H90" i="87"/>
  <c r="K89" i="87"/>
  <c r="L89" i="87" s="1"/>
  <c r="I89" i="87"/>
  <c r="H89" i="87"/>
  <c r="K88" i="87"/>
  <c r="I88" i="87"/>
  <c r="H88" i="87"/>
  <c r="K87" i="87"/>
  <c r="M87" i="87" s="1"/>
  <c r="I87" i="87"/>
  <c r="H87" i="87"/>
  <c r="K86" i="87"/>
  <c r="I86" i="87"/>
  <c r="H86" i="87"/>
  <c r="K85" i="87"/>
  <c r="L85" i="87" s="1"/>
  <c r="I85" i="87"/>
  <c r="H85" i="87"/>
  <c r="K84" i="87"/>
  <c r="I84" i="87"/>
  <c r="H84" i="87"/>
  <c r="K83" i="87"/>
  <c r="I83" i="87"/>
  <c r="H83" i="87"/>
  <c r="K82" i="87"/>
  <c r="I82" i="87"/>
  <c r="H82" i="87"/>
  <c r="K81" i="87"/>
  <c r="L81" i="87" s="1"/>
  <c r="I81" i="87"/>
  <c r="H81" i="87"/>
  <c r="K80" i="87"/>
  <c r="I80" i="87"/>
  <c r="H80" i="87"/>
  <c r="K79" i="87"/>
  <c r="I79" i="87"/>
  <c r="H79" i="87"/>
  <c r="K78" i="87"/>
  <c r="M78" i="87" s="1"/>
  <c r="I78" i="87"/>
  <c r="H78" i="87"/>
  <c r="K77" i="87"/>
  <c r="M77" i="87" s="1"/>
  <c r="I77" i="87"/>
  <c r="H77" i="87"/>
  <c r="K76" i="87"/>
  <c r="M76" i="87" s="1"/>
  <c r="I76" i="87"/>
  <c r="H76" i="87"/>
  <c r="K75" i="87"/>
  <c r="I75" i="87"/>
  <c r="H75" i="87"/>
  <c r="L75" i="87" s="1"/>
  <c r="L74" i="87"/>
  <c r="K74" i="87"/>
  <c r="M74" i="87" s="1"/>
  <c r="I74" i="87"/>
  <c r="H74" i="87"/>
  <c r="K73" i="87"/>
  <c r="I73" i="87"/>
  <c r="H73" i="87"/>
  <c r="K72" i="87"/>
  <c r="M72" i="87" s="1"/>
  <c r="I72" i="87"/>
  <c r="H72" i="87"/>
  <c r="K71" i="87"/>
  <c r="I71" i="87"/>
  <c r="H71" i="87"/>
  <c r="M70" i="87"/>
  <c r="K70" i="87"/>
  <c r="I70" i="87"/>
  <c r="H70" i="87"/>
  <c r="L70" i="87" s="1"/>
  <c r="K69" i="87"/>
  <c r="I69" i="87"/>
  <c r="H69" i="87"/>
  <c r="K68" i="87"/>
  <c r="I68" i="87"/>
  <c r="H68" i="87"/>
  <c r="K67" i="87"/>
  <c r="M67" i="87" s="1"/>
  <c r="I67" i="87"/>
  <c r="H67" i="87"/>
  <c r="L67" i="87" s="1"/>
  <c r="L66" i="87"/>
  <c r="K66" i="87"/>
  <c r="M66" i="87" s="1"/>
  <c r="I66" i="87"/>
  <c r="H66" i="87"/>
  <c r="M65" i="87"/>
  <c r="K65" i="87"/>
  <c r="I65" i="87"/>
  <c r="H65" i="87"/>
  <c r="K64" i="87"/>
  <c r="L64" i="87" s="1"/>
  <c r="I64" i="87"/>
  <c r="H64" i="87"/>
  <c r="K63" i="87"/>
  <c r="I63" i="87"/>
  <c r="H63" i="87"/>
  <c r="K62" i="87"/>
  <c r="I62" i="87"/>
  <c r="H62" i="87"/>
  <c r="K61" i="87"/>
  <c r="L61" i="87" s="1"/>
  <c r="I61" i="87"/>
  <c r="H61" i="87"/>
  <c r="K60" i="87"/>
  <c r="I60" i="87"/>
  <c r="H60" i="87"/>
  <c r="K59" i="87"/>
  <c r="I59" i="87"/>
  <c r="H59" i="87"/>
  <c r="K58" i="87"/>
  <c r="I58" i="87"/>
  <c r="H58" i="87"/>
  <c r="K57" i="87"/>
  <c r="M57" i="87" s="1"/>
  <c r="I57" i="87"/>
  <c r="H57" i="87"/>
  <c r="K56" i="87"/>
  <c r="I56" i="87"/>
  <c r="H56" i="87"/>
  <c r="K55" i="87"/>
  <c r="I55" i="87"/>
  <c r="H55" i="87"/>
  <c r="M54" i="87"/>
  <c r="K54" i="87"/>
  <c r="I54" i="87"/>
  <c r="H54" i="87"/>
  <c r="K53" i="87"/>
  <c r="I53" i="87"/>
  <c r="M53" i="87" s="1"/>
  <c r="H53" i="87"/>
  <c r="K52" i="87"/>
  <c r="I52" i="87"/>
  <c r="H52" i="87"/>
  <c r="L52" i="87" s="1"/>
  <c r="K51" i="87"/>
  <c r="I51" i="87"/>
  <c r="H51" i="87"/>
  <c r="K50" i="87"/>
  <c r="I50" i="87"/>
  <c r="H50" i="87"/>
  <c r="K49" i="87"/>
  <c r="I49" i="87"/>
  <c r="H49" i="87"/>
  <c r="K48" i="87"/>
  <c r="I48" i="87"/>
  <c r="H48" i="87"/>
  <c r="K47" i="87"/>
  <c r="M47" i="87" s="1"/>
  <c r="I47" i="87"/>
  <c r="H47" i="87"/>
  <c r="K46" i="87"/>
  <c r="M46" i="87" s="1"/>
  <c r="I46" i="87"/>
  <c r="H46" i="87"/>
  <c r="K45" i="87"/>
  <c r="M45" i="87" s="1"/>
  <c r="I45" i="87"/>
  <c r="H45" i="87"/>
  <c r="K44" i="87"/>
  <c r="I44" i="87"/>
  <c r="H44" i="87"/>
  <c r="K43" i="87"/>
  <c r="I43" i="87"/>
  <c r="M43" i="87" s="1"/>
  <c r="H43" i="87"/>
  <c r="L42" i="87"/>
  <c r="K42" i="87"/>
  <c r="M42" i="87" s="1"/>
  <c r="I42" i="87"/>
  <c r="H42" i="87"/>
  <c r="K41" i="87"/>
  <c r="I41" i="87"/>
  <c r="H41" i="87"/>
  <c r="K40" i="87"/>
  <c r="I40" i="87"/>
  <c r="H40" i="87"/>
  <c r="K39" i="87"/>
  <c r="I39" i="87"/>
  <c r="H39" i="87"/>
  <c r="K38" i="87"/>
  <c r="M38" i="87" s="1"/>
  <c r="I38" i="87"/>
  <c r="H38" i="87"/>
  <c r="K37" i="87"/>
  <c r="M37" i="87" s="1"/>
  <c r="I37" i="87"/>
  <c r="H37" i="87"/>
  <c r="K36" i="87"/>
  <c r="I36" i="87"/>
  <c r="H36" i="87"/>
  <c r="K35" i="87"/>
  <c r="M35" i="87" s="1"/>
  <c r="I35" i="87"/>
  <c r="H35" i="87"/>
  <c r="L34" i="87"/>
  <c r="K34" i="87"/>
  <c r="I34" i="87"/>
  <c r="M34" i="87" s="1"/>
  <c r="H34" i="87"/>
  <c r="M33" i="87"/>
  <c r="K33" i="87"/>
  <c r="I33" i="87"/>
  <c r="H33" i="87"/>
  <c r="L33" i="87" s="1"/>
  <c r="K32" i="87"/>
  <c r="I32" i="87"/>
  <c r="H32" i="87"/>
  <c r="K31" i="87"/>
  <c r="I31" i="87"/>
  <c r="H31" i="87"/>
  <c r="K30" i="87"/>
  <c r="M30" i="87" s="1"/>
  <c r="I30" i="87"/>
  <c r="H30" i="87"/>
  <c r="K29" i="87"/>
  <c r="L29" i="87" s="1"/>
  <c r="I29" i="87"/>
  <c r="H29" i="87"/>
  <c r="K28" i="87"/>
  <c r="I28" i="87"/>
  <c r="H28" i="87"/>
  <c r="K27" i="87"/>
  <c r="I27" i="87"/>
  <c r="H27" i="87"/>
  <c r="K26" i="87"/>
  <c r="M26" i="87" s="1"/>
  <c r="I26" i="87"/>
  <c r="H26" i="87"/>
  <c r="M25" i="87"/>
  <c r="K25" i="87"/>
  <c r="I25" i="87"/>
  <c r="H25" i="87"/>
  <c r="K24" i="87"/>
  <c r="I24" i="87"/>
  <c r="H24" i="87"/>
  <c r="K23" i="87"/>
  <c r="I23" i="87"/>
  <c r="H23" i="87"/>
  <c r="K22" i="87"/>
  <c r="I22" i="87"/>
  <c r="H22" i="87"/>
  <c r="K21" i="87"/>
  <c r="I21" i="87"/>
  <c r="M21" i="87" s="1"/>
  <c r="H21" i="87"/>
  <c r="K20" i="87"/>
  <c r="I20" i="87"/>
  <c r="H20" i="87"/>
  <c r="L20" i="87" s="1"/>
  <c r="K19" i="87"/>
  <c r="M19" i="87" s="1"/>
  <c r="I19" i="87"/>
  <c r="H19" i="87"/>
  <c r="K18" i="87"/>
  <c r="I18" i="87"/>
  <c r="H18" i="87"/>
  <c r="K17" i="87"/>
  <c r="I17" i="87"/>
  <c r="H17" i="87"/>
  <c r="K16" i="87"/>
  <c r="I16" i="87"/>
  <c r="H16" i="87"/>
  <c r="K15" i="87"/>
  <c r="M15" i="87" s="1"/>
  <c r="I15" i="87"/>
  <c r="H15" i="87"/>
  <c r="K14" i="87"/>
  <c r="M14" i="87" s="1"/>
  <c r="I14" i="87"/>
  <c r="H14" i="87"/>
  <c r="K13" i="87"/>
  <c r="M13" i="87" s="1"/>
  <c r="I13" i="87"/>
  <c r="H13" i="87"/>
  <c r="K12" i="87"/>
  <c r="I12" i="87"/>
  <c r="H12" i="87"/>
  <c r="K11" i="87"/>
  <c r="M11" i="87" s="1"/>
  <c r="I11" i="87"/>
  <c r="H11" i="87"/>
  <c r="L11" i="87" s="1"/>
  <c r="K10" i="87"/>
  <c r="M10" i="87" s="1"/>
  <c r="I10" i="87"/>
  <c r="H10" i="87"/>
  <c r="K9" i="87"/>
  <c r="L9" i="87" s="1"/>
  <c r="I9" i="87"/>
  <c r="M9" i="87" s="1"/>
  <c r="H9" i="87"/>
  <c r="K8" i="87"/>
  <c r="L8" i="87" s="1"/>
  <c r="I8" i="87"/>
  <c r="H8" i="87"/>
  <c r="K7" i="87"/>
  <c r="I7" i="87"/>
  <c r="H7" i="87"/>
  <c r="K6" i="87"/>
  <c r="M6" i="87" s="1"/>
  <c r="I6" i="87"/>
  <c r="H6" i="87"/>
  <c r="K5" i="87"/>
  <c r="I5" i="87"/>
  <c r="H5" i="87"/>
  <c r="K4" i="87"/>
  <c r="I4" i="87"/>
  <c r="H4" i="87"/>
  <c r="K3" i="87"/>
  <c r="M3" i="87" s="1"/>
  <c r="I3" i="87"/>
  <c r="H3" i="87"/>
  <c r="J1" i="87"/>
  <c r="M18" i="87" l="1"/>
  <c r="L45" i="87"/>
  <c r="M64" i="87"/>
  <c r="M91" i="87"/>
  <c r="L163" i="87"/>
  <c r="L227" i="87"/>
  <c r="L291" i="87"/>
  <c r="M346" i="87"/>
  <c r="M373" i="87"/>
  <c r="L429" i="87"/>
  <c r="M477" i="87"/>
  <c r="M486" i="87"/>
  <c r="M495" i="87"/>
  <c r="L514" i="87"/>
  <c r="M523" i="87"/>
  <c r="M634" i="87"/>
  <c r="M719" i="87"/>
  <c r="M729" i="87"/>
  <c r="M748" i="87"/>
  <c r="M787" i="87"/>
  <c r="M118" i="87"/>
  <c r="L145" i="87"/>
  <c r="L209" i="87"/>
  <c r="L273" i="87"/>
  <c r="L364" i="87"/>
  <c r="M383" i="87"/>
  <c r="M401" i="87"/>
  <c r="M411" i="87"/>
  <c r="L439" i="87"/>
  <c r="M449" i="87"/>
  <c r="L458" i="87"/>
  <c r="M505" i="87"/>
  <c r="M542" i="87"/>
  <c r="M551" i="87"/>
  <c r="M560" i="87"/>
  <c r="M588" i="87"/>
  <c r="M597" i="87"/>
  <c r="L634" i="87"/>
  <c r="L643" i="87"/>
  <c r="L662" i="87"/>
  <c r="M681" i="87"/>
  <c r="L700" i="87"/>
  <c r="L739" i="87"/>
  <c r="M758" i="87"/>
  <c r="M768" i="87"/>
  <c r="M797" i="87"/>
  <c r="M807" i="87"/>
  <c r="M36" i="87"/>
  <c r="M28" i="87"/>
  <c r="L65" i="87"/>
  <c r="L128" i="87"/>
  <c r="M136" i="87"/>
  <c r="L182" i="87"/>
  <c r="M200" i="87"/>
  <c r="L246" i="87"/>
  <c r="M264" i="87"/>
  <c r="L310" i="87"/>
  <c r="L355" i="87"/>
  <c r="L55" i="87"/>
  <c r="M73" i="87"/>
  <c r="L82" i="87"/>
  <c r="L100" i="87"/>
  <c r="M128" i="87"/>
  <c r="M155" i="87"/>
  <c r="M182" i="87"/>
  <c r="M219" i="87"/>
  <c r="M246" i="87"/>
  <c r="L256" i="87"/>
  <c r="M283" i="87"/>
  <c r="M310" i="87"/>
  <c r="L320" i="87"/>
  <c r="M328" i="87"/>
  <c r="M337" i="87"/>
  <c r="L384" i="87"/>
  <c r="M392" i="87"/>
  <c r="L420" i="87"/>
  <c r="M524" i="87"/>
  <c r="L533" i="87"/>
  <c r="M570" i="87"/>
  <c r="M607" i="87"/>
  <c r="M616" i="87"/>
  <c r="M625" i="87"/>
  <c r="L653" i="87"/>
  <c r="M662" i="87"/>
  <c r="M672" i="87"/>
  <c r="M710" i="87"/>
  <c r="M788" i="87"/>
  <c r="M137" i="87"/>
  <c r="M265" i="87"/>
  <c r="M430" i="87"/>
  <c r="M440" i="87"/>
  <c r="M561" i="87"/>
  <c r="M635" i="87"/>
  <c r="L730" i="87"/>
  <c r="M749" i="87"/>
  <c r="M769" i="87"/>
  <c r="M798" i="87"/>
  <c r="L10" i="87"/>
  <c r="M20" i="87"/>
  <c r="M29" i="87"/>
  <c r="L46" i="87"/>
  <c r="M56" i="87"/>
  <c r="M83" i="87"/>
  <c r="M101" i="87"/>
  <c r="M156" i="87"/>
  <c r="L183" i="87"/>
  <c r="M220" i="87"/>
  <c r="L247" i="87"/>
  <c r="M284" i="87"/>
  <c r="M311" i="87"/>
  <c r="M329" i="87"/>
  <c r="M338" i="87"/>
  <c r="L356" i="87"/>
  <c r="L365" i="87"/>
  <c r="M393" i="87"/>
  <c r="M421" i="87"/>
  <c r="M459" i="87"/>
  <c r="L469" i="87"/>
  <c r="L506" i="87"/>
  <c r="L515" i="87"/>
  <c r="M598" i="87"/>
  <c r="L608" i="87"/>
  <c r="M617" i="87"/>
  <c r="M626" i="87"/>
  <c r="L644" i="87"/>
  <c r="L663" i="87"/>
  <c r="M673" i="87"/>
  <c r="M701" i="87"/>
  <c r="M711" i="87"/>
  <c r="L740" i="87"/>
  <c r="L84" i="87"/>
  <c r="L93" i="87"/>
  <c r="L193" i="87"/>
  <c r="L257" i="87"/>
  <c r="L321" i="87"/>
  <c r="L38" i="87"/>
  <c r="M84" i="87"/>
  <c r="M93" i="87"/>
  <c r="L110" i="87"/>
  <c r="M120" i="87"/>
  <c r="M147" i="87"/>
  <c r="M165" i="87"/>
  <c r="M174" i="87"/>
  <c r="M193" i="87"/>
  <c r="M211" i="87"/>
  <c r="M229" i="87"/>
  <c r="M238" i="87"/>
  <c r="M257" i="87"/>
  <c r="M275" i="87"/>
  <c r="M293" i="87"/>
  <c r="M302" i="87"/>
  <c r="M321" i="87"/>
  <c r="L375" i="87"/>
  <c r="M403" i="87"/>
  <c r="L413" i="87"/>
  <c r="M431" i="87"/>
  <c r="M441" i="87"/>
  <c r="L525" i="87"/>
  <c r="M534" i="87"/>
  <c r="L544" i="87"/>
  <c r="M553" i="87"/>
  <c r="M562" i="87"/>
  <c r="L580" i="87"/>
  <c r="M636" i="87"/>
  <c r="L654" i="87"/>
  <c r="L683" i="87"/>
  <c r="M750" i="87"/>
  <c r="M760" i="87"/>
  <c r="M770" i="87"/>
  <c r="M779" i="87"/>
  <c r="M789" i="87"/>
  <c r="M799" i="87"/>
  <c r="L809" i="87"/>
  <c r="L148" i="87"/>
  <c r="L212" i="87"/>
  <c r="L276" i="87"/>
  <c r="L404" i="87"/>
  <c r="L563" i="87"/>
  <c r="L21" i="87"/>
  <c r="M75" i="87"/>
  <c r="M148" i="87"/>
  <c r="M157" i="87"/>
  <c r="M212" i="87"/>
  <c r="M221" i="87"/>
  <c r="L249" i="87"/>
  <c r="M276" i="87"/>
  <c r="M285" i="87"/>
  <c r="L340" i="87"/>
  <c r="L357" i="87"/>
  <c r="M366" i="87"/>
  <c r="M404" i="87"/>
  <c r="M489" i="87"/>
  <c r="M498" i="87"/>
  <c r="M563" i="87"/>
  <c r="M572" i="87"/>
  <c r="M590" i="87"/>
  <c r="M609" i="87"/>
  <c r="L665" i="87"/>
  <c r="M683" i="87"/>
  <c r="M722" i="87"/>
  <c r="L166" i="87"/>
  <c r="M175" i="87"/>
  <c r="L194" i="87"/>
  <c r="L230" i="87"/>
  <c r="M239" i="87"/>
  <c r="L258" i="87"/>
  <c r="L294" i="87"/>
  <c r="M303" i="87"/>
  <c r="L322" i="87"/>
  <c r="L331" i="87"/>
  <c r="L377" i="87"/>
  <c r="L395" i="87"/>
  <c r="M414" i="87"/>
  <c r="M423" i="87"/>
  <c r="M508" i="87"/>
  <c r="M526" i="87"/>
  <c r="M545" i="87"/>
  <c r="L554" i="87"/>
  <c r="M600" i="87"/>
  <c r="L619" i="87"/>
  <c r="M637" i="87"/>
  <c r="M646" i="87"/>
  <c r="M665" i="87"/>
  <c r="M703" i="87"/>
  <c r="M713" i="87"/>
  <c r="M742" i="87"/>
  <c r="L771" i="87"/>
  <c r="M790" i="87"/>
  <c r="L810" i="87"/>
  <c r="M139" i="87"/>
  <c r="M158" i="87"/>
  <c r="M185" i="87"/>
  <c r="M203" i="87"/>
  <c r="M222" i="87"/>
  <c r="M267" i="87"/>
  <c r="M286" i="87"/>
  <c r="M313" i="87"/>
  <c r="M358" i="87"/>
  <c r="L499" i="87"/>
  <c r="M517" i="87"/>
  <c r="L526" i="87"/>
  <c r="M564" i="87"/>
  <c r="L573" i="87"/>
  <c r="M684" i="87"/>
  <c r="L811" i="87"/>
  <c r="M12" i="87"/>
  <c r="L49" i="87"/>
  <c r="M213" i="87"/>
  <c r="M231" i="87"/>
  <c r="M240" i="87"/>
  <c r="M277" i="87"/>
  <c r="M295" i="87"/>
  <c r="M304" i="87"/>
  <c r="L341" i="87"/>
  <c r="M405" i="87"/>
  <c r="M415" i="87"/>
  <c r="M424" i="87"/>
  <c r="L452" i="87"/>
  <c r="M500" i="87"/>
  <c r="L509" i="87"/>
  <c r="M601" i="87"/>
  <c r="M638" i="87"/>
  <c r="M647" i="87"/>
  <c r="M666" i="87"/>
  <c r="L675" i="87"/>
  <c r="M694" i="87"/>
  <c r="M704" i="87"/>
  <c r="M724" i="87"/>
  <c r="M733" i="87"/>
  <c r="L743" i="87"/>
  <c r="L762" i="87"/>
  <c r="M781" i="87"/>
  <c r="M791" i="87"/>
  <c r="L629" i="87"/>
  <c r="L685" i="87"/>
  <c r="L772" i="87"/>
  <c r="L22" i="87"/>
  <c r="L13" i="87"/>
  <c r="L96" i="87"/>
  <c r="M368" i="87"/>
  <c r="M396" i="87"/>
  <c r="M444" i="87"/>
  <c r="M462" i="87"/>
  <c r="M537" i="87"/>
  <c r="M574" i="87"/>
  <c r="M583" i="87"/>
  <c r="M592" i="87"/>
  <c r="M620" i="87"/>
  <c r="M629" i="87"/>
  <c r="M657" i="87"/>
  <c r="M685" i="87"/>
  <c r="M753" i="87"/>
  <c r="M802" i="87"/>
  <c r="M48" i="87"/>
  <c r="M122" i="87"/>
  <c r="L332" i="87"/>
  <c r="M434" i="87"/>
  <c r="M50" i="87"/>
  <c r="M68" i="87"/>
  <c r="M168" i="87"/>
  <c r="L177" i="87"/>
  <c r="M195" i="87"/>
  <c r="L214" i="87"/>
  <c r="M232" i="87"/>
  <c r="L241" i="87"/>
  <c r="M259" i="87"/>
  <c r="M296" i="87"/>
  <c r="L305" i="87"/>
  <c r="M323" i="87"/>
  <c r="M378" i="87"/>
  <c r="L406" i="87"/>
  <c r="M425" i="87"/>
  <c r="M453" i="87"/>
  <c r="L473" i="87"/>
  <c r="L482" i="87"/>
  <c r="M491" i="87"/>
  <c r="L565" i="87"/>
  <c r="M602" i="87"/>
  <c r="M639" i="87"/>
  <c r="M648" i="87"/>
  <c r="L695" i="87"/>
  <c r="M705" i="87"/>
  <c r="M734" i="87"/>
  <c r="M763" i="87"/>
  <c r="M782" i="87"/>
  <c r="M792" i="87"/>
  <c r="M22" i="87"/>
  <c r="M59" i="87"/>
  <c r="L113" i="87"/>
  <c r="M351" i="87"/>
  <c r="M359" i="87"/>
  <c r="M472" i="87"/>
  <c r="M23" i="87"/>
  <c r="M41" i="87"/>
  <c r="L77" i="87"/>
  <c r="M96" i="87"/>
  <c r="M123" i="87"/>
  <c r="M5" i="87"/>
  <c r="M60" i="87"/>
  <c r="L97" i="87"/>
  <c r="M187" i="87"/>
  <c r="M214" i="87"/>
  <c r="M251" i="87"/>
  <c r="L288" i="87"/>
  <c r="M315" i="87"/>
  <c r="M406" i="87"/>
  <c r="M510" i="87"/>
  <c r="M519" i="87"/>
  <c r="M528" i="87"/>
  <c r="M556" i="87"/>
  <c r="M565" i="87"/>
  <c r="L602" i="87"/>
  <c r="L611" i="87"/>
  <c r="M667" i="87"/>
  <c r="L676" i="87"/>
  <c r="M744" i="87"/>
  <c r="M773" i="87"/>
  <c r="M812" i="87"/>
  <c r="L86" i="87"/>
  <c r="M250" i="87"/>
  <c r="M86" i="87"/>
  <c r="M131" i="87"/>
  <c r="L630" i="87"/>
  <c r="L803" i="87"/>
  <c r="L104" i="87"/>
  <c r="L14" i="87"/>
  <c r="M24" i="87"/>
  <c r="M51" i="87"/>
  <c r="M69" i="87"/>
  <c r="M124" i="87"/>
  <c r="M178" i="87"/>
  <c r="M196" i="87"/>
  <c r="M233" i="87"/>
  <c r="M242" i="87"/>
  <c r="M260" i="87"/>
  <c r="M297" i="87"/>
  <c r="M306" i="87"/>
  <c r="M324" i="87"/>
  <c r="M352" i="87"/>
  <c r="M379" i="87"/>
  <c r="M445" i="87"/>
  <c r="M454" i="87"/>
  <c r="M501" i="87"/>
  <c r="L538" i="87"/>
  <c r="M630" i="87"/>
  <c r="M649" i="87"/>
  <c r="M696" i="87"/>
  <c r="M706" i="87"/>
  <c r="M735" i="87"/>
  <c r="L755" i="87"/>
  <c r="M764" i="87"/>
  <c r="M783" i="87"/>
  <c r="M793" i="87"/>
  <c r="M803" i="87"/>
  <c r="M813" i="87"/>
  <c r="L3" i="87"/>
  <c r="M204" i="87"/>
  <c r="L6" i="87"/>
  <c r="M52" i="87"/>
  <c r="M61" i="87"/>
  <c r="L78" i="87"/>
  <c r="M88" i="87"/>
  <c r="M115" i="87"/>
  <c r="M133" i="87"/>
  <c r="L225" i="87"/>
  <c r="L289" i="87"/>
  <c r="M361" i="87"/>
  <c r="M370" i="87"/>
  <c r="M388" i="87"/>
  <c r="M464" i="87"/>
  <c r="M474" i="87"/>
  <c r="L483" i="87"/>
  <c r="L557" i="87"/>
  <c r="M566" i="87"/>
  <c r="M585" i="87"/>
  <c r="M594" i="87"/>
  <c r="L612" i="87"/>
  <c r="M659" i="87"/>
  <c r="M687" i="87"/>
  <c r="M716" i="87"/>
  <c r="M755" i="87"/>
  <c r="M103" i="87"/>
  <c r="L32" i="87"/>
  <c r="M32" i="87"/>
  <c r="L25" i="87"/>
  <c r="L43" i="87"/>
  <c r="L116" i="87"/>
  <c r="L125" i="87"/>
  <c r="L389" i="87"/>
  <c r="L427" i="87"/>
  <c r="M446" i="87"/>
  <c r="M455" i="87"/>
  <c r="L502" i="87"/>
  <c r="M539" i="87"/>
  <c r="M576" i="87"/>
  <c r="L595" i="87"/>
  <c r="M631" i="87"/>
  <c r="M697" i="87"/>
  <c r="M726" i="87"/>
  <c r="M736" i="87"/>
  <c r="L765" i="87"/>
  <c r="M784" i="87"/>
  <c r="M794" i="87"/>
  <c r="L804" i="87"/>
  <c r="M116" i="87"/>
  <c r="M595" i="87"/>
  <c r="M622" i="87"/>
  <c r="M641" i="87"/>
  <c r="M660" i="87"/>
  <c r="L669" i="87"/>
  <c r="M678" i="87"/>
  <c r="M756" i="87"/>
  <c r="M765" i="87"/>
  <c r="L775" i="87"/>
  <c r="M814" i="87"/>
  <c r="L57" i="87"/>
  <c r="L58" i="87"/>
  <c r="M85" i="87"/>
  <c r="L149" i="87"/>
  <c r="M40" i="87"/>
  <c r="K1" i="87"/>
  <c r="M79" i="87"/>
  <c r="M223" i="87"/>
  <c r="M7" i="87"/>
  <c r="M16" i="87"/>
  <c r="L53" i="87"/>
  <c r="M89" i="87"/>
  <c r="L134" i="87"/>
  <c r="L171" i="87"/>
  <c r="M198" i="87"/>
  <c r="M262" i="87"/>
  <c r="L299" i="87"/>
  <c r="L345" i="87"/>
  <c r="L362" i="87"/>
  <c r="L372" i="87"/>
  <c r="L381" i="87"/>
  <c r="M437" i="87"/>
  <c r="M447" i="87"/>
  <c r="M456" i="87"/>
  <c r="M484" i="87"/>
  <c r="M531" i="87"/>
  <c r="M540" i="87"/>
  <c r="M558" i="87"/>
  <c r="M577" i="87"/>
  <c r="L586" i="87"/>
  <c r="M632" i="87"/>
  <c r="L651" i="87"/>
  <c r="M698" i="87"/>
  <c r="M717" i="87"/>
  <c r="M727" i="87"/>
  <c r="M737" i="87"/>
  <c r="M785" i="87"/>
  <c r="M795" i="87"/>
  <c r="M805" i="87"/>
  <c r="M31" i="87"/>
  <c r="M121" i="87"/>
  <c r="M176" i="87"/>
  <c r="L217" i="87"/>
  <c r="L448" i="87"/>
  <c r="L485" i="87"/>
  <c r="L503" i="87"/>
  <c r="L531" i="87"/>
  <c r="L605" i="87"/>
  <c r="L747" i="87"/>
  <c r="M776" i="87"/>
  <c r="M815" i="87"/>
  <c r="M39" i="87"/>
  <c r="M167" i="87"/>
  <c r="M159" i="87"/>
  <c r="M62" i="87"/>
  <c r="L153" i="87"/>
  <c r="M8" i="87"/>
  <c r="L35" i="87"/>
  <c r="M44" i="87"/>
  <c r="M63" i="87"/>
  <c r="M71" i="87"/>
  <c r="M80" i="87"/>
  <c r="M153" i="87"/>
  <c r="M171" i="87"/>
  <c r="M190" i="87"/>
  <c r="M217" i="87"/>
  <c r="M235" i="87"/>
  <c r="M254" i="87"/>
  <c r="M299" i="87"/>
  <c r="M318" i="87"/>
  <c r="L326" i="87"/>
  <c r="M335" i="87"/>
  <c r="M390" i="87"/>
  <c r="M428" i="87"/>
  <c r="M466" i="87"/>
  <c r="M476" i="87"/>
  <c r="M494" i="87"/>
  <c r="M513" i="87"/>
  <c r="M568" i="87"/>
  <c r="M605" i="87"/>
  <c r="M614" i="87"/>
  <c r="M623" i="87"/>
  <c r="M651" i="87"/>
  <c r="M670" i="87"/>
  <c r="M689" i="87"/>
  <c r="M796" i="87"/>
  <c r="M140" i="87"/>
  <c r="L17" i="87"/>
  <c r="M186" i="87"/>
  <c r="L181" i="87"/>
  <c r="M27" i="87"/>
  <c r="L54" i="87"/>
  <c r="M108" i="87"/>
  <c r="M127" i="87"/>
  <c r="M135" i="87"/>
  <c r="M144" i="87"/>
  <c r="M181" i="87"/>
  <c r="M199" i="87"/>
  <c r="M208" i="87"/>
  <c r="M245" i="87"/>
  <c r="M263" i="87"/>
  <c r="M272" i="87"/>
  <c r="M309" i="87"/>
  <c r="M363" i="87"/>
  <c r="M382" i="87"/>
  <c r="M400" i="87"/>
  <c r="M410" i="87"/>
  <c r="M438" i="87"/>
  <c r="M467" i="87"/>
  <c r="M504" i="87"/>
  <c r="L523" i="87"/>
  <c r="M541" i="87"/>
  <c r="M550" i="87"/>
  <c r="M559" i="87"/>
  <c r="M587" i="87"/>
  <c r="M661" i="87"/>
  <c r="M680" i="87"/>
  <c r="M699" i="87"/>
  <c r="M767" i="87"/>
  <c r="M777" i="87"/>
  <c r="M816" i="87"/>
  <c r="L36" i="87"/>
  <c r="L260" i="87"/>
  <c r="M375" i="87"/>
  <c r="M503" i="87"/>
  <c r="M663" i="87"/>
  <c r="L337" i="87"/>
  <c r="M356" i="87"/>
  <c r="L401" i="87"/>
  <c r="M420" i="87"/>
  <c r="L433" i="87"/>
  <c r="M452" i="87"/>
  <c r="L497" i="87"/>
  <c r="L561" i="87"/>
  <c r="M580" i="87"/>
  <c r="L593" i="87"/>
  <c r="M612" i="87"/>
  <c r="L625" i="87"/>
  <c r="M644" i="87"/>
  <c r="L657" i="87"/>
  <c r="M676" i="87"/>
  <c r="L689" i="87"/>
  <c r="M708" i="87"/>
  <c r="L721" i="87"/>
  <c r="M740" i="87"/>
  <c r="L753" i="87"/>
  <c r="M772" i="87"/>
  <c r="L785" i="87"/>
  <c r="M804" i="87"/>
  <c r="L471" i="87"/>
  <c r="L132" i="87"/>
  <c r="M695" i="87"/>
  <c r="M17" i="87"/>
  <c r="L30" i="87"/>
  <c r="M49" i="87"/>
  <c r="L62" i="87"/>
  <c r="M81" i="87"/>
  <c r="L94" i="87"/>
  <c r="M113" i="87"/>
  <c r="L126" i="87"/>
  <c r="M145" i="87"/>
  <c r="L158" i="87"/>
  <c r="M177" i="87"/>
  <c r="L190" i="87"/>
  <c r="M209" i="87"/>
  <c r="L222" i="87"/>
  <c r="M241" i="87"/>
  <c r="L254" i="87"/>
  <c r="M273" i="87"/>
  <c r="L286" i="87"/>
  <c r="M305" i="87"/>
  <c r="L318" i="87"/>
  <c r="L350" i="87"/>
  <c r="M369" i="87"/>
  <c r="L382" i="87"/>
  <c r="L414" i="87"/>
  <c r="L446" i="87"/>
  <c r="M465" i="87"/>
  <c r="L478" i="87"/>
  <c r="L510" i="87"/>
  <c r="M529" i="87"/>
  <c r="L542" i="87"/>
  <c r="L574" i="87"/>
  <c r="L606" i="87"/>
  <c r="L638" i="87"/>
  <c r="L670" i="87"/>
  <c r="L702" i="87"/>
  <c r="L734" i="87"/>
  <c r="L766" i="87"/>
  <c r="L798" i="87"/>
  <c r="L164" i="87"/>
  <c r="M4" i="87"/>
  <c r="L203" i="87"/>
  <c r="L235" i="87"/>
  <c r="M343" i="87"/>
  <c r="M567" i="87"/>
  <c r="L56" i="87"/>
  <c r="L88" i="87"/>
  <c r="L120" i="87"/>
  <c r="L152" i="87"/>
  <c r="L184" i="87"/>
  <c r="L216" i="87"/>
  <c r="L248" i="87"/>
  <c r="L280" i="87"/>
  <c r="L312" i="87"/>
  <c r="L344" i="87"/>
  <c r="L376" i="87"/>
  <c r="L408" i="87"/>
  <c r="L440" i="87"/>
  <c r="L472" i="87"/>
  <c r="L504" i="87"/>
  <c r="L536" i="87"/>
  <c r="L568" i="87"/>
  <c r="L600" i="87"/>
  <c r="L632" i="87"/>
  <c r="L664" i="87"/>
  <c r="L696" i="87"/>
  <c r="L728" i="87"/>
  <c r="L760" i="87"/>
  <c r="L792" i="87"/>
  <c r="L388" i="87"/>
  <c r="M100" i="87"/>
  <c r="L101" i="87"/>
  <c r="L133" i="87"/>
  <c r="L165" i="87"/>
  <c r="L197" i="87"/>
  <c r="L229" i="87"/>
  <c r="L293" i="87"/>
  <c r="L517" i="87"/>
  <c r="L549" i="87"/>
  <c r="L581" i="87"/>
  <c r="L613" i="87"/>
  <c r="L645" i="87"/>
  <c r="L677" i="87"/>
  <c r="L709" i="87"/>
  <c r="L741" i="87"/>
  <c r="L773" i="87"/>
  <c r="L805" i="87"/>
  <c r="L24" i="87"/>
  <c r="L50" i="87"/>
  <c r="L114" i="87"/>
  <c r="L146" i="87"/>
  <c r="L178" i="87"/>
  <c r="L210" i="87"/>
  <c r="L242" i="87"/>
  <c r="L274" i="87"/>
  <c r="L306" i="87"/>
  <c r="L338" i="87"/>
  <c r="L370" i="87"/>
  <c r="L402" i="87"/>
  <c r="L434" i="87"/>
  <c r="L466" i="87"/>
  <c r="L498" i="87"/>
  <c r="L530" i="87"/>
  <c r="L562" i="87"/>
  <c r="L594" i="87"/>
  <c r="L626" i="87"/>
  <c r="L658" i="87"/>
  <c r="L690" i="87"/>
  <c r="L722" i="87"/>
  <c r="L754" i="87"/>
  <c r="L786" i="87"/>
  <c r="M407" i="87"/>
  <c r="M516" i="87"/>
  <c r="L5" i="87"/>
  <c r="L37" i="87"/>
  <c r="L69" i="87"/>
  <c r="L18" i="87"/>
  <c r="L31" i="87"/>
  <c r="L63" i="87"/>
  <c r="M82" i="87"/>
  <c r="L95" i="87"/>
  <c r="L127" i="87"/>
  <c r="L159" i="87"/>
  <c r="L191" i="87"/>
  <c r="L223" i="87"/>
  <c r="L255" i="87"/>
  <c r="L287" i="87"/>
  <c r="L319" i="87"/>
  <c r="L351" i="87"/>
  <c r="L383" i="87"/>
  <c r="L415" i="87"/>
  <c r="L447" i="87"/>
  <c r="L479" i="87"/>
  <c r="L511" i="87"/>
  <c r="L543" i="87"/>
  <c r="L575" i="87"/>
  <c r="L607" i="87"/>
  <c r="L639" i="87"/>
  <c r="L671" i="87"/>
  <c r="L703" i="87"/>
  <c r="L735" i="87"/>
  <c r="L767" i="87"/>
  <c r="L799" i="87"/>
  <c r="L215" i="87"/>
  <c r="L727" i="87"/>
  <c r="M151" i="87"/>
  <c r="M548" i="87"/>
  <c r="L12" i="87"/>
  <c r="L44" i="87"/>
  <c r="L76" i="87"/>
  <c r="L108" i="87"/>
  <c r="L140" i="87"/>
  <c r="L172" i="87"/>
  <c r="L204" i="87"/>
  <c r="L236" i="87"/>
  <c r="L268" i="87"/>
  <c r="L300" i="87"/>
  <c r="L396" i="87"/>
  <c r="L428" i="87"/>
  <c r="L460" i="87"/>
  <c r="L556" i="87"/>
  <c r="L588" i="87"/>
  <c r="L620" i="87"/>
  <c r="L652" i="87"/>
  <c r="L684" i="87"/>
  <c r="L716" i="87"/>
  <c r="L748" i="87"/>
  <c r="L780" i="87"/>
  <c r="L812" i="87"/>
  <c r="M119" i="87"/>
  <c r="L409" i="87"/>
  <c r="L441" i="87"/>
  <c r="L505" i="87"/>
  <c r="L537" i="87"/>
  <c r="L569" i="87"/>
  <c r="L601" i="87"/>
  <c r="L633" i="87"/>
  <c r="L697" i="87"/>
  <c r="L729" i="87"/>
  <c r="L761" i="87"/>
  <c r="L793" i="87"/>
  <c r="L4" i="87"/>
  <c r="L484" i="87"/>
  <c r="L390" i="87"/>
  <c r="L422" i="87"/>
  <c r="L454" i="87"/>
  <c r="L486" i="87"/>
  <c r="L518" i="87"/>
  <c r="L550" i="87"/>
  <c r="L582" i="87"/>
  <c r="L614" i="87"/>
  <c r="L646" i="87"/>
  <c r="L678" i="87"/>
  <c r="L710" i="87"/>
  <c r="L742" i="87"/>
  <c r="L774" i="87"/>
  <c r="L806" i="87"/>
  <c r="L311" i="87"/>
  <c r="L68" i="87"/>
  <c r="L19" i="87"/>
  <c r="L51" i="87"/>
  <c r="L83" i="87"/>
  <c r="L115" i="87"/>
  <c r="L147" i="87"/>
  <c r="L179" i="87"/>
  <c r="L211" i="87"/>
  <c r="L243" i="87"/>
  <c r="L275" i="87"/>
  <c r="L307" i="87"/>
  <c r="L339" i="87"/>
  <c r="L371" i="87"/>
  <c r="L403" i="87"/>
  <c r="L435" i="87"/>
  <c r="L627" i="87"/>
  <c r="L659" i="87"/>
  <c r="L787" i="87"/>
  <c r="L672" i="87"/>
  <c r="L704" i="87"/>
  <c r="L736" i="87"/>
  <c r="L768" i="87"/>
  <c r="L800" i="87"/>
  <c r="M279" i="87"/>
  <c r="M439" i="87"/>
  <c r="M759" i="87"/>
  <c r="L26" i="87"/>
  <c r="L122" i="87"/>
  <c r="L154" i="87"/>
  <c r="L186" i="87"/>
  <c r="L218" i="87"/>
  <c r="L250" i="87"/>
  <c r="L282" i="87"/>
  <c r="L314" i="87"/>
  <c r="L346" i="87"/>
  <c r="L378" i="87"/>
  <c r="L410" i="87"/>
  <c r="L442" i="87"/>
  <c r="L474" i="87"/>
  <c r="L794" i="87"/>
  <c r="L324" i="87"/>
  <c r="L90" i="87"/>
  <c r="L7" i="87"/>
  <c r="L39" i="87"/>
  <c r="M58" i="87"/>
  <c r="L71" i="87"/>
  <c r="L103" i="87"/>
  <c r="L135" i="87"/>
  <c r="L167" i="87"/>
  <c r="L199" i="87"/>
  <c r="L231" i="87"/>
  <c r="L263" i="87"/>
  <c r="L295" i="87"/>
  <c r="L327" i="87"/>
  <c r="L359" i="87"/>
  <c r="L391" i="87"/>
  <c r="L423" i="87"/>
  <c r="L455" i="87"/>
  <c r="L487" i="87"/>
  <c r="L519" i="87"/>
  <c r="L551" i="87"/>
  <c r="L583" i="87"/>
  <c r="L615" i="87"/>
  <c r="L647" i="87"/>
  <c r="L679" i="87"/>
  <c r="L711" i="87"/>
  <c r="M247" i="87"/>
  <c r="L417" i="87"/>
  <c r="L449" i="87"/>
  <c r="L481" i="87"/>
  <c r="L513" i="87"/>
  <c r="L545" i="87"/>
  <c r="L577" i="87"/>
  <c r="L609" i="87"/>
  <c r="L641" i="87"/>
  <c r="L673" i="87"/>
  <c r="L705" i="87"/>
  <c r="L737" i="87"/>
  <c r="L769" i="87"/>
  <c r="L801" i="87"/>
  <c r="L398" i="87"/>
  <c r="L430" i="87"/>
  <c r="L462" i="87"/>
  <c r="L686" i="87"/>
  <c r="L718" i="87"/>
  <c r="L750" i="87"/>
  <c r="L782" i="87"/>
  <c r="L814" i="87"/>
  <c r="L27" i="87"/>
  <c r="L59" i="87"/>
  <c r="L91" i="87"/>
  <c r="L123" i="87"/>
  <c r="L155" i="87"/>
  <c r="L187" i="87"/>
  <c r="L219" i="87"/>
  <c r="L251" i="87"/>
  <c r="L283" i="87"/>
  <c r="L315" i="87"/>
  <c r="L347" i="87"/>
  <c r="L379" i="87"/>
  <c r="L411" i="87"/>
  <c r="L443" i="87"/>
  <c r="L475" i="87"/>
  <c r="L507" i="87"/>
  <c r="L539" i="87"/>
  <c r="L571" i="87"/>
  <c r="L603" i="87"/>
  <c r="L635" i="87"/>
  <c r="L667" i="87"/>
  <c r="L699" i="87"/>
  <c r="L763" i="87"/>
  <c r="L795" i="87"/>
  <c r="M228" i="87"/>
  <c r="L40" i="87"/>
  <c r="L72" i="87"/>
  <c r="L136" i="87"/>
  <c r="L168" i="87"/>
  <c r="L200" i="87"/>
  <c r="L264" i="87"/>
  <c r="L360" i="87"/>
  <c r="L392" i="87"/>
  <c r="L424" i="87"/>
  <c r="L456" i="87"/>
  <c r="L488" i="87"/>
  <c r="L520" i="87"/>
  <c r="L552" i="87"/>
  <c r="L584" i="87"/>
  <c r="L616" i="87"/>
  <c r="L648" i="87"/>
  <c r="L680" i="87"/>
  <c r="L712" i="87"/>
  <c r="L744" i="87"/>
  <c r="M55" i="87"/>
  <c r="L292" i="87"/>
  <c r="L725" i="87"/>
  <c r="L757" i="87"/>
  <c r="L789" i="87"/>
  <c r="L706" i="87"/>
  <c r="L738" i="87"/>
  <c r="L770" i="87"/>
  <c r="L802" i="87"/>
  <c r="L87" i="87"/>
  <c r="L535" i="87"/>
  <c r="L791" i="87"/>
  <c r="L47" i="87"/>
  <c r="L79" i="87"/>
  <c r="L111" i="87"/>
  <c r="L143" i="87"/>
  <c r="L175" i="87"/>
  <c r="L207" i="87"/>
  <c r="L239" i="87"/>
  <c r="L271" i="87"/>
  <c r="L303" i="87"/>
  <c r="L335" i="87"/>
  <c r="L367" i="87"/>
  <c r="L399" i="87"/>
  <c r="L431" i="87"/>
  <c r="L463" i="87"/>
  <c r="L495" i="87"/>
  <c r="L527" i="87"/>
  <c r="L559" i="87"/>
  <c r="L591" i="87"/>
  <c r="L623" i="87"/>
  <c r="L655" i="87"/>
  <c r="L687" i="87"/>
  <c r="L719" i="87"/>
  <c r="L751" i="87"/>
  <c r="L783" i="87"/>
  <c r="L815" i="87"/>
  <c r="L631" i="87"/>
  <c r="M183" i="87"/>
  <c r="L15" i="87"/>
  <c r="L28" i="87"/>
  <c r="L60" i="87"/>
  <c r="L92" i="87"/>
  <c r="L124" i="87"/>
  <c r="L156" i="87"/>
  <c r="L188" i="87"/>
  <c r="L220" i="87"/>
  <c r="L252" i="87"/>
  <c r="L284" i="87"/>
  <c r="L316" i="87"/>
  <c r="L348" i="87"/>
  <c r="L380" i="87"/>
  <c r="L412" i="87"/>
  <c r="L444" i="87"/>
  <c r="L476" i="87"/>
  <c r="L508" i="87"/>
  <c r="L540" i="87"/>
  <c r="L572" i="87"/>
  <c r="L604" i="87"/>
  <c r="L636" i="87"/>
  <c r="L668" i="87"/>
  <c r="L732" i="87"/>
  <c r="L764" i="87"/>
  <c r="L23" i="87"/>
  <c r="L196" i="87"/>
  <c r="L41" i="87"/>
  <c r="L73" i="87"/>
  <c r="L105" i="87"/>
  <c r="L201" i="87"/>
  <c r="L233" i="87"/>
  <c r="L297" i="87"/>
  <c r="L329" i="87"/>
  <c r="L361" i="87"/>
  <c r="L393" i="87"/>
  <c r="L425" i="87"/>
  <c r="L457" i="87"/>
  <c r="L489" i="87"/>
  <c r="L521" i="87"/>
  <c r="L553" i="87"/>
  <c r="L585" i="87"/>
  <c r="L617" i="87"/>
  <c r="L649" i="87"/>
  <c r="L681" i="87"/>
  <c r="L713" i="87"/>
  <c r="L745" i="87"/>
  <c r="L599" i="87"/>
  <c r="L16" i="87"/>
  <c r="L48" i="87"/>
  <c r="L144" i="87"/>
  <c r="L208" i="87"/>
  <c r="L240" i="87"/>
  <c r="L272" i="87"/>
  <c r="L304" i="87"/>
  <c r="L336" i="87"/>
  <c r="L368" i="87"/>
  <c r="L400" i="87"/>
  <c r="L432" i="87"/>
  <c r="L464" i="87"/>
  <c r="L496" i="87"/>
  <c r="L528" i="87"/>
  <c r="L560" i="87"/>
  <c r="L592" i="87"/>
  <c r="L624" i="87"/>
  <c r="L656" i="87"/>
  <c r="L688" i="87"/>
  <c r="L720" i="87"/>
  <c r="L752" i="87"/>
  <c r="L784" i="87"/>
  <c r="L816" i="87"/>
  <c r="L80" i="87"/>
  <c r="L112" i="87"/>
  <c r="L176" i="87"/>
  <c r="L1" i="87" l="1"/>
  <c r="M1" i="87"/>
  <c r="C74" i="1" l="1"/>
  <c r="K750" i="86"/>
  <c r="M750" i="86" s="1"/>
  <c r="I750" i="86"/>
  <c r="H750" i="86"/>
  <c r="K749" i="86"/>
  <c r="M749" i="86" s="1"/>
  <c r="I749" i="86"/>
  <c r="H749" i="86"/>
  <c r="K748" i="86"/>
  <c r="I748" i="86"/>
  <c r="H748" i="86"/>
  <c r="K747" i="86"/>
  <c r="I747" i="86"/>
  <c r="H747" i="86"/>
  <c r="K746" i="86"/>
  <c r="I746" i="86"/>
  <c r="H746" i="86"/>
  <c r="K745" i="86"/>
  <c r="I745" i="86"/>
  <c r="H745" i="86"/>
  <c r="K744" i="86"/>
  <c r="M744" i="86" s="1"/>
  <c r="I744" i="86"/>
  <c r="H744" i="86"/>
  <c r="K743" i="86"/>
  <c r="I743" i="86"/>
  <c r="H743" i="86"/>
  <c r="K742" i="86"/>
  <c r="I742" i="86"/>
  <c r="M742" i="86" s="1"/>
  <c r="H742" i="86"/>
  <c r="K741" i="86"/>
  <c r="M741" i="86" s="1"/>
  <c r="I741" i="86"/>
  <c r="H741" i="86"/>
  <c r="K740" i="86"/>
  <c r="I740" i="86"/>
  <c r="H740" i="86"/>
  <c r="K739" i="86"/>
  <c r="I739" i="86"/>
  <c r="H739" i="86"/>
  <c r="K738" i="86"/>
  <c r="I738" i="86"/>
  <c r="H738" i="86"/>
  <c r="K737" i="86"/>
  <c r="L737" i="86" s="1"/>
  <c r="I737" i="86"/>
  <c r="H737" i="86"/>
  <c r="K736" i="86"/>
  <c r="I736" i="86"/>
  <c r="H736" i="86"/>
  <c r="K735" i="86"/>
  <c r="I735" i="86"/>
  <c r="H735" i="86"/>
  <c r="K734" i="86"/>
  <c r="I734" i="86"/>
  <c r="H734" i="86"/>
  <c r="K733" i="86"/>
  <c r="I733" i="86"/>
  <c r="H733" i="86"/>
  <c r="K732" i="86"/>
  <c r="M732" i="86" s="1"/>
  <c r="I732" i="86"/>
  <c r="H732" i="86"/>
  <c r="K731" i="86"/>
  <c r="L731" i="86" s="1"/>
  <c r="I731" i="86"/>
  <c r="M731" i="86" s="1"/>
  <c r="H731" i="86"/>
  <c r="K730" i="86"/>
  <c r="I730" i="86"/>
  <c r="H730" i="86"/>
  <c r="K729" i="86"/>
  <c r="I729" i="86"/>
  <c r="H729" i="86"/>
  <c r="K728" i="86"/>
  <c r="I728" i="86"/>
  <c r="H728" i="86"/>
  <c r="K727" i="86"/>
  <c r="I727" i="86"/>
  <c r="H727" i="86"/>
  <c r="K726" i="86"/>
  <c r="I726" i="86"/>
  <c r="M726" i="86" s="1"/>
  <c r="H726" i="86"/>
  <c r="K725" i="86"/>
  <c r="I725" i="86"/>
  <c r="H725" i="86"/>
  <c r="K724" i="86"/>
  <c r="I724" i="86"/>
  <c r="H724" i="86"/>
  <c r="K723" i="86"/>
  <c r="I723" i="86"/>
  <c r="H723" i="86"/>
  <c r="K722" i="86"/>
  <c r="I722" i="86"/>
  <c r="H722" i="86"/>
  <c r="K721" i="86"/>
  <c r="M721" i="86" s="1"/>
  <c r="I721" i="86"/>
  <c r="H721" i="86"/>
  <c r="K720" i="86"/>
  <c r="I720" i="86"/>
  <c r="H720" i="86"/>
  <c r="K719" i="86"/>
  <c r="M719" i="86" s="1"/>
  <c r="I719" i="86"/>
  <c r="H719" i="86"/>
  <c r="K718" i="86"/>
  <c r="M718" i="86" s="1"/>
  <c r="I718" i="86"/>
  <c r="H718" i="86"/>
  <c r="K717" i="86"/>
  <c r="M717" i="86" s="1"/>
  <c r="I717" i="86"/>
  <c r="H717" i="86"/>
  <c r="K716" i="86"/>
  <c r="M716" i="86" s="1"/>
  <c r="I716" i="86"/>
  <c r="H716" i="86"/>
  <c r="K715" i="86"/>
  <c r="I715" i="86"/>
  <c r="H715" i="86"/>
  <c r="K714" i="86"/>
  <c r="I714" i="86"/>
  <c r="H714" i="86"/>
  <c r="K713" i="86"/>
  <c r="M713" i="86" s="1"/>
  <c r="I713" i="86"/>
  <c r="H713" i="86"/>
  <c r="K712" i="86"/>
  <c r="L712" i="86" s="1"/>
  <c r="I712" i="86"/>
  <c r="H712" i="86"/>
  <c r="K711" i="86"/>
  <c r="I711" i="86"/>
  <c r="H711" i="86"/>
  <c r="K710" i="86"/>
  <c r="I710" i="86"/>
  <c r="H710" i="86"/>
  <c r="K709" i="86"/>
  <c r="M709" i="86" s="1"/>
  <c r="I709" i="86"/>
  <c r="H709" i="86"/>
  <c r="K708" i="86"/>
  <c r="I708" i="86"/>
  <c r="H708" i="86"/>
  <c r="K707" i="86"/>
  <c r="M707" i="86" s="1"/>
  <c r="I707" i="86"/>
  <c r="H707" i="86"/>
  <c r="K706" i="86"/>
  <c r="I706" i="86"/>
  <c r="H706" i="86"/>
  <c r="K705" i="86"/>
  <c r="M705" i="86" s="1"/>
  <c r="I705" i="86"/>
  <c r="H705" i="86"/>
  <c r="K704" i="86"/>
  <c r="I704" i="86"/>
  <c r="H704" i="86"/>
  <c r="K703" i="86"/>
  <c r="I703" i="86"/>
  <c r="H703" i="86"/>
  <c r="K702" i="86"/>
  <c r="I702" i="86"/>
  <c r="H702" i="86"/>
  <c r="K701" i="86"/>
  <c r="M701" i="86" s="1"/>
  <c r="I701" i="86"/>
  <c r="H701" i="86"/>
  <c r="K700" i="86"/>
  <c r="M700" i="86" s="1"/>
  <c r="I700" i="86"/>
  <c r="H700" i="86"/>
  <c r="K699" i="86"/>
  <c r="M699" i="86" s="1"/>
  <c r="I699" i="86"/>
  <c r="H699" i="86"/>
  <c r="K698" i="86"/>
  <c r="M698" i="86" s="1"/>
  <c r="I698" i="86"/>
  <c r="H698" i="86"/>
  <c r="K697" i="86"/>
  <c r="I697" i="86"/>
  <c r="H697" i="86"/>
  <c r="K696" i="86"/>
  <c r="I696" i="86"/>
  <c r="H696" i="86"/>
  <c r="K695" i="86"/>
  <c r="M695" i="86" s="1"/>
  <c r="I695" i="86"/>
  <c r="H695" i="86"/>
  <c r="K694" i="86"/>
  <c r="M694" i="86" s="1"/>
  <c r="I694" i="86"/>
  <c r="H694" i="86"/>
  <c r="K693" i="86"/>
  <c r="I693" i="86"/>
  <c r="H693" i="86"/>
  <c r="K692" i="86"/>
  <c r="M692" i="86" s="1"/>
  <c r="I692" i="86"/>
  <c r="H692" i="86"/>
  <c r="K691" i="86"/>
  <c r="I691" i="86"/>
  <c r="H691" i="86"/>
  <c r="K690" i="86"/>
  <c r="M690" i="86" s="1"/>
  <c r="I690" i="86"/>
  <c r="H690" i="86"/>
  <c r="K689" i="86"/>
  <c r="I689" i="86"/>
  <c r="H689" i="86"/>
  <c r="K688" i="86"/>
  <c r="I688" i="86"/>
  <c r="H688" i="86"/>
  <c r="K687" i="86"/>
  <c r="M687" i="86" s="1"/>
  <c r="I687" i="86"/>
  <c r="H687" i="86"/>
  <c r="K686" i="86"/>
  <c r="M686" i="86" s="1"/>
  <c r="I686" i="86"/>
  <c r="H686" i="86"/>
  <c r="K685" i="86"/>
  <c r="I685" i="86"/>
  <c r="H685" i="86"/>
  <c r="K684" i="86"/>
  <c r="I684" i="86"/>
  <c r="H684" i="86"/>
  <c r="K683" i="86"/>
  <c r="M683" i="86" s="1"/>
  <c r="I683" i="86"/>
  <c r="H683" i="86"/>
  <c r="K682" i="86"/>
  <c r="I682" i="86"/>
  <c r="H682" i="86"/>
  <c r="K681" i="86"/>
  <c r="M681" i="86" s="1"/>
  <c r="I681" i="86"/>
  <c r="H681" i="86"/>
  <c r="K680" i="86"/>
  <c r="M680" i="86" s="1"/>
  <c r="I680" i="86"/>
  <c r="H680" i="86"/>
  <c r="L680" i="86" s="1"/>
  <c r="K679" i="86"/>
  <c r="M679" i="86" s="1"/>
  <c r="I679" i="86"/>
  <c r="H679" i="86"/>
  <c r="K678" i="86"/>
  <c r="I678" i="86"/>
  <c r="H678" i="86"/>
  <c r="K677" i="86"/>
  <c r="M677" i="86" s="1"/>
  <c r="I677" i="86"/>
  <c r="H677" i="86"/>
  <c r="K676" i="86"/>
  <c r="I676" i="86"/>
  <c r="H676" i="86"/>
  <c r="K675" i="86"/>
  <c r="M675" i="86" s="1"/>
  <c r="I675" i="86"/>
  <c r="H675" i="86"/>
  <c r="K674" i="86"/>
  <c r="I674" i="86"/>
  <c r="H674" i="86"/>
  <c r="K673" i="86"/>
  <c r="M673" i="86" s="1"/>
  <c r="I673" i="86"/>
  <c r="H673" i="86"/>
  <c r="K672" i="86"/>
  <c r="I672" i="86"/>
  <c r="H672" i="86"/>
  <c r="K671" i="86"/>
  <c r="M671" i="86" s="1"/>
  <c r="I671" i="86"/>
  <c r="H671" i="86"/>
  <c r="K670" i="86"/>
  <c r="M670" i="86" s="1"/>
  <c r="I670" i="86"/>
  <c r="H670" i="86"/>
  <c r="K669" i="86"/>
  <c r="I669" i="86"/>
  <c r="H669" i="86"/>
  <c r="K668" i="86"/>
  <c r="I668" i="86"/>
  <c r="H668" i="86"/>
  <c r="K667" i="86"/>
  <c r="M667" i="86" s="1"/>
  <c r="I667" i="86"/>
  <c r="H667" i="86"/>
  <c r="K666" i="86"/>
  <c r="M666" i="86" s="1"/>
  <c r="I666" i="86"/>
  <c r="H666" i="86"/>
  <c r="K665" i="86"/>
  <c r="I665" i="86"/>
  <c r="H665" i="86"/>
  <c r="K664" i="86"/>
  <c r="I664" i="86"/>
  <c r="H664" i="86"/>
  <c r="K663" i="86"/>
  <c r="M663" i="86" s="1"/>
  <c r="I663" i="86"/>
  <c r="H663" i="86"/>
  <c r="K662" i="86"/>
  <c r="L662" i="86" s="1"/>
  <c r="I662" i="86"/>
  <c r="H662" i="86"/>
  <c r="K661" i="86"/>
  <c r="I661" i="86"/>
  <c r="H661" i="86"/>
  <c r="K660" i="86"/>
  <c r="I660" i="86"/>
  <c r="H660" i="86"/>
  <c r="K659" i="86"/>
  <c r="I659" i="86"/>
  <c r="H659" i="86"/>
  <c r="K658" i="86"/>
  <c r="L658" i="86" s="1"/>
  <c r="I658" i="86"/>
  <c r="H658" i="86"/>
  <c r="K657" i="86"/>
  <c r="I657" i="86"/>
  <c r="M657" i="86" s="1"/>
  <c r="H657" i="86"/>
  <c r="K656" i="86"/>
  <c r="I656" i="86"/>
  <c r="H656" i="86"/>
  <c r="K655" i="86"/>
  <c r="I655" i="86"/>
  <c r="H655" i="86"/>
  <c r="K654" i="86"/>
  <c r="M654" i="86" s="1"/>
  <c r="I654" i="86"/>
  <c r="H654" i="86"/>
  <c r="K653" i="86"/>
  <c r="L653" i="86" s="1"/>
  <c r="I653" i="86"/>
  <c r="H653" i="86"/>
  <c r="K652" i="86"/>
  <c r="I652" i="86"/>
  <c r="H652" i="86"/>
  <c r="K651" i="86"/>
  <c r="I651" i="86"/>
  <c r="H651" i="86"/>
  <c r="K650" i="86"/>
  <c r="M650" i="86" s="1"/>
  <c r="I650" i="86"/>
  <c r="H650" i="86"/>
  <c r="K649" i="86"/>
  <c r="I649" i="86"/>
  <c r="H649" i="86"/>
  <c r="K648" i="86"/>
  <c r="M648" i="86" s="1"/>
  <c r="I648" i="86"/>
  <c r="H648" i="86"/>
  <c r="K647" i="86"/>
  <c r="I647" i="86"/>
  <c r="H647" i="86"/>
  <c r="K646" i="86"/>
  <c r="M646" i="86" s="1"/>
  <c r="I646" i="86"/>
  <c r="H646" i="86"/>
  <c r="K645" i="86"/>
  <c r="I645" i="86"/>
  <c r="H645" i="86"/>
  <c r="K644" i="86"/>
  <c r="I644" i="86"/>
  <c r="H644" i="86"/>
  <c r="L643" i="86"/>
  <c r="K643" i="86"/>
  <c r="I643" i="86"/>
  <c r="H643" i="86"/>
  <c r="K642" i="86"/>
  <c r="M642" i="86" s="1"/>
  <c r="I642" i="86"/>
  <c r="H642" i="86"/>
  <c r="K641" i="86"/>
  <c r="M641" i="86" s="1"/>
  <c r="I641" i="86"/>
  <c r="H641" i="86"/>
  <c r="K640" i="86"/>
  <c r="M640" i="86" s="1"/>
  <c r="I640" i="86"/>
  <c r="H640" i="86"/>
  <c r="K639" i="86"/>
  <c r="M639" i="86" s="1"/>
  <c r="I639" i="86"/>
  <c r="H639" i="86"/>
  <c r="K638" i="86"/>
  <c r="L638" i="86" s="1"/>
  <c r="I638" i="86"/>
  <c r="H638" i="86"/>
  <c r="K637" i="86"/>
  <c r="M637" i="86" s="1"/>
  <c r="I637" i="86"/>
  <c r="H637" i="86"/>
  <c r="K636" i="86"/>
  <c r="I636" i="86"/>
  <c r="H636" i="86"/>
  <c r="K635" i="86"/>
  <c r="M635" i="86" s="1"/>
  <c r="I635" i="86"/>
  <c r="H635" i="86"/>
  <c r="K634" i="86"/>
  <c r="I634" i="86"/>
  <c r="H634" i="86"/>
  <c r="K633" i="86"/>
  <c r="M633" i="86" s="1"/>
  <c r="I633" i="86"/>
  <c r="H633" i="86"/>
  <c r="K632" i="86"/>
  <c r="I632" i="86"/>
  <c r="H632" i="86"/>
  <c r="K631" i="86"/>
  <c r="I631" i="86"/>
  <c r="H631" i="86"/>
  <c r="K630" i="86"/>
  <c r="I630" i="86"/>
  <c r="H630" i="86"/>
  <c r="K629" i="86"/>
  <c r="I629" i="86"/>
  <c r="H629" i="86"/>
  <c r="K628" i="86"/>
  <c r="I628" i="86"/>
  <c r="H628" i="86"/>
  <c r="K627" i="86"/>
  <c r="M627" i="86" s="1"/>
  <c r="I627" i="86"/>
  <c r="H627" i="86"/>
  <c r="K626" i="86"/>
  <c r="M626" i="86" s="1"/>
  <c r="I626" i="86"/>
  <c r="H626" i="86"/>
  <c r="K625" i="86"/>
  <c r="L625" i="86" s="1"/>
  <c r="I625" i="86"/>
  <c r="H625" i="86"/>
  <c r="K624" i="86"/>
  <c r="I624" i="86"/>
  <c r="H624" i="86"/>
  <c r="K623" i="86"/>
  <c r="I623" i="86"/>
  <c r="H623" i="86"/>
  <c r="K622" i="86"/>
  <c r="M622" i="86" s="1"/>
  <c r="I622" i="86"/>
  <c r="H622" i="86"/>
  <c r="K621" i="86"/>
  <c r="I621" i="86"/>
  <c r="H621" i="86"/>
  <c r="K620" i="86"/>
  <c r="I620" i="86"/>
  <c r="H620" i="86"/>
  <c r="K619" i="86"/>
  <c r="M619" i="86" s="1"/>
  <c r="I619" i="86"/>
  <c r="H619" i="86"/>
  <c r="K618" i="86"/>
  <c r="I618" i="86"/>
  <c r="H618" i="86"/>
  <c r="K617" i="86"/>
  <c r="I617" i="86"/>
  <c r="H617" i="86"/>
  <c r="K616" i="86"/>
  <c r="L616" i="86" s="1"/>
  <c r="I616" i="86"/>
  <c r="M616" i="86" s="1"/>
  <c r="H616" i="86"/>
  <c r="K615" i="86"/>
  <c r="I615" i="86"/>
  <c r="H615" i="86"/>
  <c r="K614" i="86"/>
  <c r="I614" i="86"/>
  <c r="H614" i="86"/>
  <c r="K613" i="86"/>
  <c r="M613" i="86" s="1"/>
  <c r="I613" i="86"/>
  <c r="H613" i="86"/>
  <c r="K612" i="86"/>
  <c r="M612" i="86" s="1"/>
  <c r="I612" i="86"/>
  <c r="H612" i="86"/>
  <c r="K611" i="86"/>
  <c r="M611" i="86" s="1"/>
  <c r="I611" i="86"/>
  <c r="H611" i="86"/>
  <c r="L611" i="86" s="1"/>
  <c r="K610" i="86"/>
  <c r="I610" i="86"/>
  <c r="H610" i="86"/>
  <c r="M609" i="86"/>
  <c r="K609" i="86"/>
  <c r="L609" i="86" s="1"/>
  <c r="I609" i="86"/>
  <c r="H609" i="86"/>
  <c r="K608" i="86"/>
  <c r="M608" i="86" s="1"/>
  <c r="I608" i="86"/>
  <c r="H608" i="86"/>
  <c r="K607" i="86"/>
  <c r="M607" i="86" s="1"/>
  <c r="I607" i="86"/>
  <c r="H607" i="86"/>
  <c r="K606" i="86"/>
  <c r="M606" i="86" s="1"/>
  <c r="I606" i="86"/>
  <c r="H606" i="86"/>
  <c r="K605" i="86"/>
  <c r="M605" i="86" s="1"/>
  <c r="I605" i="86"/>
  <c r="H605" i="86"/>
  <c r="K604" i="86"/>
  <c r="I604" i="86"/>
  <c r="H604" i="86"/>
  <c r="K603" i="86"/>
  <c r="L603" i="86" s="1"/>
  <c r="I603" i="86"/>
  <c r="H603" i="86"/>
  <c r="K602" i="86"/>
  <c r="I602" i="86"/>
  <c r="H602" i="86"/>
  <c r="K601" i="86"/>
  <c r="M601" i="86" s="1"/>
  <c r="I601" i="86"/>
  <c r="H601" i="86"/>
  <c r="K600" i="86"/>
  <c r="I600" i="86"/>
  <c r="H600" i="86"/>
  <c r="K599" i="86"/>
  <c r="I599" i="86"/>
  <c r="H599" i="86"/>
  <c r="K598" i="86"/>
  <c r="I598" i="86"/>
  <c r="H598" i="86"/>
  <c r="K597" i="86"/>
  <c r="I597" i="86"/>
  <c r="H597" i="86"/>
  <c r="K596" i="86"/>
  <c r="M596" i="86" s="1"/>
  <c r="I596" i="86"/>
  <c r="H596" i="86"/>
  <c r="K595" i="86"/>
  <c r="M595" i="86" s="1"/>
  <c r="I595" i="86"/>
  <c r="H595" i="86"/>
  <c r="K594" i="86"/>
  <c r="M594" i="86" s="1"/>
  <c r="I594" i="86"/>
  <c r="H594" i="86"/>
  <c r="M593" i="86"/>
  <c r="K593" i="86"/>
  <c r="I593" i="86"/>
  <c r="H593" i="86"/>
  <c r="K592" i="86"/>
  <c r="I592" i="86"/>
  <c r="H592" i="86"/>
  <c r="K591" i="86"/>
  <c r="M591" i="86" s="1"/>
  <c r="I591" i="86"/>
  <c r="H591" i="86"/>
  <c r="K590" i="86"/>
  <c r="M590" i="86" s="1"/>
  <c r="I590" i="86"/>
  <c r="H590" i="86"/>
  <c r="K589" i="86"/>
  <c r="I589" i="86"/>
  <c r="H589" i="86"/>
  <c r="K588" i="86"/>
  <c r="I588" i="86"/>
  <c r="H588" i="86"/>
  <c r="K587" i="86"/>
  <c r="I587" i="86"/>
  <c r="H587" i="86"/>
  <c r="K586" i="86"/>
  <c r="M586" i="86" s="1"/>
  <c r="I586" i="86"/>
  <c r="H586" i="86"/>
  <c r="K585" i="86"/>
  <c r="I585" i="86"/>
  <c r="H585" i="86"/>
  <c r="K584" i="86"/>
  <c r="M584" i="86" s="1"/>
  <c r="I584" i="86"/>
  <c r="H584" i="86"/>
  <c r="L584" i="86" s="1"/>
  <c r="K583" i="86"/>
  <c r="I583" i="86"/>
  <c r="H583" i="86"/>
  <c r="K582" i="86"/>
  <c r="M582" i="86" s="1"/>
  <c r="I582" i="86"/>
  <c r="H582" i="86"/>
  <c r="K581" i="86"/>
  <c r="I581" i="86"/>
  <c r="H581" i="86"/>
  <c r="K580" i="86"/>
  <c r="I580" i="86"/>
  <c r="H580" i="86"/>
  <c r="K579" i="86"/>
  <c r="L579" i="86" s="1"/>
  <c r="I579" i="86"/>
  <c r="H579" i="86"/>
  <c r="K578" i="86"/>
  <c r="M578" i="86" s="1"/>
  <c r="I578" i="86"/>
  <c r="H578" i="86"/>
  <c r="K577" i="86"/>
  <c r="M577" i="86" s="1"/>
  <c r="I577" i="86"/>
  <c r="H577" i="86"/>
  <c r="K576" i="86"/>
  <c r="M576" i="86" s="1"/>
  <c r="I576" i="86"/>
  <c r="H576" i="86"/>
  <c r="K575" i="86"/>
  <c r="M575" i="86" s="1"/>
  <c r="I575" i="86"/>
  <c r="H575" i="86"/>
  <c r="K574" i="86"/>
  <c r="L574" i="86" s="1"/>
  <c r="I574" i="86"/>
  <c r="H574" i="86"/>
  <c r="K573" i="86"/>
  <c r="I573" i="86"/>
  <c r="H573" i="86"/>
  <c r="K572" i="86"/>
  <c r="I572" i="86"/>
  <c r="H572" i="86"/>
  <c r="L571" i="86"/>
  <c r="K571" i="86"/>
  <c r="I571" i="86"/>
  <c r="H571" i="86"/>
  <c r="K570" i="86"/>
  <c r="I570" i="86"/>
  <c r="H570" i="86"/>
  <c r="K569" i="86"/>
  <c r="M569" i="86" s="1"/>
  <c r="I569" i="86"/>
  <c r="H569" i="86"/>
  <c r="K568" i="86"/>
  <c r="I568" i="86"/>
  <c r="H568" i="86"/>
  <c r="K567" i="86"/>
  <c r="M567" i="86" s="1"/>
  <c r="I567" i="86"/>
  <c r="H567" i="86"/>
  <c r="K566" i="86"/>
  <c r="M566" i="86" s="1"/>
  <c r="I566" i="86"/>
  <c r="H566" i="86"/>
  <c r="K565" i="86"/>
  <c r="I565" i="86"/>
  <c r="H565" i="86"/>
  <c r="K564" i="86"/>
  <c r="L564" i="86" s="1"/>
  <c r="I564" i="86"/>
  <c r="H564" i="86"/>
  <c r="K563" i="86"/>
  <c r="I563" i="86"/>
  <c r="H563" i="86"/>
  <c r="K562" i="86"/>
  <c r="M562" i="86" s="1"/>
  <c r="I562" i="86"/>
  <c r="H562" i="86"/>
  <c r="K561" i="86"/>
  <c r="I561" i="86"/>
  <c r="H561" i="86"/>
  <c r="K560" i="86"/>
  <c r="I560" i="86"/>
  <c r="H560" i="86"/>
  <c r="K559" i="86"/>
  <c r="M559" i="86" s="1"/>
  <c r="I559" i="86"/>
  <c r="H559" i="86"/>
  <c r="K558" i="86"/>
  <c r="L558" i="86" s="1"/>
  <c r="I558" i="86"/>
  <c r="H558" i="86"/>
  <c r="K557" i="86"/>
  <c r="I557" i="86"/>
  <c r="H557" i="86"/>
  <c r="K556" i="86"/>
  <c r="M556" i="86" s="1"/>
  <c r="I556" i="86"/>
  <c r="H556" i="86"/>
  <c r="K555" i="86"/>
  <c r="I555" i="86"/>
  <c r="H555" i="86"/>
  <c r="K554" i="86"/>
  <c r="I554" i="86"/>
  <c r="H554" i="86"/>
  <c r="K553" i="86"/>
  <c r="I553" i="86"/>
  <c r="H553" i="86"/>
  <c r="M552" i="86"/>
  <c r="K552" i="86"/>
  <c r="L552" i="86" s="1"/>
  <c r="I552" i="86"/>
  <c r="H552" i="86"/>
  <c r="K551" i="86"/>
  <c r="I551" i="86"/>
  <c r="H551" i="86"/>
  <c r="K550" i="86"/>
  <c r="M550" i="86" s="1"/>
  <c r="I550" i="86"/>
  <c r="H550" i="86"/>
  <c r="K549" i="86"/>
  <c r="L549" i="86" s="1"/>
  <c r="I549" i="86"/>
  <c r="H549" i="86"/>
  <c r="K548" i="86"/>
  <c r="I548" i="86"/>
  <c r="H548" i="86"/>
  <c r="K547" i="86"/>
  <c r="L547" i="86" s="1"/>
  <c r="I547" i="86"/>
  <c r="H547" i="86"/>
  <c r="K546" i="86"/>
  <c r="I546" i="86"/>
  <c r="H546" i="86"/>
  <c r="K545" i="86"/>
  <c r="M545" i="86" s="1"/>
  <c r="I545" i="86"/>
  <c r="H545" i="86"/>
  <c r="K544" i="86"/>
  <c r="I544" i="86"/>
  <c r="H544" i="86"/>
  <c r="K543" i="86"/>
  <c r="M543" i="86" s="1"/>
  <c r="I543" i="86"/>
  <c r="H543" i="86"/>
  <c r="K542" i="86"/>
  <c r="L542" i="86" s="1"/>
  <c r="I542" i="86"/>
  <c r="H542" i="86"/>
  <c r="K541" i="86"/>
  <c r="M541" i="86" s="1"/>
  <c r="I541" i="86"/>
  <c r="H541" i="86"/>
  <c r="K540" i="86"/>
  <c r="I540" i="86"/>
  <c r="H540" i="86"/>
  <c r="K539" i="86"/>
  <c r="M539" i="86" s="1"/>
  <c r="I539" i="86"/>
  <c r="H539" i="86"/>
  <c r="K538" i="86"/>
  <c r="M538" i="86" s="1"/>
  <c r="I538" i="86"/>
  <c r="H538" i="86"/>
  <c r="K537" i="86"/>
  <c r="I537" i="86"/>
  <c r="H537" i="86"/>
  <c r="K536" i="86"/>
  <c r="I536" i="86"/>
  <c r="H536" i="86"/>
  <c r="K535" i="86"/>
  <c r="I535" i="86"/>
  <c r="H535" i="86"/>
  <c r="K534" i="86"/>
  <c r="M534" i="86" s="1"/>
  <c r="I534" i="86"/>
  <c r="H534" i="86"/>
  <c r="K533" i="86"/>
  <c r="M533" i="86" s="1"/>
  <c r="I533" i="86"/>
  <c r="H533" i="86"/>
  <c r="K532" i="86"/>
  <c r="L532" i="86" s="1"/>
  <c r="I532" i="86"/>
  <c r="H532" i="86"/>
  <c r="K531" i="86"/>
  <c r="I531" i="86"/>
  <c r="H531" i="86"/>
  <c r="K530" i="86"/>
  <c r="I530" i="86"/>
  <c r="H530" i="86"/>
  <c r="L530" i="86" s="1"/>
  <c r="K529" i="86"/>
  <c r="L529" i="86" s="1"/>
  <c r="I529" i="86"/>
  <c r="H529" i="86"/>
  <c r="K528" i="86"/>
  <c r="I528" i="86"/>
  <c r="H528" i="86"/>
  <c r="K527" i="86"/>
  <c r="M527" i="86" s="1"/>
  <c r="I527" i="86"/>
  <c r="H527" i="86"/>
  <c r="K526" i="86"/>
  <c r="M526" i="86" s="1"/>
  <c r="I526" i="86"/>
  <c r="H526" i="86"/>
  <c r="K525" i="86"/>
  <c r="M525" i="86" s="1"/>
  <c r="I525" i="86"/>
  <c r="H525" i="86"/>
  <c r="K524" i="86"/>
  <c r="M524" i="86" s="1"/>
  <c r="I524" i="86"/>
  <c r="H524" i="86"/>
  <c r="K523" i="86"/>
  <c r="I523" i="86"/>
  <c r="H523" i="86"/>
  <c r="K522" i="86"/>
  <c r="I522" i="86"/>
  <c r="H522" i="86"/>
  <c r="K521" i="86"/>
  <c r="M521" i="86" s="1"/>
  <c r="I521" i="86"/>
  <c r="H521" i="86"/>
  <c r="K520" i="86"/>
  <c r="M520" i="86" s="1"/>
  <c r="I520" i="86"/>
  <c r="H520" i="86"/>
  <c r="K519" i="86"/>
  <c r="I519" i="86"/>
  <c r="H519" i="86"/>
  <c r="K518" i="86"/>
  <c r="M518" i="86" s="1"/>
  <c r="I518" i="86"/>
  <c r="H518" i="86"/>
  <c r="K517" i="86"/>
  <c r="L517" i="86" s="1"/>
  <c r="I517" i="86"/>
  <c r="H517" i="86"/>
  <c r="K516" i="86"/>
  <c r="I516" i="86"/>
  <c r="H516" i="86"/>
  <c r="K515" i="86"/>
  <c r="I515" i="86"/>
  <c r="H515" i="86"/>
  <c r="K514" i="86"/>
  <c r="M514" i="86" s="1"/>
  <c r="I514" i="86"/>
  <c r="H514" i="86"/>
  <c r="K513" i="86"/>
  <c r="M513" i="86" s="1"/>
  <c r="I513" i="86"/>
  <c r="H513" i="86"/>
  <c r="K512" i="86"/>
  <c r="I512" i="86"/>
  <c r="H512" i="86"/>
  <c r="K511" i="86"/>
  <c r="I511" i="86"/>
  <c r="H511" i="86"/>
  <c r="K510" i="86"/>
  <c r="M510" i="86" s="1"/>
  <c r="I510" i="86"/>
  <c r="H510" i="86"/>
  <c r="K509" i="86"/>
  <c r="I509" i="86"/>
  <c r="H509" i="86"/>
  <c r="K508" i="86"/>
  <c r="M508" i="86" s="1"/>
  <c r="I508" i="86"/>
  <c r="H508" i="86"/>
  <c r="L507" i="86"/>
  <c r="K507" i="86"/>
  <c r="M507" i="86" s="1"/>
  <c r="I507" i="86"/>
  <c r="H507" i="86"/>
  <c r="K506" i="86"/>
  <c r="L506" i="86" s="1"/>
  <c r="I506" i="86"/>
  <c r="H506" i="86"/>
  <c r="K505" i="86"/>
  <c r="I505" i="86"/>
  <c r="H505" i="86"/>
  <c r="K504" i="86"/>
  <c r="I504" i="86"/>
  <c r="H504" i="86"/>
  <c r="K503" i="86"/>
  <c r="I503" i="86"/>
  <c r="H503" i="86"/>
  <c r="K502" i="86"/>
  <c r="L502" i="86" s="1"/>
  <c r="I502" i="86"/>
  <c r="H502" i="86"/>
  <c r="K501" i="86"/>
  <c r="I501" i="86"/>
  <c r="H501" i="86"/>
  <c r="K500" i="86"/>
  <c r="I500" i="86"/>
  <c r="H500" i="86"/>
  <c r="K499" i="86"/>
  <c r="M499" i="86" s="1"/>
  <c r="I499" i="86"/>
  <c r="H499" i="86"/>
  <c r="K498" i="86"/>
  <c r="I498" i="86"/>
  <c r="H498" i="86"/>
  <c r="K497" i="86"/>
  <c r="M497" i="86" s="1"/>
  <c r="I497" i="86"/>
  <c r="H497" i="86"/>
  <c r="K496" i="86"/>
  <c r="I496" i="86"/>
  <c r="H496" i="86"/>
  <c r="K495" i="86"/>
  <c r="I495" i="86"/>
  <c r="H495" i="86"/>
  <c r="K494" i="86"/>
  <c r="L494" i="86" s="1"/>
  <c r="I494" i="86"/>
  <c r="H494" i="86"/>
  <c r="K493" i="86"/>
  <c r="M493" i="86" s="1"/>
  <c r="I493" i="86"/>
  <c r="H493" i="86"/>
  <c r="K492" i="86"/>
  <c r="M492" i="86" s="1"/>
  <c r="I492" i="86"/>
  <c r="H492" i="86"/>
  <c r="K491" i="86"/>
  <c r="I491" i="86"/>
  <c r="H491" i="86"/>
  <c r="K490" i="86"/>
  <c r="M490" i="86" s="1"/>
  <c r="I490" i="86"/>
  <c r="H490" i="86"/>
  <c r="K489" i="86"/>
  <c r="I489" i="86"/>
  <c r="H489" i="86"/>
  <c r="K488" i="86"/>
  <c r="M488" i="86" s="1"/>
  <c r="I488" i="86"/>
  <c r="H488" i="86"/>
  <c r="K487" i="86"/>
  <c r="I487" i="86"/>
  <c r="H487" i="86"/>
  <c r="K486" i="86"/>
  <c r="I486" i="86"/>
  <c r="H486" i="86"/>
  <c r="K485" i="86"/>
  <c r="L485" i="86" s="1"/>
  <c r="I485" i="86"/>
  <c r="H485" i="86"/>
  <c r="K484" i="86"/>
  <c r="L484" i="86" s="1"/>
  <c r="I484" i="86"/>
  <c r="M484" i="86" s="1"/>
  <c r="H484" i="86"/>
  <c r="K483" i="86"/>
  <c r="L483" i="86" s="1"/>
  <c r="I483" i="86"/>
  <c r="H483" i="86"/>
  <c r="K482" i="86"/>
  <c r="M482" i="86" s="1"/>
  <c r="I482" i="86"/>
  <c r="H482" i="86"/>
  <c r="K481" i="86"/>
  <c r="M481" i="86" s="1"/>
  <c r="I481" i="86"/>
  <c r="H481" i="86"/>
  <c r="K480" i="86"/>
  <c r="M480" i="86" s="1"/>
  <c r="I480" i="86"/>
  <c r="H480" i="86"/>
  <c r="K479" i="86"/>
  <c r="I479" i="86"/>
  <c r="H479" i="86"/>
  <c r="K478" i="86"/>
  <c r="L478" i="86" s="1"/>
  <c r="I478" i="86"/>
  <c r="H478" i="86"/>
  <c r="K477" i="86"/>
  <c r="I477" i="86"/>
  <c r="H477" i="86"/>
  <c r="K476" i="86"/>
  <c r="M476" i="86" s="1"/>
  <c r="I476" i="86"/>
  <c r="H476" i="86"/>
  <c r="K475" i="86"/>
  <c r="M475" i="86" s="1"/>
  <c r="I475" i="86"/>
  <c r="H475" i="86"/>
  <c r="K474" i="86"/>
  <c r="M474" i="86" s="1"/>
  <c r="I474" i="86"/>
  <c r="H474" i="86"/>
  <c r="K473" i="86"/>
  <c r="I473" i="86"/>
  <c r="H473" i="86"/>
  <c r="K472" i="86"/>
  <c r="M472" i="86" s="1"/>
  <c r="I472" i="86"/>
  <c r="H472" i="86"/>
  <c r="K471" i="86"/>
  <c r="I471" i="86"/>
  <c r="H471" i="86"/>
  <c r="K470" i="86"/>
  <c r="L470" i="86" s="1"/>
  <c r="I470" i="86"/>
  <c r="H470" i="86"/>
  <c r="K469" i="86"/>
  <c r="M469" i="86" s="1"/>
  <c r="I469" i="86"/>
  <c r="H469" i="86"/>
  <c r="K468" i="86"/>
  <c r="I468" i="86"/>
  <c r="H468" i="86"/>
  <c r="K467" i="86"/>
  <c r="M467" i="86" s="1"/>
  <c r="I467" i="86"/>
  <c r="H467" i="86"/>
  <c r="K466" i="86"/>
  <c r="M466" i="86" s="1"/>
  <c r="I466" i="86"/>
  <c r="H466" i="86"/>
  <c r="L466" i="86" s="1"/>
  <c r="L465" i="86"/>
  <c r="K465" i="86"/>
  <c r="M465" i="86" s="1"/>
  <c r="I465" i="86"/>
  <c r="H465" i="86"/>
  <c r="K464" i="86"/>
  <c r="M464" i="86" s="1"/>
  <c r="I464" i="86"/>
  <c r="H464" i="86"/>
  <c r="K463" i="86"/>
  <c r="M463" i="86" s="1"/>
  <c r="I463" i="86"/>
  <c r="H463" i="86"/>
  <c r="K462" i="86"/>
  <c r="M462" i="86" s="1"/>
  <c r="I462" i="86"/>
  <c r="H462" i="86"/>
  <c r="K461" i="86"/>
  <c r="I461" i="86"/>
  <c r="H461" i="86"/>
  <c r="K460" i="86"/>
  <c r="I460" i="86"/>
  <c r="H460" i="86"/>
  <c r="K459" i="86"/>
  <c r="I459" i="86"/>
  <c r="H459" i="86"/>
  <c r="K458" i="86"/>
  <c r="L458" i="86" s="1"/>
  <c r="I458" i="86"/>
  <c r="H458" i="86"/>
  <c r="K457" i="86"/>
  <c r="M457" i="86" s="1"/>
  <c r="I457" i="86"/>
  <c r="H457" i="86"/>
  <c r="K456" i="86"/>
  <c r="M456" i="86" s="1"/>
  <c r="I456" i="86"/>
  <c r="H456" i="86"/>
  <c r="K455" i="86"/>
  <c r="M455" i="86" s="1"/>
  <c r="I455" i="86"/>
  <c r="H455" i="86"/>
  <c r="K454" i="86"/>
  <c r="M454" i="86" s="1"/>
  <c r="I454" i="86"/>
  <c r="H454" i="86"/>
  <c r="K453" i="86"/>
  <c r="I453" i="86"/>
  <c r="M453" i="86" s="1"/>
  <c r="H453" i="86"/>
  <c r="K452" i="86"/>
  <c r="I452" i="86"/>
  <c r="H452" i="86"/>
  <c r="K451" i="86"/>
  <c r="M451" i="86" s="1"/>
  <c r="I451" i="86"/>
  <c r="H451" i="86"/>
  <c r="K450" i="86"/>
  <c r="I450" i="86"/>
  <c r="H450" i="86"/>
  <c r="K449" i="86"/>
  <c r="M449" i="86" s="1"/>
  <c r="I449" i="86"/>
  <c r="H449" i="86"/>
  <c r="K448" i="86"/>
  <c r="I448" i="86"/>
  <c r="H448" i="86"/>
  <c r="K447" i="86"/>
  <c r="M447" i="86" s="1"/>
  <c r="I447" i="86"/>
  <c r="H447" i="86"/>
  <c r="K446" i="86"/>
  <c r="M446" i="86" s="1"/>
  <c r="I446" i="86"/>
  <c r="H446" i="86"/>
  <c r="K445" i="86"/>
  <c r="M445" i="86" s="1"/>
  <c r="I445" i="86"/>
  <c r="H445" i="86"/>
  <c r="K444" i="86"/>
  <c r="I444" i="86"/>
  <c r="H444" i="86"/>
  <c r="K443" i="86"/>
  <c r="M443" i="86" s="1"/>
  <c r="I443" i="86"/>
  <c r="H443" i="86"/>
  <c r="K442" i="86"/>
  <c r="M442" i="86" s="1"/>
  <c r="I442" i="86"/>
  <c r="H442" i="86"/>
  <c r="K441" i="86"/>
  <c r="L441" i="86" s="1"/>
  <c r="I441" i="86"/>
  <c r="H441" i="86"/>
  <c r="K440" i="86"/>
  <c r="I440" i="86"/>
  <c r="H440" i="86"/>
  <c r="K439" i="86"/>
  <c r="I439" i="86"/>
  <c r="H439" i="86"/>
  <c r="K438" i="86"/>
  <c r="L438" i="86" s="1"/>
  <c r="I438" i="86"/>
  <c r="H438" i="86"/>
  <c r="K437" i="86"/>
  <c r="M437" i="86" s="1"/>
  <c r="I437" i="86"/>
  <c r="H437" i="86"/>
  <c r="K436" i="86"/>
  <c r="L436" i="86" s="1"/>
  <c r="I436" i="86"/>
  <c r="H436" i="86"/>
  <c r="K435" i="86"/>
  <c r="I435" i="86"/>
  <c r="H435" i="86"/>
  <c r="K434" i="86"/>
  <c r="I434" i="86"/>
  <c r="H434" i="86"/>
  <c r="K433" i="86"/>
  <c r="M433" i="86" s="1"/>
  <c r="I433" i="86"/>
  <c r="H433" i="86"/>
  <c r="K432" i="86"/>
  <c r="I432" i="86"/>
  <c r="H432" i="86"/>
  <c r="K431" i="86"/>
  <c r="M431" i="86" s="1"/>
  <c r="I431" i="86"/>
  <c r="H431" i="86"/>
  <c r="K430" i="86"/>
  <c r="M430" i="86" s="1"/>
  <c r="I430" i="86"/>
  <c r="H430" i="86"/>
  <c r="K429" i="86"/>
  <c r="L429" i="86" s="1"/>
  <c r="I429" i="86"/>
  <c r="H429" i="86"/>
  <c r="K428" i="86"/>
  <c r="I428" i="86"/>
  <c r="H428" i="86"/>
  <c r="K427" i="86"/>
  <c r="M427" i="86" s="1"/>
  <c r="I427" i="86"/>
  <c r="H427" i="86"/>
  <c r="K426" i="86"/>
  <c r="I426" i="86"/>
  <c r="H426" i="86"/>
  <c r="K425" i="86"/>
  <c r="I425" i="86"/>
  <c r="H425" i="86"/>
  <c r="K424" i="86"/>
  <c r="M424" i="86" s="1"/>
  <c r="I424" i="86"/>
  <c r="H424" i="86"/>
  <c r="K423" i="86"/>
  <c r="I423" i="86"/>
  <c r="H423" i="86"/>
  <c r="K422" i="86"/>
  <c r="M422" i="86" s="1"/>
  <c r="I422" i="86"/>
  <c r="H422" i="86"/>
  <c r="K421" i="86"/>
  <c r="I421" i="86"/>
  <c r="H421" i="86"/>
  <c r="K420" i="86"/>
  <c r="I420" i="86"/>
  <c r="H420" i="86"/>
  <c r="K419" i="86"/>
  <c r="M419" i="86" s="1"/>
  <c r="I419" i="86"/>
  <c r="H419" i="86"/>
  <c r="K418" i="86"/>
  <c r="M418" i="86" s="1"/>
  <c r="I418" i="86"/>
  <c r="H418" i="86"/>
  <c r="K417" i="86"/>
  <c r="M417" i="86" s="1"/>
  <c r="I417" i="86"/>
  <c r="H417" i="86"/>
  <c r="K416" i="86"/>
  <c r="I416" i="86"/>
  <c r="H416" i="86"/>
  <c r="K415" i="86"/>
  <c r="M415" i="86" s="1"/>
  <c r="I415" i="86"/>
  <c r="H415" i="86"/>
  <c r="K414" i="86"/>
  <c r="I414" i="86"/>
  <c r="H414" i="86"/>
  <c r="K413" i="86"/>
  <c r="M413" i="86" s="1"/>
  <c r="I413" i="86"/>
  <c r="H413" i="86"/>
  <c r="K412" i="86"/>
  <c r="I412" i="86"/>
  <c r="H412" i="86"/>
  <c r="K411" i="86"/>
  <c r="M411" i="86" s="1"/>
  <c r="I411" i="86"/>
  <c r="H411" i="86"/>
  <c r="K410" i="86"/>
  <c r="M410" i="86" s="1"/>
  <c r="I410" i="86"/>
  <c r="H410" i="86"/>
  <c r="K409" i="86"/>
  <c r="I409" i="86"/>
  <c r="H409" i="86"/>
  <c r="K408" i="86"/>
  <c r="M408" i="86" s="1"/>
  <c r="I408" i="86"/>
  <c r="H408" i="86"/>
  <c r="K407" i="86"/>
  <c r="I407" i="86"/>
  <c r="H407" i="86"/>
  <c r="K406" i="86"/>
  <c r="L406" i="86" s="1"/>
  <c r="I406" i="86"/>
  <c r="H406" i="86"/>
  <c r="K405" i="86"/>
  <c r="I405" i="86"/>
  <c r="H405" i="86"/>
  <c r="K404" i="86"/>
  <c r="M404" i="86" s="1"/>
  <c r="I404" i="86"/>
  <c r="H404" i="86"/>
  <c r="K403" i="86"/>
  <c r="I403" i="86"/>
  <c r="H403" i="86"/>
  <c r="K402" i="86"/>
  <c r="M402" i="86" s="1"/>
  <c r="I402" i="86"/>
  <c r="H402" i="86"/>
  <c r="K401" i="86"/>
  <c r="M401" i="86" s="1"/>
  <c r="I401" i="86"/>
  <c r="H401" i="86"/>
  <c r="K400" i="86"/>
  <c r="M400" i="86" s="1"/>
  <c r="I400" i="86"/>
  <c r="H400" i="86"/>
  <c r="K399" i="86"/>
  <c r="I399" i="86"/>
  <c r="H399" i="86"/>
  <c r="K398" i="86"/>
  <c r="M398" i="86" s="1"/>
  <c r="I398" i="86"/>
  <c r="H398" i="86"/>
  <c r="K397" i="86"/>
  <c r="L397" i="86" s="1"/>
  <c r="I397" i="86"/>
  <c r="H397" i="86"/>
  <c r="K396" i="86"/>
  <c r="I396" i="86"/>
  <c r="H396" i="86"/>
  <c r="K395" i="86"/>
  <c r="I395" i="86"/>
  <c r="H395" i="86"/>
  <c r="K394" i="86"/>
  <c r="I394" i="86"/>
  <c r="H394" i="86"/>
  <c r="K393" i="86"/>
  <c r="M393" i="86" s="1"/>
  <c r="I393" i="86"/>
  <c r="H393" i="86"/>
  <c r="K392" i="86"/>
  <c r="M392" i="86" s="1"/>
  <c r="I392" i="86"/>
  <c r="H392" i="86"/>
  <c r="L392" i="86" s="1"/>
  <c r="K391" i="86"/>
  <c r="M391" i="86" s="1"/>
  <c r="I391" i="86"/>
  <c r="H391" i="86"/>
  <c r="K390" i="86"/>
  <c r="I390" i="86"/>
  <c r="H390" i="86"/>
  <c r="K389" i="86"/>
  <c r="I389" i="86"/>
  <c r="M389" i="86" s="1"/>
  <c r="H389" i="86"/>
  <c r="K388" i="86"/>
  <c r="I388" i="86"/>
  <c r="H388" i="86"/>
  <c r="K387" i="86"/>
  <c r="I387" i="86"/>
  <c r="H387" i="86"/>
  <c r="K386" i="86"/>
  <c r="M386" i="86" s="1"/>
  <c r="I386" i="86"/>
  <c r="H386" i="86"/>
  <c r="K385" i="86"/>
  <c r="M385" i="86" s="1"/>
  <c r="I385" i="86"/>
  <c r="H385" i="86"/>
  <c r="K384" i="86"/>
  <c r="I384" i="86"/>
  <c r="H384" i="86"/>
  <c r="K383" i="86"/>
  <c r="M383" i="86" s="1"/>
  <c r="I383" i="86"/>
  <c r="H383" i="86"/>
  <c r="K382" i="86"/>
  <c r="M382" i="86" s="1"/>
  <c r="I382" i="86"/>
  <c r="H382" i="86"/>
  <c r="K381" i="86"/>
  <c r="I381" i="86"/>
  <c r="H381" i="86"/>
  <c r="K380" i="86"/>
  <c r="I380" i="86"/>
  <c r="H380" i="86"/>
  <c r="K379" i="86"/>
  <c r="M379" i="86" s="1"/>
  <c r="I379" i="86"/>
  <c r="H379" i="86"/>
  <c r="K378" i="86"/>
  <c r="M378" i="86" s="1"/>
  <c r="I378" i="86"/>
  <c r="H378" i="86"/>
  <c r="K377" i="86"/>
  <c r="M377" i="86" s="1"/>
  <c r="I377" i="86"/>
  <c r="H377" i="86"/>
  <c r="K376" i="86"/>
  <c r="M376" i="86" s="1"/>
  <c r="I376" i="86"/>
  <c r="H376" i="86"/>
  <c r="K375" i="86"/>
  <c r="I375" i="86"/>
  <c r="H375" i="86"/>
  <c r="K374" i="86"/>
  <c r="I374" i="86"/>
  <c r="H374" i="86"/>
  <c r="K373" i="86"/>
  <c r="M373" i="86" s="1"/>
  <c r="I373" i="86"/>
  <c r="H373" i="86"/>
  <c r="K372" i="86"/>
  <c r="L372" i="86" s="1"/>
  <c r="I372" i="86"/>
  <c r="H372" i="86"/>
  <c r="K371" i="86"/>
  <c r="I371" i="86"/>
  <c r="H371" i="86"/>
  <c r="K370" i="86"/>
  <c r="M370" i="86" s="1"/>
  <c r="I370" i="86"/>
  <c r="H370" i="86"/>
  <c r="K369" i="86"/>
  <c r="M369" i="86" s="1"/>
  <c r="I369" i="86"/>
  <c r="H369" i="86"/>
  <c r="K368" i="86"/>
  <c r="I368" i="86"/>
  <c r="H368" i="86"/>
  <c r="K367" i="86"/>
  <c r="I367" i="86"/>
  <c r="H367" i="86"/>
  <c r="K366" i="86"/>
  <c r="M366" i="86" s="1"/>
  <c r="I366" i="86"/>
  <c r="H366" i="86"/>
  <c r="K365" i="86"/>
  <c r="I365" i="86"/>
  <c r="H365" i="86"/>
  <c r="K364" i="86"/>
  <c r="M364" i="86" s="1"/>
  <c r="I364" i="86"/>
  <c r="H364" i="86"/>
  <c r="K363" i="86"/>
  <c r="M363" i="86" s="1"/>
  <c r="I363" i="86"/>
  <c r="H363" i="86"/>
  <c r="K362" i="86"/>
  <c r="I362" i="86"/>
  <c r="H362" i="86"/>
  <c r="K361" i="86"/>
  <c r="M361" i="86" s="1"/>
  <c r="I361" i="86"/>
  <c r="H361" i="86"/>
  <c r="K360" i="86"/>
  <c r="M360" i="86" s="1"/>
  <c r="I360" i="86"/>
  <c r="H360" i="86"/>
  <c r="K359" i="86"/>
  <c r="M359" i="86" s="1"/>
  <c r="I359" i="86"/>
  <c r="H359" i="86"/>
  <c r="K358" i="86"/>
  <c r="M358" i="86" s="1"/>
  <c r="I358" i="86"/>
  <c r="H358" i="86"/>
  <c r="K357" i="86"/>
  <c r="L357" i="86" s="1"/>
  <c r="I357" i="86"/>
  <c r="H357" i="86"/>
  <c r="K356" i="86"/>
  <c r="I356" i="86"/>
  <c r="H356" i="86"/>
  <c r="K355" i="86"/>
  <c r="I355" i="86"/>
  <c r="H355" i="86"/>
  <c r="L355" i="86" s="1"/>
  <c r="K354" i="86"/>
  <c r="I354" i="86"/>
  <c r="H354" i="86"/>
  <c r="K353" i="86"/>
  <c r="M353" i="86" s="1"/>
  <c r="I353" i="86"/>
  <c r="H353" i="86"/>
  <c r="K352" i="86"/>
  <c r="I352" i="86"/>
  <c r="H352" i="86"/>
  <c r="K351" i="86"/>
  <c r="M351" i="86" s="1"/>
  <c r="I351" i="86"/>
  <c r="H351" i="86"/>
  <c r="K350" i="86"/>
  <c r="M350" i="86" s="1"/>
  <c r="I350" i="86"/>
  <c r="H350" i="86"/>
  <c r="K349" i="86"/>
  <c r="I349" i="86"/>
  <c r="H349" i="86"/>
  <c r="K348" i="86"/>
  <c r="M348" i="86" s="1"/>
  <c r="I348" i="86"/>
  <c r="H348" i="86"/>
  <c r="K347" i="86"/>
  <c r="M347" i="86" s="1"/>
  <c r="I347" i="86"/>
  <c r="H347" i="86"/>
  <c r="K346" i="86"/>
  <c r="M346" i="86" s="1"/>
  <c r="I346" i="86"/>
  <c r="H346" i="86"/>
  <c r="K345" i="86"/>
  <c r="I345" i="86"/>
  <c r="H345" i="86"/>
  <c r="K344" i="86"/>
  <c r="M344" i="86" s="1"/>
  <c r="I344" i="86"/>
  <c r="H344" i="86"/>
  <c r="K343" i="86"/>
  <c r="I343" i="86"/>
  <c r="H343" i="86"/>
  <c r="M342" i="86"/>
  <c r="K342" i="86"/>
  <c r="L342" i="86" s="1"/>
  <c r="I342" i="86"/>
  <c r="H342" i="86"/>
  <c r="K341" i="86"/>
  <c r="M341" i="86" s="1"/>
  <c r="I341" i="86"/>
  <c r="H341" i="86"/>
  <c r="K340" i="86"/>
  <c r="I340" i="86"/>
  <c r="H340" i="86"/>
  <c r="K339" i="86"/>
  <c r="I339" i="86"/>
  <c r="H339" i="86"/>
  <c r="K338" i="86"/>
  <c r="M338" i="86" s="1"/>
  <c r="I338" i="86"/>
  <c r="H338" i="86"/>
  <c r="M337" i="86"/>
  <c r="L337" i="86"/>
  <c r="K337" i="86"/>
  <c r="I337" i="86"/>
  <c r="H337" i="86"/>
  <c r="K336" i="86"/>
  <c r="M336" i="86" s="1"/>
  <c r="I336" i="86"/>
  <c r="H336" i="86"/>
  <c r="K335" i="86"/>
  <c r="I335" i="86"/>
  <c r="H335" i="86"/>
  <c r="K334" i="86"/>
  <c r="L334" i="86" s="1"/>
  <c r="I334" i="86"/>
  <c r="H334" i="86"/>
  <c r="K333" i="86"/>
  <c r="M333" i="86" s="1"/>
  <c r="I333" i="86"/>
  <c r="H333" i="86"/>
  <c r="K332" i="86"/>
  <c r="M332" i="86" s="1"/>
  <c r="I332" i="86"/>
  <c r="H332" i="86"/>
  <c r="K331" i="86"/>
  <c r="I331" i="86"/>
  <c r="H331" i="86"/>
  <c r="K330" i="86"/>
  <c r="I330" i="86"/>
  <c r="H330" i="86"/>
  <c r="K329" i="86"/>
  <c r="M329" i="86" s="1"/>
  <c r="I329" i="86"/>
  <c r="H329" i="86"/>
  <c r="M328" i="86"/>
  <c r="K328" i="86"/>
  <c r="L328" i="86" s="1"/>
  <c r="I328" i="86"/>
  <c r="H328" i="86"/>
  <c r="K327" i="86"/>
  <c r="M327" i="86" s="1"/>
  <c r="I327" i="86"/>
  <c r="H327" i="86"/>
  <c r="K326" i="86"/>
  <c r="I326" i="86"/>
  <c r="H326" i="86"/>
  <c r="K325" i="86"/>
  <c r="L325" i="86" s="1"/>
  <c r="I325" i="86"/>
  <c r="H325" i="86"/>
  <c r="K324" i="86"/>
  <c r="L324" i="86" s="1"/>
  <c r="I324" i="86"/>
  <c r="H324" i="86"/>
  <c r="K323" i="86"/>
  <c r="L323" i="86" s="1"/>
  <c r="I323" i="86"/>
  <c r="H323" i="86"/>
  <c r="K322" i="86"/>
  <c r="M322" i="86" s="1"/>
  <c r="I322" i="86"/>
  <c r="H322" i="86"/>
  <c r="K321" i="86"/>
  <c r="M321" i="86" s="1"/>
  <c r="I321" i="86"/>
  <c r="H321" i="86"/>
  <c r="K320" i="86"/>
  <c r="M320" i="86" s="1"/>
  <c r="I320" i="86"/>
  <c r="H320" i="86"/>
  <c r="K319" i="86"/>
  <c r="M319" i="86" s="1"/>
  <c r="I319" i="86"/>
  <c r="H319" i="86"/>
  <c r="K318" i="86"/>
  <c r="I318" i="86"/>
  <c r="H318" i="86"/>
  <c r="K317" i="86"/>
  <c r="I317" i="86"/>
  <c r="H317" i="86"/>
  <c r="K316" i="86"/>
  <c r="M316" i="86" s="1"/>
  <c r="I316" i="86"/>
  <c r="H316" i="86"/>
  <c r="K315" i="86"/>
  <c r="M315" i="86" s="1"/>
  <c r="I315" i="86"/>
  <c r="H315" i="86"/>
  <c r="L314" i="86"/>
  <c r="K314" i="86"/>
  <c r="I314" i="86"/>
  <c r="H314" i="86"/>
  <c r="K313" i="86"/>
  <c r="I313" i="86"/>
  <c r="H313" i="86"/>
  <c r="K312" i="86"/>
  <c r="M312" i="86" s="1"/>
  <c r="I312" i="86"/>
  <c r="H312" i="86"/>
  <c r="K311" i="86"/>
  <c r="M311" i="86" s="1"/>
  <c r="I311" i="86"/>
  <c r="H311" i="86"/>
  <c r="K310" i="86"/>
  <c r="I310" i="86"/>
  <c r="H310" i="86"/>
  <c r="K309" i="86"/>
  <c r="I309" i="86"/>
  <c r="H309" i="86"/>
  <c r="K308" i="86"/>
  <c r="L308" i="86" s="1"/>
  <c r="I308" i="86"/>
  <c r="H308" i="86"/>
  <c r="K307" i="86"/>
  <c r="I307" i="86"/>
  <c r="H307" i="86"/>
  <c r="K306" i="86"/>
  <c r="M306" i="86" s="1"/>
  <c r="I306" i="86"/>
  <c r="H306" i="86"/>
  <c r="K305" i="86"/>
  <c r="L305" i="86" s="1"/>
  <c r="I305" i="86"/>
  <c r="H305" i="86"/>
  <c r="K304" i="86"/>
  <c r="M304" i="86" s="1"/>
  <c r="I304" i="86"/>
  <c r="H304" i="86"/>
  <c r="K303" i="86"/>
  <c r="I303" i="86"/>
  <c r="H303" i="86"/>
  <c r="K302" i="86"/>
  <c r="M302" i="86" s="1"/>
  <c r="I302" i="86"/>
  <c r="H302" i="86"/>
  <c r="K301" i="86"/>
  <c r="L301" i="86" s="1"/>
  <c r="I301" i="86"/>
  <c r="H301" i="86"/>
  <c r="K300" i="86"/>
  <c r="I300" i="86"/>
  <c r="H300" i="86"/>
  <c r="K299" i="86"/>
  <c r="I299" i="86"/>
  <c r="H299" i="86"/>
  <c r="K298" i="86"/>
  <c r="I298" i="86"/>
  <c r="H298" i="86"/>
  <c r="K297" i="86"/>
  <c r="M297" i="86" s="1"/>
  <c r="I297" i="86"/>
  <c r="H297" i="86"/>
  <c r="K296" i="86"/>
  <c r="M296" i="86" s="1"/>
  <c r="I296" i="86"/>
  <c r="H296" i="86"/>
  <c r="K295" i="86"/>
  <c r="M295" i="86" s="1"/>
  <c r="I295" i="86"/>
  <c r="H295" i="86"/>
  <c r="K294" i="86"/>
  <c r="I294" i="86"/>
  <c r="H294" i="86"/>
  <c r="K293" i="86"/>
  <c r="L293" i="86" s="1"/>
  <c r="I293" i="86"/>
  <c r="H293" i="86"/>
  <c r="M292" i="86"/>
  <c r="K292" i="86"/>
  <c r="L292" i="86" s="1"/>
  <c r="I292" i="86"/>
  <c r="H292" i="86"/>
  <c r="K291" i="86"/>
  <c r="L291" i="86" s="1"/>
  <c r="I291" i="86"/>
  <c r="H291" i="86"/>
  <c r="K290" i="86"/>
  <c r="I290" i="86"/>
  <c r="H290" i="86"/>
  <c r="K289" i="86"/>
  <c r="M289" i="86" s="1"/>
  <c r="I289" i="86"/>
  <c r="H289" i="86"/>
  <c r="K288" i="86"/>
  <c r="L288" i="86" s="1"/>
  <c r="I288" i="86"/>
  <c r="H288" i="86"/>
  <c r="K287" i="86"/>
  <c r="I287" i="86"/>
  <c r="H287" i="86"/>
  <c r="K286" i="86"/>
  <c r="M286" i="86" s="1"/>
  <c r="I286" i="86"/>
  <c r="H286" i="86"/>
  <c r="K285" i="86"/>
  <c r="M285" i="86" s="1"/>
  <c r="I285" i="86"/>
  <c r="H285" i="86"/>
  <c r="K284" i="86"/>
  <c r="I284" i="86"/>
  <c r="H284" i="86"/>
  <c r="K283" i="86"/>
  <c r="L283" i="86" s="1"/>
  <c r="I283" i="86"/>
  <c r="H283" i="86"/>
  <c r="K282" i="86"/>
  <c r="M282" i="86" s="1"/>
  <c r="I282" i="86"/>
  <c r="H282" i="86"/>
  <c r="K281" i="86"/>
  <c r="M281" i="86" s="1"/>
  <c r="I281" i="86"/>
  <c r="H281" i="86"/>
  <c r="K280" i="86"/>
  <c r="I280" i="86"/>
  <c r="H280" i="86"/>
  <c r="K279" i="86"/>
  <c r="M279" i="86" s="1"/>
  <c r="I279" i="86"/>
  <c r="H279" i="86"/>
  <c r="K278" i="86"/>
  <c r="I278" i="86"/>
  <c r="H278" i="86"/>
  <c r="K277" i="86"/>
  <c r="M277" i="86" s="1"/>
  <c r="I277" i="86"/>
  <c r="H277" i="86"/>
  <c r="K276" i="86"/>
  <c r="M276" i="86" s="1"/>
  <c r="I276" i="86"/>
  <c r="H276" i="86"/>
  <c r="K275" i="86"/>
  <c r="M275" i="86" s="1"/>
  <c r="I275" i="86"/>
  <c r="H275" i="86"/>
  <c r="K274" i="86"/>
  <c r="M274" i="86" s="1"/>
  <c r="I274" i="86"/>
  <c r="H274" i="86"/>
  <c r="M273" i="86"/>
  <c r="K273" i="86"/>
  <c r="L273" i="86" s="1"/>
  <c r="I273" i="86"/>
  <c r="H273" i="86"/>
  <c r="K272" i="86"/>
  <c r="I272" i="86"/>
  <c r="H272" i="86"/>
  <c r="K271" i="86"/>
  <c r="M271" i="86" s="1"/>
  <c r="I271" i="86"/>
  <c r="H271" i="86"/>
  <c r="K270" i="86"/>
  <c r="I270" i="86"/>
  <c r="H270" i="86"/>
  <c r="K269" i="86"/>
  <c r="M269" i="86" s="1"/>
  <c r="I269" i="86"/>
  <c r="H269" i="86"/>
  <c r="K268" i="86"/>
  <c r="I268" i="86"/>
  <c r="H268" i="86"/>
  <c r="K267" i="86"/>
  <c r="M267" i="86" s="1"/>
  <c r="I267" i="86"/>
  <c r="H267" i="86"/>
  <c r="K266" i="86"/>
  <c r="I266" i="86"/>
  <c r="H266" i="86"/>
  <c r="K265" i="86"/>
  <c r="I265" i="86"/>
  <c r="H265" i="86"/>
  <c r="K264" i="86"/>
  <c r="L264" i="86" s="1"/>
  <c r="I264" i="86"/>
  <c r="H264" i="86"/>
  <c r="K263" i="86"/>
  <c r="M263" i="86" s="1"/>
  <c r="I263" i="86"/>
  <c r="H263" i="86"/>
  <c r="K262" i="86"/>
  <c r="I262" i="86"/>
  <c r="H262" i="86"/>
  <c r="K261" i="86"/>
  <c r="I261" i="86"/>
  <c r="M261" i="86" s="1"/>
  <c r="H261" i="86"/>
  <c r="M260" i="86"/>
  <c r="K260" i="86"/>
  <c r="L260" i="86" s="1"/>
  <c r="I260" i="86"/>
  <c r="H260" i="86"/>
  <c r="K259" i="86"/>
  <c r="M259" i="86" s="1"/>
  <c r="I259" i="86"/>
  <c r="H259" i="86"/>
  <c r="K258" i="86"/>
  <c r="M258" i="86" s="1"/>
  <c r="I258" i="86"/>
  <c r="H258" i="86"/>
  <c r="M257" i="86"/>
  <c r="K257" i="86"/>
  <c r="I257" i="86"/>
  <c r="H257" i="86"/>
  <c r="K256" i="86"/>
  <c r="L256" i="86" s="1"/>
  <c r="I256" i="86"/>
  <c r="H256" i="86"/>
  <c r="K255" i="86"/>
  <c r="M255" i="86" s="1"/>
  <c r="I255" i="86"/>
  <c r="H255" i="86"/>
  <c r="K254" i="86"/>
  <c r="M254" i="86" s="1"/>
  <c r="I254" i="86"/>
  <c r="H254" i="86"/>
  <c r="K253" i="86"/>
  <c r="I253" i="86"/>
  <c r="H253" i="86"/>
  <c r="K252" i="86"/>
  <c r="I252" i="86"/>
  <c r="H252" i="86"/>
  <c r="K251" i="86"/>
  <c r="L251" i="86" s="1"/>
  <c r="I251" i="86"/>
  <c r="H251" i="86"/>
  <c r="K250" i="86"/>
  <c r="M250" i="86" s="1"/>
  <c r="I250" i="86"/>
  <c r="H250" i="86"/>
  <c r="K249" i="86"/>
  <c r="I249" i="86"/>
  <c r="H249" i="86"/>
  <c r="K248" i="86"/>
  <c r="I248" i="86"/>
  <c r="H248" i="86"/>
  <c r="K247" i="86"/>
  <c r="M247" i="86" s="1"/>
  <c r="I247" i="86"/>
  <c r="H247" i="86"/>
  <c r="K246" i="86"/>
  <c r="L246" i="86" s="1"/>
  <c r="I246" i="86"/>
  <c r="H246" i="86"/>
  <c r="K245" i="86"/>
  <c r="M245" i="86" s="1"/>
  <c r="I245" i="86"/>
  <c r="H245" i="86"/>
  <c r="K244" i="86"/>
  <c r="I244" i="86"/>
  <c r="H244" i="86"/>
  <c r="K243" i="86"/>
  <c r="M243" i="86" s="1"/>
  <c r="I243" i="86"/>
  <c r="H243" i="86"/>
  <c r="K242" i="86"/>
  <c r="M242" i="86" s="1"/>
  <c r="I242" i="86"/>
  <c r="H242" i="86"/>
  <c r="K241" i="86"/>
  <c r="L241" i="86" s="1"/>
  <c r="I241" i="86"/>
  <c r="M241" i="86" s="1"/>
  <c r="H241" i="86"/>
  <c r="K240" i="86"/>
  <c r="M240" i="86" s="1"/>
  <c r="I240" i="86"/>
  <c r="H240" i="86"/>
  <c r="K239" i="86"/>
  <c r="I239" i="86"/>
  <c r="H239" i="86"/>
  <c r="K238" i="86"/>
  <c r="M238" i="86" s="1"/>
  <c r="I238" i="86"/>
  <c r="H238" i="86"/>
  <c r="K237" i="86"/>
  <c r="M237" i="86" s="1"/>
  <c r="I237" i="86"/>
  <c r="H237" i="86"/>
  <c r="K236" i="86"/>
  <c r="M236" i="86" s="1"/>
  <c r="I236" i="86"/>
  <c r="H236" i="86"/>
  <c r="K235" i="86"/>
  <c r="M235" i="86" s="1"/>
  <c r="I235" i="86"/>
  <c r="H235" i="86"/>
  <c r="K234" i="86"/>
  <c r="I234" i="86"/>
  <c r="H234" i="86"/>
  <c r="K233" i="86"/>
  <c r="M233" i="86" s="1"/>
  <c r="I233" i="86"/>
  <c r="H233" i="86"/>
  <c r="K232" i="86"/>
  <c r="M232" i="86" s="1"/>
  <c r="I232" i="86"/>
  <c r="H232" i="86"/>
  <c r="K231" i="86"/>
  <c r="I231" i="86"/>
  <c r="H231" i="86"/>
  <c r="K230" i="86"/>
  <c r="M230" i="86" s="1"/>
  <c r="I230" i="86"/>
  <c r="H230" i="86"/>
  <c r="K229" i="86"/>
  <c r="L229" i="86" s="1"/>
  <c r="I229" i="86"/>
  <c r="H229" i="86"/>
  <c r="K228" i="86"/>
  <c r="L228" i="86" s="1"/>
  <c r="I228" i="86"/>
  <c r="M228" i="86" s="1"/>
  <c r="H228" i="86"/>
  <c r="K227" i="86"/>
  <c r="I227" i="86"/>
  <c r="H227" i="86"/>
  <c r="K226" i="86"/>
  <c r="M226" i="86" s="1"/>
  <c r="I226" i="86"/>
  <c r="H226" i="86"/>
  <c r="K225" i="86"/>
  <c r="M225" i="86" s="1"/>
  <c r="I225" i="86"/>
  <c r="H225" i="86"/>
  <c r="K224" i="86"/>
  <c r="I224" i="86"/>
  <c r="H224" i="86"/>
  <c r="K223" i="86"/>
  <c r="M223" i="86" s="1"/>
  <c r="I223" i="86"/>
  <c r="H223" i="86"/>
  <c r="K222" i="86"/>
  <c r="M222" i="86" s="1"/>
  <c r="I222" i="86"/>
  <c r="H222" i="86"/>
  <c r="K221" i="86"/>
  <c r="M221" i="86" s="1"/>
  <c r="I221" i="86"/>
  <c r="H221" i="86"/>
  <c r="K220" i="86"/>
  <c r="M220" i="86" s="1"/>
  <c r="I220" i="86"/>
  <c r="H220" i="86"/>
  <c r="K219" i="86"/>
  <c r="M219" i="86" s="1"/>
  <c r="I219" i="86"/>
  <c r="H219" i="86"/>
  <c r="K218" i="86"/>
  <c r="M218" i="86" s="1"/>
  <c r="I218" i="86"/>
  <c r="H218" i="86"/>
  <c r="K217" i="86"/>
  <c r="I217" i="86"/>
  <c r="H217" i="86"/>
  <c r="K216" i="86"/>
  <c r="I216" i="86"/>
  <c r="H216" i="86"/>
  <c r="K215" i="86"/>
  <c r="I215" i="86"/>
  <c r="H215" i="86"/>
  <c r="K214" i="86"/>
  <c r="M214" i="86" s="1"/>
  <c r="I214" i="86"/>
  <c r="H214" i="86"/>
  <c r="K213" i="86"/>
  <c r="M213" i="86" s="1"/>
  <c r="I213" i="86"/>
  <c r="H213" i="86"/>
  <c r="K212" i="86"/>
  <c r="M212" i="86" s="1"/>
  <c r="I212" i="86"/>
  <c r="H212" i="86"/>
  <c r="K211" i="86"/>
  <c r="I211" i="86"/>
  <c r="H211" i="86"/>
  <c r="M210" i="86"/>
  <c r="K210" i="86"/>
  <c r="L210" i="86" s="1"/>
  <c r="I210" i="86"/>
  <c r="H210" i="86"/>
  <c r="K209" i="86"/>
  <c r="M209" i="86" s="1"/>
  <c r="I209" i="86"/>
  <c r="H209" i="86"/>
  <c r="K208" i="86"/>
  <c r="M208" i="86" s="1"/>
  <c r="I208" i="86"/>
  <c r="H208" i="86"/>
  <c r="K207" i="86"/>
  <c r="I207" i="86"/>
  <c r="H207" i="86"/>
  <c r="K206" i="86"/>
  <c r="L206" i="86" s="1"/>
  <c r="I206" i="86"/>
  <c r="H206" i="86"/>
  <c r="K205" i="86"/>
  <c r="L205" i="86" s="1"/>
  <c r="I205" i="86"/>
  <c r="H205" i="86"/>
  <c r="K204" i="86"/>
  <c r="M204" i="86" s="1"/>
  <c r="I204" i="86"/>
  <c r="H204" i="86"/>
  <c r="K203" i="86"/>
  <c r="I203" i="86"/>
  <c r="H203" i="86"/>
  <c r="K202" i="86"/>
  <c r="M202" i="86" s="1"/>
  <c r="I202" i="86"/>
  <c r="H202" i="86"/>
  <c r="K201" i="86"/>
  <c r="I201" i="86"/>
  <c r="H201" i="86"/>
  <c r="K200" i="86"/>
  <c r="M200" i="86" s="1"/>
  <c r="I200" i="86"/>
  <c r="H200" i="86"/>
  <c r="K199" i="86"/>
  <c r="I199" i="86"/>
  <c r="H199" i="86"/>
  <c r="K198" i="86"/>
  <c r="I198" i="86"/>
  <c r="H198" i="86"/>
  <c r="K197" i="86"/>
  <c r="M197" i="86" s="1"/>
  <c r="I197" i="86"/>
  <c r="H197" i="86"/>
  <c r="K196" i="86"/>
  <c r="L196" i="86" s="1"/>
  <c r="I196" i="86"/>
  <c r="H196" i="86"/>
  <c r="K195" i="86"/>
  <c r="L195" i="86" s="1"/>
  <c r="I195" i="86"/>
  <c r="H195" i="86"/>
  <c r="K194" i="86"/>
  <c r="M194" i="86" s="1"/>
  <c r="I194" i="86"/>
  <c r="H194" i="86"/>
  <c r="K193" i="86"/>
  <c r="I193" i="86"/>
  <c r="H193" i="86"/>
  <c r="K192" i="86"/>
  <c r="L192" i="86" s="1"/>
  <c r="I192" i="86"/>
  <c r="H192" i="86"/>
  <c r="K191" i="86"/>
  <c r="M191" i="86" s="1"/>
  <c r="I191" i="86"/>
  <c r="H191" i="86"/>
  <c r="K190" i="86"/>
  <c r="M190" i="86" s="1"/>
  <c r="I190" i="86"/>
  <c r="H190" i="86"/>
  <c r="K189" i="86"/>
  <c r="I189" i="86"/>
  <c r="H189" i="86"/>
  <c r="K188" i="86"/>
  <c r="I188" i="86"/>
  <c r="H188" i="86"/>
  <c r="L188" i="86" s="1"/>
  <c r="M187" i="86"/>
  <c r="K187" i="86"/>
  <c r="L187" i="86" s="1"/>
  <c r="I187" i="86"/>
  <c r="H187" i="86"/>
  <c r="K186" i="86"/>
  <c r="M186" i="86" s="1"/>
  <c r="I186" i="86"/>
  <c r="H186" i="86"/>
  <c r="K185" i="86"/>
  <c r="I185" i="86"/>
  <c r="H185" i="86"/>
  <c r="K184" i="86"/>
  <c r="I184" i="86"/>
  <c r="H184" i="86"/>
  <c r="K183" i="86"/>
  <c r="M183" i="86" s="1"/>
  <c r="I183" i="86"/>
  <c r="H183" i="86"/>
  <c r="K182" i="86"/>
  <c r="L182" i="86" s="1"/>
  <c r="I182" i="86"/>
  <c r="H182" i="86"/>
  <c r="K181" i="86"/>
  <c r="L181" i="86" s="1"/>
  <c r="I181" i="86"/>
  <c r="H181" i="86"/>
  <c r="K180" i="86"/>
  <c r="I180" i="86"/>
  <c r="H180" i="86"/>
  <c r="K179" i="86"/>
  <c r="I179" i="86"/>
  <c r="H179" i="86"/>
  <c r="M178" i="86"/>
  <c r="K178" i="86"/>
  <c r="L178" i="86" s="1"/>
  <c r="I178" i="86"/>
  <c r="H178" i="86"/>
  <c r="K177" i="86"/>
  <c r="M177" i="86" s="1"/>
  <c r="I177" i="86"/>
  <c r="H177" i="86"/>
  <c r="K176" i="86"/>
  <c r="I176" i="86"/>
  <c r="H176" i="86"/>
  <c r="K175" i="86"/>
  <c r="I175" i="86"/>
  <c r="H175" i="86"/>
  <c r="K174" i="86"/>
  <c r="L174" i="86" s="1"/>
  <c r="I174" i="86"/>
  <c r="M174" i="86" s="1"/>
  <c r="H174" i="86"/>
  <c r="K173" i="86"/>
  <c r="M173" i="86" s="1"/>
  <c r="I173" i="86"/>
  <c r="H173" i="86"/>
  <c r="K172" i="86"/>
  <c r="I172" i="86"/>
  <c r="H172" i="86"/>
  <c r="K171" i="86"/>
  <c r="I171" i="86"/>
  <c r="H171" i="86"/>
  <c r="K170" i="86"/>
  <c r="L170" i="86" s="1"/>
  <c r="I170" i="86"/>
  <c r="H170" i="86"/>
  <c r="K169" i="86"/>
  <c r="M169" i="86" s="1"/>
  <c r="I169" i="86"/>
  <c r="H169" i="86"/>
  <c r="K168" i="86"/>
  <c r="M168" i="86" s="1"/>
  <c r="I168" i="86"/>
  <c r="H168" i="86"/>
  <c r="K167" i="86"/>
  <c r="I167" i="86"/>
  <c r="H167" i="86"/>
  <c r="K166" i="86"/>
  <c r="M166" i="86" s="1"/>
  <c r="I166" i="86"/>
  <c r="H166" i="86"/>
  <c r="K165" i="86"/>
  <c r="L165" i="86" s="1"/>
  <c r="I165" i="86"/>
  <c r="H165" i="86"/>
  <c r="K164" i="86"/>
  <c r="L164" i="86" s="1"/>
  <c r="I164" i="86"/>
  <c r="H164" i="86"/>
  <c r="K163" i="86"/>
  <c r="M163" i="86" s="1"/>
  <c r="I163" i="86"/>
  <c r="H163" i="86"/>
  <c r="K162" i="86"/>
  <c r="I162" i="86"/>
  <c r="H162" i="86"/>
  <c r="L161" i="86"/>
  <c r="K161" i="86"/>
  <c r="M161" i="86" s="1"/>
  <c r="I161" i="86"/>
  <c r="H161" i="86"/>
  <c r="K160" i="86"/>
  <c r="I160" i="86"/>
  <c r="H160" i="86"/>
  <c r="K159" i="86"/>
  <c r="I159" i="86"/>
  <c r="H159" i="86"/>
  <c r="K158" i="86"/>
  <c r="M158" i="86" s="1"/>
  <c r="I158" i="86"/>
  <c r="H158" i="86"/>
  <c r="K157" i="86"/>
  <c r="M157" i="86" s="1"/>
  <c r="I157" i="86"/>
  <c r="H157" i="86"/>
  <c r="K156" i="86"/>
  <c r="M156" i="86" s="1"/>
  <c r="I156" i="86"/>
  <c r="H156" i="86"/>
  <c r="K155" i="86"/>
  <c r="M155" i="86" s="1"/>
  <c r="I155" i="86"/>
  <c r="H155" i="86"/>
  <c r="K154" i="86"/>
  <c r="M154" i="86" s="1"/>
  <c r="I154" i="86"/>
  <c r="H154" i="86"/>
  <c r="K153" i="86"/>
  <c r="I153" i="86"/>
  <c r="H153" i="86"/>
  <c r="K152" i="86"/>
  <c r="I152" i="86"/>
  <c r="H152" i="86"/>
  <c r="K151" i="86"/>
  <c r="I151" i="86"/>
  <c r="H151" i="86"/>
  <c r="K150" i="86"/>
  <c r="I150" i="86"/>
  <c r="H150" i="86"/>
  <c r="K149" i="86"/>
  <c r="M149" i="86" s="1"/>
  <c r="I149" i="86"/>
  <c r="H149" i="86"/>
  <c r="K148" i="86"/>
  <c r="M148" i="86" s="1"/>
  <c r="I148" i="86"/>
  <c r="H148" i="86"/>
  <c r="K147" i="86"/>
  <c r="M147" i="86" s="1"/>
  <c r="I147" i="86"/>
  <c r="H147" i="86"/>
  <c r="K146" i="86"/>
  <c r="M146" i="86" s="1"/>
  <c r="I146" i="86"/>
  <c r="H146" i="86"/>
  <c r="K145" i="86"/>
  <c r="M145" i="86" s="1"/>
  <c r="I145" i="86"/>
  <c r="H145" i="86"/>
  <c r="K144" i="86"/>
  <c r="I144" i="86"/>
  <c r="H144" i="86"/>
  <c r="K143" i="86"/>
  <c r="I143" i="86"/>
  <c r="H143" i="86"/>
  <c r="K142" i="86"/>
  <c r="M142" i="86" s="1"/>
  <c r="I142" i="86"/>
  <c r="H142" i="86"/>
  <c r="K141" i="86"/>
  <c r="M141" i="86" s="1"/>
  <c r="I141" i="86"/>
  <c r="H141" i="86"/>
  <c r="K140" i="86"/>
  <c r="M140" i="86" s="1"/>
  <c r="I140" i="86"/>
  <c r="H140" i="86"/>
  <c r="K139" i="86"/>
  <c r="M139" i="86" s="1"/>
  <c r="I139" i="86"/>
  <c r="H139" i="86"/>
  <c r="K138" i="86"/>
  <c r="M138" i="86" s="1"/>
  <c r="I138" i="86"/>
  <c r="H138" i="86"/>
  <c r="K137" i="86"/>
  <c r="I137" i="86"/>
  <c r="H137" i="86"/>
  <c r="K136" i="86"/>
  <c r="L136" i="86" s="1"/>
  <c r="I136" i="86"/>
  <c r="H136" i="86"/>
  <c r="K135" i="86"/>
  <c r="M135" i="86" s="1"/>
  <c r="I135" i="86"/>
  <c r="H135" i="86"/>
  <c r="K134" i="86"/>
  <c r="I134" i="86"/>
  <c r="H134" i="86"/>
  <c r="K133" i="86"/>
  <c r="L133" i="86" s="1"/>
  <c r="I133" i="86"/>
  <c r="H133" i="86"/>
  <c r="K132" i="86"/>
  <c r="L132" i="86" s="1"/>
  <c r="I132" i="86"/>
  <c r="H132" i="86"/>
  <c r="K131" i="86"/>
  <c r="L131" i="86" s="1"/>
  <c r="I131" i="86"/>
  <c r="H131" i="86"/>
  <c r="K130" i="86"/>
  <c r="M130" i="86" s="1"/>
  <c r="I130" i="86"/>
  <c r="H130" i="86"/>
  <c r="K129" i="86"/>
  <c r="M129" i="86" s="1"/>
  <c r="I129" i="86"/>
  <c r="H129" i="86"/>
  <c r="K128" i="86"/>
  <c r="L128" i="86" s="1"/>
  <c r="I128" i="86"/>
  <c r="H128" i="86"/>
  <c r="K127" i="86"/>
  <c r="I127" i="86"/>
  <c r="H127" i="86"/>
  <c r="K126" i="86"/>
  <c r="M126" i="86" s="1"/>
  <c r="I126" i="86"/>
  <c r="H126" i="86"/>
  <c r="K125" i="86"/>
  <c r="I125" i="86"/>
  <c r="H125" i="86"/>
  <c r="K124" i="86"/>
  <c r="M124" i="86" s="1"/>
  <c r="I124" i="86"/>
  <c r="H124" i="86"/>
  <c r="L124" i="86" s="1"/>
  <c r="K123" i="86"/>
  <c r="M123" i="86" s="1"/>
  <c r="I123" i="86"/>
  <c r="H123" i="86"/>
  <c r="K122" i="86"/>
  <c r="L122" i="86" s="1"/>
  <c r="I122" i="86"/>
  <c r="H122" i="86"/>
  <c r="K121" i="86"/>
  <c r="M121" i="86" s="1"/>
  <c r="I121" i="86"/>
  <c r="H121" i="86"/>
  <c r="K120" i="86"/>
  <c r="I120" i="86"/>
  <c r="H120" i="86"/>
  <c r="K119" i="86"/>
  <c r="I119" i="86"/>
  <c r="H119" i="86"/>
  <c r="K118" i="86"/>
  <c r="M118" i="86" s="1"/>
  <c r="I118" i="86"/>
  <c r="H118" i="86"/>
  <c r="K117" i="86"/>
  <c r="I117" i="86"/>
  <c r="H117" i="86"/>
  <c r="K116" i="86"/>
  <c r="M116" i="86" s="1"/>
  <c r="I116" i="86"/>
  <c r="H116" i="86"/>
  <c r="K115" i="86"/>
  <c r="I115" i="86"/>
  <c r="H115" i="86"/>
  <c r="K114" i="86"/>
  <c r="M114" i="86" s="1"/>
  <c r="I114" i="86"/>
  <c r="H114" i="86"/>
  <c r="K113" i="86"/>
  <c r="M113" i="86" s="1"/>
  <c r="I113" i="86"/>
  <c r="H113" i="86"/>
  <c r="K112" i="86"/>
  <c r="M112" i="86" s="1"/>
  <c r="I112" i="86"/>
  <c r="H112" i="86"/>
  <c r="K111" i="86"/>
  <c r="L111" i="86" s="1"/>
  <c r="I111" i="86"/>
  <c r="M111" i="86" s="1"/>
  <c r="H111" i="86"/>
  <c r="K110" i="86"/>
  <c r="L110" i="86" s="1"/>
  <c r="I110" i="86"/>
  <c r="H110" i="86"/>
  <c r="M109" i="86"/>
  <c r="L109" i="86"/>
  <c r="K109" i="86"/>
  <c r="I109" i="86"/>
  <c r="H109" i="86"/>
  <c r="K108" i="86"/>
  <c r="M108" i="86" s="1"/>
  <c r="I108" i="86"/>
  <c r="H108" i="86"/>
  <c r="K107" i="86"/>
  <c r="I107" i="86"/>
  <c r="H107" i="86"/>
  <c r="K106" i="86"/>
  <c r="I106" i="86"/>
  <c r="H106" i="86"/>
  <c r="K105" i="86"/>
  <c r="I105" i="86"/>
  <c r="H105" i="86"/>
  <c r="K104" i="86"/>
  <c r="M104" i="86" s="1"/>
  <c r="I104" i="86"/>
  <c r="H104" i="86"/>
  <c r="L104" i="86" s="1"/>
  <c r="K103" i="86"/>
  <c r="M103" i="86" s="1"/>
  <c r="I103" i="86"/>
  <c r="H103" i="86"/>
  <c r="K102" i="86"/>
  <c r="I102" i="86"/>
  <c r="H102" i="86"/>
  <c r="K101" i="86"/>
  <c r="L101" i="86" s="1"/>
  <c r="I101" i="86"/>
  <c r="H101" i="86"/>
  <c r="K100" i="86"/>
  <c r="L100" i="86" s="1"/>
  <c r="I100" i="86"/>
  <c r="M100" i="86" s="1"/>
  <c r="H100" i="86"/>
  <c r="K99" i="86"/>
  <c r="L99" i="86" s="1"/>
  <c r="I99" i="86"/>
  <c r="H99" i="86"/>
  <c r="K98" i="86"/>
  <c r="M98" i="86" s="1"/>
  <c r="I98" i="86"/>
  <c r="H98" i="86"/>
  <c r="K97" i="86"/>
  <c r="M97" i="86" s="1"/>
  <c r="I97" i="86"/>
  <c r="H97" i="86"/>
  <c r="K96" i="86"/>
  <c r="M96" i="86" s="1"/>
  <c r="I96" i="86"/>
  <c r="H96" i="86"/>
  <c r="K95" i="86"/>
  <c r="I95" i="86"/>
  <c r="H95" i="86"/>
  <c r="K94" i="86"/>
  <c r="L94" i="86" s="1"/>
  <c r="I94" i="86"/>
  <c r="H94" i="86"/>
  <c r="K93" i="86"/>
  <c r="I93" i="86"/>
  <c r="H93" i="86"/>
  <c r="K92" i="86"/>
  <c r="M92" i="86" s="1"/>
  <c r="I92" i="86"/>
  <c r="H92" i="86"/>
  <c r="K91" i="86"/>
  <c r="M91" i="86" s="1"/>
  <c r="I91" i="86"/>
  <c r="H91" i="86"/>
  <c r="K90" i="86"/>
  <c r="I90" i="86"/>
  <c r="H90" i="86"/>
  <c r="K89" i="86"/>
  <c r="M89" i="86" s="1"/>
  <c r="I89" i="86"/>
  <c r="H89" i="86"/>
  <c r="K88" i="86"/>
  <c r="M88" i="86" s="1"/>
  <c r="I88" i="86"/>
  <c r="H88" i="86"/>
  <c r="K87" i="86"/>
  <c r="M87" i="86" s="1"/>
  <c r="I87" i="86"/>
  <c r="H87" i="86"/>
  <c r="K86" i="86"/>
  <c r="M86" i="86" s="1"/>
  <c r="I86" i="86"/>
  <c r="H86" i="86"/>
  <c r="K85" i="86"/>
  <c r="I85" i="86"/>
  <c r="H85" i="86"/>
  <c r="K84" i="86"/>
  <c r="M84" i="86" s="1"/>
  <c r="I84" i="86"/>
  <c r="H84" i="86"/>
  <c r="K83" i="86"/>
  <c r="I83" i="86"/>
  <c r="H83" i="86"/>
  <c r="K82" i="86"/>
  <c r="M82" i="86" s="1"/>
  <c r="I82" i="86"/>
  <c r="H82" i="86"/>
  <c r="L81" i="86"/>
  <c r="K81" i="86"/>
  <c r="M81" i="86" s="1"/>
  <c r="I81" i="86"/>
  <c r="H81" i="86"/>
  <c r="K80" i="86"/>
  <c r="M80" i="86" s="1"/>
  <c r="I80" i="86"/>
  <c r="H80" i="86"/>
  <c r="K79" i="86"/>
  <c r="L79" i="86" s="1"/>
  <c r="I79" i="86"/>
  <c r="H79" i="86"/>
  <c r="K78" i="86"/>
  <c r="M78" i="86" s="1"/>
  <c r="I78" i="86"/>
  <c r="H78" i="86"/>
  <c r="K77" i="86"/>
  <c r="L77" i="86" s="1"/>
  <c r="I77" i="86"/>
  <c r="H77" i="86"/>
  <c r="K76" i="86"/>
  <c r="M76" i="86" s="1"/>
  <c r="I76" i="86"/>
  <c r="H76" i="86"/>
  <c r="K75" i="86"/>
  <c r="I75" i="86"/>
  <c r="H75" i="86"/>
  <c r="K74" i="86"/>
  <c r="I74" i="86"/>
  <c r="H74" i="86"/>
  <c r="K73" i="86"/>
  <c r="I73" i="86"/>
  <c r="H73" i="86"/>
  <c r="K72" i="86"/>
  <c r="M72" i="86" s="1"/>
  <c r="I72" i="86"/>
  <c r="H72" i="86"/>
  <c r="K71" i="86"/>
  <c r="I71" i="86"/>
  <c r="H71" i="86"/>
  <c r="K70" i="86"/>
  <c r="I70" i="86"/>
  <c r="H70" i="86"/>
  <c r="K69" i="86"/>
  <c r="I69" i="86"/>
  <c r="H69" i="86"/>
  <c r="K68" i="86"/>
  <c r="I68" i="86"/>
  <c r="H68" i="86"/>
  <c r="K67" i="86"/>
  <c r="I67" i="86"/>
  <c r="H67" i="86"/>
  <c r="K66" i="86"/>
  <c r="I66" i="86"/>
  <c r="H66" i="86"/>
  <c r="K65" i="86"/>
  <c r="M65" i="86" s="1"/>
  <c r="I65" i="86"/>
  <c r="H65" i="86"/>
  <c r="K64" i="86"/>
  <c r="I64" i="86"/>
  <c r="H64" i="86"/>
  <c r="K63" i="86"/>
  <c r="M63" i="86" s="1"/>
  <c r="I63" i="86"/>
  <c r="H63" i="86"/>
  <c r="K62" i="86"/>
  <c r="L62" i="86" s="1"/>
  <c r="I62" i="86"/>
  <c r="H62" i="86"/>
  <c r="K61" i="86"/>
  <c r="I61" i="86"/>
  <c r="H61" i="86"/>
  <c r="K60" i="86"/>
  <c r="M60" i="86" s="1"/>
  <c r="I60" i="86"/>
  <c r="H60" i="86"/>
  <c r="K59" i="86"/>
  <c r="M59" i="86" s="1"/>
  <c r="I59" i="86"/>
  <c r="H59" i="86"/>
  <c r="K58" i="86"/>
  <c r="M58" i="86" s="1"/>
  <c r="I58" i="86"/>
  <c r="H58" i="86"/>
  <c r="K57" i="86"/>
  <c r="I57" i="86"/>
  <c r="H57" i="86"/>
  <c r="K56" i="86"/>
  <c r="I56" i="86"/>
  <c r="H56" i="86"/>
  <c r="K55" i="86"/>
  <c r="I55" i="86"/>
  <c r="H55" i="86"/>
  <c r="K54" i="86"/>
  <c r="I54" i="86"/>
  <c r="M54" i="86" s="1"/>
  <c r="H54" i="86"/>
  <c r="K53" i="86"/>
  <c r="M53" i="86" s="1"/>
  <c r="I53" i="86"/>
  <c r="H53" i="86"/>
  <c r="K52" i="86"/>
  <c r="M52" i="86" s="1"/>
  <c r="I52" i="86"/>
  <c r="H52" i="86"/>
  <c r="K51" i="86"/>
  <c r="I51" i="86"/>
  <c r="H51" i="86"/>
  <c r="L50" i="86"/>
  <c r="K50" i="86"/>
  <c r="I50" i="86"/>
  <c r="M50" i="86" s="1"/>
  <c r="H50" i="86"/>
  <c r="K49" i="86"/>
  <c r="M49" i="86" s="1"/>
  <c r="I49" i="86"/>
  <c r="H49" i="86"/>
  <c r="K48" i="86"/>
  <c r="I48" i="86"/>
  <c r="H48" i="86"/>
  <c r="K47" i="86"/>
  <c r="I47" i="86"/>
  <c r="H47" i="86"/>
  <c r="K46" i="86"/>
  <c r="M46" i="86" s="1"/>
  <c r="I46" i="86"/>
  <c r="H46" i="86"/>
  <c r="K45" i="86"/>
  <c r="L45" i="86" s="1"/>
  <c r="I45" i="86"/>
  <c r="H45" i="86"/>
  <c r="K44" i="86"/>
  <c r="M44" i="86" s="1"/>
  <c r="I44" i="86"/>
  <c r="H44" i="86"/>
  <c r="K43" i="86"/>
  <c r="M43" i="86" s="1"/>
  <c r="I43" i="86"/>
  <c r="H43" i="86"/>
  <c r="K42" i="86"/>
  <c r="L42" i="86" s="1"/>
  <c r="I42" i="86"/>
  <c r="H42" i="86"/>
  <c r="K41" i="86"/>
  <c r="M41" i="86" s="1"/>
  <c r="I41" i="86"/>
  <c r="H41" i="86"/>
  <c r="K40" i="86"/>
  <c r="M40" i="86" s="1"/>
  <c r="I40" i="86"/>
  <c r="H40" i="86"/>
  <c r="K39" i="86"/>
  <c r="M39" i="86" s="1"/>
  <c r="I39" i="86"/>
  <c r="H39" i="86"/>
  <c r="K38" i="86"/>
  <c r="M38" i="86" s="1"/>
  <c r="I38" i="86"/>
  <c r="H38" i="86"/>
  <c r="K37" i="86"/>
  <c r="I37" i="86"/>
  <c r="H37" i="86"/>
  <c r="K36" i="86"/>
  <c r="L36" i="86" s="1"/>
  <c r="I36" i="86"/>
  <c r="H36" i="86"/>
  <c r="K35" i="86"/>
  <c r="L35" i="86" s="1"/>
  <c r="I35" i="86"/>
  <c r="H35" i="86"/>
  <c r="K34" i="86"/>
  <c r="M34" i="86" s="1"/>
  <c r="I34" i="86"/>
  <c r="H34" i="86"/>
  <c r="K33" i="86"/>
  <c r="M33" i="86" s="1"/>
  <c r="I33" i="86"/>
  <c r="H33" i="86"/>
  <c r="K32" i="86"/>
  <c r="M32" i="86" s="1"/>
  <c r="I32" i="86"/>
  <c r="H32" i="86"/>
  <c r="L32" i="86" s="1"/>
  <c r="K31" i="86"/>
  <c r="I31" i="86"/>
  <c r="H31" i="86"/>
  <c r="K30" i="86"/>
  <c r="M30" i="86" s="1"/>
  <c r="I30" i="86"/>
  <c r="H30" i="86"/>
  <c r="K29" i="86"/>
  <c r="I29" i="86"/>
  <c r="H29" i="86"/>
  <c r="K28" i="86"/>
  <c r="I28" i="86"/>
  <c r="H28" i="86"/>
  <c r="K27" i="86"/>
  <c r="L27" i="86" s="1"/>
  <c r="I27" i="86"/>
  <c r="H27" i="86"/>
  <c r="K26" i="86"/>
  <c r="M26" i="86" s="1"/>
  <c r="I26" i="86"/>
  <c r="H26" i="86"/>
  <c r="K25" i="86"/>
  <c r="M25" i="86" s="1"/>
  <c r="I25" i="86"/>
  <c r="H25" i="86"/>
  <c r="K24" i="86"/>
  <c r="M24" i="86" s="1"/>
  <c r="I24" i="86"/>
  <c r="H24" i="86"/>
  <c r="K23" i="86"/>
  <c r="M23" i="86" s="1"/>
  <c r="I23" i="86"/>
  <c r="H23" i="86"/>
  <c r="K22" i="86"/>
  <c r="L22" i="86" s="1"/>
  <c r="I22" i="86"/>
  <c r="H22" i="86"/>
  <c r="K21" i="86"/>
  <c r="L21" i="86" s="1"/>
  <c r="I21" i="86"/>
  <c r="H21" i="86"/>
  <c r="K20" i="86"/>
  <c r="I20" i="86"/>
  <c r="H20" i="86"/>
  <c r="K19" i="86"/>
  <c r="I19" i="86"/>
  <c r="H19" i="86"/>
  <c r="K18" i="86"/>
  <c r="M18" i="86" s="1"/>
  <c r="I18" i="86"/>
  <c r="H18" i="86"/>
  <c r="K17" i="86"/>
  <c r="M17" i="86" s="1"/>
  <c r="I17" i="86"/>
  <c r="H17" i="86"/>
  <c r="K16" i="86"/>
  <c r="M16" i="86" s="1"/>
  <c r="I16" i="86"/>
  <c r="H16" i="86"/>
  <c r="K15" i="86"/>
  <c r="L15" i="86" s="1"/>
  <c r="I15" i="86"/>
  <c r="H15" i="86"/>
  <c r="K14" i="86"/>
  <c r="L14" i="86" s="1"/>
  <c r="I14" i="86"/>
  <c r="H14" i="86"/>
  <c r="K13" i="86"/>
  <c r="M13" i="86" s="1"/>
  <c r="I13" i="86"/>
  <c r="H13" i="86"/>
  <c r="K12" i="86"/>
  <c r="I12" i="86"/>
  <c r="H12" i="86"/>
  <c r="K11" i="86"/>
  <c r="I11" i="86"/>
  <c r="H11" i="86"/>
  <c r="K10" i="86"/>
  <c r="M10" i="86" s="1"/>
  <c r="I10" i="86"/>
  <c r="H10" i="86"/>
  <c r="L10" i="86" s="1"/>
  <c r="K9" i="86"/>
  <c r="I9" i="86"/>
  <c r="H9" i="86"/>
  <c r="K8" i="86"/>
  <c r="M8" i="86" s="1"/>
  <c r="I8" i="86"/>
  <c r="H8" i="86"/>
  <c r="K7" i="86"/>
  <c r="I7" i="86"/>
  <c r="H7" i="86"/>
  <c r="K6" i="86"/>
  <c r="M6" i="86" s="1"/>
  <c r="I6" i="86"/>
  <c r="H6" i="86"/>
  <c r="K5" i="86"/>
  <c r="I5" i="86"/>
  <c r="H5" i="86"/>
  <c r="K4" i="86"/>
  <c r="I4" i="86"/>
  <c r="H4" i="86"/>
  <c r="K3" i="86"/>
  <c r="L3" i="86" s="1"/>
  <c r="I3" i="86"/>
  <c r="H3" i="86"/>
  <c r="J1" i="86"/>
  <c r="M70" i="86" l="1"/>
  <c r="L69" i="86"/>
  <c r="L68" i="86"/>
  <c r="L67" i="86"/>
  <c r="L37" i="86"/>
  <c r="L129" i="86"/>
  <c r="M283" i="86"/>
  <c r="M192" i="86"/>
  <c r="L237" i="86"/>
  <c r="M37" i="86"/>
  <c r="L741" i="86"/>
  <c r="M305" i="86"/>
  <c r="L59" i="86"/>
  <c r="L296" i="86"/>
  <c r="L577" i="86"/>
  <c r="L8" i="86"/>
  <c r="M256" i="86"/>
  <c r="L389" i="86"/>
  <c r="L626" i="86"/>
  <c r="M101" i="86"/>
  <c r="L670" i="86"/>
  <c r="L379" i="86"/>
  <c r="L526" i="86"/>
  <c r="L402" i="86"/>
  <c r="M558" i="86"/>
  <c r="L269" i="86"/>
  <c r="M549" i="86"/>
  <c r="M288" i="86"/>
  <c r="M206" i="86"/>
  <c r="M64" i="86"/>
  <c r="L259" i="86"/>
  <c r="L498" i="86"/>
  <c r="L539" i="86"/>
  <c r="M27" i="86"/>
  <c r="L338" i="86"/>
  <c r="M182" i="86"/>
  <c r="L168" i="86"/>
  <c r="L382" i="86"/>
  <c r="L456" i="86"/>
  <c r="L411" i="86"/>
  <c r="L739" i="86"/>
  <c r="M205" i="86"/>
  <c r="M196" i="86"/>
  <c r="L25" i="86"/>
  <c r="M77" i="86"/>
  <c r="M500" i="86"/>
  <c r="M603" i="86"/>
  <c r="L481" i="86"/>
  <c r="L614" i="86"/>
  <c r="L635" i="86"/>
  <c r="L46" i="86"/>
  <c r="L333" i="86"/>
  <c r="L200" i="86"/>
  <c r="M325" i="86"/>
  <c r="M438" i="86"/>
  <c r="M589" i="86"/>
  <c r="L209" i="86"/>
  <c r="L218" i="86"/>
  <c r="L238" i="86"/>
  <c r="L306" i="86"/>
  <c r="M229" i="86"/>
  <c r="L449" i="86"/>
  <c r="L631" i="86"/>
  <c r="L641" i="86"/>
  <c r="M712" i="86"/>
  <c r="L722" i="86"/>
  <c r="L82" i="86"/>
  <c r="L33" i="86"/>
  <c r="M131" i="86"/>
  <c r="L219" i="86"/>
  <c r="L30" i="86"/>
  <c r="L270" i="86"/>
  <c r="M571" i="86"/>
  <c r="L193" i="86"/>
  <c r="M270" i="86"/>
  <c r="M662" i="86"/>
  <c r="M122" i="86"/>
  <c r="M193" i="86"/>
  <c r="M251" i="86"/>
  <c r="M441" i="86"/>
  <c r="M542" i="86"/>
  <c r="L289" i="86"/>
  <c r="M653" i="86"/>
  <c r="L401" i="86"/>
  <c r="L370" i="86"/>
  <c r="L503" i="86"/>
  <c r="L685" i="86"/>
  <c r="L654" i="86"/>
  <c r="M301" i="86"/>
  <c r="L282" i="86"/>
  <c r="L321" i="86"/>
  <c r="L433" i="86"/>
  <c r="M564" i="86"/>
  <c r="L123" i="86"/>
  <c r="M36" i="86"/>
  <c r="L434" i="86"/>
  <c r="M574" i="86"/>
  <c r="L686" i="86"/>
  <c r="M696" i="86"/>
  <c r="L717" i="86"/>
  <c r="M224" i="86"/>
  <c r="M494" i="86"/>
  <c r="M133" i="86"/>
  <c r="L167" i="86"/>
  <c r="L274" i="86"/>
  <c r="M14" i="86"/>
  <c r="L28" i="86"/>
  <c r="M47" i="86"/>
  <c r="L135" i="86"/>
  <c r="M264" i="86"/>
  <c r="L424" i="86"/>
  <c r="M516" i="86"/>
  <c r="M728" i="86"/>
  <c r="L225" i="86"/>
  <c r="M314" i="86"/>
  <c r="M557" i="86"/>
  <c r="L718" i="86"/>
  <c r="M739" i="86"/>
  <c r="L113" i="86"/>
  <c r="M45" i="86"/>
  <c r="M99" i="86"/>
  <c r="M246" i="86"/>
  <c r="M374" i="86"/>
  <c r="L257" i="86"/>
  <c r="L648" i="86"/>
  <c r="M179" i="86"/>
  <c r="M324" i="86"/>
  <c r="M436" i="86"/>
  <c r="M628" i="86"/>
  <c r="M740" i="86"/>
  <c r="L114" i="86"/>
  <c r="L40" i="86"/>
  <c r="L199" i="86"/>
  <c r="L227" i="86"/>
  <c r="M406" i="86"/>
  <c r="L710" i="86"/>
  <c r="M3" i="86"/>
  <c r="M531" i="86"/>
  <c r="M585" i="86"/>
  <c r="M649" i="86"/>
  <c r="M57" i="86"/>
  <c r="L378" i="86"/>
  <c r="M504" i="86"/>
  <c r="M540" i="86"/>
  <c r="L4" i="86"/>
  <c r="L13" i="86"/>
  <c r="M93" i="86"/>
  <c r="M110" i="86"/>
  <c r="M119" i="86"/>
  <c r="M128" i="86"/>
  <c r="M136" i="86"/>
  <c r="L145" i="86"/>
  <c r="L154" i="86"/>
  <c r="M171" i="86"/>
  <c r="L179" i="86"/>
  <c r="M188" i="86"/>
  <c r="M231" i="86"/>
  <c r="M248" i="86"/>
  <c r="M265" i="86"/>
  <c r="M308" i="86"/>
  <c r="M317" i="86"/>
  <c r="M334" i="86"/>
  <c r="L352" i="86"/>
  <c r="L360" i="86"/>
  <c r="L369" i="86"/>
  <c r="M387" i="86"/>
  <c r="M405" i="86"/>
  <c r="M414" i="86"/>
  <c r="M423" i="86"/>
  <c r="M432" i="86"/>
  <c r="M459" i="86"/>
  <c r="L468" i="86"/>
  <c r="M477" i="86"/>
  <c r="M486" i="86"/>
  <c r="M495" i="86"/>
  <c r="L505" i="86"/>
  <c r="L513" i="86"/>
  <c r="M522" i="86"/>
  <c r="L550" i="86"/>
  <c r="L622" i="86"/>
  <c r="M631" i="86"/>
  <c r="M668" i="86"/>
  <c r="L705" i="86"/>
  <c r="M723" i="86"/>
  <c r="L742" i="86"/>
  <c r="M48" i="86"/>
  <c r="M291" i="86"/>
  <c r="M396" i="86"/>
  <c r="L594" i="86"/>
  <c r="M4" i="86"/>
  <c r="M31" i="86"/>
  <c r="M67" i="86"/>
  <c r="M102" i="86"/>
  <c r="L197" i="86"/>
  <c r="L214" i="86"/>
  <c r="L231" i="86"/>
  <c r="M326" i="86"/>
  <c r="M343" i="86"/>
  <c r="M352" i="86"/>
  <c r="L387" i="86"/>
  <c r="L414" i="86"/>
  <c r="M450" i="86"/>
  <c r="M468" i="86"/>
  <c r="M505" i="86"/>
  <c r="M568" i="86"/>
  <c r="M604" i="86"/>
  <c r="L613" i="86"/>
  <c r="M659" i="86"/>
  <c r="L678" i="86"/>
  <c r="L696" i="86"/>
  <c r="M714" i="86"/>
  <c r="M733" i="86"/>
  <c r="M300" i="86"/>
  <c r="M22" i="86"/>
  <c r="L49" i="86"/>
  <c r="M94" i="86"/>
  <c r="M120" i="86"/>
  <c r="M137" i="86"/>
  <c r="L163" i="86"/>
  <c r="M172" i="86"/>
  <c r="M180" i="86"/>
  <c r="M189" i="86"/>
  <c r="M249" i="86"/>
  <c r="M266" i="86"/>
  <c r="M309" i="86"/>
  <c r="M318" i="86"/>
  <c r="M335" i="86"/>
  <c r="M397" i="86"/>
  <c r="L442" i="86"/>
  <c r="M460" i="86"/>
  <c r="M478" i="86"/>
  <c r="M487" i="86"/>
  <c r="M496" i="86"/>
  <c r="M523" i="86"/>
  <c r="M532" i="86"/>
  <c r="M632" i="86"/>
  <c r="M669" i="86"/>
  <c r="M678" i="86"/>
  <c r="M724" i="86"/>
  <c r="M743" i="86"/>
  <c r="L5" i="86"/>
  <c r="L388" i="86"/>
  <c r="M623" i="86"/>
  <c r="L660" i="86"/>
  <c r="M697" i="86"/>
  <c r="M706" i="86"/>
  <c r="M715" i="86"/>
  <c r="M734" i="86"/>
  <c r="L743" i="86"/>
  <c r="M5" i="86"/>
  <c r="L85" i="86"/>
  <c r="L103" i="86"/>
  <c r="L146" i="86"/>
  <c r="L155" i="86"/>
  <c r="M198" i="86"/>
  <c r="M215" i="86"/>
  <c r="L224" i="86"/>
  <c r="L232" i="86"/>
  <c r="L327" i="86"/>
  <c r="L353" i="86"/>
  <c r="L362" i="86"/>
  <c r="M388" i="86"/>
  <c r="L451" i="86"/>
  <c r="M506" i="86"/>
  <c r="M551" i="86"/>
  <c r="M560" i="86"/>
  <c r="M587" i="86"/>
  <c r="L596" i="86"/>
  <c r="M614" i="86"/>
  <c r="M651" i="86"/>
  <c r="M660" i="86"/>
  <c r="M688" i="86"/>
  <c r="L734" i="86"/>
  <c r="M239" i="86"/>
  <c r="L310" i="86"/>
  <c r="L461" i="86"/>
  <c r="M725" i="86"/>
  <c r="M68" i="86"/>
  <c r="M95" i="86"/>
  <c r="L156" i="86"/>
  <c r="M164" i="86"/>
  <c r="L173" i="86"/>
  <c r="L190" i="86"/>
  <c r="M207" i="86"/>
  <c r="L250" i="86"/>
  <c r="M284" i="86"/>
  <c r="M310" i="86"/>
  <c r="M345" i="86"/>
  <c r="M362" i="86"/>
  <c r="M371" i="86"/>
  <c r="L398" i="86"/>
  <c r="M407" i="86"/>
  <c r="M416" i="86"/>
  <c r="M461" i="86"/>
  <c r="M479" i="86"/>
  <c r="L488" i="86"/>
  <c r="L497" i="86"/>
  <c r="M515" i="86"/>
  <c r="M570" i="86"/>
  <c r="M624" i="86"/>
  <c r="M15" i="86"/>
  <c r="M42" i="86"/>
  <c r="L60" i="86"/>
  <c r="L86" i="86"/>
  <c r="L96" i="86"/>
  <c r="M199" i="86"/>
  <c r="M216" i="86"/>
  <c r="M293" i="86"/>
  <c r="L302" i="86"/>
  <c r="M380" i="86"/>
  <c r="M425" i="86"/>
  <c r="M434" i="86"/>
  <c r="L443" i="86"/>
  <c r="L452" i="86"/>
  <c r="M470" i="86"/>
  <c r="L515" i="86"/>
  <c r="L561" i="86"/>
  <c r="L570" i="86"/>
  <c r="M588" i="86"/>
  <c r="L606" i="86"/>
  <c r="M615" i="86"/>
  <c r="M652" i="86"/>
  <c r="M661" i="86"/>
  <c r="L689" i="86"/>
  <c r="L707" i="86"/>
  <c r="M735" i="86"/>
  <c r="L744" i="86"/>
  <c r="M268" i="86"/>
  <c r="L276" i="86"/>
  <c r="L320" i="86"/>
  <c r="M354" i="86"/>
  <c r="M452" i="86"/>
  <c r="L525" i="86"/>
  <c r="L534" i="86"/>
  <c r="M561" i="86"/>
  <c r="M579" i="86"/>
  <c r="M597" i="86"/>
  <c r="M634" i="86"/>
  <c r="M643" i="86"/>
  <c r="M689" i="86"/>
  <c r="L726" i="86"/>
  <c r="M7" i="86"/>
  <c r="M51" i="86"/>
  <c r="M69" i="86"/>
  <c r="L78" i="86"/>
  <c r="M165" i="86"/>
  <c r="M217" i="86"/>
  <c r="L242" i="86"/>
  <c r="M294" i="86"/>
  <c r="L346" i="86"/>
  <c r="M372" i="86"/>
  <c r="M381" i="86"/>
  <c r="M390" i="86"/>
  <c r="M399" i="86"/>
  <c r="L417" i="86"/>
  <c r="M426" i="86"/>
  <c r="M435" i="86"/>
  <c r="L462" i="86"/>
  <c r="M471" i="86"/>
  <c r="M489" i="86"/>
  <c r="M498" i="86"/>
  <c r="L516" i="86"/>
  <c r="L589" i="86"/>
  <c r="M625" i="86"/>
  <c r="L699" i="86"/>
  <c r="M708" i="86"/>
  <c r="M736" i="86"/>
  <c r="L51" i="86"/>
  <c r="L97" i="86"/>
  <c r="M234" i="86"/>
  <c r="M303" i="86"/>
  <c r="M355" i="86"/>
  <c r="M444" i="86"/>
  <c r="L453" i="86"/>
  <c r="L598" i="86"/>
  <c r="L709" i="86"/>
  <c r="M745" i="86"/>
  <c r="M61" i="86"/>
  <c r="M105" i="86"/>
  <c r="M409" i="86"/>
  <c r="M535" i="86"/>
  <c r="M544" i="86"/>
  <c r="M553" i="86"/>
  <c r="L562" i="86"/>
  <c r="M580" i="86"/>
  <c r="M598" i="86"/>
  <c r="M644" i="86"/>
  <c r="M672" i="86"/>
  <c r="L690" i="86"/>
  <c r="M727" i="86"/>
  <c r="M35" i="86"/>
  <c r="M79" i="86"/>
  <c r="M517" i="86"/>
  <c r="M737" i="86"/>
  <c r="M746" i="86"/>
  <c r="L222" i="86"/>
  <c r="L17" i="86"/>
  <c r="M106" i="86"/>
  <c r="M132" i="86"/>
  <c r="L141" i="86"/>
  <c r="M175" i="86"/>
  <c r="M184" i="86"/>
  <c r="M252" i="86"/>
  <c r="L278" i="86"/>
  <c r="M287" i="86"/>
  <c r="M313" i="86"/>
  <c r="M330" i="86"/>
  <c r="L347" i="86"/>
  <c r="L356" i="86"/>
  <c r="L365" i="86"/>
  <c r="M536" i="86"/>
  <c r="M554" i="86"/>
  <c r="M563" i="86"/>
  <c r="M572" i="86"/>
  <c r="L581" i="86"/>
  <c r="L590" i="86"/>
  <c r="M599" i="86"/>
  <c r="M617" i="86"/>
  <c r="L645" i="86"/>
  <c r="M691" i="86"/>
  <c r="L728" i="86"/>
  <c r="L158" i="86"/>
  <c r="M71" i="86"/>
  <c r="M167" i="86"/>
  <c r="M201" i="86"/>
  <c r="M227" i="86"/>
  <c r="L261" i="86"/>
  <c r="M278" i="86"/>
  <c r="M356" i="86"/>
  <c r="M365" i="86"/>
  <c r="L374" i="86"/>
  <c r="L410" i="86"/>
  <c r="M428" i="86"/>
  <c r="M473" i="86"/>
  <c r="M491" i="86"/>
  <c r="L500" i="86"/>
  <c r="M509" i="86"/>
  <c r="L545" i="86"/>
  <c r="M581" i="86"/>
  <c r="M636" i="86"/>
  <c r="M645" i="86"/>
  <c r="M664" i="86"/>
  <c r="L673" i="86"/>
  <c r="M682" i="86"/>
  <c r="M710" i="86"/>
  <c r="M83" i="86"/>
  <c r="M62" i="86"/>
  <c r="L150" i="86"/>
  <c r="L244" i="86"/>
  <c r="L582" i="86"/>
  <c r="L646" i="86"/>
  <c r="L664" i="86"/>
  <c r="M738" i="86"/>
  <c r="M747" i="86"/>
  <c r="M75" i="86"/>
  <c r="M9" i="86"/>
  <c r="M107" i="86"/>
  <c r="M115" i="86"/>
  <c r="M150" i="86"/>
  <c r="M159" i="86"/>
  <c r="M176" i="86"/>
  <c r="M185" i="86"/>
  <c r="M244" i="86"/>
  <c r="M253" i="86"/>
  <c r="M331" i="86"/>
  <c r="M339" i="86"/>
  <c r="L419" i="86"/>
  <c r="L446" i="86"/>
  <c r="M537" i="86"/>
  <c r="M555" i="86"/>
  <c r="M573" i="86"/>
  <c r="M600" i="86"/>
  <c r="M618" i="86"/>
  <c r="M655" i="86"/>
  <c r="L692" i="86"/>
  <c r="M729" i="86"/>
  <c r="L18" i="86"/>
  <c r="L54" i="86"/>
  <c r="L72" i="86"/>
  <c r="M90" i="86"/>
  <c r="M125" i="86"/>
  <c r="L142" i="86"/>
  <c r="M151" i="86"/>
  <c r="M262" i="86"/>
  <c r="M323" i="86"/>
  <c r="M357" i="86"/>
  <c r="L366" i="86"/>
  <c r="M375" i="86"/>
  <c r="M384" i="86"/>
  <c r="M429" i="86"/>
  <c r="L474" i="86"/>
  <c r="M483" i="86"/>
  <c r="M501" i="86"/>
  <c r="L510" i="86"/>
  <c r="M519" i="86"/>
  <c r="M528" i="86"/>
  <c r="M546" i="86"/>
  <c r="L628" i="86"/>
  <c r="M665" i="86"/>
  <c r="M674" i="86"/>
  <c r="M702" i="86"/>
  <c r="M711" i="86"/>
  <c r="M720" i="86"/>
  <c r="M748" i="86"/>
  <c r="L151" i="86"/>
  <c r="L160" i="86"/>
  <c r="L340" i="86"/>
  <c r="L420" i="86"/>
  <c r="M656" i="86"/>
  <c r="L702" i="86"/>
  <c r="L711" i="86"/>
  <c r="L721" i="86"/>
  <c r="M730" i="86"/>
  <c r="L749" i="86"/>
  <c r="M162" i="86"/>
  <c r="M28" i="86"/>
  <c r="L64" i="86"/>
  <c r="M134" i="86"/>
  <c r="M160" i="86"/>
  <c r="L177" i="86"/>
  <c r="L186" i="86"/>
  <c r="M203" i="86"/>
  <c r="M211" i="86"/>
  <c r="L254" i="86"/>
  <c r="M280" i="86"/>
  <c r="M340" i="86"/>
  <c r="M349" i="86"/>
  <c r="M420" i="86"/>
  <c r="L493" i="86"/>
  <c r="L538" i="86"/>
  <c r="M547" i="86"/>
  <c r="M565" i="86"/>
  <c r="M583" i="86"/>
  <c r="M592" i="86"/>
  <c r="M610" i="86"/>
  <c r="M638" i="86"/>
  <c r="M647" i="86"/>
  <c r="M684" i="86"/>
  <c r="M693" i="86"/>
  <c r="M11" i="86"/>
  <c r="M19" i="86"/>
  <c r="M29" i="86"/>
  <c r="M55" i="86"/>
  <c r="L65" i="86"/>
  <c r="M73" i="86"/>
  <c r="L91" i="86"/>
  <c r="L117" i="86"/>
  <c r="L126" i="86"/>
  <c r="M143" i="86"/>
  <c r="M152" i="86"/>
  <c r="M195" i="86"/>
  <c r="M272" i="86"/>
  <c r="M298" i="86"/>
  <c r="L315" i="86"/>
  <c r="M367" i="86"/>
  <c r="L385" i="86"/>
  <c r="M394" i="86"/>
  <c r="M403" i="86"/>
  <c r="M412" i="86"/>
  <c r="M421" i="86"/>
  <c r="L430" i="86"/>
  <c r="M439" i="86"/>
  <c r="M448" i="86"/>
  <c r="L475" i="86"/>
  <c r="M502" i="86"/>
  <c r="M511" i="86"/>
  <c r="L520" i="86"/>
  <c r="M529" i="86"/>
  <c r="L557" i="86"/>
  <c r="M602" i="86"/>
  <c r="M620" i="86"/>
  <c r="M629" i="86"/>
  <c r="L657" i="86"/>
  <c r="L675" i="86"/>
  <c r="M685" i="86"/>
  <c r="M703" i="86"/>
  <c r="L740" i="86"/>
  <c r="L29" i="86"/>
  <c r="L212" i="86"/>
  <c r="L412" i="86"/>
  <c r="L421" i="86"/>
  <c r="L566" i="86"/>
  <c r="L593" i="86"/>
  <c r="L694" i="86"/>
  <c r="L92" i="86"/>
  <c r="M12" i="86"/>
  <c r="M20" i="86"/>
  <c r="L47" i="86"/>
  <c r="M56" i="86"/>
  <c r="M74" i="86"/>
  <c r="L118" i="86"/>
  <c r="M127" i="86"/>
  <c r="M144" i="86"/>
  <c r="M153" i="86"/>
  <c r="M170" i="86"/>
  <c r="M290" i="86"/>
  <c r="M299" i="86"/>
  <c r="M307" i="86"/>
  <c r="L359" i="86"/>
  <c r="M368" i="86"/>
  <c r="M395" i="86"/>
  <c r="L404" i="86"/>
  <c r="M440" i="86"/>
  <c r="M458" i="86"/>
  <c r="M485" i="86"/>
  <c r="M503" i="86"/>
  <c r="M512" i="86"/>
  <c r="M530" i="86"/>
  <c r="M548" i="86"/>
  <c r="M621" i="86"/>
  <c r="L630" i="86"/>
  <c r="L667" i="86"/>
  <c r="M676" i="86"/>
  <c r="M704" i="86"/>
  <c r="M722" i="86"/>
  <c r="L750" i="86"/>
  <c r="M66" i="86"/>
  <c r="M630" i="86"/>
  <c r="M658" i="86"/>
  <c r="L677" i="86"/>
  <c r="L53" i="86"/>
  <c r="L213" i="86"/>
  <c r="L245" i="86"/>
  <c r="L277" i="86"/>
  <c r="L309" i="86"/>
  <c r="L341" i="86"/>
  <c r="L405" i="86"/>
  <c r="L437" i="86"/>
  <c r="L469" i="86"/>
  <c r="L501" i="86"/>
  <c r="L533" i="86"/>
  <c r="L565" i="86"/>
  <c r="L597" i="86"/>
  <c r="L629" i="86"/>
  <c r="L661" i="86"/>
  <c r="L693" i="86"/>
  <c r="L725" i="86"/>
  <c r="L149" i="86"/>
  <c r="L373" i="86"/>
  <c r="M21" i="86"/>
  <c r="L34" i="86"/>
  <c r="L66" i="86"/>
  <c r="M85" i="86"/>
  <c r="L98" i="86"/>
  <c r="M117" i="86"/>
  <c r="L130" i="86"/>
  <c r="L162" i="86"/>
  <c r="M181" i="86"/>
  <c r="L194" i="86"/>
  <c r="L226" i="86"/>
  <c r="L258" i="86"/>
  <c r="L290" i="86"/>
  <c r="L322" i="86"/>
  <c r="L354" i="86"/>
  <c r="L386" i="86"/>
  <c r="L418" i="86"/>
  <c r="L450" i="86"/>
  <c r="L482" i="86"/>
  <c r="L514" i="86"/>
  <c r="L546" i="86"/>
  <c r="L578" i="86"/>
  <c r="L610" i="86"/>
  <c r="L642" i="86"/>
  <c r="L674" i="86"/>
  <c r="L706" i="86"/>
  <c r="L738" i="86"/>
  <c r="L143" i="86"/>
  <c r="L175" i="86"/>
  <c r="L207" i="86"/>
  <c r="L239" i="86"/>
  <c r="L271" i="86"/>
  <c r="L303" i="86"/>
  <c r="L335" i="86"/>
  <c r="L367" i="86"/>
  <c r="L399" i="86"/>
  <c r="L431" i="86"/>
  <c r="L463" i="86"/>
  <c r="L495" i="86"/>
  <c r="L527" i="86"/>
  <c r="L559" i="86"/>
  <c r="L591" i="86"/>
  <c r="L623" i="86"/>
  <c r="L655" i="86"/>
  <c r="L687" i="86"/>
  <c r="L719" i="86"/>
  <c r="L220" i="86"/>
  <c r="L252" i="86"/>
  <c r="L284" i="86"/>
  <c r="L316" i="86"/>
  <c r="L348" i="86"/>
  <c r="L380" i="86"/>
  <c r="L444" i="86"/>
  <c r="L476" i="86"/>
  <c r="L508" i="86"/>
  <c r="L540" i="86"/>
  <c r="L572" i="86"/>
  <c r="L604" i="86"/>
  <c r="L636" i="86"/>
  <c r="L668" i="86"/>
  <c r="L700" i="86"/>
  <c r="L732" i="86"/>
  <c r="L9" i="86"/>
  <c r="L41" i="86"/>
  <c r="L73" i="86"/>
  <c r="L105" i="86"/>
  <c r="L137" i="86"/>
  <c r="L169" i="86"/>
  <c r="L201" i="86"/>
  <c r="L233" i="86"/>
  <c r="L265" i="86"/>
  <c r="L297" i="86"/>
  <c r="L329" i="86"/>
  <c r="L361" i="86"/>
  <c r="L393" i="86"/>
  <c r="L425" i="86"/>
  <c r="L457" i="86"/>
  <c r="L489" i="86"/>
  <c r="L521" i="86"/>
  <c r="L553" i="86"/>
  <c r="L585" i="86"/>
  <c r="L617" i="86"/>
  <c r="L649" i="86"/>
  <c r="L681" i="86"/>
  <c r="L713" i="86"/>
  <c r="L745" i="86"/>
  <c r="K1" i="86"/>
  <c r="D74" i="1" s="1"/>
  <c r="L16" i="86"/>
  <c r="L48" i="86"/>
  <c r="L80" i="86"/>
  <c r="L112" i="86"/>
  <c r="L144" i="86"/>
  <c r="L176" i="86"/>
  <c r="L208" i="86"/>
  <c r="L240" i="86"/>
  <c r="L272" i="86"/>
  <c r="L304" i="86"/>
  <c r="L336" i="86"/>
  <c r="L368" i="86"/>
  <c r="L400" i="86"/>
  <c r="L432" i="86"/>
  <c r="L464" i="86"/>
  <c r="L496" i="86"/>
  <c r="L528" i="86"/>
  <c r="L560" i="86"/>
  <c r="L592" i="86"/>
  <c r="L624" i="86"/>
  <c r="L656" i="86"/>
  <c r="L688" i="86"/>
  <c r="L720" i="86"/>
  <c r="L61" i="86"/>
  <c r="L93" i="86"/>
  <c r="L125" i="86"/>
  <c r="L157" i="86"/>
  <c r="L189" i="86"/>
  <c r="L221" i="86"/>
  <c r="L253" i="86"/>
  <c r="L285" i="86"/>
  <c r="L317" i="86"/>
  <c r="L349" i="86"/>
  <c r="L381" i="86"/>
  <c r="L413" i="86"/>
  <c r="L445" i="86"/>
  <c r="L477" i="86"/>
  <c r="L509" i="86"/>
  <c r="L541" i="86"/>
  <c r="L573" i="86"/>
  <c r="L605" i="86"/>
  <c r="L637" i="86"/>
  <c r="L669" i="86"/>
  <c r="L701" i="86"/>
  <c r="L733" i="86"/>
  <c r="L74" i="86"/>
  <c r="L106" i="86"/>
  <c r="L138" i="86"/>
  <c r="L202" i="86"/>
  <c r="L234" i="86"/>
  <c r="L266" i="86"/>
  <c r="L298" i="86"/>
  <c r="L330" i="86"/>
  <c r="L394" i="86"/>
  <c r="L426" i="86"/>
  <c r="L490" i="86"/>
  <c r="L522" i="86"/>
  <c r="L554" i="86"/>
  <c r="L586" i="86"/>
  <c r="L618" i="86"/>
  <c r="L650" i="86"/>
  <c r="L682" i="86"/>
  <c r="L714" i="86"/>
  <c r="L746" i="86"/>
  <c r="L23" i="86"/>
  <c r="L55" i="86"/>
  <c r="L87" i="86"/>
  <c r="L119" i="86"/>
  <c r="L183" i="86"/>
  <c r="L215" i="86"/>
  <c r="L247" i="86"/>
  <c r="L279" i="86"/>
  <c r="L311" i="86"/>
  <c r="L343" i="86"/>
  <c r="L375" i="86"/>
  <c r="L407" i="86"/>
  <c r="L439" i="86"/>
  <c r="L471" i="86"/>
  <c r="L535" i="86"/>
  <c r="L567" i="86"/>
  <c r="L599" i="86"/>
  <c r="L663" i="86"/>
  <c r="L695" i="86"/>
  <c r="L727" i="86"/>
  <c r="L548" i="86"/>
  <c r="L580" i="86"/>
  <c r="L612" i="86"/>
  <c r="L644" i="86"/>
  <c r="L676" i="86"/>
  <c r="L708" i="86"/>
  <c r="L286" i="86"/>
  <c r="L318" i="86"/>
  <c r="L350" i="86"/>
  <c r="L11" i="86"/>
  <c r="L43" i="86"/>
  <c r="L75" i="86"/>
  <c r="L107" i="86"/>
  <c r="L139" i="86"/>
  <c r="L171" i="86"/>
  <c r="L203" i="86"/>
  <c r="L235" i="86"/>
  <c r="L267" i="86"/>
  <c r="L299" i="86"/>
  <c r="L331" i="86"/>
  <c r="L363" i="86"/>
  <c r="L395" i="86"/>
  <c r="L427" i="86"/>
  <c r="L459" i="86"/>
  <c r="L491" i="86"/>
  <c r="L523" i="86"/>
  <c r="L555" i="86"/>
  <c r="L587" i="86"/>
  <c r="L619" i="86"/>
  <c r="L651" i="86"/>
  <c r="L683" i="86"/>
  <c r="L715" i="86"/>
  <c r="L747" i="86"/>
  <c r="L24" i="86"/>
  <c r="L56" i="86"/>
  <c r="L88" i="86"/>
  <c r="L120" i="86"/>
  <c r="L152" i="86"/>
  <c r="L184" i="86"/>
  <c r="L216" i="86"/>
  <c r="L248" i="86"/>
  <c r="L280" i="86"/>
  <c r="L312" i="86"/>
  <c r="L344" i="86"/>
  <c r="L376" i="86"/>
  <c r="L408" i="86"/>
  <c r="L440" i="86"/>
  <c r="L472" i="86"/>
  <c r="L504" i="86"/>
  <c r="L536" i="86"/>
  <c r="L568" i="86"/>
  <c r="L600" i="86"/>
  <c r="L632" i="86"/>
  <c r="L31" i="86"/>
  <c r="L63" i="86"/>
  <c r="L95" i="86"/>
  <c r="L127" i="86"/>
  <c r="L159" i="86"/>
  <c r="L191" i="86"/>
  <c r="L223" i="86"/>
  <c r="L255" i="86"/>
  <c r="L287" i="86"/>
  <c r="L319" i="86"/>
  <c r="L351" i="86"/>
  <c r="L383" i="86"/>
  <c r="L415" i="86"/>
  <c r="L447" i="86"/>
  <c r="L479" i="86"/>
  <c r="L511" i="86"/>
  <c r="L543" i="86"/>
  <c r="L575" i="86"/>
  <c r="L607" i="86"/>
  <c r="L639" i="86"/>
  <c r="L671" i="86"/>
  <c r="L703" i="86"/>
  <c r="L735" i="86"/>
  <c r="L12" i="86"/>
  <c r="L44" i="86"/>
  <c r="L76" i="86"/>
  <c r="L108" i="86"/>
  <c r="L140" i="86"/>
  <c r="L172" i="86"/>
  <c r="L204" i="86"/>
  <c r="L236" i="86"/>
  <c r="L268" i="86"/>
  <c r="L300" i="86"/>
  <c r="L332" i="86"/>
  <c r="L364" i="86"/>
  <c r="L396" i="86"/>
  <c r="L428" i="86"/>
  <c r="L460" i="86"/>
  <c r="L492" i="86"/>
  <c r="L524" i="86"/>
  <c r="L556" i="86"/>
  <c r="L588" i="86"/>
  <c r="L620" i="86"/>
  <c r="L652" i="86"/>
  <c r="L684" i="86"/>
  <c r="L716" i="86"/>
  <c r="L748" i="86"/>
  <c r="L57" i="86"/>
  <c r="L89" i="86"/>
  <c r="L121" i="86"/>
  <c r="L153" i="86"/>
  <c r="L185" i="86"/>
  <c r="L217" i="86"/>
  <c r="L249" i="86"/>
  <c r="L281" i="86"/>
  <c r="L313" i="86"/>
  <c r="L345" i="86"/>
  <c r="L377" i="86"/>
  <c r="L409" i="86"/>
  <c r="L473" i="86"/>
  <c r="L537" i="86"/>
  <c r="L569" i="86"/>
  <c r="L601" i="86"/>
  <c r="L633" i="86"/>
  <c r="L665" i="86"/>
  <c r="L697" i="86"/>
  <c r="L729" i="86"/>
  <c r="L6" i="86"/>
  <c r="L38" i="86"/>
  <c r="L70" i="86"/>
  <c r="L102" i="86"/>
  <c r="L134" i="86"/>
  <c r="L166" i="86"/>
  <c r="L198" i="86"/>
  <c r="L230" i="86"/>
  <c r="L262" i="86"/>
  <c r="L294" i="86"/>
  <c r="L326" i="86"/>
  <c r="L358" i="86"/>
  <c r="L390" i="86"/>
  <c r="L422" i="86"/>
  <c r="L454" i="86"/>
  <c r="L486" i="86"/>
  <c r="L518" i="86"/>
  <c r="L19" i="86"/>
  <c r="L83" i="86"/>
  <c r="L115" i="86"/>
  <c r="L147" i="86"/>
  <c r="L211" i="86"/>
  <c r="L243" i="86"/>
  <c r="L275" i="86"/>
  <c r="L307" i="86"/>
  <c r="L339" i="86"/>
  <c r="L371" i="86"/>
  <c r="L403" i="86"/>
  <c r="L435" i="86"/>
  <c r="L467" i="86"/>
  <c r="L499" i="86"/>
  <c r="L531" i="86"/>
  <c r="L563" i="86"/>
  <c r="L595" i="86"/>
  <c r="L627" i="86"/>
  <c r="L659" i="86"/>
  <c r="L691" i="86"/>
  <c r="L723" i="86"/>
  <c r="L384" i="86"/>
  <c r="L416" i="86"/>
  <c r="L448" i="86"/>
  <c r="L480" i="86"/>
  <c r="L512" i="86"/>
  <c r="L544" i="86"/>
  <c r="L576" i="86"/>
  <c r="L608" i="86"/>
  <c r="L640" i="86"/>
  <c r="L672" i="86"/>
  <c r="L704" i="86"/>
  <c r="L736" i="86"/>
  <c r="L621" i="86"/>
  <c r="L26" i="86"/>
  <c r="L58" i="86"/>
  <c r="L90" i="86"/>
  <c r="L602" i="86"/>
  <c r="L634" i="86"/>
  <c r="L666" i="86"/>
  <c r="L698" i="86"/>
  <c r="L730" i="86"/>
  <c r="L7" i="86"/>
  <c r="L39" i="86"/>
  <c r="L71" i="86"/>
  <c r="L263" i="86"/>
  <c r="L295" i="86"/>
  <c r="L391" i="86"/>
  <c r="L423" i="86"/>
  <c r="L455" i="86"/>
  <c r="L487" i="86"/>
  <c r="L519" i="86"/>
  <c r="L551" i="86"/>
  <c r="L583" i="86"/>
  <c r="L615" i="86"/>
  <c r="L647" i="86"/>
  <c r="L679" i="86"/>
  <c r="L20" i="86"/>
  <c r="L52" i="86"/>
  <c r="L84" i="86"/>
  <c r="L116" i="86"/>
  <c r="L148" i="86"/>
  <c r="L180" i="86"/>
  <c r="L724" i="86"/>
  <c r="M1" i="86" l="1"/>
  <c r="F74" i="1" s="1"/>
  <c r="L1" i="86"/>
  <c r="E74" i="1" s="1"/>
  <c r="F75" i="1" l="1"/>
  <c r="E75" i="1"/>
  <c r="D75" i="1"/>
  <c r="C75" i="1"/>
  <c r="K1640" i="84"/>
  <c r="L1640" i="84" s="1"/>
  <c r="I1640" i="84"/>
  <c r="H1640" i="84"/>
  <c r="K1639" i="84"/>
  <c r="I1639" i="84"/>
  <c r="H1639" i="84"/>
  <c r="K1638" i="84"/>
  <c r="I1638" i="84"/>
  <c r="H1638" i="84"/>
  <c r="K1637" i="84"/>
  <c r="I1637" i="84"/>
  <c r="M1637" i="84" s="1"/>
  <c r="H1637" i="84"/>
  <c r="K1636" i="84"/>
  <c r="I1636" i="84"/>
  <c r="H1636" i="84"/>
  <c r="K1635" i="84"/>
  <c r="I1635" i="84"/>
  <c r="H1635" i="84"/>
  <c r="K1634" i="84"/>
  <c r="I1634" i="84"/>
  <c r="H1634" i="84"/>
  <c r="K1633" i="84"/>
  <c r="I1633" i="84"/>
  <c r="M1633" i="84" s="1"/>
  <c r="H1633" i="84"/>
  <c r="K1632" i="84"/>
  <c r="I1632" i="84"/>
  <c r="H1632" i="84"/>
  <c r="K1631" i="84"/>
  <c r="I1631" i="84"/>
  <c r="H1631" i="84"/>
  <c r="K1630" i="84"/>
  <c r="I1630" i="84"/>
  <c r="H1630" i="84"/>
  <c r="K1629" i="84"/>
  <c r="I1629" i="84"/>
  <c r="H1629" i="84"/>
  <c r="K1628" i="84"/>
  <c r="I1628" i="84"/>
  <c r="H1628" i="84"/>
  <c r="K1627" i="84"/>
  <c r="L1627" i="84" s="1"/>
  <c r="I1627" i="84"/>
  <c r="H1627" i="84"/>
  <c r="K1626" i="84"/>
  <c r="I1626" i="84"/>
  <c r="H1626" i="84"/>
  <c r="K1625" i="84"/>
  <c r="I1625" i="84"/>
  <c r="H1625" i="84"/>
  <c r="K1624" i="84"/>
  <c r="I1624" i="84"/>
  <c r="H1624" i="84"/>
  <c r="K1623" i="84"/>
  <c r="I1623" i="84"/>
  <c r="H1623" i="84"/>
  <c r="K1622" i="84"/>
  <c r="M1622" i="84" s="1"/>
  <c r="I1622" i="84"/>
  <c r="H1622" i="84"/>
  <c r="K1621" i="84"/>
  <c r="I1621" i="84"/>
  <c r="H1621" i="84"/>
  <c r="K1620" i="84"/>
  <c r="I1620" i="84"/>
  <c r="H1620" i="84"/>
  <c r="K1619" i="84"/>
  <c r="I1619" i="84"/>
  <c r="H1619" i="84"/>
  <c r="K1618" i="84"/>
  <c r="I1618" i="84"/>
  <c r="H1618" i="84"/>
  <c r="K1617" i="84"/>
  <c r="I1617" i="84"/>
  <c r="H1617" i="84"/>
  <c r="K1616" i="84"/>
  <c r="I1616" i="84"/>
  <c r="H1616" i="84"/>
  <c r="K1615" i="84"/>
  <c r="I1615" i="84"/>
  <c r="H1615" i="84"/>
  <c r="K1614" i="84"/>
  <c r="I1614" i="84"/>
  <c r="H1614" i="84"/>
  <c r="L1614" i="84" s="1"/>
  <c r="K1613" i="84"/>
  <c r="I1613" i="84"/>
  <c r="H1613" i="84"/>
  <c r="K1612" i="84"/>
  <c r="M1612" i="84" s="1"/>
  <c r="I1612" i="84"/>
  <c r="H1612" i="84"/>
  <c r="K1611" i="84"/>
  <c r="I1611" i="84"/>
  <c r="M1611" i="84" s="1"/>
  <c r="H1611" i="84"/>
  <c r="K1610" i="84"/>
  <c r="I1610" i="84"/>
  <c r="H1610" i="84"/>
  <c r="K1609" i="84"/>
  <c r="I1609" i="84"/>
  <c r="H1609" i="84"/>
  <c r="K1608" i="84"/>
  <c r="I1608" i="84"/>
  <c r="H1608" i="84"/>
  <c r="K1607" i="84"/>
  <c r="I1607" i="84"/>
  <c r="H1607" i="84"/>
  <c r="K1606" i="84"/>
  <c r="I1606" i="84"/>
  <c r="H1606" i="84"/>
  <c r="K1605" i="84"/>
  <c r="I1605" i="84"/>
  <c r="H1605" i="84"/>
  <c r="K1604" i="84"/>
  <c r="I1604" i="84"/>
  <c r="H1604" i="84"/>
  <c r="K1603" i="84"/>
  <c r="I1603" i="84"/>
  <c r="H1603" i="84"/>
  <c r="K1602" i="84"/>
  <c r="I1602" i="84"/>
  <c r="H1602" i="84"/>
  <c r="K1601" i="84"/>
  <c r="I1601" i="84"/>
  <c r="H1601" i="84"/>
  <c r="K1600" i="84"/>
  <c r="I1600" i="84"/>
  <c r="M1600" i="84" s="1"/>
  <c r="H1600" i="84"/>
  <c r="K1599" i="84"/>
  <c r="I1599" i="84"/>
  <c r="H1599" i="84"/>
  <c r="K1598" i="84"/>
  <c r="I1598" i="84"/>
  <c r="H1598" i="84"/>
  <c r="K1597" i="84"/>
  <c r="I1597" i="84"/>
  <c r="H1597" i="84"/>
  <c r="K1596" i="84"/>
  <c r="I1596" i="84"/>
  <c r="H1596" i="84"/>
  <c r="K1595" i="84"/>
  <c r="I1595" i="84"/>
  <c r="H1595" i="84"/>
  <c r="K1594" i="84"/>
  <c r="I1594" i="84"/>
  <c r="H1594" i="84"/>
  <c r="K1593" i="84"/>
  <c r="I1593" i="84"/>
  <c r="H1593" i="84"/>
  <c r="K1592" i="84"/>
  <c r="M1592" i="84" s="1"/>
  <c r="I1592" i="84"/>
  <c r="H1592" i="84"/>
  <c r="K1591" i="84"/>
  <c r="I1591" i="84"/>
  <c r="H1591" i="84"/>
  <c r="K1590" i="84"/>
  <c r="I1590" i="84"/>
  <c r="H1590" i="84"/>
  <c r="L1590" i="84" s="1"/>
  <c r="K1589" i="84"/>
  <c r="M1589" i="84" s="1"/>
  <c r="I1589" i="84"/>
  <c r="H1589" i="84"/>
  <c r="K1588" i="84"/>
  <c r="I1588" i="84"/>
  <c r="H1588" i="84"/>
  <c r="K1587" i="84"/>
  <c r="I1587" i="84"/>
  <c r="H1587" i="84"/>
  <c r="K1586" i="84"/>
  <c r="I1586" i="84"/>
  <c r="H1586" i="84"/>
  <c r="K1585" i="84"/>
  <c r="I1585" i="84"/>
  <c r="H1585" i="84"/>
  <c r="K1584" i="84"/>
  <c r="I1584" i="84"/>
  <c r="H1584" i="84"/>
  <c r="K1583" i="84"/>
  <c r="I1583" i="84"/>
  <c r="H1583" i="84"/>
  <c r="K1582" i="84"/>
  <c r="I1582" i="84"/>
  <c r="H1582" i="84"/>
  <c r="K1581" i="84"/>
  <c r="I1581" i="84"/>
  <c r="H1581" i="84"/>
  <c r="K1580" i="84"/>
  <c r="I1580" i="84"/>
  <c r="H1580" i="84"/>
  <c r="K1579" i="84"/>
  <c r="I1579" i="84"/>
  <c r="H1579" i="84"/>
  <c r="K1578" i="84"/>
  <c r="I1578" i="84"/>
  <c r="H1578" i="84"/>
  <c r="K1577" i="84"/>
  <c r="I1577" i="84"/>
  <c r="H1577" i="84"/>
  <c r="K1576" i="84"/>
  <c r="I1576" i="84"/>
  <c r="H1576" i="84"/>
  <c r="K1575" i="84"/>
  <c r="I1575" i="84"/>
  <c r="H1575" i="84"/>
  <c r="K1574" i="84"/>
  <c r="I1574" i="84"/>
  <c r="H1574" i="84"/>
  <c r="K1573" i="84"/>
  <c r="I1573" i="84"/>
  <c r="H1573" i="84"/>
  <c r="K1572" i="84"/>
  <c r="I1572" i="84"/>
  <c r="M1572" i="84" s="1"/>
  <c r="H1572" i="84"/>
  <c r="K1571" i="84"/>
  <c r="I1571" i="84"/>
  <c r="H1571" i="84"/>
  <c r="K1570" i="84"/>
  <c r="I1570" i="84"/>
  <c r="H1570" i="84"/>
  <c r="K1569" i="84"/>
  <c r="I1569" i="84"/>
  <c r="H1569" i="84"/>
  <c r="K1568" i="84"/>
  <c r="I1568" i="84"/>
  <c r="H1568" i="84"/>
  <c r="K1567" i="84"/>
  <c r="I1567" i="84"/>
  <c r="H1567" i="84"/>
  <c r="K1566" i="84"/>
  <c r="I1566" i="84"/>
  <c r="M1566" i="84" s="1"/>
  <c r="H1566" i="84"/>
  <c r="K1565" i="84"/>
  <c r="I1565" i="84"/>
  <c r="H1565" i="84"/>
  <c r="K1564" i="84"/>
  <c r="I1564" i="84"/>
  <c r="H1564" i="84"/>
  <c r="K1563" i="84"/>
  <c r="I1563" i="84"/>
  <c r="H1563" i="84"/>
  <c r="K1562" i="84"/>
  <c r="I1562" i="84"/>
  <c r="H1562" i="84"/>
  <c r="K1561" i="84"/>
  <c r="I1561" i="84"/>
  <c r="H1561" i="84"/>
  <c r="K1560" i="84"/>
  <c r="I1560" i="84"/>
  <c r="H1560" i="84"/>
  <c r="K1559" i="84"/>
  <c r="I1559" i="84"/>
  <c r="H1559" i="84"/>
  <c r="K1558" i="84"/>
  <c r="I1558" i="84"/>
  <c r="H1558" i="84"/>
  <c r="M1557" i="84"/>
  <c r="K1557" i="84"/>
  <c r="I1557" i="84"/>
  <c r="H1557" i="84"/>
  <c r="K1556" i="84"/>
  <c r="I1556" i="84"/>
  <c r="H1556" i="84"/>
  <c r="K1555" i="84"/>
  <c r="I1555" i="84"/>
  <c r="M1555" i="84" s="1"/>
  <c r="H1555" i="84"/>
  <c r="K1554" i="84"/>
  <c r="M1554" i="84" s="1"/>
  <c r="I1554" i="84"/>
  <c r="H1554" i="84"/>
  <c r="K1553" i="84"/>
  <c r="I1553" i="84"/>
  <c r="H1553" i="84"/>
  <c r="K1552" i="84"/>
  <c r="I1552" i="84"/>
  <c r="H1552" i="84"/>
  <c r="K1551" i="84"/>
  <c r="I1551" i="84"/>
  <c r="H1551" i="84"/>
  <c r="K1550" i="84"/>
  <c r="I1550" i="84"/>
  <c r="M1550" i="84" s="1"/>
  <c r="H1550" i="84"/>
  <c r="L1550" i="84" s="1"/>
  <c r="K1549" i="84"/>
  <c r="L1549" i="84" s="1"/>
  <c r="I1549" i="84"/>
  <c r="H1549" i="84"/>
  <c r="K1548" i="84"/>
  <c r="I1548" i="84"/>
  <c r="H1548" i="84"/>
  <c r="K1547" i="84"/>
  <c r="I1547" i="84"/>
  <c r="H1547" i="84"/>
  <c r="L1547" i="84" s="1"/>
  <c r="K1546" i="84"/>
  <c r="I1546" i="84"/>
  <c r="H1546" i="84"/>
  <c r="K1545" i="84"/>
  <c r="I1545" i="84"/>
  <c r="H1545" i="84"/>
  <c r="K1544" i="84"/>
  <c r="M1544" i="84" s="1"/>
  <c r="I1544" i="84"/>
  <c r="H1544" i="84"/>
  <c r="K1543" i="84"/>
  <c r="I1543" i="84"/>
  <c r="H1543" i="84"/>
  <c r="K1542" i="84"/>
  <c r="I1542" i="84"/>
  <c r="H1542" i="84"/>
  <c r="K1541" i="84"/>
  <c r="I1541" i="84"/>
  <c r="H1541" i="84"/>
  <c r="K1540" i="84"/>
  <c r="L1540" i="84" s="1"/>
  <c r="I1540" i="84"/>
  <c r="H1540" i="84"/>
  <c r="K1539" i="84"/>
  <c r="I1539" i="84"/>
  <c r="H1539" i="84"/>
  <c r="K1538" i="84"/>
  <c r="I1538" i="84"/>
  <c r="H1538" i="84"/>
  <c r="K1537" i="84"/>
  <c r="I1537" i="84"/>
  <c r="H1537" i="84"/>
  <c r="K1536" i="84"/>
  <c r="M1536" i="84" s="1"/>
  <c r="I1536" i="84"/>
  <c r="H1536" i="84"/>
  <c r="K1535" i="84"/>
  <c r="I1535" i="84"/>
  <c r="H1535" i="84"/>
  <c r="K1534" i="84"/>
  <c r="I1534" i="84"/>
  <c r="H1534" i="84"/>
  <c r="K1533" i="84"/>
  <c r="I1533" i="84"/>
  <c r="H1533" i="84"/>
  <c r="K1532" i="84"/>
  <c r="I1532" i="84"/>
  <c r="H1532" i="84"/>
  <c r="K1531" i="84"/>
  <c r="I1531" i="84"/>
  <c r="M1531" i="84" s="1"/>
  <c r="H1531" i="84"/>
  <c r="K1530" i="84"/>
  <c r="M1530" i="84" s="1"/>
  <c r="I1530" i="84"/>
  <c r="H1530" i="84"/>
  <c r="K1529" i="84"/>
  <c r="I1529" i="84"/>
  <c r="H1529" i="84"/>
  <c r="K1528" i="84"/>
  <c r="I1528" i="84"/>
  <c r="M1528" i="84" s="1"/>
  <c r="H1528" i="84"/>
  <c r="K1527" i="84"/>
  <c r="I1527" i="84"/>
  <c r="H1527" i="84"/>
  <c r="K1526" i="84"/>
  <c r="I1526" i="84"/>
  <c r="H1526" i="84"/>
  <c r="K1525" i="84"/>
  <c r="I1525" i="84"/>
  <c r="H1525" i="84"/>
  <c r="K1524" i="84"/>
  <c r="I1524" i="84"/>
  <c r="H1524" i="84"/>
  <c r="K1523" i="84"/>
  <c r="I1523" i="84"/>
  <c r="H1523" i="84"/>
  <c r="K1522" i="84"/>
  <c r="I1522" i="84"/>
  <c r="H1522" i="84"/>
  <c r="K1521" i="84"/>
  <c r="I1521" i="84"/>
  <c r="H1521" i="84"/>
  <c r="K1520" i="84"/>
  <c r="I1520" i="84"/>
  <c r="H1520" i="84"/>
  <c r="K1519" i="84"/>
  <c r="I1519" i="84"/>
  <c r="H1519" i="84"/>
  <c r="K1518" i="84"/>
  <c r="I1518" i="84"/>
  <c r="H1518" i="84"/>
  <c r="K1517" i="84"/>
  <c r="I1517" i="84"/>
  <c r="H1517" i="84"/>
  <c r="K1516" i="84"/>
  <c r="I1516" i="84"/>
  <c r="H1516" i="84"/>
  <c r="K1515" i="84"/>
  <c r="I1515" i="84"/>
  <c r="H1515" i="84"/>
  <c r="K1514" i="84"/>
  <c r="I1514" i="84"/>
  <c r="M1514" i="84" s="1"/>
  <c r="H1514" i="84"/>
  <c r="K1513" i="84"/>
  <c r="I1513" i="84"/>
  <c r="H1513" i="84"/>
  <c r="K1512" i="84"/>
  <c r="I1512" i="84"/>
  <c r="H1512" i="84"/>
  <c r="K1511" i="84"/>
  <c r="M1511" i="84" s="1"/>
  <c r="I1511" i="84"/>
  <c r="H1511" i="84"/>
  <c r="K1510" i="84"/>
  <c r="I1510" i="84"/>
  <c r="H1510" i="84"/>
  <c r="K1509" i="84"/>
  <c r="I1509" i="84"/>
  <c r="H1509" i="84"/>
  <c r="K1508" i="84"/>
  <c r="L1508" i="84" s="1"/>
  <c r="I1508" i="84"/>
  <c r="H1508" i="84"/>
  <c r="K1507" i="84"/>
  <c r="M1507" i="84" s="1"/>
  <c r="I1507" i="84"/>
  <c r="H1507" i="84"/>
  <c r="K1506" i="84"/>
  <c r="I1506" i="84"/>
  <c r="H1506" i="84"/>
  <c r="K1505" i="84"/>
  <c r="I1505" i="84"/>
  <c r="H1505" i="84"/>
  <c r="M1504" i="84"/>
  <c r="K1504" i="84"/>
  <c r="I1504" i="84"/>
  <c r="H1504" i="84"/>
  <c r="K1503" i="84"/>
  <c r="I1503" i="84"/>
  <c r="H1503" i="84"/>
  <c r="K1502" i="84"/>
  <c r="I1502" i="84"/>
  <c r="H1502" i="84"/>
  <c r="K1501" i="84"/>
  <c r="I1501" i="84"/>
  <c r="H1501" i="84"/>
  <c r="K1500" i="84"/>
  <c r="I1500" i="84"/>
  <c r="H1500" i="84"/>
  <c r="K1499" i="84"/>
  <c r="I1499" i="84"/>
  <c r="H1499" i="84"/>
  <c r="K1498" i="84"/>
  <c r="I1498" i="84"/>
  <c r="H1498" i="84"/>
  <c r="K1497" i="84"/>
  <c r="I1497" i="84"/>
  <c r="H1497" i="84"/>
  <c r="K1496" i="84"/>
  <c r="L1496" i="84" s="1"/>
  <c r="I1496" i="84"/>
  <c r="H1496" i="84"/>
  <c r="K1495" i="84"/>
  <c r="I1495" i="84"/>
  <c r="H1495" i="84"/>
  <c r="K1494" i="84"/>
  <c r="I1494" i="84"/>
  <c r="H1494" i="84"/>
  <c r="K1493" i="84"/>
  <c r="M1493" i="84" s="1"/>
  <c r="I1493" i="84"/>
  <c r="H1493" i="84"/>
  <c r="K1492" i="84"/>
  <c r="M1492" i="84" s="1"/>
  <c r="I1492" i="84"/>
  <c r="H1492" i="84"/>
  <c r="K1491" i="84"/>
  <c r="I1491" i="84"/>
  <c r="H1491" i="84"/>
  <c r="K1490" i="84"/>
  <c r="I1490" i="84"/>
  <c r="H1490" i="84"/>
  <c r="K1489" i="84"/>
  <c r="I1489" i="84"/>
  <c r="H1489" i="84"/>
  <c r="K1488" i="84"/>
  <c r="I1488" i="84"/>
  <c r="H1488" i="84"/>
  <c r="K1487" i="84"/>
  <c r="I1487" i="84"/>
  <c r="H1487" i="84"/>
  <c r="K1486" i="84"/>
  <c r="L1486" i="84" s="1"/>
  <c r="I1486" i="84"/>
  <c r="H1486" i="84"/>
  <c r="K1485" i="84"/>
  <c r="I1485" i="84"/>
  <c r="H1485" i="84"/>
  <c r="K1484" i="84"/>
  <c r="I1484" i="84"/>
  <c r="H1484" i="84"/>
  <c r="K1483" i="84"/>
  <c r="I1483" i="84"/>
  <c r="H1483" i="84"/>
  <c r="K1482" i="84"/>
  <c r="L1482" i="84" s="1"/>
  <c r="I1482" i="84"/>
  <c r="H1482" i="84"/>
  <c r="K1481" i="84"/>
  <c r="I1481" i="84"/>
  <c r="H1481" i="84"/>
  <c r="K1480" i="84"/>
  <c r="M1480" i="84" s="1"/>
  <c r="I1480" i="84"/>
  <c r="H1480" i="84"/>
  <c r="K1479" i="84"/>
  <c r="I1479" i="84"/>
  <c r="H1479" i="84"/>
  <c r="K1478" i="84"/>
  <c r="I1478" i="84"/>
  <c r="H1478" i="84"/>
  <c r="K1477" i="84"/>
  <c r="I1477" i="84"/>
  <c r="H1477" i="84"/>
  <c r="L1477" i="84" s="1"/>
  <c r="K1476" i="84"/>
  <c r="L1476" i="84" s="1"/>
  <c r="I1476" i="84"/>
  <c r="H1476" i="84"/>
  <c r="K1475" i="84"/>
  <c r="I1475" i="84"/>
  <c r="H1475" i="84"/>
  <c r="K1474" i="84"/>
  <c r="I1474" i="84"/>
  <c r="H1474" i="84"/>
  <c r="L1474" i="84" s="1"/>
  <c r="K1473" i="84"/>
  <c r="I1473" i="84"/>
  <c r="H1473" i="84"/>
  <c r="K1472" i="84"/>
  <c r="L1472" i="84" s="1"/>
  <c r="I1472" i="84"/>
  <c r="H1472" i="84"/>
  <c r="K1471" i="84"/>
  <c r="I1471" i="84"/>
  <c r="H1471" i="84"/>
  <c r="K1470" i="84"/>
  <c r="I1470" i="84"/>
  <c r="H1470" i="84"/>
  <c r="K1469" i="84"/>
  <c r="I1469" i="84"/>
  <c r="H1469" i="84"/>
  <c r="K1468" i="84"/>
  <c r="I1468" i="84"/>
  <c r="H1468" i="84"/>
  <c r="K1467" i="84"/>
  <c r="L1467" i="84" s="1"/>
  <c r="I1467" i="84"/>
  <c r="H1467" i="84"/>
  <c r="K1466" i="84"/>
  <c r="I1466" i="84"/>
  <c r="H1466" i="84"/>
  <c r="K1465" i="84"/>
  <c r="I1465" i="84"/>
  <c r="H1465" i="84"/>
  <c r="K1464" i="84"/>
  <c r="I1464" i="84"/>
  <c r="H1464" i="84"/>
  <c r="K1463" i="84"/>
  <c r="L1463" i="84" s="1"/>
  <c r="I1463" i="84"/>
  <c r="H1463" i="84"/>
  <c r="K1462" i="84"/>
  <c r="I1462" i="84"/>
  <c r="H1462" i="84"/>
  <c r="K1461" i="84"/>
  <c r="I1461" i="84"/>
  <c r="H1461" i="84"/>
  <c r="K1460" i="84"/>
  <c r="I1460" i="84"/>
  <c r="H1460" i="84"/>
  <c r="K1459" i="84"/>
  <c r="I1459" i="84"/>
  <c r="M1459" i="84" s="1"/>
  <c r="H1459" i="84"/>
  <c r="K1458" i="84"/>
  <c r="I1458" i="84"/>
  <c r="H1458" i="84"/>
  <c r="K1457" i="84"/>
  <c r="I1457" i="84"/>
  <c r="H1457" i="84"/>
  <c r="K1456" i="84"/>
  <c r="M1456" i="84" s="1"/>
  <c r="I1456" i="84"/>
  <c r="H1456" i="84"/>
  <c r="K1455" i="84"/>
  <c r="I1455" i="84"/>
  <c r="H1455" i="84"/>
  <c r="K1454" i="84"/>
  <c r="M1454" i="84" s="1"/>
  <c r="I1454" i="84"/>
  <c r="H1454" i="84"/>
  <c r="K1453" i="84"/>
  <c r="I1453" i="84"/>
  <c r="H1453" i="84"/>
  <c r="K1452" i="84"/>
  <c r="M1452" i="84" s="1"/>
  <c r="I1452" i="84"/>
  <c r="H1452" i="84"/>
  <c r="K1451" i="84"/>
  <c r="I1451" i="84"/>
  <c r="H1451" i="84"/>
  <c r="K1450" i="84"/>
  <c r="I1450" i="84"/>
  <c r="H1450" i="84"/>
  <c r="K1449" i="84"/>
  <c r="I1449" i="84"/>
  <c r="H1449" i="84"/>
  <c r="K1448" i="84"/>
  <c r="L1448" i="84" s="1"/>
  <c r="I1448" i="84"/>
  <c r="H1448" i="84"/>
  <c r="K1447" i="84"/>
  <c r="I1447" i="84"/>
  <c r="H1447" i="84"/>
  <c r="K1446" i="84"/>
  <c r="I1446" i="84"/>
  <c r="H1446" i="84"/>
  <c r="K1445" i="84"/>
  <c r="I1445" i="84"/>
  <c r="H1445" i="84"/>
  <c r="K1444" i="84"/>
  <c r="I1444" i="84"/>
  <c r="H1444" i="84"/>
  <c r="K1443" i="84"/>
  <c r="I1443" i="84"/>
  <c r="H1443" i="84"/>
  <c r="K1442" i="84"/>
  <c r="I1442" i="84"/>
  <c r="H1442" i="84"/>
  <c r="K1441" i="84"/>
  <c r="I1441" i="84"/>
  <c r="H1441" i="84"/>
  <c r="K1440" i="84"/>
  <c r="I1440" i="84"/>
  <c r="M1440" i="84" s="1"/>
  <c r="H1440" i="84"/>
  <c r="K1439" i="84"/>
  <c r="I1439" i="84"/>
  <c r="H1439" i="84"/>
  <c r="K1438" i="84"/>
  <c r="M1438" i="84" s="1"/>
  <c r="I1438" i="84"/>
  <c r="H1438" i="84"/>
  <c r="K1437" i="84"/>
  <c r="I1437" i="84"/>
  <c r="H1437" i="84"/>
  <c r="K1436" i="84"/>
  <c r="I1436" i="84"/>
  <c r="H1436" i="84"/>
  <c r="K1435" i="84"/>
  <c r="M1435" i="84" s="1"/>
  <c r="I1435" i="84"/>
  <c r="H1435" i="84"/>
  <c r="K1434" i="84"/>
  <c r="I1434" i="84"/>
  <c r="H1434" i="84"/>
  <c r="K1433" i="84"/>
  <c r="I1433" i="84"/>
  <c r="H1433" i="84"/>
  <c r="K1432" i="84"/>
  <c r="I1432" i="84"/>
  <c r="H1432" i="84"/>
  <c r="K1431" i="84"/>
  <c r="M1431" i="84" s="1"/>
  <c r="I1431" i="84"/>
  <c r="H1431" i="84"/>
  <c r="K1430" i="84"/>
  <c r="I1430" i="84"/>
  <c r="H1430" i="84"/>
  <c r="K1429" i="84"/>
  <c r="I1429" i="84"/>
  <c r="H1429" i="84"/>
  <c r="K1428" i="84"/>
  <c r="I1428" i="84"/>
  <c r="H1428" i="84"/>
  <c r="K1427" i="84"/>
  <c r="I1427" i="84"/>
  <c r="H1427" i="84"/>
  <c r="K1426" i="84"/>
  <c r="I1426" i="84"/>
  <c r="H1426" i="84"/>
  <c r="K1425" i="84"/>
  <c r="I1425" i="84"/>
  <c r="H1425" i="84"/>
  <c r="K1424" i="84"/>
  <c r="I1424" i="84"/>
  <c r="H1424" i="84"/>
  <c r="K1423" i="84"/>
  <c r="I1423" i="84"/>
  <c r="H1423" i="84"/>
  <c r="K1422" i="84"/>
  <c r="I1422" i="84"/>
  <c r="H1422" i="84"/>
  <c r="K1421" i="84"/>
  <c r="I1421" i="84"/>
  <c r="H1421" i="84"/>
  <c r="K1420" i="84"/>
  <c r="I1420" i="84"/>
  <c r="H1420" i="84"/>
  <c r="K1419" i="84"/>
  <c r="I1419" i="84"/>
  <c r="H1419" i="84"/>
  <c r="K1418" i="84"/>
  <c r="I1418" i="84"/>
  <c r="M1418" i="84" s="1"/>
  <c r="H1418" i="84"/>
  <c r="K1417" i="84"/>
  <c r="I1417" i="84"/>
  <c r="H1417" i="84"/>
  <c r="K1416" i="84"/>
  <c r="I1416" i="84"/>
  <c r="H1416" i="84"/>
  <c r="K1415" i="84"/>
  <c r="I1415" i="84"/>
  <c r="H1415" i="84"/>
  <c r="K1414" i="84"/>
  <c r="I1414" i="84"/>
  <c r="H1414" i="84"/>
  <c r="K1413" i="84"/>
  <c r="I1413" i="84"/>
  <c r="H1413" i="84"/>
  <c r="K1412" i="84"/>
  <c r="I1412" i="84"/>
  <c r="H1412" i="84"/>
  <c r="K1411" i="84"/>
  <c r="I1411" i="84"/>
  <c r="H1411" i="84"/>
  <c r="K1410" i="84"/>
  <c r="I1410" i="84"/>
  <c r="H1410" i="84"/>
  <c r="K1409" i="84"/>
  <c r="I1409" i="84"/>
  <c r="H1409" i="84"/>
  <c r="L1409" i="84" s="1"/>
  <c r="K1408" i="84"/>
  <c r="I1408" i="84"/>
  <c r="M1408" i="84" s="1"/>
  <c r="H1408" i="84"/>
  <c r="K1407" i="84"/>
  <c r="I1407" i="84"/>
  <c r="H1407" i="84"/>
  <c r="K1406" i="84"/>
  <c r="I1406" i="84"/>
  <c r="H1406" i="84"/>
  <c r="K1405" i="84"/>
  <c r="I1405" i="84"/>
  <c r="H1405" i="84"/>
  <c r="K1404" i="84"/>
  <c r="I1404" i="84"/>
  <c r="H1404" i="84"/>
  <c r="K1403" i="84"/>
  <c r="I1403" i="84"/>
  <c r="H1403" i="84"/>
  <c r="K1402" i="84"/>
  <c r="M1402" i="84" s="1"/>
  <c r="I1402" i="84"/>
  <c r="H1402" i="84"/>
  <c r="K1401" i="84"/>
  <c r="L1401" i="84" s="1"/>
  <c r="I1401" i="84"/>
  <c r="H1401" i="84"/>
  <c r="K1400" i="84"/>
  <c r="I1400" i="84"/>
  <c r="H1400" i="84"/>
  <c r="K1399" i="84"/>
  <c r="I1399" i="84"/>
  <c r="H1399" i="84"/>
  <c r="K1398" i="84"/>
  <c r="I1398" i="84"/>
  <c r="H1398" i="84"/>
  <c r="L1398" i="84" s="1"/>
  <c r="K1397" i="84"/>
  <c r="I1397" i="84"/>
  <c r="H1397" i="84"/>
  <c r="K1396" i="84"/>
  <c r="I1396" i="84"/>
  <c r="H1396" i="84"/>
  <c r="K1395" i="84"/>
  <c r="I1395" i="84"/>
  <c r="H1395" i="84"/>
  <c r="K1394" i="84"/>
  <c r="I1394" i="84"/>
  <c r="H1394" i="84"/>
  <c r="K1393" i="84"/>
  <c r="I1393" i="84"/>
  <c r="H1393" i="84"/>
  <c r="K1392" i="84"/>
  <c r="I1392" i="84"/>
  <c r="H1392" i="84"/>
  <c r="K1391" i="84"/>
  <c r="I1391" i="84"/>
  <c r="H1391" i="84"/>
  <c r="K1390" i="84"/>
  <c r="I1390" i="84"/>
  <c r="H1390" i="84"/>
  <c r="K1389" i="84"/>
  <c r="I1389" i="84"/>
  <c r="H1389" i="84"/>
  <c r="K1388" i="84"/>
  <c r="I1388" i="84"/>
  <c r="H1388" i="84"/>
  <c r="L1388" i="84" s="1"/>
  <c r="K1387" i="84"/>
  <c r="I1387" i="84"/>
  <c r="H1387" i="84"/>
  <c r="K1386" i="84"/>
  <c r="I1386" i="84"/>
  <c r="M1386" i="84" s="1"/>
  <c r="H1386" i="84"/>
  <c r="K1385" i="84"/>
  <c r="I1385" i="84"/>
  <c r="H1385" i="84"/>
  <c r="K1384" i="84"/>
  <c r="M1384" i="84" s="1"/>
  <c r="I1384" i="84"/>
  <c r="H1384" i="84"/>
  <c r="K1383" i="84"/>
  <c r="I1383" i="84"/>
  <c r="H1383" i="84"/>
  <c r="K1382" i="84"/>
  <c r="I1382" i="84"/>
  <c r="H1382" i="84"/>
  <c r="K1381" i="84"/>
  <c r="I1381" i="84"/>
  <c r="H1381" i="84"/>
  <c r="K1380" i="84"/>
  <c r="I1380" i="84"/>
  <c r="H1380" i="84"/>
  <c r="K1379" i="84"/>
  <c r="I1379" i="84"/>
  <c r="H1379" i="84"/>
  <c r="K1378" i="84"/>
  <c r="I1378" i="84"/>
  <c r="H1378" i="84"/>
  <c r="K1377" i="84"/>
  <c r="I1377" i="84"/>
  <c r="H1377" i="84"/>
  <c r="K1376" i="84"/>
  <c r="I1376" i="84"/>
  <c r="M1376" i="84" s="1"/>
  <c r="H1376" i="84"/>
  <c r="K1375" i="84"/>
  <c r="L1375" i="84" s="1"/>
  <c r="I1375" i="84"/>
  <c r="H1375" i="84"/>
  <c r="K1374" i="84"/>
  <c r="I1374" i="84"/>
  <c r="H1374" i="84"/>
  <c r="K1373" i="84"/>
  <c r="I1373" i="84"/>
  <c r="H1373" i="84"/>
  <c r="K1372" i="84"/>
  <c r="L1372" i="84" s="1"/>
  <c r="I1372" i="84"/>
  <c r="H1372" i="84"/>
  <c r="K1371" i="84"/>
  <c r="L1371" i="84" s="1"/>
  <c r="I1371" i="84"/>
  <c r="H1371" i="84"/>
  <c r="K1370" i="84"/>
  <c r="M1370" i="84" s="1"/>
  <c r="I1370" i="84"/>
  <c r="H1370" i="84"/>
  <c r="K1369" i="84"/>
  <c r="I1369" i="84"/>
  <c r="H1369" i="84"/>
  <c r="K1368" i="84"/>
  <c r="I1368" i="84"/>
  <c r="H1368" i="84"/>
  <c r="K1367" i="84"/>
  <c r="L1367" i="84" s="1"/>
  <c r="I1367" i="84"/>
  <c r="H1367" i="84"/>
  <c r="K1366" i="84"/>
  <c r="I1366" i="84"/>
  <c r="H1366" i="84"/>
  <c r="K1365" i="84"/>
  <c r="I1365" i="84"/>
  <c r="H1365" i="84"/>
  <c r="K1364" i="84"/>
  <c r="I1364" i="84"/>
  <c r="H1364" i="84"/>
  <c r="K1363" i="84"/>
  <c r="L1363" i="84" s="1"/>
  <c r="I1363" i="84"/>
  <c r="H1363" i="84"/>
  <c r="K1362" i="84"/>
  <c r="I1362" i="84"/>
  <c r="H1362" i="84"/>
  <c r="K1361" i="84"/>
  <c r="I1361" i="84"/>
  <c r="H1361" i="84"/>
  <c r="K1360" i="84"/>
  <c r="I1360" i="84"/>
  <c r="H1360" i="84"/>
  <c r="K1359" i="84"/>
  <c r="I1359" i="84"/>
  <c r="M1359" i="84" s="1"/>
  <c r="H1359" i="84"/>
  <c r="K1358" i="84"/>
  <c r="I1358" i="84"/>
  <c r="H1358" i="84"/>
  <c r="K1357" i="84"/>
  <c r="I1357" i="84"/>
  <c r="H1357" i="84"/>
  <c r="K1356" i="84"/>
  <c r="I1356" i="84"/>
  <c r="H1356" i="84"/>
  <c r="L1356" i="84" s="1"/>
  <c r="K1355" i="84"/>
  <c r="I1355" i="84"/>
  <c r="H1355" i="84"/>
  <c r="K1354" i="84"/>
  <c r="I1354" i="84"/>
  <c r="H1354" i="84"/>
  <c r="K1353" i="84"/>
  <c r="I1353" i="84"/>
  <c r="H1353" i="84"/>
  <c r="K1352" i="84"/>
  <c r="I1352" i="84"/>
  <c r="H1352" i="84"/>
  <c r="K1351" i="84"/>
  <c r="I1351" i="84"/>
  <c r="H1351" i="84"/>
  <c r="K1350" i="84"/>
  <c r="I1350" i="84"/>
  <c r="H1350" i="84"/>
  <c r="K1349" i="84"/>
  <c r="I1349" i="84"/>
  <c r="H1349" i="84"/>
  <c r="K1348" i="84"/>
  <c r="I1348" i="84"/>
  <c r="H1348" i="84"/>
  <c r="K1347" i="84"/>
  <c r="I1347" i="84"/>
  <c r="H1347" i="84"/>
  <c r="K1346" i="84"/>
  <c r="I1346" i="84"/>
  <c r="H1346" i="84"/>
  <c r="K1345" i="84"/>
  <c r="I1345" i="84"/>
  <c r="H1345" i="84"/>
  <c r="K1344" i="84"/>
  <c r="I1344" i="84"/>
  <c r="H1344" i="84"/>
  <c r="K1343" i="84"/>
  <c r="I1343" i="84"/>
  <c r="H1343" i="84"/>
  <c r="K1342" i="84"/>
  <c r="I1342" i="84"/>
  <c r="H1342" i="84"/>
  <c r="K1341" i="84"/>
  <c r="M1341" i="84" s="1"/>
  <c r="I1341" i="84"/>
  <c r="H1341" i="84"/>
  <c r="K1340" i="84"/>
  <c r="I1340" i="84"/>
  <c r="H1340" i="84"/>
  <c r="K1339" i="84"/>
  <c r="L1339" i="84" s="1"/>
  <c r="I1339" i="84"/>
  <c r="H1339" i="84"/>
  <c r="K1338" i="84"/>
  <c r="I1338" i="84"/>
  <c r="H1338" i="84"/>
  <c r="K1337" i="84"/>
  <c r="L1337" i="84" s="1"/>
  <c r="I1337" i="84"/>
  <c r="H1337" i="84"/>
  <c r="K1336" i="84"/>
  <c r="I1336" i="84"/>
  <c r="M1336" i="84" s="1"/>
  <c r="H1336" i="84"/>
  <c r="K1335" i="84"/>
  <c r="I1335" i="84"/>
  <c r="M1335" i="84" s="1"/>
  <c r="H1335" i="84"/>
  <c r="K1334" i="84"/>
  <c r="I1334" i="84"/>
  <c r="H1334" i="84"/>
  <c r="K1333" i="84"/>
  <c r="I1333" i="84"/>
  <c r="H1333" i="84"/>
  <c r="K1332" i="84"/>
  <c r="I1332" i="84"/>
  <c r="H1332" i="84"/>
  <c r="L1332" i="84" s="1"/>
  <c r="K1331" i="84"/>
  <c r="I1331" i="84"/>
  <c r="H1331" i="84"/>
  <c r="K1330" i="84"/>
  <c r="I1330" i="84"/>
  <c r="H1330" i="84"/>
  <c r="K1329" i="84"/>
  <c r="I1329" i="84"/>
  <c r="H1329" i="84"/>
  <c r="K1328" i="84"/>
  <c r="I1328" i="84"/>
  <c r="H1328" i="84"/>
  <c r="L1328" i="84" s="1"/>
  <c r="K1327" i="84"/>
  <c r="L1327" i="84" s="1"/>
  <c r="I1327" i="84"/>
  <c r="H1327" i="84"/>
  <c r="K1326" i="84"/>
  <c r="I1326" i="84"/>
  <c r="H1326" i="84"/>
  <c r="K1325" i="84"/>
  <c r="M1325" i="84" s="1"/>
  <c r="I1325" i="84"/>
  <c r="H1325" i="84"/>
  <c r="L1325" i="84" s="1"/>
  <c r="K1324" i="84"/>
  <c r="I1324" i="84"/>
  <c r="H1324" i="84"/>
  <c r="L1324" i="84" s="1"/>
  <c r="K1323" i="84"/>
  <c r="I1323" i="84"/>
  <c r="M1323" i="84" s="1"/>
  <c r="H1323" i="84"/>
  <c r="K1322" i="84"/>
  <c r="L1322" i="84" s="1"/>
  <c r="I1322" i="84"/>
  <c r="H1322" i="84"/>
  <c r="K1321" i="84"/>
  <c r="I1321" i="84"/>
  <c r="H1321" i="84"/>
  <c r="K1320" i="84"/>
  <c r="I1320" i="84"/>
  <c r="H1320" i="84"/>
  <c r="K1319" i="84"/>
  <c r="I1319" i="84"/>
  <c r="H1319" i="84"/>
  <c r="K1318" i="84"/>
  <c r="I1318" i="84"/>
  <c r="H1318" i="84"/>
  <c r="K1317" i="84"/>
  <c r="I1317" i="84"/>
  <c r="H1317" i="84"/>
  <c r="K1316" i="84"/>
  <c r="I1316" i="84"/>
  <c r="H1316" i="84"/>
  <c r="K1315" i="84"/>
  <c r="I1315" i="84"/>
  <c r="H1315" i="84"/>
  <c r="K1314" i="84"/>
  <c r="I1314" i="84"/>
  <c r="H1314" i="84"/>
  <c r="K1313" i="84"/>
  <c r="I1313" i="84"/>
  <c r="M1313" i="84" s="1"/>
  <c r="H1313" i="84"/>
  <c r="K1312" i="84"/>
  <c r="I1312" i="84"/>
  <c r="H1312" i="84"/>
  <c r="K1311" i="84"/>
  <c r="I1311" i="84"/>
  <c r="H1311" i="84"/>
  <c r="K1310" i="84"/>
  <c r="I1310" i="84"/>
  <c r="H1310" i="84"/>
  <c r="K1309" i="84"/>
  <c r="M1309" i="84" s="1"/>
  <c r="I1309" i="84"/>
  <c r="H1309" i="84"/>
  <c r="K1308" i="84"/>
  <c r="I1308" i="84"/>
  <c r="H1308" i="84"/>
  <c r="K1307" i="84"/>
  <c r="I1307" i="84"/>
  <c r="H1307" i="84"/>
  <c r="L1307" i="84" s="1"/>
  <c r="K1306" i="84"/>
  <c r="I1306" i="84"/>
  <c r="H1306" i="84"/>
  <c r="K1305" i="84"/>
  <c r="I1305" i="84"/>
  <c r="H1305" i="84"/>
  <c r="K1304" i="84"/>
  <c r="L1304" i="84" s="1"/>
  <c r="I1304" i="84"/>
  <c r="H1304" i="84"/>
  <c r="K1303" i="84"/>
  <c r="I1303" i="84"/>
  <c r="M1303" i="84" s="1"/>
  <c r="H1303" i="84"/>
  <c r="L1303" i="84" s="1"/>
  <c r="K1302" i="84"/>
  <c r="I1302" i="84"/>
  <c r="H1302" i="84"/>
  <c r="K1301" i="84"/>
  <c r="L1301" i="84" s="1"/>
  <c r="I1301" i="84"/>
  <c r="H1301" i="84"/>
  <c r="K1300" i="84"/>
  <c r="I1300" i="84"/>
  <c r="M1300" i="84" s="1"/>
  <c r="H1300" i="84"/>
  <c r="K1299" i="84"/>
  <c r="I1299" i="84"/>
  <c r="H1299" i="84"/>
  <c r="K1298" i="84"/>
  <c r="I1298" i="84"/>
  <c r="H1298" i="84"/>
  <c r="K1297" i="84"/>
  <c r="I1297" i="84"/>
  <c r="H1297" i="84"/>
  <c r="K1296" i="84"/>
  <c r="I1296" i="84"/>
  <c r="M1296" i="84" s="1"/>
  <c r="H1296" i="84"/>
  <c r="K1295" i="84"/>
  <c r="I1295" i="84"/>
  <c r="H1295" i="84"/>
  <c r="K1294" i="84"/>
  <c r="I1294" i="84"/>
  <c r="H1294" i="84"/>
  <c r="K1293" i="84"/>
  <c r="I1293" i="84"/>
  <c r="M1293" i="84" s="1"/>
  <c r="H1293" i="84"/>
  <c r="K1292" i="84"/>
  <c r="I1292" i="84"/>
  <c r="H1292" i="84"/>
  <c r="K1291" i="84"/>
  <c r="I1291" i="84"/>
  <c r="H1291" i="84"/>
  <c r="K1290" i="84"/>
  <c r="I1290" i="84"/>
  <c r="H1290" i="84"/>
  <c r="K1289" i="84"/>
  <c r="I1289" i="84"/>
  <c r="H1289" i="84"/>
  <c r="K1288" i="84"/>
  <c r="I1288" i="84"/>
  <c r="M1288" i="84" s="1"/>
  <c r="H1288" i="84"/>
  <c r="L1288" i="84" s="1"/>
  <c r="K1287" i="84"/>
  <c r="I1287" i="84"/>
  <c r="H1287" i="84"/>
  <c r="K1286" i="84"/>
  <c r="I1286" i="84"/>
  <c r="H1286" i="84"/>
  <c r="K1285" i="84"/>
  <c r="I1285" i="84"/>
  <c r="H1285" i="84"/>
  <c r="K1284" i="84"/>
  <c r="I1284" i="84"/>
  <c r="H1284" i="84"/>
  <c r="K1283" i="84"/>
  <c r="I1283" i="84"/>
  <c r="H1283" i="84"/>
  <c r="K1282" i="84"/>
  <c r="I1282" i="84"/>
  <c r="H1282" i="84"/>
  <c r="K1281" i="84"/>
  <c r="I1281" i="84"/>
  <c r="H1281" i="84"/>
  <c r="K1280" i="84"/>
  <c r="M1280" i="84" s="1"/>
  <c r="I1280" i="84"/>
  <c r="H1280" i="84"/>
  <c r="L1280" i="84" s="1"/>
  <c r="K1279" i="84"/>
  <c r="I1279" i="84"/>
  <c r="H1279" i="84"/>
  <c r="K1278" i="84"/>
  <c r="I1278" i="84"/>
  <c r="H1278" i="84"/>
  <c r="K1277" i="84"/>
  <c r="I1277" i="84"/>
  <c r="H1277" i="84"/>
  <c r="K1276" i="84"/>
  <c r="I1276" i="84"/>
  <c r="H1276" i="84"/>
  <c r="K1275" i="84"/>
  <c r="M1275" i="84" s="1"/>
  <c r="I1275" i="84"/>
  <c r="H1275" i="84"/>
  <c r="K1274" i="84"/>
  <c r="I1274" i="84"/>
  <c r="H1274" i="84"/>
  <c r="K1273" i="84"/>
  <c r="I1273" i="84"/>
  <c r="H1273" i="84"/>
  <c r="K1272" i="84"/>
  <c r="I1272" i="84"/>
  <c r="H1272" i="84"/>
  <c r="K1271" i="84"/>
  <c r="I1271" i="84"/>
  <c r="M1271" i="84" s="1"/>
  <c r="H1271" i="84"/>
  <c r="K1270" i="84"/>
  <c r="I1270" i="84"/>
  <c r="H1270" i="84"/>
  <c r="K1269" i="84"/>
  <c r="I1269" i="84"/>
  <c r="H1269" i="84"/>
  <c r="K1268" i="84"/>
  <c r="I1268" i="84"/>
  <c r="H1268" i="84"/>
  <c r="K1267" i="84"/>
  <c r="I1267" i="84"/>
  <c r="H1267" i="84"/>
  <c r="K1266" i="84"/>
  <c r="I1266" i="84"/>
  <c r="H1266" i="84"/>
  <c r="K1265" i="84"/>
  <c r="M1265" i="84" s="1"/>
  <c r="I1265" i="84"/>
  <c r="H1265" i="84"/>
  <c r="K1264" i="84"/>
  <c r="I1264" i="84"/>
  <c r="H1264" i="84"/>
  <c r="K1263" i="84"/>
  <c r="I1263" i="84"/>
  <c r="H1263" i="84"/>
  <c r="K1262" i="84"/>
  <c r="I1262" i="84"/>
  <c r="H1262" i="84"/>
  <c r="K1261" i="84"/>
  <c r="M1261" i="84" s="1"/>
  <c r="I1261" i="84"/>
  <c r="H1261" i="84"/>
  <c r="K1260" i="84"/>
  <c r="I1260" i="84"/>
  <c r="H1260" i="84"/>
  <c r="K1259" i="84"/>
  <c r="I1259" i="84"/>
  <c r="H1259" i="84"/>
  <c r="K1258" i="84"/>
  <c r="I1258" i="84"/>
  <c r="H1258" i="84"/>
  <c r="K1257" i="84"/>
  <c r="I1257" i="84"/>
  <c r="H1257" i="84"/>
  <c r="K1256" i="84"/>
  <c r="I1256" i="84"/>
  <c r="H1256" i="84"/>
  <c r="K1255" i="84"/>
  <c r="I1255" i="84"/>
  <c r="H1255" i="84"/>
  <c r="K1254" i="84"/>
  <c r="M1254" i="84" s="1"/>
  <c r="I1254" i="84"/>
  <c r="H1254" i="84"/>
  <c r="K1253" i="84"/>
  <c r="I1253" i="84"/>
  <c r="H1253" i="84"/>
  <c r="K1252" i="84"/>
  <c r="I1252" i="84"/>
  <c r="H1252" i="84"/>
  <c r="K1251" i="84"/>
  <c r="I1251" i="84"/>
  <c r="H1251" i="84"/>
  <c r="K1250" i="84"/>
  <c r="I1250" i="84"/>
  <c r="H1250" i="84"/>
  <c r="K1249" i="84"/>
  <c r="L1249" i="84" s="1"/>
  <c r="I1249" i="84"/>
  <c r="H1249" i="84"/>
  <c r="K1248" i="84"/>
  <c r="I1248" i="84"/>
  <c r="H1248" i="84"/>
  <c r="K1247" i="84"/>
  <c r="I1247" i="84"/>
  <c r="H1247" i="84"/>
  <c r="K1246" i="84"/>
  <c r="I1246" i="84"/>
  <c r="H1246" i="84"/>
  <c r="K1245" i="84"/>
  <c r="L1245" i="84" s="1"/>
  <c r="I1245" i="84"/>
  <c r="H1245" i="84"/>
  <c r="K1244" i="84"/>
  <c r="I1244" i="84"/>
  <c r="H1244" i="84"/>
  <c r="K1243" i="84"/>
  <c r="I1243" i="84"/>
  <c r="H1243" i="84"/>
  <c r="K1242" i="84"/>
  <c r="I1242" i="84"/>
  <c r="H1242" i="84"/>
  <c r="K1241" i="84"/>
  <c r="I1241" i="84"/>
  <c r="H1241" i="84"/>
  <c r="L1241" i="84" s="1"/>
  <c r="K1240" i="84"/>
  <c r="I1240" i="84"/>
  <c r="H1240" i="84"/>
  <c r="K1239" i="84"/>
  <c r="I1239" i="84"/>
  <c r="H1239" i="84"/>
  <c r="K1238" i="84"/>
  <c r="I1238" i="84"/>
  <c r="H1238" i="84"/>
  <c r="K1237" i="84"/>
  <c r="I1237" i="84"/>
  <c r="M1237" i="84" s="1"/>
  <c r="H1237" i="84"/>
  <c r="K1236" i="84"/>
  <c r="I1236" i="84"/>
  <c r="H1236" i="84"/>
  <c r="K1235" i="84"/>
  <c r="I1235" i="84"/>
  <c r="H1235" i="84"/>
  <c r="K1234" i="84"/>
  <c r="I1234" i="84"/>
  <c r="H1234" i="84"/>
  <c r="K1233" i="84"/>
  <c r="I1233" i="84"/>
  <c r="H1233" i="84"/>
  <c r="K1232" i="84"/>
  <c r="I1232" i="84"/>
  <c r="M1232" i="84" s="1"/>
  <c r="H1232" i="84"/>
  <c r="K1231" i="84"/>
  <c r="I1231" i="84"/>
  <c r="H1231" i="84"/>
  <c r="K1230" i="84"/>
  <c r="I1230" i="84"/>
  <c r="H1230" i="84"/>
  <c r="K1229" i="84"/>
  <c r="L1229" i="84" s="1"/>
  <c r="I1229" i="84"/>
  <c r="H1229" i="84"/>
  <c r="K1228" i="84"/>
  <c r="I1228" i="84"/>
  <c r="H1228" i="84"/>
  <c r="K1227" i="84"/>
  <c r="I1227" i="84"/>
  <c r="H1227" i="84"/>
  <c r="K1226" i="84"/>
  <c r="M1226" i="84" s="1"/>
  <c r="I1226" i="84"/>
  <c r="H1226" i="84"/>
  <c r="K1225" i="84"/>
  <c r="I1225" i="84"/>
  <c r="H1225" i="84"/>
  <c r="M1224" i="84"/>
  <c r="K1224" i="84"/>
  <c r="I1224" i="84"/>
  <c r="H1224" i="84"/>
  <c r="K1223" i="84"/>
  <c r="I1223" i="84"/>
  <c r="H1223" i="84"/>
  <c r="K1222" i="84"/>
  <c r="I1222" i="84"/>
  <c r="H1222" i="84"/>
  <c r="K1221" i="84"/>
  <c r="I1221" i="84"/>
  <c r="H1221" i="84"/>
  <c r="K1220" i="84"/>
  <c r="I1220" i="84"/>
  <c r="H1220" i="84"/>
  <c r="K1219" i="84"/>
  <c r="I1219" i="84"/>
  <c r="H1219" i="84"/>
  <c r="K1218" i="84"/>
  <c r="L1218" i="84" s="1"/>
  <c r="I1218" i="84"/>
  <c r="H1218" i="84"/>
  <c r="K1217" i="84"/>
  <c r="M1217" i="84" s="1"/>
  <c r="I1217" i="84"/>
  <c r="H1217" i="84"/>
  <c r="K1216" i="84"/>
  <c r="M1216" i="84" s="1"/>
  <c r="I1216" i="84"/>
  <c r="H1216" i="84"/>
  <c r="K1215" i="84"/>
  <c r="L1215" i="84" s="1"/>
  <c r="I1215" i="84"/>
  <c r="H1215" i="84"/>
  <c r="K1214" i="84"/>
  <c r="I1214" i="84"/>
  <c r="H1214" i="84"/>
  <c r="K1213" i="84"/>
  <c r="I1213" i="84"/>
  <c r="H1213" i="84"/>
  <c r="K1212" i="84"/>
  <c r="L1212" i="84" s="1"/>
  <c r="I1212" i="84"/>
  <c r="H1212" i="84"/>
  <c r="K1211" i="84"/>
  <c r="I1211" i="84"/>
  <c r="H1211" i="84"/>
  <c r="K1210" i="84"/>
  <c r="I1210" i="84"/>
  <c r="H1210" i="84"/>
  <c r="K1209" i="84"/>
  <c r="I1209" i="84"/>
  <c r="H1209" i="84"/>
  <c r="K1208" i="84"/>
  <c r="I1208" i="84"/>
  <c r="H1208" i="84"/>
  <c r="K1207" i="84"/>
  <c r="I1207" i="84"/>
  <c r="H1207" i="84"/>
  <c r="K1206" i="84"/>
  <c r="I1206" i="84"/>
  <c r="H1206" i="84"/>
  <c r="K1205" i="84"/>
  <c r="I1205" i="84"/>
  <c r="H1205" i="84"/>
  <c r="K1204" i="84"/>
  <c r="I1204" i="84"/>
  <c r="H1204" i="84"/>
  <c r="K1203" i="84"/>
  <c r="I1203" i="84"/>
  <c r="H1203" i="84"/>
  <c r="K1202" i="84"/>
  <c r="I1202" i="84"/>
  <c r="H1202" i="84"/>
  <c r="K1201" i="84"/>
  <c r="I1201" i="84"/>
  <c r="H1201" i="84"/>
  <c r="K1200" i="84"/>
  <c r="I1200" i="84"/>
  <c r="H1200" i="84"/>
  <c r="K1199" i="84"/>
  <c r="M1199" i="84" s="1"/>
  <c r="I1199" i="84"/>
  <c r="H1199" i="84"/>
  <c r="K1198" i="84"/>
  <c r="I1198" i="84"/>
  <c r="M1198" i="84" s="1"/>
  <c r="H1198" i="84"/>
  <c r="K1197" i="84"/>
  <c r="M1197" i="84" s="1"/>
  <c r="I1197" i="84"/>
  <c r="H1197" i="84"/>
  <c r="K1196" i="84"/>
  <c r="I1196" i="84"/>
  <c r="H1196" i="84"/>
  <c r="K1195" i="84"/>
  <c r="I1195" i="84"/>
  <c r="M1195" i="84" s="1"/>
  <c r="H1195" i="84"/>
  <c r="K1194" i="84"/>
  <c r="I1194" i="84"/>
  <c r="M1194" i="84" s="1"/>
  <c r="H1194" i="84"/>
  <c r="K1193" i="84"/>
  <c r="I1193" i="84"/>
  <c r="H1193" i="84"/>
  <c r="K1192" i="84"/>
  <c r="I1192" i="84"/>
  <c r="H1192" i="84"/>
  <c r="K1191" i="84"/>
  <c r="I1191" i="84"/>
  <c r="H1191" i="84"/>
  <c r="K1190" i="84"/>
  <c r="I1190" i="84"/>
  <c r="H1190" i="84"/>
  <c r="K1189" i="84"/>
  <c r="I1189" i="84"/>
  <c r="H1189" i="84"/>
  <c r="K1188" i="84"/>
  <c r="I1188" i="84"/>
  <c r="H1188" i="84"/>
  <c r="K1187" i="84"/>
  <c r="I1187" i="84"/>
  <c r="H1187" i="84"/>
  <c r="L1186" i="84"/>
  <c r="K1186" i="84"/>
  <c r="I1186" i="84"/>
  <c r="H1186" i="84"/>
  <c r="K1185" i="84"/>
  <c r="I1185" i="84"/>
  <c r="H1185" i="84"/>
  <c r="K1184" i="84"/>
  <c r="I1184" i="84"/>
  <c r="H1184" i="84"/>
  <c r="K1183" i="84"/>
  <c r="I1183" i="84"/>
  <c r="H1183" i="84"/>
  <c r="K1182" i="84"/>
  <c r="I1182" i="84"/>
  <c r="H1182" i="84"/>
  <c r="K1181" i="84"/>
  <c r="I1181" i="84"/>
  <c r="M1181" i="84" s="1"/>
  <c r="H1181" i="84"/>
  <c r="K1180" i="84"/>
  <c r="I1180" i="84"/>
  <c r="H1180" i="84"/>
  <c r="K1179" i="84"/>
  <c r="M1179" i="84" s="1"/>
  <c r="I1179" i="84"/>
  <c r="H1179" i="84"/>
  <c r="K1178" i="84"/>
  <c r="I1178" i="84"/>
  <c r="H1178" i="84"/>
  <c r="K1177" i="84"/>
  <c r="I1177" i="84"/>
  <c r="H1177" i="84"/>
  <c r="K1176" i="84"/>
  <c r="I1176" i="84"/>
  <c r="H1176" i="84"/>
  <c r="K1175" i="84"/>
  <c r="I1175" i="84"/>
  <c r="H1175" i="84"/>
  <c r="K1174" i="84"/>
  <c r="I1174" i="84"/>
  <c r="H1174" i="84"/>
  <c r="K1173" i="84"/>
  <c r="L1173" i="84" s="1"/>
  <c r="I1173" i="84"/>
  <c r="H1173" i="84"/>
  <c r="K1172" i="84"/>
  <c r="I1172" i="84"/>
  <c r="H1172" i="84"/>
  <c r="K1171" i="84"/>
  <c r="I1171" i="84"/>
  <c r="H1171" i="84"/>
  <c r="K1170" i="84"/>
  <c r="I1170" i="84"/>
  <c r="H1170" i="84"/>
  <c r="K1169" i="84"/>
  <c r="I1169" i="84"/>
  <c r="H1169" i="84"/>
  <c r="K1168" i="84"/>
  <c r="I1168" i="84"/>
  <c r="H1168" i="84"/>
  <c r="K1167" i="84"/>
  <c r="I1167" i="84"/>
  <c r="H1167" i="84"/>
  <c r="K1166" i="84"/>
  <c r="I1166" i="84"/>
  <c r="H1166" i="84"/>
  <c r="K1165" i="84"/>
  <c r="L1165" i="84" s="1"/>
  <c r="I1165" i="84"/>
  <c r="H1165" i="84"/>
  <c r="K1164" i="84"/>
  <c r="I1164" i="84"/>
  <c r="H1164" i="84"/>
  <c r="K1163" i="84"/>
  <c r="I1163" i="84"/>
  <c r="M1163" i="84" s="1"/>
  <c r="H1163" i="84"/>
  <c r="K1162" i="84"/>
  <c r="I1162" i="84"/>
  <c r="H1162" i="84"/>
  <c r="K1161" i="84"/>
  <c r="I1161" i="84"/>
  <c r="H1161" i="84"/>
  <c r="K1160" i="84"/>
  <c r="M1160" i="84" s="1"/>
  <c r="I1160" i="84"/>
  <c r="H1160" i="84"/>
  <c r="K1159" i="84"/>
  <c r="I1159" i="84"/>
  <c r="H1159" i="84"/>
  <c r="K1158" i="84"/>
  <c r="I1158" i="84"/>
  <c r="H1158" i="84"/>
  <c r="K1157" i="84"/>
  <c r="L1157" i="84" s="1"/>
  <c r="I1157" i="84"/>
  <c r="H1157" i="84"/>
  <c r="K1156" i="84"/>
  <c r="M1156" i="84" s="1"/>
  <c r="I1156" i="84"/>
  <c r="H1156" i="84"/>
  <c r="K1155" i="84"/>
  <c r="I1155" i="84"/>
  <c r="H1155" i="84"/>
  <c r="K1154" i="84"/>
  <c r="I1154" i="84"/>
  <c r="H1154" i="84"/>
  <c r="K1153" i="84"/>
  <c r="I1153" i="84"/>
  <c r="H1153" i="84"/>
  <c r="K1152" i="84"/>
  <c r="I1152" i="84"/>
  <c r="H1152" i="84"/>
  <c r="K1151" i="84"/>
  <c r="I1151" i="84"/>
  <c r="M1151" i="84" s="1"/>
  <c r="H1151" i="84"/>
  <c r="K1150" i="84"/>
  <c r="I1150" i="84"/>
  <c r="H1150" i="84"/>
  <c r="K1149" i="84"/>
  <c r="M1149" i="84" s="1"/>
  <c r="I1149" i="84"/>
  <c r="H1149" i="84"/>
  <c r="K1148" i="84"/>
  <c r="I1148" i="84"/>
  <c r="H1148" i="84"/>
  <c r="K1147" i="84"/>
  <c r="I1147" i="84"/>
  <c r="H1147" i="84"/>
  <c r="K1146" i="84"/>
  <c r="I1146" i="84"/>
  <c r="H1146" i="84"/>
  <c r="K1145" i="84"/>
  <c r="M1145" i="84" s="1"/>
  <c r="I1145" i="84"/>
  <c r="H1145" i="84"/>
  <c r="K1144" i="84"/>
  <c r="I1144" i="84"/>
  <c r="M1144" i="84" s="1"/>
  <c r="H1144" i="84"/>
  <c r="K1143" i="84"/>
  <c r="I1143" i="84"/>
  <c r="H1143" i="84"/>
  <c r="K1142" i="84"/>
  <c r="I1142" i="84"/>
  <c r="H1142" i="84"/>
  <c r="K1141" i="84"/>
  <c r="I1141" i="84"/>
  <c r="H1141" i="84"/>
  <c r="K1140" i="84"/>
  <c r="I1140" i="84"/>
  <c r="H1140" i="84"/>
  <c r="K1139" i="84"/>
  <c r="I1139" i="84"/>
  <c r="H1139" i="84"/>
  <c r="K1138" i="84"/>
  <c r="I1138" i="84"/>
  <c r="H1138" i="84"/>
  <c r="K1137" i="84"/>
  <c r="I1137" i="84"/>
  <c r="H1137" i="84"/>
  <c r="K1136" i="84"/>
  <c r="I1136" i="84"/>
  <c r="M1136" i="84" s="1"/>
  <c r="H1136" i="84"/>
  <c r="K1135" i="84"/>
  <c r="M1135" i="84" s="1"/>
  <c r="I1135" i="84"/>
  <c r="H1135" i="84"/>
  <c r="K1134" i="84"/>
  <c r="I1134" i="84"/>
  <c r="H1134" i="84"/>
  <c r="K1133" i="84"/>
  <c r="I1133" i="84"/>
  <c r="H1133" i="84"/>
  <c r="K1132" i="84"/>
  <c r="I1132" i="84"/>
  <c r="H1132" i="84"/>
  <c r="K1131" i="84"/>
  <c r="I1131" i="84"/>
  <c r="H1131" i="84"/>
  <c r="K1130" i="84"/>
  <c r="I1130" i="84"/>
  <c r="H1130" i="84"/>
  <c r="L1130" i="84" s="1"/>
  <c r="K1129" i="84"/>
  <c r="I1129" i="84"/>
  <c r="H1129" i="84"/>
  <c r="K1128" i="84"/>
  <c r="I1128" i="84"/>
  <c r="H1128" i="84"/>
  <c r="K1127" i="84"/>
  <c r="I1127" i="84"/>
  <c r="H1127" i="84"/>
  <c r="K1126" i="84"/>
  <c r="I1126" i="84"/>
  <c r="H1126" i="84"/>
  <c r="K1125" i="84"/>
  <c r="I1125" i="84"/>
  <c r="H1125" i="84"/>
  <c r="K1124" i="84"/>
  <c r="I1124" i="84"/>
  <c r="H1124" i="84"/>
  <c r="K1123" i="84"/>
  <c r="M1123" i="84" s="1"/>
  <c r="I1123" i="84"/>
  <c r="H1123" i="84"/>
  <c r="K1122" i="84"/>
  <c r="L1122" i="84" s="1"/>
  <c r="I1122" i="84"/>
  <c r="H1122" i="84"/>
  <c r="K1121" i="84"/>
  <c r="I1121" i="84"/>
  <c r="H1121" i="84"/>
  <c r="K1120" i="84"/>
  <c r="I1120" i="84"/>
  <c r="H1120" i="84"/>
  <c r="K1119" i="84"/>
  <c r="I1119" i="84"/>
  <c r="H1119" i="84"/>
  <c r="K1118" i="84"/>
  <c r="M1118" i="84" s="1"/>
  <c r="I1118" i="84"/>
  <c r="H1118" i="84"/>
  <c r="K1117" i="84"/>
  <c r="I1117" i="84"/>
  <c r="H1117" i="84"/>
  <c r="K1116" i="84"/>
  <c r="I1116" i="84"/>
  <c r="H1116" i="84"/>
  <c r="K1115" i="84"/>
  <c r="I1115" i="84"/>
  <c r="H1115" i="84"/>
  <c r="K1114" i="84"/>
  <c r="I1114" i="84"/>
  <c r="H1114" i="84"/>
  <c r="L1113" i="84"/>
  <c r="K1113" i="84"/>
  <c r="I1113" i="84"/>
  <c r="H1113" i="84"/>
  <c r="K1112" i="84"/>
  <c r="L1112" i="84" s="1"/>
  <c r="I1112" i="84"/>
  <c r="H1112" i="84"/>
  <c r="K1111" i="84"/>
  <c r="M1111" i="84" s="1"/>
  <c r="I1111" i="84"/>
  <c r="H1111" i="84"/>
  <c r="K1110" i="84"/>
  <c r="I1110" i="84"/>
  <c r="H1110" i="84"/>
  <c r="K1109" i="84"/>
  <c r="I1109" i="84"/>
  <c r="H1109" i="84"/>
  <c r="K1108" i="84"/>
  <c r="I1108" i="84"/>
  <c r="H1108" i="84"/>
  <c r="K1107" i="84"/>
  <c r="I1107" i="84"/>
  <c r="H1107" i="84"/>
  <c r="K1106" i="84"/>
  <c r="I1106" i="84"/>
  <c r="H1106" i="84"/>
  <c r="K1105" i="84"/>
  <c r="M1105" i="84" s="1"/>
  <c r="I1105" i="84"/>
  <c r="H1105" i="84"/>
  <c r="K1104" i="84"/>
  <c r="I1104" i="84"/>
  <c r="H1104" i="84"/>
  <c r="K1103" i="84"/>
  <c r="I1103" i="84"/>
  <c r="H1103" i="84"/>
  <c r="K1102" i="84"/>
  <c r="I1102" i="84"/>
  <c r="H1102" i="84"/>
  <c r="K1101" i="84"/>
  <c r="L1101" i="84" s="1"/>
  <c r="I1101" i="84"/>
  <c r="M1101" i="84" s="1"/>
  <c r="H1101" i="84"/>
  <c r="K1100" i="84"/>
  <c r="M1100" i="84" s="1"/>
  <c r="I1100" i="84"/>
  <c r="H1100" i="84"/>
  <c r="K1099" i="84"/>
  <c r="I1099" i="84"/>
  <c r="H1099" i="84"/>
  <c r="L1098" i="84"/>
  <c r="K1098" i="84"/>
  <c r="I1098" i="84"/>
  <c r="M1098" i="84" s="1"/>
  <c r="H1098" i="84"/>
  <c r="K1097" i="84"/>
  <c r="I1097" i="84"/>
  <c r="H1097" i="84"/>
  <c r="K1096" i="84"/>
  <c r="I1096" i="84"/>
  <c r="H1096" i="84"/>
  <c r="K1095" i="84"/>
  <c r="I1095" i="84"/>
  <c r="H1095" i="84"/>
  <c r="K1094" i="84"/>
  <c r="I1094" i="84"/>
  <c r="H1094" i="84"/>
  <c r="K1093" i="84"/>
  <c r="L1093" i="84" s="1"/>
  <c r="I1093" i="84"/>
  <c r="H1093" i="84"/>
  <c r="K1092" i="84"/>
  <c r="I1092" i="84"/>
  <c r="H1092" i="84"/>
  <c r="K1091" i="84"/>
  <c r="I1091" i="84"/>
  <c r="H1091" i="84"/>
  <c r="K1090" i="84"/>
  <c r="I1090" i="84"/>
  <c r="H1090" i="84"/>
  <c r="K1089" i="84"/>
  <c r="I1089" i="84"/>
  <c r="H1089" i="84"/>
  <c r="K1088" i="84"/>
  <c r="I1088" i="84"/>
  <c r="M1088" i="84" s="1"/>
  <c r="H1088" i="84"/>
  <c r="K1087" i="84"/>
  <c r="I1087" i="84"/>
  <c r="H1087" i="84"/>
  <c r="K1086" i="84"/>
  <c r="I1086" i="84"/>
  <c r="H1086" i="84"/>
  <c r="K1085" i="84"/>
  <c r="I1085" i="84"/>
  <c r="H1085" i="84"/>
  <c r="K1084" i="84"/>
  <c r="I1084" i="84"/>
  <c r="H1084" i="84"/>
  <c r="K1083" i="84"/>
  <c r="L1083" i="84" s="1"/>
  <c r="I1083" i="84"/>
  <c r="M1083" i="84" s="1"/>
  <c r="H1083" i="84"/>
  <c r="K1082" i="84"/>
  <c r="I1082" i="84"/>
  <c r="H1082" i="84"/>
  <c r="K1081" i="84"/>
  <c r="I1081" i="84"/>
  <c r="H1081" i="84"/>
  <c r="K1080" i="84"/>
  <c r="I1080" i="84"/>
  <c r="M1080" i="84" s="1"/>
  <c r="H1080" i="84"/>
  <c r="K1079" i="84"/>
  <c r="I1079" i="84"/>
  <c r="H1079" i="84"/>
  <c r="K1078" i="84"/>
  <c r="I1078" i="84"/>
  <c r="H1078" i="84"/>
  <c r="K1077" i="84"/>
  <c r="I1077" i="84"/>
  <c r="H1077" i="84"/>
  <c r="K1076" i="84"/>
  <c r="I1076" i="84"/>
  <c r="H1076" i="84"/>
  <c r="K1075" i="84"/>
  <c r="I1075" i="84"/>
  <c r="H1075" i="84"/>
  <c r="K1074" i="84"/>
  <c r="I1074" i="84"/>
  <c r="H1074" i="84"/>
  <c r="K1073" i="84"/>
  <c r="I1073" i="84"/>
  <c r="H1073" i="84"/>
  <c r="K1072" i="84"/>
  <c r="I1072" i="84"/>
  <c r="H1072" i="84"/>
  <c r="K1071" i="84"/>
  <c r="I1071" i="84"/>
  <c r="H1071" i="84"/>
  <c r="K1070" i="84"/>
  <c r="I1070" i="84"/>
  <c r="H1070" i="84"/>
  <c r="K1069" i="84"/>
  <c r="M1069" i="84" s="1"/>
  <c r="I1069" i="84"/>
  <c r="H1069" i="84"/>
  <c r="K1068" i="84"/>
  <c r="I1068" i="84"/>
  <c r="H1068" i="84"/>
  <c r="L1068" i="84" s="1"/>
  <c r="K1067" i="84"/>
  <c r="I1067" i="84"/>
  <c r="H1067" i="84"/>
  <c r="K1066" i="84"/>
  <c r="I1066" i="84"/>
  <c r="M1066" i="84" s="1"/>
  <c r="H1066" i="84"/>
  <c r="L1066" i="84" s="1"/>
  <c r="K1065" i="84"/>
  <c r="I1065" i="84"/>
  <c r="H1065" i="84"/>
  <c r="K1064" i="84"/>
  <c r="I1064" i="84"/>
  <c r="H1064" i="84"/>
  <c r="K1063" i="84"/>
  <c r="I1063" i="84"/>
  <c r="H1063" i="84"/>
  <c r="K1062" i="84"/>
  <c r="I1062" i="84"/>
  <c r="H1062" i="84"/>
  <c r="K1061" i="84"/>
  <c r="L1061" i="84" s="1"/>
  <c r="I1061" i="84"/>
  <c r="H1061" i="84"/>
  <c r="K1060" i="84"/>
  <c r="I1060" i="84"/>
  <c r="H1060" i="84"/>
  <c r="K1059" i="84"/>
  <c r="I1059" i="84"/>
  <c r="H1059" i="84"/>
  <c r="K1058" i="84"/>
  <c r="I1058" i="84"/>
  <c r="H1058" i="84"/>
  <c r="K1057" i="84"/>
  <c r="I1057" i="84"/>
  <c r="H1057" i="84"/>
  <c r="K1056" i="84"/>
  <c r="I1056" i="84"/>
  <c r="H1056" i="84"/>
  <c r="K1055" i="84"/>
  <c r="I1055" i="84"/>
  <c r="H1055" i="84"/>
  <c r="K1054" i="84"/>
  <c r="I1054" i="84"/>
  <c r="H1054" i="84"/>
  <c r="K1053" i="84"/>
  <c r="I1053" i="84"/>
  <c r="H1053" i="84"/>
  <c r="K1052" i="84"/>
  <c r="I1052" i="84"/>
  <c r="H1052" i="84"/>
  <c r="K1051" i="84"/>
  <c r="I1051" i="84"/>
  <c r="H1051" i="84"/>
  <c r="K1050" i="84"/>
  <c r="I1050" i="84"/>
  <c r="H1050" i="84"/>
  <c r="K1049" i="84"/>
  <c r="L1049" i="84" s="1"/>
  <c r="I1049" i="84"/>
  <c r="H1049" i="84"/>
  <c r="K1048" i="84"/>
  <c r="I1048" i="84"/>
  <c r="H1048" i="84"/>
  <c r="K1047" i="84"/>
  <c r="I1047" i="84"/>
  <c r="H1047" i="84"/>
  <c r="K1046" i="84"/>
  <c r="M1046" i="84" s="1"/>
  <c r="I1046" i="84"/>
  <c r="H1046" i="84"/>
  <c r="K1045" i="84"/>
  <c r="I1045" i="84"/>
  <c r="H1045" i="84"/>
  <c r="K1044" i="84"/>
  <c r="I1044" i="84"/>
  <c r="H1044" i="84"/>
  <c r="K1043" i="84"/>
  <c r="I1043" i="84"/>
  <c r="H1043" i="84"/>
  <c r="K1042" i="84"/>
  <c r="I1042" i="84"/>
  <c r="H1042" i="84"/>
  <c r="K1041" i="84"/>
  <c r="I1041" i="84"/>
  <c r="H1041" i="84"/>
  <c r="K1040" i="84"/>
  <c r="I1040" i="84"/>
  <c r="H1040" i="84"/>
  <c r="K1039" i="84"/>
  <c r="I1039" i="84"/>
  <c r="H1039" i="84"/>
  <c r="K1038" i="84"/>
  <c r="I1038" i="84"/>
  <c r="H1038" i="84"/>
  <c r="L1037" i="84"/>
  <c r="K1037" i="84"/>
  <c r="I1037" i="84"/>
  <c r="H1037" i="84"/>
  <c r="K1036" i="84"/>
  <c r="I1036" i="84"/>
  <c r="H1036" i="84"/>
  <c r="K1035" i="84"/>
  <c r="I1035" i="84"/>
  <c r="H1035" i="84"/>
  <c r="K1034" i="84"/>
  <c r="I1034" i="84"/>
  <c r="H1034" i="84"/>
  <c r="K1033" i="84"/>
  <c r="I1033" i="84"/>
  <c r="H1033" i="84"/>
  <c r="K1032" i="84"/>
  <c r="L1032" i="84" s="1"/>
  <c r="I1032" i="84"/>
  <c r="H1032" i="84"/>
  <c r="K1031" i="84"/>
  <c r="I1031" i="84"/>
  <c r="H1031" i="84"/>
  <c r="K1030" i="84"/>
  <c r="I1030" i="84"/>
  <c r="H1030" i="84"/>
  <c r="K1029" i="84"/>
  <c r="L1029" i="84" s="1"/>
  <c r="I1029" i="84"/>
  <c r="H1029" i="84"/>
  <c r="K1028" i="84"/>
  <c r="I1028" i="84"/>
  <c r="H1028" i="84"/>
  <c r="K1027" i="84"/>
  <c r="I1027" i="84"/>
  <c r="H1027" i="84"/>
  <c r="K1026" i="84"/>
  <c r="I1026" i="84"/>
  <c r="H1026" i="84"/>
  <c r="K1025" i="84"/>
  <c r="I1025" i="84"/>
  <c r="H1025" i="84"/>
  <c r="K1024" i="84"/>
  <c r="I1024" i="84"/>
  <c r="H1024" i="84"/>
  <c r="K1023" i="84"/>
  <c r="I1023" i="84"/>
  <c r="H1023" i="84"/>
  <c r="K1022" i="84"/>
  <c r="I1022" i="84"/>
  <c r="H1022" i="84"/>
  <c r="K1021" i="84"/>
  <c r="I1021" i="84"/>
  <c r="H1021" i="84"/>
  <c r="K1020" i="84"/>
  <c r="I1020" i="84"/>
  <c r="H1020" i="84"/>
  <c r="K1019" i="84"/>
  <c r="M1019" i="84" s="1"/>
  <c r="I1019" i="84"/>
  <c r="H1019" i="84"/>
  <c r="K1018" i="84"/>
  <c r="I1018" i="84"/>
  <c r="H1018" i="84"/>
  <c r="K1017" i="84"/>
  <c r="I1017" i="84"/>
  <c r="H1017" i="84"/>
  <c r="L1017" i="84" s="1"/>
  <c r="K1016" i="84"/>
  <c r="I1016" i="84"/>
  <c r="H1016" i="84"/>
  <c r="K1015" i="84"/>
  <c r="I1015" i="84"/>
  <c r="H1015" i="84"/>
  <c r="K1014" i="84"/>
  <c r="I1014" i="84"/>
  <c r="H1014" i="84"/>
  <c r="K1013" i="84"/>
  <c r="L1013" i="84" s="1"/>
  <c r="I1013" i="84"/>
  <c r="H1013" i="84"/>
  <c r="K1012" i="84"/>
  <c r="I1012" i="84"/>
  <c r="H1012" i="84"/>
  <c r="K1011" i="84"/>
  <c r="I1011" i="84"/>
  <c r="H1011" i="84"/>
  <c r="K1010" i="84"/>
  <c r="I1010" i="84"/>
  <c r="H1010" i="84"/>
  <c r="K1009" i="84"/>
  <c r="I1009" i="84"/>
  <c r="H1009" i="84"/>
  <c r="K1008" i="84"/>
  <c r="M1008" i="84" s="1"/>
  <c r="I1008" i="84"/>
  <c r="H1008" i="84"/>
  <c r="K1007" i="84"/>
  <c r="I1007" i="84"/>
  <c r="H1007" i="84"/>
  <c r="K1006" i="84"/>
  <c r="I1006" i="84"/>
  <c r="M1006" i="84" s="1"/>
  <c r="H1006" i="84"/>
  <c r="M1005" i="84"/>
  <c r="K1005" i="84"/>
  <c r="I1005" i="84"/>
  <c r="H1005" i="84"/>
  <c r="K1004" i="84"/>
  <c r="I1004" i="84"/>
  <c r="M1004" i="84" s="1"/>
  <c r="H1004" i="84"/>
  <c r="L1004" i="84" s="1"/>
  <c r="K1003" i="84"/>
  <c r="I1003" i="84"/>
  <c r="H1003" i="84"/>
  <c r="K1002" i="84"/>
  <c r="M1002" i="84" s="1"/>
  <c r="I1002" i="84"/>
  <c r="H1002" i="84"/>
  <c r="K1001" i="84"/>
  <c r="I1001" i="84"/>
  <c r="H1001" i="84"/>
  <c r="K1000" i="84"/>
  <c r="I1000" i="84"/>
  <c r="H1000" i="84"/>
  <c r="K999" i="84"/>
  <c r="I999" i="84"/>
  <c r="H999" i="84"/>
  <c r="K998" i="84"/>
  <c r="I998" i="84"/>
  <c r="H998" i="84"/>
  <c r="K997" i="84"/>
  <c r="I997" i="84"/>
  <c r="H997" i="84"/>
  <c r="L997" i="84" s="1"/>
  <c r="K996" i="84"/>
  <c r="I996" i="84"/>
  <c r="H996" i="84"/>
  <c r="K995" i="84"/>
  <c r="I995" i="84"/>
  <c r="H995" i="84"/>
  <c r="K994" i="84"/>
  <c r="I994" i="84"/>
  <c r="H994" i="84"/>
  <c r="K993" i="84"/>
  <c r="L993" i="84" s="1"/>
  <c r="I993" i="84"/>
  <c r="H993" i="84"/>
  <c r="M992" i="84"/>
  <c r="K992" i="84"/>
  <c r="I992" i="84"/>
  <c r="H992" i="84"/>
  <c r="K991" i="84"/>
  <c r="I991" i="84"/>
  <c r="H991" i="84"/>
  <c r="K990" i="84"/>
  <c r="I990" i="84"/>
  <c r="H990" i="84"/>
  <c r="K989" i="84"/>
  <c r="I989" i="84"/>
  <c r="H989" i="84"/>
  <c r="K988" i="84"/>
  <c r="I988" i="84"/>
  <c r="H988" i="84"/>
  <c r="K987" i="84"/>
  <c r="M987" i="84" s="1"/>
  <c r="I987" i="84"/>
  <c r="H987" i="84"/>
  <c r="K986" i="84"/>
  <c r="I986" i="84"/>
  <c r="H986" i="84"/>
  <c r="K985" i="84"/>
  <c r="I985" i="84"/>
  <c r="H985" i="84"/>
  <c r="K984" i="84"/>
  <c r="I984" i="84"/>
  <c r="H984" i="84"/>
  <c r="K983" i="84"/>
  <c r="I983" i="84"/>
  <c r="H983" i="84"/>
  <c r="K982" i="84"/>
  <c r="I982" i="84"/>
  <c r="H982" i="84"/>
  <c r="K981" i="84"/>
  <c r="I981" i="84"/>
  <c r="H981" i="84"/>
  <c r="K980" i="84"/>
  <c r="I980" i="84"/>
  <c r="H980" i="84"/>
  <c r="K979" i="84"/>
  <c r="I979" i="84"/>
  <c r="H979" i="84"/>
  <c r="K978" i="84"/>
  <c r="I978" i="84"/>
  <c r="H978" i="84"/>
  <c r="K977" i="84"/>
  <c r="I977" i="84"/>
  <c r="H977" i="84"/>
  <c r="K976" i="84"/>
  <c r="I976" i="84"/>
  <c r="H976" i="84"/>
  <c r="K975" i="84"/>
  <c r="I975" i="84"/>
  <c r="H975" i="84"/>
  <c r="K974" i="84"/>
  <c r="I974" i="84"/>
  <c r="H974" i="84"/>
  <c r="K973" i="84"/>
  <c r="I973" i="84"/>
  <c r="H973" i="84"/>
  <c r="L973" i="84" s="1"/>
  <c r="K972" i="84"/>
  <c r="I972" i="84"/>
  <c r="M972" i="84" s="1"/>
  <c r="H972" i="84"/>
  <c r="L972" i="84" s="1"/>
  <c r="K971" i="84"/>
  <c r="I971" i="84"/>
  <c r="H971" i="84"/>
  <c r="K970" i="84"/>
  <c r="L970" i="84" s="1"/>
  <c r="I970" i="84"/>
  <c r="H970" i="84"/>
  <c r="K969" i="84"/>
  <c r="I969" i="84"/>
  <c r="H969" i="84"/>
  <c r="K968" i="84"/>
  <c r="I968" i="84"/>
  <c r="H968" i="84"/>
  <c r="K967" i="84"/>
  <c r="I967" i="84"/>
  <c r="H967" i="84"/>
  <c r="K966" i="84"/>
  <c r="I966" i="84"/>
  <c r="H966" i="84"/>
  <c r="K965" i="84"/>
  <c r="L965" i="84" s="1"/>
  <c r="I965" i="84"/>
  <c r="H965" i="84"/>
  <c r="K964" i="84"/>
  <c r="I964" i="84"/>
  <c r="H964" i="84"/>
  <c r="K963" i="84"/>
  <c r="I963" i="84"/>
  <c r="H963" i="84"/>
  <c r="K962" i="84"/>
  <c r="I962" i="84"/>
  <c r="H962" i="84"/>
  <c r="K961" i="84"/>
  <c r="I961" i="84"/>
  <c r="M961" i="84" s="1"/>
  <c r="H961" i="84"/>
  <c r="K960" i="84"/>
  <c r="I960" i="84"/>
  <c r="H960" i="84"/>
  <c r="K959" i="84"/>
  <c r="I959" i="84"/>
  <c r="H959" i="84"/>
  <c r="K958" i="84"/>
  <c r="M958" i="84" s="1"/>
  <c r="I958" i="84"/>
  <c r="H958" i="84"/>
  <c r="K957" i="84"/>
  <c r="I957" i="84"/>
  <c r="H957" i="84"/>
  <c r="K956" i="84"/>
  <c r="I956" i="84"/>
  <c r="H956" i="84"/>
  <c r="L956" i="84" s="1"/>
  <c r="K955" i="84"/>
  <c r="M955" i="84" s="1"/>
  <c r="I955" i="84"/>
  <c r="H955" i="84"/>
  <c r="K954" i="84"/>
  <c r="I954" i="84"/>
  <c r="H954" i="84"/>
  <c r="K953" i="84"/>
  <c r="L953" i="84" s="1"/>
  <c r="I953" i="84"/>
  <c r="H953" i="84"/>
  <c r="K952" i="84"/>
  <c r="I952" i="84"/>
  <c r="M952" i="84" s="1"/>
  <c r="H952" i="84"/>
  <c r="K951" i="84"/>
  <c r="M951" i="84" s="1"/>
  <c r="I951" i="84"/>
  <c r="H951" i="84"/>
  <c r="K950" i="84"/>
  <c r="I950" i="84"/>
  <c r="H950" i="84"/>
  <c r="K949" i="84"/>
  <c r="I949" i="84"/>
  <c r="H949" i="84"/>
  <c r="K948" i="84"/>
  <c r="I948" i="84"/>
  <c r="H948" i="84"/>
  <c r="K947" i="84"/>
  <c r="I947" i="84"/>
  <c r="H947" i="84"/>
  <c r="K946" i="84"/>
  <c r="I946" i="84"/>
  <c r="H946" i="84"/>
  <c r="K945" i="84"/>
  <c r="I945" i="84"/>
  <c r="H945" i="84"/>
  <c r="K944" i="84"/>
  <c r="I944" i="84"/>
  <c r="H944" i="84"/>
  <c r="K943" i="84"/>
  <c r="I943" i="84"/>
  <c r="H943" i="84"/>
  <c r="K942" i="84"/>
  <c r="I942" i="84"/>
  <c r="H942" i="84"/>
  <c r="K941" i="84"/>
  <c r="I941" i="84"/>
  <c r="H941" i="84"/>
  <c r="K940" i="84"/>
  <c r="I940" i="84"/>
  <c r="H940" i="84"/>
  <c r="K939" i="84"/>
  <c r="I939" i="84"/>
  <c r="H939" i="84"/>
  <c r="K938" i="84"/>
  <c r="I938" i="84"/>
  <c r="H938" i="84"/>
  <c r="K937" i="84"/>
  <c r="I937" i="84"/>
  <c r="H937" i="84"/>
  <c r="K936" i="84"/>
  <c r="I936" i="84"/>
  <c r="H936" i="84"/>
  <c r="K935" i="84"/>
  <c r="I935" i="84"/>
  <c r="H935" i="84"/>
  <c r="K934" i="84"/>
  <c r="I934" i="84"/>
  <c r="H934" i="84"/>
  <c r="K933" i="84"/>
  <c r="I933" i="84"/>
  <c r="H933" i="84"/>
  <c r="K932" i="84"/>
  <c r="I932" i="84"/>
  <c r="H932" i="84"/>
  <c r="K931" i="84"/>
  <c r="I931" i="84"/>
  <c r="H931" i="84"/>
  <c r="K930" i="84"/>
  <c r="M930" i="84" s="1"/>
  <c r="I930" i="84"/>
  <c r="H930" i="84"/>
  <c r="K929" i="84"/>
  <c r="I929" i="84"/>
  <c r="H929" i="84"/>
  <c r="K928" i="84"/>
  <c r="I928" i="84"/>
  <c r="H928" i="84"/>
  <c r="K927" i="84"/>
  <c r="I927" i="84"/>
  <c r="H927" i="84"/>
  <c r="K926" i="84"/>
  <c r="I926" i="84"/>
  <c r="H926" i="84"/>
  <c r="K925" i="84"/>
  <c r="L925" i="84" s="1"/>
  <c r="I925" i="84"/>
  <c r="H925" i="84"/>
  <c r="K924" i="84"/>
  <c r="I924" i="84"/>
  <c r="H924" i="84"/>
  <c r="K923" i="84"/>
  <c r="M923" i="84" s="1"/>
  <c r="I923" i="84"/>
  <c r="H923" i="84"/>
  <c r="K922" i="84"/>
  <c r="I922" i="84"/>
  <c r="H922" i="84"/>
  <c r="K921" i="84"/>
  <c r="I921" i="84"/>
  <c r="H921" i="84"/>
  <c r="K920" i="84"/>
  <c r="I920" i="84"/>
  <c r="H920" i="84"/>
  <c r="K919" i="84"/>
  <c r="I919" i="84"/>
  <c r="H919" i="84"/>
  <c r="K918" i="84"/>
  <c r="I918" i="84"/>
  <c r="H918" i="84"/>
  <c r="L918" i="84" s="1"/>
  <c r="K917" i="84"/>
  <c r="I917" i="84"/>
  <c r="H917" i="84"/>
  <c r="K916" i="84"/>
  <c r="I916" i="84"/>
  <c r="H916" i="84"/>
  <c r="K915" i="84"/>
  <c r="I915" i="84"/>
  <c r="H915" i="84"/>
  <c r="K914" i="84"/>
  <c r="I914" i="84"/>
  <c r="H914" i="84"/>
  <c r="K913" i="84"/>
  <c r="I913" i="84"/>
  <c r="H913" i="84"/>
  <c r="L913" i="84" s="1"/>
  <c r="K912" i="84"/>
  <c r="I912" i="84"/>
  <c r="H912" i="84"/>
  <c r="K911" i="84"/>
  <c r="I911" i="84"/>
  <c r="H911" i="84"/>
  <c r="L911" i="84" s="1"/>
  <c r="K910" i="84"/>
  <c r="I910" i="84"/>
  <c r="H910" i="84"/>
  <c r="K909" i="84"/>
  <c r="I909" i="84"/>
  <c r="H909" i="84"/>
  <c r="K908" i="84"/>
  <c r="M908" i="84" s="1"/>
  <c r="I908" i="84"/>
  <c r="H908" i="84"/>
  <c r="K907" i="84"/>
  <c r="I907" i="84"/>
  <c r="H907" i="84"/>
  <c r="K906" i="84"/>
  <c r="I906" i="84"/>
  <c r="H906" i="84"/>
  <c r="K905" i="84"/>
  <c r="I905" i="84"/>
  <c r="H905" i="84"/>
  <c r="K904" i="84"/>
  <c r="I904" i="84"/>
  <c r="H904" i="84"/>
  <c r="K903" i="84"/>
  <c r="I903" i="84"/>
  <c r="H903" i="84"/>
  <c r="K902" i="84"/>
  <c r="I902" i="84"/>
  <c r="H902" i="84"/>
  <c r="K901" i="84"/>
  <c r="I901" i="84"/>
  <c r="H901" i="84"/>
  <c r="K900" i="84"/>
  <c r="I900" i="84"/>
  <c r="H900" i="84"/>
  <c r="K899" i="84"/>
  <c r="I899" i="84"/>
  <c r="H899" i="84"/>
  <c r="K898" i="84"/>
  <c r="I898" i="84"/>
  <c r="H898" i="84"/>
  <c r="K897" i="84"/>
  <c r="M897" i="84" s="1"/>
  <c r="I897" i="84"/>
  <c r="H897" i="84"/>
  <c r="K896" i="84"/>
  <c r="M896" i="84" s="1"/>
  <c r="I896" i="84"/>
  <c r="H896" i="84"/>
  <c r="K895" i="84"/>
  <c r="I895" i="84"/>
  <c r="H895" i="84"/>
  <c r="K894" i="84"/>
  <c r="I894" i="84"/>
  <c r="H894" i="84"/>
  <c r="K893" i="84"/>
  <c r="I893" i="84"/>
  <c r="H893" i="84"/>
  <c r="K892" i="84"/>
  <c r="L892" i="84" s="1"/>
  <c r="I892" i="84"/>
  <c r="H892" i="84"/>
  <c r="K891" i="84"/>
  <c r="L891" i="84" s="1"/>
  <c r="I891" i="84"/>
  <c r="M891" i="84" s="1"/>
  <c r="H891" i="84"/>
  <c r="K890" i="84"/>
  <c r="I890" i="84"/>
  <c r="H890" i="84"/>
  <c r="K889" i="84"/>
  <c r="I889" i="84"/>
  <c r="H889" i="84"/>
  <c r="K888" i="84"/>
  <c r="I888" i="84"/>
  <c r="M888" i="84" s="1"/>
  <c r="H888" i="84"/>
  <c r="K887" i="84"/>
  <c r="I887" i="84"/>
  <c r="H887" i="84"/>
  <c r="K886" i="84"/>
  <c r="I886" i="84"/>
  <c r="H886" i="84"/>
  <c r="K885" i="84"/>
  <c r="I885" i="84"/>
  <c r="H885" i="84"/>
  <c r="K884" i="84"/>
  <c r="I884" i="84"/>
  <c r="H884" i="84"/>
  <c r="K883" i="84"/>
  <c r="I883" i="84"/>
  <c r="H883" i="84"/>
  <c r="K882" i="84"/>
  <c r="I882" i="84"/>
  <c r="H882" i="84"/>
  <c r="K881" i="84"/>
  <c r="I881" i="84"/>
  <c r="H881" i="84"/>
  <c r="K880" i="84"/>
  <c r="I880" i="84"/>
  <c r="H880" i="84"/>
  <c r="L880" i="84" s="1"/>
  <c r="K879" i="84"/>
  <c r="I879" i="84"/>
  <c r="H879" i="84"/>
  <c r="M878" i="84"/>
  <c r="K878" i="84"/>
  <c r="I878" i="84"/>
  <c r="H878" i="84"/>
  <c r="K877" i="84"/>
  <c r="I877" i="84"/>
  <c r="H877" i="84"/>
  <c r="K876" i="84"/>
  <c r="I876" i="84"/>
  <c r="H876" i="84"/>
  <c r="K875" i="84"/>
  <c r="I875" i="84"/>
  <c r="H875" i="84"/>
  <c r="K874" i="84"/>
  <c r="I874" i="84"/>
  <c r="M874" i="84" s="1"/>
  <c r="H874" i="84"/>
  <c r="K873" i="84"/>
  <c r="I873" i="84"/>
  <c r="H873" i="84"/>
  <c r="K872" i="84"/>
  <c r="I872" i="84"/>
  <c r="H872" i="84"/>
  <c r="K871" i="84"/>
  <c r="M871" i="84" s="1"/>
  <c r="I871" i="84"/>
  <c r="H871" i="84"/>
  <c r="K870" i="84"/>
  <c r="I870" i="84"/>
  <c r="H870" i="84"/>
  <c r="K869" i="84"/>
  <c r="I869" i="84"/>
  <c r="H869" i="84"/>
  <c r="K868" i="84"/>
  <c r="I868" i="84"/>
  <c r="H868" i="84"/>
  <c r="K867" i="84"/>
  <c r="I867" i="84"/>
  <c r="H867" i="84"/>
  <c r="K866" i="84"/>
  <c r="M866" i="84" s="1"/>
  <c r="I866" i="84"/>
  <c r="H866" i="84"/>
  <c r="K865" i="84"/>
  <c r="I865" i="84"/>
  <c r="M865" i="84" s="1"/>
  <c r="H865" i="84"/>
  <c r="K864" i="84"/>
  <c r="I864" i="84"/>
  <c r="H864" i="84"/>
  <c r="K863" i="84"/>
  <c r="I863" i="84"/>
  <c r="H863" i="84"/>
  <c r="K862" i="84"/>
  <c r="I862" i="84"/>
  <c r="H862" i="84"/>
  <c r="K861" i="84"/>
  <c r="M861" i="84" s="1"/>
  <c r="I861" i="84"/>
  <c r="H861" i="84"/>
  <c r="K860" i="84"/>
  <c r="I860" i="84"/>
  <c r="H860" i="84"/>
  <c r="K859" i="84"/>
  <c r="I859" i="84"/>
  <c r="M859" i="84" s="1"/>
  <c r="H859" i="84"/>
  <c r="L859" i="84" s="1"/>
  <c r="K858" i="84"/>
  <c r="I858" i="84"/>
  <c r="H858" i="84"/>
  <c r="K857" i="84"/>
  <c r="I857" i="84"/>
  <c r="H857" i="84"/>
  <c r="K856" i="84"/>
  <c r="L856" i="84" s="1"/>
  <c r="I856" i="84"/>
  <c r="H856" i="84"/>
  <c r="K855" i="84"/>
  <c r="I855" i="84"/>
  <c r="H855" i="84"/>
  <c r="K854" i="84"/>
  <c r="I854" i="84"/>
  <c r="H854" i="84"/>
  <c r="L854" i="84" s="1"/>
  <c r="K853" i="84"/>
  <c r="I853" i="84"/>
  <c r="H853" i="84"/>
  <c r="K852" i="84"/>
  <c r="I852" i="84"/>
  <c r="H852" i="84"/>
  <c r="K851" i="84"/>
  <c r="I851" i="84"/>
  <c r="H851" i="84"/>
  <c r="K850" i="84"/>
  <c r="I850" i="84"/>
  <c r="H850" i="84"/>
  <c r="K849" i="84"/>
  <c r="I849" i="84"/>
  <c r="H849" i="84"/>
  <c r="K848" i="84"/>
  <c r="I848" i="84"/>
  <c r="H848" i="84"/>
  <c r="K847" i="84"/>
  <c r="I847" i="84"/>
  <c r="H847" i="84"/>
  <c r="M846" i="84"/>
  <c r="K846" i="84"/>
  <c r="I846" i="84"/>
  <c r="H846" i="84"/>
  <c r="K845" i="84"/>
  <c r="I845" i="84"/>
  <c r="H845" i="84"/>
  <c r="K844" i="84"/>
  <c r="I844" i="84"/>
  <c r="H844" i="84"/>
  <c r="K843" i="84"/>
  <c r="I843" i="84"/>
  <c r="H843" i="84"/>
  <c r="L842" i="84"/>
  <c r="K842" i="84"/>
  <c r="I842" i="84"/>
  <c r="M842" i="84" s="1"/>
  <c r="H842" i="84"/>
  <c r="K841" i="84"/>
  <c r="I841" i="84"/>
  <c r="H841" i="84"/>
  <c r="K840" i="84"/>
  <c r="M840" i="84" s="1"/>
  <c r="I840" i="84"/>
  <c r="H840" i="84"/>
  <c r="K839" i="84"/>
  <c r="I839" i="84"/>
  <c r="H839" i="84"/>
  <c r="K838" i="84"/>
  <c r="I838" i="84"/>
  <c r="H838" i="84"/>
  <c r="K837" i="84"/>
  <c r="I837" i="84"/>
  <c r="H837" i="84"/>
  <c r="K836" i="84"/>
  <c r="I836" i="84"/>
  <c r="H836" i="84"/>
  <c r="K835" i="84"/>
  <c r="I835" i="84"/>
  <c r="H835" i="84"/>
  <c r="K834" i="84"/>
  <c r="I834" i="84"/>
  <c r="H834" i="84"/>
  <c r="K833" i="84"/>
  <c r="I833" i="84"/>
  <c r="H833" i="84"/>
  <c r="K832" i="84"/>
  <c r="L832" i="84" s="1"/>
  <c r="I832" i="84"/>
  <c r="H832" i="84"/>
  <c r="K831" i="84"/>
  <c r="I831" i="84"/>
  <c r="H831" i="84"/>
  <c r="K830" i="84"/>
  <c r="I830" i="84"/>
  <c r="H830" i="84"/>
  <c r="K829" i="84"/>
  <c r="I829" i="84"/>
  <c r="H829" i="84"/>
  <c r="K828" i="84"/>
  <c r="I828" i="84"/>
  <c r="H828" i="84"/>
  <c r="K827" i="84"/>
  <c r="M827" i="84" s="1"/>
  <c r="I827" i="84"/>
  <c r="H827" i="84"/>
  <c r="K826" i="84"/>
  <c r="I826" i="84"/>
  <c r="H826" i="84"/>
  <c r="K825" i="84"/>
  <c r="I825" i="84"/>
  <c r="H825" i="84"/>
  <c r="K824" i="84"/>
  <c r="L824" i="84" s="1"/>
  <c r="I824" i="84"/>
  <c r="H824" i="84"/>
  <c r="K823" i="84"/>
  <c r="M823" i="84" s="1"/>
  <c r="I823" i="84"/>
  <c r="H823" i="84"/>
  <c r="K822" i="84"/>
  <c r="I822" i="84"/>
  <c r="H822" i="84"/>
  <c r="L822" i="84" s="1"/>
  <c r="K821" i="84"/>
  <c r="I821" i="84"/>
  <c r="H821" i="84"/>
  <c r="K820" i="84"/>
  <c r="I820" i="84"/>
  <c r="M820" i="84" s="1"/>
  <c r="H820" i="84"/>
  <c r="K819" i="84"/>
  <c r="I819" i="84"/>
  <c r="H819" i="84"/>
  <c r="K818" i="84"/>
  <c r="I818" i="84"/>
  <c r="H818" i="84"/>
  <c r="K817" i="84"/>
  <c r="I817" i="84"/>
  <c r="H817" i="84"/>
  <c r="K816" i="84"/>
  <c r="I816" i="84"/>
  <c r="H816" i="84"/>
  <c r="K815" i="84"/>
  <c r="I815" i="84"/>
  <c r="H815" i="84"/>
  <c r="K814" i="84"/>
  <c r="I814" i="84"/>
  <c r="H814" i="84"/>
  <c r="K813" i="84"/>
  <c r="I813" i="84"/>
  <c r="H813" i="84"/>
  <c r="K812" i="84"/>
  <c r="I812" i="84"/>
  <c r="H812" i="84"/>
  <c r="K811" i="84"/>
  <c r="I811" i="84"/>
  <c r="H811" i="84"/>
  <c r="K810" i="84"/>
  <c r="M810" i="84" s="1"/>
  <c r="I810" i="84"/>
  <c r="H810" i="84"/>
  <c r="K809" i="84"/>
  <c r="I809" i="84"/>
  <c r="H809" i="84"/>
  <c r="K808" i="84"/>
  <c r="I808" i="84"/>
  <c r="M808" i="84" s="1"/>
  <c r="H808" i="84"/>
  <c r="K807" i="84"/>
  <c r="I807" i="84"/>
  <c r="H807" i="84"/>
  <c r="K806" i="84"/>
  <c r="I806" i="84"/>
  <c r="H806" i="84"/>
  <c r="K805" i="84"/>
  <c r="I805" i="84"/>
  <c r="H805" i="84"/>
  <c r="K804" i="84"/>
  <c r="I804" i="84"/>
  <c r="H804" i="84"/>
  <c r="K803" i="84"/>
  <c r="I803" i="84"/>
  <c r="H803" i="84"/>
  <c r="K802" i="84"/>
  <c r="L802" i="84" s="1"/>
  <c r="I802" i="84"/>
  <c r="M802" i="84" s="1"/>
  <c r="H802" i="84"/>
  <c r="K801" i="84"/>
  <c r="I801" i="84"/>
  <c r="H801" i="84"/>
  <c r="K800" i="84"/>
  <c r="M800" i="84" s="1"/>
  <c r="I800" i="84"/>
  <c r="H800" i="84"/>
  <c r="K799" i="84"/>
  <c r="I799" i="84"/>
  <c r="H799" i="84"/>
  <c r="K798" i="84"/>
  <c r="I798" i="84"/>
  <c r="H798" i="84"/>
  <c r="K797" i="84"/>
  <c r="I797" i="84"/>
  <c r="H797" i="84"/>
  <c r="K796" i="84"/>
  <c r="I796" i="84"/>
  <c r="H796" i="84"/>
  <c r="K795" i="84"/>
  <c r="I795" i="84"/>
  <c r="M795" i="84" s="1"/>
  <c r="H795" i="84"/>
  <c r="K794" i="84"/>
  <c r="I794" i="84"/>
  <c r="H794" i="84"/>
  <c r="K793" i="84"/>
  <c r="I793" i="84"/>
  <c r="H793" i="84"/>
  <c r="K792" i="84"/>
  <c r="I792" i="84"/>
  <c r="H792" i="84"/>
  <c r="K791" i="84"/>
  <c r="I791" i="84"/>
  <c r="H791" i="84"/>
  <c r="K790" i="84"/>
  <c r="I790" i="84"/>
  <c r="H790" i="84"/>
  <c r="K789" i="84"/>
  <c r="I789" i="84"/>
  <c r="H789" i="84"/>
  <c r="K788" i="84"/>
  <c r="I788" i="84"/>
  <c r="H788" i="84"/>
  <c r="K787" i="84"/>
  <c r="I787" i="84"/>
  <c r="H787" i="84"/>
  <c r="K786" i="84"/>
  <c r="I786" i="84"/>
  <c r="H786" i="84"/>
  <c r="K785" i="84"/>
  <c r="I785" i="84"/>
  <c r="H785" i="84"/>
  <c r="L785" i="84" s="1"/>
  <c r="K784" i="84"/>
  <c r="I784" i="84"/>
  <c r="H784" i="84"/>
  <c r="K783" i="84"/>
  <c r="M783" i="84" s="1"/>
  <c r="I783" i="84"/>
  <c r="H783" i="84"/>
  <c r="K782" i="84"/>
  <c r="I782" i="84"/>
  <c r="H782" i="84"/>
  <c r="K781" i="84"/>
  <c r="I781" i="84"/>
  <c r="H781" i="84"/>
  <c r="K780" i="84"/>
  <c r="I780" i="84"/>
  <c r="M780" i="84" s="1"/>
  <c r="H780" i="84"/>
  <c r="K779" i="84"/>
  <c r="I779" i="84"/>
  <c r="H779" i="84"/>
  <c r="K778" i="84"/>
  <c r="M778" i="84" s="1"/>
  <c r="I778" i="84"/>
  <c r="H778" i="84"/>
  <c r="L778" i="84" s="1"/>
  <c r="K777" i="84"/>
  <c r="I777" i="84"/>
  <c r="H777" i="84"/>
  <c r="K776" i="84"/>
  <c r="I776" i="84"/>
  <c r="H776" i="84"/>
  <c r="K775" i="84"/>
  <c r="I775" i="84"/>
  <c r="H775" i="84"/>
  <c r="K774" i="84"/>
  <c r="I774" i="84"/>
  <c r="H774" i="84"/>
  <c r="K773" i="84"/>
  <c r="I773" i="84"/>
  <c r="H773" i="84"/>
  <c r="K772" i="84"/>
  <c r="I772" i="84"/>
  <c r="H772" i="84"/>
  <c r="K771" i="84"/>
  <c r="I771" i="84"/>
  <c r="H771" i="84"/>
  <c r="K770" i="84"/>
  <c r="I770" i="84"/>
  <c r="H770" i="84"/>
  <c r="K769" i="84"/>
  <c r="I769" i="84"/>
  <c r="M769" i="84" s="1"/>
  <c r="H769" i="84"/>
  <c r="L769" i="84" s="1"/>
  <c r="M768" i="84"/>
  <c r="K768" i="84"/>
  <c r="I768" i="84"/>
  <c r="H768" i="84"/>
  <c r="K767" i="84"/>
  <c r="I767" i="84"/>
  <c r="H767" i="84"/>
  <c r="K766" i="84"/>
  <c r="M766" i="84" s="1"/>
  <c r="I766" i="84"/>
  <c r="H766" i="84"/>
  <c r="K765" i="84"/>
  <c r="I765" i="84"/>
  <c r="H765" i="84"/>
  <c r="K764" i="84"/>
  <c r="I764" i="84"/>
  <c r="H764" i="84"/>
  <c r="L764" i="84" s="1"/>
  <c r="K763" i="84"/>
  <c r="I763" i="84"/>
  <c r="H763" i="84"/>
  <c r="K762" i="84"/>
  <c r="I762" i="84"/>
  <c r="H762" i="84"/>
  <c r="K761" i="84"/>
  <c r="I761" i="84"/>
  <c r="H761" i="84"/>
  <c r="L761" i="84" s="1"/>
  <c r="K760" i="84"/>
  <c r="I760" i="84"/>
  <c r="H760" i="84"/>
  <c r="K759" i="84"/>
  <c r="I759" i="84"/>
  <c r="H759" i="84"/>
  <c r="K758" i="84"/>
  <c r="I758" i="84"/>
  <c r="H758" i="84"/>
  <c r="K757" i="84"/>
  <c r="L757" i="84" s="1"/>
  <c r="I757" i="84"/>
  <c r="H757" i="84"/>
  <c r="K756" i="84"/>
  <c r="M756" i="84" s="1"/>
  <c r="I756" i="84"/>
  <c r="H756" i="84"/>
  <c r="K755" i="84"/>
  <c r="I755" i="84"/>
  <c r="M755" i="84" s="1"/>
  <c r="H755" i="84"/>
  <c r="K754" i="84"/>
  <c r="I754" i="84"/>
  <c r="H754" i="84"/>
  <c r="K753" i="84"/>
  <c r="I753" i="84"/>
  <c r="H753" i="84"/>
  <c r="K752" i="84"/>
  <c r="I752" i="84"/>
  <c r="H752" i="84"/>
  <c r="K751" i="84"/>
  <c r="I751" i="84"/>
  <c r="H751" i="84"/>
  <c r="K750" i="84"/>
  <c r="I750" i="84"/>
  <c r="H750" i="84"/>
  <c r="K749" i="84"/>
  <c r="I749" i="84"/>
  <c r="H749" i="84"/>
  <c r="K748" i="84"/>
  <c r="I748" i="84"/>
  <c r="H748" i="84"/>
  <c r="K747" i="84"/>
  <c r="M747" i="84" s="1"/>
  <c r="I747" i="84"/>
  <c r="H747" i="84"/>
  <c r="K746" i="84"/>
  <c r="I746" i="84"/>
  <c r="H746" i="84"/>
  <c r="K745" i="84"/>
  <c r="I745" i="84"/>
  <c r="H745" i="84"/>
  <c r="K744" i="84"/>
  <c r="M744" i="84" s="1"/>
  <c r="I744" i="84"/>
  <c r="H744" i="84"/>
  <c r="K743" i="84"/>
  <c r="M743" i="84" s="1"/>
  <c r="I743" i="84"/>
  <c r="H743" i="84"/>
  <c r="K742" i="84"/>
  <c r="I742" i="84"/>
  <c r="H742" i="84"/>
  <c r="K741" i="84"/>
  <c r="I741" i="84"/>
  <c r="H741" i="84"/>
  <c r="K740" i="84"/>
  <c r="I740" i="84"/>
  <c r="H740" i="84"/>
  <c r="K739" i="84"/>
  <c r="I739" i="84"/>
  <c r="H739" i="84"/>
  <c r="K738" i="84"/>
  <c r="M738" i="84" s="1"/>
  <c r="I738" i="84"/>
  <c r="H738" i="84"/>
  <c r="K737" i="84"/>
  <c r="I737" i="84"/>
  <c r="H737" i="84"/>
  <c r="K736" i="84"/>
  <c r="I736" i="84"/>
  <c r="M736" i="84" s="1"/>
  <c r="H736" i="84"/>
  <c r="K735" i="84"/>
  <c r="I735" i="84"/>
  <c r="H735" i="84"/>
  <c r="K734" i="84"/>
  <c r="I734" i="84"/>
  <c r="H734" i="84"/>
  <c r="K733" i="84"/>
  <c r="I733" i="84"/>
  <c r="H733" i="84"/>
  <c r="K732" i="84"/>
  <c r="I732" i="84"/>
  <c r="H732" i="84"/>
  <c r="K731" i="84"/>
  <c r="I731" i="84"/>
  <c r="H731" i="84"/>
  <c r="K730" i="84"/>
  <c r="I730" i="84"/>
  <c r="H730" i="84"/>
  <c r="K729" i="84"/>
  <c r="I729" i="84"/>
  <c r="H729" i="84"/>
  <c r="K728" i="84"/>
  <c r="I728" i="84"/>
  <c r="H728" i="84"/>
  <c r="K727" i="84"/>
  <c r="I727" i="84"/>
  <c r="H727" i="84"/>
  <c r="K726" i="84"/>
  <c r="I726" i="84"/>
  <c r="H726" i="84"/>
  <c r="K725" i="84"/>
  <c r="I725" i="84"/>
  <c r="H725" i="84"/>
  <c r="K724" i="84"/>
  <c r="I724" i="84"/>
  <c r="H724" i="84"/>
  <c r="K723" i="84"/>
  <c r="L723" i="84" s="1"/>
  <c r="I723" i="84"/>
  <c r="M723" i="84" s="1"/>
  <c r="H723" i="84"/>
  <c r="K722" i="84"/>
  <c r="I722" i="84"/>
  <c r="H722" i="84"/>
  <c r="K721" i="84"/>
  <c r="M721" i="84" s="1"/>
  <c r="I721" i="84"/>
  <c r="H721" i="84"/>
  <c r="K720" i="84"/>
  <c r="I720" i="84"/>
  <c r="H720" i="84"/>
  <c r="K719" i="84"/>
  <c r="I719" i="84"/>
  <c r="H719" i="84"/>
  <c r="L719" i="84" s="1"/>
  <c r="K718" i="84"/>
  <c r="I718" i="84"/>
  <c r="H718" i="84"/>
  <c r="K717" i="84"/>
  <c r="I717" i="84"/>
  <c r="H717" i="84"/>
  <c r="K716" i="84"/>
  <c r="I716" i="84"/>
  <c r="H716" i="84"/>
  <c r="K715" i="84"/>
  <c r="I715" i="84"/>
  <c r="H715" i="84"/>
  <c r="K714" i="84"/>
  <c r="M714" i="84" s="1"/>
  <c r="I714" i="84"/>
  <c r="H714" i="84"/>
  <c r="K713" i="84"/>
  <c r="I713" i="84"/>
  <c r="H713" i="84"/>
  <c r="K712" i="84"/>
  <c r="I712" i="84"/>
  <c r="H712" i="84"/>
  <c r="K711" i="84"/>
  <c r="I711" i="84"/>
  <c r="H711" i="84"/>
  <c r="K710" i="84"/>
  <c r="I710" i="84"/>
  <c r="H710" i="84"/>
  <c r="K709" i="84"/>
  <c r="L709" i="84" s="1"/>
  <c r="I709" i="84"/>
  <c r="H709" i="84"/>
  <c r="K708" i="84"/>
  <c r="I708" i="84"/>
  <c r="H708" i="84"/>
  <c r="K707" i="84"/>
  <c r="I707" i="84"/>
  <c r="H707" i="84"/>
  <c r="K706" i="84"/>
  <c r="I706" i="84"/>
  <c r="H706" i="84"/>
  <c r="K705" i="84"/>
  <c r="M705" i="84" s="1"/>
  <c r="I705" i="84"/>
  <c r="H705" i="84"/>
  <c r="K704" i="84"/>
  <c r="I704" i="84"/>
  <c r="H704" i="84"/>
  <c r="K703" i="84"/>
  <c r="I703" i="84"/>
  <c r="H703" i="84"/>
  <c r="K702" i="84"/>
  <c r="M702" i="84" s="1"/>
  <c r="I702" i="84"/>
  <c r="H702" i="84"/>
  <c r="K701" i="84"/>
  <c r="M701" i="84" s="1"/>
  <c r="I701" i="84"/>
  <c r="H701" i="84"/>
  <c r="K700" i="84"/>
  <c r="I700" i="84"/>
  <c r="H700" i="84"/>
  <c r="K699" i="84"/>
  <c r="L699" i="84" s="1"/>
  <c r="I699" i="84"/>
  <c r="M699" i="84" s="1"/>
  <c r="H699" i="84"/>
  <c r="K698" i="84"/>
  <c r="M698" i="84" s="1"/>
  <c r="I698" i="84"/>
  <c r="H698" i="84"/>
  <c r="K697" i="84"/>
  <c r="I697" i="84"/>
  <c r="H697" i="84"/>
  <c r="L697" i="84" s="1"/>
  <c r="K696" i="84"/>
  <c r="I696" i="84"/>
  <c r="H696" i="84"/>
  <c r="K695" i="84"/>
  <c r="I695" i="84"/>
  <c r="H695" i="84"/>
  <c r="K694" i="84"/>
  <c r="I694" i="84"/>
  <c r="H694" i="84"/>
  <c r="K693" i="84"/>
  <c r="I693" i="84"/>
  <c r="H693" i="84"/>
  <c r="K692" i="84"/>
  <c r="I692" i="84"/>
  <c r="H692" i="84"/>
  <c r="K691" i="84"/>
  <c r="I691" i="84"/>
  <c r="H691" i="84"/>
  <c r="K690" i="84"/>
  <c r="I690" i="84"/>
  <c r="H690" i="84"/>
  <c r="K689" i="84"/>
  <c r="I689" i="84"/>
  <c r="H689" i="84"/>
  <c r="K688" i="84"/>
  <c r="I688" i="84"/>
  <c r="H688" i="84"/>
  <c r="L688" i="84" s="1"/>
  <c r="K687" i="84"/>
  <c r="I687" i="84"/>
  <c r="H687" i="84"/>
  <c r="K686" i="84"/>
  <c r="M686" i="84" s="1"/>
  <c r="I686" i="84"/>
  <c r="H686" i="84"/>
  <c r="K685" i="84"/>
  <c r="I685" i="84"/>
  <c r="H685" i="84"/>
  <c r="K684" i="84"/>
  <c r="I684" i="84"/>
  <c r="H684" i="84"/>
  <c r="K683" i="84"/>
  <c r="I683" i="84"/>
  <c r="H683" i="84"/>
  <c r="K682" i="84"/>
  <c r="I682" i="84"/>
  <c r="H682" i="84"/>
  <c r="K681" i="84"/>
  <c r="I681" i="84"/>
  <c r="H681" i="84"/>
  <c r="K680" i="84"/>
  <c r="I680" i="84"/>
  <c r="H680" i="84"/>
  <c r="K679" i="84"/>
  <c r="M679" i="84" s="1"/>
  <c r="I679" i="84"/>
  <c r="H679" i="84"/>
  <c r="K678" i="84"/>
  <c r="I678" i="84"/>
  <c r="H678" i="84"/>
  <c r="K677" i="84"/>
  <c r="I677" i="84"/>
  <c r="M677" i="84" s="1"/>
  <c r="H677" i="84"/>
  <c r="K676" i="84"/>
  <c r="I676" i="84"/>
  <c r="H676" i="84"/>
  <c r="K675" i="84"/>
  <c r="I675" i="84"/>
  <c r="H675" i="84"/>
  <c r="K674" i="84"/>
  <c r="M674" i="84" s="1"/>
  <c r="I674" i="84"/>
  <c r="H674" i="84"/>
  <c r="K673" i="84"/>
  <c r="I673" i="84"/>
  <c r="H673" i="84"/>
  <c r="L673" i="84" s="1"/>
  <c r="K672" i="84"/>
  <c r="I672" i="84"/>
  <c r="H672" i="84"/>
  <c r="K671" i="84"/>
  <c r="I671" i="84"/>
  <c r="H671" i="84"/>
  <c r="K670" i="84"/>
  <c r="M670" i="84" s="1"/>
  <c r="I670" i="84"/>
  <c r="H670" i="84"/>
  <c r="K669" i="84"/>
  <c r="I669" i="84"/>
  <c r="H669" i="84"/>
  <c r="K668" i="84"/>
  <c r="I668" i="84"/>
  <c r="H668" i="84"/>
  <c r="K667" i="84"/>
  <c r="I667" i="84"/>
  <c r="M667" i="84" s="1"/>
  <c r="H667" i="84"/>
  <c r="K666" i="84"/>
  <c r="I666" i="84"/>
  <c r="H666" i="84"/>
  <c r="K665" i="84"/>
  <c r="I665" i="84"/>
  <c r="H665" i="84"/>
  <c r="K664" i="84"/>
  <c r="I664" i="84"/>
  <c r="H664" i="84"/>
  <c r="K663" i="84"/>
  <c r="I663" i="84"/>
  <c r="H663" i="84"/>
  <c r="L663" i="84" s="1"/>
  <c r="K662" i="84"/>
  <c r="I662" i="84"/>
  <c r="H662" i="84"/>
  <c r="L662" i="84" s="1"/>
  <c r="K661" i="84"/>
  <c r="M661" i="84" s="1"/>
  <c r="I661" i="84"/>
  <c r="H661" i="84"/>
  <c r="K660" i="84"/>
  <c r="I660" i="84"/>
  <c r="H660" i="84"/>
  <c r="K659" i="84"/>
  <c r="I659" i="84"/>
  <c r="H659" i="84"/>
  <c r="K658" i="84"/>
  <c r="I658" i="84"/>
  <c r="H658" i="84"/>
  <c r="K657" i="84"/>
  <c r="I657" i="84"/>
  <c r="H657" i="84"/>
  <c r="K656" i="84"/>
  <c r="I656" i="84"/>
  <c r="H656" i="84"/>
  <c r="K655" i="84"/>
  <c r="I655" i="84"/>
  <c r="H655" i="84"/>
  <c r="K654" i="84"/>
  <c r="L654" i="84" s="1"/>
  <c r="I654" i="84"/>
  <c r="H654" i="84"/>
  <c r="M653" i="84"/>
  <c r="K653" i="84"/>
  <c r="I653" i="84"/>
  <c r="H653" i="84"/>
  <c r="L653" i="84" s="1"/>
  <c r="K652" i="84"/>
  <c r="M652" i="84" s="1"/>
  <c r="I652" i="84"/>
  <c r="H652" i="84"/>
  <c r="K651" i="84"/>
  <c r="I651" i="84"/>
  <c r="H651" i="84"/>
  <c r="K650" i="84"/>
  <c r="M650" i="84" s="1"/>
  <c r="I650" i="84"/>
  <c r="H650" i="84"/>
  <c r="K649" i="84"/>
  <c r="I649" i="84"/>
  <c r="H649" i="84"/>
  <c r="K648" i="84"/>
  <c r="I648" i="84"/>
  <c r="H648" i="84"/>
  <c r="K647" i="84"/>
  <c r="I647" i="84"/>
  <c r="H647" i="84"/>
  <c r="K646" i="84"/>
  <c r="I646" i="84"/>
  <c r="H646" i="84"/>
  <c r="K645" i="84"/>
  <c r="I645" i="84"/>
  <c r="M645" i="84" s="1"/>
  <c r="H645" i="84"/>
  <c r="K644" i="84"/>
  <c r="I644" i="84"/>
  <c r="H644" i="84"/>
  <c r="K643" i="84"/>
  <c r="I643" i="84"/>
  <c r="H643" i="84"/>
  <c r="K642" i="84"/>
  <c r="I642" i="84"/>
  <c r="H642" i="84"/>
  <c r="K641" i="84"/>
  <c r="I641" i="84"/>
  <c r="H641" i="84"/>
  <c r="K640" i="84"/>
  <c r="I640" i="84"/>
  <c r="H640" i="84"/>
  <c r="K639" i="84"/>
  <c r="I639" i="84"/>
  <c r="H639" i="84"/>
  <c r="K638" i="84"/>
  <c r="I638" i="84"/>
  <c r="H638" i="84"/>
  <c r="K637" i="84"/>
  <c r="I637" i="84"/>
  <c r="H637" i="84"/>
  <c r="K636" i="84"/>
  <c r="I636" i="84"/>
  <c r="H636" i="84"/>
  <c r="K635" i="84"/>
  <c r="I635" i="84"/>
  <c r="H635" i="84"/>
  <c r="K634" i="84"/>
  <c r="I634" i="84"/>
  <c r="H634" i="84"/>
  <c r="K633" i="84"/>
  <c r="I633" i="84"/>
  <c r="H633" i="84"/>
  <c r="K632" i="84"/>
  <c r="L632" i="84" s="1"/>
  <c r="I632" i="84"/>
  <c r="H632" i="84"/>
  <c r="K631" i="84"/>
  <c r="I631" i="84"/>
  <c r="H631" i="84"/>
  <c r="K630" i="84"/>
  <c r="I630" i="84"/>
  <c r="H630" i="84"/>
  <c r="L630" i="84" s="1"/>
  <c r="K629" i="84"/>
  <c r="I629" i="84"/>
  <c r="H629" i="84"/>
  <c r="K628" i="84"/>
  <c r="I628" i="84"/>
  <c r="H628" i="84"/>
  <c r="K627" i="84"/>
  <c r="I627" i="84"/>
  <c r="H627" i="84"/>
  <c r="K626" i="84"/>
  <c r="I626" i="84"/>
  <c r="H626" i="84"/>
  <c r="K625" i="84"/>
  <c r="I625" i="84"/>
  <c r="H625" i="84"/>
  <c r="L625" i="84" s="1"/>
  <c r="K624" i="84"/>
  <c r="I624" i="84"/>
  <c r="H624" i="84"/>
  <c r="L624" i="84" s="1"/>
  <c r="K623" i="84"/>
  <c r="I623" i="84"/>
  <c r="H623" i="84"/>
  <c r="K622" i="84"/>
  <c r="L622" i="84" s="1"/>
  <c r="I622" i="84"/>
  <c r="H622" i="84"/>
  <c r="K621" i="84"/>
  <c r="I621" i="84"/>
  <c r="H621" i="84"/>
  <c r="K620" i="84"/>
  <c r="I620" i="84"/>
  <c r="H620" i="84"/>
  <c r="L620" i="84" s="1"/>
  <c r="K619" i="84"/>
  <c r="I619" i="84"/>
  <c r="H619" i="84"/>
  <c r="K618" i="84"/>
  <c r="I618" i="84"/>
  <c r="M618" i="84" s="1"/>
  <c r="H618" i="84"/>
  <c r="K617" i="84"/>
  <c r="I617" i="84"/>
  <c r="H617" i="84"/>
  <c r="K616" i="84"/>
  <c r="I616" i="84"/>
  <c r="H616" i="84"/>
  <c r="K615" i="84"/>
  <c r="I615" i="84"/>
  <c r="H615" i="84"/>
  <c r="K614" i="84"/>
  <c r="I614" i="84"/>
  <c r="H614" i="84"/>
  <c r="K613" i="84"/>
  <c r="I613" i="84"/>
  <c r="H613" i="84"/>
  <c r="K612" i="84"/>
  <c r="I612" i="84"/>
  <c r="H612" i="84"/>
  <c r="K611" i="84"/>
  <c r="I611" i="84"/>
  <c r="H611" i="84"/>
  <c r="K610" i="84"/>
  <c r="I610" i="84"/>
  <c r="H610" i="84"/>
  <c r="K609" i="84"/>
  <c r="I609" i="84"/>
  <c r="H609" i="84"/>
  <c r="K608" i="84"/>
  <c r="I608" i="84"/>
  <c r="H608" i="84"/>
  <c r="K607" i="84"/>
  <c r="I607" i="84"/>
  <c r="H607" i="84"/>
  <c r="K606" i="84"/>
  <c r="I606" i="84"/>
  <c r="H606" i="84"/>
  <c r="K605" i="84"/>
  <c r="M605" i="84" s="1"/>
  <c r="I605" i="84"/>
  <c r="H605" i="84"/>
  <c r="K604" i="84"/>
  <c r="I604" i="84"/>
  <c r="H604" i="84"/>
  <c r="K603" i="84"/>
  <c r="I603" i="84"/>
  <c r="M603" i="84" s="1"/>
  <c r="H603" i="84"/>
  <c r="K602" i="84"/>
  <c r="I602" i="84"/>
  <c r="H602" i="84"/>
  <c r="K601" i="84"/>
  <c r="L601" i="84" s="1"/>
  <c r="I601" i="84"/>
  <c r="H601" i="84"/>
  <c r="K600" i="84"/>
  <c r="I600" i="84"/>
  <c r="H600" i="84"/>
  <c r="K599" i="84"/>
  <c r="I599" i="84"/>
  <c r="H599" i="84"/>
  <c r="K598" i="84"/>
  <c r="I598" i="84"/>
  <c r="H598" i="84"/>
  <c r="K597" i="84"/>
  <c r="I597" i="84"/>
  <c r="H597" i="84"/>
  <c r="K596" i="84"/>
  <c r="I596" i="84"/>
  <c r="H596" i="84"/>
  <c r="K595" i="84"/>
  <c r="I595" i="84"/>
  <c r="H595" i="84"/>
  <c r="K594" i="84"/>
  <c r="I594" i="84"/>
  <c r="H594" i="84"/>
  <c r="K593" i="84"/>
  <c r="I593" i="84"/>
  <c r="H593" i="84"/>
  <c r="K592" i="84"/>
  <c r="I592" i="84"/>
  <c r="H592" i="84"/>
  <c r="K591" i="84"/>
  <c r="L591" i="84" s="1"/>
  <c r="I591" i="84"/>
  <c r="H591" i="84"/>
  <c r="K590" i="84"/>
  <c r="M590" i="84" s="1"/>
  <c r="I590" i="84"/>
  <c r="H590" i="84"/>
  <c r="K589" i="84"/>
  <c r="L589" i="84" s="1"/>
  <c r="I589" i="84"/>
  <c r="H589" i="84"/>
  <c r="K588" i="84"/>
  <c r="I588" i="84"/>
  <c r="H588" i="84"/>
  <c r="K587" i="84"/>
  <c r="I587" i="84"/>
  <c r="H587" i="84"/>
  <c r="K586" i="84"/>
  <c r="I586" i="84"/>
  <c r="H586" i="84"/>
  <c r="K585" i="84"/>
  <c r="I585" i="84"/>
  <c r="H585" i="84"/>
  <c r="K584" i="84"/>
  <c r="M584" i="84" s="1"/>
  <c r="I584" i="84"/>
  <c r="H584" i="84"/>
  <c r="K583" i="84"/>
  <c r="I583" i="84"/>
  <c r="H583" i="84"/>
  <c r="K582" i="84"/>
  <c r="I582" i="84"/>
  <c r="H582" i="84"/>
  <c r="K581" i="84"/>
  <c r="L581" i="84" s="1"/>
  <c r="I581" i="84"/>
  <c r="H581" i="84"/>
  <c r="K580" i="84"/>
  <c r="I580" i="84"/>
  <c r="H580" i="84"/>
  <c r="K579" i="84"/>
  <c r="I579" i="84"/>
  <c r="H579" i="84"/>
  <c r="K578" i="84"/>
  <c r="I578" i="84"/>
  <c r="H578" i="84"/>
  <c r="K577" i="84"/>
  <c r="L577" i="84" s="1"/>
  <c r="I577" i="84"/>
  <c r="H577" i="84"/>
  <c r="K576" i="84"/>
  <c r="I576" i="84"/>
  <c r="H576" i="84"/>
  <c r="K575" i="84"/>
  <c r="I575" i="84"/>
  <c r="H575" i="84"/>
  <c r="K574" i="84"/>
  <c r="I574" i="84"/>
  <c r="H574" i="84"/>
  <c r="K573" i="84"/>
  <c r="I573" i="84"/>
  <c r="H573" i="84"/>
  <c r="K572" i="84"/>
  <c r="I572" i="84"/>
  <c r="H572" i="84"/>
  <c r="K571" i="84"/>
  <c r="L571" i="84" s="1"/>
  <c r="I571" i="84"/>
  <c r="H571" i="84"/>
  <c r="K570" i="84"/>
  <c r="I570" i="84"/>
  <c r="H570" i="84"/>
  <c r="K569" i="84"/>
  <c r="I569" i="84"/>
  <c r="H569" i="84"/>
  <c r="K568" i="84"/>
  <c r="I568" i="84"/>
  <c r="H568" i="84"/>
  <c r="K567" i="84"/>
  <c r="I567" i="84"/>
  <c r="H567" i="84"/>
  <c r="K566" i="84"/>
  <c r="I566" i="84"/>
  <c r="H566" i="84"/>
  <c r="K565" i="84"/>
  <c r="I565" i="84"/>
  <c r="H565" i="84"/>
  <c r="K564" i="84"/>
  <c r="I564" i="84"/>
  <c r="H564" i="84"/>
  <c r="K563" i="84"/>
  <c r="I563" i="84"/>
  <c r="H563" i="84"/>
  <c r="K562" i="84"/>
  <c r="I562" i="84"/>
  <c r="H562" i="84"/>
  <c r="K561" i="84"/>
  <c r="I561" i="84"/>
  <c r="H561" i="84"/>
  <c r="K560" i="84"/>
  <c r="I560" i="84"/>
  <c r="H560" i="84"/>
  <c r="K559" i="84"/>
  <c r="M559" i="84" s="1"/>
  <c r="I559" i="84"/>
  <c r="H559" i="84"/>
  <c r="K558" i="84"/>
  <c r="I558" i="84"/>
  <c r="H558" i="84"/>
  <c r="K557" i="84"/>
  <c r="I557" i="84"/>
  <c r="H557" i="84"/>
  <c r="K556" i="84"/>
  <c r="I556" i="84"/>
  <c r="H556" i="84"/>
  <c r="K555" i="84"/>
  <c r="M555" i="84" s="1"/>
  <c r="I555" i="84"/>
  <c r="H555" i="84"/>
  <c r="K554" i="84"/>
  <c r="M554" i="84" s="1"/>
  <c r="I554" i="84"/>
  <c r="H554" i="84"/>
  <c r="K553" i="84"/>
  <c r="I553" i="84"/>
  <c r="H553" i="84"/>
  <c r="K552" i="84"/>
  <c r="I552" i="84"/>
  <c r="H552" i="84"/>
  <c r="K551" i="84"/>
  <c r="I551" i="84"/>
  <c r="H551" i="84"/>
  <c r="K550" i="84"/>
  <c r="I550" i="84"/>
  <c r="H550" i="84"/>
  <c r="K549" i="84"/>
  <c r="L549" i="84" s="1"/>
  <c r="I549" i="84"/>
  <c r="H549" i="84"/>
  <c r="K548" i="84"/>
  <c r="I548" i="84"/>
  <c r="H548" i="84"/>
  <c r="K547" i="84"/>
  <c r="I547" i="84"/>
  <c r="H547" i="84"/>
  <c r="K546" i="84"/>
  <c r="I546" i="84"/>
  <c r="H546" i="84"/>
  <c r="K545" i="84"/>
  <c r="I545" i="84"/>
  <c r="H545" i="84"/>
  <c r="K544" i="84"/>
  <c r="I544" i="84"/>
  <c r="H544" i="84"/>
  <c r="K543" i="84"/>
  <c r="I543" i="84"/>
  <c r="H543" i="84"/>
  <c r="K542" i="84"/>
  <c r="I542" i="84"/>
  <c r="H542" i="84"/>
  <c r="K541" i="84"/>
  <c r="I541" i="84"/>
  <c r="H541" i="84"/>
  <c r="K540" i="84"/>
  <c r="M540" i="84" s="1"/>
  <c r="I540" i="84"/>
  <c r="H540" i="84"/>
  <c r="K539" i="84"/>
  <c r="I539" i="84"/>
  <c r="H539" i="84"/>
  <c r="K538" i="84"/>
  <c r="I538" i="84"/>
  <c r="H538" i="84"/>
  <c r="K537" i="84"/>
  <c r="I537" i="84"/>
  <c r="H537" i="84"/>
  <c r="L537" i="84" s="1"/>
  <c r="K536" i="84"/>
  <c r="I536" i="84"/>
  <c r="H536" i="84"/>
  <c r="K535" i="84"/>
  <c r="I535" i="84"/>
  <c r="H535" i="84"/>
  <c r="K534" i="84"/>
  <c r="I534" i="84"/>
  <c r="H534" i="84"/>
  <c r="K533" i="84"/>
  <c r="I533" i="84"/>
  <c r="H533" i="84"/>
  <c r="K532" i="84"/>
  <c r="I532" i="84"/>
  <c r="H532" i="84"/>
  <c r="K531" i="84"/>
  <c r="I531" i="84"/>
  <c r="H531" i="84"/>
  <c r="K530" i="84"/>
  <c r="L530" i="84" s="1"/>
  <c r="I530" i="84"/>
  <c r="H530" i="84"/>
  <c r="K529" i="84"/>
  <c r="I529" i="84"/>
  <c r="H529" i="84"/>
  <c r="K528" i="84"/>
  <c r="M528" i="84" s="1"/>
  <c r="I528" i="84"/>
  <c r="H528" i="84"/>
  <c r="K527" i="84"/>
  <c r="I527" i="84"/>
  <c r="H527" i="84"/>
  <c r="K526" i="84"/>
  <c r="L526" i="84" s="1"/>
  <c r="I526" i="84"/>
  <c r="H526" i="84"/>
  <c r="K525" i="84"/>
  <c r="M525" i="84" s="1"/>
  <c r="I525" i="84"/>
  <c r="H525" i="84"/>
  <c r="K524" i="84"/>
  <c r="I524" i="84"/>
  <c r="H524" i="84"/>
  <c r="L524" i="84" s="1"/>
  <c r="K523" i="84"/>
  <c r="I523" i="84"/>
  <c r="H523" i="84"/>
  <c r="K522" i="84"/>
  <c r="I522" i="84"/>
  <c r="H522" i="84"/>
  <c r="K521" i="84"/>
  <c r="I521" i="84"/>
  <c r="H521" i="84"/>
  <c r="K520" i="84"/>
  <c r="I520" i="84"/>
  <c r="H520" i="84"/>
  <c r="K519" i="84"/>
  <c r="I519" i="84"/>
  <c r="H519" i="84"/>
  <c r="K518" i="84"/>
  <c r="I518" i="84"/>
  <c r="H518" i="84"/>
  <c r="K517" i="84"/>
  <c r="I517" i="84"/>
  <c r="H517" i="84"/>
  <c r="K516" i="84"/>
  <c r="I516" i="84"/>
  <c r="H516" i="84"/>
  <c r="K515" i="84"/>
  <c r="I515" i="84"/>
  <c r="H515" i="84"/>
  <c r="K514" i="84"/>
  <c r="I514" i="84"/>
  <c r="H514" i="84"/>
  <c r="K513" i="84"/>
  <c r="I513" i="84"/>
  <c r="H513" i="84"/>
  <c r="K512" i="84"/>
  <c r="I512" i="84"/>
  <c r="H512" i="84"/>
  <c r="K511" i="84"/>
  <c r="I511" i="84"/>
  <c r="H511" i="84"/>
  <c r="K510" i="84"/>
  <c r="I510" i="84"/>
  <c r="H510" i="84"/>
  <c r="K509" i="84"/>
  <c r="M509" i="84" s="1"/>
  <c r="I509" i="84"/>
  <c r="H509" i="84"/>
  <c r="L509" i="84" s="1"/>
  <c r="K508" i="84"/>
  <c r="I508" i="84"/>
  <c r="H508" i="84"/>
  <c r="K507" i="84"/>
  <c r="L507" i="84" s="1"/>
  <c r="I507" i="84"/>
  <c r="H507" i="84"/>
  <c r="K506" i="84"/>
  <c r="I506" i="84"/>
  <c r="H506" i="84"/>
  <c r="K505" i="84"/>
  <c r="I505" i="84"/>
  <c r="H505" i="84"/>
  <c r="K504" i="84"/>
  <c r="M504" i="84" s="1"/>
  <c r="I504" i="84"/>
  <c r="H504" i="84"/>
  <c r="K503" i="84"/>
  <c r="I503" i="84"/>
  <c r="H503" i="84"/>
  <c r="K502" i="84"/>
  <c r="I502" i="84"/>
  <c r="H502" i="84"/>
  <c r="K501" i="84"/>
  <c r="I501" i="84"/>
  <c r="H501" i="84"/>
  <c r="K500" i="84"/>
  <c r="I500" i="84"/>
  <c r="H500" i="84"/>
  <c r="K499" i="84"/>
  <c r="L499" i="84" s="1"/>
  <c r="I499" i="84"/>
  <c r="H499" i="84"/>
  <c r="K498" i="84"/>
  <c r="I498" i="84"/>
  <c r="H498" i="84"/>
  <c r="K497" i="84"/>
  <c r="M497" i="84" s="1"/>
  <c r="I497" i="84"/>
  <c r="H497" i="84"/>
  <c r="K496" i="84"/>
  <c r="I496" i="84"/>
  <c r="H496" i="84"/>
  <c r="K495" i="84"/>
  <c r="I495" i="84"/>
  <c r="H495" i="84"/>
  <c r="K494" i="84"/>
  <c r="M494" i="84" s="1"/>
  <c r="I494" i="84"/>
  <c r="H494" i="84"/>
  <c r="K493" i="84"/>
  <c r="I493" i="84"/>
  <c r="H493" i="84"/>
  <c r="K492" i="84"/>
  <c r="L492" i="84" s="1"/>
  <c r="I492" i="84"/>
  <c r="H492" i="84"/>
  <c r="K491" i="84"/>
  <c r="I491" i="84"/>
  <c r="H491" i="84"/>
  <c r="K490" i="84"/>
  <c r="I490" i="84"/>
  <c r="H490" i="84"/>
  <c r="K489" i="84"/>
  <c r="I489" i="84"/>
  <c r="H489" i="84"/>
  <c r="K488" i="84"/>
  <c r="I488" i="84"/>
  <c r="H488" i="84"/>
  <c r="K487" i="84"/>
  <c r="I487" i="84"/>
  <c r="H487" i="84"/>
  <c r="K486" i="84"/>
  <c r="I486" i="84"/>
  <c r="H486" i="84"/>
  <c r="K485" i="84"/>
  <c r="I485" i="84"/>
  <c r="H485" i="84"/>
  <c r="K484" i="84"/>
  <c r="I484" i="84"/>
  <c r="H484" i="84"/>
  <c r="K483" i="84"/>
  <c r="I483" i="84"/>
  <c r="H483" i="84"/>
  <c r="K482" i="84"/>
  <c r="I482" i="84"/>
  <c r="H482" i="84"/>
  <c r="K481" i="84"/>
  <c r="I481" i="84"/>
  <c r="H481" i="84"/>
  <c r="K480" i="84"/>
  <c r="I480" i="84"/>
  <c r="H480" i="84"/>
  <c r="K479" i="84"/>
  <c r="I479" i="84"/>
  <c r="H479" i="84"/>
  <c r="K478" i="84"/>
  <c r="I478" i="84"/>
  <c r="H478" i="84"/>
  <c r="K477" i="84"/>
  <c r="I477" i="84"/>
  <c r="H477" i="84"/>
  <c r="K476" i="84"/>
  <c r="I476" i="84"/>
  <c r="H476" i="84"/>
  <c r="K475" i="84"/>
  <c r="M475" i="84" s="1"/>
  <c r="I475" i="84"/>
  <c r="H475" i="84"/>
  <c r="K474" i="84"/>
  <c r="M474" i="84" s="1"/>
  <c r="I474" i="84"/>
  <c r="H474" i="84"/>
  <c r="K473" i="84"/>
  <c r="I473" i="84"/>
  <c r="H473" i="84"/>
  <c r="K472" i="84"/>
  <c r="I472" i="84"/>
  <c r="H472" i="84"/>
  <c r="K471" i="84"/>
  <c r="I471" i="84"/>
  <c r="H471" i="84"/>
  <c r="K470" i="84"/>
  <c r="I470" i="84"/>
  <c r="H470" i="84"/>
  <c r="K469" i="84"/>
  <c r="I469" i="84"/>
  <c r="H469" i="84"/>
  <c r="K468" i="84"/>
  <c r="I468" i="84"/>
  <c r="H468" i="84"/>
  <c r="K467" i="84"/>
  <c r="I467" i="84"/>
  <c r="H467" i="84"/>
  <c r="K466" i="84"/>
  <c r="I466" i="84"/>
  <c r="H466" i="84"/>
  <c r="K465" i="84"/>
  <c r="I465" i="84"/>
  <c r="H465" i="84"/>
  <c r="K464" i="84"/>
  <c r="L464" i="84" s="1"/>
  <c r="I464" i="84"/>
  <c r="H464" i="84"/>
  <c r="K463" i="84"/>
  <c r="I463" i="84"/>
  <c r="H463" i="84"/>
  <c r="L463" i="84" s="1"/>
  <c r="K462" i="84"/>
  <c r="I462" i="84"/>
  <c r="H462" i="84"/>
  <c r="K461" i="84"/>
  <c r="M461" i="84" s="1"/>
  <c r="I461" i="84"/>
  <c r="H461" i="84"/>
  <c r="K460" i="84"/>
  <c r="I460" i="84"/>
  <c r="H460" i="84"/>
  <c r="K459" i="84"/>
  <c r="I459" i="84"/>
  <c r="H459" i="84"/>
  <c r="K458" i="84"/>
  <c r="I458" i="84"/>
  <c r="H458" i="84"/>
  <c r="K457" i="84"/>
  <c r="M457" i="84" s="1"/>
  <c r="I457" i="84"/>
  <c r="H457" i="84"/>
  <c r="K456" i="84"/>
  <c r="I456" i="84"/>
  <c r="H456" i="84"/>
  <c r="K455" i="84"/>
  <c r="I455" i="84"/>
  <c r="H455" i="84"/>
  <c r="K454" i="84"/>
  <c r="I454" i="84"/>
  <c r="H454" i="84"/>
  <c r="K453" i="84"/>
  <c r="M453" i="84" s="1"/>
  <c r="I453" i="84"/>
  <c r="H453" i="84"/>
  <c r="K452" i="84"/>
  <c r="I452" i="84"/>
  <c r="H452" i="84"/>
  <c r="K451" i="84"/>
  <c r="I451" i="84"/>
  <c r="H451" i="84"/>
  <c r="K450" i="84"/>
  <c r="I450" i="84"/>
  <c r="H450" i="84"/>
  <c r="K449" i="84"/>
  <c r="I449" i="84"/>
  <c r="H449" i="84"/>
  <c r="K448" i="84"/>
  <c r="I448" i="84"/>
  <c r="H448" i="84"/>
  <c r="K447" i="84"/>
  <c r="I447" i="84"/>
  <c r="H447" i="84"/>
  <c r="K446" i="84"/>
  <c r="I446" i="84"/>
  <c r="H446" i="84"/>
  <c r="K445" i="84"/>
  <c r="I445" i="84"/>
  <c r="H445" i="84"/>
  <c r="K444" i="84"/>
  <c r="I444" i="84"/>
  <c r="H444" i="84"/>
  <c r="K443" i="84"/>
  <c r="L443" i="84" s="1"/>
  <c r="I443" i="84"/>
  <c r="H443" i="84"/>
  <c r="K442" i="84"/>
  <c r="I442" i="84"/>
  <c r="H442" i="84"/>
  <c r="K441" i="84"/>
  <c r="I441" i="84"/>
  <c r="H441" i="84"/>
  <c r="K440" i="84"/>
  <c r="I440" i="84"/>
  <c r="H440" i="84"/>
  <c r="K439" i="84"/>
  <c r="I439" i="84"/>
  <c r="H439" i="84"/>
  <c r="K438" i="84"/>
  <c r="I438" i="84"/>
  <c r="H438" i="84"/>
  <c r="K437" i="84"/>
  <c r="I437" i="84"/>
  <c r="H437" i="84"/>
  <c r="K436" i="84"/>
  <c r="I436" i="84"/>
  <c r="H436" i="84"/>
  <c r="K435" i="84"/>
  <c r="I435" i="84"/>
  <c r="H435" i="84"/>
  <c r="K434" i="84"/>
  <c r="I434" i="84"/>
  <c r="H434" i="84"/>
  <c r="K433" i="84"/>
  <c r="M433" i="84" s="1"/>
  <c r="I433" i="84"/>
  <c r="H433" i="84"/>
  <c r="K432" i="84"/>
  <c r="I432" i="84"/>
  <c r="H432" i="84"/>
  <c r="K431" i="84"/>
  <c r="I431" i="84"/>
  <c r="H431" i="84"/>
  <c r="K430" i="84"/>
  <c r="M430" i="84" s="1"/>
  <c r="I430" i="84"/>
  <c r="H430" i="84"/>
  <c r="L430" i="84" s="1"/>
  <c r="K429" i="84"/>
  <c r="L429" i="84" s="1"/>
  <c r="I429" i="84"/>
  <c r="H429" i="84"/>
  <c r="K428" i="84"/>
  <c r="I428" i="84"/>
  <c r="H428" i="84"/>
  <c r="K427" i="84"/>
  <c r="M427" i="84" s="1"/>
  <c r="I427" i="84"/>
  <c r="H427" i="84"/>
  <c r="K426" i="84"/>
  <c r="I426" i="84"/>
  <c r="H426" i="84"/>
  <c r="K425" i="84"/>
  <c r="I425" i="84"/>
  <c r="H425" i="84"/>
  <c r="L425" i="84" s="1"/>
  <c r="K424" i="84"/>
  <c r="I424" i="84"/>
  <c r="H424" i="84"/>
  <c r="K423" i="84"/>
  <c r="I423" i="84"/>
  <c r="H423" i="84"/>
  <c r="K422" i="84"/>
  <c r="I422" i="84"/>
  <c r="H422" i="84"/>
  <c r="K421" i="84"/>
  <c r="L421" i="84" s="1"/>
  <c r="I421" i="84"/>
  <c r="M421" i="84" s="1"/>
  <c r="H421" i="84"/>
  <c r="K420" i="84"/>
  <c r="L420" i="84" s="1"/>
  <c r="I420" i="84"/>
  <c r="H420" i="84"/>
  <c r="K419" i="84"/>
  <c r="I419" i="84"/>
  <c r="H419" i="84"/>
  <c r="K418" i="84"/>
  <c r="I418" i="84"/>
  <c r="H418" i="84"/>
  <c r="K417" i="84"/>
  <c r="I417" i="84"/>
  <c r="H417" i="84"/>
  <c r="K416" i="84"/>
  <c r="I416" i="84"/>
  <c r="H416" i="84"/>
  <c r="K415" i="84"/>
  <c r="L415" i="84" s="1"/>
  <c r="I415" i="84"/>
  <c r="H415" i="84"/>
  <c r="K414" i="84"/>
  <c r="I414" i="84"/>
  <c r="H414" i="84"/>
  <c r="K413" i="84"/>
  <c r="L413" i="84" s="1"/>
  <c r="I413" i="84"/>
  <c r="H413" i="84"/>
  <c r="K412" i="84"/>
  <c r="I412" i="84"/>
  <c r="H412" i="84"/>
  <c r="K411" i="84"/>
  <c r="M411" i="84" s="1"/>
  <c r="I411" i="84"/>
  <c r="H411" i="84"/>
  <c r="K410" i="84"/>
  <c r="I410" i="84"/>
  <c r="H410" i="84"/>
  <c r="K409" i="84"/>
  <c r="I409" i="84"/>
  <c r="H409" i="84"/>
  <c r="K408" i="84"/>
  <c r="I408" i="84"/>
  <c r="H408" i="84"/>
  <c r="K407" i="84"/>
  <c r="I407" i="84"/>
  <c r="H407" i="84"/>
  <c r="K406" i="84"/>
  <c r="I406" i="84"/>
  <c r="H406" i="84"/>
  <c r="K405" i="84"/>
  <c r="I405" i="84"/>
  <c r="H405" i="84"/>
  <c r="K404" i="84"/>
  <c r="I404" i="84"/>
  <c r="H404" i="84"/>
  <c r="K403" i="84"/>
  <c r="I403" i="84"/>
  <c r="H403" i="84"/>
  <c r="K402" i="84"/>
  <c r="I402" i="84"/>
  <c r="H402" i="84"/>
  <c r="K401" i="84"/>
  <c r="I401" i="84"/>
  <c r="H401" i="84"/>
  <c r="K400" i="84"/>
  <c r="I400" i="84"/>
  <c r="H400" i="84"/>
  <c r="K399" i="84"/>
  <c r="L399" i="84" s="1"/>
  <c r="I399" i="84"/>
  <c r="H399" i="84"/>
  <c r="K398" i="84"/>
  <c r="I398" i="84"/>
  <c r="H398" i="84"/>
  <c r="K397" i="84"/>
  <c r="I397" i="84"/>
  <c r="M397" i="84" s="1"/>
  <c r="H397" i="84"/>
  <c r="K396" i="84"/>
  <c r="I396" i="84"/>
  <c r="H396" i="84"/>
  <c r="K395" i="84"/>
  <c r="M395" i="84" s="1"/>
  <c r="I395" i="84"/>
  <c r="H395" i="84"/>
  <c r="K394" i="84"/>
  <c r="I394" i="84"/>
  <c r="H394" i="84"/>
  <c r="K393" i="84"/>
  <c r="I393" i="84"/>
  <c r="M393" i="84" s="1"/>
  <c r="H393" i="84"/>
  <c r="L393" i="84" s="1"/>
  <c r="K392" i="84"/>
  <c r="I392" i="84"/>
  <c r="H392" i="84"/>
  <c r="K391" i="84"/>
  <c r="I391" i="84"/>
  <c r="H391" i="84"/>
  <c r="K390" i="84"/>
  <c r="I390" i="84"/>
  <c r="H390" i="84"/>
  <c r="K389" i="84"/>
  <c r="I389" i="84"/>
  <c r="H389" i="84"/>
  <c r="K388" i="84"/>
  <c r="I388" i="84"/>
  <c r="H388" i="84"/>
  <c r="K387" i="84"/>
  <c r="I387" i="84"/>
  <c r="M387" i="84" s="1"/>
  <c r="H387" i="84"/>
  <c r="L387" i="84" s="1"/>
  <c r="K386" i="84"/>
  <c r="I386" i="84"/>
  <c r="H386" i="84"/>
  <c r="K385" i="84"/>
  <c r="I385" i="84"/>
  <c r="H385" i="84"/>
  <c r="K384" i="84"/>
  <c r="I384" i="84"/>
  <c r="H384" i="84"/>
  <c r="K383" i="84"/>
  <c r="I383" i="84"/>
  <c r="H383" i="84"/>
  <c r="K382" i="84"/>
  <c r="I382" i="84"/>
  <c r="H382" i="84"/>
  <c r="K381" i="84"/>
  <c r="I381" i="84"/>
  <c r="H381" i="84"/>
  <c r="K380" i="84"/>
  <c r="I380" i="84"/>
  <c r="H380" i="84"/>
  <c r="K379" i="84"/>
  <c r="I379" i="84"/>
  <c r="H379" i="84"/>
  <c r="K378" i="84"/>
  <c r="M378" i="84" s="1"/>
  <c r="I378" i="84"/>
  <c r="H378" i="84"/>
  <c r="K377" i="84"/>
  <c r="I377" i="84"/>
  <c r="H377" i="84"/>
  <c r="K376" i="84"/>
  <c r="I376" i="84"/>
  <c r="H376" i="84"/>
  <c r="K375" i="84"/>
  <c r="I375" i="84"/>
  <c r="H375" i="84"/>
  <c r="K374" i="84"/>
  <c r="I374" i="84"/>
  <c r="H374" i="84"/>
  <c r="K373" i="84"/>
  <c r="M373" i="84" s="1"/>
  <c r="I373" i="84"/>
  <c r="H373" i="84"/>
  <c r="K372" i="84"/>
  <c r="I372" i="84"/>
  <c r="H372" i="84"/>
  <c r="K371" i="84"/>
  <c r="I371" i="84"/>
  <c r="H371" i="84"/>
  <c r="K370" i="84"/>
  <c r="I370" i="84"/>
  <c r="H370" i="84"/>
  <c r="K369" i="84"/>
  <c r="I369" i="84"/>
  <c r="H369" i="84"/>
  <c r="K368" i="84"/>
  <c r="I368" i="84"/>
  <c r="H368" i="84"/>
  <c r="K367" i="84"/>
  <c r="I367" i="84"/>
  <c r="H367" i="84"/>
  <c r="K366" i="84"/>
  <c r="I366" i="84"/>
  <c r="H366" i="84"/>
  <c r="K365" i="84"/>
  <c r="I365" i="84"/>
  <c r="H365" i="84"/>
  <c r="K364" i="84"/>
  <c r="L364" i="84" s="1"/>
  <c r="I364" i="84"/>
  <c r="H364" i="84"/>
  <c r="K363" i="84"/>
  <c r="I363" i="84"/>
  <c r="H363" i="84"/>
  <c r="K362" i="84"/>
  <c r="I362" i="84"/>
  <c r="H362" i="84"/>
  <c r="K361" i="84"/>
  <c r="I361" i="84"/>
  <c r="H361" i="84"/>
  <c r="K360" i="84"/>
  <c r="I360" i="84"/>
  <c r="H360" i="84"/>
  <c r="K359" i="84"/>
  <c r="I359" i="84"/>
  <c r="H359" i="84"/>
  <c r="K358" i="84"/>
  <c r="I358" i="84"/>
  <c r="H358" i="84"/>
  <c r="K357" i="84"/>
  <c r="M357" i="84" s="1"/>
  <c r="I357" i="84"/>
  <c r="H357" i="84"/>
  <c r="K356" i="84"/>
  <c r="I356" i="84"/>
  <c r="H356" i="84"/>
  <c r="K355" i="84"/>
  <c r="I355" i="84"/>
  <c r="H355" i="84"/>
  <c r="K354" i="84"/>
  <c r="I354" i="84"/>
  <c r="H354" i="84"/>
  <c r="K353" i="84"/>
  <c r="I353" i="84"/>
  <c r="H353" i="84"/>
  <c r="K352" i="84"/>
  <c r="I352" i="84"/>
  <c r="H352" i="84"/>
  <c r="K351" i="84"/>
  <c r="I351" i="84"/>
  <c r="H351" i="84"/>
  <c r="K350" i="84"/>
  <c r="I350" i="84"/>
  <c r="H350" i="84"/>
  <c r="K349" i="84"/>
  <c r="M349" i="84" s="1"/>
  <c r="I349" i="84"/>
  <c r="H349" i="84"/>
  <c r="K348" i="84"/>
  <c r="I348" i="84"/>
  <c r="H348" i="84"/>
  <c r="K347" i="84"/>
  <c r="I347" i="84"/>
  <c r="H347" i="84"/>
  <c r="K346" i="84"/>
  <c r="I346" i="84"/>
  <c r="H346" i="84"/>
  <c r="K345" i="84"/>
  <c r="I345" i="84"/>
  <c r="H345" i="84"/>
  <c r="K344" i="84"/>
  <c r="I344" i="84"/>
  <c r="H344" i="84"/>
  <c r="K343" i="84"/>
  <c r="I343" i="84"/>
  <c r="H343" i="84"/>
  <c r="K342" i="84"/>
  <c r="I342" i="84"/>
  <c r="H342" i="84"/>
  <c r="L342" i="84" s="1"/>
  <c r="K341" i="84"/>
  <c r="I341" i="84"/>
  <c r="H341" i="84"/>
  <c r="L341" i="84" s="1"/>
  <c r="K340" i="84"/>
  <c r="I340" i="84"/>
  <c r="H340" i="84"/>
  <c r="K339" i="84"/>
  <c r="I339" i="84"/>
  <c r="H339" i="84"/>
  <c r="K338" i="84"/>
  <c r="I338" i="84"/>
  <c r="H338" i="84"/>
  <c r="K337" i="84"/>
  <c r="I337" i="84"/>
  <c r="H337" i="84"/>
  <c r="K336" i="84"/>
  <c r="I336" i="84"/>
  <c r="H336" i="84"/>
  <c r="K335" i="84"/>
  <c r="I335" i="84"/>
  <c r="H335" i="84"/>
  <c r="K334" i="84"/>
  <c r="I334" i="84"/>
  <c r="H334" i="84"/>
  <c r="K333" i="84"/>
  <c r="L333" i="84" s="1"/>
  <c r="I333" i="84"/>
  <c r="H333" i="84"/>
  <c r="K332" i="84"/>
  <c r="I332" i="84"/>
  <c r="H332" i="84"/>
  <c r="K331" i="84"/>
  <c r="I331" i="84"/>
  <c r="H331" i="84"/>
  <c r="K330" i="84"/>
  <c r="I330" i="84"/>
  <c r="H330" i="84"/>
  <c r="K329" i="84"/>
  <c r="I329" i="84"/>
  <c r="H329" i="84"/>
  <c r="K328" i="84"/>
  <c r="I328" i="84"/>
  <c r="H328" i="84"/>
  <c r="K327" i="84"/>
  <c r="I327" i="84"/>
  <c r="H327" i="84"/>
  <c r="K326" i="84"/>
  <c r="I326" i="84"/>
  <c r="H326" i="84"/>
  <c r="K325" i="84"/>
  <c r="M325" i="84" s="1"/>
  <c r="I325" i="84"/>
  <c r="H325" i="84"/>
  <c r="K324" i="84"/>
  <c r="M324" i="84" s="1"/>
  <c r="I324" i="84"/>
  <c r="H324" i="84"/>
  <c r="K323" i="84"/>
  <c r="M323" i="84" s="1"/>
  <c r="I323" i="84"/>
  <c r="H323" i="84"/>
  <c r="K322" i="84"/>
  <c r="I322" i="84"/>
  <c r="H322" i="84"/>
  <c r="K321" i="84"/>
  <c r="I321" i="84"/>
  <c r="H321" i="84"/>
  <c r="K320" i="84"/>
  <c r="I320" i="84"/>
  <c r="H320" i="84"/>
  <c r="K319" i="84"/>
  <c r="I319" i="84"/>
  <c r="H319" i="84"/>
  <c r="M318" i="84"/>
  <c r="K318" i="84"/>
  <c r="L318" i="84" s="1"/>
  <c r="I318" i="84"/>
  <c r="H318" i="84"/>
  <c r="K317" i="84"/>
  <c r="M317" i="84" s="1"/>
  <c r="I317" i="84"/>
  <c r="H317" i="84"/>
  <c r="K316" i="84"/>
  <c r="I316" i="84"/>
  <c r="M316" i="84" s="1"/>
  <c r="H316" i="84"/>
  <c r="K315" i="84"/>
  <c r="I315" i="84"/>
  <c r="H315" i="84"/>
  <c r="K314" i="84"/>
  <c r="I314" i="84"/>
  <c r="H314" i="84"/>
  <c r="K313" i="84"/>
  <c r="I313" i="84"/>
  <c r="H313" i="84"/>
  <c r="K312" i="84"/>
  <c r="I312" i="84"/>
  <c r="H312" i="84"/>
  <c r="K311" i="84"/>
  <c r="I311" i="84"/>
  <c r="M311" i="84" s="1"/>
  <c r="H311" i="84"/>
  <c r="K310" i="84"/>
  <c r="I310" i="84"/>
  <c r="H310" i="84"/>
  <c r="K309" i="84"/>
  <c r="I309" i="84"/>
  <c r="H309" i="84"/>
  <c r="K308" i="84"/>
  <c r="M308" i="84" s="1"/>
  <c r="I308" i="84"/>
  <c r="H308" i="84"/>
  <c r="K307" i="84"/>
  <c r="I307" i="84"/>
  <c r="H307" i="84"/>
  <c r="K306" i="84"/>
  <c r="I306" i="84"/>
  <c r="H306" i="84"/>
  <c r="K305" i="84"/>
  <c r="I305" i="84"/>
  <c r="H305" i="84"/>
  <c r="K304" i="84"/>
  <c r="I304" i="84"/>
  <c r="H304" i="84"/>
  <c r="K303" i="84"/>
  <c r="L303" i="84" s="1"/>
  <c r="I303" i="84"/>
  <c r="H303" i="84"/>
  <c r="K302" i="84"/>
  <c r="I302" i="84"/>
  <c r="H302" i="84"/>
  <c r="K301" i="84"/>
  <c r="I301" i="84"/>
  <c r="H301" i="84"/>
  <c r="K300" i="84"/>
  <c r="I300" i="84"/>
  <c r="H300" i="84"/>
  <c r="K299" i="84"/>
  <c r="M299" i="84" s="1"/>
  <c r="I299" i="84"/>
  <c r="H299" i="84"/>
  <c r="K298" i="84"/>
  <c r="M298" i="84" s="1"/>
  <c r="I298" i="84"/>
  <c r="H298" i="84"/>
  <c r="K297" i="84"/>
  <c r="I297" i="84"/>
  <c r="H297" i="84"/>
  <c r="K296" i="84"/>
  <c r="I296" i="84"/>
  <c r="H296" i="84"/>
  <c r="K295" i="84"/>
  <c r="I295" i="84"/>
  <c r="H295" i="84"/>
  <c r="K294" i="84"/>
  <c r="I294" i="84"/>
  <c r="H294" i="84"/>
  <c r="K293" i="84"/>
  <c r="M293" i="84" s="1"/>
  <c r="I293" i="84"/>
  <c r="H293" i="84"/>
  <c r="K292" i="84"/>
  <c r="L292" i="84" s="1"/>
  <c r="I292" i="84"/>
  <c r="H292" i="84"/>
  <c r="K291" i="84"/>
  <c r="I291" i="84"/>
  <c r="H291" i="84"/>
  <c r="K290" i="84"/>
  <c r="I290" i="84"/>
  <c r="H290" i="84"/>
  <c r="K289" i="84"/>
  <c r="I289" i="84"/>
  <c r="H289" i="84"/>
  <c r="K288" i="84"/>
  <c r="I288" i="84"/>
  <c r="H288" i="84"/>
  <c r="K287" i="84"/>
  <c r="I287" i="84"/>
  <c r="H287" i="84"/>
  <c r="K286" i="84"/>
  <c r="I286" i="84"/>
  <c r="H286" i="84"/>
  <c r="L286" i="84" s="1"/>
  <c r="M285" i="84"/>
  <c r="K285" i="84"/>
  <c r="L285" i="84" s="1"/>
  <c r="I285" i="84"/>
  <c r="H285" i="84"/>
  <c r="K284" i="84"/>
  <c r="I284" i="84"/>
  <c r="H284" i="84"/>
  <c r="K283" i="84"/>
  <c r="M283" i="84" s="1"/>
  <c r="I283" i="84"/>
  <c r="H283" i="84"/>
  <c r="K282" i="84"/>
  <c r="I282" i="84"/>
  <c r="H282" i="84"/>
  <c r="K281" i="84"/>
  <c r="I281" i="84"/>
  <c r="H281" i="84"/>
  <c r="M280" i="84"/>
  <c r="K280" i="84"/>
  <c r="I280" i="84"/>
  <c r="H280" i="84"/>
  <c r="K279" i="84"/>
  <c r="I279" i="84"/>
  <c r="H279" i="84"/>
  <c r="K278" i="84"/>
  <c r="I278" i="84"/>
  <c r="H278" i="84"/>
  <c r="K277" i="84"/>
  <c r="I277" i="84"/>
  <c r="H277" i="84"/>
  <c r="K276" i="84"/>
  <c r="M276" i="84" s="1"/>
  <c r="I276" i="84"/>
  <c r="H276" i="84"/>
  <c r="K275" i="84"/>
  <c r="I275" i="84"/>
  <c r="H275" i="84"/>
  <c r="K274" i="84"/>
  <c r="I274" i="84"/>
  <c r="H274" i="84"/>
  <c r="K273" i="84"/>
  <c r="I273" i="84"/>
  <c r="H273" i="84"/>
  <c r="K272" i="84"/>
  <c r="I272" i="84"/>
  <c r="H272" i="84"/>
  <c r="L272" i="84" s="1"/>
  <c r="K271" i="84"/>
  <c r="I271" i="84"/>
  <c r="H271" i="84"/>
  <c r="K270" i="84"/>
  <c r="I270" i="84"/>
  <c r="H270" i="84"/>
  <c r="K269" i="84"/>
  <c r="M269" i="84" s="1"/>
  <c r="I269" i="84"/>
  <c r="H269" i="84"/>
  <c r="K268" i="84"/>
  <c r="I268" i="84"/>
  <c r="H268" i="84"/>
  <c r="K267" i="84"/>
  <c r="I267" i="84"/>
  <c r="H267" i="84"/>
  <c r="K266" i="84"/>
  <c r="I266" i="84"/>
  <c r="H266" i="84"/>
  <c r="K265" i="84"/>
  <c r="I265" i="84"/>
  <c r="H265" i="84"/>
  <c r="K264" i="84"/>
  <c r="I264" i="84"/>
  <c r="H264" i="84"/>
  <c r="K263" i="84"/>
  <c r="L263" i="84" s="1"/>
  <c r="I263" i="84"/>
  <c r="H263" i="84"/>
  <c r="K262" i="84"/>
  <c r="I262" i="84"/>
  <c r="H262" i="84"/>
  <c r="K261" i="84"/>
  <c r="I261" i="84"/>
  <c r="H261" i="84"/>
  <c r="L261" i="84" s="1"/>
  <c r="K260" i="84"/>
  <c r="I260" i="84"/>
  <c r="H260" i="84"/>
  <c r="K259" i="84"/>
  <c r="I259" i="84"/>
  <c r="H259" i="84"/>
  <c r="K258" i="84"/>
  <c r="L258" i="84" s="1"/>
  <c r="I258" i="84"/>
  <c r="H258" i="84"/>
  <c r="K257" i="84"/>
  <c r="I257" i="84"/>
  <c r="H257" i="84"/>
  <c r="K256" i="84"/>
  <c r="I256" i="84"/>
  <c r="M256" i="84" s="1"/>
  <c r="H256" i="84"/>
  <c r="K255" i="84"/>
  <c r="I255" i="84"/>
  <c r="H255" i="84"/>
  <c r="K254" i="84"/>
  <c r="I254" i="84"/>
  <c r="H254" i="84"/>
  <c r="L254" i="84" s="1"/>
  <c r="K253" i="84"/>
  <c r="I253" i="84"/>
  <c r="H253" i="84"/>
  <c r="K252" i="84"/>
  <c r="I252" i="84"/>
  <c r="H252" i="84"/>
  <c r="K251" i="84"/>
  <c r="I251" i="84"/>
  <c r="H251" i="84"/>
  <c r="K250" i="84"/>
  <c r="M250" i="84" s="1"/>
  <c r="I250" i="84"/>
  <c r="H250" i="84"/>
  <c r="K249" i="84"/>
  <c r="M249" i="84" s="1"/>
  <c r="I249" i="84"/>
  <c r="H249" i="84"/>
  <c r="K248" i="84"/>
  <c r="I248" i="84"/>
  <c r="M248" i="84" s="1"/>
  <c r="H248" i="84"/>
  <c r="K247" i="84"/>
  <c r="I247" i="84"/>
  <c r="H247" i="84"/>
  <c r="K246" i="84"/>
  <c r="I246" i="84"/>
  <c r="H246" i="84"/>
  <c r="K245" i="84"/>
  <c r="L245" i="84" s="1"/>
  <c r="I245" i="84"/>
  <c r="H245" i="84"/>
  <c r="K244" i="84"/>
  <c r="I244" i="84"/>
  <c r="H244" i="84"/>
  <c r="K243" i="84"/>
  <c r="I243" i="84"/>
  <c r="H243" i="84"/>
  <c r="K242" i="84"/>
  <c r="I242" i="84"/>
  <c r="M242" i="84" s="1"/>
  <c r="H242" i="84"/>
  <c r="K241" i="84"/>
  <c r="M241" i="84" s="1"/>
  <c r="I241" i="84"/>
  <c r="H241" i="84"/>
  <c r="K240" i="84"/>
  <c r="I240" i="84"/>
  <c r="M240" i="84" s="1"/>
  <c r="H240" i="84"/>
  <c r="K239" i="84"/>
  <c r="I239" i="84"/>
  <c r="H239" i="84"/>
  <c r="K238" i="84"/>
  <c r="I238" i="84"/>
  <c r="H238" i="84"/>
  <c r="K237" i="84"/>
  <c r="M237" i="84" s="1"/>
  <c r="I237" i="84"/>
  <c r="H237" i="84"/>
  <c r="K236" i="84"/>
  <c r="I236" i="84"/>
  <c r="H236" i="84"/>
  <c r="K235" i="84"/>
  <c r="I235" i="84"/>
  <c r="H235" i="84"/>
  <c r="K234" i="84"/>
  <c r="I234" i="84"/>
  <c r="M234" i="84" s="1"/>
  <c r="H234" i="84"/>
  <c r="K233" i="84"/>
  <c r="I233" i="84"/>
  <c r="H233" i="84"/>
  <c r="K232" i="84"/>
  <c r="I232" i="84"/>
  <c r="H232" i="84"/>
  <c r="K231" i="84"/>
  <c r="L231" i="84" s="1"/>
  <c r="I231" i="84"/>
  <c r="M231" i="84" s="1"/>
  <c r="H231" i="84"/>
  <c r="K230" i="84"/>
  <c r="I230" i="84"/>
  <c r="H230" i="84"/>
  <c r="K229" i="84"/>
  <c r="I229" i="84"/>
  <c r="H229" i="84"/>
  <c r="K228" i="84"/>
  <c r="M228" i="84" s="1"/>
  <c r="I228" i="84"/>
  <c r="H228" i="84"/>
  <c r="K227" i="84"/>
  <c r="I227" i="84"/>
  <c r="H227" i="84"/>
  <c r="K226" i="84"/>
  <c r="I226" i="84"/>
  <c r="H226" i="84"/>
  <c r="K225" i="84"/>
  <c r="I225" i="84"/>
  <c r="H225" i="84"/>
  <c r="K224" i="84"/>
  <c r="L224" i="84" s="1"/>
  <c r="I224" i="84"/>
  <c r="H224" i="84"/>
  <c r="K223" i="84"/>
  <c r="L223" i="84" s="1"/>
  <c r="I223" i="84"/>
  <c r="H223" i="84"/>
  <c r="K222" i="84"/>
  <c r="I222" i="84"/>
  <c r="H222" i="84"/>
  <c r="K221" i="84"/>
  <c r="I221" i="84"/>
  <c r="H221" i="84"/>
  <c r="K220" i="84"/>
  <c r="I220" i="84"/>
  <c r="H220" i="84"/>
  <c r="K219" i="84"/>
  <c r="I219" i="84"/>
  <c r="H219" i="84"/>
  <c r="K218" i="84"/>
  <c r="I218" i="84"/>
  <c r="H218" i="84"/>
  <c r="K217" i="84"/>
  <c r="I217" i="84"/>
  <c r="H217" i="84"/>
  <c r="K216" i="84"/>
  <c r="I216" i="84"/>
  <c r="H216" i="84"/>
  <c r="K215" i="84"/>
  <c r="I215" i="84"/>
  <c r="H215" i="84"/>
  <c r="K214" i="84"/>
  <c r="I214" i="84"/>
  <c r="H214" i="84"/>
  <c r="K213" i="84"/>
  <c r="I213" i="84"/>
  <c r="H213" i="84"/>
  <c r="K212" i="84"/>
  <c r="I212" i="84"/>
  <c r="H212" i="84"/>
  <c r="K211" i="84"/>
  <c r="I211" i="84"/>
  <c r="H211" i="84"/>
  <c r="K210" i="84"/>
  <c r="I210" i="84"/>
  <c r="H210" i="84"/>
  <c r="K209" i="84"/>
  <c r="I209" i="84"/>
  <c r="H209" i="84"/>
  <c r="K208" i="84"/>
  <c r="M208" i="84" s="1"/>
  <c r="I208" i="84"/>
  <c r="H208" i="84"/>
  <c r="K207" i="84"/>
  <c r="M207" i="84" s="1"/>
  <c r="I207" i="84"/>
  <c r="H207" i="84"/>
  <c r="K206" i="84"/>
  <c r="I206" i="84"/>
  <c r="H206" i="84"/>
  <c r="K205" i="84"/>
  <c r="M205" i="84" s="1"/>
  <c r="I205" i="84"/>
  <c r="H205" i="84"/>
  <c r="K204" i="84"/>
  <c r="I204" i="84"/>
  <c r="H204" i="84"/>
  <c r="K203" i="84"/>
  <c r="I203" i="84"/>
  <c r="H203" i="84"/>
  <c r="K202" i="84"/>
  <c r="M202" i="84" s="1"/>
  <c r="I202" i="84"/>
  <c r="H202" i="84"/>
  <c r="K201" i="84"/>
  <c r="M201" i="84" s="1"/>
  <c r="I201" i="84"/>
  <c r="H201" i="84"/>
  <c r="K200" i="84"/>
  <c r="I200" i="84"/>
  <c r="H200" i="84"/>
  <c r="K199" i="84"/>
  <c r="I199" i="84"/>
  <c r="M199" i="84" s="1"/>
  <c r="H199" i="84"/>
  <c r="K198" i="84"/>
  <c r="I198" i="84"/>
  <c r="H198" i="84"/>
  <c r="L198" i="84" s="1"/>
  <c r="K197" i="84"/>
  <c r="I197" i="84"/>
  <c r="H197" i="84"/>
  <c r="K196" i="84"/>
  <c r="I196" i="84"/>
  <c r="H196" i="84"/>
  <c r="K195" i="84"/>
  <c r="I195" i="84"/>
  <c r="H195" i="84"/>
  <c r="K194" i="84"/>
  <c r="I194" i="84"/>
  <c r="M194" i="84" s="1"/>
  <c r="H194" i="84"/>
  <c r="K193" i="84"/>
  <c r="I193" i="84"/>
  <c r="H193" i="84"/>
  <c r="K192" i="84"/>
  <c r="I192" i="84"/>
  <c r="H192" i="84"/>
  <c r="K191" i="84"/>
  <c r="I191" i="84"/>
  <c r="H191" i="84"/>
  <c r="K190" i="84"/>
  <c r="I190" i="84"/>
  <c r="H190" i="84"/>
  <c r="K189" i="84"/>
  <c r="I189" i="84"/>
  <c r="H189" i="84"/>
  <c r="K188" i="84"/>
  <c r="I188" i="84"/>
  <c r="H188" i="84"/>
  <c r="K187" i="84"/>
  <c r="M187" i="84" s="1"/>
  <c r="I187" i="84"/>
  <c r="H187" i="84"/>
  <c r="K186" i="84"/>
  <c r="I186" i="84"/>
  <c r="H186" i="84"/>
  <c r="K185" i="84"/>
  <c r="I185" i="84"/>
  <c r="H185" i="84"/>
  <c r="K184" i="84"/>
  <c r="I184" i="84"/>
  <c r="H184" i="84"/>
  <c r="K183" i="84"/>
  <c r="I183" i="84"/>
  <c r="H183" i="84"/>
  <c r="K182" i="84"/>
  <c r="M182" i="84" s="1"/>
  <c r="I182" i="84"/>
  <c r="H182" i="84"/>
  <c r="K181" i="84"/>
  <c r="I181" i="84"/>
  <c r="H181" i="84"/>
  <c r="K180" i="84"/>
  <c r="I180" i="84"/>
  <c r="H180" i="84"/>
  <c r="K179" i="84"/>
  <c r="I179" i="84"/>
  <c r="H179" i="84"/>
  <c r="K178" i="84"/>
  <c r="I178" i="84"/>
  <c r="H178" i="84"/>
  <c r="K177" i="84"/>
  <c r="I177" i="84"/>
  <c r="H177" i="84"/>
  <c r="K176" i="84"/>
  <c r="I176" i="84"/>
  <c r="H176" i="84"/>
  <c r="K175" i="84"/>
  <c r="I175" i="84"/>
  <c r="H175" i="84"/>
  <c r="K174" i="84"/>
  <c r="L174" i="84" s="1"/>
  <c r="I174" i="84"/>
  <c r="H174" i="84"/>
  <c r="K173" i="84"/>
  <c r="I173" i="84"/>
  <c r="H173" i="84"/>
  <c r="K172" i="84"/>
  <c r="I172" i="84"/>
  <c r="H172" i="84"/>
  <c r="K171" i="84"/>
  <c r="M171" i="84" s="1"/>
  <c r="I171" i="84"/>
  <c r="H171" i="84"/>
  <c r="K170" i="84"/>
  <c r="I170" i="84"/>
  <c r="H170" i="84"/>
  <c r="K169" i="84"/>
  <c r="I169" i="84"/>
  <c r="H169" i="84"/>
  <c r="K168" i="84"/>
  <c r="I168" i="84"/>
  <c r="H168" i="84"/>
  <c r="K167" i="84"/>
  <c r="L167" i="84" s="1"/>
  <c r="I167" i="84"/>
  <c r="H167" i="84"/>
  <c r="K166" i="84"/>
  <c r="I166" i="84"/>
  <c r="H166" i="84"/>
  <c r="L166" i="84" s="1"/>
  <c r="K165" i="84"/>
  <c r="M165" i="84" s="1"/>
  <c r="I165" i="84"/>
  <c r="H165" i="84"/>
  <c r="K164" i="84"/>
  <c r="I164" i="84"/>
  <c r="H164" i="84"/>
  <c r="K163" i="84"/>
  <c r="I163" i="84"/>
  <c r="H163" i="84"/>
  <c r="K162" i="84"/>
  <c r="I162" i="84"/>
  <c r="H162" i="84"/>
  <c r="K161" i="84"/>
  <c r="I161" i="84"/>
  <c r="H161" i="84"/>
  <c r="K160" i="84"/>
  <c r="I160" i="84"/>
  <c r="H160" i="84"/>
  <c r="K159" i="84"/>
  <c r="I159" i="84"/>
  <c r="H159" i="84"/>
  <c r="K158" i="84"/>
  <c r="I158" i="84"/>
  <c r="H158" i="84"/>
  <c r="M157" i="84"/>
  <c r="K157" i="84"/>
  <c r="I157" i="84"/>
  <c r="H157" i="84"/>
  <c r="L157" i="84" s="1"/>
  <c r="K156" i="84"/>
  <c r="I156" i="84"/>
  <c r="H156" i="84"/>
  <c r="K155" i="84"/>
  <c r="I155" i="84"/>
  <c r="H155" i="84"/>
  <c r="K154" i="84"/>
  <c r="I154" i="84"/>
  <c r="H154" i="84"/>
  <c r="K153" i="84"/>
  <c r="I153" i="84"/>
  <c r="H153" i="84"/>
  <c r="K152" i="84"/>
  <c r="M152" i="84" s="1"/>
  <c r="I152" i="84"/>
  <c r="H152" i="84"/>
  <c r="K151" i="84"/>
  <c r="M151" i="84" s="1"/>
  <c r="I151" i="84"/>
  <c r="H151" i="84"/>
  <c r="K150" i="84"/>
  <c r="I150" i="84"/>
  <c r="H150" i="84"/>
  <c r="K149" i="84"/>
  <c r="I149" i="84"/>
  <c r="H149" i="84"/>
  <c r="K148" i="84"/>
  <c r="I148" i="84"/>
  <c r="H148" i="84"/>
  <c r="K147" i="84"/>
  <c r="I147" i="84"/>
  <c r="H147" i="84"/>
  <c r="K146" i="84"/>
  <c r="M146" i="84" s="1"/>
  <c r="I146" i="84"/>
  <c r="H146" i="84"/>
  <c r="K145" i="84"/>
  <c r="I145" i="84"/>
  <c r="H145" i="84"/>
  <c r="K144" i="84"/>
  <c r="I144" i="84"/>
  <c r="H144" i="84"/>
  <c r="K143" i="84"/>
  <c r="I143" i="84"/>
  <c r="H143" i="84"/>
  <c r="K142" i="84"/>
  <c r="I142" i="84"/>
  <c r="H142" i="84"/>
  <c r="K141" i="84"/>
  <c r="I141" i="84"/>
  <c r="H141" i="84"/>
  <c r="K140" i="84"/>
  <c r="I140" i="84"/>
  <c r="H140" i="84"/>
  <c r="K139" i="84"/>
  <c r="I139" i="84"/>
  <c r="H139" i="84"/>
  <c r="K138" i="84"/>
  <c r="L138" i="84" s="1"/>
  <c r="I138" i="84"/>
  <c r="H138" i="84"/>
  <c r="K137" i="84"/>
  <c r="I137" i="84"/>
  <c r="H137" i="84"/>
  <c r="K136" i="84"/>
  <c r="I136" i="84"/>
  <c r="H136" i="84"/>
  <c r="K135" i="84"/>
  <c r="M135" i="84" s="1"/>
  <c r="I135" i="84"/>
  <c r="H135" i="84"/>
  <c r="K134" i="84"/>
  <c r="I134" i="84"/>
  <c r="H134" i="84"/>
  <c r="K133" i="84"/>
  <c r="I133" i="84"/>
  <c r="H133" i="84"/>
  <c r="K132" i="84"/>
  <c r="I132" i="84"/>
  <c r="H132" i="84"/>
  <c r="K131" i="84"/>
  <c r="I131" i="84"/>
  <c r="H131" i="84"/>
  <c r="K130" i="84"/>
  <c r="L130" i="84" s="1"/>
  <c r="I130" i="84"/>
  <c r="H130" i="84"/>
  <c r="K129" i="84"/>
  <c r="L129" i="84" s="1"/>
  <c r="I129" i="84"/>
  <c r="H129" i="84"/>
  <c r="K128" i="84"/>
  <c r="I128" i="84"/>
  <c r="H128" i="84"/>
  <c r="K127" i="84"/>
  <c r="I127" i="84"/>
  <c r="M127" i="84" s="1"/>
  <c r="H127" i="84"/>
  <c r="K126" i="84"/>
  <c r="L126" i="84" s="1"/>
  <c r="I126" i="84"/>
  <c r="H126" i="84"/>
  <c r="K125" i="84"/>
  <c r="I125" i="84"/>
  <c r="H125" i="84"/>
  <c r="K124" i="84"/>
  <c r="I124" i="84"/>
  <c r="H124" i="84"/>
  <c r="K123" i="84"/>
  <c r="I123" i="84"/>
  <c r="H123" i="84"/>
  <c r="K122" i="84"/>
  <c r="I122" i="84"/>
  <c r="H122" i="84"/>
  <c r="K121" i="84"/>
  <c r="M121" i="84" s="1"/>
  <c r="I121" i="84"/>
  <c r="H121" i="84"/>
  <c r="K120" i="84"/>
  <c r="I120" i="84"/>
  <c r="H120" i="84"/>
  <c r="L120" i="84" s="1"/>
  <c r="K119" i="84"/>
  <c r="I119" i="84"/>
  <c r="H119" i="84"/>
  <c r="K118" i="84"/>
  <c r="M118" i="84" s="1"/>
  <c r="I118" i="84"/>
  <c r="H118" i="84"/>
  <c r="K117" i="84"/>
  <c r="I117" i="84"/>
  <c r="H117" i="84"/>
  <c r="K116" i="84"/>
  <c r="M116" i="84" s="1"/>
  <c r="I116" i="84"/>
  <c r="H116" i="84"/>
  <c r="K115" i="84"/>
  <c r="I115" i="84"/>
  <c r="H115" i="84"/>
  <c r="K114" i="84"/>
  <c r="I114" i="84"/>
  <c r="H114" i="84"/>
  <c r="K113" i="84"/>
  <c r="M113" i="84" s="1"/>
  <c r="I113" i="84"/>
  <c r="H113" i="84"/>
  <c r="K112" i="84"/>
  <c r="I112" i="84"/>
  <c r="H112" i="84"/>
  <c r="K111" i="84"/>
  <c r="M111" i="84" s="1"/>
  <c r="I111" i="84"/>
  <c r="H111" i="84"/>
  <c r="K110" i="84"/>
  <c r="I110" i="84"/>
  <c r="H110" i="84"/>
  <c r="K109" i="84"/>
  <c r="I109" i="84"/>
  <c r="M109" i="84" s="1"/>
  <c r="H109" i="84"/>
  <c r="K108" i="84"/>
  <c r="I108" i="84"/>
  <c r="H108" i="84"/>
  <c r="K107" i="84"/>
  <c r="I107" i="84"/>
  <c r="H107" i="84"/>
  <c r="K106" i="84"/>
  <c r="I106" i="84"/>
  <c r="H106" i="84"/>
  <c r="K105" i="84"/>
  <c r="I105" i="84"/>
  <c r="H105" i="84"/>
  <c r="K104" i="84"/>
  <c r="I104" i="84"/>
  <c r="H104" i="84"/>
  <c r="K103" i="84"/>
  <c r="I103" i="84"/>
  <c r="M103" i="84" s="1"/>
  <c r="H103" i="84"/>
  <c r="L103" i="84" s="1"/>
  <c r="K102" i="84"/>
  <c r="I102" i="84"/>
  <c r="H102" i="84"/>
  <c r="L102" i="84" s="1"/>
  <c r="K101" i="84"/>
  <c r="I101" i="84"/>
  <c r="H101" i="84"/>
  <c r="K100" i="84"/>
  <c r="I100" i="84"/>
  <c r="H100" i="84"/>
  <c r="K99" i="84"/>
  <c r="I99" i="84"/>
  <c r="H99" i="84"/>
  <c r="L99" i="84" s="1"/>
  <c r="K98" i="84"/>
  <c r="I98" i="84"/>
  <c r="H98" i="84"/>
  <c r="L98" i="84" s="1"/>
  <c r="K97" i="84"/>
  <c r="I97" i="84"/>
  <c r="M97" i="84" s="1"/>
  <c r="H97" i="84"/>
  <c r="L97" i="84" s="1"/>
  <c r="K96" i="84"/>
  <c r="M96" i="84" s="1"/>
  <c r="I96" i="84"/>
  <c r="H96" i="84"/>
  <c r="K95" i="84"/>
  <c r="I95" i="84"/>
  <c r="H95" i="84"/>
  <c r="K94" i="84"/>
  <c r="I94" i="84"/>
  <c r="H94" i="84"/>
  <c r="K93" i="84"/>
  <c r="I93" i="84"/>
  <c r="H93" i="84"/>
  <c r="K92" i="84"/>
  <c r="I92" i="84"/>
  <c r="H92" i="84"/>
  <c r="K91" i="84"/>
  <c r="I91" i="84"/>
  <c r="H91" i="84"/>
  <c r="K90" i="84"/>
  <c r="I90" i="84"/>
  <c r="H90" i="84"/>
  <c r="K89" i="84"/>
  <c r="M89" i="84" s="1"/>
  <c r="I89" i="84"/>
  <c r="H89" i="84"/>
  <c r="K88" i="84"/>
  <c r="I88" i="84"/>
  <c r="H88" i="84"/>
  <c r="L88" i="84" s="1"/>
  <c r="K87" i="84"/>
  <c r="I87" i="84"/>
  <c r="H87" i="84"/>
  <c r="K86" i="84"/>
  <c r="I86" i="84"/>
  <c r="H86" i="84"/>
  <c r="K85" i="84"/>
  <c r="I85" i="84"/>
  <c r="H85" i="84"/>
  <c r="K84" i="84"/>
  <c r="I84" i="84"/>
  <c r="H84" i="84"/>
  <c r="K83" i="84"/>
  <c r="I83" i="84"/>
  <c r="H83" i="84"/>
  <c r="K82" i="84"/>
  <c r="I82" i="84"/>
  <c r="H82" i="84"/>
  <c r="K81" i="84"/>
  <c r="I81" i="84"/>
  <c r="H81" i="84"/>
  <c r="K80" i="84"/>
  <c r="L80" i="84" s="1"/>
  <c r="I80" i="84"/>
  <c r="H80" i="84"/>
  <c r="K79" i="84"/>
  <c r="I79" i="84"/>
  <c r="H79" i="84"/>
  <c r="K78" i="84"/>
  <c r="I78" i="84"/>
  <c r="H78" i="84"/>
  <c r="K77" i="84"/>
  <c r="I77" i="84"/>
  <c r="H77" i="84"/>
  <c r="L77" i="84" s="1"/>
  <c r="K76" i="84"/>
  <c r="I76" i="84"/>
  <c r="H76" i="84"/>
  <c r="K75" i="84"/>
  <c r="I75" i="84"/>
  <c r="H75" i="84"/>
  <c r="K74" i="84"/>
  <c r="I74" i="84"/>
  <c r="H74" i="84"/>
  <c r="K73" i="84"/>
  <c r="I73" i="84"/>
  <c r="H73" i="84"/>
  <c r="K72" i="84"/>
  <c r="I72" i="84"/>
  <c r="H72" i="84"/>
  <c r="K71" i="84"/>
  <c r="M71" i="84" s="1"/>
  <c r="I71" i="84"/>
  <c r="H71" i="84"/>
  <c r="K70" i="84"/>
  <c r="I70" i="84"/>
  <c r="H70" i="84"/>
  <c r="L70" i="84" s="1"/>
  <c r="K69" i="84"/>
  <c r="L69" i="84" s="1"/>
  <c r="I69" i="84"/>
  <c r="H69" i="84"/>
  <c r="K68" i="84"/>
  <c r="I68" i="84"/>
  <c r="H68" i="84"/>
  <c r="K67" i="84"/>
  <c r="I67" i="84"/>
  <c r="H67" i="84"/>
  <c r="L66" i="84"/>
  <c r="K66" i="84"/>
  <c r="I66" i="84"/>
  <c r="H66" i="84"/>
  <c r="K65" i="84"/>
  <c r="I65" i="84"/>
  <c r="H65" i="84"/>
  <c r="K64" i="84"/>
  <c r="I64" i="84"/>
  <c r="H64" i="84"/>
  <c r="K63" i="84"/>
  <c r="I63" i="84"/>
  <c r="H63" i="84"/>
  <c r="L63" i="84" s="1"/>
  <c r="K62" i="84"/>
  <c r="I62" i="84"/>
  <c r="H62" i="84"/>
  <c r="K61" i="84"/>
  <c r="M61" i="84" s="1"/>
  <c r="I61" i="84"/>
  <c r="H61" i="84"/>
  <c r="K60" i="84"/>
  <c r="I60" i="84"/>
  <c r="H60" i="84"/>
  <c r="K59" i="84"/>
  <c r="I59" i="84"/>
  <c r="H59" i="84"/>
  <c r="K58" i="84"/>
  <c r="I58" i="84"/>
  <c r="H58" i="84"/>
  <c r="K57" i="84"/>
  <c r="I57" i="84"/>
  <c r="H57" i="84"/>
  <c r="K56" i="84"/>
  <c r="I56" i="84"/>
  <c r="H56" i="84"/>
  <c r="L56" i="84" s="1"/>
  <c r="K55" i="84"/>
  <c r="I55" i="84"/>
  <c r="H55" i="84"/>
  <c r="K54" i="84"/>
  <c r="I54" i="84"/>
  <c r="H54" i="84"/>
  <c r="K53" i="84"/>
  <c r="I53" i="84"/>
  <c r="H53" i="84"/>
  <c r="K52" i="84"/>
  <c r="I52" i="84"/>
  <c r="H52" i="84"/>
  <c r="K51" i="84"/>
  <c r="I51" i="84"/>
  <c r="H51" i="84"/>
  <c r="K50" i="84"/>
  <c r="I50" i="84"/>
  <c r="H50" i="84"/>
  <c r="K49" i="84"/>
  <c r="I49" i="84"/>
  <c r="H49" i="84"/>
  <c r="K48" i="84"/>
  <c r="I48" i="84"/>
  <c r="M48" i="84" s="1"/>
  <c r="H48" i="84"/>
  <c r="K47" i="84"/>
  <c r="M47" i="84" s="1"/>
  <c r="I47" i="84"/>
  <c r="H47" i="84"/>
  <c r="K46" i="84"/>
  <c r="L46" i="84" s="1"/>
  <c r="I46" i="84"/>
  <c r="H46" i="84"/>
  <c r="K45" i="84"/>
  <c r="M45" i="84" s="1"/>
  <c r="I45" i="84"/>
  <c r="H45" i="84"/>
  <c r="K44" i="84"/>
  <c r="I44" i="84"/>
  <c r="H44" i="84"/>
  <c r="K43" i="84"/>
  <c r="I43" i="84"/>
  <c r="H43" i="84"/>
  <c r="K42" i="84"/>
  <c r="I42" i="84"/>
  <c r="H42" i="84"/>
  <c r="K41" i="84"/>
  <c r="I41" i="84"/>
  <c r="H41" i="84"/>
  <c r="K40" i="84"/>
  <c r="I40" i="84"/>
  <c r="H40" i="84"/>
  <c r="K39" i="84"/>
  <c r="I39" i="84"/>
  <c r="H39" i="84"/>
  <c r="K38" i="84"/>
  <c r="I38" i="84"/>
  <c r="H38" i="84"/>
  <c r="L37" i="84"/>
  <c r="K37" i="84"/>
  <c r="I37" i="84"/>
  <c r="H37" i="84"/>
  <c r="K36" i="84"/>
  <c r="L36" i="84" s="1"/>
  <c r="I36" i="84"/>
  <c r="H36" i="84"/>
  <c r="K35" i="84"/>
  <c r="I35" i="84"/>
  <c r="H35" i="84"/>
  <c r="L35" i="84" s="1"/>
  <c r="K34" i="84"/>
  <c r="I34" i="84"/>
  <c r="H34" i="84"/>
  <c r="K33" i="84"/>
  <c r="I33" i="84"/>
  <c r="H33" i="84"/>
  <c r="K32" i="84"/>
  <c r="I32" i="84"/>
  <c r="H32" i="84"/>
  <c r="K31" i="84"/>
  <c r="L31" i="84" s="1"/>
  <c r="I31" i="84"/>
  <c r="H31" i="84"/>
  <c r="K30" i="84"/>
  <c r="I30" i="84"/>
  <c r="H30" i="84"/>
  <c r="K29" i="84"/>
  <c r="I29" i="84"/>
  <c r="H29" i="84"/>
  <c r="K28" i="84"/>
  <c r="I28" i="84"/>
  <c r="H28" i="84"/>
  <c r="K27" i="84"/>
  <c r="I27" i="84"/>
  <c r="H27" i="84"/>
  <c r="K26" i="84"/>
  <c r="I26" i="84"/>
  <c r="H26" i="84"/>
  <c r="K25" i="84"/>
  <c r="I25" i="84"/>
  <c r="H25" i="84"/>
  <c r="K24" i="84"/>
  <c r="M24" i="84" s="1"/>
  <c r="I24" i="84"/>
  <c r="H24" i="84"/>
  <c r="K23" i="84"/>
  <c r="I23" i="84"/>
  <c r="H23" i="84"/>
  <c r="K22" i="84"/>
  <c r="I22" i="84"/>
  <c r="H22" i="84"/>
  <c r="K21" i="84"/>
  <c r="I21" i="84"/>
  <c r="H21" i="84"/>
  <c r="K20" i="84"/>
  <c r="I20" i="84"/>
  <c r="M20" i="84" s="1"/>
  <c r="H20" i="84"/>
  <c r="L20" i="84" s="1"/>
  <c r="K19" i="84"/>
  <c r="M19" i="84" s="1"/>
  <c r="I19" i="84"/>
  <c r="H19" i="84"/>
  <c r="K18" i="84"/>
  <c r="I18" i="84"/>
  <c r="H18" i="84"/>
  <c r="K17" i="84"/>
  <c r="I17" i="84"/>
  <c r="H17" i="84"/>
  <c r="K16" i="84"/>
  <c r="I16" i="84"/>
  <c r="M16" i="84" s="1"/>
  <c r="H16" i="84"/>
  <c r="K15" i="84"/>
  <c r="I15" i="84"/>
  <c r="H15" i="84"/>
  <c r="K14" i="84"/>
  <c r="I14" i="84"/>
  <c r="H14" i="84"/>
  <c r="K13" i="84"/>
  <c r="I13" i="84"/>
  <c r="H13" i="84"/>
  <c r="K12" i="84"/>
  <c r="I12" i="84"/>
  <c r="H12" i="84"/>
  <c r="K11" i="84"/>
  <c r="I11" i="84"/>
  <c r="H11" i="84"/>
  <c r="K10" i="84"/>
  <c r="I10" i="84"/>
  <c r="H10" i="84"/>
  <c r="K9" i="84"/>
  <c r="M9" i="84" s="1"/>
  <c r="I9" i="84"/>
  <c r="H9" i="84"/>
  <c r="K8" i="84"/>
  <c r="I8" i="84"/>
  <c r="H8" i="84"/>
  <c r="L8" i="84" s="1"/>
  <c r="K7" i="84"/>
  <c r="I7" i="84"/>
  <c r="H7" i="84"/>
  <c r="K6" i="84"/>
  <c r="I6" i="84"/>
  <c r="H6" i="84"/>
  <c r="K5" i="84"/>
  <c r="I5" i="84"/>
  <c r="H5" i="84"/>
  <c r="K4" i="84"/>
  <c r="L4" i="84" s="1"/>
  <c r="I4" i="84"/>
  <c r="H4" i="84"/>
  <c r="K3" i="84"/>
  <c r="I3" i="84"/>
  <c r="H3" i="84"/>
  <c r="J1" i="84"/>
  <c r="L206" i="84" l="1"/>
  <c r="L874" i="84"/>
  <c r="M50" i="84"/>
  <c r="M102" i="84"/>
  <c r="M123" i="84"/>
  <c r="L197" i="84"/>
  <c r="M300" i="84"/>
  <c r="M330" i="84"/>
  <c r="M351" i="84"/>
  <c r="L593" i="84"/>
  <c r="L645" i="84"/>
  <c r="M833" i="84"/>
  <c r="M895" i="84"/>
  <c r="L1084" i="84"/>
  <c r="M1115" i="84"/>
  <c r="L1147" i="84"/>
  <c r="M1230" i="84"/>
  <c r="L1272" i="84"/>
  <c r="L1335" i="84"/>
  <c r="L1345" i="84"/>
  <c r="L1377" i="84"/>
  <c r="M1473" i="84"/>
  <c r="L1514" i="84"/>
  <c r="M1546" i="84"/>
  <c r="L1567" i="84"/>
  <c r="L446" i="84"/>
  <c r="M593" i="84"/>
  <c r="L1000" i="84"/>
  <c r="L1021" i="84"/>
  <c r="M1621" i="84"/>
  <c r="M749" i="84"/>
  <c r="M760" i="84"/>
  <c r="M813" i="84"/>
  <c r="M844" i="84"/>
  <c r="M875" i="84"/>
  <c r="L498" i="84"/>
  <c r="M93" i="84"/>
  <c r="M145" i="84"/>
  <c r="M176" i="84"/>
  <c r="L352" i="84"/>
  <c r="L373" i="84"/>
  <c r="M426" i="84"/>
  <c r="L813" i="84"/>
  <c r="L906" i="84"/>
  <c r="M1032" i="84"/>
  <c r="M1053" i="84"/>
  <c r="M1189" i="84"/>
  <c r="M1231" i="84"/>
  <c r="M1252" i="84"/>
  <c r="M1273" i="84"/>
  <c r="M1442" i="84"/>
  <c r="L1568" i="84"/>
  <c r="M143" i="84"/>
  <c r="L613" i="84"/>
  <c r="L718" i="84"/>
  <c r="M855" i="84"/>
  <c r="M917" i="84"/>
  <c r="L1096" i="84"/>
  <c r="L1149" i="84"/>
  <c r="M1326" i="84"/>
  <c r="M1400" i="84"/>
  <c r="L1485" i="84"/>
  <c r="M1505" i="84"/>
  <c r="L1516" i="84"/>
  <c r="L1569" i="84"/>
  <c r="L104" i="84"/>
  <c r="L114" i="84"/>
  <c r="M156" i="84"/>
  <c r="L230" i="84"/>
  <c r="M342" i="84"/>
  <c r="M573" i="84"/>
  <c r="M636" i="84"/>
  <c r="M709" i="84"/>
  <c r="M718" i="84"/>
  <c r="M771" i="84"/>
  <c r="L793" i="84"/>
  <c r="L825" i="84"/>
  <c r="M876" i="84"/>
  <c r="L897" i="84"/>
  <c r="L917" i="84"/>
  <c r="M928" i="84"/>
  <c r="M970" i="84"/>
  <c r="L1075" i="84"/>
  <c r="L1326" i="84"/>
  <c r="L1358" i="84"/>
  <c r="L1432" i="84"/>
  <c r="L1464" i="84"/>
  <c r="L782" i="84"/>
  <c r="L814" i="84"/>
  <c r="L1243" i="84"/>
  <c r="L1264" i="84"/>
  <c r="M1411" i="84"/>
  <c r="M1475" i="84"/>
  <c r="M1485" i="84"/>
  <c r="L1548" i="84"/>
  <c r="M894" i="84"/>
  <c r="M52" i="84"/>
  <c r="L95" i="84"/>
  <c r="M188" i="84"/>
  <c r="M302" i="84"/>
  <c r="M385" i="84"/>
  <c r="M448" i="84"/>
  <c r="M469" i="84"/>
  <c r="M521" i="84"/>
  <c r="L585" i="84"/>
  <c r="L908" i="84"/>
  <c r="M939" i="84"/>
  <c r="L1034" i="84"/>
  <c r="L1107" i="84"/>
  <c r="M1128" i="84"/>
  <c r="M1222" i="84"/>
  <c r="M1264" i="84"/>
  <c r="L1285" i="84"/>
  <c r="M1506" i="84"/>
  <c r="L1527" i="84"/>
  <c r="M716" i="84"/>
  <c r="L84" i="84"/>
  <c r="L302" i="84"/>
  <c r="L322" i="84"/>
  <c r="L343" i="84"/>
  <c r="L470" i="84"/>
  <c r="M480" i="84"/>
  <c r="M585" i="84"/>
  <c r="M929" i="84"/>
  <c r="M1013" i="84"/>
  <c r="M1087" i="84"/>
  <c r="L1181" i="84"/>
  <c r="L168" i="84"/>
  <c r="L720" i="84"/>
  <c r="M1602" i="84"/>
  <c r="M91" i="84"/>
  <c r="M11" i="84"/>
  <c r="M32" i="84"/>
  <c r="M137" i="84"/>
  <c r="M210" i="84"/>
  <c r="L355" i="84"/>
  <c r="L397" i="84"/>
  <c r="M460" i="84"/>
  <c r="M481" i="84"/>
  <c r="M522" i="84"/>
  <c r="M648" i="84"/>
  <c r="L741" i="84"/>
  <c r="M773" i="84"/>
  <c r="L816" i="84"/>
  <c r="L847" i="84"/>
  <c r="M867" i="84"/>
  <c r="L930" i="84"/>
  <c r="M1003" i="84"/>
  <c r="M1024" i="84"/>
  <c r="M1045" i="84"/>
  <c r="M1391" i="84"/>
  <c r="M1423" i="84"/>
  <c r="M1486" i="84"/>
  <c r="M737" i="84"/>
  <c r="L1244" i="84"/>
  <c r="M314" i="84"/>
  <c r="M334" i="84"/>
  <c r="M355" i="84"/>
  <c r="M376" i="84"/>
  <c r="M565" i="84"/>
  <c r="M731" i="84"/>
  <c r="M837" i="84"/>
  <c r="L1192" i="84"/>
  <c r="L1413" i="84"/>
  <c r="L1445" i="84"/>
  <c r="L33" i="84"/>
  <c r="L408" i="84"/>
  <c r="M471" i="84"/>
  <c r="M492" i="84"/>
  <c r="M523" i="84"/>
  <c r="M628" i="84"/>
  <c r="M649" i="84"/>
  <c r="L659" i="84"/>
  <c r="L795" i="84"/>
  <c r="M858" i="84"/>
  <c r="L962" i="84"/>
  <c r="M1109" i="84"/>
  <c r="L1203" i="84"/>
  <c r="L1224" i="84"/>
  <c r="M602" i="84"/>
  <c r="M654" i="84"/>
  <c r="M962" i="84"/>
  <c r="M445" i="84"/>
  <c r="M623" i="84"/>
  <c r="L1198" i="84"/>
  <c r="L18" i="84"/>
  <c r="M149" i="84"/>
  <c r="L159" i="84"/>
  <c r="L305" i="84"/>
  <c r="L315" i="84"/>
  <c r="M335" i="84"/>
  <c r="M356" i="84"/>
  <c r="M513" i="84"/>
  <c r="L556" i="84"/>
  <c r="M608" i="84"/>
  <c r="M732" i="84"/>
  <c r="M817" i="84"/>
  <c r="M848" i="84"/>
  <c r="L910" i="84"/>
  <c r="M1036" i="84"/>
  <c r="L1089" i="84"/>
  <c r="L1100" i="84"/>
  <c r="M1162" i="84"/>
  <c r="M1235" i="84"/>
  <c r="L1256" i="84"/>
  <c r="M1350" i="84"/>
  <c r="M1446" i="84"/>
  <c r="M1498" i="84"/>
  <c r="L1519" i="84"/>
  <c r="L1572" i="84"/>
  <c r="L1604" i="84"/>
  <c r="M539" i="84"/>
  <c r="L957" i="84"/>
  <c r="L13" i="84"/>
  <c r="L34" i="84"/>
  <c r="M66" i="84"/>
  <c r="M107" i="84"/>
  <c r="M315" i="84"/>
  <c r="M420" i="84"/>
  <c r="M472" i="84"/>
  <c r="M556" i="84"/>
  <c r="M910" i="84"/>
  <c r="M984" i="84"/>
  <c r="L1005" i="84"/>
  <c r="M1026" i="84"/>
  <c r="L1183" i="84"/>
  <c r="M1583" i="84"/>
  <c r="L1020" i="84"/>
  <c r="M160" i="84"/>
  <c r="M244" i="84"/>
  <c r="L1209" i="84"/>
  <c r="M588" i="84"/>
  <c r="L682" i="84"/>
  <c r="M911" i="84"/>
  <c r="M1016" i="84"/>
  <c r="M1058" i="84"/>
  <c r="M1499" i="84"/>
  <c r="M1573" i="84"/>
  <c r="M1605" i="84"/>
  <c r="M1324" i="84"/>
  <c r="M456" i="84"/>
  <c r="M1031" i="84"/>
  <c r="L14" i="84"/>
  <c r="M56" i="84"/>
  <c r="M77" i="84"/>
  <c r="L161" i="84"/>
  <c r="L316" i="84"/>
  <c r="L713" i="84"/>
  <c r="M1247" i="84"/>
  <c r="M1331" i="84"/>
  <c r="L1531" i="84"/>
  <c r="L989" i="84"/>
  <c r="M148" i="84"/>
  <c r="M161" i="84"/>
  <c r="L296" i="84"/>
  <c r="M347" i="84"/>
  <c r="M463" i="84"/>
  <c r="M505" i="84"/>
  <c r="M599" i="84"/>
  <c r="L652" i="84"/>
  <c r="M829" i="84"/>
  <c r="M860" i="84"/>
  <c r="L901" i="84"/>
  <c r="L1563" i="84"/>
  <c r="M1595" i="84"/>
  <c r="M185" i="84"/>
  <c r="L787" i="84"/>
  <c r="L933" i="84"/>
  <c r="M1164" i="84"/>
  <c r="L1480" i="84"/>
  <c r="M1521" i="84"/>
  <c r="M1041" i="84"/>
  <c r="M57" i="84"/>
  <c r="L131" i="84"/>
  <c r="M266" i="84"/>
  <c r="M1154" i="84"/>
  <c r="M1206" i="84"/>
  <c r="M1227" i="84"/>
  <c r="M1290" i="84"/>
  <c r="M122" i="84"/>
  <c r="M779" i="84"/>
  <c r="M936" i="84"/>
  <c r="M196" i="84"/>
  <c r="M263" i="84"/>
  <c r="L141" i="84"/>
  <c r="L172" i="84"/>
  <c r="M297" i="84"/>
  <c r="M307" i="84"/>
  <c r="L317" i="84"/>
  <c r="M600" i="84"/>
  <c r="M621" i="84"/>
  <c r="L714" i="84"/>
  <c r="M997" i="84"/>
  <c r="M1081" i="84"/>
  <c r="L1144" i="84"/>
  <c r="M1165" i="84"/>
  <c r="M1259" i="84"/>
  <c r="L853" i="84"/>
  <c r="M106" i="84"/>
  <c r="M569" i="84"/>
  <c r="L705" i="84"/>
  <c r="M788" i="84"/>
  <c r="L1008" i="84"/>
  <c r="M1238" i="84"/>
  <c r="L1291" i="84"/>
  <c r="L133" i="84"/>
  <c r="L184" i="84"/>
  <c r="L194" i="84"/>
  <c r="M622" i="84"/>
  <c r="L1039" i="84"/>
  <c r="M1291" i="84"/>
  <c r="L1323" i="84"/>
  <c r="M1333" i="84"/>
  <c r="M1471" i="84"/>
  <c r="M1512" i="84"/>
  <c r="L1240" i="84"/>
  <c r="M893" i="84"/>
  <c r="M903" i="84"/>
  <c r="M1093" i="84"/>
  <c r="L1135" i="84"/>
  <c r="L1166" i="84"/>
  <c r="L1176" i="84"/>
  <c r="L1512" i="84"/>
  <c r="M289" i="84"/>
  <c r="L1125" i="84"/>
  <c r="M1556" i="84"/>
  <c r="L665" i="84"/>
  <c r="M27" i="84"/>
  <c r="L205" i="84"/>
  <c r="L216" i="84"/>
  <c r="M258" i="84"/>
  <c r="M278" i="84"/>
  <c r="L465" i="84"/>
  <c r="M549" i="84"/>
  <c r="M664" i="84"/>
  <c r="M1239" i="84"/>
  <c r="M1260" i="84"/>
  <c r="L1334" i="84"/>
  <c r="M1354" i="84"/>
  <c r="L1128" i="84"/>
  <c r="M1317" i="84"/>
  <c r="M1187" i="84"/>
  <c r="M597" i="84"/>
  <c r="L952" i="84"/>
  <c r="L1119" i="84"/>
  <c r="M1158" i="84"/>
  <c r="M1246" i="84"/>
  <c r="M1307" i="84"/>
  <c r="M1327" i="84"/>
  <c r="L1368" i="84"/>
  <c r="M1388" i="84"/>
  <c r="M1610" i="84"/>
  <c r="M1029" i="84"/>
  <c r="M271" i="84"/>
  <c r="M439" i="84"/>
  <c r="M655" i="84"/>
  <c r="M814" i="84"/>
  <c r="M5" i="84"/>
  <c r="L45" i="84"/>
  <c r="M115" i="84"/>
  <c r="M125" i="84"/>
  <c r="M173" i="84"/>
  <c r="M253" i="84"/>
  <c r="L329" i="84"/>
  <c r="M400" i="84"/>
  <c r="M449" i="84"/>
  <c r="L568" i="84"/>
  <c r="L655" i="84"/>
  <c r="L744" i="84"/>
  <c r="M805" i="84"/>
  <c r="M902" i="84"/>
  <c r="M932" i="84"/>
  <c r="M1060" i="84"/>
  <c r="M1090" i="84"/>
  <c r="L1208" i="84"/>
  <c r="M1318" i="84"/>
  <c r="M1378" i="84"/>
  <c r="M1469" i="84"/>
  <c r="M1479" i="84"/>
  <c r="M1539" i="84"/>
  <c r="M1569" i="84"/>
  <c r="L1631" i="84"/>
  <c r="M75" i="84"/>
  <c r="L135" i="84"/>
  <c r="M154" i="84"/>
  <c r="M184" i="84"/>
  <c r="L204" i="84"/>
  <c r="L253" i="84"/>
  <c r="M272" i="84"/>
  <c r="M301" i="84"/>
  <c r="L311" i="84"/>
  <c r="M339" i="84"/>
  <c r="L400" i="84"/>
  <c r="M558" i="84"/>
  <c r="L569" i="84"/>
  <c r="L637" i="84"/>
  <c r="L696" i="84"/>
  <c r="M725" i="84"/>
  <c r="L765" i="84"/>
  <c r="L805" i="84"/>
  <c r="M942" i="84"/>
  <c r="M971" i="84"/>
  <c r="M1050" i="84"/>
  <c r="L1168" i="84"/>
  <c r="M1287" i="84"/>
  <c r="M1348" i="84"/>
  <c r="M1358" i="84"/>
  <c r="M1409" i="84"/>
  <c r="L1420" i="84"/>
  <c r="M1509" i="84"/>
  <c r="M478" i="84"/>
  <c r="M578" i="84"/>
  <c r="L85" i="84"/>
  <c r="L6" i="84"/>
  <c r="L16" i="84"/>
  <c r="L55" i="84"/>
  <c r="L96" i="84"/>
  <c r="L370" i="84"/>
  <c r="M499" i="84"/>
  <c r="M519" i="84"/>
  <c r="M538" i="84"/>
  <c r="L558" i="84"/>
  <c r="L618" i="84"/>
  <c r="L686" i="84"/>
  <c r="L726" i="84"/>
  <c r="M765" i="84"/>
  <c r="M835" i="84"/>
  <c r="L865" i="84"/>
  <c r="L884" i="84"/>
  <c r="M912" i="84"/>
  <c r="M1011" i="84"/>
  <c r="M1021" i="84"/>
  <c r="M1061" i="84"/>
  <c r="M1070" i="84"/>
  <c r="M1110" i="84"/>
  <c r="L1179" i="84"/>
  <c r="M1218" i="84"/>
  <c r="L1237" i="84"/>
  <c r="M1267" i="84"/>
  <c r="L1308" i="84"/>
  <c r="M1369" i="84"/>
  <c r="M1389" i="84"/>
  <c r="M1420" i="84"/>
  <c r="M1490" i="84"/>
  <c r="M1580" i="84"/>
  <c r="M1590" i="84"/>
  <c r="L1611" i="84"/>
  <c r="M1570" i="84"/>
  <c r="L1580" i="84"/>
  <c r="M1601" i="84"/>
  <c r="L74" i="84"/>
  <c r="L76" i="84"/>
  <c r="L116" i="84"/>
  <c r="M214" i="84"/>
  <c r="L234" i="84"/>
  <c r="L244" i="84"/>
  <c r="M254" i="84"/>
  <c r="M360" i="84"/>
  <c r="M371" i="84"/>
  <c r="L411" i="84"/>
  <c r="M490" i="84"/>
  <c r="M638" i="84"/>
  <c r="M776" i="84"/>
  <c r="M796" i="84"/>
  <c r="M806" i="84"/>
  <c r="M845" i="84"/>
  <c r="M933" i="84"/>
  <c r="L943" i="84"/>
  <c r="M1051" i="84"/>
  <c r="M1130" i="84"/>
  <c r="M1228" i="84"/>
  <c r="M1278" i="84"/>
  <c r="M1410" i="84"/>
  <c r="M1460" i="84"/>
  <c r="M1540" i="84"/>
  <c r="M941" i="84"/>
  <c r="M1448" i="84"/>
  <c r="L371" i="84"/>
  <c r="L885" i="84"/>
  <c r="L1071" i="84"/>
  <c r="L1258" i="84"/>
  <c r="L1441" i="84"/>
  <c r="L1450" i="84"/>
  <c r="L1491" i="84"/>
  <c r="M7" i="84"/>
  <c r="L67" i="84"/>
  <c r="M321" i="84"/>
  <c r="M331" i="84"/>
  <c r="L461" i="84"/>
  <c r="M500" i="84"/>
  <c r="M570" i="84"/>
  <c r="M609" i="84"/>
  <c r="M619" i="84"/>
  <c r="L629" i="84"/>
  <c r="M687" i="84"/>
  <c r="L717" i="84"/>
  <c r="L737" i="84"/>
  <c r="M885" i="84"/>
  <c r="M924" i="84"/>
  <c r="M954" i="84"/>
  <c r="M1012" i="84"/>
  <c r="L1072" i="84"/>
  <c r="M1082" i="84"/>
  <c r="M1092" i="84"/>
  <c r="L1160" i="84"/>
  <c r="M1180" i="84"/>
  <c r="M1190" i="84"/>
  <c r="M1258" i="84"/>
  <c r="M1279" i="84"/>
  <c r="M1380" i="84"/>
  <c r="L1391" i="84"/>
  <c r="M1421" i="84"/>
  <c r="M1441" i="84"/>
  <c r="M1450" i="84"/>
  <c r="M1461" i="84"/>
  <c r="M1481" i="84"/>
  <c r="L1492" i="84"/>
  <c r="M1501" i="84"/>
  <c r="M1571" i="84"/>
  <c r="L1612" i="84"/>
  <c r="M429" i="84"/>
  <c r="M1478" i="84"/>
  <c r="L255" i="84"/>
  <c r="M341" i="84"/>
  <c r="M361" i="84"/>
  <c r="M382" i="84"/>
  <c r="M392" i="84"/>
  <c r="M402" i="84"/>
  <c r="M412" i="84"/>
  <c r="M491" i="84"/>
  <c r="M510" i="84"/>
  <c r="M581" i="84"/>
  <c r="M629" i="84"/>
  <c r="M717" i="84"/>
  <c r="M787" i="84"/>
  <c r="L797" i="84"/>
  <c r="L827" i="84"/>
  <c r="L846" i="84"/>
  <c r="L886" i="84"/>
  <c r="M944" i="84"/>
  <c r="M973" i="84"/>
  <c r="M1052" i="84"/>
  <c r="M1072" i="84"/>
  <c r="M1131" i="84"/>
  <c r="L1180" i="84"/>
  <c r="L1259" i="84"/>
  <c r="L1279" i="84"/>
  <c r="L1299" i="84"/>
  <c r="M1623" i="84"/>
  <c r="M193" i="84"/>
  <c r="M1256" i="84"/>
  <c r="M25" i="84"/>
  <c r="M557" i="84"/>
  <c r="M18" i="84"/>
  <c r="M88" i="84"/>
  <c r="M226" i="84"/>
  <c r="M265" i="84"/>
  <c r="M332" i="84"/>
  <c r="M432" i="84"/>
  <c r="M452" i="84"/>
  <c r="M462" i="84"/>
  <c r="L471" i="84"/>
  <c r="M501" i="84"/>
  <c r="L521" i="84"/>
  <c r="L541" i="84"/>
  <c r="M571" i="84"/>
  <c r="M610" i="84"/>
  <c r="M620" i="84"/>
  <c r="L758" i="84"/>
  <c r="L837" i="84"/>
  <c r="M857" i="84"/>
  <c r="L866" i="84"/>
  <c r="M994" i="84"/>
  <c r="M1023" i="84"/>
  <c r="M1122" i="84"/>
  <c r="M1229" i="84"/>
  <c r="L1239" i="84"/>
  <c r="M1249" i="84"/>
  <c r="M1371" i="84"/>
  <c r="M1381" i="84"/>
  <c r="M1422" i="84"/>
  <c r="M1432" i="84"/>
  <c r="M1562" i="84"/>
  <c r="M1634" i="84"/>
  <c r="M29" i="84"/>
  <c r="M216" i="84"/>
  <c r="L226" i="84"/>
  <c r="L256" i="84"/>
  <c r="M275" i="84"/>
  <c r="M362" i="84"/>
  <c r="L433" i="84"/>
  <c r="L462" i="84"/>
  <c r="L511" i="84"/>
  <c r="L640" i="84"/>
  <c r="L728" i="84"/>
  <c r="L738" i="84"/>
  <c r="M798" i="84"/>
  <c r="L808" i="84"/>
  <c r="L877" i="84"/>
  <c r="M925" i="84"/>
  <c r="M935" i="84"/>
  <c r="M945" i="84"/>
  <c r="M974" i="84"/>
  <c r="L994" i="84"/>
  <c r="M1132" i="84"/>
  <c r="M1171" i="84"/>
  <c r="M1211" i="84"/>
  <c r="L1260" i="84"/>
  <c r="L1300" i="84"/>
  <c r="M1361" i="84"/>
  <c r="M1412" i="84"/>
  <c r="L1442" i="84"/>
  <c r="L1452" i="84"/>
  <c r="L1483" i="84"/>
  <c r="M1552" i="84"/>
  <c r="M1603" i="84"/>
  <c r="M54" i="84"/>
  <c r="M369" i="84"/>
  <c r="M443" i="84"/>
  <c r="M541" i="84"/>
  <c r="M551" i="84"/>
  <c r="M640" i="84"/>
  <c r="M659" i="84"/>
  <c r="M728" i="84"/>
  <c r="L828" i="84"/>
  <c r="M877" i="84"/>
  <c r="M906" i="84"/>
  <c r="M1043" i="84"/>
  <c r="M1073" i="84"/>
  <c r="L1211" i="84"/>
  <c r="L1331" i="84"/>
  <c r="M1392" i="84"/>
  <c r="L1493" i="84"/>
  <c r="L338" i="84"/>
  <c r="M129" i="84"/>
  <c r="L148" i="84"/>
  <c r="M167" i="84"/>
  <c r="M217" i="84"/>
  <c r="M227" i="84"/>
  <c r="M257" i="84"/>
  <c r="L266" i="84"/>
  <c r="L323" i="84"/>
  <c r="M333" i="84"/>
  <c r="M384" i="84"/>
  <c r="M394" i="84"/>
  <c r="M404" i="84"/>
  <c r="M512" i="84"/>
  <c r="L522" i="84"/>
  <c r="L531" i="84"/>
  <c r="M591" i="84"/>
  <c r="M631" i="84"/>
  <c r="M669" i="84"/>
  <c r="M748" i="84"/>
  <c r="M819" i="84"/>
  <c r="M965" i="84"/>
  <c r="M975" i="84"/>
  <c r="M995" i="84"/>
  <c r="M1064" i="84"/>
  <c r="M1133" i="84"/>
  <c r="L1162" i="84"/>
  <c r="M1172" i="84"/>
  <c r="M1192" i="84"/>
  <c r="M1221" i="84"/>
  <c r="L1230" i="84"/>
  <c r="M1352" i="84"/>
  <c r="L1423" i="84"/>
  <c r="M1533" i="84"/>
  <c r="M1553" i="84"/>
  <c r="L1599" i="84"/>
  <c r="M39" i="84"/>
  <c r="M99" i="84"/>
  <c r="M247" i="84"/>
  <c r="L257" i="84"/>
  <c r="L276" i="84"/>
  <c r="L414" i="84"/>
  <c r="M641" i="84"/>
  <c r="L789" i="84"/>
  <c r="L810" i="84"/>
  <c r="L819" i="84"/>
  <c r="M916" i="84"/>
  <c r="L936" i="84"/>
  <c r="L976" i="84"/>
  <c r="M1034" i="84"/>
  <c r="L1133" i="84"/>
  <c r="M1143" i="84"/>
  <c r="L1271" i="84"/>
  <c r="L1281" i="84"/>
  <c r="L1312" i="84"/>
  <c r="L1352" i="84"/>
  <c r="M1393" i="84"/>
  <c r="M1443" i="84"/>
  <c r="M1463" i="84"/>
  <c r="M1513" i="84"/>
  <c r="M1594" i="84"/>
  <c r="M901" i="84"/>
  <c r="M203" i="84"/>
  <c r="M1518" i="84"/>
  <c r="L40" i="84"/>
  <c r="M59" i="84"/>
  <c r="L10" i="84"/>
  <c r="M80" i="84"/>
  <c r="M90" i="84"/>
  <c r="M139" i="84"/>
  <c r="L248" i="84"/>
  <c r="M296" i="84"/>
  <c r="M305" i="84"/>
  <c r="M444" i="84"/>
  <c r="M483" i="84"/>
  <c r="M660" i="84"/>
  <c r="M680" i="84"/>
  <c r="L700" i="84"/>
  <c r="M710" i="84"/>
  <c r="M719" i="84"/>
  <c r="M739" i="84"/>
  <c r="L790" i="84"/>
  <c r="M839" i="84"/>
  <c r="L878" i="84"/>
  <c r="M947" i="84"/>
  <c r="M986" i="84"/>
  <c r="M1015" i="84"/>
  <c r="L1025" i="84"/>
  <c r="M1095" i="84"/>
  <c r="L1153" i="84"/>
  <c r="L1163" i="84"/>
  <c r="M1241" i="84"/>
  <c r="L1261" i="84"/>
  <c r="L1292" i="84"/>
  <c r="M1342" i="84"/>
  <c r="M1383" i="84"/>
  <c r="L1403" i="84"/>
  <c r="M1434" i="84"/>
  <c r="L1444" i="84"/>
  <c r="M1453" i="84"/>
  <c r="M1474" i="84"/>
  <c r="M1484" i="84"/>
  <c r="L1504" i="84"/>
  <c r="M1584" i="84"/>
  <c r="L1197" i="84"/>
  <c r="M1548" i="84"/>
  <c r="M153" i="84"/>
  <c r="M379" i="84"/>
  <c r="L1109" i="84"/>
  <c r="M60" i="84"/>
  <c r="M120" i="84"/>
  <c r="M159" i="84"/>
  <c r="M168" i="84"/>
  <c r="M189" i="84"/>
  <c r="M267" i="84"/>
  <c r="M287" i="84"/>
  <c r="L324" i="84"/>
  <c r="L334" i="84"/>
  <c r="M425" i="84"/>
  <c r="M464" i="84"/>
  <c r="M553" i="84"/>
  <c r="M613" i="84"/>
  <c r="M642" i="84"/>
  <c r="M720" i="84"/>
  <c r="M790" i="84"/>
  <c r="M957" i="84"/>
  <c r="M1035" i="84"/>
  <c r="M1096" i="84"/>
  <c r="M1125" i="84"/>
  <c r="M1134" i="84"/>
  <c r="M1213" i="84"/>
  <c r="M1282" i="84"/>
  <c r="M1292" i="84"/>
  <c r="M1343" i="84"/>
  <c r="M1626" i="84"/>
  <c r="L344" i="84"/>
  <c r="L681" i="84"/>
  <c r="L1404" i="84"/>
  <c r="L1495" i="84"/>
  <c r="M1565" i="84"/>
  <c r="M1616" i="84"/>
  <c r="M409" i="84"/>
  <c r="M804" i="84"/>
  <c r="M232" i="84"/>
  <c r="L557" i="84"/>
  <c r="M1000" i="84"/>
  <c r="M1276" i="84"/>
  <c r="L21" i="84"/>
  <c r="M81" i="84"/>
  <c r="M179" i="84"/>
  <c r="L200" i="84"/>
  <c r="M219" i="84"/>
  <c r="M229" i="84"/>
  <c r="L335" i="84"/>
  <c r="M344" i="84"/>
  <c r="M365" i="84"/>
  <c r="M386" i="84"/>
  <c r="M406" i="84"/>
  <c r="M416" i="84"/>
  <c r="L494" i="84"/>
  <c r="M524" i="84"/>
  <c r="M533" i="84"/>
  <c r="M544" i="84"/>
  <c r="M574" i="84"/>
  <c r="L603" i="84"/>
  <c r="L661" i="84"/>
  <c r="M750" i="84"/>
  <c r="M801" i="84"/>
  <c r="L840" i="84"/>
  <c r="M898" i="84"/>
  <c r="L928" i="84"/>
  <c r="M948" i="84"/>
  <c r="M977" i="84"/>
  <c r="L987" i="84"/>
  <c r="L1006" i="84"/>
  <c r="L1026" i="84"/>
  <c r="M1086" i="84"/>
  <c r="L1115" i="84"/>
  <c r="L1184" i="84"/>
  <c r="L1194" i="84"/>
  <c r="L1232" i="84"/>
  <c r="M1242" i="84"/>
  <c r="M1262" i="84"/>
  <c r="M1314" i="84"/>
  <c r="M1374" i="84"/>
  <c r="L1384" i="84"/>
  <c r="M1395" i="84"/>
  <c r="M1445" i="84"/>
  <c r="M1495" i="84"/>
  <c r="L1555" i="84"/>
  <c r="M212" i="84"/>
  <c r="M587" i="84"/>
  <c r="M1568" i="84"/>
  <c r="M348" i="84"/>
  <c r="M141" i="84"/>
  <c r="M259" i="84"/>
  <c r="M682" i="84"/>
  <c r="M712" i="84"/>
  <c r="L821" i="84"/>
  <c r="L1195" i="84"/>
  <c r="L1293" i="84"/>
  <c r="L1314" i="84"/>
  <c r="L1395" i="84"/>
  <c r="M1538" i="84"/>
  <c r="L212" i="84"/>
  <c r="M831" i="84"/>
  <c r="M938" i="84"/>
  <c r="M1375" i="84"/>
  <c r="M1405" i="84"/>
  <c r="L1506" i="84"/>
  <c r="M1576" i="84"/>
  <c r="M1617" i="84"/>
  <c r="L674" i="84"/>
  <c r="L1226" i="84"/>
  <c r="M22" i="84"/>
  <c r="L82" i="84"/>
  <c r="M112" i="84"/>
  <c r="M132" i="84"/>
  <c r="L160" i="84"/>
  <c r="M220" i="84"/>
  <c r="M230" i="84"/>
  <c r="M366" i="84"/>
  <c r="M417" i="84"/>
  <c r="M446" i="84"/>
  <c r="M465" i="84"/>
  <c r="M495" i="84"/>
  <c r="M534" i="84"/>
  <c r="M624" i="84"/>
  <c r="M672" i="84"/>
  <c r="M741" i="84"/>
  <c r="M812" i="84"/>
  <c r="M890" i="84"/>
  <c r="M899" i="84"/>
  <c r="M909" i="84"/>
  <c r="L949" i="84"/>
  <c r="M968" i="84"/>
  <c r="L1087" i="84"/>
  <c r="L1145" i="84"/>
  <c r="M1175" i="84"/>
  <c r="M1233" i="84"/>
  <c r="M1243" i="84"/>
  <c r="M1263" i="84"/>
  <c r="L1294" i="84"/>
  <c r="L1355" i="84"/>
  <c r="L1576" i="84"/>
  <c r="M134" i="84"/>
  <c r="M931" i="84"/>
  <c r="M488" i="84"/>
  <c r="M824" i="84"/>
  <c r="L1069" i="84"/>
  <c r="M1458" i="84"/>
  <c r="L62" i="84"/>
  <c r="L191" i="84"/>
  <c r="L792" i="84"/>
  <c r="L881" i="84"/>
  <c r="L909" i="84"/>
  <c r="M919" i="84"/>
  <c r="L950" i="84"/>
  <c r="L968" i="84"/>
  <c r="M1037" i="84"/>
  <c r="L1057" i="84"/>
  <c r="M1107" i="84"/>
  <c r="L1196" i="84"/>
  <c r="L1205" i="84"/>
  <c r="M1274" i="84"/>
  <c r="M1284" i="84"/>
  <c r="M1294" i="84"/>
  <c r="L1366" i="84"/>
  <c r="M1396" i="84"/>
  <c r="M1416" i="84"/>
  <c r="M1466" i="84"/>
  <c r="M1526" i="84"/>
  <c r="L1608" i="84"/>
  <c r="M1099" i="84"/>
  <c r="M291" i="84"/>
  <c r="M1516" i="84"/>
  <c r="M1608" i="84"/>
  <c r="M606" i="84"/>
  <c r="M843" i="84"/>
  <c r="M1049" i="84"/>
  <c r="M310" i="84"/>
  <c r="M1357" i="84"/>
  <c r="L144" i="84"/>
  <c r="M13" i="84"/>
  <c r="M23" i="84"/>
  <c r="M33" i="84"/>
  <c r="M43" i="84"/>
  <c r="L52" i="84"/>
  <c r="M83" i="84"/>
  <c r="M142" i="84"/>
  <c r="M221" i="84"/>
  <c r="L280" i="84"/>
  <c r="M367" i="84"/>
  <c r="M437" i="84"/>
  <c r="M496" i="84"/>
  <c r="M516" i="84"/>
  <c r="L525" i="84"/>
  <c r="M586" i="84"/>
  <c r="M595" i="84"/>
  <c r="M635" i="84"/>
  <c r="M673" i="84"/>
  <c r="M683" i="84"/>
  <c r="M782" i="84"/>
  <c r="M832" i="84"/>
  <c r="M979" i="84"/>
  <c r="M1028" i="84"/>
  <c r="M1127" i="84"/>
  <c r="M1186" i="84"/>
  <c r="M1196" i="84"/>
  <c r="M1305" i="84"/>
  <c r="M1467" i="84"/>
  <c r="M1567" i="84"/>
  <c r="M1629" i="84"/>
  <c r="M419" i="84"/>
  <c r="L183" i="84"/>
  <c r="L478" i="84"/>
  <c r="L24" i="84"/>
  <c r="L192" i="84"/>
  <c r="L299" i="84"/>
  <c r="M398" i="84"/>
  <c r="M408" i="84"/>
  <c r="M418" i="84"/>
  <c r="M546" i="84"/>
  <c r="M566" i="84"/>
  <c r="L586" i="84"/>
  <c r="L635" i="84"/>
  <c r="L733" i="84"/>
  <c r="L852" i="84"/>
  <c r="L920" i="84"/>
  <c r="L960" i="84"/>
  <c r="L1019" i="84"/>
  <c r="L1177" i="84"/>
  <c r="L1387" i="84"/>
  <c r="L1397" i="84"/>
  <c r="M389" i="84"/>
  <c r="M508" i="84"/>
  <c r="M34" i="84"/>
  <c r="M84" i="84"/>
  <c r="L193" i="84"/>
  <c r="M458" i="84"/>
  <c r="M477" i="84"/>
  <c r="M507" i="84"/>
  <c r="M536" i="84"/>
  <c r="L546" i="84"/>
  <c r="M616" i="84"/>
  <c r="L636" i="84"/>
  <c r="L664" i="84"/>
  <c r="M684" i="84"/>
  <c r="M704" i="84"/>
  <c r="M733" i="84"/>
  <c r="M872" i="84"/>
  <c r="M940" i="84"/>
  <c r="M960" i="84"/>
  <c r="M1038" i="84"/>
  <c r="M1068" i="84"/>
  <c r="M1147" i="84"/>
  <c r="M1166" i="84"/>
  <c r="M1245" i="84"/>
  <c r="M1255" i="84"/>
  <c r="L1275" i="84"/>
  <c r="M1295" i="84"/>
  <c r="M1356" i="84"/>
  <c r="M1367" i="84"/>
  <c r="M1397" i="84"/>
  <c r="L1407" i="84"/>
  <c r="M1447" i="84"/>
  <c r="M1517" i="84"/>
  <c r="M1619" i="84"/>
  <c r="M526" i="84"/>
  <c r="L712" i="84"/>
  <c r="M869" i="84"/>
  <c r="L869" i="84"/>
  <c r="L1189" i="84"/>
  <c r="M1399" i="84"/>
  <c r="L1399" i="84"/>
  <c r="L109" i="84"/>
  <c r="L460" i="84"/>
  <c r="L616" i="84"/>
  <c r="M781" i="84"/>
  <c r="L1559" i="84"/>
  <c r="M1559" i="84"/>
  <c r="M693" i="84"/>
  <c r="M1102" i="84"/>
  <c r="L1102" i="84"/>
  <c r="M450" i="84"/>
  <c r="L450" i="84"/>
  <c r="M527" i="84"/>
  <c r="M441" i="84"/>
  <c r="L441" i="84"/>
  <c r="M1320" i="84"/>
  <c r="L1320" i="84"/>
  <c r="M1390" i="84"/>
  <c r="L1390" i="84"/>
  <c r="M431" i="84"/>
  <c r="M607" i="84"/>
  <c r="L362" i="84"/>
  <c r="M520" i="84"/>
  <c r="L520" i="84"/>
  <c r="L763" i="84"/>
  <c r="M598" i="84"/>
  <c r="M753" i="84"/>
  <c r="M763" i="84"/>
  <c r="L773" i="84"/>
  <c r="L1085" i="84"/>
  <c r="M1085" i="84"/>
  <c r="M1311" i="84"/>
  <c r="L1381" i="84"/>
  <c r="M82" i="84"/>
  <c r="L189" i="84"/>
  <c r="M353" i="84"/>
  <c r="M589" i="84"/>
  <c r="M685" i="84"/>
  <c r="L1311" i="84"/>
  <c r="M1451" i="84"/>
  <c r="L199" i="84"/>
  <c r="M1250" i="84"/>
  <c r="L1250" i="84"/>
  <c r="M1372" i="84"/>
  <c r="M920" i="84"/>
  <c r="L320" i="84"/>
  <c r="M320" i="84"/>
  <c r="L1154" i="84"/>
  <c r="M1433" i="84"/>
  <c r="L277" i="84"/>
  <c r="M277" i="84"/>
  <c r="M414" i="84"/>
  <c r="M502" i="84"/>
  <c r="L502" i="84"/>
  <c r="L590" i="84"/>
  <c r="M834" i="84"/>
  <c r="M989" i="84"/>
  <c r="M405" i="84"/>
  <c r="L815" i="84"/>
  <c r="M225" i="84"/>
  <c r="L225" i="84"/>
  <c r="L64" i="84"/>
  <c r="L493" i="84"/>
  <c r="L667" i="84"/>
  <c r="L677" i="84"/>
  <c r="M980" i="84"/>
  <c r="M1523" i="84"/>
  <c r="M64" i="84"/>
  <c r="M493" i="84"/>
  <c r="L1058" i="84"/>
  <c r="M1424" i="84"/>
  <c r="L269" i="84"/>
  <c r="M484" i="84"/>
  <c r="M746" i="84"/>
  <c r="L981" i="84"/>
  <c r="M981" i="84"/>
  <c r="L1136" i="84"/>
  <c r="M65" i="84"/>
  <c r="L65" i="84"/>
  <c r="M162" i="84"/>
  <c r="L93" i="84"/>
  <c r="L162" i="84"/>
  <c r="L650" i="84"/>
  <c r="M215" i="84"/>
  <c r="M144" i="84"/>
  <c r="M485" i="84"/>
  <c r="L485" i="84"/>
  <c r="M904" i="84"/>
  <c r="M180" i="84"/>
  <c r="M37" i="84"/>
  <c r="M1040" i="84"/>
  <c r="L1416" i="84"/>
  <c r="M1496" i="84"/>
  <c r="M963" i="84"/>
  <c r="M1285" i="84"/>
  <c r="M370" i="84"/>
  <c r="L388" i="84"/>
  <c r="M388" i="84"/>
  <c r="M633" i="84"/>
  <c r="L633" i="84"/>
  <c r="M1346" i="84"/>
  <c r="L1346" i="84"/>
  <c r="M380" i="84"/>
  <c r="M73" i="84"/>
  <c r="L180" i="84"/>
  <c r="M1207" i="84"/>
  <c r="L287" i="84"/>
  <c r="L29" i="84"/>
  <c r="L127" i="84"/>
  <c r="M545" i="84"/>
  <c r="L955" i="84"/>
  <c r="L1120" i="84"/>
  <c r="M1120" i="84"/>
  <c r="L1207" i="84"/>
  <c r="L117" i="84"/>
  <c r="M535" i="84"/>
  <c r="L535" i="84"/>
  <c r="M170" i="84"/>
  <c r="L170" i="84"/>
  <c r="M117" i="84"/>
  <c r="M224" i="84"/>
  <c r="M868" i="84"/>
  <c r="M1586" i="84"/>
  <c r="M1613" i="84"/>
  <c r="L1632" i="84"/>
  <c r="L38" i="84"/>
  <c r="M92" i="84"/>
  <c r="L100" i="84"/>
  <c r="L136" i="84"/>
  <c r="M198" i="84"/>
  <c r="M233" i="84"/>
  <c r="L242" i="84"/>
  <c r="M251" i="84"/>
  <c r="L259" i="84"/>
  <c r="M268" i="84"/>
  <c r="M286" i="84"/>
  <c r="M312" i="84"/>
  <c r="L363" i="84"/>
  <c r="M459" i="84"/>
  <c r="L545" i="84"/>
  <c r="M562" i="84"/>
  <c r="L572" i="84"/>
  <c r="M711" i="84"/>
  <c r="M772" i="84"/>
  <c r="M807" i="84"/>
  <c r="M825" i="84"/>
  <c r="L929" i="84"/>
  <c r="M998" i="84"/>
  <c r="L1016" i="84"/>
  <c r="M1067" i="84"/>
  <c r="M1076" i="84"/>
  <c r="M1146" i="84"/>
  <c r="L1164" i="84"/>
  <c r="L1216" i="84"/>
  <c r="M1268" i="84"/>
  <c r="M1328" i="84"/>
  <c r="M1337" i="84"/>
  <c r="M1355" i="84"/>
  <c r="M1364" i="84"/>
  <c r="L1408" i="84"/>
  <c r="L1461" i="84"/>
  <c r="M1470" i="84"/>
  <c r="M1487" i="84"/>
  <c r="L1515" i="84"/>
  <c r="M1541" i="84"/>
  <c r="L1613" i="84"/>
  <c r="L1623" i="84"/>
  <c r="M1632" i="84"/>
  <c r="M38" i="84"/>
  <c r="M136" i="84"/>
  <c r="M190" i="84"/>
  <c r="M328" i="84"/>
  <c r="M345" i="84"/>
  <c r="M363" i="84"/>
  <c r="M476" i="84"/>
  <c r="M572" i="84"/>
  <c r="M694" i="84"/>
  <c r="M729" i="84"/>
  <c r="M851" i="84"/>
  <c r="M921" i="84"/>
  <c r="M964" i="84"/>
  <c r="M990" i="84"/>
  <c r="M1059" i="84"/>
  <c r="M1094" i="84"/>
  <c r="M1137" i="84"/>
  <c r="M1155" i="84"/>
  <c r="M1277" i="84"/>
  <c r="M1286" i="84"/>
  <c r="M1373" i="84"/>
  <c r="M1382" i="84"/>
  <c r="M1425" i="84"/>
  <c r="M1497" i="84"/>
  <c r="M1515" i="84"/>
  <c r="M1524" i="84"/>
  <c r="M1578" i="84"/>
  <c r="M1587" i="84"/>
  <c r="L1605" i="84"/>
  <c r="M101" i="84"/>
  <c r="L128" i="84"/>
  <c r="M163" i="84"/>
  <c r="L181" i="84"/>
  <c r="M252" i="84"/>
  <c r="M260" i="84"/>
  <c r="M313" i="84"/>
  <c r="M336" i="84"/>
  <c r="L345" i="84"/>
  <c r="M354" i="84"/>
  <c r="L380" i="84"/>
  <c r="M415" i="84"/>
  <c r="M442" i="84"/>
  <c r="M467" i="84"/>
  <c r="L527" i="84"/>
  <c r="L554" i="84"/>
  <c r="M563" i="84"/>
  <c r="L573" i="84"/>
  <c r="L609" i="84"/>
  <c r="M625" i="84"/>
  <c r="M634" i="84"/>
  <c r="M651" i="84"/>
  <c r="L685" i="84"/>
  <c r="L694" i="84"/>
  <c r="L729" i="84"/>
  <c r="L746" i="84"/>
  <c r="L781" i="84"/>
  <c r="L800" i="84"/>
  <c r="L834" i="84"/>
  <c r="M887" i="84"/>
  <c r="L904" i="84"/>
  <c r="L912" i="84"/>
  <c r="L921" i="84"/>
  <c r="L938" i="84"/>
  <c r="L982" i="84"/>
  <c r="M999" i="84"/>
  <c r="M1025" i="84"/>
  <c r="L1051" i="84"/>
  <c r="L1077" i="84"/>
  <c r="M1112" i="84"/>
  <c r="L1121" i="84"/>
  <c r="M1173" i="84"/>
  <c r="M1208" i="84"/>
  <c r="L1269" i="84"/>
  <c r="M1312" i="84"/>
  <c r="L1365" i="84"/>
  <c r="L1471" i="84"/>
  <c r="M1488" i="84"/>
  <c r="M1542" i="84"/>
  <c r="M1560" i="84"/>
  <c r="M1597" i="84"/>
  <c r="M1614" i="84"/>
  <c r="L1633" i="84"/>
  <c r="L3" i="84"/>
  <c r="M12" i="84"/>
  <c r="L30" i="84"/>
  <c r="L48" i="84"/>
  <c r="L101" i="84"/>
  <c r="L110" i="84"/>
  <c r="M119" i="84"/>
  <c r="M128" i="84"/>
  <c r="L146" i="84"/>
  <c r="M155" i="84"/>
  <c r="M181" i="84"/>
  <c r="M191" i="84"/>
  <c r="L208" i="84"/>
  <c r="M243" i="84"/>
  <c r="M304" i="84"/>
  <c r="L313" i="84"/>
  <c r="M364" i="84"/>
  <c r="M407" i="84"/>
  <c r="M424" i="84"/>
  <c r="L600" i="84"/>
  <c r="M617" i="84"/>
  <c r="M703" i="84"/>
  <c r="L755" i="84"/>
  <c r="M764" i="84"/>
  <c r="M816" i="84"/>
  <c r="M826" i="84"/>
  <c r="M852" i="84"/>
  <c r="L861" i="84"/>
  <c r="L896" i="84"/>
  <c r="L947" i="84"/>
  <c r="M1007" i="84"/>
  <c r="M1017" i="84"/>
  <c r="M1077" i="84"/>
  <c r="M1121" i="84"/>
  <c r="M1182" i="84"/>
  <c r="M1191" i="84"/>
  <c r="L1217" i="84"/>
  <c r="M1251" i="84"/>
  <c r="M1269" i="84"/>
  <c r="M1329" i="84"/>
  <c r="M1338" i="84"/>
  <c r="M1347" i="84"/>
  <c r="M1365" i="84"/>
  <c r="L1400" i="84"/>
  <c r="L1435" i="84"/>
  <c r="M1444" i="84"/>
  <c r="M1462" i="84"/>
  <c r="M1534" i="84"/>
  <c r="M1624" i="84"/>
  <c r="L704" i="84"/>
  <c r="L721" i="84"/>
  <c r="L817" i="84"/>
  <c r="L1525" i="84"/>
  <c r="M1551" i="84"/>
  <c r="M1579" i="84"/>
  <c r="M1588" i="84"/>
  <c r="M1606" i="84"/>
  <c r="M3" i="84"/>
  <c r="M21" i="84"/>
  <c r="M31" i="84"/>
  <c r="L39" i="84"/>
  <c r="M164" i="84"/>
  <c r="L173" i="84"/>
  <c r="M261" i="84"/>
  <c r="M329" i="84"/>
  <c r="M337" i="84"/>
  <c r="M346" i="84"/>
  <c r="L398" i="84"/>
  <c r="M451" i="84"/>
  <c r="M503" i="84"/>
  <c r="M537" i="84"/>
  <c r="M564" i="84"/>
  <c r="M695" i="84"/>
  <c r="M730" i="84"/>
  <c r="L844" i="84"/>
  <c r="M870" i="84"/>
  <c r="L888" i="84"/>
  <c r="M922" i="84"/>
  <c r="M1103" i="84"/>
  <c r="M1113" i="84"/>
  <c r="M1183" i="84"/>
  <c r="M1209" i="84"/>
  <c r="L1295" i="84"/>
  <c r="M1304" i="84"/>
  <c r="L1313" i="84"/>
  <c r="L1418" i="84"/>
  <c r="L1453" i="84"/>
  <c r="M1489" i="84"/>
  <c r="M1525" i="84"/>
  <c r="M1543" i="84"/>
  <c r="L1551" i="84"/>
  <c r="M1561" i="84"/>
  <c r="L1570" i="84"/>
  <c r="L1579" i="84"/>
  <c r="L1598" i="84"/>
  <c r="M1615" i="84"/>
  <c r="L288" i="84"/>
  <c r="L297" i="84"/>
  <c r="L381" i="84"/>
  <c r="L513" i="84"/>
  <c r="L801" i="84"/>
  <c r="L1104" i="84"/>
  <c r="M1472" i="84"/>
  <c r="L1535" i="84"/>
  <c r="M1598" i="84"/>
  <c r="L1615" i="84"/>
  <c r="M1625" i="84"/>
  <c r="L1634" i="84"/>
  <c r="M49" i="84"/>
  <c r="M58" i="84"/>
  <c r="L94" i="84"/>
  <c r="M138" i="84"/>
  <c r="M147" i="84"/>
  <c r="M200" i="84"/>
  <c r="M209" i="84"/>
  <c r="M218" i="84"/>
  <c r="M235" i="84"/>
  <c r="L262" i="84"/>
  <c r="L270" i="84"/>
  <c r="M279" i="84"/>
  <c r="M288" i="84"/>
  <c r="M322" i="84"/>
  <c r="M381" i="84"/>
  <c r="M583" i="84"/>
  <c r="M601" i="84"/>
  <c r="L748" i="84"/>
  <c r="M774" i="84"/>
  <c r="M792" i="84"/>
  <c r="M862" i="84"/>
  <c r="M913" i="84"/>
  <c r="L940" i="84"/>
  <c r="M983" i="84"/>
  <c r="L992" i="84"/>
  <c r="M1018" i="84"/>
  <c r="L1052" i="84"/>
  <c r="M1104" i="84"/>
  <c r="M1139" i="84"/>
  <c r="M1148" i="84"/>
  <c r="M1157" i="84"/>
  <c r="M1200" i="84"/>
  <c r="L1227" i="84"/>
  <c r="L1296" i="84"/>
  <c r="M1322" i="84"/>
  <c r="M1339" i="84"/>
  <c r="L1357" i="84"/>
  <c r="M1401" i="84"/>
  <c r="L1419" i="84"/>
  <c r="M1427" i="84"/>
  <c r="M1436" i="84"/>
  <c r="L1473" i="84"/>
  <c r="L1499" i="84"/>
  <c r="M1508" i="84"/>
  <c r="M1535" i="84"/>
  <c r="L1589" i="84"/>
  <c r="M1607" i="84"/>
  <c r="M40" i="84"/>
  <c r="M67" i="84"/>
  <c r="M85" i="84"/>
  <c r="M95" i="84"/>
  <c r="L112" i="84"/>
  <c r="L165" i="84"/>
  <c r="M192" i="84"/>
  <c r="M262" i="84"/>
  <c r="L365" i="84"/>
  <c r="M435" i="84"/>
  <c r="L469" i="84"/>
  <c r="L495" i="84"/>
  <c r="M529" i="84"/>
  <c r="M547" i="84"/>
  <c r="L592" i="84"/>
  <c r="L610" i="84"/>
  <c r="L687" i="84"/>
  <c r="M696" i="84"/>
  <c r="L731" i="84"/>
  <c r="L783" i="84"/>
  <c r="M836" i="84"/>
  <c r="M879" i="84"/>
  <c r="M889" i="84"/>
  <c r="L923" i="84"/>
  <c r="M966" i="84"/>
  <c r="L974" i="84"/>
  <c r="M1009" i="84"/>
  <c r="L1036" i="84"/>
  <c r="M1044" i="84"/>
  <c r="M1079" i="84"/>
  <c r="M1114" i="84"/>
  <c r="L1132" i="84"/>
  <c r="M1210" i="84"/>
  <c r="M1236" i="84"/>
  <c r="M1253" i="84"/>
  <c r="L1305" i="84"/>
  <c r="M1349" i="84"/>
  <c r="L1410" i="84"/>
  <c r="M1419" i="84"/>
  <c r="L1454" i="84"/>
  <c r="L1517" i="84"/>
  <c r="L1544" i="84"/>
  <c r="L32" i="84"/>
  <c r="L50" i="84"/>
  <c r="M130" i="84"/>
  <c r="L210" i="84"/>
  <c r="L236" i="84"/>
  <c r="L289" i="84"/>
  <c r="L584" i="84"/>
  <c r="M592" i="84"/>
  <c r="M757" i="84"/>
  <c r="M775" i="84"/>
  <c r="M793" i="84"/>
  <c r="L889" i="84"/>
  <c r="M949" i="84"/>
  <c r="L984" i="84"/>
  <c r="M1027" i="84"/>
  <c r="L1053" i="84"/>
  <c r="L1088" i="84"/>
  <c r="M1140" i="84"/>
  <c r="M1184" i="84"/>
  <c r="M1201" i="84"/>
  <c r="L1228" i="84"/>
  <c r="L1253" i="84"/>
  <c r="L1349" i="84"/>
  <c r="L1376" i="84"/>
  <c r="M1428" i="84"/>
  <c r="M1437" i="84"/>
  <c r="M1491" i="84"/>
  <c r="L1536" i="84"/>
  <c r="M1599" i="84"/>
  <c r="M1635" i="84"/>
  <c r="L5" i="84"/>
  <c r="M41" i="84"/>
  <c r="L68" i="84"/>
  <c r="M86" i="84"/>
  <c r="M166" i="84"/>
  <c r="M175" i="84"/>
  <c r="M245" i="84"/>
  <c r="M255" i="84"/>
  <c r="L331" i="84"/>
  <c r="L348" i="84"/>
  <c r="M374" i="84"/>
  <c r="M436" i="84"/>
  <c r="L453" i="84"/>
  <c r="M470" i="84"/>
  <c r="M514" i="84"/>
  <c r="M530" i="84"/>
  <c r="L539" i="84"/>
  <c r="L566" i="84"/>
  <c r="M662" i="84"/>
  <c r="M697" i="84"/>
  <c r="L784" i="84"/>
  <c r="L845" i="84"/>
  <c r="L872" i="84"/>
  <c r="M880" i="84"/>
  <c r="L898" i="84"/>
  <c r="M915" i="84"/>
  <c r="M967" i="84"/>
  <c r="M993" i="84"/>
  <c r="L1045" i="84"/>
  <c r="M1062" i="84"/>
  <c r="L1070" i="84"/>
  <c r="L1080" i="84"/>
  <c r="M1176" i="84"/>
  <c r="M1219" i="84"/>
  <c r="L1262" i="84"/>
  <c r="M1297" i="84"/>
  <c r="M1306" i="84"/>
  <c r="M1332" i="84"/>
  <c r="M1464" i="84"/>
  <c r="M1482" i="84"/>
  <c r="L1509" i="84"/>
  <c r="M1527" i="84"/>
  <c r="M1563" i="84"/>
  <c r="L383" i="84"/>
  <c r="L864" i="84"/>
  <c r="L915" i="84"/>
  <c r="L1141" i="84"/>
  <c r="L1185" i="84"/>
  <c r="L1429" i="84"/>
  <c r="M1455" i="84"/>
  <c r="L1518" i="84"/>
  <c r="M1545" i="84"/>
  <c r="M1581" i="84"/>
  <c r="L1600" i="84"/>
  <c r="M1627" i="84"/>
  <c r="M1636" i="84"/>
  <c r="M15" i="84"/>
  <c r="M158" i="84"/>
  <c r="M211" i="84"/>
  <c r="L237" i="84"/>
  <c r="L290" i="84"/>
  <c r="L332" i="84"/>
  <c r="L366" i="84"/>
  <c r="L384" i="84"/>
  <c r="L392" i="84"/>
  <c r="M410" i="84"/>
  <c r="L418" i="84"/>
  <c r="L428" i="84"/>
  <c r="M489" i="84"/>
  <c r="M506" i="84"/>
  <c r="L576" i="84"/>
  <c r="L672" i="84"/>
  <c r="L680" i="84"/>
  <c r="M706" i="84"/>
  <c r="L732" i="84"/>
  <c r="L749" i="84"/>
  <c r="M767" i="84"/>
  <c r="L776" i="84"/>
  <c r="M784" i="84"/>
  <c r="M794" i="84"/>
  <c r="M864" i="84"/>
  <c r="M907" i="84"/>
  <c r="L924" i="84"/>
  <c r="L941" i="84"/>
  <c r="M959" i="84"/>
  <c r="L975" i="84"/>
  <c r="M985" i="84"/>
  <c r="L1002" i="84"/>
  <c r="L1046" i="84"/>
  <c r="M1054" i="84"/>
  <c r="M1124" i="84"/>
  <c r="M1141" i="84"/>
  <c r="M1150" i="84"/>
  <c r="M1159" i="84"/>
  <c r="M1185" i="84"/>
  <c r="M1315" i="84"/>
  <c r="M1429" i="84"/>
  <c r="L1537" i="84"/>
  <c r="L1581" i="84"/>
  <c r="L1591" i="84"/>
  <c r="L1636" i="84"/>
  <c r="M51" i="84"/>
  <c r="M104" i="84"/>
  <c r="L140" i="84"/>
  <c r="L202" i="84"/>
  <c r="M281" i="84"/>
  <c r="M6" i="84"/>
  <c r="L42" i="84"/>
  <c r="M69" i="84"/>
  <c r="L78" i="84"/>
  <c r="L87" i="84"/>
  <c r="M131" i="84"/>
  <c r="L149" i="84"/>
  <c r="L176" i="84"/>
  <c r="M246" i="84"/>
  <c r="M290" i="84"/>
  <c r="M375" i="84"/>
  <c r="M428" i="84"/>
  <c r="L489" i="84"/>
  <c r="M515" i="84"/>
  <c r="L523" i="84"/>
  <c r="M531" i="84"/>
  <c r="M567" i="84"/>
  <c r="M576" i="84"/>
  <c r="M637" i="84"/>
  <c r="M663" i="84"/>
  <c r="M688" i="84"/>
  <c r="M715" i="84"/>
  <c r="M724" i="84"/>
  <c r="L768" i="84"/>
  <c r="M811" i="84"/>
  <c r="L820" i="84"/>
  <c r="L829" i="84"/>
  <c r="M881" i="84"/>
  <c r="L985" i="84"/>
  <c r="L1011" i="84"/>
  <c r="M1020" i="84"/>
  <c r="M1063" i="84"/>
  <c r="M1089" i="84"/>
  <c r="M1167" i="84"/>
  <c r="M1177" i="84"/>
  <c r="M1203" i="84"/>
  <c r="M1220" i="84"/>
  <c r="M1272" i="84"/>
  <c r="M1281" i="84"/>
  <c r="L1290" i="84"/>
  <c r="L1333" i="84"/>
  <c r="M1351" i="84"/>
  <c r="L1359" i="84"/>
  <c r="M1368" i="84"/>
  <c r="M1377" i="84"/>
  <c r="L1386" i="84"/>
  <c r="M1403" i="84"/>
  <c r="M1439" i="84"/>
  <c r="M1465" i="84"/>
  <c r="M1483" i="84"/>
  <c r="M1510" i="84"/>
  <c r="L1528" i="84"/>
  <c r="M1537" i="84"/>
  <c r="M1591" i="84"/>
  <c r="M1609" i="84"/>
  <c r="M1618" i="84"/>
  <c r="L689" i="84"/>
  <c r="L716" i="84"/>
  <c r="L812" i="84"/>
  <c r="L1351" i="84"/>
  <c r="L1439" i="84"/>
  <c r="L1484" i="84"/>
  <c r="L1610" i="84"/>
  <c r="L61" i="84"/>
  <c r="M105" i="84"/>
  <c r="M114" i="84"/>
  <c r="L221" i="84"/>
  <c r="L229" i="84"/>
  <c r="M264" i="84"/>
  <c r="M273" i="84"/>
  <c r="M282" i="84"/>
  <c r="L300" i="84"/>
  <c r="L401" i="84"/>
  <c r="L540" i="84"/>
  <c r="M647" i="84"/>
  <c r="M785" i="84"/>
  <c r="M803" i="84"/>
  <c r="M838" i="84"/>
  <c r="M856" i="84"/>
  <c r="M976" i="84"/>
  <c r="L1081" i="84"/>
  <c r="M1116" i="84"/>
  <c r="L1151" i="84"/>
  <c r="M1168" i="84"/>
  <c r="M1212" i="84"/>
  <c r="M1299" i="84"/>
  <c r="M1316" i="84"/>
  <c r="L1421" i="84"/>
  <c r="M1502" i="84"/>
  <c r="M1519" i="84"/>
  <c r="M1582" i="84"/>
  <c r="L1601" i="84"/>
  <c r="L1637" i="84"/>
  <c r="L7" i="84"/>
  <c r="M70" i="84"/>
  <c r="M124" i="84"/>
  <c r="M150" i="84"/>
  <c r="M177" i="84"/>
  <c r="M186" i="84"/>
  <c r="M309" i="84"/>
  <c r="M350" i="84"/>
  <c r="L367" i="84"/>
  <c r="L376" i="84"/>
  <c r="M438" i="84"/>
  <c r="L490" i="84"/>
  <c r="M498" i="84"/>
  <c r="L516" i="84"/>
  <c r="M532" i="84"/>
  <c r="M568" i="84"/>
  <c r="M577" i="84"/>
  <c r="M604" i="84"/>
  <c r="L621" i="84"/>
  <c r="L725" i="84"/>
  <c r="M742" i="84"/>
  <c r="L750" i="84"/>
  <c r="L760" i="84"/>
  <c r="M830" i="84"/>
  <c r="M900" i="84"/>
  <c r="M934" i="84"/>
  <c r="L942" i="84"/>
  <c r="M1047" i="84"/>
  <c r="L1064" i="84"/>
  <c r="L1090" i="84"/>
  <c r="M1108" i="84"/>
  <c r="M1178" i="84"/>
  <c r="M1204" i="84"/>
  <c r="L1213" i="84"/>
  <c r="L1221" i="84"/>
  <c r="L1247" i="84"/>
  <c r="L1273" i="84"/>
  <c r="L1282" i="84"/>
  <c r="L1343" i="84"/>
  <c r="M1360" i="84"/>
  <c r="L1369" i="84"/>
  <c r="L1378" i="84"/>
  <c r="M1387" i="84"/>
  <c r="M1413" i="84"/>
  <c r="L1440" i="84"/>
  <c r="M1457" i="84"/>
  <c r="M1503" i="84"/>
  <c r="M1529" i="84"/>
  <c r="L1538" i="84"/>
  <c r="M1547" i="84"/>
  <c r="M1574" i="84"/>
  <c r="L1629" i="84"/>
  <c r="L274" i="84"/>
  <c r="L491" i="84"/>
  <c r="L1056" i="84"/>
  <c r="L1108" i="84"/>
  <c r="L1117" i="84"/>
  <c r="L1152" i="84"/>
  <c r="L1503" i="84"/>
  <c r="M1638" i="84"/>
  <c r="M17" i="84"/>
  <c r="M26" i="84"/>
  <c r="M44" i="84"/>
  <c r="L106" i="84"/>
  <c r="M133" i="84"/>
  <c r="M195" i="84"/>
  <c r="M222" i="84"/>
  <c r="M239" i="84"/>
  <c r="M274" i="84"/>
  <c r="M292" i="84"/>
  <c r="L394" i="84"/>
  <c r="M639" i="84"/>
  <c r="L648" i="84"/>
  <c r="M734" i="84"/>
  <c r="M847" i="84"/>
  <c r="L857" i="84"/>
  <c r="M883" i="84"/>
  <c r="M892" i="84"/>
  <c r="M926" i="84"/>
  <c r="L961" i="84"/>
  <c r="M1030" i="84"/>
  <c r="L1038" i="84"/>
  <c r="M1056" i="84"/>
  <c r="M1117" i="84"/>
  <c r="M1126" i="84"/>
  <c r="L1134" i="84"/>
  <c r="M1152" i="84"/>
  <c r="M1169" i="84"/>
  <c r="L1317" i="84"/>
  <c r="L1422" i="84"/>
  <c r="L1431" i="84"/>
  <c r="M1476" i="84"/>
  <c r="M1494" i="84"/>
  <c r="M1520" i="84"/>
  <c r="L1566" i="84"/>
  <c r="L1583" i="84"/>
  <c r="M1593" i="84"/>
  <c r="L1602" i="84"/>
  <c r="M1620" i="84"/>
  <c r="L79" i="84"/>
  <c r="L178" i="84"/>
  <c r="L213" i="84"/>
  <c r="L656" i="84"/>
  <c r="L691" i="84"/>
  <c r="L848" i="84"/>
  <c r="L1048" i="84"/>
  <c r="L1248" i="84"/>
  <c r="L1344" i="84"/>
  <c r="M1575" i="84"/>
  <c r="L1630" i="84"/>
  <c r="L238" i="84"/>
  <c r="L53" i="84"/>
  <c r="M8" i="84"/>
  <c r="M35" i="84"/>
  <c r="M53" i="84"/>
  <c r="M63" i="84"/>
  <c r="L71" i="84"/>
  <c r="M98" i="84"/>
  <c r="L125" i="84"/>
  <c r="L134" i="84"/>
  <c r="L152" i="84"/>
  <c r="M169" i="84"/>
  <c r="M178" i="84"/>
  <c r="M213" i="84"/>
  <c r="M223" i="84"/>
  <c r="M284" i="84"/>
  <c r="L293" i="84"/>
  <c r="L301" i="84"/>
  <c r="L310" i="84"/>
  <c r="L325" i="84"/>
  <c r="M368" i="84"/>
  <c r="M377" i="84"/>
  <c r="L439" i="84"/>
  <c r="M473" i="84"/>
  <c r="M482" i="84"/>
  <c r="M517" i="84"/>
  <c r="L533" i="84"/>
  <c r="M542" i="84"/>
  <c r="L560" i="84"/>
  <c r="L588" i="84"/>
  <c r="M596" i="84"/>
  <c r="L631" i="84"/>
  <c r="M656" i="84"/>
  <c r="M665" i="84"/>
  <c r="M691" i="84"/>
  <c r="M751" i="84"/>
  <c r="M761" i="84"/>
  <c r="L796" i="84"/>
  <c r="M884" i="84"/>
  <c r="M918" i="84"/>
  <c r="M953" i="84"/>
  <c r="M996" i="84"/>
  <c r="L1014" i="84"/>
  <c r="M1022" i="84"/>
  <c r="M1048" i="84"/>
  <c r="M1091" i="84"/>
  <c r="M1205" i="84"/>
  <c r="M1248" i="84"/>
  <c r="M1283" i="84"/>
  <c r="M1344" i="84"/>
  <c r="M1379" i="84"/>
  <c r="M1414" i="84"/>
  <c r="L1459" i="84"/>
  <c r="L1557" i="84"/>
  <c r="M1630" i="84"/>
  <c r="M1639" i="84"/>
  <c r="L240" i="84"/>
  <c r="M343" i="84"/>
  <c r="M413" i="84"/>
  <c r="M560" i="84"/>
  <c r="L752" i="84"/>
  <c r="L944" i="84"/>
  <c r="L1415" i="84"/>
  <c r="L1621" i="84"/>
  <c r="L72" i="84"/>
  <c r="L657" i="84"/>
  <c r="L736" i="84"/>
  <c r="M752" i="84"/>
  <c r="M770" i="84"/>
  <c r="L849" i="84"/>
  <c r="L876" i="84"/>
  <c r="L893" i="84"/>
  <c r="M1039" i="84"/>
  <c r="M1057" i="84"/>
  <c r="M1153" i="84"/>
  <c r="M1188" i="84"/>
  <c r="M1214" i="84"/>
  <c r="M1223" i="84"/>
  <c r="M1240" i="84"/>
  <c r="M1301" i="84"/>
  <c r="M1406" i="84"/>
  <c r="M1415" i="84"/>
  <c r="M1477" i="84"/>
  <c r="L396" i="84"/>
  <c r="L449" i="84"/>
  <c r="L561" i="84"/>
  <c r="L641" i="84"/>
  <c r="M1119" i="84"/>
  <c r="M28" i="84"/>
  <c r="M72" i="84"/>
  <c r="M108" i="84"/>
  <c r="M197" i="84"/>
  <c r="M352" i="84"/>
  <c r="L378" i="84"/>
  <c r="M396" i="84"/>
  <c r="M440" i="84"/>
  <c r="L474" i="84"/>
  <c r="L534" i="84"/>
  <c r="L544" i="84"/>
  <c r="M552" i="84"/>
  <c r="M561" i="84"/>
  <c r="M615" i="84"/>
  <c r="M632" i="84"/>
  <c r="M657" i="84"/>
  <c r="M666" i="84"/>
  <c r="L684" i="84"/>
  <c r="M692" i="84"/>
  <c r="L753" i="84"/>
  <c r="M762" i="84"/>
  <c r="L780" i="84"/>
  <c r="M797" i="84"/>
  <c r="L833" i="84"/>
  <c r="M849" i="84"/>
  <c r="L945" i="84"/>
  <c r="L1024" i="84"/>
  <c r="L1040" i="84"/>
  <c r="M1075" i="84"/>
  <c r="M1215" i="84"/>
  <c r="M1310" i="84"/>
  <c r="M1319" i="84"/>
  <c r="L1336" i="84"/>
  <c r="M1345" i="84"/>
  <c r="L1354" i="84"/>
  <c r="M1363" i="84"/>
  <c r="L1389" i="84"/>
  <c r="M1398" i="84"/>
  <c r="M1407" i="84"/>
  <c r="L1451" i="84"/>
  <c r="L1505" i="84"/>
  <c r="M1522" i="84"/>
  <c r="M1549" i="84"/>
  <c r="M1558" i="84"/>
  <c r="M1585" i="84"/>
  <c r="L1595" i="84"/>
  <c r="M1604" i="84"/>
  <c r="M1631" i="84"/>
  <c r="M1640" i="84"/>
  <c r="L142" i="84"/>
  <c r="L514" i="84"/>
  <c r="M14" i="84"/>
  <c r="L27" i="84"/>
  <c r="M46" i="84"/>
  <c r="L59" i="84"/>
  <c r="M78" i="84"/>
  <c r="L91" i="84"/>
  <c r="M110" i="84"/>
  <c r="L123" i="84"/>
  <c r="L155" i="84"/>
  <c r="M174" i="84"/>
  <c r="L187" i="84"/>
  <c r="M206" i="84"/>
  <c r="L219" i="84"/>
  <c r="M238" i="84"/>
  <c r="L251" i="84"/>
  <c r="M270" i="84"/>
  <c r="L283" i="84"/>
  <c r="M303" i="84"/>
  <c r="L360" i="84"/>
  <c r="M401" i="84"/>
  <c r="M423" i="84"/>
  <c r="L423" i="84"/>
  <c r="L437" i="84"/>
  <c r="L458" i="84"/>
  <c r="M575" i="84"/>
  <c r="L575" i="84"/>
  <c r="L623" i="84"/>
  <c r="M689" i="84"/>
  <c r="L706" i="84"/>
  <c r="M815" i="84"/>
  <c r="M943" i="84"/>
  <c r="M1071" i="84"/>
  <c r="M1106" i="84"/>
  <c r="L1106" i="84"/>
  <c r="M1321" i="84"/>
  <c r="L1321" i="84"/>
  <c r="M1577" i="84"/>
  <c r="L232" i="84"/>
  <c r="L264" i="84"/>
  <c r="L353" i="84"/>
  <c r="L374" i="84"/>
  <c r="L395" i="84"/>
  <c r="L416" i="84"/>
  <c r="L444" i="84"/>
  <c r="L451" i="84"/>
  <c r="L472" i="84"/>
  <c r="L479" i="84"/>
  <c r="M486" i="84"/>
  <c r="L486" i="84"/>
  <c r="L528" i="84"/>
  <c r="L536" i="84"/>
  <c r="L552" i="84"/>
  <c r="L559" i="84"/>
  <c r="L567" i="84"/>
  <c r="L608" i="84"/>
  <c r="M740" i="84"/>
  <c r="M791" i="84"/>
  <c r="L791" i="84"/>
  <c r="M850" i="84"/>
  <c r="L850" i="84"/>
  <c r="M978" i="84"/>
  <c r="L978" i="84"/>
  <c r="M1193" i="84"/>
  <c r="L1193" i="84"/>
  <c r="M1417" i="84"/>
  <c r="L1417" i="84"/>
  <c r="L1487" i="84"/>
  <c r="M1596" i="84"/>
  <c r="L1596" i="84"/>
  <c r="M722" i="84"/>
  <c r="L722" i="84"/>
  <c r="M1532" i="84"/>
  <c r="L1532" i="84"/>
  <c r="K1" i="84"/>
  <c r="L346" i="84"/>
  <c r="L409" i="84"/>
  <c r="M479" i="84"/>
  <c r="L649" i="84"/>
  <c r="M1244" i="84"/>
  <c r="M1270" i="84"/>
  <c r="M690" i="84"/>
  <c r="L690" i="84"/>
  <c r="M1330" i="84"/>
  <c r="L1330" i="84"/>
  <c r="M1426" i="84"/>
  <c r="L1426" i="84"/>
  <c r="M927" i="84"/>
  <c r="L47" i="84"/>
  <c r="L111" i="84"/>
  <c r="L143" i="84"/>
  <c r="L175" i="84"/>
  <c r="L207" i="84"/>
  <c r="L239" i="84"/>
  <c r="L271" i="84"/>
  <c r="L304" i="84"/>
  <c r="L402" i="84"/>
  <c r="L424" i="84"/>
  <c r="M487" i="84"/>
  <c r="L487" i="84"/>
  <c r="L501" i="84"/>
  <c r="L508" i="84"/>
  <c r="L515" i="84"/>
  <c r="M707" i="84"/>
  <c r="L707" i="84"/>
  <c r="M988" i="84"/>
  <c r="L1116" i="84"/>
  <c r="M1142" i="84"/>
  <c r="L1167" i="84"/>
  <c r="L15" i="84"/>
  <c r="L60" i="84"/>
  <c r="M79" i="84"/>
  <c r="L92" i="84"/>
  <c r="L124" i="84"/>
  <c r="L156" i="84"/>
  <c r="L188" i="84"/>
  <c r="L220" i="84"/>
  <c r="L252" i="84"/>
  <c r="L284" i="84"/>
  <c r="L361" i="84"/>
  <c r="L417" i="84"/>
  <c r="L438" i="84"/>
  <c r="L459" i="84"/>
  <c r="L480" i="84"/>
  <c r="L617" i="84"/>
  <c r="M809" i="84"/>
  <c r="L809" i="84"/>
  <c r="L860" i="84"/>
  <c r="M937" i="84"/>
  <c r="L937" i="84"/>
  <c r="L988" i="84"/>
  <c r="M1065" i="84"/>
  <c r="L1065" i="84"/>
  <c r="M1202" i="84"/>
  <c r="L1202" i="84"/>
  <c r="M1366" i="84"/>
  <c r="L9" i="84"/>
  <c r="L41" i="84"/>
  <c r="L73" i="84"/>
  <c r="L105" i="84"/>
  <c r="L137" i="84"/>
  <c r="L169" i="84"/>
  <c r="L201" i="84"/>
  <c r="L233" i="84"/>
  <c r="L265" i="84"/>
  <c r="L298" i="84"/>
  <c r="M340" i="84"/>
  <c r="L347" i="84"/>
  <c r="L354" i="84"/>
  <c r="L375" i="84"/>
  <c r="L410" i="84"/>
  <c r="L445" i="84"/>
  <c r="L452" i="84"/>
  <c r="L473" i="84"/>
  <c r="L529" i="84"/>
  <c r="L553" i="84"/>
  <c r="M758" i="84"/>
  <c r="M886" i="84"/>
  <c r="M1014" i="84"/>
  <c r="L28" i="84"/>
  <c r="L22" i="84"/>
  <c r="L54" i="84"/>
  <c r="L86" i="84"/>
  <c r="L118" i="84"/>
  <c r="L150" i="84"/>
  <c r="L182" i="84"/>
  <c r="L214" i="84"/>
  <c r="L246" i="84"/>
  <c r="L278" i="84"/>
  <c r="L291" i="84"/>
  <c r="L312" i="84"/>
  <c r="L319" i="84"/>
  <c r="M326" i="84"/>
  <c r="L326" i="84"/>
  <c r="L382" i="84"/>
  <c r="L389" i="84"/>
  <c r="M403" i="84"/>
  <c r="L431" i="84"/>
  <c r="M466" i="84"/>
  <c r="M658" i="84"/>
  <c r="L658" i="84"/>
  <c r="M708" i="84"/>
  <c r="L708" i="84"/>
  <c r="M1340" i="84"/>
  <c r="L1436" i="84"/>
  <c r="L163" i="84"/>
  <c r="L195" i="84"/>
  <c r="L227" i="84"/>
  <c r="M319" i="84"/>
  <c r="L368" i="84"/>
  <c r="L466" i="84"/>
  <c r="L488" i="84"/>
  <c r="L642" i="84"/>
  <c r="M675" i="84"/>
  <c r="L675" i="84"/>
  <c r="L1340" i="84"/>
  <c r="L481" i="84"/>
  <c r="M700" i="84"/>
  <c r="M759" i="84"/>
  <c r="L759" i="84"/>
  <c r="M818" i="84"/>
  <c r="L818" i="84"/>
  <c r="M946" i="84"/>
  <c r="L946" i="84"/>
  <c r="M1074" i="84"/>
  <c r="L1074" i="84"/>
  <c r="M1289" i="84"/>
  <c r="L1289" i="84"/>
  <c r="M327" i="84"/>
  <c r="L327" i="84"/>
  <c r="M626" i="84"/>
  <c r="L626" i="84"/>
  <c r="M1161" i="84"/>
  <c r="L1161" i="84"/>
  <c r="M338" i="84"/>
  <c r="M1055" i="84"/>
  <c r="M390" i="84"/>
  <c r="L390" i="84"/>
  <c r="M676" i="84"/>
  <c r="L676" i="84"/>
  <c r="M853" i="84"/>
  <c r="L1263" i="84"/>
  <c r="M1385" i="84"/>
  <c r="L1385" i="84"/>
  <c r="L215" i="84"/>
  <c r="L247" i="84"/>
  <c r="L279" i="84"/>
  <c r="M383" i="84"/>
  <c r="L432" i="84"/>
  <c r="L578" i="84"/>
  <c r="M594" i="84"/>
  <c r="L594" i="84"/>
  <c r="M643" i="84"/>
  <c r="L643" i="84"/>
  <c r="M828" i="84"/>
  <c r="M956" i="84"/>
  <c r="M1084" i="84"/>
  <c r="M1298" i="84"/>
  <c r="L1298" i="84"/>
  <c r="M10" i="84"/>
  <c r="L119" i="84"/>
  <c r="L164" i="84"/>
  <c r="M183" i="84"/>
  <c r="L228" i="84"/>
  <c r="L260" i="84"/>
  <c r="M306" i="84"/>
  <c r="L369" i="84"/>
  <c r="M627" i="84"/>
  <c r="M668" i="84"/>
  <c r="L693" i="84"/>
  <c r="L701" i="84"/>
  <c r="M726" i="84"/>
  <c r="M777" i="84"/>
  <c r="L777" i="84"/>
  <c r="M905" i="84"/>
  <c r="L905" i="84"/>
  <c r="M1033" i="84"/>
  <c r="L1033" i="84"/>
  <c r="M1394" i="84"/>
  <c r="L1394" i="84"/>
  <c r="M1500" i="84"/>
  <c r="L1500" i="84"/>
  <c r="M55" i="84"/>
  <c r="L132" i="84"/>
  <c r="L196" i="84"/>
  <c r="M36" i="84"/>
  <c r="L145" i="84"/>
  <c r="L177" i="84"/>
  <c r="L209" i="84"/>
  <c r="L241" i="84"/>
  <c r="L273" i="84"/>
  <c r="L306" i="84"/>
  <c r="L328" i="84"/>
  <c r="M391" i="84"/>
  <c r="L391" i="84"/>
  <c r="L405" i="84"/>
  <c r="L426" i="84"/>
  <c r="M468" i="84"/>
  <c r="L475" i="84"/>
  <c r="L482" i="84"/>
  <c r="L503" i="84"/>
  <c r="L510" i="84"/>
  <c r="L517" i="84"/>
  <c r="L547" i="84"/>
  <c r="L562" i="84"/>
  <c r="M611" i="84"/>
  <c r="L611" i="84"/>
  <c r="L668" i="84"/>
  <c r="M735" i="84"/>
  <c r="L751" i="84"/>
  <c r="M854" i="84"/>
  <c r="M982" i="84"/>
  <c r="M1170" i="84"/>
  <c r="L1170" i="84"/>
  <c r="L1455" i="84"/>
  <c r="L158" i="84"/>
  <c r="L321" i="84"/>
  <c r="L412" i="84"/>
  <c r="L419" i="84"/>
  <c r="L440" i="84"/>
  <c r="L447" i="84"/>
  <c r="M454" i="84"/>
  <c r="L454" i="84"/>
  <c r="M644" i="84"/>
  <c r="L644" i="84"/>
  <c r="M863" i="84"/>
  <c r="L879" i="84"/>
  <c r="M991" i="84"/>
  <c r="L1007" i="84"/>
  <c r="M543" i="84"/>
  <c r="L543" i="84"/>
  <c r="L599" i="84"/>
  <c r="L151" i="84"/>
  <c r="M4" i="84"/>
  <c r="L17" i="84"/>
  <c r="L49" i="84"/>
  <c r="M68" i="84"/>
  <c r="L81" i="84"/>
  <c r="M100" i="84"/>
  <c r="L190" i="84"/>
  <c r="L222" i="84"/>
  <c r="L11" i="84"/>
  <c r="M30" i="84"/>
  <c r="L43" i="84"/>
  <c r="M62" i="84"/>
  <c r="L75" i="84"/>
  <c r="M94" i="84"/>
  <c r="L107" i="84"/>
  <c r="M126" i="84"/>
  <c r="L139" i="84"/>
  <c r="L171" i="84"/>
  <c r="L203" i="84"/>
  <c r="L235" i="84"/>
  <c r="L267" i="84"/>
  <c r="L314" i="84"/>
  <c r="L349" i="84"/>
  <c r="L356" i="84"/>
  <c r="L377" i="84"/>
  <c r="M447" i="84"/>
  <c r="L496" i="84"/>
  <c r="M579" i="84"/>
  <c r="L579" i="84"/>
  <c r="M727" i="84"/>
  <c r="L727" i="84"/>
  <c r="M1334" i="84"/>
  <c r="M1430" i="84"/>
  <c r="M799" i="84"/>
  <c r="L113" i="84"/>
  <c r="M612" i="84"/>
  <c r="L612" i="84"/>
  <c r="L669" i="84"/>
  <c r="M786" i="84"/>
  <c r="L786" i="84"/>
  <c r="M914" i="84"/>
  <c r="L914" i="84"/>
  <c r="M1042" i="84"/>
  <c r="L1042" i="84"/>
  <c r="M1308" i="84"/>
  <c r="M1404" i="84"/>
  <c r="M1564" i="84"/>
  <c r="L1564" i="84"/>
  <c r="M455" i="84"/>
  <c r="L455" i="84"/>
  <c r="M518" i="84"/>
  <c r="L518" i="84"/>
  <c r="M548" i="84"/>
  <c r="L548" i="84"/>
  <c r="M1257" i="84"/>
  <c r="L1257" i="84"/>
  <c r="M1628" i="84"/>
  <c r="L1628" i="84"/>
  <c r="M42" i="84"/>
  <c r="L385" i="84"/>
  <c r="L406" i="84"/>
  <c r="L427" i="84"/>
  <c r="L448" i="84"/>
  <c r="L476" i="84"/>
  <c r="L483" i="84"/>
  <c r="L504" i="84"/>
  <c r="M511" i="84"/>
  <c r="M580" i="84"/>
  <c r="L580" i="84"/>
  <c r="L604" i="84"/>
  <c r="M678" i="84"/>
  <c r="L678" i="84"/>
  <c r="L770" i="84"/>
  <c r="M821" i="84"/>
  <c r="M1129" i="84"/>
  <c r="L1129" i="84"/>
  <c r="L1231" i="84"/>
  <c r="L23" i="84"/>
  <c r="M87" i="84"/>
  <c r="M745" i="84"/>
  <c r="L745" i="84"/>
  <c r="L108" i="84"/>
  <c r="L268" i="84"/>
  <c r="L350" i="84"/>
  <c r="L357" i="84"/>
  <c r="M434" i="84"/>
  <c r="L497" i="84"/>
  <c r="M873" i="84"/>
  <c r="L873" i="84"/>
  <c r="M1001" i="84"/>
  <c r="L1001" i="84"/>
  <c r="M1266" i="84"/>
  <c r="L1266" i="84"/>
  <c r="M74" i="84"/>
  <c r="L12" i="84"/>
  <c r="L44" i="84"/>
  <c r="L25" i="84"/>
  <c r="L57" i="84"/>
  <c r="M76" i="84"/>
  <c r="L89" i="84"/>
  <c r="L121" i="84"/>
  <c r="M140" i="84"/>
  <c r="L153" i="84"/>
  <c r="M172" i="84"/>
  <c r="L185" i="84"/>
  <c r="M204" i="84"/>
  <c r="L217" i="84"/>
  <c r="M236" i="84"/>
  <c r="L249" i="84"/>
  <c r="L281" i="84"/>
  <c r="L336" i="84"/>
  <c r="M399" i="84"/>
  <c r="L434" i="84"/>
  <c r="L456" i="84"/>
  <c r="L512" i="84"/>
  <c r="L597" i="84"/>
  <c r="L695" i="84"/>
  <c r="M822" i="84"/>
  <c r="M950" i="84"/>
  <c r="M1078" i="84"/>
  <c r="L1103" i="84"/>
  <c r="M1353" i="84"/>
  <c r="L1353" i="84"/>
  <c r="M1449" i="84"/>
  <c r="L1449" i="84"/>
  <c r="M294" i="84"/>
  <c r="L294" i="84"/>
  <c r="L605" i="84"/>
  <c r="M646" i="84"/>
  <c r="L646" i="84"/>
  <c r="M1138" i="84"/>
  <c r="L1138" i="84"/>
  <c r="L19" i="84"/>
  <c r="L51" i="84"/>
  <c r="L83" i="84"/>
  <c r="L115" i="84"/>
  <c r="L147" i="84"/>
  <c r="L179" i="84"/>
  <c r="L211" i="84"/>
  <c r="L243" i="84"/>
  <c r="L275" i="84"/>
  <c r="M295" i="84"/>
  <c r="L295" i="84"/>
  <c r="L309" i="84"/>
  <c r="L330" i="84"/>
  <c r="M372" i="84"/>
  <c r="L379" i="84"/>
  <c r="L386" i="84"/>
  <c r="L407" i="84"/>
  <c r="L442" i="84"/>
  <c r="L477" i="84"/>
  <c r="L484" i="84"/>
  <c r="L505" i="84"/>
  <c r="L565" i="84"/>
  <c r="M630" i="84"/>
  <c r="M671" i="84"/>
  <c r="M754" i="84"/>
  <c r="L754" i="84"/>
  <c r="M1362" i="84"/>
  <c r="L1362" i="84"/>
  <c r="M681" i="84"/>
  <c r="L351" i="84"/>
  <c r="M358" i="84"/>
  <c r="L358" i="84"/>
  <c r="L435" i="84"/>
  <c r="M614" i="84"/>
  <c r="L614" i="84"/>
  <c r="M882" i="84"/>
  <c r="L882" i="84"/>
  <c r="M1010" i="84"/>
  <c r="L1010" i="84"/>
  <c r="M1225" i="84"/>
  <c r="L1225" i="84"/>
  <c r="M1302" i="84"/>
  <c r="M550" i="84"/>
  <c r="L550" i="84"/>
  <c r="M1468" i="84"/>
  <c r="L1468" i="84"/>
  <c r="L26" i="84"/>
  <c r="L58" i="84"/>
  <c r="L90" i="84"/>
  <c r="L122" i="84"/>
  <c r="L154" i="84"/>
  <c r="L186" i="84"/>
  <c r="L218" i="84"/>
  <c r="L250" i="84"/>
  <c r="L282" i="84"/>
  <c r="L337" i="84"/>
  <c r="L457" i="84"/>
  <c r="M582" i="84"/>
  <c r="L582" i="84"/>
  <c r="L598" i="84"/>
  <c r="M713" i="84"/>
  <c r="M789" i="84"/>
  <c r="L1148" i="84"/>
  <c r="M1174" i="84"/>
  <c r="L1199" i="84"/>
  <c r="L1276" i="84"/>
  <c r="M359" i="84"/>
  <c r="L359" i="84"/>
  <c r="L436" i="84"/>
  <c r="M1097" i="84"/>
  <c r="L1097" i="84"/>
  <c r="M422" i="84"/>
  <c r="L422" i="84"/>
  <c r="M841" i="84"/>
  <c r="L841" i="84"/>
  <c r="M969" i="84"/>
  <c r="L969" i="84"/>
  <c r="M1234" i="84"/>
  <c r="L1234" i="84"/>
  <c r="L1481" i="84"/>
  <c r="L1513" i="84"/>
  <c r="L1545" i="84"/>
  <c r="L1577" i="84"/>
  <c r="L1609" i="84"/>
  <c r="L1078" i="84"/>
  <c r="L1110" i="84"/>
  <c r="L1142" i="84"/>
  <c r="L1174" i="84"/>
  <c r="L1206" i="84"/>
  <c r="L1238" i="84"/>
  <c r="L1270" i="84"/>
  <c r="L1302" i="84"/>
  <c r="L1430" i="84"/>
  <c r="L1462" i="84"/>
  <c r="L1494" i="84"/>
  <c r="L1526" i="84"/>
  <c r="L1558" i="84"/>
  <c r="L1622" i="84"/>
  <c r="L739" i="84"/>
  <c r="L771" i="84"/>
  <c r="L803" i="84"/>
  <c r="L835" i="84"/>
  <c r="L867" i="84"/>
  <c r="L899" i="84"/>
  <c r="L931" i="84"/>
  <c r="L963" i="84"/>
  <c r="L995" i="84"/>
  <c r="L1027" i="84"/>
  <c r="L1059" i="84"/>
  <c r="L1091" i="84"/>
  <c r="L1123" i="84"/>
  <c r="L1155" i="84"/>
  <c r="L1187" i="84"/>
  <c r="L1219" i="84"/>
  <c r="L1251" i="84"/>
  <c r="L1283" i="84"/>
  <c r="L1315" i="84"/>
  <c r="L1347" i="84"/>
  <c r="L1379" i="84"/>
  <c r="L1411" i="84"/>
  <c r="L1443" i="84"/>
  <c r="L1475" i="84"/>
  <c r="L1507" i="84"/>
  <c r="L1539" i="84"/>
  <c r="L1571" i="84"/>
  <c r="L1603" i="84"/>
  <c r="L1635" i="84"/>
  <c r="L1200" i="84"/>
  <c r="L1360" i="84"/>
  <c r="L1392" i="84"/>
  <c r="L1424" i="84"/>
  <c r="L1456" i="84"/>
  <c r="L1488" i="84"/>
  <c r="L1520" i="84"/>
  <c r="L1552" i="84"/>
  <c r="L1584" i="84"/>
  <c r="L1616" i="84"/>
  <c r="L1277" i="84"/>
  <c r="L1309" i="84"/>
  <c r="L1341" i="84"/>
  <c r="L1373" i="84"/>
  <c r="L1405" i="84"/>
  <c r="L1437" i="84"/>
  <c r="L1469" i="84"/>
  <c r="L1501" i="84"/>
  <c r="L1533" i="84"/>
  <c r="L1565" i="84"/>
  <c r="L1597" i="84"/>
  <c r="L1546" i="84"/>
  <c r="L1578" i="84"/>
  <c r="L823" i="84"/>
  <c r="L855" i="84"/>
  <c r="L887" i="84"/>
  <c r="L919" i="84"/>
  <c r="L951" i="84"/>
  <c r="L983" i="84"/>
  <c r="L1015" i="84"/>
  <c r="L1047" i="84"/>
  <c r="L1079" i="84"/>
  <c r="L1111" i="84"/>
  <c r="L1143" i="84"/>
  <c r="L1175" i="84"/>
  <c r="L740" i="84"/>
  <c r="L772" i="84"/>
  <c r="L804" i="84"/>
  <c r="L836" i="84"/>
  <c r="L868" i="84"/>
  <c r="L900" i="84"/>
  <c r="L932" i="84"/>
  <c r="L964" i="84"/>
  <c r="L996" i="84"/>
  <c r="L1028" i="84"/>
  <c r="L1060" i="84"/>
  <c r="L1092" i="84"/>
  <c r="L1124" i="84"/>
  <c r="L1156" i="84"/>
  <c r="L1188" i="84"/>
  <c r="L1220" i="84"/>
  <c r="L1252" i="84"/>
  <c r="L1284" i="84"/>
  <c r="L1316" i="84"/>
  <c r="L1348" i="84"/>
  <c r="L1380" i="84"/>
  <c r="L1412" i="84"/>
  <c r="L977" i="84"/>
  <c r="L1009" i="84"/>
  <c r="L1041" i="84"/>
  <c r="L1073" i="84"/>
  <c r="L1105" i="84"/>
  <c r="L1137" i="84"/>
  <c r="L1169" i="84"/>
  <c r="L1201" i="84"/>
  <c r="L1233" i="84"/>
  <c r="L1265" i="84"/>
  <c r="L1297" i="84"/>
  <c r="L1329" i="84"/>
  <c r="L1361" i="84"/>
  <c r="L1393" i="84"/>
  <c r="L1425" i="84"/>
  <c r="L1457" i="84"/>
  <c r="L1489" i="84"/>
  <c r="L1521" i="84"/>
  <c r="L1553" i="84"/>
  <c r="L1585" i="84"/>
  <c r="L1617" i="84"/>
  <c r="L542" i="84"/>
  <c r="L574" i="84"/>
  <c r="L606" i="84"/>
  <c r="L638" i="84"/>
  <c r="L670" i="84"/>
  <c r="L702" i="84"/>
  <c r="L734" i="84"/>
  <c r="L766" i="84"/>
  <c r="L798" i="84"/>
  <c r="L830" i="84"/>
  <c r="L862" i="84"/>
  <c r="L894" i="84"/>
  <c r="L926" i="84"/>
  <c r="L958" i="84"/>
  <c r="L990" i="84"/>
  <c r="L1022" i="84"/>
  <c r="L1054" i="84"/>
  <c r="L1086" i="84"/>
  <c r="L1118" i="84"/>
  <c r="L1150" i="84"/>
  <c r="L1182" i="84"/>
  <c r="L1214" i="84"/>
  <c r="L1246" i="84"/>
  <c r="L1278" i="84"/>
  <c r="L1310" i="84"/>
  <c r="L1342" i="84"/>
  <c r="L1374" i="84"/>
  <c r="L1406" i="84"/>
  <c r="L1438" i="84"/>
  <c r="L1470" i="84"/>
  <c r="L1502" i="84"/>
  <c r="L1534" i="84"/>
  <c r="L555" i="84"/>
  <c r="L587" i="84"/>
  <c r="L619" i="84"/>
  <c r="L651" i="84"/>
  <c r="L683" i="84"/>
  <c r="L715" i="84"/>
  <c r="L747" i="84"/>
  <c r="L779" i="84"/>
  <c r="L811" i="84"/>
  <c r="L843" i="84"/>
  <c r="L875" i="84"/>
  <c r="L907" i="84"/>
  <c r="L939" i="84"/>
  <c r="L971" i="84"/>
  <c r="L1003" i="84"/>
  <c r="L1035" i="84"/>
  <c r="L1067" i="84"/>
  <c r="L1099" i="84"/>
  <c r="L1131" i="84"/>
  <c r="L1560" i="84"/>
  <c r="L1592" i="84"/>
  <c r="L1624" i="84"/>
  <c r="L1541" i="84"/>
  <c r="L1573" i="84"/>
  <c r="L1458" i="84"/>
  <c r="L1490" i="84"/>
  <c r="L1522" i="84"/>
  <c r="L1554" i="84"/>
  <c r="L1586" i="84"/>
  <c r="L1618" i="84"/>
  <c r="L607" i="84"/>
  <c r="L639" i="84"/>
  <c r="L671" i="84"/>
  <c r="L703" i="84"/>
  <c r="L735" i="84"/>
  <c r="L767" i="84"/>
  <c r="L799" i="84"/>
  <c r="L831" i="84"/>
  <c r="L863" i="84"/>
  <c r="L895" i="84"/>
  <c r="L927" i="84"/>
  <c r="L959" i="84"/>
  <c r="L991" i="84"/>
  <c r="L1023" i="84"/>
  <c r="L1055" i="84"/>
  <c r="L1433" i="84"/>
  <c r="L1465" i="84"/>
  <c r="L1497" i="84"/>
  <c r="L1529" i="84"/>
  <c r="L1561" i="84"/>
  <c r="L1593" i="84"/>
  <c r="L1625" i="84"/>
  <c r="L710" i="84"/>
  <c r="L742" i="84"/>
  <c r="L774" i="84"/>
  <c r="L806" i="84"/>
  <c r="L838" i="84"/>
  <c r="L870" i="84"/>
  <c r="L902" i="84"/>
  <c r="L934" i="84"/>
  <c r="L966" i="84"/>
  <c r="L998" i="84"/>
  <c r="L1030" i="84"/>
  <c r="L1062" i="84"/>
  <c r="L1094" i="84"/>
  <c r="L1126" i="84"/>
  <c r="L1158" i="84"/>
  <c r="L1190" i="84"/>
  <c r="L1222" i="84"/>
  <c r="L1254" i="84"/>
  <c r="L1286" i="84"/>
  <c r="L1318" i="84"/>
  <c r="L1350" i="84"/>
  <c r="L1382" i="84"/>
  <c r="L1414" i="84"/>
  <c r="L1446" i="84"/>
  <c r="L1478" i="84"/>
  <c r="L1510" i="84"/>
  <c r="L1542" i="84"/>
  <c r="L1574" i="84"/>
  <c r="L1606" i="84"/>
  <c r="L1638" i="84"/>
  <c r="L307" i="84"/>
  <c r="L339" i="84"/>
  <c r="L403" i="84"/>
  <c r="L467" i="84"/>
  <c r="L563" i="84"/>
  <c r="L595" i="84"/>
  <c r="L627" i="84"/>
  <c r="L851" i="84"/>
  <c r="L883" i="84"/>
  <c r="L979" i="84"/>
  <c r="L1043" i="84"/>
  <c r="L1139" i="84"/>
  <c r="L1171" i="84"/>
  <c r="L1235" i="84"/>
  <c r="L1267" i="84"/>
  <c r="L1427" i="84"/>
  <c r="L1523" i="84"/>
  <c r="L1587" i="84"/>
  <c r="L1619" i="84"/>
  <c r="L506" i="84"/>
  <c r="L538" i="84"/>
  <c r="L570" i="84"/>
  <c r="L602" i="84"/>
  <c r="L634" i="84"/>
  <c r="L666" i="84"/>
  <c r="L698" i="84"/>
  <c r="L730" i="84"/>
  <c r="L762" i="84"/>
  <c r="L794" i="84"/>
  <c r="L826" i="84"/>
  <c r="L858" i="84"/>
  <c r="L890" i="84"/>
  <c r="L922" i="84"/>
  <c r="L954" i="84"/>
  <c r="L986" i="84"/>
  <c r="L1018" i="84"/>
  <c r="L1050" i="84"/>
  <c r="L1082" i="84"/>
  <c r="L1114" i="84"/>
  <c r="L1146" i="84"/>
  <c r="L1178" i="84"/>
  <c r="L1210" i="84"/>
  <c r="L1242" i="84"/>
  <c r="L1274" i="84"/>
  <c r="L1306" i="84"/>
  <c r="L1338" i="84"/>
  <c r="L1370" i="84"/>
  <c r="L1402" i="84"/>
  <c r="L1434" i="84"/>
  <c r="L1466" i="84"/>
  <c r="L1498" i="84"/>
  <c r="L1530" i="84"/>
  <c r="L1562" i="84"/>
  <c r="L1594" i="84"/>
  <c r="L1626" i="84"/>
  <c r="L519" i="84"/>
  <c r="L551" i="84"/>
  <c r="L583" i="84"/>
  <c r="L615" i="84"/>
  <c r="L647" i="84"/>
  <c r="L679" i="84"/>
  <c r="L711" i="84"/>
  <c r="L743" i="84"/>
  <c r="L775" i="84"/>
  <c r="L807" i="84"/>
  <c r="L839" i="84"/>
  <c r="L871" i="84"/>
  <c r="L903" i="84"/>
  <c r="L935" i="84"/>
  <c r="L967" i="84"/>
  <c r="L999" i="84"/>
  <c r="L1031" i="84"/>
  <c r="L1063" i="84"/>
  <c r="L1095" i="84"/>
  <c r="L1127" i="84"/>
  <c r="L1159" i="84"/>
  <c r="L1191" i="84"/>
  <c r="L1223" i="84"/>
  <c r="L1255" i="84"/>
  <c r="L1287" i="84"/>
  <c r="L1319" i="84"/>
  <c r="L1383" i="84"/>
  <c r="L1447" i="84"/>
  <c r="L1479" i="84"/>
  <c r="L1511" i="84"/>
  <c r="L1543" i="84"/>
  <c r="L1575" i="84"/>
  <c r="L1607" i="84"/>
  <c r="L1639" i="84"/>
  <c r="L308" i="84"/>
  <c r="L340" i="84"/>
  <c r="L372" i="84"/>
  <c r="L404" i="84"/>
  <c r="L468" i="84"/>
  <c r="L500" i="84"/>
  <c r="L532" i="84"/>
  <c r="L564" i="84"/>
  <c r="L596" i="84"/>
  <c r="L628" i="84"/>
  <c r="L660" i="84"/>
  <c r="L692" i="84"/>
  <c r="L724" i="84"/>
  <c r="L756" i="84"/>
  <c r="L788" i="84"/>
  <c r="L916" i="84"/>
  <c r="L948" i="84"/>
  <c r="L980" i="84"/>
  <c r="L1012" i="84"/>
  <c r="L1044" i="84"/>
  <c r="L1076" i="84"/>
  <c r="L1140" i="84"/>
  <c r="L1172" i="84"/>
  <c r="L1204" i="84"/>
  <c r="L1236" i="84"/>
  <c r="L1268" i="84"/>
  <c r="L1364" i="84"/>
  <c r="L1396" i="84"/>
  <c r="L1428" i="84"/>
  <c r="L1460" i="84"/>
  <c r="L1524" i="84"/>
  <c r="L1556" i="84"/>
  <c r="L1588" i="84"/>
  <c r="L1620" i="84"/>
  <c r="L1582" i="84"/>
  <c r="M1" i="84" l="1"/>
  <c r="L1" i="84"/>
  <c r="F69" i="1" l="1"/>
  <c r="E69" i="1"/>
  <c r="D69" i="1"/>
  <c r="C69" i="1"/>
  <c r="K55" i="83"/>
  <c r="M55" i="83" s="1"/>
  <c r="I55" i="83"/>
  <c r="K54" i="83"/>
  <c r="L54" i="83" s="1"/>
  <c r="I54" i="83"/>
  <c r="K53" i="83"/>
  <c r="I53" i="83"/>
  <c r="K52" i="83"/>
  <c r="L52" i="83" s="1"/>
  <c r="I52" i="83"/>
  <c r="K51" i="83"/>
  <c r="L51" i="83" s="1"/>
  <c r="I51" i="83"/>
  <c r="K50" i="83"/>
  <c r="L50" i="83" s="1"/>
  <c r="I50" i="83"/>
  <c r="K49" i="83"/>
  <c r="I49" i="83"/>
  <c r="K48" i="83"/>
  <c r="L48" i="83" s="1"/>
  <c r="I48" i="83"/>
  <c r="K47" i="83"/>
  <c r="L47" i="83" s="1"/>
  <c r="I47" i="83"/>
  <c r="K46" i="83"/>
  <c r="L46" i="83" s="1"/>
  <c r="I46" i="83"/>
  <c r="K45" i="83"/>
  <c r="I45" i="83"/>
  <c r="K44" i="83"/>
  <c r="L44" i="83" s="1"/>
  <c r="I44" i="83"/>
  <c r="K43" i="83"/>
  <c r="L43" i="83" s="1"/>
  <c r="I43" i="83"/>
  <c r="M43" i="83" s="1"/>
  <c r="K42" i="83"/>
  <c r="L42" i="83" s="1"/>
  <c r="I42" i="83"/>
  <c r="K41" i="83"/>
  <c r="I41" i="83"/>
  <c r="K40" i="83"/>
  <c r="I40" i="83"/>
  <c r="K39" i="83"/>
  <c r="I39" i="83"/>
  <c r="K38" i="83"/>
  <c r="L38" i="83" s="1"/>
  <c r="I38" i="83"/>
  <c r="K37" i="83"/>
  <c r="I37" i="83"/>
  <c r="K36" i="83"/>
  <c r="L36" i="83" s="1"/>
  <c r="I36" i="83"/>
  <c r="K35" i="83"/>
  <c r="L35" i="83" s="1"/>
  <c r="I35" i="83"/>
  <c r="K34" i="83"/>
  <c r="L34" i="83" s="1"/>
  <c r="I34" i="83"/>
  <c r="K33" i="83"/>
  <c r="L33" i="83" s="1"/>
  <c r="I33" i="83"/>
  <c r="K32" i="83"/>
  <c r="I32" i="83"/>
  <c r="K31" i="83"/>
  <c r="I31" i="83"/>
  <c r="K30" i="83"/>
  <c r="L30" i="83" s="1"/>
  <c r="I30" i="83"/>
  <c r="K29" i="83"/>
  <c r="I29" i="83"/>
  <c r="K28" i="83"/>
  <c r="I28" i="83"/>
  <c r="K27" i="83"/>
  <c r="I27" i="83"/>
  <c r="K26" i="83"/>
  <c r="L26" i="83" s="1"/>
  <c r="I26" i="83"/>
  <c r="K25" i="83"/>
  <c r="I25" i="83"/>
  <c r="K24" i="83"/>
  <c r="I24" i="83"/>
  <c r="K23" i="83"/>
  <c r="I23" i="83"/>
  <c r="K22" i="83"/>
  <c r="L22" i="83" s="1"/>
  <c r="I22" i="83"/>
  <c r="K21" i="83"/>
  <c r="I21" i="83"/>
  <c r="K20" i="83"/>
  <c r="I20" i="83"/>
  <c r="K19" i="83"/>
  <c r="M19" i="83" s="1"/>
  <c r="I19" i="83"/>
  <c r="K18" i="83"/>
  <c r="M18" i="83" s="1"/>
  <c r="I18" i="83"/>
  <c r="K17" i="83"/>
  <c r="L17" i="83" s="1"/>
  <c r="I17" i="83"/>
  <c r="K16" i="83"/>
  <c r="L16" i="83" s="1"/>
  <c r="I16" i="83"/>
  <c r="K15" i="83"/>
  <c r="I15" i="83"/>
  <c r="K14" i="83"/>
  <c r="L14" i="83" s="1"/>
  <c r="I14" i="83"/>
  <c r="K13" i="83"/>
  <c r="I13" i="83"/>
  <c r="K12" i="83"/>
  <c r="M12" i="83" s="1"/>
  <c r="I12" i="83"/>
  <c r="K11" i="83"/>
  <c r="L11" i="83" s="1"/>
  <c r="I11" i="83"/>
  <c r="K10" i="83"/>
  <c r="L10" i="83" s="1"/>
  <c r="I10" i="83"/>
  <c r="K9" i="83"/>
  <c r="L9" i="83" s="1"/>
  <c r="I9" i="83"/>
  <c r="K8" i="83"/>
  <c r="I8" i="83"/>
  <c r="K7" i="83"/>
  <c r="L7" i="83" s="1"/>
  <c r="I7" i="83"/>
  <c r="K6" i="83"/>
  <c r="L6" i="83" s="1"/>
  <c r="I6" i="83"/>
  <c r="M6" i="83" s="1"/>
  <c r="K5" i="83"/>
  <c r="I5" i="83"/>
  <c r="K4" i="83"/>
  <c r="M4" i="83" s="1"/>
  <c r="I4" i="83"/>
  <c r="K3" i="83"/>
  <c r="L3" i="83" s="1"/>
  <c r="I3" i="83"/>
  <c r="J1" i="83"/>
  <c r="M14" i="83" l="1"/>
  <c r="M15" i="83"/>
  <c r="M21" i="83"/>
  <c r="K1" i="83"/>
  <c r="M38" i="83"/>
  <c r="M45" i="83"/>
  <c r="M46" i="83"/>
  <c r="M7" i="83"/>
  <c r="M24" i="83"/>
  <c r="M53" i="83"/>
  <c r="M28" i="83"/>
  <c r="M5" i="83"/>
  <c r="M22" i="83"/>
  <c r="M39" i="83"/>
  <c r="M31" i="83"/>
  <c r="M32" i="83"/>
  <c r="M49" i="83"/>
  <c r="M37" i="83"/>
  <c r="M23" i="83"/>
  <c r="M25" i="83"/>
  <c r="L39" i="83"/>
  <c r="L23" i="83"/>
  <c r="M54" i="83"/>
  <c r="M29" i="83"/>
  <c r="M47" i="83"/>
  <c r="M20" i="83"/>
  <c r="M40" i="83"/>
  <c r="L15" i="83"/>
  <c r="M30" i="83"/>
  <c r="L31" i="83"/>
  <c r="M13" i="83"/>
  <c r="M27" i="83"/>
  <c r="M41" i="83"/>
  <c r="L55" i="83"/>
  <c r="L8" i="83"/>
  <c r="M8" i="83"/>
  <c r="M17" i="83"/>
  <c r="M50" i="83"/>
  <c r="M11" i="83"/>
  <c r="L49" i="83"/>
  <c r="L32" i="83"/>
  <c r="M16" i="83"/>
  <c r="M10" i="83"/>
  <c r="M51" i="83"/>
  <c r="L4" i="83"/>
  <c r="M36" i="83"/>
  <c r="L24" i="83"/>
  <c r="M26" i="83"/>
  <c r="L19" i="83"/>
  <c r="M35" i="83"/>
  <c r="L12" i="83"/>
  <c r="L28" i="83"/>
  <c r="L5" i="83"/>
  <c r="L13" i="83"/>
  <c r="L21" i="83"/>
  <c r="L29" i="83"/>
  <c r="L37" i="83"/>
  <c r="L45" i="83"/>
  <c r="L53" i="83"/>
  <c r="L40" i="83"/>
  <c r="L25" i="83"/>
  <c r="M42" i="83"/>
  <c r="L27" i="83"/>
  <c r="L20" i="83"/>
  <c r="M44" i="83"/>
  <c r="M3" i="83"/>
  <c r="M52" i="83"/>
  <c r="M48" i="83"/>
  <c r="L41" i="83"/>
  <c r="L18" i="83"/>
  <c r="M33" i="83"/>
  <c r="M9" i="83"/>
  <c r="M34" i="83"/>
  <c r="L1" i="83" l="1"/>
  <c r="M1" i="83"/>
  <c r="F68" i="1" l="1"/>
  <c r="E68" i="1"/>
  <c r="D68" i="1"/>
  <c r="C68" i="1"/>
  <c r="M22" i="82"/>
  <c r="L22" i="82"/>
  <c r="K22" i="82"/>
  <c r="I22" i="82"/>
  <c r="K21" i="82"/>
  <c r="I21" i="82"/>
  <c r="K20" i="82"/>
  <c r="L20" i="82" s="1"/>
  <c r="I20" i="82"/>
  <c r="M20" i="82" s="1"/>
  <c r="K19" i="82"/>
  <c r="L19" i="82" s="1"/>
  <c r="I19" i="82"/>
  <c r="K18" i="82"/>
  <c r="I18" i="82"/>
  <c r="K17" i="82"/>
  <c r="L17" i="82" s="1"/>
  <c r="I17" i="82"/>
  <c r="K16" i="82"/>
  <c r="L16" i="82" s="1"/>
  <c r="I16" i="82"/>
  <c r="K15" i="82"/>
  <c r="I15" i="82"/>
  <c r="M14" i="82"/>
  <c r="L14" i="82"/>
  <c r="K14" i="82"/>
  <c r="I14" i="82"/>
  <c r="L13" i="82"/>
  <c r="K13" i="82"/>
  <c r="I13" i="82"/>
  <c r="M13" i="82" s="1"/>
  <c r="K12" i="82"/>
  <c r="L12" i="82" s="1"/>
  <c r="I12" i="82"/>
  <c r="M12" i="82" s="1"/>
  <c r="K11" i="82"/>
  <c r="M11" i="82" s="1"/>
  <c r="I11" i="82"/>
  <c r="K10" i="82"/>
  <c r="L10" i="82" s="1"/>
  <c r="I10" i="82"/>
  <c r="K9" i="82"/>
  <c r="M9" i="82" s="1"/>
  <c r="I9" i="82"/>
  <c r="K8" i="82"/>
  <c r="I8" i="82"/>
  <c r="K7" i="82"/>
  <c r="M7" i="82" s="1"/>
  <c r="I7" i="82"/>
  <c r="K6" i="82"/>
  <c r="M6" i="82" s="1"/>
  <c r="I6" i="82"/>
  <c r="L5" i="82"/>
  <c r="I5" i="82"/>
  <c r="M5" i="82" s="1"/>
  <c r="K4" i="82"/>
  <c r="L4" i="82" s="1"/>
  <c r="I4" i="82"/>
  <c r="M4" i="82" s="1"/>
  <c r="K3" i="82"/>
  <c r="M3" i="82" s="1"/>
  <c r="I3" i="82"/>
  <c r="J1" i="82"/>
  <c r="M15" i="82" l="1"/>
  <c r="M18" i="82"/>
  <c r="L6" i="82"/>
  <c r="M16" i="82"/>
  <c r="M21" i="82"/>
  <c r="M8" i="82"/>
  <c r="M1" i="82" s="1"/>
  <c r="L18" i="82"/>
  <c r="M19" i="82"/>
  <c r="L15" i="82"/>
  <c r="L8" i="82"/>
  <c r="L9" i="82"/>
  <c r="M17" i="82"/>
  <c r="L11" i="82"/>
  <c r="L3" i="82"/>
  <c r="K1" i="82"/>
  <c r="L7" i="82"/>
  <c r="M10" i="82"/>
  <c r="L21" i="82"/>
  <c r="L1" i="82" l="1"/>
  <c r="F65" i="1" l="1"/>
  <c r="E65" i="1"/>
  <c r="D65" i="1"/>
  <c r="C65" i="1"/>
  <c r="K85" i="81"/>
  <c r="I85" i="81"/>
  <c r="H85" i="81"/>
  <c r="K84" i="81"/>
  <c r="I84" i="81"/>
  <c r="H84" i="81"/>
  <c r="K83" i="81"/>
  <c r="I83" i="81"/>
  <c r="H83" i="81"/>
  <c r="K82" i="81"/>
  <c r="M82" i="81" s="1"/>
  <c r="I82" i="81"/>
  <c r="H82" i="81"/>
  <c r="K81" i="81"/>
  <c r="M81" i="81" s="1"/>
  <c r="I81" i="81"/>
  <c r="H81" i="81"/>
  <c r="K80" i="81"/>
  <c r="I80" i="81"/>
  <c r="H80" i="81"/>
  <c r="K79" i="81"/>
  <c r="M79" i="81" s="1"/>
  <c r="I79" i="81"/>
  <c r="H79" i="81"/>
  <c r="K78" i="81"/>
  <c r="I78" i="81"/>
  <c r="M78" i="81" s="1"/>
  <c r="H78" i="81"/>
  <c r="K77" i="81"/>
  <c r="I77" i="81"/>
  <c r="H77" i="81"/>
  <c r="K76" i="81"/>
  <c r="I76" i="81"/>
  <c r="H76" i="81"/>
  <c r="K75" i="81"/>
  <c r="L75" i="81" s="1"/>
  <c r="I75" i="81"/>
  <c r="H75" i="81"/>
  <c r="K74" i="81"/>
  <c r="I74" i="81"/>
  <c r="H74" i="81"/>
  <c r="L74" i="81" s="1"/>
  <c r="K73" i="81"/>
  <c r="I73" i="81"/>
  <c r="H73" i="81"/>
  <c r="K72" i="81"/>
  <c r="I72" i="81"/>
  <c r="H72" i="81"/>
  <c r="K71" i="81"/>
  <c r="M71" i="81" s="1"/>
  <c r="I71" i="81"/>
  <c r="H71" i="81"/>
  <c r="K70" i="81"/>
  <c r="I70" i="81"/>
  <c r="H70" i="81"/>
  <c r="K69" i="81"/>
  <c r="I69" i="81"/>
  <c r="H69" i="81"/>
  <c r="K68" i="81"/>
  <c r="I68" i="81"/>
  <c r="H68" i="81"/>
  <c r="K67" i="81"/>
  <c r="I67" i="81"/>
  <c r="H67" i="81"/>
  <c r="K66" i="81"/>
  <c r="L66" i="81" s="1"/>
  <c r="I66" i="81"/>
  <c r="H66" i="81"/>
  <c r="K65" i="81"/>
  <c r="M65" i="81" s="1"/>
  <c r="I65" i="81"/>
  <c r="H65" i="81"/>
  <c r="K64" i="81"/>
  <c r="M64" i="81" s="1"/>
  <c r="I64" i="81"/>
  <c r="H64" i="81"/>
  <c r="K63" i="81"/>
  <c r="I63" i="81"/>
  <c r="H63" i="81"/>
  <c r="K62" i="81"/>
  <c r="I62" i="81"/>
  <c r="H62" i="81"/>
  <c r="K61" i="81"/>
  <c r="I61" i="81"/>
  <c r="H61" i="81"/>
  <c r="K60" i="81"/>
  <c r="I60" i="81"/>
  <c r="H60" i="81"/>
  <c r="K59" i="81"/>
  <c r="I59" i="81"/>
  <c r="M59" i="81" s="1"/>
  <c r="H59" i="81"/>
  <c r="L59" i="81" s="1"/>
  <c r="K58" i="81"/>
  <c r="I58" i="81"/>
  <c r="M58" i="81" s="1"/>
  <c r="H58" i="81"/>
  <c r="K57" i="81"/>
  <c r="I57" i="81"/>
  <c r="H57" i="81"/>
  <c r="K56" i="81"/>
  <c r="I56" i="81"/>
  <c r="H56" i="81"/>
  <c r="K55" i="81"/>
  <c r="I55" i="81"/>
  <c r="H55" i="81"/>
  <c r="K54" i="81"/>
  <c r="M54" i="81" s="1"/>
  <c r="I54" i="81"/>
  <c r="H54" i="81"/>
  <c r="L54" i="81" s="1"/>
  <c r="K53" i="81"/>
  <c r="I53" i="81"/>
  <c r="H53" i="81"/>
  <c r="K52" i="81"/>
  <c r="I52" i="81"/>
  <c r="H52" i="81"/>
  <c r="L52" i="81" s="1"/>
  <c r="K51" i="81"/>
  <c r="I51" i="81"/>
  <c r="H51" i="81"/>
  <c r="K50" i="81"/>
  <c r="I50" i="81"/>
  <c r="H50" i="81"/>
  <c r="K49" i="81"/>
  <c r="I49" i="81"/>
  <c r="H49" i="81"/>
  <c r="K48" i="81"/>
  <c r="I48" i="81"/>
  <c r="H48" i="81"/>
  <c r="K47" i="81"/>
  <c r="M47" i="81" s="1"/>
  <c r="I47" i="81"/>
  <c r="H47" i="81"/>
  <c r="K46" i="81"/>
  <c r="M46" i="81" s="1"/>
  <c r="I46" i="81"/>
  <c r="H46" i="81"/>
  <c r="K45" i="81"/>
  <c r="M45" i="81" s="1"/>
  <c r="I45" i="81"/>
  <c r="H45" i="81"/>
  <c r="K44" i="81"/>
  <c r="M44" i="81" s="1"/>
  <c r="I44" i="81"/>
  <c r="H44" i="81"/>
  <c r="K43" i="81"/>
  <c r="I43" i="81"/>
  <c r="H43" i="81"/>
  <c r="K42" i="81"/>
  <c r="I42" i="81"/>
  <c r="H42" i="81"/>
  <c r="K41" i="81"/>
  <c r="I41" i="81"/>
  <c r="H41" i="81"/>
  <c r="K40" i="81"/>
  <c r="I40" i="81"/>
  <c r="H40" i="81"/>
  <c r="K39" i="81"/>
  <c r="M39" i="81" s="1"/>
  <c r="I39" i="81"/>
  <c r="H39" i="81"/>
  <c r="L39" i="81" s="1"/>
  <c r="K38" i="81"/>
  <c r="I38" i="81"/>
  <c r="H38" i="81"/>
  <c r="K37" i="81"/>
  <c r="I37" i="81"/>
  <c r="H37" i="81"/>
  <c r="K36" i="81"/>
  <c r="I36" i="81"/>
  <c r="H36" i="81"/>
  <c r="K35" i="81"/>
  <c r="I35" i="81"/>
  <c r="H35" i="81"/>
  <c r="L34" i="81"/>
  <c r="K34" i="81"/>
  <c r="M34" i="81" s="1"/>
  <c r="I34" i="81"/>
  <c r="H34" i="81"/>
  <c r="K33" i="81"/>
  <c r="I33" i="81"/>
  <c r="H33" i="81"/>
  <c r="K32" i="81"/>
  <c r="I32" i="81"/>
  <c r="H32" i="81"/>
  <c r="K31" i="81"/>
  <c r="I31" i="81"/>
  <c r="H31" i="81"/>
  <c r="K30" i="81"/>
  <c r="I30" i="81"/>
  <c r="H30" i="81"/>
  <c r="K29" i="81"/>
  <c r="I29" i="81"/>
  <c r="H29" i="81"/>
  <c r="K28" i="81"/>
  <c r="I28" i="81"/>
  <c r="H28" i="81"/>
  <c r="K27" i="81"/>
  <c r="M27" i="81" s="1"/>
  <c r="I27" i="81"/>
  <c r="H27" i="81"/>
  <c r="L27" i="81" s="1"/>
  <c r="K26" i="81"/>
  <c r="I26" i="81"/>
  <c r="M26" i="81" s="1"/>
  <c r="H26" i="81"/>
  <c r="K25" i="81"/>
  <c r="I25" i="81"/>
  <c r="H25" i="81"/>
  <c r="K24" i="81"/>
  <c r="L24" i="81" s="1"/>
  <c r="I24" i="81"/>
  <c r="H24" i="81"/>
  <c r="K23" i="81"/>
  <c r="I23" i="81"/>
  <c r="H23" i="81"/>
  <c r="K22" i="81"/>
  <c r="M22" i="81" s="1"/>
  <c r="I22" i="81"/>
  <c r="H22" i="81"/>
  <c r="K21" i="81"/>
  <c r="I21" i="81"/>
  <c r="H21" i="81"/>
  <c r="K20" i="81"/>
  <c r="I20" i="81"/>
  <c r="H20" i="81"/>
  <c r="K19" i="81"/>
  <c r="I19" i="81"/>
  <c r="H19" i="81"/>
  <c r="K18" i="81"/>
  <c r="I18" i="81"/>
  <c r="H18" i="81"/>
  <c r="K17" i="81"/>
  <c r="M17" i="81" s="1"/>
  <c r="I17" i="81"/>
  <c r="H17" i="81"/>
  <c r="K16" i="81"/>
  <c r="I16" i="81"/>
  <c r="H16" i="81"/>
  <c r="K15" i="81"/>
  <c r="M15" i="81" s="1"/>
  <c r="I15" i="81"/>
  <c r="H15" i="81"/>
  <c r="K14" i="81"/>
  <c r="I14" i="81"/>
  <c r="H14" i="81"/>
  <c r="K13" i="81"/>
  <c r="I13" i="81"/>
  <c r="H13" i="81"/>
  <c r="K12" i="81"/>
  <c r="I12" i="81"/>
  <c r="H12" i="81"/>
  <c r="K11" i="81"/>
  <c r="I11" i="81"/>
  <c r="H11" i="81"/>
  <c r="K10" i="81"/>
  <c r="I10" i="81"/>
  <c r="H10" i="81"/>
  <c r="K9" i="81"/>
  <c r="L9" i="81" s="1"/>
  <c r="I9" i="81"/>
  <c r="H9" i="81"/>
  <c r="K8" i="81"/>
  <c r="I8" i="81"/>
  <c r="H8" i="81"/>
  <c r="K7" i="81"/>
  <c r="M7" i="81" s="1"/>
  <c r="I7" i="81"/>
  <c r="H7" i="81"/>
  <c r="L7" i="81" s="1"/>
  <c r="K6" i="81"/>
  <c r="L6" i="81" s="1"/>
  <c r="I6" i="81"/>
  <c r="H6" i="81"/>
  <c r="K5" i="81"/>
  <c r="I5" i="81"/>
  <c r="H5" i="81"/>
  <c r="K4" i="81"/>
  <c r="L4" i="81" s="1"/>
  <c r="I4" i="81"/>
  <c r="H4" i="81"/>
  <c r="K3" i="81"/>
  <c r="I3" i="81"/>
  <c r="H3" i="81"/>
  <c r="J1" i="81"/>
  <c r="M16" i="81" l="1"/>
  <c r="L78" i="81"/>
  <c r="M56" i="81"/>
  <c r="L79" i="81"/>
  <c r="M70" i="81"/>
  <c r="L47" i="81"/>
  <c r="M80" i="81"/>
  <c r="M66" i="81"/>
  <c r="M37" i="81"/>
  <c r="M68" i="81"/>
  <c r="L51" i="81"/>
  <c r="M77" i="81"/>
  <c r="L60" i="81"/>
  <c r="M11" i="81"/>
  <c r="L21" i="81"/>
  <c r="M12" i="81"/>
  <c r="L32" i="81"/>
  <c r="M76" i="81"/>
  <c r="M40" i="81"/>
  <c r="L42" i="81"/>
  <c r="M52" i="81"/>
  <c r="M62" i="81"/>
  <c r="M72" i="81"/>
  <c r="M67" i="81"/>
  <c r="L18" i="81"/>
  <c r="L19" i="81"/>
  <c r="L10" i="81"/>
  <c r="M31" i="81"/>
  <c r="M36" i="81"/>
  <c r="L28" i="81"/>
  <c r="M29" i="81"/>
  <c r="M20" i="81"/>
  <c r="M13" i="81"/>
  <c r="K1" i="81"/>
  <c r="M43" i="81"/>
  <c r="M63" i="81"/>
  <c r="M73" i="81"/>
  <c r="M49" i="81"/>
  <c r="L23" i="81"/>
  <c r="L53" i="81"/>
  <c r="L73" i="81"/>
  <c r="M83" i="81"/>
  <c r="L38" i="81"/>
  <c r="M69" i="81"/>
  <c r="M50" i="81"/>
  <c r="M33" i="81"/>
  <c r="M14" i="81"/>
  <c r="M53" i="81"/>
  <c r="M48" i="81"/>
  <c r="M21" i="81"/>
  <c r="L58" i="81"/>
  <c r="L20" i="81"/>
  <c r="L71" i="81"/>
  <c r="M74" i="81"/>
  <c r="M84" i="81"/>
  <c r="M30" i="81"/>
  <c r="M41" i="81"/>
  <c r="L84" i="81"/>
  <c r="L57" i="81"/>
  <c r="M8" i="81"/>
  <c r="M5" i="81"/>
  <c r="M25" i="81"/>
  <c r="L61" i="81"/>
  <c r="L15" i="81"/>
  <c r="L35" i="81"/>
  <c r="L26" i="81"/>
  <c r="M55" i="81"/>
  <c r="M85" i="81"/>
  <c r="M9" i="81"/>
  <c r="L80" i="81"/>
  <c r="L22" i="81"/>
  <c r="L29" i="81"/>
  <c r="L16" i="81"/>
  <c r="M3" i="81"/>
  <c r="L81" i="81"/>
  <c r="L67" i="81"/>
  <c r="L82" i="81"/>
  <c r="L3" i="81"/>
  <c r="M23" i="81"/>
  <c r="M4" i="81"/>
  <c r="L69" i="81"/>
  <c r="L63" i="81"/>
  <c r="M35" i="81"/>
  <c r="M10" i="81"/>
  <c r="L68" i="81"/>
  <c r="L11" i="81"/>
  <c r="L5" i="81"/>
  <c r="L70" i="81"/>
  <c r="M28" i="81"/>
  <c r="M42" i="81"/>
  <c r="L49" i="81"/>
  <c r="L30" i="81"/>
  <c r="L43" i="81"/>
  <c r="L76" i="81"/>
  <c r="L25" i="81"/>
  <c r="L83" i="81"/>
  <c r="M61" i="81"/>
  <c r="L36" i="81"/>
  <c r="L37" i="81"/>
  <c r="L31" i="81"/>
  <c r="M38" i="81"/>
  <c r="L48" i="81"/>
  <c r="L12" i="81"/>
  <c r="M19" i="81"/>
  <c r="L64" i="81"/>
  <c r="L13" i="81"/>
  <c r="M32" i="81"/>
  <c r="L45" i="81"/>
  <c r="L77" i="81"/>
  <c r="L17" i="81"/>
  <c r="L62" i="81"/>
  <c r="M51" i="81"/>
  <c r="M24" i="81"/>
  <c r="M6" i="81"/>
  <c r="L44" i="81"/>
  <c r="M57" i="81"/>
  <c r="M60" i="81"/>
  <c r="M75" i="81"/>
  <c r="M18" i="81"/>
  <c r="L33" i="81"/>
  <c r="L65" i="81"/>
  <c r="L55" i="81"/>
  <c r="L56" i="81"/>
  <c r="L50" i="81"/>
  <c r="L14" i="81"/>
  <c r="L46" i="81"/>
  <c r="L41" i="81"/>
  <c r="L8" i="81"/>
  <c r="L40" i="81"/>
  <c r="L72" i="81"/>
  <c r="L85" i="81"/>
  <c r="L1" i="81" l="1"/>
  <c r="M1" i="81"/>
  <c r="F59" i="1" l="1"/>
  <c r="E59" i="1"/>
  <c r="D59" i="1"/>
  <c r="C59" i="1"/>
  <c r="K56" i="80"/>
  <c r="M56" i="80" s="1"/>
  <c r="I56" i="80"/>
  <c r="H56" i="80"/>
  <c r="K55" i="80"/>
  <c r="I55" i="80"/>
  <c r="H55" i="80"/>
  <c r="K54" i="80"/>
  <c r="I54" i="80"/>
  <c r="H54" i="80"/>
  <c r="K53" i="80"/>
  <c r="I53" i="80"/>
  <c r="H53" i="80"/>
  <c r="L53" i="80" s="1"/>
  <c r="K52" i="80"/>
  <c r="I52" i="80"/>
  <c r="H52" i="80"/>
  <c r="K51" i="80"/>
  <c r="I51" i="80"/>
  <c r="H51" i="80"/>
  <c r="M50" i="80"/>
  <c r="K50" i="80"/>
  <c r="I50" i="80"/>
  <c r="H50" i="80"/>
  <c r="L50" i="80" s="1"/>
  <c r="K49" i="80"/>
  <c r="I49" i="80"/>
  <c r="M49" i="80" s="1"/>
  <c r="H49" i="80"/>
  <c r="K48" i="80"/>
  <c r="M48" i="80" s="1"/>
  <c r="I48" i="80"/>
  <c r="H48" i="80"/>
  <c r="K47" i="80"/>
  <c r="L47" i="80" s="1"/>
  <c r="I47" i="80"/>
  <c r="H47" i="80"/>
  <c r="K46" i="80"/>
  <c r="L46" i="80" s="1"/>
  <c r="I46" i="80"/>
  <c r="H46" i="80"/>
  <c r="K45" i="80"/>
  <c r="I45" i="80"/>
  <c r="M45" i="80" s="1"/>
  <c r="H45" i="80"/>
  <c r="L45" i="80" s="1"/>
  <c r="K44" i="80"/>
  <c r="I44" i="80"/>
  <c r="H44" i="80"/>
  <c r="M43" i="80"/>
  <c r="K43" i="80"/>
  <c r="I43" i="80"/>
  <c r="H43" i="80"/>
  <c r="K42" i="80"/>
  <c r="M42" i="80" s="1"/>
  <c r="I42" i="80"/>
  <c r="H42" i="80"/>
  <c r="K41" i="80"/>
  <c r="M41" i="80" s="1"/>
  <c r="I41" i="80"/>
  <c r="H41" i="80"/>
  <c r="K40" i="80"/>
  <c r="I40" i="80"/>
  <c r="H40" i="80"/>
  <c r="K39" i="80"/>
  <c r="I39" i="80"/>
  <c r="H39" i="80"/>
  <c r="K38" i="80"/>
  <c r="I38" i="80"/>
  <c r="M38" i="80" s="1"/>
  <c r="H38" i="80"/>
  <c r="L38" i="80" s="1"/>
  <c r="K37" i="80"/>
  <c r="I37" i="80"/>
  <c r="M37" i="80" s="1"/>
  <c r="H37" i="80"/>
  <c r="L37" i="80" s="1"/>
  <c r="K36" i="80"/>
  <c r="I36" i="80"/>
  <c r="H36" i="80"/>
  <c r="K35" i="80"/>
  <c r="I35" i="80"/>
  <c r="M35" i="80" s="1"/>
  <c r="H35" i="80"/>
  <c r="K34" i="80"/>
  <c r="I34" i="80"/>
  <c r="H34" i="80"/>
  <c r="K33" i="80"/>
  <c r="I33" i="80"/>
  <c r="H33" i="80"/>
  <c r="K32" i="80"/>
  <c r="I32" i="80"/>
  <c r="H32" i="80"/>
  <c r="K31" i="80"/>
  <c r="L31" i="80" s="1"/>
  <c r="I31" i="80"/>
  <c r="H31" i="80"/>
  <c r="K30" i="80"/>
  <c r="I30" i="80"/>
  <c r="H30" i="80"/>
  <c r="K29" i="80"/>
  <c r="I29" i="80"/>
  <c r="H29" i="80"/>
  <c r="K28" i="80"/>
  <c r="L28" i="80" s="1"/>
  <c r="I28" i="80"/>
  <c r="H28" i="80"/>
  <c r="K27" i="80"/>
  <c r="I27" i="80"/>
  <c r="H27" i="80"/>
  <c r="K26" i="80"/>
  <c r="I26" i="80"/>
  <c r="H26" i="80"/>
  <c r="K25" i="80"/>
  <c r="I25" i="80"/>
  <c r="M25" i="80" s="1"/>
  <c r="H25" i="80"/>
  <c r="K24" i="80"/>
  <c r="M24" i="80" s="1"/>
  <c r="I24" i="80"/>
  <c r="H24" i="80"/>
  <c r="K23" i="80"/>
  <c r="I23" i="80"/>
  <c r="H23" i="80"/>
  <c r="K22" i="80"/>
  <c r="I22" i="80"/>
  <c r="H22" i="80"/>
  <c r="K21" i="80"/>
  <c r="L21" i="80" s="1"/>
  <c r="I21" i="80"/>
  <c r="H21" i="80"/>
  <c r="K20" i="80"/>
  <c r="M20" i="80" s="1"/>
  <c r="I20" i="80"/>
  <c r="H20" i="80"/>
  <c r="L20" i="80" s="1"/>
  <c r="K19" i="80"/>
  <c r="I19" i="80"/>
  <c r="H19" i="80"/>
  <c r="M18" i="80"/>
  <c r="L18" i="80"/>
  <c r="K18" i="80"/>
  <c r="I18" i="80"/>
  <c r="H18" i="80"/>
  <c r="K17" i="80"/>
  <c r="M17" i="80" s="1"/>
  <c r="I17" i="80"/>
  <c r="H17" i="80"/>
  <c r="K16" i="80"/>
  <c r="I16" i="80"/>
  <c r="M16" i="80" s="1"/>
  <c r="H16" i="80"/>
  <c r="L16" i="80" s="1"/>
  <c r="K15" i="80"/>
  <c r="I15" i="80"/>
  <c r="H15" i="80"/>
  <c r="K14" i="80"/>
  <c r="I14" i="80"/>
  <c r="H14" i="80"/>
  <c r="K13" i="80"/>
  <c r="L13" i="80" s="1"/>
  <c r="I13" i="80"/>
  <c r="H13" i="80"/>
  <c r="K12" i="80"/>
  <c r="I12" i="80"/>
  <c r="H12" i="80"/>
  <c r="K11" i="80"/>
  <c r="I11" i="80"/>
  <c r="H11" i="80"/>
  <c r="K10" i="80"/>
  <c r="I10" i="80"/>
  <c r="H10" i="80"/>
  <c r="K9" i="80"/>
  <c r="I9" i="80"/>
  <c r="H9" i="80"/>
  <c r="K8" i="80"/>
  <c r="I8" i="80"/>
  <c r="H8" i="80"/>
  <c r="K7" i="80"/>
  <c r="L7" i="80" s="1"/>
  <c r="I7" i="80"/>
  <c r="H7" i="80"/>
  <c r="K6" i="80"/>
  <c r="I6" i="80"/>
  <c r="M6" i="80" s="1"/>
  <c r="H6" i="80"/>
  <c r="L6" i="80" s="1"/>
  <c r="K5" i="80"/>
  <c r="L5" i="80" s="1"/>
  <c r="I5" i="80"/>
  <c r="M5" i="80" s="1"/>
  <c r="H5" i="80"/>
  <c r="K4" i="80"/>
  <c r="I4" i="80"/>
  <c r="H4" i="80"/>
  <c r="L4" i="80" s="1"/>
  <c r="K3" i="80"/>
  <c r="I3" i="80"/>
  <c r="M3" i="80" s="1"/>
  <c r="H3" i="80"/>
  <c r="J1" i="80"/>
  <c r="L39" i="80" l="1"/>
  <c r="L49" i="80"/>
  <c r="M29" i="80"/>
  <c r="L11" i="80"/>
  <c r="M30" i="80"/>
  <c r="L40" i="80"/>
  <c r="M11" i="80"/>
  <c r="M22" i="80"/>
  <c r="M32" i="80"/>
  <c r="M51" i="80"/>
  <c r="M23" i="80"/>
  <c r="L33" i="80"/>
  <c r="L43" i="80"/>
  <c r="M52" i="80"/>
  <c r="L29" i="80"/>
  <c r="L24" i="80"/>
  <c r="L34" i="80"/>
  <c r="M53" i="80"/>
  <c r="L3" i="80"/>
  <c r="L15" i="80"/>
  <c r="M44" i="80"/>
  <c r="L35" i="80"/>
  <c r="M54" i="80"/>
  <c r="L48" i="80"/>
  <c r="L25" i="80"/>
  <c r="M10" i="80"/>
  <c r="K1" i="80"/>
  <c r="M9" i="80"/>
  <c r="M4" i="80"/>
  <c r="M36" i="80"/>
  <c r="M55" i="80"/>
  <c r="M14" i="80"/>
  <c r="M26" i="80"/>
  <c r="L32" i="80"/>
  <c r="M19" i="80"/>
  <c r="M12" i="80"/>
  <c r="L27" i="80"/>
  <c r="L56" i="80"/>
  <c r="L8" i="80"/>
  <c r="L12" i="80"/>
  <c r="M31" i="80"/>
  <c r="L44" i="80"/>
  <c r="L19" i="80"/>
  <c r="L51" i="80"/>
  <c r="M39" i="80"/>
  <c r="L52" i="80"/>
  <c r="M7" i="80"/>
  <c r="M21" i="80"/>
  <c r="L9" i="80"/>
  <c r="M28" i="80"/>
  <c r="L41" i="80"/>
  <c r="M13" i="80"/>
  <c r="M33" i="80"/>
  <c r="M15" i="80"/>
  <c r="L22" i="80"/>
  <c r="L54" i="80"/>
  <c r="M8" i="80"/>
  <c r="M47" i="80"/>
  <c r="M40" i="80"/>
  <c r="L10" i="80"/>
  <c r="L42" i="80"/>
  <c r="L23" i="80"/>
  <c r="L55" i="80"/>
  <c r="L26" i="80"/>
  <c r="M34" i="80"/>
  <c r="L36" i="80"/>
  <c r="M27" i="80"/>
  <c r="L17" i="80"/>
  <c r="L14" i="80"/>
  <c r="L30" i="80"/>
  <c r="M46" i="80"/>
  <c r="M1" i="80" l="1"/>
  <c r="L1" i="80"/>
  <c r="F55" i="1" l="1"/>
  <c r="E55" i="1"/>
  <c r="D55" i="1"/>
  <c r="C55" i="1"/>
  <c r="K29" i="78"/>
  <c r="L29" i="78" s="1"/>
  <c r="I29" i="78"/>
  <c r="H29" i="78"/>
  <c r="K28" i="78"/>
  <c r="I28" i="78"/>
  <c r="H28" i="78"/>
  <c r="K27" i="78"/>
  <c r="I27" i="78"/>
  <c r="H27" i="78"/>
  <c r="K26" i="78"/>
  <c r="I26" i="78"/>
  <c r="H26" i="78"/>
  <c r="K25" i="78"/>
  <c r="I25" i="78"/>
  <c r="H25" i="78"/>
  <c r="L25" i="78" s="1"/>
  <c r="K24" i="78"/>
  <c r="I24" i="78"/>
  <c r="H24" i="78"/>
  <c r="K23" i="78"/>
  <c r="I23" i="78"/>
  <c r="H23" i="78"/>
  <c r="K22" i="78"/>
  <c r="I22" i="78"/>
  <c r="M22" i="78" s="1"/>
  <c r="H22" i="78"/>
  <c r="K21" i="78"/>
  <c r="I21" i="78"/>
  <c r="H21" i="78"/>
  <c r="K20" i="78"/>
  <c r="M20" i="78" s="1"/>
  <c r="I20" i="78"/>
  <c r="H20" i="78"/>
  <c r="K19" i="78"/>
  <c r="M19" i="78" s="1"/>
  <c r="I19" i="78"/>
  <c r="H19" i="78"/>
  <c r="K18" i="78"/>
  <c r="L18" i="78" s="1"/>
  <c r="I18" i="78"/>
  <c r="H18" i="78"/>
  <c r="K17" i="78"/>
  <c r="I17" i="78"/>
  <c r="H17" i="78"/>
  <c r="K16" i="78"/>
  <c r="M16" i="78" s="1"/>
  <c r="I16" i="78"/>
  <c r="H16" i="78"/>
  <c r="K15" i="78"/>
  <c r="L15" i="78" s="1"/>
  <c r="I15" i="78"/>
  <c r="H15" i="78"/>
  <c r="K14" i="78"/>
  <c r="I14" i="78"/>
  <c r="H14" i="78"/>
  <c r="K13" i="78"/>
  <c r="M13" i="78" s="1"/>
  <c r="I13" i="78"/>
  <c r="H13" i="78"/>
  <c r="K12" i="78"/>
  <c r="I12" i="78"/>
  <c r="H12" i="78"/>
  <c r="K11" i="78"/>
  <c r="I11" i="78"/>
  <c r="H11" i="78"/>
  <c r="M10" i="78"/>
  <c r="L10" i="78"/>
  <c r="K10" i="78"/>
  <c r="I10" i="78"/>
  <c r="H10" i="78"/>
  <c r="K9" i="78"/>
  <c r="M9" i="78" s="1"/>
  <c r="I9" i="78"/>
  <c r="H9" i="78"/>
  <c r="K8" i="78"/>
  <c r="M8" i="78" s="1"/>
  <c r="I8" i="78"/>
  <c r="H8" i="78"/>
  <c r="K7" i="78"/>
  <c r="I7" i="78"/>
  <c r="H7" i="78"/>
  <c r="K6" i="78"/>
  <c r="I6" i="78"/>
  <c r="H6" i="78"/>
  <c r="K5" i="78"/>
  <c r="I5" i="78"/>
  <c r="H5" i="78"/>
  <c r="K4" i="78"/>
  <c r="I4" i="78"/>
  <c r="H4" i="78"/>
  <c r="K3" i="78"/>
  <c r="I3" i="78"/>
  <c r="H3" i="78"/>
  <c r="J1" i="78"/>
  <c r="L12" i="78" l="1"/>
  <c r="L26" i="78"/>
  <c r="M14" i="78"/>
  <c r="M15" i="78"/>
  <c r="M6" i="78"/>
  <c r="M26" i="78"/>
  <c r="M24" i="78"/>
  <c r="M5" i="78"/>
  <c r="M27" i="78"/>
  <c r="M17" i="78"/>
  <c r="L27" i="78"/>
  <c r="M21" i="78"/>
  <c r="M4" i="78"/>
  <c r="L7" i="78"/>
  <c r="M28" i="78"/>
  <c r="L28" i="78"/>
  <c r="M11" i="78"/>
  <c r="L23" i="78"/>
  <c r="L22" i="78"/>
  <c r="M3" i="78"/>
  <c r="M25" i="78"/>
  <c r="M29" i="78"/>
  <c r="M23" i="78"/>
  <c r="L11" i="78"/>
  <c r="L20" i="78"/>
  <c r="M12" i="78"/>
  <c r="L8" i="78"/>
  <c r="K1" i="78"/>
  <c r="L21" i="78"/>
  <c r="L17" i="78"/>
  <c r="L4" i="78"/>
  <c r="L24" i="78"/>
  <c r="L6" i="78"/>
  <c r="L14" i="78"/>
  <c r="L19" i="78"/>
  <c r="L13" i="78"/>
  <c r="M7" i="78"/>
  <c r="L9" i="78"/>
  <c r="M18" i="78"/>
  <c r="L3" i="78"/>
  <c r="L5" i="78"/>
  <c r="L16" i="78"/>
  <c r="L1" i="78" l="1"/>
  <c r="M1" i="78"/>
  <c r="K77" i="77" l="1"/>
  <c r="I77" i="77"/>
  <c r="K76" i="77"/>
  <c r="I76" i="77"/>
  <c r="K75" i="77"/>
  <c r="I75" i="77"/>
  <c r="K74" i="77"/>
  <c r="I74" i="77"/>
  <c r="K73" i="77"/>
  <c r="L73" i="77" s="1"/>
  <c r="I73" i="77"/>
  <c r="K72" i="77"/>
  <c r="I72" i="77"/>
  <c r="K71" i="77"/>
  <c r="I71" i="77"/>
  <c r="K70" i="77"/>
  <c r="L70" i="77" s="1"/>
  <c r="I70" i="77"/>
  <c r="K69" i="77"/>
  <c r="I69" i="77"/>
  <c r="K68" i="77"/>
  <c r="I68" i="77"/>
  <c r="K67" i="77"/>
  <c r="I67" i="77"/>
  <c r="H67" i="77"/>
  <c r="K66" i="77"/>
  <c r="I66" i="77"/>
  <c r="H66" i="77"/>
  <c r="K65" i="77"/>
  <c r="I65" i="77"/>
  <c r="H65" i="77"/>
  <c r="K64" i="77"/>
  <c r="I64" i="77"/>
  <c r="M64" i="77" s="1"/>
  <c r="H64" i="77"/>
  <c r="K63" i="77"/>
  <c r="I63" i="77"/>
  <c r="H63" i="77"/>
  <c r="K62" i="77"/>
  <c r="I62" i="77"/>
  <c r="H62" i="77"/>
  <c r="K61" i="77"/>
  <c r="I61" i="77"/>
  <c r="H61" i="77"/>
  <c r="K60" i="77"/>
  <c r="I60" i="77"/>
  <c r="H60" i="77"/>
  <c r="K59" i="77"/>
  <c r="I59" i="77"/>
  <c r="H59" i="77"/>
  <c r="K58" i="77"/>
  <c r="I58" i="77"/>
  <c r="H58" i="77"/>
  <c r="K57" i="77"/>
  <c r="I57" i="77"/>
  <c r="H57" i="77"/>
  <c r="K56" i="77"/>
  <c r="I56" i="77"/>
  <c r="H56" i="77"/>
  <c r="K55" i="77"/>
  <c r="I55" i="77"/>
  <c r="H55" i="77"/>
  <c r="K54" i="77"/>
  <c r="I54" i="77"/>
  <c r="H54" i="77"/>
  <c r="K53" i="77"/>
  <c r="I53" i="77"/>
  <c r="H53" i="77"/>
  <c r="K52" i="77"/>
  <c r="I52" i="77"/>
  <c r="H52" i="77"/>
  <c r="K51" i="77"/>
  <c r="I51" i="77"/>
  <c r="H51" i="77"/>
  <c r="K50" i="77"/>
  <c r="I50" i="77"/>
  <c r="H50" i="77"/>
  <c r="K49" i="77"/>
  <c r="I49" i="77"/>
  <c r="K48" i="77"/>
  <c r="I48" i="77"/>
  <c r="H48" i="77"/>
  <c r="K47" i="77"/>
  <c r="I47" i="77"/>
  <c r="H47" i="77"/>
  <c r="K46" i="77"/>
  <c r="I46" i="77"/>
  <c r="H46" i="77"/>
  <c r="K45" i="77"/>
  <c r="I45" i="77"/>
  <c r="H45" i="77"/>
  <c r="K44" i="77"/>
  <c r="I44" i="77"/>
  <c r="H44" i="77"/>
  <c r="K43" i="77"/>
  <c r="I43" i="77"/>
  <c r="H43" i="77"/>
  <c r="K42" i="77"/>
  <c r="I42" i="77"/>
  <c r="H42" i="77"/>
  <c r="K41" i="77"/>
  <c r="I41" i="77"/>
  <c r="H41" i="77"/>
  <c r="K40" i="77"/>
  <c r="I40" i="77"/>
  <c r="H40" i="77"/>
  <c r="K39" i="77"/>
  <c r="I39" i="77"/>
  <c r="H39" i="77"/>
  <c r="K38" i="77"/>
  <c r="I38" i="77"/>
  <c r="H38" i="77"/>
  <c r="K37" i="77"/>
  <c r="I37" i="77"/>
  <c r="H37" i="77"/>
  <c r="K36" i="77"/>
  <c r="I36" i="77"/>
  <c r="H36" i="77"/>
  <c r="K35" i="77"/>
  <c r="I35" i="77"/>
  <c r="H35" i="77"/>
  <c r="K34" i="77"/>
  <c r="I34" i="77"/>
  <c r="H34" i="77"/>
  <c r="K33" i="77"/>
  <c r="I33" i="77"/>
  <c r="H33" i="77"/>
  <c r="K32" i="77"/>
  <c r="I32" i="77"/>
  <c r="H32" i="77"/>
  <c r="K31" i="77"/>
  <c r="I31" i="77"/>
  <c r="H31" i="77"/>
  <c r="K30" i="77"/>
  <c r="I30" i="77"/>
  <c r="H30" i="77"/>
  <c r="K29" i="77"/>
  <c r="I29" i="77"/>
  <c r="H29" i="77"/>
  <c r="K28" i="77"/>
  <c r="I28" i="77"/>
  <c r="H28" i="77"/>
  <c r="K27" i="77"/>
  <c r="I27" i="77"/>
  <c r="H27" i="77"/>
  <c r="K26" i="77"/>
  <c r="I26" i="77"/>
  <c r="H26" i="77"/>
  <c r="K25" i="77"/>
  <c r="I25" i="77"/>
  <c r="H25" i="77"/>
  <c r="K24" i="77"/>
  <c r="I24" i="77"/>
  <c r="H24" i="77"/>
  <c r="K23" i="77"/>
  <c r="I23" i="77"/>
  <c r="H23" i="77"/>
  <c r="K22" i="77"/>
  <c r="I22" i="77"/>
  <c r="H22" i="77"/>
  <c r="K21" i="77"/>
  <c r="I21" i="77"/>
  <c r="H21" i="77"/>
  <c r="K20" i="77"/>
  <c r="I20" i="77"/>
  <c r="H20" i="77"/>
  <c r="K19" i="77"/>
  <c r="I19" i="77"/>
  <c r="H19" i="77"/>
  <c r="K18" i="77"/>
  <c r="I18" i="77"/>
  <c r="H18" i="77"/>
  <c r="K17" i="77"/>
  <c r="I17" i="77"/>
  <c r="H17" i="77"/>
  <c r="K16" i="77"/>
  <c r="I16" i="77"/>
  <c r="H16" i="77"/>
  <c r="K15" i="77"/>
  <c r="I15" i="77"/>
  <c r="H15" i="77"/>
  <c r="K14" i="77"/>
  <c r="I14" i="77"/>
  <c r="H14" i="77"/>
  <c r="K13" i="77"/>
  <c r="I13" i="77"/>
  <c r="H13" i="77"/>
  <c r="K12" i="77"/>
  <c r="I12" i="77"/>
  <c r="H12" i="77"/>
  <c r="K11" i="77"/>
  <c r="I11" i="77"/>
  <c r="H11" i="77"/>
  <c r="K10" i="77"/>
  <c r="I10" i="77"/>
  <c r="H10" i="77"/>
  <c r="K9" i="77"/>
  <c r="I9" i="77"/>
  <c r="H9" i="77"/>
  <c r="K8" i="77"/>
  <c r="I8" i="77"/>
  <c r="H8" i="77"/>
  <c r="K7" i="77"/>
  <c r="I7" i="77"/>
  <c r="H7" i="77"/>
  <c r="K6" i="77"/>
  <c r="I6" i="77"/>
  <c r="H6" i="77"/>
  <c r="K5" i="77"/>
  <c r="I5" i="77"/>
  <c r="H5" i="77"/>
  <c r="K4" i="77"/>
  <c r="I4" i="77"/>
  <c r="H4" i="77"/>
  <c r="K3" i="77"/>
  <c r="I3" i="77"/>
  <c r="H3" i="77"/>
  <c r="C39" i="1"/>
  <c r="M49" i="77" l="1"/>
  <c r="L65" i="77"/>
  <c r="L33" i="77"/>
  <c r="L20" i="77"/>
  <c r="L66" i="77"/>
  <c r="L28" i="77"/>
  <c r="M53" i="77"/>
  <c r="M59" i="77"/>
  <c r="M16" i="77"/>
  <c r="M17" i="77"/>
  <c r="M7" i="77"/>
  <c r="M65" i="77"/>
  <c r="L40" i="77"/>
  <c r="M35" i="77"/>
  <c r="M20" i="77"/>
  <c r="M77" i="77"/>
  <c r="L56" i="77"/>
  <c r="L37" i="77"/>
  <c r="L27" i="77"/>
  <c r="M25" i="77"/>
  <c r="M6" i="77"/>
  <c r="M74" i="77"/>
  <c r="M75" i="77"/>
  <c r="M46" i="77"/>
  <c r="M69" i="77"/>
  <c r="M18" i="77"/>
  <c r="L30" i="77"/>
  <c r="L63" i="77"/>
  <c r="L46" i="77"/>
  <c r="M15" i="77"/>
  <c r="L8" i="77"/>
  <c r="M8" i="77"/>
  <c r="M62" i="77"/>
  <c r="M45" i="77"/>
  <c r="M26" i="77"/>
  <c r="L58" i="77"/>
  <c r="M32" i="77"/>
  <c r="L77" i="77"/>
  <c r="L69" i="77"/>
  <c r="M40" i="77"/>
  <c r="M13" i="77"/>
  <c r="M36" i="77"/>
  <c r="M33" i="77"/>
  <c r="M12" i="77"/>
  <c r="M44" i="77"/>
  <c r="M9" i="77"/>
  <c r="M58" i="77"/>
  <c r="M68" i="77"/>
  <c r="M30" i="77"/>
  <c r="L50" i="77"/>
  <c r="L59" i="77"/>
  <c r="M67" i="77"/>
  <c r="M51" i="77"/>
  <c r="M60" i="77"/>
  <c r="M71" i="77"/>
  <c r="M61" i="77"/>
  <c r="M72" i="77"/>
  <c r="M73" i="77"/>
  <c r="M66" i="77"/>
  <c r="L43" i="77"/>
  <c r="L41" i="77"/>
  <c r="L13" i="77"/>
  <c r="L5" i="77"/>
  <c r="L53" i="77"/>
  <c r="M34" i="77"/>
  <c r="M10" i="77"/>
  <c r="K1" i="77"/>
  <c r="D39" i="1" s="1"/>
  <c r="L74" i="77"/>
  <c r="L47" i="77"/>
  <c r="M42" i="77"/>
  <c r="L62" i="77"/>
  <c r="M38" i="77"/>
  <c r="M48" i="77"/>
  <c r="L31" i="77"/>
  <c r="L3" i="77"/>
  <c r="M23" i="77"/>
  <c r="L34" i="77"/>
  <c r="M54" i="77"/>
  <c r="M57" i="77"/>
  <c r="M29" i="77"/>
  <c r="L22" i="77"/>
  <c r="L32" i="77"/>
  <c r="M4" i="77"/>
  <c r="L17" i="77"/>
  <c r="L45" i="77"/>
  <c r="L64" i="77"/>
  <c r="L21" i="77"/>
  <c r="M14" i="77"/>
  <c r="L55" i="77"/>
  <c r="M76" i="77"/>
  <c r="M39" i="77"/>
  <c r="L14" i="77"/>
  <c r="M19" i="77"/>
  <c r="M52" i="77"/>
  <c r="M24" i="77"/>
  <c r="L24" i="77"/>
  <c r="M27" i="77"/>
  <c r="L11" i="77"/>
  <c r="L60" i="77"/>
  <c r="M21" i="77"/>
  <c r="L9" i="77"/>
  <c r="M43" i="77"/>
  <c r="M70" i="77"/>
  <c r="L12" i="77"/>
  <c r="M31" i="77"/>
  <c r="L44" i="77"/>
  <c r="L57" i="77"/>
  <c r="L75" i="77"/>
  <c r="L18" i="77"/>
  <c r="M37" i="77"/>
  <c r="M50" i="77"/>
  <c r="M63" i="77"/>
  <c r="L25" i="77"/>
  <c r="L67" i="77"/>
  <c r="M56" i="77"/>
  <c r="M5" i="77"/>
  <c r="L6" i="77"/>
  <c r="L38" i="77"/>
  <c r="L51" i="77"/>
  <c r="L71" i="77"/>
  <c r="M11" i="77"/>
  <c r="L19" i="77"/>
  <c r="M47" i="77"/>
  <c r="M28" i="77"/>
  <c r="M41" i="77"/>
  <c r="M22" i="77"/>
  <c r="M3" i="77"/>
  <c r="L26" i="77"/>
  <c r="L72" i="77"/>
  <c r="L7" i="77"/>
  <c r="L39" i="77"/>
  <c r="L52" i="77"/>
  <c r="L15" i="77"/>
  <c r="L54" i="77"/>
  <c r="L61" i="77"/>
  <c r="L35" i="77"/>
  <c r="L16" i="77"/>
  <c r="L48" i="77"/>
  <c r="L29" i="77"/>
  <c r="L10" i="77"/>
  <c r="L76" i="77"/>
  <c r="L23" i="77"/>
  <c r="M55" i="77"/>
  <c r="L4" i="77"/>
  <c r="L36" i="77"/>
  <c r="L49" i="77"/>
  <c r="L42" i="77"/>
  <c r="L68" i="77"/>
  <c r="M1" i="77" l="1"/>
  <c r="F39" i="1" s="1"/>
  <c r="L1" i="77"/>
  <c r="E39" i="1" s="1"/>
  <c r="F32" i="1" l="1"/>
  <c r="E32" i="1"/>
  <c r="D32" i="1"/>
  <c r="C32" i="1"/>
  <c r="M15" i="76"/>
  <c r="K15" i="76"/>
  <c r="L15" i="76" s="1"/>
  <c r="I15" i="76"/>
  <c r="H15" i="76"/>
  <c r="K14" i="76"/>
  <c r="L14" i="76" s="1"/>
  <c r="I14" i="76"/>
  <c r="M14" i="76" s="1"/>
  <c r="H14" i="76"/>
  <c r="K13" i="76"/>
  <c r="I13" i="76"/>
  <c r="H13" i="76"/>
  <c r="K12" i="76"/>
  <c r="I12" i="76"/>
  <c r="H12" i="76"/>
  <c r="K11" i="76"/>
  <c r="I11" i="76"/>
  <c r="H11" i="76"/>
  <c r="K10" i="76"/>
  <c r="L10" i="76" s="1"/>
  <c r="I10" i="76"/>
  <c r="H10" i="76"/>
  <c r="K9" i="76"/>
  <c r="I9" i="76"/>
  <c r="H9" i="76"/>
  <c r="K8" i="76"/>
  <c r="I8" i="76"/>
  <c r="H8" i="76"/>
  <c r="K7" i="76"/>
  <c r="I7" i="76"/>
  <c r="H7" i="76"/>
  <c r="K6" i="76"/>
  <c r="I6" i="76"/>
  <c r="H6" i="76"/>
  <c r="K5" i="76"/>
  <c r="I5" i="76"/>
  <c r="H5" i="76"/>
  <c r="K4" i="76"/>
  <c r="M4" i="76" s="1"/>
  <c r="I4" i="76"/>
  <c r="H4" i="76"/>
  <c r="K3" i="76"/>
  <c r="I3" i="76"/>
  <c r="H3" i="76"/>
  <c r="J1" i="76"/>
  <c r="M5" i="76" l="1"/>
  <c r="M8" i="76"/>
  <c r="M11" i="76"/>
  <c r="M12" i="76"/>
  <c r="M7" i="76"/>
  <c r="M9" i="76"/>
  <c r="M13" i="76"/>
  <c r="L6" i="76"/>
  <c r="K1" i="76"/>
  <c r="L13" i="76"/>
  <c r="L9" i="76"/>
  <c r="L3" i="76"/>
  <c r="M10" i="76"/>
  <c r="L4" i="76"/>
  <c r="L11" i="76"/>
  <c r="L5" i="76"/>
  <c r="L7" i="76"/>
  <c r="L12" i="76"/>
  <c r="M6" i="76"/>
  <c r="L8" i="76"/>
  <c r="M3" i="76"/>
  <c r="M1" i="76" l="1"/>
  <c r="L1" i="76"/>
  <c r="K23" i="74" l="1"/>
  <c r="I23" i="74"/>
  <c r="K22" i="74"/>
  <c r="I22" i="74"/>
  <c r="K21" i="74"/>
  <c r="L21" i="74" s="1"/>
  <c r="I21" i="74"/>
  <c r="M21" i="74" s="1"/>
  <c r="K20" i="74"/>
  <c r="I20" i="74"/>
  <c r="K19" i="74"/>
  <c r="L19" i="74" s="1"/>
  <c r="I19" i="74"/>
  <c r="K18" i="74"/>
  <c r="I18" i="74"/>
  <c r="K17" i="74"/>
  <c r="L17" i="74" s="1"/>
  <c r="I17" i="74"/>
  <c r="K16" i="74"/>
  <c r="I16" i="74"/>
  <c r="K15" i="74"/>
  <c r="M15" i="74" s="1"/>
  <c r="I15" i="74"/>
  <c r="K14" i="74"/>
  <c r="I14" i="74"/>
  <c r="K13" i="74"/>
  <c r="L13" i="74" s="1"/>
  <c r="I13" i="74"/>
  <c r="M13" i="74" s="1"/>
  <c r="K12" i="74"/>
  <c r="L12" i="74" s="1"/>
  <c r="I12" i="74"/>
  <c r="K11" i="74"/>
  <c r="I11" i="74"/>
  <c r="K10" i="74"/>
  <c r="L10" i="74" s="1"/>
  <c r="I10" i="74"/>
  <c r="K9" i="74"/>
  <c r="L9" i="74" s="1"/>
  <c r="I9" i="74"/>
  <c r="K8" i="74"/>
  <c r="L8" i="74" s="1"/>
  <c r="I8" i="74"/>
  <c r="K7" i="74"/>
  <c r="L7" i="74" s="1"/>
  <c r="I7" i="74"/>
  <c r="K6" i="74"/>
  <c r="I6" i="74"/>
  <c r="K5" i="74"/>
  <c r="I5" i="74"/>
  <c r="K4" i="74"/>
  <c r="L4" i="74" s="1"/>
  <c r="I4" i="74"/>
  <c r="K3" i="74"/>
  <c r="I3" i="74"/>
  <c r="J1" i="74"/>
  <c r="C24" i="1" s="1"/>
  <c r="M23" i="74" l="1"/>
  <c r="M18" i="74"/>
  <c r="M7" i="74"/>
  <c r="L15" i="74"/>
  <c r="M11" i="74"/>
  <c r="M16" i="74"/>
  <c r="M20" i="74"/>
  <c r="M14" i="74"/>
  <c r="M5" i="74"/>
  <c r="M3" i="74"/>
  <c r="M22" i="74"/>
  <c r="L5" i="74"/>
  <c r="L23" i="74"/>
  <c r="M6" i="74"/>
  <c r="M17" i="74"/>
  <c r="L16" i="74"/>
  <c r="M10" i="74"/>
  <c r="L18" i="74"/>
  <c r="M19" i="74"/>
  <c r="M12" i="74"/>
  <c r="K1" i="74"/>
  <c r="D24" i="1" s="1"/>
  <c r="L3" i="74"/>
  <c r="M8" i="74"/>
  <c r="L6" i="74"/>
  <c r="L14" i="74"/>
  <c r="L22" i="74"/>
  <c r="M9" i="74"/>
  <c r="M4" i="74"/>
  <c r="L11" i="74"/>
  <c r="L20" i="74"/>
  <c r="M1" i="74" l="1"/>
  <c r="F24" i="1" s="1"/>
  <c r="L1" i="74"/>
  <c r="E24" i="1" s="1"/>
  <c r="F76" i="1" l="1"/>
  <c r="E76" i="1"/>
  <c r="D76" i="1"/>
  <c r="C76" i="1"/>
  <c r="K257" i="73"/>
  <c r="L257" i="73" s="1"/>
  <c r="I257" i="73"/>
  <c r="M257" i="73" s="1"/>
  <c r="H257" i="73"/>
  <c r="K256" i="73"/>
  <c r="I256" i="73"/>
  <c r="H256" i="73"/>
  <c r="K255" i="73"/>
  <c r="I255" i="73"/>
  <c r="H255" i="73"/>
  <c r="K254" i="73"/>
  <c r="I254" i="73"/>
  <c r="H254" i="73"/>
  <c r="K253" i="73"/>
  <c r="I253" i="73"/>
  <c r="H253" i="73"/>
  <c r="L253" i="73" s="1"/>
  <c r="K252" i="73"/>
  <c r="I252" i="73"/>
  <c r="H252" i="73"/>
  <c r="K251" i="73"/>
  <c r="I251" i="73"/>
  <c r="H251" i="73"/>
  <c r="K250" i="73"/>
  <c r="I250" i="73"/>
  <c r="H250" i="73"/>
  <c r="K249" i="73"/>
  <c r="I249" i="73"/>
  <c r="M249" i="73" s="1"/>
  <c r="H249" i="73"/>
  <c r="L248" i="73"/>
  <c r="K248" i="73"/>
  <c r="I248" i="73"/>
  <c r="M248" i="73" s="1"/>
  <c r="K247" i="73"/>
  <c r="I247" i="73"/>
  <c r="K246" i="73"/>
  <c r="L246" i="73" s="1"/>
  <c r="I246" i="73"/>
  <c r="M246" i="73" s="1"/>
  <c r="K245" i="73"/>
  <c r="I245" i="73"/>
  <c r="H245" i="73"/>
  <c r="L244" i="73"/>
  <c r="K244" i="73"/>
  <c r="I244" i="73"/>
  <c r="M244" i="73" s="1"/>
  <c r="K243" i="73"/>
  <c r="I243" i="73"/>
  <c r="K242" i="73"/>
  <c r="I242" i="73"/>
  <c r="K241" i="73"/>
  <c r="I241" i="73"/>
  <c r="K240" i="73"/>
  <c r="I240" i="73"/>
  <c r="H240" i="73"/>
  <c r="K239" i="73"/>
  <c r="I239" i="73"/>
  <c r="K238" i="73"/>
  <c r="I238" i="73"/>
  <c r="K237" i="73"/>
  <c r="I237" i="73"/>
  <c r="L236" i="73"/>
  <c r="K236" i="73"/>
  <c r="I236" i="73"/>
  <c r="K235" i="73"/>
  <c r="I235" i="73"/>
  <c r="K234" i="73"/>
  <c r="I234" i="73"/>
  <c r="K233" i="73"/>
  <c r="I233" i="73"/>
  <c r="L232" i="73"/>
  <c r="K232" i="73"/>
  <c r="I232" i="73"/>
  <c r="K231" i="73"/>
  <c r="I231" i="73"/>
  <c r="L230" i="73"/>
  <c r="K230" i="73"/>
  <c r="I230" i="73"/>
  <c r="K229" i="73"/>
  <c r="I229" i="73"/>
  <c r="L228" i="73"/>
  <c r="K228" i="73"/>
  <c r="I228" i="73"/>
  <c r="M228" i="73" s="1"/>
  <c r="K227" i="73"/>
  <c r="I227" i="73"/>
  <c r="H227" i="73"/>
  <c r="K226" i="73"/>
  <c r="I226" i="73"/>
  <c r="M226" i="73" s="1"/>
  <c r="H226" i="73"/>
  <c r="K225" i="73"/>
  <c r="L225" i="73" s="1"/>
  <c r="I225" i="73"/>
  <c r="M225" i="73" s="1"/>
  <c r="H225" i="73"/>
  <c r="K224" i="73"/>
  <c r="I224" i="73"/>
  <c r="H224" i="73"/>
  <c r="K223" i="73"/>
  <c r="M223" i="73" s="1"/>
  <c r="I223" i="73"/>
  <c r="H223" i="73"/>
  <c r="K222" i="73"/>
  <c r="L222" i="73" s="1"/>
  <c r="I222" i="73"/>
  <c r="H222" i="73"/>
  <c r="K221" i="73"/>
  <c r="I221" i="73"/>
  <c r="H221" i="73"/>
  <c r="K220" i="73"/>
  <c r="I220" i="73"/>
  <c r="H220" i="73"/>
  <c r="K219" i="73"/>
  <c r="I219" i="73"/>
  <c r="H219" i="73"/>
  <c r="K218" i="73"/>
  <c r="I218" i="73"/>
  <c r="H218" i="73"/>
  <c r="K217" i="73"/>
  <c r="I217" i="73"/>
  <c r="M217" i="73" s="1"/>
  <c r="H217" i="73"/>
  <c r="K216" i="73"/>
  <c r="I216" i="73"/>
  <c r="L215" i="73"/>
  <c r="K215" i="73"/>
  <c r="I215" i="73"/>
  <c r="M215" i="73" s="1"/>
  <c r="H215" i="73"/>
  <c r="K214" i="73"/>
  <c r="I214" i="73"/>
  <c r="K213" i="73"/>
  <c r="I213" i="73"/>
  <c r="H213" i="73"/>
  <c r="L213" i="73" s="1"/>
  <c r="K212" i="73"/>
  <c r="I212" i="73"/>
  <c r="H212" i="73"/>
  <c r="K211" i="73"/>
  <c r="I211" i="73"/>
  <c r="H211" i="73"/>
  <c r="K210" i="73"/>
  <c r="I210" i="73"/>
  <c r="H210" i="73"/>
  <c r="K209" i="73"/>
  <c r="I209" i="73"/>
  <c r="L208" i="73"/>
  <c r="K208" i="73"/>
  <c r="I208" i="73"/>
  <c r="M208" i="73" s="1"/>
  <c r="K207" i="73"/>
  <c r="I207" i="73"/>
  <c r="K206" i="73"/>
  <c r="I206" i="73"/>
  <c r="H206" i="73"/>
  <c r="K205" i="73"/>
  <c r="I205" i="73"/>
  <c r="H205" i="73"/>
  <c r="K204" i="73"/>
  <c r="I204" i="73"/>
  <c r="H204" i="73"/>
  <c r="K203" i="73"/>
  <c r="I203" i="73"/>
  <c r="H203" i="73"/>
  <c r="K202" i="73"/>
  <c r="I202" i="73"/>
  <c r="H202" i="73"/>
  <c r="K201" i="73"/>
  <c r="I201" i="73"/>
  <c r="M201" i="73" s="1"/>
  <c r="H201" i="73"/>
  <c r="K200" i="73"/>
  <c r="I200" i="73"/>
  <c r="H200" i="73"/>
  <c r="K199" i="73"/>
  <c r="I199" i="73"/>
  <c r="H199" i="73"/>
  <c r="K198" i="73"/>
  <c r="M198" i="73" s="1"/>
  <c r="I198" i="73"/>
  <c r="H198" i="73"/>
  <c r="L197" i="73"/>
  <c r="K197" i="73"/>
  <c r="I197" i="73"/>
  <c r="M197" i="73" s="1"/>
  <c r="K196" i="73"/>
  <c r="L196" i="73" s="1"/>
  <c r="I196" i="73"/>
  <c r="M196" i="73" s="1"/>
  <c r="K195" i="73"/>
  <c r="L195" i="73" s="1"/>
  <c r="I195" i="73"/>
  <c r="K194" i="73"/>
  <c r="L194" i="73" s="1"/>
  <c r="I194" i="73"/>
  <c r="M194" i="73" s="1"/>
  <c r="H194" i="73"/>
  <c r="K193" i="73"/>
  <c r="I193" i="73"/>
  <c r="H193" i="73"/>
  <c r="K192" i="73"/>
  <c r="I192" i="73"/>
  <c r="H192" i="73"/>
  <c r="K191" i="73"/>
  <c r="I191" i="73"/>
  <c r="H191" i="73"/>
  <c r="L191" i="73" s="1"/>
  <c r="K190" i="73"/>
  <c r="I190" i="73"/>
  <c r="M190" i="73" s="1"/>
  <c r="H190" i="73"/>
  <c r="L190" i="73" s="1"/>
  <c r="K189" i="73"/>
  <c r="I189" i="73"/>
  <c r="H189" i="73"/>
  <c r="L188" i="73"/>
  <c r="K188" i="73"/>
  <c r="I188" i="73"/>
  <c r="H188" i="73"/>
  <c r="K187" i="73"/>
  <c r="I187" i="73"/>
  <c r="H187" i="73"/>
  <c r="K186" i="73"/>
  <c r="I186" i="73"/>
  <c r="H186" i="73"/>
  <c r="L185" i="73"/>
  <c r="K185" i="73"/>
  <c r="I185" i="73"/>
  <c r="M185" i="73" s="1"/>
  <c r="H185" i="73"/>
  <c r="K184" i="73"/>
  <c r="I184" i="73"/>
  <c r="M184" i="73" s="1"/>
  <c r="H184" i="73"/>
  <c r="K183" i="73"/>
  <c r="I183" i="73"/>
  <c r="K182" i="73"/>
  <c r="I182" i="73"/>
  <c r="K181" i="73"/>
  <c r="L181" i="73" s="1"/>
  <c r="I181" i="73"/>
  <c r="M181" i="73" s="1"/>
  <c r="K180" i="73"/>
  <c r="I180" i="73"/>
  <c r="L179" i="73"/>
  <c r="K179" i="73"/>
  <c r="I179" i="73"/>
  <c r="K178" i="73"/>
  <c r="M178" i="73" s="1"/>
  <c r="I178" i="73"/>
  <c r="K177" i="73"/>
  <c r="I177" i="73"/>
  <c r="K176" i="73"/>
  <c r="I176" i="73"/>
  <c r="K175" i="73"/>
  <c r="I175" i="73"/>
  <c r="H175" i="73"/>
  <c r="L175" i="73" s="1"/>
  <c r="K174" i="73"/>
  <c r="L174" i="73" s="1"/>
  <c r="I174" i="73"/>
  <c r="H174" i="73"/>
  <c r="K173" i="73"/>
  <c r="I173" i="73"/>
  <c r="H173" i="73"/>
  <c r="K172" i="73"/>
  <c r="I172" i="73"/>
  <c r="H172" i="73"/>
  <c r="K171" i="73"/>
  <c r="I171" i="73"/>
  <c r="H171" i="73"/>
  <c r="K170" i="73"/>
  <c r="I170" i="73"/>
  <c r="H170" i="73"/>
  <c r="K169" i="73"/>
  <c r="I169" i="73"/>
  <c r="M169" i="73" s="1"/>
  <c r="H169" i="73"/>
  <c r="K168" i="73"/>
  <c r="I168" i="73"/>
  <c r="H168" i="73"/>
  <c r="L167" i="73"/>
  <c r="K167" i="73"/>
  <c r="I167" i="73"/>
  <c r="H167" i="73"/>
  <c r="K166" i="73"/>
  <c r="I166" i="73"/>
  <c r="H166" i="73"/>
  <c r="K165" i="73"/>
  <c r="I165" i="73"/>
  <c r="H165" i="73"/>
  <c r="K164" i="73"/>
  <c r="L164" i="73" s="1"/>
  <c r="I164" i="73"/>
  <c r="M164" i="73" s="1"/>
  <c r="H164" i="73"/>
  <c r="K163" i="73"/>
  <c r="I163" i="73"/>
  <c r="H163" i="73"/>
  <c r="K162" i="73"/>
  <c r="I162" i="73"/>
  <c r="M162" i="73" s="1"/>
  <c r="H162" i="73"/>
  <c r="K161" i="73"/>
  <c r="I161" i="73"/>
  <c r="H161" i="73"/>
  <c r="K160" i="73"/>
  <c r="I160" i="73"/>
  <c r="H160" i="73"/>
  <c r="K159" i="73"/>
  <c r="I159" i="73"/>
  <c r="H159" i="73"/>
  <c r="K158" i="73"/>
  <c r="I158" i="73"/>
  <c r="H158" i="73"/>
  <c r="K157" i="73"/>
  <c r="I157" i="73"/>
  <c r="H157" i="73"/>
  <c r="K156" i="73"/>
  <c r="M156" i="73" s="1"/>
  <c r="I156" i="73"/>
  <c r="H156" i="73"/>
  <c r="K155" i="73"/>
  <c r="I155" i="73"/>
  <c r="H155" i="73"/>
  <c r="K154" i="73"/>
  <c r="L154" i="73" s="1"/>
  <c r="I154" i="73"/>
  <c r="M154" i="73" s="1"/>
  <c r="K153" i="73"/>
  <c r="I153" i="73"/>
  <c r="H153" i="73"/>
  <c r="K152" i="73"/>
  <c r="I152" i="73"/>
  <c r="H152" i="73"/>
  <c r="K151" i="73"/>
  <c r="I151" i="73"/>
  <c r="M151" i="73" s="1"/>
  <c r="H151" i="73"/>
  <c r="K150" i="73"/>
  <c r="I150" i="73"/>
  <c r="H150" i="73"/>
  <c r="K149" i="73"/>
  <c r="L149" i="73" s="1"/>
  <c r="I149" i="73"/>
  <c r="M149" i="73" s="1"/>
  <c r="H149" i="73"/>
  <c r="K148" i="73"/>
  <c r="I148" i="73"/>
  <c r="H148" i="73"/>
  <c r="K147" i="73"/>
  <c r="I147" i="73"/>
  <c r="H147" i="73"/>
  <c r="K146" i="73"/>
  <c r="I146" i="73"/>
  <c r="M146" i="73" s="1"/>
  <c r="H146" i="73"/>
  <c r="K145" i="73"/>
  <c r="I145" i="73"/>
  <c r="H145" i="73"/>
  <c r="L144" i="73"/>
  <c r="K144" i="73"/>
  <c r="I144" i="73"/>
  <c r="K143" i="73"/>
  <c r="L143" i="73" s="1"/>
  <c r="I143" i="73"/>
  <c r="M143" i="73" s="1"/>
  <c r="K142" i="73"/>
  <c r="I142" i="73"/>
  <c r="K141" i="73"/>
  <c r="I141" i="73"/>
  <c r="H141" i="73"/>
  <c r="K140" i="73"/>
  <c r="I140" i="73"/>
  <c r="H140" i="73"/>
  <c r="K139" i="73"/>
  <c r="L139" i="73" s="1"/>
  <c r="I139" i="73"/>
  <c r="H139" i="73"/>
  <c r="K138" i="73"/>
  <c r="I138" i="73"/>
  <c r="H138" i="73"/>
  <c r="L137" i="73"/>
  <c r="K137" i="73"/>
  <c r="I137" i="73"/>
  <c r="K136" i="73"/>
  <c r="L136" i="73" s="1"/>
  <c r="I136" i="73"/>
  <c r="K135" i="73"/>
  <c r="I135" i="73"/>
  <c r="K134" i="73"/>
  <c r="I134" i="73"/>
  <c r="H134" i="73"/>
  <c r="K133" i="73"/>
  <c r="I133" i="73"/>
  <c r="H133" i="73"/>
  <c r="K132" i="73"/>
  <c r="I132" i="73"/>
  <c r="M132" i="73" s="1"/>
  <c r="H132" i="73"/>
  <c r="K131" i="73"/>
  <c r="M131" i="73" s="1"/>
  <c r="I131" i="73"/>
  <c r="H131" i="73"/>
  <c r="K130" i="73"/>
  <c r="I130" i="73"/>
  <c r="H130" i="73"/>
  <c r="K129" i="73"/>
  <c r="I129" i="73"/>
  <c r="H129" i="73"/>
  <c r="K128" i="73"/>
  <c r="I128" i="73"/>
  <c r="H128" i="73"/>
  <c r="K127" i="73"/>
  <c r="I127" i="73"/>
  <c r="M127" i="73" s="1"/>
  <c r="H127" i="73"/>
  <c r="K126" i="73"/>
  <c r="L126" i="73" s="1"/>
  <c r="I126" i="73"/>
  <c r="H126" i="73"/>
  <c r="K125" i="73"/>
  <c r="I125" i="73"/>
  <c r="H125" i="73"/>
  <c r="K124" i="73"/>
  <c r="I124" i="73"/>
  <c r="H124" i="73"/>
  <c r="L124" i="73" s="1"/>
  <c r="K123" i="73"/>
  <c r="I123" i="73"/>
  <c r="H123" i="73"/>
  <c r="K122" i="73"/>
  <c r="I122" i="73"/>
  <c r="H122" i="73"/>
  <c r="K121" i="73"/>
  <c r="I121" i="73"/>
  <c r="H121" i="73"/>
  <c r="K120" i="73"/>
  <c r="I120" i="73"/>
  <c r="H120" i="73"/>
  <c r="K119" i="73"/>
  <c r="I119" i="73"/>
  <c r="H119" i="73"/>
  <c r="L118" i="73"/>
  <c r="K118" i="73"/>
  <c r="I118" i="73"/>
  <c r="H118" i="73"/>
  <c r="K117" i="73"/>
  <c r="I117" i="73"/>
  <c r="H117" i="73"/>
  <c r="K116" i="73"/>
  <c r="I116" i="73"/>
  <c r="H116" i="73"/>
  <c r="L116" i="73" s="1"/>
  <c r="K115" i="73"/>
  <c r="I115" i="73"/>
  <c r="H115" i="73"/>
  <c r="K114" i="73"/>
  <c r="I114" i="73"/>
  <c r="H114" i="73"/>
  <c r="K113" i="73"/>
  <c r="I113" i="73"/>
  <c r="H113" i="73"/>
  <c r="K112" i="73"/>
  <c r="I112" i="73"/>
  <c r="H112" i="73"/>
  <c r="K111" i="73"/>
  <c r="I111" i="73"/>
  <c r="H111" i="73"/>
  <c r="K110" i="73"/>
  <c r="L110" i="73" s="1"/>
  <c r="I110" i="73"/>
  <c r="H110" i="73"/>
  <c r="K109" i="73"/>
  <c r="I109" i="73"/>
  <c r="H109" i="73"/>
  <c r="L108" i="73"/>
  <c r="K108" i="73"/>
  <c r="I108" i="73"/>
  <c r="M108" i="73" s="1"/>
  <c r="H108" i="73"/>
  <c r="K107" i="73"/>
  <c r="I107" i="73"/>
  <c r="H107" i="73"/>
  <c r="L107" i="73" s="1"/>
  <c r="K106" i="73"/>
  <c r="I106" i="73"/>
  <c r="H106" i="73"/>
  <c r="K105" i="73"/>
  <c r="L105" i="73" s="1"/>
  <c r="I105" i="73"/>
  <c r="H105" i="73"/>
  <c r="K104" i="73"/>
  <c r="I104" i="73"/>
  <c r="H104" i="73"/>
  <c r="K103" i="73"/>
  <c r="L103" i="73" s="1"/>
  <c r="I103" i="73"/>
  <c r="M103" i="73" s="1"/>
  <c r="H103" i="73"/>
  <c r="K102" i="73"/>
  <c r="I102" i="73"/>
  <c r="H102" i="73"/>
  <c r="K101" i="73"/>
  <c r="I101" i="73"/>
  <c r="H101" i="73"/>
  <c r="K100" i="73"/>
  <c r="L100" i="73" s="1"/>
  <c r="I100" i="73"/>
  <c r="H100" i="73"/>
  <c r="K99" i="73"/>
  <c r="L99" i="73" s="1"/>
  <c r="I99" i="73"/>
  <c r="H99" i="73"/>
  <c r="K98" i="73"/>
  <c r="I98" i="73"/>
  <c r="H98" i="73"/>
  <c r="K97" i="73"/>
  <c r="I97" i="73"/>
  <c r="H97" i="73"/>
  <c r="K96" i="73"/>
  <c r="I96" i="73"/>
  <c r="H96" i="73"/>
  <c r="K95" i="73"/>
  <c r="L95" i="73" s="1"/>
  <c r="I95" i="73"/>
  <c r="H95" i="73"/>
  <c r="K94" i="73"/>
  <c r="I94" i="73"/>
  <c r="H94" i="73"/>
  <c r="K93" i="73"/>
  <c r="I93" i="73"/>
  <c r="H93" i="73"/>
  <c r="K92" i="73"/>
  <c r="I92" i="73"/>
  <c r="H92" i="73"/>
  <c r="K91" i="73"/>
  <c r="I91" i="73"/>
  <c r="M91" i="73" s="1"/>
  <c r="H91" i="73"/>
  <c r="L91" i="73" s="1"/>
  <c r="K90" i="73"/>
  <c r="I90" i="73"/>
  <c r="H90" i="73"/>
  <c r="K89" i="73"/>
  <c r="I89" i="73"/>
  <c r="H89" i="73"/>
  <c r="K88" i="73"/>
  <c r="I88" i="73"/>
  <c r="H88" i="73"/>
  <c r="K87" i="73"/>
  <c r="I87" i="73"/>
  <c r="H87" i="73"/>
  <c r="K86" i="73"/>
  <c r="I86" i="73"/>
  <c r="H86" i="73"/>
  <c r="K85" i="73"/>
  <c r="I85" i="73"/>
  <c r="H85" i="73"/>
  <c r="K84" i="73"/>
  <c r="I84" i="73"/>
  <c r="H84" i="73"/>
  <c r="L84" i="73" s="1"/>
  <c r="K83" i="73"/>
  <c r="L83" i="73" s="1"/>
  <c r="I83" i="73"/>
  <c r="H83" i="73"/>
  <c r="K82" i="73"/>
  <c r="L82" i="73" s="1"/>
  <c r="I82" i="73"/>
  <c r="H82" i="73"/>
  <c r="K81" i="73"/>
  <c r="I81" i="73"/>
  <c r="H81" i="73"/>
  <c r="L81" i="73" s="1"/>
  <c r="K80" i="73"/>
  <c r="I80" i="73"/>
  <c r="H80" i="73"/>
  <c r="K79" i="73"/>
  <c r="I79" i="73"/>
  <c r="K78" i="73"/>
  <c r="I78" i="73"/>
  <c r="K77" i="73"/>
  <c r="L77" i="73" s="1"/>
  <c r="I77" i="73"/>
  <c r="M77" i="73" s="1"/>
  <c r="K76" i="73"/>
  <c r="L76" i="73" s="1"/>
  <c r="I76" i="73"/>
  <c r="L75" i="73"/>
  <c r="K75" i="73"/>
  <c r="I75" i="73"/>
  <c r="M75" i="73" s="1"/>
  <c r="K74" i="73"/>
  <c r="L74" i="73" s="1"/>
  <c r="I74" i="73"/>
  <c r="M74" i="73" s="1"/>
  <c r="H74" i="73"/>
  <c r="K73" i="73"/>
  <c r="I73" i="73"/>
  <c r="H73" i="73"/>
  <c r="K72" i="73"/>
  <c r="L72" i="73" s="1"/>
  <c r="I72" i="73"/>
  <c r="H72" i="73"/>
  <c r="K71" i="73"/>
  <c r="I71" i="73"/>
  <c r="H71" i="73"/>
  <c r="L71" i="73" s="1"/>
  <c r="K70" i="73"/>
  <c r="I70" i="73"/>
  <c r="H70" i="73"/>
  <c r="K69" i="73"/>
  <c r="I69" i="73"/>
  <c r="H69" i="73"/>
  <c r="K68" i="73"/>
  <c r="I68" i="73"/>
  <c r="H68" i="73"/>
  <c r="K67" i="73"/>
  <c r="I67" i="73"/>
  <c r="H67" i="73"/>
  <c r="K66" i="73"/>
  <c r="L66" i="73" s="1"/>
  <c r="I66" i="73"/>
  <c r="H66" i="73"/>
  <c r="K65" i="73"/>
  <c r="I65" i="73"/>
  <c r="H65" i="73"/>
  <c r="K64" i="73"/>
  <c r="I64" i="73"/>
  <c r="H64" i="73"/>
  <c r="K63" i="73"/>
  <c r="I63" i="73"/>
  <c r="H63" i="73"/>
  <c r="K62" i="73"/>
  <c r="I62" i="73"/>
  <c r="M62" i="73" s="1"/>
  <c r="H62" i="73"/>
  <c r="L62" i="73" s="1"/>
  <c r="K61" i="73"/>
  <c r="I61" i="73"/>
  <c r="H61" i="73"/>
  <c r="K60" i="73"/>
  <c r="I60" i="73"/>
  <c r="H60" i="73"/>
  <c r="K59" i="73"/>
  <c r="I59" i="73"/>
  <c r="H59" i="73"/>
  <c r="K58" i="73"/>
  <c r="I58" i="73"/>
  <c r="H58" i="73"/>
  <c r="K57" i="73"/>
  <c r="I57" i="73"/>
  <c r="H57" i="73"/>
  <c r="K56" i="73"/>
  <c r="I56" i="73"/>
  <c r="M56" i="73" s="1"/>
  <c r="H56" i="73"/>
  <c r="L56" i="73" s="1"/>
  <c r="K55" i="73"/>
  <c r="I55" i="73"/>
  <c r="H55" i="73"/>
  <c r="K54" i="73"/>
  <c r="I54" i="73"/>
  <c r="H54" i="73"/>
  <c r="K53" i="73"/>
  <c r="I53" i="73"/>
  <c r="H53" i="73"/>
  <c r="K52" i="73"/>
  <c r="I52" i="73"/>
  <c r="H52" i="73"/>
  <c r="K51" i="73"/>
  <c r="I51" i="73"/>
  <c r="H51" i="73"/>
  <c r="L51" i="73" s="1"/>
  <c r="K50" i="73"/>
  <c r="I50" i="73"/>
  <c r="H50" i="73"/>
  <c r="K49" i="73"/>
  <c r="I49" i="73"/>
  <c r="M49" i="73" s="1"/>
  <c r="H49" i="73"/>
  <c r="K48" i="73"/>
  <c r="I48" i="73"/>
  <c r="H48" i="73"/>
  <c r="K47" i="73"/>
  <c r="L47" i="73" s="1"/>
  <c r="I47" i="73"/>
  <c r="H47" i="73"/>
  <c r="K46" i="73"/>
  <c r="I46" i="73"/>
  <c r="H46" i="73"/>
  <c r="K45" i="73"/>
  <c r="L45" i="73" s="1"/>
  <c r="I45" i="73"/>
  <c r="H45" i="73"/>
  <c r="K44" i="73"/>
  <c r="M44" i="73" s="1"/>
  <c r="I44" i="73"/>
  <c r="H44" i="73"/>
  <c r="K43" i="73"/>
  <c r="I43" i="73"/>
  <c r="H43" i="73"/>
  <c r="L42" i="73"/>
  <c r="K42" i="73"/>
  <c r="I42" i="73"/>
  <c r="M42" i="73" s="1"/>
  <c r="H42" i="73"/>
  <c r="K41" i="73"/>
  <c r="I41" i="73"/>
  <c r="H41" i="73"/>
  <c r="K40" i="73"/>
  <c r="I40" i="73"/>
  <c r="H40" i="73"/>
  <c r="K39" i="73"/>
  <c r="L39" i="73" s="1"/>
  <c r="I39" i="73"/>
  <c r="H39" i="73"/>
  <c r="K38" i="73"/>
  <c r="I38" i="73"/>
  <c r="M38" i="73" s="1"/>
  <c r="H38" i="73"/>
  <c r="L38" i="73" s="1"/>
  <c r="K37" i="73"/>
  <c r="I37" i="73"/>
  <c r="H37" i="73"/>
  <c r="K36" i="73"/>
  <c r="I36" i="73"/>
  <c r="H36" i="73"/>
  <c r="K35" i="73"/>
  <c r="I35" i="73"/>
  <c r="M35" i="73" s="1"/>
  <c r="H35" i="73"/>
  <c r="K34" i="73"/>
  <c r="I34" i="73"/>
  <c r="H34" i="73"/>
  <c r="K33" i="73"/>
  <c r="I33" i="73"/>
  <c r="H33" i="73"/>
  <c r="K32" i="73"/>
  <c r="I32" i="73"/>
  <c r="H32" i="73"/>
  <c r="K31" i="73"/>
  <c r="I31" i="73"/>
  <c r="H31" i="73"/>
  <c r="K30" i="73"/>
  <c r="I30" i="73"/>
  <c r="H30" i="73"/>
  <c r="K29" i="73"/>
  <c r="L29" i="73" s="1"/>
  <c r="I29" i="73"/>
  <c r="M29" i="73" s="1"/>
  <c r="H29" i="73"/>
  <c r="K28" i="73"/>
  <c r="I28" i="73"/>
  <c r="H28" i="73"/>
  <c r="K27" i="73"/>
  <c r="I27" i="73"/>
  <c r="H27" i="73"/>
  <c r="K26" i="73"/>
  <c r="I26" i="73"/>
  <c r="H26" i="73"/>
  <c r="L26" i="73" s="1"/>
  <c r="K25" i="73"/>
  <c r="I25" i="73"/>
  <c r="H25" i="73"/>
  <c r="K24" i="73"/>
  <c r="I24" i="73"/>
  <c r="H24" i="73"/>
  <c r="K23" i="73"/>
  <c r="I23" i="73"/>
  <c r="H23" i="73"/>
  <c r="K22" i="73"/>
  <c r="I22" i="73"/>
  <c r="H22" i="73"/>
  <c r="K21" i="73"/>
  <c r="L21" i="73" s="1"/>
  <c r="I21" i="73"/>
  <c r="H21" i="73"/>
  <c r="K20" i="73"/>
  <c r="I20" i="73"/>
  <c r="H20" i="73"/>
  <c r="K19" i="73"/>
  <c r="I19" i="73"/>
  <c r="H19" i="73"/>
  <c r="K18" i="73"/>
  <c r="I18" i="73"/>
  <c r="H18" i="73"/>
  <c r="K17" i="73"/>
  <c r="I17" i="73"/>
  <c r="H17" i="73"/>
  <c r="K16" i="73"/>
  <c r="I16" i="73"/>
  <c r="H16" i="73"/>
  <c r="L16" i="73" s="1"/>
  <c r="K15" i="73"/>
  <c r="I15" i="73"/>
  <c r="H15" i="73"/>
  <c r="K14" i="73"/>
  <c r="I14" i="73"/>
  <c r="H14" i="73"/>
  <c r="K13" i="73"/>
  <c r="L13" i="73" s="1"/>
  <c r="I13" i="73"/>
  <c r="H13" i="73"/>
  <c r="K12" i="73"/>
  <c r="I12" i="73"/>
  <c r="H12" i="73"/>
  <c r="L11" i="73"/>
  <c r="K11" i="73"/>
  <c r="I11" i="73"/>
  <c r="M11" i="73" s="1"/>
  <c r="H11" i="73"/>
  <c r="K10" i="73"/>
  <c r="L10" i="73" s="1"/>
  <c r="I10" i="73"/>
  <c r="H10" i="73"/>
  <c r="K9" i="73"/>
  <c r="I9" i="73"/>
  <c r="H9" i="73"/>
  <c r="K8" i="73"/>
  <c r="I8" i="73"/>
  <c r="M8" i="73" s="1"/>
  <c r="H8" i="73"/>
  <c r="K7" i="73"/>
  <c r="I7" i="73"/>
  <c r="H7" i="73"/>
  <c r="K6" i="73"/>
  <c r="I6" i="73"/>
  <c r="H6" i="73"/>
  <c r="L6" i="73" s="1"/>
  <c r="K5" i="73"/>
  <c r="L5" i="73" s="1"/>
  <c r="I5" i="73"/>
  <c r="K4" i="73"/>
  <c r="I4" i="73"/>
  <c r="H4" i="73"/>
  <c r="K3" i="73"/>
  <c r="L3" i="73" s="1"/>
  <c r="I3" i="73"/>
  <c r="H3" i="73"/>
  <c r="J1" i="73"/>
  <c r="M218" i="73" l="1"/>
  <c r="M122" i="73"/>
  <c r="M204" i="73"/>
  <c r="M200" i="73"/>
  <c r="M252" i="73"/>
  <c r="M93" i="73"/>
  <c r="M209" i="73"/>
  <c r="M176" i="73"/>
  <c r="M58" i="73"/>
  <c r="M235" i="73"/>
  <c r="M113" i="73"/>
  <c r="M237" i="73"/>
  <c r="M188" i="73"/>
  <c r="M182" i="73"/>
  <c r="M193" i="73"/>
  <c r="M199" i="73"/>
  <c r="M138" i="73"/>
  <c r="M51" i="73"/>
  <c r="M125" i="73"/>
  <c r="M179" i="73"/>
  <c r="M234" i="73"/>
  <c r="M84" i="73"/>
  <c r="M212" i="73"/>
  <c r="M30" i="73"/>
  <c r="M85" i="73"/>
  <c r="M236" i="73"/>
  <c r="M224" i="73"/>
  <c r="M250" i="73"/>
  <c r="M32" i="73"/>
  <c r="M251" i="73"/>
  <c r="M65" i="73"/>
  <c r="M67" i="73"/>
  <c r="M253" i="73"/>
  <c r="M167" i="73"/>
  <c r="M26" i="73"/>
  <c r="M142" i="73"/>
  <c r="M173" i="73"/>
  <c r="M135" i="73"/>
  <c r="M89" i="73"/>
  <c r="M16" i="73"/>
  <c r="M121" i="73"/>
  <c r="M52" i="73"/>
  <c r="M43" i="73"/>
  <c r="M54" i="73"/>
  <c r="M107" i="73"/>
  <c r="M118" i="73"/>
  <c r="M24" i="73"/>
  <c r="M36" i="73"/>
  <c r="M144" i="73"/>
  <c r="M219" i="73"/>
  <c r="M53" i="73"/>
  <c r="M64" i="73"/>
  <c r="M97" i="73"/>
  <c r="M128" i="73"/>
  <c r="M88" i="73"/>
  <c r="M46" i="73"/>
  <c r="M48" i="73"/>
  <c r="M255" i="73"/>
  <c r="M73" i="73"/>
  <c r="M59" i="73"/>
  <c r="M112" i="73"/>
  <c r="M98" i="73"/>
  <c r="M129" i="73"/>
  <c r="M78" i="73"/>
  <c r="M220" i="73"/>
  <c r="M245" i="73"/>
  <c r="M86" i="73"/>
  <c r="M161" i="73"/>
  <c r="M15" i="73"/>
  <c r="M4" i="73"/>
  <c r="M109" i="73"/>
  <c r="M166" i="73"/>
  <c r="M177" i="73"/>
  <c r="M221" i="73"/>
  <c r="M23" i="73"/>
  <c r="L48" i="73"/>
  <c r="M115" i="73"/>
  <c r="M134" i="73"/>
  <c r="M175" i="73"/>
  <c r="M186" i="73"/>
  <c r="M3" i="73"/>
  <c r="M22" i="73"/>
  <c r="L49" i="73"/>
  <c r="L58" i="73"/>
  <c r="M87" i="73"/>
  <c r="M96" i="73"/>
  <c r="M106" i="73"/>
  <c r="L146" i="73"/>
  <c r="M206" i="73"/>
  <c r="L217" i="73"/>
  <c r="M227" i="73"/>
  <c r="M239" i="73"/>
  <c r="L226" i="73"/>
  <c r="M13" i="73"/>
  <c r="M41" i="73"/>
  <c r="L59" i="73"/>
  <c r="M68" i="73"/>
  <c r="L78" i="73"/>
  <c r="M116" i="73"/>
  <c r="M136" i="73"/>
  <c r="L157" i="73"/>
  <c r="L166" i="73"/>
  <c r="M187" i="73"/>
  <c r="M207" i="73"/>
  <c r="M105" i="73"/>
  <c r="L50" i="73"/>
  <c r="L240" i="73"/>
  <c r="L98" i="73"/>
  <c r="M147" i="73"/>
  <c r="M157" i="73"/>
  <c r="L177" i="73"/>
  <c r="L198" i="73"/>
  <c r="M240" i="73"/>
  <c r="M14" i="73"/>
  <c r="L69" i="73"/>
  <c r="M79" i="73"/>
  <c r="M117" i="73"/>
  <c r="M126" i="73"/>
  <c r="M137" i="73"/>
  <c r="L251" i="73"/>
  <c r="L30" i="73"/>
  <c r="L40" i="73"/>
  <c r="M229" i="73"/>
  <c r="M241" i="73"/>
  <c r="L249" i="73"/>
  <c r="M6" i="73"/>
  <c r="L24" i="73"/>
  <c r="M33" i="73"/>
  <c r="M60" i="73"/>
  <c r="M70" i="73"/>
  <c r="L89" i="73"/>
  <c r="M148" i="73"/>
  <c r="M158" i="73"/>
  <c r="L12" i="73"/>
  <c r="L70" i="73"/>
  <c r="L80" i="73"/>
  <c r="L127" i="73"/>
  <c r="M230" i="73"/>
  <c r="M242" i="73"/>
  <c r="M34" i="73"/>
  <c r="L43" i="73"/>
  <c r="L61" i="73"/>
  <c r="L159" i="73"/>
  <c r="M168" i="73"/>
  <c r="M189" i="73"/>
  <c r="L200" i="73"/>
  <c r="M243" i="73"/>
  <c r="M205" i="73"/>
  <c r="L7" i="73"/>
  <c r="M25" i="73"/>
  <c r="M61" i="73"/>
  <c r="M71" i="73"/>
  <c r="M81" i="73"/>
  <c r="M90" i="73"/>
  <c r="M159" i="73"/>
  <c r="M180" i="73"/>
  <c r="M210" i="73"/>
  <c r="M231" i="73"/>
  <c r="L243" i="73"/>
  <c r="L35" i="73"/>
  <c r="L53" i="73"/>
  <c r="M100" i="73"/>
  <c r="M119" i="73"/>
  <c r="M139" i="73"/>
  <c r="M150" i="73"/>
  <c r="L169" i="73"/>
  <c r="M232" i="73"/>
  <c r="M57" i="73"/>
  <c r="L8" i="73"/>
  <c r="M82" i="73"/>
  <c r="M110" i="73"/>
  <c r="M160" i="73"/>
  <c r="M211" i="73"/>
  <c r="M254" i="73"/>
  <c r="L86" i="73"/>
  <c r="M145" i="73"/>
  <c r="M17" i="73"/>
  <c r="M72" i="73"/>
  <c r="L92" i="73"/>
  <c r="M101" i="73"/>
  <c r="M120" i="73"/>
  <c r="L130" i="73"/>
  <c r="M140" i="73"/>
  <c r="L151" i="73"/>
  <c r="M170" i="73"/>
  <c r="M191" i="73"/>
  <c r="L201" i="73"/>
  <c r="L223" i="73"/>
  <c r="M233" i="73"/>
  <c r="M165" i="73"/>
  <c r="L31" i="73"/>
  <c r="M63" i="73"/>
  <c r="M92" i="73"/>
  <c r="M111" i="73"/>
  <c r="M130" i="73"/>
  <c r="M21" i="73"/>
  <c r="M216" i="73"/>
  <c r="M102" i="73"/>
  <c r="L141" i="73"/>
  <c r="M171" i="73"/>
  <c r="M183" i="73"/>
  <c r="M192" i="73"/>
  <c r="L234" i="73"/>
  <c r="L18" i="73"/>
  <c r="M10" i="73"/>
  <c r="L19" i="73"/>
  <c r="L37" i="73"/>
  <c r="M55" i="73"/>
  <c r="L121" i="73"/>
  <c r="M152" i="73"/>
  <c r="L162" i="73"/>
  <c r="L183" i="73"/>
  <c r="L193" i="73"/>
  <c r="M202" i="73"/>
  <c r="M213" i="73"/>
  <c r="M133" i="73"/>
  <c r="L67" i="73"/>
  <c r="M27" i="73"/>
  <c r="L256" i="73"/>
  <c r="M155" i="73"/>
  <c r="M40" i="73"/>
  <c r="M19" i="73"/>
  <c r="M28" i="73"/>
  <c r="M172" i="73"/>
  <c r="M214" i="73"/>
  <c r="M247" i="73"/>
  <c r="M256" i="73"/>
  <c r="M114" i="73"/>
  <c r="M238" i="73"/>
  <c r="M153" i="73"/>
  <c r="M163" i="73"/>
  <c r="L184" i="73"/>
  <c r="M203" i="73"/>
  <c r="L247" i="73"/>
  <c r="L238" i="73"/>
  <c r="M45" i="73"/>
  <c r="L94" i="73"/>
  <c r="L132" i="73"/>
  <c r="L153" i="73"/>
  <c r="M124" i="73"/>
  <c r="M9" i="73"/>
  <c r="M20" i="73"/>
  <c r="M94" i="73"/>
  <c r="M104" i="73"/>
  <c r="L113" i="73"/>
  <c r="L123" i="73"/>
  <c r="M95" i="73"/>
  <c r="M123" i="73"/>
  <c r="L102" i="73"/>
  <c r="L63" i="73"/>
  <c r="M76" i="73"/>
  <c r="M83" i="73"/>
  <c r="L96" i="73"/>
  <c r="L128" i="73"/>
  <c r="L155" i="73"/>
  <c r="M174" i="73"/>
  <c r="L182" i="73"/>
  <c r="M195" i="73"/>
  <c r="L202" i="73"/>
  <c r="L209" i="73"/>
  <c r="M222" i="73"/>
  <c r="L229" i="73"/>
  <c r="L237" i="73"/>
  <c r="M31" i="73"/>
  <c r="L44" i="73"/>
  <c r="L109" i="73"/>
  <c r="L168" i="73"/>
  <c r="L216" i="73"/>
  <c r="M50" i="73"/>
  <c r="M12" i="73"/>
  <c r="L25" i="73"/>
  <c r="L57" i="73"/>
  <c r="L90" i="73"/>
  <c r="L122" i="73"/>
  <c r="L135" i="73"/>
  <c r="L142" i="73"/>
  <c r="L189" i="73"/>
  <c r="L245" i="73"/>
  <c r="L252" i="73"/>
  <c r="L115" i="73"/>
  <c r="M18" i="73"/>
  <c r="L32" i="73"/>
  <c r="L64" i="73"/>
  <c r="L97" i="73"/>
  <c r="L129" i="73"/>
  <c r="L156" i="73"/>
  <c r="L203" i="73"/>
  <c r="L210" i="73"/>
  <c r="L148" i="73"/>
  <c r="M141" i="73"/>
  <c r="L104" i="73"/>
  <c r="L150" i="73"/>
  <c r="L163" i="73"/>
  <c r="L176" i="73"/>
  <c r="L231" i="73"/>
  <c r="L239" i="73"/>
  <c r="M5" i="73"/>
  <c r="M7" i="73"/>
  <c r="L20" i="73"/>
  <c r="M39" i="73"/>
  <c r="L52" i="73"/>
  <c r="L85" i="73"/>
  <c r="L117" i="73"/>
  <c r="L224" i="73"/>
  <c r="M69" i="73"/>
  <c r="L33" i="73"/>
  <c r="L65" i="73"/>
  <c r="L204" i="73"/>
  <c r="L211" i="73"/>
  <c r="M37" i="73"/>
  <c r="L14" i="73"/>
  <c r="L46" i="73"/>
  <c r="L79" i="73"/>
  <c r="L111" i="73"/>
  <c r="L170" i="73"/>
  <c r="L218" i="73"/>
  <c r="L27" i="73"/>
  <c r="L254" i="73"/>
  <c r="L131" i="73"/>
  <c r="L138" i="73"/>
  <c r="L145" i="73"/>
  <c r="L158" i="73"/>
  <c r="L205" i="73"/>
  <c r="L212" i="73"/>
  <c r="K1" i="73"/>
  <c r="L15" i="73"/>
  <c r="M99" i="73"/>
  <c r="L112" i="73"/>
  <c r="L171" i="73"/>
  <c r="L178" i="73"/>
  <c r="L219" i="73"/>
  <c r="L233" i="73"/>
  <c r="L161" i="73"/>
  <c r="L34" i="73"/>
  <c r="M66" i="73"/>
  <c r="L28" i="73"/>
  <c r="M47" i="73"/>
  <c r="L60" i="73"/>
  <c r="M80" i="73"/>
  <c r="L93" i="73"/>
  <c r="L125" i="73"/>
  <c r="L192" i="73"/>
  <c r="L199" i="73"/>
  <c r="L241" i="73"/>
  <c r="L255" i="73"/>
  <c r="L134" i="73"/>
  <c r="L9" i="73"/>
  <c r="L41" i="73"/>
  <c r="L73" i="73"/>
  <c r="L106" i="73"/>
  <c r="L152" i="73"/>
  <c r="L165" i="73"/>
  <c r="L22" i="73"/>
  <c r="L54" i="73"/>
  <c r="L87" i="73"/>
  <c r="L119" i="73"/>
  <c r="L186" i="73"/>
  <c r="L206" i="73"/>
  <c r="L172" i="73"/>
  <c r="L220" i="73"/>
  <c r="L242" i="73"/>
  <c r="L23" i="73"/>
  <c r="L55" i="73"/>
  <c r="L88" i="73"/>
  <c r="L120" i="73"/>
  <c r="L180" i="73"/>
  <c r="L187" i="73"/>
  <c r="L207" i="73"/>
  <c r="L214" i="73"/>
  <c r="L227" i="73"/>
  <c r="L235" i="73"/>
  <c r="L250" i="73"/>
  <c r="L36" i="73"/>
  <c r="L68" i="73"/>
  <c r="L101" i="73"/>
  <c r="L133" i="73"/>
  <c r="L140" i="73"/>
  <c r="L147" i="73"/>
  <c r="L160" i="73"/>
  <c r="L4" i="73"/>
  <c r="L17" i="73"/>
  <c r="L114" i="73"/>
  <c r="L173" i="73"/>
  <c r="L221" i="73"/>
  <c r="L1" i="73" l="1"/>
  <c r="M1" i="73"/>
  <c r="F72" i="1"/>
  <c r="E72" i="1"/>
  <c r="D72" i="1"/>
  <c r="C72" i="1"/>
  <c r="K150" i="71" l="1"/>
  <c r="I150" i="71"/>
  <c r="H150" i="71"/>
  <c r="K149" i="71"/>
  <c r="I149" i="71"/>
  <c r="H149" i="71"/>
  <c r="K148" i="71"/>
  <c r="I148" i="71"/>
  <c r="H148" i="71"/>
  <c r="K147" i="71"/>
  <c r="I147" i="71"/>
  <c r="H147" i="71"/>
  <c r="K146" i="71"/>
  <c r="I146" i="71"/>
  <c r="H146" i="71"/>
  <c r="K145" i="71"/>
  <c r="I145" i="71"/>
  <c r="H145" i="71"/>
  <c r="K144" i="71"/>
  <c r="M144" i="71" s="1"/>
  <c r="I144" i="71"/>
  <c r="H144" i="71"/>
  <c r="L144" i="71" s="1"/>
  <c r="K143" i="71"/>
  <c r="L143" i="71" s="1"/>
  <c r="I143" i="71"/>
  <c r="H143" i="71"/>
  <c r="K142" i="71"/>
  <c r="L142" i="71" s="1"/>
  <c r="I142" i="71"/>
  <c r="M142" i="71" s="1"/>
  <c r="H142" i="71"/>
  <c r="M141" i="71"/>
  <c r="K141" i="71"/>
  <c r="I141" i="71"/>
  <c r="H141" i="71"/>
  <c r="K140" i="71"/>
  <c r="L140" i="71" s="1"/>
  <c r="I140" i="71"/>
  <c r="M140" i="71" s="1"/>
  <c r="H140" i="71"/>
  <c r="K139" i="71"/>
  <c r="I139" i="71"/>
  <c r="H139" i="71"/>
  <c r="K138" i="71"/>
  <c r="I138" i="71"/>
  <c r="H138" i="71"/>
  <c r="K137" i="71"/>
  <c r="I137" i="71"/>
  <c r="H137" i="71"/>
  <c r="K136" i="71"/>
  <c r="I136" i="71"/>
  <c r="H136" i="71"/>
  <c r="K135" i="71"/>
  <c r="I135" i="71"/>
  <c r="H135" i="71"/>
  <c r="K134" i="71"/>
  <c r="I134" i="71"/>
  <c r="H134" i="71"/>
  <c r="K133" i="71"/>
  <c r="M133" i="71" s="1"/>
  <c r="I133" i="71"/>
  <c r="H133" i="71"/>
  <c r="K132" i="71"/>
  <c r="I132" i="71"/>
  <c r="H132" i="71"/>
  <c r="K131" i="71"/>
  <c r="L131" i="71" s="1"/>
  <c r="I131" i="71"/>
  <c r="H131" i="71"/>
  <c r="K130" i="71"/>
  <c r="M130" i="71" s="1"/>
  <c r="I130" i="71"/>
  <c r="H130" i="71"/>
  <c r="K129" i="71"/>
  <c r="I129" i="71"/>
  <c r="H129" i="71"/>
  <c r="K128" i="71"/>
  <c r="I128" i="71"/>
  <c r="H128" i="71"/>
  <c r="K127" i="71"/>
  <c r="M127" i="71" s="1"/>
  <c r="I127" i="71"/>
  <c r="H127" i="71"/>
  <c r="K126" i="71"/>
  <c r="I126" i="71"/>
  <c r="H126" i="71"/>
  <c r="K125" i="71"/>
  <c r="L125" i="71" s="1"/>
  <c r="I125" i="71"/>
  <c r="H125" i="71"/>
  <c r="K124" i="71"/>
  <c r="I124" i="71"/>
  <c r="M124" i="71" s="1"/>
  <c r="H124" i="71"/>
  <c r="L124" i="71" s="1"/>
  <c r="K123" i="71"/>
  <c r="M123" i="71" s="1"/>
  <c r="I123" i="71"/>
  <c r="H123" i="71"/>
  <c r="K122" i="71"/>
  <c r="I122" i="71"/>
  <c r="H122" i="71"/>
  <c r="K121" i="71"/>
  <c r="I121" i="71"/>
  <c r="H121" i="71"/>
  <c r="L121" i="71" s="1"/>
  <c r="K120" i="71"/>
  <c r="I120" i="71"/>
  <c r="H120" i="71"/>
  <c r="K119" i="71"/>
  <c r="I119" i="71"/>
  <c r="M119" i="71" s="1"/>
  <c r="H119" i="71"/>
  <c r="L119" i="71" s="1"/>
  <c r="K118" i="71"/>
  <c r="M118" i="71" s="1"/>
  <c r="I118" i="71"/>
  <c r="H118" i="71"/>
  <c r="K117" i="71"/>
  <c r="M117" i="71" s="1"/>
  <c r="I117" i="71"/>
  <c r="H117" i="71"/>
  <c r="K116" i="71"/>
  <c r="M116" i="71" s="1"/>
  <c r="I116" i="71"/>
  <c r="H116" i="71"/>
  <c r="K115" i="71"/>
  <c r="M115" i="71" s="1"/>
  <c r="I115" i="71"/>
  <c r="H115" i="71"/>
  <c r="K114" i="71"/>
  <c r="I114" i="71"/>
  <c r="H114" i="71"/>
  <c r="L114" i="71" s="1"/>
  <c r="K113" i="71"/>
  <c r="M113" i="71" s="1"/>
  <c r="I113" i="71"/>
  <c r="H113" i="71"/>
  <c r="K112" i="71"/>
  <c r="M112" i="71" s="1"/>
  <c r="I112" i="71"/>
  <c r="H112" i="71"/>
  <c r="K111" i="71"/>
  <c r="L111" i="71" s="1"/>
  <c r="I111" i="71"/>
  <c r="H111" i="71"/>
  <c r="K110" i="71"/>
  <c r="L110" i="71" s="1"/>
  <c r="I110" i="71"/>
  <c r="M110" i="71" s="1"/>
  <c r="H110" i="71"/>
  <c r="M109" i="71"/>
  <c r="K109" i="71"/>
  <c r="L109" i="71" s="1"/>
  <c r="I109" i="71"/>
  <c r="H109" i="71"/>
  <c r="K108" i="71"/>
  <c r="I108" i="71"/>
  <c r="M108" i="71" s="1"/>
  <c r="H108" i="71"/>
  <c r="M107" i="71"/>
  <c r="K107" i="71"/>
  <c r="I107" i="71"/>
  <c r="H107" i="71"/>
  <c r="K106" i="71"/>
  <c r="I106" i="71"/>
  <c r="H106" i="71"/>
  <c r="K105" i="71"/>
  <c r="I105" i="71"/>
  <c r="H105" i="71"/>
  <c r="K104" i="71"/>
  <c r="I104" i="71"/>
  <c r="H104" i="71"/>
  <c r="K103" i="71"/>
  <c r="I103" i="71"/>
  <c r="H103" i="71"/>
  <c r="K102" i="71"/>
  <c r="L102" i="71" s="1"/>
  <c r="I102" i="71"/>
  <c r="H102" i="71"/>
  <c r="K101" i="71"/>
  <c r="I101" i="71"/>
  <c r="H101" i="71"/>
  <c r="K100" i="71"/>
  <c r="I100" i="71"/>
  <c r="H100" i="71"/>
  <c r="K99" i="71"/>
  <c r="I99" i="71"/>
  <c r="H99" i="71"/>
  <c r="K98" i="71"/>
  <c r="I98" i="71"/>
  <c r="M98" i="71" s="1"/>
  <c r="H98" i="71"/>
  <c r="L98" i="71" s="1"/>
  <c r="K97" i="71"/>
  <c r="L97" i="71" s="1"/>
  <c r="I97" i="71"/>
  <c r="H97" i="71"/>
  <c r="K96" i="71"/>
  <c r="I96" i="71"/>
  <c r="H96" i="71"/>
  <c r="K95" i="71"/>
  <c r="M95" i="71" s="1"/>
  <c r="I95" i="71"/>
  <c r="H95" i="71"/>
  <c r="K94" i="71"/>
  <c r="I94" i="71"/>
  <c r="H94" i="71"/>
  <c r="K93" i="71"/>
  <c r="L93" i="71" s="1"/>
  <c r="I93" i="71"/>
  <c r="H93" i="71"/>
  <c r="L92" i="71"/>
  <c r="K92" i="71"/>
  <c r="I92" i="71"/>
  <c r="M92" i="71" s="1"/>
  <c r="H92" i="71"/>
  <c r="K91" i="71"/>
  <c r="I91" i="71"/>
  <c r="H91" i="71"/>
  <c r="L90" i="71"/>
  <c r="K90" i="71"/>
  <c r="M90" i="71" s="1"/>
  <c r="I90" i="71"/>
  <c r="H90" i="71"/>
  <c r="K89" i="71"/>
  <c r="I89" i="71"/>
  <c r="M89" i="71" s="1"/>
  <c r="H89" i="71"/>
  <c r="L89" i="71" s="1"/>
  <c r="K88" i="71"/>
  <c r="M88" i="71" s="1"/>
  <c r="I88" i="71"/>
  <c r="H88" i="71"/>
  <c r="L88" i="71" s="1"/>
  <c r="K87" i="71"/>
  <c r="I87" i="71"/>
  <c r="M87" i="71" s="1"/>
  <c r="H87" i="71"/>
  <c r="L87" i="71" s="1"/>
  <c r="K86" i="71"/>
  <c r="M86" i="71" s="1"/>
  <c r="I86" i="71"/>
  <c r="H86" i="71"/>
  <c r="K85" i="71"/>
  <c r="I85" i="71"/>
  <c r="H85" i="71"/>
  <c r="K84" i="71"/>
  <c r="I84" i="71"/>
  <c r="H84" i="71"/>
  <c r="K83" i="71"/>
  <c r="I83" i="71"/>
  <c r="H83" i="71"/>
  <c r="K82" i="71"/>
  <c r="M82" i="71" s="1"/>
  <c r="I82" i="71"/>
  <c r="H82" i="71"/>
  <c r="K81" i="71"/>
  <c r="M81" i="71" s="1"/>
  <c r="I81" i="71"/>
  <c r="H81" i="71"/>
  <c r="M80" i="71"/>
  <c r="K80" i="71"/>
  <c r="L80" i="71" s="1"/>
  <c r="I80" i="71"/>
  <c r="H80" i="71"/>
  <c r="K79" i="71"/>
  <c r="L79" i="71" s="1"/>
  <c r="I79" i="71"/>
  <c r="H79" i="71"/>
  <c r="L78" i="71"/>
  <c r="K78" i="71"/>
  <c r="I78" i="71"/>
  <c r="M78" i="71" s="1"/>
  <c r="H78" i="71"/>
  <c r="K77" i="71"/>
  <c r="L77" i="71" s="1"/>
  <c r="I77" i="71"/>
  <c r="M77" i="71" s="1"/>
  <c r="H77" i="71"/>
  <c r="K76" i="71"/>
  <c r="I76" i="71"/>
  <c r="M76" i="71" s="1"/>
  <c r="H76" i="71"/>
  <c r="K75" i="71"/>
  <c r="L75" i="71" s="1"/>
  <c r="I75" i="71"/>
  <c r="H75" i="71"/>
  <c r="K74" i="71"/>
  <c r="M74" i="71" s="1"/>
  <c r="I74" i="71"/>
  <c r="H74" i="71"/>
  <c r="K73" i="71"/>
  <c r="I73" i="71"/>
  <c r="H73" i="71"/>
  <c r="K72" i="71"/>
  <c r="I72" i="71"/>
  <c r="H72" i="71"/>
  <c r="K71" i="71"/>
  <c r="M71" i="71" s="1"/>
  <c r="I71" i="71"/>
  <c r="H71" i="71"/>
  <c r="K70" i="71"/>
  <c r="L70" i="71" s="1"/>
  <c r="I70" i="71"/>
  <c r="H70" i="71"/>
  <c r="K69" i="71"/>
  <c r="M69" i="71" s="1"/>
  <c r="I69" i="71"/>
  <c r="H69" i="71"/>
  <c r="K68" i="71"/>
  <c r="I68" i="71"/>
  <c r="H68" i="71"/>
  <c r="M67" i="71"/>
  <c r="K67" i="71"/>
  <c r="I67" i="71"/>
  <c r="H67" i="71"/>
  <c r="K66" i="71"/>
  <c r="I66" i="71"/>
  <c r="H66" i="71"/>
  <c r="L66" i="71" s="1"/>
  <c r="K65" i="71"/>
  <c r="L65" i="71" s="1"/>
  <c r="I65" i="71"/>
  <c r="H65" i="71"/>
  <c r="K64" i="71"/>
  <c r="M64" i="71" s="1"/>
  <c r="I64" i="71"/>
  <c r="H64" i="71"/>
  <c r="K63" i="71"/>
  <c r="M63" i="71" s="1"/>
  <c r="I63" i="71"/>
  <c r="H63" i="71"/>
  <c r="K62" i="71"/>
  <c r="M62" i="71" s="1"/>
  <c r="I62" i="71"/>
  <c r="H62" i="71"/>
  <c r="K61" i="71"/>
  <c r="I61" i="71"/>
  <c r="H61" i="71"/>
  <c r="K60" i="71"/>
  <c r="M60" i="71" s="1"/>
  <c r="I60" i="71"/>
  <c r="H60" i="71"/>
  <c r="K59" i="71"/>
  <c r="I59" i="71"/>
  <c r="H59" i="71"/>
  <c r="K58" i="71"/>
  <c r="M58" i="71" s="1"/>
  <c r="I58" i="71"/>
  <c r="H58" i="71"/>
  <c r="L58" i="71" s="1"/>
  <c r="K57" i="71"/>
  <c r="I57" i="71"/>
  <c r="H57" i="71"/>
  <c r="K56" i="71"/>
  <c r="M56" i="71" s="1"/>
  <c r="I56" i="71"/>
  <c r="H56" i="71"/>
  <c r="K55" i="71"/>
  <c r="I55" i="71"/>
  <c r="H55" i="71"/>
  <c r="K54" i="71"/>
  <c r="I54" i="71"/>
  <c r="H54" i="71"/>
  <c r="K53" i="71"/>
  <c r="I53" i="71"/>
  <c r="H53" i="71"/>
  <c r="K52" i="71"/>
  <c r="I52" i="71"/>
  <c r="H52" i="71"/>
  <c r="K51" i="71"/>
  <c r="I51" i="71"/>
  <c r="H51" i="71"/>
  <c r="K50" i="71"/>
  <c r="I50" i="71"/>
  <c r="M50" i="71" s="1"/>
  <c r="H50" i="71"/>
  <c r="L50" i="71" s="1"/>
  <c r="K49" i="71"/>
  <c r="M49" i="71" s="1"/>
  <c r="I49" i="71"/>
  <c r="H49" i="71"/>
  <c r="M48" i="71"/>
  <c r="L48" i="71"/>
  <c r="K48" i="71"/>
  <c r="I48" i="71"/>
  <c r="H48" i="71"/>
  <c r="K47" i="71"/>
  <c r="L47" i="71" s="1"/>
  <c r="I47" i="71"/>
  <c r="H47" i="71"/>
  <c r="K46" i="71"/>
  <c r="L46" i="71" s="1"/>
  <c r="I46" i="71"/>
  <c r="H46" i="71"/>
  <c r="K45" i="71"/>
  <c r="I45" i="71"/>
  <c r="M45" i="71" s="1"/>
  <c r="H45" i="71"/>
  <c r="L45" i="71" s="1"/>
  <c r="K44" i="71"/>
  <c r="I44" i="71"/>
  <c r="H44" i="71"/>
  <c r="K43" i="71"/>
  <c r="I43" i="71"/>
  <c r="H43" i="71"/>
  <c r="K42" i="71"/>
  <c r="I42" i="71"/>
  <c r="H42" i="71"/>
  <c r="K41" i="71"/>
  <c r="I41" i="71"/>
  <c r="H41" i="71"/>
  <c r="K40" i="71"/>
  <c r="I40" i="71"/>
  <c r="H40" i="71"/>
  <c r="L40" i="71" s="1"/>
  <c r="K39" i="71"/>
  <c r="M39" i="71" s="1"/>
  <c r="I39" i="71"/>
  <c r="H39" i="71"/>
  <c r="K38" i="71"/>
  <c r="M38" i="71" s="1"/>
  <c r="I38" i="71"/>
  <c r="H38" i="71"/>
  <c r="K37" i="71"/>
  <c r="I37" i="71"/>
  <c r="H37" i="71"/>
  <c r="K36" i="71"/>
  <c r="L36" i="71" s="1"/>
  <c r="I36" i="71"/>
  <c r="H36" i="71"/>
  <c r="K35" i="71"/>
  <c r="I35" i="71"/>
  <c r="M35" i="71" s="1"/>
  <c r="H35" i="71"/>
  <c r="K34" i="71"/>
  <c r="I34" i="71"/>
  <c r="H34" i="71"/>
  <c r="K33" i="71"/>
  <c r="I33" i="71"/>
  <c r="H33" i="71"/>
  <c r="K32" i="71"/>
  <c r="I32" i="71"/>
  <c r="H32" i="71"/>
  <c r="K31" i="71"/>
  <c r="M31" i="71" s="1"/>
  <c r="I31" i="71"/>
  <c r="H31" i="71"/>
  <c r="K30" i="71"/>
  <c r="I30" i="71"/>
  <c r="H30" i="71"/>
  <c r="K29" i="71"/>
  <c r="I29" i="71"/>
  <c r="H29" i="71"/>
  <c r="K28" i="71"/>
  <c r="M28" i="71" s="1"/>
  <c r="I28" i="71"/>
  <c r="H28" i="71"/>
  <c r="K27" i="71"/>
  <c r="M27" i="71" s="1"/>
  <c r="I27" i="71"/>
  <c r="H27" i="71"/>
  <c r="K26" i="71"/>
  <c r="I26" i="71"/>
  <c r="H26" i="71"/>
  <c r="K25" i="71"/>
  <c r="L25" i="71" s="1"/>
  <c r="I25" i="71"/>
  <c r="H25" i="71"/>
  <c r="K24" i="71"/>
  <c r="I24" i="71"/>
  <c r="H24" i="71"/>
  <c r="L24" i="71" s="1"/>
  <c r="K23" i="71"/>
  <c r="I23" i="71"/>
  <c r="M23" i="71" s="1"/>
  <c r="H23" i="71"/>
  <c r="L23" i="71" s="1"/>
  <c r="K22" i="71"/>
  <c r="M22" i="71" s="1"/>
  <c r="I22" i="71"/>
  <c r="H22" i="71"/>
  <c r="K21" i="71"/>
  <c r="I21" i="71"/>
  <c r="H21" i="71"/>
  <c r="K20" i="71"/>
  <c r="M20" i="71" s="1"/>
  <c r="I20" i="71"/>
  <c r="H20" i="71"/>
  <c r="K19" i="71"/>
  <c r="I19" i="71"/>
  <c r="H19" i="71"/>
  <c r="K18" i="71"/>
  <c r="I18" i="71"/>
  <c r="H18" i="71"/>
  <c r="K17" i="71"/>
  <c r="M17" i="71" s="1"/>
  <c r="I17" i="71"/>
  <c r="H17" i="71"/>
  <c r="K16" i="71"/>
  <c r="M16" i="71" s="1"/>
  <c r="I16" i="71"/>
  <c r="H16" i="71"/>
  <c r="M15" i="71"/>
  <c r="K15" i="71"/>
  <c r="L15" i="71" s="1"/>
  <c r="I15" i="71"/>
  <c r="H15" i="71"/>
  <c r="K14" i="71"/>
  <c r="L14" i="71" s="1"/>
  <c r="I14" i="71"/>
  <c r="M14" i="71" s="1"/>
  <c r="H14" i="71"/>
  <c r="K13" i="71"/>
  <c r="I13" i="71"/>
  <c r="H13" i="71"/>
  <c r="K12" i="71"/>
  <c r="M12" i="71" s="1"/>
  <c r="I12" i="71"/>
  <c r="H12" i="71"/>
  <c r="K11" i="71"/>
  <c r="L11" i="71" s="1"/>
  <c r="I11" i="71"/>
  <c r="H11" i="71"/>
  <c r="K10" i="71"/>
  <c r="I10" i="71"/>
  <c r="H10" i="71"/>
  <c r="K9" i="71"/>
  <c r="M9" i="71" s="1"/>
  <c r="I9" i="71"/>
  <c r="H9" i="71"/>
  <c r="L8" i="71"/>
  <c r="K8" i="71"/>
  <c r="I8" i="71"/>
  <c r="H8" i="71"/>
  <c r="K7" i="71"/>
  <c r="I7" i="71"/>
  <c r="H7" i="71"/>
  <c r="M6" i="71"/>
  <c r="L6" i="71"/>
  <c r="K6" i="71"/>
  <c r="I6" i="71"/>
  <c r="H6" i="71"/>
  <c r="K5" i="71"/>
  <c r="I5" i="71"/>
  <c r="H5" i="71"/>
  <c r="K4" i="71"/>
  <c r="I4" i="71"/>
  <c r="H4" i="71"/>
  <c r="K3" i="71"/>
  <c r="M3" i="71" s="1"/>
  <c r="I3" i="71"/>
  <c r="H3" i="71"/>
  <c r="J1" i="71"/>
  <c r="M131" i="71" l="1"/>
  <c r="L38" i="71"/>
  <c r="M47" i="71"/>
  <c r="M66" i="71"/>
  <c r="M84" i="71"/>
  <c r="L112" i="71"/>
  <c r="M122" i="71"/>
  <c r="L28" i="71"/>
  <c r="L56" i="71"/>
  <c r="M75" i="71"/>
  <c r="M103" i="71"/>
  <c r="M10" i="71"/>
  <c r="M19" i="71"/>
  <c r="M94" i="71"/>
  <c r="L122" i="71"/>
  <c r="L29" i="71"/>
  <c r="L57" i="71"/>
  <c r="L76" i="71"/>
  <c r="M104" i="71"/>
  <c r="M132" i="71"/>
  <c r="M57" i="71"/>
  <c r="L67" i="71"/>
  <c r="M85" i="71"/>
  <c r="L104" i="71"/>
  <c r="M11" i="71"/>
  <c r="M30" i="71"/>
  <c r="M105" i="71"/>
  <c r="M143" i="71"/>
  <c r="M21" i="71"/>
  <c r="M40" i="71"/>
  <c r="L68" i="71"/>
  <c r="M96" i="71"/>
  <c r="M114" i="71"/>
  <c r="M134" i="71"/>
  <c r="L13" i="71"/>
  <c r="M59" i="71"/>
  <c r="M106" i="71"/>
  <c r="M13" i="71"/>
  <c r="M32" i="71"/>
  <c r="M41" i="71"/>
  <c r="M97" i="71"/>
  <c r="L115" i="71"/>
  <c r="M135" i="71"/>
  <c r="L107" i="71"/>
  <c r="L3" i="71"/>
  <c r="L33" i="71"/>
  <c r="M126" i="71"/>
  <c r="M136" i="71"/>
  <c r="M145" i="71"/>
  <c r="M24" i="71"/>
  <c r="L61" i="71"/>
  <c r="L108" i="71"/>
  <c r="L43" i="71"/>
  <c r="L99" i="71"/>
  <c r="M137" i="71"/>
  <c r="M146" i="71"/>
  <c r="M51" i="71"/>
  <c r="M34" i="71"/>
  <c r="M43" i="71"/>
  <c r="M52" i="71"/>
  <c r="M99" i="71"/>
  <c r="M79" i="71"/>
  <c r="M72" i="71"/>
  <c r="M128" i="71"/>
  <c r="M138" i="71"/>
  <c r="M147" i="71"/>
  <c r="L60" i="71"/>
  <c r="L51" i="71"/>
  <c r="M25" i="71"/>
  <c r="L35" i="71"/>
  <c r="M44" i="71"/>
  <c r="M53" i="71"/>
  <c r="L72" i="71"/>
  <c r="L100" i="71"/>
  <c r="M33" i="71"/>
  <c r="M7" i="71"/>
  <c r="L16" i="71"/>
  <c r="L82" i="71"/>
  <c r="M91" i="71"/>
  <c r="L129" i="71"/>
  <c r="M139" i="71"/>
  <c r="M148" i="71"/>
  <c r="L26" i="71"/>
  <c r="M54" i="71"/>
  <c r="M73" i="71"/>
  <c r="M101" i="71"/>
  <c r="L120" i="71"/>
  <c r="M129" i="71"/>
  <c r="M5" i="71"/>
  <c r="L55" i="71"/>
  <c r="M8" i="71"/>
  <c r="M46" i="71"/>
  <c r="M55" i="71"/>
  <c r="M120" i="71"/>
  <c r="M149" i="71"/>
  <c r="K1" i="71"/>
  <c r="M70" i="71"/>
  <c r="M37" i="71"/>
  <c r="M83" i="71"/>
  <c r="M102" i="71"/>
  <c r="M111" i="71"/>
  <c r="M42" i="71"/>
  <c r="L18" i="71"/>
  <c r="M18" i="71"/>
  <c r="M65" i="71"/>
  <c r="L83" i="71"/>
  <c r="M121" i="71"/>
  <c r="L141" i="71"/>
  <c r="M150" i="71"/>
  <c r="L10" i="71"/>
  <c r="M29" i="71"/>
  <c r="L42" i="71"/>
  <c r="M61" i="71"/>
  <c r="L74" i="71"/>
  <c r="M93" i="71"/>
  <c r="L106" i="71"/>
  <c r="M125" i="71"/>
  <c r="L138" i="71"/>
  <c r="L4" i="71"/>
  <c r="L132" i="71"/>
  <c r="M4" i="71"/>
  <c r="L17" i="71"/>
  <c r="M36" i="71"/>
  <c r="L49" i="71"/>
  <c r="M68" i="71"/>
  <c r="L81" i="71"/>
  <c r="M100" i="71"/>
  <c r="L113" i="71"/>
  <c r="L145" i="71"/>
  <c r="L30" i="71"/>
  <c r="L62" i="71"/>
  <c r="L94" i="71"/>
  <c r="L126" i="71"/>
  <c r="L139" i="71"/>
  <c r="L5" i="71"/>
  <c r="L37" i="71"/>
  <c r="L69" i="71"/>
  <c r="L101" i="71"/>
  <c r="L133" i="71"/>
  <c r="L146" i="71"/>
  <c r="L31" i="71"/>
  <c r="L63" i="71"/>
  <c r="L95" i="71"/>
  <c r="L127" i="71"/>
  <c r="L12" i="71"/>
  <c r="L44" i="71"/>
  <c r="L134" i="71"/>
  <c r="L19" i="71"/>
  <c r="L147" i="71"/>
  <c r="L32" i="71"/>
  <c r="L64" i="71"/>
  <c r="L96" i="71"/>
  <c r="L128" i="71"/>
  <c r="L7" i="71"/>
  <c r="M26" i="71"/>
  <c r="L39" i="71"/>
  <c r="L71" i="71"/>
  <c r="L103" i="71"/>
  <c r="L135" i="71"/>
  <c r="L20" i="71"/>
  <c r="L52" i="71"/>
  <c r="L84" i="71"/>
  <c r="L116" i="71"/>
  <c r="L148" i="71"/>
  <c r="L27" i="71"/>
  <c r="L59" i="71"/>
  <c r="L91" i="71"/>
  <c r="L123" i="71"/>
  <c r="L136" i="71"/>
  <c r="L21" i="71"/>
  <c r="L53" i="71"/>
  <c r="L85" i="71"/>
  <c r="L117" i="71"/>
  <c r="L149" i="71"/>
  <c r="L34" i="71"/>
  <c r="L130" i="71"/>
  <c r="L9" i="71"/>
  <c r="L41" i="71"/>
  <c r="L73" i="71"/>
  <c r="L105" i="71"/>
  <c r="L137" i="71"/>
  <c r="L22" i="71"/>
  <c r="L54" i="71"/>
  <c r="L86" i="71"/>
  <c r="L118" i="71"/>
  <c r="L150" i="71"/>
  <c r="F30" i="1"/>
  <c r="E30" i="1"/>
  <c r="D30" i="1"/>
  <c r="C30" i="1"/>
  <c r="M66" i="70"/>
  <c r="K66" i="70"/>
  <c r="L66" i="70" s="1"/>
  <c r="I66" i="70"/>
  <c r="H66" i="70"/>
  <c r="K65" i="70"/>
  <c r="I65" i="70"/>
  <c r="K64" i="70"/>
  <c r="M64" i="70" s="1"/>
  <c r="I64" i="70"/>
  <c r="H64" i="70"/>
  <c r="L64" i="70" s="1"/>
  <c r="K63" i="70"/>
  <c r="I63" i="70"/>
  <c r="H63" i="70"/>
  <c r="L63" i="70" s="1"/>
  <c r="K62" i="70"/>
  <c r="I62" i="70"/>
  <c r="H62" i="70"/>
  <c r="K61" i="70"/>
  <c r="M61" i="70" s="1"/>
  <c r="I61" i="70"/>
  <c r="H61" i="70"/>
  <c r="K60" i="70"/>
  <c r="I60" i="70"/>
  <c r="H60" i="70"/>
  <c r="K59" i="70"/>
  <c r="L59" i="70" s="1"/>
  <c r="I59" i="70"/>
  <c r="H59" i="70"/>
  <c r="K58" i="70"/>
  <c r="I58" i="70"/>
  <c r="H58" i="70"/>
  <c r="K57" i="70"/>
  <c r="I57" i="70"/>
  <c r="H57" i="70"/>
  <c r="K56" i="70"/>
  <c r="L56" i="70" s="1"/>
  <c r="I56" i="70"/>
  <c r="H56" i="70"/>
  <c r="K55" i="70"/>
  <c r="I55" i="70"/>
  <c r="M55" i="70" s="1"/>
  <c r="H55" i="70"/>
  <c r="L55" i="70" s="1"/>
  <c r="K54" i="70"/>
  <c r="M54" i="70" s="1"/>
  <c r="I54" i="70"/>
  <c r="H54" i="70"/>
  <c r="K53" i="70"/>
  <c r="I53" i="70"/>
  <c r="M53" i="70" s="1"/>
  <c r="H53" i="70"/>
  <c r="K52" i="70"/>
  <c r="I52" i="70"/>
  <c r="H52" i="70"/>
  <c r="K51" i="70"/>
  <c r="I51" i="70"/>
  <c r="M51" i="70" s="1"/>
  <c r="H51" i="70"/>
  <c r="K50" i="70"/>
  <c r="I50" i="70"/>
  <c r="H50" i="70"/>
  <c r="K49" i="70"/>
  <c r="I49" i="70"/>
  <c r="H49" i="70"/>
  <c r="K48" i="70"/>
  <c r="I48" i="70"/>
  <c r="H48" i="70"/>
  <c r="M47" i="70"/>
  <c r="L47" i="70"/>
  <c r="K47" i="70"/>
  <c r="I47" i="70"/>
  <c r="H47" i="70"/>
  <c r="K46" i="70"/>
  <c r="I46" i="70"/>
  <c r="H46" i="70"/>
  <c r="K45" i="70"/>
  <c r="M45" i="70" s="1"/>
  <c r="I45" i="70"/>
  <c r="H45" i="70"/>
  <c r="K44" i="70"/>
  <c r="M44" i="70" s="1"/>
  <c r="I44" i="70"/>
  <c r="H44" i="70"/>
  <c r="K43" i="70"/>
  <c r="I43" i="70"/>
  <c r="H43" i="70"/>
  <c r="K42" i="70"/>
  <c r="I42" i="70"/>
  <c r="H42" i="70"/>
  <c r="K41" i="70"/>
  <c r="I41" i="70"/>
  <c r="H41" i="70"/>
  <c r="K40" i="70"/>
  <c r="M40" i="70" s="1"/>
  <c r="I40" i="70"/>
  <c r="H40" i="70"/>
  <c r="K39" i="70"/>
  <c r="I39" i="70"/>
  <c r="H39" i="70"/>
  <c r="K38" i="70"/>
  <c r="M38" i="70" s="1"/>
  <c r="I38" i="70"/>
  <c r="H38" i="70"/>
  <c r="K37" i="70"/>
  <c r="L37" i="70" s="1"/>
  <c r="I37" i="70"/>
  <c r="H37" i="70"/>
  <c r="K36" i="70"/>
  <c r="L36" i="70" s="1"/>
  <c r="I36" i="70"/>
  <c r="K35" i="70"/>
  <c r="I35" i="70"/>
  <c r="L34" i="70"/>
  <c r="K34" i="70"/>
  <c r="I34" i="70"/>
  <c r="K33" i="70"/>
  <c r="M33" i="70" s="1"/>
  <c r="I33" i="70"/>
  <c r="K32" i="70"/>
  <c r="L32" i="70" s="1"/>
  <c r="I32" i="70"/>
  <c r="K31" i="70"/>
  <c r="M31" i="70" s="1"/>
  <c r="I31" i="70"/>
  <c r="K30" i="70"/>
  <c r="L30" i="70" s="1"/>
  <c r="I30" i="70"/>
  <c r="K29" i="70"/>
  <c r="I29" i="70"/>
  <c r="K28" i="70"/>
  <c r="L28" i="70" s="1"/>
  <c r="I28" i="70"/>
  <c r="K27" i="70"/>
  <c r="I27" i="70"/>
  <c r="H27" i="70"/>
  <c r="M26" i="70"/>
  <c r="L26" i="70"/>
  <c r="K26" i="70"/>
  <c r="I26" i="70"/>
  <c r="H26" i="70"/>
  <c r="K25" i="70"/>
  <c r="I25" i="70"/>
  <c r="H25" i="70"/>
  <c r="K24" i="70"/>
  <c r="M24" i="70" s="1"/>
  <c r="I24" i="70"/>
  <c r="H24" i="70"/>
  <c r="K23" i="70"/>
  <c r="I23" i="70"/>
  <c r="H23" i="70"/>
  <c r="K22" i="70"/>
  <c r="I22" i="70"/>
  <c r="H22" i="70"/>
  <c r="K21" i="70"/>
  <c r="I21" i="70"/>
  <c r="H21" i="70"/>
  <c r="K20" i="70"/>
  <c r="I20" i="70"/>
  <c r="H20" i="70"/>
  <c r="K19" i="70"/>
  <c r="M19" i="70" s="1"/>
  <c r="I19" i="70"/>
  <c r="H19" i="70"/>
  <c r="K18" i="70"/>
  <c r="I18" i="70"/>
  <c r="H18" i="70"/>
  <c r="K17" i="70"/>
  <c r="M17" i="70" s="1"/>
  <c r="I17" i="70"/>
  <c r="H17" i="70"/>
  <c r="K16" i="70"/>
  <c r="I16" i="70"/>
  <c r="H16" i="70"/>
  <c r="K15" i="70"/>
  <c r="I15" i="70"/>
  <c r="H15" i="70"/>
  <c r="K14" i="70"/>
  <c r="L14" i="70" s="1"/>
  <c r="I14" i="70"/>
  <c r="H14" i="70"/>
  <c r="K13" i="70"/>
  <c r="M13" i="70" s="1"/>
  <c r="I13" i="70"/>
  <c r="H13" i="70"/>
  <c r="K12" i="70"/>
  <c r="I12" i="70"/>
  <c r="H12" i="70"/>
  <c r="L12" i="70" s="1"/>
  <c r="K11" i="70"/>
  <c r="M11" i="70" s="1"/>
  <c r="I11" i="70"/>
  <c r="H11" i="70"/>
  <c r="L11" i="70" s="1"/>
  <c r="K10" i="70"/>
  <c r="I10" i="70"/>
  <c r="H10" i="70"/>
  <c r="K9" i="70"/>
  <c r="I9" i="70"/>
  <c r="H9" i="70"/>
  <c r="K8" i="70"/>
  <c r="I8" i="70"/>
  <c r="H8" i="70"/>
  <c r="K7" i="70"/>
  <c r="I7" i="70"/>
  <c r="H7" i="70"/>
  <c r="K6" i="70"/>
  <c r="M6" i="70" s="1"/>
  <c r="I6" i="70"/>
  <c r="H6" i="70"/>
  <c r="K5" i="70"/>
  <c r="L5" i="70" s="1"/>
  <c r="I5" i="70"/>
  <c r="H5" i="70"/>
  <c r="K4" i="70"/>
  <c r="M4" i="70" s="1"/>
  <c r="I4" i="70"/>
  <c r="H4" i="70"/>
  <c r="K3" i="70"/>
  <c r="I3" i="70"/>
  <c r="H3" i="70"/>
  <c r="J1" i="70"/>
  <c r="M1" i="71" l="1"/>
  <c r="L1" i="71"/>
  <c r="M59" i="70"/>
  <c r="M60" i="70"/>
  <c r="M39" i="70"/>
  <c r="L9" i="70"/>
  <c r="L51" i="70"/>
  <c r="L13" i="70"/>
  <c r="L33" i="70"/>
  <c r="M62" i="70"/>
  <c r="M57" i="70"/>
  <c r="M42" i="70"/>
  <c r="L23" i="70"/>
  <c r="L53" i="70"/>
  <c r="M49" i="70"/>
  <c r="L31" i="70"/>
  <c r="L27" i="70"/>
  <c r="L19" i="70"/>
  <c r="M32" i="70"/>
  <c r="M34" i="70"/>
  <c r="L54" i="70"/>
  <c r="M63" i="70"/>
  <c r="L58" i="70"/>
  <c r="M29" i="70"/>
  <c r="M52" i="70"/>
  <c r="M18" i="70"/>
  <c r="L22" i="70"/>
  <c r="L24" i="70"/>
  <c r="L6" i="70"/>
  <c r="M35" i="70"/>
  <c r="L45" i="70"/>
  <c r="L3" i="70"/>
  <c r="L15" i="70"/>
  <c r="L48" i="70"/>
  <c r="L40" i="70"/>
  <c r="M20" i="70"/>
  <c r="M41" i="70"/>
  <c r="M25" i="70"/>
  <c r="M65" i="70"/>
  <c r="M8" i="70"/>
  <c r="L10" i="70"/>
  <c r="L50" i="70"/>
  <c r="M21" i="70"/>
  <c r="L43" i="70"/>
  <c r="L16" i="70"/>
  <c r="M46" i="70"/>
  <c r="M12" i="70"/>
  <c r="K1" i="70"/>
  <c r="L60" i="70"/>
  <c r="M7" i="70"/>
  <c r="L20" i="70"/>
  <c r="L41" i="70"/>
  <c r="L61" i="70"/>
  <c r="L62" i="70"/>
  <c r="L7" i="70"/>
  <c r="M36" i="70"/>
  <c r="L29" i="70"/>
  <c r="M37" i="70"/>
  <c r="L44" i="70"/>
  <c r="L4" i="70"/>
  <c r="M23" i="70"/>
  <c r="L57" i="70"/>
  <c r="L17" i="70"/>
  <c r="L38" i="70"/>
  <c r="L35" i="70"/>
  <c r="M10" i="70"/>
  <c r="M48" i="70"/>
  <c r="M43" i="70"/>
  <c r="M30" i="70"/>
  <c r="L42" i="70"/>
  <c r="M15" i="70"/>
  <c r="M3" i="70"/>
  <c r="M5" i="70"/>
  <c r="L18" i="70"/>
  <c r="L39" i="70"/>
  <c r="M58" i="70"/>
  <c r="M28" i="70"/>
  <c r="L52" i="70"/>
  <c r="L65" i="70"/>
  <c r="M16" i="70"/>
  <c r="L8" i="70"/>
  <c r="L21" i="70"/>
  <c r="M9" i="70"/>
  <c r="M56" i="70"/>
  <c r="L25" i="70"/>
  <c r="L46" i="70"/>
  <c r="M14" i="70"/>
  <c r="M27" i="70"/>
  <c r="L49" i="70"/>
  <c r="M22" i="70"/>
  <c r="M50" i="70"/>
  <c r="L1" i="70" l="1"/>
  <c r="M1" i="70"/>
  <c r="F67" i="1" l="1"/>
  <c r="E67" i="1"/>
  <c r="D67" i="1"/>
  <c r="C67" i="1"/>
  <c r="K20" i="68"/>
  <c r="I20" i="68"/>
  <c r="H20" i="68"/>
  <c r="K19" i="68"/>
  <c r="M19" i="68" s="1"/>
  <c r="I19" i="68"/>
  <c r="H19" i="68"/>
  <c r="K18" i="68"/>
  <c r="M18" i="68" s="1"/>
  <c r="I18" i="68"/>
  <c r="H18" i="68"/>
  <c r="K17" i="68"/>
  <c r="L17" i="68" s="1"/>
  <c r="I17" i="68"/>
  <c r="H17" i="68"/>
  <c r="K16" i="68"/>
  <c r="I16" i="68"/>
  <c r="H16" i="68"/>
  <c r="K15" i="68"/>
  <c r="M15" i="68" s="1"/>
  <c r="I15" i="68"/>
  <c r="H15" i="68"/>
  <c r="K14" i="68"/>
  <c r="L14" i="68" s="1"/>
  <c r="I14" i="68"/>
  <c r="H14" i="68"/>
  <c r="K13" i="68"/>
  <c r="I13" i="68"/>
  <c r="H13" i="68"/>
  <c r="K12" i="68"/>
  <c r="I12" i="68"/>
  <c r="H12" i="68"/>
  <c r="K11" i="68"/>
  <c r="M11" i="68" s="1"/>
  <c r="I11" i="68"/>
  <c r="H11" i="68"/>
  <c r="K10" i="68"/>
  <c r="L10" i="68" s="1"/>
  <c r="I10" i="68"/>
  <c r="H10" i="68"/>
  <c r="L9" i="68"/>
  <c r="K9" i="68"/>
  <c r="I9" i="68"/>
  <c r="H9" i="68"/>
  <c r="K8" i="68"/>
  <c r="I8" i="68"/>
  <c r="H8" i="68"/>
  <c r="K7" i="68"/>
  <c r="L7" i="68" s="1"/>
  <c r="I7" i="68"/>
  <c r="H7" i="68"/>
  <c r="K6" i="68"/>
  <c r="I6" i="68"/>
  <c r="H6" i="68"/>
  <c r="K5" i="68"/>
  <c r="M5" i="68" s="1"/>
  <c r="I5" i="68"/>
  <c r="H5" i="68"/>
  <c r="K4" i="68"/>
  <c r="L4" i="68" s="1"/>
  <c r="I4" i="68"/>
  <c r="H4" i="68"/>
  <c r="K3" i="68"/>
  <c r="I3" i="68"/>
  <c r="H3" i="68"/>
  <c r="J1" i="68"/>
  <c r="L3" i="68" l="1"/>
  <c r="M7" i="68"/>
  <c r="L18" i="68"/>
  <c r="M13" i="68"/>
  <c r="M14" i="68"/>
  <c r="L6" i="68"/>
  <c r="L8" i="68"/>
  <c r="M9" i="68"/>
  <c r="L16" i="68"/>
  <c r="L12" i="68"/>
  <c r="M4" i="68"/>
  <c r="M20" i="68"/>
  <c r="M8" i="68"/>
  <c r="L15" i="68"/>
  <c r="M17" i="68"/>
  <c r="M10" i="68"/>
  <c r="M12" i="68"/>
  <c r="L19" i="68"/>
  <c r="M16" i="68"/>
  <c r="L5" i="68"/>
  <c r="M6" i="68"/>
  <c r="L13" i="68"/>
  <c r="K1" i="68"/>
  <c r="M3" i="68"/>
  <c r="L11" i="68"/>
  <c r="L20" i="68"/>
  <c r="L1" i="68" l="1"/>
  <c r="M1" i="68"/>
  <c r="F81" i="1" l="1"/>
  <c r="E81" i="1"/>
  <c r="D81" i="1"/>
  <c r="C81" i="1"/>
  <c r="L20" i="67"/>
  <c r="K20" i="67"/>
  <c r="I20" i="67"/>
  <c r="H20" i="67"/>
  <c r="K19" i="67"/>
  <c r="I19" i="67"/>
  <c r="H19" i="67"/>
  <c r="K18" i="67"/>
  <c r="I18" i="67"/>
  <c r="H18" i="67"/>
  <c r="K17" i="67"/>
  <c r="I17" i="67"/>
  <c r="H17" i="67"/>
  <c r="K16" i="67"/>
  <c r="I16" i="67"/>
  <c r="H16" i="67"/>
  <c r="K15" i="67"/>
  <c r="I15" i="67"/>
  <c r="H15" i="67"/>
  <c r="K14" i="67"/>
  <c r="M14" i="67" s="1"/>
  <c r="I14" i="67"/>
  <c r="H14" i="67"/>
  <c r="L14" i="67" s="1"/>
  <c r="K13" i="67"/>
  <c r="L13" i="67" s="1"/>
  <c r="I13" i="67"/>
  <c r="M13" i="67" s="1"/>
  <c r="H13" i="67"/>
  <c r="K12" i="67"/>
  <c r="I12" i="67"/>
  <c r="H12" i="67"/>
  <c r="K11" i="67"/>
  <c r="I11" i="67"/>
  <c r="H11" i="67"/>
  <c r="K10" i="67"/>
  <c r="L10" i="67" s="1"/>
  <c r="I10" i="67"/>
  <c r="H10" i="67"/>
  <c r="K9" i="67"/>
  <c r="I9" i="67"/>
  <c r="H9" i="67"/>
  <c r="K8" i="67"/>
  <c r="L8" i="67" s="1"/>
  <c r="I8" i="67"/>
  <c r="H8" i="67"/>
  <c r="K7" i="67"/>
  <c r="I7" i="67"/>
  <c r="H7" i="67"/>
  <c r="K6" i="67"/>
  <c r="L6" i="67" s="1"/>
  <c r="I6" i="67"/>
  <c r="H6" i="67"/>
  <c r="K5" i="67"/>
  <c r="I5" i="67"/>
  <c r="H5" i="67"/>
  <c r="K4" i="67"/>
  <c r="M4" i="67" s="1"/>
  <c r="I4" i="67"/>
  <c r="H4" i="67"/>
  <c r="K3" i="67"/>
  <c r="I3" i="67"/>
  <c r="H3" i="67"/>
  <c r="J1" i="67"/>
  <c r="M12" i="67" l="1"/>
  <c r="M11" i="67"/>
  <c r="M15" i="67"/>
  <c r="L7" i="67"/>
  <c r="L17" i="67"/>
  <c r="M8" i="67"/>
  <c r="M18" i="67"/>
  <c r="M19" i="67"/>
  <c r="L3" i="67"/>
  <c r="M16" i="67"/>
  <c r="M7" i="67"/>
  <c r="M9" i="67"/>
  <c r="M5" i="67"/>
  <c r="M20" i="67"/>
  <c r="L18" i="67"/>
  <c r="L9" i="67"/>
  <c r="K1" i="67"/>
  <c r="L15" i="67"/>
  <c r="M3" i="67"/>
  <c r="M10" i="67"/>
  <c r="L11" i="67"/>
  <c r="L4" i="67"/>
  <c r="L19" i="67"/>
  <c r="M6" i="67"/>
  <c r="L16" i="67"/>
  <c r="L5" i="67"/>
  <c r="M17" i="67"/>
  <c r="L12" i="67"/>
  <c r="L1" i="67" l="1"/>
  <c r="M1" i="67"/>
  <c r="F31" i="1" l="1"/>
  <c r="E31" i="1"/>
  <c r="D31" i="1"/>
  <c r="C31" i="1"/>
  <c r="K31" i="66"/>
  <c r="I31" i="66"/>
  <c r="H31" i="66"/>
  <c r="L31" i="66" s="1"/>
  <c r="K30" i="66"/>
  <c r="L30" i="66" s="1"/>
  <c r="I30" i="66"/>
  <c r="H30" i="66"/>
  <c r="K29" i="66"/>
  <c r="I29" i="66"/>
  <c r="H29" i="66"/>
  <c r="L28" i="66"/>
  <c r="K28" i="66"/>
  <c r="M28" i="66" s="1"/>
  <c r="I28" i="66"/>
  <c r="H28" i="66"/>
  <c r="K27" i="66"/>
  <c r="I27" i="66"/>
  <c r="H27" i="66"/>
  <c r="K26" i="66"/>
  <c r="L26" i="66" s="1"/>
  <c r="I26" i="66"/>
  <c r="M26" i="66" s="1"/>
  <c r="H26" i="66"/>
  <c r="K25" i="66"/>
  <c r="I25" i="66"/>
  <c r="H25" i="66"/>
  <c r="K24" i="66"/>
  <c r="I24" i="66"/>
  <c r="H24" i="66"/>
  <c r="K23" i="66"/>
  <c r="I23" i="66"/>
  <c r="H23" i="66"/>
  <c r="K22" i="66"/>
  <c r="I22" i="66"/>
  <c r="H22" i="66"/>
  <c r="K21" i="66"/>
  <c r="I21" i="66"/>
  <c r="H21" i="66"/>
  <c r="K20" i="66"/>
  <c r="I20" i="66"/>
  <c r="H20" i="66"/>
  <c r="K19" i="66"/>
  <c r="M19" i="66" s="1"/>
  <c r="I19" i="66"/>
  <c r="H19" i="66"/>
  <c r="K18" i="66"/>
  <c r="I18" i="66"/>
  <c r="H18" i="66"/>
  <c r="K17" i="66"/>
  <c r="I17" i="66"/>
  <c r="H17" i="66"/>
  <c r="K16" i="66"/>
  <c r="I16" i="66"/>
  <c r="H16" i="66"/>
  <c r="K15" i="66"/>
  <c r="I15" i="66"/>
  <c r="H15" i="66"/>
  <c r="K14" i="66"/>
  <c r="L14" i="66" s="1"/>
  <c r="I14" i="66"/>
  <c r="H14" i="66"/>
  <c r="K13" i="66"/>
  <c r="L13" i="66" s="1"/>
  <c r="I13" i="66"/>
  <c r="H13" i="66"/>
  <c r="K12" i="66"/>
  <c r="L12" i="66" s="1"/>
  <c r="I12" i="66"/>
  <c r="H12" i="66"/>
  <c r="M11" i="66"/>
  <c r="K11" i="66"/>
  <c r="I11" i="66"/>
  <c r="H11" i="66"/>
  <c r="L11" i="66" s="1"/>
  <c r="K10" i="66"/>
  <c r="I10" i="66"/>
  <c r="H10" i="66"/>
  <c r="K9" i="66"/>
  <c r="I9" i="66"/>
  <c r="H9" i="66"/>
  <c r="K8" i="66"/>
  <c r="M8" i="66" s="1"/>
  <c r="I8" i="66"/>
  <c r="H8" i="66"/>
  <c r="K7" i="66"/>
  <c r="I7" i="66"/>
  <c r="H7" i="66"/>
  <c r="K6" i="66"/>
  <c r="I6" i="66"/>
  <c r="H6" i="66"/>
  <c r="K5" i="66"/>
  <c r="I5" i="66"/>
  <c r="H5" i="66"/>
  <c r="K4" i="66"/>
  <c r="I4" i="66"/>
  <c r="H4" i="66"/>
  <c r="K3" i="66"/>
  <c r="I3" i="66"/>
  <c r="H3" i="66"/>
  <c r="J1" i="66"/>
  <c r="M25" i="66" l="1"/>
  <c r="M17" i="66"/>
  <c r="L4" i="66"/>
  <c r="M27" i="66"/>
  <c r="M29" i="66"/>
  <c r="K1" i="66"/>
  <c r="M9" i="66"/>
  <c r="M10" i="66"/>
  <c r="M20" i="66"/>
  <c r="L5" i="66"/>
  <c r="L16" i="66"/>
  <c r="L18" i="66"/>
  <c r="M3" i="66"/>
  <c r="L19" i="66"/>
  <c r="M21" i="66"/>
  <c r="M30" i="66"/>
  <c r="M23" i="66"/>
  <c r="L25" i="66"/>
  <c r="M24" i="66"/>
  <c r="L15" i="66"/>
  <c r="M6" i="66"/>
  <c r="L22" i="66"/>
  <c r="M31" i="66"/>
  <c r="L7" i="66"/>
  <c r="L20" i="66"/>
  <c r="L8" i="66"/>
  <c r="L3" i="66"/>
  <c r="L23" i="66"/>
  <c r="L24" i="66"/>
  <c r="M5" i="66"/>
  <c r="M18" i="66"/>
  <c r="M12" i="66"/>
  <c r="L6" i="66"/>
  <c r="L21" i="66"/>
  <c r="M15" i="66"/>
  <c r="L9" i="66"/>
  <c r="M16" i="66"/>
  <c r="L10" i="66"/>
  <c r="L27" i="66"/>
  <c r="L29" i="66"/>
  <c r="M7" i="66"/>
  <c r="M14" i="66"/>
  <c r="M22" i="66"/>
  <c r="M4" i="66"/>
  <c r="L17" i="66"/>
  <c r="M13" i="66"/>
  <c r="M1" i="66" l="1"/>
  <c r="L1" i="66"/>
  <c r="F82" i="1" l="1"/>
  <c r="E82" i="1"/>
  <c r="D82" i="1"/>
  <c r="C82" i="1"/>
  <c r="K45" i="65"/>
  <c r="I45" i="65"/>
  <c r="H45" i="65"/>
  <c r="K44" i="65"/>
  <c r="M44" i="65" s="1"/>
  <c r="I44" i="65"/>
  <c r="H44" i="65"/>
  <c r="K43" i="65"/>
  <c r="M43" i="65" s="1"/>
  <c r="I43" i="65"/>
  <c r="H43" i="65"/>
  <c r="K42" i="65"/>
  <c r="I42" i="65"/>
  <c r="H42" i="65"/>
  <c r="K41" i="65"/>
  <c r="I41" i="65"/>
  <c r="H41" i="65"/>
  <c r="K40" i="65"/>
  <c r="I40" i="65"/>
  <c r="H40" i="65"/>
  <c r="K39" i="65"/>
  <c r="M39" i="65" s="1"/>
  <c r="I39" i="65"/>
  <c r="H39" i="65"/>
  <c r="L39" i="65" s="1"/>
  <c r="K38" i="65"/>
  <c r="L38" i="65" s="1"/>
  <c r="I38" i="65"/>
  <c r="M38" i="65" s="1"/>
  <c r="H38" i="65"/>
  <c r="K37" i="65"/>
  <c r="I37" i="65"/>
  <c r="M37" i="65" s="1"/>
  <c r="H37" i="65"/>
  <c r="K36" i="65"/>
  <c r="I36" i="65"/>
  <c r="H36" i="65"/>
  <c r="K35" i="65"/>
  <c r="I35" i="65"/>
  <c r="H35" i="65"/>
  <c r="K34" i="65"/>
  <c r="L34" i="65" s="1"/>
  <c r="I34" i="65"/>
  <c r="H34" i="65"/>
  <c r="K33" i="65"/>
  <c r="L33" i="65" s="1"/>
  <c r="I33" i="65"/>
  <c r="H33" i="65"/>
  <c r="K32" i="65"/>
  <c r="L32" i="65" s="1"/>
  <c r="I32" i="65"/>
  <c r="H32" i="65"/>
  <c r="K31" i="65"/>
  <c r="I31" i="65"/>
  <c r="H31" i="65"/>
  <c r="K30" i="65"/>
  <c r="I30" i="65"/>
  <c r="H30" i="65"/>
  <c r="K29" i="65"/>
  <c r="I29" i="65"/>
  <c r="H29" i="65"/>
  <c r="K28" i="65"/>
  <c r="I28" i="65"/>
  <c r="H28" i="65"/>
  <c r="K27" i="65"/>
  <c r="I27" i="65"/>
  <c r="H27" i="65"/>
  <c r="K26" i="65"/>
  <c r="M26" i="65" s="1"/>
  <c r="I26" i="65"/>
  <c r="H26" i="65"/>
  <c r="K25" i="65"/>
  <c r="I25" i="65"/>
  <c r="H25" i="65"/>
  <c r="K24" i="65"/>
  <c r="M24" i="65" s="1"/>
  <c r="I24" i="65"/>
  <c r="H24" i="65"/>
  <c r="K23" i="65"/>
  <c r="M23" i="65" s="1"/>
  <c r="I23" i="65"/>
  <c r="H23" i="65"/>
  <c r="K22" i="65"/>
  <c r="I22" i="65"/>
  <c r="H22" i="65"/>
  <c r="K21" i="65"/>
  <c r="I21" i="65"/>
  <c r="H21" i="65"/>
  <c r="K20" i="65"/>
  <c r="I20" i="65"/>
  <c r="H20" i="65"/>
  <c r="K19" i="65"/>
  <c r="L19" i="65" s="1"/>
  <c r="I19" i="65"/>
  <c r="H19" i="65"/>
  <c r="K18" i="65"/>
  <c r="M18" i="65" s="1"/>
  <c r="I18" i="65"/>
  <c r="H18" i="65"/>
  <c r="L18" i="65" s="1"/>
  <c r="K17" i="65"/>
  <c r="L17" i="65" s="1"/>
  <c r="I17" i="65"/>
  <c r="H17" i="65"/>
  <c r="K16" i="65"/>
  <c r="I16" i="65"/>
  <c r="H16" i="65"/>
  <c r="K15" i="65"/>
  <c r="I15" i="65"/>
  <c r="H15" i="65"/>
  <c r="K14" i="65"/>
  <c r="M14" i="65" s="1"/>
  <c r="I14" i="65"/>
  <c r="H14" i="65"/>
  <c r="K13" i="65"/>
  <c r="M13" i="65" s="1"/>
  <c r="I13" i="65"/>
  <c r="H13" i="65"/>
  <c r="K12" i="65"/>
  <c r="M12" i="65" s="1"/>
  <c r="I12" i="65"/>
  <c r="H12" i="65"/>
  <c r="K11" i="65"/>
  <c r="I11" i="65"/>
  <c r="H11" i="65"/>
  <c r="K10" i="65"/>
  <c r="I10" i="65"/>
  <c r="H10" i="65"/>
  <c r="K9" i="65"/>
  <c r="I9" i="65"/>
  <c r="H9" i="65"/>
  <c r="K8" i="65"/>
  <c r="I8" i="65"/>
  <c r="H8" i="65"/>
  <c r="K7" i="65"/>
  <c r="L7" i="65" s="1"/>
  <c r="I7" i="65"/>
  <c r="H7" i="65"/>
  <c r="K6" i="65"/>
  <c r="I6" i="65"/>
  <c r="H6" i="65"/>
  <c r="K5" i="65"/>
  <c r="I5" i="65"/>
  <c r="M5" i="65" s="1"/>
  <c r="H5" i="65"/>
  <c r="K4" i="65"/>
  <c r="I4" i="65"/>
  <c r="H4" i="65"/>
  <c r="K3" i="65"/>
  <c r="M3" i="65" s="1"/>
  <c r="I3" i="65"/>
  <c r="H3" i="65"/>
  <c r="J1" i="65"/>
  <c r="L37" i="65" l="1"/>
  <c r="M36" i="65"/>
  <c r="M28" i="65"/>
  <c r="M19" i="65"/>
  <c r="L40" i="65"/>
  <c r="M6" i="65"/>
  <c r="M7" i="65"/>
  <c r="K1" i="65"/>
  <c r="L30" i="65"/>
  <c r="M11" i="65"/>
  <c r="M31" i="65"/>
  <c r="L29" i="65"/>
  <c r="M10" i="65"/>
  <c r="M20" i="65"/>
  <c r="L21" i="65"/>
  <c r="M41" i="65"/>
  <c r="M9" i="65"/>
  <c r="M40" i="65"/>
  <c r="L26" i="65"/>
  <c r="M16" i="65"/>
  <c r="M22" i="65"/>
  <c r="M32" i="65"/>
  <c r="M42" i="65"/>
  <c r="L27" i="65"/>
  <c r="L4" i="65"/>
  <c r="L5" i="65"/>
  <c r="M15" i="65"/>
  <c r="M25" i="65"/>
  <c r="L35" i="65"/>
  <c r="M45" i="65"/>
  <c r="L20" i="65"/>
  <c r="L8" i="65"/>
  <c r="M27" i="65"/>
  <c r="L41" i="65"/>
  <c r="M33" i="65"/>
  <c r="M8" i="65"/>
  <c r="M34" i="65"/>
  <c r="L9" i="65"/>
  <c r="M29" i="65"/>
  <c r="L42" i="65"/>
  <c r="M21" i="65"/>
  <c r="L11" i="65"/>
  <c r="M30" i="65"/>
  <c r="L43" i="65"/>
  <c r="L36" i="65"/>
  <c r="L24" i="65"/>
  <c r="L15" i="65"/>
  <c r="L22" i="65"/>
  <c r="L16" i="65"/>
  <c r="L10" i="65"/>
  <c r="M4" i="65"/>
  <c r="L23" i="65"/>
  <c r="M35" i="65"/>
  <c r="L31" i="65"/>
  <c r="L28" i="65"/>
  <c r="L3" i="65"/>
  <c r="L12" i="65"/>
  <c r="L44" i="65"/>
  <c r="M17" i="65"/>
  <c r="L25" i="65"/>
  <c r="L6" i="65"/>
  <c r="L14" i="65"/>
  <c r="L45" i="65"/>
  <c r="L13" i="65"/>
  <c r="M1" i="65" l="1"/>
  <c r="L1" i="65"/>
  <c r="K31" i="61" l="1"/>
  <c r="I31" i="61"/>
  <c r="H31" i="61"/>
  <c r="K30" i="61"/>
  <c r="I30" i="61"/>
  <c r="H30" i="61"/>
  <c r="K29" i="61"/>
  <c r="I29" i="61"/>
  <c r="H29" i="61"/>
  <c r="K28" i="61"/>
  <c r="I28" i="61"/>
  <c r="H28" i="61"/>
  <c r="K27" i="61"/>
  <c r="I27" i="61"/>
  <c r="H27" i="61"/>
  <c r="K26" i="61"/>
  <c r="I26" i="61"/>
  <c r="H26" i="61"/>
  <c r="K25" i="61"/>
  <c r="I25" i="61"/>
  <c r="H25" i="61"/>
  <c r="K24" i="61"/>
  <c r="I24" i="61"/>
  <c r="M24" i="61" s="1"/>
  <c r="H24" i="61"/>
  <c r="K23" i="61"/>
  <c r="I23" i="61"/>
  <c r="H23" i="61"/>
  <c r="K22" i="61"/>
  <c r="I22" i="61"/>
  <c r="H22" i="61"/>
  <c r="K21" i="61"/>
  <c r="I21" i="61"/>
  <c r="H21" i="61"/>
  <c r="K20" i="61"/>
  <c r="I20" i="61"/>
  <c r="H20" i="61"/>
  <c r="K19" i="61"/>
  <c r="I19" i="61"/>
  <c r="H19" i="61"/>
  <c r="K18" i="61"/>
  <c r="I18" i="61"/>
  <c r="H18" i="61"/>
  <c r="K17" i="61"/>
  <c r="I17" i="61"/>
  <c r="H17" i="61"/>
  <c r="K16" i="61"/>
  <c r="I16" i="61"/>
  <c r="H16" i="61"/>
  <c r="K15" i="61"/>
  <c r="I15" i="61"/>
  <c r="H15" i="61"/>
  <c r="K14" i="61"/>
  <c r="I14" i="61"/>
  <c r="H14" i="61"/>
  <c r="K13" i="61"/>
  <c r="I13" i="61"/>
  <c r="H13" i="61"/>
  <c r="K12" i="61"/>
  <c r="I12" i="61"/>
  <c r="H12" i="61"/>
  <c r="K11" i="61"/>
  <c r="I11" i="61"/>
  <c r="H11" i="61"/>
  <c r="K10" i="61"/>
  <c r="I10" i="61"/>
  <c r="H10" i="61"/>
  <c r="K9" i="61"/>
  <c r="I9" i="61"/>
  <c r="H9" i="61"/>
  <c r="K8" i="61"/>
  <c r="I8" i="61"/>
  <c r="H8" i="61"/>
  <c r="K7" i="61"/>
  <c r="I7" i="61"/>
  <c r="H7" i="61"/>
  <c r="K6" i="61"/>
  <c r="I6" i="61"/>
  <c r="H6" i="61"/>
  <c r="K5" i="61"/>
  <c r="I5" i="61"/>
  <c r="H5" i="61"/>
  <c r="K4" i="61"/>
  <c r="I4" i="61"/>
  <c r="H4" i="61"/>
  <c r="K3" i="61"/>
  <c r="I3" i="61"/>
  <c r="H3" i="61"/>
  <c r="J1" i="61"/>
  <c r="C80" i="1" s="1"/>
  <c r="L4" i="61" l="1"/>
  <c r="M4" i="61"/>
  <c r="L5" i="61"/>
  <c r="L21" i="61"/>
  <c r="L25" i="61"/>
  <c r="M23" i="61"/>
  <c r="L29" i="61"/>
  <c r="M13" i="61"/>
  <c r="M20" i="61"/>
  <c r="M25" i="61"/>
  <c r="L18" i="61"/>
  <c r="M12" i="61"/>
  <c r="L9" i="61"/>
  <c r="L27" i="61"/>
  <c r="M27" i="61"/>
  <c r="M17" i="61"/>
  <c r="M3" i="61"/>
  <c r="M28" i="61"/>
  <c r="L14" i="61"/>
  <c r="K1" i="61"/>
  <c r="D80" i="1" s="1"/>
  <c r="M8" i="61"/>
  <c r="M18" i="61"/>
  <c r="M5" i="61"/>
  <c r="L24" i="61"/>
  <c r="L16" i="61"/>
  <c r="L19" i="61"/>
  <c r="L22" i="61"/>
  <c r="M15" i="61"/>
  <c r="L7" i="61"/>
  <c r="L26" i="61"/>
  <c r="M10" i="61"/>
  <c r="M30" i="61"/>
  <c r="M14" i="61"/>
  <c r="L12" i="61"/>
  <c r="M11" i="61"/>
  <c r="M31" i="61"/>
  <c r="M19" i="61"/>
  <c r="M26" i="61"/>
  <c r="M7" i="61"/>
  <c r="L28" i="61"/>
  <c r="L13" i="61"/>
  <c r="M21" i="61"/>
  <c r="M9" i="61"/>
  <c r="L10" i="61"/>
  <c r="M29" i="61"/>
  <c r="L23" i="61"/>
  <c r="L15" i="61"/>
  <c r="L6" i="61"/>
  <c r="L20" i="61"/>
  <c r="M22" i="61"/>
  <c r="L17" i="61"/>
  <c r="M6" i="61"/>
  <c r="L3" i="61"/>
  <c r="L30" i="61"/>
  <c r="L8" i="61"/>
  <c r="M16" i="61"/>
  <c r="L11" i="61"/>
  <c r="L31" i="61"/>
  <c r="M1" i="61" l="1"/>
  <c r="F80" i="1" s="1"/>
  <c r="L1" i="61"/>
  <c r="E80" i="1" s="1"/>
  <c r="K747" i="59" l="1"/>
  <c r="I747" i="59"/>
  <c r="H747" i="59"/>
  <c r="K746" i="59"/>
  <c r="I746" i="59"/>
  <c r="H746" i="59"/>
  <c r="K745" i="59"/>
  <c r="I745" i="59"/>
  <c r="H745" i="59"/>
  <c r="K744" i="59"/>
  <c r="I744" i="59"/>
  <c r="H744" i="59"/>
  <c r="K743" i="59"/>
  <c r="I743" i="59"/>
  <c r="H743" i="59"/>
  <c r="K742" i="59"/>
  <c r="I742" i="59"/>
  <c r="H742" i="59"/>
  <c r="K741" i="59"/>
  <c r="I741" i="59"/>
  <c r="H741" i="59"/>
  <c r="K740" i="59"/>
  <c r="I740" i="59"/>
  <c r="H740" i="59"/>
  <c r="K739" i="59"/>
  <c r="I739" i="59"/>
  <c r="H739" i="59"/>
  <c r="K738" i="59"/>
  <c r="I738" i="59"/>
  <c r="H738" i="59"/>
  <c r="K737" i="59"/>
  <c r="I737" i="59"/>
  <c r="H737" i="59"/>
  <c r="K736" i="59"/>
  <c r="I736" i="59"/>
  <c r="H736" i="59"/>
  <c r="K735" i="59"/>
  <c r="I735" i="59"/>
  <c r="H735" i="59"/>
  <c r="K734" i="59"/>
  <c r="I734" i="59"/>
  <c r="H734" i="59"/>
  <c r="K733" i="59"/>
  <c r="I733" i="59"/>
  <c r="H733" i="59"/>
  <c r="K732" i="59"/>
  <c r="I732" i="59"/>
  <c r="H732" i="59"/>
  <c r="K731" i="59"/>
  <c r="I731" i="59"/>
  <c r="H731" i="59"/>
  <c r="K730" i="59"/>
  <c r="I730" i="59"/>
  <c r="H730" i="59"/>
  <c r="K729" i="59"/>
  <c r="I729" i="59"/>
  <c r="H729" i="59"/>
  <c r="K728" i="59"/>
  <c r="I728" i="59"/>
  <c r="H728" i="59"/>
  <c r="K727" i="59"/>
  <c r="I727" i="59"/>
  <c r="H727" i="59"/>
  <c r="K726" i="59"/>
  <c r="I726" i="59"/>
  <c r="H726" i="59"/>
  <c r="K725" i="59"/>
  <c r="I725" i="59"/>
  <c r="H725" i="59"/>
  <c r="K724" i="59"/>
  <c r="I724" i="59"/>
  <c r="H724" i="59"/>
  <c r="K723" i="59"/>
  <c r="I723" i="59"/>
  <c r="H723" i="59"/>
  <c r="K722" i="59"/>
  <c r="I722" i="59"/>
  <c r="H722" i="59"/>
  <c r="K721" i="59"/>
  <c r="I721" i="59"/>
  <c r="H721" i="59"/>
  <c r="K720" i="59"/>
  <c r="I720" i="59"/>
  <c r="H720" i="59"/>
  <c r="K719" i="59"/>
  <c r="I719" i="59"/>
  <c r="H719" i="59"/>
  <c r="K718" i="59"/>
  <c r="I718" i="59"/>
  <c r="H718" i="59"/>
  <c r="K717" i="59"/>
  <c r="I717" i="59"/>
  <c r="H717" i="59"/>
  <c r="K716" i="59"/>
  <c r="I716" i="59"/>
  <c r="H716" i="59"/>
  <c r="K715" i="59"/>
  <c r="I715" i="59"/>
  <c r="H715" i="59"/>
  <c r="K714" i="59"/>
  <c r="I714" i="59"/>
  <c r="H714" i="59"/>
  <c r="K713" i="59"/>
  <c r="I713" i="59"/>
  <c r="H713" i="59"/>
  <c r="K712" i="59"/>
  <c r="I712" i="59"/>
  <c r="H712" i="59"/>
  <c r="K711" i="59"/>
  <c r="I711" i="59"/>
  <c r="H711" i="59"/>
  <c r="K710" i="59"/>
  <c r="I710" i="59"/>
  <c r="H710" i="59"/>
  <c r="K709" i="59"/>
  <c r="I709" i="59"/>
  <c r="H709" i="59"/>
  <c r="K708" i="59"/>
  <c r="I708" i="59"/>
  <c r="H708" i="59"/>
  <c r="K707" i="59"/>
  <c r="I707" i="59"/>
  <c r="H707" i="59"/>
  <c r="K706" i="59"/>
  <c r="I706" i="59"/>
  <c r="H706" i="59"/>
  <c r="K705" i="59"/>
  <c r="I705" i="59"/>
  <c r="H705" i="59"/>
  <c r="K704" i="59"/>
  <c r="I704" i="59"/>
  <c r="H704" i="59"/>
  <c r="K703" i="59"/>
  <c r="I703" i="59"/>
  <c r="H703" i="59"/>
  <c r="K702" i="59"/>
  <c r="I702" i="59"/>
  <c r="H702" i="59"/>
  <c r="K701" i="59"/>
  <c r="I701" i="59"/>
  <c r="H701" i="59"/>
  <c r="K700" i="59"/>
  <c r="I700" i="59"/>
  <c r="H700" i="59"/>
  <c r="K699" i="59"/>
  <c r="I699" i="59"/>
  <c r="H699" i="59"/>
  <c r="K698" i="59"/>
  <c r="I698" i="59"/>
  <c r="H698" i="59"/>
  <c r="K697" i="59"/>
  <c r="I697" i="59"/>
  <c r="H697" i="59"/>
  <c r="K696" i="59"/>
  <c r="I696" i="59"/>
  <c r="H696" i="59"/>
  <c r="K695" i="59"/>
  <c r="I695" i="59"/>
  <c r="H695" i="59"/>
  <c r="K694" i="59"/>
  <c r="I694" i="59"/>
  <c r="H694" i="59"/>
  <c r="K693" i="59"/>
  <c r="I693" i="59"/>
  <c r="H693" i="59"/>
  <c r="K692" i="59"/>
  <c r="I692" i="59"/>
  <c r="H692" i="59"/>
  <c r="K691" i="59"/>
  <c r="I691" i="59"/>
  <c r="H691" i="59"/>
  <c r="K690" i="59"/>
  <c r="I690" i="59"/>
  <c r="H690" i="59"/>
  <c r="K689" i="59"/>
  <c r="I689" i="59"/>
  <c r="H689" i="59"/>
  <c r="K688" i="59"/>
  <c r="I688" i="59"/>
  <c r="H688" i="59"/>
  <c r="K687" i="59"/>
  <c r="I687" i="59"/>
  <c r="H687" i="59"/>
  <c r="K686" i="59"/>
  <c r="I686" i="59"/>
  <c r="H686" i="59"/>
  <c r="K685" i="59"/>
  <c r="I685" i="59"/>
  <c r="H685" i="59"/>
  <c r="K684" i="59"/>
  <c r="I684" i="59"/>
  <c r="H684" i="59"/>
  <c r="K683" i="59"/>
  <c r="I683" i="59"/>
  <c r="H683" i="59"/>
  <c r="K682" i="59"/>
  <c r="I682" i="59"/>
  <c r="H682" i="59"/>
  <c r="K681" i="59"/>
  <c r="I681" i="59"/>
  <c r="H681" i="59"/>
  <c r="K680" i="59"/>
  <c r="I680" i="59"/>
  <c r="H680" i="59"/>
  <c r="K679" i="59"/>
  <c r="I679" i="59"/>
  <c r="H679" i="59"/>
  <c r="K678" i="59"/>
  <c r="I678" i="59"/>
  <c r="H678" i="59"/>
  <c r="K677" i="59"/>
  <c r="I677" i="59"/>
  <c r="H677" i="59"/>
  <c r="K676" i="59"/>
  <c r="I676" i="59"/>
  <c r="H676" i="59"/>
  <c r="K675" i="59"/>
  <c r="I675" i="59"/>
  <c r="H675" i="59"/>
  <c r="K674" i="59"/>
  <c r="I674" i="59"/>
  <c r="H674" i="59"/>
  <c r="K673" i="59"/>
  <c r="I673" i="59"/>
  <c r="H673" i="59"/>
  <c r="K672" i="59"/>
  <c r="I672" i="59"/>
  <c r="H672" i="59"/>
  <c r="K671" i="59"/>
  <c r="I671" i="59"/>
  <c r="H671" i="59"/>
  <c r="K670" i="59"/>
  <c r="I670" i="59"/>
  <c r="H670" i="59"/>
  <c r="K669" i="59"/>
  <c r="I669" i="59"/>
  <c r="H669" i="59"/>
  <c r="K668" i="59"/>
  <c r="I668" i="59"/>
  <c r="H668" i="59"/>
  <c r="K667" i="59"/>
  <c r="I667" i="59"/>
  <c r="H667" i="59"/>
  <c r="K666" i="59"/>
  <c r="I666" i="59"/>
  <c r="H666" i="59"/>
  <c r="K665" i="59"/>
  <c r="I665" i="59"/>
  <c r="H665" i="59"/>
  <c r="K664" i="59"/>
  <c r="I664" i="59"/>
  <c r="H664" i="59"/>
  <c r="K663" i="59"/>
  <c r="I663" i="59"/>
  <c r="H663" i="59"/>
  <c r="K662" i="59"/>
  <c r="I662" i="59"/>
  <c r="H662" i="59"/>
  <c r="K661" i="59"/>
  <c r="I661" i="59"/>
  <c r="H661" i="59"/>
  <c r="K660" i="59"/>
  <c r="I660" i="59"/>
  <c r="H660" i="59"/>
  <c r="K659" i="59"/>
  <c r="I659" i="59"/>
  <c r="H659" i="59"/>
  <c r="K658" i="59"/>
  <c r="I658" i="59"/>
  <c r="H658" i="59"/>
  <c r="K657" i="59"/>
  <c r="I657" i="59"/>
  <c r="H657" i="59"/>
  <c r="K656" i="59"/>
  <c r="I656" i="59"/>
  <c r="H656" i="59"/>
  <c r="K655" i="59"/>
  <c r="I655" i="59"/>
  <c r="H655" i="59"/>
  <c r="K654" i="59"/>
  <c r="I654" i="59"/>
  <c r="H654" i="59"/>
  <c r="K653" i="59"/>
  <c r="I653" i="59"/>
  <c r="H653" i="59"/>
  <c r="K652" i="59"/>
  <c r="I652" i="59"/>
  <c r="H652" i="59"/>
  <c r="K651" i="59"/>
  <c r="I651" i="59"/>
  <c r="H651" i="59"/>
  <c r="K650" i="59"/>
  <c r="I650" i="59"/>
  <c r="H650" i="59"/>
  <c r="K649" i="59"/>
  <c r="I649" i="59"/>
  <c r="H649" i="59"/>
  <c r="K648" i="59"/>
  <c r="I648" i="59"/>
  <c r="H648" i="59"/>
  <c r="K647" i="59"/>
  <c r="I647" i="59"/>
  <c r="H647" i="59"/>
  <c r="K646" i="59"/>
  <c r="I646" i="59"/>
  <c r="H646" i="59"/>
  <c r="K645" i="59"/>
  <c r="I645" i="59"/>
  <c r="H645" i="59"/>
  <c r="K644" i="59"/>
  <c r="I644" i="59"/>
  <c r="H644" i="59"/>
  <c r="K643" i="59"/>
  <c r="I643" i="59"/>
  <c r="H643" i="59"/>
  <c r="K642" i="59"/>
  <c r="I642" i="59"/>
  <c r="H642" i="59"/>
  <c r="K641" i="59"/>
  <c r="I641" i="59"/>
  <c r="H641" i="59"/>
  <c r="K640" i="59"/>
  <c r="I640" i="59"/>
  <c r="H640" i="59"/>
  <c r="K639" i="59"/>
  <c r="I639" i="59"/>
  <c r="H639" i="59"/>
  <c r="K638" i="59"/>
  <c r="I638" i="59"/>
  <c r="H638" i="59"/>
  <c r="K637" i="59"/>
  <c r="I637" i="59"/>
  <c r="H637" i="59"/>
  <c r="K636" i="59"/>
  <c r="I636" i="59"/>
  <c r="H636" i="59"/>
  <c r="K635" i="59"/>
  <c r="I635" i="59"/>
  <c r="H635" i="59"/>
  <c r="K634" i="59"/>
  <c r="I634" i="59"/>
  <c r="H634" i="59"/>
  <c r="K633" i="59"/>
  <c r="I633" i="59"/>
  <c r="H633" i="59"/>
  <c r="K632" i="59"/>
  <c r="I632" i="59"/>
  <c r="H632" i="59"/>
  <c r="K631" i="59"/>
  <c r="I631" i="59"/>
  <c r="H631" i="59"/>
  <c r="K630" i="59"/>
  <c r="I630" i="59"/>
  <c r="H630" i="59"/>
  <c r="K629" i="59"/>
  <c r="I629" i="59"/>
  <c r="H629" i="59"/>
  <c r="K628" i="59"/>
  <c r="I628" i="59"/>
  <c r="H628" i="59"/>
  <c r="K627" i="59"/>
  <c r="I627" i="59"/>
  <c r="H627" i="59"/>
  <c r="K626" i="59"/>
  <c r="I626" i="59"/>
  <c r="H626" i="59"/>
  <c r="K625" i="59"/>
  <c r="I625" i="59"/>
  <c r="H625" i="59"/>
  <c r="K624" i="59"/>
  <c r="I624" i="59"/>
  <c r="H624" i="59"/>
  <c r="K623" i="59"/>
  <c r="I623" i="59"/>
  <c r="H623" i="59"/>
  <c r="K622" i="59"/>
  <c r="I622" i="59"/>
  <c r="H622" i="59"/>
  <c r="K621" i="59"/>
  <c r="I621" i="59"/>
  <c r="H621" i="59"/>
  <c r="K620" i="59"/>
  <c r="I620" i="59"/>
  <c r="H620" i="59"/>
  <c r="K619" i="59"/>
  <c r="I619" i="59"/>
  <c r="H619" i="59"/>
  <c r="K618" i="59"/>
  <c r="I618" i="59"/>
  <c r="H618" i="59"/>
  <c r="K617" i="59"/>
  <c r="I617" i="59"/>
  <c r="H617" i="59"/>
  <c r="K616" i="59"/>
  <c r="I616" i="59"/>
  <c r="H616" i="59"/>
  <c r="K615" i="59"/>
  <c r="I615" i="59"/>
  <c r="H615" i="59"/>
  <c r="K614" i="59"/>
  <c r="I614" i="59"/>
  <c r="H614" i="59"/>
  <c r="K613" i="59"/>
  <c r="I613" i="59"/>
  <c r="H613" i="59"/>
  <c r="K612" i="59"/>
  <c r="I612" i="59"/>
  <c r="H612" i="59"/>
  <c r="K611" i="59"/>
  <c r="I611" i="59"/>
  <c r="H611" i="59"/>
  <c r="K610" i="59"/>
  <c r="I610" i="59"/>
  <c r="H610" i="59"/>
  <c r="K609" i="59"/>
  <c r="I609" i="59"/>
  <c r="H609" i="59"/>
  <c r="K608" i="59"/>
  <c r="I608" i="59"/>
  <c r="H608" i="59"/>
  <c r="K607" i="59"/>
  <c r="I607" i="59"/>
  <c r="H607" i="59"/>
  <c r="K606" i="59"/>
  <c r="I606" i="59"/>
  <c r="H606" i="59"/>
  <c r="K605" i="59"/>
  <c r="I605" i="59"/>
  <c r="H605" i="59"/>
  <c r="K604" i="59"/>
  <c r="I604" i="59"/>
  <c r="H604" i="59"/>
  <c r="K603" i="59"/>
  <c r="I603" i="59"/>
  <c r="H603" i="59"/>
  <c r="K602" i="59"/>
  <c r="I602" i="59"/>
  <c r="H602" i="59"/>
  <c r="K601" i="59"/>
  <c r="I601" i="59"/>
  <c r="H601" i="59"/>
  <c r="K600" i="59"/>
  <c r="I600" i="59"/>
  <c r="H600" i="59"/>
  <c r="K599" i="59"/>
  <c r="I599" i="59"/>
  <c r="H599" i="59"/>
  <c r="K598" i="59"/>
  <c r="I598" i="59"/>
  <c r="H598" i="59"/>
  <c r="K597" i="59"/>
  <c r="I597" i="59"/>
  <c r="H597" i="59"/>
  <c r="K596" i="59"/>
  <c r="I596" i="59"/>
  <c r="H596" i="59"/>
  <c r="K595" i="59"/>
  <c r="I595" i="59"/>
  <c r="H595" i="59"/>
  <c r="K594" i="59"/>
  <c r="I594" i="59"/>
  <c r="H594" i="59"/>
  <c r="K593" i="59"/>
  <c r="I593" i="59"/>
  <c r="H593" i="59"/>
  <c r="K592" i="59"/>
  <c r="I592" i="59"/>
  <c r="H592" i="59"/>
  <c r="K591" i="59"/>
  <c r="I591" i="59"/>
  <c r="H591" i="59"/>
  <c r="K590" i="59"/>
  <c r="I590" i="59"/>
  <c r="H590" i="59"/>
  <c r="K589" i="59"/>
  <c r="I589" i="59"/>
  <c r="H589" i="59"/>
  <c r="K588" i="59"/>
  <c r="I588" i="59"/>
  <c r="H588" i="59"/>
  <c r="K587" i="59"/>
  <c r="I587" i="59"/>
  <c r="H587" i="59"/>
  <c r="K586" i="59"/>
  <c r="I586" i="59"/>
  <c r="H586" i="59"/>
  <c r="K585" i="59"/>
  <c r="I585" i="59"/>
  <c r="H585" i="59"/>
  <c r="K584" i="59"/>
  <c r="I584" i="59"/>
  <c r="H584" i="59"/>
  <c r="K583" i="59"/>
  <c r="I583" i="59"/>
  <c r="H583" i="59"/>
  <c r="K582" i="59"/>
  <c r="I582" i="59"/>
  <c r="H582" i="59"/>
  <c r="K581" i="59"/>
  <c r="I581" i="59"/>
  <c r="H581" i="59"/>
  <c r="K580" i="59"/>
  <c r="I580" i="59"/>
  <c r="H580" i="59"/>
  <c r="K579" i="59"/>
  <c r="I579" i="59"/>
  <c r="H579" i="59"/>
  <c r="K578" i="59"/>
  <c r="I578" i="59"/>
  <c r="H578" i="59"/>
  <c r="K577" i="59"/>
  <c r="I577" i="59"/>
  <c r="H577" i="59"/>
  <c r="K576" i="59"/>
  <c r="I576" i="59"/>
  <c r="H576" i="59"/>
  <c r="K575" i="59"/>
  <c r="I575" i="59"/>
  <c r="H575" i="59"/>
  <c r="K574" i="59"/>
  <c r="I574" i="59"/>
  <c r="H574" i="59"/>
  <c r="K573" i="59"/>
  <c r="I573" i="59"/>
  <c r="H573" i="59"/>
  <c r="K572" i="59"/>
  <c r="I572" i="59"/>
  <c r="H572" i="59"/>
  <c r="K571" i="59"/>
  <c r="I571" i="59"/>
  <c r="H571" i="59"/>
  <c r="K570" i="59"/>
  <c r="I570" i="59"/>
  <c r="H570" i="59"/>
  <c r="K569" i="59"/>
  <c r="I569" i="59"/>
  <c r="H569" i="59"/>
  <c r="K568" i="59"/>
  <c r="I568" i="59"/>
  <c r="H568" i="59"/>
  <c r="K567" i="59"/>
  <c r="I567" i="59"/>
  <c r="H567" i="59"/>
  <c r="K566" i="59"/>
  <c r="I566" i="59"/>
  <c r="H566" i="59"/>
  <c r="K565" i="59"/>
  <c r="I565" i="59"/>
  <c r="H565" i="59"/>
  <c r="K564" i="59"/>
  <c r="I564" i="59"/>
  <c r="H564" i="59"/>
  <c r="K563" i="59"/>
  <c r="I563" i="59"/>
  <c r="H563" i="59"/>
  <c r="K562" i="59"/>
  <c r="I562" i="59"/>
  <c r="H562" i="59"/>
  <c r="K561" i="59"/>
  <c r="I561" i="59"/>
  <c r="H561" i="59"/>
  <c r="K560" i="59"/>
  <c r="I560" i="59"/>
  <c r="H560" i="59"/>
  <c r="K559" i="59"/>
  <c r="I559" i="59"/>
  <c r="H559" i="59"/>
  <c r="K558" i="59"/>
  <c r="I558" i="59"/>
  <c r="H558" i="59"/>
  <c r="K557" i="59"/>
  <c r="I557" i="59"/>
  <c r="H557" i="59"/>
  <c r="K556" i="59"/>
  <c r="I556" i="59"/>
  <c r="H556" i="59"/>
  <c r="K555" i="59"/>
  <c r="I555" i="59"/>
  <c r="H555" i="59"/>
  <c r="K554" i="59"/>
  <c r="I554" i="59"/>
  <c r="H554" i="59"/>
  <c r="K553" i="59"/>
  <c r="I553" i="59"/>
  <c r="H553" i="59"/>
  <c r="K552" i="59"/>
  <c r="I552" i="59"/>
  <c r="H552" i="59"/>
  <c r="K551" i="59"/>
  <c r="I551" i="59"/>
  <c r="H551" i="59"/>
  <c r="K550" i="59"/>
  <c r="I550" i="59"/>
  <c r="H550" i="59"/>
  <c r="K549" i="59"/>
  <c r="I549" i="59"/>
  <c r="H549" i="59"/>
  <c r="K548" i="59"/>
  <c r="I548" i="59"/>
  <c r="H548" i="59"/>
  <c r="K547" i="59"/>
  <c r="I547" i="59"/>
  <c r="H547" i="59"/>
  <c r="K546" i="59"/>
  <c r="I546" i="59"/>
  <c r="H546" i="59"/>
  <c r="K545" i="59"/>
  <c r="I545" i="59"/>
  <c r="H545" i="59"/>
  <c r="K544" i="59"/>
  <c r="I544" i="59"/>
  <c r="H544" i="59"/>
  <c r="K543" i="59"/>
  <c r="I543" i="59"/>
  <c r="H543" i="59"/>
  <c r="K542" i="59"/>
  <c r="I542" i="59"/>
  <c r="H542" i="59"/>
  <c r="K541" i="59"/>
  <c r="I541" i="59"/>
  <c r="H541" i="59"/>
  <c r="K540" i="59"/>
  <c r="I540" i="59"/>
  <c r="H540" i="59"/>
  <c r="K539" i="59"/>
  <c r="I539" i="59"/>
  <c r="H539" i="59"/>
  <c r="K538" i="59"/>
  <c r="I538" i="59"/>
  <c r="H538" i="59"/>
  <c r="K537" i="59"/>
  <c r="I537" i="59"/>
  <c r="H537" i="59"/>
  <c r="K536" i="59"/>
  <c r="I536" i="59"/>
  <c r="H536" i="59"/>
  <c r="K535" i="59"/>
  <c r="I535" i="59"/>
  <c r="H535" i="59"/>
  <c r="K534" i="59"/>
  <c r="I534" i="59"/>
  <c r="H534" i="59"/>
  <c r="K533" i="59"/>
  <c r="I533" i="59"/>
  <c r="H533" i="59"/>
  <c r="K532" i="59"/>
  <c r="I532" i="59"/>
  <c r="H532" i="59"/>
  <c r="K531" i="59"/>
  <c r="I531" i="59"/>
  <c r="H531" i="59"/>
  <c r="K530" i="59"/>
  <c r="I530" i="59"/>
  <c r="H530" i="59"/>
  <c r="K529" i="59"/>
  <c r="I529" i="59"/>
  <c r="H529" i="59"/>
  <c r="K528" i="59"/>
  <c r="I528" i="59"/>
  <c r="H528" i="59"/>
  <c r="K527" i="59"/>
  <c r="I527" i="59"/>
  <c r="H527" i="59"/>
  <c r="K526" i="59"/>
  <c r="I526" i="59"/>
  <c r="H526" i="59"/>
  <c r="K525" i="59"/>
  <c r="I525" i="59"/>
  <c r="H525" i="59"/>
  <c r="K524" i="59"/>
  <c r="I524" i="59"/>
  <c r="H524" i="59"/>
  <c r="K523" i="59"/>
  <c r="I523" i="59"/>
  <c r="H523" i="59"/>
  <c r="K522" i="59"/>
  <c r="I522" i="59"/>
  <c r="H522" i="59"/>
  <c r="K521" i="59"/>
  <c r="I521" i="59"/>
  <c r="H521" i="59"/>
  <c r="K520" i="59"/>
  <c r="I520" i="59"/>
  <c r="H520" i="59"/>
  <c r="K519" i="59"/>
  <c r="I519" i="59"/>
  <c r="H519" i="59"/>
  <c r="K518" i="59"/>
  <c r="I518" i="59"/>
  <c r="H518" i="59"/>
  <c r="K517" i="59"/>
  <c r="I517" i="59"/>
  <c r="H517" i="59"/>
  <c r="K516" i="59"/>
  <c r="I516" i="59"/>
  <c r="H516" i="59"/>
  <c r="K515" i="59"/>
  <c r="I515" i="59"/>
  <c r="H515" i="59"/>
  <c r="K514" i="59"/>
  <c r="I514" i="59"/>
  <c r="H514" i="59"/>
  <c r="K513" i="59"/>
  <c r="I513" i="59"/>
  <c r="H513" i="59"/>
  <c r="K512" i="59"/>
  <c r="I512" i="59"/>
  <c r="H512" i="59"/>
  <c r="K511" i="59"/>
  <c r="I511" i="59"/>
  <c r="H511" i="59"/>
  <c r="K510" i="59"/>
  <c r="I510" i="59"/>
  <c r="H510" i="59"/>
  <c r="K509" i="59"/>
  <c r="I509" i="59"/>
  <c r="H509" i="59"/>
  <c r="K508" i="59"/>
  <c r="I508" i="59"/>
  <c r="H508" i="59"/>
  <c r="K507" i="59"/>
  <c r="I507" i="59"/>
  <c r="H507" i="59"/>
  <c r="K506" i="59"/>
  <c r="I506" i="59"/>
  <c r="H506" i="59"/>
  <c r="K505" i="59"/>
  <c r="I505" i="59"/>
  <c r="H505" i="59"/>
  <c r="K504" i="59"/>
  <c r="I504" i="59"/>
  <c r="H504" i="59"/>
  <c r="K503" i="59"/>
  <c r="I503" i="59"/>
  <c r="H503" i="59"/>
  <c r="K502" i="59"/>
  <c r="I502" i="59"/>
  <c r="H502" i="59"/>
  <c r="K501" i="59"/>
  <c r="I501" i="59"/>
  <c r="H501" i="59"/>
  <c r="K500" i="59"/>
  <c r="I500" i="59"/>
  <c r="H500" i="59"/>
  <c r="K499" i="59"/>
  <c r="I499" i="59"/>
  <c r="H499" i="59"/>
  <c r="K498" i="59"/>
  <c r="I498" i="59"/>
  <c r="H498" i="59"/>
  <c r="K497" i="59"/>
  <c r="I497" i="59"/>
  <c r="H497" i="59"/>
  <c r="K496" i="59"/>
  <c r="I496" i="59"/>
  <c r="H496" i="59"/>
  <c r="K495" i="59"/>
  <c r="I495" i="59"/>
  <c r="H495" i="59"/>
  <c r="K494" i="59"/>
  <c r="I494" i="59"/>
  <c r="H494" i="59"/>
  <c r="K493" i="59"/>
  <c r="I493" i="59"/>
  <c r="H493" i="59"/>
  <c r="K492" i="59"/>
  <c r="I492" i="59"/>
  <c r="H492" i="59"/>
  <c r="K491" i="59"/>
  <c r="I491" i="59"/>
  <c r="H491" i="59"/>
  <c r="K490" i="59"/>
  <c r="I490" i="59"/>
  <c r="H490" i="59"/>
  <c r="K489" i="59"/>
  <c r="I489" i="59"/>
  <c r="H489" i="59"/>
  <c r="K488" i="59"/>
  <c r="I488" i="59"/>
  <c r="H488" i="59"/>
  <c r="K487" i="59"/>
  <c r="I487" i="59"/>
  <c r="H487" i="59"/>
  <c r="K486" i="59"/>
  <c r="I486" i="59"/>
  <c r="H486" i="59"/>
  <c r="K485" i="59"/>
  <c r="I485" i="59"/>
  <c r="H485" i="59"/>
  <c r="K484" i="59"/>
  <c r="I484" i="59"/>
  <c r="H484" i="59"/>
  <c r="K483" i="59"/>
  <c r="I483" i="59"/>
  <c r="H483" i="59"/>
  <c r="K482" i="59"/>
  <c r="I482" i="59"/>
  <c r="H482" i="59"/>
  <c r="K481" i="59"/>
  <c r="I481" i="59"/>
  <c r="H481" i="59"/>
  <c r="K480" i="59"/>
  <c r="I480" i="59"/>
  <c r="H480" i="59"/>
  <c r="K479" i="59"/>
  <c r="I479" i="59"/>
  <c r="H479" i="59"/>
  <c r="K478" i="59"/>
  <c r="I478" i="59"/>
  <c r="H478" i="59"/>
  <c r="K477" i="59"/>
  <c r="I477" i="59"/>
  <c r="H477" i="59"/>
  <c r="K476" i="59"/>
  <c r="I476" i="59"/>
  <c r="H476" i="59"/>
  <c r="K475" i="59"/>
  <c r="I475" i="59"/>
  <c r="H475" i="59"/>
  <c r="K474" i="59"/>
  <c r="I474" i="59"/>
  <c r="H474" i="59"/>
  <c r="K473" i="59"/>
  <c r="I473" i="59"/>
  <c r="H473" i="59"/>
  <c r="K472" i="59"/>
  <c r="I472" i="59"/>
  <c r="H472" i="59"/>
  <c r="K471" i="59"/>
  <c r="I471" i="59"/>
  <c r="H471" i="59"/>
  <c r="K470" i="59"/>
  <c r="I470" i="59"/>
  <c r="H470" i="59"/>
  <c r="K469" i="59"/>
  <c r="I469" i="59"/>
  <c r="H469" i="59"/>
  <c r="K468" i="59"/>
  <c r="I468" i="59"/>
  <c r="H468" i="59"/>
  <c r="K467" i="59"/>
  <c r="I467" i="59"/>
  <c r="H467" i="59"/>
  <c r="K466" i="59"/>
  <c r="I466" i="59"/>
  <c r="H466" i="59"/>
  <c r="K465" i="59"/>
  <c r="I465" i="59"/>
  <c r="H465" i="59"/>
  <c r="K464" i="59"/>
  <c r="I464" i="59"/>
  <c r="H464" i="59"/>
  <c r="K463" i="59"/>
  <c r="I463" i="59"/>
  <c r="H463" i="59"/>
  <c r="K462" i="59"/>
  <c r="I462" i="59"/>
  <c r="H462" i="59"/>
  <c r="K461" i="59"/>
  <c r="I461" i="59"/>
  <c r="H461" i="59"/>
  <c r="K460" i="59"/>
  <c r="I460" i="59"/>
  <c r="H460" i="59"/>
  <c r="K459" i="59"/>
  <c r="I459" i="59"/>
  <c r="H459" i="59"/>
  <c r="K458" i="59"/>
  <c r="I458" i="59"/>
  <c r="H458" i="59"/>
  <c r="K457" i="59"/>
  <c r="I457" i="59"/>
  <c r="H457" i="59"/>
  <c r="K456" i="59"/>
  <c r="I456" i="59"/>
  <c r="H456" i="59"/>
  <c r="K455" i="59"/>
  <c r="I455" i="59"/>
  <c r="H455" i="59"/>
  <c r="K454" i="59"/>
  <c r="I454" i="59"/>
  <c r="H454" i="59"/>
  <c r="K453" i="59"/>
  <c r="I453" i="59"/>
  <c r="H453" i="59"/>
  <c r="K452" i="59"/>
  <c r="I452" i="59"/>
  <c r="H452" i="59"/>
  <c r="K451" i="59"/>
  <c r="I451" i="59"/>
  <c r="H451" i="59"/>
  <c r="K450" i="59"/>
  <c r="I450" i="59"/>
  <c r="H450" i="59"/>
  <c r="K449" i="59"/>
  <c r="I449" i="59"/>
  <c r="H449" i="59"/>
  <c r="K448" i="59"/>
  <c r="I448" i="59"/>
  <c r="H448" i="59"/>
  <c r="K447" i="59"/>
  <c r="I447" i="59"/>
  <c r="H447" i="59"/>
  <c r="K446" i="59"/>
  <c r="I446" i="59"/>
  <c r="H446" i="59"/>
  <c r="K445" i="59"/>
  <c r="I445" i="59"/>
  <c r="H445" i="59"/>
  <c r="K444" i="59"/>
  <c r="I444" i="59"/>
  <c r="H444" i="59"/>
  <c r="K443" i="59"/>
  <c r="I443" i="59"/>
  <c r="H443" i="59"/>
  <c r="K442" i="59"/>
  <c r="I442" i="59"/>
  <c r="H442" i="59"/>
  <c r="K441" i="59"/>
  <c r="I441" i="59"/>
  <c r="H441" i="59"/>
  <c r="K440" i="59"/>
  <c r="I440" i="59"/>
  <c r="H440" i="59"/>
  <c r="K439" i="59"/>
  <c r="I439" i="59"/>
  <c r="H439" i="59"/>
  <c r="K438" i="59"/>
  <c r="I438" i="59"/>
  <c r="H438" i="59"/>
  <c r="K437" i="59"/>
  <c r="I437" i="59"/>
  <c r="H437" i="59"/>
  <c r="K436" i="59"/>
  <c r="I436" i="59"/>
  <c r="H436" i="59"/>
  <c r="K435" i="59"/>
  <c r="I435" i="59"/>
  <c r="H435" i="59"/>
  <c r="K434" i="59"/>
  <c r="I434" i="59"/>
  <c r="H434" i="59"/>
  <c r="K433" i="59"/>
  <c r="I433" i="59"/>
  <c r="H433" i="59"/>
  <c r="K432" i="59"/>
  <c r="I432" i="59"/>
  <c r="H432" i="59"/>
  <c r="K431" i="59"/>
  <c r="I431" i="59"/>
  <c r="H431" i="59"/>
  <c r="K430" i="59"/>
  <c r="I430" i="59"/>
  <c r="H430" i="59"/>
  <c r="K429" i="59"/>
  <c r="I429" i="59"/>
  <c r="H429" i="59"/>
  <c r="K428" i="59"/>
  <c r="I428" i="59"/>
  <c r="H428" i="59"/>
  <c r="K427" i="59"/>
  <c r="I427" i="59"/>
  <c r="H427" i="59"/>
  <c r="K426" i="59"/>
  <c r="I426" i="59"/>
  <c r="H426" i="59"/>
  <c r="K425" i="59"/>
  <c r="I425" i="59"/>
  <c r="H425" i="59"/>
  <c r="K424" i="59"/>
  <c r="I424" i="59"/>
  <c r="H424" i="59"/>
  <c r="K423" i="59"/>
  <c r="I423" i="59"/>
  <c r="H423" i="59"/>
  <c r="K422" i="59"/>
  <c r="I422" i="59"/>
  <c r="H422" i="59"/>
  <c r="K421" i="59"/>
  <c r="I421" i="59"/>
  <c r="H421" i="59"/>
  <c r="K420" i="59"/>
  <c r="I420" i="59"/>
  <c r="H420" i="59"/>
  <c r="K419" i="59"/>
  <c r="I419" i="59"/>
  <c r="H419" i="59"/>
  <c r="K418" i="59"/>
  <c r="I418" i="59"/>
  <c r="H418" i="59"/>
  <c r="K417" i="59"/>
  <c r="I417" i="59"/>
  <c r="H417" i="59"/>
  <c r="K416" i="59"/>
  <c r="I416" i="59"/>
  <c r="H416" i="59"/>
  <c r="K415" i="59"/>
  <c r="I415" i="59"/>
  <c r="H415" i="59"/>
  <c r="K414" i="59"/>
  <c r="I414" i="59"/>
  <c r="H414" i="59"/>
  <c r="K413" i="59"/>
  <c r="I413" i="59"/>
  <c r="H413" i="59"/>
  <c r="K412" i="59"/>
  <c r="I412" i="59"/>
  <c r="H412" i="59"/>
  <c r="K411" i="59"/>
  <c r="I411" i="59"/>
  <c r="H411" i="59"/>
  <c r="K410" i="59"/>
  <c r="I410" i="59"/>
  <c r="H410" i="59"/>
  <c r="K409" i="59"/>
  <c r="I409" i="59"/>
  <c r="H409" i="59"/>
  <c r="K408" i="59"/>
  <c r="I408" i="59"/>
  <c r="H408" i="59"/>
  <c r="K407" i="59"/>
  <c r="I407" i="59"/>
  <c r="H407" i="59"/>
  <c r="K406" i="59"/>
  <c r="I406" i="59"/>
  <c r="H406" i="59"/>
  <c r="K405" i="59"/>
  <c r="I405" i="59"/>
  <c r="H405" i="59"/>
  <c r="K404" i="59"/>
  <c r="I404" i="59"/>
  <c r="H404" i="59"/>
  <c r="K403" i="59"/>
  <c r="I403" i="59"/>
  <c r="H403" i="59"/>
  <c r="K402" i="59"/>
  <c r="I402" i="59"/>
  <c r="H402" i="59"/>
  <c r="K401" i="59"/>
  <c r="I401" i="59"/>
  <c r="H401" i="59"/>
  <c r="K400" i="59"/>
  <c r="I400" i="59"/>
  <c r="H400" i="59"/>
  <c r="K399" i="59"/>
  <c r="I399" i="59"/>
  <c r="H399" i="59"/>
  <c r="K398" i="59"/>
  <c r="I398" i="59"/>
  <c r="H398" i="59"/>
  <c r="K397" i="59"/>
  <c r="I397" i="59"/>
  <c r="H397" i="59"/>
  <c r="K396" i="59"/>
  <c r="I396" i="59"/>
  <c r="H396" i="59"/>
  <c r="K395" i="59"/>
  <c r="I395" i="59"/>
  <c r="H395" i="59"/>
  <c r="K394" i="59"/>
  <c r="I394" i="59"/>
  <c r="H394" i="59"/>
  <c r="K393" i="59"/>
  <c r="I393" i="59"/>
  <c r="H393" i="59"/>
  <c r="K392" i="59"/>
  <c r="I392" i="59"/>
  <c r="H392" i="59"/>
  <c r="K391" i="59"/>
  <c r="I391" i="59"/>
  <c r="H391" i="59"/>
  <c r="K390" i="59"/>
  <c r="I390" i="59"/>
  <c r="H390" i="59"/>
  <c r="K389" i="59"/>
  <c r="I389" i="59"/>
  <c r="H389" i="59"/>
  <c r="K388" i="59"/>
  <c r="I388" i="59"/>
  <c r="H388" i="59"/>
  <c r="K387" i="59"/>
  <c r="I387" i="59"/>
  <c r="H387" i="59"/>
  <c r="K386" i="59"/>
  <c r="I386" i="59"/>
  <c r="H386" i="59"/>
  <c r="K385" i="59"/>
  <c r="I385" i="59"/>
  <c r="H385" i="59"/>
  <c r="K384" i="59"/>
  <c r="I384" i="59"/>
  <c r="H384" i="59"/>
  <c r="K383" i="59"/>
  <c r="I383" i="59"/>
  <c r="H383" i="59"/>
  <c r="K382" i="59"/>
  <c r="I382" i="59"/>
  <c r="H382" i="59"/>
  <c r="K381" i="59"/>
  <c r="I381" i="59"/>
  <c r="H381" i="59"/>
  <c r="K380" i="59"/>
  <c r="I380" i="59"/>
  <c r="H380" i="59"/>
  <c r="K379" i="59"/>
  <c r="I379" i="59"/>
  <c r="H379" i="59"/>
  <c r="K378" i="59"/>
  <c r="I378" i="59"/>
  <c r="H378" i="59"/>
  <c r="K377" i="59"/>
  <c r="I377" i="59"/>
  <c r="H377" i="59"/>
  <c r="K376" i="59"/>
  <c r="I376" i="59"/>
  <c r="H376" i="59"/>
  <c r="K375" i="59"/>
  <c r="I375" i="59"/>
  <c r="H375" i="59"/>
  <c r="K374" i="59"/>
  <c r="I374" i="59"/>
  <c r="H374" i="59"/>
  <c r="K373" i="59"/>
  <c r="I373" i="59"/>
  <c r="H373" i="59"/>
  <c r="K372" i="59"/>
  <c r="I372" i="59"/>
  <c r="H372" i="59"/>
  <c r="K371" i="59"/>
  <c r="I371" i="59"/>
  <c r="H371" i="59"/>
  <c r="K370" i="59"/>
  <c r="I370" i="59"/>
  <c r="H370" i="59"/>
  <c r="K369" i="59"/>
  <c r="I369" i="59"/>
  <c r="H369" i="59"/>
  <c r="K368" i="59"/>
  <c r="I368" i="59"/>
  <c r="H368" i="59"/>
  <c r="K367" i="59"/>
  <c r="I367" i="59"/>
  <c r="H367" i="59"/>
  <c r="K366" i="59"/>
  <c r="I366" i="59"/>
  <c r="H366" i="59"/>
  <c r="K365" i="59"/>
  <c r="I365" i="59"/>
  <c r="H365" i="59"/>
  <c r="K364" i="59"/>
  <c r="I364" i="59"/>
  <c r="H364" i="59"/>
  <c r="K363" i="59"/>
  <c r="I363" i="59"/>
  <c r="H363" i="59"/>
  <c r="K362" i="59"/>
  <c r="I362" i="59"/>
  <c r="H362" i="59"/>
  <c r="K361" i="59"/>
  <c r="I361" i="59"/>
  <c r="H361" i="59"/>
  <c r="K360" i="59"/>
  <c r="I360" i="59"/>
  <c r="H360" i="59"/>
  <c r="K359" i="59"/>
  <c r="I359" i="59"/>
  <c r="H359" i="59"/>
  <c r="K358" i="59"/>
  <c r="I358" i="59"/>
  <c r="H358" i="59"/>
  <c r="K357" i="59"/>
  <c r="I357" i="59"/>
  <c r="H357" i="59"/>
  <c r="K356" i="59"/>
  <c r="I356" i="59"/>
  <c r="H356" i="59"/>
  <c r="K355" i="59"/>
  <c r="I355" i="59"/>
  <c r="H355" i="59"/>
  <c r="K354" i="59"/>
  <c r="I354" i="59"/>
  <c r="H354" i="59"/>
  <c r="K353" i="59"/>
  <c r="I353" i="59"/>
  <c r="H353" i="59"/>
  <c r="K352" i="59"/>
  <c r="I352" i="59"/>
  <c r="H352" i="59"/>
  <c r="K351" i="59"/>
  <c r="I351" i="59"/>
  <c r="H351" i="59"/>
  <c r="K350" i="59"/>
  <c r="I350" i="59"/>
  <c r="H350" i="59"/>
  <c r="K349" i="59"/>
  <c r="I349" i="59"/>
  <c r="H349" i="59"/>
  <c r="K348" i="59"/>
  <c r="I348" i="59"/>
  <c r="H348" i="59"/>
  <c r="K347" i="59"/>
  <c r="I347" i="59"/>
  <c r="H347" i="59"/>
  <c r="K346" i="59"/>
  <c r="I346" i="59"/>
  <c r="H346" i="59"/>
  <c r="K345" i="59"/>
  <c r="I345" i="59"/>
  <c r="H345" i="59"/>
  <c r="K344" i="59"/>
  <c r="I344" i="59"/>
  <c r="H344" i="59"/>
  <c r="K343" i="59"/>
  <c r="I343" i="59"/>
  <c r="H343" i="59"/>
  <c r="K342" i="59"/>
  <c r="I342" i="59"/>
  <c r="H342" i="59"/>
  <c r="K341" i="59"/>
  <c r="I341" i="59"/>
  <c r="H341" i="59"/>
  <c r="K340" i="59"/>
  <c r="I340" i="59"/>
  <c r="H340" i="59"/>
  <c r="K339" i="59"/>
  <c r="I339" i="59"/>
  <c r="H339" i="59"/>
  <c r="K338" i="59"/>
  <c r="I338" i="59"/>
  <c r="H338" i="59"/>
  <c r="K337" i="59"/>
  <c r="I337" i="59"/>
  <c r="H337" i="59"/>
  <c r="K336" i="59"/>
  <c r="I336" i="59"/>
  <c r="H336" i="59"/>
  <c r="K335" i="59"/>
  <c r="I335" i="59"/>
  <c r="H335" i="59"/>
  <c r="K334" i="59"/>
  <c r="I334" i="59"/>
  <c r="H334" i="59"/>
  <c r="K333" i="59"/>
  <c r="I333" i="59"/>
  <c r="H333" i="59"/>
  <c r="K332" i="59"/>
  <c r="I332" i="59"/>
  <c r="H332" i="59"/>
  <c r="K331" i="59"/>
  <c r="I331" i="59"/>
  <c r="H331" i="59"/>
  <c r="K330" i="59"/>
  <c r="I330" i="59"/>
  <c r="H330" i="59"/>
  <c r="K329" i="59"/>
  <c r="I329" i="59"/>
  <c r="H329" i="59"/>
  <c r="K328" i="59"/>
  <c r="I328" i="59"/>
  <c r="H328" i="59"/>
  <c r="K327" i="59"/>
  <c r="I327" i="59"/>
  <c r="H327" i="59"/>
  <c r="K326" i="59"/>
  <c r="I326" i="59"/>
  <c r="H326" i="59"/>
  <c r="K325" i="59"/>
  <c r="I325" i="59"/>
  <c r="H325" i="59"/>
  <c r="K324" i="59"/>
  <c r="I324" i="59"/>
  <c r="H324" i="59"/>
  <c r="K323" i="59"/>
  <c r="I323" i="59"/>
  <c r="H323" i="59"/>
  <c r="K322" i="59"/>
  <c r="I322" i="59"/>
  <c r="H322" i="59"/>
  <c r="K321" i="59"/>
  <c r="I321" i="59"/>
  <c r="H321" i="59"/>
  <c r="K320" i="59"/>
  <c r="I320" i="59"/>
  <c r="H320" i="59"/>
  <c r="K319" i="59"/>
  <c r="I319" i="59"/>
  <c r="H319" i="59"/>
  <c r="K318" i="59"/>
  <c r="I318" i="59"/>
  <c r="H318" i="59"/>
  <c r="K317" i="59"/>
  <c r="I317" i="59"/>
  <c r="H317" i="59"/>
  <c r="K316" i="59"/>
  <c r="I316" i="59"/>
  <c r="H316" i="59"/>
  <c r="K315" i="59"/>
  <c r="I315" i="59"/>
  <c r="H315" i="59"/>
  <c r="K314" i="59"/>
  <c r="I314" i="59"/>
  <c r="H314" i="59"/>
  <c r="K313" i="59"/>
  <c r="I313" i="59"/>
  <c r="H313" i="59"/>
  <c r="K312" i="59"/>
  <c r="I312" i="59"/>
  <c r="H312" i="59"/>
  <c r="K311" i="59"/>
  <c r="I311" i="59"/>
  <c r="H311" i="59"/>
  <c r="K310" i="59"/>
  <c r="I310" i="59"/>
  <c r="H310" i="59"/>
  <c r="K309" i="59"/>
  <c r="I309" i="59"/>
  <c r="H309" i="59"/>
  <c r="K308" i="59"/>
  <c r="I308" i="59"/>
  <c r="H308" i="59"/>
  <c r="K307" i="59"/>
  <c r="I307" i="59"/>
  <c r="H307" i="59"/>
  <c r="K306" i="59"/>
  <c r="I306" i="59"/>
  <c r="H306" i="59"/>
  <c r="K305" i="59"/>
  <c r="I305" i="59"/>
  <c r="H305" i="59"/>
  <c r="K304" i="59"/>
  <c r="I304" i="59"/>
  <c r="H304" i="59"/>
  <c r="K303" i="59"/>
  <c r="I303" i="59"/>
  <c r="H303" i="59"/>
  <c r="K302" i="59"/>
  <c r="I302" i="59"/>
  <c r="H302" i="59"/>
  <c r="K301" i="59"/>
  <c r="I301" i="59"/>
  <c r="H301" i="59"/>
  <c r="K300" i="59"/>
  <c r="I300" i="59"/>
  <c r="H300" i="59"/>
  <c r="K299" i="59"/>
  <c r="I299" i="59"/>
  <c r="H299" i="59"/>
  <c r="K298" i="59"/>
  <c r="I298" i="59"/>
  <c r="H298" i="59"/>
  <c r="K297" i="59"/>
  <c r="I297" i="59"/>
  <c r="H297" i="59"/>
  <c r="K296" i="59"/>
  <c r="I296" i="59"/>
  <c r="H296" i="59"/>
  <c r="K295" i="59"/>
  <c r="I295" i="59"/>
  <c r="H295" i="59"/>
  <c r="K294" i="59"/>
  <c r="I294" i="59"/>
  <c r="H294" i="59"/>
  <c r="K293" i="59"/>
  <c r="I293" i="59"/>
  <c r="H293" i="59"/>
  <c r="K292" i="59"/>
  <c r="I292" i="59"/>
  <c r="H292" i="59"/>
  <c r="K291" i="59"/>
  <c r="I291" i="59"/>
  <c r="H291" i="59"/>
  <c r="K290" i="59"/>
  <c r="I290" i="59"/>
  <c r="H290" i="59"/>
  <c r="K289" i="59"/>
  <c r="I289" i="59"/>
  <c r="H289" i="59"/>
  <c r="K288" i="59"/>
  <c r="I288" i="59"/>
  <c r="H288" i="59"/>
  <c r="K287" i="59"/>
  <c r="I287" i="59"/>
  <c r="H287" i="59"/>
  <c r="K286" i="59"/>
  <c r="I286" i="59"/>
  <c r="H286" i="59"/>
  <c r="K285" i="59"/>
  <c r="I285" i="59"/>
  <c r="H285" i="59"/>
  <c r="K284" i="59"/>
  <c r="I284" i="59"/>
  <c r="H284" i="59"/>
  <c r="K283" i="59"/>
  <c r="I283" i="59"/>
  <c r="H283" i="59"/>
  <c r="K282" i="59"/>
  <c r="I282" i="59"/>
  <c r="H282" i="59"/>
  <c r="K281" i="59"/>
  <c r="I281" i="59"/>
  <c r="H281" i="59"/>
  <c r="K280" i="59"/>
  <c r="I280" i="59"/>
  <c r="H280" i="59"/>
  <c r="K279" i="59"/>
  <c r="I279" i="59"/>
  <c r="H279" i="59"/>
  <c r="K278" i="59"/>
  <c r="I278" i="59"/>
  <c r="H278" i="59"/>
  <c r="K277" i="59"/>
  <c r="I277" i="59"/>
  <c r="H277" i="59"/>
  <c r="K276" i="59"/>
  <c r="I276" i="59"/>
  <c r="H276" i="59"/>
  <c r="K275" i="59"/>
  <c r="I275" i="59"/>
  <c r="H275" i="59"/>
  <c r="K274" i="59"/>
  <c r="I274" i="59"/>
  <c r="H274" i="59"/>
  <c r="K273" i="59"/>
  <c r="I273" i="59"/>
  <c r="H273" i="59"/>
  <c r="K272" i="59"/>
  <c r="I272" i="59"/>
  <c r="H272" i="59"/>
  <c r="K271" i="59"/>
  <c r="I271" i="59"/>
  <c r="H271" i="59"/>
  <c r="K270" i="59"/>
  <c r="I270" i="59"/>
  <c r="H270" i="59"/>
  <c r="K269" i="59"/>
  <c r="I269" i="59"/>
  <c r="H269" i="59"/>
  <c r="K268" i="59"/>
  <c r="I268" i="59"/>
  <c r="H268" i="59"/>
  <c r="K267" i="59"/>
  <c r="I267" i="59"/>
  <c r="H267" i="59"/>
  <c r="K266" i="59"/>
  <c r="I266" i="59"/>
  <c r="H266" i="59"/>
  <c r="K265" i="59"/>
  <c r="I265" i="59"/>
  <c r="H265" i="59"/>
  <c r="K264" i="59"/>
  <c r="I264" i="59"/>
  <c r="H264" i="59"/>
  <c r="K263" i="59"/>
  <c r="I263" i="59"/>
  <c r="H263" i="59"/>
  <c r="K262" i="59"/>
  <c r="I262" i="59"/>
  <c r="H262" i="59"/>
  <c r="K261" i="59"/>
  <c r="I261" i="59"/>
  <c r="H261" i="59"/>
  <c r="K260" i="59"/>
  <c r="I260" i="59"/>
  <c r="H260" i="59"/>
  <c r="K259" i="59"/>
  <c r="I259" i="59"/>
  <c r="H259" i="59"/>
  <c r="K258" i="59"/>
  <c r="I258" i="59"/>
  <c r="H258" i="59"/>
  <c r="K257" i="59"/>
  <c r="I257" i="59"/>
  <c r="H257" i="59"/>
  <c r="K256" i="59"/>
  <c r="I256" i="59"/>
  <c r="H256" i="59"/>
  <c r="K255" i="59"/>
  <c r="I255" i="59"/>
  <c r="H255" i="59"/>
  <c r="K254" i="59"/>
  <c r="I254" i="59"/>
  <c r="H254" i="59"/>
  <c r="K253" i="59"/>
  <c r="I253" i="59"/>
  <c r="H253" i="59"/>
  <c r="K252" i="59"/>
  <c r="I252" i="59"/>
  <c r="H252" i="59"/>
  <c r="K251" i="59"/>
  <c r="I251" i="59"/>
  <c r="H251" i="59"/>
  <c r="K250" i="59"/>
  <c r="I250" i="59"/>
  <c r="H250" i="59"/>
  <c r="K249" i="59"/>
  <c r="I249" i="59"/>
  <c r="H249" i="59"/>
  <c r="K248" i="59"/>
  <c r="I248" i="59"/>
  <c r="H248" i="59"/>
  <c r="K247" i="59"/>
  <c r="I247" i="59"/>
  <c r="H247" i="59"/>
  <c r="K246" i="59"/>
  <c r="I246" i="59"/>
  <c r="H246" i="59"/>
  <c r="K245" i="59"/>
  <c r="I245" i="59"/>
  <c r="H245" i="59"/>
  <c r="K244" i="59"/>
  <c r="I244" i="59"/>
  <c r="H244" i="59"/>
  <c r="K243" i="59"/>
  <c r="I243" i="59"/>
  <c r="H243" i="59"/>
  <c r="K242" i="59"/>
  <c r="I242" i="59"/>
  <c r="H242" i="59"/>
  <c r="K241" i="59"/>
  <c r="I241" i="59"/>
  <c r="H241" i="59"/>
  <c r="K240" i="59"/>
  <c r="I240" i="59"/>
  <c r="H240" i="59"/>
  <c r="K239" i="59"/>
  <c r="I239" i="59"/>
  <c r="H239" i="59"/>
  <c r="K238" i="59"/>
  <c r="I238" i="59"/>
  <c r="H238" i="59"/>
  <c r="K237" i="59"/>
  <c r="I237" i="59"/>
  <c r="H237" i="59"/>
  <c r="K236" i="59"/>
  <c r="I236" i="59"/>
  <c r="H236" i="59"/>
  <c r="K235" i="59"/>
  <c r="I235" i="59"/>
  <c r="H235" i="59"/>
  <c r="K234" i="59"/>
  <c r="I234" i="59"/>
  <c r="H234" i="59"/>
  <c r="K233" i="59"/>
  <c r="I233" i="59"/>
  <c r="H233" i="59"/>
  <c r="K232" i="59"/>
  <c r="I232" i="59"/>
  <c r="H232" i="59"/>
  <c r="K231" i="59"/>
  <c r="I231" i="59"/>
  <c r="H231" i="59"/>
  <c r="K230" i="59"/>
  <c r="I230" i="59"/>
  <c r="H230" i="59"/>
  <c r="K229" i="59"/>
  <c r="I229" i="59"/>
  <c r="H229" i="59"/>
  <c r="K228" i="59"/>
  <c r="I228" i="59"/>
  <c r="H228" i="59"/>
  <c r="K227" i="59"/>
  <c r="I227" i="59"/>
  <c r="H227" i="59"/>
  <c r="K226" i="59"/>
  <c r="I226" i="59"/>
  <c r="H226" i="59"/>
  <c r="K225" i="59"/>
  <c r="I225" i="59"/>
  <c r="H225" i="59"/>
  <c r="K224" i="59"/>
  <c r="I224" i="59"/>
  <c r="H224" i="59"/>
  <c r="K223" i="59"/>
  <c r="I223" i="59"/>
  <c r="H223" i="59"/>
  <c r="K222" i="59"/>
  <c r="I222" i="59"/>
  <c r="H222" i="59"/>
  <c r="K221" i="59"/>
  <c r="I221" i="59"/>
  <c r="H221" i="59"/>
  <c r="K220" i="59"/>
  <c r="I220" i="59"/>
  <c r="H220" i="59"/>
  <c r="K219" i="59"/>
  <c r="I219" i="59"/>
  <c r="H219" i="59"/>
  <c r="K218" i="59"/>
  <c r="I218" i="59"/>
  <c r="H218" i="59"/>
  <c r="K217" i="59"/>
  <c r="I217" i="59"/>
  <c r="H217" i="59"/>
  <c r="K216" i="59"/>
  <c r="I216" i="59"/>
  <c r="H216" i="59"/>
  <c r="K215" i="59"/>
  <c r="I215" i="59"/>
  <c r="H215" i="59"/>
  <c r="K214" i="59"/>
  <c r="I214" i="59"/>
  <c r="H214" i="59"/>
  <c r="K213" i="59"/>
  <c r="I213" i="59"/>
  <c r="H213" i="59"/>
  <c r="K212" i="59"/>
  <c r="I212" i="59"/>
  <c r="H212" i="59"/>
  <c r="K211" i="59"/>
  <c r="I211" i="59"/>
  <c r="H211" i="59"/>
  <c r="K210" i="59"/>
  <c r="I210" i="59"/>
  <c r="H210" i="59"/>
  <c r="K209" i="59"/>
  <c r="I209" i="59"/>
  <c r="H209" i="59"/>
  <c r="K208" i="59"/>
  <c r="I208" i="59"/>
  <c r="H208" i="59"/>
  <c r="K207" i="59"/>
  <c r="I207" i="59"/>
  <c r="H207" i="59"/>
  <c r="K206" i="59"/>
  <c r="I206" i="59"/>
  <c r="H206" i="59"/>
  <c r="K205" i="59"/>
  <c r="I205" i="59"/>
  <c r="H205" i="59"/>
  <c r="K204" i="59"/>
  <c r="I204" i="59"/>
  <c r="H204" i="59"/>
  <c r="K203" i="59"/>
  <c r="I203" i="59"/>
  <c r="H203" i="59"/>
  <c r="K202" i="59"/>
  <c r="I202" i="59"/>
  <c r="H202" i="59"/>
  <c r="K201" i="59"/>
  <c r="I201" i="59"/>
  <c r="H201" i="59"/>
  <c r="K200" i="59"/>
  <c r="I200" i="59"/>
  <c r="H200" i="59"/>
  <c r="K199" i="59"/>
  <c r="I199" i="59"/>
  <c r="H199" i="59"/>
  <c r="K198" i="59"/>
  <c r="I198" i="59"/>
  <c r="H198" i="59"/>
  <c r="K197" i="59"/>
  <c r="I197" i="59"/>
  <c r="H197" i="59"/>
  <c r="K196" i="59"/>
  <c r="I196" i="59"/>
  <c r="H196" i="59"/>
  <c r="K195" i="59"/>
  <c r="I195" i="59"/>
  <c r="H195" i="59"/>
  <c r="K194" i="59"/>
  <c r="I194" i="59"/>
  <c r="H194" i="59"/>
  <c r="K193" i="59"/>
  <c r="I193" i="59"/>
  <c r="H193" i="59"/>
  <c r="K192" i="59"/>
  <c r="I192" i="59"/>
  <c r="H192" i="59"/>
  <c r="K191" i="59"/>
  <c r="I191" i="59"/>
  <c r="H191" i="59"/>
  <c r="K190" i="59"/>
  <c r="I190" i="59"/>
  <c r="H190" i="59"/>
  <c r="K189" i="59"/>
  <c r="I189" i="59"/>
  <c r="H189" i="59"/>
  <c r="K188" i="59"/>
  <c r="I188" i="59"/>
  <c r="H188" i="59"/>
  <c r="K187" i="59"/>
  <c r="I187" i="59"/>
  <c r="H187" i="59"/>
  <c r="K186" i="59"/>
  <c r="I186" i="59"/>
  <c r="H186" i="59"/>
  <c r="K185" i="59"/>
  <c r="I185" i="59"/>
  <c r="H185" i="59"/>
  <c r="K184" i="59"/>
  <c r="I184" i="59"/>
  <c r="H184" i="59"/>
  <c r="K183" i="59"/>
  <c r="I183" i="59"/>
  <c r="H183" i="59"/>
  <c r="K182" i="59"/>
  <c r="I182" i="59"/>
  <c r="H182" i="59"/>
  <c r="K181" i="59"/>
  <c r="I181" i="59"/>
  <c r="H181" i="59"/>
  <c r="K180" i="59"/>
  <c r="I180" i="59"/>
  <c r="H180" i="59"/>
  <c r="K179" i="59"/>
  <c r="I179" i="59"/>
  <c r="H179" i="59"/>
  <c r="K178" i="59"/>
  <c r="I178" i="59"/>
  <c r="H178" i="59"/>
  <c r="K177" i="59"/>
  <c r="I177" i="59"/>
  <c r="H177" i="59"/>
  <c r="K176" i="59"/>
  <c r="I176" i="59"/>
  <c r="H176" i="59"/>
  <c r="K175" i="59"/>
  <c r="I175" i="59"/>
  <c r="H175" i="59"/>
  <c r="K174" i="59"/>
  <c r="I174" i="59"/>
  <c r="H174" i="59"/>
  <c r="K173" i="59"/>
  <c r="I173" i="59"/>
  <c r="H173" i="59"/>
  <c r="K172" i="59"/>
  <c r="I172" i="59"/>
  <c r="H172" i="59"/>
  <c r="K171" i="59"/>
  <c r="I171" i="59"/>
  <c r="H171" i="59"/>
  <c r="K170" i="59"/>
  <c r="I170" i="59"/>
  <c r="H170" i="59"/>
  <c r="K169" i="59"/>
  <c r="I169" i="59"/>
  <c r="H169" i="59"/>
  <c r="K168" i="59"/>
  <c r="I168" i="59"/>
  <c r="H168" i="59"/>
  <c r="K167" i="59"/>
  <c r="I167" i="59"/>
  <c r="H167" i="59"/>
  <c r="K166" i="59"/>
  <c r="I166" i="59"/>
  <c r="H166" i="59"/>
  <c r="K165" i="59"/>
  <c r="I165" i="59"/>
  <c r="H165" i="59"/>
  <c r="K164" i="59"/>
  <c r="I164" i="59"/>
  <c r="H164" i="59"/>
  <c r="K163" i="59"/>
  <c r="I163" i="59"/>
  <c r="H163" i="59"/>
  <c r="K162" i="59"/>
  <c r="I162" i="59"/>
  <c r="H162" i="59"/>
  <c r="K161" i="59"/>
  <c r="I161" i="59"/>
  <c r="H161" i="59"/>
  <c r="K160" i="59"/>
  <c r="I160" i="59"/>
  <c r="H160" i="59"/>
  <c r="K159" i="59"/>
  <c r="I159" i="59"/>
  <c r="H159" i="59"/>
  <c r="K158" i="59"/>
  <c r="I158" i="59"/>
  <c r="H158" i="59"/>
  <c r="K157" i="59"/>
  <c r="I157" i="59"/>
  <c r="H157" i="59"/>
  <c r="K156" i="59"/>
  <c r="I156" i="59"/>
  <c r="H156" i="59"/>
  <c r="K155" i="59"/>
  <c r="I155" i="59"/>
  <c r="H155" i="59"/>
  <c r="K154" i="59"/>
  <c r="I154" i="59"/>
  <c r="H154" i="59"/>
  <c r="K153" i="59"/>
  <c r="I153" i="59"/>
  <c r="H153" i="59"/>
  <c r="K152" i="59"/>
  <c r="I152" i="59"/>
  <c r="H152" i="59"/>
  <c r="K151" i="59"/>
  <c r="I151" i="59"/>
  <c r="H151" i="59"/>
  <c r="K150" i="59"/>
  <c r="I150" i="59"/>
  <c r="H150" i="59"/>
  <c r="K149" i="59"/>
  <c r="I149" i="59"/>
  <c r="H149" i="59"/>
  <c r="K148" i="59"/>
  <c r="I148" i="59"/>
  <c r="H148" i="59"/>
  <c r="K147" i="59"/>
  <c r="I147" i="59"/>
  <c r="H147" i="59"/>
  <c r="K146" i="59"/>
  <c r="I146" i="59"/>
  <c r="H146" i="59"/>
  <c r="K145" i="59"/>
  <c r="I145" i="59"/>
  <c r="H145" i="59"/>
  <c r="K144" i="59"/>
  <c r="I144" i="59"/>
  <c r="H144" i="59"/>
  <c r="K143" i="59"/>
  <c r="I143" i="59"/>
  <c r="H143" i="59"/>
  <c r="K142" i="59"/>
  <c r="I142" i="59"/>
  <c r="H142" i="59"/>
  <c r="K141" i="59"/>
  <c r="I141" i="59"/>
  <c r="H141" i="59"/>
  <c r="K140" i="59"/>
  <c r="I140" i="59"/>
  <c r="H140" i="59"/>
  <c r="K139" i="59"/>
  <c r="I139" i="59"/>
  <c r="H139" i="59"/>
  <c r="K138" i="59"/>
  <c r="I138" i="59"/>
  <c r="H138" i="59"/>
  <c r="K137" i="59"/>
  <c r="I137" i="59"/>
  <c r="H137" i="59"/>
  <c r="K136" i="59"/>
  <c r="I136" i="59"/>
  <c r="H136" i="59"/>
  <c r="K135" i="59"/>
  <c r="I135" i="59"/>
  <c r="H135" i="59"/>
  <c r="K134" i="59"/>
  <c r="I134" i="59"/>
  <c r="H134" i="59"/>
  <c r="K133" i="59"/>
  <c r="I133" i="59"/>
  <c r="H133" i="59"/>
  <c r="K132" i="59"/>
  <c r="I132" i="59"/>
  <c r="H132" i="59"/>
  <c r="K131" i="59"/>
  <c r="I131" i="59"/>
  <c r="H131" i="59"/>
  <c r="K130" i="59"/>
  <c r="I130" i="59"/>
  <c r="H130" i="59"/>
  <c r="K129" i="59"/>
  <c r="I129" i="59"/>
  <c r="H129" i="59"/>
  <c r="K128" i="59"/>
  <c r="I128" i="59"/>
  <c r="H128" i="59"/>
  <c r="K127" i="59"/>
  <c r="I127" i="59"/>
  <c r="H127" i="59"/>
  <c r="K126" i="59"/>
  <c r="I126" i="59"/>
  <c r="H126" i="59"/>
  <c r="K125" i="59"/>
  <c r="I125" i="59"/>
  <c r="H125" i="59"/>
  <c r="K124" i="59"/>
  <c r="I124" i="59"/>
  <c r="H124" i="59"/>
  <c r="K123" i="59"/>
  <c r="I123" i="59"/>
  <c r="H123" i="59"/>
  <c r="K122" i="59"/>
  <c r="I122" i="59"/>
  <c r="H122" i="59"/>
  <c r="K121" i="59"/>
  <c r="I121" i="59"/>
  <c r="H121" i="59"/>
  <c r="K120" i="59"/>
  <c r="I120" i="59"/>
  <c r="H120" i="59"/>
  <c r="K119" i="59"/>
  <c r="I119" i="59"/>
  <c r="H119" i="59"/>
  <c r="K118" i="59"/>
  <c r="I118" i="59"/>
  <c r="H118" i="59"/>
  <c r="K117" i="59"/>
  <c r="I117" i="59"/>
  <c r="H117" i="59"/>
  <c r="K116" i="59"/>
  <c r="I116" i="59"/>
  <c r="H116" i="59"/>
  <c r="K115" i="59"/>
  <c r="I115" i="59"/>
  <c r="H115" i="59"/>
  <c r="K114" i="59"/>
  <c r="I114" i="59"/>
  <c r="H114" i="59"/>
  <c r="K113" i="59"/>
  <c r="I113" i="59"/>
  <c r="H113" i="59"/>
  <c r="K112" i="59"/>
  <c r="I112" i="59"/>
  <c r="H112" i="59"/>
  <c r="K111" i="59"/>
  <c r="I111" i="59"/>
  <c r="H111" i="59"/>
  <c r="K110" i="59"/>
  <c r="I110" i="59"/>
  <c r="H110" i="59"/>
  <c r="K109" i="59"/>
  <c r="I109" i="59"/>
  <c r="H109" i="59"/>
  <c r="K108" i="59"/>
  <c r="I108" i="59"/>
  <c r="H108" i="59"/>
  <c r="K107" i="59"/>
  <c r="I107" i="59"/>
  <c r="H107" i="59"/>
  <c r="K106" i="59"/>
  <c r="I106" i="59"/>
  <c r="H106" i="59"/>
  <c r="K105" i="59"/>
  <c r="I105" i="59"/>
  <c r="H105" i="59"/>
  <c r="K104" i="59"/>
  <c r="I104" i="59"/>
  <c r="H104" i="59"/>
  <c r="K103" i="59"/>
  <c r="I103" i="59"/>
  <c r="H103" i="59"/>
  <c r="K102" i="59"/>
  <c r="I102" i="59"/>
  <c r="H102" i="59"/>
  <c r="K101" i="59"/>
  <c r="I101" i="59"/>
  <c r="H101" i="59"/>
  <c r="K100" i="59"/>
  <c r="I100" i="59"/>
  <c r="H100" i="59"/>
  <c r="K99" i="59"/>
  <c r="I99" i="59"/>
  <c r="H99" i="59"/>
  <c r="K98" i="59"/>
  <c r="I98" i="59"/>
  <c r="H98" i="59"/>
  <c r="K97" i="59"/>
  <c r="I97" i="59"/>
  <c r="H97" i="59"/>
  <c r="K96" i="59"/>
  <c r="I96" i="59"/>
  <c r="H96" i="59"/>
  <c r="K95" i="59"/>
  <c r="I95" i="59"/>
  <c r="H95" i="59"/>
  <c r="K94" i="59"/>
  <c r="I94" i="59"/>
  <c r="H94" i="59"/>
  <c r="K93" i="59"/>
  <c r="I93" i="59"/>
  <c r="H93" i="59"/>
  <c r="K92" i="59"/>
  <c r="I92" i="59"/>
  <c r="H92" i="59"/>
  <c r="K91" i="59"/>
  <c r="I91" i="59"/>
  <c r="H91" i="59"/>
  <c r="K90" i="59"/>
  <c r="I90" i="59"/>
  <c r="H90" i="59"/>
  <c r="K89" i="59"/>
  <c r="I89" i="59"/>
  <c r="H89" i="59"/>
  <c r="K88" i="59"/>
  <c r="I88" i="59"/>
  <c r="H88" i="59"/>
  <c r="K87" i="59"/>
  <c r="I87" i="59"/>
  <c r="H87" i="59"/>
  <c r="K86" i="59"/>
  <c r="I86" i="59"/>
  <c r="H86" i="59"/>
  <c r="K85" i="59"/>
  <c r="I85" i="59"/>
  <c r="H85" i="59"/>
  <c r="K84" i="59"/>
  <c r="I84" i="59"/>
  <c r="H84" i="59"/>
  <c r="K83" i="59"/>
  <c r="I83" i="59"/>
  <c r="H83" i="59"/>
  <c r="K82" i="59"/>
  <c r="I82" i="59"/>
  <c r="H82" i="59"/>
  <c r="K81" i="59"/>
  <c r="I81" i="59"/>
  <c r="H81" i="59"/>
  <c r="K80" i="59"/>
  <c r="I80" i="59"/>
  <c r="H80" i="59"/>
  <c r="K79" i="59"/>
  <c r="I79" i="59"/>
  <c r="H79" i="59"/>
  <c r="K78" i="59"/>
  <c r="I78" i="59"/>
  <c r="H78" i="59"/>
  <c r="K77" i="59"/>
  <c r="I77" i="59"/>
  <c r="H77" i="59"/>
  <c r="K76" i="59"/>
  <c r="I76" i="59"/>
  <c r="H76" i="59"/>
  <c r="K75" i="59"/>
  <c r="I75" i="59"/>
  <c r="H75" i="59"/>
  <c r="K74" i="59"/>
  <c r="I74" i="59"/>
  <c r="H74" i="59"/>
  <c r="K73" i="59"/>
  <c r="I73" i="59"/>
  <c r="H73" i="59"/>
  <c r="K72" i="59"/>
  <c r="I72" i="59"/>
  <c r="H72" i="59"/>
  <c r="K71" i="59"/>
  <c r="I71" i="59"/>
  <c r="H71" i="59"/>
  <c r="K70" i="59"/>
  <c r="I70" i="59"/>
  <c r="H70" i="59"/>
  <c r="K69" i="59"/>
  <c r="I69" i="59"/>
  <c r="H69" i="59"/>
  <c r="K68" i="59"/>
  <c r="I68" i="59"/>
  <c r="H68" i="59"/>
  <c r="K67" i="59"/>
  <c r="I67" i="59"/>
  <c r="H67" i="59"/>
  <c r="K66" i="59"/>
  <c r="I66" i="59"/>
  <c r="H66" i="59"/>
  <c r="K65" i="59"/>
  <c r="I65" i="59"/>
  <c r="H65" i="59"/>
  <c r="K64" i="59"/>
  <c r="I64" i="59"/>
  <c r="H64" i="59"/>
  <c r="K63" i="59"/>
  <c r="I63" i="59"/>
  <c r="H63" i="59"/>
  <c r="K62" i="59"/>
  <c r="I62" i="59"/>
  <c r="H62" i="59"/>
  <c r="K61" i="59"/>
  <c r="I61" i="59"/>
  <c r="H61" i="59"/>
  <c r="K60" i="59"/>
  <c r="I60" i="59"/>
  <c r="H60" i="59"/>
  <c r="K59" i="59"/>
  <c r="I59" i="59"/>
  <c r="H59" i="59"/>
  <c r="K58" i="59"/>
  <c r="I58" i="59"/>
  <c r="H58" i="59"/>
  <c r="K57" i="59"/>
  <c r="I57" i="59"/>
  <c r="H57" i="59"/>
  <c r="K56" i="59"/>
  <c r="I56" i="59"/>
  <c r="H56" i="59"/>
  <c r="K55" i="59"/>
  <c r="I55" i="59"/>
  <c r="H55" i="59"/>
  <c r="K54" i="59"/>
  <c r="I54" i="59"/>
  <c r="H54" i="59"/>
  <c r="K53" i="59"/>
  <c r="I53" i="59"/>
  <c r="H53" i="59"/>
  <c r="K52" i="59"/>
  <c r="I52" i="59"/>
  <c r="H52" i="59"/>
  <c r="K51" i="59"/>
  <c r="I51" i="59"/>
  <c r="H51" i="59"/>
  <c r="K50" i="59"/>
  <c r="I50" i="59"/>
  <c r="H50" i="59"/>
  <c r="K49" i="59"/>
  <c r="I49" i="59"/>
  <c r="H49" i="59"/>
  <c r="K48" i="59"/>
  <c r="I48" i="59"/>
  <c r="H48" i="59"/>
  <c r="K47" i="59"/>
  <c r="I47" i="59"/>
  <c r="H47" i="59"/>
  <c r="K46" i="59"/>
  <c r="I46" i="59"/>
  <c r="H46" i="59"/>
  <c r="K45" i="59"/>
  <c r="I45" i="59"/>
  <c r="H45" i="59"/>
  <c r="K44" i="59"/>
  <c r="I44" i="59"/>
  <c r="H44" i="59"/>
  <c r="K43" i="59"/>
  <c r="I43" i="59"/>
  <c r="H43" i="59"/>
  <c r="K42" i="59"/>
  <c r="I42" i="59"/>
  <c r="H42" i="59"/>
  <c r="K41" i="59"/>
  <c r="I41" i="59"/>
  <c r="H41" i="59"/>
  <c r="K40" i="59"/>
  <c r="I40" i="59"/>
  <c r="H40" i="59"/>
  <c r="K39" i="59"/>
  <c r="I39" i="59"/>
  <c r="H39" i="59"/>
  <c r="K38" i="59"/>
  <c r="I38" i="59"/>
  <c r="H38" i="59"/>
  <c r="K37" i="59"/>
  <c r="I37" i="59"/>
  <c r="H37" i="59"/>
  <c r="K36" i="59"/>
  <c r="I36" i="59"/>
  <c r="H36" i="59"/>
  <c r="K35" i="59"/>
  <c r="I35" i="59"/>
  <c r="H35" i="59"/>
  <c r="K34" i="59"/>
  <c r="I34" i="59"/>
  <c r="H34" i="59"/>
  <c r="K33" i="59"/>
  <c r="I33" i="59"/>
  <c r="H33" i="59"/>
  <c r="K32" i="59"/>
  <c r="I32" i="59"/>
  <c r="H32" i="59"/>
  <c r="K31" i="59"/>
  <c r="I31" i="59"/>
  <c r="H31" i="59"/>
  <c r="K30" i="59"/>
  <c r="I30" i="59"/>
  <c r="H30" i="59"/>
  <c r="K29" i="59"/>
  <c r="I29" i="59"/>
  <c r="H29" i="59"/>
  <c r="K28" i="59"/>
  <c r="I28" i="59"/>
  <c r="H28" i="59"/>
  <c r="K27" i="59"/>
  <c r="I27" i="59"/>
  <c r="H27" i="59"/>
  <c r="K26" i="59"/>
  <c r="I26" i="59"/>
  <c r="H26" i="59"/>
  <c r="K25" i="59"/>
  <c r="I25" i="59"/>
  <c r="H25" i="59"/>
  <c r="K24" i="59"/>
  <c r="I24" i="59"/>
  <c r="H24" i="59"/>
  <c r="K23" i="59"/>
  <c r="I23" i="59"/>
  <c r="H23" i="59"/>
  <c r="K22" i="59"/>
  <c r="I22" i="59"/>
  <c r="H22" i="59"/>
  <c r="K21" i="59"/>
  <c r="I21" i="59"/>
  <c r="H21" i="59"/>
  <c r="K20" i="59"/>
  <c r="I20" i="59"/>
  <c r="H20" i="59"/>
  <c r="K19" i="59"/>
  <c r="I19" i="59"/>
  <c r="H19" i="59"/>
  <c r="K18" i="59"/>
  <c r="I18" i="59"/>
  <c r="H18" i="59"/>
  <c r="K17" i="59"/>
  <c r="I17" i="59"/>
  <c r="H17" i="59"/>
  <c r="K16" i="59"/>
  <c r="I16" i="59"/>
  <c r="H16" i="59"/>
  <c r="K15" i="59"/>
  <c r="I15" i="59"/>
  <c r="H15" i="59"/>
  <c r="K14" i="59"/>
  <c r="I14" i="59"/>
  <c r="H14" i="59"/>
  <c r="K13" i="59"/>
  <c r="I13" i="59"/>
  <c r="H13" i="59"/>
  <c r="K12" i="59"/>
  <c r="I12" i="59"/>
  <c r="H12" i="59"/>
  <c r="K11" i="59"/>
  <c r="I11" i="59"/>
  <c r="H11" i="59"/>
  <c r="K10" i="59"/>
  <c r="I10" i="59"/>
  <c r="H10" i="59"/>
  <c r="K9" i="59"/>
  <c r="I9" i="59"/>
  <c r="H9" i="59"/>
  <c r="K8" i="59"/>
  <c r="I8" i="59"/>
  <c r="H8" i="59"/>
  <c r="K7" i="59"/>
  <c r="I7" i="59"/>
  <c r="H7" i="59"/>
  <c r="K6" i="59"/>
  <c r="I6" i="59"/>
  <c r="H6" i="59"/>
  <c r="K5" i="59"/>
  <c r="I5" i="59"/>
  <c r="H5" i="59"/>
  <c r="K4" i="59"/>
  <c r="I4" i="59"/>
  <c r="H4" i="59"/>
  <c r="K3" i="59"/>
  <c r="I3" i="59"/>
  <c r="H3" i="59"/>
  <c r="J1" i="59"/>
  <c r="C63" i="1" s="1"/>
  <c r="M376" i="59" l="1"/>
  <c r="M568" i="59"/>
  <c r="M696" i="59"/>
  <c r="M347" i="59"/>
  <c r="L607" i="59"/>
  <c r="L223" i="59"/>
  <c r="L511" i="59"/>
  <c r="L196" i="59"/>
  <c r="L452" i="59"/>
  <c r="M368" i="59"/>
  <c r="L485" i="59"/>
  <c r="M694" i="59"/>
  <c r="L164" i="59"/>
  <c r="L637" i="59"/>
  <c r="L701" i="59"/>
  <c r="L78" i="59"/>
  <c r="M47" i="59"/>
  <c r="M90" i="59"/>
  <c r="L531" i="59"/>
  <c r="L670" i="59"/>
  <c r="L59" i="59"/>
  <c r="M608" i="59"/>
  <c r="L4" i="59"/>
  <c r="M14" i="59"/>
  <c r="M430" i="59"/>
  <c r="M462" i="59"/>
  <c r="L558" i="59"/>
  <c r="L122" i="59"/>
  <c r="M143" i="59"/>
  <c r="L506" i="59"/>
  <c r="M141" i="59"/>
  <c r="L496" i="59"/>
  <c r="L528" i="59"/>
  <c r="M464" i="59"/>
  <c r="M528" i="59"/>
  <c r="M507" i="59"/>
  <c r="M109" i="59"/>
  <c r="M233" i="59"/>
  <c r="M717" i="59"/>
  <c r="M205" i="59"/>
  <c r="L570" i="59"/>
  <c r="L314" i="59"/>
  <c r="L410" i="59"/>
  <c r="L442" i="59"/>
  <c r="L656" i="59"/>
  <c r="M667" i="59"/>
  <c r="M252" i="59"/>
  <c r="M242" i="59"/>
  <c r="L606" i="59"/>
  <c r="M619" i="59"/>
  <c r="M322" i="59"/>
  <c r="L301" i="59"/>
  <c r="L612" i="59"/>
  <c r="L644" i="59"/>
  <c r="M708" i="59"/>
  <c r="M187" i="59"/>
  <c r="M476" i="59"/>
  <c r="M572" i="59"/>
  <c r="M381" i="59"/>
  <c r="M445" i="59"/>
  <c r="M573" i="59"/>
  <c r="M605" i="59"/>
  <c r="M637" i="59"/>
  <c r="M382" i="59"/>
  <c r="M446" i="59"/>
  <c r="M478" i="59"/>
  <c r="M510" i="59"/>
  <c r="L564" i="59"/>
  <c r="M26" i="59"/>
  <c r="L426" i="59"/>
  <c r="L139" i="59"/>
  <c r="M469" i="59"/>
  <c r="M629" i="59"/>
  <c r="M672" i="59"/>
  <c r="L86" i="59"/>
  <c r="L736" i="59"/>
  <c r="M289" i="59"/>
  <c r="M737" i="59"/>
  <c r="L206" i="59"/>
  <c r="L548" i="59"/>
  <c r="M365" i="59"/>
  <c r="L719" i="59"/>
  <c r="M559" i="59"/>
  <c r="M474" i="59"/>
  <c r="M592" i="59"/>
  <c r="L709" i="59"/>
  <c r="M326" i="59"/>
  <c r="M358" i="59"/>
  <c r="M337" i="59"/>
  <c r="L573" i="59"/>
  <c r="M349" i="59"/>
  <c r="L84" i="59"/>
  <c r="L116" i="59"/>
  <c r="M350" i="59"/>
  <c r="L350" i="59"/>
  <c r="L159" i="59"/>
  <c r="L191" i="59"/>
  <c r="L458" i="59"/>
  <c r="L319" i="59"/>
  <c r="M253" i="59"/>
  <c r="L118" i="59"/>
  <c r="L331" i="59"/>
  <c r="M683" i="59"/>
  <c r="M481" i="59"/>
  <c r="L737" i="59"/>
  <c r="L333" i="59"/>
  <c r="M386" i="59"/>
  <c r="L717" i="59"/>
  <c r="M738" i="59"/>
  <c r="M259" i="59"/>
  <c r="L280" i="59"/>
  <c r="M100" i="59"/>
  <c r="M238" i="59"/>
  <c r="M270" i="59"/>
  <c r="L429" i="59"/>
  <c r="M557" i="59"/>
  <c r="L47" i="59"/>
  <c r="L303" i="59"/>
  <c r="M504" i="59"/>
  <c r="L144" i="59"/>
  <c r="L207" i="59"/>
  <c r="L229" i="59"/>
  <c r="L356" i="59"/>
  <c r="L377" i="59"/>
  <c r="M398" i="59"/>
  <c r="L473" i="59"/>
  <c r="L665" i="59"/>
  <c r="M69" i="59"/>
  <c r="M473" i="59"/>
  <c r="M99" i="59"/>
  <c r="L346" i="59"/>
  <c r="M676" i="59"/>
  <c r="M6" i="59"/>
  <c r="M336" i="59"/>
  <c r="L367" i="59"/>
  <c r="L463" i="59"/>
  <c r="L655" i="59"/>
  <c r="L677" i="59"/>
  <c r="M485" i="59"/>
  <c r="L634" i="59"/>
  <c r="L571" i="59"/>
  <c r="M305" i="59"/>
  <c r="L486" i="59"/>
  <c r="M699" i="59"/>
  <c r="M709" i="59"/>
  <c r="L379" i="59"/>
  <c r="M518" i="59"/>
  <c r="M550" i="59"/>
  <c r="M614" i="59"/>
  <c r="M46" i="59"/>
  <c r="M599" i="59"/>
  <c r="M285" i="59"/>
  <c r="M625" i="59"/>
  <c r="M657" i="59"/>
  <c r="M110" i="59"/>
  <c r="M27" i="59"/>
  <c r="M721" i="59"/>
  <c r="L94" i="59"/>
  <c r="M84" i="59"/>
  <c r="L222" i="59"/>
  <c r="L243" i="59"/>
  <c r="M254" i="59"/>
  <c r="M477" i="59"/>
  <c r="L488" i="59"/>
  <c r="L562" i="59"/>
  <c r="L680" i="59"/>
  <c r="M211" i="59"/>
  <c r="L446" i="59"/>
  <c r="M61" i="59"/>
  <c r="L254" i="59"/>
  <c r="M74" i="59"/>
  <c r="M170" i="59"/>
  <c r="L266" i="59"/>
  <c r="M276" i="59"/>
  <c r="L298" i="59"/>
  <c r="M371" i="59"/>
  <c r="M499" i="59"/>
  <c r="M702" i="59"/>
  <c r="L542" i="59"/>
  <c r="M78" i="59"/>
  <c r="M393" i="59"/>
  <c r="M457" i="59"/>
  <c r="M11" i="59"/>
  <c r="L171" i="59"/>
  <c r="M372" i="59"/>
  <c r="M404" i="59"/>
  <c r="M660" i="59"/>
  <c r="M713" i="59"/>
  <c r="M37" i="59"/>
  <c r="L235" i="59"/>
  <c r="L246" i="59"/>
  <c r="L383" i="59"/>
  <c r="L703" i="59"/>
  <c r="M131" i="59"/>
  <c r="M235" i="59"/>
  <c r="M299" i="59"/>
  <c r="L490" i="59"/>
  <c r="L158" i="59"/>
  <c r="L45" i="59"/>
  <c r="M119" i="59"/>
  <c r="M130" i="59"/>
  <c r="L205" i="59"/>
  <c r="M363" i="59"/>
  <c r="M448" i="59"/>
  <c r="L480" i="59"/>
  <c r="M544" i="59"/>
  <c r="L88" i="59"/>
  <c r="L459" i="59"/>
  <c r="L587" i="59"/>
  <c r="M247" i="59"/>
  <c r="M417" i="59"/>
  <c r="L286" i="59"/>
  <c r="L517" i="59"/>
  <c r="L559" i="59"/>
  <c r="M580" i="59"/>
  <c r="M654" i="59"/>
  <c r="L107" i="59"/>
  <c r="L527" i="59"/>
  <c r="M129" i="59"/>
  <c r="M13" i="59"/>
  <c r="M45" i="59"/>
  <c r="M56" i="59"/>
  <c r="L66" i="59"/>
  <c r="L161" i="59"/>
  <c r="M182" i="59"/>
  <c r="L214" i="59"/>
  <c r="L255" i="59"/>
  <c r="M286" i="59"/>
  <c r="L413" i="59"/>
  <c r="M486" i="59"/>
  <c r="M549" i="59"/>
  <c r="L339" i="59"/>
  <c r="L392" i="59"/>
  <c r="L424" i="59"/>
  <c r="L445" i="59"/>
  <c r="L550" i="59"/>
  <c r="L697" i="59"/>
  <c r="M77" i="59"/>
  <c r="M162" i="59"/>
  <c r="M697" i="59"/>
  <c r="M653" i="59"/>
  <c r="M454" i="59"/>
  <c r="L68" i="59"/>
  <c r="M88" i="59"/>
  <c r="M120" i="59"/>
  <c r="M267" i="59"/>
  <c r="M340" i="59"/>
  <c r="L351" i="59"/>
  <c r="L456" i="59"/>
  <c r="M508" i="59"/>
  <c r="M540" i="59"/>
  <c r="M613" i="59"/>
  <c r="L645" i="59"/>
  <c r="L729" i="59"/>
  <c r="L5" i="59"/>
  <c r="L89" i="59"/>
  <c r="M226" i="59"/>
  <c r="M330" i="59"/>
  <c r="L362" i="59"/>
  <c r="M414" i="59"/>
  <c r="M603" i="59"/>
  <c r="L646" i="59"/>
  <c r="M5" i="59"/>
  <c r="M15" i="59"/>
  <c r="M68" i="59"/>
  <c r="M467" i="59"/>
  <c r="M541" i="59"/>
  <c r="L603" i="59"/>
  <c r="M75" i="59"/>
  <c r="M48" i="59"/>
  <c r="M79" i="59"/>
  <c r="L101" i="59"/>
  <c r="L111" i="59"/>
  <c r="L321" i="59"/>
  <c r="M352" i="59"/>
  <c r="M373" i="59"/>
  <c r="L447" i="59"/>
  <c r="M489" i="59"/>
  <c r="M636" i="59"/>
  <c r="L269" i="59"/>
  <c r="L668" i="59"/>
  <c r="M643" i="59"/>
  <c r="M144" i="59"/>
  <c r="L155" i="59"/>
  <c r="M269" i="59"/>
  <c r="M384" i="59"/>
  <c r="L416" i="59"/>
  <c r="M689" i="59"/>
  <c r="M202" i="59"/>
  <c r="L290" i="59"/>
  <c r="L353" i="59"/>
  <c r="L427" i="59"/>
  <c r="M16" i="59"/>
  <c r="M343" i="59"/>
  <c r="M406" i="59"/>
  <c r="M553" i="59"/>
  <c r="M574" i="59"/>
  <c r="M595" i="59"/>
  <c r="M648" i="59"/>
  <c r="M516" i="59"/>
  <c r="L690" i="59"/>
  <c r="L234" i="59"/>
  <c r="L18" i="59"/>
  <c r="M50" i="59"/>
  <c r="M81" i="59"/>
  <c r="L187" i="59"/>
  <c r="M239" i="59"/>
  <c r="L313" i="59"/>
  <c r="M333" i="59"/>
  <c r="M354" i="59"/>
  <c r="M449" i="59"/>
  <c r="L502" i="59"/>
  <c r="M533" i="59"/>
  <c r="M638" i="59"/>
  <c r="L712" i="59"/>
  <c r="L722" i="59"/>
  <c r="M38" i="59"/>
  <c r="M313" i="59"/>
  <c r="L344" i="59"/>
  <c r="L512" i="59"/>
  <c r="L554" i="59"/>
  <c r="L575" i="59"/>
  <c r="M695" i="59"/>
  <c r="M150" i="59"/>
  <c r="M134" i="59"/>
  <c r="L61" i="59"/>
  <c r="M418" i="59"/>
  <c r="L82" i="59"/>
  <c r="M167" i="59"/>
  <c r="M230" i="59"/>
  <c r="M261" i="59"/>
  <c r="M292" i="59"/>
  <c r="M397" i="59"/>
  <c r="L639" i="59"/>
  <c r="M30" i="59"/>
  <c r="M209" i="59"/>
  <c r="L251" i="59"/>
  <c r="M282" i="59"/>
  <c r="L408" i="59"/>
  <c r="M555" i="59"/>
  <c r="M587" i="59"/>
  <c r="L618" i="59"/>
  <c r="M650" i="59"/>
  <c r="M681" i="59"/>
  <c r="M422" i="59"/>
  <c r="M380" i="59"/>
  <c r="L735" i="59"/>
  <c r="M20" i="59"/>
  <c r="M126" i="59"/>
  <c r="M241" i="59"/>
  <c r="L293" i="59"/>
  <c r="L388" i="59"/>
  <c r="L441" i="59"/>
  <c r="M472" i="59"/>
  <c r="M724" i="59"/>
  <c r="L706" i="59"/>
  <c r="M17" i="59"/>
  <c r="M275" i="59"/>
  <c r="M102" i="59"/>
  <c r="L11" i="59"/>
  <c r="M42" i="59"/>
  <c r="M221" i="59"/>
  <c r="L253" i="59"/>
  <c r="M420" i="59"/>
  <c r="M525" i="59"/>
  <c r="M567" i="59"/>
  <c r="L43" i="59"/>
  <c r="M190" i="59"/>
  <c r="M357" i="59"/>
  <c r="M378" i="59"/>
  <c r="L399" i="59"/>
  <c r="M155" i="59"/>
  <c r="L22" i="59"/>
  <c r="L537" i="59"/>
  <c r="M390" i="59"/>
  <c r="L54" i="59"/>
  <c r="M106" i="59"/>
  <c r="M138" i="59"/>
  <c r="L212" i="59"/>
  <c r="M389" i="59"/>
  <c r="M400" i="59"/>
  <c r="M421" i="59"/>
  <c r="M505" i="59"/>
  <c r="M715" i="59"/>
  <c r="M10" i="59"/>
  <c r="L48" i="59"/>
  <c r="M58" i="59"/>
  <c r="L138" i="59"/>
  <c r="M218" i="59"/>
  <c r="M257" i="59"/>
  <c r="M307" i="59"/>
  <c r="M385" i="59"/>
  <c r="M656" i="59"/>
  <c r="M29" i="59"/>
  <c r="L189" i="59"/>
  <c r="M208" i="59"/>
  <c r="M318" i="59"/>
  <c r="L415" i="59"/>
  <c r="M455" i="59"/>
  <c r="M586" i="59"/>
  <c r="L626" i="59"/>
  <c r="L20" i="59"/>
  <c r="M179" i="59"/>
  <c r="M199" i="59"/>
  <c r="M229" i="59"/>
  <c r="M248" i="59"/>
  <c r="L347" i="59"/>
  <c r="M366" i="59"/>
  <c r="M435" i="59"/>
  <c r="M475" i="59"/>
  <c r="M59" i="59"/>
  <c r="M89" i="59"/>
  <c r="M139" i="59"/>
  <c r="M219" i="59"/>
  <c r="L249" i="59"/>
  <c r="M278" i="59"/>
  <c r="M308" i="59"/>
  <c r="M377" i="59"/>
  <c r="L386" i="59"/>
  <c r="M395" i="59"/>
  <c r="L406" i="59"/>
  <c r="M496" i="59"/>
  <c r="M506" i="59"/>
  <c r="L536" i="59"/>
  <c r="L586" i="59"/>
  <c r="M606" i="59"/>
  <c r="M616" i="59"/>
  <c r="L738" i="59"/>
  <c r="L69" i="59"/>
  <c r="M677" i="59"/>
  <c r="L708" i="59"/>
  <c r="L728" i="59"/>
  <c r="L557" i="59"/>
  <c r="L30" i="59"/>
  <c r="L70" i="59"/>
  <c r="L80" i="59"/>
  <c r="L190" i="59"/>
  <c r="M220" i="59"/>
  <c r="M279" i="59"/>
  <c r="M309" i="59"/>
  <c r="L349" i="59"/>
  <c r="L368" i="59"/>
  <c r="L477" i="59"/>
  <c r="M577" i="59"/>
  <c r="L678" i="59"/>
  <c r="M729" i="59"/>
  <c r="L141" i="59"/>
  <c r="M70" i="59"/>
  <c r="M80" i="59"/>
  <c r="L110" i="59"/>
  <c r="M171" i="59"/>
  <c r="M181" i="59"/>
  <c r="M201" i="59"/>
  <c r="M240" i="59"/>
  <c r="M250" i="59"/>
  <c r="M280" i="59"/>
  <c r="L378" i="59"/>
  <c r="M437" i="59"/>
  <c r="L507" i="59"/>
  <c r="M517" i="59"/>
  <c r="L638" i="59"/>
  <c r="M678" i="59"/>
  <c r="L438" i="59"/>
  <c r="L518" i="59"/>
  <c r="M538" i="59"/>
  <c r="M578" i="59"/>
  <c r="L608" i="59"/>
  <c r="L669" i="59"/>
  <c r="M719" i="59"/>
  <c r="L740" i="59"/>
  <c r="M51" i="59"/>
  <c r="M91" i="59"/>
  <c r="M101" i="59"/>
  <c r="M111" i="59"/>
  <c r="M152" i="59"/>
  <c r="L270" i="59"/>
  <c r="L281" i="59"/>
  <c r="M301" i="59"/>
  <c r="M379" i="59"/>
  <c r="M558" i="59"/>
  <c r="L568" i="59"/>
  <c r="M649" i="59"/>
  <c r="M669" i="59"/>
  <c r="M730" i="59"/>
  <c r="L589" i="59"/>
  <c r="M142" i="59"/>
  <c r="M192" i="59"/>
  <c r="L202" i="59"/>
  <c r="M251" i="59"/>
  <c r="M291" i="59"/>
  <c r="M311" i="59"/>
  <c r="M331" i="59"/>
  <c r="L398" i="59"/>
  <c r="M408" i="59"/>
  <c r="L479" i="59"/>
  <c r="L539" i="59"/>
  <c r="M569" i="59"/>
  <c r="M589" i="59"/>
  <c r="M741" i="59"/>
  <c r="M670" i="59"/>
  <c r="M700" i="59"/>
  <c r="M43" i="59"/>
  <c r="M271" i="59"/>
  <c r="M312" i="59"/>
  <c r="L389" i="59"/>
  <c r="M399" i="59"/>
  <c r="M429" i="59"/>
  <c r="M439" i="59"/>
  <c r="M459" i="59"/>
  <c r="M509" i="59"/>
  <c r="M640" i="59"/>
  <c r="L19" i="59"/>
  <c r="M163" i="59"/>
  <c r="L302" i="59"/>
  <c r="L312" i="59"/>
  <c r="L420" i="59"/>
  <c r="M742" i="59"/>
  <c r="M262" i="59"/>
  <c r="M302" i="59"/>
  <c r="M361" i="59"/>
  <c r="L470" i="59"/>
  <c r="L520" i="59"/>
  <c r="M530" i="59"/>
  <c r="L540" i="59"/>
  <c r="M601" i="59"/>
  <c r="L651" i="59"/>
  <c r="M631" i="59"/>
  <c r="M651" i="59"/>
  <c r="M112" i="59"/>
  <c r="M123" i="59"/>
  <c r="M581" i="59"/>
  <c r="M611" i="59"/>
  <c r="M743" i="59"/>
  <c r="L33" i="59"/>
  <c r="L193" i="59"/>
  <c r="M283" i="59"/>
  <c r="L15" i="59"/>
  <c r="M25" i="59"/>
  <c r="M94" i="59"/>
  <c r="M194" i="59"/>
  <c r="M303" i="59"/>
  <c r="M323" i="59"/>
  <c r="L400" i="59"/>
  <c r="M441" i="59"/>
  <c r="M501" i="59"/>
  <c r="M531" i="59"/>
  <c r="M571" i="59"/>
  <c r="L591" i="59"/>
  <c r="M621" i="59"/>
  <c r="L702" i="59"/>
  <c r="L143" i="59"/>
  <c r="M93" i="59"/>
  <c r="L184" i="59"/>
  <c r="M293" i="59"/>
  <c r="L491" i="59"/>
  <c r="L238" i="59"/>
  <c r="L495" i="59"/>
  <c r="M24" i="59"/>
  <c r="L16" i="59"/>
  <c r="M145" i="59"/>
  <c r="M165" i="59"/>
  <c r="M175" i="59"/>
  <c r="L225" i="59"/>
  <c r="M284" i="59"/>
  <c r="M491" i="59"/>
  <c r="M521" i="59"/>
  <c r="M582" i="59"/>
  <c r="L633" i="59"/>
  <c r="M723" i="59"/>
  <c r="L203" i="59"/>
  <c r="L24" i="59"/>
  <c r="M174" i="59"/>
  <c r="L26" i="59"/>
  <c r="M125" i="59"/>
  <c r="L165" i="59"/>
  <c r="L175" i="59"/>
  <c r="L186" i="59"/>
  <c r="M195" i="59"/>
  <c r="M225" i="59"/>
  <c r="M244" i="59"/>
  <c r="L285" i="59"/>
  <c r="M294" i="59"/>
  <c r="M304" i="59"/>
  <c r="M353" i="59"/>
  <c r="L382" i="59"/>
  <c r="M411" i="59"/>
  <c r="L431" i="59"/>
  <c r="L461" i="59"/>
  <c r="M542" i="59"/>
  <c r="M633" i="59"/>
  <c r="M62" i="59"/>
  <c r="M115" i="59"/>
  <c r="M334" i="59"/>
  <c r="L345" i="59"/>
  <c r="L363" i="59"/>
  <c r="L374" i="59"/>
  <c r="M745" i="59"/>
  <c r="M193" i="59"/>
  <c r="M224" i="59"/>
  <c r="M146" i="59"/>
  <c r="M156" i="59"/>
  <c r="L56" i="59"/>
  <c r="L126" i="59"/>
  <c r="L147" i="59"/>
  <c r="M176" i="59"/>
  <c r="M196" i="59"/>
  <c r="M216" i="59"/>
  <c r="M295" i="59"/>
  <c r="M315" i="59"/>
  <c r="L325" i="59"/>
  <c r="M412" i="59"/>
  <c r="L432" i="59"/>
  <c r="M452" i="59"/>
  <c r="L462" i="59"/>
  <c r="L613" i="59"/>
  <c r="M664" i="59"/>
  <c r="L683" i="59"/>
  <c r="M704" i="59"/>
  <c r="M23" i="59"/>
  <c r="M243" i="59"/>
  <c r="L543" i="59"/>
  <c r="L14" i="59"/>
  <c r="M33" i="59"/>
  <c r="M203" i="59"/>
  <c r="L134" i="59"/>
  <c r="L510" i="59"/>
  <c r="L46" i="59"/>
  <c r="L27" i="59"/>
  <c r="L57" i="59"/>
  <c r="M86" i="59"/>
  <c r="M96" i="59"/>
  <c r="M157" i="59"/>
  <c r="M206" i="59"/>
  <c r="M335" i="59"/>
  <c r="M423" i="59"/>
  <c r="M443" i="59"/>
  <c r="M493" i="59"/>
  <c r="M523" i="59"/>
  <c r="M584" i="59"/>
  <c r="M604" i="59"/>
  <c r="M644" i="59"/>
  <c r="L705" i="59"/>
  <c r="M133" i="59"/>
  <c r="M57" i="59"/>
  <c r="L197" i="59"/>
  <c r="M217" i="59"/>
  <c r="M316" i="59"/>
  <c r="M403" i="59"/>
  <c r="M413" i="59"/>
  <c r="M453" i="59"/>
  <c r="M463" i="59"/>
  <c r="L584" i="59"/>
  <c r="L604" i="59"/>
  <c r="M705" i="59"/>
  <c r="M736" i="59"/>
  <c r="M173" i="59"/>
  <c r="M154" i="59"/>
  <c r="L93" i="59"/>
  <c r="M65" i="59"/>
  <c r="L28" i="59"/>
  <c r="L198" i="59"/>
  <c r="L228" i="59"/>
  <c r="L317" i="59"/>
  <c r="L605" i="59"/>
  <c r="M184" i="59"/>
  <c r="L430" i="59"/>
  <c r="L38" i="59"/>
  <c r="M18" i="59"/>
  <c r="M87" i="59"/>
  <c r="M97" i="59"/>
  <c r="M107" i="59"/>
  <c r="M148" i="59"/>
  <c r="M158" i="59"/>
  <c r="M198" i="59"/>
  <c r="M207" i="59"/>
  <c r="M237" i="59"/>
  <c r="L287" i="59"/>
  <c r="M317" i="59"/>
  <c r="M355" i="59"/>
  <c r="L365" i="59"/>
  <c r="M434" i="59"/>
  <c r="M444" i="59"/>
  <c r="L505" i="59"/>
  <c r="M514" i="59"/>
  <c r="M635" i="59"/>
  <c r="M655" i="59"/>
  <c r="M675" i="59"/>
  <c r="M726" i="59"/>
  <c r="M342" i="59"/>
  <c r="M691" i="59"/>
  <c r="M28" i="59"/>
  <c r="M122" i="59"/>
  <c r="M147" i="59"/>
  <c r="M164" i="59"/>
  <c r="M189" i="59"/>
  <c r="M231" i="59"/>
  <c r="L239" i="59"/>
  <c r="M273" i="59"/>
  <c r="M325" i="59"/>
  <c r="M351" i="59"/>
  <c r="M394" i="59"/>
  <c r="L411" i="59"/>
  <c r="M419" i="59"/>
  <c r="L453" i="59"/>
  <c r="M461" i="59"/>
  <c r="M522" i="59"/>
  <c r="M539" i="59"/>
  <c r="L574" i="59"/>
  <c r="M583" i="59"/>
  <c r="M682" i="59"/>
  <c r="L299" i="59"/>
  <c r="L444" i="59"/>
  <c r="L478" i="59"/>
  <c r="L700" i="59"/>
  <c r="M367" i="59"/>
  <c r="L394" i="59"/>
  <c r="L402" i="59"/>
  <c r="M436" i="59"/>
  <c r="M513" i="59"/>
  <c r="L522" i="59"/>
  <c r="M548" i="59"/>
  <c r="M566" i="59"/>
  <c r="M602" i="59"/>
  <c r="M610" i="59"/>
  <c r="L619" i="59"/>
  <c r="M628" i="59"/>
  <c r="M701" i="59"/>
  <c r="M710" i="59"/>
  <c r="L720" i="59"/>
  <c r="M739" i="59"/>
  <c r="M197" i="59"/>
  <c r="M427" i="59"/>
  <c r="M4" i="59"/>
  <c r="L13" i="59"/>
  <c r="L37" i="59"/>
  <c r="M54" i="59"/>
  <c r="L62" i="59"/>
  <c r="L79" i="59"/>
  <c r="M113" i="59"/>
  <c r="L148" i="59"/>
  <c r="L173" i="59"/>
  <c r="L182" i="59"/>
  <c r="M215" i="59"/>
  <c r="L240" i="59"/>
  <c r="M249" i="59"/>
  <c r="L257" i="59"/>
  <c r="M266" i="59"/>
  <c r="L283" i="59"/>
  <c r="L292" i="59"/>
  <c r="L334" i="59"/>
  <c r="L454" i="59"/>
  <c r="M471" i="59"/>
  <c r="M479" i="59"/>
  <c r="M488" i="59"/>
  <c r="L592" i="59"/>
  <c r="L602" i="59"/>
  <c r="M646" i="59"/>
  <c r="M665" i="59"/>
  <c r="M673" i="59"/>
  <c r="M692" i="59"/>
  <c r="M720" i="59"/>
  <c r="M547" i="59"/>
  <c r="L274" i="59"/>
  <c r="M740" i="59"/>
  <c r="M290" i="59"/>
  <c r="M222" i="59"/>
  <c r="M711" i="59"/>
  <c r="M36" i="59"/>
  <c r="L435" i="59"/>
  <c r="L29" i="59"/>
  <c r="M55" i="59"/>
  <c r="L106" i="59"/>
  <c r="M114" i="59"/>
  <c r="L123" i="59"/>
  <c r="L132" i="59"/>
  <c r="L157" i="59"/>
  <c r="L216" i="59"/>
  <c r="L310" i="59"/>
  <c r="L318" i="59"/>
  <c r="M344" i="59"/>
  <c r="M369" i="59"/>
  <c r="L395" i="59"/>
  <c r="L403" i="59"/>
  <c r="L412" i="59"/>
  <c r="L472" i="59"/>
  <c r="M497" i="59"/>
  <c r="L523" i="59"/>
  <c r="L541" i="59"/>
  <c r="L549" i="59"/>
  <c r="M593" i="59"/>
  <c r="M647" i="59"/>
  <c r="M674" i="59"/>
  <c r="M693" i="59"/>
  <c r="L248" i="59"/>
  <c r="L258" i="59"/>
  <c r="L731" i="59"/>
  <c r="M512" i="59"/>
  <c r="L654" i="59"/>
  <c r="M132" i="59"/>
  <c r="M149" i="59"/>
  <c r="L174" i="59"/>
  <c r="M183" i="59"/>
  <c r="L217" i="59"/>
  <c r="L250" i="59"/>
  <c r="M258" i="59"/>
  <c r="L267" i="59"/>
  <c r="L275" i="59"/>
  <c r="M310" i="59"/>
  <c r="M327" i="59"/>
  <c r="L335" i="59"/>
  <c r="M345" i="59"/>
  <c r="M362" i="59"/>
  <c r="M387" i="59"/>
  <c r="L421" i="59"/>
  <c r="M438" i="59"/>
  <c r="M480" i="59"/>
  <c r="M515" i="59"/>
  <c r="M532" i="59"/>
  <c r="M585" i="59"/>
  <c r="M612" i="59"/>
  <c r="M630" i="59"/>
  <c r="M666" i="59"/>
  <c r="M712" i="59"/>
  <c r="M731" i="59"/>
  <c r="M565" i="59"/>
  <c r="L6" i="59"/>
  <c r="L98" i="59"/>
  <c r="L150" i="59"/>
  <c r="L166" i="59"/>
  <c r="L208" i="59"/>
  <c r="L370" i="59"/>
  <c r="L498" i="59"/>
  <c r="L516" i="59"/>
  <c r="L576" i="59"/>
  <c r="L594" i="59"/>
  <c r="L741" i="59"/>
  <c r="M401" i="59"/>
  <c r="M19" i="59"/>
  <c r="M256" i="59"/>
  <c r="L672" i="59"/>
  <c r="M22" i="59"/>
  <c r="M64" i="59"/>
  <c r="L90" i="59"/>
  <c r="M98" i="59"/>
  <c r="L115" i="59"/>
  <c r="M124" i="59"/>
  <c r="M166" i="59"/>
  <c r="M234" i="59"/>
  <c r="L336" i="59"/>
  <c r="M370" i="59"/>
  <c r="M388" i="59"/>
  <c r="L464" i="59"/>
  <c r="M490" i="59"/>
  <c r="M498" i="59"/>
  <c r="L569" i="59"/>
  <c r="M576" i="59"/>
  <c r="L621" i="59"/>
  <c r="L648" i="59"/>
  <c r="L676" i="59"/>
  <c r="L685" i="59"/>
  <c r="L667" i="59"/>
  <c r="M685" i="59"/>
  <c r="M732" i="59"/>
  <c r="L664" i="59"/>
  <c r="L133" i="59"/>
  <c r="L242" i="59"/>
  <c r="L260" i="59"/>
  <c r="M346" i="59"/>
  <c r="M405" i="59"/>
  <c r="M456" i="59"/>
  <c r="M180" i="59"/>
  <c r="M53" i="59"/>
  <c r="M265" i="59"/>
  <c r="M359" i="59"/>
  <c r="M214" i="59"/>
  <c r="L385" i="59"/>
  <c r="M470" i="59"/>
  <c r="M645" i="59"/>
  <c r="L74" i="59"/>
  <c r="M82" i="59"/>
  <c r="L91" i="59"/>
  <c r="L100" i="59"/>
  <c r="L125" i="59"/>
  <c r="L142" i="59"/>
  <c r="M151" i="59"/>
  <c r="L185" i="59"/>
  <c r="L218" i="59"/>
  <c r="M260" i="59"/>
  <c r="M277" i="59"/>
  <c r="M320" i="59"/>
  <c r="M329" i="59"/>
  <c r="L371" i="59"/>
  <c r="L381" i="59"/>
  <c r="L397" i="59"/>
  <c r="L414" i="59"/>
  <c r="L440" i="59"/>
  <c r="L474" i="59"/>
  <c r="M482" i="59"/>
  <c r="L499" i="59"/>
  <c r="L508" i="59"/>
  <c r="L525" i="59"/>
  <c r="M534" i="59"/>
  <c r="M551" i="59"/>
  <c r="L560" i="59"/>
  <c r="L614" i="59"/>
  <c r="L622" i="59"/>
  <c r="L632" i="59"/>
  <c r="L658" i="59"/>
  <c r="L704" i="59"/>
  <c r="M733" i="59"/>
  <c r="M95" i="59"/>
  <c r="L109" i="59"/>
  <c r="L176" i="59"/>
  <c r="M185" i="59"/>
  <c r="L278" i="59"/>
  <c r="M440" i="59"/>
  <c r="L448" i="59"/>
  <c r="M465" i="59"/>
  <c r="L509" i="59"/>
  <c r="M560" i="59"/>
  <c r="M570" i="59"/>
  <c r="M596" i="59"/>
  <c r="M622" i="59"/>
  <c r="M632" i="59"/>
  <c r="L640" i="59"/>
  <c r="M668" i="59"/>
  <c r="M686" i="59"/>
  <c r="L696" i="59"/>
  <c r="M714" i="59"/>
  <c r="L282" i="59"/>
  <c r="M431" i="59"/>
  <c r="M483" i="59"/>
  <c r="M500" i="59"/>
  <c r="M535" i="59"/>
  <c r="M552" i="59"/>
  <c r="L650" i="59"/>
  <c r="M659" i="59"/>
  <c r="L734" i="59"/>
  <c r="M8" i="59"/>
  <c r="M32" i="59"/>
  <c r="L58" i="59"/>
  <c r="M66" i="59"/>
  <c r="L75" i="59"/>
  <c r="M83" i="59"/>
  <c r="M92" i="59"/>
  <c r="L152" i="59"/>
  <c r="L210" i="59"/>
  <c r="L219" i="59"/>
  <c r="M227" i="59"/>
  <c r="L244" i="59"/>
  <c r="L261" i="59"/>
  <c r="M321" i="59"/>
  <c r="L330" i="59"/>
  <c r="L338" i="59"/>
  <c r="M407" i="59"/>
  <c r="L466" i="59"/>
  <c r="L475" i="59"/>
  <c r="L484" i="59"/>
  <c r="L526" i="59"/>
  <c r="M597" i="59"/>
  <c r="L623" i="59"/>
  <c r="M641" i="59"/>
  <c r="L687" i="59"/>
  <c r="M734" i="59"/>
  <c r="L636" i="59"/>
  <c r="L8" i="59"/>
  <c r="L25" i="59"/>
  <c r="M49" i="59"/>
  <c r="M118" i="59"/>
  <c r="M160" i="59"/>
  <c r="M169" i="59"/>
  <c r="M186" i="59"/>
  <c r="M210" i="59"/>
  <c r="L304" i="59"/>
  <c r="M356" i="59"/>
  <c r="M424" i="59"/>
  <c r="M432" i="59"/>
  <c r="L449" i="59"/>
  <c r="M458" i="59"/>
  <c r="M466" i="59"/>
  <c r="M484" i="59"/>
  <c r="M526" i="59"/>
  <c r="M561" i="59"/>
  <c r="M579" i="59"/>
  <c r="M615" i="59"/>
  <c r="M623" i="59"/>
  <c r="M687" i="59"/>
  <c r="M706" i="59"/>
  <c r="L715" i="59"/>
  <c r="M725" i="59"/>
  <c r="M744" i="59"/>
  <c r="L153" i="59"/>
  <c r="L262" i="59"/>
  <c r="L580" i="59"/>
  <c r="L624" i="59"/>
  <c r="L688" i="59"/>
  <c r="M591" i="59"/>
  <c r="L42" i="59"/>
  <c r="M67" i="59"/>
  <c r="M153" i="59"/>
  <c r="M177" i="59"/>
  <c r="M228" i="59"/>
  <c r="M314" i="59"/>
  <c r="M339" i="59"/>
  <c r="M348" i="59"/>
  <c r="M442" i="59"/>
  <c r="M536" i="59"/>
  <c r="L544" i="59"/>
  <c r="M598" i="59"/>
  <c r="M624" i="59"/>
  <c r="M634" i="59"/>
  <c r="M642" i="59"/>
  <c r="M688" i="59"/>
  <c r="L77" i="59"/>
  <c r="M127" i="59"/>
  <c r="M161" i="59"/>
  <c r="L170" i="59"/>
  <c r="L211" i="59"/>
  <c r="L237" i="59"/>
  <c r="M245" i="59"/>
  <c r="M288" i="59"/>
  <c r="M297" i="59"/>
  <c r="L357" i="59"/>
  <c r="M374" i="59"/>
  <c r="M391" i="59"/>
  <c r="L409" i="59"/>
  <c r="M416" i="59"/>
  <c r="M425" i="59"/>
  <c r="M433" i="59"/>
  <c r="M450" i="59"/>
  <c r="L467" i="59"/>
  <c r="L476" i="59"/>
  <c r="L493" i="59"/>
  <c r="M502" i="59"/>
  <c r="M519" i="59"/>
  <c r="M527" i="59"/>
  <c r="M537" i="59"/>
  <c r="M554" i="59"/>
  <c r="L616" i="59"/>
  <c r="M661" i="59"/>
  <c r="M679" i="59"/>
  <c r="M698" i="59"/>
  <c r="M707" i="59"/>
  <c r="M495" i="59"/>
  <c r="M34" i="59"/>
  <c r="L178" i="59"/>
  <c r="M409" i="59"/>
  <c r="L530" i="59"/>
  <c r="M545" i="59"/>
  <c r="M563" i="59"/>
  <c r="L572" i="59"/>
  <c r="M727" i="59"/>
  <c r="M746" i="59"/>
  <c r="L10" i="59"/>
  <c r="L51" i="59"/>
  <c r="L120" i="59"/>
  <c r="M128" i="59"/>
  <c r="M137" i="59"/>
  <c r="L154" i="59"/>
  <c r="M212" i="59"/>
  <c r="L221" i="59"/>
  <c r="M246" i="59"/>
  <c r="M263" i="59"/>
  <c r="L271" i="59"/>
  <c r="M281" i="59"/>
  <c r="L289" i="59"/>
  <c r="M298" i="59"/>
  <c r="L315" i="59"/>
  <c r="L324" i="59"/>
  <c r="L366" i="59"/>
  <c r="M375" i="59"/>
  <c r="M392" i="59"/>
  <c r="L417" i="59"/>
  <c r="M426" i="59"/>
  <c r="L434" i="59"/>
  <c r="L443" i="59"/>
  <c r="M451" i="59"/>
  <c r="M468" i="59"/>
  <c r="M503" i="59"/>
  <c r="M520" i="59"/>
  <c r="L581" i="59"/>
  <c r="M617" i="59"/>
  <c r="L635" i="59"/>
  <c r="L653" i="59"/>
  <c r="M662" i="59"/>
  <c r="M680" i="59"/>
  <c r="L699" i="59"/>
  <c r="L307" i="59"/>
  <c r="M627" i="59"/>
  <c r="L52" i="59"/>
  <c r="L306" i="59"/>
  <c r="L494" i="59"/>
  <c r="L590" i="59"/>
  <c r="L600" i="59"/>
  <c r="M487" i="59"/>
  <c r="M35" i="59"/>
  <c r="M52" i="59"/>
  <c r="L121" i="59"/>
  <c r="L179" i="59"/>
  <c r="M188" i="59"/>
  <c r="L272" i="59"/>
  <c r="M324" i="59"/>
  <c r="M341" i="59"/>
  <c r="M410" i="59"/>
  <c r="M494" i="59"/>
  <c r="L538" i="59"/>
  <c r="M546" i="59"/>
  <c r="L555" i="59"/>
  <c r="M564" i="59"/>
  <c r="L582" i="59"/>
  <c r="M590" i="59"/>
  <c r="M600" i="59"/>
  <c r="M671" i="59"/>
  <c r="M747" i="59"/>
  <c r="M609" i="59"/>
  <c r="M3" i="59"/>
  <c r="L36" i="59"/>
  <c r="L112" i="59"/>
  <c r="M121" i="59"/>
  <c r="L180" i="59"/>
  <c r="M272" i="59"/>
  <c r="L342" i="59"/>
  <c r="L376" i="59"/>
  <c r="L504" i="59"/>
  <c r="M529" i="59"/>
  <c r="L601" i="59"/>
  <c r="M618" i="59"/>
  <c r="M663" i="59"/>
  <c r="L671" i="59"/>
  <c r="M690" i="59"/>
  <c r="M718" i="59"/>
  <c r="M728" i="59"/>
  <c r="L747" i="59"/>
  <c r="L50" i="59"/>
  <c r="L92" i="59"/>
  <c r="M200" i="59"/>
  <c r="L200" i="59"/>
  <c r="M575" i="59"/>
  <c r="M191" i="59"/>
  <c r="L34" i="59"/>
  <c r="M117" i="59"/>
  <c r="M76" i="59"/>
  <c r="L76" i="59"/>
  <c r="M268" i="59"/>
  <c r="L268" i="59"/>
  <c r="M319" i="59"/>
  <c r="M620" i="59"/>
  <c r="L620" i="59"/>
  <c r="M116" i="59"/>
  <c r="M328" i="59"/>
  <c r="L328" i="59"/>
  <c r="M396" i="59"/>
  <c r="L396" i="59"/>
  <c r="M159" i="59"/>
  <c r="L226" i="59"/>
  <c r="L294" i="59"/>
  <c r="M524" i="59"/>
  <c r="L524" i="59"/>
  <c r="M60" i="59"/>
  <c r="L60" i="59"/>
  <c r="M85" i="59"/>
  <c r="M168" i="59"/>
  <c r="L168" i="59"/>
  <c r="L354" i="59"/>
  <c r="M447" i="59"/>
  <c r="M594" i="59"/>
  <c r="M44" i="59"/>
  <c r="L44" i="59"/>
  <c r="L422" i="59"/>
  <c r="L102" i="59"/>
  <c r="M135" i="59"/>
  <c r="L135" i="59"/>
  <c r="M684" i="59"/>
  <c r="L684" i="59"/>
  <c r="M9" i="59"/>
  <c r="L9" i="59"/>
  <c r="M639" i="59"/>
  <c r="M703" i="59"/>
  <c r="M12" i="59"/>
  <c r="L12" i="59"/>
  <c r="M236" i="59"/>
  <c r="L236" i="59"/>
  <c r="M722" i="59"/>
  <c r="L127" i="59"/>
  <c r="M136" i="59"/>
  <c r="L136" i="59"/>
  <c r="L194" i="59"/>
  <c r="M287" i="59"/>
  <c r="M364" i="59"/>
  <c r="L364" i="59"/>
  <c r="M103" i="59"/>
  <c r="L103" i="59"/>
  <c r="M296" i="59"/>
  <c r="L296" i="59"/>
  <c r="M338" i="59"/>
  <c r="M543" i="59"/>
  <c r="M428" i="59"/>
  <c r="L428" i="59"/>
  <c r="L390" i="59"/>
  <c r="M415" i="59"/>
  <c r="M658" i="59"/>
  <c r="L322" i="59"/>
  <c r="M492" i="59"/>
  <c r="L492" i="59"/>
  <c r="M21" i="59"/>
  <c r="L21" i="59"/>
  <c r="L95" i="59"/>
  <c r="M104" i="59"/>
  <c r="L104" i="59"/>
  <c r="M178" i="59"/>
  <c r="L162" i="59"/>
  <c r="M204" i="59"/>
  <c r="L204" i="59"/>
  <c r="M588" i="59"/>
  <c r="L588" i="59"/>
  <c r="M71" i="59"/>
  <c r="L71" i="59"/>
  <c r="L129" i="59"/>
  <c r="M105" i="59"/>
  <c r="L105" i="59"/>
  <c r="M562" i="59"/>
  <c r="K1" i="59"/>
  <c r="D63" i="1" s="1"/>
  <c r="M63" i="59"/>
  <c r="L146" i="59"/>
  <c r="M255" i="59"/>
  <c r="M332" i="59"/>
  <c r="L332" i="59"/>
  <c r="M383" i="59"/>
  <c r="L63" i="59"/>
  <c r="M72" i="59"/>
  <c r="L72" i="59"/>
  <c r="M213" i="59"/>
  <c r="L230" i="59"/>
  <c r="M264" i="59"/>
  <c r="L264" i="59"/>
  <c r="M306" i="59"/>
  <c r="M39" i="59"/>
  <c r="L39" i="59"/>
  <c r="L97" i="59"/>
  <c r="L130" i="59"/>
  <c r="M172" i="59"/>
  <c r="L172" i="59"/>
  <c r="L358" i="59"/>
  <c r="M511" i="59"/>
  <c r="M607" i="59"/>
  <c r="M735" i="59"/>
  <c r="M716" i="59"/>
  <c r="L716" i="59"/>
  <c r="M7" i="59"/>
  <c r="L7" i="59"/>
  <c r="M31" i="59"/>
  <c r="M73" i="59"/>
  <c r="L114" i="59"/>
  <c r="M460" i="59"/>
  <c r="L460" i="59"/>
  <c r="M652" i="59"/>
  <c r="L652" i="59"/>
  <c r="L31" i="59"/>
  <c r="M40" i="59"/>
  <c r="L40" i="59"/>
  <c r="L65" i="59"/>
  <c r="M140" i="59"/>
  <c r="L140" i="59"/>
  <c r="M223" i="59"/>
  <c r="M626" i="59"/>
  <c r="M108" i="59"/>
  <c r="L108" i="59"/>
  <c r="M41" i="59"/>
  <c r="L41" i="59"/>
  <c r="M232" i="59"/>
  <c r="L232" i="59"/>
  <c r="M300" i="59"/>
  <c r="L300" i="59"/>
  <c r="M556" i="59"/>
  <c r="L556" i="59"/>
  <c r="M274" i="59"/>
  <c r="M360" i="59"/>
  <c r="L360" i="59"/>
  <c r="L124" i="59"/>
  <c r="L326" i="59"/>
  <c r="M402" i="59"/>
  <c r="L710" i="59"/>
  <c r="L742" i="59"/>
  <c r="L83" i="59"/>
  <c r="L563" i="59"/>
  <c r="L595" i="59"/>
  <c r="L627" i="59"/>
  <c r="L659" i="59"/>
  <c r="L691" i="59"/>
  <c r="L723" i="59"/>
  <c r="L32" i="59"/>
  <c r="L64" i="59"/>
  <c r="L96" i="59"/>
  <c r="L128" i="59"/>
  <c r="L160" i="59"/>
  <c r="L192" i="59"/>
  <c r="L224" i="59"/>
  <c r="L256" i="59"/>
  <c r="L288" i="59"/>
  <c r="L320" i="59"/>
  <c r="L352" i="59"/>
  <c r="L384" i="59"/>
  <c r="L666" i="59"/>
  <c r="L698" i="59"/>
  <c r="L730" i="59"/>
  <c r="L167" i="59"/>
  <c r="L199" i="59"/>
  <c r="L231" i="59"/>
  <c r="L263" i="59"/>
  <c r="L295" i="59"/>
  <c r="L327" i="59"/>
  <c r="L359" i="59"/>
  <c r="L391" i="59"/>
  <c r="L423" i="59"/>
  <c r="L455" i="59"/>
  <c r="L487" i="59"/>
  <c r="L519" i="59"/>
  <c r="L551" i="59"/>
  <c r="L583" i="59"/>
  <c r="L615" i="59"/>
  <c r="L647" i="59"/>
  <c r="L679" i="59"/>
  <c r="L711" i="59"/>
  <c r="L743" i="59"/>
  <c r="L276" i="59"/>
  <c r="L308" i="59"/>
  <c r="L340" i="59"/>
  <c r="L372" i="59"/>
  <c r="L404" i="59"/>
  <c r="L436" i="59"/>
  <c r="L468" i="59"/>
  <c r="L500" i="59"/>
  <c r="L532" i="59"/>
  <c r="L596" i="59"/>
  <c r="L628" i="59"/>
  <c r="L660" i="59"/>
  <c r="L692" i="59"/>
  <c r="L724" i="59"/>
  <c r="L481" i="59"/>
  <c r="L513" i="59"/>
  <c r="L545" i="59"/>
  <c r="L577" i="59"/>
  <c r="L609" i="59"/>
  <c r="L641" i="59"/>
  <c r="L673" i="59"/>
  <c r="L686" i="59"/>
  <c r="L718" i="59"/>
  <c r="L552" i="59"/>
  <c r="L744" i="59"/>
  <c r="L53" i="59"/>
  <c r="L85" i="59"/>
  <c r="L117" i="59"/>
  <c r="L149" i="59"/>
  <c r="L181" i="59"/>
  <c r="L213" i="59"/>
  <c r="L245" i="59"/>
  <c r="L277" i="59"/>
  <c r="L309" i="59"/>
  <c r="L341" i="59"/>
  <c r="L373" i="59"/>
  <c r="L405" i="59"/>
  <c r="L437" i="59"/>
  <c r="L469" i="59"/>
  <c r="L501" i="59"/>
  <c r="L533" i="59"/>
  <c r="L565" i="59"/>
  <c r="L597" i="59"/>
  <c r="L629" i="59"/>
  <c r="L661" i="59"/>
  <c r="L693" i="59"/>
  <c r="L725" i="59"/>
  <c r="L418" i="59"/>
  <c r="L450" i="59"/>
  <c r="L482" i="59"/>
  <c r="L514" i="59"/>
  <c r="L546" i="59"/>
  <c r="L578" i="59"/>
  <c r="L610" i="59"/>
  <c r="L642" i="59"/>
  <c r="L674" i="59"/>
  <c r="L156" i="59"/>
  <c r="L188" i="59"/>
  <c r="L220" i="59"/>
  <c r="L252" i="59"/>
  <c r="L284" i="59"/>
  <c r="L316" i="59"/>
  <c r="L348" i="59"/>
  <c r="L380" i="59"/>
  <c r="L732" i="59"/>
  <c r="L73" i="59"/>
  <c r="L137" i="59"/>
  <c r="L169" i="59"/>
  <c r="L201" i="59"/>
  <c r="L233" i="59"/>
  <c r="L265" i="59"/>
  <c r="L297" i="59"/>
  <c r="L329" i="59"/>
  <c r="L361" i="59"/>
  <c r="L393" i="59"/>
  <c r="L425" i="59"/>
  <c r="L457" i="59"/>
  <c r="L489" i="59"/>
  <c r="L521" i="59"/>
  <c r="L553" i="59"/>
  <c r="L585" i="59"/>
  <c r="L617" i="59"/>
  <c r="L649" i="59"/>
  <c r="L681" i="59"/>
  <c r="L713" i="59"/>
  <c r="L745" i="59"/>
  <c r="L534" i="59"/>
  <c r="L566" i="59"/>
  <c r="L598" i="59"/>
  <c r="L630" i="59"/>
  <c r="L662" i="59"/>
  <c r="L694" i="59"/>
  <c r="L726" i="59"/>
  <c r="L3" i="59"/>
  <c r="L35" i="59"/>
  <c r="L67" i="59"/>
  <c r="L99" i="59"/>
  <c r="L131" i="59"/>
  <c r="L163" i="59"/>
  <c r="L195" i="59"/>
  <c r="L227" i="59"/>
  <c r="L259" i="59"/>
  <c r="L291" i="59"/>
  <c r="L323" i="59"/>
  <c r="L355" i="59"/>
  <c r="L387" i="59"/>
  <c r="L419" i="59"/>
  <c r="L451" i="59"/>
  <c r="L483" i="59"/>
  <c r="L515" i="59"/>
  <c r="L547" i="59"/>
  <c r="L579" i="59"/>
  <c r="L611" i="59"/>
  <c r="L643" i="59"/>
  <c r="L675" i="59"/>
  <c r="L707" i="59"/>
  <c r="L739" i="59"/>
  <c r="L733" i="59"/>
  <c r="L682" i="59"/>
  <c r="L714" i="59"/>
  <c r="L746" i="59"/>
  <c r="L23" i="59"/>
  <c r="L55" i="59"/>
  <c r="L87" i="59"/>
  <c r="L119" i="59"/>
  <c r="L151" i="59"/>
  <c r="L183" i="59"/>
  <c r="L215" i="59"/>
  <c r="L247" i="59"/>
  <c r="L279" i="59"/>
  <c r="L311" i="59"/>
  <c r="L343" i="59"/>
  <c r="L375" i="59"/>
  <c r="L407" i="59"/>
  <c r="L439" i="59"/>
  <c r="L471" i="59"/>
  <c r="L503" i="59"/>
  <c r="L535" i="59"/>
  <c r="L567" i="59"/>
  <c r="L599" i="59"/>
  <c r="L631" i="59"/>
  <c r="L663" i="59"/>
  <c r="L695" i="59"/>
  <c r="L727" i="59"/>
  <c r="L17" i="59"/>
  <c r="L49" i="59"/>
  <c r="L81" i="59"/>
  <c r="L113" i="59"/>
  <c r="L145" i="59"/>
  <c r="L177" i="59"/>
  <c r="L209" i="59"/>
  <c r="L241" i="59"/>
  <c r="L273" i="59"/>
  <c r="L305" i="59"/>
  <c r="L337" i="59"/>
  <c r="L369" i="59"/>
  <c r="L401" i="59"/>
  <c r="L433" i="59"/>
  <c r="L465" i="59"/>
  <c r="L497" i="59"/>
  <c r="L529" i="59"/>
  <c r="L561" i="59"/>
  <c r="L593" i="59"/>
  <c r="L625" i="59"/>
  <c r="L657" i="59"/>
  <c r="L689" i="59"/>
  <c r="L721" i="59"/>
  <c r="L1" i="59" l="1"/>
  <c r="E63" i="1" s="1"/>
  <c r="M1" i="59"/>
  <c r="F63" i="1" s="1"/>
  <c r="K102" i="58"/>
  <c r="I102" i="58"/>
  <c r="H102" i="58"/>
  <c r="K101" i="58"/>
  <c r="I101" i="58"/>
  <c r="H101" i="58"/>
  <c r="K100" i="58"/>
  <c r="I100" i="58"/>
  <c r="H100" i="58"/>
  <c r="K99" i="58"/>
  <c r="I99" i="58"/>
  <c r="H99" i="58"/>
  <c r="K98" i="58"/>
  <c r="I98" i="58"/>
  <c r="H98" i="58"/>
  <c r="K97" i="58"/>
  <c r="I97" i="58"/>
  <c r="H97" i="58"/>
  <c r="K96" i="58"/>
  <c r="I96" i="58"/>
  <c r="H96" i="58"/>
  <c r="K95" i="58"/>
  <c r="I95" i="58"/>
  <c r="H95" i="58"/>
  <c r="K94" i="58"/>
  <c r="I94" i="58"/>
  <c r="H94" i="58"/>
  <c r="K93" i="58"/>
  <c r="I93" i="58"/>
  <c r="H93" i="58"/>
  <c r="K92" i="58"/>
  <c r="I92" i="58"/>
  <c r="H92" i="58"/>
  <c r="K91" i="58"/>
  <c r="I91" i="58"/>
  <c r="H91" i="58"/>
  <c r="K90" i="58"/>
  <c r="I90" i="58"/>
  <c r="H90" i="58"/>
  <c r="K89" i="58"/>
  <c r="I89" i="58"/>
  <c r="H89" i="58"/>
  <c r="K88" i="58"/>
  <c r="I88" i="58"/>
  <c r="H88" i="58"/>
  <c r="K87" i="58"/>
  <c r="I87" i="58"/>
  <c r="H87" i="58"/>
  <c r="K86" i="58"/>
  <c r="I86" i="58"/>
  <c r="H86" i="58"/>
  <c r="K85" i="58"/>
  <c r="I85" i="58"/>
  <c r="H85" i="58"/>
  <c r="K84" i="58"/>
  <c r="I84" i="58"/>
  <c r="H84" i="58"/>
  <c r="K83" i="58"/>
  <c r="I83" i="58"/>
  <c r="H83" i="58"/>
  <c r="K82" i="58"/>
  <c r="I82" i="58"/>
  <c r="H82" i="58"/>
  <c r="K81" i="58"/>
  <c r="I81" i="58"/>
  <c r="H81" i="58"/>
  <c r="K80" i="58"/>
  <c r="I80" i="58"/>
  <c r="H80" i="58"/>
  <c r="K79" i="58"/>
  <c r="I79" i="58"/>
  <c r="H79" i="58"/>
  <c r="K78" i="58"/>
  <c r="I78" i="58"/>
  <c r="H78" i="58"/>
  <c r="K77" i="58"/>
  <c r="I77" i="58"/>
  <c r="H77" i="58"/>
  <c r="K76" i="58"/>
  <c r="I76" i="58"/>
  <c r="H76" i="58"/>
  <c r="K75" i="58"/>
  <c r="I75" i="58"/>
  <c r="H75" i="58"/>
  <c r="K74" i="58"/>
  <c r="I74" i="58"/>
  <c r="H74" i="58"/>
  <c r="K73" i="58"/>
  <c r="I73" i="58"/>
  <c r="H73" i="58"/>
  <c r="K72" i="58"/>
  <c r="I72" i="58"/>
  <c r="H72" i="58"/>
  <c r="K71" i="58"/>
  <c r="I71" i="58"/>
  <c r="H71" i="58"/>
  <c r="K70" i="58"/>
  <c r="I70" i="58"/>
  <c r="H70" i="58"/>
  <c r="K69" i="58"/>
  <c r="I69" i="58"/>
  <c r="H69" i="58"/>
  <c r="K68" i="58"/>
  <c r="I68" i="58"/>
  <c r="H68" i="58"/>
  <c r="K67" i="58"/>
  <c r="I67" i="58"/>
  <c r="H67" i="58"/>
  <c r="K66" i="58"/>
  <c r="I66" i="58"/>
  <c r="H66" i="58"/>
  <c r="K65" i="58"/>
  <c r="I65" i="58"/>
  <c r="H65" i="58"/>
  <c r="K64" i="58"/>
  <c r="I64" i="58"/>
  <c r="H64" i="58"/>
  <c r="K63" i="58"/>
  <c r="I63" i="58"/>
  <c r="H63" i="58"/>
  <c r="K62" i="58"/>
  <c r="I62" i="58"/>
  <c r="H62" i="58"/>
  <c r="K61" i="58"/>
  <c r="I61" i="58"/>
  <c r="H61" i="58"/>
  <c r="K60" i="58"/>
  <c r="I60" i="58"/>
  <c r="H60" i="58"/>
  <c r="K59" i="58"/>
  <c r="I59" i="58"/>
  <c r="H59" i="58"/>
  <c r="K58" i="58"/>
  <c r="I58" i="58"/>
  <c r="H58" i="58"/>
  <c r="K57" i="58"/>
  <c r="I57" i="58"/>
  <c r="H57" i="58"/>
  <c r="K56" i="58"/>
  <c r="I56" i="58"/>
  <c r="H56" i="58"/>
  <c r="K55" i="58"/>
  <c r="I55" i="58"/>
  <c r="H55" i="58"/>
  <c r="K54" i="58"/>
  <c r="I54" i="58"/>
  <c r="H54" i="58"/>
  <c r="K53" i="58"/>
  <c r="I53" i="58"/>
  <c r="H53" i="58"/>
  <c r="K52" i="58"/>
  <c r="I52" i="58"/>
  <c r="H52" i="58"/>
  <c r="K51" i="58"/>
  <c r="I51" i="58"/>
  <c r="H51" i="58"/>
  <c r="K50" i="58"/>
  <c r="I50" i="58"/>
  <c r="H50" i="58"/>
  <c r="K49" i="58"/>
  <c r="I49" i="58"/>
  <c r="H49" i="58"/>
  <c r="K48" i="58"/>
  <c r="I48" i="58"/>
  <c r="H48" i="58"/>
  <c r="K47" i="58"/>
  <c r="I47" i="58"/>
  <c r="H47" i="58"/>
  <c r="K46" i="58"/>
  <c r="I46" i="58"/>
  <c r="H46" i="58"/>
  <c r="K45" i="58"/>
  <c r="I45" i="58"/>
  <c r="H45" i="58"/>
  <c r="K44" i="58"/>
  <c r="I44" i="58"/>
  <c r="H44" i="58"/>
  <c r="K43" i="58"/>
  <c r="I43" i="58"/>
  <c r="H43" i="58"/>
  <c r="K42" i="58"/>
  <c r="I42" i="58"/>
  <c r="H42" i="58"/>
  <c r="K41" i="58"/>
  <c r="I41" i="58"/>
  <c r="H41" i="58"/>
  <c r="K40" i="58"/>
  <c r="I40" i="58"/>
  <c r="H40" i="58"/>
  <c r="K39" i="58"/>
  <c r="I39" i="58"/>
  <c r="H39" i="58"/>
  <c r="K38" i="58"/>
  <c r="I38" i="58"/>
  <c r="H38" i="58"/>
  <c r="K37" i="58"/>
  <c r="I37" i="58"/>
  <c r="H37" i="58"/>
  <c r="K36" i="58"/>
  <c r="I36" i="58"/>
  <c r="H36" i="58"/>
  <c r="K35" i="58"/>
  <c r="I35" i="58"/>
  <c r="H35" i="58"/>
  <c r="K34" i="58"/>
  <c r="I34" i="58"/>
  <c r="H34" i="58"/>
  <c r="K33" i="58"/>
  <c r="I33" i="58"/>
  <c r="H33" i="58"/>
  <c r="K32" i="58"/>
  <c r="I32" i="58"/>
  <c r="H32" i="58"/>
  <c r="K31" i="58"/>
  <c r="I31" i="58"/>
  <c r="H31" i="58"/>
  <c r="K30" i="58"/>
  <c r="I30" i="58"/>
  <c r="H30" i="58"/>
  <c r="K29" i="58"/>
  <c r="I29" i="58"/>
  <c r="H29" i="58"/>
  <c r="K28" i="58"/>
  <c r="I28" i="58"/>
  <c r="H28" i="58"/>
  <c r="K27" i="58"/>
  <c r="I27" i="58"/>
  <c r="H27" i="58"/>
  <c r="K26" i="58"/>
  <c r="I26" i="58"/>
  <c r="H26" i="58"/>
  <c r="K25" i="58"/>
  <c r="I25" i="58"/>
  <c r="H25" i="58"/>
  <c r="K24" i="58"/>
  <c r="I24" i="58"/>
  <c r="H24" i="58"/>
  <c r="K23" i="58"/>
  <c r="I23" i="58"/>
  <c r="H23" i="58"/>
  <c r="K22" i="58"/>
  <c r="I22" i="58"/>
  <c r="H22" i="58"/>
  <c r="K21" i="58"/>
  <c r="I21" i="58"/>
  <c r="H21" i="58"/>
  <c r="K20" i="58"/>
  <c r="I20" i="58"/>
  <c r="H20" i="58"/>
  <c r="K19" i="58"/>
  <c r="I19" i="58"/>
  <c r="H19" i="58"/>
  <c r="K18" i="58"/>
  <c r="I18" i="58"/>
  <c r="H18" i="58"/>
  <c r="K17" i="58"/>
  <c r="I17" i="58"/>
  <c r="H17" i="58"/>
  <c r="K16" i="58"/>
  <c r="I16" i="58"/>
  <c r="H16" i="58"/>
  <c r="K15" i="58"/>
  <c r="I15" i="58"/>
  <c r="H15" i="58"/>
  <c r="K14" i="58"/>
  <c r="I14" i="58"/>
  <c r="H14" i="58"/>
  <c r="K13" i="58"/>
  <c r="I13" i="58"/>
  <c r="H13" i="58"/>
  <c r="K12" i="58"/>
  <c r="I12" i="58"/>
  <c r="H12" i="58"/>
  <c r="K11" i="58"/>
  <c r="I11" i="58"/>
  <c r="H11" i="58"/>
  <c r="K10" i="58"/>
  <c r="I10" i="58"/>
  <c r="H10" i="58"/>
  <c r="K9" i="58"/>
  <c r="I9" i="58"/>
  <c r="H9" i="58"/>
  <c r="K8" i="58"/>
  <c r="I8" i="58"/>
  <c r="H8" i="58"/>
  <c r="K7" i="58"/>
  <c r="I7" i="58"/>
  <c r="H7" i="58"/>
  <c r="K6" i="58"/>
  <c r="I6" i="58"/>
  <c r="H6" i="58"/>
  <c r="K5" i="58"/>
  <c r="I5" i="58"/>
  <c r="H5" i="58"/>
  <c r="K4" i="58"/>
  <c r="I4" i="58"/>
  <c r="H4" i="58"/>
  <c r="K3" i="58"/>
  <c r="I3" i="58"/>
  <c r="H3" i="58"/>
  <c r="J1" i="58"/>
  <c r="C50" i="1" s="1"/>
  <c r="M23" i="58" l="1"/>
  <c r="L3" i="58"/>
  <c r="L49" i="58"/>
  <c r="M17" i="58"/>
  <c r="M95" i="58"/>
  <c r="L46" i="58"/>
  <c r="L100" i="58"/>
  <c r="M33" i="58"/>
  <c r="L50" i="58"/>
  <c r="M68" i="58"/>
  <c r="L70" i="58"/>
  <c r="M82" i="58"/>
  <c r="M74" i="58"/>
  <c r="L87" i="58"/>
  <c r="M46" i="58"/>
  <c r="M79" i="58"/>
  <c r="M69" i="58"/>
  <c r="M39" i="58"/>
  <c r="L14" i="58"/>
  <c r="M67" i="58"/>
  <c r="L19" i="58"/>
  <c r="L5" i="58"/>
  <c r="L54" i="58"/>
  <c r="M5" i="58"/>
  <c r="M37" i="58"/>
  <c r="M51" i="58"/>
  <c r="M53" i="58"/>
  <c r="L59" i="58"/>
  <c r="M70" i="58"/>
  <c r="M71" i="58"/>
  <c r="M9" i="58"/>
  <c r="L83" i="58"/>
  <c r="M64" i="58"/>
  <c r="M85" i="58"/>
  <c r="M72" i="58"/>
  <c r="M96" i="58"/>
  <c r="M44" i="58"/>
  <c r="M65" i="58"/>
  <c r="M20" i="58"/>
  <c r="L32" i="58"/>
  <c r="M22" i="58"/>
  <c r="M66" i="58"/>
  <c r="M30" i="58"/>
  <c r="M52" i="58"/>
  <c r="M56" i="58"/>
  <c r="M78" i="58"/>
  <c r="M57" i="58"/>
  <c r="L47" i="58"/>
  <c r="M41" i="58"/>
  <c r="L25" i="58"/>
  <c r="M58" i="58"/>
  <c r="L79" i="58"/>
  <c r="L34" i="58"/>
  <c r="M6" i="58"/>
  <c r="L38" i="58"/>
  <c r="M14" i="58"/>
  <c r="M73" i="58"/>
  <c r="M62" i="58"/>
  <c r="M11" i="58"/>
  <c r="L4" i="58"/>
  <c r="M18" i="58"/>
  <c r="L29" i="58"/>
  <c r="M38" i="58"/>
  <c r="L48" i="58"/>
  <c r="M10" i="58"/>
  <c r="L30" i="58"/>
  <c r="M76" i="58"/>
  <c r="L95" i="58"/>
  <c r="L67" i="58"/>
  <c r="M86" i="58"/>
  <c r="L68" i="58"/>
  <c r="M77" i="58"/>
  <c r="M3" i="58"/>
  <c r="M40" i="58"/>
  <c r="M59" i="58"/>
  <c r="L77" i="58"/>
  <c r="M87" i="58"/>
  <c r="L96" i="58"/>
  <c r="M19" i="58"/>
  <c r="M50" i="58"/>
  <c r="M32" i="58"/>
  <c r="M60" i="58"/>
  <c r="L69" i="58"/>
  <c r="M88" i="58"/>
  <c r="M97" i="58"/>
  <c r="L24" i="58"/>
  <c r="L89" i="58"/>
  <c r="L98" i="58"/>
  <c r="M47" i="58"/>
  <c r="M21" i="58"/>
  <c r="M15" i="58"/>
  <c r="M89" i="58"/>
  <c r="M98" i="58"/>
  <c r="L66" i="58"/>
  <c r="M12" i="58"/>
  <c r="M24" i="58"/>
  <c r="L15" i="58"/>
  <c r="M43" i="58"/>
  <c r="M49" i="58"/>
  <c r="L6" i="58"/>
  <c r="M25" i="58"/>
  <c r="M34" i="58"/>
  <c r="L62" i="58"/>
  <c r="M80" i="58"/>
  <c r="M90" i="58"/>
  <c r="M99" i="58"/>
  <c r="M94" i="58"/>
  <c r="M42" i="58"/>
  <c r="L16" i="58"/>
  <c r="M75" i="58"/>
  <c r="L23" i="58"/>
  <c r="M26" i="58"/>
  <c r="M35" i="58"/>
  <c r="M63" i="58"/>
  <c r="M81" i="58"/>
  <c r="M91" i="58"/>
  <c r="M100" i="58"/>
  <c r="M4" i="58"/>
  <c r="L61" i="58"/>
  <c r="K1" i="58"/>
  <c r="D50" i="1" s="1"/>
  <c r="L17" i="58"/>
  <c r="L36" i="58"/>
  <c r="L45" i="58"/>
  <c r="M54" i="58"/>
  <c r="L91" i="58"/>
  <c r="M31" i="58"/>
  <c r="L51" i="58"/>
  <c r="L57" i="58"/>
  <c r="L78" i="58"/>
  <c r="M27" i="58"/>
  <c r="M101" i="58"/>
  <c r="L94" i="58"/>
  <c r="L33" i="58"/>
  <c r="M36" i="58"/>
  <c r="M8" i="58"/>
  <c r="L27" i="58"/>
  <c r="M55" i="58"/>
  <c r="L64" i="58"/>
  <c r="M92" i="58"/>
  <c r="M84" i="58"/>
  <c r="L55" i="58"/>
  <c r="L13" i="58"/>
  <c r="L18" i="58"/>
  <c r="L37" i="58"/>
  <c r="M102" i="58"/>
  <c r="L28" i="58"/>
  <c r="M83" i="58"/>
  <c r="M93" i="58"/>
  <c r="L102" i="58"/>
  <c r="L26" i="58"/>
  <c r="M45" i="58"/>
  <c r="L58" i="58"/>
  <c r="L90" i="58"/>
  <c r="L39" i="58"/>
  <c r="L71" i="58"/>
  <c r="L7" i="58"/>
  <c r="M7" i="58"/>
  <c r="L20" i="58"/>
  <c r="L52" i="58"/>
  <c r="L84" i="58"/>
  <c r="L65" i="58"/>
  <c r="L97" i="58"/>
  <c r="M13" i="58"/>
  <c r="L8" i="58"/>
  <c r="L40" i="58"/>
  <c r="L72" i="58"/>
  <c r="L21" i="58"/>
  <c r="L53" i="58"/>
  <c r="L85" i="58"/>
  <c r="L60" i="58"/>
  <c r="L92" i="58"/>
  <c r="L41" i="58"/>
  <c r="L73" i="58"/>
  <c r="L86" i="58"/>
  <c r="L99" i="58"/>
  <c r="L80" i="58"/>
  <c r="L93" i="58"/>
  <c r="L10" i="58"/>
  <c r="M29" i="58"/>
  <c r="L42" i="58"/>
  <c r="M61" i="58"/>
  <c r="L74" i="58"/>
  <c r="L35" i="58"/>
  <c r="L81" i="58"/>
  <c r="L22" i="58"/>
  <c r="M16" i="58"/>
  <c r="L11" i="58"/>
  <c r="L43" i="58"/>
  <c r="L75" i="58"/>
  <c r="L9" i="58"/>
  <c r="L56" i="58"/>
  <c r="L88" i="58"/>
  <c r="L101" i="58"/>
  <c r="M48" i="58"/>
  <c r="L82" i="58"/>
  <c r="L31" i="58"/>
  <c r="L63" i="58"/>
  <c r="M28" i="58"/>
  <c r="L12" i="58"/>
  <c r="L44" i="58"/>
  <c r="L76" i="58"/>
  <c r="L1" i="58" l="1"/>
  <c r="E50" i="1" s="1"/>
  <c r="M1" i="58"/>
  <c r="F50" i="1" s="1"/>
  <c r="K717" i="57" l="1"/>
  <c r="I717" i="57"/>
  <c r="H717" i="57"/>
  <c r="K716" i="57"/>
  <c r="I716" i="57"/>
  <c r="H716" i="57"/>
  <c r="K715" i="57"/>
  <c r="I715" i="57"/>
  <c r="H715" i="57"/>
  <c r="K714" i="57"/>
  <c r="I714" i="57"/>
  <c r="H714" i="57"/>
  <c r="K713" i="57"/>
  <c r="I713" i="57"/>
  <c r="H713" i="57"/>
  <c r="K712" i="57"/>
  <c r="I712" i="57"/>
  <c r="H712" i="57"/>
  <c r="K711" i="57"/>
  <c r="I711" i="57"/>
  <c r="H711" i="57"/>
  <c r="K710" i="57"/>
  <c r="I710" i="57"/>
  <c r="H710" i="57"/>
  <c r="K709" i="57"/>
  <c r="I709" i="57"/>
  <c r="H709" i="57"/>
  <c r="K708" i="57"/>
  <c r="I708" i="57"/>
  <c r="H708" i="57"/>
  <c r="K707" i="57"/>
  <c r="I707" i="57"/>
  <c r="M707" i="57" s="1"/>
  <c r="H707" i="57"/>
  <c r="K706" i="57"/>
  <c r="I706" i="57"/>
  <c r="H706" i="57"/>
  <c r="K705" i="57"/>
  <c r="I705" i="57"/>
  <c r="H705" i="57"/>
  <c r="K704" i="57"/>
  <c r="I704" i="57"/>
  <c r="H704" i="57"/>
  <c r="K703" i="57"/>
  <c r="I703" i="57"/>
  <c r="H703" i="57"/>
  <c r="K702" i="57"/>
  <c r="I702" i="57"/>
  <c r="H702" i="57"/>
  <c r="K701" i="57"/>
  <c r="I701" i="57"/>
  <c r="H701" i="57"/>
  <c r="K700" i="57"/>
  <c r="I700" i="57"/>
  <c r="H700" i="57"/>
  <c r="K699" i="57"/>
  <c r="I699" i="57"/>
  <c r="H699" i="57"/>
  <c r="K698" i="57"/>
  <c r="I698" i="57"/>
  <c r="H698" i="57"/>
  <c r="K697" i="57"/>
  <c r="I697" i="57"/>
  <c r="H697" i="57"/>
  <c r="K696" i="57"/>
  <c r="M696" i="57" s="1"/>
  <c r="I696" i="57"/>
  <c r="H696" i="57"/>
  <c r="K695" i="57"/>
  <c r="I695" i="57"/>
  <c r="H695" i="57"/>
  <c r="K694" i="57"/>
  <c r="I694" i="57"/>
  <c r="H694" i="57"/>
  <c r="K693" i="57"/>
  <c r="I693" i="57"/>
  <c r="H693" i="57"/>
  <c r="K692" i="57"/>
  <c r="I692" i="57"/>
  <c r="H692" i="57"/>
  <c r="K691" i="57"/>
  <c r="I691" i="57"/>
  <c r="H691" i="57"/>
  <c r="K690" i="57"/>
  <c r="I690" i="57"/>
  <c r="H690" i="57"/>
  <c r="K689" i="57"/>
  <c r="I689" i="57"/>
  <c r="H689" i="57"/>
  <c r="K688" i="57"/>
  <c r="I688" i="57"/>
  <c r="H688" i="57"/>
  <c r="K687" i="57"/>
  <c r="I687" i="57"/>
  <c r="H687" i="57"/>
  <c r="K686" i="57"/>
  <c r="I686" i="57"/>
  <c r="H686" i="57"/>
  <c r="K685" i="57"/>
  <c r="I685" i="57"/>
  <c r="H685" i="57"/>
  <c r="K684" i="57"/>
  <c r="I684" i="57"/>
  <c r="H684" i="57"/>
  <c r="K683" i="57"/>
  <c r="I683" i="57"/>
  <c r="H683" i="57"/>
  <c r="K682" i="57"/>
  <c r="I682" i="57"/>
  <c r="H682" i="57"/>
  <c r="K681" i="57"/>
  <c r="I681" i="57"/>
  <c r="H681" i="57"/>
  <c r="K680" i="57"/>
  <c r="I680" i="57"/>
  <c r="H680" i="57"/>
  <c r="K679" i="57"/>
  <c r="I679" i="57"/>
  <c r="H679" i="57"/>
  <c r="K678" i="57"/>
  <c r="I678" i="57"/>
  <c r="H678" i="57"/>
  <c r="K677" i="57"/>
  <c r="I677" i="57"/>
  <c r="H677" i="57"/>
  <c r="K676" i="57"/>
  <c r="I676" i="57"/>
  <c r="H676" i="57"/>
  <c r="K675" i="57"/>
  <c r="I675" i="57"/>
  <c r="H675" i="57"/>
  <c r="K674" i="57"/>
  <c r="I674" i="57"/>
  <c r="H674" i="57"/>
  <c r="K673" i="57"/>
  <c r="I673" i="57"/>
  <c r="H673" i="57"/>
  <c r="K672" i="57"/>
  <c r="I672" i="57"/>
  <c r="H672" i="57"/>
  <c r="K671" i="57"/>
  <c r="I671" i="57"/>
  <c r="H671" i="57"/>
  <c r="K670" i="57"/>
  <c r="I670" i="57"/>
  <c r="H670" i="57"/>
  <c r="K669" i="57"/>
  <c r="I669" i="57"/>
  <c r="H669" i="57"/>
  <c r="K668" i="57"/>
  <c r="I668" i="57"/>
  <c r="H668" i="57"/>
  <c r="K667" i="57"/>
  <c r="I667" i="57"/>
  <c r="H667" i="57"/>
  <c r="K666" i="57"/>
  <c r="I666" i="57"/>
  <c r="H666" i="57"/>
  <c r="K665" i="57"/>
  <c r="I665" i="57"/>
  <c r="H665" i="57"/>
  <c r="K664" i="57"/>
  <c r="I664" i="57"/>
  <c r="H664" i="57"/>
  <c r="K663" i="57"/>
  <c r="I663" i="57"/>
  <c r="H663" i="57"/>
  <c r="K662" i="57"/>
  <c r="I662" i="57"/>
  <c r="H662" i="57"/>
  <c r="K661" i="57"/>
  <c r="I661" i="57"/>
  <c r="H661" i="57"/>
  <c r="K660" i="57"/>
  <c r="I660" i="57"/>
  <c r="H660" i="57"/>
  <c r="K659" i="57"/>
  <c r="I659" i="57"/>
  <c r="H659" i="57"/>
  <c r="K658" i="57"/>
  <c r="I658" i="57"/>
  <c r="H658" i="57"/>
  <c r="K657" i="57"/>
  <c r="I657" i="57"/>
  <c r="H657" i="57"/>
  <c r="K656" i="57"/>
  <c r="I656" i="57"/>
  <c r="H656" i="57"/>
  <c r="K655" i="57"/>
  <c r="I655" i="57"/>
  <c r="H655" i="57"/>
  <c r="K654" i="57"/>
  <c r="I654" i="57"/>
  <c r="H654" i="57"/>
  <c r="K653" i="57"/>
  <c r="I653" i="57"/>
  <c r="H653" i="57"/>
  <c r="K652" i="57"/>
  <c r="I652" i="57"/>
  <c r="H652" i="57"/>
  <c r="K651" i="57"/>
  <c r="I651" i="57"/>
  <c r="H651" i="57"/>
  <c r="K650" i="57"/>
  <c r="I650" i="57"/>
  <c r="H650" i="57"/>
  <c r="K649" i="57"/>
  <c r="I649" i="57"/>
  <c r="H649" i="57"/>
  <c r="K648" i="57"/>
  <c r="I648" i="57"/>
  <c r="H648" i="57"/>
  <c r="K647" i="57"/>
  <c r="I647" i="57"/>
  <c r="H647" i="57"/>
  <c r="K646" i="57"/>
  <c r="I646" i="57"/>
  <c r="H646" i="57"/>
  <c r="K645" i="57"/>
  <c r="I645" i="57"/>
  <c r="H645" i="57"/>
  <c r="K644" i="57"/>
  <c r="I644" i="57"/>
  <c r="H644" i="57"/>
  <c r="K643" i="57"/>
  <c r="I643" i="57"/>
  <c r="H643" i="57"/>
  <c r="K642" i="57"/>
  <c r="I642" i="57"/>
  <c r="H642" i="57"/>
  <c r="K641" i="57"/>
  <c r="I641" i="57"/>
  <c r="H641" i="57"/>
  <c r="K640" i="57"/>
  <c r="I640" i="57"/>
  <c r="H640" i="57"/>
  <c r="K639" i="57"/>
  <c r="I639" i="57"/>
  <c r="H639" i="57"/>
  <c r="K638" i="57"/>
  <c r="I638" i="57"/>
  <c r="H638" i="57"/>
  <c r="K637" i="57"/>
  <c r="I637" i="57"/>
  <c r="H637" i="57"/>
  <c r="K636" i="57"/>
  <c r="I636" i="57"/>
  <c r="H636" i="57"/>
  <c r="K635" i="57"/>
  <c r="I635" i="57"/>
  <c r="H635" i="57"/>
  <c r="K634" i="57"/>
  <c r="I634" i="57"/>
  <c r="H634" i="57"/>
  <c r="K633" i="57"/>
  <c r="I633" i="57"/>
  <c r="H633" i="57"/>
  <c r="K632" i="57"/>
  <c r="I632" i="57"/>
  <c r="H632" i="57"/>
  <c r="K631" i="57"/>
  <c r="I631" i="57"/>
  <c r="H631" i="57"/>
  <c r="K630" i="57"/>
  <c r="I630" i="57"/>
  <c r="H630" i="57"/>
  <c r="K629" i="57"/>
  <c r="I629" i="57"/>
  <c r="H629" i="57"/>
  <c r="K628" i="57"/>
  <c r="I628" i="57"/>
  <c r="H628" i="57"/>
  <c r="K627" i="57"/>
  <c r="I627" i="57"/>
  <c r="H627" i="57"/>
  <c r="K626" i="57"/>
  <c r="I626" i="57"/>
  <c r="H626" i="57"/>
  <c r="K625" i="57"/>
  <c r="I625" i="57"/>
  <c r="H625" i="57"/>
  <c r="K624" i="57"/>
  <c r="I624" i="57"/>
  <c r="H624" i="57"/>
  <c r="K623" i="57"/>
  <c r="I623" i="57"/>
  <c r="H623" i="57"/>
  <c r="K622" i="57"/>
  <c r="I622" i="57"/>
  <c r="H622" i="57"/>
  <c r="K621" i="57"/>
  <c r="I621" i="57"/>
  <c r="H621" i="57"/>
  <c r="K620" i="57"/>
  <c r="I620" i="57"/>
  <c r="H620" i="57"/>
  <c r="K619" i="57"/>
  <c r="I619" i="57"/>
  <c r="H619" i="57"/>
  <c r="K618" i="57"/>
  <c r="I618" i="57"/>
  <c r="H618" i="57"/>
  <c r="K617" i="57"/>
  <c r="I617" i="57"/>
  <c r="H617" i="57"/>
  <c r="K616" i="57"/>
  <c r="I616" i="57"/>
  <c r="H616" i="57"/>
  <c r="K615" i="57"/>
  <c r="I615" i="57"/>
  <c r="H615" i="57"/>
  <c r="K614" i="57"/>
  <c r="I614" i="57"/>
  <c r="H614" i="57"/>
  <c r="K613" i="57"/>
  <c r="I613" i="57"/>
  <c r="H613" i="57"/>
  <c r="K612" i="57"/>
  <c r="I612" i="57"/>
  <c r="H612" i="57"/>
  <c r="K611" i="57"/>
  <c r="I611" i="57"/>
  <c r="H611" i="57"/>
  <c r="K610" i="57"/>
  <c r="I610" i="57"/>
  <c r="H610" i="57"/>
  <c r="K609" i="57"/>
  <c r="I609" i="57"/>
  <c r="H609" i="57"/>
  <c r="K608" i="57"/>
  <c r="I608" i="57"/>
  <c r="H608" i="57"/>
  <c r="K607" i="57"/>
  <c r="I607" i="57"/>
  <c r="H607" i="57"/>
  <c r="K606" i="57"/>
  <c r="I606" i="57"/>
  <c r="H606" i="57"/>
  <c r="K605" i="57"/>
  <c r="I605" i="57"/>
  <c r="H605" i="57"/>
  <c r="K604" i="57"/>
  <c r="I604" i="57"/>
  <c r="H604" i="57"/>
  <c r="K603" i="57"/>
  <c r="I603" i="57"/>
  <c r="H603" i="57"/>
  <c r="K602" i="57"/>
  <c r="I602" i="57"/>
  <c r="H602" i="57"/>
  <c r="K601" i="57"/>
  <c r="I601" i="57"/>
  <c r="H601" i="57"/>
  <c r="K600" i="57"/>
  <c r="I600" i="57"/>
  <c r="H600" i="57"/>
  <c r="K599" i="57"/>
  <c r="I599" i="57"/>
  <c r="H599" i="57"/>
  <c r="K598" i="57"/>
  <c r="I598" i="57"/>
  <c r="H598" i="57"/>
  <c r="K597" i="57"/>
  <c r="I597" i="57"/>
  <c r="H597" i="57"/>
  <c r="K596" i="57"/>
  <c r="I596" i="57"/>
  <c r="H596" i="57"/>
  <c r="K595" i="57"/>
  <c r="I595" i="57"/>
  <c r="H595" i="57"/>
  <c r="K594" i="57"/>
  <c r="I594" i="57"/>
  <c r="H594" i="57"/>
  <c r="K593" i="57"/>
  <c r="I593" i="57"/>
  <c r="H593" i="57"/>
  <c r="K592" i="57"/>
  <c r="I592" i="57"/>
  <c r="H592" i="57"/>
  <c r="K591" i="57"/>
  <c r="I591" i="57"/>
  <c r="H591" i="57"/>
  <c r="K590" i="57"/>
  <c r="I590" i="57"/>
  <c r="H590" i="57"/>
  <c r="K589" i="57"/>
  <c r="I589" i="57"/>
  <c r="H589" i="57"/>
  <c r="K588" i="57"/>
  <c r="I588" i="57"/>
  <c r="H588" i="57"/>
  <c r="K587" i="57"/>
  <c r="I587" i="57"/>
  <c r="H587" i="57"/>
  <c r="K586" i="57"/>
  <c r="I586" i="57"/>
  <c r="H586" i="57"/>
  <c r="K585" i="57"/>
  <c r="I585" i="57"/>
  <c r="H585" i="57"/>
  <c r="K584" i="57"/>
  <c r="I584" i="57"/>
  <c r="H584" i="57"/>
  <c r="K583" i="57"/>
  <c r="I583" i="57"/>
  <c r="H583" i="57"/>
  <c r="K582" i="57"/>
  <c r="I582" i="57"/>
  <c r="H582" i="57"/>
  <c r="K581" i="57"/>
  <c r="I581" i="57"/>
  <c r="H581" i="57"/>
  <c r="K580" i="57"/>
  <c r="I580" i="57"/>
  <c r="H580" i="57"/>
  <c r="K579" i="57"/>
  <c r="I579" i="57"/>
  <c r="H579" i="57"/>
  <c r="K578" i="57"/>
  <c r="I578" i="57"/>
  <c r="H578" i="57"/>
  <c r="K577" i="57"/>
  <c r="I577" i="57"/>
  <c r="H577" i="57"/>
  <c r="K576" i="57"/>
  <c r="I576" i="57"/>
  <c r="H576" i="57"/>
  <c r="K575" i="57"/>
  <c r="I575" i="57"/>
  <c r="H575" i="57"/>
  <c r="K574" i="57"/>
  <c r="I574" i="57"/>
  <c r="H574" i="57"/>
  <c r="K573" i="57"/>
  <c r="I573" i="57"/>
  <c r="H573" i="57"/>
  <c r="K572" i="57"/>
  <c r="I572" i="57"/>
  <c r="H572" i="57"/>
  <c r="K571" i="57"/>
  <c r="I571" i="57"/>
  <c r="H571" i="57"/>
  <c r="K570" i="57"/>
  <c r="I570" i="57"/>
  <c r="H570" i="57"/>
  <c r="K569" i="57"/>
  <c r="I569" i="57"/>
  <c r="H569" i="57"/>
  <c r="K568" i="57"/>
  <c r="I568" i="57"/>
  <c r="H568" i="57"/>
  <c r="K567" i="57"/>
  <c r="I567" i="57"/>
  <c r="H567" i="57"/>
  <c r="K566" i="57"/>
  <c r="I566" i="57"/>
  <c r="H566" i="57"/>
  <c r="K565" i="57"/>
  <c r="I565" i="57"/>
  <c r="H565" i="57"/>
  <c r="K564" i="57"/>
  <c r="I564" i="57"/>
  <c r="H564" i="57"/>
  <c r="K563" i="57"/>
  <c r="I563" i="57"/>
  <c r="H563" i="57"/>
  <c r="K562" i="57"/>
  <c r="I562" i="57"/>
  <c r="H562" i="57"/>
  <c r="K561" i="57"/>
  <c r="I561" i="57"/>
  <c r="H561" i="57"/>
  <c r="K560" i="57"/>
  <c r="I560" i="57"/>
  <c r="H560" i="57"/>
  <c r="K559" i="57"/>
  <c r="I559" i="57"/>
  <c r="H559" i="57"/>
  <c r="K558" i="57"/>
  <c r="I558" i="57"/>
  <c r="H558" i="57"/>
  <c r="K557" i="57"/>
  <c r="I557" i="57"/>
  <c r="H557" i="57"/>
  <c r="K556" i="57"/>
  <c r="I556" i="57"/>
  <c r="H556" i="57"/>
  <c r="K555" i="57"/>
  <c r="I555" i="57"/>
  <c r="H555" i="57"/>
  <c r="K554" i="57"/>
  <c r="I554" i="57"/>
  <c r="H554" i="57"/>
  <c r="K553" i="57"/>
  <c r="I553" i="57"/>
  <c r="H553" i="57"/>
  <c r="K552" i="57"/>
  <c r="I552" i="57"/>
  <c r="H552" i="57"/>
  <c r="K551" i="57"/>
  <c r="I551" i="57"/>
  <c r="H551" i="57"/>
  <c r="K550" i="57"/>
  <c r="I550" i="57"/>
  <c r="H550" i="57"/>
  <c r="K549" i="57"/>
  <c r="I549" i="57"/>
  <c r="H549" i="57"/>
  <c r="K548" i="57"/>
  <c r="I548" i="57"/>
  <c r="H548" i="57"/>
  <c r="K547" i="57"/>
  <c r="I547" i="57"/>
  <c r="H547" i="57"/>
  <c r="K546" i="57"/>
  <c r="I546" i="57"/>
  <c r="H546" i="57"/>
  <c r="K545" i="57"/>
  <c r="I545" i="57"/>
  <c r="H545" i="57"/>
  <c r="K544" i="57"/>
  <c r="I544" i="57"/>
  <c r="H544" i="57"/>
  <c r="K543" i="57"/>
  <c r="I543" i="57"/>
  <c r="H543" i="57"/>
  <c r="K542" i="57"/>
  <c r="I542" i="57"/>
  <c r="H542" i="57"/>
  <c r="K541" i="57"/>
  <c r="I541" i="57"/>
  <c r="H541" i="57"/>
  <c r="K540" i="57"/>
  <c r="I540" i="57"/>
  <c r="H540" i="57"/>
  <c r="K539" i="57"/>
  <c r="I539" i="57"/>
  <c r="H539" i="57"/>
  <c r="K538" i="57"/>
  <c r="I538" i="57"/>
  <c r="H538" i="57"/>
  <c r="K537" i="57"/>
  <c r="I537" i="57"/>
  <c r="H537" i="57"/>
  <c r="K536" i="57"/>
  <c r="I536" i="57"/>
  <c r="H536" i="57"/>
  <c r="K535" i="57"/>
  <c r="I535" i="57"/>
  <c r="H535" i="57"/>
  <c r="K534" i="57"/>
  <c r="I534" i="57"/>
  <c r="H534" i="57"/>
  <c r="K533" i="57"/>
  <c r="I533" i="57"/>
  <c r="H533" i="57"/>
  <c r="K532" i="57"/>
  <c r="I532" i="57"/>
  <c r="H532" i="57"/>
  <c r="K531" i="57"/>
  <c r="I531" i="57"/>
  <c r="H531" i="57"/>
  <c r="K530" i="57"/>
  <c r="I530" i="57"/>
  <c r="H530" i="57"/>
  <c r="K529" i="57"/>
  <c r="I529" i="57"/>
  <c r="H529" i="57"/>
  <c r="K528" i="57"/>
  <c r="I528" i="57"/>
  <c r="H528" i="57"/>
  <c r="K527" i="57"/>
  <c r="I527" i="57"/>
  <c r="H527" i="57"/>
  <c r="K526" i="57"/>
  <c r="I526" i="57"/>
  <c r="H526" i="57"/>
  <c r="K525" i="57"/>
  <c r="I525" i="57"/>
  <c r="H525" i="57"/>
  <c r="K524" i="57"/>
  <c r="I524" i="57"/>
  <c r="H524" i="57"/>
  <c r="K523" i="57"/>
  <c r="I523" i="57"/>
  <c r="H523" i="57"/>
  <c r="K522" i="57"/>
  <c r="I522" i="57"/>
  <c r="H522" i="57"/>
  <c r="K521" i="57"/>
  <c r="I521" i="57"/>
  <c r="H521" i="57"/>
  <c r="K520" i="57"/>
  <c r="I520" i="57"/>
  <c r="H520" i="57"/>
  <c r="K519" i="57"/>
  <c r="I519" i="57"/>
  <c r="H519" i="57"/>
  <c r="K518" i="57"/>
  <c r="I518" i="57"/>
  <c r="H518" i="57"/>
  <c r="K517" i="57"/>
  <c r="I517" i="57"/>
  <c r="H517" i="57"/>
  <c r="K516" i="57"/>
  <c r="I516" i="57"/>
  <c r="H516" i="57"/>
  <c r="K515" i="57"/>
  <c r="I515" i="57"/>
  <c r="H515" i="57"/>
  <c r="K514" i="57"/>
  <c r="I514" i="57"/>
  <c r="H514" i="57"/>
  <c r="K513" i="57"/>
  <c r="I513" i="57"/>
  <c r="H513" i="57"/>
  <c r="K512" i="57"/>
  <c r="I512" i="57"/>
  <c r="H512" i="57"/>
  <c r="K511" i="57"/>
  <c r="I511" i="57"/>
  <c r="H511" i="57"/>
  <c r="K510" i="57"/>
  <c r="I510" i="57"/>
  <c r="H510" i="57"/>
  <c r="K509" i="57"/>
  <c r="I509" i="57"/>
  <c r="H509" i="57"/>
  <c r="K508" i="57"/>
  <c r="I508" i="57"/>
  <c r="H508" i="57"/>
  <c r="K507" i="57"/>
  <c r="I507" i="57"/>
  <c r="H507" i="57"/>
  <c r="K506" i="57"/>
  <c r="I506" i="57"/>
  <c r="H506" i="57"/>
  <c r="K505" i="57"/>
  <c r="I505" i="57"/>
  <c r="H505" i="57"/>
  <c r="K504" i="57"/>
  <c r="L504" i="57" s="1"/>
  <c r="I504" i="57"/>
  <c r="H504" i="57"/>
  <c r="K503" i="57"/>
  <c r="I503" i="57"/>
  <c r="H503" i="57"/>
  <c r="K502" i="57"/>
  <c r="I502" i="57"/>
  <c r="H502" i="57"/>
  <c r="K501" i="57"/>
  <c r="I501" i="57"/>
  <c r="H501" i="57"/>
  <c r="K500" i="57"/>
  <c r="I500" i="57"/>
  <c r="H500" i="57"/>
  <c r="K499" i="57"/>
  <c r="I499" i="57"/>
  <c r="H499" i="57"/>
  <c r="K498" i="57"/>
  <c r="I498" i="57"/>
  <c r="H498" i="57"/>
  <c r="K497" i="57"/>
  <c r="I497" i="57"/>
  <c r="H497" i="57"/>
  <c r="K496" i="57"/>
  <c r="I496" i="57"/>
  <c r="H496" i="57"/>
  <c r="K495" i="57"/>
  <c r="I495" i="57"/>
  <c r="H495" i="57"/>
  <c r="K494" i="57"/>
  <c r="I494" i="57"/>
  <c r="H494" i="57"/>
  <c r="K493" i="57"/>
  <c r="I493" i="57"/>
  <c r="H493" i="57"/>
  <c r="K492" i="57"/>
  <c r="I492" i="57"/>
  <c r="H492" i="57"/>
  <c r="K491" i="57"/>
  <c r="I491" i="57"/>
  <c r="H491" i="57"/>
  <c r="K490" i="57"/>
  <c r="I490" i="57"/>
  <c r="H490" i="57"/>
  <c r="K489" i="57"/>
  <c r="I489" i="57"/>
  <c r="H489" i="57"/>
  <c r="K488" i="57"/>
  <c r="I488" i="57"/>
  <c r="H488" i="57"/>
  <c r="K487" i="57"/>
  <c r="I487" i="57"/>
  <c r="H487" i="57"/>
  <c r="K486" i="57"/>
  <c r="I486" i="57"/>
  <c r="H486" i="57"/>
  <c r="K485" i="57"/>
  <c r="I485" i="57"/>
  <c r="H485" i="57"/>
  <c r="K484" i="57"/>
  <c r="I484" i="57"/>
  <c r="H484" i="57"/>
  <c r="K483" i="57"/>
  <c r="I483" i="57"/>
  <c r="H483" i="57"/>
  <c r="K482" i="57"/>
  <c r="I482" i="57"/>
  <c r="H482" i="57"/>
  <c r="K481" i="57"/>
  <c r="I481" i="57"/>
  <c r="H481" i="57"/>
  <c r="K480" i="57"/>
  <c r="I480" i="57"/>
  <c r="H480" i="57"/>
  <c r="K479" i="57"/>
  <c r="I479" i="57"/>
  <c r="H479" i="57"/>
  <c r="K478" i="57"/>
  <c r="I478" i="57"/>
  <c r="H478" i="57"/>
  <c r="K477" i="57"/>
  <c r="I477" i="57"/>
  <c r="H477" i="57"/>
  <c r="K476" i="57"/>
  <c r="I476" i="57"/>
  <c r="H476" i="57"/>
  <c r="K475" i="57"/>
  <c r="I475" i="57"/>
  <c r="H475" i="57"/>
  <c r="K474" i="57"/>
  <c r="I474" i="57"/>
  <c r="H474" i="57"/>
  <c r="K473" i="57"/>
  <c r="I473" i="57"/>
  <c r="H473" i="57"/>
  <c r="K472" i="57"/>
  <c r="I472" i="57"/>
  <c r="H472" i="57"/>
  <c r="K471" i="57"/>
  <c r="I471" i="57"/>
  <c r="H471" i="57"/>
  <c r="K470" i="57"/>
  <c r="I470" i="57"/>
  <c r="H470" i="57"/>
  <c r="K469" i="57"/>
  <c r="I469" i="57"/>
  <c r="H469" i="57"/>
  <c r="K468" i="57"/>
  <c r="I468" i="57"/>
  <c r="H468" i="57"/>
  <c r="K467" i="57"/>
  <c r="I467" i="57"/>
  <c r="H467" i="57"/>
  <c r="K466" i="57"/>
  <c r="I466" i="57"/>
  <c r="H466" i="57"/>
  <c r="K465" i="57"/>
  <c r="I465" i="57"/>
  <c r="H465" i="57"/>
  <c r="K464" i="57"/>
  <c r="I464" i="57"/>
  <c r="H464" i="57"/>
  <c r="K463" i="57"/>
  <c r="I463" i="57"/>
  <c r="H463" i="57"/>
  <c r="K462" i="57"/>
  <c r="I462" i="57"/>
  <c r="H462" i="57"/>
  <c r="K461" i="57"/>
  <c r="I461" i="57"/>
  <c r="H461" i="57"/>
  <c r="K460" i="57"/>
  <c r="I460" i="57"/>
  <c r="H460" i="57"/>
  <c r="K459" i="57"/>
  <c r="I459" i="57"/>
  <c r="H459" i="57"/>
  <c r="K458" i="57"/>
  <c r="I458" i="57"/>
  <c r="H458" i="57"/>
  <c r="K457" i="57"/>
  <c r="I457" i="57"/>
  <c r="H457" i="57"/>
  <c r="K456" i="57"/>
  <c r="I456" i="57"/>
  <c r="H456" i="57"/>
  <c r="K455" i="57"/>
  <c r="I455" i="57"/>
  <c r="H455" i="57"/>
  <c r="K454" i="57"/>
  <c r="I454" i="57"/>
  <c r="H454" i="57"/>
  <c r="K453" i="57"/>
  <c r="I453" i="57"/>
  <c r="H453" i="57"/>
  <c r="K452" i="57"/>
  <c r="I452" i="57"/>
  <c r="H452" i="57"/>
  <c r="K451" i="57"/>
  <c r="I451" i="57"/>
  <c r="H451" i="57"/>
  <c r="K450" i="57"/>
  <c r="I450" i="57"/>
  <c r="H450" i="57"/>
  <c r="K449" i="57"/>
  <c r="I449" i="57"/>
  <c r="H449" i="57"/>
  <c r="K448" i="57"/>
  <c r="I448" i="57"/>
  <c r="H448" i="57"/>
  <c r="K447" i="57"/>
  <c r="I447" i="57"/>
  <c r="H447" i="57"/>
  <c r="K446" i="57"/>
  <c r="I446" i="57"/>
  <c r="H446" i="57"/>
  <c r="K445" i="57"/>
  <c r="I445" i="57"/>
  <c r="H445" i="57"/>
  <c r="K444" i="57"/>
  <c r="I444" i="57"/>
  <c r="H444" i="57"/>
  <c r="K443" i="57"/>
  <c r="I443" i="57"/>
  <c r="H443" i="57"/>
  <c r="K442" i="57"/>
  <c r="I442" i="57"/>
  <c r="H442" i="57"/>
  <c r="K441" i="57"/>
  <c r="I441" i="57"/>
  <c r="H441" i="57"/>
  <c r="K440" i="57"/>
  <c r="I440" i="57"/>
  <c r="H440" i="57"/>
  <c r="K439" i="57"/>
  <c r="I439" i="57"/>
  <c r="H439" i="57"/>
  <c r="K438" i="57"/>
  <c r="I438" i="57"/>
  <c r="H438" i="57"/>
  <c r="K437" i="57"/>
  <c r="I437" i="57"/>
  <c r="H437" i="57"/>
  <c r="K436" i="57"/>
  <c r="I436" i="57"/>
  <c r="H436" i="57"/>
  <c r="K435" i="57"/>
  <c r="I435" i="57"/>
  <c r="H435" i="57"/>
  <c r="K434" i="57"/>
  <c r="I434" i="57"/>
  <c r="H434" i="57"/>
  <c r="K433" i="57"/>
  <c r="I433" i="57"/>
  <c r="H433" i="57"/>
  <c r="K432" i="57"/>
  <c r="I432" i="57"/>
  <c r="H432" i="57"/>
  <c r="K431" i="57"/>
  <c r="I431" i="57"/>
  <c r="H431" i="57"/>
  <c r="K430" i="57"/>
  <c r="I430" i="57"/>
  <c r="H430" i="57"/>
  <c r="K429" i="57"/>
  <c r="I429" i="57"/>
  <c r="H429" i="57"/>
  <c r="K428" i="57"/>
  <c r="I428" i="57"/>
  <c r="H428" i="57"/>
  <c r="K427" i="57"/>
  <c r="I427" i="57"/>
  <c r="H427" i="57"/>
  <c r="K426" i="57"/>
  <c r="I426" i="57"/>
  <c r="H426" i="57"/>
  <c r="K425" i="57"/>
  <c r="I425" i="57"/>
  <c r="H425" i="57"/>
  <c r="K424" i="57"/>
  <c r="I424" i="57"/>
  <c r="H424" i="57"/>
  <c r="K423" i="57"/>
  <c r="I423" i="57"/>
  <c r="H423" i="57"/>
  <c r="K422" i="57"/>
  <c r="I422" i="57"/>
  <c r="H422" i="57"/>
  <c r="K421" i="57"/>
  <c r="I421" i="57"/>
  <c r="H421" i="57"/>
  <c r="K420" i="57"/>
  <c r="I420" i="57"/>
  <c r="H420" i="57"/>
  <c r="K419" i="57"/>
  <c r="I419" i="57"/>
  <c r="H419" i="57"/>
  <c r="K418" i="57"/>
  <c r="I418" i="57"/>
  <c r="H418" i="57"/>
  <c r="K417" i="57"/>
  <c r="I417" i="57"/>
  <c r="H417" i="57"/>
  <c r="K416" i="57"/>
  <c r="I416" i="57"/>
  <c r="H416" i="57"/>
  <c r="K415" i="57"/>
  <c r="I415" i="57"/>
  <c r="H415" i="57"/>
  <c r="K414" i="57"/>
  <c r="I414" i="57"/>
  <c r="H414" i="57"/>
  <c r="K413" i="57"/>
  <c r="I413" i="57"/>
  <c r="H413" i="57"/>
  <c r="K412" i="57"/>
  <c r="I412" i="57"/>
  <c r="H412" i="57"/>
  <c r="K411" i="57"/>
  <c r="I411" i="57"/>
  <c r="H411" i="57"/>
  <c r="K410" i="57"/>
  <c r="I410" i="57"/>
  <c r="H410" i="57"/>
  <c r="K409" i="57"/>
  <c r="I409" i="57"/>
  <c r="H409" i="57"/>
  <c r="K408" i="57"/>
  <c r="I408" i="57"/>
  <c r="H408" i="57"/>
  <c r="K407" i="57"/>
  <c r="I407" i="57"/>
  <c r="H407" i="57"/>
  <c r="K406" i="57"/>
  <c r="I406" i="57"/>
  <c r="H406" i="57"/>
  <c r="K405" i="57"/>
  <c r="I405" i="57"/>
  <c r="H405" i="57"/>
  <c r="K404" i="57"/>
  <c r="I404" i="57"/>
  <c r="H404" i="57"/>
  <c r="K403" i="57"/>
  <c r="I403" i="57"/>
  <c r="H403" i="57"/>
  <c r="K402" i="57"/>
  <c r="I402" i="57"/>
  <c r="H402" i="57"/>
  <c r="K401" i="57"/>
  <c r="I401" i="57"/>
  <c r="H401" i="57"/>
  <c r="K400" i="57"/>
  <c r="I400" i="57"/>
  <c r="H400" i="57"/>
  <c r="K399" i="57"/>
  <c r="I399" i="57"/>
  <c r="H399" i="57"/>
  <c r="K398" i="57"/>
  <c r="I398" i="57"/>
  <c r="H398" i="57"/>
  <c r="K397" i="57"/>
  <c r="I397" i="57"/>
  <c r="H397" i="57"/>
  <c r="K396" i="57"/>
  <c r="I396" i="57"/>
  <c r="H396" i="57"/>
  <c r="K395" i="57"/>
  <c r="I395" i="57"/>
  <c r="H395" i="57"/>
  <c r="K394" i="57"/>
  <c r="I394" i="57"/>
  <c r="H394" i="57"/>
  <c r="K393" i="57"/>
  <c r="I393" i="57"/>
  <c r="H393" i="57"/>
  <c r="K392" i="57"/>
  <c r="I392" i="57"/>
  <c r="H392" i="57"/>
  <c r="K391" i="57"/>
  <c r="I391" i="57"/>
  <c r="H391" i="57"/>
  <c r="K390" i="57"/>
  <c r="I390" i="57"/>
  <c r="H390" i="57"/>
  <c r="K389" i="57"/>
  <c r="I389" i="57"/>
  <c r="H389" i="57"/>
  <c r="K388" i="57"/>
  <c r="I388" i="57"/>
  <c r="H388" i="57"/>
  <c r="K387" i="57"/>
  <c r="I387" i="57"/>
  <c r="H387" i="57"/>
  <c r="K386" i="57"/>
  <c r="I386" i="57"/>
  <c r="H386" i="57"/>
  <c r="K385" i="57"/>
  <c r="I385" i="57"/>
  <c r="H385" i="57"/>
  <c r="K384" i="57"/>
  <c r="I384" i="57"/>
  <c r="H384" i="57"/>
  <c r="K383" i="57"/>
  <c r="I383" i="57"/>
  <c r="H383" i="57"/>
  <c r="K382" i="57"/>
  <c r="I382" i="57"/>
  <c r="H382" i="57"/>
  <c r="K381" i="57"/>
  <c r="I381" i="57"/>
  <c r="H381" i="57"/>
  <c r="K380" i="57"/>
  <c r="I380" i="57"/>
  <c r="H380" i="57"/>
  <c r="K379" i="57"/>
  <c r="I379" i="57"/>
  <c r="H379" i="57"/>
  <c r="K378" i="57"/>
  <c r="I378" i="57"/>
  <c r="H378" i="57"/>
  <c r="K377" i="57"/>
  <c r="I377" i="57"/>
  <c r="H377" i="57"/>
  <c r="K376" i="57"/>
  <c r="I376" i="57"/>
  <c r="H376" i="57"/>
  <c r="K375" i="57"/>
  <c r="I375" i="57"/>
  <c r="H375" i="57"/>
  <c r="K374" i="57"/>
  <c r="I374" i="57"/>
  <c r="H374" i="57"/>
  <c r="K373" i="57"/>
  <c r="I373" i="57"/>
  <c r="H373" i="57"/>
  <c r="K372" i="57"/>
  <c r="I372" i="57"/>
  <c r="H372" i="57"/>
  <c r="K371" i="57"/>
  <c r="I371" i="57"/>
  <c r="H371" i="57"/>
  <c r="K370" i="57"/>
  <c r="I370" i="57"/>
  <c r="H370" i="57"/>
  <c r="K369" i="57"/>
  <c r="I369" i="57"/>
  <c r="H369" i="57"/>
  <c r="K368" i="57"/>
  <c r="I368" i="57"/>
  <c r="H368" i="57"/>
  <c r="K367" i="57"/>
  <c r="I367" i="57"/>
  <c r="H367" i="57"/>
  <c r="K366" i="57"/>
  <c r="I366" i="57"/>
  <c r="H366" i="57"/>
  <c r="K365" i="57"/>
  <c r="I365" i="57"/>
  <c r="H365" i="57"/>
  <c r="K364" i="57"/>
  <c r="I364" i="57"/>
  <c r="H364" i="57"/>
  <c r="K363" i="57"/>
  <c r="I363" i="57"/>
  <c r="H363" i="57"/>
  <c r="K362" i="57"/>
  <c r="I362" i="57"/>
  <c r="H362" i="57"/>
  <c r="K361" i="57"/>
  <c r="I361" i="57"/>
  <c r="H361" i="57"/>
  <c r="K360" i="57"/>
  <c r="I360" i="57"/>
  <c r="H360" i="57"/>
  <c r="K359" i="57"/>
  <c r="I359" i="57"/>
  <c r="H359" i="57"/>
  <c r="K358" i="57"/>
  <c r="I358" i="57"/>
  <c r="H358" i="57"/>
  <c r="K357" i="57"/>
  <c r="I357" i="57"/>
  <c r="H357" i="57"/>
  <c r="K356" i="57"/>
  <c r="I356" i="57"/>
  <c r="H356" i="57"/>
  <c r="K355" i="57"/>
  <c r="I355" i="57"/>
  <c r="H355" i="57"/>
  <c r="K354" i="57"/>
  <c r="I354" i="57"/>
  <c r="H354" i="57"/>
  <c r="K353" i="57"/>
  <c r="I353" i="57"/>
  <c r="H353" i="57"/>
  <c r="K352" i="57"/>
  <c r="I352" i="57"/>
  <c r="H352" i="57"/>
  <c r="K351" i="57"/>
  <c r="I351" i="57"/>
  <c r="H351" i="57"/>
  <c r="K350" i="57"/>
  <c r="I350" i="57"/>
  <c r="H350" i="57"/>
  <c r="K349" i="57"/>
  <c r="I349" i="57"/>
  <c r="H349" i="57"/>
  <c r="K348" i="57"/>
  <c r="I348" i="57"/>
  <c r="H348" i="57"/>
  <c r="K347" i="57"/>
  <c r="I347" i="57"/>
  <c r="H347" i="57"/>
  <c r="K346" i="57"/>
  <c r="I346" i="57"/>
  <c r="H346" i="57"/>
  <c r="K345" i="57"/>
  <c r="I345" i="57"/>
  <c r="H345" i="57"/>
  <c r="K344" i="57"/>
  <c r="I344" i="57"/>
  <c r="H344" i="57"/>
  <c r="K343" i="57"/>
  <c r="I343" i="57"/>
  <c r="H343" i="57"/>
  <c r="K342" i="57"/>
  <c r="I342" i="57"/>
  <c r="H342" i="57"/>
  <c r="K341" i="57"/>
  <c r="I341" i="57"/>
  <c r="H341" i="57"/>
  <c r="K340" i="57"/>
  <c r="I340" i="57"/>
  <c r="H340" i="57"/>
  <c r="K339" i="57"/>
  <c r="I339" i="57"/>
  <c r="H339" i="57"/>
  <c r="K338" i="57"/>
  <c r="I338" i="57"/>
  <c r="H338" i="57"/>
  <c r="K337" i="57"/>
  <c r="I337" i="57"/>
  <c r="H337" i="57"/>
  <c r="K336" i="57"/>
  <c r="I336" i="57"/>
  <c r="H336" i="57"/>
  <c r="K335" i="57"/>
  <c r="I335" i="57"/>
  <c r="H335" i="57"/>
  <c r="K334" i="57"/>
  <c r="I334" i="57"/>
  <c r="H334" i="57"/>
  <c r="K333" i="57"/>
  <c r="I333" i="57"/>
  <c r="H333" i="57"/>
  <c r="K332" i="57"/>
  <c r="I332" i="57"/>
  <c r="H332" i="57"/>
  <c r="K331" i="57"/>
  <c r="I331" i="57"/>
  <c r="H331" i="57"/>
  <c r="K330" i="57"/>
  <c r="I330" i="57"/>
  <c r="H330" i="57"/>
  <c r="K329" i="57"/>
  <c r="I329" i="57"/>
  <c r="H329" i="57"/>
  <c r="K328" i="57"/>
  <c r="I328" i="57"/>
  <c r="H328" i="57"/>
  <c r="K327" i="57"/>
  <c r="I327" i="57"/>
  <c r="H327" i="57"/>
  <c r="K326" i="57"/>
  <c r="I326" i="57"/>
  <c r="H326" i="57"/>
  <c r="K325" i="57"/>
  <c r="I325" i="57"/>
  <c r="H325" i="57"/>
  <c r="K324" i="57"/>
  <c r="I324" i="57"/>
  <c r="H324" i="57"/>
  <c r="K323" i="57"/>
  <c r="I323" i="57"/>
  <c r="H323" i="57"/>
  <c r="K322" i="57"/>
  <c r="I322" i="57"/>
  <c r="H322" i="57"/>
  <c r="K321" i="57"/>
  <c r="I321" i="57"/>
  <c r="H321" i="57"/>
  <c r="K320" i="57"/>
  <c r="I320" i="57"/>
  <c r="H320" i="57"/>
  <c r="K319" i="57"/>
  <c r="I319" i="57"/>
  <c r="H319" i="57"/>
  <c r="K318" i="57"/>
  <c r="I318" i="57"/>
  <c r="H318" i="57"/>
  <c r="K317" i="57"/>
  <c r="I317" i="57"/>
  <c r="H317" i="57"/>
  <c r="K316" i="57"/>
  <c r="I316" i="57"/>
  <c r="H316" i="57"/>
  <c r="K315" i="57"/>
  <c r="I315" i="57"/>
  <c r="H315" i="57"/>
  <c r="K314" i="57"/>
  <c r="I314" i="57"/>
  <c r="H314" i="57"/>
  <c r="K313" i="57"/>
  <c r="I313" i="57"/>
  <c r="H313" i="57"/>
  <c r="K312" i="57"/>
  <c r="I312" i="57"/>
  <c r="H312" i="57"/>
  <c r="K311" i="57"/>
  <c r="I311" i="57"/>
  <c r="H311" i="57"/>
  <c r="K310" i="57"/>
  <c r="I310" i="57"/>
  <c r="H310" i="57"/>
  <c r="K309" i="57"/>
  <c r="I309" i="57"/>
  <c r="H309" i="57"/>
  <c r="K308" i="57"/>
  <c r="I308" i="57"/>
  <c r="H308" i="57"/>
  <c r="K307" i="57"/>
  <c r="I307" i="57"/>
  <c r="H307" i="57"/>
  <c r="K306" i="57"/>
  <c r="I306" i="57"/>
  <c r="H306" i="57"/>
  <c r="K305" i="57"/>
  <c r="I305" i="57"/>
  <c r="H305" i="57"/>
  <c r="K304" i="57"/>
  <c r="I304" i="57"/>
  <c r="H304" i="57"/>
  <c r="K303" i="57"/>
  <c r="I303" i="57"/>
  <c r="H303" i="57"/>
  <c r="K302" i="57"/>
  <c r="I302" i="57"/>
  <c r="H302" i="57"/>
  <c r="K301" i="57"/>
  <c r="I301" i="57"/>
  <c r="H301" i="57"/>
  <c r="K300" i="57"/>
  <c r="I300" i="57"/>
  <c r="H300" i="57"/>
  <c r="K299" i="57"/>
  <c r="I299" i="57"/>
  <c r="H299" i="57"/>
  <c r="K298" i="57"/>
  <c r="I298" i="57"/>
  <c r="H298" i="57"/>
  <c r="K297" i="57"/>
  <c r="I297" i="57"/>
  <c r="H297" i="57"/>
  <c r="K296" i="57"/>
  <c r="I296" i="57"/>
  <c r="H296" i="57"/>
  <c r="K295" i="57"/>
  <c r="I295" i="57"/>
  <c r="H295" i="57"/>
  <c r="K294" i="57"/>
  <c r="I294" i="57"/>
  <c r="H294" i="57"/>
  <c r="K293" i="57"/>
  <c r="I293" i="57"/>
  <c r="H293" i="57"/>
  <c r="K292" i="57"/>
  <c r="I292" i="57"/>
  <c r="H292" i="57"/>
  <c r="K291" i="57"/>
  <c r="I291" i="57"/>
  <c r="H291" i="57"/>
  <c r="K290" i="57"/>
  <c r="I290" i="57"/>
  <c r="H290" i="57"/>
  <c r="K289" i="57"/>
  <c r="I289" i="57"/>
  <c r="H289" i="57"/>
  <c r="K288" i="57"/>
  <c r="I288" i="57"/>
  <c r="H288" i="57"/>
  <c r="K287" i="57"/>
  <c r="I287" i="57"/>
  <c r="H287" i="57"/>
  <c r="K286" i="57"/>
  <c r="I286" i="57"/>
  <c r="H286" i="57"/>
  <c r="K285" i="57"/>
  <c r="I285" i="57"/>
  <c r="H285" i="57"/>
  <c r="K284" i="57"/>
  <c r="I284" i="57"/>
  <c r="H284" i="57"/>
  <c r="K283" i="57"/>
  <c r="I283" i="57"/>
  <c r="H283" i="57"/>
  <c r="K282" i="57"/>
  <c r="I282" i="57"/>
  <c r="H282" i="57"/>
  <c r="K281" i="57"/>
  <c r="I281" i="57"/>
  <c r="H281" i="57"/>
  <c r="K280" i="57"/>
  <c r="I280" i="57"/>
  <c r="H280" i="57"/>
  <c r="K279" i="57"/>
  <c r="I279" i="57"/>
  <c r="H279" i="57"/>
  <c r="K278" i="57"/>
  <c r="I278" i="57"/>
  <c r="H278" i="57"/>
  <c r="K277" i="57"/>
  <c r="I277" i="57"/>
  <c r="H277" i="57"/>
  <c r="K276" i="57"/>
  <c r="I276" i="57"/>
  <c r="H276" i="57"/>
  <c r="K275" i="57"/>
  <c r="I275" i="57"/>
  <c r="H275" i="57"/>
  <c r="K274" i="57"/>
  <c r="I274" i="57"/>
  <c r="H274" i="57"/>
  <c r="K273" i="57"/>
  <c r="I273" i="57"/>
  <c r="H273" i="57"/>
  <c r="K272" i="57"/>
  <c r="I272" i="57"/>
  <c r="H272" i="57"/>
  <c r="K271" i="57"/>
  <c r="I271" i="57"/>
  <c r="H271" i="57"/>
  <c r="K270" i="57"/>
  <c r="I270" i="57"/>
  <c r="H270" i="57"/>
  <c r="K269" i="57"/>
  <c r="I269" i="57"/>
  <c r="H269" i="57"/>
  <c r="K268" i="57"/>
  <c r="I268" i="57"/>
  <c r="H268" i="57"/>
  <c r="K267" i="57"/>
  <c r="I267" i="57"/>
  <c r="H267" i="57"/>
  <c r="K266" i="57"/>
  <c r="I266" i="57"/>
  <c r="H266" i="57"/>
  <c r="K265" i="57"/>
  <c r="I265" i="57"/>
  <c r="H265" i="57"/>
  <c r="K264" i="57"/>
  <c r="I264" i="57"/>
  <c r="H264" i="57"/>
  <c r="K263" i="57"/>
  <c r="I263" i="57"/>
  <c r="H263" i="57"/>
  <c r="K262" i="57"/>
  <c r="I262" i="57"/>
  <c r="H262" i="57"/>
  <c r="K261" i="57"/>
  <c r="I261" i="57"/>
  <c r="H261" i="57"/>
  <c r="K260" i="57"/>
  <c r="I260" i="57"/>
  <c r="H260" i="57"/>
  <c r="K259" i="57"/>
  <c r="I259" i="57"/>
  <c r="H259" i="57"/>
  <c r="K258" i="57"/>
  <c r="I258" i="57"/>
  <c r="H258" i="57"/>
  <c r="K257" i="57"/>
  <c r="I257" i="57"/>
  <c r="H257" i="57"/>
  <c r="K256" i="57"/>
  <c r="I256" i="57"/>
  <c r="H256" i="57"/>
  <c r="K255" i="57"/>
  <c r="I255" i="57"/>
  <c r="H255" i="57"/>
  <c r="K254" i="57"/>
  <c r="I254" i="57"/>
  <c r="H254" i="57"/>
  <c r="K253" i="57"/>
  <c r="I253" i="57"/>
  <c r="H253" i="57"/>
  <c r="K252" i="57"/>
  <c r="I252" i="57"/>
  <c r="H252" i="57"/>
  <c r="K251" i="57"/>
  <c r="I251" i="57"/>
  <c r="H251" i="57"/>
  <c r="K250" i="57"/>
  <c r="I250" i="57"/>
  <c r="H250" i="57"/>
  <c r="K249" i="57"/>
  <c r="I249" i="57"/>
  <c r="H249" i="57"/>
  <c r="K248" i="57"/>
  <c r="I248" i="57"/>
  <c r="H248" i="57"/>
  <c r="K247" i="57"/>
  <c r="I247" i="57"/>
  <c r="H247" i="57"/>
  <c r="K246" i="57"/>
  <c r="I246" i="57"/>
  <c r="H246" i="57"/>
  <c r="K245" i="57"/>
  <c r="I245" i="57"/>
  <c r="H245" i="57"/>
  <c r="K244" i="57"/>
  <c r="I244" i="57"/>
  <c r="H244" i="57"/>
  <c r="K243" i="57"/>
  <c r="I243" i="57"/>
  <c r="H243" i="57"/>
  <c r="K242" i="57"/>
  <c r="I242" i="57"/>
  <c r="H242" i="57"/>
  <c r="K241" i="57"/>
  <c r="I241" i="57"/>
  <c r="H241" i="57"/>
  <c r="K240" i="57"/>
  <c r="I240" i="57"/>
  <c r="H240" i="57"/>
  <c r="K239" i="57"/>
  <c r="I239" i="57"/>
  <c r="H239" i="57"/>
  <c r="K238" i="57"/>
  <c r="I238" i="57"/>
  <c r="H238" i="57"/>
  <c r="K237" i="57"/>
  <c r="I237" i="57"/>
  <c r="H237" i="57"/>
  <c r="K236" i="57"/>
  <c r="I236" i="57"/>
  <c r="H236" i="57"/>
  <c r="K235" i="57"/>
  <c r="I235" i="57"/>
  <c r="H235" i="57"/>
  <c r="K234" i="57"/>
  <c r="I234" i="57"/>
  <c r="H234" i="57"/>
  <c r="K233" i="57"/>
  <c r="I233" i="57"/>
  <c r="H233" i="57"/>
  <c r="K232" i="57"/>
  <c r="I232" i="57"/>
  <c r="H232" i="57"/>
  <c r="K231" i="57"/>
  <c r="I231" i="57"/>
  <c r="H231" i="57"/>
  <c r="K230" i="57"/>
  <c r="I230" i="57"/>
  <c r="H230" i="57"/>
  <c r="K229" i="57"/>
  <c r="I229" i="57"/>
  <c r="H229" i="57"/>
  <c r="K228" i="57"/>
  <c r="I228" i="57"/>
  <c r="H228" i="57"/>
  <c r="K227" i="57"/>
  <c r="I227" i="57"/>
  <c r="H227" i="57"/>
  <c r="K226" i="57"/>
  <c r="I226" i="57"/>
  <c r="H226" i="57"/>
  <c r="K225" i="57"/>
  <c r="I225" i="57"/>
  <c r="H225" i="57"/>
  <c r="K224" i="57"/>
  <c r="I224" i="57"/>
  <c r="H224" i="57"/>
  <c r="K223" i="57"/>
  <c r="I223" i="57"/>
  <c r="H223" i="57"/>
  <c r="K222" i="57"/>
  <c r="I222" i="57"/>
  <c r="H222" i="57"/>
  <c r="K221" i="57"/>
  <c r="I221" i="57"/>
  <c r="H221" i="57"/>
  <c r="K220" i="57"/>
  <c r="I220" i="57"/>
  <c r="H220" i="57"/>
  <c r="K219" i="57"/>
  <c r="I219" i="57"/>
  <c r="H219" i="57"/>
  <c r="K218" i="57"/>
  <c r="I218" i="57"/>
  <c r="H218" i="57"/>
  <c r="K217" i="57"/>
  <c r="I217" i="57"/>
  <c r="H217" i="57"/>
  <c r="K216" i="57"/>
  <c r="I216" i="57"/>
  <c r="H216" i="57"/>
  <c r="K215" i="57"/>
  <c r="I215" i="57"/>
  <c r="H215" i="57"/>
  <c r="K214" i="57"/>
  <c r="I214" i="57"/>
  <c r="H214" i="57"/>
  <c r="K213" i="57"/>
  <c r="I213" i="57"/>
  <c r="H213" i="57"/>
  <c r="K212" i="57"/>
  <c r="I212" i="57"/>
  <c r="H212" i="57"/>
  <c r="K211" i="57"/>
  <c r="I211" i="57"/>
  <c r="H211" i="57"/>
  <c r="K210" i="57"/>
  <c r="I210" i="57"/>
  <c r="H210" i="57"/>
  <c r="K209" i="57"/>
  <c r="I209" i="57"/>
  <c r="H209" i="57"/>
  <c r="K208" i="57"/>
  <c r="I208" i="57"/>
  <c r="H208" i="57"/>
  <c r="K207" i="57"/>
  <c r="I207" i="57"/>
  <c r="H207" i="57"/>
  <c r="K206" i="57"/>
  <c r="I206" i="57"/>
  <c r="H206" i="57"/>
  <c r="K205" i="57"/>
  <c r="I205" i="57"/>
  <c r="H205" i="57"/>
  <c r="K204" i="57"/>
  <c r="I204" i="57"/>
  <c r="H204" i="57"/>
  <c r="K203" i="57"/>
  <c r="I203" i="57"/>
  <c r="H203" i="57"/>
  <c r="K202" i="57"/>
  <c r="I202" i="57"/>
  <c r="H202" i="57"/>
  <c r="K201" i="57"/>
  <c r="I201" i="57"/>
  <c r="H201" i="57"/>
  <c r="K200" i="57"/>
  <c r="I200" i="57"/>
  <c r="H200" i="57"/>
  <c r="K199" i="57"/>
  <c r="I199" i="57"/>
  <c r="H199" i="57"/>
  <c r="K198" i="57"/>
  <c r="I198" i="57"/>
  <c r="H198" i="57"/>
  <c r="K197" i="57"/>
  <c r="I197" i="57"/>
  <c r="H197" i="57"/>
  <c r="K196" i="57"/>
  <c r="I196" i="57"/>
  <c r="H196" i="57"/>
  <c r="K195" i="57"/>
  <c r="I195" i="57"/>
  <c r="H195" i="57"/>
  <c r="K194" i="57"/>
  <c r="I194" i="57"/>
  <c r="H194" i="57"/>
  <c r="K193" i="57"/>
  <c r="I193" i="57"/>
  <c r="H193" i="57"/>
  <c r="K192" i="57"/>
  <c r="I192" i="57"/>
  <c r="H192" i="57"/>
  <c r="K191" i="57"/>
  <c r="I191" i="57"/>
  <c r="H191" i="57"/>
  <c r="K190" i="57"/>
  <c r="I190" i="57"/>
  <c r="H190" i="57"/>
  <c r="K189" i="57"/>
  <c r="I189" i="57"/>
  <c r="H189" i="57"/>
  <c r="K188" i="57"/>
  <c r="I188" i="57"/>
  <c r="H188" i="57"/>
  <c r="K187" i="57"/>
  <c r="I187" i="57"/>
  <c r="H187" i="57"/>
  <c r="K186" i="57"/>
  <c r="I186" i="57"/>
  <c r="H186" i="57"/>
  <c r="K185" i="57"/>
  <c r="I185" i="57"/>
  <c r="H185" i="57"/>
  <c r="K184" i="57"/>
  <c r="I184" i="57"/>
  <c r="H184" i="57"/>
  <c r="K183" i="57"/>
  <c r="I183" i="57"/>
  <c r="H183" i="57"/>
  <c r="K182" i="57"/>
  <c r="I182" i="57"/>
  <c r="H182" i="57"/>
  <c r="K181" i="57"/>
  <c r="I181" i="57"/>
  <c r="H181" i="57"/>
  <c r="K180" i="57"/>
  <c r="I180" i="57"/>
  <c r="H180" i="57"/>
  <c r="K179" i="57"/>
  <c r="I179" i="57"/>
  <c r="H179" i="57"/>
  <c r="K178" i="57"/>
  <c r="I178" i="57"/>
  <c r="H178" i="57"/>
  <c r="K177" i="57"/>
  <c r="I177" i="57"/>
  <c r="H177" i="57"/>
  <c r="K176" i="57"/>
  <c r="I176" i="57"/>
  <c r="H176" i="57"/>
  <c r="K175" i="57"/>
  <c r="I175" i="57"/>
  <c r="H175" i="57"/>
  <c r="K174" i="57"/>
  <c r="I174" i="57"/>
  <c r="H174" i="57"/>
  <c r="K173" i="57"/>
  <c r="I173" i="57"/>
  <c r="H173" i="57"/>
  <c r="K172" i="57"/>
  <c r="I172" i="57"/>
  <c r="H172" i="57"/>
  <c r="K171" i="57"/>
  <c r="I171" i="57"/>
  <c r="H171" i="57"/>
  <c r="K170" i="57"/>
  <c r="I170" i="57"/>
  <c r="H170" i="57"/>
  <c r="K169" i="57"/>
  <c r="I169" i="57"/>
  <c r="H169" i="57"/>
  <c r="K168" i="57"/>
  <c r="I168" i="57"/>
  <c r="H168" i="57"/>
  <c r="K167" i="57"/>
  <c r="I167" i="57"/>
  <c r="H167" i="57"/>
  <c r="K166" i="57"/>
  <c r="I166" i="57"/>
  <c r="H166" i="57"/>
  <c r="K165" i="57"/>
  <c r="I165" i="57"/>
  <c r="H165" i="57"/>
  <c r="K164" i="57"/>
  <c r="I164" i="57"/>
  <c r="H164" i="57"/>
  <c r="K163" i="57"/>
  <c r="I163" i="57"/>
  <c r="H163" i="57"/>
  <c r="K162" i="57"/>
  <c r="I162" i="57"/>
  <c r="H162" i="57"/>
  <c r="K161" i="57"/>
  <c r="I161" i="57"/>
  <c r="H161" i="57"/>
  <c r="K160" i="57"/>
  <c r="I160" i="57"/>
  <c r="H160" i="57"/>
  <c r="K159" i="57"/>
  <c r="I159" i="57"/>
  <c r="H159" i="57"/>
  <c r="K158" i="57"/>
  <c r="I158" i="57"/>
  <c r="H158" i="57"/>
  <c r="K157" i="57"/>
  <c r="I157" i="57"/>
  <c r="H157" i="57"/>
  <c r="K156" i="57"/>
  <c r="I156" i="57"/>
  <c r="H156" i="57"/>
  <c r="K155" i="57"/>
  <c r="I155" i="57"/>
  <c r="H155" i="57"/>
  <c r="K154" i="57"/>
  <c r="I154" i="57"/>
  <c r="H154" i="57"/>
  <c r="K153" i="57"/>
  <c r="I153" i="57"/>
  <c r="H153" i="57"/>
  <c r="K152" i="57"/>
  <c r="L152" i="57" s="1"/>
  <c r="I152" i="57"/>
  <c r="H152" i="57"/>
  <c r="K151" i="57"/>
  <c r="I151" i="57"/>
  <c r="H151" i="57"/>
  <c r="K150" i="57"/>
  <c r="I150" i="57"/>
  <c r="H150" i="57"/>
  <c r="K149" i="57"/>
  <c r="I149" i="57"/>
  <c r="H149" i="57"/>
  <c r="K148" i="57"/>
  <c r="I148" i="57"/>
  <c r="H148" i="57"/>
  <c r="K147" i="57"/>
  <c r="I147" i="57"/>
  <c r="H147" i="57"/>
  <c r="K146" i="57"/>
  <c r="I146" i="57"/>
  <c r="H146" i="57"/>
  <c r="K145" i="57"/>
  <c r="I145" i="57"/>
  <c r="H145" i="57"/>
  <c r="K144" i="57"/>
  <c r="I144" i="57"/>
  <c r="H144" i="57"/>
  <c r="K143" i="57"/>
  <c r="I143" i="57"/>
  <c r="H143" i="57"/>
  <c r="K142" i="57"/>
  <c r="I142" i="57"/>
  <c r="H142" i="57"/>
  <c r="K141" i="57"/>
  <c r="I141" i="57"/>
  <c r="H141" i="57"/>
  <c r="K140" i="57"/>
  <c r="I140" i="57"/>
  <c r="H140" i="57"/>
  <c r="K139" i="57"/>
  <c r="I139" i="57"/>
  <c r="H139" i="57"/>
  <c r="K138" i="57"/>
  <c r="I138" i="57"/>
  <c r="H138" i="57"/>
  <c r="K137" i="57"/>
  <c r="I137" i="57"/>
  <c r="H137" i="57"/>
  <c r="K136" i="57"/>
  <c r="I136" i="57"/>
  <c r="H136" i="57"/>
  <c r="K135" i="57"/>
  <c r="I135" i="57"/>
  <c r="H135" i="57"/>
  <c r="K134" i="57"/>
  <c r="I134" i="57"/>
  <c r="H134" i="57"/>
  <c r="K133" i="57"/>
  <c r="I133" i="57"/>
  <c r="H133" i="57"/>
  <c r="K132" i="57"/>
  <c r="I132" i="57"/>
  <c r="H132" i="57"/>
  <c r="K131" i="57"/>
  <c r="I131" i="57"/>
  <c r="H131" i="57"/>
  <c r="K130" i="57"/>
  <c r="I130" i="57"/>
  <c r="H130" i="57"/>
  <c r="K129" i="57"/>
  <c r="I129" i="57"/>
  <c r="H129" i="57"/>
  <c r="K128" i="57"/>
  <c r="I128" i="57"/>
  <c r="H128" i="57"/>
  <c r="K127" i="57"/>
  <c r="I127" i="57"/>
  <c r="H127" i="57"/>
  <c r="K126" i="57"/>
  <c r="I126" i="57"/>
  <c r="H126" i="57"/>
  <c r="K125" i="57"/>
  <c r="I125" i="57"/>
  <c r="H125" i="57"/>
  <c r="K124" i="57"/>
  <c r="I124" i="57"/>
  <c r="H124" i="57"/>
  <c r="K123" i="57"/>
  <c r="I123" i="57"/>
  <c r="H123" i="57"/>
  <c r="K122" i="57"/>
  <c r="I122" i="57"/>
  <c r="H122" i="57"/>
  <c r="K121" i="57"/>
  <c r="I121" i="57"/>
  <c r="H121" i="57"/>
  <c r="K120" i="57"/>
  <c r="I120" i="57"/>
  <c r="H120" i="57"/>
  <c r="K119" i="57"/>
  <c r="I119" i="57"/>
  <c r="H119" i="57"/>
  <c r="K118" i="57"/>
  <c r="I118" i="57"/>
  <c r="H118" i="57"/>
  <c r="K117" i="57"/>
  <c r="I117" i="57"/>
  <c r="H117" i="57"/>
  <c r="K116" i="57"/>
  <c r="I116" i="57"/>
  <c r="H116" i="57"/>
  <c r="K115" i="57"/>
  <c r="I115" i="57"/>
  <c r="H115" i="57"/>
  <c r="K114" i="57"/>
  <c r="I114" i="57"/>
  <c r="H114" i="57"/>
  <c r="K113" i="57"/>
  <c r="I113" i="57"/>
  <c r="H113" i="57"/>
  <c r="K112" i="57"/>
  <c r="I112" i="57"/>
  <c r="H112" i="57"/>
  <c r="K111" i="57"/>
  <c r="I111" i="57"/>
  <c r="H111" i="57"/>
  <c r="K110" i="57"/>
  <c r="I110" i="57"/>
  <c r="H110" i="57"/>
  <c r="K109" i="57"/>
  <c r="I109" i="57"/>
  <c r="H109" i="57"/>
  <c r="K108" i="57"/>
  <c r="I108" i="57"/>
  <c r="H108" i="57"/>
  <c r="K107" i="57"/>
  <c r="I107" i="57"/>
  <c r="H107" i="57"/>
  <c r="K106" i="57"/>
  <c r="I106" i="57"/>
  <c r="H106" i="57"/>
  <c r="K105" i="57"/>
  <c r="I105" i="57"/>
  <c r="H105" i="57"/>
  <c r="K104" i="57"/>
  <c r="I104" i="57"/>
  <c r="H104" i="57"/>
  <c r="K103" i="57"/>
  <c r="I103" i="57"/>
  <c r="H103" i="57"/>
  <c r="K102" i="57"/>
  <c r="I102" i="57"/>
  <c r="H102" i="57"/>
  <c r="K101" i="57"/>
  <c r="I101" i="57"/>
  <c r="H101" i="57"/>
  <c r="K100" i="57"/>
  <c r="I100" i="57"/>
  <c r="H100" i="57"/>
  <c r="K99" i="57"/>
  <c r="L99" i="57" s="1"/>
  <c r="I99" i="57"/>
  <c r="H99" i="57"/>
  <c r="K98" i="57"/>
  <c r="I98" i="57"/>
  <c r="H98" i="57"/>
  <c r="K97" i="57"/>
  <c r="I97" i="57"/>
  <c r="H97" i="57"/>
  <c r="K96" i="57"/>
  <c r="I96" i="57"/>
  <c r="H96" i="57"/>
  <c r="K95" i="57"/>
  <c r="I95" i="57"/>
  <c r="H95" i="57"/>
  <c r="K94" i="57"/>
  <c r="I94" i="57"/>
  <c r="H94" i="57"/>
  <c r="K93" i="57"/>
  <c r="I93" i="57"/>
  <c r="H93" i="57"/>
  <c r="K92" i="57"/>
  <c r="I92" i="57"/>
  <c r="H92" i="57"/>
  <c r="K91" i="57"/>
  <c r="I91" i="57"/>
  <c r="H91" i="57"/>
  <c r="K90" i="57"/>
  <c r="I90" i="57"/>
  <c r="H90" i="57"/>
  <c r="K89" i="57"/>
  <c r="I89" i="57"/>
  <c r="H89" i="57"/>
  <c r="K88" i="57"/>
  <c r="I88" i="57"/>
  <c r="H88" i="57"/>
  <c r="K87" i="57"/>
  <c r="I87" i="57"/>
  <c r="H87" i="57"/>
  <c r="K86" i="57"/>
  <c r="I86" i="57"/>
  <c r="H86" i="57"/>
  <c r="K85" i="57"/>
  <c r="I85" i="57"/>
  <c r="H85" i="57"/>
  <c r="K84" i="57"/>
  <c r="I84" i="57"/>
  <c r="H84" i="57"/>
  <c r="K83" i="57"/>
  <c r="I83" i="57"/>
  <c r="H83" i="57"/>
  <c r="K82" i="57"/>
  <c r="I82" i="57"/>
  <c r="H82" i="57"/>
  <c r="K81" i="57"/>
  <c r="I81" i="57"/>
  <c r="H81" i="57"/>
  <c r="K80" i="57"/>
  <c r="I80" i="57"/>
  <c r="H80" i="57"/>
  <c r="K79" i="57"/>
  <c r="I79" i="57"/>
  <c r="H79" i="57"/>
  <c r="K78" i="57"/>
  <c r="I78" i="57"/>
  <c r="H78" i="57"/>
  <c r="K77" i="57"/>
  <c r="I77" i="57"/>
  <c r="H77" i="57"/>
  <c r="K76" i="57"/>
  <c r="I76" i="57"/>
  <c r="H76" i="57"/>
  <c r="K75" i="57"/>
  <c r="I75" i="57"/>
  <c r="H75" i="57"/>
  <c r="K74" i="57"/>
  <c r="I74" i="57"/>
  <c r="H74" i="57"/>
  <c r="K73" i="57"/>
  <c r="I73" i="57"/>
  <c r="H73" i="57"/>
  <c r="K72" i="57"/>
  <c r="I72" i="57"/>
  <c r="H72" i="57"/>
  <c r="K71" i="57"/>
  <c r="I71" i="57"/>
  <c r="H71" i="57"/>
  <c r="K70" i="57"/>
  <c r="I70" i="57"/>
  <c r="H70" i="57"/>
  <c r="K69" i="57"/>
  <c r="I69" i="57"/>
  <c r="H69" i="57"/>
  <c r="K68" i="57"/>
  <c r="I68" i="57"/>
  <c r="H68" i="57"/>
  <c r="K67" i="57"/>
  <c r="I67" i="57"/>
  <c r="H67" i="57"/>
  <c r="K66" i="57"/>
  <c r="I66" i="57"/>
  <c r="H66" i="57"/>
  <c r="K65" i="57"/>
  <c r="I65" i="57"/>
  <c r="H65" i="57"/>
  <c r="K64" i="57"/>
  <c r="I64" i="57"/>
  <c r="H64" i="57"/>
  <c r="K63" i="57"/>
  <c r="I63" i="57"/>
  <c r="H63" i="57"/>
  <c r="K62" i="57"/>
  <c r="I62" i="57"/>
  <c r="H62" i="57"/>
  <c r="K61" i="57"/>
  <c r="I61" i="57"/>
  <c r="H61" i="57"/>
  <c r="K60" i="57"/>
  <c r="I60" i="57"/>
  <c r="H60" i="57"/>
  <c r="K59" i="57"/>
  <c r="I59" i="57"/>
  <c r="H59" i="57"/>
  <c r="K58" i="57"/>
  <c r="I58" i="57"/>
  <c r="H58" i="57"/>
  <c r="K57" i="57"/>
  <c r="I57" i="57"/>
  <c r="H57" i="57"/>
  <c r="K56" i="57"/>
  <c r="I56" i="57"/>
  <c r="H56" i="57"/>
  <c r="K55" i="57"/>
  <c r="I55" i="57"/>
  <c r="H55" i="57"/>
  <c r="K54" i="57"/>
  <c r="I54" i="57"/>
  <c r="H54" i="57"/>
  <c r="K53" i="57"/>
  <c r="I53" i="57"/>
  <c r="H53" i="57"/>
  <c r="K52" i="57"/>
  <c r="I52" i="57"/>
  <c r="H52" i="57"/>
  <c r="K51" i="57"/>
  <c r="I51" i="57"/>
  <c r="H51" i="57"/>
  <c r="K50" i="57"/>
  <c r="I50" i="57"/>
  <c r="H50" i="57"/>
  <c r="K49" i="57"/>
  <c r="I49" i="57"/>
  <c r="H49" i="57"/>
  <c r="K48" i="57"/>
  <c r="I48" i="57"/>
  <c r="H48" i="57"/>
  <c r="K47" i="57"/>
  <c r="I47" i="57"/>
  <c r="H47" i="57"/>
  <c r="K46" i="57"/>
  <c r="I46" i="57"/>
  <c r="H46" i="57"/>
  <c r="K45" i="57"/>
  <c r="I45" i="57"/>
  <c r="H45" i="57"/>
  <c r="K44" i="57"/>
  <c r="I44" i="57"/>
  <c r="H44" i="57"/>
  <c r="K43" i="57"/>
  <c r="I43" i="57"/>
  <c r="H43" i="57"/>
  <c r="K42" i="57"/>
  <c r="I42" i="57"/>
  <c r="H42" i="57"/>
  <c r="K41" i="57"/>
  <c r="I41" i="57"/>
  <c r="H41" i="57"/>
  <c r="K40" i="57"/>
  <c r="I40" i="57"/>
  <c r="H40" i="57"/>
  <c r="K39" i="57"/>
  <c r="I39" i="57"/>
  <c r="H39" i="57"/>
  <c r="K38" i="57"/>
  <c r="I38" i="57"/>
  <c r="H38" i="57"/>
  <c r="K37" i="57"/>
  <c r="I37" i="57"/>
  <c r="H37" i="57"/>
  <c r="K36" i="57"/>
  <c r="I36" i="57"/>
  <c r="H36" i="57"/>
  <c r="K35" i="57"/>
  <c r="I35" i="57"/>
  <c r="H35" i="57"/>
  <c r="K34" i="57"/>
  <c r="I34" i="57"/>
  <c r="H34" i="57"/>
  <c r="K33" i="57"/>
  <c r="I33" i="57"/>
  <c r="H33" i="57"/>
  <c r="K32" i="57"/>
  <c r="I32" i="57"/>
  <c r="H32" i="57"/>
  <c r="K31" i="57"/>
  <c r="I31" i="57"/>
  <c r="H31" i="57"/>
  <c r="K30" i="57"/>
  <c r="I30" i="57"/>
  <c r="H30" i="57"/>
  <c r="K29" i="57"/>
  <c r="I29" i="57"/>
  <c r="H29" i="57"/>
  <c r="K28" i="57"/>
  <c r="I28" i="57"/>
  <c r="H28" i="57"/>
  <c r="K27" i="57"/>
  <c r="I27" i="57"/>
  <c r="H27" i="57"/>
  <c r="K26" i="57"/>
  <c r="I26" i="57"/>
  <c r="H26" i="57"/>
  <c r="K25" i="57"/>
  <c r="I25" i="57"/>
  <c r="H25" i="57"/>
  <c r="K24" i="57"/>
  <c r="I24" i="57"/>
  <c r="H24" i="57"/>
  <c r="K23" i="57"/>
  <c r="I23" i="57"/>
  <c r="H23" i="57"/>
  <c r="K22" i="57"/>
  <c r="I22" i="57"/>
  <c r="H22" i="57"/>
  <c r="K21" i="57"/>
  <c r="I21" i="57"/>
  <c r="H21" i="57"/>
  <c r="K20" i="57"/>
  <c r="I20" i="57"/>
  <c r="H20" i="57"/>
  <c r="K19" i="57"/>
  <c r="I19" i="57"/>
  <c r="H19" i="57"/>
  <c r="K18" i="57"/>
  <c r="I18" i="57"/>
  <c r="H18" i="57"/>
  <c r="K17" i="57"/>
  <c r="I17" i="57"/>
  <c r="H17" i="57"/>
  <c r="K16" i="57"/>
  <c r="I16" i="57"/>
  <c r="H16" i="57"/>
  <c r="K15" i="57"/>
  <c r="I15" i="57"/>
  <c r="H15" i="57"/>
  <c r="K14" i="57"/>
  <c r="I14" i="57"/>
  <c r="H14" i="57"/>
  <c r="K13" i="57"/>
  <c r="I13" i="57"/>
  <c r="H13" i="57"/>
  <c r="K12" i="57"/>
  <c r="I12" i="57"/>
  <c r="H12" i="57"/>
  <c r="K11" i="57"/>
  <c r="I11" i="57"/>
  <c r="H11" i="57"/>
  <c r="K10" i="57"/>
  <c r="I10" i="57"/>
  <c r="H10" i="57"/>
  <c r="K9" i="57"/>
  <c r="I9" i="57"/>
  <c r="H9" i="57"/>
  <c r="K8" i="57"/>
  <c r="I8" i="57"/>
  <c r="H8" i="57"/>
  <c r="K7" i="57"/>
  <c r="I7" i="57"/>
  <c r="H7" i="57"/>
  <c r="K6" i="57"/>
  <c r="I6" i="57"/>
  <c r="H6" i="57"/>
  <c r="K5" i="57"/>
  <c r="I5" i="57"/>
  <c r="H5" i="57"/>
  <c r="K4" i="57"/>
  <c r="I4" i="57"/>
  <c r="H4" i="57"/>
  <c r="K3" i="57"/>
  <c r="I3" i="57"/>
  <c r="H3" i="57"/>
  <c r="J1" i="57"/>
  <c r="C49" i="1" s="1"/>
  <c r="L678" i="57" l="1"/>
  <c r="M610" i="57"/>
  <c r="M663" i="57"/>
  <c r="M674" i="57"/>
  <c r="M354" i="57"/>
  <c r="M678" i="57"/>
  <c r="M710" i="57"/>
  <c r="L7" i="57"/>
  <c r="M365" i="57"/>
  <c r="L263" i="57"/>
  <c r="L353" i="57"/>
  <c r="M461" i="57"/>
  <c r="M369" i="57"/>
  <c r="M61" i="57"/>
  <c r="M268" i="57"/>
  <c r="L674" i="57"/>
  <c r="M140" i="57"/>
  <c r="M3" i="57"/>
  <c r="M287" i="57"/>
  <c r="M415" i="57"/>
  <c r="M242" i="57"/>
  <c r="L285" i="57"/>
  <c r="M295" i="57"/>
  <c r="M552" i="57"/>
  <c r="M660" i="57"/>
  <c r="M692" i="57"/>
  <c r="M32" i="57"/>
  <c r="M181" i="57"/>
  <c r="M362" i="57"/>
  <c r="M470" i="57"/>
  <c r="L492" i="57"/>
  <c r="L386" i="57"/>
  <c r="L482" i="57"/>
  <c r="L293" i="57"/>
  <c r="L325" i="57"/>
  <c r="L357" i="57"/>
  <c r="L389" i="57"/>
  <c r="L541" i="57"/>
  <c r="L424" i="57"/>
  <c r="M466" i="57"/>
  <c r="M541" i="57"/>
  <c r="L616" i="57"/>
  <c r="L712" i="57"/>
  <c r="M426" i="57"/>
  <c r="L374" i="57"/>
  <c r="M706" i="57"/>
  <c r="L559" i="57"/>
  <c r="L655" i="57"/>
  <c r="L485" i="57"/>
  <c r="M208" i="57"/>
  <c r="M659" i="57"/>
  <c r="M241" i="57"/>
  <c r="M571" i="57"/>
  <c r="L296" i="57"/>
  <c r="L360" i="57"/>
  <c r="L382" i="57"/>
  <c r="M275" i="57"/>
  <c r="M339" i="57"/>
  <c r="M371" i="57"/>
  <c r="M641" i="57"/>
  <c r="L417" i="57"/>
  <c r="L513" i="57"/>
  <c r="L545" i="57"/>
  <c r="L609" i="57"/>
  <c r="L705" i="57"/>
  <c r="L175" i="57"/>
  <c r="L16" i="57"/>
  <c r="M666" i="57"/>
  <c r="M112" i="57"/>
  <c r="M441" i="57"/>
  <c r="M358" i="57"/>
  <c r="M593" i="57"/>
  <c r="M199" i="57"/>
  <c r="L615" i="57"/>
  <c r="L317" i="57"/>
  <c r="L185" i="57"/>
  <c r="M157" i="57"/>
  <c r="L61" i="57"/>
  <c r="L554" i="57"/>
  <c r="M522" i="57"/>
  <c r="L153" i="57"/>
  <c r="M469" i="57"/>
  <c r="M533" i="57"/>
  <c r="M565" i="57"/>
  <c r="M597" i="57"/>
  <c r="M640" i="57"/>
  <c r="L480" i="57"/>
  <c r="M193" i="57"/>
  <c r="L193" i="57"/>
  <c r="L79" i="57"/>
  <c r="L535" i="57"/>
  <c r="M66" i="57"/>
  <c r="L300" i="57"/>
  <c r="M125" i="57"/>
  <c r="M104" i="57"/>
  <c r="M13" i="57"/>
  <c r="L205" i="57"/>
  <c r="M269" i="57"/>
  <c r="L290" i="57"/>
  <c r="M493" i="57"/>
  <c r="M131" i="57"/>
  <c r="M376" i="57"/>
  <c r="M408" i="57"/>
  <c r="L101" i="57"/>
  <c r="M217" i="57"/>
  <c r="M270" i="57"/>
  <c r="M483" i="57"/>
  <c r="M303" i="57"/>
  <c r="M144" i="57"/>
  <c r="L282" i="57"/>
  <c r="L176" i="57"/>
  <c r="M432" i="57"/>
  <c r="M39" i="57"/>
  <c r="M263" i="57"/>
  <c r="L423" i="57"/>
  <c r="M391" i="57"/>
  <c r="M423" i="57"/>
  <c r="M668" i="57"/>
  <c r="L189" i="57"/>
  <c r="M573" i="57"/>
  <c r="M324" i="57"/>
  <c r="M318" i="57"/>
  <c r="M425" i="57"/>
  <c r="M64" i="57"/>
  <c r="M170" i="57"/>
  <c r="L266" i="57"/>
  <c r="M308" i="57"/>
  <c r="M521" i="57"/>
  <c r="M202" i="57"/>
  <c r="L234" i="57"/>
  <c r="M447" i="57"/>
  <c r="M532" i="57"/>
  <c r="M309" i="57"/>
  <c r="L618" i="57"/>
  <c r="M682" i="57"/>
  <c r="L250" i="57"/>
  <c r="M29" i="57"/>
  <c r="L288" i="57"/>
  <c r="L320" i="57"/>
  <c r="L321" i="57"/>
  <c r="L470" i="57"/>
  <c r="L502" i="57"/>
  <c r="L534" i="57"/>
  <c r="L598" i="57"/>
  <c r="M673" i="57"/>
  <c r="M705" i="57"/>
  <c r="M271" i="57"/>
  <c r="M106" i="57"/>
  <c r="M332" i="57"/>
  <c r="M676" i="57"/>
  <c r="M173" i="57"/>
  <c r="M205" i="57"/>
  <c r="L269" i="57"/>
  <c r="M375" i="57"/>
  <c r="L429" i="57"/>
  <c r="L461" i="57"/>
  <c r="L281" i="57"/>
  <c r="M239" i="57"/>
  <c r="L47" i="57"/>
  <c r="L387" i="57"/>
  <c r="L112" i="57"/>
  <c r="M47" i="57"/>
  <c r="M79" i="57"/>
  <c r="M227" i="57"/>
  <c r="M291" i="57"/>
  <c r="L312" i="57"/>
  <c r="M685" i="57"/>
  <c r="M134" i="57"/>
  <c r="M304" i="57"/>
  <c r="M368" i="57"/>
  <c r="M93" i="57"/>
  <c r="L136" i="57"/>
  <c r="L168" i="57"/>
  <c r="M347" i="57"/>
  <c r="L570" i="57"/>
  <c r="M623" i="57"/>
  <c r="M687" i="57"/>
  <c r="M367" i="57"/>
  <c r="M240" i="57"/>
  <c r="M421" i="57"/>
  <c r="M527" i="57"/>
  <c r="M390" i="57"/>
  <c r="M422" i="57"/>
  <c r="M464" i="57"/>
  <c r="M592" i="57"/>
  <c r="L272" i="57"/>
  <c r="M83" i="57"/>
  <c r="M136" i="57"/>
  <c r="M645" i="57"/>
  <c r="M348" i="57"/>
  <c r="M314" i="57"/>
  <c r="M145" i="57"/>
  <c r="L537" i="57"/>
  <c r="M357" i="57"/>
  <c r="M221" i="57"/>
  <c r="M253" i="57"/>
  <c r="M71" i="57"/>
  <c r="M338" i="57"/>
  <c r="L445" i="57"/>
  <c r="L455" i="57"/>
  <c r="L487" i="57"/>
  <c r="M529" i="57"/>
  <c r="M561" i="57"/>
  <c r="M211" i="57"/>
  <c r="L349" i="57"/>
  <c r="M413" i="57"/>
  <c r="M445" i="57"/>
  <c r="M487" i="57"/>
  <c r="M583" i="57"/>
  <c r="M604" i="57"/>
  <c r="L711" i="57"/>
  <c r="M711" i="57"/>
  <c r="M594" i="57"/>
  <c r="L96" i="57"/>
  <c r="M329" i="57"/>
  <c r="M414" i="57"/>
  <c r="M509" i="57"/>
  <c r="M637" i="57"/>
  <c r="L648" i="57"/>
  <c r="M658" i="57"/>
  <c r="L669" i="57"/>
  <c r="L701" i="57"/>
  <c r="L426" i="57"/>
  <c r="M680" i="57"/>
  <c r="M256" i="57"/>
  <c r="M330" i="57"/>
  <c r="L432" i="57"/>
  <c r="M293" i="57"/>
  <c r="L35" i="57"/>
  <c r="M246" i="57"/>
  <c r="M267" i="57"/>
  <c r="M299" i="57"/>
  <c r="M384" i="57"/>
  <c r="L416" i="57"/>
  <c r="M437" i="57"/>
  <c r="M479" i="57"/>
  <c r="M575" i="57"/>
  <c r="M628" i="57"/>
  <c r="L650" i="57"/>
  <c r="M675" i="57"/>
  <c r="M665" i="57"/>
  <c r="M108" i="57"/>
  <c r="M321" i="57"/>
  <c r="M374" i="57"/>
  <c r="L448" i="57"/>
  <c r="L490" i="57"/>
  <c r="M654" i="57"/>
  <c r="L44" i="57"/>
  <c r="L161" i="57"/>
  <c r="M99" i="57"/>
  <c r="M152" i="57"/>
  <c r="L460" i="57"/>
  <c r="M661" i="57"/>
  <c r="L163" i="57"/>
  <c r="M226" i="57"/>
  <c r="L258" i="57"/>
  <c r="L662" i="57"/>
  <c r="M219" i="57"/>
  <c r="M481" i="57"/>
  <c r="M545" i="57"/>
  <c r="L673" i="57"/>
  <c r="M16" i="57"/>
  <c r="M121" i="57"/>
  <c r="M644" i="57"/>
  <c r="M429" i="57"/>
  <c r="M524" i="57"/>
  <c r="M556" i="57"/>
  <c r="L631" i="57"/>
  <c r="L695" i="57"/>
  <c r="M103" i="57"/>
  <c r="M143" i="57"/>
  <c r="M249" i="57"/>
  <c r="L376" i="57"/>
  <c r="L122" i="57"/>
  <c r="M463" i="57"/>
  <c r="M133" i="57"/>
  <c r="M377" i="57"/>
  <c r="M451" i="57"/>
  <c r="M472" i="57"/>
  <c r="M525" i="57"/>
  <c r="L13" i="57"/>
  <c r="L29" i="57"/>
  <c r="M218" i="57"/>
  <c r="L229" i="57"/>
  <c r="L335" i="57"/>
  <c r="L536" i="57"/>
  <c r="L621" i="57"/>
  <c r="L653" i="57"/>
  <c r="L396" i="57"/>
  <c r="M81" i="57"/>
  <c r="L103" i="57"/>
  <c r="L143" i="57"/>
  <c r="L224" i="57"/>
  <c r="M264" i="57"/>
  <c r="M284" i="57"/>
  <c r="M386" i="57"/>
  <c r="M417" i="57"/>
  <c r="M427" i="57"/>
  <c r="L522" i="57"/>
  <c r="M584" i="57"/>
  <c r="M615" i="57"/>
  <c r="M667" i="57"/>
  <c r="M698" i="57"/>
  <c r="M438" i="57"/>
  <c r="L12" i="57"/>
  <c r="M82" i="57"/>
  <c r="M113" i="57"/>
  <c r="L154" i="57"/>
  <c r="L184" i="57"/>
  <c r="L204" i="57"/>
  <c r="M214" i="57"/>
  <c r="M285" i="57"/>
  <c r="L295" i="57"/>
  <c r="M315" i="57"/>
  <c r="M335" i="57"/>
  <c r="M356" i="57"/>
  <c r="M418" i="57"/>
  <c r="L449" i="57"/>
  <c r="M564" i="57"/>
  <c r="M616" i="57"/>
  <c r="M647" i="57"/>
  <c r="M224" i="57"/>
  <c r="M501" i="57"/>
  <c r="L699" i="57"/>
  <c r="M255" i="57"/>
  <c r="L418" i="57"/>
  <c r="M42" i="57"/>
  <c r="M52" i="57"/>
  <c r="M185" i="57"/>
  <c r="L225" i="57"/>
  <c r="M266" i="57"/>
  <c r="L346" i="57"/>
  <c r="L377" i="57"/>
  <c r="L481" i="57"/>
  <c r="M502" i="57"/>
  <c r="M513" i="57"/>
  <c r="M523" i="57"/>
  <c r="M554" i="57"/>
  <c r="M596" i="57"/>
  <c r="M689" i="57"/>
  <c r="L63" i="57"/>
  <c r="L450" i="57"/>
  <c r="L503" i="57"/>
  <c r="L586" i="57"/>
  <c r="M679" i="57"/>
  <c r="L33" i="57"/>
  <c r="M135" i="57"/>
  <c r="M175" i="57"/>
  <c r="L195" i="57"/>
  <c r="L236" i="57"/>
  <c r="L257" i="57"/>
  <c r="L336" i="57"/>
  <c r="M378" i="57"/>
  <c r="M419" i="57"/>
  <c r="M440" i="57"/>
  <c r="M471" i="57"/>
  <c r="M586" i="57"/>
  <c r="L397" i="57"/>
  <c r="M638" i="57"/>
  <c r="M669" i="57"/>
  <c r="L144" i="57"/>
  <c r="M84" i="57"/>
  <c r="M105" i="57"/>
  <c r="L125" i="57"/>
  <c r="M156" i="57"/>
  <c r="L34" i="57"/>
  <c r="L74" i="57"/>
  <c r="M166" i="57"/>
  <c r="M176" i="57"/>
  <c r="L186" i="57"/>
  <c r="M196" i="57"/>
  <c r="L217" i="57"/>
  <c r="M237" i="57"/>
  <c r="M317" i="57"/>
  <c r="M327" i="57"/>
  <c r="M337" i="57"/>
  <c r="M399" i="57"/>
  <c r="M420" i="57"/>
  <c r="L493" i="57"/>
  <c r="M504" i="57"/>
  <c r="L514" i="57"/>
  <c r="L577" i="57"/>
  <c r="M587" i="57"/>
  <c r="M618" i="57"/>
  <c r="L194" i="57"/>
  <c r="L197" i="57"/>
  <c r="M248" i="57"/>
  <c r="L410" i="57"/>
  <c r="M670" i="57"/>
  <c r="M359" i="57"/>
  <c r="M410" i="57"/>
  <c r="M431" i="57"/>
  <c r="M452" i="57"/>
  <c r="M536" i="57"/>
  <c r="M578" i="57"/>
  <c r="M650" i="57"/>
  <c r="L157" i="57"/>
  <c r="L400" i="57"/>
  <c r="L453" i="57"/>
  <c r="L546" i="57"/>
  <c r="L578" i="57"/>
  <c r="M167" i="57"/>
  <c r="M15" i="57"/>
  <c r="L401" i="57"/>
  <c r="L442" i="57"/>
  <c r="L495" i="57"/>
  <c r="M557" i="57"/>
  <c r="M568" i="57"/>
  <c r="M599" i="57"/>
  <c r="L65" i="57"/>
  <c r="M138" i="57"/>
  <c r="L218" i="57"/>
  <c r="L249" i="57"/>
  <c r="M289" i="57"/>
  <c r="M495" i="57"/>
  <c r="M579" i="57"/>
  <c r="M589" i="57"/>
  <c r="M620" i="57"/>
  <c r="M651" i="57"/>
  <c r="M148" i="57"/>
  <c r="M178" i="57"/>
  <c r="L199" i="57"/>
  <c r="M229" i="57"/>
  <c r="M350" i="57"/>
  <c r="M381" i="57"/>
  <c r="L391" i="57"/>
  <c r="M485" i="57"/>
  <c r="L641" i="57"/>
  <c r="L652" i="57"/>
  <c r="M714" i="57"/>
  <c r="M298" i="57"/>
  <c r="M280" i="57"/>
  <c r="M454" i="57"/>
  <c r="L392" i="57"/>
  <c r="M517" i="57"/>
  <c r="L684" i="57"/>
  <c r="M345" i="57"/>
  <c r="M77" i="57"/>
  <c r="M7" i="57"/>
  <c r="L57" i="57"/>
  <c r="M67" i="57"/>
  <c r="M129" i="57"/>
  <c r="M189" i="57"/>
  <c r="L200" i="57"/>
  <c r="L271" i="57"/>
  <c r="M320" i="57"/>
  <c r="M486" i="57"/>
  <c r="M528" i="57"/>
  <c r="M559" i="57"/>
  <c r="M570" i="57"/>
  <c r="M601" i="57"/>
  <c r="M694" i="57"/>
  <c r="M35" i="57"/>
  <c r="M109" i="57"/>
  <c r="M200" i="57"/>
  <c r="M220" i="57"/>
  <c r="M301" i="57"/>
  <c r="M311" i="57"/>
  <c r="M341" i="57"/>
  <c r="L362" i="57"/>
  <c r="M372" i="57"/>
  <c r="M434" i="57"/>
  <c r="M476" i="57"/>
  <c r="M518" i="57"/>
  <c r="M539" i="57"/>
  <c r="M591" i="57"/>
  <c r="M612" i="57"/>
  <c r="M632" i="57"/>
  <c r="M123" i="57"/>
  <c r="M8" i="57"/>
  <c r="L58" i="57"/>
  <c r="M89" i="57"/>
  <c r="L160" i="57"/>
  <c r="L170" i="57"/>
  <c r="M180" i="57"/>
  <c r="M190" i="57"/>
  <c r="L231" i="57"/>
  <c r="M281" i="57"/>
  <c r="M383" i="57"/>
  <c r="M622" i="57"/>
  <c r="M695" i="57"/>
  <c r="M177" i="57"/>
  <c r="L128" i="57"/>
  <c r="M78" i="57"/>
  <c r="L89" i="57"/>
  <c r="L130" i="57"/>
  <c r="M231" i="57"/>
  <c r="L98" i="57"/>
  <c r="M28" i="57"/>
  <c r="M48" i="57"/>
  <c r="M141" i="57"/>
  <c r="M292" i="57"/>
  <c r="M342" i="57"/>
  <c r="M404" i="57"/>
  <c r="M435" i="57"/>
  <c r="L488" i="57"/>
  <c r="M519" i="57"/>
  <c r="M540" i="57"/>
  <c r="L592" i="57"/>
  <c r="M613" i="57"/>
  <c r="L685" i="57"/>
  <c r="L706" i="57"/>
  <c r="M228" i="57"/>
  <c r="L138" i="57"/>
  <c r="M87" i="57"/>
  <c r="L10" i="57"/>
  <c r="L39" i="57"/>
  <c r="L90" i="57"/>
  <c r="M111" i="57"/>
  <c r="M232" i="57"/>
  <c r="M272" i="57"/>
  <c r="M394" i="57"/>
  <c r="M457" i="57"/>
  <c r="M467" i="57"/>
  <c r="M488" i="57"/>
  <c r="M530" i="57"/>
  <c r="M25" i="57"/>
  <c r="M207" i="57"/>
  <c r="L97" i="57"/>
  <c r="L129" i="57"/>
  <c r="L111" i="57"/>
  <c r="L313" i="57"/>
  <c r="M364" i="57"/>
  <c r="L385" i="57"/>
  <c r="M499" i="57"/>
  <c r="M520" i="57"/>
  <c r="M551" i="57"/>
  <c r="L573" i="57"/>
  <c r="L583" i="57"/>
  <c r="M655" i="57"/>
  <c r="L40" i="57"/>
  <c r="M60" i="57"/>
  <c r="M80" i="57"/>
  <c r="L102" i="57"/>
  <c r="L202" i="57"/>
  <c r="M243" i="57"/>
  <c r="M283" i="57"/>
  <c r="L303" i="57"/>
  <c r="L333" i="57"/>
  <c r="L365" i="57"/>
  <c r="L687" i="57"/>
  <c r="M75" i="57"/>
  <c r="M45" i="57"/>
  <c r="L289" i="57"/>
  <c r="M10" i="57"/>
  <c r="M20" i="57"/>
  <c r="M70" i="57"/>
  <c r="L172" i="57"/>
  <c r="M323" i="57"/>
  <c r="M395" i="57"/>
  <c r="M458" i="57"/>
  <c r="M635" i="57"/>
  <c r="L646" i="57"/>
  <c r="L656" i="57"/>
  <c r="M22" i="57"/>
  <c r="M117" i="57"/>
  <c r="M277" i="57"/>
  <c r="M313" i="57"/>
  <c r="M349" i="57"/>
  <c r="M424" i="57"/>
  <c r="M443" i="57"/>
  <c r="M490" i="57"/>
  <c r="L538" i="57"/>
  <c r="L576" i="57"/>
  <c r="M652" i="57"/>
  <c r="M690" i="57"/>
  <c r="M709" i="57"/>
  <c r="M91" i="57"/>
  <c r="M188" i="57"/>
  <c r="M250" i="57"/>
  <c r="M547" i="57"/>
  <c r="L322" i="57"/>
  <c r="L519" i="57"/>
  <c r="M57" i="57"/>
  <c r="M74" i="57"/>
  <c r="M153" i="57"/>
  <c r="L162" i="57"/>
  <c r="M179" i="57"/>
  <c r="M233" i="57"/>
  <c r="L241" i="57"/>
  <c r="M322" i="57"/>
  <c r="M340" i="57"/>
  <c r="M396" i="57"/>
  <c r="L415" i="57"/>
  <c r="M433" i="57"/>
  <c r="M453" i="57"/>
  <c r="M500" i="57"/>
  <c r="L528" i="57"/>
  <c r="M538" i="57"/>
  <c r="M576" i="57"/>
  <c r="M595" i="57"/>
  <c r="L605" i="57"/>
  <c r="M643" i="57"/>
  <c r="M662" i="57"/>
  <c r="M681" i="57"/>
  <c r="M700" i="57"/>
  <c r="M5" i="57"/>
  <c r="M31" i="57"/>
  <c r="M259" i="57"/>
  <c r="M286" i="57"/>
  <c r="L471" i="57"/>
  <c r="M614" i="57"/>
  <c r="M671" i="57"/>
  <c r="L31" i="57"/>
  <c r="M100" i="57"/>
  <c r="M215" i="57"/>
  <c r="M6" i="57"/>
  <c r="M14" i="57"/>
  <c r="M23" i="57"/>
  <c r="M40" i="57"/>
  <c r="L48" i="57"/>
  <c r="L66" i="57"/>
  <c r="M92" i="57"/>
  <c r="M101" i="57"/>
  <c r="L109" i="57"/>
  <c r="M118" i="57"/>
  <c r="M127" i="57"/>
  <c r="M162" i="57"/>
  <c r="M171" i="57"/>
  <c r="M206" i="57"/>
  <c r="M216" i="57"/>
  <c r="M251" i="57"/>
  <c r="M260" i="57"/>
  <c r="M278" i="57"/>
  <c r="L287" i="57"/>
  <c r="M296" i="57"/>
  <c r="L304" i="57"/>
  <c r="L359" i="57"/>
  <c r="L378" i="57"/>
  <c r="M387" i="57"/>
  <c r="M406" i="57"/>
  <c r="M462" i="57"/>
  <c r="L472" i="57"/>
  <c r="M510" i="57"/>
  <c r="L520" i="57"/>
  <c r="M548" i="57"/>
  <c r="L557" i="57"/>
  <c r="M567" i="57"/>
  <c r="M605" i="57"/>
  <c r="L634" i="57"/>
  <c r="L672" i="57"/>
  <c r="M126" i="57"/>
  <c r="L135" i="57"/>
  <c r="M566" i="57"/>
  <c r="M585" i="57"/>
  <c r="M633" i="57"/>
  <c r="L82" i="57"/>
  <c r="M197" i="57"/>
  <c r="M331" i="57"/>
  <c r="M405" i="57"/>
  <c r="L6" i="57"/>
  <c r="L32" i="57"/>
  <c r="M198" i="57"/>
  <c r="L216" i="57"/>
  <c r="M225" i="57"/>
  <c r="L261" i="57"/>
  <c r="L314" i="57"/>
  <c r="L332" i="57"/>
  <c r="L368" i="57"/>
  <c r="L406" i="57"/>
  <c r="M444" i="57"/>
  <c r="L463" i="57"/>
  <c r="M482" i="57"/>
  <c r="M491" i="57"/>
  <c r="L549" i="57"/>
  <c r="L567" i="57"/>
  <c r="M577" i="57"/>
  <c r="M624" i="57"/>
  <c r="M634" i="57"/>
  <c r="M653" i="57"/>
  <c r="M672" i="57"/>
  <c r="M691" i="57"/>
  <c r="L710" i="57"/>
  <c r="M119" i="57"/>
  <c r="M473" i="57"/>
  <c r="L682" i="57"/>
  <c r="L15" i="57"/>
  <c r="M33" i="57"/>
  <c r="M49" i="57"/>
  <c r="L67" i="57"/>
  <c r="L93" i="57"/>
  <c r="M102" i="57"/>
  <c r="M110" i="57"/>
  <c r="M128" i="57"/>
  <c r="M137" i="57"/>
  <c r="M163" i="57"/>
  <c r="M172" i="57"/>
  <c r="L207" i="57"/>
  <c r="M234" i="57"/>
  <c r="M288" i="57"/>
  <c r="M305" i="57"/>
  <c r="M351" i="57"/>
  <c r="M360" i="57"/>
  <c r="M379" i="57"/>
  <c r="M397" i="57"/>
  <c r="M407" i="57"/>
  <c r="M492" i="57"/>
  <c r="M558" i="57"/>
  <c r="L568" i="57"/>
  <c r="M625" i="57"/>
  <c r="L635" i="57"/>
  <c r="L692" i="57"/>
  <c r="M511" i="57"/>
  <c r="L280" i="57"/>
  <c r="L474" i="57"/>
  <c r="L512" i="57"/>
  <c r="L8" i="57"/>
  <c r="L25" i="57"/>
  <c r="L42" i="57"/>
  <c r="L50" i="57"/>
  <c r="M164" i="57"/>
  <c r="M235" i="57"/>
  <c r="L253" i="57"/>
  <c r="L298" i="57"/>
  <c r="M306" i="57"/>
  <c r="M333" i="57"/>
  <c r="L352" i="57"/>
  <c r="M361" i="57"/>
  <c r="M380" i="57"/>
  <c r="M398" i="57"/>
  <c r="L408" i="57"/>
  <c r="M455" i="57"/>
  <c r="L464" i="57"/>
  <c r="M474" i="57"/>
  <c r="M512" i="57"/>
  <c r="M569" i="57"/>
  <c r="M626" i="57"/>
  <c r="M636" i="57"/>
  <c r="M683" i="57"/>
  <c r="L76" i="57"/>
  <c r="M702" i="57"/>
  <c r="M50" i="57"/>
  <c r="M68" i="57"/>
  <c r="M85" i="57"/>
  <c r="M94" i="57"/>
  <c r="M146" i="57"/>
  <c r="L165" i="57"/>
  <c r="L173" i="57"/>
  <c r="M182" i="57"/>
  <c r="M191" i="57"/>
  <c r="L208" i="57"/>
  <c r="M244" i="57"/>
  <c r="M316" i="57"/>
  <c r="M325" i="57"/>
  <c r="M343" i="57"/>
  <c r="M352" i="57"/>
  <c r="M370" i="57"/>
  <c r="L399" i="57"/>
  <c r="M436" i="57"/>
  <c r="M446" i="57"/>
  <c r="L456" i="57"/>
  <c r="M484" i="57"/>
  <c r="M503" i="57"/>
  <c r="M531" i="57"/>
  <c r="M588" i="57"/>
  <c r="M598" i="57"/>
  <c r="M617" i="57"/>
  <c r="M646" i="57"/>
  <c r="M693" i="57"/>
  <c r="M388" i="57"/>
  <c r="M165" i="57"/>
  <c r="L608" i="57"/>
  <c r="M703" i="57"/>
  <c r="M712" i="57"/>
  <c r="M76" i="57"/>
  <c r="M34" i="57"/>
  <c r="L77" i="57"/>
  <c r="L121" i="57"/>
  <c r="M307" i="57"/>
  <c r="M334" i="57"/>
  <c r="M344" i="57"/>
  <c r="M353" i="57"/>
  <c r="M409" i="57"/>
  <c r="M456" i="57"/>
  <c r="M465" i="57"/>
  <c r="M475" i="57"/>
  <c r="L551" i="57"/>
  <c r="M560" i="57"/>
  <c r="M608" i="57"/>
  <c r="M627" i="57"/>
  <c r="L637" i="57"/>
  <c r="M684" i="57"/>
  <c r="M41" i="57"/>
  <c r="M252" i="57"/>
  <c r="L17" i="57"/>
  <c r="L26" i="57"/>
  <c r="M43" i="57"/>
  <c r="M51" i="57"/>
  <c r="M69" i="57"/>
  <c r="M86" i="57"/>
  <c r="M95" i="57"/>
  <c r="L104" i="57"/>
  <c r="M147" i="57"/>
  <c r="M183" i="57"/>
  <c r="L192" i="57"/>
  <c r="M236" i="57"/>
  <c r="M245" i="57"/>
  <c r="M254" i="57"/>
  <c r="M326" i="57"/>
  <c r="L344" i="57"/>
  <c r="L381" i="57"/>
  <c r="L560" i="57"/>
  <c r="M297" i="57"/>
  <c r="M416" i="57"/>
  <c r="M9" i="57"/>
  <c r="M17" i="57"/>
  <c r="M26" i="57"/>
  <c r="M130" i="57"/>
  <c r="M139" i="57"/>
  <c r="M174" i="57"/>
  <c r="M192" i="57"/>
  <c r="M201" i="57"/>
  <c r="M209" i="57"/>
  <c r="L264" i="57"/>
  <c r="M290" i="57"/>
  <c r="L345" i="57"/>
  <c r="M428" i="57"/>
  <c r="L438" i="57"/>
  <c r="M494" i="57"/>
  <c r="M542" i="57"/>
  <c r="L552" i="57"/>
  <c r="M580" i="57"/>
  <c r="L589" i="57"/>
  <c r="L599" i="57"/>
  <c r="M609" i="57"/>
  <c r="L647" i="57"/>
  <c r="M656" i="57"/>
  <c r="L666" i="57"/>
  <c r="L704" i="57"/>
  <c r="M713" i="57"/>
  <c r="M184" i="57"/>
  <c r="M514" i="57"/>
  <c r="L581" i="57"/>
  <c r="M704" i="57"/>
  <c r="L226" i="57"/>
  <c r="M27" i="57"/>
  <c r="M44" i="57"/>
  <c r="L70" i="57"/>
  <c r="M96" i="57"/>
  <c r="M122" i="57"/>
  <c r="L131" i="57"/>
  <c r="L140" i="57"/>
  <c r="M210" i="57"/>
  <c r="L237" i="57"/>
  <c r="M282" i="57"/>
  <c r="L291" i="57"/>
  <c r="M300" i="57"/>
  <c r="L327" i="57"/>
  <c r="L354" i="57"/>
  <c r="M363" i="57"/>
  <c r="M382" i="57"/>
  <c r="M400" i="57"/>
  <c r="M448" i="57"/>
  <c r="M505" i="57"/>
  <c r="M543" i="57"/>
  <c r="M581" i="57"/>
  <c r="M590" i="57"/>
  <c r="M600" i="57"/>
  <c r="M657" i="57"/>
  <c r="L18" i="57"/>
  <c r="L477" i="57"/>
  <c r="L582" i="57"/>
  <c r="L591" i="57"/>
  <c r="M619" i="57"/>
  <c r="M629" i="57"/>
  <c r="M648" i="57"/>
  <c r="L667" i="57"/>
  <c r="L714" i="57"/>
  <c r="M279" i="57"/>
  <c r="M18" i="57"/>
  <c r="M36" i="57"/>
  <c r="M53" i="57"/>
  <c r="M62" i="57"/>
  <c r="M88" i="57"/>
  <c r="M97" i="57"/>
  <c r="L113" i="57"/>
  <c r="M149" i="57"/>
  <c r="M158" i="57"/>
  <c r="L167" i="57"/>
  <c r="M247" i="57"/>
  <c r="L256" i="57"/>
  <c r="M265" i="57"/>
  <c r="M273" i="57"/>
  <c r="L328" i="57"/>
  <c r="L355" i="57"/>
  <c r="M373" i="57"/>
  <c r="M392" i="57"/>
  <c r="M401" i="57"/>
  <c r="M411" i="57"/>
  <c r="L421" i="57"/>
  <c r="M439" i="57"/>
  <c r="M449" i="57"/>
  <c r="L458" i="57"/>
  <c r="M477" i="57"/>
  <c r="M515" i="57"/>
  <c r="M534" i="57"/>
  <c r="M553" i="57"/>
  <c r="M562" i="57"/>
  <c r="M572" i="57"/>
  <c r="M582" i="57"/>
  <c r="L610" i="57"/>
  <c r="L620" i="57"/>
  <c r="L630" i="57"/>
  <c r="M639" i="57"/>
  <c r="M677" i="57"/>
  <c r="M686" i="57"/>
  <c r="M24" i="57"/>
  <c r="M549" i="57"/>
  <c r="M59" i="57"/>
  <c r="L506" i="57"/>
  <c r="L544" i="57"/>
  <c r="M664" i="57"/>
  <c r="L45" i="57"/>
  <c r="L71" i="57"/>
  <c r="M132" i="57"/>
  <c r="M230" i="57"/>
  <c r="M238" i="57"/>
  <c r="L301" i="57"/>
  <c r="M310" i="57"/>
  <c r="M319" i="57"/>
  <c r="M328" i="57"/>
  <c r="M336" i="57"/>
  <c r="M346" i="57"/>
  <c r="M355" i="57"/>
  <c r="M468" i="57"/>
  <c r="M496" i="57"/>
  <c r="M506" i="57"/>
  <c r="M544" i="57"/>
  <c r="M630" i="57"/>
  <c r="M649" i="57"/>
  <c r="L663" i="57"/>
  <c r="L3" i="57"/>
  <c r="M11" i="57"/>
  <c r="M19" i="57"/>
  <c r="M37" i="57"/>
  <c r="M54" i="57"/>
  <c r="M63" i="57"/>
  <c r="L106" i="57"/>
  <c r="M114" i="57"/>
  <c r="L133" i="57"/>
  <c r="L141" i="57"/>
  <c r="M150" i="57"/>
  <c r="M159" i="57"/>
  <c r="M194" i="57"/>
  <c r="M203" i="57"/>
  <c r="L221" i="57"/>
  <c r="L230" i="57"/>
  <c r="L248" i="57"/>
  <c r="M257" i="57"/>
  <c r="M274" i="57"/>
  <c r="M393" i="57"/>
  <c r="M412" i="57"/>
  <c r="M430" i="57"/>
  <c r="L440" i="57"/>
  <c r="M478" i="57"/>
  <c r="M516" i="57"/>
  <c r="L525" i="57"/>
  <c r="M535" i="57"/>
  <c r="M563" i="57"/>
  <c r="M611" i="57"/>
  <c r="L640" i="57"/>
  <c r="M715" i="57"/>
  <c r="M154" i="57"/>
  <c r="L72" i="57"/>
  <c r="M124" i="57"/>
  <c r="M168" i="57"/>
  <c r="M212" i="57"/>
  <c r="L384" i="57"/>
  <c r="M402" i="57"/>
  <c r="L431" i="57"/>
  <c r="M450" i="57"/>
  <c r="M459" i="57"/>
  <c r="L517" i="57"/>
  <c r="L602" i="57"/>
  <c r="M697" i="57"/>
  <c r="M497" i="57"/>
  <c r="M507" i="57"/>
  <c r="M602" i="57"/>
  <c r="M621" i="57"/>
  <c r="M631" i="57"/>
  <c r="M701" i="57"/>
  <c r="M550" i="57"/>
  <c r="M38" i="57"/>
  <c r="M46" i="57"/>
  <c r="M55" i="57"/>
  <c r="M72" i="57"/>
  <c r="L80" i="57"/>
  <c r="M98" i="57"/>
  <c r="M115" i="57"/>
  <c r="M151" i="57"/>
  <c r="M186" i="57"/>
  <c r="L239" i="57"/>
  <c r="M302" i="57"/>
  <c r="M716" i="57"/>
  <c r="M261" i="57"/>
  <c r="M606" i="57"/>
  <c r="M262" i="57"/>
  <c r="M12" i="57"/>
  <c r="L38" i="57"/>
  <c r="L64" i="57"/>
  <c r="M107" i="57"/>
  <c r="M142" i="57"/>
  <c r="M160" i="57"/>
  <c r="M169" i="57"/>
  <c r="M195" i="57"/>
  <c r="M204" i="57"/>
  <c r="M213" i="57"/>
  <c r="M222" i="57"/>
  <c r="M294" i="57"/>
  <c r="M312" i="57"/>
  <c r="M385" i="57"/>
  <c r="L394" i="57"/>
  <c r="M403" i="57"/>
  <c r="L413" i="57"/>
  <c r="M460" i="57"/>
  <c r="M526" i="57"/>
  <c r="M574" i="57"/>
  <c r="L584" i="57"/>
  <c r="L613" i="57"/>
  <c r="L660" i="57"/>
  <c r="L679" i="57"/>
  <c r="M688" i="57"/>
  <c r="L698" i="57"/>
  <c r="L707" i="57"/>
  <c r="M58" i="57"/>
  <c r="M155" i="57"/>
  <c r="M489" i="57"/>
  <c r="M498" i="57"/>
  <c r="M508" i="57"/>
  <c r="L527" i="57"/>
  <c r="M546" i="57"/>
  <c r="M555" i="57"/>
  <c r="L593" i="57"/>
  <c r="M603" i="57"/>
  <c r="M120" i="57"/>
  <c r="M389" i="57"/>
  <c r="M607" i="57"/>
  <c r="M4" i="57"/>
  <c r="M21" i="57"/>
  <c r="M30" i="57"/>
  <c r="M56" i="57"/>
  <c r="M73" i="57"/>
  <c r="M90" i="57"/>
  <c r="M116" i="57"/>
  <c r="M161" i="57"/>
  <c r="M187" i="57"/>
  <c r="M223" i="57"/>
  <c r="L232" i="57"/>
  <c r="M258" i="57"/>
  <c r="L268" i="57"/>
  <c r="M276" i="57"/>
  <c r="L330" i="57"/>
  <c r="M366" i="57"/>
  <c r="L509" i="57"/>
  <c r="M537" i="57"/>
  <c r="L642" i="57"/>
  <c r="L680" i="57"/>
  <c r="M717" i="57"/>
  <c r="M65" i="57"/>
  <c r="L108" i="57"/>
  <c r="L126" i="57"/>
  <c r="L223" i="57"/>
  <c r="L240" i="57"/>
  <c r="L367" i="57"/>
  <c r="M442" i="57"/>
  <c r="M480" i="57"/>
  <c r="L566" i="57"/>
  <c r="L614" i="57"/>
  <c r="L623" i="57"/>
  <c r="M642" i="57"/>
  <c r="M699" i="57"/>
  <c r="M708" i="57"/>
  <c r="L717" i="57"/>
  <c r="L20" i="57"/>
  <c r="L52" i="57"/>
  <c r="L84" i="57"/>
  <c r="L116" i="57"/>
  <c r="L148" i="57"/>
  <c r="L180" i="57"/>
  <c r="L212" i="57"/>
  <c r="L244" i="57"/>
  <c r="L276" i="57"/>
  <c r="L308" i="57"/>
  <c r="L340" i="57"/>
  <c r="L372" i="57"/>
  <c r="L404" i="57"/>
  <c r="L436" i="57"/>
  <c r="L468" i="57"/>
  <c r="L500" i="57"/>
  <c r="L532" i="57"/>
  <c r="L564" i="57"/>
  <c r="L596" i="57"/>
  <c r="L628" i="57"/>
  <c r="L46" i="57"/>
  <c r="L142" i="57"/>
  <c r="L174" i="57"/>
  <c r="L206" i="57"/>
  <c r="L238" i="57"/>
  <c r="L270" i="57"/>
  <c r="L302" i="57"/>
  <c r="L334" i="57"/>
  <c r="L366" i="57"/>
  <c r="L398" i="57"/>
  <c r="L430" i="57"/>
  <c r="L462" i="57"/>
  <c r="L494" i="57"/>
  <c r="L526" i="57"/>
  <c r="L558" i="57"/>
  <c r="L590" i="57"/>
  <c r="L622" i="57"/>
  <c r="L654" i="57"/>
  <c r="L686" i="57"/>
  <c r="L14" i="57"/>
  <c r="L78" i="57"/>
  <c r="L110" i="57"/>
  <c r="L27" i="57"/>
  <c r="L59" i="57"/>
  <c r="L91" i="57"/>
  <c r="L123" i="57"/>
  <c r="L155" i="57"/>
  <c r="L187" i="57"/>
  <c r="L219" i="57"/>
  <c r="L251" i="57"/>
  <c r="L283" i="57"/>
  <c r="L315" i="57"/>
  <c r="L347" i="57"/>
  <c r="L379" i="57"/>
  <c r="L411" i="57"/>
  <c r="L443" i="57"/>
  <c r="L475" i="57"/>
  <c r="L507" i="57"/>
  <c r="L539" i="57"/>
  <c r="L571" i="57"/>
  <c r="L603" i="57"/>
  <c r="K1" i="57"/>
  <c r="D49" i="1" s="1"/>
  <c r="L21" i="57"/>
  <c r="L53" i="57"/>
  <c r="L85" i="57"/>
  <c r="L117" i="57"/>
  <c r="L149" i="57"/>
  <c r="L181" i="57"/>
  <c r="L213" i="57"/>
  <c r="L245" i="57"/>
  <c r="L277" i="57"/>
  <c r="L309" i="57"/>
  <c r="L341" i="57"/>
  <c r="L373" i="57"/>
  <c r="L405" i="57"/>
  <c r="L437" i="57"/>
  <c r="L469" i="57"/>
  <c r="L501" i="57"/>
  <c r="L533" i="57"/>
  <c r="L565" i="57"/>
  <c r="L597" i="57"/>
  <c r="L629" i="57"/>
  <c r="L661" i="57"/>
  <c r="L693" i="57"/>
  <c r="L28" i="57"/>
  <c r="L60" i="57"/>
  <c r="L92" i="57"/>
  <c r="L124" i="57"/>
  <c r="L156" i="57"/>
  <c r="L188" i="57"/>
  <c r="L220" i="57"/>
  <c r="L252" i="57"/>
  <c r="L284" i="57"/>
  <c r="L316" i="57"/>
  <c r="L348" i="57"/>
  <c r="L380" i="57"/>
  <c r="L412" i="57"/>
  <c r="L444" i="57"/>
  <c r="L476" i="57"/>
  <c r="L508" i="57"/>
  <c r="L540" i="57"/>
  <c r="L572" i="57"/>
  <c r="L604" i="57"/>
  <c r="L636" i="57"/>
  <c r="L668" i="57"/>
  <c r="L700" i="57"/>
  <c r="L9" i="57"/>
  <c r="L41" i="57"/>
  <c r="L73" i="57"/>
  <c r="L105" i="57"/>
  <c r="L137" i="57"/>
  <c r="L169" i="57"/>
  <c r="L201" i="57"/>
  <c r="L233" i="57"/>
  <c r="L265" i="57"/>
  <c r="L297" i="57"/>
  <c r="L329" i="57"/>
  <c r="L361" i="57"/>
  <c r="L393" i="57"/>
  <c r="L425" i="57"/>
  <c r="L457" i="57"/>
  <c r="L489" i="57"/>
  <c r="L521" i="57"/>
  <c r="L553" i="57"/>
  <c r="L585" i="57"/>
  <c r="L617" i="57"/>
  <c r="L649" i="57"/>
  <c r="L681" i="57"/>
  <c r="L713" i="57"/>
  <c r="L22" i="57"/>
  <c r="L54" i="57"/>
  <c r="L86" i="57"/>
  <c r="L118" i="57"/>
  <c r="L150" i="57"/>
  <c r="L182" i="57"/>
  <c r="L214" i="57"/>
  <c r="L246" i="57"/>
  <c r="L278" i="57"/>
  <c r="L310" i="57"/>
  <c r="L342" i="57"/>
  <c r="L694" i="57"/>
  <c r="L227" i="57"/>
  <c r="L259" i="57"/>
  <c r="L323" i="57"/>
  <c r="L419" i="57"/>
  <c r="L451" i="57"/>
  <c r="L483" i="57"/>
  <c r="L515" i="57"/>
  <c r="L547" i="57"/>
  <c r="L579" i="57"/>
  <c r="L611" i="57"/>
  <c r="L643" i="57"/>
  <c r="L675" i="57"/>
  <c r="L496" i="57"/>
  <c r="L624" i="57"/>
  <c r="L688" i="57"/>
  <c r="L23" i="57"/>
  <c r="L55" i="57"/>
  <c r="L87" i="57"/>
  <c r="L119" i="57"/>
  <c r="L151" i="57"/>
  <c r="L183" i="57"/>
  <c r="L215" i="57"/>
  <c r="L247" i="57"/>
  <c r="L279" i="57"/>
  <c r="L311" i="57"/>
  <c r="L343" i="57"/>
  <c r="L375" i="57"/>
  <c r="L407" i="57"/>
  <c r="L439" i="57"/>
  <c r="L4" i="57"/>
  <c r="L36" i="57"/>
  <c r="L68" i="57"/>
  <c r="L100" i="57"/>
  <c r="L132" i="57"/>
  <c r="L164" i="57"/>
  <c r="L196" i="57"/>
  <c r="L228" i="57"/>
  <c r="L260" i="57"/>
  <c r="L292" i="57"/>
  <c r="L324" i="57"/>
  <c r="L356" i="57"/>
  <c r="L388" i="57"/>
  <c r="L420" i="57"/>
  <c r="L452" i="57"/>
  <c r="L484" i="57"/>
  <c r="L516" i="57"/>
  <c r="L548" i="57"/>
  <c r="L580" i="57"/>
  <c r="L612" i="57"/>
  <c r="L644" i="57"/>
  <c r="L676" i="57"/>
  <c r="L708" i="57"/>
  <c r="L49" i="57"/>
  <c r="L81" i="57"/>
  <c r="L145" i="57"/>
  <c r="L177" i="57"/>
  <c r="L209" i="57"/>
  <c r="L273" i="57"/>
  <c r="L305" i="57"/>
  <c r="L337" i="57"/>
  <c r="L369" i="57"/>
  <c r="L433" i="57"/>
  <c r="L465" i="57"/>
  <c r="L497" i="57"/>
  <c r="L529" i="57"/>
  <c r="L561" i="57"/>
  <c r="L625" i="57"/>
  <c r="L657" i="57"/>
  <c r="L689" i="57"/>
  <c r="L30" i="57"/>
  <c r="L62" i="57"/>
  <c r="L94" i="57"/>
  <c r="L158" i="57"/>
  <c r="L190" i="57"/>
  <c r="L222" i="57"/>
  <c r="L254" i="57"/>
  <c r="L286" i="57"/>
  <c r="L318" i="57"/>
  <c r="L350" i="57"/>
  <c r="L414" i="57"/>
  <c r="L446" i="57"/>
  <c r="L478" i="57"/>
  <c r="L510" i="57"/>
  <c r="L542" i="57"/>
  <c r="L574" i="57"/>
  <c r="L606" i="57"/>
  <c r="L638" i="57"/>
  <c r="L670" i="57"/>
  <c r="L702" i="57"/>
  <c r="L11" i="57"/>
  <c r="L43" i="57"/>
  <c r="L75" i="57"/>
  <c r="L107" i="57"/>
  <c r="L139" i="57"/>
  <c r="L171" i="57"/>
  <c r="L203" i="57"/>
  <c r="L235" i="57"/>
  <c r="L267" i="57"/>
  <c r="L299" i="57"/>
  <c r="L331" i="57"/>
  <c r="L363" i="57"/>
  <c r="L395" i="57"/>
  <c r="L427" i="57"/>
  <c r="L459" i="57"/>
  <c r="L491" i="57"/>
  <c r="L523" i="57"/>
  <c r="L555" i="57"/>
  <c r="L587" i="57"/>
  <c r="L619" i="57"/>
  <c r="L651" i="57"/>
  <c r="L683" i="57"/>
  <c r="L715" i="57"/>
  <c r="L24" i="57"/>
  <c r="L56" i="57"/>
  <c r="L88" i="57"/>
  <c r="L120" i="57"/>
  <c r="L600" i="57"/>
  <c r="L632" i="57"/>
  <c r="L664" i="57"/>
  <c r="L696" i="57"/>
  <c r="L5" i="57"/>
  <c r="L37" i="57"/>
  <c r="L69" i="57"/>
  <c r="L645" i="57"/>
  <c r="L677" i="57"/>
  <c r="L709" i="57"/>
  <c r="L114" i="57"/>
  <c r="L146" i="57"/>
  <c r="L178" i="57"/>
  <c r="L210" i="57"/>
  <c r="L242" i="57"/>
  <c r="L274" i="57"/>
  <c r="L306" i="57"/>
  <c r="L338" i="57"/>
  <c r="L370" i="57"/>
  <c r="L402" i="57"/>
  <c r="L434" i="57"/>
  <c r="L466" i="57"/>
  <c r="L498" i="57"/>
  <c r="L530" i="57"/>
  <c r="L562" i="57"/>
  <c r="L594" i="57"/>
  <c r="L626" i="57"/>
  <c r="L658" i="57"/>
  <c r="L690" i="57"/>
  <c r="L95" i="57"/>
  <c r="L127" i="57"/>
  <c r="L159" i="57"/>
  <c r="L191" i="57"/>
  <c r="L255" i="57"/>
  <c r="L319" i="57"/>
  <c r="L351" i="57"/>
  <c r="L383" i="57"/>
  <c r="L447" i="57"/>
  <c r="L479" i="57"/>
  <c r="L511" i="57"/>
  <c r="L543" i="57"/>
  <c r="L575" i="57"/>
  <c r="L607" i="57"/>
  <c r="L639" i="57"/>
  <c r="L671" i="57"/>
  <c r="L703" i="57"/>
  <c r="L364" i="57"/>
  <c r="L428" i="57"/>
  <c r="L524" i="57"/>
  <c r="L556" i="57"/>
  <c r="L588" i="57"/>
  <c r="L716" i="57"/>
  <c r="L409" i="57"/>
  <c r="L441" i="57"/>
  <c r="L473" i="57"/>
  <c r="L505" i="57"/>
  <c r="L569" i="57"/>
  <c r="L601" i="57"/>
  <c r="L633" i="57"/>
  <c r="L665" i="57"/>
  <c r="L697" i="57"/>
  <c r="L134" i="57"/>
  <c r="L166" i="57"/>
  <c r="L198" i="57"/>
  <c r="L262" i="57"/>
  <c r="L294" i="57"/>
  <c r="L326" i="57"/>
  <c r="L358" i="57"/>
  <c r="L390" i="57"/>
  <c r="L422" i="57"/>
  <c r="L454" i="57"/>
  <c r="L486" i="57"/>
  <c r="L518" i="57"/>
  <c r="L550" i="57"/>
  <c r="L19" i="57"/>
  <c r="L51" i="57"/>
  <c r="L83" i="57"/>
  <c r="L115" i="57"/>
  <c r="L147" i="57"/>
  <c r="L179" i="57"/>
  <c r="L211" i="57"/>
  <c r="L243" i="57"/>
  <c r="L275" i="57"/>
  <c r="L307" i="57"/>
  <c r="L339" i="57"/>
  <c r="L371" i="57"/>
  <c r="L403" i="57"/>
  <c r="L435" i="57"/>
  <c r="L467" i="57"/>
  <c r="L499" i="57"/>
  <c r="L531" i="57"/>
  <c r="L563" i="57"/>
  <c r="L595" i="57"/>
  <c r="L627" i="57"/>
  <c r="L659" i="57"/>
  <c r="L691" i="57"/>
  <c r="M1" i="57" l="1"/>
  <c r="F49" i="1" s="1"/>
  <c r="L1" i="57"/>
  <c r="E49" i="1" s="1"/>
  <c r="K60" i="56"/>
  <c r="I60" i="56"/>
  <c r="H60" i="56"/>
  <c r="K59" i="56"/>
  <c r="I59" i="56"/>
  <c r="H59" i="56"/>
  <c r="K58" i="56"/>
  <c r="I58" i="56"/>
  <c r="H58" i="56"/>
  <c r="K57" i="56"/>
  <c r="I57" i="56"/>
  <c r="H57" i="56"/>
  <c r="K56" i="56"/>
  <c r="I56" i="56"/>
  <c r="H56" i="56"/>
  <c r="K55" i="56"/>
  <c r="I55" i="56"/>
  <c r="H55" i="56"/>
  <c r="K54" i="56"/>
  <c r="I54" i="56"/>
  <c r="H54" i="56"/>
  <c r="K53" i="56"/>
  <c r="I53" i="56"/>
  <c r="H53" i="56"/>
  <c r="K52" i="56"/>
  <c r="I52" i="56"/>
  <c r="H52" i="56"/>
  <c r="K51" i="56"/>
  <c r="I51" i="56"/>
  <c r="H51" i="56"/>
  <c r="K50" i="56"/>
  <c r="I50" i="56"/>
  <c r="H50" i="56"/>
  <c r="K49" i="56"/>
  <c r="I49" i="56"/>
  <c r="H49" i="56"/>
  <c r="K48" i="56"/>
  <c r="I48" i="56"/>
  <c r="H48" i="56"/>
  <c r="K47" i="56"/>
  <c r="I47" i="56"/>
  <c r="H47" i="56"/>
  <c r="K46" i="56"/>
  <c r="I46" i="56"/>
  <c r="H46" i="56"/>
  <c r="K45" i="56"/>
  <c r="I45" i="56"/>
  <c r="H45" i="56"/>
  <c r="K44" i="56"/>
  <c r="I44" i="56"/>
  <c r="H44" i="56"/>
  <c r="K43" i="56"/>
  <c r="I43" i="56"/>
  <c r="H43" i="56"/>
  <c r="K42" i="56"/>
  <c r="I42" i="56"/>
  <c r="H42" i="56"/>
  <c r="K41" i="56"/>
  <c r="I41" i="56"/>
  <c r="H41" i="56"/>
  <c r="K40" i="56"/>
  <c r="I40" i="56"/>
  <c r="H40" i="56"/>
  <c r="K39" i="56"/>
  <c r="I39" i="56"/>
  <c r="H39" i="56"/>
  <c r="K38" i="56"/>
  <c r="I38" i="56"/>
  <c r="H38" i="56"/>
  <c r="K37" i="56"/>
  <c r="I37" i="56"/>
  <c r="H37" i="56"/>
  <c r="K36" i="56"/>
  <c r="I36" i="56"/>
  <c r="H36" i="56"/>
  <c r="K35" i="56"/>
  <c r="I35" i="56"/>
  <c r="H35" i="56"/>
  <c r="K34" i="56"/>
  <c r="I34" i="56"/>
  <c r="H34" i="56"/>
  <c r="K33" i="56"/>
  <c r="I33" i="56"/>
  <c r="H33" i="56"/>
  <c r="K32" i="56"/>
  <c r="I32" i="56"/>
  <c r="H32" i="56"/>
  <c r="K31" i="56"/>
  <c r="I31" i="56"/>
  <c r="H31" i="56"/>
  <c r="K30" i="56"/>
  <c r="I30" i="56"/>
  <c r="H30" i="56"/>
  <c r="K29" i="56"/>
  <c r="I29" i="56"/>
  <c r="H29" i="56"/>
  <c r="K28" i="56"/>
  <c r="I28" i="56"/>
  <c r="H28" i="56"/>
  <c r="K27" i="56"/>
  <c r="I27" i="56"/>
  <c r="H27" i="56"/>
  <c r="K26" i="56"/>
  <c r="I26" i="56"/>
  <c r="H26" i="56"/>
  <c r="K25" i="56"/>
  <c r="I25" i="56"/>
  <c r="H25" i="56"/>
  <c r="K24" i="56"/>
  <c r="I24" i="56"/>
  <c r="H24" i="56"/>
  <c r="K23" i="56"/>
  <c r="I23" i="56"/>
  <c r="H23" i="56"/>
  <c r="K22" i="56"/>
  <c r="I22" i="56"/>
  <c r="H22" i="56"/>
  <c r="K21" i="56"/>
  <c r="I21" i="56"/>
  <c r="H21" i="56"/>
  <c r="K20" i="56"/>
  <c r="I20" i="56"/>
  <c r="H20" i="56"/>
  <c r="K19" i="56"/>
  <c r="I19" i="56"/>
  <c r="H19" i="56"/>
  <c r="K18" i="56"/>
  <c r="I18" i="56"/>
  <c r="H18" i="56"/>
  <c r="K17" i="56"/>
  <c r="I17" i="56"/>
  <c r="H17" i="56"/>
  <c r="K16" i="56"/>
  <c r="I16" i="56"/>
  <c r="H16" i="56"/>
  <c r="K15" i="56"/>
  <c r="I15" i="56"/>
  <c r="H15" i="56"/>
  <c r="K14" i="56"/>
  <c r="I14" i="56"/>
  <c r="H14" i="56"/>
  <c r="K13" i="56"/>
  <c r="I13" i="56"/>
  <c r="H13" i="56"/>
  <c r="K12" i="56"/>
  <c r="I12" i="56"/>
  <c r="H12" i="56"/>
  <c r="K11" i="56"/>
  <c r="I11" i="56"/>
  <c r="H11" i="56"/>
  <c r="K10" i="56"/>
  <c r="I10" i="56"/>
  <c r="H10" i="56"/>
  <c r="K9" i="56"/>
  <c r="I9" i="56"/>
  <c r="H9" i="56"/>
  <c r="K8" i="56"/>
  <c r="I8" i="56"/>
  <c r="H8" i="56"/>
  <c r="K7" i="56"/>
  <c r="I7" i="56"/>
  <c r="H7" i="56"/>
  <c r="K6" i="56"/>
  <c r="I6" i="56"/>
  <c r="H6" i="56"/>
  <c r="K5" i="56"/>
  <c r="I5" i="56"/>
  <c r="H5" i="56"/>
  <c r="K4" i="56"/>
  <c r="I4" i="56"/>
  <c r="H4" i="56"/>
  <c r="K3" i="56"/>
  <c r="I3" i="56"/>
  <c r="H3" i="56"/>
  <c r="J1" i="56"/>
  <c r="C54" i="1" s="1"/>
  <c r="M44" i="56" l="1"/>
  <c r="M22" i="56"/>
  <c r="L27" i="56"/>
  <c r="M40" i="56"/>
  <c r="L28" i="56"/>
  <c r="L57" i="56"/>
  <c r="M53" i="56"/>
  <c r="M18" i="56"/>
  <c r="M32" i="56"/>
  <c r="L21" i="56"/>
  <c r="M8" i="56"/>
  <c r="L36" i="56"/>
  <c r="M36" i="56"/>
  <c r="M27" i="56"/>
  <c r="L24" i="56"/>
  <c r="M54" i="56"/>
  <c r="L41" i="56"/>
  <c r="M56" i="56"/>
  <c r="M24" i="56"/>
  <c r="L34" i="56"/>
  <c r="L22" i="56"/>
  <c r="K1" i="56"/>
  <c r="D54" i="1" s="1"/>
  <c r="M5" i="56"/>
  <c r="L32" i="56"/>
  <c r="M12" i="56"/>
  <c r="L8" i="56"/>
  <c r="L18" i="56"/>
  <c r="L39" i="56"/>
  <c r="L53" i="56"/>
  <c r="M14" i="56"/>
  <c r="L50" i="56"/>
  <c r="M26" i="56"/>
  <c r="L33" i="56"/>
  <c r="M11" i="56"/>
  <c r="M43" i="56"/>
  <c r="M23" i="56"/>
  <c r="L54" i="56"/>
  <c r="L6" i="56"/>
  <c r="M48" i="56"/>
  <c r="L48" i="56"/>
  <c r="M57" i="56"/>
  <c r="M35" i="56"/>
  <c r="M7" i="56"/>
  <c r="L37" i="56"/>
  <c r="L9" i="56"/>
  <c r="M45" i="56"/>
  <c r="M38" i="56"/>
  <c r="M37" i="56"/>
  <c r="M10" i="56"/>
  <c r="L49" i="56"/>
  <c r="L58" i="56"/>
  <c r="M52" i="56"/>
  <c r="L17" i="56"/>
  <c r="M19" i="56"/>
  <c r="M39" i="56"/>
  <c r="L30" i="56"/>
  <c r="M58" i="56"/>
  <c r="M46" i="56"/>
  <c r="M28" i="56"/>
  <c r="M20" i="56"/>
  <c r="M21" i="56"/>
  <c r="L40" i="56"/>
  <c r="M50" i="56"/>
  <c r="L44" i="56"/>
  <c r="L26" i="56"/>
  <c r="L42" i="56"/>
  <c r="M47" i="56"/>
  <c r="M9" i="56"/>
  <c r="M29" i="56"/>
  <c r="M31" i="56"/>
  <c r="M59" i="56"/>
  <c r="L25" i="56"/>
  <c r="L7" i="56"/>
  <c r="M33" i="56"/>
  <c r="M13" i="56"/>
  <c r="L4" i="56"/>
  <c r="M15" i="56"/>
  <c r="M16" i="56"/>
  <c r="M55" i="56"/>
  <c r="L13" i="56"/>
  <c r="M41" i="56"/>
  <c r="M51" i="56"/>
  <c r="M60" i="56"/>
  <c r="L35" i="56"/>
  <c r="L29" i="56"/>
  <c r="M42" i="56"/>
  <c r="L55" i="56"/>
  <c r="L11" i="56"/>
  <c r="M30" i="56"/>
  <c r="L43" i="56"/>
  <c r="L10" i="56"/>
  <c r="M4" i="56"/>
  <c r="L56" i="56"/>
  <c r="M49" i="56"/>
  <c r="L5" i="56"/>
  <c r="L16" i="56"/>
  <c r="L31" i="56"/>
  <c r="L12" i="56"/>
  <c r="M17" i="56"/>
  <c r="L38" i="56"/>
  <c r="M6" i="56"/>
  <c r="L19" i="56"/>
  <c r="L51" i="56"/>
  <c r="M3" i="56"/>
  <c r="M25" i="56"/>
  <c r="L45" i="56"/>
  <c r="L23" i="56"/>
  <c r="L20" i="56"/>
  <c r="L52" i="56"/>
  <c r="L3" i="56"/>
  <c r="L14" i="56"/>
  <c r="L46" i="56"/>
  <c r="L59" i="56"/>
  <c r="L15" i="56"/>
  <c r="M34" i="56"/>
  <c r="L47" i="56"/>
  <c r="L60" i="56"/>
  <c r="L1" i="56" l="1"/>
  <c r="E54" i="1" s="1"/>
  <c r="M1" i="56"/>
  <c r="F54" i="1" s="1"/>
  <c r="K80" i="55"/>
  <c r="I80" i="55"/>
  <c r="H80" i="55"/>
  <c r="K79" i="55"/>
  <c r="I79" i="55"/>
  <c r="H79" i="55"/>
  <c r="K78" i="55"/>
  <c r="I78" i="55"/>
  <c r="H78" i="55"/>
  <c r="K77" i="55"/>
  <c r="I77" i="55"/>
  <c r="H77" i="55"/>
  <c r="K76" i="55"/>
  <c r="I76" i="55"/>
  <c r="H76" i="55"/>
  <c r="K75" i="55"/>
  <c r="I75" i="55"/>
  <c r="H75" i="55"/>
  <c r="K74" i="55"/>
  <c r="I74" i="55"/>
  <c r="H74" i="55"/>
  <c r="K73" i="55"/>
  <c r="I73" i="55"/>
  <c r="H73" i="55"/>
  <c r="K72" i="55"/>
  <c r="I72" i="55"/>
  <c r="H72" i="55"/>
  <c r="K71" i="55"/>
  <c r="I71" i="55"/>
  <c r="H71" i="55"/>
  <c r="K70" i="55"/>
  <c r="I70" i="55"/>
  <c r="H70" i="55"/>
  <c r="K69" i="55"/>
  <c r="I69" i="55"/>
  <c r="H69" i="55"/>
  <c r="K68" i="55"/>
  <c r="I68" i="55"/>
  <c r="H68" i="55"/>
  <c r="K67" i="55"/>
  <c r="I67" i="55"/>
  <c r="H67" i="55"/>
  <c r="K66" i="55"/>
  <c r="I66" i="55"/>
  <c r="H66" i="55"/>
  <c r="K65" i="55"/>
  <c r="I65" i="55"/>
  <c r="H65" i="55"/>
  <c r="K64" i="55"/>
  <c r="I64" i="55"/>
  <c r="H64" i="55"/>
  <c r="K63" i="55"/>
  <c r="I63" i="55"/>
  <c r="H63" i="55"/>
  <c r="K62" i="55"/>
  <c r="I62" i="55"/>
  <c r="H62" i="55"/>
  <c r="K61" i="55"/>
  <c r="I61" i="55"/>
  <c r="H61" i="55"/>
  <c r="K60" i="55"/>
  <c r="I60" i="55"/>
  <c r="H60" i="55"/>
  <c r="K59" i="55"/>
  <c r="I59" i="55"/>
  <c r="H59" i="55"/>
  <c r="K58" i="55"/>
  <c r="I58" i="55"/>
  <c r="H58" i="55"/>
  <c r="K57" i="55"/>
  <c r="I57" i="55"/>
  <c r="H57" i="55"/>
  <c r="K56" i="55"/>
  <c r="I56" i="55"/>
  <c r="H56" i="55"/>
  <c r="K55" i="55"/>
  <c r="I55" i="55"/>
  <c r="H55" i="55"/>
  <c r="K54" i="55"/>
  <c r="I54" i="55"/>
  <c r="H54" i="55"/>
  <c r="K53" i="55"/>
  <c r="I53" i="55"/>
  <c r="H53" i="55"/>
  <c r="K52" i="55"/>
  <c r="I52" i="55"/>
  <c r="H52" i="55"/>
  <c r="K51" i="55"/>
  <c r="I51" i="55"/>
  <c r="H51" i="55"/>
  <c r="K50" i="55"/>
  <c r="I50" i="55"/>
  <c r="H50" i="55"/>
  <c r="K49" i="55"/>
  <c r="I49" i="55"/>
  <c r="H49" i="55"/>
  <c r="K48" i="55"/>
  <c r="I48" i="55"/>
  <c r="H48" i="55"/>
  <c r="K47" i="55"/>
  <c r="I47" i="55"/>
  <c r="H47" i="55"/>
  <c r="K46" i="55"/>
  <c r="I46" i="55"/>
  <c r="H46" i="55"/>
  <c r="K45" i="55"/>
  <c r="I45" i="55"/>
  <c r="H45" i="55"/>
  <c r="K44" i="55"/>
  <c r="I44" i="55"/>
  <c r="H44" i="55"/>
  <c r="K43" i="55"/>
  <c r="I43" i="55"/>
  <c r="H43" i="55"/>
  <c r="K42" i="55"/>
  <c r="I42" i="55"/>
  <c r="H42" i="55"/>
  <c r="K41" i="55"/>
  <c r="I41" i="55"/>
  <c r="H41" i="55"/>
  <c r="K40" i="55"/>
  <c r="I40" i="55"/>
  <c r="H40" i="55"/>
  <c r="K39" i="55"/>
  <c r="I39" i="55"/>
  <c r="H39" i="55"/>
  <c r="K38" i="55"/>
  <c r="I38" i="55"/>
  <c r="H38" i="55"/>
  <c r="K37" i="55"/>
  <c r="I37" i="55"/>
  <c r="H37" i="55"/>
  <c r="K36" i="55"/>
  <c r="I36" i="55"/>
  <c r="H36" i="55"/>
  <c r="K35" i="55"/>
  <c r="I35" i="55"/>
  <c r="H35" i="55"/>
  <c r="K34" i="55"/>
  <c r="I34" i="55"/>
  <c r="H34" i="55"/>
  <c r="K33" i="55"/>
  <c r="I33" i="55"/>
  <c r="H33" i="55"/>
  <c r="K32" i="55"/>
  <c r="I32" i="55"/>
  <c r="H32" i="55"/>
  <c r="K31" i="55"/>
  <c r="I31" i="55"/>
  <c r="H31" i="55"/>
  <c r="K30" i="55"/>
  <c r="I30" i="55"/>
  <c r="H30" i="55"/>
  <c r="K29" i="55"/>
  <c r="I29" i="55"/>
  <c r="H29" i="55"/>
  <c r="K28" i="55"/>
  <c r="I28" i="55"/>
  <c r="H28" i="55"/>
  <c r="K27" i="55"/>
  <c r="I27" i="55"/>
  <c r="H27" i="55"/>
  <c r="K26" i="55"/>
  <c r="I26" i="55"/>
  <c r="H26" i="55"/>
  <c r="K25" i="55"/>
  <c r="I25" i="55"/>
  <c r="H25" i="55"/>
  <c r="K24" i="55"/>
  <c r="I24" i="55"/>
  <c r="H24" i="55"/>
  <c r="K23" i="55"/>
  <c r="I23" i="55"/>
  <c r="H23" i="55"/>
  <c r="K22" i="55"/>
  <c r="I22" i="55"/>
  <c r="H22" i="55"/>
  <c r="K21" i="55"/>
  <c r="I21" i="55"/>
  <c r="H21" i="55"/>
  <c r="K20" i="55"/>
  <c r="I20" i="55"/>
  <c r="H20" i="55"/>
  <c r="K19" i="55"/>
  <c r="I19" i="55"/>
  <c r="H19" i="55"/>
  <c r="K18" i="55"/>
  <c r="I18" i="55"/>
  <c r="H18" i="55"/>
  <c r="K17" i="55"/>
  <c r="I17" i="55"/>
  <c r="H17" i="55"/>
  <c r="K16" i="55"/>
  <c r="I16" i="55"/>
  <c r="H16" i="55"/>
  <c r="K15" i="55"/>
  <c r="I15" i="55"/>
  <c r="H15" i="55"/>
  <c r="K14" i="55"/>
  <c r="I14" i="55"/>
  <c r="H14" i="55"/>
  <c r="K13" i="55"/>
  <c r="I13" i="55"/>
  <c r="H13" i="55"/>
  <c r="L13" i="55" s="1"/>
  <c r="K12" i="55"/>
  <c r="I12" i="55"/>
  <c r="H12" i="55"/>
  <c r="K11" i="55"/>
  <c r="I11" i="55"/>
  <c r="H11" i="55"/>
  <c r="K10" i="55"/>
  <c r="I10" i="55"/>
  <c r="H10" i="55"/>
  <c r="K9" i="55"/>
  <c r="I9" i="55"/>
  <c r="H9" i="55"/>
  <c r="K8" i="55"/>
  <c r="I8" i="55"/>
  <c r="H8" i="55"/>
  <c r="K7" i="55"/>
  <c r="I7" i="55"/>
  <c r="H7" i="55"/>
  <c r="K6" i="55"/>
  <c r="I6" i="55"/>
  <c r="H6" i="55"/>
  <c r="K5" i="55"/>
  <c r="I5" i="55"/>
  <c r="H5" i="55"/>
  <c r="K4" i="55"/>
  <c r="I4" i="55"/>
  <c r="H4" i="55"/>
  <c r="K3" i="55"/>
  <c r="I3" i="55"/>
  <c r="H3" i="55"/>
  <c r="J1" i="55"/>
  <c r="C34" i="1" s="1"/>
  <c r="M11" i="55" l="1"/>
  <c r="M18" i="55"/>
  <c r="L8" i="55"/>
  <c r="M22" i="55"/>
  <c r="M43" i="55"/>
  <c r="L28" i="55"/>
  <c r="M16" i="55"/>
  <c r="M27" i="55"/>
  <c r="M37" i="55"/>
  <c r="L53" i="55"/>
  <c r="M61" i="55"/>
  <c r="M48" i="55"/>
  <c r="L50" i="55"/>
  <c r="M42" i="55"/>
  <c r="M15" i="55"/>
  <c r="M38" i="55"/>
  <c r="L64" i="55"/>
  <c r="L79" i="55"/>
  <c r="L18" i="55"/>
  <c r="L48" i="55"/>
  <c r="L61" i="55"/>
  <c r="L42" i="55"/>
  <c r="M29" i="55"/>
  <c r="L43" i="55"/>
  <c r="L21" i="55"/>
  <c r="L52" i="55"/>
  <c r="L15" i="55"/>
  <c r="L22" i="55"/>
  <c r="L23" i="55"/>
  <c r="L38" i="55"/>
  <c r="L80" i="55"/>
  <c r="M8" i="55"/>
  <c r="M4" i="55"/>
  <c r="M39" i="55"/>
  <c r="M60" i="55"/>
  <c r="M71" i="55"/>
  <c r="M34" i="55"/>
  <c r="M57" i="55"/>
  <c r="M62" i="55"/>
  <c r="M25" i="55"/>
  <c r="M47" i="55"/>
  <c r="M5" i="55"/>
  <c r="M74" i="55"/>
  <c r="M59" i="55"/>
  <c r="M10" i="55"/>
  <c r="M70" i="55"/>
  <c r="M73" i="55"/>
  <c r="M66" i="55"/>
  <c r="M53" i="55"/>
  <c r="L72" i="55"/>
  <c r="L26" i="55"/>
  <c r="L36" i="55"/>
  <c r="M72" i="55"/>
  <c r="L17" i="55"/>
  <c r="M45" i="55"/>
  <c r="M54" i="55"/>
  <c r="M63" i="55"/>
  <c r="L54" i="55"/>
  <c r="L16" i="55"/>
  <c r="M64" i="55"/>
  <c r="L74" i="55"/>
  <c r="L19" i="55"/>
  <c r="L29" i="55"/>
  <c r="L47" i="55"/>
  <c r="M56" i="55"/>
  <c r="M65" i="55"/>
  <c r="L56" i="55"/>
  <c r="L75" i="55"/>
  <c r="M35" i="55"/>
  <c r="M46" i="55"/>
  <c r="M75" i="55"/>
  <c r="M28" i="55"/>
  <c r="M67" i="55"/>
  <c r="M76" i="55"/>
  <c r="M7" i="55"/>
  <c r="M21" i="55"/>
  <c r="L49" i="55"/>
  <c r="L58" i="55"/>
  <c r="L12" i="55"/>
  <c r="M31" i="55"/>
  <c r="M41" i="55"/>
  <c r="M68" i="55"/>
  <c r="M77" i="55"/>
  <c r="L20" i="55"/>
  <c r="M50" i="55"/>
  <c r="L10" i="55"/>
  <c r="M30" i="55"/>
  <c r="M3" i="55"/>
  <c r="M13" i="55"/>
  <c r="M32" i="55"/>
  <c r="M69" i="55"/>
  <c r="M78" i="55"/>
  <c r="L40" i="55"/>
  <c r="M44" i="55"/>
  <c r="L55" i="55"/>
  <c r="M14" i="55"/>
  <c r="L33" i="55"/>
  <c r="L51" i="55"/>
  <c r="L60" i="55"/>
  <c r="L11" i="55"/>
  <c r="L24" i="55"/>
  <c r="L70" i="55"/>
  <c r="M79" i="55"/>
  <c r="M40" i="55"/>
  <c r="M24" i="55"/>
  <c r="L44" i="55"/>
  <c r="M9" i="55"/>
  <c r="L6" i="55"/>
  <c r="M80" i="55"/>
  <c r="L57" i="55"/>
  <c r="M6" i="55"/>
  <c r="M55" i="55"/>
  <c r="L68" i="55"/>
  <c r="M17" i="55"/>
  <c r="L30" i="55"/>
  <c r="M49" i="55"/>
  <c r="L62" i="55"/>
  <c r="M36" i="55"/>
  <c r="L5" i="55"/>
  <c r="L37" i="55"/>
  <c r="L69" i="55"/>
  <c r="M23" i="55"/>
  <c r="L31" i="55"/>
  <c r="L63" i="55"/>
  <c r="L76" i="55"/>
  <c r="L4" i="55"/>
  <c r="M12" i="55"/>
  <c r="L25" i="55"/>
  <c r="L77" i="55"/>
  <c r="L39" i="55"/>
  <c r="M58" i="55"/>
  <c r="L71" i="55"/>
  <c r="L65" i="55"/>
  <c r="M26" i="55"/>
  <c r="M20" i="55"/>
  <c r="M52" i="55"/>
  <c r="L14" i="55"/>
  <c r="M33" i="55"/>
  <c r="L46" i="55"/>
  <c r="L78" i="55"/>
  <c r="L7" i="55"/>
  <c r="L27" i="55"/>
  <c r="L59" i="55"/>
  <c r="M51" i="55"/>
  <c r="L45" i="55"/>
  <c r="M19" i="55"/>
  <c r="L34" i="55"/>
  <c r="L66" i="55"/>
  <c r="L32" i="55"/>
  <c r="K1" i="55"/>
  <c r="D34" i="1" s="1"/>
  <c r="L9" i="55"/>
  <c r="L41" i="55"/>
  <c r="L73" i="55"/>
  <c r="L3" i="55"/>
  <c r="L35" i="55"/>
  <c r="L67" i="55"/>
  <c r="M1" i="55" l="1"/>
  <c r="F34" i="1" s="1"/>
  <c r="L1" i="55"/>
  <c r="E34" i="1" s="1"/>
  <c r="K64" i="54"/>
  <c r="I64" i="54"/>
  <c r="H64" i="54"/>
  <c r="K63" i="54"/>
  <c r="I63" i="54"/>
  <c r="H63" i="54"/>
  <c r="K62" i="54"/>
  <c r="I62" i="54"/>
  <c r="H62" i="54"/>
  <c r="K61" i="54"/>
  <c r="I61" i="54"/>
  <c r="H61" i="54"/>
  <c r="K60" i="54"/>
  <c r="I60" i="54"/>
  <c r="M60" i="54" s="1"/>
  <c r="H60" i="54"/>
  <c r="K59" i="54"/>
  <c r="I59" i="54"/>
  <c r="H59" i="54"/>
  <c r="K58" i="54"/>
  <c r="I58" i="54"/>
  <c r="H58" i="54"/>
  <c r="K57" i="54"/>
  <c r="I57" i="54"/>
  <c r="H57" i="54"/>
  <c r="K56" i="54"/>
  <c r="I56" i="54"/>
  <c r="H56" i="54"/>
  <c r="K55" i="54"/>
  <c r="I55" i="54"/>
  <c r="H55" i="54"/>
  <c r="K54" i="54"/>
  <c r="I54" i="54"/>
  <c r="H54" i="54"/>
  <c r="K53" i="54"/>
  <c r="I53" i="54"/>
  <c r="H53" i="54"/>
  <c r="K52" i="54"/>
  <c r="I52" i="54"/>
  <c r="H52" i="54"/>
  <c r="K51" i="54"/>
  <c r="I51" i="54"/>
  <c r="H51" i="54"/>
  <c r="K50" i="54"/>
  <c r="I50" i="54"/>
  <c r="H50" i="54"/>
  <c r="K49" i="54"/>
  <c r="I49" i="54"/>
  <c r="H49" i="54"/>
  <c r="K48" i="54"/>
  <c r="I48" i="54"/>
  <c r="H48" i="54"/>
  <c r="K47" i="54"/>
  <c r="I47" i="54"/>
  <c r="H47" i="54"/>
  <c r="K46" i="54"/>
  <c r="I46" i="54"/>
  <c r="H46" i="54"/>
  <c r="K45" i="54"/>
  <c r="I45" i="54"/>
  <c r="H45" i="54"/>
  <c r="K44" i="54"/>
  <c r="I44" i="54"/>
  <c r="H44" i="54"/>
  <c r="K43" i="54"/>
  <c r="I43" i="54"/>
  <c r="H43" i="54"/>
  <c r="K42" i="54"/>
  <c r="I42" i="54"/>
  <c r="H42" i="54"/>
  <c r="K41" i="54"/>
  <c r="I41" i="54"/>
  <c r="H41" i="54"/>
  <c r="K40" i="54"/>
  <c r="I40" i="54"/>
  <c r="H40" i="54"/>
  <c r="K39" i="54"/>
  <c r="I39" i="54"/>
  <c r="H39" i="54"/>
  <c r="K38" i="54"/>
  <c r="I38" i="54"/>
  <c r="H38" i="54"/>
  <c r="K37" i="54"/>
  <c r="I37" i="54"/>
  <c r="H37" i="54"/>
  <c r="L37" i="54" s="1"/>
  <c r="K36" i="54"/>
  <c r="I36" i="54"/>
  <c r="H36" i="54"/>
  <c r="K35" i="54"/>
  <c r="I35" i="54"/>
  <c r="H35" i="54"/>
  <c r="K34" i="54"/>
  <c r="I34" i="54"/>
  <c r="H34" i="54"/>
  <c r="K33" i="54"/>
  <c r="I33" i="54"/>
  <c r="H33" i="54"/>
  <c r="K32" i="54"/>
  <c r="I32" i="54"/>
  <c r="H32" i="54"/>
  <c r="K31" i="54"/>
  <c r="I31" i="54"/>
  <c r="H31" i="54"/>
  <c r="K30" i="54"/>
  <c r="I30" i="54"/>
  <c r="H30" i="54"/>
  <c r="K29" i="54"/>
  <c r="I29" i="54"/>
  <c r="H29" i="54"/>
  <c r="K28" i="54"/>
  <c r="I28" i="54"/>
  <c r="H28" i="54"/>
  <c r="K27" i="54"/>
  <c r="I27" i="54"/>
  <c r="H27" i="54"/>
  <c r="K26" i="54"/>
  <c r="I26" i="54"/>
  <c r="H26" i="54"/>
  <c r="K25" i="54"/>
  <c r="I25" i="54"/>
  <c r="H25" i="54"/>
  <c r="K24" i="54"/>
  <c r="I24" i="54"/>
  <c r="H24" i="54"/>
  <c r="K23" i="54"/>
  <c r="I23" i="54"/>
  <c r="H23" i="54"/>
  <c r="K22" i="54"/>
  <c r="I22" i="54"/>
  <c r="H22" i="54"/>
  <c r="K21" i="54"/>
  <c r="I21" i="54"/>
  <c r="H21" i="54"/>
  <c r="K20" i="54"/>
  <c r="I20" i="54"/>
  <c r="H20" i="54"/>
  <c r="K19" i="54"/>
  <c r="I19" i="54"/>
  <c r="H19" i="54"/>
  <c r="K18" i="54"/>
  <c r="I18" i="54"/>
  <c r="H18" i="54"/>
  <c r="K17" i="54"/>
  <c r="I17" i="54"/>
  <c r="H17" i="54"/>
  <c r="K16" i="54"/>
  <c r="I16" i="54"/>
  <c r="H16" i="54"/>
  <c r="K15" i="54"/>
  <c r="I15" i="54"/>
  <c r="H15" i="54"/>
  <c r="K14" i="54"/>
  <c r="I14" i="54"/>
  <c r="H14" i="54"/>
  <c r="K13" i="54"/>
  <c r="I13" i="54"/>
  <c r="H13" i="54"/>
  <c r="K12" i="54"/>
  <c r="I12" i="54"/>
  <c r="H12" i="54"/>
  <c r="K11" i="54"/>
  <c r="I11" i="54"/>
  <c r="H11" i="54"/>
  <c r="K10" i="54"/>
  <c r="I10" i="54"/>
  <c r="H10" i="54"/>
  <c r="K9" i="54"/>
  <c r="I9" i="54"/>
  <c r="H9" i="54"/>
  <c r="K8" i="54"/>
  <c r="I8" i="54"/>
  <c r="H8" i="54"/>
  <c r="K7" i="54"/>
  <c r="I7" i="54"/>
  <c r="H7" i="54"/>
  <c r="K6" i="54"/>
  <c r="I6" i="54"/>
  <c r="H6" i="54"/>
  <c r="K5" i="54"/>
  <c r="I5" i="54"/>
  <c r="H5" i="54"/>
  <c r="K4" i="54"/>
  <c r="I4" i="54"/>
  <c r="H4" i="54"/>
  <c r="K3" i="54"/>
  <c r="I3" i="54"/>
  <c r="H3" i="54"/>
  <c r="J1" i="54"/>
  <c r="C33" i="1" s="1"/>
  <c r="M13" i="54" l="1"/>
  <c r="L55" i="54"/>
  <c r="L52" i="54"/>
  <c r="M59" i="54"/>
  <c r="L45" i="54"/>
  <c r="L36" i="54"/>
  <c r="L47" i="54"/>
  <c r="L3" i="54"/>
  <c r="M58" i="54"/>
  <c r="L13" i="54"/>
  <c r="L53" i="54"/>
  <c r="M53" i="54"/>
  <c r="M33" i="54"/>
  <c r="L25" i="54"/>
  <c r="L38" i="54"/>
  <c r="M5" i="54"/>
  <c r="M17" i="54"/>
  <c r="M61" i="54"/>
  <c r="L4" i="54"/>
  <c r="M25" i="54"/>
  <c r="M64" i="54"/>
  <c r="L49" i="54"/>
  <c r="M22" i="54"/>
  <c r="M56" i="54"/>
  <c r="M57" i="54"/>
  <c r="M19" i="54"/>
  <c r="L23" i="54"/>
  <c r="M26" i="54"/>
  <c r="L6" i="54"/>
  <c r="L35" i="54"/>
  <c r="L57" i="54"/>
  <c r="M45" i="54"/>
  <c r="M38" i="54"/>
  <c r="M37" i="54"/>
  <c r="M28" i="54"/>
  <c r="L58" i="54"/>
  <c r="L26" i="54"/>
  <c r="M7" i="54"/>
  <c r="L60" i="54"/>
  <c r="M51" i="54"/>
  <c r="M11" i="54"/>
  <c r="M31" i="54"/>
  <c r="L41" i="54"/>
  <c r="M30" i="54"/>
  <c r="M21" i="54"/>
  <c r="M52" i="54"/>
  <c r="M46" i="54"/>
  <c r="M16" i="54"/>
  <c r="M50" i="54"/>
  <c r="L10" i="54"/>
  <c r="M12" i="54"/>
  <c r="M32" i="54"/>
  <c r="L42" i="54"/>
  <c r="M15" i="54"/>
  <c r="L48" i="54"/>
  <c r="L29" i="54"/>
  <c r="M20" i="54"/>
  <c r="M62" i="54"/>
  <c r="M18" i="54"/>
  <c r="L24" i="54"/>
  <c r="L33" i="54"/>
  <c r="M43" i="54"/>
  <c r="L27" i="54"/>
  <c r="M39" i="54"/>
  <c r="M24" i="54"/>
  <c r="M6" i="54"/>
  <c r="M8" i="54"/>
  <c r="M9" i="54"/>
  <c r="L59" i="54"/>
  <c r="M63" i="54"/>
  <c r="M40" i="54"/>
  <c r="M44" i="54"/>
  <c r="L54" i="54"/>
  <c r="L56" i="54"/>
  <c r="L5" i="54"/>
  <c r="L14" i="54"/>
  <c r="M34" i="54"/>
  <c r="L39" i="54"/>
  <c r="M27" i="54"/>
  <c r="L40" i="54"/>
  <c r="L20" i="54"/>
  <c r="M14" i="54"/>
  <c r="L9" i="54"/>
  <c r="M48" i="54"/>
  <c r="L61" i="54"/>
  <c r="L8" i="54"/>
  <c r="M3" i="54"/>
  <c r="L62" i="54"/>
  <c r="L21" i="54"/>
  <c r="M29" i="54"/>
  <c r="M10" i="54"/>
  <c r="M42" i="54"/>
  <c r="L30" i="54"/>
  <c r="M49" i="54"/>
  <c r="L11" i="54"/>
  <c r="L43" i="54"/>
  <c r="M4" i="54"/>
  <c r="L46" i="54"/>
  <c r="M47" i="54"/>
  <c r="M54" i="54"/>
  <c r="M23" i="54"/>
  <c r="L17" i="54"/>
  <c r="L18" i="54"/>
  <c r="L50" i="54"/>
  <c r="L28" i="54"/>
  <c r="L22" i="54"/>
  <c r="M35" i="54"/>
  <c r="M55" i="54"/>
  <c r="L31" i="54"/>
  <c r="L63" i="54"/>
  <c r="K1" i="54"/>
  <c r="D33" i="1" s="1"/>
  <c r="L12" i="54"/>
  <c r="L44" i="54"/>
  <c r="M41" i="54"/>
  <c r="L15" i="54"/>
  <c r="L7" i="54"/>
  <c r="L34" i="54"/>
  <c r="M36" i="54"/>
  <c r="L19" i="54"/>
  <c r="L51" i="54"/>
  <c r="L16" i="54"/>
  <c r="L32" i="54"/>
  <c r="L64" i="54"/>
  <c r="L1" i="54" l="1"/>
  <c r="E33" i="1" s="1"/>
  <c r="M1" i="54"/>
  <c r="F33" i="1" s="1"/>
  <c r="K573" i="53" l="1"/>
  <c r="I573" i="53"/>
  <c r="H573" i="53"/>
  <c r="K572" i="53"/>
  <c r="I572" i="53"/>
  <c r="H572" i="53"/>
  <c r="K571" i="53"/>
  <c r="I571" i="53"/>
  <c r="H571" i="53"/>
  <c r="K570" i="53"/>
  <c r="I570" i="53"/>
  <c r="H570" i="53"/>
  <c r="K569" i="53"/>
  <c r="I569" i="53"/>
  <c r="H569" i="53"/>
  <c r="K568" i="53"/>
  <c r="I568" i="53"/>
  <c r="H568" i="53"/>
  <c r="K567" i="53"/>
  <c r="I567" i="53"/>
  <c r="H567" i="53"/>
  <c r="K566" i="53"/>
  <c r="I566" i="53"/>
  <c r="H566" i="53"/>
  <c r="K565" i="53"/>
  <c r="I565" i="53"/>
  <c r="H565" i="53"/>
  <c r="K564" i="53"/>
  <c r="I564" i="53"/>
  <c r="H564" i="53"/>
  <c r="K563" i="53"/>
  <c r="I563" i="53"/>
  <c r="H563" i="53"/>
  <c r="K562" i="53"/>
  <c r="I562" i="53"/>
  <c r="H562" i="53"/>
  <c r="K561" i="53"/>
  <c r="I561" i="53"/>
  <c r="H561" i="53"/>
  <c r="K560" i="53"/>
  <c r="I560" i="53"/>
  <c r="H560" i="53"/>
  <c r="K559" i="53"/>
  <c r="I559" i="53"/>
  <c r="H559" i="53"/>
  <c r="K558" i="53"/>
  <c r="I558" i="53"/>
  <c r="H558" i="53"/>
  <c r="K557" i="53"/>
  <c r="I557" i="53"/>
  <c r="H557" i="53"/>
  <c r="K556" i="53"/>
  <c r="I556" i="53"/>
  <c r="H556" i="53"/>
  <c r="K555" i="53"/>
  <c r="I555" i="53"/>
  <c r="H555" i="53"/>
  <c r="K554" i="53"/>
  <c r="I554" i="53"/>
  <c r="H554" i="53"/>
  <c r="K553" i="53"/>
  <c r="I553" i="53"/>
  <c r="H553" i="53"/>
  <c r="K552" i="53"/>
  <c r="I552" i="53"/>
  <c r="H552" i="53"/>
  <c r="K551" i="53"/>
  <c r="I551" i="53"/>
  <c r="H551" i="53"/>
  <c r="K550" i="53"/>
  <c r="I550" i="53"/>
  <c r="H550" i="53"/>
  <c r="K549" i="53"/>
  <c r="I549" i="53"/>
  <c r="H549" i="53"/>
  <c r="K548" i="53"/>
  <c r="I548" i="53"/>
  <c r="H548" i="53"/>
  <c r="K547" i="53"/>
  <c r="I547" i="53"/>
  <c r="H547" i="53"/>
  <c r="K546" i="53"/>
  <c r="I546" i="53"/>
  <c r="H546" i="53"/>
  <c r="K545" i="53"/>
  <c r="I545" i="53"/>
  <c r="H545" i="53"/>
  <c r="K544" i="53"/>
  <c r="I544" i="53"/>
  <c r="H544" i="53"/>
  <c r="K543" i="53"/>
  <c r="I543" i="53"/>
  <c r="H543" i="53"/>
  <c r="K542" i="53"/>
  <c r="I542" i="53"/>
  <c r="H542" i="53"/>
  <c r="K541" i="53"/>
  <c r="I541" i="53"/>
  <c r="H541" i="53"/>
  <c r="K540" i="53"/>
  <c r="I540" i="53"/>
  <c r="H540" i="53"/>
  <c r="K539" i="53"/>
  <c r="I539" i="53"/>
  <c r="H539" i="53"/>
  <c r="K538" i="53"/>
  <c r="I538" i="53"/>
  <c r="H538" i="53"/>
  <c r="K537" i="53"/>
  <c r="I537" i="53"/>
  <c r="H537" i="53"/>
  <c r="K536" i="53"/>
  <c r="I536" i="53"/>
  <c r="H536" i="53"/>
  <c r="K535" i="53"/>
  <c r="I535" i="53"/>
  <c r="H535" i="53"/>
  <c r="K534" i="53"/>
  <c r="I534" i="53"/>
  <c r="H534" i="53"/>
  <c r="K533" i="53"/>
  <c r="I533" i="53"/>
  <c r="H533" i="53"/>
  <c r="K532" i="53"/>
  <c r="I532" i="53"/>
  <c r="H532" i="53"/>
  <c r="K531" i="53"/>
  <c r="I531" i="53"/>
  <c r="H531" i="53"/>
  <c r="K530" i="53"/>
  <c r="I530" i="53"/>
  <c r="H530" i="53"/>
  <c r="K529" i="53"/>
  <c r="I529" i="53"/>
  <c r="H529" i="53"/>
  <c r="K528" i="53"/>
  <c r="I528" i="53"/>
  <c r="H528" i="53"/>
  <c r="K527" i="53"/>
  <c r="I527" i="53"/>
  <c r="H527" i="53"/>
  <c r="K526" i="53"/>
  <c r="I526" i="53"/>
  <c r="H526" i="53"/>
  <c r="K525" i="53"/>
  <c r="I525" i="53"/>
  <c r="H525" i="53"/>
  <c r="K524" i="53"/>
  <c r="I524" i="53"/>
  <c r="H524" i="53"/>
  <c r="K523" i="53"/>
  <c r="I523" i="53"/>
  <c r="H523" i="53"/>
  <c r="K522" i="53"/>
  <c r="I522" i="53"/>
  <c r="H522" i="53"/>
  <c r="K521" i="53"/>
  <c r="I521" i="53"/>
  <c r="H521" i="53"/>
  <c r="K520" i="53"/>
  <c r="I520" i="53"/>
  <c r="H520" i="53"/>
  <c r="K519" i="53"/>
  <c r="I519" i="53"/>
  <c r="H519" i="53"/>
  <c r="K518" i="53"/>
  <c r="I518" i="53"/>
  <c r="H518" i="53"/>
  <c r="K517" i="53"/>
  <c r="I517" i="53"/>
  <c r="H517" i="53"/>
  <c r="K516" i="53"/>
  <c r="I516" i="53"/>
  <c r="H516" i="53"/>
  <c r="K515" i="53"/>
  <c r="I515" i="53"/>
  <c r="H515" i="53"/>
  <c r="K514" i="53"/>
  <c r="I514" i="53"/>
  <c r="H514" i="53"/>
  <c r="K513" i="53"/>
  <c r="I513" i="53"/>
  <c r="H513" i="53"/>
  <c r="K512" i="53"/>
  <c r="I512" i="53"/>
  <c r="H512" i="53"/>
  <c r="K511" i="53"/>
  <c r="I511" i="53"/>
  <c r="H511" i="53"/>
  <c r="K510" i="53"/>
  <c r="I510" i="53"/>
  <c r="H510" i="53"/>
  <c r="K509" i="53"/>
  <c r="I509" i="53"/>
  <c r="H509" i="53"/>
  <c r="K508" i="53"/>
  <c r="I508" i="53"/>
  <c r="H508" i="53"/>
  <c r="K507" i="53"/>
  <c r="I507" i="53"/>
  <c r="H507" i="53"/>
  <c r="K506" i="53"/>
  <c r="I506" i="53"/>
  <c r="H506" i="53"/>
  <c r="K505" i="53"/>
  <c r="I505" i="53"/>
  <c r="H505" i="53"/>
  <c r="K504" i="53"/>
  <c r="I504" i="53"/>
  <c r="H504" i="53"/>
  <c r="K503" i="53"/>
  <c r="I503" i="53"/>
  <c r="H503" i="53"/>
  <c r="K502" i="53"/>
  <c r="I502" i="53"/>
  <c r="H502" i="53"/>
  <c r="K501" i="53"/>
  <c r="I501" i="53"/>
  <c r="H501" i="53"/>
  <c r="K500" i="53"/>
  <c r="I500" i="53"/>
  <c r="H500" i="53"/>
  <c r="K499" i="53"/>
  <c r="I499" i="53"/>
  <c r="H499" i="53"/>
  <c r="K498" i="53"/>
  <c r="I498" i="53"/>
  <c r="H498" i="53"/>
  <c r="K497" i="53"/>
  <c r="I497" i="53"/>
  <c r="H497" i="53"/>
  <c r="K496" i="53"/>
  <c r="I496" i="53"/>
  <c r="H496" i="53"/>
  <c r="K495" i="53"/>
  <c r="I495" i="53"/>
  <c r="H495" i="53"/>
  <c r="K494" i="53"/>
  <c r="I494" i="53"/>
  <c r="H494" i="53"/>
  <c r="K493" i="53"/>
  <c r="I493" i="53"/>
  <c r="H493" i="53"/>
  <c r="K492" i="53"/>
  <c r="I492" i="53"/>
  <c r="H492" i="53"/>
  <c r="K491" i="53"/>
  <c r="I491" i="53"/>
  <c r="H491" i="53"/>
  <c r="K490" i="53"/>
  <c r="I490" i="53"/>
  <c r="H490" i="53"/>
  <c r="K489" i="53"/>
  <c r="I489" i="53"/>
  <c r="H489" i="53"/>
  <c r="K488" i="53"/>
  <c r="I488" i="53"/>
  <c r="H488" i="53"/>
  <c r="K487" i="53"/>
  <c r="I487" i="53"/>
  <c r="H487" i="53"/>
  <c r="K486" i="53"/>
  <c r="I486" i="53"/>
  <c r="H486" i="53"/>
  <c r="K485" i="53"/>
  <c r="I485" i="53"/>
  <c r="H485" i="53"/>
  <c r="K484" i="53"/>
  <c r="I484" i="53"/>
  <c r="H484" i="53"/>
  <c r="K483" i="53"/>
  <c r="I483" i="53"/>
  <c r="H483" i="53"/>
  <c r="K482" i="53"/>
  <c r="I482" i="53"/>
  <c r="H482" i="53"/>
  <c r="K481" i="53"/>
  <c r="I481" i="53"/>
  <c r="H481" i="53"/>
  <c r="K480" i="53"/>
  <c r="I480" i="53"/>
  <c r="H480" i="53"/>
  <c r="K479" i="53"/>
  <c r="I479" i="53"/>
  <c r="H479" i="53"/>
  <c r="K478" i="53"/>
  <c r="I478" i="53"/>
  <c r="H478" i="53"/>
  <c r="K477" i="53"/>
  <c r="I477" i="53"/>
  <c r="H477" i="53"/>
  <c r="K476" i="53"/>
  <c r="I476" i="53"/>
  <c r="H476" i="53"/>
  <c r="K475" i="53"/>
  <c r="I475" i="53"/>
  <c r="H475" i="53"/>
  <c r="K474" i="53"/>
  <c r="I474" i="53"/>
  <c r="H474" i="53"/>
  <c r="K473" i="53"/>
  <c r="I473" i="53"/>
  <c r="H473" i="53"/>
  <c r="K472" i="53"/>
  <c r="I472" i="53"/>
  <c r="H472" i="53"/>
  <c r="K471" i="53"/>
  <c r="I471" i="53"/>
  <c r="H471" i="53"/>
  <c r="K470" i="53"/>
  <c r="I470" i="53"/>
  <c r="H470" i="53"/>
  <c r="K469" i="53"/>
  <c r="I469" i="53"/>
  <c r="H469" i="53"/>
  <c r="K468" i="53"/>
  <c r="I468" i="53"/>
  <c r="H468" i="53"/>
  <c r="K467" i="53"/>
  <c r="I467" i="53"/>
  <c r="H467" i="53"/>
  <c r="K466" i="53"/>
  <c r="I466" i="53"/>
  <c r="H466" i="53"/>
  <c r="K465" i="53"/>
  <c r="I465" i="53"/>
  <c r="H465" i="53"/>
  <c r="K464" i="53"/>
  <c r="I464" i="53"/>
  <c r="H464" i="53"/>
  <c r="K463" i="53"/>
  <c r="I463" i="53"/>
  <c r="H463" i="53"/>
  <c r="K462" i="53"/>
  <c r="I462" i="53"/>
  <c r="H462" i="53"/>
  <c r="K461" i="53"/>
  <c r="I461" i="53"/>
  <c r="H461" i="53"/>
  <c r="K460" i="53"/>
  <c r="I460" i="53"/>
  <c r="H460" i="53"/>
  <c r="K459" i="53"/>
  <c r="I459" i="53"/>
  <c r="H459" i="53"/>
  <c r="K458" i="53"/>
  <c r="I458" i="53"/>
  <c r="H458" i="53"/>
  <c r="K457" i="53"/>
  <c r="I457" i="53"/>
  <c r="H457" i="53"/>
  <c r="K456" i="53"/>
  <c r="I456" i="53"/>
  <c r="H456" i="53"/>
  <c r="K455" i="53"/>
  <c r="I455" i="53"/>
  <c r="H455" i="53"/>
  <c r="K454" i="53"/>
  <c r="I454" i="53"/>
  <c r="H454" i="53"/>
  <c r="K453" i="53"/>
  <c r="I453" i="53"/>
  <c r="H453" i="53"/>
  <c r="K452" i="53"/>
  <c r="I452" i="53"/>
  <c r="H452" i="53"/>
  <c r="K451" i="53"/>
  <c r="I451" i="53"/>
  <c r="H451" i="53"/>
  <c r="K450" i="53"/>
  <c r="I450" i="53"/>
  <c r="H450" i="53"/>
  <c r="K449" i="53"/>
  <c r="I449" i="53"/>
  <c r="H449" i="53"/>
  <c r="K448" i="53"/>
  <c r="I448" i="53"/>
  <c r="H448" i="53"/>
  <c r="K447" i="53"/>
  <c r="I447" i="53"/>
  <c r="H447" i="53"/>
  <c r="K446" i="53"/>
  <c r="I446" i="53"/>
  <c r="H446" i="53"/>
  <c r="K445" i="53"/>
  <c r="I445" i="53"/>
  <c r="H445" i="53"/>
  <c r="K444" i="53"/>
  <c r="I444" i="53"/>
  <c r="H444" i="53"/>
  <c r="K443" i="53"/>
  <c r="I443" i="53"/>
  <c r="H443" i="53"/>
  <c r="K442" i="53"/>
  <c r="I442" i="53"/>
  <c r="H442" i="53"/>
  <c r="K441" i="53"/>
  <c r="I441" i="53"/>
  <c r="H441" i="53"/>
  <c r="K440" i="53"/>
  <c r="I440" i="53"/>
  <c r="H440" i="53"/>
  <c r="K439" i="53"/>
  <c r="I439" i="53"/>
  <c r="H439" i="53"/>
  <c r="K438" i="53"/>
  <c r="I438" i="53"/>
  <c r="H438" i="53"/>
  <c r="K437" i="53"/>
  <c r="I437" i="53"/>
  <c r="H437" i="53"/>
  <c r="K436" i="53"/>
  <c r="I436" i="53"/>
  <c r="H436" i="53"/>
  <c r="K435" i="53"/>
  <c r="L435" i="53" s="1"/>
  <c r="I435" i="53"/>
  <c r="H435" i="53"/>
  <c r="K434" i="53"/>
  <c r="I434" i="53"/>
  <c r="H434" i="53"/>
  <c r="K433" i="53"/>
  <c r="I433" i="53"/>
  <c r="H433" i="53"/>
  <c r="K432" i="53"/>
  <c r="I432" i="53"/>
  <c r="H432" i="53"/>
  <c r="K431" i="53"/>
  <c r="I431" i="53"/>
  <c r="H431" i="53"/>
  <c r="K430" i="53"/>
  <c r="I430" i="53"/>
  <c r="H430" i="53"/>
  <c r="K429" i="53"/>
  <c r="I429" i="53"/>
  <c r="H429" i="53"/>
  <c r="K428" i="53"/>
  <c r="I428" i="53"/>
  <c r="H428" i="53"/>
  <c r="K427" i="53"/>
  <c r="I427" i="53"/>
  <c r="H427" i="53"/>
  <c r="K426" i="53"/>
  <c r="I426" i="53"/>
  <c r="H426" i="53"/>
  <c r="K425" i="53"/>
  <c r="I425" i="53"/>
  <c r="H425" i="53"/>
  <c r="K424" i="53"/>
  <c r="I424" i="53"/>
  <c r="H424" i="53"/>
  <c r="K423" i="53"/>
  <c r="I423" i="53"/>
  <c r="H423" i="53"/>
  <c r="K422" i="53"/>
  <c r="I422" i="53"/>
  <c r="H422" i="53"/>
  <c r="K421" i="53"/>
  <c r="I421" i="53"/>
  <c r="H421" i="53"/>
  <c r="K420" i="53"/>
  <c r="I420" i="53"/>
  <c r="H420" i="53"/>
  <c r="K419" i="53"/>
  <c r="I419" i="53"/>
  <c r="H419" i="53"/>
  <c r="K418" i="53"/>
  <c r="I418" i="53"/>
  <c r="H418" i="53"/>
  <c r="K417" i="53"/>
  <c r="I417" i="53"/>
  <c r="H417" i="53"/>
  <c r="K416" i="53"/>
  <c r="I416" i="53"/>
  <c r="H416" i="53"/>
  <c r="K415" i="53"/>
  <c r="I415" i="53"/>
  <c r="H415" i="53"/>
  <c r="K414" i="53"/>
  <c r="I414" i="53"/>
  <c r="H414" i="53"/>
  <c r="K413" i="53"/>
  <c r="I413" i="53"/>
  <c r="H413" i="53"/>
  <c r="K412" i="53"/>
  <c r="I412" i="53"/>
  <c r="H412" i="53"/>
  <c r="K411" i="53"/>
  <c r="I411" i="53"/>
  <c r="H411" i="53"/>
  <c r="K410" i="53"/>
  <c r="I410" i="53"/>
  <c r="H410" i="53"/>
  <c r="K409" i="53"/>
  <c r="I409" i="53"/>
  <c r="H409" i="53"/>
  <c r="K408" i="53"/>
  <c r="I408" i="53"/>
  <c r="H408" i="53"/>
  <c r="K407" i="53"/>
  <c r="I407" i="53"/>
  <c r="H407" i="53"/>
  <c r="K406" i="53"/>
  <c r="I406" i="53"/>
  <c r="H406" i="53"/>
  <c r="K405" i="53"/>
  <c r="I405" i="53"/>
  <c r="H405" i="53"/>
  <c r="K404" i="53"/>
  <c r="I404" i="53"/>
  <c r="H404" i="53"/>
  <c r="K403" i="53"/>
  <c r="I403" i="53"/>
  <c r="H403" i="53"/>
  <c r="K402" i="53"/>
  <c r="I402" i="53"/>
  <c r="H402" i="53"/>
  <c r="K401" i="53"/>
  <c r="I401" i="53"/>
  <c r="H401" i="53"/>
  <c r="K400" i="53"/>
  <c r="I400" i="53"/>
  <c r="H400" i="53"/>
  <c r="K399" i="53"/>
  <c r="I399" i="53"/>
  <c r="H399" i="53"/>
  <c r="K398" i="53"/>
  <c r="I398" i="53"/>
  <c r="H398" i="53"/>
  <c r="K397" i="53"/>
  <c r="I397" i="53"/>
  <c r="H397" i="53"/>
  <c r="K396" i="53"/>
  <c r="I396" i="53"/>
  <c r="H396" i="53"/>
  <c r="K395" i="53"/>
  <c r="I395" i="53"/>
  <c r="H395" i="53"/>
  <c r="K394" i="53"/>
  <c r="I394" i="53"/>
  <c r="H394" i="53"/>
  <c r="K393" i="53"/>
  <c r="I393" i="53"/>
  <c r="H393" i="53"/>
  <c r="K392" i="53"/>
  <c r="I392" i="53"/>
  <c r="H392" i="53"/>
  <c r="K391" i="53"/>
  <c r="I391" i="53"/>
  <c r="H391" i="53"/>
  <c r="K390" i="53"/>
  <c r="I390" i="53"/>
  <c r="H390" i="53"/>
  <c r="K389" i="53"/>
  <c r="I389" i="53"/>
  <c r="H389" i="53"/>
  <c r="K388" i="53"/>
  <c r="I388" i="53"/>
  <c r="H388" i="53"/>
  <c r="K387" i="53"/>
  <c r="I387" i="53"/>
  <c r="H387" i="53"/>
  <c r="K386" i="53"/>
  <c r="I386" i="53"/>
  <c r="H386" i="53"/>
  <c r="K385" i="53"/>
  <c r="I385" i="53"/>
  <c r="H385" i="53"/>
  <c r="K384" i="53"/>
  <c r="I384" i="53"/>
  <c r="H384" i="53"/>
  <c r="K383" i="53"/>
  <c r="I383" i="53"/>
  <c r="H383" i="53"/>
  <c r="K382" i="53"/>
  <c r="I382" i="53"/>
  <c r="H382" i="53"/>
  <c r="K381" i="53"/>
  <c r="I381" i="53"/>
  <c r="H381" i="53"/>
  <c r="K380" i="53"/>
  <c r="I380" i="53"/>
  <c r="H380" i="53"/>
  <c r="K379" i="53"/>
  <c r="I379" i="53"/>
  <c r="H379" i="53"/>
  <c r="K378" i="53"/>
  <c r="I378" i="53"/>
  <c r="H378" i="53"/>
  <c r="K377" i="53"/>
  <c r="I377" i="53"/>
  <c r="H377" i="53"/>
  <c r="K376" i="53"/>
  <c r="I376" i="53"/>
  <c r="H376" i="53"/>
  <c r="K375" i="53"/>
  <c r="I375" i="53"/>
  <c r="H375" i="53"/>
  <c r="K374" i="53"/>
  <c r="I374" i="53"/>
  <c r="H374" i="53"/>
  <c r="K373" i="53"/>
  <c r="I373" i="53"/>
  <c r="H373" i="53"/>
  <c r="K372" i="53"/>
  <c r="I372" i="53"/>
  <c r="H372" i="53"/>
  <c r="K371" i="53"/>
  <c r="I371" i="53"/>
  <c r="H371" i="53"/>
  <c r="K370" i="53"/>
  <c r="I370" i="53"/>
  <c r="H370" i="53"/>
  <c r="K369" i="53"/>
  <c r="I369" i="53"/>
  <c r="H369" i="53"/>
  <c r="K368" i="53"/>
  <c r="I368" i="53"/>
  <c r="H368" i="53"/>
  <c r="K367" i="53"/>
  <c r="I367" i="53"/>
  <c r="H367" i="53"/>
  <c r="K366" i="53"/>
  <c r="I366" i="53"/>
  <c r="H366" i="53"/>
  <c r="K365" i="53"/>
  <c r="I365" i="53"/>
  <c r="H365" i="53"/>
  <c r="K364" i="53"/>
  <c r="I364" i="53"/>
  <c r="H364" i="53"/>
  <c r="K363" i="53"/>
  <c r="I363" i="53"/>
  <c r="H363" i="53"/>
  <c r="K362" i="53"/>
  <c r="I362" i="53"/>
  <c r="H362" i="53"/>
  <c r="K361" i="53"/>
  <c r="I361" i="53"/>
  <c r="H361" i="53"/>
  <c r="K360" i="53"/>
  <c r="I360" i="53"/>
  <c r="H360" i="53"/>
  <c r="K359" i="53"/>
  <c r="I359" i="53"/>
  <c r="H359" i="53"/>
  <c r="K358" i="53"/>
  <c r="I358" i="53"/>
  <c r="H358" i="53"/>
  <c r="K357" i="53"/>
  <c r="I357" i="53"/>
  <c r="H357" i="53"/>
  <c r="K356" i="53"/>
  <c r="I356" i="53"/>
  <c r="H356" i="53"/>
  <c r="K355" i="53"/>
  <c r="I355" i="53"/>
  <c r="H355" i="53"/>
  <c r="K354" i="53"/>
  <c r="I354" i="53"/>
  <c r="H354" i="53"/>
  <c r="K353" i="53"/>
  <c r="I353" i="53"/>
  <c r="H353" i="53"/>
  <c r="K352" i="53"/>
  <c r="I352" i="53"/>
  <c r="H352" i="53"/>
  <c r="K351" i="53"/>
  <c r="I351" i="53"/>
  <c r="H351" i="53"/>
  <c r="K350" i="53"/>
  <c r="I350" i="53"/>
  <c r="H350" i="53"/>
  <c r="K349" i="53"/>
  <c r="I349" i="53"/>
  <c r="H349" i="53"/>
  <c r="K348" i="53"/>
  <c r="I348" i="53"/>
  <c r="H348" i="53"/>
  <c r="K347" i="53"/>
  <c r="I347" i="53"/>
  <c r="H347" i="53"/>
  <c r="K346" i="53"/>
  <c r="I346" i="53"/>
  <c r="H346" i="53"/>
  <c r="K345" i="53"/>
  <c r="I345" i="53"/>
  <c r="H345" i="53"/>
  <c r="K344" i="53"/>
  <c r="I344" i="53"/>
  <c r="H344" i="53"/>
  <c r="K343" i="53"/>
  <c r="I343" i="53"/>
  <c r="H343" i="53"/>
  <c r="K342" i="53"/>
  <c r="I342" i="53"/>
  <c r="H342" i="53"/>
  <c r="K341" i="53"/>
  <c r="I341" i="53"/>
  <c r="H341" i="53"/>
  <c r="K340" i="53"/>
  <c r="I340" i="53"/>
  <c r="H340" i="53"/>
  <c r="K339" i="53"/>
  <c r="L339" i="53" s="1"/>
  <c r="I339" i="53"/>
  <c r="H339" i="53"/>
  <c r="K338" i="53"/>
  <c r="I338" i="53"/>
  <c r="H338" i="53"/>
  <c r="K337" i="53"/>
  <c r="I337" i="53"/>
  <c r="H337" i="53"/>
  <c r="K336" i="53"/>
  <c r="I336" i="53"/>
  <c r="H336" i="53"/>
  <c r="K335" i="53"/>
  <c r="I335" i="53"/>
  <c r="H335" i="53"/>
  <c r="K334" i="53"/>
  <c r="I334" i="53"/>
  <c r="H334" i="53"/>
  <c r="K333" i="53"/>
  <c r="I333" i="53"/>
  <c r="H333" i="53"/>
  <c r="K332" i="53"/>
  <c r="I332" i="53"/>
  <c r="H332" i="53"/>
  <c r="K331" i="53"/>
  <c r="I331" i="53"/>
  <c r="H331" i="53"/>
  <c r="K330" i="53"/>
  <c r="I330" i="53"/>
  <c r="H330" i="53"/>
  <c r="K329" i="53"/>
  <c r="I329" i="53"/>
  <c r="H329" i="53"/>
  <c r="K328" i="53"/>
  <c r="I328" i="53"/>
  <c r="H328" i="53"/>
  <c r="K327" i="53"/>
  <c r="I327" i="53"/>
  <c r="H327" i="53"/>
  <c r="K326" i="53"/>
  <c r="I326" i="53"/>
  <c r="H326" i="53"/>
  <c r="K325" i="53"/>
  <c r="I325" i="53"/>
  <c r="H325" i="53"/>
  <c r="K324" i="53"/>
  <c r="I324" i="53"/>
  <c r="H324" i="53"/>
  <c r="K323" i="53"/>
  <c r="I323" i="53"/>
  <c r="H323" i="53"/>
  <c r="K322" i="53"/>
  <c r="I322" i="53"/>
  <c r="H322" i="53"/>
  <c r="K321" i="53"/>
  <c r="I321" i="53"/>
  <c r="H321" i="53"/>
  <c r="K320" i="53"/>
  <c r="I320" i="53"/>
  <c r="H320" i="53"/>
  <c r="K319" i="53"/>
  <c r="I319" i="53"/>
  <c r="H319" i="53"/>
  <c r="K318" i="53"/>
  <c r="I318" i="53"/>
  <c r="H318" i="53"/>
  <c r="K317" i="53"/>
  <c r="I317" i="53"/>
  <c r="H317" i="53"/>
  <c r="K316" i="53"/>
  <c r="I316" i="53"/>
  <c r="H316" i="53"/>
  <c r="K315" i="53"/>
  <c r="I315" i="53"/>
  <c r="H315" i="53"/>
  <c r="K314" i="53"/>
  <c r="I314" i="53"/>
  <c r="H314" i="53"/>
  <c r="K313" i="53"/>
  <c r="I313" i="53"/>
  <c r="H313" i="53"/>
  <c r="K312" i="53"/>
  <c r="I312" i="53"/>
  <c r="H312" i="53"/>
  <c r="K311" i="53"/>
  <c r="I311" i="53"/>
  <c r="H311" i="53"/>
  <c r="K310" i="53"/>
  <c r="I310" i="53"/>
  <c r="H310" i="53"/>
  <c r="K309" i="53"/>
  <c r="I309" i="53"/>
  <c r="H309" i="53"/>
  <c r="K308" i="53"/>
  <c r="I308" i="53"/>
  <c r="H308" i="53"/>
  <c r="K307" i="53"/>
  <c r="L307" i="53" s="1"/>
  <c r="I307" i="53"/>
  <c r="H307" i="53"/>
  <c r="K306" i="53"/>
  <c r="I306" i="53"/>
  <c r="H306" i="53"/>
  <c r="K305" i="53"/>
  <c r="I305" i="53"/>
  <c r="H305" i="53"/>
  <c r="K304" i="53"/>
  <c r="I304" i="53"/>
  <c r="H304" i="53"/>
  <c r="K303" i="53"/>
  <c r="I303" i="53"/>
  <c r="H303" i="53"/>
  <c r="K302" i="53"/>
  <c r="I302" i="53"/>
  <c r="H302" i="53"/>
  <c r="K301" i="53"/>
  <c r="I301" i="53"/>
  <c r="H301" i="53"/>
  <c r="K300" i="53"/>
  <c r="I300" i="53"/>
  <c r="H300" i="53"/>
  <c r="K299" i="53"/>
  <c r="I299" i="53"/>
  <c r="H299" i="53"/>
  <c r="K298" i="53"/>
  <c r="I298" i="53"/>
  <c r="H298" i="53"/>
  <c r="K297" i="53"/>
  <c r="I297" i="53"/>
  <c r="H297" i="53"/>
  <c r="K296" i="53"/>
  <c r="I296" i="53"/>
  <c r="H296" i="53"/>
  <c r="K295" i="53"/>
  <c r="I295" i="53"/>
  <c r="H295" i="53"/>
  <c r="K294" i="53"/>
  <c r="I294" i="53"/>
  <c r="H294" i="53"/>
  <c r="K293" i="53"/>
  <c r="I293" i="53"/>
  <c r="H293" i="53"/>
  <c r="K292" i="53"/>
  <c r="I292" i="53"/>
  <c r="H292" i="53"/>
  <c r="K291" i="53"/>
  <c r="I291" i="53"/>
  <c r="H291" i="53"/>
  <c r="K290" i="53"/>
  <c r="I290" i="53"/>
  <c r="H290" i="53"/>
  <c r="K289" i="53"/>
  <c r="I289" i="53"/>
  <c r="H289" i="53"/>
  <c r="K288" i="53"/>
  <c r="I288" i="53"/>
  <c r="H288" i="53"/>
  <c r="K287" i="53"/>
  <c r="I287" i="53"/>
  <c r="H287" i="53"/>
  <c r="K286" i="53"/>
  <c r="I286" i="53"/>
  <c r="H286" i="53"/>
  <c r="K285" i="53"/>
  <c r="I285" i="53"/>
  <c r="H285" i="53"/>
  <c r="K284" i="53"/>
  <c r="I284" i="53"/>
  <c r="H284" i="53"/>
  <c r="K283" i="53"/>
  <c r="I283" i="53"/>
  <c r="H283" i="53"/>
  <c r="K282" i="53"/>
  <c r="I282" i="53"/>
  <c r="H282" i="53"/>
  <c r="K281" i="53"/>
  <c r="I281" i="53"/>
  <c r="H281" i="53"/>
  <c r="K280" i="53"/>
  <c r="I280" i="53"/>
  <c r="H280" i="53"/>
  <c r="K279" i="53"/>
  <c r="I279" i="53"/>
  <c r="H279" i="53"/>
  <c r="K278" i="53"/>
  <c r="I278" i="53"/>
  <c r="H278" i="53"/>
  <c r="K277" i="53"/>
  <c r="I277" i="53"/>
  <c r="H277" i="53"/>
  <c r="K276" i="53"/>
  <c r="I276" i="53"/>
  <c r="H276" i="53"/>
  <c r="K275" i="53"/>
  <c r="I275" i="53"/>
  <c r="H275" i="53"/>
  <c r="K274" i="53"/>
  <c r="I274" i="53"/>
  <c r="H274" i="53"/>
  <c r="K273" i="53"/>
  <c r="I273" i="53"/>
  <c r="H273" i="53"/>
  <c r="K272" i="53"/>
  <c r="I272" i="53"/>
  <c r="H272" i="53"/>
  <c r="K271" i="53"/>
  <c r="I271" i="53"/>
  <c r="H271" i="53"/>
  <c r="K270" i="53"/>
  <c r="I270" i="53"/>
  <c r="H270" i="53"/>
  <c r="K269" i="53"/>
  <c r="I269" i="53"/>
  <c r="H269" i="53"/>
  <c r="K268" i="53"/>
  <c r="I268" i="53"/>
  <c r="H268" i="53"/>
  <c r="K267" i="53"/>
  <c r="I267" i="53"/>
  <c r="H267" i="53"/>
  <c r="K266" i="53"/>
  <c r="I266" i="53"/>
  <c r="H266" i="53"/>
  <c r="K265" i="53"/>
  <c r="I265" i="53"/>
  <c r="H265" i="53"/>
  <c r="K264" i="53"/>
  <c r="I264" i="53"/>
  <c r="H264" i="53"/>
  <c r="K263" i="53"/>
  <c r="I263" i="53"/>
  <c r="H263" i="53"/>
  <c r="K262" i="53"/>
  <c r="I262" i="53"/>
  <c r="H262" i="53"/>
  <c r="K261" i="53"/>
  <c r="I261" i="53"/>
  <c r="H261" i="53"/>
  <c r="K260" i="53"/>
  <c r="I260" i="53"/>
  <c r="H260" i="53"/>
  <c r="K259" i="53"/>
  <c r="I259" i="53"/>
  <c r="H259" i="53"/>
  <c r="K258" i="53"/>
  <c r="I258" i="53"/>
  <c r="H258" i="53"/>
  <c r="K257" i="53"/>
  <c r="I257" i="53"/>
  <c r="H257" i="53"/>
  <c r="K256" i="53"/>
  <c r="I256" i="53"/>
  <c r="H256" i="53"/>
  <c r="K255" i="53"/>
  <c r="I255" i="53"/>
  <c r="H255" i="53"/>
  <c r="K254" i="53"/>
  <c r="I254" i="53"/>
  <c r="H254" i="53"/>
  <c r="K253" i="53"/>
  <c r="I253" i="53"/>
  <c r="H253" i="53"/>
  <c r="K252" i="53"/>
  <c r="I252" i="53"/>
  <c r="H252" i="53"/>
  <c r="K251" i="53"/>
  <c r="I251" i="53"/>
  <c r="H251" i="53"/>
  <c r="K250" i="53"/>
  <c r="I250" i="53"/>
  <c r="H250" i="53"/>
  <c r="K249" i="53"/>
  <c r="I249" i="53"/>
  <c r="H249" i="53"/>
  <c r="K248" i="53"/>
  <c r="I248" i="53"/>
  <c r="H248" i="53"/>
  <c r="K247" i="53"/>
  <c r="I247" i="53"/>
  <c r="H247" i="53"/>
  <c r="K246" i="53"/>
  <c r="I246" i="53"/>
  <c r="H246" i="53"/>
  <c r="K245" i="53"/>
  <c r="I245" i="53"/>
  <c r="H245" i="53"/>
  <c r="K244" i="53"/>
  <c r="I244" i="53"/>
  <c r="H244" i="53"/>
  <c r="K243" i="53"/>
  <c r="I243" i="53"/>
  <c r="H243" i="53"/>
  <c r="K242" i="53"/>
  <c r="I242" i="53"/>
  <c r="H242" i="53"/>
  <c r="K241" i="53"/>
  <c r="I241" i="53"/>
  <c r="H241" i="53"/>
  <c r="K240" i="53"/>
  <c r="I240" i="53"/>
  <c r="H240" i="53"/>
  <c r="K239" i="53"/>
  <c r="I239" i="53"/>
  <c r="H239" i="53"/>
  <c r="K238" i="53"/>
  <c r="I238" i="53"/>
  <c r="H238" i="53"/>
  <c r="K237" i="53"/>
  <c r="I237" i="53"/>
  <c r="H237" i="53"/>
  <c r="K236" i="53"/>
  <c r="I236" i="53"/>
  <c r="H236" i="53"/>
  <c r="K235" i="53"/>
  <c r="I235" i="53"/>
  <c r="H235" i="53"/>
  <c r="K234" i="53"/>
  <c r="I234" i="53"/>
  <c r="H234" i="53"/>
  <c r="K233" i="53"/>
  <c r="I233" i="53"/>
  <c r="H233" i="53"/>
  <c r="K232" i="53"/>
  <c r="I232" i="53"/>
  <c r="H232" i="53"/>
  <c r="K231" i="53"/>
  <c r="I231" i="53"/>
  <c r="H231" i="53"/>
  <c r="K230" i="53"/>
  <c r="I230" i="53"/>
  <c r="H230" i="53"/>
  <c r="K229" i="53"/>
  <c r="I229" i="53"/>
  <c r="H229" i="53"/>
  <c r="K228" i="53"/>
  <c r="I228" i="53"/>
  <c r="H228" i="53"/>
  <c r="K227" i="53"/>
  <c r="I227" i="53"/>
  <c r="H227" i="53"/>
  <c r="K226" i="53"/>
  <c r="I226" i="53"/>
  <c r="H226" i="53"/>
  <c r="K225" i="53"/>
  <c r="I225" i="53"/>
  <c r="H225" i="53"/>
  <c r="K224" i="53"/>
  <c r="I224" i="53"/>
  <c r="H224" i="53"/>
  <c r="K223" i="53"/>
  <c r="I223" i="53"/>
  <c r="H223" i="53"/>
  <c r="K222" i="53"/>
  <c r="I222" i="53"/>
  <c r="H222" i="53"/>
  <c r="K221" i="53"/>
  <c r="I221" i="53"/>
  <c r="H221" i="53"/>
  <c r="K220" i="53"/>
  <c r="I220" i="53"/>
  <c r="H220" i="53"/>
  <c r="K219" i="53"/>
  <c r="I219" i="53"/>
  <c r="H219" i="53"/>
  <c r="K218" i="53"/>
  <c r="I218" i="53"/>
  <c r="H218" i="53"/>
  <c r="K217" i="53"/>
  <c r="I217" i="53"/>
  <c r="H217" i="53"/>
  <c r="K216" i="53"/>
  <c r="I216" i="53"/>
  <c r="H216" i="53"/>
  <c r="K215" i="53"/>
  <c r="I215" i="53"/>
  <c r="H215" i="53"/>
  <c r="K214" i="53"/>
  <c r="I214" i="53"/>
  <c r="H214" i="53"/>
  <c r="K213" i="53"/>
  <c r="I213" i="53"/>
  <c r="H213" i="53"/>
  <c r="K212" i="53"/>
  <c r="I212" i="53"/>
  <c r="H212" i="53"/>
  <c r="K211" i="53"/>
  <c r="I211" i="53"/>
  <c r="H211" i="53"/>
  <c r="K210" i="53"/>
  <c r="I210" i="53"/>
  <c r="H210" i="53"/>
  <c r="K209" i="53"/>
  <c r="I209" i="53"/>
  <c r="H209" i="53"/>
  <c r="K208" i="53"/>
  <c r="I208" i="53"/>
  <c r="H208" i="53"/>
  <c r="K207" i="53"/>
  <c r="I207" i="53"/>
  <c r="H207" i="53"/>
  <c r="K206" i="53"/>
  <c r="I206" i="53"/>
  <c r="H206" i="53"/>
  <c r="K205" i="53"/>
  <c r="I205" i="53"/>
  <c r="H205" i="53"/>
  <c r="K204" i="53"/>
  <c r="I204" i="53"/>
  <c r="H204" i="53"/>
  <c r="K203" i="53"/>
  <c r="I203" i="53"/>
  <c r="H203" i="53"/>
  <c r="K202" i="53"/>
  <c r="I202" i="53"/>
  <c r="H202" i="53"/>
  <c r="K201" i="53"/>
  <c r="I201" i="53"/>
  <c r="H201" i="53"/>
  <c r="K200" i="53"/>
  <c r="I200" i="53"/>
  <c r="H200" i="53"/>
  <c r="K199" i="53"/>
  <c r="I199" i="53"/>
  <c r="H199" i="53"/>
  <c r="K198" i="53"/>
  <c r="I198" i="53"/>
  <c r="H198" i="53"/>
  <c r="K197" i="53"/>
  <c r="I197" i="53"/>
  <c r="H197" i="53"/>
  <c r="K196" i="53"/>
  <c r="I196" i="53"/>
  <c r="H196" i="53"/>
  <c r="K195" i="53"/>
  <c r="I195" i="53"/>
  <c r="H195" i="53"/>
  <c r="K194" i="53"/>
  <c r="I194" i="53"/>
  <c r="H194" i="53"/>
  <c r="K193" i="53"/>
  <c r="I193" i="53"/>
  <c r="H193" i="53"/>
  <c r="K192" i="53"/>
  <c r="I192" i="53"/>
  <c r="H192" i="53"/>
  <c r="K191" i="53"/>
  <c r="I191" i="53"/>
  <c r="H191" i="53"/>
  <c r="K190" i="53"/>
  <c r="I190" i="53"/>
  <c r="H190" i="53"/>
  <c r="K189" i="53"/>
  <c r="I189" i="53"/>
  <c r="H189" i="53"/>
  <c r="K188" i="53"/>
  <c r="I188" i="53"/>
  <c r="H188" i="53"/>
  <c r="K187" i="53"/>
  <c r="I187" i="53"/>
  <c r="H187" i="53"/>
  <c r="K186" i="53"/>
  <c r="I186" i="53"/>
  <c r="H186" i="53"/>
  <c r="K185" i="53"/>
  <c r="I185" i="53"/>
  <c r="H185" i="53"/>
  <c r="K184" i="53"/>
  <c r="I184" i="53"/>
  <c r="H184" i="53"/>
  <c r="K183" i="53"/>
  <c r="I183" i="53"/>
  <c r="H183" i="53"/>
  <c r="K182" i="53"/>
  <c r="I182" i="53"/>
  <c r="H182" i="53"/>
  <c r="K181" i="53"/>
  <c r="I181" i="53"/>
  <c r="H181" i="53"/>
  <c r="K180" i="53"/>
  <c r="I180" i="53"/>
  <c r="H180" i="53"/>
  <c r="K179" i="53"/>
  <c r="I179" i="53"/>
  <c r="H179" i="53"/>
  <c r="K178" i="53"/>
  <c r="I178" i="53"/>
  <c r="H178" i="53"/>
  <c r="K177" i="53"/>
  <c r="I177" i="53"/>
  <c r="H177" i="53"/>
  <c r="K176" i="53"/>
  <c r="I176" i="53"/>
  <c r="H176" i="53"/>
  <c r="K175" i="53"/>
  <c r="I175" i="53"/>
  <c r="H175" i="53"/>
  <c r="K174" i="53"/>
  <c r="I174" i="53"/>
  <c r="H174" i="53"/>
  <c r="K173" i="53"/>
  <c r="I173" i="53"/>
  <c r="H173" i="53"/>
  <c r="K172" i="53"/>
  <c r="I172" i="53"/>
  <c r="H172" i="53"/>
  <c r="K171" i="53"/>
  <c r="I171" i="53"/>
  <c r="H171" i="53"/>
  <c r="K170" i="53"/>
  <c r="I170" i="53"/>
  <c r="H170" i="53"/>
  <c r="K169" i="53"/>
  <c r="I169" i="53"/>
  <c r="H169" i="53"/>
  <c r="K168" i="53"/>
  <c r="I168" i="53"/>
  <c r="H168" i="53"/>
  <c r="K167" i="53"/>
  <c r="I167" i="53"/>
  <c r="H167" i="53"/>
  <c r="K166" i="53"/>
  <c r="I166" i="53"/>
  <c r="H166" i="53"/>
  <c r="K165" i="53"/>
  <c r="I165" i="53"/>
  <c r="H165" i="53"/>
  <c r="K164" i="53"/>
  <c r="I164" i="53"/>
  <c r="H164" i="53"/>
  <c r="K163" i="53"/>
  <c r="I163" i="53"/>
  <c r="H163" i="53"/>
  <c r="K162" i="53"/>
  <c r="I162" i="53"/>
  <c r="H162" i="53"/>
  <c r="K161" i="53"/>
  <c r="I161" i="53"/>
  <c r="H161" i="53"/>
  <c r="K160" i="53"/>
  <c r="I160" i="53"/>
  <c r="H160" i="53"/>
  <c r="K159" i="53"/>
  <c r="I159" i="53"/>
  <c r="H159" i="53"/>
  <c r="K158" i="53"/>
  <c r="I158" i="53"/>
  <c r="H158" i="53"/>
  <c r="K157" i="53"/>
  <c r="I157" i="53"/>
  <c r="H157" i="53"/>
  <c r="K156" i="53"/>
  <c r="I156" i="53"/>
  <c r="H156" i="53"/>
  <c r="K155" i="53"/>
  <c r="I155" i="53"/>
  <c r="H155" i="53"/>
  <c r="K154" i="53"/>
  <c r="I154" i="53"/>
  <c r="H154" i="53"/>
  <c r="K153" i="53"/>
  <c r="I153" i="53"/>
  <c r="H153" i="53"/>
  <c r="K152" i="53"/>
  <c r="I152" i="53"/>
  <c r="H152" i="53"/>
  <c r="K151" i="53"/>
  <c r="I151" i="53"/>
  <c r="H151" i="53"/>
  <c r="K150" i="53"/>
  <c r="I150" i="53"/>
  <c r="H150" i="53"/>
  <c r="K149" i="53"/>
  <c r="I149" i="53"/>
  <c r="H149" i="53"/>
  <c r="K148" i="53"/>
  <c r="I148" i="53"/>
  <c r="H148" i="53"/>
  <c r="K147" i="53"/>
  <c r="I147" i="53"/>
  <c r="H147" i="53"/>
  <c r="K146" i="53"/>
  <c r="I146" i="53"/>
  <c r="H146" i="53"/>
  <c r="K145" i="53"/>
  <c r="I145" i="53"/>
  <c r="H145" i="53"/>
  <c r="K144" i="53"/>
  <c r="I144" i="53"/>
  <c r="H144" i="53"/>
  <c r="K143" i="53"/>
  <c r="I143" i="53"/>
  <c r="H143" i="53"/>
  <c r="K142" i="53"/>
  <c r="I142" i="53"/>
  <c r="H142" i="53"/>
  <c r="K141" i="53"/>
  <c r="I141" i="53"/>
  <c r="H141" i="53"/>
  <c r="K140" i="53"/>
  <c r="I140" i="53"/>
  <c r="H140" i="53"/>
  <c r="K139" i="53"/>
  <c r="I139" i="53"/>
  <c r="H139" i="53"/>
  <c r="K138" i="53"/>
  <c r="I138" i="53"/>
  <c r="H138" i="53"/>
  <c r="K137" i="53"/>
  <c r="I137" i="53"/>
  <c r="H137" i="53"/>
  <c r="K136" i="53"/>
  <c r="I136" i="53"/>
  <c r="H136" i="53"/>
  <c r="K135" i="53"/>
  <c r="I135" i="53"/>
  <c r="H135" i="53"/>
  <c r="K134" i="53"/>
  <c r="I134" i="53"/>
  <c r="H134" i="53"/>
  <c r="K133" i="53"/>
  <c r="I133" i="53"/>
  <c r="H133" i="53"/>
  <c r="K132" i="53"/>
  <c r="I132" i="53"/>
  <c r="H132" i="53"/>
  <c r="K131" i="53"/>
  <c r="I131" i="53"/>
  <c r="H131" i="53"/>
  <c r="K130" i="53"/>
  <c r="I130" i="53"/>
  <c r="H130" i="53"/>
  <c r="K129" i="53"/>
  <c r="I129" i="53"/>
  <c r="H129" i="53"/>
  <c r="K128" i="53"/>
  <c r="I128" i="53"/>
  <c r="H128" i="53"/>
  <c r="K127" i="53"/>
  <c r="I127" i="53"/>
  <c r="H127" i="53"/>
  <c r="K126" i="53"/>
  <c r="I126" i="53"/>
  <c r="H126" i="53"/>
  <c r="K125" i="53"/>
  <c r="I125" i="53"/>
  <c r="H125" i="53"/>
  <c r="K124" i="53"/>
  <c r="I124" i="53"/>
  <c r="H124" i="53"/>
  <c r="K123" i="53"/>
  <c r="I123" i="53"/>
  <c r="H123" i="53"/>
  <c r="K122" i="53"/>
  <c r="I122" i="53"/>
  <c r="H122" i="53"/>
  <c r="K121" i="53"/>
  <c r="I121" i="53"/>
  <c r="H121" i="53"/>
  <c r="K120" i="53"/>
  <c r="I120" i="53"/>
  <c r="H120" i="53"/>
  <c r="K119" i="53"/>
  <c r="I119" i="53"/>
  <c r="H119" i="53"/>
  <c r="K118" i="53"/>
  <c r="I118" i="53"/>
  <c r="H118" i="53"/>
  <c r="K117" i="53"/>
  <c r="I117" i="53"/>
  <c r="H117" i="53"/>
  <c r="K116" i="53"/>
  <c r="I116" i="53"/>
  <c r="H116" i="53"/>
  <c r="K115" i="53"/>
  <c r="I115" i="53"/>
  <c r="H115" i="53"/>
  <c r="K114" i="53"/>
  <c r="I114" i="53"/>
  <c r="H114" i="53"/>
  <c r="K113" i="53"/>
  <c r="I113" i="53"/>
  <c r="H113" i="53"/>
  <c r="K112" i="53"/>
  <c r="I112" i="53"/>
  <c r="H112" i="53"/>
  <c r="K111" i="53"/>
  <c r="I111" i="53"/>
  <c r="H111" i="53"/>
  <c r="K110" i="53"/>
  <c r="I110" i="53"/>
  <c r="H110" i="53"/>
  <c r="K109" i="53"/>
  <c r="I109" i="53"/>
  <c r="H109" i="53"/>
  <c r="K108" i="53"/>
  <c r="I108" i="53"/>
  <c r="H108" i="53"/>
  <c r="K107" i="53"/>
  <c r="I107" i="53"/>
  <c r="H107" i="53"/>
  <c r="K106" i="53"/>
  <c r="I106" i="53"/>
  <c r="H106" i="53"/>
  <c r="K105" i="53"/>
  <c r="I105" i="53"/>
  <c r="H105" i="53"/>
  <c r="K104" i="53"/>
  <c r="I104" i="53"/>
  <c r="H104" i="53"/>
  <c r="K103" i="53"/>
  <c r="I103" i="53"/>
  <c r="H103" i="53"/>
  <c r="K102" i="53"/>
  <c r="I102" i="53"/>
  <c r="H102" i="53"/>
  <c r="K101" i="53"/>
  <c r="I101" i="53"/>
  <c r="H101" i="53"/>
  <c r="K100" i="53"/>
  <c r="I100" i="53"/>
  <c r="H100" i="53"/>
  <c r="K99" i="53"/>
  <c r="I99" i="53"/>
  <c r="H99" i="53"/>
  <c r="K98" i="53"/>
  <c r="I98" i="53"/>
  <c r="H98" i="53"/>
  <c r="K97" i="53"/>
  <c r="I97" i="53"/>
  <c r="H97" i="53"/>
  <c r="K96" i="53"/>
  <c r="I96" i="53"/>
  <c r="H96" i="53"/>
  <c r="K95" i="53"/>
  <c r="I95" i="53"/>
  <c r="H95" i="53"/>
  <c r="K94" i="53"/>
  <c r="I94" i="53"/>
  <c r="H94" i="53"/>
  <c r="K93" i="53"/>
  <c r="I93" i="53"/>
  <c r="H93" i="53"/>
  <c r="K92" i="53"/>
  <c r="I92" i="53"/>
  <c r="H92" i="53"/>
  <c r="K91" i="53"/>
  <c r="I91" i="53"/>
  <c r="H91" i="53"/>
  <c r="K90" i="53"/>
  <c r="I90" i="53"/>
  <c r="H90" i="53"/>
  <c r="K89" i="53"/>
  <c r="I89" i="53"/>
  <c r="H89" i="53"/>
  <c r="K88" i="53"/>
  <c r="I88" i="53"/>
  <c r="H88" i="53"/>
  <c r="K87" i="53"/>
  <c r="I87" i="53"/>
  <c r="H87" i="53"/>
  <c r="K86" i="53"/>
  <c r="I86" i="53"/>
  <c r="H86" i="53"/>
  <c r="K85" i="53"/>
  <c r="I85" i="53"/>
  <c r="H85" i="53"/>
  <c r="K84" i="53"/>
  <c r="I84" i="53"/>
  <c r="H84" i="53"/>
  <c r="K83" i="53"/>
  <c r="I83" i="53"/>
  <c r="H83" i="53"/>
  <c r="K82" i="53"/>
  <c r="I82" i="53"/>
  <c r="H82" i="53"/>
  <c r="K81" i="53"/>
  <c r="I81" i="53"/>
  <c r="H81" i="53"/>
  <c r="K80" i="53"/>
  <c r="I80" i="53"/>
  <c r="H80" i="53"/>
  <c r="K79" i="53"/>
  <c r="I79" i="53"/>
  <c r="H79" i="53"/>
  <c r="K78" i="53"/>
  <c r="I78" i="53"/>
  <c r="H78" i="53"/>
  <c r="K77" i="53"/>
  <c r="I77" i="53"/>
  <c r="H77" i="53"/>
  <c r="K76" i="53"/>
  <c r="I76" i="53"/>
  <c r="H76" i="53"/>
  <c r="K75" i="53"/>
  <c r="I75" i="53"/>
  <c r="H75" i="53"/>
  <c r="K74" i="53"/>
  <c r="I74" i="53"/>
  <c r="H74" i="53"/>
  <c r="K73" i="53"/>
  <c r="I73" i="53"/>
  <c r="H73" i="53"/>
  <c r="K72" i="53"/>
  <c r="I72" i="53"/>
  <c r="H72" i="53"/>
  <c r="K71" i="53"/>
  <c r="I71" i="53"/>
  <c r="H71" i="53"/>
  <c r="K70" i="53"/>
  <c r="I70" i="53"/>
  <c r="H70" i="53"/>
  <c r="K69" i="53"/>
  <c r="I69" i="53"/>
  <c r="H69" i="53"/>
  <c r="K68" i="53"/>
  <c r="I68" i="53"/>
  <c r="H68" i="53"/>
  <c r="K67" i="53"/>
  <c r="I67" i="53"/>
  <c r="H67" i="53"/>
  <c r="K66" i="53"/>
  <c r="I66" i="53"/>
  <c r="H66" i="53"/>
  <c r="K65" i="53"/>
  <c r="I65" i="53"/>
  <c r="H65" i="53"/>
  <c r="K64" i="53"/>
  <c r="I64" i="53"/>
  <c r="H64" i="53"/>
  <c r="K63" i="53"/>
  <c r="I63" i="53"/>
  <c r="H63" i="53"/>
  <c r="K62" i="53"/>
  <c r="I62" i="53"/>
  <c r="H62" i="53"/>
  <c r="K61" i="53"/>
  <c r="I61" i="53"/>
  <c r="H61" i="53"/>
  <c r="K60" i="53"/>
  <c r="I60" i="53"/>
  <c r="H60" i="53"/>
  <c r="K59" i="53"/>
  <c r="I59" i="53"/>
  <c r="H59" i="53"/>
  <c r="K58" i="53"/>
  <c r="I58" i="53"/>
  <c r="H58" i="53"/>
  <c r="K57" i="53"/>
  <c r="I57" i="53"/>
  <c r="H57" i="53"/>
  <c r="K56" i="53"/>
  <c r="I56" i="53"/>
  <c r="H56" i="53"/>
  <c r="K55" i="53"/>
  <c r="I55" i="53"/>
  <c r="H55" i="53"/>
  <c r="K54" i="53"/>
  <c r="I54" i="53"/>
  <c r="H54" i="53"/>
  <c r="K53" i="53"/>
  <c r="I53" i="53"/>
  <c r="H53" i="53"/>
  <c r="K52" i="53"/>
  <c r="I52" i="53"/>
  <c r="H52" i="53"/>
  <c r="K51" i="53"/>
  <c r="I51" i="53"/>
  <c r="H51" i="53"/>
  <c r="K50" i="53"/>
  <c r="I50" i="53"/>
  <c r="H50" i="53"/>
  <c r="K49" i="53"/>
  <c r="I49" i="53"/>
  <c r="H49" i="53"/>
  <c r="K48" i="53"/>
  <c r="I48" i="53"/>
  <c r="H48" i="53"/>
  <c r="K47" i="53"/>
  <c r="I47" i="53"/>
  <c r="H47" i="53"/>
  <c r="K46" i="53"/>
  <c r="I46" i="53"/>
  <c r="H46" i="53"/>
  <c r="K45" i="53"/>
  <c r="I45" i="53"/>
  <c r="H45" i="53"/>
  <c r="K44" i="53"/>
  <c r="I44" i="53"/>
  <c r="H44" i="53"/>
  <c r="K43" i="53"/>
  <c r="I43" i="53"/>
  <c r="H43" i="53"/>
  <c r="K42" i="53"/>
  <c r="I42" i="53"/>
  <c r="H42" i="53"/>
  <c r="K41" i="53"/>
  <c r="I41" i="53"/>
  <c r="H41" i="53"/>
  <c r="K40" i="53"/>
  <c r="I40" i="53"/>
  <c r="H40" i="53"/>
  <c r="K39" i="53"/>
  <c r="I39" i="53"/>
  <c r="H39" i="53"/>
  <c r="K38" i="53"/>
  <c r="I38" i="53"/>
  <c r="H38" i="53"/>
  <c r="K37" i="53"/>
  <c r="I37" i="53"/>
  <c r="H37" i="53"/>
  <c r="K36" i="53"/>
  <c r="I36" i="53"/>
  <c r="H36" i="53"/>
  <c r="K35" i="53"/>
  <c r="I35" i="53"/>
  <c r="H35" i="53"/>
  <c r="K34" i="53"/>
  <c r="I34" i="53"/>
  <c r="H34" i="53"/>
  <c r="K33" i="53"/>
  <c r="I33" i="53"/>
  <c r="H33" i="53"/>
  <c r="K32" i="53"/>
  <c r="I32" i="53"/>
  <c r="H32" i="53"/>
  <c r="K31" i="53"/>
  <c r="I31" i="53"/>
  <c r="H31" i="53"/>
  <c r="K30" i="53"/>
  <c r="I30" i="53"/>
  <c r="H30" i="53"/>
  <c r="K29" i="53"/>
  <c r="I29" i="53"/>
  <c r="H29" i="53"/>
  <c r="K28" i="53"/>
  <c r="I28" i="53"/>
  <c r="H28" i="53"/>
  <c r="K27" i="53"/>
  <c r="I27" i="53"/>
  <c r="H27" i="53"/>
  <c r="K26" i="53"/>
  <c r="I26" i="53"/>
  <c r="H26" i="53"/>
  <c r="K25" i="53"/>
  <c r="I25" i="53"/>
  <c r="H25" i="53"/>
  <c r="K24" i="53"/>
  <c r="I24" i="53"/>
  <c r="H24" i="53"/>
  <c r="K23" i="53"/>
  <c r="I23" i="53"/>
  <c r="H23" i="53"/>
  <c r="K22" i="53"/>
  <c r="I22" i="53"/>
  <c r="H22" i="53"/>
  <c r="K21" i="53"/>
  <c r="I21" i="53"/>
  <c r="H21" i="53"/>
  <c r="K20" i="53"/>
  <c r="I20" i="53"/>
  <c r="H20" i="53"/>
  <c r="K19" i="53"/>
  <c r="I19" i="53"/>
  <c r="H19" i="53"/>
  <c r="K18" i="53"/>
  <c r="I18" i="53"/>
  <c r="H18" i="53"/>
  <c r="K17" i="53"/>
  <c r="I17" i="53"/>
  <c r="H17" i="53"/>
  <c r="K16" i="53"/>
  <c r="I16" i="53"/>
  <c r="H16" i="53"/>
  <c r="K15" i="53"/>
  <c r="I15" i="53"/>
  <c r="H15" i="53"/>
  <c r="K14" i="53"/>
  <c r="I14" i="53"/>
  <c r="H14" i="53"/>
  <c r="K13" i="53"/>
  <c r="I13" i="53"/>
  <c r="H13" i="53"/>
  <c r="K12" i="53"/>
  <c r="I12" i="53"/>
  <c r="H12" i="53"/>
  <c r="K11" i="53"/>
  <c r="I11" i="53"/>
  <c r="H11" i="53"/>
  <c r="K10" i="53"/>
  <c r="I10" i="53"/>
  <c r="H10" i="53"/>
  <c r="K9" i="53"/>
  <c r="I9" i="53"/>
  <c r="H9" i="53"/>
  <c r="K8" i="53"/>
  <c r="I8" i="53"/>
  <c r="H8" i="53"/>
  <c r="K7" i="53"/>
  <c r="I7" i="53"/>
  <c r="H7" i="53"/>
  <c r="K6" i="53"/>
  <c r="I6" i="53"/>
  <c r="H6" i="53"/>
  <c r="K5" i="53"/>
  <c r="I5" i="53"/>
  <c r="H5" i="53"/>
  <c r="K4" i="53"/>
  <c r="I4" i="53"/>
  <c r="H4" i="53"/>
  <c r="K3" i="53"/>
  <c r="I3" i="53"/>
  <c r="H3" i="53"/>
  <c r="J1" i="53"/>
  <c r="C25" i="1" s="1"/>
  <c r="M462" i="53" l="1"/>
  <c r="L306" i="53"/>
  <c r="L402" i="53"/>
  <c r="L259" i="53"/>
  <c r="L36" i="53"/>
  <c r="L68" i="53"/>
  <c r="L452" i="53"/>
  <c r="L541" i="53"/>
  <c r="M246" i="53"/>
  <c r="M36" i="53"/>
  <c r="L539" i="53"/>
  <c r="L273" i="53"/>
  <c r="M49" i="53"/>
  <c r="M551" i="53"/>
  <c r="L228" i="53"/>
  <c r="L423" i="53"/>
  <c r="L250" i="53"/>
  <c r="L159" i="53"/>
  <c r="L319" i="53"/>
  <c r="M191" i="53"/>
  <c r="M383" i="53"/>
  <c r="M68" i="53"/>
  <c r="L60" i="53"/>
  <c r="M310" i="53"/>
  <c r="M39" i="53"/>
  <c r="M50" i="53"/>
  <c r="L256" i="53"/>
  <c r="L384" i="53"/>
  <c r="M503" i="53"/>
  <c r="L323" i="53"/>
  <c r="M259" i="53"/>
  <c r="M323" i="53"/>
  <c r="L388" i="53"/>
  <c r="L420" i="53"/>
  <c r="L255" i="53"/>
  <c r="M544" i="53"/>
  <c r="L286" i="53"/>
  <c r="L451" i="53"/>
  <c r="L238" i="53"/>
  <c r="L350" i="53"/>
  <c r="L94" i="53"/>
  <c r="L414" i="53"/>
  <c r="M96" i="53"/>
  <c r="L383" i="53"/>
  <c r="M543" i="53"/>
  <c r="M470" i="53"/>
  <c r="L63" i="53"/>
  <c r="L191" i="53"/>
  <c r="M525" i="53"/>
  <c r="M32" i="53"/>
  <c r="L282" i="53"/>
  <c r="L303" i="53"/>
  <c r="L510" i="53"/>
  <c r="M59" i="53"/>
  <c r="M219" i="53"/>
  <c r="L478" i="53"/>
  <c r="L251" i="53"/>
  <c r="L347" i="53"/>
  <c r="L316" i="53"/>
  <c r="M369" i="53"/>
  <c r="L380" i="53"/>
  <c r="M401" i="53"/>
  <c r="L412" i="53"/>
  <c r="M318" i="53"/>
  <c r="L43" i="53"/>
  <c r="M412" i="53"/>
  <c r="L221" i="53"/>
  <c r="L179" i="53"/>
  <c r="M275" i="53"/>
  <c r="L445" i="53"/>
  <c r="L234" i="53"/>
  <c r="L62" i="53"/>
  <c r="M307" i="53"/>
  <c r="M435" i="53"/>
  <c r="L235" i="53"/>
  <c r="L119" i="53"/>
  <c r="M416" i="53"/>
  <c r="L522" i="53"/>
  <c r="L77" i="53"/>
  <c r="M162" i="53"/>
  <c r="M128" i="53"/>
  <c r="L438" i="53"/>
  <c r="M160" i="53"/>
  <c r="L470" i="53"/>
  <c r="M206" i="53"/>
  <c r="L227" i="53"/>
  <c r="L311" i="53"/>
  <c r="L375" i="53"/>
  <c r="L396" i="53"/>
  <c r="M407" i="53"/>
  <c r="M510" i="53"/>
  <c r="M270" i="53"/>
  <c r="L419" i="53"/>
  <c r="L547" i="53"/>
  <c r="L155" i="53"/>
  <c r="L124" i="53"/>
  <c r="L156" i="53"/>
  <c r="L188" i="53"/>
  <c r="L220" i="53"/>
  <c r="L431" i="53"/>
  <c r="M537" i="53"/>
  <c r="L214" i="53"/>
  <c r="L267" i="53"/>
  <c r="L463" i="53"/>
  <c r="L362" i="53"/>
  <c r="L464" i="53"/>
  <c r="L444" i="53"/>
  <c r="L83" i="53"/>
  <c r="L136" i="53"/>
  <c r="L168" i="53"/>
  <c r="M243" i="53"/>
  <c r="M465" i="53"/>
  <c r="L349" i="53"/>
  <c r="M255" i="53"/>
  <c r="L509" i="53"/>
  <c r="L96" i="53"/>
  <c r="L128" i="53"/>
  <c r="M414" i="53"/>
  <c r="M467" i="53"/>
  <c r="L17" i="53"/>
  <c r="M14" i="53"/>
  <c r="M288" i="53"/>
  <c r="M320" i="53"/>
  <c r="M415" i="53"/>
  <c r="L4" i="53"/>
  <c r="M120" i="53"/>
  <c r="M152" i="53"/>
  <c r="M163" i="53"/>
  <c r="L342" i="53"/>
  <c r="L480" i="53"/>
  <c r="M542" i="53"/>
  <c r="L89" i="53"/>
  <c r="L163" i="53"/>
  <c r="M205" i="53"/>
  <c r="M521" i="53"/>
  <c r="M79" i="53"/>
  <c r="L196" i="53"/>
  <c r="M311" i="53"/>
  <c r="M165" i="53"/>
  <c r="L18" i="53"/>
  <c r="L92" i="53"/>
  <c r="L144" i="53"/>
  <c r="L302" i="53"/>
  <c r="L355" i="53"/>
  <c r="L471" i="53"/>
  <c r="M18" i="53"/>
  <c r="M123" i="53"/>
  <c r="L219" i="53"/>
  <c r="M324" i="53"/>
  <c r="L356" i="53"/>
  <c r="M398" i="53"/>
  <c r="M209" i="53"/>
  <c r="M430" i="53"/>
  <c r="L27" i="53"/>
  <c r="M19" i="53"/>
  <c r="L114" i="53"/>
  <c r="M399" i="53"/>
  <c r="M420" i="53"/>
  <c r="L59" i="53"/>
  <c r="M114" i="53"/>
  <c r="M146" i="53"/>
  <c r="L167" i="53"/>
  <c r="L315" i="53"/>
  <c r="L568" i="53"/>
  <c r="M242" i="53"/>
  <c r="M252" i="53"/>
  <c r="M347" i="53"/>
  <c r="L348" i="53"/>
  <c r="M101" i="53"/>
  <c r="L91" i="53"/>
  <c r="L443" i="53"/>
  <c r="L190" i="53"/>
  <c r="M95" i="53"/>
  <c r="L222" i="53"/>
  <c r="M285" i="53"/>
  <c r="M306" i="53"/>
  <c r="L74" i="53"/>
  <c r="L95" i="53"/>
  <c r="L223" i="53"/>
  <c r="L476" i="53"/>
  <c r="M64" i="53"/>
  <c r="L85" i="53"/>
  <c r="M223" i="53"/>
  <c r="L317" i="53"/>
  <c r="L218" i="53"/>
  <c r="L31" i="53"/>
  <c r="L106" i="53"/>
  <c r="L138" i="53"/>
  <c r="L381" i="53"/>
  <c r="L382" i="53"/>
  <c r="L477" i="53"/>
  <c r="M498" i="53"/>
  <c r="L540" i="53"/>
  <c r="L207" i="53"/>
  <c r="L239" i="53"/>
  <c r="L86" i="53"/>
  <c r="M350" i="53"/>
  <c r="M477" i="53"/>
  <c r="M509" i="53"/>
  <c r="M519" i="53"/>
  <c r="L407" i="53"/>
  <c r="L270" i="53"/>
  <c r="L308" i="53"/>
  <c r="M319" i="53"/>
  <c r="L340" i="53"/>
  <c r="M530" i="53"/>
  <c r="L35" i="53"/>
  <c r="L246" i="53"/>
  <c r="L446" i="53"/>
  <c r="L499" i="53"/>
  <c r="M512" i="53"/>
  <c r="L492" i="53"/>
  <c r="M35" i="53"/>
  <c r="M151" i="53"/>
  <c r="M183" i="53"/>
  <c r="L320" i="53"/>
  <c r="M531" i="53"/>
  <c r="L64" i="53"/>
  <c r="M158" i="53"/>
  <c r="M190" i="53"/>
  <c r="M211" i="53"/>
  <c r="L242" i="53"/>
  <c r="M283" i="53"/>
  <c r="M335" i="53"/>
  <c r="M366" i="53"/>
  <c r="M439" i="53"/>
  <c r="M511" i="53"/>
  <c r="L543" i="53"/>
  <c r="M55" i="53"/>
  <c r="M222" i="53"/>
  <c r="M294" i="53"/>
  <c r="M305" i="53"/>
  <c r="M367" i="53"/>
  <c r="L232" i="53"/>
  <c r="L253" i="53"/>
  <c r="L336" i="53"/>
  <c r="L367" i="53"/>
  <c r="L387" i="53"/>
  <c r="L554" i="53"/>
  <c r="L335" i="53"/>
  <c r="L117" i="53"/>
  <c r="L202" i="53"/>
  <c r="L295" i="53"/>
  <c r="M388" i="53"/>
  <c r="L409" i="53"/>
  <c r="L264" i="53"/>
  <c r="L285" i="53"/>
  <c r="L503" i="53"/>
  <c r="L87" i="53"/>
  <c r="M118" i="53"/>
  <c r="L275" i="53"/>
  <c r="M535" i="53"/>
  <c r="M16" i="53"/>
  <c r="M338" i="53"/>
  <c r="M389" i="53"/>
  <c r="L462" i="53"/>
  <c r="L483" i="53"/>
  <c r="L484" i="53"/>
  <c r="L567" i="53"/>
  <c r="M78" i="53"/>
  <c r="L183" i="53"/>
  <c r="M215" i="53"/>
  <c r="L328" i="53"/>
  <c r="M443" i="53"/>
  <c r="L515" i="53"/>
  <c r="L131" i="53"/>
  <c r="M256" i="53"/>
  <c r="M277" i="53"/>
  <c r="M287" i="53"/>
  <c r="M381" i="53"/>
  <c r="L401" i="53"/>
  <c r="M433" i="53"/>
  <c r="L495" i="53"/>
  <c r="L298" i="53"/>
  <c r="M110" i="53"/>
  <c r="M142" i="53"/>
  <c r="M174" i="53"/>
  <c r="L413" i="53"/>
  <c r="L434" i="53"/>
  <c r="L548" i="53"/>
  <c r="L54" i="53"/>
  <c r="L195" i="53"/>
  <c r="L247" i="53"/>
  <c r="L371" i="53"/>
  <c r="M413" i="53"/>
  <c r="L121" i="53"/>
  <c r="L142" i="53"/>
  <c r="L29" i="53"/>
  <c r="L19" i="53"/>
  <c r="M91" i="53"/>
  <c r="L100" i="53"/>
  <c r="M111" i="53"/>
  <c r="L132" i="53"/>
  <c r="L164" i="53"/>
  <c r="M175" i="53"/>
  <c r="M196" i="53"/>
  <c r="L310" i="53"/>
  <c r="M497" i="53"/>
  <c r="L559" i="53"/>
  <c r="L283" i="53"/>
  <c r="L111" i="53"/>
  <c r="L143" i="53"/>
  <c r="L372" i="53"/>
  <c r="L403" i="53"/>
  <c r="L497" i="53"/>
  <c r="L508" i="53"/>
  <c r="L511" i="53"/>
  <c r="M30" i="53"/>
  <c r="M81" i="53"/>
  <c r="M238" i="53"/>
  <c r="M300" i="53"/>
  <c r="M342" i="53"/>
  <c r="M352" i="53"/>
  <c r="M455" i="53"/>
  <c r="M466" i="53"/>
  <c r="L211" i="53"/>
  <c r="M31" i="53"/>
  <c r="M155" i="53"/>
  <c r="M425" i="53"/>
  <c r="M446" i="53"/>
  <c r="L498" i="53"/>
  <c r="L51" i="53"/>
  <c r="L332" i="53"/>
  <c r="L456" i="53"/>
  <c r="L530" i="53"/>
  <c r="M102" i="53"/>
  <c r="M177" i="53"/>
  <c r="L415" i="53"/>
  <c r="L488" i="53"/>
  <c r="L561" i="53"/>
  <c r="L177" i="53"/>
  <c r="L291" i="53"/>
  <c r="L426" i="53"/>
  <c r="M22" i="53"/>
  <c r="M260" i="53"/>
  <c r="M271" i="53"/>
  <c r="L292" i="53"/>
  <c r="M333" i="53"/>
  <c r="M447" i="53"/>
  <c r="L189" i="53"/>
  <c r="L210" i="53"/>
  <c r="L447" i="53"/>
  <c r="M541" i="53"/>
  <c r="L158" i="53"/>
  <c r="M12" i="53"/>
  <c r="M63" i="53"/>
  <c r="M189" i="53"/>
  <c r="M303" i="53"/>
  <c r="M313" i="53"/>
  <c r="M334" i="53"/>
  <c r="M365" i="53"/>
  <c r="L448" i="53"/>
  <c r="L531" i="53"/>
  <c r="M23" i="53"/>
  <c r="M241" i="53"/>
  <c r="L532" i="53"/>
  <c r="M563" i="53"/>
  <c r="M98" i="53"/>
  <c r="M441" i="53"/>
  <c r="M564" i="53"/>
  <c r="M38" i="53"/>
  <c r="M193" i="53"/>
  <c r="M265" i="53"/>
  <c r="M286" i="53"/>
  <c r="M379" i="53"/>
  <c r="M553" i="53"/>
  <c r="M400" i="53"/>
  <c r="M370" i="53"/>
  <c r="M185" i="53"/>
  <c r="M257" i="53"/>
  <c r="M309" i="53"/>
  <c r="M391" i="53"/>
  <c r="M361" i="53"/>
  <c r="M423" i="53"/>
  <c r="M258" i="53"/>
  <c r="M134" i="53"/>
  <c r="M53" i="53"/>
  <c r="M208" i="53"/>
  <c r="M280" i="53"/>
  <c r="M475" i="53"/>
  <c r="M496" i="53"/>
  <c r="M516" i="53"/>
  <c r="M13" i="53"/>
  <c r="M140" i="53"/>
  <c r="M94" i="53"/>
  <c r="M353" i="53"/>
  <c r="M178" i="53"/>
  <c r="M199" i="53"/>
  <c r="M570" i="53"/>
  <c r="M292" i="53"/>
  <c r="M385" i="53"/>
  <c r="M457" i="53"/>
  <c r="M480" i="53"/>
  <c r="M48" i="53"/>
  <c r="M262" i="53"/>
  <c r="M180" i="53"/>
  <c r="M386" i="53"/>
  <c r="M489" i="53"/>
  <c r="M284" i="53"/>
  <c r="M315" i="53"/>
  <c r="M469" i="53"/>
  <c r="M479" i="53"/>
  <c r="M274" i="53"/>
  <c r="M5" i="53"/>
  <c r="M45" i="53"/>
  <c r="M187" i="53"/>
  <c r="M197" i="53"/>
  <c r="M380" i="53"/>
  <c r="M27" i="53"/>
  <c r="M188" i="53"/>
  <c r="M411" i="53"/>
  <c r="M421" i="53"/>
  <c r="M523" i="53"/>
  <c r="M157" i="53"/>
  <c r="M269" i="53"/>
  <c r="M289" i="53"/>
  <c r="M432" i="53"/>
  <c r="M126" i="53"/>
  <c r="M565" i="53"/>
  <c r="M28" i="53"/>
  <c r="M66" i="53"/>
  <c r="M210" i="53"/>
  <c r="M240" i="53"/>
  <c r="M290" i="53"/>
  <c r="M331" i="53"/>
  <c r="M351" i="53"/>
  <c r="M382" i="53"/>
  <c r="M555" i="53"/>
  <c r="M127" i="53"/>
  <c r="M169" i="53"/>
  <c r="M402" i="53"/>
  <c r="M545" i="53"/>
  <c r="M67" i="53"/>
  <c r="M107" i="53"/>
  <c r="M159" i="53"/>
  <c r="M251" i="53"/>
  <c r="M434" i="53"/>
  <c r="M536" i="53"/>
  <c r="M282" i="53"/>
  <c r="M373" i="53"/>
  <c r="M393" i="53"/>
  <c r="M9" i="53"/>
  <c r="M97" i="53"/>
  <c r="M201" i="53"/>
  <c r="M231" i="53"/>
  <c r="M312" i="53"/>
  <c r="M129" i="53"/>
  <c r="M181" i="53"/>
  <c r="M384" i="53"/>
  <c r="M507" i="53"/>
  <c r="M40" i="53"/>
  <c r="M60" i="53"/>
  <c r="M130" i="53"/>
  <c r="M192" i="53"/>
  <c r="M405" i="53"/>
  <c r="M517" i="53"/>
  <c r="M11" i="53"/>
  <c r="M99" i="53"/>
  <c r="M141" i="53"/>
  <c r="M233" i="53"/>
  <c r="M314" i="53"/>
  <c r="M437" i="53"/>
  <c r="M539" i="53"/>
  <c r="M41" i="53"/>
  <c r="M131" i="53"/>
  <c r="M254" i="53"/>
  <c r="M213" i="53"/>
  <c r="M293" i="53"/>
  <c r="M224" i="53"/>
  <c r="M478" i="53"/>
  <c r="M62" i="53"/>
  <c r="M245" i="53"/>
  <c r="M377" i="53"/>
  <c r="M417" i="53"/>
  <c r="M316" i="53"/>
  <c r="M571" i="53"/>
  <c r="M3" i="53"/>
  <c r="M33" i="53"/>
  <c r="M82" i="53"/>
  <c r="M122" i="53"/>
  <c r="M225" i="53"/>
  <c r="M448" i="53"/>
  <c r="M378" i="53"/>
  <c r="M429" i="53"/>
  <c r="M459" i="53"/>
  <c r="M73" i="53"/>
  <c r="M93" i="53"/>
  <c r="M217" i="53"/>
  <c r="M297" i="53"/>
  <c r="M449" i="53"/>
  <c r="M176" i="53"/>
  <c r="M491" i="53"/>
  <c r="L3" i="53"/>
  <c r="M25" i="53"/>
  <c r="M70" i="53"/>
  <c r="M80" i="53"/>
  <c r="L126" i="53"/>
  <c r="M154" i="53"/>
  <c r="M172" i="53"/>
  <c r="M358" i="53"/>
  <c r="M368" i="53"/>
  <c r="L145" i="53"/>
  <c r="L182" i="53"/>
  <c r="L406" i="53"/>
  <c r="L424" i="53"/>
  <c r="L490" i="53"/>
  <c r="L528" i="53"/>
  <c r="L556" i="53"/>
  <c r="L200" i="53"/>
  <c r="K1" i="53"/>
  <c r="D25" i="1" s="1"/>
  <c r="M34" i="53"/>
  <c r="M90" i="53"/>
  <c r="L108" i="53"/>
  <c r="L135" i="53"/>
  <c r="M145" i="53"/>
  <c r="M182" i="53"/>
  <c r="M228" i="53"/>
  <c r="M248" i="53"/>
  <c r="L266" i="53"/>
  <c r="M321" i="53"/>
  <c r="M341" i="53"/>
  <c r="M406" i="53"/>
  <c r="M452" i="53"/>
  <c r="M472" i="53"/>
  <c r="L500" i="53"/>
  <c r="M518" i="53"/>
  <c r="M538" i="53"/>
  <c r="M546" i="53"/>
  <c r="L566" i="53"/>
  <c r="M26" i="53"/>
  <c r="M44" i="53"/>
  <c r="M71" i="53"/>
  <c r="L81" i="53"/>
  <c r="L118" i="53"/>
  <c r="L146" i="53"/>
  <c r="M173" i="53"/>
  <c r="M220" i="53"/>
  <c r="M239" i="53"/>
  <c r="L276" i="53"/>
  <c r="L304" i="53"/>
  <c r="M359" i="53"/>
  <c r="L369" i="53"/>
  <c r="M387" i="53"/>
  <c r="M397" i="53"/>
  <c r="M444" i="53"/>
  <c r="M463" i="53"/>
  <c r="M566" i="53"/>
  <c r="L529" i="53"/>
  <c r="M547" i="53"/>
  <c r="M557" i="53"/>
  <c r="M7" i="53"/>
  <c r="M17" i="53"/>
  <c r="M54" i="53"/>
  <c r="L82" i="53"/>
  <c r="L99" i="53"/>
  <c r="M109" i="53"/>
  <c r="L127" i="53"/>
  <c r="L192" i="53"/>
  <c r="M221" i="53"/>
  <c r="M229" i="53"/>
  <c r="M249" i="53"/>
  <c r="L314" i="53"/>
  <c r="M322" i="53"/>
  <c r="L370" i="53"/>
  <c r="L379" i="53"/>
  <c r="L416" i="53"/>
  <c r="M445" i="53"/>
  <c r="M453" i="53"/>
  <c r="M473" i="53"/>
  <c r="M481" i="53"/>
  <c r="M501" i="53"/>
  <c r="L519" i="53"/>
  <c r="M529" i="53"/>
  <c r="L72" i="53"/>
  <c r="M164" i="53"/>
  <c r="L174" i="53"/>
  <c r="L305" i="53"/>
  <c r="L360" i="53"/>
  <c r="L398" i="53"/>
  <c r="L558" i="53"/>
  <c r="M567" i="53"/>
  <c r="M8" i="53"/>
  <c r="L55" i="53"/>
  <c r="M100" i="53"/>
  <c r="L110" i="53"/>
  <c r="M119" i="53"/>
  <c r="M137" i="53"/>
  <c r="M147" i="53"/>
  <c r="M156" i="53"/>
  <c r="M184" i="53"/>
  <c r="L212" i="53"/>
  <c r="M230" i="53"/>
  <c r="M250" i="53"/>
  <c r="M268" i="53"/>
  <c r="M343" i="53"/>
  <c r="L351" i="53"/>
  <c r="M408" i="53"/>
  <c r="M436" i="53"/>
  <c r="M454" i="53"/>
  <c r="M474" i="53"/>
  <c r="M482" i="53"/>
  <c r="L502" i="53"/>
  <c r="L520" i="53"/>
  <c r="M558" i="53"/>
  <c r="L28" i="53"/>
  <c r="L46" i="53"/>
  <c r="L147" i="53"/>
  <c r="L278" i="53"/>
  <c r="L343" i="53"/>
  <c r="L455" i="53"/>
  <c r="M502" i="53"/>
  <c r="M548" i="53"/>
  <c r="M46" i="53"/>
  <c r="M83" i="53"/>
  <c r="M92" i="53"/>
  <c r="L175" i="53"/>
  <c r="M203" i="53"/>
  <c r="L241" i="53"/>
  <c r="M278" i="53"/>
  <c r="L296" i="53"/>
  <c r="L324" i="53"/>
  <c r="L334" i="53"/>
  <c r="L352" i="53"/>
  <c r="M371" i="53"/>
  <c r="L399" i="53"/>
  <c r="M427" i="53"/>
  <c r="L465" i="53"/>
  <c r="M483" i="53"/>
  <c r="M493" i="53"/>
  <c r="M540" i="53"/>
  <c r="M559" i="53"/>
  <c r="M568" i="53"/>
  <c r="M47" i="53"/>
  <c r="M56" i="53"/>
  <c r="M148" i="53"/>
  <c r="M279" i="53"/>
  <c r="L287" i="53"/>
  <c r="M344" i="53"/>
  <c r="L466" i="53"/>
  <c r="L475" i="53"/>
  <c r="L512" i="53"/>
  <c r="M549" i="53"/>
  <c r="L47" i="53"/>
  <c r="L204" i="53"/>
  <c r="L279" i="53"/>
  <c r="L428" i="53"/>
  <c r="L494" i="53"/>
  <c r="M10" i="53"/>
  <c r="M37" i="53"/>
  <c r="M65" i="53"/>
  <c r="L84" i="53"/>
  <c r="M139" i="53"/>
  <c r="M166" i="53"/>
  <c r="M186" i="53"/>
  <c r="M194" i="53"/>
  <c r="L260" i="53"/>
  <c r="L288" i="53"/>
  <c r="M390" i="53"/>
  <c r="M410" i="53"/>
  <c r="M418" i="53"/>
  <c r="M494" i="53"/>
  <c r="M560" i="53"/>
  <c r="M569" i="53"/>
  <c r="L20" i="53"/>
  <c r="L57" i="53"/>
  <c r="M75" i="53"/>
  <c r="M112" i="53"/>
  <c r="M149" i="53"/>
  <c r="M214" i="53"/>
  <c r="L252" i="53"/>
  <c r="M317" i="53"/>
  <c r="M325" i="53"/>
  <c r="L345" i="53"/>
  <c r="M363" i="53"/>
  <c r="L391" i="53"/>
  <c r="M438" i="53"/>
  <c r="M484" i="53"/>
  <c r="M504" i="53"/>
  <c r="M532" i="53"/>
  <c r="M550" i="53"/>
  <c r="M195" i="53"/>
  <c r="M419" i="53"/>
  <c r="M476" i="53"/>
  <c r="M495" i="53"/>
  <c r="M21" i="53"/>
  <c r="L30" i="53"/>
  <c r="M58" i="53"/>
  <c r="L76" i="53"/>
  <c r="L113" i="53"/>
  <c r="L150" i="53"/>
  <c r="L178" i="53"/>
  <c r="L187" i="53"/>
  <c r="L215" i="53"/>
  <c r="L224" i="53"/>
  <c r="L243" i="53"/>
  <c r="L271" i="53"/>
  <c r="M326" i="53"/>
  <c r="M346" i="53"/>
  <c r="M364" i="53"/>
  <c r="L411" i="53"/>
  <c r="L439" i="53"/>
  <c r="L467" i="53"/>
  <c r="M485" i="53"/>
  <c r="M505" i="53"/>
  <c r="M513" i="53"/>
  <c r="M533" i="53"/>
  <c r="L542" i="53"/>
  <c r="L551" i="53"/>
  <c r="M561" i="53"/>
  <c r="L49" i="53"/>
  <c r="M103" i="53"/>
  <c r="M113" i="53"/>
  <c r="M150" i="53"/>
  <c r="L206" i="53"/>
  <c r="M253" i="53"/>
  <c r="M261" i="53"/>
  <c r="L281" i="53"/>
  <c r="L299" i="53"/>
  <c r="L346" i="53"/>
  <c r="M354" i="53"/>
  <c r="L430" i="53"/>
  <c r="L337" i="53"/>
  <c r="L374" i="53"/>
  <c r="L392" i="53"/>
  <c r="L458" i="53"/>
  <c r="L524" i="53"/>
  <c r="L22" i="53"/>
  <c r="L50" i="53"/>
  <c r="L67" i="53"/>
  <c r="M77" i="53"/>
  <c r="M86" i="53"/>
  <c r="L123" i="53"/>
  <c r="M216" i="53"/>
  <c r="L244" i="53"/>
  <c r="L272" i="53"/>
  <c r="L318" i="53"/>
  <c r="M327" i="53"/>
  <c r="M337" i="53"/>
  <c r="M355" i="53"/>
  <c r="L365" i="53"/>
  <c r="M374" i="53"/>
  <c r="M440" i="53"/>
  <c r="L468" i="53"/>
  <c r="M486" i="53"/>
  <c r="M506" i="53"/>
  <c r="M514" i="53"/>
  <c r="L534" i="53"/>
  <c r="M552" i="53"/>
  <c r="L562" i="53"/>
  <c r="L571" i="53"/>
  <c r="L104" i="53"/>
  <c r="L151" i="53"/>
  <c r="L160" i="53"/>
  <c r="M207" i="53"/>
  <c r="L338" i="53"/>
  <c r="M431" i="53"/>
  <c r="L487" i="53"/>
  <c r="M534" i="53"/>
  <c r="M562" i="53"/>
  <c r="M132" i="53"/>
  <c r="M179" i="53"/>
  <c r="M375" i="53"/>
  <c r="M403" i="53"/>
  <c r="M487" i="53"/>
  <c r="M515" i="53"/>
  <c r="L23" i="53"/>
  <c r="L32" i="53"/>
  <c r="L78" i="53"/>
  <c r="M87" i="53"/>
  <c r="M105" i="53"/>
  <c r="M115" i="53"/>
  <c r="M124" i="53"/>
  <c r="L254" i="53"/>
  <c r="M263" i="53"/>
  <c r="M273" i="53"/>
  <c r="M291" i="53"/>
  <c r="M301" i="53"/>
  <c r="M356" i="53"/>
  <c r="L366" i="53"/>
  <c r="L507" i="53"/>
  <c r="L535" i="53"/>
  <c r="L544" i="53"/>
  <c r="L563" i="53"/>
  <c r="M572" i="53"/>
  <c r="M4" i="53"/>
  <c r="L14" i="53"/>
  <c r="M51" i="53"/>
  <c r="L115" i="53"/>
  <c r="M143" i="53"/>
  <c r="L170" i="53"/>
  <c r="L236" i="53"/>
  <c r="L274" i="53"/>
  <c r="L394" i="53"/>
  <c r="L460" i="53"/>
  <c r="L516" i="53"/>
  <c r="L526" i="53"/>
  <c r="L564" i="53"/>
  <c r="L572" i="53"/>
  <c r="M198" i="53"/>
  <c r="M226" i="53"/>
  <c r="M329" i="53"/>
  <c r="M339" i="53"/>
  <c r="M348" i="53"/>
  <c r="M376" i="53"/>
  <c r="M404" i="53"/>
  <c r="M422" i="53"/>
  <c r="M442" i="53"/>
  <c r="M450" i="53"/>
  <c r="M526" i="53"/>
  <c r="M88" i="53"/>
  <c r="M125" i="53"/>
  <c r="M133" i="53"/>
  <c r="M161" i="53"/>
  <c r="M15" i="53"/>
  <c r="M24" i="53"/>
  <c r="L42" i="53"/>
  <c r="M61" i="53"/>
  <c r="M69" i="53"/>
  <c r="L79" i="53"/>
  <c r="L116" i="53"/>
  <c r="L153" i="53"/>
  <c r="M171" i="53"/>
  <c r="L209" i="53"/>
  <c r="M227" i="53"/>
  <c r="M237" i="53"/>
  <c r="L284" i="53"/>
  <c r="M302" i="53"/>
  <c r="M349" i="53"/>
  <c r="M357" i="53"/>
  <c r="M395" i="53"/>
  <c r="L433" i="53"/>
  <c r="M451" i="53"/>
  <c r="M461" i="53"/>
  <c r="L479" i="53"/>
  <c r="M508" i="53"/>
  <c r="M527" i="53"/>
  <c r="M573" i="53"/>
  <c r="L15" i="53"/>
  <c r="L52" i="53"/>
  <c r="M247" i="53"/>
  <c r="L330" i="53"/>
  <c r="M471" i="53"/>
  <c r="M499" i="53"/>
  <c r="L527" i="53"/>
  <c r="L573" i="53"/>
  <c r="L12" i="53"/>
  <c r="L48" i="53"/>
  <c r="L61" i="53"/>
  <c r="M144" i="53"/>
  <c r="M272" i="53"/>
  <c r="M304" i="53"/>
  <c r="M336" i="53"/>
  <c r="M464" i="53"/>
  <c r="M528" i="53"/>
  <c r="L10" i="53"/>
  <c r="M29" i="53"/>
  <c r="M42" i="53"/>
  <c r="M74" i="53"/>
  <c r="M106" i="53"/>
  <c r="M138" i="53"/>
  <c r="M170" i="53"/>
  <c r="M202" i="53"/>
  <c r="M234" i="53"/>
  <c r="M266" i="53"/>
  <c r="M298" i="53"/>
  <c r="M330" i="53"/>
  <c r="M362" i="53"/>
  <c r="M394" i="53"/>
  <c r="M426" i="53"/>
  <c r="M458" i="53"/>
  <c r="M490" i="53"/>
  <c r="M522" i="53"/>
  <c r="M554" i="53"/>
  <c r="M332" i="53"/>
  <c r="L364" i="53"/>
  <c r="L172" i="53"/>
  <c r="M76" i="53"/>
  <c r="L75" i="53"/>
  <c r="L139" i="53"/>
  <c r="L171" i="53"/>
  <c r="L203" i="53"/>
  <c r="L331" i="53"/>
  <c r="L363" i="53"/>
  <c r="L395" i="53"/>
  <c r="L459" i="53"/>
  <c r="L491" i="53"/>
  <c r="L523" i="53"/>
  <c r="L555" i="53"/>
  <c r="L140" i="53"/>
  <c r="L11" i="53"/>
  <c r="L107" i="53"/>
  <c r="L427" i="53"/>
  <c r="M43" i="53"/>
  <c r="L56" i="53"/>
  <c r="L120" i="53"/>
  <c r="L152" i="53"/>
  <c r="L216" i="53"/>
  <c r="M267" i="53"/>
  <c r="L280" i="53"/>
  <c r="M299" i="53"/>
  <c r="L25" i="53"/>
  <c r="L377" i="53"/>
  <c r="L24" i="53"/>
  <c r="L88" i="53"/>
  <c r="L184" i="53"/>
  <c r="M235" i="53"/>
  <c r="L248" i="53"/>
  <c r="L312" i="53"/>
  <c r="L344" i="53"/>
  <c r="L376" i="53"/>
  <c r="L408" i="53"/>
  <c r="L440" i="53"/>
  <c r="L472" i="53"/>
  <c r="L504" i="53"/>
  <c r="L536" i="53"/>
  <c r="L5" i="53"/>
  <c r="L37" i="53"/>
  <c r="L69" i="53"/>
  <c r="L101" i="53"/>
  <c r="L133" i="53"/>
  <c r="L165" i="53"/>
  <c r="L197" i="53"/>
  <c r="L229" i="53"/>
  <c r="L261" i="53"/>
  <c r="L293" i="53"/>
  <c r="L325" i="53"/>
  <c r="L357" i="53"/>
  <c r="L389" i="53"/>
  <c r="L421" i="53"/>
  <c r="L453" i="53"/>
  <c r="L485" i="53"/>
  <c r="L517" i="53"/>
  <c r="L549" i="53"/>
  <c r="L44" i="53"/>
  <c r="M108" i="53"/>
  <c r="L569" i="53"/>
  <c r="L185" i="53"/>
  <c r="M204" i="53"/>
  <c r="L217" i="53"/>
  <c r="M236" i="53"/>
  <c r="L249" i="53"/>
  <c r="L313" i="53"/>
  <c r="M396" i="53"/>
  <c r="L441" i="53"/>
  <c r="L537" i="53"/>
  <c r="M428" i="53"/>
  <c r="M460" i="53"/>
  <c r="L473" i="53"/>
  <c r="M492" i="53"/>
  <c r="L505" i="53"/>
  <c r="M524" i="53"/>
  <c r="M556" i="53"/>
  <c r="L6" i="53"/>
  <c r="L38" i="53"/>
  <c r="M57" i="53"/>
  <c r="L70" i="53"/>
  <c r="M89" i="53"/>
  <c r="L102" i="53"/>
  <c r="M121" i="53"/>
  <c r="L134" i="53"/>
  <c r="M153" i="53"/>
  <c r="L166" i="53"/>
  <c r="L198" i="53"/>
  <c r="L230" i="53"/>
  <c r="L262" i="53"/>
  <c r="M281" i="53"/>
  <c r="L294" i="53"/>
  <c r="L326" i="53"/>
  <c r="M345" i="53"/>
  <c r="L358" i="53"/>
  <c r="L390" i="53"/>
  <c r="M409" i="53"/>
  <c r="L422" i="53"/>
  <c r="L454" i="53"/>
  <c r="L486" i="53"/>
  <c r="L518" i="53"/>
  <c r="L550" i="53"/>
  <c r="M6" i="53"/>
  <c r="L45" i="53"/>
  <c r="L109" i="53"/>
  <c r="L141" i="53"/>
  <c r="L173" i="53"/>
  <c r="L205" i="53"/>
  <c r="L237" i="53"/>
  <c r="L269" i="53"/>
  <c r="L301" i="53"/>
  <c r="L333" i="53"/>
  <c r="L397" i="53"/>
  <c r="L429" i="53"/>
  <c r="L461" i="53"/>
  <c r="L493" i="53"/>
  <c r="L525" i="53"/>
  <c r="L557" i="53"/>
  <c r="L378" i="53"/>
  <c r="L410" i="53"/>
  <c r="L442" i="53"/>
  <c r="L474" i="53"/>
  <c r="L506" i="53"/>
  <c r="L538" i="53"/>
  <c r="L570" i="53"/>
  <c r="L58" i="53"/>
  <c r="L90" i="53"/>
  <c r="L122" i="53"/>
  <c r="L359" i="53"/>
  <c r="L26" i="53"/>
  <c r="L186" i="53"/>
  <c r="L7" i="53"/>
  <c r="L39" i="53"/>
  <c r="L71" i="53"/>
  <c r="L103" i="53"/>
  <c r="L199" i="53"/>
  <c r="M218" i="53"/>
  <c r="L263" i="53"/>
  <c r="L327" i="53"/>
  <c r="M135" i="53"/>
  <c r="L148" i="53"/>
  <c r="M167" i="53"/>
  <c r="L180" i="53"/>
  <c r="M295" i="53"/>
  <c r="L404" i="53"/>
  <c r="L436" i="53"/>
  <c r="M20" i="53"/>
  <c r="L33" i="53"/>
  <c r="M52" i="53"/>
  <c r="L65" i="53"/>
  <c r="M84" i="53"/>
  <c r="L97" i="53"/>
  <c r="M116" i="53"/>
  <c r="L129" i="53"/>
  <c r="L161" i="53"/>
  <c r="L193" i="53"/>
  <c r="M212" i="53"/>
  <c r="L225" i="53"/>
  <c r="M244" i="53"/>
  <c r="L257" i="53"/>
  <c r="M276" i="53"/>
  <c r="L289" i="53"/>
  <c r="M308" i="53"/>
  <c r="L321" i="53"/>
  <c r="M340" i="53"/>
  <c r="L353" i="53"/>
  <c r="M372" i="53"/>
  <c r="L385" i="53"/>
  <c r="L417" i="53"/>
  <c r="L449" i="53"/>
  <c r="M468" i="53"/>
  <c r="L481" i="53"/>
  <c r="M500" i="53"/>
  <c r="L513" i="53"/>
  <c r="L545" i="53"/>
  <c r="L13" i="53"/>
  <c r="L154" i="53"/>
  <c r="L231" i="53"/>
  <c r="L552" i="53"/>
  <c r="L40" i="53"/>
  <c r="L53" i="53"/>
  <c r="M72" i="53"/>
  <c r="M104" i="53"/>
  <c r="M136" i="53"/>
  <c r="L149" i="53"/>
  <c r="M168" i="53"/>
  <c r="L181" i="53"/>
  <c r="M200" i="53"/>
  <c r="L213" i="53"/>
  <c r="M232" i="53"/>
  <c r="L245" i="53"/>
  <c r="M264" i="53"/>
  <c r="L277" i="53"/>
  <c r="M296" i="53"/>
  <c r="L309" i="53"/>
  <c r="L341" i="53"/>
  <c r="M360" i="53"/>
  <c r="L373" i="53"/>
  <c r="M392" i="53"/>
  <c r="L405" i="53"/>
  <c r="M424" i="53"/>
  <c r="L437" i="53"/>
  <c r="M456" i="53"/>
  <c r="L469" i="53"/>
  <c r="M488" i="53"/>
  <c r="L501" i="53"/>
  <c r="M520" i="53"/>
  <c r="L533" i="53"/>
  <c r="L565" i="53"/>
  <c r="L300" i="53"/>
  <c r="L21" i="53"/>
  <c r="L34" i="53"/>
  <c r="M85" i="53"/>
  <c r="L98" i="53"/>
  <c r="M117" i="53"/>
  <c r="L130" i="53"/>
  <c r="L162" i="53"/>
  <c r="L194" i="53"/>
  <c r="L226" i="53"/>
  <c r="L258" i="53"/>
  <c r="L290" i="53"/>
  <c r="L322" i="53"/>
  <c r="L354" i="53"/>
  <c r="L386" i="53"/>
  <c r="L418" i="53"/>
  <c r="L450" i="53"/>
  <c r="L482" i="53"/>
  <c r="L514" i="53"/>
  <c r="L546" i="53"/>
  <c r="L268" i="53"/>
  <c r="L8" i="53"/>
  <c r="M328" i="53"/>
  <c r="L66" i="53"/>
  <c r="L9" i="53"/>
  <c r="L41" i="53"/>
  <c r="L73" i="53"/>
  <c r="L105" i="53"/>
  <c r="L137" i="53"/>
  <c r="L169" i="53"/>
  <c r="L201" i="53"/>
  <c r="L233" i="53"/>
  <c r="L265" i="53"/>
  <c r="L297" i="53"/>
  <c r="L329" i="53"/>
  <c r="L361" i="53"/>
  <c r="L393" i="53"/>
  <c r="L425" i="53"/>
  <c r="L457" i="53"/>
  <c r="L489" i="53"/>
  <c r="L521" i="53"/>
  <c r="L553" i="53"/>
  <c r="L80" i="53"/>
  <c r="L112" i="53"/>
  <c r="L176" i="53"/>
  <c r="L208" i="53"/>
  <c r="L240" i="53"/>
  <c r="L368" i="53"/>
  <c r="L400" i="53"/>
  <c r="L432" i="53"/>
  <c r="L496" i="53"/>
  <c r="L560" i="53"/>
  <c r="L16" i="53"/>
  <c r="L93" i="53"/>
  <c r="L125" i="53"/>
  <c r="L157" i="53"/>
  <c r="L1" i="53" l="1"/>
  <c r="E25" i="1" s="1"/>
  <c r="M1" i="53"/>
  <c r="F25" i="1" s="1"/>
  <c r="K1111" i="49" l="1"/>
  <c r="I1111" i="49"/>
  <c r="H1111" i="49"/>
  <c r="K1110" i="49"/>
  <c r="I1110" i="49"/>
  <c r="H1110" i="49"/>
  <c r="K1109" i="49"/>
  <c r="I1109" i="49"/>
  <c r="H1109" i="49"/>
  <c r="K1108" i="49"/>
  <c r="I1108" i="49"/>
  <c r="H1108" i="49"/>
  <c r="K1107" i="49"/>
  <c r="I1107" i="49"/>
  <c r="H1107" i="49"/>
  <c r="K1106" i="49"/>
  <c r="I1106" i="49"/>
  <c r="H1106" i="49"/>
  <c r="K1105" i="49"/>
  <c r="I1105" i="49"/>
  <c r="H1105" i="49"/>
  <c r="K1104" i="49"/>
  <c r="I1104" i="49"/>
  <c r="H1104" i="49"/>
  <c r="K1103" i="49"/>
  <c r="I1103" i="49"/>
  <c r="H1103" i="49"/>
  <c r="K1102" i="49"/>
  <c r="I1102" i="49"/>
  <c r="H1102" i="49"/>
  <c r="K1101" i="49"/>
  <c r="I1101" i="49"/>
  <c r="H1101" i="49"/>
  <c r="K1100" i="49"/>
  <c r="I1100" i="49"/>
  <c r="H1100" i="49"/>
  <c r="K1099" i="49"/>
  <c r="I1099" i="49"/>
  <c r="H1099" i="49"/>
  <c r="K1098" i="49"/>
  <c r="I1098" i="49"/>
  <c r="H1098" i="49"/>
  <c r="K1097" i="49"/>
  <c r="I1097" i="49"/>
  <c r="H1097" i="49"/>
  <c r="K1096" i="49"/>
  <c r="I1096" i="49"/>
  <c r="H1096" i="49"/>
  <c r="K1095" i="49"/>
  <c r="I1095" i="49"/>
  <c r="H1095" i="49"/>
  <c r="K1094" i="49"/>
  <c r="I1094" i="49"/>
  <c r="H1094" i="49"/>
  <c r="K1093" i="49"/>
  <c r="I1093" i="49"/>
  <c r="H1093" i="49"/>
  <c r="K1092" i="49"/>
  <c r="I1092" i="49"/>
  <c r="H1092" i="49"/>
  <c r="K1091" i="49"/>
  <c r="I1091" i="49"/>
  <c r="H1091" i="49"/>
  <c r="K1090" i="49"/>
  <c r="I1090" i="49"/>
  <c r="H1090" i="49"/>
  <c r="K1089" i="49"/>
  <c r="I1089" i="49"/>
  <c r="H1089" i="49"/>
  <c r="K1088" i="49"/>
  <c r="I1088" i="49"/>
  <c r="H1088" i="49"/>
  <c r="K1087" i="49"/>
  <c r="I1087" i="49"/>
  <c r="H1087" i="49"/>
  <c r="K1086" i="49"/>
  <c r="I1086" i="49"/>
  <c r="H1086" i="49"/>
  <c r="K1085" i="49"/>
  <c r="I1085" i="49"/>
  <c r="H1085" i="49"/>
  <c r="K1084" i="49"/>
  <c r="I1084" i="49"/>
  <c r="H1084" i="49"/>
  <c r="K1083" i="49"/>
  <c r="I1083" i="49"/>
  <c r="H1083" i="49"/>
  <c r="K1082" i="49"/>
  <c r="I1082" i="49"/>
  <c r="H1082" i="49"/>
  <c r="K1081" i="49"/>
  <c r="I1081" i="49"/>
  <c r="H1081" i="49"/>
  <c r="K1080" i="49"/>
  <c r="I1080" i="49"/>
  <c r="H1080" i="49"/>
  <c r="K1079" i="49"/>
  <c r="I1079" i="49"/>
  <c r="H1079" i="49"/>
  <c r="K1078" i="49"/>
  <c r="I1078" i="49"/>
  <c r="H1078" i="49"/>
  <c r="K1077" i="49"/>
  <c r="I1077" i="49"/>
  <c r="H1077" i="49"/>
  <c r="K1076" i="49"/>
  <c r="I1076" i="49"/>
  <c r="H1076" i="49"/>
  <c r="K1075" i="49"/>
  <c r="I1075" i="49"/>
  <c r="H1075" i="49"/>
  <c r="K1074" i="49"/>
  <c r="I1074" i="49"/>
  <c r="H1074" i="49"/>
  <c r="K1073" i="49"/>
  <c r="I1073" i="49"/>
  <c r="H1073" i="49"/>
  <c r="K1072" i="49"/>
  <c r="I1072" i="49"/>
  <c r="H1072" i="49"/>
  <c r="K1071" i="49"/>
  <c r="I1071" i="49"/>
  <c r="H1071" i="49"/>
  <c r="K1070" i="49"/>
  <c r="I1070" i="49"/>
  <c r="H1070" i="49"/>
  <c r="K1069" i="49"/>
  <c r="I1069" i="49"/>
  <c r="H1069" i="49"/>
  <c r="K1068" i="49"/>
  <c r="I1068" i="49"/>
  <c r="H1068" i="49"/>
  <c r="K1067" i="49"/>
  <c r="I1067" i="49"/>
  <c r="H1067" i="49"/>
  <c r="K1066" i="49"/>
  <c r="I1066" i="49"/>
  <c r="H1066" i="49"/>
  <c r="K1065" i="49"/>
  <c r="I1065" i="49"/>
  <c r="H1065" i="49"/>
  <c r="K1064" i="49"/>
  <c r="I1064" i="49"/>
  <c r="H1064" i="49"/>
  <c r="K1063" i="49"/>
  <c r="I1063" i="49"/>
  <c r="H1063" i="49"/>
  <c r="K1062" i="49"/>
  <c r="I1062" i="49"/>
  <c r="H1062" i="49"/>
  <c r="K1061" i="49"/>
  <c r="I1061" i="49"/>
  <c r="H1061" i="49"/>
  <c r="K1060" i="49"/>
  <c r="I1060" i="49"/>
  <c r="H1060" i="49"/>
  <c r="K1059" i="49"/>
  <c r="I1059" i="49"/>
  <c r="H1059" i="49"/>
  <c r="K1058" i="49"/>
  <c r="I1058" i="49"/>
  <c r="H1058" i="49"/>
  <c r="K1057" i="49"/>
  <c r="I1057" i="49"/>
  <c r="H1057" i="49"/>
  <c r="K1056" i="49"/>
  <c r="I1056" i="49"/>
  <c r="H1056" i="49"/>
  <c r="K1055" i="49"/>
  <c r="I1055" i="49"/>
  <c r="H1055" i="49"/>
  <c r="K1054" i="49"/>
  <c r="I1054" i="49"/>
  <c r="H1054" i="49"/>
  <c r="K1053" i="49"/>
  <c r="I1053" i="49"/>
  <c r="H1053" i="49"/>
  <c r="K1052" i="49"/>
  <c r="I1052" i="49"/>
  <c r="H1052" i="49"/>
  <c r="K1051" i="49"/>
  <c r="I1051" i="49"/>
  <c r="H1051" i="49"/>
  <c r="K1050" i="49"/>
  <c r="I1050" i="49"/>
  <c r="H1050" i="49"/>
  <c r="K1049" i="49"/>
  <c r="I1049" i="49"/>
  <c r="H1049" i="49"/>
  <c r="K1048" i="49"/>
  <c r="I1048" i="49"/>
  <c r="H1048" i="49"/>
  <c r="K1047" i="49"/>
  <c r="I1047" i="49"/>
  <c r="H1047" i="49"/>
  <c r="K1046" i="49"/>
  <c r="I1046" i="49"/>
  <c r="H1046" i="49"/>
  <c r="K1045" i="49"/>
  <c r="I1045" i="49"/>
  <c r="H1045" i="49"/>
  <c r="K1044" i="49"/>
  <c r="I1044" i="49"/>
  <c r="H1044" i="49"/>
  <c r="K1043" i="49"/>
  <c r="I1043" i="49"/>
  <c r="H1043" i="49"/>
  <c r="K1042" i="49"/>
  <c r="I1042" i="49"/>
  <c r="H1042" i="49"/>
  <c r="K1041" i="49"/>
  <c r="I1041" i="49"/>
  <c r="H1041" i="49"/>
  <c r="K1040" i="49"/>
  <c r="I1040" i="49"/>
  <c r="H1040" i="49"/>
  <c r="K1039" i="49"/>
  <c r="I1039" i="49"/>
  <c r="H1039" i="49"/>
  <c r="K1038" i="49"/>
  <c r="I1038" i="49"/>
  <c r="H1038" i="49"/>
  <c r="K1037" i="49"/>
  <c r="I1037" i="49"/>
  <c r="H1037" i="49"/>
  <c r="K1036" i="49"/>
  <c r="I1036" i="49"/>
  <c r="H1036" i="49"/>
  <c r="K1035" i="49"/>
  <c r="I1035" i="49"/>
  <c r="H1035" i="49"/>
  <c r="K1034" i="49"/>
  <c r="I1034" i="49"/>
  <c r="H1034" i="49"/>
  <c r="K1033" i="49"/>
  <c r="I1033" i="49"/>
  <c r="H1033" i="49"/>
  <c r="K1032" i="49"/>
  <c r="I1032" i="49"/>
  <c r="H1032" i="49"/>
  <c r="K1031" i="49"/>
  <c r="I1031" i="49"/>
  <c r="H1031" i="49"/>
  <c r="K1030" i="49"/>
  <c r="I1030" i="49"/>
  <c r="H1030" i="49"/>
  <c r="K1029" i="49"/>
  <c r="I1029" i="49"/>
  <c r="H1029" i="49"/>
  <c r="K1028" i="49"/>
  <c r="I1028" i="49"/>
  <c r="H1028" i="49"/>
  <c r="K1027" i="49"/>
  <c r="I1027" i="49"/>
  <c r="H1027" i="49"/>
  <c r="K1026" i="49"/>
  <c r="I1026" i="49"/>
  <c r="H1026" i="49"/>
  <c r="K1025" i="49"/>
  <c r="I1025" i="49"/>
  <c r="H1025" i="49"/>
  <c r="K1024" i="49"/>
  <c r="I1024" i="49"/>
  <c r="H1024" i="49"/>
  <c r="K1023" i="49"/>
  <c r="I1023" i="49"/>
  <c r="H1023" i="49"/>
  <c r="K1022" i="49"/>
  <c r="I1022" i="49"/>
  <c r="H1022" i="49"/>
  <c r="K1021" i="49"/>
  <c r="I1021" i="49"/>
  <c r="H1021" i="49"/>
  <c r="K1020" i="49"/>
  <c r="I1020" i="49"/>
  <c r="H1020" i="49"/>
  <c r="K1019" i="49"/>
  <c r="I1019" i="49"/>
  <c r="H1019" i="49"/>
  <c r="K1018" i="49"/>
  <c r="I1018" i="49"/>
  <c r="H1018" i="49"/>
  <c r="K1017" i="49"/>
  <c r="I1017" i="49"/>
  <c r="H1017" i="49"/>
  <c r="K1016" i="49"/>
  <c r="I1016" i="49"/>
  <c r="H1016" i="49"/>
  <c r="K1015" i="49"/>
  <c r="I1015" i="49"/>
  <c r="H1015" i="49"/>
  <c r="K1014" i="49"/>
  <c r="I1014" i="49"/>
  <c r="H1014" i="49"/>
  <c r="K1013" i="49"/>
  <c r="I1013" i="49"/>
  <c r="H1013" i="49"/>
  <c r="K1012" i="49"/>
  <c r="I1012" i="49"/>
  <c r="H1012" i="49"/>
  <c r="K1011" i="49"/>
  <c r="I1011" i="49"/>
  <c r="H1011" i="49"/>
  <c r="K1010" i="49"/>
  <c r="I1010" i="49"/>
  <c r="H1010" i="49"/>
  <c r="K1009" i="49"/>
  <c r="I1009" i="49"/>
  <c r="H1009" i="49"/>
  <c r="K1008" i="49"/>
  <c r="I1008" i="49"/>
  <c r="H1008" i="49"/>
  <c r="K1007" i="49"/>
  <c r="I1007" i="49"/>
  <c r="H1007" i="49"/>
  <c r="K1006" i="49"/>
  <c r="I1006" i="49"/>
  <c r="H1006" i="49"/>
  <c r="K1005" i="49"/>
  <c r="I1005" i="49"/>
  <c r="H1005" i="49"/>
  <c r="K1004" i="49"/>
  <c r="I1004" i="49"/>
  <c r="H1004" i="49"/>
  <c r="K1003" i="49"/>
  <c r="I1003" i="49"/>
  <c r="H1003" i="49"/>
  <c r="K1002" i="49"/>
  <c r="I1002" i="49"/>
  <c r="H1002" i="49"/>
  <c r="K1001" i="49"/>
  <c r="I1001" i="49"/>
  <c r="H1001" i="49"/>
  <c r="K1000" i="49"/>
  <c r="I1000" i="49"/>
  <c r="H1000" i="49"/>
  <c r="K999" i="49"/>
  <c r="I999" i="49"/>
  <c r="H999" i="49"/>
  <c r="K998" i="49"/>
  <c r="I998" i="49"/>
  <c r="H998" i="49"/>
  <c r="K997" i="49"/>
  <c r="I997" i="49"/>
  <c r="H997" i="49"/>
  <c r="K996" i="49"/>
  <c r="I996" i="49"/>
  <c r="H996" i="49"/>
  <c r="K995" i="49"/>
  <c r="I995" i="49"/>
  <c r="H995" i="49"/>
  <c r="K994" i="49"/>
  <c r="I994" i="49"/>
  <c r="H994" i="49"/>
  <c r="K993" i="49"/>
  <c r="I993" i="49"/>
  <c r="H993" i="49"/>
  <c r="K992" i="49"/>
  <c r="I992" i="49"/>
  <c r="H992" i="49"/>
  <c r="K991" i="49"/>
  <c r="I991" i="49"/>
  <c r="H991" i="49"/>
  <c r="K990" i="49"/>
  <c r="I990" i="49"/>
  <c r="H990" i="49"/>
  <c r="K989" i="49"/>
  <c r="I989" i="49"/>
  <c r="H989" i="49"/>
  <c r="K988" i="49"/>
  <c r="I988" i="49"/>
  <c r="H988" i="49"/>
  <c r="K987" i="49"/>
  <c r="I987" i="49"/>
  <c r="H987" i="49"/>
  <c r="K986" i="49"/>
  <c r="I986" i="49"/>
  <c r="H986" i="49"/>
  <c r="K985" i="49"/>
  <c r="I985" i="49"/>
  <c r="H985" i="49"/>
  <c r="K984" i="49"/>
  <c r="I984" i="49"/>
  <c r="H984" i="49"/>
  <c r="K983" i="49"/>
  <c r="I983" i="49"/>
  <c r="H983" i="49"/>
  <c r="K982" i="49"/>
  <c r="I982" i="49"/>
  <c r="H982" i="49"/>
  <c r="K981" i="49"/>
  <c r="I981" i="49"/>
  <c r="H981" i="49"/>
  <c r="K980" i="49"/>
  <c r="I980" i="49"/>
  <c r="H980" i="49"/>
  <c r="K979" i="49"/>
  <c r="I979" i="49"/>
  <c r="H979" i="49"/>
  <c r="K978" i="49"/>
  <c r="I978" i="49"/>
  <c r="H978" i="49"/>
  <c r="K977" i="49"/>
  <c r="I977" i="49"/>
  <c r="H977" i="49"/>
  <c r="K976" i="49"/>
  <c r="I976" i="49"/>
  <c r="H976" i="49"/>
  <c r="K975" i="49"/>
  <c r="I975" i="49"/>
  <c r="H975" i="49"/>
  <c r="K974" i="49"/>
  <c r="I974" i="49"/>
  <c r="H974" i="49"/>
  <c r="K973" i="49"/>
  <c r="I973" i="49"/>
  <c r="H973" i="49"/>
  <c r="K972" i="49"/>
  <c r="I972" i="49"/>
  <c r="H972" i="49"/>
  <c r="K971" i="49"/>
  <c r="I971" i="49"/>
  <c r="H971" i="49"/>
  <c r="K970" i="49"/>
  <c r="I970" i="49"/>
  <c r="H970" i="49"/>
  <c r="K969" i="49"/>
  <c r="I969" i="49"/>
  <c r="H969" i="49"/>
  <c r="K968" i="49"/>
  <c r="I968" i="49"/>
  <c r="H968" i="49"/>
  <c r="K967" i="49"/>
  <c r="I967" i="49"/>
  <c r="H967" i="49"/>
  <c r="K966" i="49"/>
  <c r="I966" i="49"/>
  <c r="H966" i="49"/>
  <c r="K965" i="49"/>
  <c r="I965" i="49"/>
  <c r="H965" i="49"/>
  <c r="K964" i="49"/>
  <c r="I964" i="49"/>
  <c r="H964" i="49"/>
  <c r="K963" i="49"/>
  <c r="I963" i="49"/>
  <c r="H963" i="49"/>
  <c r="K962" i="49"/>
  <c r="I962" i="49"/>
  <c r="H962" i="49"/>
  <c r="K961" i="49"/>
  <c r="I961" i="49"/>
  <c r="H961" i="49"/>
  <c r="K960" i="49"/>
  <c r="I960" i="49"/>
  <c r="H960" i="49"/>
  <c r="K959" i="49"/>
  <c r="I959" i="49"/>
  <c r="H959" i="49"/>
  <c r="K958" i="49"/>
  <c r="I958" i="49"/>
  <c r="H958" i="49"/>
  <c r="K957" i="49"/>
  <c r="I957" i="49"/>
  <c r="H957" i="49"/>
  <c r="K956" i="49"/>
  <c r="I956" i="49"/>
  <c r="H956" i="49"/>
  <c r="K955" i="49"/>
  <c r="I955" i="49"/>
  <c r="H955" i="49"/>
  <c r="K954" i="49"/>
  <c r="I954" i="49"/>
  <c r="H954" i="49"/>
  <c r="K953" i="49"/>
  <c r="I953" i="49"/>
  <c r="H953" i="49"/>
  <c r="K952" i="49"/>
  <c r="I952" i="49"/>
  <c r="H952" i="49"/>
  <c r="K951" i="49"/>
  <c r="I951" i="49"/>
  <c r="H951" i="49"/>
  <c r="K950" i="49"/>
  <c r="I950" i="49"/>
  <c r="H950" i="49"/>
  <c r="K949" i="49"/>
  <c r="I949" i="49"/>
  <c r="H949" i="49"/>
  <c r="K948" i="49"/>
  <c r="I948" i="49"/>
  <c r="H948" i="49"/>
  <c r="K947" i="49"/>
  <c r="I947" i="49"/>
  <c r="H947" i="49"/>
  <c r="K946" i="49"/>
  <c r="I946" i="49"/>
  <c r="H946" i="49"/>
  <c r="K945" i="49"/>
  <c r="I945" i="49"/>
  <c r="H945" i="49"/>
  <c r="K944" i="49"/>
  <c r="I944" i="49"/>
  <c r="H944" i="49"/>
  <c r="K943" i="49"/>
  <c r="I943" i="49"/>
  <c r="H943" i="49"/>
  <c r="K942" i="49"/>
  <c r="I942" i="49"/>
  <c r="H942" i="49"/>
  <c r="K941" i="49"/>
  <c r="I941" i="49"/>
  <c r="H941" i="49"/>
  <c r="K940" i="49"/>
  <c r="I940" i="49"/>
  <c r="H940" i="49"/>
  <c r="K939" i="49"/>
  <c r="I939" i="49"/>
  <c r="H939" i="49"/>
  <c r="K938" i="49"/>
  <c r="I938" i="49"/>
  <c r="H938" i="49"/>
  <c r="K937" i="49"/>
  <c r="I937" i="49"/>
  <c r="H937" i="49"/>
  <c r="K936" i="49"/>
  <c r="I936" i="49"/>
  <c r="H936" i="49"/>
  <c r="K935" i="49"/>
  <c r="I935" i="49"/>
  <c r="H935" i="49"/>
  <c r="K934" i="49"/>
  <c r="I934" i="49"/>
  <c r="H934" i="49"/>
  <c r="K933" i="49"/>
  <c r="I933" i="49"/>
  <c r="H933" i="49"/>
  <c r="K932" i="49"/>
  <c r="I932" i="49"/>
  <c r="H932" i="49"/>
  <c r="K931" i="49"/>
  <c r="I931" i="49"/>
  <c r="H931" i="49"/>
  <c r="K930" i="49"/>
  <c r="I930" i="49"/>
  <c r="H930" i="49"/>
  <c r="K929" i="49"/>
  <c r="I929" i="49"/>
  <c r="H929" i="49"/>
  <c r="K928" i="49"/>
  <c r="I928" i="49"/>
  <c r="H928" i="49"/>
  <c r="K927" i="49"/>
  <c r="I927" i="49"/>
  <c r="H927" i="49"/>
  <c r="K926" i="49"/>
  <c r="I926" i="49"/>
  <c r="H926" i="49"/>
  <c r="K925" i="49"/>
  <c r="I925" i="49"/>
  <c r="H925" i="49"/>
  <c r="K924" i="49"/>
  <c r="I924" i="49"/>
  <c r="H924" i="49"/>
  <c r="K923" i="49"/>
  <c r="I923" i="49"/>
  <c r="H923" i="49"/>
  <c r="K922" i="49"/>
  <c r="I922" i="49"/>
  <c r="H922" i="49"/>
  <c r="K921" i="49"/>
  <c r="I921" i="49"/>
  <c r="H921" i="49"/>
  <c r="K920" i="49"/>
  <c r="I920" i="49"/>
  <c r="H920" i="49"/>
  <c r="K919" i="49"/>
  <c r="I919" i="49"/>
  <c r="H919" i="49"/>
  <c r="K918" i="49"/>
  <c r="I918" i="49"/>
  <c r="H918" i="49"/>
  <c r="K917" i="49"/>
  <c r="I917" i="49"/>
  <c r="H917" i="49"/>
  <c r="K916" i="49"/>
  <c r="I916" i="49"/>
  <c r="H916" i="49"/>
  <c r="K915" i="49"/>
  <c r="I915" i="49"/>
  <c r="H915" i="49"/>
  <c r="K914" i="49"/>
  <c r="I914" i="49"/>
  <c r="H914" i="49"/>
  <c r="K913" i="49"/>
  <c r="I913" i="49"/>
  <c r="H913" i="49"/>
  <c r="K912" i="49"/>
  <c r="I912" i="49"/>
  <c r="H912" i="49"/>
  <c r="K911" i="49"/>
  <c r="I911" i="49"/>
  <c r="H911" i="49"/>
  <c r="K910" i="49"/>
  <c r="I910" i="49"/>
  <c r="H910" i="49"/>
  <c r="K909" i="49"/>
  <c r="I909" i="49"/>
  <c r="H909" i="49"/>
  <c r="K908" i="49"/>
  <c r="I908" i="49"/>
  <c r="H908" i="49"/>
  <c r="K907" i="49"/>
  <c r="I907" i="49"/>
  <c r="H907" i="49"/>
  <c r="K906" i="49"/>
  <c r="I906" i="49"/>
  <c r="H906" i="49"/>
  <c r="K905" i="49"/>
  <c r="I905" i="49"/>
  <c r="H905" i="49"/>
  <c r="K904" i="49"/>
  <c r="I904" i="49"/>
  <c r="H904" i="49"/>
  <c r="K903" i="49"/>
  <c r="I903" i="49"/>
  <c r="H903" i="49"/>
  <c r="K902" i="49"/>
  <c r="I902" i="49"/>
  <c r="H902" i="49"/>
  <c r="K901" i="49"/>
  <c r="I901" i="49"/>
  <c r="H901" i="49"/>
  <c r="K900" i="49"/>
  <c r="I900" i="49"/>
  <c r="H900" i="49"/>
  <c r="K899" i="49"/>
  <c r="I899" i="49"/>
  <c r="H899" i="49"/>
  <c r="K898" i="49"/>
  <c r="I898" i="49"/>
  <c r="H898" i="49"/>
  <c r="K897" i="49"/>
  <c r="I897" i="49"/>
  <c r="H897" i="49"/>
  <c r="K896" i="49"/>
  <c r="I896" i="49"/>
  <c r="H896" i="49"/>
  <c r="K895" i="49"/>
  <c r="I895" i="49"/>
  <c r="H895" i="49"/>
  <c r="K894" i="49"/>
  <c r="I894" i="49"/>
  <c r="H894" i="49"/>
  <c r="K893" i="49"/>
  <c r="I893" i="49"/>
  <c r="H893" i="49"/>
  <c r="K892" i="49"/>
  <c r="I892" i="49"/>
  <c r="H892" i="49"/>
  <c r="K891" i="49"/>
  <c r="I891" i="49"/>
  <c r="H891" i="49"/>
  <c r="K890" i="49"/>
  <c r="I890" i="49"/>
  <c r="H890" i="49"/>
  <c r="K889" i="49"/>
  <c r="I889" i="49"/>
  <c r="H889" i="49"/>
  <c r="K888" i="49"/>
  <c r="I888" i="49"/>
  <c r="H888" i="49"/>
  <c r="K887" i="49"/>
  <c r="I887" i="49"/>
  <c r="H887" i="49"/>
  <c r="K886" i="49"/>
  <c r="I886" i="49"/>
  <c r="H886" i="49"/>
  <c r="K885" i="49"/>
  <c r="I885" i="49"/>
  <c r="H885" i="49"/>
  <c r="K884" i="49"/>
  <c r="I884" i="49"/>
  <c r="H884" i="49"/>
  <c r="K883" i="49"/>
  <c r="I883" i="49"/>
  <c r="H883" i="49"/>
  <c r="K882" i="49"/>
  <c r="I882" i="49"/>
  <c r="H882" i="49"/>
  <c r="K881" i="49"/>
  <c r="I881" i="49"/>
  <c r="H881" i="49"/>
  <c r="K880" i="49"/>
  <c r="I880" i="49"/>
  <c r="H880" i="49"/>
  <c r="K879" i="49"/>
  <c r="I879" i="49"/>
  <c r="H879" i="49"/>
  <c r="K878" i="49"/>
  <c r="I878" i="49"/>
  <c r="H878" i="49"/>
  <c r="K877" i="49"/>
  <c r="I877" i="49"/>
  <c r="H877" i="49"/>
  <c r="K876" i="49"/>
  <c r="I876" i="49"/>
  <c r="H876" i="49"/>
  <c r="K875" i="49"/>
  <c r="I875" i="49"/>
  <c r="H875" i="49"/>
  <c r="K874" i="49"/>
  <c r="I874" i="49"/>
  <c r="H874" i="49"/>
  <c r="K873" i="49"/>
  <c r="I873" i="49"/>
  <c r="H873" i="49"/>
  <c r="K872" i="49"/>
  <c r="I872" i="49"/>
  <c r="H872" i="49"/>
  <c r="K871" i="49"/>
  <c r="I871" i="49"/>
  <c r="H871" i="49"/>
  <c r="K870" i="49"/>
  <c r="I870" i="49"/>
  <c r="H870" i="49"/>
  <c r="K869" i="49"/>
  <c r="I869" i="49"/>
  <c r="H869" i="49"/>
  <c r="K868" i="49"/>
  <c r="I868" i="49"/>
  <c r="H868" i="49"/>
  <c r="K867" i="49"/>
  <c r="I867" i="49"/>
  <c r="H867" i="49"/>
  <c r="K866" i="49"/>
  <c r="I866" i="49"/>
  <c r="H866" i="49"/>
  <c r="K865" i="49"/>
  <c r="I865" i="49"/>
  <c r="H865" i="49"/>
  <c r="K864" i="49"/>
  <c r="I864" i="49"/>
  <c r="H864" i="49"/>
  <c r="K863" i="49"/>
  <c r="I863" i="49"/>
  <c r="H863" i="49"/>
  <c r="K862" i="49"/>
  <c r="I862" i="49"/>
  <c r="H862" i="49"/>
  <c r="K861" i="49"/>
  <c r="I861" i="49"/>
  <c r="H861" i="49"/>
  <c r="K860" i="49"/>
  <c r="I860" i="49"/>
  <c r="H860" i="49"/>
  <c r="K859" i="49"/>
  <c r="I859" i="49"/>
  <c r="H859" i="49"/>
  <c r="K858" i="49"/>
  <c r="I858" i="49"/>
  <c r="H858" i="49"/>
  <c r="K857" i="49"/>
  <c r="I857" i="49"/>
  <c r="H857" i="49"/>
  <c r="K856" i="49"/>
  <c r="I856" i="49"/>
  <c r="H856" i="49"/>
  <c r="K855" i="49"/>
  <c r="I855" i="49"/>
  <c r="H855" i="49"/>
  <c r="K854" i="49"/>
  <c r="I854" i="49"/>
  <c r="H854" i="49"/>
  <c r="K853" i="49"/>
  <c r="I853" i="49"/>
  <c r="H853" i="49"/>
  <c r="K852" i="49"/>
  <c r="I852" i="49"/>
  <c r="H852" i="49"/>
  <c r="K851" i="49"/>
  <c r="I851" i="49"/>
  <c r="H851" i="49"/>
  <c r="K850" i="49"/>
  <c r="I850" i="49"/>
  <c r="H850" i="49"/>
  <c r="K849" i="49"/>
  <c r="I849" i="49"/>
  <c r="H849" i="49"/>
  <c r="K848" i="49"/>
  <c r="I848" i="49"/>
  <c r="H848" i="49"/>
  <c r="K847" i="49"/>
  <c r="I847" i="49"/>
  <c r="H847" i="49"/>
  <c r="K846" i="49"/>
  <c r="I846" i="49"/>
  <c r="H846" i="49"/>
  <c r="K845" i="49"/>
  <c r="I845" i="49"/>
  <c r="H845" i="49"/>
  <c r="K844" i="49"/>
  <c r="I844" i="49"/>
  <c r="H844" i="49"/>
  <c r="K843" i="49"/>
  <c r="I843" i="49"/>
  <c r="H843" i="49"/>
  <c r="K842" i="49"/>
  <c r="I842" i="49"/>
  <c r="H842" i="49"/>
  <c r="K841" i="49"/>
  <c r="I841" i="49"/>
  <c r="H841" i="49"/>
  <c r="K840" i="49"/>
  <c r="I840" i="49"/>
  <c r="H840" i="49"/>
  <c r="K839" i="49"/>
  <c r="I839" i="49"/>
  <c r="H839" i="49"/>
  <c r="K838" i="49"/>
  <c r="I838" i="49"/>
  <c r="H838" i="49"/>
  <c r="K837" i="49"/>
  <c r="I837" i="49"/>
  <c r="H837" i="49"/>
  <c r="K836" i="49"/>
  <c r="I836" i="49"/>
  <c r="H836" i="49"/>
  <c r="K835" i="49"/>
  <c r="I835" i="49"/>
  <c r="H835" i="49"/>
  <c r="K834" i="49"/>
  <c r="I834" i="49"/>
  <c r="H834" i="49"/>
  <c r="K833" i="49"/>
  <c r="I833" i="49"/>
  <c r="H833" i="49"/>
  <c r="K832" i="49"/>
  <c r="I832" i="49"/>
  <c r="H832" i="49"/>
  <c r="K831" i="49"/>
  <c r="I831" i="49"/>
  <c r="H831" i="49"/>
  <c r="K830" i="49"/>
  <c r="I830" i="49"/>
  <c r="H830" i="49"/>
  <c r="K829" i="49"/>
  <c r="I829" i="49"/>
  <c r="H829" i="49"/>
  <c r="K828" i="49"/>
  <c r="I828" i="49"/>
  <c r="H828" i="49"/>
  <c r="K827" i="49"/>
  <c r="I827" i="49"/>
  <c r="H827" i="49"/>
  <c r="K826" i="49"/>
  <c r="I826" i="49"/>
  <c r="H826" i="49"/>
  <c r="K825" i="49"/>
  <c r="I825" i="49"/>
  <c r="H825" i="49"/>
  <c r="K824" i="49"/>
  <c r="I824" i="49"/>
  <c r="H824" i="49"/>
  <c r="K823" i="49"/>
  <c r="I823" i="49"/>
  <c r="H823" i="49"/>
  <c r="K822" i="49"/>
  <c r="I822" i="49"/>
  <c r="H822" i="49"/>
  <c r="K821" i="49"/>
  <c r="I821" i="49"/>
  <c r="H821" i="49"/>
  <c r="K820" i="49"/>
  <c r="I820" i="49"/>
  <c r="H820" i="49"/>
  <c r="K819" i="49"/>
  <c r="I819" i="49"/>
  <c r="H819" i="49"/>
  <c r="K818" i="49"/>
  <c r="I818" i="49"/>
  <c r="H818" i="49"/>
  <c r="K817" i="49"/>
  <c r="I817" i="49"/>
  <c r="H817" i="49"/>
  <c r="K816" i="49"/>
  <c r="I816" i="49"/>
  <c r="H816" i="49"/>
  <c r="K815" i="49"/>
  <c r="I815" i="49"/>
  <c r="H815" i="49"/>
  <c r="K814" i="49"/>
  <c r="I814" i="49"/>
  <c r="H814" i="49"/>
  <c r="K813" i="49"/>
  <c r="I813" i="49"/>
  <c r="H813" i="49"/>
  <c r="K812" i="49"/>
  <c r="I812" i="49"/>
  <c r="H812" i="49"/>
  <c r="K811" i="49"/>
  <c r="I811" i="49"/>
  <c r="H811" i="49"/>
  <c r="K810" i="49"/>
  <c r="I810" i="49"/>
  <c r="H810" i="49"/>
  <c r="K809" i="49"/>
  <c r="I809" i="49"/>
  <c r="H809" i="49"/>
  <c r="K808" i="49"/>
  <c r="I808" i="49"/>
  <c r="H808" i="49"/>
  <c r="K807" i="49"/>
  <c r="I807" i="49"/>
  <c r="H807" i="49"/>
  <c r="K806" i="49"/>
  <c r="I806" i="49"/>
  <c r="H806" i="49"/>
  <c r="K805" i="49"/>
  <c r="I805" i="49"/>
  <c r="H805" i="49"/>
  <c r="K804" i="49"/>
  <c r="I804" i="49"/>
  <c r="H804" i="49"/>
  <c r="K803" i="49"/>
  <c r="I803" i="49"/>
  <c r="H803" i="49"/>
  <c r="K802" i="49"/>
  <c r="I802" i="49"/>
  <c r="H802" i="49"/>
  <c r="K801" i="49"/>
  <c r="I801" i="49"/>
  <c r="H801" i="49"/>
  <c r="K800" i="49"/>
  <c r="I800" i="49"/>
  <c r="H800" i="49"/>
  <c r="K799" i="49"/>
  <c r="I799" i="49"/>
  <c r="H799" i="49"/>
  <c r="K798" i="49"/>
  <c r="I798" i="49"/>
  <c r="H798" i="49"/>
  <c r="K797" i="49"/>
  <c r="I797" i="49"/>
  <c r="H797" i="49"/>
  <c r="K796" i="49"/>
  <c r="I796" i="49"/>
  <c r="H796" i="49"/>
  <c r="K795" i="49"/>
  <c r="I795" i="49"/>
  <c r="H795" i="49"/>
  <c r="K794" i="49"/>
  <c r="I794" i="49"/>
  <c r="H794" i="49"/>
  <c r="K793" i="49"/>
  <c r="I793" i="49"/>
  <c r="H793" i="49"/>
  <c r="K792" i="49"/>
  <c r="I792" i="49"/>
  <c r="H792" i="49"/>
  <c r="K791" i="49"/>
  <c r="I791" i="49"/>
  <c r="H791" i="49"/>
  <c r="K790" i="49"/>
  <c r="I790" i="49"/>
  <c r="H790" i="49"/>
  <c r="K789" i="49"/>
  <c r="I789" i="49"/>
  <c r="H789" i="49"/>
  <c r="K788" i="49"/>
  <c r="I788" i="49"/>
  <c r="H788" i="49"/>
  <c r="K787" i="49"/>
  <c r="I787" i="49"/>
  <c r="H787" i="49"/>
  <c r="K786" i="49"/>
  <c r="I786" i="49"/>
  <c r="H786" i="49"/>
  <c r="K785" i="49"/>
  <c r="I785" i="49"/>
  <c r="H785" i="49"/>
  <c r="K784" i="49"/>
  <c r="I784" i="49"/>
  <c r="H784" i="49"/>
  <c r="K783" i="49"/>
  <c r="I783" i="49"/>
  <c r="H783" i="49"/>
  <c r="K782" i="49"/>
  <c r="I782" i="49"/>
  <c r="H782" i="49"/>
  <c r="K781" i="49"/>
  <c r="I781" i="49"/>
  <c r="H781" i="49"/>
  <c r="K780" i="49"/>
  <c r="I780" i="49"/>
  <c r="H780" i="49"/>
  <c r="K779" i="49"/>
  <c r="I779" i="49"/>
  <c r="H779" i="49"/>
  <c r="K778" i="49"/>
  <c r="I778" i="49"/>
  <c r="H778" i="49"/>
  <c r="K777" i="49"/>
  <c r="I777" i="49"/>
  <c r="H777" i="49"/>
  <c r="K776" i="49"/>
  <c r="I776" i="49"/>
  <c r="H776" i="49"/>
  <c r="K775" i="49"/>
  <c r="I775" i="49"/>
  <c r="H775" i="49"/>
  <c r="K774" i="49"/>
  <c r="I774" i="49"/>
  <c r="H774" i="49"/>
  <c r="K773" i="49"/>
  <c r="I773" i="49"/>
  <c r="H773" i="49"/>
  <c r="K772" i="49"/>
  <c r="I772" i="49"/>
  <c r="H772" i="49"/>
  <c r="K771" i="49"/>
  <c r="I771" i="49"/>
  <c r="H771" i="49"/>
  <c r="K770" i="49"/>
  <c r="I770" i="49"/>
  <c r="H770" i="49"/>
  <c r="K769" i="49"/>
  <c r="I769" i="49"/>
  <c r="H769" i="49"/>
  <c r="K768" i="49"/>
  <c r="I768" i="49"/>
  <c r="H768" i="49"/>
  <c r="K767" i="49"/>
  <c r="I767" i="49"/>
  <c r="H767" i="49"/>
  <c r="K766" i="49"/>
  <c r="I766" i="49"/>
  <c r="H766" i="49"/>
  <c r="K765" i="49"/>
  <c r="I765" i="49"/>
  <c r="H765" i="49"/>
  <c r="K764" i="49"/>
  <c r="I764" i="49"/>
  <c r="H764" i="49"/>
  <c r="K763" i="49"/>
  <c r="I763" i="49"/>
  <c r="H763" i="49"/>
  <c r="K762" i="49"/>
  <c r="I762" i="49"/>
  <c r="H762" i="49"/>
  <c r="K761" i="49"/>
  <c r="I761" i="49"/>
  <c r="H761" i="49"/>
  <c r="K760" i="49"/>
  <c r="I760" i="49"/>
  <c r="H760" i="49"/>
  <c r="K759" i="49"/>
  <c r="I759" i="49"/>
  <c r="H759" i="49"/>
  <c r="K758" i="49"/>
  <c r="I758" i="49"/>
  <c r="H758" i="49"/>
  <c r="K757" i="49"/>
  <c r="I757" i="49"/>
  <c r="H757" i="49"/>
  <c r="K756" i="49"/>
  <c r="I756" i="49"/>
  <c r="H756" i="49"/>
  <c r="K755" i="49"/>
  <c r="I755" i="49"/>
  <c r="H755" i="49"/>
  <c r="K754" i="49"/>
  <c r="I754" i="49"/>
  <c r="H754" i="49"/>
  <c r="K753" i="49"/>
  <c r="I753" i="49"/>
  <c r="H753" i="49"/>
  <c r="K752" i="49"/>
  <c r="I752" i="49"/>
  <c r="H752" i="49"/>
  <c r="K751" i="49"/>
  <c r="I751" i="49"/>
  <c r="H751" i="49"/>
  <c r="K750" i="49"/>
  <c r="I750" i="49"/>
  <c r="H750" i="49"/>
  <c r="K749" i="49"/>
  <c r="I749" i="49"/>
  <c r="H749" i="49"/>
  <c r="K748" i="49"/>
  <c r="I748" i="49"/>
  <c r="H748" i="49"/>
  <c r="K747" i="49"/>
  <c r="I747" i="49"/>
  <c r="H747" i="49"/>
  <c r="K746" i="49"/>
  <c r="I746" i="49"/>
  <c r="H746" i="49"/>
  <c r="K745" i="49"/>
  <c r="I745" i="49"/>
  <c r="H745" i="49"/>
  <c r="K744" i="49"/>
  <c r="I744" i="49"/>
  <c r="H744" i="49"/>
  <c r="K743" i="49"/>
  <c r="I743" i="49"/>
  <c r="H743" i="49"/>
  <c r="K742" i="49"/>
  <c r="I742" i="49"/>
  <c r="H742" i="49"/>
  <c r="K741" i="49"/>
  <c r="I741" i="49"/>
  <c r="H741" i="49"/>
  <c r="K740" i="49"/>
  <c r="I740" i="49"/>
  <c r="H740" i="49"/>
  <c r="K739" i="49"/>
  <c r="I739" i="49"/>
  <c r="H739" i="49"/>
  <c r="K738" i="49"/>
  <c r="I738" i="49"/>
  <c r="H738" i="49"/>
  <c r="K737" i="49"/>
  <c r="I737" i="49"/>
  <c r="H737" i="49"/>
  <c r="K736" i="49"/>
  <c r="I736" i="49"/>
  <c r="H736" i="49"/>
  <c r="K735" i="49"/>
  <c r="I735" i="49"/>
  <c r="H735" i="49"/>
  <c r="K734" i="49"/>
  <c r="I734" i="49"/>
  <c r="H734" i="49"/>
  <c r="K733" i="49"/>
  <c r="I733" i="49"/>
  <c r="H733" i="49"/>
  <c r="K732" i="49"/>
  <c r="I732" i="49"/>
  <c r="H732" i="49"/>
  <c r="K731" i="49"/>
  <c r="I731" i="49"/>
  <c r="H731" i="49"/>
  <c r="K730" i="49"/>
  <c r="I730" i="49"/>
  <c r="H730" i="49"/>
  <c r="K729" i="49"/>
  <c r="I729" i="49"/>
  <c r="H729" i="49"/>
  <c r="K728" i="49"/>
  <c r="I728" i="49"/>
  <c r="H728" i="49"/>
  <c r="K727" i="49"/>
  <c r="I727" i="49"/>
  <c r="H727" i="49"/>
  <c r="K726" i="49"/>
  <c r="I726" i="49"/>
  <c r="H726" i="49"/>
  <c r="K725" i="49"/>
  <c r="I725" i="49"/>
  <c r="H725" i="49"/>
  <c r="K724" i="49"/>
  <c r="I724" i="49"/>
  <c r="H724" i="49"/>
  <c r="K723" i="49"/>
  <c r="I723" i="49"/>
  <c r="H723" i="49"/>
  <c r="K722" i="49"/>
  <c r="I722" i="49"/>
  <c r="H722" i="49"/>
  <c r="K721" i="49"/>
  <c r="I721" i="49"/>
  <c r="H721" i="49"/>
  <c r="K720" i="49"/>
  <c r="I720" i="49"/>
  <c r="H720" i="49"/>
  <c r="K719" i="49"/>
  <c r="I719" i="49"/>
  <c r="H719" i="49"/>
  <c r="K718" i="49"/>
  <c r="I718" i="49"/>
  <c r="H718" i="49"/>
  <c r="K717" i="49"/>
  <c r="I717" i="49"/>
  <c r="H717" i="49"/>
  <c r="K716" i="49"/>
  <c r="I716" i="49"/>
  <c r="H716" i="49"/>
  <c r="K715" i="49"/>
  <c r="I715" i="49"/>
  <c r="H715" i="49"/>
  <c r="K714" i="49"/>
  <c r="I714" i="49"/>
  <c r="H714" i="49"/>
  <c r="K713" i="49"/>
  <c r="I713" i="49"/>
  <c r="H713" i="49"/>
  <c r="K712" i="49"/>
  <c r="I712" i="49"/>
  <c r="H712" i="49"/>
  <c r="K711" i="49"/>
  <c r="I711" i="49"/>
  <c r="H711" i="49"/>
  <c r="K710" i="49"/>
  <c r="I710" i="49"/>
  <c r="H710" i="49"/>
  <c r="K709" i="49"/>
  <c r="I709" i="49"/>
  <c r="H709" i="49"/>
  <c r="K708" i="49"/>
  <c r="I708" i="49"/>
  <c r="H708" i="49"/>
  <c r="K707" i="49"/>
  <c r="I707" i="49"/>
  <c r="H707" i="49"/>
  <c r="K706" i="49"/>
  <c r="I706" i="49"/>
  <c r="H706" i="49"/>
  <c r="K705" i="49"/>
  <c r="I705" i="49"/>
  <c r="H705" i="49"/>
  <c r="K704" i="49"/>
  <c r="I704" i="49"/>
  <c r="H704" i="49"/>
  <c r="K703" i="49"/>
  <c r="I703" i="49"/>
  <c r="H703" i="49"/>
  <c r="K702" i="49"/>
  <c r="I702" i="49"/>
  <c r="H702" i="49"/>
  <c r="K701" i="49"/>
  <c r="I701" i="49"/>
  <c r="H701" i="49"/>
  <c r="K700" i="49"/>
  <c r="I700" i="49"/>
  <c r="H700" i="49"/>
  <c r="K699" i="49"/>
  <c r="I699" i="49"/>
  <c r="H699" i="49"/>
  <c r="K698" i="49"/>
  <c r="I698" i="49"/>
  <c r="H698" i="49"/>
  <c r="K697" i="49"/>
  <c r="I697" i="49"/>
  <c r="H697" i="49"/>
  <c r="K696" i="49"/>
  <c r="I696" i="49"/>
  <c r="H696" i="49"/>
  <c r="K695" i="49"/>
  <c r="I695" i="49"/>
  <c r="H695" i="49"/>
  <c r="K694" i="49"/>
  <c r="I694" i="49"/>
  <c r="H694" i="49"/>
  <c r="K693" i="49"/>
  <c r="I693" i="49"/>
  <c r="H693" i="49"/>
  <c r="K692" i="49"/>
  <c r="I692" i="49"/>
  <c r="H692" i="49"/>
  <c r="K691" i="49"/>
  <c r="I691" i="49"/>
  <c r="H691" i="49"/>
  <c r="K690" i="49"/>
  <c r="I690" i="49"/>
  <c r="H690" i="49"/>
  <c r="K689" i="49"/>
  <c r="I689" i="49"/>
  <c r="H689" i="49"/>
  <c r="K688" i="49"/>
  <c r="I688" i="49"/>
  <c r="H688" i="49"/>
  <c r="K687" i="49"/>
  <c r="I687" i="49"/>
  <c r="H687" i="49"/>
  <c r="K686" i="49"/>
  <c r="I686" i="49"/>
  <c r="H686" i="49"/>
  <c r="K685" i="49"/>
  <c r="I685" i="49"/>
  <c r="H685" i="49"/>
  <c r="K684" i="49"/>
  <c r="I684" i="49"/>
  <c r="H684" i="49"/>
  <c r="K683" i="49"/>
  <c r="I683" i="49"/>
  <c r="H683" i="49"/>
  <c r="K682" i="49"/>
  <c r="I682" i="49"/>
  <c r="H682" i="49"/>
  <c r="K681" i="49"/>
  <c r="I681" i="49"/>
  <c r="H681" i="49"/>
  <c r="K680" i="49"/>
  <c r="I680" i="49"/>
  <c r="H680" i="49"/>
  <c r="K679" i="49"/>
  <c r="I679" i="49"/>
  <c r="H679" i="49"/>
  <c r="K678" i="49"/>
  <c r="I678" i="49"/>
  <c r="H678" i="49"/>
  <c r="K677" i="49"/>
  <c r="I677" i="49"/>
  <c r="H677" i="49"/>
  <c r="K676" i="49"/>
  <c r="I676" i="49"/>
  <c r="H676" i="49"/>
  <c r="K675" i="49"/>
  <c r="I675" i="49"/>
  <c r="H675" i="49"/>
  <c r="K674" i="49"/>
  <c r="I674" i="49"/>
  <c r="H674" i="49"/>
  <c r="K673" i="49"/>
  <c r="I673" i="49"/>
  <c r="H673" i="49"/>
  <c r="K672" i="49"/>
  <c r="I672" i="49"/>
  <c r="H672" i="49"/>
  <c r="K671" i="49"/>
  <c r="I671" i="49"/>
  <c r="H671" i="49"/>
  <c r="K670" i="49"/>
  <c r="I670" i="49"/>
  <c r="H670" i="49"/>
  <c r="K669" i="49"/>
  <c r="I669" i="49"/>
  <c r="H669" i="49"/>
  <c r="K668" i="49"/>
  <c r="I668" i="49"/>
  <c r="H668" i="49"/>
  <c r="K667" i="49"/>
  <c r="I667" i="49"/>
  <c r="H667" i="49"/>
  <c r="K666" i="49"/>
  <c r="I666" i="49"/>
  <c r="H666" i="49"/>
  <c r="K665" i="49"/>
  <c r="I665" i="49"/>
  <c r="H665" i="49"/>
  <c r="K664" i="49"/>
  <c r="I664" i="49"/>
  <c r="H664" i="49"/>
  <c r="K663" i="49"/>
  <c r="I663" i="49"/>
  <c r="H663" i="49"/>
  <c r="K662" i="49"/>
  <c r="I662" i="49"/>
  <c r="H662" i="49"/>
  <c r="K661" i="49"/>
  <c r="I661" i="49"/>
  <c r="H661" i="49"/>
  <c r="K660" i="49"/>
  <c r="I660" i="49"/>
  <c r="H660" i="49"/>
  <c r="K659" i="49"/>
  <c r="I659" i="49"/>
  <c r="H659" i="49"/>
  <c r="K658" i="49"/>
  <c r="I658" i="49"/>
  <c r="H658" i="49"/>
  <c r="K657" i="49"/>
  <c r="I657" i="49"/>
  <c r="H657" i="49"/>
  <c r="K656" i="49"/>
  <c r="I656" i="49"/>
  <c r="H656" i="49"/>
  <c r="K655" i="49"/>
  <c r="I655" i="49"/>
  <c r="H655" i="49"/>
  <c r="K654" i="49"/>
  <c r="I654" i="49"/>
  <c r="H654" i="49"/>
  <c r="K653" i="49"/>
  <c r="I653" i="49"/>
  <c r="H653" i="49"/>
  <c r="K652" i="49"/>
  <c r="I652" i="49"/>
  <c r="H652" i="49"/>
  <c r="K651" i="49"/>
  <c r="I651" i="49"/>
  <c r="H651" i="49"/>
  <c r="K650" i="49"/>
  <c r="I650" i="49"/>
  <c r="H650" i="49"/>
  <c r="K649" i="49"/>
  <c r="I649" i="49"/>
  <c r="H649" i="49"/>
  <c r="K648" i="49"/>
  <c r="I648" i="49"/>
  <c r="H648" i="49"/>
  <c r="K647" i="49"/>
  <c r="I647" i="49"/>
  <c r="H647" i="49"/>
  <c r="K646" i="49"/>
  <c r="I646" i="49"/>
  <c r="H646" i="49"/>
  <c r="K645" i="49"/>
  <c r="I645" i="49"/>
  <c r="H645" i="49"/>
  <c r="K644" i="49"/>
  <c r="I644" i="49"/>
  <c r="H644" i="49"/>
  <c r="K643" i="49"/>
  <c r="I643" i="49"/>
  <c r="H643" i="49"/>
  <c r="K642" i="49"/>
  <c r="I642" i="49"/>
  <c r="H642" i="49"/>
  <c r="K641" i="49"/>
  <c r="I641" i="49"/>
  <c r="H641" i="49"/>
  <c r="K640" i="49"/>
  <c r="I640" i="49"/>
  <c r="H640" i="49"/>
  <c r="K639" i="49"/>
  <c r="I639" i="49"/>
  <c r="H639" i="49"/>
  <c r="K638" i="49"/>
  <c r="I638" i="49"/>
  <c r="H638" i="49"/>
  <c r="K637" i="49"/>
  <c r="I637" i="49"/>
  <c r="H637" i="49"/>
  <c r="K636" i="49"/>
  <c r="I636" i="49"/>
  <c r="H636" i="49"/>
  <c r="K635" i="49"/>
  <c r="I635" i="49"/>
  <c r="H635" i="49"/>
  <c r="K634" i="49"/>
  <c r="I634" i="49"/>
  <c r="H634" i="49"/>
  <c r="K633" i="49"/>
  <c r="I633" i="49"/>
  <c r="H633" i="49"/>
  <c r="K632" i="49"/>
  <c r="I632" i="49"/>
  <c r="H632" i="49"/>
  <c r="K631" i="49"/>
  <c r="I631" i="49"/>
  <c r="H631" i="49"/>
  <c r="K630" i="49"/>
  <c r="I630" i="49"/>
  <c r="H630" i="49"/>
  <c r="K629" i="49"/>
  <c r="I629" i="49"/>
  <c r="H629" i="49"/>
  <c r="K628" i="49"/>
  <c r="I628" i="49"/>
  <c r="H628" i="49"/>
  <c r="K627" i="49"/>
  <c r="I627" i="49"/>
  <c r="H627" i="49"/>
  <c r="K626" i="49"/>
  <c r="I626" i="49"/>
  <c r="H626" i="49"/>
  <c r="K625" i="49"/>
  <c r="I625" i="49"/>
  <c r="H625" i="49"/>
  <c r="K624" i="49"/>
  <c r="I624" i="49"/>
  <c r="H624" i="49"/>
  <c r="K623" i="49"/>
  <c r="I623" i="49"/>
  <c r="H623" i="49"/>
  <c r="K622" i="49"/>
  <c r="I622" i="49"/>
  <c r="H622" i="49"/>
  <c r="K621" i="49"/>
  <c r="I621" i="49"/>
  <c r="H621" i="49"/>
  <c r="K620" i="49"/>
  <c r="I620" i="49"/>
  <c r="H620" i="49"/>
  <c r="K619" i="49"/>
  <c r="I619" i="49"/>
  <c r="H619" i="49"/>
  <c r="K618" i="49"/>
  <c r="I618" i="49"/>
  <c r="H618" i="49"/>
  <c r="K617" i="49"/>
  <c r="I617" i="49"/>
  <c r="H617" i="49"/>
  <c r="K616" i="49"/>
  <c r="I616" i="49"/>
  <c r="H616" i="49"/>
  <c r="K615" i="49"/>
  <c r="I615" i="49"/>
  <c r="H615" i="49"/>
  <c r="K614" i="49"/>
  <c r="I614" i="49"/>
  <c r="H614" i="49"/>
  <c r="K613" i="49"/>
  <c r="I613" i="49"/>
  <c r="H613" i="49"/>
  <c r="K612" i="49"/>
  <c r="I612" i="49"/>
  <c r="H612" i="49"/>
  <c r="K611" i="49"/>
  <c r="I611" i="49"/>
  <c r="H611" i="49"/>
  <c r="K610" i="49"/>
  <c r="I610" i="49"/>
  <c r="H610" i="49"/>
  <c r="K609" i="49"/>
  <c r="I609" i="49"/>
  <c r="H609" i="49"/>
  <c r="K608" i="49"/>
  <c r="I608" i="49"/>
  <c r="H608" i="49"/>
  <c r="K607" i="49"/>
  <c r="I607" i="49"/>
  <c r="H607" i="49"/>
  <c r="K606" i="49"/>
  <c r="I606" i="49"/>
  <c r="H606" i="49"/>
  <c r="K605" i="49"/>
  <c r="I605" i="49"/>
  <c r="H605" i="49"/>
  <c r="K604" i="49"/>
  <c r="I604" i="49"/>
  <c r="H604" i="49"/>
  <c r="K603" i="49"/>
  <c r="I603" i="49"/>
  <c r="H603" i="49"/>
  <c r="K602" i="49"/>
  <c r="I602" i="49"/>
  <c r="H602" i="49"/>
  <c r="K601" i="49"/>
  <c r="I601" i="49"/>
  <c r="H601" i="49"/>
  <c r="K600" i="49"/>
  <c r="I600" i="49"/>
  <c r="H600" i="49"/>
  <c r="K599" i="49"/>
  <c r="I599" i="49"/>
  <c r="H599" i="49"/>
  <c r="K598" i="49"/>
  <c r="I598" i="49"/>
  <c r="H598" i="49"/>
  <c r="K597" i="49"/>
  <c r="I597" i="49"/>
  <c r="H597" i="49"/>
  <c r="K596" i="49"/>
  <c r="I596" i="49"/>
  <c r="H596" i="49"/>
  <c r="K595" i="49"/>
  <c r="I595" i="49"/>
  <c r="H595" i="49"/>
  <c r="K594" i="49"/>
  <c r="I594" i="49"/>
  <c r="H594" i="49"/>
  <c r="K593" i="49"/>
  <c r="I593" i="49"/>
  <c r="H593" i="49"/>
  <c r="K592" i="49"/>
  <c r="I592" i="49"/>
  <c r="H592" i="49"/>
  <c r="K591" i="49"/>
  <c r="I591" i="49"/>
  <c r="H591" i="49"/>
  <c r="K590" i="49"/>
  <c r="I590" i="49"/>
  <c r="H590" i="49"/>
  <c r="K589" i="49"/>
  <c r="I589" i="49"/>
  <c r="H589" i="49"/>
  <c r="K588" i="49"/>
  <c r="I588" i="49"/>
  <c r="H588" i="49"/>
  <c r="K587" i="49"/>
  <c r="I587" i="49"/>
  <c r="H587" i="49"/>
  <c r="K586" i="49"/>
  <c r="I586" i="49"/>
  <c r="H586" i="49"/>
  <c r="K585" i="49"/>
  <c r="I585" i="49"/>
  <c r="H585" i="49"/>
  <c r="K584" i="49"/>
  <c r="I584" i="49"/>
  <c r="H584" i="49"/>
  <c r="K583" i="49"/>
  <c r="I583" i="49"/>
  <c r="H583" i="49"/>
  <c r="K582" i="49"/>
  <c r="I582" i="49"/>
  <c r="H582" i="49"/>
  <c r="K581" i="49"/>
  <c r="I581" i="49"/>
  <c r="H581" i="49"/>
  <c r="K580" i="49"/>
  <c r="I580" i="49"/>
  <c r="H580" i="49"/>
  <c r="K579" i="49"/>
  <c r="I579" i="49"/>
  <c r="H579" i="49"/>
  <c r="K578" i="49"/>
  <c r="I578" i="49"/>
  <c r="H578" i="49"/>
  <c r="K577" i="49"/>
  <c r="I577" i="49"/>
  <c r="H577" i="49"/>
  <c r="K576" i="49"/>
  <c r="I576" i="49"/>
  <c r="H576" i="49"/>
  <c r="K575" i="49"/>
  <c r="I575" i="49"/>
  <c r="H575" i="49"/>
  <c r="K574" i="49"/>
  <c r="I574" i="49"/>
  <c r="H574" i="49"/>
  <c r="K573" i="49"/>
  <c r="I573" i="49"/>
  <c r="H573" i="49"/>
  <c r="K572" i="49"/>
  <c r="I572" i="49"/>
  <c r="H572" i="49"/>
  <c r="K571" i="49"/>
  <c r="I571" i="49"/>
  <c r="H571" i="49"/>
  <c r="K570" i="49"/>
  <c r="I570" i="49"/>
  <c r="H570" i="49"/>
  <c r="K569" i="49"/>
  <c r="I569" i="49"/>
  <c r="H569" i="49"/>
  <c r="K568" i="49"/>
  <c r="I568" i="49"/>
  <c r="H568" i="49"/>
  <c r="K567" i="49"/>
  <c r="I567" i="49"/>
  <c r="H567" i="49"/>
  <c r="K566" i="49"/>
  <c r="I566" i="49"/>
  <c r="H566" i="49"/>
  <c r="K565" i="49"/>
  <c r="I565" i="49"/>
  <c r="H565" i="49"/>
  <c r="K564" i="49"/>
  <c r="I564" i="49"/>
  <c r="H564" i="49"/>
  <c r="K563" i="49"/>
  <c r="I563" i="49"/>
  <c r="H563" i="49"/>
  <c r="K562" i="49"/>
  <c r="I562" i="49"/>
  <c r="H562" i="49"/>
  <c r="K561" i="49"/>
  <c r="I561" i="49"/>
  <c r="H561" i="49"/>
  <c r="K560" i="49"/>
  <c r="I560" i="49"/>
  <c r="H560" i="49"/>
  <c r="K559" i="49"/>
  <c r="I559" i="49"/>
  <c r="H559" i="49"/>
  <c r="K558" i="49"/>
  <c r="I558" i="49"/>
  <c r="H558" i="49"/>
  <c r="K557" i="49"/>
  <c r="I557" i="49"/>
  <c r="H557" i="49"/>
  <c r="K556" i="49"/>
  <c r="I556" i="49"/>
  <c r="H556" i="49"/>
  <c r="K555" i="49"/>
  <c r="I555" i="49"/>
  <c r="H555" i="49"/>
  <c r="K554" i="49"/>
  <c r="I554" i="49"/>
  <c r="H554" i="49"/>
  <c r="K553" i="49"/>
  <c r="I553" i="49"/>
  <c r="H553" i="49"/>
  <c r="K552" i="49"/>
  <c r="I552" i="49"/>
  <c r="H552" i="49"/>
  <c r="K551" i="49"/>
  <c r="I551" i="49"/>
  <c r="H551" i="49"/>
  <c r="K550" i="49"/>
  <c r="I550" i="49"/>
  <c r="H550" i="49"/>
  <c r="K549" i="49"/>
  <c r="I549" i="49"/>
  <c r="H549" i="49"/>
  <c r="K548" i="49"/>
  <c r="I548" i="49"/>
  <c r="H548" i="49"/>
  <c r="K547" i="49"/>
  <c r="I547" i="49"/>
  <c r="H547" i="49"/>
  <c r="K546" i="49"/>
  <c r="I546" i="49"/>
  <c r="H546" i="49"/>
  <c r="K545" i="49"/>
  <c r="I545" i="49"/>
  <c r="H545" i="49"/>
  <c r="K544" i="49"/>
  <c r="I544" i="49"/>
  <c r="H544" i="49"/>
  <c r="K543" i="49"/>
  <c r="I543" i="49"/>
  <c r="H543" i="49"/>
  <c r="K542" i="49"/>
  <c r="I542" i="49"/>
  <c r="H542" i="49"/>
  <c r="K541" i="49"/>
  <c r="I541" i="49"/>
  <c r="H541" i="49"/>
  <c r="K540" i="49"/>
  <c r="I540" i="49"/>
  <c r="H540" i="49"/>
  <c r="K539" i="49"/>
  <c r="I539" i="49"/>
  <c r="H539" i="49"/>
  <c r="K538" i="49"/>
  <c r="I538" i="49"/>
  <c r="H538" i="49"/>
  <c r="K537" i="49"/>
  <c r="I537" i="49"/>
  <c r="H537" i="49"/>
  <c r="K536" i="49"/>
  <c r="I536" i="49"/>
  <c r="H536" i="49"/>
  <c r="K535" i="49"/>
  <c r="I535" i="49"/>
  <c r="H535" i="49"/>
  <c r="K534" i="49"/>
  <c r="I534" i="49"/>
  <c r="H534" i="49"/>
  <c r="K533" i="49"/>
  <c r="I533" i="49"/>
  <c r="H533" i="49"/>
  <c r="K532" i="49"/>
  <c r="I532" i="49"/>
  <c r="H532" i="49"/>
  <c r="K531" i="49"/>
  <c r="I531" i="49"/>
  <c r="H531" i="49"/>
  <c r="K530" i="49"/>
  <c r="I530" i="49"/>
  <c r="H530" i="49"/>
  <c r="K529" i="49"/>
  <c r="I529" i="49"/>
  <c r="H529" i="49"/>
  <c r="K528" i="49"/>
  <c r="I528" i="49"/>
  <c r="H528" i="49"/>
  <c r="K527" i="49"/>
  <c r="I527" i="49"/>
  <c r="H527" i="49"/>
  <c r="K526" i="49"/>
  <c r="I526" i="49"/>
  <c r="H526" i="49"/>
  <c r="K525" i="49"/>
  <c r="I525" i="49"/>
  <c r="H525" i="49"/>
  <c r="K524" i="49"/>
  <c r="I524" i="49"/>
  <c r="H524" i="49"/>
  <c r="K523" i="49"/>
  <c r="I523" i="49"/>
  <c r="H523" i="49"/>
  <c r="K522" i="49"/>
  <c r="I522" i="49"/>
  <c r="H522" i="49"/>
  <c r="K521" i="49"/>
  <c r="I521" i="49"/>
  <c r="H521" i="49"/>
  <c r="K520" i="49"/>
  <c r="I520" i="49"/>
  <c r="H520" i="49"/>
  <c r="K519" i="49"/>
  <c r="I519" i="49"/>
  <c r="H519" i="49"/>
  <c r="K518" i="49"/>
  <c r="I518" i="49"/>
  <c r="H518" i="49"/>
  <c r="K517" i="49"/>
  <c r="I517" i="49"/>
  <c r="H517" i="49"/>
  <c r="K516" i="49"/>
  <c r="I516" i="49"/>
  <c r="H516" i="49"/>
  <c r="K515" i="49"/>
  <c r="I515" i="49"/>
  <c r="H515" i="49"/>
  <c r="K514" i="49"/>
  <c r="I514" i="49"/>
  <c r="H514" i="49"/>
  <c r="K513" i="49"/>
  <c r="I513" i="49"/>
  <c r="H513" i="49"/>
  <c r="K512" i="49"/>
  <c r="I512" i="49"/>
  <c r="H512" i="49"/>
  <c r="K511" i="49"/>
  <c r="I511" i="49"/>
  <c r="H511" i="49"/>
  <c r="K510" i="49"/>
  <c r="I510" i="49"/>
  <c r="H510" i="49"/>
  <c r="K509" i="49"/>
  <c r="I509" i="49"/>
  <c r="H509" i="49"/>
  <c r="K508" i="49"/>
  <c r="I508" i="49"/>
  <c r="H508" i="49"/>
  <c r="K507" i="49"/>
  <c r="I507" i="49"/>
  <c r="H507" i="49"/>
  <c r="K506" i="49"/>
  <c r="I506" i="49"/>
  <c r="H506" i="49"/>
  <c r="K505" i="49"/>
  <c r="I505" i="49"/>
  <c r="H505" i="49"/>
  <c r="K504" i="49"/>
  <c r="I504" i="49"/>
  <c r="H504" i="49"/>
  <c r="K503" i="49"/>
  <c r="I503" i="49"/>
  <c r="H503" i="49"/>
  <c r="K502" i="49"/>
  <c r="I502" i="49"/>
  <c r="H502" i="49"/>
  <c r="K501" i="49"/>
  <c r="I501" i="49"/>
  <c r="H501" i="49"/>
  <c r="K500" i="49"/>
  <c r="I500" i="49"/>
  <c r="H500" i="49"/>
  <c r="K499" i="49"/>
  <c r="I499" i="49"/>
  <c r="H499" i="49"/>
  <c r="K498" i="49"/>
  <c r="I498" i="49"/>
  <c r="H498" i="49"/>
  <c r="K497" i="49"/>
  <c r="I497" i="49"/>
  <c r="H497" i="49"/>
  <c r="K496" i="49"/>
  <c r="I496" i="49"/>
  <c r="H496" i="49"/>
  <c r="K495" i="49"/>
  <c r="I495" i="49"/>
  <c r="H495" i="49"/>
  <c r="K494" i="49"/>
  <c r="I494" i="49"/>
  <c r="H494" i="49"/>
  <c r="K493" i="49"/>
  <c r="I493" i="49"/>
  <c r="H493" i="49"/>
  <c r="K492" i="49"/>
  <c r="I492" i="49"/>
  <c r="H492" i="49"/>
  <c r="K491" i="49"/>
  <c r="I491" i="49"/>
  <c r="H491" i="49"/>
  <c r="K490" i="49"/>
  <c r="I490" i="49"/>
  <c r="H490" i="49"/>
  <c r="K489" i="49"/>
  <c r="I489" i="49"/>
  <c r="H489" i="49"/>
  <c r="K488" i="49"/>
  <c r="I488" i="49"/>
  <c r="H488" i="49"/>
  <c r="K487" i="49"/>
  <c r="I487" i="49"/>
  <c r="H487" i="49"/>
  <c r="K486" i="49"/>
  <c r="I486" i="49"/>
  <c r="H486" i="49"/>
  <c r="K485" i="49"/>
  <c r="I485" i="49"/>
  <c r="H485" i="49"/>
  <c r="K484" i="49"/>
  <c r="I484" i="49"/>
  <c r="H484" i="49"/>
  <c r="K483" i="49"/>
  <c r="I483" i="49"/>
  <c r="H483" i="49"/>
  <c r="K482" i="49"/>
  <c r="I482" i="49"/>
  <c r="H482" i="49"/>
  <c r="K481" i="49"/>
  <c r="I481" i="49"/>
  <c r="H481" i="49"/>
  <c r="K480" i="49"/>
  <c r="I480" i="49"/>
  <c r="H480" i="49"/>
  <c r="K479" i="49"/>
  <c r="I479" i="49"/>
  <c r="H479" i="49"/>
  <c r="K478" i="49"/>
  <c r="I478" i="49"/>
  <c r="H478" i="49"/>
  <c r="K477" i="49"/>
  <c r="I477" i="49"/>
  <c r="H477" i="49"/>
  <c r="K476" i="49"/>
  <c r="I476" i="49"/>
  <c r="H476" i="49"/>
  <c r="K475" i="49"/>
  <c r="I475" i="49"/>
  <c r="H475" i="49"/>
  <c r="K474" i="49"/>
  <c r="I474" i="49"/>
  <c r="H474" i="49"/>
  <c r="K473" i="49"/>
  <c r="I473" i="49"/>
  <c r="H473" i="49"/>
  <c r="K472" i="49"/>
  <c r="I472" i="49"/>
  <c r="H472" i="49"/>
  <c r="K471" i="49"/>
  <c r="I471" i="49"/>
  <c r="H471" i="49"/>
  <c r="K470" i="49"/>
  <c r="I470" i="49"/>
  <c r="H470" i="49"/>
  <c r="K469" i="49"/>
  <c r="I469" i="49"/>
  <c r="H469" i="49"/>
  <c r="K468" i="49"/>
  <c r="I468" i="49"/>
  <c r="H468" i="49"/>
  <c r="K467" i="49"/>
  <c r="I467" i="49"/>
  <c r="H467" i="49"/>
  <c r="K466" i="49"/>
  <c r="I466" i="49"/>
  <c r="H466" i="49"/>
  <c r="K465" i="49"/>
  <c r="I465" i="49"/>
  <c r="H465" i="49"/>
  <c r="K464" i="49"/>
  <c r="I464" i="49"/>
  <c r="H464" i="49"/>
  <c r="K463" i="49"/>
  <c r="I463" i="49"/>
  <c r="H463" i="49"/>
  <c r="K462" i="49"/>
  <c r="I462" i="49"/>
  <c r="H462" i="49"/>
  <c r="K461" i="49"/>
  <c r="I461" i="49"/>
  <c r="H461" i="49"/>
  <c r="K460" i="49"/>
  <c r="I460" i="49"/>
  <c r="H460" i="49"/>
  <c r="K459" i="49"/>
  <c r="I459" i="49"/>
  <c r="H459" i="49"/>
  <c r="K458" i="49"/>
  <c r="I458" i="49"/>
  <c r="H458" i="49"/>
  <c r="K457" i="49"/>
  <c r="I457" i="49"/>
  <c r="H457" i="49"/>
  <c r="K456" i="49"/>
  <c r="I456" i="49"/>
  <c r="H456" i="49"/>
  <c r="K455" i="49"/>
  <c r="I455" i="49"/>
  <c r="H455" i="49"/>
  <c r="K454" i="49"/>
  <c r="I454" i="49"/>
  <c r="H454" i="49"/>
  <c r="K453" i="49"/>
  <c r="I453" i="49"/>
  <c r="H453" i="49"/>
  <c r="K452" i="49"/>
  <c r="I452" i="49"/>
  <c r="H452" i="49"/>
  <c r="K451" i="49"/>
  <c r="I451" i="49"/>
  <c r="H451" i="49"/>
  <c r="K450" i="49"/>
  <c r="I450" i="49"/>
  <c r="H450" i="49"/>
  <c r="K449" i="49"/>
  <c r="I449" i="49"/>
  <c r="H449" i="49"/>
  <c r="K448" i="49"/>
  <c r="I448" i="49"/>
  <c r="H448" i="49"/>
  <c r="K447" i="49"/>
  <c r="I447" i="49"/>
  <c r="H447" i="49"/>
  <c r="K446" i="49"/>
  <c r="I446" i="49"/>
  <c r="H446" i="49"/>
  <c r="K445" i="49"/>
  <c r="I445" i="49"/>
  <c r="H445" i="49"/>
  <c r="K444" i="49"/>
  <c r="I444" i="49"/>
  <c r="H444" i="49"/>
  <c r="K443" i="49"/>
  <c r="I443" i="49"/>
  <c r="H443" i="49"/>
  <c r="K442" i="49"/>
  <c r="I442" i="49"/>
  <c r="H442" i="49"/>
  <c r="K441" i="49"/>
  <c r="I441" i="49"/>
  <c r="H441" i="49"/>
  <c r="K440" i="49"/>
  <c r="I440" i="49"/>
  <c r="H440" i="49"/>
  <c r="K439" i="49"/>
  <c r="I439" i="49"/>
  <c r="H439" i="49"/>
  <c r="K438" i="49"/>
  <c r="I438" i="49"/>
  <c r="H438" i="49"/>
  <c r="K437" i="49"/>
  <c r="I437" i="49"/>
  <c r="H437" i="49"/>
  <c r="K436" i="49"/>
  <c r="I436" i="49"/>
  <c r="H436" i="49"/>
  <c r="K435" i="49"/>
  <c r="I435" i="49"/>
  <c r="H435" i="49"/>
  <c r="K434" i="49"/>
  <c r="I434" i="49"/>
  <c r="H434" i="49"/>
  <c r="K433" i="49"/>
  <c r="I433" i="49"/>
  <c r="H433" i="49"/>
  <c r="K432" i="49"/>
  <c r="I432" i="49"/>
  <c r="H432" i="49"/>
  <c r="K431" i="49"/>
  <c r="I431" i="49"/>
  <c r="H431" i="49"/>
  <c r="K430" i="49"/>
  <c r="I430" i="49"/>
  <c r="H430" i="49"/>
  <c r="K429" i="49"/>
  <c r="I429" i="49"/>
  <c r="H429" i="49"/>
  <c r="K428" i="49"/>
  <c r="I428" i="49"/>
  <c r="H428" i="49"/>
  <c r="K427" i="49"/>
  <c r="I427" i="49"/>
  <c r="H427" i="49"/>
  <c r="K426" i="49"/>
  <c r="I426" i="49"/>
  <c r="H426" i="49"/>
  <c r="K425" i="49"/>
  <c r="I425" i="49"/>
  <c r="H425" i="49"/>
  <c r="K424" i="49"/>
  <c r="I424" i="49"/>
  <c r="H424" i="49"/>
  <c r="K423" i="49"/>
  <c r="I423" i="49"/>
  <c r="H423" i="49"/>
  <c r="K422" i="49"/>
  <c r="I422" i="49"/>
  <c r="H422" i="49"/>
  <c r="K421" i="49"/>
  <c r="I421" i="49"/>
  <c r="H421" i="49"/>
  <c r="K420" i="49"/>
  <c r="I420" i="49"/>
  <c r="H420" i="49"/>
  <c r="K419" i="49"/>
  <c r="I419" i="49"/>
  <c r="H419" i="49"/>
  <c r="K418" i="49"/>
  <c r="I418" i="49"/>
  <c r="H418" i="49"/>
  <c r="K417" i="49"/>
  <c r="I417" i="49"/>
  <c r="H417" i="49"/>
  <c r="K416" i="49"/>
  <c r="I416" i="49"/>
  <c r="H416" i="49"/>
  <c r="K415" i="49"/>
  <c r="I415" i="49"/>
  <c r="H415" i="49"/>
  <c r="K414" i="49"/>
  <c r="I414" i="49"/>
  <c r="H414" i="49"/>
  <c r="K413" i="49"/>
  <c r="I413" i="49"/>
  <c r="H413" i="49"/>
  <c r="K412" i="49"/>
  <c r="I412" i="49"/>
  <c r="H412" i="49"/>
  <c r="K411" i="49"/>
  <c r="I411" i="49"/>
  <c r="H411" i="49"/>
  <c r="K410" i="49"/>
  <c r="I410" i="49"/>
  <c r="H410" i="49"/>
  <c r="K409" i="49"/>
  <c r="I409" i="49"/>
  <c r="H409" i="49"/>
  <c r="K408" i="49"/>
  <c r="I408" i="49"/>
  <c r="H408" i="49"/>
  <c r="K407" i="49"/>
  <c r="I407" i="49"/>
  <c r="H407" i="49"/>
  <c r="K406" i="49"/>
  <c r="I406" i="49"/>
  <c r="H406" i="49"/>
  <c r="K405" i="49"/>
  <c r="I405" i="49"/>
  <c r="H405" i="49"/>
  <c r="K404" i="49"/>
  <c r="I404" i="49"/>
  <c r="H404" i="49"/>
  <c r="K403" i="49"/>
  <c r="I403" i="49"/>
  <c r="H403" i="49"/>
  <c r="K402" i="49"/>
  <c r="I402" i="49"/>
  <c r="H402" i="49"/>
  <c r="K401" i="49"/>
  <c r="I401" i="49"/>
  <c r="H401" i="49"/>
  <c r="K400" i="49"/>
  <c r="I400" i="49"/>
  <c r="H400" i="49"/>
  <c r="K399" i="49"/>
  <c r="I399" i="49"/>
  <c r="H399" i="49"/>
  <c r="K398" i="49"/>
  <c r="I398" i="49"/>
  <c r="H398" i="49"/>
  <c r="K397" i="49"/>
  <c r="I397" i="49"/>
  <c r="H397" i="49"/>
  <c r="K396" i="49"/>
  <c r="I396" i="49"/>
  <c r="H396" i="49"/>
  <c r="K395" i="49"/>
  <c r="I395" i="49"/>
  <c r="H395" i="49"/>
  <c r="K394" i="49"/>
  <c r="I394" i="49"/>
  <c r="H394" i="49"/>
  <c r="K393" i="49"/>
  <c r="I393" i="49"/>
  <c r="H393" i="49"/>
  <c r="K392" i="49"/>
  <c r="I392" i="49"/>
  <c r="H392" i="49"/>
  <c r="K391" i="49"/>
  <c r="I391" i="49"/>
  <c r="H391" i="49"/>
  <c r="K390" i="49"/>
  <c r="I390" i="49"/>
  <c r="H390" i="49"/>
  <c r="K389" i="49"/>
  <c r="I389" i="49"/>
  <c r="H389" i="49"/>
  <c r="K388" i="49"/>
  <c r="I388" i="49"/>
  <c r="H388" i="49"/>
  <c r="K387" i="49"/>
  <c r="I387" i="49"/>
  <c r="H387" i="49"/>
  <c r="K386" i="49"/>
  <c r="I386" i="49"/>
  <c r="H386" i="49"/>
  <c r="K385" i="49"/>
  <c r="I385" i="49"/>
  <c r="H385" i="49"/>
  <c r="K384" i="49"/>
  <c r="I384" i="49"/>
  <c r="H384" i="49"/>
  <c r="K383" i="49"/>
  <c r="I383" i="49"/>
  <c r="H383" i="49"/>
  <c r="K382" i="49"/>
  <c r="I382" i="49"/>
  <c r="H382" i="49"/>
  <c r="K381" i="49"/>
  <c r="I381" i="49"/>
  <c r="H381" i="49"/>
  <c r="K380" i="49"/>
  <c r="I380" i="49"/>
  <c r="H380" i="49"/>
  <c r="K379" i="49"/>
  <c r="I379" i="49"/>
  <c r="H379" i="49"/>
  <c r="K378" i="49"/>
  <c r="I378" i="49"/>
  <c r="H378" i="49"/>
  <c r="K377" i="49"/>
  <c r="I377" i="49"/>
  <c r="H377" i="49"/>
  <c r="K376" i="49"/>
  <c r="I376" i="49"/>
  <c r="H376" i="49"/>
  <c r="K375" i="49"/>
  <c r="I375" i="49"/>
  <c r="H375" i="49"/>
  <c r="K374" i="49"/>
  <c r="I374" i="49"/>
  <c r="H374" i="49"/>
  <c r="K373" i="49"/>
  <c r="I373" i="49"/>
  <c r="H373" i="49"/>
  <c r="K372" i="49"/>
  <c r="I372" i="49"/>
  <c r="H372" i="49"/>
  <c r="K371" i="49"/>
  <c r="I371" i="49"/>
  <c r="H371" i="49"/>
  <c r="K370" i="49"/>
  <c r="I370" i="49"/>
  <c r="H370" i="49"/>
  <c r="K369" i="49"/>
  <c r="I369" i="49"/>
  <c r="H369" i="49"/>
  <c r="K368" i="49"/>
  <c r="I368" i="49"/>
  <c r="H368" i="49"/>
  <c r="K367" i="49"/>
  <c r="I367" i="49"/>
  <c r="H367" i="49"/>
  <c r="K366" i="49"/>
  <c r="I366" i="49"/>
  <c r="H366" i="49"/>
  <c r="K365" i="49"/>
  <c r="I365" i="49"/>
  <c r="H365" i="49"/>
  <c r="K364" i="49"/>
  <c r="I364" i="49"/>
  <c r="H364" i="49"/>
  <c r="K363" i="49"/>
  <c r="I363" i="49"/>
  <c r="H363" i="49"/>
  <c r="K362" i="49"/>
  <c r="I362" i="49"/>
  <c r="H362" i="49"/>
  <c r="K361" i="49"/>
  <c r="I361" i="49"/>
  <c r="H361" i="49"/>
  <c r="K360" i="49"/>
  <c r="I360" i="49"/>
  <c r="H360" i="49"/>
  <c r="K359" i="49"/>
  <c r="I359" i="49"/>
  <c r="H359" i="49"/>
  <c r="K358" i="49"/>
  <c r="I358" i="49"/>
  <c r="H358" i="49"/>
  <c r="K357" i="49"/>
  <c r="I357" i="49"/>
  <c r="H357" i="49"/>
  <c r="K356" i="49"/>
  <c r="I356" i="49"/>
  <c r="H356" i="49"/>
  <c r="K355" i="49"/>
  <c r="I355" i="49"/>
  <c r="H355" i="49"/>
  <c r="K354" i="49"/>
  <c r="I354" i="49"/>
  <c r="H354" i="49"/>
  <c r="K353" i="49"/>
  <c r="I353" i="49"/>
  <c r="H353" i="49"/>
  <c r="K352" i="49"/>
  <c r="I352" i="49"/>
  <c r="H352" i="49"/>
  <c r="K351" i="49"/>
  <c r="I351" i="49"/>
  <c r="H351" i="49"/>
  <c r="K350" i="49"/>
  <c r="I350" i="49"/>
  <c r="H350" i="49"/>
  <c r="K349" i="49"/>
  <c r="I349" i="49"/>
  <c r="H349" i="49"/>
  <c r="K348" i="49"/>
  <c r="I348" i="49"/>
  <c r="H348" i="49"/>
  <c r="K347" i="49"/>
  <c r="I347" i="49"/>
  <c r="H347" i="49"/>
  <c r="K346" i="49"/>
  <c r="I346" i="49"/>
  <c r="H346" i="49"/>
  <c r="K345" i="49"/>
  <c r="I345" i="49"/>
  <c r="H345" i="49"/>
  <c r="K344" i="49"/>
  <c r="I344" i="49"/>
  <c r="H344" i="49"/>
  <c r="K343" i="49"/>
  <c r="I343" i="49"/>
  <c r="H343" i="49"/>
  <c r="K342" i="49"/>
  <c r="I342" i="49"/>
  <c r="H342" i="49"/>
  <c r="K341" i="49"/>
  <c r="I341" i="49"/>
  <c r="H341" i="49"/>
  <c r="K340" i="49"/>
  <c r="I340" i="49"/>
  <c r="H340" i="49"/>
  <c r="K339" i="49"/>
  <c r="I339" i="49"/>
  <c r="H339" i="49"/>
  <c r="K338" i="49"/>
  <c r="I338" i="49"/>
  <c r="H338" i="49"/>
  <c r="K337" i="49"/>
  <c r="I337" i="49"/>
  <c r="H337" i="49"/>
  <c r="K336" i="49"/>
  <c r="I336" i="49"/>
  <c r="H336" i="49"/>
  <c r="K335" i="49"/>
  <c r="I335" i="49"/>
  <c r="H335" i="49"/>
  <c r="K334" i="49"/>
  <c r="I334" i="49"/>
  <c r="H334" i="49"/>
  <c r="K333" i="49"/>
  <c r="I333" i="49"/>
  <c r="H333" i="49"/>
  <c r="K332" i="49"/>
  <c r="I332" i="49"/>
  <c r="H332" i="49"/>
  <c r="K331" i="49"/>
  <c r="I331" i="49"/>
  <c r="H331" i="49"/>
  <c r="K330" i="49"/>
  <c r="I330" i="49"/>
  <c r="H330" i="49"/>
  <c r="K329" i="49"/>
  <c r="I329" i="49"/>
  <c r="H329" i="49"/>
  <c r="K328" i="49"/>
  <c r="I328" i="49"/>
  <c r="H328" i="49"/>
  <c r="K327" i="49"/>
  <c r="I327" i="49"/>
  <c r="H327" i="49"/>
  <c r="K326" i="49"/>
  <c r="I326" i="49"/>
  <c r="H326" i="49"/>
  <c r="K325" i="49"/>
  <c r="I325" i="49"/>
  <c r="H325" i="49"/>
  <c r="K324" i="49"/>
  <c r="I324" i="49"/>
  <c r="H324" i="49"/>
  <c r="K323" i="49"/>
  <c r="I323" i="49"/>
  <c r="H323" i="49"/>
  <c r="K322" i="49"/>
  <c r="I322" i="49"/>
  <c r="H322" i="49"/>
  <c r="K321" i="49"/>
  <c r="I321" i="49"/>
  <c r="H321" i="49"/>
  <c r="K320" i="49"/>
  <c r="I320" i="49"/>
  <c r="H320" i="49"/>
  <c r="K319" i="49"/>
  <c r="I319" i="49"/>
  <c r="H319" i="49"/>
  <c r="K318" i="49"/>
  <c r="I318" i="49"/>
  <c r="H318" i="49"/>
  <c r="K317" i="49"/>
  <c r="I317" i="49"/>
  <c r="H317" i="49"/>
  <c r="K316" i="49"/>
  <c r="I316" i="49"/>
  <c r="H316" i="49"/>
  <c r="K315" i="49"/>
  <c r="I315" i="49"/>
  <c r="H315" i="49"/>
  <c r="K314" i="49"/>
  <c r="I314" i="49"/>
  <c r="H314" i="49"/>
  <c r="K313" i="49"/>
  <c r="I313" i="49"/>
  <c r="H313" i="49"/>
  <c r="K312" i="49"/>
  <c r="I312" i="49"/>
  <c r="H312" i="49"/>
  <c r="K311" i="49"/>
  <c r="I311" i="49"/>
  <c r="H311" i="49"/>
  <c r="K310" i="49"/>
  <c r="I310" i="49"/>
  <c r="H310" i="49"/>
  <c r="K309" i="49"/>
  <c r="I309" i="49"/>
  <c r="H309" i="49"/>
  <c r="K308" i="49"/>
  <c r="I308" i="49"/>
  <c r="H308" i="49"/>
  <c r="K307" i="49"/>
  <c r="I307" i="49"/>
  <c r="H307" i="49"/>
  <c r="K306" i="49"/>
  <c r="I306" i="49"/>
  <c r="H306" i="49"/>
  <c r="K305" i="49"/>
  <c r="I305" i="49"/>
  <c r="H305" i="49"/>
  <c r="K304" i="49"/>
  <c r="I304" i="49"/>
  <c r="H304" i="49"/>
  <c r="K303" i="49"/>
  <c r="I303" i="49"/>
  <c r="H303" i="49"/>
  <c r="K302" i="49"/>
  <c r="I302" i="49"/>
  <c r="H302" i="49"/>
  <c r="K301" i="49"/>
  <c r="I301" i="49"/>
  <c r="H301" i="49"/>
  <c r="K300" i="49"/>
  <c r="I300" i="49"/>
  <c r="H300" i="49"/>
  <c r="K299" i="49"/>
  <c r="I299" i="49"/>
  <c r="H299" i="49"/>
  <c r="K298" i="49"/>
  <c r="I298" i="49"/>
  <c r="H298" i="49"/>
  <c r="K297" i="49"/>
  <c r="I297" i="49"/>
  <c r="H297" i="49"/>
  <c r="K296" i="49"/>
  <c r="I296" i="49"/>
  <c r="H296" i="49"/>
  <c r="K295" i="49"/>
  <c r="I295" i="49"/>
  <c r="H295" i="49"/>
  <c r="K294" i="49"/>
  <c r="I294" i="49"/>
  <c r="H294" i="49"/>
  <c r="K293" i="49"/>
  <c r="I293" i="49"/>
  <c r="H293" i="49"/>
  <c r="K292" i="49"/>
  <c r="I292" i="49"/>
  <c r="H292" i="49"/>
  <c r="K291" i="49"/>
  <c r="I291" i="49"/>
  <c r="H291" i="49"/>
  <c r="K290" i="49"/>
  <c r="I290" i="49"/>
  <c r="H290" i="49"/>
  <c r="K289" i="49"/>
  <c r="I289" i="49"/>
  <c r="H289" i="49"/>
  <c r="K288" i="49"/>
  <c r="I288" i="49"/>
  <c r="H288" i="49"/>
  <c r="K287" i="49"/>
  <c r="I287" i="49"/>
  <c r="H287" i="49"/>
  <c r="K286" i="49"/>
  <c r="I286" i="49"/>
  <c r="H286" i="49"/>
  <c r="K285" i="49"/>
  <c r="I285" i="49"/>
  <c r="H285" i="49"/>
  <c r="K284" i="49"/>
  <c r="I284" i="49"/>
  <c r="H284" i="49"/>
  <c r="K283" i="49"/>
  <c r="I283" i="49"/>
  <c r="H283" i="49"/>
  <c r="K282" i="49"/>
  <c r="I282" i="49"/>
  <c r="H282" i="49"/>
  <c r="K281" i="49"/>
  <c r="I281" i="49"/>
  <c r="H281" i="49"/>
  <c r="K280" i="49"/>
  <c r="I280" i="49"/>
  <c r="H280" i="49"/>
  <c r="K279" i="49"/>
  <c r="I279" i="49"/>
  <c r="H279" i="49"/>
  <c r="K278" i="49"/>
  <c r="I278" i="49"/>
  <c r="H278" i="49"/>
  <c r="K277" i="49"/>
  <c r="I277" i="49"/>
  <c r="H277" i="49"/>
  <c r="K276" i="49"/>
  <c r="I276" i="49"/>
  <c r="H276" i="49"/>
  <c r="K275" i="49"/>
  <c r="I275" i="49"/>
  <c r="H275" i="49"/>
  <c r="K274" i="49"/>
  <c r="I274" i="49"/>
  <c r="H274" i="49"/>
  <c r="K273" i="49"/>
  <c r="I273" i="49"/>
  <c r="H273" i="49"/>
  <c r="K272" i="49"/>
  <c r="I272" i="49"/>
  <c r="H272" i="49"/>
  <c r="K271" i="49"/>
  <c r="I271" i="49"/>
  <c r="H271" i="49"/>
  <c r="K270" i="49"/>
  <c r="I270" i="49"/>
  <c r="H270" i="49"/>
  <c r="K269" i="49"/>
  <c r="I269" i="49"/>
  <c r="H269" i="49"/>
  <c r="K268" i="49"/>
  <c r="I268" i="49"/>
  <c r="H268" i="49"/>
  <c r="K267" i="49"/>
  <c r="I267" i="49"/>
  <c r="H267" i="49"/>
  <c r="K266" i="49"/>
  <c r="I266" i="49"/>
  <c r="H266" i="49"/>
  <c r="K265" i="49"/>
  <c r="I265" i="49"/>
  <c r="H265" i="49"/>
  <c r="K264" i="49"/>
  <c r="I264" i="49"/>
  <c r="H264" i="49"/>
  <c r="K263" i="49"/>
  <c r="I263" i="49"/>
  <c r="H263" i="49"/>
  <c r="K262" i="49"/>
  <c r="I262" i="49"/>
  <c r="H262" i="49"/>
  <c r="K261" i="49"/>
  <c r="I261" i="49"/>
  <c r="H261" i="49"/>
  <c r="K260" i="49"/>
  <c r="I260" i="49"/>
  <c r="H260" i="49"/>
  <c r="K259" i="49"/>
  <c r="I259" i="49"/>
  <c r="H259" i="49"/>
  <c r="K258" i="49"/>
  <c r="I258" i="49"/>
  <c r="H258" i="49"/>
  <c r="K257" i="49"/>
  <c r="I257" i="49"/>
  <c r="H257" i="49"/>
  <c r="K256" i="49"/>
  <c r="I256" i="49"/>
  <c r="H256" i="49"/>
  <c r="K255" i="49"/>
  <c r="I255" i="49"/>
  <c r="H255" i="49"/>
  <c r="K254" i="49"/>
  <c r="I254" i="49"/>
  <c r="H254" i="49"/>
  <c r="K253" i="49"/>
  <c r="I253" i="49"/>
  <c r="H253" i="49"/>
  <c r="K252" i="49"/>
  <c r="I252" i="49"/>
  <c r="H252" i="49"/>
  <c r="K251" i="49"/>
  <c r="I251" i="49"/>
  <c r="H251" i="49"/>
  <c r="K250" i="49"/>
  <c r="I250" i="49"/>
  <c r="H250" i="49"/>
  <c r="K249" i="49"/>
  <c r="I249" i="49"/>
  <c r="H249" i="49"/>
  <c r="K248" i="49"/>
  <c r="I248" i="49"/>
  <c r="H248" i="49"/>
  <c r="K247" i="49"/>
  <c r="I247" i="49"/>
  <c r="H247" i="49"/>
  <c r="K246" i="49"/>
  <c r="I246" i="49"/>
  <c r="H246" i="49"/>
  <c r="K245" i="49"/>
  <c r="I245" i="49"/>
  <c r="H245" i="49"/>
  <c r="K244" i="49"/>
  <c r="I244" i="49"/>
  <c r="H244" i="49"/>
  <c r="K243" i="49"/>
  <c r="I243" i="49"/>
  <c r="H243" i="49"/>
  <c r="K242" i="49"/>
  <c r="I242" i="49"/>
  <c r="H242" i="49"/>
  <c r="K241" i="49"/>
  <c r="I241" i="49"/>
  <c r="H241" i="49"/>
  <c r="K240" i="49"/>
  <c r="I240" i="49"/>
  <c r="H240" i="49"/>
  <c r="K239" i="49"/>
  <c r="I239" i="49"/>
  <c r="H239" i="49"/>
  <c r="K238" i="49"/>
  <c r="I238" i="49"/>
  <c r="H238" i="49"/>
  <c r="K237" i="49"/>
  <c r="I237" i="49"/>
  <c r="H237" i="49"/>
  <c r="K236" i="49"/>
  <c r="I236" i="49"/>
  <c r="H236" i="49"/>
  <c r="K235" i="49"/>
  <c r="I235" i="49"/>
  <c r="H235" i="49"/>
  <c r="K234" i="49"/>
  <c r="I234" i="49"/>
  <c r="H234" i="49"/>
  <c r="K233" i="49"/>
  <c r="I233" i="49"/>
  <c r="H233" i="49"/>
  <c r="K232" i="49"/>
  <c r="I232" i="49"/>
  <c r="H232" i="49"/>
  <c r="K231" i="49"/>
  <c r="I231" i="49"/>
  <c r="H231" i="49"/>
  <c r="K230" i="49"/>
  <c r="I230" i="49"/>
  <c r="H230" i="49"/>
  <c r="K229" i="49"/>
  <c r="I229" i="49"/>
  <c r="H229" i="49"/>
  <c r="K228" i="49"/>
  <c r="I228" i="49"/>
  <c r="H228" i="49"/>
  <c r="K227" i="49"/>
  <c r="I227" i="49"/>
  <c r="H227" i="49"/>
  <c r="K226" i="49"/>
  <c r="I226" i="49"/>
  <c r="H226" i="49"/>
  <c r="K225" i="49"/>
  <c r="I225" i="49"/>
  <c r="H225" i="49"/>
  <c r="K224" i="49"/>
  <c r="I224" i="49"/>
  <c r="H224" i="49"/>
  <c r="K223" i="49"/>
  <c r="I223" i="49"/>
  <c r="H223" i="49"/>
  <c r="K222" i="49"/>
  <c r="I222" i="49"/>
  <c r="H222" i="49"/>
  <c r="K221" i="49"/>
  <c r="I221" i="49"/>
  <c r="H221" i="49"/>
  <c r="K220" i="49"/>
  <c r="I220" i="49"/>
  <c r="H220" i="49"/>
  <c r="K219" i="49"/>
  <c r="I219" i="49"/>
  <c r="H219" i="49"/>
  <c r="K218" i="49"/>
  <c r="I218" i="49"/>
  <c r="H218" i="49"/>
  <c r="K217" i="49"/>
  <c r="I217" i="49"/>
  <c r="H217" i="49"/>
  <c r="K216" i="49"/>
  <c r="I216" i="49"/>
  <c r="H216" i="49"/>
  <c r="K215" i="49"/>
  <c r="I215" i="49"/>
  <c r="H215" i="49"/>
  <c r="K214" i="49"/>
  <c r="I214" i="49"/>
  <c r="H214" i="49"/>
  <c r="K213" i="49"/>
  <c r="I213" i="49"/>
  <c r="H213" i="49"/>
  <c r="K212" i="49"/>
  <c r="I212" i="49"/>
  <c r="H212" i="49"/>
  <c r="K211" i="49"/>
  <c r="I211" i="49"/>
  <c r="H211" i="49"/>
  <c r="K210" i="49"/>
  <c r="I210" i="49"/>
  <c r="H210" i="49"/>
  <c r="K209" i="49"/>
  <c r="I209" i="49"/>
  <c r="H209" i="49"/>
  <c r="K208" i="49"/>
  <c r="I208" i="49"/>
  <c r="H208" i="49"/>
  <c r="K207" i="49"/>
  <c r="I207" i="49"/>
  <c r="H207" i="49"/>
  <c r="K206" i="49"/>
  <c r="I206" i="49"/>
  <c r="H206" i="49"/>
  <c r="K205" i="49"/>
  <c r="I205" i="49"/>
  <c r="H205" i="49"/>
  <c r="K204" i="49"/>
  <c r="I204" i="49"/>
  <c r="H204" i="49"/>
  <c r="K203" i="49"/>
  <c r="I203" i="49"/>
  <c r="H203" i="49"/>
  <c r="K202" i="49"/>
  <c r="I202" i="49"/>
  <c r="H202" i="49"/>
  <c r="K201" i="49"/>
  <c r="I201" i="49"/>
  <c r="H201" i="49"/>
  <c r="K200" i="49"/>
  <c r="I200" i="49"/>
  <c r="H200" i="49"/>
  <c r="K199" i="49"/>
  <c r="I199" i="49"/>
  <c r="H199" i="49"/>
  <c r="K198" i="49"/>
  <c r="I198" i="49"/>
  <c r="H198" i="49"/>
  <c r="K197" i="49"/>
  <c r="I197" i="49"/>
  <c r="H197" i="49"/>
  <c r="K196" i="49"/>
  <c r="I196" i="49"/>
  <c r="H196" i="49"/>
  <c r="K195" i="49"/>
  <c r="I195" i="49"/>
  <c r="H195" i="49"/>
  <c r="K194" i="49"/>
  <c r="I194" i="49"/>
  <c r="H194" i="49"/>
  <c r="K193" i="49"/>
  <c r="I193" i="49"/>
  <c r="H193" i="49"/>
  <c r="K192" i="49"/>
  <c r="I192" i="49"/>
  <c r="H192" i="49"/>
  <c r="K191" i="49"/>
  <c r="I191" i="49"/>
  <c r="H191" i="49"/>
  <c r="K190" i="49"/>
  <c r="I190" i="49"/>
  <c r="H190" i="49"/>
  <c r="K189" i="49"/>
  <c r="I189" i="49"/>
  <c r="H189" i="49"/>
  <c r="K188" i="49"/>
  <c r="I188" i="49"/>
  <c r="H188" i="49"/>
  <c r="K187" i="49"/>
  <c r="I187" i="49"/>
  <c r="H187" i="49"/>
  <c r="K186" i="49"/>
  <c r="I186" i="49"/>
  <c r="H186" i="49"/>
  <c r="K185" i="49"/>
  <c r="I185" i="49"/>
  <c r="H185" i="49"/>
  <c r="K184" i="49"/>
  <c r="I184" i="49"/>
  <c r="H184" i="49"/>
  <c r="K183" i="49"/>
  <c r="I183" i="49"/>
  <c r="H183" i="49"/>
  <c r="K182" i="49"/>
  <c r="I182" i="49"/>
  <c r="H182" i="49"/>
  <c r="K181" i="49"/>
  <c r="I181" i="49"/>
  <c r="H181" i="49"/>
  <c r="K180" i="49"/>
  <c r="I180" i="49"/>
  <c r="H180" i="49"/>
  <c r="K179" i="49"/>
  <c r="I179" i="49"/>
  <c r="H179" i="49"/>
  <c r="K178" i="49"/>
  <c r="I178" i="49"/>
  <c r="H178" i="49"/>
  <c r="K177" i="49"/>
  <c r="I177" i="49"/>
  <c r="H177" i="49"/>
  <c r="K176" i="49"/>
  <c r="I176" i="49"/>
  <c r="H176" i="49"/>
  <c r="K175" i="49"/>
  <c r="I175" i="49"/>
  <c r="H175" i="49"/>
  <c r="K174" i="49"/>
  <c r="I174" i="49"/>
  <c r="H174" i="49"/>
  <c r="K173" i="49"/>
  <c r="I173" i="49"/>
  <c r="H173" i="49"/>
  <c r="K172" i="49"/>
  <c r="I172" i="49"/>
  <c r="H172" i="49"/>
  <c r="K171" i="49"/>
  <c r="I171" i="49"/>
  <c r="H171" i="49"/>
  <c r="K170" i="49"/>
  <c r="I170" i="49"/>
  <c r="H170" i="49"/>
  <c r="K169" i="49"/>
  <c r="I169" i="49"/>
  <c r="H169" i="49"/>
  <c r="K168" i="49"/>
  <c r="I168" i="49"/>
  <c r="H168" i="49"/>
  <c r="K167" i="49"/>
  <c r="I167" i="49"/>
  <c r="H167" i="49"/>
  <c r="K166" i="49"/>
  <c r="I166" i="49"/>
  <c r="H166" i="49"/>
  <c r="K165" i="49"/>
  <c r="I165" i="49"/>
  <c r="H165" i="49"/>
  <c r="K164" i="49"/>
  <c r="I164" i="49"/>
  <c r="H164" i="49"/>
  <c r="K163" i="49"/>
  <c r="I163" i="49"/>
  <c r="H163" i="49"/>
  <c r="K162" i="49"/>
  <c r="I162" i="49"/>
  <c r="H162" i="49"/>
  <c r="K161" i="49"/>
  <c r="I161" i="49"/>
  <c r="H161" i="49"/>
  <c r="K160" i="49"/>
  <c r="I160" i="49"/>
  <c r="H160" i="49"/>
  <c r="K159" i="49"/>
  <c r="I159" i="49"/>
  <c r="H159" i="49"/>
  <c r="K158" i="49"/>
  <c r="I158" i="49"/>
  <c r="H158" i="49"/>
  <c r="K157" i="49"/>
  <c r="I157" i="49"/>
  <c r="H157" i="49"/>
  <c r="K156" i="49"/>
  <c r="I156" i="49"/>
  <c r="H156" i="49"/>
  <c r="K155" i="49"/>
  <c r="I155" i="49"/>
  <c r="H155" i="49"/>
  <c r="K154" i="49"/>
  <c r="I154" i="49"/>
  <c r="H154" i="49"/>
  <c r="K153" i="49"/>
  <c r="I153" i="49"/>
  <c r="H153" i="49"/>
  <c r="K152" i="49"/>
  <c r="I152" i="49"/>
  <c r="H152" i="49"/>
  <c r="K151" i="49"/>
  <c r="I151" i="49"/>
  <c r="H151" i="49"/>
  <c r="K150" i="49"/>
  <c r="I150" i="49"/>
  <c r="H150" i="49"/>
  <c r="K149" i="49"/>
  <c r="I149" i="49"/>
  <c r="H149" i="49"/>
  <c r="K148" i="49"/>
  <c r="I148" i="49"/>
  <c r="H148" i="49"/>
  <c r="K147" i="49"/>
  <c r="I147" i="49"/>
  <c r="H147" i="49"/>
  <c r="K146" i="49"/>
  <c r="I146" i="49"/>
  <c r="H146" i="49"/>
  <c r="K145" i="49"/>
  <c r="I145" i="49"/>
  <c r="H145" i="49"/>
  <c r="K144" i="49"/>
  <c r="I144" i="49"/>
  <c r="H144" i="49"/>
  <c r="K143" i="49"/>
  <c r="I143" i="49"/>
  <c r="H143" i="49"/>
  <c r="K142" i="49"/>
  <c r="I142" i="49"/>
  <c r="H142" i="49"/>
  <c r="K141" i="49"/>
  <c r="I141" i="49"/>
  <c r="H141" i="49"/>
  <c r="K140" i="49"/>
  <c r="I140" i="49"/>
  <c r="H140" i="49"/>
  <c r="K139" i="49"/>
  <c r="I139" i="49"/>
  <c r="H139" i="49"/>
  <c r="K138" i="49"/>
  <c r="I138" i="49"/>
  <c r="H138" i="49"/>
  <c r="K137" i="49"/>
  <c r="I137" i="49"/>
  <c r="H137" i="49"/>
  <c r="K136" i="49"/>
  <c r="I136" i="49"/>
  <c r="H136" i="49"/>
  <c r="K135" i="49"/>
  <c r="I135" i="49"/>
  <c r="H135" i="49"/>
  <c r="K134" i="49"/>
  <c r="I134" i="49"/>
  <c r="H134" i="49"/>
  <c r="K133" i="49"/>
  <c r="I133" i="49"/>
  <c r="H133" i="49"/>
  <c r="K132" i="49"/>
  <c r="I132" i="49"/>
  <c r="H132" i="49"/>
  <c r="K131" i="49"/>
  <c r="I131" i="49"/>
  <c r="H131" i="49"/>
  <c r="K130" i="49"/>
  <c r="I130" i="49"/>
  <c r="H130" i="49"/>
  <c r="K129" i="49"/>
  <c r="I129" i="49"/>
  <c r="H129" i="49"/>
  <c r="K128" i="49"/>
  <c r="I128" i="49"/>
  <c r="H128" i="49"/>
  <c r="K127" i="49"/>
  <c r="I127" i="49"/>
  <c r="H127" i="49"/>
  <c r="K126" i="49"/>
  <c r="I126" i="49"/>
  <c r="H126" i="49"/>
  <c r="K125" i="49"/>
  <c r="I125" i="49"/>
  <c r="H125" i="49"/>
  <c r="K124" i="49"/>
  <c r="I124" i="49"/>
  <c r="H124" i="49"/>
  <c r="K123" i="49"/>
  <c r="I123" i="49"/>
  <c r="H123" i="49"/>
  <c r="K122" i="49"/>
  <c r="I122" i="49"/>
  <c r="H122" i="49"/>
  <c r="K121" i="49"/>
  <c r="I121" i="49"/>
  <c r="H121" i="49"/>
  <c r="K120" i="49"/>
  <c r="I120" i="49"/>
  <c r="H120" i="49"/>
  <c r="K119" i="49"/>
  <c r="I119" i="49"/>
  <c r="H119" i="49"/>
  <c r="K118" i="49"/>
  <c r="I118" i="49"/>
  <c r="H118" i="49"/>
  <c r="K117" i="49"/>
  <c r="I117" i="49"/>
  <c r="H117" i="49"/>
  <c r="K116" i="49"/>
  <c r="I116" i="49"/>
  <c r="H116" i="49"/>
  <c r="K115" i="49"/>
  <c r="I115" i="49"/>
  <c r="H115" i="49"/>
  <c r="K114" i="49"/>
  <c r="I114" i="49"/>
  <c r="H114" i="49"/>
  <c r="K113" i="49"/>
  <c r="I113" i="49"/>
  <c r="H113" i="49"/>
  <c r="K112" i="49"/>
  <c r="I112" i="49"/>
  <c r="H112" i="49"/>
  <c r="K111" i="49"/>
  <c r="I111" i="49"/>
  <c r="H111" i="49"/>
  <c r="K110" i="49"/>
  <c r="I110" i="49"/>
  <c r="H110" i="49"/>
  <c r="K109" i="49"/>
  <c r="I109" i="49"/>
  <c r="H109" i="49"/>
  <c r="K108" i="49"/>
  <c r="I108" i="49"/>
  <c r="H108" i="49"/>
  <c r="K107" i="49"/>
  <c r="I107" i="49"/>
  <c r="H107" i="49"/>
  <c r="K106" i="49"/>
  <c r="I106" i="49"/>
  <c r="H106" i="49"/>
  <c r="K105" i="49"/>
  <c r="I105" i="49"/>
  <c r="H105" i="49"/>
  <c r="K104" i="49"/>
  <c r="I104" i="49"/>
  <c r="H104" i="49"/>
  <c r="K103" i="49"/>
  <c r="I103" i="49"/>
  <c r="H103" i="49"/>
  <c r="K102" i="49"/>
  <c r="I102" i="49"/>
  <c r="H102" i="49"/>
  <c r="K101" i="49"/>
  <c r="I101" i="49"/>
  <c r="H101" i="49"/>
  <c r="K100" i="49"/>
  <c r="I100" i="49"/>
  <c r="H100" i="49"/>
  <c r="K99" i="49"/>
  <c r="I99" i="49"/>
  <c r="H99" i="49"/>
  <c r="K98" i="49"/>
  <c r="I98" i="49"/>
  <c r="H98" i="49"/>
  <c r="K97" i="49"/>
  <c r="I97" i="49"/>
  <c r="H97" i="49"/>
  <c r="K96" i="49"/>
  <c r="I96" i="49"/>
  <c r="H96" i="49"/>
  <c r="K95" i="49"/>
  <c r="I95" i="49"/>
  <c r="H95" i="49"/>
  <c r="K94" i="49"/>
  <c r="I94" i="49"/>
  <c r="H94" i="49"/>
  <c r="K93" i="49"/>
  <c r="I93" i="49"/>
  <c r="H93" i="49"/>
  <c r="K92" i="49"/>
  <c r="I92" i="49"/>
  <c r="H92" i="49"/>
  <c r="K91" i="49"/>
  <c r="I91" i="49"/>
  <c r="H91" i="49"/>
  <c r="K90" i="49"/>
  <c r="I90" i="49"/>
  <c r="H90" i="49"/>
  <c r="K89" i="49"/>
  <c r="I89" i="49"/>
  <c r="H89" i="49"/>
  <c r="K88" i="49"/>
  <c r="I88" i="49"/>
  <c r="H88" i="49"/>
  <c r="K87" i="49"/>
  <c r="I87" i="49"/>
  <c r="H87" i="49"/>
  <c r="K86" i="49"/>
  <c r="I86" i="49"/>
  <c r="H86" i="49"/>
  <c r="K85" i="49"/>
  <c r="I85" i="49"/>
  <c r="H85" i="49"/>
  <c r="K84" i="49"/>
  <c r="I84" i="49"/>
  <c r="H84" i="49"/>
  <c r="K83" i="49"/>
  <c r="I83" i="49"/>
  <c r="H83" i="49"/>
  <c r="K82" i="49"/>
  <c r="I82" i="49"/>
  <c r="H82" i="49"/>
  <c r="K81" i="49"/>
  <c r="I81" i="49"/>
  <c r="H81" i="49"/>
  <c r="K80" i="49"/>
  <c r="I80" i="49"/>
  <c r="H80" i="49"/>
  <c r="K79" i="49"/>
  <c r="I79" i="49"/>
  <c r="H79" i="49"/>
  <c r="K78" i="49"/>
  <c r="I78" i="49"/>
  <c r="H78" i="49"/>
  <c r="K77" i="49"/>
  <c r="I77" i="49"/>
  <c r="H77" i="49"/>
  <c r="K76" i="49"/>
  <c r="I76" i="49"/>
  <c r="H76" i="49"/>
  <c r="K75" i="49"/>
  <c r="I75" i="49"/>
  <c r="H75" i="49"/>
  <c r="K74" i="49"/>
  <c r="I74" i="49"/>
  <c r="H74" i="49"/>
  <c r="K73" i="49"/>
  <c r="I73" i="49"/>
  <c r="H73" i="49"/>
  <c r="K72" i="49"/>
  <c r="I72" i="49"/>
  <c r="H72" i="49"/>
  <c r="K71" i="49"/>
  <c r="I71" i="49"/>
  <c r="H71" i="49"/>
  <c r="K70" i="49"/>
  <c r="I70" i="49"/>
  <c r="H70" i="49"/>
  <c r="K69" i="49"/>
  <c r="I69" i="49"/>
  <c r="H69" i="49"/>
  <c r="K68" i="49"/>
  <c r="I68" i="49"/>
  <c r="H68" i="49"/>
  <c r="K67" i="49"/>
  <c r="I67" i="49"/>
  <c r="H67" i="49"/>
  <c r="K66" i="49"/>
  <c r="I66" i="49"/>
  <c r="H66" i="49"/>
  <c r="K65" i="49"/>
  <c r="I65" i="49"/>
  <c r="H65" i="49"/>
  <c r="K64" i="49"/>
  <c r="I64" i="49"/>
  <c r="H64" i="49"/>
  <c r="K63" i="49"/>
  <c r="I63" i="49"/>
  <c r="H63" i="49"/>
  <c r="K62" i="49"/>
  <c r="I62" i="49"/>
  <c r="H62" i="49"/>
  <c r="K61" i="49"/>
  <c r="I61" i="49"/>
  <c r="H61" i="49"/>
  <c r="K60" i="49"/>
  <c r="I60" i="49"/>
  <c r="H60" i="49"/>
  <c r="K59" i="49"/>
  <c r="I59" i="49"/>
  <c r="H59" i="49"/>
  <c r="K58" i="49"/>
  <c r="I58" i="49"/>
  <c r="H58" i="49"/>
  <c r="K57" i="49"/>
  <c r="I57" i="49"/>
  <c r="H57" i="49"/>
  <c r="K56" i="49"/>
  <c r="I56" i="49"/>
  <c r="H56" i="49"/>
  <c r="K55" i="49"/>
  <c r="I55" i="49"/>
  <c r="H55" i="49"/>
  <c r="K54" i="49"/>
  <c r="I54" i="49"/>
  <c r="H54" i="49"/>
  <c r="K53" i="49"/>
  <c r="I53" i="49"/>
  <c r="H53" i="49"/>
  <c r="K52" i="49"/>
  <c r="I52" i="49"/>
  <c r="H52" i="49"/>
  <c r="K51" i="49"/>
  <c r="I51" i="49"/>
  <c r="H51" i="49"/>
  <c r="K50" i="49"/>
  <c r="I50" i="49"/>
  <c r="H50" i="49"/>
  <c r="K49" i="49"/>
  <c r="I49" i="49"/>
  <c r="H49" i="49"/>
  <c r="K48" i="49"/>
  <c r="I48" i="49"/>
  <c r="H48" i="49"/>
  <c r="K47" i="49"/>
  <c r="I47" i="49"/>
  <c r="H47" i="49"/>
  <c r="K46" i="49"/>
  <c r="I46" i="49"/>
  <c r="H46" i="49"/>
  <c r="K45" i="49"/>
  <c r="I45" i="49"/>
  <c r="H45" i="49"/>
  <c r="K44" i="49"/>
  <c r="I44" i="49"/>
  <c r="H44" i="49"/>
  <c r="K43" i="49"/>
  <c r="I43" i="49"/>
  <c r="H43" i="49"/>
  <c r="K42" i="49"/>
  <c r="I42" i="49"/>
  <c r="H42" i="49"/>
  <c r="K41" i="49"/>
  <c r="I41" i="49"/>
  <c r="H41" i="49"/>
  <c r="K40" i="49"/>
  <c r="I40" i="49"/>
  <c r="H40" i="49"/>
  <c r="K39" i="49"/>
  <c r="I39" i="49"/>
  <c r="H39" i="49"/>
  <c r="K38" i="49"/>
  <c r="I38" i="49"/>
  <c r="H38" i="49"/>
  <c r="K37" i="49"/>
  <c r="I37" i="49"/>
  <c r="H37" i="49"/>
  <c r="K36" i="49"/>
  <c r="I36" i="49"/>
  <c r="H36" i="49"/>
  <c r="K35" i="49"/>
  <c r="I35" i="49"/>
  <c r="H35" i="49"/>
  <c r="K34" i="49"/>
  <c r="I34" i="49"/>
  <c r="H34" i="49"/>
  <c r="K33" i="49"/>
  <c r="I33" i="49"/>
  <c r="H33" i="49"/>
  <c r="K32" i="49"/>
  <c r="I32" i="49"/>
  <c r="H32" i="49"/>
  <c r="K31" i="49"/>
  <c r="I31" i="49"/>
  <c r="H31" i="49"/>
  <c r="K30" i="49"/>
  <c r="I30" i="49"/>
  <c r="H30" i="49"/>
  <c r="K29" i="49"/>
  <c r="I29" i="49"/>
  <c r="H29" i="49"/>
  <c r="K28" i="49"/>
  <c r="I28" i="49"/>
  <c r="H28" i="49"/>
  <c r="K27" i="49"/>
  <c r="I27" i="49"/>
  <c r="H27" i="49"/>
  <c r="K26" i="49"/>
  <c r="I26" i="49"/>
  <c r="H26" i="49"/>
  <c r="K25" i="49"/>
  <c r="I25" i="49"/>
  <c r="H25" i="49"/>
  <c r="K24" i="49"/>
  <c r="I24" i="49"/>
  <c r="H24" i="49"/>
  <c r="K23" i="49"/>
  <c r="I23" i="49"/>
  <c r="H23" i="49"/>
  <c r="K22" i="49"/>
  <c r="I22" i="49"/>
  <c r="H22" i="49"/>
  <c r="K21" i="49"/>
  <c r="I21" i="49"/>
  <c r="H21" i="49"/>
  <c r="K20" i="49"/>
  <c r="I20" i="49"/>
  <c r="H20" i="49"/>
  <c r="K19" i="49"/>
  <c r="I19" i="49"/>
  <c r="H19" i="49"/>
  <c r="K18" i="49"/>
  <c r="I18" i="49"/>
  <c r="H18" i="49"/>
  <c r="K17" i="49"/>
  <c r="I17" i="49"/>
  <c r="H17" i="49"/>
  <c r="K16" i="49"/>
  <c r="I16" i="49"/>
  <c r="H16" i="49"/>
  <c r="K15" i="49"/>
  <c r="I15" i="49"/>
  <c r="H15" i="49"/>
  <c r="K14" i="49"/>
  <c r="I14" i="49"/>
  <c r="H14" i="49"/>
  <c r="K13" i="49"/>
  <c r="I13" i="49"/>
  <c r="H13" i="49"/>
  <c r="K12" i="49"/>
  <c r="I12" i="49"/>
  <c r="H12" i="49"/>
  <c r="K11" i="49"/>
  <c r="I11" i="49"/>
  <c r="H11" i="49"/>
  <c r="K10" i="49"/>
  <c r="I10" i="49"/>
  <c r="H10" i="49"/>
  <c r="K9" i="49"/>
  <c r="I9" i="49"/>
  <c r="H9" i="49"/>
  <c r="K8" i="49"/>
  <c r="I8" i="49"/>
  <c r="H8" i="49"/>
  <c r="K7" i="49"/>
  <c r="I7" i="49"/>
  <c r="H7" i="49"/>
  <c r="K6" i="49"/>
  <c r="I6" i="49"/>
  <c r="H6" i="49"/>
  <c r="K5" i="49"/>
  <c r="I5" i="49"/>
  <c r="H5" i="49"/>
  <c r="K4" i="49"/>
  <c r="I4" i="49"/>
  <c r="H4" i="49"/>
  <c r="K3" i="49"/>
  <c r="I3" i="49"/>
  <c r="H3" i="49"/>
  <c r="J1" i="49"/>
  <c r="C73" i="1" s="1"/>
  <c r="M728" i="49" l="1"/>
  <c r="M696" i="49"/>
  <c r="M508" i="49"/>
  <c r="M572" i="49"/>
  <c r="M636" i="49"/>
  <c r="L354" i="49"/>
  <c r="L18" i="49"/>
  <c r="M1065" i="49"/>
  <c r="M578" i="49"/>
  <c r="M706" i="49"/>
  <c r="L658" i="49"/>
  <c r="L690" i="49"/>
  <c r="M246" i="49"/>
  <c r="L487" i="49"/>
  <c r="M482" i="49"/>
  <c r="L131" i="49"/>
  <c r="L195" i="49"/>
  <c r="M120" i="49"/>
  <c r="L561" i="49"/>
  <c r="M18" i="49"/>
  <c r="M1032" i="49"/>
  <c r="L639" i="49"/>
  <c r="L903" i="49"/>
  <c r="M1003" i="49"/>
  <c r="L609" i="49"/>
  <c r="M964" i="49"/>
  <c r="L1071" i="49"/>
  <c r="M1092" i="49"/>
  <c r="M865" i="49"/>
  <c r="L1067" i="49"/>
  <c r="L560" i="49"/>
  <c r="L656" i="49"/>
  <c r="L720" i="49"/>
  <c r="L465" i="49"/>
  <c r="L295" i="49"/>
  <c r="M509" i="49"/>
  <c r="L393" i="49"/>
  <c r="M393" i="49"/>
  <c r="M492" i="49"/>
  <c r="M652" i="49"/>
  <c r="M605" i="49"/>
  <c r="L543" i="49"/>
  <c r="L268" i="49"/>
  <c r="L239" i="49"/>
  <c r="L399" i="49"/>
  <c r="L559" i="49"/>
  <c r="M655" i="49"/>
  <c r="L935" i="49"/>
  <c r="L967" i="49"/>
  <c r="M614" i="49"/>
  <c r="M829" i="49"/>
  <c r="L861" i="49"/>
  <c r="L873" i="49"/>
  <c r="M1035" i="49"/>
  <c r="M1067" i="49"/>
  <c r="M1099" i="49"/>
  <c r="M834" i="49"/>
  <c r="M965" i="49"/>
  <c r="M96" i="49"/>
  <c r="L80" i="49"/>
  <c r="L112" i="49"/>
  <c r="L144" i="49"/>
  <c r="L208" i="49"/>
  <c r="L146" i="49"/>
  <c r="L330" i="49"/>
  <c r="L394" i="49"/>
  <c r="M203" i="49"/>
  <c r="L993" i="49"/>
  <c r="L588" i="49"/>
  <c r="L620" i="49"/>
  <c r="M98" i="49"/>
  <c r="M130" i="49"/>
  <c r="M162" i="49"/>
  <c r="M194" i="49"/>
  <c r="M311" i="49"/>
  <c r="M1015" i="49"/>
  <c r="M77" i="49"/>
  <c r="M686" i="49"/>
  <c r="M580" i="49"/>
  <c r="M79" i="49"/>
  <c r="M783" i="49"/>
  <c r="L443" i="49"/>
  <c r="M230" i="49"/>
  <c r="L786" i="49"/>
  <c r="L71" i="49"/>
  <c r="M382" i="49"/>
  <c r="M510" i="49"/>
  <c r="M542" i="49"/>
  <c r="M958" i="49"/>
  <c r="L297" i="49"/>
  <c r="L489" i="49"/>
  <c r="L298" i="49"/>
  <c r="M235" i="49"/>
  <c r="M363" i="49"/>
  <c r="M101" i="49"/>
  <c r="M677" i="49"/>
  <c r="L475" i="49"/>
  <c r="M443" i="49"/>
  <c r="M742" i="49"/>
  <c r="L167" i="49"/>
  <c r="L423" i="49"/>
  <c r="L551" i="49"/>
  <c r="L753" i="49"/>
  <c r="L881" i="49"/>
  <c r="L540" i="49"/>
  <c r="L668" i="49"/>
  <c r="L924" i="49"/>
  <c r="L509" i="49"/>
  <c r="L713" i="49"/>
  <c r="L929" i="49"/>
  <c r="L201" i="49"/>
  <c r="M579" i="49"/>
  <c r="L228" i="49"/>
  <c r="M291" i="49"/>
  <c r="L122" i="49"/>
  <c r="L292" i="49"/>
  <c r="M26" i="49"/>
  <c r="M346" i="49"/>
  <c r="M826" i="49"/>
  <c r="M731" i="49"/>
  <c r="M1041" i="49"/>
  <c r="M249" i="49"/>
  <c r="M658" i="49"/>
  <c r="M381" i="49"/>
  <c r="L626" i="49"/>
  <c r="L1010" i="49"/>
  <c r="M296" i="49"/>
  <c r="M302" i="49"/>
  <c r="M873" i="49"/>
  <c r="L526" i="49"/>
  <c r="M553" i="49"/>
  <c r="L383" i="49"/>
  <c r="L447" i="49"/>
  <c r="M671" i="49"/>
  <c r="M799" i="49"/>
  <c r="M661" i="49"/>
  <c r="M1013" i="49"/>
  <c r="L685" i="49"/>
  <c r="M13" i="49"/>
  <c r="M1090" i="49"/>
  <c r="L474" i="49"/>
  <c r="L155" i="49"/>
  <c r="M156" i="49"/>
  <c r="L199" i="49"/>
  <c r="M380" i="49"/>
  <c r="M987" i="49"/>
  <c r="L28" i="49"/>
  <c r="L338" i="49"/>
  <c r="M338" i="49"/>
  <c r="M625" i="49"/>
  <c r="M817" i="49"/>
  <c r="L186" i="49"/>
  <c r="M860" i="49"/>
  <c r="L562" i="49"/>
  <c r="M851" i="49"/>
  <c r="M1043" i="49"/>
  <c r="M159" i="49"/>
  <c r="M319" i="49"/>
  <c r="L974" i="49"/>
  <c r="M293" i="49"/>
  <c r="M138" i="49"/>
  <c r="L170" i="49"/>
  <c r="M1001" i="49"/>
  <c r="L484" i="49"/>
  <c r="M213" i="49"/>
  <c r="M277" i="49"/>
  <c r="M341" i="49"/>
  <c r="L511" i="49"/>
  <c r="M522" i="49"/>
  <c r="M95" i="49"/>
  <c r="M303" i="49"/>
  <c r="L846" i="49"/>
  <c r="L801" i="49"/>
  <c r="L907" i="49"/>
  <c r="M175" i="49"/>
  <c r="M386" i="49"/>
  <c r="M420" i="49"/>
  <c r="M505" i="49"/>
  <c r="M558" i="49"/>
  <c r="M376" i="49"/>
  <c r="M163" i="49"/>
  <c r="M642" i="49"/>
  <c r="M493" i="49"/>
  <c r="M174" i="49"/>
  <c r="L388" i="49"/>
  <c r="M104" i="49"/>
  <c r="M730" i="49"/>
  <c r="L858" i="49"/>
  <c r="L922" i="49"/>
  <c r="M62" i="49"/>
  <c r="M179" i="49"/>
  <c r="M370" i="49"/>
  <c r="L476" i="49"/>
  <c r="L709" i="49"/>
  <c r="M284" i="49"/>
  <c r="M158" i="49"/>
  <c r="M349" i="49"/>
  <c r="L455" i="49"/>
  <c r="L603" i="49"/>
  <c r="M688" i="49"/>
  <c r="M720" i="49"/>
  <c r="L105" i="49"/>
  <c r="L137" i="49"/>
  <c r="L169" i="49"/>
  <c r="L699" i="49"/>
  <c r="M31" i="49"/>
  <c r="L106" i="49"/>
  <c r="M116" i="49"/>
  <c r="L329" i="49"/>
  <c r="L530" i="49"/>
  <c r="L1041" i="49"/>
  <c r="M106" i="49"/>
  <c r="M361" i="49"/>
  <c r="M519" i="49"/>
  <c r="M689" i="49"/>
  <c r="M220" i="49"/>
  <c r="M351" i="49"/>
  <c r="M594" i="49"/>
  <c r="M690" i="49"/>
  <c r="L479" i="49"/>
  <c r="M139" i="49"/>
  <c r="M224" i="49"/>
  <c r="M362" i="49"/>
  <c r="M394" i="49"/>
  <c r="M776" i="49"/>
  <c r="M405" i="49"/>
  <c r="L252" i="49"/>
  <c r="M570" i="49"/>
  <c r="M1060" i="49"/>
  <c r="M384" i="49"/>
  <c r="M437" i="49"/>
  <c r="M310" i="49"/>
  <c r="L969" i="49"/>
  <c r="M857" i="49"/>
  <c r="M490" i="49"/>
  <c r="L522" i="49"/>
  <c r="L554" i="49"/>
  <c r="L810" i="49"/>
  <c r="L173" i="49"/>
  <c r="M810" i="49"/>
  <c r="M874" i="49"/>
  <c r="M895" i="49"/>
  <c r="L991" i="49"/>
  <c r="M629" i="49"/>
  <c r="L896" i="49"/>
  <c r="M248" i="49"/>
  <c r="L971" i="49"/>
  <c r="L868" i="49"/>
  <c r="L401" i="49"/>
  <c r="M549" i="49"/>
  <c r="L47" i="49"/>
  <c r="M78" i="49"/>
  <c r="M534" i="49"/>
  <c r="M665" i="49"/>
  <c r="M825" i="49"/>
  <c r="M804" i="49"/>
  <c r="M89" i="49"/>
  <c r="M715" i="49"/>
  <c r="L231" i="49"/>
  <c r="M538" i="49"/>
  <c r="L132" i="49"/>
  <c r="M260" i="49"/>
  <c r="L271" i="49"/>
  <c r="L1035" i="49"/>
  <c r="M751" i="49"/>
  <c r="L293" i="49"/>
  <c r="L591" i="49"/>
  <c r="L836" i="49"/>
  <c r="M634" i="49"/>
  <c r="M411" i="49"/>
  <c r="L1006" i="49"/>
  <c r="M475" i="49"/>
  <c r="L494" i="49"/>
  <c r="M589" i="49"/>
  <c r="M107" i="49"/>
  <c r="L145" i="49"/>
  <c r="M813" i="49"/>
  <c r="M390" i="49"/>
  <c r="M17" i="49"/>
  <c r="L187" i="49"/>
  <c r="L750" i="49"/>
  <c r="L439" i="49"/>
  <c r="M533" i="49"/>
  <c r="M859" i="49"/>
  <c r="L156" i="49"/>
  <c r="M177" i="49"/>
  <c r="L209" i="49"/>
  <c r="M261" i="49"/>
  <c r="M345" i="49"/>
  <c r="L356" i="49"/>
  <c r="M408" i="49"/>
  <c r="M502" i="49"/>
  <c r="M564" i="49"/>
  <c r="L585" i="49"/>
  <c r="M606" i="49"/>
  <c r="M754" i="49"/>
  <c r="L913" i="49"/>
  <c r="L923" i="49"/>
  <c r="L61" i="49"/>
  <c r="M669" i="49"/>
  <c r="M976" i="49"/>
  <c r="M1039" i="49"/>
  <c r="M114" i="49"/>
  <c r="M356" i="49"/>
  <c r="M461" i="49"/>
  <c r="L482" i="49"/>
  <c r="M523" i="49"/>
  <c r="M617" i="49"/>
  <c r="M638" i="49"/>
  <c r="M723" i="49"/>
  <c r="L839" i="49"/>
  <c r="M849" i="49"/>
  <c r="M7" i="49"/>
  <c r="M187" i="49"/>
  <c r="M94" i="49"/>
  <c r="M157" i="49"/>
  <c r="M178" i="49"/>
  <c r="M188" i="49"/>
  <c r="L314" i="49"/>
  <c r="M472" i="49"/>
  <c r="M503" i="49"/>
  <c r="M565" i="49"/>
  <c r="M713" i="49"/>
  <c r="M787" i="49"/>
  <c r="M956" i="49"/>
  <c r="M1093" i="49"/>
  <c r="M901" i="49"/>
  <c r="M63" i="49"/>
  <c r="M241" i="49"/>
  <c r="M618" i="49"/>
  <c r="M850" i="49"/>
  <c r="M903" i="49"/>
  <c r="M946" i="49"/>
  <c r="M74" i="49"/>
  <c r="L525" i="49"/>
  <c r="L735" i="49"/>
  <c r="L746" i="49"/>
  <c r="L914" i="49"/>
  <c r="M315" i="49"/>
  <c r="M368" i="49"/>
  <c r="M452" i="49"/>
  <c r="M546" i="49"/>
  <c r="M650" i="49"/>
  <c r="M735" i="49"/>
  <c r="M788" i="49"/>
  <c r="L957" i="49"/>
  <c r="L989" i="49"/>
  <c r="M1062" i="49"/>
  <c r="M869" i="49"/>
  <c r="M208" i="49"/>
  <c r="M148" i="49"/>
  <c r="M211" i="49"/>
  <c r="L327" i="49"/>
  <c r="M358" i="49"/>
  <c r="M778" i="49"/>
  <c r="L799" i="49"/>
  <c r="M809" i="49"/>
  <c r="M915" i="49"/>
  <c r="M134" i="49"/>
  <c r="L1102" i="49"/>
  <c r="M10" i="49"/>
  <c r="M92" i="49"/>
  <c r="M439" i="49"/>
  <c r="M694" i="49"/>
  <c r="M747" i="49"/>
  <c r="M768" i="49"/>
  <c r="M852" i="49"/>
  <c r="M905" i="49"/>
  <c r="M616" i="49"/>
  <c r="M412" i="49"/>
  <c r="M495" i="49"/>
  <c r="M537" i="49"/>
  <c r="L673" i="49"/>
  <c r="L1001" i="49"/>
  <c r="M1033" i="49"/>
  <c r="M1085" i="49"/>
  <c r="M470" i="49"/>
  <c r="M197" i="49"/>
  <c r="M595" i="49"/>
  <c r="M55" i="49"/>
  <c r="M171" i="49"/>
  <c r="M202" i="49"/>
  <c r="L381" i="49"/>
  <c r="M621" i="49"/>
  <c r="L642" i="49"/>
  <c r="L874" i="49"/>
  <c r="L906" i="49"/>
  <c r="L938" i="49"/>
  <c r="M970" i="49"/>
  <c r="M991" i="49"/>
  <c r="M103" i="49"/>
  <c r="L66" i="49"/>
  <c r="L674" i="49"/>
  <c r="M1086" i="49"/>
  <c r="M312" i="49"/>
  <c r="M45" i="49"/>
  <c r="M234" i="49"/>
  <c r="M329" i="49"/>
  <c r="M507" i="49"/>
  <c r="M559" i="49"/>
  <c r="M685" i="49"/>
  <c r="M875" i="49"/>
  <c r="L950" i="49"/>
  <c r="M960" i="49"/>
  <c r="M86" i="49"/>
  <c r="L622" i="49"/>
  <c r="L854" i="49"/>
  <c r="L875" i="49"/>
  <c r="M1055" i="49"/>
  <c r="L733" i="49"/>
  <c r="L78" i="49"/>
  <c r="M214" i="49"/>
  <c r="L225" i="49"/>
  <c r="M288" i="49"/>
  <c r="M466" i="49"/>
  <c r="M497" i="49"/>
  <c r="M1087" i="49"/>
  <c r="M117" i="49"/>
  <c r="M275" i="49"/>
  <c r="L36" i="49"/>
  <c r="M46" i="49"/>
  <c r="L68" i="49"/>
  <c r="L612" i="49"/>
  <c r="M718" i="49"/>
  <c r="M792" i="49"/>
  <c r="L1025" i="49"/>
  <c r="M1045" i="49"/>
  <c r="M647" i="49"/>
  <c r="M785" i="49"/>
  <c r="M82" i="49"/>
  <c r="M36" i="49"/>
  <c r="M383" i="49"/>
  <c r="M529" i="49"/>
  <c r="M676" i="49"/>
  <c r="M750" i="49"/>
  <c r="L282" i="49"/>
  <c r="L12" i="49"/>
  <c r="L69" i="49"/>
  <c r="L142" i="49"/>
  <c r="M320" i="49"/>
  <c r="M415" i="49"/>
  <c r="M436" i="49"/>
  <c r="M478" i="49"/>
  <c r="M540" i="49"/>
  <c r="M571" i="49"/>
  <c r="M613" i="49"/>
  <c r="M740" i="49"/>
  <c r="M803" i="49"/>
  <c r="M866" i="49"/>
  <c r="M930" i="49"/>
  <c r="M753" i="49"/>
  <c r="M775" i="49"/>
  <c r="L16" i="49"/>
  <c r="M58" i="49"/>
  <c r="M69" i="49"/>
  <c r="L164" i="49"/>
  <c r="M216" i="49"/>
  <c r="L772" i="49"/>
  <c r="L233" i="49"/>
  <c r="M479" i="49"/>
  <c r="L5" i="49"/>
  <c r="M48" i="49"/>
  <c r="M111" i="49"/>
  <c r="M122" i="49"/>
  <c r="M143" i="49"/>
  <c r="M185" i="49"/>
  <c r="M269" i="49"/>
  <c r="L572" i="49"/>
  <c r="L206" i="49"/>
  <c r="L227" i="49"/>
  <c r="M259" i="49"/>
  <c r="L332" i="49"/>
  <c r="M113" i="49"/>
  <c r="M229" i="49"/>
  <c r="M128" i="49"/>
  <c r="L97" i="49"/>
  <c r="L191" i="49"/>
  <c r="M91" i="49"/>
  <c r="L133" i="49"/>
  <c r="M154" i="49"/>
  <c r="M448" i="49"/>
  <c r="M500" i="49"/>
  <c r="M562" i="49"/>
  <c r="M837" i="49"/>
  <c r="M60" i="49"/>
  <c r="L165" i="49"/>
  <c r="L196" i="49"/>
  <c r="L218" i="49"/>
  <c r="M238" i="49"/>
  <c r="L260" i="49"/>
  <c r="L711" i="49"/>
  <c r="M763" i="49"/>
  <c r="M795" i="49"/>
  <c r="M1038" i="49"/>
  <c r="M407" i="49"/>
  <c r="M906" i="49"/>
  <c r="M927" i="49"/>
  <c r="M1031" i="49"/>
  <c r="L82" i="49"/>
  <c r="M222" i="49"/>
  <c r="M242" i="49"/>
  <c r="M263" i="49"/>
  <c r="M294" i="49"/>
  <c r="M325" i="49"/>
  <c r="L336" i="49"/>
  <c r="M498" i="49"/>
  <c r="L519" i="49"/>
  <c r="M539" i="49"/>
  <c r="M711" i="49"/>
  <c r="M721" i="49"/>
  <c r="M752" i="49"/>
  <c r="L783" i="49"/>
  <c r="L886" i="49"/>
  <c r="L928" i="49"/>
  <c r="M959" i="49"/>
  <c r="M990" i="49"/>
  <c r="M1051" i="49"/>
  <c r="M1102" i="49"/>
  <c r="M679" i="49"/>
  <c r="M948" i="49"/>
  <c r="M1081" i="49"/>
  <c r="M51" i="49"/>
  <c r="M182" i="49"/>
  <c r="M232" i="49"/>
  <c r="M274" i="49"/>
  <c r="M367" i="49"/>
  <c r="M388" i="49"/>
  <c r="M458" i="49"/>
  <c r="M609" i="49"/>
  <c r="M639" i="49"/>
  <c r="M649" i="49"/>
  <c r="L722" i="49"/>
  <c r="L773" i="49"/>
  <c r="M794" i="49"/>
  <c r="M907" i="49"/>
  <c r="M917" i="49"/>
  <c r="L959" i="49"/>
  <c r="M980" i="49"/>
  <c r="M1061" i="49"/>
  <c r="M1082" i="49"/>
  <c r="L154" i="49"/>
  <c r="L795" i="49"/>
  <c r="L939" i="49"/>
  <c r="L960" i="49"/>
  <c r="L10" i="49"/>
  <c r="M93" i="49"/>
  <c r="M123" i="49"/>
  <c r="M133" i="49"/>
  <c r="L202" i="49"/>
  <c r="M223" i="49"/>
  <c r="M233" i="49"/>
  <c r="M264" i="49"/>
  <c r="M305" i="49"/>
  <c r="M347" i="49"/>
  <c r="M600" i="49"/>
  <c r="M660" i="49"/>
  <c r="M691" i="49"/>
  <c r="M712" i="49"/>
  <c r="M722" i="49"/>
  <c r="M897" i="49"/>
  <c r="M939" i="49"/>
  <c r="M21" i="49"/>
  <c r="M42" i="49"/>
  <c r="L63" i="49"/>
  <c r="L73" i="49"/>
  <c r="M83" i="49"/>
  <c r="M164" i="49"/>
  <c r="L234" i="49"/>
  <c r="M265" i="49"/>
  <c r="L316" i="49"/>
  <c r="M337" i="49"/>
  <c r="M348" i="49"/>
  <c r="M379" i="49"/>
  <c r="M399" i="49"/>
  <c r="M429" i="49"/>
  <c r="M480" i="49"/>
  <c r="M520" i="49"/>
  <c r="M530" i="49"/>
  <c r="L590" i="49"/>
  <c r="L681" i="49"/>
  <c r="M702" i="49"/>
  <c r="M743" i="49"/>
  <c r="L764" i="49"/>
  <c r="L775" i="49"/>
  <c r="M867" i="49"/>
  <c r="L908" i="49"/>
  <c r="M929" i="49"/>
  <c r="L992" i="49"/>
  <c r="L1042" i="49"/>
  <c r="L1063" i="49"/>
  <c r="M1083" i="49"/>
  <c r="L124" i="49"/>
  <c r="M184" i="49"/>
  <c r="L193" i="49"/>
  <c r="L265" i="49"/>
  <c r="M286" i="49"/>
  <c r="M306" i="49"/>
  <c r="M541" i="49"/>
  <c r="L816" i="49"/>
  <c r="L1023" i="49"/>
  <c r="L1053" i="49"/>
  <c r="L1073" i="49"/>
  <c r="L1104" i="49"/>
  <c r="M982" i="49"/>
  <c r="M992" i="49"/>
  <c r="M1023" i="49"/>
  <c r="M1063" i="49"/>
  <c r="M1073" i="49"/>
  <c r="L74" i="49"/>
  <c r="L114" i="49"/>
  <c r="M155" i="49"/>
  <c r="M255" i="49"/>
  <c r="L370" i="49"/>
  <c r="L410" i="49"/>
  <c r="L430" i="49"/>
  <c r="M481" i="49"/>
  <c r="L490" i="49"/>
  <c r="M521" i="49"/>
  <c r="M531" i="49"/>
  <c r="M561" i="49"/>
  <c r="L571" i="49"/>
  <c r="L641" i="49"/>
  <c r="M682" i="49"/>
  <c r="M703" i="49"/>
  <c r="L765" i="49"/>
  <c r="M806" i="49"/>
  <c r="M827" i="49"/>
  <c r="M888" i="49"/>
  <c r="M427" i="49"/>
  <c r="M33" i="49"/>
  <c r="M54" i="49"/>
  <c r="M135" i="49"/>
  <c r="M165" i="49"/>
  <c r="M266" i="49"/>
  <c r="M287" i="49"/>
  <c r="M297" i="49"/>
  <c r="L349" i="49"/>
  <c r="M359" i="49"/>
  <c r="M410" i="49"/>
  <c r="L420" i="49"/>
  <c r="L431" i="49"/>
  <c r="L471" i="49"/>
  <c r="M501" i="49"/>
  <c r="M552" i="49"/>
  <c r="M581" i="49"/>
  <c r="M611" i="49"/>
  <c r="M693" i="49"/>
  <c r="M724" i="49"/>
  <c r="M765" i="49"/>
  <c r="M786" i="49"/>
  <c r="L817" i="49"/>
  <c r="M868" i="49"/>
  <c r="M899" i="49"/>
  <c r="M1034" i="49"/>
  <c r="M1054" i="49"/>
  <c r="M1105" i="49"/>
  <c r="L592" i="49"/>
  <c r="L714" i="49"/>
  <c r="L878" i="49"/>
  <c r="M920" i="49"/>
  <c r="L1003" i="49"/>
  <c r="M1024" i="49"/>
  <c r="L1034" i="49"/>
  <c r="L1074" i="49"/>
  <c r="M23" i="49"/>
  <c r="M65" i="49"/>
  <c r="M85" i="49"/>
  <c r="L95" i="49"/>
  <c r="M146" i="49"/>
  <c r="M205" i="49"/>
  <c r="M226" i="49"/>
  <c r="M256" i="49"/>
  <c r="M339" i="49"/>
  <c r="M401" i="49"/>
  <c r="M491" i="49"/>
  <c r="M612" i="49"/>
  <c r="M632" i="49"/>
  <c r="M673" i="49"/>
  <c r="M714" i="49"/>
  <c r="M745" i="49"/>
  <c r="M807" i="49"/>
  <c r="L828" i="49"/>
  <c r="L859" i="49"/>
  <c r="M931" i="49"/>
  <c r="M952" i="49"/>
  <c r="M1014" i="49"/>
  <c r="M518" i="49"/>
  <c r="L432" i="49"/>
  <c r="M191" i="49"/>
  <c r="M447" i="49"/>
  <c r="L45" i="49"/>
  <c r="M166" i="49"/>
  <c r="M186" i="49"/>
  <c r="L216" i="49"/>
  <c r="M278" i="49"/>
  <c r="M298" i="49"/>
  <c r="M350" i="49"/>
  <c r="L361" i="49"/>
  <c r="M371" i="49"/>
  <c r="M392" i="49"/>
  <c r="L411" i="49"/>
  <c r="L421" i="49"/>
  <c r="L462" i="49"/>
  <c r="M543" i="49"/>
  <c r="L553" i="49"/>
  <c r="L583" i="49"/>
  <c r="L593" i="49"/>
  <c r="M623" i="49"/>
  <c r="M756" i="49"/>
  <c r="L767" i="49"/>
  <c r="M777" i="49"/>
  <c r="M818" i="49"/>
  <c r="M839" i="49"/>
  <c r="L850" i="49"/>
  <c r="L879" i="49"/>
  <c r="M921" i="49"/>
  <c r="L942" i="49"/>
  <c r="M984" i="49"/>
  <c r="M1025" i="49"/>
  <c r="L1055" i="49"/>
  <c r="M583" i="49"/>
  <c r="M593" i="49"/>
  <c r="L705" i="49"/>
  <c r="M746" i="49"/>
  <c r="M767" i="49"/>
  <c r="L777" i="49"/>
  <c r="L829" i="49"/>
  <c r="L860" i="49"/>
  <c r="L890" i="49"/>
  <c r="M911" i="49"/>
  <c r="M127" i="49"/>
  <c r="M147" i="49"/>
  <c r="M289" i="49"/>
  <c r="M402" i="49"/>
  <c r="M483" i="49"/>
  <c r="L4" i="49"/>
  <c r="M14" i="49"/>
  <c r="L35" i="49"/>
  <c r="L197" i="49"/>
  <c r="L207" i="49"/>
  <c r="M237" i="49"/>
  <c r="M299" i="49"/>
  <c r="M330" i="49"/>
  <c r="L351" i="49"/>
  <c r="L362" i="49"/>
  <c r="L402" i="49"/>
  <c r="L412" i="49"/>
  <c r="M463" i="49"/>
  <c r="L504" i="49"/>
  <c r="M544" i="49"/>
  <c r="M554" i="49"/>
  <c r="M604" i="49"/>
  <c r="M624" i="49"/>
  <c r="L654" i="49"/>
  <c r="M674" i="49"/>
  <c r="L737" i="49"/>
  <c r="M757" i="49"/>
  <c r="M840" i="49"/>
  <c r="M943" i="49"/>
  <c r="M985" i="49"/>
  <c r="L1087" i="49"/>
  <c r="M61" i="49"/>
  <c r="M67" i="49"/>
  <c r="M228" i="49"/>
  <c r="M290" i="49"/>
  <c r="L453" i="49"/>
  <c r="M504" i="49"/>
  <c r="L871" i="49"/>
  <c r="M891" i="49"/>
  <c r="L912" i="49"/>
  <c r="M933" i="49"/>
  <c r="L954" i="49"/>
  <c r="L1036" i="49"/>
  <c r="M1046" i="49"/>
  <c r="M142" i="49"/>
  <c r="M218" i="49"/>
  <c r="M331" i="49"/>
  <c r="M373" i="49"/>
  <c r="M403" i="49"/>
  <c r="M464" i="49"/>
  <c r="M484" i="49"/>
  <c r="M545" i="49"/>
  <c r="L655" i="49"/>
  <c r="M758" i="49"/>
  <c r="M820" i="49"/>
  <c r="M841" i="49"/>
  <c r="M861" i="49"/>
  <c r="M1027" i="49"/>
  <c r="L26" i="49"/>
  <c r="M47" i="49"/>
  <c r="M68" i="49"/>
  <c r="M118" i="49"/>
  <c r="M342" i="49"/>
  <c r="M352" i="49"/>
  <c r="M434" i="49"/>
  <c r="M454" i="49"/>
  <c r="M494" i="49"/>
  <c r="M575" i="49"/>
  <c r="M585" i="49"/>
  <c r="M615" i="49"/>
  <c r="L625" i="49"/>
  <c r="M635" i="49"/>
  <c r="L748" i="49"/>
  <c r="M769" i="49"/>
  <c r="M779" i="49"/>
  <c r="M800" i="49"/>
  <c r="M831" i="49"/>
  <c r="L841" i="49"/>
  <c r="L882" i="49"/>
  <c r="M913" i="49"/>
  <c r="M934" i="49"/>
  <c r="L955" i="49"/>
  <c r="L987" i="49"/>
  <c r="M1017" i="49"/>
  <c r="M314" i="49"/>
  <c r="M15" i="49"/>
  <c r="L270" i="49"/>
  <c r="L575" i="49"/>
  <c r="L645" i="49"/>
  <c r="L769" i="49"/>
  <c r="L800" i="49"/>
  <c r="L831" i="49"/>
  <c r="M1109" i="49"/>
  <c r="M6" i="49"/>
  <c r="M16" i="49"/>
  <c r="M37" i="49"/>
  <c r="M99" i="49"/>
  <c r="L159" i="49"/>
  <c r="M198" i="49"/>
  <c r="M219" i="49"/>
  <c r="M301" i="49"/>
  <c r="M374" i="49"/>
  <c r="M404" i="49"/>
  <c r="M759" i="49"/>
  <c r="M821" i="49"/>
  <c r="M882" i="49"/>
  <c r="M945" i="49"/>
  <c r="M966" i="49"/>
  <c r="M1007" i="49"/>
  <c r="L1099" i="49"/>
  <c r="M292" i="49"/>
  <c r="L322" i="49"/>
  <c r="L343" i="49"/>
  <c r="L445" i="49"/>
  <c r="M506" i="49"/>
  <c r="L536" i="49"/>
  <c r="L708" i="49"/>
  <c r="M749" i="49"/>
  <c r="M811" i="49"/>
  <c r="M842" i="49"/>
  <c r="M1018" i="49"/>
  <c r="M5" i="49"/>
  <c r="M27" i="49"/>
  <c r="L49" i="49"/>
  <c r="M59" i="49"/>
  <c r="L90" i="49"/>
  <c r="L100" i="49"/>
  <c r="M150" i="49"/>
  <c r="L250" i="49"/>
  <c r="L364" i="49"/>
  <c r="M375" i="49"/>
  <c r="M445" i="49"/>
  <c r="M667" i="49"/>
  <c r="M739" i="49"/>
  <c r="M770" i="49"/>
  <c r="M977" i="49"/>
  <c r="M1089" i="49"/>
  <c r="M40" i="49"/>
  <c r="L108" i="49"/>
  <c r="M90" i="49"/>
  <c r="M100" i="49"/>
  <c r="M189" i="49"/>
  <c r="M240" i="49"/>
  <c r="M250" i="49"/>
  <c r="L272" i="49"/>
  <c r="L425" i="49"/>
  <c r="M486" i="49"/>
  <c r="L507" i="49"/>
  <c r="L516" i="49"/>
  <c r="M586" i="49"/>
  <c r="M626" i="49"/>
  <c r="M657" i="49"/>
  <c r="M822" i="49"/>
  <c r="L833" i="49"/>
  <c r="M863" i="49"/>
  <c r="M883" i="49"/>
  <c r="L905" i="49"/>
  <c r="L925" i="49"/>
  <c r="M957" i="49"/>
  <c r="M988" i="49"/>
  <c r="M998" i="49"/>
  <c r="L1039" i="49"/>
  <c r="L812" i="49"/>
  <c r="M833" i="49"/>
  <c r="M843" i="49"/>
  <c r="M978" i="49"/>
  <c r="M1059" i="49"/>
  <c r="M377" i="49"/>
  <c r="L50" i="49"/>
  <c r="M110" i="49"/>
  <c r="M170" i="49"/>
  <c r="M180" i="49"/>
  <c r="M210" i="49"/>
  <c r="M272" i="49"/>
  <c r="L303" i="49"/>
  <c r="M313" i="49"/>
  <c r="L324" i="49"/>
  <c r="M365" i="49"/>
  <c r="M527" i="49"/>
  <c r="M567" i="49"/>
  <c r="M577" i="49"/>
  <c r="M597" i="49"/>
  <c r="M607" i="49"/>
  <c r="L93" i="49"/>
  <c r="M8" i="49"/>
  <c r="M39" i="49"/>
  <c r="M50" i="49"/>
  <c r="L111" i="49"/>
  <c r="M190" i="49"/>
  <c r="M251" i="49"/>
  <c r="L273" i="49"/>
  <c r="M283" i="49"/>
  <c r="M324" i="49"/>
  <c r="L334" i="49"/>
  <c r="L396" i="49"/>
  <c r="M406" i="49"/>
  <c r="M426" i="49"/>
  <c r="L457" i="49"/>
  <c r="L517" i="49"/>
  <c r="L527" i="49"/>
  <c r="M587" i="49"/>
  <c r="L607" i="49"/>
  <c r="M627" i="49"/>
  <c r="M668" i="49"/>
  <c r="L731" i="49"/>
  <c r="M761" i="49"/>
  <c r="M823" i="49"/>
  <c r="M926" i="49"/>
  <c r="M1009" i="49"/>
  <c r="M9" i="49"/>
  <c r="L81" i="49"/>
  <c r="M132" i="49"/>
  <c r="L335" i="49"/>
  <c r="L407" i="49"/>
  <c r="M457" i="49"/>
  <c r="L528" i="49"/>
  <c r="L549" i="49"/>
  <c r="L782" i="49"/>
  <c r="L865" i="49"/>
  <c r="L937" i="49"/>
  <c r="M989" i="49"/>
  <c r="L1031" i="49"/>
  <c r="L1060" i="49"/>
  <c r="M3" i="49"/>
  <c r="M126" i="49"/>
  <c r="M44" i="49"/>
  <c r="M53" i="49"/>
  <c r="M71" i="49"/>
  <c r="M115" i="49"/>
  <c r="M124" i="49"/>
  <c r="M196" i="49"/>
  <c r="M816" i="49"/>
  <c r="L9" i="49"/>
  <c r="L27" i="49"/>
  <c r="M80" i="49"/>
  <c r="L98" i="49"/>
  <c r="L143" i="49"/>
  <c r="M152" i="49"/>
  <c r="M160" i="49"/>
  <c r="L178" i="49"/>
  <c r="L205" i="49"/>
  <c r="L223" i="49"/>
  <c r="L251" i="49"/>
  <c r="L287" i="49"/>
  <c r="L315" i="49"/>
  <c r="L359" i="49"/>
  <c r="L386" i="49"/>
  <c r="M421" i="49"/>
  <c r="M430" i="49"/>
  <c r="M590" i="49"/>
  <c r="M599" i="49"/>
  <c r="M608" i="49"/>
  <c r="L617" i="49"/>
  <c r="L635" i="49"/>
  <c r="L644" i="49"/>
  <c r="M698" i="49"/>
  <c r="M734" i="49"/>
  <c r="M798" i="49"/>
  <c r="M871" i="49"/>
  <c r="M962" i="49"/>
  <c r="M1000" i="49"/>
  <c r="M1037" i="49"/>
  <c r="L1046" i="49"/>
  <c r="M1074" i="49"/>
  <c r="M1084" i="49"/>
  <c r="L125" i="49"/>
  <c r="L378" i="49"/>
  <c r="M563" i="49"/>
  <c r="M644" i="49"/>
  <c r="M653" i="49"/>
  <c r="L671" i="49"/>
  <c r="M680" i="49"/>
  <c r="M707" i="49"/>
  <c r="M762" i="49"/>
  <c r="M771" i="49"/>
  <c r="L826" i="49"/>
  <c r="M835" i="49"/>
  <c r="M862" i="49"/>
  <c r="M880" i="49"/>
  <c r="M889" i="49"/>
  <c r="M898" i="49"/>
  <c r="M916" i="49"/>
  <c r="M925" i="49"/>
  <c r="M944" i="49"/>
  <c r="M953" i="49"/>
  <c r="M981" i="49"/>
  <c r="L1009" i="49"/>
  <c r="L1028" i="49"/>
  <c r="M1103" i="49"/>
  <c r="L37" i="49"/>
  <c r="M72" i="49"/>
  <c r="M125" i="49"/>
  <c r="M215" i="49"/>
  <c r="L242" i="49"/>
  <c r="L261" i="49"/>
  <c r="M279" i="49"/>
  <c r="L306" i="49"/>
  <c r="M333" i="49"/>
  <c r="M369" i="49"/>
  <c r="M378" i="49"/>
  <c r="M395" i="49"/>
  <c r="L413" i="49"/>
  <c r="M440" i="49"/>
  <c r="L449" i="49"/>
  <c r="L466" i="49"/>
  <c r="L493" i="49"/>
  <c r="M528" i="49"/>
  <c r="L546" i="49"/>
  <c r="L573" i="49"/>
  <c r="M662" i="49"/>
  <c r="L689" i="49"/>
  <c r="L716" i="49"/>
  <c r="M725" i="49"/>
  <c r="M744" i="49"/>
  <c r="L780" i="49"/>
  <c r="M789" i="49"/>
  <c r="M808" i="49"/>
  <c r="L844" i="49"/>
  <c r="M853" i="49"/>
  <c r="M935" i="49"/>
  <c r="L944" i="49"/>
  <c r="L972" i="49"/>
  <c r="M1019" i="49"/>
  <c r="M1028" i="49"/>
  <c r="M1056" i="49"/>
  <c r="M1066" i="49"/>
  <c r="M1094" i="49"/>
  <c r="L46" i="49"/>
  <c r="M81" i="49"/>
  <c r="L99" i="49"/>
  <c r="M153" i="49"/>
  <c r="M161" i="49"/>
  <c r="L188" i="49"/>
  <c r="L325" i="49"/>
  <c r="M360" i="49"/>
  <c r="L369" i="49"/>
  <c r="M387" i="49"/>
  <c r="M413" i="49"/>
  <c r="M422" i="49"/>
  <c r="M431" i="49"/>
  <c r="M449" i="49"/>
  <c r="M555" i="49"/>
  <c r="M573" i="49"/>
  <c r="M582" i="49"/>
  <c r="M591" i="49"/>
  <c r="L600" i="49"/>
  <c r="L636" i="49"/>
  <c r="M699" i="49"/>
  <c r="L717" i="49"/>
  <c r="M872" i="49"/>
  <c r="M890" i="49"/>
  <c r="M954" i="49"/>
  <c r="M963" i="49"/>
  <c r="L1019" i="49"/>
  <c r="L1038" i="49"/>
  <c r="M1047" i="49"/>
  <c r="L1057" i="49"/>
  <c r="L1066" i="49"/>
  <c r="M1075" i="49"/>
  <c r="L1085" i="49"/>
  <c r="M1104" i="49"/>
  <c r="L458" i="49"/>
  <c r="L618" i="49"/>
  <c r="M654" i="49"/>
  <c r="M663" i="49"/>
  <c r="M790" i="49"/>
  <c r="L863" i="49"/>
  <c r="L917" i="49"/>
  <c r="M936" i="49"/>
  <c r="M973" i="49"/>
  <c r="L982" i="49"/>
  <c r="M1095" i="49"/>
  <c r="M56" i="49"/>
  <c r="M64" i="49"/>
  <c r="L91" i="49"/>
  <c r="M144" i="49"/>
  <c r="L162" i="49"/>
  <c r="M225" i="49"/>
  <c r="M243" i="49"/>
  <c r="M307" i="49"/>
  <c r="M334" i="49"/>
  <c r="L379" i="49"/>
  <c r="M414" i="49"/>
  <c r="M423" i="49"/>
  <c r="M432" i="49"/>
  <c r="M450" i="49"/>
  <c r="M467" i="49"/>
  <c r="M476" i="49"/>
  <c r="M511" i="49"/>
  <c r="L529" i="49"/>
  <c r="L556" i="49"/>
  <c r="M574" i="49"/>
  <c r="M592" i="49"/>
  <c r="M601" i="49"/>
  <c r="L664" i="49"/>
  <c r="M681" i="49"/>
  <c r="L718" i="49"/>
  <c r="L745" i="49"/>
  <c r="L809" i="49"/>
  <c r="L837" i="49"/>
  <c r="M881" i="49"/>
  <c r="L945" i="49"/>
  <c r="M955" i="49"/>
  <c r="L964" i="49"/>
  <c r="M1010" i="49"/>
  <c r="M1020" i="49"/>
  <c r="M1048" i="49"/>
  <c r="M1076" i="49"/>
  <c r="M441" i="49"/>
  <c r="L109" i="49"/>
  <c r="L450" i="49"/>
  <c r="L485" i="49"/>
  <c r="L610" i="49"/>
  <c r="L637" i="49"/>
  <c r="L700" i="49"/>
  <c r="L900" i="49"/>
  <c r="M547" i="49"/>
  <c r="M726" i="49"/>
  <c r="L64" i="49"/>
  <c r="M11" i="49"/>
  <c r="M20" i="49"/>
  <c r="L29" i="49"/>
  <c r="M38" i="49"/>
  <c r="M109" i="49"/>
  <c r="M136" i="49"/>
  <c r="M207" i="49"/>
  <c r="M217" i="49"/>
  <c r="L253" i="49"/>
  <c r="M262" i="49"/>
  <c r="M271" i="49"/>
  <c r="M281" i="49"/>
  <c r="L317" i="49"/>
  <c r="M344" i="49"/>
  <c r="M397" i="49"/>
  <c r="L442" i="49"/>
  <c r="M485" i="49"/>
  <c r="L521" i="49"/>
  <c r="L539" i="49"/>
  <c r="L548" i="49"/>
  <c r="M610" i="49"/>
  <c r="M637" i="49"/>
  <c r="M646" i="49"/>
  <c r="M664" i="49"/>
  <c r="M700" i="49"/>
  <c r="M727" i="49"/>
  <c r="M736" i="49"/>
  <c r="L754" i="49"/>
  <c r="M791" i="49"/>
  <c r="L818" i="49"/>
  <c r="L891" i="49"/>
  <c r="M900" i="49"/>
  <c r="M909" i="49"/>
  <c r="M918" i="49"/>
  <c r="L927" i="49"/>
  <c r="M983" i="49"/>
  <c r="M1002" i="49"/>
  <c r="M1030" i="49"/>
  <c r="M1058" i="49"/>
  <c r="M1096" i="49"/>
  <c r="L1105" i="49"/>
  <c r="M206" i="49"/>
  <c r="M717" i="49"/>
  <c r="M1029" i="49"/>
  <c r="M29" i="49"/>
  <c r="L110" i="49"/>
  <c r="L127" i="49"/>
  <c r="M145" i="49"/>
  <c r="L163" i="49"/>
  <c r="M244" i="49"/>
  <c r="M253" i="49"/>
  <c r="M308" i="49"/>
  <c r="M317" i="49"/>
  <c r="M326" i="49"/>
  <c r="M335" i="49"/>
  <c r="M433" i="49"/>
  <c r="M442" i="49"/>
  <c r="M459" i="49"/>
  <c r="M468" i="49"/>
  <c r="L477" i="49"/>
  <c r="L495" i="49"/>
  <c r="M512" i="49"/>
  <c r="M548" i="49"/>
  <c r="M557" i="49"/>
  <c r="M584" i="49"/>
  <c r="M602" i="49"/>
  <c r="M619" i="49"/>
  <c r="L647" i="49"/>
  <c r="M709" i="49"/>
  <c r="M764" i="49"/>
  <c r="M773" i="49"/>
  <c r="M782" i="49"/>
  <c r="M828" i="49"/>
  <c r="M846" i="49"/>
  <c r="M855" i="49"/>
  <c r="M864" i="49"/>
  <c r="L918" i="49"/>
  <c r="M937" i="49"/>
  <c r="M974" i="49"/>
  <c r="L1002" i="49"/>
  <c r="M1011" i="49"/>
  <c r="L1021" i="49"/>
  <c r="M1049" i="49"/>
  <c r="M1077" i="49"/>
  <c r="M252" i="49"/>
  <c r="M645" i="49"/>
  <c r="M708" i="49"/>
  <c r="M1057" i="49"/>
  <c r="L189" i="49"/>
  <c r="L3" i="49"/>
  <c r="M57" i="49"/>
  <c r="L65" i="49"/>
  <c r="L92" i="49"/>
  <c r="L101" i="49"/>
  <c r="M119" i="49"/>
  <c r="M137" i="49"/>
  <c r="L172" i="49"/>
  <c r="M181" i="49"/>
  <c r="M199" i="49"/>
  <c r="L226" i="49"/>
  <c r="L290" i="49"/>
  <c r="M353" i="49"/>
  <c r="L380" i="49"/>
  <c r="L415" i="49"/>
  <c r="M424" i="49"/>
  <c r="L433" i="49"/>
  <c r="M451" i="49"/>
  <c r="M477" i="49"/>
  <c r="M566" i="49"/>
  <c r="M628" i="49"/>
  <c r="L682" i="49"/>
  <c r="M737" i="49"/>
  <c r="M801" i="49"/>
  <c r="L946" i="49"/>
  <c r="L965" i="49"/>
  <c r="M993" i="49"/>
  <c r="M1021" i="49"/>
  <c r="M1040" i="49"/>
  <c r="L1068" i="49"/>
  <c r="L135" i="49"/>
  <c r="L48" i="49"/>
  <c r="L120" i="49"/>
  <c r="L389" i="49"/>
  <c r="L398" i="49"/>
  <c r="L701" i="49"/>
  <c r="L892" i="49"/>
  <c r="L910" i="49"/>
  <c r="L1097" i="49"/>
  <c r="L56" i="49"/>
  <c r="M4" i="49"/>
  <c r="L13" i="49"/>
  <c r="M30" i="49"/>
  <c r="L39" i="49"/>
  <c r="M66" i="49"/>
  <c r="M227" i="49"/>
  <c r="M245" i="49"/>
  <c r="M254" i="49"/>
  <c r="L263" i="49"/>
  <c r="M282" i="49"/>
  <c r="M309" i="49"/>
  <c r="M318" i="49"/>
  <c r="M327" i="49"/>
  <c r="M336" i="49"/>
  <c r="L346" i="49"/>
  <c r="M354" i="49"/>
  <c r="M389" i="49"/>
  <c r="M398" i="49"/>
  <c r="M425" i="49"/>
  <c r="M460" i="49"/>
  <c r="M469" i="49"/>
  <c r="L496" i="49"/>
  <c r="M513" i="49"/>
  <c r="L558" i="49"/>
  <c r="M603" i="49"/>
  <c r="M656" i="49"/>
  <c r="M701" i="49"/>
  <c r="M710" i="49"/>
  <c r="M719" i="49"/>
  <c r="M755" i="49"/>
  <c r="M774" i="49"/>
  <c r="M819" i="49"/>
  <c r="M838" i="49"/>
  <c r="M847" i="49"/>
  <c r="M856" i="49"/>
  <c r="M892" i="49"/>
  <c r="M910" i="49"/>
  <c r="M919" i="49"/>
  <c r="M928" i="49"/>
  <c r="M938" i="49"/>
  <c r="M975" i="49"/>
  <c r="M1012" i="49"/>
  <c r="M1050" i="49"/>
  <c r="M1078" i="49"/>
  <c r="M1097" i="49"/>
  <c r="L1106" i="49"/>
  <c r="M994" i="49"/>
  <c r="M1022" i="49"/>
  <c r="M1069" i="49"/>
  <c r="L1078" i="49"/>
  <c r="M1106" i="49"/>
  <c r="M22" i="49"/>
  <c r="L58" i="49"/>
  <c r="M75" i="49"/>
  <c r="M84" i="49"/>
  <c r="M102" i="49"/>
  <c r="M173" i="49"/>
  <c r="M200" i="49"/>
  <c r="M209" i="49"/>
  <c r="L236" i="49"/>
  <c r="M273" i="49"/>
  <c r="L300" i="49"/>
  <c r="M372" i="49"/>
  <c r="M416" i="49"/>
  <c r="L434" i="49"/>
  <c r="L452" i="49"/>
  <c r="M487" i="49"/>
  <c r="M496" i="49"/>
  <c r="M576" i="49"/>
  <c r="M648" i="49"/>
  <c r="M666" i="49"/>
  <c r="M683" i="49"/>
  <c r="M692" i="49"/>
  <c r="M729" i="49"/>
  <c r="M738" i="49"/>
  <c r="M784" i="49"/>
  <c r="M793" i="49"/>
  <c r="M802" i="49"/>
  <c r="M848" i="49"/>
  <c r="M902" i="49"/>
  <c r="M947" i="49"/>
  <c r="M73" i="49"/>
  <c r="L514" i="49"/>
  <c r="L784" i="49"/>
  <c r="L848" i="49"/>
  <c r="L893" i="49"/>
  <c r="M1088" i="49"/>
  <c r="M1098" i="49"/>
  <c r="M772" i="49"/>
  <c r="L14" i="49"/>
  <c r="L31" i="49"/>
  <c r="M49" i="49"/>
  <c r="L67" i="49"/>
  <c r="M121" i="49"/>
  <c r="M129" i="49"/>
  <c r="L138" i="49"/>
  <c r="M183" i="49"/>
  <c r="M201" i="49"/>
  <c r="L219" i="49"/>
  <c r="L255" i="49"/>
  <c r="L283" i="49"/>
  <c r="L319" i="49"/>
  <c r="M328" i="49"/>
  <c r="L337" i="49"/>
  <c r="M355" i="49"/>
  <c r="L400" i="49"/>
  <c r="M417" i="49"/>
  <c r="L506" i="49"/>
  <c r="M514" i="49"/>
  <c r="L541" i="49"/>
  <c r="M550" i="49"/>
  <c r="M568" i="49"/>
  <c r="L594" i="49"/>
  <c r="L604" i="49"/>
  <c r="L613" i="49"/>
  <c r="M630" i="49"/>
  <c r="L657" i="49"/>
  <c r="M675" i="49"/>
  <c r="M766" i="49"/>
  <c r="M830" i="49"/>
  <c r="M884" i="49"/>
  <c r="M893" i="49"/>
  <c r="M967" i="49"/>
  <c r="M995" i="49"/>
  <c r="L1004" i="49"/>
  <c r="L1051" i="49"/>
  <c r="L1070" i="49"/>
  <c r="M1079" i="49"/>
  <c r="L1098" i="49"/>
  <c r="M1107" i="49"/>
  <c r="M781" i="49"/>
  <c r="L76" i="49"/>
  <c r="L174" i="49"/>
  <c r="L417" i="49"/>
  <c r="L444" i="49"/>
  <c r="L684" i="49"/>
  <c r="M858" i="49"/>
  <c r="M912" i="49"/>
  <c r="M986" i="49"/>
  <c r="L1033" i="49"/>
  <c r="M1070" i="49"/>
  <c r="M41" i="49"/>
  <c r="L103" i="49"/>
  <c r="L210" i="49"/>
  <c r="M247" i="49"/>
  <c r="L274" i="49"/>
  <c r="M391" i="49"/>
  <c r="M400" i="49"/>
  <c r="M409" i="49"/>
  <c r="L426" i="49"/>
  <c r="M435" i="49"/>
  <c r="M444" i="49"/>
  <c r="M488" i="49"/>
  <c r="L497" i="49"/>
  <c r="M532" i="49"/>
  <c r="L586" i="49"/>
  <c r="L649" i="49"/>
  <c r="L667" i="49"/>
  <c r="M24" i="49"/>
  <c r="M32" i="49"/>
  <c r="L41" i="49"/>
  <c r="L59" i="49"/>
  <c r="M112" i="49"/>
  <c r="L130" i="49"/>
  <c r="L175" i="49"/>
  <c r="L184" i="49"/>
  <c r="M192" i="49"/>
  <c r="L347" i="49"/>
  <c r="L391" i="49"/>
  <c r="M418" i="49"/>
  <c r="M453" i="49"/>
  <c r="M462" i="49"/>
  <c r="M471" i="49"/>
  <c r="M515" i="49"/>
  <c r="M551" i="49"/>
  <c r="M560" i="49"/>
  <c r="M569" i="49"/>
  <c r="M622" i="49"/>
  <c r="M631" i="49"/>
  <c r="M640" i="49"/>
  <c r="L676" i="49"/>
  <c r="L703" i="49"/>
  <c r="L721" i="49"/>
  <c r="L749" i="49"/>
  <c r="L785" i="49"/>
  <c r="L849" i="49"/>
  <c r="M885" i="49"/>
  <c r="M894" i="49"/>
  <c r="M968" i="49"/>
  <c r="L977" i="49"/>
  <c r="L996" i="49"/>
  <c r="M1005" i="49"/>
  <c r="L1014" i="49"/>
  <c r="M1042" i="49"/>
  <c r="M1052" i="49"/>
  <c r="M1080" i="49"/>
  <c r="M1108" i="49"/>
  <c r="M28" i="49"/>
  <c r="L15" i="49"/>
  <c r="L24" i="49"/>
  <c r="L32" i="49"/>
  <c r="L77" i="49"/>
  <c r="L113" i="49"/>
  <c r="L157" i="49"/>
  <c r="L220" i="49"/>
  <c r="L229" i="49"/>
  <c r="L238" i="49"/>
  <c r="L284" i="49"/>
  <c r="L302" i="49"/>
  <c r="L418" i="49"/>
  <c r="M489" i="49"/>
  <c r="L524" i="49"/>
  <c r="L578" i="49"/>
  <c r="L605" i="49"/>
  <c r="L740" i="49"/>
  <c r="L804" i="49"/>
  <c r="L876" i="49"/>
  <c r="L885" i="49"/>
  <c r="M904" i="49"/>
  <c r="M922" i="49"/>
  <c r="L940" i="49"/>
  <c r="M949" i="49"/>
  <c r="M996" i="49"/>
  <c r="M1071" i="49"/>
  <c r="M19" i="49"/>
  <c r="M270" i="49"/>
  <c r="M845" i="49"/>
  <c r="M131" i="49"/>
  <c r="M193" i="49"/>
  <c r="M641" i="49"/>
  <c r="M854" i="49"/>
  <c r="M672" i="49"/>
  <c r="M25" i="49"/>
  <c r="L33" i="49"/>
  <c r="L42" i="49"/>
  <c r="L60" i="49"/>
  <c r="M87" i="49"/>
  <c r="M105" i="49"/>
  <c r="M140" i="49"/>
  <c r="M149" i="49"/>
  <c r="M167" i="49"/>
  <c r="L176" i="49"/>
  <c r="M239" i="49"/>
  <c r="M257" i="49"/>
  <c r="L266" i="49"/>
  <c r="M321" i="49"/>
  <c r="L348" i="49"/>
  <c r="L375" i="49"/>
  <c r="M419" i="49"/>
  <c r="L463" i="49"/>
  <c r="L498" i="49"/>
  <c r="M516" i="49"/>
  <c r="M525" i="49"/>
  <c r="M596" i="49"/>
  <c r="L615" i="49"/>
  <c r="L623" i="49"/>
  <c r="L650" i="49"/>
  <c r="L677" i="49"/>
  <c r="L686" i="49"/>
  <c r="M695" i="49"/>
  <c r="M704" i="49"/>
  <c r="M832" i="49"/>
  <c r="M877" i="49"/>
  <c r="M886" i="49"/>
  <c r="L895" i="49"/>
  <c r="M923" i="49"/>
  <c r="M941" i="49"/>
  <c r="M950" i="49"/>
  <c r="M969" i="49"/>
  <c r="L978" i="49"/>
  <c r="M997" i="49"/>
  <c r="M1006" i="49"/>
  <c r="M1053" i="49"/>
  <c r="M1072" i="49"/>
  <c r="L1100" i="49"/>
  <c r="M316" i="49"/>
  <c r="L221" i="49"/>
  <c r="L285" i="49"/>
  <c r="L357" i="49"/>
  <c r="L366" i="49"/>
  <c r="L464" i="49"/>
  <c r="L624" i="49"/>
  <c r="L732" i="49"/>
  <c r="L741" i="49"/>
  <c r="L796" i="49"/>
  <c r="L805" i="49"/>
  <c r="L814" i="49"/>
  <c r="L832" i="49"/>
  <c r="L932" i="49"/>
  <c r="M1091" i="49"/>
  <c r="M343" i="49"/>
  <c r="L827" i="49"/>
  <c r="L7" i="49"/>
  <c r="M34" i="49"/>
  <c r="M88" i="49"/>
  <c r="L123" i="49"/>
  <c r="M176" i="49"/>
  <c r="L194" i="49"/>
  <c r="M212" i="49"/>
  <c r="M221" i="49"/>
  <c r="L240" i="49"/>
  <c r="M258" i="49"/>
  <c r="M276" i="49"/>
  <c r="M285" i="49"/>
  <c r="L304" i="49"/>
  <c r="M322" i="49"/>
  <c r="M357" i="49"/>
  <c r="M366" i="49"/>
  <c r="M428" i="49"/>
  <c r="M446" i="49"/>
  <c r="M455" i="49"/>
  <c r="M473" i="49"/>
  <c r="L508" i="49"/>
  <c r="M633" i="49"/>
  <c r="M659" i="49"/>
  <c r="L669" i="49"/>
  <c r="M705" i="49"/>
  <c r="M732" i="49"/>
  <c r="M741" i="49"/>
  <c r="M796" i="49"/>
  <c r="M805" i="49"/>
  <c r="M814" i="49"/>
  <c r="L869" i="49"/>
  <c r="M932" i="49"/>
  <c r="M1016" i="49"/>
  <c r="M1044" i="49"/>
  <c r="L1082" i="49"/>
  <c r="M1110" i="49"/>
  <c r="M280" i="49"/>
  <c r="M836" i="49"/>
  <c r="L34" i="49"/>
  <c r="L79" i="49"/>
  <c r="L88" i="49"/>
  <c r="L141" i="49"/>
  <c r="L177" i="49"/>
  <c r="L258" i="49"/>
  <c r="L367" i="49"/>
  <c r="M1101" i="49"/>
  <c r="L1110" i="49"/>
  <c r="L763" i="49"/>
  <c r="L17" i="49"/>
  <c r="M43" i="49"/>
  <c r="M52" i="49"/>
  <c r="M70" i="49"/>
  <c r="M141" i="49"/>
  <c r="M168" i="49"/>
  <c r="M195" i="49"/>
  <c r="M231" i="49"/>
  <c r="M267" i="49"/>
  <c r="M295" i="49"/>
  <c r="M304" i="49"/>
  <c r="M340" i="49"/>
  <c r="L376" i="49"/>
  <c r="M438" i="49"/>
  <c r="M499" i="49"/>
  <c r="M517" i="49"/>
  <c r="M526" i="49"/>
  <c r="M535" i="49"/>
  <c r="L580" i="49"/>
  <c r="M651" i="49"/>
  <c r="M678" i="49"/>
  <c r="M687" i="49"/>
  <c r="M760" i="49"/>
  <c r="L778" i="49"/>
  <c r="M815" i="49"/>
  <c r="M824" i="49"/>
  <c r="L842" i="49"/>
  <c r="M878" i="49"/>
  <c r="M887" i="49"/>
  <c r="M896" i="49"/>
  <c r="M914" i="49"/>
  <c r="M942" i="49"/>
  <c r="M951" i="49"/>
  <c r="L961" i="49"/>
  <c r="L970" i="49"/>
  <c r="M979" i="49"/>
  <c r="L999" i="49"/>
  <c r="M1026" i="49"/>
  <c r="M1064" i="49"/>
  <c r="L1092" i="49"/>
  <c r="M35" i="49"/>
  <c r="M97" i="49"/>
  <c r="L241" i="49"/>
  <c r="L305" i="49"/>
  <c r="L679" i="49"/>
  <c r="L688" i="49"/>
  <c r="L797" i="49"/>
  <c r="L815" i="49"/>
  <c r="L897" i="49"/>
  <c r="L1065" i="49"/>
  <c r="M151" i="49"/>
  <c r="M169" i="49"/>
  <c r="L204" i="49"/>
  <c r="L259" i="49"/>
  <c r="M323" i="49"/>
  <c r="L368" i="49"/>
  <c r="M385" i="49"/>
  <c r="M456" i="49"/>
  <c r="M465" i="49"/>
  <c r="M474" i="49"/>
  <c r="M536" i="49"/>
  <c r="L581" i="49"/>
  <c r="M598" i="49"/>
  <c r="M643" i="49"/>
  <c r="M670" i="49"/>
  <c r="M697" i="49"/>
  <c r="M733" i="49"/>
  <c r="L743" i="49"/>
  <c r="L752" i="49"/>
  <c r="M797" i="49"/>
  <c r="L807" i="49"/>
  <c r="M870" i="49"/>
  <c r="M879" i="49"/>
  <c r="M924" i="49"/>
  <c r="M961" i="49"/>
  <c r="M971" i="49"/>
  <c r="M999" i="49"/>
  <c r="M1008" i="49"/>
  <c r="L1083" i="49"/>
  <c r="M1111" i="49"/>
  <c r="L140" i="49"/>
  <c r="L30" i="49"/>
  <c r="L62" i="49"/>
  <c r="L94" i="49"/>
  <c r="L126" i="49"/>
  <c r="L158" i="49"/>
  <c r="L190" i="49"/>
  <c r="L222" i="49"/>
  <c r="L254" i="49"/>
  <c r="L286" i="49"/>
  <c r="L318" i="49"/>
  <c r="L350" i="49"/>
  <c r="L382" i="49"/>
  <c r="L414" i="49"/>
  <c r="L446" i="49"/>
  <c r="L478" i="49"/>
  <c r="L510" i="49"/>
  <c r="L542" i="49"/>
  <c r="L574" i="49"/>
  <c r="L606" i="49"/>
  <c r="L638" i="49"/>
  <c r="L670" i="49"/>
  <c r="L702" i="49"/>
  <c r="L734" i="49"/>
  <c r="L766" i="49"/>
  <c r="L798" i="49"/>
  <c r="L830" i="49"/>
  <c r="L862" i="49"/>
  <c r="L894" i="49"/>
  <c r="L926" i="49"/>
  <c r="L958" i="49"/>
  <c r="L990" i="49"/>
  <c r="L1022" i="49"/>
  <c r="L1054" i="49"/>
  <c r="L1086" i="49"/>
  <c r="L44" i="49"/>
  <c r="L11" i="49"/>
  <c r="L43" i="49"/>
  <c r="L75" i="49"/>
  <c r="L107" i="49"/>
  <c r="L139" i="49"/>
  <c r="L171" i="49"/>
  <c r="L203" i="49"/>
  <c r="L235" i="49"/>
  <c r="L267" i="49"/>
  <c r="L299" i="49"/>
  <c r="L331" i="49"/>
  <c r="L363" i="49"/>
  <c r="L395" i="49"/>
  <c r="L427" i="49"/>
  <c r="L459" i="49"/>
  <c r="L491" i="49"/>
  <c r="L523" i="49"/>
  <c r="L555" i="49"/>
  <c r="L587" i="49"/>
  <c r="L619" i="49"/>
  <c r="L651" i="49"/>
  <c r="L683" i="49"/>
  <c r="L715" i="49"/>
  <c r="L747" i="49"/>
  <c r="L779" i="49"/>
  <c r="L811" i="49"/>
  <c r="L843" i="49"/>
  <c r="L152" i="49"/>
  <c r="L248" i="49"/>
  <c r="L280" i="49"/>
  <c r="L312" i="49"/>
  <c r="L344" i="49"/>
  <c r="L408" i="49"/>
  <c r="L440" i="49"/>
  <c r="L472" i="49"/>
  <c r="L568" i="49"/>
  <c r="L632" i="49"/>
  <c r="L696" i="49"/>
  <c r="L728" i="49"/>
  <c r="L760" i="49"/>
  <c r="L792" i="49"/>
  <c r="L824" i="49"/>
  <c r="L856" i="49"/>
  <c r="L888" i="49"/>
  <c r="L920" i="49"/>
  <c r="L952" i="49"/>
  <c r="L984" i="49"/>
  <c r="L1016" i="49"/>
  <c r="L1048" i="49"/>
  <c r="L1080" i="49"/>
  <c r="L901" i="49"/>
  <c r="L933" i="49"/>
  <c r="L997" i="49"/>
  <c r="L1029" i="49"/>
  <c r="L1061" i="49"/>
  <c r="L1093" i="49"/>
  <c r="L428" i="49"/>
  <c r="L460" i="49"/>
  <c r="L492" i="49"/>
  <c r="L652" i="49"/>
  <c r="M12" i="49"/>
  <c r="L25" i="49"/>
  <c r="L57" i="49"/>
  <c r="M76" i="49"/>
  <c r="L89" i="49"/>
  <c r="M108" i="49"/>
  <c r="L121" i="49"/>
  <c r="L153" i="49"/>
  <c r="M172" i="49"/>
  <c r="L185" i="49"/>
  <c r="M204" i="49"/>
  <c r="L217" i="49"/>
  <c r="M236" i="49"/>
  <c r="L249" i="49"/>
  <c r="M268" i="49"/>
  <c r="L281" i="49"/>
  <c r="M300" i="49"/>
  <c r="L313" i="49"/>
  <c r="M332" i="49"/>
  <c r="L345" i="49"/>
  <c r="M364" i="49"/>
  <c r="L377" i="49"/>
  <c r="M396" i="49"/>
  <c r="L409" i="49"/>
  <c r="L441" i="49"/>
  <c r="L473" i="49"/>
  <c r="L505" i="49"/>
  <c r="M524" i="49"/>
  <c r="L537" i="49"/>
  <c r="M556" i="49"/>
  <c r="L569" i="49"/>
  <c r="M588" i="49"/>
  <c r="L601" i="49"/>
  <c r="M620" i="49"/>
  <c r="L633" i="49"/>
  <c r="L665" i="49"/>
  <c r="M684" i="49"/>
  <c r="L697" i="49"/>
  <c r="M716" i="49"/>
  <c r="L729" i="49"/>
  <c r="M748" i="49"/>
  <c r="L761" i="49"/>
  <c r="M780" i="49"/>
  <c r="L793" i="49"/>
  <c r="M812" i="49"/>
  <c r="L825" i="49"/>
  <c r="M844" i="49"/>
  <c r="L857" i="49"/>
  <c r="M876" i="49"/>
  <c r="L889" i="49"/>
  <c r="M908" i="49"/>
  <c r="L921" i="49"/>
  <c r="M940" i="49"/>
  <c r="L953" i="49"/>
  <c r="M972" i="49"/>
  <c r="L985" i="49"/>
  <c r="M1004" i="49"/>
  <c r="L1017" i="49"/>
  <c r="M1036" i="49"/>
  <c r="L1049" i="49"/>
  <c r="M1068" i="49"/>
  <c r="L1081" i="49"/>
  <c r="M1100" i="49"/>
  <c r="L6" i="49"/>
  <c r="L38" i="49"/>
  <c r="L70" i="49"/>
  <c r="L102" i="49"/>
  <c r="L134" i="49"/>
  <c r="L166" i="49"/>
  <c r="L198" i="49"/>
  <c r="L230" i="49"/>
  <c r="L262" i="49"/>
  <c r="L294" i="49"/>
  <c r="L326" i="49"/>
  <c r="L358" i="49"/>
  <c r="L390" i="49"/>
  <c r="L422" i="49"/>
  <c r="L454" i="49"/>
  <c r="L486" i="49"/>
  <c r="L518" i="49"/>
  <c r="L550" i="49"/>
  <c r="L582" i="49"/>
  <c r="L614" i="49"/>
  <c r="L646" i="49"/>
  <c r="L678" i="49"/>
  <c r="L710" i="49"/>
  <c r="L742" i="49"/>
  <c r="L774" i="49"/>
  <c r="L806" i="49"/>
  <c r="L838" i="49"/>
  <c r="L870" i="49"/>
  <c r="L902" i="49"/>
  <c r="L934" i="49"/>
  <c r="L966" i="49"/>
  <c r="L998" i="49"/>
  <c r="L1030" i="49"/>
  <c r="L1062" i="49"/>
  <c r="L1094" i="49"/>
  <c r="L19" i="49"/>
  <c r="L51" i="49"/>
  <c r="L83" i="49"/>
  <c r="L115" i="49"/>
  <c r="L147" i="49"/>
  <c r="L179" i="49"/>
  <c r="L211" i="49"/>
  <c r="L243" i="49"/>
  <c r="L275" i="49"/>
  <c r="L307" i="49"/>
  <c r="L339" i="49"/>
  <c r="L371" i="49"/>
  <c r="L403" i="49"/>
  <c r="L435" i="49"/>
  <c r="L467" i="49"/>
  <c r="L499" i="49"/>
  <c r="L531" i="49"/>
  <c r="L563" i="49"/>
  <c r="L595" i="49"/>
  <c r="L627" i="49"/>
  <c r="L659" i="49"/>
  <c r="L691" i="49"/>
  <c r="L723" i="49"/>
  <c r="L755" i="49"/>
  <c r="L787" i="49"/>
  <c r="L819" i="49"/>
  <c r="L851" i="49"/>
  <c r="L883" i="49"/>
  <c r="L915" i="49"/>
  <c r="L947" i="49"/>
  <c r="L979" i="49"/>
  <c r="L1011" i="49"/>
  <c r="L1043" i="49"/>
  <c r="L1075" i="49"/>
  <c r="L1107" i="49"/>
  <c r="L96" i="49"/>
  <c r="L128" i="49"/>
  <c r="L160" i="49"/>
  <c r="L192" i="49"/>
  <c r="L224" i="49"/>
  <c r="L256" i="49"/>
  <c r="L288" i="49"/>
  <c r="L320" i="49"/>
  <c r="L352" i="49"/>
  <c r="L384" i="49"/>
  <c r="L416" i="49"/>
  <c r="L448" i="49"/>
  <c r="L480" i="49"/>
  <c r="L512" i="49"/>
  <c r="L544" i="49"/>
  <c r="L576" i="49"/>
  <c r="L608" i="49"/>
  <c r="L640" i="49"/>
  <c r="L672" i="49"/>
  <c r="L704" i="49"/>
  <c r="L736" i="49"/>
  <c r="L768" i="49"/>
  <c r="L864" i="49"/>
  <c r="L1024" i="49"/>
  <c r="L1056" i="49"/>
  <c r="L1088" i="49"/>
  <c r="L237" i="49"/>
  <c r="L269" i="49"/>
  <c r="L301" i="49"/>
  <c r="L333" i="49"/>
  <c r="L365" i="49"/>
  <c r="L397" i="49"/>
  <c r="L429" i="49"/>
  <c r="L461" i="49"/>
  <c r="L557" i="49"/>
  <c r="L589" i="49"/>
  <c r="L621" i="49"/>
  <c r="L653" i="49"/>
  <c r="L781" i="49"/>
  <c r="L813" i="49"/>
  <c r="L845" i="49"/>
  <c r="L877" i="49"/>
  <c r="L909" i="49"/>
  <c r="L941" i="49"/>
  <c r="L973" i="49"/>
  <c r="L1005" i="49"/>
  <c r="L1037" i="49"/>
  <c r="L1069" i="49"/>
  <c r="L1101" i="49"/>
  <c r="L538" i="49"/>
  <c r="L570" i="49"/>
  <c r="L602" i="49"/>
  <c r="L634" i="49"/>
  <c r="L666" i="49"/>
  <c r="L698" i="49"/>
  <c r="L730" i="49"/>
  <c r="L762" i="49"/>
  <c r="L794" i="49"/>
  <c r="L986" i="49"/>
  <c r="L1018" i="49"/>
  <c r="L1050" i="49"/>
  <c r="L1095" i="49"/>
  <c r="L20" i="49"/>
  <c r="L52" i="49"/>
  <c r="L84" i="49"/>
  <c r="L116" i="49"/>
  <c r="L148" i="49"/>
  <c r="L180" i="49"/>
  <c r="L212" i="49"/>
  <c r="L244" i="49"/>
  <c r="L276" i="49"/>
  <c r="L308" i="49"/>
  <c r="L340" i="49"/>
  <c r="L372" i="49"/>
  <c r="L404" i="49"/>
  <c r="L436" i="49"/>
  <c r="L468" i="49"/>
  <c r="L500" i="49"/>
  <c r="L532" i="49"/>
  <c r="L564" i="49"/>
  <c r="L596" i="49"/>
  <c r="L628" i="49"/>
  <c r="L660" i="49"/>
  <c r="L692" i="49"/>
  <c r="L724" i="49"/>
  <c r="L756" i="49"/>
  <c r="L788" i="49"/>
  <c r="L820" i="49"/>
  <c r="L852" i="49"/>
  <c r="L884" i="49"/>
  <c r="L916" i="49"/>
  <c r="L948" i="49"/>
  <c r="L980" i="49"/>
  <c r="L1012" i="49"/>
  <c r="L1044" i="49"/>
  <c r="L1076" i="49"/>
  <c r="L1108" i="49"/>
  <c r="L129" i="49"/>
  <c r="L161" i="49"/>
  <c r="L257" i="49"/>
  <c r="L289" i="49"/>
  <c r="L321" i="49"/>
  <c r="L353" i="49"/>
  <c r="L385" i="49"/>
  <c r="L481" i="49"/>
  <c r="L513" i="49"/>
  <c r="L545" i="49"/>
  <c r="L577" i="49"/>
  <c r="L1089" i="49"/>
  <c r="L8" i="49"/>
  <c r="L40" i="49"/>
  <c r="L72" i="49"/>
  <c r="L104" i="49"/>
  <c r="L136" i="49"/>
  <c r="L168" i="49"/>
  <c r="L200" i="49"/>
  <c r="L232" i="49"/>
  <c r="L264" i="49"/>
  <c r="L296" i="49"/>
  <c r="L328" i="49"/>
  <c r="L360" i="49"/>
  <c r="L392" i="49"/>
  <c r="L424" i="49"/>
  <c r="L456" i="49"/>
  <c r="L488" i="49"/>
  <c r="L520" i="49"/>
  <c r="L552" i="49"/>
  <c r="L584" i="49"/>
  <c r="L616" i="49"/>
  <c r="L648" i="49"/>
  <c r="L680" i="49"/>
  <c r="L712" i="49"/>
  <c r="L744" i="49"/>
  <c r="L776" i="49"/>
  <c r="L808" i="49"/>
  <c r="L840" i="49"/>
  <c r="L872" i="49"/>
  <c r="L904" i="49"/>
  <c r="L936" i="49"/>
  <c r="L968" i="49"/>
  <c r="L1000" i="49"/>
  <c r="L1032" i="49"/>
  <c r="L1064" i="49"/>
  <c r="L1096" i="49"/>
  <c r="K1" i="49"/>
  <c r="D73" i="1" s="1"/>
  <c r="L21" i="49"/>
  <c r="L53" i="49"/>
  <c r="L85" i="49"/>
  <c r="L117" i="49"/>
  <c r="L149" i="49"/>
  <c r="L181" i="49"/>
  <c r="L213" i="49"/>
  <c r="L245" i="49"/>
  <c r="L277" i="49"/>
  <c r="L309" i="49"/>
  <c r="L341" i="49"/>
  <c r="L373" i="49"/>
  <c r="L405" i="49"/>
  <c r="L437" i="49"/>
  <c r="L469" i="49"/>
  <c r="L501" i="49"/>
  <c r="L533" i="49"/>
  <c r="L565" i="49"/>
  <c r="L597" i="49"/>
  <c r="L629" i="49"/>
  <c r="L661" i="49"/>
  <c r="L693" i="49"/>
  <c r="L725" i="49"/>
  <c r="L757" i="49"/>
  <c r="L789" i="49"/>
  <c r="L821" i="49"/>
  <c r="L853" i="49"/>
  <c r="L949" i="49"/>
  <c r="L981" i="49"/>
  <c r="L1013" i="49"/>
  <c r="L1045" i="49"/>
  <c r="L1077" i="49"/>
  <c r="L1109" i="49"/>
  <c r="L706" i="49"/>
  <c r="L738" i="49"/>
  <c r="L770" i="49"/>
  <c r="L802" i="49"/>
  <c r="L834" i="49"/>
  <c r="L866" i="49"/>
  <c r="L898" i="49"/>
  <c r="L930" i="49"/>
  <c r="L962" i="49"/>
  <c r="L994" i="49"/>
  <c r="L1026" i="49"/>
  <c r="L1058" i="49"/>
  <c r="L1090" i="49"/>
  <c r="L687" i="49"/>
  <c r="L719" i="49"/>
  <c r="L751" i="49"/>
  <c r="L847" i="49"/>
  <c r="L911" i="49"/>
  <c r="L943" i="49"/>
  <c r="L975" i="49"/>
  <c r="L1007" i="49"/>
  <c r="L1103" i="49"/>
  <c r="L956" i="49"/>
  <c r="L988" i="49"/>
  <c r="L1020" i="49"/>
  <c r="L1052" i="49"/>
  <c r="L1084" i="49"/>
  <c r="L22" i="49"/>
  <c r="L54" i="49"/>
  <c r="L86" i="49"/>
  <c r="L118" i="49"/>
  <c r="L150" i="49"/>
  <c r="L182" i="49"/>
  <c r="L214" i="49"/>
  <c r="L246" i="49"/>
  <c r="L278" i="49"/>
  <c r="L310" i="49"/>
  <c r="L342" i="49"/>
  <c r="L374" i="49"/>
  <c r="L406" i="49"/>
  <c r="L438" i="49"/>
  <c r="L470" i="49"/>
  <c r="L502" i="49"/>
  <c r="L534" i="49"/>
  <c r="L566" i="49"/>
  <c r="L598" i="49"/>
  <c r="L630" i="49"/>
  <c r="L662" i="49"/>
  <c r="L694" i="49"/>
  <c r="L726" i="49"/>
  <c r="L758" i="49"/>
  <c r="L790" i="49"/>
  <c r="L822" i="49"/>
  <c r="L291" i="49"/>
  <c r="L323" i="49"/>
  <c r="L355" i="49"/>
  <c r="L387" i="49"/>
  <c r="L419" i="49"/>
  <c r="L451" i="49"/>
  <c r="L483" i="49"/>
  <c r="L515" i="49"/>
  <c r="L547" i="49"/>
  <c r="L579" i="49"/>
  <c r="L611" i="49"/>
  <c r="L643" i="49"/>
  <c r="L675" i="49"/>
  <c r="L707" i="49"/>
  <c r="L739" i="49"/>
  <c r="L771" i="49"/>
  <c r="L803" i="49"/>
  <c r="L835" i="49"/>
  <c r="L867" i="49"/>
  <c r="L899" i="49"/>
  <c r="L931" i="49"/>
  <c r="L963" i="49"/>
  <c r="L995" i="49"/>
  <c r="L1027" i="49"/>
  <c r="L1059" i="49"/>
  <c r="L1091" i="49"/>
  <c r="L880" i="49"/>
  <c r="L976" i="49"/>
  <c r="L1008" i="49"/>
  <c r="L1040" i="49"/>
  <c r="L1072" i="49"/>
  <c r="L23" i="49"/>
  <c r="L55" i="49"/>
  <c r="L87" i="49"/>
  <c r="L119" i="49"/>
  <c r="L151" i="49"/>
  <c r="L183" i="49"/>
  <c r="L215" i="49"/>
  <c r="L247" i="49"/>
  <c r="L279" i="49"/>
  <c r="L311" i="49"/>
  <c r="L503" i="49"/>
  <c r="L535" i="49"/>
  <c r="L567" i="49"/>
  <c r="L599" i="49"/>
  <c r="L631" i="49"/>
  <c r="L663" i="49"/>
  <c r="L695" i="49"/>
  <c r="L727" i="49"/>
  <c r="L759" i="49"/>
  <c r="L791" i="49"/>
  <c r="L823" i="49"/>
  <c r="L855" i="49"/>
  <c r="L887" i="49"/>
  <c r="L919" i="49"/>
  <c r="L951" i="49"/>
  <c r="L983" i="49"/>
  <c r="L1015" i="49"/>
  <c r="L1047" i="49"/>
  <c r="L1079" i="49"/>
  <c r="L1111" i="49"/>
  <c r="M1" i="49" l="1"/>
  <c r="F73" i="1" s="1"/>
  <c r="L1" i="49"/>
  <c r="E73" i="1" s="1"/>
  <c r="K84" i="48"/>
  <c r="I84" i="48"/>
  <c r="K83" i="48"/>
  <c r="I83" i="48"/>
  <c r="K82" i="48"/>
  <c r="I82" i="48"/>
  <c r="K81" i="48"/>
  <c r="I81" i="48"/>
  <c r="K80" i="48"/>
  <c r="I80" i="48"/>
  <c r="K79" i="48"/>
  <c r="I79" i="48"/>
  <c r="K78" i="48"/>
  <c r="I78" i="48"/>
  <c r="K77" i="48"/>
  <c r="L77" i="48" s="1"/>
  <c r="I77" i="48"/>
  <c r="K76" i="48"/>
  <c r="I76" i="48"/>
  <c r="K75" i="48"/>
  <c r="I75" i="48"/>
  <c r="K74" i="48"/>
  <c r="I74" i="48"/>
  <c r="K73" i="48"/>
  <c r="L73" i="48" s="1"/>
  <c r="I73" i="48"/>
  <c r="K72" i="48"/>
  <c r="I72" i="48"/>
  <c r="K71" i="48"/>
  <c r="L71" i="48" s="1"/>
  <c r="I71" i="48"/>
  <c r="K70" i="48"/>
  <c r="L70" i="48" s="1"/>
  <c r="I70" i="48"/>
  <c r="K69" i="48"/>
  <c r="L69" i="48" s="1"/>
  <c r="I69" i="48"/>
  <c r="K68" i="48"/>
  <c r="I68" i="48"/>
  <c r="K67" i="48"/>
  <c r="I67" i="48"/>
  <c r="K66" i="48"/>
  <c r="I66" i="48"/>
  <c r="K65" i="48"/>
  <c r="L65" i="48" s="1"/>
  <c r="I65" i="48"/>
  <c r="K64" i="48"/>
  <c r="I64" i="48"/>
  <c r="K63" i="48"/>
  <c r="I63" i="48"/>
  <c r="K62" i="48"/>
  <c r="L62" i="48" s="1"/>
  <c r="I62" i="48"/>
  <c r="K61" i="48"/>
  <c r="L61" i="48" s="1"/>
  <c r="I61" i="48"/>
  <c r="K60" i="48"/>
  <c r="I60" i="48"/>
  <c r="K59" i="48"/>
  <c r="I59" i="48"/>
  <c r="K58" i="48"/>
  <c r="I58" i="48"/>
  <c r="K57" i="48"/>
  <c r="L57" i="48" s="1"/>
  <c r="I57" i="48"/>
  <c r="K56" i="48"/>
  <c r="I56" i="48"/>
  <c r="K55" i="48"/>
  <c r="L55" i="48" s="1"/>
  <c r="I55" i="48"/>
  <c r="K54" i="48"/>
  <c r="L54" i="48" s="1"/>
  <c r="I54" i="48"/>
  <c r="K53" i="48"/>
  <c r="L53" i="48" s="1"/>
  <c r="I53" i="48"/>
  <c r="K52" i="48"/>
  <c r="I52" i="48"/>
  <c r="K51" i="48"/>
  <c r="I51" i="48"/>
  <c r="K50" i="48"/>
  <c r="L50" i="48" s="1"/>
  <c r="I50" i="48"/>
  <c r="K49" i="48"/>
  <c r="L49" i="48" s="1"/>
  <c r="I49" i="48"/>
  <c r="K48" i="48"/>
  <c r="I48" i="48"/>
  <c r="K47" i="48"/>
  <c r="L47" i="48" s="1"/>
  <c r="I47" i="48"/>
  <c r="K46" i="48"/>
  <c r="L46" i="48" s="1"/>
  <c r="I46" i="48"/>
  <c r="K45" i="48"/>
  <c r="L45" i="48" s="1"/>
  <c r="I45" i="48"/>
  <c r="K44" i="48"/>
  <c r="I44" i="48"/>
  <c r="K43" i="48"/>
  <c r="I43" i="48"/>
  <c r="K42" i="48"/>
  <c r="I42" i="48"/>
  <c r="K41" i="48"/>
  <c r="L41" i="48" s="1"/>
  <c r="I41" i="48"/>
  <c r="K40" i="48"/>
  <c r="L40" i="48" s="1"/>
  <c r="I40" i="48"/>
  <c r="K39" i="48"/>
  <c r="I39" i="48"/>
  <c r="K38" i="48"/>
  <c r="L38" i="48" s="1"/>
  <c r="I38" i="48"/>
  <c r="K37" i="48"/>
  <c r="L37" i="48" s="1"/>
  <c r="I37" i="48"/>
  <c r="K36" i="48"/>
  <c r="I36" i="48"/>
  <c r="K35" i="48"/>
  <c r="I35" i="48"/>
  <c r="K34" i="48"/>
  <c r="L34" i="48" s="1"/>
  <c r="I34" i="48"/>
  <c r="K33" i="48"/>
  <c r="L33" i="48" s="1"/>
  <c r="I33" i="48"/>
  <c r="K32" i="48"/>
  <c r="L32" i="48" s="1"/>
  <c r="I32" i="48"/>
  <c r="K31" i="48"/>
  <c r="I31" i="48"/>
  <c r="K30" i="48"/>
  <c r="L30" i="48" s="1"/>
  <c r="I30" i="48"/>
  <c r="K29" i="48"/>
  <c r="L29" i="48" s="1"/>
  <c r="I29" i="48"/>
  <c r="K28" i="48"/>
  <c r="I28" i="48"/>
  <c r="K27" i="48"/>
  <c r="I27" i="48"/>
  <c r="K26" i="48"/>
  <c r="I26" i="48"/>
  <c r="K25" i="48"/>
  <c r="L25" i="48" s="1"/>
  <c r="I25" i="48"/>
  <c r="K24" i="48"/>
  <c r="L24" i="48" s="1"/>
  <c r="I24" i="48"/>
  <c r="K23" i="48"/>
  <c r="I23" i="48"/>
  <c r="K22" i="48"/>
  <c r="L22" i="48" s="1"/>
  <c r="I22" i="48"/>
  <c r="K21" i="48"/>
  <c r="L21" i="48" s="1"/>
  <c r="I21" i="48"/>
  <c r="K20" i="48"/>
  <c r="I20" i="48"/>
  <c r="K19" i="48"/>
  <c r="I19" i="48"/>
  <c r="K18" i="48"/>
  <c r="L18" i="48" s="1"/>
  <c r="I18" i="48"/>
  <c r="K17" i="48"/>
  <c r="I17" i="48"/>
  <c r="K16" i="48"/>
  <c r="L16" i="48" s="1"/>
  <c r="I16" i="48"/>
  <c r="K15" i="48"/>
  <c r="L15" i="48" s="1"/>
  <c r="I15" i="48"/>
  <c r="K14" i="48"/>
  <c r="L14" i="48" s="1"/>
  <c r="I14" i="48"/>
  <c r="K13" i="48"/>
  <c r="I13" i="48"/>
  <c r="K12" i="48"/>
  <c r="I12" i="48"/>
  <c r="K11" i="48"/>
  <c r="I11" i="48"/>
  <c r="K10" i="48"/>
  <c r="L10" i="48" s="1"/>
  <c r="I10" i="48"/>
  <c r="K9" i="48"/>
  <c r="L9" i="48" s="1"/>
  <c r="I9" i="48"/>
  <c r="K8" i="48"/>
  <c r="L8" i="48" s="1"/>
  <c r="I8" i="48"/>
  <c r="K7" i="48"/>
  <c r="I7" i="48"/>
  <c r="K6" i="48"/>
  <c r="I6" i="48"/>
  <c r="K5" i="48"/>
  <c r="I5" i="48"/>
  <c r="K4" i="48"/>
  <c r="I4" i="48"/>
  <c r="K3" i="48"/>
  <c r="I3" i="48"/>
  <c r="J1" i="48"/>
  <c r="C70" i="1" s="1"/>
  <c r="M54" i="48" l="1"/>
  <c r="M20" i="48"/>
  <c r="M62" i="48"/>
  <c r="M68" i="48"/>
  <c r="M51" i="48"/>
  <c r="M70" i="48"/>
  <c r="M38" i="48"/>
  <c r="M39" i="48"/>
  <c r="M75" i="48"/>
  <c r="M76" i="48"/>
  <c r="M80" i="48"/>
  <c r="M42" i="48"/>
  <c r="M81" i="48"/>
  <c r="M40" i="48"/>
  <c r="M35" i="48"/>
  <c r="M66" i="48"/>
  <c r="M46" i="48"/>
  <c r="M83" i="48"/>
  <c r="M5" i="48"/>
  <c r="M10" i="48"/>
  <c r="M11" i="48"/>
  <c r="M84" i="48"/>
  <c r="M4" i="48"/>
  <c r="M64" i="48"/>
  <c r="L42" i="48"/>
  <c r="M74" i="48"/>
  <c r="M3" i="48"/>
  <c r="M19" i="48"/>
  <c r="L64" i="48"/>
  <c r="M79" i="48"/>
  <c r="M50" i="48"/>
  <c r="M78" i="48"/>
  <c r="M6" i="48"/>
  <c r="M36" i="48"/>
  <c r="M34" i="48"/>
  <c r="M43" i="48"/>
  <c r="M44" i="48"/>
  <c r="M48" i="48"/>
  <c r="M7" i="48"/>
  <c r="L66" i="48"/>
  <c r="M26" i="48"/>
  <c r="M58" i="48"/>
  <c r="M17" i="48"/>
  <c r="M52" i="48"/>
  <c r="M82" i="48"/>
  <c r="M56" i="48"/>
  <c r="M12" i="48"/>
  <c r="M13" i="48"/>
  <c r="M63" i="48"/>
  <c r="M23" i="48"/>
  <c r="M67" i="48"/>
  <c r="L82" i="48"/>
  <c r="M59" i="48"/>
  <c r="M31" i="48"/>
  <c r="L26" i="48"/>
  <c r="M27" i="48"/>
  <c r="M28" i="48"/>
  <c r="L74" i="48"/>
  <c r="M18" i="48"/>
  <c r="M72" i="48"/>
  <c r="L58" i="48"/>
  <c r="M60" i="48"/>
  <c r="M77" i="48"/>
  <c r="M37" i="48"/>
  <c r="M69" i="48"/>
  <c r="L78" i="48"/>
  <c r="M53" i="48"/>
  <c r="M29" i="48"/>
  <c r="M61" i="48"/>
  <c r="M22" i="48"/>
  <c r="L63" i="48"/>
  <c r="L79" i="48"/>
  <c r="M15" i="48"/>
  <c r="M21" i="48"/>
  <c r="L31" i="48"/>
  <c r="M30" i="48"/>
  <c r="L7" i="48"/>
  <c r="L72" i="48"/>
  <c r="L80" i="48"/>
  <c r="M45" i="48"/>
  <c r="L39" i="48"/>
  <c r="L23" i="48"/>
  <c r="L81" i="48"/>
  <c r="L56" i="48"/>
  <c r="M16" i="48"/>
  <c r="M9" i="48"/>
  <c r="M33" i="48"/>
  <c r="M41" i="48"/>
  <c r="M49" i="48"/>
  <c r="M57" i="48"/>
  <c r="M65" i="48"/>
  <c r="M73" i="48"/>
  <c r="L13" i="48"/>
  <c r="M55" i="48"/>
  <c r="M32" i="48"/>
  <c r="K1" i="48"/>
  <c r="D70" i="1" s="1"/>
  <c r="M14" i="48"/>
  <c r="M71" i="48"/>
  <c r="M47" i="48"/>
  <c r="M8" i="48"/>
  <c r="M25" i="48"/>
  <c r="L6" i="48"/>
  <c r="L3" i="48"/>
  <c r="L11" i="48"/>
  <c r="L19" i="48"/>
  <c r="L27" i="48"/>
  <c r="L35" i="48"/>
  <c r="L43" i="48"/>
  <c r="L51" i="48"/>
  <c r="L59" i="48"/>
  <c r="L67" i="48"/>
  <c r="L75" i="48"/>
  <c r="L83" i="48"/>
  <c r="L17" i="48"/>
  <c r="L48" i="48"/>
  <c r="M24" i="48"/>
  <c r="L5" i="48"/>
  <c r="L4" i="48"/>
  <c r="L12" i="48"/>
  <c r="L20" i="48"/>
  <c r="L28" i="48"/>
  <c r="L36" i="48"/>
  <c r="L44" i="48"/>
  <c r="L52" i="48"/>
  <c r="L60" i="48"/>
  <c r="L68" i="48"/>
  <c r="L76" i="48"/>
  <c r="L84" i="48"/>
  <c r="M1" i="48" l="1"/>
  <c r="F70" i="1" s="1"/>
  <c r="L1" i="48"/>
  <c r="E70" i="1" s="1"/>
  <c r="K178" i="45" l="1"/>
  <c r="L178" i="45" s="1"/>
  <c r="I178" i="45"/>
  <c r="K177" i="45"/>
  <c r="I177" i="45"/>
  <c r="K176" i="45"/>
  <c r="I176" i="45"/>
  <c r="K175" i="45"/>
  <c r="I175" i="45"/>
  <c r="K174" i="45"/>
  <c r="I174" i="45"/>
  <c r="K173" i="45"/>
  <c r="I173" i="45"/>
  <c r="K172" i="45"/>
  <c r="L172" i="45" s="1"/>
  <c r="I172" i="45"/>
  <c r="M172" i="45" s="1"/>
  <c r="K171" i="45"/>
  <c r="L171" i="45" s="1"/>
  <c r="I171" i="45"/>
  <c r="K170" i="45"/>
  <c r="L170" i="45" s="1"/>
  <c r="I170" i="45"/>
  <c r="K169" i="45"/>
  <c r="L169" i="45" s="1"/>
  <c r="I169" i="45"/>
  <c r="K168" i="45"/>
  <c r="I168" i="45"/>
  <c r="K167" i="45"/>
  <c r="L167" i="45" s="1"/>
  <c r="I167" i="45"/>
  <c r="K166" i="45"/>
  <c r="L166" i="45" s="1"/>
  <c r="I166" i="45"/>
  <c r="K165" i="45"/>
  <c r="I165" i="45"/>
  <c r="K164" i="45"/>
  <c r="L164" i="45" s="1"/>
  <c r="I164" i="45"/>
  <c r="K163" i="45"/>
  <c r="L163" i="45" s="1"/>
  <c r="I163" i="45"/>
  <c r="K162" i="45"/>
  <c r="L162" i="45" s="1"/>
  <c r="I162" i="45"/>
  <c r="K161" i="45"/>
  <c r="I161" i="45"/>
  <c r="K160" i="45"/>
  <c r="I160" i="45"/>
  <c r="K159" i="45"/>
  <c r="L159" i="45" s="1"/>
  <c r="I159" i="45"/>
  <c r="K158" i="45"/>
  <c r="L158" i="45" s="1"/>
  <c r="I158" i="45"/>
  <c r="K157" i="45"/>
  <c r="I157" i="45"/>
  <c r="K156" i="45"/>
  <c r="L156" i="45" s="1"/>
  <c r="I156" i="45"/>
  <c r="M156" i="45" s="1"/>
  <c r="K155" i="45"/>
  <c r="L155" i="45" s="1"/>
  <c r="I155" i="45"/>
  <c r="K154" i="45"/>
  <c r="L154" i="45" s="1"/>
  <c r="I154" i="45"/>
  <c r="K153" i="45"/>
  <c r="L153" i="45" s="1"/>
  <c r="I153" i="45"/>
  <c r="K152" i="45"/>
  <c r="I152" i="45"/>
  <c r="K151" i="45"/>
  <c r="L151" i="45" s="1"/>
  <c r="I151" i="45"/>
  <c r="K150" i="45"/>
  <c r="I150" i="45"/>
  <c r="K149" i="45"/>
  <c r="I149" i="45"/>
  <c r="K148" i="45"/>
  <c r="L148" i="45" s="1"/>
  <c r="I148" i="45"/>
  <c r="K147" i="45"/>
  <c r="L147" i="45" s="1"/>
  <c r="I147" i="45"/>
  <c r="K146" i="45"/>
  <c r="L146" i="45" s="1"/>
  <c r="I146" i="45"/>
  <c r="K145" i="45"/>
  <c r="I145" i="45"/>
  <c r="K144" i="45"/>
  <c r="I144" i="45"/>
  <c r="K143" i="45"/>
  <c r="I143" i="45"/>
  <c r="K142" i="45"/>
  <c r="I142" i="45"/>
  <c r="K141" i="45"/>
  <c r="I141" i="45"/>
  <c r="K140" i="45"/>
  <c r="L140" i="45" s="1"/>
  <c r="I140" i="45"/>
  <c r="K139" i="45"/>
  <c r="L139" i="45" s="1"/>
  <c r="I139" i="45"/>
  <c r="K138" i="45"/>
  <c r="L138" i="45" s="1"/>
  <c r="I138" i="45"/>
  <c r="K137" i="45"/>
  <c r="I137" i="45"/>
  <c r="K136" i="45"/>
  <c r="I136" i="45"/>
  <c r="K135" i="45"/>
  <c r="I135" i="45"/>
  <c r="K134" i="45"/>
  <c r="I134" i="45"/>
  <c r="K133" i="45"/>
  <c r="I133" i="45"/>
  <c r="K132" i="45"/>
  <c r="L132" i="45" s="1"/>
  <c r="I132" i="45"/>
  <c r="K131" i="45"/>
  <c r="L131" i="45" s="1"/>
  <c r="I131" i="45"/>
  <c r="K130" i="45"/>
  <c r="L130" i="45" s="1"/>
  <c r="I130" i="45"/>
  <c r="K129" i="45"/>
  <c r="I129" i="45"/>
  <c r="K128" i="45"/>
  <c r="I128" i="45"/>
  <c r="K127" i="45"/>
  <c r="I127" i="45"/>
  <c r="K126" i="45"/>
  <c r="L126" i="45" s="1"/>
  <c r="I126" i="45"/>
  <c r="K125" i="45"/>
  <c r="I125" i="45"/>
  <c r="K124" i="45"/>
  <c r="L124" i="45" s="1"/>
  <c r="I124" i="45"/>
  <c r="K123" i="45"/>
  <c r="L123" i="45" s="1"/>
  <c r="I123" i="45"/>
  <c r="K122" i="45"/>
  <c r="L122" i="45" s="1"/>
  <c r="I122" i="45"/>
  <c r="K121" i="45"/>
  <c r="I121" i="45"/>
  <c r="K120" i="45"/>
  <c r="I120" i="45"/>
  <c r="K119" i="45"/>
  <c r="L119" i="45" s="1"/>
  <c r="I119" i="45"/>
  <c r="K118" i="45"/>
  <c r="L118" i="45" s="1"/>
  <c r="I118" i="45"/>
  <c r="K117" i="45"/>
  <c r="I117" i="45"/>
  <c r="K116" i="45"/>
  <c r="L116" i="45" s="1"/>
  <c r="I116" i="45"/>
  <c r="K115" i="45"/>
  <c r="L115" i="45" s="1"/>
  <c r="I115" i="45"/>
  <c r="K114" i="45"/>
  <c r="L114" i="45" s="1"/>
  <c r="I114" i="45"/>
  <c r="K113" i="45"/>
  <c r="I113" i="45"/>
  <c r="K112" i="45"/>
  <c r="I112" i="45"/>
  <c r="K111" i="45"/>
  <c r="I111" i="45"/>
  <c r="K110" i="45"/>
  <c r="L110" i="45" s="1"/>
  <c r="I110" i="45"/>
  <c r="K109" i="45"/>
  <c r="I109" i="45"/>
  <c r="K108" i="45"/>
  <c r="L108" i="45" s="1"/>
  <c r="I108" i="45"/>
  <c r="K107" i="45"/>
  <c r="L107" i="45" s="1"/>
  <c r="I107" i="45"/>
  <c r="K106" i="45"/>
  <c r="L106" i="45" s="1"/>
  <c r="I106" i="45"/>
  <c r="K105" i="45"/>
  <c r="I105" i="45"/>
  <c r="K104" i="45"/>
  <c r="I104" i="45"/>
  <c r="K103" i="45"/>
  <c r="I103" i="45"/>
  <c r="K102" i="45"/>
  <c r="L102" i="45" s="1"/>
  <c r="I102" i="45"/>
  <c r="K101" i="45"/>
  <c r="I101" i="45"/>
  <c r="K100" i="45"/>
  <c r="L100" i="45" s="1"/>
  <c r="I100" i="45"/>
  <c r="K99" i="45"/>
  <c r="L99" i="45" s="1"/>
  <c r="I99" i="45"/>
  <c r="K98" i="45"/>
  <c r="L98" i="45" s="1"/>
  <c r="I98" i="45"/>
  <c r="K97" i="45"/>
  <c r="I97" i="45"/>
  <c r="K96" i="45"/>
  <c r="I96" i="45"/>
  <c r="K95" i="45"/>
  <c r="I95" i="45"/>
  <c r="K94" i="45"/>
  <c r="L94" i="45" s="1"/>
  <c r="I94" i="45"/>
  <c r="K93" i="45"/>
  <c r="I93" i="45"/>
  <c r="K92" i="45"/>
  <c r="L92" i="45" s="1"/>
  <c r="I92" i="45"/>
  <c r="K91" i="45"/>
  <c r="L91" i="45" s="1"/>
  <c r="I91" i="45"/>
  <c r="K90" i="45"/>
  <c r="L90" i="45" s="1"/>
  <c r="I90" i="45"/>
  <c r="K89" i="45"/>
  <c r="I89" i="45"/>
  <c r="K88" i="45"/>
  <c r="I88" i="45"/>
  <c r="K87" i="45"/>
  <c r="I87" i="45"/>
  <c r="K86" i="45"/>
  <c r="I86" i="45"/>
  <c r="K85" i="45"/>
  <c r="I85" i="45"/>
  <c r="K84" i="45"/>
  <c r="L84" i="45" s="1"/>
  <c r="I84" i="45"/>
  <c r="K83" i="45"/>
  <c r="L83" i="45" s="1"/>
  <c r="I83" i="45"/>
  <c r="K82" i="45"/>
  <c r="L82" i="45" s="1"/>
  <c r="I82" i="45"/>
  <c r="K81" i="45"/>
  <c r="I81" i="45"/>
  <c r="K80" i="45"/>
  <c r="I80" i="45"/>
  <c r="K79" i="45"/>
  <c r="I79" i="45"/>
  <c r="K78" i="45"/>
  <c r="L78" i="45" s="1"/>
  <c r="I78" i="45"/>
  <c r="K77" i="45"/>
  <c r="I77" i="45"/>
  <c r="K76" i="45"/>
  <c r="L76" i="45" s="1"/>
  <c r="I76" i="45"/>
  <c r="K75" i="45"/>
  <c r="L75" i="45" s="1"/>
  <c r="I75" i="45"/>
  <c r="K74" i="45"/>
  <c r="L74" i="45" s="1"/>
  <c r="I74" i="45"/>
  <c r="K73" i="45"/>
  <c r="I73" i="45"/>
  <c r="K72" i="45"/>
  <c r="I72" i="45"/>
  <c r="K71" i="45"/>
  <c r="I71" i="45"/>
  <c r="K70" i="45"/>
  <c r="I70" i="45"/>
  <c r="K69" i="45"/>
  <c r="I69" i="45"/>
  <c r="K68" i="45"/>
  <c r="L68" i="45" s="1"/>
  <c r="I68" i="45"/>
  <c r="K67" i="45"/>
  <c r="L67" i="45" s="1"/>
  <c r="I67" i="45"/>
  <c r="K66" i="45"/>
  <c r="L66" i="45" s="1"/>
  <c r="I66" i="45"/>
  <c r="K65" i="45"/>
  <c r="L65" i="45" s="1"/>
  <c r="I65" i="45"/>
  <c r="K64" i="45"/>
  <c r="I64" i="45"/>
  <c r="K63" i="45"/>
  <c r="L63" i="45" s="1"/>
  <c r="I63" i="45"/>
  <c r="K62" i="45"/>
  <c r="I62" i="45"/>
  <c r="K61" i="45"/>
  <c r="I61" i="45"/>
  <c r="K60" i="45"/>
  <c r="L60" i="45" s="1"/>
  <c r="I60" i="45"/>
  <c r="K59" i="45"/>
  <c r="L59" i="45" s="1"/>
  <c r="I59" i="45"/>
  <c r="K58" i="45"/>
  <c r="L58" i="45" s="1"/>
  <c r="I58" i="45"/>
  <c r="K57" i="45"/>
  <c r="I57" i="45"/>
  <c r="K56" i="45"/>
  <c r="I56" i="45"/>
  <c r="K55" i="45"/>
  <c r="L55" i="45" s="1"/>
  <c r="I55" i="45"/>
  <c r="K54" i="45"/>
  <c r="I54" i="45"/>
  <c r="K53" i="45"/>
  <c r="I53" i="45"/>
  <c r="K52" i="45"/>
  <c r="L52" i="45" s="1"/>
  <c r="I52" i="45"/>
  <c r="K51" i="45"/>
  <c r="L51" i="45" s="1"/>
  <c r="I51" i="45"/>
  <c r="K50" i="45"/>
  <c r="L50" i="45" s="1"/>
  <c r="I50" i="45"/>
  <c r="K49" i="45"/>
  <c r="I49" i="45"/>
  <c r="K48" i="45"/>
  <c r="I48" i="45"/>
  <c r="K47" i="45"/>
  <c r="L47" i="45" s="1"/>
  <c r="I47" i="45"/>
  <c r="K46" i="45"/>
  <c r="L46" i="45" s="1"/>
  <c r="I46" i="45"/>
  <c r="K45" i="45"/>
  <c r="I45" i="45"/>
  <c r="K44" i="45"/>
  <c r="L44" i="45" s="1"/>
  <c r="I44" i="45"/>
  <c r="K43" i="45"/>
  <c r="L43" i="45" s="1"/>
  <c r="I43" i="45"/>
  <c r="K42" i="45"/>
  <c r="L42" i="45" s="1"/>
  <c r="I42" i="45"/>
  <c r="K41" i="45"/>
  <c r="L41" i="45" s="1"/>
  <c r="I41" i="45"/>
  <c r="K40" i="45"/>
  <c r="I40" i="45"/>
  <c r="K39" i="45"/>
  <c r="I39" i="45"/>
  <c r="K38" i="45"/>
  <c r="L38" i="45" s="1"/>
  <c r="I38" i="45"/>
  <c r="K37" i="45"/>
  <c r="I37" i="45"/>
  <c r="K36" i="45"/>
  <c r="L36" i="45" s="1"/>
  <c r="I36" i="45"/>
  <c r="K35" i="45"/>
  <c r="L35" i="45" s="1"/>
  <c r="I35" i="45"/>
  <c r="K34" i="45"/>
  <c r="L34" i="45" s="1"/>
  <c r="I34" i="45"/>
  <c r="K33" i="45"/>
  <c r="L33" i="45" s="1"/>
  <c r="I33" i="45"/>
  <c r="K32" i="45"/>
  <c r="I32" i="45"/>
  <c r="K31" i="45"/>
  <c r="L31" i="45" s="1"/>
  <c r="I31" i="45"/>
  <c r="K30" i="45"/>
  <c r="I30" i="45"/>
  <c r="K29" i="45"/>
  <c r="I29" i="45"/>
  <c r="K28" i="45"/>
  <c r="L28" i="45" s="1"/>
  <c r="I28" i="45"/>
  <c r="K27" i="45"/>
  <c r="L27" i="45" s="1"/>
  <c r="I27" i="45"/>
  <c r="K26" i="45"/>
  <c r="L26" i="45" s="1"/>
  <c r="I26" i="45"/>
  <c r="K25" i="45"/>
  <c r="L25" i="45" s="1"/>
  <c r="I25" i="45"/>
  <c r="K24" i="45"/>
  <c r="I24" i="45"/>
  <c r="K23" i="45"/>
  <c r="L23" i="45" s="1"/>
  <c r="I23" i="45"/>
  <c r="K22" i="45"/>
  <c r="L22" i="45" s="1"/>
  <c r="I22" i="45"/>
  <c r="K21" i="45"/>
  <c r="I21" i="45"/>
  <c r="K20" i="45"/>
  <c r="I20" i="45"/>
  <c r="K19" i="45"/>
  <c r="L19" i="45" s="1"/>
  <c r="I19" i="45"/>
  <c r="K18" i="45"/>
  <c r="L18" i="45" s="1"/>
  <c r="I18" i="45"/>
  <c r="K17" i="45"/>
  <c r="L17" i="45" s="1"/>
  <c r="I17" i="45"/>
  <c r="K16" i="45"/>
  <c r="I16" i="45"/>
  <c r="K15" i="45"/>
  <c r="L15" i="45" s="1"/>
  <c r="I15" i="45"/>
  <c r="K14" i="45"/>
  <c r="L14" i="45" s="1"/>
  <c r="I14" i="45"/>
  <c r="K13" i="45"/>
  <c r="I13" i="45"/>
  <c r="K12" i="45"/>
  <c r="I12" i="45"/>
  <c r="K11" i="45"/>
  <c r="L11" i="45" s="1"/>
  <c r="I11" i="45"/>
  <c r="K10" i="45"/>
  <c r="L10" i="45" s="1"/>
  <c r="I10" i="45"/>
  <c r="K9" i="45"/>
  <c r="L9" i="45" s="1"/>
  <c r="I9" i="45"/>
  <c r="K8" i="45"/>
  <c r="I8" i="45"/>
  <c r="K7" i="45"/>
  <c r="I7" i="45"/>
  <c r="K6" i="45"/>
  <c r="L6" i="45" s="1"/>
  <c r="I6" i="45"/>
  <c r="K5" i="45"/>
  <c r="I5" i="45"/>
  <c r="K4" i="45"/>
  <c r="I4" i="45"/>
  <c r="K3" i="45"/>
  <c r="I3" i="45"/>
  <c r="J1" i="45"/>
  <c r="C62" i="1" s="1"/>
  <c r="M170" i="45" l="1"/>
  <c r="M76" i="45"/>
  <c r="M91" i="45"/>
  <c r="M23" i="45"/>
  <c r="M119" i="45"/>
  <c r="M151" i="45"/>
  <c r="M139" i="45"/>
  <c r="M171" i="45"/>
  <c r="M6" i="45"/>
  <c r="M169" i="45"/>
  <c r="M108" i="45"/>
  <c r="M9" i="45"/>
  <c r="M81" i="45"/>
  <c r="M19" i="45"/>
  <c r="M35" i="45"/>
  <c r="M99" i="45"/>
  <c r="M147" i="45"/>
  <c r="M11" i="45"/>
  <c r="M34" i="45"/>
  <c r="M82" i="45"/>
  <c r="M15" i="45"/>
  <c r="M25" i="45"/>
  <c r="M136" i="45"/>
  <c r="M14" i="45"/>
  <c r="M31" i="45"/>
  <c r="M47" i="45"/>
  <c r="M63" i="45"/>
  <c r="M159" i="45"/>
  <c r="M5" i="45"/>
  <c r="M153" i="45"/>
  <c r="M155" i="45"/>
  <c r="M109" i="45"/>
  <c r="M52" i="45"/>
  <c r="M68" i="45"/>
  <c r="M84" i="45"/>
  <c r="M116" i="45"/>
  <c r="M132" i="45"/>
  <c r="M87" i="45"/>
  <c r="M107" i="45"/>
  <c r="M168" i="45"/>
  <c r="M71" i="45"/>
  <c r="M103" i="45"/>
  <c r="M157" i="45"/>
  <c r="M142" i="45"/>
  <c r="M17" i="45"/>
  <c r="M65" i="45"/>
  <c r="M51" i="45"/>
  <c r="M67" i="45"/>
  <c r="M83" i="45"/>
  <c r="M145" i="45"/>
  <c r="M130" i="45"/>
  <c r="M131" i="45"/>
  <c r="M27" i="45"/>
  <c r="M86" i="45"/>
  <c r="M164" i="45"/>
  <c r="M61" i="45"/>
  <c r="M92" i="45"/>
  <c r="M152" i="45"/>
  <c r="M30" i="45"/>
  <c r="M124" i="45"/>
  <c r="M125" i="45"/>
  <c r="M140" i="45"/>
  <c r="M96" i="45"/>
  <c r="M141" i="45"/>
  <c r="M97" i="45"/>
  <c r="L142" i="45"/>
  <c r="M22" i="45"/>
  <c r="M98" i="45"/>
  <c r="M113" i="45"/>
  <c r="M32" i="45"/>
  <c r="M69" i="45"/>
  <c r="M54" i="45"/>
  <c r="M114" i="45"/>
  <c r="M70" i="45"/>
  <c r="M100" i="45"/>
  <c r="M150" i="45"/>
  <c r="M175" i="45"/>
  <c r="M21" i="45"/>
  <c r="M16" i="45"/>
  <c r="M88" i="45"/>
  <c r="M42" i="45"/>
  <c r="M75" i="45"/>
  <c r="M73" i="45"/>
  <c r="L86" i="45"/>
  <c r="M7" i="45"/>
  <c r="M60" i="45"/>
  <c r="M127" i="45"/>
  <c r="M154" i="45"/>
  <c r="M167" i="45"/>
  <c r="M74" i="45"/>
  <c r="M101" i="45"/>
  <c r="M115" i="45"/>
  <c r="M128" i="45"/>
  <c r="M143" i="45"/>
  <c r="M10" i="45"/>
  <c r="M8" i="45"/>
  <c r="M144" i="45"/>
  <c r="M158" i="45"/>
  <c r="M46" i="45"/>
  <c r="M146" i="45"/>
  <c r="M62" i="45"/>
  <c r="M50" i="45"/>
  <c r="M53" i="45"/>
  <c r="M80" i="45"/>
  <c r="M134" i="45"/>
  <c r="M28" i="45"/>
  <c r="M41" i="45"/>
  <c r="M94" i="45"/>
  <c r="M121" i="45"/>
  <c r="L134" i="45"/>
  <c r="M148" i="45"/>
  <c r="M161" i="45"/>
  <c r="M173" i="45"/>
  <c r="M89" i="45"/>
  <c r="M133" i="45"/>
  <c r="M102" i="45"/>
  <c r="M26" i="45"/>
  <c r="M39" i="45"/>
  <c r="L54" i="45"/>
  <c r="M135" i="45"/>
  <c r="M174" i="45"/>
  <c r="M66" i="45"/>
  <c r="M40" i="45"/>
  <c r="M29" i="45"/>
  <c r="M55" i="45"/>
  <c r="M95" i="45"/>
  <c r="M122" i="45"/>
  <c r="M149" i="45"/>
  <c r="M162" i="45"/>
  <c r="L174" i="45"/>
  <c r="M20" i="45"/>
  <c r="M104" i="45"/>
  <c r="M3" i="45"/>
  <c r="M123" i="45"/>
  <c r="M163" i="45"/>
  <c r="M36" i="45"/>
  <c r="M24" i="45"/>
  <c r="M90" i="45"/>
  <c r="K1" i="45"/>
  <c r="D62" i="1" s="1"/>
  <c r="L62" i="45"/>
  <c r="M117" i="45"/>
  <c r="M160" i="45"/>
  <c r="L3" i="45"/>
  <c r="L30" i="45"/>
  <c r="M43" i="45"/>
  <c r="M56" i="45"/>
  <c r="M110" i="45"/>
  <c r="M137" i="45"/>
  <c r="L150" i="45"/>
  <c r="M38" i="45"/>
  <c r="M176" i="45"/>
  <c r="M77" i="45"/>
  <c r="M4" i="45"/>
  <c r="M57" i="45"/>
  <c r="L70" i="45"/>
  <c r="M48" i="45"/>
  <c r="M49" i="45"/>
  <c r="M118" i="45"/>
  <c r="M78" i="45"/>
  <c r="M12" i="45"/>
  <c r="M79" i="45"/>
  <c r="M18" i="45"/>
  <c r="M44" i="45"/>
  <c r="M111" i="45"/>
  <c r="M138" i="45"/>
  <c r="M177" i="45"/>
  <c r="M93" i="45"/>
  <c r="M165" i="45"/>
  <c r="M129" i="45"/>
  <c r="M58" i="45"/>
  <c r="M85" i="45"/>
  <c r="M112" i="45"/>
  <c r="M37" i="45"/>
  <c r="M64" i="45"/>
  <c r="M105" i="45"/>
  <c r="M13" i="45"/>
  <c r="M106" i="45"/>
  <c r="M120" i="45"/>
  <c r="M33" i="45"/>
  <c r="M45" i="45"/>
  <c r="M59" i="45"/>
  <c r="M72" i="45"/>
  <c r="M126" i="45"/>
  <c r="M166" i="45"/>
  <c r="M178" i="45"/>
  <c r="L4" i="45"/>
  <c r="L12" i="45"/>
  <c r="L20" i="45"/>
  <c r="L5" i="45"/>
  <c r="L13" i="45"/>
  <c r="L21" i="45"/>
  <c r="L29" i="45"/>
  <c r="L37" i="45"/>
  <c r="L45" i="45"/>
  <c r="L53" i="45"/>
  <c r="L61" i="45"/>
  <c r="L69" i="45"/>
  <c r="L77" i="45"/>
  <c r="L85" i="45"/>
  <c r="L93" i="45"/>
  <c r="L101" i="45"/>
  <c r="L109" i="45"/>
  <c r="L117" i="45"/>
  <c r="L125" i="45"/>
  <c r="L133" i="45"/>
  <c r="L141" i="45"/>
  <c r="L149" i="45"/>
  <c r="L157" i="45"/>
  <c r="L165" i="45"/>
  <c r="L173" i="45"/>
  <c r="L7" i="45"/>
  <c r="L39" i="45"/>
  <c r="L71" i="45"/>
  <c r="L79" i="45"/>
  <c r="L87" i="45"/>
  <c r="L95" i="45"/>
  <c r="L103" i="45"/>
  <c r="L111" i="45"/>
  <c r="L127" i="45"/>
  <c r="L135" i="45"/>
  <c r="L143" i="45"/>
  <c r="L175" i="45"/>
  <c r="L8" i="45"/>
  <c r="L16" i="45"/>
  <c r="L24" i="45"/>
  <c r="L32" i="45"/>
  <c r="L40" i="45"/>
  <c r="L48" i="45"/>
  <c r="L56" i="45"/>
  <c r="L64" i="45"/>
  <c r="L72" i="45"/>
  <c r="L80" i="45"/>
  <c r="L88" i="45"/>
  <c r="L96" i="45"/>
  <c r="L104" i="45"/>
  <c r="L112" i="45"/>
  <c r="L120" i="45"/>
  <c r="L128" i="45"/>
  <c r="L136" i="45"/>
  <c r="L144" i="45"/>
  <c r="L152" i="45"/>
  <c r="L160" i="45"/>
  <c r="L168" i="45"/>
  <c r="L176" i="45"/>
  <c r="L49" i="45"/>
  <c r="L57" i="45"/>
  <c r="L73" i="45"/>
  <c r="L81" i="45"/>
  <c r="L89" i="45"/>
  <c r="L97" i="45"/>
  <c r="L105" i="45"/>
  <c r="L113" i="45"/>
  <c r="L121" i="45"/>
  <c r="L129" i="45"/>
  <c r="L137" i="45"/>
  <c r="L145" i="45"/>
  <c r="L161" i="45"/>
  <c r="L177" i="45"/>
  <c r="M1" i="45" l="1"/>
  <c r="F62" i="1" s="1"/>
  <c r="L1" i="45"/>
  <c r="E62" i="1" s="1"/>
  <c r="K23" i="44"/>
  <c r="I23" i="44"/>
  <c r="H23" i="44"/>
  <c r="K22" i="44"/>
  <c r="I22" i="44"/>
  <c r="H22" i="44"/>
  <c r="K21" i="44"/>
  <c r="I21" i="44"/>
  <c r="H21" i="44"/>
  <c r="K20" i="44"/>
  <c r="I20" i="44"/>
  <c r="H20" i="44"/>
  <c r="K19" i="44"/>
  <c r="I19" i="44"/>
  <c r="H19" i="44"/>
  <c r="K18" i="44"/>
  <c r="I18" i="44"/>
  <c r="H18" i="44"/>
  <c r="K17" i="44"/>
  <c r="I17" i="44"/>
  <c r="H17" i="44"/>
  <c r="K16" i="44"/>
  <c r="I16" i="44"/>
  <c r="H16" i="44"/>
  <c r="K15" i="44"/>
  <c r="I15" i="44"/>
  <c r="H15" i="44"/>
  <c r="K14" i="44"/>
  <c r="I14" i="44"/>
  <c r="H14" i="44"/>
  <c r="K13" i="44"/>
  <c r="I13" i="44"/>
  <c r="H13" i="44"/>
  <c r="K12" i="44"/>
  <c r="I12" i="44"/>
  <c r="H12" i="44"/>
  <c r="K11" i="44"/>
  <c r="I11" i="44"/>
  <c r="H11" i="44"/>
  <c r="K10" i="44"/>
  <c r="L10" i="44" s="1"/>
  <c r="K9" i="44"/>
  <c r="I9" i="44"/>
  <c r="H9" i="44"/>
  <c r="K8" i="44"/>
  <c r="I8" i="44"/>
  <c r="H8" i="44"/>
  <c r="K7" i="44"/>
  <c r="I7" i="44"/>
  <c r="H7" i="44"/>
  <c r="K6" i="44"/>
  <c r="I6" i="44"/>
  <c r="H6" i="44"/>
  <c r="K5" i="44"/>
  <c r="I5" i="44"/>
  <c r="H5" i="44"/>
  <c r="K4" i="44"/>
  <c r="I4" i="44"/>
  <c r="H4" i="44"/>
  <c r="K3" i="44"/>
  <c r="I3" i="44"/>
  <c r="H3" i="44"/>
  <c r="J1" i="44"/>
  <c r="C61" i="1" s="1"/>
  <c r="L5" i="44" l="1"/>
  <c r="M16" i="44"/>
  <c r="L3" i="44"/>
  <c r="M17" i="44"/>
  <c r="M18" i="44"/>
  <c r="L14" i="44"/>
  <c r="M10" i="44"/>
  <c r="M9" i="44"/>
  <c r="L15" i="44"/>
  <c r="L18" i="44"/>
  <c r="L17" i="44"/>
  <c r="M4" i="44"/>
  <c r="L6" i="44"/>
  <c r="M21" i="44"/>
  <c r="M22" i="44"/>
  <c r="M5" i="44"/>
  <c r="L19" i="44"/>
  <c r="L12" i="44"/>
  <c r="L16" i="44"/>
  <c r="M7" i="44"/>
  <c r="M8" i="44"/>
  <c r="M20" i="44"/>
  <c r="M11" i="44"/>
  <c r="M13" i="44"/>
  <c r="M23" i="44"/>
  <c r="M3" i="44"/>
  <c r="L23" i="44"/>
  <c r="M19" i="44"/>
  <c r="L21" i="44"/>
  <c r="L4" i="44"/>
  <c r="L7" i="44"/>
  <c r="M6" i="44"/>
  <c r="L20" i="44"/>
  <c r="K1" i="44"/>
  <c r="D61" i="1" s="1"/>
  <c r="M15" i="44"/>
  <c r="M12" i="44"/>
  <c r="L13" i="44"/>
  <c r="M14" i="44"/>
  <c r="L22" i="44"/>
  <c r="L8" i="44"/>
  <c r="L9" i="44"/>
  <c r="L11" i="44"/>
  <c r="M1" i="44" l="1"/>
  <c r="F61" i="1" s="1"/>
  <c r="L1" i="44"/>
  <c r="E61" i="1" s="1"/>
  <c r="K15" i="40" l="1"/>
  <c r="I15" i="40"/>
  <c r="H15" i="40"/>
  <c r="K14" i="40"/>
  <c r="I14" i="40"/>
  <c r="H14" i="40"/>
  <c r="K13" i="40"/>
  <c r="I13" i="40"/>
  <c r="H13" i="40"/>
  <c r="K12" i="40"/>
  <c r="I12" i="40"/>
  <c r="H12" i="40"/>
  <c r="K11" i="40"/>
  <c r="I11" i="40"/>
  <c r="H11" i="40"/>
  <c r="K10" i="40"/>
  <c r="I10" i="40"/>
  <c r="H10" i="40"/>
  <c r="K9" i="40"/>
  <c r="L9" i="40" s="1"/>
  <c r="I9" i="40"/>
  <c r="K8" i="40"/>
  <c r="I8" i="40"/>
  <c r="K7" i="40"/>
  <c r="I7" i="40"/>
  <c r="K6" i="40"/>
  <c r="L6" i="40" s="1"/>
  <c r="I6" i="40"/>
  <c r="K5" i="40"/>
  <c r="I5" i="40"/>
  <c r="H5" i="40"/>
  <c r="K4" i="40"/>
  <c r="M4" i="40" s="1"/>
  <c r="I4" i="40"/>
  <c r="K3" i="40"/>
  <c r="I3" i="40"/>
  <c r="H3" i="40"/>
  <c r="J1" i="40"/>
  <c r="C53" i="1" s="1"/>
  <c r="L5" i="40" l="1"/>
  <c r="L11" i="40"/>
  <c r="L3" i="40"/>
  <c r="M8" i="40"/>
  <c r="M3" i="40"/>
  <c r="M7" i="40"/>
  <c r="L8" i="40"/>
  <c r="M9" i="40"/>
  <c r="M12" i="40"/>
  <c r="L13" i="40"/>
  <c r="M10" i="40"/>
  <c r="M14" i="40"/>
  <c r="M15" i="40"/>
  <c r="K1" i="40"/>
  <c r="D53" i="1" s="1"/>
  <c r="L10" i="40"/>
  <c r="M5" i="40"/>
  <c r="M11" i="40"/>
  <c r="M6" i="40"/>
  <c r="L7" i="40"/>
  <c r="L14" i="40"/>
  <c r="L4" i="40"/>
  <c r="M13" i="40"/>
  <c r="L12" i="40"/>
  <c r="L15" i="40"/>
  <c r="L1" i="40" l="1"/>
  <c r="E53" i="1" s="1"/>
  <c r="M1" i="40"/>
  <c r="F53" i="1" s="1"/>
  <c r="K17" i="39"/>
  <c r="I17" i="39"/>
  <c r="H17" i="39"/>
  <c r="K16" i="39"/>
  <c r="I16" i="39"/>
  <c r="H16" i="39"/>
  <c r="K15" i="39"/>
  <c r="I15" i="39"/>
  <c r="H15" i="39"/>
  <c r="K14" i="39"/>
  <c r="I14" i="39"/>
  <c r="H14" i="39"/>
  <c r="K13" i="39"/>
  <c r="I13" i="39"/>
  <c r="H13" i="39"/>
  <c r="K12" i="39"/>
  <c r="I12" i="39"/>
  <c r="H12" i="39"/>
  <c r="K11" i="39"/>
  <c r="I11" i="39"/>
  <c r="H11" i="39"/>
  <c r="K10" i="39"/>
  <c r="I10" i="39"/>
  <c r="H10" i="39"/>
  <c r="K9" i="39"/>
  <c r="I9" i="39"/>
  <c r="H9" i="39"/>
  <c r="K8" i="39"/>
  <c r="I8" i="39"/>
  <c r="H8" i="39"/>
  <c r="K7" i="39"/>
  <c r="I7" i="39"/>
  <c r="H7" i="39"/>
  <c r="K6" i="39"/>
  <c r="I6" i="39"/>
  <c r="H6" i="39"/>
  <c r="K5" i="39"/>
  <c r="I5" i="39"/>
  <c r="H5" i="39"/>
  <c r="K4" i="39"/>
  <c r="I4" i="39"/>
  <c r="H4" i="39"/>
  <c r="K3" i="39"/>
  <c r="I3" i="39"/>
  <c r="H3" i="39"/>
  <c r="J1" i="39"/>
  <c r="C46" i="1" s="1"/>
  <c r="L10" i="39" l="1"/>
  <c r="M13" i="39"/>
  <c r="L11" i="39"/>
  <c r="L8" i="39"/>
  <c r="M12" i="39"/>
  <c r="M7" i="39"/>
  <c r="M3" i="39"/>
  <c r="M5" i="39"/>
  <c r="M10" i="39"/>
  <c r="M4" i="39"/>
  <c r="M9" i="39"/>
  <c r="L15" i="39"/>
  <c r="M11" i="39"/>
  <c r="L6" i="39"/>
  <c r="M6" i="39"/>
  <c r="L14" i="39"/>
  <c r="M16" i="39"/>
  <c r="K1" i="39"/>
  <c r="D46" i="1" s="1"/>
  <c r="M17" i="39"/>
  <c r="L5" i="39"/>
  <c r="L12" i="39"/>
  <c r="L7" i="39"/>
  <c r="M14" i="39"/>
  <c r="L3" i="39"/>
  <c r="L16" i="39"/>
  <c r="L13" i="39"/>
  <c r="M8" i="39"/>
  <c r="M15" i="39"/>
  <c r="L9" i="39"/>
  <c r="L4" i="39"/>
  <c r="L17" i="39"/>
  <c r="M1" i="39" l="1"/>
  <c r="F46" i="1" s="1"/>
  <c r="L1" i="39"/>
  <c r="E46" i="1" s="1"/>
  <c r="K62" i="38"/>
  <c r="I62" i="38"/>
  <c r="F62" i="38"/>
  <c r="K61" i="38"/>
  <c r="I61" i="38"/>
  <c r="F61" i="38"/>
  <c r="K60" i="38"/>
  <c r="L60" i="38" s="1"/>
  <c r="I60" i="38"/>
  <c r="F60" i="38"/>
  <c r="K59" i="38"/>
  <c r="I59" i="38"/>
  <c r="F59" i="38"/>
  <c r="K58" i="38"/>
  <c r="L58" i="38" s="1"/>
  <c r="I58" i="38"/>
  <c r="F58" i="38"/>
  <c r="K57" i="38"/>
  <c r="L57" i="38" s="1"/>
  <c r="I57" i="38"/>
  <c r="F57" i="38"/>
  <c r="K56" i="38"/>
  <c r="L56" i="38" s="1"/>
  <c r="I56" i="38"/>
  <c r="F56" i="38"/>
  <c r="K55" i="38"/>
  <c r="L55" i="38" s="1"/>
  <c r="I55" i="38"/>
  <c r="F55" i="38"/>
  <c r="K54" i="38"/>
  <c r="L54" i="38" s="1"/>
  <c r="I54" i="38"/>
  <c r="F54" i="38"/>
  <c r="K53" i="38"/>
  <c r="L53" i="38" s="1"/>
  <c r="I53" i="38"/>
  <c r="F53" i="38"/>
  <c r="K52" i="38"/>
  <c r="L52" i="38" s="1"/>
  <c r="I52" i="38"/>
  <c r="F52" i="38"/>
  <c r="K51" i="38"/>
  <c r="I51" i="38"/>
  <c r="F51" i="38"/>
  <c r="K50" i="38"/>
  <c r="I50" i="38"/>
  <c r="F50" i="38"/>
  <c r="K49" i="38"/>
  <c r="I49" i="38"/>
  <c r="F49" i="38"/>
  <c r="K48" i="38"/>
  <c r="I48" i="38"/>
  <c r="F48" i="38"/>
  <c r="K47" i="38"/>
  <c r="L47" i="38" s="1"/>
  <c r="I47" i="38"/>
  <c r="F47" i="38"/>
  <c r="K46" i="38"/>
  <c r="I46" i="38"/>
  <c r="F46" i="38"/>
  <c r="K45" i="38"/>
  <c r="L45" i="38" s="1"/>
  <c r="I45" i="38"/>
  <c r="F45" i="38"/>
  <c r="K44" i="38"/>
  <c r="L44" i="38" s="1"/>
  <c r="I44" i="38"/>
  <c r="F44" i="38"/>
  <c r="K43" i="38"/>
  <c r="L43" i="38" s="1"/>
  <c r="I43" i="38"/>
  <c r="F43" i="38"/>
  <c r="K42" i="38"/>
  <c r="L42" i="38" s="1"/>
  <c r="I42" i="38"/>
  <c r="F42" i="38"/>
  <c r="K41" i="38"/>
  <c r="L41" i="38" s="1"/>
  <c r="I41" i="38"/>
  <c r="F41" i="38"/>
  <c r="K40" i="38"/>
  <c r="I40" i="38"/>
  <c r="F40" i="38"/>
  <c r="K39" i="38"/>
  <c r="I39" i="38"/>
  <c r="F39" i="38"/>
  <c r="K38" i="38"/>
  <c r="L38" i="38" s="1"/>
  <c r="I38" i="38"/>
  <c r="F38" i="38"/>
  <c r="K37" i="38"/>
  <c r="I37" i="38"/>
  <c r="F37" i="38"/>
  <c r="K36" i="38"/>
  <c r="I36" i="38"/>
  <c r="F36" i="38"/>
  <c r="K35" i="38"/>
  <c r="I35" i="38"/>
  <c r="F35" i="38"/>
  <c r="K34" i="38"/>
  <c r="L34" i="38" s="1"/>
  <c r="I34" i="38"/>
  <c r="F34" i="38"/>
  <c r="K33" i="38"/>
  <c r="I33" i="38"/>
  <c r="F33" i="38"/>
  <c r="K32" i="38"/>
  <c r="I32" i="38"/>
  <c r="F32" i="38"/>
  <c r="K31" i="38"/>
  <c r="I31" i="38"/>
  <c r="F31" i="38"/>
  <c r="K30" i="38"/>
  <c r="I30" i="38"/>
  <c r="F30" i="38"/>
  <c r="K29" i="38"/>
  <c r="I29" i="38"/>
  <c r="F29" i="38"/>
  <c r="K28" i="38"/>
  <c r="I28" i="38"/>
  <c r="F28" i="38"/>
  <c r="K27" i="38"/>
  <c r="L27" i="38" s="1"/>
  <c r="I27" i="38"/>
  <c r="F27" i="38"/>
  <c r="K26" i="38"/>
  <c r="I26" i="38"/>
  <c r="F26" i="38"/>
  <c r="K25" i="38"/>
  <c r="I25" i="38"/>
  <c r="F25" i="38"/>
  <c r="K24" i="38"/>
  <c r="L24" i="38" s="1"/>
  <c r="I24" i="38"/>
  <c r="F24" i="38"/>
  <c r="K23" i="38"/>
  <c r="L23" i="38" s="1"/>
  <c r="I23" i="38"/>
  <c r="F23" i="38"/>
  <c r="K22" i="38"/>
  <c r="L22" i="38" s="1"/>
  <c r="I22" i="38"/>
  <c r="F22" i="38"/>
  <c r="K21" i="38"/>
  <c r="I21" i="38"/>
  <c r="F21" i="38"/>
  <c r="K20" i="38"/>
  <c r="L20" i="38" s="1"/>
  <c r="I20" i="38"/>
  <c r="F20" i="38"/>
  <c r="K19" i="38"/>
  <c r="I19" i="38"/>
  <c r="F19" i="38"/>
  <c r="K18" i="38"/>
  <c r="I18" i="38"/>
  <c r="F18" i="38"/>
  <c r="K17" i="38"/>
  <c r="I17" i="38"/>
  <c r="F17" i="38"/>
  <c r="K16" i="38"/>
  <c r="I16" i="38"/>
  <c r="F16" i="38"/>
  <c r="K15" i="38"/>
  <c r="I15" i="38"/>
  <c r="F15" i="38"/>
  <c r="K14" i="38"/>
  <c r="I14" i="38"/>
  <c r="F14" i="38"/>
  <c r="K13" i="38"/>
  <c r="I13" i="38"/>
  <c r="F13" i="38"/>
  <c r="K12" i="38"/>
  <c r="L12" i="38" s="1"/>
  <c r="I12" i="38"/>
  <c r="F12" i="38"/>
  <c r="K11" i="38"/>
  <c r="L11" i="38" s="1"/>
  <c r="I11" i="38"/>
  <c r="F11" i="38"/>
  <c r="K10" i="38"/>
  <c r="I10" i="38"/>
  <c r="F10" i="38"/>
  <c r="K9" i="38"/>
  <c r="L9" i="38" s="1"/>
  <c r="I9" i="38"/>
  <c r="F9" i="38"/>
  <c r="K8" i="38"/>
  <c r="I8" i="38"/>
  <c r="F8" i="38"/>
  <c r="K7" i="38"/>
  <c r="I7" i="38"/>
  <c r="F7" i="38"/>
  <c r="K6" i="38"/>
  <c r="L6" i="38" s="1"/>
  <c r="I6" i="38"/>
  <c r="F6" i="38"/>
  <c r="K5" i="38"/>
  <c r="I5" i="38"/>
  <c r="F5" i="38"/>
  <c r="K4" i="38"/>
  <c r="I4" i="38"/>
  <c r="F4" i="38"/>
  <c r="K3" i="38"/>
  <c r="L3" i="38" s="1"/>
  <c r="I3" i="38"/>
  <c r="F3" i="38"/>
  <c r="J1" i="38"/>
  <c r="C38" i="1" s="1"/>
  <c r="M38" i="38" l="1"/>
  <c r="M61" i="38"/>
  <c r="M51" i="38"/>
  <c r="M14" i="38"/>
  <c r="M4" i="38"/>
  <c r="M43" i="38"/>
  <c r="M24" i="38"/>
  <c r="M36" i="38"/>
  <c r="M26" i="38"/>
  <c r="M13" i="38"/>
  <c r="M16" i="38"/>
  <c r="M25" i="38"/>
  <c r="M21" i="38"/>
  <c r="M6" i="38"/>
  <c r="L26" i="38"/>
  <c r="M39" i="38"/>
  <c r="M40" i="38"/>
  <c r="M58" i="38"/>
  <c r="M37" i="38"/>
  <c r="M50" i="38"/>
  <c r="M7" i="38"/>
  <c r="M19" i="38"/>
  <c r="M29" i="38"/>
  <c r="M49" i="38"/>
  <c r="M31" i="38"/>
  <c r="L50" i="38"/>
  <c r="M32" i="38"/>
  <c r="M59" i="38"/>
  <c r="M45" i="38"/>
  <c r="M30" i="38"/>
  <c r="L4" i="38"/>
  <c r="L13" i="38"/>
  <c r="M23" i="38"/>
  <c r="M42" i="38"/>
  <c r="M8" i="38"/>
  <c r="M56" i="38"/>
  <c r="M12" i="38"/>
  <c r="L40" i="38"/>
  <c r="M33" i="38"/>
  <c r="M17" i="38"/>
  <c r="M55" i="38"/>
  <c r="M46" i="38"/>
  <c r="M11" i="38"/>
  <c r="K1" i="38"/>
  <c r="D38" i="1" s="1"/>
  <c r="L36" i="38"/>
  <c r="M28" i="38"/>
  <c r="M57" i="38"/>
  <c r="M18" i="38"/>
  <c r="L18" i="38"/>
  <c r="M10" i="38"/>
  <c r="M15" i="38"/>
  <c r="L46" i="38"/>
  <c r="M48" i="38"/>
  <c r="M35" i="38"/>
  <c r="M44" i="38"/>
  <c r="M62" i="38"/>
  <c r="L37" i="38"/>
  <c r="L31" i="38"/>
  <c r="L25" i="38"/>
  <c r="L19" i="38"/>
  <c r="L51" i="38"/>
  <c r="L32" i="38"/>
  <c r="L33" i="38"/>
  <c r="M52" i="38"/>
  <c r="L5" i="38"/>
  <c r="L59" i="38"/>
  <c r="L39" i="38"/>
  <c r="M53" i="38"/>
  <c r="L8" i="38"/>
  <c r="L15" i="38"/>
  <c r="M9" i="38"/>
  <c r="L35" i="38"/>
  <c r="M3" i="38"/>
  <c r="L16" i="38"/>
  <c r="L48" i="38"/>
  <c r="M20" i="38"/>
  <c r="L14" i="38"/>
  <c r="M22" i="38"/>
  <c r="M54" i="38"/>
  <c r="L29" i="38"/>
  <c r="L61" i="38"/>
  <c r="M5" i="38"/>
  <c r="L21" i="38"/>
  <c r="M34" i="38"/>
  <c r="M47" i="38"/>
  <c r="L10" i="38"/>
  <c r="M27" i="38"/>
  <c r="L28" i="38"/>
  <c r="M41" i="38"/>
  <c r="L7" i="38"/>
  <c r="M60" i="38"/>
  <c r="L17" i="38"/>
  <c r="L49" i="38"/>
  <c r="L30" i="38"/>
  <c r="L62" i="38"/>
  <c r="L1" i="38" l="1"/>
  <c r="E38" i="1" s="1"/>
  <c r="M1" i="38"/>
  <c r="F38" i="1" s="1"/>
  <c r="K26" i="36" l="1"/>
  <c r="I26" i="36"/>
  <c r="K25" i="36"/>
  <c r="I25" i="36"/>
  <c r="K24" i="36"/>
  <c r="I24" i="36"/>
  <c r="K23" i="36"/>
  <c r="L23" i="36" s="1"/>
  <c r="I23" i="36"/>
  <c r="K22" i="36"/>
  <c r="L22" i="36" s="1"/>
  <c r="I22" i="36"/>
  <c r="K21" i="36"/>
  <c r="I21" i="36"/>
  <c r="K20" i="36"/>
  <c r="L20" i="36" s="1"/>
  <c r="I20" i="36"/>
  <c r="K19" i="36"/>
  <c r="I19" i="36"/>
  <c r="K18" i="36"/>
  <c r="I18" i="36"/>
  <c r="K17" i="36"/>
  <c r="I17" i="36"/>
  <c r="K16" i="36"/>
  <c r="L16" i="36" s="1"/>
  <c r="I16" i="36"/>
  <c r="K15" i="36"/>
  <c r="I15" i="36"/>
  <c r="K14" i="36"/>
  <c r="L14" i="36" s="1"/>
  <c r="I14" i="36"/>
  <c r="K13" i="36"/>
  <c r="I13" i="36"/>
  <c r="K12" i="36"/>
  <c r="I12" i="36"/>
  <c r="K11" i="36"/>
  <c r="I11" i="36"/>
  <c r="K10" i="36"/>
  <c r="I10" i="36"/>
  <c r="K9" i="36"/>
  <c r="I9" i="36"/>
  <c r="K8" i="36"/>
  <c r="I8" i="36"/>
  <c r="K7" i="36"/>
  <c r="I7" i="36"/>
  <c r="K6" i="36"/>
  <c r="I6" i="36"/>
  <c r="K5" i="36"/>
  <c r="L5" i="36" s="1"/>
  <c r="I5" i="36"/>
  <c r="K4" i="36"/>
  <c r="L4" i="36" s="1"/>
  <c r="I4" i="36"/>
  <c r="K3" i="36"/>
  <c r="L3" i="36" s="1"/>
  <c r="I3" i="36"/>
  <c r="J1" i="36"/>
  <c r="C29" i="1" s="1"/>
  <c r="M12" i="36" l="1"/>
  <c r="M15" i="36"/>
  <c r="M11" i="36"/>
  <c r="M8" i="36"/>
  <c r="M9" i="36"/>
  <c r="M25" i="36"/>
  <c r="M10" i="36"/>
  <c r="M17" i="36"/>
  <c r="M21" i="36"/>
  <c r="M13" i="36"/>
  <c r="M19" i="36"/>
  <c r="M18" i="36"/>
  <c r="M6" i="36"/>
  <c r="M7" i="36"/>
  <c r="K1" i="36"/>
  <c r="D29" i="1" s="1"/>
  <c r="M5" i="36"/>
  <c r="M24" i="36"/>
  <c r="M26" i="36"/>
  <c r="L24" i="36"/>
  <c r="M3" i="36"/>
  <c r="M20" i="36"/>
  <c r="L13" i="36"/>
  <c r="L15" i="36"/>
  <c r="M16" i="36"/>
  <c r="L19" i="36"/>
  <c r="L25" i="36"/>
  <c r="M4" i="36"/>
  <c r="L7" i="36"/>
  <c r="L9" i="36"/>
  <c r="L17" i="36"/>
  <c r="L12" i="36"/>
  <c r="M22" i="36"/>
  <c r="M23" i="36"/>
  <c r="L21" i="36"/>
  <c r="L6" i="36"/>
  <c r="M14" i="36"/>
  <c r="L8" i="36"/>
  <c r="L11" i="36"/>
  <c r="L10" i="36"/>
  <c r="L18" i="36"/>
  <c r="L26" i="36"/>
  <c r="L1" i="36" l="1"/>
  <c r="E29" i="1" s="1"/>
  <c r="M1" i="36"/>
  <c r="F29" i="1" s="1"/>
  <c r="C19" i="1" l="1"/>
  <c r="D19" i="1" l="1"/>
  <c r="F19" i="1" l="1"/>
  <c r="L23" i="104"/>
  <c r="L19" i="104"/>
  <c r="L11" i="104"/>
  <c r="L7" i="104"/>
  <c r="L5" i="104"/>
  <c r="L12" i="104"/>
  <c r="L10" i="104"/>
  <c r="L16" i="104"/>
  <c r="L4" i="104"/>
  <c r="L15" i="104"/>
  <c r="L21" i="104"/>
  <c r="L13" i="104"/>
  <c r="L20" i="104"/>
  <c r="L22" i="104"/>
  <c r="L18" i="104"/>
  <c r="L14" i="104"/>
  <c r="L6" i="104"/>
  <c r="L17" i="104"/>
  <c r="L9" i="104"/>
  <c r="L8" i="104"/>
  <c r="L3" i="104"/>
  <c r="L1" i="104" l="1"/>
  <c r="E56" i="1" s="1"/>
  <c r="E19" i="1" s="1"/>
</calcChain>
</file>

<file path=xl/sharedStrings.xml><?xml version="1.0" encoding="utf-8"?>
<sst xmlns="http://schemas.openxmlformats.org/spreadsheetml/2006/main" count="35861" uniqueCount="33721">
  <si>
    <t>№</t>
  </si>
  <si>
    <t>Бренды (кликните для перехода)</t>
  </si>
  <si>
    <t>Кол-во коробок</t>
  </si>
  <si>
    <t>Сумма USD</t>
  </si>
  <si>
    <t>Сумма KRW</t>
  </si>
  <si>
    <t>ИТОГО</t>
  </si>
  <si>
    <t>Кол-во шт в коробке</t>
  </si>
  <si>
    <t>Артикул</t>
  </si>
  <si>
    <t>ERP CODE</t>
  </si>
  <si>
    <t>ITEM</t>
  </si>
  <si>
    <t>Наименование (АНГЛ)</t>
  </si>
  <si>
    <t>Общее кол-во шт</t>
  </si>
  <si>
    <t>Розничная цена KRW</t>
  </si>
  <si>
    <t>Коэфициент стоимости</t>
  </si>
  <si>
    <t xml:space="preserve">Заказ коробок </t>
  </si>
  <si>
    <t>Общая сумма KRW</t>
  </si>
  <si>
    <t>Общая сумма USD</t>
  </si>
  <si>
    <t xml:space="preserve">Примечание </t>
  </si>
  <si>
    <t>BUENO</t>
  </si>
  <si>
    <t>BU001</t>
  </si>
  <si>
    <t>BU002</t>
  </si>
  <si>
    <t>Bueno MGF Peptide Toner Plus 100ml</t>
  </si>
  <si>
    <t>BU003</t>
  </si>
  <si>
    <t>Bueno MGF Peptide Emulsion Plus 100ml</t>
  </si>
  <si>
    <t>BU004</t>
  </si>
  <si>
    <t xml:space="preserve">Bueno MGF Peptide Serum 50ml </t>
  </si>
  <si>
    <t>BU005</t>
  </si>
  <si>
    <t xml:space="preserve">Bueno MGF Peptide Serum plus 50ml </t>
  </si>
  <si>
    <t>BU006</t>
  </si>
  <si>
    <t>Bueno MGF Peptide Eye Cream Plus 30g</t>
  </si>
  <si>
    <t>BU007</t>
  </si>
  <si>
    <t>브에노 엠지에프 세라마이드 아이크림 30g</t>
  </si>
  <si>
    <t>Bueno MGF Ceramide Eye Cream 30g</t>
  </si>
  <si>
    <t>BU008</t>
  </si>
  <si>
    <t>Bueno MGF Peptide Wrinkle Cream Plus 50g</t>
  </si>
  <si>
    <t>BU009</t>
  </si>
  <si>
    <t>Bueno CACTUS PEELING PORE TONER 150ml</t>
  </si>
  <si>
    <t>BU010</t>
  </si>
  <si>
    <t>Bueno Skin Cell Dermal Ampoule 50g</t>
  </si>
  <si>
    <t>BU011</t>
  </si>
  <si>
    <t>BU012</t>
  </si>
  <si>
    <t>브에노 화이트 브라이트닝 모이스처 크림 80g</t>
  </si>
  <si>
    <t>Bueno  Brightening Moisture Cream 80g</t>
  </si>
  <si>
    <t>BU013</t>
  </si>
  <si>
    <t>브에노 펩타이드 안티링클 크림 80g</t>
  </si>
  <si>
    <t>Bueno Anti-Wrinkle Peptide Cream 80g</t>
  </si>
  <si>
    <t>BU014</t>
  </si>
  <si>
    <t>브에노 하이드로 볼륨 리프트  세럼 40 ml</t>
  </si>
  <si>
    <t>Bueno Hydro Volume Lift Serum 40ml</t>
  </si>
  <si>
    <t>BU015</t>
  </si>
  <si>
    <t>Bueno Salmon VITAMIN S.O.S Mask 1box 5ea</t>
  </si>
  <si>
    <t>BU016</t>
  </si>
  <si>
    <t>브에노 클렌징폼 달빛 플로랄 클렌져 150ml</t>
  </si>
  <si>
    <t>Bueno Pure Moonlight Rose Floral Cleanser 150ml</t>
  </si>
  <si>
    <t>BU017</t>
  </si>
  <si>
    <t>브에노 클렌징폼 달빛 플로랄 클렌져 80ml</t>
  </si>
  <si>
    <t>Bueno Pure Moonlight Rose Floral Cleanser 80ml</t>
  </si>
  <si>
    <t>BU018</t>
  </si>
  <si>
    <t>BU019</t>
  </si>
  <si>
    <t>BU020</t>
  </si>
  <si>
    <t>BU021</t>
  </si>
  <si>
    <t>BU022</t>
  </si>
  <si>
    <t>BU023</t>
  </si>
  <si>
    <t>BU024</t>
  </si>
  <si>
    <t>BU025</t>
  </si>
  <si>
    <t>브에노 파리퀸 윌 캐롯 바디 오일 200ml</t>
  </si>
  <si>
    <t>BUENO PARIS QUEEN HUILE CARROT BODY OIL 200ml</t>
  </si>
  <si>
    <t>BU026</t>
  </si>
  <si>
    <t>BU027</t>
  </si>
  <si>
    <t>BU028</t>
  </si>
  <si>
    <t>BU029</t>
  </si>
  <si>
    <t>브에노 마데카소사이드 그린티 쿠션 파운데이션 SPF50+ PA+++ ) 23호 네이키드베이지</t>
  </si>
  <si>
    <t>BU030</t>
  </si>
  <si>
    <t>BU031</t>
  </si>
  <si>
    <t>Bueno Pore Cleaning Embo Brush</t>
  </si>
  <si>
    <t>BU032</t>
  </si>
  <si>
    <t>BU033</t>
  </si>
  <si>
    <t>BU034</t>
  </si>
  <si>
    <t>Bueno Charmante Odeur Peptide Hand Cream 50g</t>
  </si>
  <si>
    <t>브에노 파리퀸 윌 캐롯 바디 오일 8ml</t>
  </si>
  <si>
    <t>Dr.Jart Cryo Rubber with Firming Collagen(4g+40g)-AI</t>
  </si>
  <si>
    <t>Dr.Jart Cryo Rubber with Brightening Vitamin C(4g+40g)-AI</t>
  </si>
  <si>
    <t>Dr.Jart Cryo Rubber with Soothing Allantoin(4g+40g)-AI</t>
  </si>
  <si>
    <t>Dr.Jart Cryo Rubber with Moisturizing Hyaluronic Acid(4g+40g)-AI</t>
  </si>
  <si>
    <t>Кол-во шт</t>
  </si>
  <si>
    <t>PURITO</t>
  </si>
  <si>
    <t>PU001</t>
  </si>
  <si>
    <t>퓨리토 퓨어 비타민 씨 세럼</t>
  </si>
  <si>
    <t>PU002</t>
  </si>
  <si>
    <t>PU003</t>
  </si>
  <si>
    <t>PU004</t>
  </si>
  <si>
    <t>PU005</t>
  </si>
  <si>
    <t>퓨리토 갈락토 나이아신 97 파워 에센스</t>
  </si>
  <si>
    <t>PU006</t>
  </si>
  <si>
    <t>퓨리토 퍼먼티드 컴플렉스 94 부스팅 에센스</t>
  </si>
  <si>
    <t>PU007</t>
  </si>
  <si>
    <t>퓨리토 센텔라 그린레벨 올인원 마일드 패드</t>
  </si>
  <si>
    <t>PU008</t>
  </si>
  <si>
    <t>퓨리토 센텔라 그린레벨 리커버리 크림</t>
  </si>
  <si>
    <t>PU009</t>
  </si>
  <si>
    <t>PU010</t>
  </si>
  <si>
    <t>퓨리토 센텔라 그린레벨 아이크림</t>
  </si>
  <si>
    <t>PU011</t>
  </si>
  <si>
    <t>퓨리토 센텔라 그린레벨 카밍토너</t>
  </si>
  <si>
    <t>PU012</t>
  </si>
  <si>
    <t>퓨리토 바하 데드스킨 모이스처 젤</t>
  </si>
  <si>
    <t>PU013</t>
  </si>
  <si>
    <t>퓨리토 밤부 차콜 곤약 스펀지</t>
  </si>
  <si>
    <t>PU014</t>
  </si>
  <si>
    <t>퓨리토 제주 화산송이 곤약 스펀지</t>
  </si>
  <si>
    <t>PU015</t>
  </si>
  <si>
    <t>PU016</t>
  </si>
  <si>
    <t>퓨리토 프롬 그린 클렌징 오일</t>
  </si>
  <si>
    <t>PU017</t>
  </si>
  <si>
    <t>PU018</t>
  </si>
  <si>
    <t>퓨리토 센텔라 언센티드 세럼</t>
  </si>
  <si>
    <t>PU019</t>
  </si>
  <si>
    <t>퓨리토 올케어 리커버리 시카에이드</t>
  </si>
  <si>
    <t>PU020</t>
  </si>
  <si>
    <t>퓨리토 프롬 그린 딥 포밍 클렌저</t>
  </si>
  <si>
    <t>PU021</t>
  </si>
  <si>
    <t>퓨리토 센텔라 언센티드 토너</t>
  </si>
  <si>
    <t>PU022</t>
  </si>
  <si>
    <t>퓨리토 센텔라 언센티드 리커버리 크림</t>
  </si>
  <si>
    <t>PU023</t>
  </si>
  <si>
    <t>퓨리토 시카 클리어링 비비크림 #21 라이트 베이지</t>
  </si>
  <si>
    <t>PU024</t>
  </si>
  <si>
    <t>퓨리토 시카 클리어링 비비크림 #23 네추럴 베이지</t>
  </si>
  <si>
    <t>PU025</t>
  </si>
  <si>
    <t>퓨리토 시카 클리어링 비비크림 #27 샌드베이지</t>
  </si>
  <si>
    <t>PU026</t>
  </si>
  <si>
    <t>PU027</t>
  </si>
  <si>
    <t>PU028</t>
  </si>
  <si>
    <t>PU029</t>
  </si>
  <si>
    <t>PU030</t>
  </si>
  <si>
    <t>PU031</t>
  </si>
  <si>
    <t>PU032</t>
  </si>
  <si>
    <t>퓨리토 아하바하 리프레싱 솔루션</t>
  </si>
  <si>
    <t>PU033</t>
  </si>
  <si>
    <t>퓨리토 덤하-3 세럼</t>
  </si>
  <si>
    <t>PU034</t>
  </si>
  <si>
    <t>퓨리토 덤하-3 리퀴드</t>
  </si>
  <si>
    <t>PU035</t>
  </si>
  <si>
    <t>PU036</t>
  </si>
  <si>
    <t>PU037</t>
  </si>
  <si>
    <t>PU038</t>
  </si>
  <si>
    <t>PU039</t>
  </si>
  <si>
    <t>PU040</t>
  </si>
  <si>
    <t>퓨리토 딥씨 퓨어 워터 크림</t>
  </si>
  <si>
    <t>PU041</t>
  </si>
  <si>
    <t>PU042</t>
  </si>
  <si>
    <t>PU043</t>
  </si>
  <si>
    <t>PU044</t>
  </si>
  <si>
    <t>PU045</t>
  </si>
  <si>
    <t>PU046</t>
  </si>
  <si>
    <t>PU047</t>
  </si>
  <si>
    <t>PU048</t>
  </si>
  <si>
    <t>PU049</t>
  </si>
  <si>
    <t>PU050</t>
  </si>
  <si>
    <t>PU051</t>
  </si>
  <si>
    <t>PU052</t>
  </si>
  <si>
    <t>PU053</t>
  </si>
  <si>
    <t>PU054</t>
  </si>
  <si>
    <t>PU055</t>
  </si>
  <si>
    <t>PU056</t>
  </si>
  <si>
    <t>PU057</t>
  </si>
  <si>
    <t>PU058</t>
  </si>
  <si>
    <t>PU059</t>
  </si>
  <si>
    <t>PU060</t>
  </si>
  <si>
    <t>PU061</t>
  </si>
  <si>
    <t>PU062</t>
  </si>
  <si>
    <t>PU063</t>
  </si>
  <si>
    <t>THE SAEM</t>
  </si>
  <si>
    <t>Classic Homme Moisturizer</t>
  </si>
  <si>
    <t>Mineral Homme Black Mini Kit</t>
  </si>
  <si>
    <t>Classic Homme Toner</t>
  </si>
  <si>
    <t>Classic Homme Special Set</t>
  </si>
  <si>
    <t>Mineral Homme Black Sports Sun Stick</t>
  </si>
  <si>
    <t>Mineral Homme Black Essence</t>
  </si>
  <si>
    <t>Classic Homme All In One Essence</t>
  </si>
  <si>
    <t>Mineral Homme Black Moisture Cream</t>
  </si>
  <si>
    <t>Mineral Homme Black Cleansing Foam</t>
  </si>
  <si>
    <t>URBAN BREEZE Diffuser-Lily Day</t>
  </si>
  <si>
    <t>URBAN BREEZE Diffuser-Cozy Blue</t>
  </si>
  <si>
    <t>URBAN BREEZE Diffuser-Peach Morning</t>
  </si>
  <si>
    <t>URBAN BREEZE Candle-Lily Day</t>
  </si>
  <si>
    <t>URBAN BREEZE Candle-Cozy Blue</t>
  </si>
  <si>
    <t>URBAN BREEZE Candle-Peach Morning</t>
  </si>
  <si>
    <t>Natural Potato Mask Sheet</t>
  </si>
  <si>
    <t>Natural Gold Kiwi Mask Sheet</t>
  </si>
  <si>
    <t>Natural Green Tea Mask Sheet</t>
  </si>
  <si>
    <t>Natural Bamboo Mask Sheet</t>
  </si>
  <si>
    <t>Natural Lemon Mask Sheet</t>
  </si>
  <si>
    <t>Natural Blueberry Mask Sheet</t>
  </si>
  <si>
    <t>Natural Pomegranate Mask Sheet</t>
  </si>
  <si>
    <t>Natural Charcoal Mask Sheet</t>
  </si>
  <si>
    <t>Natural Shea Butter Mask Sheet</t>
  </si>
  <si>
    <t>Natural Rice Mask Sheet</t>
  </si>
  <si>
    <t>Natural Argan Mask Sheet</t>
  </si>
  <si>
    <t>Natural Avocado Mask Sheet</t>
  </si>
  <si>
    <t>Natural Acai Berry Mask Sheet</t>
  </si>
  <si>
    <t>Natural Aloe Mask Sheet</t>
  </si>
  <si>
    <t>Natural Cucumber Mask Sheet</t>
  </si>
  <si>
    <t>Natural Oatmeal Mask Sheet</t>
  </si>
  <si>
    <t>Natural Olive Mask Sheet</t>
  </si>
  <si>
    <t>Natural Grapefruit Mask Sheet</t>
  </si>
  <si>
    <t>Natural Rose Mask Sheet</t>
  </si>
  <si>
    <t>Natural Green Grape Mask Sheet</t>
  </si>
  <si>
    <t>Natural Tomato Mask Sheet</t>
  </si>
  <si>
    <t>Natural Tea Tree Mask Sheet</t>
  </si>
  <si>
    <t>Natural Honey Mask Sheet</t>
  </si>
  <si>
    <t>Natural Red Ginseng Mask Sheet</t>
  </si>
  <si>
    <t>Pure Natural Mask Sheet (Snail Brightening )</t>
  </si>
  <si>
    <t>Pure Natural Mask Sheet (Snail)</t>
  </si>
  <si>
    <t>Pure Natural Mask Sheet (Ginseng)</t>
  </si>
  <si>
    <t>Snail Essential Ex Wrinkle Solution Gel Mask Sheet</t>
  </si>
  <si>
    <t>Gold Snail Eye Gel Patch Set</t>
  </si>
  <si>
    <t>Secret Pure Nose Clear Kit 1•2•3</t>
  </si>
  <si>
    <t>Secret Pure Rosy Lips Gel Patch</t>
  </si>
  <si>
    <t>See &amp; Saw Spot Cover Gel Patch</t>
  </si>
  <si>
    <t>Any Perfume Deodorant Spray (Cotton Breeze)</t>
  </si>
  <si>
    <t>Any Perfume Deodorant Spray (Fresh Breeze)</t>
  </si>
  <si>
    <t>Body &amp; Soul Love Hawaii Body Lotion</t>
  </si>
  <si>
    <t>Body &amp; Soul Sweet Thai Body Lotion</t>
  </si>
  <si>
    <t>Urban Delight Body Lotion (Blossom)</t>
  </si>
  <si>
    <t>Urban Delight Body Lotion (Citron)</t>
  </si>
  <si>
    <t>URBAN BREEZE Body Lotion-Blanc Fleur</t>
  </si>
  <si>
    <t>Touch On Body Grapefruit Body Lotion</t>
  </si>
  <si>
    <t>Touch On Body Plum Body Lotion</t>
  </si>
  <si>
    <t>Urban Delight Body Powder (Rose)</t>
  </si>
  <si>
    <t>Body &amp; Soul Love Hawaii Body Mist</t>
  </si>
  <si>
    <t>Body &amp; Soul Sweet Thai Body Mist</t>
  </si>
  <si>
    <t>Body &amp; Soul Sweet Thai Body Oil Mist</t>
  </si>
  <si>
    <t>Urban Delight Body Cologne (Blossom)</t>
  </si>
  <si>
    <t>Urban Delight Body Cologne (Citron)</t>
  </si>
  <si>
    <t>Care Plus Body Peeling Spray</t>
  </si>
  <si>
    <t>Body &amp; Soul Love Hawaii Body Scrub</t>
  </si>
  <si>
    <t>Body &amp; Soul Sweet Thai Body Scrub</t>
  </si>
  <si>
    <t>Urban Delight Body Salt Scrub Wash</t>
  </si>
  <si>
    <t>Body &amp; Soul Light Body Oil</t>
  </si>
  <si>
    <t>Iceland Hydrating Soothing Gel</t>
  </si>
  <si>
    <t>Jeju Fresh Aloe Soothing Gel 99%</t>
  </si>
  <si>
    <t>Fresh Bamboo Soothing Gel 99%</t>
  </si>
  <si>
    <t>Body &amp; Soul Mom's Cream</t>
  </si>
  <si>
    <t>Care plus Manuka Honey Body Cream</t>
  </si>
  <si>
    <t>TOUCH ON BODY Vanilla Body Butter</t>
  </si>
  <si>
    <t>TOUCH ON BODY Sweet Lime Body Butter</t>
  </si>
  <si>
    <t>TOUCH ON BODY Plum Body Butter</t>
  </si>
  <si>
    <t>Body &amp; Soul Love Hawaii Body Wash</t>
  </si>
  <si>
    <t>Body &amp; Soul Sweet Thai Body Wash</t>
  </si>
  <si>
    <t>Body &amp; Soul Cotton Milk Body Wash</t>
  </si>
  <si>
    <t>Urban Delight Body Shower Gel (Blossom)</t>
  </si>
  <si>
    <t>Urban Delight Body Shower Gel (Citron)</t>
  </si>
  <si>
    <t>URBAN DELIGHT Oil Body Wash</t>
  </si>
  <si>
    <t>URBAN BREEZE Body Wash-Berry Yard</t>
  </si>
  <si>
    <t>URBAN BREEZE Body Wash-Blanc Fleur</t>
  </si>
  <si>
    <t>Touch On Body Vanilla Body Wash</t>
  </si>
  <si>
    <t>Touch On Body Grapefruit Body Wash</t>
  </si>
  <si>
    <t>Touch On Body Plum Body Wash</t>
  </si>
  <si>
    <t>Body &amp; Soul Inner Cleanser</t>
  </si>
  <si>
    <t>Dear My Foot Velvet Cream</t>
  </si>
  <si>
    <t>Dear My Foot Scrub Cleanser</t>
  </si>
  <si>
    <t>Pure Natural Foot Treatment Mask</t>
  </si>
  <si>
    <t>Dear My Foot Power Peeling</t>
  </si>
  <si>
    <t>Perfumed Hand Essence -Grapefruit-</t>
  </si>
  <si>
    <t>Perfumed Hand Light Essence -Cherry Blossom-</t>
  </si>
  <si>
    <t>Perfumed Hand Light Essence -Grapefruit-</t>
  </si>
  <si>
    <t>Perfumed Hand Light Essence -Apricot-</t>
  </si>
  <si>
    <t>Perfumed Hand Light Essence -Peach Blossom-</t>
  </si>
  <si>
    <t>Perfumed Hand Moisturizer -Vanilla-</t>
  </si>
  <si>
    <t>Perfumed Hand Moisturizer -Black Berry-</t>
  </si>
  <si>
    <t>Perfumed Hand Moisturizer -Acacia-</t>
  </si>
  <si>
    <t>Perfumed Hand Moisturizer -Apple Blossom-</t>
  </si>
  <si>
    <t>Perfumed Hand Moisturizer -Frangipani-</t>
  </si>
  <si>
    <t>Perfumed Hand Shea Butter -Red Plum-</t>
  </si>
  <si>
    <t>Perfumed Hand Shea Butter -Clean Cotton-</t>
  </si>
  <si>
    <t>Perfumed Hand Shea Butter -Floral Musk-</t>
  </si>
  <si>
    <t>Perfumed Hand Shea Butter -Garden Rose-</t>
  </si>
  <si>
    <t>Perfumed Hand Shea Butter -Soft Powder-</t>
  </si>
  <si>
    <t>Perfumed Hand Essence -Magnolia-</t>
  </si>
  <si>
    <t>Perfumed Hand Essence -Warm Cotton-</t>
  </si>
  <si>
    <t>Perfumed Hand Essence -Cherry Blossom-</t>
  </si>
  <si>
    <t>Perfumed Hand Cream -Lilac-</t>
  </si>
  <si>
    <t>Perfumed Hand Cream -Baby Powder-</t>
  </si>
  <si>
    <t>Perfumed Hand Cream -Iris-</t>
  </si>
  <si>
    <t>Perfumed Hand Cream -Apricot-</t>
  </si>
  <si>
    <t>Perfumed Hand Cream -Peach Blossom-</t>
  </si>
  <si>
    <t>Pure Natural Hand Treatment Mask</t>
  </si>
  <si>
    <t>Saemmul Airy Cotton Make Up Base 01 Green</t>
  </si>
  <si>
    <t>Saemmul Airy Cotton Make Up Base 02 Lavender</t>
  </si>
  <si>
    <t>Saemmul Airy Cotton Make Up Base 03 Green Beige</t>
  </si>
  <si>
    <t>Saemmul Face Lightener 05 Peach Light</t>
  </si>
  <si>
    <t>3 Edge Glow Base</t>
  </si>
  <si>
    <t>3 Edge Make Up Base 01 Green</t>
  </si>
  <si>
    <t>Eco Soul Perfect Makeup Fixer</t>
  </si>
  <si>
    <t>Saemmul Perfect Pore BB 01 Light Beige</t>
  </si>
  <si>
    <t>Snail Essencial Ex Origin BB 21 Light Beige</t>
  </si>
  <si>
    <t>Eco Soul Real Cover BB 21 Light Beige</t>
  </si>
  <si>
    <t>Eco Soul Real Cover BB 23 Natural Beige</t>
  </si>
  <si>
    <t>Eco Soul Tone Up CC 02 Natural Tone</t>
  </si>
  <si>
    <t>Eco Soul Tone Up CC 03 Clear Bright</t>
  </si>
  <si>
    <t>Mineralizing Camouflage Balm 01 Clear Beige</t>
  </si>
  <si>
    <t>Mineralizing Camouflage Balm 02 Rich Beige</t>
  </si>
  <si>
    <t>Mineralizing Camouflage Balm 1.5 Natural Beige</t>
  </si>
  <si>
    <t>Mineralizing Creamy Concealer 1.25 Creamlatte</t>
  </si>
  <si>
    <t>Mineralizing Creamy Concealer 1.5 Cappuccino</t>
  </si>
  <si>
    <t>Mineralizing Creamy Concealer 1.75 Macadamia</t>
  </si>
  <si>
    <t>Mineralizing Creamy Concealer 0.5 Snow</t>
  </si>
  <si>
    <t>Mineralizing Creamy Concealer 01 Vanilla</t>
  </si>
  <si>
    <t>Mineralizing Creamy Concealer 02 Ginger</t>
  </si>
  <si>
    <t>Mineralizing Pore Concealer 01 Clear Beige</t>
  </si>
  <si>
    <t>Mineralizing Pore Concealer 02 Rich Beige</t>
  </si>
  <si>
    <t>Mineralizing Pore Concealer 1.5 Natural Beige</t>
  </si>
  <si>
    <t>Cover Perfection Liquid Concealer 01 Clear Beige</t>
  </si>
  <si>
    <t>Cover Perfection Liquid Concealer 02 Rich Beige</t>
  </si>
  <si>
    <t>Cover Perfection Smart Concealer Kit</t>
  </si>
  <si>
    <t>Cover Perfection Stick Concealer 01 Clear Beige</t>
  </si>
  <si>
    <t>Cover Perfection Stick Concealer 02 Rich Beige</t>
  </si>
  <si>
    <t>Cover Perfection Stick Concealer 1.5 Natural Beige</t>
  </si>
  <si>
    <t>Cover Perfection Ideal Concealer Duo 01 Clear Beige</t>
  </si>
  <si>
    <t>Cover Perfection Ideal Concealer Duo 02 Rich Beige</t>
  </si>
  <si>
    <t>Cover Perfection Ideal Concealer Duo 1.5Natural Beige</t>
  </si>
  <si>
    <t>Cover Perfection Tip Concealer 0.5 Ice Beige</t>
  </si>
  <si>
    <t>Cover Perfection Tip Concealer 01 Clear Beige</t>
  </si>
  <si>
    <t>Cover Perfection Tip Concealer 02 Rich Beige</t>
  </si>
  <si>
    <t>Cover Perfection Tip Concealer 1.25 Light Beige</t>
  </si>
  <si>
    <t>Cover Perfection Tip Concealer 1.5 Natural Beige</t>
  </si>
  <si>
    <t>Cover Perfection Tip Concealer 1.75 Middle Beige</t>
  </si>
  <si>
    <t>Cover Perfection Tip Concealer Brightener</t>
  </si>
  <si>
    <t>Cover Perfection Tip Concealer Contour Beige</t>
  </si>
  <si>
    <t>Cover Perfection Pot Concealer 01 Clear Beige</t>
  </si>
  <si>
    <t>Cover Perfection Pot Concealer 02 Rich Beige</t>
  </si>
  <si>
    <t>Saemmul Oil Control Cushion 01 Light Beige</t>
  </si>
  <si>
    <t>Saemmul Oil Control Cushion 02 Natural Beige</t>
  </si>
  <si>
    <t>Saemmul Perfect Pore Cushion 01 Light Beige</t>
  </si>
  <si>
    <t>Saemmul Perfect Pore Cushion 02 Natural Beige</t>
  </si>
  <si>
    <t>Eco Soul Essence Cushion Moisture 13 (Refill)</t>
  </si>
  <si>
    <t>Saemmul Perfect Pore Powder</t>
  </si>
  <si>
    <t>Eco Soul Bounce Powder 01 Ivory</t>
  </si>
  <si>
    <t>Eco Soul Bounce Powder 02 Pink Spark</t>
  </si>
  <si>
    <t>Saemmul Airy Cotton Foundation 01 Light Beige</t>
  </si>
  <si>
    <t>Saemmul Airy Cotton Foundation 02 Natural Beige</t>
  </si>
  <si>
    <t>Saemmul Airy Cotton Foundation 03 Green Beige</t>
  </si>
  <si>
    <t>3 Edge Liquid Foundation 21</t>
  </si>
  <si>
    <t>3 Edge Liquid Foundation 25</t>
  </si>
  <si>
    <t>3 Edge Stick Foundation 21</t>
  </si>
  <si>
    <t>3 Edge Stick Foundation 23</t>
  </si>
  <si>
    <t>Eco Soul Bounce Cream Foundation 02 Natural Beige (Refill)</t>
  </si>
  <si>
    <t>Eco Soul Bounce Cream Foundation Matte 01 Light Beige</t>
  </si>
  <si>
    <t>Eco Soul Skin Wear Foundation Glow C 1.5</t>
  </si>
  <si>
    <t>Eco Soul Skin Wear Foundation Glow N 02</t>
  </si>
  <si>
    <t>Eco Soul Essence Foundation Pact 13</t>
  </si>
  <si>
    <t>Eco Soul Spau Serum Foundation 02 Natural Beige</t>
  </si>
  <si>
    <t>Saemmul Perfect Pore Pact</t>
  </si>
  <si>
    <t>Saemmul Perfect Pore Pink Pact</t>
  </si>
  <si>
    <t>Saemmul Perfume BB Pact 23 Cover Beige</t>
  </si>
  <si>
    <t>Saemmul Perfume BB Pact 21 Pink Beige</t>
  </si>
  <si>
    <t>Eco Soul Luxury Gold Pact 21 Light Beige</t>
  </si>
  <si>
    <t>Eco Soul Luxury Gold Pact 23 Natural Beige</t>
  </si>
  <si>
    <t>Eco Soul UV Sun Pact 21 Light Beige</t>
  </si>
  <si>
    <t>Eco Soul UV Sun Pact 23 Natural Beige</t>
  </si>
  <si>
    <t>Eco Soul Perfect Cover Pact 21 Light Beige</t>
  </si>
  <si>
    <t>Eco Soul Perfect Cover Pact 23 Natural Beige</t>
  </si>
  <si>
    <t>Eco Soul Pore Master Primer</t>
  </si>
  <si>
    <t>Sooyeran Radiance Mask</t>
  </si>
  <si>
    <t>Derma Plan Balancing Moisturizer</t>
  </si>
  <si>
    <t>Cell Renew Bio Emulsion</t>
  </si>
  <si>
    <t>Sooyeran Radiance Emulsion</t>
  </si>
  <si>
    <t>See &amp; Saw  AC Control Dark Solution</t>
  </si>
  <si>
    <t>Iceland Hydrating Emulsion</t>
  </si>
  <si>
    <t>Urban Eco Waratah Essence Lotion</t>
  </si>
  <si>
    <t>Urban Eco Harakeke Emulsion</t>
  </si>
  <si>
    <t>Original Essence Mist_120ml</t>
  </si>
  <si>
    <t>Original Cream Mist_120ml</t>
  </si>
  <si>
    <t>Original Cream Mist_300ml</t>
  </si>
  <si>
    <t>Mervie Hydra Skin Care 2 Set</t>
  </si>
  <si>
    <t>Cell Renew Bio Skin Care Special 2 Set</t>
  </si>
  <si>
    <t>Cell Renew Bio Skin Care Special 3 Set</t>
  </si>
  <si>
    <t>Snail Essential Ex Wrinkle Solution Skin Care 2 Set</t>
  </si>
  <si>
    <t>Calamansi Pore Freshner</t>
  </si>
  <si>
    <t>Derma Plan Soothing Toner</t>
  </si>
  <si>
    <t>Derma Plan Peeling Toner Pad</t>
  </si>
  <si>
    <t>Cell Renew Bio Toner</t>
  </si>
  <si>
    <t>Sooyeran Radiance Toner</t>
  </si>
  <si>
    <t>Iceland Hydrating Toner</t>
  </si>
  <si>
    <t>Urban Eco Waratah Toner</t>
  </si>
  <si>
    <t>Urban Eco Harakeke Toner</t>
  </si>
  <si>
    <t>Calamansi Pore Tightener</t>
  </si>
  <si>
    <t>See &amp; Saw  AC Control Red Solution</t>
  </si>
  <si>
    <t>See &amp; Saw Pink Powder</t>
  </si>
  <si>
    <t>Snail Essential Ex Wrinkle Solution Sun Stick</t>
  </si>
  <si>
    <t>Eco Earth Power Clear Sun Stick_22g</t>
  </si>
  <si>
    <t>Snail Essential EX Wrinkle Solution Sun Cream</t>
  </si>
  <si>
    <t>Eco Earth Power Mild Sun Cushion</t>
  </si>
  <si>
    <t>Iceland Hydrating Eye Stick</t>
  </si>
  <si>
    <t>Cell Renew Bio Eye Cream</t>
  </si>
  <si>
    <t>Sooyeran Radiance Eye Cream</t>
  </si>
  <si>
    <t>Power Ampoule Hydra</t>
  </si>
  <si>
    <t>Urban Eco Harakeke Ampoule</t>
  </si>
  <si>
    <t>Gold Lifting Essence</t>
  </si>
  <si>
    <t>Cell Renew Bio Essence</t>
  </si>
  <si>
    <t>Sooyeran Radiance Essence</t>
  </si>
  <si>
    <t>Iceland Hydrating Essence</t>
  </si>
  <si>
    <t>Urban Eco Harakeke Essence</t>
  </si>
  <si>
    <t>Urban Eco Harakeke Whitening Essence</t>
  </si>
  <si>
    <t>Gold Lifting Cream</t>
  </si>
  <si>
    <t>Derma Plan Ultra Balm Cream</t>
  </si>
  <si>
    <t>Derma Plan Enriched Balm Cream</t>
  </si>
  <si>
    <t>Mervie Hydra Intensive Cream</t>
  </si>
  <si>
    <t>MIRACLE Whitening Vita Cream</t>
  </si>
  <si>
    <t>MIRACLE Whitening Pearl Cream</t>
  </si>
  <si>
    <t>Sooyeran Radiance Cream</t>
  </si>
  <si>
    <t>See &amp; Saw  AC Control Cream</t>
  </si>
  <si>
    <t>Urban Eco Waratah Cream</t>
  </si>
  <si>
    <t>Care Plus Shea Multi Balm</t>
  </si>
  <si>
    <t>Care plus Manuka Honey Cream</t>
  </si>
  <si>
    <t>Care Plus Baobab Collagen Cream</t>
  </si>
  <si>
    <t>Power Spot Ceramide Cream</t>
  </si>
  <si>
    <t>Urban Eco Harakeke Cream</t>
  </si>
  <si>
    <t>Urban Eco Harakeke Fresh Cream</t>
  </si>
  <si>
    <t>Healing Tea Garden Cleansing Cotton Pads</t>
  </si>
  <si>
    <t>Phyto Seven Lip &amp; Eye Makeup Remover</t>
  </si>
  <si>
    <t>Healing Tea Garden White Tea Lip &amp; Eyes Remover</t>
  </si>
  <si>
    <t>Healing Tea Garden Green Tea Lip &amp; Eye Remover</t>
  </si>
  <si>
    <t>Calamansi Pore Stick Cleanser</t>
  </si>
  <si>
    <t>Phyto Seven Cleansing Oil</t>
  </si>
  <si>
    <t>Healing Tea Garden Green Tea Cleansing Water</t>
  </si>
  <si>
    <t>Healing Tea Garden Tea Tree Cleansing Water</t>
  </si>
  <si>
    <t>Healing Tea Garden White Tea Cleansing Water</t>
  </si>
  <si>
    <t>Healing Tea Garden Green Tea Oil In Cleansing Water</t>
  </si>
  <si>
    <t>Healing Tea Garden Green Tea Cleansing Tissue</t>
  </si>
  <si>
    <t>Healing Tea Garden Tea Tree Cleansing Tissue</t>
  </si>
  <si>
    <t>Healing Tea Garden Green Tea Cleansing Tissue-20</t>
  </si>
  <si>
    <t>Derma Plan Gel To Foam Cleanser</t>
  </si>
  <si>
    <t>My Cleanse Recipe Cleansing Foam-Mild Herb</t>
  </si>
  <si>
    <t>My Cleanse Recipe Cleansing Foam-Moist Seed</t>
  </si>
  <si>
    <t>My Cleanse Recipe Cleansing Foam-Shine Berry</t>
  </si>
  <si>
    <t>See &amp; Saw A.C Control Deep Cleansing Foam</t>
  </si>
  <si>
    <t>Phyto Seven Cleansing Foam</t>
  </si>
  <si>
    <t>Urban Eco Harakeke Foam Cleanser</t>
  </si>
  <si>
    <t>Healing Tea Garden Green Tea Cleansing Foam</t>
  </si>
  <si>
    <t>Healing Tea Garden Tea Tree Cleansing Foam</t>
  </si>
  <si>
    <t>Healing Tea Garden White Tea Cleansing Foam</t>
  </si>
  <si>
    <t>Cell Renew Bio Micro Peel Soft Gel</t>
  </si>
  <si>
    <t>Natural Daily Original Rose Mask</t>
  </si>
  <si>
    <t>Natural Daily Original Coffee Mask</t>
  </si>
  <si>
    <t>Gem Miracle Black Pearl O2 Bubble Mask</t>
  </si>
  <si>
    <t>Luesthe Modeling Pot (Goji Berry)</t>
  </si>
  <si>
    <t>Luesthe Modeling Pot (Peppermint)</t>
  </si>
  <si>
    <t>NAIL WEAR BASE COAT</t>
  </si>
  <si>
    <t>NAIL WEAR GEL TOPCOAT</t>
  </si>
  <si>
    <t>NAIL WEAR TONE-UP PINK BASE</t>
  </si>
  <si>
    <t>NAIL WEAR REMOVER</t>
  </si>
  <si>
    <t>Nail wear Strong Remover</t>
  </si>
  <si>
    <t>Nail wear #51. Space Black</t>
  </si>
  <si>
    <t>Nail wear #64. boston grey</t>
  </si>
  <si>
    <t>Nail wear #66. bling sequon Bag</t>
  </si>
  <si>
    <t>Nail wear #68. leather redwine</t>
  </si>
  <si>
    <t>Nail wear #69. leather nudebeige</t>
  </si>
  <si>
    <t>Nail wear 04.Hot pink</t>
  </si>
  <si>
    <t>Nail wear 05. Cheerful Red</t>
  </si>
  <si>
    <t>Nail wear 06. fashionking red</t>
  </si>
  <si>
    <t>Nail wear 07.Red show</t>
  </si>
  <si>
    <t>Nail wear 08.Powerful Red</t>
  </si>
  <si>
    <t>Nail wear 10.Vivid grapefruit</t>
  </si>
  <si>
    <t>Nail wear 11.Vivid orange</t>
  </si>
  <si>
    <t>Nail wear 14. Deep Purple</t>
  </si>
  <si>
    <t>Nail wear 15.Comfortable beige</t>
  </si>
  <si>
    <t>Nail wear 16.Nude almond</t>
  </si>
  <si>
    <t>Nail wear 17. Brown turtleneck</t>
  </si>
  <si>
    <t>Nail wear 18. Redbean Brown</t>
  </si>
  <si>
    <t>Nail wear 19. chocolate Brown</t>
  </si>
  <si>
    <t>Nail wear 21.Choco tarte</t>
  </si>
  <si>
    <t>Nail wear 23. Forsythia Yellow</t>
  </si>
  <si>
    <t>Nail wear 24.Pastel mint</t>
  </si>
  <si>
    <t>Nail wear 26. Green</t>
  </si>
  <si>
    <t>Nail wear 27. Deep kaki</t>
  </si>
  <si>
    <t>Nail wear 29.Pastel blue</t>
  </si>
  <si>
    <t>Nail wear 30.Deep blue</t>
  </si>
  <si>
    <t>Nail wear 31.Vivid navy</t>
  </si>
  <si>
    <t>Nail wear 32.White shirt</t>
  </si>
  <si>
    <t>Nail wear 34.Grey mantoman</t>
  </si>
  <si>
    <t>Nail wear 35.Vivid black</t>
  </si>
  <si>
    <t>Nail Wear 77.Blink pink</t>
  </si>
  <si>
    <t>Nail Wear 78.Indy pink</t>
  </si>
  <si>
    <t>Nail Wear 79.Rosy red</t>
  </si>
  <si>
    <t>Nail Wear 80. Rose burgundy</t>
  </si>
  <si>
    <t>Nail Wear 81. Retro wine</t>
  </si>
  <si>
    <t>Nail Wear 82. Dry rose</t>
  </si>
  <si>
    <t>Nail Wear 83. Captin sweater</t>
  </si>
  <si>
    <t>Nail Wear 84.Celeb salmon</t>
  </si>
  <si>
    <t>Nail wear 85.Persimmon orange</t>
  </si>
  <si>
    <t>Nail wear 86.Jungle mint</t>
  </si>
  <si>
    <t>Nail wear 87.Fresh olive</t>
  </si>
  <si>
    <t>Nail wear 88.Quiet green</t>
  </si>
  <si>
    <t>Nail wear 90.Cool green</t>
  </si>
  <si>
    <t>Nail wear 91.Dust grey</t>
  </si>
  <si>
    <t>Nail wear 94.Milky lavender</t>
  </si>
  <si>
    <t>Nail wear #45. Thank you</t>
  </si>
  <si>
    <t>Nail wear #47. Throbbing aoura</t>
  </si>
  <si>
    <t>Nail wear #48. Bling silver</t>
  </si>
  <si>
    <t>Nail wear #49. Colorful gold</t>
  </si>
  <si>
    <t>Nail wear #50. Perfect pink</t>
  </si>
  <si>
    <t>Nail wear #54. Passion powersoftpink</t>
  </si>
  <si>
    <t>Nail wear #60. Prism red</t>
  </si>
  <si>
    <t>Nail wear #61. Prism rose</t>
  </si>
  <si>
    <t>Nail wear #71. berry mix</t>
  </si>
  <si>
    <t>Saemmul So Hot Lip Sauce 01 Green Pepper</t>
  </si>
  <si>
    <t>Saemmul So Hot Lip Sauce 02 Red Pepper</t>
  </si>
  <si>
    <t>Saemmul Serum Lipgloss CR01</t>
  </si>
  <si>
    <t>Saemmul Serum Lipgloss OR01</t>
  </si>
  <si>
    <t>Saemmul Serum Lipgloss PK01</t>
  </si>
  <si>
    <t>Saemmul Serum Lipgloss RD01</t>
  </si>
  <si>
    <t>Saemmul Serum Lipgloss WH01</t>
  </si>
  <si>
    <t>Saemmul Yum Yum Lip Syrup 01 Chocolate</t>
  </si>
  <si>
    <t>Saemmul Yum Yum Lip Syrup 02 Cherry</t>
  </si>
  <si>
    <t>Saemmul Yum Yum Lip Syrup 03 Strawberry</t>
  </si>
  <si>
    <t>Saemmul Yum Yum Lip Syrup 04 Peach</t>
  </si>
  <si>
    <t>Saemmul Color Coating Lip Topcoat</t>
  </si>
  <si>
    <t>Saemmul Essential Tint Lipbalm CR01</t>
  </si>
  <si>
    <t>Saemmul Essential Tint Lipbalm OR01</t>
  </si>
  <si>
    <t>Saemmul Essential Tint Lipbalm PK02</t>
  </si>
  <si>
    <t>Saemmul Essential Tint Lipbalm RD01</t>
  </si>
  <si>
    <t>Saemmul Essential Tint Lipbalm WH01</t>
  </si>
  <si>
    <t>3 Edge Lip Stick Velvet Fit PK04 Must Have</t>
  </si>
  <si>
    <t>3 Edge Lip Stick Velvet Fit RD04 Burning Up</t>
  </si>
  <si>
    <t>3 Edge Lip Stick Intense Fit RD02 Call My Name</t>
  </si>
  <si>
    <t>3 Edge Lip Stick Intense Fit RD03 Fade Love</t>
  </si>
  <si>
    <t>ECO SOUL Motion Lips 08 Orange Nouveau</t>
  </si>
  <si>
    <t>Eco Soul Kiss Button Lips 01 Hot Kiss</t>
  </si>
  <si>
    <t>Eco Soul Kiss Button Lips 04 Heartbeat</t>
  </si>
  <si>
    <t>Eco Soul Kiss Button Lips 02 Perfect Pt</t>
  </si>
  <si>
    <t>Eco Soul Kiss Button Lips 03 Cool Smile</t>
  </si>
  <si>
    <t>Eco Soul Kiss Button Lips 09 Bitter Coffee</t>
  </si>
  <si>
    <t>Eco Soul Kiss Button Lips 11 Red Siren</t>
  </si>
  <si>
    <t>Eco Soul Kiss Button Lips 13 Shy Smile</t>
  </si>
  <si>
    <t>Eco Soul Kiss Button Lips 14 Frank Confession</t>
  </si>
  <si>
    <t>Eco Soul Kiss Button Lips 15 Happy Date</t>
  </si>
  <si>
    <t>Eco Soul Kiss Button Lips 16 Sweet Liar</t>
  </si>
  <si>
    <t>Eco Soul Kiss Button Lips Matte 01 Kissday</t>
  </si>
  <si>
    <t>Eco Soul Kiss Button Lips Matte 05 Red Warmer</t>
  </si>
  <si>
    <t>Eco Soul Kiss Button Lips Matte 06 Bitter Chocolate</t>
  </si>
  <si>
    <t>Eco Soul Kiss Button Lips Matte 07 Retro Red</t>
  </si>
  <si>
    <t>Eco Soul Kiss Button Lips Matte 08 Red Pepper</t>
  </si>
  <si>
    <t>Eco Soul Kiss Button Lips Matte 12 Cute Smile</t>
  </si>
  <si>
    <t>Eco Soul Kiss Button Lips Matte 13 Sweet Temptation</t>
  </si>
  <si>
    <t>Eco Soul Kiss Button Lips Matte 14 Thrill Love</t>
  </si>
  <si>
    <t>Kissholic Lipstick Leather Glow PP01 Dead Bite</t>
  </si>
  <si>
    <t>Kissholic Lipstick Leather Glow RD03 Enough Red</t>
  </si>
  <si>
    <t>Kissholic Lipstick S PK05 Call Me</t>
  </si>
  <si>
    <t>Kissholic Lipstick Glam Shine RD01 Untouchable</t>
  </si>
  <si>
    <t>Kissholic Lipstick Glam Shine RD02 Circus</t>
  </si>
  <si>
    <t>Kissholic Lipstick Semi Matte RD06 Red Brick</t>
  </si>
  <si>
    <t>Kissholic Lipstick Extreme Matte RD02 Fire</t>
  </si>
  <si>
    <t>Eco Soul Lip Oil 01 Honey</t>
  </si>
  <si>
    <t>Eco Soul Lip Oil 02 Berry</t>
  </si>
  <si>
    <t>Eco Soul Lip Oil 03 Grapefruit</t>
  </si>
  <si>
    <t>Saemmul Real Gel Tint 01 Red Soda</t>
  </si>
  <si>
    <t>Saemmul Real Gel Tint 03 Grapefruit Ade</t>
  </si>
  <si>
    <t>Saemmul Real Gel Tint 04 Chateau Burgundy</t>
  </si>
  <si>
    <t>Saemmul Real Tint 01 Red</t>
  </si>
  <si>
    <t>Saemmul Real Tint 04 Burgundy</t>
  </si>
  <si>
    <t>Saemmul Magic Gloss Tint</t>
  </si>
  <si>
    <t>Saemmul Mousse Candy Tint 01 Redmango Mousse</t>
  </si>
  <si>
    <t>Saemmul Mousse Candy Tint 02 Strawberry Mousse</t>
  </si>
  <si>
    <t>Saemmul Mousse Candy Tint 03 Carrot Mousse</t>
  </si>
  <si>
    <t>Saemmul Mousse Candy Tint 04 Grapefruit Mousse</t>
  </si>
  <si>
    <t>Saemmul Mousse Candy Tint 06 Chaitea Mousse</t>
  </si>
  <si>
    <t>Saemmul Mousse Candy Tint 07 Dark Cherry Mousse</t>
  </si>
  <si>
    <t>Saemmul Mousse Candy Tint 09 Peanut Mousse</t>
  </si>
  <si>
    <t>Saemmul Mousse Candy Tint 11 Tomato Mousse</t>
  </si>
  <si>
    <t>Saemmul Mousse Candy Tint 12 Apple Mousse</t>
  </si>
  <si>
    <t>Saemmul Mousse Candy Tint 13 Raspberry Mousse</t>
  </si>
  <si>
    <t>Saemmul Water Candy Tint 01 Cherry</t>
  </si>
  <si>
    <t>Saemmul Water Candy Tint 02 Apple</t>
  </si>
  <si>
    <t>Saemmul Water Candy Tint 03 Redmango</t>
  </si>
  <si>
    <t>Saemmul Water Candy Tint 05 Watermelon</t>
  </si>
  <si>
    <t>Saemmul Jelly Candy Tint 01 Pomegranate</t>
  </si>
  <si>
    <t>Saemmul Jelly Candy Tint 02 Black Tea</t>
  </si>
  <si>
    <t>Saemmul Jelly Candy Tint 04 Peach</t>
  </si>
  <si>
    <t>Saemmul Jelly Candy Tint 05 Candyfloss</t>
  </si>
  <si>
    <t>Saemmul Kok Kok Cushion Tint RD01 Red Brown</t>
  </si>
  <si>
    <t>Saemmul Crush Pop Tint 05 Nothing Burgundy</t>
  </si>
  <si>
    <t>Saemmul Liquid Eyeliner 01 Deep Black</t>
  </si>
  <si>
    <t>Saemmul Liquid Eyeliner 02 Deep Brown</t>
  </si>
  <si>
    <t>TS1000</t>
  </si>
  <si>
    <t>TS1001</t>
  </si>
  <si>
    <t>TS1002</t>
  </si>
  <si>
    <t>Saemmul 3D Slim Mascara</t>
  </si>
  <si>
    <t>TS1003</t>
  </si>
  <si>
    <t>Saemmul 3D Slim Mascara - Brown</t>
  </si>
  <si>
    <t>TS1004</t>
  </si>
  <si>
    <t>TS1005</t>
  </si>
  <si>
    <t>Saemmul Perfect Volume Mascara</t>
  </si>
  <si>
    <t>TS1006</t>
  </si>
  <si>
    <t>TS1007</t>
  </si>
  <si>
    <t>TS1008</t>
  </si>
  <si>
    <t>Saemmul Perfect Curling Mascara</t>
  </si>
  <si>
    <t>TS1009</t>
  </si>
  <si>
    <t>TS1010</t>
  </si>
  <si>
    <t>TS1011</t>
  </si>
  <si>
    <t>TS1012</t>
  </si>
  <si>
    <t>TS1013</t>
  </si>
  <si>
    <t>TS1014</t>
  </si>
  <si>
    <t>The Saem Absolute Volume Mascara</t>
  </si>
  <si>
    <t>TS1015</t>
  </si>
  <si>
    <t>TS1016</t>
  </si>
  <si>
    <t>TS1017</t>
  </si>
  <si>
    <t>Eco Soul Powerproof Tank Liner 01 Black</t>
  </si>
  <si>
    <t>TS1018</t>
  </si>
  <si>
    <t>Eco Soul Powerproof Tank Liner 02 Brown</t>
  </si>
  <si>
    <t>TS1019</t>
  </si>
  <si>
    <t>TS1020</t>
  </si>
  <si>
    <t>TS1021</t>
  </si>
  <si>
    <t>TS1022</t>
  </si>
  <si>
    <t>TS1023</t>
  </si>
  <si>
    <t>TS1024</t>
  </si>
  <si>
    <t>TS1025</t>
  </si>
  <si>
    <t>TS1026</t>
  </si>
  <si>
    <t>Saemmul Eye Primer</t>
  </si>
  <si>
    <t>TS1027</t>
  </si>
  <si>
    <t>Saemmul Under Eye Maker 01 Plumping White</t>
  </si>
  <si>
    <t>TS1028</t>
  </si>
  <si>
    <t>Saemmul Under Eye Maker 02 Glam Pink</t>
  </si>
  <si>
    <t>TS1029</t>
  </si>
  <si>
    <t>Saemmul Under Eye Maker 03 Glam Gold</t>
  </si>
  <si>
    <t>TS1030</t>
  </si>
  <si>
    <t>Saemmul Under Eye Maker 04 Glam Coral</t>
  </si>
  <si>
    <t>TS1031</t>
  </si>
  <si>
    <t>Saemmul Under Eye Maker 05 Glam Ivory</t>
  </si>
  <si>
    <t>TS1032</t>
  </si>
  <si>
    <t>TS1033</t>
  </si>
  <si>
    <t>Saemmul Browcara 01 Natural Brown</t>
  </si>
  <si>
    <t>TS1034</t>
  </si>
  <si>
    <t>TS1035</t>
  </si>
  <si>
    <t>Saemmul Browcara 03 Dark Brown</t>
  </si>
  <si>
    <t>TS1036</t>
  </si>
  <si>
    <t>Saemmul Browcara 04 Ash Brown (Extender)</t>
  </si>
  <si>
    <t>TS1037</t>
  </si>
  <si>
    <t>Eco Soul Multi Brow Kit 01 Natural Brown</t>
  </si>
  <si>
    <t>TS1038</t>
  </si>
  <si>
    <t>TS1039</t>
  </si>
  <si>
    <t>Eco Soul Eyebrow Kit 01 Natural Brown</t>
  </si>
  <si>
    <t>TS1040</t>
  </si>
  <si>
    <t>Eco Soul Eyebrow Kit 02 Gray Brown</t>
  </si>
  <si>
    <t>TS1041</t>
  </si>
  <si>
    <t>Saemmul Artlook Eyebrow 01 Brown</t>
  </si>
  <si>
    <t>TS1042</t>
  </si>
  <si>
    <t>Saemmul Artlook Eyebrow 02 Deep Brown</t>
  </si>
  <si>
    <t>TS1043</t>
  </si>
  <si>
    <t>Saemmul Artlook Eyebrow 03 Gray Brown</t>
  </si>
  <si>
    <t>TS1044</t>
  </si>
  <si>
    <t>Saemmul Artlook Eyebrow 04 Black Gray</t>
  </si>
  <si>
    <t>TS1045</t>
  </si>
  <si>
    <t>Saemmul Artlook Eyebrow 05 Natural Brown</t>
  </si>
  <si>
    <t>TS1046</t>
  </si>
  <si>
    <t>Saemmul Artlook Eyebrow 06 Ash Brown</t>
  </si>
  <si>
    <t>TS1047</t>
  </si>
  <si>
    <t>Saemmul Wood Eyebrow 01 Brown</t>
  </si>
  <si>
    <t>TS1048</t>
  </si>
  <si>
    <t>Saemmul Wood Eyebrow 02 Gray Brown</t>
  </si>
  <si>
    <t>TS1049</t>
  </si>
  <si>
    <t>Saemmul Wood Eyebrow 03 Black Brown</t>
  </si>
  <si>
    <t>TS1050</t>
  </si>
  <si>
    <t>Saemmul Wood Eyebrow 04 Black</t>
  </si>
  <si>
    <t>TS1051</t>
  </si>
  <si>
    <t>Eco Soul Pencil &amp; Powder Dual Brow 01 Natural Brown</t>
  </si>
  <si>
    <t>TS1052</t>
  </si>
  <si>
    <t>Eco Soul Pencil &amp; Powder Dual Brow 02 Deep Brown</t>
  </si>
  <si>
    <t>TS1053</t>
  </si>
  <si>
    <t>Eco Soul Pencil &amp; Powder Dual Brow 03 Deep Gray</t>
  </si>
  <si>
    <t>TS1054</t>
  </si>
  <si>
    <t>Eco Soul Pencil &amp; Powder Dual Brow 04 Medium Brown</t>
  </si>
  <si>
    <t>TS1055</t>
  </si>
  <si>
    <t>Eco Soul Designing Eyebrow 01 Brown</t>
  </si>
  <si>
    <t>TS1056</t>
  </si>
  <si>
    <t>Eco Soul Designing Eyebrow 02 Dark Brown</t>
  </si>
  <si>
    <t>TS1057</t>
  </si>
  <si>
    <t>Eco Soul Designing Eyebrow 03 Gray Brown</t>
  </si>
  <si>
    <t>TS1058</t>
  </si>
  <si>
    <t>Eco Soul Brow Pencil &amp; Mascara 01 Light Brown</t>
  </si>
  <si>
    <t>TS1059</t>
  </si>
  <si>
    <t>Eco Soul Brow Pencil &amp; Mascara 02 Natural Brown</t>
  </si>
  <si>
    <t>TS1060</t>
  </si>
  <si>
    <t>Eco Soul Brow Pencil &amp; Mascara 03 Dark Brown</t>
  </si>
  <si>
    <t>TS1061</t>
  </si>
  <si>
    <t>TS1062</t>
  </si>
  <si>
    <t>TS1063</t>
  </si>
  <si>
    <t>TS1064</t>
  </si>
  <si>
    <t>TS1065</t>
  </si>
  <si>
    <t>TS1066</t>
  </si>
  <si>
    <t>Saemmul Single Shadow (Glitter) Pk05</t>
  </si>
  <si>
    <t>TS1067</t>
  </si>
  <si>
    <t>Saemmul Single Shadow (Glitter) RD03</t>
  </si>
  <si>
    <t>TS1068</t>
  </si>
  <si>
    <t>Saemmul Single Shadow (Glitter) WH02</t>
  </si>
  <si>
    <t>TS1069</t>
  </si>
  <si>
    <t>Saemmul Single Shadow (Glitter) YE02</t>
  </si>
  <si>
    <t>TS1070</t>
  </si>
  <si>
    <t>Saemmul Single Shadow (Matte) BE01 Almond Cream Cheese</t>
  </si>
  <si>
    <t>TS1071</t>
  </si>
  <si>
    <t>TS1072</t>
  </si>
  <si>
    <t>Saemmul Single Shadow (Matte) BE05 Nothing Beige</t>
  </si>
  <si>
    <t>TS1073</t>
  </si>
  <si>
    <t>Saemmul Single Shadow (Matte) BK03</t>
  </si>
  <si>
    <t>TS1074</t>
  </si>
  <si>
    <t>TS1075</t>
  </si>
  <si>
    <t>Saemmul Single Shadow (Matte) BR02 Sweet Dark Choco</t>
  </si>
  <si>
    <t>TS1076</t>
  </si>
  <si>
    <t>Saemmul Single Shadow (Matte) BR03 Touching Brown</t>
  </si>
  <si>
    <t>TS1077</t>
  </si>
  <si>
    <t>Saemmul Single Shadow (Matte) BR08</t>
  </si>
  <si>
    <t>TS1078</t>
  </si>
  <si>
    <t>Saemmul Single Shadow (Matte) BR09</t>
  </si>
  <si>
    <t>TS1079</t>
  </si>
  <si>
    <t>TS1080</t>
  </si>
  <si>
    <t>Saemmul Single Shadow (Matte) BR16 Elegant Brown</t>
  </si>
  <si>
    <t>TS1081</t>
  </si>
  <si>
    <t>Saemmul Single Shadow (Matte) BR17 Emotional Brown</t>
  </si>
  <si>
    <t>TS1082</t>
  </si>
  <si>
    <t>Saemmul Single Shadow (Matte) CR01 Bumble Coral</t>
  </si>
  <si>
    <t>TS1083</t>
  </si>
  <si>
    <t>Saemmul Single Shadow (Matte) CR02 Wander Peach</t>
  </si>
  <si>
    <t>TS1084</t>
  </si>
  <si>
    <t>Saemmul Single Shadow (Matte) CR03 Hawaiian Coral</t>
  </si>
  <si>
    <t>TS1085</t>
  </si>
  <si>
    <t>Saemmul Single Shadow (Matte) OR05 Bright Orange</t>
  </si>
  <si>
    <t>TS1086</t>
  </si>
  <si>
    <t>TS1087</t>
  </si>
  <si>
    <t>Saemmul Single Shadow (Matte) PK07 Happy Ending Rose</t>
  </si>
  <si>
    <t>TS1088</t>
  </si>
  <si>
    <t>TS1089</t>
  </si>
  <si>
    <t>Saemmul Single Shadow (Matte) RD04</t>
  </si>
  <si>
    <t>Saemmul Single Shadow (Matte) RD08 Kill Point Burgundy</t>
  </si>
  <si>
    <t>Saemmul Single Shadow (Shimmer) BE02</t>
  </si>
  <si>
    <t>Saemmul Single Shadow (Shimmer) BE06 Lonely Beige</t>
  </si>
  <si>
    <t>Saemmul Single Shadow (Shimmer) BR04</t>
  </si>
  <si>
    <t>Saemmul Single Shadow (Shimmer) BR05</t>
  </si>
  <si>
    <t>Saemmul Single Shadow (Shimmer) BR10</t>
  </si>
  <si>
    <t>Saemmul Single Shadow (Shimmer) BR11</t>
  </si>
  <si>
    <t>Saemmul Single Shadow (Shimmer) BR14 Tmi Brown</t>
  </si>
  <si>
    <t>Saemmul Single Shadow (Shimmer) BR18 Candy Brown</t>
  </si>
  <si>
    <t>Saemmul Single Shadow (Shimmer) CR04 Splash Coral</t>
  </si>
  <si>
    <t>Saemmul Single Shadow (Shimmer) GR03 Sweet &amp; Sour Lime</t>
  </si>
  <si>
    <t>Saemmul Single Shadow (Shimmer) OR02</t>
  </si>
  <si>
    <t>Saemmul Single Shadow (Shimmer) PK09 Rose Fence</t>
  </si>
  <si>
    <t>Saemmul Single Shadow (Shimmer) PP01</t>
  </si>
  <si>
    <t>Saemmul Single Shadow (Shimmer) RD02</t>
  </si>
  <si>
    <t>Saemmul Single Shadow (Shimmer) RD06</t>
  </si>
  <si>
    <t>Saemmul Single Shadow (Shimmer) WH01</t>
  </si>
  <si>
    <t>Saemmul Single Shadow (Paste) YE01 Honey Gelato</t>
  </si>
  <si>
    <t>Eco Soul Sparkling Eye CR01 Sweet Fantasy</t>
  </si>
  <si>
    <t>Eco Soul Sparkling Eye CR02 Coraliday</t>
  </si>
  <si>
    <t>Eco Soul Sparkling Eye PK01 Champagne Bar</t>
  </si>
  <si>
    <t>Eco Soul Sparkling Eye PK02 Pink Tail</t>
  </si>
  <si>
    <t>Eco Soul Sparkling Eye PK03 Love Signature</t>
  </si>
  <si>
    <t>Eco Soul Sparkling Eye RD02 Midnight Hill</t>
  </si>
  <si>
    <t>Eco Soul Pigment Shadow PK01 Singer-Songwriter</t>
  </si>
  <si>
    <t>Eco Soul Pigment Shadow PK02 Sweet Champagne</t>
  </si>
  <si>
    <t>Eco Soul Pigment Shadow RD01 Melting Rose</t>
  </si>
  <si>
    <t>Color Master Shadow Palette 01 Cool Neutral</t>
  </si>
  <si>
    <t>Color Master Shadow Palette 04 Warm Orange</t>
  </si>
  <si>
    <t>Eco Soul Power Edge Gel Liner 01 Black</t>
  </si>
  <si>
    <t>Saemmul Easy Eyeliner 01 Black</t>
  </si>
  <si>
    <t>Saemmul Easy Eyeliner 02 Brown</t>
  </si>
  <si>
    <t>Eco Soul Powerproof Super Slim Eyeliner BK01 Black</t>
  </si>
  <si>
    <t>Eco Soul Powerproof Super Slim Eyeliner BK02 Ash Black</t>
  </si>
  <si>
    <t>Eco Soul Powerproof Super Slim Eyeliner BR01 Thrill Brown</t>
  </si>
  <si>
    <t>Eco Soul Powerproof Super Slim Eyeliner BR02 Red Brown</t>
  </si>
  <si>
    <t>Eco Soul Powerproof Super Slim Eyeliner BR03 Teddy Brown</t>
  </si>
  <si>
    <t>Eco Soul Powerproof Super Slim Eyeliner BR05 Choco Brown</t>
  </si>
  <si>
    <t>Eco Soul Powerproof Mega Slim Liner 01 Deep Black</t>
  </si>
  <si>
    <t>Eco Soul Powerproof Mega Slim Liner 02 Deep Brown</t>
  </si>
  <si>
    <t>Eco Soul Powerproof Gel Eyeliner 02</t>
  </si>
  <si>
    <t>Eco Soul Powerproof Gel Eyeliner 13</t>
  </si>
  <si>
    <t>Saemmul Luminous Multi-Shading</t>
  </si>
  <si>
    <t>Saemmul Single Blusher BE02 Flash Beige</t>
  </si>
  <si>
    <t>Saemmul Single Blusher BE03 Knit Beige</t>
  </si>
  <si>
    <t>Saemmul Single Blusher CR01 Naked Peach</t>
  </si>
  <si>
    <t>Saemmul Single Blusher CR02 Baby Coral</t>
  </si>
  <si>
    <t>Saemmul Single Blusher CR03 Sunshine Coral</t>
  </si>
  <si>
    <t>Saemmul Single Blusher OR01 Mandarine Kiss</t>
  </si>
  <si>
    <t>Saemmul Single Blusher OR02 Selfie Orange</t>
  </si>
  <si>
    <t>Saemmul Single Blusher OR03 Persimmon Juice</t>
  </si>
  <si>
    <t>Saemmul Single Blusher OR04 Pumpkin Latte</t>
  </si>
  <si>
    <t>Saemmul Single Blusher PK01 Bubblegum Pink</t>
  </si>
  <si>
    <t>Saemmul Single Blusher PK04 Rose Ribbon</t>
  </si>
  <si>
    <t>Saemmul Single Blusher PK05 Yogurt Pink</t>
  </si>
  <si>
    <t>Saemmul Single Blusher PP01 Orchid Rumor</t>
  </si>
  <si>
    <t>Saemmul Single Blusher RD01 Dragon Red</t>
  </si>
  <si>
    <t>Saemmul Single Blusher RD02 Dry Rose</t>
  </si>
  <si>
    <t>Saemmul Single Blusher RD03 Trench Rose</t>
  </si>
  <si>
    <t>Saemmul Single Blusher YE01 Honey Yellow</t>
  </si>
  <si>
    <t>Eco Soul Prism Blusher</t>
  </si>
  <si>
    <t>Eco Soul Carnival Blush 01 Rose</t>
  </si>
  <si>
    <t>Saemmul Single Blusher BR01 Call Me Brown (Shading)</t>
  </si>
  <si>
    <t>Saemmul Single Blusher BR02 Naked Brown (Shading)</t>
  </si>
  <si>
    <t>Saemmul Single Blusher BR03 Cloudy Brown (Shading)</t>
  </si>
  <si>
    <t>Eco Soul Contour Duo Stick</t>
  </si>
  <si>
    <t>Saemmul Luminous Multi Highlighter 01 Pink White</t>
  </si>
  <si>
    <t>Saemmul Luminous Multi Highlighter 02 Gold Beige</t>
  </si>
  <si>
    <t>Saemmul Single Blusher GD01 Gold Volume Light</t>
  </si>
  <si>
    <t>Petit Ardor -Dark Night-</t>
  </si>
  <si>
    <t>Petit Ardor -Dreaming Baby-</t>
  </si>
  <si>
    <t>Urban Breeze -Dear. Grace-</t>
  </si>
  <si>
    <t>Urban Breeze -Berry Yard-</t>
  </si>
  <si>
    <t>Urban Breeze -Vintage Water-</t>
  </si>
  <si>
    <t>Urban Breeze -Woody Crown-</t>
  </si>
  <si>
    <t>Silk Hair Style One Minute Shadow 01 Natural Black</t>
  </si>
  <si>
    <t>Silk Hair Style One Minute Shadow 02 Natural Brown</t>
  </si>
  <si>
    <t>Silk Hair Style Volume Powder Set 01 Natural Black</t>
  </si>
  <si>
    <t>Silk Hair Repair Curl Cream</t>
  </si>
  <si>
    <t>Slik Hair Style Spray</t>
  </si>
  <si>
    <t>Silk Hair Repair Curl Serum</t>
  </si>
  <si>
    <t>SliK Hair color Bleach</t>
  </si>
  <si>
    <t>Silk Hair Color Cream Natural Brown</t>
  </si>
  <si>
    <t>SilK Hair Color Cream Gray Hair Cover Light Brown</t>
  </si>
  <si>
    <t>SilK Hair Color Cream Gray Hair Cover Natural Brown</t>
  </si>
  <si>
    <t>SilK Hair Color Cream Gray Hair Cover Brown Black</t>
  </si>
  <si>
    <t>SilK Hair Color Cream Gray Hair Cover Black</t>
  </si>
  <si>
    <t>Silk Hair Color Cream Sand Brown</t>
  </si>
  <si>
    <t>Silk Hair Repair Oil</t>
  </si>
  <si>
    <t>Silk Hair Style Fix Gel</t>
  </si>
  <si>
    <t>Secret Pure Steam Hair Mask</t>
  </si>
  <si>
    <t>Silk Hair Repair Pack</t>
  </si>
  <si>
    <t>Saemmul Perfect Pore BB 02 Natural Beige</t>
  </si>
  <si>
    <t>Eco Soul True Moist Pact 21 Light Beige</t>
  </si>
  <si>
    <t>Saemmul Perfect Pore Primer</t>
  </si>
  <si>
    <t>Derma plan Sensitive Sun Stick</t>
  </si>
  <si>
    <t>The Essential Centella CICA First Essence Set</t>
  </si>
  <si>
    <t>Healing Tea Garden Green Tea Cleansing Water Gel</t>
  </si>
  <si>
    <t>Natural Condition Scrub Foam [Deep pore cleansing]</t>
  </si>
  <si>
    <t>Nail Wear Matte Topcoat</t>
  </si>
  <si>
    <t>Nail wear #100. Coral Universe</t>
  </si>
  <si>
    <t>Nail wear 95. Dusty Coral</t>
  </si>
  <si>
    <t>Nail wear 96. Orange Coral</t>
  </si>
  <si>
    <t>Nail wear 97. Healthy Coral</t>
  </si>
  <si>
    <t>Nail wear 98. Cozy Coral</t>
  </si>
  <si>
    <t>Nail wear 99. Grapefruit Coral</t>
  </si>
  <si>
    <t>Natural Condition Sparkling Lip and Eye Remover</t>
  </si>
  <si>
    <t>Natural Condition Sorbet Cleanser</t>
  </si>
  <si>
    <t>Natural Condition Cleansing Oil [Deep Clean]</t>
  </si>
  <si>
    <t>Natural Condition Cleansing Oil [Mild]</t>
  </si>
  <si>
    <t>Natural Condition Cleansing Oil [Moisture]</t>
  </si>
  <si>
    <t>Natural Condition Sparkling Cleansing Water</t>
  </si>
  <si>
    <t>Natural Condition Rice Cleansing Cream</t>
  </si>
  <si>
    <t>Natural Condition Avocado Cleansing Cream</t>
  </si>
  <si>
    <t>Natural Condition Cleansing Foam [Double Whip]</t>
  </si>
  <si>
    <t>Natural Condition Cleansing Foam [Moisture]</t>
  </si>
  <si>
    <t>Natural Condition Cleansing Foam [Brightening]</t>
  </si>
  <si>
    <t>Natural Condition Cleansing Foam [Weak Acid]</t>
  </si>
  <si>
    <t>Natural Condition Sparkling Cleansing Foam</t>
  </si>
  <si>
    <t>Natural Condition Firming Massage Cream</t>
  </si>
  <si>
    <t>Eco Energy All In One Moisture Milk</t>
  </si>
  <si>
    <t>BIO SOLUTION Moisturizing Panthenol Mask Sheet</t>
  </si>
  <si>
    <t>BIO SOLUTION Firming Collagen Mask Sheet</t>
  </si>
  <si>
    <t>BIO SOLUTION Hydrating Hyaluronic Acid Mask Sheet</t>
  </si>
  <si>
    <t>Jeju Fresh Aloe Soothing Lotion 90%</t>
  </si>
  <si>
    <t>Snail Soothing Gel</t>
  </si>
  <si>
    <t>NATURAL DAILY Avocado Body Cream</t>
  </si>
  <si>
    <t>Dear My Foot Cooling Long Leg Mask</t>
  </si>
  <si>
    <t>Chocopie Hand Cream Mango</t>
  </si>
  <si>
    <t>Chocopie Hand Cream Peach</t>
  </si>
  <si>
    <t>Derma Wear Concealer 01 Light Beige</t>
  </si>
  <si>
    <t>Derma Wear Concealer 02 Natural Beige</t>
  </si>
  <si>
    <t>Cover Perfection Tip Concealer Green Beige</t>
  </si>
  <si>
    <t>Cover Perfection Tip Concealer Peach Beige</t>
  </si>
  <si>
    <t>Derma Wear Cushion 01 Light Beige</t>
  </si>
  <si>
    <t>Derma Wear Foundation 01 Light Beige</t>
  </si>
  <si>
    <t>Derma Wear Foundation 02 Natural Beige</t>
  </si>
  <si>
    <t>Saemmul Fresh Foundation 01 Light Beige</t>
  </si>
  <si>
    <t>Saemmul Fresh Foundation 02 Natural Beige</t>
  </si>
  <si>
    <t>Pure White Brightening Emulsion</t>
  </si>
  <si>
    <t>Derma Plan Green Trouble Pad</t>
  </si>
  <si>
    <t>Derma Plan Green Fresh Toner</t>
  </si>
  <si>
    <t>Derma Plan Green Trouble Spot Ampoule</t>
  </si>
  <si>
    <t>Calamansi Pore Cool Down Cream</t>
  </si>
  <si>
    <t>Derma Plan Green Calming Cream</t>
  </si>
  <si>
    <t>Iceland Aqua Moist Cream</t>
  </si>
  <si>
    <t>Iceland Aqua Gel Cream</t>
  </si>
  <si>
    <t>Natural Condition Multi Cleanser</t>
  </si>
  <si>
    <t>Phyto Seven Cleansing Oil Cream</t>
  </si>
  <si>
    <t>Garden Pleasure Calendula Cleansing Tissue</t>
  </si>
  <si>
    <t>Derma Plan Green Bubble Foam Cleanser</t>
  </si>
  <si>
    <t>Nail wear #104. Blue Wave</t>
  </si>
  <si>
    <t>Nail wear #105. Silver Opera</t>
  </si>
  <si>
    <t>Nail wear 102. Aqua Mint</t>
  </si>
  <si>
    <t>Nail wear 103. Blue Milk Tea</t>
  </si>
  <si>
    <t>Eco Soul Kiss Button Lips Matte  15 Volcano</t>
  </si>
  <si>
    <t>Eco Soul Kiss Button Lips Matte 17 Play Muse</t>
  </si>
  <si>
    <t>Eco Soul Kiss Button Lips Matte 18 Red Mania</t>
  </si>
  <si>
    <t>Eco Soul Kiss Button Lips Matte 19 Paradigm</t>
  </si>
  <si>
    <t>Eco Soul Kiss Button Lips Matte 16 Fire</t>
  </si>
  <si>
    <t>Kissholic Lipstick Semi Matte RD05 Red 999</t>
  </si>
  <si>
    <t>Saemmul Jelly Candy Tint 06 Red Mango</t>
  </si>
  <si>
    <t>Saemmul Jelly Candy Tint 08 Guava</t>
  </si>
  <si>
    <t>Saemmul Jelly Candy Tint 09 Papaya</t>
  </si>
  <si>
    <t>Saemmul Jelly Candy Tint 10 Lychee</t>
  </si>
  <si>
    <t>Eco Soul Advanced Powerproof Eyeliner 01 Deep Black</t>
  </si>
  <si>
    <t>Eco Soul Advanced Powerproof Eyeliner 02 Deep Brown</t>
  </si>
  <si>
    <t>Saemmul Single Shadow(Glitter) BE09 Gambas al ajillo</t>
  </si>
  <si>
    <t>Saemmul Single Shadow(Matte) BR19 Beef steak</t>
  </si>
  <si>
    <t>Eco Soul Sparkling Eye 03 Golden Glamour</t>
  </si>
  <si>
    <t>Eco Soul Pigment Shadow BR01 Golden Veil</t>
  </si>
  <si>
    <t>Eco Soul Luxe Blusher BE01 Nude Veil</t>
  </si>
  <si>
    <t>Eco Soul Luxe Blusher CR01 Maison Coral</t>
  </si>
  <si>
    <t>Eco Soul Luxe Blusher PK01 Rose Signature</t>
  </si>
  <si>
    <t>Eco Soul Luxe Highlighter WH01 Gloria</t>
  </si>
  <si>
    <t>City Ardor Dream in Santorini Greece Eau de Perfume</t>
  </si>
  <si>
    <t>City Ardor Love in Paris France Eau de Perfume</t>
  </si>
  <si>
    <t>City Ardor Secret in Praha Czech Eau de Perfume</t>
  </si>
  <si>
    <t>City Ardor Fantasy in Budapest Hungary Eau de Perfume</t>
  </si>
  <si>
    <t>Urban Breeze Eau De Perfume Special Set-Blanc Fleur</t>
  </si>
  <si>
    <t>Gold Snail Bar(100g)</t>
  </si>
  <si>
    <t>Eco Soul Powerproof Super Slim Eyeliner BR06 Rose Brown</t>
  </si>
  <si>
    <t>Mineral Homme Blue Emulsion</t>
  </si>
  <si>
    <t>Eco Energy BB Cream_For Bright Skin</t>
  </si>
  <si>
    <t>Mineral Homme Blue Toner</t>
  </si>
  <si>
    <t>Eco Energy Aqua Toner</t>
  </si>
  <si>
    <t>Eco Energy Essence Toner</t>
  </si>
  <si>
    <t>Eco Energy All In One Sun Fluid</t>
  </si>
  <si>
    <t>Eco Energy Aqua Cream</t>
  </si>
  <si>
    <t>Eco Energy Cleansing Foam</t>
  </si>
  <si>
    <t>Eco Energy All In One Wash</t>
  </si>
  <si>
    <t>Pure Milk Body Lotion</t>
  </si>
  <si>
    <t>Body &amp; Soul Perfect Hair Removal Cream</t>
  </si>
  <si>
    <t>Chocopie Hand Cream Watermelon</t>
  </si>
  <si>
    <t>Pure Milk Hand Cream</t>
  </si>
  <si>
    <t>Dream Peach Base</t>
  </si>
  <si>
    <t>Cover Perfection Tip Concealer 03 tan</t>
  </si>
  <si>
    <t>Cover Perfection Tip Concealer 2.25 Sand</t>
  </si>
  <si>
    <t>Cover Perfection Tip Concealer 2.5 Medium Deep</t>
  </si>
  <si>
    <t>Cover Perfection Tip Concealer 2.75 Deep</t>
  </si>
  <si>
    <t>Eco Soul Essence Cushion All Cover C19(O1)</t>
  </si>
  <si>
    <t>Dream Foundation C19</t>
  </si>
  <si>
    <t>Dream Foundation C21</t>
  </si>
  <si>
    <t>Dream Foundation N21</t>
  </si>
  <si>
    <t>Dream Foundation N23</t>
  </si>
  <si>
    <t>Dream Foundation N25</t>
  </si>
  <si>
    <t>Dream Foundation N27</t>
  </si>
  <si>
    <t>Dream Foundation W31</t>
  </si>
  <si>
    <t>Eco Soul Luxury Gold Pact 23 Natural Beige(Refill)</t>
  </si>
  <si>
    <t>Eco Soul Luxury Gold Pact 21 Light Beige(Refill)</t>
  </si>
  <si>
    <t>Dream Base</t>
  </si>
  <si>
    <t>Gold Lifting Emulsion</t>
  </si>
  <si>
    <t>Skinny Balance Radiance Mist</t>
  </si>
  <si>
    <t>Skinny Balance Soothing Mist</t>
  </si>
  <si>
    <t>Gold Lifting Toner</t>
  </si>
  <si>
    <t>Natural Daily Skin Clearing Toner</t>
  </si>
  <si>
    <t>Power Spot Centella Cream</t>
  </si>
  <si>
    <t>The Essential Galactomyces First Essence Set</t>
  </si>
  <si>
    <t>Nail wear 107. Grapefruit Syrup</t>
  </si>
  <si>
    <t>Nail wear 108. Condensed Milk Syrup</t>
  </si>
  <si>
    <t>Nail wear 109. Rose Syrup</t>
  </si>
  <si>
    <t>Eco Soul Shine Lip Gloss BE01 Skin Nude</t>
  </si>
  <si>
    <t>Eco Soul Shine Lip Gloss CR01 Coral Nectar</t>
  </si>
  <si>
    <t>Eco Soul Shine Lip Gloss PK01 Suger Pink</t>
  </si>
  <si>
    <t>Eco Soul Shine Lip Gloss PK02 Pink Aurora</t>
  </si>
  <si>
    <t>Eco Soul Shine Lip Gloss PP01 Inner Purple</t>
  </si>
  <si>
    <t>Eco Soul Shine Lip Gloss RD01 Red Bible</t>
  </si>
  <si>
    <t>Matte Stay Lacquer BE01 Hey Peanut</t>
  </si>
  <si>
    <t>Matte Stay Lacquer BR01 Spicy Brick</t>
  </si>
  <si>
    <t>Matte Stay Lacquer CR01 Calypso Coral</t>
  </si>
  <si>
    <t>Matte Stay Lacquer OR01 Maroon Scarlet</t>
  </si>
  <si>
    <t>Matte Stay Lacquer PK01 Rosy Mauve</t>
  </si>
  <si>
    <t>Matte Stay Lacquer RD01 Red Count</t>
  </si>
  <si>
    <t>Matte Stay Lacquer RD02 Bloody Liar</t>
  </si>
  <si>
    <t>Kissholic Lipstick Moisture PK04 Grape Juice</t>
  </si>
  <si>
    <t>Glow Stay Tint BR01 Retro Brick</t>
  </si>
  <si>
    <t>Glow Stay Tint CR01 Mellow Coral</t>
  </si>
  <si>
    <t>Glow Stay Tint PK01 Pink Dahlia</t>
  </si>
  <si>
    <t>Glow Stay Tint PK02 Moody Rose</t>
  </si>
  <si>
    <t>Glow Stay Tint RD01 Private Red</t>
  </si>
  <si>
    <t>Eco Soul Double King Mascara 02 Brown</t>
  </si>
  <si>
    <t>Eco Soul Skinny Brow Pencil 01 Natural Brown</t>
  </si>
  <si>
    <t>Eco Soul Skinny Brow Pencil 02 Gray Brown</t>
  </si>
  <si>
    <t>Eco Soul Skinny Brow Pencil 03 Dark Brown</t>
  </si>
  <si>
    <t>Eco Soul Powerproof Super Slim Eyeliner BE01 Under Beige</t>
  </si>
  <si>
    <t>Saemmul Single Blusher CR06 Desert Peach</t>
  </si>
  <si>
    <t>Saemmul Single Blusher OR05 Brick Orange</t>
  </si>
  <si>
    <t>Saemmul Single Blusher PK07 Breeze Muhly</t>
  </si>
  <si>
    <t>Eco Energy Emulsion</t>
  </si>
  <si>
    <t>Urban Delight Hand Cream Musk Fantasy</t>
  </si>
  <si>
    <t>Urban Delight Hand Cream Vintage Bouquet</t>
  </si>
  <si>
    <t>Urban Delight Hand Moisturizer Summer Waltz</t>
  </si>
  <si>
    <t>Urban Delight Hand Essence Morning Breeze</t>
  </si>
  <si>
    <t>Urban Delight Hand Essence Pure Citron</t>
  </si>
  <si>
    <t>Eco Soul Essence Cushion All Cover N21</t>
  </si>
  <si>
    <t>Eco Soul Essence Cushion All Cover N23</t>
  </si>
  <si>
    <t>Eco Soul Real Serum Foundation 21 Light Beige</t>
  </si>
  <si>
    <t>Eco Soul Real Serum Foundation 23 Natural Beige</t>
  </si>
  <si>
    <t>See &amp; Saw A.C Control Emulsion</t>
  </si>
  <si>
    <t>See &amp; Saw A.C Control Toner</t>
  </si>
  <si>
    <t>Power Ampoule Vita-white</t>
  </si>
  <si>
    <t>Power Ampoule Anti- Wrinkle</t>
  </si>
  <si>
    <t>Power Ampoule Pore-tight</t>
  </si>
  <si>
    <t>Power Ampoule Pro-nutri</t>
  </si>
  <si>
    <t>Nail Wear Cuticle Essential Oil</t>
  </si>
  <si>
    <t>Saemmul Single Shadow (Glitter) BR24 Serious Brown</t>
  </si>
  <si>
    <t>Saemmul Single Shadow (Glitter) CR07 Honey Coral</t>
  </si>
  <si>
    <t>Saemmul Single Shadow (Glitter) OR09 Appeal Orange</t>
  </si>
  <si>
    <t>Saemmul Single Shadow (Glitter) PK11 Genius Pink</t>
  </si>
  <si>
    <t>Saemmul Single Shadow (Glitter) WH03 Luminous White</t>
  </si>
  <si>
    <t>Saemmul Single Shadow (Matte) BR20 Horror Brown</t>
  </si>
  <si>
    <t>Saemmul Single Shadow (Matte) BR22 Besty Brown</t>
  </si>
  <si>
    <t>Saemmul Single Shadow (Matte) OR07 Monopoly Orange</t>
  </si>
  <si>
    <t>Saemmul Single Shadow (Matte) RD09 Sensitive Maple</t>
  </si>
  <si>
    <t>Saemmul Single Shadow (Shimmer) BR23 Tiquitaca Brown</t>
  </si>
  <si>
    <t>Saemmul Single Shadow (Shimmer) CR06 Chemistry Coral</t>
  </si>
  <si>
    <t>Saemmul Single Shadow (Shimmer) OR08 Film Orange</t>
  </si>
  <si>
    <t>Exnovo Aqua Max Emulsion</t>
  </si>
  <si>
    <t>BIO SOLUTION Radiance Multi Vitamin Mask Sheet</t>
  </si>
  <si>
    <t>BIO SOLUTION Nourishing Peptide Mask Sheet</t>
  </si>
  <si>
    <t>See &amp; Saw  A.C Control Clear Spot Patch</t>
  </si>
  <si>
    <t>Body &amp; Soul Dewy Blossom Body Lotion</t>
  </si>
  <si>
    <t>Pure Milk Body Cream SPF15 PA+</t>
  </si>
  <si>
    <t>Body &amp; Soul Dewy Blossom Body Wash</t>
  </si>
  <si>
    <t>Eco Soul Real Serum BB 21 Light Beige</t>
  </si>
  <si>
    <t>Eco Soul Real Serum BB 23 Natural Beige</t>
  </si>
  <si>
    <t>Eco Soul Essence Cushion Moisture Lasting N21</t>
  </si>
  <si>
    <t>Eco Soul Essence Cushion Moisture Lasting N23</t>
  </si>
  <si>
    <t>Eco Soul Essence Cushion All Cover C21</t>
  </si>
  <si>
    <t>Studio Glow Foundation C19_10ml</t>
  </si>
  <si>
    <t>Studio Glow Foundation C21_10ml</t>
  </si>
  <si>
    <t>Studio Glow Foundation N21_10ml</t>
  </si>
  <si>
    <t>Studio Glow Foundation N23_10ml</t>
  </si>
  <si>
    <t>Studio Glow Foundation C19</t>
  </si>
  <si>
    <t>Studio Glow Foundation C21</t>
  </si>
  <si>
    <t>Studio Glow Foundation N21</t>
  </si>
  <si>
    <t>Studio Glow Foundation N23</t>
  </si>
  <si>
    <t>Repair Rx Emulsion</t>
  </si>
  <si>
    <t>Repair Rx Toner</t>
  </si>
  <si>
    <t>Repair Rx Essence</t>
  </si>
  <si>
    <t>Repair Rx Cream</t>
  </si>
  <si>
    <t>Cell Renew Bio Cream</t>
  </si>
  <si>
    <t>Pure Milk Pink Tone Up Cream</t>
  </si>
  <si>
    <t>Studio Pro Shine Lipstick BE01 Castle Beige</t>
  </si>
  <si>
    <t>Studio Pro Shine Lipstick BR01 Melo Brown</t>
  </si>
  <si>
    <t>Studio Pro Shine Lipstick CR01 Flat Coral</t>
  </si>
  <si>
    <t>Studio Pro Shine Lipstick CR02 Festa Coral</t>
  </si>
  <si>
    <t>Studio Pro Shine Lipstick OR01 Orange Ale</t>
  </si>
  <si>
    <t>Studio Pro Shine Lipstick PK01 City Pink</t>
  </si>
  <si>
    <t>Studio Pro Shine Lipstick PK02 Rose Soul</t>
  </si>
  <si>
    <t>Studio Pro Shine Lipstick PK03 Chiffon Pink</t>
  </si>
  <si>
    <t>Studio Pro Shine Lipstick PP01 Purple Avenue</t>
  </si>
  <si>
    <t>Studio Pro Shine Lipstick RD01 Red Show</t>
  </si>
  <si>
    <t>Kissholic Lipstick Matte BE04 Knit Wear</t>
  </si>
  <si>
    <t>Kissholic Lipstick Matte BE05 Open Air</t>
  </si>
  <si>
    <t>Kissholic Lipstick Matte CR03 Best seller</t>
  </si>
  <si>
    <t>Kissholic Lipstick Matte CR06 Mandarin Kiss</t>
  </si>
  <si>
    <t>Kissholic Lipstick Matte CR07 Naked Coral</t>
  </si>
  <si>
    <t>Kissholic Lipstick Matte CR08 Joyful</t>
  </si>
  <si>
    <t>Kissholic Lipstick Matte OR01 Orange Brick</t>
  </si>
  <si>
    <t>Kissholic Lipstick Matte OR04 Grapefruit Blended</t>
  </si>
  <si>
    <t>Kissholic Lipstick Matte PK04 My Lady</t>
  </si>
  <si>
    <t>Kissholic Lipstick Matte PK07 Specially Pink</t>
  </si>
  <si>
    <t>Kissholic Lipstick Matte RD02 Street</t>
  </si>
  <si>
    <t>Kissholic Lipstick Matte RD04 Oh! Red</t>
  </si>
  <si>
    <t>Kissholic Lipstick Matte RD05 The Legend</t>
  </si>
  <si>
    <t>Kissholic Lipstick Matte RD07 Triple Red</t>
  </si>
  <si>
    <t>Kissholic Lipstick Intense BE03 Bono Beige</t>
  </si>
  <si>
    <t>Kissholic Lipstick Intense BE06 Desert Sand</t>
  </si>
  <si>
    <t>Kissholic Lipstick Intense BR03 Peanut Blast</t>
  </si>
  <si>
    <t>Kissholic Lipstick Intense CR02 Yogurt Peach</t>
  </si>
  <si>
    <t>Kissholic Lipstick Intense CR04 Baby Coral</t>
  </si>
  <si>
    <t>Kissholic Lipstick Intense CR05 Secret</t>
  </si>
  <si>
    <t>Kissholic Lipstick Intense OR02 West Side</t>
  </si>
  <si>
    <t>Kissholic Lipstick Intense OR03 Sunny</t>
  </si>
  <si>
    <t>Kissholic Lipstick Intense OR05 Dry Orange</t>
  </si>
  <si>
    <t>Kissholic Lipstick Intense PK01 Femme Rose</t>
  </si>
  <si>
    <t>Kissholic Lipstick Intense PK02 Move Mauve</t>
  </si>
  <si>
    <t>Kissholic Lipstick Intense PK03 Dewy Pink</t>
  </si>
  <si>
    <t>Kissholic Lipstick Intense PK05 Love Language</t>
  </si>
  <si>
    <t>Kissholic Lipstick Intense PK06 Delight</t>
  </si>
  <si>
    <t>Kissholic Lipstick Intense PK08 Fairly Love</t>
  </si>
  <si>
    <t>Kissholic Lipstick Intense PK09 Blooming Pansy</t>
  </si>
  <si>
    <t>Kissholic Lipstick Intense RD06 On Fire</t>
  </si>
  <si>
    <t>Kissholic Lipstick Intense RD08 Apple Chip</t>
  </si>
  <si>
    <t>Kissholic Lipstick Intense RD09 Tomato Red</t>
  </si>
  <si>
    <t>Kissholic Lipstick Matte BR02 Reverse Time</t>
  </si>
  <si>
    <t>Kissholic Lipstick Matte BE01 Stay Nude</t>
  </si>
  <si>
    <t>Kissholic Lipstick Matte BE02 Believe Me</t>
  </si>
  <si>
    <t>Kissholic Lipstick Matte BR01 Bitter bite</t>
  </si>
  <si>
    <t>Kissholic Lipstick Matte BR04 Maple Knit</t>
  </si>
  <si>
    <t>Kissholic Lipstick Matte RD01 Give Up</t>
  </si>
  <si>
    <t>Kissholic Lipstick Intense CR01 About Weekend</t>
  </si>
  <si>
    <t>Studio Pro Matte Tint BE01 Cotton Beige</t>
  </si>
  <si>
    <t>Studio Pro Matte Tint CR01 Snap Shot</t>
  </si>
  <si>
    <t>Studio Pro Matte Tint CR02 Heart Moment</t>
  </si>
  <si>
    <t>Studio Pro Matte Tint PK01 Sugar Martini</t>
  </si>
  <si>
    <t>Studio Pro Matte Tint PK02 Roco Pink</t>
  </si>
  <si>
    <t>Studio Pro Matte Tint RD01 Red Center</t>
  </si>
  <si>
    <t>Studio Pro Matte Tint RD02 Specialist</t>
  </si>
  <si>
    <t>Studio Pro Flash Tint BE01 Darjeeling Beige</t>
  </si>
  <si>
    <t>Studio Pro Flash Tint CR01 Selfie Genic</t>
  </si>
  <si>
    <t>Studio Pro Flash Tint OR01 Modern Loafer</t>
  </si>
  <si>
    <t>Studio Pro Flash Tint PK01 Disco Pink</t>
  </si>
  <si>
    <t>Studio Pro Flash Tint PK02 Rose Choux</t>
  </si>
  <si>
    <t>Studio Pro Flash Tint RD01 Fever Time</t>
  </si>
  <si>
    <t>Studio Pro Flash Tint RD02 Emotional Red</t>
  </si>
  <si>
    <t>City Ardor Memory in Firenze Italy Eau de Perfume</t>
  </si>
  <si>
    <t>City Ardor Bloom in Sofia Bulgaria Eau de Perfume</t>
  </si>
  <si>
    <t>퍼퓸드 바디 모이스처라이저 -체리블라썸-</t>
  </si>
  <si>
    <t>퍼퓸드 바디 모이스처라이저 -프리지아-</t>
  </si>
  <si>
    <t>퍼퓸드 바디 모이스처라이저 -만다린-</t>
  </si>
  <si>
    <t>퍼퓸드 바디 모이스처라이저 -피오니-</t>
  </si>
  <si>
    <t>퍼퓸드 바디 모이스처라이저 -시어버터-</t>
  </si>
  <si>
    <t>컬러 마스터 섀도우 팔레트 01 베이크드 피넛</t>
  </si>
  <si>
    <t>Color Master Shadow Palette 01 Baked Peanut</t>
  </si>
  <si>
    <t>컬러 마스터 섀도우 팔레트 02 클래시 부케</t>
  </si>
  <si>
    <t>Color Master Shadow Palette 02 Classy Bouquet</t>
  </si>
  <si>
    <t>퍼퓸드 핸드 클린 겔(에탄올)(프레쉬 그린티 향)</t>
  </si>
  <si>
    <t>Perfumed Hand Clean Gel(Ethanol)(Fresh Green Tea)</t>
  </si>
  <si>
    <t>퍼퓸드 핸드 클린 겔(에탄올)(핑크 피오니 향)</t>
  </si>
  <si>
    <t>Perfumed Hand Clean Gel(Ethanol)(Pink Peony)</t>
  </si>
  <si>
    <t>샘물 섀도우 박스 03 피치 데이</t>
  </si>
  <si>
    <t>Saemmul Shadow Box 03 Peach Day</t>
  </si>
  <si>
    <t>TONY MOLY</t>
  </si>
  <si>
    <t>TM001</t>
  </si>
  <si>
    <t>[ROTD]립마켓벨벳스머징틴트01</t>
  </si>
  <si>
    <t>TM002</t>
  </si>
  <si>
    <t>TM003</t>
  </si>
  <si>
    <t>TM004</t>
  </si>
  <si>
    <t>TM005</t>
  </si>
  <si>
    <t>[ROTD]립마켓벨벳스머징틴트05</t>
  </si>
  <si>
    <t>TM006</t>
  </si>
  <si>
    <t>[ROTD]립마켓벨벳스머징틴트06</t>
  </si>
  <si>
    <t>TM007</t>
  </si>
  <si>
    <t>TM008</t>
  </si>
  <si>
    <t>TM009</t>
  </si>
  <si>
    <t>TM010</t>
  </si>
  <si>
    <t>TM011</t>
  </si>
  <si>
    <t>TM012</t>
  </si>
  <si>
    <t>TM013</t>
  </si>
  <si>
    <t>TM014</t>
  </si>
  <si>
    <t>TM015</t>
  </si>
  <si>
    <t>TM016</t>
  </si>
  <si>
    <t>TM017</t>
  </si>
  <si>
    <t>TM018</t>
  </si>
  <si>
    <t>TM019</t>
  </si>
  <si>
    <t>TM020</t>
  </si>
  <si>
    <t>TM021</t>
  </si>
  <si>
    <t>TM022</t>
  </si>
  <si>
    <t>TM023</t>
  </si>
  <si>
    <t>TM024</t>
  </si>
  <si>
    <t>TM025</t>
  </si>
  <si>
    <t>TM026</t>
  </si>
  <si>
    <t>TM027</t>
  </si>
  <si>
    <t>TM028</t>
  </si>
  <si>
    <t>TM029</t>
  </si>
  <si>
    <t>[백젤]스키니터치젤라이너01</t>
  </si>
  <si>
    <t>TM030</t>
  </si>
  <si>
    <t>[백젤]스키니터치젤라이너02</t>
  </si>
  <si>
    <t>TM031</t>
  </si>
  <si>
    <t>[백젤]스키니터치젤라이너03</t>
  </si>
  <si>
    <t>TM032</t>
  </si>
  <si>
    <t>TM033</t>
  </si>
  <si>
    <t>TM034</t>
  </si>
  <si>
    <t>TM035</t>
  </si>
  <si>
    <t>TM036</t>
  </si>
  <si>
    <t>TM037</t>
  </si>
  <si>
    <t>TM038</t>
  </si>
  <si>
    <t>TM039</t>
  </si>
  <si>
    <t>TM040</t>
  </si>
  <si>
    <t>TM041</t>
  </si>
  <si>
    <t>TM042</t>
  </si>
  <si>
    <t>TM043</t>
  </si>
  <si>
    <t>TM044</t>
  </si>
  <si>
    <t>TM045</t>
  </si>
  <si>
    <t>TM046</t>
  </si>
  <si>
    <t>TM047</t>
  </si>
  <si>
    <t>TM048</t>
  </si>
  <si>
    <t>TM049</t>
  </si>
  <si>
    <t>TM050</t>
  </si>
  <si>
    <t>TM051</t>
  </si>
  <si>
    <t>TM052</t>
  </si>
  <si>
    <t>TM053</t>
  </si>
  <si>
    <t>TM054</t>
  </si>
  <si>
    <t>TM055</t>
  </si>
  <si>
    <t>TM056</t>
  </si>
  <si>
    <t>TM057</t>
  </si>
  <si>
    <t>TM058</t>
  </si>
  <si>
    <t>TM059</t>
  </si>
  <si>
    <t>7DAYS퍼펙트타투아이브로우03</t>
  </si>
  <si>
    <t>7DAYS PERFECT TATTOO EYEBROWN 03 BROWN</t>
  </si>
  <si>
    <t>TM060</t>
  </si>
  <si>
    <t>7DAYS퍼펙트타투아이브로우04</t>
  </si>
  <si>
    <t>7DAYS PERFECT TATTOO EYEBROWN 04 DARK BROWN</t>
  </si>
  <si>
    <t>TM061</t>
  </si>
  <si>
    <t>결고운비비크림2-01화사한빛</t>
  </si>
  <si>
    <t>TM062</t>
  </si>
  <si>
    <t>결고운비비크림2-02자연스러</t>
  </si>
  <si>
    <t>TM063</t>
  </si>
  <si>
    <t>TM064</t>
  </si>
  <si>
    <t>TM065</t>
  </si>
  <si>
    <t>결고운투웨이팩트3-03차분한</t>
  </si>
  <si>
    <t>THE ORIENTAL GYEOL GOUN TWO-WAY PACT 03</t>
  </si>
  <si>
    <t>TM066</t>
  </si>
  <si>
    <t>결보양진액5</t>
  </si>
  <si>
    <t>THE ORIENTAL GYEOL SERUM 5</t>
  </si>
  <si>
    <t>TM067</t>
  </si>
  <si>
    <t>TM068</t>
  </si>
  <si>
    <t>결보윤2종기획세트5</t>
  </si>
  <si>
    <t>THE ORIENTAL GYEOL SKIN CARE SET 5</t>
  </si>
  <si>
    <t>TM069</t>
  </si>
  <si>
    <t>결보윤수액5</t>
  </si>
  <si>
    <t>THE ORIENTAL GYEOL TONER5</t>
  </si>
  <si>
    <t>TM070</t>
  </si>
  <si>
    <t>결보윤유액5</t>
  </si>
  <si>
    <t>THE ORIENTAL GYEOL EMULSION5</t>
  </si>
  <si>
    <t>TM071</t>
  </si>
  <si>
    <t>TM072</t>
  </si>
  <si>
    <t>골드24K스네일2종세트4</t>
  </si>
  <si>
    <t>TM073</t>
  </si>
  <si>
    <t>골드24K스네일3종세트</t>
  </si>
  <si>
    <t>INTENSE CARE GOLD 24K SNAIL SKIN CARE SET</t>
  </si>
  <si>
    <t>TM074</t>
  </si>
  <si>
    <t>골드24K스네일겔마스크</t>
  </si>
  <si>
    <t>TM075</t>
  </si>
  <si>
    <t>골드24K스네일립트리트먼트</t>
  </si>
  <si>
    <t>INTENSE CARE GOLD 24K SNAIL LIP TREATMENT</t>
  </si>
  <si>
    <t>TM076</t>
  </si>
  <si>
    <t>골드24K스네일립트리트먼트스틱</t>
  </si>
  <si>
    <t>TM077</t>
  </si>
  <si>
    <t>골드24K스네일선크림</t>
  </si>
  <si>
    <t>INTENSE CARE GOLD 24K SNAIL SUN CREAM</t>
  </si>
  <si>
    <t>TM078</t>
  </si>
  <si>
    <t>골드24K스네일세럼</t>
  </si>
  <si>
    <t>INTENSE CARE GOLD 24K SNAIL SERUM</t>
  </si>
  <si>
    <t>TM079</t>
  </si>
  <si>
    <t>골드24K스네일아이크림3</t>
  </si>
  <si>
    <t>TM080</t>
  </si>
  <si>
    <t>골드24K스네일에멀전3</t>
  </si>
  <si>
    <t>INTENSE CARE GOLD 24K SNAIL EMULSION3</t>
  </si>
  <si>
    <t>TM081</t>
  </si>
  <si>
    <t>골드24K스네일에센스3</t>
  </si>
  <si>
    <t>INTENSE CARE GOLD 24K SNAIL ESSENCE 3</t>
  </si>
  <si>
    <t>TM082</t>
  </si>
  <si>
    <t>골드24K스네일옴므2종세트</t>
  </si>
  <si>
    <t>INTENSE CARE GOLD 24K SNAIL HOMME SKINCARE SET</t>
  </si>
  <si>
    <t>TM083</t>
  </si>
  <si>
    <t>골드24K스네일옴므스킨</t>
  </si>
  <si>
    <t>INTENSE CARE GOLD 24K SNAIL HOMME SKIN</t>
  </si>
  <si>
    <t>TM084</t>
  </si>
  <si>
    <t>골드24K스네일옴므에멀전</t>
  </si>
  <si>
    <t>INTENSE CARE GOLD 24K SNAIL HOMME EMULSION</t>
  </si>
  <si>
    <t>TM085</t>
  </si>
  <si>
    <t>골드24K스네일크림3</t>
  </si>
  <si>
    <t>INTENSE CARE GOLD 24K SNAIL CREAM3</t>
  </si>
  <si>
    <t>TM086</t>
  </si>
  <si>
    <t>골드24K스네일클렌징오일젤</t>
  </si>
  <si>
    <t>TM087</t>
  </si>
  <si>
    <t>골드24K스네일토너3</t>
  </si>
  <si>
    <t>INTENSE CARE GOLD 24K SNAIL TONER3</t>
  </si>
  <si>
    <t>TM088</t>
  </si>
  <si>
    <t>골드24K스네일폼클렌저</t>
  </si>
  <si>
    <t>TM089</t>
  </si>
  <si>
    <t>골드24K스네일핸드크림</t>
  </si>
  <si>
    <t>TM090</t>
  </si>
  <si>
    <t>골드스네일아이마스크</t>
  </si>
  <si>
    <t>INTENSE CARE GOLD SNAIL EYE MASK</t>
  </si>
  <si>
    <t>TM091</t>
  </si>
  <si>
    <t>골드스네일크림2</t>
  </si>
  <si>
    <t>INTENSE CARE GOLD SNAIL CREAM</t>
  </si>
  <si>
    <t>TM092</t>
  </si>
  <si>
    <t>그린비타C글로우광채크림</t>
  </si>
  <si>
    <t>TM093</t>
  </si>
  <si>
    <t>TM094</t>
  </si>
  <si>
    <t>그린비타C수딩토너</t>
  </si>
  <si>
    <t>TM095</t>
  </si>
  <si>
    <t>그린비타C스파클링세럼</t>
  </si>
  <si>
    <t>TM096</t>
  </si>
  <si>
    <t>그린비타C워터젤크림</t>
  </si>
  <si>
    <t>TM097</t>
  </si>
  <si>
    <t>기미야미백크림</t>
  </si>
  <si>
    <t>GIMIYA WHITENING CREAM</t>
  </si>
  <si>
    <t>TM098</t>
  </si>
  <si>
    <t>TM099</t>
  </si>
  <si>
    <t>TM100</t>
  </si>
  <si>
    <t>TM101</t>
  </si>
  <si>
    <t>TM102</t>
  </si>
  <si>
    <t>TM103</t>
  </si>
  <si>
    <t>TM104</t>
  </si>
  <si>
    <t>TM105</t>
  </si>
  <si>
    <t>닥터로지모이스처마스크시트</t>
  </si>
  <si>
    <t>TM106</t>
  </si>
  <si>
    <t>닥터로지블레미쉬마스크시트</t>
  </si>
  <si>
    <t>TM107</t>
  </si>
  <si>
    <t>닥터로지비타리프팅마스크시트</t>
  </si>
  <si>
    <t>TM108</t>
  </si>
  <si>
    <t>닥터로지센서티브마스크시트</t>
  </si>
  <si>
    <t>TM109</t>
  </si>
  <si>
    <t>닥터로지화이트닝마스크시트</t>
  </si>
  <si>
    <t>TM110</t>
  </si>
  <si>
    <t>TM111</t>
  </si>
  <si>
    <t>TM112</t>
  </si>
  <si>
    <t>TM113</t>
  </si>
  <si>
    <t>TM114</t>
  </si>
  <si>
    <t>TM115</t>
  </si>
  <si>
    <t>TM116</t>
  </si>
  <si>
    <t>TM117</t>
  </si>
  <si>
    <t>TM118</t>
  </si>
  <si>
    <t>TM119</t>
  </si>
  <si>
    <t>TM120</t>
  </si>
  <si>
    <t>TM121</t>
  </si>
  <si>
    <t>TM122</t>
  </si>
  <si>
    <t>TM123</t>
  </si>
  <si>
    <t>TM124</t>
  </si>
  <si>
    <t>TM125</t>
  </si>
  <si>
    <t>TM126</t>
  </si>
  <si>
    <t>TM127</t>
  </si>
  <si>
    <t>TM128</t>
  </si>
  <si>
    <t>TM129</t>
  </si>
  <si>
    <t>TM130</t>
  </si>
  <si>
    <t>TM131</t>
  </si>
  <si>
    <t>TM132</t>
  </si>
  <si>
    <t>TM133</t>
  </si>
  <si>
    <t>TM134</t>
  </si>
  <si>
    <t>TM135</t>
  </si>
  <si>
    <t>TM136</t>
  </si>
  <si>
    <t>TM137</t>
  </si>
  <si>
    <t>더마마스터랩시카마일드폼클렌저</t>
  </si>
  <si>
    <t>TM138</t>
  </si>
  <si>
    <t>TM139</t>
  </si>
  <si>
    <t>더마마스터랩시카앰플세트</t>
  </si>
  <si>
    <t>DERMA MASTERLAB CICA AMPOULE SET</t>
  </si>
  <si>
    <t>TM140</t>
  </si>
  <si>
    <t>더마마스터랩시카에멀전</t>
  </si>
  <si>
    <t>DERMA MASTERLAB CICA EMULSION</t>
  </si>
  <si>
    <t>TM141</t>
  </si>
  <si>
    <t>더마마스터랩시카크림</t>
  </si>
  <si>
    <t>DERMA MASTERLAB CICA CREAM</t>
  </si>
  <si>
    <t>TM142</t>
  </si>
  <si>
    <t>더마마스터랩시카클리어패드</t>
  </si>
  <si>
    <t>TM143</t>
  </si>
  <si>
    <t>더마마스터랩시카토너</t>
  </si>
  <si>
    <t>DERMA MASTERLAB CICA TONER</t>
  </si>
  <si>
    <t>TM144</t>
  </si>
  <si>
    <t>더블니즈팡팡마스카라1볼륨팡3</t>
  </si>
  <si>
    <t>TM145</t>
  </si>
  <si>
    <t>더블니즈팡팡마스카라2컬링팡3</t>
  </si>
  <si>
    <t>TM146</t>
  </si>
  <si>
    <t>더블니즈팡팡마스카라3롱롱래3</t>
  </si>
  <si>
    <t>TM147</t>
  </si>
  <si>
    <t>더블랙티런던클래식세럼3</t>
  </si>
  <si>
    <t>THE BLACK TEA LONDON CLASSIC SERUM3</t>
  </si>
  <si>
    <t>TM148</t>
  </si>
  <si>
    <t>TM149</t>
  </si>
  <si>
    <t>더블랙티런던클래식에멀전3</t>
  </si>
  <si>
    <t>THE BLACK TEA LONDON CLASSIC EMULSION3</t>
  </si>
  <si>
    <t>TM150</t>
  </si>
  <si>
    <t>더블랙티런던클래식오일4</t>
  </si>
  <si>
    <t>THE BLACK TEA LONDON CLASSIC OIL4</t>
  </si>
  <si>
    <t>TM151</t>
  </si>
  <si>
    <t>더블랙티런던클래식크림3</t>
  </si>
  <si>
    <t>THE BLACK TEA LONDON CLASSIC CREAM3</t>
  </si>
  <si>
    <t>TM152</t>
  </si>
  <si>
    <t>더블랙티런던클래식토너3</t>
  </si>
  <si>
    <t>THE BLACK TEA LONDON CLASSIC TONER3</t>
  </si>
  <si>
    <t>TM153</t>
  </si>
  <si>
    <t>TM154</t>
  </si>
  <si>
    <t>더블랙티스킨케어2종세트2</t>
  </si>
  <si>
    <t>TM155</t>
  </si>
  <si>
    <t>더블랙티스킨케어3종세트2</t>
  </si>
  <si>
    <t>TM156</t>
  </si>
  <si>
    <t>TM157</t>
  </si>
  <si>
    <t>TM158</t>
  </si>
  <si>
    <t>TM159</t>
  </si>
  <si>
    <t>TM160</t>
  </si>
  <si>
    <t>TM161</t>
  </si>
  <si>
    <t>TM162</t>
  </si>
  <si>
    <t>TM163</t>
  </si>
  <si>
    <t>DOUBLE ESSENCE FOUNDAION P01</t>
  </si>
  <si>
    <t>TM164</t>
  </si>
  <si>
    <t>DOUBLE ESSENCE FOUNDAION P02</t>
  </si>
  <si>
    <t>TM165</t>
  </si>
  <si>
    <t>DOUBLE ESSENCE FOUNDAION Y01</t>
  </si>
  <si>
    <t>TM166</t>
  </si>
  <si>
    <t>DOUBLE ESSENCE FOUNDAION Y02</t>
  </si>
  <si>
    <t>TM167</t>
  </si>
  <si>
    <t>TM168</t>
  </si>
  <si>
    <t>TM169</t>
  </si>
  <si>
    <t>TM170</t>
  </si>
  <si>
    <t>TM171</t>
  </si>
  <si>
    <t>TM172</t>
  </si>
  <si>
    <t>TM173</t>
  </si>
  <si>
    <t>TM174</t>
  </si>
  <si>
    <t>더쇼킹립블러01숏컷</t>
  </si>
  <si>
    <t>TM175</t>
  </si>
  <si>
    <t>더쇼킹립블러02러브어페어</t>
  </si>
  <si>
    <t>TM176</t>
  </si>
  <si>
    <t>더쇼킹립블러03썬더볼트</t>
  </si>
  <si>
    <t>TM177</t>
  </si>
  <si>
    <t>더쇼킹립블러04핫테이스트</t>
  </si>
  <si>
    <t>TM178</t>
  </si>
  <si>
    <t>더쇼킹립블러05브레이킹뉴스</t>
  </si>
  <si>
    <t>TM179</t>
  </si>
  <si>
    <t>더쇼킹립블러06빌리버</t>
  </si>
  <si>
    <t>THE SHOCKING LIP BLUR 06 BELIEVER</t>
  </si>
  <si>
    <t>TM180</t>
  </si>
  <si>
    <t>더쇼킹립블러07낫투데이</t>
  </si>
  <si>
    <t>THE SHOCKING LIP BLUR 07 NOT TODAY</t>
  </si>
  <si>
    <t>TM181</t>
  </si>
  <si>
    <t>더쇼킹립블러08배드라이어</t>
  </si>
  <si>
    <t>THE SHOCKING LIP BLUR 08 BAD LIAR</t>
  </si>
  <si>
    <t>TM182</t>
  </si>
  <si>
    <t>더쇼킹립스틱벨벳01엑스오엑스오</t>
  </si>
  <si>
    <t>TM183</t>
  </si>
  <si>
    <t>더쇼킹립스틱벨벳02별스타그래머블</t>
  </si>
  <si>
    <t>TM184</t>
  </si>
  <si>
    <t>더쇼킹립스틱벨벳03엑스클루시브</t>
  </si>
  <si>
    <t>TM185</t>
  </si>
  <si>
    <t>더쇼킹립스틱벨벳04마이스웨거</t>
  </si>
  <si>
    <t>TM186</t>
  </si>
  <si>
    <t>더쇼킹립스틱벨벳05립플렉스</t>
  </si>
  <si>
    <t>TM187</t>
  </si>
  <si>
    <t>더쇼킹립스틱벨벳06테이크미홈</t>
  </si>
  <si>
    <t>THE SHOCKING LIPSTICK VELVET06 TAKE ME HOME</t>
  </si>
  <si>
    <t>TM188</t>
  </si>
  <si>
    <t>더쇼킹립스틱벨벳07워크인더썬</t>
  </si>
  <si>
    <t>THE SHOCKING LIPSTICK VELVET07 WALK IN THE SUN</t>
  </si>
  <si>
    <t>TM189</t>
  </si>
  <si>
    <t>더쇼킹립스틱벨벳08댄싱레거시</t>
  </si>
  <si>
    <t>THE SHOCKING LIPSTICK VELVET08 DANCING LEGACY</t>
  </si>
  <si>
    <t>TM190</t>
  </si>
  <si>
    <t>더쇼킹카라01익스트림볼륨</t>
  </si>
  <si>
    <t>THE SHOCKING CARA 01 EXTREME VOLUME</t>
  </si>
  <si>
    <t>TM191</t>
  </si>
  <si>
    <t>더쇼킹카라02익스트림래쉬</t>
  </si>
  <si>
    <t>THE SHOCKING CARA 02 EXTREME LASH</t>
  </si>
  <si>
    <t>TM192</t>
  </si>
  <si>
    <t>TM193</t>
  </si>
  <si>
    <t>TM194</t>
  </si>
  <si>
    <t>더쇼킹카라05마이크로핏</t>
  </si>
  <si>
    <t>THE SHOCKING CARA 05 MICRO FIT</t>
  </si>
  <si>
    <t>TM195</t>
  </si>
  <si>
    <t>더쇼킹카라06브라운볼륨</t>
  </si>
  <si>
    <t>THE SHOCKING CARA 06 BROWN VOLUME</t>
  </si>
  <si>
    <t>TM196</t>
  </si>
  <si>
    <t>더쇼킹카라07아이래쉬앰플</t>
  </si>
  <si>
    <t>TM197</t>
  </si>
  <si>
    <t>더쇼킹쿠션글로우커버01</t>
  </si>
  <si>
    <t>THE SHOCKING CUSHION GLOW COVER 01</t>
  </si>
  <si>
    <t>TM198</t>
  </si>
  <si>
    <t>더쇼킹쿠션글로우커버02</t>
  </si>
  <si>
    <t>THE SHOCKING CUSHION GLOW COVER 02</t>
  </si>
  <si>
    <t>TM199</t>
  </si>
  <si>
    <t>더쇼킹쿠션세범커버01</t>
  </si>
  <si>
    <t>THE SHOCKING CUSHION SEBUM COVER 01</t>
  </si>
  <si>
    <t>TM200</t>
  </si>
  <si>
    <t>더쇼킹쿠션세범커버02</t>
  </si>
  <si>
    <t>THE SHOCKING CUSHION SEBUM COVER 02</t>
  </si>
  <si>
    <t>TM201</t>
  </si>
  <si>
    <t>더쇼킹쿠션워터풀커버01</t>
  </si>
  <si>
    <t>THE SHOCKING CUSHION WATER FULL COVER 01</t>
  </si>
  <si>
    <t>TM202</t>
  </si>
  <si>
    <t>더쇼킹쿠션워터풀커버02</t>
  </si>
  <si>
    <t>THE SHOCKING CUSHION WATER FULL COVER 02</t>
  </si>
  <si>
    <t>TM203</t>
  </si>
  <si>
    <t>더쇼킹쿠션익스트림커버01</t>
  </si>
  <si>
    <t>THE SHOCKING CUSHION EXTREME COVER 01</t>
  </si>
  <si>
    <t>TM204</t>
  </si>
  <si>
    <t>더쇼킹쿠션익스트림커버02</t>
  </si>
  <si>
    <t>THE SHOCKING CUSHION EXTREME COVER 02</t>
  </si>
  <si>
    <t>TM205</t>
  </si>
  <si>
    <t>더쇼킹쿠션톤업커버</t>
  </si>
  <si>
    <t>TM206</t>
  </si>
  <si>
    <t>더쇼킹쿠션트러블커버01</t>
  </si>
  <si>
    <t>THE SHOCKING CUSHION TROUBLE COVER 01</t>
  </si>
  <si>
    <t>TM207</t>
  </si>
  <si>
    <t>더쇼킹쿠션트러블커버02</t>
  </si>
  <si>
    <t>THE SHOCKING CUSHION TROUBLE COVER 02</t>
  </si>
  <si>
    <t>TM208</t>
  </si>
  <si>
    <t>더쇼킹파데리스톤업크림01밀키톤</t>
  </si>
  <si>
    <t>THE SHOCKING FADELESS TONE UP CREAM 01 MILKY TONE</t>
  </si>
  <si>
    <t>TM209</t>
  </si>
  <si>
    <t>더쇼킹파데리스톤업크림02스킨톤</t>
  </si>
  <si>
    <t>THE SHOCKING FADELESS TONE UP CREAM 02 SKIN TONE</t>
  </si>
  <si>
    <t>TM210</t>
  </si>
  <si>
    <t>더쇼킹파데리스톤업크림03샤인톤</t>
  </si>
  <si>
    <t>THE SHOCKING FADELESS TONE UP CREAM 03 SHINE TONE</t>
  </si>
  <si>
    <t>TM211</t>
  </si>
  <si>
    <t>더쇼킹팩트픽스커버01</t>
  </si>
  <si>
    <t>TM212</t>
  </si>
  <si>
    <t>더쇼킹팩트픽스커버02</t>
  </si>
  <si>
    <t>TM213</t>
  </si>
  <si>
    <t>더촉촉그린티노워시클렌징워터</t>
  </si>
  <si>
    <t>THE CHOK CHOK GREEN TEA CLEANSING WATER</t>
  </si>
  <si>
    <t>TM214</t>
  </si>
  <si>
    <t>더촉촉그린티노-워시클렌징티슈</t>
  </si>
  <si>
    <t>TM215</t>
  </si>
  <si>
    <t>더촉촉그린티더순한안개미스트</t>
  </si>
  <si>
    <t>THE CHOK CHOK GREEN TEA MILD WATERY MIST</t>
  </si>
  <si>
    <t>TM216</t>
  </si>
  <si>
    <t>더촉촉그린티셔벗클렌저</t>
  </si>
  <si>
    <t>THE CHOK CHOK GREEN TEA SHERBET CLEANSER</t>
  </si>
  <si>
    <t>TM217</t>
  </si>
  <si>
    <t>더촉촉그린티수분2종세트3</t>
  </si>
  <si>
    <t>THE CHOK CHOK GREEN TEA SKIN CARE SET</t>
  </si>
  <si>
    <t>TM218</t>
  </si>
  <si>
    <t>더촉촉그린티수분로션3</t>
  </si>
  <si>
    <t>TM219</t>
  </si>
  <si>
    <t>더촉촉그린티수분마스크시트</t>
  </si>
  <si>
    <t>THE CHOK CHOK GREEN TEA WATERY MASK SHEET</t>
  </si>
  <si>
    <t>TM220</t>
  </si>
  <si>
    <t>더촉촉그린티수분스킨3</t>
  </si>
  <si>
    <t>TM221</t>
  </si>
  <si>
    <t>더촉촉그린티수분아이크림</t>
  </si>
  <si>
    <t>THE CHOK CHOK GREEN TEA WATERY EYE CREAM</t>
  </si>
  <si>
    <t>TM222</t>
  </si>
  <si>
    <t>더촉촉그린티수분에센스3</t>
  </si>
  <si>
    <t>TM223</t>
  </si>
  <si>
    <t>더촉촉그린티수분크림5</t>
  </si>
  <si>
    <t>THE CHOK CHOK GREEN TEA WATERY CREAM</t>
  </si>
  <si>
    <t>TM224</t>
  </si>
  <si>
    <t>TM225</t>
  </si>
  <si>
    <t>더촉촉그린티앰플미스트150</t>
  </si>
  <si>
    <t>TM226</t>
  </si>
  <si>
    <t>더촉촉그린티인텐스크림</t>
  </si>
  <si>
    <t>THE CHOK CHOK GREEN TEA INTENSE CREAM</t>
  </si>
  <si>
    <t>TM227</t>
  </si>
  <si>
    <t>더촉촉그린티젤크림</t>
  </si>
  <si>
    <t>THE CHOK CHOK GREEN TEA GEL CREAM</t>
  </si>
  <si>
    <t>TM228</t>
  </si>
  <si>
    <t>더촉촉그린티클렌징워터500ml</t>
  </si>
  <si>
    <t>TM229</t>
  </si>
  <si>
    <t>더촉촉그린티클렌징워터700ml</t>
  </si>
  <si>
    <t>TM230</t>
  </si>
  <si>
    <t>TM231</t>
  </si>
  <si>
    <t>더촉촉그린티폼클렌저300ml</t>
  </si>
  <si>
    <t>THE CHOK CHOK GREEN TEA FOAM CLEANSER</t>
  </si>
  <si>
    <t>TM232</t>
  </si>
  <si>
    <t>더티트리노워시클렌징워터2</t>
  </si>
  <si>
    <t>THE TEATREE NO WASH CLEANSING WATER</t>
  </si>
  <si>
    <t>TM233</t>
  </si>
  <si>
    <t>딜라이트달콤바나나퐁당립밤01</t>
  </si>
  <si>
    <t>TM234</t>
  </si>
  <si>
    <t>TM235</t>
  </si>
  <si>
    <t>TM236</t>
  </si>
  <si>
    <t>TM237</t>
  </si>
  <si>
    <t>딜라이트토니틴트5-01체리핑크</t>
  </si>
  <si>
    <t>TM238</t>
  </si>
  <si>
    <t>딜라이트토니틴트5-02레드</t>
  </si>
  <si>
    <t>TM239</t>
  </si>
  <si>
    <t>딜라이트토니틴트5-03오렌지</t>
  </si>
  <si>
    <t>TM240</t>
  </si>
  <si>
    <t>러블리아이브로우펜슬5-1</t>
  </si>
  <si>
    <t>LOVELY EYEBROW PENCIL 5-1 BLACK</t>
  </si>
  <si>
    <t>TM241</t>
  </si>
  <si>
    <t>러블리아이브로우펜슬5-2</t>
  </si>
  <si>
    <t>LOVELY EYEBROW PENCIL 5-2 GREY</t>
  </si>
  <si>
    <t>TM242</t>
  </si>
  <si>
    <t>러블리아이브로우펜슬5-3</t>
  </si>
  <si>
    <t>LOVELY EYEBROW PENCIL 5-3 GREY BROWN</t>
  </si>
  <si>
    <t>TM243</t>
  </si>
  <si>
    <t>러블리아이브로우펜슬5-4</t>
  </si>
  <si>
    <t>LOVELY EYEBROW PENCIL 5-4 BROWN</t>
  </si>
  <si>
    <t>TM244</t>
  </si>
  <si>
    <t>러블리아이브로우펜슬5-5</t>
  </si>
  <si>
    <t>LOVELY EYEBROW PENCIL 5-5 BLACK BROWN</t>
  </si>
  <si>
    <t>TM245</t>
  </si>
  <si>
    <t>러블리아이브로우펜슬5-6</t>
  </si>
  <si>
    <t>LOVELY EYEBROW PENCIL 5-6 LATTE BROWN</t>
  </si>
  <si>
    <t>TM246</t>
  </si>
  <si>
    <t>TM247</t>
  </si>
  <si>
    <t>TM248</t>
  </si>
  <si>
    <t>TM249</t>
  </si>
  <si>
    <t>TM250</t>
  </si>
  <si>
    <t>레드애플핸드크림</t>
  </si>
  <si>
    <t>Red Apple Hand Cream</t>
  </si>
  <si>
    <t>TM251</t>
  </si>
  <si>
    <t>루미너스마블하이라이터01라이</t>
  </si>
  <si>
    <t>LUMINOUS MARBLE HIGHLIGHTER 01</t>
  </si>
  <si>
    <t>TM252</t>
  </si>
  <si>
    <t>루미너스마블하이라이터02소프</t>
  </si>
  <si>
    <t>LUMINOUS MARBLE HIGHLIGHTER 02</t>
  </si>
  <si>
    <t>TM253</t>
  </si>
  <si>
    <t>루미너스순수광채씨씨4</t>
  </si>
  <si>
    <t>TM254</t>
  </si>
  <si>
    <t>루미너스여신광채비비5-01</t>
  </si>
  <si>
    <t>TM255</t>
  </si>
  <si>
    <t>루미너스여신광채비비5-02</t>
  </si>
  <si>
    <t>TM256</t>
  </si>
  <si>
    <t>루미너스퍼퓸페이스파우더4-01</t>
  </si>
  <si>
    <t>TM257</t>
  </si>
  <si>
    <t>TM258</t>
  </si>
  <si>
    <t>TM259</t>
  </si>
  <si>
    <t>리젠시아옴므멀티플루이드7</t>
  </si>
  <si>
    <t>TM260</t>
  </si>
  <si>
    <t>리젠시아옴므에멀전5</t>
  </si>
  <si>
    <t>REGENCIA HOMME EMULSION</t>
  </si>
  <si>
    <t>TM261</t>
  </si>
  <si>
    <t>리젠시아옴므올인원비비크림</t>
  </si>
  <si>
    <t>REGENCIA HOMME ALL IN ONE BB CREAM</t>
  </si>
  <si>
    <t>TM262</t>
  </si>
  <si>
    <t>리젠시아옴므토너5</t>
  </si>
  <si>
    <t>TM263</t>
  </si>
  <si>
    <t>리필더쇼킹쿠션글로우커버01</t>
  </si>
  <si>
    <t>TM264</t>
  </si>
  <si>
    <t>리필더쇼킹쿠션글로우커버02</t>
  </si>
  <si>
    <t>TM265</t>
  </si>
  <si>
    <t>리필더쇼킹쿠션세범커버01</t>
  </si>
  <si>
    <t>TM266</t>
  </si>
  <si>
    <t>리필더쇼킹쿠션세범커버02</t>
  </si>
  <si>
    <t>TM267</t>
  </si>
  <si>
    <t>리필더쇼킹쿠션워터풀커버01</t>
  </si>
  <si>
    <t>TM268</t>
  </si>
  <si>
    <t>리필더쇼킹쿠션워터풀커버02</t>
  </si>
  <si>
    <t>TM269</t>
  </si>
  <si>
    <t>리필더쇼킹쿠션익스트림커버01</t>
  </si>
  <si>
    <t>TM270</t>
  </si>
  <si>
    <t>리필더쇼킹쿠션익스트림커버02</t>
  </si>
  <si>
    <t>TM271</t>
  </si>
  <si>
    <t>리필더쇼킹쿠션톤업커버</t>
  </si>
  <si>
    <t>TM272</t>
  </si>
  <si>
    <t>리필더쇼킹쿠션트러블커버01</t>
  </si>
  <si>
    <t>TM273</t>
  </si>
  <si>
    <t>리필더쇼킹쿠션트러블커버02</t>
  </si>
  <si>
    <t>TM274</t>
  </si>
  <si>
    <t>TM275</t>
  </si>
  <si>
    <t>TM276</t>
  </si>
  <si>
    <t>TM277</t>
  </si>
  <si>
    <t>TM278</t>
  </si>
  <si>
    <t>TM279</t>
  </si>
  <si>
    <t>TM280</t>
  </si>
  <si>
    <t>TM281</t>
  </si>
  <si>
    <t>TM282</t>
  </si>
  <si>
    <t>립톤겟잇틴트S01</t>
  </si>
  <si>
    <t>TM283</t>
  </si>
  <si>
    <t>립톤겟잇틴트S02</t>
  </si>
  <si>
    <t>TM284</t>
  </si>
  <si>
    <t>립톤겟잇틴트S04</t>
  </si>
  <si>
    <t>TM285</t>
  </si>
  <si>
    <t>립톤겟잇틴트S05</t>
  </si>
  <si>
    <t>TM286</t>
  </si>
  <si>
    <t>립톤겟잇틴트S06</t>
  </si>
  <si>
    <t>TM287</t>
  </si>
  <si>
    <t>TM288</t>
  </si>
  <si>
    <t>TM289</t>
  </si>
  <si>
    <t>TM290</t>
  </si>
  <si>
    <t>마스터랩달팽이뮤신마스크시트</t>
  </si>
  <si>
    <t>TM291</t>
  </si>
  <si>
    <t>마스터랩비타민씨마스크시트</t>
  </si>
  <si>
    <t>TM292</t>
  </si>
  <si>
    <t>마스터랩세라마이드마스크</t>
  </si>
  <si>
    <t>TM293</t>
  </si>
  <si>
    <t>마스터랩센텔라아시아티카마스크</t>
  </si>
  <si>
    <t>TM294</t>
  </si>
  <si>
    <t>마스터랩이지에프마스크시트</t>
  </si>
  <si>
    <t>TM295</t>
  </si>
  <si>
    <t>마스터랩캐비어마스크시트</t>
  </si>
  <si>
    <t>TM296</t>
  </si>
  <si>
    <t>마스터랩콜라겐마스크시트</t>
  </si>
  <si>
    <t>TM297</t>
  </si>
  <si>
    <t>마스터랩히알루론산마스크</t>
  </si>
  <si>
    <t>TM298</t>
  </si>
  <si>
    <t>매직푸드망고핸드버터</t>
  </si>
  <si>
    <t>TM299</t>
  </si>
  <si>
    <t>매직푸드바나나슬리핑팩</t>
  </si>
  <si>
    <t>MAGIC FOOD BANANA SLEEPING PACK</t>
  </si>
  <si>
    <t>TM300</t>
  </si>
  <si>
    <t>매직푸드바나나핸드밀크</t>
  </si>
  <si>
    <t>TM301</t>
  </si>
  <si>
    <t>메이크에이치디실크아르간오일2</t>
  </si>
  <si>
    <t>TM302</t>
  </si>
  <si>
    <t>TM303</t>
  </si>
  <si>
    <t>TM304</t>
  </si>
  <si>
    <t>TM305</t>
  </si>
  <si>
    <t>PERFECT EYES MOOD EYE PALETTE 03 FIRE MOOD</t>
  </si>
  <si>
    <t>TM306</t>
  </si>
  <si>
    <t>TM307</t>
  </si>
  <si>
    <t>TM308</t>
  </si>
  <si>
    <t>TM309</t>
  </si>
  <si>
    <t>TM310</t>
  </si>
  <si>
    <t>미니피치립밤</t>
  </si>
  <si>
    <t>MINI PEACH LIP BALM</t>
  </si>
  <si>
    <t>TM311</t>
  </si>
  <si>
    <t>바디위드여성청결제2</t>
  </si>
  <si>
    <t>TM312</t>
  </si>
  <si>
    <t>TM313</t>
  </si>
  <si>
    <t>TM314</t>
  </si>
  <si>
    <t>바이오이엑스셀토닝2종세트</t>
  </si>
  <si>
    <t>BIO EX CELL TONING SKIN CARE SET</t>
  </si>
  <si>
    <t>TM315</t>
  </si>
  <si>
    <t>바이오이엑스셀토닝마스크세트</t>
  </si>
  <si>
    <t>BIO EX CELL CELL TONING MASK SET</t>
  </si>
  <si>
    <t>TM316</t>
  </si>
  <si>
    <t>바이오이엑스셀토닝앰플세럼2</t>
  </si>
  <si>
    <t>BIO EX CELL TONING AMPOULE SERUM</t>
  </si>
  <si>
    <t>TM317</t>
  </si>
  <si>
    <t>바이오이엑스셀토닝에멀전</t>
  </si>
  <si>
    <t>BIO EX CELL TONING EMULSION</t>
  </si>
  <si>
    <t>TM318</t>
  </si>
  <si>
    <t>바이오이엑스셀토닝크림</t>
  </si>
  <si>
    <t>BIO EX CELL TONING CREAM</t>
  </si>
  <si>
    <t>TM319</t>
  </si>
  <si>
    <t>바이오이엑스셀토닝토너</t>
  </si>
  <si>
    <t>BIO EX CELL TONING TONER</t>
  </si>
  <si>
    <t>TM320</t>
  </si>
  <si>
    <t>바이오이엑스셀토닝필링젤</t>
  </si>
  <si>
    <t>BIO EX CELL TONING PEELING GEL</t>
  </si>
  <si>
    <t>TM321</t>
  </si>
  <si>
    <t>바이오이엑스셀펩아이솔루션</t>
  </si>
  <si>
    <t>TM322</t>
  </si>
  <si>
    <t>바이오이엑스셀펩타이드3종세트2</t>
  </si>
  <si>
    <t>BIO EX CELL PEPTIDE SKIN CARE 3 SET</t>
  </si>
  <si>
    <t>TM323</t>
  </si>
  <si>
    <t>TM324</t>
  </si>
  <si>
    <t>바이오이엑스셀펩타이드앰플세트</t>
  </si>
  <si>
    <t>BIO EX CELL PEPTIDE AMPOULE SET</t>
  </si>
  <si>
    <t>TM325</t>
  </si>
  <si>
    <t>바이오이엑스셀펩타이드에멀</t>
  </si>
  <si>
    <t>BIO EX CELL PEPTIDE EMULSION</t>
  </si>
  <si>
    <t>TM326</t>
  </si>
  <si>
    <t>바이오이엑스셀펩타이드에센스</t>
  </si>
  <si>
    <t>BIO EX CELL PEPTIDE ESSENCE</t>
  </si>
  <si>
    <t>TM327</t>
  </si>
  <si>
    <t>바이오이엑스셀펩타이드크림</t>
  </si>
  <si>
    <t>BIO EX CELL PEPTIDE CREAM</t>
  </si>
  <si>
    <t>TM328</t>
  </si>
  <si>
    <t>TM329</t>
  </si>
  <si>
    <t>바이오이엑스셀펩타이드토너</t>
  </si>
  <si>
    <t>BIO EX CELL PEPTIDE TONER</t>
  </si>
  <si>
    <t>TM330</t>
  </si>
  <si>
    <t>TM331</t>
  </si>
  <si>
    <t>바이오이엑스셀펩타이드폼클렌저</t>
  </si>
  <si>
    <t>BIO EX CELL PEPTIDE FOAM CLEANSER</t>
  </si>
  <si>
    <t>TM332</t>
  </si>
  <si>
    <t>바이오이엑스셀히알루로닉2종세트</t>
  </si>
  <si>
    <t>BIO EX CELL HYALURONIC SKIN CARE SET</t>
  </si>
  <si>
    <t>TM333</t>
  </si>
  <si>
    <t>바이오이엑스셀히알루로닉볼륨세럼</t>
  </si>
  <si>
    <t>BIO EX CELL HYALURONIC VOLUME SERUM</t>
  </si>
  <si>
    <t>TM334</t>
  </si>
  <si>
    <t>TM335</t>
  </si>
  <si>
    <t>바이오이엑스셀히알루로닉볼륨에멀전</t>
  </si>
  <si>
    <t>BIO EX CELL HYALURONIC VOLUME EMULSION</t>
  </si>
  <si>
    <t>TM336</t>
  </si>
  <si>
    <t>TM337</t>
  </si>
  <si>
    <t>바이오이엑스셀히알루로닉볼륨크림</t>
  </si>
  <si>
    <t>BIO EX CELL HYALURONIC VOLUME CREAM</t>
  </si>
  <si>
    <t>TM338</t>
  </si>
  <si>
    <t>바이오이엑스셀히알루로닉볼륨토너</t>
  </si>
  <si>
    <t>BIO EX CELL HYALURONIC VOLUME TONER</t>
  </si>
  <si>
    <t>TM339</t>
  </si>
  <si>
    <t>바이오이엑스옴므로션</t>
  </si>
  <si>
    <t>BIO EX HOMME LOTION</t>
  </si>
  <si>
    <t>TM340</t>
  </si>
  <si>
    <t>바이오이엑스옴므스킨</t>
  </si>
  <si>
    <t>BIO EX HOMME SKIN</t>
  </si>
  <si>
    <t>TM341</t>
  </si>
  <si>
    <t>바이오이엑스옴므스킨케어세트</t>
  </si>
  <si>
    <t>BIO EX HOMME SKIN CARE SET</t>
  </si>
  <si>
    <t>TM342</t>
  </si>
  <si>
    <t>바이오이엑스옴므올인원플루이드</t>
  </si>
  <si>
    <t>BIO EX HOMME ALL IN ONE FLUID</t>
  </si>
  <si>
    <t>TM343</t>
  </si>
  <si>
    <t>백젤미라클핏수퍼프루프라이너01</t>
  </si>
  <si>
    <t>TM344</t>
  </si>
  <si>
    <t>백젤미라클핏수퍼프루프라이너02</t>
  </si>
  <si>
    <t>TM345</t>
  </si>
  <si>
    <t>TM346</t>
  </si>
  <si>
    <t>TM347</t>
  </si>
  <si>
    <t>백젤미라클핏수퍼프루프라이너05</t>
  </si>
  <si>
    <t>BACKGELMIRACLEFITSUPERPROOFLINER05</t>
  </si>
  <si>
    <t>TM348</t>
  </si>
  <si>
    <t>백젤미라클핏수퍼프루프라이너06</t>
  </si>
  <si>
    <t>BACKGELMIRACLEFITSUPERPROOFLINER06</t>
  </si>
  <si>
    <t>TM349</t>
  </si>
  <si>
    <t>백젤아이라이너3-01블랙</t>
  </si>
  <si>
    <t>TM350</t>
  </si>
  <si>
    <t>백젤아이라이너3-02브라운</t>
  </si>
  <si>
    <t>TM351</t>
  </si>
  <si>
    <t>백젤아이라이너3-03펄브라운</t>
  </si>
  <si>
    <t>TM352</t>
  </si>
  <si>
    <t>백젤아이라이너3-07라떼브라</t>
  </si>
  <si>
    <t>TM353</t>
  </si>
  <si>
    <t>백젤하이테크플랫라이너01</t>
  </si>
  <si>
    <t>TM354</t>
  </si>
  <si>
    <t>백젤하이테크플랫라이너02</t>
  </si>
  <si>
    <t>TM355</t>
  </si>
  <si>
    <t>TM356</t>
  </si>
  <si>
    <t>TM357</t>
  </si>
  <si>
    <t>TM358</t>
  </si>
  <si>
    <t>TM359</t>
  </si>
  <si>
    <t>TM360</t>
  </si>
  <si>
    <t>TM361</t>
  </si>
  <si>
    <t>TM362</t>
  </si>
  <si>
    <t>TM363</t>
  </si>
  <si>
    <t>TM364</t>
  </si>
  <si>
    <t>TM365</t>
  </si>
  <si>
    <t>TM366</t>
  </si>
  <si>
    <t>TM367</t>
  </si>
  <si>
    <t>TM368</t>
  </si>
  <si>
    <t>TM369</t>
  </si>
  <si>
    <t>TM370</t>
  </si>
  <si>
    <t>TM371</t>
  </si>
  <si>
    <t>샤이니풋슈퍼필링리퀴드3</t>
  </si>
  <si>
    <t>TM372</t>
  </si>
  <si>
    <t>센트오브더데이핸드쏘로맨틱2</t>
  </si>
  <si>
    <t>TM373</t>
  </si>
  <si>
    <t>센트오브더데이핸드쏘스윗2</t>
  </si>
  <si>
    <t>TM374</t>
  </si>
  <si>
    <t>센트오브더데이핸드쏘코지2</t>
  </si>
  <si>
    <t>TM375</t>
  </si>
  <si>
    <t>센트오브더데이핸드쏘쿨2</t>
  </si>
  <si>
    <t>TM376</t>
  </si>
  <si>
    <t>센트오브더데이핸드쏘프레쉬2</t>
  </si>
  <si>
    <t>TM377</t>
  </si>
  <si>
    <t>순수100녹차마스크시트2</t>
  </si>
  <si>
    <t>PURENESS 100 GREENTEA MASK SHEET2</t>
  </si>
  <si>
    <t>TM378</t>
  </si>
  <si>
    <t>순수100쉐어버터마스크시트2</t>
  </si>
  <si>
    <t>PURENESS 100 SHEA BUTTER MASK SHEET2</t>
  </si>
  <si>
    <t>TM379</t>
  </si>
  <si>
    <t>순수100스네일마스크시트2</t>
  </si>
  <si>
    <t>PURENESS 100 SNAIL MASK SHEET2</t>
  </si>
  <si>
    <t>TM380</t>
  </si>
  <si>
    <t>순수100진주마스크시트2</t>
  </si>
  <si>
    <t>PURENESS 100 PEARL MASK SHEET2</t>
  </si>
  <si>
    <t>TM381</t>
  </si>
  <si>
    <t>순수100캐비어마스크시트2</t>
  </si>
  <si>
    <t>PURENESS 100 CAVIAR MASK SHEET2</t>
  </si>
  <si>
    <t>TM382</t>
  </si>
  <si>
    <t>순수100콜라겐마스크시트2</t>
  </si>
  <si>
    <t>PURENESS 100 COLLAGEN MASK SHEET2</t>
  </si>
  <si>
    <t>TM383</t>
  </si>
  <si>
    <t>순수100프로폴리스마스크시트2</t>
  </si>
  <si>
    <t>PURENESS 100 PROPOLIS MASK SHEET2</t>
  </si>
  <si>
    <t>TM384</t>
  </si>
  <si>
    <t>순수100플라센타마스크시트2</t>
  </si>
  <si>
    <t>PURENESS 100 PLACENTA MASK SHEET2</t>
  </si>
  <si>
    <t>TM385</t>
  </si>
  <si>
    <t>순수100홍삼마스크시트2</t>
  </si>
  <si>
    <t>PURENESS 100 RED GINSENG MASK SHEET2</t>
  </si>
  <si>
    <t>TM386</t>
  </si>
  <si>
    <t>순수100히알루론산마스크시트2</t>
  </si>
  <si>
    <t>PURENESS 100 HYALURONIC ACID MASK SHEET2</t>
  </si>
  <si>
    <t>TM387</t>
  </si>
  <si>
    <t>TM388</t>
  </si>
  <si>
    <t>시어버터촉촉바디크림</t>
  </si>
  <si>
    <t>TM389</t>
  </si>
  <si>
    <t>시어버터촉촉폼클렌저</t>
  </si>
  <si>
    <t>SHEA BUTTER CHOK CHOK FOAM CLEANSER</t>
  </si>
  <si>
    <t>TM390</t>
  </si>
  <si>
    <t>TM391</t>
  </si>
  <si>
    <t>SIMPLAST OIL PAPER POWDER</t>
  </si>
  <si>
    <t>TM392</t>
  </si>
  <si>
    <t>SIMPLAST SHIELD FIXER</t>
  </si>
  <si>
    <t>TM393</t>
  </si>
  <si>
    <t>TM394</t>
  </si>
  <si>
    <t>TM395</t>
  </si>
  <si>
    <t>SIMPLAST PORE PRIMER</t>
  </si>
  <si>
    <t>TM396</t>
  </si>
  <si>
    <t>TM397</t>
  </si>
  <si>
    <t>TM398</t>
  </si>
  <si>
    <t>TM399</t>
  </si>
  <si>
    <t>TM400</t>
  </si>
  <si>
    <t>아로마릴리프라벤더솔트스크럽바디워시</t>
  </si>
  <si>
    <t>TM401</t>
  </si>
  <si>
    <t>아임레드와인마스크시트</t>
  </si>
  <si>
    <t>TM402</t>
  </si>
  <si>
    <t>아임레몬마스크시트</t>
  </si>
  <si>
    <t>TM403</t>
  </si>
  <si>
    <t>아임막걸리마스크시트</t>
  </si>
  <si>
    <t>TM404</t>
  </si>
  <si>
    <t>아임브로콜리마스크시트</t>
  </si>
  <si>
    <t>TM405</t>
  </si>
  <si>
    <t>아임석류마스크시트</t>
  </si>
  <si>
    <t>TM406</t>
  </si>
  <si>
    <t>아임쌀마스크시트</t>
  </si>
  <si>
    <t>TM407</t>
  </si>
  <si>
    <t>아임아보카도마스크시트</t>
  </si>
  <si>
    <t>TM408</t>
  </si>
  <si>
    <t>아임알로에마스크시트</t>
  </si>
  <si>
    <t>TM409</t>
  </si>
  <si>
    <t>아임토마토마스크시트</t>
  </si>
  <si>
    <t>TM410</t>
  </si>
  <si>
    <t>아임티트리마스크시트</t>
  </si>
  <si>
    <t>TM411</t>
  </si>
  <si>
    <t>아임해조마스크</t>
  </si>
  <si>
    <t>TM412</t>
  </si>
  <si>
    <t>TM413</t>
  </si>
  <si>
    <t>TM414</t>
  </si>
  <si>
    <t>TM415</t>
  </si>
  <si>
    <t>TM416</t>
  </si>
  <si>
    <t>TM417</t>
  </si>
  <si>
    <t>TM418</t>
  </si>
  <si>
    <t>TM419</t>
  </si>
  <si>
    <t>TM420</t>
  </si>
  <si>
    <t>TM421</t>
  </si>
  <si>
    <t>TM422</t>
  </si>
  <si>
    <t>TM423</t>
  </si>
  <si>
    <t>TM424</t>
  </si>
  <si>
    <t>TM425</t>
  </si>
  <si>
    <t>아토바이오틱스베리어바디워시</t>
  </si>
  <si>
    <t>ATOBIOTICS BARRIER BODY WASH</t>
  </si>
  <si>
    <t>TM426</t>
  </si>
  <si>
    <t>아토바이오틱스올인원크림</t>
  </si>
  <si>
    <t>TM427</t>
  </si>
  <si>
    <t>TM428</t>
  </si>
  <si>
    <t>TM429</t>
  </si>
  <si>
    <t>TM430</t>
  </si>
  <si>
    <t>에그포어블랙헤드스팀밤2</t>
  </si>
  <si>
    <t>TM431</t>
  </si>
  <si>
    <t>에그포어실키스무드밤3</t>
  </si>
  <si>
    <t>TM432</t>
  </si>
  <si>
    <t>에그포어코팩2</t>
  </si>
  <si>
    <t>TM433</t>
  </si>
  <si>
    <t>에그포어코팩패키지(7매)2</t>
  </si>
  <si>
    <t>TM434</t>
  </si>
  <si>
    <t>에그포어타이트닝쿨링팩2</t>
  </si>
  <si>
    <t>TM435</t>
  </si>
  <si>
    <t>에너지24맨즈모이스처세트</t>
  </si>
  <si>
    <t>ENERGY 24 MENS MOISTURE SKINCARE SET</t>
  </si>
  <si>
    <t>TM436</t>
  </si>
  <si>
    <t>에너지24맨즈슈퍼홀딩워터스프레이215ml</t>
  </si>
  <si>
    <t>TM437</t>
  </si>
  <si>
    <t>에너지24맨즈슈퍼홀딩워터스프레이40ml</t>
  </si>
  <si>
    <t>TM438</t>
  </si>
  <si>
    <t>에너지24맨즈올인원모이스처</t>
  </si>
  <si>
    <t>TM439</t>
  </si>
  <si>
    <t>에너지24맨즈올인원모이스처50ml</t>
  </si>
  <si>
    <t>ENERGY 24 MENS MOISTURE ESSENCE 50ml</t>
  </si>
  <si>
    <t>TM440</t>
  </si>
  <si>
    <t>에너지24맨즈올인원선에센스</t>
  </si>
  <si>
    <t>ENERGY 24 MEN’S ALL-IN-ONE SUN ESSENCE</t>
  </si>
  <si>
    <t>TM441</t>
  </si>
  <si>
    <t>에너지24맨즈올인원선에센스50ml</t>
  </si>
  <si>
    <t>ENERGY24MEN’S ALL-IN-ONESUNESSENCE 50ml</t>
  </si>
  <si>
    <t>TM442</t>
  </si>
  <si>
    <t>에너지24맨즈올인원퀵스킨워시</t>
  </si>
  <si>
    <t>TM443</t>
  </si>
  <si>
    <t>TM444</t>
  </si>
  <si>
    <t>TM445</t>
  </si>
  <si>
    <t>에너지24맨즈파워다운스틱왁스</t>
  </si>
  <si>
    <t>ENERGY 24 MENS POWER DOWN STICK WAX</t>
  </si>
  <si>
    <t>TM446</t>
  </si>
  <si>
    <t>TM447</t>
  </si>
  <si>
    <t>TM448</t>
  </si>
  <si>
    <t>TM449</t>
  </si>
  <si>
    <t>원더모이스처라이징핸드로션2</t>
  </si>
  <si>
    <t>TM450</t>
  </si>
  <si>
    <t>원더살구씨딥클렌징오일</t>
  </si>
  <si>
    <t>WONDER APRICOT DEEP CLEANSING OIL</t>
  </si>
  <si>
    <t>TM451</t>
  </si>
  <si>
    <t>TM452</t>
  </si>
  <si>
    <t>원더세라마이드모찌에멀전</t>
  </si>
  <si>
    <t>WONDER CERAMIDE MOCHI EMULSION</t>
  </si>
  <si>
    <t>TM453</t>
  </si>
  <si>
    <t>TM454</t>
  </si>
  <si>
    <t>TM455</t>
  </si>
  <si>
    <t>원더세라마이드보습탄탄크림</t>
  </si>
  <si>
    <t>TM456</t>
  </si>
  <si>
    <t>원더속쌀매끈토너</t>
  </si>
  <si>
    <t>TM457</t>
  </si>
  <si>
    <t>원더시어버터촉촉마스크</t>
  </si>
  <si>
    <t>WONDER SHEA BUTTER CHOK CHOK MASK</t>
  </si>
  <si>
    <t>TM458</t>
  </si>
  <si>
    <t>TM459</t>
  </si>
  <si>
    <t>원더알로에촉촉마스크시트2</t>
  </si>
  <si>
    <t>TM460</t>
  </si>
  <si>
    <t>TM461</t>
  </si>
  <si>
    <t>TM462</t>
  </si>
  <si>
    <t>TM463</t>
  </si>
  <si>
    <t>원더티트리모공산뜻토너</t>
  </si>
  <si>
    <t>TM464</t>
  </si>
  <si>
    <t>TM465</t>
  </si>
  <si>
    <t>TM466</t>
  </si>
  <si>
    <t>TM467</t>
  </si>
  <si>
    <t>TM468</t>
  </si>
  <si>
    <t>유브이마스터뽀얀선크림</t>
  </si>
  <si>
    <t>UV MASTER MILKY SUN CREAM</t>
  </si>
  <si>
    <t>TM469</t>
  </si>
  <si>
    <t>TM470</t>
  </si>
  <si>
    <t>유브이마스터올인원선2</t>
  </si>
  <si>
    <t>UV MASTER ALL IN ONE SUN</t>
  </si>
  <si>
    <t>TM471</t>
  </si>
  <si>
    <t>유브이마스터키즈앤맘선로션</t>
  </si>
  <si>
    <t>TM472</t>
  </si>
  <si>
    <t>유브이마스터키즈앤맘선크림2</t>
  </si>
  <si>
    <t>TM473</t>
  </si>
  <si>
    <t>유브이마스터톤업선크림45ML</t>
  </si>
  <si>
    <t>TM474</t>
  </si>
  <si>
    <t>유브이마스터퍼펙팅선블럭2</t>
  </si>
  <si>
    <t>UV MASTER PERFECTING SUN BLOCK</t>
  </si>
  <si>
    <t>TM475</t>
  </si>
  <si>
    <t>유브이마스터페이스바디선크림2</t>
  </si>
  <si>
    <t>TM476</t>
  </si>
  <si>
    <t>TM477</t>
  </si>
  <si>
    <t>TM478</t>
  </si>
  <si>
    <t>TM479</t>
  </si>
  <si>
    <t>TM480</t>
  </si>
  <si>
    <t>이슬내린레드자몽폼클렌저2</t>
  </si>
  <si>
    <t>CLEAN DEW RED GRAPEFRUIT FOAM CLEANSER</t>
  </si>
  <si>
    <t>TM481</t>
  </si>
  <si>
    <t>이슬내린레몬폼2</t>
  </si>
  <si>
    <t>CLEAN DEW LEMON FOAM CLEANSER</t>
  </si>
  <si>
    <t>TM482</t>
  </si>
  <si>
    <t>이슬내린블루베리폼2</t>
  </si>
  <si>
    <t>TM483</t>
  </si>
  <si>
    <t>이슬내린아세로라폼클렌저2</t>
  </si>
  <si>
    <t>CLEAN DEW ACEROLA FOAM CLEANSER</t>
  </si>
  <si>
    <t>TM484</t>
  </si>
  <si>
    <t>이슬내린알로에폼2</t>
  </si>
  <si>
    <t>TM485</t>
  </si>
  <si>
    <t>이지터치리퀴드아이라이너2-1</t>
  </si>
  <si>
    <t>TM486</t>
  </si>
  <si>
    <t>이지터치리퀴드아이라이너2-2</t>
  </si>
  <si>
    <t>TM487</t>
  </si>
  <si>
    <t>TM488</t>
  </si>
  <si>
    <t>TM489</t>
  </si>
  <si>
    <t>TM490</t>
  </si>
  <si>
    <t>TM491</t>
  </si>
  <si>
    <t>TM492</t>
  </si>
  <si>
    <t>이지터치오토아이브로우2-01</t>
  </si>
  <si>
    <t>TM493</t>
  </si>
  <si>
    <t>이지터치오토아이브로우2-02</t>
  </si>
  <si>
    <t>TM494</t>
  </si>
  <si>
    <t>이지터치오토아이브로우2-03</t>
  </si>
  <si>
    <t>TM495</t>
  </si>
  <si>
    <t>이지터치오토아이브로우2-04</t>
  </si>
  <si>
    <t>TM496</t>
  </si>
  <si>
    <t>이지터치오토아이브로우2-05</t>
  </si>
  <si>
    <t>TM497</t>
  </si>
  <si>
    <t>이지터치워터프루프브로우2-1</t>
  </si>
  <si>
    <t>TM498</t>
  </si>
  <si>
    <t>이지터치워터프루프브로우2-2</t>
  </si>
  <si>
    <t>TM499</t>
  </si>
  <si>
    <t>이지터치워터프루프브로우2-3</t>
  </si>
  <si>
    <t>TM500</t>
  </si>
  <si>
    <t>이지터치컬러링브로우카라3-1</t>
  </si>
  <si>
    <t>TM501</t>
  </si>
  <si>
    <t>이지터치컬러링브로우카라3-2</t>
  </si>
  <si>
    <t>TM502</t>
  </si>
  <si>
    <t>이지터치컬러링브로우카라3-3</t>
  </si>
  <si>
    <t>TM503</t>
  </si>
  <si>
    <t>이지터치케익아이브로우2-01</t>
  </si>
  <si>
    <t>TM504</t>
  </si>
  <si>
    <t>이지터치케익아이브로우2-02</t>
  </si>
  <si>
    <t>TM505</t>
  </si>
  <si>
    <t>인키라이브러리나이아신아마이드앰플</t>
  </si>
  <si>
    <t>INKEYLIBRARY NIACINAMIDE AMPOULE</t>
  </si>
  <si>
    <t>TM506</t>
  </si>
  <si>
    <t>인키라이브러리로즈힙오일</t>
  </si>
  <si>
    <t>INKEY LIBRARY ROSEHIP OIL</t>
  </si>
  <si>
    <t>TM507</t>
  </si>
  <si>
    <t>인키라이브러리세라마이드앰플</t>
  </si>
  <si>
    <t>TM508</t>
  </si>
  <si>
    <t>인키라이브러리콜라겐앰플</t>
  </si>
  <si>
    <t>TM509</t>
  </si>
  <si>
    <t>인키라이브러리프로폴리스앰플</t>
  </si>
  <si>
    <t>INKEYLIBRARY PROPOLIS AMPOULE</t>
  </si>
  <si>
    <t>TM510</t>
  </si>
  <si>
    <t>인키라이브러리히알루론산앰플</t>
  </si>
  <si>
    <t>TM511</t>
  </si>
  <si>
    <t>TM512</t>
  </si>
  <si>
    <t>TM513</t>
  </si>
  <si>
    <t>TM514</t>
  </si>
  <si>
    <t>인텐스케어스네일겔마스크2</t>
  </si>
  <si>
    <t>TM515</t>
  </si>
  <si>
    <t>TM516</t>
  </si>
  <si>
    <t>인텐스케어씨네이크아이마스크</t>
  </si>
  <si>
    <t>TM517</t>
  </si>
  <si>
    <t>인텐스케어씨네이크하이드로겔2</t>
  </si>
  <si>
    <t>TM518</t>
  </si>
  <si>
    <t>TM519</t>
  </si>
  <si>
    <t>TM520</t>
  </si>
  <si>
    <t>집나간딸기씨쓰리스텝코팩2</t>
  </si>
  <si>
    <t>RUNAWAY STRAWBERRY SEEDS 3-STEP NOSE PACK2</t>
  </si>
  <si>
    <t>TM521</t>
  </si>
  <si>
    <t>체리블라썸촉촉바디크림</t>
  </si>
  <si>
    <t>CHERRYBLOSSOMCHOKCHOKBODYCREAM</t>
  </si>
  <si>
    <t>TM522</t>
  </si>
  <si>
    <t>TM523</t>
  </si>
  <si>
    <t>치크톤무드온블러셔01내추럴온</t>
  </si>
  <si>
    <t>CHEEKTONE MOOD ON BLUSHER 01</t>
  </si>
  <si>
    <t>TM524</t>
  </si>
  <si>
    <t>치크톤무드온블러셔02스윗온</t>
  </si>
  <si>
    <t>CHEEKTONE MOOD ON BLUSHER 02</t>
  </si>
  <si>
    <t>TM525</t>
  </si>
  <si>
    <t>치크톤무드온블러셔03로맨스온</t>
  </si>
  <si>
    <t>CHEEKTONE MOOD ON BLUSHER 03</t>
  </si>
  <si>
    <t>TM526</t>
  </si>
  <si>
    <t>치크톤무드온블러셔04샤인온</t>
  </si>
  <si>
    <t>CHEEKTONE MOOD ON BLUSHER 04</t>
  </si>
  <si>
    <t>TM527</t>
  </si>
  <si>
    <t>TM528</t>
  </si>
  <si>
    <t>치크톤싱글블러셔P01밀키바이</t>
  </si>
  <si>
    <t>TM529</t>
  </si>
  <si>
    <t>치크톤싱글블러셔P02플로리아</t>
  </si>
  <si>
    <t>TM530</t>
  </si>
  <si>
    <t>치크톤싱글블러셔P03윙크코랄</t>
  </si>
  <si>
    <t>TM531</t>
  </si>
  <si>
    <t>치크톤싱글블러셔P05딥키스</t>
  </si>
  <si>
    <t>TM532</t>
  </si>
  <si>
    <t>치크톤싱글블러셔P06샐먼누드</t>
  </si>
  <si>
    <t>TM533</t>
  </si>
  <si>
    <t>치크톤싱글블러셔P07오렌지샤</t>
  </si>
  <si>
    <t>TM534</t>
  </si>
  <si>
    <t>TM535</t>
  </si>
  <si>
    <t>TM536</t>
  </si>
  <si>
    <t>TM537</t>
  </si>
  <si>
    <t>TM538</t>
  </si>
  <si>
    <t>TM539</t>
  </si>
  <si>
    <t>TM540</t>
  </si>
  <si>
    <t>TM541</t>
  </si>
  <si>
    <t>TM542</t>
  </si>
  <si>
    <t>TM543</t>
  </si>
  <si>
    <t>TM544</t>
  </si>
  <si>
    <t>TM545</t>
  </si>
  <si>
    <t>TM546</t>
  </si>
  <si>
    <t>TM547</t>
  </si>
  <si>
    <t>TM548</t>
  </si>
  <si>
    <t>크리스탈블러셔18호리얼브라운</t>
  </si>
  <si>
    <t>CRYSTAL BLUSHER 18</t>
  </si>
  <si>
    <t>TM549</t>
  </si>
  <si>
    <t>크리스탈블러셔19호빈티지브라운</t>
  </si>
  <si>
    <t>CRYSTAL BLUSHER 19</t>
  </si>
  <si>
    <t>TM550</t>
  </si>
  <si>
    <t>크리스탈블러셔5호-슈가브라운</t>
  </si>
  <si>
    <t>CRYSTAL BLUSHER 05 SUGAR BROWN</t>
  </si>
  <si>
    <t>TM551</t>
  </si>
  <si>
    <t>크리스탈블러셔7호-브론징브라</t>
  </si>
  <si>
    <t>CRYSTAL BLUSHER 07 BRONZING BROWN</t>
  </si>
  <si>
    <t>TM552</t>
  </si>
  <si>
    <t>TM553</t>
  </si>
  <si>
    <t>크리스탈싱글아이섀도우M01솔로</t>
  </si>
  <si>
    <t>CRYSTAL SINGLE EYE SHADOW M01 SOLO BEIGE</t>
  </si>
  <si>
    <t>TM554</t>
  </si>
  <si>
    <t>크리스탈싱글아이섀도우M02진저</t>
  </si>
  <si>
    <t>TM555</t>
  </si>
  <si>
    <t>크리스탈싱글아이섀도우M03본피</t>
  </si>
  <si>
    <t>CRYSTAL SINGLE EYE SHADOW M03 BORN PEACH</t>
  </si>
  <si>
    <t>TM556</t>
  </si>
  <si>
    <t>크리스탈싱글아이섀도우M04샤이</t>
  </si>
  <si>
    <t>CRYSTAL SINGLE EYE SHADOW M04 SHY APRICOT</t>
  </si>
  <si>
    <t>TM557</t>
  </si>
  <si>
    <t>크리스탈싱글아이섀도우M05오렌</t>
  </si>
  <si>
    <t>CRYSTAL SINGLE EYE SHADOW M05 ORANGE LORD</t>
  </si>
  <si>
    <t>TM558</t>
  </si>
  <si>
    <t>크리스탈싱글아이섀도우M06핑크</t>
  </si>
  <si>
    <t>CRYSTAL SINGLE EYE SHADOW M06 PINK PLANKTON</t>
  </si>
  <si>
    <t>TM559</t>
  </si>
  <si>
    <t>크리스탈싱글아이섀도우M07베이</t>
  </si>
  <si>
    <t>TM560</t>
  </si>
  <si>
    <t>크리스탈싱글아이섀도우M08번트</t>
  </si>
  <si>
    <t>CRYSTAL SINGLE EYE SHADOW M08 BURNT TOAST</t>
  </si>
  <si>
    <t>TM561</t>
  </si>
  <si>
    <t>크리스탈싱글아이섀도우M09스윕</t>
  </si>
  <si>
    <t>CRYSTAL SINGLE EYE SHADOW M09 SWEEP BROWN</t>
  </si>
  <si>
    <t>TM562</t>
  </si>
  <si>
    <t>크리스탈싱글아이섀도우M10무스</t>
  </si>
  <si>
    <t>CRYSTAL SINGLE EYE SHADOW M10 MOUSSE BROWN</t>
  </si>
  <si>
    <t>TM563</t>
  </si>
  <si>
    <t>크리스탈싱글아이섀도우M12카푸</t>
  </si>
  <si>
    <t>CRYSTAL SINGLE EYE SHADOW M12 CAPPUCCINO</t>
  </si>
  <si>
    <t>TM564</t>
  </si>
  <si>
    <t>크리스탈싱글아이섀도우M13인사</t>
  </si>
  <si>
    <t>CRYSTAL SINGLE EYE SHADOW M13 INSIDE ROSE</t>
  </si>
  <si>
    <t>TM565</t>
  </si>
  <si>
    <t>크리스탈싱글아이섀도우M17해시</t>
  </si>
  <si>
    <t>CRYSTAL SINGLE EYE SHADOW M17 HASH BROWN</t>
  </si>
  <si>
    <t>TM566</t>
  </si>
  <si>
    <t>크리스탈싱글아이섀도우M18해머</t>
  </si>
  <si>
    <t>CRYSTAL SINGLE EYE SHADOW M18 HAMMER BROWN</t>
  </si>
  <si>
    <t>TM567</t>
  </si>
  <si>
    <t>크리스탈싱글아이섀도우S01로디</t>
  </si>
  <si>
    <t>CRYSTAL SINGLE EYE SHADOW S01 LOADED BEIGE</t>
  </si>
  <si>
    <t>TM568</t>
  </si>
  <si>
    <t>크리스탈싱글아이섀도우S02러쉬</t>
  </si>
  <si>
    <t>CRYSTAL SINGLE EYE SHADOW S02 RUSH HOUR</t>
  </si>
  <si>
    <t>TM569</t>
  </si>
  <si>
    <t>크리스탈싱글아이섀도우S03코랄</t>
  </si>
  <si>
    <t>CRYSTAL SINGLE EYE SHADOW S03 CORAL BALANCE</t>
  </si>
  <si>
    <t>TM570</t>
  </si>
  <si>
    <t>크리스탈싱글아이섀도우S05시티</t>
  </si>
  <si>
    <t>CRYSTAL SINGLE EYE SHADOW S05 CITY OF STELLA</t>
  </si>
  <si>
    <t>TM571</t>
  </si>
  <si>
    <t>크리스탈싱글아이섀도우S07베베</t>
  </si>
  <si>
    <t>CRYSTAL SINGLE EYE SHADOW S07 BEBE BROWN</t>
  </si>
  <si>
    <t>TM572</t>
  </si>
  <si>
    <t>크리스탈싱글아이섀도우S09브론</t>
  </si>
  <si>
    <t>CRYSTAL SINGLE EYE SHADOW S09 BRONZE ON</t>
  </si>
  <si>
    <t>TM573</t>
  </si>
  <si>
    <t>크리스탈싱글아이섀도우S10썬번</t>
  </si>
  <si>
    <t>CRYSTAL SINGLE EYE SHADOW S10 SUN BURN BROWN</t>
  </si>
  <si>
    <t>TM574</t>
  </si>
  <si>
    <t>크리스탈싱글아이섀도우S11크라</t>
  </si>
  <si>
    <t>CRYSTAL SINGLE EYE SHADOW S11 CRYING BEIGE</t>
  </si>
  <si>
    <t>TM575</t>
  </si>
  <si>
    <t>크리스탈싱글아이섀도우S12리얼</t>
  </si>
  <si>
    <t>CRYSTAL SINGLE EYE SHADOW S12 REAL TEXTURE</t>
  </si>
  <si>
    <t>TM576</t>
  </si>
  <si>
    <t>크리스탈싱글아이섀도우S15패스</t>
  </si>
  <si>
    <t>CRYSTAL SINGLE EYE SHADOW S15 FAST,SLOW</t>
  </si>
  <si>
    <t>TM577</t>
  </si>
  <si>
    <t>크리스탈싱글아이섀도우S17인텐</t>
  </si>
  <si>
    <t>CRYSTAL SINGLE EYE SHADOW S17 INTENSE RED</t>
  </si>
  <si>
    <t>TM578</t>
  </si>
  <si>
    <t>TM579</t>
  </si>
  <si>
    <t>TM580</t>
  </si>
  <si>
    <t>TM581</t>
  </si>
  <si>
    <t>TM582</t>
  </si>
  <si>
    <t>크리스탈쥬얼아이스틱01스타피치</t>
  </si>
  <si>
    <t>CRYSTAL JEWEL EYE STICK 01 STAR PEACH</t>
  </si>
  <si>
    <t>TM583</t>
  </si>
  <si>
    <t>TM584</t>
  </si>
  <si>
    <t>크리스탈쥬얼아이스틱03로맨틱</t>
  </si>
  <si>
    <t>CRYSTAL JEWEL EYE STICK 03 ROMANTIC BAY</t>
  </si>
  <si>
    <t>TM585</t>
  </si>
  <si>
    <t>크리스탈쥬얼아이스틱05스모</t>
  </si>
  <si>
    <t>CRYSTAL JEWEL EYE STICK 05 SMOKE BROWN</t>
  </si>
  <si>
    <t>TM586</t>
  </si>
  <si>
    <t>크리스탈쥬얼아이스틱06빈티</t>
  </si>
  <si>
    <t>CRYSTAL JEWEL EYE STICK 06 VINTAGE VIOLET</t>
  </si>
  <si>
    <t>TM587</t>
  </si>
  <si>
    <t>클린큐어마일드핸드워시</t>
  </si>
  <si>
    <t>CLEANCUREMILDHANDWASH</t>
  </si>
  <si>
    <t>TM588</t>
  </si>
  <si>
    <t>클린큐어세니타이저겔</t>
  </si>
  <si>
    <t>CLEANCURESANITIZERGEL</t>
  </si>
  <si>
    <t>TM589</t>
  </si>
  <si>
    <t>TM590</t>
  </si>
  <si>
    <t>키스러버스타일M-PK01짜릿</t>
  </si>
  <si>
    <t>KISS LOVER STYLE_M PK01</t>
  </si>
  <si>
    <t>TM591</t>
  </si>
  <si>
    <t>키스러버스타일M-RD03레드</t>
  </si>
  <si>
    <t>KISS LOVER STYLE_M RD03 RED CHILLI</t>
  </si>
  <si>
    <t>TM592</t>
  </si>
  <si>
    <t>키스러버스타일M-RD04로즈</t>
  </si>
  <si>
    <t>TM593</t>
  </si>
  <si>
    <t>TM594</t>
  </si>
  <si>
    <t>키스러버스타일PK07디스코핑</t>
  </si>
  <si>
    <t>TM595</t>
  </si>
  <si>
    <t>TM596</t>
  </si>
  <si>
    <t>키스러버스타일S-OR01패션</t>
  </si>
  <si>
    <t>KISS LOVER STYLE_S OR01 PASSION ORANGE</t>
  </si>
  <si>
    <t>TM597</t>
  </si>
  <si>
    <t>키스러버스타일S-PK02피오</t>
  </si>
  <si>
    <t>TM598</t>
  </si>
  <si>
    <t>키스러버스타일S-PK05무드</t>
  </si>
  <si>
    <t>TM599</t>
  </si>
  <si>
    <t>키스러버스타일S-RD02블러</t>
  </si>
  <si>
    <t>TM600</t>
  </si>
  <si>
    <t>키스러버스타일S-RD03청순</t>
  </si>
  <si>
    <t>KISS LOVER STYLE_S RD03</t>
  </si>
  <si>
    <t>TM601</t>
  </si>
  <si>
    <t>키스러버스타일S-RD04애플</t>
  </si>
  <si>
    <t>TM602</t>
  </si>
  <si>
    <t>키스키스립슬리핑팩01프레쉬베리</t>
  </si>
  <si>
    <t>KISS KISS LIP SLEEPING PACK 01</t>
  </si>
  <si>
    <t>TM603</t>
  </si>
  <si>
    <t>TM604</t>
  </si>
  <si>
    <t>키스키스앙큼립패치</t>
  </si>
  <si>
    <t>KISS KISS LOVELY LIP PATCH</t>
  </si>
  <si>
    <t>TM605</t>
  </si>
  <si>
    <t>TM606</t>
  </si>
  <si>
    <t>TM607</t>
  </si>
  <si>
    <t>타임리스발효스네일아이마스크</t>
  </si>
  <si>
    <t>TIMELESS FERMENT SNAIL EYE MASK</t>
  </si>
  <si>
    <t>TM608</t>
  </si>
  <si>
    <t>타임리스발효스네일아이크림</t>
  </si>
  <si>
    <t>TIMELESS FERMENT SNAIL EYE CREAM</t>
  </si>
  <si>
    <t>TM609</t>
  </si>
  <si>
    <t>타임리스발효스네일에멀전</t>
  </si>
  <si>
    <t>TIMELESS FERMENT SNAIL EMULSION</t>
  </si>
  <si>
    <t>TM610</t>
  </si>
  <si>
    <t>타임리스발효스네일에센스</t>
  </si>
  <si>
    <t>TIMELESS FERMENT SNAIL ESSENCE</t>
  </si>
  <si>
    <t>TM611</t>
  </si>
  <si>
    <t>타임리스발효스네일크림</t>
  </si>
  <si>
    <t>TIMELESS FERMENT SNAIL CREAM</t>
  </si>
  <si>
    <t>TM612</t>
  </si>
  <si>
    <t>타임리스발효스네일토너</t>
  </si>
  <si>
    <t>TIMELESS FERMENT SNAIL TONER</t>
  </si>
  <si>
    <t>TM613</t>
  </si>
  <si>
    <t>타임리스발효스네일폼클렌저</t>
  </si>
  <si>
    <t>TM614</t>
  </si>
  <si>
    <t>TM615</t>
  </si>
  <si>
    <t>TM616</t>
  </si>
  <si>
    <t>TM617</t>
  </si>
  <si>
    <t>TM618</t>
  </si>
  <si>
    <t>TM619</t>
  </si>
  <si>
    <t>TM620</t>
  </si>
  <si>
    <t>TM621</t>
  </si>
  <si>
    <t>TM622</t>
  </si>
  <si>
    <t>TM623</t>
  </si>
  <si>
    <t>TM624</t>
  </si>
  <si>
    <t>TM625</t>
  </si>
  <si>
    <t>타코포어버블모공팩</t>
  </si>
  <si>
    <t>TM626</t>
  </si>
  <si>
    <t>타코포어블랙헤드스크럽스틱</t>
  </si>
  <si>
    <t>TAKOPORE BLACKHEAD SCRUB STICK</t>
  </si>
  <si>
    <t>TM627</t>
  </si>
  <si>
    <t>타코포어세범컨트롤젤크림</t>
  </si>
  <si>
    <t>TAKOPORE SEBUM CONTROL GEL CREAM</t>
  </si>
  <si>
    <t>TM628</t>
  </si>
  <si>
    <t>타코포어원샷코팩</t>
  </si>
  <si>
    <t>TAKOPORE ONE SHOT NOSE PACK</t>
  </si>
  <si>
    <t>TM629</t>
  </si>
  <si>
    <t>타코포어피지쏙쏙필오프팩2</t>
  </si>
  <si>
    <t>TM630</t>
  </si>
  <si>
    <t>TM631</t>
  </si>
  <si>
    <t>TM632</t>
  </si>
  <si>
    <t>TM633</t>
  </si>
  <si>
    <t>TM634</t>
  </si>
  <si>
    <t>TM635</t>
  </si>
  <si>
    <t>TM636</t>
  </si>
  <si>
    <t>TM637</t>
  </si>
  <si>
    <t>TM638</t>
  </si>
  <si>
    <t>TM639</t>
  </si>
  <si>
    <t>TM640</t>
  </si>
  <si>
    <t>TM641</t>
  </si>
  <si>
    <t>TM642</t>
  </si>
  <si>
    <t>TM643</t>
  </si>
  <si>
    <t>TM644</t>
  </si>
  <si>
    <t>TM645</t>
  </si>
  <si>
    <t>TM646</t>
  </si>
  <si>
    <t>TM647</t>
  </si>
  <si>
    <t>TM648</t>
  </si>
  <si>
    <t>TM649</t>
  </si>
  <si>
    <t>TM650</t>
  </si>
  <si>
    <t>TM651</t>
  </si>
  <si>
    <t>TM652</t>
  </si>
  <si>
    <t>TM653</t>
  </si>
  <si>
    <t>TM654</t>
  </si>
  <si>
    <t>TM655</t>
  </si>
  <si>
    <t>TM656</t>
  </si>
  <si>
    <t>토니랩에이씨컨트롤버블폼4</t>
  </si>
  <si>
    <t>TM657</t>
  </si>
  <si>
    <t>토니랩에이씨컨트롤스팟패치3</t>
  </si>
  <si>
    <t>TM658</t>
  </si>
  <si>
    <t>토니랩에이씨컨트롤아크네폼4</t>
  </si>
  <si>
    <t>TM659</t>
  </si>
  <si>
    <t>토니랩에이씨컨트롤에멀전3</t>
  </si>
  <si>
    <t>TM660</t>
  </si>
  <si>
    <t>토니랩에이씨컨트롤토너3</t>
  </si>
  <si>
    <t>TM661</t>
  </si>
  <si>
    <t>토니랩에이씨컨트롤핑크딥스팟3</t>
  </si>
  <si>
    <t>TM662</t>
  </si>
  <si>
    <t>토마톡스매직마사지팩4</t>
  </si>
  <si>
    <t>투엑스알콜라겐부스터</t>
  </si>
  <si>
    <t>2X® COLLAGEN BOOSTER</t>
  </si>
  <si>
    <t>투엑스퍼스트에센스</t>
  </si>
  <si>
    <t>2X FIRST ESSENCE</t>
  </si>
  <si>
    <t>팬더의꿈브라이트닝아이베이스2</t>
  </si>
  <si>
    <t>팬더의꿈쏘쿨아이스틱</t>
  </si>
  <si>
    <t>PANDA’S DREAM SO COOL EYE STICK</t>
  </si>
  <si>
    <t>팬더의꿈화이트매직크림2</t>
  </si>
  <si>
    <t>팬더의꿈화이트슬리핑팩2</t>
  </si>
  <si>
    <t>팬더의꿈화이트핸드크림2</t>
  </si>
  <si>
    <t>퍼스널프로리페어노워시트리트</t>
  </si>
  <si>
    <t>PERSONAL HAIR PRO REPAIR NO WASH TREATMENT</t>
  </si>
  <si>
    <t>퍼스널헤어모이스처웨이브로션</t>
  </si>
  <si>
    <t>PERSONAL HAIR MOISTURE WAVE LOTION</t>
  </si>
  <si>
    <t>퍼스널헤어아르간에센셜미스트</t>
  </si>
  <si>
    <t>퍼스널헤어큐어아르간로션</t>
  </si>
  <si>
    <t>PERSONAL HAIR Cure Argan Lotion</t>
  </si>
  <si>
    <t>퍼스널헤어큐어아르간오일(대)</t>
  </si>
  <si>
    <t>PERSONAL HAIR Cure Argan Oil 150ml</t>
  </si>
  <si>
    <t>퍼스널헤어퍼펙트볼륨픽서</t>
  </si>
  <si>
    <t>PERSONAL HAIR PERFECT VOLUME FIXER</t>
  </si>
  <si>
    <t>퍼스널헤어퍼프다크브라운</t>
  </si>
  <si>
    <t>PERSONAL HAIR STYLE PUFF DARK BROWN</t>
  </si>
  <si>
    <t>퍼스널헤어하드스타일링젤</t>
  </si>
  <si>
    <t>PERSONAL HAIR HARD STYLING GEL</t>
  </si>
  <si>
    <t>퍼스널헤어하드스프레이</t>
  </si>
  <si>
    <t>PERSONALHAIR SUPER HARD HAIR SPRAY</t>
  </si>
  <si>
    <t>퍼펙트립스루즈글로스03</t>
  </si>
  <si>
    <t>PERFECT LIPS ROUGE GLOSS 03</t>
  </si>
  <si>
    <t>퍼펙트립스루즈글로스04</t>
  </si>
  <si>
    <t>PERFECT LIPS ROUGE GLOSS 04</t>
  </si>
  <si>
    <t>퍼펙트립스루즈글로스06스트로빙플래쉬</t>
  </si>
  <si>
    <t>퍼펙트립스루즈인텐스BR01</t>
  </si>
  <si>
    <t>퍼펙트립스루즈인텐스CR01</t>
  </si>
  <si>
    <t>퍼펙트립스루즈인텐스CR02</t>
  </si>
  <si>
    <t>퍼펙트립스루즈인텐스CR04코랄웨이브</t>
  </si>
  <si>
    <t>퍼펙트립스루즈인텐스PK02</t>
  </si>
  <si>
    <t>퍼펙트립스루즈인텐스PK03에센셜핑크</t>
  </si>
  <si>
    <t>퍼펙트립스루즈인텐스RD01</t>
  </si>
  <si>
    <t>퍼펙트립스루즈인텐스RD02</t>
  </si>
  <si>
    <t>퍼펙트립스쇼킹립2-1핑크쇼킹</t>
  </si>
  <si>
    <t>PERFECT LIP’S SHOCKING LIP 01</t>
  </si>
  <si>
    <t>퍼펙트립스쇼킹립2-2레드쇼킹</t>
  </si>
  <si>
    <t>PERFECT LIP’S SHOCKING LIP 02</t>
  </si>
  <si>
    <t>퍼펙트립스쇼킹립2-3루비쇼킹</t>
  </si>
  <si>
    <t>PERFECT LIP’S SHOCKING LIP 03</t>
  </si>
  <si>
    <t>퍼펙트립스쇼킹립2-4오렌지쇼</t>
  </si>
  <si>
    <t>PERFECT LIP’S SHOCKING LIP 04</t>
  </si>
  <si>
    <t>퍼펙트립스쇼킹립2-5페탈쇼킹</t>
  </si>
  <si>
    <t>PERFECT LIP’S SHOCKING LIP 05</t>
  </si>
  <si>
    <t>퍼펙트립스쇼킹립2-6토마토쇼킹</t>
  </si>
  <si>
    <t>퍼펙트립스쇼킹립2-7로즈쇼킹</t>
  </si>
  <si>
    <t>PERFECT LIP’S SHOCKING LIP 07 ROSE SHOCKING</t>
  </si>
  <si>
    <t>퍼펙트립스쇼킹립2-8 코랄쇼킹</t>
  </si>
  <si>
    <t>퍼펙트아이즈롱키니젤펜라3-1</t>
  </si>
  <si>
    <t>퍼펙트아이즈롱키니젤펜라3-2</t>
  </si>
  <si>
    <t>퍼펙트아이즈에어텐션마스카라1</t>
  </si>
  <si>
    <t>퍼펙트아이즈에어텐션마스카라2</t>
  </si>
  <si>
    <t>퍼펙트아이즈우드브로우01</t>
  </si>
  <si>
    <t>PERFECTEYESWOODBROW01BROWN</t>
  </si>
  <si>
    <t>포켓바니보송미스트2</t>
  </si>
  <si>
    <t>포켓바니촉촉미스트2</t>
  </si>
  <si>
    <t>프레그런스가든베르사유로즈바디오일</t>
  </si>
  <si>
    <t>Fragrance Garden VERSILLES ROSE BODY OIL</t>
  </si>
  <si>
    <t>프레그런스가든베르사유로즈샤워</t>
  </si>
  <si>
    <t>프레그런스가든베르사유에센스</t>
  </si>
  <si>
    <t>프레그런스가든브리티쉬로션</t>
  </si>
  <si>
    <t>프레그런스가든브리티쉬바닐라샤워코롱</t>
  </si>
  <si>
    <t>프레그런스가든브리티쉬바닐라크림샤워</t>
  </si>
  <si>
    <t>프레쉬투고석류마스크시트</t>
  </si>
  <si>
    <t>FRESH TO GO POMEGRANATE MASK SHEET</t>
  </si>
  <si>
    <t>프레쉬투고석류폼클렌저</t>
  </si>
  <si>
    <t>FRESH TO GO POMEGRANATE FOAM CLEANSER</t>
  </si>
  <si>
    <t>프레쉬투고쌀겨폼클렌저</t>
  </si>
  <si>
    <t>FRESH TO GO RICE FOAM CLEANSER</t>
  </si>
  <si>
    <t>프레쉬투고아보카도마스크시트</t>
  </si>
  <si>
    <t>FRESH TO GO AVOCADO MASK SHEET</t>
  </si>
  <si>
    <t>프레쉬투고아보카도폼클렌저</t>
  </si>
  <si>
    <t>FRESH TO GO AVOCADO FOAM CLEANSER</t>
  </si>
  <si>
    <t>프레쉬투고알로에마스크시트2</t>
  </si>
  <si>
    <t>FRESH TO GO ALOE MASK SHEET2</t>
  </si>
  <si>
    <t>프레쉬투고오이마스크시트2</t>
  </si>
  <si>
    <t>FRESH TO GO CUCUMBER MASK SHEET2</t>
  </si>
  <si>
    <t>프레쉬투고유자마스크시트</t>
  </si>
  <si>
    <t>FRESH TO GO YUJA MASK SHEET</t>
  </si>
  <si>
    <t>프레쉬투고코코넛마스크시트</t>
  </si>
  <si>
    <t>FRESH TO GO COCONUT MASK SHEET</t>
  </si>
  <si>
    <t>프레쉬투고토마토마스크시트2</t>
  </si>
  <si>
    <t>FRESH TO GO TOMATO MASK SHEET2</t>
  </si>
  <si>
    <t>프레쉬투고파인애플마스크2</t>
  </si>
  <si>
    <t>FRESH TO GO PINEAPPLE MASK2</t>
  </si>
  <si>
    <t>프레쉬투고포도마스크시트2</t>
  </si>
  <si>
    <t>FRESH TO GO GRAPE MASK SHEET2</t>
  </si>
  <si>
    <t>프레쉬투고호박마스크시트</t>
  </si>
  <si>
    <t>FRESH TO GO PUMPKIN MASK SHEET</t>
  </si>
  <si>
    <t>프레스티지제주마유바디크림</t>
  </si>
  <si>
    <t>프레스티지제주스네일3종세트2</t>
  </si>
  <si>
    <t>프로클린소프트클렌징티슈50_3</t>
  </si>
  <si>
    <t>PRO CLEAN SOFT CLEANSING TISSUE 50</t>
  </si>
  <si>
    <t>프로클린스모키리무버100_3</t>
  </si>
  <si>
    <t>프로폴리스타워베리어리밸런싱스킨케어2종세트</t>
  </si>
  <si>
    <t>PROPOLIS TOWER BARRIER SKIN CARE SET</t>
  </si>
  <si>
    <t>프로폴리스타워베리어리밸런싱에멀전</t>
  </si>
  <si>
    <t>PROPOLIS TOWER BARRIER REBALANCING EMULSION</t>
  </si>
  <si>
    <t>프로폴리스타워베리어리밸런싱토너</t>
  </si>
  <si>
    <t>PROPOLIS TOWER BARRIER REBALANCING TONER</t>
  </si>
  <si>
    <t>프로폴리스타워베리어빌드업세럼</t>
  </si>
  <si>
    <t>PROPOLIS TOWER BARRIER BUILD UP SERUM</t>
  </si>
  <si>
    <t>프로폴리스타워베리어빌드업크림</t>
  </si>
  <si>
    <t>PROPOLIS TOWER BARRIER BUILD UP CREAM</t>
  </si>
  <si>
    <t>프로폴리스타워베리어인리치드클렌징크림</t>
  </si>
  <si>
    <t>PROPOLIS TOWER BARRIER ENRICHED CLEANSING CREAM</t>
  </si>
  <si>
    <t>프로폴리스타워베리어인리치드클렌징폼</t>
  </si>
  <si>
    <t>PROPOLIS TOWER BARRIER ENRICHED CLEANSING FOAM</t>
  </si>
  <si>
    <t>프롬강화맑은발효약쑥앰플</t>
  </si>
  <si>
    <t>FROM GANGHWA PURE ARTEMISIA AMPOULE</t>
  </si>
  <si>
    <t>프롬강화맑은약쑥두겹진정크림</t>
  </si>
  <si>
    <t>프롬강화맑은약쑥에센스</t>
  </si>
  <si>
    <t>플로리아뉴트라100시간크림4</t>
  </si>
  <si>
    <t>FLORIA NUTRA ENERGY 100 HOURS CREAM</t>
  </si>
  <si>
    <t>플로리아뉴트라에너지2종세트5</t>
  </si>
  <si>
    <t>FLORIA NUTRA ENERGY SKIN CARE SET5</t>
  </si>
  <si>
    <t>플로리아뉴트라에너지3종세트</t>
  </si>
  <si>
    <t>FLORIA NUTRA ENERGY 3 SET</t>
  </si>
  <si>
    <t>플로리아뉴트라에너지아이크림5</t>
  </si>
  <si>
    <t>FLORIA NUTRA ENERGY EYE CREAM5</t>
  </si>
  <si>
    <t>플로리아뉴트라에너지에멀전4</t>
  </si>
  <si>
    <t>FLORIA NUTRA ENERGY EMULSION</t>
  </si>
  <si>
    <t>플로리아뉴트라에너지에센스4</t>
  </si>
  <si>
    <t>FLORIA NUTRA ENERGY ESSENCE4</t>
  </si>
  <si>
    <t>플로리아뉴트라에너지토너4</t>
  </si>
  <si>
    <t>FLORIA NUTRA ENERGY TONER</t>
  </si>
  <si>
    <t>플로리아뉴트라클렌징크림6</t>
  </si>
  <si>
    <t>FLORIA NUTRA ENERGY CLEANSING CREAM</t>
  </si>
  <si>
    <t>플로리아브라이트닝필링젤3</t>
  </si>
  <si>
    <t>플로리아브라이트닝히알루론필링젤</t>
  </si>
  <si>
    <t>FLORIA Brightening Hyaluron Peeling Gel</t>
  </si>
  <si>
    <t>피치핸드크림4</t>
  </si>
  <si>
    <t>해요마요헤어영양팩3</t>
  </si>
  <si>
    <t>Haeyo mayo hair nutrition pack</t>
  </si>
  <si>
    <t>호박즙반쪽마사지폼클렌저</t>
  </si>
  <si>
    <t>호박즙반쪽크림</t>
  </si>
  <si>
    <t>MP001</t>
  </si>
  <si>
    <t>MP002</t>
  </si>
  <si>
    <t>MP003</t>
  </si>
  <si>
    <t>MP004</t>
  </si>
  <si>
    <t>MP005</t>
  </si>
  <si>
    <t>MP006</t>
  </si>
  <si>
    <t>MP007</t>
  </si>
  <si>
    <t>MP008</t>
  </si>
  <si>
    <t>MP009</t>
  </si>
  <si>
    <t>MP010</t>
  </si>
  <si>
    <t>MP011</t>
  </si>
  <si>
    <t>MP012</t>
  </si>
  <si>
    <t>MP013</t>
  </si>
  <si>
    <t>MP014</t>
  </si>
  <si>
    <t>MP015</t>
  </si>
  <si>
    <t>MP016</t>
  </si>
  <si>
    <t>MP017</t>
  </si>
  <si>
    <t>MP018</t>
  </si>
  <si>
    <t>MP019</t>
  </si>
  <si>
    <t>MP020</t>
  </si>
  <si>
    <t>MP021</t>
  </si>
  <si>
    <t>MP022</t>
  </si>
  <si>
    <t>MP023</t>
  </si>
  <si>
    <t>MP024</t>
  </si>
  <si>
    <t>MP025</t>
  </si>
  <si>
    <t>MP026</t>
  </si>
  <si>
    <t>MP027</t>
  </si>
  <si>
    <t>MP028</t>
  </si>
  <si>
    <t>MP029</t>
  </si>
  <si>
    <t>MP030</t>
  </si>
  <si>
    <t>MP031</t>
  </si>
  <si>
    <t>MP032</t>
  </si>
  <si>
    <t>MP033</t>
  </si>
  <si>
    <t>MP034</t>
  </si>
  <si>
    <t>MP035</t>
  </si>
  <si>
    <t>MP036</t>
  </si>
  <si>
    <t>MP037</t>
  </si>
  <si>
    <t>MP038</t>
  </si>
  <si>
    <t>MP039</t>
  </si>
  <si>
    <t>MP040</t>
  </si>
  <si>
    <t>MP041</t>
  </si>
  <si>
    <t>MP042</t>
  </si>
  <si>
    <t>MP043</t>
  </si>
  <si>
    <t>MP044</t>
  </si>
  <si>
    <t>MP045</t>
  </si>
  <si>
    <t>MP046</t>
  </si>
  <si>
    <t>MP047</t>
  </si>
  <si>
    <t>MP048</t>
  </si>
  <si>
    <t>MP049</t>
  </si>
  <si>
    <t>MP050</t>
  </si>
  <si>
    <t>MP051</t>
  </si>
  <si>
    <t>MP052</t>
  </si>
  <si>
    <t>MP053</t>
  </si>
  <si>
    <t>MP054</t>
  </si>
  <si>
    <t>MP055</t>
  </si>
  <si>
    <t>MP056</t>
  </si>
  <si>
    <t>MP057</t>
  </si>
  <si>
    <t>MP058</t>
  </si>
  <si>
    <t>MP059</t>
  </si>
  <si>
    <t>MP060</t>
  </si>
  <si>
    <t>MP061</t>
  </si>
  <si>
    <t>MP062</t>
  </si>
  <si>
    <t>MP063</t>
  </si>
  <si>
    <t>MP064</t>
  </si>
  <si>
    <t>MP065</t>
  </si>
  <si>
    <t>MP066</t>
  </si>
  <si>
    <t>MP067</t>
  </si>
  <si>
    <t>MP068</t>
  </si>
  <si>
    <t>MP069</t>
  </si>
  <si>
    <t>MP070</t>
  </si>
  <si>
    <t>MP071</t>
  </si>
  <si>
    <t>MP072</t>
  </si>
  <si>
    <t>MP073</t>
  </si>
  <si>
    <t>MP074</t>
  </si>
  <si>
    <t>MP075</t>
  </si>
  <si>
    <t>MP076</t>
  </si>
  <si>
    <t>MP077</t>
  </si>
  <si>
    <t>MP078</t>
  </si>
  <si>
    <t>MP079</t>
  </si>
  <si>
    <t>MP080</t>
  </si>
  <si>
    <t>MP081</t>
  </si>
  <si>
    <t>MP082</t>
  </si>
  <si>
    <t>MP083</t>
  </si>
  <si>
    <t>MP084</t>
  </si>
  <si>
    <t>MP085</t>
  </si>
  <si>
    <t>MP086</t>
  </si>
  <si>
    <t>MP087</t>
  </si>
  <si>
    <t>아줄렌 워터 카밍 앰플</t>
  </si>
  <si>
    <t>MP088</t>
  </si>
  <si>
    <t>아줄렌 워터 카밍 크림</t>
  </si>
  <si>
    <t>MP089</t>
  </si>
  <si>
    <t>비타민 닥터 에센스 선크림</t>
  </si>
  <si>
    <t>MP090</t>
  </si>
  <si>
    <t>MP091</t>
  </si>
  <si>
    <t>MP092</t>
  </si>
  <si>
    <t>MP093</t>
  </si>
  <si>
    <t>MP094</t>
  </si>
  <si>
    <t>MP095</t>
  </si>
  <si>
    <t>MP096</t>
  </si>
  <si>
    <t>MP097</t>
  </si>
  <si>
    <t>MP098</t>
  </si>
  <si>
    <t>MP099</t>
  </si>
  <si>
    <t>MP100</t>
  </si>
  <si>
    <t>MP101</t>
  </si>
  <si>
    <t>MP102</t>
  </si>
  <si>
    <t>MP103</t>
  </si>
  <si>
    <t>MP104</t>
  </si>
  <si>
    <t>MP105</t>
  </si>
  <si>
    <t>MP106</t>
  </si>
  <si>
    <t>MP107</t>
  </si>
  <si>
    <t>MP108</t>
  </si>
  <si>
    <t>MP109</t>
  </si>
  <si>
    <t>MP110</t>
  </si>
  <si>
    <t>MP111</t>
  </si>
  <si>
    <t>MP112</t>
  </si>
  <si>
    <t>MP113</t>
  </si>
  <si>
    <t>MP114</t>
  </si>
  <si>
    <t>MP115</t>
  </si>
  <si>
    <t>MP116</t>
  </si>
  <si>
    <t>MP117</t>
  </si>
  <si>
    <t>MP118</t>
  </si>
  <si>
    <t>MP119</t>
  </si>
  <si>
    <t>MP120</t>
  </si>
  <si>
    <t>MP121</t>
  </si>
  <si>
    <t>MP122</t>
  </si>
  <si>
    <t>MP123</t>
  </si>
  <si>
    <t>MASIL</t>
  </si>
  <si>
    <t>MA001</t>
  </si>
  <si>
    <t>MA002</t>
  </si>
  <si>
    <t>MA003</t>
  </si>
  <si>
    <t>MA004</t>
  </si>
  <si>
    <t>MA005</t>
  </si>
  <si>
    <t>MA006</t>
  </si>
  <si>
    <t>MA007</t>
  </si>
  <si>
    <t>MA008</t>
  </si>
  <si>
    <t>MA009</t>
  </si>
  <si>
    <t>MA010</t>
  </si>
  <si>
    <t>MA011</t>
  </si>
  <si>
    <t>MA012</t>
  </si>
  <si>
    <t>MA013</t>
  </si>
  <si>
    <t>MA014</t>
  </si>
  <si>
    <t>MA015</t>
  </si>
  <si>
    <t>MA016</t>
  </si>
  <si>
    <t>MA017</t>
  </si>
  <si>
    <t>MA018</t>
  </si>
  <si>
    <t>MA019</t>
  </si>
  <si>
    <t>MA020</t>
  </si>
  <si>
    <t>MA021</t>
  </si>
  <si>
    <t>MA022</t>
  </si>
  <si>
    <t>MA023</t>
  </si>
  <si>
    <t>MA024</t>
  </si>
  <si>
    <t>MA025</t>
  </si>
  <si>
    <t>MA026</t>
  </si>
  <si>
    <t>MA027</t>
  </si>
  <si>
    <t>MA028</t>
  </si>
  <si>
    <t>MA029</t>
  </si>
  <si>
    <t>MA030</t>
  </si>
  <si>
    <t>MA031</t>
  </si>
  <si>
    <t>MA032</t>
  </si>
  <si>
    <t>MA033</t>
  </si>
  <si>
    <t>MA034</t>
  </si>
  <si>
    <t>MA035</t>
  </si>
  <si>
    <t>MA036</t>
  </si>
  <si>
    <t>MA037</t>
  </si>
  <si>
    <t>MA038</t>
  </si>
  <si>
    <t>MA039</t>
  </si>
  <si>
    <t>Вернуться на Главную</t>
  </si>
  <si>
    <t>Для того что бы увидеть цены в $ введите курс доллара к воне в желтую ячейку H1</t>
  </si>
  <si>
    <t>더쇼킹비건브로우이지플랫01내추럴브라운</t>
  </si>
  <si>
    <t>THE SHOCKING VEGAN BROW EASY FLAT01</t>
  </si>
  <si>
    <t>더쇼킹비건브로우이지플랫02다크브라운</t>
  </si>
  <si>
    <t>THE SHOCKING VEGAN BROW EASY FLAT02</t>
  </si>
  <si>
    <t>더쇼킹비건브로우이지플랫03그레이브라운</t>
  </si>
  <si>
    <t>THE SHOCKING VEGAN BROW EASY FLAT03</t>
  </si>
  <si>
    <t>기미야비타씨37포뮬러미백앰플세트</t>
  </si>
  <si>
    <t>GIMIYA VITA C 37 FORMULA WHITENING AMPOU</t>
  </si>
  <si>
    <t>원더히알루론산촉촉토너</t>
  </si>
  <si>
    <t>투엑스알갈락토미세스퍼스트에센스</t>
  </si>
  <si>
    <t>투엑스알갈락토미세스브라이트닝에멀전</t>
  </si>
  <si>
    <t>2XRGALACTOMYCESEMULSION</t>
  </si>
  <si>
    <t>투엑스알갈락토미세스브라이트닝세럼</t>
  </si>
  <si>
    <t>2XRGALACTOMYCESSERUM</t>
  </si>
  <si>
    <t>투엑스알갈락토미세스브라이트닝크림</t>
  </si>
  <si>
    <t>2XRGALACTOMYCESCREAM</t>
  </si>
  <si>
    <t>유브이마스터아쿠아쿨링선스프레이</t>
  </si>
  <si>
    <t>UV MASTER AQUA COOLING SUN SPRAY</t>
  </si>
  <si>
    <t>유브이마스터워터프루프선스틱2</t>
  </si>
  <si>
    <t>UV MASTER WATERPROOF SUN STICK 2</t>
  </si>
  <si>
    <t>투엑스알콜라겐캡쳐크림2</t>
  </si>
  <si>
    <t>2X® COLLAGEN CAPTURE CREAM2</t>
  </si>
  <si>
    <t>더쇼킹비건라이너수퍼픽싱01쇼킹블랙</t>
  </si>
  <si>
    <t>THE SHOCKING VEGAN LINER SUPER FIXING 01</t>
  </si>
  <si>
    <t>더쇼킹비건라이너수퍼픽싱02쇼킹브라운</t>
  </si>
  <si>
    <t>THE SHOCKING VEGAN LINER SUPER FIXING 02</t>
  </si>
  <si>
    <t>삼초(草)블레미쉬아크네수딩크림</t>
  </si>
  <si>
    <t>Three-herb Blemish AC Soothing Cream</t>
  </si>
  <si>
    <t>삼초(草)블레미쉬아크네토너</t>
  </si>
  <si>
    <t>Three-herb Blemish AC Toner</t>
  </si>
  <si>
    <t>삼초(草)블레미쉬아크네에멀전</t>
  </si>
  <si>
    <t>Three-herb Blemish AC Emulsion</t>
  </si>
  <si>
    <t>삼초(草)블레미쉬아크네스팟앰플</t>
  </si>
  <si>
    <t>Three herb Blemish AC Deep Spot Ampoule</t>
  </si>
  <si>
    <t>삼초(草)블레미쉬아크네폼클렌저</t>
  </si>
  <si>
    <t>Three-herb Blemish AC Foam Cleanser</t>
  </si>
  <si>
    <t>더착한밀크코튼바디2종기획세트</t>
  </si>
  <si>
    <t>THECHAKHANMILKCOTTONBODYCARESET</t>
  </si>
  <si>
    <t>DERMA MASTERLAB CICA CLEAR PADS</t>
  </si>
  <si>
    <t>THE CHOK CHOK GREEN TEA CLEANSING WATER 700ml</t>
  </si>
  <si>
    <t>DERMA MASTERLAB CICA MILD FOAM CLEANSER</t>
  </si>
  <si>
    <t>SCENT OF THE DAY HAND CREAM SO FRESH</t>
  </si>
  <si>
    <t>SCENT OF THE DAY HAND CREAM SO COOL</t>
  </si>
  <si>
    <t>SCENT OF THE DAY HAND CREAM SO SWEET</t>
  </si>
  <si>
    <t>SCENT OF THE DAY HAND CREAM SO COZY</t>
  </si>
  <si>
    <t>SCENT OF THE DAY HAND CREAM SO ROMANTIC</t>
  </si>
  <si>
    <t>[대용량]더촉촉그린티수분크림</t>
  </si>
  <si>
    <t>THE CHOK CHOK GREEN TEA WATERY CREAM 100</t>
  </si>
  <si>
    <t>더쇼킹립스틱글로우01라이크하트</t>
  </si>
  <si>
    <t>THE SHOCKING LIPSTICK GLOW 01LIKE HEART</t>
  </si>
  <si>
    <t>더쇼킹립스틱글로우02모어앤모어</t>
  </si>
  <si>
    <t>더쇼킹립스틱글로우03넥스트투미</t>
  </si>
  <si>
    <t>THE SHOCKING LIPSTICK GLOW 03NEXT TO ME</t>
  </si>
  <si>
    <t>더쇼킹립스틱글로우04워치아웃</t>
  </si>
  <si>
    <t>THE SHOCKING LIPSTICK GLOW 04 WATCH OUT</t>
  </si>
  <si>
    <t>더쇼킹립스틱글로우05쿨아웃</t>
  </si>
  <si>
    <t>THE SHOCKING LIPSTICK GLOW 05 COOL OUT</t>
  </si>
  <si>
    <t>투엑스알콜라겐스킨</t>
  </si>
  <si>
    <t>2X® COLLAGEN SKIN</t>
  </si>
  <si>
    <t>투엑스알콜라겐에멀전</t>
  </si>
  <si>
    <t>2X® COLLAGEN EMULSION</t>
  </si>
  <si>
    <t>투엑스알콜라겐앰플</t>
  </si>
  <si>
    <t>2X® COLLAGEN AMPOULE</t>
  </si>
  <si>
    <t>삼초(草)블레미쉬AC스팟패치</t>
  </si>
  <si>
    <t>Three-herb Blemish AC Spot Patch</t>
  </si>
  <si>
    <t>삼초(草)블레미쉬아크네버블폼</t>
  </si>
  <si>
    <t>Three-herb Blemish AC Bubble Foam</t>
  </si>
  <si>
    <t>에이지플로리아링클퍼펙트토너</t>
  </si>
  <si>
    <t>Age Floria Wrinkle Perfect Toner</t>
  </si>
  <si>
    <t>에이지플로리아링클퍼펙트에멀전</t>
  </si>
  <si>
    <t>Age Floria Wrinkle Perfect Emulsion</t>
  </si>
  <si>
    <t>에이지플로리아링클퍼펙트탄력크림</t>
  </si>
  <si>
    <t>Age Floria Wrinkle Perfect Firming Cream</t>
  </si>
  <si>
    <t>에이지플로리아링클퍼펙트아이포페이스크림</t>
  </si>
  <si>
    <t>Age Floria Wrinkle Perfect Eye Cream</t>
  </si>
  <si>
    <t>에이지플로리아링클퍼펙트윤곽앰플세트</t>
  </si>
  <si>
    <t>Age Floria Wrinkle Perfect Ampoule set</t>
  </si>
  <si>
    <t>아토아미노단백질보습밀크폼</t>
  </si>
  <si>
    <t>ATOAMINOPROTEINMILKFOAM</t>
  </si>
  <si>
    <t>아토아미노단백질민감로션</t>
  </si>
  <si>
    <t>ATOAMINOPROTEINSENSITIVELOTION</t>
  </si>
  <si>
    <t>아토아미노단백질민감크림</t>
  </si>
  <si>
    <t>ATOAMINOPROTEINSENSITIVECREAM</t>
  </si>
  <si>
    <t>아토아미노단백질약산성토너</t>
  </si>
  <si>
    <t>ATOAMINOPROTEINPHTONER</t>
  </si>
  <si>
    <t>아토아미노단백질보습수딩젤</t>
  </si>
  <si>
    <t>ATOAMINOPROTEINMOISTURESOOTHINGGEL</t>
  </si>
  <si>
    <t>마이루미너스내추럴글로우비비01</t>
  </si>
  <si>
    <t>MY LUMINOUS NATURAL GLOW BB 01</t>
  </si>
  <si>
    <t>마이루미너스내추럴글로우비비02</t>
  </si>
  <si>
    <t>MY LUMINOUS NATURAL GLOW BB 02</t>
  </si>
  <si>
    <t>마이루미너스오로라글로우빔</t>
  </si>
  <si>
    <t>MY LUMINOUS AURORA GLOW BEAM</t>
  </si>
  <si>
    <t>마이루미너스픽싱글로우미스트</t>
  </si>
  <si>
    <t>MY LUMINOUS FIXING GLOW MIST</t>
  </si>
  <si>
    <t>더쇼킹틴티드립밤01베일핑크</t>
  </si>
  <si>
    <t>THE SHOCKING TINTED LIP BALM 01VEIL PINK</t>
  </si>
  <si>
    <t>더쇼킹틴티드립밤02베일코랄</t>
  </si>
  <si>
    <t>더쇼킹틴티드립밤03베일레드</t>
  </si>
  <si>
    <t>THE SHOCKING TINTED LIP BALM 03VEIL RED</t>
  </si>
  <si>
    <t>더쇼킹틴티드립밤04베일로즈</t>
  </si>
  <si>
    <t>THE SHOCKING TINTED LIP BALM04 VEIL ROSE</t>
  </si>
  <si>
    <t>더쇼킹틴티드립밤05스파클핑크</t>
  </si>
  <si>
    <t>THE SHOCKING TINTED LIP  BALM05 SPARKLE</t>
  </si>
  <si>
    <t>닥터스칼렛비오틴안티헤어로스샴푸</t>
  </si>
  <si>
    <t>DR.SCARLETBiotinAntiHairLossShampoo</t>
  </si>
  <si>
    <t>닥터스칼렛비오틴안티헤어로스앰플트리트먼트</t>
  </si>
  <si>
    <t>DR.SCARLETBiotinAmpouleTreatment</t>
  </si>
  <si>
    <t>닥터스칼렛비오틴스칼프헤어토닉</t>
  </si>
  <si>
    <t>DR.SCARLETBiotinScalpHairTonic</t>
  </si>
  <si>
    <t>Bueno Xanthohumor  Shampoo 500ml</t>
  </si>
  <si>
    <t>Bueno MGF Peptide Wrinkle Cream Plus 5g</t>
  </si>
  <si>
    <t>Bueno MGF Peptide Eye Cream 5g</t>
  </si>
  <si>
    <t>Bueno MGF Peptide Serum 8ml</t>
  </si>
  <si>
    <t>힐링 티 가든 화이트티 클렌징 폼</t>
  </si>
  <si>
    <t>힐링 티 가든 화이트티 클렌징 워터</t>
  </si>
  <si>
    <t>힐링 티 가든 화이트티 립 &amp; 아이 리무버</t>
  </si>
  <si>
    <t>힐링 티 가든 캐모마일 클렌징 워터</t>
  </si>
  <si>
    <t>Healing Tea Garden Chamomile Cleansing Water</t>
  </si>
  <si>
    <t>힐링 티 가든 티트리 클렌징 폼</t>
  </si>
  <si>
    <t>힐링 티 가든 티트리 클렌징 티슈</t>
  </si>
  <si>
    <t>힐링 티 가든 티트리 클렌징 워터</t>
  </si>
  <si>
    <t>힐링 티 가든 클렌징 코튼 패드</t>
  </si>
  <si>
    <t>Healing Tea Garden Rooibos Tea Cleansing Foam</t>
  </si>
  <si>
    <t>힐링 티 가든 그린티 클렌징 폼</t>
  </si>
  <si>
    <t>힐링 티 가든 그린티 클렌징 티슈(20매)</t>
  </si>
  <si>
    <t>힐링 티 가든 그린티 클렌징 티슈</t>
  </si>
  <si>
    <t>힐링 티 가든 그린티 클렌징 워터 젤</t>
  </si>
  <si>
    <t>힐링 티 가든 그린티 클렌징 워터</t>
  </si>
  <si>
    <t>힐링 티 가든 그린티 오일 인 클렌징 워터</t>
  </si>
  <si>
    <t>피토 세븐 클렌징 폼</t>
  </si>
  <si>
    <t>피토 세븐 클렌징 오일 크림</t>
  </si>
  <si>
    <t>피토 세븐 클렌징 오일</t>
  </si>
  <si>
    <t>피토 세븐 립 앤 아이 메이크업 리무버</t>
  </si>
  <si>
    <t>프레쉬 뱀부 수딩 젤 99%</t>
  </si>
  <si>
    <t>퓨어 화이트 맑은 빛 토너</t>
  </si>
  <si>
    <t>Pure White Brightening Toner</t>
  </si>
  <si>
    <t>퓨어 화이트 맑은 빛 에멀젼</t>
  </si>
  <si>
    <t>퓨어 밀크 핸드 크림</t>
  </si>
  <si>
    <t>퓨어 밀크 핑크 톤업 크림</t>
  </si>
  <si>
    <t>퓨어 밀크 바디 크림 SPF15 PA+</t>
  </si>
  <si>
    <t>퓨어 밀크 바디 로션</t>
  </si>
  <si>
    <t>퓨어 내추럴 핸드 트리트먼트 마스크</t>
  </si>
  <si>
    <t>퓨어 내추럴 풋 트리트먼트 마스크</t>
  </si>
  <si>
    <t>퓨어 내추럴 마스크 시트 [인삼]</t>
  </si>
  <si>
    <t>퓨어 내추럴 마스크 시트 [달팽이]</t>
  </si>
  <si>
    <t>퓨어 내추럴 마스크 시트 [달팽이 브라이트닝]</t>
  </si>
  <si>
    <t>내추럴 홍삼 마스크 시트</t>
  </si>
  <si>
    <t>내추럴 티트리 마스크 시트</t>
  </si>
  <si>
    <t>내추럴 자몽 마스크 시트</t>
  </si>
  <si>
    <t>내추럴 알로에 마스크 시트</t>
  </si>
  <si>
    <t>내추럴 아사이베리 마스크 시트</t>
  </si>
  <si>
    <t>내추럴 아보카도 마스크 시트</t>
  </si>
  <si>
    <t>샘물 매직 글로스 틴트</t>
  </si>
  <si>
    <t>퍼퓸드 핸드 세니타이저 겔(에탄올)(쥬시 만다린 향)</t>
  </si>
  <si>
    <t>Perfumed Hand Sanitizer Gel(Ethanol)(Juicy Mandarin)</t>
  </si>
  <si>
    <t>퍼퓸드 핸드 세니타이저 겔(에탄올)(스위트 라즈베리 향)</t>
  </si>
  <si>
    <t>Perfumed Hand Sanitizer Gel(Ethanol)(Sweet Raspberry)</t>
  </si>
  <si>
    <t>퍼퓸드 핸드 세니타이저 겔(에탄올)(러블리 피치 향)</t>
  </si>
  <si>
    <t>Perfumed Hand Sanitizer Gel(Ethanol)(Lovely Peach)</t>
  </si>
  <si>
    <t>(대용량)퍼퓸드 핸드 클린 겔-퓨어 그린티-245ml</t>
  </si>
  <si>
    <t>Perfumed Hand Clean Gel-Pure Green Tea-</t>
  </si>
  <si>
    <t>퍼퓸드 핸드 크림 -피치 블라썸-</t>
  </si>
  <si>
    <t>퍼퓸드 핸드 크림 -아프리콧-</t>
  </si>
  <si>
    <t>퍼퓸드 핸드 크림 -아이리스-</t>
  </si>
  <si>
    <t>퍼퓸드 핸드 크림 -베이비 파우더-</t>
  </si>
  <si>
    <t>퍼퓸드 핸드 크림 -라일락-</t>
  </si>
  <si>
    <t>퍼퓸드 핸드 에센스 -체리 블라썸-</t>
  </si>
  <si>
    <t>퍼퓸드 핸드 에센스 -웜 코튼-</t>
  </si>
  <si>
    <t>퍼퓸드 핸드 에센스 -매그놀리아-</t>
  </si>
  <si>
    <t>퍼퓸드 핸드 에센스 -레몬&amp;민트-</t>
  </si>
  <si>
    <t>Perfumed Hand Essence -Lemon&amp;Mint-</t>
  </si>
  <si>
    <t>퍼퓸드 핸드 에센스 -그레이프프루츠-</t>
  </si>
  <si>
    <t>퍼퓸드 핸드 쉐어버터 -플로랄 머스크-</t>
  </si>
  <si>
    <t>퍼퓸드 핸드 쉐어버터 -클린 코튼-</t>
  </si>
  <si>
    <t>퍼퓸드 핸드 쉐어버터 -소프트 파우더-</t>
  </si>
  <si>
    <t>퍼퓸드 핸드 쉐어버터 -레드 플럼-</t>
  </si>
  <si>
    <t>퍼퓸드 핸드 쉐어버터 -가든 로즈-</t>
  </si>
  <si>
    <t>퍼퓸드 핸드 모이스처라이저 -프랑지파니-</t>
  </si>
  <si>
    <t>퍼퓸드 핸드 모이스처라이저 -애플 블라썸-</t>
  </si>
  <si>
    <t>퍼퓸드 핸드 모이스처라이저 -아카시아-</t>
  </si>
  <si>
    <t>퍼퓸드 핸드 모이스처라이저 -블랙베리-</t>
  </si>
  <si>
    <t>퍼퓸드 핸드 모이스처라이저 -바닐라-</t>
  </si>
  <si>
    <t>퍼퓸드 핸드 라이트 에센스 -피치 블라썸-</t>
  </si>
  <si>
    <t>퍼퓸드 핸드 라이트 에센스 -체리 블라썸-</t>
  </si>
  <si>
    <t>퍼퓸드 핸드 라이트 에센스 -아프리콧-</t>
  </si>
  <si>
    <t>퍼퓸드 핸드 라이트 에센스 -레몬&amp;민트-</t>
  </si>
  <si>
    <t>Perfumed Hand Light Essence -Lemon&amp;Mint-</t>
  </si>
  <si>
    <t>퍼퓸드 핸드 라이트 에센스 -그레이프프루츠-</t>
  </si>
  <si>
    <t>Perfumed Body Moisturizer -Peony-</t>
  </si>
  <si>
    <t>Perfumed Body Moisturizer -Cherry Blossom-</t>
  </si>
  <si>
    <t>Perfumed Body Moisturizer -Freesia-</t>
  </si>
  <si>
    <t>Perfumed Body Moisturizer -Shea Butter-</t>
  </si>
  <si>
    <t>Perfumed Body Moisturizer -Mandarin-</t>
  </si>
  <si>
    <t>파워 앰플 하이드라</t>
  </si>
  <si>
    <t>파워 앰플 프로 뉴트리</t>
  </si>
  <si>
    <t>파워 앰플 포어 타이트</t>
  </si>
  <si>
    <t>파워 앰플 안티 링클</t>
  </si>
  <si>
    <t>파워 앰플 비타 화이트</t>
  </si>
  <si>
    <t>파워 스팟 센텔라 크림</t>
  </si>
  <si>
    <t>파워 스팟 세라마이드 크림</t>
  </si>
  <si>
    <t>터치 온 바디 코코넛 바디 워시</t>
  </si>
  <si>
    <t>Touch On Body Coconut Body Wash</t>
  </si>
  <si>
    <t>터치 온 바디 모링가 바디 워시</t>
  </si>
  <si>
    <t>Touch On Body Moringa Body Wash</t>
  </si>
  <si>
    <t>터치 온 바디 로즈 바디 워시</t>
  </si>
  <si>
    <t>Touch On Body Rose Body Wash</t>
  </si>
  <si>
    <t>터치 온 바디 플럼 바디 워시</t>
  </si>
  <si>
    <t>터치 온 바디 자몽 바디 워시</t>
  </si>
  <si>
    <t>터치 온 바디 플럼 바디 로션</t>
  </si>
  <si>
    <t>터치 온 바디 코코넛 바디 로션</t>
  </si>
  <si>
    <t>Touch On Body Coconut Body Lotion</t>
  </si>
  <si>
    <t>터치 온 바디 자몽 바디 로션</t>
  </si>
  <si>
    <t>터치 온 바디 모링가 바디 로션</t>
  </si>
  <si>
    <t>Touch On Body Moringa Body Lotion</t>
  </si>
  <si>
    <t>터치 온 바디 로즈 바디 로션</t>
  </si>
  <si>
    <t>Touch On Body Rose Body Lotion</t>
  </si>
  <si>
    <t>터치 온 바디 플럼 바디 버터</t>
  </si>
  <si>
    <t>터치 온 바디 스위트라임 바디 버터</t>
  </si>
  <si>
    <t>터치 온 바디 바닐라 바디 워시</t>
  </si>
  <si>
    <t>터치 온 바디 바닐라 바디 버터</t>
  </si>
  <si>
    <t>키스홀릭 립스틱 인텐스 RD08 애플칩</t>
  </si>
  <si>
    <t>키스홀릭 립스틱 인텐스 RD06 온 파이어</t>
  </si>
  <si>
    <t>키스홀릭 립스틱 인텐스 PK09 블루밍팬지</t>
  </si>
  <si>
    <t>키스홀릭 립스틱 인텐스 PK08 페어리 러브</t>
  </si>
  <si>
    <t>키스홀릭 립스틱 인텐스 PK06 딜라이트</t>
  </si>
  <si>
    <t>키스홀릭 립스틱 인텐스 PK05 러브 랭기지</t>
  </si>
  <si>
    <t>키스홀릭 립스틱 인텐스 PK03 듀이 핑크</t>
  </si>
  <si>
    <t>키스홀릭 립스틱 인텐스 PK02 무브모브</t>
  </si>
  <si>
    <t>키스홀릭 립스틱 인텐스 PK01 팜므 로즈</t>
  </si>
  <si>
    <t>키스홀릭 립스틱 인텐스 OR05 드라이 오렌지</t>
  </si>
  <si>
    <t>키스홀릭 립스틱 인텐스 OR03 써니</t>
  </si>
  <si>
    <t>키스홀릭 립스틱 인텐스 OR02 웨스트 사이드</t>
  </si>
  <si>
    <t>키스홀릭 립스틱 인텐스 CR05 시크릿</t>
  </si>
  <si>
    <t>키스홀릭 립스틱 인텐스 CR04 베이비 코랄</t>
  </si>
  <si>
    <t>키스홀릭 립스틱 인텐스 CR02 요거트 피치</t>
  </si>
  <si>
    <t>키스홀릭 립스틱 인텐스 CR01 어바웃 위캔드</t>
  </si>
  <si>
    <t>키스홀릭 립스틱 인텐스 BR03 피넛 블라스트</t>
  </si>
  <si>
    <t>키스홀릭 립스틱 인텐스 BE06 데저트샌드</t>
  </si>
  <si>
    <t>키스홀릭 립스틱 인텐스 BE03 보노 베이지</t>
  </si>
  <si>
    <t>키스홀릭 립스틱 익스트림 매트 RD02 파이어</t>
  </si>
  <si>
    <t>키스홀릭 립스틱 세미 매트 RD06 레드 브릭</t>
  </si>
  <si>
    <t>키스홀릭 립스틱 세미 매트 RD05 레드 999</t>
  </si>
  <si>
    <t>키스홀릭 립스틱 모이스처 PK04 그레이프 주스</t>
  </si>
  <si>
    <t>키스홀릭 립스틱 매트 RD07 트리플 레드</t>
  </si>
  <si>
    <t>키스홀릭 립스틱 매트 RD05 더 레전드</t>
  </si>
  <si>
    <t>키스홀릭 립스틱 매트 RD04 오 레드</t>
  </si>
  <si>
    <t>키스홀릭 립스틱 매트 RD02 스트릿</t>
  </si>
  <si>
    <t>키스홀릭 립스틱 매트 RD01 기브업</t>
  </si>
  <si>
    <t>키스홀릭 립스틱 매트 PK07 스페셜리핑크</t>
  </si>
  <si>
    <t>키스홀릭 립스틱 매트 PK04 마이레이디</t>
  </si>
  <si>
    <t>키스홀릭 립스틱 매트 OR04 자몽블렌디드</t>
  </si>
  <si>
    <t>키스홀릭 립스틱 매트 OR01 오렌지브릭</t>
  </si>
  <si>
    <t>키스홀릭 립스틱 매트 CR08 조이풀</t>
  </si>
  <si>
    <t>키스홀릭 립스틱 매트 CR07 네이키드코랄</t>
  </si>
  <si>
    <t>키스홀릭 립스틱 매트 CR06 만다린키스</t>
  </si>
  <si>
    <t>키스홀릭 립스틱 매트 CR03 베스트셀러</t>
  </si>
  <si>
    <t>키스홀릭 립스틱 매트 BR04 메이플니트</t>
  </si>
  <si>
    <t>키스홀릭 립스틱 매트 BR02 리버스타임</t>
  </si>
  <si>
    <t>키스홀릭 립스틱 매트 BR01 비터바이트</t>
  </si>
  <si>
    <t>키스홀릭 립스틱 매트 BE05 오픈에어</t>
  </si>
  <si>
    <t>키스홀릭 립스틱 매트 BE04 니트웨어</t>
  </si>
  <si>
    <t>키스홀릭 립스틱 매트 BE02 빌리브미</t>
  </si>
  <si>
    <t>키스홀릭 립스틱 매트 BE01 스테이 누드</t>
  </si>
  <si>
    <t>키스홀릭 립스틱 레더 글로우 RD03 이너프 레드</t>
  </si>
  <si>
    <t>키스홀릭 립스틱 레더 글로우 PPO1 데드 바이트</t>
  </si>
  <si>
    <t>키스홀릭 립스틱 글램 샤인 RD02 서커스</t>
  </si>
  <si>
    <t>키스홀릭 립스틱 글램 샤인 RD01 언터처블</t>
  </si>
  <si>
    <t>키스홀릭 립스틱 S PK05 콜 미</t>
  </si>
  <si>
    <t>클래식 옴므 토너</t>
  </si>
  <si>
    <t>클래식 옴므 올인원 에센스</t>
  </si>
  <si>
    <t>클래식 옴므 스페셜 세트</t>
  </si>
  <si>
    <t>클래식 옴므 모이스처라이저</t>
  </si>
  <si>
    <t>케어 플러스 시어 멀티 밤</t>
  </si>
  <si>
    <t>케어 플러스 바오밥 콜라겐 크림</t>
  </si>
  <si>
    <t>케어 플러스 바디 필링 스프레이</t>
  </si>
  <si>
    <t>케어 플러스 마누카 허니 크림</t>
  </si>
  <si>
    <t>케어 플러스 강화약쑥 스팀 크림</t>
  </si>
  <si>
    <t>Care Plus Artemisia Steam Cream</t>
  </si>
  <si>
    <t>케어 플러스 마누카 허니 바디 크림</t>
  </si>
  <si>
    <t>컬러 마스터 섀도우 팔레트 04 웜 오렌지</t>
  </si>
  <si>
    <t>컬러 마스터 섀도우 팔레트 01 쿨 뉴트럴</t>
  </si>
  <si>
    <t>커버 퍼펙션 팟 컨실러 02 리치 베이지</t>
  </si>
  <si>
    <t>커버 퍼펙션 팟 컨실러 01 클리어 베이지</t>
  </si>
  <si>
    <t>커버 퍼펙션 픽실러 02 리치 베이지</t>
  </si>
  <si>
    <t>Cover Perfection Fixealer 02 Rich Beige</t>
  </si>
  <si>
    <t>커버 퍼펙션 픽실러 1.5 내추럴 베이지</t>
  </si>
  <si>
    <t>Cover Perfection Fixealer 1.5 Natural Beige</t>
  </si>
  <si>
    <t>커버 퍼펙션 픽실러 01 클리어 베이지</t>
  </si>
  <si>
    <t>Cover Perfection Fixealer 01 Clear Beige</t>
  </si>
  <si>
    <t>커버 퍼펙션 팁 컨실러 피치 베이지</t>
  </si>
  <si>
    <t>커버 퍼펙션 팁 컨실러 컨투어베이지</t>
  </si>
  <si>
    <t>커버 퍼펙션 팁 컨실러 브라이트너</t>
  </si>
  <si>
    <t>커버 퍼펙션 팁 컨실러 그린 베이지</t>
  </si>
  <si>
    <t>커버 퍼펙션 팁 컨실러 2.75 딥</t>
  </si>
  <si>
    <t>커버 퍼펙션 팁 컨실러 2.5 미디움 딥</t>
  </si>
  <si>
    <t>커버 퍼펙션 팁 컨실러 2.25 샌드</t>
  </si>
  <si>
    <t>커버 퍼펙션 팁 컨실러 1.75 미들 베이지</t>
  </si>
  <si>
    <t>커버 퍼펙션 팁 컨실러 1.5 내추럴 베이지</t>
  </si>
  <si>
    <t>커버 퍼펙션 팁 컨실러 1.25 라이트 베이지</t>
  </si>
  <si>
    <t>커버 퍼펙션 팁 컨실러 03 탠</t>
  </si>
  <si>
    <t>커버 퍼펙션 팁 컨실러 02 리치 베이지</t>
  </si>
  <si>
    <t>커버 퍼펙션 팁 컨실러 01 클리어 베이지</t>
  </si>
  <si>
    <t>커버 퍼펙션 팁 컨실러 0.5 아이스 베이지</t>
  </si>
  <si>
    <t>커버 퍼펙션 아이디얼 컨실러 듀오 1.5 내추럴베이지</t>
  </si>
  <si>
    <t>커버 퍼펙션 아이디얼 컨실러 듀오 02 리치베이지</t>
  </si>
  <si>
    <t>커버 퍼펙션 아이디얼 컨실러 듀오 01 클리어베이지</t>
  </si>
  <si>
    <t>커버 퍼펙션 스틱 컨실러 1.5 내추럴 베이지</t>
  </si>
  <si>
    <t>커버 퍼펙션 스틱 컨실러 02 리치 베이지</t>
  </si>
  <si>
    <t>커버 퍼펙션 스틱 컨실러 01 클리어 베이지</t>
  </si>
  <si>
    <t>커버 퍼펙션 스마트 컨실러 키트</t>
  </si>
  <si>
    <t>커버 퍼펙션 리퀴드 컨실러 02 리치 베이지</t>
  </si>
  <si>
    <t>커버 퍼펙션 리퀴드 컨실러 01 클리어 베이지</t>
  </si>
  <si>
    <t>초코파이 핸드 크림 피치</t>
  </si>
  <si>
    <t>초코파이 핸드 크림 워터멜론</t>
  </si>
  <si>
    <t>초코파이 핸드 크림 망고</t>
  </si>
  <si>
    <t>젬 미라클 블랙 펄 오투 버블 마스크_105g</t>
  </si>
  <si>
    <t>제주 생생 알로에 토너_I</t>
  </si>
  <si>
    <t>Jeju Fresh Aloe Toner_I</t>
  </si>
  <si>
    <t>제주 생생 알로에 클렌징 폼_I</t>
  </si>
  <si>
    <t>Jeju Fresh Aloe Cleansing Foam_I</t>
  </si>
  <si>
    <t>제주 생생 알로에 크림_I</t>
  </si>
  <si>
    <t>Jeju Fresh Aloe Cream_I</t>
  </si>
  <si>
    <t>제주 생생 알로에 쿨링 쿠션 내추럴 베이지_I</t>
  </si>
  <si>
    <t>Jeju Fresh Aloe Cooling Cushion Natural Beige_I</t>
  </si>
  <si>
    <t>제주 생생 알로에 에센스_I</t>
  </si>
  <si>
    <t>Jeju Fresh Aloe Essence_I</t>
  </si>
  <si>
    <t>제주 생생 알로에 에멀젼_I</t>
  </si>
  <si>
    <t>Jeju Fresh Aloe Emulsion_I</t>
  </si>
  <si>
    <t>제주 생생 알로에 수딩 젤 99%</t>
  </si>
  <si>
    <t>제주 생생 알로에 수딩 젤 99%_300ml_튜브</t>
  </si>
  <si>
    <t>Jeju Fresh Aloe Soothing Gel 99%_300ml_Tube</t>
  </si>
  <si>
    <t>제주 생생 알로에 수딩 로션 90%</t>
  </si>
  <si>
    <t>제주 생생 알로에 선 젤_I</t>
  </si>
  <si>
    <t>Jeju Fresh Aloe Sun Gel_I</t>
  </si>
  <si>
    <t>절대 볼륨 마스카라</t>
  </si>
  <si>
    <t>익스노보 아쿠아 맥스 에멀젼</t>
  </si>
  <si>
    <t>오리지널 크림 미스트_300ml</t>
  </si>
  <si>
    <t>오리지널 크림 미스트_120ml</t>
  </si>
  <si>
    <t>오리지널 에센스 미스트_120ml</t>
  </si>
  <si>
    <t>에코 에너지 클렌징 폼</t>
  </si>
  <si>
    <t>에코 에너지 올인원 워시</t>
  </si>
  <si>
    <t>에코 에너지 올인원 모이스처 밀크</t>
  </si>
  <si>
    <t>에코 에너지 올인원 선 플루이드</t>
  </si>
  <si>
    <t>에코 에너지 에센스 토너</t>
  </si>
  <si>
    <t>에코 에너지 에멀젼</t>
  </si>
  <si>
    <t>에코 에너지 아쿠아 토너</t>
  </si>
  <si>
    <t>에코 에너지 아쿠아 크림</t>
  </si>
  <si>
    <t>에코 에너지 비비 크림_밝은 피부용</t>
  </si>
  <si>
    <t>Eco Earth Mild Sun Cushion (Lion Edition)</t>
  </si>
  <si>
    <t>에코 어스 페이스 앤 바디 워터프루프 선 크림</t>
  </si>
  <si>
    <t>Eco Earth Face&amp;Body Waterproof Sun Cream</t>
  </si>
  <si>
    <t>에코 어스 워터프루프 선 크림</t>
  </si>
  <si>
    <t>Eco Earth Waterproof Sun Cream</t>
  </si>
  <si>
    <t>에코 어스 마일드 선 크림</t>
  </si>
  <si>
    <t>Eco Earth Mild Sun Cream</t>
  </si>
  <si>
    <t>에코 어스 워터프루프 선 스틱</t>
  </si>
  <si>
    <t>Eco Earth Waterproof Sun Stick</t>
  </si>
  <si>
    <t>에코 에너지 하드 왁스</t>
  </si>
  <si>
    <t>Eco Energy Hard Wax</t>
  </si>
  <si>
    <t>에코 에너지 매트 왁스</t>
  </si>
  <si>
    <t>Eco Energy Matt Wax</t>
  </si>
  <si>
    <t>에코 어스 파워 투명 선 스틱_22g</t>
  </si>
  <si>
    <t>에코 어스 파워 마일드 선 쿠션</t>
  </si>
  <si>
    <t>에코 어스 올 프로텍션 선 크림</t>
  </si>
  <si>
    <t>Eco Earth All Protection Sun Cream</t>
  </si>
  <si>
    <t>에코 어스 아쿠아 선 스틱</t>
  </si>
  <si>
    <t>Eco Earth Aqua Sun Stick</t>
  </si>
  <si>
    <t>에코 소울 피그먼트 섀도우 RD01 멜팅 로즈</t>
  </si>
  <si>
    <t>에코 소울 피그먼트 섀도우 PK02 스위트 샴페인</t>
  </si>
  <si>
    <t>에코 소울 피그먼트 섀도우 PK01 싱어송라이터</t>
  </si>
  <si>
    <t>에코 소울 피그먼트 섀도우 BR01 골든 베일</t>
  </si>
  <si>
    <t>에코 소울 포어 마스터 프라이머</t>
  </si>
  <si>
    <t>에코 소울 펜슬 앤 파우더 듀얼 브로우 04 진갈색</t>
  </si>
  <si>
    <t>에코 소울 펜슬 앤 파우더 듀얼 브로우 03 진회색</t>
  </si>
  <si>
    <t>에코 소울 펜슬 앤 파우더 듀얼 브로우 02 흑갈색</t>
  </si>
  <si>
    <t>에코 소울 펜슬 앤 파우더 듀얼 브로우 01 갈색</t>
  </si>
  <si>
    <t>에코 소울 퍼펙트 커버 팩트 23 내추럴 베이지</t>
  </si>
  <si>
    <t>에코 소울 퍼펙트 커버 팩트 21 라이트 베이지</t>
  </si>
  <si>
    <t>에코 소울 퍼펙트 메이크업 픽서</t>
  </si>
  <si>
    <t>에코 소울 파워프루프 탱크 라이너 02 브라운</t>
  </si>
  <si>
    <t>에코 소울 파워프루프 탱크 라이너 01 블랙</t>
  </si>
  <si>
    <t>에코 소울 파워프루프 펜 라이너 01 블랙</t>
  </si>
  <si>
    <t>Eco Soul Powerproof Pen Liner 01 Black</t>
  </si>
  <si>
    <t>에코 소울 파워프루프 초슬림 아이라이너 BR06 로즈 브라운</t>
  </si>
  <si>
    <t>에코 소울 파워프루프 초슬림 아이라이너 BR05 초코 브라운</t>
  </si>
  <si>
    <t>에코 소울 파워프루프 초슬림 아이라이너 BR03 테디 브라운</t>
  </si>
  <si>
    <t>에코 소울 파워프루프 초슬림 아이라이너 BR02 레드 브라운</t>
  </si>
  <si>
    <t>에코 소울 파워프루프 초슬림 아이라이너 BR01 스릴 브라운</t>
  </si>
  <si>
    <t>에코 소울 파워프루프 초슬림 아이라이너 BK02 애쉬 블랙</t>
  </si>
  <si>
    <t>에코 소울 파워프루프 초슬림 아이라이너 BK01 나이트 블랙</t>
  </si>
  <si>
    <t>에코 소울 파워프루프 초슬림 아이라이너 BE01 언더 베이지</t>
  </si>
  <si>
    <t>에코 소울 파워프루프 젤 아이라이너 13 진한 커피향 다크브라운(무펄)</t>
  </si>
  <si>
    <t>에코 소울 파워프루프 젤 아이라이너 02 뜨거운 태닝 브라운</t>
  </si>
  <si>
    <t>에코 소울 파워프루프 극슬림 라이너 02 딥 브라운</t>
  </si>
  <si>
    <t>에코 소울 파워프루프 극슬림 라이너 01 딥 블랙</t>
  </si>
  <si>
    <t>에코 소울 파워 엣지 젤 라이너 01 블랙</t>
  </si>
  <si>
    <t>에코 소울 트루 모이스트 팩트 21 라이트 베이지</t>
  </si>
  <si>
    <t>에코 소울 톤업 씨씨 01 화사한 톤(O1)</t>
  </si>
  <si>
    <t>Eco Soul Tone Up CC 01 Vital Tone(O1)</t>
  </si>
  <si>
    <t>에코 소울 톤업 씨씨 02 내추럴 톤</t>
  </si>
  <si>
    <t>에코 소울 톤업 씨씨 03 투명광 안색</t>
  </si>
  <si>
    <t>에코 소울 에센스 파운데이션 팩트 23 내추럴 베이지(리필)</t>
  </si>
  <si>
    <t>Eco Soul Essence Foundation Pact 23 Natural Beige(Refill)</t>
  </si>
  <si>
    <t>에코 소울 에센스 파운데이션 팩트 21 라이트 베이지(리필)</t>
  </si>
  <si>
    <t>Eco Soul Essence Foundation Pact 21 Light Beige(Refill)</t>
  </si>
  <si>
    <t>에코 소울 에센스 파운데이션 팩트 23 내추럴 베이지</t>
  </si>
  <si>
    <t>Eco Soul Essence Foundation Pact 23 Natural Beige</t>
  </si>
  <si>
    <t>에코 소울 에센스 파운데이션 팩트 21 라이트 베이지</t>
  </si>
  <si>
    <t>Eco Soul Essence Foundation Pact 21 Light Beige</t>
  </si>
  <si>
    <t>에코 소울 바운스 파우더 01 아이보리</t>
  </si>
  <si>
    <t>에코 소울 바운스 파우더 02 핑크 스파크</t>
  </si>
  <si>
    <t>에코 소울 바운스 크림 파운데이션 21 라이트 베이지</t>
  </si>
  <si>
    <t>Eco Soul Bounce Cream Foundation 21 Light Beige</t>
  </si>
  <si>
    <t>에코 소울 바운스 크림 파운데이션 21 라이트 베이지(리필)</t>
  </si>
  <si>
    <t>Eco Soul Bounce Cream Foundation 21 Light Beige (Refill)</t>
  </si>
  <si>
    <t>에코 소울 키스 버튼 립스 매트 19 패러다임</t>
  </si>
  <si>
    <t>에코 소울 키스 버튼 립스 매트 18 레드 매니아</t>
  </si>
  <si>
    <t>에코 소울 키스 버튼 립스 매트 17 플레이 뮤즈</t>
  </si>
  <si>
    <t>에코 소울 키스 버튼 립스 매트 16 파이어</t>
  </si>
  <si>
    <t>에코 소울 키스 버튼 립스 매트 15 볼케이노</t>
  </si>
  <si>
    <t>에코 소울 키스 버튼 립스 매트 14 아찔한 연애</t>
  </si>
  <si>
    <t>에코 소울 키스 버튼 립스 매트 13 달콤한 유혹</t>
  </si>
  <si>
    <t>에코 소울 키스 버튼 립스 매트 12 귀여운 눈웃음</t>
  </si>
  <si>
    <t>에코 소울 키스 버튼 립스 매트 08 레드페퍼</t>
  </si>
  <si>
    <t>에코 소울 키스 버튼 립스 매트 07 레트로 레드</t>
  </si>
  <si>
    <t>에코 소울 키스 버튼 립스 매트 06 쌉싸름한 초콜릿</t>
  </si>
  <si>
    <t>에코 소울 키스 버튼 립스 매트 05 레드 워머</t>
  </si>
  <si>
    <t>에코 소울 키스 버튼 립스 매트 03 프로포즈</t>
  </si>
  <si>
    <t>Eco Soul Kiss Button Lips Matte 03 Propose</t>
  </si>
  <si>
    <t>에코 소울 키스 버튼 립스 매트 01 키스데이</t>
  </si>
  <si>
    <t>에코 소울 키스 버튼 립스 16 앙큼한 거짓말</t>
  </si>
  <si>
    <t>에코 소울 키스 버튼 립스 15 행복한 데이트</t>
  </si>
  <si>
    <t>에코 소울 키스 버튼 립스 14 솔직한 고백</t>
  </si>
  <si>
    <t>에코 소울 키스 버튼 립스 13 수줍은 미소</t>
  </si>
  <si>
    <t>에코 소울 키스 버튼 립스 11 레드 사이렌</t>
  </si>
  <si>
    <t>에코 소울 키스 버튼 립스 09 쌉싸름한 커피</t>
  </si>
  <si>
    <t>에코 소울 키스 버튼 립스 04 설레는 마음</t>
  </si>
  <si>
    <t>에코 소울 키스 버튼 립스 03 청량한 웃음</t>
  </si>
  <si>
    <t>에코 소울 키스 버튼 립스 02 완벽한 PT</t>
  </si>
  <si>
    <t>에코 소울 키스 버튼 립스 01 뜨거운 키스</t>
  </si>
  <si>
    <t>에코 소울 컨투어 듀오 스틱</t>
  </si>
  <si>
    <t>에코 소울 카니발 블러쉬 01 로즈</t>
  </si>
  <si>
    <t>에코 소울 유브이 선 팩트 23 내추럴 베이지</t>
  </si>
  <si>
    <t>에코 소울 유브이 선 팩트 21 라이트 베이지</t>
  </si>
  <si>
    <t>에코 소울 온천수 세럼 파운데이션 02 내추럴 베이지</t>
  </si>
  <si>
    <t>에코 소울 에센스 파운데이션 팩트 13호</t>
  </si>
  <si>
    <t>에코 소울 에센스 쿠션 케이스</t>
  </si>
  <si>
    <t>Eco Soul Essence Cushion Case</t>
  </si>
  <si>
    <t>에코 소울 에센스 쿠션 올 커버 쿨 21호</t>
  </si>
  <si>
    <t>에코 소울 에센스 쿠션 모이스처 래스팅 뉴트럴 23호 (리필)</t>
  </si>
  <si>
    <t>Eco Soul Essence Cushion Moisture Lasting N23 (Refill)</t>
  </si>
  <si>
    <t>에코 소울 에센스 쿠션 올 커버 쿨 19호(O1)</t>
  </si>
  <si>
    <t>에코 소울 에센스 쿠션 올 커버 뉴트럴 23호</t>
  </si>
  <si>
    <t>에코 소울 에센스 쿠션 올 커버 뉴트럴 23호 (리필)</t>
  </si>
  <si>
    <t>Eco Soul Essence Cushion All Cover N23 (Refill)</t>
  </si>
  <si>
    <t>에코 소울 에센스 쿠션 올 커버 뉴트럴 21호</t>
  </si>
  <si>
    <t>에코 소울 에센스 쿠션 올 커버 뉴트럴 21호 (리필)</t>
  </si>
  <si>
    <t>Eco Soul Essence Cushion All Cover N21 (Refill)</t>
  </si>
  <si>
    <t>에코 소울 에센스 쿠션 워터프루프 뉴트럴 23호(리필)</t>
  </si>
  <si>
    <t>Eco Soul Essence Cushion Waterproof N23(Refill)</t>
  </si>
  <si>
    <t>에코 소울 에센스 쿠션 워터프루프 뉴트럴 21호(리필)</t>
  </si>
  <si>
    <t>Eco Soul Essence Cushion Waterproof N21(Refill)</t>
  </si>
  <si>
    <t>에코 소울 에센스 쿠션 워터프루프 뉴트럴 23호</t>
  </si>
  <si>
    <t>Eco Soul Essence Cushion Waterproof N23</t>
  </si>
  <si>
    <t>에코 소울 에센스 쿠션 워터프루프 뉴트럴 21호</t>
  </si>
  <si>
    <t>Eco Soul Essence Cushion Waterproof N21</t>
  </si>
  <si>
    <t>에코 소울 에센스 쿠션 모이스처 래스팅 뉴트럴 23호</t>
  </si>
  <si>
    <t>에코 소울 에센스 쿠션 모이스처 래스팅 뉴트럴 21호</t>
  </si>
  <si>
    <t>에코 소울 에센스 쿠션 모이스처 래스팅 뉴트럴 21호 (리필)</t>
  </si>
  <si>
    <t>Eco Soul Essence Cushion Moisture Lasting N21 (Refill)</t>
  </si>
  <si>
    <t>에코 소울 에센스 쿠션 모이스처 래스팅 13호(리필)</t>
  </si>
  <si>
    <t>에코 소울 어드밴스드 파워프루프 아이라이너 02 딥 브라운</t>
  </si>
  <si>
    <t>에코 소울 어드밴스드 파워프루프 아이라이너 01 딥 블랙</t>
  </si>
  <si>
    <t>에코 소울 아이브로우 키트 02 그레이 브라운</t>
  </si>
  <si>
    <t>에코 소울 아이브로우 키트 01 내추럴 브라운</t>
  </si>
  <si>
    <t>에코 소울 스파클링 아이 RD02 미드나잇 힐</t>
  </si>
  <si>
    <t>에코 소울 스파클링 아이 PK03 러브 시그니처</t>
  </si>
  <si>
    <t>에코 소울 스파클링 아이 PK02 핑크 테일</t>
  </si>
  <si>
    <t>에코 소울 스파클링 아이 PK01 샴페인 바</t>
  </si>
  <si>
    <t>에코 소울 스파클링 아이 GD01 골든 글래머</t>
  </si>
  <si>
    <t>에코 소울 스파클링 아이 CR02 코랄리데이</t>
  </si>
  <si>
    <t>에코 소울 스파클링 아이 CR01 스윗 판타지</t>
  </si>
  <si>
    <t>에코 소울 스파클링 아이 트윙클 WH02 다이아 빌런</t>
  </si>
  <si>
    <t>Eco Soul Sparkling Eye [Twinkle] WH02 Dia Villain</t>
  </si>
  <si>
    <t>에코 소울 스파클링 아이 트윙클 PK04 스위티스트</t>
  </si>
  <si>
    <t>Eco Soul Sparkling Eye [Twinkle] PK04 Sweetest</t>
  </si>
  <si>
    <t>에코 소울 스파클링 아이 트윙클 CR03 슈가 드롭</t>
  </si>
  <si>
    <t>Eco Soul Sparkling Eye [Twinkle] CR03 Sugar Drop</t>
  </si>
  <si>
    <t>에코 소울 스킨 웨어 파운데이션 글로우 N 02</t>
  </si>
  <si>
    <t>에코 소울 스킨 웨어 파운데이션 글로우 C 1.5</t>
  </si>
  <si>
    <t>에코 소울 스키니 브로우 펜슬 03 다크 브라운</t>
  </si>
  <si>
    <t>에코 소울 스키니 브로우 펜슬 02 그레이 브라운</t>
  </si>
  <si>
    <t>에코 소울 스키니 브로우 펜슬 01 내추럴 브라운</t>
  </si>
  <si>
    <t>에코 소울 샤인 립글로스 RD01 레드 바이블</t>
  </si>
  <si>
    <t>에코 소울 샤인 립글로스 PP01 이너 퍼플</t>
  </si>
  <si>
    <t>에코 소울 샤인 립글로스 PK02 핑크 오로라</t>
  </si>
  <si>
    <t>에코 소울 샤인 립글로스 PK01 슈가 핑크</t>
  </si>
  <si>
    <t>에코 소울 샤인 립글로스 CR01 코랄 넥타</t>
  </si>
  <si>
    <t>에코 소울 샤인 립글로스 BE01 스킨 누드</t>
  </si>
  <si>
    <t>에코 소울 브로우 펜슬 앤 마스카라 03 다크 브라운</t>
  </si>
  <si>
    <t>에코 소울 브로우 펜슬 앤 마스카라 02 내추럴 브라운</t>
  </si>
  <si>
    <t>에코 소울 브로우 펜슬 앤 마스카라 01 라이트 브라운</t>
  </si>
  <si>
    <t>샘물 붐업 픽서 마스카라 02 블랙</t>
  </si>
  <si>
    <t>Saemmul Boom Up Fixer Mascara 02 Black</t>
  </si>
  <si>
    <t>샘물 붐업 픽서 마스카라 01 클리어</t>
  </si>
  <si>
    <t>Saemmul Boom Up Fixer Mascara 01 Clear</t>
  </si>
  <si>
    <t>샘물 붐업 마스카라 02 볼륨</t>
  </si>
  <si>
    <t>Saemmul Boom Up Mascara 02 Volume</t>
  </si>
  <si>
    <t>샘물 붐업 마스카라 01 롱래쉬</t>
  </si>
  <si>
    <t>Saemmul Boom Up Mascara 01 LongLash</t>
  </si>
  <si>
    <t>샘물 섀도우 박스 02 카페 로드</t>
  </si>
  <si>
    <t>Saemmul Shadow Box 02 Cafe Road</t>
  </si>
  <si>
    <t>샘물 섀도우 박스 01 로지 엔딩</t>
  </si>
  <si>
    <t>Saemmul Shadow Box 01 Rosy Ending</t>
  </si>
  <si>
    <t>에코 소울 바운스 크림 파운데이션 매트 01 라이트 베이지</t>
  </si>
  <si>
    <t>에코 소울 바운스 크림 파운데이션 02 내추럴 베이지(리필)(O2)</t>
  </si>
  <si>
    <t>에코 소울 무지개 블러셔</t>
  </si>
  <si>
    <t>에코 소울 모션 립스 08 오렌지 누보</t>
  </si>
  <si>
    <t>에코 소울 멀티 브로우 키트 01 내추럴 브라운</t>
  </si>
  <si>
    <t>에코 소울 립 오일 03 자몽자몽</t>
  </si>
  <si>
    <t>에코 소울 립 오일 02 베리베리</t>
  </si>
  <si>
    <t>에코 소울 립 오일 01 허니허니</t>
  </si>
  <si>
    <t>에코 소울 립 라이너 PK01 로즈 가든</t>
  </si>
  <si>
    <t>Eco Soul Lip Liner PK01 Rose Garden</t>
  </si>
  <si>
    <t>에코 소울 립 라이너 RD01 프렌치 레드</t>
  </si>
  <si>
    <t>Eco Soul Lip Liner RD01 French Red</t>
  </si>
  <si>
    <t>에코 소울 립 라이너 BE01 소울 베이지</t>
  </si>
  <si>
    <t>Eco Soul Lip Liner BE01 Soul Beige</t>
  </si>
  <si>
    <t>에코 소울 리얼 커버 비비 23 내추럴 베이지</t>
  </si>
  <si>
    <t>에코 소울 리얼 커버 비비 21 라이트 베이지</t>
  </si>
  <si>
    <t>에코 소울 리얼 세럼 파운데이션 23 내추럴 베이지</t>
  </si>
  <si>
    <t>에코 소울 리얼 세럼 파운데이션 21 라이트 베이지</t>
  </si>
  <si>
    <t>에코 소울 리얼 세럼 비비 23 내추럴 베이지</t>
  </si>
  <si>
    <t>에코 소울 리얼 세럼 비비 21 라이트 베이지</t>
  </si>
  <si>
    <t>에코 소울 럭스 하이라이터 WH01 글로리아</t>
  </si>
  <si>
    <t>에코 소울 럭스 블러셔 PK01 로즈 시그니처</t>
  </si>
  <si>
    <t>에코 소울 럭스 블러셔 CR01 메종 코랄</t>
  </si>
  <si>
    <t>에코 소울 럭스 블러셔 BE01 누드 베일</t>
  </si>
  <si>
    <t>에코 소울 럭셔리 골드 팩트 23 내추럴 베이지(리필)</t>
  </si>
  <si>
    <t>에코 소울 럭셔리 골드 팩트 23 내추럴 베이지</t>
  </si>
  <si>
    <t>에코 소울 럭셔리 골드 팩트 21 라이트 베이지(리필)</t>
  </si>
  <si>
    <t>에코 소울 럭셔리 골드 팩트 21 라이트 베이지</t>
  </si>
  <si>
    <t>에코 소울 디자이닝 아이브로우 03 회갈색</t>
  </si>
  <si>
    <t>에코 소울 디자이닝 아이브로우 02 흑갈색</t>
  </si>
  <si>
    <t>에코 소울 디자이닝 아이브로우 01 갈색</t>
  </si>
  <si>
    <t>에코 소울 더블킹 마스카라 02 브라운</t>
  </si>
  <si>
    <t>프리즘 라이트 하이라이터 PK01 베이비 베리 빔</t>
  </si>
  <si>
    <t>Prism Light Highlighter PK01 Baby Berry Beam</t>
  </si>
  <si>
    <t>프리즘 라이트 하이라이터 GD02 골든 샤워</t>
  </si>
  <si>
    <t>Prism Light Highlighter GD02 Golden Shower</t>
  </si>
  <si>
    <t>프리즘 라이트 하이라이터 GD01 베어 샤인</t>
  </si>
  <si>
    <t>Prism Light Highlighter GD01 Bare Shine</t>
  </si>
  <si>
    <t>프리즘 라이트 블러셔 OR01 탠저린 스타</t>
  </si>
  <si>
    <t>Prism Light Blusher OR01 Tangerine Star</t>
  </si>
  <si>
    <t>프리즘 라이트 블러셔 CR01 풀 샷</t>
  </si>
  <si>
    <t>Prism Light Blusher CR01 Full Shot</t>
  </si>
  <si>
    <t>프리즘 라이트 블러셔 BE01 로지 샌드</t>
  </si>
  <si>
    <t>Prism Light Blusher BE01 Rosy Sand</t>
  </si>
  <si>
    <t>어반 에코 하라케케 토너</t>
  </si>
  <si>
    <t>어반 에코 하라케케 크림</t>
  </si>
  <si>
    <t>어반 에코 하라케케 에멀젼</t>
  </si>
  <si>
    <t>어반 에코 하라케케 폼 클렌저</t>
  </si>
  <si>
    <t>어반 에코 하라케케 앰플</t>
  </si>
  <si>
    <t>어반 에코 하라케케 에센스</t>
  </si>
  <si>
    <t>어반 에코 하라케케 스킨 케어 3종 세트</t>
  </si>
  <si>
    <t>Urban Eco Harakeke Skin Care 3 Set</t>
  </si>
  <si>
    <t>어반 에코 하라케케 트래블 키트</t>
  </si>
  <si>
    <t>Urban Eco Harakeke Travel Kit</t>
  </si>
  <si>
    <t>어반 에코 하라케케 프레쉬 크림</t>
  </si>
  <si>
    <t>어반 에코 하라케케 딥 모이스처 아이 크림</t>
  </si>
  <si>
    <t>Urban Eco Harakeke Deep Moisture Eye Cream</t>
  </si>
  <si>
    <t>어반 에코 하라케케 딥 모이스처 토너</t>
  </si>
  <si>
    <t>Urban Eco Harakeke Deep Moisture Toner</t>
  </si>
  <si>
    <t>어반 에코 하라케케 딥 모이스처 크림</t>
  </si>
  <si>
    <t>Urban Eco Harakeke Deep Moisture Cream</t>
  </si>
  <si>
    <t>어반 에코 하라케케 딥 모이스처 에멀젼</t>
  </si>
  <si>
    <t>Urban Eco Harakeke Deep Moisture Emulsion</t>
  </si>
  <si>
    <t>어반 에코 하라케케 딥 모이스처 수면팩</t>
  </si>
  <si>
    <t>Urban Eco Harakeke Deep Moisture Sleeping Pack</t>
  </si>
  <si>
    <t>어반 에코 하라케케 딥 모이스처 에센스</t>
  </si>
  <si>
    <t>Urban Eco Harakeke Deep Moisture Essence</t>
  </si>
  <si>
    <t>어반 에코 하라케케 딥 모이스처 스킨 케어 3종 세트</t>
  </si>
  <si>
    <t>Urban Eco Harakeke Deep Moisture Skin Care 3 Set</t>
  </si>
  <si>
    <t>어반 에코 하라케케 화이트닝 토너</t>
  </si>
  <si>
    <t>Urban Eco Harakeke Whitening Toner</t>
  </si>
  <si>
    <t>어반 에코 하라케케 화이트닝 에센스</t>
  </si>
  <si>
    <t>어반 에코 하라케케 화이트닝 에멀젼</t>
  </si>
  <si>
    <t>Urban Eco Harakeke Whitening Emulsion</t>
  </si>
  <si>
    <t>어반 에코 와라타 크림</t>
  </si>
  <si>
    <t>어반 에코 와라타 에센스 로션</t>
  </si>
  <si>
    <t>어반 에코 와라타 토너</t>
  </si>
  <si>
    <t>어반 브리즈 캔들-피치 모닝</t>
  </si>
  <si>
    <t>어반 브리즈 캔들-코지 블루</t>
  </si>
  <si>
    <t>어반 브리즈 캔들-릴리 데이</t>
  </si>
  <si>
    <t>어반 브리즈 오 드 퍼퓸-우디 크라운</t>
  </si>
  <si>
    <t>어반 브리즈 오 드 퍼퓸-빈티지 워터</t>
  </si>
  <si>
    <t>어반 브리즈 오 드 퍼퓸-베리 야드</t>
  </si>
  <si>
    <t>어반 브리즈 오 드 퍼퓸-디어 그레이스</t>
  </si>
  <si>
    <t>어반 브리즈 오 드 퍼퓸 기획 세트-블랑 플레르</t>
  </si>
  <si>
    <t>어반 브리즈 바디 워시-블랑 플레르</t>
  </si>
  <si>
    <t>어반 브리즈 바디 워시-베리 야드</t>
  </si>
  <si>
    <t>어반 브리즈 바디 로션-블랑 플레르</t>
  </si>
  <si>
    <t>어반 브리즈 디퓨저-피치 모닝</t>
  </si>
  <si>
    <t>어반 브리즈 디퓨저-코지 블루</t>
  </si>
  <si>
    <t>어반 브리즈 디퓨저-릴리 데이</t>
  </si>
  <si>
    <t>어반 딜라이트 핸드 크림 빈티지 부케</t>
  </si>
  <si>
    <t>어반 딜라이트 핸드 크림 머스크 판타지</t>
  </si>
  <si>
    <t>어반 딜라이트 핸드 에센스 퓨어 시트론</t>
  </si>
  <si>
    <t>어반 딜라이트 핸드 에센스 모닝 브리즈</t>
  </si>
  <si>
    <t>어반 딜라이트 핸드 모이스처라이저 썸머 왈츠</t>
  </si>
  <si>
    <t>어반 딜라이트 오일 바디 워시</t>
  </si>
  <si>
    <t>어반 딜라이트 바디 파우더 [로즈]</t>
  </si>
  <si>
    <t>어반 딜라이트 바디 코롱 [시트론]</t>
  </si>
  <si>
    <t>어반 딜라이트 바디 코롱 [블라썸]</t>
  </si>
  <si>
    <t>어반 딜라이트 바디 솔트 스크럽 워시</t>
  </si>
  <si>
    <t>어반 딜라이트 바디 샤워 젤 [시트론]</t>
  </si>
  <si>
    <t>어반 딜라이트 바디 샤워 젤 [블라썸]</t>
  </si>
  <si>
    <t>어반 딜라이트 바디 로션 [시트론]</t>
  </si>
  <si>
    <t>어반 딜라이트 바디 로션 [블라썸]</t>
  </si>
  <si>
    <t>액티브 소스 히알루론 앰플</t>
  </si>
  <si>
    <t>Active Source Hyaluron Ampoule_N</t>
  </si>
  <si>
    <t>애니 퍼퓸 데오드란트 스프레이 [프레쉬 브리즈]</t>
  </si>
  <si>
    <t>애니 퍼퓸 데오드란트 스프레이 [코튼 브리즈]</t>
  </si>
  <si>
    <t>아이슬란드 아쿠아 젤 크림</t>
  </si>
  <si>
    <t>아이슬란드 아쿠아 모이스트 크림</t>
  </si>
  <si>
    <t>아이슬란드 수분 토너</t>
  </si>
  <si>
    <t>아이슬란드 수분 에센스</t>
  </si>
  <si>
    <t>아이슬란드 수분 에멀젼</t>
  </si>
  <si>
    <t>아이슬란드 수분 아이스틱</t>
  </si>
  <si>
    <t>아이슬란드 수분 수딩 젤(300ml)</t>
  </si>
  <si>
    <t>씨앤소 핑크 파우더</t>
  </si>
  <si>
    <t>씨앤소 에이씨 컨트롤 토너</t>
  </si>
  <si>
    <t>씨앤소 에이씨 컨트롤 클리어 스팟 패치</t>
  </si>
  <si>
    <t>씨앤소 에이씨 컨트롤 에멀젼</t>
  </si>
  <si>
    <t>씨앤소 에이씨 컨트롤 딥 클렌징 폼</t>
  </si>
  <si>
    <t>씨앤소 에이씨 컨트롤 다크 솔루션</t>
  </si>
  <si>
    <t>씨앤소 스팟 커버 겔 패치</t>
  </si>
  <si>
    <t>쓰리 엣지 스틱 파운데이션 23</t>
  </si>
  <si>
    <t>쓰리 엣지 스틱 파운데이션 21</t>
  </si>
  <si>
    <t>쓰리 엣지 메이크업 베이스 02 라벤더</t>
  </si>
  <si>
    <t>3 Edge Make Up Base 02 Lavender</t>
  </si>
  <si>
    <t>쓰리 엣지 메이크업 베이스 01 그린</t>
  </si>
  <si>
    <t>쓰리 엣지 립스틱 인텐스 핏 RD03 페이드 러브</t>
  </si>
  <si>
    <t>쓰리 엣지 립스틱 인텐스 핏 RD02 콜 마이 네임</t>
  </si>
  <si>
    <t>쓰리 엣지 립스틱 벨벳 핏 RD04 버닝 업</t>
  </si>
  <si>
    <t>쓰리 엣지 립스틱 벨벳 핏 PK04 머스트 해브</t>
  </si>
  <si>
    <t>쓰리 엣지 리퀴드 파운데이션 25</t>
  </si>
  <si>
    <t>쓰리 엣지 리퀴드 파운데이션 21</t>
  </si>
  <si>
    <t>쓰리 엣지 펜슬 아이라이너 02 다크 브라운</t>
  </si>
  <si>
    <t>3 Edge Pencil Eyeliner 02 Dark Brown</t>
  </si>
  <si>
    <t>쓰리 엣지 펜슬 아이라이너 01 블랙</t>
  </si>
  <si>
    <t>3 Edge Pencil Eyeliner 01 Black</t>
  </si>
  <si>
    <t>쓰리 엣지 글로우 베이스</t>
  </si>
  <si>
    <t>실크 헤어 컬러 새치 마스카라 흑갈색</t>
  </si>
  <si>
    <t>Silk Hair Color Gray Hair Mascara Brown Black</t>
  </si>
  <si>
    <t>실크 헤어 컬러 크림 샌드 브라운</t>
  </si>
  <si>
    <t>실크 헤어 컬러 크림 새치커버 흑색</t>
  </si>
  <si>
    <t>실크 헤어 컬러 크림 새치커버 흑갈색</t>
  </si>
  <si>
    <t>실크 헤어 컬러 크림 새치커버 자연갈색</t>
  </si>
  <si>
    <t>실크 헤어 컬러 크림 새치커버 밝은 갈색</t>
  </si>
  <si>
    <t>실크 헤어 컬러 크림 인디고 블랙</t>
  </si>
  <si>
    <t>Silk Hair Color Cream Indigo Black</t>
  </si>
  <si>
    <t>실크 헤어 컬러 크림 오렌지 브라운</t>
  </si>
  <si>
    <t>SilK Hair Color Cream Orange Brown</t>
  </si>
  <si>
    <t>실크 헤어 컬러 크림 애쉬카키</t>
  </si>
  <si>
    <t>Silk Hair Color Cream Ash Khaki</t>
  </si>
  <si>
    <t>실크 헤어 컬러 크림 골드 블론드</t>
  </si>
  <si>
    <t>Silk Hair Color Cream Gold Blonde</t>
  </si>
  <si>
    <t>실크 헤어 컬러 크림 체리 레드</t>
  </si>
  <si>
    <t>SilK Hair Color Cream Cherry Red</t>
  </si>
  <si>
    <t>실크 헤어 컬러 블리치</t>
  </si>
  <si>
    <t>실크 헤어 컬러 크림 내추럴 브라운</t>
  </si>
  <si>
    <t>실크 헤어 스타일 픽스 젤</t>
  </si>
  <si>
    <t>실크 헤어 스타일 스프레이</t>
  </si>
  <si>
    <t>실크 헤어 스타일 워터 스프레이</t>
  </si>
  <si>
    <t>Silk Hair Style Water Spray</t>
  </si>
  <si>
    <t>실크 헤어 스타일 원미닛 섀도우 02 내추럴 브라운</t>
  </si>
  <si>
    <t>실크 헤어 스타일 원미닛 섀도우 01 내추럴 블랙</t>
  </si>
  <si>
    <t>실크 헤어 스타일 볼륨 파우더 세트 01</t>
  </si>
  <si>
    <t>실크 헤어 리페어 오일</t>
  </si>
  <si>
    <t>실크 헤어 리페어 모이스처 샴푸</t>
  </si>
  <si>
    <t>Silk Hair Repair Moisture Shampoo</t>
  </si>
  <si>
    <t>실크 헤어 리페어 볼륨 샴푸</t>
  </si>
  <si>
    <t>Silk Hair Repair Volume Shampoo</t>
  </si>
  <si>
    <t>실크 헤어 리페어 트리트먼트</t>
  </si>
  <si>
    <t>Silk Hair Repair Treatment</t>
  </si>
  <si>
    <t>실크 헤어 리페어 컬 세럼</t>
  </si>
  <si>
    <t>실크 헤어 리페어 컬 크림</t>
  </si>
  <si>
    <t>실크 헤어 리페어 팩</t>
  </si>
  <si>
    <t>실크 헤어 리페어 모이스트 미스트</t>
  </si>
  <si>
    <t>Silk Hair Repair Moist Mist</t>
  </si>
  <si>
    <t>실크 헤어 리페어 트리트먼트 로션</t>
  </si>
  <si>
    <t>Silk Hair Repair Treatment Lotion</t>
  </si>
  <si>
    <t>시티 아르도 판타지 인 부다페스트 헝가리 오 드 퍼퓸</t>
  </si>
  <si>
    <t>시티 아르도 시크릿 인 프라하 체코 오 드 퍼퓸</t>
  </si>
  <si>
    <t>시티 아르도 메모리 인 피렌체 이탈리아 오 드 퍼퓸</t>
  </si>
  <si>
    <t>시티 아르도 러브 인 파리 프랑스 오 드 퍼퓸</t>
  </si>
  <si>
    <t>시티 아르도 드림 인 산토리니 그리스 오 드 퍼퓸</t>
  </si>
  <si>
    <t>시티 아르도 블룸 인 소피아 불가리아 오 드 퍼퓸</t>
  </si>
  <si>
    <t>시크릿 퓨어 스팀 헤어 마스크</t>
  </si>
  <si>
    <t>시크릿 퓨어 로지 립스 겔 패치</t>
  </si>
  <si>
    <t>시크릿 퓨어 노오즈 클리어 키트 1.2.3</t>
  </si>
  <si>
    <t>시크릿 퓨어 노오즈 클리어 패치 세트</t>
  </si>
  <si>
    <t>Secret Pure Nose Clear Patch Set</t>
  </si>
  <si>
    <t>스튜디오 프로 플래시 틴트 RD02 이모셔널 레드</t>
  </si>
  <si>
    <t>스튜디오 프로 플래시 틴트 RD01 피버 타임</t>
  </si>
  <si>
    <t>스튜디오 프로 플래시 틴트 PK02 로즈 슈</t>
  </si>
  <si>
    <t>스튜디오 프로 플래시 틴트 PK01 디스코 핑크</t>
  </si>
  <si>
    <t>스튜디오 프로 플래시 틴트 OR01 모던 로퍼</t>
  </si>
  <si>
    <t>스튜디오 프로 플래시 틴트 CR01 셀피 제닉</t>
  </si>
  <si>
    <t>스튜디오 프로 플래시 틴트 BE01 다즐링 베이지</t>
  </si>
  <si>
    <t>스튜디오 프로 샤인 립스틱 RD01 레드 쇼</t>
  </si>
  <si>
    <t>스튜디오 프로 샤인 립스틱 PP01 퍼플 에비뉴</t>
  </si>
  <si>
    <t>스튜디오 프로 샤인 립스틱 PK03 쉬폰 핑크</t>
  </si>
  <si>
    <t>스튜디오 프로 샤인 립스틱 PK02 로즈 소울</t>
  </si>
  <si>
    <t>스튜디오 프로 샤인 립스틱 PK01 시티 핑크</t>
  </si>
  <si>
    <t>스튜디오 프로 샤인 립스틱 OR01 오렌지 에일</t>
  </si>
  <si>
    <t>스튜디오 프로 샤인 립스틱 CR02 페스타 코랄</t>
  </si>
  <si>
    <t>스튜디오 프로 샤인 립스틱 CR01 플랫 코랄</t>
  </si>
  <si>
    <t>스튜디오 프로 샤인 립스틱 BR01 멜로 브라운</t>
  </si>
  <si>
    <t>스튜디오 프로 샤인 립스틱 BE01 캐슬 베이지</t>
  </si>
  <si>
    <t>스튜디오 프로 매트 틴트 RD02 스페셜리스트</t>
  </si>
  <si>
    <t>스튜디오 프로 매트 틴트 RD01 레드 센터</t>
  </si>
  <si>
    <t>스튜디오 프로 매트 틴트 PK02 로코 핑크</t>
  </si>
  <si>
    <t>스튜디오 프로 매트 틴트 PK01 슈가 마티니</t>
  </si>
  <si>
    <t>스튜디오 프로 매트 틴트 CR02 하트 모먼트</t>
  </si>
  <si>
    <t>스튜디오 프로 매트 틴트 CR01 스냅 샷</t>
  </si>
  <si>
    <t>스튜디오 프로 매트 틴트 BE01 코튼 베이지</t>
  </si>
  <si>
    <t>스튜디오 파운데이션 뉴트럴 23호_10ml</t>
  </si>
  <si>
    <t>Studio Foundation N23_10ml</t>
  </si>
  <si>
    <t>스튜디오 파운데이션 뉴트럴 23호</t>
  </si>
  <si>
    <t>Studio Foundation N23</t>
  </si>
  <si>
    <t>스튜디오 파운데이션 뉴트럴 21호_10ml</t>
  </si>
  <si>
    <t>Studio Foundation N21_10ml</t>
  </si>
  <si>
    <t>스튜디오 파운데이션 뉴트럴 21호</t>
  </si>
  <si>
    <t>Studio Foundation N21</t>
  </si>
  <si>
    <t>스튜디오 파운데이션 쿨 21호_10ml</t>
  </si>
  <si>
    <t>Studio Foundation C21_10ml</t>
  </si>
  <si>
    <t>스튜디오 파운데이션 쿨 21호</t>
  </si>
  <si>
    <t>Studio Foundation C21</t>
  </si>
  <si>
    <t>스튜디오 파운데이션 쿨 19호_10ml</t>
  </si>
  <si>
    <t>Studio Foundation C19_10ml</t>
  </si>
  <si>
    <t>스튜디오 파운데이션 쿨 19호</t>
  </si>
  <si>
    <t>Studio Foundation C19</t>
  </si>
  <si>
    <t>스튜디오 광채 파운데이션 쿨 21호_10ml</t>
  </si>
  <si>
    <t>스튜디오 광채 파운데이션 쿨 21호</t>
  </si>
  <si>
    <t>스튜디오 광채 파운데이션 쿨 19호_10ml</t>
  </si>
  <si>
    <t>스튜디오 광채 파운데이션 쿨 19호</t>
  </si>
  <si>
    <t>스튜디오 광채 파운데이션 뉴트럴 23호_10ml</t>
  </si>
  <si>
    <t>스튜디오 광채 파운데이션 뉴트럴 23호</t>
  </si>
  <si>
    <t>스튜디오 광채 파운데이션 뉴트럴 21호_10ml</t>
  </si>
  <si>
    <t>스튜디오 광채 파운데이션 뉴트럴 21호</t>
  </si>
  <si>
    <t>스튜디오 슬림 핏 파운데이션 21호 브라이트_10ml</t>
  </si>
  <si>
    <t>Studio Slim Fit Foundation 21 Bright_10ml</t>
  </si>
  <si>
    <t>스튜디오 슬림 핏 파운데이션 23호 헬시_10ml</t>
  </si>
  <si>
    <t>Studio Slim Fit Foundation 23 Healthy_10ml</t>
  </si>
  <si>
    <t>스튜디오 슬림 핏 마스카라 01 텐션 컬링</t>
  </si>
  <si>
    <t>Studio Slim Fit Mascara 01 Tension Curling</t>
  </si>
  <si>
    <t>스튜디오 컨실러 1.5 내추럴 베이지</t>
  </si>
  <si>
    <t>Studio Concealer 1.5 Natural Beige</t>
  </si>
  <si>
    <t>스튜디오 컨실러 02 리치 베이지</t>
  </si>
  <si>
    <t>Studio Concealer 02 Rich Beige</t>
  </si>
  <si>
    <t>스튜디오 컨실러 01 클리어 베이지</t>
  </si>
  <si>
    <t>Studio Concealer 01 Clear Beige</t>
  </si>
  <si>
    <t>스튜디오 더블 핏 마스카라 01 롱래쉬 컬링</t>
  </si>
  <si>
    <t>Studio Double Fit Mascara 01 LongLash Curling</t>
  </si>
  <si>
    <t>스튜디오 더블 핏 마스카라 02 볼륨 컬링</t>
  </si>
  <si>
    <t>Studio Double Fit Mascara 02 Volume Curling</t>
  </si>
  <si>
    <t>스튜디오 데일리 마스카라 01 롱래쉬 컬링</t>
  </si>
  <si>
    <t>Studio Daily Mascara 01 LongLash Curling</t>
  </si>
  <si>
    <t>스튜디오 데일리 마스카라 02 볼륨 컬링</t>
  </si>
  <si>
    <t>Studio Daily Mascara 02 Volume Curling</t>
  </si>
  <si>
    <t>씨앤소 에이씨 컨트롤 크림</t>
  </si>
  <si>
    <t>씨앤소 에이씨 컨트롤 블레미쉬 크림</t>
  </si>
  <si>
    <t>See &amp; Saw A.C Control Blemish Cream</t>
  </si>
  <si>
    <t>씨앤소 에이씨 컨트롤 레드 솔루션</t>
  </si>
  <si>
    <t>스키니 밸런스 진정 미스트</t>
  </si>
  <si>
    <t>스키니 밸런스 광채 미스트</t>
  </si>
  <si>
    <t>스네일 에센셜 이엑스 딥 클렌징 폼</t>
  </si>
  <si>
    <t>Snail Essential Ex Deep Cleansing Foam</t>
  </si>
  <si>
    <t>스네일 에센셜 이엑스 링클 솔루션 아이 크림</t>
  </si>
  <si>
    <t>Snail Essential EX Wrinkle Solution Eye Cream</t>
  </si>
  <si>
    <t>스네일 에센셜 이엑스 링클 솔루션 에멀젼</t>
  </si>
  <si>
    <t>Snail Essential EX Wrinkle Solution Emulsion</t>
  </si>
  <si>
    <t>스네일 에센셜 이엑스 링클 솔루션 크림</t>
  </si>
  <si>
    <t>Snail Essential EX Wrinkle Solution Cream</t>
  </si>
  <si>
    <t>스네일 에센셜 이엑스 오리진 비비 21 라이트 베이지</t>
  </si>
  <si>
    <t>스네일 에센셜 이엑스 오리진 비비 23 내추럴 베이지</t>
  </si>
  <si>
    <t>Snail Essential EX Origin BB 23 Natural Beige</t>
  </si>
  <si>
    <t>스네일 에센셜 이엑스 링클 솔루션 선 크림</t>
  </si>
  <si>
    <t>스네일 에센셜 이엑스 링클 솔루션 선 스틱</t>
  </si>
  <si>
    <t>스네일 에센셜 이엑스 링클 솔루션 겔 마스크 시트</t>
  </si>
  <si>
    <t>스네일 에센셜 이엑스 링클 솔루션 에센스</t>
  </si>
  <si>
    <t>Snail Essential EX Wrinkle Solution Essence</t>
  </si>
  <si>
    <t>스네일 에센셜 이엑스 링클 솔루션 토너</t>
  </si>
  <si>
    <t>Snail Essential EX Wrinkle Solution Toner</t>
  </si>
  <si>
    <t>스네일 에센셜 이엑스 링클 솔루션 스킨 케어 3종 세트</t>
  </si>
  <si>
    <t>Snail Essential EX Wrinkle Solution Skin Care 3 Set</t>
  </si>
  <si>
    <t>스네일 에센셜 이엑스 링클 솔루션 스킨 케어 2종 세트</t>
  </si>
  <si>
    <t>수예란 청초 토너</t>
  </si>
  <si>
    <t>수예란 청초 크림</t>
  </si>
  <si>
    <t>수예란 청초 에센스</t>
  </si>
  <si>
    <t>수예란 청초 에멀젼</t>
  </si>
  <si>
    <t>수예란 청초 아이 크림</t>
  </si>
  <si>
    <t>수예란 청초 마스크</t>
  </si>
  <si>
    <t>셀 리뉴 바이오 에센스</t>
  </si>
  <si>
    <t>셀 리뉴 바이오 토너</t>
  </si>
  <si>
    <t>셀 리뉴 바이오 크림</t>
  </si>
  <si>
    <t>셀 리뉴 바이오 아이 크림</t>
  </si>
  <si>
    <t>셀 리뉴 바이오 에멀젼</t>
  </si>
  <si>
    <t>셀 리뉴 바이오 스킨 케어 스페셜 2종 세트</t>
  </si>
  <si>
    <t>셀 리뉴 바이오 스킨 케어 스페셜 3종 세트</t>
  </si>
  <si>
    <t>셀 리뉴 바이오 마이크로 필 소프트 젤</t>
  </si>
  <si>
    <t>셀 리뉴 바이오 마이크로 필 인텐스 젤</t>
  </si>
  <si>
    <t>Cell Renew Bio Micro Peel Intense Gel</t>
  </si>
  <si>
    <t>셀 리뉴 바이오 마이크로 필 클렌징 폼</t>
  </si>
  <si>
    <t>Cell Renew bio Micro Peel Cleansing Foam</t>
  </si>
  <si>
    <t>플로우 립 글로우 틴트 BR01 마인드풀</t>
  </si>
  <si>
    <t>Flow Lip Glow Tint BR01 Mindful</t>
  </si>
  <si>
    <t>플로우 립 글로우 틴트 CR01 캔디드</t>
  </si>
  <si>
    <t>Flow Lip Glow Tint CR01 Candid</t>
  </si>
  <si>
    <t>플로우 립 글로우 틴트 PK01 오프닝</t>
  </si>
  <si>
    <t>Flow Lip Glow Tint PK01 Opening</t>
  </si>
  <si>
    <t>플로우 립 글로우 틴트 PP01 스너그</t>
  </si>
  <si>
    <t>Flow Lip Glow Tint PP01 Snug</t>
  </si>
  <si>
    <t>플로우 립 글로우 틴트 RD01 러브드</t>
  </si>
  <si>
    <t>Flow Lip Glow Tint RD01 Loved</t>
  </si>
  <si>
    <t>플로우 립 벨벳 무스 BE01 모티브</t>
  </si>
  <si>
    <t>Flow Lip Velvet Mousse BE01 Motive</t>
  </si>
  <si>
    <t>플로우 립 벨벳 무스 CR01 브리즈</t>
  </si>
  <si>
    <t>Flow Lip Velvet Mousse CR01 Breeze</t>
  </si>
  <si>
    <t>플로우 립 벨벳 무스 PK01 얼라이브</t>
  </si>
  <si>
    <t>Flow Lip Velvet Mousse PK01 Alive</t>
  </si>
  <si>
    <t>플로우 립 벨벳 무스 PP01 비하인드</t>
  </si>
  <si>
    <t>Flow Lip Velvet Mousse PP01 Behind</t>
  </si>
  <si>
    <t>플로우 립 벨벳 무스 RD01 어펙션</t>
  </si>
  <si>
    <t>Flow Lip Velvet Mousse RD01 Affection</t>
  </si>
  <si>
    <t>샘물 프레쉬 파운데이션 02 내추럴 베이지</t>
  </si>
  <si>
    <t>샘물 프레쉬 파운데이션 01 라이트 베이지</t>
  </si>
  <si>
    <t>샘물 페이스 라이트너 05 피치 라이트</t>
  </si>
  <si>
    <t>샘물 퍼퓸 비비 팩트 23 커버 베이지</t>
  </si>
  <si>
    <t>샘물 퍼퓸 비비 팩트 21 핑크 베이지</t>
  </si>
  <si>
    <t>샘물 퍼펙트 포어 핑크 팩트</t>
  </si>
  <si>
    <t>샘물 퍼펙트 포어 프라이머</t>
  </si>
  <si>
    <t>샘물 퍼펙트 포어 팩트</t>
  </si>
  <si>
    <t>샘물 퍼펙트 포어 파우더</t>
  </si>
  <si>
    <t>샘물 퍼펙트 포어 쿠션 02 내추럴 베이지</t>
  </si>
  <si>
    <t>샘물 퍼펙트 포어 쿠션 01 라이트 베이지</t>
  </si>
  <si>
    <t>샘물 퍼펙트 포어 비비 02 내추럴 베이지</t>
  </si>
  <si>
    <t>샘물 퍼펙트 포어 비비 01 라이트 베이지</t>
  </si>
  <si>
    <t>샘물 크러쉬 팝 틴트 05 별일 없는 버건디</t>
  </si>
  <si>
    <t>샘물 콕콕 쿠션 틴트 RD01 레드 브라운</t>
  </si>
  <si>
    <t>샘물 컬러 코팅 립 탑코트</t>
  </si>
  <si>
    <t>샘물 짱짱 컬링 마스카라</t>
  </si>
  <si>
    <t>샘물 젤리 캔디 틴트 10 리치</t>
  </si>
  <si>
    <t>샘물 젤리 캔디 틴트 09 파파야</t>
  </si>
  <si>
    <t>샘물 젤리 캔디 틴트 08 구아바</t>
  </si>
  <si>
    <t>샘물 젤리 캔디 틴트 06 레드망고</t>
  </si>
  <si>
    <t>샘물 젤리 캔디 틴트 05 구름사탕</t>
  </si>
  <si>
    <t>샘물 젤리 캔디 틴트 04 복숭아</t>
  </si>
  <si>
    <t>샘물 젤리 캔디 틴트 02 홍차</t>
  </si>
  <si>
    <t>샘물 젤리 캔디 틴트 01 석류</t>
  </si>
  <si>
    <t>샘물 이지 아이라이너 02 브라운</t>
  </si>
  <si>
    <t>샘물 이지 아이라이너 01 블랙</t>
  </si>
  <si>
    <t>샘물 워터 캔디 틴트 05 수박</t>
  </si>
  <si>
    <t>샘물 워터 캔디 틴트 03 레드망고</t>
  </si>
  <si>
    <t>샘물 워터 캔디 틴트 02 사과</t>
  </si>
  <si>
    <t>샘물 워터 캔디 틴트 01 체리</t>
  </si>
  <si>
    <t>샘물 우드 아이브로우 04 흑색</t>
  </si>
  <si>
    <t>샘물 우드 아이브로우 03 흑갈색</t>
  </si>
  <si>
    <t>샘물 우드 아이브로우 02 회갈색</t>
  </si>
  <si>
    <t>샘물 우드 아이브로우 01 갈색</t>
  </si>
  <si>
    <t>샘물 에어리 코튼 파운데이션 03 그린 베이지</t>
  </si>
  <si>
    <t>샘물 에어리 코튼 파운데이션 02 내추럴 베이지</t>
  </si>
  <si>
    <t>샘물 에어리 코튼 파운데이션 01 라이트 베이지</t>
  </si>
  <si>
    <t>샘물 에어리 코튼 메이크업 베이스 03 그린 베이지</t>
  </si>
  <si>
    <t>샘물 에어리 코튼 메이크업 베이스 02 라벤더</t>
  </si>
  <si>
    <t>샘물 에어리 코튼 메이크업 베이스 01 그린</t>
  </si>
  <si>
    <t>샘물 에센셜 틴트 립밤 WH01 에센셜 듀이</t>
  </si>
  <si>
    <t>샘물 에센셜 틴트 립밤 RD01 에센셜 로즈</t>
  </si>
  <si>
    <t>샘물 에센셜 틴트 립밤 PK02 에센셜 꽃잎</t>
  </si>
  <si>
    <t>샘물 에센셜 틴트 립밤 OR01 에센셜 딸기</t>
  </si>
  <si>
    <t>샘물 에센셜 틴트 립밤 CR01 에센셜 코랄</t>
  </si>
  <si>
    <t>샘물 얌얌 립 시럽 04 피치</t>
  </si>
  <si>
    <t>샘물 얌얌 립 시럽 03 스트로베리</t>
  </si>
  <si>
    <t>샘물 얌얌 립 시럽 02 체리</t>
  </si>
  <si>
    <t>샘물 얌얌 립 시럽 01 초콜렛</t>
  </si>
  <si>
    <t>샘물 애교살 메이커 05 애교 통통 아이보리</t>
  </si>
  <si>
    <t>샘물 애교살 메이커 04 눈물 글썽 코랄</t>
  </si>
  <si>
    <t>샘물 애교살 메이커 03 눈물 글썽 골드</t>
  </si>
  <si>
    <t>샘물 애교살 메이커 02 눈물 글썽 핑크</t>
  </si>
  <si>
    <t>샘물 애교살 메이커 01 애교 통통 화이트</t>
  </si>
  <si>
    <t>샘물 아트룩 아이브로우 06 애쉬 브라운</t>
  </si>
  <si>
    <t>샘물 아트룩 아이브로우 05 내추럴 브라운</t>
  </si>
  <si>
    <t>샘물 아트룩 아이브로우 04 블랙 그레이</t>
  </si>
  <si>
    <t>샘물 아트룩 아이브로우 03 그레이 브라운</t>
  </si>
  <si>
    <t>샘물 아트룩 아이브로우 02 딥브라운</t>
  </si>
  <si>
    <t>샘물 아트룩 아이브로우 01 브라운</t>
  </si>
  <si>
    <t>샘물 아이 프라이머</t>
  </si>
  <si>
    <t>샘물 쏘핫 립 소스 02 레드 페퍼</t>
  </si>
  <si>
    <t>샘물 쏘핫 립 소스 01 그린 페퍼</t>
  </si>
  <si>
    <t>샘물 싱글 섀도우(페이스트) YE01 허니 젤라또</t>
  </si>
  <si>
    <t>샘물 싱글 섀도우(쉬머) WH01 입덕주의 화이트</t>
  </si>
  <si>
    <t>샘물 싱글 섀도우(쉬머) RD06 원초본능 버건디</t>
  </si>
  <si>
    <t>샘물 싱글 섀도우(쉬머) RD02 독품은 레드</t>
  </si>
  <si>
    <t>샘물 싱글 섀도우(쉬머) PP01 내숭제로 퍼플</t>
  </si>
  <si>
    <t>샘물 싱글 섀도우(쉬머) PK09 담장아래 장미</t>
  </si>
  <si>
    <t>샘물 싱글 섀도우(쉬머) OR08 필카감성 오렌지</t>
  </si>
  <si>
    <t>샘물 싱글 섀도우(쉬머) OR02 명랑한 오렌지</t>
  </si>
  <si>
    <t>샘물 싱글 섀도우(쉬머) GR03 새콤달콤 라임</t>
  </si>
  <si>
    <t>샘물 싱글 섀도우(쉬머) CR06 환상케미 코랄</t>
  </si>
  <si>
    <t>샘물 싱글 섀도우(쉬머) CR04 매력퐁당 코랄</t>
  </si>
  <si>
    <t>샘물 싱글 섀도우(쉬머) BR23 티키타카 브라운</t>
  </si>
  <si>
    <t>샘물 싱글 섀도우(쉬머) BR18 달다구리 브라운</t>
  </si>
  <si>
    <t>샘물 싱글 섀도우(쉬머) BR14 티엠아이 브라운</t>
  </si>
  <si>
    <t>샘물 싱글 섀도우(쉬머) BR11 에브리데이 브라운</t>
  </si>
  <si>
    <t>샘물 싱글 섀도우(쉬머) BR10 쿠퍼 브라운</t>
  </si>
  <si>
    <t>샘물 싱글 섀도우(쉬머) BR05 감미로운 브라운</t>
  </si>
  <si>
    <t>샘물 싱글 섀도우(쉬머) BR04 숨막히는 브론즈</t>
  </si>
  <si>
    <t>샘물 싱글 섀도우(쉬머) BE06 고독한 베이지</t>
  </si>
  <si>
    <t>샘물 싱글 섀도우(쉬머) BE02 프리허그 베이지</t>
  </si>
  <si>
    <t>샘물 싱글 섀도우(매트) RD09 감성폭발 메이플</t>
  </si>
  <si>
    <t>샘물 싱글 섀도우(매트) RD08 킬포인트 버건디</t>
  </si>
  <si>
    <t>샘물 싱글 섀도우(매트) RD04 드라이 로즈</t>
  </si>
  <si>
    <t>샘물 싱글 섀도우(매트) PK07 꽃길엔딩 로즈</t>
  </si>
  <si>
    <t>샘물 싱글 섀도우(매트) OR07 독점공개 오렌지</t>
  </si>
  <si>
    <t>샘물 싱글 섀도우(매트) OR05 생기가득 오렌지</t>
  </si>
  <si>
    <t>샘물 싱글 섀도우(매트) CR03 하와이안 코랄</t>
  </si>
  <si>
    <t>샘물 싱글 섀도우(매트) CR02 싱숭생숭 피치</t>
  </si>
  <si>
    <t>샘물 싱글 섀도우(매트) CR01 갈팡질팡 코랄</t>
  </si>
  <si>
    <t>샘물 싱글 섀도우(매트) BR22 최애등극 브라운</t>
  </si>
  <si>
    <t>샘물 싱글 섀도우(매트) BR21 음영맛집 브라운</t>
  </si>
  <si>
    <t>샘물 싱글 섀도우(매트) BR20 심장쫄깃 브라운</t>
  </si>
  <si>
    <t>샘물 싱글 섀도우(매트) BR19 살살 녹는 비프 스테이크</t>
  </si>
  <si>
    <t>샘물 싱글 섀도우(매트) BR17 새벽감성 브라운</t>
  </si>
  <si>
    <t>샘물 싱글 섀도우(매트) BR16 품위있는 브라운</t>
  </si>
  <si>
    <t>샘물 싱글 섀도우(매트) BR09 여심저격 브라운</t>
  </si>
  <si>
    <t>샘물 싱글 섀도우(매트) BR08 모스트 브라운</t>
  </si>
  <si>
    <t>샘물 싱글 섀도우(매트) BR03 진한감동 브라운</t>
  </si>
  <si>
    <t>샘물 싱글 섀도우(매트) BR02 달콤한 다크초코</t>
  </si>
  <si>
    <t>샘물 싱글 섀도우(매트) BK03 블랙 커런트</t>
  </si>
  <si>
    <t>샘물 싱글 섀도우(매트) BE05 무념무상 베이지</t>
  </si>
  <si>
    <t>샘물 싱글 섀도우(매트) BE01 아몬드 크림치즈</t>
  </si>
  <si>
    <t>샘물 싱글 섀도우(글리터) YE02 미친존재감 골드</t>
  </si>
  <si>
    <t>샘물 싱글 섀도우(글리터) WH03 자체발광 화이트</t>
  </si>
  <si>
    <t>샘물 싱글 섀도우(글리터) WH02 눈물가득 화이트</t>
  </si>
  <si>
    <t>샘물 싱글 섀도우(글리터) RD03 심약금지 레드</t>
  </si>
  <si>
    <t>샘물 싱글 섀도우(글리터) PK11 얼굴천재 핑크</t>
  </si>
  <si>
    <t>샘물 싱글 섀도우(글리터) PK05 심장어택 로즈</t>
  </si>
  <si>
    <t>샘물 싱글 섀도우(글리터) OR09 존재어필 오렌지</t>
  </si>
  <si>
    <t>샘물 싱글 섀도우(글리터) CR07 꿀팁공유 코랄</t>
  </si>
  <si>
    <t>샘물 싱글 섀도우(글리터) BR24 진지열매 브라운</t>
  </si>
  <si>
    <t>샘물 싱글 섀도우(글리터) BE09 마늘향 감도는 감바스</t>
  </si>
  <si>
    <t>샘물 싱글 섀도우(글리터) BE03 이슈강탈 베이지</t>
  </si>
  <si>
    <t>Saemmul Single Shadow (Glitter) BE03</t>
  </si>
  <si>
    <t>샘물 싱글 블러셔 YE01 허니 옐로우</t>
  </si>
  <si>
    <t>샘물 싱글 블러셔 RD03 트렌치 로즈</t>
  </si>
  <si>
    <t>샘물 싱글 블러셔 RD02 드라이 로즈</t>
  </si>
  <si>
    <t>샘물 싱글 블러셔 RD01 드래곤 레드</t>
  </si>
  <si>
    <t>샘물 싱글 블러셔 PP01 오키드 루머</t>
  </si>
  <si>
    <t>샘물 싱글 블러셔 PK07 브리즈 뮬리</t>
  </si>
  <si>
    <t>샘물 싱글 블러셔 PK05 요거트 핑크</t>
  </si>
  <si>
    <t>샘물 싱글 블러셔 PK04 로즈 리본</t>
  </si>
  <si>
    <t>샘물 싱글 블러셔 PK01 버블검 핑크</t>
  </si>
  <si>
    <t>샘물 싱글 블러셔 OR05 브릭 오렌지</t>
  </si>
  <si>
    <t>샘물 싱글 블러셔 OR04 펌킨 라떼</t>
  </si>
  <si>
    <t>샘물 싱글 블러셔 OR03 퍼시몬 주스</t>
  </si>
  <si>
    <t>샘물 싱글 블러셔 OR02 셀피 오렌지</t>
  </si>
  <si>
    <t>샘물 싱글 블러셔 OR01 만다린 키스</t>
  </si>
  <si>
    <t>샘물 싱글 블러셔 GD01 골드 볼륨 라이트 (하이라이터)</t>
  </si>
  <si>
    <t>샘물 싱글 블러셔 CR07 망고 피치</t>
  </si>
  <si>
    <t>Saemmul Single Blusher CR07 Mango Peach</t>
  </si>
  <si>
    <t>샘물 싱글 블러셔 CR06 데저트 피치</t>
  </si>
  <si>
    <t>샘물 싱글 블러셔 CR03 선샤인 코랄</t>
  </si>
  <si>
    <t>샘물 싱글 블러셔 CR02 베이비 코랄</t>
  </si>
  <si>
    <t>샘물 싱글 블러셔 CR01 네이키드 피치</t>
  </si>
  <si>
    <t>샘물 싱글 블러셔 BR03 클라우디 브라운 (쉐이딩)</t>
  </si>
  <si>
    <t>샘물 싱글 블러셔 BR02 네이키드 브라운 (쉐이딩)</t>
  </si>
  <si>
    <t>샘물 싱글 블러셔 BR01 콜미 브라운 (쉐이딩)</t>
  </si>
  <si>
    <t>샘물 싱글 블러셔 BE04 데이 누드</t>
  </si>
  <si>
    <t>Saemmul Single Blusher BE04 Day Nude</t>
  </si>
  <si>
    <t>샘물 싱글 블러셔 BE03 니트 베이지</t>
  </si>
  <si>
    <t>샘물 싱글 블러셔 BE02 플래시 베이지</t>
  </si>
  <si>
    <t>샘물 싱글 블러셔 PP04 블루베리 밀크</t>
  </si>
  <si>
    <t>Saemmul Single Blusher PP04 Blueberry Milk</t>
  </si>
  <si>
    <t>샘물 싱글 블러셔 PK11 핑크 포션 빔 (하이라이터)</t>
  </si>
  <si>
    <t>Saemmul Single Blusher PK11 Pink Portion Beam</t>
  </si>
  <si>
    <t>샘물 싱글 블러셔 PP05 라이 베리</t>
  </si>
  <si>
    <t>Saemmul Single Blusher PP05 Riberry</t>
  </si>
  <si>
    <t>샘물 싱글 블러셔 PK10 베이 핑크</t>
  </si>
  <si>
    <t>Saemmul Single Blusher PK10 Bae Pink</t>
  </si>
  <si>
    <t>Saemmul Single Blusher PK09 Pastel Rosy</t>
  </si>
  <si>
    <t>샘물 싱글 블러셔 OR06 애프리콧 휘핑</t>
  </si>
  <si>
    <t>Saemmul Single Blusher OR06 Apricot Whipping</t>
  </si>
  <si>
    <t>샘물 세럼 립글로스 WH01 투명 코팅</t>
  </si>
  <si>
    <t>샘물 세럼 립글로스 RD01 체리 레드</t>
  </si>
  <si>
    <t>샘물 세럼 립글로스 PK01 핫 핑크</t>
  </si>
  <si>
    <t>샘물 세럼 립글로스 OR01 오렌지 샷</t>
  </si>
  <si>
    <t>샘물 세럼 립글로스 CR01 단아한 코랄</t>
  </si>
  <si>
    <t>샘물 빵빵 볼륨 마스카라</t>
  </si>
  <si>
    <t>샘물 브로우카라 04 애쉬 브라운(연장)</t>
  </si>
  <si>
    <t>샘물 브로우카라 03 다크 브라운</t>
  </si>
  <si>
    <t>샘물 브로우카라 01 내추럴 브라운</t>
  </si>
  <si>
    <t>샘물 무스 캔디 틴트 13 라즈베리 무스</t>
  </si>
  <si>
    <t>샘물 무스 캔디 틴트 12 사과 무스</t>
  </si>
  <si>
    <t>샘물 무스 캔디 틴트 11 토마토 무스</t>
  </si>
  <si>
    <t>샘물 무스 캔디 틴트 09 땅콩 무스</t>
  </si>
  <si>
    <t>샘물 무스 캔디 틴트 07 다크체리 무스</t>
  </si>
  <si>
    <t>샘물 무스 캔디 틴트 06 차이티 무스</t>
  </si>
  <si>
    <t>샘물 무스 캔디 틴트 04 자몽 무스</t>
  </si>
  <si>
    <t>샘물 무스 캔디 틴트 03 당근 무스</t>
  </si>
  <si>
    <t>샘물 무스 캔디 틴트 02 딸기 무스</t>
  </si>
  <si>
    <t>샘물 무스 캔디 틴트 01 레드망고 무스</t>
  </si>
  <si>
    <t>샘물 리퀴드 아이라이너 02 딥 브라운</t>
  </si>
  <si>
    <t>샘물 리퀴드 아이라이너 01 딥 블랙</t>
  </si>
  <si>
    <t>샘물 리얼 틴트 04 버건디</t>
  </si>
  <si>
    <t>샘물 리얼 틴트 01 레드</t>
  </si>
  <si>
    <t>샘물 리얼 젤 틴트 04 샤또 버건디</t>
  </si>
  <si>
    <t>샘물 리얼 젤 틴트 03 자몽에이드</t>
  </si>
  <si>
    <t>샘물 리얼 젤 틴트 01 레드 소다</t>
  </si>
  <si>
    <t>샘물 쉐이딩 듀오</t>
  </si>
  <si>
    <t>Saemmul Shading Duo</t>
  </si>
  <si>
    <t>샘물 루미너스 멀티 하이라이터 02 골드 베이지</t>
  </si>
  <si>
    <t>샘물 루미너스 멀티 하이라이터 01 핑크 화이트</t>
  </si>
  <si>
    <t>샘물 루미너스 멀티 쉐이딩</t>
  </si>
  <si>
    <t>샘물 기름종이 쿠션 02 내추럴 베이지</t>
  </si>
  <si>
    <t>샘물 기름종이 쿠션 01 라이트 베이지</t>
  </si>
  <si>
    <t>샘물 3D 슬림 마스카라 - 브라운</t>
  </si>
  <si>
    <t>샘물 3D 슬림 마스카라</t>
  </si>
  <si>
    <t>쁘띠 아르도 -드리밍 베이비-</t>
  </si>
  <si>
    <t>쁘띠 아르도 -다크 나이트-</t>
  </si>
  <si>
    <t>바이오 솔루션 탄력 콜라겐 마스크 시트</t>
  </si>
  <si>
    <t>바이오 솔루션 영양 펩타이드 마스크 시트</t>
  </si>
  <si>
    <t>바이오 솔루션 수분 히알루론산 마스크 시트</t>
  </si>
  <si>
    <t>바이오 솔루션 광채 멀티 비타민 마스크 시트</t>
  </si>
  <si>
    <t>바이오 솔루션 고보습 판테놀 마스크 시트</t>
  </si>
  <si>
    <t>바디 앤 소울 퍼펙트 제모 크림</t>
  </si>
  <si>
    <t>바디 앤 소울 제모 크림</t>
  </si>
  <si>
    <t>Body &amp; Soul Hair Removal Cream</t>
  </si>
  <si>
    <t>바디 앤 소울 코튼 밀크 바디 워시</t>
  </si>
  <si>
    <t>바디 앤 소울 이너 클렌져</t>
  </si>
  <si>
    <t>바디 앤 소울 스윗 타이 바디 워시</t>
  </si>
  <si>
    <t>바디 앤 소울 스윗 타이 바디 오일 미스트</t>
  </si>
  <si>
    <t>바디 앤 소울 스윗 타이 바디 미스트</t>
  </si>
  <si>
    <t>바디 앤 소울 스윗 타이 바디 스크럽</t>
  </si>
  <si>
    <t>바디 앤 소울 스윗 타이 바디 로션</t>
  </si>
  <si>
    <t>바디 앤 소울 맘스 크림</t>
  </si>
  <si>
    <t>바디 앤 소울 러브 하와이 바디 워시</t>
  </si>
  <si>
    <t>바디 앤 소울 러브 하와이 바디 미스트</t>
  </si>
  <si>
    <t>바디 앤 소울 러브 하와이 바디 로션</t>
  </si>
  <si>
    <t>바디 앤 소울 러브 하와이 바디 스크럽</t>
  </si>
  <si>
    <t>바디 앤 소울 듀이 블라썸 바디 워시</t>
  </si>
  <si>
    <t>바디 앤 소울 듀이 블라썸 바디 로션</t>
  </si>
  <si>
    <t>바디 앤 소울 라이트 바디 오일</t>
  </si>
  <si>
    <t>미라클 화이트닝 진주 크림</t>
  </si>
  <si>
    <t>미라클 화이트닝 비타 크림</t>
  </si>
  <si>
    <t>미네랄라이징 포어 컨실러 1.5 내추럴 베이지</t>
  </si>
  <si>
    <t>미네랄라이징 포어 컨실러 02 리치 베이지</t>
  </si>
  <si>
    <t>미네랄라이징 포어 컨실러 01 클리어 베이지</t>
  </si>
  <si>
    <t>미네랄라이징 크리미 컨실러 1.75 마카다미아</t>
  </si>
  <si>
    <t>미네랄라이징 크리미 컨실러 1.5 카푸치노</t>
  </si>
  <si>
    <t>미네랄라이징 크리미 컨실러 1.25 크림라떼</t>
  </si>
  <si>
    <t>미네랄라이징 크리미 컨실러 02 진저</t>
  </si>
  <si>
    <t>미네랄라이징 크리미 컨실러 01 바닐라</t>
  </si>
  <si>
    <t>미네랄라이징 크리미 컨실러 0.5 스노우</t>
  </si>
  <si>
    <t>미네랄라이징 카무플라주 밤 02 리치 베이지</t>
  </si>
  <si>
    <t>미네랄라이징 카무플라주 밤 1.5 내추럴 베이지</t>
  </si>
  <si>
    <t>미네랄라이징 카무플라주 밤 01 클리어 베이지</t>
  </si>
  <si>
    <t>미네랄 옴므 블루 토너</t>
  </si>
  <si>
    <t>미네랄 옴므 블루 에멀젼</t>
  </si>
  <si>
    <t>미네랄 옴므 블랙 토너 이엑스</t>
  </si>
  <si>
    <t>MIneral Homme Black Toner EX</t>
  </si>
  <si>
    <t>미네랄 옴므 블랙 에멀젼 이엑스</t>
  </si>
  <si>
    <t>Mineral Homme Black Emulsion EX</t>
  </si>
  <si>
    <t>미네랄 옴므 블랙 이엑스 2종 세트</t>
  </si>
  <si>
    <t>Mineral Homme Black EX 2 Set</t>
  </si>
  <si>
    <t>미네랄 옴므 블랙 올인원 플루이드 이엑스</t>
  </si>
  <si>
    <t>Mineral Homme Black All In One Fluid EX</t>
  </si>
  <si>
    <t>미네랄 옴므 블랙 클렌징 폼</t>
  </si>
  <si>
    <t>미네랄 옴므 블랙 에센스</t>
  </si>
  <si>
    <t>미네랄 옴므 블랙 스포츠 선 스틱</t>
  </si>
  <si>
    <t>미네랄 옴므 블랙 미니 4종 키트</t>
  </si>
  <si>
    <t>미네랄 옴므 블랙 모이스처 크림</t>
  </si>
  <si>
    <t>메르비에 하이드라 인텐시브 크림</t>
  </si>
  <si>
    <t>메르비에 하이드라 스킨 케어 2종 세트</t>
  </si>
  <si>
    <t>메르비에 액티바이옴 페이셜 오일</t>
  </si>
  <si>
    <t>Mervie Actibiome Facial oil</t>
  </si>
  <si>
    <t>메르비에 액티바이옴 아이 크림</t>
  </si>
  <si>
    <t>Mervie Actibiome Eye Cream</t>
  </si>
  <si>
    <t>메르비에 액티바이옴 스킨 케어 3종 세트</t>
  </si>
  <si>
    <t>Mervie Actibiome Skin Care 3 Set</t>
  </si>
  <si>
    <t>메르비에 액티바이옴 크림</t>
  </si>
  <si>
    <t>Mervie Actibiome Cream</t>
  </si>
  <si>
    <t>메르비에 액티바이옴 앰플 에센스</t>
  </si>
  <si>
    <t>Mervie Actibiome Ampoule Essence</t>
  </si>
  <si>
    <t>메르비에 액티바이옴 토너</t>
  </si>
  <si>
    <t>Mervie Actibiome Toner</t>
  </si>
  <si>
    <t>메르비에 액티바이옴 에멀젼</t>
  </si>
  <si>
    <t>Mervie Actibiome Emulsion</t>
  </si>
  <si>
    <t>매트 스테이 라커 RD02 블러디 라이어</t>
  </si>
  <si>
    <t>매트 스테이 라커 RD01 레드 카운트</t>
  </si>
  <si>
    <t>매트 스테이 라커 PK01 로지 모브</t>
  </si>
  <si>
    <t>매트 스테이 라커 OR01 마룬 스칼렛</t>
  </si>
  <si>
    <t>매트 스테이 라커 CR01 칼립소 코랄</t>
  </si>
  <si>
    <t>매트 스테이 라커 BR01 스파이시 브릭</t>
  </si>
  <si>
    <t>매트 스테이 라커 BE01 헤이 피넛</t>
  </si>
  <si>
    <t>마이 클렌즈 레시피 클렌징 폼-샤인 베리</t>
  </si>
  <si>
    <t>마이 클렌즈 레시피 클렌징 폼-모이스트 씨드</t>
  </si>
  <si>
    <t>마이 클렌즈 레시피 클렌징 폼-마일드 허브</t>
  </si>
  <si>
    <t>리페어 알엑스 인텐스 크림</t>
  </si>
  <si>
    <t>Repair Rx Intense Cream</t>
  </si>
  <si>
    <t>리페어 알엑스 토너</t>
  </si>
  <si>
    <t>리페어 알엑스 크림</t>
  </si>
  <si>
    <t>리페어 알엑스 에센스</t>
  </si>
  <si>
    <t>리페어 알엑스 에멀젼</t>
  </si>
  <si>
    <t>리페어 알엑스 스킨 케어 2종 세트</t>
  </si>
  <si>
    <t>Repair Rx Skin Care 2 Set</t>
  </si>
  <si>
    <t>리페어 알엑스 스킨 케어 3종 세트</t>
  </si>
  <si>
    <t>Repair Rx Skin Care 3 Set</t>
  </si>
  <si>
    <t>루에스떼 모델링 팟 [페퍼민트]</t>
  </si>
  <si>
    <t>루에스떼 모델링 팟 [고지베리]</t>
  </si>
  <si>
    <t>로열 내추럴 프로 레드 진생 크림</t>
  </si>
  <si>
    <t>Royal Natural Pro Red ginseng Cream</t>
  </si>
  <si>
    <t>디 에센셜 어성초 리페어 앰플</t>
  </si>
  <si>
    <t>The Essential Heartleaf Repair Ampoule</t>
  </si>
  <si>
    <t>디 에센셜 비타 씨 브라이트닝 앰플</t>
  </si>
  <si>
    <t>The Essential VITA C Brightening Ampoule</t>
  </si>
  <si>
    <t>디 에센셜 락토바이오틱 퍼밍 앰플</t>
  </si>
  <si>
    <t>The Essential Lactobiotic Firming Ampoule</t>
  </si>
  <si>
    <t>디어 마이 풋 파워 필링</t>
  </si>
  <si>
    <t>디어 마이 풋 쿨링 롱 레그 마스크</t>
  </si>
  <si>
    <t>디어 마이 풋 스크럽 클렌저</t>
  </si>
  <si>
    <t>디어 마이 풋 벨벳 크림</t>
  </si>
  <si>
    <t>디 에센셜 센텔라시카 퍼스트 에센스 기획 세트</t>
  </si>
  <si>
    <t>디 에센셜 갈락토미세스 퍼스트 에센스 기획세트</t>
  </si>
  <si>
    <t>디 에센셜 갈락토미세스 퍼스트 에센스 기획세트 [라이트]</t>
  </si>
  <si>
    <t>The Essential Galactomyces First Essence Set (Light)</t>
  </si>
  <si>
    <t>드림 피치 베이스</t>
  </si>
  <si>
    <t>드림 파운데이션 쿨 21호</t>
  </si>
  <si>
    <t>드림 파운데이션 쿨 19호</t>
  </si>
  <si>
    <t>드림 파운데이션 웜 31호</t>
  </si>
  <si>
    <t>드림 파운데이션 뉴트럴 27호</t>
  </si>
  <si>
    <t>드림 파운데이션 뉴트럴 25호</t>
  </si>
  <si>
    <t>드림 파운데이션 뉴트럴 23호</t>
  </si>
  <si>
    <t>드림 파운데이션 뉴트럴 21호</t>
  </si>
  <si>
    <t>드림 베이스</t>
  </si>
  <si>
    <t>트루 핏 립 코트 RD01 시크 크러쉬</t>
  </si>
  <si>
    <t>True Fit Lip Coat RD01 Chic Crush</t>
  </si>
  <si>
    <t>트루 핏 립 코트 PK01 차밍 블러</t>
  </si>
  <si>
    <t>True Fit Lip Coat PK01 Charming Blur</t>
  </si>
  <si>
    <t>트루 핏 립 코트 BE01 페이크 무드</t>
  </si>
  <si>
    <t>True Fit Lip Coat BE01 Fake Mood</t>
  </si>
  <si>
    <t>트루 핏 픽서 쿠션 23 피칸(리필)</t>
  </si>
  <si>
    <t>True Fit Fixer Cushion 23 Pecan(Refill)</t>
  </si>
  <si>
    <t>트루 핏 픽서 쿠션 21 오트(리필)</t>
  </si>
  <si>
    <t>True Fit Fixer Cushion 21 Oat(Refill)</t>
  </si>
  <si>
    <t>트루 핏 픽서 쿠션 23 피칸</t>
  </si>
  <si>
    <t>True Fit Fixer Cushion 23 Pecan</t>
  </si>
  <si>
    <t>트루 핏 픽서 쿠션 21 오트</t>
  </si>
  <si>
    <t>True Fit Fixer Cushion 21 Oat</t>
  </si>
  <si>
    <t>더마 스킨 마스크 시트 - 하이드로 카밍</t>
  </si>
  <si>
    <t>Derma Skin Mask Sheet - Hydro Calming</t>
  </si>
  <si>
    <t>더마 스킨 마스크 시트 - 포어 텐션</t>
  </si>
  <si>
    <t>Derma Skin Mask Sheet - Pore Tension</t>
  </si>
  <si>
    <t>더마 스킨 마스크 시트 - 토닝 화이트</t>
  </si>
  <si>
    <t>Derma Skin Mask Sheet - Toning White</t>
  </si>
  <si>
    <t>더마 스킨 마스크 시트 - 크리미 베리어</t>
  </si>
  <si>
    <t>Derma Skin Mask Sheet - Creamy Barrier</t>
  </si>
  <si>
    <t>더마 플랜 수분 패드</t>
  </si>
  <si>
    <t>Derma Plan Moisture Pad</t>
  </si>
  <si>
    <t>더마 플랜 필링 토너 패드</t>
  </si>
  <si>
    <t>더마 플랜 젤 투 폼 클렌저</t>
  </si>
  <si>
    <t>더마 플랜 인리치드 밤 크림</t>
  </si>
  <si>
    <t>더마 플랜 울트라 밤 크림</t>
  </si>
  <si>
    <t>더마 플랜 수딩 토너</t>
  </si>
  <si>
    <t>더마 플랜 센서티브 선스틱</t>
  </si>
  <si>
    <t>더마 플랜 밸런싱 모이스처라이저</t>
  </si>
  <si>
    <t>더마 플랜 마일드 카밍 선크림</t>
  </si>
  <si>
    <t>Derma Plan Mild Calming Sun Cream</t>
  </si>
  <si>
    <t>Derma Plan Zero Soothing Gel</t>
  </si>
  <si>
    <t>더마 플랜 트래블 키트</t>
  </si>
  <si>
    <t>Derma Plan Travel Kit</t>
  </si>
  <si>
    <t>더마 플랜 시카 수딩 베리어 앰플 기획 세트</t>
  </si>
  <si>
    <t>Derma Plan Cica Soothing Barrier Ampoule Special Set</t>
  </si>
  <si>
    <t>더마 플랜 그린 프레쉬 토너</t>
  </si>
  <si>
    <t>더마 플랜 그린 트러블 패드</t>
  </si>
  <si>
    <t>더마 플랜 그린 트러블 스팟 앰플</t>
  </si>
  <si>
    <t>더마 플랜 그린 카밍 크림</t>
  </si>
  <si>
    <t>더마 플랜 그린 버블 폼 클렌저</t>
  </si>
  <si>
    <t>더마 웨어 파운데이션 02 내추럴 베이지</t>
  </si>
  <si>
    <t>더마 웨어 파운데이션 01 라이트 베이지</t>
  </si>
  <si>
    <t>더마 웨어 쿠션 01 라이트 베이지</t>
  </si>
  <si>
    <t>더마 웨어 컨실러 02 내추럴 베이지</t>
  </si>
  <si>
    <t>더마 웨어 컨실러 01 라이트 베이지</t>
  </si>
  <si>
    <t>네일 웨어 톤업 핑크베이스</t>
  </si>
  <si>
    <t>네일 웨어 큐티클 에센셜 오일</t>
  </si>
  <si>
    <t>네일 웨어 젤탑코트</t>
  </si>
  <si>
    <t>네일 웨어 스트롱 리무버</t>
  </si>
  <si>
    <t>네일 웨어 손톱강화제</t>
  </si>
  <si>
    <t>Nail Wear Nail Strengthener</t>
  </si>
  <si>
    <t>네일 웨어 베이스코트</t>
  </si>
  <si>
    <t>네일 웨어 매트 탑코트</t>
  </si>
  <si>
    <t>네일 웨어 리무버</t>
  </si>
  <si>
    <t>네일 웨어 99. 자몽 코랄</t>
  </si>
  <si>
    <t>네일 웨어 98. 코지 코랄</t>
  </si>
  <si>
    <t>네일 웨어 97. 헬시 코랄</t>
  </si>
  <si>
    <t>네일 웨어 96. 오렌지 코랄</t>
  </si>
  <si>
    <t>네일 웨어 95. 더스티 코랄</t>
  </si>
  <si>
    <t>네일 웨어 94. 밀키 라벤더</t>
  </si>
  <si>
    <t>네일 웨어 91. 더스트 그레이</t>
  </si>
  <si>
    <t>네일 웨어 90. 쿨 그린</t>
  </si>
  <si>
    <t>네일 웨어 88. 고요한 그린</t>
  </si>
  <si>
    <t>네일 웨어 87. 프레쉬 올리브</t>
  </si>
  <si>
    <t>네일 웨어 86. 정글 민트</t>
  </si>
  <si>
    <t>네일 웨어 85. 퍼시몬 오렌지</t>
  </si>
  <si>
    <t>네일 웨어 84. 셀럽 샐먼</t>
  </si>
  <si>
    <t>네일 웨어 83. 캡틴 스웨터</t>
  </si>
  <si>
    <t>네일 웨어 82. 드라이 로즈</t>
  </si>
  <si>
    <t>네일 웨어 81. 레트로 와인</t>
  </si>
  <si>
    <t>네일 웨어 80. 로즈 버건디</t>
  </si>
  <si>
    <t>네일 웨어 79. 로지 레드</t>
  </si>
  <si>
    <t>네일 웨어 78. 인디 핑크</t>
  </si>
  <si>
    <t>네일 웨어 77. 블링크 핑크</t>
  </si>
  <si>
    <t>네일 웨어 35. 비비드 블랙</t>
  </si>
  <si>
    <t>네일 웨어 34. 그레이 맨투맨</t>
  </si>
  <si>
    <t>네일 웨어 32. 화이트 셔츠</t>
  </si>
  <si>
    <t>네일 웨어 31. 비비드 네이비</t>
  </si>
  <si>
    <t>네일 웨어 30. 진한 블루</t>
  </si>
  <si>
    <t>네일 웨어 29. 파스텔 블루</t>
  </si>
  <si>
    <t>네일 웨어 27. 딥 카키</t>
  </si>
  <si>
    <t>네일 웨어 26. 그린</t>
  </si>
  <si>
    <t>네일 웨어 24. 파스텔 민트</t>
  </si>
  <si>
    <t>네일 웨어 23. 개나리 옐로우</t>
  </si>
  <si>
    <t>네일 웨어 21. 초코 타르트</t>
  </si>
  <si>
    <t>네일 웨어 19. 초콜렛브라운</t>
  </si>
  <si>
    <t>네일 웨어 18. 레드빈브라운</t>
  </si>
  <si>
    <t>네일 웨어 17. 브라운 터틀넥</t>
  </si>
  <si>
    <t>네일 웨어 16. 누드 아몬드</t>
  </si>
  <si>
    <t>네일 웨어 15. 편안한 베이지</t>
  </si>
  <si>
    <t>네일 웨어 14. 딥 퍼플</t>
  </si>
  <si>
    <t>네일 웨어 11. 비비드 오렌지</t>
  </si>
  <si>
    <t>네일 웨어 109. 로즈 시럽</t>
  </si>
  <si>
    <t>네일 웨어 108. 연유 시럽</t>
  </si>
  <si>
    <t>네일 웨어 107. 자몽 시럽</t>
  </si>
  <si>
    <t>네일 웨어 103. 블루 밀크티</t>
  </si>
  <si>
    <t>네일 웨어 102. 아쿠아 민트</t>
  </si>
  <si>
    <t>네일 웨어 10. 비비드 자몽</t>
  </si>
  <si>
    <t>네일 웨어 08.정열 레드</t>
  </si>
  <si>
    <t>네일 웨어 07. 레드 쇼</t>
  </si>
  <si>
    <t>네일 웨어 06. 패션왕 레드</t>
  </si>
  <si>
    <t>네일 웨어 05. 명랑 레드</t>
  </si>
  <si>
    <t>네일 웨어 04. 뜨거운 핑크</t>
  </si>
  <si>
    <t>네일 웨어 #71. 베리 믹스</t>
  </si>
  <si>
    <t>네일 웨어 #69. 레더 누드베이지</t>
  </si>
  <si>
    <t>네일 웨어 #68. 레더 레드와인</t>
  </si>
  <si>
    <t>네일 웨어 #66. 블링시퀀백</t>
  </si>
  <si>
    <t>네일 웨어 #64. 보스톤 그레이</t>
  </si>
  <si>
    <t>네일 웨어 #61. 프리즘 로즈</t>
  </si>
  <si>
    <t>네일 웨어 #60. 프리즘 레드</t>
  </si>
  <si>
    <t>네일 웨어 #54. 정열의 파워연핑크</t>
  </si>
  <si>
    <t>네일 웨어 #51. 우주블랙</t>
  </si>
  <si>
    <t>네일 웨어 #50. 완벽한 핑크</t>
  </si>
  <si>
    <t>네일 웨어 #49. 화려한 골드</t>
  </si>
  <si>
    <t>네일 웨어 #48. 반짝이는 실버</t>
  </si>
  <si>
    <t>네일 웨어 #47. 설레이는 오로라</t>
  </si>
  <si>
    <t>네일 웨어 #45. 고마워</t>
  </si>
  <si>
    <t>네일 웨어 #105. 실버 오페라</t>
  </si>
  <si>
    <t>네일 웨어 #104. 블루 웨이브</t>
  </si>
  <si>
    <t>네일 웨어 #100. 코랄 유니버스</t>
  </si>
  <si>
    <t>네일 웨어 아트 젤 스티커 16 파스텔 블러 [페디]</t>
  </si>
  <si>
    <t>Nail Wear Art Gel Sticker 16 [PEDI]</t>
  </si>
  <si>
    <t>네일 웨어 아트 젤 스티커 15 버블 빔 [페디]</t>
  </si>
  <si>
    <t>Nail Wear Art Gel Sticker 15 [PEDI]</t>
  </si>
  <si>
    <t>네일 웨어 아트 젤 스티커 14 아임 파인애플 [페디]</t>
  </si>
  <si>
    <t>Nail Wear Art Gel Sticker 14 [PEDI]</t>
  </si>
  <si>
    <t>네일 웨어 아트 젤 스티커 13 헬로 네온 스마일 [페디]</t>
  </si>
  <si>
    <t>Nail Wear Art Gel Sticker 13 [PEDI]</t>
  </si>
  <si>
    <t>네일 웨어 아트 젤 스티커 12 헤엄쳐 바다 [페디]</t>
  </si>
  <si>
    <t>Nail Wear Art Gel Sticker 12 [PEDI]</t>
  </si>
  <si>
    <t>네일 웨어 아트 젤 스티커 11 라벤더 플라워</t>
  </si>
  <si>
    <t>Nail Wear Art Gel Sticker 11</t>
  </si>
  <si>
    <t>네일 웨어 아트 젤 스티커 10 수줍은 복숭아</t>
  </si>
  <si>
    <t>Nail Wear Art Gel Sticker 10</t>
  </si>
  <si>
    <t>네일 웨어 아트 젤 스티커 09 누드 민트 체크</t>
  </si>
  <si>
    <t>Nail Wear Art Gel Sticker 09</t>
  </si>
  <si>
    <t>네일 웨어 아트 젤 스티커 08 레인보우 파스텔</t>
  </si>
  <si>
    <t>Nail Wear Art Gel Sticker 08</t>
  </si>
  <si>
    <t>네일 웨어 아트 젤 스티커 07 하트 방울</t>
  </si>
  <si>
    <t>Nail Wear Art Gel Sticker 07</t>
  </si>
  <si>
    <t>네일 웨어 아트 젤 스티커 06 핑크 물감</t>
  </si>
  <si>
    <t>Nail Wear Art Gel Sticker 06</t>
  </si>
  <si>
    <t>네일 웨어 아트 젤 스티커 05 코랄 자개</t>
  </si>
  <si>
    <t>Nail Wear Art Gel Sticker 05</t>
  </si>
  <si>
    <t>네일 웨어 아트 젤 스티커 04 러브 데이즈</t>
  </si>
  <si>
    <t>Nail Wear Art Gel Sticker 04</t>
  </si>
  <si>
    <t>네일 웨어 아트 젤 스티커 03 차분한 로즈 시럽</t>
  </si>
  <si>
    <t>Nail Wear Art Gel Sticker 03</t>
  </si>
  <si>
    <t>네일 웨어 아트 젤 스티커 02 체리 에이드</t>
  </si>
  <si>
    <t>Nail Wear Art Gel Sticker 02</t>
  </si>
  <si>
    <t>네일 웨어 아트 젤 스티커 01 크림 핑크 글리터</t>
  </si>
  <si>
    <t>Nail Wear Art Gel Sticker 01</t>
  </si>
  <si>
    <t>네일 웨어 빅 파츠 젤 스티커 06 골든 블랙</t>
  </si>
  <si>
    <t>Nail Wear Big Parts Gel Sticker</t>
  </si>
  <si>
    <t>네일 웨어 빅 파츠 젤 스티커 02 크리스탈 미러</t>
  </si>
  <si>
    <t>네일 웨어 빅 파츠 젤 스티커 01 누드 이어링</t>
  </si>
  <si>
    <t>네일 웨어 빅 파츠 젤 스티커 04 스윗 스프링</t>
  </si>
  <si>
    <t>네일 웨어 빅 파츠 젤 스티커 03 선 샤인</t>
  </si>
  <si>
    <t>네일 웨어 빅 파츠 젤 스티커 05 스톤 네이비</t>
  </si>
  <si>
    <t>네일 웨어 빅 파츠 젤 스티커 10 밀키 다이아 [페디]</t>
  </si>
  <si>
    <t>Nail Wear Big Parts Gel Sticker 10 [PEDI]</t>
  </si>
  <si>
    <t>네일 웨어 빅 파츠 젤 스티커 09 하트 웨이브 [페디]</t>
  </si>
  <si>
    <t>Nail Wear Big Parts Gel Sticker 09 [PEDI]</t>
  </si>
  <si>
    <t>네일 웨어 빅 파츠 젤 스티커 08 트윙클 글리터 [페디]</t>
  </si>
  <si>
    <t>Nail Wear Big Parts Gel Sticker 08 [PEDI]</t>
  </si>
  <si>
    <t>네일 웨어 빅 파츠 젤 스티커 11 크리스탈 블루 [페디]</t>
  </si>
  <si>
    <t>Nail Wear Big Parts Gel Sticker 11 [PEDI]</t>
  </si>
  <si>
    <t>내추럴 허니 마스크 시트</t>
  </si>
  <si>
    <t>내추럴 토마토 마스크 시트</t>
  </si>
  <si>
    <t>내추럴 컨디션 수정 화장 패드</t>
  </si>
  <si>
    <t>Natural Condition Make-up Retouching Pad</t>
  </si>
  <si>
    <t>내추럴 컨디션 퍼밍 마사지 크림</t>
  </si>
  <si>
    <t>내추럴 컨디션 탄산 클렌징 폼</t>
  </si>
  <si>
    <t>내추럴 컨디션 탄산 클렌징 워터</t>
  </si>
  <si>
    <t>내추럴 컨디션 탄산 립 앤 아이 리무버</t>
  </si>
  <si>
    <t>내추럴 컨디션 클렌징 폼 [피지 개선]</t>
  </si>
  <si>
    <t>Natural Condition Cleansing Foam [Sebum Control]</t>
  </si>
  <si>
    <t>내추럴 컨디션 클렌징 폼 [약산성]</t>
  </si>
  <si>
    <t>내추럴 컨디션 클렌징 폼 [브라이트닝]</t>
  </si>
  <si>
    <t>내추럴 컨디션 클렌징 폼 [모이스처]</t>
  </si>
  <si>
    <t>내추럴 컨디션 클렌징 폼 [더블 휩]</t>
  </si>
  <si>
    <t>내추럴 컨디션 클렌징 오일 [모이스처]</t>
  </si>
  <si>
    <t>내추럴 컨디션 클렌징 오일 [마일드]</t>
  </si>
  <si>
    <t>내추럴 컨디션 클렌징 오일 [딥클린]</t>
  </si>
  <si>
    <t>내추럴 컨디션 아보카도 클렌징 크림</t>
  </si>
  <si>
    <t>내추럴 컨디션 스크럽 폼 [모공개선]</t>
  </si>
  <si>
    <t>내추럴 컨디션 소르베 클렌져</t>
  </si>
  <si>
    <t>내추럴 컨디션 멀티 클렌저</t>
  </si>
  <si>
    <t>내추럴 컨디션 라이스 클렌징 크림</t>
  </si>
  <si>
    <t>내추럴 청포도 마스크 시트</t>
  </si>
  <si>
    <t>내추럴 장미 마스크 시트</t>
  </si>
  <si>
    <t>내추럴 올리브 마스크 시트</t>
  </si>
  <si>
    <t>내추럴 오트밀 마스크 시트</t>
  </si>
  <si>
    <t>내추럴 오이 마스크 시트</t>
  </si>
  <si>
    <t>내추럴 아르간 마스크 시트</t>
  </si>
  <si>
    <t>내추럴 쌀 마스크 시트</t>
  </si>
  <si>
    <t>내추럴 쉐어버터 마스크 시트</t>
  </si>
  <si>
    <t>내추럴 숯 마스크 시트</t>
  </si>
  <si>
    <t>내추럴 석류 마스크 시트</t>
  </si>
  <si>
    <t>내추럴 블루베리 마스크 시트</t>
  </si>
  <si>
    <t>내추럴 레몬 마스크 시트</t>
  </si>
  <si>
    <t>내추럴 데일리 오리지널 커피 마스크</t>
  </si>
  <si>
    <t>내추럴 데일리 오리지널 로즈 마스크</t>
  </si>
  <si>
    <t>내추럴 데일리 아보카도 바디 크림</t>
  </si>
  <si>
    <t>내추럴 데일리 스킨 클리어링 토너</t>
  </si>
  <si>
    <t>내추럴 데일리 스킨 베리어 토너</t>
  </si>
  <si>
    <t>Natural Daily Skin Barrier Toner</t>
  </si>
  <si>
    <t>내추럴 대나무 마스크 시트</t>
  </si>
  <si>
    <t>내추럴 녹차 마스크 시트</t>
  </si>
  <si>
    <t>내추럴 골드키위 마스크 시트</t>
  </si>
  <si>
    <t>내추럴 감자 마스크 시트</t>
  </si>
  <si>
    <t>깔라만시 포어 프레쉬너</t>
  </si>
  <si>
    <t>깔라만시 포어 타이트너</t>
  </si>
  <si>
    <t>깔라만시 포어 쿨 다운 크림</t>
  </si>
  <si>
    <t>깔라만시 포어 스틱 클렌저</t>
  </si>
  <si>
    <t>글로우 스테이 스틱 섀도우 YE01 골드 마레</t>
  </si>
  <si>
    <t>Glow Stay Stick Shadow YE01 Gold Marais</t>
  </si>
  <si>
    <t>글로우 스테이 스틱 섀도우 PP01 바이올렛 참</t>
  </si>
  <si>
    <t>Glow Stay Stick Shadow PP01 Violet Charm</t>
  </si>
  <si>
    <t>글로우 스테이 스틱 섀도우 PK01 로즈 시덕션</t>
  </si>
  <si>
    <t>Glow Stay Stick Shadow PK01 Rose Seduction</t>
  </si>
  <si>
    <t>글로우 스테이 스틱 섀도우 BR01 모카 베베</t>
  </si>
  <si>
    <t>Glow Stay Stick Shadow BR01 Mocha Bebe</t>
  </si>
  <si>
    <t>글로우 스테이 스틱 섀도우 BE01 슬립 베이지</t>
  </si>
  <si>
    <t>Glow Stay Stick Shadow BE01 Slip Beige</t>
  </si>
  <si>
    <t>글로우 스테이 틴트 RD01 프라이빗 레드</t>
  </si>
  <si>
    <t>글로우 스테이 틴트 PK02 무디 로즈</t>
  </si>
  <si>
    <t>글로우 스테이 틴트 PK01 핑크 달리아</t>
  </si>
  <si>
    <t>글로우 스테이 틴트 CR01 멜로우 코랄</t>
  </si>
  <si>
    <t>글로우 스테이 틴트 BR01 레트로 브릭</t>
  </si>
  <si>
    <t>허니바이오틱스 클렌징 오일</t>
  </si>
  <si>
    <t>Honeybiotics Cleansing oil</t>
  </si>
  <si>
    <t>허니 오트밀 립 트리트먼트</t>
  </si>
  <si>
    <t>허니 오트밀 멜팅 립밤</t>
  </si>
  <si>
    <t>Honey Oatmeal Melting Lip Balm</t>
  </si>
  <si>
    <t>허니 오트밀 립 에센스</t>
  </si>
  <si>
    <t>Honey Oatmeal Lip Essence</t>
  </si>
  <si>
    <t>허니 오트밀 립 스크럽</t>
  </si>
  <si>
    <t>Honey Oatmeal Lip Scrub</t>
  </si>
  <si>
    <t>스네일 수딩 젤</t>
  </si>
  <si>
    <t>골드 스네일 아이 겔 패치 세트</t>
  </si>
  <si>
    <t>골드 스네일 바 100g</t>
  </si>
  <si>
    <t>골드 리프팅 토너</t>
  </si>
  <si>
    <t>골드 리프팅 크림</t>
  </si>
  <si>
    <t>골드 리프팅 에센스</t>
  </si>
  <si>
    <t>골드 리프팅 에멀젼</t>
  </si>
  <si>
    <t>가든 플레져 핸드 워시 -매그놀리아-</t>
  </si>
  <si>
    <t>Garden Pleasure Hand Wash -Magnolia-</t>
  </si>
  <si>
    <t>클린 에브리데이 세니타이저 액(에탄올)_E</t>
  </si>
  <si>
    <t>Clean Everyday Sanitizer_Liquid(Ethanol)_E</t>
  </si>
  <si>
    <t>클린 에브리데이 세니타이저 겔(에탄올)_60ml펌프</t>
  </si>
  <si>
    <t>Clean Everyday Sanitizer_Gel(Ethanol)</t>
  </si>
  <si>
    <t>클린 에브리데이 세이프 클렌징 폼</t>
  </si>
  <si>
    <t>Clean Everyday Safe Cleansing Foam</t>
  </si>
  <si>
    <t>클린 에브리데이 세니타이저 액(에탄올)</t>
  </si>
  <si>
    <t>Clean Everyday Liquid Sanitizer(Ethanol)</t>
  </si>
  <si>
    <t>클린 에브리데이 세이프 세니타이저 겔(에탄올)</t>
  </si>
  <si>
    <t>Clean Everyday Safe Sanitizer_Gel(Ethanol)</t>
  </si>
  <si>
    <t>클린 에브리데이 세니타이저 겔(에탄올)_50ml튜브</t>
  </si>
  <si>
    <t>클린 에브리데이 세이프 바디 워시</t>
  </si>
  <si>
    <t>Clean Everyday Safe Body Wash</t>
  </si>
  <si>
    <t>가든 플레져 카렌듈라 클렌징 티슈</t>
  </si>
  <si>
    <t>스네일 에센셜 스킨 케어 스페셜 3종 세트_C_ECM</t>
  </si>
  <si>
    <t>에코 소울 오일 컨트롤 쿠션 02 내추럴 베이지 (본품+리필)</t>
  </si>
  <si>
    <t>Eco Soul Oil Control Cushion 02 Natural Beige (Set)</t>
  </si>
  <si>
    <t>아쿠아 수딩 밤 마스크 시트 세트 10매입_C_ECM</t>
  </si>
  <si>
    <t>힐링 티 가든 루이보스티 클렌징 폼</t>
  </si>
  <si>
    <t>힐링 티 가든 그린티 립 앤 아이 리무버</t>
  </si>
  <si>
    <t>키스홀릭 립스틱 인텐스 RD09 토마토 레드</t>
  </si>
  <si>
    <t>익스노보 아쿠아 맥스 토너</t>
  </si>
  <si>
    <t>에코 어스 마일드 선 쿠션 (라이언 에디션)</t>
  </si>
  <si>
    <t>Saemmul Single Shadow (Matte) BR21 Shadow Brown</t>
  </si>
  <si>
    <t>샘물 싱글 블러셔 PK09 파스텔 로지</t>
  </si>
  <si>
    <t>더마 플랜 제로 수딩 젤</t>
  </si>
  <si>
    <t>Honey Oatmeal Lip Treatment</t>
  </si>
  <si>
    <t>Snail Essential Skin Care Special 3 Set</t>
  </si>
  <si>
    <t>에코 소울 오일 컨트롤 쿠션 01 라이트 베이지 (본품+리필)</t>
  </si>
  <si>
    <t>Eco Soul Oil Control Cushion 01 Light Beige (Set)</t>
  </si>
  <si>
    <t>Aqua Soothing Bomb Mask Sheet Set_C_ECM</t>
  </si>
  <si>
    <t>제주 생생 알로에 수딩 젤 99_C_ECM</t>
  </si>
  <si>
    <t>Jeju Fresh Aloe Soothing Gel 99_C_ECM</t>
  </si>
  <si>
    <t>SKIN1004</t>
  </si>
  <si>
    <t>SKIN1004 Madagascar Centella Ampoule Remover 150ml</t>
  </si>
  <si>
    <t>SKIN1004 Madagascar Centella Light Cleansing Oil 30ml</t>
  </si>
  <si>
    <t>SKIN1004 Madagascar Centella Light Cleansing Oil 200ml</t>
  </si>
  <si>
    <t>SKIN1004 Madagascar Centella Ampoule Foam 20ml</t>
  </si>
  <si>
    <t>SKIN1004 Madagascar Centella Ampoule Foam 125ml</t>
  </si>
  <si>
    <t>SKIN1004 Madagascar Centella Toning Toner 30ml</t>
  </si>
  <si>
    <t>SKIN1004 Madagascar Centella Toning Toner 210ml</t>
  </si>
  <si>
    <t>SKIN1004 Madagascar Centella Toning Toner 400ml</t>
  </si>
  <si>
    <t>SKIN1004 Madagascar Centella Quick Calming Pad</t>
  </si>
  <si>
    <t>SKIN1004 Madagascar Centella Ampoule 30ml</t>
  </si>
  <si>
    <t>SKIN1004 Madagascar Centella Ampoule 55ml</t>
  </si>
  <si>
    <t>SKIN1004 Madagascar Centella Ampoule 100ml</t>
  </si>
  <si>
    <t>SKIN1004 Madagascar Centella Soothing Cream 30ml</t>
  </si>
  <si>
    <t>SKIN1004 Madagascar Centella Soothing Cream 75ml</t>
  </si>
  <si>
    <t>SKIN1004 Madagascar Centella Cream 30ml</t>
  </si>
  <si>
    <t>SKIN1004 Madagascar Centella Cream 75ml</t>
  </si>
  <si>
    <t>SKIN1004 Madagascar Centella Spot Cream 20ml</t>
  </si>
  <si>
    <t>SKIN1004 Madagascar Centella Watergel Sheet Ampoule Mask (1ea)</t>
  </si>
  <si>
    <t>SKIN1004 Madagascar Centella Watergel Sheet Ampoule Mask (5ea)</t>
  </si>
  <si>
    <t>SKIN1004 Madagascar Centella Air-Fit Suncream Plus 50ml</t>
  </si>
  <si>
    <t>SKIN1004 Madagascar Centella Travel Kit</t>
  </si>
  <si>
    <t>SKIN1004 PURE COTTON PAD(10ea)</t>
  </si>
  <si>
    <t>SKIN1004 Madagascar Centella Pure Cotton Pad (60ea)</t>
  </si>
  <si>
    <t>SKIN1004 Madagascar Centella Hyalu-Cica Brightening Toner 30ml</t>
  </si>
  <si>
    <t>SKIN1004 Madagascar Centella Hyalu-Cica Brightening Toner 210ml</t>
  </si>
  <si>
    <t>SKIN1004 Madagascar Centella Hyalu-Cica Blue Serum 30ml</t>
  </si>
  <si>
    <t>SKIN1004 Madagascar Centella Hyalu-Cica Blue Serum 50ml</t>
  </si>
  <si>
    <t>SKIN1004 Madagascar Centella Hyalu-Cica Sleeping Pack 30ml</t>
  </si>
  <si>
    <t>SKIN1004 Madagascar Centella Hyalu-Cica Sleeping Pack 100ml</t>
  </si>
  <si>
    <t>SKIN1004 Madagascar Centella Hyalu-Cica Cloudy Mist 120ml</t>
  </si>
  <si>
    <t>SKIN1004 Madagascar Centella Tone Brightening Cleansing Gel Foam 125ml</t>
  </si>
  <si>
    <t>SKIN1004 Madagascar Centella Tone Brightening Boosting Toner 210ml</t>
  </si>
  <si>
    <t>SKIN1004 Madagascar Centella Tone Brightening Capsule Ampoule 100ml</t>
  </si>
  <si>
    <t>(Sachets) SKIN1004 Madagascar Centella Light Cleansing Oil 2ml</t>
  </si>
  <si>
    <t>(Sachets) SKIN1004 Madagascar Centella Ampoule Foam 1.5ml</t>
  </si>
  <si>
    <t>(Sachets) SKIN1004 Madagascar Centella Toning Toner 1.5ml</t>
  </si>
  <si>
    <t>(Sachets) SKIN1004 Madagascar Centella Ampoule 1.5ml</t>
  </si>
  <si>
    <t>(Sachets) SKIN1004 Madagascar Centella Hyalu-Cica Brightening Toner 1.5ml</t>
  </si>
  <si>
    <t>(Sachets) SKIN1004 Madagascar Centella Hyalu-Cica Blue Serum 1.5ml</t>
  </si>
  <si>
    <t>(Sachets) SKIN1004 Madagascar Centella Hyalu-Cica Sleeping Pack 1.5ml</t>
  </si>
  <si>
    <t>(Sachets) SKIN1004 Madagascar Centella Tone Brightening Cleansing Gel Foam 1.5ml</t>
  </si>
  <si>
    <t>(Sachets) SKIN1004 Madagascar Centella Tone Brightening Boosting Toner 1.5ml</t>
  </si>
  <si>
    <t>(Sachets) SKIN1004 Madagascar Centella Tone Brightening Capsule Ampoule 1.5ml</t>
  </si>
  <si>
    <t>ZOMBIE BEAUTY by SKIN1004 Zombie Pack &amp; Activator Kit</t>
  </si>
  <si>
    <t>ZOMBIE BEAUTY by SKIN1004 Mummy Pack &amp; Activator Kit</t>
  </si>
  <si>
    <t>ZOMBIE BEAUTY by SKIN1004 Witch Pack</t>
  </si>
  <si>
    <t>ZOMBIE BEAUTY BY SKIN1004 Pumpkin PACK</t>
  </si>
  <si>
    <t>ZOMBIE BEAUTY by SKIN1004 Cocoon Soap Mask</t>
  </si>
  <si>
    <t>ZOMBIE BEAUTY by SKIN1004 Heart Leaf Soap Mask</t>
  </si>
  <si>
    <t>ZOMBIE BEAUTY by SKIN1004 Bloody Peel</t>
  </si>
  <si>
    <t>ZOMBIE BEAUTY by SKIN1004 Pillow Shot</t>
  </si>
  <si>
    <t>ZOMBIE BEAUTY by SKIN1004 Hand Shot</t>
  </si>
  <si>
    <t>COMMONLABS Vitamin C Brightening Gel Cream 30ml</t>
  </si>
  <si>
    <t>COMMONLABS Vitamin C Brightening Gel Cream 70ml</t>
  </si>
  <si>
    <t>COMMONLABS Vitamin C Glow Boosting Face Mask</t>
  </si>
  <si>
    <t>COMMONLABS Vitamin E Calming Ampoule 30ml</t>
  </si>
  <si>
    <t>COMMONLABS Vitamin E Calming Light Cream 30ml</t>
  </si>
  <si>
    <t>COMMONLABS Vitamin E Calming Light Cream 70ml</t>
  </si>
  <si>
    <t>COMMONLABS Vitamin E Micro Needle Spot Cream 10ml</t>
  </si>
  <si>
    <t>COMMONLABS Vitamin B5 Moisture Ampoule 30ml</t>
  </si>
  <si>
    <t>COMMONLABS Triple Vita Balancing Toner 40ml</t>
  </si>
  <si>
    <t>COMMONLABS Triple Vita Balancing Toner 210ml</t>
  </si>
  <si>
    <t>COMMONLABS Triple Vita Hydrating Facial Cream 70ml</t>
  </si>
  <si>
    <t>COMMONLABS Triple Vita Balancing Mask (10ea)</t>
  </si>
  <si>
    <t>COMMONLABS Ggultamin C Real Gel Mask (5ea)</t>
  </si>
  <si>
    <t>COMMONLABS Ggultamin E Real Ampoule Mask (5ea)</t>
  </si>
  <si>
    <t>Узнать курс $ к KRW</t>
  </si>
  <si>
    <t>DR.JART</t>
  </si>
  <si>
    <t>닥터자르트리쥬비네이팅뷰티밤실버플러스(40mL)</t>
  </si>
  <si>
    <t>Dr.Jart Rejuvenating Beauty Balm Silver Plus-Global-BZ</t>
  </si>
  <si>
    <t>닥터자르트프리미엄뷰티밤(40mL)</t>
  </si>
  <si>
    <t>Dr.Jart Premium Beauty Balm(40mL)</t>
  </si>
  <si>
    <t>닥터자르트너리싱뷰티밤블랙플러스(40mL)</t>
  </si>
  <si>
    <t>Dr.Jart Nourishing Beauty Balm(40mL)</t>
  </si>
  <si>
    <t>닥터자르트브이세븐세럼(50ml)-RE-AH</t>
  </si>
  <si>
    <t>Dr.Jart V7 Serum(50ml)-2018</t>
  </si>
  <si>
    <t>닥터자르트브이세븐토닝라이트(50ml)-RE-AH</t>
  </si>
  <si>
    <t>Dr.jart V7 Toning Light(50ml)-RE-AH</t>
  </si>
  <si>
    <t>닥터자르트브이세븐핑크토닝(50ml)-RE-AH</t>
  </si>
  <si>
    <t>Dr.jart V7 Pink Toning(50ml)-2018</t>
  </si>
  <si>
    <t>닥터자르트브이세븐브라이트닝마스크(30g*5)-AH</t>
  </si>
  <si>
    <t>Dr.Jart V7 Brightening Mask</t>
  </si>
  <si>
    <t>닥터자르트시카페어카밍시트마스크(25g*5ea)-AH</t>
  </si>
  <si>
    <t>Dr.Jart Cicapair Calming Sheet Mask(5ea)</t>
  </si>
  <si>
    <t>닥터자르트시카페어카밍선프로텍터(50ml)-AI</t>
  </si>
  <si>
    <t>Dr.Jart+ Cicapair Calming Sun Protector</t>
  </si>
  <si>
    <t>닥터자르트시카페어크림(50ml)-RE-AI</t>
  </si>
  <si>
    <t>Dr.Jart Cicapair Cream(50ml)-2019</t>
  </si>
  <si>
    <t>닥터자르트시카페어세럼(50ml)-AI</t>
  </si>
  <si>
    <t>Dr.Jart+ Cicapair serum 50ml-AI</t>
  </si>
  <si>
    <t>닥터자르트시카페어리커버(55mL)-RE-AI</t>
  </si>
  <si>
    <t>Dr.Jart+ Cicapair Recover (55mL)</t>
  </si>
  <si>
    <t>닥터자르트시카페어토너150ml-AI</t>
  </si>
  <si>
    <t>Dr.Jart+ Cicapair Toner 150ml</t>
  </si>
  <si>
    <t>닥터자르트시카페어카밍젤크림(80ml)-AI</t>
  </si>
  <si>
    <t>Dr.Jart+ Cicapair Calming Gel Cream 80ml</t>
  </si>
  <si>
    <t>닥터자르트시카페어슬리페어앰플-인마스크(110mL)-RE-AI</t>
  </si>
  <si>
    <t>Dr.Jart+ Cicapair Sleepair Ampoule-in Mask(110mL)</t>
  </si>
  <si>
    <t>닥터자르트시카페어엔자임클렌징폼(100mL)-RE-AI</t>
  </si>
  <si>
    <t>Dr.Jart Cicapair Enzyme Cleansing Foam(100mL)</t>
  </si>
  <si>
    <t>닥터자르트세라마이딘리퀴드(150ml)-RE-AG</t>
  </si>
  <si>
    <t>Dr.Jart Ceramidin Liquid (150ml)</t>
  </si>
  <si>
    <t>닥터자르트세라마이딘세럼(40ml)-RE-AG</t>
  </si>
  <si>
    <t>Dr.Jart Ceramidin Serum (40ml)</t>
  </si>
  <si>
    <t>닥터자르트세라마이딘크림(50ml)-RE-AG</t>
  </si>
  <si>
    <t>Dr.Jart Ceramidin Cream (50ml)</t>
  </si>
  <si>
    <t>닥터자르트세라마이딘바디워시상시기획(250ml)-RE-AG</t>
  </si>
  <si>
    <t>Dr.Jart Ceramidin Oil Shower (250ml)</t>
  </si>
  <si>
    <t>닥터자르트세라마이딘바디스크럽(200ml)-RE-AG</t>
  </si>
  <si>
    <t>Dr.Jart Ceramidin Body Scrub (200ml)</t>
  </si>
  <si>
    <t>닥터자르트세라마이딘바디로션상시기획(250ml)-RE-AG</t>
  </si>
  <si>
    <t>Dr.Jart Ceramidin Body Lotion (250ml)</t>
  </si>
  <si>
    <t>닥터자르트세라마이드바디오일(250ml)-RE-AG</t>
  </si>
  <si>
    <t>Dr.Jart Ceramidin Body Oil (250ml)</t>
  </si>
  <si>
    <t>닥터자르트세라마이딘바디버터(200ml)-RE-AG</t>
  </si>
  <si>
    <t>Dr.Jart Ceramidin Body Butter (200ml)</t>
  </si>
  <si>
    <t>닥터자르트세라마이딘오일밤상시기획(19g)-RE-AG</t>
  </si>
  <si>
    <t>Dr.Jart Ceramidin Oil Balm_Set</t>
  </si>
  <si>
    <t>닥터자르트세라마이딘립페어(7g)-RE-AG</t>
  </si>
  <si>
    <t>Dr.Jart Ceramidin Lipair (7g)</t>
  </si>
  <si>
    <t>닥터자르트세라마이딘페이셜베리어마스크(22g*5)-Al</t>
  </si>
  <si>
    <t>Dr.Jart Ceramidin Facial Barrier Mask(22g*5)-Al</t>
  </si>
  <si>
    <t>닥터자르트세라마이딘크림미스트(110ml)-AH</t>
  </si>
  <si>
    <t>Dr.jart Ceramidin Cream Mist (110ml)-AH</t>
  </si>
  <si>
    <t>닥터자르트세라마이딘핸드크림(50ml)-Global-BA</t>
  </si>
  <si>
    <t>Dr.Jart+ Ceramidin Hand Cream(50ml)-Global-BA</t>
  </si>
  <si>
    <t>닥터자르트더마스크워터젯바이탈하이드라솔루션(25g*5ea)-AI</t>
  </si>
  <si>
    <t>Dr.Jart+ Dermask Water Jet Vital Hydra Solution (25g*5ea)-AI</t>
  </si>
  <si>
    <t>닥터자르트더마스크워터젯수딩하이드라솔루션(25g*5ea)-AI</t>
  </si>
  <si>
    <t>Dr.Jart+ Dermask Water Jet Soothing Hydra Solution (25g*5ea)</t>
  </si>
  <si>
    <t>닥터자르트더마스크울트라젯포렉팅솔루션(28g*5ea)-AI</t>
  </si>
  <si>
    <t>Dr.Jart+ Dermask Ultra jet Porecting Solution (28g*5ea)-AI</t>
  </si>
  <si>
    <t>닥터자르트더마스크울트라젯필링솔루션((4g+23g)*5ea)-AI</t>
  </si>
  <si>
    <t>Dr.Jart+ Dermask Ultra Jet Peeling Solution ((4g+23g)*5ea)</t>
  </si>
  <si>
    <t>닥터자르트더마스크인트라젯퍼밍솔루션(28g*5ea)-AI</t>
  </si>
  <si>
    <t>Dr.Jart+ Dermask Intra jet Firming Solution(28g*5ea)</t>
  </si>
  <si>
    <t>닥터자르트더마스크인트라젯링클리스솔루션(28g*5ea)-AI</t>
  </si>
  <si>
    <t>Dr.Jart+ Dermask Intra jet Wrinkless Solution(28g*5ea)</t>
  </si>
  <si>
    <t>닥터자르트더마스크마이크로젯브라이트닝솔루션(30g*5ea)-AI</t>
  </si>
  <si>
    <t>Dr.Jart+ Dermask Micro jet Brightening Solution(30g*5ea)</t>
  </si>
  <si>
    <t>닥터자르트더마스크마이크로젯클리어링솔루션(27g*5ea)-AI</t>
  </si>
  <si>
    <t>Dr.Jart+ Dermask Micro jet Clearing Solution(27g*5ea)</t>
  </si>
  <si>
    <t>닥터자르트더마스크쉐이킹러버하이드로샷(50g)-Global-BA</t>
  </si>
  <si>
    <t>Dr.Jart Dermask Shaking Rubber Hydro Shot(50g)-Glabal-BA</t>
  </si>
  <si>
    <t>닥터자르트더마스크쉐이킹러버수딩샷(50g)-Global-BA</t>
  </si>
  <si>
    <t>Dr.Jart Dermask Shaking Rubber Soothing Shot(50g)-Glabal-BA</t>
  </si>
  <si>
    <t>닥터자르트더마스크쉐이킹러버루미너스샷(50g)-Global-BA</t>
  </si>
  <si>
    <t>Dr.Jart Dermask Shaking Rubber Luminous Shot(50g)-Glabal-BA</t>
  </si>
  <si>
    <t>닥터자르트더마스크쉐이킹러버엘라스틱샷(50g)-Global-BA</t>
  </si>
  <si>
    <t>Dr.Jart Dermask Shaking Rubber Elastic Shot(50g)-Glabal-BA</t>
  </si>
  <si>
    <t>닥터자르트크라이오러버위드퍼밍콜라겐(4g+40g)-AI</t>
  </si>
  <si>
    <t>닥터자르트크라이오러버위드브라이트닝비타민씨(4g+40g)-AI</t>
  </si>
  <si>
    <t>닥터자르트크라이오러버위드수딩알란토인(4g+40g)-AI</t>
  </si>
  <si>
    <t>닥터자르트크라이오러버위드모이스처라이징히알루론산(4g+40g)-AI</t>
  </si>
  <si>
    <t>닥터자르트더마클리어마이크로약산성폼(120mL)-AH</t>
  </si>
  <si>
    <t>Dr.Jart Dermaclear Micro pH Foam</t>
  </si>
  <si>
    <t>닥터자르트더마클리어마이크로폼_리뉴얼(120mL)-AG</t>
  </si>
  <si>
    <t>Dr.Jart Dermaclear Micro Foam_Renewal</t>
  </si>
  <si>
    <t>닥터자르트더마클리어마이크로워터-리뉴얼상시기획세트(파우치변경)-AI</t>
  </si>
  <si>
    <t>Dr.Jart+ Dermaclear Water Set-2019</t>
  </si>
  <si>
    <t>닥터자르트Ctrl+A티트리먼트클렌징폼(120ml)-RE-AI</t>
  </si>
  <si>
    <t>Dr.Jart+ Ctrl+A Teatreement Cleansing Foam(120ml)-RE-AI</t>
  </si>
  <si>
    <t>닥터자르트Ctrl+A티트리먼트토너(120ml)-RE-AI</t>
  </si>
  <si>
    <t>Dr.Jart+ Ctrl+A Teatreement Toner(120ml)-RE-AI</t>
  </si>
  <si>
    <t>닥터자르트Ctrl+A티트리먼트모이스처라이저(50ml)-RE-AI</t>
  </si>
  <si>
    <t>Dr.Jart+ Ctrl+A Teatreement Moisturizer(50mL)-RE-AI</t>
  </si>
  <si>
    <t>닥터자르트Ctrl+A티트리먼트수딩스팟(15ml)-RE-AI</t>
  </si>
  <si>
    <t>Dr.Jart Ctrl+A Teatreement Soothing Spot(15ml)-RE-AI</t>
  </si>
  <si>
    <t>닥터자르트바이탈하이드라솔루션캡슐앰플(6capsules)</t>
  </si>
  <si>
    <t>Dr.Jart+ Vital Hydra Solution Capsule Ampoule (6ea)</t>
  </si>
  <si>
    <t>닥터자르트세라마이딘크림(15ml)-ASIA-BZ</t>
  </si>
  <si>
    <t>Dr.Jart Ceramidin Cream(15ml)-ASIA-BZ</t>
  </si>
  <si>
    <t>닥터자르트시카페어세럼(30ml)-RE-AI</t>
  </si>
  <si>
    <t>Dr.Jart Cicapair Serum(30ml)-2019</t>
  </si>
  <si>
    <t>닥터자르트시카페어카밍젤크림(15mL)-RE-AI</t>
  </si>
  <si>
    <t>Drjart Cicapair Calming Gel Cream(15mL)</t>
  </si>
  <si>
    <t>닥터자르트홀리데이시카페어스페셜올데이키트-ASIA-BZ</t>
  </si>
  <si>
    <t>Dr.Jart Cicapair Special All Day Kit-ASIA-BZ</t>
  </si>
  <si>
    <t>닥터자르트시카페어겟그린겟베러세럼세트(30ml+15ml)-BZ</t>
  </si>
  <si>
    <t>Dr.Jart Cicapair Get Green, Get Better Serum Set(30ml+15ml)-BZ</t>
  </si>
  <si>
    <t>닥터자르트시카페어그린레시피키트-ASIA-BZ</t>
  </si>
  <si>
    <t>Dr.Jart Cicapair Green Recipe Kit-BZ</t>
  </si>
  <si>
    <t>닥터자르트홀리데이베스트크림듀오-ASIA-BZ</t>
  </si>
  <si>
    <t>Dr.Jart Best Cream Duo-ASIA-BZ</t>
  </si>
  <si>
    <t>BODYHOLIC</t>
  </si>
  <si>
    <t>BARCODE</t>
  </si>
  <si>
    <t>BO001</t>
  </si>
  <si>
    <t>바디홀릭 레드 포션 헤어&amp;바디 미스트</t>
  </si>
  <si>
    <t xml:space="preserve">Body Holic Red Potion </t>
  </si>
  <si>
    <t>BO002</t>
  </si>
  <si>
    <t>바디홀릭 옐로우 포션 헤어&amp;바디 미스트</t>
  </si>
  <si>
    <t>Body Holic Yellow Potion</t>
  </si>
  <si>
    <t>BO003</t>
  </si>
  <si>
    <t>바디홀릭 화이트 포션 헤어&amp;바디 미스트</t>
  </si>
  <si>
    <t xml:space="preserve">Body Holic White Potion </t>
  </si>
  <si>
    <t>BO004</t>
  </si>
  <si>
    <t>바디홀릭 핑크 포션 헤어&amp;바디 미스트</t>
  </si>
  <si>
    <t xml:space="preserve">Body Holic Pink Potion </t>
  </si>
  <si>
    <t>BO005</t>
  </si>
  <si>
    <t>바디홀릭 바이올렛 포션 헤어&amp;바디 미스트</t>
  </si>
  <si>
    <t xml:space="preserve">Body Holic Violet Potion </t>
  </si>
  <si>
    <t>BO006</t>
  </si>
  <si>
    <t>바디홀릭 라임 포션 헤어&amp;바디 미스트</t>
  </si>
  <si>
    <t>Body Holic Lime Potion</t>
  </si>
  <si>
    <t>Снято с производства</t>
  </si>
  <si>
    <t>BO007</t>
  </si>
  <si>
    <t>바디홀릭 민트 포션 헤어&amp;바디 미스트</t>
  </si>
  <si>
    <t>Body Holic Mint Potion</t>
  </si>
  <si>
    <t>BO008</t>
  </si>
  <si>
    <t>바디홀릭 피치 포션 헤어&amp;바디 미스트</t>
  </si>
  <si>
    <t>Body Holic Peach Potion</t>
  </si>
  <si>
    <t>BO009</t>
  </si>
  <si>
    <t>바디홀릭 석류 포션 헤어&amp;바디 미스트</t>
  </si>
  <si>
    <t>Body Holic Pomegranate Potion</t>
  </si>
  <si>
    <t>BO010</t>
  </si>
  <si>
    <t>바디홀릭 청포도 포션 헤어&amp;바디 미스트</t>
  </si>
  <si>
    <t>Body Holic Muscat Potion</t>
  </si>
  <si>
    <t>BO011</t>
  </si>
  <si>
    <t>바디홀릭 인샤워 바디퍼퓸 화이트포션</t>
  </si>
  <si>
    <t>Body Holic In-Shower Body Perfume White Potion</t>
  </si>
  <si>
    <t>BO012</t>
  </si>
  <si>
    <t>바디홀릭 인샤워 바디퍼퓸 옐로우포션</t>
  </si>
  <si>
    <t>Body Holic In-Shower Body Perfume Yellow Potion</t>
  </si>
  <si>
    <t>BO013</t>
  </si>
  <si>
    <t>바디홀릭 다우트리스 헤어 &amp; 바디 미스트
모스트 쿨</t>
  </si>
  <si>
    <t>Body Holic doutless Hair &amp; Body Mist Most Cool</t>
  </si>
  <si>
    <t>BO014</t>
  </si>
  <si>
    <t>바디홀릭 다우트리스 헤어 &amp; 바디 미스트
굿 셰이프</t>
  </si>
  <si>
    <t>Body Holic doutless Hair &amp; Body Mist Good Shape</t>
  </si>
  <si>
    <t>BO015</t>
  </si>
  <si>
    <t>바디홀릭 다우트리스 헤어 &amp; 바디 미스트
더티 핫</t>
  </si>
  <si>
    <t>Body Holic doutless Hair &amp; Body Mist Dirty Hot</t>
  </si>
  <si>
    <t>BO016</t>
  </si>
  <si>
    <t>바디홀릭 스테이누디 그래시 튤립</t>
  </si>
  <si>
    <t>Body Holic Stay Nudie Grassy Tulip</t>
  </si>
  <si>
    <t>BO017</t>
  </si>
  <si>
    <t>바디홀릭 스테이누디 아이보리 뮤스크</t>
  </si>
  <si>
    <t>Body Holic Stay Nudie Ivory Musc</t>
  </si>
  <si>
    <t>BO018</t>
  </si>
  <si>
    <t>바디홀릭 스테이누디 오버 플로럴</t>
  </si>
  <si>
    <t>Body Holic Stay Nudie Over Floral</t>
  </si>
  <si>
    <t>BO019</t>
  </si>
  <si>
    <t>바디홀릭 스테이누디 선데이 브리즈</t>
  </si>
  <si>
    <t>Body Holic Stay Nudie Sunday Breeze</t>
  </si>
  <si>
    <t>BO020</t>
  </si>
  <si>
    <t>바디홀릭 스테이누디 소피 프리지아</t>
  </si>
  <si>
    <t>Body Holic Stay Nudie Soapy Freesia</t>
  </si>
  <si>
    <t>BO021</t>
  </si>
  <si>
    <t>바디홀릭 스테이누디 센슈얼 일랑일랑</t>
  </si>
  <si>
    <t>Body Holic Stay Nudie Sensual Ylang Ylang</t>
  </si>
  <si>
    <t>BO022</t>
  </si>
  <si>
    <t>바디홀릭 스테이누디 실크 퍼퓸 핸드크림 그래시 튤립</t>
  </si>
  <si>
    <t>Body Holic Stay Nudie Silk Perfume Hand Cream Grassy Tulip</t>
  </si>
  <si>
    <t>BO023</t>
  </si>
  <si>
    <t>바디홀릭 스테이누디 실크 퍼퓸 핸드크림 아이보리 뮤스크</t>
  </si>
  <si>
    <t>Body Holic Stay Nudie Silk Perfume Hand Cream Ivory Musc</t>
  </si>
  <si>
    <t>BO024</t>
  </si>
  <si>
    <t>바디홀릭 스테이누디 실크 퍼퓸 핸드크림 오버 플로럴</t>
  </si>
  <si>
    <t>Body Holic Stay Nudie Silk Perfume Hand Cream Over Floral</t>
  </si>
  <si>
    <t>DJ001</t>
  </si>
  <si>
    <t>DJ002</t>
  </si>
  <si>
    <t>DJ003</t>
  </si>
  <si>
    <t>DJ004</t>
  </si>
  <si>
    <t>DJ005</t>
  </si>
  <si>
    <t>DJ006</t>
  </si>
  <si>
    <t>DJ007</t>
  </si>
  <si>
    <t>DJ008</t>
  </si>
  <si>
    <t>DJ009</t>
  </si>
  <si>
    <t>DJ010</t>
  </si>
  <si>
    <t>DJ011</t>
  </si>
  <si>
    <t>DJ012</t>
  </si>
  <si>
    <t>DJ013</t>
  </si>
  <si>
    <t>DJ014</t>
  </si>
  <si>
    <t>DJ015</t>
  </si>
  <si>
    <t>DJ016</t>
  </si>
  <si>
    <t>DJ017</t>
  </si>
  <si>
    <t>DJ018</t>
  </si>
  <si>
    <t>DJ019</t>
  </si>
  <si>
    <t>DJ020</t>
  </si>
  <si>
    <t>DJ021</t>
  </si>
  <si>
    <t>DJ022</t>
  </si>
  <si>
    <t>DJ023</t>
  </si>
  <si>
    <t>DJ024</t>
  </si>
  <si>
    <t>DJ025</t>
  </si>
  <si>
    <t>DJ026</t>
  </si>
  <si>
    <t>DJ027</t>
  </si>
  <si>
    <t>DJ028</t>
  </si>
  <si>
    <t>DJ029</t>
  </si>
  <si>
    <t>DJ030</t>
  </si>
  <si>
    <t>DJ031</t>
  </si>
  <si>
    <t>DJ032</t>
  </si>
  <si>
    <t>DJ033</t>
  </si>
  <si>
    <t>DJ034</t>
  </si>
  <si>
    <t>DJ035</t>
  </si>
  <si>
    <t>DJ036</t>
  </si>
  <si>
    <t>DJ037</t>
  </si>
  <si>
    <t>DJ038</t>
  </si>
  <si>
    <t>DJ039</t>
  </si>
  <si>
    <t>DJ040</t>
  </si>
  <si>
    <t>DJ041</t>
  </si>
  <si>
    <t>DJ042</t>
  </si>
  <si>
    <t>DJ043</t>
  </si>
  <si>
    <t>DJ044</t>
  </si>
  <si>
    <t>DJ045</t>
  </si>
  <si>
    <t>DJ046</t>
  </si>
  <si>
    <t>DJ047</t>
  </si>
  <si>
    <t>DJ048</t>
  </si>
  <si>
    <t>DJ049</t>
  </si>
  <si>
    <t>DJ050</t>
  </si>
  <si>
    <t>DJ051</t>
  </si>
  <si>
    <t>DJ052</t>
  </si>
  <si>
    <t>DJ053</t>
  </si>
  <si>
    <t>DJ054</t>
  </si>
  <si>
    <t>DJ055</t>
  </si>
  <si>
    <t>DJ056</t>
  </si>
  <si>
    <t>DJ057</t>
  </si>
  <si>
    <t>DJ058</t>
  </si>
  <si>
    <t>DJ059</t>
  </si>
  <si>
    <t>DJ060</t>
  </si>
  <si>
    <t>GILLA8</t>
  </si>
  <si>
    <t>GI001</t>
  </si>
  <si>
    <t>듀얼 슈퍼 파워 래디언스 크림</t>
  </si>
  <si>
    <t>DUAL SUPER POWER RADIANCE CREAM</t>
  </si>
  <si>
    <t>GI002</t>
  </si>
  <si>
    <t>듀얼 슈퍼파워 래디언스 에센스 부스터</t>
  </si>
  <si>
    <t>DUAL SUPER POWER RADIANCE ESSENCE BOOSTER</t>
  </si>
  <si>
    <t>GI003</t>
  </si>
  <si>
    <t>다마스크로즈 엑스트라 레디언스 페이셜 토너</t>
  </si>
  <si>
    <t>DAMASK ROSE EXTRA RADIANCE FACIAL TONER</t>
  </si>
  <si>
    <t>GI004</t>
  </si>
  <si>
    <t>다마스크로즈엑스트라래디언스화이트닝크림</t>
  </si>
  <si>
    <t>DAMASK ROSE EXTRA RADIANCE WHITENING CREAM</t>
  </si>
  <si>
    <t>GI005</t>
  </si>
  <si>
    <t>시카펜타 클렌징폼</t>
  </si>
  <si>
    <t>CICA PENTA CLEANSING FOAM</t>
  </si>
  <si>
    <t>GI006</t>
  </si>
  <si>
    <t>듀얼슈퍼파워카밍에센스부스터</t>
  </si>
  <si>
    <t>DUAL SUPER POWER CALMING ESSENCE BOOSTER</t>
  </si>
  <si>
    <t>GI007</t>
  </si>
  <si>
    <t>티트리 시카 엑스트라 카밍 페이셜  토너</t>
  </si>
  <si>
    <t>TEA TREE CICA EXTRA CALMING FACIAL TONER</t>
  </si>
  <si>
    <t>GI008</t>
  </si>
  <si>
    <t>티트리 시카 엑스트라 카밍 선스크린</t>
  </si>
  <si>
    <t>TEA TREE CICA EXTRA CALMING SUN SCREEN</t>
  </si>
  <si>
    <t>GI009</t>
  </si>
  <si>
    <t>티트리 시카 엑스트라 카밍 톤업크림</t>
  </si>
  <si>
    <t>TEA TREE CICA EXTRA CALMING TON-UP CREAM</t>
  </si>
  <si>
    <t>GI010</t>
  </si>
  <si>
    <t>티트리 시카 엑스트라 카밍 크림</t>
  </si>
  <si>
    <t>TEA TREE CICA EXTRA CALMING CREAM</t>
  </si>
  <si>
    <t>GI011</t>
  </si>
  <si>
    <t>티트리 시카 엑스트라 카밍 스팟코렉터</t>
  </si>
  <si>
    <t>TEA TREE CICA EXTRA CALMING SPOT CORRECTOR</t>
  </si>
  <si>
    <t>GI012</t>
  </si>
  <si>
    <t>티트리 시카 엑스트라 카밍 앰플</t>
  </si>
  <si>
    <t>TEA TREE CICA EXTRA CALMING AMPOULE</t>
  </si>
  <si>
    <t>GI013</t>
  </si>
  <si>
    <t>듀얼 슈퍼파워 하이드레이팅 에센스 부스터</t>
  </si>
  <si>
    <t>DUAL SUPER POWER HYDRATING ESSENCE BOOSTER</t>
  </si>
  <si>
    <t>GI014</t>
  </si>
  <si>
    <t>선플라워 엑스트라 퍼밍 넥크림</t>
  </si>
  <si>
    <t>SUN FLOWER EXTRA FIMING NECK CREAM</t>
  </si>
  <si>
    <t>GI015</t>
  </si>
  <si>
    <t>머그워트 리프레싱 젤</t>
  </si>
  <si>
    <t>MUGWORT REFRESHING GEL</t>
  </si>
  <si>
    <t>HONESI</t>
  </si>
  <si>
    <t>HO001</t>
  </si>
  <si>
    <t>어니시 엑소필라크림</t>
  </si>
  <si>
    <t>Honesi Exofila Cream</t>
  </si>
  <si>
    <t>HO002</t>
  </si>
  <si>
    <t>어니시 닥터에이 99's 클리어 앰플</t>
  </si>
  <si>
    <t xml:space="preserve">Honesi Doctor-A 99's Clear Ampoule </t>
  </si>
  <si>
    <t>HO003</t>
  </si>
  <si>
    <t>어니시 비타필 브라이트닝 앰플 5EA</t>
  </si>
  <si>
    <t>Honesi Vita Peel Whitening Ampoule 5EA</t>
  </si>
  <si>
    <t>HO004</t>
  </si>
  <si>
    <t>어니시 엑소필라 더블 베리어 앰플 5EA</t>
  </si>
  <si>
    <t>Honesi Double Barrier Ampoule 5EA</t>
  </si>
  <si>
    <t>HO005</t>
  </si>
  <si>
    <t>어니시 에뮤오일 더블 큐어 마스크팩 5EA</t>
  </si>
  <si>
    <t>Honesi Emu Oil Double Cure Mask Pack</t>
  </si>
  <si>
    <t>HO006</t>
  </si>
  <si>
    <t>어니시 아쿠아 히알로베일 쉴드 앰플 5EA</t>
  </si>
  <si>
    <t>Honesi Aqua Hyaloveil Shield Ampoule 5EA</t>
  </si>
  <si>
    <t>HO007</t>
  </si>
  <si>
    <t>어니시 포어 원 샷 앰플 3EA</t>
  </si>
  <si>
    <t>Honesi One Shot Pore Ampoule 3EA</t>
  </si>
  <si>
    <t>HO008</t>
  </si>
  <si>
    <t>어니시 워터 핏 선 젤</t>
  </si>
  <si>
    <t>Honesi Water Fit Sun Gel</t>
  </si>
  <si>
    <t>HO009</t>
  </si>
  <si>
    <t>어니시 퀵앤캄 에센스 마스크 01. 쑥</t>
  </si>
  <si>
    <t>Honesi Quick &amp; Calm Essence Mask 01. Mugwort</t>
  </si>
  <si>
    <t>HO010</t>
  </si>
  <si>
    <t>어니시 퀵앤캄 에센스 마스크 02. 히알루론산</t>
  </si>
  <si>
    <t>Honesi Quick &amp; Calm Essence Mask 02. Hyaluronic Acid</t>
  </si>
  <si>
    <t>HO011</t>
  </si>
  <si>
    <t>어니시 릴렉싱바이옴 토너</t>
  </si>
  <si>
    <t>HONESI RELAXING BIOME TONER</t>
  </si>
  <si>
    <t>HO012</t>
  </si>
  <si>
    <t>어니시 릴렉싱바이옴 앰플 에센스</t>
  </si>
  <si>
    <t>HONESI RELAXING BIOME ESSENCE</t>
  </si>
  <si>
    <t>HO013</t>
  </si>
  <si>
    <t>어니시 릴렉싱바이옴 수분크림</t>
  </si>
  <si>
    <t>HONESI RELAXING BIOME MOISTURE CREAM</t>
  </si>
  <si>
    <t>MANYO FACTORY</t>
  </si>
  <si>
    <t>MF001</t>
  </si>
  <si>
    <t>마녀공장 퓨어 엔자임 클렌징 워터</t>
  </si>
  <si>
    <t>MF002</t>
  </si>
  <si>
    <t>마녀공장 허브 클렌징 오일</t>
  </si>
  <si>
    <t>MF003</t>
  </si>
  <si>
    <t>마녀공장 비피다 바이옴 컨센트레이트 크림</t>
  </si>
  <si>
    <t>MF004</t>
  </si>
  <si>
    <t>마녀공장 갈락토미 클리어스킨 토너</t>
  </si>
  <si>
    <t>MF005</t>
  </si>
  <si>
    <t>마녀공장 갈락토미 클리어스킨 패드</t>
  </si>
  <si>
    <t>MF006</t>
  </si>
  <si>
    <t>마녀공장 갈락토미 에센스 크림</t>
  </si>
  <si>
    <t>MF007</t>
  </si>
  <si>
    <t>마녀공장 갈락 나이아신 2.0 에센스</t>
  </si>
  <si>
    <t>MF008</t>
  </si>
  <si>
    <t>MF009</t>
  </si>
  <si>
    <t>마녀공장 소다폼</t>
  </si>
  <si>
    <t>MF010</t>
  </si>
  <si>
    <t>MF011</t>
  </si>
  <si>
    <t>MF012</t>
  </si>
  <si>
    <t>마녀공장 비피다 바이옴 앰플 토너</t>
  </si>
  <si>
    <t>MF013</t>
  </si>
  <si>
    <t>마녀공장 비피다 바이옴 앰플 로션</t>
  </si>
  <si>
    <t>MF014</t>
  </si>
  <si>
    <t>MF015</t>
  </si>
  <si>
    <t>MF016</t>
  </si>
  <si>
    <t>MF017</t>
  </si>
  <si>
    <t>MF018</t>
  </si>
  <si>
    <t>MF019</t>
  </si>
  <si>
    <t>마녀공장 비피다 바이옴 콤플렉스 앰플</t>
  </si>
  <si>
    <t>MF020</t>
  </si>
  <si>
    <t>MF021</t>
  </si>
  <si>
    <t>마녀공장 갈락토미 나이아신 에센스</t>
  </si>
  <si>
    <t>MF022</t>
  </si>
  <si>
    <t>MF023</t>
  </si>
  <si>
    <t>MF024</t>
  </si>
  <si>
    <t>마녀공장 갈락토미 에센스 랩 마스크</t>
  </si>
  <si>
    <t>MF025</t>
  </si>
  <si>
    <t>MF026</t>
  </si>
  <si>
    <t>MF027</t>
  </si>
  <si>
    <t>MF028</t>
  </si>
  <si>
    <t>MF029</t>
  </si>
  <si>
    <t>MF030</t>
  </si>
  <si>
    <t>MF031</t>
  </si>
  <si>
    <t>MF032</t>
  </si>
  <si>
    <t>3SALON HAIR CMC SHAMPOO 300ml</t>
  </si>
  <si>
    <t>3SALON HAIR CMC SHAMPOO 150ml</t>
  </si>
  <si>
    <t>3SALON HAIR CMC SHAMPOO 500ml</t>
  </si>
  <si>
    <t>MA040</t>
  </si>
  <si>
    <t>MA041</t>
  </si>
  <si>
    <t>MA042</t>
  </si>
  <si>
    <t>MA043</t>
  </si>
  <si>
    <t>MA044</t>
  </si>
  <si>
    <t>MA045</t>
  </si>
  <si>
    <t>MA046</t>
  </si>
  <si>
    <t>MASIL HEAD CLEANING MASSAGE BRUSH</t>
  </si>
  <si>
    <t>MA047</t>
  </si>
  <si>
    <t>MASIL PEACH GIRL HAIR LOLLER PINS</t>
  </si>
  <si>
    <t>MA048</t>
  </si>
  <si>
    <t>MASIL WOODEN PADDLE BRUSH</t>
  </si>
  <si>
    <t>MA049</t>
  </si>
  <si>
    <t>MA050</t>
  </si>
  <si>
    <t>MA051</t>
  </si>
  <si>
    <t>MEDI PEEL</t>
  </si>
  <si>
    <t>MEFACTORY</t>
  </si>
  <si>
    <t>ME001</t>
  </si>
  <si>
    <t>미팩토리 3단 돼지코팩 (3매입)</t>
  </si>
  <si>
    <t>Mefactory 3 Step Piggy Nose Strip 3EA</t>
  </si>
  <si>
    <t>ME002</t>
  </si>
  <si>
    <t>미팩토리 리뉴얼 3단 돼지코팩 (10매입)</t>
  </si>
  <si>
    <t>Mefactory 3 Step Piggy Nose Strip 10EA</t>
  </si>
  <si>
    <t>ME003</t>
  </si>
  <si>
    <t>미팩토리 리뉴얼 1단 돼지코팩</t>
  </si>
  <si>
    <t>Mefactory 1 Step Piggy Nose Strip</t>
  </si>
  <si>
    <t>ME004</t>
  </si>
  <si>
    <t>미팩토리 미니 돼지코팩 (15매입)</t>
  </si>
  <si>
    <t>Mefactory Mini Piggy Nose Strip</t>
  </si>
  <si>
    <t>ME005</t>
  </si>
  <si>
    <t>미팩토리 녹여쓰는 돼지코팩 (4매입)</t>
  </si>
  <si>
    <t>Mefactory Melting Piggy Nose Strip</t>
  </si>
  <si>
    <t>ME006</t>
  </si>
  <si>
    <t>미팩토리 돼지필링패드</t>
  </si>
  <si>
    <t>Mefactory Piggy Peeling Pad</t>
  </si>
  <si>
    <t>ME007</t>
  </si>
  <si>
    <t>미팩토리 돼지 시멘트 필 오프 팩</t>
  </si>
  <si>
    <t>Mefactory Cement Peel Off Pack</t>
  </si>
  <si>
    <t>ME008</t>
  </si>
  <si>
    <t>미팩토리 몬스터 2단 입술 패치(3매입)</t>
  </si>
  <si>
    <t>Mefactory 2 Step Monster Lip Patch</t>
  </si>
  <si>
    <t>ME009</t>
  </si>
  <si>
    <t>미팩토리 3단 흑돼지코팩 (3매입)</t>
  </si>
  <si>
    <t>Mefactory 3 Step Premium Piggy Nose Strip</t>
  </si>
  <si>
    <t>ME010</t>
  </si>
  <si>
    <t>미팩토리 뿌숭뿌숭 파우더 팩트</t>
  </si>
  <si>
    <t>Mefactory Soft Finish Powder Pact</t>
  </si>
  <si>
    <t>ME011</t>
  </si>
  <si>
    <t>미팩토리 뿌숭뿌숭 민트 파우더 팩트</t>
  </si>
  <si>
    <t>Mefactory Soft Finish Mint Powder Pact</t>
  </si>
  <si>
    <t>ME012</t>
  </si>
  <si>
    <t xml:space="preserve">미팩토리 뿌숭뿌숭 클린업 팩 </t>
  </si>
  <si>
    <t>Mefactory Soft Finish Clean Up Pack</t>
  </si>
  <si>
    <t>ME013</t>
  </si>
  <si>
    <t>미팩토리 뿌숭뿌숭 파우더 미스트</t>
  </si>
  <si>
    <t>Mefactory Soft Finish Powder Mist</t>
  </si>
  <si>
    <t>ME014</t>
  </si>
  <si>
    <t>미팩토리 슈퍼 마이크로 버블 5.0 클렌징폼</t>
  </si>
  <si>
    <t>Mefactory Super Cleansing Super micro Bubble 5.0 Cleansing Foam</t>
  </si>
  <si>
    <t>ME015</t>
  </si>
  <si>
    <t>미팩토리 슈퍼 딥 클렌징 오일</t>
  </si>
  <si>
    <t>Mefactory Super Deep Cleansing oil</t>
  </si>
  <si>
    <t>ME016</t>
  </si>
  <si>
    <t>미팩토리 슈퍼 클리어샷 립앤아이리무버</t>
  </si>
  <si>
    <t>Mefactory Super Clearshot Lip&amp;Eye Remover</t>
  </si>
  <si>
    <t>ME017</t>
  </si>
  <si>
    <t>미팩토리 슈퍼 에어 클렌징 워터</t>
  </si>
  <si>
    <t>Mefactory Super Air Cleansing Water</t>
  </si>
  <si>
    <t>ME018</t>
  </si>
  <si>
    <t>미팩토리 브라이트닝 필링 젤</t>
  </si>
  <si>
    <t>Mefactory Brightening Peeling Gel</t>
  </si>
  <si>
    <t>ME019</t>
  </si>
  <si>
    <t>미팩토리 필링 데드 풋 팩</t>
  </si>
  <si>
    <t>Mefactory Peeling Dead Foot Pack</t>
  </si>
  <si>
    <t>ME020</t>
  </si>
  <si>
    <t>미팩토리 콜라겐 헤어팩</t>
  </si>
  <si>
    <t>Mefactory Collagen Hair pack</t>
  </si>
  <si>
    <t>ME021</t>
  </si>
  <si>
    <t>미팩토리 콜라겐 워터에센스</t>
  </si>
  <si>
    <t>Mefactory Collagen Water Essence</t>
  </si>
  <si>
    <t>MERZY</t>
  </si>
  <si>
    <t>머지 더 퍼스트 젤 아이라이너 G1. 블랙문</t>
  </si>
  <si>
    <t>Merzy The First Gel Eyeliner G1. BLACK MOON</t>
  </si>
  <si>
    <t>머지 더 퍼스트 젤 아이라이너 G2. 더치 브라운</t>
  </si>
  <si>
    <t>Merzy The First Gel Eyeliner G2. DUTCH BROWN</t>
  </si>
  <si>
    <t>머지 더 퍼스트 젤 아이라이너 G3. 앰버 브론즈</t>
  </si>
  <si>
    <t>Merzy The First Gel Eyeliner G3. AMBER BRONZE</t>
  </si>
  <si>
    <t>머지 더 퍼스트 젤 아이라이너 G4. 골드 라벨</t>
  </si>
  <si>
    <t>Merzy The First Gel Eyeliner G4. GOLD LABEL</t>
  </si>
  <si>
    <t>머지 더 퍼스트 젤 아이라이너 G5. 로지 버건디</t>
  </si>
  <si>
    <t xml:space="preserve">Merzy The First Gel Eyeliner G5. ROSY BURGUNDY </t>
  </si>
  <si>
    <t>머지 더 퍼스트 젤 아이라이너 G6. 소프트 브라운</t>
  </si>
  <si>
    <t>Merzy The First Gel Eyeliner G6. SOFT BROWN</t>
  </si>
  <si>
    <t>머지 더 퍼스트 젤 아이라이너 G11. 차콜 브라운</t>
  </si>
  <si>
    <t>Merzy The First Gel Eyeliner G11. CHARCOAL BROWN</t>
  </si>
  <si>
    <t>머지 더 퍼스트 젤 아이라이너 G12. 시에나 브라운</t>
  </si>
  <si>
    <t>Merzy The First Gel Eyeliner G12. SIENNA BROWN</t>
  </si>
  <si>
    <t>머지 더 퍼스트 젤 아이라이너 G13. 엠버 브라운</t>
  </si>
  <si>
    <t>Merzy The First Gel Eyeliner G13. AMBER BROWN</t>
  </si>
  <si>
    <t>머지 더 퍼스트 젤 아이라이너 G14. 크림슨</t>
  </si>
  <si>
    <t>Merzy The First Gel Eyeliner G14. CRIMSON</t>
  </si>
  <si>
    <t>머지 더 퍼스트 펜 아이라이너 P1. 오레오</t>
  </si>
  <si>
    <t>Merzy The First Pen Eyeliner P1. OREO</t>
  </si>
  <si>
    <t>머지 더 퍼스트 펜 아이라이너 P2. 브라우니</t>
  </si>
  <si>
    <t>Merzy The First Pen Eyeliner P2. BROWNIE</t>
  </si>
  <si>
    <t>머지 더 퍼스트 펜 아이라이너 P3. 커피 번</t>
  </si>
  <si>
    <t>Merzy The First Pen Eyeliner P3. COFFEE BUN</t>
  </si>
  <si>
    <t>머지 바이트 더 비트 펜 아이라이너 플렉스 PF1. 하드블랙</t>
  </si>
  <si>
    <t>Merzy Bite the Beat Pen Eyeliner FLEX PF1. HARD BLACK</t>
  </si>
  <si>
    <t>머지 바이트 더 비트 펜 아이라이너 플렉스 PF2. 모던브라운</t>
  </si>
  <si>
    <t>Merzy Bite the Beat Pen Eyeliner FLEX PF2. MODERN BRWON</t>
  </si>
  <si>
    <t>머지 바이트 더 비트 펜 아이라이너 플렉스 PF3. 소울브라운</t>
  </si>
  <si>
    <t>Merzy Bite the Beat Pen Eyeliner FLEX PF3. SOUL BROWN</t>
  </si>
  <si>
    <t>머지 더 퍼스트 슬림 젤 아이라이너
 GS1. 블랙 오닉스</t>
  </si>
  <si>
    <t>Merzy The First Slim Gel Eyeliner  GS1. BLACK ONYX</t>
  </si>
  <si>
    <t>머지 더 퍼스트 슬림 젤 아이라이너
 GS2. 블랙 스피넬</t>
  </si>
  <si>
    <t>Merzy The First Slim Gel Eyeliner GS2. BLACK SPINEL</t>
  </si>
  <si>
    <t>머지 더 퍼스트 슬림 젤 아이라이너
 GS3. 브론즈 오팔</t>
  </si>
  <si>
    <t>Merzy The First Slim Gel Eyeliner  GS3. BRONZE OPAL</t>
  </si>
  <si>
    <t>머지 더 퍼스트 슬림 젤 아이라이너
 GS4. 브라운쿼츠</t>
  </si>
  <si>
    <t>Merzy The First Slim Gel Eyeliner GS4. BROWN QUARTZ</t>
  </si>
  <si>
    <t>머지 더 퍼스트 슬림 젤 아이라이너
 GS5. 버건디베릴</t>
  </si>
  <si>
    <t>Merzy The First Slim Gel Eyeliner  GS5. BURGUNDY BERYL</t>
  </si>
  <si>
    <t>ME022</t>
  </si>
  <si>
    <t>머지 더 퍼스트 브로우 펜슬
B1. 아콘 브라운</t>
  </si>
  <si>
    <t>Merzy The First Brow Pencil B1. ACORN BROWN</t>
  </si>
  <si>
    <t>ME023</t>
  </si>
  <si>
    <t>머지 더 퍼스트 브로우 펜슬
B2. 피칸 브라운</t>
  </si>
  <si>
    <t>Merzy The First Brow Pencil B2. PECAN BROWN</t>
  </si>
  <si>
    <t>ME024</t>
  </si>
  <si>
    <t>머지 더 퍼스트 브로우 펜슬
B3. 아몬드 브라운</t>
  </si>
  <si>
    <t>Merzy The First Brow Pencil B3. ALMOND BROWN</t>
  </si>
  <si>
    <t>ME025</t>
  </si>
  <si>
    <t>머지 더 퍼스트 브로우 펜슬
B4. 캐슈넛브라운</t>
  </si>
  <si>
    <t>Merzy The First Brow Pencil B4. CASHEWNUT BROWN</t>
  </si>
  <si>
    <t>ME026</t>
  </si>
  <si>
    <t>머지 더 퍼스트 이지드로잉 젤 아이라이너
EG1. 콘테</t>
  </si>
  <si>
    <t xml:space="preserve">Merzy The First Easydrawing Gel Eyeliner EG1. CONTE </t>
  </si>
  <si>
    <t>ME027</t>
  </si>
  <si>
    <t>머지 더 퍼스트 이지드로잉 젤 아이라이너
EG2. 체스트넛</t>
  </si>
  <si>
    <t>Merzy The First Easydrawing Gel Eyeliner EG2. CHESTNUT</t>
  </si>
  <si>
    <t>ME028</t>
  </si>
  <si>
    <t>머지 더 퍼스트 이지드로잉 젤 아이라이너
EG3. 마룬</t>
  </si>
  <si>
    <t xml:space="preserve">Merzy The First Easydrawing Gel Eyeliner EG3. MAROON </t>
  </si>
  <si>
    <t>ME029</t>
  </si>
  <si>
    <t>머지 더 퍼스트 이지드로잉 젤 아이라이너
EG4. 스칼렛</t>
  </si>
  <si>
    <t>Merzy The First Easydrawing Gel Eyeliner EG4. SCARLET</t>
  </si>
  <si>
    <t>ME030</t>
  </si>
  <si>
    <t>머지 더 퍼스트 벨벳 틴트 V1. 블러디 메리</t>
  </si>
  <si>
    <t xml:space="preserve">Merzy The First Velvet Tint V1. BLOODY MARY </t>
  </si>
  <si>
    <t>ME031</t>
  </si>
  <si>
    <t>머지 더 퍼스트 벨벳 틴트 V2. 잭 로즈</t>
  </si>
  <si>
    <t>Merzy The First Velvet Tint V2. JACK ROSE</t>
  </si>
  <si>
    <t>ME032</t>
  </si>
  <si>
    <t>머지 더 퍼스트 벨벳 틴트 V3. 카시스 오렌지</t>
  </si>
  <si>
    <t>Merzy The First Velvet Tint V3. CASSIS ORANGE</t>
  </si>
  <si>
    <t>ME033</t>
  </si>
  <si>
    <t>머지 더 퍼스트 벨벳 틴트 V4. 셜리 템플</t>
  </si>
  <si>
    <t>Merzy The First Velvet Tint V4. SHIRLEY TEMPLE</t>
  </si>
  <si>
    <t>ME034</t>
  </si>
  <si>
    <t>머지 더 퍼스트 벨벳 틴트 V5. 피치 크러쉬</t>
  </si>
  <si>
    <t>Merzy The First Velvet Tint V5. PEACH CRUSH</t>
  </si>
  <si>
    <t>ME035</t>
  </si>
  <si>
    <t>머지 더 퍼스트 벨벳 틴트 V6. 피렌체 네그로니</t>
  </si>
  <si>
    <t>Merzy The First Velvet Tint V6. FIRENZE NEGRONI</t>
  </si>
  <si>
    <t>ME036</t>
  </si>
  <si>
    <t>머지 더 퍼스트 벨벳 틴트 V7. 오슬로 무드</t>
  </si>
  <si>
    <t>Merzy The First Velvet Tint V7. OSLO MOOD</t>
  </si>
  <si>
    <t>ME037</t>
  </si>
  <si>
    <t>머지 더 퍼스트 벨벳 틴트 V8. 프라하 오렌지</t>
  </si>
  <si>
    <t xml:space="preserve">Merzy The First Velvet Tint V8. PRAGUE ORANGE </t>
  </si>
  <si>
    <t>ME038</t>
  </si>
  <si>
    <t>머지 더 퍼스트 벨벳 틴트 V9. 그라나다 브릭</t>
  </si>
  <si>
    <t>Merzy The First Velvet Tint V9. GRANADA BRICK</t>
  </si>
  <si>
    <t>ME039</t>
  </si>
  <si>
    <t>머지 더 퍼스트 벨벳 틴트 V10. 브뤼셀 로즈</t>
  </si>
  <si>
    <t>Merzy The First Velvet Tint V10. BRUSSELS ROSE</t>
  </si>
  <si>
    <t>ME040</t>
  </si>
  <si>
    <t>머지 더 퍼스트 벨벳 틴트 V11. 상하이 레드</t>
  </si>
  <si>
    <t>Merzy The First Velvet Tint V11. SHANGHAI RED</t>
  </si>
  <si>
    <t>ME041</t>
  </si>
  <si>
    <t>머지 더 퍼스트 벨벳 틴트 V12. 뉴욕 상그리아</t>
  </si>
  <si>
    <t>Merzy The First Velvet Tint V12. NEW YORK SANGRIA</t>
  </si>
  <si>
    <t>ME042</t>
  </si>
  <si>
    <t>머지 더 퍼스트 벨벳 틴트 V13. 앰비션</t>
  </si>
  <si>
    <t>Merzy The First Velvet Tint V13. COLOR OF AMBITION</t>
  </si>
  <si>
    <t>ME043</t>
  </si>
  <si>
    <t>머지 더 퍼스트 벨벳 틴트 V14. 패션</t>
  </si>
  <si>
    <t>Merzy The First Velvet Tint V14. COLOR OF PASSION</t>
  </si>
  <si>
    <t>ME044</t>
  </si>
  <si>
    <t>머지 더 퍼스트 벨벳 틴트 V15. 챌린지</t>
  </si>
  <si>
    <t>Merzy The First Velvet Tint V15. COLOR OF CHALLENGE</t>
  </si>
  <si>
    <t>ME045</t>
  </si>
  <si>
    <t>머지 더 퍼스트 벨벳 틴트 V16. 인디펜던스</t>
  </si>
  <si>
    <t>Merzy The First Velvet Tint V16. COLOR OF INDEPENDENCE</t>
  </si>
  <si>
    <t>ME046</t>
  </si>
  <si>
    <t>머지 더 퍼스트 벨벳 틴트 V17. 컨피던스</t>
  </si>
  <si>
    <t>Merzy The First Velvet Tint V17. COLOR OF CONFIDENCE</t>
  </si>
  <si>
    <t>ME047</t>
  </si>
  <si>
    <t>머지 더 퍼스트 벨벳 틴트 V18. 다이버시티</t>
  </si>
  <si>
    <t>Merzy The First Velvet Tint V18. COLOR OF DIVERSITY</t>
  </si>
  <si>
    <t>ME048</t>
  </si>
  <si>
    <t>머지 더 퍼스트 립스틱 L1. 익스큐즈 미</t>
  </si>
  <si>
    <t>Merzy The First Lipstick L1. EXCUSE ME</t>
  </si>
  <si>
    <t>ME049</t>
  </si>
  <si>
    <t>머지 더 퍼스트 립스틱 L2. 룩앳 미</t>
  </si>
  <si>
    <t>Merzy The First Lipstick L2. LOOK AT ME</t>
  </si>
  <si>
    <t>ME050</t>
  </si>
  <si>
    <t>머지 더 퍼스트 립스틱 L3. 캐치 미</t>
  </si>
  <si>
    <t>Merzy The First Lipstick L3. CATCH ME</t>
  </si>
  <si>
    <t>ME051</t>
  </si>
  <si>
    <t>머지 더 퍼스트 립스틱 L4. 위드 미</t>
  </si>
  <si>
    <t>Merzy The First Lipstick L4. WITH ME</t>
  </si>
  <si>
    <t>ME052</t>
  </si>
  <si>
    <t>머지 더 퍼스트 립스틱 L5. 키스 미</t>
  </si>
  <si>
    <t>Merzy The First Lipstick L5. KISS ME</t>
  </si>
  <si>
    <t>ME053</t>
  </si>
  <si>
    <t>머지 더 퍼스트 립스틱 L6. 팔로우 미</t>
  </si>
  <si>
    <t>Merzy The First Lipstick L6. FOLLOW ME</t>
  </si>
  <si>
    <t>ME054</t>
  </si>
  <si>
    <t>머지 더 퍼스트 립스틱 L7. 픽 미</t>
  </si>
  <si>
    <t>Merzy The First Lipstick L7. PICK ME</t>
  </si>
  <si>
    <t>ME055</t>
  </si>
  <si>
    <t>머지 더 퍼스트 립스틱 L8. 허그 미</t>
  </si>
  <si>
    <t>Merzy The First Lipstick L8. HUG ME</t>
  </si>
  <si>
    <t>ME056</t>
  </si>
  <si>
    <t>머지 더 퍼스트 립스틱 L9. 터치 미</t>
  </si>
  <si>
    <t>Merzy The First Lipstick L9. TOUCH YOU</t>
  </si>
  <si>
    <t>ME057</t>
  </si>
  <si>
    <t>머지 더 퍼스트 립스틱 L10. 키스 미</t>
  </si>
  <si>
    <t>Merzy The First Lipstick L10. KISS YOU</t>
  </si>
  <si>
    <t>ME058</t>
  </si>
  <si>
    <t>머지 더 퍼스트 립스틱 L11. 원트 미</t>
  </si>
  <si>
    <t>Merzy The First Lipstick L11. WANT YOU</t>
  </si>
  <si>
    <t>ME059</t>
  </si>
  <si>
    <t>머지 더 퍼스트 립스틱 L12. 띵크 오브 미</t>
  </si>
  <si>
    <t>Merzy The First Lipstick L12. THINK OF YOU</t>
  </si>
  <si>
    <t>ME060</t>
  </si>
  <si>
    <t>머지 더 퍼스트 립스틱 L13. 허그 유</t>
  </si>
  <si>
    <t>Merzy The First Lipstick L13. HUG YOU</t>
  </si>
  <si>
    <t>ME061</t>
  </si>
  <si>
    <t>머지 더 퍼스트 립스틱 L14. 리멤버 유</t>
  </si>
  <si>
    <t>Merzy The First Lipstick L14. REMEMBER YOU</t>
  </si>
  <si>
    <t>ME062</t>
  </si>
  <si>
    <t>머지 더 퍼스트 립스틱 L15. 필 유</t>
  </si>
  <si>
    <t>Merzy The First Lipstick L15. FEEL YOU</t>
  </si>
  <si>
    <t>ME063</t>
  </si>
  <si>
    <t>머지 더 퍼스트 립스틱 L16. 이매진 유</t>
  </si>
  <si>
    <t>Merzy The First Lipstick L16. IMAGINE YOU</t>
  </si>
  <si>
    <t>ME064</t>
  </si>
  <si>
    <t>머지 더 퍼스트 아이 섀도우 E1. 소피 베이지</t>
  </si>
  <si>
    <t>Merzy The First Eye Shadow E1. SOPHIE BEIGE</t>
  </si>
  <si>
    <t>ME065</t>
  </si>
  <si>
    <t>머지 더 퍼스트 아이 섀도우 E2. 햅번 로즈</t>
  </si>
  <si>
    <t>Merzy The First Eye Shadow E2. HEPBURN ROSE</t>
  </si>
  <si>
    <t>ME066</t>
  </si>
  <si>
    <t>머지 더 퍼스트 아이 섀도우 E3. 제니퍼 브라운</t>
  </si>
  <si>
    <t>Merzy The First Eye Shadow E3. JENNIFER BROWN</t>
  </si>
  <si>
    <t>ME067</t>
  </si>
  <si>
    <t>머지 더 퍼스트 아이 섀도우 E4. 마릴린 골드</t>
  </si>
  <si>
    <t>Merzy The First Eye Shadow E4. MARILYN GOLD</t>
  </si>
  <si>
    <t>ME068</t>
  </si>
  <si>
    <t>머지 더 퍼스트 아이 섀도우 E5. 앤젤리나 텐</t>
  </si>
  <si>
    <t>Merzy The First Eye Shadow E5. ANGELINA TAN</t>
  </si>
  <si>
    <t>ME069</t>
  </si>
  <si>
    <t>머지 바이트 더 비트 섀도우 팔레트팝 인 무드</t>
  </si>
  <si>
    <t>Merzy Bite The Beat Shadow Palette Pop In Mood</t>
  </si>
  <si>
    <t>ME070</t>
  </si>
  <si>
    <t>머지 더 퍼스트 볼륨 펌 마스카라 VM1. 블랙</t>
  </si>
  <si>
    <t>Merzy The First Volume Perm Mascara VM1. Black</t>
  </si>
  <si>
    <t>ME071</t>
  </si>
  <si>
    <t>머지 더 퍼스트 볼륨 펌 마스카라 VM2. 브라운</t>
  </si>
  <si>
    <t>Merzy The First Volume Perm Mascara VM2. Brown</t>
  </si>
  <si>
    <t>ME072</t>
  </si>
  <si>
    <t>머지 더 퍼스트 익스텐션 래쉬 마스카라 EM1. 블랙</t>
  </si>
  <si>
    <t>Merzy The First Extension Lash Mascara EM1.Black</t>
  </si>
  <si>
    <t>ME073</t>
  </si>
  <si>
    <t>머지 더 퍼스트 익스텐션 래쉬 마스카라 EM2. 브라운</t>
  </si>
  <si>
    <t>Merzy The First Extension Lash Mascara EM2.Brown</t>
  </si>
  <si>
    <t>ME074</t>
  </si>
  <si>
    <t>머지 더 퍼스트 젤 틴트 GT1. 하트 샤벳</t>
  </si>
  <si>
    <t>Merzy The First Gel Tint GT1. HEART SHERBET</t>
  </si>
  <si>
    <t>ME075</t>
  </si>
  <si>
    <t>머지 더 퍼스트 젤 틴트 GT2. 오렌지 멜로우</t>
  </si>
  <si>
    <t>Merzy The First Gel Tint GT2. ORANGE MELLOW</t>
  </si>
  <si>
    <t>ME076</t>
  </si>
  <si>
    <t>머지 더 퍼스트 젤 틴트 GT3. 핑크 푸딩</t>
  </si>
  <si>
    <t>Merzy The First Gel Tint GT3. PINK PUDDING</t>
  </si>
  <si>
    <t>ME077</t>
  </si>
  <si>
    <t>머지 더 퍼스트 젤 틴트 GT4. 츄츄 로즈</t>
  </si>
  <si>
    <t>Merzy The First Gel Tint GT4. CHUCHU ROSE</t>
  </si>
  <si>
    <t>ME078</t>
  </si>
  <si>
    <t>머지 오프 더 레코드 피팅립 F1. 쇼미 더 레드</t>
  </si>
  <si>
    <t>Merzy Off The Record Fitting Lip F1. SHOW ME THE RED</t>
  </si>
  <si>
    <t>ME079</t>
  </si>
  <si>
    <t>머지 오프 더 레코드 피팅립 F2. 붐뱁 칠리</t>
  </si>
  <si>
    <t>Merzy Off The Record Fitting Lip F2. BOOM BAP CHILI</t>
  </si>
  <si>
    <t>ME080</t>
  </si>
  <si>
    <t>머지 오프 더 레코드 피팅립 F3. 트랩 브릭</t>
  </si>
  <si>
    <t>Merzy Off The Record Fitting Lip F3. TRAP BRICK</t>
  </si>
  <si>
    <t>ME081</t>
  </si>
  <si>
    <t>머지 오프 더 레코드 피팅립 F4. 드랍 더 오렌지</t>
  </si>
  <si>
    <t>Merzy Off The Record Fitting Lip F4. DROP THE ORANGE</t>
  </si>
  <si>
    <t>ME082</t>
  </si>
  <si>
    <t>머지 오프 더 레코드 피팅립 F5. 갱스터 핑크</t>
  </si>
  <si>
    <t>Merzy Off The Record Fitting Lip F5. GANGSTER PINK</t>
  </si>
  <si>
    <t>ME083</t>
  </si>
  <si>
    <t>머지 오프 더 레코드 피팅립 F6. 프리덤 로즈</t>
  </si>
  <si>
    <t>Merzy Off The Record Fitting Lip F6. FREEDOM ROSE</t>
  </si>
  <si>
    <t>ME084</t>
  </si>
  <si>
    <t>머지 오프 더 레코드 피팅립 F7. 하드코어 플럼</t>
  </si>
  <si>
    <t>Merzy Off The Record Fitting Lip F7. HARDCORE PLUM</t>
  </si>
  <si>
    <t>ME085</t>
  </si>
  <si>
    <t>머지 오프 더 레코드 피팅립 미니 F2. 붐뱁 칠리</t>
  </si>
  <si>
    <t>Merzy Off The Record Fitting Lip MINI F2. BOOM BAP CHILI</t>
  </si>
  <si>
    <t>ME086</t>
  </si>
  <si>
    <t>머지 오프 더 레코드 피팅립 미니 F6. 프리덤 로즈</t>
  </si>
  <si>
    <t>Merzy Off The Record Fitting Lip MINI F6. FREEDOM ROSE</t>
  </si>
  <si>
    <t>ME087</t>
  </si>
  <si>
    <t>머지 오프 더 레코드 피팅립 미니 F8. 드라이 로즈 댑</t>
  </si>
  <si>
    <t>Merzy Off The Record Fitting Lip F8 MINI DRY ROSE DAB</t>
  </si>
  <si>
    <t>ME088</t>
  </si>
  <si>
    <t>머지 오프 더 레코드 피팅립 미니 F9. 피쳐링 크림슨</t>
  </si>
  <si>
    <t>Merzy Off The Record Fitting Lip F9 MINI FEATURING CRIMSON</t>
  </si>
  <si>
    <t>ME089</t>
  </si>
  <si>
    <t>머지 바이트 더 비트 멜로우 틴트 M1. 마호가니</t>
  </si>
  <si>
    <t>Merzy Bite The Beat Mellow Tint M1. MAHOGANY</t>
  </si>
  <si>
    <t>ME090</t>
  </si>
  <si>
    <t>머지 바이트 더 비트 멜로우 틴트 M2. 제인칠리</t>
  </si>
  <si>
    <t>Merzy Bite The Beat Mellow Tint M2. JANE CHILI</t>
  </si>
  <si>
    <t>ME091</t>
  </si>
  <si>
    <t>머지 바이트 더 비트 멜로우 틴트 M3. 스파이스브릭</t>
  </si>
  <si>
    <t>Merzy Bite The Beat Mellow Tint M3. SPICE BRICK</t>
  </si>
  <si>
    <t>ME092</t>
  </si>
  <si>
    <t>머지 바이트 더 비트 멜로우 틴트 M4. 비안로즈</t>
  </si>
  <si>
    <t>Merzy Bite The Beat Mellow Tint M4. BIAN ROSE</t>
  </si>
  <si>
    <t>ME093</t>
  </si>
  <si>
    <t>머지 바이트 더 비트 멜로우 틴트 M5. 헤이캔디</t>
  </si>
  <si>
    <t>Merzy Bite The Beat Mellow Tint M5. HEY CANDY</t>
  </si>
  <si>
    <t>ME094</t>
  </si>
  <si>
    <t>머지 바이트 더 비트 멜로우 틴트 M6. 토니루비</t>
  </si>
  <si>
    <t>Merzy Bite The Beat Mellow Tint M6. TONY RUBY</t>
  </si>
  <si>
    <t>ME095</t>
  </si>
  <si>
    <t>머지 바이트 더 비트 멜로우 틴트 M7. 쏘 코랄</t>
  </si>
  <si>
    <t>Merzy Bite The Beat Mellow Tint M7. SSO CORAL</t>
  </si>
  <si>
    <t>ME096</t>
  </si>
  <si>
    <t>머지 바이트 더 비트 멜로우 틴트 M8. 브리로즈</t>
  </si>
  <si>
    <t>Merzy Bite The Beat Mellow Tint M8. BRIE ROSE</t>
  </si>
  <si>
    <t>ME097</t>
  </si>
  <si>
    <t>머지 드리미 레이트 나잇 멜로우틴트 M9. 브레스 텐</t>
  </si>
  <si>
    <t>Merzy Dreamy Late Night Mellow Tint M9. Breathe Tan</t>
  </si>
  <si>
    <t>ME098</t>
  </si>
  <si>
    <t>머지 드리미 레이트 나잇 멜로우틴트 M10. 겟 하이 러스트</t>
  </si>
  <si>
    <t>Merzy Dreamy Late Night Mellow Tint M10. Get High Rust</t>
  </si>
  <si>
    <t>ME099</t>
  </si>
  <si>
    <t>머지 드리미 레이트 나잇 멜로우틴트 M11. 필로톡 브릭</t>
  </si>
  <si>
    <t>Merzy Dreamy Late Night Mellow Tint M11. Pillow Talk Brick</t>
  </si>
  <si>
    <t>ME100</t>
  </si>
  <si>
    <t>머지 드리미 레이트 나잇 멜로우틴트 M12. 로파이 인디고</t>
  </si>
  <si>
    <t>Merzy Dreamy Late Night Mellow Tint M12. Lo-fi Indigo</t>
  </si>
  <si>
    <t>ME101</t>
  </si>
  <si>
    <t>머지 드리미 레이트 나잇 멜로우틴트 M13. 베이퍼 레드</t>
  </si>
  <si>
    <t>Merzy Dreamy Late Night Mellow Tint M13. Vapor Red</t>
  </si>
  <si>
    <t>ME102</t>
  </si>
  <si>
    <t>머지 드리미 레이트 나잇 멜로우틴트 M14. 슬럼버 마룬</t>
  </si>
  <si>
    <t>Merzy Dreamy Late Night Mellow Tint M14. Slumber Maroon</t>
  </si>
  <si>
    <t>ME103</t>
  </si>
  <si>
    <t>머지 드리미 레이트 나잇 멜로우틴트 M15. 위어리 시럽</t>
  </si>
  <si>
    <t>Merzy Dreamy Late Night Mellow Tint M15. Weary Syrup</t>
  </si>
  <si>
    <t>ME104</t>
  </si>
  <si>
    <t>머지 드리미 레이트 나잇 멜로우틴트 M16. 데이즈 시나몬</t>
  </si>
  <si>
    <t>Merzy Dreamy Late Night Mellow Tint M16. Daze Cinnamon</t>
  </si>
  <si>
    <t>ME105</t>
  </si>
  <si>
    <t>머지 드리미 레이트 나잇 멜로우틴트 M17. 커들 브릭</t>
  </si>
  <si>
    <t>Merzy Dreamy Late Night Mellow Tint M17. Cuddle Brick</t>
  </si>
  <si>
    <t>ME106</t>
  </si>
  <si>
    <t>머지 굿 베리 립앤아이리무버</t>
  </si>
  <si>
    <t>Merzy Good Berry Lip&amp;Eye Remover</t>
  </si>
  <si>
    <t>ME107</t>
  </si>
  <si>
    <t>머지 굿 베리 립앤아이리무버 미니</t>
  </si>
  <si>
    <t>Merzy Good Berry Lip&amp;Eye Remover Mini</t>
  </si>
  <si>
    <t>ME108</t>
  </si>
  <si>
    <t>머지 더 퍼스트 쿠션 커버 (본품+리필) CO1. 포슬린 (21호)</t>
  </si>
  <si>
    <t>Merzy The First Cushion Cover SET(MAIN+REFILL) CO1. PORCELAIN (#21)</t>
  </si>
  <si>
    <t>ME109</t>
  </si>
  <si>
    <t>머지 더 퍼스트 쿠션 커버 (본품+리필) CO2. 베이지 (22호)</t>
  </si>
  <si>
    <t>Merzy The First Cushion Cover SET(MAIN+REFILL) CO2. BEIGE (#22)</t>
  </si>
  <si>
    <t>ME110</t>
  </si>
  <si>
    <t>머지 더 퍼스트 쿠션 커버 (본품+리필) CO3. 샌드 (23호)</t>
  </si>
  <si>
    <t>Merzy The First Cushion Cover SET(MAIN+REFILL) CO3. SAND (#23)</t>
  </si>
  <si>
    <t>ME111</t>
  </si>
  <si>
    <t>머지 더 퍼스트 쿠션 커버 (본품) CO1. 포슬린 (21호)</t>
  </si>
  <si>
    <t>Merzy The First Cushion Cover MAIN CO1. PORCELAIN (#21)</t>
  </si>
  <si>
    <t>ME112</t>
  </si>
  <si>
    <t>머지 더 퍼스트 쿠션 커버 (본품) CO2. 베이지 (22호)</t>
  </si>
  <si>
    <t>Merzy The First Cushion Cover MAIN CO2. BEIGE (#22)</t>
  </si>
  <si>
    <t>ME113</t>
  </si>
  <si>
    <t>머지 더 퍼스트 쿠션 커버 (본품) CO3. 샌드 (23호)</t>
  </si>
  <si>
    <t>Merzy The First Cushion Cover MAIN CO3. SAND (#23)</t>
  </si>
  <si>
    <t>ME114</t>
  </si>
  <si>
    <t>머지 더 퍼스트 쿠션 커버 (리필) CO1. 포슬린 (21호)</t>
  </si>
  <si>
    <t>Merzy The First Cushion Cover REFILL CO1. PORCELAIN (#21)</t>
  </si>
  <si>
    <t>ME115</t>
  </si>
  <si>
    <t>머지 더 퍼스트 쿠션 커버 (리필) CO2. 베이지 (22호)</t>
  </si>
  <si>
    <t>Merzy The First Cushion Cover REFILL CO2. BEIGE (#22)</t>
  </si>
  <si>
    <t>ME116</t>
  </si>
  <si>
    <t>머지 더 퍼스트 쿠션 커버 (리필) CO3. 샌드 (23호)</t>
  </si>
  <si>
    <t>Merzy The First Cushion Cover REFILL CO3. SAND (#23)</t>
  </si>
  <si>
    <t>ME117</t>
  </si>
  <si>
    <t>머지 더 퍼스트 쿠션 글로우 (본품+리필) GL1. 포슬린 (21호)</t>
  </si>
  <si>
    <t>Merzy The First Cushion Glow SET(MAIN+REFILL) GL1. PORCELAIN(#21)</t>
  </si>
  <si>
    <t>ME118</t>
  </si>
  <si>
    <t>머지 더 퍼스트 쿠션 글로우 (본품+리필) GL2. 베이지 (22호)</t>
  </si>
  <si>
    <t>Merzy The First Cushion Glow SET(MAIN+REFILL) GL2. BEIGE(#22)</t>
  </si>
  <si>
    <t>ME119</t>
  </si>
  <si>
    <t>머지 더 퍼스트 쿠션 글로우 (본품+리필) GL3. 샌드 (23호)</t>
  </si>
  <si>
    <t>Merzy The First Cushion Glow SET(MAIN+REFILL) GL3. SAND(#23)</t>
  </si>
  <si>
    <t>ME120</t>
  </si>
  <si>
    <t>머지 더 퍼스트 쿠션 글로우 (리필) GL1. 포슬린 (21호)</t>
  </si>
  <si>
    <t>Merzy The First Cushion Glow REFILL GL1. PORCELAIN(#21)</t>
  </si>
  <si>
    <t>ME121</t>
  </si>
  <si>
    <t>머지 더 퍼스트 쿠션 글로우 (리필) GL2. 베이지 (22호)</t>
  </si>
  <si>
    <t>Merzy The First Cushion Glow REFILL GL2. BEIGE(#22)</t>
  </si>
  <si>
    <t>ME122</t>
  </si>
  <si>
    <t>머지 더 퍼스트 쿠션 글로우 (리필) GL3. 샌드 (23호)</t>
  </si>
  <si>
    <t>Merzy The First Cushion Glow REFILL GL3. SAND(#23)</t>
  </si>
  <si>
    <t>ME123</t>
  </si>
  <si>
    <t>머지 더 퍼스트 쿠션 글로우 (본품) GL1. 포슬린 (21호)</t>
  </si>
  <si>
    <t>Merzy The First Cushion Glow SET(MAIN) GL1. PORCELAIN(#21)</t>
  </si>
  <si>
    <t>ME124</t>
  </si>
  <si>
    <t>머지 더 퍼스트 쿠션 글로우 (본품) GL2. 베이지 (22호)</t>
  </si>
  <si>
    <t>Merzy The First Cushion Glow SET(MAIN) GL2. BEIGE(#22)</t>
  </si>
  <si>
    <t>ME125</t>
  </si>
  <si>
    <t>머지 더 퍼스트 쿠션 글로우 (본품) GL3. 샌드 (23호)</t>
  </si>
  <si>
    <t>Merzy The First Cushion Glow SET(MAIN) GL3. SAND(#23)</t>
  </si>
  <si>
    <t>ME126</t>
  </si>
  <si>
    <t>머지 더 퍼스트 쿠션 커버 (본품) 21P. 바닐라</t>
  </si>
  <si>
    <t>Merzy The First Cushion Cover 21P. VANILLA</t>
  </si>
  <si>
    <t>ME127</t>
  </si>
  <si>
    <t>머지 더 퍼스트 쿠션 커버 (본품) 22N. 베이지</t>
  </si>
  <si>
    <t>Merzy The First Cushion Cove 22N. BEIGE</t>
  </si>
  <si>
    <t>ME128</t>
  </si>
  <si>
    <t>머지 더 퍼스트 쿠션 커버 (본품) 23N. 샌드</t>
  </si>
  <si>
    <t>Merzy The First Cushion Cover 23N.SAND</t>
  </si>
  <si>
    <t>ME129</t>
  </si>
  <si>
    <t>머지 더 퍼스트 파운데이션 FD1. 포슬린 (#21)</t>
  </si>
  <si>
    <t>Merzy The First Foundation FD1. PORCELAIN (#21)</t>
  </si>
  <si>
    <t>ME130</t>
  </si>
  <si>
    <t>머지 더 퍼스트 파운데이션 FD2. 샌드 (#23)</t>
  </si>
  <si>
    <t>Merzy The First Foundation FD2. SAND (#23)</t>
  </si>
  <si>
    <t>ME131</t>
  </si>
  <si>
    <t>머지 더 퍼스트 크리미 컨실러 CL1. 애프리콧</t>
  </si>
  <si>
    <t>Merzy The First Creamy Concealer CL1. APRICOT</t>
  </si>
  <si>
    <t>ME132</t>
  </si>
  <si>
    <t>머지 더 퍼스트 크리미 컨실러 CL2. 라이트</t>
  </si>
  <si>
    <t>Merzy The First Creamy Concealer CL2. LIGHT</t>
  </si>
  <si>
    <t>ME133</t>
  </si>
  <si>
    <t>머지 더 퍼스트 크리미 컨실러 CL3. 내추럴</t>
  </si>
  <si>
    <t>Merzy The First Creamy Concealer CL3. NATURAL</t>
  </si>
  <si>
    <t>ME134</t>
  </si>
  <si>
    <t>머지 더 퍼스트 프루프 브로우 마스카라 BM1. 코코아</t>
  </si>
  <si>
    <t>Merzy The First Proof Brow Mascara BM1. COCOA</t>
  </si>
  <si>
    <t>ME135</t>
  </si>
  <si>
    <t>머지 더 퍼스트 프루프 브로우 마스카라 BM2. 카푸치노</t>
  </si>
  <si>
    <t>Merzy The First Proof Brow Mascara BM2. CAPPUCCINO</t>
  </si>
  <si>
    <t>ME136</t>
  </si>
  <si>
    <t>머지 더 퍼스트 프루프 브로우 마스카라 BM3. 카라멜</t>
  </si>
  <si>
    <t>Merzy The First Proof Brow Mascara BM3. CARAMEL</t>
  </si>
  <si>
    <t>ME137</t>
  </si>
  <si>
    <t>머지 블러핏 틴트 BT1. 낯선</t>
  </si>
  <si>
    <t xml:space="preserve">MERZY BLUR FIT TINT BT1. Uncommon Beige </t>
  </si>
  <si>
    <t>ME138</t>
  </si>
  <si>
    <t>머지 블러핏 틴트 BT2. 오묘</t>
  </si>
  <si>
    <t>MERZY BLUR FIT TINT BT2. Odd MLBB</t>
  </si>
  <si>
    <t>ME139</t>
  </si>
  <si>
    <t>머지 블러핏 틴트 BT3. 나른</t>
  </si>
  <si>
    <t>MERZY BLUR FIT TINT BT3. Drowsy Mocha</t>
  </si>
  <si>
    <t>ME140</t>
  </si>
  <si>
    <t>머지 블러핏 틴트 BT4. 희열</t>
  </si>
  <si>
    <t>MERZY BLUR FIT TINT BT4. Joyful Cinnamon</t>
  </si>
  <si>
    <t>ME141</t>
  </si>
  <si>
    <t>머지 블러핏 틴트 BT5. 절제</t>
  </si>
  <si>
    <t>MERZY BLUR FIT TINT BT5. Hush Rose</t>
  </si>
  <si>
    <t>ME142</t>
  </si>
  <si>
    <t>머지 블러핏 틴트 BT6. 흥미</t>
  </si>
  <si>
    <t>MERZY BLUR FIT TINT BT6. Amusing Pink</t>
  </si>
  <si>
    <t>ME143</t>
  </si>
  <si>
    <t>머지 블러핏 틴트 BT7. 감각</t>
  </si>
  <si>
    <t>MERZY BLUR FIT TINT BT7. Red Sensation</t>
  </si>
  <si>
    <t>ME144</t>
  </si>
  <si>
    <t>머지 블러핏 틴트 BT8. 중독</t>
  </si>
  <si>
    <t>MERZY BLUR FIT TINT BT8. Burgundy Addiction</t>
  </si>
  <si>
    <t>ME145</t>
  </si>
  <si>
    <t>머지 오로라 듀이 틴트 DT1. 로즈 레인</t>
  </si>
  <si>
    <t>MERZY AURORA DEWY TINT DT1. ROSE RAIN</t>
  </si>
  <si>
    <t>ME146</t>
  </si>
  <si>
    <t>머지 오로라 듀이 틴트 DT2. 노마드 코랄</t>
  </si>
  <si>
    <t>MERZY AURORA DEWY TINT DT2. NOMADE CORAL</t>
  </si>
  <si>
    <t>ME147</t>
  </si>
  <si>
    <t>머지 오로라 듀이 틴트 DT3. 엠버 웨이브</t>
  </si>
  <si>
    <t>MERZY AURORA DEWY TINT DT3. AMBER WAVE</t>
  </si>
  <si>
    <t>ME148</t>
  </si>
  <si>
    <t>머지 오로라 듀이 틴트 DT4. 메이플 모먼트</t>
  </si>
  <si>
    <t>MERZY AURORA DEWY TINT DT4. MAPLE MOMENT</t>
  </si>
  <si>
    <t>ME149</t>
  </si>
  <si>
    <t>머지 오로라 듀이 틴트 DT5. 빈티지 선셋</t>
  </si>
  <si>
    <t>MERZY AURORA DEWY TINT DT5. VINTAGE SUNSET</t>
  </si>
  <si>
    <t>ME150</t>
  </si>
  <si>
    <t>머지 오로라 듀이 틴트 DT6. 세이렌 레드</t>
  </si>
  <si>
    <t>MERZY AURORA DEWY TINT DT6. SEIREN RED</t>
  </si>
  <si>
    <t>ME151</t>
  </si>
  <si>
    <t>머지 오로라 듀이 틴트 DT7. 미스틱 모브</t>
  </si>
  <si>
    <t>MERZY AURORA DEWY TINT DT7. MYSTIC MAUVE</t>
  </si>
  <si>
    <t>ME152</t>
  </si>
  <si>
    <t>머지 오로라 듀이 틴트 DT8. 판타지아 로즈샤인</t>
  </si>
  <si>
    <t>MERZY AURORA DEWY TINT DT8. FANTASIA ROSESHINE</t>
  </si>
  <si>
    <t>ME153</t>
  </si>
  <si>
    <t>머지 오로라 듀이 틴트 DT9. 판타지아 선샤인</t>
  </si>
  <si>
    <t>MERZY AURORA DEWY TINT DT9. FANTASIA SUNSHINE</t>
  </si>
  <si>
    <t>ME154</t>
  </si>
  <si>
    <t>머지 오로라 듀이 틴트 DT10. 시나몬 글레이즈</t>
  </si>
  <si>
    <t>MERZY AURORA DEWY TINT DT10. CINNAMON GLAZE</t>
  </si>
  <si>
    <t>ME155</t>
  </si>
  <si>
    <t>머지 오로라 듀이 틴트 DT11. 번트 시에나</t>
  </si>
  <si>
    <t>MERZY AURORA DEWY TINT DT11.  BURNT SIENNA</t>
  </si>
  <si>
    <t>ME156</t>
  </si>
  <si>
    <t>머지 더 헤리티지 섀도우 팔레트 SP1. 앰버 로터스</t>
  </si>
  <si>
    <t>Merzy The Heritage Shadow Palette SP1. Amber Lotus</t>
  </si>
  <si>
    <t>ME157</t>
  </si>
  <si>
    <t>머지 더 헤리티지 섀도우 팔레트 SP2. 웜 카멜리아</t>
  </si>
  <si>
    <t>Merzy The Heritage Shadow Palette SP2. Warm Camelia</t>
  </si>
  <si>
    <t>ME158</t>
  </si>
  <si>
    <t>머지 더 헤리티지 치크 블러셔 BL1. 베이비 뉴트럴</t>
  </si>
  <si>
    <t>Merzy The Heritage Blusher BL1. Baby Neutral</t>
  </si>
  <si>
    <t>ME159</t>
  </si>
  <si>
    <t>머지 더 헤리티지 치크 블러셔 BL2. 테라 코타</t>
  </si>
  <si>
    <t>Merzy The Heritage Blusher BL2. Terra Cotta</t>
  </si>
  <si>
    <t>ME160</t>
  </si>
  <si>
    <t>머지 더 헤리티지 치크 블러셔 BL3. 번트 시에나</t>
  </si>
  <si>
    <t>Merzy The Heritage Blusher BL3. Burnt Sienna</t>
  </si>
  <si>
    <t>ME161</t>
  </si>
  <si>
    <t>머지 더 헤리티지 벨벳 틴트 V19. 드래곤 로즈</t>
  </si>
  <si>
    <t>Merzy The Heritage Velvet Tint V19. Dragon Rose</t>
  </si>
  <si>
    <t>ME162</t>
  </si>
  <si>
    <t>머지 더 헤리티지 벨벳 틴트 V20. 피닉스 레드</t>
  </si>
  <si>
    <t>Merzy The Heritage Velvet Tint V20. Phoenix Red</t>
  </si>
  <si>
    <t>ME163</t>
  </si>
  <si>
    <t>머지 더 헤리티지 벨벳 틴트 V21. 타이거 와인</t>
  </si>
  <si>
    <t>Merzy The Heritage Velvet Tint V21. Tiger Wine</t>
  </si>
  <si>
    <t>ME164</t>
  </si>
  <si>
    <t>머지 더 헤리티지 벨벳 틴트 V22. 톨토이스 브릭</t>
  </si>
  <si>
    <t>Merzy The Heritage Velvet Tint V22. Tortoise Brick</t>
  </si>
  <si>
    <t>ME165</t>
  </si>
  <si>
    <t>머지 더 헤리티지 올 데이 립 케어 LB1. 선 밤</t>
  </si>
  <si>
    <t>Merzy The Heritage All Day Lip Care LB1. Sun Balm</t>
  </si>
  <si>
    <t>ME166</t>
  </si>
  <si>
    <t>머지 더 헤리티지 올 데이 립 케어 LB2. 문 밤</t>
  </si>
  <si>
    <t>Merzy The Heritage All Day Lip Care LB2. Moon Balm</t>
  </si>
  <si>
    <t>ME167</t>
  </si>
  <si>
    <t>머지 더 헤리티지 펜 아이라이너 HP1. 오레오</t>
  </si>
  <si>
    <t>Merzy The Heritage Pen Eyeliner HP1. Oreo</t>
  </si>
  <si>
    <t>ME168</t>
  </si>
  <si>
    <t>머지 더 헤리티지 펜 아이라이너 HP2. 브라우니</t>
  </si>
  <si>
    <t>Merzy The Heritage Pen Eyeliner HP2. Brownie</t>
  </si>
  <si>
    <t>ME169</t>
  </si>
  <si>
    <t>머지 무드 핏 섀도우 팔레트 S1. 어뮤징 로즈</t>
  </si>
  <si>
    <t>Merzy Mood Fit Shadow Palette S1. Amusing Rose</t>
  </si>
  <si>
    <t>ME170</t>
  </si>
  <si>
    <t>머지 무드 핏 섀도우 팔레트 S2. 조이풀 코랄</t>
  </si>
  <si>
    <t>Merzy Mood Fit Shadow Palette S2. Joyful Coral</t>
  </si>
  <si>
    <t>ME171</t>
  </si>
  <si>
    <t>머지 무드 핏 섀도우 팔레트 S3. 드라우지 누드</t>
  </si>
  <si>
    <t>Merzy Mood Fit Shadow Palette S3. Drowsy Nude</t>
  </si>
  <si>
    <t>ME172</t>
  </si>
  <si>
    <t>머지 윈디 팝 아이글리터 PE1. 페어리테일</t>
  </si>
  <si>
    <t>Merzy Windy POP Eye Glitter PE1. Fairy Tail</t>
  </si>
  <si>
    <t>ME173</t>
  </si>
  <si>
    <t>머지 윈디 팝 아이글리터 PE2. 팝핑캔디</t>
  </si>
  <si>
    <t>Merzy Windy POP Eye Glitter PE2. Popping Candy</t>
  </si>
  <si>
    <t>ME174</t>
  </si>
  <si>
    <t>머지 윈디 팝 아이글리터 PE3. 스윗 파라다이스</t>
  </si>
  <si>
    <t>Merzy Windy POP Eye Glitter PE3. Sweet Paradise</t>
  </si>
  <si>
    <t>ME175</t>
  </si>
  <si>
    <t>머지 더 퍼스트 쿠션 퍼프 (3EA)</t>
  </si>
  <si>
    <t>MERZY The First Cushion Puff (3EA)</t>
  </si>
  <si>
    <t>ME176</t>
  </si>
  <si>
    <t>머지 홀로그램 파우치</t>
  </si>
  <si>
    <t>MERZY Holographic Pouch (1PC)</t>
  </si>
  <si>
    <t>PU064</t>
  </si>
  <si>
    <t>PU065</t>
  </si>
  <si>
    <t>PU066</t>
  </si>
  <si>
    <t>PU067</t>
  </si>
  <si>
    <t>PU068</t>
  </si>
  <si>
    <t>RAIP</t>
  </si>
  <si>
    <t>RA001</t>
  </si>
  <si>
    <t>RAIP-001</t>
  </si>
  <si>
    <t>라입 R3 아르간 헤어 오일 오리지널 100ml</t>
  </si>
  <si>
    <t>RAIP_ARGAN HAIR OIL_ORIGINAL_100ml</t>
  </si>
  <si>
    <t>RA002</t>
  </si>
  <si>
    <t>RAIP-002</t>
  </si>
  <si>
    <t>라입 R3 아르간 헤어 오일 러블리 100ml</t>
  </si>
  <si>
    <t>RAIP_ARGAN HAIR OIL_LOVELY_100ml</t>
  </si>
  <si>
    <t>RA003</t>
  </si>
  <si>
    <t>RAIP-003</t>
  </si>
  <si>
    <t>라입 R3 아르간 헤어 오일 엘레강스 100ml</t>
  </si>
  <si>
    <t>RAIP_ARGAN HAIR OIL_ELEGANCE_100ml</t>
  </si>
  <si>
    <t>RA004</t>
  </si>
  <si>
    <t>RAIP-004</t>
  </si>
  <si>
    <t>라입 R3 아르간 헤어 오일 오션블루 100ml</t>
  </si>
  <si>
    <t>RAIP_ARGAN HAIR OIL_OCEAN BLUE_100ml</t>
  </si>
  <si>
    <t>RA005</t>
  </si>
  <si>
    <t>RAIP-005</t>
  </si>
  <si>
    <t>라입 R3 아르간 헤어 오일 베이비파우더 100ml</t>
  </si>
  <si>
    <t>RAIP_ARGAN HAIR OIL_BABY POWDER_100ml</t>
  </si>
  <si>
    <t>RA006</t>
  </si>
  <si>
    <t>RAIP-006</t>
  </si>
  <si>
    <t>라입 RS 아르간 프리미엄 케어 샴푸 오리지널 500ml</t>
  </si>
  <si>
    <t>RAIP ARGAN PREMIUM CARE SHAMPOO #ORIGINAL</t>
  </si>
  <si>
    <t>RA007</t>
  </si>
  <si>
    <t>RAIP-007</t>
  </si>
  <si>
    <t>라입 RS 아르간 프리미엄 케어 샴푸 러블리 500ml</t>
  </si>
  <si>
    <t>RAIP ARGAN PREMIUM CARE SHAMPOO #LOVELY</t>
  </si>
  <si>
    <t>RA008</t>
  </si>
  <si>
    <t>RAIP-008</t>
  </si>
  <si>
    <t>라입 RS 아르간 프리미엄 케어 샴푸 엘레강스 500ml</t>
  </si>
  <si>
    <t>RAIP ARGAN PREMIUM CARE SHAMPOO #ELEGANCE</t>
  </si>
  <si>
    <t>RA009</t>
  </si>
  <si>
    <t>RAIP-009</t>
  </si>
  <si>
    <t>라입 RS 아르간 프리미엄 케어 샴푸 오션블루 500ml</t>
  </si>
  <si>
    <t>RAIP ARGAN PREMIUM CARE SHAMPOO #OCEAN BLUE</t>
  </si>
  <si>
    <t>RA010</t>
  </si>
  <si>
    <t>RAIP-010</t>
  </si>
  <si>
    <t>라입 RS 아르간 프리미엄 케어 샴푸 베이비파우더 500ml</t>
  </si>
  <si>
    <t>RAIP ARGAN PREMIUM CARE SHAMPOO #BABY POWDER</t>
  </si>
  <si>
    <t>RA011</t>
  </si>
  <si>
    <t>RAIP-011</t>
  </si>
  <si>
    <t>라입 RT 아르간 프리미엄 케어 헤어 트리트먼트 오리지널 500ml</t>
  </si>
  <si>
    <t>ARGAN PREMIUM CARE HAIR TREATMENT #ORIGINAL</t>
  </si>
  <si>
    <t>RA012</t>
  </si>
  <si>
    <t>RAIP-012</t>
  </si>
  <si>
    <t>라입 RT 아르간 프리미엄 케어 헤어 트리트먼트 러블리 500ml</t>
  </si>
  <si>
    <t>ARGAN PREMIUM CARE HAIR TREATMENT #LOVELY</t>
  </si>
  <si>
    <t>RA013</t>
  </si>
  <si>
    <t>RAIP-013</t>
  </si>
  <si>
    <t>라입 RT 아르간 프리미엄 케어 헤어 트리트먼트 엘레강스 500ml</t>
  </si>
  <si>
    <t>ARGAN PREMIUM CARE HAIR TREATMENT #ELEGANCE</t>
  </si>
  <si>
    <t>RA014</t>
  </si>
  <si>
    <t>RAIP-014</t>
  </si>
  <si>
    <t>라입 RT 아르간 프리미엄 케어 헤어 트리트먼트 오션블루 500ml</t>
  </si>
  <si>
    <t>ARGAN PREMIUM CARE HAIR TREATMENT #OCEAN BLUE</t>
  </si>
  <si>
    <t>RA015</t>
  </si>
  <si>
    <t>RAIP-015</t>
  </si>
  <si>
    <t>라입 RT 아르간 프리미엄 케어 헤어 트리트먼트 베이비파우더 500ml</t>
  </si>
  <si>
    <t>ARGAN PREMIUM CARE HAIR TREATMENT #BABY POWDER</t>
  </si>
  <si>
    <t>RA016</t>
  </si>
  <si>
    <t>RAIP-016</t>
  </si>
  <si>
    <t>라입 R2 리퀴드 실크 케라틴 트리트먼트 오리지널 250ml</t>
  </si>
  <si>
    <t>LIQUID SILK KERATIN TREATMENT #ORIGINAL</t>
  </si>
  <si>
    <t>RA017</t>
  </si>
  <si>
    <t>RAIP-017</t>
  </si>
  <si>
    <t>라입 R2 리퀴드 실크 케라틴 트리트먼트 러블리 250ml</t>
  </si>
  <si>
    <t>LIQUID SILK KERATIN TREATMENT #LOVELY</t>
  </si>
  <si>
    <t>RA018</t>
  </si>
  <si>
    <t>RAIP-018</t>
  </si>
  <si>
    <t>라입 R2 리퀴드 실크 케라틴 트리트먼트 엘레강스 250ml</t>
  </si>
  <si>
    <t>LIQUID SILK KERATIN TREATMENT #ELEGANCE</t>
  </si>
  <si>
    <t>RA019</t>
  </si>
  <si>
    <t>RAIP-019</t>
  </si>
  <si>
    <t>라입 R2 리퀴드 실크 케라틴 트리트먼트 오션블루 250ml</t>
  </si>
  <si>
    <t>LIQUID SILK KERATIN TREATMENT #OCEAN BLUE</t>
  </si>
  <si>
    <t>RA020</t>
  </si>
  <si>
    <t>RAIP-020</t>
  </si>
  <si>
    <t>라입 R2 리퀴드 실크 케라틴 트리트먼트 베이비파우더 250ml</t>
  </si>
  <si>
    <t>LIQUID SILK KERATIN TREATMENT #BABY POWDER</t>
  </si>
  <si>
    <t>SK001</t>
  </si>
  <si>
    <t>SK002</t>
  </si>
  <si>
    <t>SK003</t>
  </si>
  <si>
    <t>SK004</t>
  </si>
  <si>
    <t>SK005</t>
  </si>
  <si>
    <t>SK006</t>
  </si>
  <si>
    <t>SK007</t>
  </si>
  <si>
    <t>SK008</t>
  </si>
  <si>
    <t>SK009</t>
  </si>
  <si>
    <t>SK010</t>
  </si>
  <si>
    <t>SK011</t>
  </si>
  <si>
    <t>SK012</t>
  </si>
  <si>
    <t>SK013</t>
  </si>
  <si>
    <t>SK014</t>
  </si>
  <si>
    <t>SK015</t>
  </si>
  <si>
    <t>SK016</t>
  </si>
  <si>
    <t>SK017</t>
  </si>
  <si>
    <t>SK018</t>
  </si>
  <si>
    <t>SK019</t>
  </si>
  <si>
    <t>SK020</t>
  </si>
  <si>
    <t>SK021</t>
  </si>
  <si>
    <t>SK022</t>
  </si>
  <si>
    <t>SKIN1004 Madagascar Centella Basic 3 Kit</t>
  </si>
  <si>
    <t>SK023</t>
  </si>
  <si>
    <t>SK024</t>
  </si>
  <si>
    <t>SK025</t>
  </si>
  <si>
    <t>SK026</t>
  </si>
  <si>
    <t>SK027</t>
  </si>
  <si>
    <t>SK028</t>
  </si>
  <si>
    <t>SK029</t>
  </si>
  <si>
    <t>SK030</t>
  </si>
  <si>
    <t>SK031</t>
  </si>
  <si>
    <t>SK032</t>
  </si>
  <si>
    <t>SKIN1004 MADAGASCAR CENTELLA HYALU-CICA FIRST AMPOULE 100ml</t>
  </si>
  <si>
    <t>SK033</t>
  </si>
  <si>
    <t>SKIN1004 MADAGASCAR CENTELLA HYALU-CICA MOISTURE CREAM 75ml</t>
  </si>
  <si>
    <t>SK034</t>
  </si>
  <si>
    <t>SKIN1004 MADAGASCAR CENTELLA HYALU-CICA WATER-FIT SUN CREAM 50ml</t>
  </si>
  <si>
    <t>SK035</t>
  </si>
  <si>
    <t>SK036</t>
  </si>
  <si>
    <t>SK037</t>
  </si>
  <si>
    <t>SKIN1004 Madagascar Centella Tone Brightening Capsule Ampoule 30ml</t>
  </si>
  <si>
    <t>SK038</t>
  </si>
  <si>
    <t>SK039</t>
  </si>
  <si>
    <t>SKIN1004 MADAGASCAR CENTELLA POREMIZING CLEAR TONER 210ml</t>
  </si>
  <si>
    <t>SK040</t>
  </si>
  <si>
    <t>SKIN1004 MADAGASCAR CENTELLA POREMIZING FRESH AMPOULE 100ml</t>
  </si>
  <si>
    <t>SK041</t>
  </si>
  <si>
    <t>SK042</t>
  </si>
  <si>
    <t>SK043</t>
  </si>
  <si>
    <t>SK044</t>
  </si>
  <si>
    <t>SK045</t>
  </si>
  <si>
    <t>SK046</t>
  </si>
  <si>
    <t>SK047</t>
  </si>
  <si>
    <t>SK048</t>
  </si>
  <si>
    <t>SACHET) SKIN1004 MADAGASCAR CENTELLA HYALU-CICA FIRST AMPOULE 1.5ml</t>
  </si>
  <si>
    <t>SK049</t>
  </si>
  <si>
    <t>SACHET) SKIN1004 MADAGASCAR CENTELLA HYALU-CICA MOISTURE CREAM 1.5ml</t>
  </si>
  <si>
    <t>SK050</t>
  </si>
  <si>
    <t>SK051</t>
  </si>
  <si>
    <t>SK052</t>
  </si>
  <si>
    <t>SK053</t>
  </si>
  <si>
    <t>SACHET) SKIN1004 MADAGASCAR CENTELLA POREMIZING CLEAR TONER 1.5ml</t>
  </si>
  <si>
    <t>SK054</t>
  </si>
  <si>
    <t>SACHET) SKIN1004 MADAGASCAR CENTELLA POREMIZING FRESH AMPOULE 1.5ml</t>
  </si>
  <si>
    <t>SK055</t>
  </si>
  <si>
    <t>SK056</t>
  </si>
  <si>
    <t>SK057</t>
  </si>
  <si>
    <t>SK058</t>
  </si>
  <si>
    <t>SK059</t>
  </si>
  <si>
    <t>SK060</t>
  </si>
  <si>
    <t>SK061</t>
  </si>
  <si>
    <t>SK062</t>
  </si>
  <si>
    <t>SK063</t>
  </si>
  <si>
    <t>SK064</t>
  </si>
  <si>
    <t>SK065</t>
  </si>
  <si>
    <t>SK066</t>
  </si>
  <si>
    <t>SK067</t>
  </si>
  <si>
    <t>SK068</t>
  </si>
  <si>
    <t>SK069</t>
  </si>
  <si>
    <t>SK070</t>
  </si>
  <si>
    <t>SK071</t>
  </si>
  <si>
    <t>SK072</t>
  </si>
  <si>
    <t>SK073</t>
  </si>
  <si>
    <t>SK074</t>
  </si>
  <si>
    <t>SK075</t>
  </si>
  <si>
    <t>SK076</t>
  </si>
  <si>
    <t>SK077</t>
  </si>
  <si>
    <t>SK078</t>
  </si>
  <si>
    <t>COMMONLABS Ggultamin B Real Gel Mask (5ea)</t>
  </si>
  <si>
    <t>SK079</t>
  </si>
  <si>
    <t>BL01TNR03750007000</t>
  </si>
  <si>
    <t>(Sachet) COMMONLABS Triple Vita Balancing Toner</t>
  </si>
  <si>
    <t>SK080</t>
  </si>
  <si>
    <t>BL01AMP03750010000</t>
  </si>
  <si>
    <t>(Sachet) COMMONLABS Vitamin B5 Moisture Ampoule</t>
  </si>
  <si>
    <t>SK081</t>
  </si>
  <si>
    <t>BL01NRC03750007000</t>
  </si>
  <si>
    <t>(Sachet) COMMONLABS Vitamin E Calming Ampoule</t>
  </si>
  <si>
    <t>SK082</t>
  </si>
  <si>
    <t>BL01AMP03750011000</t>
  </si>
  <si>
    <t>(Sachet) COMMONLABS Vitamin C Brightening Gel Cream</t>
  </si>
  <si>
    <t>TS001</t>
  </si>
  <si>
    <t>TS002</t>
  </si>
  <si>
    <t>TS003</t>
  </si>
  <si>
    <t>TS004</t>
  </si>
  <si>
    <t>TS005</t>
  </si>
  <si>
    <t>TS006</t>
  </si>
  <si>
    <t>TS007</t>
  </si>
  <si>
    <t>TS008</t>
  </si>
  <si>
    <t>TS009</t>
  </si>
  <si>
    <t>TS010</t>
  </si>
  <si>
    <t>TS011</t>
  </si>
  <si>
    <t>TS012</t>
  </si>
  <si>
    <t>TS013</t>
  </si>
  <si>
    <t>TS014</t>
  </si>
  <si>
    <t>TS015</t>
  </si>
  <si>
    <t>TS016</t>
  </si>
  <si>
    <t>TS017</t>
  </si>
  <si>
    <t>TS018</t>
  </si>
  <si>
    <t>TS019</t>
  </si>
  <si>
    <t>TS020</t>
  </si>
  <si>
    <t>TS021</t>
  </si>
  <si>
    <t>TS022</t>
  </si>
  <si>
    <t>TS023</t>
  </si>
  <si>
    <t>TS024</t>
  </si>
  <si>
    <t>TS025</t>
  </si>
  <si>
    <t>TS026</t>
  </si>
  <si>
    <t>TS027</t>
  </si>
  <si>
    <t>TS028</t>
  </si>
  <si>
    <t>TS029</t>
  </si>
  <si>
    <t>TS030</t>
  </si>
  <si>
    <t>TS031</t>
  </si>
  <si>
    <t>TS032</t>
  </si>
  <si>
    <t>TS033</t>
  </si>
  <si>
    <t>TS034</t>
  </si>
  <si>
    <t>TS035</t>
  </si>
  <si>
    <t>TS036</t>
  </si>
  <si>
    <t>TS037</t>
  </si>
  <si>
    <t>TS038</t>
  </si>
  <si>
    <t>TS039</t>
  </si>
  <si>
    <t>TS040</t>
  </si>
  <si>
    <t>TS041</t>
  </si>
  <si>
    <t>TS042</t>
  </si>
  <si>
    <t>TS043</t>
  </si>
  <si>
    <t>TS044</t>
  </si>
  <si>
    <t>TS045</t>
  </si>
  <si>
    <t>TS046</t>
  </si>
  <si>
    <t>TS047</t>
  </si>
  <si>
    <t>TS048</t>
  </si>
  <si>
    <t>TS049</t>
  </si>
  <si>
    <t>TS050</t>
  </si>
  <si>
    <t>TS051</t>
  </si>
  <si>
    <t>TS052</t>
  </si>
  <si>
    <t>TS053</t>
  </si>
  <si>
    <t>TS054</t>
  </si>
  <si>
    <t>TS055</t>
  </si>
  <si>
    <t>TS056</t>
  </si>
  <si>
    <t>TS057</t>
  </si>
  <si>
    <t>TS058</t>
  </si>
  <si>
    <t>TS059</t>
  </si>
  <si>
    <t>TS060</t>
  </si>
  <si>
    <t>TS061</t>
  </si>
  <si>
    <t>TS062</t>
  </si>
  <si>
    <t>TS063</t>
  </si>
  <si>
    <t>TS064</t>
  </si>
  <si>
    <t>TS065</t>
  </si>
  <si>
    <t>TS066</t>
  </si>
  <si>
    <t>TS067</t>
  </si>
  <si>
    <t>TS068</t>
  </si>
  <si>
    <t>TS069</t>
  </si>
  <si>
    <t>TS070</t>
  </si>
  <si>
    <t>TS071</t>
  </si>
  <si>
    <t>TS072</t>
  </si>
  <si>
    <t>TS073</t>
  </si>
  <si>
    <t>TS074</t>
  </si>
  <si>
    <t>TS075</t>
  </si>
  <si>
    <t>TS076</t>
  </si>
  <si>
    <t>TS077</t>
  </si>
  <si>
    <t>TS078</t>
  </si>
  <si>
    <t>TS079</t>
  </si>
  <si>
    <t>TS080</t>
  </si>
  <si>
    <t>TS081</t>
  </si>
  <si>
    <t>TS082</t>
  </si>
  <si>
    <t>TS083</t>
  </si>
  <si>
    <t>TS084</t>
  </si>
  <si>
    <t>TS085</t>
  </si>
  <si>
    <t>TS086</t>
  </si>
  <si>
    <t>TS087</t>
  </si>
  <si>
    <t>TS088</t>
  </si>
  <si>
    <t>TS089</t>
  </si>
  <si>
    <t>TS090</t>
  </si>
  <si>
    <t>TS091</t>
  </si>
  <si>
    <t>TS092</t>
  </si>
  <si>
    <t>TS093</t>
  </si>
  <si>
    <t>TS094</t>
  </si>
  <si>
    <t>TS095</t>
  </si>
  <si>
    <t>TS096</t>
  </si>
  <si>
    <t>TS097</t>
  </si>
  <si>
    <t>TS098</t>
  </si>
  <si>
    <t>TS099</t>
  </si>
  <si>
    <t>TS100</t>
  </si>
  <si>
    <t>TS101</t>
  </si>
  <si>
    <t>TS102</t>
  </si>
  <si>
    <t>TS103</t>
  </si>
  <si>
    <t>TS104</t>
  </si>
  <si>
    <t>TS105</t>
  </si>
  <si>
    <t>TS106</t>
  </si>
  <si>
    <t>TS107</t>
  </si>
  <si>
    <t>TS108</t>
  </si>
  <si>
    <t>TS109</t>
  </si>
  <si>
    <t>TS110</t>
  </si>
  <si>
    <t>TS111</t>
  </si>
  <si>
    <t>TS112</t>
  </si>
  <si>
    <t>TS113</t>
  </si>
  <si>
    <t>TS114</t>
  </si>
  <si>
    <t>TS115</t>
  </si>
  <si>
    <t>TS116</t>
  </si>
  <si>
    <t>TS117</t>
  </si>
  <si>
    <t>TS118</t>
  </si>
  <si>
    <t>TS119</t>
  </si>
  <si>
    <t>TS120</t>
  </si>
  <si>
    <t>TS121</t>
  </si>
  <si>
    <t>TS122</t>
  </si>
  <si>
    <t>TS123</t>
  </si>
  <si>
    <t>TS124</t>
  </si>
  <si>
    <t>TS125</t>
  </si>
  <si>
    <t>TS126</t>
  </si>
  <si>
    <t>TS127</t>
  </si>
  <si>
    <t>TS128</t>
  </si>
  <si>
    <t>TS129</t>
  </si>
  <si>
    <t>TS130</t>
  </si>
  <si>
    <t>TS131</t>
  </si>
  <si>
    <t>TS132</t>
  </si>
  <si>
    <t>TS133</t>
  </si>
  <si>
    <t>TS134</t>
  </si>
  <si>
    <t>TS135</t>
  </si>
  <si>
    <t>TS136</t>
  </si>
  <si>
    <t>TS137</t>
  </si>
  <si>
    <t>TS138</t>
  </si>
  <si>
    <t>TS139</t>
  </si>
  <si>
    <t>TS140</t>
  </si>
  <si>
    <t>TS141</t>
  </si>
  <si>
    <t>TS142</t>
  </si>
  <si>
    <t>TS143</t>
  </si>
  <si>
    <t>TS144</t>
  </si>
  <si>
    <t>TS145</t>
  </si>
  <si>
    <t>TS146</t>
  </si>
  <si>
    <t>TS147</t>
  </si>
  <si>
    <t>TS148</t>
  </si>
  <si>
    <t>TS149</t>
  </si>
  <si>
    <t>TS150</t>
  </si>
  <si>
    <t>TS151</t>
  </si>
  <si>
    <t>TS152</t>
  </si>
  <si>
    <t>TS153</t>
  </si>
  <si>
    <t>TS154</t>
  </si>
  <si>
    <t>TS155</t>
  </si>
  <si>
    <t>TS156</t>
  </si>
  <si>
    <t>TS157</t>
  </si>
  <si>
    <t>TS158</t>
  </si>
  <si>
    <t>TS159</t>
  </si>
  <si>
    <t>TS160</t>
  </si>
  <si>
    <t>TS161</t>
  </si>
  <si>
    <t>TS162</t>
  </si>
  <si>
    <t>TS163</t>
  </si>
  <si>
    <t>TS164</t>
  </si>
  <si>
    <t>TS165</t>
  </si>
  <si>
    <t>TS166</t>
  </si>
  <si>
    <t>TS167</t>
  </si>
  <si>
    <t>TS168</t>
  </si>
  <si>
    <t>TS169</t>
  </si>
  <si>
    <t>TS170</t>
  </si>
  <si>
    <t>TS171</t>
  </si>
  <si>
    <t>TS172</t>
  </si>
  <si>
    <t>TS173</t>
  </si>
  <si>
    <t>TS174</t>
  </si>
  <si>
    <t>TS175</t>
  </si>
  <si>
    <t>TS176</t>
  </si>
  <si>
    <t>TS177</t>
  </si>
  <si>
    <t>TS178</t>
  </si>
  <si>
    <t>TS179</t>
  </si>
  <si>
    <t>TS180</t>
  </si>
  <si>
    <t>TS181</t>
  </si>
  <si>
    <t>TS182</t>
  </si>
  <si>
    <t>TS183</t>
  </si>
  <si>
    <t>TS184</t>
  </si>
  <si>
    <t>TS185</t>
  </si>
  <si>
    <t>TS186</t>
  </si>
  <si>
    <t>TS187</t>
  </si>
  <si>
    <t>TS188</t>
  </si>
  <si>
    <t>TS189</t>
  </si>
  <si>
    <t>TS190</t>
  </si>
  <si>
    <t>TS191</t>
  </si>
  <si>
    <t>TS192</t>
  </si>
  <si>
    <t>TS193</t>
  </si>
  <si>
    <t>TS194</t>
  </si>
  <si>
    <t>TS195</t>
  </si>
  <si>
    <t>TS196</t>
  </si>
  <si>
    <t>TS197</t>
  </si>
  <si>
    <t>TS198</t>
  </si>
  <si>
    <t>TS199</t>
  </si>
  <si>
    <t>TS200</t>
  </si>
  <si>
    <t>TS201</t>
  </si>
  <si>
    <t>TS202</t>
  </si>
  <si>
    <t>TS203</t>
  </si>
  <si>
    <t>Exnovo Aqua Max Toner</t>
  </si>
  <si>
    <t>TS204</t>
  </si>
  <si>
    <t>TS205</t>
  </si>
  <si>
    <t>TS206</t>
  </si>
  <si>
    <t>TS207</t>
  </si>
  <si>
    <t>TS208</t>
  </si>
  <si>
    <t>TS209</t>
  </si>
  <si>
    <t>TS210</t>
  </si>
  <si>
    <t>TS211</t>
  </si>
  <si>
    <t>TS212</t>
  </si>
  <si>
    <t>TS213</t>
  </si>
  <si>
    <t>TS214</t>
  </si>
  <si>
    <t>TS215</t>
  </si>
  <si>
    <t>TS216</t>
  </si>
  <si>
    <t>TS217</t>
  </si>
  <si>
    <t>TS218</t>
  </si>
  <si>
    <t>TS219</t>
  </si>
  <si>
    <t>TS220</t>
  </si>
  <si>
    <t>TS221</t>
  </si>
  <si>
    <t>TS222</t>
  </si>
  <si>
    <t>TS223</t>
  </si>
  <si>
    <t>TS224</t>
  </si>
  <si>
    <t>TS225</t>
  </si>
  <si>
    <t>TS226</t>
  </si>
  <si>
    <t>TS227</t>
  </si>
  <si>
    <t>TS228</t>
  </si>
  <si>
    <t>TS229</t>
  </si>
  <si>
    <t>TS230</t>
  </si>
  <si>
    <t>TS231</t>
  </si>
  <si>
    <t>TS232</t>
  </si>
  <si>
    <t>TS233</t>
  </si>
  <si>
    <t>TS234</t>
  </si>
  <si>
    <t>TS235</t>
  </si>
  <si>
    <t>TS236</t>
  </si>
  <si>
    <t>TS237</t>
  </si>
  <si>
    <t>TS238</t>
  </si>
  <si>
    <t>TS239</t>
  </si>
  <si>
    <t>TS240</t>
  </si>
  <si>
    <t>TS241</t>
  </si>
  <si>
    <t>TS242</t>
  </si>
  <si>
    <t>TS243</t>
  </si>
  <si>
    <t>TS244</t>
  </si>
  <si>
    <t>TS245</t>
  </si>
  <si>
    <t>TS246</t>
  </si>
  <si>
    <t>TS247</t>
  </si>
  <si>
    <t>TS248</t>
  </si>
  <si>
    <t>TS249</t>
  </si>
  <si>
    <t>TS250</t>
  </si>
  <si>
    <t>TS251</t>
  </si>
  <si>
    <t>TS252</t>
  </si>
  <si>
    <t>TS253</t>
  </si>
  <si>
    <t>TS254</t>
  </si>
  <si>
    <t>TS255</t>
  </si>
  <si>
    <t>TS256</t>
  </si>
  <si>
    <t>TS257</t>
  </si>
  <si>
    <t>TS258</t>
  </si>
  <si>
    <t>TS259</t>
  </si>
  <si>
    <t>TS260</t>
  </si>
  <si>
    <t>TS261</t>
  </si>
  <si>
    <t>TS262</t>
  </si>
  <si>
    <t>TS263</t>
  </si>
  <si>
    <t>TS264</t>
  </si>
  <si>
    <t>TS265</t>
  </si>
  <si>
    <t>TS266</t>
  </si>
  <si>
    <t>TS267</t>
  </si>
  <si>
    <t>TS268</t>
  </si>
  <si>
    <t>TS269</t>
  </si>
  <si>
    <t>TS270</t>
  </si>
  <si>
    <t>TS271</t>
  </si>
  <si>
    <t>TS272</t>
  </si>
  <si>
    <t>TS273</t>
  </si>
  <si>
    <t>TS274</t>
  </si>
  <si>
    <t>TS275</t>
  </si>
  <si>
    <t>TS276</t>
  </si>
  <si>
    <t>TS277</t>
  </si>
  <si>
    <t>TS278</t>
  </si>
  <si>
    <t>TS279</t>
  </si>
  <si>
    <t>TS280</t>
  </si>
  <si>
    <t>TS281</t>
  </si>
  <si>
    <t>TS282</t>
  </si>
  <si>
    <t>TS283</t>
  </si>
  <si>
    <t>TS284</t>
  </si>
  <si>
    <t>TS285</t>
  </si>
  <si>
    <t>TS286</t>
  </si>
  <si>
    <t>TS287</t>
  </si>
  <si>
    <t>TS288</t>
  </si>
  <si>
    <t>TS289</t>
  </si>
  <si>
    <t>TS290</t>
  </si>
  <si>
    <t>TS291</t>
  </si>
  <si>
    <t>TS292</t>
  </si>
  <si>
    <t>TS293</t>
  </si>
  <si>
    <t>TS294</t>
  </si>
  <si>
    <t>TS295</t>
  </si>
  <si>
    <t>TS296</t>
  </si>
  <si>
    <t>TS297</t>
  </si>
  <si>
    <t>TS298</t>
  </si>
  <si>
    <t>TS299</t>
  </si>
  <si>
    <t>TS300</t>
  </si>
  <si>
    <t>TS301</t>
  </si>
  <si>
    <t>TS302</t>
  </si>
  <si>
    <t>TS303</t>
  </si>
  <si>
    <t>TS304</t>
  </si>
  <si>
    <t>TS305</t>
  </si>
  <si>
    <t>TS306</t>
  </si>
  <si>
    <t>TS307</t>
  </si>
  <si>
    <t>TS308</t>
  </si>
  <si>
    <t>TS309</t>
  </si>
  <si>
    <t>TS310</t>
  </si>
  <si>
    <t>TS311</t>
  </si>
  <si>
    <t>TS312</t>
  </si>
  <si>
    <t>TS313</t>
  </si>
  <si>
    <t>TS314</t>
  </si>
  <si>
    <t>TS315</t>
  </si>
  <si>
    <t>TS316</t>
  </si>
  <si>
    <t>TS317</t>
  </si>
  <si>
    <t>TS318</t>
  </si>
  <si>
    <t>TS319</t>
  </si>
  <si>
    <t>TS320</t>
  </si>
  <si>
    <t>TS321</t>
  </si>
  <si>
    <t>TS322</t>
  </si>
  <si>
    <t>TS323</t>
  </si>
  <si>
    <t>TS324</t>
  </si>
  <si>
    <t>TS325</t>
  </si>
  <si>
    <t>TS326</t>
  </si>
  <si>
    <t>TS327</t>
  </si>
  <si>
    <t>TS328</t>
  </si>
  <si>
    <t>TS329</t>
  </si>
  <si>
    <t>TS330</t>
  </si>
  <si>
    <t>TS331</t>
  </si>
  <si>
    <t>TS332</t>
  </si>
  <si>
    <t>TS333</t>
  </si>
  <si>
    <t>TS334</t>
  </si>
  <si>
    <t>TS335</t>
  </si>
  <si>
    <t>TS336</t>
  </si>
  <si>
    <t>TS337</t>
  </si>
  <si>
    <t>TS338</t>
  </si>
  <si>
    <t>TS339</t>
  </si>
  <si>
    <t>TS340</t>
  </si>
  <si>
    <t>TS341</t>
  </si>
  <si>
    <t>TS342</t>
  </si>
  <si>
    <t>TS343</t>
  </si>
  <si>
    <t>TS344</t>
  </si>
  <si>
    <t>TS345</t>
  </si>
  <si>
    <t>TS346</t>
  </si>
  <si>
    <t>TS347</t>
  </si>
  <si>
    <t>TS348</t>
  </si>
  <si>
    <t>TS349</t>
  </si>
  <si>
    <t>TS350</t>
  </si>
  <si>
    <t>TS351</t>
  </si>
  <si>
    <t>TS352</t>
  </si>
  <si>
    <t>TS353</t>
  </si>
  <si>
    <t>TS354</t>
  </si>
  <si>
    <t>TS355</t>
  </si>
  <si>
    <t>TS356</t>
  </si>
  <si>
    <t>TS357</t>
  </si>
  <si>
    <t>TS358</t>
  </si>
  <si>
    <t>TS359</t>
  </si>
  <si>
    <t>TS360</t>
  </si>
  <si>
    <t>TS361</t>
  </si>
  <si>
    <t>TS362</t>
  </si>
  <si>
    <t>TS363</t>
  </si>
  <si>
    <t>TS364</t>
  </si>
  <si>
    <t>TS365</t>
  </si>
  <si>
    <t>TS366</t>
  </si>
  <si>
    <t>TS367</t>
  </si>
  <si>
    <t>TS368</t>
  </si>
  <si>
    <t>TS369</t>
  </si>
  <si>
    <t>TS370</t>
  </si>
  <si>
    <t>TS371</t>
  </si>
  <si>
    <t>TS372</t>
  </si>
  <si>
    <t>TS373</t>
  </si>
  <si>
    <t>TS374</t>
  </si>
  <si>
    <t>TS375</t>
  </si>
  <si>
    <t>TS376</t>
  </si>
  <si>
    <t>TS377</t>
  </si>
  <si>
    <t>TS378</t>
  </si>
  <si>
    <t>TS379</t>
  </si>
  <si>
    <t>TS380</t>
  </si>
  <si>
    <t>TS381</t>
  </si>
  <si>
    <t>TS382</t>
  </si>
  <si>
    <t>TS383</t>
  </si>
  <si>
    <t>TS384</t>
  </si>
  <si>
    <t>TS385</t>
  </si>
  <si>
    <t>TS386</t>
  </si>
  <si>
    <t>TS387</t>
  </si>
  <si>
    <t>TS388</t>
  </si>
  <si>
    <t>TS389</t>
  </si>
  <si>
    <t>TS390</t>
  </si>
  <si>
    <t>TS391</t>
  </si>
  <si>
    <t>TS392</t>
  </si>
  <si>
    <t>TS393</t>
  </si>
  <si>
    <t>TS394</t>
  </si>
  <si>
    <t>TS395</t>
  </si>
  <si>
    <t>TS396</t>
  </si>
  <si>
    <t>TS397</t>
  </si>
  <si>
    <t>TS398</t>
  </si>
  <si>
    <t>TS399</t>
  </si>
  <si>
    <t>TS400</t>
  </si>
  <si>
    <t>TS401</t>
  </si>
  <si>
    <t>TS402</t>
  </si>
  <si>
    <t>TS403</t>
  </si>
  <si>
    <t>TS404</t>
  </si>
  <si>
    <t>TS405</t>
  </si>
  <si>
    <t>TS406</t>
  </si>
  <si>
    <t>TS407</t>
  </si>
  <si>
    <t>TS408</t>
  </si>
  <si>
    <t>TS409</t>
  </si>
  <si>
    <t>TS410</t>
  </si>
  <si>
    <t>TS411</t>
  </si>
  <si>
    <t>TS412</t>
  </si>
  <si>
    <t>TS413</t>
  </si>
  <si>
    <t>TS414</t>
  </si>
  <si>
    <t>TS415</t>
  </si>
  <si>
    <t>TS416</t>
  </si>
  <si>
    <t>TS417</t>
  </si>
  <si>
    <t>TS418</t>
  </si>
  <si>
    <t>TS419</t>
  </si>
  <si>
    <t>TS420</t>
  </si>
  <si>
    <t>TS421</t>
  </si>
  <si>
    <t>TS422</t>
  </si>
  <si>
    <t>TS423</t>
  </si>
  <si>
    <t>TS424</t>
  </si>
  <si>
    <t>TS425</t>
  </si>
  <si>
    <t>TS426</t>
  </si>
  <si>
    <t>TS427</t>
  </si>
  <si>
    <t>TS428</t>
  </si>
  <si>
    <t>TS429</t>
  </si>
  <si>
    <t>TS430</t>
  </si>
  <si>
    <t>TS431</t>
  </si>
  <si>
    <t>TS432</t>
  </si>
  <si>
    <t>TS433</t>
  </si>
  <si>
    <t>TS434</t>
  </si>
  <si>
    <t>TS435</t>
  </si>
  <si>
    <t>TS436</t>
  </si>
  <si>
    <t>TS437</t>
  </si>
  <si>
    <t>TS438</t>
  </si>
  <si>
    <t>TS439</t>
  </si>
  <si>
    <t>TS440</t>
  </si>
  <si>
    <t>TS441</t>
  </si>
  <si>
    <t>TS442</t>
  </si>
  <si>
    <t>TS443</t>
  </si>
  <si>
    <t>TS444</t>
  </si>
  <si>
    <t>TS445</t>
  </si>
  <si>
    <t>TS446</t>
  </si>
  <si>
    <t>TS447</t>
  </si>
  <si>
    <t>TS448</t>
  </si>
  <si>
    <t>TS449</t>
  </si>
  <si>
    <t>TS450</t>
  </si>
  <si>
    <t>TS451</t>
  </si>
  <si>
    <t>TS452</t>
  </si>
  <si>
    <t>TS453</t>
  </si>
  <si>
    <t>TS454</t>
  </si>
  <si>
    <t>TS455</t>
  </si>
  <si>
    <t>TS456</t>
  </si>
  <si>
    <t>TS457</t>
  </si>
  <si>
    <t>TS458</t>
  </si>
  <si>
    <t>TS459</t>
  </si>
  <si>
    <t>TS460</t>
  </si>
  <si>
    <t>TS461</t>
  </si>
  <si>
    <t>TS462</t>
  </si>
  <si>
    <t>TS463</t>
  </si>
  <si>
    <t>TS464</t>
  </si>
  <si>
    <t>TS465</t>
  </si>
  <si>
    <t>TS466</t>
  </si>
  <si>
    <t>TS467</t>
  </si>
  <si>
    <t>TS468</t>
  </si>
  <si>
    <t>TS469</t>
  </si>
  <si>
    <t>TS470</t>
  </si>
  <si>
    <t>TS471</t>
  </si>
  <si>
    <t>TS472</t>
  </si>
  <si>
    <t>TS473</t>
  </si>
  <si>
    <t>TS474</t>
  </si>
  <si>
    <t>TS475</t>
  </si>
  <si>
    <t>TS476</t>
  </si>
  <si>
    <t>TS477</t>
  </si>
  <si>
    <t>TS478</t>
  </si>
  <si>
    <t>TS479</t>
  </si>
  <si>
    <t>TS480</t>
  </si>
  <si>
    <t>TS481</t>
  </si>
  <si>
    <t>TS482</t>
  </si>
  <si>
    <t>TS483</t>
  </si>
  <si>
    <t>TS484</t>
  </si>
  <si>
    <t>TS485</t>
  </si>
  <si>
    <t>TS486</t>
  </si>
  <si>
    <t>TS487</t>
  </si>
  <si>
    <t>TS488</t>
  </si>
  <si>
    <t>TS489</t>
  </si>
  <si>
    <t>TS490</t>
  </si>
  <si>
    <t>TS491</t>
  </si>
  <si>
    <t>TS492</t>
  </si>
  <si>
    <t>TS493</t>
  </si>
  <si>
    <t>TS494</t>
  </si>
  <si>
    <t>TS495</t>
  </si>
  <si>
    <t>TS496</t>
  </si>
  <si>
    <t>TS497</t>
  </si>
  <si>
    <t>TS498</t>
  </si>
  <si>
    <t>TS499</t>
  </si>
  <si>
    <t>TS500</t>
  </si>
  <si>
    <t>TS501</t>
  </si>
  <si>
    <t>TS502</t>
  </si>
  <si>
    <t>TS503</t>
  </si>
  <si>
    <t>TS504</t>
  </si>
  <si>
    <t>TS505</t>
  </si>
  <si>
    <t>TS506</t>
  </si>
  <si>
    <t>TS507</t>
  </si>
  <si>
    <t>TS508</t>
  </si>
  <si>
    <t>TS509</t>
  </si>
  <si>
    <t>TS510</t>
  </si>
  <si>
    <t>TS511</t>
  </si>
  <si>
    <t>TS512</t>
  </si>
  <si>
    <t>TS513</t>
  </si>
  <si>
    <t>TS514</t>
  </si>
  <si>
    <t>TS515</t>
  </si>
  <si>
    <t>TS516</t>
  </si>
  <si>
    <t>TS517</t>
  </si>
  <si>
    <t>TS518</t>
  </si>
  <si>
    <t>TS519</t>
  </si>
  <si>
    <t>TS520</t>
  </si>
  <si>
    <t>TS521</t>
  </si>
  <si>
    <t>TS522</t>
  </si>
  <si>
    <t>TS523</t>
  </si>
  <si>
    <t>TS524</t>
  </si>
  <si>
    <t>TS525</t>
  </si>
  <si>
    <t>TS526</t>
  </si>
  <si>
    <t>TS527</t>
  </si>
  <si>
    <t>TS528</t>
  </si>
  <si>
    <t>TS529</t>
  </si>
  <si>
    <t>TS530</t>
  </si>
  <si>
    <t>TS531</t>
  </si>
  <si>
    <t>TS532</t>
  </si>
  <si>
    <t>TS533</t>
  </si>
  <si>
    <t>TS534</t>
  </si>
  <si>
    <t>TS535</t>
  </si>
  <si>
    <t>TS536</t>
  </si>
  <si>
    <t>TS537</t>
  </si>
  <si>
    <t>TS538</t>
  </si>
  <si>
    <t>TS539</t>
  </si>
  <si>
    <t>TS540</t>
  </si>
  <si>
    <t>TS541</t>
  </si>
  <si>
    <t>TS542</t>
  </si>
  <si>
    <t>TS543</t>
  </si>
  <si>
    <t>TS544</t>
  </si>
  <si>
    <t>TS545</t>
  </si>
  <si>
    <t>TS546</t>
  </si>
  <si>
    <t>TS547</t>
  </si>
  <si>
    <t>TS548</t>
  </si>
  <si>
    <t>TS549</t>
  </si>
  <si>
    <t>TS550</t>
  </si>
  <si>
    <t>TS551</t>
  </si>
  <si>
    <t>TS552</t>
  </si>
  <si>
    <t>TS553</t>
  </si>
  <si>
    <t>TS554</t>
  </si>
  <si>
    <t>TS555</t>
  </si>
  <si>
    <t>TS556</t>
  </si>
  <si>
    <t>TS557</t>
  </si>
  <si>
    <t>TS558</t>
  </si>
  <si>
    <t>TS559</t>
  </si>
  <si>
    <t>TS560</t>
  </si>
  <si>
    <t>TS561</t>
  </si>
  <si>
    <t>TS562</t>
  </si>
  <si>
    <t>TS563</t>
  </si>
  <si>
    <t>TS564</t>
  </si>
  <si>
    <t>TS565</t>
  </si>
  <si>
    <t>TS566</t>
  </si>
  <si>
    <t>TS567</t>
  </si>
  <si>
    <t>TS568</t>
  </si>
  <si>
    <t>TS569</t>
  </si>
  <si>
    <t>TS570</t>
  </si>
  <si>
    <t>TS571</t>
  </si>
  <si>
    <t>TS572</t>
  </si>
  <si>
    <t>TS573</t>
  </si>
  <si>
    <t>TS574</t>
  </si>
  <si>
    <t>TS575</t>
  </si>
  <si>
    <t>TS576</t>
  </si>
  <si>
    <t>TS577</t>
  </si>
  <si>
    <t>TS578</t>
  </si>
  <si>
    <t>TS579</t>
  </si>
  <si>
    <t>TS580</t>
  </si>
  <si>
    <t>TS581</t>
  </si>
  <si>
    <t>TS582</t>
  </si>
  <si>
    <t>TS583</t>
  </si>
  <si>
    <t>TS584</t>
  </si>
  <si>
    <t>TS585</t>
  </si>
  <si>
    <t>TS586</t>
  </si>
  <si>
    <t>TS587</t>
  </si>
  <si>
    <t>TS588</t>
  </si>
  <si>
    <t>TS589</t>
  </si>
  <si>
    <t>TS590</t>
  </si>
  <si>
    <t>TS591</t>
  </si>
  <si>
    <t>TS592</t>
  </si>
  <si>
    <t>TS593</t>
  </si>
  <si>
    <t>TS594</t>
  </si>
  <si>
    <t>TS595</t>
  </si>
  <si>
    <t>TS596</t>
  </si>
  <si>
    <t>TS597</t>
  </si>
  <si>
    <t>TS598</t>
  </si>
  <si>
    <t>TS599</t>
  </si>
  <si>
    <t>TS600</t>
  </si>
  <si>
    <t>TS601</t>
  </si>
  <si>
    <t>TS602</t>
  </si>
  <si>
    <t>TS603</t>
  </si>
  <si>
    <t>TS604</t>
  </si>
  <si>
    <t>TS605</t>
  </si>
  <si>
    <t>TS606</t>
  </si>
  <si>
    <t>TS607</t>
  </si>
  <si>
    <t>TS608</t>
  </si>
  <si>
    <t>TS609</t>
  </si>
  <si>
    <t>TS610</t>
  </si>
  <si>
    <t>TS611</t>
  </si>
  <si>
    <t>TS612</t>
  </si>
  <si>
    <t>TS613</t>
  </si>
  <si>
    <t>TS614</t>
  </si>
  <si>
    <t>TS615</t>
  </si>
  <si>
    <t>TS616</t>
  </si>
  <si>
    <t>TS617</t>
  </si>
  <si>
    <t>TS618</t>
  </si>
  <si>
    <t>TS619</t>
  </si>
  <si>
    <t>TS620</t>
  </si>
  <si>
    <t>TS621</t>
  </si>
  <si>
    <t>TS622</t>
  </si>
  <si>
    <t>TS623</t>
  </si>
  <si>
    <t>TS624</t>
  </si>
  <si>
    <t>TS625</t>
  </si>
  <si>
    <t>TS626</t>
  </si>
  <si>
    <t>TS627</t>
  </si>
  <si>
    <t>TS628</t>
  </si>
  <si>
    <t>TS629</t>
  </si>
  <si>
    <t>TS630</t>
  </si>
  <si>
    <t>TS631</t>
  </si>
  <si>
    <t>TS632</t>
  </si>
  <si>
    <t>TS633</t>
  </si>
  <si>
    <t>TS634</t>
  </si>
  <si>
    <t>TS635</t>
  </si>
  <si>
    <t>TS636</t>
  </si>
  <si>
    <t>TS637</t>
  </si>
  <si>
    <t>TS638</t>
  </si>
  <si>
    <t>TS639</t>
  </si>
  <si>
    <t>TS640</t>
  </si>
  <si>
    <t>TS641</t>
  </si>
  <si>
    <t>TS642</t>
  </si>
  <si>
    <t>TS643</t>
  </si>
  <si>
    <t>TS644</t>
  </si>
  <si>
    <t>TS645</t>
  </si>
  <si>
    <t>TS646</t>
  </si>
  <si>
    <t>TS647</t>
  </si>
  <si>
    <t>TS648</t>
  </si>
  <si>
    <t>TS649</t>
  </si>
  <si>
    <t>TS650</t>
  </si>
  <si>
    <t>TS651</t>
  </si>
  <si>
    <t>TS652</t>
  </si>
  <si>
    <t>TS653</t>
  </si>
  <si>
    <t>TS654</t>
  </si>
  <si>
    <t>TS655</t>
  </si>
  <si>
    <t>TS656</t>
  </si>
  <si>
    <t>TS657</t>
  </si>
  <si>
    <t>TS658</t>
  </si>
  <si>
    <t>TS659</t>
  </si>
  <si>
    <t>TS660</t>
  </si>
  <si>
    <t>TS661</t>
  </si>
  <si>
    <t>TS662</t>
  </si>
  <si>
    <t>TS663</t>
  </si>
  <si>
    <t>TS664</t>
  </si>
  <si>
    <t>TS665</t>
  </si>
  <si>
    <t>TS666</t>
  </si>
  <si>
    <t>TS667</t>
  </si>
  <si>
    <t>TS668</t>
  </si>
  <si>
    <t>TS669</t>
  </si>
  <si>
    <t>TS670</t>
  </si>
  <si>
    <t>TS671</t>
  </si>
  <si>
    <t>TS672</t>
  </si>
  <si>
    <t>TS673</t>
  </si>
  <si>
    <t>TS674</t>
  </si>
  <si>
    <t>TS675</t>
  </si>
  <si>
    <t>TS676</t>
  </si>
  <si>
    <t>TS677</t>
  </si>
  <si>
    <t>TS678</t>
  </si>
  <si>
    <t>TS679</t>
  </si>
  <si>
    <t>TS680</t>
  </si>
  <si>
    <t>TS681</t>
  </si>
  <si>
    <t>TS682</t>
  </si>
  <si>
    <t>TS683</t>
  </si>
  <si>
    <t>TS684</t>
  </si>
  <si>
    <t>TS685</t>
  </si>
  <si>
    <t>TS686</t>
  </si>
  <si>
    <t>TS687</t>
  </si>
  <si>
    <t>TS688</t>
  </si>
  <si>
    <t>TS689</t>
  </si>
  <si>
    <t>TS690</t>
  </si>
  <si>
    <t>TS691</t>
  </si>
  <si>
    <t>TS692</t>
  </si>
  <si>
    <t>TS693</t>
  </si>
  <si>
    <t>TS694</t>
  </si>
  <si>
    <t>TS695</t>
  </si>
  <si>
    <t>TS696</t>
  </si>
  <si>
    <t>TS697</t>
  </si>
  <si>
    <t>TS698</t>
  </si>
  <si>
    <t>TS699</t>
  </si>
  <si>
    <t>TS700</t>
  </si>
  <si>
    <t>TS701</t>
  </si>
  <si>
    <t>TS702</t>
  </si>
  <si>
    <t>TS703</t>
  </si>
  <si>
    <t>TS704</t>
  </si>
  <si>
    <t>TS705</t>
  </si>
  <si>
    <t>TS706</t>
  </si>
  <si>
    <t>TS707</t>
  </si>
  <si>
    <t>TS708</t>
  </si>
  <si>
    <t>TS709</t>
  </si>
  <si>
    <t>TS710</t>
  </si>
  <si>
    <t>TS711</t>
  </si>
  <si>
    <t>TS712</t>
  </si>
  <si>
    <t>TS713</t>
  </si>
  <si>
    <t>TS714</t>
  </si>
  <si>
    <t>TS715</t>
  </si>
  <si>
    <t>TS716</t>
  </si>
  <si>
    <t>TS717</t>
  </si>
  <si>
    <t>TS718</t>
  </si>
  <si>
    <t>TS719</t>
  </si>
  <si>
    <t>TS720</t>
  </si>
  <si>
    <t>TS721</t>
  </si>
  <si>
    <t>TS722</t>
  </si>
  <si>
    <t>TS723</t>
  </si>
  <si>
    <t>TS724</t>
  </si>
  <si>
    <t>TS725</t>
  </si>
  <si>
    <t>TS726</t>
  </si>
  <si>
    <t>TS727</t>
  </si>
  <si>
    <t>TS728</t>
  </si>
  <si>
    <t>TS729</t>
  </si>
  <si>
    <t>TS730</t>
  </si>
  <si>
    <t>TS731</t>
  </si>
  <si>
    <t>TS732</t>
  </si>
  <si>
    <t>TS733</t>
  </si>
  <si>
    <t>TS734</t>
  </si>
  <si>
    <t>TS735</t>
  </si>
  <si>
    <t>TS736</t>
  </si>
  <si>
    <t>TS737</t>
  </si>
  <si>
    <t>TS738</t>
  </si>
  <si>
    <t>TS739</t>
  </si>
  <si>
    <t>TS740</t>
  </si>
  <si>
    <t>TS741</t>
  </si>
  <si>
    <t>TS742</t>
  </si>
  <si>
    <t>TS743</t>
  </si>
  <si>
    <t>TS744</t>
  </si>
  <si>
    <t>TS745</t>
  </si>
  <si>
    <t>TS746</t>
  </si>
  <si>
    <t>TS747</t>
  </si>
  <si>
    <t>TS748</t>
  </si>
  <si>
    <t>TS749</t>
  </si>
  <si>
    <t>TS750</t>
  </si>
  <si>
    <t>TS751</t>
  </si>
  <si>
    <t>TS752</t>
  </si>
  <si>
    <t>TS753</t>
  </si>
  <si>
    <t>TS754</t>
  </si>
  <si>
    <t>TS755</t>
  </si>
  <si>
    <t>TS756</t>
  </si>
  <si>
    <t>TS757</t>
  </si>
  <si>
    <t>TS758</t>
  </si>
  <si>
    <t>TS759</t>
  </si>
  <si>
    <t>TS760</t>
  </si>
  <si>
    <t>TS761</t>
  </si>
  <si>
    <t>TS762</t>
  </si>
  <si>
    <t>TS763</t>
  </si>
  <si>
    <t>TS764</t>
  </si>
  <si>
    <t>TS765</t>
  </si>
  <si>
    <t>TS766</t>
  </si>
  <si>
    <t>TS767</t>
  </si>
  <si>
    <t>TS768</t>
  </si>
  <si>
    <t>TS769</t>
  </si>
  <si>
    <t>TS770</t>
  </si>
  <si>
    <t>TS771</t>
  </si>
  <si>
    <t>TS772</t>
  </si>
  <si>
    <t>TS773</t>
  </si>
  <si>
    <t>TS774</t>
  </si>
  <si>
    <t>TS775</t>
  </si>
  <si>
    <t>TS776</t>
  </si>
  <si>
    <t>TS777</t>
  </si>
  <si>
    <t>TS778</t>
  </si>
  <si>
    <t>TS779</t>
  </si>
  <si>
    <t>TS780</t>
  </si>
  <si>
    <t>TS781</t>
  </si>
  <si>
    <t>TS782</t>
  </si>
  <si>
    <t>TS783</t>
  </si>
  <si>
    <t>TS784</t>
  </si>
  <si>
    <t>TS785</t>
  </si>
  <si>
    <t>TS786</t>
  </si>
  <si>
    <t>TS787</t>
  </si>
  <si>
    <t>TS788</t>
  </si>
  <si>
    <t>TS789</t>
  </si>
  <si>
    <t>TS790</t>
  </si>
  <si>
    <t>TS791</t>
  </si>
  <si>
    <t>TS792</t>
  </si>
  <si>
    <t>TS793</t>
  </si>
  <si>
    <t>TS794</t>
  </si>
  <si>
    <t>TS795</t>
  </si>
  <si>
    <t>TS796</t>
  </si>
  <si>
    <t>TS797</t>
  </si>
  <si>
    <t>TS798</t>
  </si>
  <si>
    <t>TS799</t>
  </si>
  <si>
    <t>TS800</t>
  </si>
  <si>
    <t>TS801</t>
  </si>
  <si>
    <t>TS802</t>
  </si>
  <si>
    <t>TS803</t>
  </si>
  <si>
    <t>TS804</t>
  </si>
  <si>
    <t>TS805</t>
  </si>
  <si>
    <t>TS806</t>
  </si>
  <si>
    <t>TS807</t>
  </si>
  <si>
    <t>TS808</t>
  </si>
  <si>
    <t>TS809</t>
  </si>
  <si>
    <t>TS810</t>
  </si>
  <si>
    <t>TS811</t>
  </si>
  <si>
    <t>TS812</t>
  </si>
  <si>
    <t>TS813</t>
  </si>
  <si>
    <t>TS814</t>
  </si>
  <si>
    <t>TS815</t>
  </si>
  <si>
    <t>TS816</t>
  </si>
  <si>
    <t>TS817</t>
  </si>
  <si>
    <t>TS818</t>
  </si>
  <si>
    <t>TS819</t>
  </si>
  <si>
    <t>TS820</t>
  </si>
  <si>
    <t>TS821</t>
  </si>
  <si>
    <t>TS822</t>
  </si>
  <si>
    <t>TS823</t>
  </si>
  <si>
    <t>TS824</t>
  </si>
  <si>
    <t>TS825</t>
  </si>
  <si>
    <t>TS826</t>
  </si>
  <si>
    <t>TS827</t>
  </si>
  <si>
    <t>TS828</t>
  </si>
  <si>
    <t>TS829</t>
  </si>
  <si>
    <t>TS830</t>
  </si>
  <si>
    <t>TS831</t>
  </si>
  <si>
    <t>TS832</t>
  </si>
  <si>
    <t>TS833</t>
  </si>
  <si>
    <t>TS834</t>
  </si>
  <si>
    <t>TS835</t>
  </si>
  <si>
    <t>TS836</t>
  </si>
  <si>
    <t>TS837</t>
  </si>
  <si>
    <t>TS838</t>
  </si>
  <si>
    <t>TS839</t>
  </si>
  <si>
    <t>TS840</t>
  </si>
  <si>
    <t>TS841</t>
  </si>
  <si>
    <t>TS842</t>
  </si>
  <si>
    <t>TS843</t>
  </si>
  <si>
    <t>TS844</t>
  </si>
  <si>
    <t>TS845</t>
  </si>
  <si>
    <t>TS846</t>
  </si>
  <si>
    <t>TS847</t>
  </si>
  <si>
    <t>TS848</t>
  </si>
  <si>
    <t>TS849</t>
  </si>
  <si>
    <t>TS850</t>
  </si>
  <si>
    <t>TS851</t>
  </si>
  <si>
    <t>TS852</t>
  </si>
  <si>
    <t>TS853</t>
  </si>
  <si>
    <t>TS854</t>
  </si>
  <si>
    <t>TS855</t>
  </si>
  <si>
    <t>TS856</t>
  </si>
  <si>
    <t>TS857</t>
  </si>
  <si>
    <t>TS858</t>
  </si>
  <si>
    <t>TS859</t>
  </si>
  <si>
    <t>TS860</t>
  </si>
  <si>
    <t>TS861</t>
  </si>
  <si>
    <t>TS862</t>
  </si>
  <si>
    <t>TS863</t>
  </si>
  <si>
    <t>TS864</t>
  </si>
  <si>
    <t>TS865</t>
  </si>
  <si>
    <t>TS866</t>
  </si>
  <si>
    <t>TS867</t>
  </si>
  <si>
    <t>TS868</t>
  </si>
  <si>
    <t>TS869</t>
  </si>
  <si>
    <t>TS870</t>
  </si>
  <si>
    <t>TS871</t>
  </si>
  <si>
    <t>TS872</t>
  </si>
  <si>
    <t>TS873</t>
  </si>
  <si>
    <t>TS874</t>
  </si>
  <si>
    <t>TS875</t>
  </si>
  <si>
    <t>TS876</t>
  </si>
  <si>
    <t>TS877</t>
  </si>
  <si>
    <t>TS878</t>
  </si>
  <si>
    <t>TS879</t>
  </si>
  <si>
    <t>TS880</t>
  </si>
  <si>
    <t>TS881</t>
  </si>
  <si>
    <t>TS882</t>
  </si>
  <si>
    <t>TS883</t>
  </si>
  <si>
    <t>TS884</t>
  </si>
  <si>
    <t>TS885</t>
  </si>
  <si>
    <t>TS886</t>
  </si>
  <si>
    <t>TS887</t>
  </si>
  <si>
    <t>TS888</t>
  </si>
  <si>
    <t>TS889</t>
  </si>
  <si>
    <t>TS890</t>
  </si>
  <si>
    <t>TS891</t>
  </si>
  <si>
    <t>TS892</t>
  </si>
  <si>
    <t>TS893</t>
  </si>
  <si>
    <t>TS894</t>
  </si>
  <si>
    <t>TS895</t>
  </si>
  <si>
    <t>TS896</t>
  </si>
  <si>
    <t>TS897</t>
  </si>
  <si>
    <t>TS898</t>
  </si>
  <si>
    <t>TS899</t>
  </si>
  <si>
    <t>TS900</t>
  </si>
  <si>
    <t>TS901</t>
  </si>
  <si>
    <t>TS902</t>
  </si>
  <si>
    <t>TS903</t>
  </si>
  <si>
    <t>TS904</t>
  </si>
  <si>
    <t>TS905</t>
  </si>
  <si>
    <t>TS906</t>
  </si>
  <si>
    <t>TS907</t>
  </si>
  <si>
    <t>TS908</t>
  </si>
  <si>
    <t>TS909</t>
  </si>
  <si>
    <t>TS910</t>
  </si>
  <si>
    <t>TS911</t>
  </si>
  <si>
    <t>TS912</t>
  </si>
  <si>
    <t>TS913</t>
  </si>
  <si>
    <t>TS914</t>
  </si>
  <si>
    <t>TS915</t>
  </si>
  <si>
    <t>TS916</t>
  </si>
  <si>
    <t>TS917</t>
  </si>
  <si>
    <t>TS918</t>
  </si>
  <si>
    <t>TS919</t>
  </si>
  <si>
    <t>TS920</t>
  </si>
  <si>
    <t>TS921</t>
  </si>
  <si>
    <t>TS922</t>
  </si>
  <si>
    <t>TS923</t>
  </si>
  <si>
    <t>TS924</t>
  </si>
  <si>
    <t>TS925</t>
  </si>
  <si>
    <t>TS926</t>
  </si>
  <si>
    <t>TS927</t>
  </si>
  <si>
    <t>TS928</t>
  </si>
  <si>
    <t>TS929</t>
  </si>
  <si>
    <t>TS930</t>
  </si>
  <si>
    <t>TS931</t>
  </si>
  <si>
    <t>TS932</t>
  </si>
  <si>
    <t>TS933</t>
  </si>
  <si>
    <t>TS934</t>
  </si>
  <si>
    <t>TS935</t>
  </si>
  <si>
    <t>TS936</t>
  </si>
  <si>
    <t>TS937</t>
  </si>
  <si>
    <t>TS938</t>
  </si>
  <si>
    <t>TS939</t>
  </si>
  <si>
    <t>TS940</t>
  </si>
  <si>
    <t>TS941</t>
  </si>
  <si>
    <t>TS942</t>
  </si>
  <si>
    <t>TS943</t>
  </si>
  <si>
    <t>TS944</t>
  </si>
  <si>
    <t>TS945</t>
  </si>
  <si>
    <t>TS946</t>
  </si>
  <si>
    <t>TS947</t>
  </si>
  <si>
    <t>TS948</t>
  </si>
  <si>
    <t>TS949</t>
  </si>
  <si>
    <t>TS950</t>
  </si>
  <si>
    <t>TS951</t>
  </si>
  <si>
    <t>TS952</t>
  </si>
  <si>
    <t>TS953</t>
  </si>
  <si>
    <t>TS954</t>
  </si>
  <si>
    <t>TS955</t>
  </si>
  <si>
    <t>TS956</t>
  </si>
  <si>
    <t>TS957</t>
  </si>
  <si>
    <t>TS958</t>
  </si>
  <si>
    <t>TS959</t>
  </si>
  <si>
    <t>TS960</t>
  </si>
  <si>
    <t>TS961</t>
  </si>
  <si>
    <t>TS962</t>
  </si>
  <si>
    <t>TS963</t>
  </si>
  <si>
    <t>TS964</t>
  </si>
  <si>
    <t>TS965</t>
  </si>
  <si>
    <t>TS966</t>
  </si>
  <si>
    <t>TS967</t>
  </si>
  <si>
    <t>TS968</t>
  </si>
  <si>
    <t>TS969</t>
  </si>
  <si>
    <t>TS970</t>
  </si>
  <si>
    <t>TS971</t>
  </si>
  <si>
    <t>TS972</t>
  </si>
  <si>
    <t>TS973</t>
  </si>
  <si>
    <t>TS974</t>
  </si>
  <si>
    <t>TS975</t>
  </si>
  <si>
    <t>TS976</t>
  </si>
  <si>
    <t>TS977</t>
  </si>
  <si>
    <t>TS978</t>
  </si>
  <si>
    <t>TS979</t>
  </si>
  <si>
    <t>TS980</t>
  </si>
  <si>
    <t>TS981</t>
  </si>
  <si>
    <t>TS982</t>
  </si>
  <si>
    <t>TS983</t>
  </si>
  <si>
    <t>TS984</t>
  </si>
  <si>
    <t>TS985</t>
  </si>
  <si>
    <t>TS986</t>
  </si>
  <si>
    <t>TS987</t>
  </si>
  <si>
    <t>TS988</t>
  </si>
  <si>
    <t>TS989</t>
  </si>
  <si>
    <t>TS990</t>
  </si>
  <si>
    <t>TS991</t>
  </si>
  <si>
    <t>TS992</t>
  </si>
  <si>
    <t>TS993</t>
  </si>
  <si>
    <t>TS994</t>
  </si>
  <si>
    <t>TS995</t>
  </si>
  <si>
    <t>TS996</t>
  </si>
  <si>
    <t>TS997</t>
  </si>
  <si>
    <t>TS998</t>
  </si>
  <si>
    <t>TS999</t>
  </si>
  <si>
    <t>TS1090</t>
  </si>
  <si>
    <t>에코 에너지 올인원 수딩 에센스</t>
  </si>
  <si>
    <t>Eco Energy All In One Soothing Essence</t>
  </si>
  <si>
    <t>TS1091</t>
  </si>
  <si>
    <t>에코 어스 라이트 선 크림</t>
  </si>
  <si>
    <t>Eco Earth Light Sun Cream</t>
  </si>
  <si>
    <t>TS1092</t>
  </si>
  <si>
    <t>에코 어스 시카 선 크림</t>
  </si>
  <si>
    <t>Eco Earth Cica Sun Cream</t>
  </si>
  <si>
    <t>TS1093</t>
  </si>
  <si>
    <t>에코 어스 핑크 선 크림 이엑스</t>
  </si>
  <si>
    <t>Eco Earth Pink Sun Cream EX</t>
  </si>
  <si>
    <t>TS1094</t>
  </si>
  <si>
    <t>에코 어스 투명 선 스틱</t>
  </si>
  <si>
    <t>Eco Earth Clear Sun Stick</t>
  </si>
  <si>
    <t>TS1095</t>
  </si>
  <si>
    <t>에코 소울 파워프루프 펜 라이너 02 브라운</t>
  </si>
  <si>
    <t>Eco Soul Powerproof Pen Liner 02 Brown</t>
  </si>
  <si>
    <t>TS1096</t>
  </si>
  <si>
    <t>샘물 섀도우 박스 06 탠드 스톤</t>
  </si>
  <si>
    <t>Saemmul Shadow Box 06 Tanned Stone</t>
  </si>
  <si>
    <t>TS1097</t>
  </si>
  <si>
    <t>샘물 섀도우 박스 05 모브 레터</t>
  </si>
  <si>
    <t>Saemmul Shadow Box 05 Mauve Letter</t>
  </si>
  <si>
    <t>TS1098</t>
  </si>
  <si>
    <t>실크 헤어 컬러 크림 새치커버 와인빛 갈색</t>
  </si>
  <si>
    <t>SilK Hair Color Cream Gray Hair Cover Wine Brown</t>
  </si>
  <si>
    <t>TS1099</t>
  </si>
  <si>
    <t>트루 핏 픽서 쿠션 19.5 위트(리필)</t>
  </si>
  <si>
    <t>True Fit Fixer Cushion 19.5 Wheat(Refill)</t>
  </si>
  <si>
    <t>TS1100</t>
  </si>
  <si>
    <t>트루 핏 픽서 쿠션 19.5 위트</t>
  </si>
  <si>
    <t>True Fit Fixer Cushion 19.5 Wheat</t>
  </si>
  <si>
    <t>TS1101</t>
  </si>
  <si>
    <t>글로우 스테이 스틱 섀도우 WH01 브라이덜 화이트</t>
  </si>
  <si>
    <t>Glow Stay Stick Shadow WH01 Bridal White</t>
  </si>
  <si>
    <t>TS1102</t>
  </si>
  <si>
    <t>글로우 스테이 스틱 섀도우 PK02 블룸 핑크</t>
  </si>
  <si>
    <t>Glow Stay Stick Shadow PK02 Bloom Pink</t>
  </si>
  <si>
    <t>TS1103</t>
  </si>
  <si>
    <t>글로우 스테이 스틱 섀도우 BL02 프로스트 네이비</t>
  </si>
  <si>
    <t>Glow Stay Stick Shadow BL02 Frost Navy</t>
  </si>
  <si>
    <t>TS1104</t>
  </si>
  <si>
    <t>글로우 스테이 스틱 섀도우 BL01 서피 블루</t>
  </si>
  <si>
    <t>Glow Stay Stick Shadow BL01 Surfy Blue</t>
  </si>
  <si>
    <t>TS1105</t>
  </si>
  <si>
    <t>글로우 스테이 스틱 섀도우 BE02 헤이지 로즈</t>
  </si>
  <si>
    <t>Glow Stay Stick Shadow BE02 Hazy Rose</t>
  </si>
  <si>
    <t>TS1106</t>
  </si>
  <si>
    <t>골드 프라임 루미너스 화이트 크림</t>
  </si>
  <si>
    <t>Gold Prime Luminous White Cream</t>
  </si>
  <si>
    <t>TS1107</t>
  </si>
  <si>
    <t>가든 플레져 시카 클렌징 티슈</t>
  </si>
  <si>
    <t>Garden Pleasure Cica Cleansing Tissue</t>
  </si>
  <si>
    <t>TS1108</t>
  </si>
  <si>
    <t>가든 플레져 핸드 크림</t>
  </si>
  <si>
    <t>Garden Pleasure hand Cream</t>
  </si>
  <si>
    <t>TS1109</t>
  </si>
  <si>
    <t>가든 플레져 핸드 워시</t>
  </si>
  <si>
    <t>Garden Pleasure Hand Wash</t>
  </si>
  <si>
    <t>BACKGEL SKINNY TOUCH GELINER 02</t>
  </si>
  <si>
    <t>BACKGEL SKINNY TOUCH GELINER 03</t>
  </si>
  <si>
    <t>[해외]크리스탈싱글아이섀도우M21</t>
  </si>
  <si>
    <t>CRYSTAL SINGLE EYE SHADOW M21 EVERY DAY</t>
  </si>
  <si>
    <t>3립톤겟잇틴트04레드핫</t>
  </si>
  <si>
    <t>LIPTONE GET IT TINT 04 RED HOT</t>
  </si>
  <si>
    <t>THE ORIENTAL GYEOL GOUN BB CREAM 02 NATURAL BEIGE</t>
  </si>
  <si>
    <t>INTENSE CARE GOLD 24K SNAIL HYDRO GEL MASK</t>
  </si>
  <si>
    <t>IntenseCare Gold 24K Snail Cleansing Oil Gel</t>
  </si>
  <si>
    <t>IntenseCare Gold 24K Snail Foam Cleanser</t>
  </si>
  <si>
    <t>Intense Care Gold 24K Snail Hand Cream</t>
  </si>
  <si>
    <t>Green Vita C Glow Aura Cream</t>
  </si>
  <si>
    <t>그린비타C수딩에멀전</t>
  </si>
  <si>
    <t>Green Vita C Soothing Emulsion</t>
  </si>
  <si>
    <t>Green Vita C Soothing Toner</t>
  </si>
  <si>
    <t>Green Vita C Sparkling Serum</t>
  </si>
  <si>
    <t>Green Vita C Gel Cream</t>
  </si>
  <si>
    <t>기미야미백쉴드패치(5매입)</t>
  </si>
  <si>
    <t>GIMIYA WHITENING PATCH</t>
  </si>
  <si>
    <t>내추럴스산양유크림폼클렌저3</t>
  </si>
  <si>
    <t>NATURALTH GOAT MILK CREAM FOAM CLEANSER</t>
  </si>
  <si>
    <t>Dr.Logy Moisture Mask Sheet</t>
  </si>
  <si>
    <t>Dr.Logy Blemish Mask Sheet</t>
  </si>
  <si>
    <t>Dr.Logy Vita Lifting Mask Sheet</t>
  </si>
  <si>
    <t>Dr.Logy Sensitive Mask Sheet</t>
  </si>
  <si>
    <t>Dr.Logy Whitening Mask Sheet</t>
  </si>
  <si>
    <t>닥터스칼렛볼륨헤어픽서</t>
  </si>
  <si>
    <t>DR.SCARLET VOLUME HAIR FIXER</t>
  </si>
  <si>
    <t>닥터스칼렛실크펩타이드헤어세럼</t>
  </si>
  <si>
    <t>DR.SCARLET SILK PEPTIDE HAIR SERUM</t>
  </si>
  <si>
    <t>닥터오킴스수크라테놀겔2</t>
  </si>
  <si>
    <t>DR.OHKIMS SUCRATHENOL RECOVER GEL2</t>
  </si>
  <si>
    <t>닥터오킴스수크라테놀리커버세럼기획세트</t>
  </si>
  <si>
    <t>DR.OHKIMS SUCRATHENOL RECOVER SERUM SET</t>
  </si>
  <si>
    <t>닥터오킴스수크라테놀크림2</t>
  </si>
  <si>
    <t>DR.OHKIMS SUCRATHENOL RECOVER CREAM2</t>
  </si>
  <si>
    <t>더로즈촉촉버블바디스크럽워시</t>
  </si>
  <si>
    <t>The Rose Chok Chok Bubble Body Scrub Was</t>
  </si>
  <si>
    <t>DOUBLE NEEDS PANG PANG MASCARA 01 VOLUME PANG</t>
  </si>
  <si>
    <t>DOUBLE NEEDS PANG PANG MASCARA 02 CURLING PANG</t>
  </si>
  <si>
    <t>THE BLACK TEA LONDON CLASSIC SKIN CARE 3 SET2</t>
  </si>
  <si>
    <t>더블에센스쿠션02스킨베이지</t>
  </si>
  <si>
    <t>DOUBLE ESSENCE CUSHION 02 SKIN BEIGE</t>
  </si>
  <si>
    <t>더블에센스쿠션03웜베이지</t>
  </si>
  <si>
    <t>DOUBLE ESSENCE CUSHION 03 WARM BEIGE</t>
  </si>
  <si>
    <t>더블에센스파운데이션P01</t>
  </si>
  <si>
    <t>더블에센스파운데이션P02</t>
  </si>
  <si>
    <t>더블에센스파운데이션Y01</t>
  </si>
  <si>
    <t>더블에센스파운데이션Y02</t>
  </si>
  <si>
    <t>더블커버스틱컨실러01바닐라</t>
  </si>
  <si>
    <t>DOUBLE COVER STICK CONCEALER 01 VANILLA</t>
  </si>
  <si>
    <t>더블커버스틱컨실러03핑크</t>
  </si>
  <si>
    <t>DOUBLE COVER STICK CONCEALER 03 PINK BEI</t>
  </si>
  <si>
    <t>THE SHOCKING LIP BLUR 01 SHORT CUT</t>
  </si>
  <si>
    <t>THE SHOCKING LIP BLUR 03THUNDER BOLT</t>
  </si>
  <si>
    <t>THE SHOCKING LIP BLUR 05BREAKING NEWS</t>
  </si>
  <si>
    <t>THE SHOCKING LIPSTICK GLOW 02MORE AND MO</t>
  </si>
  <si>
    <t>THE SHOCKING LIPSTICK VELVET01 XOXO</t>
  </si>
  <si>
    <t>THE SHOCKING LIPSTICK VELVET02  STARGRAMABLE</t>
  </si>
  <si>
    <t>THE SHOCKING LIPSTICK VELVET03 X-CLUSIVE</t>
  </si>
  <si>
    <t>THE SHOCKING LIPSTICK VELVET04 MY SWAGGER</t>
  </si>
  <si>
    <t>THE SHOCKING LIPSTICK VELVET05 LIP FLEX</t>
  </si>
  <si>
    <t>더쇼킹비건브로우이지플랫04레디쉬브라운</t>
  </si>
  <si>
    <t>THE SHOCKING VEGAN BROW EASY FLAT04</t>
  </si>
  <si>
    <t>THE SHOCKING CARA 07 EYELASH AMPOULE</t>
  </si>
  <si>
    <t>THE SHOCKING CUSHION TONE UP COVER</t>
  </si>
  <si>
    <t>THE SHOCKING TINTED LIP BALM02VEIL CORAL</t>
  </si>
  <si>
    <t>THE SHOCKING PACT FIX COVER 01SKIN BEIGE</t>
  </si>
  <si>
    <t>THE SHOCKING PACT FIX COVER 02WARM BEIGE</t>
  </si>
  <si>
    <t>The Chok Chok Green Tea No-wash Cleansing Tissues</t>
  </si>
  <si>
    <t>THE CHOK CHOK GREEN TEA WATERY LOTION</t>
  </si>
  <si>
    <t>THE CHOK CHOK GREEN TEA WATERY SKIN</t>
  </si>
  <si>
    <t>THE CHOK CHOK GREEN TEA WATERY ESSENCE</t>
  </si>
  <si>
    <t>더피치촉촉때필링미스트</t>
  </si>
  <si>
    <t>The Peach Chok Chok Body Peeling Mist</t>
  </si>
  <si>
    <t>더핑크솔트촉촉바디스크럽</t>
  </si>
  <si>
    <t>The Pink Salt Chok Chok Body Scrub</t>
  </si>
  <si>
    <t>DELIGHT DALCOM BANANA PONGDANG LIP BALM 01 BANANA MILK</t>
  </si>
  <si>
    <t>DELIGHT TONY TINT 02 RED</t>
  </si>
  <si>
    <t>러블리피치핸드마스크2</t>
  </si>
  <si>
    <t>Lovely Peach Hand Mask2</t>
  </si>
  <si>
    <t>LUMINOUS GODDESS AURA BB CREAM 02 NATURAL BEIGE</t>
  </si>
  <si>
    <t>REGENCIA HOMME MULTI FLUID</t>
  </si>
  <si>
    <t>REGENCIA HOMME TONER</t>
  </si>
  <si>
    <t>REFILL THE SHOCKING CUSHION GLOW COVER 01</t>
  </si>
  <si>
    <t>REFILL THE SHOCKING CUSHION GLOW COVER 02</t>
  </si>
  <si>
    <t>REFILL THE SHOCKING CUSHION SEBUM COVER 01</t>
  </si>
  <si>
    <t>REFILL THE SHOCKING CUSHION SEBUM COVER 02</t>
  </si>
  <si>
    <t>REFILL THE SHOCKING CUSHION WATER FULL COVER 01</t>
  </si>
  <si>
    <t>REFILL THE SHOCKING CUSHION WATER FULL COVER 02</t>
  </si>
  <si>
    <t>REFILL THE SHOCKING CUSHION EXTREME COVER 02</t>
  </si>
  <si>
    <t>REFILL THE SHOCKING CUSHION TONE UP COVER</t>
  </si>
  <si>
    <t>REFILL THE SHOCKING CUSHION TROUBLE COVER 01</t>
  </si>
  <si>
    <t>REFILL THE SHOCKING CUSHION TROUBLE COVER 02</t>
  </si>
  <si>
    <t>립마켓시럽틴트05</t>
  </si>
  <si>
    <t>LIPMARKET SYRUP TINT 05 Frozen Heart</t>
  </si>
  <si>
    <t>립마켓시럽틴트06</t>
  </si>
  <si>
    <t>LIPMARKET SYRUP TINT 06La Vie En Rose</t>
  </si>
  <si>
    <t>립마켓시럽틴트07</t>
  </si>
  <si>
    <t>LIPMARKET SYRUP TINT 07Soul Berry</t>
  </si>
  <si>
    <t>LIPTONEGETITTINTS01BABYCORAL</t>
  </si>
  <si>
    <t>LIPTONEGETITTINTS02SPICYRUBY</t>
  </si>
  <si>
    <t>LIPTONEGETITTINTS05OHMYROSE</t>
  </si>
  <si>
    <t>립톤겟잇틴트워터바01핑키인핑</t>
  </si>
  <si>
    <t>LIPTONE GET IT TINT WATER BAR 01 PINKI IN PINK</t>
  </si>
  <si>
    <t>립톤겟잇틴트워터바03</t>
  </si>
  <si>
    <t>LIPTONE GET IT TINT WATER BAR 03 OREANGE IN RED</t>
  </si>
  <si>
    <t>립톤겟잇틴트워터바04</t>
  </si>
  <si>
    <t>LIPTONE GET IT TINT WATER BAR 04 RED IN RED</t>
  </si>
  <si>
    <t>TONYMOLY MASTER LAB SNAIL MUCIN MASK</t>
  </si>
  <si>
    <t>TONYMOLY MASTER LAB CERAMIDE MASK</t>
  </si>
  <si>
    <t>TONYMOLY MASTER LAB CENTELLA ASIATICA MASK SHEET</t>
  </si>
  <si>
    <t>TONYMOLY MASTER LAB EGF MASK SHEET - WRINKLE CARE</t>
  </si>
  <si>
    <t>TONYMOLY MASTER LAB CAVIAR MASK SHEET</t>
  </si>
  <si>
    <t>TONYMOLY MASTER LAB COLLAGEN MASK SHEET</t>
  </si>
  <si>
    <t>TONYMOLY MASTER LAB HYALURONIC ACID MASK</t>
  </si>
  <si>
    <t>마이루미너스퍼퓸글로우파우더</t>
  </si>
  <si>
    <t>MY LUMINOUS PERFUME GLOW POWDER</t>
  </si>
  <si>
    <t>Magic Food mango hand butter</t>
  </si>
  <si>
    <t>MAGICFOOD BANANA HAND MILK</t>
  </si>
  <si>
    <t>Make HD Silk Argan Oil</t>
  </si>
  <si>
    <t>무드아이팔레트01브라운무</t>
  </si>
  <si>
    <t>PERFECT EYES MOOD EYE PALETTE 01 BROWN MOOD</t>
  </si>
  <si>
    <t>무드아이팔레트02버건디무</t>
  </si>
  <si>
    <t>PERFECT EYES MOOD EYE PALETTE 02 BURGUNDY MOOD</t>
  </si>
  <si>
    <t>Body with Feminine Secret Wash</t>
  </si>
  <si>
    <t>[PROMOTION]BIO EX CELL PEPTIDE EYE SOLUTION</t>
  </si>
  <si>
    <t>바이오이엑스셀펩타이드마스크세</t>
  </si>
  <si>
    <t>BIO EX CELL PEPTIDE WRINKLE PERFECTOR MASK SET</t>
  </si>
  <si>
    <t>바이오이엑스셀펩타이드퍼펙터3</t>
  </si>
  <si>
    <t>BIO EX CELL PEPTIDE WRINKLE PERFECTOR SE</t>
  </si>
  <si>
    <t>BACKGELMIRACLEFITSUPERPROOFLINER01TRUEBLACK</t>
  </si>
  <si>
    <t>BACKGELMIRACLEFITSUPERPROOFLINER02EDGEBROWN</t>
  </si>
  <si>
    <t>BACK GEL EYELINER 01 BLACK</t>
  </si>
  <si>
    <t>BACK GEL EYELINER 02 BROWN</t>
  </si>
  <si>
    <t>BACK GEL EYELINER 03 PEARL BROWN</t>
  </si>
  <si>
    <t>BACK GEL EYELINER 07 LATTE BROWN</t>
  </si>
  <si>
    <t>BACKGEL HIGHTECH FLAT EYELINER 01</t>
  </si>
  <si>
    <t>BACKGEL HIGHTECH FLAT EYELINER 02</t>
  </si>
  <si>
    <t>비씨데이션울트라픽스23웜베이지</t>
  </si>
  <si>
    <t>BCDATION ULTRA FIX 23 WARM BEIGE</t>
  </si>
  <si>
    <t>샤이니풋모이스처크림4</t>
  </si>
  <si>
    <t>Shiny Foot Moisture Cream4</t>
  </si>
  <si>
    <t>Shiny Foot Super Peeling Liquid3</t>
  </si>
  <si>
    <t>시어버터 촉촉 페이스앤바디크림</t>
  </si>
  <si>
    <t>SHEA BUTTER CHOK CHOK FACENBODY CREAM</t>
  </si>
  <si>
    <t>SHEABUTTERCHOKCHOKBODYCREAM</t>
  </si>
  <si>
    <t>심플라스트기름종이파우더</t>
  </si>
  <si>
    <t>심플라스트기름종이팩트</t>
  </si>
  <si>
    <t>SIMPLAST OIL CONTROL PACT</t>
  </si>
  <si>
    <t>심플라스트쉴드픽서</t>
  </si>
  <si>
    <t>심플라스트톤업베이스2-01퓨어그린</t>
  </si>
  <si>
    <t>SIMPLAST TONE UP BASE 2-01 PURE GREEN</t>
  </si>
  <si>
    <t>심플라스트톤업베이스2-02퓨어라벤더</t>
  </si>
  <si>
    <t>SIMPLAST TONE UP BASE 2-02 PURE LAVENDER</t>
  </si>
  <si>
    <t>심플라스트포어프라이머</t>
  </si>
  <si>
    <t>AROMA RELIEF LAVENDER SALT SCRUB BODY WASH</t>
  </si>
  <si>
    <t>I AM RED WINE MASK SHEET – PORE CARE</t>
  </si>
  <si>
    <t>I AM LEMON MASK SHEET - BRIGHTENING</t>
  </si>
  <si>
    <t>I AM MAKGEOLLI MASK SHEET-SKIN PURIFYING</t>
  </si>
  <si>
    <t>I AM BROCCOLI MASK SHEET – VITALITY</t>
  </si>
  <si>
    <t>I AM POMEGRANATE MASK SHEET - ELASTICITY</t>
  </si>
  <si>
    <t>I AM AVOCADO MASK SHEET – NUTRITION</t>
  </si>
  <si>
    <t>I AM ALOE MASK SHEET – MOISTURIZING</t>
  </si>
  <si>
    <t>I AM TOMATO MASK – SKIN GLOW</t>
  </si>
  <si>
    <t>I AM TEA TREE MASK SHEET – CALMING</t>
  </si>
  <si>
    <t>I AM SEAWEEDS MASK SHEET –PURIFYING</t>
  </si>
  <si>
    <t>ATOBIOTICS MOTHER'S BARRIER ALL-IN ONE CREAM</t>
  </si>
  <si>
    <t>알로에99%촉촉수딩젤미스트</t>
  </si>
  <si>
    <t>ALOE 99% CHOK CHOK SOOTHING GEL MIST</t>
  </si>
  <si>
    <t>EGG PORE BLACKHEAD STEAM BALM</t>
  </si>
  <si>
    <t>EGG PORE SILKY SMOOTH BALM</t>
  </si>
  <si>
    <t>EGG PORE NOSE PACK</t>
  </si>
  <si>
    <t>EGGPORE NOSE PACK PACKAGE(7 SHEETS)</t>
  </si>
  <si>
    <t>EGG PORE TIGHTENING COOLING PACK</t>
  </si>
  <si>
    <t>ENERGY 24 MENS SUPER HOLDING WATER SPARY215ml</t>
  </si>
  <si>
    <t>ENERGY 24 MENS SUPER HOLDING WATER SPARY 40ml</t>
  </si>
  <si>
    <t>ENERGY 24 MENS ALL-IN-ONE MOISTURE ESSENCE</t>
  </si>
  <si>
    <t>ENERGY 24 MEN'S ALL IN ONE QUICK SKIN WASH</t>
  </si>
  <si>
    <t>에너지24맨즈올인원프레쉬2</t>
  </si>
  <si>
    <t>ENERGY 24 MENS ALL IN ONE FRESH ESSENCE 2</t>
  </si>
  <si>
    <t>WONDER Moisturising Hand Lotion</t>
  </si>
  <si>
    <t>Wonder Ceramide Mocchi Intense Cream</t>
  </si>
  <si>
    <t>WONDER RICE SMOOTING TONER</t>
  </si>
  <si>
    <t>WONDER CHOK CHOK ALOE MASK SHEET2</t>
  </si>
  <si>
    <t>원더히알루론산촉촉앰플</t>
  </si>
  <si>
    <t>WONDER HYALURONIC ACID CHOK CHOK AMPOULE</t>
  </si>
  <si>
    <t>원더히알루론산촉촉젤크림</t>
  </si>
  <si>
    <t>WONDER HYALURONIC ACID CHOK CHOK GEL CRE</t>
  </si>
  <si>
    <t>WONDERHYALURONICACIDCHOKCHOKTONER</t>
  </si>
  <si>
    <t>유브이마스터마일드선쿠션플러스</t>
  </si>
  <si>
    <t>UV MASTER MILD SUN CUSHION PLUS</t>
  </si>
  <si>
    <t>유브이마스터아쿠아선젤2</t>
  </si>
  <si>
    <t>UV MATER AQUA SUN GEL2</t>
  </si>
  <si>
    <t>UV MASTER KIDS N MOM SUN LOTION</t>
  </si>
  <si>
    <t>UV MASTER KIDS N MOM SUN CREAM2</t>
  </si>
  <si>
    <t>UV MASTER TONE-UP SUN CREAM</t>
  </si>
  <si>
    <t>UV MASTER FACE N BODY SUN CREAM2</t>
  </si>
  <si>
    <t>CLEAN DEW BLUEBERRY FOAM CLEANSER</t>
  </si>
  <si>
    <t>EAST TOUCH LIQUID EYELINER 01 BLACK</t>
  </si>
  <si>
    <t>EAST TOUCH LIQUID EYELINER 02 BROWN</t>
  </si>
  <si>
    <t>이지터치오토립라이너1호</t>
  </si>
  <si>
    <t>EASY TOUCH AUTO LIP LINER 01 ROES BEIGE</t>
  </si>
  <si>
    <t>EAST TOUCH AUTO EYEBROW - 01 BLACK</t>
  </si>
  <si>
    <t>EAST TOUCH AUTO EYEBROW - 02 GRAY</t>
  </si>
  <si>
    <t>EAST TOUCH AUTO EYEBROW - 04 MOCHA BROWN</t>
  </si>
  <si>
    <t>EAST TOUCH AUTO EYEBROW - 05 BROWN</t>
  </si>
  <si>
    <t>EAST TOUCH WATERPROOF EYEBROW 01 LIGHT BROWN</t>
  </si>
  <si>
    <t>EAST TOUCH WATERPROOF EYEBROW 03 GRAY BROWN</t>
  </si>
  <si>
    <t>EASY TOUCH COLORING BROW CARA 01 LIGHT BROWN</t>
  </si>
  <si>
    <t>EASY TOUCH COLORING BROW CARA 02 GRAY BROWN</t>
  </si>
  <si>
    <t>EASY TOUCH COLORING BROW CARA 03 GOLD BROWN</t>
  </si>
  <si>
    <t>EASY TOUCH CAKE EYE BROW 01 NATURAL BROWN</t>
  </si>
  <si>
    <t>EASY TOUCH CAKE EYE BROW 02 GRAY BROWN</t>
  </si>
  <si>
    <t>INKEYLIBRARY CERAMIDE AMPOULE</t>
  </si>
  <si>
    <t>INKEYLIBRARY COLLAGEN AMPOULE</t>
  </si>
  <si>
    <t>INKEYLIBRARY HYALURONIC ACID AMPOULE</t>
  </si>
  <si>
    <t>INTENSE CARE  SYN-AKE EYE MASK</t>
  </si>
  <si>
    <t>INTENSE CARE SYN-AKE HYDRO GEL 2</t>
  </si>
  <si>
    <t>줌인마이래쉬마스카라01볼륨</t>
  </si>
  <si>
    <t>ZOOM IN MY LASH MASCARA 01 VOLUME</t>
  </si>
  <si>
    <t>줌인마이래쉬마스카라02롱래쉬</t>
  </si>
  <si>
    <t>ZOOM IN MY LASH MASCARA 02 LONG LASH</t>
  </si>
  <si>
    <t>CHEEKTONE SINGLE BLUSHER 02 FLORIA PINK</t>
  </si>
  <si>
    <t>CHEEKTONE SINGLE BLUSHER 03 WINK CORAL</t>
  </si>
  <si>
    <t>CHEEKTONE SINGLE BLUSHER 05 DEEP KISSLOVER</t>
  </si>
  <si>
    <t>CHEEKTONE SINGLE BLUSHER 06 SALMON NUDE</t>
  </si>
  <si>
    <t>HEEKTONE SINGLE BLUSHER 07 ORANGE SHOWER</t>
  </si>
  <si>
    <t>크리스탈블러셔16호핑크브라이</t>
  </si>
  <si>
    <t>CRYSTAL BLUSHER 16 PINK BRIGHT</t>
  </si>
  <si>
    <t>CRYSTAL SINGLE EYE SHADOW M02 GINGER FLAKES</t>
  </si>
  <si>
    <t>CRYSTAL SINGLE EYE SHADOW M07 BEIGE MODE</t>
  </si>
  <si>
    <t>크리스탈애교아이즈2-01화이트빔</t>
  </si>
  <si>
    <t>CRYSTAL LOVELY EYES2 01 WHITE BEAM</t>
  </si>
  <si>
    <t>크리스탈애교아이즈2-02골드빔</t>
  </si>
  <si>
    <t>CRYSTAL LOVELY EYES2 02 GOLD BEAM</t>
  </si>
  <si>
    <t>크리스탈애교아이즈2-03핑크빔</t>
  </si>
  <si>
    <t>CRYSTAL LOVELY EYES2 03 PINK BEAM</t>
  </si>
  <si>
    <t>크리스탈애교아이즈2-04베이지빔</t>
  </si>
  <si>
    <t>CRYSTAL LOVELY EYES2 04 BEIGE BEAM</t>
  </si>
  <si>
    <t>KISS LOVER STYLE_M RD04 ROSE MARSALA</t>
  </si>
  <si>
    <t>Kiss Lover Style_S RD04 Apple Red</t>
  </si>
  <si>
    <t>KISS LOVER STYLE_S PK02 PEONY PINK</t>
  </si>
  <si>
    <t>KISS LOVER STYLE_S RD02 BLOOD RED</t>
  </si>
  <si>
    <t>KISS LOVER STYLE_S RD04 APPLE RED</t>
  </si>
  <si>
    <t>타임리스이지에프아이크림2</t>
  </si>
  <si>
    <t>TIMELESS EGF EYE CREAM</t>
  </si>
  <si>
    <t>타임리스이지에프에멀전2</t>
  </si>
  <si>
    <t>TIMELESS EGF EMULSION</t>
  </si>
  <si>
    <t>타임리스이지에프에센스2</t>
  </si>
  <si>
    <t>TIMELESS EGF ESSENCE</t>
  </si>
  <si>
    <t>타임리스이지에프크림2</t>
  </si>
  <si>
    <t>TIMELESS EGF CREAM</t>
  </si>
  <si>
    <t>타임리스이지에프토너2</t>
  </si>
  <si>
    <t>TIMELESS EGF TONER</t>
  </si>
  <si>
    <t>TAKOPORE BUBBLE PORE PACK</t>
  </si>
  <si>
    <t>탠저린화이트닝핸드크림2</t>
  </si>
  <si>
    <t>Tangerine Moisture Hand Cream 2</t>
  </si>
  <si>
    <t>토니네일러버2-03스프링데이트</t>
  </si>
  <si>
    <t>TONY NAIL LOVER 03 SPRING DATE</t>
  </si>
  <si>
    <t>토니네일러버2-15소프트라일락</t>
  </si>
  <si>
    <t>TONY NAIL LOVER 15 SOFT LILAC</t>
  </si>
  <si>
    <t>토니네일러버2-24마이테이스티</t>
  </si>
  <si>
    <t>TONYNAIL LOVER 24</t>
  </si>
  <si>
    <t>토니네일러버2-30맥시버건디</t>
  </si>
  <si>
    <t>TONY NAIL LOVER 30 MAXI BURGUNDY</t>
  </si>
  <si>
    <t>토니네일러버2-33루비레드</t>
  </si>
  <si>
    <t>TONYNAIL LOVER 33</t>
  </si>
  <si>
    <t>토니네일러버2-36트루화이트</t>
  </si>
  <si>
    <t>TONY NAIL LOVER 26 TRUE WHITE</t>
  </si>
  <si>
    <t>토니네일러버2-42포에버블랙</t>
  </si>
  <si>
    <t>TONY NAIL LOVER 42 FOREVER BLACK</t>
  </si>
  <si>
    <t>토니네일러버2-51브라질리언블루</t>
  </si>
  <si>
    <t>TONY NAIL LOVER 52 BRAZILIAN BLUE</t>
  </si>
  <si>
    <t>토니네일러버2-57실버플래쉬</t>
  </si>
  <si>
    <t>TONY NAIL LOVER 57 SLIVER FLASH</t>
  </si>
  <si>
    <t>토니네일러버76러브이즈유</t>
  </si>
  <si>
    <t>TONY NAIL LOVER 07 LOVE IS YOU</t>
  </si>
  <si>
    <t>토니네일러버77시그널타임</t>
  </si>
  <si>
    <t>TONY NAIL LOVER 77 SIGNAL TIME</t>
  </si>
  <si>
    <t>토니네일러버78올오브러브</t>
  </si>
  <si>
    <t>TONY NAIL LOVER 78 ALL OF LOVE</t>
  </si>
  <si>
    <t>토니네일러버79마이선샤인</t>
  </si>
  <si>
    <t>TONY NAIL LOVER 79 MY SUNSHINE</t>
  </si>
  <si>
    <t>토니네일러버80칠링타임</t>
  </si>
  <si>
    <t>TONY NAIL LOVER 79 CHILLING TIME</t>
  </si>
  <si>
    <t>토니네일러버81크러쉬온유</t>
  </si>
  <si>
    <t>TONY NAIL LOVER 80 CRUSH ON YOU</t>
  </si>
  <si>
    <t>토니네일러버82웨이팅게임</t>
  </si>
  <si>
    <t>TONY NAIL LOVER 81</t>
  </si>
  <si>
    <t>토니네일러버83행인데어</t>
  </si>
  <si>
    <t>TONY NAIL LOVER 83 HANG IN THERE</t>
  </si>
  <si>
    <t>토니네일러버84이터널러브</t>
  </si>
  <si>
    <t>TONY NAIL LOVER 84 ETERNAL LOVE</t>
  </si>
  <si>
    <t>토니네일러버85아이윌</t>
  </si>
  <si>
    <t>TONY NAIL LOVER 85 I WILL</t>
  </si>
  <si>
    <t>토니네일리무버2</t>
  </si>
  <si>
    <t>TONYNAIL REMOVER</t>
  </si>
  <si>
    <t>토니네일케어2-01퀵탑코트</t>
  </si>
  <si>
    <t>TONYNAIL CARE 01</t>
  </si>
  <si>
    <t>토니네일케어2-06손톱강화제</t>
  </si>
  <si>
    <t>TONYNAIL CARE 06</t>
  </si>
  <si>
    <t>TONYMOLY TONY LAB AC Control bubble Foam Cleanser</t>
  </si>
  <si>
    <t>TONY LAB AC CONTROL SPOT PATCH</t>
  </si>
  <si>
    <t>LAB AC CONTROL ACNE FOAM CLEANSER</t>
  </si>
  <si>
    <t>TONY LAB AC CONTROL EMULSION</t>
  </si>
  <si>
    <t>TONY LAB AC CONTROL TONE</t>
  </si>
  <si>
    <t>TONY LAB AC CONTROL PINK DEEP SPOT</t>
  </si>
  <si>
    <t>TOMATOX MAGIC MASSAGE PACK</t>
  </si>
  <si>
    <t>투엑스라이트수분크림</t>
  </si>
  <si>
    <t>2X LIGHT WATERY CREAM</t>
  </si>
  <si>
    <t>2XRGALACTOMYCESFIRSTESSENCE</t>
  </si>
  <si>
    <t>투엑스알콜라겐링클멀티스틱</t>
  </si>
  <si>
    <t>2X® COLLAGEN WRINKLE MULTI STICK</t>
  </si>
  <si>
    <t>트루그린 자작나무 수액 미스트</t>
  </si>
  <si>
    <t>TRUEGREEN BIRCH SAP MIST</t>
  </si>
  <si>
    <t>트루그린 편백나무 수액 미스트</t>
  </si>
  <si>
    <t>PANDA’S DREAM BRIGHTENING EYE BASE</t>
  </si>
  <si>
    <t>팬더의꿈포켓립밤2</t>
  </si>
  <si>
    <t>PANDA'S DREAM POCKET LIP BALM</t>
  </si>
  <si>
    <t>PANDAS DREAM WHITE MAGIC CREAM</t>
  </si>
  <si>
    <t>Pandas Dream White Hand Cream</t>
  </si>
  <si>
    <t>PERSONAL HAIR Cure Argan Cream Mist</t>
  </si>
  <si>
    <t>퍼스널헤어왁스와일드홀드클레이</t>
  </si>
  <si>
    <t>UNI DE HOMME PRO HAIR WAX _ MATT HARD</t>
  </si>
  <si>
    <t>퍼스널헤어컬러크림10L</t>
  </si>
  <si>
    <t>PERSONAL HAIR COLOR CREAM 10L</t>
  </si>
  <si>
    <t>퍼스널헤어컬러크림1N</t>
  </si>
  <si>
    <t>PERSONAL HAIR COLOR CREAM 1N</t>
  </si>
  <si>
    <t>퍼스널헤어컬러크림4N</t>
  </si>
  <si>
    <t>PERSONAL HAIR COLOR CREAM 4N</t>
  </si>
  <si>
    <t>퍼스널헤어컬러크림6N</t>
  </si>
  <si>
    <t>PERSONAL HAIR COLOR CREAM 6N</t>
  </si>
  <si>
    <t>퍼스널헤어컬러크림6W</t>
  </si>
  <si>
    <t>PERSONAL HAIR COLOR CREAM 6W</t>
  </si>
  <si>
    <t>퍼스널헤어컬러크림7R</t>
  </si>
  <si>
    <t>PERSONAL HAIR COLOR CREAM 7R</t>
  </si>
  <si>
    <t>퍼스널헤어컬러크림8BR</t>
  </si>
  <si>
    <t>PERSONAL HAIR COLOR CREAM 8BR</t>
  </si>
  <si>
    <t>퍼스널헤어컬러크림8OR</t>
  </si>
  <si>
    <t>PERSONAL HAIR COLOR CREAM 8OR</t>
  </si>
  <si>
    <t>TONYMOLY PERFECT LIPS ROUGE GLOSS 06 STROBING FLASH</t>
  </si>
  <si>
    <t>PERFECT LIPS ROUGE INTENSE BR01 PETAL BROWN</t>
  </si>
  <si>
    <t>PERFECT LIPS ROUGE INTENSE CR01 CHIFFON CORAL</t>
  </si>
  <si>
    <t>Perfect Lip’s Rouge Intense CR02</t>
  </si>
  <si>
    <t>PERFECT LIPS ROUGE INTENSE CR04CORAL WAVE</t>
  </si>
  <si>
    <t>Perfect Lip’s Rouge Intense PK02</t>
  </si>
  <si>
    <t>PERFECT LIPS ROUGE INTENSE PK03 ESSENTIAL PINK</t>
  </si>
  <si>
    <t>PERFECT LIPS ROUGE INTENSE RD01 SCARLET RED</t>
  </si>
  <si>
    <t>Perfect Lip’s Rouge Intense RD02</t>
  </si>
  <si>
    <t>PREFECTLIPSSHOCKINGLIP2-6TOMATOSHOCKING</t>
  </si>
  <si>
    <t>PERFECT LIPS SHOCKUNG LIP 08</t>
  </si>
  <si>
    <t>PERFECT LONG KINNY GEL PEN LINER 01 BLACK</t>
  </si>
  <si>
    <t>PERFECT LONG KINNY GEL PEN LINER 02 BROWN</t>
  </si>
  <si>
    <t>PERFECT EYES AIR TENSION MASCARA 01 AIR CURLING N VOLUM</t>
  </si>
  <si>
    <t>PERFECT EYES AIR TENSION MASCARA 02 AIR CURLING N LASH</t>
  </si>
  <si>
    <t>POCKET BUNNY SLEEK MIST</t>
  </si>
  <si>
    <t>POCKET BUNNY MOIST MIST</t>
  </si>
  <si>
    <t>Fragrance Garden Versailles Rose Shower</t>
  </si>
  <si>
    <t>Fragrance Garden Versailles Rose Lotion</t>
  </si>
  <si>
    <t>FragranceGardenBritishVanilla Body Essence</t>
  </si>
  <si>
    <t>Fragrance Garden British Vanilla Shower Cologne</t>
  </si>
  <si>
    <t>Fragrance Garden British Vanilla Shower</t>
  </si>
  <si>
    <t>PRESTIGE JEJU SNAIL 3 SET</t>
  </si>
  <si>
    <t>프레스티지제주스네일아이크림3</t>
  </si>
  <si>
    <t>PRESTIGE JEJU SNAIL EYE CREAM3</t>
  </si>
  <si>
    <t>PRO CLEAN SMOKY LIP N EYE REMOVER</t>
  </si>
  <si>
    <t>프로폴리스타워베리어빌드업아이앰플</t>
  </si>
  <si>
    <t>PROPOLIS TOWER BARRIER BUILD UP EYE AMPOULE</t>
  </si>
  <si>
    <t>프로폴리스타워베리어인리치드클렌징밤</t>
  </si>
  <si>
    <t>PROPOLIS TOWER BARRIER CELANSING BALM</t>
  </si>
  <si>
    <t>FROM GANGHWA PURE ARTEMISIA TWO LAYERING CALMING CREAM</t>
  </si>
  <si>
    <t>FROM GANGHWA PURE ARTEMISIA FIRST ESSENCE</t>
  </si>
  <si>
    <t>FLORIA BRIGHTENING PEELING GEL</t>
  </si>
  <si>
    <t>허그미데오스프레이아쿠아4</t>
  </si>
  <si>
    <t>HUG ME DEO SPRAY AQUA</t>
  </si>
  <si>
    <t>PUMPKINJUICEHALFMASSAGEFOAMCLEANSER</t>
  </si>
  <si>
    <t>PUMPKINJUICEHALFCREAM</t>
  </si>
  <si>
    <t>WONDER Tea Tree Pore Fresh Toner</t>
  </si>
  <si>
    <t>프리미엄RX제비집아이크림</t>
  </si>
  <si>
    <t>PREMIUM RX SWALLOW NEST EYE CREAM</t>
  </si>
  <si>
    <t>INTENSE CARE GOLD 24K SNAIL SKIN CARE SET4</t>
  </si>
  <si>
    <t>CHEEKTONE SINGLE BLUSHER 01 MILKY VIOLET</t>
  </si>
  <si>
    <t>리젠시아옴므2종세트5</t>
  </si>
  <si>
    <t>REGENCIA HOMME SKIN CARE SET</t>
  </si>
  <si>
    <t>TONYMOLY MASTER LAB VITAMIN C MASK</t>
  </si>
  <si>
    <t>TONYMOLY Prestige Jeju Mayu Treatment Body Cream</t>
  </si>
  <si>
    <t>CLEAN DEW ALOE FOAM CLEANSER</t>
  </si>
  <si>
    <t>프로클린스모키리무버250_3</t>
  </si>
  <si>
    <t>Refill the shocking cushion extreme cover 01</t>
  </si>
  <si>
    <t>비씨데이션울트라픽스21스킨베이지</t>
  </si>
  <si>
    <t>BCDATION ULTRA FIX 21 SKIN BEIGE</t>
  </si>
  <si>
    <t>THE CHOK CHOK GREEN TEA AMPOULE MIST 150</t>
  </si>
  <si>
    <t>DELIGHT TONY TINT 01 CHERRY PINK</t>
  </si>
  <si>
    <t>DELIGHT TONY TINT 03 ORANGR</t>
  </si>
  <si>
    <t>원더티트리클렌징오일</t>
  </si>
  <si>
    <t>WONDERTEATREECLEANSINGOIL</t>
  </si>
  <si>
    <t>EAST TOUCH WATERPROOF EYEBROW 02 BLACK BROWN</t>
  </si>
  <si>
    <t>LUMINOUS GODDESS AURA BB CREAM 01 BRIGHT BEIGE</t>
  </si>
  <si>
    <t>THE SHOCKING LIP BLUR 02 LOVE AFFAIR</t>
  </si>
  <si>
    <t>크리스탈블러셔8호골드글래머</t>
  </si>
  <si>
    <t>CRYSTAL BLUSHER 08 GOLD GLAMOUR</t>
  </si>
  <si>
    <t>THE SHOCKING LIP BLUR 04 HOT TASTE</t>
  </si>
  <si>
    <t>TIMELESS FERMENTED SNAIL FOAM CLEANSER</t>
  </si>
  <si>
    <t>LUMINOUS PERFUME FACE POWDER01BRIGHTBEIGE</t>
  </si>
  <si>
    <t>더촉촉그린티폼클렌저2</t>
  </si>
  <si>
    <t>THE CHOK CHOK GREEN TEA FOAM2</t>
  </si>
  <si>
    <t>원더세라마이드모찌수분크</t>
  </si>
  <si>
    <t>Wonder Ceramide Mochi Water Cream</t>
  </si>
  <si>
    <t>EAST TOUCH AUTO EYEBROW - 03 DARK BROWN</t>
  </si>
  <si>
    <t>메이크에이치디헤어블리치3</t>
  </si>
  <si>
    <t>Make HD Hair Bleach</t>
  </si>
  <si>
    <t>루미너스퍼퓸페이스파우더4-02</t>
  </si>
  <si>
    <t>LUMINOUS PERFUME FACE POWDER02NATURALBEIGE</t>
  </si>
  <si>
    <t>LIPTONEGETITTINTS04REDHOT</t>
  </si>
  <si>
    <t>제비집에센스앤아이크림기획세트</t>
  </si>
  <si>
    <t>PREMIUM RX SWALLOW NEST ESSENCE N EYE CREAM SET</t>
  </si>
  <si>
    <t>무드아이팔레트03파이어무</t>
  </si>
  <si>
    <t>DOUBLE NEEDS PANG PANG MASCARA 03 LONG LONG LASH</t>
  </si>
  <si>
    <t>기미야미백톤업선크림</t>
  </si>
  <si>
    <t>GIMIYA WHITENING TONE UP SUN CREAM</t>
  </si>
  <si>
    <t>LIPTONEGETITTINTS06CHILIPEPPER</t>
  </si>
  <si>
    <t>KISS LOVER STYLE_S PK05 MOOD ROSE</t>
  </si>
  <si>
    <t>더블커버스틱컨실러02미디엄</t>
  </si>
  <si>
    <t>DOUBLE COVER STICK CONCEALER 02 MEDIUM B</t>
  </si>
  <si>
    <t>TAKOPORE SEBUM SSOK SSOK PEEL OFF PACK 2</t>
  </si>
  <si>
    <t>PANDA’S DREAM WHITE SLEEPING PACK</t>
  </si>
  <si>
    <t>I AM RICE MASK SHEET – BRIGHTENING</t>
  </si>
  <si>
    <t>PEACH HAND CREAM</t>
  </si>
  <si>
    <t>THE BLACK TEA LONDON CLASSIC SKIN CARE 2 SET</t>
  </si>
  <si>
    <t>THE ORIENTAL GYEOL GOUN BB CREAM 01 SKIN BEIGE</t>
  </si>
  <si>
    <t>INTENSE CARE SNAIL HYDRO GEL MASK</t>
  </si>
  <si>
    <t>LUMINOUS PURE AURA CC CREAM</t>
  </si>
  <si>
    <t>HUXLEY</t>
  </si>
  <si>
    <t>HU001</t>
  </si>
  <si>
    <t>PRIMING ESSENCE ; RADIANCE LAYER 30ml</t>
  </si>
  <si>
    <t>HU002</t>
  </si>
  <si>
    <t>CONDITIONING MASK : ONE MOMENT (5EA) 25ml /pcs (3pcs)</t>
  </si>
  <si>
    <t>HU003</t>
  </si>
  <si>
    <t>CONDITIONING ESSENCE ; REFRAME  60ml</t>
  </si>
  <si>
    <t>HU004</t>
  </si>
  <si>
    <t>MOIST FOUNDATION ; OWN ATTITUDE 1 WHITE DESERT 30ml</t>
  </si>
  <si>
    <t>HU005</t>
  </si>
  <si>
    <t>MOIST FOUNDATION ; OWN ATTITUDE 2 SAND 30ml</t>
  </si>
  <si>
    <t>HU006</t>
  </si>
  <si>
    <t>MOIST FOUNDATION ; OWN ATTITUDE 3 SAND DUNE 30ml</t>
  </si>
  <si>
    <t>HU007</t>
  </si>
  <si>
    <t>BLENDER; SO TOUCHABLE 20g</t>
  </si>
  <si>
    <t>HU008</t>
  </si>
  <si>
    <t>EYE CREAM : CONCENTRATE ON 30ml</t>
  </si>
  <si>
    <t>HU009</t>
  </si>
  <si>
    <t>CLEANSING OIL : BE CLEAN, BE MOIST 200ml</t>
  </si>
  <si>
    <t>HU010</t>
  </si>
  <si>
    <t>HU011</t>
  </si>
  <si>
    <t>CLEANSING WATER ; BE CLEAN, BE MOIST 200ml</t>
  </si>
  <si>
    <t>HU012</t>
  </si>
  <si>
    <t>CLEANSING GEL ; BE CLEAN, BE MOIST 200ml</t>
  </si>
  <si>
    <t>HU013</t>
  </si>
  <si>
    <t>TONER ; EXTRACT IT 120ml</t>
  </si>
  <si>
    <t>HU014</t>
  </si>
  <si>
    <t>ESSENCE ; GRAB WATER 30ml</t>
  </si>
  <si>
    <t>HU015</t>
  </si>
  <si>
    <t>CREAM ; FRESH AND MORE 50ml</t>
  </si>
  <si>
    <t>HU016</t>
  </si>
  <si>
    <t>OIL ESSENCE ; ESSENCE-LIKE, OIL-LIKE  30ml</t>
  </si>
  <si>
    <t>HU017</t>
  </si>
  <si>
    <t>CREAM ; ANTI-GRAVITY 50ml</t>
  </si>
  <si>
    <t>HU018</t>
  </si>
  <si>
    <t>OIL ; LIGHT AND MORE 30ml</t>
  </si>
  <si>
    <t>HU019</t>
  </si>
  <si>
    <t>CREAM ; MORE THAN MOIST 50ml</t>
  </si>
  <si>
    <t>HU020</t>
  </si>
  <si>
    <t>ESSENCE ; BRIGHTLY EVER AFTER 30ml</t>
  </si>
  <si>
    <t>HU021</t>
  </si>
  <si>
    <t>CREAM ; GLOW AWAKENING 50ml</t>
  </si>
  <si>
    <t>HU022</t>
  </si>
  <si>
    <t>SCRUB MASK ; SWEET THERAPY   120g</t>
  </si>
  <si>
    <t>HU023</t>
  </si>
  <si>
    <t>SLEEP MASK ; GOOD NIGHT  120g</t>
  </si>
  <si>
    <t>HU024</t>
  </si>
  <si>
    <t>CLAY MASK ; BALANCE BLEND 120g</t>
  </si>
  <si>
    <t>HU025</t>
  </si>
  <si>
    <t>MASK ; OIL AND EXTRACT 25ml /pcs (3pcs)</t>
  </si>
  <si>
    <t>HU026</t>
  </si>
  <si>
    <t>MASK ; GLOW AND BRIGHTNESS 33ml /pcs (3pcs)</t>
  </si>
  <si>
    <t>HU027</t>
  </si>
  <si>
    <t>MASK ; MOISTURE AND FRESHNESS 25ml /pcs (3pcs)</t>
  </si>
  <si>
    <t>HU028</t>
  </si>
  <si>
    <t>SUN CREAM ; STAY SUN SAFE SPF50+ PA++++ 35ml</t>
  </si>
  <si>
    <t>HU029</t>
  </si>
  <si>
    <t>TONE UP CREAM ; STAY SUN SAFE SPF50+ PA+++ 35ml</t>
  </si>
  <si>
    <t>HU030</t>
  </si>
  <si>
    <t>HU031</t>
  </si>
  <si>
    <t>HU032</t>
  </si>
  <si>
    <t>BODY WASH ; MOROCCAN GARDENER 300ml</t>
  </si>
  <si>
    <t>HU033</t>
  </si>
  <si>
    <t>BODY LOTION ; MOROCCAN GARDENER 300ml</t>
  </si>
  <si>
    <t>HU034</t>
  </si>
  <si>
    <t>BODY OIL ; MOROCCAN GARDENER 100ml</t>
  </si>
  <si>
    <t>HU035</t>
  </si>
  <si>
    <t>MOIST CUSHION ; OWN ATTITUDE 1 WHITE DESERT 12g</t>
  </si>
  <si>
    <t>HU036</t>
  </si>
  <si>
    <t>MOIST CUSHION ; OWN ATTITUDE 2 SAND 12g</t>
  </si>
  <si>
    <t>HU037</t>
  </si>
  <si>
    <t>MOIST CUSHION ; OWN ATTITUDE 3 SAND DUNE 12g</t>
  </si>
  <si>
    <t>HU038</t>
  </si>
  <si>
    <t>MOIST CUSHION ; OWN ATTITUDE 1 WHITE DESERT REFILL 12g</t>
  </si>
  <si>
    <t>HU039</t>
  </si>
  <si>
    <t>MOIST CUSHION ; OWN ATTITUDE 2 SAND REFILL 12g</t>
  </si>
  <si>
    <t>HU040</t>
  </si>
  <si>
    <t>MOIST CUSHION ; OWN ATTITUDE 3 SAND DUNE REFILL 12g</t>
  </si>
  <si>
    <t>HU041</t>
  </si>
  <si>
    <t>COVER CUSHION ; OWN ATTITUDE 1 WHITE DESERT 12g</t>
  </si>
  <si>
    <t>HU042</t>
  </si>
  <si>
    <t>COVER CUSHION ; OWN ATTITUDE 2 SAND 12g</t>
  </si>
  <si>
    <t>HU043</t>
  </si>
  <si>
    <t>COVER CUSHION ; OWN ATTITUDE 3 SAND DUNE 12g</t>
  </si>
  <si>
    <t>HU044</t>
  </si>
  <si>
    <t>HU045</t>
  </si>
  <si>
    <t>HU046</t>
  </si>
  <si>
    <t>HU047</t>
  </si>
  <si>
    <t>ESSENTIAL MIST ; SENSE OF BALANCE 35g</t>
  </si>
  <si>
    <t>HU048</t>
  </si>
  <si>
    <t>OIL MIST ; SENSE OF BALANCE 35g</t>
  </si>
  <si>
    <t>HU049</t>
  </si>
  <si>
    <t>HAND CREAM ; VELVET TOUCH 30ml</t>
  </si>
  <si>
    <t>HU050</t>
  </si>
  <si>
    <t>HAND CREAM ; MOROCCAN GARDENER 30ml</t>
  </si>
  <si>
    <t>HU051</t>
  </si>
  <si>
    <t>HAND CREAM ; BERBER PORTRAIT 30ml</t>
  </si>
  <si>
    <t>HU052</t>
  </si>
  <si>
    <t>HAND CREAM ; BLUE MEDINA TANGERINE 30ml</t>
  </si>
  <si>
    <t>HU053</t>
  </si>
  <si>
    <t>HYDRATION TRIO 30ml / 50ml / 120ml</t>
  </si>
  <si>
    <t>HU054</t>
  </si>
  <si>
    <t>ANTIOXIDANT TRIO 30ml / 50ml / 120ml</t>
  </si>
  <si>
    <t>HU055</t>
  </si>
  <si>
    <t>EXTRA MOISTURE TRIO 30ml / 50ml / 120ml</t>
  </si>
  <si>
    <t>HU056</t>
  </si>
  <si>
    <t>BRIGHTENING TRIO 30ml / 50ml / 120ml</t>
  </si>
  <si>
    <t>HU057</t>
  </si>
  <si>
    <t>HANDCREAM TRIO 30ml * 3ea</t>
  </si>
  <si>
    <t>HU058</t>
  </si>
  <si>
    <t>CANDLE ; MOROCCAN GARDENER 230g</t>
  </si>
  <si>
    <t>100% Organic Cold-Pressed Rose Hip Seed Oil 30ml</t>
  </si>
  <si>
    <t>Granactive Retinoid 2% Emulsion 30ml</t>
  </si>
  <si>
    <t>Natural Moisturizing Factors + HA 100ml</t>
  </si>
  <si>
    <t>내추럴 모이스처라이징 팩터스 + 에이치에이 30ml</t>
  </si>
  <si>
    <t>Natural Moisturizing Factors + HA 30ml</t>
  </si>
  <si>
    <t>랙틱 애시드 10% + 에이치에이 30ml</t>
  </si>
  <si>
    <t>Lactic Acid 10% + HA 30ml</t>
  </si>
  <si>
    <t>랙틱 애시드 5% + 에이치에이 30ml</t>
  </si>
  <si>
    <t>Lactic Acid 5% + HA 30ml</t>
  </si>
  <si>
    <t>마린 히알루로닉스 30ml</t>
  </si>
  <si>
    <t>Marine Hyaluronics 30ml</t>
  </si>
  <si>
    <t>매트릭실 10% + 에이치에이 30ml</t>
  </si>
  <si>
    <t>Matrixyl 10% + HA 30ml</t>
  </si>
  <si>
    <t>뷔페 30ml</t>
  </si>
  <si>
    <t>뷔페 60ml</t>
  </si>
  <si>
    <t>뷔페 + 코퍼 펩타이즈 1% 30ml</t>
  </si>
  <si>
    <t>아지렐린 솔루션 10% 30ml</t>
  </si>
  <si>
    <t>Argireline Solution 10% 30ml</t>
  </si>
  <si>
    <t>Alpha Arbutin 2% + HA 30ml</t>
  </si>
  <si>
    <t>Alpha Arbutin 2% + HA 60ml</t>
  </si>
  <si>
    <t>카페인 솔루션 5% + 이지씨지 30ml</t>
  </si>
  <si>
    <t>Caffeine Solution 5% + EGCG 30ml</t>
  </si>
  <si>
    <t>100% Plant-Derived Hemi-Squalane 30ml</t>
  </si>
  <si>
    <t>100% Plant-Derived Squalane 30ml</t>
  </si>
  <si>
    <t>그랜액티브 레티노이드 2% 인 스쿠알란 30ml</t>
  </si>
  <si>
    <t>그랜액티브 레티노이드 5% 인 스쿠알란 30ml</t>
  </si>
  <si>
    <t>Resveratrol 3% + Ferulic Acid 3% 30ml</t>
  </si>
  <si>
    <t>레티놀 0.2% 인 스쿠알란 30ml</t>
  </si>
  <si>
    <t>레티놀 0.5% 인 스쿠알란 30ml</t>
  </si>
  <si>
    <t>레티놀 1% 인 스쿠알란 30ml</t>
  </si>
  <si>
    <t>만델릭 애시드 10% + 에이치에이 30ml</t>
  </si>
  <si>
    <t>Mandelic Acid 10% + HA 30ml</t>
  </si>
  <si>
    <t>비 오일 30ml</t>
  </si>
  <si>
    <t>Amino Acids + B5 30ml</t>
  </si>
  <si>
    <t>Ascorbic Acid 8% + Alpha Arbutin 2% 30ml</t>
  </si>
  <si>
    <t>이유케이 134 0.1% 30ml</t>
  </si>
  <si>
    <t>TM663</t>
  </si>
  <si>
    <t>TM664</t>
  </si>
  <si>
    <t>TM665</t>
  </si>
  <si>
    <t>TM666</t>
  </si>
  <si>
    <t>TM667</t>
  </si>
  <si>
    <t>TM668</t>
  </si>
  <si>
    <t>TM669</t>
  </si>
  <si>
    <t>TM670</t>
  </si>
  <si>
    <t>TM671</t>
  </si>
  <si>
    <t>TM672</t>
  </si>
  <si>
    <t>TM673</t>
  </si>
  <si>
    <t>TM674</t>
  </si>
  <si>
    <t>TM675</t>
  </si>
  <si>
    <t>TM676</t>
  </si>
  <si>
    <t>TM677</t>
  </si>
  <si>
    <t>TM678</t>
  </si>
  <si>
    <t>TM679</t>
  </si>
  <si>
    <t>TM680</t>
  </si>
  <si>
    <t>TM681</t>
  </si>
  <si>
    <t>TM682</t>
  </si>
  <si>
    <t>TM683</t>
  </si>
  <si>
    <t>TM684</t>
  </si>
  <si>
    <t>TM685</t>
  </si>
  <si>
    <t>TM686</t>
  </si>
  <si>
    <t>TM687</t>
  </si>
  <si>
    <t>TM688</t>
  </si>
  <si>
    <t>TM689</t>
  </si>
  <si>
    <t>TM690</t>
  </si>
  <si>
    <t>TM691</t>
  </si>
  <si>
    <t>TM692</t>
  </si>
  <si>
    <t>TM693</t>
  </si>
  <si>
    <t>TM694</t>
  </si>
  <si>
    <t>TM695</t>
  </si>
  <si>
    <t>TM696</t>
  </si>
  <si>
    <t>TM697</t>
  </si>
  <si>
    <t>TM698</t>
  </si>
  <si>
    <t>TM699</t>
  </si>
  <si>
    <t>TM700</t>
  </si>
  <si>
    <t>TM701</t>
  </si>
  <si>
    <t>TM702</t>
  </si>
  <si>
    <t>TM703</t>
  </si>
  <si>
    <t>TM704</t>
  </si>
  <si>
    <t>TM705</t>
  </si>
  <si>
    <t>TM706</t>
  </si>
  <si>
    <t>TM707</t>
  </si>
  <si>
    <t>TM708</t>
  </si>
  <si>
    <t>TM709</t>
  </si>
  <si>
    <t>TM710</t>
  </si>
  <si>
    <t>TM711</t>
  </si>
  <si>
    <t>TM712</t>
  </si>
  <si>
    <t>TM713</t>
  </si>
  <si>
    <t>TM714</t>
  </si>
  <si>
    <t>TM715</t>
  </si>
  <si>
    <t>TM716</t>
  </si>
  <si>
    <t>TM717</t>
  </si>
  <si>
    <t>TM718</t>
  </si>
  <si>
    <t>TM719</t>
  </si>
  <si>
    <t>TM720</t>
  </si>
  <si>
    <t>TM721</t>
  </si>
  <si>
    <t>TM722</t>
  </si>
  <si>
    <t>TM723</t>
  </si>
  <si>
    <t>TM724</t>
  </si>
  <si>
    <t>TM725</t>
  </si>
  <si>
    <t>TM726</t>
  </si>
  <si>
    <t>TM727</t>
  </si>
  <si>
    <t>TM728</t>
  </si>
  <si>
    <t>TM729</t>
  </si>
  <si>
    <t>TM730</t>
  </si>
  <si>
    <t>TM731</t>
  </si>
  <si>
    <t>TM732</t>
  </si>
  <si>
    <t>TM733</t>
  </si>
  <si>
    <t>TM734</t>
  </si>
  <si>
    <t>TM735</t>
  </si>
  <si>
    <t>TM736</t>
  </si>
  <si>
    <t>TM737</t>
  </si>
  <si>
    <t>TM738</t>
  </si>
  <si>
    <t>TM739</t>
  </si>
  <si>
    <t>TM740</t>
  </si>
  <si>
    <t>TM741</t>
  </si>
  <si>
    <t>TM742</t>
  </si>
  <si>
    <t>TM743</t>
  </si>
  <si>
    <t>TM744</t>
  </si>
  <si>
    <t>TM745</t>
  </si>
  <si>
    <t>TM746</t>
  </si>
  <si>
    <t>TM747</t>
  </si>
  <si>
    <t>TM748</t>
  </si>
  <si>
    <t>[대용량]닥터오킴스수크라테놀크림</t>
  </si>
  <si>
    <t>DR.OHKIMS SUCRATHENOL CREAM</t>
  </si>
  <si>
    <t>[전략]기미야미백앰플스페셜세트</t>
  </si>
  <si>
    <t>GIMIYA WHITENING CARE SPECIAL SET</t>
  </si>
  <si>
    <t>결고운세럼쿠션01화사한빛</t>
  </si>
  <si>
    <t>GYEOL GOUN SERUM CUSHION 01</t>
  </si>
  <si>
    <t>결고운세럼쿠션02자연스러운빛</t>
  </si>
  <si>
    <t>GYEOL GOUN SERUM CUSHION 02</t>
  </si>
  <si>
    <t>결고운투웨이팩트3-02자연스</t>
  </si>
  <si>
    <t>THE ORIENTAL GYEOL GOUN TWO-WAY PACT 2</t>
  </si>
  <si>
    <t>기미야비타씨미백앰플스틱</t>
  </si>
  <si>
    <t>GIMIYA VITA C WHITENING AMPOULE STICK</t>
  </si>
  <si>
    <t>더마마스터랩젤투워터모닝클렌저</t>
  </si>
  <si>
    <t>DermaMasterlab Cica Gel To Water Morning</t>
  </si>
  <si>
    <t>더블커버팁컨실러P01페어</t>
  </si>
  <si>
    <t>DOUBLE COVER TIP CONCEALER P01 FAIR</t>
  </si>
  <si>
    <t>더블커버팁컨실러P02 페탈</t>
  </si>
  <si>
    <t>DOUBLE COVER TIP CONCEALER P02 PETAL</t>
  </si>
  <si>
    <t>더블커버팁컨실러Y01바닐라</t>
  </si>
  <si>
    <t>DOUBLE COVER TIP CONCEALER Y01 VANILLA</t>
  </si>
  <si>
    <t>더블커버팁컨실러Y02 베이지</t>
  </si>
  <si>
    <t>DOUBLE COVER TIP CONCEALER Y02 BEIGE</t>
  </si>
  <si>
    <t>더쇼킹립볼륨벨벳01필미</t>
  </si>
  <si>
    <t>THE SHOCKING LIP VOLUME VELVET 01</t>
  </si>
  <si>
    <t>더쇼킹립볼륨벨벳02모어댄</t>
  </si>
  <si>
    <t>THE SHOCKING LIP VOLUME VELVET 02</t>
  </si>
  <si>
    <t>더쇼킹립볼륨벨벳03클로저</t>
  </si>
  <si>
    <t>THE SHOCKING LIP VOLUME VELVET 03</t>
  </si>
  <si>
    <t>더쇼킹립볼륨벨벳04본파이어</t>
  </si>
  <si>
    <t>THE SHOCKING LIP VOLUME VELVET  04</t>
  </si>
  <si>
    <t>더쇼킹립볼륨벨벳05오버어게인</t>
  </si>
  <si>
    <t>THE SHOCKING LIP VOLUME VELVET 05</t>
  </si>
  <si>
    <t>더쇼킹베어하이라이터01</t>
  </si>
  <si>
    <t>THE SHOCKING BARE HIGHLIGHTER 01</t>
  </si>
  <si>
    <t>더쇼킹베어하이라이터02</t>
  </si>
  <si>
    <t>THE SHOCKING BARE HIGHLIGHTER 02</t>
  </si>
  <si>
    <t>더쇼킹스핀오프팔레트02러브로지</t>
  </si>
  <si>
    <t>THE SHOCKING SPIN OFF PALLETE 02</t>
  </si>
  <si>
    <t>더쇼킹스핀오프팔레트03탠쥬쥬브</t>
  </si>
  <si>
    <t>THE SHOCKING SPIN OFF PALLETE 03</t>
  </si>
  <si>
    <t>더쇼킹스핀오프팔레트04팝모브</t>
  </si>
  <si>
    <t>THE SHOCKING SPIN OFF PALLETE 04</t>
  </si>
  <si>
    <t>더쇼킹스핀오프팔레트05빈티지누드</t>
  </si>
  <si>
    <t>THE SHOCKING SPIN OFF PALLETE 05</t>
  </si>
  <si>
    <t>더쇼킹원클리어쉐딩02</t>
  </si>
  <si>
    <t>THE SHOCKING ONE CLEAR SHADING 02</t>
  </si>
  <si>
    <t>더쇼킹카라비건03밀리그램볼륨</t>
  </si>
  <si>
    <t>THE SHOCKING CARA VEGAN 03MILLIGRAM VOLU</t>
  </si>
  <si>
    <t>더쇼킹카라비건04밀리그램래쉬</t>
  </si>
  <si>
    <t>THE SHOCKING CARA VEGAN 04MILLIGRAM LASH</t>
  </si>
  <si>
    <t>더쇼킹크러쉬온팔레트01클래식</t>
  </si>
  <si>
    <t>THE SHOCKING CRUSH ON PALLETE 01</t>
  </si>
  <si>
    <t>더쇼킹크러쉬온팔레트02뉴웨이브</t>
  </si>
  <si>
    <t>THE SHOCKING CRUSH ON PALLETE 02</t>
  </si>
  <si>
    <t>더촉촉바오밥세라마이드수분크림</t>
  </si>
  <si>
    <t>THE CHOK CHOK BAOBAB CERAMIDE CREAM</t>
  </si>
  <si>
    <t>루미너스여신광채빔4</t>
  </si>
  <si>
    <t>LUMINOUS GODDESS AURA BEAM 4</t>
  </si>
  <si>
    <t>마스터랩시카수분크림</t>
  </si>
  <si>
    <t>MASTERLAB CICA CREAM</t>
  </si>
  <si>
    <t>마스터랩시카에멀전</t>
  </si>
  <si>
    <t>MASTERLAB CICA EMULSION</t>
  </si>
  <si>
    <t>마스터랩시카토너</t>
  </si>
  <si>
    <t>마스터랩시카폼클렌저</t>
  </si>
  <si>
    <t>MASTERLAB CICA FOAM CLEANSER</t>
  </si>
  <si>
    <t>바이탈비타12보송선스틱</t>
  </si>
  <si>
    <t>VITAL VITA 12 SUN STICK</t>
  </si>
  <si>
    <t>비씨데이션울트라퀵커버스틱23웜베이지</t>
  </si>
  <si>
    <t>BCDATION ULTRA QUICK COVER STICK 23 WARM</t>
  </si>
  <si>
    <t>쏘쥬시틴트워터01스윗구아바</t>
  </si>
  <si>
    <t>SO JUICY TINT WATER 01</t>
  </si>
  <si>
    <t>쏘쥬시틴트워터02레디쉬캐롯</t>
  </si>
  <si>
    <t>SO JUICY TINT WATER 02</t>
  </si>
  <si>
    <t>쏘쥬시틴트워터03배드크랜베리</t>
  </si>
  <si>
    <t>SO JUICY TINT WATER 03 BAD CRANBERRY</t>
  </si>
  <si>
    <t>아베뜨보타닉릴리프라임앤바질퍼퓸바디로션</t>
  </si>
  <si>
    <t>AVETTELIME &amp; BASIL PERFUME BODY LOTION</t>
  </si>
  <si>
    <t>아베뜨보타닉릴리프라임앤바질퍼퓸바디워시</t>
  </si>
  <si>
    <t>AVETTELIME&amp;BASILPERFUMEBODYWASH</t>
  </si>
  <si>
    <t>아베뜨보타닉릴리프라임앤바질퍼퓸샴푸</t>
  </si>
  <si>
    <t>AVETTE LIME &amp; BASIL PERFUME SHAMPOO</t>
  </si>
  <si>
    <t>아베뜨보타닉릴리프라임앤바질퍼퓸트리트먼트</t>
  </si>
  <si>
    <t>AVETTE LIME &amp; BASIL PERFUME TREATMENT</t>
  </si>
  <si>
    <t>아베뜨보타닉릴리프라임앤바질퍼퓸핸드크림</t>
  </si>
  <si>
    <t>AVETTEBOTANICRELIEFLIME&amp;BASILHANDCREAM</t>
  </si>
  <si>
    <t>아베뜨보타닉릴리프블랙베리퍼퓸핸드버터</t>
  </si>
  <si>
    <t>AVETTEBOTANICRELIEFBLACKBERRYPERFUMEHA</t>
  </si>
  <si>
    <t>아베뜨보타닉릴리프퍼퓸미스트[라임앤바질]</t>
  </si>
  <si>
    <t>AVETTEBOTANICRELIEFRFUMEMIST[LIME&amp;BASIL]</t>
  </si>
  <si>
    <t>아베뜨보타닉릴리프퍼퓸미스트[페어앤프리지아]</t>
  </si>
  <si>
    <t>AVETTEBOTANICRELIEFRFUMEMIST[PEAR&amp;FREESI</t>
  </si>
  <si>
    <t>아베뜨보타닉릴리프퍼퓸미스트[화이트머스크]</t>
  </si>
  <si>
    <t>AVETTEBOTANICRELIEFWHITEMUSKPERFUMEMIST</t>
  </si>
  <si>
    <t>아베뜨보타닉릴리프페어앤프리지아퍼퓸바디워시</t>
  </si>
  <si>
    <t>AVETTEPEAR&amp;FREESIA PERFUME BODY WASH</t>
  </si>
  <si>
    <t>아베뜨보타닉릴리프페어앤프리지아퍼퓸샴푸</t>
  </si>
  <si>
    <t>AVETTE PEAR&amp;FREESIA PERFUME SHAMPOO</t>
  </si>
  <si>
    <t>아베뜨보타닉릴리프페어앤프리지아퍼퓸트리트먼트</t>
  </si>
  <si>
    <t>AVETTEPEAR&amp;FREESIA PERFUME TREATMENT</t>
  </si>
  <si>
    <t>아베뜨보타닉릴리프화이트머스크퍼퓸바디워시</t>
  </si>
  <si>
    <t>AVETTEWHITE MUSK PERFUMEBODYWASH</t>
  </si>
  <si>
    <t>아베뜨보타닉릴리프화이트머스크퍼퓸샴푸</t>
  </si>
  <si>
    <t>AVETTE WHITE MUSK PERFUME SHAMPOO</t>
  </si>
  <si>
    <t>아베뜨보타닉릴리프화이트머스크퍼퓸트리트먼트</t>
  </si>
  <si>
    <t>AVETTE WHITE MUSK PERFUME TREATMENT</t>
  </si>
  <si>
    <t>원더올인원샷풋필링팩</t>
  </si>
  <si>
    <t>WONDER ALL IN ONE SHOT FOOT PEELING PACT</t>
  </si>
  <si>
    <t>유니드옴므다이나믹위장크림</t>
  </si>
  <si>
    <t>UNI DE HOMME DYNAMIC CAMO CREAM</t>
  </si>
  <si>
    <t>유니드옴므프로맨즈톤립밤</t>
  </si>
  <si>
    <t>UNI DE HOMME MANS TONE LIP BALM</t>
  </si>
  <si>
    <t>유브이마스터빅선쿠션플러스</t>
  </si>
  <si>
    <t>UV MASTER BIG SUN CUSHION PLUS</t>
  </si>
  <si>
    <t>이지터치오토립라이너5호</t>
  </si>
  <si>
    <t>EASY TOUCH AUTO LIP LINER 05</t>
  </si>
  <si>
    <t>체인징유매직풋필링슈즈</t>
  </si>
  <si>
    <t>Changing U Magic Foot Peeling Shoes</t>
  </si>
  <si>
    <t>치크톤싱글블러셔P08로즈코트</t>
  </si>
  <si>
    <t>CHEEKTONE SINGLE BLUSHER 08</t>
  </si>
  <si>
    <t>크리스탈싱글아이섀도우M22 오프베이지</t>
  </si>
  <si>
    <t>CRYSTAL SINGLE EYE SHADOW M22 OFF BEIGE</t>
  </si>
  <si>
    <t>크리스탈싱글아이섀도우M23 코지엠버</t>
  </si>
  <si>
    <t>CRYSTAL SINGLE EYE SHADOW M23 COZY AMBER</t>
  </si>
  <si>
    <t>크리스탈싱글아이섀도우M24 내추럴코코아</t>
  </si>
  <si>
    <t>CRYSTAL SINGLE EYE SHADOW M24 NATURAL CO</t>
  </si>
  <si>
    <t>크리스탈싱글아이섀도우M25 핑키펄브라운</t>
  </si>
  <si>
    <t>CRYSTAL SINGLE EYE SHADOW M25 PINKY</t>
  </si>
  <si>
    <t>크리스탈싱글아이섀도우M26올댓로즈</t>
  </si>
  <si>
    <t>CRYSTAL SINGLE EYE SHADOW M26 ALL TAHT R</t>
  </si>
  <si>
    <t>키스러버스타일S-CR02밀키</t>
  </si>
  <si>
    <t>KISS LOVER STYLE_S CR02 MILKY PEACH</t>
  </si>
  <si>
    <t>키스키스립에센스밤</t>
  </si>
  <si>
    <t>KISS KISS LIP ESSENCE BALM</t>
  </si>
  <si>
    <t>타코포어숯범벅클리어마스크팩</t>
  </si>
  <si>
    <t>TAKOPORE CHARCOAL CLEAR MASK PACK</t>
  </si>
  <si>
    <t>토니네일케어2-04베이스코트</t>
  </si>
  <si>
    <t>TONY NAIL CARE 04 BASE COAT</t>
  </si>
  <si>
    <t>토니네일케어2-07큐티클오일</t>
  </si>
  <si>
    <t>TONY NAIL CARE 07 CUTICLE OIL</t>
  </si>
  <si>
    <t>파하라하애플필마일드필링젤팩</t>
  </si>
  <si>
    <t>PHA LHA APPLE PEEL MILD PEELING GEL PACK</t>
  </si>
  <si>
    <t>파하라하애플필제로모공앰플</t>
  </si>
  <si>
    <t>PHA LHA APPLE PEEL ZERO PORE AMPOULE</t>
  </si>
  <si>
    <t>파하라하애플필제로모공토너패드(80매)</t>
  </si>
  <si>
    <t>PHA LHA APPLE PEEL ZERO PORE TONER PAD</t>
  </si>
  <si>
    <t>퍼스널헤어퍼프내추럴브라운</t>
  </si>
  <si>
    <t>PERSONAL HAIR STYLE PUFF NATURAL BROWN</t>
  </si>
  <si>
    <t>퍼펙트립스루즈인텐스BE01</t>
  </si>
  <si>
    <t>PERFECT LIPS ROUGE INTENSE BE01</t>
  </si>
  <si>
    <t>퍼펙트립스루즈인텐스PK01</t>
  </si>
  <si>
    <t>PERFECT LIPS ROUGE INTENSE PK01</t>
  </si>
  <si>
    <t>프레스티지다이아몬드트러플크림</t>
  </si>
  <si>
    <t>PRESTIGEDIAMONDTRUFFLECREAM</t>
  </si>
  <si>
    <t>프로폴리스타워베리어립케어스틱01허니</t>
  </si>
  <si>
    <t>PROPOLIS TOWER BARRIER LIP CARE STICK 01</t>
  </si>
  <si>
    <t>프로폴리스타워베리어립케어크림</t>
  </si>
  <si>
    <t>PROPOLIS TOWER BARRIER LIP CARE CREAM</t>
  </si>
  <si>
    <t>프롬강화맑은약쑥안정수분크림</t>
  </si>
  <si>
    <t>FROM GANGHWA WATERY CREAM</t>
  </si>
  <si>
    <t>프리미엄RX골드이데베논에멀전2</t>
  </si>
  <si>
    <t>PREMIUM RX GOLD IDEBENON EMULSION2</t>
  </si>
  <si>
    <t>프리미엄RX골드이데베논에센스2</t>
  </si>
  <si>
    <t>PREMIUM RX GOLD IDEBENON ESSENCE2</t>
  </si>
  <si>
    <t>프리미엄RX골드이데베논크림2</t>
  </si>
  <si>
    <t>PREMIUM RX GOLD IDEBENON RECOVERY CREAM2</t>
  </si>
  <si>
    <t>프리미엄RX골드이데베논토너2</t>
  </si>
  <si>
    <t>PREMIUM RX GOLD IDEBENON RECOVERY TONER2</t>
  </si>
  <si>
    <t>더쇼킹스핀오프팔레트01스윗코랄</t>
  </si>
  <si>
    <t>THE SHOCKING SPIN OFF PALLETE 01</t>
  </si>
  <si>
    <t>플로리아뉴트라마사지크림5</t>
  </si>
  <si>
    <t>FLORIA NUTRA ENERGY MASSAGE CREAM</t>
  </si>
  <si>
    <t>비씨데이션울트라퀵커버스틱21스킨베이지</t>
  </si>
  <si>
    <t>BCDATION ULTRA QUICK COVER STICK 21 SKIN</t>
  </si>
  <si>
    <t>2퍼펙트아이즈수퍼프루프아이1</t>
  </si>
  <si>
    <t>PERFECT EYES SUPERPROOF EYELINER 01</t>
  </si>
  <si>
    <t>아베뜨보타닉릴리프화이트머스크퍼퓸바디로션</t>
  </si>
  <si>
    <t>AVETTEWHITE MUSK PERFUME BODYLOTION</t>
  </si>
  <si>
    <t>아베뜨보타닉릴리프페어앤프리지아퍼퓸바디로션</t>
  </si>
  <si>
    <t>AVETTEPEAR&amp;FREESIA PERFUME BODYLOTION</t>
  </si>
  <si>
    <t>2퍼펙트아이즈수퍼프루프아이2</t>
  </si>
  <si>
    <t>PERFECT EYES SUPERPROOF EYELINER 02</t>
  </si>
  <si>
    <t>결고운투웨이팩트3-01화사한</t>
  </si>
  <si>
    <t>THE ORIENTAL GYEOL GOUN TWO-WAY PACT 1</t>
  </si>
  <si>
    <t>포켓바니퍼퓸바01베베바니</t>
  </si>
  <si>
    <t>Pocket Bunny Perfume Bar 01 Bebe Bunny</t>
  </si>
  <si>
    <t>포켓바니퍼퓸바02쥬시바니</t>
  </si>
  <si>
    <t>Pocket Bunny Perfume Bar 02 Juicy Bunny</t>
  </si>
  <si>
    <t>포켓바니퍼퓸바03블룸바니</t>
  </si>
  <si>
    <t>Pocket Bunny Perfume Bar 03 Bloom Bunny</t>
  </si>
  <si>
    <t>플로리아뉴트라에너지폼클렌저3</t>
  </si>
  <si>
    <t>FLORIA NUTRA ENERGY FOAM CLEANSER 3</t>
  </si>
  <si>
    <t>퍼펙트아이즈우드브로우02</t>
  </si>
  <si>
    <t>PERFECTEYESWOODBROW02</t>
  </si>
  <si>
    <t>결보양크림5</t>
  </si>
  <si>
    <t>THE ORIENTAL GYEOL CREAM 5</t>
  </si>
  <si>
    <t>결진생안고5</t>
  </si>
  <si>
    <t>THE ORIENTAL GYEOL EYE CREAM 5</t>
  </si>
  <si>
    <t>기미야비타씨37포뮬러미백앰플</t>
  </si>
  <si>
    <t>GIMIYA VITA C 37 WHITENING AMPOULE</t>
  </si>
  <si>
    <t>닥터오킴스수크라크림기획세트</t>
  </si>
  <si>
    <t>DR.OHKIMS SUCRATHENOL CREAM SET</t>
  </si>
  <si>
    <t>더마마스터랩시카마스크</t>
  </si>
  <si>
    <t>DERMA MASTERLAB CICA MASK</t>
  </si>
  <si>
    <t>더쇼킹원클리어쉐딩01</t>
  </si>
  <si>
    <t>THE SHOCKING ONE CLEAR SHADING 01</t>
  </si>
  <si>
    <t>더쇼킹카라비건베스트셀러기획세트03밀리그램볼륨</t>
  </si>
  <si>
    <t>THE SHOCKING CARA VEGAN BEST SELLER SET</t>
  </si>
  <si>
    <t>더쇼킹카라비건베스트셀러기획세트04 밀리그램래쉬</t>
  </si>
  <si>
    <t>THE SHOCKING CARA VEGAN BEST SET 04 MILL</t>
  </si>
  <si>
    <t>더촉촉그린티수분크림기획세트(대용량)</t>
  </si>
  <si>
    <t>The Chok Chok Green Tea Watery Cream Set</t>
  </si>
  <si>
    <t>러비버디틴트벨벳01볼빨간레드</t>
  </si>
  <si>
    <t>LOVEYBUDDY TINT VELVET 01</t>
  </si>
  <si>
    <t>러비버디틴트벨벳02설레는홍자몽</t>
  </si>
  <si>
    <t>LOVEYBUDDY TINT VELVET 02</t>
  </si>
  <si>
    <t>러비버디틴트벨벳03센치한핑크뮬리</t>
  </si>
  <si>
    <t>LOVEYBUDDY TINT VELVET 03</t>
  </si>
  <si>
    <t>미니그린애플립밤2</t>
  </si>
  <si>
    <t>MINI GREEN APPLE LIP BALM</t>
  </si>
  <si>
    <t>미니베리립밤2-블루베리</t>
  </si>
  <si>
    <t>MINI BERRY LIP BALM - BLUEBERRY</t>
  </si>
  <si>
    <t>미니베리립밤2-체리</t>
  </si>
  <si>
    <t>MINI BERRY LIP BALM - CHERRY</t>
  </si>
  <si>
    <t>미니체리토마토립밤2</t>
  </si>
  <si>
    <t>MINI CHERRY TOMATO LIP BALM</t>
  </si>
  <si>
    <t>아베뜨보타닉릴리프앰버바닐라퍼퓸핸드버터</t>
  </si>
  <si>
    <t>AVETTEBOTANICRELIEFAMBERVANILLAPERFUMEHA</t>
  </si>
  <si>
    <t>아베뜨보타닉릴리프페어앤프리지아퍼퓸핸드크림</t>
  </si>
  <si>
    <t>AVETTEBOTANICRELIEFPEAR&amp;FREESIHANDCREAM</t>
  </si>
  <si>
    <t>아베뜨보타닉릴리프화이트머스크퍼퓸오일</t>
  </si>
  <si>
    <t>AVETTEBOTANICRELIEWHITEMUSKPERFUMEOIL</t>
  </si>
  <si>
    <t>아베뜨보타닉릴리프화이트머스크퍼퓸핸드버터</t>
  </si>
  <si>
    <t>AVETTEBOTANICRELIEFWHITEMUSKHANDBUTTER</t>
  </si>
  <si>
    <t>아베뜨워터플래쉬코코넛워터크림</t>
  </si>
  <si>
    <t>AVETTE WATER FLASH COCONUT WATER CREAM</t>
  </si>
  <si>
    <t>아베뜨프레쉬클린코코넛마일드폼</t>
  </si>
  <si>
    <t>AVETTE FRESH CLEAN COCONUT MILD FOAM</t>
  </si>
  <si>
    <t>프레스티지제주스네일에센스</t>
  </si>
  <si>
    <t>PRESTIGE JEJU SNAIL ESSENCE</t>
  </si>
  <si>
    <t>[ROTD] Lip market velvet smudging tint 01</t>
  </si>
  <si>
    <t>[ROTD] Lip market velvet smudging tint 05</t>
  </si>
  <si>
    <t>[ROTD] Lip market velvet smudging tint 06</t>
  </si>
  <si>
    <t>[Back Gel] Skinny Touch Gel Liner 01</t>
  </si>
  <si>
    <t>Gold 24K Snail Lip Treatment Stick</t>
  </si>
  <si>
    <t>True Green Cypress Sap Mist</t>
  </si>
  <si>
    <t>Оптовая цена KRW за 1шт</t>
  </si>
  <si>
    <t>Оптовая цена USD за 1шт</t>
  </si>
  <si>
    <t>A'PIEU</t>
  </si>
  <si>
    <t>AU001</t>
  </si>
  <si>
    <t>어퓨리얼앰플마스크마데카소사이드</t>
  </si>
  <si>
    <t>A'PIEU REAL_AMPOULE_MASK_MADECASSOSIDE</t>
  </si>
  <si>
    <t>AU002</t>
  </si>
  <si>
    <t>어퓨마데카소사이드시카겔(튜브)</t>
  </si>
  <si>
    <t>A'PIEU MADECASSOSIDE_CICA_GEL_TUBE</t>
  </si>
  <si>
    <t>AU003</t>
  </si>
  <si>
    <t>어퓨마데카소사이드슬리핑마스크</t>
  </si>
  <si>
    <t>A'PIEU MADECASSOSIDE_SLEEPING_MASK</t>
  </si>
  <si>
    <t>AU004</t>
  </si>
  <si>
    <t>(R)어퓨마데카소사이드앰플2X(대용량)</t>
  </si>
  <si>
    <t>A'PIEU MADECASSOSIDE_AMPOULE_2X_(50ML)</t>
  </si>
  <si>
    <t>AU005</t>
  </si>
  <si>
    <t>(R)어퓨마데카소사이드앰플2X</t>
  </si>
  <si>
    <t>A'PIEU MADECASSOSIDE_AMPOULE_2X</t>
  </si>
  <si>
    <t>AU006</t>
  </si>
  <si>
    <t>(R)어퓨마데카소사이드크림2X</t>
  </si>
  <si>
    <t>A'PIEU MADECASSOSIDE_CREAM_2X</t>
  </si>
  <si>
    <t>AU007</t>
  </si>
  <si>
    <t>(R)어퓨마데카소사이드크림2X(대용량)</t>
  </si>
  <si>
    <t>A'PIEU MADECASSOSIDE_CREAM_2X_(120ML)</t>
  </si>
  <si>
    <t>AU008</t>
  </si>
  <si>
    <t>(R)어퓨마데카소사이드플루이드2X</t>
  </si>
  <si>
    <t>A'PIEU MADECASSOSIDE_FLUID_2X</t>
  </si>
  <si>
    <t>AU009</t>
  </si>
  <si>
    <t>어퓨원더텐션팩트(뽀송)_21호</t>
  </si>
  <si>
    <t>A'PIEU WONDER_TENSION_PACT_PPOSONG_[NO.21]</t>
  </si>
  <si>
    <t>AU010</t>
  </si>
  <si>
    <t>어퓨원더텐션팩트(뽀송)_23호</t>
  </si>
  <si>
    <t>A'PIEU WONDER_TENSION_PACT_PPOSONG_[NO.23]</t>
  </si>
  <si>
    <t>AU011</t>
  </si>
  <si>
    <t>어퓨원더텐션팩트(모이스트)_21호</t>
  </si>
  <si>
    <t>A'PIEU WONDER_TENSION_PACT_MOIST_[NO.21]</t>
  </si>
  <si>
    <t>AU012</t>
  </si>
  <si>
    <t>어퓨원더텐션팩트(모이스트)_23호</t>
  </si>
  <si>
    <t>A'PIEU WONDER_TENSION_PACT_MOIST_[NO.23]</t>
  </si>
  <si>
    <t>AU013</t>
  </si>
  <si>
    <t>어퓨원더텐션팩트(퍼펙트커버)_21호</t>
  </si>
  <si>
    <t>A'PIEU WONDER_TENSION_PACT_PERFECT COVER_[NO.21]</t>
  </si>
  <si>
    <t>AU014</t>
  </si>
  <si>
    <t>어퓨원더텐션팩트(퍼펙트커버)_23호</t>
  </si>
  <si>
    <t>A'PIEU WONDER_TENSION_PACT_PERFECT COVER_[NO.23]</t>
  </si>
  <si>
    <t>AU015</t>
  </si>
  <si>
    <t>어퓨원더텐션팩트(모이스트)_23호(교체용)</t>
  </si>
  <si>
    <t>A'PIEU WONDER_TENSION_PACT_MOIST_[NO.23]_REFILL</t>
  </si>
  <si>
    <t>AU016</t>
  </si>
  <si>
    <t>어퓨원더텐션팩트(뽀송)_23호(교체용)</t>
  </si>
  <si>
    <t>A'PIEU WONDER_TENSION_PACT_PPOSONG_[NO.23]_REFILL</t>
  </si>
  <si>
    <t>AU017</t>
  </si>
  <si>
    <t>어퓨퍼스트글로우세럼_1호하이드로핏</t>
  </si>
  <si>
    <t>A'PIEU FIRST_GLOW_SERUM_[NO.1]</t>
  </si>
  <si>
    <t>AU018</t>
  </si>
  <si>
    <t>어퓨스타트업포어프라이머R</t>
  </si>
  <si>
    <t>A'PIEU START_UP_PORE_PRIMER</t>
  </si>
  <si>
    <t>AU019</t>
  </si>
  <si>
    <t>어퓨원더텐션팩트(앰플)_21호</t>
  </si>
  <si>
    <t>A'PIEU WONDER_TENSION_PACT_AMPOULE_[NO.21]</t>
  </si>
  <si>
    <t>AU020</t>
  </si>
  <si>
    <t>어퓨원더텐션팩트(앰플)_23호</t>
  </si>
  <si>
    <t>A'PIEU WONDER_TENSION_PACT_AMPOULE_[NO.23]</t>
  </si>
  <si>
    <t>AU021</t>
  </si>
  <si>
    <t>(R)어퓨윤광비비크림_21호</t>
  </si>
  <si>
    <t>A'PIEU LUSTER-LIGHTING_BB_CREAM_[NO.21]</t>
  </si>
  <si>
    <t>AU022</t>
  </si>
  <si>
    <t>(R)어퓨24/7미스트픽서</t>
  </si>
  <si>
    <t>A'PIEU 24/7_MIST_FIXER</t>
  </si>
  <si>
    <t>AU023</t>
  </si>
  <si>
    <t>(R2)어퓨미네랄립앤아이리무버(오마린)</t>
  </si>
  <si>
    <t>A'PIEU MINERAL_LIP&amp;EYE_REMOVER_[EAU-MARINE]</t>
  </si>
  <si>
    <t>AU024</t>
  </si>
  <si>
    <t>(R2)어퓨미네랄립앤아이리무버(스윗로즈)</t>
  </si>
  <si>
    <t>A'PIEU MINERAL_LIP&amp;EYE_REMOVER_[SWEET_ROSE]</t>
  </si>
  <si>
    <t>AU025</t>
  </si>
  <si>
    <t>(R2)어퓨미네랄립앤아이리무버(퓨어워터)</t>
  </si>
  <si>
    <t>A'PIEU MINERAL_LIP&amp;EYE_REMOVER_[PURE_WATER]</t>
  </si>
  <si>
    <t>AU026</t>
  </si>
  <si>
    <t>(R2)어퓨미네랄립앤아이리무버_대용량(오마린)</t>
  </si>
  <si>
    <t>A'PIEU MINERAL_LIP&amp;EYE_REMOVER_LARGE_VOLUME_[EAU-MARINE]</t>
  </si>
  <si>
    <t>AU027</t>
  </si>
  <si>
    <t>(R2)어퓨미네랄립앤아이리무버_대용량(스윗로즈)</t>
  </si>
  <si>
    <t>A'PIEU MINERAL_LIP&amp;EYE_REMOVER_LARGE_VOLUME_[SWEET_ROSE]</t>
  </si>
  <si>
    <t>AU028</t>
  </si>
  <si>
    <t>어퓨본딩드롭컨실러_5호(모카)</t>
  </si>
  <si>
    <t>A'PIEU BONDING_DROPS_CONCEALER_[NO.5]</t>
  </si>
  <si>
    <t>AU029</t>
  </si>
  <si>
    <t>어퓨마데카소사이드수분젤크림</t>
  </si>
  <si>
    <t>A'PIEU MADECASSOSIDE_MOISTURE_GEL_CREAM</t>
  </si>
  <si>
    <t>AU030</t>
  </si>
  <si>
    <t>어퓨퍼스널톤파운데이션커버_5호(바닐라)</t>
  </si>
  <si>
    <t>A'PIEU PERSONAL_TONE_COVER_[NO.5]</t>
  </si>
  <si>
    <t>AU031</t>
  </si>
  <si>
    <t>어퓨퍼스널톤파운데이션커버_7호(비스크)</t>
  </si>
  <si>
    <t>A'PIEU PERSONAL_TONE_COVER_[NO.7]</t>
  </si>
  <si>
    <t>AU032</t>
  </si>
  <si>
    <t>어퓨퍼스널톤파운데이션커버_8호(허니)</t>
  </si>
  <si>
    <t>A'PIEU PERSONAL_TONE_COVER_[NO.8]</t>
  </si>
  <si>
    <t>AU033</t>
  </si>
  <si>
    <t>어퓨퍼스널톤파운데이션커버_12호(코코아)</t>
  </si>
  <si>
    <t>A'PIEU PERSONAL_TONE_COVER_[NO.12]</t>
  </si>
  <si>
    <t>AU034</t>
  </si>
  <si>
    <t>어퓨본딩스키니컨실러_4호(메이플)</t>
  </si>
  <si>
    <t>A'PIEU BONDING_SKINNY_CONCEALER_[NO.4]</t>
  </si>
  <si>
    <t>AU035</t>
  </si>
  <si>
    <t>어퓨본딩스키니컨실러_5호(모카)</t>
  </si>
  <si>
    <t>A'PIEU BONDING_SKINNY_CONCEALER_[NO.5]</t>
  </si>
  <si>
    <t>AU036</t>
  </si>
  <si>
    <t>어퓨커버팡파운데이션_N13(크림)</t>
  </si>
  <si>
    <t>A'PIEU COVER-PANG_FOUNDATION_[N13]</t>
  </si>
  <si>
    <t>AU037</t>
  </si>
  <si>
    <t>어퓨커버팡파운데이션_W21(바닐라)</t>
  </si>
  <si>
    <t>A'PIEU COVER-PANG_FOUNDATION_[W21]</t>
  </si>
  <si>
    <t>AU038</t>
  </si>
  <si>
    <t>어퓨커버팡파운데이션_C21(페탈)</t>
  </si>
  <si>
    <t>A'PIEU COVER-PANG_FOUNDATION_[C21]</t>
  </si>
  <si>
    <t>AU039</t>
  </si>
  <si>
    <t>어퓨커버팡파운데이션_N23(샌드)</t>
  </si>
  <si>
    <t>A'PIEU COVER-PANG_FOUNDATION_[N23]</t>
  </si>
  <si>
    <t>AU040</t>
  </si>
  <si>
    <t>어퓨톤업팡베이스_핑크</t>
  </si>
  <si>
    <t>A'PIEU TONE_UP_PANG_BASE_35g_[PINK]</t>
  </si>
  <si>
    <t>AU041</t>
  </si>
  <si>
    <t>어퓨톤업팡베이스_그린</t>
  </si>
  <si>
    <t>A'PIEU TONE-UP-PANG_BASE_GREEN_SPF30/PA++</t>
  </si>
  <si>
    <t>AU042</t>
  </si>
  <si>
    <t>어퓨커버팡착붙쿠션_1호(포슬린)</t>
  </si>
  <si>
    <t>A'PIEU COVER-PANG_LONGWEAR_CUSHION_[NO.1]</t>
  </si>
  <si>
    <t>AU043</t>
  </si>
  <si>
    <t>어퓨커버팡착붙쿠션_2호(바닐라)</t>
  </si>
  <si>
    <t>A'PIEU COVER-PANG_LONGWEAR_CUSHION_[NO.2]</t>
  </si>
  <si>
    <t>AU044</t>
  </si>
  <si>
    <t>어퓨커버팡착붙쿠션_3호(베이지)</t>
  </si>
  <si>
    <t>A'PIEU COVER-PANG_LONGWEAR_CUSHION_[NO.3]</t>
  </si>
  <si>
    <t>AU045</t>
  </si>
  <si>
    <t>어퓨커버팡쫀광쿠션_1호(포슬린)</t>
  </si>
  <si>
    <t>A'PIEU COVER-PANG_GLOW_CUSHION_[NO.1]</t>
  </si>
  <si>
    <t>AU046</t>
  </si>
  <si>
    <t>어퓨커버팡쫀광쿠션_2호(바닐라)</t>
  </si>
  <si>
    <t>A'PIEU COVER-PANG_GLOW_CUSHION_[NO.2]</t>
  </si>
  <si>
    <t>AU047</t>
  </si>
  <si>
    <t>어퓨커버팡쫀광쿠션_3호(베이지)</t>
  </si>
  <si>
    <t>A'PIEU COVER-PANG_GLOW_CUSHION_[NO.3]</t>
  </si>
  <si>
    <t>AU048</t>
  </si>
  <si>
    <t>어퓨커버팡착붙쿠션_1호(포슬린)(교체용)</t>
  </si>
  <si>
    <t>A'PIEU COVER-PANG_LONGWEAR_CUSHION_[NO.1]_REFILL</t>
  </si>
  <si>
    <t>AU049</t>
  </si>
  <si>
    <t>어퓨커버팡착붙쿠션_2호(바닐라)(교체용)</t>
  </si>
  <si>
    <t>A'PIEU COVER-PANG_LONGWEAR_CUSHION_[NO.2]_REFILL</t>
  </si>
  <si>
    <t>AU050</t>
  </si>
  <si>
    <t>어퓨커버팡착붙쿠션_3호(베이지)(교체용)</t>
  </si>
  <si>
    <t>A'PIEU COVER-PANG_LONGWEAR_CUSHION_[NO.3]_REFILL</t>
  </si>
  <si>
    <t>AU051</t>
  </si>
  <si>
    <t>어퓨커버팡쫀광쿠션_1호(포슬린)(교체용)</t>
  </si>
  <si>
    <t>A'PIEU COVER-PANG_GLOW_CUSHION_[NO.1]_REFILL</t>
  </si>
  <si>
    <t>AU052</t>
  </si>
  <si>
    <t>어퓨커버팡쫀광쿠션_2호(바닐라)(교체용)</t>
  </si>
  <si>
    <t>A'PIEU COVER-PANG_GLOW_CUSHION_[NO.2]_REFILL</t>
  </si>
  <si>
    <t>AU053</t>
  </si>
  <si>
    <t>어퓨커버팡쫀광쿠션_3호(베이지)(교체용)</t>
  </si>
  <si>
    <t>A'PIEU COVER-PANG_GLOW_CUSHION_[NO.3]_REFILL</t>
  </si>
  <si>
    <t>AU054</t>
  </si>
  <si>
    <t>어퓨 톤업팡 웨이크 업 톤업 크림_퓨어</t>
  </si>
  <si>
    <t>A'PIEU TONE-UP-PANG_WAKE_UP_TONE_UP_CREAM_[PURE]</t>
  </si>
  <si>
    <t>AU055</t>
  </si>
  <si>
    <t>어퓨 톤업팡 웨이크 업 톤업 크림_스노우</t>
  </si>
  <si>
    <t>A'PIEU TONE-UP-PANG_WAKE_UP_TONE_UP_CREAM_[SNOW]</t>
  </si>
  <si>
    <t>AU056</t>
  </si>
  <si>
    <t>어퓨 톤업팡 웨이크 업 톤업 크림_로지</t>
  </si>
  <si>
    <t>A'PIEU TONE-UP-PANG_WAKE_UP_TONE_UP_CREAM_[ROSY]</t>
  </si>
  <si>
    <t>AU057</t>
  </si>
  <si>
    <t>어퓨 커버팡 착붙 쿠션 세트_1호 포슬린</t>
  </si>
  <si>
    <t>A'PIEU COVER-PANG_LONGWEAR_CUSHION_SET_[NO.1]</t>
  </si>
  <si>
    <t>AU058</t>
  </si>
  <si>
    <t>어퓨 커버팡 착붙 쿠션 세트_2호 바닐라</t>
  </si>
  <si>
    <t>A'PIEU COVER-PANG_LONGWEAR_CUSHION_SET_[NO.2]</t>
  </si>
  <si>
    <t>AU059</t>
  </si>
  <si>
    <t>어퓨 커버팡 착붙 쿠션 세트_3호 베이지</t>
  </si>
  <si>
    <t>A'PIEU COVER-PANG_LONGWEAR_CUSHION_SET_[NO.3]</t>
  </si>
  <si>
    <t>AU060</t>
  </si>
  <si>
    <t>어퓨 커버팡 쫀광 쿠션 세트_1호 포슬린</t>
  </si>
  <si>
    <t>A'PIEU COVER-PANG_GLOW_CUSHION_SET_[NO.1]</t>
  </si>
  <si>
    <t>AU061</t>
  </si>
  <si>
    <t>어퓨 커버팡 쫀광 쿠션 세트_2호 바닐라</t>
  </si>
  <si>
    <t>A'PIEU COVER-PANG_GLOW_CUSHION_SET_[NO.2]</t>
  </si>
  <si>
    <t>AU062</t>
  </si>
  <si>
    <t>어퓨 커버팡 쫀광 쿠션 세트_3호 베이지</t>
  </si>
  <si>
    <t>A'PIEU COVER-PANG_GLOW_CUSHION_SET_[NO.3]</t>
  </si>
  <si>
    <t>AU063</t>
  </si>
  <si>
    <t>어퓨 커버팡 어텐션 쿠션 모이스처_21호 라이트 베이지</t>
  </si>
  <si>
    <t>A'PIEU COVER-PANG_ATTENTION_TENSION_MOISTURE_[NO.21]</t>
  </si>
  <si>
    <t>AU064</t>
  </si>
  <si>
    <t>어퓨 커버팡 어텐션 쿠션 모이스처_23호 내추럴 베이지</t>
  </si>
  <si>
    <t>A'PIEU COVER-PANG_ATTENTION_TENSION_MOISTURE_[NO.23]</t>
  </si>
  <si>
    <t>AU065</t>
  </si>
  <si>
    <t>어퓨 커버팡 어텐션 쿠션 마데카소사이드_21호 라이트 베이지</t>
  </si>
  <si>
    <t>A'PIEU COVER-PANG_ATTENTION_TENSION_MADECASSOCIDE_[NO.21]</t>
  </si>
  <si>
    <t>AU066</t>
  </si>
  <si>
    <t>어퓨 커버팡 어텐션 쿠션 마데카소사이드_23호 내추럴 베이지</t>
  </si>
  <si>
    <t>A'PIEU COVER-PANG_ATTENTION_TENSION_MADECASSOCIDE_[NO.23]</t>
  </si>
  <si>
    <t>AU067</t>
  </si>
  <si>
    <t>어퓨 커버팡 어텐션 쿠션 퍼펙트 커버_21호 라이트 베이지</t>
  </si>
  <si>
    <t>A'PIEU COVER-PANG_ATTENTION_TENSION_PERFECT_COVER_[NO.21]</t>
  </si>
  <si>
    <t>AU068</t>
  </si>
  <si>
    <t>어퓨 커버팡 어텐션 쿠션 퍼펙트 커버_23호 내추럴 베이지</t>
  </si>
  <si>
    <t>A'PIEU COVER-PANG_ATTENTION_TENSION_PERFECT_COVER_[NO.23]</t>
  </si>
  <si>
    <t>AU069</t>
  </si>
  <si>
    <t>어퓨 슈퍼에어핏 마일드 선크림 데일리</t>
  </si>
  <si>
    <t>A'PIEU SUPER_AIR_FIT_MILD_SUNSCREEN_DAILY_SPF50+/PA++++</t>
  </si>
  <si>
    <t>AU070</t>
  </si>
  <si>
    <t>어퓨 슈퍼에어핏 마일드 선베이스 01 핑크</t>
  </si>
  <si>
    <t>A'PIEU SUPER_AIR_FIT_MILD_TINTED_SUNSCREEN_01_PINK_SPF50+/PA+++</t>
  </si>
  <si>
    <t>AU071</t>
  </si>
  <si>
    <t>어퓨 슈퍼에어핏 마일드 선크림 워터풀</t>
  </si>
  <si>
    <t>A'PIEU SUPER_AIR_FIT_MILD_SUNSCREEN_HYDRATING_SPF50+/PA++++</t>
  </si>
  <si>
    <t>AU072</t>
  </si>
  <si>
    <t>어퓨 슈퍼에어핏 마일드 선크림 노세범</t>
  </si>
  <si>
    <t>A'PIEU SUPER_AIR_FIT_MILD_SUNSCREEN_MATTE_SPF50+/PA++++</t>
  </si>
  <si>
    <t>AU073</t>
  </si>
  <si>
    <t>어퓨 커버팡 착붙 엔딩 컨실러_1호 아이보리</t>
  </si>
  <si>
    <t>A'PIEU COVER-PANG_LONGWEAR_CONCEALER_[NO.1]</t>
  </si>
  <si>
    <t>AU074</t>
  </si>
  <si>
    <t>어퓨 커버팡 착붙 엔딩 컨실러_2호 라이트 베이지</t>
  </si>
  <si>
    <t>A'PIEU COVER-PANG_LONGWEAR_CONCEALER_[NO.2]</t>
  </si>
  <si>
    <t>AU075</t>
  </si>
  <si>
    <t>어퓨 커버팡 착붙 엔딩 컨실러_3호 베이지</t>
  </si>
  <si>
    <t>A'PIEU COVER-PANG_LONGWEAR_CONCEALER_[NO.3]</t>
  </si>
  <si>
    <t>AU076</t>
  </si>
  <si>
    <t>어퓨 본투비 매드프루프 메이크업 픽서</t>
  </si>
  <si>
    <t>A'PIEU BORN_TO_BE_MADPROOF_MAKEUP_SETTING_SPRAY</t>
  </si>
  <si>
    <t>AU077</t>
  </si>
  <si>
    <t>어퓨타투팡아이라이너_BK01(이걸로해블랙)</t>
  </si>
  <si>
    <t>A'PIEU TATTOO-PANG_EYELINER_[BK01]</t>
  </si>
  <si>
    <t>AU078</t>
  </si>
  <si>
    <t>어퓨타투팡아이라이너_BR02(진저로이쁨)</t>
  </si>
  <si>
    <t>A'PIEU TATTOO-PANG_EYELINER_[BR02]</t>
  </si>
  <si>
    <t>AU079</t>
  </si>
  <si>
    <t>어퓨타투팡아이라이너_BE01(반짝였샴페인)</t>
  </si>
  <si>
    <t>A'PIEU TATTOO_PANG_EYELINER_[BE01]</t>
  </si>
  <si>
    <t>AU080</t>
  </si>
  <si>
    <t>어퓨풀샷무드팔레트_2호(밀크티)</t>
  </si>
  <si>
    <t>A'PIEU FULL_SHOT_MOOD_PALETTE_[NO.2]</t>
  </si>
  <si>
    <t>AU081</t>
  </si>
  <si>
    <t>어퓨풀샷무드팔레트_1호(원샷로즈)</t>
  </si>
  <si>
    <t>A'PIEU FULL_SHOT_MOOD_PALETTE_[NO.1]</t>
  </si>
  <si>
    <t>AU082</t>
  </si>
  <si>
    <t>어퓨풀샷루틴아이팔레트_1호(Dear Deer)</t>
  </si>
  <si>
    <t>A'PIEU FULL_SHOT_ROUTINE_EYE_PALETTE_[NO.1]</t>
  </si>
  <si>
    <t>AU083</t>
  </si>
  <si>
    <t>어퓨풀샷루틴아이팔레트_2호(Sulky Bunny)</t>
  </si>
  <si>
    <t>A'PIEU FULL_SHOT_ROUTINE_EYE_PALETTE_[NO.2]</t>
  </si>
  <si>
    <t>AU084</t>
  </si>
  <si>
    <t>어퓨풀샷루틴아이팔레트_3호(Stubborn Teddy)</t>
  </si>
  <si>
    <t>A'PIEU FULL_SHOT_ROUTINE_EYE_PALETTE_[NO.3]</t>
  </si>
  <si>
    <t>AU085</t>
  </si>
  <si>
    <t xml:space="preserve">어퓨 본투비 매드프루프 픽서마스카라 레벨1 (마이래쉬벗베러) 01 크리스탈 </t>
  </si>
  <si>
    <t>A'PIEU BORN_TO_BE_MADPROOF_FIXING_MASCARA_LV.1_[NO.01]</t>
  </si>
  <si>
    <t>AU086</t>
  </si>
  <si>
    <t>어퓨 본투비 매드프루프 픽서 마스카라 레벨1 (마이래쉬벗베러) 02 딥블랙</t>
  </si>
  <si>
    <t>A'PIEU BORN_TO_BE_MADPROOF_FIXING_MASCARA_LV.1_[NO.02]</t>
  </si>
  <si>
    <t>AU087</t>
  </si>
  <si>
    <t>어퓨 본투비 매드프루프 롱앤컬 마스카라 레벨2 (모어댄텐미리) 01 딥블랙</t>
  </si>
  <si>
    <t>A'PIEU BORN_TO_BE_MADPROOF_FIXING_MASCARA_LV.2_[NO.01]</t>
  </si>
  <si>
    <t>AU088</t>
  </si>
  <si>
    <t>어퓨 본투비 매드프루프 롱앤컬 마스카라 레벨2 (모어댄텐미리) 02 딥브라운</t>
  </si>
  <si>
    <t>A'PIEU BORN_TO_BE_MADPROOF_FIXING_MASCARA_LV.2_[NO.02]</t>
  </si>
  <si>
    <t>AU089</t>
  </si>
  <si>
    <t>어퓨 본투비 매드프루프 롱볼륨 마스카라 레벨3 (래쉬투더스카이) 01 딥블랙</t>
  </si>
  <si>
    <t>A'PIEU BORN_TO_BE_MADPROOF_FIXING_MASCARA_LV.3_[NO.01]</t>
  </si>
  <si>
    <t>AU090</t>
  </si>
  <si>
    <t>어퓨 본투비 매드프루프 롱볼륨 마스카라 레벨3 (래쉬투더스카이) 02 딥브라운</t>
  </si>
  <si>
    <t>A'PIEU BORN_TO_BE_MADPROOF_FIXING_MASCARA_LV.3_[NO.02]</t>
  </si>
  <si>
    <t>AU091</t>
  </si>
  <si>
    <t>어퓨 본투비 매드프루프 리퀴드라이너 01 딥블랙</t>
  </si>
  <si>
    <t>A'PIEU BORN_TO_BE_MADPROOF_LIQUID_LINER_[NO.01]</t>
  </si>
  <si>
    <t>AU092</t>
  </si>
  <si>
    <t>어퓨 본투비 매드프루프 리퀴드라이너 02 블랙브라운</t>
  </si>
  <si>
    <t>A'PIEU BORN_TO_BE_MADPROOF_LIQUID_LINER_[NO.02]</t>
  </si>
  <si>
    <t>AU093</t>
  </si>
  <si>
    <t>어퓨 본투비 매드프루프 리퀴드라이너 03 딥브라운</t>
  </si>
  <si>
    <t>A'PIEU BORN_TO_BE_MADPROOF_LIQUID_LINER_[NO.03]</t>
  </si>
  <si>
    <t>AU094</t>
  </si>
  <si>
    <t>어퓨 본투비 매드프루프 리퀴드라이너 04 네추럴브라운</t>
  </si>
  <si>
    <t>A'PIEU BORN_TO_BE_MADPROOF_LIQUID_LINER_[NO.04]</t>
  </si>
  <si>
    <t>AU095</t>
  </si>
  <si>
    <t>어퓨 본투비 매드프루프 씬 펜슬라이너 01 딥블랙</t>
  </si>
  <si>
    <t>A'PIEU BORN_TO_BE_MADPRROOF_THIN_PENCIL_LINER_[NO.01]</t>
  </si>
  <si>
    <t>AU096</t>
  </si>
  <si>
    <t>어퓨 본투비 매드프루프 씬 펜슬라이너 02 딥브라운</t>
  </si>
  <si>
    <t>A'PIEU BORN_TO_BE_MADPRROOF_THIN_PENCIL_LINER_[NO.02]</t>
  </si>
  <si>
    <t>AU097</t>
  </si>
  <si>
    <t>어퓨 본투비 매드프루프 씬 펜슬라이너 03 브릭브라운</t>
  </si>
  <si>
    <t>A'PIEU BORN_TO_BE_MADPRROOF_THIN_PENCIL_LINER_[NO.03]</t>
  </si>
  <si>
    <t>AU098</t>
  </si>
  <si>
    <t>어퓨 본투비 매드프루프 씬 펜슬라이너 04 무드브라운</t>
  </si>
  <si>
    <t>A'PIEU BORN_TO_BE_MADPRROOF_THIN_PENCIL_LINER_[NO.04]</t>
  </si>
  <si>
    <t>AU099</t>
  </si>
  <si>
    <t>본투비 매드멜팅 립앤아이 리무버 패드 - 30매입 [1]</t>
  </si>
  <si>
    <t>A'PIEU BORN_TO_BE_MAD_MELTING_LIP&amp;EYE_MAKEUP_REMOVER_PADS_&lt;30PCS&gt;</t>
  </si>
  <si>
    <t>AU100</t>
  </si>
  <si>
    <t>어퓨 본투비 매드프루프 스키니 브로우펜슬 01 다크브라운</t>
  </si>
  <si>
    <t>A'PIEU BORN_TO_BE_MADPROOF_SKINNY_BROW_PENCIL_[01 DARK BROWN]</t>
  </si>
  <si>
    <t>AU101</t>
  </si>
  <si>
    <t>어퓨 본투비 매드프루프 스키니 브로우펜슬 02 라이트브라운</t>
  </si>
  <si>
    <t>A'PIEU BORN_TO_BE_MADPROOF_SKINNY_BROW_PENCIL_[02 LIGHT BROWN]</t>
  </si>
  <si>
    <t>AU102</t>
  </si>
  <si>
    <t>어퓨 본투비 매드프루프 스키니 브로우펜슬 03 내추럴브라운</t>
  </si>
  <si>
    <t>A'PIEU_BORN_TO_BE_MADPROOF_SKINNY_BROW_PENCIL_[03 NATURAL BROWN]</t>
  </si>
  <si>
    <t>AU103</t>
  </si>
  <si>
    <t>어퓨 본투비 매드프루프 스키니 브로우펜슬 04 애쉬브라운</t>
  </si>
  <si>
    <t>A'PIEU BORN_TO_BE_MADPROOF_SKINNY_BROW_PENCIL_[04 ASH BROWN]</t>
  </si>
  <si>
    <t>AU104</t>
  </si>
  <si>
    <t>어퓨 본투비 매드프루프 브로우카라 01 옐로우브라운</t>
  </si>
  <si>
    <t>A'PIEU BORN_TO_BE_MADPROOF_BROW_MASCARA_[01 YELLOW BROWN]</t>
  </si>
  <si>
    <t>AU105</t>
  </si>
  <si>
    <t>어퓨 본투비 매드프루프 브로우카라 02 라이트브라운</t>
  </si>
  <si>
    <t>A'PIEU BORN_TO_BE_MADPROOF_BROW_MASCARA_[02 LIGHT BROWN]</t>
  </si>
  <si>
    <t>AU106</t>
  </si>
  <si>
    <t>어퓨 본투비 매드프루프 브로우카라 03 내추럴브라운</t>
  </si>
  <si>
    <t>A'PIEU BORN_TO_BE_MADPROOF_BROW_MASCARA_[03 NATURAL BROWN]</t>
  </si>
  <si>
    <t>AU107</t>
  </si>
  <si>
    <t>어퓨 본투비 매드프루프 브로우카라 04 애쉬브라운</t>
  </si>
  <si>
    <t>A'PIEU BORN_TO_BE_MADPROOF_BROW_MASCARA_[04 ASH BROWN]</t>
  </si>
  <si>
    <t>AU108</t>
  </si>
  <si>
    <t>어퓨풀샷모노섀도우 MBR01_진저로저격</t>
  </si>
  <si>
    <t>A'PIEU FULL_SHOT_MONO_SHADOW_[MBR01]</t>
  </si>
  <si>
    <t>AU109</t>
  </si>
  <si>
    <t>어퓨풀샷모노섀도우 MBR02_바짝구운토스트</t>
  </si>
  <si>
    <t>A'PIEU FULL_SHOT_MONO_SHADOW_[MBR02]</t>
  </si>
  <si>
    <t>AU110</t>
  </si>
  <si>
    <t>어퓨풀샷모노섀도우 MBR03_미슐랭로제</t>
  </si>
  <si>
    <t>A'PIEU FULL_SHOT_MONO_SHADOW_[MBR03]</t>
  </si>
  <si>
    <t>AU111</t>
  </si>
  <si>
    <t>어퓨풀샷모노섀도우 SBR01_픽한타르트</t>
  </si>
  <si>
    <t>A'PIEU FULL_SHOT_MONO_SHADOW_[SBR01]</t>
  </si>
  <si>
    <t>AU112</t>
  </si>
  <si>
    <t>어퓨풀샷모노섀도우 SBR02_슈가반 대추차</t>
  </si>
  <si>
    <t>A'PIEU FULL_SHOT_MONO_SHADOW_[SBR02]</t>
  </si>
  <si>
    <t>AU113</t>
  </si>
  <si>
    <t>어퓨풀샷모노섀도우 SBR03_오늘은절대모카</t>
  </si>
  <si>
    <t>A'PIEU FULL_SHOT_MONO_SHADOW_[SBR03]</t>
  </si>
  <si>
    <t>AU114</t>
  </si>
  <si>
    <t>어퓨풀샷모노섀도우 GBR01_오왠지브라운</t>
  </si>
  <si>
    <t>A'PIEU FULL_SHOT_MONO_SHADOW_[GBR01]</t>
  </si>
  <si>
    <t>AU115</t>
  </si>
  <si>
    <t>어퓨풀샷모노섀도우 GBE01_내눈엔너만베이지</t>
  </si>
  <si>
    <t>A'PIEU FULL_SHOT_MONO_SHADOW_[GBE01]</t>
  </si>
  <si>
    <t>AU116</t>
  </si>
  <si>
    <t>어퓨풀샷모노섀도우 GPK01_캔디토피아</t>
  </si>
  <si>
    <t>A'PIEU FULL_SHOT_MONO_SHADOW_[GPK01]</t>
  </si>
  <si>
    <t>AU117</t>
  </si>
  <si>
    <t xml:space="preserve">어퓨풀샷모노섀도우_MCR02(Deer Blanket) </t>
  </si>
  <si>
    <t>A'PIEU FULL_SHOT_MONO_SHADOW_[MCR02]</t>
  </si>
  <si>
    <t>AU118</t>
  </si>
  <si>
    <t>어퓨풀샷모노섀도우_MBR06(Bear Walk)</t>
  </si>
  <si>
    <t>A'PIEU FULL_SHOT_MONO_SHADOW_[MBR06]</t>
  </si>
  <si>
    <t>AU119</t>
  </si>
  <si>
    <t xml:space="preserve">어퓨풀샷모노섀도우_MBR05(Deep Down Heart) </t>
  </si>
  <si>
    <t>A'PIEU FULL_SHOT_MONO_SHADOW_[MBR05]</t>
  </si>
  <si>
    <t>AU120</t>
  </si>
  <si>
    <t xml:space="preserve">어퓨풀샷모노섀도우_SBR04(Layette) </t>
  </si>
  <si>
    <t>A'PIEU FULL_SHOT_MONO_SHADOW_[SBR04]</t>
  </si>
  <si>
    <t>AU121</t>
  </si>
  <si>
    <t>어퓨풀샷모노섀도우_GBR02(Honey Rub)</t>
  </si>
  <si>
    <t>A'PIEU FULL_SHOT_MONO_SHADOW_[GBR02]</t>
  </si>
  <si>
    <t>AU122</t>
  </si>
  <si>
    <t xml:space="preserve">어퓨풀샷모노섀도우_GPK02(Bunnyhop) </t>
  </si>
  <si>
    <t>A'PIEU FULL_SHOT_MONO_SHADOW_[GPK02]</t>
  </si>
  <si>
    <t>AU123</t>
  </si>
  <si>
    <t>어퓨풀샷히든쉐딩_01소프트진저</t>
  </si>
  <si>
    <t>A'PIEU FULL_SHOT_HIDDEN_CONTOUR_[NO.1]</t>
  </si>
  <si>
    <t>AU124</t>
  </si>
  <si>
    <t>어퓨풀샷히든쉐딩_02미디엄토스트</t>
  </si>
  <si>
    <t>A'PIEU FULL_SHOT_HIDDEN_CONTOUR_[NO.2]</t>
  </si>
  <si>
    <t>AU125</t>
  </si>
  <si>
    <t>어퓨풀샷히든쉐딩_03토프그레이</t>
  </si>
  <si>
    <t>A'PIEU FULL_SHOT_HIDDEN_CONTOUR_[NO.3]</t>
  </si>
  <si>
    <t>AU126</t>
  </si>
  <si>
    <t>어퓨풀샷글램하이라이터_01캐럿아일랜드</t>
  </si>
  <si>
    <t>A'PIEU FULL_SHOT_GLAM_HIGHLIGHTER_[NO.1]</t>
  </si>
  <si>
    <t>AU127</t>
  </si>
  <si>
    <t>어퓨풀샷글램하이라이터_02골든아일랜드</t>
  </si>
  <si>
    <t>A'PIEU FULL_SHOT_GLAM_HIGHLIGHTER_[NO.2]</t>
  </si>
  <si>
    <t>AU128</t>
  </si>
  <si>
    <t>어퓨풀샷글램아이글리터_01아임릿</t>
  </si>
  <si>
    <t>A'PIEU FULL_SHOT_GLAM_EYE_GLITTER_[01]</t>
  </si>
  <si>
    <t>AU129</t>
  </si>
  <si>
    <t>어퓨풀샷글램아이글리터_02칠아웃</t>
  </si>
  <si>
    <t>A'PIEU FULL_SHOT_GLAM_EYE_GLITTER_[02]</t>
  </si>
  <si>
    <t>AU130</t>
  </si>
  <si>
    <t>어퓨풀샷글램아이글리터_03버니부</t>
  </si>
  <si>
    <t>A'PIEU FULL_SHOT_GLAM_EYE_GLITTER_[03]</t>
  </si>
  <si>
    <t>AU131</t>
  </si>
  <si>
    <t>어퓨풀샷글램아이글리터_04뉴뮤즈</t>
  </si>
  <si>
    <t>A'PIEU FULL_SHOT_GLAM_EYE_GLITTER_[04]</t>
  </si>
  <si>
    <t>AU132</t>
  </si>
  <si>
    <t>어퓨풀샷풀스톤글리터_01바이더문</t>
  </si>
  <si>
    <t>A'PIEU FULL_SHOT_FULLSTONE_GLITTER_[01_BUY_THE_MOON]</t>
  </si>
  <si>
    <t>AU133</t>
  </si>
  <si>
    <t>어퓨풀샷풀스톤글리터_02다이아럼</t>
  </si>
  <si>
    <t>A'PIEU FULL_SHOT_FULLSTONE_GLITTER_[02_DIAMOND_RUM]</t>
  </si>
  <si>
    <t>AU134</t>
  </si>
  <si>
    <t>어퓨풀샷풀스톤글리터_03텐링스</t>
  </si>
  <si>
    <t>A'PIEU FULL_SHOT_FULLSTONE_GLITTER_[03_10_RINGS]</t>
  </si>
  <si>
    <t>AU135</t>
  </si>
  <si>
    <t>어퓨풀샷풀스톤글리터_04골드카펫</t>
  </si>
  <si>
    <t>A'PIEU FULL_SHOT_FULLSTONE_GLITTER_[04_GOLD_CARPET]</t>
  </si>
  <si>
    <t>AU136</t>
  </si>
  <si>
    <t>어퓨풀샷풀스톤글리터_05랜트더썬</t>
  </si>
  <si>
    <t>A'PIEU FULL_SHOT_FULLSTONE_GLITTER_[05_RENT_THE_SUN]</t>
  </si>
  <si>
    <t>AU137</t>
  </si>
  <si>
    <t>어퓨본투비매드프루프아이펜슬#웰던01매트블랙</t>
  </si>
  <si>
    <t>A'PIEU BORN_TO_BE_MADPROOF_EYE_PENCIL_#_WELL_DONE_[01_MATT_BLACK]</t>
  </si>
  <si>
    <t>AU138</t>
  </si>
  <si>
    <t>어퓨본투비매드프루프아이펜슬#웰던02웰던브라운</t>
  </si>
  <si>
    <t>A'PIEU BORN_TO_BE_MADPROOF_EYE_PENCIL_#_WELL_DONE_[02_WELL_DONE_BROWN]</t>
  </si>
  <si>
    <t>AU139</t>
  </si>
  <si>
    <t>어퓨본투비매드프루프아이펜슬#웰던03매트오커</t>
  </si>
  <si>
    <t>A'PIEU BORN_TO_BE_MADPROOF_EYE_PENCIL_#_WELL_DONE_[03_MATT_OCHRE]</t>
  </si>
  <si>
    <t>AU140</t>
  </si>
  <si>
    <t>어퓨본투비매드프루프아이펜슬#웰던04글램버밀리언</t>
  </si>
  <si>
    <t>A'PIEU BORN_TO_BE_MADPROOF_EYE_PENCIL_#_WELL_DONE_[04_GLAM_VERMILION]</t>
  </si>
  <si>
    <t>AU141</t>
  </si>
  <si>
    <t>어퓨본투비매드프루프아이펜슬#웰던05매트코랄</t>
  </si>
  <si>
    <t>A'PIEU BORN_TO_BE_MADPROOF_EYE_PENCIL_#_WELL_DONE_[05_MATT_CORAL]</t>
  </si>
  <si>
    <t>AU142</t>
  </si>
  <si>
    <t>어퓨본투비매드프루프아이펜슬#웰던06글램시에나</t>
  </si>
  <si>
    <t>A'PIEU BORN_TO_BE_MADPROOF_EYE_PENCIL_#_WELL_DONE_[06_GLAM_SIENNA]</t>
  </si>
  <si>
    <t>AU143</t>
  </si>
  <si>
    <t>어퓨본투비매드프루프아이펜슬#웰던07크리스탈글래스</t>
  </si>
  <si>
    <t>A'PIEU BORN_TO_BE_MADPROOF_EYE_PENCIL_#_WELL_DONE_[07_CRYSTAL_GLASS]</t>
  </si>
  <si>
    <t>AU144</t>
  </si>
  <si>
    <t>어퓨본투비매드프루프아이펜슬#웰던08골든트로피</t>
  </si>
  <si>
    <t>A'PIEU BORN_TO_BE_MADPROOF_EYE_PENCIL_#_WELL_DONE_[08_GOLDEN_TROPHY]</t>
  </si>
  <si>
    <t>AU145</t>
  </si>
  <si>
    <t>어퓨딥클린폼클렌저</t>
  </si>
  <si>
    <t>A'PIEU DEEP_CLEAN_FOAM_CLEANSER</t>
  </si>
  <si>
    <t>AU146</t>
  </si>
  <si>
    <t>어퓨딥클린폼클렌저(2EA)</t>
  </si>
  <si>
    <t>A'PIEU DEEP_CLEAN_FOAM_CLEANSER_&lt;2EA&gt;</t>
  </si>
  <si>
    <t>AU147</t>
  </si>
  <si>
    <t>어퓨딥클린버블폼</t>
  </si>
  <si>
    <t>A'PIEU DEEP_CLEAN_BUBBLE_FOAM</t>
  </si>
  <si>
    <t>AU148</t>
  </si>
  <si>
    <t>어퓨딥클린클렌징워터</t>
  </si>
  <si>
    <t>A'PIEU DEEP_CLEAN_CLEANSING_WATER</t>
  </si>
  <si>
    <t>AU149</t>
  </si>
  <si>
    <t>어퓨딥클린클렌징오일</t>
  </si>
  <si>
    <t>A'PIEU DEEP_CLEAN_CLEANSING_OIL</t>
  </si>
  <si>
    <t>AU150</t>
  </si>
  <si>
    <t>어퓨아쿠아필링코튼스왑(마일드)</t>
  </si>
  <si>
    <t>A'PIEU AQUA_PEELING_COTTON_SWAB_MILD</t>
  </si>
  <si>
    <t>AU151</t>
  </si>
  <si>
    <t>어퓨복숭아핸드크림</t>
  </si>
  <si>
    <t>A'PIEU PEACH_HAND_CREAM</t>
  </si>
  <si>
    <t>AU152</t>
  </si>
  <si>
    <t>어퓨데오암핏브라이트너</t>
  </si>
  <si>
    <t>A'PIEU DEO_ARMPIT_BRIGHTENER</t>
  </si>
  <si>
    <t>AU153</t>
  </si>
  <si>
    <t>어퓨파스텔블러셔_CR01</t>
  </si>
  <si>
    <t>A'PIEU PASTEL_BLUSHER_[CR01]</t>
  </si>
  <si>
    <t>AU154</t>
  </si>
  <si>
    <t>어퓨파스텔블러셔_VL01</t>
  </si>
  <si>
    <t>A'PIEU PASTEL_BLUSHER_[VL01]</t>
  </si>
  <si>
    <t>AU155</t>
  </si>
  <si>
    <t>어퓨파스텔블러셔_PK03</t>
  </si>
  <si>
    <t>A'PIEU PASTEL_BLUSHER_[PK03]</t>
  </si>
  <si>
    <t>AU156</t>
  </si>
  <si>
    <t>어퓨파스텔블러셔_CR02</t>
  </si>
  <si>
    <t>A'PIEU PASTEL_BLUSHER_[CR02]</t>
  </si>
  <si>
    <t>AU157</t>
  </si>
  <si>
    <t>어퓨파스텔블러셔_CR03</t>
  </si>
  <si>
    <t>A'PIEU PASTEL_BLUSHER_[CR03]</t>
  </si>
  <si>
    <t>AU158</t>
  </si>
  <si>
    <t>어퓨파스텔블러셔_PK04</t>
  </si>
  <si>
    <t>A'PIEU PASTEL_BLUSHER_[PK04]</t>
  </si>
  <si>
    <t>AU159</t>
  </si>
  <si>
    <t>어퓨아쿠아필링코튼스왑(인텐시브)</t>
  </si>
  <si>
    <t>A'PIEU AQUA_PEELING_COTTON_SWAB_INTENSIVE</t>
  </si>
  <si>
    <t>AU160</t>
  </si>
  <si>
    <t>어퓨자몽핸드크림</t>
  </si>
  <si>
    <t>A'PIEU GRAPEFRUIT_HAND_CREAM</t>
  </si>
  <si>
    <t>AU161</t>
  </si>
  <si>
    <t>어퓨포어딥클리어블랙차콜마스크</t>
  </si>
  <si>
    <t>A'PIEU PORE_DEEP_CLEAR_BLACK_CHARCOAL_MASK</t>
  </si>
  <si>
    <t>AU162</t>
  </si>
  <si>
    <t>어퓨마이스킨-핏시트마스크(씨벅톤)</t>
  </si>
  <si>
    <t>A'PIEU MY_SKIN-FIT_SHEET_MASK_[SEA BUCKTHORN]</t>
  </si>
  <si>
    <t>AU163</t>
  </si>
  <si>
    <t>어퓨마이스킨-핏시트마스크(브로콜리)</t>
  </si>
  <si>
    <t>A'PIEU MY_SKIN-FIT_SHEET_MASK_[BROCCOLI]</t>
  </si>
  <si>
    <t>AU164</t>
  </si>
  <si>
    <t>어퓨순수우유한팩</t>
  </si>
  <si>
    <t>A'PIEU MILK_ONE-PACK_[MILK]</t>
  </si>
  <si>
    <t>AU165</t>
  </si>
  <si>
    <t>어퓨딸기우유한팩</t>
  </si>
  <si>
    <t>A'PIEU MILK_ONE-PACK_[STRAWBERRY]</t>
  </si>
  <si>
    <t>AU166</t>
  </si>
  <si>
    <t>어퓨초콜릿우유한팩</t>
  </si>
  <si>
    <t>A'PIEU MILK_ONE-PACK_[CHOCOLATE]</t>
  </si>
  <si>
    <t>AU167</t>
  </si>
  <si>
    <t>어퓨녹차우유한팩</t>
  </si>
  <si>
    <t>A'PIEU MILK_ONE-PACK_[GREEN_TEA]</t>
  </si>
  <si>
    <t>AU168</t>
  </si>
  <si>
    <t>어퓨커피우유한팩</t>
  </si>
  <si>
    <t>A'PIEU MILK_ONE-PACK_[COFFEE_MILK]</t>
  </si>
  <si>
    <t>AU169</t>
  </si>
  <si>
    <t>어퓨코코넛우유한팩</t>
  </si>
  <si>
    <t>A'PIEU MILK_ONE-PACK_[COCONUT_MILK]</t>
  </si>
  <si>
    <t>AU170</t>
  </si>
  <si>
    <t>R)어퓨딥클린폼클렌저(촉촉)</t>
  </si>
  <si>
    <t>A'PIEU DEEP_CLEAN_FOAM_CLEANSER_[MOIST]</t>
  </si>
  <si>
    <t>AU171</t>
  </si>
  <si>
    <t>어퓨퓨어메딕인텐스크림</t>
  </si>
  <si>
    <t>A'PIEU PURE_MEDIC_INTENSE_CREAM</t>
  </si>
  <si>
    <t>AU172</t>
  </si>
  <si>
    <t>어퓨깨끗두피닥터스왑</t>
  </si>
  <si>
    <t>A'PIEU CLEAN_SCALP_DOCTOR_SWAB</t>
  </si>
  <si>
    <t>AU173</t>
  </si>
  <si>
    <t>어퓨말랑발30분필링삭스</t>
  </si>
  <si>
    <t>APIEU SOFT FOOT 30 MINUTE PEELING SOCKS</t>
  </si>
  <si>
    <t>AU174</t>
  </si>
  <si>
    <t>어퓨마데카소사이드플루이드</t>
  </si>
  <si>
    <t>A'PIEU MADECASSOSIDE_FLUID</t>
  </si>
  <si>
    <t>AU175</t>
  </si>
  <si>
    <t>어퓨파스텔블러셔_OR04</t>
  </si>
  <si>
    <t>A'PIEU PASTEL_BLUSHER_[OR04]</t>
  </si>
  <si>
    <t>AU176</t>
  </si>
  <si>
    <t>어퓨파스텔블러셔_RD01</t>
  </si>
  <si>
    <t>A'PIEU PASTEL_BLUSHER_[RD01]</t>
  </si>
  <si>
    <t>AU177</t>
  </si>
  <si>
    <t>어퓨밉상큐티클크림</t>
  </si>
  <si>
    <t>A'PIEU UGLY_CUTICLE_CREAM</t>
  </si>
  <si>
    <t>AU178</t>
  </si>
  <si>
    <t>어퓨은박지호일팩</t>
  </si>
  <si>
    <t>A'PIEU SILVER_FOIL_PACK</t>
  </si>
  <si>
    <t>AU179</t>
  </si>
  <si>
    <t>어퓨바나나우유한팩</t>
  </si>
  <si>
    <t>A'PIEU MILK_ONE-PACK_[BANANA]</t>
  </si>
  <si>
    <t>AU180</t>
  </si>
  <si>
    <t>어퓨리얼빅요구르트한병(딸기)</t>
  </si>
  <si>
    <t>A'PIEU REAL_BIG_YOGURT_ONE-BOTTLE_[STRAWBERRY]</t>
  </si>
  <si>
    <t>AU181</t>
  </si>
  <si>
    <t>어퓨리얼빅요구르트한병(사과)</t>
  </si>
  <si>
    <t>A'PIEU REAL_BIG_YOGURT_ONE-BOTTLE_[APPLE]</t>
  </si>
  <si>
    <t>AU182</t>
  </si>
  <si>
    <t>어퓨앞머리빨래티슈</t>
  </si>
  <si>
    <t>A'PIEU HAIR_LAUNDRY_TISSUE</t>
  </si>
  <si>
    <t>AU183</t>
  </si>
  <si>
    <t>(R)어퓨굿나잇워터슬리핑마스크</t>
  </si>
  <si>
    <t>A'PIEU GOOD_NIGHT_WATER_SLEEPING_MASK</t>
  </si>
  <si>
    <t>AU184</t>
  </si>
  <si>
    <t>(R)어퓨굿모닝살얼음마스크</t>
  </si>
  <si>
    <t>A'PIEU GOOD_MORNING_SORBET_MASK</t>
  </si>
  <si>
    <t>AU185</t>
  </si>
  <si>
    <t>어퓨파스텔블러셔_PK07</t>
  </si>
  <si>
    <t>A'PIEU PASTEL_BLUSHER_[PK07]</t>
  </si>
  <si>
    <t>AU186</t>
  </si>
  <si>
    <t>어퓨파스텔블러셔_CR04</t>
  </si>
  <si>
    <t>A'PIEU PASTEL_BLUSHER_[CR04]</t>
  </si>
  <si>
    <t>AU187</t>
  </si>
  <si>
    <t>어퓨떡진머리드라이샴푸</t>
  </si>
  <si>
    <t>A'PIEU OILY_HAIR_DRY_SHAMPOO</t>
  </si>
  <si>
    <t>AU188</t>
  </si>
  <si>
    <t>어퓨나쁜비타크림</t>
  </si>
  <si>
    <t>A'PIEU BAD_VITA_CREAM</t>
  </si>
  <si>
    <t>AU189</t>
  </si>
  <si>
    <t>어퓨떡진머리드라이파우더</t>
  </si>
  <si>
    <t>A'PIEU OILY_HAIR_DRY_POWDER</t>
  </si>
  <si>
    <t>AU190</t>
  </si>
  <si>
    <t>어퓨아이싱스윗바시트마스크(수박)</t>
  </si>
  <si>
    <t>A'PIEU ICING_SWEET_BAR_SHEET_MASK_[WATERMELON]</t>
  </si>
  <si>
    <t>AU191</t>
  </si>
  <si>
    <t>어퓨아이싱스윗바시트마스크(한라봉)</t>
  </si>
  <si>
    <t>A'PIEU ICING_SWEET_BAR_SHEET_MASK_[HANRABONG]</t>
  </si>
  <si>
    <t>AU192</t>
  </si>
  <si>
    <t>어퓨아이싱스윗바시트마스크(멜론)</t>
  </si>
  <si>
    <t>A'PIEU ICING_SWEET_BAR_SHEET_MASK_[MELON]</t>
  </si>
  <si>
    <t>AU193</t>
  </si>
  <si>
    <t>어퓨아이싱스윗바시트마스크(파인애플)</t>
  </si>
  <si>
    <t>A'PIEU ICING_SWEET_BAR_SHEET_MASK_[PINEAPPLE]</t>
  </si>
  <si>
    <t>AU194</t>
  </si>
  <si>
    <t>어퓨비타민에이씨패드</t>
  </si>
  <si>
    <t>A'PIEU VITAMIN_AC_PADS</t>
  </si>
  <si>
    <t>AU195</t>
  </si>
  <si>
    <t>어퓨하루한장데일리시트마스크-녹차(진정)</t>
  </si>
  <si>
    <t>A'PIEU DAILY_SHEET_MASK_[GREEN_TEA/SOOTHING]</t>
  </si>
  <si>
    <t>AU196</t>
  </si>
  <si>
    <t>(R)어퓨미네랄100HD파우더</t>
  </si>
  <si>
    <t>A'PIEU MINERAL_100_HD_POWDER</t>
  </si>
  <si>
    <t>AU197</t>
  </si>
  <si>
    <t>(단종)_어퓨리얼빅요구르트한병(블루베리)</t>
  </si>
  <si>
    <t>(OLD)_A'PIEU REAL_BIG_YOGURT_ONE-BOTTLE_[BLUEBERRY]</t>
  </si>
  <si>
    <t>AU198</t>
  </si>
  <si>
    <t>어퓨시크릿케어이너버블클렌저</t>
  </si>
  <si>
    <t>A'PIEU SECRET_CARE_INNER_BUBBLE_CLEANSER</t>
  </si>
  <si>
    <t>AU199</t>
  </si>
  <si>
    <t>(R)어퓨마데카소사이드크림</t>
  </si>
  <si>
    <t>A'PIEU MADECASSOSIDE_CREAM</t>
  </si>
  <si>
    <t>AU200</t>
  </si>
  <si>
    <t>(R)어퓨글라이콜릭애씨드크림</t>
  </si>
  <si>
    <t>A'PIEU GLYCOLIC_ACID_CREAM_2018</t>
  </si>
  <si>
    <t>AU201</t>
  </si>
  <si>
    <t>(R)어퓨하마멜리스크림</t>
  </si>
  <si>
    <t>(R)A'PIEU HAMAMELIS CREAM</t>
  </si>
  <si>
    <t>AU202</t>
  </si>
  <si>
    <t>어퓨으깬감자팩</t>
  </si>
  <si>
    <t>A'PIEU MASHED_POTATO_PACK</t>
  </si>
  <si>
    <t>AU203</t>
  </si>
  <si>
    <t>어퓨딥클린클렌징티슈</t>
  </si>
  <si>
    <t>A'PIEU DEEP_CLEAN_CLEANSING_TISSUE</t>
  </si>
  <si>
    <t>AU204</t>
  </si>
  <si>
    <t>어퓨맛있담초한병(석류)</t>
  </si>
  <si>
    <t>A'PIEU FRUIT_VINEGAR_SHEET_MASK_[POMEGRANATE]</t>
  </si>
  <si>
    <t>AU205</t>
  </si>
  <si>
    <t>어퓨깨비깨비블랙헤드3단코팩</t>
  </si>
  <si>
    <t>A'PIEU GOBLIN_BLACKHEAD_3-STEP_NOSE_SHEET</t>
  </si>
  <si>
    <t>AU206</t>
  </si>
  <si>
    <t>어퓨프로디자이닝하이라이터_2호(선릿플로어)</t>
  </si>
  <si>
    <t>A'PIEU PRO_DESIGNING_HIGHLIGHTER_[NO.2]</t>
  </si>
  <si>
    <t>AU207</t>
  </si>
  <si>
    <t>어퓨미셀라클렌징워터(모이스처)</t>
  </si>
  <si>
    <t>A'PIEU MICELLAR_CLEANSING_WATER_MOISTURE</t>
  </si>
  <si>
    <t>AU208</t>
  </si>
  <si>
    <t>어퓨미셀라클렌징워터(프레쉬)</t>
  </si>
  <si>
    <t>A'PIEU MICELLAR_CLEANSING_WATER_FRESH</t>
  </si>
  <si>
    <t>AU209</t>
  </si>
  <si>
    <t>어퓨네이키드필링젤(PHA)</t>
  </si>
  <si>
    <t>A'PIEU NAKED_PEELING_GEL_[PHA]</t>
  </si>
  <si>
    <t>AU210</t>
  </si>
  <si>
    <t>어퓨네이키드필링젤(크리스탈)</t>
  </si>
  <si>
    <t>A'PIEU NAKED_PEELING_GEL_[CRYSTAL]</t>
  </si>
  <si>
    <t>AU211</t>
  </si>
  <si>
    <t>어퓨떼르말워터크림</t>
  </si>
  <si>
    <t>A'PIEU THERMAL_WATER_CREAM</t>
  </si>
  <si>
    <t>AU212</t>
  </si>
  <si>
    <t>어퓨마이핸디롤온퍼퓸(바이올렛)</t>
  </si>
  <si>
    <t>A'PIEU MY_HANDY_ROLL-ON_PERFUME_[VIOLET]</t>
  </si>
  <si>
    <t>AU213</t>
  </si>
  <si>
    <t>어퓨마이핸디롤온퍼퓸(로즈)</t>
  </si>
  <si>
    <t>A'PIEU MY_HANDY_ROLL-ON_PERFUME_[ROSE]</t>
  </si>
  <si>
    <t>AU214</t>
  </si>
  <si>
    <t>어퓨마이핸디롤온퍼퓸(피오니)</t>
  </si>
  <si>
    <t>A'PIEU MY_HANDY_ROLL-ON_PERFUME_[PEONY]</t>
  </si>
  <si>
    <t>AU215</t>
  </si>
  <si>
    <t>어퓨마이핸디롤온퍼퓸(프리지아)</t>
  </si>
  <si>
    <t>A'PIEU MY_HANDY_ROLL-ON_PERFUME_[FREESIA]</t>
  </si>
  <si>
    <t>AU216</t>
  </si>
  <si>
    <t>어퓨마이핸디롤온퍼퓸(자스민)</t>
  </si>
  <si>
    <t>A'PIEU MY_HANDY_ROLL-ON_PERFUME_[JASMINE]</t>
  </si>
  <si>
    <t>AU217</t>
  </si>
  <si>
    <t>어퓨원더텐션팩트(마데카소사이드)_21호</t>
  </si>
  <si>
    <t>A'PIEU WONDER_TENSION_PACT_MADECASSOSIDE_[NO.21]</t>
  </si>
  <si>
    <t>AU218</t>
  </si>
  <si>
    <t>어퓨원더텐션팩트(마데카소사이드)_23호</t>
  </si>
  <si>
    <t>A'PIEU WONDER_TENSION_PACT_MADECASSOSIDE_[NO.23]</t>
  </si>
  <si>
    <t>AU219</t>
  </si>
  <si>
    <t>어퓨수부지파운데이션_21호</t>
  </si>
  <si>
    <t>A'PIEU SOOBOOJI_CUSHION_FOUNDATION_[NO.21]</t>
  </si>
  <si>
    <t>AU220</t>
  </si>
  <si>
    <t>어퓨마이핸디롤온퍼퓸(그레이프프루트)</t>
  </si>
  <si>
    <t>A'PIEU MY_HANDY_ROLL-ON_PERFUME_[GRAPEFRUIT]</t>
  </si>
  <si>
    <t>AU221</t>
  </si>
  <si>
    <t>어퓨마이핸디롤온퍼퓸(피치)</t>
  </si>
  <si>
    <t>A'PIEU MY_HANDY_ROLL-ON_PERFUME_[PEACH]</t>
  </si>
  <si>
    <t>AU222</t>
  </si>
  <si>
    <t>어퓨마이핸디롤온퍼퓸(플럼)</t>
  </si>
  <si>
    <t>A'PIEU MY_HANDY_ROLL-ON_PERFUME_[PLUM]</t>
  </si>
  <si>
    <t>AU223</t>
  </si>
  <si>
    <t>어퓨마이핸디롤온퍼퓸(바질)</t>
  </si>
  <si>
    <t>A'PIEU MY_HANDY_ROLL-ON_PERFUME_[BASIL]</t>
  </si>
  <si>
    <t>AU224</t>
  </si>
  <si>
    <t>어퓨마이핸디롤온퍼퓸(그린티)</t>
  </si>
  <si>
    <t>A'PIEU MY_HANDY_ROLL-ON_PERFUME_[GREEN_TEA]</t>
  </si>
  <si>
    <t>AU225</t>
  </si>
  <si>
    <t>어퓨글라이콜릭애씨드필링부스터</t>
  </si>
  <si>
    <t>A'PIEU GLYCOLIC_ACID_PEELING_BOOSTER</t>
  </si>
  <si>
    <t>AU226</t>
  </si>
  <si>
    <t>어퓨마데카소사이드핸드크림</t>
  </si>
  <si>
    <t>A'PIEU MADECASSOSIDE_HAND_CREAM</t>
  </si>
  <si>
    <t>AU227</t>
  </si>
  <si>
    <t>어퓨마데카소사이드거즈마스크</t>
  </si>
  <si>
    <t>A'PIEU MADECASSOSIDE_GAUZE_MASK</t>
  </si>
  <si>
    <t>AU228</t>
  </si>
  <si>
    <t>어퓨과즙팡워터블러셔_RD01(터져나오는체리)</t>
  </si>
  <si>
    <t>A'PIEU JUICY-PANG_WATER_BLUSHER_[RD01]</t>
  </si>
  <si>
    <t>AU229</t>
  </si>
  <si>
    <t>어퓨과즙팡워터블러셔_PK01(아임스트롱베리)</t>
  </si>
  <si>
    <t>A'PIEU JUICY-PANG_WATER_BLUSHER_[PK01]</t>
  </si>
  <si>
    <t>AU230</t>
  </si>
  <si>
    <t>어퓨과즙팡워터블러셔_CR01(인간계복숭아)</t>
  </si>
  <si>
    <t>A'PIEU JUICY-PANG_WATER_BLUSHER_[CR01]</t>
  </si>
  <si>
    <t>AU231</t>
  </si>
  <si>
    <t>어퓨과즙팡워터블러셔_OR01(너랑살구싶다)</t>
  </si>
  <si>
    <t>A'PIEU JUICY-PANG_WATER_BLUSHER_[OR01]</t>
  </si>
  <si>
    <t>AU232</t>
  </si>
  <si>
    <t>어퓨과즙팡워터블러셔_VL01(앗,포도둥절)</t>
  </si>
  <si>
    <t>A'PIEU JUICY-PANG_WATER_BLUSHER_[VL01]</t>
  </si>
  <si>
    <t>AU233</t>
  </si>
  <si>
    <t>어퓨시카티브아연시트마스크</t>
  </si>
  <si>
    <t>A'PIEU CICATIVE_ZINC_SHEET_MASK</t>
  </si>
  <si>
    <t>AU234</t>
  </si>
  <si>
    <t>어퓨시카티브칼슘시트마스크</t>
  </si>
  <si>
    <t>A'PIEU CICATIVE_CALCIUM_SHEET_MASK</t>
  </si>
  <si>
    <t>AU235</t>
  </si>
  <si>
    <t>어퓨시카티브마그네슘시트마스크</t>
  </si>
  <si>
    <t>A'PIEU CICATIVE_MAGNESIUM_SHEET_MASK</t>
  </si>
  <si>
    <t>AU236</t>
  </si>
  <si>
    <t>어퓨딥클린스크럽티슈</t>
  </si>
  <si>
    <t>A'PIEU DEEP_CLEAN_SCRUB_TISSUE</t>
  </si>
  <si>
    <t>AU237</t>
  </si>
  <si>
    <t>어퓨딥클린립앤아이리무버패드</t>
  </si>
  <si>
    <t>A'PIEU DEEP_CLEAN_LIP&amp;EYE_REMOVER_PADS</t>
  </si>
  <si>
    <t>AU238</t>
  </si>
  <si>
    <t>(온라인전용)어퓨라즈베리헤어식초(리필)</t>
  </si>
  <si>
    <t>A'PIEU RASPBERRY_HAIR_VINEGAR_REFILL</t>
  </si>
  <si>
    <t>AU239</t>
  </si>
  <si>
    <t>R)어퓨난코매스틱약산성젤폼</t>
  </si>
  <si>
    <t>A'PIEU NONCO_MASTIC_RELAXING_GEL_FOAM</t>
  </si>
  <si>
    <t>AU240</t>
  </si>
  <si>
    <t>R)어퓨난코매스틱밸런싱모이스처라이저</t>
  </si>
  <si>
    <t>A'PIEU NONCO_MASTIC_BALANCING_MOISTURIZER</t>
  </si>
  <si>
    <t>AU241</t>
  </si>
  <si>
    <t>R)어퓨난코매스틱밴드패치</t>
  </si>
  <si>
    <t>A'PIEU NONCO_MASTIC_BAND_PATCH</t>
  </si>
  <si>
    <t>AU242</t>
  </si>
  <si>
    <t>어퓨약산성18퍼스트토너</t>
  </si>
  <si>
    <t>A'PIEU 18_FIRST_TONER</t>
  </si>
  <si>
    <t>AU243</t>
  </si>
  <si>
    <t>어퓨수부지매끈결프라이머</t>
  </si>
  <si>
    <t>A'PIEU SOOBOOJI_SMOOTHING_PRIMER</t>
  </si>
  <si>
    <t>AU244</t>
  </si>
  <si>
    <t>어퓨과즙팡워터블러셔_VL02(블루베리베리좋아)</t>
  </si>
  <si>
    <t>A'PIEU JUICY-PANG_WATER_BLUSHER_[VL02]</t>
  </si>
  <si>
    <t>AU245</t>
  </si>
  <si>
    <t>어퓨과즙팡워터블러셔_PK02(가나다라즈베리)</t>
  </si>
  <si>
    <t>A'PIEU JUICY-PANG_WATER_BLUSHER_[PK02]</t>
  </si>
  <si>
    <t>AU246</t>
  </si>
  <si>
    <t>어퓨과즙팡워터블러셔_BE01(무념무상무화과)</t>
  </si>
  <si>
    <t>A'PIEU JUICY-PANG_WATER_BLUSHER_[BE01]</t>
  </si>
  <si>
    <t>AU247</t>
  </si>
  <si>
    <t>어퓨빗자루머리에센스티슈</t>
  </si>
  <si>
    <t>A'PIEU MESSY_HAIR_ESSENCE_TISSUE</t>
  </si>
  <si>
    <t>AU248</t>
  </si>
  <si>
    <t>어퓨깔라만시크림</t>
  </si>
  <si>
    <t>A'PIEU KALAMANSI_CREAM</t>
  </si>
  <si>
    <t>AU249</t>
  </si>
  <si>
    <t>어퓨히아루치온순수데일리시트마스크</t>
  </si>
  <si>
    <t>A'PIEU HYALUTHIONE_SOONSOO_DAILY_SHEET_MASK</t>
  </si>
  <si>
    <t>AU250</t>
  </si>
  <si>
    <t>R)어퓨라즈베리헤어식초</t>
  </si>
  <si>
    <t>A'PIEU RASPBERRY_HAIR_VINEGAR</t>
  </si>
  <si>
    <t>AU251</t>
  </si>
  <si>
    <t>(R)어퓨하루한장데일리시트마스크-홍차(수분)</t>
  </si>
  <si>
    <t>A'PIEU DAILY_SHEET_MASK_[BLACK_TEA/HYDRATING]</t>
  </si>
  <si>
    <t>AU252</t>
  </si>
  <si>
    <t>어퓨파스텔블러셔_CR06</t>
  </si>
  <si>
    <t>A'PIEU PASTEL_BLUSHER_[CR06]</t>
  </si>
  <si>
    <t>AU253</t>
  </si>
  <si>
    <t>어퓨파스텔블러셔_VL03</t>
  </si>
  <si>
    <t>A'PIEU PASTEL_BLUSHER_[VL03]</t>
  </si>
  <si>
    <t>AU254</t>
  </si>
  <si>
    <t>(R3)어퓨오일컨트롤필름팩트_1호(소프트핑크)</t>
  </si>
  <si>
    <t>A'PIEU OIL_CONTROL_FILM_PACT_[NO.1]</t>
  </si>
  <si>
    <t>AU255</t>
  </si>
  <si>
    <t>(R3)어퓨오일컨트롤필름팩트_2호(스킨베이지)</t>
  </si>
  <si>
    <t>A'PIEU OIL_CONTROL_FILM_PACT_[NO.2]</t>
  </si>
  <si>
    <t>AU256</t>
  </si>
  <si>
    <t>(R3)어퓨오일컨트롤필름팩트_3호(스카이민트)</t>
  </si>
  <si>
    <t>A'PIEU OIL_CONTROL_FILM_PACT_[NO.3]</t>
  </si>
  <si>
    <t>AU257</t>
  </si>
  <si>
    <t>어퓨마데카소사이드블루로션</t>
  </si>
  <si>
    <t>A'PIEU MADECASSOSIDE_BLUE_LOTION</t>
  </si>
  <si>
    <t>AU258</t>
  </si>
  <si>
    <t>어퓨미셀라클렌징티슈(대용량)</t>
  </si>
  <si>
    <t>A'PIEU MICELLAR_CLEANSING_TISSUE_(LARGE)</t>
  </si>
  <si>
    <t>AU259</t>
  </si>
  <si>
    <t>어퓨이끼수분크림(지성용)</t>
  </si>
  <si>
    <t>A'PIEU MOSS_MOISTURE_CREAM_[FRESH]</t>
  </si>
  <si>
    <t>AU260</t>
  </si>
  <si>
    <t>어퓨이끼수분크림(복합성용)</t>
  </si>
  <si>
    <t>A'PIEU MOSS_MOISTURE_CREAM_[BALANCING]</t>
  </si>
  <si>
    <t>AU261</t>
  </si>
  <si>
    <t>(R)어퓨아쿠아업클라우딩크림</t>
  </si>
  <si>
    <t>A'PIEU AQUA_UP_CLOUDING_CREAM</t>
  </si>
  <si>
    <t>AU262</t>
  </si>
  <si>
    <t>어퓨수부지쿠션(교체용)_23호</t>
  </si>
  <si>
    <t>A'PIEU SOOBOOJI_CUSHION_FOUNDATION_[NO.23]_REFILL</t>
  </si>
  <si>
    <t>AU263</t>
  </si>
  <si>
    <t>어퓨채썬양배추크림</t>
  </si>
  <si>
    <t>A'PIEU SHREDDED_CABBAGE_CREAM</t>
  </si>
  <si>
    <t>AU264</t>
  </si>
  <si>
    <t>어퓨약산성18데일리클렌징폼</t>
  </si>
  <si>
    <t>A'PIEU 18_DAILY_CLEANSING_FOAM</t>
  </si>
  <si>
    <t>AU265</t>
  </si>
  <si>
    <t>어퓨딥클린폼클렌저(휘핑)</t>
  </si>
  <si>
    <t>A'PIEU DEEP_CLEAN_FOAM_CLEANSER_[WHIPPING]</t>
  </si>
  <si>
    <t>AU266</t>
  </si>
  <si>
    <t>어퓨딥클린폼클렌저(포어)</t>
  </si>
  <si>
    <t>A'PIEU DEEP_CLEAN_FOAM_CLEANSER_[PORE]</t>
  </si>
  <si>
    <t>AU267</t>
  </si>
  <si>
    <t>어퓨꼬랑발향기티슈</t>
  </si>
  <si>
    <t>A'PIEU FOOT_CARE_PERFUME_TISSUE</t>
  </si>
  <si>
    <t>AU268</t>
  </si>
  <si>
    <t>(18.R2)어퓨퓨어블록내추럴데일리선크림</t>
  </si>
  <si>
    <t>A'PIEU PURE_BLOCK_DAILY_SUN_CREAM_SPF45,_PA+++_2018</t>
  </si>
  <si>
    <t>AU269</t>
  </si>
  <si>
    <t>(18.R2)어퓨퓨어블록내추럴워터프루프선크림</t>
  </si>
  <si>
    <t>A'PIEU PURE_BLOCK_WATER_PROOF_SUN_CREAM_SPF50+/PA+++_2018</t>
  </si>
  <si>
    <t>AU270</t>
  </si>
  <si>
    <t>(18.R2)어퓨퓨어블록아쿠아선젤</t>
  </si>
  <si>
    <t>A'PIEU PURE_BLOCK_AQUA_SUN_GEL_SPF50+/PA+++_2018</t>
  </si>
  <si>
    <t>AU271</t>
  </si>
  <si>
    <t>(18.R)어퓨퓨어블록톤업선베이스</t>
  </si>
  <si>
    <t>A'PIEU PURE_BLOCK_TONE-UP_SUN_BASE_SPF50+/PA+++_2018</t>
  </si>
  <si>
    <t>AU272</t>
  </si>
  <si>
    <t>(18.R)어퓨퓨어블록내추럴데일리선크림(대용량)</t>
  </si>
  <si>
    <t>A'PIEU PURE_BLOCK_DAILY_SUN_CREAM_SPF45/PA+++_2018</t>
  </si>
  <si>
    <t>AU273</t>
  </si>
  <si>
    <t>어퓨데오암핏뽀송티슈</t>
  </si>
  <si>
    <t>A'PIEU DEO_ARMPIT_PPOSONG_TISSUE</t>
  </si>
  <si>
    <t>AU274</t>
  </si>
  <si>
    <t>어퓨하마멜리스시트마스크</t>
  </si>
  <si>
    <t>A'PIEU HAMAMELIS_SHEET_MASK</t>
  </si>
  <si>
    <t>AU275</t>
  </si>
  <si>
    <t>어퓨하마멜리스모공밤</t>
  </si>
  <si>
    <t>A'PIEU HAMAMELIS_PORE_BALM</t>
  </si>
  <si>
    <t>AU276</t>
  </si>
  <si>
    <t>어퓨치카포카양치마스크</t>
  </si>
  <si>
    <t>A'PIEU CHIKAPOKA_TOOTH_BRUSHING_MASK</t>
  </si>
  <si>
    <t>AU277</t>
  </si>
  <si>
    <t>어퓨마데카소사이드시카겔_오티스타</t>
  </si>
  <si>
    <t>A'PIEU MADECASSOSIDE_CICA_GEL_AUTISTAR</t>
  </si>
  <si>
    <t>AU278</t>
  </si>
  <si>
    <t>어퓨딥클린오일인클렌징워터</t>
  </si>
  <si>
    <t>A'PIEU DEEP_CLEAN_OIL_IN_CLEANSING_WATER</t>
  </si>
  <si>
    <t>AU279</t>
  </si>
  <si>
    <t>어퓨깨비깨비블랙헤드스크럽스틱</t>
  </si>
  <si>
    <t>A'PIEU GOBLIN_BLACKHEAD_SCRUB_STICK</t>
  </si>
  <si>
    <t>AU280</t>
  </si>
  <si>
    <t>어퓨깨비깨비블랙헤드필오프코팩</t>
  </si>
  <si>
    <t>A'PIEU GOBLIN_BLACKHEAD_PEEL-OFF_NOSE_PACK</t>
  </si>
  <si>
    <t>AU281</t>
  </si>
  <si>
    <t>어퓨깨비깨비블랙헤드필링패드</t>
  </si>
  <si>
    <t>A'PIEU GOBLIN_BLACKHEAD_PEELING_PADS</t>
  </si>
  <si>
    <t>AU282</t>
  </si>
  <si>
    <t>어퓨과즙팡워터블러셔_PK03(내마음을구아바)</t>
  </si>
  <si>
    <t>A'PIEU JUICY-PANG_WATER_BLUSHER_[PK03]</t>
  </si>
  <si>
    <t>AU283</t>
  </si>
  <si>
    <t>어퓨과즙팡워터블러셔_VL03(나는누구여긴오디)</t>
  </si>
  <si>
    <t>A'PIEU JUICY-PANG_WATER_BLUSHER_[VL03]</t>
  </si>
  <si>
    <t>AU284</t>
  </si>
  <si>
    <t>어퓨과즙팡워터블러셔_PK04(이슬에자몽)</t>
  </si>
  <si>
    <t>A'PIEU JUICY-PANG_WATER_BLUSHER_[PK04]</t>
  </si>
  <si>
    <t>AU285</t>
  </si>
  <si>
    <t>어퓨과즙팡워터블러셔_CR02(홍시날좋아하니?)</t>
  </si>
  <si>
    <t>A'PIEU JUICY-PANG_WATER_BLUSHER_[CR02]</t>
  </si>
  <si>
    <t>AU286</t>
  </si>
  <si>
    <t>어퓨라즈베리식초헤어샴푸</t>
  </si>
  <si>
    <t>A'PIEU RASPBERRY_VINEGAR_HAIR_SHAMPOO</t>
  </si>
  <si>
    <t>AU287</t>
  </si>
  <si>
    <t>어퓨라즈베리식초헤어미스트</t>
  </si>
  <si>
    <t>A'PIEU RASPBERRY_VINEGAR_HAIR_MIST</t>
  </si>
  <si>
    <t>AU288</t>
  </si>
  <si>
    <t>어퓨마데카소사이드클렌징폼</t>
  </si>
  <si>
    <t>A'PIEU MADECASSOSIDE_CLEANSING_FOAM</t>
  </si>
  <si>
    <t>AU289</t>
  </si>
  <si>
    <t>R)어퓨난코티트리클렌징폼</t>
  </si>
  <si>
    <t>A'PIEU NONCO_TEA_TREE_CLEANSING_FOAM</t>
  </si>
  <si>
    <t>AU290</t>
  </si>
  <si>
    <t>R)어퓨난코티트리에멀젼</t>
  </si>
  <si>
    <t>A'PIEU NONCO_TEA_TREE_EMULSION</t>
  </si>
  <si>
    <t>AU291</t>
  </si>
  <si>
    <t>R)어퓨난코티트리스틱</t>
  </si>
  <si>
    <t>A'PIEU NONCO_TEA_TREE_STICK</t>
  </si>
  <si>
    <t>AU292</t>
  </si>
  <si>
    <t>어퓨난코티트리토너티슈</t>
  </si>
  <si>
    <t>A'PIEU NONCO_TEA_TREE_TISSUE</t>
  </si>
  <si>
    <t>AU293</t>
  </si>
  <si>
    <t>어퓨난코티트리슬리핑젤</t>
  </si>
  <si>
    <t>A'PIEU NONCO_TEA_TREE_SLEEPING_GEL</t>
  </si>
  <si>
    <t>AU294</t>
  </si>
  <si>
    <t>어퓨소패스트샴푸</t>
  </si>
  <si>
    <t>A'PIEU SO_FAST_SHAMPOO</t>
  </si>
  <si>
    <t>AU295</t>
  </si>
  <si>
    <t>어퓨마이핸디롤온퍼퓸(캐시미어)</t>
  </si>
  <si>
    <t>A'PIEU MY_HANDY_ROLL-ON_PERFUME_[CASHMERE]</t>
  </si>
  <si>
    <t>AU296</t>
  </si>
  <si>
    <t>어퓨스키니브로우카라_다크브라운</t>
  </si>
  <si>
    <t>A'PIEU SKINNY_BROWCARA_[DARK_BROWN]</t>
  </si>
  <si>
    <t>AU297</t>
  </si>
  <si>
    <t>어퓨스키니브로우카라_라이트브라운</t>
  </si>
  <si>
    <t>A'PIEU SKINNY_BROWCARA_[LIGHT_BROWN]</t>
  </si>
  <si>
    <t>AU298</t>
  </si>
  <si>
    <t>어퓨스키니브로우카라_레드브라운</t>
  </si>
  <si>
    <t>A'PIEU SKINNY_BROWCARA_[RED_BROWN]</t>
  </si>
  <si>
    <t>AU299</t>
  </si>
  <si>
    <t>어퓨마이핸디롤온퍼퓸(울)</t>
  </si>
  <si>
    <t>A'PIEU MY_HANDY_ROLL-ON_PERFUME_[WOOL]</t>
  </si>
  <si>
    <t>AU300</t>
  </si>
  <si>
    <t>어퓨꾸뛰르섀도우_12호(컨페티파우더)</t>
  </si>
  <si>
    <t>A'PIEU COUTURE_SHADOW_[NO.12]</t>
  </si>
  <si>
    <t>AU301</t>
  </si>
  <si>
    <t>어퓨하트온더치크_PK01(스트레시)</t>
  </si>
  <si>
    <t>A'PIEU HEART_ON_THE_CHEEK_[PK01]</t>
  </si>
  <si>
    <t>AU302</t>
  </si>
  <si>
    <t>어퓨하트온더치크_CR01(부야!)</t>
  </si>
  <si>
    <t>A'PIEU HEART_ON_THE_CHEEK_[CR01]</t>
  </si>
  <si>
    <t>AU303</t>
  </si>
  <si>
    <t>어퓨하트온더치크_OR01(빕빕)</t>
  </si>
  <si>
    <t>A'PIEU HEART_ON_THE_CHEEK_[OR01]</t>
  </si>
  <si>
    <t>AU304</t>
  </si>
  <si>
    <t>어퓨하트온더치크_VL01(티엠아이)</t>
  </si>
  <si>
    <t>A'PIEU HEART_ON_THE_CHEEK_[VL01]</t>
  </si>
  <si>
    <t>AU305</t>
  </si>
  <si>
    <t>어퓨하트온더치크_OR02(치키타)</t>
  </si>
  <si>
    <t>A'PIEU HEART_ON_THE_CHEEK_[OR02]</t>
  </si>
  <si>
    <t>AU306</t>
  </si>
  <si>
    <t>어퓨꾸뛰르섀도우_16호(테일러)</t>
  </si>
  <si>
    <t>A'PIEU COUTURE_SHADOW_[NO.16]</t>
  </si>
  <si>
    <t>AU307</t>
  </si>
  <si>
    <t>어퓨꾸뛰르섀도우_24호(크로스매칭)</t>
  </si>
  <si>
    <t>A'PIEU COUTURE_SHADOW_[NO.24]</t>
  </si>
  <si>
    <t>AU308</t>
  </si>
  <si>
    <t>어퓨맑은솔싹수분진정로션</t>
  </si>
  <si>
    <t>A'PIEU PURE_PINE_BUD_MOISTURE_CALMING_LOTION</t>
  </si>
  <si>
    <t>AU309</t>
  </si>
  <si>
    <t>어퓨맑은솔싹수분진정크림</t>
  </si>
  <si>
    <t>A'PIEU PURE_PINE_BUD_MOISTURE_CALMING_CREAM</t>
  </si>
  <si>
    <t>AU310</t>
  </si>
  <si>
    <t>어퓨마데카소사이드시카겔(대용량)</t>
  </si>
  <si>
    <t>A'PIEU MADECASSOSIDE_CICA_GEL_(LARGE)</t>
  </si>
  <si>
    <t>AU311</t>
  </si>
  <si>
    <t>R)어퓨난코티트리드레싱볼</t>
  </si>
  <si>
    <t>A'PIEU NONCO_TEA_TREE_DRESSING_BALL</t>
  </si>
  <si>
    <t>AU312</t>
  </si>
  <si>
    <t>어퓨라즈베리식초헤어트리트먼트</t>
  </si>
  <si>
    <t>A'PIEU RASPBERRY_VINEGAR_HAIR_TREATMENT</t>
  </si>
  <si>
    <t>AU313</t>
  </si>
  <si>
    <t>어퓨과즙팡젤리블러셔_RD01(이제그만사과해)</t>
  </si>
  <si>
    <t>A'PIEU JUICY-PANG_JELLY_BLUSHER_[RD01]</t>
  </si>
  <si>
    <t>AU314</t>
  </si>
  <si>
    <t>어퓨과즙팡젤리블러셔_CR01(싱숭생숭복숭아)</t>
  </si>
  <si>
    <t>A'PIEU JUICY-PANG_JELLY_BLUSHER_[CR01]</t>
  </si>
  <si>
    <t>AU315</t>
  </si>
  <si>
    <t>어퓨과즙팡젤리블러셔_BE01(네마음갖구아바)</t>
  </si>
  <si>
    <t>A'PIEU JUICY-PANG_JELLY_BLUSHER_[BE01]</t>
  </si>
  <si>
    <t>AU316</t>
  </si>
  <si>
    <t>어퓨과즙팡젤리블러셔_PK01(자꾸자두말리지마)</t>
  </si>
  <si>
    <t>A'PIEU JUICY-PANG_JELLY_BLUSHER_[PK01]</t>
  </si>
  <si>
    <t>AU317</t>
  </si>
  <si>
    <t>어퓨과즙팡젤리블러셔_BE02(무정한무화과)</t>
  </si>
  <si>
    <t>A'PIEU JUICY-PANG_JELLY_BLUSHER_[BE02]</t>
  </si>
  <si>
    <t>AU318</t>
  </si>
  <si>
    <t>어퓨과즙팡젤리블러셔_VL01(외로워도슬포도)</t>
  </si>
  <si>
    <t>A'PIEU JUICY-PANG_JELLY_BLUSHER_[VL01]</t>
  </si>
  <si>
    <t>AU319</t>
  </si>
  <si>
    <t>어퓨맑은솔싹클렌징워터</t>
  </si>
  <si>
    <t>A'PIEU PURE_PINE_BUD_CLEANSING_WATER</t>
  </si>
  <si>
    <t>AU320</t>
  </si>
  <si>
    <t>어퓨맑은솔싹클렌징오일</t>
  </si>
  <si>
    <t>A'PIEU PURE_PINE_BUD_CLEANSING_OIL</t>
  </si>
  <si>
    <t>AU321</t>
  </si>
  <si>
    <t>어퓨아틀리에퍼퓸헤어오일_플뢰르</t>
  </si>
  <si>
    <t>A'PIEU ATELIER_PERFUME_HAIR_OIL_[FLEUR]</t>
  </si>
  <si>
    <t>AU322</t>
  </si>
  <si>
    <t>어퓨아틀리에퍼퓸헤어오일_미라쥬</t>
  </si>
  <si>
    <t>A'PIEU ATELIER_PERFUME_HAIR_OIL_[MIRAGE]</t>
  </si>
  <si>
    <t>AU323</t>
  </si>
  <si>
    <t>R)어퓨슈퍼단백질샴푸</t>
  </si>
  <si>
    <t>A'PIEU SUPER_PROTEIN_SHAMPOO</t>
  </si>
  <si>
    <t>AU324</t>
  </si>
  <si>
    <t>어퓨슈퍼단백질헤어드라이에센스</t>
  </si>
  <si>
    <t>A'PIEU SUPER_PROTEIN_HAIR_DRY_ESSENCE</t>
  </si>
  <si>
    <t>AU325</t>
  </si>
  <si>
    <t>R)어퓨시카티브칼슘크림</t>
  </si>
  <si>
    <t>A'PIEU CICATIVE_CALCIUM_CREAM</t>
  </si>
  <si>
    <t>AU326</t>
  </si>
  <si>
    <t>어퓨시카티브부스팅토너</t>
  </si>
  <si>
    <t>A'PIEU CICATIVE_BOOSTING_TONER</t>
  </si>
  <si>
    <t>AU327</t>
  </si>
  <si>
    <t>어퓨마데카소사이드앰플</t>
  </si>
  <si>
    <t>A'PIEU MADECASSOSIDE_AMPOULE</t>
  </si>
  <si>
    <t>AU328</t>
  </si>
  <si>
    <t>어퓨떡진머리드라이파우더시트</t>
  </si>
  <si>
    <t>A'PIEU OILY_HAIR_BLOTTING_PAPERS</t>
  </si>
  <si>
    <t>AU329</t>
  </si>
  <si>
    <t>어퓨마데카소사이드앰플(대용량)</t>
  </si>
  <si>
    <t>A'PIEU MADECASSOSIDE_AMPOULE_(LARGE_VOLUME)</t>
  </si>
  <si>
    <t>AU330</t>
  </si>
  <si>
    <t>어퓨마데카소사이드앰플대용량기획세트</t>
  </si>
  <si>
    <t>A'PIEU MADECASSOSIDE_AMPOULE_SPECIAL_SET</t>
  </si>
  <si>
    <t>AU331</t>
  </si>
  <si>
    <t>어퓨앞머리뽕빨픽서</t>
  </si>
  <si>
    <t>A'PIEU BANG_HAIR_FIXING_SPRAY</t>
  </si>
  <si>
    <t>AU332</t>
  </si>
  <si>
    <t>어퓨빙하수수분앰플</t>
  </si>
  <si>
    <t>A'PIEU GLACIER_WATER_HYDRATING_AMPOULE</t>
  </si>
  <si>
    <t>AU333</t>
  </si>
  <si>
    <t>어퓨깨비깨비블랙헤드리얼빅코팩</t>
  </si>
  <si>
    <t>A'PIEU GOBLIN_BLACKHEAD_REAL_BIG_NOSE_STRIP</t>
  </si>
  <si>
    <t>AU334</t>
  </si>
  <si>
    <t>어퓨쥬시플래닝아미노휩클렌징폼</t>
  </si>
  <si>
    <t>A'PIEU JUICY_PLANNING_AMINO_WHIP_CLEANSING_FOAM</t>
  </si>
  <si>
    <t>AU335</t>
  </si>
  <si>
    <t>어퓨쥬시플래닝아미노딥메이크업리무버</t>
  </si>
  <si>
    <t>A'PIEU JUICY_PLANNING_AMINO_DEEP_MAKEUP_REMOVER</t>
  </si>
  <si>
    <t>AU336</t>
  </si>
  <si>
    <t>어퓨쥬시플래닝릴리프약산성클렌징폼</t>
  </si>
  <si>
    <t>A'PIEU JUICY_PLANNING_RELIEF_CLEANSING_FOAM</t>
  </si>
  <si>
    <t>AU337</t>
  </si>
  <si>
    <t>어퓨쥬시플래닝릴리프약산성클렌징워터</t>
  </si>
  <si>
    <t>A'PIEU JUICY_PLANNING_RELIEF_CLEANSING_WATER</t>
  </si>
  <si>
    <t>AU338</t>
  </si>
  <si>
    <t>어퓨산뽕나무잡티앰플</t>
  </si>
  <si>
    <t>A'PIEU MULBERRY_BLEMISH_CLEARING_AMPOULE</t>
  </si>
  <si>
    <t>AU339</t>
  </si>
  <si>
    <t>어퓨산뽕나무잡티크림</t>
  </si>
  <si>
    <t>A'PIEU MULBERRY_BLEMISH_CLEARING_CREAM</t>
  </si>
  <si>
    <t>AU340</t>
  </si>
  <si>
    <t>어퓨산뽕나무집중앰플마스크</t>
  </si>
  <si>
    <t>A'PIEU MULBERRY_BLEMISH_AMPOULE_MASK</t>
  </si>
  <si>
    <t>AU341</t>
  </si>
  <si>
    <t>어퓨과즙팡젤리빔하이라이터_01(빔뿜는크림소다)</t>
  </si>
  <si>
    <t>A'PIEU JUICY-PANG_JELLY-BEAM_HIGHLIGHTER_[NO.1]</t>
  </si>
  <si>
    <t>AU342</t>
  </si>
  <si>
    <t>어퓨과즙팡젤리빔하이라이터_02(광란의딸기소다)</t>
  </si>
  <si>
    <t>A'PIEU JUICY-PANG_JELLY-BEAM_HIGHLIGHTER_[NO.2]</t>
  </si>
  <si>
    <t>AU343</t>
  </si>
  <si>
    <t>어퓨산뽕나무잡티앰플대용량기획세트</t>
  </si>
  <si>
    <t>A'PIEU MULBERRY_BLEMISH_CLEARING_AMPOULE_SPECIAL_SET</t>
  </si>
  <si>
    <t>AU344</t>
  </si>
  <si>
    <t>어퓨산뽕나무잡티앰플(대용량)</t>
  </si>
  <si>
    <t>A'PIEU MULBERRY_BLEMISH_CLEARING_AMPOULE_(LARGE_VOLUME)</t>
  </si>
  <si>
    <t>AU345</t>
  </si>
  <si>
    <t>어퓨마이리틀마데카소사이드3종기획세트</t>
  </si>
  <si>
    <t>A'PIEU MADECASSOSIDE_SPECIAL_SET</t>
  </si>
  <si>
    <t>AU346</t>
  </si>
  <si>
    <t>어퓨맑은솔싹수분진정미스트</t>
  </si>
  <si>
    <t>A'PIEU PURE_PINE_BUD_MOISTURE_CALMING_MIST</t>
  </si>
  <si>
    <t>AU347</t>
  </si>
  <si>
    <t>어퓨맑은솔싹오버나이트립마스크</t>
  </si>
  <si>
    <t>A'PIEU PURE_PINE_BUD_OVERNIGHT_LIP_MASK</t>
  </si>
  <si>
    <t>AU348</t>
  </si>
  <si>
    <t>어퓨산뽕나무토너</t>
  </si>
  <si>
    <t>A'PIEU MULBERRY_BLEMISH_CLEARING_TONER</t>
  </si>
  <si>
    <t>AU349</t>
  </si>
  <si>
    <t>(R)어퓨리얼빅요구르트한병(플레인)</t>
  </si>
  <si>
    <t>A'PIEU REAL_BIG_YOGURT_ONE-BOTTLE_[PLAIN]</t>
  </si>
  <si>
    <t>AU350</t>
  </si>
  <si>
    <t>(R)어퓨리얼빅요구르트한병(딸기)</t>
  </si>
  <si>
    <t>(R)A'PIEU REAL_BIG_YOGURT_ONE-BOTTLE_[STRAWBERRY]</t>
  </si>
  <si>
    <t>AU351</t>
  </si>
  <si>
    <t>(R)어퓨리얼빅요구르트한병(사과)</t>
  </si>
  <si>
    <t>(R)A'PIEU REAL_BIG_YOGURT_ONE-BOTTLE_[APPLE]</t>
  </si>
  <si>
    <t>AU352</t>
  </si>
  <si>
    <t>(R)어퓨리얼빅요구르트한병(망고)</t>
  </si>
  <si>
    <t>A'PIEU REAL_BIG_YOGURT_ONE-BOTTLE_[MANGO]</t>
  </si>
  <si>
    <t>AU353</t>
  </si>
  <si>
    <t>어퓨리얼빅요구르트한병(블루베리)</t>
  </si>
  <si>
    <t>A'PIEU REAL_BIG_YOGURT_ONE-BOTTLE_[BLUEBERRY]</t>
  </si>
  <si>
    <t>AU354</t>
  </si>
  <si>
    <t>(R)마데카소사이드블루토너</t>
  </si>
  <si>
    <t>A'PIEU MADECASSOSIDE_BLUE_TONER</t>
  </si>
  <si>
    <t>AU355</t>
  </si>
  <si>
    <t>어퓨산뽕나무잡티기획세트</t>
  </si>
  <si>
    <t>A'PIEU MULBERRY_BLEMISH_CLEARING_SPECIAL_SET</t>
  </si>
  <si>
    <t>AU356</t>
  </si>
  <si>
    <t>(R)마데카소사이드블루스페셜세트</t>
  </si>
  <si>
    <t>A'PIEU MADECASSOSIDE_BLUE_SPECIAL_SET</t>
  </si>
  <si>
    <t>AU357</t>
  </si>
  <si>
    <t>어퓨락토바실러스보습토너</t>
  </si>
  <si>
    <t>A'PIEU LACTOBACILLUS_MOISTURIZING_TONER</t>
  </si>
  <si>
    <t>AU358</t>
  </si>
  <si>
    <t>어퓨락토바실러스보습앰플</t>
  </si>
  <si>
    <t>A'PIEU LACTOBACILLUS_MOISTURIZING_AMPOULE</t>
  </si>
  <si>
    <t>AU359</t>
  </si>
  <si>
    <t>어퓨락토바실러스보습크림</t>
  </si>
  <si>
    <t>A'PIEU LACTOBACILLUS_MOISTURIZING_CREAM</t>
  </si>
  <si>
    <t>AU360</t>
  </si>
  <si>
    <t>어퓨락토바실러스아이크림</t>
  </si>
  <si>
    <t>A'PIEU LACTOBACILLUS_MOISTURIZING_EYE_CREAM</t>
  </si>
  <si>
    <t>AU361</t>
  </si>
  <si>
    <t>(R)어퓨마데카소사이드앰플2X기획세트</t>
  </si>
  <si>
    <t>A'PIEU MADECASSOSIDE_AMPOULE_2X_SPECIAL_SET</t>
  </si>
  <si>
    <t>AU362</t>
  </si>
  <si>
    <t>어퓨리얼앰플마스크산뽕나무</t>
  </si>
  <si>
    <t xml:space="preserve"> </t>
  </si>
  <si>
    <t>AU363</t>
  </si>
  <si>
    <t>어퓨라즈베리헤어식초2개입세트</t>
  </si>
  <si>
    <t>A'PIEU RASPBERRY_HAIR_VINEGAR_&lt;2EA&gt;</t>
  </si>
  <si>
    <t>AU364</t>
  </si>
  <si>
    <t>어퓨민트스칼프헤어식초</t>
  </si>
  <si>
    <t>A'PIEU MINT_SCALP_HAIR_VINEGAR</t>
  </si>
  <si>
    <t>AU365</t>
  </si>
  <si>
    <t>어퓨파워블록톤업선베이스핑크</t>
  </si>
  <si>
    <t>A'PIEU POWER_BLOCK_TONE_UP_SUN_BASE_PINK_SPF50+/PA++++</t>
  </si>
  <si>
    <t>AU366</t>
  </si>
  <si>
    <t>(R)어퓨트루매트플루이드_RD03(스위치레인즈)</t>
  </si>
  <si>
    <t>A'PIEU TRUE_MATT_FLUID_[RD03]</t>
  </si>
  <si>
    <t>AU367</t>
  </si>
  <si>
    <t>(R)어퓨트루매트플루이드_PK01(러브이즈유)</t>
  </si>
  <si>
    <t>A'PIEU TRUE_MATT_FLUID_[PK01]</t>
  </si>
  <si>
    <t>AU368</t>
  </si>
  <si>
    <t>(R)어퓨트루매트플루이드_PK02(타임아웃)</t>
  </si>
  <si>
    <t>A'PIEU TRUE_MATT_FLUID_[PK02]</t>
  </si>
  <si>
    <t>AU369</t>
  </si>
  <si>
    <t>(R)어퓨트루매트플루이드_PK03(컴투어스)</t>
  </si>
  <si>
    <t>A'PIEU TRUE_MATT_FLUID_[PK03]</t>
  </si>
  <si>
    <t>AU370</t>
  </si>
  <si>
    <t>(R)어퓨트루매트플루이드_CR01(스테이로즈)</t>
  </si>
  <si>
    <t>A'PIEU TRUE_MATT_FLUID_[CR01]</t>
  </si>
  <si>
    <t>AU371</t>
  </si>
  <si>
    <t>(R)어퓨트루매트플루이드_CR03(데일리브리즈)</t>
  </si>
  <si>
    <t>A'PIEU TRUE_MATT_FLUID_[CR03]</t>
  </si>
  <si>
    <t>AU372</t>
  </si>
  <si>
    <t>(R)어퓨트루매트플루이드_CR04(웨이백)</t>
  </si>
  <si>
    <t>A'PIEU TRUE_MATT_FLUID_[CR04]</t>
  </si>
  <si>
    <t>AU373</t>
  </si>
  <si>
    <t>(R)어퓨트루매트플루이드_OR01(번트오렌지)</t>
  </si>
  <si>
    <t>A'PIEU TRUE_MATT_FLUID_[OR01]</t>
  </si>
  <si>
    <t>AU374</t>
  </si>
  <si>
    <t>(R)어퓨트루매트플루이드_OR02(노우유베러)</t>
  </si>
  <si>
    <t>A'PIEU TRUE_MATT_FLUID_[OR02]</t>
  </si>
  <si>
    <t>AU375</t>
  </si>
  <si>
    <t>(R)어퓨트루매트플루이드_BR01(썸아몬드)</t>
  </si>
  <si>
    <t>A'PIEU TRUE_MATT_FLUID_[BR01]</t>
  </si>
  <si>
    <t>AU376</t>
  </si>
  <si>
    <t>어퓨과즙팡틴트_RD03(눈치코치리치)</t>
  </si>
  <si>
    <t>A'PIEU JUICY_PANG_TINT_[RD03]</t>
  </si>
  <si>
    <t>AU377</t>
  </si>
  <si>
    <t>어퓨과즙팡틴트_RD04(본체만체리)</t>
  </si>
  <si>
    <t>A'PIEU JUICY_PANG_TINT_[RD04]</t>
  </si>
  <si>
    <t>AU378</t>
  </si>
  <si>
    <t>어퓨과즙팡틴트_CR04(머쓱타드머루)</t>
  </si>
  <si>
    <t>A'PIEU JUICY_PANG_TINT_[CR04]</t>
  </si>
  <si>
    <t>AU379</t>
  </si>
  <si>
    <t>어퓨과즙팡틴트_CR05(상큼뽀짝자몽)</t>
  </si>
  <si>
    <t>A'PIEU JUICY_PANG_TINT_[CR05]</t>
  </si>
  <si>
    <t>AU380</t>
  </si>
  <si>
    <t>(R)어퓨젤라이크립_RD05(브릭레인)</t>
  </si>
  <si>
    <t>A'PIEU GEL-LIKE_LIP_[RD05]</t>
  </si>
  <si>
    <t>AU381</t>
  </si>
  <si>
    <t>어퓨히아루치온순수앰플</t>
  </si>
  <si>
    <t>A'PIEU HYALUTHIONE_SOONSOO_AMPOULE</t>
  </si>
  <si>
    <t>AU382</t>
  </si>
  <si>
    <t>어퓨물광틴트_PK05(한숨도못잔체리)</t>
  </si>
  <si>
    <t>A'PIEU WATER_LIGHT_TINT_[PK05]</t>
  </si>
  <si>
    <t>AU383</t>
  </si>
  <si>
    <t>어퓨테일브로우펜슬_라이트브라운</t>
  </si>
  <si>
    <t>A'PIEU TAIL_BROW_PENCIL_[LIGHT_BROWN]</t>
  </si>
  <si>
    <t>AU384</t>
  </si>
  <si>
    <t>어퓨아이컬러쁘앙떼_1호(저스트블루밍)</t>
  </si>
  <si>
    <t>A'PIEU EYE_COLOR_POINTE_[NO.1]</t>
  </si>
  <si>
    <t>AU385</t>
  </si>
  <si>
    <t>어퓨아이컬러쁘앙떼_3호(인디스모먼트)</t>
  </si>
  <si>
    <t>A'PIEU EYE_COLOR_POINTE_[NO.3]</t>
  </si>
  <si>
    <t>AU386</t>
  </si>
  <si>
    <t>(단종예정)_(R)어퓨물광틴트_RD05(밍숭맹숭토마토)</t>
  </si>
  <si>
    <t>(OLD)_A'PIEU WATER_LIGHT_TINT_[RD05]</t>
  </si>
  <si>
    <t>AU387</t>
  </si>
  <si>
    <t>(단종)_(R)어퓨물광틴트_CR02(살구로애틋하게)</t>
  </si>
  <si>
    <t>(OLD)_A'PIEU WATER_LIGHT_TINT_[CR02]</t>
  </si>
  <si>
    <t>AU388</t>
  </si>
  <si>
    <t>어퓨아이글리터_4호(시티오브스타)</t>
  </si>
  <si>
    <t>A'PIEU EYE_GLITTER_[NO.4]</t>
  </si>
  <si>
    <t>AU389</t>
  </si>
  <si>
    <t>어퓨트루멜팅립스틱_CR02(언더레인)</t>
  </si>
  <si>
    <t>A'PIEU TRUE_MELTING_LIPSTICK_[CR02]</t>
  </si>
  <si>
    <t>AU390</t>
  </si>
  <si>
    <t>어퓨트루멜팅립스틱_CR03(하우데어)</t>
  </si>
  <si>
    <t>A'PIEU TRUE_MELTING_LIPSTICK_[CR03]</t>
  </si>
  <si>
    <t>AU391</t>
  </si>
  <si>
    <t>어퓨트루멜팅립스틱_CR04(헤이,유)</t>
  </si>
  <si>
    <t>A'PIEU TRUE_MELTING_LIPSTICK_[CR04]</t>
  </si>
  <si>
    <t>AU392</t>
  </si>
  <si>
    <t>어퓨트루멜팅립스틱_OR01(프롬나우)</t>
  </si>
  <si>
    <t>A'PIEU TRUE_MELTING_LIPSTICK_[OR01]</t>
  </si>
  <si>
    <t>AU393</t>
  </si>
  <si>
    <t>어퓨트루멜팅립스틱_BR01(글레이즈드쿠키)</t>
  </si>
  <si>
    <t>A'PIEU TRUE_MELTING_LIPSTICK_[BR01]</t>
  </si>
  <si>
    <t>AU394</t>
  </si>
  <si>
    <t>어퓨트루벨벳립스틱_RD01(러브그라피)</t>
  </si>
  <si>
    <t>A'PIEU TRUE_VELVET_LIPSTICK_[RD01]</t>
  </si>
  <si>
    <t>AU395</t>
  </si>
  <si>
    <t>어퓨트루벨벳립스틱_RD02(백인더데이)</t>
  </si>
  <si>
    <t>A'PIEU TRUE_VELVET_LIPSTICK_[RD02]</t>
  </si>
  <si>
    <t>AU396</t>
  </si>
  <si>
    <t>어퓨트루벨벳립스틱_RD03(스탠드아웃)</t>
  </si>
  <si>
    <t>A'PIEU TRUE_VELVET_LIPSTICK_[RD03]</t>
  </si>
  <si>
    <t>AU397</t>
  </si>
  <si>
    <t>어퓨트루벨벳립스틱_RD04(와인드업)</t>
  </si>
  <si>
    <t>A'PIEU TRUE_VELVET_LIPSTICK_[RD04]</t>
  </si>
  <si>
    <t>AU398</t>
  </si>
  <si>
    <t>어퓨트루벨벳립스틱_OR01(비유어셀프)</t>
  </si>
  <si>
    <t>A'PIEU TRUE_VELVET_LIPSTICK_[OR01]</t>
  </si>
  <si>
    <t>AU399</t>
  </si>
  <si>
    <t>어퓨트루벨벳립스틱_BR01(마이웬즈데이)</t>
  </si>
  <si>
    <t>A'PIEU TRUE_VELVET_LIPSTICK_[BR01]</t>
  </si>
  <si>
    <t>AU400</t>
  </si>
  <si>
    <t>어퓨트루벨벳립스틱_PK01(후댓보이)</t>
  </si>
  <si>
    <t>A'PIEU TRUE_VELVET_LIPSTICK_[PK01]</t>
  </si>
  <si>
    <t>AU401</t>
  </si>
  <si>
    <t>어퓨트루벨벳립스틱_PK02(테이크백)</t>
  </si>
  <si>
    <t>A'PIEU TRUE_VELVET_LIPSTICK_[PK02]</t>
  </si>
  <si>
    <t>AU402</t>
  </si>
  <si>
    <t>어퓨트루벨벳립스틱_CR01(콜링인러브)</t>
  </si>
  <si>
    <t>A'PIEU TRUE_VELVET_LIPSTICK_[CR01]</t>
  </si>
  <si>
    <t>AU403</t>
  </si>
  <si>
    <t>어퓨트루벨벳립스틱_CR02(번트코랄)</t>
  </si>
  <si>
    <t>A'PIEU TRUE_VELVET_LIPSTICK_[CR02]</t>
  </si>
  <si>
    <t>AU404</t>
  </si>
  <si>
    <t>어퓨트루벨벳립스틱_RD05(레드멜론)</t>
  </si>
  <si>
    <t>A'PIEU TRUE_VELVET_LIPSTICK_[RD05]</t>
  </si>
  <si>
    <t>AU405</t>
  </si>
  <si>
    <t>어퓨트루벨벳립스틱_CR03(피치클라우드)</t>
  </si>
  <si>
    <t>A'PIEU TRUE_VELVET_LIPSTICK_[CR03]</t>
  </si>
  <si>
    <t>AU406</t>
  </si>
  <si>
    <t>어퓨트루벨벳립스틱_CR04(코스모코랄)</t>
  </si>
  <si>
    <t>A'PIEU TRUE_VELVET_LIPSTICK_[CR04]</t>
  </si>
  <si>
    <t>AU407</t>
  </si>
  <si>
    <t>(R)어퓨트루매트플루이드_CR05(라이크어스)</t>
  </si>
  <si>
    <t>A'PIEU TRUE_MATT_FLUID_[CR05]</t>
  </si>
  <si>
    <t>AU408</t>
  </si>
  <si>
    <t>(R)어퓨트루매트플루이드_BR03(로지샌드)</t>
  </si>
  <si>
    <t>A'PIEU TRUE_MATT_FLUID_[BR03]</t>
  </si>
  <si>
    <t>AU409</t>
  </si>
  <si>
    <t>어퓨오일에빠진앰플마스크</t>
  </si>
  <si>
    <t>A'PIEU 10_OIL_SOAK_AMPOULE_MASK</t>
  </si>
  <si>
    <t>AU410</t>
  </si>
  <si>
    <t>어퓨과즙팡핸드크림_꿀맛복숭아</t>
  </si>
  <si>
    <t>A'PIEU JUICY-PANG_HAND_CREAM_[HONEY_AND_PEACH]</t>
  </si>
  <si>
    <t>AU411</t>
  </si>
  <si>
    <t>어퓨과즙팡핸드크림_녹차먹인자몽</t>
  </si>
  <si>
    <t>A'PIEU JUICY-PANG_HAND_CREAM_[GREEN_TEA_AND_GRAPEFRUIT]</t>
  </si>
  <si>
    <t>AU412</t>
  </si>
  <si>
    <t>어퓨과즙팡핸드크림_월계수에블랙커런트</t>
  </si>
  <si>
    <t>A'PIEU JUICY-PANG_HAND_CREAM_[BLACKCURRANT_AND_BAY]</t>
  </si>
  <si>
    <t>AU413</t>
  </si>
  <si>
    <t>어퓨과즙팡핸드크림_알로에바른배</t>
  </si>
  <si>
    <t>A'PIEU JUICY-PANG_HAND_CREAM_[ALOE_AND_PEAR]</t>
  </si>
  <si>
    <t>AU414</t>
  </si>
  <si>
    <t>어퓨3D컨투어링키트_1호(내추럴웜)</t>
  </si>
  <si>
    <t>A'PIEU_3D_CONTOURING_KIT_[NO.1]</t>
  </si>
  <si>
    <t>AU415</t>
  </si>
  <si>
    <t>어퓨3D컨투어링키트_2호(뉴트럴쿨)</t>
  </si>
  <si>
    <t>A'PIEU_3D_CONTOURING_KIT_[NO.2]</t>
  </si>
  <si>
    <t>AU416</t>
  </si>
  <si>
    <t>어퓨컬러립펜슬(매트)_RD01(미드나잇하트)</t>
  </si>
  <si>
    <t>A'PIEU COLOR_LIP_PENCIL_MATT_[RD01]</t>
  </si>
  <si>
    <t>AU417</t>
  </si>
  <si>
    <t>어퓨컬러립펜슬(매트)_CR02(원더월)</t>
  </si>
  <si>
    <t>A'PIEU COLOR_LIP_PENCIL_MATT_[CR02]</t>
  </si>
  <si>
    <t>AU418</t>
  </si>
  <si>
    <t>어퓨컬러립펜슬(매트)_OR01(캐리유)</t>
  </si>
  <si>
    <t>A'PIEU COLOR_LIP_PENCIL_MATT_[OR01]</t>
  </si>
  <si>
    <t>AU419</t>
  </si>
  <si>
    <t>어퓨컬러립펜슬(매트)_RD05(하이앤드라이)</t>
  </si>
  <si>
    <t>A'PIEU COLOR_LIP_PENCIL_MATT_[RD05]</t>
  </si>
  <si>
    <t>AU420</t>
  </si>
  <si>
    <t>어퓨컬러립펜슬(매트)_RD06(힛앤미스)</t>
  </si>
  <si>
    <t>A'PIEU COLOR_LIP_PENCIL_MATT_[RD06]</t>
  </si>
  <si>
    <t>AU421</t>
  </si>
  <si>
    <t>어퓨컬러립스테인(젤틴트)_OR01(풀오브라이트)</t>
  </si>
  <si>
    <t>A'PIEU COLOR_LIP_STAIN_GEL_TINT_[OR01]</t>
  </si>
  <si>
    <t>AU422</t>
  </si>
  <si>
    <t>(단종예정)_(R)어퓨물광틴트_RD02(비몽사몽복숭아)</t>
  </si>
  <si>
    <t>(OLD)_A'PIEU WATER_LIGHT_TINT_[RD02]</t>
  </si>
  <si>
    <t>AU423</t>
  </si>
  <si>
    <t>(단종예정)_(R)어퓨물광틴트_RD04(베리의연애담)</t>
  </si>
  <si>
    <t>(OLD)_A'PIEU WATER_LIGHT_TINT_[RD04]</t>
  </si>
  <si>
    <t>AU424</t>
  </si>
  <si>
    <t>(R)어퓨립테라피_에센셜티</t>
  </si>
  <si>
    <t>A'PIEU LIP_THERAPY_[ESSENTIAL TEA]</t>
  </si>
  <si>
    <t>AU425</t>
  </si>
  <si>
    <t>(R)어퓨립테라피_로즈우드</t>
  </si>
  <si>
    <t>A'PIEU LIP_THERAPY_[ROSE WOOD]</t>
  </si>
  <si>
    <t>AU426</t>
  </si>
  <si>
    <t>어퓨립테라피_디어플럼</t>
  </si>
  <si>
    <t>A'PIEU LIP_THERAPY_[DEAR_PLUM]</t>
  </si>
  <si>
    <t>AU427</t>
  </si>
  <si>
    <t>어퓨물광틴트_RD01(사랑에빠진장미)</t>
  </si>
  <si>
    <t>A'PIEU WATER_LIGHT_TINT_[RD01]</t>
  </si>
  <si>
    <t>AU428</t>
  </si>
  <si>
    <t>(R)어퓨물광틴트_RD02(비몽사몽복숭아)</t>
  </si>
  <si>
    <t>A'PIEU WATER_LIGHT_TINT_[RD02]</t>
  </si>
  <si>
    <t>AU429</t>
  </si>
  <si>
    <t>(R)어퓨물광틴트_RD03(쌉싸름한장미)</t>
  </si>
  <si>
    <t>A'PIEU WATER_LIGHT_TINT_[RD03]</t>
  </si>
  <si>
    <t>AU430</t>
  </si>
  <si>
    <t>(R)어퓨물광틴트_RD04(베리의연애담)</t>
  </si>
  <si>
    <t>A'PIEU WATER_LIGHT_TINT_[RD04]</t>
  </si>
  <si>
    <t>AU431</t>
  </si>
  <si>
    <t>(R)어퓨물광틴트_RD05(밍숭맹숭토마토)</t>
  </si>
  <si>
    <t>A'PIEU WATER_LIGHT_TINT_[RD05]</t>
  </si>
  <si>
    <t>AU432</t>
  </si>
  <si>
    <t>(R)어퓨물광틴트_RD06(단풍의자존심)</t>
  </si>
  <si>
    <t>A'PIEU WATER_LIGHT_TINT_[RD06]</t>
  </si>
  <si>
    <t>AU433</t>
  </si>
  <si>
    <t>(R)어퓨물광틴트_PK01(벚꽃의지각)</t>
  </si>
  <si>
    <t>A'PIEU WATER_LIGHT_TINT_[PK01]</t>
  </si>
  <si>
    <t>AU434</t>
  </si>
  <si>
    <t>(R)어퓨물광틴트_CR01(덜익은자몽)</t>
  </si>
  <si>
    <t>A'PIEU WATER_LIGHT_TINT_[CR01]</t>
  </si>
  <si>
    <t>AU435</t>
  </si>
  <si>
    <t>(R)어퓨물광틴트_CR02(살구로애틋하게)</t>
  </si>
  <si>
    <t>A'PIEU WATER_LIGHT_TINT_[CR02]</t>
  </si>
  <si>
    <t>AU436</t>
  </si>
  <si>
    <t>(R)어퓨물광틴트_CR03(갈팡질팡튤립)</t>
  </si>
  <si>
    <t>A'PIEU WATER_LIGHT_TINT_[CR03]</t>
  </si>
  <si>
    <t>AU437</t>
  </si>
  <si>
    <t>(R)어퓨물광틴트_OR01(부끄러운망고)</t>
  </si>
  <si>
    <t>A'PIEU WATER_LIGHT_TINT_[OR01]</t>
  </si>
  <si>
    <t>AU438</t>
  </si>
  <si>
    <t>(R)어퓨물광틴트_OR03(익어버린홍시)</t>
  </si>
  <si>
    <t>A'PIEU WATER_LIGHT_TINT_[OR03]</t>
  </si>
  <si>
    <t>AU439</t>
  </si>
  <si>
    <t>어퓨매트핏펜라이너_블랙</t>
  </si>
  <si>
    <t>A'PIEU MATT_FIT_PEN_LINER_[BLACK]</t>
  </si>
  <si>
    <t>AU440</t>
  </si>
  <si>
    <t>어퓨매트핏펜라이너_브라운</t>
  </si>
  <si>
    <t>A'PIEU MATT_FIT_PEN_LINER_[BROWN]</t>
  </si>
  <si>
    <t>AU441</t>
  </si>
  <si>
    <t>어퓨쿠션립무스_PK01(프로즌체리)</t>
  </si>
  <si>
    <t>A'PIEU CUSHION_LIP_MOUSSE_[PK01]</t>
  </si>
  <si>
    <t>AU442</t>
  </si>
  <si>
    <t>(NEW)어퓨과즙팡머랭블러셔_BE01(맛있는무화과랭)</t>
  </si>
  <si>
    <t>A'PIEU JUICY-PANG_MERINGUE_BLUSH_[BE01]</t>
  </si>
  <si>
    <t>AU443</t>
  </si>
  <si>
    <t>(NEW)어퓨과즙팡머랭블러셔_BE02(잘말린자두랭)</t>
  </si>
  <si>
    <t>A'PIEU JUICY-PANG_MERINGUE_BLUSH_[BE02]</t>
  </si>
  <si>
    <t>AU444</t>
  </si>
  <si>
    <t>(NEW)어퓨과즙팡머랭블러셔_CR01(잘익은살구랭)</t>
  </si>
  <si>
    <t>A'PIEU JUICY-PANG_MERINGUE_BLUSH_[CR01]</t>
  </si>
  <si>
    <t>AU445</t>
  </si>
  <si>
    <t>(NEW)어퓨과즙팡머랭블러셔_CR02(그윽한구아바랭)</t>
  </si>
  <si>
    <t>A'PIEU JUICY-PANG_MERINGUE_BLUSH_[CR02]</t>
  </si>
  <si>
    <t>AU446</t>
  </si>
  <si>
    <t>(NEW)어퓨과즙팡머랭블러셔_PK01(발그레복숭아랭)</t>
  </si>
  <si>
    <t>A'PIEU JUICY-PANG_MERINGUE_BLUSH_[PK01]</t>
  </si>
  <si>
    <t>AU447</t>
  </si>
  <si>
    <t>(NEW)어퓨과즙팡머랭블러셔_PK02(달달한딸기랭)</t>
  </si>
  <si>
    <t>A'PIEU JUICY-PANG_MERINGUE_BLUSH_[PK02]</t>
  </si>
  <si>
    <t>AU448</t>
  </si>
  <si>
    <t>어퓨과즙팡틴트_RD01(넌나에게사과)</t>
  </si>
  <si>
    <t>A'PIEU JUICY-PANG_TINT_[RD01]</t>
  </si>
  <si>
    <t>AU449</t>
  </si>
  <si>
    <t>어퓨과즙팡틴트_RD02(미안해화플럼)</t>
  </si>
  <si>
    <t>A'PIEU JUICY-PANG_TINT_[RD02]</t>
  </si>
  <si>
    <t>AU450</t>
  </si>
  <si>
    <t>어퓨과즙팡틴트_CR01(키키칠리토마토)</t>
  </si>
  <si>
    <t>A'PIEU JUICY-PANG_TINT_[CR01]</t>
  </si>
  <si>
    <t>AU451</t>
  </si>
  <si>
    <t>어퓨과즙팡틴트_CR02(감잡은홍시)</t>
  </si>
  <si>
    <t>A'PIEU JUICY-PANG_TINT_[CR02]</t>
  </si>
  <si>
    <t>AU452</t>
  </si>
  <si>
    <t>어퓨과즙팡틴트_CR03(대추발라도예뻐)</t>
  </si>
  <si>
    <t>A'PIEU JUICY-PANG_TINT_[CR03]</t>
  </si>
  <si>
    <t>AU453</t>
  </si>
  <si>
    <t>어퓨과즙팡틴트_OR01(깨물고싶귤)</t>
  </si>
  <si>
    <t>A'PIEU JUICY-PANG_TINT_[OR01]</t>
  </si>
  <si>
    <t>AU454</t>
  </si>
  <si>
    <t>어퓨과즙팡틴트_BE01(무심결에무화과)</t>
  </si>
  <si>
    <t>A'PIEU JUICY-PANG_TINT_[BE01]</t>
  </si>
  <si>
    <t>AU455</t>
  </si>
  <si>
    <t>어퓨과즙팡틴트_VL01(너는몰라즈베리)</t>
  </si>
  <si>
    <t>A'PIEU JUICY-PANG_TINT_[VL01]</t>
  </si>
  <si>
    <t>AU456</t>
  </si>
  <si>
    <t>(R)어퓨래스팅립틴트_RD01(래스팅레드)</t>
  </si>
  <si>
    <t>A'PIEU LASTING_LIP_TINT_[RD01]</t>
  </si>
  <si>
    <t>AU457</t>
  </si>
  <si>
    <t>(R)어퓨래스팅립틴트_RD02(데일리레드)</t>
  </si>
  <si>
    <t>A'PIEU LASTING_LIP_TINT_[RD02]</t>
  </si>
  <si>
    <t>AU458</t>
  </si>
  <si>
    <t>(R)어퓨래스팅립틴트_RD04(포에버체리)</t>
  </si>
  <si>
    <t>A'PIEU LASTING_LIP_TINT_[RD04]</t>
  </si>
  <si>
    <t>AU459</t>
  </si>
  <si>
    <t>(R)어퓨래스팅립틴트_OR02(리브탠저린)</t>
  </si>
  <si>
    <t>A'PIEU LASTING_LIP_TINT_[OR02]</t>
  </si>
  <si>
    <t>AU460</t>
  </si>
  <si>
    <t>어퓨과즙팡스파클링틴트_RD01(리듬타는리치)</t>
  </si>
  <si>
    <t>A'PIEU JUICY-PANG_SPARKLING_TINT_[RD01]</t>
  </si>
  <si>
    <t>AU461</t>
  </si>
  <si>
    <t>어퓨과즙팡스파클링틴트_RD02(멀뚱멀뚱머루)</t>
  </si>
  <si>
    <t>A'PIEU JUICY-PANG_SPARKLING_TINT_[RD02]</t>
  </si>
  <si>
    <t>AU462</t>
  </si>
  <si>
    <t>어퓨와일드매트립스틱_RD02(레드어필)</t>
  </si>
  <si>
    <t>A'PIEU WILD_MATT_LIPSTICK_[RD02]</t>
  </si>
  <si>
    <t>AU463</t>
  </si>
  <si>
    <t>어퓨과즙팡스파클링틴트_CR01(대충말린대추)</t>
  </si>
  <si>
    <t>A'PIEU JUICY-PANG_SPARKLING_TINT_[CR01]</t>
  </si>
  <si>
    <t>AU464</t>
  </si>
  <si>
    <t>어퓨과즙팡스파클링틴트_BE01(무드있는무화과)</t>
  </si>
  <si>
    <t>A'PIEU JUICY-PANG_SPARKLING_TINT_[BE01]</t>
  </si>
  <si>
    <t>AU465</t>
  </si>
  <si>
    <t>어퓨과즙팡스파클링틴트_RD03(사치스러운사과)</t>
  </si>
  <si>
    <t>A'PIEU JUICY-PANG_SPARKLING_TINT_[RD03]</t>
  </si>
  <si>
    <t>AU466</t>
  </si>
  <si>
    <t>어퓨과즙팡스파클링틴트_PK01(나대지마라즈베리)</t>
  </si>
  <si>
    <t>A'PIEU JUICY-PANG_SPARKLING_TINT_[PK01]</t>
  </si>
  <si>
    <t>AU467</t>
  </si>
  <si>
    <t>어퓨과즙팡스파클링틴트_CR02(당당한단감)</t>
  </si>
  <si>
    <t>A'PIEU JUICY-PANG_SPARKLING_TINT_[CR02]</t>
  </si>
  <si>
    <t>AU468</t>
  </si>
  <si>
    <t>어퓨과즙팡스파클링틴트_BE02(구애하는구아바)</t>
  </si>
  <si>
    <t>A'PIEU JUICY-PANG_SPARKLING_TINT_[BE02]</t>
  </si>
  <si>
    <t>AU469</t>
  </si>
  <si>
    <t>(NEW)어퓨과즙팡당틴트_RD01(수출흑자사과당)</t>
  </si>
  <si>
    <t>A'PIEU JUICY-PANG_SUGAR_TINT_[RD01]</t>
  </si>
  <si>
    <t>AU470</t>
  </si>
  <si>
    <t>(NEW)어퓨과즙팡당틴트_RD02(시민안전토마토당)</t>
  </si>
  <si>
    <t>A'PIEU JUICY-PANG_SUGAR_TINT_[RD02]</t>
  </si>
  <si>
    <t>AU471</t>
  </si>
  <si>
    <t>(NEW)어퓨과즙팡당틴트_PK01(청년복지딸기당)</t>
  </si>
  <si>
    <t>A'PIEU JUICY-PANG_SUGAR_TINT_[PK01]</t>
  </si>
  <si>
    <t>AU472</t>
  </si>
  <si>
    <t>(NEW)어퓨과즙팡당틴트_PK02(기회평등자두당)</t>
  </si>
  <si>
    <t>A'PIEU JUICY-PANG_SUGAR_TINT_[PK02]</t>
  </si>
  <si>
    <t>AU473</t>
  </si>
  <si>
    <t>(NEW)어퓨과즙팡당틴트_CR01(국민사랑무화과당)</t>
  </si>
  <si>
    <t>A'PIEU JUICY-PANG_SUGAR_TINT_[CR01]</t>
  </si>
  <si>
    <t>AU474</t>
  </si>
  <si>
    <t>(NEW)어퓨과즙팡당틴트_CR02(고용안정대추당)</t>
  </si>
  <si>
    <t>A'PIEU JUICY-PANG_SUGAR_TINT_[CR02]</t>
  </si>
  <si>
    <t>AU475</t>
  </si>
  <si>
    <t>(NEW)어퓨과즙팡당틴트_OR01(주가상승홍시당)</t>
  </si>
  <si>
    <t>A'PIEU JUICY-PANG_SUGAR_TINT_[OR01]</t>
  </si>
  <si>
    <t>AU476</t>
  </si>
  <si>
    <t>(NEW)어퓨과즙팡당틴트_BE01(경기호황구아바당)</t>
  </si>
  <si>
    <t>A'PIEU JUICY-PANG_SUGAR_TINT_[BE01]</t>
  </si>
  <si>
    <t>AU477</t>
  </si>
  <si>
    <t>어퓨과즙팡컬러립밤_PK01(딸기로운생활)</t>
  </si>
  <si>
    <t>A'PIEU JUICY-PANG_COLOR_LIP_BALM_[PK01]</t>
  </si>
  <si>
    <t>AU478</t>
  </si>
  <si>
    <t>어퓨과즙팡컬러립밤_PK02(촉촉하게구아바)</t>
  </si>
  <si>
    <t>A'PIEU JUICY-PANG_COLOR_LIP_BALM_[PK02]</t>
  </si>
  <si>
    <t>AU479</t>
  </si>
  <si>
    <t>어퓨과즙팡컬러립밤_RD01(정신체리자)</t>
  </si>
  <si>
    <t>A'PIEU JUICY-PANG_COLOR_LIP_BALM_[RD01]</t>
  </si>
  <si>
    <t>AU480</t>
  </si>
  <si>
    <t>어퓨과즙팡컬러립밤_RD02(리치리치뱅뱅)</t>
  </si>
  <si>
    <t>A'PIEU JUICY-PANG_COLOR_LIP_BALM_[RD02]</t>
  </si>
  <si>
    <t>AU481</t>
  </si>
  <si>
    <t>어퓨과즙팡컬러립밤_CR01(자몽자답)</t>
  </si>
  <si>
    <t>A'PIEU JUICY-PANG_COLOR_LIP_BALM_[CR01]</t>
  </si>
  <si>
    <t>AU482</t>
  </si>
  <si>
    <t>어퓨과즙팡컬러립밤_CR02(신경끄고대추살자)</t>
  </si>
  <si>
    <t>A'PIEU JUICY-PANG_COLOR_LIP_BALM_[CR02]</t>
  </si>
  <si>
    <t>AU483</t>
  </si>
  <si>
    <t>어퓨과즙팡무스틴트_RD01(사과의말씀)</t>
  </si>
  <si>
    <t>A'PIEU JUICY-PANG_MOUSSE_TINT_[RD01]</t>
  </si>
  <si>
    <t>AU484</t>
  </si>
  <si>
    <t>어퓨과즙팡무스틴트_RD02(맘에들면댓글딸기)</t>
  </si>
  <si>
    <t>A'PIEU JUICY-PANG_MOUSSE_TINT_[RD02]</t>
  </si>
  <si>
    <t>AU485</t>
  </si>
  <si>
    <t>어퓨과즙팡무스틴트_PK01(맛있게구아바)</t>
  </si>
  <si>
    <t>A'PIEU JUICY-PANG_MOUSSE_TINT_[PK01]</t>
  </si>
  <si>
    <t>AU486</t>
  </si>
  <si>
    <t>어퓨과즙팡무스틴트_CR01(피치지마자기야)</t>
  </si>
  <si>
    <t>A'PIEU JUICY-PANG_MOUSSE_TINT_[CR01]</t>
  </si>
  <si>
    <t>AU487</t>
  </si>
  <si>
    <t>어퓨과즙팡무스틴트_CR02(그냥대추해)</t>
  </si>
  <si>
    <t>A'PIEU JUICY-PANG_MOUSSE_TINT_[CR02]</t>
  </si>
  <si>
    <t>AU488</t>
  </si>
  <si>
    <t>어퓨과즙팡무스틴트_CR03(자두자두졸려)</t>
  </si>
  <si>
    <t>A'PIEU JUICY-PANG_MOUSSE_TINT_[CR03]</t>
  </si>
  <si>
    <t>AU489</t>
  </si>
  <si>
    <t>어퓨과즙팡무스틴트_OR01(단감이많이단감)</t>
  </si>
  <si>
    <t>A'PIEU JUICY-PANG_MOUSSE_TINT_[OR01]</t>
  </si>
  <si>
    <t>AU490</t>
  </si>
  <si>
    <t>어퓨과즙팡무스틴트_BE01(너무화과나)</t>
  </si>
  <si>
    <t>A'PIEU JUICY-PANG_MOUSSE_TINT_[BE01]</t>
  </si>
  <si>
    <t>AU491</t>
  </si>
  <si>
    <t>어퓨과즙팡무스틴트_RD03(두바이석류부자)</t>
  </si>
  <si>
    <t>A'PIEU JUICY-PANG_MOUSSE_TINT_[RD03]</t>
  </si>
  <si>
    <t>AU492</t>
  </si>
  <si>
    <t>어퓨과즙팡무스틴트_PK02(투엑스라즈베리)</t>
  </si>
  <si>
    <t>A'PIEU JUICY-PANG_MOUSSE_TINT_[PK02]</t>
  </si>
  <si>
    <t>AU493</t>
  </si>
  <si>
    <t>어퓨과즙팡무스틴트_CR04(잘살구있니)</t>
  </si>
  <si>
    <t>A'PIEU JUICY-PANG_MOUSSE_TINT_[CR04]</t>
  </si>
  <si>
    <t>AU494</t>
  </si>
  <si>
    <t>어퓨과즙팡무스틴트_CR05(푹자몽좋겠어)</t>
  </si>
  <si>
    <t>A'PIEU JUICY-PANG_MOUSSE_TINT_[CR05]</t>
  </si>
  <si>
    <t>AU495</t>
  </si>
  <si>
    <t>어퓨과즙팡무스틴트_RD04(땡큐쏘리치)</t>
  </si>
  <si>
    <t>A'PIEU JUICY-PANG_MOUSSE_TINT_[RD04]</t>
  </si>
  <si>
    <t>AU496</t>
  </si>
  <si>
    <t>어퓨과즙팡무스틴트_RD05(너지금오디야)</t>
  </si>
  <si>
    <t>A'PIEU JUICY-PANG_MOUSSE_TINT_[RD05]</t>
  </si>
  <si>
    <t>AU497</t>
  </si>
  <si>
    <t>어퓨과즙팡무스틴트_CR06(기다려곶감)</t>
  </si>
  <si>
    <t>A'PIEU JUICY-PANG_MOUSSE_TINT_[CR06]</t>
  </si>
  <si>
    <t>AU498</t>
  </si>
  <si>
    <t>어퓨과즙팡무스틴트_CR07(토마토는채소지만)</t>
  </si>
  <si>
    <t>A'PIEU JUICY-PANG_MOUSSE_TINT_[CR07]</t>
  </si>
  <si>
    <t>AU499</t>
  </si>
  <si>
    <t>어퓨허니앤밀크립슬리핑팩</t>
  </si>
  <si>
    <t>A'PIEU HONEY&amp;MILK_LIP_SLEEPING_PACK</t>
  </si>
  <si>
    <t>AU500</t>
  </si>
  <si>
    <t>어퓨허니앤밀크립스크럽</t>
  </si>
  <si>
    <t>A'PIEU HONEY&amp;MILK_LIP_SCRUB</t>
  </si>
  <si>
    <t>AU501</t>
  </si>
  <si>
    <t>(R)어퓨허니앤밀크영양립밤</t>
  </si>
  <si>
    <t>A'PIEU HONEY&amp;MILK_LIP_BALM</t>
  </si>
  <si>
    <t>AU502</t>
  </si>
  <si>
    <t>어퓨컬러립스테인(매트플루이드)_RD01(핫앤스파이시)</t>
  </si>
  <si>
    <t>A'PIEU COLOR_LIP_STAIN_MATTE FLUID_[RD01]</t>
  </si>
  <si>
    <t>AU503</t>
  </si>
  <si>
    <t>어퓨컬러립스테인(매트플루이드)_CR01(진저버터)</t>
  </si>
  <si>
    <t>A'PIEU COLOR_LIP_STAIN_MATTE FLUID_[CR01]</t>
  </si>
  <si>
    <t>AU504</t>
  </si>
  <si>
    <t>어퓨컬러립스테인(매트플루이드)_BR01(토피넛)</t>
  </si>
  <si>
    <t>A'PIEU COLOR_LIP_STAIN_MATTE FLUID_[BR01]</t>
  </si>
  <si>
    <t>AU505</t>
  </si>
  <si>
    <t>어퓨스키니브로우펜슬_다크브라운</t>
  </si>
  <si>
    <t>A'PIEU SKINNY_BROW_PENCIL_[DARK_BROWN]</t>
  </si>
  <si>
    <t>AU506</t>
  </si>
  <si>
    <t>어퓨컬러립스테인(벨벳틴트)_CR02(타이티)</t>
  </si>
  <si>
    <t>A'PIEU COLOR_LIP_STAIN_VELVET_TINT_[CR02]</t>
  </si>
  <si>
    <t>AU507</t>
  </si>
  <si>
    <t>어퓨컬러립스테인(매트플루이드)_RD04(점프오버)</t>
  </si>
  <si>
    <t>A'PIEU COLOR_LIP_STAIN_MATTE_FLUID_[RD04]</t>
  </si>
  <si>
    <t>AU508</t>
  </si>
  <si>
    <t>어퓨컬러립스테인(매트플루이드)_CR02(드라이드업)</t>
  </si>
  <si>
    <t>A'PIEU COLOR_LIP_STAIN_MATTE_FLUID_[CR02]</t>
  </si>
  <si>
    <t>AU509</t>
  </si>
  <si>
    <t>어퓨허니앤밀크립오일</t>
  </si>
  <si>
    <t>A'PIEU HONEY&amp;MILK_LIP_OIL</t>
  </si>
  <si>
    <t>AU510</t>
  </si>
  <si>
    <t>어퓨컬러립스테인(벨벳틴트)_RD03(텐투원)</t>
  </si>
  <si>
    <t>A'PIEU COLOR_LIP_STAIN_VELVET_TINT_[RD03]</t>
  </si>
  <si>
    <t>AU511</t>
  </si>
  <si>
    <t>어퓨래스팅젤틴트_OR01(펌멜펌킨)</t>
  </si>
  <si>
    <t>A'PIEU LASTING_GEL_TINT_[OR01]</t>
  </si>
  <si>
    <t>AU512</t>
  </si>
  <si>
    <t>어퓨래스팅젤틴트_OR02(마린만다린)</t>
  </si>
  <si>
    <t>A'PIEU LASTING_GEL_TINT_[OR02]</t>
  </si>
  <si>
    <t>AU513</t>
  </si>
  <si>
    <t>어퓨래스팅젤틴트_BR01(리치리치)</t>
  </si>
  <si>
    <t>A'PIEU LASTING_GEL_TINT_[BR01]</t>
  </si>
  <si>
    <t>AU514</t>
  </si>
  <si>
    <t>어퓨컬러립스테인_젤틴트_PK01_고레트로</t>
  </si>
  <si>
    <t>A'PIEU COLOR_LIP_STAIN_GEL_TINT_[PK01]</t>
  </si>
  <si>
    <t>AU515</t>
  </si>
  <si>
    <t>어퓨컬러립스테인_젤틴트_CR05_프롬나우온</t>
  </si>
  <si>
    <t>A'PIEU COLOR_LIP_STAIN_GEL_TINT_[CR05]</t>
  </si>
  <si>
    <t>AU516</t>
  </si>
  <si>
    <t>어퓨컬러립스테인_젤틴트_OR04_카운트온미</t>
  </si>
  <si>
    <t>A'PIEU COLOR_LIP_STAIN_GEL_TINT_[OR04]</t>
  </si>
  <si>
    <t>AU517</t>
  </si>
  <si>
    <t>어퓨컬러립스테인_매트플루이드_CR04_이터널</t>
  </si>
  <si>
    <t>A'PIEU COLOR_LIP_STAIN_MATT_FLUID_[CR04]</t>
  </si>
  <si>
    <t>AU518</t>
  </si>
  <si>
    <t>어퓨컬러립스테인_매트플루이드_CR05_오픈업</t>
  </si>
  <si>
    <t>A'PIEU COLOR_LIP_STAIN_MATT_FLUID_[CR05]</t>
  </si>
  <si>
    <t>AU519</t>
  </si>
  <si>
    <t>어퓨컬러립스테인_벨벳틴트_RD05_아웃라이브</t>
  </si>
  <si>
    <t>A'PIEU COLOR_LIP_STAIN_VELVET_TINT_[RD05]</t>
  </si>
  <si>
    <t>AU520</t>
  </si>
  <si>
    <t>어퓨컬러립스테인_벨벳틴트_PK04_캔디케인</t>
  </si>
  <si>
    <t>A'PIEU COLOR_LIP_STAIN_VELVET_TINT_[PK04]</t>
  </si>
  <si>
    <t>AU521</t>
  </si>
  <si>
    <t>어퓨컬러립스테인_벨벳틴트_CR06_오버센티멘탈</t>
  </si>
  <si>
    <t>A'PIEU COLOR_LIP_STAIN_VELVET_TINT_[CR06]</t>
  </si>
  <si>
    <t>AU522</t>
  </si>
  <si>
    <t>어퓨컬러립스테인_벨벳틴트_OR02_고오버</t>
  </si>
  <si>
    <t>A'PIEU COLOR_LIP_STAIN_VELVET_TINT_[OR02]</t>
  </si>
  <si>
    <t>AU523</t>
  </si>
  <si>
    <t>어퓨오토샤프라이너_BK01딥블랙</t>
  </si>
  <si>
    <t>A'PIEU AUTO_SHARP_LINER_[BK01]</t>
  </si>
  <si>
    <t>AU524</t>
  </si>
  <si>
    <t>어퓨오토샤프라이너_BR01브라우니</t>
  </si>
  <si>
    <t>A'PIEU AUTO_SHARP_LINER_[BR01]</t>
  </si>
  <si>
    <t>AU525</t>
  </si>
  <si>
    <t>어퓨스키니브로우카라_미디엄브라운</t>
  </si>
  <si>
    <t>A'PIEU SKINNY_BROWCARA_[MEDIUM_BROWN]</t>
  </si>
  <si>
    <t>AU526</t>
  </si>
  <si>
    <t>어퓨프로컬링블랙픽서마스카라</t>
  </si>
  <si>
    <t>A'PIEU PRO-CURLING_BLACK_FIXER_MASCARA</t>
  </si>
  <si>
    <t>AU527</t>
  </si>
  <si>
    <t>(팁변경)어퓨하루타투브로우_라이트브라운</t>
  </si>
  <si>
    <t>A'PIEU HARUTATOO_BROW_[LIGHT_BROWN]</t>
  </si>
  <si>
    <t>AU528</t>
  </si>
  <si>
    <t>(팁변경)어퓨하루타투브로우_미디엄브라운</t>
  </si>
  <si>
    <t>A'PIEU HARUTATOO_BROW_[MEDIUM_BROWN]</t>
  </si>
  <si>
    <t>AU529</t>
  </si>
  <si>
    <t>어퓨엣지브로우펜슬_다크브라운</t>
  </si>
  <si>
    <t>A'PIEU EDGE_BROW_PENCIL_[DARK_BROWN]</t>
  </si>
  <si>
    <t>AU530</t>
  </si>
  <si>
    <t>어퓨엣지브로우펜슬_미디엄브라운</t>
  </si>
  <si>
    <t>A'PIEU EDGE_BROW_PENCIL_[MEDIUM_BROWN]</t>
  </si>
  <si>
    <t>AU531</t>
  </si>
  <si>
    <t>어퓨엣지브로우펜슬_라이트브라운</t>
  </si>
  <si>
    <t>A'PIEU EDGE_BROW_PENCIL_[LIGHT_BROWN]</t>
  </si>
  <si>
    <t>AU532</t>
  </si>
  <si>
    <t>어퓨엣지브로우펜슬_그레이브라운</t>
  </si>
  <si>
    <t>A'PIEU EDGE_BROW_PENCIL_[GRAY_BROWN]</t>
  </si>
  <si>
    <t>AU533</t>
  </si>
  <si>
    <t>어퓨프로컬링더블랙픽서마스카라</t>
  </si>
  <si>
    <t>A'PIEU PRO-CURLING_MORE_BLACK_FIXER_MASCARA</t>
  </si>
  <si>
    <t>AU534</t>
  </si>
  <si>
    <t>어퓨스키니브로우카라_소프트브라운</t>
  </si>
  <si>
    <t>A'PIEU SKINNY_BROWCARA_[SOFT_BROWN]</t>
  </si>
  <si>
    <t>AU535</t>
  </si>
  <si>
    <t>어퓨스키니브로우카라_뉴트럴브라운</t>
  </si>
  <si>
    <t>A'PIEU SKINNY_BROWCARA_[NEUTRAL_BROWN]</t>
  </si>
  <si>
    <t>AU536</t>
  </si>
  <si>
    <t>어퓨스키니브로우카라_그레이브라운</t>
  </si>
  <si>
    <t>A'PIEU SKINNY_BROWCARA_[GRAY_BROWN]</t>
  </si>
  <si>
    <t>AU537</t>
  </si>
  <si>
    <t>어퓨모공대장민지클렌징오일</t>
  </si>
  <si>
    <t>A'PIEU PORE_KING_MINJI_CLEANSING_OIL_(150ML)</t>
  </si>
  <si>
    <t>AU538</t>
  </si>
  <si>
    <t>어퓨후시디움트러블진정토너</t>
  </si>
  <si>
    <t>A'PIEU FUSIDIUM_TROUBLE_CALMING_TONER</t>
  </si>
  <si>
    <t>AU539</t>
  </si>
  <si>
    <t>어퓨후시디움트러블진정크림</t>
  </si>
  <si>
    <t>A'PIEU FUSIDIUM_TROUBLE_CALMING_CREAM</t>
  </si>
  <si>
    <t>AU540</t>
  </si>
  <si>
    <t>어퓨후시디움트러블진정스팟젤</t>
  </si>
  <si>
    <t>A'PIEU FUSIDIUM_TROUBLE_CALMING_SPOT_GEL</t>
  </si>
  <si>
    <t>AU541</t>
  </si>
  <si>
    <t>어퓨후시디움클리어스팟패치</t>
  </si>
  <si>
    <t>A'PIEU FUSIDIUM_CLEAR_SPOT_PATCHES</t>
  </si>
  <si>
    <t>AU542</t>
  </si>
  <si>
    <t>어퓨난코매스틱애프터스팟리무버</t>
  </si>
  <si>
    <t>A'PIEU NONCO_MASTIC_AFTER_SPOT_REMOVER</t>
  </si>
  <si>
    <t>AU543</t>
  </si>
  <si>
    <t>어퓨마데카소사이드크림듀오</t>
  </si>
  <si>
    <t>A'PIEU MADECASSOSIDE_CREAM_DUO</t>
  </si>
  <si>
    <t>AU544</t>
  </si>
  <si>
    <t>어퓨파워블록워터프루프마일드선크림</t>
  </si>
  <si>
    <t>A'PIEU POWER_BLOCK_WATER_PROOF_MILD_SUN_CREAM_SPF50+/PA++++</t>
  </si>
  <si>
    <t>AU545</t>
  </si>
  <si>
    <t>(R)어퓨래스팅립틴트_RD03(헤일리)</t>
  </si>
  <si>
    <t>A'PIEU LASTING_LIP_TINT_[RD03]</t>
  </si>
  <si>
    <t>AU546</t>
  </si>
  <si>
    <t>어퓨래스팅젤틴트_RD02(플럼플리터)</t>
  </si>
  <si>
    <t>A'PIEU LASTING_GEL_TINT_[RD02]</t>
  </si>
  <si>
    <t>AU547</t>
  </si>
  <si>
    <t>어퓨프로컬링브라운픽서마스카라</t>
  </si>
  <si>
    <t>A'PIEU PRO-CURLING_MORE_BROWN_FIXER_MASCARA</t>
  </si>
  <si>
    <t>AU548</t>
  </si>
  <si>
    <t>어퓨원더텐션팩트(코렉터)_핑크</t>
  </si>
  <si>
    <t>A'PIEU WONDER_TENSION_PACT_CORRECTOR_[PINK]</t>
  </si>
  <si>
    <t>AU549</t>
  </si>
  <si>
    <t>(R)어퓨윤광비비크림_23호</t>
  </si>
  <si>
    <t>A'PIEU LUSTER-LIGHTING_BB_CREAM_[NO.23]</t>
  </si>
  <si>
    <t>AU550</t>
  </si>
  <si>
    <t>어퓨원더텐션팩트(앰플)_21호(교체용)</t>
  </si>
  <si>
    <t>A'PIEU WONDER TENSION PACT (AMPOULE) SPF35/PA++ (NO.21) (REPLACEMENT)</t>
  </si>
  <si>
    <t>AU551</t>
  </si>
  <si>
    <t>어퓨원더텐션팩트(앰플)_23호(교체용)</t>
  </si>
  <si>
    <t>A'PIEU WONDER TENSION PACT (AMPOULE) SPF35/PA++ (NO.23) (REPLACEMENT)</t>
  </si>
  <si>
    <t>AU552</t>
  </si>
  <si>
    <t>(R)어퓨청포도핸드크림</t>
  </si>
  <si>
    <t>A'PIEU GREEN_GRAPE_HAND_CREAM</t>
  </si>
  <si>
    <t>AU553</t>
  </si>
  <si>
    <t>어퓨오토샤프라이너_BR04모카골드</t>
  </si>
  <si>
    <t>A'PIEU AUTO SHARP LINER (BR04/MOCHA GOLD)</t>
  </si>
  <si>
    <t>AU554</t>
  </si>
  <si>
    <t>어퓨프로HD펜라이너_블랙</t>
  </si>
  <si>
    <t>A'PIEU PRO HD PEN EYELINER [BLACK]</t>
  </si>
  <si>
    <t>AU555</t>
  </si>
  <si>
    <t>어퓨테일브로우펜슬_블론디브라운</t>
  </si>
  <si>
    <t>A'PIEU TAIL BROW PENCIL [BLONDIE BROWN]</t>
  </si>
  <si>
    <t>AU556</t>
  </si>
  <si>
    <t>어퓨꽉찬머리헤어젤리팩트_다크브라운</t>
  </si>
  <si>
    <t>A'PIEU VOLUMIZING_HAIR_JELLY_PACT_[DARK_BROWN]</t>
  </si>
  <si>
    <t>AU557</t>
  </si>
  <si>
    <t>어퓨컬러립펜슬(새틴)_OR02(에브리타임)</t>
  </si>
  <si>
    <t>A'PIEU COLOR_LIP_PENCIL_SATIN_[OR02]</t>
  </si>
  <si>
    <t>AU558</t>
  </si>
  <si>
    <t>어퓨컬러립스테인(젤틴트)_CR03(멜팅메이플)</t>
  </si>
  <si>
    <t>A'PIEU COLOR_LIP_STAIN_GEL_TINT_[CR03]</t>
  </si>
  <si>
    <t>AU559</t>
  </si>
  <si>
    <t>어퓨와일드매트립스틱_CR05(리틀모어)</t>
  </si>
  <si>
    <t>A'PIEU WILD_MATL_LIPSTICK_[CR05]</t>
  </si>
  <si>
    <t>AU560</t>
  </si>
  <si>
    <t>어퓨와일드매트립스틱_PK04(카밍로즈)</t>
  </si>
  <si>
    <t>A'PIEU WILD_MATL_LIPSTICK_[PK04]</t>
  </si>
  <si>
    <t>AU561</t>
  </si>
  <si>
    <t>어퓨트루멜팅립스틱_PK02(시티블라썸)</t>
  </si>
  <si>
    <t>A'PIEU TRUE MELTING LIPSTICK_PK02</t>
  </si>
  <si>
    <t>AU562</t>
  </si>
  <si>
    <t>(R)어퓨트루매트플루이드_BR02(슈가스냅)</t>
  </si>
  <si>
    <t>A'PIEU TRUE_MATT_FLUID_[BR02]</t>
  </si>
  <si>
    <t>AU563</t>
  </si>
  <si>
    <t>어퓨트루멜팅립스틱_RD01(하이업)</t>
  </si>
  <si>
    <t>A'PIEU TRUE MELTING LIPSTICK (RD01/HIGH UP)</t>
  </si>
  <si>
    <t>AU564</t>
  </si>
  <si>
    <t>어퓨트루멜팅립스틱_RD03(디스앤댓)</t>
  </si>
  <si>
    <t>A'PIEU TRUE MELTING LIPSTICK (RD03/THIS AND THAT)</t>
  </si>
  <si>
    <t>AU565</t>
  </si>
  <si>
    <t>어퓨트루멜팅립스틱_CR01(코랄제틱)</t>
  </si>
  <si>
    <t>A'PIEU TRUE_MELTING_LIPSTICK_[CR01]</t>
  </si>
  <si>
    <t>AU566</t>
  </si>
  <si>
    <t>어퓨트루멜팅립스틱_RD04(애플젤리)</t>
  </si>
  <si>
    <t>A'PIEU TRUE_MELTING_LIPSTICK_[RD04]</t>
  </si>
  <si>
    <t>AU567</t>
  </si>
  <si>
    <t>(R)어퓨물광틴트_RD01(사랑에빠진장미)</t>
  </si>
  <si>
    <t>(R)A'PIEU WATER LIGHT TINT (RD01)</t>
  </si>
  <si>
    <t>AU568</t>
  </si>
  <si>
    <t>(R)어퓨트루매트플루이드_CR02(리브어리틀)</t>
  </si>
  <si>
    <t>A'PIEU TRUE MATT FLUID_CR02</t>
  </si>
  <si>
    <t>AU569</t>
  </si>
  <si>
    <t>(R)어퓨트루매트플루이드_OR03(만다린플라워)</t>
  </si>
  <si>
    <t>A'PIEU TRUE MATT FLUID_OR03</t>
  </si>
  <si>
    <t>AU570</t>
  </si>
  <si>
    <t>어퓨물광틴트_PK04(토라진자두)</t>
  </si>
  <si>
    <t>A'PIEU WATER LIGHT TINT (PK04)</t>
  </si>
  <si>
    <t>AU571</t>
  </si>
  <si>
    <t>어퓨프로폴리스3스텝마스크_5매세트</t>
  </si>
  <si>
    <t>A'PIEU PROPOLIS 3 STEP MASK_NOURISHING &amp; MOISTURIZING_5 SET</t>
  </si>
  <si>
    <t>CIRACLE</t>
  </si>
  <si>
    <t>CI001</t>
  </si>
  <si>
    <t>씨라클 데일리 워시 필링젤 [100ml]</t>
  </si>
  <si>
    <t>Ciracle Daily Wash Peeling Gel 100ml</t>
  </si>
  <si>
    <t>CI002</t>
  </si>
  <si>
    <t>씨라클 래디언스 부스팅 코렉터 [50ml]</t>
  </si>
  <si>
    <t>Ciracle Radiance Boosting Corrector 50ml</t>
  </si>
  <si>
    <t>CI003</t>
  </si>
  <si>
    <t>씨라클 래디언스 아이 미라클 [15ml]</t>
  </si>
  <si>
    <t>Ciracle Radiance Eye Miracle 15ml</t>
  </si>
  <si>
    <t>CI004</t>
  </si>
  <si>
    <t>씨라클 래디언스 화이트 샷 크림 [60ml]</t>
  </si>
  <si>
    <t>Ciracle Radiance White Shot Cream 60ml</t>
  </si>
  <si>
    <t>CI005</t>
  </si>
  <si>
    <t>씨라클 래디언스 화이트닝 에센스 [40ml]</t>
  </si>
  <si>
    <t>Ciracle Radiance Whitening Essence 40ml</t>
  </si>
  <si>
    <t>CI006</t>
  </si>
  <si>
    <t>씨라클 래디언스 화이트닝 워터로션 [150ml]</t>
  </si>
  <si>
    <t>Ciracle Radiance Whitening Water Lotion 150ml</t>
  </si>
  <si>
    <t>CI007</t>
  </si>
  <si>
    <t>씨라클 레드 스팟 썬크림 [30ml]</t>
  </si>
  <si>
    <t>Ciracle Red Spot Sun Cream 30ml</t>
  </si>
  <si>
    <t>CI008</t>
  </si>
  <si>
    <t>씨라클 레드 스팟 크림 [30g]</t>
  </si>
  <si>
    <t>Ciracle Red Spot Cream 30g</t>
  </si>
  <si>
    <t>CI009</t>
  </si>
  <si>
    <t>씨라클 레드 스팟 화이트 세럼 [15ml]</t>
  </si>
  <si>
    <t>Ciracle Red Spot White Serum 15ml</t>
  </si>
  <si>
    <t>CI010</t>
  </si>
  <si>
    <t>씨라클 리페어링 스네일 V3 크림 [50ml]</t>
  </si>
  <si>
    <t>Ciracle Repairing V3 Snail Cream 50ml</t>
  </si>
  <si>
    <t>CI011</t>
  </si>
  <si>
    <t>씨라클 리페어링 스네일 에센스 [30ml]</t>
  </si>
  <si>
    <t>Ciracle Repairing Snail Essence 30ml</t>
  </si>
  <si>
    <t>CI012</t>
  </si>
  <si>
    <t>씨라클 마일드 버블 클린저 [100ml]</t>
  </si>
  <si>
    <t>Ciracle Mild Bubble Cleanser 100ml</t>
  </si>
  <si>
    <t>CI013</t>
  </si>
  <si>
    <t>씨라클 멀티 액션 에이치 오일 [120ml]</t>
  </si>
  <si>
    <t>Ciracle Multi Action H Oil 120ml</t>
  </si>
  <si>
    <t>CI014</t>
  </si>
  <si>
    <t>씨라클 멜라 컨트롤 화이트닝 크림 [50ml]</t>
  </si>
  <si>
    <t>Ciracle Mela Control Whitening Cream 50ml</t>
  </si>
  <si>
    <t>CI015</t>
  </si>
  <si>
    <t>씨라클 멜라컨트롤 데이 크림(SPF32PA++) [50ml]</t>
  </si>
  <si>
    <t>Ciracle Mela Control Day Cream 50ml</t>
  </si>
  <si>
    <t>CI016</t>
  </si>
  <si>
    <t>씨라클 베이스 토너 [105ml]</t>
  </si>
  <si>
    <t>Ciracle Base Toner 105ml</t>
  </si>
  <si>
    <t>CI017</t>
  </si>
  <si>
    <t>씨라클 블랙헤드 솝 [100g]</t>
  </si>
  <si>
    <t>Ciracle Black Head Soap 100g</t>
  </si>
  <si>
    <t>CI018</t>
  </si>
  <si>
    <t>씨라클 블랙헤드 오프 코튼 마스크 [5ml*20]</t>
  </si>
  <si>
    <t>Ciracle Blackhead Off Cotton Mask 5ml*20</t>
  </si>
  <si>
    <t>CI019</t>
  </si>
  <si>
    <t>씨라클 비타민 이5 맥스 크림 [50ml]</t>
  </si>
  <si>
    <t>Ciracle Vitamin E5 Max Cream 50ml</t>
  </si>
  <si>
    <t>CI020</t>
  </si>
  <si>
    <t>씨라클 비타민 소스 C-20 [30ml]</t>
  </si>
  <si>
    <t>Ciracle Vitamin Source C-20 30ml</t>
  </si>
  <si>
    <t>CI021</t>
  </si>
  <si>
    <t>씨라클 수퍼 모이스처 알엑스 크림 [80ml]</t>
  </si>
  <si>
    <t>Ciracle Supper Moisture Rx Cream 80ml</t>
  </si>
  <si>
    <t>CI022</t>
  </si>
  <si>
    <t>씨라클 스킨 리뉴얼 홈 필링 패드 SET [35pads／70ml]</t>
  </si>
  <si>
    <t>Ciracle Skin Renewal Home Peeling Pads 70ml</t>
  </si>
  <si>
    <t>CI023</t>
  </si>
  <si>
    <t>씨라클 시크릿 세범 파우더 [5g]</t>
  </si>
  <si>
    <t>Ciracle Secret Sebum Powder 5g</t>
  </si>
  <si>
    <t>CI024</t>
  </si>
  <si>
    <t>씨라클 아이 컨투어 젤 [15ml]</t>
  </si>
  <si>
    <t>Ciracle Eye Contour Gel 15ml</t>
  </si>
  <si>
    <t>CI025</t>
  </si>
  <si>
    <t>씨라클 아쿠아 컨트롤 더블 모이스처 크림 [50ml]</t>
  </si>
  <si>
    <t>Ciracle Aqua Control Dubble Moisture Cream 50ml</t>
  </si>
  <si>
    <t>CI026</t>
  </si>
  <si>
    <t>씨라클 안티 블래미쉬 로션 [105ml]</t>
  </si>
  <si>
    <t>Ciracle Anti Blemish Lotion  105ml</t>
  </si>
  <si>
    <t>CI027</t>
  </si>
  <si>
    <t>씨라클 안티 블래미쉬 스팟 에멀젼 [30ml]</t>
  </si>
  <si>
    <t>Ciracle Anti Blemish Spot Emulsion  30ml</t>
  </si>
  <si>
    <t>CI028</t>
  </si>
  <si>
    <t>씨라클 안티 블래미쉬 스팟 에이솔 [30ml]</t>
  </si>
  <si>
    <t>Ciracle Anti Blemish Spot A Sol 30ml</t>
  </si>
  <si>
    <t>CI029</t>
  </si>
  <si>
    <t>씨라클 안티 블래미쉬 스팟 엑스 [12ml]</t>
  </si>
  <si>
    <t>Ciracle Anti Blemish Spot X 12ml</t>
  </si>
  <si>
    <t>CI030</t>
  </si>
  <si>
    <t>씨라클 안티 블래미쉬 아쿠아 크림 [50ml]</t>
  </si>
  <si>
    <t>Ciracle Anti Blemish Aqua Cream 50ml</t>
  </si>
  <si>
    <t>CI031</t>
  </si>
  <si>
    <t>씨라클 안티 블래미쉬 토너 [105ml]</t>
  </si>
  <si>
    <t>Ciracle Anti Blemish Toner 105ml</t>
  </si>
  <si>
    <t>CI032</t>
  </si>
  <si>
    <t>씨라클 안티 블래미쉬 티트리 워시 [250ml]</t>
  </si>
  <si>
    <t>Ciracle Anti Blemish Teatree Wash 250ml</t>
  </si>
  <si>
    <t>CI033</t>
  </si>
  <si>
    <t>씨라클 안티 블래미쉬 폼 클렌저 [150ml]</t>
  </si>
  <si>
    <t>Ciracle Anti Blemish Foam Cleanser 150ml</t>
  </si>
  <si>
    <t>CI034</t>
  </si>
  <si>
    <t>씨라클 안티레드니스 K 로션 [30ml]</t>
  </si>
  <si>
    <t>Ciracle Anti Redness K Lotion  30ml</t>
  </si>
  <si>
    <t>CI035</t>
  </si>
  <si>
    <t>씨라클 안티레드니스 K 솔루션 [30ml]</t>
  </si>
  <si>
    <t>Ciracle Anti Redness K Solution  30ml</t>
  </si>
  <si>
    <t>CI036</t>
  </si>
  <si>
    <t>씨라클 안티레드니스 K 크림 [50ml]</t>
  </si>
  <si>
    <t>Ciracle Anti Redness K Cream 50ml</t>
  </si>
  <si>
    <t>CI037</t>
  </si>
  <si>
    <t>씨라클 안티링클 드라마 에센스 [30ml]</t>
  </si>
  <si>
    <t>Ciracle Anti Wrinkle Drama Essence 30ml</t>
  </si>
  <si>
    <t>CI038</t>
  </si>
  <si>
    <t>씨라클 앱솔루트 딥 클렌징 오일 [150ml]</t>
  </si>
  <si>
    <t>Ciracle Absolute Deep Cleansing Oil 150ml</t>
  </si>
  <si>
    <t>CI039</t>
  </si>
  <si>
    <t>씨라클 엔자임 폼 클렌저 [150ml]</t>
  </si>
  <si>
    <t>Ciracle Enzyme Foam Cleanser 150ml</t>
  </si>
  <si>
    <t>CI040</t>
  </si>
  <si>
    <t>씨라클 오일프리 모이스처라이징 로션 [105ml]</t>
  </si>
  <si>
    <t>Ciracle Oil Free Moisturizing Lotion  105ml</t>
  </si>
  <si>
    <t>CI041</t>
  </si>
  <si>
    <t>씨라클 제주 워터 슬리핑 마스크 [80ml]</t>
  </si>
  <si>
    <t>Ciracle Jeju Water Sleeping Mask 80ml</t>
  </si>
  <si>
    <t>CI042</t>
  </si>
  <si>
    <t>씨라클 제주 화산송이 클레이 마스크 [135g]</t>
  </si>
  <si>
    <t>Ciracle Jeju Volcanic Clay Mask 135g</t>
  </si>
  <si>
    <t>CI043</t>
  </si>
  <si>
    <t>씨라클 파우더 워시 [60g]</t>
  </si>
  <si>
    <t>Ciracle Powder Wash 60g</t>
  </si>
  <si>
    <t>CI044</t>
  </si>
  <si>
    <t>씨라클 포어컨트롤 블랙헤드 오프 시트 [35Sheet/50ml]</t>
  </si>
  <si>
    <t>Ciracle Blackhead Off Sheet 50ml</t>
  </si>
  <si>
    <t>CI045</t>
  </si>
  <si>
    <t>씨라클 포어컨트롤 타이트닝 세럼 [30ml]</t>
  </si>
  <si>
    <t>Ciracle Pore Control Tightening Serum 30ml</t>
  </si>
  <si>
    <t>CI046</t>
  </si>
  <si>
    <t>씨라클 포어컨트롤 타이트닝 토너 [105ml]</t>
  </si>
  <si>
    <t>Ciracle Pore Tightening Toner 105ml</t>
  </si>
  <si>
    <t>CI047</t>
  </si>
  <si>
    <t>씨라클 하이드라 B5 소스 [30ml]</t>
  </si>
  <si>
    <t>Ciracle Hydra B5 Source 30ml</t>
  </si>
  <si>
    <t>CI048</t>
  </si>
  <si>
    <t>씨라클 포어컨트롤 화이트닝 로션 [105ml]</t>
  </si>
  <si>
    <t>Ciracle Pore Control Whitening Lotion  105ml</t>
  </si>
  <si>
    <t>CI049</t>
  </si>
  <si>
    <t>씨라클 레드 스팟 핑크 파우더 [16ml]</t>
  </si>
  <si>
    <t>Ciracle Red Spot Pink Powder 16ml</t>
  </si>
  <si>
    <t>CI050</t>
  </si>
  <si>
    <t>씨라클 시카 레드비타민 세럼 [15ml]</t>
  </si>
  <si>
    <t>Ciracle Cica Red Vitamin Serum 15ml</t>
  </si>
  <si>
    <t>CI051</t>
  </si>
  <si>
    <t>씨라클 화이트초콜릿 보습비누 [100g]</t>
  </si>
  <si>
    <t>Ciracle White Chocolate Moisture Soap 100g</t>
  </si>
  <si>
    <t>CI052</t>
  </si>
  <si>
    <t>씨라클 레드 스팟 블리츠 [10ml]</t>
  </si>
  <si>
    <t>Ciracle Red Spot Blitz 10ml</t>
  </si>
  <si>
    <t>CI053</t>
  </si>
  <si>
    <t>씨라클 안티 블래미쉬 쿠션 [15g]</t>
  </si>
  <si>
    <t>Ciracle Anti-Blemish Cushion 15g</t>
  </si>
  <si>
    <t>CI054</t>
  </si>
  <si>
    <t>씨라클 레드 스팟 이지에프 시카 드레싱 [30ml]</t>
  </si>
  <si>
    <t>Ciracle Red Spot EGF Cica Dressing 30ml</t>
  </si>
  <si>
    <t>CI055</t>
  </si>
  <si>
    <t>씨라클 레드 스팟 시카 설퍼 겔 [20ml]</t>
  </si>
  <si>
    <t>Ciracle Red Spot Cica Sulfur Gel 20ml</t>
  </si>
  <si>
    <t>CI056</t>
  </si>
  <si>
    <t>씨라클 레드비타 루미넌트 컨실러 팩트 [12g]</t>
  </si>
  <si>
    <t>Ciracle Red Vita Care Luminant Concealer Pact 12g</t>
  </si>
  <si>
    <t>CI057</t>
  </si>
  <si>
    <t>씨라클 프로바이오틱 헤어&amp;스칼프 클린저 [500ml]</t>
  </si>
  <si>
    <t>Ciracle Probiotics Hair &amp; Scalp Cleanser 500ml</t>
  </si>
  <si>
    <t>CI058</t>
  </si>
  <si>
    <t>씨라클 프로바이오틱 헤어&amp;스칼프 트리트먼트 [500ml]</t>
  </si>
  <si>
    <t>Ciracle Probiotics Hair &amp; Scalp Treatment 500ml</t>
  </si>
  <si>
    <t>CI059</t>
  </si>
  <si>
    <t>씨라클 래디언스 화이트 톤업 앤 유브이 프로텍션 [30ml]</t>
  </si>
  <si>
    <t>Ciracle Radiance White Tone-Up &amp; UV Protection 30ml</t>
  </si>
  <si>
    <t>CI060</t>
  </si>
  <si>
    <t>씨라클 포어 타이트닝 셀룰로오스 패치 [5ml*20]</t>
  </si>
  <si>
    <t>Ciracle Pore Tightening Cellulose Patch 3ml*20</t>
  </si>
  <si>
    <t>CI061</t>
  </si>
  <si>
    <t>CI062</t>
  </si>
  <si>
    <t>COSRX</t>
  </si>
  <si>
    <t>CO001</t>
  </si>
  <si>
    <t>[코스알엑스] 약산성 굿모닝 젤 클렌저</t>
  </si>
  <si>
    <t>COSRX Good Morning Low-pH Cleanser 150ml</t>
  </si>
  <si>
    <t>CO002</t>
  </si>
  <si>
    <t>[코스알엑스] 살리실산 데일리 젠틀 클렌저</t>
  </si>
  <si>
    <t>COSRX Salicylic Acid Daily Gentle Cleanger 150ml</t>
  </si>
  <si>
    <t>CO003</t>
  </si>
  <si>
    <t>[코스알엑스] 약산성 센텔라 클렌징 파우더</t>
  </si>
  <si>
    <t>COSRX Low pH Centella Cleansing Powder 0.4g*30ea</t>
  </si>
  <si>
    <t>CO004</t>
  </si>
  <si>
    <t>[코스알엑스] 아하/바하 클래리파잉 트리트먼트 토너</t>
  </si>
  <si>
    <t>COSRX AHA/BHA Clarifying Treatment Toner 150ml</t>
  </si>
  <si>
    <t>CO005</t>
  </si>
  <si>
    <t>[코스알엑스] 센텔라 워터 알코올-프리 토너</t>
  </si>
  <si>
    <t>COSRX Centella Water Alcohol-Free Toner 150ml</t>
  </si>
  <si>
    <t>CO006</t>
  </si>
  <si>
    <t>[코스알엑스] 원스텝 오리지널 클리어 패드</t>
  </si>
  <si>
    <t>COSRX One Step Original Clear Pad 70 Pads</t>
  </si>
  <si>
    <t>CO007</t>
  </si>
  <si>
    <t>[코스알엑스] 원스텝 그린 히어로 카밍 패드</t>
  </si>
  <si>
    <t>COSRX One Step Green Hero Calming Pad 70 Pads</t>
  </si>
  <si>
    <t>CO008</t>
  </si>
  <si>
    <t>[코스알엑스] 원스텝 모이스쳐 업 패드</t>
  </si>
  <si>
    <t>COSRX One Step Moisture Up Pad 70 Pads</t>
  </si>
  <si>
    <t>CO009</t>
  </si>
  <si>
    <t>[코스알엑스] 오일-프리 울트라 모이스쳐라이징 로션</t>
  </si>
  <si>
    <t>COSRX Oil Free Ultra Moisturizing Lotion 100ml</t>
  </si>
  <si>
    <t>CO010</t>
  </si>
  <si>
    <t>[코스알엑스] 아하 7 화이트헤드 파워 리퀴드</t>
  </si>
  <si>
    <t>COSRX AHA 7 Whitehead Power Liquid 100ml</t>
  </si>
  <si>
    <t>CO011</t>
  </si>
  <si>
    <t>[코스알엑스] 바하 블랙헤드 파워 리퀴드[해외용]</t>
  </si>
  <si>
    <t>COSRX BHA Blackhead Power Liquid 100ml</t>
  </si>
  <si>
    <t>CO012</t>
  </si>
  <si>
    <t>[코스알엑스] 투인원 포어리스 파워 리퀴드</t>
  </si>
  <si>
    <t>COSRX Two in One Poreless Power Liquid 100ml</t>
  </si>
  <si>
    <t>CO013</t>
  </si>
  <si>
    <t>[코스알엑스] 갈락토미세스 95 톤 밸런싱 에센스</t>
  </si>
  <si>
    <t>COSRX Galactomyces 95 Tone Balancing Essence 100ml</t>
  </si>
  <si>
    <t>CO014</t>
  </si>
  <si>
    <t>[코스알엑스] 클리어 핏 마스터 패치</t>
  </si>
  <si>
    <t>COSRX Clear Fit Master Patch 1ea</t>
  </si>
  <si>
    <t>CO015</t>
  </si>
  <si>
    <t>[코스알엑스] 아크네 핌플 마스터 패치</t>
  </si>
  <si>
    <t>COSRX Acne Pimple Master Patch 1ea</t>
  </si>
  <si>
    <t>CO016</t>
  </si>
  <si>
    <t>[코스알엑스] 센텔라 블래미쉬 크림</t>
  </si>
  <si>
    <t>COSRX Centella Blemish Cream 30ml</t>
  </si>
  <si>
    <t>CO017</t>
  </si>
  <si>
    <t>[코스알엑스] 찹쌀쫀쫀팩[튜브]</t>
  </si>
  <si>
    <t>COSRX Ultimate Nourishing Rice Spa Overnight Mask 50g</t>
  </si>
  <si>
    <t>CO018</t>
  </si>
  <si>
    <t>[코스알엑스] 히아루론산 인텐시브 크림</t>
  </si>
  <si>
    <t>COSRX Hyaluronic Acid Intensive Cream 100ml</t>
  </si>
  <si>
    <t>CO019</t>
  </si>
  <si>
    <t>[코스알엑스] 히아루론산 하이드라 파워 에센스</t>
  </si>
  <si>
    <t>COSRX Hyaluronic Acid Hydra Power Essence 100ml</t>
  </si>
  <si>
    <t>CO020</t>
  </si>
  <si>
    <t>[코스알엑스] 알로에 수딩 선 크림 SPF50+ PA+++</t>
  </si>
  <si>
    <t>Aloe Soothing Sun Cream SPF50 PA+++ 50ml</t>
  </si>
  <si>
    <t>CO021</t>
  </si>
  <si>
    <t>[코스알엑스] 쉴드 핏 스네일 에센스 선_50ml</t>
  </si>
  <si>
    <t>Shield fit Snail Essence Sun 50ml</t>
  </si>
  <si>
    <t>CO022</t>
  </si>
  <si>
    <t>[코스알엑스] 쉴드 핏 올 그린 컴포트 선_50ml</t>
  </si>
  <si>
    <t>Shield fit All Green Comfort Sun 50ml</t>
  </si>
  <si>
    <t>CO023</t>
  </si>
  <si>
    <t>[코스알엑스] 어드벤스드 스네일 92 올인원 크림</t>
  </si>
  <si>
    <t>COSRX Advanced Snail 92 All in one Cream 100ml</t>
  </si>
  <si>
    <t>CO024</t>
  </si>
  <si>
    <t>[코스알엑스] 어드벤스드 스네일 96 뮤신 파워 에센스</t>
  </si>
  <si>
    <t>COSRX Advanced Snail 96 Mucin Power Essence 100ml</t>
  </si>
  <si>
    <t>CO025</t>
  </si>
  <si>
    <t>[코스알엑스] 어드벤스드 스네일 래디언스 듀얼 에센스</t>
  </si>
  <si>
    <t>COSRX Advanced Snail Radiance Dueal Essence 80ml</t>
  </si>
  <si>
    <t>CO026</t>
  </si>
  <si>
    <t>[코스알엑스] 어드벤스드 스네일 펩타이드 아이 크림</t>
  </si>
  <si>
    <t>COSRX Advanced Snail Peptide Eye Cream 25ml</t>
  </si>
  <si>
    <t>CO027</t>
  </si>
  <si>
    <t>[코스알엑스] 리프레쉬 아하바하 비타민씨 데일리토너_150m</t>
  </si>
  <si>
    <t>Refresh AHA BHA Vitamin C Daily Toner(150ml) 150ml</t>
  </si>
  <si>
    <t>CO028</t>
  </si>
  <si>
    <t>[코스알엑스] 리프레쉬 아하바하비타민씨 데일리 토너_50ml</t>
  </si>
  <si>
    <t>Refresh AHA BHA Vitamin C Daily Toner(50ml) 150ml</t>
  </si>
  <si>
    <t>CO029</t>
  </si>
  <si>
    <t>[코스알엑스] 하이드리움 그린티 아쿠아 수딩 젤 크림</t>
  </si>
  <si>
    <t>COSRX Hydrium Green tea Aqua Soothing Gel Cream 50ml</t>
  </si>
  <si>
    <t>CO030</t>
  </si>
  <si>
    <t>[코스알엑스] 하이드리움 모이스처 파워 인리치드 크림</t>
  </si>
  <si>
    <t>COSRX Hydrium Moisture Power Enriched Cream 50ml</t>
  </si>
  <si>
    <t>CO031</t>
  </si>
  <si>
    <t>[코스알엑스] 하이드리움 센텔라 아쿠아 수딩 앰플</t>
  </si>
  <si>
    <t>COSRX Hydrium Centella Aqua Soothing Ampoule 40ml</t>
  </si>
  <si>
    <t>CO032</t>
  </si>
  <si>
    <t>[코스알엑스] 하이드리움 워터리 토너_150ml</t>
  </si>
  <si>
    <t>COSRX Hydrium Watery Toner(150ml) 150ml</t>
  </si>
  <si>
    <t>CO033</t>
  </si>
  <si>
    <t>[코스알엑스] 하이드리움 워터리 토너_50ml</t>
  </si>
  <si>
    <t>COSRX Hydrium Watery Toner(50ml) 50ml</t>
  </si>
  <si>
    <t>CO034</t>
  </si>
  <si>
    <t>[코스알엑스] 하이드리움 트리플 히아루로닉 워터 시트 마스크</t>
  </si>
  <si>
    <t>COSRX Hydrium Triple Hyaluronic Water Wave Sheet Mask 21ml</t>
  </si>
  <si>
    <t>CO035</t>
  </si>
  <si>
    <t>[코스알엑스] 하이드리움 트리플 히알루로닉 모이스처 앰플</t>
  </si>
  <si>
    <t>COSRX Hydrium Triple Hyaluronic Moisture Ampoule 40ml</t>
  </si>
  <si>
    <t>CO036</t>
  </si>
  <si>
    <t>[코스알엑스] 하이드리움 히아루로닉 모이스쳐라이징 클렌저</t>
  </si>
  <si>
    <t>COSRX Hydrium Triple Hyaluronic Moisturizing Cleanser  150ml</t>
  </si>
  <si>
    <t>CO037</t>
  </si>
  <si>
    <t>[코스알엑스]에이씨 컬렉션 라이트웨이트 수딩 모이스처라이저_2.0</t>
  </si>
  <si>
    <t>COSRX AC Collection Lightweight Soothing Moisturizer 80ml</t>
  </si>
  <si>
    <t>CO038</t>
  </si>
  <si>
    <t>[코스알엑스] 에이씨 컬렉션 블레미쉬 스팟 클리어링 세럼_2.0</t>
  </si>
  <si>
    <t>COSRX AC Collection Blemish Spot Clearing Serum 40ml</t>
  </si>
  <si>
    <t>CO039</t>
  </si>
  <si>
    <t>[코스알엑스] 에이씨 컬렉션 아크네 패치 (파우치)</t>
  </si>
  <si>
    <t>COSRX AC Collection Acne Patch 1ea</t>
  </si>
  <si>
    <t>CO040</t>
  </si>
  <si>
    <t>[코스알엑스] 에이씨 컬렉션 얼티메이트 스팟 크림</t>
  </si>
  <si>
    <t>COSRX AC Collection Ultimate Spot Cream 30g</t>
  </si>
  <si>
    <t>CO041</t>
  </si>
  <si>
    <t>[코스알엑스] 에이씨 컬렉션 카밍 리퀴드 마일드</t>
  </si>
  <si>
    <t>COSRX AC Collection Calming Liquid Mild 120ml</t>
  </si>
  <si>
    <t>CO042</t>
  </si>
  <si>
    <t>[코스알엑스] 에이씨 컬렉션 카밍 리퀴드 인텐시브</t>
  </si>
  <si>
    <t>AC Collection Calming Liquid Intensive 120ml</t>
  </si>
  <si>
    <t>CO043</t>
  </si>
  <si>
    <t>[코스알엑스] 에이씨 컬렉션 카밍 솔루션 바디 클렌저</t>
  </si>
  <si>
    <t>COSRX AC Collection Calming Solution Body Cleanser 310mL</t>
  </si>
  <si>
    <t>CO044</t>
  </si>
  <si>
    <t>[코스알엑스] 에이씨 컬렉션 카밍 폼 클렌저_2.0</t>
  </si>
  <si>
    <t>COSRX AC Collection Calming Foam Cleanser 150ml</t>
  </si>
  <si>
    <t>CO045</t>
  </si>
  <si>
    <t>[코스알엑스] 풀핏 프로폴리스 라이트 앰플</t>
  </si>
  <si>
    <t>COSRX Full Fit Propolis Light Ampoule 30ml</t>
  </si>
  <si>
    <t>CO046</t>
  </si>
  <si>
    <t>[코스알엑스] 풀핏 프로폴리스 라이트 크림</t>
  </si>
  <si>
    <t>COSRX Full Fit Propolis Light Cream 65ml</t>
  </si>
  <si>
    <t>CO047</t>
  </si>
  <si>
    <t>[코스알엑스] 풀핏 프로폴리스 시너지 토너_150ml</t>
  </si>
  <si>
    <t>Full Fit Propolis Synergy Toner(150ml) 150ml</t>
  </si>
  <si>
    <t>CO048</t>
  </si>
  <si>
    <t>[코스알엑스] 풀핏 프로폴리스 시너지 토너_50ml</t>
  </si>
  <si>
    <t>Full Fit Propolis Synergy Toner(50ml) 50ml</t>
  </si>
  <si>
    <t>CO049</t>
  </si>
  <si>
    <t>[코스알엑스] 풀핏 프로폴리스 너리싱 마그넷 시트 마스크</t>
  </si>
  <si>
    <t>Full Fit Propolis Nourishing Magnet Sheet Mask 21ml</t>
  </si>
  <si>
    <t>CO050</t>
  </si>
  <si>
    <t>[코스알엑스] 풀핏 프로폴리스 허니 오버나이트 마스크</t>
  </si>
  <si>
    <t>COSRX FULL FIT PROPOLIS HONEY OVERNIGHT MASK 60ml</t>
  </si>
  <si>
    <t>CO051</t>
  </si>
  <si>
    <t>[코스알엑스] 퓨어 핏 시카 세럼</t>
  </si>
  <si>
    <t>COSRX Pure Fit Cica Serum 30ml</t>
  </si>
  <si>
    <t>CO052</t>
  </si>
  <si>
    <t>[코스알엑스] 퓨어 핏 시카 크림</t>
  </si>
  <si>
    <t>COSRX Pure Fit Cica Cream 50ml</t>
  </si>
  <si>
    <t>CO053</t>
  </si>
  <si>
    <t>[코스알엑스] 퓨어 핏 시카 클렌저</t>
  </si>
  <si>
    <t>COSRX Pure Fit Cica Cleanser 150ml</t>
  </si>
  <si>
    <t>CO054</t>
  </si>
  <si>
    <t>[코스알엑스] 퓨어 핏 시카 토너</t>
  </si>
  <si>
    <t>COSRX Pure Fit Cica Toner 150ml</t>
  </si>
  <si>
    <t>CO055</t>
  </si>
  <si>
    <t>[코스알엑스] 퓨어 핏 시카 파우더</t>
  </si>
  <si>
    <t>COSRX Pure Fit Cica Powder 10g</t>
  </si>
  <si>
    <t>CO056</t>
  </si>
  <si>
    <t>[코스알엑스] 퓨어 핏 시카 커밍 트루 시트 마스크</t>
  </si>
  <si>
    <t>COSRX Pure Fit Cica Calming True Sheet Mask 21ml</t>
  </si>
  <si>
    <t>CO057</t>
  </si>
  <si>
    <t>[코스알엑스] 퓨어 핏 시카 크림 인텐스 50mL</t>
  </si>
  <si>
    <t>COSRX Pure Fit Cica Cream Intense 50mL</t>
  </si>
  <si>
    <t>CO058</t>
  </si>
  <si>
    <t>[코스알엑스] 퓨어 핏 시카 패드 90매</t>
  </si>
  <si>
    <t>COSRX Pure Fit Cica Pad 150mL / 90매</t>
  </si>
  <si>
    <t>CO059</t>
  </si>
  <si>
    <t>[코스알엑스] 포어리스 패드 70매</t>
  </si>
  <si>
    <t>COSRX Poreless Pad 140mL / 70매</t>
  </si>
  <si>
    <t>CO060</t>
  </si>
  <si>
    <t>[코스알엑스] 밸런시움 컴포트 세라마이드 크림</t>
  </si>
  <si>
    <t>COSRX Balancium Comfort Ceramide Cream 80g</t>
  </si>
  <si>
    <t>CO061</t>
  </si>
  <si>
    <t>[코스알엑스] 밸런시움 비파이브 디판테놀 앰플</t>
  </si>
  <si>
    <t>COSRX Balancium B5 D-panthenol Ampoule 10ml*2</t>
  </si>
  <si>
    <t>CO062</t>
  </si>
  <si>
    <t>[코스알엑스] 밸런시움 비파이브 디판테놀 크림</t>
  </si>
  <si>
    <t>COSRX Balancium B5 D-Panthenol Cream 50ml</t>
  </si>
  <si>
    <t>CO063</t>
  </si>
  <si>
    <t>[코스알엑스] 밸런시움 컴포트 세라마이드 소프트 크림 시트 마스크</t>
  </si>
  <si>
    <t>COSRX Balancium Comfort Ceramide Soft Cream Sheet Mask 26 mL</t>
  </si>
  <si>
    <t>CO064</t>
  </si>
  <si>
    <t>[코스알엑스] 밸런시움 컴포트 세라마이드 크림 미스트 120mL</t>
  </si>
  <si>
    <t>COSRX BALANCIUM COMFORT CERAMIDE CREAM MIST 120mL</t>
  </si>
  <si>
    <t>CO065</t>
  </si>
  <si>
    <t>[코스알엑스] 밸런시움 컴포트 세라마이드 핸드크림-라이트 50mL</t>
  </si>
  <si>
    <t>COSRX BALANCIUM COMFORT CERAMIDE HAND CREAM LIGHT 50mL</t>
  </si>
  <si>
    <t>CO066</t>
  </si>
  <si>
    <t>[코스알엑스] 밸런시움 컴포트 세라마이드 핸드크림-인텐스 50mL</t>
  </si>
  <si>
    <t>COSRX BALANCIUM COMFORT CERAMIDE HAND CREAM INTENSE 50mL</t>
  </si>
  <si>
    <t>CO067</t>
  </si>
  <si>
    <t>[코스알엑스] 써니 스네일 톤업 크림</t>
  </si>
  <si>
    <t>COSRX Sunny Snail Tone Up Cream 50ml</t>
  </si>
  <si>
    <t>CO068</t>
  </si>
  <si>
    <t>[코스알엑스] 순면 100% 퓨어 화장솜</t>
  </si>
  <si>
    <t>COSRX Pure 100% Cotton Rounds 80pads</t>
  </si>
  <si>
    <t>CO069</t>
  </si>
  <si>
    <t>[코스알엑스] 실키 터치 스킨팩 화장솜</t>
  </si>
  <si>
    <t>COSRX Silky Touch Skin Pack Cotton 80pads</t>
  </si>
  <si>
    <t>CO070</t>
  </si>
  <si>
    <t>[코스알엑스] 올 어바웃 스네일 키트_클렌저 20 mL, 에센스 30 mL, 크림 20 g, 아이 크림 5 mL</t>
  </si>
  <si>
    <t>COSRX RX – Advanced Snail Kit 20 mL, 30 mL, 20 g, 5g</t>
  </si>
  <si>
    <t>CO071</t>
  </si>
  <si>
    <t>에이씨 컬렉션 트라이얼 키트 마일드
: 클렌저 20 mL, 마일드 30 mL, 스팟 크림 5 g, 모이스처라이저 20 mL</t>
  </si>
  <si>
    <t>COSRX AC Collection Trial Kit_Mild 20 mL, 30 mL, 5 g, 20 mL</t>
  </si>
  <si>
    <t>CO072</t>
  </si>
  <si>
    <t>에이씨 컬렉션 트라이얼 키트_인텐시브
: 클렌저 20 mL, 인텐시브 30 mL, 스팟 크림 5 g, 모이스처라이저 20 mL</t>
  </si>
  <si>
    <t>COSRX AC Collection Trial Kit_Intensive 20 mL, 30 mL, 5 g, 20 mL</t>
  </si>
  <si>
    <t>CO073</t>
  </si>
  <si>
    <t>풀핏 허니 글로우 키트(트라이얼)
: 토너 30mL, 앰플 10 mL, 크림 15mL</t>
  </si>
  <si>
    <t>COSRX FULL FIT PROPOLIS TRIAL KIT 30mL*10mL*15mL</t>
  </si>
  <si>
    <t>CO074</t>
  </si>
  <si>
    <t>퓨어 핏 시카 세븐 릴리프 키트(트라이얼)
: 토너 30 mL, 세럼 10 mL, 크림 15 mL</t>
  </si>
  <si>
    <t>COSRX Pure Fit Trial Kit 30 mL, 10 mL, 15 mL</t>
  </si>
  <si>
    <t>CO075</t>
  </si>
  <si>
    <t>프로모션 세트_토너 컬렉션_해외용_풀핏토너50mL, 하이드리움토너 50mL, 리프레쉬토너 50mL_단상자 턴키</t>
  </si>
  <si>
    <t>COSRX PROMOTION SET_TONER COLLECTION 50mL*3</t>
  </si>
  <si>
    <t>CO076</t>
  </si>
  <si>
    <t>프로모션 세트_파인드 유어 고 투 토너 알엑스 너리싱_해외용_풀핏토너150mL, 하이드리움토너 30mL, 리프레쉬토너 30mL_단상자 턴키</t>
  </si>
  <si>
    <t>COSRX PROMOTION SET_FIND YOUR GO TO TONER_RX_NOURISHING 150mL*30mL*30mL</t>
  </si>
  <si>
    <t>CO077</t>
  </si>
  <si>
    <t>프로모션 세트_파인드 유어 고 투 토너 알엑스 브라이트닝_해외용_리프레쉬토너 150mL, 풀핏토너 30mL, 하이드리움토너 30mL_단상자 턴키</t>
  </si>
  <si>
    <t>COSRX PROMOTION SET_FIND YOUR GO TO TONER_RX_BRIGHTENING 150mL*30mL*30mL</t>
  </si>
  <si>
    <t>CO078</t>
  </si>
  <si>
    <t>프로모션 세트_파인드 유어 고 투 토너 알엑스 하이드레이팅_해외용_하이드리움토너 150mL, 풀핏토너30mL, 리프레쉬토너 30mL_단상자 턴키</t>
  </si>
  <si>
    <t>COSRX PROMOTION SET_FIND YOUR GO TO TONER_RX_HYDRATING 150mL*30mL*30mL</t>
  </si>
  <si>
    <t>CLEANSING FOAM : BE CLEAN, BE MOIST 100g</t>
  </si>
  <si>
    <t>RELAXING CONCEALER ; STAY SUN SAFE SPF30 PA++ 1 BURNING SAND 2.5ml</t>
  </si>
  <si>
    <t>RELAXING CONCEALER ; STAY SUN SAFE SPF30 PA++ 2 DESERT SAND 2.5ml</t>
  </si>
  <si>
    <t>COVER CUSHION ; OWN ATTITUDE 1 WHITE DESERT REFILL 12g</t>
  </si>
  <si>
    <t>COVER CUSHION ; OWN ATTITUDE 2 SAND REFILL 12g</t>
  </si>
  <si>
    <t>COVER CUSHION ; OWN ATTITUDE 3 SAND DUNE REFILL 12g</t>
  </si>
  <si>
    <t>INNISFREE</t>
  </si>
  <si>
    <t>IN001</t>
  </si>
  <si>
    <t>IF. 그린티퓨어바디클렌저 310ml (21AD)</t>
  </si>
  <si>
    <t>INNISFREE Green Tea Pure Body Cleanser</t>
  </si>
  <si>
    <t>IN002</t>
  </si>
  <si>
    <t>IF. 듀이 틴트 립밤 1 3.2G</t>
  </si>
  <si>
    <t>INNISFREE Dewy Tint Lip Balm 1 Baby Pink</t>
  </si>
  <si>
    <t>IN003</t>
  </si>
  <si>
    <t>IF. 듀이 틴트 립밤 2 3.2G</t>
  </si>
  <si>
    <t>INNISFREE Dewy Tint Lip Balm 2 Melon Coral</t>
  </si>
  <si>
    <t>IN004</t>
  </si>
  <si>
    <t>IF. 듀이 틴트 립밤 3 3.2G</t>
  </si>
  <si>
    <t>INNISFREE Dewy Tint Lip Balm 3 Love Beige</t>
  </si>
  <si>
    <t>IN005</t>
  </si>
  <si>
    <t>IF. 듀이 틴트 립밤 4 3.2G</t>
  </si>
  <si>
    <t>INNISFREE Dewy Tint Lip Balm 4 Rose Brick</t>
  </si>
  <si>
    <t>IN006</t>
  </si>
  <si>
    <t>IF. 듀이 틴트 립밤 5 3.2G</t>
  </si>
  <si>
    <t>INNISFREE Dewy Tint Lip Balm 5 Power Cherry</t>
  </si>
  <si>
    <t>IN007</t>
  </si>
  <si>
    <t>IF. 듀이 트리트먼트 립밤 3.2G</t>
  </si>
  <si>
    <t>INNISFREE Dewy Treatment Lip Balm</t>
  </si>
  <si>
    <t>IN008</t>
  </si>
  <si>
    <t>IF. 레티놀 시카 흔적 앰플 50ml</t>
  </si>
  <si>
    <t>INNISFREE Retinol Cica Repair Ampoule</t>
  </si>
  <si>
    <t>IN009</t>
  </si>
  <si>
    <t>IF. 그린티밸런싱스킨_세븐데이즈_10ML (21)</t>
  </si>
  <si>
    <t>INNISFREE Green Tea Balancing Skin EX_7 Days</t>
  </si>
  <si>
    <t>IN010</t>
  </si>
  <si>
    <t>IF. 그린티밸런싱로션_세븐데이즈_10ML (21)</t>
  </si>
  <si>
    <t>INNISFREE Green Tea Balancing Lotion EX_7 Days</t>
  </si>
  <si>
    <t>IN011</t>
  </si>
  <si>
    <t>IF. 그린티밸런싱크림_세븐데이즈_5ML (21)</t>
  </si>
  <si>
    <t>IN012</t>
  </si>
  <si>
    <t>IF. 그린티밸런싱스킨케어세트 2종(21)</t>
  </si>
  <si>
    <t>INNISFREE Green Tea Balancing Skin Care Set EX</t>
  </si>
  <si>
    <t>IN013</t>
  </si>
  <si>
    <t>IF. 그린티미스트 50ML(19)</t>
  </si>
  <si>
    <t>INNISFREE Green Tea Mist</t>
  </si>
  <si>
    <t>IN014</t>
  </si>
  <si>
    <t>IF. 그린티미스트 150ML(19)</t>
  </si>
  <si>
    <t>IN015</t>
  </si>
  <si>
    <t>IF. 그린티 미스트 안개분사 120ml(19)</t>
  </si>
  <si>
    <t>INNISFREE Green Tea Mist [Micro]</t>
  </si>
  <si>
    <t>IN016</t>
  </si>
  <si>
    <t>IF. 그린티 씨드 세럼 80ML (21/AD)</t>
  </si>
  <si>
    <t>INNISFREE Green Tea Seed Serum</t>
  </si>
  <si>
    <t>IN017</t>
  </si>
  <si>
    <t>IF. 그린티밸런싱스킨 200ML(21</t>
  </si>
  <si>
    <t>INNISFREE Green Tea Balancing Skin EX</t>
  </si>
  <si>
    <t>IN018</t>
  </si>
  <si>
    <t>IF. 그린티밸런싱로션 160ML(21</t>
  </si>
  <si>
    <t>INNISFREE Green Tea Balancing Lotion EX</t>
  </si>
  <si>
    <t>IN019</t>
  </si>
  <si>
    <t>IF. 그린티밸런싱크림 50ml(21</t>
  </si>
  <si>
    <t>INNISFREE Green Tea Balancing Cream EX</t>
  </si>
  <si>
    <t>IN020</t>
  </si>
  <si>
    <t>IF. 그린티씨드스킨 200ml(21</t>
  </si>
  <si>
    <t>INNISFREE Green Tea Seed Skin</t>
  </si>
  <si>
    <t>IN021</t>
  </si>
  <si>
    <t>IF. 그린티씨드에센스인로션 100ml(21</t>
  </si>
  <si>
    <t>INNISFREE Green Tea Seed Essence-In-Lotion</t>
  </si>
  <si>
    <t>IN022</t>
  </si>
  <si>
    <t>IF. 그린티 씨드 크림 50ML(21</t>
  </si>
  <si>
    <t>INNISFREE Green Tea Seed Cream</t>
  </si>
  <si>
    <t>IN023</t>
  </si>
  <si>
    <t>IF. 그린티씨드아이크림 30ml(21</t>
  </si>
  <si>
    <t>INNISFREE Green Tea Seed Eye Cream</t>
  </si>
  <si>
    <t>IN024</t>
  </si>
  <si>
    <t>IF. 그린티씨드아이&amp;페이스볼 10ml(21</t>
  </si>
  <si>
    <t>INNISFREE Green Tea Seed Eye &amp; Face Ball</t>
  </si>
  <si>
    <t>IN025</t>
  </si>
  <si>
    <t>IF. 그린티슬리핑마스크 80ml(21</t>
  </si>
  <si>
    <t>INNISFREE Green Tea Sleeping Mask</t>
  </si>
  <si>
    <t>IN026</t>
  </si>
  <si>
    <t>IF. 꽃송이버섯바이탈스킨_200ML</t>
  </si>
  <si>
    <t>INNISFREE Cauliflower Mushroom Vital Skin</t>
  </si>
  <si>
    <t>IN027</t>
  </si>
  <si>
    <t>IF. 꽃송이버섯바이탈로션_160ML</t>
  </si>
  <si>
    <t>INNISFREE Cauliflower Mushroom Vital Lotion</t>
  </si>
  <si>
    <t>IN028</t>
  </si>
  <si>
    <t>IF. 꽃송이버섯바이탈립앤아이크림_30ML</t>
  </si>
  <si>
    <t>INNISFREE Cauliflower Mushroom Vital Lip &amp; Eye Cream</t>
  </si>
  <si>
    <t>IN029</t>
  </si>
  <si>
    <t>IF. 꽃송이버섯바이탈세럼 50ml</t>
  </si>
  <si>
    <t>INNISFREE Cauliflower Mushroom Vital Serum</t>
  </si>
  <si>
    <t>IN030</t>
  </si>
  <si>
    <t>IF. 꽃송이버섯바이탈크림 60ml</t>
  </si>
  <si>
    <t>INNISFREE Cauliflower Mushroom Vital Cream</t>
  </si>
  <si>
    <t>IN031</t>
  </si>
  <si>
    <t>IF. 더마 그린티 프로바이오틱스 크림 50ml (20)</t>
  </si>
  <si>
    <t>INNISFREE Derma Green Tea Probiotics Cream</t>
  </si>
  <si>
    <t>IN032</t>
  </si>
  <si>
    <t>IF. 레티놀 시카 흔적 앰플 30ml</t>
  </si>
  <si>
    <t>IN033</t>
  </si>
  <si>
    <t>IF. 레티놀 시카 앰플 포커싱 패치 1ea</t>
  </si>
  <si>
    <t>INNISFREE Retinol Cica Ampoule Focusing Patch</t>
  </si>
  <si>
    <t>IN034</t>
  </si>
  <si>
    <t>IF. 레티놀 시카 흔적 앰플 기획 세트 30ml</t>
  </si>
  <si>
    <t>INNISFREE Retinol Cica Repair Ampoule Monthly Challenge Set</t>
  </si>
  <si>
    <t>IN035</t>
  </si>
  <si>
    <t>IF. 제주루트에너지마스크(당근)25ml</t>
  </si>
  <si>
    <t>INNISFREE Jeju Root Energy Mask [Carrot]</t>
  </si>
  <si>
    <t>IN036</t>
  </si>
  <si>
    <t>IF. 제주루트에너지마스크(비트)25ml</t>
  </si>
  <si>
    <t>INNISFREE Jeju Root Energy Mask [Beet]</t>
  </si>
  <si>
    <t>IN037</t>
  </si>
  <si>
    <t>IF. 제주루트에너지마스크(감자)25ml</t>
  </si>
  <si>
    <t>INNISFREE Jeju Root Energy Mask [Potato]</t>
  </si>
  <si>
    <t>IN038</t>
  </si>
  <si>
    <t>IF. 제주루트에너지마스크(우엉)25ml</t>
  </si>
  <si>
    <t>INNISFREE Jeju Root Energy Mask [Burdock]</t>
  </si>
  <si>
    <t>IN039</t>
  </si>
  <si>
    <t>IF. 제주루트에너지마스크(콜라비)25ml</t>
  </si>
  <si>
    <t>INNISFREE Jeju Root Energy Mask [Kohlrabi]</t>
  </si>
  <si>
    <t>IN040</t>
  </si>
  <si>
    <t>IF. 제주루트에너지마스크(연근)25ml</t>
  </si>
  <si>
    <t>INNISFREE Jeju Root Energy Mask [Lotus Root]</t>
  </si>
  <si>
    <t>IN041</t>
  </si>
  <si>
    <t>IF. 제주루트에너지마스크(생강)25ml</t>
  </si>
  <si>
    <t>INNISFREE Jeju Root Energy Mask [Ginger]</t>
  </si>
  <si>
    <t>IN042</t>
  </si>
  <si>
    <t>IF. 제주루트에너지마스크(참마)25ml</t>
  </si>
  <si>
    <t>INNISFREE Jeju Root Energy Mask [Yam]</t>
  </si>
  <si>
    <t>IN043</t>
  </si>
  <si>
    <t>IF. 링클 사이언스 스팟 트리트먼트 40ml</t>
  </si>
  <si>
    <t>INNISFREE Wrinkle Science Spot Treatment</t>
  </si>
  <si>
    <t>IN044</t>
  </si>
  <si>
    <t>IF. 링클 사이언스 오일 세럼 30ml</t>
  </si>
  <si>
    <t>INNISFREE Wrinkle Science Oil Serum</t>
  </si>
  <si>
    <t>IN045</t>
  </si>
  <si>
    <t>IF. 링클 사이언스 아이 크림 30ml</t>
  </si>
  <si>
    <t>INNISFREE Wrinkle Science Eye Cream</t>
  </si>
  <si>
    <t>IN046</t>
  </si>
  <si>
    <t>IF. 마메클 미셀라 오일 워터 200ml (19)</t>
  </si>
  <si>
    <t>INNISFREE My Makeup Cleanser - Micellar Oil Water</t>
  </si>
  <si>
    <t>IN047</t>
  </si>
  <si>
    <t>IF. 마스크 릴리프 톤업 로션 SPF27 PA++ 40ml</t>
  </si>
  <si>
    <t>INNISFREE Mask Relief Tone-Up Lotion SPF27 PA++</t>
  </si>
  <si>
    <t>IN048</t>
  </si>
  <si>
    <t>IF. 마스크 릴리프 스킨 팩 2ea</t>
  </si>
  <si>
    <t>INNISFREE Mask Relief Skin Pack</t>
  </si>
  <si>
    <t>IN049</t>
  </si>
  <si>
    <t>IF. 마이리얼스퀴즈마스크-오이EX 20ml</t>
  </si>
  <si>
    <t>INNISFREE My Real Squeeze Mask EX [Cucumber]</t>
  </si>
  <si>
    <t>IN050</t>
  </si>
  <si>
    <t>IF. 마이리얼스퀴즈마스크-대나무EX 20ml</t>
  </si>
  <si>
    <t>INNISFREE My Real Squeeze Mask EX [Bamboo]</t>
  </si>
  <si>
    <t>IN051</t>
  </si>
  <si>
    <t>IF. 마이리얼스퀴즈마스크-알로에EX 20ml</t>
  </si>
  <si>
    <t>INNISFREE My Real Squeeze Mask EX [Aloe]</t>
  </si>
  <si>
    <t>IN052</t>
  </si>
  <si>
    <t>IF. 마이리얼스퀴즈마스크-그린티EX 20ml</t>
  </si>
  <si>
    <t>INNISFREE My Real Squeeze Mask EX [Green Tea]</t>
  </si>
  <si>
    <t>IN053</t>
  </si>
  <si>
    <t>IF. 마이리얼스퀴즈마스크-마누카꿀EX 20ml</t>
  </si>
  <si>
    <t>INNISFREE My Real Squeeze Mask EX [Manuka Honey]</t>
  </si>
  <si>
    <t>IN054</t>
  </si>
  <si>
    <t>IF. 마이리얼스퀴즈마스크-석류EX 20ml</t>
  </si>
  <si>
    <t>INNISFREE My Real Squeeze Mask EX [Pomegranate]</t>
  </si>
  <si>
    <t>IN055</t>
  </si>
  <si>
    <t>IF. 마이리얼스퀴즈마스크-티트리EX 20ml</t>
  </si>
  <si>
    <t>INNISFREE My Real Squeeze Mask EX [Tea Tree]</t>
  </si>
  <si>
    <t>IN056</t>
  </si>
  <si>
    <t>IF. 마이리얼스퀴즈마스크-라임EX 20ml</t>
  </si>
  <si>
    <t>INNISFREE My Real Squeeze Mask EX [Lime]</t>
  </si>
  <si>
    <t>IN057</t>
  </si>
  <si>
    <t>IF. 마이리얼스퀴즈마스크-로즈EX 20ml</t>
  </si>
  <si>
    <t>INNISFREE My Real Squeeze Mask EX [Rose]</t>
  </si>
  <si>
    <t>IN058</t>
  </si>
  <si>
    <t>IF. 마이리얼스퀴즈마스크-아사이베리EX 20ml</t>
  </si>
  <si>
    <t>INNISFREE My Real Squeeze Mask EX [Acai Berry]</t>
  </si>
  <si>
    <t>IN059</t>
  </si>
  <si>
    <t>IF. 마이리얼스퀴즈마스크-라이스EX 20ml</t>
  </si>
  <si>
    <t>INNISFREE My Real Squeeze Mask EX [Rice]</t>
  </si>
  <si>
    <t>IN060</t>
  </si>
  <si>
    <t>IF. 마이리얼스퀴즈마스크-무화과EX 20ml</t>
  </si>
  <si>
    <t>INNISFREE My Real Squeeze Mask EX [Fig]</t>
  </si>
  <si>
    <t>IN061</t>
  </si>
  <si>
    <t>IF. 마이리얼스퀴즈마스크-인삼EX 20ml</t>
  </si>
  <si>
    <t>INNISFREE My Real Squeeze Mask EX [Ginseng]</t>
  </si>
  <si>
    <t>IN062</t>
  </si>
  <si>
    <t>IF. (온라인)마이리얼스퀴즈스페셜세트(19)</t>
  </si>
  <si>
    <t>INNISFREE My Real Squeeze Mask EX Special Set</t>
  </si>
  <si>
    <t>IN063</t>
  </si>
  <si>
    <t>IF. 브라이트닝포어스킨 150ml</t>
  </si>
  <si>
    <t>INNISFREE Brightening Pore Skin</t>
  </si>
  <si>
    <t>IN064</t>
  </si>
  <si>
    <t>IF. 브라이트닝포어 세럼 30ml</t>
  </si>
  <si>
    <t>INNISFREE Brightening Pore Serum</t>
  </si>
  <si>
    <t>IN065</t>
  </si>
  <si>
    <t>IF. 브라이트닝포어 스팟 트리트먼트 30ml</t>
  </si>
  <si>
    <t>INNISFREE Brightening Pore Spot Treatment</t>
  </si>
  <si>
    <t>IN066</t>
  </si>
  <si>
    <t>IF. 브라이트닝포어 프라이밍 크림 50ml</t>
  </si>
  <si>
    <t>INNISFREE Brightening Pore Priming Cream</t>
  </si>
  <si>
    <t>IN067</t>
  </si>
  <si>
    <t>IF. 브라이트닝포어 슬리핑 마스크 100ml</t>
  </si>
  <si>
    <t>INNISFREE Brightening Pore Sleeping Mask</t>
  </si>
  <si>
    <t>IN068</t>
  </si>
  <si>
    <t>IF. 블랙티 유스 인핸싱 앰플 미스트 120ml</t>
  </si>
  <si>
    <t>INNISFREE Black Tea Youth Enhancing Ampoule Mist</t>
  </si>
  <si>
    <t>IN069</t>
  </si>
  <si>
    <t>IF. 블랙티 유스 인핸싱 앰플 30ml</t>
  </si>
  <si>
    <t>INNISFREE Black Tea Youth Enhancing Ampoule</t>
  </si>
  <si>
    <t>IN070</t>
  </si>
  <si>
    <t>IF. 블랙티 유스 인핸싱 크림 45mL</t>
  </si>
  <si>
    <t>INNISFREE Black Tea Youth Enhancing Cream</t>
  </si>
  <si>
    <t>IN071</t>
  </si>
  <si>
    <t>IF. 블랙티 유스 인핸싱 아이 세럼 15ml</t>
  </si>
  <si>
    <t>INNISFREE Black Tea Youth Enhancing Eye Serum</t>
  </si>
  <si>
    <t>IN072</t>
  </si>
  <si>
    <t>IF. 블랙티 유스 인핸싱 스킨 150ml</t>
  </si>
  <si>
    <t>INNISFREE Black Tea Youth Enhancing Skin</t>
  </si>
  <si>
    <t>IN073</t>
  </si>
  <si>
    <t>IF. 블랙티 유스 인핸싱 로션 120ml</t>
  </si>
  <si>
    <t>INNISFREE Black Tea Youth Enhancing Lotion</t>
  </si>
  <si>
    <t>IN074</t>
  </si>
  <si>
    <t>IF. 블랙티 유스 인핸싱 앰플 50ml</t>
  </si>
  <si>
    <t>IN075</t>
  </si>
  <si>
    <t>IF. 블랙티 유스 인핸싱 앰플 대용량 세트</t>
  </si>
  <si>
    <t>INNISFREE Black Tea Ampoule Special Set</t>
  </si>
  <si>
    <t>IN076</t>
  </si>
  <si>
    <t>IF. 블랙티 유스 인핸싱 앰플 마스크 28ml</t>
  </si>
  <si>
    <t>INNISFREE Black Tea Youth Enhancing Ampoule Mask</t>
  </si>
  <si>
    <t>IN077</t>
  </si>
  <si>
    <t>IF. 블랙티 유스 인핸싱 앰플 마스크 세트_5매</t>
  </si>
  <si>
    <t>INNISFREE Black Tea Youth Enhancing Ampoule Mask Set</t>
  </si>
  <si>
    <t>IN078</t>
  </si>
  <si>
    <t>IF. 블랙티유스인핸싱스킨케어세트2종(21)</t>
  </si>
  <si>
    <t>INNISFREE Black Tea Youth Enhancing Skin Care Set</t>
  </si>
  <si>
    <t>IN079</t>
  </si>
  <si>
    <t>IF. 블랙티유스인핸싱인텐시브케어2종세트(21)</t>
  </si>
  <si>
    <t>INNISFREE Black Tea Youth Enhancing Intensive Care Duo Set</t>
  </si>
  <si>
    <t>IN080</t>
  </si>
  <si>
    <t>IF. 블루베리리밸런싱스킨 150mL(19)</t>
  </si>
  <si>
    <t>INNISFREE Blueberry Rebalancing Skin</t>
  </si>
  <si>
    <t>IN081</t>
  </si>
  <si>
    <t>IF. 블루베리리밸런싱로션 130ML(19)</t>
  </si>
  <si>
    <t>INNISFREE Blueberry Rebalancing Lotion</t>
  </si>
  <si>
    <t>IN082</t>
  </si>
  <si>
    <t>IF. 블루베리리밸런싱크림 50mL(19)</t>
  </si>
  <si>
    <t>INNISFREE Blueberry Rebalancing Cream</t>
  </si>
  <si>
    <t>IN083</t>
  </si>
  <si>
    <t>IF.블루베리리밸런싱스킨 500ml(19)</t>
  </si>
  <si>
    <t>IN084</t>
  </si>
  <si>
    <t>IF. 블루베리리밸런싱스킨 320mL(20)</t>
  </si>
  <si>
    <t>IN085</t>
  </si>
  <si>
    <t>IF. 비자시카밤 40ML (19)</t>
  </si>
  <si>
    <t>INNISFREE Bija Cica Balm EX</t>
  </si>
  <si>
    <t>IN086</t>
  </si>
  <si>
    <t>IF. 비자시카밤 대용량 80ML (19)</t>
  </si>
  <si>
    <t>IN087</t>
  </si>
  <si>
    <t>IF. 비자시카젤 40ML (19)</t>
  </si>
  <si>
    <t>INNISFREE Bija Cica Gel EX</t>
  </si>
  <si>
    <t>IN088</t>
  </si>
  <si>
    <t>IF. 비자트러블포커싱패치 1매/9패치(19)</t>
  </si>
  <si>
    <t>INNISFREE Bija Trouble Focusing Patch</t>
  </si>
  <si>
    <t>IN089</t>
  </si>
  <si>
    <t>IF. 스팟하이드로콜로이드밴드 1매/15패치(19)(의약외품)</t>
  </si>
  <si>
    <t>INNISFREE Spot Hydrocolloid Band</t>
  </si>
  <si>
    <t>IN090</t>
  </si>
  <si>
    <t>IF. 비자시카스킨 200ML (19)</t>
  </si>
  <si>
    <t>INNISFREE Bija Cica Skin</t>
  </si>
  <si>
    <t>IN091</t>
  </si>
  <si>
    <t>IF. 비자시카미스트 80ML (19)</t>
  </si>
  <si>
    <t>INNISFREE Bija Cica Mist</t>
  </si>
  <si>
    <t>IN092</t>
  </si>
  <si>
    <t>IF. 비자트러블스킨 200ML(20)</t>
  </si>
  <si>
    <t>INNISFREE Bija Trouble Skin</t>
  </si>
  <si>
    <t>IN093</t>
  </si>
  <si>
    <t>IF. 비자트러블로션 100ML (20)</t>
  </si>
  <si>
    <t>INNISFREE Bija Trouble Lotion</t>
  </si>
  <si>
    <t>IN094</t>
  </si>
  <si>
    <t>IF. 비자트러블스팟에센스 15ML(20)</t>
  </si>
  <si>
    <t>INNISFREE Bija Trouble Spot Essence</t>
  </si>
  <si>
    <t>IN095</t>
  </si>
  <si>
    <t>IF. 인텐시브 안티폴루션 선스크린 50ml</t>
  </si>
  <si>
    <t>INNISFREE Intensive Anti-pollution Sunscreen SPF50+ PA++++</t>
  </si>
  <si>
    <t>IN096</t>
  </si>
  <si>
    <t>IF. 톤업 노세범 선스크린 50ml (AD)</t>
  </si>
  <si>
    <t>INNISFREE Tone Up No Sebum Sunscreen SPF50+ PA++++</t>
  </si>
  <si>
    <t>IN097</t>
  </si>
  <si>
    <t>IF. 인텐시브 트리플쉴드 선스크린 50ml</t>
  </si>
  <si>
    <t>INNISFREE Intensive Triple-shield Sunscreen SPF50+ PA++++</t>
  </si>
  <si>
    <t>IN098</t>
  </si>
  <si>
    <t>IF. 인텐시브 롱래스팅 선스크린 EX 50ml</t>
  </si>
  <si>
    <t>INNISFREE Intensive Long-lasting Sunscreen EX SPF50+ PA++++</t>
  </si>
  <si>
    <t>IN099</t>
  </si>
  <si>
    <t>IF. 인텐시브 레져 선스크린 스틱_18g</t>
  </si>
  <si>
    <t>INNISFREE Intensive Leisure Sun Stick SPF50+ PA++++</t>
  </si>
  <si>
    <t>IN100</t>
  </si>
  <si>
    <t>IF. 안티에이징 세럼 선스크린 40ml</t>
  </si>
  <si>
    <t>INNISFREE Anti-aging Serum Sunscreen SPF50+ PA++++</t>
  </si>
  <si>
    <t>IN101</t>
  </si>
  <si>
    <t>IF. 톤업 워터링 선스크린_50ml</t>
  </si>
  <si>
    <t>INNISFREE Tone Up Watering Sunscreen</t>
  </si>
  <si>
    <t>IN102</t>
  </si>
  <si>
    <t>IF. 세컨드스킨마스크-모이스처라이징 20g</t>
  </si>
  <si>
    <t>INNISFREE Second Skin Mask [Moisturizing]</t>
  </si>
  <si>
    <t>IN103</t>
  </si>
  <si>
    <t>IF. 세컨드스킨마스크-브라이트닝 20g</t>
  </si>
  <si>
    <t>INNISFREE Second Skin Mask [Brightening]</t>
  </si>
  <si>
    <t>IN104</t>
  </si>
  <si>
    <t>IF. 세컨드스킨마스크-수딩 20g</t>
  </si>
  <si>
    <t>INNISFREE Second Skin Mask [Soothing]</t>
  </si>
  <si>
    <t>IN105</t>
  </si>
  <si>
    <t>IF. 스킨클리닉마스크_베타글루칸 20ML</t>
  </si>
  <si>
    <t>INNISFREE Skin Clinic Mask - Beta Glucan</t>
  </si>
  <si>
    <t>IN106</t>
  </si>
  <si>
    <t>IF. 스킨클리닉마스크_세라마이드 20ML</t>
  </si>
  <si>
    <t>INNISFREE Skin Clinic Mask - Ceramide</t>
  </si>
  <si>
    <t>IN107</t>
  </si>
  <si>
    <t>IF. 스킨클리닉마스크_판테놀 20ML</t>
  </si>
  <si>
    <t>INNISFREE Skin Clinic Mask - Panthenol</t>
  </si>
  <si>
    <t>IN108</t>
  </si>
  <si>
    <t>IF. 스킨클리닉마스크_베타인 20ML</t>
  </si>
  <si>
    <t xml:space="preserve">INNISFREE Skin Clinic Mask - Betaine </t>
  </si>
  <si>
    <t>IN109</t>
  </si>
  <si>
    <t>IF. 스킨클리닉마스크_글루타티온 20ML</t>
  </si>
  <si>
    <t>INNISFREE Skin Clinic Mask - Glutathione</t>
  </si>
  <si>
    <t>IN110</t>
  </si>
  <si>
    <t>IF. 스킨클리닉마스크_이데베논 20ML</t>
  </si>
  <si>
    <t>INNISFREE Skin Clinic Mask - Idebenone</t>
  </si>
  <si>
    <t>IN111</t>
  </si>
  <si>
    <t>IF. 스킨클리닉마스크-히알루론산 20mL (19)(AD)</t>
  </si>
  <si>
    <t>INNISFREE Skin Clinic Mask - Hyaluronic Acid</t>
  </si>
  <si>
    <t>IN112</t>
  </si>
  <si>
    <t>IF. 스킨클리닉마스크-마데카소사이드 20mL(19)(AD)</t>
  </si>
  <si>
    <t>INNISFREE Skin Clinic Mask - Madecassoside</t>
  </si>
  <si>
    <t>IN113</t>
  </si>
  <si>
    <t>IF. 스킨클리닉마스크-비타 C 20mL(19)(AD)</t>
  </si>
  <si>
    <t>INNISFREE Skin Clinic Mask - Vita C</t>
  </si>
  <si>
    <t>IN114</t>
  </si>
  <si>
    <t>IF. 스페셜케어마스크-핸드 20mL(19)</t>
  </si>
  <si>
    <t xml:space="preserve">INNISFREE Special Care Mask [Hand]  </t>
  </si>
  <si>
    <t>IN115</t>
  </si>
  <si>
    <t>IF. 스페셜케어마스크- 풋 20mL(19)</t>
  </si>
  <si>
    <t>INNISFREE Special Care Mask [Foot]</t>
  </si>
  <si>
    <t>IN116</t>
  </si>
  <si>
    <t>IF. 진정이 필요한 순간 - 마데카소사이드 마스크 25ML (21)</t>
  </si>
  <si>
    <t>INNISFREE soothing moment for skin mask - Madecassoside</t>
  </si>
  <si>
    <t>IN117</t>
  </si>
  <si>
    <t>IF. 수분이 필요한 순간 - 히알루론산 마스크 25ML (21)</t>
  </si>
  <si>
    <t>INNISFREE hydrating moment for skin mask - Hyaluronic Acid</t>
  </si>
  <si>
    <t>IN118</t>
  </si>
  <si>
    <t>IF. 미백이 필요한 순간 - 비타 C 마스크 25ML (21)</t>
  </si>
  <si>
    <t>INNISFREE brightening moment for skin mask - Vita C</t>
  </si>
  <si>
    <t>IN119</t>
  </si>
  <si>
    <t>IF. 결정돈이 필요한 순간 -PHA마스크 25ML (21)</t>
  </si>
  <si>
    <t>INNISFREE peeling moment for skin mask - PHA</t>
  </si>
  <si>
    <t>IN120</t>
  </si>
  <si>
    <t>IF. 아토 수딩 크림 150ml</t>
  </si>
  <si>
    <t>INNISFREE Ato Soothing Cream</t>
  </si>
  <si>
    <t>IN121</t>
  </si>
  <si>
    <t>IF. 아토 수딩젤 150ml</t>
  </si>
  <si>
    <t>INNISFREE Ato Soothing Gel</t>
  </si>
  <si>
    <t>IN122</t>
  </si>
  <si>
    <t>IF. 알로에 리바이탈 스킨 미스트 120ml</t>
  </si>
  <si>
    <t>INNISFREE Aloe Revital Skin Mist</t>
  </si>
  <si>
    <t>IN123</t>
  </si>
  <si>
    <t>IF. 알로에 리바이탈 슬리핑팩 100ml</t>
  </si>
  <si>
    <t>INNISFREE Aloe Revital Sleeping Pack</t>
  </si>
  <si>
    <t>IN124</t>
  </si>
  <si>
    <t>IF. 알로에 리바이탈 수딩젤 300ml</t>
  </si>
  <si>
    <t>INNISFREE Aloe Revital Soothing Gel</t>
  </si>
  <si>
    <t>IN125</t>
  </si>
  <si>
    <t>IF. 오트마일드모이스처스킨 150mL(19)</t>
  </si>
  <si>
    <t>INNISFREE Oat Mild Moisture Skin</t>
  </si>
  <si>
    <t>IN126</t>
  </si>
  <si>
    <t>IF. 오트마일드모이스처올인원로션 320mL(19)</t>
  </si>
  <si>
    <t>INNISFREE Oat Mild Moisture Lotion</t>
  </si>
  <si>
    <t>IN127</t>
  </si>
  <si>
    <t>IF. 올리브 리얼 스킨 200ml (19AD)</t>
  </si>
  <si>
    <t xml:space="preserve">INNISFREE Olive Real Skin </t>
  </si>
  <si>
    <t>IN128</t>
  </si>
  <si>
    <t>IF. 올리브 리얼 로션 160ml (19AD)</t>
  </si>
  <si>
    <t xml:space="preserve">INNISFREE Olive Real Lotion </t>
  </si>
  <si>
    <t>IN129</t>
  </si>
  <si>
    <t>IF. 올리브 리얼 세럼 50ml (19AD)</t>
  </si>
  <si>
    <t xml:space="preserve">INNISFREE Olive Real Serum </t>
  </si>
  <si>
    <t>IN130</t>
  </si>
  <si>
    <t>IF. 올리브 리얼 파워크림 50ml (19AD)</t>
  </si>
  <si>
    <t>INNISFREE Olive Real Power Cream</t>
  </si>
  <si>
    <t>IN131</t>
  </si>
  <si>
    <t>IF. 올리브 리얼 에센셜 오일 30ml (19AD)</t>
  </si>
  <si>
    <t xml:space="preserve">INNISFREE Olive Real Essential Oil </t>
  </si>
  <si>
    <t>IN132</t>
  </si>
  <si>
    <t>IF. 올리브 리얼 오일 미스트 80ml (19AD)</t>
  </si>
  <si>
    <t xml:space="preserve">INNISFREE Olive Real Oil Mist </t>
  </si>
  <si>
    <t>IN133</t>
  </si>
  <si>
    <t>IF. 올리브리얼스킨케어세트 2종 (19AD)</t>
  </si>
  <si>
    <t>INNISFREE Olive Real Skin Care Set</t>
  </si>
  <si>
    <t>IN134</t>
  </si>
  <si>
    <t>IF. 제주왕벚꽃스킨 200ml (19)</t>
  </si>
  <si>
    <t>INNISFREE Jeju Cherry Blossom Skin</t>
  </si>
  <si>
    <t>IN135</t>
  </si>
  <si>
    <t>IF. 제주왕벚꽃로션 100ml (19)</t>
  </si>
  <si>
    <t>INNISFREE Jeju Cherry Blossom Lotion</t>
  </si>
  <si>
    <t>IN136</t>
  </si>
  <si>
    <t>IF. 제주왕벚꽃톤업크림 50ml (19)</t>
  </si>
  <si>
    <t>INNISFREE Jeju Cherry Blossom Tone-up Cream</t>
  </si>
  <si>
    <t>IN137</t>
  </si>
  <si>
    <t>IF. 제주왕벚꽃톤업크림_튜브 50ml (19)</t>
  </si>
  <si>
    <t>IN138</t>
  </si>
  <si>
    <t>IF. 제주왕벚꽃미스트 120ml (20)</t>
  </si>
  <si>
    <t>INNISFREE Jeju Cherry Blossom Mist</t>
  </si>
  <si>
    <t>IN139</t>
  </si>
  <si>
    <t>IF. 제주왕벚꽃젤리크림 50ml (21)</t>
  </si>
  <si>
    <t>INNISFREE Jeju Cherry Blossom Jelly Cream</t>
  </si>
  <si>
    <t>IN140</t>
  </si>
  <si>
    <t>IF. 제주 용암해수 스킨 200ml(19)</t>
  </si>
  <si>
    <t>INNISFREE Jeju Lava Seawater Skin</t>
  </si>
  <si>
    <t>IN141</t>
  </si>
  <si>
    <t>IF. 제주 용암해수 로션 160ml(19)</t>
  </si>
  <si>
    <t>INNISFREE Jeju Lava Seawater Lotion</t>
  </si>
  <si>
    <t>IN142</t>
  </si>
  <si>
    <t>IF. 제주 용암해수 에센스 50ml(19N)</t>
  </si>
  <si>
    <t>INNISFREE Jeju Lava Seawater Essence</t>
  </si>
  <si>
    <t>IN143</t>
  </si>
  <si>
    <t>IF. 제주 용암해수 크림 마스크 60ml(19N)</t>
  </si>
  <si>
    <t>INNISFREE Jeju Lava Seawater Cream Mask</t>
  </si>
  <si>
    <t>IN144</t>
  </si>
  <si>
    <t>IF. 자연발효에너지에센스_150ML</t>
  </si>
  <si>
    <t>INNISFREE Soybean Energy Essence</t>
  </si>
  <si>
    <t>IN145</t>
  </si>
  <si>
    <t>IF. 자연발효에너지오일_30ML</t>
  </si>
  <si>
    <t>INNISFREE Soybean Energy Oil EX</t>
  </si>
  <si>
    <t>IN146</t>
  </si>
  <si>
    <t>IF. 자연발효에너지스킨_200ML</t>
  </si>
  <si>
    <t>INNISFREE Soybean Energy Skin EX</t>
  </si>
  <si>
    <t>IN147</t>
  </si>
  <si>
    <t>IF. 자연발효에너지로션_160ML</t>
  </si>
  <si>
    <t>INNISFREE Soybean Energy Lotion EX</t>
  </si>
  <si>
    <t>IN148</t>
  </si>
  <si>
    <t>IF. 자연발효에너지크림_50ML</t>
  </si>
  <si>
    <t>INNISFREE Soybean Energy Cream EX</t>
  </si>
  <si>
    <t>IN149</t>
  </si>
  <si>
    <t>IF. 자연발효에너지넥크림_80ML</t>
  </si>
  <si>
    <t>INNISFREE Soybean Energy Neck Cream EX</t>
  </si>
  <si>
    <t>IN150</t>
  </si>
  <si>
    <t>IF. 진액캡슐팩_라이스_슬리핑 10ml (19)</t>
  </si>
  <si>
    <t>INNISFREE Rice Capsule Recipe Pack</t>
  </si>
  <si>
    <t>IN151</t>
  </si>
  <si>
    <t>IF. 진액캡슐팩_비자&amp;알로에_슬리핑 10ml (19)</t>
  </si>
  <si>
    <t>INNISFREE Bija &amp; Aloe Capsule Recipe Pack</t>
  </si>
  <si>
    <t>IN152</t>
  </si>
  <si>
    <t>IF. 진액캡슐팩_비자&amp;티트리_워시오프 10ml (19)</t>
  </si>
  <si>
    <t>INNISFREE Bija &amp; Tea Tree Capsule Recipe Pack</t>
  </si>
  <si>
    <t>IN153</t>
  </si>
  <si>
    <t>IF. 진액캡슐팩_화산송이_워시오프 10ml (19)</t>
  </si>
  <si>
    <t>INNISFREE Volcanic Cluster Capsule Recipe Pack</t>
  </si>
  <si>
    <t>IN154</t>
  </si>
  <si>
    <t>IF. 진액캡슐팩_대나무_슬리핑 10ml (19)</t>
  </si>
  <si>
    <t xml:space="preserve">INNISFREE Bamboo Capsule Recipe Pack </t>
  </si>
  <si>
    <t>IN155</t>
  </si>
  <si>
    <t>IF. 진액캡슐팩_그린티_슬리핑 10ml (19)</t>
  </si>
  <si>
    <t>INNISFREE Green Tea Capsule Recipe Pack</t>
  </si>
  <si>
    <t>IN156</t>
  </si>
  <si>
    <t>IF. 진액캡슐팩_팥_워시오프 10ml</t>
  </si>
  <si>
    <t>INNISFREE Red Bean Capsule Recipe Pack</t>
  </si>
  <si>
    <t>IN157</t>
  </si>
  <si>
    <t>IF. 진액캡슐팩_다시마_슬리핑 10ml</t>
  </si>
  <si>
    <t>INNISFREE Seaweed Capsule Recipe Pack</t>
  </si>
  <si>
    <t>IN158</t>
  </si>
  <si>
    <t>IF. 청보리 고마쥬필링마스크 120ML</t>
  </si>
  <si>
    <t>INNISFREE Green Barley Gommage Peeling Mask</t>
  </si>
  <si>
    <t>IN159</t>
  </si>
  <si>
    <t>IF. 청보리 필링 토너 250ML</t>
  </si>
  <si>
    <t>INNISFREE Green Barley Peeling Toner</t>
  </si>
  <si>
    <t>IN160</t>
  </si>
  <si>
    <t>IF. 트루히알루론수분선크림 SPF50+ PA4+ 50ML(21</t>
  </si>
  <si>
    <t>INNISFREE Truecare Hyaluron Moist Sunscreen SPF50+ PA++++</t>
  </si>
  <si>
    <t>IN161</t>
  </si>
  <si>
    <t>IF. 트루케어시카인텐시브밤40ml (20)</t>
  </si>
  <si>
    <t>INNISFREE Truecare Cica Intensive Balm</t>
  </si>
  <si>
    <t>IN162</t>
  </si>
  <si>
    <t>IF. 트루케어판테놀스킨250ml (20)</t>
  </si>
  <si>
    <t>INNISFREE Truecare Panthenol 10 Moisture Skin</t>
  </si>
  <si>
    <t>IN163</t>
  </si>
  <si>
    <t>IF. 트루케어알란토인워터드롭에센스150ml (20)</t>
  </si>
  <si>
    <t>INNISFREE Truecare Allantoin Waterdrop Essence</t>
  </si>
  <si>
    <t>IN164</t>
  </si>
  <si>
    <t>IF. 트루케어비타민C20앰플15mL (20)</t>
  </si>
  <si>
    <t>INNISFREE Truecare Vitamin C 20 Ampoule</t>
  </si>
  <si>
    <t>IN165</t>
  </si>
  <si>
    <t>IF.트루 마데카소사이드 진정 크림 50mL(21)</t>
  </si>
  <si>
    <t>INNISFREE Truecare Madecassoside Red Soothing Cream</t>
  </si>
  <si>
    <t>IN166</t>
  </si>
  <si>
    <t>IF. 트루케어 마데카소사이드 진정 크림 세트50mL+30mL(21)</t>
  </si>
  <si>
    <t>INNISFREE Truecare Madecassoside Red Soothing Cream Set</t>
  </si>
  <si>
    <t>IN167</t>
  </si>
  <si>
    <t>IF. 퍼펙트9리페어스킨_200ML</t>
  </si>
  <si>
    <t>INNISFREE Perfect 9 Repair Skin EX</t>
  </si>
  <si>
    <t>IN168</t>
  </si>
  <si>
    <t>IF. 퍼펙트9리페어로션_160ML</t>
  </si>
  <si>
    <t>INNISFREE Perfect 9 Repair Lotion EX</t>
  </si>
  <si>
    <t>IN169</t>
  </si>
  <si>
    <t>IF. 퍼펙트9리페어세럼_50ML</t>
  </si>
  <si>
    <t>INNISFREE Perfect 9 Repair Serum EX</t>
  </si>
  <si>
    <t>IN170</t>
  </si>
  <si>
    <t>IF. 퍼펙트9리페어크림_60ML</t>
  </si>
  <si>
    <t>INNISFREE Perfect 9 Repair Cream EX</t>
  </si>
  <si>
    <t>IN171</t>
  </si>
  <si>
    <t>IF. 퍼펙트9리페어아이크림_30ML</t>
  </si>
  <si>
    <t>INNISFREE Perfect 9 Repair Eye Cream EX</t>
  </si>
  <si>
    <t>IN172</t>
  </si>
  <si>
    <t>IF. 퍼펙트9리페어기획세트2종</t>
  </si>
  <si>
    <t>INNISFREE Perfect 9 Repair EX Skin Care Set</t>
  </si>
  <si>
    <t>IN173</t>
  </si>
  <si>
    <t>IF. 한란인리치드크림50ML(19A)</t>
  </si>
  <si>
    <t>INNISFREE Jeju Orchid Enriched Cream</t>
  </si>
  <si>
    <t>IN174</t>
  </si>
  <si>
    <t>IF. 한란인텐스크림 50ML(19A)</t>
  </si>
  <si>
    <t>INNISFREE Jeju Orchid Intense Cream</t>
  </si>
  <si>
    <t>IN175</t>
  </si>
  <si>
    <t>IF. 한란스킨 200ML(19A)</t>
  </si>
  <si>
    <t>INNISFREE Jeju Orchid Skin</t>
  </si>
  <si>
    <t>IN176</t>
  </si>
  <si>
    <t>IF. 한란로션 160ML(19A)</t>
  </si>
  <si>
    <t>INNISFREE Jeju Orchid Lotion</t>
  </si>
  <si>
    <t>IN177</t>
  </si>
  <si>
    <t>IF. 한란인리치드에센스 50ML(19A)</t>
  </si>
  <si>
    <t>INNISFREE Jeju Orchid Enriched Essence</t>
  </si>
  <si>
    <t>IN178</t>
  </si>
  <si>
    <t>IF. 한란아이크림 30ML(19A)</t>
  </si>
  <si>
    <t>INNISFREE Jeju Orchid Eye Cream</t>
  </si>
  <si>
    <t>IN179</t>
  </si>
  <si>
    <t>IF. 한란 슬리핑 마스크 80ML(19A)</t>
  </si>
  <si>
    <t>INNISFREE Jeju Orchid Sleeping Mask</t>
  </si>
  <si>
    <t>IN180</t>
  </si>
  <si>
    <t>IF. 수퍼화산송이클레이무스마스크2X 100ML(19</t>
  </si>
  <si>
    <t>INNISFREE Super Volcanic Clay Mousse Mask 2X</t>
  </si>
  <si>
    <t>IN181</t>
  </si>
  <si>
    <t>IF. 화산송이코팩(19) 1매</t>
  </si>
  <si>
    <t>INNISFREE Jeju Volcanic Nose Pack</t>
  </si>
  <si>
    <t>IN182</t>
  </si>
  <si>
    <t>IF. 화산송이코팩(19) 6매</t>
  </si>
  <si>
    <t>IN183</t>
  </si>
  <si>
    <t>IF. 화산송이블랙헤드3스텝프로그램(19)</t>
  </si>
  <si>
    <t>INNISFREE Jeju Volcanic Blackhead 3-Step Program</t>
  </si>
  <si>
    <t>IN184</t>
  </si>
  <si>
    <t>IF. 수퍼 화산송이 모공 마스크_2X 100ML (19)</t>
  </si>
  <si>
    <t>INNISFREE Super Volcanic Pore Clay Mask_2X</t>
  </si>
  <si>
    <t>IN185</t>
  </si>
  <si>
    <t>IF. 수퍼 화산송이 필오프 마스크 2X 100ML(19)</t>
  </si>
  <si>
    <t>INNISFREE Super Volcanic Peel Off Mask 2X</t>
  </si>
  <si>
    <t>IN186</t>
  </si>
  <si>
    <t>IF. 화산송이모공마스크[오] 100ML(19</t>
  </si>
  <si>
    <t>INNISFREE Jeju Volcanic Pore Clay Mask</t>
  </si>
  <si>
    <t>IN187</t>
  </si>
  <si>
    <t>IF. 화산송이카밍모공클레이마스크 100ML</t>
  </si>
  <si>
    <t>INNISFREE Volcanic Calming Pore Clay Mask</t>
  </si>
  <si>
    <t>IN188</t>
  </si>
  <si>
    <t>IF. 화산송이모공토너2X 200ml(21</t>
  </si>
  <si>
    <t>INNISFREE Jeju Volcanic Pore Toner 2X</t>
  </si>
  <si>
    <t>IN189</t>
  </si>
  <si>
    <t>IF. 그린티폼클렌저 150g(21</t>
  </si>
  <si>
    <t>INNISFREE Green Tea Foam Cleanser</t>
  </si>
  <si>
    <t>IN190</t>
  </si>
  <si>
    <t>IF. 그린티클렌징워터 300ml(21</t>
  </si>
  <si>
    <t>INNISFREE Green Tea Cleansing Water</t>
  </si>
  <si>
    <t>IN191</t>
  </si>
  <si>
    <t>IF. 그린티클렌징오일 150ml(21</t>
  </si>
  <si>
    <t>INNISFREE Green Tea Cleansing Oil</t>
  </si>
  <si>
    <t>IN192</t>
  </si>
  <si>
    <t>IF. 그린티 폼 클렌저_세븐데이즈_10g (21)</t>
  </si>
  <si>
    <t>INNISFREE Green Tea Foam Cleanser_7 Days</t>
  </si>
  <si>
    <t>IN193</t>
  </si>
  <si>
    <t>IF. 브라이트닝포어 클렌저 150g (20)</t>
  </si>
  <si>
    <t>INNISFREE Brightening Pore Facial Cleanser</t>
  </si>
  <si>
    <t>IN194</t>
  </si>
  <si>
    <t>IF. 블루베리리밸런싱클렌징워터200mL(19)</t>
  </si>
  <si>
    <t>INNISFREE Blueberry Rebalancing Cleansing Water</t>
  </si>
  <si>
    <t>IN195</t>
  </si>
  <si>
    <t>IF. 블루베리리밸런싱5.5클렌저 100mL(19)</t>
  </si>
  <si>
    <t>INNISFREE Blueberry Rebalancing 5.5 Cleanser</t>
  </si>
  <si>
    <t>IN196</t>
  </si>
  <si>
    <t>IF. 블루베리 리밸런싱 5.5 클렌저 200M(19)</t>
  </si>
  <si>
    <t>INNISFREE Blueberry Rebalancing 5,5 Cleanser</t>
  </si>
  <si>
    <t>IN197</t>
  </si>
  <si>
    <t>IF. 비자트러블클렌징젤 150ML(20)</t>
  </si>
  <si>
    <t>INNISFREE Bija Trouble Cleansing Gel</t>
  </si>
  <si>
    <t>IN198</t>
  </si>
  <si>
    <t>IF. 비자트러블훼이셜폼 150g(20)</t>
  </si>
  <si>
    <t>INNISFREE Bija Trouble Facial Foam</t>
  </si>
  <si>
    <t>IN199</t>
  </si>
  <si>
    <t>IF. 씨솔트퍼펙트클렌저﻿ 130ML(19ad)</t>
  </si>
  <si>
    <t>INNISFREE Sea Salt Perfect Cleanser</t>
  </si>
  <si>
    <t>IN200</t>
  </si>
  <si>
    <t>IF. 애플씨드립앤아이메이크업리무버 100ML(20)</t>
  </si>
  <si>
    <t>INNISFREE Apple Seed Lip &amp; Eye Makeup Remover</t>
  </si>
  <si>
    <t>IN201</t>
  </si>
  <si>
    <t>IF. 애플씨드클렌징오일 150ML(20)</t>
  </si>
  <si>
    <t>INNISFREE Apple Seed Cleansing Oil</t>
  </si>
  <si>
    <t>IN202</t>
  </si>
  <si>
    <t>IF. 애플씨드 소프트 클렌징폼 150g(20)</t>
  </si>
  <si>
    <t>INNISFREE Apple Seed Soft Cleansing Foam</t>
  </si>
  <si>
    <t>IN203</t>
  </si>
  <si>
    <t>IF. 애플씨드 버블 클렌저 150ML</t>
  </si>
  <si>
    <t>INNISFREE Apple Seed Bubble Cleanser</t>
  </si>
  <si>
    <t>IN204</t>
  </si>
  <si>
    <t>IF. 애플씨드클렌징크림 150ML AD (20)</t>
  </si>
  <si>
    <t>INNISFREE Apple Seed Cleansing Cream</t>
  </si>
  <si>
    <t>IN205</t>
  </si>
  <si>
    <t>IF. 애플씨드 클렌징 오일 300ML (20)</t>
  </si>
  <si>
    <t>IN206</t>
  </si>
  <si>
    <t>IF. 애플씨드클렌징티슈 15매 (20)</t>
  </si>
  <si>
    <t>INNISFREE Apple Seed Cleansing Tissue</t>
  </si>
  <si>
    <t>IN207</t>
  </si>
  <si>
    <t>IF. 애플씨드립앤아이메이크업리무버티슈 30매 (20)</t>
  </si>
  <si>
    <t>INNISFREE Apple Seed Lip &amp; Eye Makeup Remover Tissue</t>
  </si>
  <si>
    <t>IN208</t>
  </si>
  <si>
    <t>IF. 올리브 리얼 클렌징 오일 150ml (19AD)</t>
  </si>
  <si>
    <t xml:space="preserve">INNISFREE Olive Real Cleansing Oil </t>
  </si>
  <si>
    <t>IN209</t>
  </si>
  <si>
    <t>IF. 올리브 리얼 클렌징 티슈 30매 (19)</t>
  </si>
  <si>
    <t>INNISFREE Olive Real Cleansing Tissue</t>
  </si>
  <si>
    <t>IN210</t>
  </si>
  <si>
    <t>IF. 올리브리얼클렌징폼 150g(21)</t>
  </si>
  <si>
    <t>INNISFREE Olive Real Cleansing Foam</t>
  </si>
  <si>
    <t>IN211</t>
  </si>
  <si>
    <t>IF. 제주 왕벚꽃 약산성 잼 클렌저 150g(21)</t>
  </si>
  <si>
    <t>INNISFREE Jeju Cherry Blossom Jam Cleanser</t>
  </si>
  <si>
    <t>IN212</t>
  </si>
  <si>
    <t>IF. 트루케어칼라민6.5클렌저200g (20)</t>
  </si>
  <si>
    <t>INNISFREE Truecare Calamine 6.5 Cleanser</t>
  </si>
  <si>
    <t>IN213</t>
  </si>
  <si>
    <t>IF. 화산송이모공비누 100g(19)</t>
  </si>
  <si>
    <t>INNISFREE Jeju Volcanic Pore Soap</t>
  </si>
  <si>
    <t>IN214</t>
  </si>
  <si>
    <t>IF. 수퍼 화산송이 모공 클렌징 오일 150ml(21)</t>
  </si>
  <si>
    <t>INNISFREE Super Volcanic Pore Cleansing Oil</t>
  </si>
  <si>
    <t>IN215</t>
  </si>
  <si>
    <t>IF. 수퍼 화산송이 모공 미셀라 클렌징 폼 2X 150g(21)</t>
  </si>
  <si>
    <t>INNISFREE Super Volcanic Pore Micellar Cleansing Foam 2X</t>
  </si>
  <si>
    <t>IN216</t>
  </si>
  <si>
    <t>IF. 화산송이모공폼 150G(21)</t>
  </si>
  <si>
    <t>INNISFREE Jeju Volcanic Pore Cleansing Foam EX</t>
  </si>
  <si>
    <t>IN217</t>
  </si>
  <si>
    <t>IF. 화산송이모공폼(대용량) 300G(21)</t>
  </si>
  <si>
    <t>IN218</t>
  </si>
  <si>
    <t>IF. 그린티스킨포맨 150ML (19)</t>
  </si>
  <si>
    <t>INNISFREE Green Tea Skin for Men</t>
  </si>
  <si>
    <t>IN219</t>
  </si>
  <si>
    <t>IF. 그린티로션포맨 150ML (19)</t>
  </si>
  <si>
    <t>INNISFREE Green Tea Lotion for Men</t>
  </si>
  <si>
    <t>IN220</t>
  </si>
  <si>
    <t>IF. 올리브리얼스킨포맨 150ML (19)</t>
  </si>
  <si>
    <t>INNISFREE Olive Real Skin for Men</t>
  </si>
  <si>
    <t>IN221</t>
  </si>
  <si>
    <t>IF. 올리브리얼로션포맨 150ML (19)</t>
  </si>
  <si>
    <t>INNISFREE Olive Real Lotion for Men</t>
  </si>
  <si>
    <t>IN222</t>
  </si>
  <si>
    <t>IF. 익.파워위장크림 SPF50+PA+++ 15G(19)</t>
  </si>
  <si>
    <t>INNISFREE Extreme Power Camo Cream SPF50+</t>
  </si>
  <si>
    <t>IN223</t>
  </si>
  <si>
    <t>IF. 포레스트 포어 케어 올인원 에센스 100mL(19)</t>
  </si>
  <si>
    <t>INNISFREE Forest for Men Pore Care All-in-one Essence</t>
  </si>
  <si>
    <t>IN224</t>
  </si>
  <si>
    <t>IF. 포레스트 센서티브 올인원 에센스 100mL(19)</t>
  </si>
  <si>
    <t>INNISFREE Forest for Men Sensitive All-in-one Essence</t>
  </si>
  <si>
    <t>IN225</t>
  </si>
  <si>
    <t>IF. 포레스트 안티에이징 올인원 에센스 100mL(19)</t>
  </si>
  <si>
    <t>INNISFREE Forest for Men Anti-aging All-in-one Essence</t>
  </si>
  <si>
    <t>IN226</t>
  </si>
  <si>
    <t>IF. 포레스트 프레시 스킨 180mL(19)</t>
  </si>
  <si>
    <t>INNISFREE Forest for Men Fresh Skin</t>
  </si>
  <si>
    <t>IN227</t>
  </si>
  <si>
    <t>IF. 포레스트 프레시 로션 140mL(19)</t>
  </si>
  <si>
    <t>INNISFREE Forest for Men Fresh Lotion</t>
  </si>
  <si>
    <t>IN228</t>
  </si>
  <si>
    <t>IF. 포레스트 모이스처 크림 80mL(19)</t>
  </si>
  <si>
    <t>INNISFREE Forest for Men Moisture Cream</t>
  </si>
  <si>
    <t>IN229</t>
  </si>
  <si>
    <t>IF. 포레스트포맨 매트파워 헤어왁스60G(19)</t>
  </si>
  <si>
    <t>INNISFREE Forest For men MATT POWER HAIR WAX</t>
  </si>
  <si>
    <t>IN230</t>
  </si>
  <si>
    <t>IF. 포레스트포맨 메가홀드 헤어왁스60G(19)</t>
  </si>
  <si>
    <t>INNISFREE Forest For men MEGA HOLD HAIR WAX</t>
  </si>
  <si>
    <t>IN231</t>
  </si>
  <si>
    <t>IF. 포레스트포맨 포마드 헤어왁스60G(19)</t>
  </si>
  <si>
    <t>INNISFREE Forest For men POMADE HAIR WAX</t>
  </si>
  <si>
    <t>IN232</t>
  </si>
  <si>
    <t>IF. 포레스트 포맨 메가홀드헤어스프레이150ML(19)</t>
  </si>
  <si>
    <t>INNISFREE Forest for Men Mega Hold Hair Spray</t>
  </si>
  <si>
    <t>IN233</t>
  </si>
  <si>
    <t>IF.포레스트. 그루밍 비비크림 1호 밝은피부용 SPF50 50ML(19</t>
  </si>
  <si>
    <t>INNISFREE Forset for Men Grooming BB Cream SPF50+ [01 for Bright Skin]</t>
  </si>
  <si>
    <t>IN234</t>
  </si>
  <si>
    <t>IF.포레스트. 그루밍 비비크림 2호 보통피부용 SPF50 50ML(19</t>
  </si>
  <si>
    <t>INNISFREE Forset for Men Grooming BB Cream SPF50+ [02 for Normal Skin]</t>
  </si>
  <si>
    <t>IN235</t>
  </si>
  <si>
    <t>IF. 포레스트 포맨 3종 세트 (19)</t>
  </si>
  <si>
    <t>INNISFREE Forest for Men Moisture Skin Care Trio Set</t>
  </si>
  <si>
    <t>IN236</t>
  </si>
  <si>
    <t>IF. 포레스트 올인원 에센스 듀오 세트_포어 케어(20)</t>
  </si>
  <si>
    <t>INNISFREE Pore Care All-in-one Essence Duo Set</t>
  </si>
  <si>
    <t>IN237</t>
  </si>
  <si>
    <t>IF. 포레스트 올인원 에센스 듀오 세트_안티에이징(20)</t>
  </si>
  <si>
    <t>INNISFREE Anti-aging All-in-one Essence Duo Set</t>
  </si>
  <si>
    <t>IN238</t>
  </si>
  <si>
    <t>IF. 포레스트 포맨 2종 세트 (20)</t>
  </si>
  <si>
    <t>INNISFREE Forest for Men Fresh Skin Care Duo Set</t>
  </si>
  <si>
    <t>IN239</t>
  </si>
  <si>
    <t>IF. 레디 포 더 밀리터리 세트 3EA</t>
  </si>
  <si>
    <t>INNISFREE Ready for The Military Set</t>
  </si>
  <si>
    <t>IN240</t>
  </si>
  <si>
    <t>IF. 포레스트 쉐이빙 &amp; 클렌징 폼 150G (20)</t>
  </si>
  <si>
    <t>INNISFREE Forest for Men Shaving &amp; Cleansing Foam</t>
  </si>
  <si>
    <t>IN241</t>
  </si>
  <si>
    <t>IF. 국화여성청결제 200ML(20)</t>
  </si>
  <si>
    <t>INNISFREE Chrysanthemum Lady Cleanser</t>
  </si>
  <si>
    <t>IN242</t>
  </si>
  <si>
    <t>IF. 국화여성청결제버블 150ml(20)</t>
  </si>
  <si>
    <t>INNISFREE Chrysanthemum Lady Cleanser [Bubble]</t>
  </si>
  <si>
    <t>IN243</t>
  </si>
  <si>
    <t>IF. 그린티퓨어바디클렌저 300ML (19)</t>
  </si>
  <si>
    <t>IN244</t>
  </si>
  <si>
    <t>IF. 그린티퓨어바디로션 310m (21AD)</t>
  </si>
  <si>
    <t>INNISFREE Green Tea Pure Body Lotion</t>
  </si>
  <si>
    <t>IN245</t>
  </si>
  <si>
    <t>IF. 그린티퓨어바디스크럽 150ML (21AD)</t>
  </si>
  <si>
    <t>INNISFREE Green Tea Pure Body Gel Scrub</t>
  </si>
  <si>
    <t>IN246</t>
  </si>
  <si>
    <t>IF. 마이퍼퓸드바디 워터릴리바디클렌저 20ml</t>
  </si>
  <si>
    <t>INNISFREE My Perfumed Body Water Lily Body Cleanser</t>
  </si>
  <si>
    <t>IN247</t>
  </si>
  <si>
    <t>IF. 마이퍼퓸드바디 워터릴리바디로션 20ml</t>
  </si>
  <si>
    <t>INNISFREE My Perfumed Body Water Lily Body Lotion</t>
  </si>
  <si>
    <t>IN248</t>
  </si>
  <si>
    <t>IF. 마이퍼퓸드바디 그레이프프룻바디클렌저 330ml(21)</t>
  </si>
  <si>
    <t>INNISFREE My Perfumed Body Grapefruit Body Cleanser</t>
  </si>
  <si>
    <t>IN249</t>
  </si>
  <si>
    <t>IF. 마이퍼퓸드바디 그린텐저린바디클렌저 330ml(21)</t>
  </si>
  <si>
    <t>INNISFREE My Perfumed Body Green Tangerine Body Cleanser</t>
  </si>
  <si>
    <t>IN250</t>
  </si>
  <si>
    <t>IF. 마이퍼퓸드바디 워터릴리바디클렌저 330ml(21)</t>
  </si>
  <si>
    <t>IN251</t>
  </si>
  <si>
    <t>IF. 마이퍼퓸드바디 핑크뮬리바디클렌저 330ml(21)</t>
  </si>
  <si>
    <t>INNISFREE My Perfumed Body Pink Muhly Grass Body Cleanser</t>
  </si>
  <si>
    <t>IN252</t>
  </si>
  <si>
    <t>IF. 마이퍼퓸드바디 코튼플라워바디클렌저 330ml(21)</t>
  </si>
  <si>
    <t>INNISFREE My Perfumed Body Cotton Flower Body Cleanser</t>
  </si>
  <si>
    <t>IN253</t>
  </si>
  <si>
    <t>IF. 마이퍼퓸드바디 그레이프프룻바디로션 330ml(21)</t>
  </si>
  <si>
    <t>INNISFREE My Perfumed Body Grapefruit Body Lotion</t>
  </si>
  <si>
    <t>IN254</t>
  </si>
  <si>
    <t>IF. 마이퍼퓸드바디 그린텐저린바디로션 330ml(21)</t>
  </si>
  <si>
    <t>INNISFREE My Perfumed Body Green Tangerine Body Lotion</t>
  </si>
  <si>
    <t>IN255</t>
  </si>
  <si>
    <t>IF. 마이퍼퓸드바디 워터릴리바디로션 330ml(21)</t>
  </si>
  <si>
    <t>IN256</t>
  </si>
  <si>
    <t>IF. 마이퍼퓸드바디 핑크뮬리바디로션 330ml(21)</t>
  </si>
  <si>
    <t>INNISFREE My Perfumed Body Pink Muhly Grass Body Lotion</t>
  </si>
  <si>
    <t>IN257</t>
  </si>
  <si>
    <t>IF. 마이퍼퓸드바디 코튼플라워바디로션 330ml(21)</t>
  </si>
  <si>
    <t>INNISFREE My Perfumed Body Cotton Flower Body Lotion</t>
  </si>
  <si>
    <t>IN258</t>
  </si>
  <si>
    <t>IF. 마이퍼퓸드바디 그린텐저린바디클렌저 20ml(20)</t>
  </si>
  <si>
    <t>INNISFREE My Perfumed Body Body Cleanser with Green Tangerine Scent</t>
  </si>
  <si>
    <t>IN259</t>
  </si>
  <si>
    <t>IF. 마이퍼퓸드바디 코튼플라워바디클렌저 20ml(20)</t>
  </si>
  <si>
    <t>INNISFREE My Perfumed Body Body Cleanser with Cotton Flower Scent</t>
  </si>
  <si>
    <t>IN260</t>
  </si>
  <si>
    <t>IF. 마이퍼퓸드바디 그린텐저린바디로션 20ml(20)</t>
  </si>
  <si>
    <t>INNISFREE My Perfumed Body Body Lotion with Green Tangerine Scent</t>
  </si>
  <si>
    <t>IN261</t>
  </si>
  <si>
    <t>IF. 마이퍼퓸드바디 코튼플라워바디로션 20ml(20)</t>
  </si>
  <si>
    <t>INNISFREE My Perfumed Body Body Lotion with Cotton Flower Scent</t>
  </si>
  <si>
    <t>IN262</t>
  </si>
  <si>
    <t>IF. 올리브리얼바디클렌저 310ml(21)</t>
  </si>
  <si>
    <t>INNISFREE Olive Real Body Cleanser</t>
  </si>
  <si>
    <t>IN263</t>
  </si>
  <si>
    <t>IF. 올리브리얼바디로션 310ml(21)</t>
  </si>
  <si>
    <t>INNISFREE Olive Real Body Lotion</t>
  </si>
  <si>
    <t>IN264</t>
  </si>
  <si>
    <t>IF. 올리브리얼바디오일 150ml(21)</t>
  </si>
  <si>
    <t>INNISFREE Olive Real Body Oil</t>
  </si>
  <si>
    <t>IN265</t>
  </si>
  <si>
    <t>IF.(살균제) 클린 루틴 룸 앤 패브릭 새니타이저 스프레이 220mL</t>
  </si>
  <si>
    <t>INNISFREE Clean Routine Room and Fabric Sanitizer Spray</t>
  </si>
  <si>
    <t>IN266</t>
  </si>
  <si>
    <t>IF.(의약외품)클린 루틴 핸드 새니타이저 겔(에탄올) 60ml</t>
  </si>
  <si>
    <t>INNISFREE Clean Routine Hand Sanitizer Gel</t>
  </si>
  <si>
    <t>IN267</t>
  </si>
  <si>
    <t>IF. 제주라이프퍼퓸드핸드크림_게스트하우스(1월)30ML(21AD)</t>
  </si>
  <si>
    <t>INNISFREE Jeju Life Perfumed Hand Cream [Guest House Laundry]</t>
  </si>
  <si>
    <t>IN268</t>
  </si>
  <si>
    <t>IF. 제주라이프퍼퓸드핸드크림_스몰웨딩(4월)30ML(21AD)</t>
  </si>
  <si>
    <t>INNISFREE Jeju Life Perfumed Hand Cream [Small Wedding Bouquet]</t>
  </si>
  <si>
    <t>IN269</t>
  </si>
  <si>
    <t>IF. 제주라이프퍼퓸드핸드크림_복숭아(6월)30ML(21AD)</t>
  </si>
  <si>
    <t>INNISFREE Jeju Life Perfumed Hand Cream [Peach]</t>
  </si>
  <si>
    <t>IN270</t>
  </si>
  <si>
    <t>IF. 제주라이프퍼퓸드핸드크림_유자차(12월)30ML(21AD)</t>
  </si>
  <si>
    <t>INNISFREE Jeju Life Perfumed Hand Cream [Midnight Yuzu Tea]</t>
  </si>
  <si>
    <t>IN271</t>
  </si>
  <si>
    <t>IF. 그린티퓨어젤 핸드크림_50ML(19)</t>
  </si>
  <si>
    <t>INNISFREE Green Tea Pure Gel Hand Cream EX</t>
  </si>
  <si>
    <t>IN272</t>
  </si>
  <si>
    <t>IF. 올리브모이스처 핸드크림_50ML(19)</t>
  </si>
  <si>
    <t>INNISFREE Olive Real Moisture Hand Cream EX</t>
  </si>
  <si>
    <t>IN273</t>
  </si>
  <si>
    <t>IF. 한란 핸드 크림 SPF 15_50ML (19)</t>
  </si>
  <si>
    <t>INNISFREE Orchid Hand Cream SPF 15 PA+ EX</t>
  </si>
  <si>
    <t>IN274</t>
  </si>
  <si>
    <t>IF. 블렌딩 티 핸드크림_로즈티 100ml (19)</t>
  </si>
  <si>
    <t>INNISFREE Jeju Blending Tea Hand Cream Daylight Rose Tea</t>
  </si>
  <si>
    <t>IN275</t>
  </si>
  <si>
    <t>IF. 블렌딩 티 핸드크림_살구티_100ml (19)</t>
  </si>
  <si>
    <t>INNISFREE Jeju Blending Tea Hand Cream Midnight Apricot Tea</t>
  </si>
  <si>
    <t>IN276</t>
  </si>
  <si>
    <t>IF. 블렌딩 티 핸드크림_호지차티 100ml (19)</t>
  </si>
  <si>
    <t>INNISFREE Jeju Blending Tea Hand Cream Dawn Hoji Tea</t>
  </si>
  <si>
    <t>IN277</t>
  </si>
  <si>
    <t>IF. 제주라이프퍼퓸드핸드크림_트로픽셔벗(2월)30ML(21AD)</t>
  </si>
  <si>
    <t>INNISFREE Jeju Life Perfumed Hand Cream [Tropic Sherbet]</t>
  </si>
  <si>
    <t>IN278</t>
  </si>
  <si>
    <t>IF. 제주라이프퍼퓸드핸드크림_라일락골목(3월)30ML(21AD)</t>
  </si>
  <si>
    <t>INNISFREE Jeju Life Perfumed Hand Cream [Lilac]</t>
  </si>
  <si>
    <t>IN279</t>
  </si>
  <si>
    <t>IF. 제주라이프퍼퓸드핸드크림_햇살산딸기(5월)30ML(21AD)</t>
  </si>
  <si>
    <t>INNISFREE Jeju Life Perfumed Hand Cream [Sunshine Wildberry]</t>
  </si>
  <si>
    <t>IN280</t>
  </si>
  <si>
    <t>IF. 제주라이프퍼퓸드핸드크림_핑크코랄(7월)30ML(21AD)</t>
  </si>
  <si>
    <t>INNISFREE Jeju Life Perfumed Hand Cream [Pink Coral]</t>
  </si>
  <si>
    <t>IN281</t>
  </si>
  <si>
    <t>IF. 제주라이프퍼퓸드핸드크림_스카이서핑(8월)30ML(21AD)</t>
  </si>
  <si>
    <t>INNISFREE Jeju Life Perfumed Hand Cream [Sky Surfing]</t>
  </si>
  <si>
    <t>IN282</t>
  </si>
  <si>
    <t>IF. 제주라이프퍼퓸드핸드크림_눈길(11월) 30ML(21AD)</t>
  </si>
  <si>
    <t>INNISFREE Jeju Life Perfumed Hand Cream [Snow Path]</t>
  </si>
  <si>
    <t>IN283</t>
  </si>
  <si>
    <t>IF. 그린티프레시샴푸 310ML AD(20)</t>
  </si>
  <si>
    <t>INNISFREE Green Tea Fresh Shampoo</t>
  </si>
  <si>
    <t>IN284</t>
  </si>
  <si>
    <t>IF. 그린티프레시컨디셔너 200ML AD(20)</t>
  </si>
  <si>
    <t>INNISFREE Green Tea Fresh Conditioner</t>
  </si>
  <si>
    <t>IN285</t>
  </si>
  <si>
    <t>IF. 마이헤어레시피모이스춰라이징컨디셔너(건조모발용) 200mL(19)</t>
  </si>
  <si>
    <t>INNISFREE My Hair Recipe Moisturizing Conditioner [for Dry Hair]</t>
  </si>
  <si>
    <t>IN286</t>
  </si>
  <si>
    <t>IF. 마이헤어레시피리페어링컨디셔너(극손상모발용) 200mL(19)</t>
  </si>
  <si>
    <t>INNISFREE My Hair Recipe Repairing Conditioner [for Damaged Hair]</t>
  </si>
  <si>
    <t>IN287</t>
  </si>
  <si>
    <t>IF. 마이헤어레시피리페어링헤어미스트(극손상모발용) 150mL(19)</t>
  </si>
  <si>
    <t>INNISFREE My Hair Recipe Repairing Hair Mist [for Damaged Hair]</t>
  </si>
  <si>
    <t>IN288</t>
  </si>
  <si>
    <t>IF. 마이헤어레시피컬업에센스(웨이브헤어용) 100mL(19)</t>
  </si>
  <si>
    <t>INNISFREE My Hair Recipe Curl Up Essence [for Permed&amp;Curly Hair]</t>
  </si>
  <si>
    <t>IN289</t>
  </si>
  <si>
    <t>IF. 마이스타일링레시피 벨벳 베이스 헤어 에센스 70ml(19)</t>
  </si>
  <si>
    <t>INNISFREE My Styling Recipe Velvet Base Hair Essence</t>
  </si>
  <si>
    <t>IN290</t>
  </si>
  <si>
    <t>IF. 마이헤어레시피로스케어스칼프스케일러(탈모케어)15mL*3ea(19)</t>
  </si>
  <si>
    <t>INNISFREE My Hair Recipe Loss Care Scalp Scaler [for Hair Loss Care]</t>
  </si>
  <si>
    <t>IN291</t>
  </si>
  <si>
    <t>IF. 마이헤어레시피리프레싱샴푸 330mL AD(20)</t>
  </si>
  <si>
    <t>INNISFREE My Hair Recipe Refreshing Shampoo [for Oily Scalp]</t>
  </si>
  <si>
    <t>IN292</t>
  </si>
  <si>
    <t>IF. 마이헤어레시피리프레싱트리트먼트 200mL AD(20)</t>
  </si>
  <si>
    <t>INNISFREE My Hair Recipe Refreshing Treatment [for Oily Scalp]</t>
  </si>
  <si>
    <t>IN293</t>
  </si>
  <si>
    <t>IF. 마이헤어레시피스트렝스샴푸330mL AD(20)</t>
  </si>
  <si>
    <t>INNISFREE My Hair Recipe Strength Shampoo [for Hair Roots Care]</t>
  </si>
  <si>
    <t>IN294</t>
  </si>
  <si>
    <t>IF. 마이헤어레시피스트렝스토닉에센스 100mL AD(20)</t>
  </si>
  <si>
    <t>INNISFREE My Hair Recipe Strength Tonic Essence [for Hair Roots Care]</t>
  </si>
  <si>
    <t>IN295</t>
  </si>
  <si>
    <t>IF. 마이헤어레시피스트렝스트리트먼트 200mL AD(20)</t>
  </si>
  <si>
    <t>INNISFREE My Hair Recipe Strength Treatment [for Hair Roots Care]</t>
  </si>
  <si>
    <t>IN296</t>
  </si>
  <si>
    <t>IF. 마이헤어레시피리페어링샴푸 330mL AD (20)</t>
  </si>
  <si>
    <t>INNISFREE My Hair Recipe Repairing Shampoo [for Damaged Hair]</t>
  </si>
  <si>
    <t>IN297</t>
  </si>
  <si>
    <t>IF. 마이헤어레시피모이스춰라이징샴푸330mL AD(20)</t>
  </si>
  <si>
    <t>INNISFREE My Hair Recipe Moisturizing Shampoo [for Dry Hair]</t>
  </si>
  <si>
    <t>IN298</t>
  </si>
  <si>
    <t>IF. 마이헤어레시피로스케어샴푸330mL AD(20)</t>
  </si>
  <si>
    <t>INNISFREE My Hair Recipe Loss Care Shampoo [for Hair Loss Care]</t>
  </si>
  <si>
    <t>IN299</t>
  </si>
  <si>
    <t>IF. 마이헤어레시피리페어링오일세럼(극손상모발용)70mL(20)</t>
  </si>
  <si>
    <t>INNISFREE My Hair Recipe Repairing Oil Serum [for Damaged Hair]</t>
  </si>
  <si>
    <t>IN300</t>
  </si>
  <si>
    <t>IF. 마이헤어레시피모이스춰라이징오일세럼(건조모발용) 70mL(20)</t>
  </si>
  <si>
    <t>INNISFREE My Hair Recipe Moisturizing Oil Serum [for Dry Hair]</t>
  </si>
  <si>
    <t>IN301</t>
  </si>
  <si>
    <t>IF. 카멜리아에센셜샴푸 310ML AD(20)</t>
  </si>
  <si>
    <t>INNISFREE Camellia Essential Shampoo</t>
  </si>
  <si>
    <t>IN302</t>
  </si>
  <si>
    <t>IF. 카멜리아에센셜트리트먼트 150ML AD(20)</t>
  </si>
  <si>
    <t>INNISFREE Camellia Essential hair treatment</t>
  </si>
  <si>
    <t>IN303</t>
  </si>
  <si>
    <t>IF. 카멜리아에센셜헤어오일세럼 100ML AD(20)</t>
  </si>
  <si>
    <t>INNISFREE Camellia Essential hair oil serum</t>
  </si>
  <si>
    <t>IN304</t>
  </si>
  <si>
    <t>IF. 카멜리아새치커버크림1호 흑갈색 ad (20)</t>
  </si>
  <si>
    <t>INNISFREE Camellia Hair Color Cream 01 [Black Brown]</t>
  </si>
  <si>
    <t>IN305</t>
  </si>
  <si>
    <t>IF. 카멜리아새치커버크림2호(짙은갈색(기(17).</t>
  </si>
  <si>
    <t>INNISFREE Camellia Hair Color Cream 02 [Deep Brown]</t>
  </si>
  <si>
    <t>IN306</t>
  </si>
  <si>
    <t>IF. MP_아이섀도우 (아이 프라이머)</t>
  </si>
  <si>
    <t>INNISFREE My Eyeshadow [Eye Primer]</t>
  </si>
  <si>
    <t>IN307</t>
  </si>
  <si>
    <t>IF. MP_아이섀도우 (매트) 3</t>
  </si>
  <si>
    <t>INNISFREE My Eyeshadow (Matte) 3</t>
  </si>
  <si>
    <t>IN308</t>
  </si>
  <si>
    <t>IF. MP_아이섀도우 (매트) 4</t>
  </si>
  <si>
    <t>INNISFREE My Eyeshadow (Matte) 4</t>
  </si>
  <si>
    <t>IN309</t>
  </si>
  <si>
    <t>IF. MP_아이섀도우 (매트) 9</t>
  </si>
  <si>
    <t>INNISFREE My Eyeshadow (Matte) 9</t>
  </si>
  <si>
    <t>IN310</t>
  </si>
  <si>
    <t>IF. MP_아이섀도우 (매트) 10</t>
  </si>
  <si>
    <t>INNISFREE My Eyeshadow (Matte) 10</t>
  </si>
  <si>
    <t>IN311</t>
  </si>
  <si>
    <t>IF. MP_아이섀도우 (매트) 11</t>
  </si>
  <si>
    <t>INNISFREE My Eyeshadow (Matte) 11</t>
  </si>
  <si>
    <t>IN312</t>
  </si>
  <si>
    <t>IF. MP_아이섀도우 (매트) 14</t>
  </si>
  <si>
    <t>INNISFREE My Eyeshadow (Matte) 14</t>
  </si>
  <si>
    <t>IN313</t>
  </si>
  <si>
    <t>IF. MP_아이섀도우 (매트) 19</t>
  </si>
  <si>
    <t>INNISFREE My Eyeshadow (Matte) 19</t>
  </si>
  <si>
    <t>IN314</t>
  </si>
  <si>
    <t>IF. MP_아이섀도우 (매트) 20</t>
  </si>
  <si>
    <t>INNISFREE My Eyeshadow (Matte) 20</t>
  </si>
  <si>
    <t>IN315</t>
  </si>
  <si>
    <t>IF. MP_아이섀도우 (매트) 23</t>
  </si>
  <si>
    <t>INNISFREE My Eyeshadow (Matte) 23</t>
  </si>
  <si>
    <t>IN316</t>
  </si>
  <si>
    <t>IF. MP_아이섀도우 (매트) 29</t>
  </si>
  <si>
    <t>INNISFREE My Eyeshadow (Matte) 29</t>
  </si>
  <si>
    <t>IN317</t>
  </si>
  <si>
    <t>IF. MP_아이섀도우 (매트) 30</t>
  </si>
  <si>
    <t>INNISFREE My Eyeshadow (Matte) 30</t>
  </si>
  <si>
    <t>IN318</t>
  </si>
  <si>
    <t>IF. MP_아이섀도우 (매트) 32</t>
  </si>
  <si>
    <t>INNISFREE My Eyeshadow (Matte) 32</t>
  </si>
  <si>
    <t>IN319</t>
  </si>
  <si>
    <t>IF. MP_아이섀도우 (매트) 33</t>
  </si>
  <si>
    <t>INNISFREE My Eyeshadow (Matte) 33</t>
  </si>
  <si>
    <t>IN320</t>
  </si>
  <si>
    <t>IF. MP_아이섀도우 (매트) 34</t>
  </si>
  <si>
    <t>INNISFREE My Eyeshadow (Matte) 34</t>
  </si>
  <si>
    <t>IN321</t>
  </si>
  <si>
    <t>IF. MP_아이섀도우 (매트) 36</t>
  </si>
  <si>
    <t>INNISFREE My Eyeshadow (Matte) 36</t>
  </si>
  <si>
    <t>IN322</t>
  </si>
  <si>
    <t>IF. MP_아이섀도우 (글리터) 1</t>
  </si>
  <si>
    <t>INNISFREE My Eyeshadow (Glitter) 1</t>
  </si>
  <si>
    <t>IN323</t>
  </si>
  <si>
    <t>IF. MP_아이섀도우 (글리터) 2</t>
  </si>
  <si>
    <t>INNISFREE My Eyeshadow (Glitter) 2</t>
  </si>
  <si>
    <t>IN324</t>
  </si>
  <si>
    <t>IF. MP_아이섀도우 (글리터) 3</t>
  </si>
  <si>
    <t>INNISFREE My Eyeshadow (Glitter) 3</t>
  </si>
  <si>
    <t>IN325</t>
  </si>
  <si>
    <t>IF. MP_아이섀도우 (글리터) 4</t>
  </si>
  <si>
    <t>INNISFREE My Eyeshadow (Glitter) 4</t>
  </si>
  <si>
    <t>IN326</t>
  </si>
  <si>
    <t>IF. MP_아이섀도우 (글리터) 6</t>
  </si>
  <si>
    <t>INNISFREE My Eyeshadow (Glitter) 6</t>
  </si>
  <si>
    <t>IN327</t>
  </si>
  <si>
    <t>IF. MP_아이섀도우 (글리터) 8</t>
  </si>
  <si>
    <t>INNISFREE My Eyeshadow (Glitter) 8</t>
  </si>
  <si>
    <t>IN328</t>
  </si>
  <si>
    <t>IF. MP_아이섀도우 (글리터) 11</t>
  </si>
  <si>
    <t>INNISFREE My Eyeshadow (Glitter) 11</t>
  </si>
  <si>
    <t>IN329</t>
  </si>
  <si>
    <t>IF. MP_아이섀도우 (글리터) 12</t>
  </si>
  <si>
    <t>INNISFREE My Eyeshadow (Glitter) 12</t>
  </si>
  <si>
    <t>IN330</t>
  </si>
  <si>
    <t>IF. MP_아이섀도우 (글리터) 13</t>
  </si>
  <si>
    <t>INNISFREE My Eyeshadow (Glitter) 13</t>
  </si>
  <si>
    <t>IN331</t>
  </si>
  <si>
    <t>IF. MP_아이섀도우 (글리터) 14</t>
  </si>
  <si>
    <t>INNISFREE My Eyeshadow (Glitter) 14</t>
  </si>
  <si>
    <t>IN332</t>
  </si>
  <si>
    <t>IF. MP_아이섀도우 (글리터) 15</t>
  </si>
  <si>
    <t>INNISFREE My Eyeshadow (Glitter) 15</t>
  </si>
  <si>
    <t>IN333</t>
  </si>
  <si>
    <t>IF. MP_아이섀도우 (글리터) 16</t>
  </si>
  <si>
    <t>INNISFREE My Eyeshadow (Glitter) 16</t>
  </si>
  <si>
    <t>IN334</t>
  </si>
  <si>
    <t>IF. MP_마이 아이섀도우 (쉬머) 2 (20AD)</t>
  </si>
  <si>
    <t>INNISFREE My Eyeshadow [Shimmer] 2</t>
  </si>
  <si>
    <t>IN335</t>
  </si>
  <si>
    <t>IF. MP_마이 아이섀도우 (쉬머) 7 (20AD)</t>
  </si>
  <si>
    <t>INNISFREE My Eyeshadow [Shimmer] 7</t>
  </si>
  <si>
    <t>IN336</t>
  </si>
  <si>
    <t>IF. MP_마이 아이섀도우 (쉬머) 18 (20AD)</t>
  </si>
  <si>
    <t>INNISFREE My Eyeshadow [Shimmer] 18</t>
  </si>
  <si>
    <t>IN337</t>
  </si>
  <si>
    <t>IF. MP_마이 아이섀도우 (쉬머) 20 (20AD)</t>
  </si>
  <si>
    <t>INNISFREE My Eyeshadow [Shimmer] 20</t>
  </si>
  <si>
    <t>IN338</t>
  </si>
  <si>
    <t>IF. MP_마이 아이섀도우 (쉬머) 21 (20AD)</t>
  </si>
  <si>
    <t>INNISFREE My Eyeshadow [Shimmer] 21</t>
  </si>
  <si>
    <t>IN339</t>
  </si>
  <si>
    <t>IF. MP_마이 아이섀도우 (쉬머) 24 (20AD)</t>
  </si>
  <si>
    <t>INNISFREE My Eyeshadow [Shimmer] 24</t>
  </si>
  <si>
    <t>IN340</t>
  </si>
  <si>
    <t>IF. MP_마이 아이섀도우 (쉬머) 25 (20AD)</t>
  </si>
  <si>
    <t>INNISFREE My Eyeshadow [Shimmer] 25</t>
  </si>
  <si>
    <t>IN341</t>
  </si>
  <si>
    <t>IF. MP_블러셔 (베일) 1</t>
  </si>
  <si>
    <t>INNISFREE My blusher (veil) 1</t>
  </si>
  <si>
    <t>IN342</t>
  </si>
  <si>
    <t>IF. MP_블러셔 (베일) 2</t>
  </si>
  <si>
    <t>INNISFREE My blusher (veil) 2</t>
  </si>
  <si>
    <t>IN343</t>
  </si>
  <si>
    <t>IF. MP_블러셔 (베일) 3</t>
  </si>
  <si>
    <t>INNISFREE My blusher (veil) 3</t>
  </si>
  <si>
    <t>IN344</t>
  </si>
  <si>
    <t>IF. MP_마이 블러셔 3 (20 AD)</t>
  </si>
  <si>
    <t>INNISFREE My Blusher 3</t>
  </si>
  <si>
    <t>IN345</t>
  </si>
  <si>
    <t>IF. MP_마이 블러셔 5 (20 AD)</t>
  </si>
  <si>
    <t>INNISFREE My Blusher 5</t>
  </si>
  <si>
    <t>IN346</t>
  </si>
  <si>
    <t>IF. MP_마이 블러셔 6 (20 AD)</t>
  </si>
  <si>
    <t>INNISFREE My Blusher 6</t>
  </si>
  <si>
    <t>IN347</t>
  </si>
  <si>
    <t>IF. MP_마이 블러셔 9 (20 AD)</t>
  </si>
  <si>
    <t>INNISFREE My Blusher 9</t>
  </si>
  <si>
    <t>IN348</t>
  </si>
  <si>
    <t>IF. MP_마이 블러셔 10 (20 AD)</t>
  </si>
  <si>
    <t>INNISFREE My Blusher 10</t>
  </si>
  <si>
    <t>IN349</t>
  </si>
  <si>
    <t>IF. MP_마이 블러셔 11 (20 AD)</t>
  </si>
  <si>
    <t>INNISFREE My Blusher 11</t>
  </si>
  <si>
    <t>IN350</t>
  </si>
  <si>
    <t>IF. MP_마이 블러셔 18 (20 AD)</t>
  </si>
  <si>
    <t>INNISFREE My Blusher 18</t>
  </si>
  <si>
    <t>IN351</t>
  </si>
  <si>
    <t>IF. MP_마이 블러셔 19 (20 AD)</t>
  </si>
  <si>
    <t>INNISFREE My Blusher 19</t>
  </si>
  <si>
    <t>IN352</t>
  </si>
  <si>
    <t>IF. MP_마이 하이라이터 1 (20 AD)</t>
  </si>
  <si>
    <t>INNISFREE My Highlighter 1</t>
  </si>
  <si>
    <t>IN353</t>
  </si>
  <si>
    <t>IF. MP_마이 하이라이터 2 (20AD)</t>
  </si>
  <si>
    <t>INNISFREE My Highlighter 2</t>
  </si>
  <si>
    <t>IN354</t>
  </si>
  <si>
    <t>IF. MP_마이 컨투어링 2 (20 AD)</t>
  </si>
  <si>
    <t>INNISFREE My Contouring 2</t>
  </si>
  <si>
    <t>IN355</t>
  </si>
  <si>
    <t>IF. MP_마이 컨투어링 3 (20 AD)</t>
  </si>
  <si>
    <t>INNISFREE My Contouring 3</t>
  </si>
  <si>
    <t>IN356</t>
  </si>
  <si>
    <t>IF. MP_트윙클 #스타 1</t>
  </si>
  <si>
    <t>INNISFREE My Twinkle (Star) 1</t>
  </si>
  <si>
    <t>IN357</t>
  </si>
  <si>
    <t>IF. MP_트윙클 #스타 2</t>
  </si>
  <si>
    <t>INNISFREE My Twinkle (Star) 2</t>
  </si>
  <si>
    <t>IN358</t>
  </si>
  <si>
    <t>IF. MP_트윙클 #스타 3</t>
  </si>
  <si>
    <t>INNISFREE My Twinkle (Star) 3</t>
  </si>
  <si>
    <t>IN359</t>
  </si>
  <si>
    <t>IF. MP_트윙클 #스타 4</t>
  </si>
  <si>
    <t>INNISFREE My Twinkle (Star) 4</t>
  </si>
  <si>
    <t>IN360</t>
  </si>
  <si>
    <t>IF. MP_트윙클 #크리스탈 1</t>
  </si>
  <si>
    <t>INNISFREE My Twinkle (Crystal) 1</t>
  </si>
  <si>
    <t>IN361</t>
  </si>
  <si>
    <t>IF. MP_트윙클 #크리스탈 2</t>
  </si>
  <si>
    <t>INNISFREE My Twinkle (Crystal) 2</t>
  </si>
  <si>
    <t>IN362</t>
  </si>
  <si>
    <t>IF. MP_마이 컬러 팔레트 (20 F/W) 1</t>
  </si>
  <si>
    <t>INNISFREE My Color Palette 1</t>
  </si>
  <si>
    <t>IN363</t>
  </si>
  <si>
    <t>IF. MP_마이 컬러 팔레트 (20 F/W) 2</t>
  </si>
  <si>
    <t>INNISFREE My Color Palette 2</t>
  </si>
  <si>
    <t>IN364</t>
  </si>
  <si>
    <t>IF. 납작 아이브로우 펜슬 1 (19)</t>
  </si>
  <si>
    <t>INNISFREE Auto Eyebrow Pencil 1</t>
  </si>
  <si>
    <t>IN365</t>
  </si>
  <si>
    <t>IF. 납작 아이브로우 펜슬 2 (19)</t>
  </si>
  <si>
    <t>INNISFREE Auto Eyebrow Pencil 2</t>
  </si>
  <si>
    <t>IN366</t>
  </si>
  <si>
    <t>IF. 납작 아이브로우 펜슬 3 (19)</t>
  </si>
  <si>
    <t>INNISFREE Auto Eyebrow Pencil 3</t>
  </si>
  <si>
    <t>IN367</t>
  </si>
  <si>
    <t>IF. 납작 아이브로우 펜슬 4 (19)</t>
  </si>
  <si>
    <t>INNISFREE Auto Eyebrow Pencil 4</t>
  </si>
  <si>
    <t>IN368</t>
  </si>
  <si>
    <t>IF. 납작 아이브로우 펜슬 5 (19)</t>
  </si>
  <si>
    <t>INNISFREE Auto Eyebrow Pencil 5</t>
  </si>
  <si>
    <t>IN369</t>
  </si>
  <si>
    <t>IF. 납작 아이브로우 펜슬 6 (19)</t>
  </si>
  <si>
    <t>INNISFREE Auto Eyebrow Pencil 6</t>
  </si>
  <si>
    <t>IN370</t>
  </si>
  <si>
    <t>IF. 납작 아이브로우 펜슬 7 (19)</t>
  </si>
  <si>
    <t>INNISFREE Auto Eyebrow Pencil 7</t>
  </si>
  <si>
    <t>IN371</t>
  </si>
  <si>
    <t>IF. 네일 리무버 100ml</t>
  </si>
  <si>
    <t>INNISFREE Nail Remover</t>
  </si>
  <si>
    <t>IN372</t>
  </si>
  <si>
    <t>IF. 네일 베이스코트 6ml</t>
  </si>
  <si>
    <t>INNISFREE Nail Base Coat</t>
  </si>
  <si>
    <t>IN373</t>
  </si>
  <si>
    <t>IF. 네일 젤탑코트 6ml</t>
  </si>
  <si>
    <t>INNISFREE Nail Gel Top Coat</t>
  </si>
  <si>
    <t>IN374</t>
  </si>
  <si>
    <t>IF. 네일 탑코트 6ml</t>
  </si>
  <si>
    <t>INNISFREE Nail Top Coat</t>
  </si>
  <si>
    <t>IN375</t>
  </si>
  <si>
    <t>IF. 네일 큐티클 리무버 6ml(19)</t>
  </si>
  <si>
    <t>INNISFREE Nail Cuticle Remover</t>
  </si>
  <si>
    <t>IN376</t>
  </si>
  <si>
    <t>IF. 네일강화제 6mL</t>
  </si>
  <si>
    <t>INNISFREE Nail Strengthener</t>
  </si>
  <si>
    <t>IN377</t>
  </si>
  <si>
    <t>IF. 네일 큐티클 오일 7.5 ml</t>
  </si>
  <si>
    <t>INNISFREE Nail Cuticle Oil</t>
  </si>
  <si>
    <t>IN378</t>
  </si>
  <si>
    <t>IF. 네일세럼 6mL 20ad</t>
  </si>
  <si>
    <t>INNISFREE Nail Serum</t>
  </si>
  <si>
    <t>IN379</t>
  </si>
  <si>
    <t>IF. 노세범 미네랄 팩트 8.5G (21AD)</t>
  </si>
  <si>
    <t>INNISFREE No-Sebum Mineral Pact</t>
  </si>
  <si>
    <t>IN380</t>
  </si>
  <si>
    <t>IF. 노세범블러프라이머 25ML.</t>
  </si>
  <si>
    <t>INNISFREE No-Sebum Blur Primer</t>
  </si>
  <si>
    <t>IN381</t>
  </si>
  <si>
    <t>IF. 노세범 세팅 스프레이 50.5g</t>
  </si>
  <si>
    <t>INNISFREE No-Sebum Setting Spray</t>
  </si>
  <si>
    <t>IN382</t>
  </si>
  <si>
    <t>IF. 노세범 미네랄 파우더 5G (21AD)</t>
  </si>
  <si>
    <t>INNISFREE No-Sebum Mineral Powder</t>
  </si>
  <si>
    <t>IN383</t>
  </si>
  <si>
    <t>IF. 노세범 모이스처 파우더 5g (21AD_2)</t>
  </si>
  <si>
    <t>INNISFREE No-sebum moisture powder</t>
  </si>
  <si>
    <t>IN384</t>
  </si>
  <si>
    <t>IF. (역직구) 노세범 블러 파우더 5G</t>
  </si>
  <si>
    <t>INNISFREE No-Sebum Blur Powder</t>
  </si>
  <si>
    <t>IN385</t>
  </si>
  <si>
    <t>IF. 노세범 파우더 쿠션 13C 14G</t>
  </si>
  <si>
    <t>INNISFREE No-Sebum Powder Cushion 13C PORCELAIN SPF 35 PA++</t>
  </si>
  <si>
    <t>IN386</t>
  </si>
  <si>
    <t>IF. 노세범 파우더 쿠션 17N 14G</t>
  </si>
  <si>
    <t xml:space="preserve">INNISFREE No-Sebum Powder Cushion 17N IVORY SPF 35 PA++  </t>
  </si>
  <si>
    <t>IN387</t>
  </si>
  <si>
    <t>IF. 노세범 파우더 쿠션 21C 14G</t>
  </si>
  <si>
    <t>INNISFREE No-Sebum Powder Cushion 21C ROSE VANILLA SPF 35 PA++</t>
  </si>
  <si>
    <t>IN388</t>
  </si>
  <si>
    <t>IF. 노세범 파우더 쿠션 21N 14G</t>
  </si>
  <si>
    <t>INNISFREE No-Sebum Powder Cushion 21N VANILLA SPF 35 PA++</t>
  </si>
  <si>
    <t>IN389</t>
  </si>
  <si>
    <t>IF. 노세범 파우더 쿠션 23N 14G</t>
  </si>
  <si>
    <t>INNISFREE No-Sebum Powder Cushion 23N GINGER SPF 35 PA++</t>
  </si>
  <si>
    <t>IN390</t>
  </si>
  <si>
    <t>IF. 노세범 선쿠션 14G</t>
  </si>
  <si>
    <t>INNISFREE No-Sebum sun cushion SPF 50+ PA++++</t>
  </si>
  <si>
    <t>IN391</t>
  </si>
  <si>
    <t>IF. 노세범 선쿠션 (R 14G</t>
  </si>
  <si>
    <t xml:space="preserve">INNISFREE No-Sebum sun cushion SPF 50+ PA++++ refill </t>
  </si>
  <si>
    <t>IN392</t>
  </si>
  <si>
    <t>IF. 노세범 파우더 쿠션 13C (R) 14G</t>
  </si>
  <si>
    <t>INNISFREE No-Sebum Powder Cushion 13C PORCELAIN SPF 35 PA++ refill</t>
  </si>
  <si>
    <t>IN393</t>
  </si>
  <si>
    <t>IF. 노세범 파우더 쿠션 17N (R) 14G</t>
  </si>
  <si>
    <t>INNISFREE No-Sebum Powder Cushion 17N IVORY SPF 35 PA++ refill</t>
  </si>
  <si>
    <t>IN394</t>
  </si>
  <si>
    <t>IF. 노세범 파우더 쿠션 21C (R) 14G</t>
  </si>
  <si>
    <t>INNISFREE No-Sebum Powder Cushion 21C ROSE VANILLA SPF 35 PA++ refill</t>
  </si>
  <si>
    <t>IN395</t>
  </si>
  <si>
    <t>IF. 노세범 파우더 쿠션 21N (R) 14G</t>
  </si>
  <si>
    <t>INNISFREE No-Sebum Powder Cushion 21N VANILLA SPF 35 PA++ refill</t>
  </si>
  <si>
    <t>IN396</t>
  </si>
  <si>
    <t>IF. 노세범 파우더 쿠션 23N (R) 14G</t>
  </si>
  <si>
    <t>INNISFREE No-Sebum Powder Cushion 23N GINGER SPF 35 PA++ refill</t>
  </si>
  <si>
    <t>IN397</t>
  </si>
  <si>
    <t>IF. 래쉬 솔루션 앰플</t>
  </si>
  <si>
    <t>INNISFREE Lash Solution Ampoule</t>
  </si>
  <si>
    <t>IN398</t>
  </si>
  <si>
    <t>IF 리얼 컬러 네일 1 6ml</t>
  </si>
  <si>
    <t>INNISFREE Real color nail 1</t>
  </si>
  <si>
    <t>IN399</t>
  </si>
  <si>
    <t>IF 리얼 컬러 네일 2 6ml</t>
  </si>
  <si>
    <t>INNISFREE Real color nail 2</t>
  </si>
  <si>
    <t>IN400</t>
  </si>
  <si>
    <t>IF 리얼 컬러 네일 4 6ml</t>
  </si>
  <si>
    <t>INNISFREE Real color nail 4</t>
  </si>
  <si>
    <t>IN401</t>
  </si>
  <si>
    <t>IF 리얼 컬러 네일 11 6ml</t>
  </si>
  <si>
    <t>INNISFREE Real color nail 11</t>
  </si>
  <si>
    <t>IN402</t>
  </si>
  <si>
    <t>IF 리얼 컬러 네일 14 6ml</t>
  </si>
  <si>
    <t>INNISFREE Real color nail 14</t>
  </si>
  <si>
    <t>IN403</t>
  </si>
  <si>
    <t>IF 리얼 컬러 네일 16 6ml</t>
  </si>
  <si>
    <t>INNISFREE Real color nail 16</t>
  </si>
  <si>
    <t>IN404</t>
  </si>
  <si>
    <t>IF 리얼 컬러 네일 18 6ml</t>
  </si>
  <si>
    <t>INNISFREE Real color nail 18</t>
  </si>
  <si>
    <t>IN405</t>
  </si>
  <si>
    <t>IF 리얼 컬러 네일 21 6ml</t>
  </si>
  <si>
    <t>INNISFREE Real color nail 21</t>
  </si>
  <si>
    <t>IN406</t>
  </si>
  <si>
    <t>IF 리얼 컬러 네일 26 6ml</t>
  </si>
  <si>
    <t>INNISFREE Real color nail 26</t>
  </si>
  <si>
    <t>IN407</t>
  </si>
  <si>
    <t>IF 리얼 컬러 네일 29 6ml</t>
  </si>
  <si>
    <t>INNISFREE Real color nail 29</t>
  </si>
  <si>
    <t>IN408</t>
  </si>
  <si>
    <t>IF. 리얼 컬러 네일 44 6ml</t>
  </si>
  <si>
    <t>INNISFREE Real color nail 44</t>
  </si>
  <si>
    <t>IN409</t>
  </si>
  <si>
    <t>IF 리얼 컬러 네일 46 6ml</t>
  </si>
  <si>
    <t>INNISFREE Real color nail 46</t>
  </si>
  <si>
    <t>IN410</t>
  </si>
  <si>
    <t>IF 리얼 컬러 네일 47 6ml</t>
  </si>
  <si>
    <t>INNISFREE Real color nail 47</t>
  </si>
  <si>
    <t>IN411</t>
  </si>
  <si>
    <t>IF 리얼 컬러 네일 48 6ml</t>
  </si>
  <si>
    <t>INNISFREE Real color nail 48</t>
  </si>
  <si>
    <t>IN412</t>
  </si>
  <si>
    <t>IF 리얼 컬러 네일 49 6ml</t>
  </si>
  <si>
    <t>INNISFREE Real color nail 49</t>
  </si>
  <si>
    <t>IN413</t>
  </si>
  <si>
    <t>IF 리얼 컬러 네일 51 6ml</t>
  </si>
  <si>
    <t>INNISFREE Real color nail 51</t>
  </si>
  <si>
    <t>IN414</t>
  </si>
  <si>
    <t>IF 리얼 컬러 네일 54 6ml</t>
  </si>
  <si>
    <t>INNISFREE Real color nail 54</t>
  </si>
  <si>
    <t>IN415</t>
  </si>
  <si>
    <t>IF 리얼 컬러 네일 56 6ml</t>
  </si>
  <si>
    <t>INNISFREE Real color nail 56</t>
  </si>
  <si>
    <t>IN416</t>
  </si>
  <si>
    <t>IF 리얼 컬러 네일 57 6ml</t>
  </si>
  <si>
    <t>INNISFREE Real color nail 57</t>
  </si>
  <si>
    <t>IN417</t>
  </si>
  <si>
    <t>IF 리얼 컬러 네일 62 6ml</t>
  </si>
  <si>
    <t>INNISFREE Real color nail 62</t>
  </si>
  <si>
    <t>IN418</t>
  </si>
  <si>
    <t>IF 리얼 컬러 네일 63 6ml</t>
  </si>
  <si>
    <t>INNISFREE Real color nail 63</t>
  </si>
  <si>
    <t>IN419</t>
  </si>
  <si>
    <t>IF 리얼 컬러 네일 64 6ml</t>
  </si>
  <si>
    <t>INNISFREE Real color nail 64</t>
  </si>
  <si>
    <t>IN420</t>
  </si>
  <si>
    <t>IF 리얼 컬러 네일 66 6ml</t>
  </si>
  <si>
    <t>INNISFREE Real color nail 66</t>
  </si>
  <si>
    <t>IN421</t>
  </si>
  <si>
    <t>IF 리얼 컬러 네일 71 6ml</t>
  </si>
  <si>
    <t>INNISFREE Real color nail 71</t>
  </si>
  <si>
    <t>IN422</t>
  </si>
  <si>
    <t>IF 리얼 컬러 네일 73 6ml</t>
  </si>
  <si>
    <t>INNISFREE Real color nail 73</t>
  </si>
  <si>
    <t>IN423</t>
  </si>
  <si>
    <t>IF 리얼 컬러 네일 74 6ml</t>
  </si>
  <si>
    <t>INNISFREE Real color nail 74</t>
  </si>
  <si>
    <t>IN424</t>
  </si>
  <si>
    <t>IF 리얼 컬러 네일 75 6ml</t>
  </si>
  <si>
    <t>INNISFREE Real color nail 75</t>
  </si>
  <si>
    <t>IN425</t>
  </si>
  <si>
    <t>IF. 플럼핑 립 글로우</t>
  </si>
  <si>
    <t>INNISFREE Plumping Lip Glow</t>
  </si>
  <si>
    <t>IN426</t>
  </si>
  <si>
    <t>IF. 립 라이너 01 말린 진달래꽃잎길</t>
  </si>
  <si>
    <t>INNISFREE INNISFREE Lip Liner 1</t>
  </si>
  <si>
    <t>IN427</t>
  </si>
  <si>
    <t>IF. 립 라이너 02 오후의 동백동산</t>
  </si>
  <si>
    <t>INNISFREE innsifree Lip Liner 2</t>
  </si>
  <si>
    <t>IN428</t>
  </si>
  <si>
    <t>IF. 에어리 매트 립스틱 1 3.5G</t>
  </si>
  <si>
    <t>INNISFREE Airy Matte Lipstick 1 Almond Butter</t>
  </si>
  <si>
    <t>IN429</t>
  </si>
  <si>
    <t>IF. 에어리 매트 립스틱 2 3.5G</t>
  </si>
  <si>
    <t>INNISFREE Airy Matte Lipstick 2 Mood Orange</t>
  </si>
  <si>
    <t>IN430</t>
  </si>
  <si>
    <t>IF. 에어리 매트 립스틱 3 3.5G</t>
  </si>
  <si>
    <t>INNISFREE Airy Matte Lipstick 3 Coral Land</t>
  </si>
  <si>
    <t>IN431</t>
  </si>
  <si>
    <t>IF. 에어리 매트 립스틱 4 3.5G</t>
  </si>
  <si>
    <t>INNISFREE Airy Matte Lipstick 4 Soft Rose</t>
  </si>
  <si>
    <t>IN432</t>
  </si>
  <si>
    <t>IF. 에어리 매트 립스틱 5 3.5G</t>
  </si>
  <si>
    <t>INNISFREE Airy Matte Lipstick 5 Pink Cream</t>
  </si>
  <si>
    <t>IN433</t>
  </si>
  <si>
    <t>IF. 에어리 매트 립스틱 6 3.5G</t>
  </si>
  <si>
    <t>INNISFREE Airy Matte Lipstick 6 Rosy Bow</t>
  </si>
  <si>
    <t>IN434</t>
  </si>
  <si>
    <t>IF. 에어리 매트 립스틱 7 3.5G</t>
  </si>
  <si>
    <t>INNISFREE Airy Matte Lipstick 7 Apple Candy</t>
  </si>
  <si>
    <t>IN435</t>
  </si>
  <si>
    <t>IF. 에어리 매트 립스틱 8 3.5G</t>
  </si>
  <si>
    <t>INNISFREE Airy Matte Lipstick 8 Amber Brick</t>
  </si>
  <si>
    <t>IN436</t>
  </si>
  <si>
    <t>IF. 리얼핏 립스틱 1 (19AD)</t>
  </si>
  <si>
    <t>INNISFREE Real Fit Lipstick 1</t>
  </si>
  <si>
    <t>IN437</t>
  </si>
  <si>
    <t>IF. 리얼핏 립스틱 5 (19AD)</t>
  </si>
  <si>
    <t>INNISFREE Real Fit Lipstick 5</t>
  </si>
  <si>
    <t>IN438</t>
  </si>
  <si>
    <t>IF. 리얼핏 립스틱 6 (19AD)</t>
  </si>
  <si>
    <t>INNISFREE Real Fit Lipstick 6</t>
  </si>
  <si>
    <t>IN439</t>
  </si>
  <si>
    <t>IF. 리얼핏 립스틱 7 (19AD)</t>
  </si>
  <si>
    <t>INNISFREE Real Fit Lipstick 7</t>
  </si>
  <si>
    <t>IN440</t>
  </si>
  <si>
    <t>IF. 리얼핏 립스틱 8 (19AD)</t>
  </si>
  <si>
    <t>INNISFREE Real Fit Lipstick 8</t>
  </si>
  <si>
    <t>IN441</t>
  </si>
  <si>
    <t>IF. 리얼핏 립스틱 9 (19AD)</t>
  </si>
  <si>
    <t>INNISFREE Real Fit Lipstick 9</t>
  </si>
  <si>
    <t>IN442</t>
  </si>
  <si>
    <t>IF. 리얼핏 립스틱 10 (19AD)</t>
  </si>
  <si>
    <t>INNISFREE Real Fit Lipstick 10</t>
  </si>
  <si>
    <t>IN443</t>
  </si>
  <si>
    <t>IF. 리얼핏 샤인 립스틱 1</t>
  </si>
  <si>
    <t>INNISFREE Real Fit Shine Lipstick 1</t>
  </si>
  <si>
    <t>IN444</t>
  </si>
  <si>
    <t>IF. 리얼핏 샤인 립스틱 2</t>
  </si>
  <si>
    <t>INNISFREE Real Fit Shine Lipstick 2</t>
  </si>
  <si>
    <t>IN445</t>
  </si>
  <si>
    <t>IF. 리얼핏 샤인 립스틱 3</t>
  </si>
  <si>
    <t>INNISFREE Real Fit Shine Lipstick 3</t>
  </si>
  <si>
    <t>IN446</t>
  </si>
  <si>
    <t>IF. 리얼핏 샤인 립스틱 6</t>
  </si>
  <si>
    <t>INNISFREE Real Fit Shine Lipstick 6</t>
  </si>
  <si>
    <t>IN447</t>
  </si>
  <si>
    <t>IF. 리얼핏 샤인 립스틱 7</t>
  </si>
  <si>
    <t>INNISFREE Real Fit Shine Lipstick 7</t>
  </si>
  <si>
    <t>IN448</t>
  </si>
  <si>
    <t>IF. 리얼핏 샤인 립스틱 8</t>
  </si>
  <si>
    <t>INNISFREE Real Fit Shine Lipstick 8</t>
  </si>
  <si>
    <t>IN449</t>
  </si>
  <si>
    <t>IF. 리얼핏 샤인 립스틱 9</t>
  </si>
  <si>
    <t>INNISFREE Real Fit Shine Lipstick 9</t>
  </si>
  <si>
    <t>IN450</t>
  </si>
  <si>
    <t>IF. 유채꿀립밤(용기AD) 3.5 g</t>
  </si>
  <si>
    <t>INNISFREE Canola Honey Lip Balm</t>
  </si>
  <si>
    <t>IN451</t>
  </si>
  <si>
    <t>IF. 유채꿀립밤-초보습(용기AD) 3.5 g</t>
  </si>
  <si>
    <t>INNISFREE Canola Honey Lip Balm Intensive Moisture</t>
  </si>
  <si>
    <t>IN452</t>
  </si>
  <si>
    <t>IF. 톡톡 립 컨실러</t>
  </si>
  <si>
    <t>INNISFREE Tapping Lip Concealer</t>
  </si>
  <si>
    <t>IN453</t>
  </si>
  <si>
    <t>IF. 그린티 립밤 3.6g (19 ad)</t>
  </si>
  <si>
    <t>INNISFREE Green Tea Lip Balm</t>
  </si>
  <si>
    <t>IN454</t>
  </si>
  <si>
    <t>IF. 그린티 립 슬리핑 마스크 17g (19ad)</t>
  </si>
  <si>
    <t>INNISFREE Lip Sleeping Mask with Green Tea</t>
  </si>
  <si>
    <t>IN455</t>
  </si>
  <si>
    <t>IF. 유채 오일 립 슬리핑 마스크 17g (19ad)</t>
  </si>
  <si>
    <t>INNISFREE Lip Sleeping Mask with Canola Oil</t>
  </si>
  <si>
    <t>IN456</t>
  </si>
  <si>
    <t>IF. 그린티 립 컨디셔닝 오일</t>
  </si>
  <si>
    <t>INNISFREE Green Tea Lip Conditioning Oil</t>
  </si>
  <si>
    <t>IN457</t>
  </si>
  <si>
    <t>IF. 에어리매트 틴트 1호 3.8G (21AD)</t>
  </si>
  <si>
    <t>INNISFREE Airy Matte Tint 01</t>
  </si>
  <si>
    <t>IN458</t>
  </si>
  <si>
    <t>IF. 에어리매트 틴트 2호 3.8G (21AD)</t>
  </si>
  <si>
    <t>INNISFREE Airy Matte Tint 02</t>
  </si>
  <si>
    <t>IN459</t>
  </si>
  <si>
    <t>IF. 에어리매트 틴트 3호 3.8G (21AD)</t>
  </si>
  <si>
    <t>INNISFREE Airy Matte Tint 03</t>
  </si>
  <si>
    <t>IN460</t>
  </si>
  <si>
    <t>IF. 에어리매트 틴트 6호 3.8G (21AD)</t>
  </si>
  <si>
    <t>INNISFREE Airy Matte Tint 06</t>
  </si>
  <si>
    <t>IN461</t>
  </si>
  <si>
    <t>IF. 에어리매트 틴트 7호 3.8G (21AD)</t>
  </si>
  <si>
    <t>INNISFREE Airy Matte Tint 07</t>
  </si>
  <si>
    <t>IN462</t>
  </si>
  <si>
    <t>IF. 에어리매트 틴트 9호 3.8G</t>
  </si>
  <si>
    <t>INNISFREE Airy Matte Tint 09</t>
  </si>
  <si>
    <t>IN463</t>
  </si>
  <si>
    <t>IF. 에어리매트 틴트 10호 3.8G</t>
  </si>
  <si>
    <t>INNISFREE Airy Matte Tint 10</t>
  </si>
  <si>
    <t>IN464</t>
  </si>
  <si>
    <t>IF. 에어리매트 틴트 4호 3.8G</t>
  </si>
  <si>
    <t>INNISFREE Airy Matte Tint 04</t>
  </si>
  <si>
    <t>IN465</t>
  </si>
  <si>
    <t>IF. 에어리매트 틴트 5호 3.8G</t>
  </si>
  <si>
    <t>INNISFREE Airy Matte Tint 05</t>
  </si>
  <si>
    <t>IN466</t>
  </si>
  <si>
    <t>IF. 에어리매트 틴트 6호 3.8G</t>
  </si>
  <si>
    <t>IN467</t>
  </si>
  <si>
    <t>IF. 에어리매트 틴트 7호 3.8G</t>
  </si>
  <si>
    <t>IN468</t>
  </si>
  <si>
    <t>IF. 에어리매트 틴트 8호 3.8G</t>
  </si>
  <si>
    <t>INNISFREE Airy Matte Tint 08</t>
  </si>
  <si>
    <t>IN469</t>
  </si>
  <si>
    <t>IF. 비비드 젤리 틴트 1호</t>
  </si>
  <si>
    <t>INNISFREE vivid jelly tint 1</t>
  </si>
  <si>
    <t>IN470</t>
  </si>
  <si>
    <t>IF. 비비드 젤리 틴트 2호</t>
  </si>
  <si>
    <t>INNISFREE vivid jelly tint 2</t>
  </si>
  <si>
    <t>IN471</t>
  </si>
  <si>
    <t>IF. 프루티 스퀴즈 틴트 1</t>
  </si>
  <si>
    <t>INNISFREE Fruity Squeeze Tint 1</t>
  </si>
  <si>
    <t>IN472</t>
  </si>
  <si>
    <t>IF. 프루티 스퀴즈 틴트 2</t>
  </si>
  <si>
    <t>INNISFREE Fruity Squeeze Tint 2</t>
  </si>
  <si>
    <t>IN473</t>
  </si>
  <si>
    <t>IF. 프루티 스퀴즈 틴트 3</t>
  </si>
  <si>
    <t>INNISFREE Fruity Squeeze Tint 3</t>
  </si>
  <si>
    <t>IN474</t>
  </si>
  <si>
    <t>IF. 프루티 스퀴즈 틴트 4</t>
  </si>
  <si>
    <t>INNISFREE Fruity Squeeze Tint 4</t>
  </si>
  <si>
    <t>IN475</t>
  </si>
  <si>
    <t>IF. 프루티 스퀴즈 틴트 5</t>
  </si>
  <si>
    <t>INNISFREE Fruity Squeeze Tint 5</t>
  </si>
  <si>
    <t>IN476</t>
  </si>
  <si>
    <t>IF. 프루티 스퀴즈 틴트 6</t>
  </si>
  <si>
    <t>INNISFREE Fruity Squeeze Tint 6</t>
  </si>
  <si>
    <t>IN477</t>
  </si>
  <si>
    <t>IF. 프루티 스퀴즈 틴트 7</t>
  </si>
  <si>
    <t>INNISFREE Fruity Squeeze Tint 7</t>
  </si>
  <si>
    <t>IN478</t>
  </si>
  <si>
    <t>IF. 프루티 스퀴즈 틴트 8</t>
  </si>
  <si>
    <t>INNISFREE Fruity Squeeze Tint 8</t>
  </si>
  <si>
    <t>IN479</t>
  </si>
  <si>
    <t>IF. 프루티 스퀴즈 틴트 9</t>
  </si>
  <si>
    <t>INNISFREE Fruity Squeeze Tint 9</t>
  </si>
  <si>
    <t>IN480</t>
  </si>
  <si>
    <t>IF. 비비드 코튼 스틱 1</t>
  </si>
  <si>
    <t>INNISFREE Vivid Cotton Stick 1</t>
  </si>
  <si>
    <t>IN481</t>
  </si>
  <si>
    <t>IF. 비비드 코튼 스틱 2</t>
  </si>
  <si>
    <t>INNISFREE Vivid Cotton Stick 2</t>
  </si>
  <si>
    <t>IN482</t>
  </si>
  <si>
    <t>IF. 비비드 코튼 스틱 3</t>
  </si>
  <si>
    <t>INNISFREE Vivid Cotton Stick 3</t>
  </si>
  <si>
    <t>IN483</t>
  </si>
  <si>
    <t>IF. 비비드 코튼 스틱 4</t>
  </si>
  <si>
    <t>INNISFREE Vivid Cotton Stick 4</t>
  </si>
  <si>
    <t>IN484</t>
  </si>
  <si>
    <t>IF. 비비드 코튼 스틱 5</t>
  </si>
  <si>
    <t>INNISFREE Vivid Cotton Stick 5</t>
  </si>
  <si>
    <t>IN485</t>
  </si>
  <si>
    <t>IF. 비비드 코튼 스틱 6</t>
  </si>
  <si>
    <t>INNISFREE Vivid Cotton Stick 6</t>
  </si>
  <si>
    <t>IN486</t>
  </si>
  <si>
    <t>IF. 비비드 코튼 스틱 7</t>
  </si>
  <si>
    <t>INNISFREE Vivid Cotton Stick 7</t>
  </si>
  <si>
    <t>IN487</t>
  </si>
  <si>
    <t>IF. 비비드 코튼 스틱 8</t>
  </si>
  <si>
    <t>INNISFREE Vivid Cotton Stick 8</t>
  </si>
  <si>
    <t>IN488</t>
  </si>
  <si>
    <t>IF. 비비드 코튼 스틱 9</t>
  </si>
  <si>
    <t>INNISFREE Vivid Cotton Stick 9</t>
  </si>
  <si>
    <t>IN489</t>
  </si>
  <si>
    <t>IF. 비비드 코튼 스틱 10</t>
  </si>
  <si>
    <t>INNISFREE Vivid Cotton Stick 10</t>
  </si>
  <si>
    <t>IN490</t>
  </si>
  <si>
    <t>IF. 스키니 꼼꼼카라 Zero 1 블랙 3.5G</t>
  </si>
  <si>
    <t>INNISFREE Skinny microcara ZERO 1 black</t>
  </si>
  <si>
    <t>IN491</t>
  </si>
  <si>
    <t>IF. 스키니 꼼꼼카라 Zero 2 브라운 3.5G</t>
  </si>
  <si>
    <t>INNISFREE Skinny microcara ZERO 2 brown</t>
  </si>
  <si>
    <t>IN492</t>
  </si>
  <si>
    <t>IF. 스키니 꼼꼼카라 1 블랙</t>
  </si>
  <si>
    <t>INNISFREE Skinny Microcara 1 Black</t>
  </si>
  <si>
    <t>IN493</t>
  </si>
  <si>
    <t>IF. 스키니 꼼꼼카라 2 브라운</t>
  </si>
  <si>
    <t>INNISFREE Skinny Microcara 2 Brown</t>
  </si>
  <si>
    <t>IN494</t>
  </si>
  <si>
    <t>IF. 스키니 롱롱카라</t>
  </si>
  <si>
    <t>INNISFREE Skinny Longlongcara</t>
  </si>
  <si>
    <t>IN495</t>
  </si>
  <si>
    <t>IF. 스키니 픽서카라 3.5g</t>
  </si>
  <si>
    <t>INNISFREE Skinny Fixercara</t>
  </si>
  <si>
    <t>IN496</t>
  </si>
  <si>
    <t>IF. 수퍼 볼륨카라 10g</t>
  </si>
  <si>
    <t>INNISFREE Super Volumecara</t>
  </si>
  <si>
    <t>IN497</t>
  </si>
  <si>
    <t>IF. 수퍼 롱래쉬카라 7g</t>
  </si>
  <si>
    <t>INNISFREE Super Longlashcara</t>
  </si>
  <si>
    <t>IN498</t>
  </si>
  <si>
    <t>IF. 마이 컨실러 다크서클 커버_샐먼 베이지 7g</t>
  </si>
  <si>
    <t>INNISFREE My Concealer Dark Circle Cover No.1 Salmon Beige</t>
  </si>
  <si>
    <t>IN499</t>
  </si>
  <si>
    <t>IF. 마이 컨실러 다크서클 커버_피치 베이지 7g</t>
  </si>
  <si>
    <t>INNISFREE My Concealer Dark Circle Cover No.2 Peach Beige</t>
  </si>
  <si>
    <t>IN500</t>
  </si>
  <si>
    <t>IF. 마이 컨실러 와이드 커버_그린 베이지 7g</t>
  </si>
  <si>
    <t>INNISFREE My Concealer Wide Cover Green Beige</t>
  </si>
  <si>
    <t>IN501</t>
  </si>
  <si>
    <t>IF. 마이 컨실러 와이드 커버_N21 7g</t>
  </si>
  <si>
    <t>INNISFREE My Concealer Wide Cover N21</t>
  </si>
  <si>
    <t>IN502</t>
  </si>
  <si>
    <t>IF. 마이 컨실러 와이드 커버_N22 7g</t>
  </si>
  <si>
    <t>INNISFREE My Concealer Wide Cover N22</t>
  </si>
  <si>
    <t>IN503</t>
  </si>
  <si>
    <t>IF. 마이 컨실러 와이드 커버_N23 7g</t>
  </si>
  <si>
    <t>INNISFREE My Concealer Wide Cover N23</t>
  </si>
  <si>
    <t>IN504</t>
  </si>
  <si>
    <t>IF. 마이파운데이션 올데이롱웨어 13C 30ml</t>
  </si>
  <si>
    <t>INNISFREE My Foundation All day-Longwear SPF25 PA++</t>
  </si>
  <si>
    <t>IN505</t>
  </si>
  <si>
    <t>IF. 마이파운데이션 올데이롱웨어 17C 30ml</t>
  </si>
  <si>
    <t>IN506</t>
  </si>
  <si>
    <t>IF. 마이파운데이션 올데이롱웨어 17N 30ml</t>
  </si>
  <si>
    <t>IN507</t>
  </si>
  <si>
    <t>IF. 마이파운데이션 올데이롱웨어 21C 30ml</t>
  </si>
  <si>
    <t>IN508</t>
  </si>
  <si>
    <t>IF. 마이파운데이션 올데이롱웨어 21N 30ml</t>
  </si>
  <si>
    <t>IN509</t>
  </si>
  <si>
    <t>IF. 마이파운데이션 올데이롱웨어 22C 30ml</t>
  </si>
  <si>
    <t>IN510</t>
  </si>
  <si>
    <t>IF. 마이파운데이션 올데이롱웨어 22N 30ml</t>
  </si>
  <si>
    <t>IN511</t>
  </si>
  <si>
    <t>IF. 마이파운데이션 올데이롱웨어 23N 30ml</t>
  </si>
  <si>
    <t>IN512</t>
  </si>
  <si>
    <t>IF. 미.메.베이스01복숭아피치 40ml</t>
  </si>
  <si>
    <t>INNISFREE Mineral Makeup Base 01 Peach SPF30 PA++</t>
  </si>
  <si>
    <t>IN513</t>
  </si>
  <si>
    <t>IF. 미.메.베이스02바닐라그린 40ml</t>
  </si>
  <si>
    <t>INNISFREE Mineral Makeup Base 02 Vanilla Green SPF30 PA++</t>
  </si>
  <si>
    <t>IN514</t>
  </si>
  <si>
    <t>IF. 미.메.베이스03크림퍼플 40ml</t>
  </si>
  <si>
    <t>INNISFREE Mineral Makeup Base 03 Cream Purple SPF30 PA++</t>
  </si>
  <si>
    <t>IN515</t>
  </si>
  <si>
    <t>IF. 미네랄 수분 피팅 베이스 40ml</t>
  </si>
  <si>
    <t>INNISFREE Mineral Moisture Fitting Base</t>
  </si>
  <si>
    <t>IN516</t>
  </si>
  <si>
    <t>IF. 비비드 코튼 잉크 4호 4G</t>
  </si>
  <si>
    <t>INNISFREE Vivid Cotton Ink 4</t>
  </si>
  <si>
    <t>IN517</t>
  </si>
  <si>
    <t>IF. 비비드 코튼 잉크 6호</t>
  </si>
  <si>
    <t>INNISFREE Vivid Cotton Ink 6</t>
  </si>
  <si>
    <t>IN518</t>
  </si>
  <si>
    <t>IF. 비비드 코튼 잉크 7호</t>
  </si>
  <si>
    <t>INNISFREE Vivid Cotton Ink 7</t>
  </si>
  <si>
    <t>IN519</t>
  </si>
  <si>
    <t>IF. 비비드 코튼 잉크 8호</t>
  </si>
  <si>
    <t>INNISFREE Vivid Cotton Ink 8</t>
  </si>
  <si>
    <t>IN520</t>
  </si>
  <si>
    <t>IF. 비비드 코튼 잉크 10호</t>
  </si>
  <si>
    <t>INNISFREE Vivid Cotton Ink 10</t>
  </si>
  <si>
    <t>IN521</t>
  </si>
  <si>
    <t>IF. 비비드 코튼 잉크 12호</t>
  </si>
  <si>
    <t>INNISFREE Vivid Cotton Ink 12</t>
  </si>
  <si>
    <t>IN522</t>
  </si>
  <si>
    <t>IF. 비비드 코튼 잉크 14호</t>
  </si>
  <si>
    <t>INNISFREE Vivid Cotton Ink 14</t>
  </si>
  <si>
    <t>IN523</t>
  </si>
  <si>
    <t>IF. 비비드 코튼 잉크 16호</t>
  </si>
  <si>
    <t>INNISFREE Vivid Cotton Ink 16</t>
  </si>
  <si>
    <t>IN524</t>
  </si>
  <si>
    <t>IF. 비비드 코튼 잉크 17호</t>
  </si>
  <si>
    <t>INNISFREE Vivid Cotton Ink 17</t>
  </si>
  <si>
    <t>IN525</t>
  </si>
  <si>
    <t>IF. 비비드 코튼 잉크 18호</t>
  </si>
  <si>
    <t>INNISFREE Vivid Cotton Ink 18</t>
  </si>
  <si>
    <t>IN526</t>
  </si>
  <si>
    <t>IF. 비비드 코튼 잉크 19호</t>
  </si>
  <si>
    <t>INNISFREE Vivid Cotton Ink 19</t>
  </si>
  <si>
    <t>IN527</t>
  </si>
  <si>
    <t>IF. 비비드 코튼 잉크 20호</t>
  </si>
  <si>
    <t>INNISFREE Vivid Cotton Ink 20</t>
  </si>
  <si>
    <t>IN528</t>
  </si>
  <si>
    <t>IF. 에코 내추럴 그린티 비비 크림 01호 40ml</t>
  </si>
  <si>
    <t>INNISFREE Eco Natural Green Tea BB Cream SPF29 PA++ 01</t>
  </si>
  <si>
    <t>IN529</t>
  </si>
  <si>
    <t>IF. 에코 내추럴 그린티 비비 크림 02호 40ml</t>
  </si>
  <si>
    <t>INNISFREE Eco Natural Green Tea BB Cream SPF29 PA++ 02</t>
  </si>
  <si>
    <t>IN530</t>
  </si>
  <si>
    <t>IF. 페이스 디자이닝 듀오 3</t>
  </si>
  <si>
    <t>INNISFREE Face Designing Duo 3</t>
  </si>
  <si>
    <t>IN531</t>
  </si>
  <si>
    <t>IF. (VG)심플라벨틴티드모이스처라이저 1</t>
  </si>
  <si>
    <t>INNISFREE Simple Label Tinted Moisturizer 1</t>
  </si>
  <si>
    <t>IN532</t>
  </si>
  <si>
    <t>IF. (VG)심플라벨틴티드모이스처라이저 2</t>
  </si>
  <si>
    <t>INNISFREE Simple Label Tinted Moisturizer 2</t>
  </si>
  <si>
    <t>IN533</t>
  </si>
  <si>
    <t>IF. (VG)심플라벨틴티드모이스처라이저 3</t>
  </si>
  <si>
    <t>INNISFREE Simple Label Tinted Moisturizer 3</t>
  </si>
  <si>
    <t>IN534</t>
  </si>
  <si>
    <t>IF. (VG)심플라벨립컬러밤 1</t>
  </si>
  <si>
    <t>INNISFREE Simple Label Lip Color Balm 1</t>
  </si>
  <si>
    <t>IN535</t>
  </si>
  <si>
    <t>IF. (VG)심플라벨립컬러밤 2</t>
  </si>
  <si>
    <t>INNISFREE Simple Label Lip Color Balm 2</t>
  </si>
  <si>
    <t>IN536</t>
  </si>
  <si>
    <t>IF. (VG)심플라벨립컬러밤 3</t>
  </si>
  <si>
    <t>INNISFREE Simple Label Lip Color Balm 3</t>
  </si>
  <si>
    <t>IN537</t>
  </si>
  <si>
    <t>IF. 심플라벨 롱앤컬 마스카라</t>
  </si>
  <si>
    <t>INNISFREE Simple Label Long &amp; Curl Mascara</t>
  </si>
  <si>
    <t>IN538</t>
  </si>
  <si>
    <t>IF. 심플라벨 볼륨앤컬 마스카라</t>
  </si>
  <si>
    <t>INNISFREE Simple Label Volume &amp; Curl Mascara</t>
  </si>
  <si>
    <t>IN539</t>
  </si>
  <si>
    <t>IF. 심플라벨 워터프루프 펜슬 라이너 01 블랙 0.1g</t>
  </si>
  <si>
    <t>INNISFREE Simple Label Waterproof Pencil Liner 01</t>
  </si>
  <si>
    <t>IN540</t>
  </si>
  <si>
    <t>IF. 심플라벨 워터프루프 펜슬 라이너 02 딥 브라운 0.1g</t>
  </si>
  <si>
    <t>INNISFREE Simple Label Waterproof Pencil Liner 02</t>
  </si>
  <si>
    <t>IN541</t>
  </si>
  <si>
    <t>IF. 심플라벨 워터프루프 펜슬 라이너 03 초코 브라운 0.1g</t>
  </si>
  <si>
    <t>INNISFREE Simple Label Waterproof Pencil Liner 03</t>
  </si>
  <si>
    <t>IN542</t>
  </si>
  <si>
    <t>IF. 심플라벨 워터프루프 펜슬 라이너 04 소프트 브라운 0.1g</t>
  </si>
  <si>
    <t>INNISFREE Simple Label Waterproof Pencil Liner 04</t>
  </si>
  <si>
    <t>IN543</t>
  </si>
  <si>
    <t>IF. 심플라벨 래스팅 펜슬 브로우 01 다크브라운 0.15g</t>
  </si>
  <si>
    <t>INNISFREE Simple Label Lasting Pencil Brow 01</t>
  </si>
  <si>
    <t>IN544</t>
  </si>
  <si>
    <t>IF. 심플라벨 래스팅 펜슬 브로우 02 내추럴 브라운 0.15g</t>
  </si>
  <si>
    <t>INNISFREE Simple Label Lasting Pencil Brow 02</t>
  </si>
  <si>
    <t>IN545</t>
  </si>
  <si>
    <t>IF. 심플라벨 래스팅 펜슬 브로우 03 라이트 브라운 0.15g</t>
  </si>
  <si>
    <t>INNISFREE Simple Label Lasting Pencil Brow 03</t>
  </si>
  <si>
    <t>IN546</t>
  </si>
  <si>
    <t>IF. 심플라벨 래스팅 펜슬 브로우 04 애쉬브라운 0.15g</t>
  </si>
  <si>
    <t>INNISFREE Simple Label Lasting Pencil Brow 04</t>
  </si>
  <si>
    <t>IN547</t>
  </si>
  <si>
    <t>IF. 파워프루프 펜 라이너 1</t>
  </si>
  <si>
    <t>INNISFREE Powerproof Pen Liner 1</t>
  </si>
  <si>
    <t>IN548</t>
  </si>
  <si>
    <t>IF. 파워프루프 펜 라이너 2</t>
  </si>
  <si>
    <t>INNISFREE Powerproof Pen Liner 2</t>
  </si>
  <si>
    <t>IN549</t>
  </si>
  <si>
    <t>IF. 리얼 래스팅 아이라이너</t>
  </si>
  <si>
    <t>INNISFREE Real Lasting Eyeliner</t>
  </si>
  <si>
    <t>IN550</t>
  </si>
  <si>
    <t>IF. 스키니 꼼꼼 라이너 1</t>
  </si>
  <si>
    <t>INNISFREE Skinny Micro Liner 1</t>
  </si>
  <si>
    <t>IN551</t>
  </si>
  <si>
    <t>IF. 스키니 꼼꼼 라이너 2</t>
  </si>
  <si>
    <t>INNISFREE Skinny Micro Liner 2</t>
  </si>
  <si>
    <t>IN552</t>
  </si>
  <si>
    <t>IF. 파워프루프 브러시 라이너 1 (19 AD)</t>
  </si>
  <si>
    <t>INNISFREE Powerproof Brush Liner 1 Black</t>
  </si>
  <si>
    <t>IN553</t>
  </si>
  <si>
    <t>IF. 파워프루프 브러시 라이너 2 (19 AD)</t>
  </si>
  <si>
    <t>INNISFREE Powerproof Brush Liner 2 Brown</t>
  </si>
  <si>
    <t>IN554</t>
  </si>
  <si>
    <t>IF. 스키니 브로우카라 2</t>
  </si>
  <si>
    <t>INNISFREE Skinny Brow Mascara 2</t>
  </si>
  <si>
    <t>IN555</t>
  </si>
  <si>
    <t>IF. 스키니 브로우카라 3</t>
  </si>
  <si>
    <t>INNISFREE Skinny Brow Mascara 3</t>
  </si>
  <si>
    <t>IN556</t>
  </si>
  <si>
    <t>IF. 스키니 브로우카라 4</t>
  </si>
  <si>
    <t>INNISFREE Skinny Brow Mascara 4</t>
  </si>
  <si>
    <t>IN557</t>
  </si>
  <si>
    <t>IF. 스키니 브로우카라 5</t>
  </si>
  <si>
    <t>INNISFREE Skinny Brow Mascara 5</t>
  </si>
  <si>
    <t>IN558</t>
  </si>
  <si>
    <t>IF. 투톤 아이브로우 키트 1 (AD)</t>
  </si>
  <si>
    <t xml:space="preserve">INNISFREE Two-tone Eyebrow Kit [Brown] </t>
  </si>
  <si>
    <t>IN559</t>
  </si>
  <si>
    <t>IF. 투톤 아이브로우 키트 2 (AD)</t>
  </si>
  <si>
    <t xml:space="preserve">INNISFREE Two-tone Eyebrow Kit [Gray] </t>
  </si>
  <si>
    <t>IN560</t>
  </si>
  <si>
    <t>IF. 에어리 아이섀도우 팔레트 1호 모브로즈 7.1G</t>
  </si>
  <si>
    <t>INNISFREE Airy Eye Shadow Palette 01</t>
  </si>
  <si>
    <t>IN561</t>
  </si>
  <si>
    <t>IF. 에어리 아이섀도우 팔레트 2호 피치베이지 7.2G</t>
  </si>
  <si>
    <t>INNISFREE Airy Eye Shadow Palette 02</t>
  </si>
  <si>
    <t>IN562</t>
  </si>
  <si>
    <t>IF. 에어리 아이 섀도우 팔레트 3호 7.0G</t>
  </si>
  <si>
    <t>INNISFREE Airy Eye Shadow Palette 03</t>
  </si>
  <si>
    <t>IN563</t>
  </si>
  <si>
    <t>IF. 에어리 아이 섀도우 팔레트 4호 6.8G</t>
  </si>
  <si>
    <t>INNISFREE Airy Eye Shadow Palette 04</t>
  </si>
  <si>
    <t>IN564</t>
  </si>
  <si>
    <t>IF. 트윙클 글리터 02</t>
  </si>
  <si>
    <t>INNISFREE Twinkle Glitter 02</t>
  </si>
  <si>
    <t>IN565</t>
  </si>
  <si>
    <t>IF. 트윙클 글리터 03</t>
  </si>
  <si>
    <t>INNISFREE Twinkle Glitter 03</t>
  </si>
  <si>
    <t>IN566</t>
  </si>
  <si>
    <t>IF.트윙클 글리터 [홀로그램]_2호</t>
  </si>
  <si>
    <t>INNISFREE Twinkle Glitter [Hologram] 2</t>
  </si>
  <si>
    <t>IN567</t>
  </si>
  <si>
    <t>IF. 트윙클 글리터 [홀로그램]_3호</t>
  </si>
  <si>
    <t>INNISFREE Twinkle Glitter [Hologram] 3</t>
  </si>
  <si>
    <t>IN568</t>
  </si>
  <si>
    <t>IF. 트윙클 글리터 [홀로그램]_4호</t>
  </si>
  <si>
    <t>INNISFREE Twinkle Glitter [Hologram] 4</t>
  </si>
  <si>
    <t>IN569</t>
  </si>
  <si>
    <t>IF. 젤리 치크 01 노을 말린 살구</t>
  </si>
  <si>
    <t>INNISFREE Jelly Cheek 1</t>
  </si>
  <si>
    <t>IN570</t>
  </si>
  <si>
    <t>IF. 젤리 치크 02 생기 어린 복숭아</t>
  </si>
  <si>
    <t>INNISFREE Jelly Cheek 2</t>
  </si>
  <si>
    <t>IN571</t>
  </si>
  <si>
    <t>IF. 젤리 치크 03 무르익은 무화과</t>
  </si>
  <si>
    <t>INNISFREE Jelly Cheek 3</t>
  </si>
  <si>
    <t>IN572</t>
  </si>
  <si>
    <t>IF. 미네랄 스틱 컨실러 1호</t>
  </si>
  <si>
    <t>INNISFREE Mineral Stick Concealer 01 Light Beige</t>
  </si>
  <si>
    <t>IN573</t>
  </si>
  <si>
    <t>IF. 미네랄 스틱 컨실러 2호</t>
  </si>
  <si>
    <t>INNISFREE Mineral Stick Concealer 02 Natural Beige</t>
  </si>
  <si>
    <t>IN574</t>
  </si>
  <si>
    <t>IF. 라이트 핏 쿠션 C13</t>
  </si>
  <si>
    <t>INNISFREE Light Fit Cushion SPF33 PA++ C13 Light Beige</t>
  </si>
  <si>
    <t>IN575</t>
  </si>
  <si>
    <t>IF. 라이트 핏 쿠션 N21</t>
  </si>
  <si>
    <t>INNISFREE Light Fit Cushion SPF33 PA++ N21 Natural Beige</t>
  </si>
  <si>
    <t>IN576</t>
  </si>
  <si>
    <t>IF. 라이트 핏 쿠션 C21</t>
  </si>
  <si>
    <t>INNISFREE Light Fit Cushion SPF33 PA++ C21 Pink Beige</t>
  </si>
  <si>
    <t>IN577</t>
  </si>
  <si>
    <t>IF. 라이트 핏 쿠션 N23</t>
  </si>
  <si>
    <t>INNISFREE Light Fit Cushion SPF33 PA++ N23 True Beige</t>
  </si>
  <si>
    <t>IN578</t>
  </si>
  <si>
    <t>IF. 라이트 핏 쿠션 N27</t>
  </si>
  <si>
    <t>INNISFREE Light Fit Cushion SPF33 PA++ N27 Sand</t>
  </si>
  <si>
    <t>IN579</t>
  </si>
  <si>
    <t>IF. 라이트 핏 쿠션 C13 (R</t>
  </si>
  <si>
    <t>INNISFREE Light Fit Cushion SPF33 PA++ C13 Light Beige Refill</t>
  </si>
  <si>
    <t>IN580</t>
  </si>
  <si>
    <t>IF. 라이트 핏 쿠션 N21 (R</t>
  </si>
  <si>
    <t>INNISFREE Light Fit Cushion SPF33 PA++ N21 Natural Beige Refill</t>
  </si>
  <si>
    <t>IN581</t>
  </si>
  <si>
    <t>IF. 라이트 핏 쿠션 C21 (R</t>
  </si>
  <si>
    <t>INNISFREE Light Fit Cushion SPF33 PA++ C21 Pink Beige Refill</t>
  </si>
  <si>
    <t>IN582</t>
  </si>
  <si>
    <t>IF. 라이트 핏 쿠션 N23 (R</t>
  </si>
  <si>
    <t>INNISFREE Light Fit Cushion SPF33 PA++ N23 True Beige Refill</t>
  </si>
  <si>
    <t>IN583</t>
  </si>
  <si>
    <t>IF. 라이트 핏 쿠션 N27 (R</t>
  </si>
  <si>
    <t>INNISFREE Light Fit Cushion SPF33 PA++ N27 Sand Refill</t>
  </si>
  <si>
    <t>IN584</t>
  </si>
  <si>
    <t>IF. 스킨핏 글로우 쿠션 13C</t>
  </si>
  <si>
    <t>INNISFREE Skin Fit Glow Cushion  SPF34 PA++
13C Porcelain</t>
  </si>
  <si>
    <t>IN585</t>
  </si>
  <si>
    <t>IF. 스킨핏 글로우 쿠션 17N</t>
  </si>
  <si>
    <t>INNISFREE Skin Fit Glow Cushion  SPF34 PA++
17N Pure ivory</t>
  </si>
  <si>
    <t>IN586</t>
  </si>
  <si>
    <t>IF. 스킨핏 글로우 쿠션 21N</t>
  </si>
  <si>
    <t>INNISFREE Skin Fit Glow Cushion  SPF34 PA++
21N Warm vanilla</t>
  </si>
  <si>
    <t>IN587</t>
  </si>
  <si>
    <t>IF. 스킨핏 글로우 쿠션 21C</t>
  </si>
  <si>
    <t>INNISFREE Skin Fit Glow Cushion  SPF34 PA++
21C Cool vanilla</t>
  </si>
  <si>
    <t>IN588</t>
  </si>
  <si>
    <t>IF. 스킨핏 글로우 쿠션 23N</t>
  </si>
  <si>
    <t>INNISFREE Skin Fit Glow Cushion SPF34 PA++ 23N Ginger</t>
  </si>
  <si>
    <t>IN589</t>
  </si>
  <si>
    <t>IF. 스킨핏 글로우 쿠션 13C (R</t>
  </si>
  <si>
    <t>INNISFREE Skin Fit Glow Cushion SPF34 PA++ 13C Porcelain Refill</t>
  </si>
  <si>
    <t>IN590</t>
  </si>
  <si>
    <t>IF. 스킨핏 글로우 쿠션 17N (R</t>
  </si>
  <si>
    <t>INNISFREE Skin Fit Glow Cushion SPF34 PA++ 17N Pure ivory Refill</t>
  </si>
  <si>
    <t>IN591</t>
  </si>
  <si>
    <t>IF. 스킨핏 글로우 쿠션 21N (R</t>
  </si>
  <si>
    <t>INNISFREE Skin Fit Glow Cushion SPF34 PA++ 21N Warm vanilla Refill</t>
  </si>
  <si>
    <t>IN592</t>
  </si>
  <si>
    <t>IF. 스킨핏 글로우 쿠션 21C (R</t>
  </si>
  <si>
    <t>INNISFREE Skin Fit Glow Cushion SPF34 PA++ 21C Cool vanilla Refill</t>
  </si>
  <si>
    <t>IN593</t>
  </si>
  <si>
    <t>IF. 스킨핏 글로우 쿠션 23N (R</t>
  </si>
  <si>
    <t>INNISFREE Skin Fit Glow Cushion SPF34 PA++ 23N Ginger Refill</t>
  </si>
  <si>
    <t>IN594</t>
  </si>
  <si>
    <t>IF. 라이트 코튼 커버 팩트 21N 바닐라</t>
  </si>
  <si>
    <t>INNISFREE Light Cotton Cover Pact 21N Vanilla</t>
  </si>
  <si>
    <t>IN595</t>
  </si>
  <si>
    <t>IF. 라이트 코튼 커버 팩트 22N 베이지</t>
  </si>
  <si>
    <t>INNISFREE Light Cotton Cover Pact 22N Beige</t>
  </si>
  <si>
    <t>IN596</t>
  </si>
  <si>
    <t>IF. 라이트 코튼 커버 팩트 23N 진저</t>
  </si>
  <si>
    <t>INNISFREE Light Cotton Cover Pact 23N Ginger</t>
  </si>
  <si>
    <t>IN597</t>
  </si>
  <si>
    <t>IF. 포어 블러 파우더 11g</t>
  </si>
  <si>
    <t>INNISFREE Pore Blur Powder</t>
  </si>
  <si>
    <t>IN598</t>
  </si>
  <si>
    <t>IF. 포어 블러 프라이머 25ml</t>
  </si>
  <si>
    <t>INNISFREE Pore Blur Primer</t>
  </si>
  <si>
    <t>IN599</t>
  </si>
  <si>
    <t>IF. 포어 블러 팩트 12.5g</t>
  </si>
  <si>
    <t>INNISFREE Pore Blur Pact</t>
  </si>
  <si>
    <t>IN600</t>
  </si>
  <si>
    <t>IF. 포어 블러 메이크업 커버 크림 17N 아이보리</t>
  </si>
  <si>
    <t>INNISFREE Pore Blur Makeup Cover Cream 17N Ivory</t>
  </si>
  <si>
    <t>IN601</t>
  </si>
  <si>
    <t>IF. 오로라 쉬머 하이라이터 6g</t>
  </si>
  <si>
    <t>INNISFREE Aurora Shimmer Highlighter</t>
  </si>
  <si>
    <t>IN602</t>
  </si>
  <si>
    <t>IF. 시그니처 디퓨저 흙 100ml (20)</t>
  </si>
  <si>
    <t>INNISFREE Signature Diffuser Elements of Jeju</t>
  </si>
  <si>
    <t>IN603</t>
  </si>
  <si>
    <t>IF. 시그니처 디퓨저 돌 100ml (20)</t>
  </si>
  <si>
    <t>IN604</t>
  </si>
  <si>
    <t>IF. 시그니처 디퓨저 바람100ml (20)</t>
  </si>
  <si>
    <t>IN605</t>
  </si>
  <si>
    <t>IF. 시그니처 디퓨저 별 100ml (20)</t>
  </si>
  <si>
    <t>IN606</t>
  </si>
  <si>
    <t>IF. 시그니처 디퓨저 빛깔 100ml (20)</t>
  </si>
  <si>
    <t>IN607</t>
  </si>
  <si>
    <t>IF. 아쿠아 비치 오드 뚜왈렛30ml</t>
  </si>
  <si>
    <t>INNISFREE Eau de Toilette Aqua Beach</t>
  </si>
  <si>
    <t>IN608</t>
  </si>
  <si>
    <t>IF.10 탠저린 블라썸 인 그린티 EDT_30ml</t>
  </si>
  <si>
    <t>INNISFREE 10 Tangerine Blossom In Green Tea Eau de Toilette</t>
  </si>
  <si>
    <t>IN609</t>
  </si>
  <si>
    <t>IF.12 까멜리아 인 그린티 오드뚜왈렛_30ml</t>
  </si>
  <si>
    <t xml:space="preserve">INNISFREE 12 Camellia In Green Tea Eau de Toilette </t>
  </si>
  <si>
    <t>IN610</t>
  </si>
  <si>
    <t>IF.퍼퓸드 디퓨저 1015 삼나무100ml</t>
  </si>
  <si>
    <t>INNISFREE Perfumed Diffuser 1015 Cedar Wood</t>
  </si>
  <si>
    <t>IN611</t>
  </si>
  <si>
    <t>IF.퍼퓸드 디퓨저 0217 비자100ml</t>
  </si>
  <si>
    <t>INNISFREE Perfumed Diffuser 0217 Bija</t>
  </si>
  <si>
    <t>IN612</t>
  </si>
  <si>
    <t>IF.퍼퓸드 디퓨저 0717 치자100ml</t>
  </si>
  <si>
    <t>INNISFREE Perfumed Diffuser 0717 Gardenia</t>
  </si>
  <si>
    <t>IN613</t>
  </si>
  <si>
    <t>IF.퍼퓸드 디퓨저 0524 라벤더100ml</t>
  </si>
  <si>
    <t>INNISFREE Perfumed Diffuser 0524 Lavender</t>
  </si>
  <si>
    <t>IN614</t>
  </si>
  <si>
    <t>IF.퍼퓸드 디퓨저 0831 코튼블라썸100ml</t>
  </si>
  <si>
    <t>INNISFREE Perfumed Diffuser 0831 Cotton Blossom</t>
  </si>
  <si>
    <t>IN615</t>
  </si>
  <si>
    <t>IF.퍼퓸드 디퓨저 0517 작약100ml</t>
  </si>
  <si>
    <t>INNISFREE Perfumed Diffuser 0517 Peony</t>
  </si>
  <si>
    <t>IN616</t>
  </si>
  <si>
    <t>IF.퍼퓸드 디퓨져_1220 한란_100ml</t>
  </si>
  <si>
    <t>INNISFREE Perfumed Diffuser 1220 Orchid</t>
  </si>
  <si>
    <t>IN617</t>
  </si>
  <si>
    <t>IF. 퍼퓸드 디퓨져_0126 한라봉100ml</t>
  </si>
  <si>
    <t>INNISFREE Perfumed Diffuser 0126 Hallabong</t>
  </si>
  <si>
    <t>IN618</t>
  </si>
  <si>
    <t>IF. 퍼퓸드바디헤어미스트_게스트하우스 모닝 100ML</t>
  </si>
  <si>
    <t>INNISFREE Perfumed Body &amp; Hair Mist Guesthouse Morning</t>
  </si>
  <si>
    <t>IN619</t>
  </si>
  <si>
    <t>IF. 퍼퓸드바디헤어미스트_피치프룻 100ML</t>
  </si>
  <si>
    <t>INNISFREE Perfumed Body &amp; Hair Mist Peach Fruit</t>
  </si>
  <si>
    <t>IN620</t>
  </si>
  <si>
    <t>IF. 퍼퓸드바디헤어미스트_핑크코랄 100ML</t>
  </si>
  <si>
    <t>INNISFREE Perfumed Body &amp; Hair Mist Pink Sea Coral</t>
  </si>
  <si>
    <t>IN621</t>
  </si>
  <si>
    <t>IF. 퍼퓸드바디헤어미스트_블랙티 100ML</t>
  </si>
  <si>
    <t>INNISFREE Perfumed Body &amp; Hair Mist Black Tea</t>
  </si>
  <si>
    <t>IN622</t>
  </si>
  <si>
    <t>IF. 펫 케어 딥클렌징 샴푸 (19N)</t>
  </si>
  <si>
    <t>INNISFREE Dear Pet Deep Cleansing Shampoo</t>
  </si>
  <si>
    <t>IN623</t>
  </si>
  <si>
    <t>IF. 펫 케어 너리싱 샴푸 (19N)</t>
  </si>
  <si>
    <t>INNISFREE Dear Pet Nourishing Shampoo</t>
  </si>
  <si>
    <t>IN624</t>
  </si>
  <si>
    <t>IF. 향수 공용기 4ML</t>
  </si>
  <si>
    <t>INNISFREE Perfume Atomizer</t>
  </si>
  <si>
    <t>IN625</t>
  </si>
  <si>
    <t>IF. 공용기_스프레이 30ML</t>
  </si>
  <si>
    <t>INNISFREE Spray Bottle</t>
  </si>
  <si>
    <t>IN626</t>
  </si>
  <si>
    <t>IF. 공용기_펌프 30ml</t>
  </si>
  <si>
    <t>INNISFREE Pump Bottle</t>
  </si>
  <si>
    <t>IN627</t>
  </si>
  <si>
    <t>IF. 공용기_캡 2P 30ml</t>
  </si>
  <si>
    <t>INNISFREE Cap Bottle</t>
  </si>
  <si>
    <t>IN628</t>
  </si>
  <si>
    <t>IF. 네일리무버용기 200ml 19ad</t>
  </si>
  <si>
    <t>INNISFREE Nail Remover Dispenser</t>
  </si>
  <si>
    <t>IN629</t>
  </si>
  <si>
    <t>IF. 슈퍼푸드프롬제주로션펌프(19)</t>
  </si>
  <si>
    <t>INNISFREE Super Food from Jeju Lotion Pump</t>
  </si>
  <si>
    <t>IN630</t>
  </si>
  <si>
    <t>IF. 뷰티툴 압출기</t>
  </si>
  <si>
    <t>INNISFREE Extractor</t>
  </si>
  <si>
    <t>IN631</t>
  </si>
  <si>
    <t>IF. 마이 팔레트 [Medium]</t>
  </si>
  <si>
    <t>INNISFREE My Palette [Medium]</t>
  </si>
  <si>
    <t>IN632</t>
  </si>
  <si>
    <t>IF. 마이 팔레트 [Small] (19AD)</t>
  </si>
  <si>
    <t>INNISFREE My Palette [Small]</t>
  </si>
  <si>
    <t>IN633</t>
  </si>
  <si>
    <t>IF. 고급 종이 면봉 150P</t>
  </si>
  <si>
    <t>INNISFREE Premium Cotton Swabs</t>
  </si>
  <si>
    <t>IN634</t>
  </si>
  <si>
    <t>IF. 브러시 &amp; 퍼프 클렌저 250ML</t>
  </si>
  <si>
    <t>INNISFREE Brush &amp; Puff Cleanser</t>
  </si>
  <si>
    <t>IN635</t>
  </si>
  <si>
    <t>IF. 족집게</t>
  </si>
  <si>
    <t>INNISFREE Tweezer</t>
  </si>
  <si>
    <t>IN636</t>
  </si>
  <si>
    <t>IF. 고급 미용 가위</t>
  </si>
  <si>
    <t>INNISFREE Eyebrow Scissors</t>
  </si>
  <si>
    <t>IN637</t>
  </si>
  <si>
    <t>IF. 화산송이 한지 기름종이 50매</t>
  </si>
  <si>
    <t>INNISFREE Jeju Volcanic Oil Control Paper</t>
  </si>
  <si>
    <t>IN638</t>
  </si>
  <si>
    <t>IF. 듀얼 펜슬깎이</t>
  </si>
  <si>
    <t>INNISFREE Dual Pencil Sharpener</t>
  </si>
  <si>
    <t>IN639</t>
  </si>
  <si>
    <t>IF. 뷰티툴 네일 푸셔</t>
  </si>
  <si>
    <t>INNISFREE Nail Pusher</t>
  </si>
  <si>
    <t>IN640</t>
  </si>
  <si>
    <t>IF. 뷰티툴 네일 니퍼</t>
  </si>
  <si>
    <t>INNISFREE Nail Nipper</t>
  </si>
  <si>
    <t>IN641</t>
  </si>
  <si>
    <t>IF. 뷰티툴 고급 손톱깎이</t>
  </si>
  <si>
    <t>INNISFREE Nail Clipper</t>
  </si>
  <si>
    <t>IN642</t>
  </si>
  <si>
    <t>IF. 뷰티툴 샤이닝 4WAY 버퍼</t>
  </si>
  <si>
    <t>INNISFREE Nail Shining Block</t>
  </si>
  <si>
    <t>IN643</t>
  </si>
  <si>
    <t>IF. 네일 에모리 보드 19ad</t>
  </si>
  <si>
    <t>INNISFREE Nail Emery Board</t>
  </si>
  <si>
    <t>IN644</t>
  </si>
  <si>
    <t>IF. 디퓨저리드스틱(플라워세트 5EA</t>
  </si>
  <si>
    <t>INNISFREE Reed Stick [ Flower + Basic ]</t>
  </si>
  <si>
    <t>IN645</t>
  </si>
  <si>
    <t>IF. 디퓨저 리드스틱(베이직)10EA</t>
  </si>
  <si>
    <t>INNISFREE Reed Stick [ Basic ]</t>
  </si>
  <si>
    <t>IN646</t>
  </si>
  <si>
    <t>IF. 풋 스톤</t>
  </si>
  <si>
    <t>INNISFREE Foot Stone</t>
  </si>
  <si>
    <t>IN647</t>
  </si>
  <si>
    <t>IF. 샤워 타월_코튼</t>
  </si>
  <si>
    <t>INNISFREE Shower Towel Cotton</t>
  </si>
  <si>
    <t>IN648</t>
  </si>
  <si>
    <t>IF. 샤워 볼</t>
  </si>
  <si>
    <t>INNISFREE Shower Ball</t>
  </si>
  <si>
    <t>IN649</t>
  </si>
  <si>
    <t>IF. 바디 면도기</t>
  </si>
  <si>
    <t>INNISFREE Body Razor</t>
  </si>
  <si>
    <t>IN650</t>
  </si>
  <si>
    <t>IF. 젤 아이라이너 브러시 1EA</t>
  </si>
  <si>
    <t>INNISFREE Gel Eyeliner Brush</t>
  </si>
  <si>
    <t>IN651</t>
  </si>
  <si>
    <t>IF. 마이 파운데이션 브러시_커버</t>
  </si>
  <si>
    <t>INNISFREE My Foundation Brush [Cover]</t>
  </si>
  <si>
    <t>IN652</t>
  </si>
  <si>
    <t>IF. 스크류 브러시</t>
  </si>
  <si>
    <t>INNISFREE Screw Brush</t>
  </si>
  <si>
    <t>IN653</t>
  </si>
  <si>
    <t>IF. 뷰티툴 블러셔 브러시</t>
  </si>
  <si>
    <t>INNISFREE Blusher Brush</t>
  </si>
  <si>
    <t>IN654</t>
  </si>
  <si>
    <t>IF. 뷰티툴 컨투어링 브러시</t>
  </si>
  <si>
    <t>INNISFREE Contouring Brush</t>
  </si>
  <si>
    <t>IN655</t>
  </si>
  <si>
    <t>IF. 뷰티툴 아이브로우 브러시</t>
  </si>
  <si>
    <t>INNISFREE Eyebrow Brush</t>
  </si>
  <si>
    <t>IN656</t>
  </si>
  <si>
    <t>IF. 뷰티툴 파운데이션 브러시</t>
  </si>
  <si>
    <t>INNISFREE Foundation Brush</t>
  </si>
  <si>
    <t>IN657</t>
  </si>
  <si>
    <t>IF. 뷰티툴 마스터 파운데이션 브러시</t>
  </si>
  <si>
    <t>INNISFREE Master Foundation Brush</t>
  </si>
  <si>
    <t>IN658</t>
  </si>
  <si>
    <t>IF. 파우더 브러시</t>
  </si>
  <si>
    <t>INNISFREE Powder Brush</t>
  </si>
  <si>
    <t>IN659</t>
  </si>
  <si>
    <t>IF. 오토 립 브러시</t>
  </si>
  <si>
    <t>INNISFREE Auto Lip Brush</t>
  </si>
  <si>
    <t>IN660</t>
  </si>
  <si>
    <t>IF. 아이섀도우 브러시 [베이스]</t>
  </si>
  <si>
    <t>INNISFREE Eyeshadow Brush [Base]</t>
  </si>
  <si>
    <t>IN661</t>
  </si>
  <si>
    <t>IF. 아이섀도우 브러시 [스타일링]</t>
  </si>
  <si>
    <t>INNISFREE Eyeshadow Brush [Styling]</t>
  </si>
  <si>
    <t>IN662</t>
  </si>
  <si>
    <t>IF. 아이섀도우 브러시 [컨투어링]</t>
  </si>
  <si>
    <t>INNISFREE Eyeshadow Brush [Contouring]</t>
  </si>
  <si>
    <t>IN663</t>
  </si>
  <si>
    <t>IF. 아이새도우 브러시 [디파이닝]</t>
  </si>
  <si>
    <t xml:space="preserve">INNISFREE Eyeshadow Brush [Defining] </t>
  </si>
  <si>
    <t>IN664</t>
  </si>
  <si>
    <t>IF. 미니 아이섀도우 브러시 [베이스]</t>
  </si>
  <si>
    <t>INNISFREE Mini Eyeshadow Brush [Base]</t>
  </si>
  <si>
    <t>IN665</t>
  </si>
  <si>
    <t>IF. 미니 아이섀도우 브러시 [스타일링]</t>
  </si>
  <si>
    <t>INNISFREE Mini Eyeshadow Brush [Styling]</t>
  </si>
  <si>
    <t>IN666</t>
  </si>
  <si>
    <t>IF. 미니 아이섀도우 브러시 [컨투어링]</t>
  </si>
  <si>
    <t>INNISFREE Mini Eyeshadow Brush [Contouring]</t>
  </si>
  <si>
    <t>IN667</t>
  </si>
  <si>
    <t>IF. 미니 아이섀도우 브러시 [디파이닝]</t>
  </si>
  <si>
    <t>INNISFREE Mini Eyeshadow Brush [Defining]</t>
  </si>
  <si>
    <t>IN668</t>
  </si>
  <si>
    <t>IF. 미니 듀얼 아이섀도우 팁 4P_내장</t>
  </si>
  <si>
    <t>INNISFREE Mini Dual Eyeshadow Tip</t>
  </si>
  <si>
    <t>IN669</t>
  </si>
  <si>
    <t>IF. 미니 듀얼 아이브로우 브러시</t>
  </si>
  <si>
    <t>INNISFREE Mini Dual Eyebrow Brush</t>
  </si>
  <si>
    <t>IN670</t>
  </si>
  <si>
    <t>IF. 마이 파운데이션 브러시_윤광</t>
  </si>
  <si>
    <t>INNISFREE My Foundation Brush [Glow]</t>
  </si>
  <si>
    <t>IN671</t>
  </si>
  <si>
    <t>IF. 미니 컨투어링 브러시</t>
  </si>
  <si>
    <t>INNISFREE Mini Contouring Brush</t>
  </si>
  <si>
    <t>IN672</t>
  </si>
  <si>
    <t>IF. 미니 블러셔 브러시</t>
  </si>
  <si>
    <t>INNISFREE Mini Blusher Brush</t>
  </si>
  <si>
    <t>IN673</t>
  </si>
  <si>
    <t>IF. 글리터 브러쉬</t>
  </si>
  <si>
    <t>INNISFREE Glitter Brush</t>
  </si>
  <si>
    <t>IN674</t>
  </si>
  <si>
    <t>IF. 다이아몬드 스펀지 4p</t>
  </si>
  <si>
    <t>INNISFREE Diamond Sponges</t>
  </si>
  <si>
    <t>IN675</t>
  </si>
  <si>
    <t>IF. 하우스 스펀지 6p</t>
  </si>
  <si>
    <t>INNISFREE House Sponges</t>
  </si>
  <si>
    <t>IN676</t>
  </si>
  <si>
    <t>IF. 스마트 블렌더 [말랑촉촉]1p</t>
  </si>
  <si>
    <t>INNISFREE Smart Blender [Glow]</t>
  </si>
  <si>
    <t>IN677</t>
  </si>
  <si>
    <t>IF. 스마트 블렌더[쫀쫀매끈]1p</t>
  </si>
  <si>
    <t>INNISFREE Smart Blender [Cover]</t>
  </si>
  <si>
    <t>IN678</t>
  </si>
  <si>
    <t>IF. 엣지 커버 블렌더</t>
  </si>
  <si>
    <t>INNISFREE Edge Cover Blender</t>
  </si>
  <si>
    <t>IN679</t>
  </si>
  <si>
    <t>IF. 셀프 아이브로우 정리 키트 1입</t>
  </si>
  <si>
    <t>INNISFREE Self Eyebrow Kit</t>
  </si>
  <si>
    <t>IN680</t>
  </si>
  <si>
    <t>IF. 뷰티툴 프리미엄 뷰러 고무 [리필]</t>
  </si>
  <si>
    <t>INNISFREE Premium Eyelash Curler Refills</t>
  </si>
  <si>
    <t>IN681</t>
  </si>
  <si>
    <t>IF. 이지 스탬핑 브로우</t>
  </si>
  <si>
    <t>INNISFREE Easy Stamping Brow</t>
  </si>
  <si>
    <t>IN682</t>
  </si>
  <si>
    <t>IF. 눈썹 수정칼 2P</t>
  </si>
  <si>
    <t>INNISFREE Eyebrow Razors</t>
  </si>
  <si>
    <t>IN683</t>
  </si>
  <si>
    <t>IF. 깔끔한 속눈썹</t>
  </si>
  <si>
    <t>INNISFREE Long Eyelashes</t>
  </si>
  <si>
    <t>IN684</t>
  </si>
  <si>
    <t>IF. 풍성한 속눈썹</t>
  </si>
  <si>
    <t>INNISFREE Volume Eyelashes</t>
  </si>
  <si>
    <t>IN685</t>
  </si>
  <si>
    <t>IF. 양면 쌍꺼풀 테이프</t>
  </si>
  <si>
    <t>INNISFREE Double Eyelid Sticker</t>
  </si>
  <si>
    <t>IN686</t>
  </si>
  <si>
    <t>IF. 프리미엄 뷰러</t>
  </si>
  <si>
    <t>INNISFREE Premium Eyelash Curler</t>
  </si>
  <si>
    <t>IN687</t>
  </si>
  <si>
    <t>IF. 뷰티툴 블랙헤드 아웃 브러시</t>
  </si>
  <si>
    <t>INNISFREE Blackhead Out Brush</t>
  </si>
  <si>
    <t>IN688</t>
  </si>
  <si>
    <t>IF. 블랙헤드 듀얼 클리너</t>
  </si>
  <si>
    <t>INNISFREE Blackhead Dual Cleaner</t>
  </si>
  <si>
    <t>IN689</t>
  </si>
  <si>
    <t>IF. 팩 브러시</t>
  </si>
  <si>
    <t>INNISFREE Pack Brush</t>
  </si>
  <si>
    <t>IN690</t>
  </si>
  <si>
    <t>IF. 팩 마스크 시트 10매</t>
  </si>
  <si>
    <t>INNISFREE Pack Mask Sheets</t>
  </si>
  <si>
    <t>IN691</t>
  </si>
  <si>
    <t>IF. 말랑한 팩 스패튤라</t>
  </si>
  <si>
    <t>INNISFREE Soft Pack Spatula</t>
  </si>
  <si>
    <t>IN692</t>
  </si>
  <si>
    <t>IF. 크리미 버블 메이커</t>
  </si>
  <si>
    <t>INNISFREE Creamy Bubble Maker</t>
  </si>
  <si>
    <t>IN693</t>
  </si>
  <si>
    <t>IF. 팩트 퍼프 2P_내장겸용</t>
  </si>
  <si>
    <t>INNISFREE Pact Puff</t>
  </si>
  <si>
    <t>IN694</t>
  </si>
  <si>
    <t>IF. 미니 파우더 퍼프_내장겸용</t>
  </si>
  <si>
    <t>INNISFREE Mini Powder Puff</t>
  </si>
  <si>
    <t>IN695</t>
  </si>
  <si>
    <t>IF. 미니 팩트 퍼프_내장겸용</t>
  </si>
  <si>
    <t>INNISFREE Mini Pact Puff</t>
  </si>
  <si>
    <t>IN696</t>
  </si>
  <si>
    <t>IF. 에어 매직 퍼프(윤광)_내장겸용</t>
  </si>
  <si>
    <t>INNISFREE Air Magic Puff (Glow)</t>
  </si>
  <si>
    <t>IN697</t>
  </si>
  <si>
    <t>IF. 에어 매직 퍼프(밀착)_내장겸용</t>
  </si>
  <si>
    <t>INNISFREE Air Magic Puff (Fitting)</t>
  </si>
  <si>
    <t>IN698</t>
  </si>
  <si>
    <t>IF. 커버 도장 퍼프</t>
  </si>
  <si>
    <t>INNISFREE Cover Stamping Puff</t>
  </si>
  <si>
    <t>IN699</t>
  </si>
  <si>
    <t>IF. 라이트 핏 쿠션 퍼프(내장겸용)</t>
  </si>
  <si>
    <t>INNISFREE Light Fit Cushion Puff</t>
  </si>
  <si>
    <t>IN700</t>
  </si>
  <si>
    <t>IF. 팩트 퍼프 2P</t>
  </si>
  <si>
    <t>IN701</t>
  </si>
  <si>
    <t>IF. 파우더 퍼프 1P</t>
  </si>
  <si>
    <t>INNISFREE Powder Puff</t>
  </si>
  <si>
    <t>IN702</t>
  </si>
  <si>
    <t>IF. 팩트 퍼프 1P [밀착]</t>
  </si>
  <si>
    <t>INNISFREE Pact Puff 1P (Fitting)</t>
  </si>
  <si>
    <t>IN703</t>
  </si>
  <si>
    <t>IF. 물먹는 촉촉퍼프</t>
  </si>
  <si>
    <t>INNISFREE Water Fit Puff</t>
  </si>
  <si>
    <t>IN704</t>
  </si>
  <si>
    <t>IF. 스킨핏 글로우 쿠션 퍼프(내장겸용)</t>
  </si>
  <si>
    <t>INNISFREE Skin Fit Glow 
Cushion Puff</t>
  </si>
  <si>
    <t>IN705</t>
  </si>
  <si>
    <t>IF. 노세범 파우더 쿠션 퍼프(1ea)</t>
  </si>
  <si>
    <t>INNISFREE No-Sebum Powder Cushion Puff</t>
  </si>
  <si>
    <t>IN706</t>
  </si>
  <si>
    <t>IF. 방수 헤어캡</t>
  </si>
  <si>
    <t>INNISFREE Waterproof Hair Cap</t>
  </si>
  <si>
    <t>IN707</t>
  </si>
  <si>
    <t>IF. 리본 헤어밴드</t>
  </si>
  <si>
    <t>INNISFREE Ribbon Hair Band</t>
  </si>
  <si>
    <t>IN708</t>
  </si>
  <si>
    <t>IF. 패들 헤어 브러시</t>
  </si>
  <si>
    <t>INNISFREE Paddle Hair Brush</t>
  </si>
  <si>
    <t>IN709</t>
  </si>
  <si>
    <t>IF. 집게 헤어롤 2P</t>
  </si>
  <si>
    <t>INNISFREE Hair Rollers</t>
  </si>
  <si>
    <t>IN710</t>
  </si>
  <si>
    <t>IF. 화장품을 반만 쓰는 1/2 화장솜 60매</t>
  </si>
  <si>
    <t>INNISFREE 1/2 Sponge Cotton Pads</t>
  </si>
  <si>
    <t>IN711</t>
  </si>
  <si>
    <t>IF. 스킨팩 전용 5겹 화장솜 80매</t>
  </si>
  <si>
    <t>INNISFREE 5 Layers Cotton Pads For Masking</t>
  </si>
  <si>
    <t>IN712</t>
  </si>
  <si>
    <t>IF. 5겹 클렌징 화장솜 80매</t>
  </si>
  <si>
    <t>INNISFREE 5 Layers Cleansing Cotton Pads</t>
  </si>
  <si>
    <t>IN713</t>
  </si>
  <si>
    <t>IF. 닦아 쓰는 화장솜 80p (19AD)</t>
  </si>
  <si>
    <t>INNISFREE Premium Cotton Pads For Toner</t>
  </si>
  <si>
    <t>IN714</t>
  </si>
  <si>
    <t>IF. 닦아쓰는 솜수건 40매(AD)</t>
  </si>
  <si>
    <t>INNISFREE Spongy Toning Pad 
for Green Barley 
Peeling Toner</t>
  </si>
  <si>
    <t>IN715</t>
  </si>
  <si>
    <t>IF. 일반 화장솜 80매(AD)</t>
  </si>
  <si>
    <t>INNISFREE Cotton Pads</t>
  </si>
  <si>
    <t>IT'S SKIN</t>
  </si>
  <si>
    <t>IS001</t>
  </si>
  <si>
    <t>프레스티지 토니끄 투엑스 데스까르고</t>
  </si>
  <si>
    <t>It's Skin Prestige Tonique 2X D'escargot 140mL</t>
  </si>
  <si>
    <t>IS002</t>
  </si>
  <si>
    <t>프레스티지 로씨옹 투엑스 데스까르고</t>
  </si>
  <si>
    <t>It's Skin Prestige Lotion 2X D'escargot 140mL</t>
  </si>
  <si>
    <t>IS003</t>
  </si>
  <si>
    <t>프레스티지 끄렘 투엑스 데스까르고 세트</t>
  </si>
  <si>
    <t>It's Skin Prestige Crème 2X D'escargot 60mL+10mL</t>
  </si>
  <si>
    <t>IS004</t>
  </si>
  <si>
    <t>프레스티지 폼 투엑스 데스까르고 더블 세트</t>
  </si>
  <si>
    <t>It's Skin Prestige Foam 2X D'escargot Double Set 150ml + 150ml + 50ml + 50ml</t>
  </si>
  <si>
    <t>IS005</t>
  </si>
  <si>
    <t>프레스티지 투엑스 데스까르고 3종 스페셜 세트</t>
  </si>
  <si>
    <t>It's Skin Prestige 2X D'escargot Special Set (3 pcs) 140ml+140ml+150ml+25ml+25ml</t>
  </si>
  <si>
    <t>IS006</t>
  </si>
  <si>
    <t>프레스티지 토니끄 투엑스 진생 데스까르고</t>
  </si>
  <si>
    <t>It's Skin Prestige Tonique 2X Ginseng D'escargot 140mL</t>
  </si>
  <si>
    <t>IS007</t>
  </si>
  <si>
    <t>프레스티지 로씨옹 투엑스 진생 데스까르고</t>
  </si>
  <si>
    <t>It's Skin Prestige Lotion 2X Ginseng D'escargot 140mL</t>
  </si>
  <si>
    <t>IS008</t>
  </si>
  <si>
    <t>프레스티지 폼 투엑스 진생 데스까르고</t>
  </si>
  <si>
    <t>It's Skin Prestige Foam 2X Ginseng D'escargot 150ml</t>
  </si>
  <si>
    <t>IS009</t>
  </si>
  <si>
    <t>프레스티지 끄렘 투엑스 진생 데스까르고 세트</t>
  </si>
  <si>
    <t>It's Skin Prestige Crème  2X Ginseng D'escargot Set 60mL+25mL+25mL</t>
  </si>
  <si>
    <t>IS010</t>
  </si>
  <si>
    <t>프레스티지 투엑스 진생 데스까르고 2종 스페셜 세트</t>
  </si>
  <si>
    <t>It's Skin Prestige 2X Ginseng D'escargot Special Set (2 pcs) 140mL+140mL+25mL+25mL+10mL</t>
  </si>
  <si>
    <t>IS011</t>
  </si>
  <si>
    <t>프레스티지 투엑스 진생 데스까르고 4종 스페셜 세트</t>
  </si>
  <si>
    <t>It's Skin Prestige 2X Ginseng D'escargot Special Set (4 pcs) 140mL+140mL+150mL
+15ml+15ml+25mL+25mL+10mL</t>
  </si>
  <si>
    <t>IS012</t>
  </si>
  <si>
    <t>프레스티지 이으 투엑스 진생 데스까르고 더블 세트</t>
  </si>
  <si>
    <t>It's Skin Prestige Yeux 2X Ginseng D'escargot Double Set 15mL + 15mL + 10mL</t>
  </si>
  <si>
    <t>IS013</t>
  </si>
  <si>
    <t>파워 10 포뮬라 피오 이펙터 모공루팡(AD)</t>
  </si>
  <si>
    <t xml:space="preserve">It's Skin Power 10 Formula PO Effector (AD)   30ml  </t>
  </si>
  <si>
    <t>IS014</t>
  </si>
  <si>
    <t>파워 10 포뮬라 브이씨 이펙터 잡티케어(AD)</t>
  </si>
  <si>
    <t xml:space="preserve">It's Skin Power 10 Formula VC Effector (AD)   30ml  </t>
  </si>
  <si>
    <t>IS015</t>
  </si>
  <si>
    <t>파워 10 포뮬라 지에프 이펙터 쏙쏙수분(AD)</t>
  </si>
  <si>
    <t xml:space="preserve">It's Skin Power 10 Formula GF Effector (AD)   30ml  </t>
  </si>
  <si>
    <t>IS016</t>
  </si>
  <si>
    <t>파워 10 포뮬라 엘아이 이펙터 감초줄렌(AD)</t>
  </si>
  <si>
    <t xml:space="preserve">It's Skin Power 10 Formula LI Effector (AD)   30ml  </t>
  </si>
  <si>
    <t>IS017</t>
  </si>
  <si>
    <t>파워 10 포뮬라 와이이 이펙터 톤결보정(AD)</t>
  </si>
  <si>
    <t xml:space="preserve">It's Skin Power 10 Formula YE Effector (AD)   30ml  </t>
  </si>
  <si>
    <t>IS018</t>
  </si>
  <si>
    <t>파워 10 포뮬라 브이비 이펙터 세라가드(AD)</t>
  </si>
  <si>
    <t xml:space="preserve">It's Skin Power 10 Formula VB Effector (AD)   30ml  </t>
  </si>
  <si>
    <t>IS019</t>
  </si>
  <si>
    <t>파워 10 포뮬라 프로폴리스 이펙터 윤광요정(AD)</t>
  </si>
  <si>
    <t xml:space="preserve">It's Skin Power 10 Formula Propolis Effector (AD)   30ml  </t>
  </si>
  <si>
    <t>IS020</t>
  </si>
  <si>
    <t>파워 10 포뮬라 씨오 이펙터 탄력보스(AD)</t>
  </si>
  <si>
    <t xml:space="preserve">It's Skin Power 10 Formula CO Effector (AD)   30ml  </t>
  </si>
  <si>
    <t>IS021</t>
  </si>
  <si>
    <t>파워 10 포뮬라 큐텐 이펙터 링클마녀(AD)</t>
  </si>
  <si>
    <t xml:space="preserve">It's Skin Power 10 Formula Q10 Effector (AD)   30ml  </t>
  </si>
  <si>
    <t>IS022</t>
  </si>
  <si>
    <t>파워 10 포뮬라 브이이 이펙터 영양사수(AD)</t>
  </si>
  <si>
    <t xml:space="preserve">It's Skin Power 10 Formula VE Effector (AD)   30ml  </t>
  </si>
  <si>
    <t>IS023</t>
  </si>
  <si>
    <t>파워 10 포뮬라 파워풀 지니어스 세럼</t>
  </si>
  <si>
    <t>It's Skin Power 10 Formula Powerful Genius Serum 50ml</t>
  </si>
  <si>
    <t>IS024</t>
  </si>
  <si>
    <t>파워 10 포뮬라 파워풀 지니어스 크림</t>
  </si>
  <si>
    <t>It's Skin Power 10 Formula Powerful Genius Cream 45ml</t>
  </si>
  <si>
    <t>IS025</t>
  </si>
  <si>
    <t xml:space="preserve">파워 10 포뮬라 파워풀 지니어스 세럼 인 토너 </t>
  </si>
  <si>
    <t>It's Skin Power 10 Formula Powerful Genius Serum in Toner 255ml</t>
  </si>
  <si>
    <t>IS026</t>
  </si>
  <si>
    <t>파워 10 포뮬라 파워풀 지니어스 폼 인 밀크</t>
  </si>
  <si>
    <t>It's Skin Power 10 Formula Powerful Genius Foam in Milk 150 mL</t>
  </si>
  <si>
    <t>IS027</t>
  </si>
  <si>
    <t>파워 10 포뮬라 파워풀 지니어스 선세럼</t>
  </si>
  <si>
    <t>It's Skin Power 10 Formula Powerful Genius Sun Serum 40ml</t>
  </si>
  <si>
    <t>IS028</t>
  </si>
  <si>
    <t>타이거 시카 그린 칠 다운 마스크</t>
  </si>
  <si>
    <t>It's Skin Tiger Cica Green Chill Down Mask  20g</t>
  </si>
  <si>
    <t>IS029</t>
  </si>
  <si>
    <t>타이거 시카 그린 칠 다운 토너</t>
  </si>
  <si>
    <t>It's Skin Tiger Cica Green Chill Down Toner 400mL</t>
  </si>
  <si>
    <t>IS030</t>
  </si>
  <si>
    <t>타이거 시카 그린 칠 다운 로션</t>
  </si>
  <si>
    <t>It's Skin Tiger Cica Green Chill Down Lotion 200mL</t>
  </si>
  <si>
    <t>IS031</t>
  </si>
  <si>
    <t>타이거 시카 그린 칠 다운 젤 크림</t>
  </si>
  <si>
    <t>It's Skin Tiger Cica Green Chill Down Gel Cream 100mL</t>
  </si>
  <si>
    <t>IS032</t>
  </si>
  <si>
    <t>타이거 시카 그린 칠 다운 폼 클렌저</t>
  </si>
  <si>
    <t>It's Skin Tiger Cica Green Chill Down Foam Cleanser 300mL</t>
  </si>
  <si>
    <t>IS033</t>
  </si>
  <si>
    <t>잇츠스킨 타이거 시카 그린 칠 다운 젤 클렌저</t>
  </si>
  <si>
    <t>It's Skin Tiger Cica Green Chill Down Gel Cleanser 200ml</t>
  </si>
  <si>
    <t>IS034</t>
  </si>
  <si>
    <t>잇츠스킨 타이거 시카 그린 칠 다운 선 젤</t>
  </si>
  <si>
    <t>It's Skin Tiger Cica Green Chill Down Sun Gel 80ml</t>
  </si>
  <si>
    <t>IS035</t>
  </si>
  <si>
    <t>잇츠스킨 타이거 시카 그린 칠 다운 카밍 수딩 패드</t>
  </si>
  <si>
    <t xml:space="preserve">IT'S SKIN TIGER CICA GREEN CHILL DOWN CALMING SOOTHING PAD </t>
  </si>
  <si>
    <t>IS036</t>
  </si>
  <si>
    <t>잇츠스킨 타이거 시카 레드 으르렁 데일리 스팟 젤</t>
  </si>
  <si>
    <t>It's Skin Tiger Cica Red Growl Daily Spot Gel 12ml</t>
  </si>
  <si>
    <t>IS037</t>
  </si>
  <si>
    <t>잇츠스킨 타이거 시카 레드 으르렁 슬리핑 스팟 트리트먼트</t>
  </si>
  <si>
    <t>It's Skin Tiger Cica Red Growl Sleeping Spot Treatment 15mL</t>
  </si>
  <si>
    <t>IS038</t>
  </si>
  <si>
    <t>잇츠스킨 타이거 시카 레드 으르렁 스팟 필링 패드</t>
  </si>
  <si>
    <t xml:space="preserve">IT'S SKIN TIGER CICA RED GROWL SPOT PEELING PAD </t>
  </si>
  <si>
    <t>IS039</t>
  </si>
  <si>
    <t>유자 클렌징 폼</t>
  </si>
  <si>
    <t xml:space="preserve">It's Skin Citron Cleansing Foam  150ml </t>
  </si>
  <si>
    <t>IS040</t>
  </si>
  <si>
    <t>유자 필링 젤</t>
  </si>
  <si>
    <t xml:space="preserve">It's Skin Citron Cleansing Peeling Gel  120ml </t>
  </si>
  <si>
    <t>IS041</t>
  </si>
  <si>
    <t>그린티 카밍 클렌징 오일</t>
  </si>
  <si>
    <t xml:space="preserve">It's Skin Green Tea Calming Cleansing Oil    145ml   </t>
  </si>
  <si>
    <t>IS042</t>
  </si>
  <si>
    <t>그린티 카밍 클렌징 폼</t>
  </si>
  <si>
    <t xml:space="preserve">It's Skin Green Tea Calming Cleansing Foam    150ml   </t>
  </si>
  <si>
    <t>IS043</t>
  </si>
  <si>
    <t>헤브어 보들보들 바나나 클렌징 폼</t>
  </si>
  <si>
    <t xml:space="preserve">It's Skin Have a Banana Cleansing Foam    150ml   </t>
  </si>
  <si>
    <t>IS044</t>
  </si>
  <si>
    <t>헤브어 탱글탱글 오렌지 클렌징 폼</t>
  </si>
  <si>
    <t xml:space="preserve">It's Skin Have a Orange Cleansing Foam    150ml   </t>
  </si>
  <si>
    <t>IS045</t>
  </si>
  <si>
    <t>헤브어 푸릇푸릇 청포도 클렌징 폼</t>
  </si>
  <si>
    <t xml:space="preserve">It's Skin Have a Greengrape Cleansing Foam    150ml   </t>
  </si>
  <si>
    <t>IS046</t>
  </si>
  <si>
    <t>헤브어 송알송알 석류 클렌징 폼</t>
  </si>
  <si>
    <t xml:space="preserve">It's Skin Have a Pomegranate Cleansing Foam    150ml   </t>
  </si>
  <si>
    <t>IS047</t>
  </si>
  <si>
    <t>헤브어 매끈매끈 계란 클렌징 폼</t>
  </si>
  <si>
    <t xml:space="preserve">It's Skin Have a Eggshell Cleansing Foam    150ml   </t>
  </si>
  <si>
    <t>IS048</t>
  </si>
  <si>
    <t>히아루론산 보습 세럼</t>
  </si>
  <si>
    <t xml:space="preserve">It's Skin Hyaluronic Acid Moisture Serum  40ml </t>
  </si>
  <si>
    <t>IS049</t>
  </si>
  <si>
    <t>히아루론산 보습 아이크림</t>
  </si>
  <si>
    <t xml:space="preserve">It's Skin Hyaluronic Acid Moisture Eye Cream  25ml </t>
  </si>
  <si>
    <t>IS050</t>
  </si>
  <si>
    <t>히아루론산 보습 에멀전</t>
  </si>
  <si>
    <t xml:space="preserve">It's Skin Hyaluronic Acid Moisture Emulsion  150ml </t>
  </si>
  <si>
    <t>IS051</t>
  </si>
  <si>
    <t>히아루론산 보습 크림</t>
  </si>
  <si>
    <t xml:space="preserve">It's Skin Hyaluronic Acid Moisture Cream  50ml </t>
  </si>
  <si>
    <t>IS052</t>
  </si>
  <si>
    <t>히아루론산 보습 토너</t>
  </si>
  <si>
    <t xml:space="preserve">It's Skin Hyaluronic Acid Moisture Toner  150ml </t>
  </si>
  <si>
    <t>IS053</t>
  </si>
  <si>
    <t>히아루론산 보습 마스크 시트</t>
  </si>
  <si>
    <t xml:space="preserve">It's Skin Hyaluronic Acid Moisture Mask Sheet  17g </t>
  </si>
  <si>
    <t>IS054</t>
  </si>
  <si>
    <t>콜라겐 탄력 세럼</t>
  </si>
  <si>
    <t xml:space="preserve">It's Skin Collagen Nutrition Serum  40ml </t>
  </si>
  <si>
    <t>IS055</t>
  </si>
  <si>
    <t>콜라겐 탄력 아이크림</t>
  </si>
  <si>
    <t xml:space="preserve">It's Skin Collagen Nutrition  Eye Cream  25ml </t>
  </si>
  <si>
    <t>IS056</t>
  </si>
  <si>
    <t>콜라겐 탄력 에멀전</t>
  </si>
  <si>
    <t xml:space="preserve">It's Skin Collagen Nutrition  Emulsion  150ml </t>
  </si>
  <si>
    <t>IS057</t>
  </si>
  <si>
    <t>콜라겐 탄력 크림</t>
  </si>
  <si>
    <t xml:space="preserve">It's Skin Collagen Nutrition Cream  50ml </t>
  </si>
  <si>
    <t>IS058</t>
  </si>
  <si>
    <t>콜라겐 탄력 토너</t>
  </si>
  <si>
    <t xml:space="preserve">It's Skin Collagen Nutrition  Toner   150ml </t>
  </si>
  <si>
    <t>IS059</t>
  </si>
  <si>
    <t>콜라겐 탄력 마스크 시트</t>
  </si>
  <si>
    <t xml:space="preserve">It's Skin Collagen Nutrition Mask Sheet  17g </t>
  </si>
  <si>
    <t>IS060</t>
  </si>
  <si>
    <t>콜라겐 아이 마스크 시트 (해외)</t>
  </si>
  <si>
    <t xml:space="preserve">It's Skin Collagen Eye Mask Sheet  3g </t>
  </si>
  <si>
    <t>IS061</t>
  </si>
  <si>
    <t>잇츠스킨 콜라토닝 토너</t>
  </si>
  <si>
    <t>It's Skin Collatoning Toner 150ml</t>
  </si>
  <si>
    <t>IS062</t>
  </si>
  <si>
    <t>잇츠스킨 콜라토닝 에멀전</t>
  </si>
  <si>
    <t>It's Skin Collatoning Emulsion 150ml</t>
  </si>
  <si>
    <t>IS063</t>
  </si>
  <si>
    <t>잇츠스킨 콜라토닝 세럼</t>
  </si>
  <si>
    <t>It's Skin Collatoning Serum 40ml</t>
  </si>
  <si>
    <t>IS064</t>
  </si>
  <si>
    <t>잇츠스킨 콜라토닝 아이 세럼</t>
  </si>
  <si>
    <t>It's Skin Collatoning Eye Serum 20ml</t>
  </si>
  <si>
    <t>IS065</t>
  </si>
  <si>
    <t>잇츠스킨 콜라토닝 크림</t>
  </si>
  <si>
    <t>It's Skin Collatoning Cream 50ml</t>
  </si>
  <si>
    <t>IS066</t>
  </si>
  <si>
    <t>탠저린 톤라잇 토너</t>
  </si>
  <si>
    <t>It's skin tangerine toneright toner 145ml</t>
  </si>
  <si>
    <t>IS067</t>
  </si>
  <si>
    <t>탠저린 톤라잇 에멀전</t>
  </si>
  <si>
    <t>It's skin tangerine toneright emulsion 145ml</t>
  </si>
  <si>
    <t>IS068</t>
  </si>
  <si>
    <t>탠저린 톤라잇 세럼</t>
  </si>
  <si>
    <t>It's skin tangerine toneright serum 50ml</t>
  </si>
  <si>
    <t>IS069</t>
  </si>
  <si>
    <t>탠저린 톤라잇 크림</t>
  </si>
  <si>
    <t>It's skin tangerine toneright cream 50ml</t>
  </si>
  <si>
    <t>IS070</t>
  </si>
  <si>
    <t>탠저린 톤라잇 클렌징 폼</t>
  </si>
  <si>
    <t>It's skin tangerine toneright cleansing foam 100ml</t>
  </si>
  <si>
    <t>IS071</t>
  </si>
  <si>
    <t>망고화이트 클렌징 폼</t>
  </si>
  <si>
    <t xml:space="preserve">It's Skin MangoWhite Cleansing Foam    150ml   </t>
  </si>
  <si>
    <t>IS072</t>
  </si>
  <si>
    <t>망고화이트 필링 젤</t>
  </si>
  <si>
    <t xml:space="preserve">It's Skin MangoWhite Peeling Gel    120ml   </t>
  </si>
  <si>
    <t>IS073</t>
  </si>
  <si>
    <t>잇츠스킨 레몬'C 스퀴즈 앰플 토너</t>
  </si>
  <si>
    <t>It's Skin Lemon' C Squeeze Ampoule Toner 500ml</t>
  </si>
  <si>
    <t>IS074</t>
  </si>
  <si>
    <t>잇츠스킨 레몬'C 스퀴즈 앰플 토너 홀리데이 에디션</t>
  </si>
  <si>
    <t>It's Skin Lemon' C Squeeze Ampoule Toner Holiday Edition 500ml + cotton pad 20pcs</t>
  </si>
  <si>
    <t>IS075</t>
  </si>
  <si>
    <t>잇츠스킨 레몬 씨 스퀴즈 버블 클렌저</t>
  </si>
  <si>
    <t>It's Skin Lemon' C Squeeze Bubble Cleanser 500ml</t>
  </si>
  <si>
    <t>IS076</t>
  </si>
  <si>
    <t>잇츠스킨 레몬 씨 스퀴즈 허니 슬리핑 팩</t>
  </si>
  <si>
    <t>It's Skin Lemon'C Squeeze Honey Sleeping Pack 200ml</t>
  </si>
  <si>
    <t>IS077</t>
  </si>
  <si>
    <t>매드포어 스크럽 폼</t>
  </si>
  <si>
    <t xml:space="preserve">It's Skin Mad Pore Scrub Foam  120ml </t>
  </si>
  <si>
    <t>IS078</t>
  </si>
  <si>
    <t>매드포어 클렌징 오일</t>
  </si>
  <si>
    <t xml:space="preserve">It's Skin Mad Pore Cleansing Oil  155ml </t>
  </si>
  <si>
    <t>IS079</t>
  </si>
  <si>
    <t>순수 수분 젤</t>
  </si>
  <si>
    <t xml:space="preserve">It's Skin Pure Moisture Gel  100ml </t>
  </si>
  <si>
    <t>IS080</t>
  </si>
  <si>
    <t>순수 수분 크림</t>
  </si>
  <si>
    <t xml:space="preserve">It's Skin Pure Moisture Cream  100ml </t>
  </si>
  <si>
    <t>IS081</t>
  </si>
  <si>
    <t>시크릿 솔루션 웨딩 드레스 페이셜크림</t>
  </si>
  <si>
    <t xml:space="preserve">It's Skin Secret Solution Wedding Dress Facial Cream   40ml </t>
  </si>
  <si>
    <t>IS082</t>
  </si>
  <si>
    <t>시크릿 솔루션 웨딩드레스 화이트크림</t>
  </si>
  <si>
    <t xml:space="preserve">It's Skin Secret Solution Wedding Dress White Cream  100ml </t>
  </si>
  <si>
    <t>IS083</t>
  </si>
  <si>
    <t>스네일 블랑 브라이트닝 에센스</t>
  </si>
  <si>
    <t xml:space="preserve">It's Skin Snail Blanc Brightening Essence  30ml </t>
  </si>
  <si>
    <t>IS084</t>
  </si>
  <si>
    <t>스네일 블랑 브라이트닝 젤크림</t>
  </si>
  <si>
    <t xml:space="preserve">It's Skin Snail Blanc Brightening Gel Cream  50ml </t>
  </si>
  <si>
    <t>IS085</t>
  </si>
  <si>
    <t>스네일 블랑 클렌징 폼</t>
  </si>
  <si>
    <t xml:space="preserve">It's Skin Snail Blanc Brightening Cleansing Foam   100ml </t>
  </si>
  <si>
    <t>IS086</t>
  </si>
  <si>
    <t>생생 꿀 마스크 시트</t>
  </si>
  <si>
    <t xml:space="preserve">It's Skin The Fresh Mask Sheet Honey  20g </t>
  </si>
  <si>
    <t>IS087</t>
  </si>
  <si>
    <t>생생 당근 마스크 시트</t>
  </si>
  <si>
    <t xml:space="preserve">It's Skin The Fresh Mask Sheet Carrot  19g </t>
  </si>
  <si>
    <t>IS088</t>
  </si>
  <si>
    <t>생생 대나무 마스크 시트</t>
  </si>
  <si>
    <t xml:space="preserve">It's Skin The Fresh Mask Sheet Bamboo  19g </t>
  </si>
  <si>
    <t>IS089</t>
  </si>
  <si>
    <t>생생 블루베리 마스크 시트</t>
  </si>
  <si>
    <t xml:space="preserve">It's Skin The Fresh Mask Sheet Blueberry  21g </t>
  </si>
  <si>
    <t>IS090</t>
  </si>
  <si>
    <t>생생 석류 마스크 시트</t>
  </si>
  <si>
    <t xml:space="preserve">It's Skin The Fresh Mask Sheet Pomegrante  20g </t>
  </si>
  <si>
    <t>IS091</t>
  </si>
  <si>
    <t>생생 아보카도 마스크 시트</t>
  </si>
  <si>
    <t xml:space="preserve">It's Skin The Fresh Mask Sheet Avocado  21g </t>
  </si>
  <si>
    <t>IS092</t>
  </si>
  <si>
    <t>생생 알로에 마스크 시트</t>
  </si>
  <si>
    <t xml:space="preserve">It's Skin The Fresh Mask Sheet Aloe   18g </t>
  </si>
  <si>
    <t>IS093</t>
  </si>
  <si>
    <t>생생 올리브 마스크 시트</t>
  </si>
  <si>
    <t xml:space="preserve">It's Skin The Fresh Mask Sheet Olive  22g </t>
  </si>
  <si>
    <t>IS094</t>
  </si>
  <si>
    <t>생생 장미 마스크 시트</t>
  </si>
  <si>
    <t xml:space="preserve">It's Skin The Fresh Mask Sheet Rose   20g </t>
  </si>
  <si>
    <t>IS095</t>
  </si>
  <si>
    <t>생생 티트리 마스크 시트</t>
  </si>
  <si>
    <t xml:space="preserve">It's Skin The Fresh Mask Sheet Tea Tree  18g </t>
  </si>
  <si>
    <t>IS096</t>
  </si>
  <si>
    <t>잇츠스킨 틴시 올데일리 타투 틴트 01.피나콜라다 피치</t>
  </si>
  <si>
    <t>It's Skin Tincy Alldaily Tattoo Tint 01. Pina Colada Peach 4g</t>
  </si>
  <si>
    <t>IS097</t>
  </si>
  <si>
    <t>잇츠스킨 틴시 올데일리 타투 틴트 02.스파클링펀치 코랄</t>
  </si>
  <si>
    <t>It's Skin Tincy Alldaily Tattoo Tint 02. Sparkling Punch Coral 4g</t>
  </si>
  <si>
    <t>IS098</t>
  </si>
  <si>
    <t>잇츠스킨 틴시 올데일리 타투 틴트 03.코스모폴리탄 핑크</t>
  </si>
  <si>
    <t>It's Skin Tincy Alldaily Tattoo Tint 03. Cosmopolitan Pink 4g</t>
  </si>
  <si>
    <t>IS099</t>
  </si>
  <si>
    <t>잇츠스킨 틴시 올데일리 타투 틴트 04.블러디메리 레드</t>
  </si>
  <si>
    <t>It's Skin Tincy Alldaily Tattoo Tint 04. Bloodymary Red 4g</t>
  </si>
  <si>
    <t>IS100</t>
  </si>
  <si>
    <t>잇츠스킨 틴시 올데일리 타투 틴트 05.맨해튼 체리</t>
  </si>
  <si>
    <t>It's Skin Tincy Alldaily Tattoo Tint 05. Manhattan Cherry 4g</t>
  </si>
  <si>
    <t>MISSHA</t>
  </si>
  <si>
    <t>MI001</t>
  </si>
  <si>
    <t>미샤모던섀도우_이탈프리즘_14호로즈폼폼</t>
  </si>
  <si>
    <t>MISSHA MODERN SHADOW [ITALPRISM] (NO.14/ROSE POMPOM) 1.5g</t>
  </si>
  <si>
    <t>MI002</t>
  </si>
  <si>
    <t>미샤모던섀도우MBR05초콜릿봉봉</t>
  </si>
  <si>
    <t>MISSHA MODERN SHADOW (MBR05/CHOCOLATE BONGBONG) 1.6~2.2g</t>
  </si>
  <si>
    <t>MI003</t>
  </si>
  <si>
    <t>미샤모던섀도우GBE02크리스탈레인</t>
  </si>
  <si>
    <t>MISSHA MODERN SHADOW (GBE02/CRYSTAL RAIN) 1.6~2.2g</t>
  </si>
  <si>
    <t>MI004</t>
  </si>
  <si>
    <t>미샤모던섀도우GCR02이탈리안가든</t>
  </si>
  <si>
    <t>MISSHA MODERN SHADOW (GCR02/ITALIAN GARDEN) 1.6~2.2g</t>
  </si>
  <si>
    <t>MI005</t>
  </si>
  <si>
    <t>미샤모던섀도우MCR04피치모드</t>
  </si>
  <si>
    <t>MISSHA MODERN SHADOW (MCR04/PEACH MODE) 1.6~2.2g</t>
  </si>
  <si>
    <t>MI006</t>
  </si>
  <si>
    <t>미샤모던섀도우GPK03스트로베리헤븐</t>
  </si>
  <si>
    <t>MISSHA MODERN SHADOW (GPK03/STRAWBERRY HEAVEN) 1.6~2.2g</t>
  </si>
  <si>
    <t>MI007</t>
  </si>
  <si>
    <t>미샤모던섀도우MCR03진저파운드</t>
  </si>
  <si>
    <t>MISSHA MODERN SHADOW (MCR03/GINGER POUND) 1.6~2.2g</t>
  </si>
  <si>
    <t>MI008</t>
  </si>
  <si>
    <t>미샤모던섀도우MPK04런던아이</t>
  </si>
  <si>
    <t>MISSHA MODERN SHADOW (MPK04/LONDON EYE) 1.6~2.2g</t>
  </si>
  <si>
    <t>MI009</t>
  </si>
  <si>
    <t>미샤트리플섀도우10호오리엔탈핑크</t>
  </si>
  <si>
    <t>MISSHA TRIPLE SHADOW (NO.10/ORIENTAL PINK) 2g</t>
  </si>
  <si>
    <t>MI010</t>
  </si>
  <si>
    <t>미샤트리플섀도우9호코랄스프링</t>
  </si>
  <si>
    <t>MISSHA TRIPLE SHADOW (NO.9/CORAL SPRING) 2g</t>
  </si>
  <si>
    <t>MI011</t>
  </si>
  <si>
    <t>미샤트리플브로우펜슬_초코브라운</t>
  </si>
  <si>
    <t>MISSHA TRIPLE BROW PENCIL (CHOCO BROWN) 0.22g/0.5g</t>
  </si>
  <si>
    <t>MI012</t>
  </si>
  <si>
    <t>미샤트리플브로우펜슬_내추럴브라운</t>
  </si>
  <si>
    <t>MISSHA TRIPLE BROW PENCIL (NATURAL BROWN) 0.22g/0.5g</t>
  </si>
  <si>
    <t>MI013</t>
  </si>
  <si>
    <t>미샤트리플브로우펜슬_그레이브라운</t>
  </si>
  <si>
    <t>MISSHA TRIPLE BROW PENCIL (GRAY BROWN) 0.22g/0.5g</t>
  </si>
  <si>
    <t>MI014</t>
  </si>
  <si>
    <t>미샤퓨어소스포켓팩-레몬-</t>
  </si>
  <si>
    <t>MISSHA PURE SOURCE POCKET PACK (LEMON) 10ml</t>
  </si>
  <si>
    <t>MI015</t>
  </si>
  <si>
    <t>미샤퓨어소스포켓팩-시어버터-</t>
  </si>
  <si>
    <t>MISSHA PURE SOURCE POCKET PACK (SHEA BUTTER) 10ml</t>
  </si>
  <si>
    <t>MI016</t>
  </si>
  <si>
    <t>미샤퓨어소스포켓팩-티트리-</t>
  </si>
  <si>
    <t>MISSHA PURE SOURCE POCKET PACK (TEA TREE) 10ml</t>
  </si>
  <si>
    <t>MI017</t>
  </si>
  <si>
    <t>미샤퓨어소스포켓팩-그린티-</t>
  </si>
  <si>
    <t>MISSHA PURE SOURCE POCKET PACK (GREEN TEA) 10ml</t>
  </si>
  <si>
    <t>MI018</t>
  </si>
  <si>
    <t>미샤퓨어소스포켓팩-진주-</t>
  </si>
  <si>
    <t>MISSHA PURE SOURCE POCKET PACK (PEARL) 10ml</t>
  </si>
  <si>
    <t>MI019</t>
  </si>
  <si>
    <t>미샤퓨어소스포켓팩-꿀-</t>
  </si>
  <si>
    <t>MISSHA PURE SOURCE POCKET PACK (HONEY) 10ml</t>
  </si>
  <si>
    <t>MI020</t>
  </si>
  <si>
    <t>미샤퓨어소스포켓팩-알로에-</t>
  </si>
  <si>
    <t>MISSHA PURE SOURCE POCKET PACK (ALOE) 10ml</t>
  </si>
  <si>
    <t>MI021</t>
  </si>
  <si>
    <t>미샤모던섀도우MPK06로지라떼</t>
  </si>
  <si>
    <t>MISSHA MODERN SHADOW (MPK06/ROSY LATTE) 1.6~2.2g</t>
  </si>
  <si>
    <t>MI022</t>
  </si>
  <si>
    <t>미샤모던섀도우MCR06자몽비어</t>
  </si>
  <si>
    <t>MISSHA MODERN SHADOW (MCR06/GRAPEFRUIT BEER) 1.6~2.2g</t>
  </si>
  <si>
    <t>MI023</t>
  </si>
  <si>
    <t>미샤메가볼륨마스카라#컬볼륨</t>
  </si>
  <si>
    <t>MISSHA MEGA VOLUME MASCARA #CURL VOLUME 10.5g</t>
  </si>
  <si>
    <t>MI024</t>
  </si>
  <si>
    <t>미샤메가볼륨마스카라#롱볼륨</t>
  </si>
  <si>
    <t>MISSHA MEGA VOLUME MASCARA #LONG VOLUME 10.5g</t>
  </si>
  <si>
    <t>MI025</t>
  </si>
  <si>
    <t>미샤메가볼륨마스카라#딥볼륨</t>
  </si>
  <si>
    <t>MISSHA MEGA VOLUME MASCARA (DEEP VOLUME) 10.5g</t>
  </si>
  <si>
    <t>MI026</t>
  </si>
  <si>
    <t>미샤모던섀도우GRD02튤립축제</t>
  </si>
  <si>
    <t>MISSHA MODERN SHADOW (GRD02/TULIP FESTIVAL) 1.6g~2.2g</t>
  </si>
  <si>
    <t>MI027</t>
  </si>
  <si>
    <t>미샤모던섀도우GBR06초코츄러스</t>
  </si>
  <si>
    <t>MISSHA MODERN SHADOW (GBR06/CHOCO CHURROS) 1.6g~2.2g</t>
  </si>
  <si>
    <t>MI028</t>
  </si>
  <si>
    <t>미샤모던섀도우MBR06허니허그</t>
  </si>
  <si>
    <t>MISSHA MODERN SHADOW (MBR06/HONEY HUG) 1.6g~2.2g</t>
  </si>
  <si>
    <t>MI029</t>
  </si>
  <si>
    <t>미샤모던섀도우SBR05아몬드파이</t>
  </si>
  <si>
    <t>MISSHA MODERN SHADOW (SBR05) 1.8g</t>
  </si>
  <si>
    <t>MI030</t>
  </si>
  <si>
    <t>미샤모던섀도우SBR04샌드글래스</t>
  </si>
  <si>
    <t>MISSHA MODERN SHADOW (SBR04) 1.8g</t>
  </si>
  <si>
    <t>MI031</t>
  </si>
  <si>
    <t>미샤모던섀도우MPK03츄잉껌</t>
  </si>
  <si>
    <t>MISSHA MODERN SHADOW (MPK03) 2.2g</t>
  </si>
  <si>
    <t>MI032</t>
  </si>
  <si>
    <t>미샤트리플섀도우8호오렌지퍼레이드</t>
  </si>
  <si>
    <t>MISSHA TRIPLE SHADOW (NO.8/ORANGE PARADE) 2g</t>
  </si>
  <si>
    <t>MI033</t>
  </si>
  <si>
    <t>미샤트리플섀도우7호샌드웨이브</t>
  </si>
  <si>
    <t>MISSHA TRIPLE SHADOW (NO.7/SAND WAVE) 2g</t>
  </si>
  <si>
    <t>MI034</t>
  </si>
  <si>
    <t>미샤트리플섀도우6호마르살라레드</t>
  </si>
  <si>
    <t>MISSHA TRIPLE SHADOW (NO.6/MARSALA RED) 2g</t>
  </si>
  <si>
    <t>MI035</t>
  </si>
  <si>
    <t>미샤트리플섀도우5호빈티지플럼</t>
  </si>
  <si>
    <t>MISSHA TRIPLE SHADOW (NO.5/VINTAGE PLUM) 2g</t>
  </si>
  <si>
    <t>MI036</t>
  </si>
  <si>
    <t>미샤트리플섀도우4호초콜릿브라운</t>
  </si>
  <si>
    <t>MISSHA TRIPLE SHADOW (NO.4/CHOCOLATE BROWN) 2g</t>
  </si>
  <si>
    <t>MI037</t>
  </si>
  <si>
    <t>미샤트리플섀도우3호모카베이지</t>
  </si>
  <si>
    <t>MISSHA TRIPLE SHADOW (NO.3/MOCHA BEIGE) 2g</t>
  </si>
  <si>
    <t>MI038</t>
  </si>
  <si>
    <t>미샤트리플섀도우1호브라우니핑크</t>
  </si>
  <si>
    <t>MISSHA TRIPLE SHADOW (NO.1/BROWNY PINK) 2g</t>
  </si>
  <si>
    <t>MI039</t>
  </si>
  <si>
    <t>미샤모던섀도우GBR01글램하이힐</t>
  </si>
  <si>
    <t>MISSHA MODERN SHADOW (GBR01) 1.8g</t>
  </si>
  <si>
    <t>MI040</t>
  </si>
  <si>
    <t>미샤모던섀도우GBE01댄스드레스</t>
  </si>
  <si>
    <t>MISSHA MODERN SHADOW (GBE01) 1.8g</t>
  </si>
  <si>
    <t>MI041</t>
  </si>
  <si>
    <t>미샤모던섀도우SCR01메이플시럽</t>
  </si>
  <si>
    <t>MISSHA MODERN SHADOW (SCR01) 1.8g</t>
  </si>
  <si>
    <t>MI042</t>
  </si>
  <si>
    <t>미샤모던섀도우SBE01산타바바라</t>
  </si>
  <si>
    <t>MISSHA MODERN SHADOW (SBE01) 1.8g</t>
  </si>
  <si>
    <t>MI043</t>
  </si>
  <si>
    <t>미샤모던섀도우CGL01리코타치즈</t>
  </si>
  <si>
    <t>MISSHA MODERN SHADOW (CGL01) 2g</t>
  </si>
  <si>
    <t>MI044</t>
  </si>
  <si>
    <t>미샤모던섀도우CPK01피오니부케</t>
  </si>
  <si>
    <t>MISSHA MODERN SHADOW (CPK01) 2g</t>
  </si>
  <si>
    <t>MI045</t>
  </si>
  <si>
    <t>미샤모던섀도우CBE01브라이덜피치</t>
  </si>
  <si>
    <t>MISSHA MODERN SHADOW (CBE01) 2g</t>
  </si>
  <si>
    <t>MI046</t>
  </si>
  <si>
    <t>미샤모던섀도우MBK01코드블랙</t>
  </si>
  <si>
    <t>MISSHA MODERN SHADOW (MBK01) 2.2g</t>
  </si>
  <si>
    <t>MI047</t>
  </si>
  <si>
    <t>미샤모던섀도우MBR04초코카푸치노</t>
  </si>
  <si>
    <t>MISSHA MODERN SHADOW (MBR04) 2.2g</t>
  </si>
  <si>
    <t>MI048</t>
  </si>
  <si>
    <t>미샤모던섀도우MBR03클래식바이올린</t>
  </si>
  <si>
    <t>MISSHA MODERN SHADOW (MBR03) 2.2g</t>
  </si>
  <si>
    <t>MI049</t>
  </si>
  <si>
    <t>미샤모던섀도우MBR02모닝커피</t>
  </si>
  <si>
    <t>MISSHA MODERN SHADOW (MBR02) 2.2g</t>
  </si>
  <si>
    <t>MI050</t>
  </si>
  <si>
    <t>미샤모던섀도우MCR02캐롯파이</t>
  </si>
  <si>
    <t>MISSHA MODERN SHADOW (MCR02) 2.2g</t>
  </si>
  <si>
    <t>MI051</t>
  </si>
  <si>
    <t>미샤모던섀도우MBR01치아바타</t>
  </si>
  <si>
    <t>MISSHA MODERN SHADOW (MBR01) 2.2g</t>
  </si>
  <si>
    <t>MI052</t>
  </si>
  <si>
    <t>미샤모던섀도우MCR01오피스코랄</t>
  </si>
  <si>
    <t>MISSHA MODERN SHADOW (MCR01) 2.2g</t>
  </si>
  <si>
    <t>MI053</t>
  </si>
  <si>
    <t>미샤모던섀도우MBE01시크아이리스</t>
  </si>
  <si>
    <t>MISSHA MODERN SHADOW (MBE01) 2.2g</t>
  </si>
  <si>
    <t>MI054</t>
  </si>
  <si>
    <t>미샤라브와오드퍼퓸-1620in암스테르담</t>
  </si>
  <si>
    <t>MISSHA RAVOIR EAU DE PARFUM -1620 IN AMSTERDAM- 30ml</t>
  </si>
  <si>
    <t>MI055</t>
  </si>
  <si>
    <t>미샤3-step집중미백마스크</t>
  </si>
  <si>
    <t>MISSHA 3-STEP WHITENING MASK 15g,22g,1.5g</t>
  </si>
  <si>
    <t>MI056</t>
  </si>
  <si>
    <t>미샤3-step집중탄력마스크</t>
  </si>
  <si>
    <t>MISSHA 3-STEP LIFTING MASK 15g,22g,1.5g</t>
  </si>
  <si>
    <t>MI057</t>
  </si>
  <si>
    <t>미샤3-step집중영양마스크</t>
  </si>
  <si>
    <t>MISSHA 3-STEP NUTRITION MASK 15g,22g,1.5g</t>
  </si>
  <si>
    <t>MI058</t>
  </si>
  <si>
    <t>미샤3-step집중수분마스크</t>
  </si>
  <si>
    <t>MISSHA 3-STEP HYDRATING MASK 15g,22g,1.5g</t>
  </si>
  <si>
    <t>MI059</t>
  </si>
  <si>
    <t>미샤비비드픽스마커펜라이너#딥브라운</t>
  </si>
  <si>
    <t>MISSHA VIVID FIX MARKER PEN LINER (DEEP BROWN) 0.6g</t>
  </si>
  <si>
    <t>MI060</t>
  </si>
  <si>
    <t>미샤비비드픽스마커펜라이너#딥블랙</t>
  </si>
  <si>
    <t>MISSHA VIVID FIX MARKER PEN LINER (DEEP BLACK) 0.6g</t>
  </si>
  <si>
    <t>MI061</t>
  </si>
  <si>
    <t>미샤내추럴픽스브러쉬펜라이너#브라운</t>
  </si>
  <si>
    <t>MISSHA NATURAL FIX BRUSH PEN LINER (BROWN) 0.6g</t>
  </si>
  <si>
    <t>MI062</t>
  </si>
  <si>
    <t>미샤내추럴픽스브러쉬펜라이너#블랙</t>
  </si>
  <si>
    <t>MISSHA NATURAL FIX BRUSH PEN LINER (BLACK) 0.6g</t>
  </si>
  <si>
    <t>MI063</t>
  </si>
  <si>
    <t>미사예현진본3종기획세트_2016</t>
  </si>
  <si>
    <t>MISA YEI HYUN SKIN CARE SET 140ml 140ml 50ml 30ml 30ml</t>
  </si>
  <si>
    <t>MI064</t>
  </si>
  <si>
    <t>미샤스피디솔루션페이스업패치</t>
  </si>
  <si>
    <t>MISSHA SPEEDY SOLUTION LIFTING PATCH 1ea</t>
  </si>
  <si>
    <t>MI065</t>
  </si>
  <si>
    <t>미샤스피디솔루션트러블패치세트</t>
  </si>
  <si>
    <t>MISSHA SPEEDY SOLUTION ANTI TROUBLE PATCH SET 8sheets</t>
  </si>
  <si>
    <t>MI066</t>
  </si>
  <si>
    <t>미샤스피디솔루션브라이트닝아이패치</t>
  </si>
  <si>
    <t>MISSHA SPEEDY SOLUTION BRIGHTENING EYE PATCH 2ea</t>
  </si>
  <si>
    <t>MI067</t>
  </si>
  <si>
    <t>미샤스피디솔루션퍼밍겔아이패치</t>
  </si>
  <si>
    <t>MISSHA SPEEDY SOLUTION FIRMING GEL EYE PATCH 2ea</t>
  </si>
  <si>
    <t>MI068</t>
  </si>
  <si>
    <t>미사예현진본크림</t>
  </si>
  <si>
    <t>MISA YEI HYUN CREAM 50ml</t>
  </si>
  <si>
    <t>MI069</t>
  </si>
  <si>
    <t>미사예현진본에센스</t>
  </si>
  <si>
    <t>MISA YEI HYUN ESSENCE 40ml</t>
  </si>
  <si>
    <t>MI070</t>
  </si>
  <si>
    <t>미사예현진본수액</t>
  </si>
  <si>
    <t>MISA YEI HYUN TONER 140ml</t>
  </si>
  <si>
    <t>MI071</t>
  </si>
  <si>
    <t>미사예현진본아이크림_2016</t>
  </si>
  <si>
    <t>(R) MISA YEI HYUN EYE CREAM 30ml</t>
  </si>
  <si>
    <t>MI072</t>
  </si>
  <si>
    <t>미사예현진본유액_2016</t>
  </si>
  <si>
    <t>(R) MISA YEI HYUN EMULSION 140ml</t>
  </si>
  <si>
    <t>MI073</t>
  </si>
  <si>
    <t>미샤스머지프루프우드브로우_레드브라운</t>
  </si>
  <si>
    <t>MISSHA SMUDGEPROOF WOOD BROW PENCIL (RED BROWN) 3.5*90mm</t>
  </si>
  <si>
    <t>MI074</t>
  </si>
  <si>
    <t>미샤스머지프루프우드브로우_라이트브라운</t>
  </si>
  <si>
    <t>MISSHA SMUDGEPROOF WOOD BROW PENCIL (LIGHT BROWN) 3.5*90mm</t>
  </si>
  <si>
    <t>MI075</t>
  </si>
  <si>
    <t>미샤스머지프루프우드브로우_그레이브라운</t>
  </si>
  <si>
    <t>MISSHA SMUDGEPROOF WOOD BROW PENCIL (GRAY BROWN) 3.5*90mm</t>
  </si>
  <si>
    <t>MI076</t>
  </si>
  <si>
    <t>미샤스머지프루프우드브로우_블랙</t>
  </si>
  <si>
    <t>MISSHA SMUDGEPROOF WOOD BROW PENCIL (BLACK) 3.5*90mm</t>
  </si>
  <si>
    <t>MI077</t>
  </si>
  <si>
    <t>미샤스머지프루프우드브로우_브라운</t>
  </si>
  <si>
    <t>MISSHA SMUDGEPROOF WOOD BROW PENCIL (BROWN) 3.5*90mm</t>
  </si>
  <si>
    <t>MI078</t>
  </si>
  <si>
    <t>미샤스머지프루프우드브로우_다크브라운</t>
  </si>
  <si>
    <t>MISSHA SMUDGEPROOF WOOD BROW PENCIL (DARK BROWN) 3.5*90mm</t>
  </si>
  <si>
    <t>MI079</t>
  </si>
  <si>
    <t>미사초공진에센스</t>
  </si>
  <si>
    <t>MISA CHO GONG JIN ESSENCE 50ml</t>
  </si>
  <si>
    <t>MI080</t>
  </si>
  <si>
    <t>미사금설기윤아이크림</t>
  </si>
  <si>
    <t>MISA GEUM SUL VITALIZING EYE CREAM 30ml</t>
  </si>
  <si>
    <t>MI081</t>
  </si>
  <si>
    <t>(R)미샤블랙가슬필오프코팩</t>
  </si>
  <si>
    <t>MISSHA BLACK GHASSOUL PEEL-OFF NOSE PACK 50ml</t>
  </si>
  <si>
    <t>MI082</t>
  </si>
  <si>
    <t>미사예현정결클렌징폼</t>
  </si>
  <si>
    <t>MISA YEI HYUN CLEANSING FOAM 170ml</t>
  </si>
  <si>
    <t>MI083</t>
  </si>
  <si>
    <t>미사예현정결클렌징크림</t>
  </si>
  <si>
    <t>MISA YEI HYUN CLEANSING CREAM 200ml</t>
  </si>
  <si>
    <t>MI084</t>
  </si>
  <si>
    <t>M 퍼펙트 비비 딥 클렌징오일</t>
  </si>
  <si>
    <t>MISSHA M PERFECT BB DEEP CLEANSING OIL (200ML) 200ml</t>
  </si>
  <si>
    <t>MI085</t>
  </si>
  <si>
    <t>미샤스타볼륨마스카라</t>
  </si>
  <si>
    <t>MISSHA STAR VOLUME MASCARA 8.5g</t>
  </si>
  <si>
    <t>MI086</t>
  </si>
  <si>
    <t>리얼솔루션텐셀시트마스크_수딩진정</t>
  </si>
  <si>
    <t>MISSHA REAL SOLUTION TENCEL SHEET MASK [SOOTHING] 25g</t>
  </si>
  <si>
    <t>MI087</t>
  </si>
  <si>
    <t>리얼솔루션텐셀시트마스크_주름개선</t>
  </si>
  <si>
    <t>MISSHA REAL SOLUTION TENCEL SHEET MASK [WRINKLE CARING] 25g</t>
  </si>
  <si>
    <t>MI088</t>
  </si>
  <si>
    <t>미샤라브와오드퍼퓸-1780in파리</t>
  </si>
  <si>
    <t>MISSHA RAVOIR EAU DE PARFUM -1960 IN PARIS- 30ml</t>
  </si>
  <si>
    <t>MI089</t>
  </si>
  <si>
    <t>미샤실키래스팅립펜슬#PP01로열카펫</t>
  </si>
  <si>
    <t>MISSHA SILKY LASTING LIP PENCIL (PP01/ROYAL CARPET) 0.25g</t>
  </si>
  <si>
    <t>MI090</t>
  </si>
  <si>
    <t>미샤실키래스팅립펜슬#BR01커피베리</t>
  </si>
  <si>
    <t>MISSHA SILKY LASTING LIP PENCIL (BR01/COFFEE BERRY) 0.25g</t>
  </si>
  <si>
    <t>MI091</t>
  </si>
  <si>
    <t>미샤실키래스팅립펜슬#PK01엔젤칙스</t>
  </si>
  <si>
    <t>MISSHA SILKY LASTING LIP PENCIL (PK01/ANGEL CHEEKS) 0.25g</t>
  </si>
  <si>
    <t>MI092</t>
  </si>
  <si>
    <t>미샤실키래스팅립펜슬#CR01로스트걸</t>
  </si>
  <si>
    <t>MISSHA SILKY LASTING LIP PENCIL (CR01/LOST GIRL) 0.25g</t>
  </si>
  <si>
    <t>MI093</t>
  </si>
  <si>
    <t>미샤실키래스팅립펜슬#OR01건파이어</t>
  </si>
  <si>
    <t>MISSHA SILKY LASTING LIP PENCIL (OR01/GUN FIRE) 0.25g</t>
  </si>
  <si>
    <t>MI094</t>
  </si>
  <si>
    <t>수퍼아쿠아아이스티어에센스</t>
  </si>
  <si>
    <t>MISSHA SUPER AQUA ICE TEAR ESSENCE 50ml</t>
  </si>
  <si>
    <t>MI095</t>
  </si>
  <si>
    <t>수퍼아쿠아아이스티어에멀젼</t>
  </si>
  <si>
    <t>MISSHA SUPER AQUA ICE TEAR EMULSION 150ml</t>
  </si>
  <si>
    <t>MI096</t>
  </si>
  <si>
    <t>미샤오버렝스닝마스카라#웨이브래쉬</t>
  </si>
  <si>
    <t>MISSHA OVER LENGTHENING MASCARA (WAVE LASH) 10g</t>
  </si>
  <si>
    <t>MI097</t>
  </si>
  <si>
    <t>미샤오버렝스닝마스카라#블룸래쉬</t>
  </si>
  <si>
    <t>MISSHA OVER LENGTHENING MASCARA (BLOOM LASH) 10g</t>
  </si>
  <si>
    <t>MI098</t>
  </si>
  <si>
    <t>타임레볼루션바이탈리티로션</t>
  </si>
  <si>
    <t>MISSHA TIME REVOLUTION VITALITY LOTION 130ml</t>
  </si>
  <si>
    <t>MI099</t>
  </si>
  <si>
    <t>타임레볼루션바이탈리티토너</t>
  </si>
  <si>
    <t>MISSHA TIME REVOLUTION VITALITY TONER 150ml</t>
  </si>
  <si>
    <t>MI100</t>
  </si>
  <si>
    <t>미샤세븐데이즈틴티드아이브로우(시노피아브라운)</t>
  </si>
  <si>
    <t>MISSHA 7 DAYS TINTED EYEBROW (SINOPIA BROWN) 0.8ml</t>
  </si>
  <si>
    <t>MI101</t>
  </si>
  <si>
    <t>미샤세븐데이즈틴티드아이브로우(마룬브라운)</t>
  </si>
  <si>
    <t>MISSHA 7 DAYS TINTED EYEBROW (MAROON BROWN) 0.8ml</t>
  </si>
  <si>
    <t>MI102</t>
  </si>
  <si>
    <t>미샤 퍼펙트 클린 핸즈 액</t>
  </si>
  <si>
    <t>MISSHA PERFECT CLEAN HANDS 140ml</t>
  </si>
  <si>
    <t>MI103</t>
  </si>
  <si>
    <t>(교체용)미사금설기윤비비케익23호</t>
  </si>
  <si>
    <t>MISA GEUM SUL VITALIZING BB CAKE SPF40/PA++ [NO.23] (REFILL) 20g</t>
  </si>
  <si>
    <t>MI104</t>
  </si>
  <si>
    <t>(교체용)미사금설기윤비비케익21호</t>
  </si>
  <si>
    <t>MISA GEUM SUL VITALIZING BB CAKE SPF40/PA++ [NO.21] (REFILL) 20g</t>
  </si>
  <si>
    <t>MI105</t>
  </si>
  <si>
    <t>(해외면세)스네일3D시트마스크</t>
  </si>
  <si>
    <t>MISSHA SNAIL 3D SHEET MASK 23g</t>
  </si>
  <si>
    <t>MI106</t>
  </si>
  <si>
    <t>타임레볼루션이모탈유스블루에센스</t>
  </si>
  <si>
    <t>MISSHA TIME REVOLUTION IMMORTAL YOUTH BLUE ESSENCE 80ml</t>
  </si>
  <si>
    <t>MI107</t>
  </si>
  <si>
    <t>미사금설기윤비비케익(23호)</t>
  </si>
  <si>
    <t>MISA GEUM SUL VITALIZING BB CAKE SPF40/PA++ [NO.23] 20g</t>
  </si>
  <si>
    <t>MI108</t>
  </si>
  <si>
    <t>미사금설기윤비비케익(21호)</t>
  </si>
  <si>
    <t>MISA GEUM SUL VITALIZING BB CAKE SPF40/PA++ [NO.21] 20g</t>
  </si>
  <si>
    <t>MI109</t>
  </si>
  <si>
    <t>미사금설기윤에센스_2016</t>
  </si>
  <si>
    <t>MISA GEUM SUL FIRST ESSENCE BOOSTER (100ML)_2016 100ml</t>
  </si>
  <si>
    <t>MI110</t>
  </si>
  <si>
    <t>미사초보양비비크림23호(차분한빛)</t>
  </si>
  <si>
    <t>MISA CHO BO YANG BB CREAM SPF30/PA++ [NO.23] 50ml</t>
  </si>
  <si>
    <t>MI111</t>
  </si>
  <si>
    <t>미사초보양비비크림21호(은은한빛)</t>
  </si>
  <si>
    <t>MISA CHO BO YANG BB CREAM SPF30/PA++ [NO.21] 50ml</t>
  </si>
  <si>
    <t>MI112</t>
  </si>
  <si>
    <t>(단품)타임레볼루션이모탈유스크림</t>
  </si>
  <si>
    <t>MISSHA TIME REVOLUTION IMMORTAL YOUTH CREAM (50ML) 50ml</t>
  </si>
  <si>
    <t>MI113</t>
  </si>
  <si>
    <t>[신규]M 시그너처 리얼컴플릿 비비크림(23호)</t>
  </si>
  <si>
    <t>MISSHA M SIGNATURE REAL COMPLETE BB CREAM SPF25/PA++ (NO.23/NATURAL YELLOW BEIGE) 45G 45g</t>
  </si>
  <si>
    <t>MI114</t>
  </si>
  <si>
    <t>[신규]M 시그너처 리얼컴플릿 비비크림(21호)</t>
  </si>
  <si>
    <t>MISSHA M SIGNATURE REAL COMPLETE BB CREAM SPF25/PA++ (NO.21/LIGHT PINK BEIGE) 45G 45g</t>
  </si>
  <si>
    <t>MI115</t>
  </si>
  <si>
    <t>미샤컬러픽스아이프라이머</t>
  </si>
  <si>
    <t>MISSHA COLOR FIX EYE PRIMER 7.5g</t>
  </si>
  <si>
    <t>MI116</t>
  </si>
  <si>
    <t>미샤세븐데이즈틴티드아이브로우(세피아브라운)</t>
  </si>
  <si>
    <t>MISSHA 7 DAYS TINTED EYEBROW (SEPIA BROWN) 0.8ml</t>
  </si>
  <si>
    <t>MI117</t>
  </si>
  <si>
    <t>미샤아텔로콜라겐500파워풀럼핑크림</t>
  </si>
  <si>
    <t xml:space="preserve">MISSHA ATELOCOLLAGEN500_POWER_PLUMPING_CREAM </t>
  </si>
  <si>
    <t>MI118</t>
  </si>
  <si>
    <t>미샤시카딘센텔라그린선밀크(SPF50+/PA++++)</t>
  </si>
  <si>
    <t xml:space="preserve">MISSHA CICADIN_CENTELLA_GREEN_SUN_MILK </t>
  </si>
  <si>
    <t>MI119</t>
  </si>
  <si>
    <t>(리뉴얼)초공진소생3종기획세트</t>
  </si>
  <si>
    <t>MISSHA _CHO_GONG_JIN_SOSAENG_3_PIECE_SPECIAL_SET</t>
  </si>
  <si>
    <t>MI120</t>
  </si>
  <si>
    <t>(리뉴얼)초공진소생2종기획세트</t>
  </si>
  <si>
    <t>MISSHA _CHO_GONG_JIN_SOSAENG_2_PIECE_SPECIAL_SET</t>
  </si>
  <si>
    <t>MI121</t>
  </si>
  <si>
    <t>(리뉴얼)초공진소생마사지크림</t>
  </si>
  <si>
    <t>CHOGONGJIN SOSAENG PURIFYING MASSAGE CREAM</t>
  </si>
  <si>
    <t>MI122</t>
  </si>
  <si>
    <t>(리뉴얼)초공진소생실크마스크</t>
  </si>
  <si>
    <t>MISSHA _CHO_GONG_JIN_SOSAENG_SILK_MASK</t>
  </si>
  <si>
    <t>MI123</t>
  </si>
  <si>
    <t>(리뉴얼)초공진소생아이크림</t>
  </si>
  <si>
    <t>MISSHA _CHO_GONG_JIN_SOSAENG_EYE_CREAM</t>
  </si>
  <si>
    <t>MI124</t>
  </si>
  <si>
    <t>(리뉴얼)초공진소생크림</t>
  </si>
  <si>
    <t>MISSHA _CHO_GONG_JIN_SOSAENG_CREAM</t>
  </si>
  <si>
    <t>MI125</t>
  </si>
  <si>
    <t>(리뉴얼)초공진소생에센스</t>
  </si>
  <si>
    <t>MISSHA _CHO_GONG_JIN_SOSAENG_SERUM</t>
  </si>
  <si>
    <t>MI126</t>
  </si>
  <si>
    <t>(리뉴얼)초공진소생유액</t>
  </si>
  <si>
    <t>MISSHA _CHO_GONG_JIN_SOSAENG_EMULSION</t>
  </si>
  <si>
    <t>MI127</t>
  </si>
  <si>
    <t>(리뉴얼)초공진소생수액</t>
  </si>
  <si>
    <t>MISSHA _CHO_GONG_JIN_SOSAENG_TONER</t>
  </si>
  <si>
    <t>MI128</t>
  </si>
  <si>
    <t>미샤맨즈큐어올데이내추럴핏비비크림_다크베이지(어두운피부용)</t>
  </si>
  <si>
    <t>MISSHA MEN'S CURE ALL DAY NATURAL FIT BB CREAM(DARK BEIGE) 40ml</t>
  </si>
  <si>
    <t>MI129</t>
  </si>
  <si>
    <t>미샤맨즈큐어올데이내추럴핏비비크림_내추럴베이지(보통피부용)</t>
  </si>
  <si>
    <t>MISSHA MEN'S CURE ALL DAY NATURAL FIT BB CREAM(NATURAL BEIGE) 40ml</t>
  </si>
  <si>
    <t>MI130</t>
  </si>
  <si>
    <t>미샤맨즈큐어심플7올인원페이스앤바디워시</t>
  </si>
  <si>
    <t>MISSHA MEN'S CURE SIMPLE7 ALL-IN-ONE FACE AND BODY WASH 300ml</t>
  </si>
  <si>
    <t>MI131</t>
  </si>
  <si>
    <t>미샤맨즈큐어심플7올인원에센스</t>
  </si>
  <si>
    <t>MISSHA MEN'S CURE SIMPLE 7 ALL-IN-ONE ESSENCE 150ml</t>
  </si>
  <si>
    <t>MI132</t>
  </si>
  <si>
    <t>미샤맨즈큐어그루밍센스립밤</t>
  </si>
  <si>
    <t>MISSHA MEN'S CURE GROOMING SENSE LIP BALM 3.7g</t>
  </si>
  <si>
    <t>MI133</t>
  </si>
  <si>
    <t>미샤에어리팟파우더_민트</t>
  </si>
  <si>
    <t>MISSHA AIRY POT POWDER_MINT 10g</t>
  </si>
  <si>
    <t>MI134</t>
  </si>
  <si>
    <t>미샤에어리팟파우더_투명</t>
  </si>
  <si>
    <t>MISSHA AIRY POT POWDER_TRANSLUCENT 10g</t>
  </si>
  <si>
    <t>MI135</t>
  </si>
  <si>
    <t>미샤글로우톤업로즈팩트</t>
  </si>
  <si>
    <t>MISSHA GLOW TONE UP ROSE PACT 13.5g</t>
  </si>
  <si>
    <t>MI136</t>
  </si>
  <si>
    <t>미샤타임레볼루션레드알개산소버블클렌저</t>
  </si>
  <si>
    <t>TIME REVOLUTION RED ALGAE O2 BUBBLE CLEANSER 150ml</t>
  </si>
  <si>
    <t>MI137</t>
  </si>
  <si>
    <t>초공진영안3종기획세트</t>
  </si>
  <si>
    <t>CHOGONGJIN YOUNGAN SPECIAL SET(3 PIECE) 150ml 125ml 60ml 30ml 30ml 7ml 10ml</t>
  </si>
  <si>
    <t>MI138</t>
  </si>
  <si>
    <t>초공진영안2종기획세트</t>
  </si>
  <si>
    <t>CHOGONGJIN YOUNGAN SPECIAL SET(2 PIECE) 150ml 125ml 30ml 30ml 7ml</t>
  </si>
  <si>
    <t>MI139</t>
  </si>
  <si>
    <t>미샤24케이콜라겐하이드로겔아이패치</t>
  </si>
  <si>
    <t>24K COLLAGEN HYDROGEL EYE PATCHES 60pc</t>
  </si>
  <si>
    <t>MI140</t>
  </si>
  <si>
    <t>미샤타임레볼루션레드알개리바이탈라이징크림</t>
  </si>
  <si>
    <t>MISSHA TIME REVOLUTION RED ALGAE REVITALIZING CREAM 50ml</t>
  </si>
  <si>
    <t>MI141</t>
  </si>
  <si>
    <t>미샤타임레볼루션레드알개리바이탈라이징세럼</t>
  </si>
  <si>
    <t>MISSHA TIME REVOLUTION RED ALGAE REVITALIZING SERUM 40ml</t>
  </si>
  <si>
    <t>MI142</t>
  </si>
  <si>
    <t>미샤타임레볼루션레드알개리바이탈라이징로션</t>
  </si>
  <si>
    <t>MISSHA TIME REVOLUTION RED ALGAE REVITALIZING LOTION 130ml</t>
  </si>
  <si>
    <t>MI143</t>
  </si>
  <si>
    <t>미샤타임레볼루션레드알개트리트먼트에센스</t>
  </si>
  <si>
    <t>MISSHA TIME REVOLUTION RED ALGAE TREATMENT ESSENCE 150ml</t>
  </si>
  <si>
    <t>MI144</t>
  </si>
  <si>
    <t>(리뉴얼)초공진영안고</t>
  </si>
  <si>
    <t>CHOGONGJIN  YOUNGAN  PREMIUM CREAM 60ml</t>
  </si>
  <si>
    <t>MI145</t>
  </si>
  <si>
    <t>(리뉴얼)초공진영안마스크</t>
  </si>
  <si>
    <t>CHOGONGJIN  YOUNGAN  MASK 120ml</t>
  </si>
  <si>
    <t>MI146</t>
  </si>
  <si>
    <t>(리뉴얼)초공진영안앰플</t>
  </si>
  <si>
    <t>CHOGONGJIN YOUNGAN AMPOULE 50ml</t>
  </si>
  <si>
    <t>MI147</t>
  </si>
  <si>
    <t>(리뉴얼)초공진영안유액</t>
  </si>
  <si>
    <t>CHOGONGJIN YOUNGAN EMULSION 125ml</t>
  </si>
  <si>
    <t>MI148</t>
  </si>
  <si>
    <t>(리뉴얼)초공진영안수액</t>
  </si>
  <si>
    <t>CHOGONGJIN YOUNGAN TONER 150ml</t>
  </si>
  <si>
    <t>MI149</t>
  </si>
  <si>
    <t>초공진설본미백선크림</t>
  </si>
  <si>
    <t>CHOGONGJIN SULBON BRIGHTENING SUNSCREEN 50ml</t>
  </si>
  <si>
    <t>MI150</t>
  </si>
  <si>
    <t>초공진설본기미진크림</t>
  </si>
  <si>
    <t>CHOGONGJIN SULBON DARK SPOT CORRECTING CREAM 60ml</t>
  </si>
  <si>
    <t>MI151</t>
  </si>
  <si>
    <t>초공진설본미백에센스</t>
  </si>
  <si>
    <t>CHOGONGJIN SULBON BRIGHTENING ESSENCE 45ml</t>
  </si>
  <si>
    <t>MI152</t>
  </si>
  <si>
    <t>미샤비타씨플러스잡티씨앰플마스크</t>
  </si>
  <si>
    <t>MISSHA VITA C PLUS Spot Correcting Ampoule Sheet Mask 1pc/26ml</t>
  </si>
  <si>
    <t>MI153</t>
  </si>
  <si>
    <t>미샤비타씨플러스청결패드</t>
  </si>
  <si>
    <t>MISSHA VITA C PLUS SKIN CLEARING PADS 60pc/135ml</t>
  </si>
  <si>
    <t>MI154</t>
  </si>
  <si>
    <t>미샤비타씨플러스잡티씨탄력2종세트</t>
  </si>
  <si>
    <t>MISSHA VITA C PLUS SPOT CORRECTING &amp; FIRMING 2-PIECE SET 30ml 50ml 15ml 20ml</t>
  </si>
  <si>
    <t>MI155</t>
  </si>
  <si>
    <t>미샤비타씨플러스안색토너</t>
  </si>
  <si>
    <t>MISSHA VITA C PLUS BRIGHTENING TONER 200ml</t>
  </si>
  <si>
    <t>MI156</t>
  </si>
  <si>
    <t>미샤비타씨플러스지우개클렌징폼</t>
  </si>
  <si>
    <t>MISSHA VITA C PLUS CLEAR COMPLEXION FOAMING CLEANSER 120ml</t>
  </si>
  <si>
    <t>MI157</t>
  </si>
  <si>
    <t>미샤비타씨플러스잡티씨탄력크림</t>
  </si>
  <si>
    <t>MISSHA VITA C PLUS SPOT CORRECTING &amp; FIRMING CREAM 50ml</t>
  </si>
  <si>
    <t>MI158</t>
  </si>
  <si>
    <t>미샤비타씨플러스잡티씨집중앰플</t>
  </si>
  <si>
    <t>MISSHA VITA C PLUS SPOT CORRECTING CONCENTRATE AMPOULE 15g</t>
  </si>
  <si>
    <t>MI159</t>
  </si>
  <si>
    <t>미샤비타씨플러스잡티씨탄력앰플</t>
  </si>
  <si>
    <t>MISSHA VITA C PLUS SPOT CORRECTING &amp; FIRMING AMPOULE 30ml</t>
  </si>
  <si>
    <t>MI160</t>
  </si>
  <si>
    <t>미샤데어틴트_매트타투_10호리듬보스</t>
  </si>
  <si>
    <t>DARE TINT MATTE TATTOO NO.10 RHYTHM BOSS 4.4g</t>
  </si>
  <si>
    <t>MI161</t>
  </si>
  <si>
    <t>미샤데어틴트_매트타투_9호플레어진</t>
  </si>
  <si>
    <t>DARE TINT MATTE TATTOO NO.9 FLARE JEANS 4.4g</t>
  </si>
  <si>
    <t>MI162</t>
  </si>
  <si>
    <t>미샤데어틴트_매트타투_8호라이블리</t>
  </si>
  <si>
    <t>DARE TINT MATTE TATTOO NO.8 LIVELY 4.4g</t>
  </si>
  <si>
    <t>MI163</t>
  </si>
  <si>
    <t>미샤데어틴트_매트타투_7호땡큐디제이</t>
  </si>
  <si>
    <t>DARE TINT MATTE TATTOO NO.7 THANK YOU DJ 4.4g</t>
  </si>
  <si>
    <t>MI164</t>
  </si>
  <si>
    <t>미샤데어틴트_매트타투_6호그루비</t>
  </si>
  <si>
    <t>DARE TINT MATTE TATTOO NO.6 GROOVY 4.4g</t>
  </si>
  <si>
    <t>MI165</t>
  </si>
  <si>
    <t>데어틴트_미러슬릭_5호네버랜드</t>
  </si>
  <si>
    <t xml:space="preserve">MISSHA DARE_TINT_MIRROR_SLEEK_[NO.5] </t>
  </si>
  <si>
    <t>MI166</t>
  </si>
  <si>
    <t>데어틴트_미러슬릭_2호썬릿</t>
  </si>
  <si>
    <t xml:space="preserve">MISSHA DARE_TINT_MIRROR_SLEEK_[NO.2] </t>
  </si>
  <si>
    <t>MI167</t>
  </si>
  <si>
    <t>데어틴트_미러슬릭_1호트루</t>
  </si>
  <si>
    <t xml:space="preserve">MISSHA DARE_TINT_MIRROR_SLEEK_[NO.1] </t>
  </si>
  <si>
    <t>MI168</t>
  </si>
  <si>
    <t>데어틴트_미러슬릭_4호페이버릿</t>
  </si>
  <si>
    <t xml:space="preserve">MISSHA DARE_TINT_MIRROR_SLEEK_[NO.4] </t>
  </si>
  <si>
    <t>MI169</t>
  </si>
  <si>
    <t>데어틴트_미러슬릭_3호레이지</t>
  </si>
  <si>
    <t xml:space="preserve">MISSHA DARE_TINT_MIRROR_SLEEK_[NO.3] </t>
  </si>
  <si>
    <t>MI170</t>
  </si>
  <si>
    <t>미샤데어틴트매트타투_5호모어모어</t>
  </si>
  <si>
    <t>DARE TINT MATTE TATTOO NO.5 MORE MORE 4.4g</t>
  </si>
  <si>
    <t>MI171</t>
  </si>
  <si>
    <t>미샤데어틴트매트타투_4호디스코보이</t>
  </si>
  <si>
    <t>DARE TINT MATTE TATTOO NO.4 DISCO BOY 4.4g</t>
  </si>
  <si>
    <t>MI172</t>
  </si>
  <si>
    <t>미샤데어틴트매트타투_3호라라바</t>
  </si>
  <si>
    <t>DARE TINT MATTE TATTOO NO.3 LALA BAR 4.4g</t>
  </si>
  <si>
    <t>MI173</t>
  </si>
  <si>
    <t>미샤데어틴트매트타투_1호롤러아케이드</t>
  </si>
  <si>
    <t>DARE TINT MATTE TATTOO NO.1 ROLLER ARCADE 4.4g</t>
  </si>
  <si>
    <t>MI174</t>
  </si>
  <si>
    <t>미샤데어틴트매트타투_2호하이텐션</t>
  </si>
  <si>
    <t>DARE TINT MATTE TATTOO NO.2 HIGH TENSION 4.4g</t>
  </si>
  <si>
    <t>MI175</t>
  </si>
  <si>
    <t>(리미티드)미샤데어루즈투고키트(레드에디션)</t>
  </si>
  <si>
    <t>MISSHA DARE ROUGE TO GO KIT [RED EDITION] 1.2g*6</t>
  </si>
  <si>
    <t>MI176</t>
  </si>
  <si>
    <t>미샤타임레볼루션리제너레이팅로얄기초2종세트</t>
  </si>
  <si>
    <t>MISSHA TIME REVOLUTION REGENERATING ROYAL SPECIAL SET 150ml 80ml 30ml 30ml</t>
  </si>
  <si>
    <t>MI177</t>
  </si>
  <si>
    <t>미샤타임레볼루션로얄리제너레이팅로얄아이크림</t>
  </si>
  <si>
    <t xml:space="preserve">MISSHA TIME_REVOLUTION_REGENERATING_ROYAL_EYE_CREAM </t>
  </si>
  <si>
    <t>MI178</t>
  </si>
  <si>
    <t>미샤타임레볼루션리제너레이팅로얄크림</t>
  </si>
  <si>
    <t>MISSHA TIME REVOLUTION REGENERATING ROYAL CREAM 50ml</t>
  </si>
  <si>
    <t>MI179</t>
  </si>
  <si>
    <t>미샤타임레볼루션리제너레이팅로얄에센스로션</t>
  </si>
  <si>
    <t>MISSHA TIME REVOLUTION REGENERATING ROYAL ESSENCE LOTION 80ml</t>
  </si>
  <si>
    <t>MI180</t>
  </si>
  <si>
    <t>미샤타임레볼루션리제너레이팅로얄세럼</t>
  </si>
  <si>
    <t>MISSHA TIME REVOLUTION REGENERATING ROYAL SERUM 40ml</t>
  </si>
  <si>
    <t>MI181</t>
  </si>
  <si>
    <t>미샤타임레볼루션리제너레이팅로얄소프너</t>
  </si>
  <si>
    <t>MISSHA TIME REVOLUTION REGENERATING ROYAL SOFTENER 150ml</t>
  </si>
  <si>
    <t>MI182</t>
  </si>
  <si>
    <t>(리미티드)미샤데어루즈_시스루벨벳_04호_베어스킨</t>
  </si>
  <si>
    <t>MISSHA DARE ROUGE SEE-THROUGH VELVET [#04.BARE SKIN] 3.5g</t>
  </si>
  <si>
    <t>MI183</t>
  </si>
  <si>
    <t>(리미티드)미샤데어루즈_시스루벨벳_01호_언베일모브</t>
  </si>
  <si>
    <t>MISSHA DARE ROUGE SEE-THROUGH VELVET [#01. UNVEILED MAUVE] 3.5g</t>
  </si>
  <si>
    <t>MI184</t>
  </si>
  <si>
    <t>(리미티드)미샤데어루즈_시스루벨벳_03호_시스루로즈</t>
  </si>
  <si>
    <t>MISSHA DARE ROUGE SEE-THROUGH VELVET [#03. SEE-THROUGH ROSE] 3.5g</t>
  </si>
  <si>
    <t>MI185</t>
  </si>
  <si>
    <t>(리미티드)미샤데어루즈_시스루벨벳_05호_립포지티브</t>
  </si>
  <si>
    <t>MISSHA DARE ROUGE SEE-THROUGH VELVET [#05. LIP POSITIVITY] 3.5g</t>
  </si>
  <si>
    <t>MI186</t>
  </si>
  <si>
    <t>(리미티드)미샤데어루즈_시스루벨벳_06호_허쉬레드</t>
  </si>
  <si>
    <t>MISSHA DARE ROUGE SEE-THROUGH VELVET [#06. HUSH RED] 3.5g</t>
  </si>
  <si>
    <t>MI187</t>
  </si>
  <si>
    <t>미샤M퍼펙트블랑비비_기획세트_23호_샌드</t>
  </si>
  <si>
    <t>MISSHA M PERFECT BLANC BB SPECIAL GIFT SET [SAND / NO.23] BB 40ml+Puff 1pcs</t>
  </si>
  <si>
    <t>MI188</t>
  </si>
  <si>
    <t>미샤M퍼펙트블랑비비_23호샌드</t>
  </si>
  <si>
    <t>MISSHA M PERFECT BLANC BB [SAND / NO.23] 40ml</t>
  </si>
  <si>
    <t>MI189</t>
  </si>
  <si>
    <t>(리미티드_홈카페)미샤데어루즈파우더벨벳_데니쉬잼</t>
  </si>
  <si>
    <t xml:space="preserve">MISSHA DARE ROUGE POWDER VELVET [DANISH JAM] </t>
  </si>
  <si>
    <t>MI190</t>
  </si>
  <si>
    <t>(리미티드_홈카페)미샤데어루즈파우더벨벳_로즈퓨레</t>
  </si>
  <si>
    <t xml:space="preserve">MISSHA DARE ROUGE POWDER VELVET [ROSE PUREE] </t>
  </si>
  <si>
    <t>MI191</t>
  </si>
  <si>
    <t>(리미티드_홈카페)미샤데어루즈파우더벨벳_모닝베이킹</t>
  </si>
  <si>
    <t xml:space="preserve">MISSHA DARE ROUGE POWDER VELVET [MORNING BAKING] </t>
  </si>
  <si>
    <t>MI192</t>
  </si>
  <si>
    <t>(리미티드_홈카페)미샤데어루즈파우더벨벳_라즈베리파이</t>
  </si>
  <si>
    <t xml:space="preserve">MISSHA DARE ROUGE POWDER VELVET [RASPBERRY PIE] </t>
  </si>
  <si>
    <t>MI193</t>
  </si>
  <si>
    <t>(리미티드_홈카페)미샤데어루즈쉬어슬릭_이브닝밀크티</t>
  </si>
  <si>
    <t xml:space="preserve">MISSHA DARE ROUGE SHEER SLEEK [EVENING MILK TEA] </t>
  </si>
  <si>
    <t>MI194</t>
  </si>
  <si>
    <t>(리미티드_홈카페)미샤데어루즈쉬어슬릭_체리콤포트</t>
  </si>
  <si>
    <t xml:space="preserve">MISSHA DARE ROUGE SHEER SLEEK [CHERRY COMPOTE] </t>
  </si>
  <si>
    <t>MI195</t>
  </si>
  <si>
    <t>(리미티드_홈카페)미샤데어루즈쉬어슬릭_피그파이</t>
  </si>
  <si>
    <t xml:space="preserve">MISSHA DARE ROUGE SHEER SLEEK [FIG PIE] </t>
  </si>
  <si>
    <t>MI196</t>
  </si>
  <si>
    <t>(리미티드_홈카페)미샤데어루즈쉬어슬릭_티코스터</t>
  </si>
  <si>
    <t xml:space="preserve">MISSHA DARE ROUGE SHEER SLEEK [TEA COASTER] </t>
  </si>
  <si>
    <t>MI197</t>
  </si>
  <si>
    <t>(리미티드)미샤래디언스퍼펙트핏_FD미니키트_22호베이지</t>
  </si>
  <si>
    <t>(LIMITED) RADIANCE PERFECT FIT FOUNDATION  MINI TO GO KIT _No.22N  10ml 30ml</t>
  </si>
  <si>
    <t>MI198</t>
  </si>
  <si>
    <t>(리미티드)미샤래디언스퍼펙트핏_FD미니키트_21호바닐라</t>
  </si>
  <si>
    <t>(LIMITED) RADIANCE PERFECT FIT FOUNDATION MINI TO GO KIT _No.21N 10ml 30ml</t>
  </si>
  <si>
    <t>MI199</t>
  </si>
  <si>
    <t>미샤더쿠션스킨매트_기획세트_23호샌드(No.23)</t>
  </si>
  <si>
    <t xml:space="preserve">MISSHA THE_CUSHION_SKIN_MATTE_SPF50+/PA++++_[NO.23]_SET </t>
  </si>
  <si>
    <t>MI200</t>
  </si>
  <si>
    <t>미샤더쿠션스킨매트_기획세트_22호베이지(No.22)</t>
  </si>
  <si>
    <t xml:space="preserve">MISSHA THE_CUSHION_SKIN_MATTE_SPF50+/PA++++_[NO.22]_SET </t>
  </si>
  <si>
    <t>MI201</t>
  </si>
  <si>
    <t>미샤더쿠션스킨매트_기획세트_21호바닐라(No.21)</t>
  </si>
  <si>
    <t xml:space="preserve">MISSHA THE_CUSHION_SKIN_MATTE_SPF50+/PA++++_[NO.21]_SET </t>
  </si>
  <si>
    <t>MI202</t>
  </si>
  <si>
    <t>(홈카페)미샤이지필터섀도우팔레트_5호이브닝밀크티</t>
  </si>
  <si>
    <t xml:space="preserve">MISSHA_EASY_FILTER_SHADOW_PALETTE_[NO.5_EVENING_MILK_TEA] </t>
  </si>
  <si>
    <t>MI203</t>
  </si>
  <si>
    <t>(홈카페)미샤이지필터섀도우팔레트_4호모닝베이킹</t>
  </si>
  <si>
    <t xml:space="preserve">MISSHA_EASY_FILTER_SHADOW_PALETTE_[NO.4_MORNING_BAKING] </t>
  </si>
  <si>
    <t>MI204</t>
  </si>
  <si>
    <t>미샤더쿠션스킨매트_23호샌드</t>
  </si>
  <si>
    <t>MISSHA THE_CUSHION_SKIN_MATTE_SPF50+/PA++++_[NO.23 SAND]</t>
  </si>
  <si>
    <t>MI205</t>
  </si>
  <si>
    <t>미샤더쿠션스킨매트_22호베이지</t>
  </si>
  <si>
    <t>MISSHA THE_CUSHION_SKIN_MATTE_SPF50+/PA++++_[NO.22 BEIGE]</t>
  </si>
  <si>
    <t>MI206</t>
  </si>
  <si>
    <t>미샤더쿠션스킨매트_21호바닐라</t>
  </si>
  <si>
    <t>MISSHA THE_CUSHION_SKIN_MATTE_SPF50+/PA++++_[NO.21 VANILLA]</t>
  </si>
  <si>
    <t>MI207</t>
  </si>
  <si>
    <t>(R)미샤퍼펙트아이브로우스타일러교체용(라이트브라운)</t>
  </si>
  <si>
    <t xml:space="preserve">MISSHA_PERFECT_EYEBROW_STYLER_[LIGHT_BROWN]_(REFILL) </t>
  </si>
  <si>
    <t>MI208</t>
  </si>
  <si>
    <t>(R)미샤퍼펙트아이브로우스타일러교체용(브라운)</t>
  </si>
  <si>
    <t xml:space="preserve">MISSHA_PERFECT_EYEBROW_STYLER_[BROWN]_(REFILL) </t>
  </si>
  <si>
    <t>MI209</t>
  </si>
  <si>
    <t>(R)미샤퍼펙트아이브로우스타일러교체용(레드브라운)</t>
  </si>
  <si>
    <t xml:space="preserve">MISSHA_PERFECT_EYEBROW_STYLER_[RED_BROWN]_(REFILL) </t>
  </si>
  <si>
    <t>MI210</t>
  </si>
  <si>
    <t>(R)미샤퍼펙트아이브로우스타일러교체용(그레이브라운)</t>
  </si>
  <si>
    <t xml:space="preserve">MISSHA_PERFECT_EYEBROW_STYLER_[GREY_BROWN]_(REFILL) </t>
  </si>
  <si>
    <t>MI211</t>
  </si>
  <si>
    <t>(R)미샤퍼펙트아이브로우스타일러교체용(다크브라운)</t>
  </si>
  <si>
    <t xml:space="preserve">MISSHA_PERFECT_EYEBROW_STYLER_[DARK_BROWN]_(REFILL) </t>
  </si>
  <si>
    <t>MI212</t>
  </si>
  <si>
    <t>(R)미샤퍼펙트아이브로우스타일러교체용(블랙)</t>
  </si>
  <si>
    <t xml:space="preserve">MISSHA_PERFECT_EYEBROW_STYLER_[BLACK]_(REFILL) </t>
  </si>
  <si>
    <t>MI213</t>
  </si>
  <si>
    <t>(R)미샤퍼펙트아이브로우스타일러(라이트브라운)</t>
  </si>
  <si>
    <t xml:space="preserve">MISSHA_PERFECT_EYEBROW_STYLER_[LIGHT_BROWN] </t>
  </si>
  <si>
    <t>MI214</t>
  </si>
  <si>
    <t>(R)미샤퍼펙트아이브로우스타일러(브라운)</t>
  </si>
  <si>
    <t xml:space="preserve">MISSHA_PERFECT_EYEBROW_STYLER_[BROWN] </t>
  </si>
  <si>
    <t>MI215</t>
  </si>
  <si>
    <t>(R)미샤퍼펙트아이브로우스타일러(레드브라운)</t>
  </si>
  <si>
    <t xml:space="preserve">MISSHA_PERFECT_EYEBROW_STYLER_[RED_BROWN] </t>
  </si>
  <si>
    <t>MI216</t>
  </si>
  <si>
    <t>(R)미샤퍼펙트아이브로우스타일러(그레이브라운)</t>
  </si>
  <si>
    <t xml:space="preserve">MISSHA_PERFECT_EYEBROW_STYLER_[GRAY_BROWN] </t>
  </si>
  <si>
    <t>MI217</t>
  </si>
  <si>
    <t>(R)미샤퍼펙트아이브로우스타일러(다크브라운)</t>
  </si>
  <si>
    <t xml:space="preserve">MISSHA_PERFECT_EYEBROW_STYLER_[DARK_BROWN] </t>
  </si>
  <si>
    <t>MI218</t>
  </si>
  <si>
    <t>(R)미샤퍼펙트아이브로우스타일러(블랙)</t>
  </si>
  <si>
    <t xml:space="preserve">MISSHA_PERFECT_EYEBROW_STYLER_[BLACK)] </t>
  </si>
  <si>
    <t>MI219</t>
  </si>
  <si>
    <t>(리미티드)미샤글리터프리즘압축스틱메탈_NO.1미스틱프리즘</t>
  </si>
  <si>
    <t xml:space="preserve">MISSHA GLITTER_PRISM_PRESSED_STICK_METAL_[NO.1] </t>
  </si>
  <si>
    <t>MI220</t>
  </si>
  <si>
    <t>미샤래디언스퍼펙트핏미스트앤픽서</t>
  </si>
  <si>
    <t>RADIANCE PERFECT FIT PRIMER [MIST&amp;FIXER] 80ml</t>
  </si>
  <si>
    <t>MI221</t>
  </si>
  <si>
    <t>미샤래디언스퍼펙트핏프라이머(모이스처벨벳)</t>
  </si>
  <si>
    <t xml:space="preserve">MISSHA RADIANCE_PERFECT_FIT_PRIMER_[MOISTURE_VELVET] </t>
  </si>
  <si>
    <t>MI222</t>
  </si>
  <si>
    <t>미샤래디언스퍼펙트핏프라이머(하이드레이팅)</t>
  </si>
  <si>
    <t xml:space="preserve">MISSHA RADIANCE_PERFECT_FIT_PRIMER_[HYDRATING] </t>
  </si>
  <si>
    <t>MI223</t>
  </si>
  <si>
    <t>미샤엠퍼펙트블랑비비텐션_22호베이지</t>
  </si>
  <si>
    <t>MISSHA M PERFECT BLANC BB TENSION_NO.22 BEIGE 15g</t>
  </si>
  <si>
    <t>MI224</t>
  </si>
  <si>
    <t>미샤엠퍼펙트블랑비비텐션_21호바닐라</t>
  </si>
  <si>
    <t>MISSHA M PERFECT BLANC BB TENSION_NO.21 VANILLA 15g</t>
  </si>
  <si>
    <t>MI225</t>
  </si>
  <si>
    <t>미샤엠퍼펙트블랑비비텐션_톤업19호로지</t>
  </si>
  <si>
    <t>MISSHA M PERFECT BLANC BB TENSION_NO.19 ROSY 15g</t>
  </si>
  <si>
    <t>MI226</t>
  </si>
  <si>
    <t>미샤노리터치래쉬세럼</t>
  </si>
  <si>
    <t>MISSHA NO RETOUCH LASH SERUM 10g</t>
  </si>
  <si>
    <t>MI227</t>
  </si>
  <si>
    <t>미샤노리터치보정카라</t>
  </si>
  <si>
    <t>MISSHA NO RETOUCH LASH CORRECTING MASCARA 9.5g</t>
  </si>
  <si>
    <t>MI228</t>
  </si>
  <si>
    <t>미샤_위시스톤틴트AD_포근벨벳_긍정열매(OR01)</t>
  </si>
  <si>
    <t>MISSHA WISHSTONE TINT VELVET_OR01 3.3ML</t>
  </si>
  <si>
    <t>MI229</t>
  </si>
  <si>
    <t>미샤_위시스톤틴트AD_포근벨벳_잔고온탑(CR02)</t>
  </si>
  <si>
    <t>MISSHA WISHSTONE TINT VELVET_CR02 3.3ML</t>
  </si>
  <si>
    <t>MI230</t>
  </si>
  <si>
    <t>미샤_위시스톤틴트AD_포근벨벳_하트장전(PK02)</t>
  </si>
  <si>
    <t>MISSHA WISHSTONE TINT VELVET_PK02 3.3ML</t>
  </si>
  <si>
    <t>MI231</t>
  </si>
  <si>
    <t>미샤_위시스톤틴트AD_포근벨벳_생기충전(RD02)</t>
  </si>
  <si>
    <t>MISSHA WISHSTONE TINT VELVET_RD02 3.3ML</t>
  </si>
  <si>
    <t>MI232</t>
  </si>
  <si>
    <t>미샤_위시스톤틴트AD_포근벨벳_도도발칙(RD01)</t>
  </si>
  <si>
    <t>MISSHA WISHSTONE TINT VELVET_RD01 3.3ML</t>
  </si>
  <si>
    <t>MI233</t>
  </si>
  <si>
    <t>미샤_위시스톤틴트AD_포근벨벳_예쁨뚝뚝(CR01)</t>
  </si>
  <si>
    <t>MISSHA WISHSTONE TINT VELVET_CR01 3.3ML</t>
  </si>
  <si>
    <t>MI234</t>
  </si>
  <si>
    <t>미샤_위시스톤틴트AD_포근벨벳_텐션업글(BR01)</t>
  </si>
  <si>
    <t>MISSHA WISHSTONE TINT VELVET_BR01 3.3ML</t>
  </si>
  <si>
    <t>MI235</t>
  </si>
  <si>
    <t>미샤_위시스톤틴트AD_포근벨벳_매력초과(PK01)</t>
  </si>
  <si>
    <t>MISSHA WISHSTONE TINT VELVET_PK01 3.3ML</t>
  </si>
  <si>
    <t>MI236</t>
  </si>
  <si>
    <t>미샤_위시스톤틴트AD_통통젤리_영앤리치(PK02)</t>
  </si>
  <si>
    <t>MISSHA WISHSTONE TINT JELLY_PK02 3.3ml</t>
  </si>
  <si>
    <t>MI237</t>
  </si>
  <si>
    <t>미샤_위시스톤틴트AD_통통젤리_마상노노(CR01)</t>
  </si>
  <si>
    <t>MISSHA WISHSTONE TINT JELLY_CR01 3.3ml</t>
  </si>
  <si>
    <t>MI238</t>
  </si>
  <si>
    <t>미샤_위시스톤틴트AD_통통젤리_인생만렙(PK01)</t>
  </si>
  <si>
    <t>MISSHA WISHSTONE TINT JELLY_PK01 3.3ml</t>
  </si>
  <si>
    <t>MI239</t>
  </si>
  <si>
    <t>미샤_위시스톤틴트AD_통통젤리_심쿵민낯(RD02)</t>
  </si>
  <si>
    <t>MISSHA WISHSTONE TINT JELLY_RD02 3.3ml</t>
  </si>
  <si>
    <t>MI240</t>
  </si>
  <si>
    <t>미샤_위시스톤틴트AD_통통젤리_심장저격(RD01)</t>
  </si>
  <si>
    <t>MISSHA WISHSTONE TINT JELLY_RD01 3.3ml</t>
  </si>
  <si>
    <t>MI241</t>
  </si>
  <si>
    <t>미샤_위시스톤틴트AD_통통젤리_자만추템(OR01)</t>
  </si>
  <si>
    <t>MISSHA WISHSTONE TINT JELLY_OR01 3.3ml</t>
  </si>
  <si>
    <t>MI242</t>
  </si>
  <si>
    <t>미샤데어루즈_쉬어슬릭_01호_오렌지오</t>
  </si>
  <si>
    <t xml:space="preserve">MISSHA DARE ROUGE SHEER SLEEK [01 ORANGE OH!] 3.5g </t>
  </si>
  <si>
    <t>MI243</t>
  </si>
  <si>
    <t>미샤데어루즈_쉬어슬릭_12호_라이온퀸</t>
  </si>
  <si>
    <t xml:space="preserve">MISSHA DARE ROUGE SHEER SLEEK [12 LION QUEEN] 3.5g </t>
  </si>
  <si>
    <t>MI244</t>
  </si>
  <si>
    <t>미샤데어루즈_쉬어슬릭_10호_올댓로즈</t>
  </si>
  <si>
    <t xml:space="preserve">MISSHA DARE ROUGE SHEER SLEEK [10 ALL THAT ROSE] 3.5g </t>
  </si>
  <si>
    <t>MI245</t>
  </si>
  <si>
    <t>미샤데어루즈_쉬어슬릭_09호_피치시나몬</t>
  </si>
  <si>
    <t xml:space="preserve">MISSHA DARE ROUGE SHEER SLEEK [09 PEACH CINNAMON] 3.5g </t>
  </si>
  <si>
    <t>MI246</t>
  </si>
  <si>
    <t>미샤데어루즈_쉬어슬릭_08호_메이플레드</t>
  </si>
  <si>
    <t xml:space="preserve">MISSHA DARE ROUGE SHEER SLEEK [08 MAPLE RED] 3.5g </t>
  </si>
  <si>
    <t>MI247</t>
  </si>
  <si>
    <t>미샤데어루즈_쉬어슬릭_11호_디어로제</t>
  </si>
  <si>
    <t xml:space="preserve">MISSHA DARE ROUGE SHEER SLEEK [11 DEAR ROSEE] 3.5g </t>
  </si>
  <si>
    <t>MI248</t>
  </si>
  <si>
    <t>미샤데어루즈_쉬어슬릭_06호_베리파탈</t>
  </si>
  <si>
    <t xml:space="preserve">MISSHA DARE ROUGE SHEER SLEEK [06 BERRY FATAL] 3.5g </t>
  </si>
  <si>
    <t>MI249</t>
  </si>
  <si>
    <t>미샤데어루즈_쉬어슬릭_02호_워닝싸인</t>
  </si>
  <si>
    <t xml:space="preserve">MISSHA DARE ROUGE SHEER SLEEK [02 WARNING SIGN] 3.5g </t>
  </si>
  <si>
    <t>MI250</t>
  </si>
  <si>
    <t>미샤데어루즈_쉬어슬릭_04호_콜드피버</t>
  </si>
  <si>
    <t xml:space="preserve">MISSHA DARE ROUGE SHEER SLEEK [04 COLD FEVER] 3.5g </t>
  </si>
  <si>
    <t>MI251</t>
  </si>
  <si>
    <t>미샤데어루즈_쉬어슬릭_07호_펌킨멜론</t>
  </si>
  <si>
    <t xml:space="preserve">MISSHA DARE ROUGE SHEER SLEEK [07 PUMPKIN MELON] 3.5g </t>
  </si>
  <si>
    <t>MI252</t>
  </si>
  <si>
    <t>미샤데어루즈_쉬어슬릭_03호_레드마멀레이드</t>
  </si>
  <si>
    <t xml:space="preserve">MISSHA DARE ROUGE SHEER SLEEK [03 RED MARMALADE] 3.5g </t>
  </si>
  <si>
    <t>MI253</t>
  </si>
  <si>
    <t>미샤데어루즈_쉬어슬릭_05호_젠틀영보스</t>
  </si>
  <si>
    <t xml:space="preserve">MISSHA DARE ROUGE SHEER SLEEK [05 GENTLE YOUNG BOSS] 3.5g </t>
  </si>
  <si>
    <t>MI254</t>
  </si>
  <si>
    <t>미샤글리터프리즘리퀴드쉬머#9코지룸</t>
  </si>
  <si>
    <t>MISSHA GLITTER PRISM LIQUID EYESHADOW [SHIMMER] #9 COZY ROOM 3g</t>
  </si>
  <si>
    <t>MI255</t>
  </si>
  <si>
    <t>미샤글리터프리즘리퀴드쉬머#10레이스셔링</t>
  </si>
  <si>
    <t>MISSHA GLITTER PRISM LIQUID EYESHADOW [SHIMMER] #10 LACE SHIRRING 3g</t>
  </si>
  <si>
    <t>MI256</t>
  </si>
  <si>
    <t>미샤글리터프리즘리퀴드샤인#4이터널로제</t>
  </si>
  <si>
    <t>MISSHA GLITTER PRISM LIQUID EYESHADOW [SHINE] #4 ETERNAL ROSE 3g</t>
  </si>
  <si>
    <t>MI257</t>
  </si>
  <si>
    <t>미샤글리터프리즘리퀴드샤인#5드래곤판타지</t>
  </si>
  <si>
    <t>MISSHA GLITTER PRISM LIQUID EYESHADOW [SHINE] #5 DRAGON FANTASY 3g</t>
  </si>
  <si>
    <t>MI258</t>
  </si>
  <si>
    <t>미샤글리터프리즘리퀴드샤인#6히스테릭오렌지</t>
  </si>
  <si>
    <t>MISSHA GLITTER PRISM LIQUID EYESHADOW [SHINE] #6 ORANGE HYSTERIA 3g</t>
  </si>
  <si>
    <t>MI259</t>
  </si>
  <si>
    <t>미샤글리터프리즘리퀴드샤인#8골드플래어</t>
  </si>
  <si>
    <t>MISSHA GLITTER PRISM LIQUID EYESHADOW [SHINE] #8 GOLD FLARE 3g</t>
  </si>
  <si>
    <t>MI260</t>
  </si>
  <si>
    <t>미샤글리터프리즘리퀴드샤인#7페어리비즈</t>
  </si>
  <si>
    <t>MISSHA GLITTER PRISM LIQUID EYESHADOW [SHINE] #7 FAIRY BEADS 3g</t>
  </si>
  <si>
    <t>MI261</t>
  </si>
  <si>
    <t>미샤글리터프리즘리퀴드타퍼#1그래비티</t>
  </si>
  <si>
    <t>MISSHA GLITTER PRISM LIQUID EYESHADOW [TOPPER] #1 GRAVITY 3g</t>
  </si>
  <si>
    <t>MI262</t>
  </si>
  <si>
    <t>미샤글리터프리즘리퀴드타퍼#3스페이스오디세이</t>
  </si>
  <si>
    <t>MISSHA GLITTER PRISM LIQUID EYESHADOW [TOPPER] #3 SPACE ODYSSEY 3g</t>
  </si>
  <si>
    <t>MI263</t>
  </si>
  <si>
    <t>미샤글리터프리즘리퀴드타퍼#2인터스텔라</t>
  </si>
  <si>
    <t>MISSHA GLITTER PRISM LIQUID EYESHADOW [TOPPER] #2 INTERSTELLAR 3g</t>
  </si>
  <si>
    <t>MI264</t>
  </si>
  <si>
    <t>미샤래디언스퍼펙트핏쿠션_23호샌드(No.23)</t>
  </si>
  <si>
    <t>MISSHA RADIANCE PERFECT FIT CUSHION FOUNDATION NO.23 SAND 15g</t>
  </si>
  <si>
    <t>MI265</t>
  </si>
  <si>
    <t>미샤래디언스퍼펙트핏쿠션_21호바닐라(No.21N)</t>
  </si>
  <si>
    <t>MISSHA RADIANCE PERFECT FIT CUSHION FOUNDATION NO.21N VANILLA 15g</t>
  </si>
  <si>
    <t>MI266</t>
  </si>
  <si>
    <t>미샤래디언스퍼펙트핏쿠션_21호페어(No.21P)</t>
  </si>
  <si>
    <t>MISSHA RADIANCE PERFECT FIT CUSHION FOUNDATION NO.21P FAIR 15g</t>
  </si>
  <si>
    <t>MI267</t>
  </si>
  <si>
    <t>미샤래디언스퍼펙트핏쿠션_19호아이보리(No.19)</t>
  </si>
  <si>
    <t>MISSHA RADIANCE PERFECT FIT CUSHION FOUNDATION NO.19 IVORY 15g</t>
  </si>
  <si>
    <t>MI268</t>
  </si>
  <si>
    <t>미샤래디언스퍼펙트핏파운데이션_23호샌드(No.23)</t>
  </si>
  <si>
    <t>MISSHA RADIANCE PERFECT FIT FOUNDATION No.23 SAND 35ml</t>
  </si>
  <si>
    <t>MI269</t>
  </si>
  <si>
    <t>미샤래디언스퍼펙트핏파운데이션_22호베이지(No.22N)</t>
  </si>
  <si>
    <t>MISSHA RADIANCE PERFECT FIT FOUNDATION No.22N BEIGE 35ml</t>
  </si>
  <si>
    <t>MI270</t>
  </si>
  <si>
    <t>미샤래디언스퍼펙트핏파운데이션_22호페탈(No.22P)</t>
  </si>
  <si>
    <t>MISSHA RADIANCE PERFECT FIT FOUNDATION No.22P PETAL 35ml</t>
  </si>
  <si>
    <t>MI271</t>
  </si>
  <si>
    <t>미샤래디언스퍼펙트핏파운데이션_21호바닐라(No.21N)</t>
  </si>
  <si>
    <t>MISSHA RADIANCE PERFECT FIT FOUNDATION No.21N VANILLA 35ml</t>
  </si>
  <si>
    <t>MI272</t>
  </si>
  <si>
    <t>미샤래디언스퍼펙트핏파운데이션_21호페어(No.21P)</t>
  </si>
  <si>
    <t>MISSHA RADIANCE PERFECT FIT FOUNDATION No.21P FAIR 35ml</t>
  </si>
  <si>
    <t>MI273</t>
  </si>
  <si>
    <t>미샤래디언스퍼펙트핏파운데이션_19호아이보리(No.19)</t>
  </si>
  <si>
    <t>MISSHA RADIANCE PERFECT FIT FOUNDATION No.19 IVORY 35ml</t>
  </si>
  <si>
    <t>MI274</t>
  </si>
  <si>
    <t>미샤데어틴트_촉촉벨벳_미쓰헤이즐</t>
  </si>
  <si>
    <t>MISSHA DARE LIP TINT MOIST VELVET [CR03/MISS HAZEL] 4.4g</t>
  </si>
  <si>
    <t>MI275</t>
  </si>
  <si>
    <t>미샤데어틴트_촉촉벨벳_핑크힙스터</t>
  </si>
  <si>
    <t>MISSHA DARE LIP TINT MOIST VELVET [PK03/PINK HIPSTER] 4.4g</t>
  </si>
  <si>
    <t>MI276</t>
  </si>
  <si>
    <t>미샤데어틴트_촉촉벨벳_코랄디바(CR02)</t>
  </si>
  <si>
    <t>MISSHA DARE LIP TINT MOIST VELVET [CR02/CORAL DIVA] 4.4g</t>
  </si>
  <si>
    <t>MI277</t>
  </si>
  <si>
    <t>미샤데어틴트_촉촉벨벳_카인다로즈(CR01)</t>
  </si>
  <si>
    <t>MISSHA DARE LIP TINT MOIST VELVET [CR01/KINDA ROSE] 4.4g</t>
  </si>
  <si>
    <t>MI278</t>
  </si>
  <si>
    <t>미샤데어틴트_촉촉벨벳_196살사(OR02)</t>
  </si>
  <si>
    <t>MISSHA DARE LIP TINT MOIST VELVET [OR02/196 SALSA] 4.4g</t>
  </si>
  <si>
    <t>MI279</t>
  </si>
  <si>
    <t>미샤데어틴트_촉촉벨벳_드랍더로즈(PK02)</t>
  </si>
  <si>
    <t>MISSHA DARE LIP TINT MOIST VELVET [PK02/DROP THE ROSE] 4.4g</t>
  </si>
  <si>
    <t>MI280</t>
  </si>
  <si>
    <t>미샤오늘박하쏙클렌징오일</t>
  </si>
  <si>
    <t>MISSHA DAYMINT SOAK OUT CLEANSING OIL 150 ml</t>
  </si>
  <si>
    <t>MI281</t>
  </si>
  <si>
    <t>미샤오늘박하쏙클렌징폼</t>
  </si>
  <si>
    <t>MISSHA DAYMINT SOAK OUT CLEANSING FOAM 200 ml</t>
  </si>
  <si>
    <t>MI282</t>
  </si>
  <si>
    <t>미샤이지필터섀도우팔레트_3호코랄풀레이스</t>
  </si>
  <si>
    <t>MISSHA EASY FILTER SHADOW PALETTE NO3.CORALFUL RACE 8.5g</t>
  </si>
  <si>
    <t>MI283</t>
  </si>
  <si>
    <t>미샤이지필터섀도우팔레트_2호미니멀로즈</t>
  </si>
  <si>
    <t>MISSHA EASY FILTER SHADOW PALETTE NO2.MINIMAL MAUVE 8.5g</t>
  </si>
  <si>
    <t>MI284</t>
  </si>
  <si>
    <t>미샤이지필터섀도우팔레트_1호솔티드누드</t>
  </si>
  <si>
    <t>MISSHA EASY FILTER SHADOW PALETTE NO1.SALTED NUDE 8.5g</t>
  </si>
  <si>
    <t>MI285</t>
  </si>
  <si>
    <t>미샤코튼믹스컨투어_NO.1베이크드프렌즈</t>
  </si>
  <si>
    <t>MISSHA COTTON MIX CONTOUR [NO.1 BAKED FRIENDS] 11g</t>
  </si>
  <si>
    <t>MI286</t>
  </si>
  <si>
    <t>미샤코튼믹스블러셔_NO.3크레이프케이크</t>
  </si>
  <si>
    <t>MISSHA COTTON MIX BLUSH [NO.3 CREPE CAKE] 11g</t>
  </si>
  <si>
    <t>MI287</t>
  </si>
  <si>
    <t>미샤코튼믹스블러셔_NO.2멜티드마시멜로</t>
  </si>
  <si>
    <t>MISSHA COTTON MIX BLUSH [NO.2 MELTED MARSHMALLOW] 11g</t>
  </si>
  <si>
    <t>MI288</t>
  </si>
  <si>
    <t>미샤코튼믹스블러셔_NO.1스트로베리바나나</t>
  </si>
  <si>
    <t>MISSHA COTTON MIX BLUSH [NO.1 STRAWBERRY BANANA] 11g</t>
  </si>
  <si>
    <t>MI289</t>
  </si>
  <si>
    <t>미샤글리터프리즘_NO.20쿠키프리즘</t>
  </si>
  <si>
    <t>MISSHA GLITTER PRISM_NO.20 COOKIE PRISM 2g</t>
  </si>
  <si>
    <t>MI290</t>
  </si>
  <si>
    <t>미샤글리터프리즘_NO.19체리프리즘</t>
  </si>
  <si>
    <t>MISSHA GLITTER PRISM_NO.19 CHERRY PRISM 2g</t>
  </si>
  <si>
    <t>MI291</t>
  </si>
  <si>
    <t>미샤글리터프리즘_NO.18피크닉프리즘</t>
  </si>
  <si>
    <t>MISSHA GLITTER PRISM_NO.18 PICNIC PRISM 2g</t>
  </si>
  <si>
    <t>MI292</t>
  </si>
  <si>
    <t>미샤울트라파워프루프마스카라_컬업슬림(로지브라운)</t>
  </si>
  <si>
    <t>MISSHA ULTRA POWERPROOF MASCARA [CURLING &amp; SLIM (ROSY BROWN)] 8g</t>
  </si>
  <si>
    <t>MI293</t>
  </si>
  <si>
    <t>미샤울트라파워프루프마스카라_컬업슬림(브라운)</t>
  </si>
  <si>
    <t>MISSHA ULTRA POWERPROOF MASCARA [CURLING &amp; SLIM (BROWN)] 8g</t>
  </si>
  <si>
    <t>MI294</t>
  </si>
  <si>
    <t>미샤울트라파워프루프마스카라_컬업슬림(블랙)</t>
  </si>
  <si>
    <t>MISSHA ULTRA POWERPROOF MASCARA [CURLING &amp; SLIM (BLACK)] 8g</t>
  </si>
  <si>
    <t>MI295</t>
  </si>
  <si>
    <t>미샤글로우앰플컨실러#샌드</t>
  </si>
  <si>
    <t>MISSHA GLOW AMPOULE CONCEALER [SAND] ([NEUTRAL NO.23) 4.7㎖</t>
  </si>
  <si>
    <t>MI296</t>
  </si>
  <si>
    <t>미샤글로우앰플컨실러#바닐라</t>
  </si>
  <si>
    <t>MISSHA GLOW AMPOULE CONCEALER [VANILLA] (NEUTRAL NO.21) 4.7㎖</t>
  </si>
  <si>
    <t>MI297</t>
  </si>
  <si>
    <t>미샤에어리팟팩트_핑크</t>
  </si>
  <si>
    <t>MISSHA AIRY POT PRESSED POWDER_PINK 8g</t>
  </si>
  <si>
    <t>MI298</t>
  </si>
  <si>
    <t>미샤에어리팟팩트_민트</t>
  </si>
  <si>
    <t>MISSHA AIRY POT PRESSED POWDER_MINT 8g</t>
  </si>
  <si>
    <t>MI299</t>
  </si>
  <si>
    <t>미샤에어리팟팩트_투명</t>
  </si>
  <si>
    <t>MISSHA AIRY POT PRESSED POWDER_TRANSLUCENT 8g</t>
  </si>
  <si>
    <t>MI300</t>
  </si>
  <si>
    <t>미샤데어루즈벨벳(FW)_28호_오프더레드</t>
  </si>
  <si>
    <t>MISSHA DARE ROUGE VELVET(FW)_NO.28_OFF THE RED 3.5g</t>
  </si>
  <si>
    <t>MI301</t>
  </si>
  <si>
    <t>미샤데어루즈벨벳(FW)_21호_베이지크</t>
  </si>
  <si>
    <t>MISSHA DARE ROUGE VELVET(FW)_NO.21_BEIGIQUE 3.5g</t>
  </si>
  <si>
    <t>MI302</t>
  </si>
  <si>
    <t>미샤데어루즈벨벳(FW)_23호_언네임드</t>
  </si>
  <si>
    <t>MISSHA DARE ROUGE VELVET(FW)_NO.23_UNNAMED 3.5g</t>
  </si>
  <si>
    <t>MI303</t>
  </si>
  <si>
    <t>미샤데어루즈벨벳(FW)_26호_스트릿캣</t>
  </si>
  <si>
    <t>MISSHA DARE ROUGE VELVET(FW)_NO.26_STREET CAT 3.5g</t>
  </si>
  <si>
    <t>MI304</t>
  </si>
  <si>
    <t>미샤데어루즈벨벳(FW)_24호_물랑로즈</t>
  </si>
  <si>
    <t>MISSHA DARE ROUGE VELVET(FW)_NO.24_MOULIN ROSE 3.5g</t>
  </si>
  <si>
    <t>MI305</t>
  </si>
  <si>
    <t>미샤데어루즈벨벳(FW)_27호_킬링씬</t>
  </si>
  <si>
    <t>MISSHA DARE ROUGE VELVET(FW)_NO.27_KILLER SCENE 3.5g</t>
  </si>
  <si>
    <t>MI306</t>
  </si>
  <si>
    <t>미샤데어루즈벨벳(FW)_29호_룩큐리어스</t>
  </si>
  <si>
    <t>MISSHA DARE ROUGE VELVET(FW)_NO.29_LOOK CURIOUS 3.5g</t>
  </si>
  <si>
    <t>MI307</t>
  </si>
  <si>
    <t>미샤데어루즈벨벳(FW)_30호_퀸데빌</t>
  </si>
  <si>
    <t>MISSHA DARE ROUGE VELVET(FW)_NO.30_QUEEN DEVIL 3.5g</t>
  </si>
  <si>
    <t>MI308</t>
  </si>
  <si>
    <t>미샤데어루즈벨벳(FW)_22호_진저크러쉬</t>
  </si>
  <si>
    <t>MISSHA DARE ROUGE VELVET(FW)_NO.22_GINGER CRUSH 3.5g</t>
  </si>
  <si>
    <t>MI309</t>
  </si>
  <si>
    <t>미샤데어루즈벨벳(FW)_25호_마라레드</t>
  </si>
  <si>
    <t>MISSHA DARE ROUGE VELVET(FW)_NO.25_ MALA RED 3.5g</t>
  </si>
  <si>
    <t>MI310</t>
  </si>
  <si>
    <t>미샤글리터프리즘_No.12레드빔프리즘</t>
  </si>
  <si>
    <t xml:space="preserve">MISSHA MODERN_SHADOW_GLITTER_PRISM_[RED_BEAM_PRISM] LIMITED </t>
  </si>
  <si>
    <t>MI311</t>
  </si>
  <si>
    <t>미샤글리터프리즘_No.11써니프리즘</t>
  </si>
  <si>
    <t xml:space="preserve">MISSHA MODERN_SHADOW_GLITTER_PRISM_[SUNNY_PRISM] LIMITED </t>
  </si>
  <si>
    <t>MI312</t>
  </si>
  <si>
    <t>글로우앰플팩트AD_샌드</t>
  </si>
  <si>
    <t>MISSHA GLOW AMPOULE PACT [SAND NO.23N] 12g</t>
  </si>
  <si>
    <t>MI313</t>
  </si>
  <si>
    <t>글로우앰플팩트AD_바닐라</t>
  </si>
  <si>
    <t>MISSHA GLOW AMPOULE PACT [VANILLA NO.21N] 12g</t>
  </si>
  <si>
    <t>MI314</t>
  </si>
  <si>
    <t>글로우앰플팩트AD_페어</t>
  </si>
  <si>
    <t>MISSHA GLOW AMPOULE PACT [FAIR NO.21P] 12g</t>
  </si>
  <si>
    <t>MI315</t>
  </si>
  <si>
    <t>미샤클레이아이브로우펜슬_뉴트럴브라운</t>
  </si>
  <si>
    <t>MISSHA CLAY EYEBROW PENCIL [NEUTRAL BROWN] 1.14g</t>
  </si>
  <si>
    <t>MI316</t>
  </si>
  <si>
    <t>미샤글리터프리즘_No.10블루홀프리즘</t>
  </si>
  <si>
    <t>MISSHA MODERN SHADOW GLITTER PRISM [BLUE HOLE PRISM] 2g</t>
  </si>
  <si>
    <t>MI317</t>
  </si>
  <si>
    <t>미샤글리터프리즘_No.8스텔라프리즘</t>
  </si>
  <si>
    <t>MISSHA MODERN SHADOW GLITTER PRISM [STELLA PRISM] 2g</t>
  </si>
  <si>
    <t>MI318</t>
  </si>
  <si>
    <t>미샤글리터프리즘_No.7블라썸프리즘</t>
  </si>
  <si>
    <t>MISSHA MODERN SHADOW GLITTER PRISM [BLOSSOM PRISM] 2g</t>
  </si>
  <si>
    <t>MI319</t>
  </si>
  <si>
    <t>미샤글리터프리즘_No.6루시드프리즘</t>
  </si>
  <si>
    <t>MISSHA MODERN SHADOW GLITTER PRISM [LUCID PRISM] 2g</t>
  </si>
  <si>
    <t>MI320</t>
  </si>
  <si>
    <t>(19년)미샤울트라파워프루프리퀴드브로우_뉴트럴브라운</t>
  </si>
  <si>
    <t>MISSHA ULTRA POWERPROOF EYEBROW LIQUID [NEUTRAL BROWN] 2.5g</t>
  </si>
  <si>
    <t>MI321</t>
  </si>
  <si>
    <t>(19년)미샤울트라파워프루프리퀴드브로우_그레이브라운</t>
  </si>
  <si>
    <t>MISSHA ULTRA POWERPROOF EYEBROW LIQUID [GRAY BROWN] 2.5g</t>
  </si>
  <si>
    <t>MI322</t>
  </si>
  <si>
    <t>(19년)미샤울트라파워프루프리퀴드브로우_다크브라운</t>
  </si>
  <si>
    <t>MISSHA ULTRA POWERPROOF EYEBROW LIQUID [DARK BROWN] 2.5g</t>
  </si>
  <si>
    <t>MI323</t>
  </si>
  <si>
    <t>(19년)미샤울트라파워프루프펜슬라이너(리필)_애쉬브라운</t>
  </si>
  <si>
    <t>MISSHA ULTRA POWERPROOF PENCIL EYELINER (REFILL) [ASH BROWN] 0.2g</t>
  </si>
  <si>
    <t>MI324</t>
  </si>
  <si>
    <t>(19년)미샤울트라파워프루프펜슬라이너(리필)_브라운</t>
  </si>
  <si>
    <t>MISSHA ULTRA POWERPROOF PENCIL EYELINER (REFILL) [BROWN] 0.2g</t>
  </si>
  <si>
    <t>MI325</t>
  </si>
  <si>
    <t>(19년)미샤울트라파워프루프펜슬라이너(리필)_블랙</t>
  </si>
  <si>
    <t>MISSHA ULTRA POWERPROOF PENCIL EYELINER (REFILL) [BLACK] 0.2g</t>
  </si>
  <si>
    <t>MI326</t>
  </si>
  <si>
    <t>(19년)미샤울트라파워프루프펜슬라이너_애쉬브라운</t>
  </si>
  <si>
    <t>MISSHA ULTRA POWERPROOF PENCIL EYELINER [ASH BROWN] 0.2g</t>
  </si>
  <si>
    <t>MI327</t>
  </si>
  <si>
    <t>(19년)미샤울트라파워프루프펜슬라이너_브라운</t>
  </si>
  <si>
    <t>MISSHA ULTRA POWERPROOF PENCIL EYELINER [BROWN] 0.2g</t>
  </si>
  <si>
    <t>MI328</t>
  </si>
  <si>
    <t>(19년)미샤울트라파워프루프펜슬라이너_블랙</t>
  </si>
  <si>
    <t>MISSHA ULTRA POWERPROOF PENCIL EYELINER [BLACK] 0.2g</t>
  </si>
  <si>
    <t>MI329</t>
  </si>
  <si>
    <t>(19년)미샤울트라파워프루프리퀴드라이너_브라운</t>
  </si>
  <si>
    <t>MISSHA ULTRA POWERPROOF LIQUID EYELINER [BROWN] 4g</t>
  </si>
  <si>
    <t>MI330</t>
  </si>
  <si>
    <t>(19년)미샤울트라파워프루프리퀴드라이너_블랙</t>
  </si>
  <si>
    <t>MISSHA ULTRA POWERPROOF LIQUID EYELINER [BLACK] 4g</t>
  </si>
  <si>
    <t>MI331</t>
  </si>
  <si>
    <t>(19년)미샤울트라파워프루프마스카라_컬업브라운</t>
  </si>
  <si>
    <t>MISSHA ULTRA POWERPROOF MASCARA [CURLING (BROWN)] 8g</t>
  </si>
  <si>
    <t>MI332</t>
  </si>
  <si>
    <t>(19년)미샤울트라파워프루프마스카라_컬업롱래쉬</t>
  </si>
  <si>
    <t>MISSHA ULTRA POWERPROOF MASCARA [CURLING &amp; LENGTHENING] 8g</t>
  </si>
  <si>
    <t>MI333</t>
  </si>
  <si>
    <t>(19년)미샤울트라파워프루프마스카라_컬업볼륨</t>
  </si>
  <si>
    <t>MISSHA ULTRA POWERPROOF MASCARA [CURLING &amp; VOLUMIZING] 8g</t>
  </si>
  <si>
    <t>MI334</t>
  </si>
  <si>
    <t>(글로우2)미샤커버글로우쿠션_교체용_샌드(NO.23)</t>
  </si>
  <si>
    <t>MISSHA COVER &amp; GLOW CUSHION (REFILL) [SAND NO.23] 12g</t>
  </si>
  <si>
    <t>MI335</t>
  </si>
  <si>
    <t>(글로우2)미샤커버글로우쿠션_교체용_베이지(NO.22)</t>
  </si>
  <si>
    <t>MISSHA COVER &amp; GLOW CUSHION (REFILL) [BEIGE NO.22] 12g</t>
  </si>
  <si>
    <t>MI336</t>
  </si>
  <si>
    <t>(글로우2)미샤커버글로우쿠션_교체용_바닐라(NO.21N)</t>
  </si>
  <si>
    <t>MISSHA COVER &amp; GLOW CUSHION (REFILL) [VANILLA NO.21N] 12g</t>
  </si>
  <si>
    <t>MI337</t>
  </si>
  <si>
    <t>(글로우2)미샤커버글로우쿠션_교체용_페어(NO.21P)</t>
  </si>
  <si>
    <t>MISSHA COVER &amp; GLOW CUSHION (REFILL) [FAIR NO.21P] 12g</t>
  </si>
  <si>
    <t>MI338</t>
  </si>
  <si>
    <t>(글로우2)미샤글로우멀티스틱</t>
  </si>
  <si>
    <t>MISSHA GLOW MULTI STICK SPF50+, PA++++ 12.5g</t>
  </si>
  <si>
    <t>MI339</t>
  </si>
  <si>
    <t>미샤글리터프리즘_No.4드래곤프리즘</t>
  </si>
  <si>
    <t>MISSHA MODERN SHADOW GLITTER PRISM [DRAGON PRISM] 2g</t>
  </si>
  <si>
    <t>MI340</t>
  </si>
  <si>
    <t>미샤글리터프리즘_No.3얼티밋프리즘</t>
  </si>
  <si>
    <t>MISSHA MODERN SHADOW GLITTER PRISM [ULTIMATE PRISM] 2g</t>
  </si>
  <si>
    <t>MI341</t>
  </si>
  <si>
    <t>미샤글리터프리즘_No.2키튼프리즘</t>
  </si>
  <si>
    <t>MISSHA MODERN SHADOW GLITTER PRISM [KITTEN PRISM] 2g</t>
  </si>
  <si>
    <t>MI342</t>
  </si>
  <si>
    <t>미샤글리터프리즘_No.1헤븐스프리즘</t>
  </si>
  <si>
    <t>MISSHA MODERN SHADOW GLITTER PRISM [HEAVEN'S PRISM] 2g</t>
  </si>
  <si>
    <t>MI343</t>
  </si>
  <si>
    <t>(글로우2)미샤글로우선베이스</t>
  </si>
  <si>
    <t>MISSHA GLOW SUN BASE 35ml</t>
  </si>
  <si>
    <t>MI344</t>
  </si>
  <si>
    <t>(글로우2)미샤커버글로우쿠션_탠(NO.25)</t>
  </si>
  <si>
    <t>MISSHA COVER &amp; GLOW CUSHION [TAN NO.25] 12g</t>
  </si>
  <si>
    <t>MI345</t>
  </si>
  <si>
    <t>(글로우2)미샤커버글로우쿠션_샌드(NO.23)</t>
  </si>
  <si>
    <t>MISSHA COVER &amp; GLOW CUSHION [SAND NO.23] 12g</t>
  </si>
  <si>
    <t>MI346</t>
  </si>
  <si>
    <t>(글로우2)미샤커버글로우쿠션_베이지(NO.22)</t>
  </si>
  <si>
    <t>MISSHA COVER &amp; GLOW CUSHION [BEIGE NO.22] 12g</t>
  </si>
  <si>
    <t>MI347</t>
  </si>
  <si>
    <t>(글로우2)미샤커버글로우쿠션_바닐라(NO.21N)</t>
  </si>
  <si>
    <t>MISSHA COVER &amp; GLOW CUSHION [VANILLA NO.21N] 12g</t>
  </si>
  <si>
    <t>MI348</t>
  </si>
  <si>
    <t>(글로우2)미샤커버글로우쿠션_페어(NO.21P)</t>
  </si>
  <si>
    <t>MISSHA COVER &amp; GLOW CUSHION [FAIR NO.21P] 12g</t>
  </si>
  <si>
    <t>MI349</t>
  </si>
  <si>
    <t>미샤데어루즈벨벳_4호_키치피치</t>
  </si>
  <si>
    <t>MISSHA DARE ROUGE VELVET [#4 KITSCH PEACH] 3.5g</t>
  </si>
  <si>
    <t>MI350</t>
  </si>
  <si>
    <t>미샤데어루즈벨벳_1호_리빙오렌지</t>
  </si>
  <si>
    <t>MISSHA DARE ROUGE VELVET [#1 LIVING ORANGE] 3.5g</t>
  </si>
  <si>
    <t>MI351</t>
  </si>
  <si>
    <t>미샤데어루즈벨벳_17호_왓더퍼플</t>
  </si>
  <si>
    <t>MISSHA DARE ROUGE VELVET [#17 WHAT THE PURPLE] 3.5g</t>
  </si>
  <si>
    <t>MI352</t>
  </si>
  <si>
    <t>미샤데어루즈벨벳_19호_파이널핫</t>
  </si>
  <si>
    <t>MISSHA DARE ROUGE VELVET [#19 FINAL HOT] 3.5g</t>
  </si>
  <si>
    <t>MI353</t>
  </si>
  <si>
    <t>미샤데어루즈벨벳_12호_배러댄썬</t>
  </si>
  <si>
    <t>MISSHA DARE ROUGE VELVET [#12 BETTER THAN SUN] 3.5g</t>
  </si>
  <si>
    <t>MI354</t>
  </si>
  <si>
    <t>미샤모던섀도우GBR12미쓰브로치</t>
  </si>
  <si>
    <t>MISSHA MODERN SHADOW (GBR12/MISS BROOCH) 1.8g</t>
  </si>
  <si>
    <t>MI355</t>
  </si>
  <si>
    <t>미샤모던섀도우GRD05원더루비</t>
  </si>
  <si>
    <t>MISSHA MODERN SHADOW (GRD05/WONDER RUBY) 1.8g</t>
  </si>
  <si>
    <t>MI356</t>
  </si>
  <si>
    <t>미샤모던섀도우GCR03크러쉬드다이아</t>
  </si>
  <si>
    <t>MISSHA MODERN SHADOW (GCR03/CRUSHED DIAMOND) 1.8g</t>
  </si>
  <si>
    <t>MI357</t>
  </si>
  <si>
    <t>미샤모던섀도우GPK06로맨틱오르골</t>
  </si>
  <si>
    <t>MISSHA MODERN SHADOW (GPK06/ROMANTIC ORGOL) 1.8g</t>
  </si>
  <si>
    <t>MI358</t>
  </si>
  <si>
    <t>미샤트리플섀도우20호빈티지코인</t>
  </si>
  <si>
    <t>MISSHA TRIPLE SHADOW (NO.20/  VINTAGE COIN) 2g</t>
  </si>
  <si>
    <t>MI359</t>
  </si>
  <si>
    <t>미샤트리플섀도우19호러브참</t>
  </si>
  <si>
    <t>MISSHA TRIPLE SHADOW (NO.19/ LOVE CHARM) 2g</t>
  </si>
  <si>
    <t>MI360</t>
  </si>
  <si>
    <t>미샤트리플섀도우18호베베링</t>
  </si>
  <si>
    <t>MISSHA TRIPLE SHADOW (NO.18/ BEBE RING) 2g</t>
  </si>
  <si>
    <t>MI361</t>
  </si>
  <si>
    <t>미샤트리플섀도우17호하트링</t>
  </si>
  <si>
    <t>MISSHA TRIPLE SHADOW (NO.17/ HEART RING) 2g</t>
  </si>
  <si>
    <t>MI362</t>
  </si>
  <si>
    <t>(20년R)미샤M비비부머</t>
  </si>
  <si>
    <t xml:space="preserve">MISSHA M_B.B_BOOMER </t>
  </si>
  <si>
    <t>MI363</t>
  </si>
  <si>
    <t>미샤새틴하이라이터이탈프리즘_오드아이</t>
  </si>
  <si>
    <t>MISSHA SATIN HIGHLIGHTER ITALPRISM [ODD EYE] 5g/0.17oz</t>
  </si>
  <si>
    <t>MI364</t>
  </si>
  <si>
    <t>미샤새틴하이라이터이탈프리즘_페어리플래닛</t>
  </si>
  <si>
    <t>MISSHA SATIN HIGHLIGHTER ITALPRISM [FAIRY PLANET] 5g/0.17oz</t>
  </si>
  <si>
    <t>MI365</t>
  </si>
  <si>
    <t>미샤새틴하이라이터이탈프리즘_리틀문</t>
  </si>
  <si>
    <t>MISSHA SATIN HIGHLIGHTER ITALPRISM [LITTLE MOON] 5g/0.17oz</t>
  </si>
  <si>
    <t>MI366</t>
  </si>
  <si>
    <t>미샤새틴블러셔이탈프리즘_하트유니버스</t>
  </si>
  <si>
    <t>MISSHA SATIN BLUSHER ITALPRISM [HEART UNIVERSE] 5g/0.17oz</t>
  </si>
  <si>
    <t>MI367</t>
  </si>
  <si>
    <t>(18년)미샤슈퍼푸드_아보카도_립밤</t>
  </si>
  <si>
    <t>MISSHA SUPERFOOD AVOCADO LIP BALM 3.2g</t>
  </si>
  <si>
    <t>MI368</t>
  </si>
  <si>
    <t>(18년)미샤슈퍼푸드_베리_립_오일</t>
  </si>
  <si>
    <t>MISSHA SUPERFOOD BERRY LIP OIL 5.2g</t>
  </si>
  <si>
    <t>MI369</t>
  </si>
  <si>
    <t>(18년)미샤슈퍼푸드_허니_립_오일</t>
  </si>
  <si>
    <t>MISSHA SUPERFOOD HONEY LIP OIL 5.2g</t>
  </si>
  <si>
    <t>MI370</t>
  </si>
  <si>
    <t>미샤올킬틴트리무버</t>
  </si>
  <si>
    <t>MISSHA_ALL-KILL TINT REMOVER 30ml</t>
  </si>
  <si>
    <t>MI371</t>
  </si>
  <si>
    <t>미샤글로우텐션(교체용)_샌드(No.23)</t>
  </si>
  <si>
    <t>MISSHA GLOW TENSION SAND NO.23 (SPF50+ PA+++) (REFILL) 15g</t>
  </si>
  <si>
    <t>MI372</t>
  </si>
  <si>
    <t>미샤글로우텐션(교체용)_베이지(No.22)</t>
  </si>
  <si>
    <t>MISSHA GLOW TENSION BEIGE NO.22 (SPF50+ PA+++) (REFILL) 15g</t>
  </si>
  <si>
    <t>MI373</t>
  </si>
  <si>
    <t>미샤글로우텐션(교체용)_바닐라(No.21N)</t>
  </si>
  <si>
    <t>MISSHA GLOW TENSION VANILLA NO.21N (SPF50+ PA+++) (REFILL) 15g</t>
  </si>
  <si>
    <t>MI374</t>
  </si>
  <si>
    <t>미샤글로우텐션(교체용)_페어(No.21P)</t>
  </si>
  <si>
    <t>MISSHA GLOW TENSION FAIR NO.21P (SPF50+ PA+++) (REFILL) 15g</t>
  </si>
  <si>
    <t>MI375</t>
  </si>
  <si>
    <t>미샤_워너썸캔디틴트밤_돈피치미</t>
  </si>
  <si>
    <t>MISSHA WANNA SOME CANDY TINTED LIP BALM [DON'T PEACH ME] 3.3g</t>
  </si>
  <si>
    <t>MI376</t>
  </si>
  <si>
    <t>미샤_워너썸캔디틴트밤_오렌져스</t>
  </si>
  <si>
    <t>MISSHA WANNA SOME CANDY TINTED LIP BALM [ORANGERS] 3.3g</t>
  </si>
  <si>
    <t>MI377</t>
  </si>
  <si>
    <t>미샤_워너썸캔디틴트밤_하우구아바</t>
  </si>
  <si>
    <t>MISSHA WANNA SOME CANDY TINTED LIP BALM [HOW GUAVA] 3.3g</t>
  </si>
  <si>
    <t>MI378</t>
  </si>
  <si>
    <t>미샤_워너썸캔디틴트밤_베리어썸</t>
  </si>
  <si>
    <t>MISSHA WANNA SOME CANDY TINTED LIP BALM [BERRY AWESOME] 3.3g</t>
  </si>
  <si>
    <t>MI379</t>
  </si>
  <si>
    <t>미샤_워너썸캔디틴트밤_굿모닝애플</t>
  </si>
  <si>
    <t>MISSHA WANNA SOME CANDY TINTED LIP BALM [GOOD MORNING APPLE] 3.3g</t>
  </si>
  <si>
    <t>MI380</t>
  </si>
  <si>
    <t>미샤데어루즈벨벳_14호_소울마인드</t>
  </si>
  <si>
    <t>MISSHA DARE ROUGE VELVET [#14 SOUL MIND] 3.5g</t>
  </si>
  <si>
    <t>MI381</t>
  </si>
  <si>
    <t>미샤데어루즈벨벳_13호_젠틀로즈</t>
  </si>
  <si>
    <t>MISSHA DARE ROUGE VELVET [#13 GENTLE ROSE] 3.5g</t>
  </si>
  <si>
    <t>MI382</t>
  </si>
  <si>
    <t>미샤데어루즈벨벳_15호_클래식무드</t>
  </si>
  <si>
    <t>MISSHA DARE ROUGE VELVET [#15 CLASSIC MOOD] 3.5g</t>
  </si>
  <si>
    <t>MI383</t>
  </si>
  <si>
    <t>미샤데어루즈벨벳_5호_앙코르살사</t>
  </si>
  <si>
    <t>MISSHA DARE ROUGE VELVET [#5 ENCORE SALSA] 3.5g</t>
  </si>
  <si>
    <t>MI384</t>
  </si>
  <si>
    <t>미샤데어루즈벨벳_7호_본투비피치</t>
  </si>
  <si>
    <t>MISSHA DARE ROUGE VELVET [#7 BORN TO BE PEACH] 3.5g</t>
  </si>
  <si>
    <t>MI385</t>
  </si>
  <si>
    <t>미샤데어루즈벨벳_6호_스터닝키스</t>
  </si>
  <si>
    <t>MISSHA DARE ROUGE VELVET [#6 STUNNING KISS] 3.5g</t>
  </si>
  <si>
    <t>MI386</t>
  </si>
  <si>
    <t>미샤데어루즈벨벳_8호_196오렌지</t>
  </si>
  <si>
    <t>MISSHA DARE ROUGE VELVET [#8 196 ORANGE] 3.5g</t>
  </si>
  <si>
    <t>MI387</t>
  </si>
  <si>
    <t>미샤데어루즈벨벳_9호_레트로뱅</t>
  </si>
  <si>
    <t>MISSHA DARE ROUGE VELVET [#9 RETRO BANG] 3.5g</t>
  </si>
  <si>
    <t>MI388</t>
  </si>
  <si>
    <t>미샤데어루즈벨벳_10호_핫스터프</t>
  </si>
  <si>
    <t>MISSHA DARE ROUGE VELVET [#10 HOT STUFF] 3.5g</t>
  </si>
  <si>
    <t>MI389</t>
  </si>
  <si>
    <t>미샤데어루즈벨벳_11호_영보스</t>
  </si>
  <si>
    <t>MISSHA DARE ROUGE VELVET [#11 YOUNG BOSS] 3.5g</t>
  </si>
  <si>
    <t>MI390</t>
  </si>
  <si>
    <t>미샤M퍼펙트블랑비비_22호베이지</t>
  </si>
  <si>
    <t>MISSHA M PERFECT BLANC BB [BEIGE / NO.22] 40ml</t>
  </si>
  <si>
    <t>MI391</t>
  </si>
  <si>
    <t>미샤M퍼펙트블랑비비_21호바닐라</t>
  </si>
  <si>
    <t>MISSHA M PERFECT BLANC BB [VANILLA / NO.21] 40ml</t>
  </si>
  <si>
    <t>MI392</t>
  </si>
  <si>
    <t>미샤M퍼펙트블랑비비_톤업19호로지</t>
  </si>
  <si>
    <t>MISSHA M PERFECT BLANC BB [ROSY / NO.19] 40ml</t>
  </si>
  <si>
    <t>MI393</t>
  </si>
  <si>
    <t>미샤글로우텐션_탠(No.25)</t>
  </si>
  <si>
    <t>MISSHA GLOW TENSION_TAN NO.25 (SPF50+ PA+++) 15g</t>
  </si>
  <si>
    <t>MI394</t>
  </si>
  <si>
    <t>미샤글로우텐션_샌드(No.23)</t>
  </si>
  <si>
    <t>MISSHA GLOW TENSION_SAND NO.23 (SPF50+ PA+++) 15g</t>
  </si>
  <si>
    <t>MI395</t>
  </si>
  <si>
    <t>미샤글로우텐션_베이지(No.22)</t>
  </si>
  <si>
    <t>MISSHA GLOW TENSION_BEIGE NO.22 (SPF50+ PA+++) 15g</t>
  </si>
  <si>
    <t>MI396</t>
  </si>
  <si>
    <t>미샤글로우텐션_바닐라(No.21N)</t>
  </si>
  <si>
    <t>MISSHA GLOW TENSION_VANILLA NO.21N (SPF50+ PA+++) 15g</t>
  </si>
  <si>
    <t>MI397</t>
  </si>
  <si>
    <t>미샤글로우텐션_페어(No.21P)</t>
  </si>
  <si>
    <t>MISSHA GLOW TENSION_FAIR NO.21P (SPF50+ PA+++) 15g</t>
  </si>
  <si>
    <t>MI398</t>
  </si>
  <si>
    <t>미샤듀이루즈_모카브랜디</t>
  </si>
  <si>
    <t>MISSHA DEWY ROUGE_MOCHA BRANDY (BR01) 3.3g</t>
  </si>
  <si>
    <t>MI399</t>
  </si>
  <si>
    <t>미샤듀이루즈_쉬폰드레스</t>
  </si>
  <si>
    <t>MISSHA DEWY ROUGE_CHIFFON DRESS (PK02) 3.3g</t>
  </si>
  <si>
    <t>MI400</t>
  </si>
  <si>
    <t>미샤듀이루즈_페어리드림</t>
  </si>
  <si>
    <t>MISSHA DEWY ROUGE_FAIRY DREAM (PK01) 3.3g</t>
  </si>
  <si>
    <t>MI401</t>
  </si>
  <si>
    <t>미샤듀이루즈_로즈제라늄</t>
  </si>
  <si>
    <t>MISSHA DEWY ROUGE_ROSE GERANIUM (CR04) 3.3g</t>
  </si>
  <si>
    <t>MI402</t>
  </si>
  <si>
    <t>미샤듀이루즈_번트체리</t>
  </si>
  <si>
    <t>MISSHA DEWY ROUGE_BURNT CHERRY (CR03) 3.3g</t>
  </si>
  <si>
    <t>MI403</t>
  </si>
  <si>
    <t>미샤듀이루즈_잉카로즈</t>
  </si>
  <si>
    <t>MISSHA DEWY ROUGE_INKA ROSE (CR01) 3.3g</t>
  </si>
  <si>
    <t>MI404</t>
  </si>
  <si>
    <t>미샤듀이루즈_데저트코랄</t>
  </si>
  <si>
    <t>MISSHA DEWY ROUGE_DESERT CORAL (OR01) 3.3g</t>
  </si>
  <si>
    <t>MI405</t>
  </si>
  <si>
    <t>미샤듀이루즈_멜로우피치</t>
  </si>
  <si>
    <t>MISSHA DEWY ROUGE_MELLOW PEACH (RD04) 3.3g</t>
  </si>
  <si>
    <t>MI406</t>
  </si>
  <si>
    <t>미샤듀이루즈_돌리코랄</t>
  </si>
  <si>
    <t>MISSHA DEWY ROUGE_DOLLY CORAL (RD03) 3.3g</t>
  </si>
  <si>
    <t>MI407</t>
  </si>
  <si>
    <t>미샤듀이루즈_허니애플</t>
  </si>
  <si>
    <t>MISSHA DEWY ROUGE_HONEY APPLE (RD02) 3.3g</t>
  </si>
  <si>
    <t>MI408</t>
  </si>
  <si>
    <t>미샤듀이루즈_레드펀치</t>
  </si>
  <si>
    <t>MISSHA DEWY ROUGE_RED PUNCH (RD01) 3.3g</t>
  </si>
  <si>
    <t>MI409</t>
  </si>
  <si>
    <t>미샤글리터프리즘_No.17무드프리즘</t>
  </si>
  <si>
    <t xml:space="preserve">MISSHA MODERN_SHADOW_GLITTER_PRISM_[MOOD_PRISM] </t>
  </si>
  <si>
    <t>MI410</t>
  </si>
  <si>
    <t>미샤글리터프리즘_No.16로제프리즘</t>
  </si>
  <si>
    <t xml:space="preserve">MISSHA MODERN_SHADOW_GLITTER_PRISM_[ROSEE_PRISM] </t>
  </si>
  <si>
    <t>MI411</t>
  </si>
  <si>
    <t>미샤글리터프리즘_No.15호피프리즘</t>
  </si>
  <si>
    <t xml:space="preserve">MISSHA MODERN_SHADOW_GLITTER_PRISM_[LEOPARD_PRISM] </t>
  </si>
  <si>
    <t>MI412</t>
  </si>
  <si>
    <t>미샤글리터빔라이너_핑키투나잇</t>
  </si>
  <si>
    <t>MISSHA GLITTER BEAM LINER_PINKY TONIGHT 4.3g</t>
  </si>
  <si>
    <t>MI413</t>
  </si>
  <si>
    <t>미샤글리터빔라이너_헬로가이즈</t>
  </si>
  <si>
    <t>MISSHA GLITTER BEAM LINER_HELLO GUYS 4.3g</t>
  </si>
  <si>
    <t>MI414</t>
  </si>
  <si>
    <t>미샤롱웨어젤펜슬라이너_카멜브라운</t>
  </si>
  <si>
    <t>MISSHA LONGWEAR GEL PENCIL LINER_CAMEL BROWN 0.14g</t>
  </si>
  <si>
    <t>MI415</t>
  </si>
  <si>
    <t>미샤롱웨어젤펜슬라이너_브릭브라운</t>
  </si>
  <si>
    <t>MISSHA LONGWEAR GEL PENCIL LINER_BRICK BROWN 0.14g</t>
  </si>
  <si>
    <t>MI416</t>
  </si>
  <si>
    <t>미샤롱웨어젤펜슬라이너_피칸브라운</t>
  </si>
  <si>
    <t>MISSHA LONGWEAR GEL PENCIL LINER_PECAN BROWN 0.14g</t>
  </si>
  <si>
    <t>MI417</t>
  </si>
  <si>
    <t>미샤롱웨어젤펜슬라이너_티탄블랙</t>
  </si>
  <si>
    <t>MISSHA LONGWEAR GEL PENCIL LINER_TITAN BLACK 0.14g</t>
  </si>
  <si>
    <t>MI418</t>
  </si>
  <si>
    <t>미샤아트루즈[글램]_PK06로지페퍼</t>
  </si>
  <si>
    <t>(R)MISSHA GLAM ART ROUGE_PK06 3.6g</t>
  </si>
  <si>
    <t>MI419</t>
  </si>
  <si>
    <t>미샤아트루즈[글램]_PK05로즈캔들</t>
  </si>
  <si>
    <t>(R)MISSHA GLAM ART ROUGE_PK05 3.6g</t>
  </si>
  <si>
    <t>MI420</t>
  </si>
  <si>
    <t>미샤아트루즈[글램]_PK03핑크츄츄</t>
  </si>
  <si>
    <t>(R)MISSHA GLAM ART ROUGE_PK03 3.6g</t>
  </si>
  <si>
    <t>MI421</t>
  </si>
  <si>
    <t>미샤아트루즈[글램]_PK02피오니가든</t>
  </si>
  <si>
    <t>(R)MISSHA GLAM ART ROUGE_PK02 3.6g</t>
  </si>
  <si>
    <t>MI422</t>
  </si>
  <si>
    <t>미샤아트루즈[글램]_CR04드라이플라워</t>
  </si>
  <si>
    <t>(R)MISSHA GLAM ART ROUGE_CR04 3.6g</t>
  </si>
  <si>
    <t>MI423</t>
  </si>
  <si>
    <t>미샤아트루즈[글램]_CR03클래식코랄</t>
  </si>
  <si>
    <t>(R)MISSHA GLAM ART ROUGE_CR03 3.6g</t>
  </si>
  <si>
    <t>MI424</t>
  </si>
  <si>
    <t>미샤아트루즈[글램]_CR02스파클링피치</t>
  </si>
  <si>
    <t>(R)MISSHA GLAM ART ROUGE_CR02 3.6g</t>
  </si>
  <si>
    <t>MI425</t>
  </si>
  <si>
    <t>미샤아트루즈[글램]_CR01베이비코랄</t>
  </si>
  <si>
    <t>(R)MISSHA GLAM ART ROUGE_CR01 3.6g</t>
  </si>
  <si>
    <t>MI426</t>
  </si>
  <si>
    <t>미샤아트루즈[글램]_OR02선셋맨해튼</t>
  </si>
  <si>
    <t>(R)MISSHA GLAM ART ROUGE_OR02 3.6g</t>
  </si>
  <si>
    <t>MI427</t>
  </si>
  <si>
    <t>미샤아트루즈[글램]_RD01스타루비</t>
  </si>
  <si>
    <t>(R)MISSHA GLAM ART ROUGE_RD01 3.6g</t>
  </si>
  <si>
    <t>MI428</t>
  </si>
  <si>
    <t>미샤렝스부스트카라</t>
  </si>
  <si>
    <t>MISSHA LENGTH BOOST MASCARA 8.5g</t>
  </si>
  <si>
    <t>MI429</t>
  </si>
  <si>
    <t>미샤볼륨부스트카라</t>
  </si>
  <si>
    <t>MISSHA VOLUME BOOST MASCARA 8.5g</t>
  </si>
  <si>
    <t>MI430</t>
  </si>
  <si>
    <t>미샤올래스팅아이브로우_내추럴브라운</t>
  </si>
  <si>
    <t>MISSHA ALL-LASTING EYE BROW [NATURAL BROWN] 0.2g</t>
  </si>
  <si>
    <t>MI431</t>
  </si>
  <si>
    <t>미샤올래스팅아이브로우_다크브라운</t>
  </si>
  <si>
    <t>MISSHA ALL-LASTING EYE BROW [DARK BROWN] 0.2g</t>
  </si>
  <si>
    <t>MI432</t>
  </si>
  <si>
    <t>미샤올래스팅아이브로우_그레이브라운</t>
  </si>
  <si>
    <t>MISSHA ALL-LASTING EYE BROW [GRAY BROWN] 0.2g</t>
  </si>
  <si>
    <t>MI433</t>
  </si>
  <si>
    <t>(18년)미샤듀이글로시아이즈_오렌지페코</t>
  </si>
  <si>
    <t>MISSHA DEWY GLOSSY EYES_ORANGE PEKOE 2g</t>
  </si>
  <si>
    <t>MI434</t>
  </si>
  <si>
    <t>(18년)미샤듀이글로시아이즈_허니로스트</t>
  </si>
  <si>
    <t>MISSHA DEWY GLOSSY EYES_HONEY ROAST 2g</t>
  </si>
  <si>
    <t>MI435</t>
  </si>
  <si>
    <t>(18년)미샤듀이글로시아이즈_화이트비치</t>
  </si>
  <si>
    <t>MISSHA DEWY GLOSSY EYES_WHITE BEACH 2g</t>
  </si>
  <si>
    <t>MI436</t>
  </si>
  <si>
    <t>미샤벨벳피니쉬쿠션_23호</t>
  </si>
  <si>
    <t>MISSHA VELVET FINISH CUSHION_NO.23 15g</t>
  </si>
  <si>
    <t>MI437</t>
  </si>
  <si>
    <t>미샤벨벳피니쉬쿠션_21호</t>
  </si>
  <si>
    <t>MISSHA VELVET FINISH CUSHION_NO.21 15g</t>
  </si>
  <si>
    <t>MI438</t>
  </si>
  <si>
    <t>미샤모던섀도우SPK09러브디퓨저</t>
  </si>
  <si>
    <t>MISSHA MODERN SHADOW (SPK09/LOVE DIFFUSER) 1.8~2.2g</t>
  </si>
  <si>
    <t>MI439</t>
  </si>
  <si>
    <t>미샤모던섀도우MBR09초코도넛</t>
  </si>
  <si>
    <t>MISSHA MODERN SHADOW (MBR09/CHOCO DOUGHNUT) 1.8~2.2g</t>
  </si>
  <si>
    <t>MI440</t>
  </si>
  <si>
    <t>미샤모던섀도우MBR08오트밀라떼</t>
  </si>
  <si>
    <t>MISSHA MODERN SHADOW (MBR08/OATMEAL LATTE) 1.8~2.2g</t>
  </si>
  <si>
    <t>MI441</t>
  </si>
  <si>
    <t>미샤커버마에스트로스틱컨실러_포르티시모</t>
  </si>
  <si>
    <t>MISSHA COVER MAESTRO STICK CONCEALER [FORTISSIMO] 2.4g</t>
  </si>
  <si>
    <t>MI442</t>
  </si>
  <si>
    <t>미샤커버마에스트로스틱컨실러_포르테</t>
  </si>
  <si>
    <t>MISSHA COVER MAESTRO STICK CONCEALER [FORTE] 2.4g</t>
  </si>
  <si>
    <t>MI443</t>
  </si>
  <si>
    <t>미샤커버마에스트로스틱컨실러_피아노</t>
  </si>
  <si>
    <t>MISSHA COVER MAESTRO STICK CONCEALER [PIANO] 2.4g</t>
  </si>
  <si>
    <t>MI444</t>
  </si>
  <si>
    <t>미샤매직쿠션_커버래스팅_23호</t>
  </si>
  <si>
    <t>MISSHA MAGIC CUSHION_COVER LASTING_NO.23 15g</t>
  </si>
  <si>
    <t>MI445</t>
  </si>
  <si>
    <t>미샤매직쿠션_커버래스팅_21호</t>
  </si>
  <si>
    <t>MISSHA MAGIC CUSHION_COVER LASTING_NO.21 15g</t>
  </si>
  <si>
    <t>MI446</t>
  </si>
  <si>
    <t>미샤매직쿠션_모이스트업_23호</t>
  </si>
  <si>
    <t>MISSHA MAGIC CUSHION_MOIST UP_NO.23 15g</t>
  </si>
  <si>
    <t>MI447</t>
  </si>
  <si>
    <t>미샤매직쿠션_모이스트업_21호</t>
  </si>
  <si>
    <t>MISSHA MAGIC CUSHION_MOIST UP_NO.21 15g</t>
  </si>
  <si>
    <t>MI448</t>
  </si>
  <si>
    <t>미샤커버마에스트로팁컨실러_아첸토</t>
  </si>
  <si>
    <t>MISSHA COVER MAESTRO TIP CONCEALER [ACCENTO] 6g</t>
  </si>
  <si>
    <t>MI449</t>
  </si>
  <si>
    <t>미샤커버마에스트로팁컨실러_포르티시모</t>
  </si>
  <si>
    <t>MISSHA COVER MAESTRO TIP CONCEALER [FORTISSIMO] 6g</t>
  </si>
  <si>
    <t>MI450</t>
  </si>
  <si>
    <t>미샤커버마에스트로팁컨실러_포르테</t>
  </si>
  <si>
    <t>MISSHA COVER MAESTRO TIP CONCEALER [FORTE] 6g</t>
  </si>
  <si>
    <t>MI451</t>
  </si>
  <si>
    <t>미샤커버마에스트로팁컨실러_피아노</t>
  </si>
  <si>
    <t>MISSHA COVER MAESTRO TIP CONCEALER [PIANO] 6g</t>
  </si>
  <si>
    <t>MI452</t>
  </si>
  <si>
    <t>미샤커버마에스트로팁컨실러_피아니시모</t>
  </si>
  <si>
    <t>MISSHA COVER MAESTRO TIP CONCEALER [PIANISSIMO] 6g</t>
  </si>
  <si>
    <t>MI453</t>
  </si>
  <si>
    <t>미샤매트이펙트펜라이너_블랙</t>
  </si>
  <si>
    <t>MISSHA MATT EFFECT PEN LINER_BLACK 0.4g</t>
  </si>
  <si>
    <t>MI454</t>
  </si>
  <si>
    <t>(18년)시그너처링클필업비비크림#23호</t>
  </si>
  <si>
    <t>MISSHA SIGNATURE WRINKLE FILL-UP BB CREAM SPF37/PA++ (NO.23) 44g</t>
  </si>
  <si>
    <t>MI455</t>
  </si>
  <si>
    <t>(18년)시그너처링클필업비비크림#21호</t>
  </si>
  <si>
    <t>MISSHA SIGNATURE WRINKLE FILL-UP BB CREAM SPF37/PA++ (NO.21) 44g</t>
  </si>
  <si>
    <t>MI456</t>
  </si>
  <si>
    <t>(18년)미샤시그너처드라마틱투웨이팩트#샌드(교체용)</t>
  </si>
  <si>
    <t>SIGNATURE DRAMATIC TWOWAY PACT#SAND(REFILL) 9.5g</t>
  </si>
  <si>
    <t>MI457</t>
  </si>
  <si>
    <t>(18년)미샤시그너처드라마틱투웨이팩트#바닐라(교체용)</t>
  </si>
  <si>
    <t>SIGNATURE DRAMATIC TWOWAY PACT#VANILLA(REFILL) 9.5g</t>
  </si>
  <si>
    <t>MI458</t>
  </si>
  <si>
    <t>(18년)미샤시그너처드라마틱투웨이팩트#샌드</t>
  </si>
  <si>
    <t>SIGNATURE DRAMATIC TWOWAY PACT#SAND 9.5g</t>
  </si>
  <si>
    <t>MI459</t>
  </si>
  <si>
    <t>(18년)미샤시그너처드라마틱투웨이팩트#바닐라</t>
  </si>
  <si>
    <t>SIGNATURE DRAMATIC TWOWAY PACT#VANILLA 9.5g</t>
  </si>
  <si>
    <t>MI460</t>
  </si>
  <si>
    <t>미샤코튼컨투어#스모크드헤이즐</t>
  </si>
  <si>
    <t>MISSHA COTTON CONTOUR [SMOKED HAZEL] 4g</t>
  </si>
  <si>
    <t>MI461</t>
  </si>
  <si>
    <t>미샤코튼컨투어#솔티드핫쵸코</t>
  </si>
  <si>
    <t>MISSHA COTTON CONTOUR [SALTED HOTCHOCO] 4g</t>
  </si>
  <si>
    <t>MI462</t>
  </si>
  <si>
    <t>미샤코튼컨투어#베이크드베이글</t>
  </si>
  <si>
    <t>MISSHA COTTON CONTOUR [BAKED BAGEL] 4g</t>
  </si>
  <si>
    <t>MI463</t>
  </si>
  <si>
    <t>미샤코튼컨투어#슈가토스트</t>
  </si>
  <si>
    <t>MISSHA COTTON CONTOUR [SUGAR TOAST] 4g</t>
  </si>
  <si>
    <t>MI464</t>
  </si>
  <si>
    <t>미샤코튼컨투어#스파클링쉐이크</t>
  </si>
  <si>
    <t>MISSHA COTTON CONTOUR [SPARKLING SHAKE] 4g</t>
  </si>
  <si>
    <t>MI465</t>
  </si>
  <si>
    <t>미샤코튼블러셔#라벤더퍼퓸</t>
  </si>
  <si>
    <t>MISSHA COTTON BLUSH [LAVENDER PERFUME] 4g</t>
  </si>
  <si>
    <t>MI466</t>
  </si>
  <si>
    <t>미샤코튼블러셔#빈티지로브</t>
  </si>
  <si>
    <t>MISSHA COTTON BLUSH [VINTAGE ROBE] 4g</t>
  </si>
  <si>
    <t>MI467</t>
  </si>
  <si>
    <t>미샤코튼블러셔#마이캔디샵</t>
  </si>
  <si>
    <t>MISSHA COTTON BLUSH [MY CANDYSHOP] 4g</t>
  </si>
  <si>
    <t>MI468</t>
  </si>
  <si>
    <t>미샤코튼블러셔#발레슈즈</t>
  </si>
  <si>
    <t>MISSHA COTTON BLUSH [BALLET SHOES] 4g</t>
  </si>
  <si>
    <t>MI469</t>
  </si>
  <si>
    <t>미샤코튼블러셔#마마스캐멀코트</t>
  </si>
  <si>
    <t>MISSHA COTTON BLUSH [MAMA'S CAMEL COAT] 4g</t>
  </si>
  <si>
    <t>MI470</t>
  </si>
  <si>
    <t>미샤코튼블러셔#캐롯버터크림</t>
  </si>
  <si>
    <t>MISSHA COTTON BLUSH [CARROT BUTTERCREAM] 4g</t>
  </si>
  <si>
    <t>MI471</t>
  </si>
  <si>
    <t>미샤코튼블러셔#피크닉블랭킷</t>
  </si>
  <si>
    <t>MISSHA COTTON BLUSH [PICNIC BLANKET] 4g</t>
  </si>
  <si>
    <t>MI472</t>
  </si>
  <si>
    <t>미샤코튼블러셔#만다린에이드</t>
  </si>
  <si>
    <t>MISSHA COTTON BLUSH [MANDARINE ADE] 4g</t>
  </si>
  <si>
    <t>MI473</t>
  </si>
  <si>
    <t>미샤모던섀도우GBR11초코퐁당</t>
  </si>
  <si>
    <t>MISSHA MODERN SHADOW (GBR11/CHOCO PONGDANG) 1.7g</t>
  </si>
  <si>
    <t>MI474</t>
  </si>
  <si>
    <t>미샤모던섀도우GBR10시나몬크런치</t>
  </si>
  <si>
    <t>MISSHA MODERN SHADOW (GBR10/CINNAMON CRUNCH) 1.7g</t>
  </si>
  <si>
    <t>MI475</t>
  </si>
  <si>
    <t>미샤모던섀도우MOR02당근쿠키</t>
  </si>
  <si>
    <t>MISSHA MODERN SHADOW (MOR02/CARROT COOKIE) 1.7g</t>
  </si>
  <si>
    <t>MI476</t>
  </si>
  <si>
    <t>미샤래디언스팩트_샌드(교체용)</t>
  </si>
  <si>
    <t>MISSHA RADIANCE PACT_SAND(REFILL) 9.5g</t>
  </si>
  <si>
    <t>MI477</t>
  </si>
  <si>
    <t>미샤래디언스팩트_바닐라(교체용)</t>
  </si>
  <si>
    <t>MISSHA RADIANCE PACT_VANILLA(REFILL) 9.5g</t>
  </si>
  <si>
    <t>MI478</t>
  </si>
  <si>
    <t>미샤볼드이펙트펜라이너_트루블랙</t>
  </si>
  <si>
    <t>MISSHA BOLD EFFECT PEN LINER [TRUE BLACK] 0.4g</t>
  </si>
  <si>
    <t>MI479</t>
  </si>
  <si>
    <t>(18년)미샤4D마스카라</t>
  </si>
  <si>
    <t>MISSHA 4D MASCARA 7g</t>
  </si>
  <si>
    <t>MI480</t>
  </si>
  <si>
    <t>(18년)미샤3D마스카라</t>
  </si>
  <si>
    <t>MISSHA 3D MASCARA 7g</t>
  </si>
  <si>
    <t>MI481</t>
  </si>
  <si>
    <t>(18년)미샤리퀴드샤프라이너</t>
  </si>
  <si>
    <t>MISSHA LIQUID SHARP LINER 6g</t>
  </si>
  <si>
    <t>MI482</t>
  </si>
  <si>
    <t>미샤모이스트레이어링스타터_골드토핑</t>
  </si>
  <si>
    <t>MISSHA MOIST LAYERING STARTER (GOLD TOPPING) 30ml</t>
  </si>
  <si>
    <t>MI483</t>
  </si>
  <si>
    <t>미샤래디언스팩트_샌드</t>
  </si>
  <si>
    <t>MISSHA RADIANCE PACT SPF27/PA++ (SAND) 9.5g</t>
  </si>
  <si>
    <t>MI484</t>
  </si>
  <si>
    <t>미샤래디언스팩트_바닐라</t>
  </si>
  <si>
    <t>MISSHA RADIANCE PACT SPF27/PA++ (VANILLA) 9.5g</t>
  </si>
  <si>
    <t>MI485</t>
  </si>
  <si>
    <t>미샤래디언스파운데이션_샌드</t>
  </si>
  <si>
    <t>MISSHA RADIANCE FOUNDATION SPF20/PA++ (SAND) 35ml</t>
  </si>
  <si>
    <t>MI486</t>
  </si>
  <si>
    <t>미샤래디언스파운데이션_바닐라</t>
  </si>
  <si>
    <t>MISSHA RADIANCE FOUNDATION SPF20/PA++ (VANILLA) 35ml</t>
  </si>
  <si>
    <t>MI487</t>
  </si>
  <si>
    <t>미샤래디언스파운데이션_페어</t>
  </si>
  <si>
    <t>MISSHA RADIANCE FOUNDATION SPF20/PA++ (FAIR) 35ml</t>
  </si>
  <si>
    <t>MI488</t>
  </si>
  <si>
    <t>미샤래디언스파운데이션_아이보리</t>
  </si>
  <si>
    <t>MISSHA RADIANCE FOUNDATION SPF20/PA++ (IVORY) 35ml</t>
  </si>
  <si>
    <t>MI489</t>
  </si>
  <si>
    <t>미샤래디언스베이스_바이올렛</t>
  </si>
  <si>
    <t>MISSHA RADIANCE BASE SPF15/PA+ (VIOLET) 35ml</t>
  </si>
  <si>
    <t>MI490</t>
  </si>
  <si>
    <t>미샤래디언스베이스_그린</t>
  </si>
  <si>
    <t>MISSHA RADIANCE BASE SPF15/PA+ (GREEN) 35ml</t>
  </si>
  <si>
    <t>MI491</t>
  </si>
  <si>
    <t>미샤트윈브로우키트_2호그레이브라운</t>
  </si>
  <si>
    <t>MISSHA TWIN BROW KIT (NO.2/GRAY BROWN) 4.4g</t>
  </si>
  <si>
    <t>MI492</t>
  </si>
  <si>
    <t>미샤트윈브로우키트_1호내추럴브라운</t>
  </si>
  <si>
    <t>MISSHA TWIN BROW KIT (NO.1/NATURAL BROWN) 4.4g</t>
  </si>
  <si>
    <t>MI493</t>
  </si>
  <si>
    <t>미샤트리플섀도우16호로즈퐁듀</t>
  </si>
  <si>
    <t>MISSHA TRIPLE SHADOW (NO.16/ROSE FONDUE) 2g</t>
  </si>
  <si>
    <t>MI494</t>
  </si>
  <si>
    <t>미샤트리플섀도우14호듀이애프리콧</t>
  </si>
  <si>
    <t>MISSHA TRIPLE SHADOW (NO.14/DEWY APRICOT) 2g</t>
  </si>
  <si>
    <t>MI495</t>
  </si>
  <si>
    <t>미샤트리플섀도우13호레이디밀크티</t>
  </si>
  <si>
    <t>MISSHA TRIPLE SHADOW (NO.13/LADY MILK TEA) 2g</t>
  </si>
  <si>
    <t>MI496</t>
  </si>
  <si>
    <t>미샤실키래스팅립펜슬#BR02살사레드</t>
  </si>
  <si>
    <t>MISSHA SILKY LASTING LIP PENCIL (BR02/SALSA RED) 0.25g</t>
  </si>
  <si>
    <t>MI497</t>
  </si>
  <si>
    <t>미샤실키래스팅립펜슬#RD04애플번트</t>
  </si>
  <si>
    <t>MISSHA SILKY LASTING LIP PENCIL (RD04/APPLE BURNT) 0.25g</t>
  </si>
  <si>
    <t>MI498</t>
  </si>
  <si>
    <t>미샤실키래스팅립펜슬#RD03멜팅키스</t>
  </si>
  <si>
    <t>MISSHA SILKY LASTING LIP PENCIL (RD03/MELTING KISS) 0.25g</t>
  </si>
  <si>
    <t>MI499</t>
  </si>
  <si>
    <t>(18년)미샤얼티밋블랙라이너</t>
  </si>
  <si>
    <t>MISSHA ULTIMATE BLACK LINER 5g</t>
  </si>
  <si>
    <t>MI500</t>
  </si>
  <si>
    <t>미샤유브이포어블러스타터_SPF50+,PA++++</t>
  </si>
  <si>
    <t>MISSHA UV PORE BLUR STARTER SPF50+/PA++++ 30ml</t>
  </si>
  <si>
    <t>MI501</t>
  </si>
  <si>
    <t>미샤컬러웨어브로우카라_다크초코브라운</t>
  </si>
  <si>
    <t>MISSHA COLOR WEAR BROWCARA [DARK CHOCO BROWN] 7.5g</t>
  </si>
  <si>
    <t>MI502</t>
  </si>
  <si>
    <t>미샤컬러웨어브로우카라_카푸치노브라운</t>
  </si>
  <si>
    <t>MISSHA COLOR WEAR BROWCARA [CAPPUCCINO BROWN] 7.5g</t>
  </si>
  <si>
    <t>MI503</t>
  </si>
  <si>
    <t>미샤컬러웨어브로우카라_앰버브라운</t>
  </si>
  <si>
    <t>MISSHA COLOR WEAR BROWCARA [AMBER BROWN] 7.5g</t>
  </si>
  <si>
    <t>MI504</t>
  </si>
  <si>
    <t>미샤컬러웨어브로우카라_뉴트럴브라운</t>
  </si>
  <si>
    <t>MISSHA COLOR WEAR BROWCARA_NEUTRAL BROWN 7.5g</t>
  </si>
  <si>
    <t>MI505</t>
  </si>
  <si>
    <t>미샤컬러웨어브로우카라_블론디브라운</t>
  </si>
  <si>
    <t>MISSHA COLOR WEAR BROWCARA [BLONDY BROWN] 7.5g</t>
  </si>
  <si>
    <t>MI506</t>
  </si>
  <si>
    <t>미사초보양비비크림22호(유려한빛)</t>
  </si>
  <si>
    <t>MISA CHO BO YANG BB CREAM SPF30/PA++ [NO.22] 50ml</t>
  </si>
  <si>
    <t>MI507</t>
  </si>
  <si>
    <t>미샤컬러핏스틱섀도우_코코아드리즐</t>
  </si>
  <si>
    <t>MISSHA COLOR FIT STICK SHADOW [COCOA DRIZZLE] 1.1g</t>
  </si>
  <si>
    <t>MI508</t>
  </si>
  <si>
    <t>미샤컬러핏스틱섀도우_스타쉐이크</t>
  </si>
  <si>
    <t>MISSHA COLOR FIT STICK SHADOW [STAR SHAKE] 1.1g</t>
  </si>
  <si>
    <t>MI509</t>
  </si>
  <si>
    <t>미샤컬러핏스틱섀도우_대즐링샌드</t>
  </si>
  <si>
    <t>MISSHA COLOR FIT STICK SHADOW [DAZZLING SAND] 1.1g</t>
  </si>
  <si>
    <t>MI510</t>
  </si>
  <si>
    <t>미샤컬러핏스틱섀도우_풀블라썸</t>
  </si>
  <si>
    <t>MISSHA COLOR FIT STICK SHADOW [FULL BLOSSOM] 1.1g</t>
  </si>
  <si>
    <t>MI511</t>
  </si>
  <si>
    <t>미샤컬러핏스틱섀도우_브런치데이</t>
  </si>
  <si>
    <t>MISSHA COLOR FIT STICK SHADOW [BRUNCH DAY] 1.1g</t>
  </si>
  <si>
    <t>MI512</t>
  </si>
  <si>
    <t>미샤워터볼륨틴트_RD02포이즌애플</t>
  </si>
  <si>
    <t>MISSHA WATER VOLUME TINT (RD02/POISON APPLE) 4ml</t>
  </si>
  <si>
    <t>MI513</t>
  </si>
  <si>
    <t>미샤픽스미메이크업픽서</t>
  </si>
  <si>
    <t>MISSHA FIX ME MAKE-UP FIXER 50ml</t>
  </si>
  <si>
    <t>MI514</t>
  </si>
  <si>
    <t>미샤파워세팅마스카라픽서</t>
  </si>
  <si>
    <t>MISSHA POWER SETTING MASCARA FIXER 5ml</t>
  </si>
  <si>
    <t>MI515</t>
  </si>
  <si>
    <t>미샤새틴하이라이터이탈프리즘_터치오브라이트</t>
  </si>
  <si>
    <t>MISSHA SATIN HIGHLIGHTER ITALPRISM [TOUCH OF LIGHT] 5g</t>
  </si>
  <si>
    <t>MI516</t>
  </si>
  <si>
    <t>미샤새틴블러셔이탈프리즘_피치애비뉴</t>
  </si>
  <si>
    <t>MISSHA SATIN BLUSHER ITALPRISM [PEACH AVENUE] 5.5g</t>
  </si>
  <si>
    <t>MI517</t>
  </si>
  <si>
    <t>미샤새틴블러셔이탈프리즘_핑크빌리지</t>
  </si>
  <si>
    <t>MISSHA SATIN BLUSHER ITALPRISM [PINK VILLAGE] 5.5g</t>
  </si>
  <si>
    <t>MI518</t>
  </si>
  <si>
    <t>미샤세범컷파우더</t>
  </si>
  <si>
    <t>MISSHA SEBUM-CUT POWDER 5g</t>
  </si>
  <si>
    <t>MI519</t>
  </si>
  <si>
    <t>미샤세범컷파우더팩트_클리어민트</t>
  </si>
  <si>
    <t>MISSHA SEBUM-CUT POWDER PACT (CLEAR MINT) 11g</t>
  </si>
  <si>
    <t>MI520</t>
  </si>
  <si>
    <t>미샤프로터치파우더팩트_23호</t>
  </si>
  <si>
    <t>MISSHA PRO-TOUCH POWDER PACT SPF25/PA++ (NO.23) 10g</t>
  </si>
  <si>
    <t>MI521</t>
  </si>
  <si>
    <t>미샤프로터치파우더팩트_21호</t>
  </si>
  <si>
    <t>MISSHA PRO-TOUCH POWDER PACT SPF25/PA++ (NO.21) 10g</t>
  </si>
  <si>
    <t>MI522</t>
  </si>
  <si>
    <t>미샤올픽싱스키니마스카라_클리어롱</t>
  </si>
  <si>
    <t>MISSHA ALL FIXING SKINNY MASCARA (CLEAR LONG) 4g</t>
  </si>
  <si>
    <t>MI523</t>
  </si>
  <si>
    <t>미샤프로큐어실키코팅헤어에센스</t>
  </si>
  <si>
    <t>MISSHA PROCURE SILKY COATING HAIR ESSENCE (2019) 100ml</t>
  </si>
  <si>
    <t>MI524</t>
  </si>
  <si>
    <t>(R)미샤토탈리페어링핸드크림</t>
  </si>
  <si>
    <t>MISSHA TOTAL REPAIRING HAND CREAM 60ml</t>
  </si>
  <si>
    <t>MI525</t>
  </si>
  <si>
    <t>미샤데미지드헤어테라피미스트</t>
  </si>
  <si>
    <t>MISSHA DAMAGED HAIR THERAPY MIST 200ml</t>
  </si>
  <si>
    <t>MI526</t>
  </si>
  <si>
    <t>미샤데미지드헤어테라피로션</t>
  </si>
  <si>
    <t>MISSHA DAMAGED HAIR THERAPY LOTION 150ml</t>
  </si>
  <si>
    <t>MI527</t>
  </si>
  <si>
    <t>미샤데미지드헤어테라피에센스</t>
  </si>
  <si>
    <t>MISSHA DAMAGED HAIR THERAPY ESSENCE 100ml</t>
  </si>
  <si>
    <t>MI528</t>
  </si>
  <si>
    <t>미샤데미지드헤어테라피트리트먼트</t>
  </si>
  <si>
    <t>MISSHA DAMAGED HAIR THERAPY TREATMENT 200ml</t>
  </si>
  <si>
    <t>MI529</t>
  </si>
  <si>
    <t>미샤데미지드헤어테라피샴푸</t>
  </si>
  <si>
    <t>MISSHA DAMAGED HAIR THERAPY SHAMPOO 400ml</t>
  </si>
  <si>
    <t>MI530</t>
  </si>
  <si>
    <t>미샤핫버닝바디젤</t>
  </si>
  <si>
    <t>MISSHA HOT BURNING BODY GEL 200ml</t>
  </si>
  <si>
    <t>MI531</t>
  </si>
  <si>
    <t>미샤퍼퓸드샤워코롱[헤븐블루]</t>
  </si>
  <si>
    <t>MISSHA PERFUMED SHOWER COLOGNE [HEAVEN BLUE] 105ml</t>
  </si>
  <si>
    <t>MI532</t>
  </si>
  <si>
    <t>미샤올오버퍼퓸미스트[페어앤로즈]_아넬리스콜라보</t>
  </si>
  <si>
    <t>[ANNELIES EDITION]MISSHA ALL OVER PERFUME MIST [PEAR AND ROSE] 120ml</t>
  </si>
  <si>
    <t>MI533</t>
  </si>
  <si>
    <t>미샤올오버퍼퓸미스트[로지머스크]_아넬리스콜라보</t>
  </si>
  <si>
    <t>[ANNELIES EDITION]MISSHA ALL OVER PERFUME MIST [ROSY MUSK] 120ml</t>
  </si>
  <si>
    <t>MI534</t>
  </si>
  <si>
    <t>미샤프리미엄시카알로에수딩젤</t>
  </si>
  <si>
    <t>MISSHA PREMIUM CICA ALOE SOOTHING GEL 300ml</t>
  </si>
  <si>
    <t>MI535</t>
  </si>
  <si>
    <t>미샤포맨익스트림리뉴로션_DR</t>
  </si>
  <si>
    <t>MISSHA FOR MEN EXTREME RENEW LOTION_(DESIGN RENEWAL) 120ml</t>
  </si>
  <si>
    <t>MI536</t>
  </si>
  <si>
    <t>미샤포맨익스트림리뉴스킨_DR</t>
  </si>
  <si>
    <t>MISSHA FOR MEN EXTREME RENEW SKIN_(DESIGN RENEWAL) 120ml</t>
  </si>
  <si>
    <t>MI537</t>
  </si>
  <si>
    <t>미샤원더풋필링마스크</t>
  </si>
  <si>
    <t>MISSHA WONDER FOOT PEELING MASK 50ml</t>
  </si>
  <si>
    <t>MI538</t>
  </si>
  <si>
    <t>아마존레드클레이™모공마스크</t>
  </si>
  <si>
    <t>MISSHA AMAZON RED CLAY™PORE MASK 110ml</t>
  </si>
  <si>
    <t>MI539</t>
  </si>
  <si>
    <t>아마존레드클레이™모공팩폼클렌저</t>
  </si>
  <si>
    <t>MISSHA AMAZON RED CLAY™PORE PACK FOAM CLEANSER 120ml</t>
  </si>
  <si>
    <t>MI540</t>
  </si>
  <si>
    <t>미샤순하다카렌듈라매끈필오프팩</t>
  </si>
  <si>
    <t>MISSHA SU:NHADA_CALENDULA_SMOOTHING_PEEL_OFF_MASK 100ml</t>
  </si>
  <si>
    <t>MI541</t>
  </si>
  <si>
    <t>미샤순하다카렌듈라수딩클렌징폼</t>
  </si>
  <si>
    <t>MISSHA SU:NHADA_CALENDULA_SMOOTHING_FOAMING_CLEANSER 200ml</t>
  </si>
  <si>
    <t>MI542</t>
  </si>
  <si>
    <t>미샤순하다카렌듈라pH5.53종세트</t>
  </si>
  <si>
    <t xml:space="preserve">MISSHA SU:NHADA_CALENDULA_PH_5.5_SOOTHING_SPECIAL_SET_&lt;3PCS&gt; SET </t>
  </si>
  <si>
    <t>MI543</t>
  </si>
  <si>
    <t>미샤순하다카렌듈라pH5.52종세트</t>
  </si>
  <si>
    <t>MISSHA SU:NHADA CALENDULA pH 5.5 SOOTHING SPECIAL SET -2 ITEMS- TONER 15ml,  EMULSION ml</t>
  </si>
  <si>
    <t>MI544</t>
  </si>
  <si>
    <t>미샤순하다카렌듈라pH5.5수딩크림</t>
  </si>
  <si>
    <t>MISSHA SU:NHADA CALENDULA pH BALANCING &amp; SOOTHING CREAM 50ml</t>
  </si>
  <si>
    <t>MI545</t>
  </si>
  <si>
    <t>미샤순하다카렌듈라pH5.5수딩미스트</t>
  </si>
  <si>
    <t>MISSHA SU:NHADA CALENDULA pH BALANCING &amp; SOOTHING MIST 100ml</t>
  </si>
  <si>
    <t>MI546</t>
  </si>
  <si>
    <t>미샤순하다카렌듈라pH5.5수딩로션</t>
  </si>
  <si>
    <t>MISSHA SU:NHADA CALENDULA pH BALANCING &amp; SOOTHING LOTION 145ml</t>
  </si>
  <si>
    <t>MI547</t>
  </si>
  <si>
    <t>미샤순하다카렌듈라pH5.5수딩토너</t>
  </si>
  <si>
    <t>MISSHA SU:NHADA CALENDULA pH BALANCING &amp; SOOTHING TONER 175ml</t>
  </si>
  <si>
    <t>MI548</t>
  </si>
  <si>
    <t xml:space="preserve">미샤올어라운드세이프블록워터프루프패밀리선로션(SPF50+/PA+++) </t>
  </si>
  <si>
    <t>MISSHA ALL AROUND SAFE BLOCK WATERPROOF FAMILY SUN LOTION SPF50+ PA+++ 200g</t>
  </si>
  <si>
    <t>MI549</t>
  </si>
  <si>
    <t>미샤세이프블록RX커버톤업선쿠션(SPF50+/PA++++)</t>
  </si>
  <si>
    <t>MISSHA SAFE BLOCK RX COVER TONE UP SUN CUSHION SPF50+PA++++ 14g</t>
  </si>
  <si>
    <t>MI550</t>
  </si>
  <si>
    <t>미샤세이프블록RX히알론수딩선(SPF50+/PA++++)</t>
  </si>
  <si>
    <t>MISSHA SAFE BLOCK RX HYALRON SOOTHING SUN [COOLING DROP] SPF50+PA++++ 50ml</t>
  </si>
  <si>
    <t>MI551</t>
  </si>
  <si>
    <t>미샤세이프블록RX커버톤업선(SPF50+/PA++++)</t>
  </si>
  <si>
    <t>MISSHA SAFE BLOCK RX COVER TONE UP SUN [FOUNDATION-FREE] SPF50+PA++++ 50ml</t>
  </si>
  <si>
    <t>MI552</t>
  </si>
  <si>
    <t>미샤세이프블록RX징크톤업선(SPF50+/PA++++)</t>
  </si>
  <si>
    <t>MISSHA SAFE BLOCK RX ZINC TONE UP SUN [ROSY BRIGHTENING] SPF50+PA++++ 50ml</t>
  </si>
  <si>
    <t>MI553</t>
  </si>
  <si>
    <t>미샤세이프블록RX올파워풀선(SPF50+/PA++++)</t>
  </si>
  <si>
    <t>MISSHA SAFE BLOCK RX ALL POWERFUL SUN [IR BLOCK] SPF50+PA++++ 50ml</t>
  </si>
  <si>
    <t>MI554</t>
  </si>
  <si>
    <t>미샤타임레볼루션개똥쑥약산성여성청결제기획세트</t>
  </si>
  <si>
    <t xml:space="preserve">MISSHA_TIME_REVOLUTION_ARTEMISIA_FEMININE_WASH_SPECIAL_SET </t>
  </si>
  <si>
    <t>MI555</t>
  </si>
  <si>
    <t>타임레볼루션개똥쑥에센스진정클렌징워터</t>
  </si>
  <si>
    <t>MISSHA TIME REVOLUTION ARTEMISIA CALMING CLEANSING WATER  200ML</t>
  </si>
  <si>
    <t>MI556</t>
  </si>
  <si>
    <t>미샤타임레볼루션개똥쑥약산성여성청결제</t>
  </si>
  <si>
    <t>MISSHA TIME REVOLUTION ARTEMISIA FEMININE WASH  210ML</t>
  </si>
  <si>
    <t>MI557</t>
  </si>
  <si>
    <t>미샤타임레볼루션개똥쑥진정스팟팩</t>
  </si>
  <si>
    <t xml:space="preserve">MISSHA TIME_REVOLUTION_ARTEMISIA_CALMING_POINT_MASKS </t>
  </si>
  <si>
    <t>MI558</t>
  </si>
  <si>
    <t>미샤타임레볼루션나이트리페어프로바이오앰플압축크림30</t>
  </si>
  <si>
    <t>MISSHA TIME REVOLUTION NIGHT REPAIR PROBIO AMPOULE CREAM 30 ML 30㎖</t>
  </si>
  <si>
    <t>MI559</t>
  </si>
  <si>
    <t>미샤시카딘약산성블레미쉬클렌징2종기획세트</t>
  </si>
  <si>
    <t>MISSHA CICADIN pH BLEMISH ANTI-POLLUTION 2-PIECE SPECIAL SET 150ml 150ml 1P</t>
  </si>
  <si>
    <t>MI560</t>
  </si>
  <si>
    <t>미샤시카딘블레미쉬클리어링세럼</t>
  </si>
  <si>
    <t>MISSHA CICADIN BLEMISH CLEARING SERUM 30ml</t>
  </si>
  <si>
    <t>MI561</t>
  </si>
  <si>
    <t>미샤수퍼아쿠아울트라히알론무오일수분앰플</t>
  </si>
  <si>
    <t>MISSHA SUPER AQUA ULTRA HYALRON OIL-FREE HYDRATING AMPOULE 40ml</t>
  </si>
  <si>
    <t>MI562</t>
  </si>
  <si>
    <t>미샤프리미엄시카알로에클렌징티슈</t>
  </si>
  <si>
    <t>MISSHA PREMIUM CICA ALOE CLEANSING WIPES 15PC</t>
  </si>
  <si>
    <t>MI563</t>
  </si>
  <si>
    <t>미샤프리미엄시카알로에클렌징폼</t>
  </si>
  <si>
    <t>MISSHA PREMIUM CICA ALOE FOAMING CLEANSER 150ml</t>
  </si>
  <si>
    <t>MI564</t>
  </si>
  <si>
    <t>(면세전용)미샤홍삼먹은스네일시트마스크</t>
  </si>
  <si>
    <t>MISSHA RED GINSENG SNAIL SHEET MASK 21g*10ea</t>
  </si>
  <si>
    <t>MI565</t>
  </si>
  <si>
    <t>미샤시카딘약산성블레미쉬클렌징버블폼</t>
  </si>
  <si>
    <t>MISSHA CICADIN pH BLEMISH BUBBLE FOAM CLEANSER 250ml</t>
  </si>
  <si>
    <t>MI566</t>
  </si>
  <si>
    <t>미샤시카딘약산성블레미쉬클렌징워터오일</t>
  </si>
  <si>
    <t>MISSHA CICADIN pH BLEMISH CLEANSING WATER OIL 150ml</t>
  </si>
  <si>
    <t>MI567</t>
  </si>
  <si>
    <t>미샤시카딘약산성블레미쉬클렌징폼</t>
  </si>
  <si>
    <t>MISSHA CICADIN pH BLEMISH FOAMING CLEANSER 150ml</t>
  </si>
  <si>
    <t>MI568</t>
  </si>
  <si>
    <t>미샤시카딘약산성블레미쉬클렌징워터</t>
  </si>
  <si>
    <t>MISSHA CICADIN pH BLEMISH CLEANSING WATER 300ml</t>
  </si>
  <si>
    <t>MI569</t>
  </si>
  <si>
    <t>미샤시카딘약산성블레미쉬클렌징폼_70ml</t>
  </si>
  <si>
    <t xml:space="preserve">MISSHA CICADIN_PH_BLEMISH_CLEANSING_FOAM </t>
  </si>
  <si>
    <t>MI570</t>
  </si>
  <si>
    <t>미샤비폴렌리뉴스킨케어2종세트(스킨+로션)</t>
  </si>
  <si>
    <t>MISSHA BEE POLLEN RENEW SKINCARE SET. 150ml 130ml 30ml 30ml</t>
  </si>
  <si>
    <t>MI571</t>
  </si>
  <si>
    <t>미샤프리미엄시카알로에시트마스크</t>
  </si>
  <si>
    <t>MISSHA PREMIUM CICA ALOE SHEET MASK 21g*5ea</t>
  </si>
  <si>
    <t>MI572</t>
  </si>
  <si>
    <t>미샤24K콜라겐금실에스테슬리핑팩</t>
  </si>
  <si>
    <t>MISSHA 24K COLLAGEN GOLD OVERNIGHT FIRMING MASK 4ml*20ea</t>
  </si>
  <si>
    <t>MI573</t>
  </si>
  <si>
    <t>미샤24케이콜라겐루미너스골드클렌징폼</t>
  </si>
  <si>
    <t>MISSHA 24K COLLAGEN LUMINOUS GOLD FOAMING CLEANSER 150㎖</t>
  </si>
  <si>
    <t>MI574</t>
  </si>
  <si>
    <t>미샤비폴렌리뉴오일</t>
  </si>
  <si>
    <t>MISSHA BEE POLLEN RENEW INTENSE OIL 30ml</t>
  </si>
  <si>
    <t>MI575</t>
  </si>
  <si>
    <t>미샤비폴렌리뉴앰풀스킨</t>
  </si>
  <si>
    <t>MISSHA BEE POLLEN RENEW AMPOULE SKIN 150ml</t>
  </si>
  <si>
    <t>MI576</t>
  </si>
  <si>
    <t>미샤비폴렌리뉴모이스처라이저</t>
  </si>
  <si>
    <t>MISSHA BEE POLLEN RENEW INTENSE MOISTURISER 130ml</t>
  </si>
  <si>
    <t>MI577</t>
  </si>
  <si>
    <t>미샤수퍼아쿠아울트라히알론마일드필</t>
  </si>
  <si>
    <t>MISSHA SUPER AQUA ULTRA HYALRON MILD PEEL 250㎖</t>
  </si>
  <si>
    <t>MI578</t>
  </si>
  <si>
    <t>미샤수퍼아쿠아울트라히알론필링젤</t>
  </si>
  <si>
    <t>MISSHA SUPER AQUA ULTRA HYALRON PEELING GEL 100㎖</t>
  </si>
  <si>
    <t>MI579</t>
  </si>
  <si>
    <t>미샤비폴렌리뉴아이앰풀러(튜브)</t>
  </si>
  <si>
    <t>MISSHA BEE POLLEN RENEW EYE AMPOULER 30ml</t>
  </si>
  <si>
    <t>MI580</t>
  </si>
  <si>
    <t>미샤포맨아쿠아브레스2종세트</t>
  </si>
  <si>
    <t>MISSHA FOR MEN AQUA BREATH SET [2] 180ml 170ml 30ml*2ea</t>
  </si>
  <si>
    <t>MI581</t>
  </si>
  <si>
    <t>미샤포맨아쿠아브레스플루이드</t>
  </si>
  <si>
    <t>MISSHA FOR MEN AQUA BREATH FLUID 180ml</t>
  </si>
  <si>
    <t>MI582</t>
  </si>
  <si>
    <t>미샤타임레볼루션개똥쑥진정케어2종기획세트</t>
  </si>
  <si>
    <t>(SET#2) MISSHA TIME REVOLUTION ARTEMISIA SPECIAL SET 150ml 50ml 30ml 10ml</t>
  </si>
  <si>
    <t>MI583</t>
  </si>
  <si>
    <t>미샤수퍼아쿠아울트라히알론미셀라클렌징워터</t>
  </si>
  <si>
    <t>MISSHA SUPER AQUA ULTRA HYALRON MICELLAR CLEANSING WATER 500ml</t>
  </si>
  <si>
    <t>MI584</t>
  </si>
  <si>
    <t>미샤수퍼아쿠아울트라히알론클렌징오일티슈(대용량)</t>
  </si>
  <si>
    <t>MISSHA SUPER AQUA ULTRA HYALRON CLEANSING OIL WIPES [JUMBO SIZE] 70 WIPES</t>
  </si>
  <si>
    <t>MI585</t>
  </si>
  <si>
    <t>미샤수퍼아쿠아울트라히알론클렌징오일티슈</t>
  </si>
  <si>
    <t>MISSHA SUPER AQUA ULTRA HYALRON CLEANSING OIL WIPES 30 WIPES</t>
  </si>
  <si>
    <t>MI586</t>
  </si>
  <si>
    <t>미샤수퍼아쿠아울트라히알론클렌징워터티슈</t>
  </si>
  <si>
    <t>MISSHA SUPER AQUA ULTRA HYALRON CLEANSING WATER WIPES 30 WIPES</t>
  </si>
  <si>
    <t>MI587</t>
  </si>
  <si>
    <t>미샤수퍼아쿠아울트라히알론클렌징크림</t>
  </si>
  <si>
    <t>MISSHA SUPER AQUA ULTRA HYALRON CLEANSING CREAM 200ml</t>
  </si>
  <si>
    <t>MI588</t>
  </si>
  <si>
    <t>미샤수퍼아쿠아울트라히알론포밍클렌저</t>
  </si>
  <si>
    <t>MISSHA SUPER AQUA ULTRA HYALRON FOAMING CLEANSER 200ml</t>
  </si>
  <si>
    <t>MI589</t>
  </si>
  <si>
    <t>미샤수퍼아쿠아울트라히알론3종세트</t>
  </si>
  <si>
    <t>MISSHA SUPER AQUA ULTRA HYALRON SET [3 ITEMS] 200ml 130ml 70ml 30ml 30ml 5ml</t>
  </si>
  <si>
    <t>MI590</t>
  </si>
  <si>
    <t>미샤수퍼아쿠아울트라히알론2종세트</t>
  </si>
  <si>
    <t>MISSHA SUPER AQUA ULTRA HYALRON SET [2 ITEMS] 200ml 130ml  30ml 30ml</t>
  </si>
  <si>
    <t>MI591</t>
  </si>
  <si>
    <t>미샤수퍼아쿠아울트라히알론세럼</t>
  </si>
  <si>
    <t>MISSHA SUPER AQUA ULTRA HYALRON SERUM 50ml</t>
  </si>
  <si>
    <t>MI592</t>
  </si>
  <si>
    <t>미샤수퍼아쿠아울트라히알론크림</t>
  </si>
  <si>
    <t>MISSHA SUPER AQUA ULTRA HYALRON CREAM 70ml</t>
  </si>
  <si>
    <t>MI593</t>
  </si>
  <si>
    <t>미샤수퍼아쿠아울트라히알론밤크림오리지널</t>
  </si>
  <si>
    <t>MISSHA SUPER AQUA ULTRA HYALRON BALM CREAM ORIGINAL 70ml</t>
  </si>
  <si>
    <t>MI594</t>
  </si>
  <si>
    <t>미샤수퍼아쿠아울트라히알론에멀전</t>
  </si>
  <si>
    <t>MISSHA SUPER AQUA ULTRA HYALRON EMULSION 130ml</t>
  </si>
  <si>
    <t>MI595</t>
  </si>
  <si>
    <t>미샤수퍼아쿠아울트라히알론스킨에센스</t>
  </si>
  <si>
    <t>MISSHA SUPER AQUA ULTRA HYALRON SKIN ESSENCE (ESSENCE IN TONER) 200ml</t>
  </si>
  <si>
    <t>MI596</t>
  </si>
  <si>
    <t>미샤타임레볼루션개똥쑥찰젤리시트마스크</t>
  </si>
  <si>
    <t>MISSHA TIME REVOLUTION ARTEMISIA JELLY SHEET MASK 28 ml/0.94 fl.oz.</t>
  </si>
  <si>
    <t>MI597</t>
  </si>
  <si>
    <t>미샤 시카딘 센텔라 레스큐 선로션</t>
  </si>
  <si>
    <t xml:space="preserve">MISSHA CICADIN CENTELLA RESCUE SUN LOTION SPF50+/ PA++++  40ml </t>
  </si>
  <si>
    <t>MI598</t>
  </si>
  <si>
    <t>미샤 시카딘 센텔라 왕쿠션 선</t>
  </si>
  <si>
    <t>MISSHA CICADIN CENTELLA MEGA SUN PROTECTION CUSHION SPF50+/ PA++++ 25g</t>
  </si>
  <si>
    <t>MI599</t>
  </si>
  <si>
    <t>미샤 시카딘 센텔라 듀오스틱 선</t>
  </si>
  <si>
    <t>MISSHA CICADIN CENTELLA DUO SUNSCREEN STICK SPF50+/ PA++++ 22.5g (11+11.5)</t>
  </si>
  <si>
    <t>MI600</t>
  </si>
  <si>
    <t>미샤 시카딘 센텔라 물스틱 선</t>
  </si>
  <si>
    <t xml:space="preserve">MISSHA CICADIN CENTELLA WATER SUNSCREEN STICK SPF50+/ PA++++  20g </t>
  </si>
  <si>
    <t>MI601</t>
  </si>
  <si>
    <t>시카딘센텔라스카연고</t>
  </si>
  <si>
    <t>MISSHA CICADIN CENTELLA SCAR OINTMENT 20g</t>
  </si>
  <si>
    <t>MI602</t>
  </si>
  <si>
    <t>시카딘하이드로ph토너</t>
  </si>
  <si>
    <t>MISSHA CICADIN HYDRO pH TONER 165ml</t>
  </si>
  <si>
    <t>MI603</t>
  </si>
  <si>
    <t>시카딘하이드로패치크림</t>
  </si>
  <si>
    <t>MISSHA CICADIN HYDRO PATCH CREAM 70ml</t>
  </si>
  <si>
    <t>MI604</t>
  </si>
  <si>
    <t>미샤타임레볼루션개똥쑥진정크림</t>
  </si>
  <si>
    <t>MISSHA TIME REVOLUTION ARTEMISIA CALMING MOISTURE CREAM 50ml</t>
  </si>
  <si>
    <t>MI605</t>
  </si>
  <si>
    <t>미샤타임레볼루션개똥쑥트리트먼트진정에센스(미스트타입)</t>
  </si>
  <si>
    <t>MISSHA TIME REVOLUTION ARTEMISIA TREATMENT ESSENCE [MIST TYPE] 120ml</t>
  </si>
  <si>
    <t>MI606</t>
  </si>
  <si>
    <t>미샤타임레볼루션개똥쑥진정앰플</t>
  </si>
  <si>
    <t>MISSHA TIME REVOLUTION ARTEMISIA AMPOULE 50ml</t>
  </si>
  <si>
    <t>MI607</t>
  </si>
  <si>
    <t>미샤타임레볼루션개똥쑥팩폼클렌저</t>
  </si>
  <si>
    <t>MISSHA TIME REVOLUTION ARTEMISIA PACK FOAM CLEANSER 150ml</t>
  </si>
  <si>
    <t>MI608</t>
  </si>
  <si>
    <t>미샤타임레볼루션개똥쑥트리트먼트에센스</t>
  </si>
  <si>
    <t>MISSHA TIME REVOLUTION ARTEMISIA TREATMENT ESSENCE 150ml</t>
  </si>
  <si>
    <t>MI609</t>
  </si>
  <si>
    <t>글로우스킨밤투고미스트</t>
  </si>
  <si>
    <t>MISSHA GLOW SKIN BALM TO GO MIST 80ml</t>
  </si>
  <si>
    <t>MI610</t>
  </si>
  <si>
    <t>타임레볼루션옴므더퍼스트트리트먼트스페셜세트</t>
  </si>
  <si>
    <t xml:space="preserve">MISSHA TIME_REVOLUTION_HOMME_THE_FIRST_TREATMENT_SPECIAL_SET SET </t>
  </si>
  <si>
    <t>MI611</t>
  </si>
  <si>
    <t>타임레볼루션옴므더퍼스트트리트먼트에멀전</t>
  </si>
  <si>
    <t xml:space="preserve">MISSHA TIME_REVOLUTION_HOMME_THE_FIRST_TREATMENT_EMULSION </t>
  </si>
  <si>
    <t>MI612</t>
  </si>
  <si>
    <t>타임레볼루션옴므더퍼스트트리트먼트에센스</t>
  </si>
  <si>
    <t xml:space="preserve">MISSHA TIME_REVOLUTION_HOMME_THE_FIRST_TREATMENT_ESSENCE </t>
  </si>
  <si>
    <t>MI613</t>
  </si>
  <si>
    <t>타임레볼루션더퍼스트트리트먼트에센스알엑스(4세대/19년)</t>
  </si>
  <si>
    <t>MISSHA TIME REVOLUTION THE FIRST TREATMENT ESSENCE RX (4TH_2019) 150ml</t>
  </si>
  <si>
    <t>MI614</t>
  </si>
  <si>
    <t>타임레볼루션나이트리페어프로바이오앰플압축크림</t>
  </si>
  <si>
    <t>MISSHA TIME REVOLUTION NIGHT REPAIR PROBIO AMPOULE CREAM 50ml</t>
  </si>
  <si>
    <t>MI615</t>
  </si>
  <si>
    <t>타임레볼루션나이트리페어프로바이오보랏빛앰플(4세대/19년)</t>
  </si>
  <si>
    <t>MISSHA TIME REVOLUTION NIGHT REPAIR PROBIO AMPOULE 50ml</t>
  </si>
  <si>
    <t>MI616</t>
  </si>
  <si>
    <t>액티베리어스트롱모이스트크림_인텐시브</t>
  </si>
  <si>
    <t>ACTIBARRIER STRONG MOIST CREAM [INTENSIVE] 70ml</t>
  </si>
  <si>
    <t>MI617</t>
  </si>
  <si>
    <t>액티베리어스트롱모이스트SOS스틱</t>
  </si>
  <si>
    <t>ACTIBARRIER STRONG MOIST SOS STICK 10g</t>
  </si>
  <si>
    <t>MI618</t>
  </si>
  <si>
    <t>액티베리어스트롱모이스트ph토너</t>
  </si>
  <si>
    <t>ACTIBARRIER STRONG MOIST pH TONER 220ml</t>
  </si>
  <si>
    <t>MI619</t>
  </si>
  <si>
    <t>액티베리어스트롱모이스트크림_센서티브</t>
  </si>
  <si>
    <t>ACTIBARRIER STRONG MOIST CREAM [SENSITIVE] 50ml</t>
  </si>
  <si>
    <t>MI620</t>
  </si>
  <si>
    <t>미샤포맨익스트림리뉴2종세트_DR</t>
  </si>
  <si>
    <t>(SET) MISSHA FOR MEN EXTREME RENEW SPECIAL GIFT SET 2018 120ml 120ml 30ml 30ml</t>
  </si>
  <si>
    <t>MI621</t>
  </si>
  <si>
    <t>미샤글로우스킨밤</t>
  </si>
  <si>
    <t>MISSHA GLOW SKIN BALM 50ml</t>
  </si>
  <si>
    <t>MI622</t>
  </si>
  <si>
    <t>미샤맨즈큐어선에센스수티드포맨</t>
  </si>
  <si>
    <t>MISSHA MEN'S CURE SUN ESSENCE SUITED FOR MEN 50ml</t>
  </si>
  <si>
    <t>MI623</t>
  </si>
  <si>
    <t>미샤맨즈큐어쉐이브투클렌징폼</t>
  </si>
  <si>
    <t>MISSHA MEN'S CURE SHAVE TO CLEANSING FOAM 150ml</t>
  </si>
  <si>
    <t>MI624</t>
  </si>
  <si>
    <t>미샤맨즈큐어크림에센스</t>
  </si>
  <si>
    <t>MISSHA MEN'S CURE CREAM ESSENCE 150ml</t>
  </si>
  <si>
    <t>MI625</t>
  </si>
  <si>
    <t>미샤맨즈큐어앰플에센스</t>
  </si>
  <si>
    <t>MISSHA MEN'S CURE AMPOULE ESSENCE 150ml</t>
  </si>
  <si>
    <t>MI626</t>
  </si>
  <si>
    <t>미샤맨즈큐어워터에센스</t>
  </si>
  <si>
    <t>MISSHA MEN'S CURE WATER ESSENCE 150ml</t>
  </si>
  <si>
    <t>MI627</t>
  </si>
  <si>
    <t>미샤마스큐어진정솔루션시트마스크[구아이아줄렌]</t>
  </si>
  <si>
    <t>MISSHA MASCURE CALMING SOLUTION SHEET MASK [GUAIAZULENE] 27ml</t>
  </si>
  <si>
    <t>MI628</t>
  </si>
  <si>
    <t>미샤마스큐어레스큐솔루션시트마스크[마데카소사이드]</t>
  </si>
  <si>
    <t>MISSHA MASCURE RESCUE SOLUTION SHEET MASK [MADECASOSIDE] 27ml</t>
  </si>
  <si>
    <t>MI629</t>
  </si>
  <si>
    <t>미샤마스큐어영양솔루션시트마스크[프로폴리스]</t>
  </si>
  <si>
    <t>MISSHA MASCURE NUTRITION SOLUTION SHEET MASK [PROPOLIS] 27ml</t>
  </si>
  <si>
    <t>MI630</t>
  </si>
  <si>
    <t>미샤마스큐어보습솔루션시트마스크[세라마이드]</t>
  </si>
  <si>
    <t>MISSHA MASCURE MOISTURE BARRIER SOLUTION SHEET MASK [CERAMIDE] 27ml</t>
  </si>
  <si>
    <t>MI631</t>
  </si>
  <si>
    <t>미샤마스큐어AC케어솔루션시트마스크[NaCl]</t>
  </si>
  <si>
    <t>MISSHA MASCURE AC CARE SOLUTION SHEET MASK [NACL] 27ml</t>
  </si>
  <si>
    <t>MI632</t>
  </si>
  <si>
    <t>미샤마스큐어각질케어솔루션시트마스크[PHA]</t>
  </si>
  <si>
    <t>MISSHA MASCURE PEELING SOLUTION SHEET MASK [PHA] 27ml</t>
  </si>
  <si>
    <t>MI633</t>
  </si>
  <si>
    <t>미샤마스큐어미백솔루션시트마스크[글루타티온]</t>
  </si>
  <si>
    <t>MISSHA MASCURE WHITENING SOLUTION SHEET MASK [GLUTATHIONE] 27ml</t>
  </si>
  <si>
    <t>MI634</t>
  </si>
  <si>
    <t>미샤마스큐어수분솔루션시트마스크[히아루론산]</t>
  </si>
  <si>
    <t>MISSHA MASCURE HYDRA SOLUTION SHEET MASK [HYALURON ACID] 27ml</t>
  </si>
  <si>
    <t>MI635</t>
  </si>
  <si>
    <t>미샤에어리밀착시트마스크[석류]</t>
  </si>
  <si>
    <t>MISSHA AIRY FIT SHEET MASK [POMEGRANATE] 19g</t>
  </si>
  <si>
    <t>MI636</t>
  </si>
  <si>
    <t>미샤에어리밀착시트마스크[꿀]</t>
  </si>
  <si>
    <t>MISSHA AIRY FIT SHEET MASK [HONEY] 19g</t>
  </si>
  <si>
    <t>MI637</t>
  </si>
  <si>
    <t>미샤에어리밀착시트마스크[쌀]</t>
  </si>
  <si>
    <t>MISSHA AIRY FIT SHEET MASK [RICE] 19g</t>
  </si>
  <si>
    <t>MI638</t>
  </si>
  <si>
    <t>미샤에어리밀착시트마스크[시어버터]</t>
  </si>
  <si>
    <t>MISSHA AIRY FIT SHEET MASK [SHEA BUTTER] 19g</t>
  </si>
  <si>
    <t>MI639</t>
  </si>
  <si>
    <t>미샤에어리밀착시트마스크[진주]</t>
  </si>
  <si>
    <t>MISSHA AIRY FIT SHEET MASK [PEARL] 19g</t>
  </si>
  <si>
    <t>MI640</t>
  </si>
  <si>
    <t>미샤에어리밀착시트마스크[홍삼]</t>
  </si>
  <si>
    <t>MISSHA AIRY FIT SHEET MASK [RED GINSENG] 19g</t>
  </si>
  <si>
    <t>MI641</t>
  </si>
  <si>
    <t>미샤에어리밀착시트마스크[감자]</t>
  </si>
  <si>
    <t>MISSHA AIRY FIT SHEET MASK [POTATO] 19g</t>
  </si>
  <si>
    <t>MI642</t>
  </si>
  <si>
    <t>미샤에어리밀착시트마스크[티트리]</t>
  </si>
  <si>
    <t>MISSHA AIRY FIT SHEET MASK [TEA TREE] 19g</t>
  </si>
  <si>
    <t>MI643</t>
  </si>
  <si>
    <t>미샤에어리밀착시트마스크[알로에]</t>
  </si>
  <si>
    <t>MISSHA AIRY FIT SHEET MASK [ALOE] 19g</t>
  </si>
  <si>
    <t>MI644</t>
  </si>
  <si>
    <t>미샤에어리밀착시트마스크[레몬]</t>
  </si>
  <si>
    <t>MISSHA AIRY FIT SHEET MASK [LEMON] 19g</t>
  </si>
  <si>
    <t>MI645</t>
  </si>
  <si>
    <t>미샤에어리밀착시트마스크[그린티]</t>
  </si>
  <si>
    <t>MISSHA AIRY FIT SHEET MASK [GREEN TEA] 19g</t>
  </si>
  <si>
    <t>MI646</t>
  </si>
  <si>
    <t>미샤에어리밀착시트마스크[오이]</t>
  </si>
  <si>
    <t>MISSHA AIRY FIT SHEET MASK [CUCUMBER] 19g</t>
  </si>
  <si>
    <t>MI647</t>
  </si>
  <si>
    <t>미샤피토케미컬스킨서플리먼트시트마스크[Is/보습윤광]</t>
  </si>
  <si>
    <t>MISSHA PHYTO-CHEMICAL SKIN SUPPLEMENT SHEET MASK [DEEP MOISTURE] 25ml</t>
  </si>
  <si>
    <t>MI648</t>
  </si>
  <si>
    <t>미샤피토케미컬스킨서플리먼트시트마스크[Be/윤기영양]</t>
  </si>
  <si>
    <t>MISSHA PHYTO-CHEMICAL SKIN SUPPLEMENT SHEET MASK [NOURISHING] 25ml</t>
  </si>
  <si>
    <t>MI649</t>
  </si>
  <si>
    <t>미샤피토케미컬스킨서플리먼트시트마스크[Lp/각질톤업]</t>
  </si>
  <si>
    <t>MISSHA PHYTO-CHEMICAL SKIN SUPPLEMENT SHEET MASK [PEELING TONE UP] 25ml</t>
  </si>
  <si>
    <t>MI650</t>
  </si>
  <si>
    <t>(18년)미샤 올 어라운드 세이프 블록 아쿠아 선 젤 SPF50+/PA++++</t>
  </si>
  <si>
    <t>MISSHA ALL AROUND SAFE BLOCK AQUA SUN GEL SPF50+ PA++++ 50ml</t>
  </si>
  <si>
    <t>MI651</t>
  </si>
  <si>
    <t>(18년)미샤 올 어라운드 세이프 블록 에센스 선 SPF45/PA+++</t>
  </si>
  <si>
    <t>MISSHA ALL AROUND SAFE BLOCK ESSENCE SUN SPF45 PA+++ 50ml</t>
  </si>
  <si>
    <t>MI652</t>
  </si>
  <si>
    <t>(18년)미샤 올 어라운드 세이프 블록 데일리 선 SPF50+/PA++++</t>
  </si>
  <si>
    <t>MISSHA ALL AROUND SAFE BLOCK DAILY SUN SPF50+ PA++++ 50ml</t>
  </si>
  <si>
    <t>MI653</t>
  </si>
  <si>
    <t>(18년)미샤 올 어라운드 세이프 블록 소프트피니쉬 선 밀크 SPF50+/PA+++_70ml</t>
  </si>
  <si>
    <t>MISSHA ALL AROUND SAFE BLOCK SOFT FINISH SUN MILK SPF50+ PA++++ 70ml</t>
  </si>
  <si>
    <t>MI654</t>
  </si>
  <si>
    <t>(18년)미샤 올 어라운드 세이프 블록 워터프루프 선 밀크 SPF50+/PA++++_70ml</t>
  </si>
  <si>
    <t>MISSHA ALL AROUND SAFE BLOCK WATERPROOF SUN MILK SPF50+ PA++++ 70ml</t>
  </si>
  <si>
    <t>MI655</t>
  </si>
  <si>
    <t>(18년)미샤 올 어라운드 세이프 블록 에센스 선 밀크 SPF50+/PA+++_70ml</t>
  </si>
  <si>
    <t>MISSHA ALL AROUND SAFE BLOCK ESSENCE SUN MILK SPF50+ PA+++ 70ml</t>
  </si>
  <si>
    <t>MI656</t>
  </si>
  <si>
    <t>(18년)미샤 올 어라운드 세이프 블록 벨벳피니쉬 선 밀크 SPF50+/PA++++_70ml</t>
  </si>
  <si>
    <t>MISSHA ALL-AROUND SAFE BLOCK VELVET FINISH SUN MILK  SPF50+ PA++++ 70ml</t>
  </si>
  <si>
    <t>MI657</t>
  </si>
  <si>
    <t>미샤비타민B12더블하이드롭크림</t>
  </si>
  <si>
    <t>MISSHA VITAMIN B12 DOUBLE HYDROP CREAM 50ml</t>
  </si>
  <si>
    <t>MI658</t>
  </si>
  <si>
    <t>미샤비타민B12더블하이드롭앰풀러</t>
  </si>
  <si>
    <t>MISSHA VITAMIN B12 DOUBLE HYDROP AMPOULER 40ml</t>
  </si>
  <si>
    <t>MI659</t>
  </si>
  <si>
    <t>미샤비타민B12더블하이드롭부스터</t>
  </si>
  <si>
    <t>MISSHA VITAMIN B12 DOUBLE HYDROP BOOSTER 195ml</t>
  </si>
  <si>
    <t>MI660</t>
  </si>
  <si>
    <t>미샤비폴렌리뉴2종기획세트</t>
  </si>
  <si>
    <t>MISSHA BEE POLLEN RENEW SPECIAL SET 40ml 150ml 30ml</t>
  </si>
  <si>
    <t>MI661</t>
  </si>
  <si>
    <t>미샤비폴렌리뉴시트마스크</t>
  </si>
  <si>
    <t>MISSHA BEE POLLEN RENEW SHEET MASK 25ml</t>
  </si>
  <si>
    <t>MI662</t>
  </si>
  <si>
    <t>미샤비폴렌리뉴트리트먼트</t>
  </si>
  <si>
    <t>MISSHA BEE POLLEN RENEW TREATMENT 150ml</t>
  </si>
  <si>
    <t>MI663</t>
  </si>
  <si>
    <t>미샤비폴렌리뉴크림</t>
  </si>
  <si>
    <t>MISSHA BEE POLLEN RENEW CREAM 50ml</t>
  </si>
  <si>
    <t>MI664</t>
  </si>
  <si>
    <t>미샤비폴렌리뉴앰풀러</t>
  </si>
  <si>
    <t>MISSHA BEE POLLEN RENEW AMPOULER 40ml</t>
  </si>
  <si>
    <t>MI665</t>
  </si>
  <si>
    <t>미샤수퍼오프클렌징오일(블랙헤드오프)</t>
  </si>
  <si>
    <t>MISSHA SUPER OFF CLEANSING OIL (BLACKHEAD OFF) 305ml</t>
  </si>
  <si>
    <t>MI666</t>
  </si>
  <si>
    <t>미샤수퍼아쿠아아이스티어스킨</t>
  </si>
  <si>
    <t>MISSHA SUPER AQUA ICE TEAR SKIN 180ml</t>
  </si>
  <si>
    <t>MI667</t>
  </si>
  <si>
    <t>미샤크리미초코라떼클렌징폼(18년)</t>
  </si>
  <si>
    <t>MISSHA CREAMY LATTE CHOCOLATE CLEANSING FOAM 172ml</t>
  </si>
  <si>
    <t>MI668</t>
  </si>
  <si>
    <t>미샤크리미녹차라떼클렌징폼(18년)</t>
  </si>
  <si>
    <t>MISSHA CREAMY LATTE GREEN TEA CLEANSING FOAM 172ml</t>
  </si>
  <si>
    <t>MI669</t>
  </si>
  <si>
    <t>미샤크리미딸기라떼클렌징폼(18년)</t>
  </si>
  <si>
    <t>MISSHA CREAMY LATTE STRAWBERRY CLEANSING FOAM 172ml</t>
  </si>
  <si>
    <t>MI670</t>
  </si>
  <si>
    <t>(관광상권)미샤24K콜라겐겔마스크(10ea/1SET)</t>
  </si>
  <si>
    <t>MISSHA COLLAGEN GEL MASK (10EA/1SET) 30g*10ea/1SET</t>
  </si>
  <si>
    <t>MI671</t>
  </si>
  <si>
    <t>미샤니어스킨트러블컷스팟솔루션</t>
  </si>
  <si>
    <t>MISSHA NEAR SKIN TROUBLE CUT SPOT SOLUTION 20ml</t>
  </si>
  <si>
    <t>MI672</t>
  </si>
  <si>
    <t>미샤니어스킨트러블컷카밍크림</t>
  </si>
  <si>
    <t>MISSHA NEAR SKIN TROUBLE CUT CALMING CREAM 50ml</t>
  </si>
  <si>
    <t>MI673</t>
  </si>
  <si>
    <t>미샤스칼프테라피샴푸</t>
  </si>
  <si>
    <t>MISSHA SCALP THERAPY SHAMPOO 400ml</t>
  </si>
  <si>
    <t>MI674</t>
  </si>
  <si>
    <t>미샤톡스비건착즙포켓수면팩[메가뉴트리셔스]</t>
  </si>
  <si>
    <t>MISSHA TALKS VEGAN SQUEEZE POCKET SLEEPING MASK [MEGA NUTRITIOUS] 10g</t>
  </si>
  <si>
    <t>MI675</t>
  </si>
  <si>
    <t>미샤톡스비건착즙포켓수면팩[스킨스무더]</t>
  </si>
  <si>
    <t>MISSHA TALKS VEGAN SQUEEZE POCKET SLEEPING MASK [SKIN SMOOTHER] 10g</t>
  </si>
  <si>
    <t>MI676</t>
  </si>
  <si>
    <t>미샤톡스비건착즙포켓수면팩[스킨피트니스]</t>
  </si>
  <si>
    <t>MISSHA TALKS VEGAN SQUEEZE POCKET SLEEPING MASK [SKIN FITNESS] 10g</t>
  </si>
  <si>
    <t>MI677</t>
  </si>
  <si>
    <t>미샤톡스비건착즙시트마스크[메가뉴트리셔스]</t>
  </si>
  <si>
    <t>MISSHA TALKS VEGAN SQUEEZE SHEET MASK [MEGA NUTRITIOUS] 27g</t>
  </si>
  <si>
    <t>MI678</t>
  </si>
  <si>
    <t>미샤톡스비건착즙시트마스크[파워클렌즈]</t>
  </si>
  <si>
    <t>MISSHA TALKS VEGAN SQUEEZE SHEET MASK [POWER CLEANSE] 27g</t>
  </si>
  <si>
    <t>MI679</t>
  </si>
  <si>
    <t>미샤톡스비건착즙시트마스크[SOS릴랙서]</t>
  </si>
  <si>
    <t>MISSHA TALKS VEGAN SQUEEZE SHEET MASK [SOS RELAXER] 27g</t>
  </si>
  <si>
    <t>MI680</t>
  </si>
  <si>
    <t>미샤톡스비건착즙시트마스크[슈퍼에너자이저]</t>
  </si>
  <si>
    <t>MISSHA TALKS VEGAN SQUEEZE SHEET MASK [SUPER ENERGIZER] 27g</t>
  </si>
  <si>
    <t>MI681</t>
  </si>
  <si>
    <t>미샤톡스비건착즙시트마스크[스킨스무더]</t>
  </si>
  <si>
    <t>MISSHA TALKS VEGAN SQUEEZE SHEET MASK [SKIN SMOOTHER] 27g</t>
  </si>
  <si>
    <t>MI682</t>
  </si>
  <si>
    <t>미샤톡스비건착즙시트마스크[스킨피트니스]</t>
  </si>
  <si>
    <t>MISSHA TALKS VEGAN SQUEEZE SHEET MASK [SKIN FITNESS] 27g</t>
  </si>
  <si>
    <t>MI683</t>
  </si>
  <si>
    <t>미샤톡스비건착즙시트마스크[하이드로부스터]</t>
  </si>
  <si>
    <t>MISSHA TALKS VEGAN SQUEEZE SHEET MASK [HYDRO BOOSTER] 27g</t>
  </si>
  <si>
    <t>MI684</t>
  </si>
  <si>
    <t>미샤데어바디핸드크림_첫눈에쏩</t>
  </si>
  <si>
    <t xml:space="preserve">MISSHA DARE_BODY_HAND_CREAM_ </t>
  </si>
  <si>
    <t>MI685</t>
  </si>
  <si>
    <t>미샤데어바디핸드크림_서울숲618</t>
  </si>
  <si>
    <t>MI686</t>
  </si>
  <si>
    <t>미샤데어바디핸드크림_연애세포부활</t>
  </si>
  <si>
    <t>MI687</t>
  </si>
  <si>
    <t>미샤데어바디핸드크림_깐자몽</t>
  </si>
  <si>
    <t xml:space="preserve">MISSHA DARE_BODY_HAND_CREAM_[FRESH_GRAPEFRUIT] </t>
  </si>
  <si>
    <t>MI688</t>
  </si>
  <si>
    <t>미샤데어바디핸드크림_5성급호텔침구</t>
  </si>
  <si>
    <t xml:space="preserve">MISSHA DARE_BODY_HAND_CREAM_[PURE_BED_LINEN] </t>
  </si>
  <si>
    <t>MI689</t>
  </si>
  <si>
    <t>미샤데어바디핸드크림_산타모니카해변</t>
  </si>
  <si>
    <t xml:space="preserve">MISSHA DARE_BODY_HAND_CREAM_[SANTA_MONICA_BEACH] </t>
  </si>
  <si>
    <t>MI690</t>
  </si>
  <si>
    <t>미샤데어바디핸드크림_데어센트</t>
  </si>
  <si>
    <t xml:space="preserve">MISSHA DARE_BODY_HAND_CREAM_[DARE_SCENT] </t>
  </si>
  <si>
    <t>MI691</t>
  </si>
  <si>
    <t>미샤데어바디핸드크림_양재꽃시장</t>
  </si>
  <si>
    <t>MI692</t>
  </si>
  <si>
    <t>퍼펙트클린세니타이저겔(수출용)</t>
  </si>
  <si>
    <t>MISSHA PERFECT CLEAN SANITIZER GEL 140ml</t>
  </si>
  <si>
    <t>MI693</t>
  </si>
  <si>
    <t>미샤데어바디세트_양재꽃시장</t>
  </si>
  <si>
    <t>MISSHA DARE BODY SPECIAL SET_FLOWER MARKET 300ml 300ml 30ml 30ml</t>
  </si>
  <si>
    <t>MI694</t>
  </si>
  <si>
    <t>미샤데어바디모이스처로션_연애세포부활</t>
  </si>
  <si>
    <t>MI695</t>
  </si>
  <si>
    <t>미샤데어바디로션_양재꽃시장</t>
  </si>
  <si>
    <t>MISSHA DARE BODY LOTION_FLOWER MARKET 500ml</t>
  </si>
  <si>
    <t>MI696</t>
  </si>
  <si>
    <t>미샤데어바디워시_양재꽃시장</t>
  </si>
  <si>
    <t>MISSHA DARE BODY WASH_FLOWER MARKET 500ml</t>
  </si>
  <si>
    <t>MI697</t>
  </si>
  <si>
    <t>미샤데어바디미스트_5성급호텔침구</t>
  </si>
  <si>
    <t>MISSHA DARE BODY MIST_PURE BED LINEN 105ml</t>
  </si>
  <si>
    <t>MI698</t>
  </si>
  <si>
    <t>미샤데어바디미스트_페어앤로즈</t>
  </si>
  <si>
    <t>MISSHA DARE BODY MIST_PEAR AND ROSE 105ml</t>
  </si>
  <si>
    <t>MI699</t>
  </si>
  <si>
    <t>미샤데어바디미스트_산타모니카해변</t>
  </si>
  <si>
    <t>MISSHA DARE BODY MIST_SANTA MONICA BEACH 105ml</t>
  </si>
  <si>
    <t>MI700</t>
  </si>
  <si>
    <t>미샤데어바디미스트_깐자몽</t>
  </si>
  <si>
    <t>MISSHA DARE BODY MIST_FRESH GRAPEFRUIT 105ml</t>
  </si>
  <si>
    <t>MI701</t>
  </si>
  <si>
    <t>미샤데어바디미스트_데어센트</t>
  </si>
  <si>
    <t>MISSHA DARE BODY MIST_DARE SCENT 105ml</t>
  </si>
  <si>
    <t>MI702</t>
  </si>
  <si>
    <t>미샤데어바디미스트_푹잠유도제</t>
  </si>
  <si>
    <t>MISSHA DARE BODY MIST_DEEP SLEEP 105ml</t>
  </si>
  <si>
    <t>MI703</t>
  </si>
  <si>
    <t>미샤데어바디미스트_양재꽃시장</t>
  </si>
  <si>
    <t>MISSHA DARE BODY MIST_FLOWER MARKET 105ml</t>
  </si>
  <si>
    <t>MI704</t>
  </si>
  <si>
    <t>미사금설수면크림</t>
  </si>
  <si>
    <t>('17)MISA GEUM SUL OVERNIGHT CREAM 80ml</t>
  </si>
  <si>
    <t>MI705</t>
  </si>
  <si>
    <t>미사금설3종세트</t>
  </si>
  <si>
    <t>('17)MISA GEUM SUL SKIN CARE SET II 145ml 100ml 50ml 30ml 30ml 7ml 10ml</t>
  </si>
  <si>
    <t>MI706</t>
  </si>
  <si>
    <t>미사금설2종세트</t>
  </si>
  <si>
    <t>('17)MISA GEUM SUL SKIN CARE SET I 145ml 100ml 30ml 30ml</t>
  </si>
  <si>
    <t>MI707</t>
  </si>
  <si>
    <t>미사금설진크림</t>
  </si>
  <si>
    <t>('17)MISA GEUM SUL REJUVENATING CREAM 50ml</t>
  </si>
  <si>
    <t>MI708</t>
  </si>
  <si>
    <t>미사금설극진액</t>
  </si>
  <si>
    <t>('17)MISA GEUM SUL REJUVENATING ESSENCE 40ml</t>
  </si>
  <si>
    <t>MI709</t>
  </si>
  <si>
    <t>미사금설유액</t>
  </si>
  <si>
    <t>('17)MISA GEUM SUL EMULSION 100ml</t>
  </si>
  <si>
    <t>MI710</t>
  </si>
  <si>
    <t>미사금설수액</t>
  </si>
  <si>
    <t>('17)MISA GEUM SUL TONER 145ml</t>
  </si>
  <si>
    <t>MI711</t>
  </si>
  <si>
    <t>미샤타임레볼루션브라이덜크림_블루밍톤업</t>
  </si>
  <si>
    <t>MISSHA TIME REVOLUTION BRIDAL CREAM (BLOOMING TONE UP) 50ml</t>
  </si>
  <si>
    <t>MI712</t>
  </si>
  <si>
    <t>미샤M퍼펙트커버비비크림RX_27호 (20ml)</t>
  </si>
  <si>
    <t>MISSHA M PERFECT COVER BB CREAM RX [NO.27] (20ml) 20ml</t>
  </si>
  <si>
    <t>MI713</t>
  </si>
  <si>
    <t>미샤M퍼펙트커버비비크림RX_25호 (20ml)</t>
  </si>
  <si>
    <t>MISSHA M PERFECT COVER BB CREAM RX [NO.25] (20ml) 20ml</t>
  </si>
  <si>
    <t>MI714</t>
  </si>
  <si>
    <t>미샤M퍼펙트커버비비크림RX_23호 (20ml)</t>
  </si>
  <si>
    <t>MISSHA M PERFECT COVER BB CREAM RX [NO.23] (20ml) 20ml</t>
  </si>
  <si>
    <t>MI715</t>
  </si>
  <si>
    <t>미샤M퍼펙트커버비비크림RX_21호 (20ml)</t>
  </si>
  <si>
    <t>MISSHA M PERFECT COVER BB CREAM RX [NO.21] (20ml) 20ml</t>
  </si>
  <si>
    <t>MI716</t>
  </si>
  <si>
    <t>M퍼펙트커버비비크림13호(20ML)_SPF42/PA+++</t>
  </si>
  <si>
    <t>MISSHA M PERFECT COVER BB CREAM SPF42/PA+++ (NO.13/BRIGHT BEIGE) 20ML (GB) 20ml</t>
  </si>
  <si>
    <t>MI717</t>
  </si>
  <si>
    <t>M퍼펙트커버비비크림25호(20Ml)_SPF42/PA+++</t>
  </si>
  <si>
    <t>MISSHA M PERFECT COVER BB CREAM SPF42/PA+++ (NO.25/WARM BEIGE) 20ML 20ml</t>
  </si>
  <si>
    <t>MI718</t>
  </si>
  <si>
    <t>M퍼펙트커버비비크림27호(20ml)</t>
  </si>
  <si>
    <t>MISSHA M PERFECT COVER BB CREAM SPF42/PA+++ (NO.27/HONEY BEIGE) 20ML 20ml</t>
  </si>
  <si>
    <t>MI719</t>
  </si>
  <si>
    <t>M퍼펙트커버비비크림23호(20Ml)_SPF42/PA+++</t>
  </si>
  <si>
    <t>MISSHA M PERFECT COVER BB CREAM SPF42/PA+++ (NO.23/NATURAL BEIGE) 20ML 20ml</t>
  </si>
  <si>
    <t>MI720</t>
  </si>
  <si>
    <t>M퍼펙트커버비비크림21호(20Ml)_SPF42/PA+++</t>
  </si>
  <si>
    <t>MISSHA M PERFECT COVER BB CREAM SPF42/PA+++ (NO.21/LIGHT BEIGE) 20ML 20ml</t>
  </si>
  <si>
    <t>MI721</t>
  </si>
  <si>
    <t>수퍼아쿠아셀리뉴스네일하이드로겔마스크(다국어)</t>
  </si>
  <si>
    <t>MISSHA SUPER AQUA CELL RENEW SNAIL HYDRO GEL MASK (MULTI LANGUAGES) 28g</t>
  </si>
  <si>
    <t>MI722</t>
  </si>
  <si>
    <t>수퍼아쿠아셀리뉴스네일슬리핑마스크(다국어)</t>
  </si>
  <si>
    <t>MISSHA SUPER AQUA CELL RENEW SNAIL SLEEPING MASK (MULTI LANGUAGES) 110㎖</t>
  </si>
  <si>
    <t>MI723</t>
  </si>
  <si>
    <t>수퍼아쿠아셀리뉴스네일크림 (다국어)</t>
  </si>
  <si>
    <t>MISSHA SUPER AQUA CELL RENEW SNAIL CREAM (MULTI LANGUAGES) 52㎖</t>
  </si>
  <si>
    <t>MI724</t>
  </si>
  <si>
    <t>수퍼아쿠아셀리뉴스네일에센셜모이스춰라이저(다국어)</t>
  </si>
  <si>
    <t>MISSHA SUPER AQUA CELL RENEW SNAIL ESSENTIAL MOISTURIZER (MULTI LANGUAGES) 130㎖</t>
  </si>
  <si>
    <t>MI725</t>
  </si>
  <si>
    <t>수퍼아쿠아셀리뉴스네일스킨트리트먼트(다국어)</t>
  </si>
  <si>
    <t>MISSHA SUPER AQUA CELL RENEW SNAIL SKIN TREATMENT (MULTI LANGUAGES) 130㎖</t>
  </si>
  <si>
    <t>MI726</t>
  </si>
  <si>
    <t>수퍼아쿠아셀리뉴스네일클렌징폼(다국어)</t>
  </si>
  <si>
    <t>MISSHA SUPER AQUA CELL RENEW SNAIL CLEANSING FOAM (MULTI LANGUAGES) 100㎖</t>
  </si>
  <si>
    <t>MI727</t>
  </si>
  <si>
    <t>M비비부머20ml(해외)</t>
  </si>
  <si>
    <t>MISSHA M B.B BOOMER 20ML (GLOBAL ONLY) 20ml</t>
  </si>
  <si>
    <t>MI728</t>
  </si>
  <si>
    <t>(해외용)비비부머</t>
  </si>
  <si>
    <t>MISSHA M B.B BOOMER 40ML (GLOBAL ONLY) 40ml</t>
  </si>
  <si>
    <t>MI729</t>
  </si>
  <si>
    <t>미샤팔레트페인트라이너_블랙</t>
  </si>
  <si>
    <t>Missha Palette Paint Liner_Black</t>
  </si>
  <si>
    <t>MI730</t>
  </si>
  <si>
    <t>미샤팔레트페인트라이너_브라운</t>
  </si>
  <si>
    <t>MISSHA PALETTE PAINT LINER_BROWN (OVERSEAS ONLY) 6g</t>
  </si>
  <si>
    <t>MI731</t>
  </si>
  <si>
    <t>(21년)수퍼오프클렌징오일_블랙헤드오프</t>
  </si>
  <si>
    <t>MISSHA SUPER_OFF_CLEANSING_OIL_BLACKHEAD_OFF 305ml</t>
  </si>
  <si>
    <t>MI732</t>
  </si>
  <si>
    <t>(21년)수퍼오프클렌징오일_드라이니스오프</t>
  </si>
  <si>
    <t>MISSHA SUPER_OFF_CLEANSING_OIL_DRYNESS_OFF 305ml</t>
  </si>
  <si>
    <t>MI733</t>
  </si>
  <si>
    <t>(21년)수퍼오프클렌징오일_더스트오프</t>
  </si>
  <si>
    <t>MISSHA SUPER_OFF_CLEANSING_OIL_DUST_OFF 305ml</t>
  </si>
  <si>
    <t>MI734</t>
  </si>
  <si>
    <t>미샤비타씨플러스이레이저토닝크림</t>
  </si>
  <si>
    <t>MISSHA VITA_C_PLUS_ERASER_TONING_CREAM 30ml</t>
  </si>
  <si>
    <t>MI735</t>
  </si>
  <si>
    <t>비타씨플러스 잡티씨 탄력 앰플_re_30ml</t>
  </si>
  <si>
    <t>MISSHA VITA_C_PLUS_SPOT_CORRECTING_&amp;_FIRMING_AMPOULE_(30_ML) 30ml</t>
  </si>
  <si>
    <t>MI736</t>
  </si>
  <si>
    <t>M 퍼펙트 커버 비비 크림 SPF42 PA+++ [21호 화사한 베이지]</t>
  </si>
  <si>
    <t>MISSHA M PERFECT COVER BB CREAM SPF42/PA+++ (NO.21/LIGHT BEIGE) 50ML 50ml</t>
  </si>
  <si>
    <t>MI737</t>
  </si>
  <si>
    <t>M 퍼펙트 커버 비비 크림 SPF42 PA+++ [23호 자연스러운 베이지]</t>
  </si>
  <si>
    <t>MISSHA M PERFECT COVER BB CREAM SPF42/PA+++ (NO.23/NATURAL BEIGE) 50ML 50ml</t>
  </si>
  <si>
    <t>MI738</t>
  </si>
  <si>
    <t>에어퍼프 4p</t>
  </si>
  <si>
    <t xml:space="preserve"> MISSHA AIR PUFF 4P</t>
  </si>
  <si>
    <t>MI739</t>
  </si>
  <si>
    <t>텐션퍼프 4p</t>
  </si>
  <si>
    <t xml:space="preserve"> MISSHA TENSION PUFF 4P</t>
  </si>
  <si>
    <t>MI740</t>
  </si>
  <si>
    <t>타임 5세대 나이트리페어 2종세트</t>
  </si>
  <si>
    <t xml:space="preserve"> MISSHA TIME 5TH GENERATION NIGHT REPAIR 2 PIECE SET</t>
  </si>
  <si>
    <t>MI741</t>
  </si>
  <si>
    <t>타임 5세대 베스트셀러 2종세트</t>
  </si>
  <si>
    <t xml:space="preserve"> MISSHA TIME 5TH GENERATION BESTSELLER 2 PIECE SET</t>
  </si>
  <si>
    <t>MI742</t>
  </si>
  <si>
    <t>타임 5세대 나이트 압축크림</t>
  </si>
  <si>
    <t xml:space="preserve"> MISSHA THYME 5TH GENERATION NIGHT COMPRESSION CREAM</t>
  </si>
  <si>
    <t>MI743</t>
  </si>
  <si>
    <t>타임 5세대 나이트 앰플50ml</t>
  </si>
  <si>
    <t xml:space="preserve"> MISSHA THYME 5TH GENERATION NIGHT AMPOULE 50ml</t>
  </si>
  <si>
    <t>MI744</t>
  </si>
  <si>
    <t>타임 5세대 트리트먼트 에센스 150ml</t>
  </si>
  <si>
    <t xml:space="preserve"> MISSHA TIME 5TH GENERATION TREATMENT ESSENCE 150ml</t>
  </si>
  <si>
    <t>MI745</t>
  </si>
  <si>
    <t>퍼펙트 립앤아이 메이크업리무버</t>
  </si>
  <si>
    <t xml:space="preserve"> MISSHA PERFECT LIP &amp; EYE MAKEUP REMOVER</t>
  </si>
  <si>
    <t>NATURE REPUBLIC</t>
  </si>
  <si>
    <t>NR001</t>
  </si>
  <si>
    <t>(C)스네일솔루션스킨부스터</t>
  </si>
  <si>
    <t>(C)Snail Solution Skin Booster</t>
  </si>
  <si>
    <t>NR002</t>
  </si>
  <si>
    <t>(C)스네일솔루션앰플(RR)</t>
  </si>
  <si>
    <t>(C) Snail solution ampoule (RR)</t>
  </si>
  <si>
    <t>NR003</t>
  </si>
  <si>
    <t>(C)스네일솔루션에멀젼</t>
  </si>
  <si>
    <t>(C) Snail solution emulsion</t>
  </si>
  <si>
    <t>NR004</t>
  </si>
  <si>
    <t>(C)스네일솔루션에센스(RR)</t>
  </si>
  <si>
    <t>(C) Snail Solution Essence (RR)</t>
  </si>
  <si>
    <t>NR005</t>
  </si>
  <si>
    <t>[그린홀리데이]쉐어버터스팀크림_모이스트(C)</t>
  </si>
  <si>
    <t>NR006</t>
  </si>
  <si>
    <t>그린더마마일드로션RR</t>
  </si>
  <si>
    <t>Green Derma Mild Lotion RR</t>
  </si>
  <si>
    <t>NR007</t>
  </si>
  <si>
    <t>[그린홀리데이]그린더마마일드크림</t>
  </si>
  <si>
    <t>[Green Holiday] Green Derma Mild Cream</t>
  </si>
  <si>
    <t>NR008</t>
  </si>
  <si>
    <t>그린더마마일드크림</t>
  </si>
  <si>
    <t>Green Derma Mild Cream</t>
  </si>
  <si>
    <t>NR009</t>
  </si>
  <si>
    <t>그린더마마일드토너</t>
  </si>
  <si>
    <t>Green Derma Mild Toner</t>
  </si>
  <si>
    <t>NR010</t>
  </si>
  <si>
    <t>그린더마세라마이드크림</t>
  </si>
  <si>
    <t>Green Derma Ceramide Cream</t>
  </si>
  <si>
    <t>NR011</t>
  </si>
  <si>
    <t>리얼네이처앰플_로즈R</t>
  </si>
  <si>
    <t>Real Nature Ampoule_Rose R</t>
  </si>
  <si>
    <t>NR012</t>
  </si>
  <si>
    <t>리얼네이처앰플_로터스</t>
  </si>
  <si>
    <t>Real Nature Ampoule_Lotus</t>
  </si>
  <si>
    <t>NR013</t>
  </si>
  <si>
    <t>리얼네이처앰플_아르간오일R</t>
  </si>
  <si>
    <t>Real Nature Ampoule_Argan Oil R</t>
  </si>
  <si>
    <t>NR014</t>
  </si>
  <si>
    <t>리얼네이처앰플_허니R</t>
  </si>
  <si>
    <t>Real Nature Ampoule_Honey R</t>
  </si>
  <si>
    <t>NR015</t>
  </si>
  <si>
    <t>리얼스퀴즈알로에베라안개분사미스트</t>
  </si>
  <si>
    <t>Real Squeeze Aloe Vera Mist Spray Mist</t>
  </si>
  <si>
    <t>NR016</t>
  </si>
  <si>
    <t>리얼스퀴즈알로에베라에멀젼</t>
  </si>
  <si>
    <t>Real Squeeze Aloe Vera Emulsion</t>
  </si>
  <si>
    <t>NR017</t>
  </si>
  <si>
    <t>리얼스퀴즈알로에베라에센스</t>
  </si>
  <si>
    <t>Real Squeeze Aloe Vera Essence</t>
  </si>
  <si>
    <t>NR018</t>
  </si>
  <si>
    <t>리얼스퀴즈알로에베라크림</t>
  </si>
  <si>
    <t>Real Squeeze Aloe Vera Cream</t>
  </si>
  <si>
    <t>NR019</t>
  </si>
  <si>
    <t>리얼스퀴즈알로에베라토너</t>
  </si>
  <si>
    <t>Real Squeeze Aloe Vera Toner</t>
  </si>
  <si>
    <t>NR020</t>
  </si>
  <si>
    <t>비베놈미스트에센스(소용량)RR</t>
  </si>
  <si>
    <t>Vivenom Mist Essence (small dose) RR</t>
  </si>
  <si>
    <t>NR021</t>
  </si>
  <si>
    <t>비베놈미스트에센스R</t>
  </si>
  <si>
    <t>Vivenom Mist Essence R</t>
  </si>
  <si>
    <t>NR022</t>
  </si>
  <si>
    <t>비베놈에멀전</t>
  </si>
  <si>
    <t>Vivenom Emulsion</t>
  </si>
  <si>
    <t>NR023</t>
  </si>
  <si>
    <t>비베놈토너</t>
  </si>
  <si>
    <t>Vivenom Toner</t>
  </si>
  <si>
    <t>NR024</t>
  </si>
  <si>
    <t>비베놈트리트먼트스팟</t>
  </si>
  <si>
    <t>Vivenom treatment spot</t>
  </si>
  <si>
    <t>NR025</t>
  </si>
  <si>
    <t>비타민비파이브에멀전(DR)</t>
  </si>
  <si>
    <t>Vitamin B5 Emulsion (DR)</t>
  </si>
  <si>
    <t>NR026</t>
  </si>
  <si>
    <t>비타민비파이브에센스</t>
  </si>
  <si>
    <t>Vitamin B5 Essence</t>
  </si>
  <si>
    <t>NR027</t>
  </si>
  <si>
    <t>비타민비파이브크림</t>
  </si>
  <si>
    <t>vitamin b five cream</t>
  </si>
  <si>
    <t>NR028</t>
  </si>
  <si>
    <t>비타민비파이브토너</t>
  </si>
  <si>
    <t>vitamin b five toner</t>
  </si>
  <si>
    <t>NR029</t>
  </si>
  <si>
    <t>셀파워나이트크림</t>
  </si>
  <si>
    <t>Cell Power Night Cream</t>
  </si>
  <si>
    <t>NR030</t>
  </si>
  <si>
    <t>셀파워데이크림</t>
  </si>
  <si>
    <t>Cell Power Day Cream</t>
  </si>
  <si>
    <t>NR031</t>
  </si>
  <si>
    <t>셀파워수분크림</t>
  </si>
  <si>
    <t>Cell Power Moisture Cream</t>
  </si>
  <si>
    <t>NR032</t>
  </si>
  <si>
    <t>셀파워아이크림</t>
  </si>
  <si>
    <t>Cell Power Eye Cream</t>
  </si>
  <si>
    <t>NR033</t>
  </si>
  <si>
    <t>셀파워에멀전</t>
  </si>
  <si>
    <t>Cell Power Emulsion</t>
  </si>
  <si>
    <t>NR034</t>
  </si>
  <si>
    <t>아르간에센셜딥케어헤어팩(DR)</t>
  </si>
  <si>
    <t>Argan Essential Deep Care Hair Pack (DR)</t>
  </si>
  <si>
    <t>NR035</t>
  </si>
  <si>
    <t>셀파워에센스</t>
  </si>
  <si>
    <t>Cell Power Essence</t>
  </si>
  <si>
    <t>NR036</t>
  </si>
  <si>
    <t>수딩앤모이스처알로에베라80에멀젼</t>
  </si>
  <si>
    <t>Soothing &amp; Moisture Aloe Vera 80 Emulsion</t>
  </si>
  <si>
    <t>NR037</t>
  </si>
  <si>
    <t>수딩앤모이스처알로에베라90토너</t>
  </si>
  <si>
    <t>Soothing &amp; Moisture Aloe Vera 90 Toner</t>
  </si>
  <si>
    <t>NR038</t>
  </si>
  <si>
    <t>수딩앤모이스처알로에베라92%수딩젤마스크시트</t>
  </si>
  <si>
    <t>Soothing &amp; Moisture Aloe Vera 92% Soothing Gel Mask Sheet</t>
  </si>
  <si>
    <t>NR039</t>
  </si>
  <si>
    <t>수딩앤모이스처알로에베라92수딩젤(R)</t>
  </si>
  <si>
    <t>NR040</t>
  </si>
  <si>
    <t>수딩앤모이스처알로에베라92수딩젤미스트</t>
  </si>
  <si>
    <t>Soothing &amp; Moisture Aloe Vera 92 Soothing Gel Mist</t>
  </si>
  <si>
    <t>NR041</t>
  </si>
  <si>
    <t>수딩앤모이스처알로에베라아이스수딩젤</t>
  </si>
  <si>
    <t>Soothing &amp; Moisture Aloe Vera Ice Soothing Gel</t>
  </si>
  <si>
    <t>NR042</t>
  </si>
  <si>
    <t>수딩앤모이스처천년초92%수딩젤</t>
  </si>
  <si>
    <t>Soothing &amp; Moisture Millennial Herb 92% Soothing Gel</t>
  </si>
  <si>
    <t>NR043</t>
  </si>
  <si>
    <t>수딩앤모이스처천년초92%수딩젤(펌프)</t>
  </si>
  <si>
    <t>Soothing &amp; Moisture Millennial Herb 92% Soothing Gel (Pump)</t>
  </si>
  <si>
    <t>NR044</t>
  </si>
  <si>
    <t>쉐어버터멀티밤</t>
  </si>
  <si>
    <t>Shea Butter Multi Balm</t>
  </si>
  <si>
    <t>NR045</t>
  </si>
  <si>
    <t>허브스타일링헤어스프레이(C)</t>
  </si>
  <si>
    <t>NR046</t>
  </si>
  <si>
    <t>리얼네이처알로에하이드로겔마스크</t>
  </si>
  <si>
    <t>Real Nature Aloe Hydrogel Mask</t>
  </si>
  <si>
    <t>NR047</t>
  </si>
  <si>
    <t>제주탄산클렌징티슈</t>
  </si>
  <si>
    <t>Jeju Carbonated Cleansing Tissue</t>
  </si>
  <si>
    <t>NR048</t>
  </si>
  <si>
    <t>쉐어버터에센스로션</t>
  </si>
  <si>
    <t>Shea Butter Essence Lotion</t>
  </si>
  <si>
    <t>NR049</t>
  </si>
  <si>
    <t>쉐어버터토너(RR)</t>
  </si>
  <si>
    <t>Shea Butter Toner (RR)</t>
  </si>
  <si>
    <t>NR050</t>
  </si>
  <si>
    <t>슈퍼아쿠아맥스모이스처수분크림[건성용](RRR)</t>
  </si>
  <si>
    <t>Super Aqua Max Moisture Moisture Cream [For Dry Skin] (RRR)</t>
  </si>
  <si>
    <t>NR051</t>
  </si>
  <si>
    <t>슈퍼아쿠아맥스수분에멀젼(RRR)</t>
  </si>
  <si>
    <t>Super Aqua Max Water Emulsion (RRR)</t>
  </si>
  <si>
    <t>NR052</t>
  </si>
  <si>
    <t>슈퍼아쿠아맥스수분에센스(RR)</t>
  </si>
  <si>
    <t>Super Aqua Max Moisture Essence (RR)</t>
  </si>
  <si>
    <t>NR053</t>
  </si>
  <si>
    <t>슈퍼아쿠아맥스수분토너(RR)</t>
  </si>
  <si>
    <t>Super Aqua Max Moisture Toner (RR)</t>
  </si>
  <si>
    <t>NR054</t>
  </si>
  <si>
    <t>슈퍼아쿠아맥스컴비네이션수분크림(복합성용)(튜브) 50ml*3ea</t>
  </si>
  <si>
    <t>Super Aqua Max Combination Moisture Cream (for combination) (tube) 50ml*3ea</t>
  </si>
  <si>
    <t>NR055</t>
  </si>
  <si>
    <t>제주탄산클렌징워터(단품)</t>
  </si>
  <si>
    <t>Jeju Carbonated Cleansing Water (single product)</t>
  </si>
  <si>
    <t>NR056</t>
  </si>
  <si>
    <t>슈퍼아쿠아맥스프레시수분크림[지성용](RRR)</t>
  </si>
  <si>
    <t>Super Aqua Max Fresh Moisture Cream [For Oily] (RRR)</t>
  </si>
  <si>
    <t>NR057</t>
  </si>
  <si>
    <t>스네일솔루션링클업스팟</t>
  </si>
  <si>
    <t>snail solution wrinkle up spot</t>
  </si>
  <si>
    <t>NR058</t>
  </si>
  <si>
    <t>스네일솔루션아이크림(C)</t>
  </si>
  <si>
    <t>NR059</t>
  </si>
  <si>
    <t>스네일솔루션크림©(R)</t>
  </si>
  <si>
    <t>NR060</t>
  </si>
  <si>
    <t>시티케어마린워터크림</t>
  </si>
  <si>
    <t>City Care Marine Water Cream</t>
  </si>
  <si>
    <t>NR061</t>
  </si>
  <si>
    <t>시티케어마린워터토너</t>
  </si>
  <si>
    <t>City Care Marine Water Toner</t>
  </si>
  <si>
    <t>NR062</t>
  </si>
  <si>
    <t>아르간20º리얼스퀴즈앰플R(C)R</t>
  </si>
  <si>
    <t>Argan 20º Real Squeeze Ampoule R(C)R</t>
  </si>
  <si>
    <t>NR063</t>
  </si>
  <si>
    <t>아르간20º리얼크림RR(C)R</t>
  </si>
  <si>
    <t>Argan 20º Real Cream RR(C)R</t>
  </si>
  <si>
    <t>NR064</t>
  </si>
  <si>
    <t>아르간20º스팀에멀전R(C)R</t>
  </si>
  <si>
    <t>Argan 20º Steam Emulsion R(C)R</t>
  </si>
  <si>
    <t>NR065</t>
  </si>
  <si>
    <t>아르간20º에센셜토너R(C)R</t>
  </si>
  <si>
    <t>Argan 20º Essential Toner R(C)R</t>
  </si>
  <si>
    <t>NR066</t>
  </si>
  <si>
    <t>아르간20º오일에센스R(C)R</t>
  </si>
  <si>
    <t>Argan 20º Oil Essence R(C)R</t>
  </si>
  <si>
    <t>NR067</t>
  </si>
  <si>
    <t>아이슬란드브라이트닝수분크림</t>
  </si>
  <si>
    <t>Iceland Brightening Moisture Cream</t>
  </si>
  <si>
    <t>NR068</t>
  </si>
  <si>
    <t>아이슬란드퍼밍수분크림</t>
  </si>
  <si>
    <t>NR069</t>
  </si>
  <si>
    <t>아이슬란드퍼스트수분에센스</t>
  </si>
  <si>
    <t>Iceland First Moisture Essence</t>
  </si>
  <si>
    <t>NR070</t>
  </si>
  <si>
    <t>아이슬란드퍼스트에센스토너</t>
  </si>
  <si>
    <t>Iceland First Essence Toner</t>
  </si>
  <si>
    <t>NR071</t>
  </si>
  <si>
    <t>율리에센셜수액</t>
  </si>
  <si>
    <t>Julie essential sap</t>
  </si>
  <si>
    <t>NR072</t>
  </si>
  <si>
    <t>율리유액</t>
  </si>
  <si>
    <t>Yuli Latex</t>
  </si>
  <si>
    <t>NR073</t>
  </si>
  <si>
    <t>진생로얄실크럭셔리케어세트</t>
  </si>
  <si>
    <t>Ginseng Royal Silk Luxury Care Set</t>
  </si>
  <si>
    <t>NR074</t>
  </si>
  <si>
    <t>진생로얄실크부스팅앰플</t>
  </si>
  <si>
    <t>Ginseng Royal Silk Boosting Ampoule</t>
  </si>
  <si>
    <t>NR075</t>
  </si>
  <si>
    <t>진생로얄실크아이크림</t>
  </si>
  <si>
    <t>Ginseng Royal Silk Eye Cream</t>
  </si>
  <si>
    <t>NR076</t>
  </si>
  <si>
    <t>진생로얄실크앰플</t>
  </si>
  <si>
    <t>Ginseng Royal Silk Ampoule</t>
  </si>
  <si>
    <t>NR077</t>
  </si>
  <si>
    <t>진생로얄실크에멀전</t>
  </si>
  <si>
    <t>Ginseng Royal Silk Emulsion</t>
  </si>
  <si>
    <t>NR078</t>
  </si>
  <si>
    <t>진생로얄실크에센스</t>
  </si>
  <si>
    <t>Ginseng Royal Silk Essence</t>
  </si>
  <si>
    <t>NR079</t>
  </si>
  <si>
    <t>진생로얄실크워터리크림</t>
  </si>
  <si>
    <t>Ginseng Royal Silk Watery Cream</t>
  </si>
  <si>
    <t>NR080</t>
  </si>
  <si>
    <t>진생로얄실크워터리크림(30mlX3)</t>
  </si>
  <si>
    <t>Ginseng Royal Silk Watery Cream (30mlX3)</t>
  </si>
  <si>
    <t>NR081</t>
  </si>
  <si>
    <t>진생로얄실크토너</t>
  </si>
  <si>
    <t>Ginseng Royal Silk Toner</t>
  </si>
  <si>
    <t>NR082</t>
  </si>
  <si>
    <t>캐나다휘슬러퓨어아이스토너</t>
  </si>
  <si>
    <t>Canada Whistler Pure Ice Stoner</t>
  </si>
  <si>
    <t>NR083</t>
  </si>
  <si>
    <t>캘리포니아알로에베라74쿨링아이세럼</t>
  </si>
  <si>
    <t>California Aloe Vera 74 Cooling Eye Serum</t>
  </si>
  <si>
    <t>NR084</t>
  </si>
  <si>
    <t>캘리포니아알로에베라80%젤크림R(C)</t>
  </si>
  <si>
    <t>NR085</t>
  </si>
  <si>
    <t>캘리포니아알로에베라80젤에센스</t>
  </si>
  <si>
    <t>California Aloe Vera 80 Gel Essence</t>
  </si>
  <si>
    <t>NR086</t>
  </si>
  <si>
    <t>콜라겐드림50올인원래디언스톤업크림SPF35PA++</t>
  </si>
  <si>
    <t>Collagen Dream 50 All-in-One Radiant Stone Up Cream SPF35PA++</t>
  </si>
  <si>
    <t>NR087</t>
  </si>
  <si>
    <t>콜라겐드림70아이크림(R)</t>
  </si>
  <si>
    <t>NR088</t>
  </si>
  <si>
    <t>콜라겐드림70에멀전(R)</t>
  </si>
  <si>
    <t>NR089</t>
  </si>
  <si>
    <t>콜라겐드림70에센스(RR)</t>
  </si>
  <si>
    <t>Collagen Dream 70 Essence (RR)</t>
  </si>
  <si>
    <t>NR090</t>
  </si>
  <si>
    <t>콜라겐드림70크림(RR)</t>
  </si>
  <si>
    <t>Collagen Dream 70 Cream (RR)</t>
  </si>
  <si>
    <t>NR091</t>
  </si>
  <si>
    <t>수딩앤모이스처알로에베라92%수딩젤(튜브)</t>
  </si>
  <si>
    <t>Soothing &amp; Moisture Aloe Vera 92% Soothing Gel (Tube)</t>
  </si>
  <si>
    <t>NR092</t>
  </si>
  <si>
    <t>프레시그린티70에멀젼(R)</t>
  </si>
  <si>
    <t>NR093</t>
  </si>
  <si>
    <t>프레시그린티70토너(R)</t>
  </si>
  <si>
    <t>NR094</t>
  </si>
  <si>
    <t>하와이안프레시클리어세럼(RR)</t>
  </si>
  <si>
    <t>Hawaiian Fresh Clear Serum (RR)</t>
  </si>
  <si>
    <t>NR095</t>
  </si>
  <si>
    <t>하와이안프레시클리어토너(대용량) 500ml</t>
  </si>
  <si>
    <t>Hawaiian Fresh Clear Toner (large capacity) 500ml</t>
  </si>
  <si>
    <t>NR096</t>
  </si>
  <si>
    <t>하와이안프레시클리어토너RR</t>
  </si>
  <si>
    <t>Hawaiian Fresh Clear Toner RR</t>
  </si>
  <si>
    <t>NR097</t>
  </si>
  <si>
    <t>허브블렌딩미스트</t>
  </si>
  <si>
    <t>Herb Blending Mist</t>
  </si>
  <si>
    <t>NR098</t>
  </si>
  <si>
    <t>허브블렌딩아이크림</t>
  </si>
  <si>
    <t>Herb Blending Eye Cream</t>
  </si>
  <si>
    <t>NR099</t>
  </si>
  <si>
    <t>허브블렌딩에멀젼</t>
  </si>
  <si>
    <t>Herb Blending Emulsion</t>
  </si>
  <si>
    <t>NR100</t>
  </si>
  <si>
    <t>허브블렌딩에센스100ml</t>
  </si>
  <si>
    <t>Herb Blending Essence 100ml</t>
  </si>
  <si>
    <t>NR101</t>
  </si>
  <si>
    <t>허브블렌딩크림</t>
  </si>
  <si>
    <t>Herb Blending Cream</t>
  </si>
  <si>
    <t>NR102</t>
  </si>
  <si>
    <t>허브블렌딩토너</t>
  </si>
  <si>
    <t>Herb Blending Toner</t>
  </si>
  <si>
    <t>NR103</t>
  </si>
  <si>
    <t>화이트비타퍼스트에센스(R)</t>
  </si>
  <si>
    <t>NR104</t>
  </si>
  <si>
    <t>화이트비타플로랄에멀전(R)</t>
  </si>
  <si>
    <t>NR105</t>
  </si>
  <si>
    <t>화이트비타플로랄캡슐에센스(DR)</t>
  </si>
  <si>
    <t>White Vita Floral Capsule Essence (DR)</t>
  </si>
  <si>
    <t>NR106</t>
  </si>
  <si>
    <t>화이트비타플로랄토너(R)</t>
  </si>
  <si>
    <t>NR107</t>
  </si>
  <si>
    <t>[엑소에디션]촉촉보습스페셜컬렉션(세훈/디오/수호/카이)</t>
  </si>
  <si>
    <t>NR108</t>
  </si>
  <si>
    <t>에코백_빨강머리앤 콜라보</t>
  </si>
  <si>
    <t>Eco Bag_Red Hair &amp; Collabo</t>
  </si>
  <si>
    <t>NR109</t>
  </si>
  <si>
    <t>진생로얄실크아이크림마사지어플리케이터</t>
  </si>
  <si>
    <t>Ginseng Royal Silk Eye Cream Massage Applicator</t>
  </si>
  <si>
    <t>NR110</t>
  </si>
  <si>
    <t>컬러앤네이처페이크타투스티커1호골드레터링</t>
  </si>
  <si>
    <t>Color &amp; Nature Fake Tattoo Sticker No.1 Gold Lettering</t>
  </si>
  <si>
    <t>NR111</t>
  </si>
  <si>
    <t>컬러앤네이처페이크타투스티커2호블랙레터링</t>
  </si>
  <si>
    <t>Color &amp; Nature Fake Tattoo Sticker No.2 Black Lettering</t>
  </si>
  <si>
    <t>NR112</t>
  </si>
  <si>
    <t>포레스트가든 슬립브레이커 스페셜세트</t>
  </si>
  <si>
    <t>Forest Garden Sleep Breaker Special Set</t>
  </si>
  <si>
    <t>NR113</t>
  </si>
  <si>
    <t>(C)스네일솔루션옴므스킨</t>
  </si>
  <si>
    <t>(C) Snail Solution Hommes Skin</t>
  </si>
  <si>
    <t>NR114</t>
  </si>
  <si>
    <t>(C)스네일솔루션옴므에멀젼</t>
  </si>
  <si>
    <t>(C) Snail Solution Homme Emulsion</t>
  </si>
  <si>
    <t>NR115</t>
  </si>
  <si>
    <t>아르간옴므에멀젼(C)</t>
  </si>
  <si>
    <t>NR116</t>
  </si>
  <si>
    <t>아프리카버드옴므그루밍스타터</t>
  </si>
  <si>
    <t>Africa Bird Homme Grooming Starter</t>
  </si>
  <si>
    <t>NR117</t>
  </si>
  <si>
    <t>아프리카버드옴므올인원모이스처라이저(R)</t>
  </si>
  <si>
    <t>NR118</t>
  </si>
  <si>
    <t>아프리카버드옴므올인원브라이트닝에센스SPF28PA+++</t>
  </si>
  <si>
    <t>Africa Bird Homme All-in-One Brightening Essence SPF28PA+++</t>
  </si>
  <si>
    <t>NR119</t>
  </si>
  <si>
    <t>아프리카버드옴므올인원프레시컨트롤러(R)</t>
  </si>
  <si>
    <t>NR120</t>
  </si>
  <si>
    <t>아프리카버드옴므위장크림SPF15PA+</t>
  </si>
  <si>
    <t>Africa Bird Homme Camouflage Cream SPF15PA+</t>
  </si>
  <si>
    <t>NR121</t>
  </si>
  <si>
    <t>오투에너지옴므쉐이빙폼</t>
  </si>
  <si>
    <t>O2Energy Homme Shaving Foam</t>
  </si>
  <si>
    <t>NR122</t>
  </si>
  <si>
    <t>오투에너지옴므플루이드</t>
  </si>
  <si>
    <t>O2Energy Homme Fluid</t>
  </si>
  <si>
    <t>NR123</t>
  </si>
  <si>
    <t>허브트리옴므에멀젼(C)(R)</t>
  </si>
  <si>
    <t>NR124</t>
  </si>
  <si>
    <t>[2018]써니젤네일10호반짝이는별빛</t>
  </si>
  <si>
    <t>[2018]Sunny Gel Nails No.10 Twinkling Starlight</t>
  </si>
  <si>
    <t>NR125</t>
  </si>
  <si>
    <t>[2018]써니젤네일1호부드러운빛</t>
  </si>
  <si>
    <t>[2018]Sunny Gel Nails No.1 Soft Light</t>
  </si>
  <si>
    <t>NR126</t>
  </si>
  <si>
    <t>[2018]써니젤네일2호편안한기분</t>
  </si>
  <si>
    <t>[2018]Sunny Gel Nails No.2 Comfortable feeling</t>
  </si>
  <si>
    <t>NR127</t>
  </si>
  <si>
    <t>[2018]써니젤네일3호봄의나른함</t>
  </si>
  <si>
    <t>[2018]Sunny Gel Nails No.3 Spring's Idleness</t>
  </si>
  <si>
    <t>NR128</t>
  </si>
  <si>
    <t>[2018]써니젤네일5호오후의차</t>
  </si>
  <si>
    <t>[2018]Sunny Gel Nail No.5 Afternoon Tea</t>
  </si>
  <si>
    <t>NR129</t>
  </si>
  <si>
    <t>[2018]써니젤네일6호해지는 순간</t>
  </si>
  <si>
    <t>[2018]Sunny Gel Nails No.6 Moment to Become</t>
  </si>
  <si>
    <t>NR130</t>
  </si>
  <si>
    <t>[2018]써니젤네일7호기분좋은여운</t>
  </si>
  <si>
    <t>NR131</t>
  </si>
  <si>
    <t>[2018]써니젤네일8호황혼</t>
  </si>
  <si>
    <t>[2018]Sunny Gel Nail No.8 Twilight</t>
  </si>
  <si>
    <t>NR132</t>
  </si>
  <si>
    <t>[2018]써니젤네일9호어스름한달</t>
  </si>
  <si>
    <t>[2018]Sunny Gel Nail No.9 Dusk Moon</t>
  </si>
  <si>
    <t>NR133</t>
  </si>
  <si>
    <t>[2018]써니젤네일메가샤인탑코트</t>
  </si>
  <si>
    <t>[2018]Sunny Gel Nail Mega Shine Top Coat</t>
  </si>
  <si>
    <t>NR134</t>
  </si>
  <si>
    <t>[2018]써니젤네일베이스코트</t>
  </si>
  <si>
    <t>[2018]Sunny Gel Nail Base Coat</t>
  </si>
  <si>
    <t>NR135</t>
  </si>
  <si>
    <t>[2018]써니젤네일탑코트</t>
  </si>
  <si>
    <t>[2018]Sunny Gel Nail Top Coat</t>
  </si>
  <si>
    <t>NR136</t>
  </si>
  <si>
    <t>[2018]컬러앤네이처네일컬러10호스카이웨이</t>
  </si>
  <si>
    <t>[2018]Color &amp; Nature Nail Color No.10 Skyway</t>
  </si>
  <si>
    <t>NR137</t>
  </si>
  <si>
    <t>[2018]컬러앤네이처네일컬러11호미드나잇</t>
  </si>
  <si>
    <t>[2018]Color &amp; Nature Nail Color No.11 Midnight</t>
  </si>
  <si>
    <t>NR138</t>
  </si>
  <si>
    <t>[2018]컬러앤네이처네일컬러12호클래식그레이</t>
  </si>
  <si>
    <t>[2018]Color &amp; Nature Nail Color No.12 Classic Gray</t>
  </si>
  <si>
    <t>NR139</t>
  </si>
  <si>
    <t>[2018]컬러앤네이처네일컬러13호크림그레이</t>
  </si>
  <si>
    <t>[2018]Color &amp; Nature Nail Color No.13 Cream Gray</t>
  </si>
  <si>
    <t>NR140</t>
  </si>
  <si>
    <t>[2018]컬러앤네이처네일컬러14호무디시티</t>
  </si>
  <si>
    <t>NR141</t>
  </si>
  <si>
    <t>[2018]컬러앤네이처네일컬러15호온더로드</t>
  </si>
  <si>
    <t>[2018]Color &amp; Nature Nail Color No.15 on the Road</t>
  </si>
  <si>
    <t>NR142</t>
  </si>
  <si>
    <t>[2018]컬러앤네이처네일컬러16호애쉬퍼플</t>
  </si>
  <si>
    <t>[2018]Color &amp; Nature Nail Color No.16 Ash Purple</t>
  </si>
  <si>
    <t>NR143</t>
  </si>
  <si>
    <t>[2018]컬러앤네이처네일컬러17호레드빈퍼플</t>
  </si>
  <si>
    <t>[2018]Color &amp; Nature Nail Color No.17 Red Bean Purple</t>
  </si>
  <si>
    <t>NR144</t>
  </si>
  <si>
    <t>[2018]컬러앤네이처네일컬러18호로즈라떼</t>
  </si>
  <si>
    <t>[2018]Color &amp; Nature Nail Color No.18 Rose Latte</t>
  </si>
  <si>
    <t>NR145</t>
  </si>
  <si>
    <t>[2018]컬러앤네이처네일컬러19호코지핑크</t>
  </si>
  <si>
    <t>[2018]Color &amp; Nature Nail Color No.19 Cozy Pink</t>
  </si>
  <si>
    <t>NR146</t>
  </si>
  <si>
    <t>[2018]컬러앤네이처네일컬러1호체리레드</t>
  </si>
  <si>
    <t>[2018]Color &amp; Nature Nail Color No.1 Cherry Red</t>
  </si>
  <si>
    <t>NR147</t>
  </si>
  <si>
    <t>[2018]컬러앤네이처네일컬러20호스윗피어니</t>
  </si>
  <si>
    <t>[2018]Color &amp; Nature Nail Color No.20 Sweet Pearney</t>
  </si>
  <si>
    <t>NR148</t>
  </si>
  <si>
    <t>[2018]컬러앤네이처네일컬러21호프린세스메리</t>
  </si>
  <si>
    <t>[2018]Color &amp; Nature Nail Color No.21 Princess Mary</t>
  </si>
  <si>
    <t>NR149</t>
  </si>
  <si>
    <t>[2018]컬러앤네이처네일컬러22호탱고블라썸</t>
  </si>
  <si>
    <t>[2018]Color &amp; Nature Nail Color No.22 Tango Blossom</t>
  </si>
  <si>
    <t>NR150</t>
  </si>
  <si>
    <t>[2018]컬러앤네이처네일컬러23호빈티지와인</t>
  </si>
  <si>
    <t>[2018]Color &amp; Nature Nail Color No.23 Vintage Wine</t>
  </si>
  <si>
    <t>NR151</t>
  </si>
  <si>
    <t>[2018]컬러앤네이처네일컬러24호로즈무드</t>
  </si>
  <si>
    <t>[2018]Color &amp; Nature Nail Color No.24 Rose Mood</t>
  </si>
  <si>
    <t>NR152</t>
  </si>
  <si>
    <t>[2018]컬러앤네이처네일컬러25호로제와인</t>
  </si>
  <si>
    <t>[2018]Color &amp; Nature Nail Color No.25 Rose Wine</t>
  </si>
  <si>
    <t>NR153</t>
  </si>
  <si>
    <t>[2018]컬러앤네이처네일컬러26호페일시스루</t>
  </si>
  <si>
    <t>[2018] Color &amp; Nature Nail Color No.26 Pale See Through</t>
  </si>
  <si>
    <t>NR154</t>
  </si>
  <si>
    <t>[2018]컬러앤네이처네일컬러27호딸기밀푀유</t>
  </si>
  <si>
    <t>NR155</t>
  </si>
  <si>
    <t>[2018]컬러앤네이처네일컬러28호화이트크림</t>
  </si>
  <si>
    <t>[2018]Color &amp; Nature Nail Color No.28 White Cream</t>
  </si>
  <si>
    <t>NR156</t>
  </si>
  <si>
    <t>[2018]컬러앤네이처네일컬러29호발레슈즈</t>
  </si>
  <si>
    <t>[2018]Color &amp; Nature Nail Color No.29 Ballet Shoes</t>
  </si>
  <si>
    <t>NR157</t>
  </si>
  <si>
    <t>[2018]컬러앤네이처네일컬러2호정글레드</t>
  </si>
  <si>
    <t>[2018]Color &amp; Nature Nail Color No.2 Jungle Red</t>
  </si>
  <si>
    <t>NR158</t>
  </si>
  <si>
    <t>[2018]컬러앤네이처네일컬러30호에브리데이</t>
  </si>
  <si>
    <t>[2018] Color &amp; Nature Nail Color No. 30 Everyday</t>
  </si>
  <si>
    <t>NR159</t>
  </si>
  <si>
    <t>[2018]컬러앤네이처네일컬러31호글램베이지</t>
  </si>
  <si>
    <t>[2018]Color &amp; Nature Nail Color No.31 Glam Beige</t>
  </si>
  <si>
    <t>NR160</t>
  </si>
  <si>
    <t>[2018]컬러앤네이처네일컬러32호크로아상</t>
  </si>
  <si>
    <t>[2018]Color &amp; Nature Nail Color No.32 Croissant Award</t>
  </si>
  <si>
    <t>NR161</t>
  </si>
  <si>
    <t>[2018]컬러앤네이처네일컬러33호마롱파이</t>
  </si>
  <si>
    <t>[2018]Color &amp; Nature Nail Color No.33 Ma Long Pie</t>
  </si>
  <si>
    <t>NR162</t>
  </si>
  <si>
    <t>[2018]컬러앤네이처네일컬러34호벨벳화이트</t>
  </si>
  <si>
    <t>[2018]Color &amp; Nature Nail Color No.34 Velvet White</t>
  </si>
  <si>
    <t>NR163</t>
  </si>
  <si>
    <t>[2018]컬러앤네이처네일컬러35호베이비핑크</t>
  </si>
  <si>
    <t>[2018]Color &amp; Nature Nail Color No.35 Baby Pink</t>
  </si>
  <si>
    <t>NR164</t>
  </si>
  <si>
    <t>[2018]컬러앤네이처네일컬러36호누디핑크</t>
  </si>
  <si>
    <t>[2018]Color &amp; Nature Nail Color No.36 Nudie Pink</t>
  </si>
  <si>
    <t>NR165</t>
  </si>
  <si>
    <t>[2018]컬러앤네이처네일컬러38브릭로즈</t>
  </si>
  <si>
    <t>[2018]Color &amp; Nature Nail Color 38 Brick Rose</t>
  </si>
  <si>
    <t>NR166</t>
  </si>
  <si>
    <t>[2018]컬러앤네이처네일컬러39라이징선</t>
  </si>
  <si>
    <t>NR167</t>
  </si>
  <si>
    <t>[2018]컬러앤네이처네일컬러3호초코케이크</t>
  </si>
  <si>
    <t>[2018]Color &amp; Nature Nail Color No.3 Choco Cake</t>
  </si>
  <si>
    <t>NR168</t>
  </si>
  <si>
    <t>[2018]컬러앤네이처네일컬러40호칠리페퍼</t>
  </si>
  <si>
    <t>NR169</t>
  </si>
  <si>
    <t>[2018]컬러앤네이처네일컬러41호라즈베리</t>
  </si>
  <si>
    <t>[2018]Color &amp; Nature Nail Color No.41 Raspberry</t>
  </si>
  <si>
    <t>NR170</t>
  </si>
  <si>
    <t>[2018]컬러앤네이처네일컬러42호포트와인</t>
  </si>
  <si>
    <t>[2018]Color &amp; Nature Nail Color No.42 Port Wine</t>
  </si>
  <si>
    <t>NR171</t>
  </si>
  <si>
    <t>[2018]컬러앤네이처네일컬러43호웜그레이</t>
  </si>
  <si>
    <t>[2018]Color &amp; Nature Nail Color 43 No. Warm Gray</t>
  </si>
  <si>
    <t>NR172</t>
  </si>
  <si>
    <t>[2018]컬러앤네이처네일컬러44호젠틀네이비</t>
  </si>
  <si>
    <t>[2018]Color &amp; Nature Nail Color No.44 Gentle Navy</t>
  </si>
  <si>
    <t>NR173</t>
  </si>
  <si>
    <t>[2018]컬러앤네이처네일컬러45호블랙수트</t>
  </si>
  <si>
    <t>[2018]Color &amp; Nature Nail Color No.45 Black Suit</t>
  </si>
  <si>
    <t>NR174</t>
  </si>
  <si>
    <t>[2018]컬러앤네이처네일컬러46호소프트블랙티</t>
  </si>
  <si>
    <t>[2018]Color &amp; Nature Nail Color No.46 Soft Black Tea</t>
  </si>
  <si>
    <t>NR175</t>
  </si>
  <si>
    <t>[2018]컬러앤네이처네일컬러47호빈티지토프</t>
  </si>
  <si>
    <t>[2018]Color &amp; Nature Nail Color No.47 Vintage Top</t>
  </si>
  <si>
    <t>NR176</t>
  </si>
  <si>
    <t>[2018]컬러앤네이처네일컬러48호웨딩부케</t>
  </si>
  <si>
    <t>[2018]Color &amp; Nature Nail Color No.48 Wedding Bouquet</t>
  </si>
  <si>
    <t>NR177</t>
  </si>
  <si>
    <t>[2018]컬러앤네이처네일컬러49호스윗핫핑크</t>
  </si>
  <si>
    <t>[2018]Color &amp; Nature Nail Color No.49 Sweet Hot Pink</t>
  </si>
  <si>
    <t>NR178</t>
  </si>
  <si>
    <t>[2018]컬러앤네이처네일컬러4호블랙커런트</t>
  </si>
  <si>
    <t>[2018]Color &amp; Nature Nail Color No.4 Black Currant</t>
  </si>
  <si>
    <t>NR179</t>
  </si>
  <si>
    <t>[2018]컬러앤네이처네일컬러50호이클립스</t>
  </si>
  <si>
    <t>[2018] Color &amp; Nature Nail Color 50 No. Eclipse</t>
  </si>
  <si>
    <t>NR180</t>
  </si>
  <si>
    <t>[2018]컬러앤네이처네일컬러51호드림걸즈</t>
  </si>
  <si>
    <t>[2018]Color &amp; Nature Nail Color No.51 Dream Girls</t>
  </si>
  <si>
    <t>NR181</t>
  </si>
  <si>
    <t>[2018]컬러앤네이처네일컬러52호핑크블룸</t>
  </si>
  <si>
    <t>[2018]Color &amp; Nature Nail Color No.52 Pink Bloom</t>
  </si>
  <si>
    <t>NR182</t>
  </si>
  <si>
    <t>[2018]컬러앤네이처네일컬러53호루비스파클링</t>
  </si>
  <si>
    <t>[2018]Color &amp; Nature Nail Color 53 Horubis Sparkling</t>
  </si>
  <si>
    <t>NR183</t>
  </si>
  <si>
    <t>[2018]컬러앤네이처네일컬러54호메이플쥬얼리</t>
  </si>
  <si>
    <t>NR184</t>
  </si>
  <si>
    <t>[2018]컬러앤네이처네일컬러55호피치크러쉬</t>
  </si>
  <si>
    <t>[2018]Color &amp; Nature Nail Color No.55 Peach Crush</t>
  </si>
  <si>
    <t>NR185</t>
  </si>
  <si>
    <t>[2018]컬러앤네이처네일컬러56호골드커플링</t>
  </si>
  <si>
    <t>NR186</t>
  </si>
  <si>
    <t>[2018]컬러앤네이처네일컬러57호실버커플링</t>
  </si>
  <si>
    <t>NR187</t>
  </si>
  <si>
    <t>[2018]컬러앤네이처네일컬러58호비치파티</t>
  </si>
  <si>
    <t>[2018]Color &amp; Nature Nail Color 58 Ho Beach Party</t>
  </si>
  <si>
    <t>NR188</t>
  </si>
  <si>
    <t>[2018]컬러앤네이처네일컬러59호이브닝나잇</t>
  </si>
  <si>
    <t>NR189</t>
  </si>
  <si>
    <t>[2018]컬러앤네이처네일컬러5호블랙블랙</t>
  </si>
  <si>
    <t>[2018]Color &amp; Nature Nail Color No.5 Black Black</t>
  </si>
  <si>
    <t>NR190</t>
  </si>
  <si>
    <t>[2018]컬러앤네이처네일컬러60호미러볼파티</t>
  </si>
  <si>
    <t>[2018]Color &amp; Nature Nail Color No.60 Mirror Ball Party</t>
  </si>
  <si>
    <t>NR191</t>
  </si>
  <si>
    <t>[2018]컬러앤네이처네일컬러61호바이올렛갤럭시</t>
  </si>
  <si>
    <t>NR192</t>
  </si>
  <si>
    <t>[2018]컬러앤네이처네일컬러62호재즈앤와인</t>
  </si>
  <si>
    <t>[2018]Color &amp; Nature Nail Color No.62 Jazz &amp; Wine</t>
  </si>
  <si>
    <t>NR193</t>
  </si>
  <si>
    <t>[2018]컬러앤네이처네일컬러63호와일드레드</t>
  </si>
  <si>
    <t>[2018]Color &amp; Nature Nail Color No.63 Wild Red</t>
  </si>
  <si>
    <t>NR194</t>
  </si>
  <si>
    <t>[2018]컬러앤네이처네일컬러64호레드빔</t>
  </si>
  <si>
    <t>[2018]Color &amp; Nature Nail Color No.64 Red Beam</t>
  </si>
  <si>
    <t>NR195</t>
  </si>
  <si>
    <t>[2018]컬러앤네이처네일컬러6호다크그린</t>
  </si>
  <si>
    <t>[2018]Color &amp; Nature Nail Color No.6 Dark Green</t>
  </si>
  <si>
    <t>NR196</t>
  </si>
  <si>
    <t>[2018]컬러앤네이처네일컬러7호인디고블루</t>
  </si>
  <si>
    <t>NR197</t>
  </si>
  <si>
    <t>[2018]컬러앤네이처네일컬러8호빈티지데님</t>
  </si>
  <si>
    <t>[2018]Color &amp; Nature Nail Color No.8 Vintage Denim</t>
  </si>
  <si>
    <t>NR198</t>
  </si>
  <si>
    <t>[2018]컬러앤네이처네일컬러9호아일랜드</t>
  </si>
  <si>
    <t>[2018]Color &amp; Nature Nail Color No.9 Island</t>
  </si>
  <si>
    <t>NR199</t>
  </si>
  <si>
    <t>[2018]컬러앤네이처네일케어매트탑코트</t>
  </si>
  <si>
    <t>[2018]Color &amp; Nature Nail Care Matte Top Coat</t>
  </si>
  <si>
    <t>NR200</t>
  </si>
  <si>
    <t>[2018]컬러앤네이처네일케어미러탑코트</t>
  </si>
  <si>
    <t>[2018]Color &amp; Nature Nail Care Mirror Top Coat</t>
  </si>
  <si>
    <t>NR201</t>
  </si>
  <si>
    <t>[2018]컬러앤네이처네일케어베이스코트</t>
  </si>
  <si>
    <t>[2018]Color &amp; Nature Nail Care Base Coat</t>
  </si>
  <si>
    <t>NR202</t>
  </si>
  <si>
    <t>[2018]컬러앤네이처네일케어탑코트</t>
  </si>
  <si>
    <t>[2018]Color &amp; Nature Nail Care Top Coat</t>
  </si>
  <si>
    <t>NR203</t>
  </si>
  <si>
    <t>[2018]컬러왈츠10호퍼플팝</t>
  </si>
  <si>
    <t>[2018]Color Waltz No.10 Purple Pop</t>
  </si>
  <si>
    <t>NR204</t>
  </si>
  <si>
    <t>[2018]컬러왈츠1호레드팝</t>
  </si>
  <si>
    <t>[2018]Color Waltz No.1 Red Pop</t>
  </si>
  <si>
    <t>NR205</t>
  </si>
  <si>
    <t>[2018]컬러왈츠2호핑크팝</t>
  </si>
  <si>
    <t>[2018]Color Waltz No.2 Pink Pop</t>
  </si>
  <si>
    <t>NR206</t>
  </si>
  <si>
    <t>[2018]컬러왈츠3호오렌지팝</t>
  </si>
  <si>
    <t>[2018]Color Waltz No.3 Orange Pop</t>
  </si>
  <si>
    <t>NR207</t>
  </si>
  <si>
    <t>[2018]컬러왈츠4호레몬팝</t>
  </si>
  <si>
    <t>[2018]Color Waltz No.4 Lemon Pop</t>
  </si>
  <si>
    <t>NR208</t>
  </si>
  <si>
    <t>[2018]컬러왈츠5호올리브팝</t>
  </si>
  <si>
    <t>[2018]Color Waltz No.5 Olive Pop</t>
  </si>
  <si>
    <t>NR209</t>
  </si>
  <si>
    <t>[2018]컬러왈츠6호그린팝</t>
  </si>
  <si>
    <t>[2018]Color Waltz No.6 Green Pop</t>
  </si>
  <si>
    <t>NR210</t>
  </si>
  <si>
    <t>[2018]컬러왈츠7호스카이팝</t>
  </si>
  <si>
    <t>[2018]Color Waltz No.7 Skypop</t>
  </si>
  <si>
    <t>NR211</t>
  </si>
  <si>
    <t>[2018]컬러왈츠8호블루팝</t>
  </si>
  <si>
    <t>[2018]Color Waltz No.8 Blue Pop</t>
  </si>
  <si>
    <t>NR212</t>
  </si>
  <si>
    <t>[2018]컬러왈츠9호네이비팝</t>
  </si>
  <si>
    <t>[2018]Color Waltz No.9 Navy Pop</t>
  </si>
  <si>
    <t>NR213</t>
  </si>
  <si>
    <t>네일리무버(그린티)</t>
  </si>
  <si>
    <t>Nail Remover (Green Tea)</t>
  </si>
  <si>
    <t>NR214</t>
  </si>
  <si>
    <t>써니젤네일4호사랑스런 풍경</t>
  </si>
  <si>
    <t>Sunny Gel Nail No.4 Lovely Scenery</t>
  </si>
  <si>
    <t>NR215</t>
  </si>
  <si>
    <t>초강력네일리무버</t>
  </si>
  <si>
    <t>Super strong nail remover</t>
  </si>
  <si>
    <t>NR216</t>
  </si>
  <si>
    <t>컬러앤네이처네일케어손톱강화제펜</t>
  </si>
  <si>
    <t>Color &amp; Nature Nail Care Nail Enhancer Pen</t>
  </si>
  <si>
    <t>NR217</t>
  </si>
  <si>
    <t>컬러앤네이처네일케어에센스펜</t>
  </si>
  <si>
    <t>Color &amp; Nature Nail Care Essence Pen</t>
  </si>
  <si>
    <t>NR218</t>
  </si>
  <si>
    <t>컬러왈츠대용량네일리무버</t>
  </si>
  <si>
    <t>Color Waltz Large Capacity Nail Remover</t>
  </si>
  <si>
    <t>NR219</t>
  </si>
  <si>
    <t>트위스트초강력스펀지네일리무버</t>
  </si>
  <si>
    <t>Twist Super Strong Sponge Nail Remover</t>
  </si>
  <si>
    <t>NR220</t>
  </si>
  <si>
    <t>퓨어샤인립스틱03줄리엣로즈(R)</t>
  </si>
  <si>
    <t>NR221</t>
  </si>
  <si>
    <t>퓨어샤인립스틱11블러디버건디(R)</t>
  </si>
  <si>
    <t>NR222</t>
  </si>
  <si>
    <t>내추럴버터립밤03자몽</t>
  </si>
  <si>
    <t>Natural Butter Lip Balm 03 Grapefruit</t>
  </si>
  <si>
    <t>NR223</t>
  </si>
  <si>
    <t>내추럴버터립밤04망고</t>
  </si>
  <si>
    <t>Natural Butter Lip Balm 04 Mango</t>
  </si>
  <si>
    <t>NR224</t>
  </si>
  <si>
    <t>내추럴버터립밤05라임민트</t>
  </si>
  <si>
    <t>Natural Butter Lip Balm 05 Lime Mint</t>
  </si>
  <si>
    <t>NR225</t>
  </si>
  <si>
    <t>리얼매트립스틱01리얼레드</t>
  </si>
  <si>
    <t>Real Matte Lipstick 01 Real Red</t>
  </si>
  <si>
    <t>NR226</t>
  </si>
  <si>
    <t>리얼매트립스틱02브릭오렌지</t>
  </si>
  <si>
    <t>Real matte lipstick 02 brick orange</t>
  </si>
  <si>
    <t>NR227</t>
  </si>
  <si>
    <t>리얼매트립스틱03코랄썬샤인</t>
  </si>
  <si>
    <t>Real Matte Lipstick 03 Coral Sunshine</t>
  </si>
  <si>
    <t>NR228</t>
  </si>
  <si>
    <t>리얼매트립스틱05스파클링핑크</t>
  </si>
  <si>
    <t>Real matte lipstick 05 sparkling pink</t>
  </si>
  <si>
    <t>NR229</t>
  </si>
  <si>
    <t>리얼매트립스틱06푸시아크러쉬</t>
  </si>
  <si>
    <t>Real Matte Lipstick 06 Pushia Crush</t>
  </si>
  <si>
    <t>NR230</t>
  </si>
  <si>
    <t>리얼매트립스틱07쉬폰코랄</t>
  </si>
  <si>
    <t>Real Matte Lipstick 07 Chiffon Coral</t>
  </si>
  <si>
    <t>NR231</t>
  </si>
  <si>
    <t>리얼매트립스틱08브릭벨벳</t>
  </si>
  <si>
    <t>Real matte lipstick 08 brick velvet</t>
  </si>
  <si>
    <t>NR232</t>
  </si>
  <si>
    <t>리얼젤틴트01레드©</t>
  </si>
  <si>
    <t>Real Gel Tint 01 Red©</t>
  </si>
  <si>
    <t>NR233</t>
  </si>
  <si>
    <t>NR234</t>
  </si>
  <si>
    <t>리얼젤틴트03오렌지©</t>
  </si>
  <si>
    <t>Real Gel Tint 03 Orange©</t>
  </si>
  <si>
    <t>NR235</t>
  </si>
  <si>
    <t>매직립탑코트</t>
  </si>
  <si>
    <t>magic rip top coat</t>
  </si>
  <si>
    <t>NR236</t>
  </si>
  <si>
    <t>모이스트엔젤립밤01피치틴트밤(R)</t>
  </si>
  <si>
    <t>NR237</t>
  </si>
  <si>
    <t>모이스트엔젤립밤02크랜베리틴트밤(R)</t>
  </si>
  <si>
    <t>NR238</t>
  </si>
  <si>
    <t>모이스트엔젤립밤03오렌지틴트밤(R)</t>
  </si>
  <si>
    <t>NR239</t>
  </si>
  <si>
    <t>바이플라워오토립라이너1호와인(RR)</t>
  </si>
  <si>
    <t>By Flower Auto Lip Liner No.1 Wine (RR)</t>
  </si>
  <si>
    <t>NR240</t>
  </si>
  <si>
    <t>바이플라워오토립라이너2호로즈(RR)</t>
  </si>
  <si>
    <t>By Flower Auto Lip Liner No. 2 Rose (RR)</t>
  </si>
  <si>
    <t>NR241</t>
  </si>
  <si>
    <t>바이플라워오토립라이너3호코랄(RR)</t>
  </si>
  <si>
    <t>By Flower Auto Lip Liner No.3 Coral (RR)</t>
  </si>
  <si>
    <t>NR242</t>
  </si>
  <si>
    <t>바이플라워트리플머랭틴트01로즈마카롱</t>
  </si>
  <si>
    <t>By Flower Triple Meringue Tint 01 Rose Macaron</t>
  </si>
  <si>
    <t>NR243</t>
  </si>
  <si>
    <t>바이플라워트리플머랭틴트02캐롯케이크</t>
  </si>
  <si>
    <t>By Flower Triple Meringue Tint 02 Carrot Cake</t>
  </si>
  <si>
    <t>NR244</t>
  </si>
  <si>
    <t>바이플라워트리플머랭틴트03레드브라우니</t>
  </si>
  <si>
    <t>By Flower Triple Meringue Tint 03 Red Brownie</t>
  </si>
  <si>
    <t>NR245</t>
  </si>
  <si>
    <t>바이플라워트리플무스틴트01레드무스(DR)</t>
  </si>
  <si>
    <t>By Flower Triple Mustint 01 Red Mousse (DR)</t>
  </si>
  <si>
    <t>NR246</t>
  </si>
  <si>
    <t>바이플라워트리플무스틴트02오렌지무스(DR)</t>
  </si>
  <si>
    <t>By Flower Triple Mousse 02 Orange Mousse (DR)</t>
  </si>
  <si>
    <t>NR247</t>
  </si>
  <si>
    <t>바이플라워트리플무스틴트03핑크무스(DR)</t>
  </si>
  <si>
    <t>By Flower Triple Mousse 03 Pink Mousse (DR)</t>
  </si>
  <si>
    <t>NR248</t>
  </si>
  <si>
    <t>바이플라워트리플무스틴트04시크레드무스(DR)</t>
  </si>
  <si>
    <t>By Flower Triple Mustint 04 Secret Mousse (DR)</t>
  </si>
  <si>
    <t>NR249</t>
  </si>
  <si>
    <t>바이플라워트리플무스틴트05브릭레드무스(DR)</t>
  </si>
  <si>
    <t>By Flower Triple Mustint 05 Brick Red Mousse (DR)</t>
  </si>
  <si>
    <t>NR250</t>
  </si>
  <si>
    <t>바이플라워트리플무스틴트09쉬어로즈무스</t>
  </si>
  <si>
    <t>By Flower Triple Mustint 09 Sheer Rose Mousse</t>
  </si>
  <si>
    <t>NR251</t>
  </si>
  <si>
    <t>세럼인틴트01로지코랄</t>
  </si>
  <si>
    <t>Serum In Tint 01 Rosy Coral</t>
  </si>
  <si>
    <t>NR252</t>
  </si>
  <si>
    <t>세럼인틴트02핑크스캔들</t>
  </si>
  <si>
    <t>Serum in Tint 02 Pink Scandal</t>
  </si>
  <si>
    <t>NR253</t>
  </si>
  <si>
    <t>세럼인틴트03탠저린자몽</t>
  </si>
  <si>
    <t>Serum In Tint 03 Tangerine Grapefruit</t>
  </si>
  <si>
    <t>NR254</t>
  </si>
  <si>
    <t>세럼인틴트04칠리레드</t>
  </si>
  <si>
    <t>Serum In Tint 04 Chili Red</t>
  </si>
  <si>
    <t>NR255</t>
  </si>
  <si>
    <t>세럼인틴트05크림슨레드</t>
  </si>
  <si>
    <t>NR256</t>
  </si>
  <si>
    <t>세럼인틴트06멜로우로즈</t>
  </si>
  <si>
    <t>Serum in Tint 06 Mellow Rose</t>
  </si>
  <si>
    <t>NR257</t>
  </si>
  <si>
    <t>에코립글로스01라떼(R)</t>
  </si>
  <si>
    <t>NR258</t>
  </si>
  <si>
    <t>에코립글로스02피치(R)</t>
  </si>
  <si>
    <t>NR259</t>
  </si>
  <si>
    <t>에코립글로스03체리(R)</t>
  </si>
  <si>
    <t>NR260</t>
  </si>
  <si>
    <t>에코립글로스05로즈(R)</t>
  </si>
  <si>
    <t>NR261</t>
  </si>
  <si>
    <t>에코크레용립루즈01캔디핑크(DR)</t>
  </si>
  <si>
    <t>Eco Crayon Lip Rouge 01 Candy Pink (DR)</t>
  </si>
  <si>
    <t>NR262</t>
  </si>
  <si>
    <t>에코크레용립루즈02베리핑크(DR)</t>
  </si>
  <si>
    <t>Eco Crayon Lip Rouge 02 Berry Pink (DR)</t>
  </si>
  <si>
    <t>NR263</t>
  </si>
  <si>
    <t>에코크레용립루즈03피치코랄(DR)</t>
  </si>
  <si>
    <t>Eco Crayon Lip Rouge 03 Peach Coral (DR)</t>
  </si>
  <si>
    <t>NR264</t>
  </si>
  <si>
    <t>에코크레용립루즈04스칼렛오렌지(DR)</t>
  </si>
  <si>
    <t>Eco Crayon Lip Rouge 04 Scarlet Orange (DR)</t>
  </si>
  <si>
    <t>NR265</t>
  </si>
  <si>
    <t>에코크레용립루즈05버건디레드(DR)</t>
  </si>
  <si>
    <t>Eco Crayon Lip Rouge 05 Burgundy Red (DR)</t>
  </si>
  <si>
    <t>NR266</t>
  </si>
  <si>
    <t>인텐시브잉크립래커01드라이로즈</t>
  </si>
  <si>
    <t>Intensive Ink Lip Lacquer 01 Dry Rose</t>
  </si>
  <si>
    <t>NR267</t>
  </si>
  <si>
    <t>인텐시브잉크립래커02피치메모리</t>
  </si>
  <si>
    <t>Intensive Ink Lip Lacquer 02 Pitch Memory</t>
  </si>
  <si>
    <t>NR268</t>
  </si>
  <si>
    <t>인텐시브잉크립래커03판타지코랄</t>
  </si>
  <si>
    <t>Intensive Ink Lip Lacquer 03 Fantasy Coral</t>
  </si>
  <si>
    <t>NR269</t>
  </si>
  <si>
    <t>인텐시브잉크립래커04클래식레드</t>
  </si>
  <si>
    <t>Intensive Ink Lip Lacquer 04 Classic Red</t>
  </si>
  <si>
    <t>NR270</t>
  </si>
  <si>
    <t>인텐시브잉크립래커05버건디레드</t>
  </si>
  <si>
    <t>Intensive Ink Lip Lacquer 05 Burgundy Red</t>
  </si>
  <si>
    <t>NR271</t>
  </si>
  <si>
    <t>크리미립스틱01어텀로즈(RR)</t>
  </si>
  <si>
    <t>Creamy Lipstick 01 Autumn Rose (RR)</t>
  </si>
  <si>
    <t>NR272</t>
  </si>
  <si>
    <t>크리미립스틱02핑크썸데이(RR)</t>
  </si>
  <si>
    <t>Creamy Lipstick 02 Pink Some Day (RR)</t>
  </si>
  <si>
    <t>NR273</t>
  </si>
  <si>
    <t>크리미립스틱04새먼오렌지(RR)</t>
  </si>
  <si>
    <t>Creamy Lipstick 04 Salmon Orange (RR)</t>
  </si>
  <si>
    <t>NR274</t>
  </si>
  <si>
    <t>크리미립스틱05코랄프레소(RR)</t>
  </si>
  <si>
    <t>Creamy Lipstick 05 Coralpresso (RR)</t>
  </si>
  <si>
    <t>NR275</t>
  </si>
  <si>
    <t>크리미립스틱06플래쉬핑크(RR)</t>
  </si>
  <si>
    <t>Creamy Lipstick 06 Flash Pink (RR)</t>
  </si>
  <si>
    <t>NR276</t>
  </si>
  <si>
    <t>크리미립스틱07잇츠마이핑크(RR)</t>
  </si>
  <si>
    <t>Creamy Lipstick 07 It's My Pink (RR)</t>
  </si>
  <si>
    <t>NR277</t>
  </si>
  <si>
    <t>크리미립스틱08베리오렌지(RR)</t>
  </si>
  <si>
    <t>Creamy Lipstick 08 Berry Orange (RR)</t>
  </si>
  <si>
    <t>NR278</t>
  </si>
  <si>
    <t>크리미립스틱09애플레드(RR)</t>
  </si>
  <si>
    <t>Creamy Lipstick 09 Apple Red (RR)</t>
  </si>
  <si>
    <t>NR279</t>
  </si>
  <si>
    <t>크리미립스틱10헐리웃레드(RR)</t>
  </si>
  <si>
    <t>Creamy Lipstick 10 Hollywood Red (RR)</t>
  </si>
  <si>
    <t>NR280</t>
  </si>
  <si>
    <t>크리미립스틱11드라이로즈(DR)</t>
  </si>
  <si>
    <t>Creamy Lipstick 11 Dry Rose (DR)</t>
  </si>
  <si>
    <t>NR281</t>
  </si>
  <si>
    <t>크리미립스틱14메이플로즈(DR)</t>
  </si>
  <si>
    <t>Creamy Lipstick 14 Maple Rose (DR)</t>
  </si>
  <si>
    <t>NR282</t>
  </si>
  <si>
    <t>키스마이립오일01스윗허니</t>
  </si>
  <si>
    <t>Kiss My Lip Oil 01 Sweet Honey</t>
  </si>
  <si>
    <t>NR283</t>
  </si>
  <si>
    <t>키스마이립오일02라즈베리</t>
  </si>
  <si>
    <t>Kiss My Lip Oil 02 Raspberry</t>
  </si>
  <si>
    <t>NR284</t>
  </si>
  <si>
    <t>키스마이무스틴트키트(블랙)</t>
  </si>
  <si>
    <t>Kiss My Mustint Kit (Black)</t>
  </si>
  <si>
    <t>NR285</t>
  </si>
  <si>
    <t>키스마이무스틴트키트(핑크)</t>
  </si>
  <si>
    <t>Kiss My Mustint Kit (Pink)</t>
  </si>
  <si>
    <t>NR286</t>
  </si>
  <si>
    <t>퓨어샤인립스틱06캔디팝핑크(R)</t>
  </si>
  <si>
    <t>NR287</t>
  </si>
  <si>
    <t>퓨어샤인립스틱07코랄젤라또</t>
  </si>
  <si>
    <t>Pure Shine Lipstick 07 Coral Gelato</t>
  </si>
  <si>
    <t>NR288</t>
  </si>
  <si>
    <t>퓨어샤인립스틱07코랄젤라또(R)</t>
  </si>
  <si>
    <t>NR289</t>
  </si>
  <si>
    <t>퓨어샤인립스틱08오렌지봉봉</t>
  </si>
  <si>
    <t>Pure Shine Lipstick 08 Orange Bong Bong</t>
  </si>
  <si>
    <t>NR290</t>
  </si>
  <si>
    <t>퓨어샤인립스틱08오렌지봉봉(R)</t>
  </si>
  <si>
    <t>NR291</t>
  </si>
  <si>
    <t>퓨어샤인립스틱12오키드블로썸</t>
  </si>
  <si>
    <t>Pure Shine Lipstick 12 Orchid Blossom</t>
  </si>
  <si>
    <t>NR292</t>
  </si>
  <si>
    <t>퓨어샤인립스틱12오키드블로썸(R)</t>
  </si>
  <si>
    <t>NR293</t>
  </si>
  <si>
    <t>퓨어샤인립에센스SPF15</t>
  </si>
  <si>
    <t>Pure Shine Lip Essence SPF15</t>
  </si>
  <si>
    <t>NR294</t>
  </si>
  <si>
    <t>퓨어샤인멜팅틴트01새콤한오렌지(R)</t>
  </si>
  <si>
    <t>NR295</t>
  </si>
  <si>
    <t>퓨어샤인비비드워터틴트01체리와인</t>
  </si>
  <si>
    <t>pure shine vivid water tint 01 cherry wine</t>
  </si>
  <si>
    <t>NR296</t>
  </si>
  <si>
    <t>퓨어샤인비비드워터틴트03자몽에이드</t>
  </si>
  <si>
    <t>Pure Shine Vivid Water Tint 03 Grapefruit Ade</t>
  </si>
  <si>
    <t>NR297</t>
  </si>
  <si>
    <t>허니앤허브마사지크림R</t>
  </si>
  <si>
    <t>Honey &amp; Herb Massage Cream R</t>
  </si>
  <si>
    <t>NR298</t>
  </si>
  <si>
    <t>[엑소에디션]더착한마음마스크시트_AHA/BHA(카이)</t>
  </si>
  <si>
    <t>[EXO EDITION] Kinder Mind Mask Sheet_AHA/BHA (Kai)</t>
  </si>
  <si>
    <t>NR299</t>
  </si>
  <si>
    <t>[엑소에디션]더착한마음마스크시트_마데카소사이드(시우민)</t>
  </si>
  <si>
    <t>[EXO EDITION] Kinder Mind Mask Sheet_Madecassoside (Xiumin)</t>
  </si>
  <si>
    <t>NR300</t>
  </si>
  <si>
    <t>[엑소에디션]더착한마음마스크시트_비타민C(찬열)</t>
  </si>
  <si>
    <t>[EXO EDITION] Kinder Mind Mask Sheet_Vitamin C (Chanyeol)</t>
  </si>
  <si>
    <t>NR301</t>
  </si>
  <si>
    <t>[엑소에디션]더착한마음마스크시트_비타민E(디오)</t>
  </si>
  <si>
    <t>[EXO EDITION] Kinder Mind Mask Sheet_Vitamin E (D.O.)</t>
  </si>
  <si>
    <t>NR302</t>
  </si>
  <si>
    <t>[엑소에디션]더착한마음마스크시트_세라마이드(첸)</t>
  </si>
  <si>
    <t>[EXO EDITION] Kinder Mind Mask Sheet_Ceramide (Chen)</t>
  </si>
  <si>
    <t>NR303</t>
  </si>
  <si>
    <t>[엑소에디션]더착한마음마스크시트_콜라겐(세훈)</t>
  </si>
  <si>
    <t>[EXO EDITION] Kinder Mind Mask Sheet_Collagen (Sehun)</t>
  </si>
  <si>
    <t>NR304</t>
  </si>
  <si>
    <t>[엑소에디션]더착한마음마스크시트_티트리(수호)</t>
  </si>
  <si>
    <t>[EXO EDITION] Kinder Mind Mask Sheet_Tea Tree (Suho)</t>
  </si>
  <si>
    <t>NR305</t>
  </si>
  <si>
    <t>[엑소에디션]더착한마음마스크시트_히알루론산(백현)</t>
  </si>
  <si>
    <t>[EXO EDITION] Kinder Mind Mask Sheet_Hyaluronic Acid (Baekhyun)</t>
  </si>
  <si>
    <t>NR306</t>
  </si>
  <si>
    <t>[엑소에디션]리얼네이처쉐어버터미니마스크_디오(3개입)</t>
  </si>
  <si>
    <t>[EXO EDITION] Real Nature Shea Butter Mini Mask_D.O (3EA)</t>
  </si>
  <si>
    <t>NR307</t>
  </si>
  <si>
    <t>그린더마 리얼거즈 필링마스크 바하</t>
  </si>
  <si>
    <t>Green Derma Real Gauze Peeling Mask BHA</t>
  </si>
  <si>
    <t>NR308</t>
  </si>
  <si>
    <t>그린더마 리얼거즈 필링마스크 아하</t>
  </si>
  <si>
    <t>Green Derma Real Gauze Peeling Mask Aha</t>
  </si>
  <si>
    <t>NR309</t>
  </si>
  <si>
    <t>내추럴펩타이드2스텝밴드마스크[아보카도펩타이드]</t>
  </si>
  <si>
    <t>Natural Peptide 2-Step Band Mask [Avocado Peptide]</t>
  </si>
  <si>
    <t>NR310</t>
  </si>
  <si>
    <t>내추럴펩타이드2스텝밴드마스크[오미자펩타이드]</t>
  </si>
  <si>
    <t>Natural Peptide 2-Step Band Mask [Schisandra Peptide]</t>
  </si>
  <si>
    <t>NR311</t>
  </si>
  <si>
    <t>내추럴펩타이드프리미엄브이패치</t>
  </si>
  <si>
    <t>Natural Peptide Premium V Patch</t>
  </si>
  <si>
    <t>NR312</t>
  </si>
  <si>
    <t>대나무숯블랙마스크시트</t>
  </si>
  <si>
    <t>Bamboo Charcoal Black Mask Sheet</t>
  </si>
  <si>
    <t>NR313</t>
  </si>
  <si>
    <t>더착한마음마스크시트_AHA/BHA</t>
  </si>
  <si>
    <t>Kinder Mind Mask Sheet_AHA/BHA</t>
  </si>
  <si>
    <t>NR314</t>
  </si>
  <si>
    <t>더착한마음마스크시트_마데카소사이드</t>
  </si>
  <si>
    <t>NR315</t>
  </si>
  <si>
    <t>더착한마음마스크시트_비타민C</t>
  </si>
  <si>
    <t>Kinder Mind Mask Sheet_Vitamin C</t>
  </si>
  <si>
    <t>NR316</t>
  </si>
  <si>
    <t>더착한마음마스크시트_비타민E</t>
  </si>
  <si>
    <t>Kinder Mind Mask Sheet_Vitamin E</t>
  </si>
  <si>
    <t>NR317</t>
  </si>
  <si>
    <t>더착한마음마스크시트_세라마이드</t>
  </si>
  <si>
    <t>Kinder Mind Mask Sheet_Ceramide</t>
  </si>
  <si>
    <t>NR318</t>
  </si>
  <si>
    <t>더착한마음마스크시트_알란토인</t>
  </si>
  <si>
    <t>Kinder Mind Mask Sheet_Allantoin</t>
  </si>
  <si>
    <t>NR319</t>
  </si>
  <si>
    <t>더착한마음마스크시트_콜라겐</t>
  </si>
  <si>
    <t>Kinder Mind Mask Sheet_Collagen</t>
  </si>
  <si>
    <t>NR320</t>
  </si>
  <si>
    <t>더착한마음마스크시트_티트리</t>
  </si>
  <si>
    <t>Kinder Mind Mask Sheet_Tea Tree</t>
  </si>
  <si>
    <t>NR321</t>
  </si>
  <si>
    <t>더착한마음마스크시트_판테놀</t>
  </si>
  <si>
    <t>Kinder Mind Mask Sheet_Panthenol</t>
  </si>
  <si>
    <t>NR322</t>
  </si>
  <si>
    <t>더착한마음마스크시트_히알루론산</t>
  </si>
  <si>
    <t>Kinder Mind Mask Sheet_Hyaluronic Acid</t>
  </si>
  <si>
    <t>NR323</t>
  </si>
  <si>
    <t xml:space="preserve">리얼네이처녹차마스크시트 </t>
  </si>
  <si>
    <t>Real Nature Green Tea Mask Sheet</t>
  </si>
  <si>
    <t>NR324</t>
  </si>
  <si>
    <t>리얼네이처녹차마스크시트R</t>
  </si>
  <si>
    <t>Real Nature Green Tea Mask Sheet R</t>
  </si>
  <si>
    <t>NR325</t>
  </si>
  <si>
    <t xml:space="preserve">리얼네이처녹차하이드로겔마스크 </t>
  </si>
  <si>
    <t>Real Nature Green Tea Hydrogel Mask</t>
  </si>
  <si>
    <t>NR326</t>
  </si>
  <si>
    <t xml:space="preserve">리얼네이처대나무마스크시트 </t>
  </si>
  <si>
    <t>Real Nature Bamboo Mask Sheet</t>
  </si>
  <si>
    <t>NR327</t>
  </si>
  <si>
    <t xml:space="preserve">리얼네이처대나무마스크시트R </t>
  </si>
  <si>
    <t>Real Nature Bamboo Mask Sheet R</t>
  </si>
  <si>
    <t>NR328</t>
  </si>
  <si>
    <t>쉐어버터스팀크림_모이스트(C)</t>
  </si>
  <si>
    <t>NR329</t>
  </si>
  <si>
    <t xml:space="preserve">리얼네이처마누카허니하이드로겔마스크 </t>
  </si>
  <si>
    <t>Real Nature Manuka Honey Hydrogel Mask</t>
  </si>
  <si>
    <t>NR330</t>
  </si>
  <si>
    <t>리얼네이처석류하이드로겔마스크</t>
  </si>
  <si>
    <t>Real Nature Pomegranate Hydrogel Mask</t>
  </si>
  <si>
    <t>NR331</t>
  </si>
  <si>
    <t>리얼네이처쉐어버터마스크시트R</t>
  </si>
  <si>
    <t>Real Nature Shea Butter Mask Sheet R</t>
  </si>
  <si>
    <t>NR332</t>
  </si>
  <si>
    <t xml:space="preserve">리얼네이처쉐어버터하이드로겔마스크 </t>
  </si>
  <si>
    <t>Real Nature Shea Butter Hydrogel Mask</t>
  </si>
  <si>
    <t>NR333</t>
  </si>
  <si>
    <t xml:space="preserve">리얼네이처아르간하이드로겔마스크 </t>
  </si>
  <si>
    <t>Real Nature Argan Hydrogel Mask</t>
  </si>
  <si>
    <t>NR334</t>
  </si>
  <si>
    <t>쉐어버터스팀크림_울트라(C)</t>
  </si>
  <si>
    <t>NR335</t>
  </si>
  <si>
    <t>리얼네이처아사이베리마스크시트R</t>
  </si>
  <si>
    <t>Real Nature Acai Berry Mask Sheet R</t>
  </si>
  <si>
    <t>NR336</t>
  </si>
  <si>
    <t>리얼네이처알로에마스크시트R</t>
  </si>
  <si>
    <t>Real Nature Aloe Mask Sheet R</t>
  </si>
  <si>
    <t>NR337</t>
  </si>
  <si>
    <t>쉐어버터스팀크림_프레시(C)</t>
  </si>
  <si>
    <t>NR338</t>
  </si>
  <si>
    <t>리얼네이처오이마스크시트R</t>
  </si>
  <si>
    <t>Real Nature Cucumber Mask Sheet R</t>
  </si>
  <si>
    <t>NR339</t>
  </si>
  <si>
    <t>리얼네이처올리브마스크시트R</t>
  </si>
  <si>
    <t>Real Nature Olive Mask Sheet R</t>
  </si>
  <si>
    <t>NR340</t>
  </si>
  <si>
    <t xml:space="preserve">리얼네이처자몽하이드로겔마스크 </t>
  </si>
  <si>
    <t>Real Nature Grapefruit Hydrogel Mask</t>
  </si>
  <si>
    <t>NR341</t>
  </si>
  <si>
    <t xml:space="preserve">리얼네이처장미마스크시트 </t>
  </si>
  <si>
    <t>Real Nature Rose Mask Sheet</t>
  </si>
  <si>
    <t>NR342</t>
  </si>
  <si>
    <t>리얼네이처장미마스크시트R</t>
  </si>
  <si>
    <t>Real Nature Rose Mask Sheet R</t>
  </si>
  <si>
    <t>NR343</t>
  </si>
  <si>
    <t xml:space="preserve">리얼네이처청포도하이드로겔마스크 </t>
  </si>
  <si>
    <t>Real Nature Green Grape Hydrogel Mask</t>
  </si>
  <si>
    <t>NR344</t>
  </si>
  <si>
    <t xml:space="preserve">리얼네이처카카두플럼하이드로겔마스크 </t>
  </si>
  <si>
    <t>Real Nature Kakadu Plum Hydrogel Mask</t>
  </si>
  <si>
    <t>NR345</t>
  </si>
  <si>
    <t>리얼네이처캐모마일마스크시트R</t>
  </si>
  <si>
    <t>Real Nature Chamomile Mask Sheet R</t>
  </si>
  <si>
    <t>NR346</t>
  </si>
  <si>
    <t xml:space="preserve">리얼네이처캐모마일하이드로겔마스크 </t>
  </si>
  <si>
    <t>Real Nature Chamomile Hydrogel Mask</t>
  </si>
  <si>
    <t>NR347</t>
  </si>
  <si>
    <t>리얼네이처토마토마스크시트R</t>
  </si>
  <si>
    <t>Real Nature Tomato Mask Sheet R</t>
  </si>
  <si>
    <t>NR348</t>
  </si>
  <si>
    <t>리얼네이처티트리마스크시트R</t>
  </si>
  <si>
    <t>Real Nature Tea Tree Mask Sheet R</t>
  </si>
  <si>
    <t>NR349</t>
  </si>
  <si>
    <t>리얼스퀴즈알로에베라모이스처풋마스크</t>
  </si>
  <si>
    <t>Real Squeeze Aloe Vera Moisture Foot Mask</t>
  </si>
  <si>
    <t>NR350</t>
  </si>
  <si>
    <t>리얼스퀴즈알로에베라모이스처핸드마스크</t>
  </si>
  <si>
    <t>Real Squeeze Aloe Vera Moisture Hand Mask</t>
  </si>
  <si>
    <t>NR351</t>
  </si>
  <si>
    <t>리얼스퀴즈알로에베라필링풋마스크</t>
  </si>
  <si>
    <t>Real Squeeze Aloe Vera Peeling Foot Mask</t>
  </si>
  <si>
    <t>NR352</t>
  </si>
  <si>
    <t>리얼네이처로얄젤리마스크시트R</t>
  </si>
  <si>
    <t>Real Nature Royal Jelly Mask Sheet R</t>
  </si>
  <si>
    <t>NR353</t>
  </si>
  <si>
    <t>스네일솔루션하이드로겔마스크(R)</t>
  </si>
  <si>
    <t>NR354</t>
  </si>
  <si>
    <t>스네일솔루션하이드로겔아이패치</t>
  </si>
  <si>
    <t>snail solution hydrogel eye patch</t>
  </si>
  <si>
    <t>NR355</t>
  </si>
  <si>
    <t>스네일솔루션홍삼하이드로겔마스크(R)</t>
  </si>
  <si>
    <t>NR356</t>
  </si>
  <si>
    <t>아쿠아콜라겐솔루션마린하이드로겔립패치(R)</t>
  </si>
  <si>
    <t>NR357</t>
  </si>
  <si>
    <t>아쿠아콜라겐솔루션마린하이드로겔마스크(R)</t>
  </si>
  <si>
    <t>NR358</t>
  </si>
  <si>
    <t xml:space="preserve">아쿠아콜라겐솔루션마린하이드로겔아이크림마스크 </t>
  </si>
  <si>
    <t>Aqua Collagen Solution Marine Hydrogel Eye Cream Mask</t>
  </si>
  <si>
    <t>NR359</t>
  </si>
  <si>
    <t>아쿠아콜라겐솔루션마린하이드로겔아이패치(R)</t>
  </si>
  <si>
    <t>NR360</t>
  </si>
  <si>
    <t>양치마스크시트[블랙]</t>
  </si>
  <si>
    <t>Toothbrush Mask Sheet [Black]</t>
  </si>
  <si>
    <t>NR361</t>
  </si>
  <si>
    <t>양치마스크시트[화이트]</t>
  </si>
  <si>
    <t>Toothbrush Mask Sheet [White]</t>
  </si>
  <si>
    <t>NR362</t>
  </si>
  <si>
    <t>진생로얄실크골드2스텝하이드로겔마스크</t>
  </si>
  <si>
    <t>Ginseng Royal Silk Gold 2-Step Hydrogel Mask</t>
  </si>
  <si>
    <t>NR363</t>
  </si>
  <si>
    <t>프리미엄골드스팀호일마스크시트</t>
  </si>
  <si>
    <t>Premium Gold Steam Foil Mask Sheet</t>
  </si>
  <si>
    <t>NR364</t>
  </si>
  <si>
    <t>프리미엄실버스팀호일마스크시트</t>
  </si>
  <si>
    <t>Premium Silver Team Foil Mask Sheet</t>
  </si>
  <si>
    <t>NR365</t>
  </si>
  <si>
    <t>러브미버블바디로션-그레이프후르츠</t>
  </si>
  <si>
    <t>Love Me Bubble Body Lotion - Grapefruit</t>
  </si>
  <si>
    <t>NR366</t>
  </si>
  <si>
    <t>러브미버블바디로션-로맨틱피어니</t>
  </si>
  <si>
    <t>Love Me Bubble Body Lotion-Romantic Pearny</t>
  </si>
  <si>
    <t>NR367</t>
  </si>
  <si>
    <t>러브미버블바디로션-베르가못시트러스</t>
  </si>
  <si>
    <t>Love Me Bubble Body Lotion - Bergamot Citrus</t>
  </si>
  <si>
    <t>NR368</t>
  </si>
  <si>
    <t>러브미버블바디로션-코튼베이비</t>
  </si>
  <si>
    <t>Love Me Bubble Body Lotion-Cotton Baby</t>
  </si>
  <si>
    <t>NR369</t>
  </si>
  <si>
    <t>러브미버블바디로션-프레시알로에</t>
  </si>
  <si>
    <t>Love Me Bubble Body Lotion - Fresh Aloe</t>
  </si>
  <si>
    <t>NR370</t>
  </si>
  <si>
    <t>러브미버블바디로션-플로럴부케</t>
  </si>
  <si>
    <t>Love Me Bubble Body Lotion - Floral Bouquet</t>
  </si>
  <si>
    <t>NR371</t>
  </si>
  <si>
    <t>러브미버블바디스크럽워시-스윗넛츠</t>
  </si>
  <si>
    <t>Love Me Bubble Body Scrub Wash - Sweet Nuts</t>
  </si>
  <si>
    <t>NR372</t>
  </si>
  <si>
    <t>러브미버블바디오일미스트-올리브</t>
  </si>
  <si>
    <t>Love Me Bubble Body Oil Mist-Olive</t>
  </si>
  <si>
    <t>NR373</t>
  </si>
  <si>
    <t>러브미버블바디오일-올리브</t>
  </si>
  <si>
    <t>Love Me Bubble Body Oil - Olive</t>
  </si>
  <si>
    <t>NR374</t>
  </si>
  <si>
    <t>러브미버블배쓰앤샤워젤-그레이프후르츠</t>
  </si>
  <si>
    <t>Love Me Bubble Bath and Shower Gel - Grapefruit</t>
  </si>
  <si>
    <t>NR375</t>
  </si>
  <si>
    <t>러브미버블배쓰앤샤워젤-로맨틱피어니</t>
  </si>
  <si>
    <t>Love Me Bubble Bath and Shower Gel-Romantic Pearney</t>
  </si>
  <si>
    <t>NR376</t>
  </si>
  <si>
    <t>러브미버블배쓰앤샤워젤-베르가못시트러스</t>
  </si>
  <si>
    <t>Love Me Bubble Bath and Shower Gel - Bergamot Citrus</t>
  </si>
  <si>
    <t>NR377</t>
  </si>
  <si>
    <t>러브미버블배쓰앤샤워젤-코튼베이비</t>
  </si>
  <si>
    <t>Love Me Bubble Bath and Shower Gel-Cotton Baby</t>
  </si>
  <si>
    <t>NR378</t>
  </si>
  <si>
    <t>러브미버블배쓰앤샤워젤-플로럴부케</t>
  </si>
  <si>
    <t>Love Me Bubble Bath and Shower Gel - Floral Bouquet</t>
  </si>
  <si>
    <t>NR379</t>
  </si>
  <si>
    <t>러브미버블샤워젤-프레시알로에</t>
  </si>
  <si>
    <t>Love Me Bubble Shower Gel - Fresh Aloe</t>
  </si>
  <si>
    <t>NR380</t>
  </si>
  <si>
    <t>러브미버블샤워코롱-그레이프후르츠(R)</t>
  </si>
  <si>
    <t>NR381</t>
  </si>
  <si>
    <t>러브미버블샤워코롱-로맨틱피어니R</t>
  </si>
  <si>
    <t>Love Me Bubble Shower Cologne-Romantic Pioney R</t>
  </si>
  <si>
    <t>NR382</t>
  </si>
  <si>
    <t>러브미버블샤워코롱-코튼베이비R</t>
  </si>
  <si>
    <t>Love Me Bubble Shower Cologne-Cotton Baby R</t>
  </si>
  <si>
    <t>NR383</t>
  </si>
  <si>
    <t>러브미버블슈가바디스크럽-그레이프후르츠</t>
  </si>
  <si>
    <t>Love Me Bubble Sugar Body Scrub - Grapefruit</t>
  </si>
  <si>
    <t>NR384</t>
  </si>
  <si>
    <t>러브미버블슈가바디스크럽-플로럴부케</t>
  </si>
  <si>
    <t>Love Me Bubble Sugar Body Scrub - Floral Bouquet</t>
  </si>
  <si>
    <t>NR385</t>
  </si>
  <si>
    <t>매끈매끈때샤워-복숭아</t>
  </si>
  <si>
    <t>Smooth shower - peach</t>
  </si>
  <si>
    <t>NR386</t>
  </si>
  <si>
    <t>매끈매끈때샤워-코튼</t>
  </si>
  <si>
    <t>Smooth occasion shower - cotton</t>
  </si>
  <si>
    <t>NR387</t>
  </si>
  <si>
    <t>매끈매끈때샤워-피톤치드</t>
  </si>
  <si>
    <t>Smooth shower - phytoncide</t>
  </si>
  <si>
    <t>NR388</t>
  </si>
  <si>
    <t>배쓰앤네이처바디워시_그린티(RR)</t>
  </si>
  <si>
    <t>Bath &amp; Nature Body Wash_Green Tea (RR)</t>
  </si>
  <si>
    <t>NR389</t>
  </si>
  <si>
    <t>배쓰앤네이처바디워시_애플망고(RR)</t>
  </si>
  <si>
    <t>Bath &amp; Nature Body Wash_Apple Mango (RR)</t>
  </si>
  <si>
    <t>NR390</t>
  </si>
  <si>
    <t>배쓰앤네이처바디워시_자몽(RR)</t>
  </si>
  <si>
    <t>Bath &amp; Nature Body Wash_ Grapefruit (RR)</t>
  </si>
  <si>
    <t>NR391</t>
  </si>
  <si>
    <t>배쓰앤네이처바디워시_피치(RR)</t>
  </si>
  <si>
    <t>Bath &amp; Nature Body Wash_Peach (RR)</t>
  </si>
  <si>
    <t>NR392</t>
  </si>
  <si>
    <t>배쓰앤네이처캐모마일페미닌워시</t>
  </si>
  <si>
    <t>Bath and Nature Chamomile Feminine Wash</t>
  </si>
  <si>
    <t>NR393</t>
  </si>
  <si>
    <t>배쓰앤네이처프로방스피치무스바디오일</t>
  </si>
  <si>
    <t>Bath &amp; Nature Provence Peach Mousse Body Oil</t>
  </si>
  <si>
    <t>NR394</t>
  </si>
  <si>
    <t>배쓰앤네이처하와이안쿨링젤_서·당·고·전</t>
  </si>
  <si>
    <t>Bath and Nature Hawaiian Cooling Gel_Seo, Tang, Go, Jeon</t>
  </si>
  <si>
    <t>NR395</t>
  </si>
  <si>
    <t>수딩앤모이스처알로에베라바디샤워젤</t>
  </si>
  <si>
    <t>Soothing &amp; Moisture Aloe Vera Body Shower Gel</t>
  </si>
  <si>
    <t>NR396</t>
  </si>
  <si>
    <t>수딩앤모이스처알로에베라바디크림(R)</t>
  </si>
  <si>
    <t>NR397</t>
  </si>
  <si>
    <t>캐나다휘슬러퓨어아이스바디스파클링젤</t>
  </si>
  <si>
    <t>Canada Whistler Pure Ice Body Sparkling Gel</t>
  </si>
  <si>
    <t>NR398</t>
  </si>
  <si>
    <t>코튼암핏키트(RRR)</t>
  </si>
  <si>
    <t>Cotton Arm Fit Kit (RRR)</t>
  </si>
  <si>
    <t>NR399</t>
  </si>
  <si>
    <t>코튼인샤워제모크림</t>
  </si>
  <si>
    <t>Cotton in shower hair removal cream</t>
  </si>
  <si>
    <t>NR400</t>
  </si>
  <si>
    <t>풋앤네이처코코넛모이스처풋크림</t>
  </si>
  <si>
    <t>Foot &amp; Nature Coconut Moisture Foot Cream</t>
  </si>
  <si>
    <t>NR401</t>
  </si>
  <si>
    <t>풋앤네이처코코넛스무딩풋스크럽(R)</t>
  </si>
  <si>
    <t>NR402</t>
  </si>
  <si>
    <t>풋앤네이처코코넛쿨링풋데오스프레이</t>
  </si>
  <si>
    <t>Foot &amp; Nature Coconut Cooling Foot Deos Spray</t>
  </si>
  <si>
    <t>NR403</t>
  </si>
  <si>
    <t>프레시데오드란트스틱-코튼</t>
  </si>
  <si>
    <t>Fresh Deodorant Stick - Cotton</t>
  </si>
  <si>
    <t>NR404</t>
  </si>
  <si>
    <t>프레시데오드란트스틱-플로랄</t>
  </si>
  <si>
    <t>Fresh Deodorant Stick - Floral</t>
  </si>
  <si>
    <t>NR405</t>
  </si>
  <si>
    <t>프레시데오드란트스프레이-아쿠아(RR)(C)</t>
  </si>
  <si>
    <t>NR406</t>
  </si>
  <si>
    <t>프레시데오드란트스프레이-아쿠아(대용량)(RR)(C)</t>
  </si>
  <si>
    <t>NR407</t>
  </si>
  <si>
    <t>프레시데오드란트스프레이-플로랄(RR)</t>
  </si>
  <si>
    <t>Fresh Deodorant Spray - Floral (RR)</t>
  </si>
  <si>
    <t>NR408</t>
  </si>
  <si>
    <t>보테니컬스틱하이라이터02샤인골드(PF)</t>
  </si>
  <si>
    <t>Botanical Stick Highlighter 02 Shine Gold (PF)</t>
  </si>
  <si>
    <t>NR409</t>
  </si>
  <si>
    <t>그린더마마일드선크림SPF50+ PA++++</t>
  </si>
  <si>
    <t>Green Derma Mild Sun Cream SPF50+ PA++++</t>
  </si>
  <si>
    <t>NR410</t>
  </si>
  <si>
    <t>그린더마마일드키즈선쿠션SPF50+ PA++++</t>
  </si>
  <si>
    <t>Green Derma Mild Kids Sun Cushion SPF50+ PA++++</t>
  </si>
  <si>
    <t>NR411</t>
  </si>
  <si>
    <t>캘리포니아알로에노세범선블럭SPF50+PA++++</t>
  </si>
  <si>
    <t>California Aloe Nose Sailboat Block SPF50+PA++++</t>
  </si>
  <si>
    <t>NR412</t>
  </si>
  <si>
    <t>리얼네이처아보카도마스크시트R</t>
  </si>
  <si>
    <t>Real Nature Avocado Mask Sheet R</t>
  </si>
  <si>
    <t>NR413</t>
  </si>
  <si>
    <t>제주탄산머드폼클렌저R</t>
  </si>
  <si>
    <t>Jeju Carbonated Mud Foam Cleanser R</t>
  </si>
  <si>
    <t>NR414</t>
  </si>
  <si>
    <t>캘리포니아알로에선리퀴드SPF50+PA++++</t>
  </si>
  <si>
    <t>California Aloe Liquid SPF50+PA++++</t>
  </si>
  <si>
    <t>NR415</t>
  </si>
  <si>
    <t>캘리포니아알로에선리퀴드SPF50+PA++++(DR)</t>
  </si>
  <si>
    <t>California Aloe Liquid SPF50+PA++++(DR)</t>
  </si>
  <si>
    <t>NR416</t>
  </si>
  <si>
    <t>캘리포니아알로에아쿠아선스틱SPF50+PA++++</t>
  </si>
  <si>
    <t>California Aloe Aqua Sun Stick SPF50+PA++++</t>
  </si>
  <si>
    <t>NR417</t>
  </si>
  <si>
    <t>캘리포니아알로에아쿠아선스틱SPF50+PA++++(DR)</t>
  </si>
  <si>
    <t>California Aloe Aqua Sun Stick SPF50+PA++++(DR)</t>
  </si>
  <si>
    <t>NR418</t>
  </si>
  <si>
    <t>캘리포니아알로에아쿠아선젤SPF50+PA++++</t>
  </si>
  <si>
    <t>California Aloe Aqua Sun Gel SPF50+PA++++</t>
  </si>
  <si>
    <t>NR419</t>
  </si>
  <si>
    <t>캘리포니아알로에아쿠아선젤SPF50+PA++++(DR)</t>
  </si>
  <si>
    <t>California Aloe Aqua Sun Gel SPF50+PA++++(DR)</t>
  </si>
  <si>
    <t>NR420</t>
  </si>
  <si>
    <t>캘리포니아알로에워터프루프선블럭SPF50+PA++++</t>
  </si>
  <si>
    <t>California Aloe Waterproof Sun Block SPF50+PA++++</t>
  </si>
  <si>
    <t>NR421</t>
  </si>
  <si>
    <t>캘리포니아알로에워터프루프선블럭SPF50+PA++++(DR)</t>
  </si>
  <si>
    <t>California Aloe Waterproof Sun Block SPF50+PA++++(DR)</t>
  </si>
  <si>
    <t>NR422</t>
  </si>
  <si>
    <t>캘리포니아알로에퍼펙트선블럭SPF50+PA++++(DR)</t>
  </si>
  <si>
    <t>California Aloe Perfect Sun Block SPF50+PA++++(DR)</t>
  </si>
  <si>
    <t>NR423</t>
  </si>
  <si>
    <t>수딩앤모이스처알로에베라 기초 2종세트</t>
  </si>
  <si>
    <t>Soothing &amp; Moisture Aloe Vera Basic Set of 2</t>
  </si>
  <si>
    <t>NR424</t>
  </si>
  <si>
    <t>스네일솔루션2종기획세트(C)(R)</t>
  </si>
  <si>
    <t>NR425</t>
  </si>
  <si>
    <t>양치마스크시트10매기획세트[블랙]</t>
  </si>
  <si>
    <t>Toothbrush Mask Sheet 10 Sheet Special Set [Black]</t>
  </si>
  <si>
    <t>NR426</t>
  </si>
  <si>
    <t>율리진액기획세트(R)</t>
  </si>
  <si>
    <t>NR427</t>
  </si>
  <si>
    <t>진생로얄실크3종기획세트</t>
  </si>
  <si>
    <t>Ginseng Royal Silk 3-piece Special Set</t>
  </si>
  <si>
    <t>NR428</t>
  </si>
  <si>
    <t>콜라겐드림2종기획세트(R)</t>
  </si>
  <si>
    <t>NR429</t>
  </si>
  <si>
    <t>트래블메이트올인원키트</t>
  </si>
  <si>
    <t>travel mate all-in-one kit</t>
  </si>
  <si>
    <t>NR430</t>
  </si>
  <si>
    <t>핸드앤네이처 핸드크림 세트 4개입(블루/오렌지/딥그린)</t>
  </si>
  <si>
    <t>Hand &amp; Nature Hand Cream Set 4 Packs (Blue/Orange/Deep Green)</t>
  </si>
  <si>
    <t>NR431</t>
  </si>
  <si>
    <t>2017 SS 프로방스매직스텝아이즈02걸리쉬핑크</t>
  </si>
  <si>
    <t>2017 SS Provence Magic Step Eyes 02 Girlish Pink</t>
  </si>
  <si>
    <t>NR432</t>
  </si>
  <si>
    <t>극세사브로우펜슬01피넛브라운(DR)</t>
  </si>
  <si>
    <t>Microfiber Brow Pencil 01 Peanut Brown (DR)</t>
  </si>
  <si>
    <t>NR433</t>
  </si>
  <si>
    <t>극세사브로우펜슬02레드빈브라운(DR)</t>
  </si>
  <si>
    <t>Microfiber Brow Pencil 02 Red Bean Brown (DR)</t>
  </si>
  <si>
    <t>NR434</t>
  </si>
  <si>
    <t>극세사브로우펜슬03소프트브라운(DR)</t>
  </si>
  <si>
    <t>Microfiber Brow Pencil 03 Soft Brown (DR)</t>
  </si>
  <si>
    <t>NR435</t>
  </si>
  <si>
    <t>극세사브로우펜슬04다크브라운(DR)</t>
  </si>
  <si>
    <t>Microfiber Brow Pencil 04 Dark Brown (DR)</t>
  </si>
  <si>
    <t>NR436</t>
  </si>
  <si>
    <t>극세사슬림핏아이라이너01블랙</t>
  </si>
  <si>
    <t>Ultra-fine slim fit eyeliner 01 black</t>
  </si>
  <si>
    <t>NR437</t>
  </si>
  <si>
    <t>극세사슬림핏아이라이너02브라운</t>
  </si>
  <si>
    <t>Ultra-fine slim fit eyeliner 02 brown</t>
  </si>
  <si>
    <t>NR438</t>
  </si>
  <si>
    <t>글리터라이너02골든판타지</t>
  </si>
  <si>
    <t>Glitter Liner 02 Golden Fantasy</t>
  </si>
  <si>
    <t>NR439</t>
  </si>
  <si>
    <t>글리터라이너03칵테일핑크</t>
  </si>
  <si>
    <t>Glitter Liner 03 Cocktail Pink</t>
  </si>
  <si>
    <t>NR440</t>
  </si>
  <si>
    <t>롱라스팅스머지섀도스틱07시티라이트</t>
  </si>
  <si>
    <t>Long Lasting Smudge Shadow Stick 07 City Light</t>
  </si>
  <si>
    <t>NR441</t>
  </si>
  <si>
    <t>롱라스팅올데이픽서(DR)</t>
  </si>
  <si>
    <t>Long Lasting All Day Fixer (DR)</t>
  </si>
  <si>
    <t>NR442</t>
  </si>
  <si>
    <t>멀티플3D올인원브로우01피넛라떼(DR)</t>
  </si>
  <si>
    <t>Multiple 3D All-in-One Brow 01 Peanut Latte (DR)</t>
  </si>
  <si>
    <t>NR443</t>
  </si>
  <si>
    <t>멀티플3D올인원브로우02초코브라우니(DR)</t>
  </si>
  <si>
    <t>Multiple 3D All-in-One Brow 02 Choco Brownie (DR)</t>
  </si>
  <si>
    <t>NR444</t>
  </si>
  <si>
    <t>멀티플3D올인원브로우03애쉬모카(DR)</t>
  </si>
  <si>
    <t>Multiple 3D All-in-One Brow 03 Ash Mocha (DR)</t>
  </si>
  <si>
    <t>NR445</t>
  </si>
  <si>
    <t>바이플라워아이섀도01오로라핑크</t>
  </si>
  <si>
    <t>By Flower Eyeshadow 01 Aurora Pink</t>
  </si>
  <si>
    <t>NR446</t>
  </si>
  <si>
    <t>바이플라워아이섀도02프라이머</t>
  </si>
  <si>
    <t>By Flower Eyeshadow 02 Primer</t>
  </si>
  <si>
    <t>NR447</t>
  </si>
  <si>
    <t>바이플라워아이섀도03골드베일</t>
  </si>
  <si>
    <t>By Flower Eyeshadow 03 Gold Veil</t>
  </si>
  <si>
    <t>NR448</t>
  </si>
  <si>
    <t>바이플라워아이섀도05로즈스파클</t>
  </si>
  <si>
    <t>By Flower Eyeshadow 05 Rose Sparkle</t>
  </si>
  <si>
    <t>NR449</t>
  </si>
  <si>
    <t>바이플라워아이섀도06칵테일핑크</t>
  </si>
  <si>
    <t>By Flower Eyeshadow 06 Cocktail Pink</t>
  </si>
  <si>
    <t>NR450</t>
  </si>
  <si>
    <t>바이플라워아이섀도07오렌지샤벳</t>
  </si>
  <si>
    <t>By Flower Eyeshadow 07 Orange Sherbet</t>
  </si>
  <si>
    <t>NR451</t>
  </si>
  <si>
    <t>바이플라워아이섀도08스파클링체리</t>
  </si>
  <si>
    <t>By Flower Eyeshadow 08 Sparkling Cherry</t>
  </si>
  <si>
    <t>NR452</t>
  </si>
  <si>
    <t>바이플라워아이섀도09라즈베리</t>
  </si>
  <si>
    <t>By Flower Eyeshadow 09 Raspberry</t>
  </si>
  <si>
    <t>NR453</t>
  </si>
  <si>
    <t>바이플라워아이섀도10브런치카페</t>
  </si>
  <si>
    <t>By Flower Eyeshadow 10 Brunch Cafe</t>
  </si>
  <si>
    <t>NR454</t>
  </si>
  <si>
    <t>바이플라워아이섀도11브론즈퀸</t>
  </si>
  <si>
    <t>By Flower Eyeshadow 11 Bronze Queen</t>
  </si>
  <si>
    <t>NR455</t>
  </si>
  <si>
    <t>바이플라워아이섀도12펑키브라운</t>
  </si>
  <si>
    <t>By Flower Eyeshadow 12 Funky Brown</t>
  </si>
  <si>
    <t>NR456</t>
  </si>
  <si>
    <t>바이플라워아이섀도13밀키베이지</t>
  </si>
  <si>
    <t>By Flower Eyeshadow 13 Milky Beige</t>
  </si>
  <si>
    <t>NR457</t>
  </si>
  <si>
    <t>바이플라워아이섀도14바나나</t>
  </si>
  <si>
    <t>By Flower Eyeshadow 14 Banana</t>
  </si>
  <si>
    <t>NR458</t>
  </si>
  <si>
    <t>바이플라워아이섀도15진저베이지</t>
  </si>
  <si>
    <t>By Flower Eyeshadow 15 Ginger Beige</t>
  </si>
  <si>
    <t>NR459</t>
  </si>
  <si>
    <t>바이플라워아이섀도16피넛토스트</t>
  </si>
  <si>
    <t>By Flower Eyeshadow 16 Peanut Toast</t>
  </si>
  <si>
    <t>NR460</t>
  </si>
  <si>
    <t>바이플라워아이섀도17아몬드</t>
  </si>
  <si>
    <t>By Flower Eyeshadow 17 Almond</t>
  </si>
  <si>
    <t>NR461</t>
  </si>
  <si>
    <t>바이플라워아이섀도18클래식피치</t>
  </si>
  <si>
    <t>By Flower Eyeshadow 18 Classic Peach</t>
  </si>
  <si>
    <t>NR462</t>
  </si>
  <si>
    <t>바이플라워아이섀도19워터멜론</t>
  </si>
  <si>
    <t>By Flower Eyeshadow 19 Water Melon</t>
  </si>
  <si>
    <t>NR463</t>
  </si>
  <si>
    <t>바이플라워아이섀도20자몽케익</t>
  </si>
  <si>
    <t>By Flower Eyeshadow 20 Grapefruit Cake</t>
  </si>
  <si>
    <t>NR464</t>
  </si>
  <si>
    <t>바이플라워아이섀도21캐시미어코트</t>
  </si>
  <si>
    <t>By Flower Eyeshadow 21 Cashmere Coat</t>
  </si>
  <si>
    <t>NR465</t>
  </si>
  <si>
    <t>바이플라워아이섀도22핑크메모리</t>
  </si>
  <si>
    <t>By Flower Eyeshadow 22 Pink Memory</t>
  </si>
  <si>
    <t>NR466</t>
  </si>
  <si>
    <t>바이플라워아이섀도23메이플</t>
  </si>
  <si>
    <t>By Flower Eyeshadow 23 Maple</t>
  </si>
  <si>
    <t>NR467</t>
  </si>
  <si>
    <t>바이플라워아이섀도24웜코코아</t>
  </si>
  <si>
    <t>By Flower Eyeshadow 24 Warm Cocoa</t>
  </si>
  <si>
    <t>NR468</t>
  </si>
  <si>
    <t>바이플라워아이섀도25피치쉐이크</t>
  </si>
  <si>
    <t>By Flower Eyeshadow 25 Peach Shake</t>
  </si>
  <si>
    <t>NR469</t>
  </si>
  <si>
    <t>바이플라워아이섀도26샤이오렌지</t>
  </si>
  <si>
    <t>By Flower Eyeshadow 26 Shai Orange</t>
  </si>
  <si>
    <t>NR470</t>
  </si>
  <si>
    <t>바이플라워아이섀도27피치플라워</t>
  </si>
  <si>
    <t>By Flower Eyeshadow 27 Peach Flower</t>
  </si>
  <si>
    <t>NR471</t>
  </si>
  <si>
    <t>바이플라워아이섀도28코지드림</t>
  </si>
  <si>
    <t>By Flower Eyeshadow 28 Cozy Dream</t>
  </si>
  <si>
    <t>NR472</t>
  </si>
  <si>
    <t>바이플라워아이섀도29실크슬립</t>
  </si>
  <si>
    <t>By Flower Eyeshadow 29 Silk Slip</t>
  </si>
  <si>
    <t>NR473</t>
  </si>
  <si>
    <t>바이플라워아이섀도30핑크레이스</t>
  </si>
  <si>
    <t>By Flower Eyeshadow 30 Pink Lace</t>
  </si>
  <si>
    <t>NR474</t>
  </si>
  <si>
    <t>바이플라워아이섀도31댄싱버건디</t>
  </si>
  <si>
    <t>By Flower Eyeshadow 31 Dancing Burgundy</t>
  </si>
  <si>
    <t>NR475</t>
  </si>
  <si>
    <t>바이플라워아이섀도32새틴마르살라</t>
  </si>
  <si>
    <t>By Flower Eyeshadow 32 Satin Marsala</t>
  </si>
  <si>
    <t>NR476</t>
  </si>
  <si>
    <t>바이플라워아이섀도33퍼플라떼</t>
  </si>
  <si>
    <t>By Flower Eyeshadow 33 Purple Plate</t>
  </si>
  <si>
    <t>NR477</t>
  </si>
  <si>
    <t>바이플라워아이섀도34멜로우브라운</t>
  </si>
  <si>
    <t>By Flower Eyeshadow 34 Mellow Brown</t>
  </si>
  <si>
    <t>NR478</t>
  </si>
  <si>
    <t>바이플라워아이섀도35이집트</t>
  </si>
  <si>
    <t>By Flower Eyeshadow 35 Egypt</t>
  </si>
  <si>
    <t>NR479</t>
  </si>
  <si>
    <t>바이플라워아이섀도36골드슈가</t>
  </si>
  <si>
    <t>By Flower Eyeshadow 36 Gold Sugar</t>
  </si>
  <si>
    <t>NR480</t>
  </si>
  <si>
    <t>바이플라워아이섀도37애프터눈선셋</t>
  </si>
  <si>
    <t>By Flower Eyeshadow 37 Afternoon Sunset</t>
  </si>
  <si>
    <t>NR481</t>
  </si>
  <si>
    <t>바이플라워아이섀도38이브닝드레스</t>
  </si>
  <si>
    <t>By Flower Eyeshadow 38 Evening Dress</t>
  </si>
  <si>
    <t>NR482</t>
  </si>
  <si>
    <t>바이플라워아이섀도39핑크팝팝</t>
  </si>
  <si>
    <t>By Flower Eyeshadow 39 Pink Pop Pop</t>
  </si>
  <si>
    <t>NR483</t>
  </si>
  <si>
    <t>바이플라워아이섀도40타로밀크티</t>
  </si>
  <si>
    <t>By Flower Eyeshadow 40 Taro Milk Tea</t>
  </si>
  <si>
    <t>NR484</t>
  </si>
  <si>
    <t>바이플라워아이섀도41유쓰</t>
  </si>
  <si>
    <t>By Flower Eyeshadow 41 Use</t>
  </si>
  <si>
    <t>NR485</t>
  </si>
  <si>
    <t>바이플라워아이섀도42얼쓰메탈</t>
  </si>
  <si>
    <t>By Flower Eyeshadow 42 Earth Metal</t>
  </si>
  <si>
    <t>NR486</t>
  </si>
  <si>
    <t>바이플라워아이섀도43샤이닝어텀</t>
  </si>
  <si>
    <t>By Flower Eyeshadow 43 Shining Autumn</t>
  </si>
  <si>
    <t>NR487</t>
  </si>
  <si>
    <t>바이플라워아이섀도44초콜릿샤워</t>
  </si>
  <si>
    <t>By Flower Eyeshadow 44 Chocolate Shower</t>
  </si>
  <si>
    <t>NR488</t>
  </si>
  <si>
    <t>바이플라워아이섀도45스모키카키</t>
  </si>
  <si>
    <t>By Flower Eyeshadow 45 Smokey Khaki</t>
  </si>
  <si>
    <t>NR489</t>
  </si>
  <si>
    <t>바이플라워아이섀도46블랙은하수</t>
  </si>
  <si>
    <t>By Flower Eyeshadow 46 Black Milky Way</t>
  </si>
  <si>
    <t>NR490</t>
  </si>
  <si>
    <t>바이플라워오토아이라이너01블랙(PF)</t>
  </si>
  <si>
    <t>By Flower Auto Eyeliner 01 Black (PF)</t>
  </si>
  <si>
    <t>NR491</t>
  </si>
  <si>
    <t>바이플라워오토아이브로우01아몬드브라운</t>
  </si>
  <si>
    <t>By Flower Auto Eyebrow 01 Almond Brown</t>
  </si>
  <si>
    <t>NR492</t>
  </si>
  <si>
    <t>바이플라워오토아이브로우02피칸브라운</t>
  </si>
  <si>
    <t>By Flower Auto Eyebrow 02 Pecan Brown</t>
  </si>
  <si>
    <t>NR493</t>
  </si>
  <si>
    <t>바이플라워오토아이브로우03 애쉬 모카</t>
  </si>
  <si>
    <t>By Flower Auto Eyebrow 03 Ash Mocha</t>
  </si>
  <si>
    <t>NR494</t>
  </si>
  <si>
    <t>바이플라워오토아이브로우04문그레이</t>
  </si>
  <si>
    <t>By Flower Auto Eyebrow 04 Moon Gray</t>
  </si>
  <si>
    <t>NR495</t>
  </si>
  <si>
    <t>바이플라워우드아이브로우01딥그레이(DR)</t>
  </si>
  <si>
    <t>By Flower Wood Eyebrow 01 Deep Gray (DR)</t>
  </si>
  <si>
    <t>NR496</t>
  </si>
  <si>
    <t>바이플라워우드아이브로우02딥브라운(DR)</t>
  </si>
  <si>
    <t>By Flower Wood Eyebrow 02 Deep Brown (DR)</t>
  </si>
  <si>
    <t>NR497</t>
  </si>
  <si>
    <t>바이플라워우드아이브로우03브라운(DR)</t>
  </si>
  <si>
    <t>By Flower Wood Eyebrow 03 Brown (DR)</t>
  </si>
  <si>
    <t>NR498</t>
  </si>
  <si>
    <t>바이플라워컨투어링01새틴드레스</t>
  </si>
  <si>
    <t>By Flower Contouring 01 Satin Dress</t>
  </si>
  <si>
    <t>NR499</t>
  </si>
  <si>
    <t>바이플라워컨투어링02바닐라라떼</t>
  </si>
  <si>
    <t>By Flower Contouring02 Vanilla Latte</t>
  </si>
  <si>
    <t>NR500</t>
  </si>
  <si>
    <t>바이플라워컨투어링03시나몬모카</t>
  </si>
  <si>
    <t>By Flower Contouring03 Cinnamon Mocha</t>
  </si>
  <si>
    <t>NR501</t>
  </si>
  <si>
    <t>바이플라워하드아이라이너01블랙(DR)</t>
  </si>
  <si>
    <t>By Flower Hard Eyeliner 01 Black (DR)</t>
  </si>
  <si>
    <t>NR502</t>
  </si>
  <si>
    <t>바이플라워하드아이라이너02브라운(DR)</t>
  </si>
  <si>
    <t>By Flower Hard Eyeliner 02 Brown (DR)</t>
  </si>
  <si>
    <t>NR503</t>
  </si>
  <si>
    <t>보테니컬리퀴드라이너(DR)</t>
  </si>
  <si>
    <t>Botanical Liquid Liner (DR)</t>
  </si>
  <si>
    <t>NR504</t>
  </si>
  <si>
    <t>보테니컬스키니오토아이라이너01블랙(DR)</t>
  </si>
  <si>
    <t>Botanical Skinny Auto Eyeliner 01 Black (DR)</t>
  </si>
  <si>
    <t>NR505</t>
  </si>
  <si>
    <t>보테니컬스키니오토아이라이너02브라운(DR)</t>
  </si>
  <si>
    <t>Botanical Skinny Auto Eyeliner 02 Brown (DR)</t>
  </si>
  <si>
    <t>NR506</t>
  </si>
  <si>
    <t>보테니컬스타일러케익아이브로우01 메이플 브라운(R)</t>
  </si>
  <si>
    <t>NR507</t>
  </si>
  <si>
    <t>보테니컬스타일러케익아이브로우02 모카 그레이(R)</t>
  </si>
  <si>
    <t>NR508</t>
  </si>
  <si>
    <t>보테니컬심플메이킹젤아이라이너01블랙(DR)</t>
  </si>
  <si>
    <t>Botanical Simple Making Gel Eyeliner 01 Black (DR)</t>
  </si>
  <si>
    <t>NR509</t>
  </si>
  <si>
    <t>보테니컬심플메이킹젤아이라이너02다크브라운(DR)</t>
  </si>
  <si>
    <t>Botanical Simple Making Gel Eyeliner 02 Dark Brown (DR)</t>
  </si>
  <si>
    <t>NR510</t>
  </si>
  <si>
    <t>보테니컬아이브로우코팅카라03골드브라운</t>
  </si>
  <si>
    <t>NR511</t>
  </si>
  <si>
    <t>보테니컬하이퍼라이너01블랙(DR)</t>
  </si>
  <si>
    <t>Botanical Hyperliner 01 Black (DR)</t>
  </si>
  <si>
    <t>NR512</t>
  </si>
  <si>
    <t>보테니컬하이퍼라이너02브라운(DR)</t>
  </si>
  <si>
    <t>NR513</t>
  </si>
  <si>
    <t>스머지프루프아이라이너01딥블랙(DR)</t>
  </si>
  <si>
    <t>Smudge Proof Eyeliner 01 Deep Black (DR)</t>
  </si>
  <si>
    <t>NR514</t>
  </si>
  <si>
    <t>스머지프루프아이라이너02딥브라운(DR)</t>
  </si>
  <si>
    <t>Smudge Proof Eyeliner 02 Deep Brown (DR)</t>
  </si>
  <si>
    <t>NR515</t>
  </si>
  <si>
    <t>에코크레용아이즈01화이트(DRR)</t>
  </si>
  <si>
    <t>Eco Crayon Eyes 01 White (DRR)</t>
  </si>
  <si>
    <t>NR516</t>
  </si>
  <si>
    <t>에코크레용아이즈02핑크(DRR)</t>
  </si>
  <si>
    <t>Eco Crayon Eyes 02 Pink (DRR)</t>
  </si>
  <si>
    <t>NR517</t>
  </si>
  <si>
    <t>에코크레용아이즈03골든핑크(DRR)</t>
  </si>
  <si>
    <t>Eco Crayon Eyes 03 Golden Pink (DRR)</t>
  </si>
  <si>
    <t>NR518</t>
  </si>
  <si>
    <t>에코크레용아이즈04브라운(DRR)</t>
  </si>
  <si>
    <t>Eco Crayon Eyes 04 Brown (DRR)</t>
  </si>
  <si>
    <t>NR519</t>
  </si>
  <si>
    <t>에코크레용아이즈05다크브라운(DRR)</t>
  </si>
  <si>
    <t>Eco Crayon Eyes 05 Dark Brown (DRR)</t>
  </si>
  <si>
    <t>NR520</t>
  </si>
  <si>
    <t>와일드마스카라1호볼륨(DR)</t>
  </si>
  <si>
    <t>Wild Mascara No.1 Volume (DR)</t>
  </si>
  <si>
    <t>NR521</t>
  </si>
  <si>
    <t>와일드마스카라2호컬링(DR)</t>
  </si>
  <si>
    <t>Wild Mascara No.2 Curling (DR)</t>
  </si>
  <si>
    <t>NR522</t>
  </si>
  <si>
    <t>워터프루프미라클마스카라(DR)</t>
  </si>
  <si>
    <t>Waterproof Miracle Mascara (DR)</t>
  </si>
  <si>
    <t>NR523</t>
  </si>
  <si>
    <t>인텐스터치마스카라(DR)</t>
  </si>
  <si>
    <t>Intense Touch Mascara (DR)</t>
  </si>
  <si>
    <t>NR524</t>
  </si>
  <si>
    <t>진생로얄실크마스카라&amp;리무버</t>
  </si>
  <si>
    <t>Ginseng Royal Silk Mascara &amp; Remover</t>
  </si>
  <si>
    <t>NR525</t>
  </si>
  <si>
    <t>크리스탈아이틴트07러브메이플</t>
  </si>
  <si>
    <t>Crystal Eye Tint 07 Love Maple</t>
  </si>
  <si>
    <t>NR526</t>
  </si>
  <si>
    <t>크리스탈아이틴트08빈티지골드</t>
  </si>
  <si>
    <t>Crystal Eye Tint 08 Vintage Gold</t>
  </si>
  <si>
    <t>NR527</t>
  </si>
  <si>
    <t>퓨어샤인마스카라01볼륨(DR)</t>
  </si>
  <si>
    <t>Pure Shine Mascara 01 Volume (DR)</t>
  </si>
  <si>
    <t>NR528</t>
  </si>
  <si>
    <t>퓨어샤인마스카라02컬링(DR)</t>
  </si>
  <si>
    <t>Pure Shine Mascara 02 Curling (DR)</t>
  </si>
  <si>
    <t>NR529</t>
  </si>
  <si>
    <t>프로방스매직스텝아이즈03로지블루</t>
  </si>
  <si>
    <t>Provence Magic Step Eyes 03 Rosy Blue</t>
  </si>
  <si>
    <t>NR530</t>
  </si>
  <si>
    <t>프로방스올인원듀얼스트레치마스카라(DR)</t>
  </si>
  <si>
    <t>NR531</t>
  </si>
  <si>
    <t>프로방스크리미젤아이라이너01올댓블랙</t>
  </si>
  <si>
    <t>Provence creamy gel eyeliner 01 all that black</t>
  </si>
  <si>
    <t>NR532</t>
  </si>
  <si>
    <t>프로방스크리미젤아이라이너02카카오초코</t>
  </si>
  <si>
    <t>Provence Creamy Migel Eyeliner 02 Cacao Choco</t>
  </si>
  <si>
    <t>NR533</t>
  </si>
  <si>
    <t>프로방스크리미젤아이라이너03브라우니스타</t>
  </si>
  <si>
    <t>Provence Creamy Migel Eyeliner 03 Brownie Star</t>
  </si>
  <si>
    <t>NR534</t>
  </si>
  <si>
    <t>프로방스크리미젤아이라이너04드라이메이플</t>
  </si>
  <si>
    <t>NR535</t>
  </si>
  <si>
    <t>프로방스크리미젤아이라이너05샤이닝피치</t>
  </si>
  <si>
    <t>Provence Creme Gel Eyeliner 05 Shining Peach</t>
  </si>
  <si>
    <t>NR536</t>
  </si>
  <si>
    <t>프로터치섀도팔레트01브라운노트</t>
  </si>
  <si>
    <t>Pro Touch Shadow Palette 01 Brown Note</t>
  </si>
  <si>
    <t>NR537</t>
  </si>
  <si>
    <t>프로터치섀도팔레트02러브로지</t>
  </si>
  <si>
    <t>Pro Touch Shadow Palette 02 Love Rosy</t>
  </si>
  <si>
    <t>NR538</t>
  </si>
  <si>
    <t>프로터치컬러마스터섀도팔레트스프링에디션 (시즌2)</t>
  </si>
  <si>
    <t>Pro Touch Color Master Shadow Palette Spring Edition (Season 2)</t>
  </si>
  <si>
    <t>NR539</t>
  </si>
  <si>
    <t>프로터치컬러마스터스틱섀도키트</t>
  </si>
  <si>
    <t>Pro Touch Color Master Stick Shadow Kit</t>
  </si>
  <si>
    <t>NR540</t>
  </si>
  <si>
    <t>[엑소에디션]뷰티툴고급마기름종이(50PCS)_레이</t>
  </si>
  <si>
    <t>[EXO EDITION] Beauty Tool High Grade Hemp Oil Paper (50PCS)_Ray</t>
  </si>
  <si>
    <t>NR541</t>
  </si>
  <si>
    <t>뷰티툴고급마기름종이(100PCS)R</t>
  </si>
  <si>
    <t>NR542</t>
  </si>
  <si>
    <t>뷰티툴내추럴5겹코튼화장솜(R)</t>
  </si>
  <si>
    <t>NR543</t>
  </si>
  <si>
    <t>뷰티툴내추럴마일드화장솜(R)</t>
  </si>
  <si>
    <t>NR544</t>
  </si>
  <si>
    <t>뷰티툴내추럴워터젯화장솜(R)</t>
  </si>
  <si>
    <t>NR545</t>
  </si>
  <si>
    <t>뷰티툴네일리무버공용기</t>
  </si>
  <si>
    <t>NR546</t>
  </si>
  <si>
    <t>뷰티툴누에고치실크볼(10개입)</t>
  </si>
  <si>
    <t>Beauty Tool Cocoon Silk Ball (10 pieces)</t>
  </si>
  <si>
    <t>NR547</t>
  </si>
  <si>
    <t>뷰티툴누에고치실크볼(20개입)</t>
  </si>
  <si>
    <t>Beauty Tool Cocoon Silk Ball (20 pieces)</t>
  </si>
  <si>
    <t>NR548</t>
  </si>
  <si>
    <t>뷰티툴루비셀스폰지팁4PCS</t>
  </si>
  <si>
    <t>Beauty Tool Ruby Cell Sponge Tips 4PCS</t>
  </si>
  <si>
    <t>NR549</t>
  </si>
  <si>
    <t>뷰티툴마스크시트(6P)</t>
  </si>
  <si>
    <t>Beauty Tool Mask Sheet (6P)</t>
  </si>
  <si>
    <t>NR550</t>
  </si>
  <si>
    <t>뷰티툴멀티4WAY브러쉬</t>
  </si>
  <si>
    <t>Beauty Tool Multi 4WAY Brush</t>
  </si>
  <si>
    <t>NR551</t>
  </si>
  <si>
    <t>뷰티툴면봉300PCS</t>
  </si>
  <si>
    <t>Beauty Tool Cotton Swab 300PCS</t>
  </si>
  <si>
    <t>NR552</t>
  </si>
  <si>
    <t>뷰티툴모공세안브러쉬</t>
  </si>
  <si>
    <t>beauty tool pore cleansing brush</t>
  </si>
  <si>
    <t>NR553</t>
  </si>
  <si>
    <t>뷰티툴미스트공용기</t>
  </si>
  <si>
    <t>Beauty tool mist common container</t>
  </si>
  <si>
    <t>NR554</t>
  </si>
  <si>
    <t>뷰티툴바디면도기</t>
  </si>
  <si>
    <t>beauty tool body razor</t>
  </si>
  <si>
    <t>NR555</t>
  </si>
  <si>
    <t>뷰티툴방수헤어캡</t>
  </si>
  <si>
    <t>Beauty Tool Waterproof Hair Cap</t>
  </si>
  <si>
    <t>NR556</t>
  </si>
  <si>
    <t>뷰티툴배쓰타월</t>
  </si>
  <si>
    <t>beauty tool bath towel</t>
  </si>
  <si>
    <t>NR557</t>
  </si>
  <si>
    <t>뷰티툴블랙헤드용모공브러쉬</t>
  </si>
  <si>
    <t>Beauty Tool Blackhead Pore Brush</t>
  </si>
  <si>
    <t>NR558</t>
  </si>
  <si>
    <t>뷰티툴블렌딩브러쉬</t>
  </si>
  <si>
    <t>Beauty Tool Blending Brush</t>
  </si>
  <si>
    <t>NR559</t>
  </si>
  <si>
    <t>뷰티툴뽀송후로킹퍼프(2P)</t>
  </si>
  <si>
    <t>Beauty Tool Soft Flocking Puff (2P)</t>
  </si>
  <si>
    <t>NR560</t>
  </si>
  <si>
    <t>뷰티툴샤워볼</t>
  </si>
  <si>
    <t>beauty tool shower ball</t>
  </si>
  <si>
    <t>NR561</t>
  </si>
  <si>
    <t>뷰티툴속눈썹03풍성한X형</t>
  </si>
  <si>
    <t>Beauty Tool Eyelashes 03 Rich X-Type</t>
  </si>
  <si>
    <t>NR562</t>
  </si>
  <si>
    <t>뷰티툴속눈썹04부분속눈썹(8mm)</t>
  </si>
  <si>
    <t>Beauty Tool Eyelash 04 Partial Eyelash (8mm)</t>
  </si>
  <si>
    <t>NR563</t>
  </si>
  <si>
    <t>뷰티툴속눈썹05풍성한날개형</t>
  </si>
  <si>
    <t>Beauty Tool Eyelashes 05 Plump Wings</t>
  </si>
  <si>
    <t>NR564</t>
  </si>
  <si>
    <t>뷰티툴속눈썹06언더래쉬</t>
  </si>
  <si>
    <t>beauty tool eyelash 06 under lash</t>
  </si>
  <si>
    <t>NR565</t>
  </si>
  <si>
    <t>뷰티툴손톱깎이(소)</t>
  </si>
  <si>
    <t>Beauty Tool Nail Clipper (Small)</t>
  </si>
  <si>
    <t>NR566</t>
  </si>
  <si>
    <t>뷰티툴스킨로션공용기(2P)</t>
  </si>
  <si>
    <t>Beauty tools skin lotion container (2P)</t>
  </si>
  <si>
    <t>NR567</t>
  </si>
  <si>
    <t>뷰티툴아이섀도3구공용기01앨리의숲</t>
  </si>
  <si>
    <t>Beauty tool eye shadow 3 ball container 01 Alley's Forest</t>
  </si>
  <si>
    <t>NR568</t>
  </si>
  <si>
    <t>뷰티툴아이섀도3구공용기02레인보우팝</t>
  </si>
  <si>
    <t>Beauty tool eye shadow 3 ball container 02 rainbow pop</t>
  </si>
  <si>
    <t>NR569</t>
  </si>
  <si>
    <t>뷰티툴아이섀도우미디움브러쉬</t>
  </si>
  <si>
    <t>beauty tool eyeshadow medium brush</t>
  </si>
  <si>
    <t>NR570</t>
  </si>
  <si>
    <t>뷰티툴에모리보드(R)</t>
  </si>
  <si>
    <t>NR571</t>
  </si>
  <si>
    <t>뷰티툴에어퍼프(2P)</t>
  </si>
  <si>
    <t>Beauty Tool Air Puff (2P)</t>
  </si>
  <si>
    <t>NR572</t>
  </si>
  <si>
    <t>뷰티툴에어퍼프9P</t>
  </si>
  <si>
    <t>Beauty Tool Air Puff 9P</t>
  </si>
  <si>
    <t>NR573</t>
  </si>
  <si>
    <t>뷰티툴여드름압출기</t>
  </si>
  <si>
    <t>beauty tool acne extruder</t>
  </si>
  <si>
    <t>NR574</t>
  </si>
  <si>
    <t>뷰티툴오일컨트롤필름(50PCS)</t>
  </si>
  <si>
    <t>Beauty Tool Oil Control Film (50PCS)</t>
  </si>
  <si>
    <t>NR575</t>
  </si>
  <si>
    <t>뷰티툴족집게</t>
  </si>
  <si>
    <t>beauty tool tweezers</t>
  </si>
  <si>
    <t>NR576</t>
  </si>
  <si>
    <t>뷰티툴쫀쫀메이크업퍼프90P</t>
  </si>
  <si>
    <t>Beauty Tool Makeup Puff 90P</t>
  </si>
  <si>
    <t>NR577</t>
  </si>
  <si>
    <t>뷰티툴쫀쫀메이크업퍼프90P(R)</t>
  </si>
  <si>
    <t>NR578</t>
  </si>
  <si>
    <t>뷰티툴케이스면봉</t>
  </si>
  <si>
    <t>beauty tool case cotton swab</t>
  </si>
  <si>
    <t>NR579</t>
  </si>
  <si>
    <t>뷰티툴코가위</t>
  </si>
  <si>
    <t>Beauty Tulko Scissors</t>
  </si>
  <si>
    <t>NR580</t>
  </si>
  <si>
    <t>뷰티툴크림공용기(2P)</t>
  </si>
  <si>
    <t>Beauty tool cream container (2P)</t>
  </si>
  <si>
    <t>NR581</t>
  </si>
  <si>
    <t>뷰티툴파우더브러쉬</t>
  </si>
  <si>
    <t>Beauty Tool Powder Brush</t>
  </si>
  <si>
    <t>NR582</t>
  </si>
  <si>
    <t>뷰티툴펌프형공용기</t>
  </si>
  <si>
    <t>Beauty tool pump type common container</t>
  </si>
  <si>
    <t>NR583</t>
  </si>
  <si>
    <t>뷰티툴펜슬깎이</t>
  </si>
  <si>
    <t>beauty tool pencil sharpener</t>
  </si>
  <si>
    <t>NR584</t>
  </si>
  <si>
    <t>뷰티툴해면스폰지</t>
  </si>
  <si>
    <t>beauty tool sponge</t>
  </si>
  <si>
    <t>NR585</t>
  </si>
  <si>
    <t>우산(201606)</t>
  </si>
  <si>
    <t>Umbrella (201606)</t>
  </si>
  <si>
    <t>NR586</t>
  </si>
  <si>
    <t>진생로얄실크골드마사저</t>
  </si>
  <si>
    <t>NR587</t>
  </si>
  <si>
    <t>프로터치미니브러시세트</t>
  </si>
  <si>
    <t>Pro Touch Mini Brush Set</t>
  </si>
  <si>
    <t>NR588</t>
  </si>
  <si>
    <t>핸드앤네이처세니타이저고리-플라워(핑크)</t>
  </si>
  <si>
    <t>Hand &amp; Nature Senitizer Ring-Flower (Pink)</t>
  </si>
  <si>
    <t>NR589</t>
  </si>
  <si>
    <t>그린더마마일드폼클렌저RR</t>
  </si>
  <si>
    <t>Green Derma Mild Foam Cleanser RR</t>
  </si>
  <si>
    <t>NR590</t>
  </si>
  <si>
    <t>리얼네이처로즈폼클렌저(R)</t>
  </si>
  <si>
    <t>NR591</t>
  </si>
  <si>
    <t>리얼네이처망고폼클렌저(R)</t>
  </si>
  <si>
    <t>NR592</t>
  </si>
  <si>
    <t>리얼네이처쉐어버터폼클렌저(R)</t>
  </si>
  <si>
    <t>NR593</t>
  </si>
  <si>
    <t>리얼네이처아르간폼클렌저(R)</t>
  </si>
  <si>
    <t>NR594</t>
  </si>
  <si>
    <t>리얼네이처알로에클렌징크림(200ml)R</t>
  </si>
  <si>
    <t>Real Nature Aloe Cleansing Cream (200ml)R</t>
  </si>
  <si>
    <t>NR595</t>
  </si>
  <si>
    <t>리얼네이처올리브클렌징크림(200ml)R</t>
  </si>
  <si>
    <t>Real Nature Olive Cleansing Cream (200ml)R</t>
  </si>
  <si>
    <t>NR596</t>
  </si>
  <si>
    <t>리얼네이처올리브폼클렌저(R)</t>
  </si>
  <si>
    <t>NR597</t>
  </si>
  <si>
    <t>리얼프레시로즈무스폼클렌저</t>
  </si>
  <si>
    <t>Real Fresh Rose Mousse Foam Cleanser</t>
  </si>
  <si>
    <t>NR598</t>
  </si>
  <si>
    <t>비베놈클렌징폼RRR</t>
  </si>
  <si>
    <t>Vivenom Cleansing Foam RRR</t>
  </si>
  <si>
    <t>NR599</t>
  </si>
  <si>
    <t>수딩앤모이스처알로에베라클렌징젤크림(RR)</t>
  </si>
  <si>
    <t>Soothing &amp; Moisture Aloe Vera Cleansing Gel Cream (RR)</t>
  </si>
  <si>
    <t>NR600</t>
  </si>
  <si>
    <t>수딩앤모이스처알로에베라클렌징젤폼(RR)</t>
  </si>
  <si>
    <t>Soothing &amp; Moisture Aloe Vera Cleansing Gel Foam (RR)</t>
  </si>
  <si>
    <t>NR601</t>
  </si>
  <si>
    <t>수딩앤모이스처알로에베라폼클렌저(RR)</t>
  </si>
  <si>
    <t>Soothing &amp; Moisture Aloe Vera Foam Cleanser (RR)</t>
  </si>
  <si>
    <t>NR602</t>
  </si>
  <si>
    <t>스네일솔루션폼클렌저(RRR)</t>
  </si>
  <si>
    <t>Snail Solution Foam Cleanser (RRR)</t>
  </si>
  <si>
    <t>NR603</t>
  </si>
  <si>
    <t>제주탄산머드클렌징크림R</t>
  </si>
  <si>
    <t>Jeju Carbonated Mud Cleansing Cream R</t>
  </si>
  <si>
    <t>NR604</t>
  </si>
  <si>
    <t>아르간에센셜딥케어샴푸(DR)</t>
  </si>
  <si>
    <t>Argan Essential Deep Care Shampoo (DR)</t>
  </si>
  <si>
    <t>NR605</t>
  </si>
  <si>
    <t>제주탄산올인원클렌징패드</t>
  </si>
  <si>
    <t>Jeju Carbonated All-in-One Cleansing Pad</t>
  </si>
  <si>
    <t>NR606</t>
  </si>
  <si>
    <t>캘리포니아알로에보송선스틱SPF50+PA++++</t>
  </si>
  <si>
    <t>California Aloe Vera Sun Stick SPF50+PA++++</t>
  </si>
  <si>
    <t>NR607</t>
  </si>
  <si>
    <t>캘리포니아알로에데일리선블럭SPF50+PA++++(DR)</t>
  </si>
  <si>
    <t>California Aloe Daily Sunblock SPF50+PA++++(DR)</t>
  </si>
  <si>
    <t>NR608</t>
  </si>
  <si>
    <t>제주탄산클렌징티슈15매</t>
  </si>
  <si>
    <t>15 Jeju Carbonated Cleansing Tissues</t>
  </si>
  <si>
    <t>NR609</t>
  </si>
  <si>
    <t>제주탄산폼클렌저</t>
  </si>
  <si>
    <t>Jeju Carbonated Foam Cleanser</t>
  </si>
  <si>
    <t>NR610</t>
  </si>
  <si>
    <t>제주탄산폼클렌저_300ml</t>
  </si>
  <si>
    <t>Jeju Carbonated Foam Cleanser_300ml</t>
  </si>
  <si>
    <t>NR611</t>
  </si>
  <si>
    <t>진생로얄실크폼클렌저</t>
  </si>
  <si>
    <t>Ginseng Royal Silk Foam Cleanser</t>
  </si>
  <si>
    <t>NR612</t>
  </si>
  <si>
    <t>캘리포니아알로에베라클렌징티슈(1+1)</t>
  </si>
  <si>
    <t>California Aloe Vera Cleansing Tissue (1+1)</t>
  </si>
  <si>
    <t>NR613</t>
  </si>
  <si>
    <t>콜라겐드림비타민C캡슐폼클렌저(R)</t>
  </si>
  <si>
    <t>NR614</t>
  </si>
  <si>
    <t>포레스트가든립앤아이리무버마일드</t>
  </si>
  <si>
    <t>Forest Garden Lip &amp; Eye Remover Mild</t>
  </si>
  <si>
    <t>NR615</t>
  </si>
  <si>
    <t>포레스트가든립앤아이리무버워터프루프</t>
  </si>
  <si>
    <t>Forest Garden Lip &amp; Eye Remover Waterproof</t>
  </si>
  <si>
    <t>NR616</t>
  </si>
  <si>
    <t>포레스트가든아르간클렌징오일RR</t>
  </si>
  <si>
    <t>Forest Garden Argan Cleansing Oil RR</t>
  </si>
  <si>
    <t>NR617</t>
  </si>
  <si>
    <t>포레스트가든카모마일클렌징오일R- 대용량(500ml)</t>
  </si>
  <si>
    <t>Forest Garden Chamomile Cleansing Oil R- Large Capacity (500ml)</t>
  </si>
  <si>
    <t>NR618</t>
  </si>
  <si>
    <t>포레스트가든카모마일클렌징오일RR</t>
  </si>
  <si>
    <t>Forest Garden Chamomile Cleansing Oil RR</t>
  </si>
  <si>
    <t>NR619</t>
  </si>
  <si>
    <t>프레시허브스네일클렌징폼(R)</t>
  </si>
  <si>
    <t>NR620</t>
  </si>
  <si>
    <t>프레시허브아세로라클렌징폼®</t>
  </si>
  <si>
    <t>Fresh Herb Acerola Cleansing Foam®</t>
  </si>
  <si>
    <t>NR621</t>
  </si>
  <si>
    <t>프레시허브알로에클렌징폼(R)</t>
  </si>
  <si>
    <t>NR622</t>
  </si>
  <si>
    <t>슈퍼아쿠아맥스컴비네이션수분크림[복합성용](RRR)</t>
  </si>
  <si>
    <t>Super Aqua Max Combination Moisture Cream [For Combination] (RRR)</t>
  </si>
  <si>
    <t>NR623</t>
  </si>
  <si>
    <t>하와이안딥씨약산성클렌징로션</t>
  </si>
  <si>
    <t>Hawaiian Deep Sea Acidic Cleansing Lotion</t>
  </si>
  <si>
    <t>NR624</t>
  </si>
  <si>
    <t>히말라야솔트클렌징밤_핑크솔트</t>
  </si>
  <si>
    <t>Himalayan Salt Cleansing Balm_Pink Salt</t>
  </si>
  <si>
    <t>NR625</t>
  </si>
  <si>
    <t>히말라야솔트클렌징밤_화이트솔트</t>
  </si>
  <si>
    <t>Himalayan Salt Cleansing Balm_White Salt</t>
  </si>
  <si>
    <t>NR626</t>
  </si>
  <si>
    <t>블랙헤드클리어3-스텝코팩</t>
  </si>
  <si>
    <t>Blackhead Clear 3-Step Nose Pack</t>
  </si>
  <si>
    <t>NR627</t>
  </si>
  <si>
    <t>블랙헤드클리어코팩(1매)</t>
  </si>
  <si>
    <t>Blackhead Clear Nose Pack (1ea)</t>
  </si>
  <si>
    <t>NR628</t>
  </si>
  <si>
    <t>블랙헤드클리어코팩(7매)</t>
  </si>
  <si>
    <t>Blackhead Clear Nose Pack (7ea)</t>
  </si>
  <si>
    <t>NR629</t>
  </si>
  <si>
    <t>클리어스팟패치(비베놈 라인)</t>
  </si>
  <si>
    <t>Clear Spot Patch (Vivenom Line)</t>
  </si>
  <si>
    <t>NR630</t>
  </si>
  <si>
    <t>풋앤네이처코코넛쿨링풋앤레그패치</t>
  </si>
  <si>
    <t>Foot and Nature Coconut Cooling Foot and Leg Patch</t>
  </si>
  <si>
    <t>NR631</t>
  </si>
  <si>
    <t>대나무숯머드팩R</t>
  </si>
  <si>
    <t>Bamboo Charcoal Mud Pack R</t>
  </si>
  <si>
    <t>NR632</t>
  </si>
  <si>
    <t>대나무숯코&amp;T존팩R</t>
  </si>
  <si>
    <t>Bamboo charcoal nose &amp; T zone pack R</t>
  </si>
  <si>
    <t>NR633</t>
  </si>
  <si>
    <t>리얼스퀴즈알로에베라슬리핑팩</t>
  </si>
  <si>
    <t>Real Squeeze Aloe Vera Sleeping Pack</t>
  </si>
  <si>
    <t>NR634</t>
  </si>
  <si>
    <t>리얼스퀴즈알로에베라필오프팩</t>
  </si>
  <si>
    <t>Real Squeeze Aloe Vera Peel Off Pack</t>
  </si>
  <si>
    <t>NR635</t>
  </si>
  <si>
    <t>리얼프레시석류모델링마스크</t>
  </si>
  <si>
    <t>Real Fresh Pomegranate Modeling Mask</t>
  </si>
  <si>
    <t>NR636</t>
  </si>
  <si>
    <t>리얼프레시알로에모델링마스크</t>
  </si>
  <si>
    <t>Real Fresh Aloe Modeling Mask</t>
  </si>
  <si>
    <t>NR637</t>
  </si>
  <si>
    <t xml:space="preserve">리얼프레시해초모델링마스크 </t>
  </si>
  <si>
    <t>Real Fresh Seaweed Modeling Mask</t>
  </si>
  <si>
    <t>NR638</t>
  </si>
  <si>
    <t>슈퍼아쿠아맥스딥모이스처슬리핑팩(RR)</t>
  </si>
  <si>
    <t>Super Aqua Max Deep Moisture Sleeping Pack (RR)</t>
  </si>
  <si>
    <t>NR639</t>
  </si>
  <si>
    <t>시티케어마린워터트랜스팩투폼</t>
  </si>
  <si>
    <t>City Care Marine Water Transform to Foam</t>
  </si>
  <si>
    <t>NR640</t>
  </si>
  <si>
    <t>하와이안프레시클레이팩RR</t>
  </si>
  <si>
    <t>Hawaiian Fresh Clay Pack RR</t>
  </si>
  <si>
    <t>NR641</t>
  </si>
  <si>
    <t>하와이안프레시팩투폼</t>
  </si>
  <si>
    <t>Hawaiian Fresh Pack to Foam</t>
  </si>
  <si>
    <t>NR642</t>
  </si>
  <si>
    <t>(10대)퓨어샤인메이크업베이스01바닐라그린SPF20PA++</t>
  </si>
  <si>
    <t>NR643</t>
  </si>
  <si>
    <t>(10대)퓨어샤인메이크업베이스02바닐라핑크SPF20PA++</t>
  </si>
  <si>
    <t>(Teenagers) Pure Shine Makeup Base 02 Vanilla Pink SPF20PA++</t>
  </si>
  <si>
    <t>NR644</t>
  </si>
  <si>
    <t>(10대)퓨어샤인커버비비01화사한비비</t>
  </si>
  <si>
    <t>(Teenagers) Pure Shine Cover BB 01 Gorgeous Han BB</t>
  </si>
  <si>
    <t>NR645</t>
  </si>
  <si>
    <t>(10대)퓨어샤인커버비비02차분한비비</t>
  </si>
  <si>
    <t>(Teenagers) Pure Shine Cover BB 02 Calm Han BB</t>
  </si>
  <si>
    <t>NR646</t>
  </si>
  <si>
    <t xml:space="preserve">네이처리퍼블릭멀티플터치스틱01라이트베이지 </t>
  </si>
  <si>
    <t>NATURE REPUBLIC Multiple Touch Stick 01 Light Beige</t>
  </si>
  <si>
    <t>NR647</t>
  </si>
  <si>
    <t xml:space="preserve">네이처리퍼블릭멀티플터치스틱02네추럴베이지 </t>
  </si>
  <si>
    <t>NATURE REPUBLIC Multiple Touch Stick 02 Natural Beige</t>
  </si>
  <si>
    <t>NR648</t>
  </si>
  <si>
    <t xml:space="preserve">네이처리퍼블릭멀티플터치스틱03딥베이지 </t>
  </si>
  <si>
    <t>NATURE REPUBLIC Multiple Touch Stick 03 Deep Beige</t>
  </si>
  <si>
    <t>NR649</t>
  </si>
  <si>
    <t xml:space="preserve">네이처리퍼블릭멀티플터치스틱04샤이닝빔 </t>
  </si>
  <si>
    <t>NATURE REPUBLIC Multiple Touch Stick 04 Shining Beam</t>
  </si>
  <si>
    <t>NR650</t>
  </si>
  <si>
    <t xml:space="preserve">네이처리퍼블릭멀티플터치스틱06베이비코랄 </t>
  </si>
  <si>
    <t>nature republic multiple touch stick 06 baby coral</t>
  </si>
  <si>
    <t>NR651</t>
  </si>
  <si>
    <t xml:space="preserve">네이처리퍼블릭멀티플터치스틱08파스텔핑크 </t>
  </si>
  <si>
    <t>NATURE REPUBLIC Multiple Touch Stick 08 Pastel Pink</t>
  </si>
  <si>
    <t>NR652</t>
  </si>
  <si>
    <t xml:space="preserve">네이처리퍼블릭멀티플터치스틱09레이디탠저린 </t>
  </si>
  <si>
    <t>nature republic multiple touch stick 09 lady tangerine</t>
  </si>
  <si>
    <t>NR653</t>
  </si>
  <si>
    <t>네이처오리진씨씨브라이트닝SPF30PA++</t>
  </si>
  <si>
    <t>Nature Origin CC Brightening SPF30PA++</t>
  </si>
  <si>
    <t>NR654</t>
  </si>
  <si>
    <t>네이처오리진씨씨블러SPF30 PA++</t>
  </si>
  <si>
    <t>Nature Origin CC Blur SPF30 PA++</t>
  </si>
  <si>
    <t>NR655</t>
  </si>
  <si>
    <t>네이처오리진씨씨틴티드SPF30PA++</t>
  </si>
  <si>
    <t>Nature Origin CC Tinted SPF30PA++</t>
  </si>
  <si>
    <t>NR656</t>
  </si>
  <si>
    <t>네이처오리진아우라타이트업쿠션01라이트베이지SPF50+PA+++(R)</t>
  </si>
  <si>
    <t>NR657</t>
  </si>
  <si>
    <t>네이처오리진아우라타이트업쿠션02내추럴베이지SPF50+PA+++(R)</t>
  </si>
  <si>
    <t>NR658</t>
  </si>
  <si>
    <t>네이처오리진아쿠아마블파운데이션01라이트베이지SPF50+PA+++(DR)</t>
  </si>
  <si>
    <t>Nature Origin Aqua Marble Foundation 01 Light Beige SPF50+PA+++(DR)</t>
  </si>
  <si>
    <t>NR659</t>
  </si>
  <si>
    <t>네이처오리진아쿠아마블파운데이션02내추럴베이지SPF50+PA+++(DR)</t>
  </si>
  <si>
    <t>Nature Origin Aqua Marble Foundation 02 Natural Beige SPF50+PA+++(DR)</t>
  </si>
  <si>
    <t>NR660</t>
  </si>
  <si>
    <t>네이처오리진커버투웨이팩트01라이트베이지50+,PA+++(DRR)</t>
  </si>
  <si>
    <t>Nature Origin Cover Two Way Pact 01 Light Beige 50+, PA+++ (DRR)</t>
  </si>
  <si>
    <t>NR661</t>
  </si>
  <si>
    <t>네이처오리진커버투웨이팩트02내추럴베이지PF50+,PA+++(DRR)</t>
  </si>
  <si>
    <t>Nature Origin Cover Two Way Pact 02 Natural Beige PF50+, PA+++(DRR)</t>
  </si>
  <si>
    <t>NR662</t>
  </si>
  <si>
    <t>네이처오리진콜라겐비비크림01라이트베이지SPF25PA++</t>
  </si>
  <si>
    <t>Nature Origin Collagen BB Cream 01 Light Beige SPF25PA++</t>
  </si>
  <si>
    <t>NR663</t>
  </si>
  <si>
    <t>네이처오리진콜라겐비비크림02내추럴 베이지SPF25PA++</t>
  </si>
  <si>
    <t>Nature Origin Collagen BB Cream 02 Natural Beige SPF25PA++</t>
  </si>
  <si>
    <t>NR664</t>
  </si>
  <si>
    <t>네이처오리진콜라겐비비크림오리지널SPF25PA++</t>
  </si>
  <si>
    <t>Nature Origin Collagen BB Cream Original SPF25PA++</t>
  </si>
  <si>
    <t>NR665</t>
  </si>
  <si>
    <t>네이처오리진콜라겐워터프루프비비크림SPF50+,PA++++</t>
  </si>
  <si>
    <t>Nature Origin Collagen Waterproof BB Cream SPF50+,PA++++</t>
  </si>
  <si>
    <t>NR666</t>
  </si>
  <si>
    <t>네이처오리진트리플컬러톤업쿠션</t>
  </si>
  <si>
    <t>Nature Origin Triple Color Tone Up Cushion</t>
  </si>
  <si>
    <t>NR667</t>
  </si>
  <si>
    <t>네이처오리진프라이머01윤광SPF30,PA++[3중기능성화장품]</t>
  </si>
  <si>
    <t>Nature Origin Primer 01 Luminous SPF30, PA++ [Triple Functional Cosmetics]</t>
  </si>
  <si>
    <t>NR668</t>
  </si>
  <si>
    <t>네이처오리진프라이머02톤업SPF30,PA++[3중기능성화장품]</t>
  </si>
  <si>
    <t>Nature Origin Primer 02 Tone Up SPF30, PA++ [Triple Functional Cosmetics]</t>
  </si>
  <si>
    <t>NR669</t>
  </si>
  <si>
    <t>네이처오리진프라이머03수분</t>
  </si>
  <si>
    <t>Nature Origin Primer 03 Moisture</t>
  </si>
  <si>
    <t>NR670</t>
  </si>
  <si>
    <t>멀티플듀얼컨투어스틱01웜바닐라</t>
  </si>
  <si>
    <t>Multiple Dual Contour Stick 01 Warm Vanilla</t>
  </si>
  <si>
    <t>NR671</t>
  </si>
  <si>
    <t>멀티플듀얼컨투어스틱02쿨바닐라</t>
  </si>
  <si>
    <t>Multiple Dual Contour Stick 02 Cool Vanilla</t>
  </si>
  <si>
    <t>NR672</t>
  </si>
  <si>
    <t>멀티플듀얼컨투어스틱03샤인코랄</t>
  </si>
  <si>
    <t>Multiple Dual Contour Stick 03 Shine Coral</t>
  </si>
  <si>
    <t>NR673</t>
  </si>
  <si>
    <t>멀티플듀얼컨투어스틱04샤인핑크</t>
  </si>
  <si>
    <t>Multiple Dual Contour Stick 04 Shine Pink</t>
  </si>
  <si>
    <t>NR674</t>
  </si>
  <si>
    <t>바이플라워블러셔01핑크블라썸</t>
  </si>
  <si>
    <t>By Flower Blush 01 Pink Blossom</t>
  </si>
  <si>
    <t>NR675</t>
  </si>
  <si>
    <t>바이플라워블러셔03자몽솜사탕</t>
  </si>
  <si>
    <t>By Flower Blusher 03 Grapefruit Cotton Candy</t>
  </si>
  <si>
    <t>NR676</t>
  </si>
  <si>
    <t>보테니컬그린티듀얼컨실러01라이트베이지</t>
  </si>
  <si>
    <t>Botanical Green Tea Dual Concealer 01 Light Beige</t>
  </si>
  <si>
    <t>NR677</t>
  </si>
  <si>
    <t>보테니컬그린티듀얼컨실러02내추럴베이지(R)</t>
  </si>
  <si>
    <t>NR678</t>
  </si>
  <si>
    <t>보테니컬그린티포어스틱</t>
  </si>
  <si>
    <t>botanical green tea pore stick</t>
  </si>
  <si>
    <t>NR679</t>
  </si>
  <si>
    <t>보테니컬그린티포어파우더</t>
  </si>
  <si>
    <t>Botanical Green Tea Pore Powder</t>
  </si>
  <si>
    <t>NR680</t>
  </si>
  <si>
    <t>보테니컬그린티포어팩트</t>
  </si>
  <si>
    <t>Botanical Green Tea Pore Pact</t>
  </si>
  <si>
    <t>NR681</t>
  </si>
  <si>
    <t>보테니컬그린티포어프라이머</t>
  </si>
  <si>
    <t>Botanical Green Tea Pore Primer</t>
  </si>
  <si>
    <t>NR682</t>
  </si>
  <si>
    <t>보테니컬애플돔블러셔01핑크애플(PF</t>
  </si>
  <si>
    <t>Botanical Apple Dome Blusher 01 Pink Apple (PF)</t>
  </si>
  <si>
    <t>NR683</t>
  </si>
  <si>
    <t>보테니컬애플돔블러셔02코랄애플(PF)</t>
  </si>
  <si>
    <t>NR684</t>
  </si>
  <si>
    <t>보테니컬쿠션블러셔01핑크</t>
  </si>
  <si>
    <t>NR685</t>
  </si>
  <si>
    <t>보테니컬쿠션블러셔02애프리콧</t>
  </si>
  <si>
    <t>Botanical Cushion Blush 02 Apricot</t>
  </si>
  <si>
    <t>NR686</t>
  </si>
  <si>
    <t>보테니컬쿠션블러셔03하이라이터</t>
  </si>
  <si>
    <t>botanical cushion blush 03 highlighter</t>
  </si>
  <si>
    <t>NR687</t>
  </si>
  <si>
    <t>보테니컬크림컨실러21라이트베이지(C)</t>
  </si>
  <si>
    <t>NR688</t>
  </si>
  <si>
    <t>보테니컬크림컨실러23내추럴베이지(C)</t>
  </si>
  <si>
    <t>NR689</t>
  </si>
  <si>
    <t>비베놈비비크림01라이트베이지SPF30PA++</t>
  </si>
  <si>
    <t>Vivenom BB Cream 01 Light Beige SPF30PA++</t>
  </si>
  <si>
    <t>NR690</t>
  </si>
  <si>
    <t>비베놈비비크림02내추럴베이지SPF30PA++</t>
  </si>
  <si>
    <t>Vivenom BB Cream 02 Natural Beige SPF30PA++</t>
  </si>
  <si>
    <t>NR691</t>
  </si>
  <si>
    <t>스네일솔루션비비크림SPF30PA++01(R)</t>
  </si>
  <si>
    <t>NR692</t>
  </si>
  <si>
    <t>스네일솔루션비비크림SPF30PA++02(R)</t>
  </si>
  <si>
    <t>NR693</t>
  </si>
  <si>
    <t>시티케어마린워터메이크업픽서</t>
  </si>
  <si>
    <t>City Care Marine Water Makeup Fixer</t>
  </si>
  <si>
    <t>NR694</t>
  </si>
  <si>
    <t>아프리카버드옴므비비모이스처라이저[내추럴타입]SPF30 PA++</t>
  </si>
  <si>
    <t>Africa Bird Homme BB Moisturizer [Natural Type] SPF30 PA++</t>
  </si>
  <si>
    <t>NR695</t>
  </si>
  <si>
    <t>진생로얄실크커버텐션파운데이션01라이트베이지SPF50+PA+++</t>
  </si>
  <si>
    <t>Ginseng Royal Silk Cover Tension Foundation 01 Light Beige SPF50+PA+++</t>
  </si>
  <si>
    <t>NR696</t>
  </si>
  <si>
    <t>진생로얄실크커버텐션파운데이션02내추럴베이지SPF50+PA+++</t>
  </si>
  <si>
    <t>Ginseng Royal Silk Cover Tension Foundation 02 Natural Beige SPF50+PA+++</t>
  </si>
  <si>
    <t>NR697</t>
  </si>
  <si>
    <t>진생로얄실크크림파운데이션02내추럴베이지SPF37,PA+++</t>
  </si>
  <si>
    <t>Ginseng Royal Silk Cream Foundation 02 Natural Beige SPF37, PA+++</t>
  </si>
  <si>
    <t>NR698</t>
  </si>
  <si>
    <t>진생로얄실크프라이머(R)</t>
  </si>
  <si>
    <t>NR699</t>
  </si>
  <si>
    <t>진생로얄실크파우더01투명베이지SPF26,PA+(DR)</t>
  </si>
  <si>
    <t>NR700</t>
  </si>
  <si>
    <t>퓨어샤인내추럴쿠션01라이트베이지SPF50+PA+++(C)</t>
  </si>
  <si>
    <t>NR701</t>
  </si>
  <si>
    <t>퓨어샤인내추럴쿠션02내추럴베이지SPF50+PA+++(C)</t>
  </si>
  <si>
    <t>NR702</t>
  </si>
  <si>
    <t>퓨어샤인파우더팩트21누드베이지(DR)</t>
  </si>
  <si>
    <t>Pure Shine Powder Pact 21 Nude Beige (DR)</t>
  </si>
  <si>
    <t>NR703</t>
  </si>
  <si>
    <t>퓨어샤인파우더팩트23내추럴베이지(DR)</t>
  </si>
  <si>
    <t>Pure Shine Powder Pact 23 Natural Beige (DR)</t>
  </si>
  <si>
    <t>NR704</t>
  </si>
  <si>
    <t xml:space="preserve">프로방스에어스킨핏메이크업베이스01핑크SPF30PA++ </t>
  </si>
  <si>
    <t>Provence Air Skin Fit Makeup Base 01 Pink SPF30PA++</t>
  </si>
  <si>
    <t>NR705</t>
  </si>
  <si>
    <t xml:space="preserve">프로방스에어스킨핏메이크업베이스02그린SPF30PA++ </t>
  </si>
  <si>
    <t>Provence Air Skin Fit Makeup Base 02 Green SPF30PA++</t>
  </si>
  <si>
    <t>NR706</t>
  </si>
  <si>
    <t>프로방스에어스킨핏오일컨트롤쿠션01라이트베이지SPF50+PA+++(DR)</t>
  </si>
  <si>
    <t>Provence Air Skin Fit Oil Control Cushion 01 Light Beige SPF50+PA+++(DR)</t>
  </si>
  <si>
    <t>NR707</t>
  </si>
  <si>
    <t>프로방스에어스킨핏오일컨트롤쿠션02내추럴베이지SPF50+PA+++(DR)</t>
  </si>
  <si>
    <t>Provence Air Skin Fit Oil Control Cushion 02 Natural Beige SPF50+PA+++(DR)</t>
  </si>
  <si>
    <t>NR708</t>
  </si>
  <si>
    <t>프로방스에어스킨핏원데이래스팅파데쿠션N13포슬린SPF50+PA+++</t>
  </si>
  <si>
    <t>Provence Air Skin Fit One Day Lasting Foundation Cushion N13 Porcelain SPF50+PA+++</t>
  </si>
  <si>
    <t>NR709</t>
  </si>
  <si>
    <t>프로방스에어스킨핏원데이래스팅파데쿠션P21로지바닐라SPF50+PA+++</t>
  </si>
  <si>
    <t>Provence Air Skin Fit One Day Lasting Foundation Cushion P21 Rosie Vanilla SPF50+PA+++</t>
  </si>
  <si>
    <t>NR710</t>
  </si>
  <si>
    <t>프로방스에어스킨핏원데이래스팅파데쿠션Y21퓨어바닐라SPF50+PA+++</t>
  </si>
  <si>
    <t>Provence Air Skin Fit One Day Lasting Foundation Cushion Y21 Pure Vanilla SPF50+PA+++</t>
  </si>
  <si>
    <t>NR711</t>
  </si>
  <si>
    <t>프로방스에어스킨핏원데이래스팅파데쿠션Y23웜베이지SPF50+PA+++</t>
  </si>
  <si>
    <t>Provence Air Skin Fit One Day Lasting Foundation Cushion Y23 Warm Beige SPF50+PA+++</t>
  </si>
  <si>
    <t>NR712</t>
  </si>
  <si>
    <t>프로방스에어스킨핏원데이래스팅파운데이션N13포슬린SPF30PA++</t>
  </si>
  <si>
    <t>Provence Air Skin Fit One Day Lasting Foundation N13 Porcelain SPF30PA++</t>
  </si>
  <si>
    <t>NR713</t>
  </si>
  <si>
    <t>프로방스에어스킨핏원데이래스팅파운데이션P21로지바닐라SPF30PA++</t>
  </si>
  <si>
    <t>Provence Air Skin Fit One Day Lasting Foundation P21 Rosie Vanilla SPF30PA++</t>
  </si>
  <si>
    <t>NR714</t>
  </si>
  <si>
    <t>프로방스에어스킨핏원데이래스팅파운데이션Y21퓨어바닐라SPF30PA++</t>
  </si>
  <si>
    <t>Provence Air Skin Fit One Day Lasting Foundation Y21 Pure Vanilla SPF30PA++</t>
  </si>
  <si>
    <t>NR715</t>
  </si>
  <si>
    <t>프로방스에어스킨핏원데이래스팅파운데이션Y23웜베이지SPF30PA++</t>
  </si>
  <si>
    <t>Provence Air Skin Fit One Day Lasting Foundation Y23 Warm Beige SPF30PA++</t>
  </si>
  <si>
    <t>NR716</t>
  </si>
  <si>
    <t>프로방스에어스킨핏원데이래스팅파운데이션Y23웜베이지SPF30PA++(R)</t>
  </si>
  <si>
    <t>NR717</t>
  </si>
  <si>
    <t>프로방스에어스킨핏파운데이션W01라이트베이지SPF30PA++ -웜톤</t>
  </si>
  <si>
    <t>Provence Air Skin Fit Foundation W01 Light Beige SPF30PA++ -Warm Tone</t>
  </si>
  <si>
    <t>NR718</t>
  </si>
  <si>
    <t>프로방스인텐스커버3in1스트로빙파운데이션01라이트베이지</t>
  </si>
  <si>
    <t>Provence intense cover 3in1 strobing foundation 01 light beige</t>
  </si>
  <si>
    <t>NR719</t>
  </si>
  <si>
    <t>프로방스인텐스커버3in1스트로빙파운데이션02내추럴베이지</t>
  </si>
  <si>
    <t>Provence Intense Cover 3in1 Strobing Foundation 02 Natural Beige</t>
  </si>
  <si>
    <t>NR720</t>
  </si>
  <si>
    <t>프로방스인텐스커버크리미컨실러01라이트베이지SPF30PA++</t>
  </si>
  <si>
    <t>Provence Intense Cover Creamy Concealer 01 Light Beige SPF30PA++</t>
  </si>
  <si>
    <t>NR721</t>
  </si>
  <si>
    <t>프로방스인텐스커버크리미컨실러02내추럴베이지SPF30PA++</t>
  </si>
  <si>
    <t>Provence Intense Cover Creamy Concealer 02 Natural Beige SPF30PA++</t>
  </si>
  <si>
    <t>NR722</t>
  </si>
  <si>
    <t>프로방스인텐스커버크리미컨실러03진저베이지SPF30PA++</t>
  </si>
  <si>
    <t>Provence Intense Cover Creamy Concealer 03 Ginger Beige SPF30PA++</t>
  </si>
  <si>
    <t>NR723</t>
  </si>
  <si>
    <t>프로방스인텐시브앰플메이크업베이스01민트SPF30PA++</t>
  </si>
  <si>
    <t>Provence Intensive Ampoule Makeup Base 01 Mint SPF30PA++</t>
  </si>
  <si>
    <t>NR724</t>
  </si>
  <si>
    <t>프로방스인텐시브앰플메이크업베이스02라벤더SPF30PA++</t>
  </si>
  <si>
    <t>Provence Intensive Ampoule Makeup Base 02 Lavender SPF30PA++</t>
  </si>
  <si>
    <t>NR725</t>
  </si>
  <si>
    <t>프로방스인텐시브앰플비비크림01라이트베이지SPF30PA++</t>
  </si>
  <si>
    <t>Provence Intensive Ampoule BB Cream 01 Light Beige SPF30PA++</t>
  </si>
  <si>
    <t>NR726</t>
  </si>
  <si>
    <t>프로방스인텐시브앰플비비크림02내추럴베이지SPF30PA++</t>
  </si>
  <si>
    <t>Provence Intensive Ampoule BB Cream 02 Natural Beige SPF30PA++</t>
  </si>
  <si>
    <t>NR727</t>
  </si>
  <si>
    <t>프로방스인텐시브앰플쿠션01라이트베이지SPF50+PA+++(리필)(DR)</t>
  </si>
  <si>
    <t>Provence Intensive Ampoule Cushion 01 Light Beige SPF50+PA+++(Refill)(DR)</t>
  </si>
  <si>
    <t>NR728</t>
  </si>
  <si>
    <t>프로방스인텐시브앰플쿠션02내추럴베이지SPF50+PA+++(리필)(DR)</t>
  </si>
  <si>
    <t>Provence Intensive Ampoule Cushion 02 Natural Beige SPF50+PA+++(Refill)(DR)</t>
  </si>
  <si>
    <t>NR729</t>
  </si>
  <si>
    <t>프로방스인텐시브앰플파운데이션01라이트베이지SPF30PA++</t>
  </si>
  <si>
    <t>Provence Intensive Ampoule Foundation 01 Light Beige SPF30PA++</t>
  </si>
  <si>
    <t>NR730</t>
  </si>
  <si>
    <t>프로방스인텐시브앰플파운데이션02내추럴베이지SPF30PA++</t>
  </si>
  <si>
    <t>Provence Intensive Ampoule Foundation 02 Natural Beige SPF30PA++</t>
  </si>
  <si>
    <t>NR731</t>
  </si>
  <si>
    <t>프로터치블러셔팔레트</t>
  </si>
  <si>
    <t>Pro touch blush palette</t>
  </si>
  <si>
    <t>NR732</t>
  </si>
  <si>
    <t>그린더마마일드필링젤R</t>
  </si>
  <si>
    <t>Green Derma Mild Peeling Gel R</t>
  </si>
  <si>
    <t>NR733</t>
  </si>
  <si>
    <t>리얼네이처레몬필링젤워시(C)</t>
  </si>
  <si>
    <t>NR734</t>
  </si>
  <si>
    <t>리얼네이처크랜베리필링젤(C)</t>
  </si>
  <si>
    <t>NR735</t>
  </si>
  <si>
    <t>슈퍼아쿠아맥스소프트필링젤(R)</t>
  </si>
  <si>
    <t>NR736</t>
  </si>
  <si>
    <t>제주탄산트리플필링패드</t>
  </si>
  <si>
    <t>Jeju Carbonated Triple Peeling Pad</t>
  </si>
  <si>
    <t>NR737</t>
  </si>
  <si>
    <t>캘리포니아알로에베라핸드크림</t>
  </si>
  <si>
    <t>california aloe vera hand cream</t>
  </si>
  <si>
    <t>NR738</t>
  </si>
  <si>
    <t>프리미엄골드호일풋마스크</t>
  </si>
  <si>
    <t>Premium Gold Foil Foot Mask</t>
  </si>
  <si>
    <t>NR739</t>
  </si>
  <si>
    <t>프리미엄골드호일핸드마스크</t>
  </si>
  <si>
    <t>Premium Gold Foil Hand Mask</t>
  </si>
  <si>
    <t>NR740</t>
  </si>
  <si>
    <t>[그린홀리데이]핸드앤네이처복숭아핸드크림(대용량)</t>
  </si>
  <si>
    <t>[Green Holiday] Hand &amp; Nature Peach Hand Cream (large capacity)</t>
  </si>
  <si>
    <t>NR741</t>
  </si>
  <si>
    <t>[그린홀리데이]핸드앤네이처릴리핸드크림(대용량)</t>
  </si>
  <si>
    <t>[Green Holiday] Hand &amp; Nature Lily Hand Cream (large capacity)</t>
  </si>
  <si>
    <t>NR742</t>
  </si>
  <si>
    <t>핸드앤네이처쉐어버터핸드크림</t>
  </si>
  <si>
    <t>NR743</t>
  </si>
  <si>
    <t>핸드앤네이처아보카도핸드크림</t>
  </si>
  <si>
    <t>Hand and Nature Avocado Hand Cream</t>
  </si>
  <si>
    <t>NR744</t>
  </si>
  <si>
    <t>핸드앤네이처와일드베리핸드크림</t>
  </si>
  <si>
    <t>Hand and Nature Wildberry Hand Cream</t>
  </si>
  <si>
    <t>NR745</t>
  </si>
  <si>
    <t>핸드앤네이처로즈핸드크림</t>
  </si>
  <si>
    <t>Hand and Nature Rose Hand Cream</t>
  </si>
  <si>
    <t>NR746</t>
  </si>
  <si>
    <t>핸드앤네이처코튼베이비핸드크림</t>
  </si>
  <si>
    <t>Hand &amp; Nature Cotton Baby Hand Cream</t>
  </si>
  <si>
    <t>NR747</t>
  </si>
  <si>
    <t>핸드앤네이처아카시아핸드크림</t>
  </si>
  <si>
    <t>NR748</t>
  </si>
  <si>
    <t>핸드앤네이처애플망고핸드크림</t>
  </si>
  <si>
    <t>Hand &amp; Nature Apple Mango Hand Cream</t>
  </si>
  <si>
    <t>NR749</t>
  </si>
  <si>
    <t>핸드앤네이처라임핸드크림</t>
  </si>
  <si>
    <t>Hand and Nature Lime Hand Cream</t>
  </si>
  <si>
    <t>NR750</t>
  </si>
  <si>
    <t>핸드앤네이처화이트머스크핸드크림</t>
  </si>
  <si>
    <t>Hand and Nature White Musk Hand Cream</t>
  </si>
  <si>
    <t>NR751</t>
  </si>
  <si>
    <t>핸드앤네이처그린티핸드크림</t>
  </si>
  <si>
    <t>Hand and Nature Green Tea Hand Cream</t>
  </si>
  <si>
    <t>NR752</t>
  </si>
  <si>
    <t>핸드앤네이처자몽핸드크림</t>
  </si>
  <si>
    <t>Hand &amp; Nature Grapefruit Hand Cream</t>
  </si>
  <si>
    <t>NR753</t>
  </si>
  <si>
    <t>핸드앤네이처릴리핸드크림</t>
  </si>
  <si>
    <t>Hand &amp; Nature Lily Hand Cream</t>
  </si>
  <si>
    <t>NR754</t>
  </si>
  <si>
    <t>핸드앤네이처복숭아핸드크림</t>
  </si>
  <si>
    <t>NR755</t>
  </si>
  <si>
    <t>핸드앤네이처체리블라썸핸드크림</t>
  </si>
  <si>
    <t>Hand and Nature Cherry Blossom Hand Cream</t>
  </si>
  <si>
    <t>NR756</t>
  </si>
  <si>
    <t>핸드앤네이처프리지아핸드크림</t>
  </si>
  <si>
    <t>Hand &amp; Nature Freesia Hand Cream</t>
  </si>
  <si>
    <t>NR757</t>
  </si>
  <si>
    <t>핸드앤네이처 석류듀얼핸드앤립밤</t>
  </si>
  <si>
    <t>Hand &amp; Nature Pomegranate Dual Hand &amp; Lip Balm</t>
  </si>
  <si>
    <t>NR758</t>
  </si>
  <si>
    <t>핸드앤네이처만다린듀얼핸드앤립밤</t>
  </si>
  <si>
    <t>Hand &amp; Nature Mandarin Dual Hand &amp; Lip Balm</t>
  </si>
  <si>
    <t>NR759</t>
  </si>
  <si>
    <t>핸드앤네이처망고듀얼핸드앤립밤</t>
  </si>
  <si>
    <t>Hand &amp; Nature Mango Dual Hand &amp; Lip Balm</t>
  </si>
  <si>
    <t>NR760</t>
  </si>
  <si>
    <t>핸드앤네이처세니타이저겔(에탄올)-동백(DR)</t>
  </si>
  <si>
    <t>Hand &amp; Nature Sanitizer Gel (Ethanol)-Camellia (DR)</t>
  </si>
  <si>
    <t>NR761</t>
  </si>
  <si>
    <t>핸드앤네이처세니타이저겔(에탄올)-라즈베리(DR)</t>
  </si>
  <si>
    <t>Hand &amp; Nature Sanitizer Gel (Ethanol)-Raspberry (DR)</t>
  </si>
  <si>
    <t>NR762</t>
  </si>
  <si>
    <t>핸드앤네이처세니타이저겔(에탄올)-레몬(DR)</t>
  </si>
  <si>
    <t>Hand &amp; Nature Sanitizer Gel (Ethanol)-Lemon (DR)</t>
  </si>
  <si>
    <t>NR763</t>
  </si>
  <si>
    <t>핸드앤네이처세니타이저겔(에탄올)-사과(DR)</t>
  </si>
  <si>
    <t>Hand &amp; Nature Sanitizer Gel (Ethanol)-Apple (DR)</t>
  </si>
  <si>
    <t>NR764</t>
  </si>
  <si>
    <t>핸드앤네이처세니타이저겔(에탄올)-알로에(DR)</t>
  </si>
  <si>
    <t>Hand &amp; Nature Sanitizer Gel (Ethanol)-Aloe (DR)</t>
  </si>
  <si>
    <t>NR765</t>
  </si>
  <si>
    <t>핸드앤네이처세니타이저겔(에탄올)-애플망고(DR)</t>
  </si>
  <si>
    <t>Hand &amp; Nature Sanitizer Gel (Ethanol)-Apple Mango (DR)</t>
  </si>
  <si>
    <t>NR766</t>
  </si>
  <si>
    <t>핸드앤네이처세니타이저겔(에탄올)-장미(DR)</t>
  </si>
  <si>
    <t>Hand &amp; Nature Sanitizer Gel (Ethanol)-Rose (DR)</t>
  </si>
  <si>
    <t>NR767</t>
  </si>
  <si>
    <t>핸드앤네이처세니타이저겔(에탄올)-체리블라썸(DR)</t>
  </si>
  <si>
    <t>Hand &amp; Nature Sanitizer Gel (Ethanol)-Cherry Blossom (DR)</t>
  </si>
  <si>
    <t>NR768</t>
  </si>
  <si>
    <t>핸드앤네이처세니타이저겔(에탄올)-페퍼민트(DR)</t>
  </si>
  <si>
    <t>Hand &amp; Nature Sanitizer Gel (Ethanol)-Peppermint (DR)</t>
  </si>
  <si>
    <t>NR769</t>
  </si>
  <si>
    <t>핸드앤네이처세니타이저겔(에탄올)-포도(DR)</t>
  </si>
  <si>
    <t>Hand &amp; Nature Sanitizer Gel (Ethanol)-Grape (DR)</t>
  </si>
  <si>
    <t>NR770</t>
  </si>
  <si>
    <t>핸드앤네이처허니핸드크림(C)</t>
  </si>
  <si>
    <t>NR771</t>
  </si>
  <si>
    <t>퍼퓸드쁘띠에뚜왈볼빨간복숭아</t>
  </si>
  <si>
    <t>Perfumed Petite Toilet Bowl Red Peach</t>
  </si>
  <si>
    <t>NR772</t>
  </si>
  <si>
    <t>퍼퓸드쁘띠에뚜왈숲의멜로디</t>
  </si>
  <si>
    <t>Perfumed Petite Toilet Melody of the Forest</t>
  </si>
  <si>
    <t>NR773</t>
  </si>
  <si>
    <t>퍼퓸드쁘띠에뚜왈허그미자몽</t>
  </si>
  <si>
    <t>NR774</t>
  </si>
  <si>
    <t>포레스트테라피디퓨저_리프레시스파R</t>
  </si>
  <si>
    <t>Forest Therapy Diffuser_Refresh Spa R</t>
  </si>
  <si>
    <t>NR775</t>
  </si>
  <si>
    <t>포레스트테라피디퓨저_모닝듀R</t>
  </si>
  <si>
    <t>Forest Therapy Diffuser_Morning Dew R</t>
  </si>
  <si>
    <t>NR776</t>
  </si>
  <si>
    <t>포레스트테라피디퓨저_프레시가든R</t>
  </si>
  <si>
    <t>Forest Therapy Diffuser_Fresh Garden R</t>
  </si>
  <si>
    <t>NR777</t>
  </si>
  <si>
    <t>민트솔루션 헤어프레쉬 드라이티슈</t>
  </si>
  <si>
    <t>Mint Solution Hair Fresh Dry Tissue</t>
  </si>
  <si>
    <t>NR778</t>
  </si>
  <si>
    <t>민트솔루션 헤어프레쉬 정수리 롤온</t>
  </si>
  <si>
    <t>Mint solution hair fresh crown roll-on</t>
  </si>
  <si>
    <t>NR779</t>
  </si>
  <si>
    <t>블랙빈안티헤어로스샴푸</t>
  </si>
  <si>
    <t>Black Bean Anti Hair Loss Shampoo</t>
  </si>
  <si>
    <t>NR780</t>
  </si>
  <si>
    <t>블랙빈안티헤어로스트리트먼트</t>
  </si>
  <si>
    <t>Black bean anti hair treatment</t>
  </si>
  <si>
    <t>NR781</t>
  </si>
  <si>
    <t>시크릿헤어라이너01블랙</t>
  </si>
  <si>
    <t>Secret Hairliner 01 Black</t>
  </si>
  <si>
    <t>NR782</t>
  </si>
  <si>
    <t>시크릿헤어라이너02브라운</t>
  </si>
  <si>
    <t>Secret Hairliner 02 Brown</t>
  </si>
  <si>
    <t>NR783</t>
  </si>
  <si>
    <t>프레시허브피치클렌징폼(R)</t>
  </si>
  <si>
    <t>NR784</t>
  </si>
  <si>
    <t>아르간에센셜딥케어샴푸(DR)(대용량)</t>
  </si>
  <si>
    <t>Argan Essential Deep Care Shampoo (DR) (large capacity)</t>
  </si>
  <si>
    <t>NR785</t>
  </si>
  <si>
    <t>아르간에센셜딥케어스팀헤어마스크</t>
  </si>
  <si>
    <t>Argan Essential Deep Care Steam Hair Mask</t>
  </si>
  <si>
    <t>NR786</t>
  </si>
  <si>
    <t>셀파워에센셜스킨</t>
  </si>
  <si>
    <t>Cell Power Essential Skin</t>
  </si>
  <si>
    <t>NR787</t>
  </si>
  <si>
    <t>아르간에센셜딥케어헤어에센스(DR)</t>
  </si>
  <si>
    <t>Argan Essential Deep Care Hair Essence (DR)</t>
  </si>
  <si>
    <t>NR788</t>
  </si>
  <si>
    <t>콜라겐드림90스킨부스터(R)</t>
  </si>
  <si>
    <t>NR789</t>
  </si>
  <si>
    <t>아르간에센셜딥케어헤어팩(DR)(대용량)</t>
  </si>
  <si>
    <t>Argan Essential Deep Care Hair Pack (DR) (large capacity)</t>
  </si>
  <si>
    <t>NR790</t>
  </si>
  <si>
    <t>아르간에센셜수분헤어미스트(DR)</t>
  </si>
  <si>
    <t>Argan Essential Moisture Hair Mist (DR)</t>
  </si>
  <si>
    <t>NR791</t>
  </si>
  <si>
    <t>아르간에센셜컬링에센스(DR)</t>
  </si>
  <si>
    <t>Argan Essential Curling Essence (DR)</t>
  </si>
  <si>
    <t>NR792</t>
  </si>
  <si>
    <t>허브스타일링앞머리볼륨펌키트</t>
  </si>
  <si>
    <t>Herb styling bangs volume perm kit</t>
  </si>
  <si>
    <t>NR793</t>
  </si>
  <si>
    <t>허브스타일링워터세팅스프레이</t>
  </si>
  <si>
    <t>Herb styling water setting spray</t>
  </si>
  <si>
    <t>NR794</t>
  </si>
  <si>
    <t>아르간에센셜딥케어컨디셔너(DR)</t>
  </si>
  <si>
    <t>Argan Essential Deep Care Conditioner (DR)</t>
  </si>
  <si>
    <t>NR795</t>
  </si>
  <si>
    <t>허브스타일링헤어젤(펌프)R</t>
  </si>
  <si>
    <t>Herb styling hair gel (pump) R</t>
  </si>
  <si>
    <t>NR796</t>
  </si>
  <si>
    <t>헤어앤네이처컬러링버블_10지 샤이니골드</t>
  </si>
  <si>
    <t>Hair &amp; Nature Coloring Bubble_10G Shiny Gold</t>
  </si>
  <si>
    <t>NR797</t>
  </si>
  <si>
    <t>헤어앤네이처컬러링버블_3비 딥시크블랙</t>
  </si>
  <si>
    <t>Hair &amp; Nature Coloring Bubble_3B Deep Chic Black</t>
  </si>
  <si>
    <t>NR798</t>
  </si>
  <si>
    <t>헤어앤네이처컬러링버블_5비 초콜렛브라운</t>
  </si>
  <si>
    <t>Hair &amp; Nature Coloring Bubble_5B Chocolate Brown</t>
  </si>
  <si>
    <t>NR799</t>
  </si>
  <si>
    <t>헤어앤네이처컬러링버블_8알 와인레드</t>
  </si>
  <si>
    <t>Hair &amp; Nature Coloring Bubble_8 Wine Red</t>
  </si>
  <si>
    <t>NR800</t>
  </si>
  <si>
    <t>헤어앤네이처컬러트리트먼트그린블루</t>
  </si>
  <si>
    <t>Hair &amp; Nature Color Treatment Green Blue</t>
  </si>
  <si>
    <t>NR801</t>
  </si>
  <si>
    <t>헤어앤네이처컬러트리트먼트로즈핑크</t>
  </si>
  <si>
    <t>NR802</t>
  </si>
  <si>
    <t>헤어앤네이처컬러트리트먼트오렌지써니</t>
  </si>
  <si>
    <t>Hair &amp; Nature Color Treatment Orange Sunny</t>
  </si>
  <si>
    <t>NR803</t>
  </si>
  <si>
    <t>헤어앤네이처컬러트리트먼트와인바이올렛</t>
  </si>
  <si>
    <t>Hair &amp; Nature Color Treatment Wine Violet</t>
  </si>
  <si>
    <t>NR804</t>
  </si>
  <si>
    <t>헤어앤네이처컬러트리트먼트체리레드</t>
  </si>
  <si>
    <t>Hair &amp; Nature Color Treatment Cherry Red</t>
  </si>
  <si>
    <t>NR805</t>
  </si>
  <si>
    <t>헤어앤네이처헤어컬러크림(멋내기용)10엔골드브라운</t>
  </si>
  <si>
    <t>Hair &amp; Nature Hair Color Cream (for fashion) 10 N Gold Brown</t>
  </si>
  <si>
    <t>NR806</t>
  </si>
  <si>
    <t>헤어앤네이처헤어컬러크림(멋내기용)7씨초코브라운</t>
  </si>
  <si>
    <t>Hair &amp; Nature Hair Color Cream (for fashion) 7C Choco Brown</t>
  </si>
  <si>
    <t>NR807</t>
  </si>
  <si>
    <t>헤어앤네이처헤어컬러크림(멋내기용)8알와인레드</t>
  </si>
  <si>
    <t>Hair &amp; Nature hair color cream (for fashion) 8 wine red</t>
  </si>
  <si>
    <t>NR808</t>
  </si>
  <si>
    <t>헤어앤네이처헤어컬러크림(멋내기용)8오스윗오렌지</t>
  </si>
  <si>
    <t>Hair &amp; Nature Hair Color Cream (for fashion) 8 O'Sweet Orange</t>
  </si>
  <si>
    <t>NR809</t>
  </si>
  <si>
    <t>헤어앤네이처헤어컬러크림(새치용)3엔흑갈색</t>
  </si>
  <si>
    <t>Hair &amp; Nature hair color cream (for gray hair) 3 yen dark brown</t>
  </si>
  <si>
    <t>NR810</t>
  </si>
  <si>
    <t>헤어앤네이처헤어컬러크림(새치용)5엔자연갈색</t>
  </si>
  <si>
    <t>Hair &amp; Nature hair color cream (for gray hair) 5 yen natural brown</t>
  </si>
  <si>
    <t>NR811</t>
  </si>
  <si>
    <t>헤어앤네이처헤어컬러크림(새치용/5분스피디)6에스자연갈색</t>
  </si>
  <si>
    <t>Hair &amp; Nature hair color cream (for gray hair / 5 minutes speed) 6S natural brown</t>
  </si>
  <si>
    <t>NR812</t>
  </si>
  <si>
    <t>헤어앤네이처헤어컬러크림(탈색용)블리치</t>
  </si>
  <si>
    <t>Hair &amp; Nature Hair Color Cream (for bleaching) Bleach</t>
  </si>
  <si>
    <t>NR813</t>
  </si>
  <si>
    <t>리얼네이처오렌지마스크시트R</t>
  </si>
  <si>
    <t>Real Nature Orange Mask Sheet R</t>
  </si>
  <si>
    <t>NR814</t>
  </si>
  <si>
    <t>슈퍼 아쿠아 맥스 EX 수분크림</t>
  </si>
  <si>
    <t>Super Aqua Max EX Moisture Cream</t>
  </si>
  <si>
    <t>O'SUM</t>
  </si>
  <si>
    <t>OM001</t>
  </si>
  <si>
    <t>오썸 미네랄 멀티 케어 크림</t>
  </si>
  <si>
    <t>O'sum Mineral Multicare Cream 50ml</t>
  </si>
  <si>
    <t>OM002</t>
  </si>
  <si>
    <t>오썸 오미자 AC 트리트먼트 버블 폼</t>
  </si>
  <si>
    <t>O'sum OMIJA AC Treatment Bubble Foam 150ml</t>
  </si>
  <si>
    <t>OM003</t>
  </si>
  <si>
    <t>오썸 O-액티브 마스크</t>
  </si>
  <si>
    <t>O'sum O Active Mask 20ml*6</t>
  </si>
  <si>
    <t>OM004</t>
  </si>
  <si>
    <t>오썸 O-액티브 마스크 캐모마일</t>
  </si>
  <si>
    <t>O'sum O Active Mask Chamomile 21g*6</t>
  </si>
  <si>
    <t>OM005</t>
  </si>
  <si>
    <t>오썸 스타플라워 멀티케어 밤</t>
  </si>
  <si>
    <t>O'sum Starflower Multicare Balm 20g</t>
  </si>
  <si>
    <t>OM006</t>
  </si>
  <si>
    <t>오썸 스타플라워 메이크업 클렌징 오일 인 젤</t>
  </si>
  <si>
    <t>O'sum Starflower Makeup Cleansing Oil-In-Gel 150ml</t>
  </si>
  <si>
    <t>OM007</t>
  </si>
  <si>
    <t>오썸 스타플라워 페이스 트리트먼트 오일</t>
  </si>
  <si>
    <t>O'sum Starflower Face Treatment Oil 20ml</t>
  </si>
  <si>
    <t>OM008</t>
  </si>
  <si>
    <t>오썸 아스파라거스 마일드 버블 폼</t>
  </si>
  <si>
    <t>O'sum Asparagus Mild Bubble Foam 150ml</t>
  </si>
  <si>
    <t>OM009</t>
  </si>
  <si>
    <t>오썸 알로에베라 라이트 로션</t>
  </si>
  <si>
    <t>O'sum Aloe Vera Light Lotion 105ml</t>
  </si>
  <si>
    <t>OM010</t>
  </si>
  <si>
    <t>오썸 알로에베라 마일드 워시 젤</t>
  </si>
  <si>
    <t>O'sum Aloe Vera Mild Wash Gel 200ml</t>
  </si>
  <si>
    <t>OM011</t>
  </si>
  <si>
    <t>오썸 알로에베라 수딩 미스트</t>
  </si>
  <si>
    <t>O'sum Aloe Vera Soothing Mist 80ml</t>
  </si>
  <si>
    <t>OM012</t>
  </si>
  <si>
    <t>오썸 알로에베라 수분 밸런싱 크림</t>
  </si>
  <si>
    <t>O'sum Aloe Vera Moisture Balancing Cream 50ml</t>
  </si>
  <si>
    <t>OM013</t>
  </si>
  <si>
    <t>오썸 알로에베라 스킨 토너</t>
  </si>
  <si>
    <t>O'sum Aloe Vera Skin Toner 105ml</t>
  </si>
  <si>
    <t>OM014</t>
  </si>
  <si>
    <t>오썸 오미자 AC 메이크업 클렌징 워터</t>
  </si>
  <si>
    <t>O'sum OMIJA AC Makeup Cleansing Water 200ml</t>
  </si>
  <si>
    <t>OM015</t>
  </si>
  <si>
    <t>오썸 오미자 AC 스팟 트리트먼트</t>
  </si>
  <si>
    <t>O'sum OMIJA AC Spot Treatment 12ml</t>
  </si>
  <si>
    <t>OM016</t>
  </si>
  <si>
    <t>오썸 오미자 AC 트리트먼트 올인원 에센스</t>
  </si>
  <si>
    <t>O'sum OMIJA AC Treatment All-In-1 Essence 50ml</t>
  </si>
  <si>
    <t>OM017</t>
  </si>
  <si>
    <t>오썸 오미자 AC 트리트먼트 퍼스트 토너</t>
  </si>
  <si>
    <t>O'sum OMIJA AC Treatment First Toner 120ml</t>
  </si>
  <si>
    <t>OM018</t>
  </si>
  <si>
    <t>오썸 제주올가 브로콜리 아토레스 크림</t>
  </si>
  <si>
    <t>O'sum Jejuorga Broccoli Atoless Cream 100ml</t>
  </si>
  <si>
    <t>OM019</t>
  </si>
  <si>
    <t>오썸 티-존 피지컨트롤 토너</t>
  </si>
  <si>
    <t>O'sum T-Zone Sebocontrol Toner 120ml</t>
  </si>
  <si>
    <t>OM020</t>
  </si>
  <si>
    <t>오썸 알로에베라 멀티케어 수딩 패치(30g)</t>
  </si>
  <si>
    <t>O'sum Aloe Vera Multicare Soothing Patch 30g</t>
  </si>
  <si>
    <t>OM021</t>
  </si>
  <si>
    <t>오썸 카모마일 제주 에코-바</t>
  </si>
  <si>
    <t>O'sum Chamomile Jeju Eco-Bar 100g</t>
  </si>
  <si>
    <t>OM022</t>
  </si>
  <si>
    <t>오썸 화산송이 제주 에코-바</t>
  </si>
  <si>
    <t>O'sum Volcanic Clay Jeju Eco-Bar 100g</t>
  </si>
  <si>
    <t>OM023</t>
  </si>
  <si>
    <t>오썸 카카오 제주 에코-바</t>
  </si>
  <si>
    <t>O'sum Cacao Jeju Eco-Bar 100g</t>
  </si>
  <si>
    <t>OM024</t>
  </si>
  <si>
    <t>오썸 쿨민트 제주 에코-바</t>
  </si>
  <si>
    <t>O'sum Coolmint Jeju Eco-Bar 100g</t>
  </si>
  <si>
    <t>OM025</t>
  </si>
  <si>
    <t>오썸 레몬밤 스킨토너</t>
  </si>
  <si>
    <t>O'sum Lemon Balm Skin Toner 105ml</t>
  </si>
  <si>
    <t>OM026</t>
  </si>
  <si>
    <t>오썸 레몬밤 로션</t>
  </si>
  <si>
    <t>O'sum Lemon Balm Skin Lotion 105ml</t>
  </si>
  <si>
    <t>OM027</t>
  </si>
  <si>
    <t>오썸 레몬밤 하이드레이팅 세럼</t>
  </si>
  <si>
    <t>O'sum Lemon balm Hydrating Serum 30ml</t>
  </si>
  <si>
    <t>OM028</t>
  </si>
  <si>
    <t>오썸 레몬밤 에센셜 보습 크림</t>
  </si>
  <si>
    <t>O'sum Lemon Balm Essential Moisturizing Cream 50ml</t>
  </si>
  <si>
    <t>OM029</t>
  </si>
  <si>
    <t>오썸 레몬밤 화이트닝 크림</t>
  </si>
  <si>
    <t>O'sum Lemon Balm Whitening Cream 50ml</t>
  </si>
  <si>
    <t>THE FACE SHOP</t>
  </si>
  <si>
    <t>미감수브라이트.라이트클렌징오일.R2015</t>
  </si>
  <si>
    <t>TFS.RWB.CleansingLightOil.R2015</t>
  </si>
  <si>
    <t>미감수브라이트.리치클렌징오일.R2015</t>
  </si>
  <si>
    <t>TFS.RWB.CleansingRichOil.R2015</t>
  </si>
  <si>
    <t>미감수브라이트.클렌징크림400ML.R2015</t>
  </si>
  <si>
    <t>TFS.RWB.CleansingCream400ML.R2015</t>
  </si>
  <si>
    <t>미감수브라이트.클렌징폼150ML.2016</t>
  </si>
  <si>
    <t>THEFACESHOP RICE WATER BRIGHT FOAMING CL</t>
  </si>
  <si>
    <t>미감수브라이트.클렌징폼300ML.2016</t>
  </si>
  <si>
    <t>허브데이MB.클렌징폼.레몬&amp;자몽</t>
  </si>
  <si>
    <t>HDMB.FoamingCleanser.Lemon</t>
  </si>
  <si>
    <t>허브데이MB.클렌징폼.알로에&amp;그린티</t>
  </si>
  <si>
    <t>HDMB.FoamingCleanser.Aloe</t>
  </si>
  <si>
    <t>허브데이MB.클렌징폼.녹두&amp;쑥</t>
  </si>
  <si>
    <t>HDMB.FoamingCleanser.Mungbean</t>
  </si>
  <si>
    <t>Daily Perfume Hand Cream Special Set</t>
  </si>
  <si>
    <t>TFS.FreshianMascara#01Curl10ea.dutyfree</t>
  </si>
  <si>
    <t>TFS.FreshianMascara#02Volume10ea.dutyfre</t>
  </si>
  <si>
    <t>에어코튼메베01민트.17년.관광상권용</t>
  </si>
  <si>
    <t>TFS.Air Cotton Makeupbase 01_Tourism</t>
  </si>
  <si>
    <t>에어코튼메베02라벤더.17년.관광상권용</t>
  </si>
  <si>
    <t>TFS.Air Cotton Makeupbase 02_Tourism</t>
  </si>
  <si>
    <t>ST.퀵헤어퍼프.01내츄럴브라운</t>
  </si>
  <si>
    <t>Quick Hair Puff 01 Natural Brown</t>
  </si>
  <si>
    <t>ST.퀵헤어퍼프.02다크브라운</t>
  </si>
  <si>
    <t>Quick Hair Puff 02 Dark Brown</t>
  </si>
  <si>
    <t>BODYSCRUBSPRAY.300ML.2021</t>
  </si>
  <si>
    <t>갈아만든.아보카도마스크시트2017(HAWA)</t>
  </si>
  <si>
    <t>REAL NATURE.AVOCADO FACE MASK</t>
  </si>
  <si>
    <t>갈아만든.홍삼마스크시트2017(HAWA)</t>
  </si>
  <si>
    <t>REAL NATURE.RED GINSENG FACE MASK</t>
  </si>
  <si>
    <t>갈아만든.꿀마스크시트2017</t>
  </si>
  <si>
    <t>REAL NATURE.HONEY FACE MASK</t>
  </si>
  <si>
    <t>갈아만든.석류마스크시트2017</t>
  </si>
  <si>
    <t>REAL NATURE.POMEGRANATE FACE MASK</t>
  </si>
  <si>
    <t>갈아만든.녹차마스크시트2017</t>
  </si>
  <si>
    <t>Real Nature.Green Tea Face Mask</t>
  </si>
  <si>
    <t>갈아만든.쌀마스크시트2017</t>
  </si>
  <si>
    <t>Real Nature.Rice Face Mask</t>
  </si>
  <si>
    <t>갈아만든.알로에마스크시트2017</t>
  </si>
  <si>
    <t>Real Nature.Aloe Face Mask</t>
  </si>
  <si>
    <t>갈아만든.레몬마스크시트2017</t>
  </si>
  <si>
    <t>Real Nature.Lemon Face Mask</t>
  </si>
  <si>
    <t>갈아만든.감자마스크시트2017</t>
  </si>
  <si>
    <t>Real Nature.Potato Face Mask</t>
  </si>
  <si>
    <t>갈아만든.블루베리마스크시트2017</t>
  </si>
  <si>
    <t>REAL NATURE.BLUEBERRY FACE MASK</t>
  </si>
  <si>
    <t>fmgt.L워터핏틴트EX05체리키스_인도용</t>
  </si>
  <si>
    <t>WATER FIT TINT EX 05</t>
  </si>
  <si>
    <t>fmgt.L워터핏틴트EX04레드시그널_인도용</t>
  </si>
  <si>
    <t>WATER FIT TINT EX 04</t>
  </si>
  <si>
    <t>fmgt.L워터핏틴트EX03피크닉레드_인도용</t>
  </si>
  <si>
    <t>WATER FIT TINT EX 03</t>
  </si>
  <si>
    <t>fmgt.L워터핏틴트EX02핑크메이트_인도용</t>
  </si>
  <si>
    <t>WATER FIT TINT EX 02</t>
  </si>
  <si>
    <t>fmgt.L워터핏틴트EX01로즈핑크_인도용</t>
  </si>
  <si>
    <t>WATER FIT TINT EX 01</t>
  </si>
  <si>
    <t>클렌징.허브데이 클렌징티슈(70매)</t>
  </si>
  <si>
    <t>HERB DAY CLEANSING WIPES</t>
  </si>
  <si>
    <t>더테라피.에센셜토닉트리트먼트</t>
  </si>
  <si>
    <t>TheTherapy Essential Tonic Treatment</t>
  </si>
  <si>
    <t>더테라피.에센셜포뮬러에멀젼</t>
  </si>
  <si>
    <t>TheTherapy Essential Formula Emulsion</t>
  </si>
  <si>
    <t>색조.B오일클리어매끈뽀얀팩트SPF30++V201</t>
  </si>
  <si>
    <t>N.TFS.B OilClear Smooth&amp;Bright Pact V201</t>
  </si>
  <si>
    <t>색조.B오일클리어매끈뽀얀팩트SPF30++N203</t>
  </si>
  <si>
    <t>N.TFS.B OilClear Smooth&amp;Bright Pact N203</t>
  </si>
  <si>
    <t>색조.콜라겐앰플립스틱#02(메리핑크)</t>
  </si>
  <si>
    <t>TFS.CollagenAmpouleLipstick2Merry Pink</t>
  </si>
  <si>
    <t>색조.콜라겐앰플립스틱#03(핑크누보)</t>
  </si>
  <si>
    <t>TFS.CollagenAmpouleLipstick3Pink Nouveau</t>
  </si>
  <si>
    <t>색조.콜라겐앰플립스틱#05(블레싱핑크)</t>
  </si>
  <si>
    <t>TFS.CollagenAmpouleLipstick5BlessingPink</t>
  </si>
  <si>
    <t>색조.콜라겐앰플립스틱#06(핑크벨라)</t>
  </si>
  <si>
    <t>TFS.CollagenAmpouleLipstick6Pink Bella</t>
  </si>
  <si>
    <t>색조.콜라겐앰플립스틱#07(풀핑크)</t>
  </si>
  <si>
    <t>TFS.CollagenAmpouleLipstick7Full Pink</t>
  </si>
  <si>
    <t>색조.콜라겐앰플립스틱#08(젤싱코랄)</t>
  </si>
  <si>
    <t>TFS.CollagenAmpouleLipstick8Gel Coral</t>
  </si>
  <si>
    <t>색조.콜라겐앰플립스틱#09(만다린가든)</t>
  </si>
  <si>
    <t>TFS.CollagenAmpouleLipstick9Mandarin</t>
  </si>
  <si>
    <t>색조.콜라겐앰플립스틱#10(오렌지블라스트)</t>
  </si>
  <si>
    <t>TFS.CollagenAmpouleLipstick10OrangeBlast</t>
  </si>
  <si>
    <t>색조.콜라겐앰플립스틱#11(인디아레드)</t>
  </si>
  <si>
    <t>TFS.CollagenAmpouleLipstick11India Red</t>
  </si>
  <si>
    <t>색조.콜라겐앰플립스틱#12(시그니처레드)</t>
  </si>
  <si>
    <t>TFS.CollagenAmpouleLipstick12SignatureRe</t>
  </si>
  <si>
    <t>색조.콜라겐앰플립스틱#13(브라운킬러)</t>
  </si>
  <si>
    <t>TFS.CollagenAmpouleLipstick13KillerBrown</t>
  </si>
  <si>
    <t>색조.콜라겐앰플립스틱#14(모로칸로사)</t>
  </si>
  <si>
    <t>TFS.CollagenAmpouleLipstick14MoroccanRos</t>
  </si>
  <si>
    <t>더테라피.수분토닉트리트먼트</t>
  </si>
  <si>
    <t>THE THERAPY HYDRATING TONIC TREATMENT</t>
  </si>
  <si>
    <t>더테라피.로얄메이드수분블렌딩크림</t>
  </si>
  <si>
    <t>THERAPY.ROYALMADE.WATER.CREAM</t>
  </si>
  <si>
    <t>더테라피.퍼스트세럼</t>
  </si>
  <si>
    <t>THERAPY.FIRST.SERUM</t>
  </si>
  <si>
    <t>더테라피.수분포뮬러에멀젼</t>
  </si>
  <si>
    <t>The Therapy Hydrating Formula Emulsion</t>
  </si>
  <si>
    <t>풋.스마일풋필링마스크.2015</t>
  </si>
  <si>
    <t>Smile Foot Peeling mask</t>
  </si>
  <si>
    <t>TFS선.파워롱래스팅.선스틱</t>
  </si>
  <si>
    <t>POWER LONG LASTING TONE UP SUN STICK</t>
  </si>
  <si>
    <t>fmgt.B.잉크래스팅쿠션글로우.V103.본품</t>
  </si>
  <si>
    <t>INK LASTING CUSHION GLOW V103</t>
  </si>
  <si>
    <t>fmgt.B.잉크래스팅쿠션글로우.V201.본품</t>
  </si>
  <si>
    <t>INK LASTING CUSHION GLOW V201</t>
  </si>
  <si>
    <t>fmgt.B.잉크래스팅쿠션글로우.N201.본품</t>
  </si>
  <si>
    <t>INK LASTING CUSHION GLOW N201</t>
  </si>
  <si>
    <t>fmgt.B.잉크래스팅쿠션글로우.V203.본품</t>
  </si>
  <si>
    <t>INK LASTING CUSHION GLOW V203</t>
  </si>
  <si>
    <t>fmgt.B.잉크래스팅쿠션글로우.N203.본품</t>
  </si>
  <si>
    <t>INK LASTING CUSHION GLOW N203</t>
  </si>
  <si>
    <t>fmgt.B.잉크래스팅쿠션글로우.V103.리필</t>
  </si>
  <si>
    <t>INK LASTING CUSHION GLOW V103.REFILL</t>
  </si>
  <si>
    <t>fmgt.B.잉크래스팅쿠션글로우.V201.리필</t>
  </si>
  <si>
    <t>INK LASTING CUSHION GLOW V201.REFILL</t>
  </si>
  <si>
    <t>fmgt.B.잉크래스팅쿠션글로우.N201.리필</t>
  </si>
  <si>
    <t>INK LASTING CUSHION GLOW N201.REFILL</t>
  </si>
  <si>
    <t>fmgt.B.잉크래스팅쿠션글로우.V203.리필</t>
  </si>
  <si>
    <t>INK LASTING CUSHION GLOW V203.REFILL</t>
  </si>
  <si>
    <t>fmgt.B.잉크래스팅쿠션글로우.N203.리필</t>
  </si>
  <si>
    <t>INK LASTING CUSHION GLOW N203.REFILL</t>
  </si>
  <si>
    <t>내추럴선.에코.슈퍼액티브선크림</t>
  </si>
  <si>
    <t>NaturalSunEco.SuperActiveSunCream</t>
  </si>
  <si>
    <t>내추럴선.에코.슈퍼아쿠아선크림</t>
  </si>
  <si>
    <t>NaturalSunEco.SuperAquaSunCream</t>
  </si>
  <si>
    <t>내추럴선.에코.슈퍼퍼펙트선크림EX</t>
  </si>
  <si>
    <t>NaturalSunEco.SuperPerfectSunCreamEX</t>
  </si>
  <si>
    <t>내추럴선.에코.피지잡는선프라이머2020</t>
  </si>
  <si>
    <t>NaturalSunEco.NoShineSunPrimer</t>
  </si>
  <si>
    <t>내추럴선.에코.피지잡는선파우더</t>
  </si>
  <si>
    <t>NaturalSunEco.NoShineSunPowder</t>
  </si>
  <si>
    <t>내추럴선.에코.슈퍼액티브선크림.기획세트</t>
  </si>
  <si>
    <t>NaturalSunEco.SuperActiveSun.SpecialSet</t>
  </si>
  <si>
    <t>내추럴선.에코.슈퍼액티브선크림.80ml</t>
  </si>
  <si>
    <t>NaturalSunEco.SuperActiveSun.80ml</t>
  </si>
  <si>
    <t>내추럴선.에코.슈퍼퍼펙트선크림EX.75ml</t>
  </si>
  <si>
    <t>NaturalSunEco.SuperPerfectSunEX.75ml</t>
  </si>
  <si>
    <t>fmgt.B.잉크래스팅파운데이션슬림핏.V103</t>
  </si>
  <si>
    <t>FMGT INK LASTING FOUNDATION SLIM FIT V103</t>
  </si>
  <si>
    <t>fmgt.B.잉크래스팅파운데이션슬림핏.V201</t>
  </si>
  <si>
    <t>FMGT INK LASTING FOUNDATION SLIM FIT V201</t>
  </si>
  <si>
    <t>fmgt.B.잉크래스팅파운데이션슬림핏.N201</t>
  </si>
  <si>
    <t>FMGT INK LASTING FOUNDATION SLIM FIT N201</t>
  </si>
  <si>
    <t>fmgt.B.잉크래스팅파운데이션슬림핏.V203</t>
  </si>
  <si>
    <t>FMGT INK LASTING FOUNDATION SLIM FIT V203</t>
  </si>
  <si>
    <t>fmgt.B.잉크래스팅파운데이션슬림핏.N203</t>
  </si>
  <si>
    <t>FMGT INK LASTING FOUNDATION SLIM FIT N203</t>
  </si>
  <si>
    <t>fmgt.B.잉크래스팅파운데이션글로우.V103</t>
  </si>
  <si>
    <t>fmgt.B.잉크래스팅파운데이션글로우.V201</t>
  </si>
  <si>
    <t>FMGT INK LASTION FOUNDATION GLOW V201</t>
  </si>
  <si>
    <t>fmgt.B.잉크래스팅파운데이션글로우.N201</t>
  </si>
  <si>
    <t>FMGT INK LASTION FOUNDATION GLOW N201</t>
  </si>
  <si>
    <t>fmgt.B.잉크래스팅파운데이션글로우.V203</t>
  </si>
  <si>
    <t>FMGT INK LASTION FOUNDATION GLOW V203</t>
  </si>
  <si>
    <t>fmgt.B.잉크래스팅파운데이션글로우.N203</t>
  </si>
  <si>
    <t>FMGT INK LASTION FOUNDATION GLOW N203</t>
  </si>
  <si>
    <t>fmgt.B.잉크래스팅쿠션.V103.본품</t>
  </si>
  <si>
    <t>FMGT INK LASTNG CUSHION V103</t>
  </si>
  <si>
    <t>fmgt.B.잉크래스팅쿠션.V201.본품</t>
  </si>
  <si>
    <t>FMGT INK LASTNG CUSHION V201</t>
  </si>
  <si>
    <t>fmgt.B.잉크래스팅쿠션.N201.본품</t>
  </si>
  <si>
    <t>FMGT INK LASTNG CUSHION N201</t>
  </si>
  <si>
    <t>fmgt.B.잉크래스팅쿠션.V203.본품</t>
  </si>
  <si>
    <t>FMGT INK LASTNG CUSHION V203</t>
  </si>
  <si>
    <t>fmgt.B.잉크래스팅쿠션.N203.본품</t>
  </si>
  <si>
    <t>FMGT INK LASTNG CUSHION N20N</t>
  </si>
  <si>
    <t>fmgt.L잉크타투틴트01빈티지핑크</t>
  </si>
  <si>
    <t>INK TATTOO LIP TINT 01</t>
  </si>
  <si>
    <t>fmgt.L잉크타투틴트02로즈앤로즈</t>
  </si>
  <si>
    <t>INK TATTOO LIP TINT 02</t>
  </si>
  <si>
    <t>fmgt.L잉크타투틴트03트로피칼핑크</t>
  </si>
  <si>
    <t>INK TATTOO LIP TINT 03</t>
  </si>
  <si>
    <t>fmgt.L잉크타투틴트04어바웃코랄</t>
  </si>
  <si>
    <t>INK TATTOO LIP TINT 04</t>
  </si>
  <si>
    <t>fmgt.L잉크타투틴트05피에스타레드</t>
  </si>
  <si>
    <t>INK TATTOO LIP TINT 05</t>
  </si>
  <si>
    <t>fmgt.L잉크타투틴트06러브미레드</t>
  </si>
  <si>
    <t>INK TATTOO LIP TINT 06</t>
  </si>
  <si>
    <t>fmgt.L잉크타투틴트07버건디펀치</t>
  </si>
  <si>
    <t>INK TATTOO LIP TINT 07</t>
  </si>
  <si>
    <t>fmgt.L잉크타투틴트08체스트넛브라운</t>
  </si>
  <si>
    <t>INK TATTOO LIP TINT 08</t>
  </si>
  <si>
    <t>fmgt.L잉크세럼틴트01리빙코랄</t>
  </si>
  <si>
    <t>INK SERUM LIP TINT 01</t>
  </si>
  <si>
    <t>fmgt.L잉크세럼틴트02퓨어레드</t>
  </si>
  <si>
    <t>INK SERUM LIP TINT 02</t>
  </si>
  <si>
    <t>fmgt.L잉크세럼틴트03허그레드</t>
  </si>
  <si>
    <t>INK SERUM LIP TINT 03</t>
  </si>
  <si>
    <t>fmgt.L잉크세럼틴트04템핑핑크</t>
  </si>
  <si>
    <t>INK SERUM LIP TINT 04</t>
  </si>
  <si>
    <t>fmgt.B.잉크래스팅쿠션.V103.리필</t>
  </si>
  <si>
    <t>FMGT INK LASTNG CUSHION V103 REFIL</t>
  </si>
  <si>
    <t>fmgt.B.잉크래스팅쿠션.V201.리필</t>
  </si>
  <si>
    <t>FMGT INK LASTNG CUSHION V201 REFIL</t>
  </si>
  <si>
    <t>fmgt.B.잉크래스팅쿠션.N201.리필</t>
  </si>
  <si>
    <t>FMGT INK LASTNG CUSHION N201 REFIL</t>
  </si>
  <si>
    <t>fmgt.B.잉크래스팅쿠션.V203.리필</t>
  </si>
  <si>
    <t>FMGT INK LASTNG CUSHION V203 REFIL</t>
  </si>
  <si>
    <t>fmgt.B.잉크래스팅쿠션.N203.리필</t>
  </si>
  <si>
    <t>FMGT INK LASTNG CUSHION N20N REFIL</t>
  </si>
  <si>
    <t>fmgt.E스타일브로우(우드)01라이트브라운</t>
  </si>
  <si>
    <t>fmgt.E Style Brow(wood) 01</t>
  </si>
  <si>
    <t>fmgt.E스타일브로우(우드)02그레이브라운</t>
  </si>
  <si>
    <t>fmgt.E Style Brow(wood) 02</t>
  </si>
  <si>
    <t>fmgt.E스타일브로우(우드)03브라운</t>
  </si>
  <si>
    <t>fmgt.E Style Brow(wood) 03</t>
  </si>
  <si>
    <t>fmgt.E스타일브로우(우드)05레드브라운</t>
  </si>
  <si>
    <t>fmgt.E Style Brow(wood) 05</t>
  </si>
  <si>
    <t>fmgt.E브로우마스터팔레트01베이지.AVON</t>
  </si>
  <si>
    <t>BROW MASTER POWDER PALETTE 01 BEIGE BROW</t>
  </si>
  <si>
    <t>fmgt.E브로우마스터팔레트02그레이.AVON</t>
  </si>
  <si>
    <t>BROW MASTER POWDER PALETTE 02 GRAY BROWN</t>
  </si>
  <si>
    <t>fmgt.E브로우래스팅프루프카라01.AVON</t>
  </si>
  <si>
    <t>BROW LASTING PROOF BROWCARA 01 LIGHT BRO</t>
  </si>
  <si>
    <t>fmgt.E브로우래스팅프루프카라02.AVON</t>
  </si>
  <si>
    <t>BROW LASTING PROOF BROWCARA 02 BROWN</t>
  </si>
  <si>
    <t>fmgt.E브로우래스팅프루프카라03.AVON</t>
  </si>
  <si>
    <t>BROW LASTING PROOF BROWCARA 03 GRAY BROW</t>
  </si>
  <si>
    <t>fmgt.E브로우래스팅프루프카라04.AVON</t>
  </si>
  <si>
    <t>BROW LASTING PROOF BROWCARA 04 DARK BROW</t>
  </si>
  <si>
    <t>fmgt.N이지젤(19)화이트위시3WH</t>
  </si>
  <si>
    <t>EASY GEL (19) 3WH</t>
  </si>
  <si>
    <t>fmgt.N이지젤(19)실버샤워4GLI</t>
  </si>
  <si>
    <t>EASY GEL (19) 4GLI</t>
  </si>
  <si>
    <t>fmgt.N이지젤(19)골든판타지5GLI</t>
  </si>
  <si>
    <t>EASY GEL (19) 5GLI</t>
  </si>
  <si>
    <t>fmgt.N이지젤(19)데일리베이지6BE</t>
  </si>
  <si>
    <t>EASY GEL (19) 6BE</t>
  </si>
  <si>
    <t>fmgt.N이지젤(19)프루티베이지7BE</t>
  </si>
  <si>
    <t>EASY GEL (19) 7BE</t>
  </si>
  <si>
    <t>fmgt.N이지젤(19)코랄플레이8CR</t>
  </si>
  <si>
    <t>EASY GEL (19) 8CR</t>
  </si>
  <si>
    <t>fmgt.N이지젤(19)스트로베리밀크9PK</t>
  </si>
  <si>
    <t>EASY GEL (19) 9PK</t>
  </si>
  <si>
    <t>fmgt.N이지젤(19)핑크뮤즈10GLI</t>
  </si>
  <si>
    <t>EASY GEL (19) 10GLI</t>
  </si>
  <si>
    <t>fmgt.N이지젤(19)레드블랭킷11RD</t>
  </si>
  <si>
    <t>EASY GEL (19) 11RD</t>
  </si>
  <si>
    <t>fmgt.N이지젤(19)레드인레드12RD</t>
  </si>
  <si>
    <t>EASY GEL (19) 12RD</t>
  </si>
  <si>
    <t>fmgt.N이지젤(19)버건디센트13RD</t>
  </si>
  <si>
    <t>EASY GEL (19) 13RD</t>
  </si>
  <si>
    <t>fmgt.N이지젤(19)키스더핑크14PK</t>
  </si>
  <si>
    <t>EASY GEL (19) 14PK</t>
  </si>
  <si>
    <t>fmgt.N이지젤(19)라일락가든15PP</t>
  </si>
  <si>
    <t>EASY GEL (19) 15PP</t>
  </si>
  <si>
    <t>fmgt.N이지젤(19)퍼플플래닛16PP</t>
  </si>
  <si>
    <t>EASY GEL (19) 16PP</t>
  </si>
  <si>
    <t>fmgt.N이지젤(19)대즐링모먼트17GLI</t>
  </si>
  <si>
    <t>EASY GEL (19) 17GLI</t>
  </si>
  <si>
    <t>fmgt.N이지젤(19)웜브리즈18GR</t>
  </si>
  <si>
    <t>EASY GEL (19) 18GR</t>
  </si>
  <si>
    <t>fmgt.N이지젤(19)그린마켓19GR</t>
  </si>
  <si>
    <t>EASY GEL (19) 19GR</t>
  </si>
  <si>
    <t>fmgt.N이지젤(19)블루쿼츠20BL</t>
  </si>
  <si>
    <t>EASY GEL (19) 20BL</t>
  </si>
  <si>
    <t>fmgt.B.파워퍼펙션BB.SPF37.V103.40g</t>
  </si>
  <si>
    <t>FMGT POWER PERFECTION BB 103 (40G)</t>
  </si>
  <si>
    <t>fmgt.B.파워퍼펙션BB.SPF37.V201.40g</t>
  </si>
  <si>
    <t>FMGT POWER PERFECTION BB 201 (40G)</t>
  </si>
  <si>
    <t>fmgt.B.파워퍼펙션BB.SPF37.V203.40g</t>
  </si>
  <si>
    <t>FMGT POWER PERFECTION BB 203 (40G)</t>
  </si>
  <si>
    <t>fmgt.B.파워퍼펙션BB.SPF37.V103.소용량20g</t>
  </si>
  <si>
    <t>FMGT POWER PERFECTION BB 103 (MINI)</t>
  </si>
  <si>
    <t>fmgt.B.파워퍼펙션BB.SPF37.V201.소용량20g</t>
  </si>
  <si>
    <t>FMGT POWER PERFECTION BB 201 (MINI)</t>
  </si>
  <si>
    <t>fmgt.B.파워퍼펙션BB.SPF37.V203.소용량20g</t>
  </si>
  <si>
    <t>FMGT POWER PERFECTION BB 203 (MINI)</t>
  </si>
  <si>
    <t>fmgt.B.매직커버BB.SPF20.V201</t>
  </si>
  <si>
    <t>FMGT MAGIC COVER BB V201</t>
  </si>
  <si>
    <t>fmgt.B.매직커버BB.SPF20.V203</t>
  </si>
  <si>
    <t>FMGT MAGIC COVER BB V203</t>
  </si>
  <si>
    <t>fmgt.B.워터프루프BB.SPF50.V201</t>
  </si>
  <si>
    <t>FMGT WATERPROOF BB V201</t>
  </si>
  <si>
    <t>fmgt.B.워터프루프BB.SPF50.V203</t>
  </si>
  <si>
    <t>FMGT WATERPROOF BB V203</t>
  </si>
  <si>
    <t>fmgt.B.아우라씨씨크림.SPF30.01</t>
  </si>
  <si>
    <t>FMGT AURA CC CREAM 01</t>
  </si>
  <si>
    <t>fmgt.B.아우라씨씨크림.SPF30.02</t>
  </si>
  <si>
    <t>FMGT AURA CC CREAM 02</t>
  </si>
  <si>
    <t>fmgt.B.아우라씨씨크림.SPF30.01(리필)</t>
  </si>
  <si>
    <t>FMGT AURA CC CREAM SPF30 01 REFIL</t>
  </si>
  <si>
    <t>fmgt.B.아우라씨씨크림.SPF30.02(리필)</t>
  </si>
  <si>
    <t>FMGT AURA CC CREAM SPF30 02 REFIL</t>
  </si>
  <si>
    <t>fmgt.L립케어크림02망고</t>
  </si>
  <si>
    <t>LIP CARE CREAM 02</t>
  </si>
  <si>
    <t>fmgt.L립케어스틱01시어버터</t>
  </si>
  <si>
    <t>LIP CARE STICK 01</t>
  </si>
  <si>
    <t>fmgt.L립케어스틱02석류</t>
  </si>
  <si>
    <t>LIP CARE STICK 02</t>
  </si>
  <si>
    <t>fmgt.B.피지잡는수분쿠션EX.V201.본품</t>
  </si>
  <si>
    <t>FMGT OIL CONTROL CUSHION V201</t>
  </si>
  <si>
    <t>fmgt.B.피지잡는수분쿠션EX.V203.본품</t>
  </si>
  <si>
    <t xml:space="preserve">FMGT OIL CONTROL CUSHION V203 </t>
  </si>
  <si>
    <t>fmgt.B.피지잡는수분쿠션EX.V201.리필</t>
  </si>
  <si>
    <t>FMGT OIL CONTROL CUSHION</t>
  </si>
  <si>
    <t>fmgt.B.피지잡는수분쿠션EX.V203.리필</t>
  </si>
  <si>
    <t>FMGT OIL CONTROL CUSHION V203 REFIL</t>
  </si>
  <si>
    <t>fmgt.B.잉크래스팅프라이머</t>
  </si>
  <si>
    <t>FMGT INK LASTING PRIMER</t>
  </si>
  <si>
    <t>fmgt.N스타일네일1CL</t>
  </si>
  <si>
    <t>STYLE NAIL 1CL</t>
  </si>
  <si>
    <t>fmgt.N스타일네일2BK</t>
  </si>
  <si>
    <t>STYLE NAIL 2BK</t>
  </si>
  <si>
    <t>fmgt.N스타일네일3WH</t>
  </si>
  <si>
    <t>STYLE NAIL 3WH</t>
  </si>
  <si>
    <t>fmgt.N스타일네일4GLI</t>
  </si>
  <si>
    <t>STYLE NAIL 4GLI</t>
  </si>
  <si>
    <t>fmgt.N스타일네일5GLI</t>
  </si>
  <si>
    <t>STYLE NAIL 5GLI</t>
  </si>
  <si>
    <t>fmgt.N스타일네일6GLI</t>
  </si>
  <si>
    <t>STYLE NAIL 6GLI</t>
  </si>
  <si>
    <t>fmgt.N스타일네일7GLI</t>
  </si>
  <si>
    <t>STYLE NAIL 7GLI</t>
  </si>
  <si>
    <t>fmgt.N스타일네일8GLI</t>
  </si>
  <si>
    <t>STYLE NAIL 8GLI</t>
  </si>
  <si>
    <t>fmgt.N스타일네일9GLI</t>
  </si>
  <si>
    <t>STYLE NAIL 9GLI</t>
  </si>
  <si>
    <t>fmgt.N스타일네일10GLI</t>
  </si>
  <si>
    <t>STYLE NAIL 10GLI</t>
  </si>
  <si>
    <t>fmgt.N스타일네일11BE</t>
  </si>
  <si>
    <t>STYLE NAIL 11BE</t>
  </si>
  <si>
    <t>fmgt.N스타일네일12PK</t>
  </si>
  <si>
    <t>STYLE NAIL 12PK</t>
  </si>
  <si>
    <t>fmgt.N스타일네일13PK</t>
  </si>
  <si>
    <t>STYLE NAIL 13PK</t>
  </si>
  <si>
    <t>fmgt.N스타일네일14PK</t>
  </si>
  <si>
    <t>STYLE NAIL 14PK</t>
  </si>
  <si>
    <t>fmgt.N스타일네일15RD</t>
  </si>
  <si>
    <t>STYLE NAIL 15RD</t>
  </si>
  <si>
    <t>fmgt.N스타일네일16RD</t>
  </si>
  <si>
    <t>STYLE NAIL 16RD</t>
  </si>
  <si>
    <t>fmgt.N스타일네일17OR</t>
  </si>
  <si>
    <t>STYLE NAIL 17OR</t>
  </si>
  <si>
    <t>fmgt.N스타일네일18OR</t>
  </si>
  <si>
    <t>STYLE NAIL 18OR</t>
  </si>
  <si>
    <t>fmgt.N스타일네일19CR</t>
  </si>
  <si>
    <t>STYLE NAIL 19CR</t>
  </si>
  <si>
    <t>fmgt.N스타일네일20YL</t>
  </si>
  <si>
    <t>STYLE NAIL 20YL</t>
  </si>
  <si>
    <t>fmgt.N스타일네일21BL</t>
  </si>
  <si>
    <t>STYLE NAIL 21BL</t>
  </si>
  <si>
    <t>fmgt.N스타일네일22BL</t>
  </si>
  <si>
    <t>STYLE NAIL 22BL</t>
  </si>
  <si>
    <t>fmgt.N스타일네일23BL</t>
  </si>
  <si>
    <t>STYLE NAIL 23BL</t>
  </si>
  <si>
    <t>fmgt.N스타일네일24GLI</t>
  </si>
  <si>
    <t>STYLE NAIL 24GLI</t>
  </si>
  <si>
    <t>fmgt.N스타일네일25GLI</t>
  </si>
  <si>
    <t>STYLE NAIL 25GLI</t>
  </si>
  <si>
    <t>fmgt.N스타일네일26PP</t>
  </si>
  <si>
    <t>STYLE NAIL 26PP</t>
  </si>
  <si>
    <t>fmgt.N스타일네일27GY</t>
  </si>
  <si>
    <t>STYLE NAIL 27GY</t>
  </si>
  <si>
    <t>fmgt.N스타일네일28GR</t>
  </si>
  <si>
    <t>STYLE NAIL 28GR</t>
  </si>
  <si>
    <t>fmgt.N스타일네일29RD</t>
  </si>
  <si>
    <t>STYLE NAIL 29RD</t>
  </si>
  <si>
    <t>fmgt.N스타일네일30BR</t>
  </si>
  <si>
    <t>STYLE NAIL 30BR</t>
  </si>
  <si>
    <t>fmgt.E잉크그라피리퀴드라이너01</t>
  </si>
  <si>
    <t>INKGRAFFI LIQUIDLINER 01</t>
  </si>
  <si>
    <t>fmgt.E잉크그라피리퀴드라이너02</t>
  </si>
  <si>
    <t>INKGRAFFI LIQUIDLINER 02</t>
  </si>
  <si>
    <t>fmgt.E잉크그라피브러쉬펜라이너01</t>
  </si>
  <si>
    <t>INKGRAFFI BRUSHPENLINER 01 BLACK</t>
  </si>
  <si>
    <t>fmgt.E잉크그라피브러쉬펜라이너02</t>
  </si>
  <si>
    <t>INKGRAFFI BRUSHPENLINER 02</t>
  </si>
  <si>
    <t>fmgt.E잉크프루프2in1라이너01</t>
  </si>
  <si>
    <t>INKPROOF 2in1 EYE LINER 01 (FERT)</t>
  </si>
  <si>
    <t>fmgt.E잉크프루프2in1라이너02</t>
  </si>
  <si>
    <t>INKPROOF 2in1 EYE LINER 02 (FERT)</t>
  </si>
  <si>
    <t>fmgt.E잉크프루프마커펜라이너01</t>
  </si>
  <si>
    <t>INKPROOF MARKERPENLINER 01</t>
  </si>
  <si>
    <t>fmgt.E잉크프루프마커펜라이너02</t>
  </si>
  <si>
    <t>INKPROOF MARKERPENLINER 02</t>
  </si>
  <si>
    <t>fmgt.E골드콜라겐리퀴드라이너</t>
  </si>
  <si>
    <t>GOLD COLLAGEN LIQUID EYELINER</t>
  </si>
  <si>
    <t>fmgt.E모노큐브아이섀도우BR01브라운백</t>
  </si>
  <si>
    <t>MONO CUBE EYE SHADOW 01</t>
  </si>
  <si>
    <t>fmgt.E모노큐브아이섀도우BR02초콜렛</t>
  </si>
  <si>
    <t>MONO CUBE EYE SHADOW 02</t>
  </si>
  <si>
    <t>fmgt.E모노큐브아이섀도우BE01진저릴리</t>
  </si>
  <si>
    <t>MONO CUBE EYE SHADOW 04</t>
  </si>
  <si>
    <t>fmgt.E모노큐브아이섀도우PK01빈티지로즈</t>
  </si>
  <si>
    <t>MONO CUBE EYE SHADOW 05</t>
  </si>
  <si>
    <t>fmgt.E모노큐브아이섀도우RD01마르살라누보</t>
  </si>
  <si>
    <t>MONO CUBE EYE SHADOW 06</t>
  </si>
  <si>
    <t>fmgt.E모노큐브아이섀도우BE02앙버터</t>
  </si>
  <si>
    <t>MONO CUBE EYE SHADOW 09</t>
  </si>
  <si>
    <t>fmgt.E모노큐브아이섀도우RD02레드레커</t>
  </si>
  <si>
    <t>MONO CUBE EYE SHADOW 11</t>
  </si>
  <si>
    <t>fmgt.E모노큐브아이섀도우PK04소프핑크</t>
  </si>
  <si>
    <t>MONO CUBE EYE SHADOW 13</t>
  </si>
  <si>
    <t>fmgt.E모노큐브아이섀도우OR01코랄코랄</t>
  </si>
  <si>
    <t>MONO CUBE EYE SHADOW 15</t>
  </si>
  <si>
    <t>fmgt.E모노큐브아이섀도우CR03잼스톤코랄</t>
  </si>
  <si>
    <t>MONO CUBE EYE SHADOW 16</t>
  </si>
  <si>
    <t>fmgt.E모노큐브아이섀도우BE04베이글베이지</t>
  </si>
  <si>
    <t>MONO CUBE EYE SHADOW 18</t>
  </si>
  <si>
    <t>fmgt.E모노큐브아이섀도우GR01그레이제인</t>
  </si>
  <si>
    <t>MONO CUBE EYE SHADOW 23</t>
  </si>
  <si>
    <t>fmgt.E모노큐브아이섀도우PK01캐시미어핑크</t>
  </si>
  <si>
    <t>MONO CUBE EYE SHADOW 24</t>
  </si>
  <si>
    <t>fmgt.E모노큐브아이섀도우RD02벨벳 와인</t>
  </si>
  <si>
    <t>MONO CUBE EYE SHADOW 26</t>
  </si>
  <si>
    <t>fmgt.E모노큐브아이섀도우OR01프로즌 오렌</t>
  </si>
  <si>
    <t>MONO CUBE EYE SHADOW 27</t>
  </si>
  <si>
    <t>fmgt.E모노큐브아이섀도우PK02핑크 메이트</t>
  </si>
  <si>
    <t>MONO CUBE EYE SHADOW 28</t>
  </si>
  <si>
    <t>fmgt.E모노큐브아이섀도우PK03블루밍 로즈</t>
  </si>
  <si>
    <t>MONO CUBE EYE SHADOW 29</t>
  </si>
  <si>
    <t>fmgt.E모노큐브아이섀도우BR03토스트</t>
  </si>
  <si>
    <t>MONO CUBE EYE SHADOW 30</t>
  </si>
  <si>
    <t>fmgt.E모노큐브아이섀도우BR04로즈우드</t>
  </si>
  <si>
    <t>MONO CUBE EYE SHADOW 31</t>
  </si>
  <si>
    <t>fmgt.E모노큐브아이섀도우RD03레드라벨</t>
  </si>
  <si>
    <t>MONO CUBE EYE SHADOW 32</t>
  </si>
  <si>
    <t>fmgt.E모노큐브아이섀도우BR06시그니처 브</t>
  </si>
  <si>
    <t>MONO CUBE EYE SHADOW 35</t>
  </si>
  <si>
    <t>fmgt.E모노큐브아이섀도우BR01브라운베일</t>
  </si>
  <si>
    <t>MONO CUBE EYE SHADOW 36</t>
  </si>
  <si>
    <t>fmgt.E모노큐브아이섀도우BR02웜로즈</t>
  </si>
  <si>
    <t>MONO CUBE EYE SHADOW 38</t>
  </si>
  <si>
    <t>fmgt.E모노큐브아이섀도우RD01시카고레드</t>
  </si>
  <si>
    <t>MONO CUBE EYE SHADOW 39</t>
  </si>
  <si>
    <t>fmgt.E모노큐브아이섀도우OR01피나콜라다오</t>
  </si>
  <si>
    <t>MONO CUBE EYE SHADOW 40</t>
  </si>
  <si>
    <t>fmgt.E모노큐브아이섀도우PP01다이아퍼플</t>
  </si>
  <si>
    <t>MONO CUBE EYE SHADOW 41</t>
  </si>
  <si>
    <t>fmgt.E모노큐브아이섀도우WH01화이트허니</t>
  </si>
  <si>
    <t>MONO CUBE EYE SHADOW 45</t>
  </si>
  <si>
    <t>fmgt.E모노큐브아이섀도우BE03하이퍼피치</t>
  </si>
  <si>
    <t>MONO CUBE EYE SHADOW 46</t>
  </si>
  <si>
    <t>fmgt.E모노큐브아이섀도우PK02슈가플럼</t>
  </si>
  <si>
    <t>MONO CUBE EYE SHADOW 47</t>
  </si>
  <si>
    <t>fmgt.E모노큐브아이섀도우GD01골드비치</t>
  </si>
  <si>
    <t>MONO CUBE EYE SHADOW 49</t>
  </si>
  <si>
    <t>fmgt.E모노큐브아이섀도우WH03웨딩베일</t>
  </si>
  <si>
    <t>MONO CUBE EYE SHADOW 50</t>
  </si>
  <si>
    <t>fmgt.E모노팝아이섀도우팔레트01무드브라운</t>
  </si>
  <si>
    <t>MONOPOP EYESHAFDOW PALETTE 01</t>
  </si>
  <si>
    <t>fmgt.E모노팝아이섀도우팔레트02무드코랄</t>
  </si>
  <si>
    <t>MONOPOP EYESHAFDOW PALETTE 02</t>
  </si>
  <si>
    <t>fmgt.B.안티다크닝쿠션EX.V103.본품</t>
  </si>
  <si>
    <t>FMGT ANTI DARKENING CUSHION V103</t>
  </si>
  <si>
    <t>fmgt.B.안티다크닝쿠션EX.V201.본품</t>
  </si>
  <si>
    <t>FMGT ANTI DARKENING CUSHION V201</t>
  </si>
  <si>
    <t>fmgt.B.안티다크닝쿠션EX.N201.본품</t>
  </si>
  <si>
    <t>FMGT ANTI DARKENING CUSHION N201</t>
  </si>
  <si>
    <t>fmgt.B.안티다크닝쿠션EX.V203.본품</t>
  </si>
  <si>
    <t>FMGT ANTI DARKENING CUSHION V203</t>
  </si>
  <si>
    <t>fmgt.B.안티다크닝쿠션EX.N203.본품</t>
  </si>
  <si>
    <t>FMGT ANTI DARKENING CUSHION N203</t>
  </si>
  <si>
    <t>fmgt.B.안티다크닝쿠션EX.N203.리필</t>
  </si>
  <si>
    <t>FMGT ANTI DARKENING CUSHION REFIL N203</t>
  </si>
  <si>
    <t>fmgt.B.인텐스커버쿠션EX.V201.본품</t>
  </si>
  <si>
    <t>FMGT INTENSE COVER CUHSION V201</t>
  </si>
  <si>
    <t>fmgt.B.인텐스커버쿠션EX.V203.본품</t>
  </si>
  <si>
    <t>FMGT INTENSE COVER CUHSION V203</t>
  </si>
  <si>
    <t>fmgt.B.인텐스커버쿠션EX.V201.리필</t>
  </si>
  <si>
    <t>FMGT INTENSE COVER CUHSION V201 REFIL</t>
  </si>
  <si>
    <t>fmgt.E2in1마스카라컬링_01블랙</t>
  </si>
  <si>
    <t>2IN1 MASCARA CURLING  01 BLACK</t>
  </si>
  <si>
    <t>fmgt.E맥스아이마스카라_02울트라맥스</t>
  </si>
  <si>
    <t>fmgt.E MASEYE MASCARA 02ULTRAMAX</t>
  </si>
  <si>
    <t>fmgt.E맥스아이마스카라_01메가볼륨</t>
  </si>
  <si>
    <t>fmgt.E MASEYE MASCARA 01MEGAVOLUME</t>
  </si>
  <si>
    <t>fmgt.E골드콜라겐마스카라_볼륨</t>
  </si>
  <si>
    <t>fmgt.E GOLD COLLAGEN VOLUME MASCARA</t>
  </si>
  <si>
    <t>fmgt.E프루프마스카라_메가프루프</t>
  </si>
  <si>
    <t>fmgt.E PROOF MEGA</t>
  </si>
  <si>
    <t>fmgt.E프루프마스카라_데일리프루프</t>
  </si>
  <si>
    <t>fmgt.E PROOF DAILY</t>
  </si>
  <si>
    <t>fmgt.B.톤업프라이머01루미에르</t>
  </si>
  <si>
    <t>FMGT TONE UP PRIMER 01 LUMIERE</t>
  </si>
  <si>
    <t>fmgt.B.톤업스킨팩트브이201애프리콧베이지</t>
  </si>
  <si>
    <t>FMGT TONE UP SKIN PACT V201 AFRICOT BEIGE</t>
  </si>
  <si>
    <t>fmgt.B.톤업스킨팩트브이203내추럴베이지</t>
  </si>
  <si>
    <t>FMGT TONE UP SKIN PACT V203 NATURAL BEIGE</t>
  </si>
  <si>
    <t>fmgt.B.톤업루즈파우더201애프리콧베이지</t>
  </si>
  <si>
    <t>FMGT TONE UP ROUGE POWDER V201 AFRICOT BEIGE</t>
  </si>
  <si>
    <t>fmgt.B.톤업루즈파우더203내추럴베이지</t>
  </si>
  <si>
    <t>FMGT TONE UP ROUSE POWDER V203 NATURAL BEIGE</t>
  </si>
  <si>
    <t>fmgt.B.파스텔쿠션블러셔01피치</t>
  </si>
  <si>
    <t>FMGT PASTEL CUSHION BLUSHER 01 PEACH</t>
  </si>
  <si>
    <t>fmgt.B.파스텔쿠션블러셔02코랄핑크</t>
  </si>
  <si>
    <t>FMGT PASTEL CUSHION BLUSHER 02 CORAL PINK</t>
  </si>
  <si>
    <t>fmgt.B.파스텔쿠션블러셔03메리핑크</t>
  </si>
  <si>
    <t>FMGT PASTEL CUSHION BLUSHER 03 MERRY PINK</t>
  </si>
  <si>
    <t>fmgt.B.파스텔쿠션블러셔04잉크레드</t>
  </si>
  <si>
    <t>FMGT PASTEL CUSHION BLUSHER 04 INK RED</t>
  </si>
  <si>
    <t>fmgt.B.파스텔쿠션블러셔05플래쉬</t>
  </si>
  <si>
    <t>FMGT PASTEL CUSHION BLUSHER 05 FLASH</t>
  </si>
  <si>
    <t>fmgt.B.마이크로웨어팩트</t>
  </si>
  <si>
    <t>MICRO WEAR COMPACT</t>
  </si>
  <si>
    <t>fmgt.B.마블빔 블러셔01사랑핑크빛</t>
  </si>
  <si>
    <t>FMGT MAVEL BEAM BLUSHER 01 LOVELY PINK</t>
  </si>
  <si>
    <t>fmgt.B.마블빔 블러셔02사랑코랄빛</t>
  </si>
  <si>
    <t>FMGT MAVEL BEAM BLUSHER 01 LOVELY CORAL</t>
  </si>
  <si>
    <t>fmgt.B.마블빔 하이라이터03사랑아우라빛</t>
  </si>
  <si>
    <t>FMGT MAVEL BEAM HIGHLIGHTER 03</t>
  </si>
  <si>
    <t>fmgt.B.듀얼 컨투어01뉴트럴</t>
  </si>
  <si>
    <t>FMGT DUAL CONTUAL 01 NUTRAL</t>
  </si>
  <si>
    <t>fmgt.B.듀얼 컨투어02내추럴</t>
  </si>
  <si>
    <t>FMGT DUAL CONTUAL 02 NATURAL</t>
  </si>
  <si>
    <t>fmgt.B.수분쿠션블러셔01레드</t>
  </si>
  <si>
    <t>FMGT MOISTURE CUSHION BLUSH 01 RED</t>
  </si>
  <si>
    <t>fmgt.B.수분쿠션블러셔02핑크</t>
  </si>
  <si>
    <t>FMGT MOISTURE CUSHION BLUSH 02 PINK</t>
  </si>
  <si>
    <t>fmgt.B.수분쿠션블러셔03코랄</t>
  </si>
  <si>
    <t>FMGT MOISTURE CUSHION BLUSH 03 CORAL</t>
  </si>
  <si>
    <t>fmgt.B.수분쿠션하이라이터</t>
  </si>
  <si>
    <t>FMGT MOISTURE CUSHION HIGHLIGHTER</t>
  </si>
  <si>
    <t>fmgt.E2in1마스카라볼륨_01블랙</t>
  </si>
  <si>
    <t>2IN1 MASCARA VOLUME  01 BLACK</t>
  </si>
  <si>
    <t>fmgt.L디자이닝소프트립라이너01재즈베이지</t>
  </si>
  <si>
    <t>LIP LINER 01</t>
  </si>
  <si>
    <t>fmgt.L디자이닝소프트립라이너02클래식로즈</t>
  </si>
  <si>
    <t>LIP LINER 02</t>
  </si>
  <si>
    <t>fmgt.L디자이닝소프트립라이너03칠리레드</t>
  </si>
  <si>
    <t>LIP LINER 03</t>
  </si>
  <si>
    <t>fmgt.L디자이닝소프트립라이너04시그니처레</t>
  </si>
  <si>
    <t>LIP LINER 04</t>
  </si>
  <si>
    <t>fmgt.L디자이닝소프트립라이너05크림브라운</t>
  </si>
  <si>
    <t>LIP LINER 05</t>
  </si>
  <si>
    <t>fmgt.L디자이닝소프트립라이너06베이지코랄</t>
  </si>
  <si>
    <t>LIP LINER 06</t>
  </si>
  <si>
    <t>fmgt.L울트라샤인립글로스01퓨어트윙클</t>
  </si>
  <si>
    <t>fmgt.ULTRA SHINE LIP GLOSS 01</t>
  </si>
  <si>
    <t>fmgt.L울트라샤인립글로스02코랄텐더</t>
  </si>
  <si>
    <t>fmgt.ULTRA SHINE LIP GLOSS 02</t>
  </si>
  <si>
    <t>fmgt.L울트라샤인립글로스03블러쉬로즈</t>
  </si>
  <si>
    <t>fmgt.ULTRA SHINE LIP GLOSS 03</t>
  </si>
  <si>
    <t>fmgt.L울트라샤인립글로스04핑크마카롱</t>
  </si>
  <si>
    <t>fmgt.ULTRA SHINE LIP GLOSS 04</t>
  </si>
  <si>
    <t>fmgt.L울트라샤인립글로스05팝씨클오렌지</t>
  </si>
  <si>
    <t>fmgt.ULTRA SHINE LIP GLOSS 05</t>
  </si>
  <si>
    <t>fmgt.L울트라샤인립글로스06블레싱레드</t>
  </si>
  <si>
    <t>fmgt.ULTRA SHINE LIP GLOSS 06</t>
  </si>
  <si>
    <t>fmgt.L울트라샤인립글로스07핑크딜라이트</t>
  </si>
  <si>
    <t>fmgt.ULTRA SHINE LIP GLOSS 07</t>
  </si>
  <si>
    <t>fmgt.L울트라샤인립글로스08오키드퍼플</t>
  </si>
  <si>
    <t>fmgt.ULTRA SHINE LIP GLOSS 08</t>
  </si>
  <si>
    <t>fmgt.E립앤아이리무버(워터프루프)</t>
  </si>
  <si>
    <t>FMGT LIP&amp;EYE REMOVER</t>
  </si>
  <si>
    <t>fmgt.B.파스텔쿠션블러셔06로즈페탈</t>
  </si>
  <si>
    <t>FMGT PASTEL CUSHION BLUSHER 06 ROSE FETAL</t>
  </si>
  <si>
    <t>fmgt.B.파스텔쿠션블러셔07인디아레드</t>
  </si>
  <si>
    <t>FMGT PASTEL CUSHION BLUSHER 07 INDIA RED</t>
  </si>
  <si>
    <t>fmgt.B.파스텔쿠션블러셔08진저베이지</t>
  </si>
  <si>
    <t>FMGT PASTEL CUSHION BLUSHER 08 GINGER BEIGE</t>
  </si>
  <si>
    <t>fmgt.N프로살롱네일리무버150ml01로즈</t>
  </si>
  <si>
    <t>NAIL POLISH REMOVER 150ML 01</t>
  </si>
  <si>
    <t>fmgt.N프로살롱네일리무버500ml01스트로베</t>
  </si>
  <si>
    <t>NAIL POLISH REMOVER 500ML 01</t>
  </si>
  <si>
    <t>fmgt.N리페어네일01베이스코트</t>
  </si>
  <si>
    <t>REPAIR NAIL 01</t>
  </si>
  <si>
    <t>fmgt.N리페어네일02스티커베이스코트</t>
  </si>
  <si>
    <t>REPAIR NAIL 02</t>
  </si>
  <si>
    <t>fmgt.N리페어네일03퀵드라이탑코트</t>
  </si>
  <si>
    <t>REPAIR NAIL 03</t>
  </si>
  <si>
    <t>fmgt.N리페어네일04칼슘밀크젤</t>
  </si>
  <si>
    <t>REPAIR NAIL 04</t>
  </si>
  <si>
    <t>fmgt.N리페어네일05핑크네일영양제</t>
  </si>
  <si>
    <t>REPAIR NAIL 05</t>
  </si>
  <si>
    <t>fmgt.N리페어네일06다이아네일강화제</t>
  </si>
  <si>
    <t>REPAIR NAIL 06</t>
  </si>
  <si>
    <t>fmgt.N리페어네일07큐티클오일</t>
  </si>
  <si>
    <t>REPAIR NAIL 07</t>
  </si>
  <si>
    <t>fmgt.N리페어네일08큐티클리무버</t>
  </si>
  <si>
    <t>REPAIR NAIL 08</t>
  </si>
  <si>
    <t>fmgt.L루즈트루매트01코듀로이베이지</t>
  </si>
  <si>
    <t>ROUGE TRUE MATTE 01</t>
  </si>
  <si>
    <t>fmgt.L루즈트루매트02브라운실루엣</t>
  </si>
  <si>
    <t>ROUGE TRUE MATTE 02</t>
  </si>
  <si>
    <t>fmgt.L루즈트루매트03브릿지코랄</t>
  </si>
  <si>
    <t>ROUGE TRUE MATTE 03</t>
  </si>
  <si>
    <t>fmgt.L루즈트루매트04피치코랄</t>
  </si>
  <si>
    <t>ROUGE TRUE MATTE 04</t>
  </si>
  <si>
    <t>fmgt.L루즈트루매트05코랄아이콘</t>
  </si>
  <si>
    <t>ROUGE TRUE MATTE 05</t>
  </si>
  <si>
    <t>fmgt.L루즈트루매트06페스티벌레드</t>
  </si>
  <si>
    <t>ROUGE TRUE MATTE 06</t>
  </si>
  <si>
    <t>fmgt.L루즈트루매트07레드파우치</t>
  </si>
  <si>
    <t>ROUGE TRUE MATTE 07</t>
  </si>
  <si>
    <t>fmgt.L루즈트루매트08스트로체리주스</t>
  </si>
  <si>
    <t>ROUGE TRUE MATTE 08</t>
  </si>
  <si>
    <t>fmgt.L루즈트루매트09핑크레이스업</t>
  </si>
  <si>
    <t>ROUGE TRUE MATTE 09</t>
  </si>
  <si>
    <t>fmgt.L루즈트루매트10벨벳핑크</t>
  </si>
  <si>
    <t>ROUGE TRUE MATTE 10</t>
  </si>
  <si>
    <t>fmgt.L틴트글로우01핑크스토리</t>
  </si>
  <si>
    <t>THEFACESHOP TNIT GLOW 01 Pink Story</t>
  </si>
  <si>
    <t>fmgt.L틴트글로우02체리블라썸</t>
  </si>
  <si>
    <t>THEFACESHOP TNIT GLOW 02 Cherry blossom</t>
  </si>
  <si>
    <t>fmgt.L틴트글로우03코랄마인드</t>
  </si>
  <si>
    <t>THEFACESHOP TNIT GLOW 03 Coral mind</t>
  </si>
  <si>
    <t>fmgt.L틴트글로우05레드페탈</t>
  </si>
  <si>
    <t>THEFACESHOP TNIT GLOW 05 Red petal</t>
  </si>
  <si>
    <t>fmgt.B.잉크래스팅파우더FD.V201.본품</t>
  </si>
  <si>
    <t>FMGT INK LASTING POWDER V201</t>
  </si>
  <si>
    <t>fmgt.B.잉크래스팅파우더FD.V203.본품</t>
  </si>
  <si>
    <t>FMGT INK LASTING POWDER V203</t>
  </si>
  <si>
    <t>fmgt.B.잉크래스팅퍼펙트비비.V201</t>
  </si>
  <si>
    <t>FMGT INK LASTING PERFECT BB V201</t>
  </si>
  <si>
    <t>fmgt.B.잉크래스팅퍼펙트비비.V203</t>
  </si>
  <si>
    <t>FMGT INK LASTING PERFECT BB V203</t>
  </si>
  <si>
    <t>fmgt.B.잉크래스팅라이트비비.V201</t>
  </si>
  <si>
    <t>FMGT INK LASTING LIGHT BB V201</t>
  </si>
  <si>
    <t>fmgt.B.잉크래스팅라이트비비.V203</t>
  </si>
  <si>
    <t>FMGT INK LASTING LIGHT BB V203</t>
  </si>
  <si>
    <t>fmgt.L루즈파우더매트01베이지파우더</t>
  </si>
  <si>
    <t>ROUGE POWDER MATTE 01</t>
  </si>
  <si>
    <t>fmgt.L루즈파우더매트02코랄파우더</t>
  </si>
  <si>
    <t>ROUGE POWDER MATTE 02</t>
  </si>
  <si>
    <t>fmgt.L루즈파우더매트03로즈파우더</t>
  </si>
  <si>
    <t>ROUGE POWDER MATTE 03</t>
  </si>
  <si>
    <t>fmgt.L루즈파우더매트04레드파우더</t>
  </si>
  <si>
    <t>ROUGE POWDER MATTE 04</t>
  </si>
  <si>
    <t>fmgt.L루즈파우더매트05베리파우더</t>
  </si>
  <si>
    <t>ROUGE POWDER MATTE 05</t>
  </si>
  <si>
    <t>fmgt.L루즈파우더매트06플럼파우더</t>
  </si>
  <si>
    <t>ROUGE POWDER MATTE 06</t>
  </si>
  <si>
    <t>fmgt.N스타일네일33루바브레드</t>
  </si>
  <si>
    <t>STYLE NAIL 33(FW)</t>
  </si>
  <si>
    <t>fmgt.N스타일네일34벨벳와인</t>
  </si>
  <si>
    <t>STYLE NAIL 34(FW)</t>
  </si>
  <si>
    <t>fmgt.N스타일네일35멜팅쇼콜라</t>
  </si>
  <si>
    <t>STYLE NAIL 35(FW)</t>
  </si>
  <si>
    <t>fmgt.N스타일네일36브론즈브라운</t>
  </si>
  <si>
    <t>STYLE NAIL 36(FW)</t>
  </si>
  <si>
    <t>fmgt.N스타일네일37엠버옐로우</t>
  </si>
  <si>
    <t>STYLE NAIL 37(FW)</t>
  </si>
  <si>
    <t>fmgt.N스타일네일38페리도트카키</t>
  </si>
  <si>
    <t>STYLE NAIL 38(FW)</t>
  </si>
  <si>
    <t>fmgt.N스타일네일39딥그린레더</t>
  </si>
  <si>
    <t>STYLE NAIL 39(FW)</t>
  </si>
  <si>
    <t>fmgt.N스타일네일40퍼플칼세도니</t>
  </si>
  <si>
    <t>STYLE NAIL 40(FW)</t>
  </si>
  <si>
    <t>fmgt.L루즈샤인비비드01시트론베이지</t>
  </si>
  <si>
    <t>ROUGE SHINE VIVID 01</t>
  </si>
  <si>
    <t>fmgt.L루즈샤인비비드02블루밍베이지</t>
  </si>
  <si>
    <t>ROUGE SHINE VIVID 02</t>
  </si>
  <si>
    <t>fmgt.L루즈샤인비비드03오렌지쉐이크</t>
  </si>
  <si>
    <t>ROUGE SHINE VIVID 03</t>
  </si>
  <si>
    <t>fmgt.L루즈샤인비비드04선라이즈레드</t>
  </si>
  <si>
    <t>ROUGE SHINE VIVID 04</t>
  </si>
  <si>
    <t>fmgt.L루즈샤인비비드05젤리레드</t>
  </si>
  <si>
    <t>ROUGE SHINE VIVID 05</t>
  </si>
  <si>
    <t>fmgt.L루즈샤인비비드06레드가든</t>
  </si>
  <si>
    <t>ROUGE SHINE VIVID 06</t>
  </si>
  <si>
    <t>fmgt.L루즈샤인비비드07크랜베리레드</t>
  </si>
  <si>
    <t>ROUGE SHINE VIVID 07</t>
  </si>
  <si>
    <t>fmgt.L루즈샤인비비드08핑크필터</t>
  </si>
  <si>
    <t>ROUGE SHINE VIVID 08</t>
  </si>
  <si>
    <t>fmgt.L루즈샤인비비드09플럼핑크</t>
  </si>
  <si>
    <t>ROUGE SHINE VIVID 09</t>
  </si>
  <si>
    <t>fmgt.L루즈샤인비비드10베이크드로즈</t>
  </si>
  <si>
    <t>ROUGE SHINE VIVID 10</t>
  </si>
  <si>
    <t>fmgt.B.마이크로웨어팩트리필</t>
  </si>
  <si>
    <t>MICRO WEAR COMPACT REFILL</t>
  </si>
  <si>
    <t>fmgt.B.골드콜라겐.앰플커버케익.201</t>
  </si>
  <si>
    <t>FMGT GOLD COLLAGEN AMPOULE COVER CAKE V201</t>
  </si>
  <si>
    <t>fmgt.B.골드콜라겐.앰플커버케익.203</t>
  </si>
  <si>
    <t>FMGT GOLD COLLAGEN AMPOULE COVER CAKE V203</t>
  </si>
  <si>
    <t>fmgt.B.골드콜라겐.앰플커버케익.201(리필)</t>
  </si>
  <si>
    <t>FMGT GOLD COLLAGEN AMPOULE COVER CAKE V201 REFIL</t>
  </si>
  <si>
    <t>fmgt.B.골드콜라겐.앰플커버케익.203(리필)</t>
  </si>
  <si>
    <t>FMGT GOLD COLLAGEN AMPOULE COVER CAKE V203 REFIL</t>
  </si>
  <si>
    <t>fmgt.B.골드콜라겐.앰플광파데.201</t>
  </si>
  <si>
    <t>FMGT GOLD COLLAGEN AMPOULE GLOW FOUNDATION V201</t>
  </si>
  <si>
    <t>fmgt.B.골드콜라겐.앰플광파데.203</t>
  </si>
  <si>
    <t>FMGT GOLD COLLAGEN AMPOULE GLOW FOUNDATION V203</t>
  </si>
  <si>
    <t>fmgt.B.골드콜라겐.앰플광파데.201(리필)</t>
  </si>
  <si>
    <t>FMGT GOLD COLLAGEN AMPOULE GLOW FOUNDATION V201 REFIL</t>
  </si>
  <si>
    <t>fmgt.B.골드콜라겐.앰플광파데.203(리필)</t>
  </si>
  <si>
    <t>FMGT GOLD COLLAGEN AMPOULE GLOW FOUNDATION V203 REFIL</t>
  </si>
  <si>
    <t>fmgt.B.골드콜라겐.앰플투웨이팩트.201</t>
  </si>
  <si>
    <t>FMGT GOLD COLLAGEN AMPOULE TWO WAY PACT V201</t>
  </si>
  <si>
    <t>fmgt.B.골드콜라겐.앰플투웨이팩트.203</t>
  </si>
  <si>
    <t>FMGT GOLD COLLAGEN AMPOULE TWO WAY PACT V203</t>
  </si>
  <si>
    <t>fmgt.B.골드콜라겐.앰플투웨이.201(리필)</t>
  </si>
  <si>
    <t>fmgt.B.GoldCollagen.AmpouleTwoway201(Ref</t>
  </si>
  <si>
    <t>fmgt.B.골드콜라겐.앰플투웨이.203(리필)</t>
  </si>
  <si>
    <t>fmgt.B.GoldCollagen.AmpouleTwoway203(Ref</t>
  </si>
  <si>
    <t>fmgt.B.골드콜라겐.앰플메베01핑크</t>
  </si>
  <si>
    <t>FMGT GOLD COLLAGEN AMPOULE MAKEUP BASE PINK</t>
  </si>
  <si>
    <t>fmgt.B.골드콜라겐.앰플메베02그린</t>
  </si>
  <si>
    <t>FMGT GOLD COLLAGEN AMPOULE MAKEUP BASE GREEN</t>
  </si>
  <si>
    <t>fmgt.B.골드콜라겐.앰플파데201</t>
  </si>
  <si>
    <t>FMGT GOLD COLLAGEN AMPOULE FOUNDATION V201</t>
  </si>
  <si>
    <t>fmgt.B.골드콜라겐.앰플파데203</t>
  </si>
  <si>
    <t>FMGT GOLD COLLAGEN AMPOULE FOUNDATION V203</t>
  </si>
  <si>
    <t>fmgt.L립케어스틱01시어버터.AVON</t>
  </si>
  <si>
    <t>fmgt.L립케어스틱02석류.AVON</t>
  </si>
  <si>
    <t>fmgt.L립케어크림01시어버터.AVON</t>
  </si>
  <si>
    <t>LIP CARE CREAM 01</t>
  </si>
  <si>
    <t>fmgt.L립케어크림02망고.AVON</t>
  </si>
  <si>
    <t>fmgt.L립스크럽.AVON</t>
  </si>
  <si>
    <t>LIP SCRUB</t>
  </si>
  <si>
    <t>fmgt.L울트라샤인립글로스01퓨어트윙클.AVO</t>
  </si>
  <si>
    <t>ULTRA SHINE LIP GLOSS 01</t>
  </si>
  <si>
    <t>fmgt.L울트라샤인립글로스02코랄텐더.AVON</t>
  </si>
  <si>
    <t>ULTRA SHINE LIP GLOSS 02</t>
  </si>
  <si>
    <t>fmgt.L울트라샤인립글로스03블러쉬로즈.AVO</t>
  </si>
  <si>
    <t>ULTRA SHINE LIP GLOSS 03</t>
  </si>
  <si>
    <t>fmgt.L울트라샤인립글로스04핑크마카롱.AVO</t>
  </si>
  <si>
    <t>ULTRA SHINE LIP GLOSS 04</t>
  </si>
  <si>
    <t>fmgt.L울트라샤인립글로스05팝씨클오렌지.A</t>
  </si>
  <si>
    <t>ULTRA SHINE LIP GLOSS 05</t>
  </si>
  <si>
    <t>fmgt.L울트라샤인립글로스06블레싱레드.AVO</t>
  </si>
  <si>
    <t>ULTRA SHINE LIP GLOSS 06</t>
  </si>
  <si>
    <t>fmgt.L울트라샤인립글로스07핑크딜라이트.A</t>
  </si>
  <si>
    <t>ULTRA SHINE LIP GLOSS 07</t>
  </si>
  <si>
    <t>fmgt.L울트라샤인립글로스08오키드퍼플.AVO</t>
  </si>
  <si>
    <t>ULTRA SHINE LIP GLOSS 08</t>
  </si>
  <si>
    <t>fmgt.L틴트글로우01핑크스토리.AVON</t>
  </si>
  <si>
    <t>LIP TINT GLOW 01</t>
  </si>
  <si>
    <t>fmgt.L틴트글로우02체리블라썸.AVON</t>
  </si>
  <si>
    <t>LIP TINT GLOW 02</t>
  </si>
  <si>
    <t>fmgt.L틴트글로우03코랄마인드.AVON</t>
  </si>
  <si>
    <t>LIP TINT GLOW 03</t>
  </si>
  <si>
    <t>fmgt.L틴트글로우04로즈젬마.AVON</t>
  </si>
  <si>
    <t>LIP TINT GLOW 04</t>
  </si>
  <si>
    <t>fmgt.L틴트글로우05레드페탈.AVON</t>
  </si>
  <si>
    <t>LIP TINT GLOW 05</t>
  </si>
  <si>
    <t>fmgt.L루즈미니키트01MLBB.AVON</t>
  </si>
  <si>
    <t>ROUGE MINI KIT 01</t>
  </si>
  <si>
    <t>fmgt.L루즈미니키트02코랄.AVON</t>
  </si>
  <si>
    <t>ROUGE MINI KIT 02</t>
  </si>
  <si>
    <t>fmgt.L루즈미니키트03레드.AVON</t>
  </si>
  <si>
    <t>ROUGE MINI KIT 03</t>
  </si>
  <si>
    <t>fmgt.B.골드콜라겐.앰플럭셔리베이스</t>
  </si>
  <si>
    <t>fmgt.B.GoldCollagen.LuxuryBase</t>
  </si>
  <si>
    <t>fmgt.E모노팝멀티팔레트</t>
  </si>
  <si>
    <t>MONON POP MULTI PALETTE</t>
  </si>
  <si>
    <t>fmgt.B.로지누드톤업선베이스.20로지</t>
  </si>
  <si>
    <t>fmgt.E브로우래스팅프루프펜슬EX01라이트</t>
  </si>
  <si>
    <t>BROWLASTING PROOF PENCIL 01</t>
  </si>
  <si>
    <t>fmgt.E브로우래스팅프루프펜슬EX02브라운</t>
  </si>
  <si>
    <t>BROWLASTING PROOF PENCIL 02</t>
  </si>
  <si>
    <t>fmgt.E브로우래스팅프루프펜슬EX03다크</t>
  </si>
  <si>
    <t>BROWLASTING PROOF PENCIL 03</t>
  </si>
  <si>
    <t>fmgt.E브로우래스팅프루프펜슬EX04그레이</t>
  </si>
  <si>
    <t>BROWLASTING PROOF PENCIL 04</t>
  </si>
  <si>
    <t>fmgt.E브로우래스팅프루프펜슬EX05다크그레</t>
  </si>
  <si>
    <t>BROWLASTING PROOF PENCIL 05</t>
  </si>
  <si>
    <t>fmgt.E잉크프루프브러쉬펜라이너NEW01</t>
  </si>
  <si>
    <t>INKPROOF BRUSHPENLINER 01BLACKPROOF</t>
  </si>
  <si>
    <t>fmgt.E잉크프루프브러쉬펜라이너NEW02</t>
  </si>
  <si>
    <t>INKPROOF BRUSHPENLINER 02BROWNPROOF</t>
  </si>
  <si>
    <t>fmgt.E브로우마스터슬림펜슬01그레이브라운</t>
  </si>
  <si>
    <t>BROWMASTER SLIM PENCIL 01</t>
  </si>
  <si>
    <t>fmgt.E브로우마스터슬림펜슬02브라운</t>
  </si>
  <si>
    <t>BROWMASTER SLIM PENCIL 02</t>
  </si>
  <si>
    <t>fmgt.E브로우마스터슬림펜슬03누디브라운</t>
  </si>
  <si>
    <t>BROWMASTER SLIM PENCIL 03</t>
  </si>
  <si>
    <t>fmgt.E브로우마스터슬림펜슬04다크브라운</t>
  </si>
  <si>
    <t>BROWMASTER SLIM PENCIL 04</t>
  </si>
  <si>
    <t>fmgt.E메탈릭리퀴드섀도우02슈가베일</t>
  </si>
  <si>
    <t>fmgt. METALLIC CUBE EYESHADOW 02</t>
  </si>
  <si>
    <t>fmgt.E메탈릭리퀴드섀도우03티어베일</t>
  </si>
  <si>
    <t>fmgt. METALLIC CUBE EYESHADOW 03</t>
  </si>
  <si>
    <t>fmgt.E메탈릭리퀴드섀도우04골든토프</t>
  </si>
  <si>
    <t>fmgt. METALLIC CUBE EYESHADOW 04</t>
  </si>
  <si>
    <t>fmgt.E메탈릭리퀴드섀도우05더스티로즈</t>
  </si>
  <si>
    <t>fmgt. METALLIC CUBE EYESHADOW 05</t>
  </si>
  <si>
    <t>fmgt.N리페어네일09애프터스티커오일</t>
  </si>
  <si>
    <t>REPAIR NAIL AFTER STICKER OIL</t>
  </si>
  <si>
    <t>fmgt.N리페어네일10네일리치밤</t>
  </si>
  <si>
    <t>REPAIR NAIL NAIL RICH BALM</t>
  </si>
  <si>
    <t>fmgt.N리페어네일11트리플오일그린</t>
  </si>
  <si>
    <t>REPAIR NAIL TRIPLE OIL GREEN</t>
  </si>
  <si>
    <t>fmgt.N리페어네일12트리플오일레드</t>
  </si>
  <si>
    <t>REPAIR NAIL TRIPLE OIL RED</t>
  </si>
  <si>
    <t>FMGT.B.리뉴얼.듀얼베일컨실러.V201</t>
  </si>
  <si>
    <t>FMGT.B.리뉴얼.듀얼베일컨실러.N203</t>
  </si>
  <si>
    <t>fmgt.E Designing Eyebrow 01</t>
  </si>
  <si>
    <t>fmgt.E디자이닝아이브로우NEW02그레이브라</t>
  </si>
  <si>
    <t>DESIGNING EYEBROW PENCIL 02 GRAY BROWN</t>
  </si>
  <si>
    <t>fmgt.E디자이닝아이브로우NEW03브라운</t>
  </si>
  <si>
    <t>DESIGNING EYEBROW PENCIL 03 BROWN</t>
  </si>
  <si>
    <t>fmgt.E디자이닝아이브로우NEW04블랙브라운</t>
  </si>
  <si>
    <t>DESIGNING EYEBROW PENCIL 04 BLACK BROWN</t>
  </si>
  <si>
    <t>fmgt.E디자이닝아이브로우NEW05다크브라운</t>
  </si>
  <si>
    <t>DESIGNING EYEBROW PENCIL 05 DARK BROWN</t>
  </si>
  <si>
    <t>fmgt.E디자이닝아이브로우NEW06다크그레이</t>
  </si>
  <si>
    <t>DESIGNING EYEBROW PENCIL 06 DARK GRAY</t>
  </si>
  <si>
    <t>fmgt.E디자이닝아이브로우01(리필)NEW</t>
  </si>
  <si>
    <t>DESIGNING EYEBROW PENCIL 01 LIGHT BROWN(</t>
  </si>
  <si>
    <t>fmgt.E디자이닝아이브로우02(리필)NEW</t>
  </si>
  <si>
    <t>DESIGNING EYEBROW PENCIL 02 GRAY BROWN(R</t>
  </si>
  <si>
    <t>fmgt.E디자이닝아이브로우03(리필)NEW</t>
  </si>
  <si>
    <t>DESIGNING EYEBROW PENCIL 03 BROWN(REFILL</t>
  </si>
  <si>
    <t>fmgt.E디자이닝아이브로우04(리필)NEW</t>
  </si>
  <si>
    <t>DESIGNING EYEBROW PENCIL 04 BLACK BROWN(</t>
  </si>
  <si>
    <t>fmgt.E디자이닝아이브로우05(리필)NEW</t>
  </si>
  <si>
    <t>DESIGNING EYEBROW PENCIL 05 DARK BROWN(R</t>
  </si>
  <si>
    <t>fmgt.E디자이닝아이브로우06(리필)NEW</t>
  </si>
  <si>
    <t>DESIGNING EYEBROW PENCIL 06 DARK GRAY(RE</t>
  </si>
  <si>
    <t>색조.골드콜라겐마커펜아이라이너02브라운</t>
  </si>
  <si>
    <t>Color.Collagen Ample Pen Eyeliner</t>
  </si>
  <si>
    <t>색조.크리미터치립라이너RD01레드프리즘</t>
  </si>
  <si>
    <t>Creamy Touch Lipliner RD01</t>
  </si>
  <si>
    <t>색조.크리미터치립라이너RD02스카치레드</t>
  </si>
  <si>
    <t>Creamy Touch Lipliner RD02</t>
  </si>
  <si>
    <t>색조.크리미터치립라이너PK01핑크토닉</t>
  </si>
  <si>
    <t>Creamy Touch Lipliner PK01</t>
  </si>
  <si>
    <t>색조.크리미터치립라이너PK02더스트로즈</t>
  </si>
  <si>
    <t>Creamy Touch Lipliner PK02</t>
  </si>
  <si>
    <t>색조.크리미터치립라이너BE01베이지가든</t>
  </si>
  <si>
    <t>Creamy Touch Lipliner BE01</t>
  </si>
  <si>
    <t>색조.E잉크젤펜슬라이너01뉴욕블랙</t>
  </si>
  <si>
    <t>TFS.INKGEL AUTOMATIC PENCIL LINER.01</t>
  </si>
  <si>
    <t>색조.E잉크젤펜슬라이너02블랙캐비어</t>
  </si>
  <si>
    <t>TFS.INKGEL AUTOMATIC PENCIL LINER.02</t>
  </si>
  <si>
    <t>색조.E잉크젤펜슬라이너03시애틀브라운</t>
  </si>
  <si>
    <t>TFS.INKGEL AUTOMATIC PENCIL LINER.03</t>
  </si>
  <si>
    <t>색조.E잉크젤펜슬라이너04초코라떼</t>
  </si>
  <si>
    <t>TFS.INKGEL AUTOMATIC PENCIL LINER.04</t>
  </si>
  <si>
    <t>색조.E잉크젤슬림펜슬라이너02샤프브라운</t>
  </si>
  <si>
    <t>INKGEL SLIM PENCIL 02 SHARP BROWN</t>
  </si>
  <si>
    <t>색조.크리미터치립라이너BR01프렌치브라운</t>
  </si>
  <si>
    <t>Creamy Touch Lip Liner BR01</t>
  </si>
  <si>
    <t>색조.골드콜라겐마커펜아이라이너01</t>
  </si>
  <si>
    <t>TFS.GOLD COLLAGEN AMPOULE PEN EYELINER.0</t>
  </si>
  <si>
    <t>FMGT.T.데일리.족집게</t>
  </si>
  <si>
    <t>DAILY BEAUTY TOOLS TWEEZER</t>
  </si>
  <si>
    <t>FMGT.T.데일리.눈썹수정칼1단2P</t>
  </si>
  <si>
    <t>DAILY BEAUTY TOOLS EYEBROW TRIMMER 2P</t>
  </si>
  <si>
    <t>FMGT.T.데일리.눈썹수정칼2단2P</t>
  </si>
  <si>
    <t>DAILY BEAUTY TOOLS FOLDING EYEBROW TRIMM</t>
  </si>
  <si>
    <t>FMGT.T.데일리.마스크시트7P</t>
  </si>
  <si>
    <t>DAILY BEAUTY TOOLS MASK SHEET 7P</t>
  </si>
  <si>
    <t>FMGT.T.데일리.숯곤약클렌징퍼프</t>
  </si>
  <si>
    <t>DAILY BEAUTY TOOLS CHARCOAL&amp;KONJAC CLEAS</t>
  </si>
  <si>
    <t>FMGT.T.데일리.주름형헤어밴드</t>
  </si>
  <si>
    <t>DAILY BEAUTY TOOLS SCRUNCHIE HAIR BAND</t>
  </si>
  <si>
    <t>FMGT.T.데일리.양면쌍꺼풀테이프</t>
  </si>
  <si>
    <t>DAILY BEAUTY TOOLS PRO DOUBLE-SIDED DOUB</t>
  </si>
  <si>
    <t>FMGT.T.데일리.고급아이래쉬뷰러</t>
  </si>
  <si>
    <t>DAILY BEAUTY TOOLS PRO PREMIUM EYELASH C</t>
  </si>
  <si>
    <t>FMGT.T.데일리.클렌징해면스폰지</t>
  </si>
  <si>
    <t>DAILY BEAUTY TOOLS CLEANSING SEA SPONGE</t>
  </si>
  <si>
    <t>FMGT.T.데일리.아이래쉬뷰러</t>
  </si>
  <si>
    <t>DAILY BEAUTY TOOLS PRO EYELASH CURLER</t>
  </si>
  <si>
    <t>FMGT.T.데일리.쌍꺼풀테이프</t>
  </si>
  <si>
    <t>DAILY BEAUTY TOOLS PRO DOUBLE EYELID TAP</t>
  </si>
  <si>
    <t>FMGT.T.데일리.프로아이래쉬속눈썹풀</t>
  </si>
  <si>
    <t>DAILY BEAUTY TOOLS PRO PRO EYELASHES EYE</t>
  </si>
  <si>
    <t>색조.L플랫벨벳스틱멜로우코랄CR01</t>
  </si>
  <si>
    <t>FLAT VELVET LIPSTICK CR01</t>
  </si>
  <si>
    <t>FMGT.T.데일리.미용가위</t>
  </si>
  <si>
    <t>DAILY BEAUTY TOOLS FACIAL SCISSORS</t>
  </si>
  <si>
    <t>FMGT.T.데일리.여성용바디면도기</t>
  </si>
  <si>
    <t>DAILY BEAUTY TOOLS BODY SHAVER FOR WOMEN</t>
  </si>
  <si>
    <t>FMGT.T.데일리.버블샤워볼</t>
  </si>
  <si>
    <t>DAILY BEAUTY TOOLS SHOWER PUFF</t>
  </si>
  <si>
    <t>FMGT.T.데일리.손톱깎이</t>
  </si>
  <si>
    <t>DAILY BEAUTY TOOLS NAIL CLIPPER</t>
  </si>
  <si>
    <t>FMGT.T.데일리.고급발밀이</t>
  </si>
  <si>
    <t>DAILY BEAUTY TOOLS CALLUS REMOVER</t>
  </si>
  <si>
    <t>FMGT.T.데일리.배쓰타월</t>
  </si>
  <si>
    <t>DAILY BEAUTY TOOLS WASHCLOTH</t>
  </si>
  <si>
    <t>FMGT.T.데일리.밀착NBR퍼프(원형)2P</t>
  </si>
  <si>
    <t>DAILY BEAUTY TOOLS ROUND NBR PUFF 2P</t>
  </si>
  <si>
    <t>FMGT.T.데일리.파스텔쿠션블러셔퍼프2P</t>
  </si>
  <si>
    <t>DAILY BEAUTY TOOLS PASTEL CUSHION BLUSHE</t>
  </si>
  <si>
    <t>FMGT.T.데일리.무결점파우더퍼프</t>
  </si>
  <si>
    <t>DAILY BEAUTY TOOLS FLAWLESS POWDER PUFF</t>
  </si>
  <si>
    <t>FMGT.T데일리.촉촉케론퍼프(90파이)&amp;케이스</t>
  </si>
  <si>
    <t>DAILY BEAUTY TOOLS AIR FITTING CC PUFF</t>
  </si>
  <si>
    <t>FMGT.T.데일리.가래떡퍼프2P</t>
  </si>
  <si>
    <t>DAILY BEAUTY TOOLS ELLIPSE PUFF 2P</t>
  </si>
  <si>
    <t>FMGT.T.데일리.뽀송후로킹퍼프(사각)2P</t>
  </si>
  <si>
    <t>DAILY BEAUTY TOOLS SQUARE FLOCKED PUFF 2</t>
  </si>
  <si>
    <t>FMGT.N프로살롱네일리무버공용기</t>
  </si>
  <si>
    <t>PRO SALON NAIL POLISH REMOVER CONTAINER</t>
  </si>
  <si>
    <t>FMGT.N프로살롱네일푸셔</t>
  </si>
  <si>
    <t>PRO SALON NAIL PUSHER</t>
  </si>
  <si>
    <t>FMGT.N프로살롱큐티클정리기</t>
  </si>
  <si>
    <t>PRO SALON CUTICLE TRIMMER</t>
  </si>
  <si>
    <t>FMGT.N프로살롱네일에모리보드</t>
  </si>
  <si>
    <t>PRO SALON NAIL EMERY BOARD</t>
  </si>
  <si>
    <t>FMGT.N프로살롱6WAY버퍼</t>
  </si>
  <si>
    <t>PRO SALON 6WAY BUFFER</t>
  </si>
  <si>
    <t>FMGT.N프로살롱토우세퍼레이터</t>
  </si>
  <si>
    <t>PRO SALON TOE SEPARATOR</t>
  </si>
  <si>
    <t>FMGT.T데일리.펜슬깎이</t>
  </si>
  <si>
    <t>DAILYBEAUTYTOOLS PENCIL SHARPENER</t>
  </si>
  <si>
    <t>FMGT.T데일리.다이아퍼프4P</t>
  </si>
  <si>
    <t>DAILYBEAUTYTOOLS DIAMOND PUFF</t>
  </si>
  <si>
    <t>FMGT.T데일리.촉촉케론퍼프(원형)2P</t>
  </si>
  <si>
    <t>DAILYBEAUTYTOOLS ROUND CARON POWDER PUFF</t>
  </si>
  <si>
    <t>FMGT.T데일리.뽀송후로킹퍼프(원형)2P</t>
  </si>
  <si>
    <t>DAILYBEAUTYTOOLS ROUND FLOCKED PUFF</t>
  </si>
  <si>
    <t>FMGT.T데일리.에어피팅쿠션퍼프[커버]</t>
  </si>
  <si>
    <t>DAILYBEAUTYTOOLS SILICONE PUFF</t>
  </si>
  <si>
    <t>FMGT.T데일리.잉크래스팅퍼프</t>
  </si>
  <si>
    <t>DAILYBEAUTYTOOLS INK LASTING PUFF</t>
  </si>
  <si>
    <t>FMGT.T데일리.에어피팅쿠션퍼프[밀착]</t>
  </si>
  <si>
    <t>DAILYBEAUTYTOOLS 20-PIECE MAKEUP SPONGE</t>
  </si>
  <si>
    <t>FMGT.T데일리.실속형메이크업스펀지20P</t>
  </si>
  <si>
    <t>DAILYBEAUTYTOOLS AIR CUSHION PUFF SECOND</t>
  </si>
  <si>
    <t>FMGT.T데일리.카이일반눈썹칼3P</t>
  </si>
  <si>
    <t>DAILYBEAUTYTOOLS KAI EYE BROW RAZOR</t>
  </si>
  <si>
    <t>FMGT.T데일리.카이휴대용뷰러NEW</t>
  </si>
  <si>
    <t>DAILYBEAUTYTOOLS KAI COMPACT EYELASH CUR</t>
  </si>
  <si>
    <t>FMGT.T데일리.마일드100%코튼화장솜</t>
  </si>
  <si>
    <t>MILD 100% COTTON FACIAL PAD</t>
  </si>
  <si>
    <t>FMGT.T데일리.실키&amp;소프트화장솜</t>
  </si>
  <si>
    <t>SILKY&amp;SOFT FACIAL PAD</t>
  </si>
  <si>
    <t>FMGT.T데일리.멀티5겹화장솜</t>
  </si>
  <si>
    <t>MULTI 5 LAYER FACIAL PAD</t>
  </si>
  <si>
    <t>FMGT.T데일리.코튼면봉300P</t>
  </si>
  <si>
    <t>COTTON SWABS</t>
  </si>
  <si>
    <t>FMGT.T데일리.프리미엄면봉</t>
  </si>
  <si>
    <t>PREMIUM COTTON SWABS</t>
  </si>
  <si>
    <t>FMGT.T데일리.마기름종이</t>
  </si>
  <si>
    <t>OIL BLOTTING LINENS</t>
  </si>
  <si>
    <t>FMGT.T데일리.필름기름종이</t>
  </si>
  <si>
    <t>OIL BLOTTING FILMS</t>
  </si>
  <si>
    <t>FMGT.T멀티파우더브러쉬</t>
  </si>
  <si>
    <t>fmgt.MULTIPOWDERBRUSH</t>
  </si>
  <si>
    <t>FMGT.T아이섀도우루비셀팁(4P)</t>
  </si>
  <si>
    <t>fmgt.EYESHADOWRUBYCELLTIP(4P)</t>
  </si>
  <si>
    <t>FMGT.T원터치립브러쉬</t>
  </si>
  <si>
    <t>fmgt.ONETOUCHLIPBRUSH</t>
  </si>
  <si>
    <t>FMGT.T아이브로우듀얼브러쉬</t>
  </si>
  <si>
    <t>fmgt.EYEBROWDUALBRUSH</t>
  </si>
  <si>
    <t>FMGT.T.데일리.도톰원형화장솜</t>
  </si>
  <si>
    <t>FMGT.T데일리.눈썹가위</t>
  </si>
  <si>
    <t>DAILY.eye brow trimmer</t>
  </si>
  <si>
    <t>FMGT.T데일리.아래속눈썹뷰러</t>
  </si>
  <si>
    <t>DAILY.LOWER EYELASHES CURLER</t>
  </si>
  <si>
    <t>FMGT.T데일리.헤어롤5P</t>
  </si>
  <si>
    <t>DAILY.HAIR ROLLER</t>
  </si>
  <si>
    <t>예화담.환생고보윤수액</t>
  </si>
  <si>
    <t>YEHWADAM HWANSAENGGO UR TONER</t>
  </si>
  <si>
    <t>예화담.환생고보윤유액</t>
  </si>
  <si>
    <t>YEHWADAM HWANSAENGGO UR EMULSION</t>
  </si>
  <si>
    <t>예화담.환생고보윤진액</t>
  </si>
  <si>
    <t>YEHWADAM HWANSAENGGO UR SERUM</t>
  </si>
  <si>
    <t>예화담.환생고보윤크림기획세트</t>
  </si>
  <si>
    <t>YEHWADAM HWANSAENGGO UR CREAM SET</t>
  </si>
  <si>
    <t>예화담.환생고보윤아이크림</t>
  </si>
  <si>
    <t>YEHWADAM HWANSAENGGO UR EYE CREAM</t>
  </si>
  <si>
    <t>예화담.환생고보윤2종세트</t>
  </si>
  <si>
    <t>YEHWADAM HWANSAENGGO UR GIFT SET</t>
  </si>
  <si>
    <t>예화담.천삼송이자생수액.19R</t>
  </si>
  <si>
    <t>YEHWADAM HGG REJUVENATING TONER</t>
  </si>
  <si>
    <t>예화담.천삼송이자생유액.19R</t>
  </si>
  <si>
    <t>YEHWADAM HGG REJUVENATING EMULSION</t>
  </si>
  <si>
    <t>예화담.천삼송이자생에센스.19R</t>
  </si>
  <si>
    <t>YEHWADAM HGG REJUVENATING SERUM</t>
  </si>
  <si>
    <t>예화담.천삼송이자생아이크림.19R</t>
  </si>
  <si>
    <t>YEHWADAM HGG REJUVENATING EYE CREAM</t>
  </si>
  <si>
    <t>예화담.링클선크림</t>
  </si>
  <si>
    <t>YEHWADAM HGG REGENERATING SUN CREAM</t>
  </si>
  <si>
    <t>예화담.천삼송이2종스페셜세트.19R</t>
  </si>
  <si>
    <t>YEHWADAM HGG SPECIAL GIFT SET</t>
  </si>
  <si>
    <t>예화담.톤업선크림</t>
  </si>
  <si>
    <t>YEHWADAM TONE-UP SUN CREAM</t>
  </si>
  <si>
    <t>예화담.스트레치마크크림</t>
  </si>
  <si>
    <t>YEHWADAM STRETCH MARK CREAM</t>
  </si>
  <si>
    <t>예화담.고보습클렌징크림.19R</t>
  </si>
  <si>
    <t>YEHWADAM CleansingCream(2019)</t>
  </si>
  <si>
    <t>예화담.고보습클렌징오일티슈.19R</t>
  </si>
  <si>
    <t>YEHWADAM CleansingOilWipes(2019)</t>
  </si>
  <si>
    <t>예화담.고보습클렌징워터300</t>
  </si>
  <si>
    <t>YEHWADAM CleansingWater</t>
  </si>
  <si>
    <t>예화담.환생고화윤수액</t>
  </si>
  <si>
    <t>YEHWADAM HWANSAENGGO RR TONER</t>
  </si>
  <si>
    <t>예화담.환생고화윤유액</t>
  </si>
  <si>
    <t>YEHWADAM HWANSAENGGO RR EMULSION</t>
  </si>
  <si>
    <t>예화담.환생고화윤진액</t>
  </si>
  <si>
    <t>YEHWADAM HWANSAENGGO RR SERUM</t>
  </si>
  <si>
    <t>예화담.환생고화윤크림스페셜세트</t>
  </si>
  <si>
    <t>YEHWADAM HWANSAENGGO RR CREAM SET</t>
  </si>
  <si>
    <t>예화담.환생고화윤2종스페셜세트</t>
  </si>
  <si>
    <t>YEHWADAM HWANSAENGGO RR SKINCARE SET</t>
  </si>
  <si>
    <t>예화담.환생고BB쿠션.21호</t>
  </si>
  <si>
    <t>HWANSAENGGO BB CUSHION 201</t>
  </si>
  <si>
    <t>예화담.환생고BB쿠션.23호</t>
  </si>
  <si>
    <t>HWANSAENGGO BB CUSHION 203</t>
  </si>
  <si>
    <t>예화담.환생고BB쿠션.리필21호</t>
  </si>
  <si>
    <t>HWANSAENGGO BB CUSHION REFILL 201</t>
  </si>
  <si>
    <t>예화담.환생고BB쿠션.리필23호</t>
  </si>
  <si>
    <t>HWANSAENGGO BB CUSHION REFILL 203</t>
  </si>
  <si>
    <t>예화담.고보습클렌징폼.19R</t>
  </si>
  <si>
    <t>YEHWADAM FoamingCleanser(2019)</t>
  </si>
  <si>
    <t>예화담.생기순환마스크</t>
  </si>
  <si>
    <t>예화담.환생고보윤마스크</t>
  </si>
  <si>
    <t>YEHWADAM HWANSAENGGO MASK</t>
  </si>
  <si>
    <t>예화담.퍼스트트리트먼트에센스</t>
  </si>
  <si>
    <t>YEHWADAM FIRST TREATMENT ESSENCE</t>
  </si>
  <si>
    <t>예화담.생기수분마스크.2019</t>
  </si>
  <si>
    <t>예화담.천삼송이자생앰플마스크.2019</t>
  </si>
  <si>
    <t>예화담.환생고원액앰플캡슐</t>
  </si>
  <si>
    <t>YEHWADAM HSG Concentrate Capsule</t>
  </si>
  <si>
    <t>예화담.비단살결바디때필링300(19)</t>
  </si>
  <si>
    <t>YEHWADAM Body Peeling</t>
  </si>
  <si>
    <t>예화담.쿠션퍼프</t>
  </si>
  <si>
    <t>YEHWADAM Cushion Puff</t>
  </si>
  <si>
    <t>예화담.포맨스킨.2020</t>
  </si>
  <si>
    <t>YEHWADAM FOR MEN SKIN 2020</t>
  </si>
  <si>
    <t>예화담.포맨로션.2020</t>
  </si>
  <si>
    <t>YEHWADAM FOR MEN LOTION 2020</t>
  </si>
  <si>
    <t>예화담.순환자석마사저</t>
  </si>
  <si>
    <t>YEHWADAM Magnetic Massager</t>
  </si>
  <si>
    <t>예화담.환생고화윤아이세럼</t>
  </si>
  <si>
    <t>YEHWADAM HSG RR Eye Serum</t>
  </si>
  <si>
    <t>예화담.환생고진액폼클렌저</t>
  </si>
  <si>
    <t>YHD HSG Foaming Cleanser</t>
  </si>
  <si>
    <t>예화담.명한미인도명작수액</t>
  </si>
  <si>
    <t>YHD MEYONGHAN MIINDO Toner</t>
  </si>
  <si>
    <t>예화담.명한미인도명작유액</t>
  </si>
  <si>
    <t>YHD MEYONGHAN MIINDO Emulsion</t>
  </si>
  <si>
    <t>예화담.명한미인도명작크림기획세트</t>
  </si>
  <si>
    <t>YHD MEYONGHAN MIINDO Cream Special Set</t>
  </si>
  <si>
    <t>예화담.쑥딩수분수액</t>
  </si>
  <si>
    <t>YEHWADAM artemisia soothing moisturizing</t>
  </si>
  <si>
    <t>예화담.쑥딩수분유액</t>
  </si>
  <si>
    <t>예화담.쑥딩수분크림</t>
  </si>
  <si>
    <t>예화담.매화생기수액.20R</t>
  </si>
  <si>
    <t>YEHWADAM PLUM FLOWER REVITALIZING TONER</t>
  </si>
  <si>
    <t>예화담.매화생기유액.20R</t>
  </si>
  <si>
    <t>YEHWADAM PLUM FLOWER REVITALIZING EMULSI</t>
  </si>
  <si>
    <t>예화담.매화생기에센스.20R</t>
  </si>
  <si>
    <t>YEHWADAM PLUM FLOWER REVITALIZING SREUM</t>
  </si>
  <si>
    <t>예화담.매화생기크림.20R</t>
  </si>
  <si>
    <t>YEHWADAM PLUM FLOWER REVITALIZING CREAM</t>
  </si>
  <si>
    <t>예화담.매화생기아이크림.20R</t>
  </si>
  <si>
    <t>YEHWADAM PLUM FLOWER REVITALIZING EYE CR</t>
  </si>
  <si>
    <t>닥터벨머.데일리리페어.폼클렌저.N</t>
  </si>
  <si>
    <t>DR.BELMEUR DR FOAM CLEANSER (N)</t>
  </si>
  <si>
    <t>닥터벨머.데일리리페어.토너.N</t>
  </si>
  <si>
    <t>DR.BELMEUR DR TONER (N)</t>
  </si>
  <si>
    <t>닥터벨머.데일리리페어.모이스처라이저.N</t>
  </si>
  <si>
    <t>DR.BELMEUR DR MOISTURIZER (N)</t>
  </si>
  <si>
    <t>닥터벨머.클래리파잉.토너.N</t>
  </si>
  <si>
    <t>DR.BELMEUR CL TONER (N)</t>
  </si>
  <si>
    <t>닥터벨머.클래리파잉.모이스처라이저.N</t>
  </si>
  <si>
    <t>DR.BELMEUR CL MOISTURIZER (N)</t>
  </si>
  <si>
    <t>닥터벨머.클래리파잉.스팟진정앰플.N</t>
  </si>
  <si>
    <t>DR.BELMEUR CL SPOT CALMING AMPOULE (N)</t>
  </si>
  <si>
    <t>닥터벨머.클래리파잉.스팟패치키트.N</t>
  </si>
  <si>
    <t>DR.BELMEUR CL SPOT PATCH KIT (N)</t>
  </si>
  <si>
    <t>닥터벨머.데일리리페어.립밤.N</t>
  </si>
  <si>
    <t>DR.BELMEUR DR MOISTURIZING LIP BALM</t>
  </si>
  <si>
    <t>닥터벨머.DR.리하이드레이팅미스트</t>
  </si>
  <si>
    <t>DR.BELMEUR DAILY REPAIR REHYDRATING MIST</t>
  </si>
  <si>
    <t>닥터벨머.AD.시카리커버리핸드크림</t>
  </si>
  <si>
    <t>DR.BELMEUR ADVANCED CICA RECOVERY HAND C</t>
  </si>
  <si>
    <t>닥터벨머.어드밴스드.시카리커버리크림</t>
  </si>
  <si>
    <t>DR.BELMEUR ADVANCED CICA RECOVERY CREAM</t>
  </si>
  <si>
    <t>닥터벨머.AD.시카리커버리크림60ML</t>
  </si>
  <si>
    <t>DR.BELMEUR AD CICA RECOVERY CREAM 60ML</t>
  </si>
  <si>
    <t>닥터벨머.시카펩타이트앰플45ML</t>
  </si>
  <si>
    <t>DR.BELMEUR CICA PEPTITE AMPOULE 45ML</t>
  </si>
  <si>
    <t>닥터벨머.어드밴스드.시카토너</t>
  </si>
  <si>
    <t>DR.BELMEUR ADVANCED CICA TONER</t>
  </si>
  <si>
    <t>닥터벨머.어드밴스드.시카에멀전</t>
  </si>
  <si>
    <t>DR.BELMEUR ADVANCED CICA EMULSION</t>
  </si>
  <si>
    <t>닥터벨머.어드밴스드.시카수분크림</t>
  </si>
  <si>
    <t>DR.BELMEUR ADVANCED CICA HYDRO CREAM</t>
  </si>
  <si>
    <t>닥터벨머.어드밴스드.시카수분크림60ML</t>
  </si>
  <si>
    <t>DR.BELMEUR AD CICA HYDRO CREAM 60ML</t>
  </si>
  <si>
    <t>닥터벨머.UV더마.무기자차선크림</t>
  </si>
  <si>
    <t>Dr.Belmeur UV DERMA MINERAL SUN CREAM</t>
  </si>
  <si>
    <t>닥터벨머.UV더마.무기자차선스틱</t>
  </si>
  <si>
    <t>Dr.Belmeur UV DERMA MINERAL SUN STICK</t>
  </si>
  <si>
    <t>닥터벨머.UV더마.논코메도선크림</t>
  </si>
  <si>
    <t>Dr.Belmeur UV DERMA NON-COMEDOGENIC SUN</t>
  </si>
  <si>
    <t>닥터벨머.앰플마스크.시카펩타이드</t>
  </si>
  <si>
    <t>DR.BELMEUR INTENSE MASK ? CICA PEPTIDE</t>
  </si>
  <si>
    <t>닥터벨머.앰플마스크.비타세린</t>
  </si>
  <si>
    <t>DR.BELMEUR INTENSE MASK ? VITA SERINE</t>
  </si>
  <si>
    <t>닥터벨머.마일드더마.광채마스크</t>
  </si>
  <si>
    <t>Dr.Belmeur.MILD DERMA.RADIANT</t>
  </si>
  <si>
    <t>닥터벨머.AC.클렌징폼</t>
  </si>
  <si>
    <t>DR.BELMEUR AMINO CLEAR FOAMING CLEANSER</t>
  </si>
  <si>
    <t>닥터벨머.AC.클렌징워터</t>
  </si>
  <si>
    <t>DR.BELMEUR AMINO CLEAR CLEANSING WATER</t>
  </si>
  <si>
    <t>닥터벨머.AC.아크네클렌징폼</t>
  </si>
  <si>
    <t>DR.BELMEUR AMINO CLEAR CLEANSING FOAM FO</t>
  </si>
  <si>
    <t>닥터벨머.AC.아크네버블폼</t>
  </si>
  <si>
    <t>DR.BELMEUR AMINO CLEAR BUBBLE FOAMING CL</t>
  </si>
  <si>
    <t>닥터벨머.AC.필링패드</t>
  </si>
  <si>
    <t>DR.BELMEUR AMINO CLEAR PEELING PAD</t>
  </si>
  <si>
    <t>닥터벨머.CF.마일드스킨</t>
  </si>
  <si>
    <t>DR.BELMEUR CLEAN FACE MILD TONER</t>
  </si>
  <si>
    <t>닥터벨머.CF.마일드로션</t>
  </si>
  <si>
    <t>DR.BELMEUR CLEAN FACE MILD LOTION</t>
  </si>
  <si>
    <t>닥터벨머.어드밴스드.시카쿠션203</t>
  </si>
  <si>
    <t>DR.BELMEUR ADVANCED CICA CUSHION.203</t>
  </si>
  <si>
    <t>닥터벨머.어드밴스드.시카쿠션201.리필</t>
  </si>
  <si>
    <t>DR.BELMEUR CICA CUSHION.201.REFILL</t>
  </si>
  <si>
    <t>닥터벨머.어드밴스드.시카쿠션203.리필</t>
  </si>
  <si>
    <t>DR.BELMEUR CICA CUSHION.203.REFILL</t>
  </si>
  <si>
    <t>닥터벨머.어드밴스드.시카BBB</t>
  </si>
  <si>
    <t>DR.BELMEUR ADVANCED CICA BBB</t>
  </si>
  <si>
    <t>닥터벨머.CL.밸런싱워터크림</t>
  </si>
  <si>
    <t>DR.BELMEUR CL BALANCING WATER CREAM</t>
  </si>
  <si>
    <t>닥터벨머.시카펩타이트앰플미스트</t>
  </si>
  <si>
    <t>DR.BELMEUR CICA PEPTITE INTENSE MIST</t>
  </si>
  <si>
    <t>닥터벨머.AD.시카아이크림</t>
  </si>
  <si>
    <t>DR.BELMEUR ADVANCED CICA EYE CREAM</t>
  </si>
  <si>
    <t>닥터벨머.UV더마.베이비마일드선쿠션R</t>
  </si>
  <si>
    <t>Dr.Belmeur UV DERMA BABYMILD SUN CUSHION</t>
  </si>
  <si>
    <t>닥터벨머.UV더마.베이비마일드선쿠션.리필R</t>
  </si>
  <si>
    <t>Dr.Belmeur UV DERMA SUN CUSHION(REFILL)</t>
  </si>
  <si>
    <t>닥터벨머.마일드더마.바디워시500ml</t>
  </si>
  <si>
    <t>DR.BELMEUR MILD DERMA BODY WASH</t>
  </si>
  <si>
    <t>닥터벨머.마일드더마.바디로션500ml</t>
  </si>
  <si>
    <t>DR.BELMEUR MILD DERMA BODY LOTION</t>
  </si>
  <si>
    <t>닥터벨머.마일드더마.바디크림200ml</t>
  </si>
  <si>
    <t>DR.BELMEUR MILD DERMA BODY CREAM</t>
  </si>
  <si>
    <t>닥터벨머.DR.토너.2020</t>
  </si>
  <si>
    <t>DR.BELMEUR DR FACIAL TONER 2020</t>
  </si>
  <si>
    <t>닥터벨머.DR.모이스처라이저.2020</t>
  </si>
  <si>
    <t>DR.BELMEUR DR FACIAL MOISTURIZER 2020</t>
  </si>
  <si>
    <t>닥터벨머.CL.토너.2020</t>
  </si>
  <si>
    <t>CL.BELMEUR CL FACIAL TONER 2020</t>
  </si>
  <si>
    <t>닥터벨머.CL.모이스처라이저.2020</t>
  </si>
  <si>
    <t>CL.BELMEUR CL FACIAL MOISTURIZER 2020</t>
  </si>
  <si>
    <t>닥터벨머.앰플마스크.스팟진정</t>
  </si>
  <si>
    <t>DR.BELMEUR INTENSE MASK - SPOT CARE</t>
  </si>
  <si>
    <t>닥터벨머.마룰라오일 99.8</t>
  </si>
  <si>
    <t>DR.BELMEUR MARULA OIL 99.8</t>
  </si>
  <si>
    <t>닥터벨머.AD.시카터치립밤.레드</t>
  </si>
  <si>
    <t>DR.BELMEUR AD CICA TOUCH LIP BALM RED</t>
  </si>
  <si>
    <t>닥터벨머.AD.시카터치립밤.핑크</t>
  </si>
  <si>
    <t>DR.BELMEUR AD CICA TOUCH LIP BALM PINK</t>
  </si>
  <si>
    <t>닥터벨머.AD.시카터치립밤.코랄</t>
  </si>
  <si>
    <t>DR.BELMEUR AD CICA TOUCH LIP BALM CORAL</t>
  </si>
  <si>
    <t>닥터벨머.DR.트라이얼세트</t>
  </si>
  <si>
    <t>DR.BELMEUR DR TRIAL SET</t>
  </si>
  <si>
    <t>닥터벨머.비타11톤업크림.60ml</t>
  </si>
  <si>
    <t>DR.BELMEUR VITA 11 TONE-UP CREAM</t>
  </si>
  <si>
    <t>닥터벨머.비타세린톤결세럼45.비타민에디션</t>
  </si>
  <si>
    <t>DR.BELMEUR VITA SERINE SERUM.VITAMIN SET</t>
  </si>
  <si>
    <t>닥터벨머.비타세린톤결세럼45ML.2020</t>
  </si>
  <si>
    <t>DR.BELMEUR VITA SERINE SERUM.2020</t>
  </si>
  <si>
    <t>닥터벨머.바디2종세트.2020</t>
  </si>
  <si>
    <t>DR.BELMEUR MILD DERMA BODY CARE SET</t>
  </si>
  <si>
    <t>닥터벨머.CL.스팟진정패치</t>
  </si>
  <si>
    <t>DR.BELMEUR CL SPOT SOOTHING PATCHES</t>
  </si>
  <si>
    <t>닥터벨머.CL.상처보호패치</t>
  </si>
  <si>
    <t>DR.BELMEUR CL AFTER SPOT COVER PATCHES</t>
  </si>
  <si>
    <t>닥터벨머.더마리페어.샴푸500ml</t>
  </si>
  <si>
    <t>DR.BELMEUR DERMA REPAIR SHAMPOO</t>
  </si>
  <si>
    <t>닥터벨머.더마리페어.트리트먼트200ml</t>
  </si>
  <si>
    <t>DR.BELMEUR DERMA REPAIR TREATMENT</t>
  </si>
  <si>
    <t>닥터벨머.더마리페어.부스터100ml</t>
  </si>
  <si>
    <t>DR.BELMEUR DERMA REPAIR BOOSTER</t>
  </si>
  <si>
    <t>닥터벨머.CL.진정미스트</t>
  </si>
  <si>
    <t>DR.BELMEUR CL SOOTHING MIST</t>
  </si>
  <si>
    <t>닥터벨머.CL.강력진정패치</t>
  </si>
  <si>
    <t>DR.BELMEUR CL ULTRA SOOTHING PATCHES</t>
  </si>
  <si>
    <t>닥터벨머.레드프로레티놀세럼.50ML</t>
  </si>
  <si>
    <t>DR.BELMEUR RED PRO-RETINOL SERUM 50ML</t>
  </si>
  <si>
    <t>닥터벨머.AD시카리커버리크림100ml.JAR</t>
  </si>
  <si>
    <t>DR.BELMEUR AD CICA RECOVERY CREAM 100ML</t>
  </si>
  <si>
    <t>닥터벨머.립밤듀오세트.20홀리데이</t>
  </si>
  <si>
    <t>DR.BELMEUR LIP BALM DUO SET</t>
  </si>
  <si>
    <t>닥터벨머.레드프로레티놀세럼.듀오.2021</t>
  </si>
  <si>
    <t>DR.BELMER RED PRORETINOL SERUM. DUO SET</t>
  </si>
  <si>
    <t>N.AVON.닥터벨머.DR.시카모이스처라이징립</t>
  </si>
  <si>
    <t>N.AVON.DR.BELMEUR DR CICA MOISTURIZING</t>
  </si>
  <si>
    <t>닥터벨머.앰플마스크.마룰라오일</t>
  </si>
  <si>
    <t>DR.BELMEUR INTENSE MASK - MARULA OIL</t>
  </si>
  <si>
    <t>닥터벨머.DR.기초2종세트.2021</t>
  </si>
  <si>
    <t>DR.BELMEUR DR SKINCARE SET 2021</t>
  </si>
  <si>
    <t>닥터벨머.CL.기초2종세트.2021</t>
  </si>
  <si>
    <t>DR.BELMEUR CL SKINCARE SET 2021</t>
  </si>
  <si>
    <t>석류엔콜라겐볼륨탄력토너R.2015</t>
  </si>
  <si>
    <t>Pomegranate and Collagen Volume Lifting</t>
  </si>
  <si>
    <t>석류엔콜라겐볼륨탄력에멀젼R.2015</t>
  </si>
  <si>
    <t>석류엔콜라겐볼륨탄력에센스R.2015</t>
  </si>
  <si>
    <t>석류엔콜라겐볼륨탄력크림R.2015</t>
  </si>
  <si>
    <t>석류엔콜라겐볼륨탄력아이크림R.2015</t>
  </si>
  <si>
    <t>더테라피.항노화아이트리트먼트</t>
  </si>
  <si>
    <t>THETHERAPY ANTIAGING EYE TREATMENT</t>
  </si>
  <si>
    <t>라이스&amp;세라마이드.토너R2016</t>
  </si>
  <si>
    <t>Rice&amp;Ceramide.MoisturizingToner</t>
  </si>
  <si>
    <t>라이스&amp;세라마이드.크림R2016</t>
  </si>
  <si>
    <t>Rice&amp;Ceramide.MoisturizingCream</t>
  </si>
  <si>
    <t>더테라피.에센셜클렌징폼</t>
  </si>
  <si>
    <t>THETHERAPY ESSENTIAL FOAMING CLEANSER</t>
  </si>
  <si>
    <t>더블랙밤.스킨</t>
  </si>
  <si>
    <t>THEBLACKBOMB TONER FOR MEN</t>
  </si>
  <si>
    <t>더블랙밤.로션</t>
  </si>
  <si>
    <t>THEBLACKBOMB EMULSION FOR MEN</t>
  </si>
  <si>
    <t>더테라피.세럼인오일클렌저</t>
  </si>
  <si>
    <t>THE THERAPY SERUM IN OIL CLEANSER</t>
  </si>
  <si>
    <t>더블랙밤.크림플루이드</t>
  </si>
  <si>
    <t>THE BLACK BOMB CREAM FLUID FOR MEN</t>
  </si>
  <si>
    <t>더블랙밤.스페셜세트</t>
  </si>
  <si>
    <t>THE BLACK BOMB SPECIAL SET FOR MEN</t>
  </si>
  <si>
    <t>AR.ET.토닉위드에센셜.2017.215ML</t>
  </si>
  <si>
    <t>AR.ET Tonic With Essential 2017 225ML</t>
  </si>
  <si>
    <t>AR.ET.모이스춰라이저.2017</t>
  </si>
  <si>
    <t>AR.ET Moisturizer 2017</t>
  </si>
  <si>
    <t>더테라피.로얄메이드오일블렌딩크림.2017</t>
  </si>
  <si>
    <t>THE THERAPY OIL BLENDING CREAM 2017</t>
  </si>
  <si>
    <t>더테라피.항노화2종세트.오일블렌딩크림10</t>
  </si>
  <si>
    <t>THETHERAPY. SPECIAL GIFT SET</t>
  </si>
  <si>
    <t>씨드.화이트씨드.에센스.2018</t>
  </si>
  <si>
    <t>WHITE SEED BRIGHTENING SERUM</t>
  </si>
  <si>
    <t>네오클래식옴므M.블랙올인원트리트먼트2018</t>
  </si>
  <si>
    <t>NEO CLASSIC HOMME BLACK ALL IN ONE 2018</t>
  </si>
  <si>
    <t>스마트필링.화이트쥬얼.2018</t>
  </si>
  <si>
    <t>Smart Peeling White Jewel</t>
  </si>
  <si>
    <t>스마트필링.허니블랙슈가스크럽.2018</t>
  </si>
  <si>
    <t>Smart Peeling Honey Black Sugar Scrub</t>
  </si>
  <si>
    <t>씨드.화이트씨드.토너.160ML.R</t>
  </si>
  <si>
    <t>TFS WHITESEED BRIGHTENING TONER</t>
  </si>
  <si>
    <t>씨드.화이트씨드.로션.145ML.R</t>
  </si>
  <si>
    <t>TFS WHITESEED BRIGHTENING LOTION</t>
  </si>
  <si>
    <t>더프레시포맨.레포츠선SPF50+PA++++.2019</t>
  </si>
  <si>
    <t>THE FRESH FOR MEN REPROTS SUN 2019 SPF50+ PA++++</t>
  </si>
  <si>
    <t>더젠틀포맨.안티에이징스킨.2018</t>
  </si>
  <si>
    <t>THE GENTLE FOR MEN ANTI AGING SKIN 2018</t>
  </si>
  <si>
    <t>더젠틀포맨.안티에이징로션.2018</t>
  </si>
  <si>
    <t>THE GENTLE FOR MEN ANTI AGING LOTION 2018</t>
  </si>
  <si>
    <t>더젠틀포맨.올인원에센스.2018</t>
  </si>
  <si>
    <t>THE GENTLE FOR MEN ALL IN ONE ESSENCE 2018</t>
  </si>
  <si>
    <t>더젠틀포맨.안티에이징2종세트.2018</t>
  </si>
  <si>
    <t>THE GENTLE FOR MEN ANTI AGING SET 2018</t>
  </si>
  <si>
    <t>TFS선.파워롱래스팅.톤업선(그린)</t>
  </si>
  <si>
    <t>POWER LONG LASTING TONE UP SUN (GREEN)</t>
  </si>
  <si>
    <t>TFS선.파워롱래스팅.톤업선(핑크)</t>
  </si>
  <si>
    <t>POWER LONG LASTING TONE UP SUN (PINK)</t>
  </si>
  <si>
    <t>TFS선.파워롱래스팅.선크림50ML</t>
  </si>
  <si>
    <t>POWER LONG LASTING SUN CREAM</t>
  </si>
  <si>
    <t>씨드.치아씨드.수분토너2019</t>
  </si>
  <si>
    <t>THEFACESHOP CHIASEED HYDRO TONER 2019</t>
  </si>
  <si>
    <t>씨드.치아씨드.수분로션2019</t>
  </si>
  <si>
    <t>THEFACESHOP CHIASEED HYDRO LOTION 2019</t>
  </si>
  <si>
    <t>씨드.치아씨드.수분미스트2019</t>
  </si>
  <si>
    <t>THEFACESHOP CHIASEED HYDRATING MIST 2019</t>
  </si>
  <si>
    <t>씨드.치아씨드.수분크림2019</t>
  </si>
  <si>
    <t>THEFACESHOP CHIASEED HYDRO CREAM 2019</t>
  </si>
  <si>
    <t>씨드.망고씨드.보습토너2019</t>
  </si>
  <si>
    <t>THEFACESHOP MANGOSEED MOISTURIZING TONER</t>
  </si>
  <si>
    <t>씨드.망고씨드.보습로션2019</t>
  </si>
  <si>
    <t>THEFACESHOP MANGOSEED MOISTURIZING LOTIO</t>
  </si>
  <si>
    <t>씨드.망고씨드.보습버터2019</t>
  </si>
  <si>
    <t>THEFACESHOP MANGOSEED MOISTURIZING BUTTE</t>
  </si>
  <si>
    <t>씨드.망고씨드.보습아이크림2019</t>
  </si>
  <si>
    <t>THEFACESHOP MANGOSEED MOISTURIZING EYE C</t>
  </si>
  <si>
    <t>씨드.망고씨드.보습오일2019</t>
  </si>
  <si>
    <t>THEFACESHOP MANGOSEED MOISTURIZING OIL 2</t>
  </si>
  <si>
    <t>올인원포맨.스페셜기획세트</t>
  </si>
  <si>
    <t>ALL IN FOR MEN SPECIAL SKINCARE SET</t>
  </si>
  <si>
    <t>더테라피.오일드롭항노화세럼.2019</t>
  </si>
  <si>
    <t>THE THERAPHY OIL DROP ESSENCE</t>
  </si>
  <si>
    <t>더테라피.수분드롭항노화세럼.2019</t>
  </si>
  <si>
    <t>THE THERAPHY MOISTURE SERUM 2019</t>
  </si>
  <si>
    <t>TFS선.파워롱래스팅.선크림80ML</t>
  </si>
  <si>
    <t>POWER LONG LASTING SUN CREAM 80ML</t>
  </si>
  <si>
    <t>씨드.화이트씨드.엑스폴리에이팅폼.N</t>
  </si>
  <si>
    <t>White Seed Exfoliating Cleansing Foam</t>
  </si>
  <si>
    <t>더프레시포맨.수분토너.AVON</t>
  </si>
  <si>
    <t>THEFRESHFORMEN Hydrating Facial Toner</t>
  </si>
  <si>
    <t>더프레시포맨.수분로션.AVON</t>
  </si>
  <si>
    <t>THEFRESHFORMEN Hydrating Facial Lotion</t>
  </si>
  <si>
    <t>더프레시포맨.수분플루이드.AVON</t>
  </si>
  <si>
    <t>THEFRESHFORMEN Hydrating Facial Fluid</t>
  </si>
  <si>
    <t>더프레시포맨.수분2종세트.AVON</t>
  </si>
  <si>
    <t>THEFRESHFORMEN Hydrating Facial Skincare</t>
  </si>
  <si>
    <t>씨드포맨.리프레시토너.AVON</t>
  </si>
  <si>
    <t>SEEDFORMEN Refreshing Facial Toner</t>
  </si>
  <si>
    <t>씨드포맨.리프레시로션.AVON</t>
  </si>
  <si>
    <t>SEEDFORMEN Refreshing Facial Lotion</t>
  </si>
  <si>
    <t>TFS선.파워롱래스팅.모이스처선50ML</t>
  </si>
  <si>
    <t>POWER LONG LASTING MOISTURE SUN 50ML</t>
  </si>
  <si>
    <t>스마트필링.마일드파파야.2020</t>
  </si>
  <si>
    <t>SMART PEELING Mild Papaya.2020</t>
  </si>
  <si>
    <t>오일광채수분미스트.2020</t>
  </si>
  <si>
    <t>Radiating Moisture Mist.2020</t>
  </si>
  <si>
    <t>알로에후레쉬수딩미스트.2020</t>
  </si>
  <si>
    <t>Aloe Fresh Soothing Mist.2020</t>
  </si>
  <si>
    <t>씨드.망고씨드.보습버터윈터기획2020</t>
  </si>
  <si>
    <t>MANGO SEED MOISTURIZING BUTTER WINTER SE</t>
  </si>
  <si>
    <t>내추럴선.에코.피지잡는수분선2020</t>
  </si>
  <si>
    <t>NaturalSunEco.NoShineHydratingSun</t>
  </si>
  <si>
    <t>카렌듈라에센셜.모이스처토너.2020</t>
  </si>
  <si>
    <t>CalendulaEssential.MoistureToner.2020</t>
  </si>
  <si>
    <t>카렌듈라에센셜.모이스처에멀전.2020</t>
  </si>
  <si>
    <t>CalendulaEssential.MoistureEmulsion.2020</t>
  </si>
  <si>
    <t>카렌듈라에센셜.모이스처크림.2020</t>
  </si>
  <si>
    <t>CalendulaEssential.MoistureCream.2020</t>
  </si>
  <si>
    <t>카렌듈라에센셜.모이스처아이크림.2020</t>
  </si>
  <si>
    <t>CalendulaEssential.MoistureEyeCream.2020</t>
  </si>
  <si>
    <t>내추럴선.에코.슈퍼퍼펙트선EX미세먼지세트</t>
  </si>
  <si>
    <t>NaturalSunEco.SuperPerfectSun.DustSet</t>
  </si>
  <si>
    <t>라이스&amp;세라마이드.에멀전R2020</t>
  </si>
  <si>
    <t>Rice&amp;Ceramide.MoisturizingEmulsion.150ml</t>
  </si>
  <si>
    <t>씨드.치아씨드.트래블키트.20홀리데이</t>
  </si>
  <si>
    <t>CHIA SEED TRAVEL KIT 2020 HOLIDAY EDITIO</t>
  </si>
  <si>
    <t>네오클래식옴므M.블랙에센셜80세트</t>
  </si>
  <si>
    <t>Black Essential 80 Special Set</t>
  </si>
  <si>
    <t>네오클래식옴므M.블랙에센셜80토너</t>
  </si>
  <si>
    <t>Neo Classic Homme #Black 80  Toner</t>
  </si>
  <si>
    <t>네오클래식옴므M.블랙에센셜80에멀젼</t>
  </si>
  <si>
    <t>Neo Classic Homme #Black 80 Emulsion</t>
  </si>
  <si>
    <t>클렌징.리얼블렌드리치클렌징오일</t>
  </si>
  <si>
    <t>real blend rich cleansing oil</t>
  </si>
  <si>
    <t>클렌징.리얼블렌드딥클렌징오일</t>
  </si>
  <si>
    <t>real blend deep cleansing oil</t>
  </si>
  <si>
    <t>올클리어.클렌징워터티슈,40매</t>
  </si>
  <si>
    <t>ALLCLEAR.CLEANSINGWIPES.40SHEETS</t>
  </si>
  <si>
    <t>올클리어.클렌징오일휩.150ML</t>
  </si>
  <si>
    <t>ALLCLEAR.CLEANSINGOILWHIP.150ML</t>
  </si>
  <si>
    <t>올클리어.올인원클렌징폼.150ML</t>
  </si>
  <si>
    <t>ALLCLEAR.ALLINONEFOAMINGCLEANSER</t>
  </si>
  <si>
    <t>미감수브라이트.마사지크림.2017</t>
  </si>
  <si>
    <t>TFS.RWB.MASSAGECREAM2017</t>
  </si>
  <si>
    <t>미감수브라이트.클렌징티슈.R2018</t>
  </si>
  <si>
    <t>TFS.RWB.CLEANSINGWIPES.R2018</t>
  </si>
  <si>
    <t>올클리어.원샷클렌징오일.250ML</t>
  </si>
  <si>
    <t>ALLCLEAR.ONESHOTCLEANSINGOIL.250ML</t>
  </si>
  <si>
    <t>허브데이.립앤아이리무버티슈.2018</t>
  </si>
  <si>
    <t>HERB DAY Lip&amp;Eye Makeup Remover Wipes(20</t>
  </si>
  <si>
    <t>허브데이.클렌징티슈.20매.2018</t>
  </si>
  <si>
    <t>HERB DAY Cleansing Wipes (20wipes)</t>
  </si>
  <si>
    <t>클렌징.망고씨드.실크보습폼150ML2020</t>
  </si>
  <si>
    <t>MANGOSEED Silk Moisturizing Cleansing Fo</t>
  </si>
  <si>
    <t>클렌징.망고씨드.실크보습폼300ML.2020</t>
  </si>
  <si>
    <t>망고씨드.실크보습소프트클렌징티슈.2020</t>
  </si>
  <si>
    <t>MANGOSEED Cleansing Wipes</t>
  </si>
  <si>
    <t>클렌징.망고씨드.실크보습립앤아이110.AVON</t>
  </si>
  <si>
    <t>MANGOSEED Silk Moisturizing Lip&amp;Eye Remo</t>
  </si>
  <si>
    <t>미감수브라이트.순한클렌징워터500ML.AVON</t>
  </si>
  <si>
    <t>THEFACESHOP RICE WATER BRIGHT Mild Clean</t>
  </si>
  <si>
    <t>미감수브라이트.페이셜클렌징로션.200AVON</t>
  </si>
  <si>
    <t>THEFACESHOP RICE WATER BRIGHT Cleansing</t>
  </si>
  <si>
    <t>미감수브라이트.쌀겨클렌징폼150ML.AVON</t>
  </si>
  <si>
    <t>THEFACESHOP RICE WATER BRIGHT Rice Bran</t>
  </si>
  <si>
    <t>허브데이MB페이셜클렌징크림.아세로라.AVON</t>
  </si>
  <si>
    <t>HERB DAY Foaming Cleanser Acerola (AVON)</t>
  </si>
  <si>
    <t>허브데이MB페이셜클렌징크림.레몬.AVON</t>
  </si>
  <si>
    <t>HERB DAY Foaming Cleanser Lemon (AVON)</t>
  </si>
  <si>
    <t>허브데이MB페이셜클렌징크림.알로에.AVON</t>
  </si>
  <si>
    <t>HERB DAY Foaming Cleanser Aloe (AVON)</t>
  </si>
  <si>
    <t>허브데이MB.페이셜클렌징폼3종세트.AVON</t>
  </si>
  <si>
    <t>HERBDAY 365 MB Facial Foam Cleanser Spec</t>
  </si>
  <si>
    <t>허브데이.립앤아이리무버.워터프루프.AVON</t>
  </si>
  <si>
    <t>HERB DAY Lip&amp;Eye Makeup Remover Waterpro</t>
  </si>
  <si>
    <t>클렌징.망고씨드.실크보습클렌징밤100ML</t>
  </si>
  <si>
    <t>MANGOSEED Silk Moisturizing Cleansing Ba</t>
  </si>
  <si>
    <t>클렌징.신선한제주알로에수딩클렌징폼150ML</t>
  </si>
  <si>
    <t>JEJU ALOE fresh soothing gel cleanser</t>
  </si>
  <si>
    <t>클렌징.제주화산토.안티더스트모공폼140ML</t>
  </si>
  <si>
    <t>JEJUVOLCANICLAVA ANTI-DUST PORE-CLEANSIN</t>
  </si>
  <si>
    <t>클렌징.제주화산토.모공딥클린스크럽폼140</t>
  </si>
  <si>
    <t>JEJUVOLCANICLAVA DEEP PORE-CLEANSING FOA</t>
  </si>
  <si>
    <t>클렌징.제주화산토.프레시코팩7EA</t>
  </si>
  <si>
    <t>JEJUVOLCANICLAVA FRESH NOSE STRIPS</t>
  </si>
  <si>
    <t>클렌징.제주화산토.카밍코팩7EA</t>
  </si>
  <si>
    <t>JEJUVOLCANICLAVA CALMING NOSE STRIPS</t>
  </si>
  <si>
    <t>클렌징.제주화산토.블랙헤드3단코팩</t>
  </si>
  <si>
    <t>JEJUVOLCANICLAVA 3STEP NOSE STRIP kit</t>
  </si>
  <si>
    <t>제주화산토.블랙헤드필오프코팩50G.2020</t>
  </si>
  <si>
    <t>JEJUVOLCANICLAVA BLACKHEAD-REMOVING NOSE</t>
  </si>
  <si>
    <t>마스크랩.리프트업고보습마스크</t>
  </si>
  <si>
    <t>MASK.LAB Ultra Moisturizing Lift-up Face</t>
  </si>
  <si>
    <t>마스크랩.리프트업미백마스크</t>
  </si>
  <si>
    <t>MASK.LAB Brightening Lift-up Face Mask</t>
  </si>
  <si>
    <t>마스크랩.리프트업마스크.2019</t>
  </si>
  <si>
    <t>Mask.Lab Lift up Facial Mask</t>
  </si>
  <si>
    <t>마스크림텐션시트.집중수분.2019</t>
  </si>
  <si>
    <t>Intense Hydrating MasCream Tension Sheet</t>
  </si>
  <si>
    <t>마스크림텐션시트.집중보습.2019</t>
  </si>
  <si>
    <t>Intense Moisturizing MasCream Tension Sh</t>
  </si>
  <si>
    <t>마스크림텐션시트.집중미백.2019</t>
  </si>
  <si>
    <t>Intense Radiance MasCream Tension Sheet</t>
  </si>
  <si>
    <t>마스크림텐션시트.집중탄력.2019</t>
  </si>
  <si>
    <t>Intense Elasticity MasCream Tension Shee</t>
  </si>
  <si>
    <t>G.갈아만든.티트리마스크시트</t>
  </si>
  <si>
    <t>Real Nature.Tea Tree Face Mask</t>
  </si>
  <si>
    <t>G.갈아만든.카렌듈라마스크시트</t>
  </si>
  <si>
    <t>Real Nature.Calendula Face Mask</t>
  </si>
  <si>
    <t>G.갈아만든.올리브마스크시트</t>
  </si>
  <si>
    <t>Real Nature.Olive Face Mask</t>
  </si>
  <si>
    <t>G.갈아만든.오이마스크시트</t>
  </si>
  <si>
    <t>Real Nature.Cucumber Face Mask</t>
  </si>
  <si>
    <t>G.갈아만든.영지마스크시트</t>
  </si>
  <si>
    <t>Real Nature.Lingzhi Face Mask</t>
  </si>
  <si>
    <t>G.갈아만든.연꽃마스크시트</t>
  </si>
  <si>
    <t>Real Nature.Lotus Face Mask</t>
  </si>
  <si>
    <t>G.갈아만든.쉐어버터마스크시트</t>
  </si>
  <si>
    <t>Real Nature.Shea Butter Face Mask</t>
  </si>
  <si>
    <t>G.갈아만든.대나무마스크시트</t>
  </si>
  <si>
    <t>Real Nature.Bamboo Face Mask</t>
  </si>
  <si>
    <t>G.갈아만든.다시마마스크시트</t>
  </si>
  <si>
    <t>Real Nature.Kelp Face Mask</t>
  </si>
  <si>
    <t>G.갈아만든.녹두마스크시트</t>
  </si>
  <si>
    <t>Real Nature.Mung Bean Face Mask</t>
  </si>
  <si>
    <t>헤어.ST.헤어스프레이.R2014</t>
  </si>
  <si>
    <t xml:space="preserve">STYLIST HAIR SPRAY </t>
  </si>
  <si>
    <t>신선한제주알로에수딩젤</t>
  </si>
  <si>
    <t>Jeju Aloe Fresh Soothing Gel</t>
  </si>
  <si>
    <t>바디.에티켓프레쉬시크릿이너클렌저</t>
  </si>
  <si>
    <t>Scret.Inner.Cleanser</t>
  </si>
  <si>
    <t>데일리퍼퓸핸드09오키드.2015</t>
  </si>
  <si>
    <t>Daily Perfume Hand Cream 09 Orchid</t>
  </si>
  <si>
    <t>신선한제주알로에수딩젤.튜브형</t>
  </si>
  <si>
    <t>Jeju aloe fresh soothing gel tube</t>
  </si>
  <si>
    <t>데일리퍼퓸핸드.오키드.120ML</t>
  </si>
  <si>
    <t>Daily Perfumed Hand Cream Orchid (120ML)</t>
  </si>
  <si>
    <t>아보카도.스페셜바디세트.2017</t>
  </si>
  <si>
    <t>AVOCADO SPECIAL BODY SET</t>
  </si>
  <si>
    <t>ST.5분스피디새치컬러크림.흑색.2017</t>
  </si>
  <si>
    <t>STYLIST 5M Speedy HC Cream Black 2017</t>
  </si>
  <si>
    <t>ST.5분스피디새치컬러크림.자연갈색.2017</t>
  </si>
  <si>
    <t>STYLIST 5M Speedy HC Cream Natural Brown</t>
  </si>
  <si>
    <t>ST.실키헤어블리치.2017</t>
  </si>
  <si>
    <t>STYLIST Silky Hair Bleach 2017</t>
  </si>
  <si>
    <t>데일리퍼퓸핸드로션.오키드.300ML</t>
  </si>
  <si>
    <t>Daily Perfume Hand Lotion Orchid 300ML</t>
  </si>
  <si>
    <t>풋.스마일풋필링젤리마스크</t>
  </si>
  <si>
    <t>Smile Foot Peeling Jelly Mask</t>
  </si>
  <si>
    <t>풋.스마일풋마스크.2018</t>
  </si>
  <si>
    <t>Smile Foot Mask</t>
  </si>
  <si>
    <t>리치핸드V소프트터치핸드로션.2018</t>
  </si>
  <si>
    <t>Rich Hand V Soft Touch Hand Lotion 2018</t>
  </si>
  <si>
    <t>리치핸드V핸드앤풋토탈트리트먼트.2018</t>
  </si>
  <si>
    <t>Rich Hand V Hand &amp; Foot Total Treatment</t>
  </si>
  <si>
    <t>ST.실키HC크림.흑갈색.2018</t>
  </si>
  <si>
    <t>STYLIST Silky HC Cream Black Brown 2018</t>
  </si>
  <si>
    <t>ST.실키HC크림.자연갈색.2018</t>
  </si>
  <si>
    <t>STYLIST Silky HC Cream Natural Brown 201</t>
  </si>
  <si>
    <t>ST.실키HC크림.황금빛밝은갈색.2018</t>
  </si>
  <si>
    <t>STYLIST Silky HC Cream Golden Blonde 201</t>
  </si>
  <si>
    <t>ST.실키HC크림.오렌지빛갈색.2018</t>
  </si>
  <si>
    <t>STYLIST Silky HC Cream Orange Brown 2018</t>
  </si>
  <si>
    <t>ST.실키HC크림.와인빛갈색.2018</t>
  </si>
  <si>
    <t>STYLIST Silky HC Cream Wine Brown 2018</t>
  </si>
  <si>
    <t>ST.실키HC크림.커피우유빛갈색.2018</t>
  </si>
  <si>
    <t>STYLIST Silky HC Cream Coffee Brown 2018</t>
  </si>
  <si>
    <t>ST.실키HC크림.초콜릿빛갈색.2018</t>
  </si>
  <si>
    <t>STYLIST Silky HC Cream Choco Brown 2018</t>
  </si>
  <si>
    <t>리치핸드V스페셜케어핸드마스크.2018</t>
  </si>
  <si>
    <t>Rich Hand V Special Care Hand Mask</t>
  </si>
  <si>
    <t>향수.소울.시크릿블라썸.2019</t>
  </si>
  <si>
    <t>SOUL SECRET BLOSSOM 2019</t>
  </si>
  <si>
    <t>ES.스타일업.헤어젤</t>
  </si>
  <si>
    <t>ESSENTIAL Style Up Hair Gel</t>
  </si>
  <si>
    <t>ST.5분스피디새치컬러크림.밝은갈색.2019</t>
  </si>
  <si>
    <t>STYLIST 5M SPEEDY HAIR COLOR CREAM 5S LI</t>
  </si>
  <si>
    <t>퍼퓨머블핸드크림01.그린머스크.2019</t>
  </si>
  <si>
    <t>Perfumable Handcream 01 GreenMusk</t>
  </si>
  <si>
    <t>퍼퓨머블핸드크림02.바닐라아이리스.2019</t>
  </si>
  <si>
    <t>Perfumable Handcream 02 Vanilla&amp;Iris</t>
  </si>
  <si>
    <t>올오버퍼퓸미스트01시크릿블룸.N</t>
  </si>
  <si>
    <t>All over perfume mist 01 secret bloom</t>
  </si>
  <si>
    <t>올오버퍼퓸미스트02베이비머스크.N</t>
  </si>
  <si>
    <t>All over perfume mist 02 baby musk</t>
  </si>
  <si>
    <t>올오버퍼퓸미스트03원러브.N</t>
  </si>
  <si>
    <t>All over perfume mist 03 one love</t>
  </si>
  <si>
    <t>ES.스타일업.컬링에센스.2020</t>
  </si>
  <si>
    <t>ESSENTIAL Style Up Curling Serum.2020</t>
  </si>
  <si>
    <t>다육이핸드크림03굿데이.N</t>
  </si>
  <si>
    <t>My Plant Hand Cream 03 Good Day</t>
  </si>
  <si>
    <t>다육이핸드크림02굿잡.N</t>
  </si>
  <si>
    <t>My Plant Hand Cream 02 Good Job</t>
  </si>
  <si>
    <t>아보카도 스페셜 바디세트.N</t>
  </si>
  <si>
    <t>밀크&amp;시어버터 바디크림.N</t>
  </si>
  <si>
    <t>MILK &amp; SHEABUTTER BODY CREAM</t>
  </si>
  <si>
    <t>풋.스마일풋필링크림.N</t>
  </si>
  <si>
    <t>Smile Foot Peeling Cream</t>
  </si>
  <si>
    <t>올리브.윤기보습.핸드버터.N</t>
  </si>
  <si>
    <t>Olive Moisture Shine Hand Butter</t>
  </si>
  <si>
    <t>시어버터.고보습.핸드버터.N</t>
  </si>
  <si>
    <t>Shea Butter Ultra Moisturizing Hand Butt</t>
  </si>
  <si>
    <t>데일리퍼퓸핸드10스노우코튼.N</t>
  </si>
  <si>
    <t>Daily Perfume Hand Cream 10 Snowcotton</t>
  </si>
  <si>
    <t>데일리퍼퓸핸드08아보카도.N</t>
  </si>
  <si>
    <t>Daily Perfume Hand Cream 08 Avocado</t>
  </si>
  <si>
    <t>데일리퍼퓸핸드07리얼피치.N</t>
  </si>
  <si>
    <t>Daily Perfume Hand Cream 07 Real Peach</t>
  </si>
  <si>
    <t>데일리퍼퓸핸드06체리블라썸.N</t>
  </si>
  <si>
    <t>Daily Perfume Hand Cream 06 Cherryblosso</t>
  </si>
  <si>
    <t>데일리퍼퓸핸드05그린티.N</t>
  </si>
  <si>
    <t>Daily Perfume Hand Cream 05 Greentea</t>
  </si>
  <si>
    <t>데일리퍼퓸핸드04베리믹스.N</t>
  </si>
  <si>
    <t>Daily Perfume Hand Cream 04 Berrymix</t>
  </si>
  <si>
    <t>데일리퍼퓸핸드03애플팝.N</t>
  </si>
  <si>
    <t>Daily Perfume Hand Cream 03 Applepop</t>
  </si>
  <si>
    <t>데일리퍼퓸핸드02자몽스파클링.N</t>
  </si>
  <si>
    <t>Daily Perfume Hand Cream 02 Grapefruit</t>
  </si>
  <si>
    <t>데일리퍼퓸핸드01로즈워터.N</t>
  </si>
  <si>
    <t>Daily Perfume Hand Cream 01 Rosewater</t>
  </si>
  <si>
    <t>JT.체리블라썸클리어헤어미스트.200ML.2020</t>
  </si>
  <si>
    <t>JT.Cherry Blossom Clear Hair Mist(200ml)</t>
  </si>
  <si>
    <t>ES.데미지케어.헤어에센스.2020</t>
  </si>
  <si>
    <t>ESSENTIAL Damage Care Hair Serum.2020</t>
  </si>
  <si>
    <t>ES.데미지케어.헤어오일세럼.2020</t>
  </si>
  <si>
    <t>ESSENTIAL Damage Care Hair Oil Serum2020</t>
  </si>
  <si>
    <t>ES.데미지케어.헤어미스트.2020</t>
  </si>
  <si>
    <t>ESSENTIAL Damage Care Hair Mist.2020</t>
  </si>
  <si>
    <t>네이처가든.프레쉬시트러스.N</t>
  </si>
  <si>
    <t>NATURE GARDEN FRESH LEMON PERFUMED BODY</t>
  </si>
  <si>
    <t>네이처가든.로맨틱자스민.N</t>
  </si>
  <si>
    <t>NATURE GARDEN ROMANTIC NEROLI PERFUMED B</t>
  </si>
  <si>
    <t>네이처가든.스위티스위트피.N</t>
  </si>
  <si>
    <t>NATURE GARDEN SWEETY SWEETPEA PERFUMED B</t>
  </si>
  <si>
    <t>네이처가든.아네모네브리즈.N</t>
  </si>
  <si>
    <t>NATURE GARDEN ANEMONE BREEZE PERFUMED BO</t>
  </si>
  <si>
    <t>그레이프후르츠.바디워시.N</t>
  </si>
  <si>
    <t>Grapefruit Body Wash</t>
  </si>
  <si>
    <t>그레이프후르츠.바디로션.N</t>
  </si>
  <si>
    <t>Grapefruit Body Lotion</t>
  </si>
  <si>
    <t>라즈베리.바디워시.N</t>
  </si>
  <si>
    <t>Raspberry Body Wash</t>
  </si>
  <si>
    <t>라즈베리.바디로션.N</t>
  </si>
  <si>
    <t>Raspberry Body Lotion</t>
  </si>
  <si>
    <t>아보카도.바디워시.N</t>
  </si>
  <si>
    <t>Avocado Body Wash</t>
  </si>
  <si>
    <t>아보카도.바디로션.N</t>
  </si>
  <si>
    <t>Avocado Body Lotion</t>
  </si>
  <si>
    <t>밀크&amp;시어버터.크리미바디워시.N</t>
  </si>
  <si>
    <t>Milk &amp; Sheabutter creamy body wash</t>
  </si>
  <si>
    <t>보들보들풋필링</t>
  </si>
  <si>
    <t>FootScrubSpray.2020</t>
  </si>
  <si>
    <t>ES.스타일업.볼륨웨이브왁스</t>
  </si>
  <si>
    <t>ESSENTIAL Style Up Volume Wave Wax</t>
  </si>
  <si>
    <t>ES.스타일업.슈퍼하드왁스</t>
  </si>
  <si>
    <t>ESSENTIAL Style Up Super Hard Wax</t>
  </si>
  <si>
    <t>바디.퍼퓸씨드.캡슐바디워시.N</t>
  </si>
  <si>
    <t>THEFACESHOP PERFUME SEED CAPSULE BODY WA</t>
  </si>
  <si>
    <t>바디.퍼퓸씨드.벨벳바디밀크.N</t>
  </si>
  <si>
    <t>THEFACESHOP PERFUME SEED Velvet Body Mil</t>
  </si>
  <si>
    <t>바디.퍼퓸씨드.리치크림샤워.N</t>
  </si>
  <si>
    <t>THEFACESHOP PERFUME SEED RICH CREAM SHOW</t>
  </si>
  <si>
    <t>바디.퍼퓸씨드.리치바디밀크.N</t>
  </si>
  <si>
    <t>THEFACESHOP PERFUME SEED Rich Body Milk</t>
  </si>
  <si>
    <t>바디.퍼퓸씨드.로즈바디미스트.N</t>
  </si>
  <si>
    <t>THEFACESHOP PERFUME SEED Rose Body Mist</t>
  </si>
  <si>
    <t>바디.퍼퓸씨드.리치바디오일.N</t>
  </si>
  <si>
    <t>THEFACESHOP PERFUME SEED Rich Body Oil</t>
  </si>
  <si>
    <t>향수.소울에센셜포맨.2020</t>
  </si>
  <si>
    <t>SOUL ESSENTIAL FOR MEN 2020</t>
  </si>
  <si>
    <t>ES.데미지케어.워터트리트먼트</t>
  </si>
  <si>
    <t>ESSENTIAL DAMAGE CARE WATER TREATMENT</t>
  </si>
  <si>
    <t>ST.퀵헤어퍼프.03라이트브라운</t>
  </si>
  <si>
    <t>Quick Hair Puff 03 Light Brown</t>
  </si>
  <si>
    <t>ST.퀵헤어퍼프.04블랙</t>
  </si>
  <si>
    <t>Quick Hair Puff 04 Black</t>
  </si>
  <si>
    <t>ST.5분스피디새치컬러크림.와인빛갈색</t>
  </si>
  <si>
    <t>STYLIST 5M SPEEDY HAIR COLOR CREAM</t>
  </si>
  <si>
    <t>fmgt.E잉크프루프오토라이너01</t>
  </si>
  <si>
    <t>INK PROOF AUTOMATIC EYELINER 01</t>
  </si>
  <si>
    <t>fmgt.E잉크프루프오토라이너02</t>
  </si>
  <si>
    <t>INK PROOF AUTOMATIC EYELINER 02</t>
  </si>
  <si>
    <t>예화담.(비건)마일드여성청결제.200ml.2020</t>
  </si>
  <si>
    <t>YEHWADAM Mild Inner Cleanser</t>
  </si>
  <si>
    <t>닥터벨머 리얼 카밍 마스크 - 겨울 알로에</t>
  </si>
  <si>
    <t>DR.BELMEUR REAL CALMING FACE MASK - WINT</t>
  </si>
  <si>
    <t>닥터벨머 리얼 카밍 마스크 - 여름 쑥</t>
  </si>
  <si>
    <t>DR.BELMEUR REAL CALMING FACE MASK - SUMM</t>
  </si>
  <si>
    <t>닥터벨머 리얼 카밍 마스크 - 가을 헴프씨드</t>
  </si>
  <si>
    <t>DR.BELMEUR REAL CALMING FACE MASK - AUTU</t>
  </si>
  <si>
    <t>fmgt.E메탈릭큐브아이섀도우01골드볼.21N</t>
  </si>
  <si>
    <t>fmgt. METALLIC CUBE EYESHADOW 01.NEW</t>
  </si>
  <si>
    <t>fmgt.E메탈릭큐브아이섀도우02스윗샤워.21N</t>
  </si>
  <si>
    <t>fmgt. METALLIC CUBE EYESHADOW 02.NEW</t>
  </si>
  <si>
    <t>fmgt.E메탈릭큐브아이섀도우03블링팟.21N</t>
  </si>
  <si>
    <t>fmgt. METALLIC CUBE EYESHADOW 03.NEW</t>
  </si>
  <si>
    <t>fmgt.E메탈릭큐브아이섀도우04스파클링.21N</t>
  </si>
  <si>
    <t>fmgt. METALLIC CUBE EYESHADOW 04.NEW</t>
  </si>
  <si>
    <t>fmgt.E메탈릭큐브아이섀도우05더스티.21N</t>
  </si>
  <si>
    <t>fmgt. METALLIC CUBE EYESHADOW 05.NEW</t>
  </si>
  <si>
    <t>향수.퍼퓸드람므.스윗카시스.2021</t>
  </si>
  <si>
    <t>향수.소울.프로미스링.2020</t>
  </si>
  <si>
    <t>닥터벨머.더마콜라겐아이패치</t>
  </si>
  <si>
    <t>닥터벨머.더마콜라겐넥패치</t>
  </si>
  <si>
    <t>fmgt.T.데일리.래쉬마스터_베이직01</t>
  </si>
  <si>
    <t>fmgt.T.데일리.래쉬마스터_베이직02</t>
  </si>
  <si>
    <t>fmgt.T.데일리.래쉬마스터_베이직03</t>
  </si>
  <si>
    <t>fmgt.T.데일리.래쉬마스터_베이직04</t>
  </si>
  <si>
    <t>fmgt.T.데일리.래쉬마스터_베이직05</t>
  </si>
  <si>
    <t>fmgt.T.데일리.래쉬마스터_마이크로08</t>
  </si>
  <si>
    <t>fmgt.T.데일리.래쉬마스터_스페셜09</t>
  </si>
  <si>
    <t>fmgt.T.데일리.래쉬마스터_스페셜10</t>
  </si>
  <si>
    <t>fmgt.T.데일리.래쉬마스터_3개세트11</t>
  </si>
  <si>
    <t>FMGT.N프로살롱네일니퍼NEW</t>
  </si>
  <si>
    <t>FMGT.N Pro Salon Nail Nipper NEW</t>
  </si>
  <si>
    <t>FMGT.L립글레이즈01딥탠저린_스플래쉬</t>
  </si>
  <si>
    <t>FMGT.L립글레이즈02드렁크인로제_스플래쉬</t>
  </si>
  <si>
    <t>FMGT.L립글레이즈03플럼잼_스플래쉬</t>
  </si>
  <si>
    <t>fmgt.B.스킨필터베이스02톤업</t>
  </si>
  <si>
    <t>fmgt.B.스킨필터베이스03쉬머글로우</t>
  </si>
  <si>
    <t>FMGT.L립글레이즈01딥탠저린</t>
  </si>
  <si>
    <t>FMGT.L립글레이즈02드렁크인로제</t>
  </si>
  <si>
    <t>FMGT.E잉크프루프브러쉬펜라이너1블랙.스플</t>
  </si>
  <si>
    <t>FMGT.E잉크프루프브러쉬펜라이너2브라.스플</t>
  </si>
  <si>
    <t>FMGT.L립글레이즈03플럼잼</t>
  </si>
  <si>
    <t>FMGT.L립글레이즈04렛츠칠리</t>
  </si>
  <si>
    <t>FMGT.L립글레이즈05베이비블러쉬</t>
  </si>
  <si>
    <t>FMGT.L립글레이즈06카라멜시럽</t>
  </si>
  <si>
    <t>fmgt.E컬러링스틱섀도우NEW06.라이트핑크</t>
  </si>
  <si>
    <t>fmgt.E컬러링스틱섀도우NEW07.샤인라벤더</t>
  </si>
  <si>
    <t>fmgt.E컬러링스틱섀도우NEW01.뉴화이트피치</t>
  </si>
  <si>
    <t>fmgt.E컬러링스틱섀도우NEW02.골드라이트</t>
  </si>
  <si>
    <t>fmgt.E컬러링스틱섀도우NEW03.글로우베이지</t>
  </si>
  <si>
    <t>fmgt.E컬러링스틱섀도우NEW04.다크브라운</t>
  </si>
  <si>
    <t>fmgt.E컬러링스틱섀도우NEW05.브론즈브라운</t>
  </si>
  <si>
    <t>내추럴선.에코.슈퍼액티브리프세이프선80ML</t>
  </si>
  <si>
    <t>fmgt.B.잉크래스팅쿠션프리201.본품</t>
  </si>
  <si>
    <t>fmgt.B.잉크래스팅쿠션프리203.본품</t>
  </si>
  <si>
    <t>fmgt.B잉크래스팅쿠션프리201.리필</t>
  </si>
  <si>
    <t>fmgt.B.잉크래스팅쿠션프리203.리필</t>
  </si>
  <si>
    <t>fmgt.B.잉크래스팅쿠션워터프루프201.본품</t>
  </si>
  <si>
    <t>fmgt.B.잉크래스팅쿠션워터프루프203.본품</t>
  </si>
  <si>
    <t>fmgt.B.스킨필터비건톤업쿠션.본품</t>
  </si>
  <si>
    <t>fmgt.B.스킨필터비건톤업쿠션.리필</t>
  </si>
  <si>
    <t>fmgt.E쿼드아이섀도우01오로라.21스플</t>
  </si>
  <si>
    <t>fmgt.E쿼드아이섀도우02글로우.21스플</t>
  </si>
  <si>
    <t>FMGT.E 아이모먼트팔레트 01스모크브라운</t>
  </si>
  <si>
    <t>FMGT.E 아이모먼트팔레트 02피치핑크</t>
  </si>
  <si>
    <t>FMGT.E 아이모먼트팔레트 03로지버건디</t>
  </si>
  <si>
    <t>FMGT.E 아이모먼트팔레트 04내추럴글로우</t>
  </si>
  <si>
    <t>FMGT.E 아이모먼트팔레트 05디어피치</t>
  </si>
  <si>
    <t>FMGT.E 아이모먼트팔레트 06모브핑크</t>
  </si>
  <si>
    <t>닥터벨머.UV더마.논코메도선크림.F</t>
  </si>
  <si>
    <t>ES.데미지케어.LPP트리트먼트</t>
  </si>
  <si>
    <t>닥터벨머.AC.약산성젤폼.2021</t>
  </si>
  <si>
    <t>닥터벨머.AC.아크네버블폼.2021</t>
  </si>
  <si>
    <t>닥터벨머.AC.아크네버블폼.리필기획</t>
  </si>
  <si>
    <t>닥터벨머.AC.아크네버블필링</t>
  </si>
  <si>
    <t>알로에후레쉬수딩미스트.2021</t>
  </si>
  <si>
    <t>씨드.망고씨드.하트볼륨버터RETRO100ML</t>
  </si>
  <si>
    <t>카렌듈라.수딩앤리페어에센셜토너</t>
  </si>
  <si>
    <t>라이스세라마이드.배리어크림50ML</t>
  </si>
  <si>
    <t>씨드.치아씨드.피잡수크림2021.100ML</t>
  </si>
  <si>
    <t>퍼퓸씨드벨벳스페셜바디세트.N</t>
  </si>
  <si>
    <t>클렌징.제주화산토.안티더스트모공폼300ML</t>
  </si>
  <si>
    <t>시어버터.핸드&amp;풋토탈트리트먼트.N</t>
  </si>
  <si>
    <t>향수.소울.스윗키스.2020</t>
  </si>
  <si>
    <t>스마일풋샴푸</t>
  </si>
  <si>
    <t>바디.퍼퓸씨드.캡슐바디워시.2021</t>
  </si>
  <si>
    <t>바디.퍼퓸씨드.벨벳바디밀크.2021</t>
  </si>
  <si>
    <t>바디.퍼퓸씨드.리치크림샤워.2021</t>
  </si>
  <si>
    <t>바디.퍼퓸씨드.리치바디밀크.2021</t>
  </si>
  <si>
    <t>바디.퍼퓸씨드.로즈바디미스트.2021</t>
  </si>
  <si>
    <t>바디.퍼퓸씨드.리치바디오일.2021</t>
  </si>
  <si>
    <t>FMGT.T.데일리.피지잡는수분.팩트퍼프</t>
  </si>
  <si>
    <t>FMGT.T.Daily.Sebum Control Moisture.Pact Puff</t>
  </si>
  <si>
    <t>FMGT.T데일리.스프레이공용기</t>
  </si>
  <si>
    <t>FMGT.T데일리.헤어브러쉬드라이용</t>
  </si>
  <si>
    <t>카렌듈라에센셜.모이스처세럼.2020</t>
  </si>
  <si>
    <t>씨드.화이트씨드.엑스폴리에이팅폼.2021</t>
  </si>
  <si>
    <t>갈아만든.차콜마스크시트.2021</t>
  </si>
  <si>
    <t>보들보들때필링.500ML</t>
  </si>
  <si>
    <t>아보카도.바디워시.특가.2019</t>
  </si>
  <si>
    <t>ENOUGH</t>
  </si>
  <si>
    <t>EN001</t>
  </si>
  <si>
    <t>EN002</t>
  </si>
  <si>
    <t>EN003</t>
  </si>
  <si>
    <t>EN004</t>
  </si>
  <si>
    <t>EN005</t>
  </si>
  <si>
    <t>EN006</t>
  </si>
  <si>
    <t>EN007</t>
  </si>
  <si>
    <t>EN008</t>
  </si>
  <si>
    <t>EN009</t>
  </si>
  <si>
    <t>EN010</t>
  </si>
  <si>
    <t>EN011</t>
  </si>
  <si>
    <t>EN012</t>
  </si>
  <si>
    <t>EN013</t>
  </si>
  <si>
    <t>EN014</t>
  </si>
  <si>
    <t>EN015</t>
  </si>
  <si>
    <t>EN016</t>
  </si>
  <si>
    <t>EN017</t>
  </si>
  <si>
    <t>EN018</t>
  </si>
  <si>
    <t>EN019</t>
  </si>
  <si>
    <t>EN020</t>
  </si>
  <si>
    <t>EN021</t>
  </si>
  <si>
    <t>EN022</t>
  </si>
  <si>
    <t>EN023</t>
  </si>
  <si>
    <t>EN024</t>
  </si>
  <si>
    <t>EN025</t>
  </si>
  <si>
    <t>EN026</t>
  </si>
  <si>
    <t>EN027</t>
  </si>
  <si>
    <t>EN028</t>
  </si>
  <si>
    <t>EN029</t>
  </si>
  <si>
    <t>EN030</t>
  </si>
  <si>
    <t>EN031</t>
  </si>
  <si>
    <t>EN032</t>
  </si>
  <si>
    <t>EN033</t>
  </si>
  <si>
    <t>EN034</t>
  </si>
  <si>
    <t>EN035</t>
  </si>
  <si>
    <t>EN036</t>
  </si>
  <si>
    <t>EN037</t>
  </si>
  <si>
    <t>EN038</t>
  </si>
  <si>
    <t>EN039</t>
  </si>
  <si>
    <t>EN040</t>
  </si>
  <si>
    <t>EN041</t>
  </si>
  <si>
    <t>EN042</t>
  </si>
  <si>
    <t>EN043</t>
  </si>
  <si>
    <t>EN044</t>
  </si>
  <si>
    <t>EN045</t>
  </si>
  <si>
    <t>EN046</t>
  </si>
  <si>
    <t>EN047</t>
  </si>
  <si>
    <t>EN048</t>
  </si>
  <si>
    <t>EN049</t>
  </si>
  <si>
    <t>EN050</t>
  </si>
  <si>
    <t>EN051</t>
  </si>
  <si>
    <t>EN052</t>
  </si>
  <si>
    <t>EN053</t>
  </si>
  <si>
    <t>EN054</t>
  </si>
  <si>
    <t>EN055</t>
  </si>
  <si>
    <t>EN056</t>
  </si>
  <si>
    <t>EN057</t>
  </si>
  <si>
    <t>EN058</t>
  </si>
  <si>
    <t>EN059</t>
  </si>
  <si>
    <t>EN060</t>
  </si>
  <si>
    <t>EN061</t>
  </si>
  <si>
    <t>EN062</t>
  </si>
  <si>
    <t>EN063</t>
  </si>
  <si>
    <t>EN064</t>
  </si>
  <si>
    <t>EN065</t>
  </si>
  <si>
    <t>EN066</t>
  </si>
  <si>
    <t>EN067</t>
  </si>
  <si>
    <t>EN068</t>
  </si>
  <si>
    <t>EN069</t>
  </si>
  <si>
    <t>EN070</t>
  </si>
  <si>
    <t>EN071</t>
  </si>
  <si>
    <t>EN072</t>
  </si>
  <si>
    <t>EN073</t>
  </si>
  <si>
    <t>EN074</t>
  </si>
  <si>
    <t>EN075</t>
  </si>
  <si>
    <t>EN076</t>
  </si>
  <si>
    <t>EN077</t>
  </si>
  <si>
    <t>EN078</t>
  </si>
  <si>
    <t>EN079</t>
  </si>
  <si>
    <t>EN080</t>
  </si>
  <si>
    <t>EN081</t>
  </si>
  <si>
    <t>EN082</t>
  </si>
  <si>
    <t>EN083</t>
  </si>
  <si>
    <t>EN084</t>
  </si>
  <si>
    <t>EN085</t>
  </si>
  <si>
    <t>EN086</t>
  </si>
  <si>
    <t>EN087</t>
  </si>
  <si>
    <t>EN088</t>
  </si>
  <si>
    <t>EN089</t>
  </si>
  <si>
    <t>EN090</t>
  </si>
  <si>
    <t>EN091</t>
  </si>
  <si>
    <t>EN092</t>
  </si>
  <si>
    <t>EN093</t>
  </si>
  <si>
    <t>EN094</t>
  </si>
  <si>
    <t>EN095</t>
  </si>
  <si>
    <t>EN096</t>
  </si>
  <si>
    <t>EN097</t>
  </si>
  <si>
    <t>EN098</t>
  </si>
  <si>
    <t>EN099</t>
  </si>
  <si>
    <t>EN100</t>
  </si>
  <si>
    <t>EN101</t>
  </si>
  <si>
    <t>EN102</t>
  </si>
  <si>
    <t>EN103</t>
  </si>
  <si>
    <t>EN104</t>
  </si>
  <si>
    <t>EN105</t>
  </si>
  <si>
    <t>EN106</t>
  </si>
  <si>
    <t>EN107</t>
  </si>
  <si>
    <t>EN108</t>
  </si>
  <si>
    <t>EN109</t>
  </si>
  <si>
    <t>EN110</t>
  </si>
  <si>
    <t>EN111</t>
  </si>
  <si>
    <t>EN112</t>
  </si>
  <si>
    <t>EN113</t>
  </si>
  <si>
    <t>EN114</t>
  </si>
  <si>
    <t>EN115</t>
  </si>
  <si>
    <t>EN116</t>
  </si>
  <si>
    <t>EN117</t>
  </si>
  <si>
    <t>EN118</t>
  </si>
  <si>
    <t>EN119</t>
  </si>
  <si>
    <t>EN120</t>
  </si>
  <si>
    <t>EN121</t>
  </si>
  <si>
    <t>EN122</t>
  </si>
  <si>
    <t>EN123</t>
  </si>
  <si>
    <t>EN124</t>
  </si>
  <si>
    <t>EN125</t>
  </si>
  <si>
    <t>EN126</t>
  </si>
  <si>
    <t>EN127</t>
  </si>
  <si>
    <t>EN128</t>
  </si>
  <si>
    <t>EN129</t>
  </si>
  <si>
    <t>EN130</t>
  </si>
  <si>
    <t>EN131</t>
  </si>
  <si>
    <t>EN132</t>
  </si>
  <si>
    <t>EN133</t>
  </si>
  <si>
    <t>EN134</t>
  </si>
  <si>
    <t>EN135</t>
  </si>
  <si>
    <t>EN136</t>
  </si>
  <si>
    <t>EN137</t>
  </si>
  <si>
    <t>EN138</t>
  </si>
  <si>
    <t>EN139</t>
  </si>
  <si>
    <t>EN140</t>
  </si>
  <si>
    <t>EN141</t>
  </si>
  <si>
    <t>EN142</t>
  </si>
  <si>
    <t>EN143</t>
  </si>
  <si>
    <t>EN144</t>
  </si>
  <si>
    <t>EN145</t>
  </si>
  <si>
    <t>EN146</t>
  </si>
  <si>
    <t>EN147</t>
  </si>
  <si>
    <t>EN148</t>
  </si>
  <si>
    <t>EN149</t>
  </si>
  <si>
    <t>EN150</t>
  </si>
  <si>
    <t>EN151</t>
  </si>
  <si>
    <t>EN152</t>
  </si>
  <si>
    <t>EN153</t>
  </si>
  <si>
    <t>EN154</t>
  </si>
  <si>
    <t>EN155</t>
  </si>
  <si>
    <t>EN156</t>
  </si>
  <si>
    <t>EN157</t>
  </si>
  <si>
    <t>EN158</t>
  </si>
  <si>
    <t>ZYMOGEN</t>
  </si>
  <si>
    <t>ZY001</t>
  </si>
  <si>
    <t>자이모겐 어성초 발효 선크림 [40ml]</t>
  </si>
  <si>
    <t>Zymogen Houttuynia Cordata Ferment Sun Cream 40ml</t>
  </si>
  <si>
    <t>ZY002</t>
  </si>
  <si>
    <t>자이모겐 닥터 케이 낫또 로션 [105ml]</t>
  </si>
  <si>
    <t>Zymogen Dr. K-Natto Lotion 105ml</t>
  </si>
  <si>
    <t>ZY003</t>
  </si>
  <si>
    <t>자이모겐 닥터 케이 낫또 바디 로션 [150ml]</t>
  </si>
  <si>
    <t>Zymogen Dr. K-Natto Body Lotion 150ml</t>
  </si>
  <si>
    <t>ZY004</t>
  </si>
  <si>
    <t>자이모겐 닥터 케이 낫또 크림 [50ml]</t>
  </si>
  <si>
    <t>Zymogen Dr. K-Natto Cream 50ml</t>
  </si>
  <si>
    <t>ZY005</t>
  </si>
  <si>
    <t>자이모겐 닥터 화이트 더 퍼스트 세럼 [150ml]</t>
  </si>
  <si>
    <t>Zymogen Dr. White The First Serum 150ml</t>
  </si>
  <si>
    <t>ZY006</t>
  </si>
  <si>
    <t>자이모겐 닥터 화이트 스텝1 [105ml]</t>
  </si>
  <si>
    <t>Zymogen Dr. White Step Ⅰ 105ml</t>
  </si>
  <si>
    <t>ZY007</t>
  </si>
  <si>
    <t>자이모겐 닥터 화이트 스텝2 [105ml]</t>
  </si>
  <si>
    <t>Zymogen Dr. White Step Ⅱ 105ml</t>
  </si>
  <si>
    <t>ZY008</t>
  </si>
  <si>
    <t>자이모겐 닥터 화이트 스텝3 [50ml]</t>
  </si>
  <si>
    <t>Zymogen Dr. White Step Ⅲ 50ml</t>
  </si>
  <si>
    <t>ZY009</t>
  </si>
  <si>
    <t>자이모겐 롱래스팅 파워 선 크림 [60ml]</t>
  </si>
  <si>
    <t>Zymogen Long-Lasting Power Sun Cream 60ml</t>
  </si>
  <si>
    <t>ZY010</t>
  </si>
  <si>
    <t>자이모겐 모이스처라이징 선 크림 [60ml]</t>
  </si>
  <si>
    <t>Zymogen Moisturizing Sun Cream 60ml</t>
  </si>
  <si>
    <t>ZY011</t>
  </si>
  <si>
    <t>자이모겐 발효콩 탄력 세럼 [105ml]</t>
  </si>
  <si>
    <t>Zymogen Fermented Soybean Firming Serum 105ml</t>
  </si>
  <si>
    <t>ZY012</t>
  </si>
  <si>
    <t>자이모겐 발효콩 탄력 아이크림 [30ml]</t>
  </si>
  <si>
    <t>Zymogen Fermented Soybean Firming Eye Cream 30ml</t>
  </si>
  <si>
    <t>ZY013</t>
  </si>
  <si>
    <t>자이모겐 발효콩 탄력 크림 [50ml]</t>
  </si>
  <si>
    <t>Zymogen Fermented Soybean Firming Cream 50ml</t>
  </si>
  <si>
    <t>ZY014</t>
  </si>
  <si>
    <t>자이모겐 석류 발효 퍼스트 필링 세럼 [150ml]</t>
  </si>
  <si>
    <t>Zymogen Pomegranate Ferment First Peeling Serum 150ml</t>
  </si>
  <si>
    <t>ZY015</t>
  </si>
  <si>
    <t>자이모겐 센텔라(병풀) 멀티 밤 [20g]</t>
  </si>
  <si>
    <t>Zymogen Centella Multi Balm 20g</t>
  </si>
  <si>
    <t>ZY016</t>
  </si>
  <si>
    <t>자이모겐 센텔라 발효 에센스 [30ml]</t>
  </si>
  <si>
    <t>Zymogen Centella Ferment Essence 30ml</t>
  </si>
  <si>
    <t>ZY017</t>
  </si>
  <si>
    <t>자이모겐 센텔라 발효 크림 [50ml]</t>
  </si>
  <si>
    <t>Zymogen Centella Ferment Cream 50ml</t>
  </si>
  <si>
    <t>ZY018</t>
  </si>
  <si>
    <t>자이모겐 수세미 발효 클렌징 젤 [200ml]</t>
  </si>
  <si>
    <t>Zymogen Luffa Cylindrica Ferment Cleansing Gel 200ml</t>
  </si>
  <si>
    <t>ZY019</t>
  </si>
  <si>
    <t>자이모겐 어드밴시드 뉴트리 액티브 하이드레이팅 마스크 [21g*6]</t>
  </si>
  <si>
    <t>Zymogen Nutri Active Ferment Hydrating Mask 21g*6</t>
  </si>
  <si>
    <t>ZY020</t>
  </si>
  <si>
    <t>자이모겐 어성초 발효 로션 [105ml]</t>
  </si>
  <si>
    <t>Zymogen Houttuynia Cordata Ferment Lotion 105ml</t>
  </si>
  <si>
    <t>ZY021</t>
  </si>
  <si>
    <t>자이모겐 어성초 발효 마스크 [21g*6]</t>
  </si>
  <si>
    <t>Zymogen Houttuynia Cordata Ferment Mask 21g*6</t>
  </si>
  <si>
    <t>ZY022</t>
  </si>
  <si>
    <t>자이모겐 어성초 발효 미스트 [135ml]</t>
  </si>
  <si>
    <t>Zymogen Houttuynia Cordata Ferment Mist 135ml</t>
  </si>
  <si>
    <t>ZY023</t>
  </si>
  <si>
    <t>자이모겐 어성초 발효 비누 [100g]</t>
  </si>
  <si>
    <t>Zymogen Houttuynia Cordata Ferment Soap 100g</t>
  </si>
  <si>
    <t>ZY024</t>
  </si>
  <si>
    <t>자이모겐 어성초 발효 세럼 [105ml]</t>
  </si>
  <si>
    <t>Zymogen Houttuynia Cordata Ferment Serum 105ml</t>
  </si>
  <si>
    <t>ZY025</t>
  </si>
  <si>
    <t>자이모겐 어성초 발효 스팟 크림 [50ml]</t>
  </si>
  <si>
    <t>Zymogen Houttuynia Cordata Ferment Spot Cream 50ml</t>
  </si>
  <si>
    <t>ZY026</t>
  </si>
  <si>
    <t>자이모겐 에이씨 닥터 안티세범 클렌징 폼 [150ml]</t>
  </si>
  <si>
    <t>Zymogen AC Dr. Anti-Sebum Cleansing Foam 150ml</t>
  </si>
  <si>
    <t>ZY027</t>
  </si>
  <si>
    <t>자이모겐 에이씨 닥터 에이 세럼 [30ml]</t>
  </si>
  <si>
    <t>Zymogen Ac Dr . A-Serum 30ml</t>
  </si>
  <si>
    <t>ZY028</t>
  </si>
  <si>
    <t>자이모겐 에이씨 닥터 에이솔 [30ml]</t>
  </si>
  <si>
    <t>Zymogen Ac Dr . A-Sol 30ml</t>
  </si>
  <si>
    <t>ZY029</t>
  </si>
  <si>
    <t>자이모겐 엔자임 파우더 워시 [60g]</t>
  </si>
  <si>
    <t>Zymogen Enzyme Powder Wash 60g</t>
  </si>
  <si>
    <t>ZY030</t>
  </si>
  <si>
    <t>자이모겐 영양 발효 에멀젼 [105ml]</t>
  </si>
  <si>
    <t>Zymogen Nutri Active Ferment  Emulsion 105ml</t>
  </si>
  <si>
    <t>ZY031</t>
  </si>
  <si>
    <t>자이모겐 영양 발효 크림 [50ml]</t>
  </si>
  <si>
    <t>Zymogen Nutri Active Ferment  Cream 50ml</t>
  </si>
  <si>
    <t>ZY032</t>
  </si>
  <si>
    <t>자이모겐 영양 발효 토너 [105ml]</t>
  </si>
  <si>
    <t>Zymogen Nutri Active Ferment Toner 105ml</t>
  </si>
  <si>
    <t>ZY033</t>
  </si>
  <si>
    <t>자이모겐 울트라 페이셜 수분크림 [50ml]</t>
  </si>
  <si>
    <t>Zymogen Ultra Facial Aqua Cream 50ml</t>
  </si>
  <si>
    <t>ZY034</t>
  </si>
  <si>
    <t>자이모겐 울트라 페이셜 오일-프리 수분크림 [50ml]</t>
  </si>
  <si>
    <t>Zymogen Ultra Facial Oil-Free Aqua Cream 50ml</t>
  </si>
  <si>
    <t>ZY035</t>
  </si>
  <si>
    <t>자이모겐 자초 발효 세럼 [105ml]</t>
  </si>
  <si>
    <t>Zymogen Lithospermum officinale ferment Serum 105ml</t>
  </si>
  <si>
    <t>ZY036</t>
  </si>
  <si>
    <t>자이모겐 페이셜 모이스처 오일 [30ml]</t>
  </si>
  <si>
    <t>Zymogen Facial Moisture Oil 30ml</t>
  </si>
  <si>
    <t>ZY037</t>
  </si>
  <si>
    <t>자이모겐 어성초 발효 필링 패드 [50매/65ml]</t>
  </si>
  <si>
    <t>Zymogen Houttuynia Cordata Ferment Peeling Pads 50ml/65ml</t>
  </si>
  <si>
    <t>ZY038</t>
  </si>
  <si>
    <t>자이모겐 오배자 세럼 [105ml]</t>
  </si>
  <si>
    <t>Zymogen Galla Serum 105ml</t>
  </si>
  <si>
    <t>ZY039</t>
  </si>
  <si>
    <t>자이모겐 센텔라 발효 크림 기획세트</t>
  </si>
  <si>
    <t>Zymogen Centella Ferment Cream Specieal Kit 30ml/50ml</t>
  </si>
  <si>
    <t>ZY040</t>
  </si>
  <si>
    <t>자이모겐 맥주효모 발효 샴푸</t>
  </si>
  <si>
    <t>Zymogen Beer Yeast Mait Fernented Shampoo 500ml</t>
  </si>
  <si>
    <t>ZY041</t>
  </si>
  <si>
    <t>자이모겐 맥주효모 발효 트리트먼트</t>
  </si>
  <si>
    <t>Zymogen Beer Yeast Mait Fernented Treatment 500ml</t>
  </si>
  <si>
    <t>ZY042</t>
  </si>
  <si>
    <t>ZY043</t>
  </si>
  <si>
    <t>BONIBELLE</t>
  </si>
  <si>
    <t>gokmul nutritional skin care cream 80ml</t>
  </si>
  <si>
    <t>gold caviar anti-aging solution cream 80ml</t>
  </si>
  <si>
    <t>syn-ake intense repair wrinkle cream 80ml</t>
  </si>
  <si>
    <t>pearl aura brightening control cream 80ml</t>
  </si>
  <si>
    <t>snail EX2 intense solution cream 80ml</t>
  </si>
  <si>
    <t>green tea freah moisture control cream 80ml</t>
  </si>
  <si>
    <t>collagen hydro moisture cream 80ml</t>
  </si>
  <si>
    <t>Placenta intense solution cream 80ml</t>
  </si>
  <si>
    <t>bonibelle 3step blackhead clear solution (5sheet) 0.2g+0.2g+0.2g (5sheet)</t>
  </si>
  <si>
    <t xml:space="preserve">pomegranate moist facial mist 130ml  </t>
  </si>
  <si>
    <t xml:space="preserve">placenta moist facial mist 130ml  </t>
  </si>
  <si>
    <t xml:space="preserve">royal honey moist facial mist 130ml  </t>
  </si>
  <si>
    <t xml:space="preserve">aloe vera moist facial mist 130ml  </t>
  </si>
  <si>
    <t xml:space="preserve">collagen moist facial mist 130ml  </t>
  </si>
  <si>
    <t>Green tea moisture control 3 set 150ml 150ml 80g</t>
  </si>
  <si>
    <t>Gokmul nutritional skin care 3 Set 150ml 150ml 80g</t>
  </si>
  <si>
    <t>Snail EX2 intense solution 3 Set 150ml 150ml 80g</t>
  </si>
  <si>
    <t>Collagen hydro moisture 5 Set 430ml</t>
  </si>
  <si>
    <t>collagen hydro moisture eyecream 2 set 30ml/30ml</t>
  </si>
  <si>
    <t>collagen hydro moisture essence 30ml</t>
  </si>
  <si>
    <t>collagen hydro moisture eyecream 30ml</t>
  </si>
  <si>
    <t>Bonibelle daily sun cream 50g</t>
  </si>
  <si>
    <t>Bonibelle gold snail velvet twoway cake 30g</t>
  </si>
  <si>
    <t>Bonibelle collagen silk velvet twoway cake 30g</t>
  </si>
  <si>
    <t>BO025</t>
  </si>
  <si>
    <t>Bonibelle pomegranate velvet twoway cake 30g</t>
  </si>
  <si>
    <t>BO026</t>
  </si>
  <si>
    <t>Lovely dual Kiss twin cake #13 twowaycake :17g lip and cheek :1.5g+1.5g</t>
  </si>
  <si>
    <t>BO027</t>
  </si>
  <si>
    <t>Lovely dual Kiss twin cake #21 twowaycake :17g lip and cheek :1.5g+1.5g</t>
  </si>
  <si>
    <t>BO028</t>
  </si>
  <si>
    <t>Lovely dual concealer &amp; twoway cake #13 twowaycake :17g dual concealer :2.6g+2.6g</t>
  </si>
  <si>
    <t>BO029</t>
  </si>
  <si>
    <t>Lovely dual concealer &amp; twoway cake #21 twowaycake :17g dual concealer :2.6g+2.6g</t>
  </si>
  <si>
    <t>OFFPRO</t>
  </si>
  <si>
    <t>OF001</t>
  </si>
  <si>
    <t>오프 프로 비비톡 루즈 #누드 로즈</t>
  </si>
  <si>
    <t>OFF PRO VIVITOK ROUGE #NUDE ROSE 3.6g</t>
  </si>
  <si>
    <t>OF002</t>
  </si>
  <si>
    <t>오프 프로 비비톡 루즈 #클래식 모브</t>
  </si>
  <si>
    <t>OFF PRO VIVITOK ROUGE #CLASSIC MAUVE 3.6g</t>
  </si>
  <si>
    <t>OF003</t>
  </si>
  <si>
    <t>오프 프로 비비톡 루즈 #로지 코랄</t>
  </si>
  <si>
    <t>OFF PRO VIVITOK ROUGE #ROSY CORAL 3.6g</t>
  </si>
  <si>
    <t>OF004</t>
  </si>
  <si>
    <t>오프 프로 비비톡 루즈 #페일 브라운</t>
  </si>
  <si>
    <t>OFF PRO VIVITOK ROUGE #PALE BROWN 3.6g</t>
  </si>
  <si>
    <t>OF005</t>
  </si>
  <si>
    <t>오프 프로 비비톡 루즈 #플라밍고 코랄</t>
  </si>
  <si>
    <t>OFF PRO VIVITOK ROUGE #FLAMINGO CORAL 3.6g</t>
  </si>
  <si>
    <t>OF006</t>
  </si>
  <si>
    <t>오프 프로 비비톡 루즈 #진저 오렌지</t>
  </si>
  <si>
    <t>OFF PRO VIVITOK ROUGE #GINGER ORANGE 3.6g</t>
  </si>
  <si>
    <t>OF007</t>
  </si>
  <si>
    <t>오프 프로 비비톡 루즈 #체리 레드</t>
  </si>
  <si>
    <t>OFF PRO VIVITOK ROUGE #CHERRY RED 3.6g</t>
  </si>
  <si>
    <t>OF008</t>
  </si>
  <si>
    <t>오프 프로 비비톡 루즈 #클래식 레드</t>
  </si>
  <si>
    <t>OFF PRO VIVITOK ROUGE #CLASSIC RED 3.6g</t>
  </si>
  <si>
    <t>OF009</t>
  </si>
  <si>
    <t>오프 프로 비비톡 루즈 #네온 핑크</t>
  </si>
  <si>
    <t>OFF PRO VIVITOK ROUGE #NEON PINK 3.6g</t>
  </si>
  <si>
    <t>OF010</t>
  </si>
  <si>
    <t>오프 프로 비비톡 루즈 #오렌지 브라우니</t>
  </si>
  <si>
    <t>OFF PRO VIVITOK ROUGE #ORANGE BROWNIE 3.6g</t>
  </si>
  <si>
    <t>OF011</t>
  </si>
  <si>
    <t>오프 프로 이지핏 브로우 블랙</t>
  </si>
  <si>
    <t>OFF PRO EASYFIT BROW BLACK 0.3g</t>
  </si>
  <si>
    <t>OF012</t>
  </si>
  <si>
    <t>오프 프로 이지핏 브로우 브라운</t>
  </si>
  <si>
    <t>OFF PRO EASYFIT BROW BROWN 0.3g</t>
  </si>
  <si>
    <t>OF013</t>
  </si>
  <si>
    <t>오프 프로 이지핏 브로우 다크브라운</t>
  </si>
  <si>
    <t>OFF PRO EASYFIT BROW DARK BROWN 0.3g</t>
  </si>
  <si>
    <t>OF014</t>
  </si>
  <si>
    <t>오프 프로 이지핏 라이너 블랙</t>
  </si>
  <si>
    <t>OFF PRO EASYFIT LINER BLACK 0.5g</t>
  </si>
  <si>
    <t>OF015</t>
  </si>
  <si>
    <t>오프 프로 이지핏 라이너 브라운</t>
  </si>
  <si>
    <t>OFF PRO EASYFIT LINER BROWN 0.5g</t>
  </si>
  <si>
    <t>OF016</t>
  </si>
  <si>
    <t>오프프로 비비톡 매트립 #누드 로즈</t>
  </si>
  <si>
    <t>OFF PRO VIVITOK MATT LIP #NUDE ROSE 3.6g</t>
  </si>
  <si>
    <t>OF017</t>
  </si>
  <si>
    <t>오프프로 비비톡 매트립 #진저 오렌지</t>
  </si>
  <si>
    <t>OFF PRO VIVITOK MATT LIP #GINGER ORANGE 3.6g</t>
  </si>
  <si>
    <t>OF018</t>
  </si>
  <si>
    <t>오프 프로 비비톡 매트 립 #클래식 레드</t>
  </si>
  <si>
    <t>OFF PRO VIVITOK MATT LIP #CLASSIC RED 3.6g</t>
  </si>
  <si>
    <t>PROMETTE</t>
  </si>
  <si>
    <t>PR001</t>
  </si>
  <si>
    <t>프롬에떼 글램 오리진 래디언스 토너</t>
  </si>
  <si>
    <t>Promette Glam Origin Radiance Toner 150ml</t>
  </si>
  <si>
    <t>PR002</t>
  </si>
  <si>
    <t>프롬에떼 글램 오리진 래디언스 에멀전</t>
  </si>
  <si>
    <t>Promette Glam Origin Radiance Emulsion 150ml</t>
  </si>
  <si>
    <t>PR003</t>
  </si>
  <si>
    <t>프롬에떼 글램 오리진 래디언스 앰플</t>
  </si>
  <si>
    <t>Promette Glam Origin Radiance Ampoule 50ml</t>
  </si>
  <si>
    <t>PR004</t>
  </si>
  <si>
    <t>프롬에떼 글램 오리진 래디언스 크림</t>
  </si>
  <si>
    <t>Pomette Glam Origin Radiance Cream 70ml</t>
  </si>
  <si>
    <t>PR005</t>
  </si>
  <si>
    <t>프롬에떼 글램 오리진 래디언스 미스트</t>
  </si>
  <si>
    <t>Pomette Glam Origin Radiance Mist 100ml</t>
  </si>
  <si>
    <t>PR006</t>
  </si>
  <si>
    <t>프롬에떼 글램 오리진 래디언스 선크림</t>
  </si>
  <si>
    <t>Pomette Glam Origin Radiance Sun Cream 50g</t>
  </si>
  <si>
    <t>PR007</t>
  </si>
  <si>
    <t>프롬에떼 글램 오리진 래디언스 메이크업베이스 피치</t>
  </si>
  <si>
    <t>Pomette Glam Origin Radiance Makeup base Peach 30g</t>
  </si>
  <si>
    <t>PR008</t>
  </si>
  <si>
    <t>프롬에떼 글램 오리진 래디언스 메이크업베이스 라벤더</t>
  </si>
  <si>
    <t>Pomette Glam Origin Radiance Makeup base Lavender 30g</t>
  </si>
  <si>
    <t>PR009</t>
  </si>
  <si>
    <t>프롬에떼 글램 오리진 래디언스 메이크업베이스 민트</t>
  </si>
  <si>
    <t>Pomette Glam Origin Radiance Makeup base Mint 30g</t>
  </si>
  <si>
    <t>PR010</t>
  </si>
  <si>
    <t>프롬에떼 글램 오리진 래디언스 비비크림</t>
  </si>
  <si>
    <t>Pomette Glam Origin Radiance BB Cream 30g</t>
  </si>
  <si>
    <t>PR011</t>
  </si>
  <si>
    <t>프롬에떼 글램 오리진 래디언스 파운데이션 13호</t>
  </si>
  <si>
    <t>Pomette Glam Origin Radiance Foundation #13 30g</t>
  </si>
  <si>
    <t>PR012</t>
  </si>
  <si>
    <t>프롬에떼 글램 오리진 래디언스 파운데이션 21호</t>
  </si>
  <si>
    <t>Pomette Glam Origin Radiance Foundation #21 30g</t>
  </si>
  <si>
    <t>PR013</t>
  </si>
  <si>
    <t>프롬에떼 글램 오리진 래디언스 파운데이션 23호</t>
  </si>
  <si>
    <t>Pomette Glam Origin Radiance Foundation #23 30g</t>
  </si>
  <si>
    <t>PR014</t>
  </si>
  <si>
    <t>프롬에떼 글램 오리진 래디언스 팁 컨실러 1호</t>
  </si>
  <si>
    <t>Pomette Glam Origin Radiance Tip Concealer #1 12g</t>
  </si>
  <si>
    <t>PR015</t>
  </si>
  <si>
    <t>프롬에떼 글램 오리진 래디언스 팁 컨실러 2호</t>
  </si>
  <si>
    <t>Pomette Glam Origin Radiance Tip Concealer #2 12g</t>
  </si>
  <si>
    <t>PR016</t>
  </si>
  <si>
    <t>프롬에떼 글램 오리진 래디언스 쿠션 13호</t>
  </si>
  <si>
    <t>Pomette Glam Origin Radiance Cushion #13 14g</t>
  </si>
  <si>
    <t>PR017</t>
  </si>
  <si>
    <t>프롬에떼 글램 오리진 래디언스 쿠션 21호</t>
  </si>
  <si>
    <t>Pomette Glam Origin Radiance Cushion #21 14g</t>
  </si>
  <si>
    <t>PR018</t>
  </si>
  <si>
    <t>프롬에떼 글램 오리진 래디언스 메이크업 부스터</t>
  </si>
  <si>
    <t>Promette Glam Origin Radiance Make-up Booster 30ml</t>
  </si>
  <si>
    <t>AHC</t>
  </si>
  <si>
    <t>AH001</t>
  </si>
  <si>
    <t>AHC#2-006</t>
  </si>
  <si>
    <t>AHC 캡처 솔루션 앰플 50ml - 초록 / 신형</t>
  </si>
  <si>
    <t>AHC Capture Solution Prime Calming Ampoule 50ML</t>
  </si>
  <si>
    <t>AH002</t>
  </si>
  <si>
    <t>AHC#2-007</t>
  </si>
  <si>
    <t>AHC 캡처 솔루션 앰플 50ml - 보라 / 신형</t>
  </si>
  <si>
    <t>AHC Capture Solution Prime Firming Ampoule 50ML</t>
  </si>
  <si>
    <t>AH003</t>
  </si>
  <si>
    <t>AHC#2-008</t>
  </si>
  <si>
    <t>AHC 캡처 솔루션 앰플 50ml - 핑크 /신형</t>
  </si>
  <si>
    <t>AHC Capture Solution Prime Glow Ampoule 50ML</t>
  </si>
  <si>
    <t>AH004</t>
  </si>
  <si>
    <t>AHC#2-001</t>
  </si>
  <si>
    <t>AHC 캡처 솔루션 앰플 50ml - 파랑 / 구형</t>
  </si>
  <si>
    <t>AHC Capture Solution Prime Moist Ampoule 50ML</t>
  </si>
  <si>
    <t>AH005</t>
  </si>
  <si>
    <t>AHC#2-002</t>
  </si>
  <si>
    <t>AHC 캡처 솔루션 앰플 50ml - 빨강 / 구형</t>
  </si>
  <si>
    <t>AHC Capture Solution Prime Firming Revital Ampoule 50ML</t>
  </si>
  <si>
    <t>AH006</t>
  </si>
  <si>
    <t>AHC#2-003</t>
  </si>
  <si>
    <t>AHC 캡처 솔루션 앰플 50ml - 노랑 / 구형</t>
  </si>
  <si>
    <t>AHC Capture Solution Prime Brightening Ampoule 50ML</t>
  </si>
  <si>
    <t>AH007</t>
  </si>
  <si>
    <t>AHC#2-004</t>
  </si>
  <si>
    <t>AHC 8대아이크림 12ml</t>
  </si>
  <si>
    <t>AHC-time rewind real eye cream for face 12ml</t>
  </si>
  <si>
    <t>AH008</t>
  </si>
  <si>
    <t>AHC#2-005</t>
  </si>
  <si>
    <t>AHC 8대아이크림 30ml</t>
  </si>
  <si>
    <t>AHC-time rewind real eye cream for face 30ml</t>
  </si>
  <si>
    <t>AH009</t>
  </si>
  <si>
    <t>AHC#2-009</t>
  </si>
  <si>
    <t>AHC 크림 파랑</t>
  </si>
  <si>
    <t>AHC Capture Solution Prime Moist Cream 50ML</t>
  </si>
  <si>
    <t>AH010</t>
  </si>
  <si>
    <t>AHC#2-010</t>
  </si>
  <si>
    <t>AHC 크림 하얀</t>
  </si>
  <si>
    <t>AHC Capture Solution Prime Brightening Cream 50ML</t>
  </si>
  <si>
    <t>AH011</t>
  </si>
  <si>
    <t>AHC#2-011</t>
  </si>
  <si>
    <t>AHC 크림 빨강</t>
  </si>
  <si>
    <t>AHC Capture Solution Prime Revital 50ML</t>
  </si>
  <si>
    <t>AH012</t>
  </si>
  <si>
    <t>AHC#2-012</t>
  </si>
  <si>
    <t>AHC 유스래스팅 리얼아이크림포페이스 12ml</t>
  </si>
  <si>
    <t>AHC Youth lasting real eye cream for face 12ml</t>
  </si>
  <si>
    <t>AH013</t>
  </si>
  <si>
    <t>AHC#2-013</t>
  </si>
  <si>
    <t>AHC 유스래스팅 리얼아이크림포페이스 30ml</t>
  </si>
  <si>
    <t>AHC Youth lasting real eye cream for face 30ml</t>
  </si>
  <si>
    <t>AH014</t>
  </si>
  <si>
    <t>AHC#2-014</t>
  </si>
  <si>
    <t>AHC 아우라 시크릿 톤업크림 50ML</t>
  </si>
  <si>
    <t>AHC AURA SECRET TONEUP CREAM 50ML</t>
  </si>
  <si>
    <t>AH015</t>
  </si>
  <si>
    <t>AHC#2-015</t>
  </si>
  <si>
    <t>AHC 아우라 시크릿 톤업크림 10ML</t>
  </si>
  <si>
    <t>AHC AURA SECRET TONEUP CREAM 10ML</t>
  </si>
  <si>
    <t>AH016</t>
  </si>
  <si>
    <t>AHC#2-016</t>
  </si>
  <si>
    <t>AHC 리얼 아이크림 마스크 포 넥 4매</t>
  </si>
  <si>
    <t>AHC REAL EYE CREAM MASK 4EA</t>
  </si>
  <si>
    <t>AH017</t>
  </si>
  <si>
    <t>AHC#2-017</t>
  </si>
  <si>
    <t>AHC 로얄 사포닌 리얼 아이크림 포 페이스</t>
  </si>
  <si>
    <t>AHC ROYAL SAPONIN REAL EYE CREAM FOR FACE</t>
  </si>
  <si>
    <t>AH018</t>
  </si>
  <si>
    <t>AHC#2-018</t>
  </si>
  <si>
    <t>AHC 캡처 솔루션 앰플 50ml - 파랑 / 신형 10세대</t>
  </si>
  <si>
    <t>AHC Capture Solution SIGNATURE Moist Ampoule 50ML</t>
  </si>
  <si>
    <t>AH019</t>
  </si>
  <si>
    <t>AHC#2-019</t>
  </si>
  <si>
    <t>AHC 캡처 솔루션 앰플 50ml - 빨강 / 신형 10세대</t>
  </si>
  <si>
    <t>AHC Capture Solution SIGNATURE Revital Ampoule 50ML</t>
  </si>
  <si>
    <t>AH020</t>
  </si>
  <si>
    <t>AHC#2-020</t>
  </si>
  <si>
    <t>AHC 텐 레볼루션 리얼 아이크림 포 페이스 30ml</t>
  </si>
  <si>
    <t>AHC Ten Revolution Rea; Eye Cream For Face 30ml</t>
  </si>
  <si>
    <t>AH021</t>
  </si>
  <si>
    <t>AHC#2-021</t>
  </si>
  <si>
    <t>AHC 텐 레볼루션 리얼 아이크림 포 페이스 12ml</t>
  </si>
  <si>
    <t>AHC Ten Revolution Rea; Eye Cream For Face 12ml</t>
  </si>
  <si>
    <t>HC CODE</t>
  </si>
  <si>
    <t>3304.99.1000</t>
  </si>
  <si>
    <t>브에노
엠지에프 펩타이드 토너 
플러스
100ml</t>
  </si>
  <si>
    <t>브에노
엠지에프 펩타이드 에멀전
플러스
100ml</t>
  </si>
  <si>
    <t xml:space="preserve">브에노
엠지에프 펩타이드 세럼
50ml </t>
  </si>
  <si>
    <t>브에노
엠지에프 펩타이드 세럼 플러스
50ml</t>
  </si>
  <si>
    <t>브에노 엠지에프 펩타이드 
아이크림 
플러스 30g</t>
  </si>
  <si>
    <t>브에노 엠지에프 펩타이드 
링클 플러스
50g</t>
  </si>
  <si>
    <t>브에노 캑터스 
필링 포어 토너
150ml</t>
  </si>
  <si>
    <t>브에노
스킨셀더마앰플
50g</t>
  </si>
  <si>
    <t xml:space="preserve"> 3307.90.4000 </t>
  </si>
  <si>
    <t>브에노
살몬 비타민 에스오에스 마스크
1박스 5장</t>
  </si>
  <si>
    <t>3401.30.0000</t>
  </si>
  <si>
    <t>3307.90.9000</t>
  </si>
  <si>
    <t xml:space="preserve">브에노 
마더워트
시크릿 퍼퓸
미스트
15ml
</t>
  </si>
  <si>
    <t>Bueno motherwort secret perfume mist 15ml</t>
  </si>
  <si>
    <t>3304.99.9000</t>
  </si>
  <si>
    <t>브에노 파리퀸 윌
페이스오일
30ml</t>
  </si>
  <si>
    <t>Paris Queen Huile Face Oil  30ml</t>
  </si>
  <si>
    <t>브에노 
인텐시브 피팅 쿠션 파운데이션 SPF50+ PA+++  21호 쿨아이보리 15g</t>
  </si>
  <si>
    <t>Bueno Madecassoside greentea Cushion Foundation SPF 50+ PA+++ #21 15g</t>
  </si>
  <si>
    <t>Bueno Madecassoside greentea Cushion Foundation SPF 50+ PA+++ #23 15g</t>
  </si>
  <si>
    <t>브에노 인텐시브 피팅 쿠션 파운데이션 SPF50+ PA+++ 25호
12g</t>
  </si>
  <si>
    <t>Bueno Intensive Fitting Cushion Foundation SPF 50+ PA+++ #25 12g</t>
  </si>
  <si>
    <t>3305.99.1000</t>
  </si>
  <si>
    <t xml:space="preserve">브에노 
잔토휴몰 샴푸
500ml </t>
  </si>
  <si>
    <t>브에노
샬망뜨 오드
펩타이드
핸드크림 50g</t>
  </si>
  <si>
    <t>9603.90.0000</t>
  </si>
  <si>
    <t>브에노
모공지우개 엠보브러쉬</t>
  </si>
  <si>
    <t>334.99.1000_x000D_
3401.30.000</t>
  </si>
  <si>
    <t>브에노 스페셜 
기프트 세트</t>
  </si>
  <si>
    <t>Bueno Special Gift Set</t>
  </si>
  <si>
    <t>샘플
링클크림 플러스
5g</t>
  </si>
  <si>
    <t>샘플
토너 플러스
8ml</t>
  </si>
  <si>
    <t>Bueno MGF Peptide Toner Plus 8ml</t>
  </si>
  <si>
    <t>샘플
에멀젼 플러스
8ml</t>
  </si>
  <si>
    <t>Bueno MGF Peptide  Emulsion Plus 8ml</t>
  </si>
  <si>
    <t>샘플
펩타이드
아이크림 
플러스
5g</t>
  </si>
  <si>
    <t>샘플
펩타이드 세럼
8ml</t>
  </si>
  <si>
    <t>BUENO PARIS QUEEN HUILE CARROT BODY OIL
 8ml</t>
  </si>
  <si>
    <t>브에노
캑터스 필링 포어
토너
샘플(8ml)</t>
  </si>
  <si>
    <t>bueno 
cactus peeling
pore toner
sample(8ml)</t>
  </si>
  <si>
    <t>브에노
리프트세럼
샘플(8ml)</t>
  </si>
  <si>
    <t>bueno lift serum
sample (8ml)</t>
  </si>
  <si>
    <t>브에노
안티링클크림
샘플(5g)</t>
  </si>
  <si>
    <t>bueno
anti-wrinkle
cream sample
 (5g)</t>
  </si>
  <si>
    <t>BU035</t>
  </si>
  <si>
    <t>브에노_x000D_
엠지에프 펩타이드 토너_x000D_
100ml</t>
  </si>
  <si>
    <t>Bueno
MGF Peptide Toner
 100ml</t>
  </si>
  <si>
    <t>BU036</t>
  </si>
  <si>
    <t>브에노_x000D_
엠지에프 펩타이드 에멀전_x000D_
100ml</t>
  </si>
  <si>
    <t>Bueno_x000D_
MGF Peptide Emulsion _x000D_
100ml</t>
  </si>
  <si>
    <t>BU037</t>
  </si>
  <si>
    <t>브에노_x000D_
엠지에프 펩타이드 토너 _x000D_
플러스_x000D_
100ml</t>
  </si>
  <si>
    <t>Bueno
MGF Peptide Toner Plus
 100ml</t>
  </si>
  <si>
    <t>BU038</t>
  </si>
  <si>
    <t>브에노_x000D_
엠지에프 펩타이드 에멀전_x000D_
플러스_x000D_
100ml</t>
  </si>
  <si>
    <t>Bueno_x000D_
MGF Peptide Emulsion Plus_x000D_
100ml</t>
  </si>
  <si>
    <t>BU039</t>
  </si>
  <si>
    <t xml:space="preserve">브에노_x000D_
엠지에프 펩타이드 세럼_x000D_
50ml </t>
  </si>
  <si>
    <t xml:space="preserve">Bueno_x000D_
MGF Peptide Serum_x000D_
50ml </t>
  </si>
  <si>
    <t>BU040</t>
  </si>
  <si>
    <t>브에노 엠지에프 펩타이드 대용량 아이크림 플러스 30g</t>
  </si>
  <si>
    <t>BU041</t>
  </si>
  <si>
    <t>브에노 엠지에프 세라마이드  대용량 아이크림 30g</t>
  </si>
  <si>
    <t>BU042</t>
  </si>
  <si>
    <t>브에노 엠지에프 펩타이드 _x000D_
안티링클 +_x000D_
50g</t>
  </si>
  <si>
    <t>Bueno MGF Peptide Anti-wrinkle cream+_x000D_
50g</t>
  </si>
  <si>
    <t>BU043</t>
  </si>
  <si>
    <t>브에노 캑터스 필링 토너_x000D_
150ml</t>
  </si>
  <si>
    <t>Bueno CACTUS PEELING Toner_x000D_
150ml</t>
  </si>
  <si>
    <t>BU044</t>
  </si>
  <si>
    <t>브에노 파라크레스 아이크림_x000D_
30g</t>
  </si>
  <si>
    <t>Bueno Para cress Eye Cream 30g</t>
  </si>
  <si>
    <t>BU045</t>
  </si>
  <si>
    <t>브에노 화이트 브라이트닝 모이스처 기능성크림 80g</t>
  </si>
  <si>
    <t>BU046</t>
  </si>
  <si>
    <t>브에노 펩타이드 주름개선 크림 80g</t>
  </si>
  <si>
    <t>Bueno Anti-Wrinkle Peptide  Cream 80g</t>
  </si>
  <si>
    <t>BU047</t>
  </si>
  <si>
    <t>브에노 하이드로 볼륨 리프트   세럼 40 ml</t>
  </si>
  <si>
    <t>Bueno Hydro Volume Lift Serum</t>
  </si>
  <si>
    <t>BU048</t>
  </si>
  <si>
    <t>3307.90.4000</t>
  </si>
  <si>
    <t>브에노_x000D_
살몬 에스오에스 마스크_x000D_
1박스 10장</t>
  </si>
  <si>
    <t>Bueno_x000D_
Salmon S.O.S Mask_x000D_
1box 10ea</t>
  </si>
  <si>
    <t>BU049</t>
  </si>
  <si>
    <t>브에노 약산성 클렌징폼 달빛 플로랄 클렌져 150ml</t>
  </si>
  <si>
    <t>BU050</t>
  </si>
  <si>
    <t>브에노 약산성 클렌징폼 달빛 플로랄 클렌져 80ml</t>
  </si>
  <si>
    <t>BU051</t>
  </si>
  <si>
    <t>브에노 하이브리드 4세대 비타민씨 앰플 2ml</t>
  </si>
  <si>
    <t>BUENO HYBRID 4TH GENERATION_x000D_
VITAMIN C_x000D_
AMPOULE 2ml</t>
  </si>
  <si>
    <t>BU052</t>
  </si>
  <si>
    <t>BUENO PARIS QUEEN HUILE CARROT BODY OIL_x000D_
200ml</t>
  </si>
  <si>
    <t>BU053</t>
  </si>
  <si>
    <t>브에노 파리퀸 윌_x000D_
페이스오일</t>
  </si>
  <si>
    <t>Paris Queen Huile _x000D_
Face Oil</t>
  </si>
  <si>
    <t>BU054</t>
  </si>
  <si>
    <t>브에노 데일리 인텐시브 케어 유브이 디펜스 선블록 SPF 50+ PA++++ 31g</t>
  </si>
  <si>
    <t>Bueno Intensive Care Blemish Balm SPF35 30g #21</t>
  </si>
  <si>
    <t>BU055</t>
  </si>
  <si>
    <t>브에노 인텐시브 케어 블레미쉬 밤 SPF35 30g</t>
  </si>
  <si>
    <t>Bueno Intensive Care Blemish Balm SPF35 30g #23</t>
  </si>
  <si>
    <t>BU056</t>
  </si>
  <si>
    <t xml:space="preserve">브에노 마데카 _x000D_
피팅파운데이션_x000D_
SPF 50+PA+++    17호 </t>
  </si>
  <si>
    <t xml:space="preserve">_x000D_
Bueno Madeca Fitting Cushion Foundation SPF 50+ PA+++_x000D_
#17, _x000D_
</t>
  </si>
  <si>
    <t>BU057</t>
  </si>
  <si>
    <t>브에노 마데카 _x000D_
피팅파운데이션_x000D_
SPF 51+PA+++  21호</t>
  </si>
  <si>
    <t xml:space="preserve">_x000D_
Bueno Madeca Fitting Cushion Foundation SPF 50+ PA+++_x000D_
#21_x000D_
</t>
  </si>
  <si>
    <t>BU058</t>
  </si>
  <si>
    <t>브에노 마데카 _x000D_
피팅파운데이션_x000D_
SPF 50+PA+++      23호</t>
  </si>
  <si>
    <t xml:space="preserve">_x000D_
Bueno Madeca Fitting Cushion Foundation SPF 50+ PA+++_x000D_
#23, _x000D_
</t>
  </si>
  <si>
    <t>BU059</t>
  </si>
  <si>
    <t xml:space="preserve">_x000D_
Bueno Madeca Fitting Cushion Foundation SPF 50+ PA+++_x000D_
#23, Refil_x000D_
</t>
  </si>
  <si>
    <t>BU060</t>
  </si>
  <si>
    <t xml:space="preserve">브에노 마데카 _x000D_
피팅파운데이션_x000D_
SPF 50+PA+++    25호 </t>
  </si>
  <si>
    <t xml:space="preserve">_x000D_
Bueno Madeca Fitting Cushion Foundation SPF 50+ PA+++_x000D_
#25, _x000D_
</t>
  </si>
  <si>
    <t>BU061</t>
  </si>
  <si>
    <t>브에노_x000D_
모공지우개 엠보브러쉬</t>
  </si>
  <si>
    <t>Bueno_x000D_
Pore Cleaning Embo Brush</t>
  </si>
  <si>
    <t>BU062</t>
  </si>
  <si>
    <t>2106.90.9099</t>
  </si>
  <si>
    <t>브에노 히알라젠</t>
  </si>
  <si>
    <t>Bueno_x000D_
Hyalazen</t>
  </si>
  <si>
    <t>BU063</t>
  </si>
  <si>
    <t>브에노_x000D_
안티링클크림_x000D_
샘플(5g)</t>
  </si>
  <si>
    <t>bueno_x000D_
anti-wrinkle_x000D_
cream sample_x000D_
(5g)</t>
  </si>
  <si>
    <t>BU064</t>
  </si>
  <si>
    <t>브에노 인텐시브 _x000D_
피팅파운데이션_x000D_
SPF 50+PA+++      23호</t>
  </si>
  <si>
    <t xml:space="preserve">_x000D_
Bueno Intensive Cushion Foundation SPF 50+ PA+++_x000D_
#23, Refil_x000D_
</t>
  </si>
  <si>
    <t>SNP</t>
  </si>
  <si>
    <t>SN001</t>
  </si>
  <si>
    <t>SNP 애니멀 타이거 링클 마스크</t>
  </si>
  <si>
    <t>SNP Animal Tiger Wrinkle Mask 25ml x 10EA</t>
  </si>
  <si>
    <t>SN002</t>
  </si>
  <si>
    <t>SNP 애니멀 팬더 화이트닝 마스크</t>
  </si>
  <si>
    <t>SNP Animal Panda Whitening Mask 25ml x 10EA</t>
  </si>
  <si>
    <t>SN003</t>
  </si>
  <si>
    <t>SNP 애니멀 수달 아쿠아 마스크</t>
  </si>
  <si>
    <t>SNP Animal Otter Aqua Mask 25ml x 10EA</t>
  </si>
  <si>
    <t>SN004</t>
  </si>
  <si>
    <t>SNP 애니멀 드래곤 수딩 마스크</t>
  </si>
  <si>
    <t>SNP Animal Dragon Soothing Mask 25ml x 10EA</t>
  </si>
  <si>
    <t>SN005</t>
  </si>
  <si>
    <t>SNP 바다제비집 아쿠아 앰플 마스크 Ver.5(도매)</t>
  </si>
  <si>
    <t>SNP Bird's Nest Aqua Ampoule Mask 25ml x 10EA</t>
  </si>
  <si>
    <t>SN006</t>
  </si>
  <si>
    <t>SNP 골드 콜라겐 앰플 마스크 Ver.5</t>
  </si>
  <si>
    <t>SNP Gold Collagen Ampoule Mask 25ml x 10EA</t>
  </si>
  <si>
    <t>SN007</t>
  </si>
  <si>
    <t>SNP 흑진주 리뉴 블랙 앰플 마스크 Ver.5</t>
  </si>
  <si>
    <t>SNP Black Pearl Renew Black Ampoule Mask 25ml x 10EA</t>
  </si>
  <si>
    <t>SN008</t>
  </si>
  <si>
    <t>SNP 다이아몬드 브라이트닝 앰플 마스크 Ver.5</t>
  </si>
  <si>
    <t>SNP Diamond Brightening Ampoule Mask 25ml x 10EA</t>
  </si>
  <si>
    <t>SN009</t>
  </si>
  <si>
    <t>SNP 프레스티지 마유 앰플 마스크 Ver.3</t>
  </si>
  <si>
    <t>SNP Prestige MAYU Ampoule Mask 25ml x 10EA</t>
  </si>
  <si>
    <t>SN010</t>
  </si>
  <si>
    <t>SNP 숯 미네랄 블랙 앰플 마스크 Ver.5</t>
  </si>
  <si>
    <t>SNP CHARCOAL MINERAL BLACK AMPOULE MASK 25ml x 10EA</t>
  </si>
  <si>
    <t>SN011</t>
  </si>
  <si>
    <t>SNP 옥 수딩 앰플 마스크 Ver.5</t>
  </si>
  <si>
    <t>SNP JADE SOOTHING AMPOULE MASK  25ml x 10EA</t>
  </si>
  <si>
    <t>SN012</t>
  </si>
  <si>
    <t>SNP 닥터티스 자스민 브라이트닝 치약</t>
  </si>
  <si>
    <t>SNP Dr.Teeth Jasmine Brightening Toothpaste 120g</t>
  </si>
  <si>
    <t>SN013</t>
  </si>
  <si>
    <t>SNP 닥터티스 민트 퓨어 브레스 치약</t>
  </si>
  <si>
    <t>SNP Dr.Teeth Mint Pure Breath Toothpaste 120g</t>
  </si>
  <si>
    <t>SN014</t>
  </si>
  <si>
    <t>SNP 반전모공수축팩</t>
  </si>
  <si>
    <t>SNP Reversal Pores Tightening Pack 30g</t>
  </si>
  <si>
    <t>SN015</t>
  </si>
  <si>
    <t>SNP 바다제비집 리바이탈 2종 기획세트</t>
  </si>
  <si>
    <t>SNP BIRD'S NEST REVITAL Special 2 Set 130ml, 130ml, 30ml, 30ml, 10ml,10g</t>
  </si>
  <si>
    <t>SN016</t>
  </si>
  <si>
    <t>SNP 바다제비집 리바이탈 리커버리 에센스 기획세트</t>
  </si>
  <si>
    <t>SNP BIRD'S NEST REVITAL RECOVERY ESSENCE Special Set 50ml, 31ml, 31ml, 10ml, 10g</t>
  </si>
  <si>
    <t>SN017</t>
  </si>
  <si>
    <t>SNP 바다제비집 리바이탈 리커버리 크림 기획세트</t>
  </si>
  <si>
    <t>SNP BIRD'S NEST REVITAL RECOVERY CREAM Special Set 50g, 31ml, 31ml, 10ml, 10g</t>
  </si>
  <si>
    <t>SN018</t>
  </si>
  <si>
    <t>SNP LAB+ 에버라스팅 인텐시브 크림</t>
  </si>
  <si>
    <t>SNP LAB+ EVERLASTING INTENSIVE CREAM 50 g</t>
  </si>
  <si>
    <t>SN019</t>
  </si>
  <si>
    <t>SNP LAB+ 에버라스팅 드라이 오일</t>
  </si>
  <si>
    <t>SNP LAB+ EVERLASTING DRY OIL 50 ml</t>
  </si>
  <si>
    <t>SN020</t>
  </si>
  <si>
    <t>SNP LAB+ 에버라스팅 인텐시브 토너</t>
  </si>
  <si>
    <t>SNP LAB+ EVERLASTING INTENSIVE TONER 200 ml</t>
  </si>
  <si>
    <t>SN021</t>
  </si>
  <si>
    <t>SNP LAB+ 에버라스팅 듀얼 앰플</t>
  </si>
  <si>
    <t>SNP LAB+ EVERLASTING DUAL AMPOULE 30 ml</t>
  </si>
  <si>
    <t>SN022</t>
  </si>
  <si>
    <t>SNP LAB+ 에버라스팅 브라이트닝 앰플</t>
  </si>
  <si>
    <t>SNP LAB+ EVERLASTING BRIGHTENING AMPOULE 30 ml</t>
  </si>
  <si>
    <t>SN023</t>
  </si>
  <si>
    <t>SNP LAB+ 에버라스팅 모이스처 앰플</t>
  </si>
  <si>
    <t>SNP LAB+ EVERLASTING MOISTURE AMPOULE 30 ml</t>
  </si>
  <si>
    <t>SN024</t>
  </si>
  <si>
    <t>SNP LAB+ 트리플 워터 아쿠아 세럼</t>
  </si>
  <si>
    <t>SNP LAB+ TRIPLE WATER AQUA SERUM 55 ml</t>
  </si>
  <si>
    <t>SN025</t>
  </si>
  <si>
    <t>SNP LAB+ 트리플 워터 아쿠아 토너</t>
  </si>
  <si>
    <t>SNP LAB+ TRIPLE WATER AQUA TONER 200 ml</t>
  </si>
  <si>
    <t>SN026</t>
  </si>
  <si>
    <t>SNP LAB+ 트리플 워터 휩 모이스처 크림</t>
  </si>
  <si>
    <t>SNP LAB+ TRIPLE WATER WHIPPED MOISTURE CREAM 50 g</t>
  </si>
  <si>
    <t>SN027</t>
  </si>
  <si>
    <t>SNP LAB+ 트리플 워터 리치 젤 크림</t>
  </si>
  <si>
    <t>SNP LAB+ TRIPLE WATER RICH GEL GREAM 50 g</t>
  </si>
  <si>
    <t>SN028</t>
  </si>
  <si>
    <t>SNP LAB+ 트리플 워터 아쿠아 프레쉬 크림</t>
  </si>
  <si>
    <t>SNP LAB+ TRIPLE WATER AQUA FRESH GREAM 50 g</t>
  </si>
  <si>
    <t>SN029</t>
  </si>
  <si>
    <t>SNP LAB+ 트리플 워터 원스텝 클렌징 워터</t>
  </si>
  <si>
    <t>SNP LAB+ TRIPLE WATER ONE STEP CLEANSING WATER 250 ml</t>
  </si>
  <si>
    <t>SN030</t>
  </si>
  <si>
    <t>SNP LAB+ 트리플 워터 딥 클린 페이셜 폼</t>
  </si>
  <si>
    <t>SNP LAB+ TRIPLE WATER DEEP CLEAN FACIAL FOAM 150 g</t>
  </si>
  <si>
    <t>SN031</t>
  </si>
  <si>
    <t>SNP 랩 플러스 살롱 페이스 패드</t>
  </si>
  <si>
    <t>SNP LAB+ SALON FACE PAD 7g X 10 ea</t>
  </si>
  <si>
    <t>SN032</t>
  </si>
  <si>
    <t>SNP 허니&amp;프로폴리스 바디로션</t>
  </si>
  <si>
    <t>SNP Honey &amp; Propolis Body Lotion 250g</t>
  </si>
  <si>
    <t>SN033</t>
  </si>
  <si>
    <t>SNP 허니&amp;프로폴리스 바디 클렌저</t>
  </si>
  <si>
    <t>SNP Honey &amp; Propolis Body Cleanser 700ml</t>
  </si>
  <si>
    <t>SN034</t>
  </si>
  <si>
    <t>SNP 허니&amp;프로폴리스 모이스쳐라이징 마스크</t>
  </si>
  <si>
    <t>SNP HONEY&amp;PROPOLIS MOISTURIZING MASK 25ml X 10 ea</t>
  </si>
  <si>
    <t>SN035</t>
  </si>
  <si>
    <t>SNP 블랙 허니&amp;프로폴리스 브라이트닝 마스크</t>
  </si>
  <si>
    <t>SNP BLACK HONEY&amp;PROPOLIS BRIGHTENING MASK 25ml X 10 ea</t>
  </si>
  <si>
    <t>SN036</t>
  </si>
  <si>
    <t>SNP 허니&amp;프로폴리스 트리트먼트 샴푸</t>
  </si>
  <si>
    <t>SNP Honey &amp; Propolis Treatment Shampoo 250g</t>
  </si>
  <si>
    <t>SN037</t>
  </si>
  <si>
    <t>SNP 인삼 에센스 마스크</t>
  </si>
  <si>
    <t>SNP Ginseng Essence Mask 25ml X 10 ea</t>
  </si>
  <si>
    <t>SN038</t>
  </si>
  <si>
    <t>SNP 산삼 에센스 마스크</t>
  </si>
  <si>
    <t>SNP Wild Ginseng Essence Mask 25ml X 10 ea</t>
  </si>
  <si>
    <t>SN039</t>
  </si>
  <si>
    <t>SNP 홍삼 에센스 마스크</t>
  </si>
  <si>
    <t>SNP Red Ginseng Essence Mask 25ml X 10 ea</t>
  </si>
  <si>
    <t>SN040</t>
  </si>
  <si>
    <t>SNP 러블리 비키니 헤어 리무벌 크림</t>
  </si>
  <si>
    <t>SNP Lovely Bikini Hair Removal Cream 150g</t>
  </si>
  <si>
    <t>SN041</t>
  </si>
  <si>
    <t>SNP 블루 텐션 하이드라 리프팅 마스크</t>
  </si>
  <si>
    <t>SNP BLUE TENSION HYDRA LIFTING MASK
1STEP SNP BLUE TENSION EYE&amp;NASOLABIAL DOT PATCH
2STEP SNP BLUE HYDRA LIFTING MASK 5 EA (DOT PATCH 6 ml (4 ea) / 23 ml (1 ea))</t>
  </si>
  <si>
    <t>SN042</t>
  </si>
  <si>
    <t>SNP 그린 텐션 카밍 리프팅 마스크</t>
  </si>
  <si>
    <t>SNP GREEN TENSION CALMING LIFTING MASK
1STEP SNP GREEN TENSION EYE&amp;NASOLABIAL DOT PATCH
2STEP SNP GREEN CALMING LIFTING MASK 5 EA (DOT PATCH 6 ml (4 ea) / 23 ml (1 ea))</t>
  </si>
  <si>
    <t>SN043</t>
  </si>
  <si>
    <t>SNP 레드 텐션 퍼밍 리프팅 마스크</t>
  </si>
  <si>
    <t>SNP RED TENSION FIRMING LIFTING MASK
1STEP SNP RED TENSION EYE&amp;NASOLABIAL DOT PATCH
2STEP SNP RED FIRMING LIFTING MASK 5 EA (DOT PATCH 6 ml (4 ea) / 23 ml (1 ea))</t>
  </si>
  <si>
    <t>SN044</t>
  </si>
  <si>
    <t>SNP 랩 플러스 트리플 워터 필 수딩 패드</t>
  </si>
  <si>
    <t>SNP LAB+ TRIPLE WATER PEEL SOOTHING PAD 135ml (60 pads)</t>
  </si>
  <si>
    <t>SN045</t>
  </si>
  <si>
    <t>SNP 러블리 브라이트닝 데오드란트 롤온</t>
  </si>
  <si>
    <t>SNP LOVEly Brightening Deodorant Roll-ON 50ml</t>
  </si>
  <si>
    <t>SN046</t>
  </si>
  <si>
    <t>SNP 러블리 프레쉬 데오드란트 롤온</t>
  </si>
  <si>
    <t>SNP LOVEly Fresh Deodorant Roll-ON 50ml</t>
  </si>
  <si>
    <t>SN047</t>
  </si>
  <si>
    <t>SNP LAB+ TRIPLE WATER ONE STEP CLEANSING WATER 107 ml</t>
  </si>
  <si>
    <t>SN048</t>
  </si>
  <si>
    <t xml:space="preserve">SNP 바다제비집 리바이탈 부스팅 소프너 [130ml] </t>
  </si>
  <si>
    <t>SNP BIRD'S NEST REVITAL BOOSTING SOFTENER 130ml</t>
  </si>
  <si>
    <t>SN049</t>
  </si>
  <si>
    <t xml:space="preserve">SNP 바다제비집 리바이탈 밸런싱 에멀젼 [130ml] </t>
  </si>
  <si>
    <t>SNP BIRD'S NEST REVITAL BALANCING EMULSION 130ml</t>
  </si>
  <si>
    <t>SN050</t>
  </si>
  <si>
    <t>SNP 바다제비집 리바이탈 리커버리 에센스 [50ml]</t>
  </si>
  <si>
    <t>SNP BIRD'S NEST REVITAL RECOVERY ESSENCE 50ml</t>
  </si>
  <si>
    <t>SN051</t>
  </si>
  <si>
    <t>SNP 바다제비집 리바이탈 크림 [50g]</t>
  </si>
  <si>
    <t>SNP BIRD'S NEST REVITAL RECOVERY CREAM 50g</t>
  </si>
  <si>
    <t>SN052</t>
  </si>
  <si>
    <t>SNP 타임리스 블랙 옴므 올인원 플루이드</t>
  </si>
  <si>
    <t>SNP TIMELESS BLACK HOMME ALL IN ONE FLUID 120ml</t>
  </si>
  <si>
    <t>SN053</t>
  </si>
  <si>
    <t>SNP 타임리스 블랙 옴므 모이스처 스킨</t>
  </si>
  <si>
    <t>SNP TIMELESS BLACK HOMME MOISTURE SKIN 130ml</t>
  </si>
  <si>
    <t>SN054</t>
  </si>
  <si>
    <t>SNP 타임리스 블랙 옴므 밸런싱 로션</t>
  </si>
  <si>
    <t>SNP TIMELESS BLACK HOMME BALANCING LOTION 130ml</t>
  </si>
  <si>
    <t>SN055</t>
  </si>
  <si>
    <t>SNP 타임리스 블랙 옴므 스킨 케어 2종 세트</t>
  </si>
  <si>
    <t>SNP TIMELESS BLACK HOMME SET 130ml+130ml</t>
  </si>
  <si>
    <t>SN056</t>
  </si>
  <si>
    <t>SNP 클리닉 밀크샷 화이트 클레이 버블 마스크</t>
  </si>
  <si>
    <t>SNP MILK SHOT WHITE CLAY BUBBLE MASK 50g</t>
  </si>
  <si>
    <t>SN057</t>
  </si>
  <si>
    <t>SNP 클리닉 워터샷 프레쉬 밀크 크림</t>
  </si>
  <si>
    <t>SNP WATER SHOT FRESH MILK CREAM 100g</t>
  </si>
  <si>
    <t>SN058</t>
  </si>
  <si>
    <t>SNP 싱싱 비타 워터 젤리 마스크</t>
  </si>
  <si>
    <t>SNP Fresh Vita Water Jelly Mask 33ml X 10 ea</t>
  </si>
  <si>
    <t>SN059</t>
  </si>
  <si>
    <t>SNP 싱싱 비타 탱글 젤리 마스크</t>
  </si>
  <si>
    <t>SNP Fresh Vita Firming Jelly Mask 33ml X 10 ea</t>
  </si>
  <si>
    <t>SN060</t>
  </si>
  <si>
    <t>SNP 싱싱 비타 쿨 젤리 마스크</t>
  </si>
  <si>
    <t>SNP Fresh Vita Cool Jelly Mask 33ml X 10 ea</t>
  </si>
  <si>
    <t>SN061</t>
  </si>
  <si>
    <t>SNP 싱싱 비타 씨 젤리 마스크</t>
  </si>
  <si>
    <t>SNP Fresh Vita C Jelly Mask 33ml X 10 ea</t>
  </si>
  <si>
    <t>SN062</t>
  </si>
  <si>
    <t>SNP 싱싱 비타 브라이트닝 2-스텝 마스크</t>
  </si>
  <si>
    <t>SNP FRESH VITA BRIGHTENING 2-STEP MASK 25ml X 10 ea</t>
  </si>
  <si>
    <t>SN063</t>
  </si>
  <si>
    <t>SNP 싱싱 비타 하이드레이팅 2-스텝 마스크</t>
  </si>
  <si>
    <t>SNP FRESH VITA HYDRATING 2-STEP MASK 25ml X 10 ea</t>
  </si>
  <si>
    <t>SN064</t>
  </si>
  <si>
    <t>SNP 바다제비집 아쿠아 아이패치</t>
  </si>
  <si>
    <t>SNP BIRD'S NEST AQUA EYE PATCH  1.25g * 60ea</t>
  </si>
  <si>
    <t>SN065</t>
  </si>
  <si>
    <t>SNP 골드 콜라겐 아이 패치</t>
  </si>
  <si>
    <t>SNP Gold Collagen Eye Patch 1.25g * 60ea</t>
  </si>
  <si>
    <t>SN066</t>
  </si>
  <si>
    <t>SNP 흑진주 리뉴 아이 패치</t>
  </si>
  <si>
    <t>SNP Black Pearl Renew Eye Patch 1.25g * 60ea</t>
  </si>
  <si>
    <t>SN067</t>
  </si>
  <si>
    <t>SNP 루비 뉴트리션 아이 패치</t>
  </si>
  <si>
    <t>SNP Ruby Nutrition Eye Patch 1.25g * 60ea</t>
  </si>
  <si>
    <t>SN068</t>
  </si>
  <si>
    <t>SNP 바다제비집 앰플 모델링 마스크
STEP 1. SNP 바다제비집 모델링
STEP 2. SNP 바다제비집 앰플</t>
  </si>
  <si>
    <t>SNP BIRD’S NEST AMPOULE MODELING MASK
STEP 1. SNP BIRD’S NEST MODELING
STEP 2. SNP BIRD’S NEST AMPOULE Modeling 25g * 4ea
Ampoule 53g * 4ea</t>
  </si>
  <si>
    <t>SN069</t>
  </si>
  <si>
    <t>SNP 골드 콜라겐 앰플 모델링 마스크
STEP 1. SNP 골드 콜라겐 모델링
STEP 2. SNP 골드 콜라겐 앰플</t>
  </si>
  <si>
    <t>SNP GOLD COLLAGEN AMPOULE MODELING MASK
STEP 1. SNP GOLD COLLAGEN MODELING
STEP 2. SNP GOLD COLLAGEN AMPOULE Modeling 25g * 4ea
Ampoule 53g * 4ea</t>
  </si>
  <si>
    <t>SN070</t>
  </si>
  <si>
    <t>SNP 숯 미네랄 앰플 모델링 마스크
STEP 1. SNP 숯 미네랄 모델링
STEP 2. SNP 숯 미네랄 앰플</t>
  </si>
  <si>
    <t>SNP CHARCOAL MINERAL AMPOULE MODELING MASK
STEP 1. SNP CHARCOAL MINERAL MODELING
STEP 2. SNP CHARCOAL MINERAL AMPOULE Modeling 25g * 4ea
Ampoule 53g * 4ea</t>
  </si>
  <si>
    <t>SN071</t>
  </si>
  <si>
    <t>SNP 아이스 베어 히아루로닉 마스크</t>
  </si>
  <si>
    <t>SNP ICE BEAR HYALURONIC MASK 33ml</t>
  </si>
  <si>
    <t>SN072</t>
  </si>
  <si>
    <t>SNP 아이스 베어 비타 마스크</t>
  </si>
  <si>
    <t>SNP ICE BEAR VITA MASK 33ml</t>
  </si>
  <si>
    <t>SN073</t>
  </si>
  <si>
    <t>SNP 아이스 베어 숯 마스크</t>
  </si>
  <si>
    <t>SNP ICE BEAR CHARCOAL MASK 33ml</t>
  </si>
  <si>
    <t>SN074</t>
  </si>
  <si>
    <t>SNP 아이스 베어 시카 마스크</t>
  </si>
  <si>
    <t>SNP ICE BEAR CICA MASK 33ml</t>
  </si>
  <si>
    <t>SN075</t>
  </si>
  <si>
    <t>SNP 바다제비집 트래블 키트</t>
  </si>
  <si>
    <t>SNP BIRD’S NEST TRAVER KIT31ml+31ml+10ml+10g+1EA</t>
  </si>
  <si>
    <t>SN076</t>
  </si>
  <si>
    <t xml:space="preserve">SNP 프리미엄 바다제비집 캡슐 앰플 </t>
  </si>
  <si>
    <t>SNP Premium Bird's Nest Capsule Ampoule 0.6ml * 60粒</t>
  </si>
  <si>
    <t>SN077</t>
  </si>
  <si>
    <t>SNP 프리미엄 골드 콜라겐 캡슐 앰플</t>
  </si>
  <si>
    <t>SNP Premium Gold Collagen Capsule Ampoule 0.6ml * 60粒</t>
  </si>
  <si>
    <t>SN078</t>
  </si>
  <si>
    <t>SNP 차콜 팩 폼</t>
  </si>
  <si>
    <t>SNP SNP Charcoal Pack Foam 150 ml</t>
  </si>
  <si>
    <t>SN079</t>
  </si>
  <si>
    <t>SNP 워터 젤 폼</t>
  </si>
  <si>
    <t>SNP SNP Water Gel Foam 150 ml</t>
  </si>
  <si>
    <t>SN080</t>
  </si>
  <si>
    <t>SNP 아크시스 스킨케어 미니 세트</t>
  </si>
  <si>
    <t>SNP ACSYS SKIN CARE MINI SET  19ml  19ml</t>
  </si>
  <si>
    <t>SN081</t>
  </si>
  <si>
    <t>SNP 365 모이스트 립밤 (아보카도)</t>
  </si>
  <si>
    <t>SNP 365 MOIST LIP BALM [AVOCADO] 22g</t>
  </si>
  <si>
    <t>SN082</t>
  </si>
  <si>
    <t>SNP 365 뉴트리션 립밤 (올리브)</t>
  </si>
  <si>
    <t>SNP 365 NUTRITION LIP BALM [OLIVE] 22g</t>
  </si>
  <si>
    <t>SN083</t>
  </si>
  <si>
    <t>SNP 바다제비집 아쿠아 피팅 셀 마스크</t>
  </si>
  <si>
    <t>SNP BIRD'S NEST AQUA FITTING CELL MASK 25 ml * 10 ea</t>
  </si>
  <si>
    <t>SN084</t>
  </si>
  <si>
    <t>SNP 제주 휴 백년초 마스크</t>
  </si>
  <si>
    <t>SNP JEJU Cactus Mask 22 ml</t>
  </si>
  <si>
    <t>SN085</t>
  </si>
  <si>
    <t>SNP 제주 휴 유채 마스크</t>
  </si>
  <si>
    <t>SNP JEJU Canola Mask 22 ml</t>
  </si>
  <si>
    <t>SN086</t>
  </si>
  <si>
    <t>SNP 제주 휴 그린티 마스크</t>
  </si>
  <si>
    <t>SNP JEJU Green Tea Mask 22 ml</t>
  </si>
  <si>
    <t>SN087</t>
  </si>
  <si>
    <t>SNP 제주 휴 마린워터 마스크</t>
  </si>
  <si>
    <t>SNP JEJU Marine Water Mask 22 ml</t>
  </si>
  <si>
    <t>SN088</t>
  </si>
  <si>
    <t>SNP 제주 휴 화산송이 마스크</t>
  </si>
  <si>
    <t>SNP JEJU Volcanic Ash Mask 22 ml</t>
  </si>
  <si>
    <t>SN089</t>
  </si>
  <si>
    <t>SNP 바다제비집 더블유 플러스 아이크림</t>
  </si>
  <si>
    <t>SNP BIRD'S NEST W+ EYE CREAM 35 ml</t>
  </si>
  <si>
    <t>SN090</t>
  </si>
  <si>
    <t>SNP 홍삼 에너지 아이크림</t>
  </si>
  <si>
    <t>SNP RED GINSENG ENERGY EYE CREAM 30g</t>
  </si>
  <si>
    <t>SN091</t>
  </si>
  <si>
    <t>SNP 바다제비집 워터 슬리핑 팩 (스틱형)</t>
  </si>
  <si>
    <t>SNP BIRD'S NEST WATER SLEEPING PACK 4ml*20ea</t>
  </si>
  <si>
    <t>SN092</t>
  </si>
  <si>
    <t>SNP 골드 콜라겐 슬리핑 팩 (스틱형)</t>
  </si>
  <si>
    <t>SNP Gold Collagen Sleeping Pack  4ml*20ea</t>
  </si>
  <si>
    <t>SN093</t>
  </si>
  <si>
    <t>SNP 다이아몬드 워터 슬리핑 팩 (스틱형)</t>
  </si>
  <si>
    <t>SNP Diamond Water Sleeping Pack  4ml*20ea</t>
  </si>
  <si>
    <t>SN094</t>
  </si>
  <si>
    <t>SNP 바다제비집 썸머 트래블 키트</t>
  </si>
  <si>
    <t>SNP BIRD’S NEST SUMMER TRAVER KIT 31ml+31ml+20g+20g</t>
  </si>
  <si>
    <t>SN095</t>
  </si>
  <si>
    <t>SNP 자아련 은윤 2종 세트 (위생허가용)</t>
  </si>
  <si>
    <t>SNP Za Aryeon Eun Yoon 2 Set 130ml+130ml+50g</t>
  </si>
  <si>
    <t>SN096</t>
  </si>
  <si>
    <t>SNP 바다제비집 아쿠아 프레쉬 2종 세트</t>
  </si>
  <si>
    <t>SNP BIRD’S NEST AQUA FRESH 2 SET 150ml+30ml+30g</t>
  </si>
  <si>
    <t>SN097</t>
  </si>
  <si>
    <t>SNP 골드 콜라겐 리프트 액션 기획세트 (중국)</t>
  </si>
  <si>
    <t>SNP GOLD COLLAGEN LIFT ACTION 2 SET 150ml+30ml+30g</t>
  </si>
  <si>
    <t>SN098</t>
  </si>
  <si>
    <t>SNP 퍼핏 바이오 셀 마스크 더블 모이스처라이징</t>
  </si>
  <si>
    <t>SNP PER F:T BIO-CELL MASK DOUBLE MOISTURIZING 25ml X 5 ea</t>
  </si>
  <si>
    <t>SN099</t>
  </si>
  <si>
    <t>SNP 퍼핏 바이오 셀 마스크 더블 뉴트리션</t>
  </si>
  <si>
    <t>SNP PER F:T BIO-CELL MASK DOUBLE NUTRITION 25ml X 5 ea</t>
  </si>
  <si>
    <t>SN100</t>
  </si>
  <si>
    <t>SNP 퍼핏 바이오 셀 마스크 더블 브라이트닝</t>
  </si>
  <si>
    <t>SNP PER F:T BIO-CELL MASK DOUBLE BRIGHTENING 25ml X 5 ea</t>
  </si>
  <si>
    <t>SN101</t>
  </si>
  <si>
    <t>SNP 퍼핏 바이오 셀 마스크 더블 퍼밍</t>
  </si>
  <si>
    <t>SNP PER F:T BIO-CELL MASK DOUBLE FIRMING 25ml X 5 ea</t>
  </si>
  <si>
    <t>SN102</t>
  </si>
  <si>
    <t>SNP 퍼핏 바이오 셀 마스크 더블 수딩</t>
  </si>
  <si>
    <t>SNP PER F:T BIO-CELL MASK DOUBLE SOOTHING 25ml X 5 ea</t>
  </si>
  <si>
    <t>SN103</t>
  </si>
  <si>
    <t>SNP 퍼핏 바이오 셀 마스크 더블 퓨리파잉</t>
  </si>
  <si>
    <t>SNP PER F:T BIO-CELL MASK DOUBLE PURIFYING 25ml X 5 ea</t>
  </si>
  <si>
    <t>SN104</t>
  </si>
  <si>
    <t>SNP 골드 콜라겐 리프트 액션 아이크림</t>
  </si>
  <si>
    <t>SNP GOLD COLLAGEN LIFT ACTION EYE CREAM 30ml</t>
  </si>
  <si>
    <t>SN105</t>
  </si>
  <si>
    <t>SNP 골드 콜라겐 리프트 액션 앰플</t>
  </si>
  <si>
    <t>SNP GOLD COLLAGEN LIFT ACTION AMPOULE 50ml</t>
  </si>
  <si>
    <t>SN106</t>
  </si>
  <si>
    <t>SNP 골드 콜라겐 리프트 액션 크림</t>
  </si>
  <si>
    <t>SNP GOLD COLLAGEN LIFT ACTION CREAM 50ml</t>
  </si>
  <si>
    <t>SN107</t>
  </si>
  <si>
    <t>SNP 바다제비집 리바이탈 모이스처라이징 핸드 크림</t>
  </si>
  <si>
    <t>SNP BIRD'S NEST REVITAL MOISTURIZING HAND CREAM 50g</t>
  </si>
  <si>
    <t>SN108</t>
  </si>
  <si>
    <t>SNP 바다제비집 리바이탈 너리싱 바디 로션</t>
  </si>
  <si>
    <t>SNP BIRD'S NEST REVITAL NOURISHING BODY LOTION 420ml</t>
  </si>
  <si>
    <t>SN109</t>
  </si>
  <si>
    <t xml:space="preserve">SNP 로즈 슈퍼차지드 마스크 </t>
  </si>
  <si>
    <t>SNP ROSE SUPERCHARGED MASK 25ml</t>
  </si>
  <si>
    <t>SN110</t>
  </si>
  <si>
    <t xml:space="preserve">SNP 그린티 슈퍼차지드 마스크 </t>
  </si>
  <si>
    <t>SNP GREEN TEA SUPERCHARGED MASK 25ml</t>
  </si>
  <si>
    <t>SN111</t>
  </si>
  <si>
    <t xml:space="preserve">SNP 차콜 슈퍼차지드 마스크 </t>
  </si>
  <si>
    <t>SNP CHARCOAL SUPERCHARGED MASK 25ml</t>
  </si>
  <si>
    <t>SN112</t>
  </si>
  <si>
    <t xml:space="preserve">SNP 콜라겐 슈퍼차지드 마스크 </t>
  </si>
  <si>
    <t>SNP COLLAGEN SUPERCHARGED MASK 25ml</t>
  </si>
  <si>
    <t>SN113</t>
  </si>
  <si>
    <t xml:space="preserve">SNP 머드 슈퍼차지드 마스크 </t>
  </si>
  <si>
    <t>SNP MUD SUPERCHARGED MASK 25ml</t>
  </si>
  <si>
    <t>SN114</t>
  </si>
  <si>
    <t xml:space="preserve">SNP 코코넛 워터 슈퍼차지드 마스크 </t>
  </si>
  <si>
    <t>SNP COCONUT WATER SUPERCHARGED MASK 25ml</t>
  </si>
  <si>
    <t>SN115</t>
  </si>
  <si>
    <t xml:space="preserve">SNP 골드 슈퍼차지드 마스크 </t>
  </si>
  <si>
    <t>SNP GOLD SUPERCHARGED MASK 25ml</t>
  </si>
  <si>
    <t>SN116</t>
  </si>
  <si>
    <t xml:space="preserve">SNP 알로에 슈퍼차지드 마스크 </t>
  </si>
  <si>
    <t>SNP ALOE SUPERCHARGED MASK 25ml</t>
  </si>
  <si>
    <t>SN117</t>
  </si>
  <si>
    <t xml:space="preserve">SNP 원스텝 꽁지머리 프리벤션 헤어 마스크 </t>
  </si>
  <si>
    <t>SNP 1-STEP SPLIT ENDS PREVENTION HAIR MASK 12ml x 5ea</t>
  </si>
  <si>
    <t>SN118</t>
  </si>
  <si>
    <t xml:space="preserve">SNP 원스텝 꽁지머리 리페어 헤어 마스크 </t>
  </si>
  <si>
    <t>SNP 1-STEP SPLIT ENDS REPAIR HAIR MASK 12ml x 5ea</t>
  </si>
  <si>
    <t>SN119</t>
  </si>
  <si>
    <t xml:space="preserve">SNP 슬리핑 헤어 마스크 - 너리쉬 &amp; 리뉴 </t>
  </si>
  <si>
    <t>SNP OVERNIGHT HAIR MASK NOURISHES &amp; RENEWS 1-STEP : 30 g / 1.05 oz.  2-STEP : Sleeping Hair Cap 1 ea*5ea</t>
  </si>
  <si>
    <t>SN120</t>
  </si>
  <si>
    <t xml:space="preserve">SNP 슬리핑 헤어 마스크 - 스트렝슨 &amp; 리스토어 </t>
  </si>
  <si>
    <t>SNP OVERNIGHT HAIR MASK STRENGTHENS &amp; RESTORES 1-STEP : 30 g / 1.05 oz. 2-STEP : Sleeping Hair Cap 1 ea*5ea</t>
  </si>
  <si>
    <t>SN121</t>
  </si>
  <si>
    <t>SNP 펩타 퍼밍 액티브 씰 마스크</t>
  </si>
  <si>
    <t>SNP PEPTA FIRMING ACTIVE SEAL MASK 33ml*5ea</t>
  </si>
  <si>
    <t>SN122</t>
  </si>
  <si>
    <t>SNP 히알론 모이스트 액티브 씰 마스크</t>
  </si>
  <si>
    <t>SNP HYALON MOIST ACTIVE SEAL MASK 33ml*5ea</t>
  </si>
  <si>
    <t>SN123</t>
  </si>
  <si>
    <t>SNP 멜라 브라이트 액티브 씰 마스크</t>
  </si>
  <si>
    <t>SNP MELA BRIGHT ACTIVE SEAL MASK 33ml*5ea</t>
  </si>
  <si>
    <t>SN124</t>
  </si>
  <si>
    <t>SNP 미드나잇 리페어 앰플</t>
  </si>
  <si>
    <t>SNP MIDNIGHT REPAIR AMPOULE 2ml*5ea</t>
  </si>
  <si>
    <t>SN125</t>
  </si>
  <si>
    <t>SNP 아크시스 클리어 스팟 패치</t>
  </si>
  <si>
    <t>SNP ACSYS CLEAR SPOT PATCH 10mm*9ea+12mm*9ea /18ea</t>
  </si>
  <si>
    <t>SN126</t>
  </si>
  <si>
    <t>SNP 엑스트라 리페어링 마스크</t>
  </si>
  <si>
    <t>SNP EXTRA REPAIRING MASK 27ml*6ea</t>
  </si>
  <si>
    <t>SN127</t>
  </si>
  <si>
    <t>SNP 바다제비집 리바이탈 아쿠아 클렌징 워터</t>
  </si>
  <si>
    <t>SNP BIRD'S NEST REVITAL AQUA CLEANSING WATER 500ml</t>
  </si>
  <si>
    <t>SN128</t>
  </si>
  <si>
    <t>SNP 바다제비집 리바이탈 스페셜 세트(스틱형)</t>
  </si>
  <si>
    <t>SNP BIRD'S NEST REVITAL SPECIAL SET(STICK TYPE) 4ml*20ea + 4ml*20ea</t>
  </si>
  <si>
    <t>SN129</t>
  </si>
  <si>
    <t xml:space="preserve">SNP 타임리스 블랙 옴므 올인원 플루이드(스틱형) </t>
  </si>
  <si>
    <t>SNP TIMELESS BLACK HOMME ALL IN ONE FLUID(STICK TYPE) 4ml*30ea</t>
  </si>
  <si>
    <t>SN130</t>
  </si>
  <si>
    <t>SNP 바다제비집 리바이탈 모이스처라이징 핸드크림</t>
  </si>
  <si>
    <t>SN131</t>
  </si>
  <si>
    <t>SNP 프레스티지 마유 핸드크림</t>
  </si>
  <si>
    <t>SNP PRESTIGE MAYU HAND CREAM 50g</t>
  </si>
  <si>
    <t>SN132</t>
  </si>
  <si>
    <t>SNP 골드 콜라겐 리프트 액션 클렌징 폼</t>
  </si>
  <si>
    <t>SNP GOLD COLLAGEN LIFT ACTION CLEANSING FOAM  150ml</t>
  </si>
  <si>
    <t>SN133</t>
  </si>
  <si>
    <t>에스엔피 세이프티 핸드 새니타이저 (에탄올)</t>
  </si>
  <si>
    <t>SNP SAFETY HAND SANITIZER 490ml</t>
  </si>
  <si>
    <t>SN134</t>
  </si>
  <si>
    <t>에스엔피 프레쉬 앤 미니 핸드 새니타이저 (에탄올)</t>
  </si>
  <si>
    <t>SNP FRESH &amp; MINI HAND SANITIZER 50ml</t>
  </si>
  <si>
    <t>SN135</t>
  </si>
  <si>
    <t>SNP 바다제비집 리바이탈 아쿠아 퓨리파잉 마스크</t>
  </si>
  <si>
    <t>SNP BIRD'S NEST REVITAL AQUA PURIFYING MASK 7.5g*10ea</t>
  </si>
  <si>
    <t>SN136</t>
  </si>
  <si>
    <t>SNP 바다제비집 리바이탈 아쿠아 클렌징 폼 키트</t>
  </si>
  <si>
    <t>SNP BIRD'S NEST REVITAL AQUA CLEANSING FOAM KIT 30g*4ea</t>
  </si>
  <si>
    <t>SN137</t>
  </si>
  <si>
    <t>SNP 바다제비집 리바이탈 아쿠아 클렌징 폼 30g</t>
  </si>
  <si>
    <t>SNP BIRD'S NEST REVITAL AQUA CLEANSING FOAM  30g 30g</t>
  </si>
  <si>
    <t>SN138</t>
  </si>
  <si>
    <t>젤리핏 제주 감귤비타C</t>
  </si>
  <si>
    <t>JELLIFIT JEJU Tangerine Vita C 500g</t>
  </si>
  <si>
    <t>SN139</t>
  </si>
  <si>
    <t xml:space="preserve">SNP 프리미엄 골드 콜라겐 캡슐 앰플 </t>
  </si>
  <si>
    <t>SNP PREMIUM GOLD COLLAGEN CAPSULE AMPOULE 0.4ml*42ea</t>
  </si>
  <si>
    <t>SN140</t>
  </si>
  <si>
    <t>SNP 블랙슈가 개운 클렌징 오일 200ml</t>
  </si>
  <si>
    <t>SNP BLACK SUGAR CLEANSING OIL 200ml</t>
  </si>
  <si>
    <t>SN141</t>
  </si>
  <si>
    <t>SNP 블랙슈가 촉촉 클렌징 워터 500ml</t>
  </si>
  <si>
    <t>SNP BLACK SUGAR CLEANSING WATER 500ml</t>
  </si>
  <si>
    <t>SN142</t>
  </si>
  <si>
    <t>SNP 블랙슈가 깨끗 클렌징 폼 120ml</t>
  </si>
  <si>
    <t>SNP BLACK SUGAR CLEANSING FOAM 120ml</t>
  </si>
  <si>
    <t>SN143</t>
  </si>
  <si>
    <t>SNP 모공 청소 폼 150ml</t>
  </si>
  <si>
    <t>SNP Pore Cleansing Foam  150ml</t>
  </si>
  <si>
    <t>SN144</t>
  </si>
  <si>
    <t xml:space="preserve"> SNP 바다제비집 리바이탈 아쿠아 크림 마스크</t>
  </si>
  <si>
    <t>SNP BIRD'S NEST REVITAL AQUA CREAM MASK 100ml</t>
  </si>
  <si>
    <t>SN145</t>
  </si>
  <si>
    <t>SNP pH 밸런싱 복숭아 주스 클렌징폼 </t>
  </si>
  <si>
    <t>SNP pH Balancing Peach Juice Cleansing Foam 100ml</t>
  </si>
  <si>
    <t>SN146</t>
  </si>
  <si>
    <t>SNP pH 밸런싱 풋사과 주스 클렌징 폼</t>
  </si>
  <si>
    <t>SNP pH Balancing Green Apple Juice Cleansing Foam 100ml</t>
  </si>
  <si>
    <t>SN147</t>
  </si>
  <si>
    <t>SNP 포어 버블 클레이 마스크 </t>
  </si>
  <si>
    <t>SNP PORE BUBBLE CLAY MASK 50g</t>
  </si>
  <si>
    <t>SN148</t>
  </si>
  <si>
    <t xml:space="preserve">SNP 엑스트라 리페어링 슬리핑 크림 </t>
  </si>
  <si>
    <t>SNP EXTRA REPAIRING SLEEPING CREAM 50g</t>
  </si>
  <si>
    <t>COS DE BAHA</t>
  </si>
  <si>
    <t>N Serum Sample 1.5ml</t>
  </si>
  <si>
    <t>P Serum Sample 1.5ml</t>
  </si>
  <si>
    <t>PT Toner Sample 1.5ml</t>
  </si>
  <si>
    <t>TOO COOL FOR SCHOOL</t>
  </si>
  <si>
    <t>에그무스바디오일</t>
  </si>
  <si>
    <t>EGG MOUSSE BODY OIL</t>
  </si>
  <si>
    <t>에그멜로우바디버터</t>
  </si>
  <si>
    <t>EGG MELLOW BODY BUTTER</t>
  </si>
  <si>
    <t>에그레미디헤어오일</t>
  </si>
  <si>
    <t>EGG REMEDY HAIR OIL</t>
  </si>
  <si>
    <t>снято с производства</t>
  </si>
  <si>
    <t>에그레미디헤어팩(N2)</t>
  </si>
  <si>
    <t>EGG REMEDY HAIR PACK(N2)</t>
  </si>
  <si>
    <t>에그레미디팩샴푸</t>
  </si>
  <si>
    <t>EGG REMEDY PACK SHAMPOO</t>
  </si>
  <si>
    <t>코코넛밀키바디스크럽(N1)</t>
  </si>
  <si>
    <t>COCONUT MILKY BODY SCRUB(N1)</t>
  </si>
  <si>
    <t>밀크틴트2호</t>
  </si>
  <si>
    <t>MILK TINT #2</t>
  </si>
  <si>
    <t>겟레디듀얼프라이머</t>
  </si>
  <si>
    <t>GET READY DUAL PRIMER</t>
  </si>
  <si>
    <t>듀얼커버비비크림</t>
  </si>
  <si>
    <t>DUAL COVER BB CREAM</t>
  </si>
  <si>
    <t>아트클래스아티스트리C컬래쉬</t>
  </si>
  <si>
    <t>ARTCLASS ARTISTRY C CURL LASH</t>
  </si>
  <si>
    <t>스튜디오드땅뜨픽싱커버쿠션1호</t>
  </si>
  <si>
    <t>ARTCLASS STUDIO DE TEINT FIXING COVER CUSHION  #1</t>
  </si>
  <si>
    <t>스튜디오드땅뜨픽싱커버쿠션2호</t>
  </si>
  <si>
    <t xml:space="preserve"> ARTCLASS STUDIO DE TEINT FIXING COVER CUSHION #2</t>
  </si>
  <si>
    <t>스튜디오드땅뜨픽싱커버쿠션3호</t>
  </si>
  <si>
    <t>ARTCLASS STUDIO DE TEINT FIXING COVER CUSHION #3</t>
  </si>
  <si>
    <t>아트클래스립벨루어1호</t>
  </si>
  <si>
    <t>ARTCLASS LIP VELOUR #01</t>
  </si>
  <si>
    <t>아트클래스립벨루어2호</t>
  </si>
  <si>
    <t>ARTCLASS LIP VELOUR #02</t>
  </si>
  <si>
    <t>아트클래스립벨루어3호</t>
  </si>
  <si>
    <t>ARTCLASS LIP VELOUR #03</t>
  </si>
  <si>
    <t>아트클래스립벨루어4호</t>
  </si>
  <si>
    <t>ARTCLASS LIP VELOUR #04</t>
  </si>
  <si>
    <t>아트클래스립벨루어5호</t>
  </si>
  <si>
    <t>ARTCLASS LIP VELOUR #05</t>
  </si>
  <si>
    <t>아트클래스립벨루어6호</t>
  </si>
  <si>
    <t>ARTCLASS LIP VELOUR #06</t>
  </si>
  <si>
    <t>아트클래스트라사주립102</t>
  </si>
  <si>
    <t>ARTCLASS TRACAGE LIP #102</t>
  </si>
  <si>
    <t>아트클래스트라사주립104</t>
  </si>
  <si>
    <t>ARTCLASS TRACAGE LIP #104</t>
  </si>
  <si>
    <t>아트클래스트라사주립105</t>
  </si>
  <si>
    <t>ARTCLASS TRACAGE LIP #105</t>
  </si>
  <si>
    <t>아트클래스트라사주립103</t>
  </si>
  <si>
    <t>ARTCLASS TRACAGE LIP #103</t>
  </si>
  <si>
    <t>아트클래스트라사주립706</t>
  </si>
  <si>
    <t>ARTCLASS TRACAGE LIP #706</t>
  </si>
  <si>
    <t>아트클래스트라사주립703</t>
  </si>
  <si>
    <t>ARTCLASS TRACAGE LIP #703</t>
  </si>
  <si>
    <t>아트클래스트라사주립705</t>
  </si>
  <si>
    <t>ARTCLASS TRACAGE LIP #705</t>
  </si>
  <si>
    <t>아트클래스트라사주립804</t>
  </si>
  <si>
    <t>ARTCLASS TRACAGE LIP #804</t>
  </si>
  <si>
    <t>바이로댕아티스틱북</t>
  </si>
  <si>
    <t>BYRODINARTISTICBOOK</t>
  </si>
  <si>
    <t>바이로댕쉐이딩아트에디션1호</t>
  </si>
  <si>
    <t>BY RODIN SHADING ART EDITION</t>
  </si>
  <si>
    <t>바이로댕쉐이딩아트에디션2호</t>
  </si>
  <si>
    <t>바이로댕블러셔드로제</t>
  </si>
  <si>
    <t>BY RODIN BLUSHER DE ROSEE</t>
  </si>
  <si>
    <t>바이로댕블러셔드진저</t>
  </si>
  <si>
    <t>BY RODIN BLUSHER DE GINGER</t>
  </si>
  <si>
    <t>아트클래스브로우디자이닝펜슬1호</t>
  </si>
  <si>
    <t>ARTCLASS BROW DESIGNINGg PENCIL #1</t>
  </si>
  <si>
    <t>아트클래스브로우디자이닝펜슬2호</t>
  </si>
  <si>
    <t>ARTCLASS BROW DESIGNINGg PENCIL #2</t>
  </si>
  <si>
    <t>아트클래스브로우디자이닝펜슬3호</t>
  </si>
  <si>
    <t>바이로댕뤼미네즈바니쉬</t>
  </si>
  <si>
    <t>ARTCLASS BY RODIN LUMINEUSE VARNISH</t>
  </si>
  <si>
    <t>바이로댕블러셔</t>
  </si>
  <si>
    <t>BY RODIN BLUSHER</t>
  </si>
  <si>
    <t>바이로댕하이라이터</t>
  </si>
  <si>
    <t>ARTCLASS BY RODIN HIGHLIGHTER</t>
  </si>
  <si>
    <t>바이로댕쉐이딩1호</t>
  </si>
  <si>
    <t>ARTCLASS BY RODIN SHADING #1</t>
  </si>
  <si>
    <t>바이로댕쉐이딩2호</t>
  </si>
  <si>
    <t>ARTCLASS BY RODIN SHADING #2</t>
  </si>
  <si>
    <t>바이로댕쉐이딩마스터1호</t>
  </si>
  <si>
    <t>BY RODIN SHADING MASTER #1</t>
  </si>
  <si>
    <t>아트클래스살롱드아이즈1호</t>
  </si>
  <si>
    <t>ART CLASS SALON DE EYES #1</t>
  </si>
  <si>
    <t>아트클래스살롱드아이즈2호</t>
  </si>
  <si>
    <t>ART CLASS SALON DE EYES #2</t>
  </si>
  <si>
    <t>스튜디오드땅뜨에끌라새틴쿠션1호</t>
  </si>
  <si>
    <t>ARTCLASS STUDIO DE TEINT ECLAT SATIN CUSHION  #1</t>
  </si>
  <si>
    <t>스튜디오드땅뜨에끌라새틴쿠션2호</t>
  </si>
  <si>
    <t>ARTCLASS STUDIO DE TEINT ECLAT SATIN CUSHION #2</t>
  </si>
  <si>
    <t>스튜디오드땅뜨에끌라새틴쿠션3호</t>
  </si>
  <si>
    <t>ARTCLASS STUDIO DE TEINT ECLAT SATIN CUSHION  ##3</t>
  </si>
  <si>
    <t>아트클래스픽싱젤라이너1호</t>
  </si>
  <si>
    <t>ARTCLASS FIXING GEL LINER</t>
  </si>
  <si>
    <t>아트클래스픽싱젤라이너2호</t>
  </si>
  <si>
    <t>아트클래스픽싱젤라이너3호</t>
  </si>
  <si>
    <t>바이로댕피니쉬세팅팩트</t>
  </si>
  <si>
    <t>BY RODIN FINISH SETTING PACT</t>
  </si>
  <si>
    <t>스튜디오드땅뜨글로우커버쿠션1호</t>
  </si>
  <si>
    <t>STUDIO DE TEINT GLOW COVER CUSHION #1</t>
  </si>
  <si>
    <t>스튜디오드땅뜨글로우커버쿠션2호</t>
  </si>
  <si>
    <t>STUDIO DE TEINT GLOW COVER CUSHION #2</t>
  </si>
  <si>
    <t>스튜디오드땅뜨글로우커버쿠션3호</t>
  </si>
  <si>
    <t>STUDIO DE TEINT GLOW COVER CUSHION #3</t>
  </si>
  <si>
    <t>아트클래스프로타주펜슬1호</t>
  </si>
  <si>
    <t>ARTCLASS FROTTAGE PENCIL #1</t>
  </si>
  <si>
    <t>아트클래스프로타주펜슬2호</t>
  </si>
  <si>
    <t>ARTCLASS FROTTAGE PENCIL #2</t>
  </si>
  <si>
    <t>아트클래스프로타주펜슬3호</t>
  </si>
  <si>
    <t>ARTCLASS FROTTAGE PENCIL #3</t>
  </si>
  <si>
    <t>아트클래스프로타주펜슬4호</t>
  </si>
  <si>
    <t>ARTCLASS FROTTAGE PENCIL #4</t>
  </si>
  <si>
    <t>아트클래스프로타주펜슬5호</t>
  </si>
  <si>
    <t>ARTCLASS FROTTAGE PENCIL #5</t>
  </si>
  <si>
    <t>아트클래스프로타주펜슬6호</t>
  </si>
  <si>
    <t>ARTCLASS FROTTAGE PENCIL #6</t>
  </si>
  <si>
    <t>아트클래스프로타주펜슬7호</t>
  </si>
  <si>
    <t>ARTCLASS FROTTAGE PENCIL #7</t>
  </si>
  <si>
    <t>아트클래스프로타주펜슬8호</t>
  </si>
  <si>
    <t>ARTCLASS FROTTAGE PENCIL #8</t>
  </si>
  <si>
    <t>아트클래스누아즈립1호</t>
  </si>
  <si>
    <t>ARTCLASS NUAGE LIP #1</t>
  </si>
  <si>
    <t>아트클래스누아즈립2호</t>
  </si>
  <si>
    <t>ARTCLASS NUAGE LIP #2</t>
  </si>
  <si>
    <t>아트클래스누아즈립3호</t>
  </si>
  <si>
    <t>ARTCLASS NUAGE LIP #3</t>
  </si>
  <si>
    <t>아트클래스누아즈립4호</t>
  </si>
  <si>
    <t>ARTCLASS NUAGE LIP #4</t>
  </si>
  <si>
    <t>아트클래스누아즈립5호</t>
  </si>
  <si>
    <t>ARTCLASS NUAGE LIP #5</t>
  </si>
  <si>
    <t>아트클래스누아즈립6호</t>
  </si>
  <si>
    <t>ARTCLASS NUAGE LIP #6</t>
  </si>
  <si>
    <t>아트클래스누아즈립7호</t>
  </si>
  <si>
    <t>ARTCLASS NUAGE LIP #7</t>
  </si>
  <si>
    <t>아트클래스누아즈립8호</t>
  </si>
  <si>
    <t>ARTCLASS NUAGE LIP #8</t>
  </si>
  <si>
    <t>아트클래스누아즈립9호</t>
  </si>
  <si>
    <t>ARTCLASS NUAGE LIP #9</t>
  </si>
  <si>
    <t>아트클래스누아즈립10호</t>
  </si>
  <si>
    <t>ARTCLASS NUAGE LIP #10</t>
  </si>
  <si>
    <t>아트클래스누아즈립11호</t>
  </si>
  <si>
    <t>ARTCLASS NUAGE LIP #11</t>
  </si>
  <si>
    <t>아트클래스누아즈베일틴트1호</t>
  </si>
  <si>
    <t>ARTCLASS NUAGE VEIL TINT #1</t>
  </si>
  <si>
    <t>아트클래스누아즈베일틴트2호</t>
  </si>
  <si>
    <t>ARTCLASS NUAGE VEIL TINT #2</t>
  </si>
  <si>
    <t>아트클래스누아즈베일틴트3호</t>
  </si>
  <si>
    <t>ARTCLASS NUAGE VEIL TINT #3</t>
  </si>
  <si>
    <t>아트클래스누아즈베일틴트4호</t>
  </si>
  <si>
    <t>ARTCLASS NUAGE VEIL TINT #4</t>
  </si>
  <si>
    <t>아트클래스누아즈베일틴트5호</t>
  </si>
  <si>
    <t>ARTCLASS NUAGE VEIL TINT #5</t>
  </si>
  <si>
    <t>아트클래스스푸마토2호</t>
  </si>
  <si>
    <t>ARTCLASS SFUMATO #2</t>
  </si>
  <si>
    <t>아트클래스스푸마토4호</t>
  </si>
  <si>
    <t>ARTCLASS SFUMATO #4</t>
  </si>
  <si>
    <t>아트클래스스푸마토5호</t>
  </si>
  <si>
    <t>ARTCLASS SFUMATO #5</t>
  </si>
  <si>
    <t>아트클래스스푸마토6호</t>
  </si>
  <si>
    <t>ARTCLASS SFUMATO #6</t>
  </si>
  <si>
    <t>아트클래스스푸마토7호</t>
  </si>
  <si>
    <t>ARTCLASS SFUMATO #7</t>
  </si>
  <si>
    <t>아트클래스스푸마토8호</t>
  </si>
  <si>
    <t>ARTCLASS SFUMATO #8</t>
  </si>
  <si>
    <t>바이로댕쉐이딩마스터2호</t>
  </si>
  <si>
    <t>BY RODIN SHADING MASTER #2</t>
  </si>
  <si>
    <t>아트클래스바실리의라이너1호(N1)</t>
  </si>
  <si>
    <t>ARTCLASS VASILY'S LINER #1(N1)</t>
  </si>
  <si>
    <t>아트클래스바실리의라이너2호(N1)</t>
  </si>
  <si>
    <t>ARTCLASS VASILY'S LINER #2(N1)</t>
  </si>
  <si>
    <t>아트클래스워터리블러프라이머</t>
  </si>
  <si>
    <t>ARTCLASS WATERY BLUR PRIMER</t>
  </si>
  <si>
    <t>크리미블라스터틴트1호</t>
  </si>
  <si>
    <t>CREAMY BLASTER TINT #1</t>
  </si>
  <si>
    <t>크리미블라스터틴트2호</t>
  </si>
  <si>
    <t>CREAMY BLASTER TINT #2</t>
  </si>
  <si>
    <t>크리미블라스터틴트3호</t>
  </si>
  <si>
    <t>CREAMY BLASTER TINT #3</t>
  </si>
  <si>
    <t>크리미블라스터틴트4호</t>
  </si>
  <si>
    <t>CREAMY BLASTER TINT #4</t>
  </si>
  <si>
    <t>크리미블라스터틴트5호</t>
  </si>
  <si>
    <t>CREAMY BLASTER TINT #5</t>
  </si>
  <si>
    <t>크리미블라스터틴트6호</t>
  </si>
  <si>
    <t>CREAMY BLASTER TINT #6</t>
  </si>
  <si>
    <t>크리미블라스터틴트7호</t>
  </si>
  <si>
    <t>CREAMY BLASTER TINT #7</t>
  </si>
  <si>
    <t>크리미블라스터틴트8호</t>
  </si>
  <si>
    <t>CREAMY BLASTER TINT #8</t>
  </si>
  <si>
    <t>크리미블라스터틴트9호</t>
  </si>
  <si>
    <t>CREAMY BLASTER TINT #9</t>
  </si>
  <si>
    <t>크리미블라스터틴트10호</t>
  </si>
  <si>
    <t>CREAMY BLASTER TINT #10</t>
  </si>
  <si>
    <t>젤리아이즈G01</t>
  </si>
  <si>
    <t>JELLY EYES#G01</t>
  </si>
  <si>
    <t>젤리아이즈M01</t>
  </si>
  <si>
    <t>JELLY EYES#M01</t>
  </si>
  <si>
    <t>젤리아이즈M02</t>
  </si>
  <si>
    <t>JELLY EYES#M02</t>
  </si>
  <si>
    <t>젤리아이즈M03</t>
  </si>
  <si>
    <t>JELLY EYES#M03</t>
  </si>
  <si>
    <t>젤리아이즈M04</t>
  </si>
  <si>
    <t>JELLY EYES#M04</t>
  </si>
  <si>
    <t>젤리아이즈M05</t>
  </si>
  <si>
    <t>JELLY EYES#M05</t>
  </si>
  <si>
    <t>젤리아이즈S01</t>
  </si>
  <si>
    <t>JELLY EYES#S01</t>
  </si>
  <si>
    <t>젤리아이즈S02</t>
  </si>
  <si>
    <t>JELLY EYES#S02</t>
  </si>
  <si>
    <t>젤리아이즈S03</t>
  </si>
  <si>
    <t>JELLY EYES#S03</t>
  </si>
  <si>
    <t>젤리아이즈S04</t>
  </si>
  <si>
    <t>JELLY EYES#S04</t>
  </si>
  <si>
    <t>젤리아이즈S05</t>
  </si>
  <si>
    <t>JELLY EYES#S05</t>
  </si>
  <si>
    <t>젤리아이즈S06</t>
  </si>
  <si>
    <t>JELLY EYES#S06</t>
  </si>
  <si>
    <t>글로시블라스터틴트1호</t>
  </si>
  <si>
    <t>GLOSSY BLASTER TINT #1</t>
  </si>
  <si>
    <t>글로시블라스터틴트2호</t>
  </si>
  <si>
    <t>GLOSSY BLASTER TINT #2</t>
  </si>
  <si>
    <t>글로시블라스터틴트4호</t>
  </si>
  <si>
    <t>GLOSSY BLASTER TINT #4</t>
  </si>
  <si>
    <t>글로시블라스터틴트5호</t>
  </si>
  <si>
    <t>GLOSSY BLASTER TINT #5</t>
  </si>
  <si>
    <t>글로시블라스터틴트7호</t>
  </si>
  <si>
    <t>GLOSSY BLASTER TINT #7</t>
  </si>
  <si>
    <t>글로시블라스터틴트8호</t>
  </si>
  <si>
    <t>GLOSSY BLASTER TINT #8</t>
  </si>
  <si>
    <t>글로시블라스터틴트9호</t>
  </si>
  <si>
    <t>GLOSSY BLASTER TINT #9</t>
  </si>
  <si>
    <t>글로시블라스터틴트12호</t>
  </si>
  <si>
    <t>GLOSSY BLASTER TINT #12</t>
  </si>
  <si>
    <t>글로시블라스터틴트13호</t>
  </si>
  <si>
    <t>GLOSSY BLASTER TINT #13</t>
  </si>
  <si>
    <t>글로시블라스터틴트15호</t>
  </si>
  <si>
    <t>GLOSSY BLASTER TINT #15</t>
  </si>
  <si>
    <t>글로시블라스터틴트16호</t>
  </si>
  <si>
    <t>GLOSSY BLASTER TINT #16</t>
  </si>
  <si>
    <t>글로시블라스터틴트17호</t>
  </si>
  <si>
    <t>GLOSSY BLASTER TINT #17</t>
  </si>
  <si>
    <t>글로시블라스터틴트18호</t>
  </si>
  <si>
    <t>GLOSSY BLASTER TINT #18</t>
  </si>
  <si>
    <t>글로시블라스터틴트19호</t>
  </si>
  <si>
    <t>GLOSSY BLASTER TINT #19</t>
  </si>
  <si>
    <t>체크젤리블러셔1호</t>
  </si>
  <si>
    <t>CHECK JELLY BLUSHER #1</t>
  </si>
  <si>
    <t>체크젤리블러셔2호</t>
  </si>
  <si>
    <t>CHECK JELLY BLUSHER #2</t>
  </si>
  <si>
    <t>체크젤리블러셔3호</t>
  </si>
  <si>
    <t>CHECK JELLY BLUSHER #3</t>
  </si>
  <si>
    <t>체크젤리블러셔4호</t>
  </si>
  <si>
    <t>CHECK JELLY BLUSHER #4</t>
  </si>
  <si>
    <t>체크젤리블러셔5호</t>
  </si>
  <si>
    <t>CHECK JELLY BLUSHER #5</t>
  </si>
  <si>
    <t>체크젤리블러셔6호</t>
  </si>
  <si>
    <t>CHECK JELLY BLUSHER #6</t>
  </si>
  <si>
    <t>체크젤리블러셔7호</t>
  </si>
  <si>
    <t>CHECK JELLY BLUSHER #7</t>
  </si>
  <si>
    <t>체크젤리블러셔8호</t>
  </si>
  <si>
    <t>CHECK JELLY BLUSHER #8</t>
  </si>
  <si>
    <t>벨벳포어팩트</t>
  </si>
  <si>
    <t>VELVET PORE PACT</t>
  </si>
  <si>
    <t>워터플립블러쉬1호</t>
  </si>
  <si>
    <t>WATER FLIP BLUSH #1</t>
  </si>
  <si>
    <t>워터플립블러쉬2호</t>
  </si>
  <si>
    <t>WATER FLIP BLUSH #2</t>
  </si>
  <si>
    <t>워터플립블러쉬3호</t>
  </si>
  <si>
    <t>WATER FLIP BLUSH #3</t>
  </si>
  <si>
    <t>다이노플라츠바치오브라키오7호</t>
  </si>
  <si>
    <t>DINOPLATZ BACIO BRACHIO #7</t>
  </si>
  <si>
    <t>다이노플라츠바치오브라키오8호</t>
  </si>
  <si>
    <t>DINOPLATZ BACIO BRACHIO #8</t>
  </si>
  <si>
    <t>다이노플라츠바치오브라키오9호</t>
  </si>
  <si>
    <t>DINOPLATZ BACIO BRACHIO #9</t>
  </si>
  <si>
    <t>다이노플라츠바치오브라키오10호</t>
  </si>
  <si>
    <t>DINOPLATZ BACIO BRACHIO #10</t>
  </si>
  <si>
    <t>다이노플라츠브로드웨이쇼듀엣G01</t>
  </si>
  <si>
    <t>DINOPLATZ BROADWAY SHOW DUET #G01</t>
  </si>
  <si>
    <t>다이노플라츠브로드웨이쇼듀엣S01</t>
  </si>
  <si>
    <t>DINOPLATZ BROADWAY SHOW DUET #S01</t>
  </si>
  <si>
    <t>다이노플라츠브로드웨이쇼듀엣S02</t>
  </si>
  <si>
    <t>DINOPLATZ BROADWAY SHOW DUET #S02</t>
  </si>
  <si>
    <t>다이노플라츠에스컬레이터마스카라</t>
  </si>
  <si>
    <t>DINOPLATZ ESCALATOR MASCARA</t>
  </si>
  <si>
    <t>다이노플라츠트위스티테일마스카라(N1)</t>
  </si>
  <si>
    <t>DINOPLATZ TWISTY TAIL MASCARA(N1)</t>
  </si>
  <si>
    <t>더블프루프브로우1호</t>
  </si>
  <si>
    <t>DOUBLE PROOF BROW #1</t>
  </si>
  <si>
    <t>더블프루프브로우3호</t>
  </si>
  <si>
    <t>DOUBLE PROOF BROW #3</t>
  </si>
  <si>
    <t>글램락허쉬브라운1호(N2)</t>
  </si>
  <si>
    <t>GLAM ROCK HUSH BROWN #1(N2)</t>
  </si>
  <si>
    <t>글램락허쉬브라운2호(N2)</t>
  </si>
  <si>
    <t>GLAM ROCK HUSH BROWN #2(N2)</t>
  </si>
  <si>
    <t>글램락허쉬브라운3호(N2)</t>
  </si>
  <si>
    <t>GLAM ROCK HUSH BROWN #3(N2)</t>
  </si>
  <si>
    <t>글램락허쉬브라운4호(N2)</t>
  </si>
  <si>
    <t>GLAM ROCK HUSH BROWN #4(N2)</t>
  </si>
  <si>
    <t>글램락허쉬브라운5호(N2)</t>
  </si>
  <si>
    <t>GLAM ROCK HUSH BROWN #5(N2)</t>
  </si>
  <si>
    <t>글램락러스터선셋치크</t>
  </si>
  <si>
    <t>GLAM ROCK LUSTER SUNSET CHEEK</t>
  </si>
  <si>
    <t>글램락러스터선셋아이즈</t>
  </si>
  <si>
    <t>GLAMROCK LUSTER SUNSET EYES</t>
  </si>
  <si>
    <t>글램락러스터선셋립1호</t>
  </si>
  <si>
    <t>GLAM ROCK LUSTER SUNSET LIP#1</t>
  </si>
  <si>
    <t>글램락러스터선셋립2호</t>
  </si>
  <si>
    <t>GLAM ROCK LUSTER SUNSET LIP#2</t>
  </si>
  <si>
    <t>글램락러스터선셋립3호</t>
  </si>
  <si>
    <t>GLAM ROCK LUSTER SUNSET LIP#3</t>
  </si>
  <si>
    <t>글램락러스터선셋립4호</t>
  </si>
  <si>
    <t>GLAM ROCK LUSTER SUNSET LIP#4</t>
  </si>
  <si>
    <t>글램락러스터선셋립5호</t>
  </si>
  <si>
    <t>GLAM ROCK LUSTER SUNSET LIP#5</t>
  </si>
  <si>
    <t>글램락미스티로즈1호</t>
  </si>
  <si>
    <t>GLAM ROCK MISTY ROSE #1</t>
  </si>
  <si>
    <t>글램락미스티로즈2호</t>
  </si>
  <si>
    <t>GLAM ROCK MISTY ROSE #2</t>
  </si>
  <si>
    <t>글램락미스티로즈3호</t>
  </si>
  <si>
    <t>GLAM ROCK MISTY ROSE #3</t>
  </si>
  <si>
    <t>글램락미스티로즈4호</t>
  </si>
  <si>
    <t>GLAM ROCK MISTY ROSE #4</t>
  </si>
  <si>
    <t>글램락미스티로즈5호</t>
  </si>
  <si>
    <t>GLAM ROCK MISTY ROSE #5</t>
  </si>
  <si>
    <t>글램락슬림시크브로우1호</t>
  </si>
  <si>
    <t>GLAM ROCK SLIM CHIC BROW#1</t>
  </si>
  <si>
    <t>글램락슬림시크브로우2호</t>
  </si>
  <si>
    <t>GLAM ROCK SLIM CHIC BROW#2</t>
  </si>
  <si>
    <t>어반시크아이브로우펜슬1호(N1)</t>
  </si>
  <si>
    <t>GLAM ROCK URBAN CHIC EYEBROW PENCIL #1 (N1)</t>
  </si>
  <si>
    <t>어반시크아이브로우펜슬2호(N1)</t>
  </si>
  <si>
    <t>GLAM ROCK URBAN CHIC EYEBROW PENCIL #2 (N1)</t>
  </si>
  <si>
    <t>어반시크아이브로우펜슬4호(N1)</t>
  </si>
  <si>
    <t>GLAM ROCK URBAN CHIC EYEBROW PENCIL #4 (N1)</t>
  </si>
  <si>
    <t>코코넛오일세럼아이패치</t>
  </si>
  <si>
    <t>COCONUT OIL SERUM EYE PATCH</t>
  </si>
  <si>
    <t>장조지롱선블록(블랙케이스)</t>
  </si>
  <si>
    <t>JEAN GEORGE LLONG SUN BLOCK SPF50+ PA+++ (BLACK CASE)</t>
  </si>
  <si>
    <t>장조지롱선스틱</t>
  </si>
  <si>
    <t>JEAN GEORGE LLONG SUN STICK SPF50+ PA++++</t>
  </si>
  <si>
    <t>퍼펙트데이메이크업픽서50ml(N1)</t>
  </si>
  <si>
    <t>PERFECT DAY MAKEUP FIXER</t>
  </si>
  <si>
    <t>아트클래스익스트림세팅픽서</t>
  </si>
  <si>
    <t>ARTCLASSEXTREMESETTINGFIXER</t>
  </si>
  <si>
    <t>아트클래스립모델링팩</t>
  </si>
  <si>
    <t>ARTCLASS LIP MODELING PACK</t>
  </si>
  <si>
    <t>아트클래스프로클렌징오일패드</t>
  </si>
  <si>
    <t>ARTCLASS PRO CLEANSING OIL PAD</t>
  </si>
  <si>
    <t>캐비어라임하이드라버블토너</t>
  </si>
  <si>
    <t>CAVIAR LIME HYDRA BUBBLE TONER</t>
  </si>
  <si>
    <t>캐비어라임하이드라에센셜마스크</t>
  </si>
  <si>
    <t>CAVIAR LIME HYDRA ESSENTIAL MASK</t>
  </si>
  <si>
    <t>캐비어라임하이드라아이트리트먼트</t>
  </si>
  <si>
    <t>CAVIAR LIME HYDRA EYE TREATMENT</t>
  </si>
  <si>
    <t>캐비어라임하이드라모이스트크림</t>
  </si>
  <si>
    <t>CAVIAR LIME HYDRA MOIST CREAM</t>
  </si>
  <si>
    <t>캐비어라임하이드라비타드롭에센스</t>
  </si>
  <si>
    <t>CAVIAR LIME HYDRA VITA DROP ESSENCE</t>
  </si>
  <si>
    <t>에그콜라겐멜팅앰플앤히알패치세트</t>
  </si>
  <si>
    <t>EGG COLLAGEN MELTING AMPOULE + HYAL PATCH SET</t>
  </si>
  <si>
    <t>에그크림마스크퍼밍</t>
  </si>
  <si>
    <t>EGG CREAM MASK FIRMING</t>
  </si>
  <si>
    <t>에그크림마스크포어타이트닝</t>
  </si>
  <si>
    <t>EGG CREAM MASK PORE TIGHTENING</t>
  </si>
  <si>
    <t>에그크림마스크딥모이스처</t>
  </si>
  <si>
    <t>EGG CREAM MASK DEEP MOISTURE</t>
  </si>
  <si>
    <t>에그크림마스크딥모이스처세트</t>
  </si>
  <si>
    <t>에그크림마스크하이드레이션세트(N1)</t>
  </si>
  <si>
    <t>EGG CREAM MASK HYDRATION SET(N1)</t>
  </si>
  <si>
    <t>에그멜로우크림(N1)</t>
  </si>
  <si>
    <t>EGG MELLOW CREAM(N1)</t>
  </si>
  <si>
    <t>에그크림마스크하이드레이션</t>
  </si>
  <si>
    <t>EGG CREAM MASK HYDRATION</t>
  </si>
  <si>
    <t>에그무스팩</t>
  </si>
  <si>
    <t>EGG MOUSSE PACK</t>
  </si>
  <si>
    <t>에그무스솝(N1)</t>
  </si>
  <si>
    <t>EGG MOUSSE SOAP(N1)</t>
  </si>
  <si>
    <t>에그크림마스크퍼밍세트(N1)</t>
  </si>
  <si>
    <t>EGG CREAM MASK FIRMING SET(N1)</t>
  </si>
  <si>
    <t>에그크림마스크포어타이트닝세트(N1)</t>
  </si>
  <si>
    <t>EGG CREAM MASK PORE TIGHTENING SET(N1)</t>
  </si>
  <si>
    <t>에그멜로우크림프리미엄</t>
  </si>
  <si>
    <t>EGG MELLOW CREAM PREMIUM</t>
  </si>
  <si>
    <t>에그수딩젤패치</t>
  </si>
  <si>
    <t>EGG SOOTHING GEL PATCH</t>
  </si>
  <si>
    <t>에그수딩젤패치세트_11ea</t>
  </si>
  <si>
    <t>EGG SOOTHING GEL PATCH SET</t>
  </si>
  <si>
    <t>에그센셜플루이드</t>
  </si>
  <si>
    <t>EGG-SSENTIALFLUID</t>
  </si>
  <si>
    <t>에그자임휩폼</t>
  </si>
  <si>
    <t>EGG-ZYME WHIPPED FOAM</t>
  </si>
  <si>
    <t>맥걸리컴클린</t>
  </si>
  <si>
    <t>MCGIRLY COME CLEAN</t>
  </si>
  <si>
    <t>맥걸리고두밥스크럽</t>
  </si>
  <si>
    <t>MCGIRLY RICE SCRUB</t>
  </si>
  <si>
    <t>모로코가슬블랙헤드아웃</t>
  </si>
  <si>
    <t>MOROCCO GHASSOUL BLACKHEAD OUT</t>
  </si>
  <si>
    <t>모로코가슬블랙헤드아웃(세트)</t>
  </si>
  <si>
    <t>MOROCCO GHASSOUL BLACKHEAD OUT (SET)</t>
  </si>
  <si>
    <t>모로코가슬폼클렌저(N1)</t>
  </si>
  <si>
    <t>MOROCCO GHASSOUL FOAM CLEANSER</t>
  </si>
  <si>
    <t>미네랄핑크솔트딥클렌징폼</t>
  </si>
  <si>
    <t>MINERAL PINK SALT DEEP CLEANSING FOAM</t>
  </si>
  <si>
    <t>미네랄핑크솔트딥클렌징오일</t>
  </si>
  <si>
    <t>MINERAL PINK SALT DEEP CLEANSING OIL</t>
  </si>
  <si>
    <t>미네랄핑크솔트립앤아이리무버</t>
  </si>
  <si>
    <t>MINERAL PINK SALT LIP&amp;EYE REMOVER</t>
  </si>
  <si>
    <t>미네랄핑크솔트모닝클렌져</t>
  </si>
  <si>
    <t>MINERAL PINK SALT MORNING CLEANSER</t>
  </si>
  <si>
    <t>코코넛밀크크림마스크</t>
  </si>
  <si>
    <t>COCONUT MILK CREAM MASK</t>
  </si>
  <si>
    <t>펌킨퓨리파잉24K마스크</t>
  </si>
  <si>
    <t>PUMPKIN PURIFYING 24K MASK</t>
  </si>
  <si>
    <t>(미니)펌킨슬리핑팩</t>
  </si>
  <si>
    <t>PUMPKIN SLEEPING PACK (MINI)</t>
  </si>
  <si>
    <t>펌킨슬리핑팩</t>
  </si>
  <si>
    <t>PUMPKIN SLEEPING PACK</t>
  </si>
  <si>
    <t>룰스오브매스틱페이셜토닉</t>
  </si>
  <si>
    <t>RULES OF MASTIC FACIAL TONIC</t>
  </si>
  <si>
    <t>룰스오브매스틱IX크림</t>
  </si>
  <si>
    <t>RULES OF MASTIC IX CREAM</t>
  </si>
  <si>
    <t>룰스오브매스틱IX인핸서</t>
  </si>
  <si>
    <t>RULES OF MASTIC IX ENHANCER</t>
  </si>
  <si>
    <t>룰스오브매스틱마일드클렌저</t>
  </si>
  <si>
    <t>RULES OF MASTIC MILD CLEANSER</t>
  </si>
  <si>
    <t>히알루로닉멜팅패치</t>
  </si>
  <si>
    <t>HYALURONIC MELTING PATCH</t>
  </si>
  <si>
    <t>아티스트아이래쉬컬러</t>
  </si>
  <si>
    <t xml:space="preserve"> ARTISTEYELASHCURLER</t>
  </si>
  <si>
    <t>아트클래스아이스머지브러쉬(N3)(후크)</t>
  </si>
  <si>
    <t>ARTCLASS EYE SMUDGE BRUSH(N3)(후크)</t>
  </si>
  <si>
    <t>아트클래스아이섀도우브러쉬(N3)(후크)</t>
  </si>
  <si>
    <t>ARTCLASS EYE SHADOW BRUSH(N3)(후크)</t>
  </si>
  <si>
    <t>아트클래스파운데이션브러쉬(N2)(후크)</t>
  </si>
  <si>
    <t>ARTCLASS FOUNDATION BRUSH(N2)(후크)</t>
  </si>
  <si>
    <t>아트클래스아티스트피팅퍼프</t>
  </si>
  <si>
    <t>ARTCLASS ARTIST FITTING PUFF</t>
  </si>
  <si>
    <t>바이로댕피니쉬세팅오일페이퍼</t>
  </si>
  <si>
    <t xml:space="preserve"> BY RODIN FINISH SETTING OIL PAPER</t>
  </si>
  <si>
    <t>아트클래스피니쉬파우더브러쉬(N3)(후크)</t>
  </si>
  <si>
    <t>ARTCLASS FINISH POWDER BRUSH(N3)</t>
  </si>
  <si>
    <t>아트클래스립브러쉬(N3)(후크)</t>
  </si>
  <si>
    <t>ARTCLASS LIP BRUSH(N3)(후크)</t>
  </si>
  <si>
    <t>아트클래스멀티블렌더브러쉬(N2)(후크)</t>
  </si>
  <si>
    <t>ARTCLASS MULTI BLENDER BRUSH(N2)</t>
  </si>
  <si>
    <t>아트클래스멀티컨투어브러쉬(N2)(후크)</t>
  </si>
  <si>
    <t>ARTCLASS MULTI CONTOUR BRUSH(N2)(후크)</t>
  </si>
  <si>
    <t>아티스트비건디파인블렌더브러쉬</t>
  </si>
  <si>
    <t xml:space="preserve"> ARTIST VEGAN DEFINE BLENDER BRUSH</t>
  </si>
  <si>
    <t>아티스트비건아이섀도우브러쉬</t>
  </si>
  <si>
    <t>ARTIST VEGAN EYE SHADOW BRUSH</t>
  </si>
  <si>
    <t>아티스트비건멀티섀도우브러쉬</t>
  </si>
  <si>
    <t>ARTIST VEGAN MULTI SHADOW BRUSH</t>
  </si>
  <si>
    <t>아티스트비건아이스머지브러쉬</t>
  </si>
  <si>
    <t>ARTIST VEGAN EYE SMUDGE BRUSH</t>
  </si>
  <si>
    <t>아티스트비건아이포인트브러쉬</t>
  </si>
  <si>
    <t>ARTIST VEGAN EYE POINT BRUSH</t>
  </si>
  <si>
    <t>아티스트비건아이디테일브러쉬</t>
  </si>
  <si>
    <t>ARTIST VEGAN EYE DETAIL BRUSH</t>
  </si>
  <si>
    <t>아티스트비건피니쉬파우더브러쉬</t>
  </si>
  <si>
    <t xml:space="preserve"> ARTIST VEGAN FINISH POWDER BRUSH</t>
  </si>
  <si>
    <t>아티스트비건브러쉬키트</t>
  </si>
  <si>
    <t>ARTIST VEGAN BRUSH KIT</t>
  </si>
  <si>
    <t>아티스트비건멀티블렌더브러쉬</t>
  </si>
  <si>
    <t>ARTIST VEGAN MULTI BLENDER BRUSH</t>
  </si>
  <si>
    <t>아티스트비건멀티컨투어브러쉬</t>
  </si>
  <si>
    <t>ARTIST VEGAN MULTI CONTOUR BRUSH</t>
  </si>
  <si>
    <t>아티스트비건파우더팬브러쉬</t>
  </si>
  <si>
    <t>ARTIST VEGAN POWDER FAN BRUSH</t>
  </si>
  <si>
    <t>아티스트비건페이스포인트브러쉬</t>
  </si>
  <si>
    <t xml:space="preserve"> ARTIST VEGEN FACE POINT BRUSH</t>
  </si>
  <si>
    <t>아트클래스듀얼아이브로우브러쉬(N1)(후크)</t>
  </si>
  <si>
    <t>ARTCLASS DUAL EYEBROW BRUSH(N1)(후크)</t>
  </si>
  <si>
    <t>아트클래스아이디자이닝툴키트</t>
  </si>
  <si>
    <t>ARTCLASS EYE DESIGNING TOOL KIT</t>
  </si>
  <si>
    <t>스튜디오드땅뜨픽싱커버쿠션퍼프</t>
  </si>
  <si>
    <t>ARTCLASS STUDIO DE TEINT FIXING COVER CUSHION PUFF</t>
  </si>
  <si>
    <t>스튜디오드땅뜨글로우커버쿠션퍼프</t>
  </si>
  <si>
    <t>STUDIO DE TEINT GLOW COVER CUSHION PUFF</t>
  </si>
  <si>
    <t>아티스트글로잉듀얼터치</t>
  </si>
  <si>
    <t>ARTIST GLOWING DUAL TOUCH</t>
  </si>
  <si>
    <t>아트클래스마이크로피니쉬브러쉬</t>
  </si>
  <si>
    <t>ARTCLASS MICRO FINISH BRUSH</t>
  </si>
  <si>
    <t>아트클래스디자이닝브러쉬키트(N1)</t>
  </si>
  <si>
    <t>ARTCLASS DESIGNING BRUSH KIT</t>
  </si>
  <si>
    <t>아트클래스디파인블렌더브러쉬(N3)(후크)</t>
  </si>
  <si>
    <t>ARTCLASS DEFINE BLENDER BRUSH</t>
  </si>
  <si>
    <t>아트클래스멀티섀도우브러쉬(N1)(후크)</t>
  </si>
  <si>
    <t>ARTCLASS MULTI SHADOW BRUSH</t>
  </si>
  <si>
    <t>다이노플라츠디얼.브라키오사우르스1호(N1)</t>
  </si>
  <si>
    <t>DINOPLATZ DEAR.BRACHIOSAURUS#1(N1)</t>
  </si>
  <si>
    <t>다이노플라츠디얼.브라키오사우르스2호(N1)</t>
  </si>
  <si>
    <t>DINOPLATZ DEAR.BRACHIOSAURUS#2(N1)</t>
  </si>
  <si>
    <t>다이노플라츠디얼.브라키오사우르스3호(N1)</t>
  </si>
  <si>
    <t>DINOPLATZ DEAR.BRACHIOSAURUS#3(N1)</t>
  </si>
  <si>
    <t>다이노플라츠디얼.브라키오사우르스(리필)1호</t>
  </si>
  <si>
    <t>DINOPLATZ DEAR.BRACHIOSAURUS (REFILL)  #1</t>
  </si>
  <si>
    <t>다이노플라츠디얼.브라키오사우르스(리필)2호</t>
  </si>
  <si>
    <t>DINOPLATZ DEAR.BRACHIOSAURUS (REFILL)  #2</t>
  </si>
  <si>
    <t>다이노플라츠디얼.브라키오사우르스(리필)3호</t>
  </si>
  <si>
    <t>DINOPLATZ DEAR.BRACHIOSAURUS (REFILL)  #3</t>
  </si>
  <si>
    <t>눈썹수정칼(2pcs)</t>
  </si>
  <si>
    <t>EYEBROW KNIFE (2EA)</t>
  </si>
  <si>
    <t>누드핏 쌍꺼풀 테이프</t>
  </si>
  <si>
    <t>NUDE FIT DOUBLE EYELID TAPE</t>
  </si>
  <si>
    <t>쌍꺼풀 테이프(양면)(N1)</t>
  </si>
  <si>
    <t>DOUBLE EYELID TAPE (2 SIDES)</t>
  </si>
  <si>
    <t>ATOPALM</t>
  </si>
  <si>
    <t>아토팜 탑투토 워시 300ml</t>
  </si>
  <si>
    <t>ATOPALM Top to Toe Wash 300ml</t>
  </si>
  <si>
    <t>아토팜 MLE 바디 워시 300ml</t>
  </si>
  <si>
    <t>ATOPALM MLE Body Wash 300ml</t>
  </si>
  <si>
    <t>아토팜 마일드 샴푸 300ml</t>
  </si>
  <si>
    <t>ATOPALM Mild Shampoo 300ml</t>
  </si>
  <si>
    <t>아토팜 페이셜 폼 워시 150ml</t>
  </si>
  <si>
    <t>ATOPALM Facial Foam Wash 150ml</t>
  </si>
  <si>
    <t>아토팜 MLE 크림 65ml</t>
  </si>
  <si>
    <t>ATOPALM MLE Cream 65ml</t>
  </si>
  <si>
    <t>아토팜 MLE 로션 120ml</t>
  </si>
  <si>
    <t>ATOPALM MLE Lotion 120ml</t>
  </si>
  <si>
    <t>아토팜 MLE 크림 미스트 100ml</t>
  </si>
  <si>
    <t>ATOPALM MLE Cream Mist 100ml</t>
  </si>
  <si>
    <t>아토팜 수딩 젤 로션 120ml</t>
  </si>
  <si>
    <t>ATOPALM Soothing Gel Lotion 120ml</t>
  </si>
  <si>
    <t>아토팜 페이스 크림 35ml</t>
  </si>
  <si>
    <t>ATOPALM Face Cream 35ml</t>
  </si>
  <si>
    <t>아토팜 크림 마사지 오일 200ml</t>
  </si>
  <si>
    <t>ATOPALM Cream Massage Oil 200ml</t>
  </si>
  <si>
    <t>아토팜 판테놀 워터리 플루이드 100ml</t>
  </si>
  <si>
    <t>ATOPALM Panthenol Watery Fluid 100ml</t>
  </si>
  <si>
    <t>아토팜 판테놀 로션 180ml</t>
  </si>
  <si>
    <t>ATOPALM Pathenol Lotion 180ml</t>
  </si>
  <si>
    <t>아토팜 판테놀 크림 80ml</t>
  </si>
  <si>
    <t>ATOPALM Pathenol Cream 80ml</t>
  </si>
  <si>
    <t>아토팜 마일드 선크림 SPF32 PA+++ 65ml 기획세트 (마일드 선크림 65ml + 퓨어 선 클렌징 패드 30매 62g)</t>
  </si>
  <si>
    <t>ATOPALM Mild Sun Cream SPF32 PA+++ 65ml Special Set (Mild Sun Cream 65ml + Pure Sun Cleansing Pad 62g 30pads)</t>
  </si>
  <si>
    <t>아토팜 아쿠아 선로션 SPF50+ PA++++ 60ml 기획세트 (아쿠아 선로션 60ml + 퓨어 선 클렌징 패드 30매 62g)</t>
  </si>
  <si>
    <t>ATOPALM Aqua Sun Lotion SPF50+ PA++++ 60ml Special Set (Aqua Sun Lotion 60ml + Pure Sun Cleansing Pad 62g 30pads)</t>
  </si>
  <si>
    <t>아토팜 아웃도어 선밀크 SPF50+ PA+++ 55g 기획세트 (아웃도어 선밀크 55g + 퓨어 선 클렌징 패드 30매 62g)</t>
  </si>
  <si>
    <t>ATOPALM Outdoor Sun Milk SPF50+ PA+++ 55g Special Set (Outdoor Sun Milk 55g + Pure Sun Cleansing Pad 62g 30pads)</t>
  </si>
  <si>
    <t>아토팜 아웃도어 선스틱 SPF50+ PA++++ 20g</t>
  </si>
  <si>
    <t>ATOPALM Outdoor Sun Milk SPF50+ PA++++ 20g</t>
  </si>
  <si>
    <t>아토팜 톡톡 페이셜 선팩트 SPF43 PA+++ 15g</t>
  </si>
  <si>
    <t>ATOPALM TOK TOK Facial Sun Pact SPF43 PA+++ 15g</t>
  </si>
  <si>
    <t>아토팜 키즈 페이스 로션 150ml</t>
  </si>
  <si>
    <t>ATOPALM Kids Face Lotion 150ml</t>
  </si>
  <si>
    <t>아토팜 키즈 알로에 수딩 젤 250ml</t>
  </si>
  <si>
    <t>ATOPALM Aloe Soothing Gel 250ml</t>
  </si>
  <si>
    <t>아토팜 밀키 로션 320ml</t>
  </si>
  <si>
    <t>ATOPALM Milky Lotion 320ml</t>
  </si>
  <si>
    <t>아토팜 밀키 크림 180ml</t>
  </si>
  <si>
    <t>ATOPALM Milky Cream 180ml</t>
  </si>
  <si>
    <t>아토팜 크리미 페이셜 클렌저 150ml</t>
  </si>
  <si>
    <t>ATOPALM Creamy Facial Cleanser 150ml</t>
  </si>
  <si>
    <t>아토팜 키즈 포밍 핸드 워시 240ml</t>
  </si>
  <si>
    <t>ATOPALM Kids Foaming Hand Wash 240ml</t>
  </si>
  <si>
    <t>CLEAN-SHOP</t>
  </si>
  <si>
    <t>CSH001</t>
  </si>
  <si>
    <t>Clean-shop Cleaning Electric Brush</t>
  </si>
  <si>
    <t>CSH002</t>
  </si>
  <si>
    <t>Clean-shop Cleaning Electric Brush Refill Brushes 3EA</t>
  </si>
  <si>
    <t>CSH003</t>
  </si>
  <si>
    <t>Clean-shop Water Spray Mop</t>
  </si>
  <si>
    <t>CSH004</t>
  </si>
  <si>
    <t>Clean-shop Smart Water Tap 1EA + Filter 3EA</t>
  </si>
  <si>
    <t>CSH005</t>
  </si>
  <si>
    <t>Clean-shop Smart Water Tap Filter Set 3EA</t>
  </si>
  <si>
    <t>CSH006</t>
  </si>
  <si>
    <t>Clean-shop Smart LED Shower</t>
  </si>
  <si>
    <t>CSH007</t>
  </si>
  <si>
    <t>Clean-shop Smart Shower Filter 2EA</t>
  </si>
  <si>
    <t>CSH008</t>
  </si>
  <si>
    <t>Clean-shop Bubble Cleaner 40g * 4EA</t>
  </si>
  <si>
    <t>CSH009</t>
  </si>
  <si>
    <t>Clean-shop Multi-Purpose Cleaner 400ml</t>
  </si>
  <si>
    <t>CSH010</t>
  </si>
  <si>
    <t>Clean-shop Furniture Cleaner 338g / 400ml</t>
  </si>
  <si>
    <t>CSH011</t>
  </si>
  <si>
    <t>Clean-shop Ingrained Dirt Cleaner 180g * 2EA</t>
  </si>
  <si>
    <t>CSH012</t>
  </si>
  <si>
    <t>Clean-shop Laundry Bucket Cleaner</t>
  </si>
  <si>
    <t>CSH013</t>
  </si>
  <si>
    <t>Clean-shop Laundry Capsules 30EA</t>
  </si>
  <si>
    <t>DR.CEURACLE</t>
  </si>
  <si>
    <t>DC001</t>
  </si>
  <si>
    <t>프로밸런스퓨어클렌징오일</t>
  </si>
  <si>
    <t>PRO-BALANCE PURE CLEANSING OIL 155ml</t>
  </si>
  <si>
    <t>DC002</t>
  </si>
  <si>
    <t>프로밸런스바이오틱스클렌징패드</t>
  </si>
  <si>
    <t>PRO-BALANCE BIOTICS CLEANSING PAD 270ml</t>
  </si>
  <si>
    <t>DC003</t>
  </si>
  <si>
    <t>프로밸런스크리미클렌징폼</t>
  </si>
  <si>
    <t>PRO-BALANCE CREAMY CLEANSING FOAM 150g</t>
  </si>
  <si>
    <t>DC004</t>
  </si>
  <si>
    <t>프로밸런스모닝엔자임워시</t>
  </si>
  <si>
    <t>PRO-BALANCE MORNING ENZYME WASH 50g</t>
  </si>
  <si>
    <t>DC005</t>
  </si>
  <si>
    <t>프로밸런스나이트엔자임워시</t>
  </si>
  <si>
    <t>PRO-BALANCE NIGHT ENZYME WASH 50g</t>
  </si>
  <si>
    <t>DC006</t>
  </si>
  <si>
    <t>프로밸런스바이오틱스토너</t>
  </si>
  <si>
    <t>PRO-BALANCE BIOTICS TONER 300ml</t>
  </si>
  <si>
    <t>DC007</t>
  </si>
  <si>
    <t>프로밸런스바이오틱스모이스처라이저</t>
  </si>
  <si>
    <t>PRO-BALANCE BIOTICS MOISTURIZER 100ml</t>
  </si>
  <si>
    <t>DC008</t>
  </si>
  <si>
    <t>프로밸런스바이오틱스클리어업선SPF50+,PA++++</t>
  </si>
  <si>
    <t>PRO-BALANCE BIOTICS CLEAR UP SUN SPF50+, PA++++ 50ml</t>
  </si>
  <si>
    <t>DC009</t>
  </si>
  <si>
    <t>로얄비타프로폴리스33앰플15ml</t>
  </si>
  <si>
    <t>ROYAL VITA PROPOLIS 33 AMPOULE 15ml</t>
  </si>
  <si>
    <t>DC010</t>
  </si>
  <si>
    <t>로얄비타프로폴리스33앰플30ml</t>
  </si>
  <si>
    <t>ROYAL VITA PROPOLIS 33 AMPOULE 30ml</t>
  </si>
  <si>
    <t>DC011</t>
  </si>
  <si>
    <t>로얄비타프로폴리스33크림50g</t>
  </si>
  <si>
    <t>ROYAL VITA PROPOLIS 33 CREAM 50ml</t>
  </si>
  <si>
    <t>DC012</t>
  </si>
  <si>
    <t>로얄비타폴리스33아이크림20ml</t>
  </si>
  <si>
    <t>ROYAL VITA PROPOLIS 33 CAPSULE EYE CREAM 20ml</t>
  </si>
  <si>
    <t>DC013</t>
  </si>
  <si>
    <t>로얄비타프로폴리스글로우마스크(10EA)</t>
  </si>
  <si>
    <t>VITA PROPOLIS  ANTIOXIDANT MASK 30ml*10ea</t>
  </si>
  <si>
    <t>DC014</t>
  </si>
  <si>
    <t>티트리퓨리파인30클렌징폼</t>
  </si>
  <si>
    <t>TEA TREE PURIFINE 30 CLEANSING FOAM 150g</t>
  </si>
  <si>
    <t>DC015</t>
  </si>
  <si>
    <t>티트리퓨리파인70토너100ml</t>
  </si>
  <si>
    <t>TEA TREE PURIFINE 70 TONER 100ml</t>
  </si>
  <si>
    <t>DC016</t>
  </si>
  <si>
    <t>티트리퓨리파인70토너300ml</t>
  </si>
  <si>
    <t>TEA TREE PURIFINE 70 TONER 300ml</t>
  </si>
  <si>
    <t>DC017</t>
  </si>
  <si>
    <t>티트리퓨리파인95에센스</t>
  </si>
  <si>
    <t>TEA TREE PURIFINE 95 ESSENCE 50ml</t>
  </si>
  <si>
    <t>DC018</t>
  </si>
  <si>
    <t>티트리퓨리파인80크림</t>
  </si>
  <si>
    <t>TEA TREE PURIFINE 80 CREAM 50g</t>
  </si>
  <si>
    <t>DC019</t>
  </si>
  <si>
    <t>티트리퓨리파인70스팟</t>
  </si>
  <si>
    <t>TEA TREE PURIFINE 70 SPOT 12ml</t>
  </si>
  <si>
    <t>DC020</t>
  </si>
  <si>
    <t>티트리퓨리파인수딩마스크(10EA)</t>
  </si>
  <si>
    <t>TEA TREE PURIFINE SOOTHING MASK 23ml*10ea</t>
  </si>
  <si>
    <t>DC021</t>
  </si>
  <si>
    <t>시카리젠92토너</t>
  </si>
  <si>
    <t>CICA REGEN 92 TONER 120ml</t>
  </si>
  <si>
    <t>DC022</t>
  </si>
  <si>
    <t>시카리젠70크림</t>
  </si>
  <si>
    <t>CICA REGEN 70 CREAM 50ml</t>
  </si>
  <si>
    <t>DC023</t>
  </si>
  <si>
    <t>시카리젠95수딩젤</t>
  </si>
  <si>
    <t>CICA REGEN 95 SOOTHING GEL 110g</t>
  </si>
  <si>
    <t>DC024</t>
  </si>
  <si>
    <t>시카리젠비건선SPF50+,PA++++</t>
  </si>
  <si>
    <t>CICA REGEN VEGAN SUN SPF50+,PA++++ 50ml</t>
  </si>
  <si>
    <t>DC025</t>
  </si>
  <si>
    <t>제주말차클레이팩</t>
  </si>
  <si>
    <t>JEJU MATCHA CLAY PACK 115g</t>
  </si>
  <si>
    <t>DC026</t>
  </si>
  <si>
    <t>강화라이스그래뉼팩</t>
  </si>
  <si>
    <t>GANGHWA RICE GRANULE PACK 115g</t>
  </si>
  <si>
    <t>DC027</t>
  </si>
  <si>
    <t>비건콤부차티에센스</t>
  </si>
  <si>
    <t>VEGAN KOMBUCHA TEA ESSENCE 150ml</t>
  </si>
  <si>
    <t>DC028</t>
  </si>
  <si>
    <t>비건콤부차티젤크림</t>
  </si>
  <si>
    <t>VEGAN KOMBUCHA TEA GEL CREAM 75g</t>
  </si>
  <si>
    <t>DC029</t>
  </si>
  <si>
    <t>비건콤부차티립밤</t>
  </si>
  <si>
    <t>VEGAN KOMBUCHA TEA LIP BALM 3,7g</t>
  </si>
  <si>
    <t>DC030</t>
  </si>
  <si>
    <t>비건콤부차티비비30ml</t>
  </si>
  <si>
    <t>VEGAN KOMBUCHA TEA BB 30ml</t>
  </si>
  <si>
    <t>DC031</t>
  </si>
  <si>
    <t>5알파컨트롤멜팅클렌징젤</t>
  </si>
  <si>
    <t>5α CONTROL MELTING CLEANSING GEL 150ml</t>
  </si>
  <si>
    <t>DC032</t>
  </si>
  <si>
    <t>5알파컨트롤클리어링클렌징폼</t>
  </si>
  <si>
    <t>5α CONTROL CLEARING CLEANSING FOAM 200ml</t>
  </si>
  <si>
    <t>DC033</t>
  </si>
  <si>
    <t>5알파컨트롤클리어링토너</t>
  </si>
  <si>
    <t>5α CONTROL CLEARING TONER 120ml</t>
  </si>
  <si>
    <t>DC034</t>
  </si>
  <si>
    <t>5알파컨트롤클리어링세럼인에멀젼</t>
  </si>
  <si>
    <t>5α CONTROL CLEARING SERUM IN EMULSION 100ml</t>
  </si>
  <si>
    <t>DC035</t>
  </si>
  <si>
    <t>5알파컨트롤클리어링크림</t>
  </si>
  <si>
    <t>5α CONTROL CLEARING CREAM 50g</t>
  </si>
  <si>
    <t>DC036</t>
  </si>
  <si>
    <t>5알파컨트롤노세범선로션</t>
  </si>
  <si>
    <t>5α CONTROL NO-SEBUM SUN LOTION 50ml</t>
  </si>
  <si>
    <t>DC037</t>
  </si>
  <si>
    <t>퓨어VC멜라이트앰플SET([0.8g+8ml]*4)</t>
  </si>
  <si>
    <t>PURE VC MELLIGHT AMPOULE SET [0.8g+8ml]*4</t>
  </si>
  <si>
    <t>DC038</t>
  </si>
  <si>
    <t>퓨어VC멜라이트앰플(1EA)</t>
  </si>
  <si>
    <t>PURE VC MELLIGHT AMPOULE 1EA</t>
  </si>
  <si>
    <t>DC039</t>
  </si>
  <si>
    <t>퓨어VC멜라이트크림</t>
  </si>
  <si>
    <t>PURE VC MELLIGHT CREAM 20g</t>
  </si>
  <si>
    <t>DC040</t>
  </si>
  <si>
    <t>히알리유쓰토너</t>
  </si>
  <si>
    <t>HYAL REYOUTH TONER 120ml</t>
  </si>
  <si>
    <t>DC041</t>
  </si>
  <si>
    <t>히알리유쓰앰플</t>
  </si>
  <si>
    <t>HYAL REYOUTH AMPOULE 50ml</t>
  </si>
  <si>
    <t>DC042</t>
  </si>
  <si>
    <t>히알리유쓰나이트크림</t>
  </si>
  <si>
    <t>HYAL REYOUTH NIGHT CREAM 60g</t>
  </si>
  <si>
    <t>DC043</t>
  </si>
  <si>
    <t>히알리유쓰리프팅마스크(10EA)</t>
  </si>
  <si>
    <t>HYAL REYOUTH LIFTING MASK 30ml*10ea</t>
  </si>
  <si>
    <t>DC044</t>
  </si>
  <si>
    <t>히알리유쓰하이드로겔아이마스크</t>
  </si>
  <si>
    <t>HYAL REYOUTH HYDROGEL EYE MASK 90g*60ea</t>
  </si>
  <si>
    <t>DC045</t>
  </si>
  <si>
    <t>히알리유쓰모이스트선</t>
  </si>
  <si>
    <t>HYAL REYOUTH MOIST SUN 50ml</t>
  </si>
  <si>
    <t>DC046</t>
  </si>
  <si>
    <t>리커버리비비밤SPF28PA++</t>
  </si>
  <si>
    <t>RECOVERY BB BALM (SPF28 PA++) 45ml</t>
  </si>
  <si>
    <t>DC047</t>
  </si>
  <si>
    <t>8806133614075
8806133614082</t>
  </si>
  <si>
    <t>COVER FIT CONCEALER (#1 / #2) 9.3g</t>
  </si>
  <si>
    <t>DC048</t>
  </si>
  <si>
    <t>AC큐어솔루션메디케어솝</t>
  </si>
  <si>
    <t>AC CURE SOLUTION MEDICARE SOAP 110g</t>
  </si>
  <si>
    <t>DC049</t>
  </si>
  <si>
    <t>AC케어솔루션핑크젤</t>
  </si>
  <si>
    <t>AC CARE SOLUTION PINK GEL 50ml</t>
  </si>
  <si>
    <t>DC050</t>
  </si>
  <si>
    <t>AC케어솔루션블루원</t>
  </si>
  <si>
    <t>AC CARE SOLUTION BLUE ONE 50ml</t>
  </si>
  <si>
    <t>DC051</t>
  </si>
  <si>
    <t>AC케어솔루션그린투</t>
  </si>
  <si>
    <t>AC CARE SOLUTION GREEN TWO 50ml</t>
  </si>
  <si>
    <t>DC052</t>
  </si>
  <si>
    <t>AC큐어솔루션덱스카놀로션</t>
  </si>
  <si>
    <t>AC CURE SOLUTION DEXCARNOL LOTION 150ml</t>
  </si>
  <si>
    <t>DC053</t>
  </si>
  <si>
    <t>AC스팟힐러</t>
  </si>
  <si>
    <t>AC SPOT HEALEREA</t>
  </si>
  <si>
    <t>DC054</t>
  </si>
  <si>
    <t>PLC솔루션플러스50ml</t>
  </si>
  <si>
    <t>PLC SOLUTION PLUS 50ml</t>
  </si>
  <si>
    <t>DC055</t>
  </si>
  <si>
    <t>PLC리서페이스크림15ml</t>
  </si>
  <si>
    <t>PLC RESURFACING CREAM 15ml</t>
  </si>
  <si>
    <t>DC056</t>
  </si>
  <si>
    <t>엑스퍼트클렌징젤</t>
  </si>
  <si>
    <t>EXPERT CLEANSING GEL 1000ml</t>
  </si>
  <si>
    <t>DC057</t>
  </si>
  <si>
    <t>PLC에리스탑겔</t>
  </si>
  <si>
    <t>PLC ERYSTOP GEL 200g</t>
  </si>
  <si>
    <t>DC058</t>
  </si>
  <si>
    <t>PLC비타K리포솜오일앰플50ml</t>
  </si>
  <si>
    <t>PLC VITA LIPOSOME OIL AMPOULE 50ml</t>
  </si>
  <si>
    <t>DC059</t>
  </si>
  <si>
    <t>PLC솔루션패드</t>
  </si>
  <si>
    <t>PLC SOLUTION PAD 9ml*10</t>
  </si>
  <si>
    <t>DC060</t>
  </si>
  <si>
    <t>PLC솔루션</t>
  </si>
  <si>
    <t>PLC SOLUTION 480ml</t>
  </si>
  <si>
    <t>DC061</t>
  </si>
  <si>
    <t>엑스퍼트바이탈-씨(1.2g*10개)</t>
  </si>
  <si>
    <t>EXPERT VITAL-C 1,2g*10</t>
  </si>
  <si>
    <t>DC062</t>
  </si>
  <si>
    <t>MD5알파컨트롤크림200g</t>
  </si>
  <si>
    <t>MD 5a CONTROL CREAM 200g</t>
  </si>
  <si>
    <t>DC063</t>
  </si>
  <si>
    <t>스칼프DX스케일링샴푸500ml</t>
  </si>
  <si>
    <t>SCALP DX SCALING SHAMPOO 500ml</t>
  </si>
  <si>
    <t>DC064</t>
  </si>
  <si>
    <t>스칼프DX스케일링토닉100ml</t>
  </si>
  <si>
    <t>SCALP DX SCALING TONIC 100ml</t>
  </si>
  <si>
    <t>DC065</t>
  </si>
  <si>
    <t xml:space="preserve">	8806133615287</t>
  </si>
  <si>
    <t>스칼프DX볼류밍트리트먼트</t>
  </si>
  <si>
    <t>SCALP DX VOLUMING TREATMENT 200ml</t>
  </si>
  <si>
    <t>DC066</t>
  </si>
  <si>
    <t>로얄비타듀오세트</t>
  </si>
  <si>
    <t>ROYAL VITA DUO SET 15ml 30ml</t>
  </si>
  <si>
    <t>DC067</t>
  </si>
  <si>
    <t>AC케어3-스텝키트</t>
  </si>
  <si>
    <t>AC CARE 3-STEP KIT 50ml  50ml  50ml</t>
  </si>
  <si>
    <t>DC068</t>
  </si>
  <si>
    <t>히어로즈스페셜세트</t>
  </si>
  <si>
    <t>HEROES SPECIAL SET (150ml)   (30ml) (120ml)(60g)</t>
  </si>
  <si>
    <t>DC069</t>
  </si>
  <si>
    <t>베스트셀러트리오세트</t>
  </si>
  <si>
    <t>BEST SELLERS TRIO SET (150ml) (15ml)(115g)</t>
  </si>
  <si>
    <t>DC070</t>
  </si>
  <si>
    <t>티트리퓨리파인듀오세트</t>
  </si>
  <si>
    <t>TEA TREE PURIFINE DUO SET (150ml)(100ml)</t>
  </si>
  <si>
    <t>DC071</t>
  </si>
  <si>
    <t>프로밸런스클렌징듀오세트</t>
  </si>
  <si>
    <t xml:space="preserve">PRO-BALANCE CLEANSING DUO SET  (155ml)+  (150ml) </t>
  </si>
  <si>
    <t>DC072</t>
  </si>
  <si>
    <t>워시오프팩듀오</t>
  </si>
  <si>
    <t>WASH-OFF PACK DUO(115g) (115g)</t>
  </si>
  <si>
    <t>DC073</t>
  </si>
  <si>
    <t>(디럭스)베스트셀러미니키트</t>
  </si>
  <si>
    <t>(DELUXE) BEST SELLERS MINI KIT (5ml)(5g)(18ml) (10g)</t>
  </si>
  <si>
    <t>DC074</t>
  </si>
  <si>
    <t>비건콤부차티스페셜세트</t>
  </si>
  <si>
    <t>VEGAN KOMBUCHA TEA SPECIAL SET(150ml)(75g)(3.7g)</t>
  </si>
  <si>
    <t>DC075</t>
  </si>
  <si>
    <t>히어로즈스페셜세트_2021</t>
  </si>
  <si>
    <t>HEROES SPECIAL SET(200g) (30ml) (50g)(120ml) (50ml)</t>
  </si>
  <si>
    <t>HYGGEE</t>
  </si>
  <si>
    <t>HY001</t>
  </si>
  <si>
    <t>HYGGEE Fresh Tone-up Suncream 50ml</t>
  </si>
  <si>
    <t>HY002</t>
  </si>
  <si>
    <t>HYGGEE Real Sun Cream 50ml [SPF50+, PA++++]</t>
  </si>
  <si>
    <t>HY003</t>
  </si>
  <si>
    <t>HYGGEE Vegan Sun Cream [SPF50+, PA++++]</t>
  </si>
  <si>
    <t>HY004</t>
  </si>
  <si>
    <t>HYGGEE Relief Sun Moisturizer 50ml [SPF50+, PA++++]</t>
  </si>
  <si>
    <t>HY005</t>
  </si>
  <si>
    <t>HYGGEE Onestep Facial Essence | Balance 110ml</t>
  </si>
  <si>
    <t>HY006</t>
  </si>
  <si>
    <t>HYGGEE Onestep Facial Essence | Fresh 110ml</t>
  </si>
  <si>
    <t>HY007</t>
  </si>
  <si>
    <t>HYGGEE ALL-IN-ONE Mist 100ml</t>
  </si>
  <si>
    <t>HY008</t>
  </si>
  <si>
    <t>HYGGEE ALL-IN-ONE Essence 110ml</t>
  </si>
  <si>
    <t>HY009</t>
  </si>
  <si>
    <t>HYGGEE All-In-One Cream 80ml</t>
  </si>
  <si>
    <t>HY010</t>
  </si>
  <si>
    <t>HYGGEE ALL-IN-ONE CARE CLEANSING WATER 300ml</t>
  </si>
  <si>
    <t>HY011</t>
  </si>
  <si>
    <t>HYGGEE ALL-IN-ONE CARE CLEANSING FOAM
150ml</t>
  </si>
  <si>
    <t>HY012</t>
  </si>
  <si>
    <t>HYGGEE pH Hyaluron Gel Cleanser 400ml</t>
  </si>
  <si>
    <t>HY013</t>
  </si>
  <si>
    <t>HYGGEE pH Hyaluron Gel Cleanser 200ml</t>
  </si>
  <si>
    <t>HY014</t>
  </si>
  <si>
    <t>HYGGEE pH Hyaluron Gel Cleanser 50ml</t>
  </si>
  <si>
    <t>HY015</t>
  </si>
  <si>
    <t>HYGGEE SOFT RESET GREEN CLEANSING FOAM 150ML</t>
  </si>
  <si>
    <t>HY016</t>
  </si>
  <si>
    <t>HYGGEE SOFT RESET GREEN CLEANSING BALM 100ML</t>
  </si>
  <si>
    <t>HY017</t>
  </si>
  <si>
    <t>HYGGEE Relief Blue Flower Mask 35ml X 10EA</t>
  </si>
  <si>
    <t>HY018</t>
  </si>
  <si>
    <t>HYGGEE Active Red Flower Mask 30ml X 10EA</t>
  </si>
  <si>
    <t>HY019</t>
  </si>
  <si>
    <t>HYGGEE Natural Repair Serum 120ml</t>
  </si>
  <si>
    <t>HY020</t>
  </si>
  <si>
    <t>HYGGEE Natural Repair Serum 30ml</t>
  </si>
  <si>
    <t>HY021</t>
  </si>
  <si>
    <t>HYGGEE Relief Chamomile Mist 100ml</t>
  </si>
  <si>
    <t>HY022</t>
  </si>
  <si>
    <t>HYGGEE Relief Chamomile Cream 52ml</t>
  </si>
  <si>
    <t>HY023</t>
  </si>
  <si>
    <t>HYGGEE Relief Chamomile Mask 95ml</t>
  </si>
  <si>
    <t>HY024</t>
  </si>
  <si>
    <t>HYGGEE Relief Chamomile Gel Toner 200ml</t>
  </si>
  <si>
    <t>HY025</t>
  </si>
  <si>
    <t>HYGGEE Relief Chamomile Treatment Balm
30ml</t>
  </si>
  <si>
    <t>HY026</t>
  </si>
  <si>
    <t>HYGGEE OWN VEGAN CALMING TONER 250ml</t>
  </si>
  <si>
    <t>HY027</t>
  </si>
  <si>
    <t>HYGGEE OWN VEGAN CALMING SERUM 50ml</t>
  </si>
  <si>
    <t>GALACTOMY NIACIN ESSENCE 50ml</t>
  </si>
  <si>
    <t>GALAC NIACIN 2.0 ESSENCE 50ml</t>
  </si>
  <si>
    <t>GALAC NIACIN 2.0 ESSENCE 30ml</t>
  </si>
  <si>
    <t>GALACTOMY ESSENCE CREAM 50ml</t>
  </si>
  <si>
    <t>GALACTOMY CLEARSKIN TONER 210ml</t>
  </si>
  <si>
    <t>마녀공장 갈락토미 에센스 미스트</t>
  </si>
  <si>
    <t>GALACTOMY ESSENCE MIST 120ml</t>
  </si>
  <si>
    <t>마녀공장 갈락토미 엔자임 필링젤</t>
  </si>
  <si>
    <t>GALACTOMY ENZYME PEELING GEL 75ml</t>
  </si>
  <si>
    <t>마녀공장 갈락 나이아신 에센스 마스크</t>
  </si>
  <si>
    <t>GALACTOMY ESSENCE WRAP MASK (1 SHEET) 35g</t>
  </si>
  <si>
    <t>마녀공장 갈락토미 모이스처 로션</t>
  </si>
  <si>
    <t>GALACTOMY MOISTURE LOTION 100ml</t>
  </si>
  <si>
    <t>마녀공장 비피다 콤플렉스 앰플</t>
  </si>
  <si>
    <t>BIFIDA COMPLEX AMPOULE 50ml</t>
  </si>
  <si>
    <t>BIFIDA BIOME COMPLEX AMPOULE 50ml</t>
  </si>
  <si>
    <t>BIFIDA BIOME COMPLEX AMPOULE 30ml</t>
  </si>
  <si>
    <t>BIFIDA BIOME AMPOULE TONER 400ml</t>
  </si>
  <si>
    <t>BIFIDA BIOME AMPOULE LOTION 300ml</t>
  </si>
  <si>
    <t>마녀공장 비피다 바이옴 아쿠아 베리어 크림</t>
  </si>
  <si>
    <t>BIFIDA BIOME AQUA BARRIER CREAM 80ml</t>
  </si>
  <si>
    <t>BIFIDA BIOME CONCENTRATE CREAM 50ml</t>
  </si>
  <si>
    <t>마녀공장 비피다 바이옴 컨센트레이트 세럼</t>
  </si>
  <si>
    <t>BIFIDA BIOME CONCENTRATE SERUM 35ml</t>
  </si>
  <si>
    <t>마녀공장 비피다 바이옴 컨센트레이트 아이크림</t>
  </si>
  <si>
    <t>BIFIDA BIOME CONCENTRATE EYE CREAM 30ml</t>
  </si>
  <si>
    <t>마녀공장 비피다 바이옴 앰플마스크</t>
  </si>
  <si>
    <t>BIFIDA BIOME AMPOULE MASK 30g</t>
  </si>
  <si>
    <t>마녀공장 비피다 앰플 랩 마스크</t>
  </si>
  <si>
    <t>마녀공장 비피다 앰플 미스트</t>
  </si>
  <si>
    <t>BIFIDA AMPOULE MIST 120ml</t>
  </si>
  <si>
    <t>마녀공장 비피다 바이옴 앰플 패드 (70매)</t>
  </si>
  <si>
    <t>BIFIDA BIOME AMPOULE PAD (70 SHEETS) 150g</t>
  </si>
  <si>
    <t>갈락화이트닝비타토너210</t>
  </si>
  <si>
    <t>GALAC WHITENING VITA TONER 210ml</t>
  </si>
  <si>
    <t>갈락화이트닝비타세럼50</t>
  </si>
  <si>
    <t>GALAC WHITENING VITA SERUM 50ml</t>
  </si>
  <si>
    <t>비피다시카허브토너210</t>
  </si>
  <si>
    <t>BIFIDA CICA HERB TONER 210ml</t>
  </si>
  <si>
    <t>비피다시카허브세럼50</t>
  </si>
  <si>
    <t>BIFIDA CICA HERB SERUM 50ml</t>
  </si>
  <si>
    <t>CLEANSING SODA FOAM 150ml</t>
  </si>
  <si>
    <t>마녀공장 퓨어&amp;딥 클렌징 폼</t>
  </si>
  <si>
    <t>PURE&amp;DEEP CLEANSING FOAM 100ml</t>
  </si>
  <si>
    <t>PURE&amp;DEEP CLEANSING FOAM 200ml</t>
  </si>
  <si>
    <t>마녀공장 비피다 앰플 젤 클렌저</t>
  </si>
  <si>
    <t>BIFIDA COMPLEX AMPOULE GEL CLEANSER 400ml</t>
  </si>
  <si>
    <t>MF033</t>
  </si>
  <si>
    <t>마녀공장 퓨어 클렌징 밀크</t>
  </si>
  <si>
    <t>PURE CLEANSING MILK 200ml</t>
  </si>
  <si>
    <t>MF034</t>
  </si>
  <si>
    <t>마녀공장 퓨어 클렌징 오일</t>
  </si>
  <si>
    <t>PURE CLEANSING OIL 200ml</t>
  </si>
  <si>
    <t>MF035</t>
  </si>
  <si>
    <t>PURE CLEANSING OIL 400ml</t>
  </si>
  <si>
    <t>MF036</t>
  </si>
  <si>
    <t>HERB GREEN CLEANSING OIL 200ml</t>
  </si>
  <si>
    <t>MF037</t>
  </si>
  <si>
    <t>PURE ENZYME CLEANSING WATER 400ml</t>
  </si>
  <si>
    <t>MF038</t>
  </si>
  <si>
    <t>마녀공장 퓨어 아쿠아 필링 젤</t>
  </si>
  <si>
    <t>PURE AQUA PEELING GEL 120ml</t>
  </si>
  <si>
    <t>MF039</t>
  </si>
  <si>
    <t>퓨어 클렌징 티슈 10매</t>
  </si>
  <si>
    <t>PURE CLEANSING TISSUE (10 SHEETS) SET</t>
  </si>
  <si>
    <t>MF040</t>
  </si>
  <si>
    <t>퓨어 클렌징 티슈 80매</t>
  </si>
  <si>
    <t>PURE CLEANSING TISSUE (80 SHEETS) SET</t>
  </si>
  <si>
    <t>MF041</t>
  </si>
  <si>
    <t>마녀공장 허브그린 샴푸</t>
  </si>
  <si>
    <t>SHAMPOO(HERB GREEN) 510ml</t>
  </si>
  <si>
    <t>MF042</t>
  </si>
  <si>
    <t>SHAMPOO(HERB GREEN) 1000ml</t>
  </si>
  <si>
    <t>MF043</t>
  </si>
  <si>
    <t>마녀공장 허브 필</t>
  </si>
  <si>
    <t>ACTIVE REFRESH HERB PEEL 120ml</t>
  </si>
  <si>
    <t>MF044</t>
  </si>
  <si>
    <t>마녀공장 티트리 허브 오일</t>
  </si>
  <si>
    <t>TEA TREE HERB OIL 20ml</t>
  </si>
  <si>
    <t>MF045</t>
  </si>
  <si>
    <t>마녀공장 허브 노세범 파우더</t>
  </si>
  <si>
    <t>HERB GREEN NO-SEBUM POWDER 6.5g</t>
  </si>
  <si>
    <t>MF046</t>
  </si>
  <si>
    <t>마녀공장 허벌 모이스트 BB 크림</t>
  </si>
  <si>
    <t>HERBAL FRESH MOIST BB CREAM 30g</t>
  </si>
  <si>
    <t>MF047</t>
  </si>
  <si>
    <t>마녀공장 하이드레이팅 이온 앰플</t>
  </si>
  <si>
    <t>HYDRATING ION AMPOULE 50ml</t>
  </si>
  <si>
    <t>MF048</t>
  </si>
  <si>
    <t>마녀공장 하이드레이팅 이온 로션</t>
  </si>
  <si>
    <t>HYDRATING ION LOTION 100ml</t>
  </si>
  <si>
    <t>MF049</t>
  </si>
  <si>
    <t>마녀공장 하이드레이팅 이온 세럼</t>
  </si>
  <si>
    <t>HYDRATING ION SERUM 30ml</t>
  </si>
  <si>
    <t>MF050</t>
  </si>
  <si>
    <t>MF051</t>
  </si>
  <si>
    <t>마녀공장 마린 에너지 스파 크림</t>
  </si>
  <si>
    <t>MARINE ENERGY SPA CREAM 50ml</t>
  </si>
  <si>
    <t>MF052</t>
  </si>
  <si>
    <t>마녀공장 마린 에너지 스파 젤 크림</t>
  </si>
  <si>
    <t>MARINE ENERGY SPA GEL CREAM 50ml</t>
  </si>
  <si>
    <t>MF053</t>
  </si>
  <si>
    <t>마녀공장 마린 에너지 스파 앰플</t>
  </si>
  <si>
    <t>MARINE ENERGY SPA AMPOULE 50ml</t>
  </si>
  <si>
    <t>MF054</t>
  </si>
  <si>
    <t>마녀공장 로즈힙 오일 미스트</t>
  </si>
  <si>
    <t>ROSEHIP OIL MIST 150ml</t>
  </si>
  <si>
    <t>MF055</t>
  </si>
  <si>
    <t>마녀공장 로즈힙 로즈 오일</t>
  </si>
  <si>
    <t>ROSEHIP ROSE OIL 20ml</t>
  </si>
  <si>
    <t>MF056</t>
  </si>
  <si>
    <t>마녀공장 로즈힙 리페어 크림</t>
  </si>
  <si>
    <t>ROSEHIP REPAIR CREAM 50ml</t>
  </si>
  <si>
    <t>MF057</t>
  </si>
  <si>
    <t>마녀공장 4GF 앰플 아이크림</t>
  </si>
  <si>
    <t>4GF EYE CREAM 30ml</t>
  </si>
  <si>
    <t>MF058</t>
  </si>
  <si>
    <t>4GF EYE CREAM 20ml</t>
  </si>
  <si>
    <t>MF059</t>
  </si>
  <si>
    <t>마녀공장 4GF 아이래쉬 앰플</t>
  </si>
  <si>
    <t>4GF EYELASH AMPOULE 5ml</t>
  </si>
  <si>
    <t>MF060</t>
  </si>
  <si>
    <t>마녀공장 페미닌 폼</t>
  </si>
  <si>
    <t>FEMININE FOAM 150ml</t>
  </si>
  <si>
    <t>MF061</t>
  </si>
  <si>
    <t>마녀공장 페미닌 워시 오프 젤</t>
  </si>
  <si>
    <t>FEMININE WASH OFF GEL 80ml</t>
  </si>
  <si>
    <t>MF062</t>
  </si>
  <si>
    <t>마녀공장 페미닌 미스트</t>
  </si>
  <si>
    <t>FEMININE MIST 30ml</t>
  </si>
  <si>
    <t>MF063</t>
  </si>
  <si>
    <t>블레미쉬 레드 아크네 폼</t>
  </si>
  <si>
    <t>BLEMISH RED ACENE FOAM 100ml</t>
  </si>
  <si>
    <t>MF064</t>
  </si>
  <si>
    <t>블레미쉬 레드 스팟 겔</t>
  </si>
  <si>
    <t>BLEMISH RED SPOT GEL 15ml</t>
  </si>
  <si>
    <t>MF065</t>
  </si>
  <si>
    <t>블레미쉬 시카 톤업 포맨</t>
  </si>
  <si>
    <t>BLEMISH CICA TONE-UP FOR MEN 100ml</t>
  </si>
  <si>
    <t>MF066</t>
  </si>
  <si>
    <t>블레미쉬 시카 폼 포맨</t>
  </si>
  <si>
    <t>BLEMISH CICA FOAM FOR MEN 120ml</t>
  </si>
  <si>
    <t>MF067</t>
  </si>
  <si>
    <t>블레미쉬 레드 크림</t>
  </si>
  <si>
    <t>BLEMISH RED CREAM 50ml</t>
  </si>
  <si>
    <t>MF068</t>
  </si>
  <si>
    <t>블레미쉬 레드 앰플</t>
  </si>
  <si>
    <t>BLEMISH RED AMPOULE 30ml</t>
  </si>
  <si>
    <t>MF069</t>
  </si>
  <si>
    <t>프록실 AC 레스큐 스팟 패치</t>
  </si>
  <si>
    <t>AC RESCUE AMPOULE SPOT PATCH 1팩</t>
  </si>
  <si>
    <t>MF070</t>
  </si>
  <si>
    <t>마녀공장 아쿠아 본딩 앰플 세럼</t>
  </si>
  <si>
    <t>AQUABONDING AMPOULE SERUM 40ml</t>
  </si>
  <si>
    <t>MF071</t>
  </si>
  <si>
    <t>MF072</t>
  </si>
  <si>
    <t>마녀공장 알로에 수딩 젤</t>
  </si>
  <si>
    <t>REAL FRESH ALOE SOOTHING GEL 300ml</t>
  </si>
  <si>
    <t>MF073</t>
  </si>
  <si>
    <t>마녀공장 알로에 수딩 로션</t>
  </si>
  <si>
    <t>REAL FRESH ALOE SOOTHING LOTION 150ml</t>
  </si>
  <si>
    <t>MF074</t>
  </si>
  <si>
    <t>마녀공장 알로에 올인원 워시</t>
  </si>
  <si>
    <t>REAL ALOE ALL IN ONE WASH 300ml</t>
  </si>
  <si>
    <t>MF075</t>
  </si>
  <si>
    <t>마녀공장 온천수 미네랄 크림</t>
  </si>
  <si>
    <t>THERMAL WATER MOISTURIZING CREAM 50ml</t>
  </si>
  <si>
    <t>MF076</t>
  </si>
  <si>
    <t>마녀공장 온천수 미네랄 로션</t>
  </si>
  <si>
    <t>THERMAL WATER MOISTURIZING LOTION 155ml</t>
  </si>
  <si>
    <t>MF077</t>
  </si>
  <si>
    <t>마녀공장 온천수 미네랄 스킨</t>
  </si>
  <si>
    <t>MF078</t>
  </si>
  <si>
    <t>마녀공장 에이지 리턴 크림</t>
  </si>
  <si>
    <t>AGE RETURN CREAM 30ml</t>
  </si>
  <si>
    <t>MF079</t>
  </si>
  <si>
    <t>마녀공장 나이아신 알파 스팟 크림</t>
  </si>
  <si>
    <t>NIACIN ALPHA SPOT CREAM 20ml</t>
  </si>
  <si>
    <t>MF080</t>
  </si>
  <si>
    <t>마녀공장 허브 그린 시카팩</t>
  </si>
  <si>
    <t>HERB GREEN CICA PACK 75ml</t>
  </si>
  <si>
    <t>MF081</t>
  </si>
  <si>
    <t>마녀공장 골드 캐비어 아이세럼</t>
  </si>
  <si>
    <t>GOLD CAVIAR EYE SERUM 30ml</t>
  </si>
  <si>
    <t>MF082</t>
  </si>
  <si>
    <t>마녀공장 화이트닝 소스 앰플 마스크</t>
  </si>
  <si>
    <t>WHITENING SOURCE AMPOULE MASK 25ml</t>
  </si>
  <si>
    <t>MF083</t>
  </si>
  <si>
    <t>마녀공장 화이트닝 소스 앰플</t>
  </si>
  <si>
    <t>WHITENING SOURCE AMPOULE 30ml</t>
  </si>
  <si>
    <t>MF084</t>
  </si>
  <si>
    <t>히알루론애씨드앰플마스크25</t>
  </si>
  <si>
    <t>HYALURONIC ACID AMPOULE MASK 25ml</t>
  </si>
  <si>
    <t>MF085</t>
  </si>
  <si>
    <t>마녀공장 히알루론 화이트닝 아이세럼</t>
  </si>
  <si>
    <t>HYALURON WHITENING EYE SERUM 45ml</t>
  </si>
  <si>
    <t>MF086</t>
  </si>
  <si>
    <t>마녀공장 핸드 앤 네일 트리트먼트 크림</t>
  </si>
  <si>
    <t>HAND AND NAIL TREATMENT CREAM 60ml</t>
  </si>
  <si>
    <t>MF087</t>
  </si>
  <si>
    <t>마녀공장 트리트먼트 립세럼</t>
  </si>
  <si>
    <t>Treatment LIP SERUM 10ml</t>
  </si>
  <si>
    <t>MF088</t>
  </si>
  <si>
    <t>마녀공장 왓 어 멜론 립세럼</t>
  </si>
  <si>
    <t>WHAT A MELON MOISTURE LIP SERUM 10ml</t>
  </si>
  <si>
    <t>MF089</t>
  </si>
  <si>
    <t>마녀공장 왓 어 멜론 립밤</t>
  </si>
  <si>
    <t>WHAT A MELON MOISTURE LIP BALM 4ml</t>
  </si>
  <si>
    <t>MF090</t>
  </si>
  <si>
    <t>마녀공장 비타민 트리 브라이트닝 팩</t>
  </si>
  <si>
    <t>VITAMIN TREE BRIGHTENING PACK 75ml</t>
  </si>
  <si>
    <t>MF091</t>
  </si>
  <si>
    <t>마녀공장 비타 C 세럼</t>
  </si>
  <si>
    <t>WHITE VITA-C LIQUID SERUM 10ml</t>
  </si>
  <si>
    <t>MF092</t>
  </si>
  <si>
    <t>마녀공장 비타 E 앰플</t>
  </si>
  <si>
    <t>SKIN RENEW VITA·E AMPOULE 30ml</t>
  </si>
  <si>
    <t>MF093</t>
  </si>
  <si>
    <t>마녀공장 리:스칼프 씨크닝 샴푸</t>
  </si>
  <si>
    <t>RE: SCALP THICKENING HAIR SHAMPOO 500ml</t>
  </si>
  <si>
    <t>MF094</t>
  </si>
  <si>
    <t>마녀공장 로즈부케 샴푸</t>
  </si>
  <si>
    <t>ROSE BOUQUET HAIR SHAMPOO 500ml</t>
  </si>
  <si>
    <t>MF095</t>
  </si>
  <si>
    <t>마녀공장 로즈부케 플로랄 로션</t>
  </si>
  <si>
    <t>ROSE BOUQUET FLORAL LOTION 155ml</t>
  </si>
  <si>
    <t>MF096</t>
  </si>
  <si>
    <t>마녀공장 로즈부케 플로랄 세럼</t>
  </si>
  <si>
    <t>ROSE BOUQUET FLORAL SERUM 50ml</t>
  </si>
  <si>
    <t>MF097</t>
  </si>
  <si>
    <t>마녀공장 로즈부케 플로랄 스킨</t>
  </si>
  <si>
    <t xml:space="preserve"> ROSE BOUQUET FLORAL TONER 155ml</t>
  </si>
  <si>
    <t>MF098</t>
  </si>
  <si>
    <t>마녀공장 래디언스 꿀광 오일</t>
  </si>
  <si>
    <t>RADIANCE OIL 20ml</t>
  </si>
  <si>
    <t>MF099</t>
  </si>
  <si>
    <t>마녀공장 씨드 에너지 오일</t>
  </si>
  <si>
    <t>SEED ENERYGY OIL 20ml</t>
  </si>
  <si>
    <t>MF100</t>
  </si>
  <si>
    <t>마녀공장 내추럴 선블럭</t>
  </si>
  <si>
    <t>NATURAL SUNBLOCK SPF29 PA++ 50g</t>
  </si>
  <si>
    <t>MF101</t>
  </si>
  <si>
    <t>마녀공장 핑크 클레이 디톡 팩</t>
  </si>
  <si>
    <t>PINK CLAY D-TOC PACK 75ml</t>
  </si>
  <si>
    <t>MF102</t>
  </si>
  <si>
    <t>MF103</t>
  </si>
  <si>
    <t>마녀공장 만사쾌신 넥 앤 숄더 크림</t>
  </si>
  <si>
    <t>MANSAQUESIN NECK AND SHOULDER CREAM 100ml</t>
  </si>
  <si>
    <t>MF104</t>
  </si>
  <si>
    <t>마녀공장 만사쾌면 슬리핑 크림</t>
  </si>
  <si>
    <t>MANSAQUEMYEN SLEEPING CREAM PACK 80ml</t>
  </si>
  <si>
    <t>MF105</t>
  </si>
  <si>
    <t>올인원 모이스처링 스킨 포맨</t>
  </si>
  <si>
    <t>ALL IN ONE MOISTURING SKIN FOR MEN 150ml</t>
  </si>
  <si>
    <t>MF106</t>
  </si>
  <si>
    <t>올인원 데일리 로션 포맨</t>
  </si>
  <si>
    <t>ALL IN ONE DAILY LOTION FOR MEN 100ml</t>
  </si>
  <si>
    <t>MF107</t>
  </si>
  <si>
    <t>마녀공장 에그 화이트 팩</t>
  </si>
  <si>
    <t>EGG WHITE PACK 50ml</t>
  </si>
  <si>
    <t>MF108</t>
  </si>
  <si>
    <t>마녀공장 스트롱 치약</t>
  </si>
  <si>
    <t>NATURAL TOOTH PASTE (STRONG) 100g</t>
  </si>
  <si>
    <t>MF109</t>
  </si>
  <si>
    <t>마녀공장 센서티브 치약</t>
  </si>
  <si>
    <t>NATURAL TOOTH PASTE (SENSITIVE) 100g</t>
  </si>
  <si>
    <t>MF110</t>
  </si>
  <si>
    <t>마녀공장 브라이트 치약</t>
  </si>
  <si>
    <t>NATURAL TOOTH PASTE (BRIGHT) 100g</t>
  </si>
  <si>
    <t>MF111</t>
  </si>
  <si>
    <t>마녀공장 리프레쉬 치약</t>
  </si>
  <si>
    <t>NATURAL TOOTH PASTE (REFRESH) 100g</t>
  </si>
  <si>
    <t>MF112</t>
  </si>
  <si>
    <t>마녀공장 굿브레쓰 치약</t>
  </si>
  <si>
    <t>NATURAL TOOTH PASTE (BREATH) 100g</t>
  </si>
  <si>
    <t>MF113</t>
  </si>
  <si>
    <t>마녀공장 헬씨 주방세제</t>
  </si>
  <si>
    <t>HEALTHY DISH SOAP 500ml</t>
  </si>
  <si>
    <t>MF114</t>
  </si>
  <si>
    <t>자오담 햅쌀 크림 스킨</t>
  </si>
  <si>
    <t>HAEP-SSAL CREAM SKIN 155ml</t>
  </si>
  <si>
    <t>MF115</t>
  </si>
  <si>
    <t>자오담 카렌듈라 수딩 젤</t>
  </si>
  <si>
    <t>CALENDULA GEL 200ml</t>
  </si>
  <si>
    <t>MF116</t>
  </si>
  <si>
    <t>자오담 자작나무 크림</t>
  </si>
  <si>
    <t>ZAZAC-NAMOO CREAM 80ml</t>
  </si>
  <si>
    <t>MF117</t>
  </si>
  <si>
    <t>자오담 어성초팩</t>
  </si>
  <si>
    <t>EOSEONGCHO PACK 80ml</t>
  </si>
  <si>
    <t>MF118</t>
  </si>
  <si>
    <t>자오담 쑥 크림</t>
  </si>
  <si>
    <t>SOOC CREAM 80ml</t>
  </si>
  <si>
    <t>MF119</t>
  </si>
  <si>
    <t>자오담 쑥 마스크</t>
  </si>
  <si>
    <t>SOOC MASK 25ml</t>
  </si>
  <si>
    <t>MF120</t>
  </si>
  <si>
    <t>자오담 풋사과 수분 퐁당 토너</t>
  </si>
  <si>
    <t>ZAODAM GREENAPPLE TONER 300ml</t>
  </si>
  <si>
    <t>MF121</t>
  </si>
  <si>
    <t>자오담 풋사과 수분 퐁당 크림</t>
  </si>
  <si>
    <t>ZAODAM GREENAPPLE CREAM 100ml</t>
  </si>
  <si>
    <t>MF122</t>
  </si>
  <si>
    <t>자오담 도토리 모공 쫀쫀 패드 70매</t>
  </si>
  <si>
    <t>ZAODAM DOTORI PAD 70 SHEETS SET</t>
  </si>
  <si>
    <t>MF123</t>
  </si>
  <si>
    <t>자오담 도토리 모공 쫀쫀 크림</t>
  </si>
  <si>
    <t>ZAODAM DOTORI CREAM 100ml</t>
  </si>
  <si>
    <t>MF124</t>
  </si>
  <si>
    <t>자오담 도토리 모공 쫀쫀 토너</t>
  </si>
  <si>
    <t>ZAODAM DOTORI TONER 300ml</t>
  </si>
  <si>
    <t>MF125</t>
  </si>
  <si>
    <t>자오담 도토리 모공 쫀쫀 클렌징 폼</t>
  </si>
  <si>
    <t>ZAODAM DOTORI CLEANSING FOAM 120ml</t>
  </si>
  <si>
    <t>MF126</t>
  </si>
  <si>
    <t>자오담 도토리 모공 쫀쫀 마스크</t>
  </si>
  <si>
    <t>ZAODAM DOTORI MASK 22ml</t>
  </si>
  <si>
    <t>MF127</t>
  </si>
  <si>
    <t>바닐라부티크 허그 향수</t>
  </si>
  <si>
    <t>BANILLA BOUTIQUE HUG PERFUME 40ml</t>
  </si>
  <si>
    <t>MF128</t>
  </si>
  <si>
    <t>바닐라부티크 허그 핸드크림</t>
  </si>
  <si>
    <t>BANILLA BOUTIQUE HUG PERFUME HAND CREAM 50ml</t>
  </si>
  <si>
    <t>MF129</t>
  </si>
  <si>
    <t>바닐라부티크 피치홀릭 핸드크림</t>
  </si>
  <si>
    <t>BANILLA BOUTIQUE PEACH HOLIC PERFUME HAND CREAM 50ml</t>
  </si>
  <si>
    <t>MF130</t>
  </si>
  <si>
    <t>바닐라부티크 프렌치키스 핸드크림</t>
  </si>
  <si>
    <t>BANILLA BOUTIQUE FRENCH KISS PERFUME HAND CREAM 50ml</t>
  </si>
  <si>
    <t>MF131</t>
  </si>
  <si>
    <t>바닐라부티크 코튼플라워 핸드크림</t>
  </si>
  <si>
    <t>BANILLA BOUTIQUE COTTON FLOWER HAND CREAM 50ml</t>
  </si>
  <si>
    <t>MF132</t>
  </si>
  <si>
    <t>바닐라부티크 레인 핸드크림</t>
  </si>
  <si>
    <t>BANILLA BOUTIQUE RAIN PERFUME HAND CREAM 50ml</t>
  </si>
  <si>
    <t>MF133</t>
  </si>
  <si>
    <t>바닐라부티크 러브블로썸 핸드크림</t>
  </si>
  <si>
    <t>BANILLA BOUTIQUE LOVE BLOSSOM PERFUME HAND CREAM 50ml</t>
  </si>
  <si>
    <t>MF134</t>
  </si>
  <si>
    <t>바닐라부티크 허그 퍼퓸 샴푸</t>
  </si>
  <si>
    <t>BANILLA BOUTIQUE HUG SHAMPOO 500ml</t>
  </si>
  <si>
    <t>MF135</t>
  </si>
  <si>
    <t>바닐라부티크 허그 퍼퓸 바디로션</t>
  </si>
  <si>
    <t>BANILLA BOUTIQUE HUG BODY LOTION 150ml</t>
  </si>
  <si>
    <t>MF136</t>
  </si>
  <si>
    <t>바닐라부티크 허그 퍼퓸 바디워시</t>
  </si>
  <si>
    <t>BANILLA BOUTIQUE HUG BODY WASH 500ml</t>
  </si>
  <si>
    <t>MF137</t>
  </si>
  <si>
    <t>60브릭 슈퍼 스트롱 헤어 스프레이</t>
  </si>
  <si>
    <t>60BRIX SUPER STRONG HAIR SPRAY 200ml</t>
  </si>
  <si>
    <t>MF138</t>
  </si>
  <si>
    <t>60브릭 헤어 스타일링 워터 포마드</t>
  </si>
  <si>
    <t>60BRIX HAIR STYLING WATER POMADE 200ml</t>
  </si>
  <si>
    <t>MF139</t>
  </si>
  <si>
    <t>60브릭 퍼퓸 스틱 [포레스트 가든]</t>
  </si>
  <si>
    <t>PERFUME STICK [FOREST GARDEN] 3.2g</t>
  </si>
  <si>
    <t>MF140</t>
  </si>
  <si>
    <t>60브릭 컬러드롭 워터비비</t>
  </si>
  <si>
    <t>COLOR DROP WATER BB 20ml</t>
  </si>
  <si>
    <t>MF141</t>
  </si>
  <si>
    <t>60브릭 올인원 워터로션</t>
  </si>
  <si>
    <t>ALL IN ONE WATER LOTION 210ml</t>
  </si>
  <si>
    <t>MF142</t>
  </si>
  <si>
    <t>60브릭 어썸 펜 아이브로우 우드펜슬</t>
  </si>
  <si>
    <t>60BRIX PENSIL 1g</t>
  </si>
  <si>
    <t>MF143</t>
  </si>
  <si>
    <t>60브릭 노세범 스틱</t>
  </si>
  <si>
    <t>NO-SEBUM STICK 16g</t>
  </si>
  <si>
    <t>MF144</t>
  </si>
  <si>
    <t>노 머시 픽싱 커버 핏 쿠션 벨벳 21 리버티</t>
  </si>
  <si>
    <t>NO MERCY FIXING COVER FIT CUSHION 21 - LIBERTY 15g</t>
  </si>
  <si>
    <t>MF145</t>
  </si>
  <si>
    <t>노 머시 픽싱 커버 핏 쿠션 벨벳 23 얼스</t>
  </si>
  <si>
    <t>NO MERCY FIXING COVER FIT CUSHION 23 - EARTH 15g</t>
  </si>
  <si>
    <t>MF146</t>
  </si>
  <si>
    <t>노 머시 픽싱 커버 핏 컨실러 미니 21 리버티</t>
  </si>
  <si>
    <t>NO MERCY FIXING COVER FIT CONCEALER MINI 21 - LIBERTY 2.7g</t>
  </si>
  <si>
    <t>MF147</t>
  </si>
  <si>
    <t>노 머시 픽싱 커버 핏 컨실러 미니 23 얼스</t>
  </si>
  <si>
    <t>NO MERCY FIXING COVER FIT CONCEALER MINI 23 - EARTH 2.7g</t>
  </si>
  <si>
    <t>MF148</t>
  </si>
  <si>
    <t>노 머시 컬러 바이브 벨벳틴트 101 칠렉스</t>
  </si>
  <si>
    <t>NO MERCY COLOR VIBE VELVET TINT 101 - CHILLAX 4g</t>
  </si>
  <si>
    <t>MF149</t>
  </si>
  <si>
    <t>노 머시 컬러 바이브 벨벳틴트 121 코지허그</t>
  </si>
  <si>
    <t>NO MERCY COLOR VIBE VELVET TINT 121 - COZY HUG 4g</t>
  </si>
  <si>
    <t>MF150</t>
  </si>
  <si>
    <t>노 머시 컬러 바이브 벨벳틴트 132 럭미럽미</t>
  </si>
  <si>
    <t>NO MERCY COLOR VIBE VELVET TINT 132 - LUCK ME, LUV ME 4g</t>
  </si>
  <si>
    <t>MF151</t>
  </si>
  <si>
    <t>노 머시 컬러 바이브 벨벳틴트 143 지져스</t>
  </si>
  <si>
    <t>NO MERCY COLOR VIBE VELVET TINT 143 - GEE GEOUS 4g</t>
  </si>
  <si>
    <t>MF152</t>
  </si>
  <si>
    <t>노 머시 컬러 바이브 벨벳틴트 154 원오브어카인드</t>
  </si>
  <si>
    <t>NO MERCY COLOR VIBE VELVET TINT 154 - ONE OF A KIND 4g</t>
  </si>
  <si>
    <t>MF153</t>
  </si>
  <si>
    <t>노 머시 컬러 바이브 벨벳틴트 165 위발린</t>
  </si>
  <si>
    <t>NO MERCY COLOR VIBE VELVET TINT 165 - WE BALLIN 4g</t>
  </si>
  <si>
    <t>MF154</t>
  </si>
  <si>
    <t>노 머시 컬러 바이브 벨벳틴트 176 뉴땡</t>
  </si>
  <si>
    <t>NO MERCY COLOR VIBE VELVET TINT 176 - NEW THANG 4g</t>
  </si>
  <si>
    <t>MF155</t>
  </si>
  <si>
    <t>노 머시 컬러 바이브 벨벳틴트 187 트와일라잇바이브</t>
  </si>
  <si>
    <t>NO MERCY COLOR VIBE VELVET TINT 187 - TWILIGHT VIBE 4g</t>
  </si>
  <si>
    <t>MF156</t>
  </si>
  <si>
    <t>마녀공장 블랙헤드&amp;포어 토너</t>
  </si>
  <si>
    <t>BLACKHEAD &amp; PORE TONER 210ml</t>
  </si>
  <si>
    <t>MF157</t>
  </si>
  <si>
    <t>마녀공장 블랙헤드 퓨어 클렌징 오일 킬패드</t>
  </si>
  <si>
    <t>BLACKHEAD PURE CLEANSING OIL KILLPAD 200ml</t>
  </si>
  <si>
    <t>MF158</t>
  </si>
  <si>
    <t>마녀공장 하루하나 히알루론산 젤리 마스크</t>
  </si>
  <si>
    <t>HYALURONIC ACID JELLY MASK 25ml</t>
  </si>
  <si>
    <t>MF159</t>
  </si>
  <si>
    <t>MF160</t>
  </si>
  <si>
    <t>MF161</t>
  </si>
  <si>
    <t>MF162</t>
  </si>
  <si>
    <t>MF163</t>
  </si>
  <si>
    <t>MF164</t>
  </si>
  <si>
    <t>MF165</t>
  </si>
  <si>
    <t>MF166</t>
  </si>
  <si>
    <t>MF167</t>
  </si>
  <si>
    <t>MF168</t>
  </si>
  <si>
    <t>MF169</t>
  </si>
  <si>
    <t>MF170</t>
  </si>
  <si>
    <t xml:space="preserve">8초살롱 헤어마스크 
</t>
  </si>
  <si>
    <t>8SECONDS SALON HAIR MASK100ml</t>
  </si>
  <si>
    <t xml:space="preserve">MASIL 8초 액상 헤어 마스크 
</t>
  </si>
  <si>
    <t>8SECONDS LIQUID HAIR MASK100ml</t>
  </si>
  <si>
    <t xml:space="preserve">마실 8초 살롱 슈퍼마일드 헤어마스크
</t>
  </si>
  <si>
    <t xml:space="preserve"> 8 SECONDS SALON SUPER MILD HAIR MASK100ml</t>
  </si>
  <si>
    <t>8SECONDS SALON HAIR MASK 200ml</t>
  </si>
  <si>
    <t>8SECONDS LIQUID HAIR MASK200ml</t>
  </si>
  <si>
    <t xml:space="preserve"> 8 SECONDS SALON SUPER MILD HAIR MASK200ml</t>
  </si>
  <si>
    <t>8SECONDS SALON HAIR MASK 350ml</t>
  </si>
  <si>
    <t>8SECONDS LIQUID HAIR MASK350ml</t>
  </si>
  <si>
    <t xml:space="preserve"> 8 SECONDS SALON SUPER MILD HAIR MASK350ml</t>
  </si>
  <si>
    <t xml:space="preserve">3살롱헤어 CMC샴푸 
</t>
  </si>
  <si>
    <t xml:space="preserve">마실 5살롱 노 옐로우 보색샴푸
</t>
  </si>
  <si>
    <t>MASIL 5 SALON NO YELLOW SHAMPOO300ml</t>
  </si>
  <si>
    <t xml:space="preserve">5프로바이오틱스 퍼펙트 볼륨 샴푸
</t>
  </si>
  <si>
    <t>5PROBIOTICS PERFECT VOLUME SHAMPOO300ml</t>
  </si>
  <si>
    <t xml:space="preserve">5프로바이오틱스 애플비니거 샴푸
</t>
  </si>
  <si>
    <t>5PROBIOTICS APPLE VINEGAR SHAMPOO300ml</t>
  </si>
  <si>
    <t xml:space="preserve">5프로바이오틱스 컬러 레디언스 샴푸
</t>
  </si>
  <si>
    <t>5PROBIOTICS COLOR RADIANCE SHAMPOO300ml</t>
  </si>
  <si>
    <t xml:space="preserve">5프로바이오틱스 스칼프 스케일링 샴푸
</t>
  </si>
  <si>
    <t>5PROBIOTICS SCALP SCALING SHAMPOO300ml</t>
  </si>
  <si>
    <t xml:space="preserve">5살롱 노 옐로우 샴푸
</t>
  </si>
  <si>
    <t>5SALON NO YELLOW SHAMPOO150ml</t>
  </si>
  <si>
    <t>5PROBIOTICS PERFECT VOLUME SHAMPOO150ml</t>
  </si>
  <si>
    <t>5PROBIOTICS APPLE VINEGAR SHAMPOO150ml</t>
  </si>
  <si>
    <t>5PROBIOTICS COLOR RADIANCE SHAMPOO150ml</t>
  </si>
  <si>
    <t>5PROBIOTICS SCALP SCALING SHAMPOO150ml</t>
  </si>
  <si>
    <t>5SALON NO YELLOW SHAMPOO500ml</t>
  </si>
  <si>
    <t>5PROBIOTICS PERFECT VOLUME SHAMPOO500ml</t>
  </si>
  <si>
    <t>5PROBIOTICS APPLE VINEGAR SHAMPOO500ml</t>
  </si>
  <si>
    <t>5PROBIOTICS COLOR RADIANCE SHAMPOO500ml</t>
  </si>
  <si>
    <t>5PROBIOTICS SCALP SCALING SHAMPOO500ml</t>
  </si>
  <si>
    <t xml:space="preserve">8초살롱 헤어마스크 350ml 세트
</t>
  </si>
  <si>
    <t>8SECONDS SALON HAIR MASK 350ML SET350ml+8ml*2</t>
  </si>
  <si>
    <t xml:space="preserve">8초살롱 헤어마스크 스틱파우치 (8ml*20개입)
</t>
  </si>
  <si>
    <t>8SECONDS SALON HAIR MASK STICK POUCH8ml*20</t>
  </si>
  <si>
    <t xml:space="preserve">8초 액상 헤어 마스크 스틱파우치 (8ml*20개입)
</t>
  </si>
  <si>
    <t>8SECONDS LIQUID HAIR MASK STICK POUCH8ml*20</t>
  </si>
  <si>
    <t xml:space="preserve">마실 8초살롱 슈퍼마일드 헤어마스크 스틱파우치
</t>
  </si>
  <si>
    <t xml:space="preserve"> MASIL 8SECONDS SALON SUPERMILD HAIR MASK STICK POUCH8ml*20</t>
  </si>
  <si>
    <t xml:space="preserve">3살롱헤어 CMC샴푸 스틱파우치 (8ml*20개입)
</t>
  </si>
  <si>
    <t>3SALON HAIR CMC SHAMPOO STICK POUCH8ml*20</t>
  </si>
  <si>
    <t xml:space="preserve">5프로바이오틱스 스칼프 스케일링 샴푸 스틱파우치 (8ml*20개입)
</t>
  </si>
  <si>
    <t>5PROBIOTICS SCALP SCALING SHAMPOO  STICK POUCH8ml*20</t>
  </si>
  <si>
    <t xml:space="preserve">5프로바이오틱스 컬러 레디언스 샴푸스틱파우치
</t>
  </si>
  <si>
    <t>5PROBIOTICS COLOR RADIANCE SHAMPOO STICK POUCH8ml*20</t>
  </si>
  <si>
    <t xml:space="preserve">5 프로바이오틱스 퍼펙트 볼륨 샴푸 스틱파우치
</t>
  </si>
  <si>
    <t>(5 PROBIOTICS PERFECT VOLUME SHAMPOO STICK POUCH)8ml*20</t>
  </si>
  <si>
    <t xml:space="preserve">5 프로바이오틱스 애플 비니거 샴푸 스틱파우치
</t>
  </si>
  <si>
    <t>(5 PROBIOTICS APPLE VINEGAR SHAMPOO STICK POUCH)8ml*20</t>
  </si>
  <si>
    <t xml:space="preserve">9프로틴 퍼퓸 실크밤 
</t>
  </si>
  <si>
    <t>9PROTEIN PERFUME SILK BALM180ml</t>
  </si>
  <si>
    <t xml:space="preserve">마실 38세트
</t>
  </si>
  <si>
    <t>MASIL 38 SET200ml+300ml+8ml*4</t>
  </si>
  <si>
    <t xml:space="preserve">마실 7스파클링 버블틱 
</t>
  </si>
  <si>
    <t>7SPARKLING SCALP BUBBLE TICK150ml</t>
  </si>
  <si>
    <t xml:space="preserve">6살롱 헤어 퍼퓸오일 60ml
       </t>
  </si>
  <si>
    <t>(6SALON HAIR PERFUME OIL 60ML)       60ml</t>
  </si>
  <si>
    <t xml:space="preserve">8초살롱 헤어 리페어 앰플（20입)
</t>
  </si>
  <si>
    <t>8SECONDS SALON Essence HAIR MASK15ml*20</t>
  </si>
  <si>
    <t xml:space="preserve">8초살롱 헤어 리페어 앰플  (10입)
</t>
  </si>
  <si>
    <t>8SECONDS SALON Essence HAIR MASK15ml*10</t>
  </si>
  <si>
    <t xml:space="preserve">마실 12 스켈프 스파 클렌징 로션
</t>
  </si>
  <si>
    <t>MASIL 12 SCALP SPA CLEANSING LOTION15ml*4ea</t>
  </si>
  <si>
    <t xml:space="preserve">마실 헤드 크리닝 마사지 브러쉬 
</t>
  </si>
  <si>
    <t xml:space="preserve">마실 15 퍼펙트 헤어 픽서
</t>
  </si>
  <si>
    <t>MASIL 15 PERFECT HAIR FIXER150ml</t>
  </si>
  <si>
    <t xml:space="preserve">마실 우든 패들 브러쉬
</t>
  </si>
  <si>
    <t xml:space="preserve">마실 피치 걸 헤어 롤 핀
</t>
  </si>
  <si>
    <t xml:space="preserve">마실 6 살롱락토바실러헤어퍼퓸오일(모이스쳐)
</t>
  </si>
  <si>
    <t>MASIL 6 Salon Lactobacillus Hair Perfume Oil(Moisture)66ml</t>
  </si>
  <si>
    <t xml:space="preserve">마실 6 살롱 락토바실러스 헤어퍼퓸오일(라이트)
</t>
  </si>
  <si>
    <t>MASIL 6 Salon Lactobacillus Hair Perfume Oil(Light)66ml</t>
  </si>
  <si>
    <t>MA052</t>
  </si>
  <si>
    <t xml:space="preserve">마실 11 살롱 스칼프 케어 앰플 토닉
</t>
  </si>
  <si>
    <t>MASIL 11 SALON SCALP CARE AMPOULE TONIC30ml*4ea</t>
  </si>
  <si>
    <t>MA053</t>
  </si>
  <si>
    <t xml:space="preserve">마실 21 프로바이오틱스 스킨 워시
</t>
  </si>
  <si>
    <t>MASIL 21 PROBIOTICS SKIN WASH500ml</t>
  </si>
  <si>
    <t>MA054</t>
  </si>
  <si>
    <t xml:space="preserve">마실 10 프리미엄 리페어 헤어마스크
</t>
  </si>
  <si>
    <t>MASIL 10 PREMIUM REPAIR HAIR MASK300ml</t>
  </si>
  <si>
    <t>PYUNKANGYUL</t>
  </si>
  <si>
    <t>PY001</t>
  </si>
  <si>
    <t>PYUNKANGYUL-00024</t>
  </si>
  <si>
    <t>블랙티리바이탈라이징마스크팩10ea</t>
  </si>
  <si>
    <t>Black Tea Revitalizing Mask Pack 10ea</t>
  </si>
  <si>
    <t>PY002</t>
  </si>
  <si>
    <t>PYUNKANGYUL-00015</t>
  </si>
  <si>
    <t>고보습에센스마스크팩25ml*10ea</t>
  </si>
  <si>
    <t>Highly Moisturizing Essence Mask Pack 25ml*10ea</t>
  </si>
  <si>
    <t>PY003</t>
  </si>
  <si>
    <t>PYUNKANGYUL-00056</t>
    <phoneticPr fontId="1" type="noConversion"/>
  </si>
  <si>
    <t>고보습에센스마스크팩(1개입)</t>
  </si>
  <si>
    <t>(1ea) Highly Moisturizing Essence Mask Pack</t>
  </si>
  <si>
    <t>PY004</t>
  </si>
  <si>
    <t>PYUNKANGYUL-00057</t>
  </si>
  <si>
    <t>아토핸드워시250ml(3개입)</t>
  </si>
  <si>
    <t>(3EA) ATO Hand Wash 250ml</t>
  </si>
  <si>
    <t>PY005</t>
  </si>
  <si>
    <t>PYUNKANGYUL-00058</t>
  </si>
  <si>
    <t>블랙티타임리버스아이패치</t>
  </si>
  <si>
    <t>(60ea) Black Tea Time Reverse Eye Patch</t>
  </si>
  <si>
    <t>PY006</t>
  </si>
  <si>
    <t>PYUNKANGYUL-00059</t>
  </si>
  <si>
    <t>진정토너패드</t>
  </si>
  <si>
    <t>(70EA) Calming Toner Pad</t>
  </si>
  <si>
    <t>PY007</t>
  </si>
  <si>
    <t>PYUNKANGYUL-00022</t>
  </si>
  <si>
    <t>블랙티타임리버스아이크림25ml</t>
  </si>
  <si>
    <t>Black Tea Time Reverse Eye Cream 25ml</t>
  </si>
  <si>
    <t>PY008</t>
  </si>
  <si>
    <t>PYUNKANGYUL-00048</t>
  </si>
  <si>
    <t>진정마스크팩10ea</t>
  </si>
  <si>
    <t>[10EA] Calming Mask Pack</t>
  </si>
  <si>
    <t>PY009</t>
  </si>
  <si>
    <t>PYUNKANGYUL-00007</t>
  </si>
  <si>
    <t>밸런싱젤100ml</t>
  </si>
  <si>
    <t>Balancing Gel 100ml</t>
  </si>
  <si>
    <t>PY010</t>
  </si>
  <si>
    <t>PYUNKANGYUL-00042</t>
  </si>
  <si>
    <t>아토고보습베이비비누80g*2ea</t>
  </si>
  <si>
    <t>ATO Moisturizing Baby Soap 80g*2ea</t>
  </si>
  <si>
    <t>PY011</t>
  </si>
  <si>
    <t>PYUNKANGYUL-00019</t>
  </si>
  <si>
    <t>1/3화장솜</t>
  </si>
  <si>
    <t>1/3 Cotton Pad</t>
  </si>
  <si>
    <t>PY012</t>
  </si>
  <si>
    <t>PYUNKANGYUL-00052</t>
  </si>
  <si>
    <t>아크네크림50ml</t>
  </si>
  <si>
    <t>ACNE Cream 50ml</t>
  </si>
  <si>
    <t>PY013</t>
  </si>
  <si>
    <t>PYUNKANGYUL-SET-019</t>
    <phoneticPr fontId="1" type="noConversion"/>
  </si>
  <si>
    <t>아크네크림+스팟패치씬+드레싱마스크팩세트</t>
  </si>
  <si>
    <t xml:space="preserve">	ACNE Cream 50ml + ACNE Spot Patch Super Thin (1ea) +ACNE Dressing Mask Pack (1EA)</t>
  </si>
  <si>
    <t>PY014</t>
  </si>
  <si>
    <t>PYUNKANGYUL-00049</t>
  </si>
  <si>
    <t>아크네페이셜클렌저120ml</t>
  </si>
  <si>
    <t>ACNE Facial Cleanser 120ml</t>
  </si>
  <si>
    <t>PY015</t>
  </si>
  <si>
    <t>PYUNKANGYUL-SET-020</t>
    <phoneticPr fontId="1" type="noConversion"/>
  </si>
  <si>
    <t>아크네페이셜클렌저+스팟패치씬+드레싱마스크팩세트</t>
  </si>
  <si>
    <t>Acne Facial Cleanser 150ml + ACNE Spot Patch Super Thin (1ea) +ACNE Dressing Mask Pack (1EA)</t>
  </si>
  <si>
    <t>PY016</t>
  </si>
  <si>
    <t>PYUNKANGYUL-00051</t>
  </si>
  <si>
    <t>아크네스팟크림15ml</t>
  </si>
  <si>
    <t>ACNE Spot Cream 15ml</t>
  </si>
  <si>
    <t>PY017</t>
  </si>
  <si>
    <t>PYUNKANGYUL-00054</t>
  </si>
  <si>
    <t>아크네스팟패치슈퍼씬</t>
  </si>
  <si>
    <t>ACNE Spot Patch Super Thin (15EA)</t>
  </si>
  <si>
    <t>PY018</t>
  </si>
  <si>
    <t>PYUNKANGYUL-00050</t>
  </si>
  <si>
    <t>아크네토너150ml</t>
  </si>
  <si>
    <t>ACNE TONER 150ml</t>
  </si>
  <si>
    <t>PY019</t>
  </si>
  <si>
    <t>PYUNKANGYUL-00063</t>
    <phoneticPr fontId="1" type="noConversion"/>
  </si>
  <si>
    <t>아토버블워시&amp;샴푸500ml</t>
  </si>
  <si>
    <t>ATO Bubble Wash&amp;Shampoo 500ml</t>
  </si>
  <si>
    <t>PY020</t>
  </si>
  <si>
    <t>PYUNKANGYUL-00038</t>
  </si>
  <si>
    <t>아토크림블루라벨(튜브)120ml</t>
  </si>
  <si>
    <t>ATO Cream Blue Label(tube) 120ml</t>
  </si>
  <si>
    <t>PY021</t>
  </si>
  <si>
    <t>PYUNKANGYUL-00036</t>
  </si>
  <si>
    <t>아토로션블루라벨290ml</t>
  </si>
  <si>
    <t>ATO Lotion Blue Label 290ml</t>
  </si>
  <si>
    <t>PY022</t>
  </si>
  <si>
    <t>PYUNKANGYUL-00041</t>
  </si>
  <si>
    <t>아토수분강화수딩젤로션150ml</t>
  </si>
  <si>
    <t>ATO MOISTURIZING SOOTHING GEL LOTION 150ml</t>
  </si>
  <si>
    <t>PY023</t>
  </si>
  <si>
    <t>PYUNKANGYUL-00039</t>
  </si>
  <si>
    <t>아토고보습베이비오일190ml</t>
  </si>
  <si>
    <t>ATO Nourishing Baby Oil 190ml</t>
  </si>
  <si>
    <t>PY024</t>
  </si>
  <si>
    <t>PYUNKANGYUL-SET-003</t>
    <phoneticPr fontId="1" type="noConversion"/>
  </si>
  <si>
    <t>아토샘플파우치세트</t>
  </si>
  <si>
    <t>Sample Pouch(Ato Cream Blue Label + Ato Moisturizing Soothing Gel Lotion + Ato Nourishing Baby Oil + Ato Lotion Blue Label)</t>
  </si>
  <si>
    <t>PY025</t>
  </si>
  <si>
    <t>PYUNKANGYUL-SET-004</t>
    <phoneticPr fontId="1" type="noConversion"/>
  </si>
  <si>
    <t>아토트래블키트</t>
  </si>
  <si>
    <t>Travel Kit(Ato wash&amp;shampoo blue label 50ml+ato lotion blue label 50ml+Ato cream blue label 30ml+Ato moisturizing soothing gel lotion 30ml)</t>
  </si>
  <si>
    <t>PY026</t>
  </si>
  <si>
    <t>PYUNKANGYUL-00037</t>
  </si>
  <si>
    <t>아토워시&amp;샴푸블루라벨290ml</t>
  </si>
  <si>
    <t>ATO Wash&amp;Shampoo Blue Label 290ml</t>
  </si>
  <si>
    <t>PY027</t>
  </si>
  <si>
    <t>PYUNKANGYUL-00008</t>
  </si>
  <si>
    <t>밸런싱젤60ml</t>
  </si>
  <si>
    <t>Balancing Gel 60ml</t>
  </si>
  <si>
    <t>PY028</t>
  </si>
  <si>
    <t>PYUNKANGYUL-SET-005</t>
    <phoneticPr fontId="1" type="noConversion"/>
  </si>
  <si>
    <t>베스트스킨케어아이템세트</t>
  </si>
  <si>
    <t>Best Set(Mist Toner 200ml + Moisture Ampoule 100ml + Moisture Cream 100ml)</t>
  </si>
  <si>
    <t>PY029</t>
  </si>
  <si>
    <t>PYUNKANGYUL-00047</t>
  </si>
  <si>
    <t>진정약산성포밍클렌저150ml</t>
  </si>
  <si>
    <t>Calming Low pH Foaming Cleanser 150ml</t>
  </si>
  <si>
    <t>PY030</t>
  </si>
  <si>
    <t>PYUNKANGYUL-00064</t>
    <phoneticPr fontId="1" type="noConversion"/>
  </si>
  <si>
    <t>진정수분세럼30ml</t>
  </si>
  <si>
    <t>Calming Moisture Serum 30ml</t>
  </si>
  <si>
    <t>PY031</t>
  </si>
  <si>
    <t>PYUNKANGYUL-00046</t>
  </si>
  <si>
    <t>진정수분강화토너150ml</t>
  </si>
  <si>
    <t>Calming Deep Moisture Toner 150ml</t>
  </si>
  <si>
    <t>PY032</t>
  </si>
  <si>
    <t>PYUNKANGYUL-00044</t>
  </si>
  <si>
    <t>진정수분장벽크림50ml</t>
  </si>
  <si>
    <t>Calming Moisture Barrier Cream 50ml</t>
  </si>
  <si>
    <t>PY033</t>
  </si>
  <si>
    <t>PYUNKANGYUL-00065</t>
    <phoneticPr fontId="1" type="noConversion"/>
  </si>
  <si>
    <t>진정수분미스트100ml</t>
  </si>
  <si>
    <t>Calming Moisture Mist 100ml</t>
  </si>
  <si>
    <t>PY034</t>
  </si>
  <si>
    <t>PYUNKANGYUL-00045</t>
  </si>
  <si>
    <t>진정고보습리페어밤30ml</t>
  </si>
  <si>
    <t>Calming Moisture Repair Balm 30ml</t>
  </si>
  <si>
    <t>PY035</t>
  </si>
  <si>
    <t>PYUNKANGYUL-00030</t>
  </si>
  <si>
    <t>클렌징폼150ml</t>
  </si>
  <si>
    <t>Cleansing foam 150ml</t>
  </si>
  <si>
    <t>PY036</t>
  </si>
  <si>
    <t>PYUNKANGYUL-00034</t>
  </si>
  <si>
    <t>딥클렌징오일290ml</t>
  </si>
  <si>
    <t>Deep Cleansing Oil 290ml</t>
  </si>
  <si>
    <t>PY037</t>
  </si>
  <si>
    <t>PYUNKANGYUL-00055</t>
  </si>
  <si>
    <t>딥클리어클렌징밤100ml</t>
  </si>
  <si>
    <t>Deep Clear Cleasing Balm 100ml</t>
  </si>
  <si>
    <t>PY038</t>
  </si>
  <si>
    <t>PYUNKANGYUL-00002</t>
  </si>
  <si>
    <t>에센스토너100ml</t>
  </si>
  <si>
    <t>Essence Toner 100ml</t>
  </si>
  <si>
    <t>PY039</t>
  </si>
  <si>
    <t>PYUNKANGYUL-SET-002</t>
  </si>
  <si>
    <t>에센스토너100기획세트</t>
  </si>
  <si>
    <t>Plan Set(Essence Toner 100ml + Nutrition Cream 20ml + Low pH Pore Deep Cleanser 40ml + Sample Random</t>
  </si>
  <si>
    <t>PY040</t>
  </si>
  <si>
    <t>PYUNKANGYUL-SET-001</t>
  </si>
  <si>
    <t>에센스토너100ml파우치세트</t>
  </si>
  <si>
    <t>Pouch Set(Essence Toner 100ml + Up or Down Line Pouch + Eye Cream Pouch 4ea)</t>
  </si>
  <si>
    <t>PY041</t>
  </si>
  <si>
    <t>PYUNKANGYUL-00001</t>
  </si>
  <si>
    <t>에센스토너200ml</t>
  </si>
  <si>
    <t>Essence Toner 200ml</t>
  </si>
  <si>
    <t>PY042</t>
  </si>
  <si>
    <t>PYUNKANGYUL-SET-006</t>
    <phoneticPr fontId="1" type="noConversion"/>
  </si>
  <si>
    <t>에센스토너200ml파우치세트</t>
  </si>
  <si>
    <t>Pouch Set(Essence Toner 200ml +  Eye Cream Pouch 4ea + Sample Set Random)</t>
  </si>
  <si>
    <t>PY043</t>
  </si>
  <si>
    <t>PYUNKANGYUL-00003</t>
  </si>
  <si>
    <t>에센스토너 30ml</t>
  </si>
  <si>
    <t>Essence Toner 30ml</t>
  </si>
  <si>
    <t>PY044</t>
  </si>
  <si>
    <t>PYUNKANGYUL-00021</t>
  </si>
  <si>
    <t>아이크림1ml(50개입)</t>
  </si>
  <si>
    <t>Eye Cream (1ml X 50ea)</t>
  </si>
  <si>
    <t>PY045</t>
  </si>
  <si>
    <t>PYUNKANGYUL-SET-007</t>
    <phoneticPr fontId="1" type="noConversion"/>
  </si>
  <si>
    <t>헤어&amp;바디트래블키트</t>
  </si>
  <si>
    <t>Travel Kit(low ph mild body wash 100ml + low ph scalp shampoo 100ml+ lntensive ceramide lotion 100ml+low ph scalp treatment 100ml)</t>
  </si>
  <si>
    <t>PY046</t>
  </si>
  <si>
    <t>PYUNKANGYUL-00016</t>
  </si>
  <si>
    <t>고보습세라마이드로션500ml</t>
  </si>
  <si>
    <t>Intensive Ceramide Lotion 500ml</t>
  </si>
  <si>
    <t>PY047</t>
  </si>
  <si>
    <t>PYUNKANGYUL-00014</t>
  </si>
  <si>
    <t>인텐시브리페어크림50ml</t>
  </si>
  <si>
    <t>Intensive Repair Cream 50ml</t>
  </si>
  <si>
    <t>PY048</t>
  </si>
  <si>
    <t>PYUNKANGYUL-00066</t>
    <phoneticPr fontId="1" type="noConversion"/>
  </si>
  <si>
    <t>키즈앤베이비샴푸590ml</t>
  </si>
  <si>
    <t>Kids &amp; Baby Shampoo 590ml</t>
  </si>
  <si>
    <t>PY049</t>
  </si>
  <si>
    <t>PYUNKANGYUL-00067</t>
  </si>
  <si>
    <t>키즈앤베이비페이스로션590ml</t>
  </si>
  <si>
    <t>Kids &amp; Baby Face Lotion 590ml</t>
  </si>
  <si>
    <t>PY050</t>
  </si>
  <si>
    <t>PYUNKANGYUL-00068</t>
  </si>
  <si>
    <t>키즈앤베이비크림400ml</t>
  </si>
  <si>
    <t>Kids &amp; Baby Cream 400ml</t>
  </si>
  <si>
    <t>PY051</t>
  </si>
  <si>
    <t>PYUNKANGYUL-00035</t>
  </si>
  <si>
    <t>약산성클렌징워터290ml</t>
  </si>
  <si>
    <t>Low pH Cleansing Water 290ml</t>
  </si>
  <si>
    <t>PY052</t>
  </si>
  <si>
    <t>PYUNKANGYUL-00017</t>
  </si>
  <si>
    <t>약산성마일드바디워시500ml</t>
  </si>
  <si>
    <t>Low pH Mild Body Wash 500ml</t>
  </si>
  <si>
    <t>PY053</t>
  </si>
  <si>
    <t>PYUNKANGYUL-00032</t>
  </si>
  <si>
    <t>약산성모공딥클렌징폼100ml</t>
  </si>
  <si>
    <t>Low pH Pore Deep Cleansing Foam 100ml</t>
  </si>
  <si>
    <t>PY054</t>
  </si>
  <si>
    <t>PYUNKANGYUL-00033</t>
  </si>
  <si>
    <t>약산성모공딥클렌징폼40ml</t>
  </si>
  <si>
    <t>Low pH Pore Deep Cleansing Foam 40ml</t>
  </si>
  <si>
    <t>PY055</t>
  </si>
  <si>
    <t>PYUNKANGYUL-00018</t>
  </si>
  <si>
    <t>약산성두피샴푸500ml</t>
  </si>
  <si>
    <t>Low pH Scalp Shampoo 500ml</t>
  </si>
  <si>
    <t>PY056</t>
  </si>
  <si>
    <t>PYUNKANGYUL-00069</t>
    <phoneticPr fontId="1" type="noConversion"/>
  </si>
  <si>
    <t>약산성두피트리트먼트500ml</t>
  </si>
  <si>
    <t>Low pH Scalp Treatment 500ml</t>
  </si>
  <si>
    <t>PY057</t>
  </si>
  <si>
    <t>PYUNKANGYUL-00009</t>
  </si>
  <si>
    <t>미스트토너200ml</t>
  </si>
  <si>
    <t>Mist Toner 200ml</t>
  </si>
  <si>
    <t>PY058</t>
  </si>
  <si>
    <t>PYUNKANGYUL-00010</t>
  </si>
  <si>
    <t>미스트토너100ml</t>
  </si>
  <si>
    <t>Mist toner 100ml</t>
  </si>
  <si>
    <t>PY059</t>
  </si>
  <si>
    <t>PYUNKANGYUL-SET-008</t>
    <phoneticPr fontId="1" type="noConversion"/>
  </si>
  <si>
    <t>미스트토너100ml파우치세트</t>
  </si>
  <si>
    <t>Mist Toner 100ml Pouch Set</t>
  </si>
  <si>
    <t>PY060</t>
  </si>
  <si>
    <t>PYUNKANGYUL-SET-009</t>
    <phoneticPr fontId="1" type="noConversion"/>
  </si>
  <si>
    <t>미스트토너200ml파우치세트</t>
  </si>
  <si>
    <t>Mist Toner 200ml Pouch Set</t>
  </si>
  <si>
    <t>PY061</t>
  </si>
  <si>
    <t>PYUNKANGYUL-00013</t>
  </si>
  <si>
    <t>모이스쳐앰플100ml</t>
  </si>
  <si>
    <t>Moisture Ampoule 100ml</t>
  </si>
  <si>
    <t>PY062</t>
  </si>
  <si>
    <t>PYUNKANGYUL-00012</t>
  </si>
  <si>
    <t>모이스쳐크림100ml</t>
  </si>
  <si>
    <t>Moisture Cream 100ml</t>
  </si>
  <si>
    <t>PY063</t>
  </si>
  <si>
    <t>PYUNKANGYUL-00011</t>
  </si>
  <si>
    <t>모이스쳐세럼100ml</t>
  </si>
  <si>
    <t>Moisture Serum 100ml</t>
  </si>
  <si>
    <t>PY064</t>
  </si>
  <si>
    <t>PYUNKANGYUL-00070</t>
    <phoneticPr fontId="1" type="noConversion"/>
  </si>
  <si>
    <t>모이스쳐세럼9ml</t>
  </si>
  <si>
    <t>Moisture serum 9ml</t>
  </si>
  <si>
    <t>PY065</t>
  </si>
  <si>
    <t>PYUNKANGYUL-SET-010</t>
    <phoneticPr fontId="1" type="noConversion"/>
  </si>
  <si>
    <t>모이스쳐스킨케어세트</t>
  </si>
  <si>
    <t>Skincare Set(Essence Toner 200ml + Moisture Serum 100ml +N Cream 100ml)</t>
  </si>
  <si>
    <t>PY066</t>
  </si>
  <si>
    <t>PYUNKANGYUL-00004</t>
  </si>
  <si>
    <t>뉴트리션크림100ml</t>
  </si>
  <si>
    <t>Nutrition cream 100ml</t>
  </si>
  <si>
    <t>PY067</t>
  </si>
  <si>
    <t>PYUNKANGYUL-00006</t>
  </si>
  <si>
    <t>오일26ml</t>
  </si>
  <si>
    <t>oil 26ml</t>
  </si>
  <si>
    <t>PY068</t>
  </si>
  <si>
    <t>PYUNKANGYUL-00031</t>
  </si>
  <si>
    <t>필링젤100ml</t>
  </si>
  <si>
    <t>Peeling Gel 100ml</t>
  </si>
  <si>
    <t>PY069</t>
  </si>
  <si>
    <t>PYUNKANGYUL-00071</t>
    <phoneticPr fontId="1" type="noConversion"/>
  </si>
  <si>
    <t>뉴트리션크림20ml</t>
  </si>
  <si>
    <t>nutrition cream 20ml</t>
  </si>
  <si>
    <t>PY070</t>
  </si>
  <si>
    <t>PYUNKANGYUL-SET-011</t>
    <phoneticPr fontId="1" type="noConversion"/>
  </si>
  <si>
    <t>미니어처4종세트</t>
  </si>
  <si>
    <t>Miniature Set(Essence Toner 30ml + Moisture Serum 10ml + Nutrition Cream 20ml + Low pH Pore Deep Cleansing Foam 40ml)</t>
  </si>
  <si>
    <t>PY071</t>
  </si>
  <si>
    <t>PYUNKANGYUL-SET-012</t>
    <phoneticPr fontId="1" type="noConversion"/>
  </si>
  <si>
    <t>아크네토너150ml파우치세트</t>
  </si>
  <si>
    <t>ACNE TONER 150ml Pouch Set</t>
  </si>
  <si>
    <t>PY072</t>
  </si>
  <si>
    <t>PYUNKANGYUL-00020</t>
  </si>
  <si>
    <t>클렌징티슈</t>
  </si>
  <si>
    <t>Cleansing Tissue (25EA)</t>
  </si>
  <si>
    <t>PY073</t>
  </si>
  <si>
    <t>PYUNKANGYUL-00028</t>
  </si>
  <si>
    <t>퀵모이스쳐라이징프로페셔널핸드크림50ml</t>
  </si>
  <si>
    <t>Quick Moisturizing Professional Hand Cream 50ml</t>
  </si>
  <si>
    <t>PY074</t>
  </si>
  <si>
    <t>PYUNKANGYUL-SET-013</t>
    <phoneticPr fontId="1" type="noConversion"/>
  </si>
  <si>
    <t>샘플파우치세트1</t>
  </si>
  <si>
    <t>Sample Pouch(Essence toner, moisture serum, Balancing gel, Nutrition cream)</t>
  </si>
  <si>
    <t>PY075</t>
  </si>
  <si>
    <t>PYUNKANGYUL-SET-014</t>
    <phoneticPr fontId="1" type="noConversion"/>
  </si>
  <si>
    <t>샘플파우치세트2</t>
  </si>
  <si>
    <t>Sample Pouch(Mist toner,Cleansing Foam,Moisture Ampoule,Moisture Cream)</t>
  </si>
  <si>
    <t>PY076</t>
  </si>
  <si>
    <t>PYUNKANGYUL-00029</t>
  </si>
  <si>
    <t>스킨배리어프로페셔널핸드크림50ml</t>
  </si>
  <si>
    <t>Skin Barrier Professional Hand Cream 50ml</t>
  </si>
  <si>
    <t>PY077</t>
  </si>
  <si>
    <t>PYUNKANGYUL-SET-015</t>
    <phoneticPr fontId="1" type="noConversion"/>
  </si>
  <si>
    <t>스킨케어세트20</t>
  </si>
  <si>
    <t>Skincare Set(Intensive Repair Cream 50ml+ Essence toner 100ml + Low pH Pore Deep Cleansing Foam 40ml)</t>
  </si>
  <si>
    <t>PY078</t>
  </si>
  <si>
    <t>PYUNKANGYUL-00072</t>
    <phoneticPr fontId="1" type="noConversion"/>
  </si>
  <si>
    <t>각질케어풋크림290ml</t>
  </si>
  <si>
    <t>Softening Foot Cream 290ml</t>
  </si>
  <si>
    <t>PY079</t>
  </si>
  <si>
    <t>PYUNKANGYUL-00074</t>
  </si>
  <si>
    <t>키즈앤베이비로션590ml</t>
  </si>
  <si>
    <t>Kids &amp; Baby Lotion 590ml</t>
  </si>
  <si>
    <t>PY080</t>
  </si>
  <si>
    <t>PYUNKANGYUL-00075</t>
  </si>
  <si>
    <t>키즈앤베이비워시590ml</t>
  </si>
  <si>
    <t>Kids &amp; Baby Wash 590ml</t>
  </si>
  <si>
    <t>PY081</t>
  </si>
  <si>
    <t xml:space="preserve">	PYUNKANGYUL-00053</t>
    <phoneticPr fontId="1" type="noConversion"/>
  </si>
  <si>
    <t xml:space="preserve">	아크네드레싱마스크팩18g</t>
  </si>
  <si>
    <t xml:space="preserve">	ACNE Dressing Mask Pack 18g</t>
  </si>
  <si>
    <t>PY082</t>
  </si>
  <si>
    <t>PYUNKANGYUL-00076</t>
    <phoneticPr fontId="1" type="noConversion"/>
  </si>
  <si>
    <t>진정클리어스팟패치(1매입,18PCS)</t>
  </si>
  <si>
    <t>Clear Spot Patch (1EA, 18PCS)</t>
  </si>
  <si>
    <t>PY083</t>
  </si>
  <si>
    <t>PYUNKANGYUL-SET-018</t>
    <phoneticPr fontId="1" type="noConversion"/>
  </si>
  <si>
    <t>진정라인선물세트</t>
  </si>
  <si>
    <t>Calming SET 3ITEM (TONER 150ML + SERUM 30ML + CREAM 50ML)</t>
  </si>
  <si>
    <t>SOME BY MI</t>
  </si>
  <si>
    <t>SM001</t>
  </si>
  <si>
    <t>SOME BY MI AHA-BHA-PHA 30 DAYS MIRACLE TONER 150ml</t>
  </si>
  <si>
    <t>SM002</t>
  </si>
  <si>
    <t>SOME BY MI AHA-BHA-PHA 30 DAYS MIRACLE SERUM 50ml</t>
  </si>
  <si>
    <t>SM003</t>
  </si>
  <si>
    <t>SOME BY MI AHA-BHA-PHA 30 DAYS MIRACLE CREAM 60g</t>
  </si>
  <si>
    <t>SM004</t>
  </si>
  <si>
    <t>SOME BY MI 30 DAYS MIRACLE TEA TREE CLEAR SPOT OIL 10ml</t>
  </si>
  <si>
    <t>SM005</t>
  </si>
  <si>
    <t>SOME BY MI AHA-BHA-PHA 14 DAYS SUPER MIRACLE SPOT ALL KILL CREAM 30ml</t>
  </si>
  <si>
    <t>SM006</t>
  </si>
  <si>
    <t>CLEAR SPOT PATCH 18pcs</t>
  </si>
  <si>
    <t>SM007</t>
  </si>
  <si>
    <t>SOME BY MI AHA-BHA-PHA 30 DAYS MIRACLE TRUECICA CLEAR PAD 70 pad(125ml)</t>
  </si>
  <si>
    <t>SM008</t>
  </si>
  <si>
    <t>SOME BY MI AHA-BHA-PHA 30 DAYS MIRACLE CLEANSING BAR 160g</t>
  </si>
  <si>
    <t>SM009</t>
  </si>
  <si>
    <t>SOME BY MI AHA-BHA-PHA 30 DAYS MIRACLE ACNE CLEAR FOAM 100ml</t>
  </si>
  <si>
    <t>SM010</t>
  </si>
  <si>
    <t>SOME BY MI AHA-BHA-PHA 30 DAYS MIRACLE ACNE CLEAR BODY CLEANSER 400g</t>
  </si>
  <si>
    <t>SM011</t>
  </si>
  <si>
    <t>SOME BY MI SNAIL TRUECICA MIRACLE REPAIR TONER 135ml</t>
  </si>
  <si>
    <t>SM012</t>
  </si>
  <si>
    <t>SOME BY MI SNAIL TRUECICA MIRACLE REPAIR SERUM 50ml</t>
  </si>
  <si>
    <t>SM013</t>
  </si>
  <si>
    <t>SOME BY MI SNAIL TRUECICA MIRACLE REPAIR CREAM 60g</t>
  </si>
  <si>
    <t>SM014</t>
  </si>
  <si>
    <t>SOME BY MI SNAIL TRUECICA MIRACLE REPAIR LOW pH GEL CLEANSER 100ml</t>
  </si>
  <si>
    <t>SM015</t>
  </si>
  <si>
    <t>SOME BY MI YUJA NIACIN 30 DAYS MIRACLE BRIGHTENING TONER 150ml</t>
  </si>
  <si>
    <t>SM016</t>
  </si>
  <si>
    <t>SOME BY MI YUJA NIACIN 30 DAYS BLEMISH CARE SERUM 60ml</t>
  </si>
  <si>
    <t>SM017</t>
  </si>
  <si>
    <t>SOME BY MI YUJA NIACIN BRIGHTENING MOISTURE GEL CREAM 100ml</t>
  </si>
  <si>
    <t>SM018</t>
  </si>
  <si>
    <t>SOME BY MI YUJA NIACIN 30 DAYS MIRACLE BRIGHTENING SLEEPING MASK (mini) 15g</t>
  </si>
  <si>
    <t>SM019</t>
  </si>
  <si>
    <t>SOME BY MI YUJA NIACIN 30 DAYS MIRACLE BRIGHTENING SLEEPING MASK 60g</t>
  </si>
  <si>
    <t>SM020</t>
  </si>
  <si>
    <t>SOME BY MI YUJA NIACIN 30 DAYS BLEMISH CARE SERUM MASK 10ea</t>
  </si>
  <si>
    <t>SM021</t>
  </si>
  <si>
    <t>SOME BY MI YUJA NIACIN MINERAL 100 BRIGHTENING SUNCREAM 50ml</t>
  </si>
  <si>
    <t>SM022</t>
  </si>
  <si>
    <t>SOME BY MI YUJA NIACIN BRIGHTENING PEELING GEL 120ml</t>
  </si>
  <si>
    <t>SM023</t>
  </si>
  <si>
    <t>SOME BY MI GALACTOMYCES PURE VITAMIN C GLOW TONER 200ml</t>
  </si>
  <si>
    <t>SM024</t>
  </si>
  <si>
    <t>SOME BY MI GALACTOMYCES PURE VITAMIN C GLOW SERUM 30ml</t>
  </si>
  <si>
    <t>SM025</t>
  </si>
  <si>
    <t>SOME BY MI BYE BYE BLACKHEAD 30 DAYS MIRACLE GREEN TEA TOX BUBBLE CLEANSER 120g</t>
  </si>
  <si>
    <t>SM026</t>
  </si>
  <si>
    <t>SOME BY MI V10 VITAMIN TONE-UP CREAM 50ml</t>
  </si>
  <si>
    <t>SM027</t>
  </si>
  <si>
    <t>SOME BY MI PURE VITAMIN C V10 CLEANSING BAR 160g</t>
  </si>
  <si>
    <t>SM028</t>
  </si>
  <si>
    <t>SOME BY MI ROSE INTENSIVE TONE-UP CREAM 50ml</t>
  </si>
  <si>
    <t>SM029</t>
  </si>
  <si>
    <t>SOME BY MI H7 HYDRO MAX CREAM 50ml</t>
  </si>
  <si>
    <t>SM030</t>
  </si>
  <si>
    <t>SOME BY MI 30 DAYS TEA TREE CALMING GLOW LUMINOUS AMPOULE MASK 10ea</t>
  </si>
  <si>
    <t>SM031</t>
  </si>
  <si>
    <t>SOME BY MI HYALURON MOISTURIZING GLOW LUMINOUS AMPOULE MASK 10ea</t>
  </si>
  <si>
    <t>SM032</t>
  </si>
  <si>
    <t>SOME BY MI RED DIAMOND BRIGHTENING GLOW LUMINOUS AMPOULE MASK 10ea</t>
  </si>
  <si>
    <t>SM033</t>
  </si>
  <si>
    <t>SOME BY MI AHA-BHA-PHA 30 DAYS MIRACLE STARTER KIT  30ml
 10ml
 20g
 30g</t>
  </si>
  <si>
    <t>SM034</t>
  </si>
  <si>
    <t>SOME BY MI AHA-BHA-PHA 30 DAYS MIRACLE TRAVEL KIT  30ml
 10ml
 20g</t>
  </si>
  <si>
    <t>SM035</t>
  </si>
  <si>
    <t>SOME BY MI AHA-BHA-PHA 30 DAYS MIRACLE AC S.O.S KIT  30ml_x000D_
 10ml_x000D_
 20g_x000D_
 30ml</t>
  </si>
  <si>
    <t>SM036</t>
  </si>
  <si>
    <t>SOME BY MI SNAIL TRUECICA MIRACLE REPAIR STARTER KIT  30ml_x000D_
 10ml_x000D_
 20g_x000D_
 30ml</t>
  </si>
  <si>
    <t>SM037</t>
  </si>
  <si>
    <t>SOME BY MI YUJA NIACIN 30 DAYS MIRACLE BRIGHTENING STARTER KIT  30ml_x000D_
 10ml_x000D_
 30ml_x000D_
 20g</t>
  </si>
  <si>
    <t>SM038</t>
  </si>
  <si>
    <t>SOME BY MI MIRACLE REPAIR TREATMENT 180g</t>
  </si>
  <si>
    <t>SM039</t>
  </si>
  <si>
    <t>KILLING COVER MOISTURER CUSHION 2.0 #21 15g</t>
  </si>
  <si>
    <t>SM040</t>
  </si>
  <si>
    <t>KILLING COVER MOISTURER CUSHION 2.0 #23 15g</t>
  </si>
  <si>
    <t>SM041</t>
  </si>
  <si>
    <t>SOME BY MI RED TEATREE CICASSOSIDE DERMA SOLUTION TONER 150ml</t>
  </si>
  <si>
    <t>SM042</t>
  </si>
  <si>
    <t>SOME BY MI RED TEATREE CICASSOSIDE DERMA SOLUTION SERUM 50ml</t>
  </si>
  <si>
    <t>SM043</t>
  </si>
  <si>
    <t>SOME BY MI RED TEATREE CICASSOSIDE DERMA SOLUTION CREAM 60g</t>
  </si>
  <si>
    <t>SM044</t>
  </si>
  <si>
    <t>SOME BY MI AHA-BHA-PHA 30 DAYS MIRACLE SOLUTION 4-STEP KIT  30ml_x000D_
 10ml_x000D_
 20g_x000D_
 25ml</t>
  </si>
  <si>
    <t>SM045</t>
  </si>
  <si>
    <t>SOME BY MI YUJA NIACIN 30 DAYS MIRACLE BRIGHTENING SOLUTION 4-STEP KIT  30ml_x000D_
 10ml_x000D_
 20g_x000D_
 25ml</t>
  </si>
  <si>
    <t>SM046</t>
  </si>
  <si>
    <t>SOME BY MI BYE BYE BLEMISH VITA TOX BRIGHTENING BUBBLE CLEANSER 120 g</t>
  </si>
  <si>
    <t>SM047</t>
  </si>
  <si>
    <t>SOME BY MI AHA-BHA-PHA REAL CICA 92 % COOL CALMING SOOTHING GEL 300 ml</t>
  </si>
  <si>
    <t>SM048</t>
  </si>
  <si>
    <t xml:space="preserve">SOME BY MI SUPER MATCHA PORE CLEAN CLAY MASK 100 g </t>
  </si>
  <si>
    <t>SM049</t>
  </si>
  <si>
    <t>SOME BY MI SUPER MATCHA PORE TIGHTENING TONER 150 ml</t>
  </si>
  <si>
    <t>SM050</t>
  </si>
  <si>
    <t>SOME BY MI CICA PEPTIDE ANTI HAIR LOSS DERMA SCALP SHAMPOO 285 ml</t>
  </si>
  <si>
    <t>SM051</t>
  </si>
  <si>
    <t>_x000D_
SOME BY MI CICA PEPTIDE ANTI HAIR LOSS DERMA SCALP TREATMENT 50 ml</t>
  </si>
  <si>
    <t>SM052</t>
  </si>
  <si>
    <t>_x000D_
SOME BY MI CICA PEPTIDE ANTI HAIR LOSS DERMA SCALP TONIC 150 ml</t>
  </si>
  <si>
    <t>SM053</t>
  </si>
  <si>
    <t>SOME BY MI SUPER MATCHA PORE TIGHTENING SERUM 50 ml</t>
  </si>
  <si>
    <t>TSH001</t>
  </si>
  <si>
    <t>더페이스샵.보들보들때필링.2021.면세전용</t>
  </si>
  <si>
    <t>TSH002</t>
  </si>
  <si>
    <t>TSH003</t>
  </si>
  <si>
    <t>TSH004</t>
  </si>
  <si>
    <t>TSH005</t>
  </si>
  <si>
    <t>TSH006</t>
  </si>
  <si>
    <t>TSH007</t>
  </si>
  <si>
    <t>TSH008</t>
  </si>
  <si>
    <t>TFS.프레시안빅마스카라#01컬링10개입.면세</t>
  </si>
  <si>
    <t>TSH009</t>
  </si>
  <si>
    <t>TFS.프레시안빅마스카라#02볼륨10개입.면세</t>
  </si>
  <si>
    <t>TSH010</t>
  </si>
  <si>
    <t>TSH011</t>
  </si>
  <si>
    <t>TSH012</t>
  </si>
  <si>
    <t>TSH013</t>
  </si>
  <si>
    <t>TSH014</t>
  </si>
  <si>
    <t>TSH015</t>
  </si>
  <si>
    <t>TSH016</t>
  </si>
  <si>
    <t>TSH017</t>
  </si>
  <si>
    <t>TSH018</t>
  </si>
  <si>
    <t>TSH019</t>
  </si>
  <si>
    <t>TSH020</t>
  </si>
  <si>
    <t>TSH021</t>
  </si>
  <si>
    <t>TSH022</t>
  </si>
  <si>
    <t>fmgt.B.파워퍼펙션BB세트.V201.면세전용</t>
  </si>
  <si>
    <t>FMGT POWER PERFECTION BB V201 (3+1)</t>
  </si>
  <si>
    <t>TSH023</t>
  </si>
  <si>
    <t>fmgt.B.파워퍼펙션BB세트.V203.면세전용</t>
  </si>
  <si>
    <t>FMGT POWER PERFECTION BB V203 (3+1)</t>
  </si>
  <si>
    <t>TSH024</t>
  </si>
  <si>
    <t>TSH025</t>
  </si>
  <si>
    <t>신선한제주알로에수딩젤.튜브형.2021</t>
  </si>
  <si>
    <t>THEFACESHOPJEJU ALOE FRESH SOOTHING GEL.</t>
  </si>
  <si>
    <t>TSH026</t>
  </si>
  <si>
    <t>TSH027</t>
  </si>
  <si>
    <t>TSH028</t>
  </si>
  <si>
    <t>미감수브라이트.클렌징크림200ML.R2015</t>
  </si>
  <si>
    <t>TFS.RWB.CleansingCream200ML.R2015</t>
  </si>
  <si>
    <t>TSH029</t>
  </si>
  <si>
    <t>TSH030</t>
  </si>
  <si>
    <t>허브데이MB.클렌징폼.복숭아&amp;무화과</t>
  </si>
  <si>
    <t>HDMB.FoamingCleanser.Peach</t>
  </si>
  <si>
    <t>TSH031</t>
  </si>
  <si>
    <t>허브데이MB.클렌징폼.아세로라&amp;블루베리</t>
  </si>
  <si>
    <t>HDMB.FoamingCleanser.Acerola</t>
  </si>
  <si>
    <t>TSH032</t>
  </si>
  <si>
    <t>TSH033</t>
  </si>
  <si>
    <t>TSH034</t>
  </si>
  <si>
    <t>TSH035</t>
  </si>
  <si>
    <t>데일리퍼퓸핸드.10종세트.면세점.R</t>
  </si>
  <si>
    <t>TSH036</t>
  </si>
  <si>
    <t>TSH037</t>
  </si>
  <si>
    <t>TSH038</t>
  </si>
  <si>
    <t>TSH039</t>
  </si>
  <si>
    <t>TSH040</t>
  </si>
  <si>
    <t>TSH041</t>
  </si>
  <si>
    <t>TSH042</t>
  </si>
  <si>
    <t>TSH043</t>
  </si>
  <si>
    <t>TSH044</t>
  </si>
  <si>
    <t>TSH045</t>
  </si>
  <si>
    <t>TSH046</t>
  </si>
  <si>
    <t>TSH047</t>
  </si>
  <si>
    <t>TSH048</t>
  </si>
  <si>
    <t>TSH049</t>
  </si>
  <si>
    <t>TSH050</t>
  </si>
  <si>
    <t>신선한제주알로에수딩젤.튜브형.N</t>
  </si>
  <si>
    <t>THEFACESHOP Jeju aloe fresh soothing gel</t>
  </si>
  <si>
    <t>TSH051</t>
  </si>
  <si>
    <t>TSH052</t>
  </si>
  <si>
    <t>TSH053</t>
  </si>
  <si>
    <t>TSH054</t>
  </si>
  <si>
    <t>TSH055</t>
  </si>
  <si>
    <t>TSH056</t>
  </si>
  <si>
    <t>TSH057</t>
  </si>
  <si>
    <t>TSH058</t>
  </si>
  <si>
    <t>TSH059</t>
  </si>
  <si>
    <t>TSH060</t>
  </si>
  <si>
    <t>TSH061</t>
  </si>
  <si>
    <t>TSH062</t>
  </si>
  <si>
    <t>TSH063</t>
  </si>
  <si>
    <t>TSH064</t>
  </si>
  <si>
    <t>TSH065</t>
  </si>
  <si>
    <t>TSH066</t>
  </si>
  <si>
    <t>TSH067</t>
  </si>
  <si>
    <t>TSH068</t>
  </si>
  <si>
    <t>TSH069</t>
  </si>
  <si>
    <t>TSH070</t>
  </si>
  <si>
    <t>TSH071</t>
  </si>
  <si>
    <t>TSH072</t>
  </si>
  <si>
    <t>TSH073</t>
  </si>
  <si>
    <t>TSH074</t>
  </si>
  <si>
    <t>TSH075</t>
  </si>
  <si>
    <t>TSH076</t>
  </si>
  <si>
    <t>갈아만든.올리브마스크시트2017</t>
  </si>
  <si>
    <t>TSH077</t>
  </si>
  <si>
    <t>갈아만든.아보카도마스크시트2017</t>
  </si>
  <si>
    <t>Real Nature.Avocado Face Mask</t>
  </si>
  <si>
    <t>TSH078</t>
  </si>
  <si>
    <t>Real Nature.Pomegranate Face Mask</t>
  </si>
  <si>
    <t>TSH079</t>
  </si>
  <si>
    <t>Real Nature.Blueberry Face Mask</t>
  </si>
  <si>
    <t>TSH080</t>
  </si>
  <si>
    <t>갈아만든.쉐어버터마스크시트2017</t>
  </si>
  <si>
    <t>TSH081</t>
  </si>
  <si>
    <t>갈아만든.카렌듈라마스크시트2017</t>
  </si>
  <si>
    <t>TSH082</t>
  </si>
  <si>
    <t>갈아만든.영지마스크시트2017</t>
  </si>
  <si>
    <t>TSH083</t>
  </si>
  <si>
    <t>내추럴선.에코.피지잡는선프라이머</t>
  </si>
  <si>
    <t>NATURAL SUN ECO NO SHINE SUN PRIMER</t>
  </si>
  <si>
    <t>TSH084</t>
  </si>
  <si>
    <t>TSH085</t>
  </si>
  <si>
    <t>fmgt.B.워터프루프쿠션V201.본품</t>
  </si>
  <si>
    <t>FMGT WATER PROOF CUSHION V201 REFIL</t>
  </si>
  <si>
    <t>TSH086</t>
  </si>
  <si>
    <t>fmgt.B.워터프루프쿠션V203.본품</t>
  </si>
  <si>
    <t>FMGT WATER PROOF CUSHION V203</t>
  </si>
  <si>
    <t>TSH087</t>
  </si>
  <si>
    <t>TSH088</t>
  </si>
  <si>
    <t>TSH089</t>
  </si>
  <si>
    <t>TSH090</t>
  </si>
  <si>
    <t>TSH091</t>
  </si>
  <si>
    <t>TSH092</t>
  </si>
  <si>
    <t>TSH093</t>
  </si>
  <si>
    <t>TSH094</t>
  </si>
  <si>
    <t>TSH095</t>
  </si>
  <si>
    <t>TSH096</t>
  </si>
  <si>
    <t>TSH097</t>
  </si>
  <si>
    <t>TSH098</t>
  </si>
  <si>
    <t>TSH099</t>
  </si>
  <si>
    <t>TSH100</t>
  </si>
  <si>
    <t>TSH101</t>
  </si>
  <si>
    <t>TSH102</t>
  </si>
  <si>
    <t>TSH103</t>
  </si>
  <si>
    <t>TSH104</t>
  </si>
  <si>
    <t>TSH105</t>
  </si>
  <si>
    <t>fmgt.L루즈새틴모이스처BR01트렌치브라운</t>
  </si>
  <si>
    <t>ROUGE SATIN MOISTURE  BR01</t>
  </si>
  <si>
    <t>TSH106</t>
  </si>
  <si>
    <t>fmgt.L루즈새틴모이스처BR02로지브라운</t>
  </si>
  <si>
    <t>ROUGE SATIN MOISTURE  BR02</t>
  </si>
  <si>
    <t>TSH107</t>
  </si>
  <si>
    <t>fmgt.L루즈새틴모이스처BE01코지베이지</t>
  </si>
  <si>
    <t>ROUGE SATIN MOISTURE  BE01</t>
  </si>
  <si>
    <t>TSH108</t>
  </si>
  <si>
    <t>fmgt.L루즈새틴모이스처BE02블러쉬베이지</t>
  </si>
  <si>
    <t>ROUGE SATIN MOISTURE  BE02</t>
  </si>
  <si>
    <t>TSH109</t>
  </si>
  <si>
    <t>fmgt.L루즈새틴모이스처CR01캐시미어코랄</t>
  </si>
  <si>
    <t>ROUGE SATIN MOISTURE  CR01</t>
  </si>
  <si>
    <t>TSH110</t>
  </si>
  <si>
    <t>fmgt.L루즈새틴모이스처CR02키스더코랄</t>
  </si>
  <si>
    <t>ROUGE SATIN MOISTURE  CR02</t>
  </si>
  <si>
    <t>TSH111</t>
  </si>
  <si>
    <t>fmgt.L루즈새틴모이스처CR03스트리트코랄</t>
  </si>
  <si>
    <t>ROUGE SATIN MOISTURE  CR03</t>
  </si>
  <si>
    <t>TSH112</t>
  </si>
  <si>
    <t>fmgt.L루즈새틴모이스처CR04디어코랄</t>
  </si>
  <si>
    <t>ROUGE SATIN MOISTURE  CR04</t>
  </si>
  <si>
    <t>TSH113</t>
  </si>
  <si>
    <t>fmgt.L루즈새틴모이스처CR05코랄뮤즈</t>
  </si>
  <si>
    <t>ROUGE SATIN MOISTURE  CR05</t>
  </si>
  <si>
    <t>TSH114</t>
  </si>
  <si>
    <t>fmgt.L루즈새틴모이스처OR01커버오렌지</t>
  </si>
  <si>
    <t>ROUGE SATIN MOISTURE  OR01</t>
  </si>
  <si>
    <t>TSH115</t>
  </si>
  <si>
    <t>fmgt.L루즈새틴모이스처OR02타히티오렌지</t>
  </si>
  <si>
    <t>ROUGE SATIN MOISTURE  OR02</t>
  </si>
  <si>
    <t>TSH116</t>
  </si>
  <si>
    <t>fmgt.L루즈새틴모이스처RD01선라이즈레드</t>
  </si>
  <si>
    <t>ROUGE SATIN MOISTURE  RD01</t>
  </si>
  <si>
    <t>TSH117</t>
  </si>
  <si>
    <t>fmgt.L루즈새틴모이스처RD02잇코랄</t>
  </si>
  <si>
    <t>ROUGE SATIN MOISTURE  RD02</t>
  </si>
  <si>
    <t>TSH118</t>
  </si>
  <si>
    <t>fmgt.L루즈새틴모이스처RD03패션레드</t>
  </si>
  <si>
    <t>ROUGE SATIN MOISTURE  RD03</t>
  </si>
  <si>
    <t>TSH119</t>
  </si>
  <si>
    <t>fmgt.L루즈새틴모이스처RD04레드펌프스</t>
  </si>
  <si>
    <t>ROUGE SATIN MOISTURE  RD04</t>
  </si>
  <si>
    <t>TSH120</t>
  </si>
  <si>
    <t>fmgt.L루즈새틴모이스처RD05피버레드</t>
  </si>
  <si>
    <t>ROUGE SATIN MOISTURE  RD05</t>
  </si>
  <si>
    <t>TSH121</t>
  </si>
  <si>
    <t>fmgt.L루즈새틴모이스처PK01슬링백핑크</t>
  </si>
  <si>
    <t>ROUGE SATIN MOISTURE  PK01</t>
  </si>
  <si>
    <t>TSH122</t>
  </si>
  <si>
    <t>fmgt.L루즈새틴모이스처PK02뮤티드핑크</t>
  </si>
  <si>
    <t>ROUGE SATIN MOISTURE  PK02</t>
  </si>
  <si>
    <t>TSH123</t>
  </si>
  <si>
    <t>fmgt.L루즈새틴모이스처PK03미드나잇로즈</t>
  </si>
  <si>
    <t>ROUGE SATIN MOISTURE  PK03</t>
  </si>
  <si>
    <t>TSH124</t>
  </si>
  <si>
    <t>fmgt.L루즈새틴모이스처PP01퍼플웨이브</t>
  </si>
  <si>
    <t>ROUGE SATIN MOISTURE  PP01</t>
  </si>
  <si>
    <t>TSH125</t>
  </si>
  <si>
    <t>TSH126</t>
  </si>
  <si>
    <t>TSH127</t>
  </si>
  <si>
    <t>TSH128</t>
  </si>
  <si>
    <t>TSH129</t>
  </si>
  <si>
    <t>TSH130</t>
  </si>
  <si>
    <t>TSH131</t>
  </si>
  <si>
    <t>TSH132</t>
  </si>
  <si>
    <t>TSH133</t>
  </si>
  <si>
    <t>TSH134</t>
  </si>
  <si>
    <t>TSH135</t>
  </si>
  <si>
    <t>TSH136</t>
  </si>
  <si>
    <t>TSH137</t>
  </si>
  <si>
    <t>TSH138</t>
  </si>
  <si>
    <t>TSH139</t>
  </si>
  <si>
    <t>TSH140</t>
  </si>
  <si>
    <t>fmgt.L워터핏틴트04레드시그널</t>
  </si>
  <si>
    <t>WATER FIT LIP TINT 04</t>
  </si>
  <si>
    <t>TSH141</t>
  </si>
  <si>
    <t>TSH142</t>
  </si>
  <si>
    <t>TSH143</t>
  </si>
  <si>
    <t>TSH144</t>
  </si>
  <si>
    <t>TSH145</t>
  </si>
  <si>
    <t>TSH146</t>
  </si>
  <si>
    <t>TSH147</t>
  </si>
  <si>
    <t>TSH148</t>
  </si>
  <si>
    <t>TSH149</t>
  </si>
  <si>
    <t>TSH150</t>
  </si>
  <si>
    <t>TSH151</t>
  </si>
  <si>
    <t>TSH152</t>
  </si>
  <si>
    <t>TSH153</t>
  </si>
  <si>
    <t>fmgt.B.잉크래스팅트라이얼키트.V201</t>
  </si>
  <si>
    <t>FMGT INK LATING TRIAL KIT V201</t>
  </si>
  <si>
    <t>TSH154</t>
  </si>
  <si>
    <t>fmgt.B.잉크래스팅트라이얼키트.N201</t>
  </si>
  <si>
    <t>FMGT INK LATING TRIAL KIT N201</t>
  </si>
  <si>
    <t>TSH155</t>
  </si>
  <si>
    <t>fmgt.B.잉크래스팅트라이얼키트.V203</t>
  </si>
  <si>
    <t>FMGT INK LATING TRIAL KIT V203</t>
  </si>
  <si>
    <t>TSH156</t>
  </si>
  <si>
    <t>fmgt.B.잉크래스팅트라이얼키트.N203</t>
  </si>
  <si>
    <t>FMGT INK LATING TRIAL KIT N203</t>
  </si>
  <si>
    <t>TSH157</t>
  </si>
  <si>
    <t>TSH158</t>
  </si>
  <si>
    <t>TSH159</t>
  </si>
  <si>
    <t>TSH160</t>
  </si>
  <si>
    <t>TSH161</t>
  </si>
  <si>
    <t>TSH162</t>
  </si>
  <si>
    <t>TSH163</t>
  </si>
  <si>
    <t>TSH164</t>
  </si>
  <si>
    <t>TSH165</t>
  </si>
  <si>
    <t>fmgt.E스타일브로우(우드)04블랙브라운</t>
  </si>
  <si>
    <t>fmgt.E Style Brow(wood) 04</t>
  </si>
  <si>
    <t>TSH166</t>
  </si>
  <si>
    <t>TSH167</t>
  </si>
  <si>
    <t>fmgt.E디자이닝아이브로우01(리필)</t>
  </si>
  <si>
    <t>fmgt.E Designing Eyebrow 01(refill)</t>
  </si>
  <si>
    <t>TSH168</t>
  </si>
  <si>
    <t>fmgt.E디자이닝아이브로우02(리필)</t>
  </si>
  <si>
    <t>fmgt.E Designing Eyebrow 02(refill)</t>
  </si>
  <si>
    <t>TSH169</t>
  </si>
  <si>
    <t>fmgt.E디자이닝아이브로우03(리필)</t>
  </si>
  <si>
    <t>fmgt.E Designing Eyebrow 03(refill)</t>
  </si>
  <si>
    <t>TSH170</t>
  </si>
  <si>
    <t>fmgt.E디자이닝아이브로우04(리필)</t>
  </si>
  <si>
    <t>fmgt.E Designing Eyebrow 04(refill)</t>
  </si>
  <si>
    <t>TSH171</t>
  </si>
  <si>
    <t>fmgt.E디자이닝아이브로우05(리필)</t>
  </si>
  <si>
    <t>fmgt.E Designing Eyebrow 05(refill)</t>
  </si>
  <si>
    <t>TSH172</t>
  </si>
  <si>
    <t>fmgt.E디자이닝아이브로우06(리필)</t>
  </si>
  <si>
    <t>fmgt.E Designing Eyebrow 06(refill)</t>
  </si>
  <si>
    <t>TSH173</t>
  </si>
  <si>
    <t>fmgt.E디자이닝아이브로우01라이트브라운</t>
  </si>
  <si>
    <t>TSH174</t>
  </si>
  <si>
    <t>fmgt.E디자이닝아이브로우02그레이브라운</t>
  </si>
  <si>
    <t>fmgt.E Designing Eyebrow 02</t>
  </si>
  <si>
    <t>TSH175</t>
  </si>
  <si>
    <t>fmgt.E디자이닝아이브로우03브라운</t>
  </si>
  <si>
    <t>fmgt.E Designing Eyebrow 03</t>
  </si>
  <si>
    <t>TSH176</t>
  </si>
  <si>
    <t>fmgt.E디자이닝아이브로우04블랙브라운</t>
  </si>
  <si>
    <t>fmgt.E Designing Eyebrow 04</t>
  </si>
  <si>
    <t>TSH177</t>
  </si>
  <si>
    <t>fmgt.E디자이닝아이브로우05다크브라운</t>
  </si>
  <si>
    <t>fmgt.E Designing Eyebrow 05</t>
  </si>
  <si>
    <t>TSH178</t>
  </si>
  <si>
    <t>fmgt.E디자이닝아이브로우06다크그레이</t>
  </si>
  <si>
    <t>fmgt.E Designing Eyebrow 06</t>
  </si>
  <si>
    <t>TSH179</t>
  </si>
  <si>
    <t>fmgt.E브로우마스터매트펜슬01내츄럴브라운</t>
  </si>
  <si>
    <t>fmgt.E Brow Master Matte Brow Pencil 01</t>
  </si>
  <si>
    <t>TSH180</t>
  </si>
  <si>
    <t>fmgt.E브로우마스터매트펜슬02레드브라운</t>
  </si>
  <si>
    <t>fmgt.E Brow Master Matte Brow Pencil 02</t>
  </si>
  <si>
    <t>TSH181</t>
  </si>
  <si>
    <t>fmgt.E브로우마스터매트펜슬03브라운</t>
  </si>
  <si>
    <t>fmgt.E Brow Master Matte Brow Pencil 03</t>
  </si>
  <si>
    <t>TSH182</t>
  </si>
  <si>
    <t>fmgt.E브로우마스터매트펜슬04다크그레이</t>
  </si>
  <si>
    <t>fmgt.E Brow Master Matte Brow Pencil 04</t>
  </si>
  <si>
    <t>TSH183</t>
  </si>
  <si>
    <t>fmgt.E브로우마스터매트브로우01(리필</t>
  </si>
  <si>
    <t>fmgt.E Brow Master Matte Brow 01(Refill)</t>
  </si>
  <si>
    <t>TSH184</t>
  </si>
  <si>
    <t>fmgt.E브로우마스터매트브로우02(리필</t>
  </si>
  <si>
    <t>fmgt.E Brow Master Matte Brow 02(Refill)</t>
  </si>
  <si>
    <t>TSH185</t>
  </si>
  <si>
    <t>fmgt.E브로우마스터매트브로우03(리필</t>
  </si>
  <si>
    <t>fmgt.E Brow Master Matte Brow 03(Refill)</t>
  </si>
  <si>
    <t>TSH186</t>
  </si>
  <si>
    <t>fmgt.E브로우마스터매트브로우04(리필</t>
  </si>
  <si>
    <t>fmgt.E Brow Master Matte Brow 04(Refill)</t>
  </si>
  <si>
    <t>TSH187</t>
  </si>
  <si>
    <t>TSH188</t>
  </si>
  <si>
    <t>TSH189</t>
  </si>
  <si>
    <t>TSH190</t>
  </si>
  <si>
    <t>TSH191</t>
  </si>
  <si>
    <t>TSH192</t>
  </si>
  <si>
    <t>TSH193</t>
  </si>
  <si>
    <t>fmgt.N이지젤(19)탑코트</t>
  </si>
  <si>
    <t>EASY GEL (19) TOPCOAT</t>
  </si>
  <si>
    <t>TSH194</t>
  </si>
  <si>
    <t>fmgt.N이지젤(19)매트탑코트</t>
  </si>
  <si>
    <t>EASY GEL (19) MATTE TOPCOAT</t>
  </si>
  <si>
    <t>TSH195</t>
  </si>
  <si>
    <t>fmgt.N이지젤(19)블랙오버1BK</t>
  </si>
  <si>
    <t>EASY GEL (19) 1BK</t>
  </si>
  <si>
    <t>TSH196</t>
  </si>
  <si>
    <t>fmgt.N이지젤(19)그레이무드2GY</t>
  </si>
  <si>
    <t>EASY GEL (19) 2GY</t>
  </si>
  <si>
    <t>TSH197</t>
  </si>
  <si>
    <t>TSH198</t>
  </si>
  <si>
    <t>TSH199</t>
  </si>
  <si>
    <t>TSH200</t>
  </si>
  <si>
    <t>TSH201</t>
  </si>
  <si>
    <t>TSH202</t>
  </si>
  <si>
    <t>TSH203</t>
  </si>
  <si>
    <t>TSH204</t>
  </si>
  <si>
    <t>TSH205</t>
  </si>
  <si>
    <t>TSH206</t>
  </si>
  <si>
    <t>TSH207</t>
  </si>
  <si>
    <t>TSH208</t>
  </si>
  <si>
    <t>TSH209</t>
  </si>
  <si>
    <t>TSH210</t>
  </si>
  <si>
    <t>TSH211</t>
  </si>
  <si>
    <t>TSH212</t>
  </si>
  <si>
    <t>TSH213</t>
  </si>
  <si>
    <t>TSH214</t>
  </si>
  <si>
    <t>TSH215</t>
  </si>
  <si>
    <t>fmgt.N이지젤(19)23자몽핑크티</t>
  </si>
  <si>
    <t>EASY GEL (19) 23</t>
  </si>
  <si>
    <t>TSH216</t>
  </si>
  <si>
    <t>fmgt.N이지젤(19)24리빙코랄</t>
  </si>
  <si>
    <t>EASY GEL (19) 24</t>
  </si>
  <si>
    <t>TSH217</t>
  </si>
  <si>
    <t>fmgt.N이지젤(19)25페스티벌오렌지</t>
  </si>
  <si>
    <t>EASY GEL (19) 25</t>
  </si>
  <si>
    <t>TSH218</t>
  </si>
  <si>
    <t>fmgt.N이지젤(19)28대즐링허니</t>
  </si>
  <si>
    <t>EASY GEL (19) 28</t>
  </si>
  <si>
    <t>TSH219</t>
  </si>
  <si>
    <t>TSH220</t>
  </si>
  <si>
    <t>TSH221</t>
  </si>
  <si>
    <t>TSH222</t>
  </si>
  <si>
    <t>TSH223</t>
  </si>
  <si>
    <t>TSH224</t>
  </si>
  <si>
    <t>TSH225</t>
  </si>
  <si>
    <t>TSH226</t>
  </si>
  <si>
    <t>TSH227</t>
  </si>
  <si>
    <t>TSH228</t>
  </si>
  <si>
    <t>TSH229</t>
  </si>
  <si>
    <t>TSH230</t>
  </si>
  <si>
    <t>TSH231</t>
  </si>
  <si>
    <t>fmgt.L립케어크림01시어버터</t>
  </si>
  <si>
    <t>TSH232</t>
  </si>
  <si>
    <t>TSH233</t>
  </si>
  <si>
    <t>TSH234</t>
  </si>
  <si>
    <t>TSH235</t>
  </si>
  <si>
    <t>fmgt.L립스크럽</t>
  </si>
  <si>
    <t>TSH236</t>
  </si>
  <si>
    <t>fmgt.N.데싱디바슬림핏.01초콜릿러브</t>
  </si>
  <si>
    <t>fmgt.N.MAGICPRESS SLIMFIT.01CHOCOLATELOV</t>
  </si>
  <si>
    <t>TSH237</t>
  </si>
  <si>
    <t>fmgt.N.데싱디바슬림핏.05스윗오버롤즈</t>
  </si>
  <si>
    <t>fmgt.N.MAGICPRESS SLIMFIT.05SWEETOVERALL</t>
  </si>
  <si>
    <t>TSH238</t>
  </si>
  <si>
    <t>fmgt.N.데싱디바슬림핏.02슈가글로우</t>
  </si>
  <si>
    <t>fmgt.N.MAGICPRESS SLIMFIT.02SUGARGLOW</t>
  </si>
  <si>
    <t>TSH239</t>
  </si>
  <si>
    <t>fmgt.N.데싱디바슬림핏.04써니데이</t>
  </si>
  <si>
    <t>fmgt.N.MAGICPRESS SLIMFIT.04SUNNYDAY</t>
  </si>
  <si>
    <t>TSH240</t>
  </si>
  <si>
    <t>fmgt.N.데싱디바슬림핏.06카페라떼</t>
  </si>
  <si>
    <t>fmgt.N.MAGICPRESS SLIMFIT.06CAFELATTE</t>
  </si>
  <si>
    <t>TSH241</t>
  </si>
  <si>
    <t>fmgt.N.데싱디바슬림핏.08러브모어</t>
  </si>
  <si>
    <t>fmgt.N.MAGICPRESS SLIMFIT.08LOVEMORE</t>
  </si>
  <si>
    <t>TSH242</t>
  </si>
  <si>
    <t>fmgt.N.데싱디바숏.01마이위시</t>
  </si>
  <si>
    <t>fmgt.N.MAGICPRESS SHORT.01MYWISH</t>
  </si>
  <si>
    <t>TSH243</t>
  </si>
  <si>
    <t>fmgt.N.데싱디바숏.02듀이파스텔</t>
  </si>
  <si>
    <t>fmgt.N.MAGICPRESS SHORT.02DEWYPASTEL</t>
  </si>
  <si>
    <t>TSH244</t>
  </si>
  <si>
    <t>fmgt.N.데싱디바숏.03써니사이드업</t>
  </si>
  <si>
    <t>fmgt.N.MAGICPRESS SHORT.03SUNNY-SIDEUP</t>
  </si>
  <si>
    <t>TSH245</t>
  </si>
  <si>
    <t>fmgt.N.데싱디바숏.04튤립크러쉬</t>
  </si>
  <si>
    <t>fmgt.N.MAGICPRESS SHORT.04TULIPCRUSH</t>
  </si>
  <si>
    <t>TSH246</t>
  </si>
  <si>
    <t>TSH247</t>
  </si>
  <si>
    <t>TSH248</t>
  </si>
  <si>
    <t>TSH249</t>
  </si>
  <si>
    <t>TSH250</t>
  </si>
  <si>
    <t>TSH251</t>
  </si>
  <si>
    <t>TSH252</t>
  </si>
  <si>
    <t>TSH253</t>
  </si>
  <si>
    <t>TSH254</t>
  </si>
  <si>
    <t>TSH255</t>
  </si>
  <si>
    <t>TSH256</t>
  </si>
  <si>
    <t>TSH257</t>
  </si>
  <si>
    <t>TSH258</t>
  </si>
  <si>
    <t>TSH259</t>
  </si>
  <si>
    <t>TSH260</t>
  </si>
  <si>
    <t>TSH261</t>
  </si>
  <si>
    <t>TSH262</t>
  </si>
  <si>
    <t>TSH263</t>
  </si>
  <si>
    <t>TSH264</t>
  </si>
  <si>
    <t>TSH265</t>
  </si>
  <si>
    <t>TSH266</t>
  </si>
  <si>
    <t>TSH267</t>
  </si>
  <si>
    <t>TSH268</t>
  </si>
  <si>
    <t>TSH269</t>
  </si>
  <si>
    <t>TSH270</t>
  </si>
  <si>
    <t>TSH271</t>
  </si>
  <si>
    <t>TSH272</t>
  </si>
  <si>
    <t>TSH273</t>
  </si>
  <si>
    <t>TSH274</t>
  </si>
  <si>
    <t>TSH275</t>
  </si>
  <si>
    <t>TSH276</t>
  </si>
  <si>
    <t>TSH277</t>
  </si>
  <si>
    <t>TSH278</t>
  </si>
  <si>
    <t>TSH279</t>
  </si>
  <si>
    <t>TSH280</t>
  </si>
  <si>
    <t>TSH281</t>
  </si>
  <si>
    <t>TSH282</t>
  </si>
  <si>
    <t>TSH283</t>
  </si>
  <si>
    <t>TSH284</t>
  </si>
  <si>
    <t>TSH285</t>
  </si>
  <si>
    <t>TSH286</t>
  </si>
  <si>
    <t>TSH287</t>
  </si>
  <si>
    <t>TSH288</t>
  </si>
  <si>
    <t>TSH289</t>
  </si>
  <si>
    <t>fmgt.E잉크프루프브러쉬펜라이너01</t>
  </si>
  <si>
    <t>INKPROOF BRUSHPENLINER  01 BLACK</t>
  </si>
  <si>
    <t>TSH290</t>
  </si>
  <si>
    <t>fmgt.E잉크프루프브러쉬펜라이너02</t>
  </si>
  <si>
    <t>INKPROOF BRUSHPENLINER 02</t>
  </si>
  <si>
    <t>TSH291</t>
  </si>
  <si>
    <t>TSH292</t>
  </si>
  <si>
    <t>TSH293</t>
  </si>
  <si>
    <t>TSH294</t>
  </si>
  <si>
    <t>fmgt.E모노큐브아이섀도우PP01드로우라벤더</t>
  </si>
  <si>
    <t>MONO CUBE EYE SHADOW 03</t>
  </si>
  <si>
    <t>TSH295</t>
  </si>
  <si>
    <t>TSH296</t>
  </si>
  <si>
    <t>TSH297</t>
  </si>
  <si>
    <t>TSH298</t>
  </si>
  <si>
    <t>TSH299</t>
  </si>
  <si>
    <t>fmgt.E모노큐브아이섀도우CR01진저피치</t>
  </si>
  <si>
    <t>MONO CUBE EYE SHADOW 10</t>
  </si>
  <si>
    <t>TSH300</t>
  </si>
  <si>
    <t>TSH301</t>
  </si>
  <si>
    <t>fmgt.E모노큐브아이섀도우PK03마르세유핑크</t>
  </si>
  <si>
    <t>MONO CUBE EYE SHADOW 12</t>
  </si>
  <si>
    <t>TSH302</t>
  </si>
  <si>
    <t>TSH303</t>
  </si>
  <si>
    <t>fmgt.E모노큐브아이섀도우CR02코랄팟</t>
  </si>
  <si>
    <t>MONO CUBE EYE SHADOW 14</t>
  </si>
  <si>
    <t>TSH304</t>
  </si>
  <si>
    <t>TSH305</t>
  </si>
  <si>
    <t>TSH306</t>
  </si>
  <si>
    <t>fmgt.E모노큐브아이섀도우BE03버터컵</t>
  </si>
  <si>
    <t>MONO CUBE EYE SHADOW 17</t>
  </si>
  <si>
    <t>TSH307</t>
  </si>
  <si>
    <t>TSH308</t>
  </si>
  <si>
    <t>fmgt.E모노큐브아이섀도우PK05스트로메리마</t>
  </si>
  <si>
    <t>MONO CUBE EYE SHADOW 19</t>
  </si>
  <si>
    <t>TSH309</t>
  </si>
  <si>
    <t>fmgt.E모노큐브아이섀도우PP03블루베리스무</t>
  </si>
  <si>
    <t>MONO CUBE EYE SHADOW 20</t>
  </si>
  <si>
    <t>TSH310</t>
  </si>
  <si>
    <t>fmgt.E모노큐브아이섀도우BR01모카모카</t>
  </si>
  <si>
    <t>MONO CUBE EYE SHADOW 21</t>
  </si>
  <si>
    <t>TSH311</t>
  </si>
  <si>
    <t>fmgt.E모노큐브아이섀도우BR02브라운브라운</t>
  </si>
  <si>
    <t>MONO CUBE EYE SHADOW 22</t>
  </si>
  <si>
    <t>TSH312</t>
  </si>
  <si>
    <t>TSH313</t>
  </si>
  <si>
    <t>TSH314</t>
  </si>
  <si>
    <t>fmgt.E모노큐브아이섀도우RD01미드나잇버건</t>
  </si>
  <si>
    <t>MONO CUBE EYE SHADOW 25</t>
  </si>
  <si>
    <t>TSH315</t>
  </si>
  <si>
    <t>TSH316</t>
  </si>
  <si>
    <t>TSH317</t>
  </si>
  <si>
    <t>TSH318</t>
  </si>
  <si>
    <t>TSH319</t>
  </si>
  <si>
    <t>TSH320</t>
  </si>
  <si>
    <t>TSH321</t>
  </si>
  <si>
    <t>TSH322</t>
  </si>
  <si>
    <t>fmgt.E모노큐브아이섀도우RD04코랄레드</t>
  </si>
  <si>
    <t>MONO CUBE EYE SHADOW 33</t>
  </si>
  <si>
    <t>TSH323</t>
  </si>
  <si>
    <t>fmgt.E모노큐브아이섀도우BR05스위트라떼</t>
  </si>
  <si>
    <t>MONO CUBE EYE SHADOW 34</t>
  </si>
  <si>
    <t>TSH324</t>
  </si>
  <si>
    <t>TSH325</t>
  </si>
  <si>
    <t>TSH326</t>
  </si>
  <si>
    <t>fmgt.E모노큐브아이섀도우BE01솔라베이지</t>
  </si>
  <si>
    <t>MONO CUBE EYE SHADOW 37</t>
  </si>
  <si>
    <t>TSH327</t>
  </si>
  <si>
    <t>TSH328</t>
  </si>
  <si>
    <t>TSH329</t>
  </si>
  <si>
    <t>TSH330</t>
  </si>
  <si>
    <t>TSH331</t>
  </si>
  <si>
    <t>fmgt.E모노큐브아이섀도우BE02디어베이지</t>
  </si>
  <si>
    <t>MONO CUBE EYE SHADOW 43</t>
  </si>
  <si>
    <t>TSH332</t>
  </si>
  <si>
    <t>fmgt.E모노큐브아이섀도우PK01핑크팩토리</t>
  </si>
  <si>
    <t>MONO CUBE EYE SHADOW 44</t>
  </si>
  <si>
    <t>TSH333</t>
  </si>
  <si>
    <t>TSH334</t>
  </si>
  <si>
    <t>TSH335</t>
  </si>
  <si>
    <t>TSH336</t>
  </si>
  <si>
    <t>fmgt.E모노큐브아이섀도우WH02다이아몬드</t>
  </si>
  <si>
    <t>MONO CUBE EYE SHADOW 48</t>
  </si>
  <si>
    <t>TSH337</t>
  </si>
  <si>
    <t>TSH338</t>
  </si>
  <si>
    <t>TSH339</t>
  </si>
  <si>
    <t>TSH340</t>
  </si>
  <si>
    <t>TSH341</t>
  </si>
  <si>
    <t>fmgt.B.잉크래스팅크리미컨실러.V103</t>
  </si>
  <si>
    <t>FMGT INK LASTING CREAMY CONCEALER V103</t>
  </si>
  <si>
    <t>TSH342</t>
  </si>
  <si>
    <t>fmgt.B.잉크래스팅크리미컨실러.V201</t>
  </si>
  <si>
    <t>FMGT INK LASTING CREAMY CONCEALER V201</t>
  </si>
  <si>
    <t>TSH343</t>
  </si>
  <si>
    <t>fmgt.B.잉크래스팅크리미컨실러.V203</t>
  </si>
  <si>
    <t>FMGT INK LASTING CREAMY CONCEALER V203</t>
  </si>
  <si>
    <t>TSH344</t>
  </si>
  <si>
    <t>fmgt.B.듀얼베일컨실러.V107</t>
  </si>
  <si>
    <t>FMGT DUAL BEIL CONCEALER V107</t>
  </si>
  <si>
    <t>TSH345</t>
  </si>
  <si>
    <t>fmgt.B.듀얼베일컨실러.N109</t>
  </si>
  <si>
    <t>FMGT DUAL VEIL CONCEALER N109</t>
  </si>
  <si>
    <t>TSH346</t>
  </si>
  <si>
    <t>fmgt.B.듀얼베일컨실러.V201</t>
  </si>
  <si>
    <t>FMGT DUAL VEIL CONCEALER V201</t>
  </si>
  <si>
    <t>TSH347</t>
  </si>
  <si>
    <t>fmgt.B.듀얼베일컨실러.N203</t>
  </si>
  <si>
    <t>FMGT DUAL VEIL CONCEALER N203</t>
  </si>
  <si>
    <t>TSH348</t>
  </si>
  <si>
    <t>TSH349</t>
  </si>
  <si>
    <t>TSH350</t>
  </si>
  <si>
    <t>TSH351</t>
  </si>
  <si>
    <t>TSH352</t>
  </si>
  <si>
    <t>TSH353</t>
  </si>
  <si>
    <t>fmgt.B.안티다크닝쿠션EX.V103.리필</t>
  </si>
  <si>
    <t>FMGT ANTI DARKENING CUSHION REFIL V103</t>
  </si>
  <si>
    <t>TSH354</t>
  </si>
  <si>
    <t>fmgt.B.안티다크닝쿠션EX.V201.리필</t>
  </si>
  <si>
    <t>FMGT ANTI DARKENING CUSHION REFIL V201</t>
  </si>
  <si>
    <t>TSH355</t>
  </si>
  <si>
    <t>fmgt.B.안티다크닝쿠션EX.N201.리필</t>
  </si>
  <si>
    <t>FMGT ANTI DARKENING CUSHION REFIL N201</t>
  </si>
  <si>
    <t>TSH356</t>
  </si>
  <si>
    <t>fmgt.B.안티다크닝쿠션EX.V203.리필</t>
  </si>
  <si>
    <t>FMGT ANTI DARKENING CUSHION REFIL V203</t>
  </si>
  <si>
    <t>TSH357</t>
  </si>
  <si>
    <t>TSH358</t>
  </si>
  <si>
    <t>TSH359</t>
  </si>
  <si>
    <t>TSH360</t>
  </si>
  <si>
    <t>TSH361</t>
  </si>
  <si>
    <t>fmgt.B.인텐스커버쿠션EX.V203.리필</t>
  </si>
  <si>
    <t>FMGT INTENSE COVER CUHSION V203 REFIL</t>
  </si>
  <si>
    <t>TSH362</t>
  </si>
  <si>
    <t>fmgt.E2in1마스카라컬링_02브라운</t>
  </si>
  <si>
    <t>2IN1 MASCARA CURLING 02</t>
  </si>
  <si>
    <t>TSH363</t>
  </si>
  <si>
    <t>TSH364</t>
  </si>
  <si>
    <t>TSH365</t>
  </si>
  <si>
    <t>TSH366</t>
  </si>
  <si>
    <t>TSH367</t>
  </si>
  <si>
    <t>fmgt.E프루프마스카라_픽서</t>
  </si>
  <si>
    <t>fmgt.E PROOF FIXER</t>
  </si>
  <si>
    <t>TSH368</t>
  </si>
  <si>
    <t>TSH369</t>
  </si>
  <si>
    <t>TSH370</t>
  </si>
  <si>
    <t>TSH371</t>
  </si>
  <si>
    <t>fmgt.B.톤업프라이머02핑크</t>
  </si>
  <si>
    <t>FMGT TONE UP PRIMER 02 PINK</t>
  </si>
  <si>
    <t>TSH372</t>
  </si>
  <si>
    <t>fmgt.B.톤업프라이머03라벤더</t>
  </si>
  <si>
    <t>FMGT TONE UP PRIMER 01 RAVENDER</t>
  </si>
  <si>
    <t>TSH373</t>
  </si>
  <si>
    <t>fmgt.B.톤업프라이머04민트</t>
  </si>
  <si>
    <t>FMGT TONE UP PRIMER 01 MINT</t>
  </si>
  <si>
    <t>TSH374</t>
  </si>
  <si>
    <t>fmgt.B.톤업컬러팩트피치</t>
  </si>
  <si>
    <t>TONE UP COLOR PACT PEACH</t>
  </si>
  <si>
    <t>TSH375</t>
  </si>
  <si>
    <t>fmgt.B.톤업컬러팩트라벤더</t>
  </si>
  <si>
    <t>TONE UP COLOR PACT LAVENDER</t>
  </si>
  <si>
    <t>TSH376</t>
  </si>
  <si>
    <t>TSH377</t>
  </si>
  <si>
    <t>TSH378</t>
  </si>
  <si>
    <t>TSH379</t>
  </si>
  <si>
    <t>TSH380</t>
  </si>
  <si>
    <t>TSH381</t>
  </si>
  <si>
    <t>TSH382</t>
  </si>
  <si>
    <t>TSH383</t>
  </si>
  <si>
    <t>TSH384</t>
  </si>
  <si>
    <t>TSH385</t>
  </si>
  <si>
    <t>TSH386</t>
  </si>
  <si>
    <t>fmgt.B.마이크로웨어루스파우더</t>
  </si>
  <si>
    <t>MICRO WEAR LOOSE POWDER</t>
  </si>
  <si>
    <t>TSH387</t>
  </si>
  <si>
    <t>TSH388</t>
  </si>
  <si>
    <t>TSH389</t>
  </si>
  <si>
    <t>TSH390</t>
  </si>
  <si>
    <t>TSH391</t>
  </si>
  <si>
    <t>TSH392</t>
  </si>
  <si>
    <t>TSH393</t>
  </si>
  <si>
    <t>TSH394</t>
  </si>
  <si>
    <t>TSH395</t>
  </si>
  <si>
    <t>TSH396</t>
  </si>
  <si>
    <t>TSH397</t>
  </si>
  <si>
    <t>TSH398</t>
  </si>
  <si>
    <t>TSH399</t>
  </si>
  <si>
    <t>TSH400</t>
  </si>
  <si>
    <t>TSH401</t>
  </si>
  <si>
    <t>TSH402</t>
  </si>
  <si>
    <t>TSH403</t>
  </si>
  <si>
    <t>TSH404</t>
  </si>
  <si>
    <t>TSH405</t>
  </si>
  <si>
    <t>TSH406</t>
  </si>
  <si>
    <t>TSH407</t>
  </si>
  <si>
    <t>TSH408</t>
  </si>
  <si>
    <t>TSH409</t>
  </si>
  <si>
    <t>TSH410</t>
  </si>
  <si>
    <t>TSH411</t>
  </si>
  <si>
    <t>TSH412</t>
  </si>
  <si>
    <t>fmgt.N.데싱디바슬림핏.09트로피컬리프</t>
  </si>
  <si>
    <t>fmgt.N.MAGICPRESS SLIMFIT.09tropical lea</t>
  </si>
  <si>
    <t>TSH413</t>
  </si>
  <si>
    <t>fmgt.N.데싱디바슬림핏.11센슈얼터콰이</t>
  </si>
  <si>
    <t>fmgt.N.MAGICPRESS SLIMFIT.11sensual turq</t>
  </si>
  <si>
    <t>TSH414</t>
  </si>
  <si>
    <t>fmgt.N.데싱디바슬림핏.12핑크오로라</t>
  </si>
  <si>
    <t>fmgt.N.MAGICPRESS SLIMFIT.12pink aurora</t>
  </si>
  <si>
    <t>TSH415</t>
  </si>
  <si>
    <t>fmgt.N.데싱디바슬림핏.14쥬시워터멜론</t>
  </si>
  <si>
    <t>fmgt.N.MAGICPRESS SLIMFIT.14juicy water</t>
  </si>
  <si>
    <t>TSH416</t>
  </si>
  <si>
    <t>fmgt.N.데싱디바슬림핏.15쥬시레모네이</t>
  </si>
  <si>
    <t>fmgt.N.MAGICPRESS SLIMFIT.15juicy lemona</t>
  </si>
  <si>
    <t>TSH417</t>
  </si>
  <si>
    <t>fmgt.N.데싱디바슬림핏.17펄그레이</t>
  </si>
  <si>
    <t>fmgt.N.MAGICPRESS SLIMFIT.17peal grey</t>
  </si>
  <si>
    <t>TSH418</t>
  </si>
  <si>
    <t>fmgt.N.데싱디바슬림핏.18블루아일랜드</t>
  </si>
  <si>
    <t>fmgt.N.MAGICPRESS SLIMFIT.18.blue island</t>
  </si>
  <si>
    <t>TSH419</t>
  </si>
  <si>
    <t>fmgt.N.데싱디바슬림핏.19스파클링비치</t>
  </si>
  <si>
    <t>fmgt.N.MAGICPRESS SLIMFIT.19sparkling be</t>
  </si>
  <si>
    <t>TSH420</t>
  </si>
  <si>
    <t>fmgt.N.데싱디바슬림핏.20와일드트로피칼</t>
  </si>
  <si>
    <t>fmgt.N.MAGICPRESS SLIMFIT.20wild tropica</t>
  </si>
  <si>
    <t>TSH421</t>
  </si>
  <si>
    <t>fmgt.N.데싱디바슬림핏.21몽키포레스트</t>
  </si>
  <si>
    <t>fmgt.N.MAGICPRESS SLIMFIT.21monkey fores</t>
  </si>
  <si>
    <t>TSH422</t>
  </si>
  <si>
    <t>fmgt.N.데싱디바숏.05러브레터</t>
  </si>
  <si>
    <t>fmgt.N.MAGICPRESS SHORT.05love letter</t>
  </si>
  <si>
    <t>TSH423</t>
  </si>
  <si>
    <t>fmgt.N.데싱디바숏.06아이스크림</t>
  </si>
  <si>
    <t>fmgt.N.MAGICPRESS SHORT.06icecream</t>
  </si>
  <si>
    <t>TSH424</t>
  </si>
  <si>
    <t>fmgt.N.데싱디바숏.07크리미퍼플젬</t>
  </si>
  <si>
    <t>fmgt.N.MAGICPRESS SHORT.07creamy purple</t>
  </si>
  <si>
    <t>TSH425</t>
  </si>
  <si>
    <t>fmgt.N.데싱디바패디.08구슬사이다</t>
  </si>
  <si>
    <t>fmgt.N.MAGICPRESS PEDICURE.08beads cider</t>
  </si>
  <si>
    <t>TSH426</t>
  </si>
  <si>
    <t>TSH427</t>
  </si>
  <si>
    <t>TSH428</t>
  </si>
  <si>
    <t>TSH429</t>
  </si>
  <si>
    <t>fmgt.N.스타일링네일스티커1그레이스바이올</t>
  </si>
  <si>
    <t>fmgt.NSTYLING NAIL STICKER 01.GRACE VIOL</t>
  </si>
  <si>
    <t>TSH430</t>
  </si>
  <si>
    <t>fmgt.N.스타일링네일스티커2이터널글래스</t>
  </si>
  <si>
    <t>fmgt.N.STYLING NAIL STICKER 02.ETERNAL G</t>
  </si>
  <si>
    <t>TSH431</t>
  </si>
  <si>
    <t>fmgt.N.스타일링네일스티커3러브문</t>
  </si>
  <si>
    <t>fmgt.N.STYLING NAIL STICKER 03.LOVE MOON</t>
  </si>
  <si>
    <t>TSH432</t>
  </si>
  <si>
    <t>fmgt.N.스타일링네일스티커4그랜드캐슬</t>
  </si>
  <si>
    <t>fmgt.N.STYLING NAIL STICKER 04.GRAND CAS</t>
  </si>
  <si>
    <t>TSH433</t>
  </si>
  <si>
    <t>fmgt.N.스타일링네일스티커5블랙버클</t>
  </si>
  <si>
    <t>fmgt.N.STYLING NAIL STICKER 05.BLACK BUC</t>
  </si>
  <si>
    <t>TSH434</t>
  </si>
  <si>
    <t>fmgt.N.풀커버네일스티커3샴페인핑크</t>
  </si>
  <si>
    <t>fmgt.N.FULL COVER STICKER3CHAMPAGNE PINK</t>
  </si>
  <si>
    <t>TSH435</t>
  </si>
  <si>
    <t>TSH436</t>
  </si>
  <si>
    <t>TSH437</t>
  </si>
  <si>
    <t>TSH438</t>
  </si>
  <si>
    <t>TSH439</t>
  </si>
  <si>
    <t>TSH440</t>
  </si>
  <si>
    <t>TSH441</t>
  </si>
  <si>
    <t>TSH442</t>
  </si>
  <si>
    <t>TSH443</t>
  </si>
  <si>
    <t>TSH444</t>
  </si>
  <si>
    <t>TSH445</t>
  </si>
  <si>
    <t>TSH446</t>
  </si>
  <si>
    <t>TSH447</t>
  </si>
  <si>
    <t>TSH448</t>
  </si>
  <si>
    <t>TSH449</t>
  </si>
  <si>
    <t>TSH450</t>
  </si>
  <si>
    <t>TSH451</t>
  </si>
  <si>
    <t>TSH452</t>
  </si>
  <si>
    <t>TSH453</t>
  </si>
  <si>
    <t>TSH454</t>
  </si>
  <si>
    <t>TSH455</t>
  </si>
  <si>
    <t>TSH456</t>
  </si>
  <si>
    <t>TSH457</t>
  </si>
  <si>
    <t>TSH458</t>
  </si>
  <si>
    <t>fmgt.L틴트글로우04로즈젬마</t>
  </si>
  <si>
    <t>THEFACESHOP TNIT GLOW 04 Rose gemma</t>
  </si>
  <si>
    <t>TSH459</t>
  </si>
  <si>
    <t>TSH460</t>
  </si>
  <si>
    <t>TSH461</t>
  </si>
  <si>
    <t>TSH462</t>
  </si>
  <si>
    <t>fmgt.B.잉크래스팅파우더FD.V201.리필</t>
  </si>
  <si>
    <t>FMGT INK LASTING POWDER V201 REFIL</t>
  </si>
  <si>
    <t>TSH463</t>
  </si>
  <si>
    <t>fmgt.B.잉크래스팅파우더FD.V203.리필</t>
  </si>
  <si>
    <t>FMGT INK LASTING POWDER V203 REFIL</t>
  </si>
  <si>
    <t>TSH464</t>
  </si>
  <si>
    <t>TSH465</t>
  </si>
  <si>
    <t>TSH466</t>
  </si>
  <si>
    <t>TSH467</t>
  </si>
  <si>
    <t>TSH468</t>
  </si>
  <si>
    <t>fmgt.L잉크블러틴트01블러핑크</t>
  </si>
  <si>
    <t>INK BLUR LIP TINT 01</t>
  </si>
  <si>
    <t>TSH469</t>
  </si>
  <si>
    <t>fmgt.L잉크블러틴트02블러코랄</t>
  </si>
  <si>
    <t>INK BLUR LIP TINT 02</t>
  </si>
  <si>
    <t>TSH470</t>
  </si>
  <si>
    <t>fmgt.L잉크블러틴트03블러브릭</t>
  </si>
  <si>
    <t>INK BLUR LIP TINT 03</t>
  </si>
  <si>
    <t>TSH471</t>
  </si>
  <si>
    <t>fmgt.L잉크블러틴트04블러레드</t>
  </si>
  <si>
    <t>INK BLUR LIP TINT 04</t>
  </si>
  <si>
    <t>TSH472</t>
  </si>
  <si>
    <t>fmgt.N이지젤(19)31화이트글리츠</t>
  </si>
  <si>
    <t>EASY GEL (19) 31</t>
  </si>
  <si>
    <t>TSH473</t>
  </si>
  <si>
    <t>fmgt.N이지젤(19)32코코넛크림주스</t>
  </si>
  <si>
    <t>EASY GEL (19) 32</t>
  </si>
  <si>
    <t>TSH474</t>
  </si>
  <si>
    <t>fmgt.N이지젤(19)33핑크크루즈</t>
  </si>
  <si>
    <t>EASY GEL (19) 33</t>
  </si>
  <si>
    <t>TSH475</t>
  </si>
  <si>
    <t>fmgt.N이지젤(19)34포인트반다나핑크</t>
  </si>
  <si>
    <t>EASY GEL (19) 34</t>
  </si>
  <si>
    <t>TSH476</t>
  </si>
  <si>
    <t>fmgt.N이지젤(19)35챙넓은레드햇</t>
  </si>
  <si>
    <t>EASY GEL (19) 35</t>
  </si>
  <si>
    <t>TSH477</t>
  </si>
  <si>
    <t>fmgt.N이지젤(19)36대즐링골드뱅글</t>
  </si>
  <si>
    <t>EASY GEL (19) 36</t>
  </si>
  <si>
    <t>TSH478</t>
  </si>
  <si>
    <t>fmgt.N이지젤(19)37라임레몬바구니</t>
  </si>
  <si>
    <t>EASY GEL (19) 37</t>
  </si>
  <si>
    <t>TSH479</t>
  </si>
  <si>
    <t>fmgt.N이지젤(19)38몬스테라그린</t>
  </si>
  <si>
    <t>EASY GEL (19) 38</t>
  </si>
  <si>
    <t>TSH480</t>
  </si>
  <si>
    <t>fmgt.N이지젤(19)39페스티벌스카이</t>
  </si>
  <si>
    <t>EASY GEL (19) 39</t>
  </si>
  <si>
    <t>TSH481</t>
  </si>
  <si>
    <t>fmgt.N이지젤(19)40마린블루선베드</t>
  </si>
  <si>
    <t>EASY GEL (19) 40</t>
  </si>
  <si>
    <t>TSH482</t>
  </si>
  <si>
    <t>fmgt.19홀리.L잉크홀로그램틴트세트</t>
  </si>
  <si>
    <t>INK HOLOGRAM LIP TINT SET</t>
  </si>
  <si>
    <t>TSH483</t>
  </si>
  <si>
    <t>TSH484</t>
  </si>
  <si>
    <t>TSH485</t>
  </si>
  <si>
    <t>TSH486</t>
  </si>
  <si>
    <t>TSH487</t>
  </si>
  <si>
    <t>TSH488</t>
  </si>
  <si>
    <t>TSH489</t>
  </si>
  <si>
    <t>fmgt.L워터핏틴트01로즈핑크.AVON</t>
  </si>
  <si>
    <t>WATER FIT LIP TINT (avon)01</t>
  </si>
  <si>
    <t>TSH490</t>
  </si>
  <si>
    <t>fmgt.L워터핏틴트02핑크메이트.AVON</t>
  </si>
  <si>
    <t>WATER FIT LIP TINT (avon)02</t>
  </si>
  <si>
    <t>TSH491</t>
  </si>
  <si>
    <t>fmgt.L워터핏틴트03피크닉레드.AVON</t>
  </si>
  <si>
    <t>WATER FIT LIP TINT (avon)03</t>
  </si>
  <si>
    <t>TSH492</t>
  </si>
  <si>
    <t>fmgt.L워터핏틴트04레드시그널.AVON</t>
  </si>
  <si>
    <t>WATER FIT LIP TINT (avon)04</t>
  </si>
  <si>
    <t>TSH493</t>
  </si>
  <si>
    <t>fmgt.L워터핏틴트05체리키스.AVON</t>
  </si>
  <si>
    <t>WATER FIT LIP TINT (avon)05</t>
  </si>
  <si>
    <t>TSH494</t>
  </si>
  <si>
    <t>fmgt.N스타일네일31베이지샌드스톤</t>
  </si>
  <si>
    <t>STYLE NAIL 31(FW)</t>
  </si>
  <si>
    <t>TSH495</t>
  </si>
  <si>
    <t>fmgt.N스타일네일32피치문스톤</t>
  </si>
  <si>
    <t>STYLE NAIL 32(FW)</t>
  </si>
  <si>
    <t>TSH496</t>
  </si>
  <si>
    <t>TSH497</t>
  </si>
  <si>
    <t>TSH498</t>
  </si>
  <si>
    <t>TSH499</t>
  </si>
  <si>
    <t>TSH500</t>
  </si>
  <si>
    <t>TSH501</t>
  </si>
  <si>
    <t>TSH502</t>
  </si>
  <si>
    <t>TSH503</t>
  </si>
  <si>
    <t>TSH504</t>
  </si>
  <si>
    <t>TSH505</t>
  </si>
  <si>
    <t>TSH506</t>
  </si>
  <si>
    <t>TSH507</t>
  </si>
  <si>
    <t>TSH508</t>
  </si>
  <si>
    <t>TSH509</t>
  </si>
  <si>
    <t>TSH510</t>
  </si>
  <si>
    <t>TSH511</t>
  </si>
  <si>
    <t>TSH512</t>
  </si>
  <si>
    <t>TSH513</t>
  </si>
  <si>
    <t>TSH514</t>
  </si>
  <si>
    <t>fmgt.N.크리스탈쥬얼스티커1실버다이아</t>
  </si>
  <si>
    <t>Crystal Jewel Sticker 01 Silver Dia</t>
  </si>
  <si>
    <t>TSH515</t>
  </si>
  <si>
    <t>fmgt.N.크리스탈쥬얼스티커2크리스탈오팔</t>
  </si>
  <si>
    <t>Crystal Jewel Sticker 02 Crystal Opal</t>
  </si>
  <si>
    <t>TSH516</t>
  </si>
  <si>
    <t>fmgt.N.크리스탈쥬얼스티커3아쿠아마린</t>
  </si>
  <si>
    <t>Crystal Jewel Sticker 03 Aqua Marine</t>
  </si>
  <si>
    <t>TSH517</t>
  </si>
  <si>
    <t>fmgt.N.크리스탈쥬얼스티커4로즈쿼츠</t>
  </si>
  <si>
    <t>Crystal Jewel Sticker 04 Rose Quartz</t>
  </si>
  <si>
    <t>TSH518</t>
  </si>
  <si>
    <t>fmgt.N.크리스탈쥬얼스티커5루비레드</t>
  </si>
  <si>
    <t>Crystal Jewel Sticker 05 Ruby Red</t>
  </si>
  <si>
    <t>TSH519</t>
  </si>
  <si>
    <t>fmgt.B.톤업스킨팩트V201리필</t>
  </si>
  <si>
    <t>TONE UP SKIN COMPACT V201 REFILL</t>
  </si>
  <si>
    <t>TSH520</t>
  </si>
  <si>
    <t>fmgt.B.톤업스킨팩트V203리필</t>
  </si>
  <si>
    <t>TONE UP SKIN COMPACT V203 REFILL</t>
  </si>
  <si>
    <t>TSH521</t>
  </si>
  <si>
    <t>TSH522</t>
  </si>
  <si>
    <t>TSH523</t>
  </si>
  <si>
    <t>TSH524</t>
  </si>
  <si>
    <t>TSH525</t>
  </si>
  <si>
    <t>TSH526</t>
  </si>
  <si>
    <t>TSH527</t>
  </si>
  <si>
    <t>TSH528</t>
  </si>
  <si>
    <t>TSH529</t>
  </si>
  <si>
    <t>TSH530</t>
  </si>
  <si>
    <t>TSH531</t>
  </si>
  <si>
    <t>TSH532</t>
  </si>
  <si>
    <t>TSH533</t>
  </si>
  <si>
    <t>TSH534</t>
  </si>
  <si>
    <t>TSH535</t>
  </si>
  <si>
    <t>TSH536</t>
  </si>
  <si>
    <t>TSH537</t>
  </si>
  <si>
    <t>TSH538</t>
  </si>
  <si>
    <t>TSH539</t>
  </si>
  <si>
    <t>TSH540</t>
  </si>
  <si>
    <t>TSH541</t>
  </si>
  <si>
    <t>TSH542</t>
  </si>
  <si>
    <t>TSH543</t>
  </si>
  <si>
    <t>TSH544</t>
  </si>
  <si>
    <t>TSH545</t>
  </si>
  <si>
    <t>TSH546</t>
  </si>
  <si>
    <t>TSH547</t>
  </si>
  <si>
    <t>TSH548</t>
  </si>
  <si>
    <t>TSH549</t>
  </si>
  <si>
    <t>TSH550</t>
  </si>
  <si>
    <t>TSH551</t>
  </si>
  <si>
    <t>TSH552</t>
  </si>
  <si>
    <t>TSH553</t>
  </si>
  <si>
    <t>TSH554</t>
  </si>
  <si>
    <t>TSH555</t>
  </si>
  <si>
    <t>TSH556</t>
  </si>
  <si>
    <t>TSH557</t>
  </si>
  <si>
    <t>TSH558</t>
  </si>
  <si>
    <t>TSH559</t>
  </si>
  <si>
    <t>TSH560</t>
  </si>
  <si>
    <t>TSH561</t>
  </si>
  <si>
    <t>fmgt.B.피지잡는수분쿠션EX.V205.본품</t>
  </si>
  <si>
    <t>TSH562</t>
  </si>
  <si>
    <t>fmgt.B.피지잡는수분쿠션EX.V205.리필</t>
  </si>
  <si>
    <t>TSH563</t>
  </si>
  <si>
    <t>fmgt.B.골드콜라겐.앰플투웨이팩트.205</t>
  </si>
  <si>
    <t>TSH564</t>
  </si>
  <si>
    <t>fmgt.B.골드콜라겐.앰플투웨이.205.리필</t>
  </si>
  <si>
    <t>TSH565</t>
  </si>
  <si>
    <t>fmgt.L플랫투톤스틱06더블업핑크</t>
  </si>
  <si>
    <t>FLAT TWOTONE LIPSTICK 06</t>
  </si>
  <si>
    <t>TSH566</t>
  </si>
  <si>
    <t>fmgt.B.잉크래스팅슬림핏FD.V201.시그니처</t>
  </si>
  <si>
    <t>SIGNATURE INK LASTING FOUNDATION V201</t>
  </si>
  <si>
    <t>TSH567</t>
  </si>
  <si>
    <t>fmgt.B.잉크래스팅슬림핏FD.V203.시그니처</t>
  </si>
  <si>
    <t>SIGNATURE INK LASTING FOUNDATION V203</t>
  </si>
  <si>
    <t>TSH568</t>
  </si>
  <si>
    <t>fmgt.B.잉크래스팅파우더FD.V201.시그니처</t>
  </si>
  <si>
    <t>SIGNATURE INK LASTING POWDER FOUNDATION</t>
  </si>
  <si>
    <t>TSH569</t>
  </si>
  <si>
    <t>fmgt.B.잉크래스팅쿠션.V201.시그니처</t>
  </si>
  <si>
    <t>SIGNATURE INK LASTING CUSHION V201</t>
  </si>
  <si>
    <t>TSH570</t>
  </si>
  <si>
    <t>fmgt.B.잉크래스팅쿠션.V203.시그니처</t>
  </si>
  <si>
    <t>SIGNATURE INK LASTING CUSHION V203</t>
  </si>
  <si>
    <t>TSH571</t>
  </si>
  <si>
    <t>fmgt.L루즈새틴모이.시그니처BE03크리미베</t>
  </si>
  <si>
    <t>ROUGE SATIN MOISTURE [SIGNATURE] 01</t>
  </si>
  <si>
    <t>TSH572</t>
  </si>
  <si>
    <t>fmgt.L루즈새틴모이.시그니처RD06스모크레</t>
  </si>
  <si>
    <t>ROUGE SATIN MOISTURE [SIGNATURE] 02</t>
  </si>
  <si>
    <t>TSH573</t>
  </si>
  <si>
    <t>fmgt.L루즈새틴모이.시그니처RD07시그니처</t>
  </si>
  <si>
    <t>ROUGE SATIN MOISTURE [SIGNATURE] 03</t>
  </si>
  <si>
    <t>TSH574</t>
  </si>
  <si>
    <t>fmgt.L루즈새틴모이.시그니처CR06슈프림코</t>
  </si>
  <si>
    <t>ROUGE SATIN MOISTURE [SIGNATURE] 04</t>
  </si>
  <si>
    <t>TSH575</t>
  </si>
  <si>
    <t>fmgt.L루즈새틴모이.시그니처PK04리파인핑</t>
  </si>
  <si>
    <t>ROUGE SATIN MOISTURE [SIGNATURE] 05</t>
  </si>
  <si>
    <t>TSH576</t>
  </si>
  <si>
    <t>fmgt.B.모노팝치크팔레트01.시그니처</t>
  </si>
  <si>
    <t>MONOPOP CHEEK PALETTE [SIGNATURE]</t>
  </si>
  <si>
    <t>TSH577</t>
  </si>
  <si>
    <t>fmgt.L잉크쉬어매트립스틱01허밍브라운</t>
  </si>
  <si>
    <t>ROUGE AIRY SLIM 01</t>
  </si>
  <si>
    <t>TSH578</t>
  </si>
  <si>
    <t>fmgt.L잉크쉬어매트립스틱02베이지레터</t>
  </si>
  <si>
    <t>ROUGE AIRY SLIM 02</t>
  </si>
  <si>
    <t>TSH579</t>
  </si>
  <si>
    <t>fmgt.L잉크쉬어매트립스틱03로즈러쉬</t>
  </si>
  <si>
    <t>ROUGE AIRY SLIM 03</t>
  </si>
  <si>
    <t>TSH580</t>
  </si>
  <si>
    <t>fmgt.L잉크쉬어매트립스틱04캔디드코랄</t>
  </si>
  <si>
    <t>ROUGE AIRY SLIM 04</t>
  </si>
  <si>
    <t>TSH581</t>
  </si>
  <si>
    <t>fmgt.L잉크쉬어매트립스틱05오렌지클라우드</t>
  </si>
  <si>
    <t>ROUGE AIRY SLIM 05</t>
  </si>
  <si>
    <t>TSH582</t>
  </si>
  <si>
    <t>fmgt.L잉크쉬어매트립스틱06키튼오렌지</t>
  </si>
  <si>
    <t>ROUGE AIRY SLIM 06</t>
  </si>
  <si>
    <t>TSH583</t>
  </si>
  <si>
    <t>fmgt.L잉크쉬어매트립스틱07페어링레드</t>
  </si>
  <si>
    <t>ROUGE AIRY SLIM 07</t>
  </si>
  <si>
    <t>TSH584</t>
  </si>
  <si>
    <t>fmgt.L잉크쉬어매트립스틱08레드위켄드</t>
  </si>
  <si>
    <t>ROUGE AIRY SLIM 08</t>
  </si>
  <si>
    <t>TSH585</t>
  </si>
  <si>
    <t>fmgt.L잉크쉬어매트립스틱09지젤핑크</t>
  </si>
  <si>
    <t>ROUGE AIRY SLIM 09</t>
  </si>
  <si>
    <t>TSH586</t>
  </si>
  <si>
    <t>fmgt.L잉크쉬어매트립스틱10핑크슬릭</t>
  </si>
  <si>
    <t>ROUGE AIRY SLIM 10</t>
  </si>
  <si>
    <t>TSH587</t>
  </si>
  <si>
    <t>fmgt.L잉크블러틴트05블러쉬베이지</t>
  </si>
  <si>
    <t>INK BLUR LIP TINT 05</t>
  </si>
  <si>
    <t>TSH588</t>
  </si>
  <si>
    <t>fmgt.L잉크블러틴트06어게인핑크</t>
  </si>
  <si>
    <t>INK BLUR LIP TINT 06</t>
  </si>
  <si>
    <t>TSH589</t>
  </si>
  <si>
    <t>fmgt.L잉크블러틴트07포커스레드</t>
  </si>
  <si>
    <t>INK BLUR LIP TINT 07</t>
  </si>
  <si>
    <t>TSH590</t>
  </si>
  <si>
    <t>fmgt.L잉크블러틴트08칠리페퍼</t>
  </si>
  <si>
    <t>INK BLUR LIP TINT 08</t>
  </si>
  <si>
    <t>TSH591</t>
  </si>
  <si>
    <t>fmgt.L잉크쉬어매트틴트01멜로우베이지</t>
  </si>
  <si>
    <t>INK SHEER MATTE TINT 01</t>
  </si>
  <si>
    <t>TSH592</t>
  </si>
  <si>
    <t>fmgt.L잉크쉬어매트틴트02로즈라이크</t>
  </si>
  <si>
    <t>INK SHEER MATTE TINT 02</t>
  </si>
  <si>
    <t>TSH593</t>
  </si>
  <si>
    <t>fmgt.L잉크쉬어매트틴트03핑크인핑크</t>
  </si>
  <si>
    <t>INK SHEER MATTE TINT 03</t>
  </si>
  <si>
    <t>TSH594</t>
  </si>
  <si>
    <t>fmgt.L잉크쉬어매트틴트04레드펌킨</t>
  </si>
  <si>
    <t>INK SHEER MATTE TINT 04</t>
  </si>
  <si>
    <t>TSH595</t>
  </si>
  <si>
    <t>fmgt.L잉크쉬어매트틴트05레드메를로</t>
  </si>
  <si>
    <t>INK SHEER MATTE TINT 05</t>
  </si>
  <si>
    <t>TSH596</t>
  </si>
  <si>
    <t>fmgt.L잉크쉬어매트틴트06이터널레드</t>
  </si>
  <si>
    <t>INK SHEER MATTE TINT 06</t>
  </si>
  <si>
    <t>TSH597</t>
  </si>
  <si>
    <t>fmgt.B.잉크래스팅미니파우더기획.V201</t>
  </si>
  <si>
    <t>INK LASTING FOUNDATION SET V201</t>
  </si>
  <si>
    <t>TSH598</t>
  </si>
  <si>
    <t>fmgt.B.잉크래스팅미니파우더기획V203</t>
  </si>
  <si>
    <t>TSH599</t>
  </si>
  <si>
    <t>fmgt.B.잉크래스팅미니쿠션기획.V203</t>
  </si>
  <si>
    <t>INK LASTING FOUNDATION SET2 V203</t>
  </si>
  <si>
    <t>TSH600</t>
  </si>
  <si>
    <t>fmgt.N.데싱디바.20SS숏01_로맨틱메이즈</t>
  </si>
  <si>
    <t>DASHINGDIVA_20SPRING_01</t>
  </si>
  <si>
    <t>TSH601</t>
  </si>
  <si>
    <t>fmgt.N.데싱디바.20SS숏02_핑크스파클링</t>
  </si>
  <si>
    <t>DASHINGDIVA_20SPRING_02</t>
  </si>
  <si>
    <t>TSH602</t>
  </si>
  <si>
    <t>fmgt.N.데싱디바.20SS슬림01_페탈샤인</t>
  </si>
  <si>
    <t>DASHINGDIVA_20SPRING_03</t>
  </si>
  <si>
    <t>TSH603</t>
  </si>
  <si>
    <t>fmgt.N.데싱디바.20SS슬림02_페어리더스트</t>
  </si>
  <si>
    <t>DASHINGDIVA_20SPRING_04</t>
  </si>
  <si>
    <t>TSH604</t>
  </si>
  <si>
    <t>fmgt.N.데싱디바.20SS슬림03_러브메이즈</t>
  </si>
  <si>
    <t>DASHINGDIVA_20SPRING_05</t>
  </si>
  <si>
    <t>TSH605</t>
  </si>
  <si>
    <t>fmgt.N.데싱디바.20SS슬림04_코랄엔딩</t>
  </si>
  <si>
    <t>DASHINGDIVA_20SPRING_06</t>
  </si>
  <si>
    <t>TSH606</t>
  </si>
  <si>
    <t>fmgt.N.데싱디바.20SS슬림05_딜라이트핑크</t>
  </si>
  <si>
    <t>DASHINGDIVA_20SPRING_07</t>
  </si>
  <si>
    <t>TSH607</t>
  </si>
  <si>
    <t>fmgt.N.데싱디바.20SS슬림06_스노우화이트</t>
  </si>
  <si>
    <t>DASHINGDIVA_20SPRING_08</t>
  </si>
  <si>
    <t>TSH608</t>
  </si>
  <si>
    <t>fmgt.N.데싱디바.20SS슬림07_오펄인러브</t>
  </si>
  <si>
    <t>DASHINGDIVA_20SPRING_09</t>
  </si>
  <si>
    <t>TSH609</t>
  </si>
  <si>
    <t>fmgt.N.데싱디바.20SS슬림08_코랄라랜드</t>
  </si>
  <si>
    <t>DASHINGDIVA_20SPRING_10</t>
  </si>
  <si>
    <t>TSH610</t>
  </si>
  <si>
    <t>fmgt.N.데싱디바.20SS빅스톤01_페어레이디</t>
  </si>
  <si>
    <t>DASHINGDIVA_20SPRING_11</t>
  </si>
  <si>
    <t>TSH611</t>
  </si>
  <si>
    <t>fmgt.N.데싱디바.20SS빅스톤02_앤티크러브</t>
  </si>
  <si>
    <t>DASHINGDIVA_20SPRING_12</t>
  </si>
  <si>
    <t>TSH612</t>
  </si>
  <si>
    <t>fmgt.N.데싱디바.20SS빅스톤03_러브포엠</t>
  </si>
  <si>
    <t>DASHINGDIVA_20SPRING_13</t>
  </si>
  <si>
    <t>TSH613</t>
  </si>
  <si>
    <t>fmgt.N.데싱디바.20SS빅스톤04_디어스텔라</t>
  </si>
  <si>
    <t>DASHINGDIVA_20SPRING_14</t>
  </si>
  <si>
    <t>TSH614</t>
  </si>
  <si>
    <t>fmgt.N.데싱디바.20썸머_슬림01_드림오션</t>
  </si>
  <si>
    <t>DASHINGDIVA_20SUMMER_01</t>
  </si>
  <si>
    <t>TSH615</t>
  </si>
  <si>
    <t>fmgt.N.데싱디바.20썸머_슬림02__퍼플쿼츠</t>
  </si>
  <si>
    <t>DASHINGDIVA_20SUMMER_02</t>
  </si>
  <si>
    <t>TSH616</t>
  </si>
  <si>
    <t>fmgt.N.데싱디바.20썸머_슬림03_팜비치</t>
  </si>
  <si>
    <t>DASHINGDIVA_20SUMMER_03</t>
  </si>
  <si>
    <t>TSH617</t>
  </si>
  <si>
    <t>fmgt.N.데싱디바.20썸머_슬림04_프렌치캔버</t>
  </si>
  <si>
    <t>DASHINGDIVA_20SUMMER_04</t>
  </si>
  <si>
    <t>TSH618</t>
  </si>
  <si>
    <t>fmgt.N.데싱디바.20썸머_슬림05_소울시티</t>
  </si>
  <si>
    <t>DASHINGDIVA_20SUMMER_05</t>
  </si>
  <si>
    <t>TSH619</t>
  </si>
  <si>
    <t>fmgt.N.데싱디바.20썸머_슬림06_플라밍고</t>
  </si>
  <si>
    <t>DASHINGDIVA_20SUMMER_06</t>
  </si>
  <si>
    <t>TSH620</t>
  </si>
  <si>
    <t>fmgt.N.데싱디바.20썸머_슬림07_피치 키스</t>
  </si>
  <si>
    <t>DASHINGDIVA_20SUMMER_07</t>
  </si>
  <si>
    <t>TSH621</t>
  </si>
  <si>
    <t>fmgt.N.데싱디바.20썸머_슬림08_그린 베베</t>
  </si>
  <si>
    <t>DASHINGDIVA_20SUMMER_08</t>
  </si>
  <si>
    <t>TSH622</t>
  </si>
  <si>
    <t>fmgt.N.데싱디바.20썸머_슬림09_블루문</t>
  </si>
  <si>
    <t>DASHINGDIVA_20SUMMER_09</t>
  </si>
  <si>
    <t>TSH623</t>
  </si>
  <si>
    <t>fmgt.N.데싱디바.20썸머_슬림10_라즈베리</t>
  </si>
  <si>
    <t>DASHINGDIVA_20SUMMER_10</t>
  </si>
  <si>
    <t>TSH624</t>
  </si>
  <si>
    <t>fmgt.N.데싱디바.20썸머_숏01_마이파라다이</t>
  </si>
  <si>
    <t>DASHINGDIVA_20SUMMER_11</t>
  </si>
  <si>
    <t>TSH625</t>
  </si>
  <si>
    <t>fmgt.N.데싱디바.20썸머_숏02_드리미핑크</t>
  </si>
  <si>
    <t>DASHINGDIVA_20SUMMER_12</t>
  </si>
  <si>
    <t>TSH626</t>
  </si>
  <si>
    <t>fmgt.N.데싱디바.20썸머_롱01_핑크폴리터</t>
  </si>
  <si>
    <t>DASHINGDIVA_20SUMMER_13</t>
  </si>
  <si>
    <t>TSH627</t>
  </si>
  <si>
    <t>fmgt.N.데싱디바.20썸머_롱02_웜마블</t>
  </si>
  <si>
    <t>DASHINGDIVA_20SUMMER_14</t>
  </si>
  <si>
    <t>TSH628</t>
  </si>
  <si>
    <t>fmgt.N.데싱디바.20썸머_패디01_피치모히또</t>
  </si>
  <si>
    <t>DASHINGDIVA_20SUMMER_15</t>
  </si>
  <si>
    <t>TSH629</t>
  </si>
  <si>
    <t>fmgt.N.데싱디바.20썸머_패디02_핑크팜</t>
  </si>
  <si>
    <t>DASHINGDIVA_20SUMMER_16</t>
  </si>
  <si>
    <t>TSH630</t>
  </si>
  <si>
    <t>fmgt.N.데싱디바.20썸머_패디03_골드터치</t>
  </si>
  <si>
    <t>DASHINGDIVA_20SUMMER_17</t>
  </si>
  <si>
    <t>TSH631</t>
  </si>
  <si>
    <t>fmgt.N.데싱디바.20썸머_패디04_파라다이스</t>
  </si>
  <si>
    <t>DASHINGDIVA_20SUMMER_18</t>
  </si>
  <si>
    <t>TSH632</t>
  </si>
  <si>
    <t>fmgt.N.데싱디바.20썸머_패디05_핑크클라우</t>
  </si>
  <si>
    <t>DASHINGDIVA_20SUMMER_19</t>
  </si>
  <si>
    <t>TSH633</t>
  </si>
  <si>
    <t>fmgt.N.데싱디바.20썸머_패디06_미라클아일</t>
  </si>
  <si>
    <t>DASHINGDIVA_20SUMMER_20</t>
  </si>
  <si>
    <t>TSH634</t>
  </si>
  <si>
    <t>fmgt.N.데싱디바.20썸머_패디07_그린서퍼</t>
  </si>
  <si>
    <t>DASHINGDIVA_20SUMMER_21</t>
  </si>
  <si>
    <t>TSH635</t>
  </si>
  <si>
    <t>fmgt.N.데싱디바.20썸머_패디08_펄웨이브</t>
  </si>
  <si>
    <t>DASHINGDIVA_20SUMMER_22</t>
  </si>
  <si>
    <t>TSH636</t>
  </si>
  <si>
    <t>fmgt.N.데싱디바.20썸머_패디09_아쿠아젬</t>
  </si>
  <si>
    <t>DASHINGDIVA_20SUMMER_23</t>
  </si>
  <si>
    <t>TSH637</t>
  </si>
  <si>
    <t>fmgt.N.데싱디바.20썸머_패디10_마젠타젬</t>
  </si>
  <si>
    <t>DASHINGDIVA_20SUMMER_24</t>
  </si>
  <si>
    <t>TSH638</t>
  </si>
  <si>
    <t>fmgt.N.데싱디바.20썸머_패디11_핑크밀키웨</t>
  </si>
  <si>
    <t>DASHINGDIVA_20SUMMER_25</t>
  </si>
  <si>
    <t>TSH639</t>
  </si>
  <si>
    <t>fmgt.N.데싱디바.20썸머_패디12_대즐링블루</t>
  </si>
  <si>
    <t>DASHINGDIVA_20SUMMER_26</t>
  </si>
  <si>
    <t>TSH640</t>
  </si>
  <si>
    <t>fmgt.N.데싱디바.20썸머_패디13_모닝스타</t>
  </si>
  <si>
    <t>DASHINGDIVA_20SUMMER_27</t>
  </si>
  <si>
    <t>TSH641</t>
  </si>
  <si>
    <t>fmgt.N.데싱디바.20썸머_패디14_리플렉션프</t>
  </si>
  <si>
    <t>DASHINGDIVA_20SUMMER_28</t>
  </si>
  <si>
    <t>TSH642</t>
  </si>
  <si>
    <t>fmgt.N.데싱디바.20썸머_패디15_골드빔</t>
  </si>
  <si>
    <t>DASHINGDIVA_20SUMMER_29</t>
  </si>
  <si>
    <t>TSH643</t>
  </si>
  <si>
    <t>fmgt.N.데싱디바.20썸머_패디16_로즈골드새</t>
  </si>
  <si>
    <t>DASHINGDIVA_20SUMMER_30</t>
  </si>
  <si>
    <t>TSH644</t>
  </si>
  <si>
    <t>fmgt.N.데싱디바.20썸머_패디17_골드시퀸</t>
  </si>
  <si>
    <t>DASHINGDIVA_20SUMMER_31</t>
  </si>
  <si>
    <t>TSH645</t>
  </si>
  <si>
    <t>fmgt.N.데싱디바.20썸머_패디18_블루갤럭시</t>
  </si>
  <si>
    <t>DASHINGDIVA_20SUMMER_32</t>
  </si>
  <si>
    <t>TSH646</t>
  </si>
  <si>
    <t>fmgt.N.데싱디바.20썸머_패디19_아쿠아 그</t>
  </si>
  <si>
    <t>DASHINGDIVA_20SUMMER_33</t>
  </si>
  <si>
    <t>TSH647</t>
  </si>
  <si>
    <t>fmgt.N.데싱디바.20썸머_패디20_바이올렛</t>
  </si>
  <si>
    <t>DASHINGDIVA_20SUMMER_34</t>
  </si>
  <si>
    <t>TSH648</t>
  </si>
  <si>
    <t>fmgt.N.데싱디바.20썸머_빅스톤매니01_베아</t>
  </si>
  <si>
    <t>DASHINGDIVA_20SUMMER_35</t>
  </si>
  <si>
    <t>TSH649</t>
  </si>
  <si>
    <t>fmgt.N.데싱디바.20썸머_빅스톤매니02_러브</t>
  </si>
  <si>
    <t>DASHINGDIVA_20SUMMER_36</t>
  </si>
  <si>
    <t>TSH650</t>
  </si>
  <si>
    <t>fmgt.N.데싱디바.20썸머_빅스톤매니03_에델</t>
  </si>
  <si>
    <t>DASHINGDIVA_20SUMMER_37</t>
  </si>
  <si>
    <t>TSH651</t>
  </si>
  <si>
    <t>fmgt.N.데싱디바.20썸머_빅스톤매니04_애머</t>
  </si>
  <si>
    <t>DASHINGDIVA_20SUMMER_38</t>
  </si>
  <si>
    <t>TSH652</t>
  </si>
  <si>
    <t>fmgt.N.데싱디바.20썸머_빅스톤매니05_블루</t>
  </si>
  <si>
    <t>DASHINGDIVA_20SUMMER_39</t>
  </si>
  <si>
    <t>TSH653</t>
  </si>
  <si>
    <t>fmgt.N.데싱디바.20썸머_빅스톤매니06_스윗</t>
  </si>
  <si>
    <t>DASHINGDIVA_20SUMMER_40</t>
  </si>
  <si>
    <t>TSH654</t>
  </si>
  <si>
    <t>fmgt.N.데싱디바.20썸머_빅스톤매니07_럭스</t>
  </si>
  <si>
    <t>DASHINGDIVA_20SUMMER_41</t>
  </si>
  <si>
    <t>TSH655</t>
  </si>
  <si>
    <t>fmgt.N이지젤(20)41캔디드시럽</t>
  </si>
  <si>
    <t>EASY GEL (20) 41</t>
  </si>
  <si>
    <t>TSH656</t>
  </si>
  <si>
    <t>fmgt.N이지젤(20)42메이플핑크</t>
  </si>
  <si>
    <t>EASY GEL (20) 42</t>
  </si>
  <si>
    <t>TSH657</t>
  </si>
  <si>
    <t>fmgt.N이지젤(20)43허니드롭오렌지</t>
  </si>
  <si>
    <t>EASY GEL (20) 43</t>
  </si>
  <si>
    <t>TSH658</t>
  </si>
  <si>
    <t>fmgt.N이지젤(20)44자몽시럽코랄</t>
  </si>
  <si>
    <t>EASY GEL (20) 44</t>
  </si>
  <si>
    <t>TSH659</t>
  </si>
  <si>
    <t>fmgt.N이지젤(20)45팝씨클오렌지</t>
  </si>
  <si>
    <t>EASY GEL (20) 45</t>
  </si>
  <si>
    <t>TSH660</t>
  </si>
  <si>
    <t>fmgt.N이지젤(20)46석류과즙레드</t>
  </si>
  <si>
    <t>EASY GEL (20) 46</t>
  </si>
  <si>
    <t>TSH661</t>
  </si>
  <si>
    <t>fmgt.N이지젤(20)47스프링클핑크</t>
  </si>
  <si>
    <t>EASY GEL (20) 47</t>
  </si>
  <si>
    <t>TSH662</t>
  </si>
  <si>
    <t>fmgt.N이지젤(20)48핑크플럼젤리</t>
  </si>
  <si>
    <t>EASY GEL (20) 48</t>
  </si>
  <si>
    <t>TSH663</t>
  </si>
  <si>
    <t>fmgt.N이지젤(20)49팝핑유니콘</t>
  </si>
  <si>
    <t>EASY GEL (20) 49</t>
  </si>
  <si>
    <t>TSH664</t>
  </si>
  <si>
    <t>fmgt.N이지젤(20)50라일락문스톤</t>
  </si>
  <si>
    <t>EASY GEL (20) 50</t>
  </si>
  <si>
    <t>TSH665</t>
  </si>
  <si>
    <t>fmgt.N이지젤(20)51민트바이브</t>
  </si>
  <si>
    <t>EASY GEL (20) 51</t>
  </si>
  <si>
    <t>TSH666</t>
  </si>
  <si>
    <t>fmgt.N이지젤(20)52네온블루</t>
  </si>
  <si>
    <t>EASY GEL (20) 52</t>
  </si>
  <si>
    <t>TSH667</t>
  </si>
  <si>
    <t>fmgt.N이지젤(20)53클래식블루</t>
  </si>
  <si>
    <t>EASY GEL (20) 53</t>
  </si>
  <si>
    <t>TSH668</t>
  </si>
  <si>
    <t>fmgt.N이지젤(20)54드래곤후르츠샷</t>
  </si>
  <si>
    <t>EASY GEL (20) 54</t>
  </si>
  <si>
    <t>TSH669</t>
  </si>
  <si>
    <t>fmgt.N이지젤(20)55래디언트퍼플</t>
  </si>
  <si>
    <t>EASY GEL (20) 55</t>
  </si>
  <si>
    <t>TSH670</t>
  </si>
  <si>
    <t>fmgt.N이지젤(20)56쿨핑크필터</t>
  </si>
  <si>
    <t>EASY GEL (20) 56</t>
  </si>
  <si>
    <t>TSH671</t>
  </si>
  <si>
    <t>fmgt.N이지젤(20)57네온핑크</t>
  </si>
  <si>
    <t>EASY GEL (20) 57</t>
  </si>
  <si>
    <t>TSH672</t>
  </si>
  <si>
    <t>fmgt.N이지젤(20)58네온오렌지</t>
  </si>
  <si>
    <t>EASY GEL (20) 58</t>
  </si>
  <si>
    <t>TSH673</t>
  </si>
  <si>
    <t>fmgt.N이지젤(20)59졸리오렌지</t>
  </si>
  <si>
    <t>EASY GEL (20) 59</t>
  </si>
  <si>
    <t>TSH674</t>
  </si>
  <si>
    <t>fmgt.N이지젤(20)60네온레몬크림</t>
  </si>
  <si>
    <t>EASY GEL (20) 60</t>
  </si>
  <si>
    <t>TSH675</t>
  </si>
  <si>
    <t>fmgt.N스타일네일41스모크피치</t>
  </si>
  <si>
    <t>STYLE NAIL 41</t>
  </si>
  <si>
    <t>TSH676</t>
  </si>
  <si>
    <t>fmgt.N스타일네일42허니드롭코랄</t>
  </si>
  <si>
    <t>STYLE NAIL 42</t>
  </si>
  <si>
    <t>TSH677</t>
  </si>
  <si>
    <t>fmgt.N스타일네일43어텀베이지</t>
  </si>
  <si>
    <t>STYLE NAIL 43</t>
  </si>
  <si>
    <t>TSH678</t>
  </si>
  <si>
    <t>fmgt.N스타일네일44블루밍로즈</t>
  </si>
  <si>
    <t>STYLE NAIL 44</t>
  </si>
  <si>
    <t>TSH679</t>
  </si>
  <si>
    <t>fmgt.N스타일네일45페탈로즈</t>
  </si>
  <si>
    <t>STYLE NAIL 45</t>
  </si>
  <si>
    <t>TSH680</t>
  </si>
  <si>
    <t>fmgt.N스타일네일46로지로즈</t>
  </si>
  <si>
    <t>STYLE NAIL 46</t>
  </si>
  <si>
    <t>TSH681</t>
  </si>
  <si>
    <t>fmgt.N이지젤(20)탑코트NEW</t>
  </si>
  <si>
    <t>STYLE NAIL 47</t>
  </si>
  <si>
    <t>TSH682</t>
  </si>
  <si>
    <t>fmgt.L플랫투톤스틱01오렌지인투코랄</t>
  </si>
  <si>
    <t>FLAT TWOTONE LIPSTICK 01</t>
  </si>
  <si>
    <t>TSH683</t>
  </si>
  <si>
    <t>fmgt.L플랫투톤스틱02코랄롤링핑크</t>
  </si>
  <si>
    <t>FLAT TWOTONE LIPSTICK 02</t>
  </si>
  <si>
    <t>TSH684</t>
  </si>
  <si>
    <t>fmgt.L플랫투톤스틱03오렌지밋츠레드</t>
  </si>
  <si>
    <t>FLAT TWOTONE LIPSTICK 03</t>
  </si>
  <si>
    <t>TSH685</t>
  </si>
  <si>
    <t>fmgt.L플랫투톤스틱04브라운이펙트</t>
  </si>
  <si>
    <t>FLAT TWOTONE LIPSTICK 04</t>
  </si>
  <si>
    <t>TSH686</t>
  </si>
  <si>
    <t>fmgt.L플랫투톤스틱05핑크딜라이트</t>
  </si>
  <si>
    <t>FLAT TWOTONE LIPSTICK 05</t>
  </si>
  <si>
    <t>TSH687</t>
  </si>
  <si>
    <t>fmgt.N.스타일링풀팁_20SS_솔드아웃블랙</t>
  </si>
  <si>
    <t>FULLCOVER_NAIL_SICKER_20SS01</t>
  </si>
  <si>
    <t>TSH688</t>
  </si>
  <si>
    <t>fmgt.N.스타일링풀팁_20SS_선샤인허그</t>
  </si>
  <si>
    <t>FULLCOVER_NAIL_SICKER_20SS02</t>
  </si>
  <si>
    <t>TSH689</t>
  </si>
  <si>
    <t>fmgt.N.스타일링풀팁_20SS_핑크팩토리</t>
  </si>
  <si>
    <t>FULLCOVER_NAIL_SICKER_20SS03</t>
  </si>
  <si>
    <t>TSH690</t>
  </si>
  <si>
    <t>fmgt.N.스타일링풀팁_20SS_그린플래시</t>
  </si>
  <si>
    <t>FULLCOVER_NAIL_SICKER_20SS04</t>
  </si>
  <si>
    <t>TSH691</t>
  </si>
  <si>
    <t>fmgt.N.스타일링풀팁_20SS_블루문</t>
  </si>
  <si>
    <t>FULLCOVER_NAIL_SICKER_20SS05</t>
  </si>
  <si>
    <t>TSH692</t>
  </si>
  <si>
    <t>fmgt.N.스타일링풀팁_20SS_애타는퍼플</t>
  </si>
  <si>
    <t>FULLCOVER_NAIL_SICKER_20SS06</t>
  </si>
  <si>
    <t>TSH693</t>
  </si>
  <si>
    <t>fmgt.N.스타일링풀팁_20SS_브라운웨이브</t>
  </si>
  <si>
    <t>FULLCOVER_NAIL_SICKER_20SS07</t>
  </si>
  <si>
    <t>TSH694</t>
  </si>
  <si>
    <t>fmgt.N.스타일링풀팁_20SS_콩닥콩닥레드</t>
  </si>
  <si>
    <t>FULLCOVER_NAIL_SICKER_20SS08</t>
  </si>
  <si>
    <t>TSH695</t>
  </si>
  <si>
    <t>fmgt.N.스타일링풀팁_20SS_솔드아웃베이지</t>
  </si>
  <si>
    <t>FULLCOVER_NAIL_SICKER_20SS09</t>
  </si>
  <si>
    <t>TSH696</t>
  </si>
  <si>
    <t>fmgt.N.스타일링풀팁_20SS_위크앤드핑크</t>
  </si>
  <si>
    <t>FULLCOVER_NAIL_SICKER_20SS10</t>
  </si>
  <si>
    <t>TSH697</t>
  </si>
  <si>
    <t>fmgt.B.잉크래스팅쿠션프리.V201.20로지</t>
  </si>
  <si>
    <t>TSH698</t>
  </si>
  <si>
    <t>fmgt.B.잉크래스팅쿠션프리.V203.20로지</t>
  </si>
  <si>
    <t>TSH699</t>
  </si>
  <si>
    <t>TSH700</t>
  </si>
  <si>
    <t>fmgt.E쿼드아이섀도우03로지로즈.20로지</t>
  </si>
  <si>
    <t>QUAD EYESHADOW PALETTE 03ROSYROSE</t>
  </si>
  <si>
    <t>TSH701</t>
  </si>
  <si>
    <t>fmgt.E쿼드아이섀도우04번트로즈.20로지</t>
  </si>
  <si>
    <t>QUAD EYESHADOW PALETTE 04BURNTROSE</t>
  </si>
  <si>
    <t>TSH702</t>
  </si>
  <si>
    <t>TSH703</t>
  </si>
  <si>
    <t>TSH704</t>
  </si>
  <si>
    <t>TSH705</t>
  </si>
  <si>
    <t>TSH706</t>
  </si>
  <si>
    <t>TSH707</t>
  </si>
  <si>
    <t>TSH708</t>
  </si>
  <si>
    <t>TSH709</t>
  </si>
  <si>
    <t>fmgt.E쿼드아이섀도우01정글브라운.20썸머</t>
  </si>
  <si>
    <t>QUAD EYESHADOW PALETTE 01JUNGLE BROWN</t>
  </si>
  <si>
    <t>TSH710</t>
  </si>
  <si>
    <t>fmgt.E쿼드아이섀도우02핑크바이브.20썸머</t>
  </si>
  <si>
    <t>QUAD EYESHADOW PALETTE 02PINK VIBE</t>
  </si>
  <si>
    <t>TSH711</t>
  </si>
  <si>
    <t>TSH712</t>
  </si>
  <si>
    <t>TSH713</t>
  </si>
  <si>
    <t>TSH714</t>
  </si>
  <si>
    <t>TSH715</t>
  </si>
  <si>
    <t>fmgt.E메탈릭리퀴드섀도우01플래시시퀸스</t>
  </si>
  <si>
    <t>fmgt. METALLIC CUBE EYESHADOW 01</t>
  </si>
  <si>
    <t>TSH716</t>
  </si>
  <si>
    <t>TSH717</t>
  </si>
  <si>
    <t>TSH718</t>
  </si>
  <si>
    <t>TSH719</t>
  </si>
  <si>
    <t>TSH720</t>
  </si>
  <si>
    <t>TSH721</t>
  </si>
  <si>
    <t>TSH722</t>
  </si>
  <si>
    <t>TSH723</t>
  </si>
  <si>
    <t>TSH724</t>
  </si>
  <si>
    <t>fmgt.E메탈릭큐브아이섀도우01골드볼</t>
  </si>
  <si>
    <t>TSH725</t>
  </si>
  <si>
    <t>fmgt.E메탈릭큐브아이섀도우02스윗샤워</t>
  </si>
  <si>
    <t>TSH726</t>
  </si>
  <si>
    <t>fmgt.E메탈릭큐브아이섀도우03블링팟</t>
  </si>
  <si>
    <t>TSH727</t>
  </si>
  <si>
    <t>fmgt.E메탈릭큐브아이섀도우04스파클링러브</t>
  </si>
  <si>
    <t>TSH728</t>
  </si>
  <si>
    <t>fmgt.E메탈릭큐브아이섀도우05더스티코퍼</t>
  </si>
  <si>
    <t>TSH729</t>
  </si>
  <si>
    <t>fmgt.E잉크프루프브러쉬펜라이너01.20썸머</t>
  </si>
  <si>
    <t>TSH730</t>
  </si>
  <si>
    <t>fmgt.E잉크프루프브러쉬펜라이너02.20썸머</t>
  </si>
  <si>
    <t>TSH731</t>
  </si>
  <si>
    <t>fmgt.E브로우래스팅프루프펜슬EX01.20썸머</t>
  </si>
  <si>
    <t>BROW LASTING PROOF PENCIL EX 01LIGHT BRO</t>
  </si>
  <si>
    <t>TSH732</t>
  </si>
  <si>
    <t>fmgt.E브로우래스팅프루프펜슬EX02.20썸머</t>
  </si>
  <si>
    <t>BROW LASTING PROOF PENCIL EX 02BROWN</t>
  </si>
  <si>
    <t>TSH733</t>
  </si>
  <si>
    <t>fmgt.E브로우래스팅프루프펜슬EX03.20썸머</t>
  </si>
  <si>
    <t>BROW LASTING PROOF PENCIL EX 03DARK BROW</t>
  </si>
  <si>
    <t>TSH734</t>
  </si>
  <si>
    <t>fmgt.E브로우래스팅프루프펜슬EX04.20썸머</t>
  </si>
  <si>
    <t>BROW LASTING PROOF PENCIL EX 04GRAY BROW</t>
  </si>
  <si>
    <t>TSH735</t>
  </si>
  <si>
    <t>fmgt.E브로우래스팅프루프펜슬EX05.20썸머</t>
  </si>
  <si>
    <t>BROW LASTING PROOF PENCIL EX 05DARK GRAY</t>
  </si>
  <si>
    <t>TSH736</t>
  </si>
  <si>
    <t>fmgt.B.울트라쉴드메이크업픽서.20썸머</t>
  </si>
  <si>
    <t>TSH737</t>
  </si>
  <si>
    <t>fmgt.E메가프루프 마스카라.20썸머</t>
  </si>
  <si>
    <t>MEGA PROOF MASCARA_20 SUMMER</t>
  </si>
  <si>
    <t>TSH738</t>
  </si>
  <si>
    <t>색조.B오일클리어기름종이팩트</t>
  </si>
  <si>
    <t>N.TFS.B OilClear Blotting Pact</t>
  </si>
  <si>
    <t>TSH739</t>
  </si>
  <si>
    <t>색조.B오일클리어기름종이파우더</t>
  </si>
  <si>
    <t>N.TFS.B OilClear Blotting Powder</t>
  </si>
  <si>
    <t>TSH740</t>
  </si>
  <si>
    <t>TSH741</t>
  </si>
  <si>
    <t>TSH742</t>
  </si>
  <si>
    <t>fmgt.E디자이닝아이브로우NEW01라이트브라</t>
  </si>
  <si>
    <t>DESIGNING EYEBROW PENCIL 01 LIGHT BROWN</t>
  </si>
  <si>
    <t>TSH743</t>
  </si>
  <si>
    <t>TSH744</t>
  </si>
  <si>
    <t>TSH745</t>
  </si>
  <si>
    <t>TSH746</t>
  </si>
  <si>
    <t>TSH747</t>
  </si>
  <si>
    <t>TSH748</t>
  </si>
  <si>
    <t>TSH749</t>
  </si>
  <si>
    <t>TSH750</t>
  </si>
  <si>
    <t>TSH751</t>
  </si>
  <si>
    <t>TSH752</t>
  </si>
  <si>
    <t>TSH753</t>
  </si>
  <si>
    <t>TSH754</t>
  </si>
  <si>
    <t>FMGT.E2IN1아이라이너</t>
  </si>
  <si>
    <t>TSH755</t>
  </si>
  <si>
    <t>색조.B골드콜라겐앰플투웨이SPF30/+++V201</t>
  </si>
  <si>
    <t>N.TFS.B GoldCollagenTwowaySPF30/+++V201</t>
  </si>
  <si>
    <t>TSH756</t>
  </si>
  <si>
    <t>색조.B골드콜라겐앰플투웨이SPF30/+++N203</t>
  </si>
  <si>
    <t>N.TFS.B GoldCollagenTwowaySPF30/+++V203</t>
  </si>
  <si>
    <t>TSH757</t>
  </si>
  <si>
    <t>색조.E잉크그라피리퀴드라이너02풀브라운</t>
  </si>
  <si>
    <t>TFS.M.INK GRAFFI LIQUID LINER 02 BROWN</t>
  </si>
  <si>
    <t>TSH758</t>
  </si>
  <si>
    <t>색조.잉크그라피리퀴드라이너01풀블랙</t>
  </si>
  <si>
    <t>N.TFS.INKGRAFFI LIQUIDLINER 01 BLACK</t>
  </si>
  <si>
    <t>TSH759</t>
  </si>
  <si>
    <t>데일리.펜슬깎이</t>
  </si>
  <si>
    <t>DBT.PENCIL SHARPENER</t>
  </si>
  <si>
    <t>TSH760</t>
  </si>
  <si>
    <t>데일리.오일클리어퍼프</t>
  </si>
  <si>
    <t>DBT.OIL CLEAR PUFF</t>
  </si>
  <si>
    <t>TSH761</t>
  </si>
  <si>
    <t>TSH762</t>
  </si>
  <si>
    <t>색조.B오일클리어.오일컷모공밤17G</t>
  </si>
  <si>
    <t>TFS.M OIL CUT PORE BALM 17g</t>
  </si>
  <si>
    <t>TSH763</t>
  </si>
  <si>
    <t>색조.E디자이닝브로우카라01블론드브라운</t>
  </si>
  <si>
    <t>Color.Designing Browcara 01 Blond Brown</t>
  </si>
  <si>
    <t>TSH764</t>
  </si>
  <si>
    <t>색조.E디자이닝브로우카라02라이트브라운</t>
  </si>
  <si>
    <t>Color.Designing Browcara 02 Light Brown</t>
  </si>
  <si>
    <t>TSH765</t>
  </si>
  <si>
    <t>색조.E디자이닝브로우카라03그레이브라운</t>
  </si>
  <si>
    <t>Color.Designing Browcara 03 Gray Brown</t>
  </si>
  <si>
    <t>TSH766</t>
  </si>
  <si>
    <t>색조.E디자이닝브로우카라04브라운</t>
  </si>
  <si>
    <t>Color.Designing Browcara 04 Brown</t>
  </si>
  <si>
    <t>TSH767</t>
  </si>
  <si>
    <t>색조.E디자이닝브로우카라05다크브라운</t>
  </si>
  <si>
    <t>Color.Designing Browcara 05 Dark Brown</t>
  </si>
  <si>
    <t>TSH768</t>
  </si>
  <si>
    <t>색조.B골드콜라겐.럭셔리베이스.50ML</t>
  </si>
  <si>
    <t>Gold Collagen Ampoule 24K Makeup Base</t>
  </si>
  <si>
    <t>TSH769</t>
  </si>
  <si>
    <t>색조.E컬러링스틱섀도우02화이트피치컵케익</t>
  </si>
  <si>
    <t>COLOR.COLORING STICK EYESHADOW 02</t>
  </si>
  <si>
    <t>TSH770</t>
  </si>
  <si>
    <t>색조.E컬러링스틱섀도우04황금빛에그타르트</t>
  </si>
  <si>
    <t>COLOR.COLORING STICK EYESHADOW 04</t>
  </si>
  <si>
    <t>TSH771</t>
  </si>
  <si>
    <t>색조.E컬러링스틱섀도우05오렌지마카롱</t>
  </si>
  <si>
    <t>COLOR.COLORING STICK EYESHADOW 05</t>
  </si>
  <si>
    <t>TSH772</t>
  </si>
  <si>
    <t>색조.E컬러링스틱섀도우06라벤더크림</t>
  </si>
  <si>
    <t>COLOR.COLORING STICK EYESHADOW 06</t>
  </si>
  <si>
    <t>TSH773</t>
  </si>
  <si>
    <t>색조.E컬러링스틱섀도우07스트로베리밀크</t>
  </si>
  <si>
    <t>COLOR.COLORING STICK EYESHADOW 07</t>
  </si>
  <si>
    <t>TSH774</t>
  </si>
  <si>
    <t>색조.E브로우래스팅워터프루프펜슬1블론드</t>
  </si>
  <si>
    <t>COLOR.BROWLASTING WATERPROOF PENCIL 01</t>
  </si>
  <si>
    <t>TSH775</t>
  </si>
  <si>
    <t>색조.E브로우래스팅워터프루프펜슬2브라운</t>
  </si>
  <si>
    <t>COLOR.BROWLASTING WATERPROOF PENCIL 02</t>
  </si>
  <si>
    <t>TSH776</t>
  </si>
  <si>
    <t>색조.E브로우래스팅워터프루프펜슬3다크</t>
  </si>
  <si>
    <t>COLOR.BROWLASTING WATERPROOF PENCIL 03</t>
  </si>
  <si>
    <t>TSH777</t>
  </si>
  <si>
    <t>색조.E브로우래스팅워터프루프펜슬4그레이</t>
  </si>
  <si>
    <t>COLOR.BROWLASTING WATERPROOF PENCIL 04</t>
  </si>
  <si>
    <t>TSH778</t>
  </si>
  <si>
    <t>TSH779</t>
  </si>
  <si>
    <t>TSH780</t>
  </si>
  <si>
    <t>TSH781</t>
  </si>
  <si>
    <t>TSH782</t>
  </si>
  <si>
    <t>TSH783</t>
  </si>
  <si>
    <t>TSH784</t>
  </si>
  <si>
    <t>TSH785</t>
  </si>
  <si>
    <t>TSH786</t>
  </si>
  <si>
    <t>TSH787</t>
  </si>
  <si>
    <t>색조.E잉크젤펜슬라이너05스모크모카</t>
  </si>
  <si>
    <t>TFS.INKGEL AUTOMATIC PENCIL LINER.05</t>
  </si>
  <si>
    <t>TSH788</t>
  </si>
  <si>
    <t>색조.E잉크젤슬림펜슬라이너01블랙포스</t>
  </si>
  <si>
    <t>INKGEL SLIM PENCIL 01 BLACK FORCE</t>
  </si>
  <si>
    <t>TSH789</t>
  </si>
  <si>
    <t>TSH790</t>
  </si>
  <si>
    <t>색조.E잉크젤슬림펜슬라이너03아트브라운</t>
  </si>
  <si>
    <t>INKGEL SLIM PENCIL 03 ART BROWN</t>
  </si>
  <si>
    <t>TSH791</t>
  </si>
  <si>
    <t>TSH792</t>
  </si>
  <si>
    <t>색조.B에어코튼메베01민트SPF30++.17년</t>
  </si>
  <si>
    <t>N.TFS.B Air Cotton Makeupbase SPF25++01</t>
  </si>
  <si>
    <t>TSH793</t>
  </si>
  <si>
    <t>색조.B에어코튼메베02라벤더SPF30++.17년</t>
  </si>
  <si>
    <t>N.TFS.B Air Cotton Makeupbase SPF25++02</t>
  </si>
  <si>
    <t>TSH794</t>
  </si>
  <si>
    <t>색조.골드콜라겐리퀴드아이라이너01</t>
  </si>
  <si>
    <t>TFS.GOLD COLLAGEN EYELINER.01</t>
  </si>
  <si>
    <t>TSH795</t>
  </si>
  <si>
    <t>TSH796</t>
  </si>
  <si>
    <t>색조.슈퍼프루프오토라이너01블랙</t>
  </si>
  <si>
    <t>THEFACESHOP SUPERPROOF AUTOMATIC EYELINE</t>
  </si>
  <si>
    <t>TSH797</t>
  </si>
  <si>
    <t>색조.슈퍼프루프오토라이너02브라운</t>
  </si>
  <si>
    <t>TSH798</t>
  </si>
  <si>
    <t>TSH799</t>
  </si>
  <si>
    <t>색조.L플랫글로시스틱잼스톤코랄CR01</t>
  </si>
  <si>
    <t>FLAT GLOSSY LIPSTICK CR01</t>
  </si>
  <si>
    <t>TSH800</t>
  </si>
  <si>
    <t>색조.L플랫글로시스틱펀치오렌지OR01</t>
  </si>
  <si>
    <t>FLAT GLOSSY LIPSTICK OR01</t>
  </si>
  <si>
    <t>TSH801</t>
  </si>
  <si>
    <t>색조.L플랫글로시스틱로코코핑크PK02</t>
  </si>
  <si>
    <t>FLAT GLOSSY LIPSTICK PK02</t>
  </si>
  <si>
    <t>TSH802</t>
  </si>
  <si>
    <t>색조.L플랫글로시스틱베리업레드RD02</t>
  </si>
  <si>
    <t>FLAT GLOSSY LIPSTICK RD02</t>
  </si>
  <si>
    <t>TSH803</t>
  </si>
  <si>
    <t>색조.L플랫벨벳스틱다즐링레드RD02</t>
  </si>
  <si>
    <t>FLAT VELVET LIPSTICK RD02</t>
  </si>
  <si>
    <t>TSH804</t>
  </si>
  <si>
    <t>색조.L플랫벨벳스틱로제핑크PK01</t>
  </si>
  <si>
    <t>FLAT VELVET LIPSTICK PK01</t>
  </si>
  <si>
    <t>TSH805</t>
  </si>
  <si>
    <t>색조.L플랫벨벳스틱런던레드RD01</t>
  </si>
  <si>
    <t>FLAT VELVET LIPSTICK RD01</t>
  </si>
  <si>
    <t>TSH806</t>
  </si>
  <si>
    <t>색조.L플랫벨벳스틱카시스레드RD03</t>
  </si>
  <si>
    <t>FLAT VELVET LIPSTICK RD03</t>
  </si>
  <si>
    <t>TSH807</t>
  </si>
  <si>
    <t>TSH808</t>
  </si>
  <si>
    <t>TSH809</t>
  </si>
  <si>
    <t>색조.N트렌디네일즈아트스티커12골드스터드</t>
  </si>
  <si>
    <t>N.TFS.N TRENDAY NAILS ART STICKER 12</t>
  </si>
  <si>
    <t>TSH810</t>
  </si>
  <si>
    <t>색조.N트렌디네일즈아트스티커15와이어워크</t>
  </si>
  <si>
    <t>N.TFS.N TRENDAY NAILS ART STICKER 15</t>
  </si>
  <si>
    <t>TSH811</t>
  </si>
  <si>
    <t>색조.L플랫글로시스틱뉴욕레드RD01</t>
  </si>
  <si>
    <t>FLAT GLOSSY LIPSTICK RD01</t>
  </si>
  <si>
    <t>TSH812</t>
  </si>
  <si>
    <t>색조.L플랫글로시스틱릴리핑크PK01</t>
  </si>
  <si>
    <t>FLAT GLOSSY LIPSTICK PK01</t>
  </si>
  <si>
    <t>TSH813</t>
  </si>
  <si>
    <t>색조.L플랫벨벳스틱비마이핑크PK02</t>
  </si>
  <si>
    <t>FLAT VELVET LIPSTICK PK02</t>
  </si>
  <si>
    <t>TSH814</t>
  </si>
  <si>
    <t>색조.L플랫벨벳스틱솔라베이지BE01</t>
  </si>
  <si>
    <t>FLAT VELVET LIPSTICK BE01</t>
  </si>
  <si>
    <t>TSH815</t>
  </si>
  <si>
    <t>색조.E모노큐브섀도우매트OR03맘마레드</t>
  </si>
  <si>
    <t>COLOR.SINGLE SHADOW MATTE09</t>
  </si>
  <si>
    <t>TSH816</t>
  </si>
  <si>
    <t>색조.E모노큐브섀도우글리터CR02피치플로럴</t>
  </si>
  <si>
    <t>COLOR.SINGLE SHADOW GLITTER09</t>
  </si>
  <si>
    <t>TSH817</t>
  </si>
  <si>
    <t>데일리.아이섀도우포인트브러쉬</t>
  </si>
  <si>
    <t>DAILY.EYESHADOWPOINTBRUSH</t>
  </si>
  <si>
    <t>TSH818</t>
  </si>
  <si>
    <t>데일리.아이브로우듀얼브러쉬</t>
  </si>
  <si>
    <t>DAILY.EYEBROWDUALBRUSH</t>
  </si>
  <si>
    <t>TSH819</t>
  </si>
  <si>
    <t>데일리.실키&amp;소프트화장솜</t>
  </si>
  <si>
    <t>TSH820</t>
  </si>
  <si>
    <t>데일리.멀티5겹화장솜</t>
  </si>
  <si>
    <t>TSH821</t>
  </si>
  <si>
    <t>TSH822</t>
  </si>
  <si>
    <t>TSH823</t>
  </si>
  <si>
    <t>TSH824</t>
  </si>
  <si>
    <t>TSH825</t>
  </si>
  <si>
    <t>TSH826</t>
  </si>
  <si>
    <t>색조.N트렌디네일즈아트스티커19레이스아트</t>
  </si>
  <si>
    <t>N.TFS.N TRENDAY NAILS ART STICKER 19</t>
  </si>
  <si>
    <t>TSH827</t>
  </si>
  <si>
    <t>색조.N트렌디네일즈아트스티커20쥬얼브로치</t>
  </si>
  <si>
    <t>N.TFS.N TRENDAY NAILS ART STICKER 20</t>
  </si>
  <si>
    <t>TSH828</t>
  </si>
  <si>
    <t>TSH829</t>
  </si>
  <si>
    <t>TSH830</t>
  </si>
  <si>
    <t>TSH831</t>
  </si>
  <si>
    <t>TSH832</t>
  </si>
  <si>
    <t>데일리.마기름종이</t>
  </si>
  <si>
    <t>TSH833</t>
  </si>
  <si>
    <t>데일리.필름기름종이</t>
  </si>
  <si>
    <t>TSH834</t>
  </si>
  <si>
    <t>TSH835</t>
  </si>
  <si>
    <t>색조.L플랫벨벳스틱스칼렛레드RD04</t>
  </si>
  <si>
    <t>FLAT VELVET LIPSTICK RD04</t>
  </si>
  <si>
    <t>TSH836</t>
  </si>
  <si>
    <t>색조.L플랫벨벳스틱플러피핑크PK03</t>
  </si>
  <si>
    <t>FLAT VELVET LIPSTICK PK03</t>
  </si>
  <si>
    <t>TSH837</t>
  </si>
  <si>
    <t>색조.L플랫벨벳스틱핑크모먼트PK04</t>
  </si>
  <si>
    <t>FLAT VELVET LIPSTICK PK04</t>
  </si>
  <si>
    <t>TSH838</t>
  </si>
  <si>
    <t>색조.N스타일링네일스티커01블링블링</t>
  </si>
  <si>
    <t>TFS.N STYLING NAIL STICKER 01</t>
  </si>
  <si>
    <t>TSH839</t>
  </si>
  <si>
    <t>색조.N스타일링네일스티커02웨딩베일</t>
  </si>
  <si>
    <t>TSH840</t>
  </si>
  <si>
    <t>색조.N스타일링네일스티커03블랙미러</t>
  </si>
  <si>
    <t>TSH841</t>
  </si>
  <si>
    <t>색조.N스타일링네일스티커04가든플라워</t>
  </si>
  <si>
    <t>TSH842</t>
  </si>
  <si>
    <t>색조.L보석반지틴트03블링핑크</t>
  </si>
  <si>
    <t>JEWEL RING LIP TINT 03</t>
  </si>
  <si>
    <t>TSH843</t>
  </si>
  <si>
    <t>색조.L젤라또틴트01뉴욕치즈베이지</t>
  </si>
  <si>
    <t>GELATO LIP TINT 01</t>
  </si>
  <si>
    <t>TSH844</t>
  </si>
  <si>
    <t>색조.L젤라또틴트02스트로베리앤크림</t>
  </si>
  <si>
    <t>GELATO LIP TINT 02</t>
  </si>
  <si>
    <t>TSH845</t>
  </si>
  <si>
    <t>색조.L젤라또틴트03사랑에빠진레드</t>
  </si>
  <si>
    <t>GELATO LIP TINT 03</t>
  </si>
  <si>
    <t>TSH846</t>
  </si>
  <si>
    <t>색조.L젤라또틴트04레드와함께사라지다</t>
  </si>
  <si>
    <t>GELATO LIP TINT 04</t>
  </si>
  <si>
    <t>TSH847</t>
  </si>
  <si>
    <t>색조.L젤라또틴트05브라운봉봉</t>
  </si>
  <si>
    <t>GELATO LIP TINT 05</t>
  </si>
  <si>
    <t>TSH848</t>
  </si>
  <si>
    <t>색조.L젤라또틴트06체리버건디무스</t>
  </si>
  <si>
    <t>GELATO LIP TINT 06</t>
  </si>
  <si>
    <t>TSH849</t>
  </si>
  <si>
    <t>색조.N스타일링네일스티커07쥬얼스파클</t>
  </si>
  <si>
    <t>TFS.N STYLING NAIL STICKER 07</t>
  </si>
  <si>
    <t>TSH850</t>
  </si>
  <si>
    <t>색조.N이지젤84네이비세단</t>
  </si>
  <si>
    <t>N.TFS.N EASYGEL84</t>
  </si>
  <si>
    <t>TSH851</t>
  </si>
  <si>
    <t>FMGT.T.데일리.팩브러쉬</t>
  </si>
  <si>
    <t>DAILY BEAUTY TOOLS FACIAL MASK BRUSH</t>
  </si>
  <si>
    <t>TSH852</t>
  </si>
  <si>
    <t>TSH853</t>
  </si>
  <si>
    <t>TSH854</t>
  </si>
  <si>
    <t>TSH855</t>
  </si>
  <si>
    <t>TSH856</t>
  </si>
  <si>
    <t>TSH857</t>
  </si>
  <si>
    <t>TSH858</t>
  </si>
  <si>
    <t>TSH859</t>
  </si>
  <si>
    <t>TSH860</t>
  </si>
  <si>
    <t>TSH861</t>
  </si>
  <si>
    <t>TSH862</t>
  </si>
  <si>
    <t>TSH863</t>
  </si>
  <si>
    <t>TSH864</t>
  </si>
  <si>
    <t>FMGT.T.퍼프3개입세트</t>
  </si>
  <si>
    <t>FMGT PUFF SET(3EA)</t>
  </si>
  <si>
    <t>TSH865</t>
  </si>
  <si>
    <t>TSH866</t>
  </si>
  <si>
    <t>FMGT.N프로살롱네일니퍼</t>
  </si>
  <si>
    <t>PRO SALON NAIL NIPPER</t>
  </si>
  <si>
    <t>TSH867</t>
  </si>
  <si>
    <t>TSH868</t>
  </si>
  <si>
    <t>TSH869</t>
  </si>
  <si>
    <t>TSH870</t>
  </si>
  <si>
    <t>TSH871</t>
  </si>
  <si>
    <t>TSH872</t>
  </si>
  <si>
    <t>FMGT.T데일리.모노큐브섀도우팔레트(6구)</t>
  </si>
  <si>
    <t>DAILYBEAUTYTOOLS MONO CUBE EYESHADOW PAL</t>
  </si>
  <si>
    <t>TSH873</t>
  </si>
  <si>
    <t>TSH874</t>
  </si>
  <si>
    <t>TSH875</t>
  </si>
  <si>
    <t>TSH876</t>
  </si>
  <si>
    <t>TSH877</t>
  </si>
  <si>
    <t>TSH878</t>
  </si>
  <si>
    <t>TSH879</t>
  </si>
  <si>
    <t>TSH880</t>
  </si>
  <si>
    <t>TSH881</t>
  </si>
  <si>
    <t>TSH882</t>
  </si>
  <si>
    <t>TSH883</t>
  </si>
  <si>
    <t>TSH884</t>
  </si>
  <si>
    <t>TSH885</t>
  </si>
  <si>
    <t>TSH886</t>
  </si>
  <si>
    <t>TSH887</t>
  </si>
  <si>
    <t>TSH888</t>
  </si>
  <si>
    <t>TSH889</t>
  </si>
  <si>
    <t>TSH890</t>
  </si>
  <si>
    <t>FMGT.T치크브러쉬</t>
  </si>
  <si>
    <t>fmgt.CHEEKBRUSH</t>
  </si>
  <si>
    <t>TSH891</t>
  </si>
  <si>
    <t>TSH892</t>
  </si>
  <si>
    <t>TSH893</t>
  </si>
  <si>
    <t>TSH894</t>
  </si>
  <si>
    <t>FMGT.T아이섀도우포인트브러쉬</t>
  </si>
  <si>
    <t>fmgt.EYESHADOWPOINTBRUSH</t>
  </si>
  <si>
    <t>TSH895</t>
  </si>
  <si>
    <t>FMGT.T아이섀도우미디움브러쉬</t>
  </si>
  <si>
    <t>fmgt.EYESHADOWMEDIUMBRUSH</t>
  </si>
  <si>
    <t>TSH896</t>
  </si>
  <si>
    <t>TSH897</t>
  </si>
  <si>
    <t>FMGT.T.아이라이너브러쉬</t>
  </si>
  <si>
    <t>fmgt.DEYELINERBRUSH</t>
  </si>
  <si>
    <t>TSH898</t>
  </si>
  <si>
    <t>TSH899</t>
  </si>
  <si>
    <t>TSH900</t>
  </si>
  <si>
    <t>TSH901</t>
  </si>
  <si>
    <t>TSH902</t>
  </si>
  <si>
    <t>데일리.팩브러쉬</t>
  </si>
  <si>
    <t>DAILY.FACIAL MASK BRUSH</t>
  </si>
  <si>
    <t>TSH903</t>
  </si>
  <si>
    <t>FI.E익스트림EX마스카라매직뷰러</t>
  </si>
  <si>
    <t>Face it Extreme Mascara Magic Eyelash Cu</t>
  </si>
  <si>
    <t>TSH904</t>
  </si>
  <si>
    <t>데일리.면봉3묶음(300PCS)</t>
  </si>
  <si>
    <t>DAILY.COTTON SWABS</t>
  </si>
  <si>
    <t>TSH905</t>
  </si>
  <si>
    <t>데일리.여성용바디면도기</t>
  </si>
  <si>
    <t>Daily.Body Shaver For Women</t>
  </si>
  <si>
    <t>TSH906</t>
  </si>
  <si>
    <t>데일리.프로아이래쉬01내츄럴</t>
  </si>
  <si>
    <t>DBT.PRO EYELASH 01 NATURAL</t>
  </si>
  <si>
    <t>TSH907</t>
  </si>
  <si>
    <t>데일리.프로아이래쉬02볼륨</t>
  </si>
  <si>
    <t>DBT.PRO EYELASH 02 VOLUME</t>
  </si>
  <si>
    <t>TSH908</t>
  </si>
  <si>
    <t>데일리.프로아이래쉬03밸런스</t>
  </si>
  <si>
    <t>DBT.PRO EYELASH 03 BALANCE</t>
  </si>
  <si>
    <t>TSH909</t>
  </si>
  <si>
    <t>데일리.프로아이래쉬04와일드</t>
  </si>
  <si>
    <t>DBT.PRO EYELASH 04 WILD</t>
  </si>
  <si>
    <t>TSH910</t>
  </si>
  <si>
    <t>데일리.프로아이래쉬05비비드</t>
  </si>
  <si>
    <t>DBT.PRO EYELASH 05 VIVID</t>
  </si>
  <si>
    <t>TSH911</t>
  </si>
  <si>
    <t>데일리.프로아이래쉬06포인트</t>
  </si>
  <si>
    <t>DBT.PRO EYELASH 06 POINT</t>
  </si>
  <si>
    <t>TSH912</t>
  </si>
  <si>
    <t>데일리.프로아이래쉬07롱</t>
  </si>
  <si>
    <t>DBT.PRO EYELASH 07 LONG</t>
  </si>
  <si>
    <t>TSH913</t>
  </si>
  <si>
    <t>데일리.프로아이래쉬08스모키</t>
  </si>
  <si>
    <t>DBT.PRO EYELASH 08 SMOKY</t>
  </si>
  <si>
    <t>TSH914</t>
  </si>
  <si>
    <t>데일리.프로아이래쉬10엣지</t>
  </si>
  <si>
    <t>DBT.PRO EYELASH 10 EDGE</t>
  </si>
  <si>
    <t>TSH915</t>
  </si>
  <si>
    <t>데일리.프로아이래쉬11브라운</t>
  </si>
  <si>
    <t>DBT.PRO EYELASH 11 BROWN</t>
  </si>
  <si>
    <t>TSH916</t>
  </si>
  <si>
    <t>데일리.프로아이래쉬12크로스</t>
  </si>
  <si>
    <t>DBT.PRO EYELASH 12 CROSS</t>
  </si>
  <si>
    <t>TSH917</t>
  </si>
  <si>
    <t>데일리.프로아이래쉬09리얼</t>
  </si>
  <si>
    <t>DBT.PRO EYELASH 09 REAL</t>
  </si>
  <si>
    <t>TSH918</t>
  </si>
  <si>
    <t>색조.E브로우마스터아이브로우키트01</t>
  </si>
  <si>
    <t>TFS BROWMASTER EYEBROW KIT01 BEIGE BROWN</t>
  </si>
  <si>
    <t>TSH919</t>
  </si>
  <si>
    <t>색조.E브로우마스터아이브로우키트02</t>
  </si>
  <si>
    <t>TFS BROWMASTER EYEBROW KIT02 GRAY BROWN</t>
  </si>
  <si>
    <t>TSH920</t>
  </si>
  <si>
    <t>구)색조.블랙라벨립스틱02소프트코랄</t>
  </si>
  <si>
    <t>TFS색조.블랙라벨립스틱02소프트코랄</t>
  </si>
  <si>
    <t>TSH921</t>
  </si>
  <si>
    <t>구)색조.블랙라벨립스틱07그레이스핑크</t>
  </si>
  <si>
    <t>TFS색조.블랙라벨립스틱07그레이스핑크</t>
  </si>
  <si>
    <t>TSH922</t>
  </si>
  <si>
    <t>구)색조.블랙라벨립스틱10패션레드</t>
  </si>
  <si>
    <t>블랙라벨립스틱#10패션레드</t>
  </si>
  <si>
    <t>TSH923</t>
  </si>
  <si>
    <t>구)색조.블랙라벨립스틱11러블리핑크</t>
  </si>
  <si>
    <t>TFS색조.블랙라벨립스틱11러블리핑크</t>
  </si>
  <si>
    <t>TSH924</t>
  </si>
  <si>
    <t>구)색조.프레시안빅마스카라#01컬링</t>
  </si>
  <si>
    <t>TFS.FreshianMascara#01Curl</t>
  </si>
  <si>
    <t>TSH925</t>
  </si>
  <si>
    <t>구)색조.프레시안빅마스카라#02볼륨</t>
  </si>
  <si>
    <t>TFS.FreshianMascara#02Volume</t>
  </si>
  <si>
    <t>TSH926</t>
  </si>
  <si>
    <t>구)색조.블랙라벨립스틱116플라워핑크</t>
  </si>
  <si>
    <t>BLACK LABEL LIP STICK 16 FLOWER PINK</t>
  </si>
  <si>
    <t>TSH927</t>
  </si>
  <si>
    <t>FMGT.T데일리.실리콘 팩브러쉬</t>
  </si>
  <si>
    <t>DAILY. FACIAL MASK SILICON BRUSH</t>
  </si>
  <si>
    <t>TSH928</t>
  </si>
  <si>
    <t>예화담.생기순환수액</t>
  </si>
  <si>
    <t>YEHWADAM REVITALIZING TONER</t>
  </si>
  <si>
    <t>TSH929</t>
  </si>
  <si>
    <t>예화담.생기순환유액</t>
  </si>
  <si>
    <t>YEHWADAM REVITALIZING EMULSION</t>
  </si>
  <si>
    <t>TSH930</t>
  </si>
  <si>
    <t>예화담.생기순환에센스</t>
  </si>
  <si>
    <t>YEHWADAM REVITALIZING ESSENCE</t>
  </si>
  <si>
    <t>TSH931</t>
  </si>
  <si>
    <t>예화담.생기순환크림</t>
  </si>
  <si>
    <t>YEHWADAM REVITALIZING CREAM</t>
  </si>
  <si>
    <t>TSH932</t>
  </si>
  <si>
    <t>예화담.생기순환아이크림</t>
  </si>
  <si>
    <t>YEHWADAM REVITALIZING EYE CREAM</t>
  </si>
  <si>
    <t>TSH933</t>
  </si>
  <si>
    <t>예화담.생기2종스페셜세트</t>
  </si>
  <si>
    <t>YEHWADAM REVITALIZING SPECIAL SET (2EA)</t>
  </si>
  <si>
    <t>TSH934</t>
  </si>
  <si>
    <t>예화담.순백수액</t>
  </si>
  <si>
    <t>YEHWADAM PURE BRIGHTENING TONER</t>
  </si>
  <si>
    <t>TSH935</t>
  </si>
  <si>
    <t>예화담.순백유액</t>
  </si>
  <si>
    <t>YEHWADAM PURE BRIGHTENING EMULSION</t>
  </si>
  <si>
    <t>TSH936</t>
  </si>
  <si>
    <t>예화담.순백에센스</t>
  </si>
  <si>
    <t>YEHWADAM PURE BRIGHTENING SERUM</t>
  </si>
  <si>
    <t>TSH937</t>
  </si>
  <si>
    <t>예화담.순백크림</t>
  </si>
  <si>
    <t>YEHWADAM PURE BRIGHTENING CREAM</t>
  </si>
  <si>
    <t>TSH938</t>
  </si>
  <si>
    <t>예화담.생기에센셜올인원미스트</t>
  </si>
  <si>
    <t>YEHWADAM REVITALIZING ESSENTIAL ALL-IN-O</t>
  </si>
  <si>
    <t>TSH939</t>
  </si>
  <si>
    <t>예화담.생기수분플루이드.N</t>
  </si>
  <si>
    <t>YEHWADAM MOSTURE FLUID</t>
  </si>
  <si>
    <t>TSH940</t>
  </si>
  <si>
    <t>예화담.순백에센스기프트세트.크림30</t>
  </si>
  <si>
    <t>YEHWADAM PURE BRIGHTENING SERUM SPECIAL</t>
  </si>
  <si>
    <t>TSH941</t>
  </si>
  <si>
    <t>TSH942</t>
  </si>
  <si>
    <t>TSH943</t>
  </si>
  <si>
    <t>TSH944</t>
  </si>
  <si>
    <t>TSH945</t>
  </si>
  <si>
    <t>TSH946</t>
  </si>
  <si>
    <t>예화담.환생고비비크림</t>
  </si>
  <si>
    <t>YEHWADAM HWANSAENGGO BB CREAM</t>
  </si>
  <si>
    <t>TSH947</t>
  </si>
  <si>
    <t>TSH948</t>
  </si>
  <si>
    <t>TSH949</t>
  </si>
  <si>
    <t>TSH950</t>
  </si>
  <si>
    <t>TSH951</t>
  </si>
  <si>
    <t>예화담.천삼송이자생크림.19R</t>
  </si>
  <si>
    <t>YEHWADAM HGG REJUVENATING CREAM</t>
  </si>
  <si>
    <t>TSH952</t>
  </si>
  <si>
    <t>TSH953</t>
  </si>
  <si>
    <t>예화담.천삼송이자생앰플오일.19R</t>
  </si>
  <si>
    <t>YEHWADAM HGG REGENERATING OIL AMPOULE</t>
  </si>
  <si>
    <t>TSH954</t>
  </si>
  <si>
    <t>TSH955</t>
  </si>
  <si>
    <t>TSH956</t>
  </si>
  <si>
    <t>예화담.천삼송이3종기획세트.19설</t>
  </si>
  <si>
    <t>TSH957</t>
  </si>
  <si>
    <t>TSH958</t>
  </si>
  <si>
    <t>TSH959</t>
  </si>
  <si>
    <t>TSH960</t>
  </si>
  <si>
    <t>TSH961</t>
  </si>
  <si>
    <t>TSH962</t>
  </si>
  <si>
    <t>TSH963</t>
  </si>
  <si>
    <t>TSH964</t>
  </si>
  <si>
    <t>TSH965</t>
  </si>
  <si>
    <t>TSH966</t>
  </si>
  <si>
    <t>TSH967</t>
  </si>
  <si>
    <t>TSH968</t>
  </si>
  <si>
    <t>TSH969</t>
  </si>
  <si>
    <t>TSH970</t>
  </si>
  <si>
    <t>TSH971</t>
  </si>
  <si>
    <t>TSH972</t>
  </si>
  <si>
    <t>TSH973</t>
  </si>
  <si>
    <t>TSH974</t>
  </si>
  <si>
    <t>TSH975</t>
  </si>
  <si>
    <t>TSH976</t>
  </si>
  <si>
    <t>TSH977</t>
  </si>
  <si>
    <t>예화담.순백앰플마스크.2019</t>
  </si>
  <si>
    <t>TSH978</t>
  </si>
  <si>
    <t>예화담.에센스립밤.01코랄핑크</t>
  </si>
  <si>
    <t>YEHWADAM Essential Lip Balm 01 Coral Pin</t>
  </si>
  <si>
    <t>TSH979</t>
  </si>
  <si>
    <t>예화담.에센스립밤.02레드</t>
  </si>
  <si>
    <t>YEHWADAM Essential Lip Balm 02 Red</t>
  </si>
  <si>
    <t>TSH980</t>
  </si>
  <si>
    <t>TSH981</t>
  </si>
  <si>
    <t>TSH982</t>
  </si>
  <si>
    <t>예화담.환생고보윤3종프리미엄세트</t>
  </si>
  <si>
    <t>HSG Ultimate Rejuv. Premium Gift Set</t>
  </si>
  <si>
    <t>TSH983</t>
  </si>
  <si>
    <t>예화담.마스크스페셜세트.면세2020</t>
  </si>
  <si>
    <t>YEHWADAM MASK SPECIAL SET (DUTY FREE)</t>
  </si>
  <si>
    <t>TSH984</t>
  </si>
  <si>
    <t>예화담.퍼스트트리트먼트에센스.콜라보19</t>
  </si>
  <si>
    <t>TSH985</t>
  </si>
  <si>
    <t>TSH986</t>
  </si>
  <si>
    <t>TSH987</t>
  </si>
  <si>
    <t>TSH988</t>
  </si>
  <si>
    <t>예화담.포맨2종스페셜세트.2020</t>
  </si>
  <si>
    <t>TSH989</t>
  </si>
  <si>
    <t>TSH990</t>
  </si>
  <si>
    <t>TSH991</t>
  </si>
  <si>
    <t>TSH992</t>
  </si>
  <si>
    <t>TSH993</t>
  </si>
  <si>
    <t>TSH994</t>
  </si>
  <si>
    <t>TSH995</t>
  </si>
  <si>
    <t>예화담.명한미인도명작2종스페셜세트</t>
  </si>
  <si>
    <t>YHD MEYONGHAN MIINDO Special Set</t>
  </si>
  <si>
    <t>TSH996</t>
  </si>
  <si>
    <t>예화담.환생고화윤크림품격세트</t>
  </si>
  <si>
    <t>YHD HWANGSAENGGO Rejuvenating Radiance C</t>
  </si>
  <si>
    <t>TSH997</t>
  </si>
  <si>
    <t>예화담.생기순환에센스75콜라보세트.20</t>
  </si>
  <si>
    <t>YEHWADAM REVITALIZING Serum Special Edit</t>
  </si>
  <si>
    <t>TSH998</t>
  </si>
  <si>
    <t>예화담.퍼스트트리트먼트에센스콜라보세트.</t>
  </si>
  <si>
    <t>YEHWADAM First Serum Special Edition 202</t>
  </si>
  <si>
    <t>TSH999</t>
  </si>
  <si>
    <t>TSH1000</t>
  </si>
  <si>
    <t>TSH1001</t>
  </si>
  <si>
    <t>TSH1002</t>
  </si>
  <si>
    <t>예화담.링클선크림.기획세트2020</t>
  </si>
  <si>
    <t>YEHWADAM.WrinkleSunCream.Set2020</t>
  </si>
  <si>
    <t>TSH1003</t>
  </si>
  <si>
    <t>예화담.톤업선크림.기획세트2020</t>
  </si>
  <si>
    <t>YEHWADAM.ToneupSunCream.Set2020</t>
  </si>
  <si>
    <t>TSH1004</t>
  </si>
  <si>
    <t>예화담.쑥딩수분크림.20썸머</t>
  </si>
  <si>
    <t>TSH1005</t>
  </si>
  <si>
    <t>TSH1006</t>
  </si>
  <si>
    <t>TSH1007</t>
  </si>
  <si>
    <t>TSH1008</t>
  </si>
  <si>
    <t>TSH1009</t>
  </si>
  <si>
    <t>TSH1010</t>
  </si>
  <si>
    <t>예화담.매화생기2종세트.20R</t>
  </si>
  <si>
    <t>YEHWADAM PLUM FLOWER REVITALIZING SPECIA</t>
  </si>
  <si>
    <t>TSH1011</t>
  </si>
  <si>
    <t>예화담.환생고보윤진액기획세트20</t>
  </si>
  <si>
    <t>YEHWADAM HWANSAENGGO ULTIMATE REJUVENAIT</t>
  </si>
  <si>
    <t>TSH1012</t>
  </si>
  <si>
    <t>예화담.환생고보윤크림품격세트20</t>
  </si>
  <si>
    <t>TSH1013</t>
  </si>
  <si>
    <t>예화담.순백트래블키트.홀리데이2020</t>
  </si>
  <si>
    <t>YEHWADAM PURE BRIGHTENING SKINCARE TRAVE</t>
  </si>
  <si>
    <t>TSH1014</t>
  </si>
  <si>
    <t>예화담.생기트래블키트.홀리데이2020</t>
  </si>
  <si>
    <t>YEHWADAM REVITALIZING SKINCARE KIT</t>
  </si>
  <si>
    <t>TSH1015</t>
  </si>
  <si>
    <t>예화담.천삼송이자생에센스.증량기획.2020</t>
  </si>
  <si>
    <t>YEHWADAM HeavenGradeGinseng Essence Set</t>
  </si>
  <si>
    <t>TSH1016</t>
  </si>
  <si>
    <t>닥터벨머.클래리파잉.스팟플라스타밴드</t>
  </si>
  <si>
    <t>DR.BELMEUR CL SPOT PLASTER BAND</t>
  </si>
  <si>
    <t>TSH1017</t>
  </si>
  <si>
    <t>TSH1018</t>
  </si>
  <si>
    <t>TSH1019</t>
  </si>
  <si>
    <t>TSH1020</t>
  </si>
  <si>
    <t>TSH1021</t>
  </si>
  <si>
    <t>TSH1022</t>
  </si>
  <si>
    <t>TSH1023</t>
  </si>
  <si>
    <t>TSH1024</t>
  </si>
  <si>
    <t>TSH1025</t>
  </si>
  <si>
    <t>TSH1026</t>
  </si>
  <si>
    <t>TSH1027</t>
  </si>
  <si>
    <t>TSH1028</t>
  </si>
  <si>
    <t>TSH1029</t>
  </si>
  <si>
    <t>TSH1030</t>
  </si>
  <si>
    <t>닥터벨머.AD.시카리커버리크림.60+40기획</t>
  </si>
  <si>
    <t>DR.BELMEUR AD CICA RECOVERY CREAM 60+40</t>
  </si>
  <si>
    <t>TSH1031</t>
  </si>
  <si>
    <t>TSH1032</t>
  </si>
  <si>
    <t>TSH1033</t>
  </si>
  <si>
    <t>TSH1034</t>
  </si>
  <si>
    <t>TSH1035</t>
  </si>
  <si>
    <t>TSH1036</t>
  </si>
  <si>
    <t>TSH1037</t>
  </si>
  <si>
    <t>TSH1038</t>
  </si>
  <si>
    <t>TSH1039</t>
  </si>
  <si>
    <t>TSH1040</t>
  </si>
  <si>
    <t>닥터벨머.마일드더마.고보습마스크</t>
  </si>
  <si>
    <t>Dr.Belmeur.MILD DERMA.MOISTURIZING</t>
  </si>
  <si>
    <t>TSH1041</t>
  </si>
  <si>
    <t>닥터벨머.마일드더마.탄력마스크</t>
  </si>
  <si>
    <t>Dr.Belmeur.MILD DERMA.FIRMING</t>
  </si>
  <si>
    <t>TSH1042</t>
  </si>
  <si>
    <t>닥터벨머.마일드더마.고수분마스크</t>
  </si>
  <si>
    <t>Dr.Belmeur.MILD DERMA.HYDRATING</t>
  </si>
  <si>
    <t>TSH1043</t>
  </si>
  <si>
    <t>닥터벨머.마일드더마.모공케어마스크</t>
  </si>
  <si>
    <t>Dr.Belmeur.MILD DERMA.PORE CARE</t>
  </si>
  <si>
    <t>TSH1044</t>
  </si>
  <si>
    <t>TSH1045</t>
  </si>
  <si>
    <t>TSH1046</t>
  </si>
  <si>
    <t>TSH1047</t>
  </si>
  <si>
    <t>TSH1048</t>
  </si>
  <si>
    <t>TSH1049</t>
  </si>
  <si>
    <t>TSH1050</t>
  </si>
  <si>
    <t>TSH1051</t>
  </si>
  <si>
    <t>TSH1052</t>
  </si>
  <si>
    <t>닥터벨머.어드밴스드.시카쿠션201</t>
  </si>
  <si>
    <t>DR.BELMEUR ADVANCED CICA CUSHION.201</t>
  </si>
  <si>
    <t>TSH1053</t>
  </si>
  <si>
    <t>TSH1054</t>
  </si>
  <si>
    <t>TSH1055</t>
  </si>
  <si>
    <t>TSH1056</t>
  </si>
  <si>
    <t>TSH1057</t>
  </si>
  <si>
    <t>닥터벨머.AD.시카수분크림.60+40기획</t>
  </si>
  <si>
    <t>DR.BELMEUR AD CICA HYDRO CREAM 60+40</t>
  </si>
  <si>
    <t>TSH1058</t>
  </si>
  <si>
    <t>닥터벨머.DR.모이스처10크림</t>
  </si>
  <si>
    <t>DR.BELMEUR DR MOISTURIZING 10 CREAM</t>
  </si>
  <si>
    <t>TSH1059</t>
  </si>
  <si>
    <t>TSH1060</t>
  </si>
  <si>
    <t>TSH1061</t>
  </si>
  <si>
    <t>TSH1062</t>
  </si>
  <si>
    <t>TSH1063</t>
  </si>
  <si>
    <t>TSH1064</t>
  </si>
  <si>
    <t>닥터벨머.AD.시카리커버리크림.풀패키지</t>
  </si>
  <si>
    <t>DR.BELMEUR AD CICA CREAM FULL PACKAGE</t>
  </si>
  <si>
    <t>TSH1065</t>
  </si>
  <si>
    <t>닥터벨머.시카펩타이트앰플.풀패키지</t>
  </si>
  <si>
    <t>DR.BELMEUR CIC PEPTITE AMPOULE FULL PACK</t>
  </si>
  <si>
    <t>TSH1066</t>
  </si>
  <si>
    <t>TSH1067</t>
  </si>
  <si>
    <t>TSH1068</t>
  </si>
  <si>
    <t>TSH1069</t>
  </si>
  <si>
    <t>닥터벨머.DR.모이스처10크림기획</t>
  </si>
  <si>
    <t>DR.BELMEUR DR MOISTURIZING 10 CREAM GIFT</t>
  </si>
  <si>
    <t>TSH1070</t>
  </si>
  <si>
    <t>TSH1071</t>
  </si>
  <si>
    <t>TSH1072</t>
  </si>
  <si>
    <t>TSH1073</t>
  </si>
  <si>
    <t>TSH1074</t>
  </si>
  <si>
    <t>TSH1075</t>
  </si>
  <si>
    <t>TSH1076</t>
  </si>
  <si>
    <t>TSH1077</t>
  </si>
  <si>
    <t>TSH1078</t>
  </si>
  <si>
    <t>TSH1079</t>
  </si>
  <si>
    <t>닥터벨머.시카펩타이트앰플45크림40기획</t>
  </si>
  <si>
    <t>Dr.Belmeur Cica Ampoule &amp; Cream Duo Set</t>
  </si>
  <si>
    <t>TSH1080</t>
  </si>
  <si>
    <t>닥터벨머.시카펩타이트앰플.75ml</t>
  </si>
  <si>
    <t>DR.BELMEUR CICA PEPTITE AMPOULE 75ML</t>
  </si>
  <si>
    <t>TSH1081</t>
  </si>
  <si>
    <t>닥터벨머.AD.시카아이크림더블25ML2EA</t>
  </si>
  <si>
    <t>Dr.Belmeur Advanced Cica Eye Cream Doubl</t>
  </si>
  <si>
    <t>TSH1082</t>
  </si>
  <si>
    <t>TSH1083</t>
  </si>
  <si>
    <t>닥터벨머.바디크림.대용량300ml</t>
  </si>
  <si>
    <t>TSH1084</t>
  </si>
  <si>
    <t>TSH1085</t>
  </si>
  <si>
    <t>TSH1086</t>
  </si>
  <si>
    <t>TSH1087</t>
  </si>
  <si>
    <t>닥터벨머.UV더마.베이비선쿠션.숲친</t>
  </si>
  <si>
    <t>DR.BELMEUR UV DERMA BABY SUN CUSHION SAV</t>
  </si>
  <si>
    <t>TSH1088</t>
  </si>
  <si>
    <t>닥터벨머.UV더마.무기자차선스틱.숲친</t>
  </si>
  <si>
    <t>DR.BELMEUR UV DERMA MINERAL SUN STICK SA</t>
  </si>
  <si>
    <t>TSH1089</t>
  </si>
  <si>
    <t>TSH1090</t>
  </si>
  <si>
    <t>닥터벨머.CL.기초2종세트.2020</t>
  </si>
  <si>
    <t>DR.BELMEUR CL SKINCARE SET 2020</t>
  </si>
  <si>
    <t>TSH1091</t>
  </si>
  <si>
    <t>닥터벨머.AD.시카2종.N.150+150+31+31+10</t>
  </si>
  <si>
    <t>DR.BELMEUR ADVANCED CICA SKINCARE SET</t>
  </si>
  <si>
    <t>TSH1092</t>
  </si>
  <si>
    <t>닥터벨머.AD.시카수분크림기획N.50+31+31</t>
  </si>
  <si>
    <t>DR.BELMEUR AD CICA HYDRO CREAM.SET</t>
  </si>
  <si>
    <t>TSH1093</t>
  </si>
  <si>
    <t>닥터벨머.비타세린톤결세럼.75ML</t>
  </si>
  <si>
    <t>DR.BELMEUR VITA SERINE SERUM.75ML</t>
  </si>
  <si>
    <t>TSH1094</t>
  </si>
  <si>
    <t>닥터벨머.AD시카수분크림60+60</t>
  </si>
  <si>
    <t>DR.BELMEUR AD CICA HYDRO CREAM 60+60</t>
  </si>
  <si>
    <t>TSH1095</t>
  </si>
  <si>
    <t>닥터벨머.CL.모이스처라이저200ML.2020</t>
  </si>
  <si>
    <t>DR.BELMEUR CL FACIAL MOISTURIZER 200ml 2</t>
  </si>
  <si>
    <t>TSH1096</t>
  </si>
  <si>
    <t>TSH1097</t>
  </si>
  <si>
    <t>TSH1098</t>
  </si>
  <si>
    <t>닥터벨머.CL.토너400ML.2020</t>
  </si>
  <si>
    <t>DR.BELMEUR CL FACIAL TONER 400ML 2020</t>
  </si>
  <si>
    <t>TSH1099</t>
  </si>
  <si>
    <t>TSH1100</t>
  </si>
  <si>
    <t>TSH1101</t>
  </si>
  <si>
    <t>TSH1102</t>
  </si>
  <si>
    <t>닥터벨머.CL.진정미스트.썸머에디션</t>
  </si>
  <si>
    <t>DR.BELMEUR CL SOOTHING MIST (SE)</t>
  </si>
  <si>
    <t>TSH1103</t>
  </si>
  <si>
    <t>TSH1104</t>
  </si>
  <si>
    <t>TSH1105</t>
  </si>
  <si>
    <t>TSH1106</t>
  </si>
  <si>
    <t>닥터벨머.시카수분크림60+60.에디션</t>
  </si>
  <si>
    <t>TSH1107</t>
  </si>
  <si>
    <t>TSH1108</t>
  </si>
  <si>
    <t>닥터벨머.더마리페어.샴푸대용량900ml</t>
  </si>
  <si>
    <t>TSH1109</t>
  </si>
  <si>
    <t>TSH1110</t>
  </si>
  <si>
    <t>TSH1111</t>
  </si>
  <si>
    <t>TSH1112</t>
  </si>
  <si>
    <t>TSH1113</t>
  </si>
  <si>
    <t>TSH1114</t>
  </si>
  <si>
    <t>TSH1115</t>
  </si>
  <si>
    <t>더프레시포맨.쉐이빙폼</t>
  </si>
  <si>
    <t>The Fresh For Men Shaving Foam</t>
  </si>
  <si>
    <t>TSH1116</t>
  </si>
  <si>
    <t>TSH1117</t>
  </si>
  <si>
    <t>TSH1118</t>
  </si>
  <si>
    <t>TSH1119</t>
  </si>
  <si>
    <t>TSH1120</t>
  </si>
  <si>
    <t>라이스&amp;세라마이드.에멀전R2016</t>
  </si>
  <si>
    <t>Rice&amp;Ceramide.MoisturizingEmulsion</t>
  </si>
  <si>
    <t>TSH1121</t>
  </si>
  <si>
    <t>TSH1122</t>
  </si>
  <si>
    <t>TSH1123</t>
  </si>
  <si>
    <t>알로에후레쉬수딩미스트.2016</t>
  </si>
  <si>
    <t>Aloe Fresh Soothing Mist 2016</t>
  </si>
  <si>
    <t>TSH1124</t>
  </si>
  <si>
    <t>카렌듈라에센셜.모이스처토너.2017</t>
  </si>
  <si>
    <t>CalendulaEssential.MoistureToner.2016</t>
  </si>
  <si>
    <t>TSH1125</t>
  </si>
  <si>
    <t>카렌듈라에센셜.모이스처에멀전.2017</t>
  </si>
  <si>
    <t>CalendulaEssential.MoistureEmulsion.2016</t>
  </si>
  <si>
    <t>TSH1126</t>
  </si>
  <si>
    <t>카렌듈라에센셜.모이스처크림.2017</t>
  </si>
  <si>
    <t>CalendulaEssential.MoistureCream.2016</t>
  </si>
  <si>
    <t>TSH1127</t>
  </si>
  <si>
    <t>씨드.화이트씨드.엑스폴리에이팅폼.2016</t>
  </si>
  <si>
    <t>TSH1128</t>
  </si>
  <si>
    <t>석류엔콜라겐.2종스페셜세트.2016</t>
  </si>
  <si>
    <t>Pomegranate&amp;Collagen.2PC</t>
  </si>
  <si>
    <t>TSH1129</t>
  </si>
  <si>
    <t>오일광채수분미스트.2016</t>
  </si>
  <si>
    <t>Radiating Moisture Mist 2016</t>
  </si>
  <si>
    <t>TSH1130</t>
  </si>
  <si>
    <t>TSH1131</t>
  </si>
  <si>
    <t>TSH1132</t>
  </si>
  <si>
    <t>TSH1133</t>
  </si>
  <si>
    <t>TSH1134</t>
  </si>
  <si>
    <t>TSH1135</t>
  </si>
  <si>
    <t>더테라피.에센셜토닉트리트먼트.가성비기획</t>
  </si>
  <si>
    <t>TSH1136</t>
  </si>
  <si>
    <t>TSH1137</t>
  </si>
  <si>
    <t>카렌듈라에센셜.모이스처세럼N.2017</t>
  </si>
  <si>
    <t>CalendulaEssential.MoistureSerum.2017N</t>
  </si>
  <si>
    <t>TSH1138</t>
  </si>
  <si>
    <t>카렌듈라에센셜.모이스처아이크림N.2017</t>
  </si>
  <si>
    <t>CalendulaEssential.MoistureEyeCream.2017</t>
  </si>
  <si>
    <t>TSH1139</t>
  </si>
  <si>
    <t>TSH1140</t>
  </si>
  <si>
    <t>더테라피.오일블렌딩크림기획.오일크림30</t>
  </si>
  <si>
    <t>THETHERAPY. OIL BLENDING CREAM SET</t>
  </si>
  <si>
    <t>TSH1141</t>
  </si>
  <si>
    <t>TSH1142</t>
  </si>
  <si>
    <t>더테라피.수분블렌딩크림스페셜세트.2018</t>
  </si>
  <si>
    <t>TSH1143</t>
  </si>
  <si>
    <t>더프레시포맨.선비비크림SPF50+PA+++.2018</t>
  </si>
  <si>
    <t>THE FRESH FOR MEN.SUN BB CREAM</t>
  </si>
  <si>
    <t>TSH1144</t>
  </si>
  <si>
    <t>TSH1145</t>
  </si>
  <si>
    <t>TSH1146</t>
  </si>
  <si>
    <t>TSH1147</t>
  </si>
  <si>
    <t>TSH1148</t>
  </si>
  <si>
    <t>TSH1149</t>
  </si>
  <si>
    <t>TSH1150</t>
  </si>
  <si>
    <t>TSH1151</t>
  </si>
  <si>
    <t>TSH1152</t>
  </si>
  <si>
    <t>더프레시포맨.수분토너.2018</t>
  </si>
  <si>
    <t>THE FRESH FOR MEN MOISTURE TONER 2018</t>
  </si>
  <si>
    <t>TSH1153</t>
  </si>
  <si>
    <t>더프레시포맨.수분로션.2018</t>
  </si>
  <si>
    <t>THE FRESH FOR MEN MOISTURE LOTION 2018</t>
  </si>
  <si>
    <t>TSH1154</t>
  </si>
  <si>
    <t>더프레시포맨.수분플루이드.2018</t>
  </si>
  <si>
    <t>THE FRESH FOR MEN MOISTURE FLUID</t>
  </si>
  <si>
    <t>TSH1155</t>
  </si>
  <si>
    <t>더프레시포맨.수분2종세트.2018</t>
  </si>
  <si>
    <t>TSH1156</t>
  </si>
  <si>
    <t>내추럴선.에코.슈퍼퍼펙트선워터</t>
  </si>
  <si>
    <t>NATURAL SUN ECO SUPER PERFECT SUN WATER</t>
  </si>
  <si>
    <t>TSH1157</t>
  </si>
  <si>
    <t>TSH1158</t>
  </si>
  <si>
    <t>TSH1159</t>
  </si>
  <si>
    <t>TSH1160</t>
  </si>
  <si>
    <t>더테라피.로얄메이드블렌딩앰플</t>
  </si>
  <si>
    <t>THE THERAPHY ROYAL MADE BLENDING EMPOULE</t>
  </si>
  <si>
    <t>TSH1161</t>
  </si>
  <si>
    <t>더테라피.수분항노화2종세트</t>
  </si>
  <si>
    <t>TSH1162</t>
  </si>
  <si>
    <t>내추럴선.에코.슈퍼퍼펙트선크림80ML</t>
  </si>
  <si>
    <t>NATURAL SUN ECO SUPER PERFECT SUN 80ML</t>
  </si>
  <si>
    <t>TSH1163</t>
  </si>
  <si>
    <t>올인원포맨.아쿠아젤로션</t>
  </si>
  <si>
    <t>ALL IN ONE FOR MEN AQUA GEL LOTION</t>
  </si>
  <si>
    <t>TSH1164</t>
  </si>
  <si>
    <t>올인원포맨.스킨워시</t>
  </si>
  <si>
    <t>ALL IN FOR MEN SKIN WASH</t>
  </si>
  <si>
    <t>TSH1165</t>
  </si>
  <si>
    <t>스마트필링.마일드파파야.2019</t>
  </si>
  <si>
    <t>SMART PEELING Mild Papaya</t>
  </si>
  <si>
    <t>TSH1166</t>
  </si>
  <si>
    <t>TSH1167</t>
  </si>
  <si>
    <t>TSH1168</t>
  </si>
  <si>
    <t>TSH1169</t>
  </si>
  <si>
    <t>TSH1170</t>
  </si>
  <si>
    <t>TSH1171</t>
  </si>
  <si>
    <t>TSH1172</t>
  </si>
  <si>
    <t>TSH1173</t>
  </si>
  <si>
    <t>씨드.그린내츄럴씨드.항산화토너.2019</t>
  </si>
  <si>
    <t>THEFACESHOP GREEN NATURAL SEED ANTI OXID</t>
  </si>
  <si>
    <t>TSH1174</t>
  </si>
  <si>
    <t>씨드.그린내츄럴씨드.항산화로션.2019</t>
  </si>
  <si>
    <t>TSH1175</t>
  </si>
  <si>
    <t>씨드.그린내츄럴씨드.항산화에센스.2019</t>
  </si>
  <si>
    <t>TSH1176</t>
  </si>
  <si>
    <t>씨드.그린내츄럴씨드.항산화크림.2019</t>
  </si>
  <si>
    <t>TSH1177</t>
  </si>
  <si>
    <t>씨드.에너지씨드.에센스.2019</t>
  </si>
  <si>
    <t>THEFACESHOP ENERGYSEED SERUM</t>
  </si>
  <si>
    <t>TSH1178</t>
  </si>
  <si>
    <t>씨드.치아씨드.스페셜2종세트2019</t>
  </si>
  <si>
    <t>CHIASEED SPECIAL SET 2019</t>
  </si>
  <si>
    <t>TSH1179</t>
  </si>
  <si>
    <t>TSH1180</t>
  </si>
  <si>
    <t>TSH1181</t>
  </si>
  <si>
    <t>씨드포맨.리프레시토너</t>
  </si>
  <si>
    <t>SEED FOR MEN REFRESH TONER</t>
  </si>
  <si>
    <t>TSH1182</t>
  </si>
  <si>
    <t>씨드포맨.리프레시로션</t>
  </si>
  <si>
    <t>SEED FOR MEN REFRESH LOTION</t>
  </si>
  <si>
    <t>TSH1183</t>
  </si>
  <si>
    <t>씨드포맨.리프레시2종세트</t>
  </si>
  <si>
    <t>TSH1184</t>
  </si>
  <si>
    <t>TSH1185</t>
  </si>
  <si>
    <t>내추럴선.에코.피지잡는수분선.50ML.2019</t>
  </si>
  <si>
    <t>NATURAL SUN ECO NO SHINE SUN 50ML</t>
  </si>
  <si>
    <t>TSH1186</t>
  </si>
  <si>
    <t>내추럴선.에코.아이스에어퍼프선.2019</t>
  </si>
  <si>
    <t>NATURAL SUN ECO ICE AIR PUFF SUN 2019</t>
  </si>
  <si>
    <t>TSH1187</t>
  </si>
  <si>
    <t>더테라피.항노화2종세트.앰플</t>
  </si>
  <si>
    <t>TSH1188</t>
  </si>
  <si>
    <t>씨드.망고씨드.보습2종스페셜세트.2019</t>
  </si>
  <si>
    <t>THEFACESHOP MANGOSEED MOISTURIZING SPECI</t>
  </si>
  <si>
    <t>TSH1189</t>
  </si>
  <si>
    <t>스마트필링.화이트쥬얼.2020</t>
  </si>
  <si>
    <t>Smart Peeling White Jewel.2020</t>
  </si>
  <si>
    <t>TSH1190</t>
  </si>
  <si>
    <t>TSH1191</t>
  </si>
  <si>
    <t>TSH1192</t>
  </si>
  <si>
    <t>TSH1193</t>
  </si>
  <si>
    <t>TSH1194</t>
  </si>
  <si>
    <t>TSH1195</t>
  </si>
  <si>
    <t>TSH1196</t>
  </si>
  <si>
    <t>TSH1197</t>
  </si>
  <si>
    <t>TSH1198</t>
  </si>
  <si>
    <t>TSH1199</t>
  </si>
  <si>
    <t>TSH1200</t>
  </si>
  <si>
    <t>TSH1201</t>
  </si>
  <si>
    <t>TSH1202</t>
  </si>
  <si>
    <t>TSH1203</t>
  </si>
  <si>
    <t>TSH1204</t>
  </si>
  <si>
    <t>TSH1205</t>
  </si>
  <si>
    <t>TSH1206</t>
  </si>
  <si>
    <t>TSH1207</t>
  </si>
  <si>
    <t>TSH1208</t>
  </si>
  <si>
    <t>TSH1209</t>
  </si>
  <si>
    <t>씨드.치아씨드.피지잡는수분크림RETRO100ML</t>
  </si>
  <si>
    <t>CHIA SEED NO SHINE CREAM RETRO 100ML</t>
  </si>
  <si>
    <t>TSH1210</t>
  </si>
  <si>
    <t>TFS선.파워롱래스팅.선크림80ML.20썸머</t>
  </si>
  <si>
    <t>POWER LONG LASTING SUN CREAM 80ML MJ</t>
  </si>
  <si>
    <t>TSH1211</t>
  </si>
  <si>
    <t>TSH1212</t>
  </si>
  <si>
    <t>더테라피.퍼스트세럼&amp;폼세트.홀리데이2020</t>
  </si>
  <si>
    <t>THE THERAPY FIRST SERUM &amp; FOAM CLEANSER</t>
  </si>
  <si>
    <t>TSH1213</t>
  </si>
  <si>
    <t>TSH1214</t>
  </si>
  <si>
    <t>TSH1215</t>
  </si>
  <si>
    <t>TSH1216</t>
  </si>
  <si>
    <t>AR.ET.포맨그루밍위장크림SPF50+PA+++</t>
  </si>
  <si>
    <t>Ar.Et.For Men Grooming Camo Cream</t>
  </si>
  <si>
    <t>TSH1217</t>
  </si>
  <si>
    <t>제주화산토모공클렌징티슈</t>
  </si>
  <si>
    <t>Jeju Volcanic Lava pore cleansing tissue</t>
  </si>
  <si>
    <t>TSH1218</t>
  </si>
  <si>
    <t>제주화산토모공머드팩</t>
  </si>
  <si>
    <t>Jeju Volcanic Lava pore mud pack</t>
  </si>
  <si>
    <t>TSH1219</t>
  </si>
  <si>
    <t>클렌징.망고씨드.실크보습클렌징폼.2015</t>
  </si>
  <si>
    <t>MangoSeedSilkMoisturizingCleansingFoam</t>
  </si>
  <si>
    <t>TSH1220</t>
  </si>
  <si>
    <t>클렌징.망고씨드.실크보습클렌징폼.300ML.2</t>
  </si>
  <si>
    <t>TSH1221</t>
  </si>
  <si>
    <t>클렌징.망고씨드.실크보습립앤아이리무버.2</t>
  </si>
  <si>
    <t>MangoSeedSilkMoisturizingLip&amp;EyeRemover</t>
  </si>
  <si>
    <t>TSH1222</t>
  </si>
  <si>
    <t>제주화산토클리어코팩패키지</t>
  </si>
  <si>
    <t>Jeju Volcanic Lava Pore Clear Nose Strip</t>
  </si>
  <si>
    <t>TSH1223</t>
  </si>
  <si>
    <t>제주화산토매끈코팩패키지</t>
  </si>
  <si>
    <t>Jeju Volcanic Lava Aloe Nose Strips</t>
  </si>
  <si>
    <t>TSH1224</t>
  </si>
  <si>
    <t>TSH1225</t>
  </si>
  <si>
    <t>클렌징.리얼블렌드카밍클렌징오일</t>
  </si>
  <si>
    <t>real blend calming cleansing oil</t>
  </si>
  <si>
    <t>TSH1226</t>
  </si>
  <si>
    <t>TSH1227</t>
  </si>
  <si>
    <t>클렌징.망고씨드.클렌징폼.여행용.R</t>
  </si>
  <si>
    <t>Cleansing.Mango.Foaming Cleanser</t>
  </si>
  <si>
    <t>TSH1228</t>
  </si>
  <si>
    <t>제주화산토모공스크럽폼.2016</t>
  </si>
  <si>
    <t>Jeju Volcanic Lava scrub foam</t>
  </si>
  <si>
    <t>TSH1229</t>
  </si>
  <si>
    <t>미감수브라이트.쌀겨클렌징폼.2016</t>
  </si>
  <si>
    <t>THEFACESHOP RICE WATER BRIGHT RICE BRAN</t>
  </si>
  <si>
    <t>TSH1230</t>
  </si>
  <si>
    <t>미감수브라이트.순한클렌징워터.500ML</t>
  </si>
  <si>
    <t>RiceWaterBrightMildCleansingWater.500ML</t>
  </si>
  <si>
    <t>TSH1231</t>
  </si>
  <si>
    <t>미감수브라이트.립앤아이리무버.R2017</t>
  </si>
  <si>
    <t>TFS.RWB.MakeupRemover2017</t>
  </si>
  <si>
    <t>TSH1232</t>
  </si>
  <si>
    <t>미감수브라이트.클렌징로션.2017</t>
  </si>
  <si>
    <t>TFS.RWB.CleansingLotion.2017</t>
  </si>
  <si>
    <t>TSH1233</t>
  </si>
  <si>
    <t>TSH1234</t>
  </si>
  <si>
    <t>TSH1235</t>
  </si>
  <si>
    <t>TSH1236</t>
  </si>
  <si>
    <t>올클리어.립앤아이메이크업리무버.100ML</t>
  </si>
  <si>
    <t>ALLCLEAR.MAKEUPREMOVER.100ML</t>
  </si>
  <si>
    <t>TSH1237</t>
  </si>
  <si>
    <t>TSH1238</t>
  </si>
  <si>
    <t>TSH1239</t>
  </si>
  <si>
    <t>TSH1240</t>
  </si>
  <si>
    <t>허브데이.립앤아이리무버.워터프루프.2018</t>
  </si>
  <si>
    <t>HERB DAY Lip&amp;Eye Makeup Remover(2018)</t>
  </si>
  <si>
    <t>TSH1241</t>
  </si>
  <si>
    <t>TSH1242</t>
  </si>
  <si>
    <t>제주화산토블랙헤드3단코팩.2019</t>
  </si>
  <si>
    <t>JEJU VOLCANIC LAVA 3-Step Deep Cleansing</t>
  </si>
  <si>
    <t>TSH1243</t>
  </si>
  <si>
    <t>TSH1244</t>
  </si>
  <si>
    <t>제주화산토클레이필오프코팩.2019</t>
  </si>
  <si>
    <t>JEJU Peel-Off Clay Nose Pore Mask (2019)</t>
  </si>
  <si>
    <t>TSH1245</t>
  </si>
  <si>
    <t>허브데이MB.클렌징크림.아세로라&amp;블루베리</t>
  </si>
  <si>
    <t>HDMB.CleansingCream.Acerola</t>
  </si>
  <si>
    <t>TSH1246</t>
  </si>
  <si>
    <t>허브데이MB.클렌징크림.레몬&amp;자몽</t>
  </si>
  <si>
    <t>HDMB.CleansingCream.Lemon</t>
  </si>
  <si>
    <t>TSH1247</t>
  </si>
  <si>
    <t>허브데이MB.클렌징크림.알로에&amp;그린티</t>
  </si>
  <si>
    <t>HDMB.CleansingCream.Aloe</t>
  </si>
  <si>
    <t>TSH1248</t>
  </si>
  <si>
    <t>허브데이MB.클렌징폼3종세트.2019</t>
  </si>
  <si>
    <t>HERB DAY 365 Master Blending Foam Cleans</t>
  </si>
  <si>
    <t>TSH1249</t>
  </si>
  <si>
    <t>허브데이MB.펌핑폼215.아세로라&amp;블루베리</t>
  </si>
  <si>
    <t>HERB DAY 365 Master Blending Liquid Foam</t>
  </si>
  <si>
    <t>TSH1250</t>
  </si>
  <si>
    <t>허브데이MB.펌핑폼215.알로에&amp;그린티</t>
  </si>
  <si>
    <t>TSH1251</t>
  </si>
  <si>
    <t>허브데이MB.클렌징폼3종세트.19홀리데이</t>
  </si>
  <si>
    <t>TSH1252</t>
  </si>
  <si>
    <t>TSH1253</t>
  </si>
  <si>
    <t>TSH1254</t>
  </si>
  <si>
    <t>미감수브라이트.라이트클렌징오일150ML.AVO</t>
  </si>
  <si>
    <t>THEFACESHOP RICE WATER BRIGHT Light Clea</t>
  </si>
  <si>
    <t>TSH1255</t>
  </si>
  <si>
    <t>미감수브라이트.리치클렌징오일150ML.AVON</t>
  </si>
  <si>
    <t>THEFACESHOP RICE WATER BRIGHT Rich Clean</t>
  </si>
  <si>
    <t>TSH1256</t>
  </si>
  <si>
    <t>미감수브라이트.클렌징크림200ML.AVON</t>
  </si>
  <si>
    <t>TSH1257</t>
  </si>
  <si>
    <t>미감수브라이트.클렌징크림400ML.AVON</t>
  </si>
  <si>
    <t>TSH1258</t>
  </si>
  <si>
    <t>TSH1259</t>
  </si>
  <si>
    <t>TSH1260</t>
  </si>
  <si>
    <t>미감수브라이트.립앤아이리무버120ML.AVON</t>
  </si>
  <si>
    <t>THEFACESHOP RICE WATER BRIGHT Makeup Rem</t>
  </si>
  <si>
    <t>TSH1261</t>
  </si>
  <si>
    <t>미감수브라이트.클렌징폼150ML.AVON</t>
  </si>
  <si>
    <t>THEFACESHOP RICE WATER BRIGHT Foaming Cl</t>
  </si>
  <si>
    <t>TSH1262</t>
  </si>
  <si>
    <t>미감수브라이트.클렌징폼300ML.AVON</t>
  </si>
  <si>
    <t>TSH1263</t>
  </si>
  <si>
    <t>TSH1264</t>
  </si>
  <si>
    <t>허브데이MB.페이셜클렌징폼.복숭아.AVON</t>
  </si>
  <si>
    <t>HERB DAY Foaming Cleanser Peach (AVON)</t>
  </si>
  <si>
    <t>TSH1265</t>
  </si>
  <si>
    <t>허브데이MB.페이셜클렌징폼.아세로라.AVON</t>
  </si>
  <si>
    <t>TSH1266</t>
  </si>
  <si>
    <t>허브데이MB.페이셜클렌징폼.레몬.AVON</t>
  </si>
  <si>
    <t>TSH1267</t>
  </si>
  <si>
    <t>허브데이MB.페이셜클렌징폼.알로에.AVON</t>
  </si>
  <si>
    <t>TSH1268</t>
  </si>
  <si>
    <t>허브데이MB.페이셜클렌징폼.녹두.AVON</t>
  </si>
  <si>
    <t>HERB DAY Foaming Cleanser Mungbean (AVON</t>
  </si>
  <si>
    <t>TSH1269</t>
  </si>
  <si>
    <t>TSH1270</t>
  </si>
  <si>
    <t>TSH1271</t>
  </si>
  <si>
    <t>TSH1272</t>
  </si>
  <si>
    <t>TSH1273</t>
  </si>
  <si>
    <t>TSH1274</t>
  </si>
  <si>
    <t>TSH1275</t>
  </si>
  <si>
    <t>TSH1276</t>
  </si>
  <si>
    <t>TSH1277</t>
  </si>
  <si>
    <t>TSH1278</t>
  </si>
  <si>
    <t>클렌징.제주화산토.블랙앤화이트아웃젤30ML</t>
  </si>
  <si>
    <t>JEJUVOLCANICLAVA BLACKHEAD &amp; WHITEHEAD R</t>
  </si>
  <si>
    <t>TSH1279</t>
  </si>
  <si>
    <t>TSH1280</t>
  </si>
  <si>
    <t>TSH1281</t>
  </si>
  <si>
    <t>TSH1282</t>
  </si>
  <si>
    <t>클렌징.제주화산토.프레시클레이스틱마스크</t>
  </si>
  <si>
    <t>JEJUVOLCANICLAVA FRESH CLAY STICK MASK</t>
  </si>
  <si>
    <t>TSH1283</t>
  </si>
  <si>
    <t>클렌징.제주화산토.카밍클레이스틱마스크</t>
  </si>
  <si>
    <t>JEJUVOLCANICLAVA CALMING CLAY STICK MASK</t>
  </si>
  <si>
    <t>TSH1284</t>
  </si>
  <si>
    <t>클렌징.데일리퍼퓸클렌징폼.오키드60ML</t>
  </si>
  <si>
    <t>Daily Perfume Cleansing Foam Orchid</t>
  </si>
  <si>
    <t>TSH1285</t>
  </si>
  <si>
    <t>클렌징.데일리퍼퓸클렌징폼.로즈워터60ML</t>
  </si>
  <si>
    <t>Daily Perfume Cleansing Foam Rose Water</t>
  </si>
  <si>
    <t>TSH1286</t>
  </si>
  <si>
    <t>클렌징.데일리퍼퓸클렌징폼.스노우코튼60ML</t>
  </si>
  <si>
    <t>Daily Perfume Cleansing Foam Snow Cotton</t>
  </si>
  <si>
    <t>TSH1287</t>
  </si>
  <si>
    <t>제주화산토.블랙앤화이트아웃젤출시기획</t>
  </si>
  <si>
    <t>JEJUVOLCANICLAVA BLACK&amp;WHITEHEAD REMOVIN</t>
  </si>
  <si>
    <t>TSH1288</t>
  </si>
  <si>
    <t>제주화산토.안티더스트모공폼140ML.숲친</t>
  </si>
  <si>
    <t>TSH1289</t>
  </si>
  <si>
    <t>제주화산토.프레시코팩7EA.숲친</t>
  </si>
  <si>
    <t>TSH1290</t>
  </si>
  <si>
    <t>제주화산토.카밍코팩7EA.숲친</t>
  </si>
  <si>
    <t>TSH1291</t>
  </si>
  <si>
    <t>데일리퍼퓸클렌징폼3종세트.20홀리데이</t>
  </si>
  <si>
    <t>DAILY PERFUMED CLEANSING FOAM HOLIDAY SE</t>
  </si>
  <si>
    <t>TSH1292</t>
  </si>
  <si>
    <t>갈아만든.오이마스크시트2017</t>
  </si>
  <si>
    <t>TSH1293</t>
  </si>
  <si>
    <t>갈아만든.녹두마스크시트2017</t>
  </si>
  <si>
    <t>TSH1294</t>
  </si>
  <si>
    <t>갈아만든.다시마마스크시트2017</t>
  </si>
  <si>
    <t>TSH1295</t>
  </si>
  <si>
    <t>갈아만든.티트리마스크시트2017</t>
  </si>
  <si>
    <t>TSH1296</t>
  </si>
  <si>
    <t>갈아만든.연꽃마스크시트2017</t>
  </si>
  <si>
    <t>TSH1297</t>
  </si>
  <si>
    <t>갈아만든.대나무마스크시트2017</t>
  </si>
  <si>
    <t>TSH1298</t>
  </si>
  <si>
    <t>집중미백마스크림시트.2017</t>
  </si>
  <si>
    <t>Intense Radiance MasCream Sheet</t>
  </si>
  <si>
    <t>TSH1299</t>
  </si>
  <si>
    <t>집중수분마스크림시트.2017</t>
  </si>
  <si>
    <t>Intense Hydrating MasCream Sheet</t>
  </si>
  <si>
    <t>TSH1300</t>
  </si>
  <si>
    <t>집중탄력마스크림시트.2017</t>
  </si>
  <si>
    <t>Intense Elasticity MasCream Sheet</t>
  </si>
  <si>
    <t>TSH1301</t>
  </si>
  <si>
    <t>더솔루션.수분마스크시트.2018</t>
  </si>
  <si>
    <t>THE SOLUTION HYDRATING FACE MASK</t>
  </si>
  <si>
    <t>TSH1302</t>
  </si>
  <si>
    <t>더솔루션.보습마스크시트.2018</t>
  </si>
  <si>
    <t>THE SOLUTION MOISTURIZING FACE MASK</t>
  </si>
  <si>
    <t>TSH1303</t>
  </si>
  <si>
    <t>더솔루션.미백마스크시트.2018</t>
  </si>
  <si>
    <t>THE SOLUTION BRIGHTENING FACE MASK</t>
  </si>
  <si>
    <t>TSH1304</t>
  </si>
  <si>
    <t>더솔루션.탄력마스크시트.2018</t>
  </si>
  <si>
    <t>THE SOLUTION FIRMING FACE MASK</t>
  </si>
  <si>
    <t>TSH1305</t>
  </si>
  <si>
    <t>더솔루션.영양마스크시트.2018</t>
  </si>
  <si>
    <t>THE SOLUTION NOURISHING FACE MASK</t>
  </si>
  <si>
    <t>TSH1306</t>
  </si>
  <si>
    <t>더솔루션.진정마스크시트.2018</t>
  </si>
  <si>
    <t>THE SOLUTION SOOTHIING FACE MASK</t>
  </si>
  <si>
    <t>TSH1307</t>
  </si>
  <si>
    <t>더솔루션.모공마스크시트.2018</t>
  </si>
  <si>
    <t>THE SOLUTION PORE CARE FACE MASK</t>
  </si>
  <si>
    <t>TSH1308</t>
  </si>
  <si>
    <t>신선한제주알로에얼려쓰는수딩마스크</t>
  </si>
  <si>
    <t>JEJU ALOE FRESH ICY SOOTHING FACE MASK</t>
  </si>
  <si>
    <t>TSH1309</t>
  </si>
  <si>
    <t>TSH1310</t>
  </si>
  <si>
    <t>TSH1311</t>
  </si>
  <si>
    <t>TSH1312</t>
  </si>
  <si>
    <t>시트.허브데이.아세로라&amp;블루베리</t>
  </si>
  <si>
    <t>HERB DAY.ACEROLA&amp;BLUEBERRY MASK</t>
  </si>
  <si>
    <t>TSH1313</t>
  </si>
  <si>
    <t>시트.허브데이.레몬&amp;자몽</t>
  </si>
  <si>
    <t>HERB DAY.LEMON&amp;GRAPEFRUIT MASK</t>
  </si>
  <si>
    <t>TSH1314</t>
  </si>
  <si>
    <t>시트.허브데이.알로에&amp;그린티</t>
  </si>
  <si>
    <t>HERB DAY.ALOE&amp;GREENTEA MASK</t>
  </si>
  <si>
    <t>TSH1315</t>
  </si>
  <si>
    <t>시트.미감수브라이트.보습가득마스크</t>
  </si>
  <si>
    <t>RICE WATER BRIGHT.MOISTURE-RICH MASK</t>
  </si>
  <si>
    <t>TSH1316</t>
  </si>
  <si>
    <t>시트.미감수브라이트.수분가득마스크</t>
  </si>
  <si>
    <t>RICE WATER BRIGHT.HYDRATION-RICH MASK</t>
  </si>
  <si>
    <t>TSH1317</t>
  </si>
  <si>
    <t>TSH1318</t>
  </si>
  <si>
    <t>TSH1319</t>
  </si>
  <si>
    <t>TSH1320</t>
  </si>
  <si>
    <t>TSH1321</t>
  </si>
  <si>
    <t>G.갈아만든.홍삼마스크시트</t>
  </si>
  <si>
    <t>Real Nature.Red Ginseng Face Mask</t>
  </si>
  <si>
    <t>TSH1322</t>
  </si>
  <si>
    <t>TSH1323</t>
  </si>
  <si>
    <t>TSH1324</t>
  </si>
  <si>
    <t>TSH1325</t>
  </si>
  <si>
    <t>TSH1326</t>
  </si>
  <si>
    <t>TSH1327</t>
  </si>
  <si>
    <t>TSH1328</t>
  </si>
  <si>
    <t>G.갈아만든.알로에마스크시트</t>
  </si>
  <si>
    <t>TSH1329</t>
  </si>
  <si>
    <t>G.갈아만든.아보카도마스크시트</t>
  </si>
  <si>
    <t>TSH1330</t>
  </si>
  <si>
    <t>G.갈아만든.쌀마스크시트</t>
  </si>
  <si>
    <t>TSH1331</t>
  </si>
  <si>
    <t>TSH1332</t>
  </si>
  <si>
    <t>G.갈아만든.석류마스크시트</t>
  </si>
  <si>
    <t>TSH1333</t>
  </si>
  <si>
    <t>G.갈아만든.블루베리마스크시트</t>
  </si>
  <si>
    <t>TSH1334</t>
  </si>
  <si>
    <t>G.갈아만든.레몬마스크시트</t>
  </si>
  <si>
    <t>TSH1335</t>
  </si>
  <si>
    <t>TSH1336</t>
  </si>
  <si>
    <t>TSH1337</t>
  </si>
  <si>
    <t>G.갈아만든.녹차마스크시트</t>
  </si>
  <si>
    <t>TSH1338</t>
  </si>
  <si>
    <t>TSH1339</t>
  </si>
  <si>
    <t>G.갈아만든.꿀마스크시트</t>
  </si>
  <si>
    <t>Real Nature.Honey Face Mask</t>
  </si>
  <si>
    <t>TSH1340</t>
  </si>
  <si>
    <t>G.갈아만든.감자마스크시트</t>
  </si>
  <si>
    <t>TSH1341</t>
  </si>
  <si>
    <t>라즈베리라인&amp;리프트콜라겐아이패치</t>
  </si>
  <si>
    <t>raspberry line&amp;lift Collagen Eye Patch</t>
  </si>
  <si>
    <t>TSH1342</t>
  </si>
  <si>
    <t>TSH1343</t>
  </si>
  <si>
    <t>TSH1344</t>
  </si>
  <si>
    <t>TSH1345</t>
  </si>
  <si>
    <t>바디.퍼퓸씨드.벨벳바디밀크.2015</t>
  </si>
  <si>
    <t>PERFUME SEED Velvet Body Milk</t>
  </si>
  <si>
    <t>TSH1346</t>
  </si>
  <si>
    <t>바디.퍼퓸씨드.리치바디밀크.2015</t>
  </si>
  <si>
    <t>PERFUME SEED Rich Body Milk</t>
  </si>
  <si>
    <t>TSH1347</t>
  </si>
  <si>
    <t>바디.퍼퓸씨드.리치바디오일</t>
  </si>
  <si>
    <t>PERFUME SEED Rich Body Oil</t>
  </si>
  <si>
    <t>TSH1348</t>
  </si>
  <si>
    <t>시어버터.고보습.핸드버터</t>
  </si>
  <si>
    <t>TSH1349</t>
  </si>
  <si>
    <t>올리브.윤기보습.핸드버터</t>
  </si>
  <si>
    <t>TSH1350</t>
  </si>
  <si>
    <t>데일리퍼퓸핸드01로즈워터.2015</t>
  </si>
  <si>
    <t>TSH1351</t>
  </si>
  <si>
    <t>데일리퍼퓸핸드05그린티.2015</t>
  </si>
  <si>
    <t>TSH1352</t>
  </si>
  <si>
    <t>데일리퍼퓸핸드06체리블라썸.2015</t>
  </si>
  <si>
    <t>TSH1353</t>
  </si>
  <si>
    <t>TSH1354</t>
  </si>
  <si>
    <t>라즈베리.바디로션.2015</t>
  </si>
  <si>
    <t>TSH1355</t>
  </si>
  <si>
    <t>아보카도.바디로션.2015</t>
  </si>
  <si>
    <t>TSH1356</t>
  </si>
  <si>
    <t>TSH1357</t>
  </si>
  <si>
    <t>ES.스타일업.컬링에센스</t>
  </si>
  <si>
    <t>ESSENTIAL Style Up Curling Serum</t>
  </si>
  <si>
    <t>TSH1358</t>
  </si>
  <si>
    <t>TSH1359</t>
  </si>
  <si>
    <t>시어버터.핸드&amp;풋토탈트리트먼트</t>
  </si>
  <si>
    <t>Shea Butter Hand&amp;Foot Total Treatment</t>
  </si>
  <si>
    <t>TSH1360</t>
  </si>
  <si>
    <t>밀크&amp;시어버터.바디오일로션</t>
  </si>
  <si>
    <t>Milk &amp; Sheabutter body oil lotion</t>
  </si>
  <si>
    <t>TSH1361</t>
  </si>
  <si>
    <t>밀크&amp;시어버터.크리미바디워시</t>
  </si>
  <si>
    <t>TSH1362</t>
  </si>
  <si>
    <t>밀크&amp;시어버터.바디크림</t>
  </si>
  <si>
    <t>TSH1363</t>
  </si>
  <si>
    <t>아보카도.바디워시.2016</t>
  </si>
  <si>
    <t>TSH1364</t>
  </si>
  <si>
    <t>바디.퍼퓸씨드.캡슐바디워시.2016</t>
  </si>
  <si>
    <t>TSH1365</t>
  </si>
  <si>
    <t>그레이프후르츠.바디워시.2016</t>
  </si>
  <si>
    <t>TSH1366</t>
  </si>
  <si>
    <t>라즈베리.바디워시.2016</t>
  </si>
  <si>
    <t>TSH1367</t>
  </si>
  <si>
    <t>바디.퍼퓸씨드.리치크림샤워.2016</t>
  </si>
  <si>
    <t>TSH1368</t>
  </si>
  <si>
    <t>TSH1369</t>
  </si>
  <si>
    <t>퀵헤어섀도우.2017</t>
  </si>
  <si>
    <t>Quick Hair Shadow (2017)</t>
  </si>
  <si>
    <t>TSH1370</t>
  </si>
  <si>
    <t>ES.데미지케어.듀얼딥트리트먼트팩.향변경</t>
  </si>
  <si>
    <t>ESSENTIAL Damage Care Dual Deep Treatmen</t>
  </si>
  <si>
    <t>TSH1371</t>
  </si>
  <si>
    <t>ES.데미지케어.헤어에센스.향변경</t>
  </si>
  <si>
    <t>ESSENTIAL Damage Care Hair Serum (2017)</t>
  </si>
  <si>
    <t>TSH1372</t>
  </si>
  <si>
    <t>ES.데미지케어.헤어오일세럼.향변경</t>
  </si>
  <si>
    <t>ESSENTIAL Damage Care Hair Oil Serum (20</t>
  </si>
  <si>
    <t>TSH1373</t>
  </si>
  <si>
    <t>ES.데미지케어.헤어미스트.향변경</t>
  </si>
  <si>
    <t>ESSENTIAL Damage Care Hair Mist (2017)</t>
  </si>
  <si>
    <t>TSH1374</t>
  </si>
  <si>
    <t>신선한제주알로에얼려쓰는수딩젤</t>
  </si>
  <si>
    <t>FRESH JEJU ALOE REFRESHING GEL</t>
  </si>
  <si>
    <t>TSH1375</t>
  </si>
  <si>
    <t>ST.볼륨웨이브왁스.2017</t>
  </si>
  <si>
    <t>STYLIST Volume Wave Wax (2017)</t>
  </si>
  <si>
    <t>TSH1376</t>
  </si>
  <si>
    <t>ST.슈퍼하드왁스.2017</t>
  </si>
  <si>
    <t>STYLIST Super Hard Wax (2017)</t>
  </si>
  <si>
    <t>TSH1377</t>
  </si>
  <si>
    <t>퍼퓸씨드스페셜바디세트.2020</t>
  </si>
  <si>
    <t>PERFUME SEED SPECIAL BODYSET 2020</t>
  </si>
  <si>
    <t>TSH1378</t>
  </si>
  <si>
    <t>TSH1379</t>
  </si>
  <si>
    <t>TSH1380</t>
  </si>
  <si>
    <t>TSH1381</t>
  </si>
  <si>
    <t>TSH1382</t>
  </si>
  <si>
    <t>TSH1383</t>
  </si>
  <si>
    <t>풋.스마일풋필링크림</t>
  </si>
  <si>
    <t>TSH1384</t>
  </si>
  <si>
    <t>그레이프후르츠.바디로션.2017</t>
  </si>
  <si>
    <t>TFS.GRAPEFRUIT.BODYLOTION2017</t>
  </si>
  <si>
    <t>TSH1385</t>
  </si>
  <si>
    <t>TSH1386</t>
  </si>
  <si>
    <t>EF.인샤워헤어리무벌크림.2018</t>
  </si>
  <si>
    <t>EF IN-SHOWER HAIR REMOVAL CREAM</t>
  </si>
  <si>
    <t>TSH1387</t>
  </si>
  <si>
    <t>더페이스샵.보들보들때필링.2020</t>
  </si>
  <si>
    <t>SmoothBodyPeel.2018</t>
  </si>
  <si>
    <t>TSH1388</t>
  </si>
  <si>
    <t>TSH1389</t>
  </si>
  <si>
    <t>TSH1390</t>
  </si>
  <si>
    <t>데일리퍼퓸핸드03애플팝.2018</t>
  </si>
  <si>
    <t>Daily Perfume Hand Cream 03 Applepop 201</t>
  </si>
  <si>
    <t>TSH1391</t>
  </si>
  <si>
    <t>데일리퍼퓸핸드04베리믹스.2018</t>
  </si>
  <si>
    <t>Daily Perfume Hand Cream 04 Berrymix 201</t>
  </si>
  <si>
    <t>TSH1392</t>
  </si>
  <si>
    <t>데일리퍼퓸핸드10스노우코튼.2018</t>
  </si>
  <si>
    <t>Daily Perfume Hand Cream 10 Snowcotton 2</t>
  </si>
  <si>
    <t>TSH1393</t>
  </si>
  <si>
    <t>TSH1394</t>
  </si>
  <si>
    <t>TSH1395</t>
  </si>
  <si>
    <t>TSH1396</t>
  </si>
  <si>
    <t>TSH1397</t>
  </si>
  <si>
    <t>TSH1398</t>
  </si>
  <si>
    <t>TSH1399</t>
  </si>
  <si>
    <t>TSH1400</t>
  </si>
  <si>
    <t>ST.퀵헤어멀티.01내츄럴브라운</t>
  </si>
  <si>
    <t>Quick Hair Multi 01 Natural Brown</t>
  </si>
  <si>
    <t>TSH1401</t>
  </si>
  <si>
    <t>ST.퀵헤어멀티.02다크브라운</t>
  </si>
  <si>
    <t>Quick Hair Multi 02 Dark Brown</t>
  </si>
  <si>
    <t>TSH1402</t>
  </si>
  <si>
    <t>TSH1403</t>
  </si>
  <si>
    <t>데일리퍼퓸핸드02자몽스파클링.2019</t>
  </si>
  <si>
    <t>TSH1404</t>
  </si>
  <si>
    <t>데일리퍼퓸핸드07리얼피치.2019</t>
  </si>
  <si>
    <t>TSH1405</t>
  </si>
  <si>
    <t>데일리퍼퓸핸드08아보카도.2019</t>
  </si>
  <si>
    <t>TSH1406</t>
  </si>
  <si>
    <t>다육이핸드크림01굿럭</t>
  </si>
  <si>
    <t>My Plant Hand Cream 01 Good Luck</t>
  </si>
  <si>
    <t>TSH1407</t>
  </si>
  <si>
    <t>다육이핸드크림02굿잡</t>
  </si>
  <si>
    <t>TSH1408</t>
  </si>
  <si>
    <t>다육이핸드크림03굿데이</t>
  </si>
  <si>
    <t>TSH1409</t>
  </si>
  <si>
    <t>TSH1410</t>
  </si>
  <si>
    <t>TSH1411</t>
  </si>
  <si>
    <t>향수.소울.프로미스링.2019</t>
  </si>
  <si>
    <t>SOUL PROMISE RING 2019</t>
  </si>
  <si>
    <t>TSH1412</t>
  </si>
  <si>
    <t>향수.소울.스윗키스.2019</t>
  </si>
  <si>
    <t>SOUL SWEET KISS 2019</t>
  </si>
  <si>
    <t>TSH1413</t>
  </si>
  <si>
    <t>TSH1414</t>
  </si>
  <si>
    <t>향수.소울에센셜포맨.2019</t>
  </si>
  <si>
    <t>SOUL ESSENTIAL FOR MEN 2019</t>
  </si>
  <si>
    <t>TSH1415</t>
  </si>
  <si>
    <t>EF.데오롤온.2019</t>
  </si>
  <si>
    <t>EF DEO Rollon</t>
  </si>
  <si>
    <t>TSH1416</t>
  </si>
  <si>
    <t>TSH1417</t>
  </si>
  <si>
    <t>TSH1418</t>
  </si>
  <si>
    <t>네이처가든.프레쉬시트러스.2019</t>
  </si>
  <si>
    <t>TSH1419</t>
  </si>
  <si>
    <t>네이처가든.로맨틱자스민.2019</t>
  </si>
  <si>
    <t>TSH1420</t>
  </si>
  <si>
    <t>네이처가든.스위티스위트피.2019</t>
  </si>
  <si>
    <t>TSH1421</t>
  </si>
  <si>
    <t>네이처가든.아네모네브리즈.2019</t>
  </si>
  <si>
    <t>TSH1422</t>
  </si>
  <si>
    <t>TSH1423</t>
  </si>
  <si>
    <t>TSH1424</t>
  </si>
  <si>
    <t>TSH1425</t>
  </si>
  <si>
    <t>ES.모이스처케어.트리트먼트팩.2020</t>
  </si>
  <si>
    <t>ESSENTIAL Moisture Care Treatment Pack.2</t>
  </si>
  <si>
    <t>TSH1426</t>
  </si>
  <si>
    <t>ES.데미지케어.듀얼딥트리트먼트팩.2020</t>
  </si>
  <si>
    <t>TSH1427</t>
  </si>
  <si>
    <t>TSH1428</t>
  </si>
  <si>
    <t>TSH1429</t>
  </si>
  <si>
    <t>TSH1430</t>
  </si>
  <si>
    <t>다육이핸드크림01굿럭.N</t>
  </si>
  <si>
    <t>TSH1431</t>
  </si>
  <si>
    <t>TSH1432</t>
  </si>
  <si>
    <t>TSH1433</t>
  </si>
  <si>
    <t>TSH1434</t>
  </si>
  <si>
    <t>TSH1435</t>
  </si>
  <si>
    <t>TSH1436</t>
  </si>
  <si>
    <t>TSH1437</t>
  </si>
  <si>
    <t>TSH1438</t>
  </si>
  <si>
    <t>TSH1439</t>
  </si>
  <si>
    <t>TSH1440</t>
  </si>
  <si>
    <t>TSH1441</t>
  </si>
  <si>
    <t>TSH1442</t>
  </si>
  <si>
    <t>TSH1443</t>
  </si>
  <si>
    <t>TSH1444</t>
  </si>
  <si>
    <t>TSH1445</t>
  </si>
  <si>
    <t>올오버퍼퓸미스트01시크릿블룸.2019.리뉴얼</t>
  </si>
  <si>
    <t>TSH1446</t>
  </si>
  <si>
    <t>올오버퍼퓸미스트02베이비머스크.2019.리뉴</t>
  </si>
  <si>
    <t>TSH1447</t>
  </si>
  <si>
    <t>올오버퍼퓸미스트03원러브.2019.리뉴얼</t>
  </si>
  <si>
    <t>TSH1448</t>
  </si>
  <si>
    <t>퍼퓸씨드로즈바디미스트.2019</t>
  </si>
  <si>
    <t>PERFUME SEED Rose Body Mist</t>
  </si>
  <si>
    <t>TSH1449</t>
  </si>
  <si>
    <t>픽스온워터스프레이.2020</t>
  </si>
  <si>
    <t>Fix On Water Spray.2020</t>
  </si>
  <si>
    <t>TSH1450</t>
  </si>
  <si>
    <t>ST.퀵헤어퍼프.01내츄럴브라운.2020</t>
  </si>
  <si>
    <t>Quick Hair Puff 01 Natural Brown.2020</t>
  </si>
  <si>
    <t>TSH1451</t>
  </si>
  <si>
    <t>ST.퀵헤어퍼프.02다크브라운.2020</t>
  </si>
  <si>
    <t>Quick Hair Puff 02 Dark Brown.2020</t>
  </si>
  <si>
    <t>TSH1452</t>
  </si>
  <si>
    <t>TSH1453</t>
  </si>
  <si>
    <t>TSH1454</t>
  </si>
  <si>
    <t>TSH1455</t>
  </si>
  <si>
    <t>TSH1456</t>
  </si>
  <si>
    <t>TSH1457</t>
  </si>
  <si>
    <t>TSH1458</t>
  </si>
  <si>
    <t>TSH1459</t>
  </si>
  <si>
    <t>TSH1460</t>
  </si>
  <si>
    <t>TSH1461</t>
  </si>
  <si>
    <t>TSH1462</t>
  </si>
  <si>
    <t>TSH1463</t>
  </si>
  <si>
    <t>TSH1464</t>
  </si>
  <si>
    <t>TSH1465</t>
  </si>
  <si>
    <t>TSH1466</t>
  </si>
  <si>
    <t>TSH1467</t>
  </si>
  <si>
    <t>밀크&amp;시어버터.바디오일로션.N</t>
  </si>
  <si>
    <t>TSH1468</t>
  </si>
  <si>
    <t>TSH1469</t>
  </si>
  <si>
    <t>보들보들때필링.N</t>
  </si>
  <si>
    <t>THEFACESHOP SmoothBodyPeel</t>
  </si>
  <si>
    <t>TSH1470</t>
  </si>
  <si>
    <t>TSH1471</t>
  </si>
  <si>
    <t>TSH1472</t>
  </si>
  <si>
    <t>TSH1473</t>
  </si>
  <si>
    <t>TSH1474</t>
  </si>
  <si>
    <t>TSH1475</t>
  </si>
  <si>
    <t>TSH1476</t>
  </si>
  <si>
    <t>TSH1477</t>
  </si>
  <si>
    <t>TSH1478</t>
  </si>
  <si>
    <t>TSH1479</t>
  </si>
  <si>
    <t>TSH1480</t>
  </si>
  <si>
    <t>EF.데오스틱.2020</t>
  </si>
  <si>
    <t>ETIQUETTE FRESH DEO STICK</t>
  </si>
  <si>
    <t>TSH1481</t>
  </si>
  <si>
    <t>TSH1482</t>
  </si>
  <si>
    <t>TSH1483</t>
  </si>
  <si>
    <t>TSH1484</t>
  </si>
  <si>
    <t>퍼퓨머블핸드크림.소용량.3종세트.20홀리데</t>
  </si>
  <si>
    <t>Perfumable.Handset.Holiday.2020</t>
  </si>
  <si>
    <t>TSH1485</t>
  </si>
  <si>
    <t>후르츠가든새니타이징핸드젤(의약외품)70ML</t>
  </si>
  <si>
    <t>TSH1486</t>
  </si>
  <si>
    <t>향수.퍼퓸드람므.스윗카시스</t>
  </si>
  <si>
    <t>Parfum de L'AME Sweet Cassis</t>
  </si>
  <si>
    <t>TSH1487</t>
  </si>
  <si>
    <t>픽스온워터스프레이.2018</t>
  </si>
  <si>
    <t>Fix On Water Spray</t>
  </si>
  <si>
    <t>TSH1488</t>
  </si>
  <si>
    <t>ST.원스텝헤어컬러크림.내추럴블랙</t>
  </si>
  <si>
    <t>STYLIST One Step HC Cream Natural Black</t>
  </si>
  <si>
    <t>TSH1489</t>
  </si>
  <si>
    <t>ST.원스텝헤어컬러크림.내추럴브라운</t>
  </si>
  <si>
    <t>STYLIST One Step HC Cream Natural Brown</t>
  </si>
  <si>
    <t>TSH1490</t>
  </si>
  <si>
    <t>ST.원스텝헤어컬러크림.초코브라운</t>
  </si>
  <si>
    <t>STYLIST One Step HC Cream Choco Brown</t>
  </si>
  <si>
    <t>TSH1491</t>
  </si>
  <si>
    <t>ST.원스텝헤어컬러크림.와인브라운</t>
  </si>
  <si>
    <t>STYLIST One Step HC Cream Wine Brown</t>
  </si>
  <si>
    <t>TSH1492</t>
  </si>
  <si>
    <t>ES.모이스처케어.트리트먼트팩</t>
  </si>
  <si>
    <t>ESSENTIAL Moisture Care Treatment Pack</t>
  </si>
  <si>
    <t>TSH1493</t>
  </si>
  <si>
    <t>JT.체리블라썸클리어헤어미스트.200ML.2018</t>
  </si>
  <si>
    <t>TSH1494</t>
  </si>
  <si>
    <t>TSH1495</t>
  </si>
  <si>
    <t>TSH1496</t>
  </si>
  <si>
    <t>TSH1497</t>
  </si>
  <si>
    <t>TSH1498</t>
  </si>
  <si>
    <t>TSH1499</t>
  </si>
  <si>
    <t>TSH1500</t>
  </si>
  <si>
    <t>TSH1501</t>
  </si>
  <si>
    <t>TSH1502</t>
  </si>
  <si>
    <t>TSH1503</t>
  </si>
  <si>
    <t>TSH1504</t>
  </si>
  <si>
    <t>TSH1505</t>
  </si>
  <si>
    <t>PARFUM DE L'AME SWEET CASSIS</t>
  </si>
  <si>
    <t>TSH1506</t>
  </si>
  <si>
    <t>TSH1507</t>
  </si>
  <si>
    <t>DR.BELMEUR DERMA COLLAGEN EYE PATCH</t>
  </si>
  <si>
    <t>TSH1508</t>
  </si>
  <si>
    <t>DR.BELMEUR DERMA COLLAGEN NECK PATCH</t>
  </si>
  <si>
    <t>TSH1509</t>
  </si>
  <si>
    <t>LASH MASTER_DAILY 01</t>
  </si>
  <si>
    <t>TSH1510</t>
  </si>
  <si>
    <t>LASH MASTER_DAILY 02</t>
  </si>
  <si>
    <t>TSH1511</t>
  </si>
  <si>
    <t>LASH MASTER_DAILY 03</t>
  </si>
  <si>
    <t>TSH1512</t>
  </si>
  <si>
    <t>LASH MASTER_DAILY 04</t>
  </si>
  <si>
    <t>TSH1513</t>
  </si>
  <si>
    <t>LASH MASTER_DAILY 05</t>
  </si>
  <si>
    <t>TSH1514</t>
  </si>
  <si>
    <t>LASH MASTER_MICRO 08</t>
  </si>
  <si>
    <t>TSH1515</t>
  </si>
  <si>
    <t>LASH MASTER_SPECIAL 09</t>
  </si>
  <si>
    <t>TSH1516</t>
  </si>
  <si>
    <t>LASH MASTER_SPECIAL 10</t>
  </si>
  <si>
    <t>TSH1517</t>
  </si>
  <si>
    <t>LASH MASTER_3 SET 11</t>
  </si>
  <si>
    <t>TSH1518</t>
  </si>
  <si>
    <t>TSH1519</t>
  </si>
  <si>
    <t>WATER LAYER TINT 01</t>
  </si>
  <si>
    <t>TSH1520</t>
  </si>
  <si>
    <t>WATER LAYER TINT 02</t>
  </si>
  <si>
    <t>TSH1521</t>
  </si>
  <si>
    <t>WATER LAYER TINT 03</t>
  </si>
  <si>
    <t>TSH1522</t>
  </si>
  <si>
    <t>fmgt.B.스킨필터베이스01워터선</t>
  </si>
  <si>
    <t>FMGT.SkinFilterBase.01WaterSun</t>
  </si>
  <si>
    <t>TSH1523</t>
  </si>
  <si>
    <t>FMGT.SkinFilterBase.02ToneUp</t>
  </si>
  <si>
    <t>TSH1524</t>
  </si>
  <si>
    <t>FMGT.SkinFilterBase.03Glow</t>
  </si>
  <si>
    <t>TSH1525</t>
  </si>
  <si>
    <t>fmgt.B.스킨필터베이스04포어블러</t>
  </si>
  <si>
    <t>TSH1526</t>
  </si>
  <si>
    <t>WATER LAYER TINT 04</t>
  </si>
  <si>
    <t>TSH1527</t>
  </si>
  <si>
    <t>WATER LAYER TINT 05</t>
  </si>
  <si>
    <t>TSH1528</t>
  </si>
  <si>
    <t>INK PROOF BRUSH PEN LINER 01</t>
  </si>
  <si>
    <t>TSH1529</t>
  </si>
  <si>
    <t>INK PROOF BRUSH PEN LINER 02</t>
  </si>
  <si>
    <t>TSH1530</t>
  </si>
  <si>
    <t>LIP GLAZE 03</t>
  </si>
  <si>
    <t>TSH1531</t>
  </si>
  <si>
    <t>LIP GLAZE 04</t>
  </si>
  <si>
    <t>TSH1532</t>
  </si>
  <si>
    <t>LIP GLAZE 05</t>
  </si>
  <si>
    <t>TSH1533</t>
  </si>
  <si>
    <t>LIP GLAZE 06</t>
  </si>
  <si>
    <t>TSH1534</t>
  </si>
  <si>
    <t>fmgt  COLORING STICK EYESHADOW 06</t>
  </si>
  <si>
    <t>TSH1535</t>
  </si>
  <si>
    <t>fmgt  COLORING STICK EYESHADOW 07</t>
  </si>
  <si>
    <t>TSH1536</t>
  </si>
  <si>
    <t>fmgt  COLORING STICK EYESHADOW 01</t>
  </si>
  <si>
    <t>TSH1537</t>
  </si>
  <si>
    <t>fmgt  COLORING STICK EYESHADOW 02</t>
  </si>
  <si>
    <t>TSH1538</t>
  </si>
  <si>
    <t>fmgt  COLORING STICK EYESHADOW 03</t>
  </si>
  <si>
    <t>TSH1539</t>
  </si>
  <si>
    <t>fmgt  COLORING STICK EYESHADOW 04</t>
  </si>
  <si>
    <t>TSH1540</t>
  </si>
  <si>
    <t>fmgt  COLORING STICK EYESHADOW 05</t>
  </si>
  <si>
    <t>TSH1541</t>
  </si>
  <si>
    <t>NATURALSUNECO.SUPERACTIVE.REEF.SUN.80ML</t>
  </si>
  <si>
    <t>TSH1542</t>
  </si>
  <si>
    <t>fmgt.B.INKCUSHION.FREE.201</t>
  </si>
  <si>
    <t>TSH1543</t>
  </si>
  <si>
    <t>fmgt.B.INKCUSHION.FREE.203</t>
  </si>
  <si>
    <t>TSH1544</t>
  </si>
  <si>
    <t>fmgt.B.INKCUSHION.FREE.201(REFILL)</t>
  </si>
  <si>
    <t>TSH1545</t>
  </si>
  <si>
    <t>fmgt.B.INKCUSHION.FREE.203(REFILL)</t>
  </si>
  <si>
    <t>TSH1546</t>
  </si>
  <si>
    <t>fmgt.B.INKCUSHION.WATERPROOF.201</t>
  </si>
  <si>
    <t>TSH1547</t>
  </si>
  <si>
    <t>fmgt.B.INKCUSHION.WATERPROOF.203</t>
  </si>
  <si>
    <t>TSH1548</t>
  </si>
  <si>
    <t>fmgt.B.SKINFILTER.TONEUPCUSHION</t>
  </si>
  <si>
    <t>TSH1549</t>
  </si>
  <si>
    <t>fmgt.B.SKINFILTER.TONEUPCUSHION(REFILL)</t>
  </si>
  <si>
    <t>TSH1550</t>
  </si>
  <si>
    <t>QUAD EYESHADOW PALETTE 01 AURORA SPLASH</t>
  </si>
  <si>
    <t>TSH1551</t>
  </si>
  <si>
    <t>QUAD EYESHADOW PALETTE 02 GLOW SPLASH</t>
  </si>
  <si>
    <t>TSH1552</t>
  </si>
  <si>
    <t>fmgt. EYE MOMENT PALETTE 01</t>
  </si>
  <si>
    <t>TSH1553</t>
  </si>
  <si>
    <t>fmgt. EYE MOMENT PALETTE 02</t>
  </si>
  <si>
    <t>TSH1554</t>
  </si>
  <si>
    <t>fmgt. EYE MOMENT PALETTE 03</t>
  </si>
  <si>
    <t>TSH1555</t>
  </si>
  <si>
    <t>fmgt. EYE MOMENT PALETTE 04</t>
  </si>
  <si>
    <t>TSH1556</t>
  </si>
  <si>
    <t>fmgt. EYE MOMENT PALETTE 05</t>
  </si>
  <si>
    <t>TSH1557</t>
  </si>
  <si>
    <t>fmgt. EYE MOMENT PALETTE 06</t>
  </si>
  <si>
    <t>TSH1558</t>
  </si>
  <si>
    <t>DR.BELMEUR UV DERMA NON-COMEDOGENIC SUN</t>
  </si>
  <si>
    <t>TSH1559</t>
  </si>
  <si>
    <t>ESSENTIAL DAMAGE CARE LPP HAIR TREATMENT</t>
  </si>
  <si>
    <t>TSH1560</t>
  </si>
  <si>
    <t>DR.BELMEUR AC PH-BALANCED GEL CLEANSER</t>
  </si>
  <si>
    <t>TSH1561</t>
  </si>
  <si>
    <t>DR.BELMEUR AC ACNE BUBBLE FOAM 2021</t>
  </si>
  <si>
    <t>TSH1562</t>
  </si>
  <si>
    <t>DR.BELMEUR AC ACNE BUBBLE FOAM REFILL GI</t>
  </si>
  <si>
    <t>TSH1563</t>
  </si>
  <si>
    <t>DR.BELMEUR AC ACNE BUBBLE PEELING</t>
  </si>
  <si>
    <t>TSH1564</t>
  </si>
  <si>
    <t>ALOE FRESH SOOTHING MIST</t>
  </si>
  <si>
    <t>TSH1565</t>
  </si>
  <si>
    <t>MANGO SEED HEART VOLUME BUTTER RETRO</t>
  </si>
  <si>
    <t>TSH1566</t>
  </si>
  <si>
    <t>CALENDULA SOOTHING AND REPAIR ESSENTIAL</t>
  </si>
  <si>
    <t>TSH1567</t>
  </si>
  <si>
    <t>RICE CERAMIDE BARRIER CREAM 50ML</t>
  </si>
  <si>
    <t>TSH1568</t>
  </si>
  <si>
    <t>CHIA SEED SEBUM CONTROL MOISTURE CREAM</t>
  </si>
  <si>
    <t>TSH1569</t>
  </si>
  <si>
    <t>THEFACESHOP PERFUMESEED VELVET SPECIAL B</t>
  </si>
  <si>
    <t>TSH1570</t>
  </si>
  <si>
    <t>TSH1571</t>
  </si>
  <si>
    <t>SHEA BUTTER HAND&amp;FOOT TOTAL TREATMENT</t>
  </si>
  <si>
    <t>TSH1572</t>
  </si>
  <si>
    <t>TSH1573</t>
  </si>
  <si>
    <t>TSH1574</t>
  </si>
  <si>
    <t>PERFUME_SEED_CAPSULE_BODY_WASH</t>
  </si>
  <si>
    <t>TSH1575</t>
  </si>
  <si>
    <t>PERFUME_SEED_VELVET_BODY_MILK</t>
  </si>
  <si>
    <t>TSH1576</t>
  </si>
  <si>
    <t>PERFUME_SEED_RICH_CREAM_SHOWER</t>
  </si>
  <si>
    <t>TSH1577</t>
  </si>
  <si>
    <t>PERFUME_SEED_RICH_BODY_MILK</t>
  </si>
  <si>
    <t>TSH1578</t>
  </si>
  <si>
    <t>PERFUME_SEED_ROSE_BODY_MIST</t>
  </si>
  <si>
    <t>TSH1579</t>
  </si>
  <si>
    <t>PERFUME_SEED_RICH_BODY_OIL</t>
  </si>
  <si>
    <t>TSH1580</t>
  </si>
  <si>
    <t>TSH1581</t>
  </si>
  <si>
    <t>DAILY.SPRAY TRAVEL CONTAINER</t>
  </si>
  <si>
    <t>TSH1582</t>
  </si>
  <si>
    <t>DAILY.HAIR BRUSH FOR BLOW DRYING</t>
  </si>
  <si>
    <t>TSH1583</t>
  </si>
  <si>
    <t>CALENDULAESSENTIAL.MOISTURESERUM.2020</t>
  </si>
  <si>
    <t>TSH1584</t>
  </si>
  <si>
    <t>WHITE SEED EXFOLIATING FOAM CLEANSER 202</t>
  </si>
  <si>
    <t>TSH1585</t>
  </si>
  <si>
    <t>REAL NATURE.CHARCOAL FACE MASK</t>
  </si>
  <si>
    <t>TSH1586</t>
  </si>
  <si>
    <t>BODYSCRUBSPRAY.500ML</t>
  </si>
  <si>
    <t>TSH1587</t>
  </si>
  <si>
    <t>AVOCADO BODY WASH(HOT DEAL)</t>
  </si>
  <si>
    <t>TSH1588</t>
  </si>
  <si>
    <t>더젠틀포맨.안티에이징올인원2종세트.2021</t>
  </si>
  <si>
    <t>THEGENTLEFORMEN.ANTIAGINGSET(2PCS)</t>
  </si>
  <si>
    <t>TSH1589</t>
  </si>
  <si>
    <t>예화담.환생고진액선크림</t>
  </si>
  <si>
    <t>YEHWADAM HWANSAENGGO SERUM SUN CREAM</t>
  </si>
  <si>
    <t>TSH1590</t>
  </si>
  <si>
    <t>ES.데미지케어.헤어세럼</t>
  </si>
  <si>
    <t>ESSENTIAL DAMAGE CARE HAIR SERUM</t>
  </si>
  <si>
    <t>TSH1591</t>
  </si>
  <si>
    <t>ES.데미지케어.LPP샴푸</t>
  </si>
  <si>
    <t>TSH1592</t>
  </si>
  <si>
    <t>닥터벨머.시카펩타이트앰플.2G</t>
  </si>
  <si>
    <t>DR.BELMEUR AD CICA PEPTITE AMPOULE.2G</t>
  </si>
  <si>
    <t>TSH1593</t>
  </si>
  <si>
    <t>닥터벨머.마일드더마.아크네바디워시500ML</t>
  </si>
  <si>
    <t>DR.BELMEUR MILD DERMA BODY WASH FOR ACNE</t>
  </si>
  <si>
    <t>TSH1594</t>
  </si>
  <si>
    <t>닥터벨머.DR.토너.F</t>
  </si>
  <si>
    <t>DR.BELMEUR DR FACIAL TONER F</t>
  </si>
  <si>
    <t>TSH1595</t>
  </si>
  <si>
    <t>닥터벨머.DR.모이스처라이저.F</t>
  </si>
  <si>
    <t>DR.BELMEUR DR FACIAL MOISTURIZER F</t>
  </si>
  <si>
    <t>TSH1596</t>
  </si>
  <si>
    <t>닥터벨머.CL.토너.F</t>
  </si>
  <si>
    <t>CL.BELMEUR CL FACIAL TONER F</t>
  </si>
  <si>
    <t>TSH1597</t>
  </si>
  <si>
    <t>닥터벨머.CL.모이스처라이저.F</t>
  </si>
  <si>
    <t>CL.BELMEUR CL FACIAL MOISTURIZER F</t>
  </si>
  <si>
    <t>TSH1598</t>
  </si>
  <si>
    <t>닥터벨머.클래리파잉.스팟진정앰플.F</t>
  </si>
  <si>
    <t>DR.BELMEUR CLARIFYING SPOT CARE AMPOULE</t>
  </si>
  <si>
    <t>TSH1599</t>
  </si>
  <si>
    <t>닥터벨머.AD.시카아이크림.F</t>
  </si>
  <si>
    <t>DR.BELMEUR ADVANCED CICA EYE CREAM.F</t>
  </si>
  <si>
    <t>TSH1600</t>
  </si>
  <si>
    <t>닥터벨머.AD.시카리커버리크림60ML.F</t>
  </si>
  <si>
    <t>DR.BELMEUR AD CICA RECOVERY CREAM 60ML.F</t>
  </si>
  <si>
    <t>TSH1601</t>
  </si>
  <si>
    <t>예화담.제주목련순백수액.21R</t>
  </si>
  <si>
    <t>TSH1602</t>
  </si>
  <si>
    <t>예화담.제주목련순백유액.21R</t>
  </si>
  <si>
    <t>TSH1603</t>
  </si>
  <si>
    <t>예화담.제주목련순백에센스.21R</t>
  </si>
  <si>
    <t>TSH1604</t>
  </si>
  <si>
    <t>예화담.제주목련순백크림.21R</t>
  </si>
  <si>
    <t>TSH1605</t>
  </si>
  <si>
    <t>예화담.제주목련순백에센스세트.21R</t>
  </si>
  <si>
    <t>YEHWADAM JEJU MAGNOLIA PURE BRIGTENING S</t>
  </si>
  <si>
    <t>TSH1606</t>
  </si>
  <si>
    <t>예화담.환생고윤설기미크림기획세트</t>
  </si>
  <si>
    <t>TSH1607</t>
  </si>
  <si>
    <t>예화담.쑥딩약산성클렌징젤폼.150ML.2021</t>
  </si>
  <si>
    <t>YEHWADAM ARTEMISIA SOOTHING PH-BALANCED</t>
  </si>
  <si>
    <t>TSH1608</t>
  </si>
  <si>
    <t>예화담▲쑥딩진정톤업선</t>
  </si>
  <si>
    <t>YEHWADAM ARTEMISIASOOTHINGTONEUPSUN</t>
  </si>
  <si>
    <t>TSH1609</t>
  </si>
  <si>
    <t>예화담.쑥딩수분수액.F</t>
  </si>
  <si>
    <t>YEHWADAM ARTEMISIA SOOTHING MOISTURIZING</t>
  </si>
  <si>
    <t>TSH1610</t>
  </si>
  <si>
    <t>예화담.매화생기수액.20R.F</t>
  </si>
  <si>
    <t>YEHWADAM PLUM FLOWER REVITALIZING TONER.</t>
  </si>
  <si>
    <t>TSH1611</t>
  </si>
  <si>
    <t>예화담.매화생기유액.20R.F</t>
  </si>
  <si>
    <t>TSH1612</t>
  </si>
  <si>
    <t>예화담.매화생기에센스.20R.F</t>
  </si>
  <si>
    <t>YEHWADAM PLUM FLOWER REVITALIZING SREUM.</t>
  </si>
  <si>
    <t>TSH1613</t>
  </si>
  <si>
    <t>예화담.매화생기아이크림.20R.F</t>
  </si>
  <si>
    <t>TSH1614</t>
  </si>
  <si>
    <t>예화담.매화생기2종세트.20R.F</t>
  </si>
  <si>
    <t>TSH1615</t>
  </si>
  <si>
    <t>예화담.환생고앰플에센스기획세트</t>
  </si>
  <si>
    <t>YHD HSG SERUM CONCENTRATE LAUNCHING SPEC</t>
  </si>
  <si>
    <t>TSH1616</t>
  </si>
  <si>
    <t>예화담.환생고보윤크림품격세트21</t>
  </si>
  <si>
    <t>TSH1617</t>
  </si>
  <si>
    <t>예화담.환생고보윤2종기획세트21</t>
  </si>
  <si>
    <t>YEHWADAM HWANSAENGGO ULTIMATE REJUVENATI</t>
  </si>
  <si>
    <t>TSH1618</t>
  </si>
  <si>
    <t>신선한제주알로에수딩젤.2021</t>
  </si>
  <si>
    <t>THEFACESHOP JEJU ALOE FRESH SOOTHING GEL</t>
  </si>
  <si>
    <t>TSH1619</t>
  </si>
  <si>
    <t>FMGT.L.립블러리즘01피치앙고라</t>
  </si>
  <si>
    <t>LIP BLURRISM 01 PEACH ANGORA</t>
  </si>
  <si>
    <t>TSH1620</t>
  </si>
  <si>
    <t>FMGT.L.립블러리즘02텐더코랄</t>
  </si>
  <si>
    <t>LIP BLURRISM 02 TENDER CORAL</t>
  </si>
  <si>
    <t>TSH1621</t>
  </si>
  <si>
    <t>FMGT.L.립블러리즘03앤틱오렌지</t>
  </si>
  <si>
    <t>LIP BLURRISM 03 ANTIQUE ORANGE</t>
  </si>
  <si>
    <t>TSH1622</t>
  </si>
  <si>
    <t>FMGT.L.립블러리즘04칠앤쓰릴</t>
  </si>
  <si>
    <t>LIP BLURRISM 04 CHILL AND THRILL</t>
  </si>
  <si>
    <t>TSH1623</t>
  </si>
  <si>
    <t>FMGT.L.립블러리즘05터치바이모브</t>
  </si>
  <si>
    <t>LIP BLURRISM 05 TOUCHED BY MAUVE</t>
  </si>
  <si>
    <t>TSH1624</t>
  </si>
  <si>
    <t>FMGT.L.립블러리즘06플러피핑크</t>
  </si>
  <si>
    <t>LIP BLURRISM 06 FLUFFY PINK</t>
  </si>
  <si>
    <t>TSH1625</t>
  </si>
  <si>
    <t>FMGT.L.립블러리즘07로지허그</t>
  </si>
  <si>
    <t>LIP BLURRISM 07 ROSY HUG</t>
  </si>
  <si>
    <t>TSH1626</t>
  </si>
  <si>
    <t>FMGT.L.립블러리즘08언노운레드</t>
  </si>
  <si>
    <t>LIP BLURRISM 08 UNKNOWN RED</t>
  </si>
  <si>
    <t>TSH1627</t>
  </si>
  <si>
    <t>FMGT.N프로살롱워셔블지브라네일파일</t>
  </si>
  <si>
    <t>PRO SALON WASHABLE ZEBRA NAIL FILE</t>
  </si>
  <si>
    <t>TSH1628</t>
  </si>
  <si>
    <t>더테라피.비건블렌딩크림60(비건)</t>
  </si>
  <si>
    <t>THE THERAPY VEGAN OIL BLENDING CREAM</t>
  </si>
  <si>
    <t>TSH1629</t>
  </si>
  <si>
    <t>더테라피.비건블렌딩토너180(비건)</t>
  </si>
  <si>
    <t>THE THERAPY VEGAN FIRST SERUM</t>
  </si>
  <si>
    <t>TSH1630</t>
  </si>
  <si>
    <t>더테라피.비건멀티밤14(비건)</t>
  </si>
  <si>
    <t>THE THERAPY VEGAN OIL BALM</t>
  </si>
  <si>
    <t>TSH1631</t>
  </si>
  <si>
    <t>스피프코드.퍼펙트올인원플루이드145ML</t>
  </si>
  <si>
    <t>SPIFF CODES PERFECT ALL IN ONE FLUID</t>
  </si>
  <si>
    <t>TSH1632</t>
  </si>
  <si>
    <t>스피프코드.커버비비크림50ML</t>
  </si>
  <si>
    <t>SPIFF CODES COVER BB CREAM</t>
  </si>
  <si>
    <t>TSH1633</t>
  </si>
  <si>
    <t>스피프코드.내추럴톤업크림50ML</t>
  </si>
  <si>
    <t>SPIFF CODES NATURAL TONE-UP CREAM</t>
  </si>
  <si>
    <t>TSH1634</t>
  </si>
  <si>
    <t>스피프코드.컬러립밤5.5G</t>
  </si>
  <si>
    <t>SPIFF CODES COLOR LIP BALM</t>
  </si>
  <si>
    <t>TSH1635</t>
  </si>
  <si>
    <t>허브데이MB.클렌징폼.알로에&amp;그린티.7번들</t>
  </si>
  <si>
    <t>HERBDAY FOAMCLEANSER ALOE&amp;GREENTEA 300</t>
  </si>
  <si>
    <t>TSH1636</t>
  </si>
  <si>
    <t>허브데이MB.클렌징폼.레몬&amp;자몽.7번들</t>
  </si>
  <si>
    <t>HERBDAY MB FOAMING CLEANSER LEMON&amp;GRAPEF</t>
  </si>
  <si>
    <t>TSH1637</t>
  </si>
  <si>
    <t>허브데이MB.클렌징폼.녹두&amp;쑥.7번들</t>
  </si>
  <si>
    <t>HERBDAY MB FOAMING CLEANSER MUNGBEAN&amp;MUG</t>
  </si>
  <si>
    <t>TSH1638</t>
  </si>
  <si>
    <t>TFS선.파워롱래스팅.선크림50ML.3+1번들</t>
  </si>
  <si>
    <t>fmgt.B. Sebum Control Moisture Cushion EX.V205.</t>
  </si>
  <si>
    <t>fmgt.B.Sebum Control Moisture Cushion EX.V205.Refill</t>
  </si>
  <si>
    <t>fmgt.B.Gold Collagen.Ampoule to Way Pact.205</t>
  </si>
  <si>
    <t>fmgt.B.Gold Collagen.Ampoule to Way.205.Refill</t>
  </si>
  <si>
    <t>fmgt.B. Inklasting Cushion Free.V201.20 Rosy</t>
  </si>
  <si>
    <t>fmgt.B. Inklasting Cushion Free.V203.20 Rosy</t>
  </si>
  <si>
    <t>fmgt.B. Rosie Nude Tone Up Sun Base.20 Rosy</t>
  </si>
  <si>
    <t>fmgt.B.Ultra Shield Makeup Fixer.20 Summer</t>
  </si>
  <si>
    <t>FMGT.E2IN1 eyeliner</t>
  </si>
  <si>
    <t>FMGT.T.Daily thick round cotton pad</t>
  </si>
  <si>
    <t>Yehwadam. Thousands of three kinds of special set. 19th Lunar New Year</t>
  </si>
  <si>
    <t>Yehwadam.Vital Circulation Mask</t>
  </si>
  <si>
    <t>Yehwadam.Vital Moisture Mask.2019</t>
  </si>
  <si>
    <t>Yehwadam. Cheon Samgong Jaseng Ampoule Mask.2019</t>
  </si>
  <si>
    <t>Yehwadam Pure White Ampoule Mask.2019</t>
  </si>
  <si>
    <t>Yehwadam First Treatment Essence Collaboration 19</t>
  </si>
  <si>
    <t>Yehwadam. For Man 2 Special Set. 2020</t>
  </si>
  <si>
    <t>The Therapy. Essential tonic treatment. Cost-effective planning</t>
  </si>
  <si>
    <t>The Therapy. Moisture Blending Cream Special Set. 2018</t>
  </si>
  <si>
    <t>The Fresh For Men. Moisture 2-piece Set. 2018</t>
  </si>
  <si>
    <t>The Therapy. Moisture Anti-aging 2-piece set</t>
  </si>
  <si>
    <t>Seed for Men.Refresh 2-piece set</t>
  </si>
  <si>
    <t>The Therapy.Anti-aging 2-piece set.Ampoule</t>
  </si>
  <si>
    <t>Fruit Garden Sanitizing Hand Gel (Quasi-drug) 70ML</t>
  </si>
  <si>
    <t>ES.Damage Care.LPP Shampoo</t>
  </si>
  <si>
    <t>TIAM</t>
  </si>
  <si>
    <t>TI001</t>
  </si>
  <si>
    <t>TI002</t>
  </si>
  <si>
    <t>TI003</t>
  </si>
  <si>
    <t>TI004</t>
  </si>
  <si>
    <t>TI005</t>
  </si>
  <si>
    <t>TI006</t>
  </si>
  <si>
    <t>TI007</t>
  </si>
  <si>
    <t>TI008</t>
  </si>
  <si>
    <t>TI009</t>
  </si>
  <si>
    <t>TI010</t>
  </si>
  <si>
    <t>TI011</t>
  </si>
  <si>
    <t>TI012</t>
  </si>
  <si>
    <t>TI013</t>
  </si>
  <si>
    <t>TI014</t>
  </si>
  <si>
    <t>TI015</t>
  </si>
  <si>
    <t>TI016</t>
  </si>
  <si>
    <t>TI017</t>
  </si>
  <si>
    <t>TI018</t>
  </si>
  <si>
    <t>TI019</t>
  </si>
  <si>
    <t>TI020</t>
  </si>
  <si>
    <t>TI021</t>
  </si>
  <si>
    <t>TI022</t>
  </si>
  <si>
    <t>TI023</t>
  </si>
  <si>
    <t>TI024</t>
  </si>
  <si>
    <t>TI025</t>
  </si>
  <si>
    <t>TI026</t>
  </si>
  <si>
    <t>TI027</t>
  </si>
  <si>
    <t>TI028</t>
  </si>
  <si>
    <t>TI029</t>
  </si>
  <si>
    <t>TI030</t>
  </si>
  <si>
    <t>TI031</t>
  </si>
  <si>
    <t>[Green Holiday] Shea Butter Steam Cream_Moist (C)</t>
  </si>
  <si>
    <t>Soothing &amp; Moisture Aloe Vera 92 Soothing Gel (R)</t>
  </si>
  <si>
    <t>Herb styling hair spray (C)</t>
  </si>
  <si>
    <t>Snail Solution Eye Cream (C)</t>
  </si>
  <si>
    <t>Snail Solution Cream©(R)</t>
  </si>
  <si>
    <t>Iceland Firming Moisturizing Cream</t>
  </si>
  <si>
    <t>California Aloe Vera 80% Gel Cream R(C)</t>
  </si>
  <si>
    <t>Collagen Dream 70 Eye Cream (R)</t>
  </si>
  <si>
    <t>Collagen Dream 70 Emulsion (R)</t>
  </si>
  <si>
    <t>Fresh Green Tea 70 Emulsion (R)</t>
  </si>
  <si>
    <t>Fresh Green Tea 70 Toner (R)</t>
  </si>
  <si>
    <t>White Vita First Essence (R)</t>
  </si>
  <si>
    <t>White Vita Floral Emulsion (R)</t>
  </si>
  <si>
    <t>White Vita Floral Toner (R)</t>
  </si>
  <si>
    <t>[EXO EDITION] Moisturizing Special Collection (Sehun/D.O/Suho/Kai)</t>
  </si>
  <si>
    <t>Argan Homme Emulsion (C)</t>
  </si>
  <si>
    <t>Africa Bird Homme All-in-One Moisturizer (R)</t>
  </si>
  <si>
    <t>Afreeca Bird Homme All-in-One Fresh Controller (R)</t>
  </si>
  <si>
    <t>Herb Tree Homme Emulsion (C) (R)</t>
  </si>
  <si>
    <t>[2018]Sunny Gel Nail No.7 Pleasant Aftertaste</t>
  </si>
  <si>
    <t>[2018]Color &amp; Nature Nail Color No.14 Moody City</t>
  </si>
  <si>
    <t>[2018] Color &amp; Nature Nail Color No.27 Strawberry Mill Feuille</t>
  </si>
  <si>
    <t>[2018]Color &amp; Nature Nail Color 39 Rising Sun</t>
  </si>
  <si>
    <t>[2018]Color &amp; Nature Nail Color No.40 Chili Pepper</t>
  </si>
  <si>
    <t>[2018] Color &amp; Nature Nail Color No. 54 Maple Jewelry</t>
  </si>
  <si>
    <t>[2018] Color &amp; Nature Nail Color No.56 Gold Coupling</t>
  </si>
  <si>
    <t>[2018] Color &amp; Nature Nail Color No.57 Silver Coupling</t>
  </si>
  <si>
    <t>[2018]Color &amp; Nature Nail Color 59 Ho Evening Night</t>
  </si>
  <si>
    <t>[2018] Color &amp; Nature Nail Color No.61 Violet Galaxy</t>
  </si>
  <si>
    <t>[2018] Color &amp; Nature Nail Color No.7 Indigo Blue</t>
  </si>
  <si>
    <t>Pure Shine Lipstick 03 Juliet Rose (R)</t>
  </si>
  <si>
    <t>Pure Shine Lipstick 11 Bloody Burgundy (R)</t>
  </si>
  <si>
    <t>리얼젤틴트02핑크(C)</t>
  </si>
  <si>
    <t>Real Gel Tint 02 Pink (C)</t>
  </si>
  <si>
    <t>Moist Angel Lip Balm 01 Peach Tint Balm (R)</t>
  </si>
  <si>
    <t>Moist Angel Lip Balm 02 Cranberry Tint Balm (R)</t>
  </si>
  <si>
    <t>Moist Angel Lip Balm 03 Orange Tint Balm (R)</t>
  </si>
  <si>
    <t>Serum in tint 05 crimson red</t>
  </si>
  <si>
    <t>Eco Lip Gloss 01 Latte (R)</t>
  </si>
  <si>
    <t>Eco Lip Gloss 02 Pitch (R)</t>
  </si>
  <si>
    <t>Eco Lip Gloss 03 Cherry (R)</t>
  </si>
  <si>
    <t>Eco Lip Gloss 05 Rose (R)</t>
  </si>
  <si>
    <t>Pure Shine Lipstick 06 Candy Pop Pink (R)</t>
  </si>
  <si>
    <t>Pure Shine Lipstick 07 Coral Gelato (R)</t>
  </si>
  <si>
    <t>Pure Shine Lipstick 08 Orange Bong Bong (R)</t>
  </si>
  <si>
    <t>Pure Shine Lipstick 12 Orchid Blossom (R)</t>
  </si>
  <si>
    <t>Pure Shine Melting Tint 01 Sour Orange (R)</t>
  </si>
  <si>
    <t>Kinder Mind Mask Sheet_Madecassoside</t>
  </si>
  <si>
    <t>Shea Butter Steam Cream_Moist (C)</t>
  </si>
  <si>
    <t>Shea Butter Steam Cream_Ultra (C)</t>
  </si>
  <si>
    <t>Shea Butter Steam Cream_Fresh (C)</t>
  </si>
  <si>
    <t>Snail Solution Hydrogel Mask (R)</t>
  </si>
  <si>
    <t>Snail Solution Red Ginseng Hydrogel Mask (R)</t>
  </si>
  <si>
    <t>Aqua Collagen Solution Marine Hydrogel Lip Patch (R)</t>
  </si>
  <si>
    <t>Aqua Collagen Solution Marine Hydrogel Mask (R)</t>
  </si>
  <si>
    <t>Aqua Collagen Solution Marine Hydrogel Eye Patch (R)</t>
  </si>
  <si>
    <t>Love Me Bubble Shower Cologne - Grapefruit (R)</t>
  </si>
  <si>
    <t>Soothing &amp; Moisture Aloe Vera Body Cream (R)</t>
  </si>
  <si>
    <t>Foot &amp; Nature Coconut Smoothing Foot Scrub (R)</t>
  </si>
  <si>
    <t>Fresh deodorant spray - aqua (RR) (C)</t>
  </si>
  <si>
    <t>Fresh deodorant spray - aqua (large capacity) (RR) (C)</t>
  </si>
  <si>
    <t>Snail Solution 2-Type Special Set (C)(R)</t>
  </si>
  <si>
    <t>Yulli Extract Planning Set (R)</t>
  </si>
  <si>
    <t>Collagen Dream 2 Special Set (R)</t>
  </si>
  <si>
    <t>Botanical Styler Cake Eyebrow 01 Maple Brown (R)</t>
  </si>
  <si>
    <t>Botanical Styler Cake Eyebrow 02 Mocha Gray (R)</t>
  </si>
  <si>
    <t>Botanical eyebrow coating color 03 gold brown</t>
  </si>
  <si>
    <t>Botanical Hyperliner 02 Brown (DR)</t>
  </si>
  <si>
    <t>Provence All-in-One Dual Stretch Mascara (DR)</t>
  </si>
  <si>
    <t>Provence Creamy Mizel Eyeliner 04 Dry Maple</t>
  </si>
  <si>
    <t>Beauty tool high grade hemp oil paper (100PCS)R</t>
  </si>
  <si>
    <t>Beauty Tool Natural 5-ply Cotton Cotton (R)</t>
  </si>
  <si>
    <t>Beauty Tool Natural Mild Cotton (R)</t>
  </si>
  <si>
    <t>Beauty Tool Natural Water Jet Cotton (R)</t>
  </si>
  <si>
    <t>Beauty tool nail remover</t>
  </si>
  <si>
    <t>Beauty Tool Emory Board (R)</t>
  </si>
  <si>
    <t>Beauty Tool Makeup Puff 90P(R)</t>
  </si>
  <si>
    <t>Ginseng Royal Silk Gold Massager</t>
  </si>
  <si>
    <t>Real Nature Rose Foam Cleanser (R)</t>
  </si>
  <si>
    <t>Real Nature Mango Foam Cleanser (R)</t>
  </si>
  <si>
    <t>Real Nature Shea Butter Foam Cleanser (R)</t>
  </si>
  <si>
    <t>Real Nature Argan Foam Cleanser (R)</t>
  </si>
  <si>
    <t>Real Nature Olive Foam Cleanser (R)</t>
  </si>
  <si>
    <t>Collagen Dream Vitamin C Capsule Foam Cleanser (R)</t>
  </si>
  <si>
    <t>Fresh Herb Snail Cleansing Foam (R)</t>
  </si>
  <si>
    <t>Fresh Herb Aloe Cleansing Foam (R)</t>
  </si>
  <si>
    <t>(10s) Pure Shine Makeup Base 01 Vanilla Green SPF20PA++</t>
  </si>
  <si>
    <t>Nature Origin Aura Tight Up Cushion 01 Light Beige SPF50+PA+++(R)</t>
  </si>
  <si>
    <t>Nature Origin Aura Tight Up Cushion 02 Natural Beige SPF50+PA+++(R)</t>
  </si>
  <si>
    <t>Botanical Green Tea Dual Concealer 02 Natural Beige (R)</t>
  </si>
  <si>
    <t>Botanical Apple Dome Blusher 02 Coral Apple (PF)</t>
  </si>
  <si>
    <t>Botanical Cushion Blusher 01 Pink</t>
  </si>
  <si>
    <t>Botanical Cream Concealer 21 Light Beige (C)</t>
  </si>
  <si>
    <t>Botanical Cream Concealer 23 Natural Beige (C)</t>
  </si>
  <si>
    <t>Snail Solution BB Cream SPF30PA++01(R)</t>
  </si>
  <si>
    <t>Snail Solution BB Cream SPF30PA++02(R)</t>
  </si>
  <si>
    <t>Ginseng Royal Silk Primer (R)</t>
  </si>
  <si>
    <t>Ginseng Royal Silk Powder 01 Transparent Beige SPF26,PA+(DR)</t>
  </si>
  <si>
    <t>Pure Shine Natural Cushion 01 Light Beige SPF50+PA+++(C)</t>
  </si>
  <si>
    <t>Pure Shine Natural Cushion 02 Natural Beige SPF50+PA+++(C)</t>
  </si>
  <si>
    <t>Provence Air Skin Fit One Day Lasting Foundation Y23 Warm Beige SPF30PA++(R)</t>
  </si>
  <si>
    <t>Real Nature Lemon Peeling Gel Wash (C)</t>
  </si>
  <si>
    <t>Real Nature Cranberry Peeling Gel (C)</t>
  </si>
  <si>
    <t>Super Aqua Max Soft Peeling Gel (R)</t>
  </si>
  <si>
    <t>Hand and Nature Shea Butter Hand Cream</t>
  </si>
  <si>
    <t>Hand and Nature Acacia Hand Cream</t>
  </si>
  <si>
    <t>Hand &amp; Nature Peach Hand Cream</t>
  </si>
  <si>
    <t>Hand &amp; Nature Honey Hand Cream (C)</t>
  </si>
  <si>
    <t>Perfumed Petite Toilette Hug Me Grapefruit</t>
  </si>
  <si>
    <t>Fresh Herb Peach Cleansing Foam (R)</t>
  </si>
  <si>
    <t>Collagen Dream 90 Skin Booster (R)</t>
  </si>
  <si>
    <t>hair and nature color treatment rose pink</t>
  </si>
  <si>
    <t>CB001</t>
  </si>
  <si>
    <t xml:space="preserve">Clearing Serum 30ml </t>
  </si>
  <si>
    <t>CB002</t>
  </si>
  <si>
    <t>Aloe Serum 120ml</t>
  </si>
  <si>
    <t>CB003</t>
  </si>
  <si>
    <t xml:space="preserve">Arbutin+Niacinamide Serum 30ml </t>
  </si>
  <si>
    <t>CB004</t>
  </si>
  <si>
    <t xml:space="preserve">Azelaic Acid 10% Serum 30ml </t>
  </si>
  <si>
    <t>CB005</t>
  </si>
  <si>
    <t xml:space="preserve">Centella Gel Cream 45ml </t>
  </si>
  <si>
    <t>CB006</t>
  </si>
  <si>
    <t xml:space="preserve">Centella Serum 30ml </t>
  </si>
  <si>
    <t>CB007</t>
  </si>
  <si>
    <t xml:space="preserve">Centella Facial Toner 200ml </t>
  </si>
  <si>
    <t>CB008</t>
  </si>
  <si>
    <t xml:space="preserve">Drying Cream 45ml </t>
  </si>
  <si>
    <t>CB009</t>
  </si>
  <si>
    <t xml:space="preserve">Glycolic Serum 30ml </t>
  </si>
  <si>
    <t>CB010</t>
  </si>
  <si>
    <t xml:space="preserve">Galactomyces Serum 30ml </t>
  </si>
  <si>
    <t>CB011</t>
  </si>
  <si>
    <t xml:space="preserve">AHA/BHA GS Toner 200ml </t>
  </si>
  <si>
    <t>CB012</t>
  </si>
  <si>
    <t>Hyaluronic Serum 30ml</t>
  </si>
  <si>
    <t>CB013</t>
  </si>
  <si>
    <t>Hyaluronic Serum 120ml</t>
  </si>
  <si>
    <t>CB014</t>
  </si>
  <si>
    <t xml:space="preserve">Hyaluronic Serum 240ml </t>
  </si>
  <si>
    <t>CB015</t>
  </si>
  <si>
    <t xml:space="preserve">Hyaluronic Serum 60ml </t>
  </si>
  <si>
    <t>CB016</t>
  </si>
  <si>
    <t xml:space="preserve">Hydroquinone 2% Serum 30ml </t>
  </si>
  <si>
    <t>CB017</t>
  </si>
  <si>
    <t xml:space="preserve">Hyaluronic+B5 Serum 30ml </t>
  </si>
  <si>
    <t>CB018</t>
  </si>
  <si>
    <t xml:space="preserve">Lactic Acid serum 30ml </t>
  </si>
  <si>
    <t>CB019</t>
  </si>
  <si>
    <t>Niacinamide Serum 30ml</t>
  </si>
  <si>
    <t>CB020</t>
  </si>
  <si>
    <t xml:space="preserve">Niacinamide Serum 60ml </t>
  </si>
  <si>
    <t>CB021</t>
  </si>
  <si>
    <t>Niacinamide Toner 200ml</t>
  </si>
  <si>
    <t>CB022</t>
  </si>
  <si>
    <t>Niacinamide 20 Serum 30ml</t>
  </si>
  <si>
    <t>CB023</t>
  </si>
  <si>
    <t>Peptide Serum 30ml</t>
  </si>
  <si>
    <t>CB024</t>
  </si>
  <si>
    <t xml:space="preserve">Peptide Serum 60ml </t>
  </si>
  <si>
    <t>CB025</t>
  </si>
  <si>
    <t>Peptide Cream 45ml</t>
  </si>
  <si>
    <t>CB026</t>
  </si>
  <si>
    <t>Peptide Toner 200ml</t>
  </si>
  <si>
    <t>CB027</t>
  </si>
  <si>
    <t>Retinol Serum 30ml</t>
  </si>
  <si>
    <t>CB028</t>
  </si>
  <si>
    <t>Retinol Serum 60ml</t>
  </si>
  <si>
    <t>CB029</t>
  </si>
  <si>
    <t>Salicylic Acid 2% Liquid 120ml</t>
  </si>
  <si>
    <t>CB030</t>
  </si>
  <si>
    <t>Salicylic Acid 4% Serum 30ml</t>
  </si>
  <si>
    <t>CB031</t>
  </si>
  <si>
    <t>Snail Serum 120ml</t>
  </si>
  <si>
    <t>CB032</t>
  </si>
  <si>
    <t>Tranexamic Serum 30ml</t>
  </si>
  <si>
    <t>CB033</t>
  </si>
  <si>
    <t>Vitamin C Serum 30ml</t>
  </si>
  <si>
    <t>CB034</t>
  </si>
  <si>
    <t>Vitamin C MSM Serum 30ml</t>
  </si>
  <si>
    <t>CB035</t>
  </si>
  <si>
    <t>CB036</t>
  </si>
  <si>
    <t>CB037</t>
  </si>
  <si>
    <t>CB038</t>
  </si>
  <si>
    <t>DC Cream 1.5ml</t>
  </si>
  <si>
    <t>EKEL</t>
  </si>
  <si>
    <t>EL001</t>
  </si>
  <si>
    <t>마스크팩
숯</t>
  </si>
  <si>
    <t>Mask Pack Charcoal</t>
  </si>
  <si>
    <t>EL002</t>
  </si>
  <si>
    <t>마스크팩
에그</t>
  </si>
  <si>
    <t>Mask Pack Egg</t>
  </si>
  <si>
    <t>EL003</t>
  </si>
  <si>
    <t>마스크팩
비타민</t>
  </si>
  <si>
    <t>Mask Pack Vitamin</t>
  </si>
  <si>
    <t>EL004</t>
  </si>
  <si>
    <t>마스크팩
토마토</t>
  </si>
  <si>
    <t>Mask Pack Tomato</t>
  </si>
  <si>
    <t>EL005</t>
  </si>
  <si>
    <t>마스크팩
달팽이</t>
  </si>
  <si>
    <t>Mask Pack Snail</t>
  </si>
  <si>
    <t>EL006</t>
  </si>
  <si>
    <t>마스크팩
녹차</t>
  </si>
  <si>
    <t>Mask Pack Green Tea</t>
  </si>
  <si>
    <t>EL007</t>
  </si>
  <si>
    <t>마스크팩
로얄제리</t>
  </si>
  <si>
    <t>Mask Pack Royal Jelly</t>
  </si>
  <si>
    <t>EL008</t>
  </si>
  <si>
    <t>마스크팩
큐텐</t>
  </si>
  <si>
    <t>Mask Pack Coenzym Q10</t>
  </si>
  <si>
    <t>EL009</t>
  </si>
  <si>
    <t>마스크팩
진주</t>
  </si>
  <si>
    <t>Mask Pack Pearl</t>
  </si>
  <si>
    <t>EL010</t>
  </si>
  <si>
    <t>마스크팩
콜라겐</t>
  </si>
  <si>
    <t>Mask Pack Collagen</t>
  </si>
  <si>
    <t>EL011</t>
  </si>
  <si>
    <t>마스크팩
석류</t>
  </si>
  <si>
    <t>Mask Pack Pomegranate</t>
  </si>
  <si>
    <t>EL012</t>
  </si>
  <si>
    <t>마스크팩
홍삼</t>
  </si>
  <si>
    <t>Mask Pack Red ginseng</t>
  </si>
  <si>
    <t>EL013</t>
  </si>
  <si>
    <t>마스크팩
뱀독</t>
  </si>
  <si>
    <t>Mask Pack Snake</t>
  </si>
  <si>
    <t>EL014</t>
  </si>
  <si>
    <t>마스크팩
태반</t>
  </si>
  <si>
    <t>Mask Pack Placenta</t>
  </si>
  <si>
    <t>EL015</t>
  </si>
  <si>
    <t>마스크팩
알로에</t>
  </si>
  <si>
    <t>Mask Pack Aloe</t>
  </si>
  <si>
    <t>EL016</t>
  </si>
  <si>
    <t>마스크팩
오이</t>
  </si>
  <si>
    <t>Mask Pack Cucumber</t>
  </si>
  <si>
    <t>EL017</t>
  </si>
  <si>
    <t>마스크팩
블랙스네일</t>
  </si>
  <si>
    <t>Mask Pack Black Snail</t>
  </si>
  <si>
    <t>EL018</t>
  </si>
  <si>
    <t>마스크팩
아로니아</t>
  </si>
  <si>
    <t>Mask Pack Aronia</t>
  </si>
  <si>
    <t>EL019</t>
  </si>
  <si>
    <t>마스크팩
아쿠아</t>
  </si>
  <si>
    <t>Mask Pack Apua</t>
  </si>
  <si>
    <t>EL020</t>
  </si>
  <si>
    <t>마스크팩
히알루론산</t>
  </si>
  <si>
    <t>Mask Pack Hyaluronic Acid</t>
  </si>
  <si>
    <t>EL021</t>
  </si>
  <si>
    <t>마스크팩
로즈</t>
  </si>
  <si>
    <t>Mask Pack Rose</t>
  </si>
  <si>
    <t>EL022</t>
  </si>
  <si>
    <t>마스크팩
시카</t>
  </si>
  <si>
    <t>Mask Pack CICA</t>
  </si>
  <si>
    <t>EL023</t>
  </si>
  <si>
    <t>마스크팩
쌀겨</t>
  </si>
  <si>
    <t>Mask Pack Rice Bran</t>
  </si>
  <si>
    <t>EL024</t>
  </si>
  <si>
    <t>마스크팩
펩타이드</t>
  </si>
  <si>
    <t>Mask Pack Peptide</t>
  </si>
  <si>
    <t>EL025</t>
  </si>
  <si>
    <t>마스크팩
올리브</t>
  </si>
  <si>
    <t>Mask Pack Olive</t>
  </si>
  <si>
    <t>EL026</t>
  </si>
  <si>
    <t>앰플 마스크팩
콜라겐</t>
  </si>
  <si>
    <t>Ampoule Mask Collagen</t>
  </si>
  <si>
    <t>EL027</t>
  </si>
  <si>
    <t>앰플 마스크팩
알로에</t>
  </si>
  <si>
    <t>Ampoule Mask Aloe</t>
  </si>
  <si>
    <t>EL028</t>
  </si>
  <si>
    <t>앰플 마스크팩
오이</t>
  </si>
  <si>
    <t>Ampoule Mask Cucumber</t>
  </si>
  <si>
    <t>EL029</t>
  </si>
  <si>
    <t>앰플 마스크팩
녹차</t>
  </si>
  <si>
    <t>Ampoule Mask Green Tea</t>
  </si>
  <si>
    <t>EL030</t>
  </si>
  <si>
    <t>앰플 마스크팩
달팽이</t>
  </si>
  <si>
    <t>Ampoule Mask Snail</t>
  </si>
  <si>
    <t>EL031</t>
  </si>
  <si>
    <t>앰플 마스크팩
로얄젤리</t>
  </si>
  <si>
    <t>Ampoule Mask Royal Jelly</t>
  </si>
  <si>
    <t>EL032</t>
  </si>
  <si>
    <t>앰플 마스크팩
비타민</t>
  </si>
  <si>
    <t>Ampoule Mask Vitamin</t>
  </si>
  <si>
    <t>EL033</t>
  </si>
  <si>
    <t>앰플 마스크팩
석류</t>
  </si>
  <si>
    <t>Ampoule Mask Pomegranate</t>
  </si>
  <si>
    <t>EL034</t>
  </si>
  <si>
    <t>앰플 마스크팩
진주</t>
  </si>
  <si>
    <t>Ampoule Mask Pearl</t>
  </si>
  <si>
    <t>EL035</t>
  </si>
  <si>
    <t>앰플 마스크팩
홍삼</t>
  </si>
  <si>
    <t>Ampoule Mask Red Ginseng</t>
  </si>
  <si>
    <t>EL036</t>
  </si>
  <si>
    <t>앰플 마스크팩
히알루론산</t>
  </si>
  <si>
    <t>Ampoule Mask Hyaluronic Acid</t>
  </si>
  <si>
    <t>EL037</t>
  </si>
  <si>
    <t>앰플 마스크팩
아쿠아</t>
  </si>
  <si>
    <t>Ampoule Mask Aqua</t>
  </si>
  <si>
    <t>EL038</t>
  </si>
  <si>
    <t>앰플 마스크팩
숯</t>
  </si>
  <si>
    <t>Ampoule Mask Charcoal</t>
  </si>
  <si>
    <t>EL039</t>
  </si>
  <si>
    <t>프리미엄 바이탈        마스크팩 녹차</t>
  </si>
  <si>
    <t>Premium Vital       Mask Pack           Green Tea</t>
  </si>
  <si>
    <t>EL040</t>
  </si>
  <si>
    <t>프리미엄 바이탈        마스크팩 로얄젤리</t>
  </si>
  <si>
    <t>Premium Vital       Mask Pack           Royal Jelly</t>
  </si>
  <si>
    <t>EL041</t>
  </si>
  <si>
    <t>프리미엄 바이탈        마스크팩 비타민</t>
  </si>
  <si>
    <t>Premium Vital       Mask Pack         Vitamin</t>
  </si>
  <si>
    <t>EL042</t>
  </si>
  <si>
    <t>프리미엄 바이탈        마스크팩 스네일</t>
  </si>
  <si>
    <t>Premium Vital       Mask Pack             Snail</t>
  </si>
  <si>
    <t>EL043</t>
  </si>
  <si>
    <t>프리미엄 바이탈        마스크팩 시카</t>
  </si>
  <si>
    <t>Premium Vital       Mask Pack             Cica</t>
  </si>
  <si>
    <t>EL044</t>
  </si>
  <si>
    <t>프리미엄 바이탈        마스크팩 알로에</t>
  </si>
  <si>
    <t>Premium Vital       Mask Pack             Aloe</t>
  </si>
  <si>
    <t>EL045</t>
  </si>
  <si>
    <t>프리미엄 바이탈        마스크팩 오이</t>
  </si>
  <si>
    <t>Premium Vital       Mask Pack     Cucumber</t>
  </si>
  <si>
    <t>EL046</t>
  </si>
  <si>
    <t>프리미엄 바이탈        마스크팩 진주</t>
  </si>
  <si>
    <t>Premium Vital       Mask Pack            Pearl</t>
  </si>
  <si>
    <t>EL047</t>
  </si>
  <si>
    <t>프리미엄 바이탈        마스크팩 콜라겐</t>
  </si>
  <si>
    <t>Premium Vital       Mask Pack       Collagen</t>
  </si>
  <si>
    <t>EL048</t>
  </si>
  <si>
    <t>프리미엄 바이탈        마스크팩 홍삼</t>
  </si>
  <si>
    <t>Premium Vital       Mask Pack             Red Ginseng</t>
  </si>
  <si>
    <t>EL049</t>
  </si>
  <si>
    <t>프리미엄 바이탈        마스크팩 히알루론산</t>
  </si>
  <si>
    <t>Premium Vital       Mask Pack     Hyaluronic Acid</t>
  </si>
  <si>
    <t>EL050</t>
  </si>
  <si>
    <t>풋 필링 팩
스네일</t>
  </si>
  <si>
    <t>Foot Peeling Pack Snail</t>
  </si>
  <si>
    <t>EL051</t>
  </si>
  <si>
    <t>풋 필링 팩
콜라겐</t>
  </si>
  <si>
    <t>Foot Peeling Pack Collagen</t>
  </si>
  <si>
    <t>EL052</t>
  </si>
  <si>
    <t>모이스쳐크림
알로에</t>
  </si>
  <si>
    <t>Moisture Cream Aloe</t>
  </si>
  <si>
    <t>EL053</t>
  </si>
  <si>
    <t>모이스쳐크림
홀스</t>
  </si>
  <si>
    <t>Moisture Cream Horse Oil</t>
  </si>
  <si>
    <t>EL054</t>
  </si>
  <si>
    <t>모이스쳐크림
히아루로산</t>
  </si>
  <si>
    <t>Moisture Cream Hyaluronic Acid</t>
  </si>
  <si>
    <t>EL055</t>
  </si>
  <si>
    <t>모이스쳐크림
달팽이</t>
  </si>
  <si>
    <t>Moisture Cream Snail</t>
  </si>
  <si>
    <t>EL056</t>
  </si>
  <si>
    <t>모이스쳐크림
콜라겐</t>
  </si>
  <si>
    <t>Moisture Cream Collagen</t>
  </si>
  <si>
    <t>EL057</t>
  </si>
  <si>
    <t>모이스쳐크림
펩타이드</t>
  </si>
  <si>
    <t>Moisture Cream Peptide</t>
  </si>
  <si>
    <t>EL058</t>
  </si>
  <si>
    <t>앰플크림
스네일</t>
  </si>
  <si>
    <t>Ampule Cream Snail</t>
  </si>
  <si>
    <t>EL059</t>
  </si>
  <si>
    <t>앰플크림
마유</t>
  </si>
  <si>
    <t xml:space="preserve">Ampule Cream Mayu </t>
  </si>
  <si>
    <t>EL060</t>
  </si>
  <si>
    <t>앰플크림
알로에</t>
  </si>
  <si>
    <t>Ampule Cream Aloe</t>
  </si>
  <si>
    <t>EL061</t>
  </si>
  <si>
    <t>앰플크림
히알루론닉</t>
  </si>
  <si>
    <t>Ampule Cream Hyaluronic Acid</t>
  </si>
  <si>
    <t>EL062</t>
  </si>
  <si>
    <t>앰플크림
콜라겐</t>
  </si>
  <si>
    <t>Ampule Cream Collagen</t>
  </si>
  <si>
    <t>EL063</t>
  </si>
  <si>
    <t>앰플크림
펩타이드</t>
  </si>
  <si>
    <t>Ampule Cream Peptide</t>
  </si>
  <si>
    <t>EL064</t>
  </si>
  <si>
    <t>아이크림
달팽이</t>
  </si>
  <si>
    <t>EYE Cream Snail</t>
  </si>
  <si>
    <t>EL065</t>
  </si>
  <si>
    <t>아이크림
콜라겐</t>
  </si>
  <si>
    <t>EYE Cream Collagen</t>
  </si>
  <si>
    <t>EL066</t>
  </si>
  <si>
    <t>아이크림
히알루로닉</t>
  </si>
  <si>
    <t>EYE Cream Hyaluronic Acid</t>
  </si>
  <si>
    <t>EL067</t>
  </si>
  <si>
    <t>폼클렌저
알로에</t>
  </si>
  <si>
    <t>Foam Cleanser Aloe</t>
  </si>
  <si>
    <t>EL068</t>
  </si>
  <si>
    <t>폼클렌저
숯</t>
  </si>
  <si>
    <t>Foam Cleanser Charcoal</t>
  </si>
  <si>
    <t>EL069</t>
  </si>
  <si>
    <t>폼클렌저
달팽이</t>
  </si>
  <si>
    <t>Foam Cleanser Snail</t>
  </si>
  <si>
    <t>EL070</t>
  </si>
  <si>
    <t>폼클렌저
쌀겨</t>
  </si>
  <si>
    <t>Foam Cleanser Rice Bran</t>
  </si>
  <si>
    <t>EL071</t>
  </si>
  <si>
    <t>폼클렌저
오이</t>
  </si>
  <si>
    <t>Foam Cleanser Cucumber</t>
  </si>
  <si>
    <t>EL072</t>
  </si>
  <si>
    <t>폼클렌저
녹차</t>
  </si>
  <si>
    <t>Foam Cleanser Green Tea</t>
  </si>
  <si>
    <t>EL073</t>
  </si>
  <si>
    <t>폼클렌저
석류</t>
  </si>
  <si>
    <t>Foam Cleanser Pomegranate</t>
  </si>
  <si>
    <t>EL074</t>
  </si>
  <si>
    <t>폼클렌저
콜라겐</t>
  </si>
  <si>
    <t xml:space="preserve">Foam Cleanser Collagen </t>
  </si>
  <si>
    <t>EL075</t>
  </si>
  <si>
    <t>필링젤
아사이베리</t>
  </si>
  <si>
    <t>Peeling Gel Asaiberry</t>
  </si>
  <si>
    <t>EL076</t>
  </si>
  <si>
    <t>필링젤
사과</t>
  </si>
  <si>
    <t>Peeling Gel Apple</t>
  </si>
  <si>
    <t>EL077</t>
  </si>
  <si>
    <t>필링젤
쌀겨</t>
  </si>
  <si>
    <t>Peeling Gel Rice Bran</t>
  </si>
  <si>
    <t>EL078</t>
  </si>
  <si>
    <t>필링젤
포도</t>
  </si>
  <si>
    <t>Peeling Gel Grape</t>
  </si>
  <si>
    <t>EL079</t>
  </si>
  <si>
    <t>필링젤
숯</t>
  </si>
  <si>
    <t>Peeling Gel Charcoal</t>
  </si>
  <si>
    <t>EL080</t>
  </si>
  <si>
    <t>필링젤
블랙 스네일</t>
  </si>
  <si>
    <t>Peeling Gel Black Snail</t>
  </si>
  <si>
    <t>EL081</t>
  </si>
  <si>
    <t>필링젤
살구</t>
  </si>
  <si>
    <t>Peeling Gel Apricot</t>
  </si>
  <si>
    <t>EL082</t>
  </si>
  <si>
    <t>필오프 팩
알로에</t>
  </si>
  <si>
    <t>Peel off pack Aloe</t>
  </si>
  <si>
    <t>EL083</t>
  </si>
  <si>
    <t>필오프 팩
숯</t>
  </si>
  <si>
    <t>Peel off pack Charcoal</t>
  </si>
  <si>
    <t>EL084</t>
  </si>
  <si>
    <t>필오프 팩
오이</t>
  </si>
  <si>
    <t>Peel off pack Cucumber</t>
  </si>
  <si>
    <t>EL085</t>
  </si>
  <si>
    <t>필오프 팩
녹차</t>
  </si>
  <si>
    <t>Peel off pack Green Tea</t>
  </si>
  <si>
    <t>EL086</t>
  </si>
  <si>
    <t>필오프 팩
석류</t>
  </si>
  <si>
    <t>Peel off pack Pomegranate</t>
  </si>
  <si>
    <t>EL087</t>
  </si>
  <si>
    <t>내츄럴 인텐시브        핸드크림
콜라겐</t>
  </si>
  <si>
    <t>Natural Intensive Hand Cream Collagen</t>
  </si>
  <si>
    <t>EL088</t>
  </si>
  <si>
    <t>내츄럴 인텐시브        핸드크림
달팽이</t>
  </si>
  <si>
    <t>Natural Intensive    Hand Cream Snail</t>
  </si>
  <si>
    <t>EL089</t>
  </si>
  <si>
    <t>내츄럴 인텐시브        핸드크림
알로에</t>
  </si>
  <si>
    <t>Natural Intensive    Hand Cream Aloe</t>
  </si>
  <si>
    <t>EL090</t>
  </si>
  <si>
    <t>내츄럴 인텐시브        핸드크림
올리브</t>
  </si>
  <si>
    <t>Natural Intensive    Hand Cream Olive</t>
  </si>
  <si>
    <t>EL091</t>
  </si>
  <si>
    <t>내츄럴 인텐시브        핸드크림
녹차</t>
  </si>
  <si>
    <t>Natural Intensive    Hand Cream Green Tea</t>
  </si>
  <si>
    <t>EL092</t>
  </si>
  <si>
    <t>내츄럴 인텐시브        핸드크림
펩타이드</t>
  </si>
  <si>
    <t>Natural Intensive    Hand Cream Peptide</t>
  </si>
  <si>
    <t>EL093</t>
  </si>
  <si>
    <t>마사지 크림
알로에</t>
  </si>
  <si>
    <t>Massge Cream Aloe</t>
  </si>
  <si>
    <t>EL094</t>
  </si>
  <si>
    <t>마사지 크림
오이</t>
  </si>
  <si>
    <t>Massge Cream Cucumber</t>
  </si>
  <si>
    <t>EL095</t>
  </si>
  <si>
    <t>마사지 크림
녹차</t>
  </si>
  <si>
    <t>Massge Cream Green Tea</t>
  </si>
  <si>
    <t>EL096</t>
  </si>
  <si>
    <t>마사지 크림
석류</t>
  </si>
  <si>
    <t>Massge Cream Pomegranate</t>
  </si>
  <si>
    <t>EL097</t>
  </si>
  <si>
    <t>크린싱 크림
알로에</t>
  </si>
  <si>
    <t>Cleansing Cream Aloe</t>
  </si>
  <si>
    <t>EL098</t>
  </si>
  <si>
    <t>크린싱 크림
오이</t>
  </si>
  <si>
    <t>Cleansing Cream Cucumber</t>
  </si>
  <si>
    <t>EL099</t>
  </si>
  <si>
    <t>크린싱 크림
녹차</t>
  </si>
  <si>
    <t>Cleansing Cream Green Tea</t>
  </si>
  <si>
    <t>EL100</t>
  </si>
  <si>
    <t>크린싱 크림
석류</t>
  </si>
  <si>
    <t>Cleansing Cream Pomegranate</t>
  </si>
  <si>
    <t>EL101</t>
  </si>
  <si>
    <t>수딩젤
숯</t>
  </si>
  <si>
    <t>SoothingCharcoal</t>
  </si>
  <si>
    <t>EL102</t>
  </si>
  <si>
    <t>수딩젤
달팽이</t>
  </si>
  <si>
    <t>SoothingSnail</t>
  </si>
  <si>
    <t>EL103</t>
  </si>
  <si>
    <t>수딩젤
알로에</t>
  </si>
  <si>
    <t>SoothingAloe</t>
  </si>
  <si>
    <t>EL104</t>
  </si>
  <si>
    <t>수딩젤
허니</t>
  </si>
  <si>
    <t>SoothingHoney</t>
  </si>
  <si>
    <t>EL105</t>
  </si>
  <si>
    <t>수딩젤
알로에(Tube)</t>
  </si>
  <si>
    <t>SoothingAloe (Tube)</t>
  </si>
  <si>
    <t>EL106</t>
  </si>
  <si>
    <t>비비크림(펌프)
달팽이</t>
  </si>
  <si>
    <t>Snail BB Cream(Pump)</t>
  </si>
  <si>
    <t>EL107</t>
  </si>
  <si>
    <t>비비크림(펌프)
콜라겐</t>
  </si>
  <si>
    <t>Collagen BB Cream(Pump)</t>
  </si>
  <si>
    <t>EL108</t>
  </si>
  <si>
    <t>CC크림(펌프)</t>
  </si>
  <si>
    <t>CC Cream(Pump)</t>
  </si>
  <si>
    <t>EL109</t>
  </si>
  <si>
    <t>씨씨크림(튜브)
달팽이</t>
  </si>
  <si>
    <t>CC Cream (Tube) Snail</t>
  </si>
  <si>
    <t>EL110</t>
  </si>
  <si>
    <t>씨씨크림(튜브)
홀스</t>
  </si>
  <si>
    <t>CC Cream (Tube) horse</t>
  </si>
  <si>
    <t>EL111</t>
  </si>
  <si>
    <t>씨씨크림(튜브)
콜라겐</t>
  </si>
  <si>
    <t>CC Cream (Tube) Collagen</t>
  </si>
  <si>
    <t>EL112</t>
  </si>
  <si>
    <t>씨씨크림(튜브)
알로에</t>
  </si>
  <si>
    <t>CC Cream (Tube) Aloe</t>
  </si>
  <si>
    <t>EL113</t>
  </si>
  <si>
    <t>21호
8809047022073
23호
8809047022066</t>
  </si>
  <si>
    <t>준비중</t>
  </si>
  <si>
    <t>BB Cream Cushion</t>
  </si>
  <si>
    <t>EL114</t>
  </si>
  <si>
    <t>21호
8809307770348
23호
8809307770355</t>
  </si>
  <si>
    <t>콜라겐 파운데이션</t>
  </si>
  <si>
    <t>Collagen Foundation</t>
  </si>
  <si>
    <t>EL115</t>
  </si>
  <si>
    <t>콜라겐 메이크업베이스</t>
  </si>
  <si>
    <t>Collagen Makeup Base</t>
  </si>
  <si>
    <t>EL116</t>
  </si>
  <si>
    <t>스네일 골드에센스</t>
  </si>
  <si>
    <t>Snail Gold Essence</t>
  </si>
  <si>
    <t>EL117</t>
  </si>
  <si>
    <t>8809307771598-13
8809307771604-21
8809307771611-23</t>
  </si>
  <si>
    <t xml:space="preserve">콜라겐 
프리미엄 파운데이션              </t>
  </si>
  <si>
    <t>CollagenPremium Foundation</t>
  </si>
  <si>
    <t>EL118</t>
  </si>
  <si>
    <t>골드 솔루션              럭셔리 24K 앰플</t>
  </si>
  <si>
    <t>Gold Solution      Luxury 24K Ampoule</t>
  </si>
  <si>
    <t>EL119</t>
  </si>
  <si>
    <t>풋크림(튜브)
로즈</t>
  </si>
  <si>
    <t>Foot Cream(Tube) Rose</t>
  </si>
  <si>
    <t>EL120</t>
  </si>
  <si>
    <t>풋크림(튜브)
라벤다</t>
  </si>
  <si>
    <t>Foot Cream(Tube) Lavender</t>
  </si>
  <si>
    <t>EL121</t>
  </si>
  <si>
    <t>헤어에센스(총알)
콜라겐</t>
  </si>
  <si>
    <t>Hair Essence (Bullet) Collagen</t>
  </si>
  <si>
    <t>EL122</t>
  </si>
  <si>
    <t>볼륨 헤어에센스
콜라겐</t>
  </si>
  <si>
    <t>Volume Hair Essence Collagen</t>
  </si>
  <si>
    <t>EL123</t>
  </si>
  <si>
    <t>볼륨 헤어에센스
헨나</t>
  </si>
  <si>
    <t>Volume Hair EssenceHenna</t>
  </si>
  <si>
    <t>EL124</t>
  </si>
  <si>
    <t>헤어에센스
실크테라피</t>
  </si>
  <si>
    <t>Silky TherapyHair Essence</t>
  </si>
  <si>
    <t>EL125</t>
  </si>
  <si>
    <t>세븐데이 붓펜
아이라이너</t>
  </si>
  <si>
    <t>7DAY Eye Liner</t>
  </si>
  <si>
    <t>EL126</t>
  </si>
  <si>
    <t>볼륨 업 마스카라</t>
  </si>
  <si>
    <t>Volume Up Mascara Gold(water proof)</t>
  </si>
  <si>
    <t>EL127</t>
  </si>
  <si>
    <t>Volume Up Mascara Black(water proof)</t>
  </si>
  <si>
    <t>EL128</t>
  </si>
  <si>
    <t>불가리안 로즈           아이패치</t>
  </si>
  <si>
    <t>Eye Patch Bulgarian Rose</t>
  </si>
  <si>
    <t>EL129</t>
  </si>
  <si>
    <t>블랙펄
아이패치</t>
  </si>
  <si>
    <t>Eye Patch Black Pearl</t>
  </si>
  <si>
    <t>EL130</t>
  </si>
  <si>
    <t>골드스네일
아이패치</t>
  </si>
  <si>
    <t>Eye Patch Gold Snail</t>
  </si>
  <si>
    <t>EL131</t>
  </si>
  <si>
    <t>콜라겐
아이패치</t>
  </si>
  <si>
    <t>Eye Patch Collagen</t>
  </si>
  <si>
    <t>EL132</t>
  </si>
  <si>
    <t>블랙스네일
아이패치</t>
  </si>
  <si>
    <t>Eye Patch Black Snail</t>
  </si>
  <si>
    <t>EL133</t>
  </si>
  <si>
    <t>히알루론산               아이패치</t>
  </si>
  <si>
    <t>Eye Patch Hyaluronic Acid</t>
  </si>
  <si>
    <t>EL134</t>
  </si>
  <si>
    <t>펩타이드-7                  아이패치</t>
  </si>
  <si>
    <t>Eye Patch Peptide-7</t>
  </si>
  <si>
    <t>EL135</t>
  </si>
  <si>
    <t>앰플 에멀전
콜라겐</t>
  </si>
  <si>
    <t>Ampoule Emulsion Collagen</t>
  </si>
  <si>
    <t>EL136</t>
  </si>
  <si>
    <t>앰플 토너
콜라겐</t>
  </si>
  <si>
    <t>Ampoule Toner Collagen</t>
  </si>
  <si>
    <t>EL137</t>
  </si>
  <si>
    <t>앰플 크림
콜라겐</t>
  </si>
  <si>
    <t>Ampoule Cream Collagen</t>
  </si>
  <si>
    <t>EL138</t>
  </si>
  <si>
    <t>콜라겐 에센스
토너</t>
  </si>
  <si>
    <t>Collagen Essence Toner</t>
  </si>
  <si>
    <t>EL139</t>
  </si>
  <si>
    <t>콜라겐 에센스
크림</t>
  </si>
  <si>
    <t>Collagen Essence Cream</t>
  </si>
  <si>
    <t>EL140</t>
  </si>
  <si>
    <t>EL141</t>
  </si>
  <si>
    <t>110g
8809623281399
100g
8809307771222</t>
  </si>
  <si>
    <t>앰플 인텐시브 크림
스네일</t>
  </si>
  <si>
    <t>Ampule Intensive Cream Snail</t>
  </si>
  <si>
    <t>EL142</t>
  </si>
  <si>
    <t>110g
8809623281429
100g
8809307771178</t>
  </si>
  <si>
    <t>앰플 인텐시브 크림
뱀독</t>
  </si>
  <si>
    <t xml:space="preserve">Ampule Intensive Cream Snake </t>
  </si>
  <si>
    <t>EL143</t>
  </si>
  <si>
    <t>110g
8809623281405
100g
8809307771246</t>
  </si>
  <si>
    <t>앰플 인텐시브 크림
알로에</t>
  </si>
  <si>
    <t>Ampule Intensive Cream Aloe</t>
  </si>
  <si>
    <t>EL144</t>
  </si>
  <si>
    <t>110g
8809623281443
100g
8809307771215</t>
  </si>
  <si>
    <t>앰플 인텐시브 크림
히알루론닉</t>
  </si>
  <si>
    <t>Ampule Intensive Cream Hyaluronic Acid</t>
  </si>
  <si>
    <t>EL145</t>
  </si>
  <si>
    <t>110g
8809623281382
100g
8809307771253</t>
  </si>
  <si>
    <t>앰플 인텐시브 크림
콜라겐</t>
  </si>
  <si>
    <t>Ampule Intensive Cream Collagen</t>
  </si>
  <si>
    <t>EL146</t>
  </si>
  <si>
    <t xml:space="preserve">110g
8809623281412
100g
8809307770973
</t>
  </si>
  <si>
    <t>앰플 인텐시브 크림
펩타이드</t>
  </si>
  <si>
    <t>Ampule Intensive Cream Peptide</t>
  </si>
  <si>
    <t>EL147</t>
  </si>
  <si>
    <t>110g
8809623281436
100g
8809307771185</t>
  </si>
  <si>
    <t>앰플 인텐시브 크림
태반</t>
  </si>
  <si>
    <t>Ampule Intensive Cream Placenta</t>
  </si>
  <si>
    <t>EL148</t>
  </si>
  <si>
    <t>앰플100%
히알루론산
하이드레이팅</t>
  </si>
  <si>
    <t>Ampoule 100% Hyaluronic Acid Hydrating</t>
  </si>
  <si>
    <t>EL149</t>
  </si>
  <si>
    <t>앰플100%
콜라겐 
안티-에이징부스터</t>
  </si>
  <si>
    <t>Ampoule 100% CollagenAnti-Aging Booster</t>
  </si>
  <si>
    <t>EL150</t>
  </si>
  <si>
    <t>앰플100%
센텔라 시카
아하,바하,파하</t>
  </si>
  <si>
    <t>Ampoule 100% Centella CICA AHA,BHA,PHA</t>
  </si>
  <si>
    <t>EL151</t>
  </si>
  <si>
    <t>앰플100%
E.G.F
스킨 리페어 액티베이터</t>
  </si>
  <si>
    <t>Ampoule 100% E.G.FSkin Repair Activator</t>
  </si>
  <si>
    <t>EL152</t>
  </si>
  <si>
    <t>프리미엄 앰플 크림
블랙스네일</t>
  </si>
  <si>
    <t>Premium AmpuleBlack Snail</t>
  </si>
  <si>
    <t>EL153</t>
  </si>
  <si>
    <t>프리미엄 앰플 크림
히알루론산</t>
  </si>
  <si>
    <t>Premium Ampule Hyaluronic Acid</t>
  </si>
  <si>
    <t>EL154</t>
  </si>
  <si>
    <t>프리미엄 앰플 크림
콜라겐</t>
  </si>
  <si>
    <t>Premium Ampule Collagen</t>
  </si>
  <si>
    <t>EL155</t>
  </si>
  <si>
    <t>프리미엄 앰플 크림
펩타이드</t>
  </si>
  <si>
    <t>Premium Ampule Peptide</t>
  </si>
  <si>
    <t>EL156</t>
  </si>
  <si>
    <t>인텐시브 아이크림    (튜브)
콜라겐</t>
  </si>
  <si>
    <t>Intensive Eye Cream (Tube)  Collagen</t>
  </si>
  <si>
    <t>EL157</t>
  </si>
  <si>
    <t xml:space="preserve"> 인텐시브 아이크림    (튜브)
히알루론산</t>
  </si>
  <si>
    <t>Intensive Eye Cream (Tube) Hyaluronic Acid</t>
  </si>
  <si>
    <t>EL158</t>
  </si>
  <si>
    <t>인텐시브 아이크림    (튜브)
펩타이드-9</t>
  </si>
  <si>
    <t>Intensive Eye Cream (Tube) Peptide-9</t>
  </si>
  <si>
    <t>EL159</t>
  </si>
  <si>
    <t>인텐시브 아이크림    (튜브)
스네일</t>
  </si>
  <si>
    <t>Intensive Eye Cream (Tube) Snail</t>
  </si>
  <si>
    <t>EL160</t>
  </si>
  <si>
    <t>데일리 타임 리턴       에이지 리커버리         아이크림 (튜브)         콜라겐</t>
  </si>
  <si>
    <t>Daily Time Return Age Recovery Eye Cream (Tube) Collagen</t>
  </si>
  <si>
    <t>EL161</t>
  </si>
  <si>
    <t>데일리 타임 리턴       에이지 리커버리         아이크림 (튜브)         히알루론산</t>
  </si>
  <si>
    <t>Daily Time Return Age Recovery  Eye Cream (Tube)  Hyaluronic Acid</t>
  </si>
  <si>
    <t>EL162</t>
  </si>
  <si>
    <t>데일리 타임 리턴       에이지 리커버리         아이크림 (튜브)         펩타이드</t>
  </si>
  <si>
    <t>Daily Time Return Age Recovery Eye Cream (Tube)  Peptide</t>
  </si>
  <si>
    <t>EL163</t>
  </si>
  <si>
    <t>데일리 타임 리턴       에이지 리커버리         아이크림 (튜브)         스네일</t>
  </si>
  <si>
    <t>Daily Time Return Age Recovery  Eye Cream (Tube)  Snail</t>
  </si>
  <si>
    <t>EL164</t>
  </si>
  <si>
    <t>비비크림(튜브)
콜라겐</t>
  </si>
  <si>
    <t>BB Cream (Tube) Collagen</t>
  </si>
  <si>
    <t>EL165</t>
  </si>
  <si>
    <t>비비크림(튜브)
알로에</t>
  </si>
  <si>
    <t>BB Cream (Tube) Aloe</t>
  </si>
  <si>
    <t>EL166</t>
  </si>
  <si>
    <t>비비크림 골드 (튜브)
스네일</t>
  </si>
  <si>
    <t>BB Cream Gold (Tube) Snail</t>
  </si>
  <si>
    <t>EL167</t>
  </si>
  <si>
    <t>비비크림(튜브)
달팽이</t>
  </si>
  <si>
    <t>BB Cream (Tube) Snail</t>
  </si>
  <si>
    <t>EL168</t>
  </si>
  <si>
    <t>비비크림(튜브)
진주</t>
  </si>
  <si>
    <t>BB Cream (Tube) Pearl</t>
  </si>
  <si>
    <t>EL169</t>
  </si>
  <si>
    <t>앤느퓨어
매직 비비크림</t>
  </si>
  <si>
    <t>Aenepure Magic Snail BB Cream</t>
  </si>
  <si>
    <t>EL170</t>
  </si>
  <si>
    <t>수딩앤모이스쳐
콜라겐 선블록</t>
  </si>
  <si>
    <t>Soothing &amp; Moisture Collagen Sun Block</t>
  </si>
  <si>
    <t>EL171</t>
  </si>
  <si>
    <t>수딩앤모이스쳐
스네일 선블록</t>
  </si>
  <si>
    <t>Soothing &amp; Moisture Snail Sun Block</t>
  </si>
  <si>
    <t>EL172</t>
  </si>
  <si>
    <t>수딩앤모이스쳐
알로에베라 선블록</t>
  </si>
  <si>
    <t>Soothing &amp; Moisture Aloe Vera Sun Block</t>
  </si>
  <si>
    <t>EL173</t>
  </si>
  <si>
    <t>수딩앤모이스쳐         펩타이드 선블록</t>
  </si>
  <si>
    <t>Soothing &amp; Moisture Peptide Sun Block</t>
  </si>
  <si>
    <t>EL174</t>
  </si>
  <si>
    <t>UV 썬 블록 크림</t>
  </si>
  <si>
    <t>UV Sun Block Cream</t>
  </si>
  <si>
    <t>EL175</t>
  </si>
  <si>
    <t>화이트닝 UV 선 블록</t>
  </si>
  <si>
    <t>Whitening UV  Sun Block</t>
  </si>
  <si>
    <t>EL176</t>
  </si>
  <si>
    <t>Foam Cleanser Collagen</t>
  </si>
  <si>
    <t>EL177</t>
  </si>
  <si>
    <t>EL178</t>
  </si>
  <si>
    <t>EL179</t>
  </si>
  <si>
    <t>EL180</t>
  </si>
  <si>
    <t>폼클렌저
히알루론산</t>
  </si>
  <si>
    <t>Foam Cleanser Hyaluronic Acid</t>
  </si>
  <si>
    <t>EL181</t>
  </si>
  <si>
    <t>EL182</t>
  </si>
  <si>
    <t>EL183</t>
  </si>
  <si>
    <t>EL184</t>
  </si>
  <si>
    <t>EL185</t>
  </si>
  <si>
    <t>EL186</t>
  </si>
  <si>
    <t>EL187</t>
  </si>
  <si>
    <t>EL188</t>
  </si>
  <si>
    <t>EL189</t>
  </si>
  <si>
    <t xml:space="preserve">Peeling Gel Apricot </t>
  </si>
  <si>
    <t>EL190</t>
  </si>
  <si>
    <t>EL191</t>
  </si>
  <si>
    <t>미라클                     센텔라시카 토너          (아하,바하,파하)</t>
  </si>
  <si>
    <t>MIRACLE CENTELLACICA TONER (AHA, BHA, PHA)</t>
  </si>
  <si>
    <t>EL192</t>
  </si>
  <si>
    <t>미라클                     센텔라시카 앰플          (아하,바하,파하)           -그린</t>
  </si>
  <si>
    <t>MIRACLE CENTELLACICA AMPOULE            (AHA, BHA, PHA)        - green</t>
  </si>
  <si>
    <t>EL193</t>
  </si>
  <si>
    <t>미라클                     센텔라시카 앰플          (아하,바하,파하)           -브라운</t>
  </si>
  <si>
    <t>MIRACLE CENTELLACICA AMPOULE            (AHA, BHA, PHA)         - brown</t>
  </si>
  <si>
    <t>EL194</t>
  </si>
  <si>
    <t>미라클                     센텔라시카 크림          (아하,바하,파하)</t>
  </si>
  <si>
    <t>MIRACLE CENTELLACICA CREAM                    (AHA, BHA, PHA)</t>
  </si>
  <si>
    <t>EL195</t>
  </si>
  <si>
    <t>브라이트닝 토너        시카</t>
  </si>
  <si>
    <t>Brightening Toner   Cica</t>
  </si>
  <si>
    <t>EL196</t>
  </si>
  <si>
    <t>브라이트닝 토너        녹차</t>
  </si>
  <si>
    <t>Brightening Toner   Green Tea</t>
  </si>
  <si>
    <t>EL197</t>
  </si>
  <si>
    <t>브라이트닝 토너        알로에</t>
  </si>
  <si>
    <t>Brightening Toner   Aloe</t>
  </si>
  <si>
    <t>EL198</t>
  </si>
  <si>
    <t>브라이트닝 토너        달팽이</t>
  </si>
  <si>
    <t>Brightening Toner   Snail</t>
  </si>
  <si>
    <t>EL199</t>
  </si>
  <si>
    <t>브라이트닝 토너        쌀겨</t>
  </si>
  <si>
    <t>Brightening Toner   Rice Bran</t>
  </si>
  <si>
    <t>EL200</t>
  </si>
  <si>
    <t>브라이트닝 토너        펩타이드</t>
  </si>
  <si>
    <t>Brightening Toner Peptide</t>
  </si>
  <si>
    <t>EL201</t>
  </si>
  <si>
    <t>브라이트닝 토너        히알루론산</t>
  </si>
  <si>
    <t>Brightening Toner Hyaluronic Acid</t>
  </si>
  <si>
    <t>EL202</t>
  </si>
  <si>
    <t>브라이트닝 토너        콜라겐</t>
  </si>
  <si>
    <t>Brightening Toner Collagen</t>
  </si>
  <si>
    <t>EL203</t>
  </si>
  <si>
    <t>에이지 리커버리 크림 플라센타</t>
  </si>
  <si>
    <t>AGE RECOVERY CREAM PLACENTA</t>
  </si>
  <si>
    <t>EL204</t>
  </si>
  <si>
    <t>에이지 리커버리 크림  히알루론산</t>
  </si>
  <si>
    <t>AGE RECOVERY CREAM     HYALURONIC ACID</t>
  </si>
  <si>
    <t>EL205</t>
  </si>
  <si>
    <t>에이지 리커버리 크림 콜라겐</t>
  </si>
  <si>
    <t>AGE RECOVERY CREAM COLLAGEN</t>
  </si>
  <si>
    <t>EL206</t>
  </si>
  <si>
    <t>에이지 리커버리 크림 펩타이드</t>
  </si>
  <si>
    <t>AGE RECOVERY CREAM PEPTIDE</t>
  </si>
  <si>
    <t>EL207</t>
  </si>
  <si>
    <t>에이지 리커버리 크림 스네일</t>
  </si>
  <si>
    <t>AGE RECOVERY CREAM SNAIL</t>
  </si>
  <si>
    <t>EL208</t>
  </si>
  <si>
    <t>에이지 리커버리 크림 알로에</t>
  </si>
  <si>
    <t>AGE RECOVERY CREAM ALOE</t>
  </si>
  <si>
    <t>DAENG GI MEO RI</t>
  </si>
  <si>
    <t>DR001</t>
  </si>
  <si>
    <t>댕기머리 구절초샴푸</t>
  </si>
  <si>
    <t>DAENG GI MEO RI Hair loss care shampoo for sensitive hair
(w/o indi. Package) 400ml</t>
  </si>
  <si>
    <t>DR002</t>
  </si>
  <si>
    <t>댕기머리 하수오샴푸</t>
  </si>
  <si>
    <t>DAENG GI MEO RI Hair loss care shampoo for thinning hair
(w/o indi. Package) 400ml</t>
  </si>
  <si>
    <t>DR003</t>
  </si>
  <si>
    <t>댕기머리 어성초샴푸</t>
  </si>
  <si>
    <t>DAENG GI MEO RI Hair loss care shampoo for oily scalp
(w/o indi. Package) 400ml</t>
  </si>
  <si>
    <t>DR004</t>
  </si>
  <si>
    <t>댕기머리 한방트리트먼트</t>
  </si>
  <si>
    <t>DAENG GI MEO RI Hair loss treatment for all hair types
(w/o indi. Package) 400ml</t>
  </si>
  <si>
    <t>DR005</t>
  </si>
  <si>
    <t>댕기머리 뉴골드스페셜샴푸</t>
  </si>
  <si>
    <t>DAENG GI MEO RI New Gold Special Shampoo
(w/o indi. Package) 500ml</t>
  </si>
  <si>
    <t>DR006</t>
  </si>
  <si>
    <t>댕기머리 명품스페셜샴푸</t>
  </si>
  <si>
    <t>DAENG GI MEO RI Oriental Special Shampoo
(w/o indi. Package) 500ml</t>
  </si>
  <si>
    <t>DR007</t>
  </si>
  <si>
    <t>댕기머리 한방컨디셔너</t>
  </si>
  <si>
    <t>DAENG GI MEO RI Oriental Conditioner
(w/o indi. Package) 500ml</t>
  </si>
  <si>
    <t>DR008</t>
  </si>
  <si>
    <t>댕기머리 진기샴푸</t>
  </si>
  <si>
    <t>DR009</t>
  </si>
  <si>
    <t>DAENG GI MEO RI Vitalizing Shampoo
(w/o indi. Package) 300ml</t>
  </si>
  <si>
    <t>DR010</t>
  </si>
  <si>
    <t>DAENG GI MEO RI Vitalizing Shampoo
(w/o indi. Package) 145ml</t>
  </si>
  <si>
    <t>DR011</t>
  </si>
  <si>
    <t>DAENG GI MEO RI Vitalizing Shampoo
(w/o indi. Package) 10ml</t>
  </si>
  <si>
    <t>DR012</t>
  </si>
  <si>
    <t>댕기머리 진기트리트먼트</t>
  </si>
  <si>
    <t>DAENG GI MEO RI Vitalizing Treatment
(w/o indi. Package) 500ml</t>
  </si>
  <si>
    <t>DR013</t>
  </si>
  <si>
    <t>DAENG GI MEO RI Vitalizing Treatment
(w/o indi. Package) 300ml</t>
  </si>
  <si>
    <t>DR014</t>
  </si>
  <si>
    <t>DAENG GI MEO RI Vitalizing Treatment
(w/o indi. Package) 145ml</t>
  </si>
  <si>
    <t>DR015</t>
  </si>
  <si>
    <t>DR016</t>
  </si>
  <si>
    <t>댕기머리 진기헤어세럼</t>
  </si>
  <si>
    <t>DAENG GI MEO RI Vitalizing Hair Serum
(w indi. Package) 140ml</t>
  </si>
  <si>
    <t>DR017</t>
  </si>
  <si>
    <t>댕기머리 진기모발영양팩</t>
  </si>
  <si>
    <t>DAENG GI MEO RI Vitalizing Nutrition Hair Pack
(w indi.package) 120ml</t>
  </si>
  <si>
    <t>DR018</t>
  </si>
  <si>
    <t>댕기머리 진기헤어에센스</t>
  </si>
  <si>
    <t>DAENG GI MEO RI Vitalizing Hair Essence
(w/o indi. Package) 100ml</t>
  </si>
  <si>
    <t>DR019</t>
  </si>
  <si>
    <t>댕기머리 진기헤어팩위드헤어캡</t>
  </si>
  <si>
    <t>DAENG GI MEO RI Vitalizing Nutrition Hair Pack with hair cap 35G*12 35g*12</t>
  </si>
  <si>
    <t>DR020</t>
  </si>
  <si>
    <t>댕기머리 기골드프리미엄샴푸/리뉴얼</t>
  </si>
  <si>
    <t>DAENG GI MEO RI Ki Gold Premium Shampoo/RENEWAL
(w/o indi. Package) 500ml</t>
  </si>
  <si>
    <t>DR021</t>
  </si>
  <si>
    <t>댕기머리 기골드프리미엄트리트먼트/리뉴얼</t>
  </si>
  <si>
    <t>DAENG GI MEO RI Ki Gold Premium Treatment/RENEWAL
(w/o indi. Package) 500ml</t>
  </si>
  <si>
    <t>DR022</t>
  </si>
  <si>
    <t>댕기머리 기골드프리미엄샴푸</t>
  </si>
  <si>
    <t>DAENG GI MEO RI Ki Gold Premium Shampoo
(w/o indi. Package) 500ml</t>
  </si>
  <si>
    <t>DR023</t>
  </si>
  <si>
    <t>댕기머리 기골드프리미엄트리트먼트</t>
  </si>
  <si>
    <t>DAENG GI MEO RI Ki Gold Premium Treatment
(w/o indi. Package) 500ml</t>
  </si>
  <si>
    <t>DR024</t>
  </si>
  <si>
    <t>댕기머리 기골드6종세트(3+1)
(샴500*3+컨500+샴145+컨145)</t>
  </si>
  <si>
    <t>Ki Gold Energizing Hair Care Set(3+1)
(S500*3+C500+S145+C145) 2290ml</t>
  </si>
  <si>
    <t>DR025</t>
  </si>
  <si>
    <t>댕기머리 기골드에너자이징샴푸</t>
  </si>
  <si>
    <t>DAENG GI MEO RI Ki Gold Energizing Shampoo
(w/o indi. Package) 500ml</t>
  </si>
  <si>
    <t>DR026</t>
  </si>
  <si>
    <t>댕기머리 기골드에너자이징컨디셔너</t>
  </si>
  <si>
    <t>DAENG GI MEO RI Ki Gold Energizing Treatment
(w/o indi. Package) 500ml</t>
  </si>
  <si>
    <t>DR027</t>
  </si>
  <si>
    <t>댕기머리 프로페셔널허니인텐시브헤어마스크팩</t>
  </si>
  <si>
    <t>DAENG GI MEO RI Honey Intensive Hair Mask
(w/o indi. Package) 1000ml</t>
  </si>
  <si>
    <t>DR028</t>
  </si>
  <si>
    <t>DR029</t>
  </si>
  <si>
    <t>댕기머리 프로페셔널허니테라피샴푸</t>
  </si>
  <si>
    <t>DAENG GI MEO RI Professional Honey Therapy Shampoo
(w/o indi. Package) 500ml</t>
  </si>
  <si>
    <t>DR030</t>
  </si>
  <si>
    <t>댕기머리 프로페셔널허니테라피트리트먼트</t>
  </si>
  <si>
    <t>DAENG GI MEO RI Professional Honey Therapy Treatment
(w/o indi. Package) 500ml</t>
  </si>
  <si>
    <t>DR031</t>
  </si>
  <si>
    <t>댕기머리 프로페셔널허벌테라피에센스오일</t>
  </si>
  <si>
    <t>DAENG GI MEO RI Professional Therapy Essence Oil
(w indi. Package) 140ml</t>
  </si>
  <si>
    <t>DR032</t>
  </si>
  <si>
    <t>에그플래닛오마이핸드크림/딸기</t>
  </si>
  <si>
    <t>EGG PLANET OH MY Hand Cream (Strawberry) 30ml</t>
  </si>
  <si>
    <t>DR033</t>
  </si>
  <si>
    <t>에그플래닛오마이핸드크림/바나나</t>
  </si>
  <si>
    <t>EGG PLANET OH MY Hand Cream (Banana) 30ml</t>
  </si>
  <si>
    <t>DR034</t>
  </si>
  <si>
    <t>에그플래닛오마이핸드크림/복숭아</t>
  </si>
  <si>
    <t>EGG PLANET OH MY Hand Cream (Peach)  30ml</t>
  </si>
  <si>
    <t>DR035</t>
  </si>
  <si>
    <t>에그플래닛오마이핸드크림/유자</t>
  </si>
  <si>
    <t>EGG PLANET OH MY Hand Cream (Yuja) 30ml</t>
  </si>
  <si>
    <t>DR036</t>
  </si>
  <si>
    <t>DR037</t>
  </si>
  <si>
    <t>에그플래닛케라틴헤어팩</t>
  </si>
  <si>
    <t>EGG PLANET Keratin Hair Pack
(w/o indi. Package) 200ml</t>
  </si>
  <si>
    <t>DR038</t>
  </si>
  <si>
    <t>EGG PLANET Keratin Hair Pack 30ml</t>
  </si>
  <si>
    <t>DR039</t>
  </si>
  <si>
    <t>에그플래닛케라틴리페어헤어오일</t>
  </si>
  <si>
    <t>EGG PLANET Keratin Repair Hair Oil
(w/o indi. Package) 80ml</t>
  </si>
  <si>
    <t>DR040</t>
  </si>
  <si>
    <t>에그플래닛아르간샴푸</t>
  </si>
  <si>
    <t>EGG PLANET ARGAN Shampoo
(w/o indi. Package) 300ml</t>
  </si>
  <si>
    <t>DR041</t>
  </si>
  <si>
    <t>에그플래닛아르간트리트먼트</t>
  </si>
  <si>
    <t>EGG PLANET ARGAN Treatment
(w/o indi. Package) 300ml</t>
  </si>
  <si>
    <t>DR042</t>
  </si>
  <si>
    <t>에그플래닛아르간헤어팩</t>
  </si>
  <si>
    <t>EGG PLANET ARGAN Hair Pack
(w/o indi. Package) 200ml</t>
  </si>
  <si>
    <t>DR043</t>
  </si>
  <si>
    <t>에그플래닛아르간엔젤링헤어크림</t>
  </si>
  <si>
    <t>EGG PLANET ARGAN ANGELING Hair Cream 
(w/o indi. Package) 120ml</t>
  </si>
  <si>
    <t>DR044</t>
  </si>
  <si>
    <t>에그플래닛아르간아하클렌징오일</t>
  </si>
  <si>
    <t>EGG PLANET ARGAN AHA Cleansing Oil
(w/o indi. Package) 150ml</t>
  </si>
  <si>
    <t>DR045</t>
  </si>
  <si>
    <t>에그플래닛아르간바하클렌징오일</t>
  </si>
  <si>
    <t>EGG PLANET ARGAN BHA Cleansing Oil
(w/o indi. Package) 150ml</t>
  </si>
  <si>
    <t>DR046</t>
  </si>
  <si>
    <t>에그플래닛아르간파하클렌징오일</t>
  </si>
  <si>
    <t>EGG PLANET ARGAN PHA Cleansing Oil
(w/o indi. Package) 150ml</t>
  </si>
  <si>
    <t>DR047</t>
  </si>
  <si>
    <t>에그플래닛포에이치에이클렌징폼</t>
  </si>
  <si>
    <t>EGG PLANET 4HA Cleansing Foam 
(w/o indi. Package) 120ml</t>
  </si>
  <si>
    <t>DR048</t>
  </si>
  <si>
    <t>에그플래닛아크네컨트롤클렌징폼</t>
  </si>
  <si>
    <t>EGG PLANET ACNE CONTROL Cleansing Foam
(w/o indi. Package) 120ml</t>
  </si>
  <si>
    <t>DR049</t>
  </si>
  <si>
    <t>에그플래닛스칼프스케일링샴푸</t>
  </si>
  <si>
    <t>EGG PLANET SCALP SCALING Shampoo
(w/o indi. Package) 500ml</t>
  </si>
  <si>
    <t>DR050</t>
  </si>
  <si>
    <t>에그플래닛옐로우미라클트리트먼트</t>
  </si>
  <si>
    <t>EGG PLANET YELLOW MIRACLE Treatment
(w/o indi. Package) 200ml</t>
  </si>
  <si>
    <t>DR051</t>
  </si>
  <si>
    <t>에그플래닛퓨리파잉스칼프토닉</t>
  </si>
  <si>
    <t>EGG PLANET PURIFYING Scalp Tonic
(w/o indi. Package) 100ml</t>
  </si>
  <si>
    <t>DR052</t>
  </si>
  <si>
    <t>에그플래닛 옐로우 미라클 오일 세럼</t>
  </si>
  <si>
    <t>EGG PLANET YELLOW MIRACLE Oil Serum
(w/o indi. Package) 80ml</t>
  </si>
  <si>
    <t>DR053</t>
  </si>
  <si>
    <t>댕기머리 옐로우블라썸샴푸액</t>
  </si>
  <si>
    <t>DAENG GI MEO RI YELLOW BLOSSOM Hair Loss Care Shampoo
(w/o indi. Package) 400ml</t>
  </si>
  <si>
    <t>DR054</t>
  </si>
  <si>
    <t>댕기머리 옐로우블라썸트리트먼트</t>
  </si>
  <si>
    <t>DAENG GI MEO RI YELLOW BLOSSOM Hair Loss Care Treatment
(w/o indi. Package) 300ml</t>
  </si>
  <si>
    <t>DR055</t>
  </si>
  <si>
    <t>댕기머리 옐로우블라썸인텐시브헤어마스크</t>
  </si>
  <si>
    <t>DAENG GI MEO RI YELLOW BLOSSOM Intensive Hair Mask
(w/o indi. Package) 200ml</t>
  </si>
  <si>
    <t>DR056</t>
  </si>
  <si>
    <t>댕기머리 글래모볼륨샴푸</t>
  </si>
  <si>
    <t>DAENG GI MEO RI Glamo Volume Shampoo
(w/o indi. Package) 400ml</t>
  </si>
  <si>
    <t>DR057</t>
  </si>
  <si>
    <t>댕기머리 글래모케라틴트리트먼트</t>
  </si>
  <si>
    <t>DAENG GI MEO RI Glamo Keratin Treatment
(w/o indi. Package) 400ml</t>
  </si>
  <si>
    <t>DR058</t>
  </si>
  <si>
    <t>댕기머리 내추럴온티트리쿨샴푸</t>
  </si>
  <si>
    <t>DAENG GI MEO RI Naturalon Tea Tree Cool Shampoo
(w/o indi. Package) 1000ml</t>
  </si>
  <si>
    <t>DR059</t>
  </si>
  <si>
    <t>댕기머리 내추럴온티트리쿨트리트먼트</t>
  </si>
  <si>
    <t>DAENG GI MEO RI Naturalon Tea Tree Cool Treatment
(w/o indi. Package) 1000ml</t>
  </si>
  <si>
    <t>DR060</t>
  </si>
  <si>
    <t>댕기머리 내추럴온티트리쿨헤어팩</t>
  </si>
  <si>
    <t>DAENG GI MEO RI Naturalon Tea Tree Cool Hair Pack
(w/o indi. Package) 1000ml</t>
  </si>
  <si>
    <t>DR061</t>
  </si>
  <si>
    <t>댕기머리 들애수샴푸액</t>
  </si>
  <si>
    <t>DAENG GI MEO RI Dlae Soo Hair Loss Care Shampoo
(w/o indi. Package) 400ml</t>
  </si>
  <si>
    <t>DR062</t>
  </si>
  <si>
    <t>댕기머리 들애수트리트먼트</t>
  </si>
  <si>
    <t>DAENG GI MEO RI Dlae Soo Hair Loss Care Treatment
(w/o indi. Package) 400ml</t>
  </si>
  <si>
    <t>DR063</t>
  </si>
  <si>
    <t>댕기머리 들애수집중영양팩</t>
  </si>
  <si>
    <t>DAENG GI MEO RI Dlae Soo Intensive Nourishing Pack
(w/o indi. Package) 200ml</t>
  </si>
  <si>
    <t>DR064</t>
  </si>
  <si>
    <t>댕기머리모든모발용샴푸</t>
  </si>
  <si>
    <t>DAENG GI MEO RI Shampoo for All hair types
(w/o indi. Package) 500ml</t>
  </si>
  <si>
    <t>DR065</t>
  </si>
  <si>
    <t>댕기머리모발관리컨디셔너</t>
  </si>
  <si>
    <t>DAENG GI MEO RI Conditioner for All hair
(w/o indi. Package) 500ml</t>
  </si>
  <si>
    <t>DR066</t>
  </si>
  <si>
    <t>댕기머리손상모발용샴푸</t>
  </si>
  <si>
    <t>DAENG GI MEO RI Shampoo for Damaged hair
(w/o indi. Package) 500ml</t>
  </si>
  <si>
    <t>DR067</t>
  </si>
  <si>
    <t>댕기머리지성두피용샴푸</t>
  </si>
  <si>
    <t>DAENG GI MEO RI Shampoo for Oily scalp
(w/o indi. Package) 500ml</t>
  </si>
  <si>
    <t>DR068</t>
  </si>
  <si>
    <t>룩앳헤어로스내추럴마일드스칼프케어샴푸액</t>
  </si>
  <si>
    <t>LOOK AT HAIR LOSS NATURAL MILD Scalp Care Shampoo
(w/o indi. Package) 500ml</t>
  </si>
  <si>
    <t>DR069</t>
  </si>
  <si>
    <t>룩앳헤어로스내추럴마일드스칼프케어트리트먼트</t>
  </si>
  <si>
    <t>LOOK AT HAIR LOSS NATURAL MILD Scalp Care Treatment
(w/o indi. Package) 500ml</t>
  </si>
  <si>
    <t>DR070</t>
  </si>
  <si>
    <t>룩앳헤어로스민티치노딥쿨링샴푸</t>
  </si>
  <si>
    <t>LOOK AT HAIR LOSS Minticcino Deep Cooling Shampoo
(w/o indi. Package) 500ml</t>
  </si>
  <si>
    <t>DR071</t>
  </si>
  <si>
    <t>룩앳헤어로스민티치노딥쿨링트리트먼트</t>
  </si>
  <si>
    <t>LOOK AT HAIR LOSS Minticcino Deep Cooling Treatment
(w/o indi. Package) 500ml</t>
  </si>
  <si>
    <t>DR072</t>
  </si>
  <si>
    <t>룩앳헤어로스트루헤어&amp;스칼프샴푸액(손상모발용)</t>
  </si>
  <si>
    <t>LOOK AT HAIR LOSS TRUE HAIR&amp;SCALP Shampoo
(w/o indi. Package) 500ml</t>
  </si>
  <si>
    <t>DR073</t>
  </si>
  <si>
    <t>룩앳헤어로스트루헤어&amp;스칼프트리트먼트</t>
  </si>
  <si>
    <t>LOOK AT HAIR LOSS TRUE HAIR&amp;SCALP Treatment
(w/o indi. Package) 250ml</t>
  </si>
  <si>
    <t>DR074</t>
  </si>
  <si>
    <t>댕기머리 한방칼라크림3호(밝은황갈색)
[1제+2제+댕기머리샴푸7*2]수출</t>
  </si>
  <si>
    <t>DAENG GI MEO RI Medicinal Herb Hair Color(Light brown) 134g</t>
  </si>
  <si>
    <t>댕기머리 한방칼라크림4호(자연갈색)
[1제+2제+댕기머리샴푸7*2]수출</t>
  </si>
  <si>
    <t>DAENG GI MEO RI Medicinal Herb Hair Color(Natural brown) 134g</t>
  </si>
  <si>
    <t>댕기머리 한방칼라크림5호(진한갈색)
[1제+2제+댕기머리샴푸7*2]수출</t>
  </si>
  <si>
    <t>DAENG GI MEO RI Medicinal Herb Hair Color(Medium brown) 134ml</t>
  </si>
  <si>
    <t>댕기머리 한방칼라크림6호(흑갈색)
[1제+2제+댕기머리샴푸7*2]수출</t>
  </si>
  <si>
    <t>DAENG GI MEO RI Medicinal Herb Hair Color(Dark brown) 134g</t>
  </si>
  <si>
    <t>댕기머리 한방칼라크림7호(흑색)
[1제+2제+댕기머리샴푸7*2]수출</t>
  </si>
  <si>
    <t>DAENG GI MEO RI Medicinal Herb Hair Color(Black) 134g</t>
  </si>
  <si>
    <t>3W CLINIC</t>
  </si>
  <si>
    <t>3C001</t>
  </si>
  <si>
    <t>콜라겐&amp;럭셔리골드 리바이탈라이징 컴포트 골드 에센스</t>
  </si>
  <si>
    <t>COLLAGEN &amp; LUXURY GOLD REVITALIZING COMFORT GOLD ESSENCE 150ml</t>
  </si>
  <si>
    <t>3C002</t>
  </si>
  <si>
    <t>3W 클리닉 콜라겐 &amp; 럭셔리골드 아이패치</t>
  </si>
  <si>
    <t>COLLAGEN &amp; LUXURY GOLD EYE PATCH 90g(60)</t>
  </si>
  <si>
    <t>3C003</t>
  </si>
  <si>
    <t>콜라겐&amp;럭셔리골드 비비크림</t>
  </si>
  <si>
    <t>COLLAGEN &amp; LUXURY GOLD BB CREAM 50g</t>
  </si>
  <si>
    <t>3C004</t>
  </si>
  <si>
    <t>콜라겐&amp;럭셔리골드 앰플 ( 4P ) 세트</t>
  </si>
  <si>
    <t>COLLAGEN &amp; LUXURY GOLD 
ANTI-WRINKLE AMPOULE (4P) 13ml*4EA</t>
  </si>
  <si>
    <t>3C005</t>
  </si>
  <si>
    <t>콜라겐 &amp; 럭셔리 골드 필 오프 팩</t>
  </si>
  <si>
    <t>COLLAGEN LUXURY GOLD
PEEL OFF PACK 100ml</t>
  </si>
  <si>
    <t>3C006</t>
  </si>
  <si>
    <t>콜라겐 &amp; 럭셔리 골드 에너지 하이드로겔 페이셜 마스크</t>
  </si>
  <si>
    <t>COLLAGEN &amp; LUXURY GOLD ENERGY HYDROGEL FACIAL MASK 30g*5EA</t>
  </si>
  <si>
    <t>3C007</t>
  </si>
  <si>
    <t>콜라겐 &amp; 럭셔리 골드 크림</t>
  </si>
  <si>
    <t>COLLAGEN &amp; LUXURY GOLD CREAM 100ml</t>
  </si>
  <si>
    <t>3C008</t>
  </si>
  <si>
    <t xml:space="preserve"> 콜라겐&amp;럭셔리골드 앰플</t>
  </si>
  <si>
    <t>COLLAGEN &amp; LUXURY GOLD 
ANTI-WRINKLE AMPOULE 100ml</t>
  </si>
  <si>
    <t>3C009</t>
  </si>
  <si>
    <t>콜라겐 럭셔리 골드 프리미엄 아이크림</t>
  </si>
  <si>
    <t>COLLAGEN &amp; LUXURY GOLD PREMIUM EYE CREAM 40ml</t>
  </si>
  <si>
    <t>3C010</t>
  </si>
  <si>
    <t>콜라겐&amp;럭셔리골드 클렌징 젤</t>
  </si>
  <si>
    <t>COLLAGEN &amp; LUXURY GOLD CLEANSING GEL 300ml</t>
  </si>
  <si>
    <t>3C011</t>
  </si>
  <si>
    <t xml:space="preserve">크리스탈 화이트 밀키크림 </t>
  </si>
  <si>
    <t>CRYSTAL WHITE MILKY CREAM 50g</t>
  </si>
  <si>
    <t>3C012</t>
  </si>
  <si>
    <t>크리스탈 화이트 밀키 썬크림</t>
  </si>
  <si>
    <t>CRYSTAL WHITE MILKY SUN CREAM 50g</t>
  </si>
  <si>
    <t>3C013</t>
  </si>
  <si>
    <t>크리스탈 화이트 밀키 바디로션</t>
  </si>
  <si>
    <t>CRYSTAL WHITE MILKY  BODY LOTION 150g</t>
  </si>
  <si>
    <t>3C014</t>
  </si>
  <si>
    <t>크리스탈 화이트 밀키 에센스</t>
  </si>
  <si>
    <t>CRYSTAL WHITE MILKY ESSENCE VITAMIN+ 150ml</t>
  </si>
  <si>
    <t>3C015</t>
  </si>
  <si>
    <t>마린 콜라겐 모이스처 에센스</t>
  </si>
  <si>
    <t>MARINE COLLAGEN MOISTURE ESSENCE 150ml</t>
  </si>
  <si>
    <t>3C016</t>
  </si>
  <si>
    <t>스네일 뮤커스 골드 펩타이드 에센스</t>
  </si>
  <si>
    <t>SNAIL MUCUS GOLD PEPTIDE ESSENCE 150ml</t>
  </si>
  <si>
    <t>3C017</t>
  </si>
  <si>
    <t>블랙 스네일 글리터 아이패치</t>
  </si>
  <si>
    <t>BLACK SNAIL GLITTER EYE PATCH 90g</t>
  </si>
  <si>
    <t>3C018</t>
  </si>
  <si>
    <t>핑크로즈 비타민 하이드로겔 아이패치</t>
  </si>
  <si>
    <t>PINK ROSE VITAMIN HYDROGEL EYE PATCH 90g</t>
  </si>
  <si>
    <t>3C019</t>
  </si>
  <si>
    <t>더마시카 토너</t>
  </si>
  <si>
    <t>DERMA CICA TONER 120ml</t>
  </si>
  <si>
    <t>3C020</t>
  </si>
  <si>
    <t>더마시카 에멀전</t>
  </si>
  <si>
    <t>DERMA CICA EMULSION 110ml</t>
  </si>
  <si>
    <t>3C021</t>
  </si>
  <si>
    <t>더마시카 크림</t>
  </si>
  <si>
    <t>DERMA CICA CREAM 55g</t>
  </si>
  <si>
    <t>3C022</t>
  </si>
  <si>
    <t>더마시카 앰플</t>
  </si>
  <si>
    <t>DERMA CICA AMPOULE 40ml</t>
  </si>
  <si>
    <t>3C023</t>
  </si>
  <si>
    <t>더마시카 미스트</t>
  </si>
  <si>
    <t>DERMA CICA MIST 120ml</t>
  </si>
  <si>
    <t>3C024</t>
  </si>
  <si>
    <t>더마시카 선로션</t>
  </si>
  <si>
    <t>DERMA CICA SUN LOTION 50g</t>
  </si>
  <si>
    <t>3C025</t>
  </si>
  <si>
    <t>더마시카 비비크림</t>
  </si>
  <si>
    <t>DERMA CICA BB CREAM 50g</t>
  </si>
  <si>
    <t>3C026</t>
  </si>
  <si>
    <t>더마시카 슬리핑 팩</t>
  </si>
  <si>
    <t>DERMA CICA SLEEPING PACK 4g * 20 PCS</t>
  </si>
  <si>
    <t>3C027</t>
  </si>
  <si>
    <t>서담한 한삼송이 자생 수액</t>
  </si>
  <si>
    <t>SEO DAM HAN PANAX GINSENG VITALIZING SKIN 125ml</t>
  </si>
  <si>
    <t>3C028</t>
  </si>
  <si>
    <t>서담한 한삼송이 자생 유액</t>
  </si>
  <si>
    <t>SEO DAM HAN PANAX GINSENG VITALIZING LOTION 125ml</t>
  </si>
  <si>
    <t>3C029</t>
  </si>
  <si>
    <t>서담한 한삼송이 자생 영양크림</t>
  </si>
  <si>
    <t>SEO DAM HAN PANAX GINSENG VITALIZING CREAM 55g</t>
  </si>
  <si>
    <t>3C030</t>
  </si>
  <si>
    <t>서담한 한삼송이 자생 아이크림</t>
  </si>
  <si>
    <t>SEO DAM HAN PANAX GINSENG VITALIZING EYE CREAM 35g</t>
  </si>
  <si>
    <t>3C031</t>
  </si>
  <si>
    <t>서담한 한삼송이 자생 에센스</t>
  </si>
  <si>
    <t>SEO DAM HAN PANAX GINSENG VITALIZING ESSENCE 55ml</t>
  </si>
  <si>
    <t>3C032</t>
  </si>
  <si>
    <t>서담한 한삼송이 자생 필링 젤</t>
  </si>
  <si>
    <t>SEO DAM HAN PANAX GINSENG VITALIZING PEELING GEL 180ml</t>
  </si>
  <si>
    <t>3C033</t>
  </si>
  <si>
    <t>서담한 한삼송이 자생 발열 팩</t>
  </si>
  <si>
    <t>SEO DAM HAN PANAX GINSENG VITALIZING HEATING PACK 100g</t>
  </si>
  <si>
    <t>3C034</t>
  </si>
  <si>
    <t>서담한 한삼송이 자생 아이 패치</t>
  </si>
  <si>
    <t>SEO DAM HAN PANAX GINSENG VITALIZING EYE PATCH 35g</t>
  </si>
  <si>
    <t>3C035</t>
  </si>
  <si>
    <t>서담한 블루베리 필링 젤</t>
  </si>
  <si>
    <t>SEO DAM HAN BLUE BERRY PEELING GEL 180ml</t>
  </si>
  <si>
    <t>3C036</t>
  </si>
  <si>
    <t>서담한 사과 필링 젤</t>
  </si>
  <si>
    <t>SEO DAM HAN APPLE PEELING GEL 180ml</t>
  </si>
  <si>
    <t>3C037</t>
  </si>
  <si>
    <t>서담한 아보카도 필링 젤</t>
  </si>
  <si>
    <t>SEO DAM HAN AVOCADO PEELING GEL 180ml</t>
  </si>
  <si>
    <t>3C038</t>
  </si>
  <si>
    <t>레드 진생 너리싱 토너</t>
  </si>
  <si>
    <t>RED GINSENG NOURISHING TONER 130ml</t>
  </si>
  <si>
    <t>3C039</t>
  </si>
  <si>
    <t>레드 진생 너리싱 에멀전</t>
  </si>
  <si>
    <t>RED GINSENG NOURISHING EMULSION 130ml</t>
  </si>
  <si>
    <t>3C040</t>
  </si>
  <si>
    <t>레드 진생 너리싱 크림</t>
  </si>
  <si>
    <t>RED GINSENG NOURISHING CREAM 55g</t>
  </si>
  <si>
    <t>3C041</t>
  </si>
  <si>
    <t>레드 진생 너리싱 세럼</t>
  </si>
  <si>
    <t>RED GINSENG NOURISHING SERUM 50ml</t>
  </si>
  <si>
    <t>3C042</t>
  </si>
  <si>
    <t>레드 진생 너리싱 스킨 케어 4종 세트</t>
  </si>
  <si>
    <t>RED GINSENG NOURISHING SKIN CARE SET 130ml*2
55g
50ml
30ml*2</t>
  </si>
  <si>
    <t>3C043</t>
  </si>
  <si>
    <t>골드 앤 스네일 인텐시브 케어 소프너</t>
  </si>
  <si>
    <t>GOLD &amp; SNAIL INTENSIVE CARE SOFTENER 130ml</t>
  </si>
  <si>
    <t>3C044</t>
  </si>
  <si>
    <t>골드 앤 스네일 인텐시브 케어 에멀전</t>
  </si>
  <si>
    <t>GOLD &amp; SNAIL INTENSIVE CARE EMULSION 130ml</t>
  </si>
  <si>
    <t>3C045</t>
  </si>
  <si>
    <t>골드 앤 스네일 인텐시브 케어 크림</t>
  </si>
  <si>
    <t>GOLD &amp; SNAIL INTENSIVE CARE CREAM 55g</t>
  </si>
  <si>
    <t>3C046</t>
  </si>
  <si>
    <t>골드 앤 스네일 인텐시브 케어 세럼</t>
  </si>
  <si>
    <t>GOLD &amp; SNAIL INTENSIVE CARE SERUM 50ml</t>
  </si>
  <si>
    <t>3C047</t>
  </si>
  <si>
    <t>골드 앤 스네일 인텐시브 케어 4종 세트</t>
  </si>
  <si>
    <t>GOLD &amp; SNAIL INTENSIVE CARE SET 130ml*2
55g
50ml
30ml*2</t>
  </si>
  <si>
    <t>3C048</t>
  </si>
  <si>
    <t>그린티 클린업 클렌징 워터</t>
  </si>
  <si>
    <t>GREEN TEA CLEAN-UP CLEANSING WATER 500ml</t>
  </si>
  <si>
    <t>3C049</t>
  </si>
  <si>
    <t>마린 콜라겐 클린업 클렌징 워터</t>
  </si>
  <si>
    <t>MARINE COLLAGEN CLEAN-UP CLEANSING WATER 500ml</t>
  </si>
  <si>
    <t>3C050</t>
  </si>
  <si>
    <t>히알루로닉 클린업 클렌징 워터 (오일타입)</t>
  </si>
  <si>
    <t>HYALURONIC CLEAN-UP CLEANSING WATER 500ml</t>
  </si>
  <si>
    <t>3C051</t>
  </si>
  <si>
    <t>에센셜 업 그린티 시트 마스크</t>
  </si>
  <si>
    <t>ESSENTIAL UP GREEN TEA SHEET MASK 25ml*10</t>
  </si>
  <si>
    <t>3C052</t>
  </si>
  <si>
    <t>에센셜 업 알로에 시트 마스크</t>
  </si>
  <si>
    <t>ESSENTIAL UP ALOE SHEET MASK 25ml*10</t>
  </si>
  <si>
    <t>3C053</t>
  </si>
  <si>
    <t>에센셜 업 스네일 시트 마스크</t>
  </si>
  <si>
    <t>ESSENTIAL UP SNAIL SHEET MASK 25ml*10</t>
  </si>
  <si>
    <t>3C054</t>
  </si>
  <si>
    <t>에센셜 업 콜라겐 시트 마스크</t>
  </si>
  <si>
    <t>ESSENTIAL UP COLLAGEN SHEET MASK 25ml*10</t>
  </si>
  <si>
    <t>3C055</t>
  </si>
  <si>
    <t>에센셜 업 펄 시트 마스크</t>
  </si>
  <si>
    <t>ESSENTIAL UP PEARL SHEET MASK 25ml*10</t>
  </si>
  <si>
    <t>3C056</t>
  </si>
  <si>
    <t>에센셜 업 토마토 시트 마스크</t>
  </si>
  <si>
    <t>ESSENTIAL UP TOMATO SHEET MASK 25ml*10</t>
  </si>
  <si>
    <t>3C057</t>
  </si>
  <si>
    <t>에센셜 업 로즈 시트 마스크</t>
  </si>
  <si>
    <t>ESSENTIAL UP ROSE SHEET MASK 25ml*10</t>
  </si>
  <si>
    <t>3C058</t>
  </si>
  <si>
    <t>에센셜 업 허니 골드 시트 마스크</t>
  </si>
  <si>
    <t>ESSENTIAL UP HONEY GOLD SHEET MASK 25ml*10</t>
  </si>
  <si>
    <t>3C059</t>
  </si>
  <si>
    <t>에센셜 업 더마 시카 시트 마스크</t>
  </si>
  <si>
    <t>ESSENTIAL UP DERMA CICA SHEET MASK 25ml*10</t>
  </si>
  <si>
    <t>3C060</t>
  </si>
  <si>
    <t>에센셜 업 비타민 시트 마스크</t>
  </si>
  <si>
    <t>ESSENTIAL UP VITAMIN SHEET MASK 25ml*10</t>
  </si>
  <si>
    <t>3C061</t>
  </si>
  <si>
    <t xml:space="preserve"> 콜라겐 재생 소프너</t>
  </si>
  <si>
    <t>COLLAGEN REGENERATION SOFTENER  150ml</t>
  </si>
  <si>
    <t>50</t>
  </si>
  <si>
    <t>3C062</t>
  </si>
  <si>
    <t xml:space="preserve"> 콜라겐 재생 에멀젼</t>
  </si>
  <si>
    <t>COLLAGEN REGENERATION EMULSION 150ml</t>
  </si>
  <si>
    <t>3C063</t>
  </si>
  <si>
    <t xml:space="preserve"> 콜라겐 재생 크림</t>
  </si>
  <si>
    <t>COLLAGEN REGENERATION CREAM 60g</t>
  </si>
  <si>
    <t>100</t>
  </si>
  <si>
    <t>3C064</t>
  </si>
  <si>
    <t>콜라겐 퍼밍업 에센스</t>
  </si>
  <si>
    <t>COLLAGEN FIRMING UP ESSENCE 50ml</t>
  </si>
  <si>
    <t>3C065</t>
  </si>
  <si>
    <t>콜라겐 리프팅 아이크림</t>
  </si>
  <si>
    <t>COLLAGEN LIFTING EYE CREAM 35g</t>
  </si>
  <si>
    <t>120</t>
  </si>
  <si>
    <t>3C066</t>
  </si>
  <si>
    <t>콜라겐 여성 3종</t>
  </si>
  <si>
    <t>COLLAGEN SKIN CARE 3 ITEMS SET SET</t>
  </si>
  <si>
    <t>3C067</t>
  </si>
  <si>
    <t>콜라겐 파운데이션 #21</t>
  </si>
  <si>
    <t>COLLAGEN FOUNDATION #21 50ml</t>
  </si>
  <si>
    <t>3C068</t>
  </si>
  <si>
    <t>콜라겐 파운데이션 #23</t>
  </si>
  <si>
    <t>COLLAGEN FOUNDATION #23 50ml</t>
  </si>
  <si>
    <t>3C069</t>
  </si>
  <si>
    <t>콜라겐 메이크 업 베이스</t>
  </si>
  <si>
    <t>COLLAGEN MAKE-UP BASE (GREEN) 50ml</t>
  </si>
  <si>
    <t>3C070</t>
  </si>
  <si>
    <t>콜라겐 크리스탈 필링 젤</t>
  </si>
  <si>
    <t>COLLAGEN CRYSTAL PEELING GEL 180ml</t>
  </si>
  <si>
    <t>3C071</t>
  </si>
  <si>
    <t>콜라겐 엑스트라 모이스처 소프너</t>
  </si>
  <si>
    <t>COLLAGEN EXTRA MOISTURE SOFTENER  150ml</t>
  </si>
  <si>
    <t>3C072</t>
  </si>
  <si>
    <t>콜라겐 엑스트라 모이스처 에멀젼</t>
  </si>
  <si>
    <t>COLLAGEN EXTRA MOISTURIZING EMULSION 150ml</t>
  </si>
  <si>
    <t>3C073</t>
  </si>
  <si>
    <t>콜라겐 엑스트라 모이스처라이징 크림</t>
  </si>
  <si>
    <t>COLLAGEN EXTRA MOISTURIZING CREAM 60g</t>
  </si>
  <si>
    <t>3C074</t>
  </si>
  <si>
    <t>콜라겐 클리어 소프너</t>
  </si>
  <si>
    <t>COLLAGEN CLEAR SOFTENER  150ml</t>
  </si>
  <si>
    <t>3C075</t>
  </si>
  <si>
    <t>콜라겐 브라이트닝 에멀젼</t>
  </si>
  <si>
    <t>COLLAGEN BRIGHTENING EMULSION 150ml</t>
  </si>
  <si>
    <t>3C076</t>
  </si>
  <si>
    <t>콜라겐 화이트닝 크림</t>
  </si>
  <si>
    <t>COLLAGEN WHITENING CREAM 60g</t>
  </si>
  <si>
    <t>3C077</t>
  </si>
  <si>
    <t>콜라겐 화이트닝 에센스</t>
  </si>
  <si>
    <t>COLLAGEN WHITENING ESSENCE 50ml</t>
  </si>
  <si>
    <t>3C078</t>
  </si>
  <si>
    <t>콜라겐 화이트 아이크림</t>
  </si>
  <si>
    <t>COLLAGEN WHITENING EYE CREAM 35g</t>
  </si>
  <si>
    <t>3C079</t>
  </si>
  <si>
    <t>콜라겐 화이트닝 여성 3종 SET</t>
  </si>
  <si>
    <t>COLLAGEN WHITENING SKIN CARE ITEMS 3 SET SET</t>
  </si>
  <si>
    <t>20</t>
  </si>
  <si>
    <t>3C080</t>
  </si>
  <si>
    <t>콜라겐 화이트 필링젤</t>
  </si>
  <si>
    <t>COLLAGEN WHITE PEELING GEL 180ml</t>
  </si>
  <si>
    <t>3C081</t>
  </si>
  <si>
    <t>콜라겐 화이트 샤이닝 톤업크림</t>
  </si>
  <si>
    <t>COLLAGEN WHITE SHINING TONE UP CREAM 50ml</t>
  </si>
  <si>
    <t>3C082</t>
  </si>
  <si>
    <t>플라워 이펙트 초보습 스킨 소프트너</t>
  </si>
  <si>
    <t>FLOWER EFFECT EXTRA MOISTURE SKIN SOFTNER 150ml</t>
  </si>
  <si>
    <t>3C083</t>
  </si>
  <si>
    <t>플라워 이펙트 초보습 에멀젼</t>
  </si>
  <si>
    <t>FLOWER EFFECT EXTRA MOISTURIZING EMULSION 150ml</t>
  </si>
  <si>
    <t>3C084</t>
  </si>
  <si>
    <t>플라워 이펙트 초보습 크림</t>
  </si>
  <si>
    <t>FLOWER EFFECT EXTRA MOISTURIZING CREAM 50g</t>
  </si>
  <si>
    <t>3C085</t>
  </si>
  <si>
    <t>플라워 이펙트 초보습 스킨케어 SET</t>
  </si>
  <si>
    <t>FLOWER EFFECT EXTRA MOISTURIZING SKIN CARE 3 SET SET</t>
  </si>
  <si>
    <t>3C086</t>
  </si>
  <si>
    <t>알로에 풀 워터 액티베이팅 스킨 토너</t>
  </si>
  <si>
    <t>ALOE FULL WATER ACTIVATING SKIN TONER 150ml</t>
  </si>
  <si>
    <t>3C087</t>
  </si>
  <si>
    <t>알로에 풀 워터 액티베이팅 에멀젼</t>
  </si>
  <si>
    <t>ALOE FULL WATER ACTIVATING EMULSION 150ml</t>
  </si>
  <si>
    <t>3C088</t>
  </si>
  <si>
    <t>알로에 풀 워터 액티베이팅 크림</t>
  </si>
  <si>
    <t>ALOE FULL WATER ACTIVATING CREAM 50g</t>
  </si>
  <si>
    <t>3C089</t>
  </si>
  <si>
    <t>알로에 풀 워터 액티베이팅 SET</t>
  </si>
  <si>
    <t>ALOE FULL WATER ACTIVATING SKIN CARE 3 SET SET</t>
  </si>
  <si>
    <t>3C090</t>
  </si>
  <si>
    <t>스네일 모이스트 컨트롤 스킨케어 SET</t>
  </si>
  <si>
    <t>SNAIL MOIST CONTROL SKIN CARE 3 SET SET</t>
  </si>
  <si>
    <t>3C091</t>
  </si>
  <si>
    <t>스네일 모이스트 컨트롤 크림</t>
  </si>
  <si>
    <t>SNAIL MOIST CONTROL CREAM 50g</t>
  </si>
  <si>
    <t>3C092</t>
  </si>
  <si>
    <t>엑설런트 화이트 스킨케어 세트</t>
  </si>
  <si>
    <t>EXCELLENT WHITE SKIN CARE 3 SET SET</t>
  </si>
  <si>
    <t>3C093</t>
  </si>
  <si>
    <t>엑설런트 화이트 크림</t>
  </si>
  <si>
    <t>EXCELLENT WHITE CREAM 50g</t>
  </si>
  <si>
    <t>3C094</t>
  </si>
  <si>
    <t>플라센타 에이지 인텐시브 스킨</t>
  </si>
  <si>
    <t>PLACENTA INTENSIVE SKIN 145ml</t>
  </si>
  <si>
    <t>3C095</t>
  </si>
  <si>
    <t>플라센타 에이지 인텐시브 로션</t>
  </si>
  <si>
    <t>PLACENTA INTENSIVE EMULSION 145ml</t>
  </si>
  <si>
    <t>3C096</t>
  </si>
  <si>
    <t>플라센타 에이지 인텐시브 크림</t>
  </si>
  <si>
    <t>PLACENTA INTENSIVE CREAM 50g</t>
  </si>
  <si>
    <t>3C097</t>
  </si>
  <si>
    <t>플라센타 에이지 인텐시브 에센스</t>
  </si>
  <si>
    <t>PLACENTA INTENSIVE ESSENCE 50ml</t>
  </si>
  <si>
    <t>3C098</t>
  </si>
  <si>
    <t>플라센타 브라이트닝 데이 아이세럼</t>
  </si>
  <si>
    <t>PLACENTA BRIGHTENING DAY EYE SERUM 50ml</t>
  </si>
  <si>
    <t>3C099</t>
  </si>
  <si>
    <t>플라센타 여성 3종 SET</t>
  </si>
  <si>
    <t>PLACENTA 3 ITEMS SET SET</t>
  </si>
  <si>
    <t>3C100</t>
  </si>
  <si>
    <t>플라센타 여성 7종 SET</t>
  </si>
  <si>
    <t>PLACENTA 7 ITEMS SET SET</t>
  </si>
  <si>
    <t>3C101</t>
  </si>
  <si>
    <t>플라센타 클리어 폼클렌징</t>
  </si>
  <si>
    <t>PLACENTA CLEAR FOAM CLEANSING 180ml</t>
  </si>
  <si>
    <t>3C102</t>
  </si>
  <si>
    <t>플라센타 소프트 필링 젤</t>
  </si>
  <si>
    <t>PLACENTA SOFT PEELING GEL 180ml</t>
  </si>
  <si>
    <t>3C103</t>
  </si>
  <si>
    <t>콜라겐 나리싱 크림</t>
  </si>
  <si>
    <t>COLLAGEN NOURISING CREAM 50g</t>
  </si>
  <si>
    <t>3C104</t>
  </si>
  <si>
    <t>펄 리바이탈라이징 크림</t>
  </si>
  <si>
    <t>PEARL REVITALIZING CREAM 50g</t>
  </si>
  <si>
    <t>3C105</t>
  </si>
  <si>
    <t>슈퍼푸드 연어 크림</t>
  </si>
  <si>
    <t>SUPER FOOD SALMON CREAM 60ml</t>
  </si>
  <si>
    <t>3C106</t>
  </si>
  <si>
    <t>슈퍼푸드 당근 크림</t>
  </si>
  <si>
    <t>SUPER FOOD CARROT CREAM 60ml</t>
  </si>
  <si>
    <t>3C107</t>
  </si>
  <si>
    <t>슈퍼푸드 블루베리 크림</t>
  </si>
  <si>
    <t>SUPER FOOD BLUEBERRY CREAM 60ml</t>
  </si>
  <si>
    <t>3C108</t>
  </si>
  <si>
    <t>콜라겐 아이크림</t>
  </si>
  <si>
    <t>COLLAGEN EYE CREAM 40ml</t>
  </si>
  <si>
    <t>3C109</t>
  </si>
  <si>
    <t>스네일 아이크림</t>
  </si>
  <si>
    <t>SNAIL EYE CREAM 40ml</t>
  </si>
  <si>
    <t>3C110</t>
  </si>
  <si>
    <t>흑진주 아이크림</t>
  </si>
  <si>
    <t>BLACK PEARL EYE CREAM 40ml</t>
  </si>
  <si>
    <t>3C111</t>
  </si>
  <si>
    <t>마유 아이크림</t>
  </si>
  <si>
    <t>HORSE OIL EYE CREAM 40ml</t>
  </si>
  <si>
    <t>3C112</t>
  </si>
  <si>
    <t>허니 아이크림</t>
  </si>
  <si>
    <t>HONEY EYE CREAM 40ml</t>
  </si>
  <si>
    <t>3C113</t>
  </si>
  <si>
    <t>로즈 아이크림</t>
  </si>
  <si>
    <t>ROSE EYE CREAM 40ml</t>
  </si>
  <si>
    <t>3C114</t>
  </si>
  <si>
    <t>플라센타 아이크림</t>
  </si>
  <si>
    <t>PLACENTA EYE CREAM 40ml</t>
  </si>
  <si>
    <t>3C115</t>
  </si>
  <si>
    <t>히알루로닉아이크림</t>
  </si>
  <si>
    <t>HYALURONIC EYE CREAM 40ml</t>
  </si>
  <si>
    <t>3C116</t>
  </si>
  <si>
    <t>엔리치 풋 트리트먼트</t>
  </si>
  <si>
    <t>ENRICH FOOT TREATMENT 100ml</t>
  </si>
  <si>
    <t>3C117</t>
  </si>
  <si>
    <t>엔리치 러블리 풋 트리트먼트</t>
  </si>
  <si>
    <t>ENRICH LOVELY FOOT TREATMENT 150ml</t>
  </si>
  <si>
    <t>3C118</t>
  </si>
  <si>
    <t xml:space="preserve">모이스처라이징 스네일 핸드크림 </t>
  </si>
  <si>
    <t>MOISTURIZING SNAIL HAND CREAM 100ml</t>
  </si>
  <si>
    <t>3C119</t>
  </si>
  <si>
    <t>모이스처라이징 아카시아 핸드크림</t>
  </si>
  <si>
    <t>MOISTURIZING ACACIA HAND CREAM 100ml</t>
  </si>
  <si>
    <t>3C120</t>
  </si>
  <si>
    <t>모이스처라이징 레몬 핸드크림</t>
  </si>
  <si>
    <t>MOISTURIZING LEMON HAND CREAM 100ml</t>
  </si>
  <si>
    <t>3C121</t>
  </si>
  <si>
    <t>모이스처라이징 올리브 핸드크림</t>
  </si>
  <si>
    <t>MOISTURIZING OLIVE HAND CREAM 100ml</t>
  </si>
  <si>
    <t>3C122</t>
  </si>
  <si>
    <t>모이스처라이징 콜라겐 핸드크림</t>
  </si>
  <si>
    <t>MOISTURIZING COLLAGEN HAND CREAM 100ml</t>
  </si>
  <si>
    <t>3C123</t>
  </si>
  <si>
    <t>모이스처라이징 사과 핸드크림</t>
  </si>
  <si>
    <t>MOISTURIZING APPLE HAND CREAM 100ml</t>
  </si>
  <si>
    <t>3C124</t>
  </si>
  <si>
    <t>모이스처라이징 마유 핸드크림</t>
  </si>
  <si>
    <t>MOISTURIZING HORSE OIL HAND CREAM 100ml</t>
  </si>
  <si>
    <t>3C125</t>
  </si>
  <si>
    <t>로즈 핸드크림</t>
  </si>
  <si>
    <t>ROSE HAND CREAM 30g * 6ea</t>
  </si>
  <si>
    <t>3C126</t>
  </si>
  <si>
    <t>코코넛 핸드크림</t>
  </si>
  <si>
    <t>COCONUT HAND CREAM 30g * 6ea</t>
  </si>
  <si>
    <t>3C127</t>
  </si>
  <si>
    <t>망고 핸드크림</t>
  </si>
  <si>
    <t>MANGO HAND CREAM 30g * 6ea</t>
  </si>
  <si>
    <t>3C128</t>
  </si>
  <si>
    <t>워터 슬리핑 팩</t>
  </si>
  <si>
    <t>WATER SLEEPING PACK 100ml</t>
  </si>
  <si>
    <t>3C129</t>
  </si>
  <si>
    <t>콜라겐 슬리핑 팩</t>
  </si>
  <si>
    <t>COLLAGEN SLEEPING PACK 100ml</t>
  </si>
  <si>
    <t>3C130</t>
  </si>
  <si>
    <t>달팽이 슬리핑 팩</t>
  </si>
  <si>
    <t>SNAIL MUCUS SLEEPING PACK 100ml</t>
  </si>
  <si>
    <t>3C131</t>
  </si>
  <si>
    <t>크리스탈 화이트 슬리핑 팩</t>
  </si>
  <si>
    <t>CRYSTAL WHITE SLEEPING PACK 100ml</t>
  </si>
  <si>
    <t>3C132</t>
  </si>
  <si>
    <t>그린티 폼 클렌징</t>
  </si>
  <si>
    <t>GREEN TEA FOAM CLEANSING 100ml</t>
  </si>
  <si>
    <t>3C133</t>
  </si>
  <si>
    <t>스네일 폼 클렌징</t>
  </si>
  <si>
    <t>SNAIL FOAM CLEANSING 100ml</t>
  </si>
  <si>
    <t>3C134</t>
  </si>
  <si>
    <t>현미 폼 클렌징</t>
  </si>
  <si>
    <t>BROWN RICE FOAM CLEANSING 100ml</t>
  </si>
  <si>
    <t>3C135</t>
  </si>
  <si>
    <t>Q10 폼 클렌징</t>
  </si>
  <si>
    <t>COENZYME Q10 FOAM CLEANSING 100ml</t>
  </si>
  <si>
    <t>3C136</t>
  </si>
  <si>
    <t>녹차 클렌징 폼</t>
  </si>
  <si>
    <t>GREEN TEA CLEANSING FOAM  100ml</t>
  </si>
  <si>
    <t>3C137</t>
  </si>
  <si>
    <t>현미 클렌징 폼</t>
  </si>
  <si>
    <t>BROWN RICE CLEANSING FOAM  100ml</t>
  </si>
  <si>
    <t>3C138</t>
  </si>
  <si>
    <t>콜라겐 클렌징 폼</t>
  </si>
  <si>
    <t>COLLAGEN CLEANSING FOAM  100ml</t>
  </si>
  <si>
    <t>3C139</t>
  </si>
  <si>
    <t>로즈워터 클렌징 폼</t>
  </si>
  <si>
    <t>ROSE WATER CLEANSING FOAM  100ml</t>
  </si>
  <si>
    <t>3C140</t>
  </si>
  <si>
    <t>숯 클렌징 폼</t>
  </si>
  <si>
    <t>CHARCOAL CLEANSING FOAM  100ml</t>
  </si>
  <si>
    <t>3C141</t>
  </si>
  <si>
    <t>비타민 C 클렌징 폼</t>
  </si>
  <si>
    <t>VITAMIN C FOAM CLEANSING 100ml</t>
  </si>
  <si>
    <t>3C142</t>
  </si>
  <si>
    <t>녹차 모이스쳐 필링 젤</t>
  </si>
  <si>
    <t>GREEN TEA MOISTURE PEELING GEL  180ml</t>
  </si>
  <si>
    <t>3C143</t>
  </si>
  <si>
    <t>쌀겨 모이스쳐 필링 젤</t>
  </si>
  <si>
    <t>RICE BRAN MOISTURE PEELING GEL 180ml</t>
  </si>
  <si>
    <t>3C144</t>
  </si>
  <si>
    <t>커피 모이스춰 필링 젤</t>
  </si>
  <si>
    <t>COFFEE MOISTURE PEELING GEL 180ml</t>
  </si>
  <si>
    <t>3C145</t>
  </si>
  <si>
    <t>알로에 베라 수딩 젤</t>
  </si>
  <si>
    <t xml:space="preserve"> ALOE VERA SOOTHING GEL 300g</t>
  </si>
  <si>
    <t>3C146</t>
  </si>
  <si>
    <t>SNAIL MUCUS SOOTHING GEL 300g</t>
  </si>
  <si>
    <t>3C147</t>
  </si>
  <si>
    <t>토마토 모이스쳐 수딩 젤</t>
  </si>
  <si>
    <t>TOMATO MOISTURE SOOTHING GEL 300g</t>
  </si>
  <si>
    <t>3C148</t>
  </si>
  <si>
    <t>블랙 스네일 모이스쳐 수딩 젤</t>
  </si>
  <si>
    <t>BLACK SNAIL NATURAL SOOTHING GEL 300g</t>
  </si>
  <si>
    <t>3C149</t>
  </si>
  <si>
    <t>히알루로닉 애씨드 내추럴 수딩 젤</t>
  </si>
  <si>
    <t>HYALURONIC ACID NATURAL SOOTHING GEL 300g</t>
  </si>
  <si>
    <t>3C150</t>
  </si>
  <si>
    <t>매직 버블 패드 클렌져</t>
  </si>
  <si>
    <t>MAGIC BUBBLE PAD CLEANSER 2.5g * 25ea</t>
  </si>
  <si>
    <t>3C151</t>
  </si>
  <si>
    <t>메이크업 펄 미스트</t>
  </si>
  <si>
    <t>MAKE UP PEARL MIST 150ml</t>
  </si>
  <si>
    <t>3C152</t>
  </si>
  <si>
    <t>Barcode _x000D_
(separately)</t>
  </si>
  <si>
    <t xml:space="preserve"> 한방녹차 때비누</t>
  </si>
  <si>
    <t>ORIENTAL MEDICINE, GREEN TEA DIRT SOAP 150g</t>
  </si>
  <si>
    <t>3C153</t>
  </si>
  <si>
    <t>곡물 때비누</t>
  </si>
  <si>
    <t>GRAIN DIRT SOAP 150g</t>
  </si>
  <si>
    <t>3C154</t>
  </si>
  <si>
    <t>캐비어 때비누</t>
  </si>
  <si>
    <t>CAVIAR DIRT SOAP 150g</t>
  </si>
  <si>
    <t>3C155</t>
  </si>
  <si>
    <t>Q10 때비누</t>
  </si>
  <si>
    <t>Q10 DIRT SOAP 150g</t>
  </si>
  <si>
    <t>3C156</t>
  </si>
  <si>
    <t>은나노 때비누</t>
  </si>
  <si>
    <t>SILVER NAMO DIRT SOAP 150g</t>
  </si>
  <si>
    <t>3C157</t>
  </si>
  <si>
    <t>다시마 때비누</t>
  </si>
  <si>
    <t>KELP DIRT SOAP 150g</t>
  </si>
  <si>
    <t>3C158</t>
  </si>
  <si>
    <t>알로에 때비누</t>
  </si>
  <si>
    <t>ALOE DIRT SOAP 150g</t>
  </si>
  <si>
    <t>3C159</t>
  </si>
  <si>
    <t>참숯 때비누</t>
  </si>
  <si>
    <t>CHARCOAL BEAUTY SOAP 120g</t>
  </si>
  <si>
    <t>3C160</t>
  </si>
  <si>
    <t>로즈힙 때비누</t>
  </si>
  <si>
    <t>ROSE HIP BEAUTY SOAP 120g</t>
  </si>
  <si>
    <t>3C161</t>
  </si>
  <si>
    <t>허니골드 때비누</t>
  </si>
  <si>
    <t>HONEY GOLD BEAUTY SOAP 120g</t>
  </si>
  <si>
    <t>3C162</t>
  </si>
  <si>
    <t>백토+진주 때비누</t>
  </si>
  <si>
    <t>WHITE CLAY+PEARL BEAUTY SOAP 120g</t>
  </si>
  <si>
    <t>3C163</t>
  </si>
  <si>
    <t>오이 때비누</t>
  </si>
  <si>
    <t>CUCUMBER BEAUTY SOAP 120g</t>
  </si>
  <si>
    <t>3C164</t>
  </si>
  <si>
    <t>콜라겐 때비누</t>
  </si>
  <si>
    <t>COLLAGEN BEAUTY SOAP 120g</t>
  </si>
  <si>
    <t>3C165</t>
  </si>
  <si>
    <t>한방녹차 때비누</t>
  </si>
  <si>
    <t>HERBAL GREEN TEA BEAUTY SOAP 120g</t>
  </si>
  <si>
    <t>3C166</t>
  </si>
  <si>
    <t>옴므 클래식 에센셜 스킨</t>
  </si>
  <si>
    <t>HOMME CLASSIC MOISTURIZING FRESHNESS ESSENTIAL SKIN 150ml</t>
  </si>
  <si>
    <t>3C167</t>
  </si>
  <si>
    <t>옴므 클래식 에센셜 로션</t>
  </si>
  <si>
    <t>HOMME CLASSIC MOISTURIZING FRESHNESS ESSENTIAL LOTION 150ml</t>
  </si>
  <si>
    <t>3C168</t>
  </si>
  <si>
    <t>옴므 클래식 에센셜 2종 세트</t>
  </si>
  <si>
    <t>HOMME CLASSIC MOISTURIZING FRESHNESS ESSENTIA 2 ITEMS SET SET</t>
  </si>
  <si>
    <t>3C169</t>
  </si>
  <si>
    <t>올리브 포맨 후레쉬 스킨</t>
  </si>
  <si>
    <t>OLIVE FOR MAN FRESH SKIN 150ml</t>
  </si>
  <si>
    <t>3C170</t>
  </si>
  <si>
    <t>올리브 포맨 후레쉬 에멀젼</t>
  </si>
  <si>
    <t>OLIVE FOR MAN FRESH EMULSION 150ml</t>
  </si>
  <si>
    <t>3C171</t>
  </si>
  <si>
    <t>올리브 포맨 후레쉬 2종 SET</t>
  </si>
  <si>
    <t>OLIVE FOR MAN FRESH 2 ITEMS SET SET</t>
  </si>
  <si>
    <t>3C172</t>
  </si>
  <si>
    <t>후레쉬 감자 마스크 시트</t>
  </si>
  <si>
    <t>FRESH POTATO MASK SHEET 23ml</t>
  </si>
  <si>
    <t>3C173</t>
  </si>
  <si>
    <t>후레쉬 녹차 마스크 시트</t>
  </si>
  <si>
    <t>FRESH GREEN TEA MASK SHEET 23ml</t>
  </si>
  <si>
    <t>3C174</t>
  </si>
  <si>
    <t>후레쉬 달팽이 마스크 시트</t>
  </si>
  <si>
    <t>FRESH SNAIL MUCUS MASK SHEET 23ml</t>
  </si>
  <si>
    <t>3C175</t>
  </si>
  <si>
    <t>후레쉬 로얄제리 마스크 시트</t>
  </si>
  <si>
    <t>FRESH ROYAL JELLY MASK SHEET 23ml</t>
  </si>
  <si>
    <t>3C176</t>
  </si>
  <si>
    <t>후레쉬 석류 마스크 시트</t>
  </si>
  <si>
    <t>FRESH POMEGRANATE MASK SHEET 23ml</t>
  </si>
  <si>
    <t>3C177</t>
  </si>
  <si>
    <t>후레쉬 알로에 마스크 시트</t>
  </si>
  <si>
    <t>FRESH  ALOE MASK SHEET 23ml</t>
  </si>
  <si>
    <t>3C178</t>
  </si>
  <si>
    <t>후레쉬 오이 마스크 시트</t>
  </si>
  <si>
    <t>FRESH CUCUMBER MASK SHEET 23ml</t>
  </si>
  <si>
    <t>3C179</t>
  </si>
  <si>
    <t>후레쉬 콜라겐 마스크 시트</t>
  </si>
  <si>
    <t>FRESH COLLAGEN MASK SHEET 23ml</t>
  </si>
  <si>
    <t>3C180</t>
  </si>
  <si>
    <t>후레쉬 태반 마스크 시트</t>
  </si>
  <si>
    <t>FRESH PLACENTA MASK SHEET 23ml</t>
  </si>
  <si>
    <t>3C181</t>
  </si>
  <si>
    <t>후레쉬 홍삼 마스크 시트</t>
  </si>
  <si>
    <t>FRESH RED GINSENG MASK SHEET 23ml</t>
  </si>
  <si>
    <t>3C182</t>
  </si>
  <si>
    <t>후레쉬 화이트 마스크 시트</t>
  </si>
  <si>
    <t>FRESH WHITE MASK SHEET 23ml</t>
  </si>
  <si>
    <t>3C183</t>
  </si>
  <si>
    <t>후레쉬 레몬 마스크 시트</t>
  </si>
  <si>
    <t>FRESH LEMON MASK SHEET 23ml</t>
  </si>
  <si>
    <t>3C184</t>
  </si>
  <si>
    <t>후레쉬 Q10 마스크 시트</t>
  </si>
  <si>
    <t>FRESH COENZYME Q10 MASK SHEET 23ml</t>
  </si>
  <si>
    <t>3C185</t>
  </si>
  <si>
    <t>후레쉬 참숯 마스크 시트</t>
  </si>
  <si>
    <t>FRESH CHARCOAL MASK SHEET 23ml</t>
  </si>
  <si>
    <t>3C186</t>
  </si>
  <si>
    <t>파워볼륨 마스카라 (원형)</t>
  </si>
  <si>
    <t>POWER VOLUME MASCARA WATER PROOF TYPE (CIRCLE CASE) 7ml</t>
  </si>
  <si>
    <t>3C187</t>
  </si>
  <si>
    <t>파워볼륨 마스카라 (사각용기)</t>
  </si>
  <si>
    <t>POWER VOLUME MASCARA WATER PROOF TYPE (SQURE) 7ml</t>
  </si>
  <si>
    <t>3C188</t>
  </si>
  <si>
    <t>소프트 앤 클리어 아이라인 (원형용기)</t>
  </si>
  <si>
    <t>SOFT &amp; CLEAR EYE LINE (CIRCLE CASE) 7ml</t>
  </si>
  <si>
    <t>3C189</t>
  </si>
  <si>
    <t>소프트 앤 클리어 아이라인 아이라인 (사각용기)</t>
  </si>
  <si>
    <t>SOFT &amp; CLEAR EYE LINE (SQURE) 7ml</t>
  </si>
  <si>
    <t>3C190</t>
  </si>
  <si>
    <t>아쿠아 워터 프루프 라이너_블랙</t>
  </si>
  <si>
    <t>AQUA WATER PROOF LINER 0.8g</t>
  </si>
  <si>
    <t>3C191</t>
  </si>
  <si>
    <t>콜라겐 롱 래쉬 마스카라</t>
  </si>
  <si>
    <t>COLLAGEN LONG LASH MASCARA 12ml</t>
  </si>
  <si>
    <t>3C192</t>
  </si>
  <si>
    <t>내추럴 메이크업 파우더 30g #10</t>
  </si>
  <si>
    <t>NATURAL MAKE-UP POWDER 30G #10 30g</t>
  </si>
  <si>
    <t>3C193</t>
  </si>
  <si>
    <t>내추럴 메이크업 파우더 30g #21</t>
  </si>
  <si>
    <t>NATURAL MAKE-UP POWDER 30G #21 30g</t>
  </si>
  <si>
    <t>3C194</t>
  </si>
  <si>
    <t>내추럴 메이크업 파우더 30g #23</t>
  </si>
  <si>
    <t>NATURAL MAKE-UP POWDER 30G #23 30g</t>
  </si>
  <si>
    <t>3C195</t>
  </si>
  <si>
    <t>링클 인텐시브 BB 크림</t>
  </si>
  <si>
    <t>WRINKLE INTENSIVE BB CREAM  50ml</t>
  </si>
  <si>
    <t>3C196</t>
  </si>
  <si>
    <t xml:space="preserve">UV 선블럭 BB 크림 </t>
  </si>
  <si>
    <t>UV SUN BLOCK BB CREAM  50ml</t>
  </si>
  <si>
    <t>3C197</t>
  </si>
  <si>
    <t>인텐시브 UV 썬 블록 크림</t>
  </si>
  <si>
    <t>INTENSIVE UV SUN BLOCK CREAM 70ml</t>
  </si>
  <si>
    <t>3C198</t>
  </si>
  <si>
    <t>프리미엄 플라센타 썬 비비</t>
  </si>
  <si>
    <t>PREMIUM PLACENTA SUN BB CREAM 50ml</t>
  </si>
  <si>
    <t>3C199</t>
  </si>
  <si>
    <t>실키 포어 컨트롤 스네일 BB크림</t>
  </si>
  <si>
    <t>SILKY PORE CONTROL BB CREAM 70g</t>
  </si>
  <si>
    <t>3C200</t>
  </si>
  <si>
    <t>크리스탈 화이트닝 CC 크림 #1</t>
  </si>
  <si>
    <t>CRYSTAL WHITENING CC CREAM (#1)  50g</t>
  </si>
  <si>
    <t>3C201</t>
  </si>
  <si>
    <t>크리스탈 화이트닝 CC 크림 #2</t>
  </si>
  <si>
    <t>CRYSTAL WHITENING CC CREAM (#2)  50g</t>
  </si>
  <si>
    <t>3C202</t>
  </si>
  <si>
    <t xml:space="preserve">멀티 프로텍션 UV 썬블록 </t>
  </si>
  <si>
    <t>MULTI PROTECTION UV SUN BLOCK 70ml</t>
  </si>
  <si>
    <t>3C203</t>
  </si>
  <si>
    <t>모어 모이스처 흑마늘 샴푸, 린스 겸용</t>
  </si>
  <si>
    <t>MORE MOISTURE BLACK GARLIC SHAMPOO  1500ml</t>
  </si>
  <si>
    <t>3C204</t>
  </si>
  <si>
    <t xml:space="preserve">모어 모이스처 흑마늘 샴푸, 린스 겸용 </t>
  </si>
  <si>
    <t>MORE MOISTURE BLACK GARLIC SHAMPOO  500ml</t>
  </si>
  <si>
    <t>3C205</t>
  </si>
  <si>
    <t>모어 모이스처 흑마늘 헤어팩</t>
  </si>
  <si>
    <t>MORE MOISTURE BLACK GARLIC HAIR PACK  1000ml</t>
  </si>
  <si>
    <t>3C206</t>
  </si>
  <si>
    <t>MORE MOISTURE BLACK GARLIC HAIR PACK  500ml</t>
  </si>
  <si>
    <t>3C207</t>
  </si>
  <si>
    <t>올리브&amp;아르간 2IN1 샴푸</t>
  </si>
  <si>
    <t>OLIVE &amp; ARGAN 2IN1 SHAMPOO 500ml</t>
  </si>
  <si>
    <t>3C208</t>
  </si>
  <si>
    <t>OLIVE &amp; ARGAN 2IN1 SHAMPOO 1500ml</t>
  </si>
  <si>
    <t>3C209</t>
  </si>
  <si>
    <t>에이징 케어 홍삼 / 샴푸 트리트먼트 Set</t>
  </si>
  <si>
    <t>RED GINSENG SHAMPOO AGING TREATMENT SET Shampoo
500ml * 2
Treatment
500ml * 1</t>
  </si>
  <si>
    <t>3C210</t>
  </si>
  <si>
    <t>마린 콜라겐 밸런스 케어 헤어 필업</t>
  </si>
  <si>
    <t>MARINE COLLAGEN BALANCE CARE HAIR FILL-UP 13ML* 10EA</t>
  </si>
  <si>
    <t>3C211</t>
  </si>
  <si>
    <t>블랙 갈릭 밸런스 케어 헤어 필업</t>
  </si>
  <si>
    <t>BLACK GARLIC BALANCE CARE HAIR FILL-UP 13ML* 10EA</t>
  </si>
  <si>
    <t>3C212</t>
  </si>
  <si>
    <t>릴렉싱 로즈 바디클렌져</t>
  </si>
  <si>
    <t>RELAXING ROSE BODY CLEANSER 1000ml</t>
  </si>
  <si>
    <t>3C213</t>
  </si>
  <si>
    <t>릴렉싱 후르츠 바디클렌져</t>
  </si>
  <si>
    <t>RELAXING FRUITS BODY CLEANSER 1000ml</t>
  </si>
  <si>
    <t>3C214</t>
  </si>
  <si>
    <t>릴렉싱 아카시아 바디클렌져</t>
  </si>
  <si>
    <t>RELAXING ACACIA BODY CLEANSER 1000ml</t>
  </si>
  <si>
    <t>ABIB</t>
  </si>
  <si>
    <t>AB001</t>
  </si>
  <si>
    <t>ABIB-00053</t>
  </si>
  <si>
    <t>껌딱지시트마스크_아쿠아스티커 (10ea)</t>
  </si>
  <si>
    <t>ABIB GUMMY SHEET MASK (10ea) #Aqua Sticker</t>
  </si>
  <si>
    <t>AB002</t>
  </si>
  <si>
    <t>ABIB-00054</t>
  </si>
  <si>
    <t>껌딱지시트마스크_어성초스티커 (10ea)</t>
  </si>
  <si>
    <t>ABIB GUMMY SHEET MASK (10ea) #Heartleaf Sticker</t>
  </si>
  <si>
    <t>AB003</t>
  </si>
  <si>
    <t>ABIB-00055</t>
  </si>
  <si>
    <t>껌딱지시트마스크_마데카소사이드스티커 (10ea)</t>
  </si>
  <si>
    <t>ABIB GUMMY SHEET MASK (10ea) #Madecassoside Sticker</t>
  </si>
  <si>
    <t>AB004</t>
  </si>
  <si>
    <t>ABIB-00056</t>
  </si>
  <si>
    <t>껌딱지시트마스크_밀크스티커 (10ea)</t>
  </si>
  <si>
    <t>ABIB GUMMY SHEET MASK (10ea) #Milk Sticker</t>
  </si>
  <si>
    <t>AB005</t>
  </si>
  <si>
    <t>ABIB-00057</t>
  </si>
  <si>
    <t>껌딱지시트마스크_히알루론스티커 (10ea)</t>
  </si>
  <si>
    <t>ABIB GUMMY SHEET MASK (10ea) #Hyaluron Sticker</t>
  </si>
  <si>
    <t>AB006</t>
  </si>
  <si>
    <t>ABIB-00058</t>
  </si>
  <si>
    <t>약산성시트마스크_부활초핏 (10ea)</t>
  </si>
  <si>
    <t>ABIB MILD ACIDIC pH SHEET MASK (10ea) Jericho rose FIT</t>
  </si>
  <si>
    <t>AB007</t>
  </si>
  <si>
    <t>ABIB-00059</t>
  </si>
  <si>
    <t>약산성시트마스크_유자핏 (10ea)</t>
  </si>
  <si>
    <t>ABIB MILD ACIDIC pH SHEET MASK (10ea) Yuja FIT</t>
  </si>
  <si>
    <t>AB008</t>
  </si>
  <si>
    <t>ABIB-00060</t>
  </si>
  <si>
    <t>약산성시트마스크_아쿠아핏 (10ea)</t>
  </si>
  <si>
    <t>ABIB MILD ACIDIC pH SHEET MASK (10ea) Aqua FIT</t>
  </si>
  <si>
    <t>AB009</t>
  </si>
  <si>
    <t>ABIB-00061</t>
  </si>
  <si>
    <t>약산성시트마스크_허니핏 (10ea)</t>
  </si>
  <si>
    <t>ABIB MILD ACIDIC pH SHEET MASK (10ea) Honey FIT</t>
  </si>
  <si>
    <t>AB010</t>
  </si>
  <si>
    <t>ABIB-00062</t>
  </si>
  <si>
    <t>약산성시트마스크_어성초핏 (10ea)</t>
  </si>
  <si>
    <t>ABIB MILD ACIDIC pH SHEET MASK (10ea) Heartleaf FIT</t>
  </si>
  <si>
    <t>AB011</t>
  </si>
  <si>
    <t>ABIB-00063</t>
  </si>
  <si>
    <t>크림코팅마스크_톤업솔루션 (5ea)</t>
  </si>
  <si>
    <t>ABIB CRÈME COATING MASK (5ea) Tone up Solution</t>
  </si>
  <si>
    <t>AB012</t>
  </si>
  <si>
    <t>ABIB-00064</t>
  </si>
  <si>
    <t>크림코팅마스크_쿨링솔루션 (5ea)</t>
  </si>
  <si>
    <t>ABIB CRÈME COATING MASK (5ea) Cooling Solution</t>
  </si>
  <si>
    <t>AB013</t>
  </si>
  <si>
    <t>ABIB-00012</t>
  </si>
  <si>
    <t>리밸런싱토너_스킨부스터</t>
  </si>
  <si>
    <t>REBALANCING TONER SKIN BOOSTER</t>
  </si>
  <si>
    <t>AB014</t>
  </si>
  <si>
    <t>ABIB-00013</t>
  </si>
  <si>
    <t>리밸런싱에멀전_스킨부스터</t>
  </si>
  <si>
    <t>REBALANCING EMULSION SKIN BOOSTER</t>
  </si>
  <si>
    <t>AB015</t>
  </si>
  <si>
    <t>ABIB-00014</t>
  </si>
  <si>
    <t>하이드레이션_크림워터튜브</t>
  </si>
  <si>
    <t>HYDRATION CRÈME WATER TUBE</t>
  </si>
  <si>
    <t>AB016</t>
  </si>
  <si>
    <t>ABIB-00015</t>
  </si>
  <si>
    <t>하이드레이션_겔워터튜브</t>
  </si>
  <si>
    <t>HYDRATION GEL WATER TUBE</t>
  </si>
  <si>
    <t>AB017</t>
  </si>
  <si>
    <t>ABIB-00016</t>
  </si>
  <si>
    <t>부활초_크림뉴트리션튜브</t>
  </si>
  <si>
    <t>JERICHO ROSE CRÈME NUTRITION TUBE</t>
  </si>
  <si>
    <t>AB018</t>
  </si>
  <si>
    <t>ABIB-00017</t>
  </si>
  <si>
    <t>인리치드크림_징크튜브</t>
  </si>
  <si>
    <t>ENRICHED CRÈME ZINC TUBE</t>
  </si>
  <si>
    <t>AB019</t>
  </si>
  <si>
    <t>ABIB-00018</t>
  </si>
  <si>
    <t>라이스프로바이오틱스오버나이트마스크_배리어젤리</t>
  </si>
  <si>
    <t>RICE PROBIOTICS OVERNIGHT MASK BARRIER JELLY</t>
  </si>
  <si>
    <t>AB020</t>
  </si>
  <si>
    <t>ABIB-00019</t>
  </si>
  <si>
    <t>하이포더마SP1-2GF세럼_셀리페어</t>
  </si>
  <si>
    <t>HYPODERMA SP1-2GF SERUM CELL REPAIR</t>
  </si>
  <si>
    <t>AB021</t>
  </si>
  <si>
    <t>ABIB-00020</t>
  </si>
  <si>
    <t>루미너스세럼_멜팅비타</t>
  </si>
  <si>
    <t>LUMINOUS SERUM MELTING VITA</t>
  </si>
  <si>
    <t>AB022</t>
  </si>
  <si>
    <t>ABIB-00021</t>
  </si>
  <si>
    <t>어성초에센스_카밍펌프</t>
  </si>
  <si>
    <t>HEARTLEAF ESSENCE CALMING PUMP</t>
  </si>
  <si>
    <t>AB023</t>
  </si>
  <si>
    <t>ABIB-00022</t>
  </si>
  <si>
    <t xml:space="preserve">옥죽에센스_뉴트리션펌프 </t>
  </si>
  <si>
    <t>OKJUK ESSENCE NUTRITION PUMP</t>
  </si>
  <si>
    <t>AB024</t>
  </si>
  <si>
    <t>ABIB-00023</t>
  </si>
  <si>
    <t>유자에센스_바이탈라이징펌프</t>
  </si>
  <si>
    <t>YUJA ESSENCE VITALIZING PUMP</t>
  </si>
  <si>
    <t>AB025</t>
  </si>
  <si>
    <t>ABIB-00024</t>
  </si>
  <si>
    <t>햄프시드에센스_엑티베이팅펌프</t>
  </si>
  <si>
    <t>HEMP SEED ESSENCE ACTIVATING PUMP</t>
  </si>
  <si>
    <t>AB026</t>
  </si>
  <si>
    <t>ABIB-00065</t>
  </si>
  <si>
    <t>부활초에센스뉴트리션펌프 50ml</t>
  </si>
  <si>
    <t>JERICHO ROSE ESSENCE NUTRITION PUMP (50ml)</t>
  </si>
  <si>
    <t>AB027</t>
  </si>
  <si>
    <t xml:space="preserve"> ABIB-00025</t>
  </si>
  <si>
    <t>어성초스팟패드_카밍터치</t>
  </si>
  <si>
    <t>HEARTLEAF SPOT PAD CALMING TOUCH</t>
  </si>
  <si>
    <t>AB028</t>
  </si>
  <si>
    <t>ABIB-00026</t>
  </si>
  <si>
    <t>솔잎모공패드_클리어터치</t>
  </si>
  <si>
    <t>PINE NEEDLE PORE PAD CLEAR TOUCH</t>
  </si>
  <si>
    <t>AB029</t>
  </si>
  <si>
    <t>ABIB-00027</t>
  </si>
  <si>
    <t>유자프로바이오틱스잡티패드바이탈라이징터치</t>
  </si>
  <si>
    <t>YUJA PROBIOTICS BLEMISH PAD VITALIZING TOUCH</t>
  </si>
  <si>
    <t>AB030</t>
  </si>
  <si>
    <t>ABIB-00028</t>
  </si>
  <si>
    <t>어성초카밍토너_스킨부스터</t>
  </si>
  <si>
    <t>HEARTLEAF CALMING TONER SKIN BOOSTER</t>
  </si>
  <si>
    <t>AB031</t>
  </si>
  <si>
    <t>ABIB-00066</t>
  </si>
  <si>
    <t>어성초페이셜미스트카밍스프레이 150ml+150ml</t>
  </si>
  <si>
    <t>ABIB HEARTLEAF FACIAL MIST CALMING SPRAY (150ml+150ml)</t>
  </si>
  <si>
    <t>AB032</t>
  </si>
  <si>
    <t>ABIB-00029</t>
  </si>
  <si>
    <t>굿모닝&amp;굿나잇앰플_시크릿플랜</t>
  </si>
  <si>
    <t>GOOD MORNING&amp;NIGHT AMPOULE SECRET PLAN</t>
  </si>
  <si>
    <t>AB033</t>
  </si>
  <si>
    <t>ABIB-00030</t>
  </si>
  <si>
    <t>페이셜솝_브릭_Grey</t>
  </si>
  <si>
    <t>FACIAL SOAP GREY BRICK</t>
  </si>
  <si>
    <t>AB034</t>
  </si>
  <si>
    <t>ABIB-00031</t>
  </si>
  <si>
    <t xml:space="preserve"> 페이셜솝_브릭_Black</t>
  </si>
  <si>
    <t xml:space="preserve"> FACIAL SOAP BLACK BRICK</t>
  </si>
  <si>
    <t>AB035</t>
  </si>
  <si>
    <t>ABIB-00032</t>
  </si>
  <si>
    <t>페이셜솝_브릭_Ivory</t>
  </si>
  <si>
    <t>FACIAL SOAP IVORY BRICK</t>
  </si>
  <si>
    <t>AB036</t>
  </si>
  <si>
    <t>ABIB-00033</t>
  </si>
  <si>
    <t>페이셜솝_브릭_Pink</t>
  </si>
  <si>
    <t>FACIAL SOAP PINK BRICK</t>
  </si>
  <si>
    <t>AB037</t>
  </si>
  <si>
    <t>ABIB-00034</t>
  </si>
  <si>
    <t>페이셜솝_브릭_Blue</t>
  </si>
  <si>
    <t>FACIAL SOAP BLUE BRICK</t>
  </si>
  <si>
    <t>AB038</t>
  </si>
  <si>
    <t>ABIB-00035</t>
  </si>
  <si>
    <t>카밍페이셜솝_어성초스톤</t>
  </si>
  <si>
    <t xml:space="preserve">CAMING FACIAL SOAP HEARTLEAF STONE </t>
  </si>
  <si>
    <t>AB039</t>
  </si>
  <si>
    <t>ABIB-00036</t>
  </si>
  <si>
    <t xml:space="preserve"> 약산성워터클렌저_젠틀워터</t>
  </si>
  <si>
    <t>MILD ACIDIC WATER CLEANSER GENTLE WATER</t>
  </si>
  <si>
    <t>AB040</t>
  </si>
  <si>
    <t>ABIB-00037</t>
  </si>
  <si>
    <t>약산성폼클렌저_젠틀폼</t>
  </si>
  <si>
    <t>MILD ACIDIC FOAM CLEANSER GENTLE FOAM</t>
  </si>
  <si>
    <t>AB041</t>
  </si>
  <si>
    <t>ABIB-00038</t>
  </si>
  <si>
    <t>아크네폼클렌저_어성초폼</t>
  </si>
  <si>
    <t>ACNE FOAM CLEANSER HEARTLEAF FOAM</t>
  </si>
  <si>
    <t>AB042</t>
  </si>
  <si>
    <t>ABIB-00067</t>
  </si>
  <si>
    <t>포어클렌징오일어성초오일워시</t>
  </si>
  <si>
    <t>ABIB PORE CLEANSING OIL HEARTLEAF OIL-WASH</t>
  </si>
  <si>
    <t>AB043</t>
  </si>
  <si>
    <t>ABIB-00039</t>
  </si>
  <si>
    <t>마일드선블락_프로텍션튜브</t>
  </si>
  <si>
    <t>MILD SUNBLOCK PROTECTION TUBE</t>
  </si>
  <si>
    <t>AB044</t>
  </si>
  <si>
    <t>ABIB-00040</t>
  </si>
  <si>
    <t>퀵썬스틱_프로텍션바</t>
  </si>
  <si>
    <t>QUICK SUNSTICK PROTECTION BAR</t>
  </si>
  <si>
    <t>AB045</t>
  </si>
  <si>
    <t>ABIB-00041</t>
  </si>
  <si>
    <t>톤업선스틱_실키바</t>
  </si>
  <si>
    <t>TONE UP SUNSTICK SILKY BAR</t>
  </si>
  <si>
    <t>AB046</t>
  </si>
  <si>
    <t>ABIB-00042</t>
  </si>
  <si>
    <t>어성초선에센스_카밍드롭</t>
  </si>
  <si>
    <t>HEARTLEAF SUN ESSENCE CALMING DROP</t>
  </si>
  <si>
    <t>AB047</t>
  </si>
  <si>
    <t>ABIB-00043</t>
  </si>
  <si>
    <t xml:space="preserve"> 모이스처라이징립밤_릴리프튜브</t>
  </si>
  <si>
    <t>MOISTURIZING LIP BALM RELIEF TUBE</t>
  </si>
  <si>
    <t>AB048</t>
  </si>
  <si>
    <t>ABIB-00044</t>
  </si>
  <si>
    <t>프로텍티브립밤_블록스틱</t>
  </si>
  <si>
    <t>PROTECTIVE LIP BALM BLOCK STICK</t>
  </si>
  <si>
    <t>AB049</t>
  </si>
  <si>
    <t>ABIB-00045</t>
  </si>
  <si>
    <t>브라이트닝쿠션컴팩트_벨벳베일_21P</t>
  </si>
  <si>
    <t>BRIGHTENING CUSHION COMPACT 21P (+REFILL) VELVET VEIL SPF50+ PA+++</t>
  </si>
  <si>
    <t>AB050</t>
  </si>
  <si>
    <t>ABIB-00046</t>
  </si>
  <si>
    <t>브라이트닝쿠션컴팩트_벨벳베일_21Y</t>
  </si>
  <si>
    <t>BRIGHTENING CUSHION COMPACT 21Y (+REFILL) VELVET VEIL SPF50+ PA+++</t>
  </si>
  <si>
    <t>AB051</t>
  </si>
  <si>
    <t>ABIB-00047</t>
  </si>
  <si>
    <t>하이드레이션쿠션컴팩트_스킨실드_21</t>
  </si>
  <si>
    <t>HYDRATION CUSHION COMPACT SKIN SHIELD 21</t>
  </si>
  <si>
    <t>AB052</t>
  </si>
  <si>
    <t>ABIB-00048</t>
  </si>
  <si>
    <t>하이드레이션쿠션컴팩트_스킨실드_22</t>
  </si>
  <si>
    <t>HYDRATION CUSHION COMPACT SKIN SHIELD 22</t>
  </si>
  <si>
    <t>AB053</t>
  </si>
  <si>
    <t>ABIB-00049</t>
  </si>
  <si>
    <t>하이드레이션쿠션컴팩트_스킨실드_23</t>
  </si>
  <si>
    <t xml:space="preserve"> HYDRATION CUSHION COMPACT SKIN SHIELD 23</t>
  </si>
  <si>
    <t>AB054</t>
  </si>
  <si>
    <t>ABIB-00050</t>
  </si>
  <si>
    <t>핸드크림프라그란트튜브_타입V</t>
  </si>
  <si>
    <t>HAND CREME TYPE V FRAGRANT TUBE</t>
  </si>
  <si>
    <t>AB055</t>
  </si>
  <si>
    <t>ABIB-00051</t>
  </si>
  <si>
    <t xml:space="preserve"> 핸드크림프라그란트튜브_타입W</t>
  </si>
  <si>
    <t>HAND CREME TYPE W FRAGRANT TUBE</t>
  </si>
  <si>
    <t>AB056</t>
  </si>
  <si>
    <t>ABIB-00052</t>
  </si>
  <si>
    <t>핸드크림프라그란트튜브_타입F</t>
  </si>
  <si>
    <t>HAND CREME TYPE F FRAGRANT TUBE</t>
  </si>
  <si>
    <t>BEAUGREEN</t>
  </si>
  <si>
    <t>BE001</t>
  </si>
  <si>
    <t>뷰그린 해삼&amp;블랙 하이드로겔 아이 패치(대)</t>
  </si>
  <si>
    <t>Beauugreen Sea Cucumber&amp;Black Hydrogel Eye Patch  (Big Type)/30pair</t>
  </si>
  <si>
    <t>BE002</t>
  </si>
  <si>
    <t>뷰그린 콜라겐&amp;골드 하이드로겔 아이 패치(대)</t>
  </si>
  <si>
    <t>Beauugreen Collagen&amp;Gold Hydrogel Eye Patch  (Big Type)/30pair</t>
  </si>
  <si>
    <t>BE003</t>
  </si>
  <si>
    <t>뷰그린 석류&amp;루비 하이드로겔 아이 패치(대)</t>
  </si>
  <si>
    <t>Beauugreen Pomegranate&amp;ruby Hydrogel Eye Patch  (Big Type)/30pair</t>
  </si>
  <si>
    <t>BE004</t>
  </si>
  <si>
    <t>뷰그린 산호&amp;아쿠아 하이드로겔 아이 패치(대)</t>
  </si>
  <si>
    <t>Beauugreen Coral&amp;Aqua Eye Patch  (Big Type)/30pair</t>
  </si>
  <si>
    <t>BE005</t>
  </si>
  <si>
    <t>뷰그린 해삼&amp;블랙 하이드로겔 아이 패치(중)</t>
  </si>
  <si>
    <t>Beauugreen Sea Cucumber&amp;Black Hydrogel Eye Patch  (Midium Type)/30pair</t>
  </si>
  <si>
    <t>BE006</t>
  </si>
  <si>
    <t>뷰그린 콜라겐&amp;골드 하이드로겔 아이 패치(중)</t>
  </si>
  <si>
    <t>Beauugreen Collagen&amp;Gold Hydrogel Eye Patch  (Midium Type)/30pair</t>
  </si>
  <si>
    <t>BE007</t>
  </si>
  <si>
    <t>뷰그린 석류&amp;루비 하이드로겔 아이 패치(중)</t>
  </si>
  <si>
    <t>Beauugreen Pomegranate&amp;ruby Hydrogel Eye Patch  (Midium Type)/30pair</t>
  </si>
  <si>
    <t>BE008</t>
  </si>
  <si>
    <t>뷰그린 산호&amp;아쿠아 하이드로겔 아이 패치(중)</t>
  </si>
  <si>
    <t>Beauugreen Coral&amp;Aqua Eye Patch  (Midium Type)/30pair</t>
  </si>
  <si>
    <t>BE009</t>
  </si>
  <si>
    <t>뷰그린 하이드로겔 글램 립 마스크-로즈(용기)</t>
  </si>
  <si>
    <t>Beauugreen Hydrogel Glam Lip Mask Rose /20 pcs</t>
  </si>
  <si>
    <t>BE010</t>
  </si>
  <si>
    <t>뷰그린 하이드로겔 글램 립 마스크-펄(용기)</t>
  </si>
  <si>
    <t>Beauugreen Hydrogel Glam Lip Mask Pearl /20 pcs</t>
  </si>
  <si>
    <t>BE011</t>
  </si>
  <si>
    <t>뷰그린 플루란 하이드로겔 마스크</t>
  </si>
  <si>
    <t>Beauugreen Pullulan Hydrogel Mask / 30g</t>
  </si>
  <si>
    <t>BE012</t>
  </si>
  <si>
    <t>뷰그린 글루타치온 하이드로겔 마스크</t>
  </si>
  <si>
    <t>Beauugreen Glutathione Hydrogel Mask / 30g</t>
  </si>
  <si>
    <t>BE013</t>
  </si>
  <si>
    <t>뷰그린 하이드로겔 글램 립 마스크-로즈(파우치)</t>
  </si>
  <si>
    <t>BE014</t>
  </si>
  <si>
    <t>뷰그린 하이드로겔 글램 립 마스크-펄(파우치)</t>
  </si>
  <si>
    <t>BE015</t>
  </si>
  <si>
    <t>뷰그린 레몬 에센스 마스크</t>
  </si>
  <si>
    <t>Beauugreen Lemon Essence Mask /23g</t>
  </si>
  <si>
    <t>BE016</t>
  </si>
  <si>
    <t>뷰그린 로얄젤리 에센스 마스크</t>
  </si>
  <si>
    <t>Beauugreen Royal Jelly Essence Mask /23g</t>
  </si>
  <si>
    <t>BE017</t>
  </si>
  <si>
    <t>뷰그린 알로에 에센스 마스크</t>
  </si>
  <si>
    <t>Beauugreen Aloe Essence Mask /23g</t>
  </si>
  <si>
    <t>BE018</t>
  </si>
  <si>
    <t>뷰그린 콜라겐 에센스 마스크</t>
  </si>
  <si>
    <t>Beauugreen Collagen Essence Mask /23g</t>
  </si>
  <si>
    <t>BE019</t>
  </si>
  <si>
    <t>뷰그린 녹차 에센스 마스크</t>
  </si>
  <si>
    <t>Beauugreen Green Tea Essence Mask /23g</t>
  </si>
  <si>
    <t>BE020</t>
  </si>
  <si>
    <t>뷰그린 홍삼 에센스 마스크</t>
  </si>
  <si>
    <t>Beauugreen Genseng Essence Mask /23g</t>
  </si>
  <si>
    <t>BE021</t>
  </si>
  <si>
    <t>뷰그린 골프 마스크팩(남성)</t>
  </si>
  <si>
    <t>Beauugreen Golf Mask Pack (FOR MEN) /23g</t>
  </si>
  <si>
    <t>BE022</t>
  </si>
  <si>
    <t>뷰그린 골프 마스크팩(여성)</t>
  </si>
  <si>
    <t>Beauugreen Golf Mask Pack(FOR WOMEN) /23g</t>
  </si>
  <si>
    <t>BE023</t>
  </si>
  <si>
    <t>뷰그린 녹차 3D 에센스 마스크</t>
  </si>
  <si>
    <t>BeauuGreen Green Tea 3D Essence Mask/23g</t>
  </si>
  <si>
    <t>BE024</t>
  </si>
  <si>
    <t>뷰그린 달팽이 3D 에센스 마스크</t>
  </si>
  <si>
    <t>BeauuGreen Snail 3D Essence Mask/23g</t>
  </si>
  <si>
    <t>BE025</t>
  </si>
  <si>
    <t>뷰그린 알로에 3D 에센스 마스크</t>
  </si>
  <si>
    <t>BeauuGreen 3D Essence Mask/23g</t>
  </si>
  <si>
    <t>BE026</t>
  </si>
  <si>
    <t>뷰그린 비타민 3D 에센스 마스크</t>
  </si>
  <si>
    <t>BeauuGreen Vitamin 3D Essence Mask/23g</t>
  </si>
  <si>
    <t>BE027</t>
  </si>
  <si>
    <t>뷰그린 오이 3D 에센스 마스크</t>
  </si>
  <si>
    <t>BeauuGreen Cucumber 3D Essence Mask/23g</t>
  </si>
  <si>
    <t>BE028</t>
  </si>
  <si>
    <t>뷰그린 콜라겐 3D 에센스 마스크</t>
  </si>
  <si>
    <t>BeauuGreen Collagen 3D Essence Mask/23g</t>
  </si>
  <si>
    <t>BE029</t>
  </si>
  <si>
    <t>뷰그린 알부틴3D 에센스 마스크</t>
  </si>
  <si>
    <t>BeauuGreen Arbutin 3D Essence Mask/23g</t>
  </si>
  <si>
    <t>BE030</t>
  </si>
  <si>
    <t>뷰그린 코엔자임 큐텐 3D 에센스 마스크</t>
  </si>
  <si>
    <t>BeauuGreen Coenzyme Q10 3D Essence Mask/23g</t>
  </si>
  <si>
    <t>BE031</t>
  </si>
  <si>
    <t>로달리 클리어 여성청결제</t>
  </si>
  <si>
    <t xml:space="preserve">Lo DALI CLEAR FEMININE WASH / 150ml </t>
  </si>
  <si>
    <t>BE032</t>
  </si>
  <si>
    <t>로달리 클리어니스 여성청결티슈</t>
  </si>
  <si>
    <t>Lo DALI CLEAR FEMININE Cleanlines Tissue (8g * 20 sheets)</t>
  </si>
  <si>
    <t>BE033</t>
  </si>
  <si>
    <t>로달리 퍼퓸 바디 미스트(3종)</t>
  </si>
  <si>
    <t>Lo DALI PERFUME BODY MIST / 150ml</t>
  </si>
  <si>
    <t>BE034</t>
  </si>
  <si>
    <t>BE035</t>
  </si>
  <si>
    <t>BE036</t>
  </si>
  <si>
    <t>뷰그린 데일리 프레쉬 썬스틱</t>
  </si>
  <si>
    <t>Beauugreen DAILY FRESH SUNSTIC  / 16g</t>
  </si>
  <si>
    <t>BE037</t>
  </si>
  <si>
    <t>로달리 샴푸</t>
  </si>
  <si>
    <t>LO DALI SHAMPOO  / 500ml</t>
  </si>
  <si>
    <t>BE038</t>
  </si>
  <si>
    <t>로달리 바디워시</t>
  </si>
  <si>
    <t>LO DALI BODYWASH / 500ml</t>
  </si>
  <si>
    <t>BE039</t>
  </si>
  <si>
    <t>로달리 샴푸 &amp; 바디워시 세트</t>
  </si>
  <si>
    <t xml:space="preserve">LO DALI SHAMPOO &amp; BODYWASH SET                 </t>
  </si>
  <si>
    <t>BE040</t>
  </si>
  <si>
    <t xml:space="preserve">뷰그린 마이크로홀 골드 하이드로겔 마스크 </t>
  </si>
  <si>
    <t>Beauugreen Micro Hole Gold Hydrogel Mask 30g</t>
  </si>
  <si>
    <t>BE041</t>
  </si>
  <si>
    <t xml:space="preserve">뷰그린 마이크로홀 스네일 하이드로겔 마스크 </t>
  </si>
  <si>
    <t>Beauugreen Micro Hole Snail Hydrogel Mask 30g</t>
  </si>
  <si>
    <t>BE042</t>
  </si>
  <si>
    <t>뷰그린 마이크로홀 브라이트닝 하이드로겔 마스크</t>
  </si>
  <si>
    <t>Beauugreen Micro Hole Brightening Hydrogel Mask 30g</t>
  </si>
  <si>
    <t>BE043</t>
  </si>
  <si>
    <t>뷰그린 마이크로 홀 아이패치(2종)</t>
  </si>
  <si>
    <t>Beauugreen MICRO HOLE EYE PATCH 3g</t>
  </si>
  <si>
    <t>BE044</t>
  </si>
  <si>
    <t>BE045</t>
  </si>
  <si>
    <t>뷰그린 케이뷰티코리아 마스크 서울</t>
  </si>
  <si>
    <t xml:space="preserve">Beauugreen K-Beauty KOREA MASK SEOUL 23g  </t>
  </si>
  <si>
    <t>BE046</t>
  </si>
  <si>
    <t>뷰그린 케이뷰티코리아 마스크 궁</t>
  </si>
  <si>
    <t xml:space="preserve">Beauugreen K-Beauty KOREA MASK GUNG 23g  </t>
  </si>
  <si>
    <t>BE047</t>
  </si>
  <si>
    <t>뷰그린 브이솔루션 아이스타 패치</t>
  </si>
  <si>
    <t xml:space="preserve">BeauuGreen V-Solution Eye Star Patch / 2g </t>
  </si>
  <si>
    <t>BE048</t>
  </si>
  <si>
    <t>뷰그린 브이솔루션 고글 패치</t>
  </si>
  <si>
    <t xml:space="preserve">BeauuGreen V-Solution Goggle Patch / 9g </t>
  </si>
  <si>
    <t>BE049</t>
  </si>
  <si>
    <t>뷰그린 브이솔루션 마스크라인 패치</t>
  </si>
  <si>
    <t xml:space="preserve">BeauuGreen V-Solution Mask Line Patch / 17g </t>
  </si>
  <si>
    <t>BE050</t>
  </si>
  <si>
    <t>뷰그린 브이솔루션 브레스트 패치</t>
  </si>
  <si>
    <t xml:space="preserve">BeauuGreen V-Solution Breast Patch / 40g </t>
  </si>
  <si>
    <t>BE051</t>
  </si>
  <si>
    <t>뷰그린 브이솔루션 애플힙 패치</t>
  </si>
  <si>
    <t xml:space="preserve">BeauuGreen V-Solution Apple Hip Patch / 27g </t>
  </si>
  <si>
    <t>BE052</t>
  </si>
  <si>
    <t>뷰그린 브이솔루션 패치 세트</t>
  </si>
  <si>
    <t>BeauuGreen V-Solution Patch SET</t>
  </si>
  <si>
    <t>BE053</t>
  </si>
  <si>
    <t>뷰그린 시카웰 부스터</t>
  </si>
  <si>
    <t>BeauuGreen CICA WELL Booster / 150ml</t>
  </si>
  <si>
    <t>BE054</t>
  </si>
  <si>
    <t>뷰그린 시카웰 세럼</t>
  </si>
  <si>
    <t>BeauuGreen CICA WELL Serum / 50ml</t>
  </si>
  <si>
    <t>BE055</t>
  </si>
  <si>
    <t>뷰그린 시카웰 크림</t>
  </si>
  <si>
    <t>BeauuGreen CICA WELL Cream / 50ml</t>
  </si>
  <si>
    <t>BE056</t>
  </si>
  <si>
    <t>뷰그린 시카웰 세트</t>
  </si>
  <si>
    <t>BeauuGreen CICA WELL SET</t>
  </si>
  <si>
    <t>W Collagen Whitening Premium Skin Care 5 Set 430ml</t>
  </si>
  <si>
    <t>W Collagen Whitening Premium Toner 130ml</t>
  </si>
  <si>
    <t>W Collagen Whitening Premium Emulsion 130ml</t>
  </si>
  <si>
    <t>W Collagen Whitening Premium Eye cream 30ml</t>
  </si>
  <si>
    <t>W Collagen Whitening Premium Essence 30ml</t>
  </si>
  <si>
    <t>W Collagen Whitening Premium Cream (Arcylic) 50g</t>
  </si>
  <si>
    <t>W Collagen whitening premium Cream (Label) 50g</t>
  </si>
  <si>
    <t>W Collagen whitening premium Cleansing &amp; Massage Cream 300ml</t>
  </si>
  <si>
    <t>W collagen pure shining foam cleansing 100ml</t>
  </si>
  <si>
    <t>W collagen pure shining hand cream 100ml</t>
  </si>
  <si>
    <t>W vitamin vita vital hand cream 100ml</t>
  </si>
  <si>
    <t>W Cica Intense Hand Cream 100ml</t>
  </si>
  <si>
    <t>Collagen hydro moisture cleansing massage cream 300ml</t>
  </si>
  <si>
    <t>Collagen moisture essential mist 100ml</t>
  </si>
  <si>
    <t>Collagen moisture essential cream 50g</t>
  </si>
  <si>
    <t>Collagen Skin kit 30ml</t>
  </si>
  <si>
    <t>Collagen Lotion kit 30ml</t>
  </si>
  <si>
    <t>Collagen twoway cake (including Refill) #13 13g(+13g)</t>
  </si>
  <si>
    <t>Collagen twoway cake (including Refill) #21 13g(+13g)</t>
  </si>
  <si>
    <t>Collagen twoway cake (including Refill) #23 13g(+13g)</t>
  </si>
  <si>
    <t>Collagen moisture foundation #13 100ml</t>
  </si>
  <si>
    <t>Collagen moisture foundation #21 100ml</t>
  </si>
  <si>
    <t>Collagen moisture foundation #23 100ml</t>
  </si>
  <si>
    <t>Collagen waterproof volume mascara 9ml</t>
  </si>
  <si>
    <t>Collagen Moisture Sun Cream 50g</t>
  </si>
  <si>
    <t>Collagen Moisture BB Cream 50g</t>
  </si>
  <si>
    <t>Collagen aqua air cushion #13 15g</t>
  </si>
  <si>
    <t>Collagen aqua air cushion #21 15g</t>
  </si>
  <si>
    <t>Collagen cover tip concealer #01 5g</t>
  </si>
  <si>
    <t>Collagen cover tip concealer #02 5g</t>
  </si>
  <si>
    <t>Collagen cover tip concealer #03 5g</t>
  </si>
  <si>
    <t>Collagen Whitening moisture foundation #13 100ml</t>
  </si>
  <si>
    <t>Collagen Whitening moisture foundation #21 100ml</t>
  </si>
  <si>
    <t>Collagen Whitening moisture foundation #23 100ml</t>
  </si>
  <si>
    <t>Collagen Whitening moisture twoway cake #13 13g+13g</t>
  </si>
  <si>
    <t>Collagen Whitening moisture twoway cake #21 13g+13g</t>
  </si>
  <si>
    <t>Collagen Whitening moisture cream 50g</t>
  </si>
  <si>
    <t>Collagen 3in1 Mist 100ml</t>
  </si>
  <si>
    <t>Collagen 3in1 Sun cream 50ml</t>
  </si>
  <si>
    <t>Collagen 3in1 BB cream 50ml</t>
  </si>
  <si>
    <t>Collagen 3in1 Cleansing &amp; Massage Cream 300g</t>
  </si>
  <si>
    <t>Collagen whitening prism air cushion #13 15g</t>
  </si>
  <si>
    <t>Collagen whitening prism air cushion #21 15g</t>
  </si>
  <si>
    <t>Collagen whitening cover tip concealer #01 5g</t>
  </si>
  <si>
    <t>Collagen whitening cover tip concealer #02 5g</t>
  </si>
  <si>
    <t>Collagen whitening cover tip concealer #03 5g</t>
  </si>
  <si>
    <t>Enough collagen whitening essence (Collagen 3in1 essence) 30ml</t>
  </si>
  <si>
    <t>Enough collagen whitening eye cream (Collagen 3in1 eye cream) 30ml</t>
  </si>
  <si>
    <t>Premium Ultra X10 cover up Collagen foundation #13 100ml</t>
  </si>
  <si>
    <t>Premium Ultra X10 cover up Collagen foundation #21 100ml</t>
  </si>
  <si>
    <t>Premium Ultra X10 cover up Collagen foundation #23 100ml</t>
  </si>
  <si>
    <t>Premium 8 Peptide full cover perfect foundation #13 100ml</t>
  </si>
  <si>
    <t>Premium 8 Peptide full cover perfect foundation #21 100ml</t>
  </si>
  <si>
    <t>Premium 8 Peptide full cover perfect foundation #23 100ml</t>
  </si>
  <si>
    <t>Premium Rich Gold Double Wear Radiance Foundation #13 100ml</t>
  </si>
  <si>
    <t>Premium Rich Gold Double Wear Radiance Foundation #21 100ml</t>
  </si>
  <si>
    <t>Premium Rich Gold Double Wear Radiance Foundation #23 100ml</t>
  </si>
  <si>
    <t>Premium Ultra X10 Collagen Pro Marine Ampoule 30ml</t>
  </si>
  <si>
    <t>Premium 8 Peptide Sensation Pro Balancing Ampoule 30ml</t>
  </si>
  <si>
    <t>Premium Rich Gold Intensive Pro Nourishing Ampoule 30ml</t>
  </si>
  <si>
    <t>Premium Pure Tree Balancing Pro Calming Ampoule 30ml</t>
  </si>
  <si>
    <t>Premium Real Vita 8 Complex Pro Bright up Ampoule 30ml</t>
  </si>
  <si>
    <t>Premium Ultra X10 Collagen Pro Marine Cream 50ml</t>
  </si>
  <si>
    <t>Premium 8 Peptide Sensation Pro Balancing Cream 50ml</t>
  </si>
  <si>
    <t>Premium Rich Gold Intensive Pro Nourishing Cream 50ml</t>
  </si>
  <si>
    <t>Premium Pure Tree Balancing Pro Calming Cream 50ml</t>
  </si>
  <si>
    <t>Premium Real Vita 8 Complex Pro Bright up Cream 50ml</t>
  </si>
  <si>
    <t xml:space="preserve">Premium Ultra X10 Pro Marine 5 Set </t>
  </si>
  <si>
    <t xml:space="preserve">Premium 8 peptide Senation Pro 5 set </t>
  </si>
  <si>
    <t>Premium Ultra X10 Pro Marine Toner 130ml</t>
  </si>
  <si>
    <t>Premium Ultra X10 Pro Marine Emulsion 130ml</t>
  </si>
  <si>
    <t>Premium Ultra X10 Pro Marine Essence 30ml</t>
  </si>
  <si>
    <t>Premium Ultra X10 Pro Marine Eye Cream 30ml</t>
  </si>
  <si>
    <t>Premium 8 peptide Senation Pro Toner 130ml</t>
  </si>
  <si>
    <t>Premium 8 peptide Senation Pro Emulsion 130ml</t>
  </si>
  <si>
    <t>Premium 8 peptide Senation Pro Eye Cream 30ml</t>
  </si>
  <si>
    <t>Premium 8 peptide Senation Pro Essence 30ml</t>
  </si>
  <si>
    <t>Premium RICH GOLD INTENSIVE PRO NOURISHING EYE CREAM 30ml</t>
  </si>
  <si>
    <t>Premium RICH GOLD INTENSIVE PRO NOURISHING ESSENCE 30ml</t>
  </si>
  <si>
    <t>Premium Pure Tree Balancing Pro Calming mask 25g</t>
  </si>
  <si>
    <t>Real Vita 8 Complex Pro Bright up mask 25g</t>
  </si>
  <si>
    <t>Premium Rich Gold Intensive Pro Nourishing mask 25g</t>
  </si>
  <si>
    <t>Premium Ultra X10 collagen Pro Maine mask 25g</t>
  </si>
  <si>
    <t>Premium 8 Peptide Senastion Pro Balancing mask 25g</t>
  </si>
  <si>
    <t>Premium Real Vita 8 Eye Cream 30ml</t>
  </si>
  <si>
    <t>Premium Real Vita 8 Essence 30ml</t>
  </si>
  <si>
    <t>Premium Pure Tree Eye Cream 30ml</t>
  </si>
  <si>
    <t>Premium Pure Tree Essence 30ml</t>
  </si>
  <si>
    <t>PREMIUM ULTRA X10 TWO-WAY CAKE #13 (INCLUDING REFILL) 11g+11g</t>
  </si>
  <si>
    <t>PREMIUM ULTRA X10 TWO-WAY CAKE #21 (INCLUDING REFILL) 11g+11g</t>
  </si>
  <si>
    <t>PREMIUM 8 PEPTIDE TWO-WAY CAKE #13 (INCLUDING REFILL) 11g+11g</t>
  </si>
  <si>
    <t>PREMIUM 8 PEPTIDE TWO-WAY CAKE #21 (INCLUDING REFILL) 11g+11g</t>
  </si>
  <si>
    <t>PREMIUM RICH GOLD TWO-WAY #13 (INCLUDING REFILL) 11g+11g</t>
  </si>
  <si>
    <t>PREMIUM RICH GOLD TWO-WAY #21 (INCLUDING REFILL) 11g+11g</t>
  </si>
  <si>
    <t>Ultra X10 Aurora Mist 80ml</t>
  </si>
  <si>
    <t>8 Peptide Aurora Mist 80ml</t>
  </si>
  <si>
    <t>Rich gold Aurora Mist 80ml</t>
  </si>
  <si>
    <t>Pure Tree Aurora Mist 80ml</t>
  </si>
  <si>
    <t>Vita 8 Aurora Mist 80ml</t>
  </si>
  <si>
    <t>6 Grains mixed cucumber soothing gel 100ml</t>
  </si>
  <si>
    <t>6 Grains mixed cereal Collagen Aloe Soothing gel 100ml</t>
  </si>
  <si>
    <t>Cereal brightening cover TwoWay Cake SPF 25/PA++ (include. Refill) #13 13g(+13g)</t>
  </si>
  <si>
    <t>Cereal brightening cover TwoWay Cake SPF 25/PA++ (include. Refill) #21 13g(+13g)</t>
  </si>
  <si>
    <t>Cereal brightening cover TwoWay Cake SPF 25/PA++ (include. Refill) #23 13g(+13g)</t>
  </si>
  <si>
    <t>6 Grains mixed cereal sun stick 20ml</t>
  </si>
  <si>
    <t>8 Grains mixed cereal foam cleansing_180ml 180ml</t>
  </si>
  <si>
    <t>8 Grains mixed cereal foam cleansing_100ml 100ml</t>
  </si>
  <si>
    <t>8 Grains mixed cereal peeling gel_150ml 150ml</t>
  </si>
  <si>
    <t>8 Grains mixed cereal peeling gel_100ml 100ml</t>
  </si>
  <si>
    <t>8 Grains mixed cereal hand cream 100ml</t>
  </si>
  <si>
    <t>8 Grains mixed cereal Hair Shampoo&amp;Rinse 1000ml</t>
  </si>
  <si>
    <t>8 Grains mixed cereal Hair Treatment 1000ml</t>
  </si>
  <si>
    <t>8 Grains mixed cereal natural body cream 300ml</t>
  </si>
  <si>
    <t>8 Grains mixed cereal natural body wash 500ml</t>
  </si>
  <si>
    <t>ENOUGH SECRET WITH DEEP PORE TIGHTENING AMPOULE 30ml</t>
  </si>
  <si>
    <t>ENOUGH SECRET WITH RE-ACTIVE LIFTING AMPOULE 30ml</t>
  </si>
  <si>
    <t>ENOUGH SECRET WITH BLEMISH ALL CLREA AMPOULE 30ml</t>
  </si>
  <si>
    <t>ENOUGH SECRET WITH SUPER VITA WHITENING AMPOULE 30ml</t>
  </si>
  <si>
    <t>ENOUGH SECRET WITH HYDRATING MOISTURE AMPOULE 30ml</t>
  </si>
  <si>
    <t>Enough Flower-Art Twoway cake(include. Refill) #13 12g (+12g)</t>
  </si>
  <si>
    <t>Enough Secret Gold Powdery UV Pact(include. Refill)#13 12g (+12g)</t>
  </si>
  <si>
    <t>Body light fit cream 180ml</t>
  </si>
  <si>
    <t>Enough cica foot care balm stick 20g</t>
  </si>
  <si>
    <t>snail nourishing sun cream 50ml</t>
  </si>
  <si>
    <t>snail nourishing BB cream 50ml</t>
  </si>
  <si>
    <t>NEW Intense care daily snail sun cream 70ml</t>
  </si>
  <si>
    <t>Enough moisture milk cleansing &amp; massage ceram 300g</t>
  </si>
  <si>
    <t>Enough gold snail moisture foundation #13 100ml</t>
  </si>
  <si>
    <t>Enough gold snail moisture foundation #21 100ml</t>
  </si>
  <si>
    <t>Enough gold snail moisture foundation #23 100ml</t>
  </si>
  <si>
    <t>Gold Snail Moisture Whitening Cream 50g</t>
  </si>
  <si>
    <t>Enough Perfect Hand Clean Gel 100ml</t>
  </si>
  <si>
    <t>Enough Hyaluronic Acid Moisture Facial Mist 100ml</t>
  </si>
  <si>
    <t>Enough Snail Vita-E Moisture Facial Mist 100ml</t>
  </si>
  <si>
    <t>Enough Cica Green Tea Moisture Facial Mist 100ml</t>
  </si>
  <si>
    <t>EGF Snail Twoway cake (include. Refill) #13 20g + 20g</t>
  </si>
  <si>
    <t>EGF Snail Twoway cake(include. Refill) #21 20g + 20g</t>
  </si>
  <si>
    <t>EGF Snail Twoway cake(include. Refill) #23 20g + 20g</t>
  </si>
  <si>
    <t>Enough EG Pomegranate therapy EGF Twoway cake(include. Refill) #21 11g + 11g</t>
  </si>
  <si>
    <t>Enough EG Pomegranate therapy EGF Twoway cake(include. Refill) #23 11g + 11g</t>
  </si>
  <si>
    <t>Coenzyme Q10 Aloe silky sun Twowaycake #13 (include. Refill) 13g(+13g)</t>
  </si>
  <si>
    <t>Coenzyme Q10 Aloe silky sun Twoway cake #21 (include. Refill) 13g(+13g)</t>
  </si>
  <si>
    <t>Coenzyme Q10 Aloe silky sun Twoway cake #23 (include. Refill) 13g(+13g)</t>
  </si>
  <si>
    <t>Coenzyme Q10 Olive Moisture Twoway Cake #13 20g</t>
  </si>
  <si>
    <t>Coenzyme Q10 Olive Moisture Twoway Cake #21 20g</t>
  </si>
  <si>
    <t>Rosehill-Rose Water Skin 300ml</t>
  </si>
  <si>
    <t>Rosehill-Rose Water Lotion 300ml</t>
  </si>
  <si>
    <t>Rosehill-Green tea Skin 300ml</t>
  </si>
  <si>
    <t>Rosehill-Green tea Lotion 300ml</t>
  </si>
  <si>
    <t>Rosehill-Snail Skin 300ml</t>
  </si>
  <si>
    <t>Rosehill-Snail Lotion 300ml</t>
  </si>
  <si>
    <t>Rosehill-Honey Skin 300ml</t>
  </si>
  <si>
    <t>Rosehill-Honey Lotion 300ml</t>
  </si>
  <si>
    <t>Rosehill-Grains Skin 300ml</t>
  </si>
  <si>
    <t>Rosehill-Grains Lotion 300ml</t>
  </si>
  <si>
    <t>ETUDE HOUSE</t>
  </si>
  <si>
    <t>EH001</t>
  </si>
  <si>
    <t>ET.매트포뮬라브로우마스카라016.5g</t>
  </si>
  <si>
    <t>ET.MATTE FORMULA BROW MASCARA 01</t>
  </si>
  <si>
    <t>EH002</t>
  </si>
  <si>
    <t>ET.매트포뮬라브로우마스카라026.5g</t>
  </si>
  <si>
    <t>ET.MATTE FORMULA BROW MASCARA 02</t>
  </si>
  <si>
    <t>EH003</t>
  </si>
  <si>
    <t>ET.매트포뮬라브로우마스카라036.5g</t>
  </si>
  <si>
    <t>ET.MATTE FORMULA BROW MASCARA 03</t>
  </si>
  <si>
    <t>EH004</t>
  </si>
  <si>
    <t>ET.매트포뮬라브로우마스카라046.5g</t>
  </si>
  <si>
    <t>ET.MATTE FORMULA BROW MASCARA 04</t>
  </si>
  <si>
    <t>EH005</t>
  </si>
  <si>
    <t>ET.모노아이즈G02테이크댓1.5g(21)</t>
  </si>
  <si>
    <t>ET.MONO EYES G02 (21)</t>
  </si>
  <si>
    <t>EH006</t>
  </si>
  <si>
    <t>ET.모노아이즈M01얼쓰AD1.3g(21)</t>
  </si>
  <si>
    <t>ET.MONO EYES M01 (21)</t>
  </si>
  <si>
    <t>EH007</t>
  </si>
  <si>
    <t>ET.모노아이즈G04캐시미어1.5g(21)</t>
  </si>
  <si>
    <t>ET.MONO EYES G04 ('21)</t>
  </si>
  <si>
    <t>EH008</t>
  </si>
  <si>
    <t>ET.모노아이즈G10이탈리안잡1.5g(21)</t>
  </si>
  <si>
    <t>ET.MONO EYES G10 ('21)</t>
  </si>
  <si>
    <t>EH009</t>
  </si>
  <si>
    <t>ET.모노아이즈G12픽시더스트1.4g(21)</t>
  </si>
  <si>
    <t>ET.MONO EYES G12 ('21)</t>
  </si>
  <si>
    <t>EH010</t>
  </si>
  <si>
    <t>ET.모노아이즈G18글리터콘서트1.5g(21)</t>
  </si>
  <si>
    <t>ET.MONO EYES G18 ('21)</t>
  </si>
  <si>
    <t>EH011</t>
  </si>
  <si>
    <t>ET.모노아이즈G27이브르1.5g(21)</t>
  </si>
  <si>
    <t>ET.MONO EYES G27 ('21)</t>
  </si>
  <si>
    <t>EH012</t>
  </si>
  <si>
    <t>ET.모노아이즈M03진저파우더1.6g(21)</t>
  </si>
  <si>
    <t>ET.MONO EYES M03 ('21)</t>
  </si>
  <si>
    <t>EH013</t>
  </si>
  <si>
    <t>ET.모노아이즈M08드라이로즈1.6g(21)</t>
  </si>
  <si>
    <t>ET.MONO EYES M08 ('21)</t>
  </si>
  <si>
    <t>EH014</t>
  </si>
  <si>
    <t>ET.모노아이즈M09코코아파우더1.6g(21)</t>
  </si>
  <si>
    <t>ET.MONO EYES M09 ('21)</t>
  </si>
  <si>
    <t>EH015</t>
  </si>
  <si>
    <t>ET.모노아이즈M19와일드브라운1.6g(21)</t>
  </si>
  <si>
    <t>ET.MONO EYES M19 ('21)</t>
  </si>
  <si>
    <t>EH016</t>
  </si>
  <si>
    <t>ET.모노아이즈M20마이옴브레1.5g(21)</t>
  </si>
  <si>
    <t>ET.MONO EYES M20 ('21)</t>
  </si>
  <si>
    <t>EH017</t>
  </si>
  <si>
    <t>ET.모노아이즈M24코랄스칼렛1.3g(21)</t>
  </si>
  <si>
    <t>ET.MONO EYES M24 ('21)</t>
  </si>
  <si>
    <t>EH018</t>
  </si>
  <si>
    <t>ET.모노아이즈M27허니스파클1.2g(21)</t>
  </si>
  <si>
    <t>ET.MONO EYES M27 ('21)</t>
  </si>
  <si>
    <t>EH019</t>
  </si>
  <si>
    <t>ET.모노아이즈M28로지포지1.4g(21)</t>
  </si>
  <si>
    <t>ET.MONO EYES M28 ('21)</t>
  </si>
  <si>
    <t>EH020</t>
  </si>
  <si>
    <t>ET.모노아이즈M30시나몬티1.2g(21)</t>
  </si>
  <si>
    <t>ET.MONO EYES M30 ('21)</t>
  </si>
  <si>
    <t>EH021</t>
  </si>
  <si>
    <t>ET.모노아이즈M31클래식레시피1.4g(21)</t>
  </si>
  <si>
    <t>ET.MONO EYES M31 ('21)</t>
  </si>
  <si>
    <t>EH022</t>
  </si>
  <si>
    <t>ET.모노아이즈M32스태리브라운1.5g(21)</t>
  </si>
  <si>
    <t>ET.MONO EYES M32 ('21)</t>
  </si>
  <si>
    <t>EH023</t>
  </si>
  <si>
    <t>ET.모노아이즈M33멜로우모브1.5g(21)</t>
  </si>
  <si>
    <t>ET.MONO EYES M33 ('21)</t>
  </si>
  <si>
    <t>EH024</t>
  </si>
  <si>
    <t>ET.모노아이즈M34나이티나잇1.5g(21)</t>
  </si>
  <si>
    <t>ET.MONO EYES M34 ('21)</t>
  </si>
  <si>
    <t>EH025</t>
  </si>
  <si>
    <t>ET.모노아이즈M35썸하우1.5g(21)</t>
  </si>
  <si>
    <t>ET.MONO EYES M35 ('21)</t>
  </si>
  <si>
    <t>EH026</t>
  </si>
  <si>
    <t>ET.모노아이즈M36러버블데이1.5g(21)</t>
  </si>
  <si>
    <t>ET.MONO EYES M36 ('21)</t>
  </si>
  <si>
    <t>EH027</t>
  </si>
  <si>
    <t>ET.아이돌래쉬베이직01샤이1EA</t>
  </si>
  <si>
    <t>ET.IDOL LASH BASIC 01SHY</t>
  </si>
  <si>
    <t>EH028</t>
  </si>
  <si>
    <t>ET.아이돌래쉬베이직02쁘띠볼륨1EA</t>
  </si>
  <si>
    <t>ET.IDOL LASH BASIC 02PETIT VOLUME</t>
  </si>
  <si>
    <t>EH029</t>
  </si>
  <si>
    <t>ET.아이돌래쉬베이직05데일리1EA</t>
  </si>
  <si>
    <t>ET.IDOL LASH BASIC 05 DAILY</t>
  </si>
  <si>
    <t>EH030</t>
  </si>
  <si>
    <t>ET.아이돌래쉬베이직5호데일리대용량(3쌍)</t>
  </si>
  <si>
    <t>ET.IDOL LASH BASIC (3EA) 05 DAILY</t>
  </si>
  <si>
    <t>EH031</t>
  </si>
  <si>
    <t>ET.아이돌리얼래쉬픽서8ML</t>
  </si>
  <si>
    <t>ET.IDOL REAL LASH FIXER</t>
  </si>
  <si>
    <t>EH032</t>
  </si>
  <si>
    <t>ET.애교살볼류머듀오1핑크0.2+0.5G</t>
  </si>
  <si>
    <t>ET.Lovely eyes Volumer Duo no.1</t>
  </si>
  <si>
    <t>EH033</t>
  </si>
  <si>
    <t>ET.애교살볼류머듀오2베이지0.2+0.5G</t>
  </si>
  <si>
    <t>ET.Lovely eyes Volumer Duo no.2</t>
  </si>
  <si>
    <t>EH034</t>
  </si>
  <si>
    <t>ET.어웨어약산성미셀라클렌징워터500ml</t>
  </si>
  <si>
    <t>ET.AW PH micellar cleansing water 500ml</t>
  </si>
  <si>
    <t>EH035</t>
  </si>
  <si>
    <t>ET.어웨어클린립앤아이리무버250ml</t>
  </si>
  <si>
    <t>ET.AW clean lip&amp;eye remover 250ml</t>
  </si>
  <si>
    <t>EH036</t>
  </si>
  <si>
    <t>ET.어웨어클린릴리프마스크_마데카소사이드_10매입_착인</t>
  </si>
  <si>
    <t>ET.AW clean relief mask_madecasso_10ea</t>
  </si>
  <si>
    <t>EH037</t>
  </si>
  <si>
    <t>ET.어웨어클린릴리프마스크_어성초_10매입_착인</t>
  </si>
  <si>
    <t>ET.AW clean relief mask_heartleaf_10ea</t>
  </si>
  <si>
    <t>EH038</t>
  </si>
  <si>
    <t>ET.프.파워에센스마스크_히아루론산1매</t>
  </si>
  <si>
    <t>ET.F.POWER ESSENCE MASK [HYALURONIC]</t>
  </si>
  <si>
    <t>EH039</t>
  </si>
  <si>
    <t>ET.프.파워에센스마스크_꿀1매</t>
  </si>
  <si>
    <t>ET.F.POWER ESSENCE MASK [HONEY]</t>
  </si>
  <si>
    <t>EH040</t>
  </si>
  <si>
    <t>ET.프.파워에센스마스크_오이1매</t>
  </si>
  <si>
    <t>ET.F.POWER ESSENCE MASK [CUCUMBER]</t>
  </si>
  <si>
    <t>EH041</t>
  </si>
  <si>
    <t>ET.헤어스타일링스트레이트크림3X100ml*2</t>
  </si>
  <si>
    <t>ET.Hair Straight Cream 3X 100ml*2</t>
  </si>
  <si>
    <t>EH042</t>
  </si>
  <si>
    <t>ET.0.2테라피에어마스크_알로에20ml('20)</t>
  </si>
  <si>
    <t>ET.0.2TherapyAirMask_Aloe20ml('20)</t>
  </si>
  <si>
    <t>EH043</t>
  </si>
  <si>
    <t>ET.0.2테라피에어마스크_티트리20ml(20)</t>
  </si>
  <si>
    <t>ET.0.2TherapyAirMask_Teatree20ml(20)</t>
  </si>
  <si>
    <t>EH044</t>
  </si>
  <si>
    <t>ET.0.2테라피에어마스크_진주20ml('20)</t>
  </si>
  <si>
    <t>ET.0.2TherapyAirMask_Pearl20ml('20)</t>
  </si>
  <si>
    <t>EH045</t>
  </si>
  <si>
    <t>ET.0.2테라피에어마스크_히아루론산20ml(20)</t>
  </si>
  <si>
    <t>ET.0.2TherapyAirMask_Hyaluronic20ml(20)</t>
  </si>
  <si>
    <t>EH046</t>
  </si>
  <si>
    <t>ET.0.2테라피에어마스크_콜라겐20ml('20)</t>
  </si>
  <si>
    <t>ET.0.2TherapyAirMask_Collagen20ml('20)</t>
  </si>
  <si>
    <t>EH047</t>
  </si>
  <si>
    <t>ET.0.2테라피에어마스크_달팽이20ml('20)</t>
  </si>
  <si>
    <t>ET.0.2TherapyAirMask_Snail20ml('20)</t>
  </si>
  <si>
    <t>EH048</t>
  </si>
  <si>
    <t>ET.0.2테라피에어마스크_마데카소사이드20ml(20)</t>
  </si>
  <si>
    <t>ET.0.2AirMask_Madecassoside20ml(20)</t>
  </si>
  <si>
    <t>EH049</t>
  </si>
  <si>
    <t>ET.0.2테라피에어마스크_그린티20ml(20)</t>
  </si>
  <si>
    <t>ET.0.2TherapyAirMask_Greentea20ml(20)</t>
  </si>
  <si>
    <t>EH050</t>
  </si>
  <si>
    <t>ET.0.2테라피에어마스크_레몬20ml(20)</t>
  </si>
  <si>
    <t>ET.0.2TherapyAirMask_Lemon20ml(20)</t>
  </si>
  <si>
    <t>EH051</t>
  </si>
  <si>
    <t>ET.0.2테라피에어마스크_마누카꿀20ml(20)</t>
  </si>
  <si>
    <t>ET.0.2TherapyAirMask_ManukHoney20ml(20)</t>
  </si>
  <si>
    <t>EH052</t>
  </si>
  <si>
    <t>ET.0.2테라피에어마스크_세라마이드20ml(20)</t>
  </si>
  <si>
    <t>ET.0.2TherapyAirMask_Ceramide20ml(20)</t>
  </si>
  <si>
    <t>EH053</t>
  </si>
  <si>
    <t>ET.(면세)0.2테라피에어마스크_알로에20매세트(20)</t>
  </si>
  <si>
    <t>ET.0.2TherapyAirMask_Aloe(20pc)SET(20)</t>
  </si>
  <si>
    <t>EH054</t>
  </si>
  <si>
    <t>ET.(면세)0.2테라피에어마스크_진주20매세트(20)</t>
  </si>
  <si>
    <t>ET.0.2TherapyAirMask_Pearl(20pc)SET(20)</t>
  </si>
  <si>
    <t>EH055</t>
  </si>
  <si>
    <t>ET.(면세)0.2테라피에어마스크_히아루론산20매세트(20)</t>
  </si>
  <si>
    <t>ET.0.2T.AirMask_HyaluronicAcid(20pc)SET(</t>
  </si>
  <si>
    <t>EH056</t>
  </si>
  <si>
    <t>ET.(면세)0.2테라피에어마스크_콜라겐20매세트(20)</t>
  </si>
  <si>
    <t>ET.0.2T.AirMask_Collagen(20pc)SET(20)</t>
  </si>
  <si>
    <t>EH057</t>
  </si>
  <si>
    <t>ET.0.2테라피에어마스크_딸기20ml(20)</t>
  </si>
  <si>
    <t>ET.0.2TherapyAirMask_Strawberry20ml(20)</t>
  </si>
  <si>
    <t>EH058</t>
  </si>
  <si>
    <t>ET.0.2테라피에어마스크_석류20ml</t>
  </si>
  <si>
    <t>ET.0.2TherapyAirMask_Pomegranate20ml</t>
  </si>
  <si>
    <t>EH059</t>
  </si>
  <si>
    <t>ET.0.2테라피에어마스크_벚꽃20ml</t>
  </si>
  <si>
    <t>ET.0.2AirMask_Cherry Blossom20ml</t>
  </si>
  <si>
    <t>EH060</t>
  </si>
  <si>
    <t>ET.0.2테라피에어마스크_마누카꿀20ml</t>
  </si>
  <si>
    <t>ET.0.2TherapyAirMask_ManukaHoney20ml</t>
  </si>
  <si>
    <t>EH061</t>
  </si>
  <si>
    <t>ET.AC클린업클렌징폼(22년)150ml</t>
  </si>
  <si>
    <t>ET.AC.C. Cleansing Foam 150ml(22)</t>
  </si>
  <si>
    <t>EH062</t>
  </si>
  <si>
    <t>ET.AC클린업플루이드(22년)180ml</t>
  </si>
  <si>
    <t>ET.AC.C. Fluid 180ml(22)</t>
  </si>
  <si>
    <t>EH063</t>
  </si>
  <si>
    <t>ET.AC클린업핑크스팟(22년)15ml</t>
  </si>
  <si>
    <t>ET.AC.C. Pink Spot 15ml(22)</t>
  </si>
  <si>
    <t>EH064</t>
  </si>
  <si>
    <t>ET.AC클린업토너(22년)200ml</t>
  </si>
  <si>
    <t>ET.AC.C.Toner 200ml(22)</t>
  </si>
  <si>
    <t>EH065</t>
  </si>
  <si>
    <t>ET.AC클린업클렌징폼20년150ml</t>
  </si>
  <si>
    <t>ET.AC.C. Cleansing Foam 150ml('20)</t>
  </si>
  <si>
    <t>EH066</t>
  </si>
  <si>
    <t>ET.AC클린업패치20년1매</t>
  </si>
  <si>
    <t>ET.AC.C. Patch 1ea(20)</t>
  </si>
  <si>
    <t>EH067</t>
  </si>
  <si>
    <t>ET.AC클린업토너20년200ml</t>
  </si>
  <si>
    <t>ET.AC.C.Toner 200ml(20)</t>
  </si>
  <si>
    <t>EH068</t>
  </si>
  <si>
    <t>ET.AC클린업플루이드20년180ml</t>
  </si>
  <si>
    <t>ET.AC.C. Fluid 180ml(20)</t>
  </si>
  <si>
    <t>EH069</t>
  </si>
  <si>
    <t>ET.AC클린업핑크마스크20년100ml</t>
  </si>
  <si>
    <t>ET.AC.C. Pink Mask 100ml (20)</t>
  </si>
  <si>
    <t>EH070</t>
  </si>
  <si>
    <t>ET.그림자쉐딩01재창조_10g착인</t>
  </si>
  <si>
    <t>ET.CONTOUR POWDER 01Creator</t>
  </si>
  <si>
    <t>EH071</t>
  </si>
  <si>
    <t>ET.그림자쉐딩02재탄생_10g착인</t>
  </si>
  <si>
    <t>ET.CONTOUR POWDER 02Inventor</t>
  </si>
  <si>
    <t>EH072</t>
  </si>
  <si>
    <t>ET.그림자쉐딩01&amp;브러쉬3입단품기획</t>
  </si>
  <si>
    <t>ET.Contour Powder01&amp;3Brushes set</t>
  </si>
  <si>
    <t>EH073</t>
  </si>
  <si>
    <t>ET.그림자쉐딩02&amp;브러쉬3입단품기획</t>
  </si>
  <si>
    <t>ET.Contour Powder02&amp;3Brushes set</t>
  </si>
  <si>
    <t>EH074</t>
  </si>
  <si>
    <t>ET.(MBS)그림자쉐딩01&amp;브러쉬01기획(단품&amp;브러쉬1개입)_착인</t>
  </si>
  <si>
    <t>ET.(MBS)Contour Powder01&amp;Brush01 set</t>
  </si>
  <si>
    <t>EH075</t>
  </si>
  <si>
    <t>ET.(MBS)그림자쉐딩02&amp;브러쉬01기획(단품&amp;브러쉬1개입)_착인</t>
  </si>
  <si>
    <t>ET.(MBS)Contour Powder02&amp;Brush01 set</t>
  </si>
  <si>
    <t>EH076</t>
  </si>
  <si>
    <t>ET.(MBS)그림자쉐딩01&amp;브러쉬02&amp;03기획_착인</t>
  </si>
  <si>
    <t>ET.(MBS)ContourPowder01&amp;2Brushes_set</t>
  </si>
  <si>
    <t>EH077</t>
  </si>
  <si>
    <t>ET.(피카소)그림자쉐딩01&amp;피카소브러쉬01기획</t>
  </si>
  <si>
    <t>ET.(Piccasso)Contour Powder01&amp;Brush1 set</t>
  </si>
  <si>
    <t>EH078</t>
  </si>
  <si>
    <t>ET.(피카소)그림자쉐딩02&amp;피카소브러쉬단품기획_착인</t>
  </si>
  <si>
    <t>ET.(Piccasso)Contour Powder02&amp;Brush set</t>
  </si>
  <si>
    <t>EH079</t>
  </si>
  <si>
    <t>ET.그림자쉐딩브러쉬01턱(1개입)</t>
  </si>
  <si>
    <t>ET.Contour Powder Brush 01</t>
  </si>
  <si>
    <t>EH080</t>
  </si>
  <si>
    <t>ET.그림자쉐딩브러쉬02코(1개입)</t>
  </si>
  <si>
    <t>ET.Contour Powder Brush 02</t>
  </si>
  <si>
    <t>EH081</t>
  </si>
  <si>
    <t>ET.그림자쉐딩브러쉬03눈(1개입)</t>
  </si>
  <si>
    <t>ET.Contour Powder Brush 03</t>
  </si>
  <si>
    <t>EH082</t>
  </si>
  <si>
    <t>ET.(MBS)그림자쉐딩브러쉬3종세트(01&amp;02&amp;03)</t>
  </si>
  <si>
    <t>ET.(MBS)ContourPowder BrushSet(01&amp;02&amp;03)</t>
  </si>
  <si>
    <t>EH083</t>
  </si>
  <si>
    <t>ET.글라스루즈틴트PK001헤이지로즈</t>
  </si>
  <si>
    <t>ET.Glass Rouge Tint PK001 Hazy Rose</t>
  </si>
  <si>
    <t>EH084</t>
  </si>
  <si>
    <t>ET.글라스루즈틴트PP501이브닝모브</t>
  </si>
  <si>
    <t>ET.Glass Rouge Tint PP501 Evening Mauve</t>
  </si>
  <si>
    <t>EH085</t>
  </si>
  <si>
    <t>ET.글라스루즈틴트BE101스프링글라스</t>
  </si>
  <si>
    <t>ET.Glass Rouge Tint BE101 Spring Glass</t>
  </si>
  <si>
    <t>EH086</t>
  </si>
  <si>
    <t>ET.글라스루즈틴트BR401어텀브리즈</t>
  </si>
  <si>
    <t>ET.Glass Rouge Tint BR401 Autumn Breeze</t>
  </si>
  <si>
    <t>EH087</t>
  </si>
  <si>
    <t>ET.글라스루즈틴트RD301선셋글로우</t>
  </si>
  <si>
    <t>ET.Glass Rouge Tint RD301 Sunset Glow</t>
  </si>
  <si>
    <t>EH088</t>
  </si>
  <si>
    <t>ET.글라스루즈틴트RD302로즈인퓨전</t>
  </si>
  <si>
    <t>ET.Glass Rouge Tint RD302 Rose Infusion</t>
  </si>
  <si>
    <t>EH089</t>
  </si>
  <si>
    <t>ET.글라스루즈틴트RD303체리크러쉬</t>
  </si>
  <si>
    <t>ET.Glass Rouge Tint RD303 Cherry Crush</t>
  </si>
  <si>
    <t>EH090</t>
  </si>
  <si>
    <t>ET.글라스루즈틴트RD304하트비트</t>
  </si>
  <si>
    <t>ET.Glass Rouge Tint RD304 Heart Beet</t>
  </si>
  <si>
    <t>EH091</t>
  </si>
  <si>
    <t>ET.(글)(로아커)스윗레이어틴트01바닐라(21)4g</t>
  </si>
  <si>
    <t>EH092</t>
  </si>
  <si>
    <t>ET.(글)(로아커)스윗레이어틴트02나폴리타너(21)4g</t>
  </si>
  <si>
    <t>EH093</t>
  </si>
  <si>
    <t>ET.(글)(로아커)플레이컬러아이즈미니01바닐라(21)6g</t>
  </si>
  <si>
    <t>EH094</t>
  </si>
  <si>
    <t>ET.(글)(로아커)플레이컬러아이즈미니02나폴리타너(21)6g</t>
  </si>
  <si>
    <t>EH095</t>
  </si>
  <si>
    <t>ET.(글)(로아커)플레이컬러아이즈미니03라즈베리요거트(21)6g</t>
  </si>
  <si>
    <t>EH096</t>
  </si>
  <si>
    <t>ET.(글)(로아커)스윗레이어블러셔01바닐라(21년)4.1g</t>
  </si>
  <si>
    <t>EH097</t>
  </si>
  <si>
    <t>ET.(글)(로아커)스윗레이어블러셔02나폴리타너(21년)4.1g</t>
  </si>
  <si>
    <t>EH098</t>
  </si>
  <si>
    <t>ET.플레이컬러아이즈10색#와인파티(21년)7g</t>
  </si>
  <si>
    <t>ET.Play Color Eyes #Wineparty ('21)</t>
  </si>
  <si>
    <t>EH099</t>
  </si>
  <si>
    <t>ET.(글)AC클린업패치20년1매(AD)</t>
  </si>
  <si>
    <t>EH100</t>
  </si>
  <si>
    <t>ET.(온)플레이컬러아이즈미니#민트초코(21)6g</t>
  </si>
  <si>
    <t>ET.Play Color Eyes Mini#Mintchoco ('21)</t>
  </si>
  <si>
    <t>EH101</t>
  </si>
  <si>
    <t>ET.(온)플레이컬러아이즈미니세트#민트초코(21)1EA</t>
  </si>
  <si>
    <t>ET.Play.C.Eyes Mini SET #Mintchoco 21</t>
  </si>
  <si>
    <t>EH102</t>
  </si>
  <si>
    <t>ET.(글)플레이컬러아이즈미니#로즈밤(21)6.6g</t>
  </si>
  <si>
    <t>EH103</t>
  </si>
  <si>
    <t>ET.(온)플레이컬러아이즈미니세트#로즈밤(21년)1EA</t>
  </si>
  <si>
    <t>ET.Play Color Eyes Mini Set#Rosebomb</t>
  </si>
  <si>
    <t>EH104</t>
  </si>
  <si>
    <t>ET.(온)플레이컬러아이즈미니세트#베.러브드(21년)1EA</t>
  </si>
  <si>
    <t>ET.Play Color Eyes Mini Set#Bestloved</t>
  </si>
  <si>
    <t>EH105</t>
  </si>
  <si>
    <t>ET.플레이컬러아이즈미니#베스트러브드(21)6g</t>
  </si>
  <si>
    <t>ET.Play Color Eyes Mini#Bestloved 21</t>
  </si>
  <si>
    <t>EH106</t>
  </si>
  <si>
    <t>ET.프루티립오일핑크자몽</t>
  </si>
  <si>
    <t>EH107</t>
  </si>
  <si>
    <t>ET.마이뷰티툴속눈썹빗</t>
  </si>
  <si>
    <t>EH108</t>
  </si>
  <si>
    <t>ET.프루티립오일석류레드</t>
  </si>
  <si>
    <t>EH109</t>
  </si>
  <si>
    <t>ET.New글로우온베이스_01호_하이드라_30ml(21AD)</t>
  </si>
  <si>
    <t>ET.GlowOnBase_01_Hydra_30ml(21)</t>
  </si>
  <si>
    <t>EH110</t>
  </si>
  <si>
    <t>ET.New글로우온베이스_02호_오일볼륨_30ml(21AD)</t>
  </si>
  <si>
    <t>ET.GlowOnBase_02_OilVolume_30ml(21)</t>
  </si>
  <si>
    <t>EH111</t>
  </si>
  <si>
    <t>ET.네일리무버2호일반손톱용-엑스트라스트롱(21)100ml</t>
  </si>
  <si>
    <t>ET.Nail Remover #2 Extra Strong(21)</t>
  </si>
  <si>
    <t>EH112</t>
  </si>
  <si>
    <t>ET.네일리무버1호일반손톱용-마일드(21)100ML</t>
  </si>
  <si>
    <t>ET.NAIL REMOVER #1 MILD(21)</t>
  </si>
  <si>
    <t>EH113</t>
  </si>
  <si>
    <t>ET.님프광채볼류머3호투명한물광채24g('21)</t>
  </si>
  <si>
    <t>ET.NymphAuraVol_No3_TRANSPARENT_24g('21)</t>
  </si>
  <si>
    <t>EH114</t>
  </si>
  <si>
    <t>ET.닥터마스카라픽서포퍼펙트래쉬('20)</t>
  </si>
  <si>
    <t>ET.DR.MASCARA FIXER FOR PERFECT LASH(20)</t>
  </si>
  <si>
    <t>EH115</t>
  </si>
  <si>
    <t>ET.닥터마스카라픽서포수퍼롱래쉬('20)</t>
  </si>
  <si>
    <t>ET.DR.MASCARA FIXER SUPER LONGLASH(20)</t>
  </si>
  <si>
    <t>EH116</t>
  </si>
  <si>
    <t>ET.(MBS)닥터마스카라픽서#2블랙</t>
  </si>
  <si>
    <t>ET.(MBS)Dr. Mascara Fixer#2</t>
  </si>
  <si>
    <t>EH117</t>
  </si>
  <si>
    <t>ET.(MBS)닥터마스카라픽서#1내추럴(AD)</t>
  </si>
  <si>
    <t>ET.(MBS)Dr. Mascara Fixer#1(AD)</t>
  </si>
  <si>
    <t>EH118</t>
  </si>
  <si>
    <t>ET.닥터마스카라픽서블랙6g</t>
  </si>
  <si>
    <t>ET. DR.MASCARA FIXER BLACK</t>
  </si>
  <si>
    <t>EH119</t>
  </si>
  <si>
    <t>ET.닥터앰플듀얼마스크(집중영양)(타단위변경)</t>
  </si>
  <si>
    <t>DR. AMPOULE DUAL MASK [VITAL CARE]</t>
  </si>
  <si>
    <t>EH120</t>
  </si>
  <si>
    <t>ET.닥터앰플듀얼마스크(고보습)(타단위변경)</t>
  </si>
  <si>
    <t>DR. AMPOULE DUAL MASK [ESSENTIAL CAR</t>
  </si>
  <si>
    <t>EH121</t>
  </si>
  <si>
    <t>ET.더블래스팅파운데이션_로지퓨어13C1(20AD)</t>
  </si>
  <si>
    <t>ET.DOUBLE.L.FOUNDATION_13C1(20AD)</t>
  </si>
  <si>
    <t>EH122</t>
  </si>
  <si>
    <t>ET.더블래스팅파운데이션_라이트바닐라17C1(20AD)</t>
  </si>
  <si>
    <t>ET.DOUBLE.L.FOUNDATION_17C1(20AD)</t>
  </si>
  <si>
    <t>EH123</t>
  </si>
  <si>
    <t>ET.더블래스팅파운데이션_뉴트럴바닐라17N1(20AD)</t>
  </si>
  <si>
    <t>ET.DOUBLE.L.FOUNDATION_17N1(20AD)</t>
  </si>
  <si>
    <t>EH124</t>
  </si>
  <si>
    <t>ET.더블래스팅파운데이션_페탈21C1(20AD)</t>
  </si>
  <si>
    <t>ET.DOUBLE.L.FOUNDATION_21C1(20AD)</t>
  </si>
  <si>
    <t>EH125</t>
  </si>
  <si>
    <t>ET.더블래스팅파운데이션_뉴트럴베이지21N1(20AD)</t>
  </si>
  <si>
    <t>ET.DOUBLE.L.FOUNDATION_21N1(20AD)</t>
  </si>
  <si>
    <t>EH126</t>
  </si>
  <si>
    <t>ET.더블래스팅파운데이션_베이지21W1(20AD)</t>
  </si>
  <si>
    <t>ET.DOUBLE.L.FOUNDATION_21W1(20AD)</t>
  </si>
  <si>
    <t>EH127</t>
  </si>
  <si>
    <t>ET.더블래스팅파운데이션_샌드23N1(20AD)</t>
  </si>
  <si>
    <t>ET.DOUBLE.L.FOUNDATION_23N1(20AD)</t>
  </si>
  <si>
    <t>EH128</t>
  </si>
  <si>
    <t>ET.더블래스팅파운데이션_허니샌드23W1(20AD)</t>
  </si>
  <si>
    <t>ET.DOUBLE.L.FOUNDATION_23W1(20AD)</t>
  </si>
  <si>
    <t>EH129</t>
  </si>
  <si>
    <t>ET.더블래스팅파운데이션_탠25N1(20AD)</t>
  </si>
  <si>
    <t>ET.DOUBLE.L.FOUNDATION_25N1(20AD)</t>
  </si>
  <si>
    <t>EH130</t>
  </si>
  <si>
    <t>ET.더블래스팅파운데이션_앰버27N1(20AD)</t>
  </si>
  <si>
    <t>ET.DOUBLE.L.FOUNDATION_27N1(20AD)</t>
  </si>
  <si>
    <t>EH131</t>
  </si>
  <si>
    <t>ET.더블래스팅파운데이션_퓨어13N1(20AD)</t>
  </si>
  <si>
    <t>ET.DOUBLE.L.FOUNDATION_13N1(20AD)</t>
  </si>
  <si>
    <t>EH132</t>
  </si>
  <si>
    <t>ET.더블래스팅파운데이션_아이보리17W1(20AD)</t>
  </si>
  <si>
    <t>ET.DOUBLE.L.FOUNDATION_17W1(20AD)</t>
  </si>
  <si>
    <t>EH133</t>
  </si>
  <si>
    <t>ET.더블래스팅파운데이션블렌더(18)</t>
  </si>
  <si>
    <t>ET.DOUBLE LASTING FOUNDATION BLENDER(18)</t>
  </si>
  <si>
    <t>EH134</t>
  </si>
  <si>
    <t>ET.더블래스팅스킨마스터브러쉬(19)</t>
  </si>
  <si>
    <t>ET.Double.L.Skin Master Brush(19)</t>
  </si>
  <si>
    <t>EH135</t>
  </si>
  <si>
    <t>ET.더블래스팅글로우마스터브러쉬(19)</t>
  </si>
  <si>
    <t>ET.Double.L.Glow Master Brush(19)</t>
  </si>
  <si>
    <t>EH136</t>
  </si>
  <si>
    <t>ET.더블래스팅세럼파운데이션뉴트럴바닐라N0330g</t>
  </si>
  <si>
    <t>ET.D.L.Serum.Foundation N.Vanilla N03</t>
  </si>
  <si>
    <t>EH137</t>
  </si>
  <si>
    <t>ET.더블래스팅세럼파운데이션뉴트럴베이지N0430g</t>
  </si>
  <si>
    <t>ET.D.L.Serum.Foundation N.Beige N04</t>
  </si>
  <si>
    <t>EH138</t>
  </si>
  <si>
    <t>ET.더블래스팅세럼파운데이션로지퓨어P0230g</t>
  </si>
  <si>
    <t>ET.D.L.Serum.Foundation Rosy Pure P02</t>
  </si>
  <si>
    <t>EH139</t>
  </si>
  <si>
    <t>ET.더블래스팅세럼파운데이션라이트바닐라P0330g</t>
  </si>
  <si>
    <t>ET.D.L.Serum.Foundation L.VanillaP03</t>
  </si>
  <si>
    <t>EH140</t>
  </si>
  <si>
    <t>ET.더블래스팅세럼파운데이션페탈P0430g</t>
  </si>
  <si>
    <t>ET.D.L.Serum.Foundation Petal P04</t>
  </si>
  <si>
    <t>EH141</t>
  </si>
  <si>
    <t>ET.더블래스팅세럼파운데이션샌드N0530g</t>
  </si>
  <si>
    <t>ET.D.L.Serum.Foundation Sand N05</t>
  </si>
  <si>
    <t>EH142</t>
  </si>
  <si>
    <t>ET.더블래스팅세럼파운데이션탠N0630g</t>
  </si>
  <si>
    <t>ET.D.L.Serum.Foundation Tan N06</t>
  </si>
  <si>
    <t>EH143</t>
  </si>
  <si>
    <t>ET.더블래스팅세럼파운데이션퓨어N0230g</t>
  </si>
  <si>
    <t>ET.D.L.Serum.Foundation Pure N02</t>
  </si>
  <si>
    <t>EH144</t>
  </si>
  <si>
    <t>ET.더블래스팅세럼파운데이션앰버N0730g</t>
  </si>
  <si>
    <t>ET.D.L.Serum.Foundation Amber N07</t>
  </si>
  <si>
    <t>EH145</t>
  </si>
  <si>
    <t>ET.더블래스팅세럼파운데이션아이보리Y0330g</t>
  </si>
  <si>
    <t>ET.D.L.Serum.Foundation Ivory Y03</t>
  </si>
  <si>
    <t>EH146</t>
  </si>
  <si>
    <t>ET.더블래스팅세럼파운데이션베이지Y0430g</t>
  </si>
  <si>
    <t>ET.D.L.Serum.Foundation Beige Y04</t>
  </si>
  <si>
    <t>EH147</t>
  </si>
  <si>
    <t>ET.더블래스팅세럼파운데이션허니샌드Y0530g</t>
  </si>
  <si>
    <t>ET.D.L.Serum.Foundation Honey Sand Y05</t>
  </si>
  <si>
    <t>EH148</t>
  </si>
  <si>
    <t>ET.(MBS)더블래스팅파운데이션커버19C라이트바닐라_착인</t>
  </si>
  <si>
    <t>ET.(MBS)D.L.Foundation_Cover 19C</t>
  </si>
  <si>
    <t>EH149</t>
  </si>
  <si>
    <t>ET.(MBS)더블래스팅파운데이션커버19N뉴트럴바닐라_착인</t>
  </si>
  <si>
    <t>ET.(MBS)D.L.Foundation_Cover 19N</t>
  </si>
  <si>
    <t>EH150</t>
  </si>
  <si>
    <t>ET.(MBS)더블래스팅파운데이션커버21N뉴트럴베이지_착인</t>
  </si>
  <si>
    <t>ET.(MBS)D.L.Foundation_Cover 21N</t>
  </si>
  <si>
    <t>EH151</t>
  </si>
  <si>
    <t>ET.(MBS)더블래스팅파운데이션커버23N샌드_착인</t>
  </si>
  <si>
    <t>ET.(MBS)D.L.Foundation_Cover 23N</t>
  </si>
  <si>
    <t>EH152</t>
  </si>
  <si>
    <t>ET.(MBS)더블래스팅커버파운데이션19C라이트바닐라_브러쉬기획(21)</t>
  </si>
  <si>
    <t>ET.(MBS)D.L.Cover Foundation_19C_SET(21)</t>
  </si>
  <si>
    <t>EH153</t>
  </si>
  <si>
    <t>ET.(MBS)더블래스팅커버파운데이션21N뉴트럴베이지_브러쉬기획(21)</t>
  </si>
  <si>
    <t>ET.(MBS)D.L.Cover Foundation_21N_SET(21)</t>
  </si>
  <si>
    <t>EH154</t>
  </si>
  <si>
    <t>ET.(MBS)더블래스팅커버파운데이션23N샌드_브러쉬기획(21)</t>
  </si>
  <si>
    <t>ET.(MBS)D.L.Cover Foundation_23N_SET(21)</t>
  </si>
  <si>
    <t>EH155</t>
  </si>
  <si>
    <t>ET.(MBS)더블래스팅커버파운데이션19N뉴트럴바닐라_브러쉬기획(21)</t>
  </si>
  <si>
    <t>ET.(MBS)D.L.Cover Foundation_19N_SET(21)</t>
  </si>
  <si>
    <t>EH156</t>
  </si>
  <si>
    <t>ET.(MBS)더블래스팅비건커버파운데이션_30g라바17C1(22AD)</t>
  </si>
  <si>
    <t>ET.(MBS)D.L.Foundation_VCover 17C1(22AD)</t>
  </si>
  <si>
    <t>EH157</t>
  </si>
  <si>
    <t>ET.(MBS)더블래스팅비건커버파운데이션_30g_바닐라19N1(22AD)</t>
  </si>
  <si>
    <t>ET.(MBS)D.L.Foundation_VCover 19N1(22AD)</t>
  </si>
  <si>
    <t>EH158</t>
  </si>
  <si>
    <t>ET.(MBS)더블래스팅비건커버파운데이션_30g_뉴베21N1(22AD)</t>
  </si>
  <si>
    <t>ET.(MBS)D.L.Foundation_VCover 21N1(22AD)</t>
  </si>
  <si>
    <t>EH159</t>
  </si>
  <si>
    <t>ET.(MBS)더블래스팅비건커버파운데이션_30g_샌드23N1(22AD)</t>
  </si>
  <si>
    <t>ET.(MBS)D.L.Foundation_VCover 23N1(22AD)</t>
  </si>
  <si>
    <t>EH160</t>
  </si>
  <si>
    <t>ET.(MBS)더블래스팅비건커버파데세트_17C1라바(22AD)_1개입</t>
  </si>
  <si>
    <t>ET.(MBS)D.L.Foundation_V.C_17C1_SET(22AD</t>
  </si>
  <si>
    <t>EH161</t>
  </si>
  <si>
    <t>ET.(MBS)더블래스팅비건커버파데세트_19N1바닐라(22AD)_1개입</t>
  </si>
  <si>
    <t>ET.(MBS)D.L.Foundation_V.C_19N1_SET(22AD</t>
  </si>
  <si>
    <t>EH162</t>
  </si>
  <si>
    <t>ET.(MBS)더블래스팅비건커버파데세트_21N1뉴베(22AD)_1개입</t>
  </si>
  <si>
    <t>ET.(MBS)D.L.Foundation_V.C_21N1_SET(22AD</t>
  </si>
  <si>
    <t>EH163</t>
  </si>
  <si>
    <t>ET.(MBS)더블래스팅비건커버파데세트_23N1샌드(22AD)_1개입</t>
  </si>
  <si>
    <t>ET.(MBS)D.L.Foundation_V.C_23N1_SET(22AD</t>
  </si>
  <si>
    <t>EH164</t>
  </si>
  <si>
    <t>ET.더블.래.커스텀파운데이션9C2400g</t>
  </si>
  <si>
    <t>ET.DOUBLE.L.C.FOUNDATION_9C2 400g</t>
  </si>
  <si>
    <t>EH165</t>
  </si>
  <si>
    <t>ET.더블.래.커스텀파운데이션9C1400g</t>
  </si>
  <si>
    <t>ET.DOUBLE.L.C.FOUNDATION_9C1 400g</t>
  </si>
  <si>
    <t>EH166</t>
  </si>
  <si>
    <t>ET.더블.래.커스텀파운데이션9N1400g</t>
  </si>
  <si>
    <t>ET.DOUBLE.L.C.FOUNDATION_9N1 400g</t>
  </si>
  <si>
    <t>EH167</t>
  </si>
  <si>
    <t>ET.더블.래.커스텀파운데이션9W1400g</t>
  </si>
  <si>
    <t>ET.DOUBLE.L.C.FOUNDATION_9W1 400g</t>
  </si>
  <si>
    <t>EH168</t>
  </si>
  <si>
    <t>ET.더블.래.커스텀파운데이션9W2400g</t>
  </si>
  <si>
    <t>ET.DOUBLE.L.C.FOUNDATION_9W2 400g</t>
  </si>
  <si>
    <t>EH169</t>
  </si>
  <si>
    <t>ET.더블.래.커스텀파운데이션33C2400g</t>
  </si>
  <si>
    <t>ET.DOUBLE.L.C.FOUNDATION_33C2 400g</t>
  </si>
  <si>
    <t>EH170</t>
  </si>
  <si>
    <t>ET.더블.래.커스텀파운데이션33C1400g</t>
  </si>
  <si>
    <t>ET.DOUBLE.L.C.FOUNDATION_33C1 400g</t>
  </si>
  <si>
    <t>EH171</t>
  </si>
  <si>
    <t>ET.더블.래.커스텀파운데이션33N1400g</t>
  </si>
  <si>
    <t>ET.DOUBLE.L.C.FOUNDATION_33N1 400g</t>
  </si>
  <si>
    <t>EH172</t>
  </si>
  <si>
    <t>ET.더블.래.커스텀파운데이션33W1400g</t>
  </si>
  <si>
    <t>ET.DOUBLE.L.C.FOUNDATION_33W1 400g</t>
  </si>
  <si>
    <t>EH173</t>
  </si>
  <si>
    <t>ET.더블.래.커스텀파운데이션33W2400g</t>
  </si>
  <si>
    <t>ET.DOUBLE.L.C.FOUNDATION_33W2 400g</t>
  </si>
  <si>
    <t>EH174</t>
  </si>
  <si>
    <t>ET.더블래스팅쿠션글로우21N1뉴베</t>
  </si>
  <si>
    <t>ET.DOUBLE LASTING CUSHION GLOW 21N1</t>
  </si>
  <si>
    <t>EH175</t>
  </si>
  <si>
    <t>ET.더블래스팅쿠션글로우21N1뉴베(리필)</t>
  </si>
  <si>
    <t>ET.DOUBLE L.CUSHION GlOW 21N1(R)</t>
  </si>
  <si>
    <t>EH176</t>
  </si>
  <si>
    <t>ET.더블래스팅쿠션글로우17C1라바</t>
  </si>
  <si>
    <t>ET.DOUBLE LASTING CUSHION GLOW 17C1</t>
  </si>
  <si>
    <t>EH177</t>
  </si>
  <si>
    <t>ET.더블래스팅쿠션글로우21C1페탈</t>
  </si>
  <si>
    <t>ET.DOUBLE LASTING CUSHION GLOW 21C1</t>
  </si>
  <si>
    <t>EH178</t>
  </si>
  <si>
    <t>ET.더블래스팅쿠션글로우17N1뉴바</t>
  </si>
  <si>
    <t>ET.DOUBLE LASTING CUSHION GLOW 17N1</t>
  </si>
  <si>
    <t>EH179</t>
  </si>
  <si>
    <t>ET.더블래스팅쿠션글로우23N1샌드</t>
  </si>
  <si>
    <t>ET.DOUBLE LASTING CUSHION GLOW 23N1</t>
  </si>
  <si>
    <t>EH180</t>
  </si>
  <si>
    <t>ET.더블래스팅쿠션글로우17N1뉴바(리필)</t>
  </si>
  <si>
    <t>ET.DOUBLE L.CUSHION GlOW 17N1(R)</t>
  </si>
  <si>
    <t>EH181</t>
  </si>
  <si>
    <t>ET.더블래스팅쿠션글로우21W1베이지</t>
  </si>
  <si>
    <t>ET.DOUBLE LASTING CUSHION GLOW 21W1</t>
  </si>
  <si>
    <t>EH182</t>
  </si>
  <si>
    <t>ET.더블래스팅쿠션글로우23N1샌드(리필)</t>
  </si>
  <si>
    <t>ET.DOUBLE L.CUSHION GlOW 23N1(R)</t>
  </si>
  <si>
    <t>EH183</t>
  </si>
  <si>
    <t>ET.(온)더블래스팅쿠션글로우21N1뉴베15g*2</t>
  </si>
  <si>
    <t>ET.D.L CUSHION GLOW 21N1 15g*2</t>
  </si>
  <si>
    <t>EH184</t>
  </si>
  <si>
    <t>ET.(온)더블래스팅쿠션글로우23N1샌드15g*2</t>
  </si>
  <si>
    <t>ET.D.L CUSHION GLOW 23N1 15g*2</t>
  </si>
  <si>
    <t>EH185</t>
  </si>
  <si>
    <t>ET.더블래스팅쿠션매트21N1뉴베15g(착인)</t>
  </si>
  <si>
    <t>ET.DOUBLE LASTING CUSHION MATTE 21N1</t>
  </si>
  <si>
    <t>EH186</t>
  </si>
  <si>
    <t>ET.더블래스팅쿠션매트17C1라바15g(착인)</t>
  </si>
  <si>
    <t>ET.DOUBLE LASTING CUSHION MATTE 17C1</t>
  </si>
  <si>
    <t>EH187</t>
  </si>
  <si>
    <t>ET.더블래스팅쿠션매트21C1페탈15g(착인)</t>
  </si>
  <si>
    <t>ET.DOUBLE LASTING CUSHION MATTE 21C1</t>
  </si>
  <si>
    <t>EH188</t>
  </si>
  <si>
    <t>ET.더블래스팅쿠션매트17N1뉴바15g(착인)</t>
  </si>
  <si>
    <t>ET.DOUBLE LASTING CUSHION MATTE 17N1</t>
  </si>
  <si>
    <t>EH189</t>
  </si>
  <si>
    <t>ET.더블래스팅쿠션매트23N1샌드15g(착인)</t>
  </si>
  <si>
    <t>ET.DOUBLE LASTING CUSHION MATTE 23N1</t>
  </si>
  <si>
    <t>EH190</t>
  </si>
  <si>
    <t>ET.더블래스팅쿠션매트21N1뉴베(리필)15g(착인)</t>
  </si>
  <si>
    <t>ET.DOUBLE L.CUSHION MATTE 21N1(R)15g</t>
  </si>
  <si>
    <t>EH191</t>
  </si>
  <si>
    <t>ET.더블래스팅쿠션매트23N1샌드(리필)15g(착인)</t>
  </si>
  <si>
    <t>ET.DOUBLE L.CUSHION MATTE 23N1(R)15g</t>
  </si>
  <si>
    <t>EH192</t>
  </si>
  <si>
    <t>ET.더블래스팅쿠션매트17N1뉴바(리필)15g(착인)</t>
  </si>
  <si>
    <t>ET.DOUBLE L.CUSHION MATTE 17N1(R)15g</t>
  </si>
  <si>
    <t>EH193</t>
  </si>
  <si>
    <t>ET.더블래스팅쿠션매트17C1라바(리필)15g(착인)</t>
  </si>
  <si>
    <t>ET.DOUBLE L.CUSHION MATTE 17C1(R)15g</t>
  </si>
  <si>
    <t>EH194</t>
  </si>
  <si>
    <t>ET.더블래스팅쿠션매트21C1페탈(리필)15g(착인)</t>
  </si>
  <si>
    <t>ET.DOUBLE L.CUSHION MATTE 21C1(R)15g</t>
  </si>
  <si>
    <t>EH195</t>
  </si>
  <si>
    <t>ET.더블래스팅쿠션매트21W1베이지15g(착인)</t>
  </si>
  <si>
    <t>ET.DOUBLE LASTING CUSHION MATTE 21W1</t>
  </si>
  <si>
    <t>EH196</t>
  </si>
  <si>
    <t>ET.더블래스팅쿠션매트17N1뉴바기획15g*2(착인)</t>
  </si>
  <si>
    <t>ET.D.L CUSHION MATTE 17N1 15g*2</t>
  </si>
  <si>
    <t>EH197</t>
  </si>
  <si>
    <t>ET.더블래스팅쿠션매트21N1뉴베기획15g*2(착인)</t>
  </si>
  <si>
    <t>ET.D.L CUSHION MATTE 21N1 15g*2</t>
  </si>
  <si>
    <t>EH198</t>
  </si>
  <si>
    <t>ET.더블래스팅쿠션매트23N1샌드기획15g*2(착인)</t>
  </si>
  <si>
    <t>ET.D.L CUSHION MATTE 23N1 15g*2</t>
  </si>
  <si>
    <t>EH199</t>
  </si>
  <si>
    <t>ET.더블래스팅쿠션매트21W1베이지(리필)15g(착인)</t>
  </si>
  <si>
    <t>ET.DOUBLE L.CUSHION MATTE 21W1(R)15g</t>
  </si>
  <si>
    <t>EH200</t>
  </si>
  <si>
    <t>ET.(MBS)더블래스팅쿠션커버21N1뉴베(착인)</t>
  </si>
  <si>
    <t>ET.(MBS)D.L CUSHION COVER 21N1</t>
  </si>
  <si>
    <t>EH201</t>
  </si>
  <si>
    <t>ET.(MBS)더블래스팅쿠션커버17N1뉴바(착인)</t>
  </si>
  <si>
    <t>ET.(MBS)D.L CUSHION COVER 17N1</t>
  </si>
  <si>
    <t>EH202</t>
  </si>
  <si>
    <t>ET.(MBS)더블래스팅쿠션커버23N1샌드(착인)</t>
  </si>
  <si>
    <t>ET.(MBS)D.L CUSHION COVER 23N1</t>
  </si>
  <si>
    <t>EH203</t>
  </si>
  <si>
    <t>ET.드로잉쇼브러쉬라이너1호흑심블랙(21)0.6g</t>
  </si>
  <si>
    <t>ET.DRAWING SHOW BRUSH LINER 02 Black(21)</t>
  </si>
  <si>
    <t>EH204</t>
  </si>
  <si>
    <t>ET.드로잉쇼브러쉬라이너2호앙심브라운(21)0.6g</t>
  </si>
  <si>
    <t>ET.DRAWING SHOW BRUSH LINER 02 Brown(21)</t>
  </si>
  <si>
    <t>EH205</t>
  </si>
  <si>
    <t>ET.드로잉쇼브러쉬라이너BR401앙심브라운</t>
  </si>
  <si>
    <t>DRAWING SHOW BRUSH LINER BR401</t>
  </si>
  <si>
    <t>EH206</t>
  </si>
  <si>
    <t>ET.드로잉아이브라우(2015년전체AD)2호회갈색</t>
  </si>
  <si>
    <t>ET.Drawing Eyebrow 2015 AD #2 Gray Brown</t>
  </si>
  <si>
    <t>EH207</t>
  </si>
  <si>
    <t>ET.드로잉아이브라우(2015년전체AD)3호갈색</t>
  </si>
  <si>
    <t>ET.Drawing Eyebrow 2015 AD #3 Brown</t>
  </si>
  <si>
    <t>EH208</t>
  </si>
  <si>
    <t>ET.드로잉아이브라우(2015년전체AD)4호진회색</t>
  </si>
  <si>
    <t>ET.Drawing Eyebrow 2015 AD #4 Dark Gray</t>
  </si>
  <si>
    <t>EH209</t>
  </si>
  <si>
    <t>ET.드로잉아이브라우(2015년전체AD)5호회색</t>
  </si>
  <si>
    <t>ET.Drawing Eyebrow 2015 AD #5 Gray</t>
  </si>
  <si>
    <t>EH210</t>
  </si>
  <si>
    <t>ET.드로잉아이브라우(2015년전체AD)6호검정색</t>
  </si>
  <si>
    <t>ET.Drawing Eyebrow 2015 AD #6 Black</t>
  </si>
  <si>
    <t>EH211</t>
  </si>
  <si>
    <t>ET.드로잉아이브로우21년1호다크브라운0.25g</t>
  </si>
  <si>
    <t>ET.Drawing Eyebrow '21 #1 Dark Brown</t>
  </si>
  <si>
    <t>EH212</t>
  </si>
  <si>
    <t>ET.드로잉아이브로우21년2호그레이브라운0.25g</t>
  </si>
  <si>
    <t>ET.Drawing Eyebrow '21 #2 GrayBrown</t>
  </si>
  <si>
    <t>EH213</t>
  </si>
  <si>
    <t>ET.드로잉아이브로우21년3호브라운0.25g</t>
  </si>
  <si>
    <t>ET.Drawing Eyebrow '21 #3 Brown</t>
  </si>
  <si>
    <t>EH214</t>
  </si>
  <si>
    <t>ET.드로잉아이브로우21년4호다크그레이0.25g</t>
  </si>
  <si>
    <t>ET.Drawing Eyebrow '21 #4 Dark Gray</t>
  </si>
  <si>
    <t>EH215</t>
  </si>
  <si>
    <t>ET.드로잉아이브로우21년6호애쉬브라운0.25g</t>
  </si>
  <si>
    <t>ET.Drawing Eyebrow '21 #6 Ash Brown</t>
  </si>
  <si>
    <t>EH216</t>
  </si>
  <si>
    <t>ET.드로잉아이브로우21년5호그레이0.25g</t>
  </si>
  <si>
    <t>ET.Drawing Eyebrow '21 #5 Gray</t>
  </si>
  <si>
    <t>EH217</t>
  </si>
  <si>
    <t>ET.드로잉아이브로우21년7호라이트브라운0.25g</t>
  </si>
  <si>
    <t>ET.Drawing Eyebrow '21 #7 LightBrown</t>
  </si>
  <si>
    <t>EH218</t>
  </si>
  <si>
    <t>ET.드로잉아이브라우프루프젤펜슬21년1호다크브라운0.2g</t>
  </si>
  <si>
    <t>ET.Drawing.E.ProofGelPencil#1DarkBr(21)</t>
  </si>
  <si>
    <t>EH219</t>
  </si>
  <si>
    <t>ET.드로잉아이브라우프루프젤펜슬21년2호내추럴브라운0.2g</t>
  </si>
  <si>
    <t>ET.Drawing.E.ProofGelPencil #2N.Br(21)</t>
  </si>
  <si>
    <t>EH220</t>
  </si>
  <si>
    <t>ET.드로잉아이브라우프루프젤펜슬21년6호다크그레이0.2g</t>
  </si>
  <si>
    <t>ET.Drawing.E.ProofGelPencil#6DarkGr('21)</t>
  </si>
  <si>
    <t>EH221</t>
  </si>
  <si>
    <t>ET.드로잉아이브라우프루프젤펜슬3호라이트브라운</t>
  </si>
  <si>
    <t>ET.Drawing.E Proof Gel Pencil#3LightBr</t>
  </si>
  <si>
    <t>EH222</t>
  </si>
  <si>
    <t>ET.드로잉아이브라우프루프젤펜슬4호레드브라운</t>
  </si>
  <si>
    <t>ET.Drawing.E Proof Gel Pencil#4RedBr</t>
  </si>
  <si>
    <t>EH223</t>
  </si>
  <si>
    <t>ET.드로잉아이브라우프루프젤펜슬21년5호그레이브라운0.2g</t>
  </si>
  <si>
    <t>ET.Drawing.E.ProofGelPencil#5GrayBr('21)</t>
  </si>
  <si>
    <t>EH224</t>
  </si>
  <si>
    <t>ET.(MBS)드로잉아이즈브로우카라#5호애쉬브라운_착인</t>
  </si>
  <si>
    <t>ET.(MBS)DrawingEyesBrowCara#5AshBrown</t>
  </si>
  <si>
    <t>EH225</t>
  </si>
  <si>
    <t>ET.(MBS)드로잉아이즈브로우카라#1호다크브라운(20AD)_착인</t>
  </si>
  <si>
    <t>ET.(MBS)Draw.EyesBrowCara#1D.Brown(20AD)</t>
  </si>
  <si>
    <t>EH226</t>
  </si>
  <si>
    <t>ET.(MBS)드로잉아이즈브로우카라#2호초코브라운_착인</t>
  </si>
  <si>
    <t>ET.(MBS)DrawingEyesBrowCara#2ChocoBrown</t>
  </si>
  <si>
    <t>EH227</t>
  </si>
  <si>
    <t>ET.(MBS)드로잉아이즈브로우카라#3호내추럴브라운_착인</t>
  </si>
  <si>
    <t>ET.(MBS)DrawingEyesBrowCara#3NatBrown</t>
  </si>
  <si>
    <t>EH228</t>
  </si>
  <si>
    <t>ET.(MBS)드로잉아이즈브로우카라#4호라이트브라운(20AD)_착인</t>
  </si>
  <si>
    <t>ET.(MBS)Draw.EyesBrowCara#4L.Brown(20AD)</t>
  </si>
  <si>
    <t>EH229</t>
  </si>
  <si>
    <t>ET.(MBS)드로잉아이즈브로우펜슬#1호다크브라운</t>
  </si>
  <si>
    <t>ET.(MBS)DrawingEyesBrowPencil#1DarkBrown</t>
  </si>
  <si>
    <t>EH230</t>
  </si>
  <si>
    <t>ET.(MBS)드로잉아이즈브로우펜슬#2호초코브라운</t>
  </si>
  <si>
    <t>ET.(MBS)DrawingEyesBrowPencil#2ChocBrown</t>
  </si>
  <si>
    <t>EH231</t>
  </si>
  <si>
    <t>ET.(MBS)드로잉아이즈브로우펜슬#3호내추럴브라운</t>
  </si>
  <si>
    <t>ET.(MBS)DrawingEyesBrowPencil#3NatBrown</t>
  </si>
  <si>
    <t>EH232</t>
  </si>
  <si>
    <t>ET.(MBS)드로잉아이즈브로우펜슬#4호라이트브라운</t>
  </si>
  <si>
    <t>ET.(MBS)DrawingEyesBrowPencil#4LightBrow</t>
  </si>
  <si>
    <t>EH233</t>
  </si>
  <si>
    <t>ET.(MBS)드로잉아이즈브로우펜슬#5호애쉬브라운</t>
  </si>
  <si>
    <t>ET.(MBS)DrawingEyesBrowPencil#5AshBrown</t>
  </si>
  <si>
    <t>EH234</t>
  </si>
  <si>
    <t>ET.드로잉아이즈프루프브러쉬라이너01블랙(1.1g)(AD)(착인)</t>
  </si>
  <si>
    <t>ET.Drawing Eyes Proof Brush Liner 01(AD)</t>
  </si>
  <si>
    <t>EH235</t>
  </si>
  <si>
    <t>ET.드로잉아이즈프루프브러쉬라이너02브라운(1.1g)(AD)(착인)</t>
  </si>
  <si>
    <t>ET.Drawing Eyes Proof Brush Liner 02(AD)</t>
  </si>
  <si>
    <t>EH236</t>
  </si>
  <si>
    <t>ET.드로잉아이즈프루프브러쉬라이너02브라운(1.1g)(착인)</t>
  </si>
  <si>
    <t>ET.Drawing Eyes Proof Brush Liner 02</t>
  </si>
  <si>
    <t>EH237</t>
  </si>
  <si>
    <t>ET.드로잉아이즈프루프브러쉬라이너01블랙(1.1g)(착인)</t>
  </si>
  <si>
    <t>ET.Drawing Eyes Proof Brush Liner 01</t>
  </si>
  <si>
    <t>EH238</t>
  </si>
  <si>
    <t>ET.드로잉아이즈하드브로우#2호그레이브라운</t>
  </si>
  <si>
    <t>ET.DrawingEyesHardBrow#2GreyBrown</t>
  </si>
  <si>
    <t>EH239</t>
  </si>
  <si>
    <t>ET.드로잉아이즈하드브로우#3호다크브라운</t>
  </si>
  <si>
    <t>ET.DrawingEyesHardBrow#3DarkBrown</t>
  </si>
  <si>
    <t>EH240</t>
  </si>
  <si>
    <t>ET.드로잉아이즈하드브로우#4호라이트브라운</t>
  </si>
  <si>
    <t>ET.DrawingEyesHardBrow#4LightBrown</t>
  </si>
  <si>
    <t>EH241</t>
  </si>
  <si>
    <t>ET.드로잉아이즈하드브로우#1호그레이</t>
  </si>
  <si>
    <t>ET.DrawingEyesHardBrow#1Grey</t>
  </si>
  <si>
    <t>EH242</t>
  </si>
  <si>
    <t>ET.드로잉아이즈하드브로우오토#1호그레이0.18g</t>
  </si>
  <si>
    <t>ET.DrawingEyesHardBrowAuto#1Grey0.18g</t>
  </si>
  <si>
    <t>EH243</t>
  </si>
  <si>
    <t>ET.드로잉아이즈하드브로우오토#2호그레이브라운0.18g</t>
  </si>
  <si>
    <t>ET.DrawingEyesHardBrowAuto#2GrBrown0.18g</t>
  </si>
  <si>
    <t>EH244</t>
  </si>
  <si>
    <t>ET.드로잉아이즈하드브로우오토#4호라이트브라운0.18g</t>
  </si>
  <si>
    <t>ET.DrawingEyesHardBrowAuto#4LBrown0.18g</t>
  </si>
  <si>
    <t>EH245</t>
  </si>
  <si>
    <t>ET.드로잉아이즈하드브로우오토#3호다크브라운0.18g</t>
  </si>
  <si>
    <t>ET.DrawingEyesHardBrowAuto#3DBrown0.18g</t>
  </si>
  <si>
    <t>EH246</t>
  </si>
  <si>
    <t>ET.디어달링워터틴트1호스트로베리에이드(21)9g</t>
  </si>
  <si>
    <t>ET.Dear.D.WaterTint#01 Strawberry(21)</t>
  </si>
  <si>
    <t>EH247</t>
  </si>
  <si>
    <t>ET.디어달링워터틴트2호체리에이드(21)9g</t>
  </si>
  <si>
    <t>ET.Dear.D.WaterTint#02 Cherry(21)</t>
  </si>
  <si>
    <t>EH248</t>
  </si>
  <si>
    <t>ET.디어달링워터틴트3호오렌지에이드(21)9g</t>
  </si>
  <si>
    <t>ET.Dear.D.WaterTint#03 Orange(21)</t>
  </si>
  <si>
    <t>EH249</t>
  </si>
  <si>
    <t>ET.디어달링워터젤틴트5호RD301리얼레드(21)5g</t>
  </si>
  <si>
    <t>ET.Dear.D.WaterGelTint#05 RD301(21)5g</t>
  </si>
  <si>
    <t>EH250</t>
  </si>
  <si>
    <t>ET.디어달링워터젤틴트8호RD302드라큘라레드(21)5g</t>
  </si>
  <si>
    <t>ET.Dear.D.WaterGelTint#08 RD302(21)5g</t>
  </si>
  <si>
    <t>EH251</t>
  </si>
  <si>
    <t>ET.디어달링워터젤틴트13호PK003고구마레드(21)5g</t>
  </si>
  <si>
    <t>ET.Dear.D.WaterGelTint#13 PK003(21)5g</t>
  </si>
  <si>
    <t>EH252</t>
  </si>
  <si>
    <t>ET.디어달링워터젤틴트18호RD307수박레드(21)4.5g</t>
  </si>
  <si>
    <t>ET.Dear.D.WaterGelTint#18 RD307(21)</t>
  </si>
  <si>
    <t>EH253</t>
  </si>
  <si>
    <t>ET.디어달링워터젤틴트3호OR203자몽레드(21)5g</t>
  </si>
  <si>
    <t>ET.Dear.D.WaterGelTint#03 OR203(21)5g</t>
  </si>
  <si>
    <t>EH254</t>
  </si>
  <si>
    <t>ET.디어달링워터젤틴트4호OR204앵두레드(21)5g</t>
  </si>
  <si>
    <t>ET.Dear.D.WaterGelTint#04 OR204(21)5g</t>
  </si>
  <si>
    <t>EH255</t>
  </si>
  <si>
    <t>ET.디어달링워터젤틴트16호PK004통팥레드('21)4.5g</t>
  </si>
  <si>
    <t>ET.Dear.D.WaterGelTint#16 PK004('21)</t>
  </si>
  <si>
    <t>EH256</t>
  </si>
  <si>
    <t>ET.디어달링워터젤틴트1호OR201낑깡레드(21)5g</t>
  </si>
  <si>
    <t>ET.Dear.D.WaterGelTint#01 OR201(21) 5g</t>
  </si>
  <si>
    <t>EH257</t>
  </si>
  <si>
    <t>ET.디어달링워터젤틴트7호PK002자두레드(21)5g</t>
  </si>
  <si>
    <t>ET.Dear.D.WaterGelTint#07 PK002(21)5g</t>
  </si>
  <si>
    <t>EH258</t>
  </si>
  <si>
    <t>ET.디어달링워터젤틴트9호RD303칠리레드(21)5g</t>
  </si>
  <si>
    <t>ET.Dear.D.WaterGelTint#09 RD303(21)5g</t>
  </si>
  <si>
    <t>EH259</t>
  </si>
  <si>
    <t>ET.디어달링워터젤틴트10호BR401무화과레드(21)5g</t>
  </si>
  <si>
    <t>ET.Dear.D.WaterGelTint#010 BR401(21)5g</t>
  </si>
  <si>
    <t>EH260</t>
  </si>
  <si>
    <t>ET.디어달링워터젤틴트15호RD306샤크레드(21)4.5g</t>
  </si>
  <si>
    <t>ET.Dear.D.WaterGelTint#15 RD306(21)</t>
  </si>
  <si>
    <t>EH261</t>
  </si>
  <si>
    <t>ET.디어달링워터젤틴트20호OR205살구레드('21)4.5g</t>
  </si>
  <si>
    <t>ET.Dear.D.WaterGelTint#20 OR205('21)</t>
  </si>
  <si>
    <t>EH262</t>
  </si>
  <si>
    <t>ET.디어달링워터젤틴트24호RD308꿀꿀레드(21)4.5g</t>
  </si>
  <si>
    <t>ET.Dear.D.WaterGelTint#24RD308(21)</t>
  </si>
  <si>
    <t>EH263</t>
  </si>
  <si>
    <t>ET.디어달링워터젤틴트21호RD309뮬리레드</t>
  </si>
  <si>
    <t>ET.Dear.D.WaterGelTint#21 RD309</t>
  </si>
  <si>
    <t>EH264</t>
  </si>
  <si>
    <t>ET.디어달링워터젤틴트22호BR404선셋레드5.3g</t>
  </si>
  <si>
    <t>ET.Dear.D.WaterGelTint#22 BR404</t>
  </si>
  <si>
    <t>EH265</t>
  </si>
  <si>
    <t>ET.래쉬펌볼륨픽스마스카라#블랙(21)8g</t>
  </si>
  <si>
    <t>ET.Lash Perm Vol. Fix Mascara Black(21)</t>
  </si>
  <si>
    <t>EH266</t>
  </si>
  <si>
    <t>ET.래쉬펌볼륨픽스마스카라#브라운(21)8g</t>
  </si>
  <si>
    <t>ET.Lash Perm Vol.Fix Mascara Brown(21)</t>
  </si>
  <si>
    <t>EH267</t>
  </si>
  <si>
    <t>ET.래쉬펌컬픽스마스카라1호블랙('20)</t>
  </si>
  <si>
    <t>ET.Lash Perm Curl Fix Mascara 01 ('20)</t>
  </si>
  <si>
    <t>EH268</t>
  </si>
  <si>
    <t>ET.래쉬펌컬픽스마스카라2호브라운('20)</t>
  </si>
  <si>
    <t>ET.Lash Perm Curl Fix Mascara 02 ('20)</t>
  </si>
  <si>
    <t>EH269</t>
  </si>
  <si>
    <t>ET.래쉬펌컬픽스마스카라롱래쉬8g(21)</t>
  </si>
  <si>
    <t>ET.Lash Perm Curl Fix Long Lash(21)</t>
  </si>
  <si>
    <t>EH270</t>
  </si>
  <si>
    <t>ET.래쉬펌컬픽스마스카라3호플럼버건디(20)8g</t>
  </si>
  <si>
    <t>ET.Lash Perm Curl Fix Mascara 03(20)</t>
  </si>
  <si>
    <t>EH271</t>
  </si>
  <si>
    <t>ET.래쉬펌컬픽스뷰러(판매용)</t>
  </si>
  <si>
    <t>ET.Lash Perm Curl Fix Eyelash Curler</t>
  </si>
  <si>
    <t>EH272</t>
  </si>
  <si>
    <t>ET.래쉬펌컬픽스마스카라전용리무버80ml(21AD)</t>
  </si>
  <si>
    <t>ET.LP. Curl F. Mascara Remover80ml(21AD)</t>
  </si>
  <si>
    <t>EH273</t>
  </si>
  <si>
    <t>ET.래쉬펌컬픽스마스카라전용리무버</t>
  </si>
  <si>
    <t>ET.Lash Perm Curl Fix Mascara Remover</t>
  </si>
  <si>
    <t>EH274</t>
  </si>
  <si>
    <t>ET.러블리쿠키블러셔(21)PK002그레이프후르츠젤리4g</t>
  </si>
  <si>
    <t>ET.Lovely.C.Blusher(21)PK002 Grapefruit</t>
  </si>
  <si>
    <t>EH275</t>
  </si>
  <si>
    <t>ET.러블리쿠키블러셔(21)PK004피치슈웨하스4g</t>
  </si>
  <si>
    <t>ET.Lovely.C.Blusher(21)PK004PeachChouxW</t>
  </si>
  <si>
    <t>EH276</t>
  </si>
  <si>
    <t>ET.러블리쿠키블러셔(21)BE101진저허니쿠키4g</t>
  </si>
  <si>
    <t>ET.Lovely.C.Blusher(21)BE101GingerHoney</t>
  </si>
  <si>
    <t>EH277</t>
  </si>
  <si>
    <t>ET.러블리쿠키블러셔(21)OR201살구피치무스4g</t>
  </si>
  <si>
    <t>ET.Lovely.C.Blusher(21)OR201Apricot Pea</t>
  </si>
  <si>
    <t>EH278</t>
  </si>
  <si>
    <t>ET.러블리쿠키블러셔(21)OR202스윗코랄캔디4g</t>
  </si>
  <si>
    <t>ET.Lovely.C.Blusher(21')OR202Sweet Coral</t>
  </si>
  <si>
    <t>EH279</t>
  </si>
  <si>
    <t>ET.러블리쿠키블러셔(21)PP502라벤더레몬마카롱4g</t>
  </si>
  <si>
    <t>ET.Lovely.C.Blusher(20AD)PP502 L.Lemon</t>
  </si>
  <si>
    <t>EH280</t>
  </si>
  <si>
    <t>ET.러블리쿠키블러셔(21)RD301레드자몽푸딩4g</t>
  </si>
  <si>
    <t>ET.Lovely.C.Blusher(21)RD301 R.Gr.fruit</t>
  </si>
  <si>
    <t>EH281</t>
  </si>
  <si>
    <t>ET.러블리쿠키블러셔(21)PK005로즈베리파이4g</t>
  </si>
  <si>
    <t>ET.Lovely.C.Blusher(21')PK005 RoseBerryP</t>
  </si>
  <si>
    <t>EH282</t>
  </si>
  <si>
    <t>ET.러블리쿠키블러셔(21)OR204피치바닐라크림4g</t>
  </si>
  <si>
    <t>ET.Lovely.C.Blusher(21)OR204P.Va.Cream</t>
  </si>
  <si>
    <t>EH283</t>
  </si>
  <si>
    <t>ET.러블리쿠키블러셔(21)BR401핑크브라우니4g</t>
  </si>
  <si>
    <t>ET.Lovely.C.Blusher(21)BR401PinkBr</t>
  </si>
  <si>
    <t>EH284</t>
  </si>
  <si>
    <t>ET.러블리쿠키블러셔(21)BR402무화과토스트4g</t>
  </si>
  <si>
    <t>ET.Lovely.C.Blusher(21')BR402 Fig Toast</t>
  </si>
  <si>
    <t>EH285</t>
  </si>
  <si>
    <t>ET.러블리쿠키블러셔(21)OR203감귤타르트4g</t>
  </si>
  <si>
    <t>ET.Lovely.C.Blusher(21)OR203Tangerine T</t>
  </si>
  <si>
    <t>EH286</t>
  </si>
  <si>
    <t>ET.(온)(로아커)플컬아미니세트01바닐라(21)1EA</t>
  </si>
  <si>
    <t>ET.(Loacker)P.C.E.MiniSet01Vanilla(21)</t>
  </si>
  <si>
    <t>EH287</t>
  </si>
  <si>
    <t>ET.(로아커)플레이컬러아이즈미니01바닐라(21)_착인6g</t>
  </si>
  <si>
    <t>ET.(Loacker)P.C.E.Mini 01Vanilla (21)</t>
  </si>
  <si>
    <t>EH288</t>
  </si>
  <si>
    <t>ET.(로아커)플레이컬러아이즈미니02나폴리타너(21)_착인6g</t>
  </si>
  <si>
    <t>ET.(Loacker)P.C.E.Mini 02Napolitaner(21)</t>
  </si>
  <si>
    <t>EH289</t>
  </si>
  <si>
    <t>ET.(로아커)플레이컬러아이즈미니03라즈베리요거트(21)_착인6g</t>
  </si>
  <si>
    <t>ET.(Loacker)P.C.E.Mini 03RaspberryY(21)</t>
  </si>
  <si>
    <t>EH290</t>
  </si>
  <si>
    <t>ET.(로아커)스윗레이어블러셔01바닐라(21년)_착인4.1g</t>
  </si>
  <si>
    <t>ET.(Loacker)S.L. Blusher 01Vanilla 21</t>
  </si>
  <si>
    <t>EH291</t>
  </si>
  <si>
    <t>ET.(로아커)스윗레이어블러셔02나폴리타너(21년)_착인4.1g</t>
  </si>
  <si>
    <t>ET.(Loacker)S.L. Blusher 02Napoli 21</t>
  </si>
  <si>
    <t>EH292</t>
  </si>
  <si>
    <t>ET.(로아커)스윗레이어틴트01바닐라(21)4g착인</t>
  </si>
  <si>
    <t>ET.(Loacker)SweetLayerTint 01Vanilla</t>
  </si>
  <si>
    <t>EH293</t>
  </si>
  <si>
    <t>ET.(로아커)스윗레이어틴트02나폴리타너(21)4g착인</t>
  </si>
  <si>
    <t>ET.(Loacker)SweetLayerTint 02Napolitaner</t>
  </si>
  <si>
    <t>EH294</t>
  </si>
  <si>
    <t>ET.룩앳.아이즈(21.06)벨벳OR201비포선라이즈1.5G</t>
  </si>
  <si>
    <t>ET.Look at My Eyes Velvet OR201 Before S</t>
  </si>
  <si>
    <t>EH295</t>
  </si>
  <si>
    <t>ET.룩앳.아이즈(21.06)벨벳BE102허니잼1.5G</t>
  </si>
  <si>
    <t>ET.Look at My Eyes Velvet BE102 HoneyJam</t>
  </si>
  <si>
    <t>EH296</t>
  </si>
  <si>
    <t>ET.룩앳.아이즈(21.06)카페BR422가을노을1.7G</t>
  </si>
  <si>
    <t>ET.Look At My Eyes Café BR422</t>
  </si>
  <si>
    <t>EH297</t>
  </si>
  <si>
    <t>ET.룩앳.아이즈(21.06)쥬얼RD308브릭메이플1.7G</t>
  </si>
  <si>
    <t>ET.Look At My Eyes Jewel RD308</t>
  </si>
  <si>
    <t>EH298</t>
  </si>
  <si>
    <t>ET.룩앳.아이즈(21.06)벨벳BR402사랑은불장난1.5G</t>
  </si>
  <si>
    <t>ET.Look at My Eyes Velvet BR402 Playing</t>
  </si>
  <si>
    <t>EH299</t>
  </si>
  <si>
    <t>ET.룩앳.아이즈(21.06)쥬얼BE114마구먹는마카다미아1.7G</t>
  </si>
  <si>
    <t>ET.Look At My Eyes Jewel BE114</t>
  </si>
  <si>
    <t>EH300</t>
  </si>
  <si>
    <t>ET.룩앳.아이즈(21.06)카페BR417Pick!피칸!1.7G</t>
  </si>
  <si>
    <t>ET.Look At My Eyes Café BR417</t>
  </si>
  <si>
    <t>EH301</t>
  </si>
  <si>
    <t>ET.룩앳.아이즈(21.06)카페BR424말린단풍1.7G</t>
  </si>
  <si>
    <t>ET.Look At My Eyes Café BR424</t>
  </si>
  <si>
    <t>EH302</t>
  </si>
  <si>
    <t>ET.룩앳.아이즈(21.07)펄섀도베이스2G</t>
  </si>
  <si>
    <t>ET.LOOK AT MY EYES PEARL SHADOW BASE</t>
  </si>
  <si>
    <t>EH303</t>
  </si>
  <si>
    <t>ET.룩앳.아이즈(21.11)카페BR429억새는억세~1.7G</t>
  </si>
  <si>
    <t>ET.Look At My Eyes(21.11)Café BR429</t>
  </si>
  <si>
    <t>EH304</t>
  </si>
  <si>
    <t>ET.룩앳.아이즈(21.11)쥬얼BK807찰칵!인생샷1.7G</t>
  </si>
  <si>
    <t>ET.Look At My Eyes(21.11)Jewel BK807</t>
  </si>
  <si>
    <t>EH305</t>
  </si>
  <si>
    <t>ET.룩앳.아이즈(21.11)쥬얼PK023핑크빛물결1.7G</t>
  </si>
  <si>
    <t>ET.Look At My Eyes(21.11)Jewel PK023</t>
  </si>
  <si>
    <t>EH306</t>
  </si>
  <si>
    <t>ET.룩앳.아이즈(21.11)카페BR427핑크뮬리1.7G</t>
  </si>
  <si>
    <t>ET.Look At My Eyes(21.11)Café BR427</t>
  </si>
  <si>
    <t>EH307</t>
  </si>
  <si>
    <t>ET.룩앳.아이즈(21.06)벨벳PK001찡긋윙크1.5G</t>
  </si>
  <si>
    <t>ET.Look at My Eyes Velvet PK001 Wink Win</t>
  </si>
  <si>
    <t>EH308</t>
  </si>
  <si>
    <t>ET.룩앳.아이즈(20.12)BE105통기타여신1.7g</t>
  </si>
  <si>
    <t>ET.Look At My Eyes BE105</t>
  </si>
  <si>
    <t>EH309</t>
  </si>
  <si>
    <t>ET.룩앳.아이즈(20.12)BR416머슬마니아1.7G</t>
  </si>
  <si>
    <t>ET.Look At My Eyes BR416</t>
  </si>
  <si>
    <t>EH310</t>
  </si>
  <si>
    <t>ET.룩앳.아이즈(20.12)카페BR404초콜릿라떼</t>
  </si>
  <si>
    <t>ET.Look At My Eyes Cafe BR404</t>
  </si>
  <si>
    <t>EH311</t>
  </si>
  <si>
    <t>ET.룩앳.아이즈(20.12)카페BE102허니밀크</t>
  </si>
  <si>
    <t>ET.Look At My Eyes Cafe BE102</t>
  </si>
  <si>
    <t>EH312</t>
  </si>
  <si>
    <t>ET.룩앳.아이즈(20.12)카페BR407해변에선코코넛2G</t>
  </si>
  <si>
    <t>ET.LOOK AT MY EYES CAFÉ BR407(20.12) 2G</t>
  </si>
  <si>
    <t>EH313</t>
  </si>
  <si>
    <t>ET.룩앳.아이즈(20.12)카페BR405까페라떼우유많이2G</t>
  </si>
  <si>
    <t>ET.LOOK AT MY EYES (20.12) #5 BR405 2G</t>
  </si>
  <si>
    <t>EH314</t>
  </si>
  <si>
    <t>ET.룩앳.아이즈(20.12)BR402시럽빼고테이크아웃2G</t>
  </si>
  <si>
    <t>ET.LOOK AT MY EYES BR402 (20.12)</t>
  </si>
  <si>
    <t>EH315</t>
  </si>
  <si>
    <t>ET.룩앳.아이즈(20.12)카페BR419아이고배야2G</t>
  </si>
  <si>
    <t>ET.Look At My Eyes Café BR419 (20.12)</t>
  </si>
  <si>
    <t>EH316</t>
  </si>
  <si>
    <t>ET.룩앳.아이즈(21.06)벨벳WH901활짝피어줘1.5G</t>
  </si>
  <si>
    <t>ET.Look at My Eyes Velvet WH901 Blooming</t>
  </si>
  <si>
    <t>EH317</t>
  </si>
  <si>
    <t>ET.룩앳.아이즈(21.06)카페BR416꼬불꼬불캐슈넛1.7G</t>
  </si>
  <si>
    <t>ET.Look At My Eyes Café BR416</t>
  </si>
  <si>
    <t>EH318</t>
  </si>
  <si>
    <t>ET.룩앳.아이즈(21.06)카페BR408200년된초코가게2G</t>
  </si>
  <si>
    <t>ET.Look At My Eyes Café BR408</t>
  </si>
  <si>
    <t>EH319</t>
  </si>
  <si>
    <t>ET.룩앳.아이즈(21.06)카페BR402카페모카1.7G</t>
  </si>
  <si>
    <t>ET.Look At My Eyes Café BR402</t>
  </si>
  <si>
    <t>EH320</t>
  </si>
  <si>
    <t>ET.룩앳.아이즈(21.10)카페BR436단짠단짠콘소메맛1.7G</t>
  </si>
  <si>
    <t>ET.Look At My Eyes Café BR436</t>
  </si>
  <si>
    <t>EH321</t>
  </si>
  <si>
    <t>ET.룩앳.아이즈(20.12)BR422솔솔말린솔방울1.9G</t>
  </si>
  <si>
    <t>ET.Look At My Eyes BR422 1.9G</t>
  </si>
  <si>
    <t>EH322</t>
  </si>
  <si>
    <t>ET.룩앳.아이즈(20.12)카페BR401까페라떼2G</t>
  </si>
  <si>
    <t>ET.Look At My Eyes Cafe BR401 2G</t>
  </si>
  <si>
    <t>EH323</t>
  </si>
  <si>
    <t>ET.룩앳.아이즈(20.12)카페BR403카라멜라떼</t>
  </si>
  <si>
    <t>ET.LOOK AT MY EYES CAFÉ BR403</t>
  </si>
  <si>
    <t>EH324</t>
  </si>
  <si>
    <t>ET.룩앳.아이즈(20.12)카페OR202상큼자몽티2G</t>
  </si>
  <si>
    <t>ET.LOOK AT MY EYES (20.12) #2 OR202</t>
  </si>
  <si>
    <t>EH325</t>
  </si>
  <si>
    <t>ET.룩앳.아이즈(20.12)카페PK001피치라떼2G</t>
  </si>
  <si>
    <t>ET.LOOK AT MY EYES CAFÉ PK001 (20.12)</t>
  </si>
  <si>
    <t>EH326</t>
  </si>
  <si>
    <t>ET.룩앳.아이즈(20.12)쥬얼PK006춤추는오로라2G</t>
  </si>
  <si>
    <t>ET.LOOK AT MY EYES JEWEL #6 PK006(20.12)</t>
  </si>
  <si>
    <t>EH327</t>
  </si>
  <si>
    <t>ET.룩앳.아이즈(20.12)BR407사랑은모래성2G</t>
  </si>
  <si>
    <t>ET.LOOK AT MY EYES BR407</t>
  </si>
  <si>
    <t>EH328</t>
  </si>
  <si>
    <t>ET.룩앳.아이즈(21.06)카페RD304여인의코트2G</t>
  </si>
  <si>
    <t>ET.Look At My Eyes Cafe RD304</t>
  </si>
  <si>
    <t>EH329</t>
  </si>
  <si>
    <t>ET.룩앳.아이즈(21.06)벨벳BE101긴가민가슈가1.5G</t>
  </si>
  <si>
    <t>ET.Look at My Eyes Velvet BE101 Mystery</t>
  </si>
  <si>
    <t>EH330</t>
  </si>
  <si>
    <t>ET.룩앳.아이즈(21.06)벨벳RD301시스루하트1.5G</t>
  </si>
  <si>
    <t>ET.Look at My Eyes Velvet RD301 See-thro</t>
  </si>
  <si>
    <t>EH331</t>
  </si>
  <si>
    <t>ET.룩앳.아이즈(21.06)벨벳BR404솔티카라멜1.5G</t>
  </si>
  <si>
    <t>ET.Look at My Eyes Velvet BR404 Salted</t>
  </si>
  <si>
    <t>EH332</t>
  </si>
  <si>
    <t>ET.룩앳.아이즈(21.06)카페RD301달달한대추차2G</t>
  </si>
  <si>
    <t>ET.Look At My Eyes Café RD301</t>
  </si>
  <si>
    <t>EH333</t>
  </si>
  <si>
    <t>ET.룩앳.아이즈(21.10)쥬얼BE122슈가파우더의마법1.7G</t>
  </si>
  <si>
    <t>ET.Look At My Eyes Jewel BE122</t>
  </si>
  <si>
    <t>EH334</t>
  </si>
  <si>
    <t>ET.룩앳.아이즈(21.10)카페BR437오븐넣고5분1.7G</t>
  </si>
  <si>
    <t>ET.Look At My Eyes Café BR437</t>
  </si>
  <si>
    <t>EH335</t>
  </si>
  <si>
    <t>ET.룩앳.아이즈(21.10)쥬얼BR439소보로쨈쿠키1.7G</t>
  </si>
  <si>
    <t>ET.Look At My Eyes Jewel BR439</t>
  </si>
  <si>
    <t>EH336</t>
  </si>
  <si>
    <t>ET.룩앳.아이즈(21.10)BR441솔티드캐러멜쿠키1.7G</t>
  </si>
  <si>
    <t>ET.Look At My Eyes BR441</t>
  </si>
  <si>
    <t>EH337</t>
  </si>
  <si>
    <t>ET.룩앳.아이즈(21.10)카페BR442쿠키와홍차한잔1.7G</t>
  </si>
  <si>
    <t>ET.Look At My Eyes Café BR442</t>
  </si>
  <si>
    <t>EH338</t>
  </si>
  <si>
    <t>ET.룩앳.아이즈(21.10)카페BR443솔솔뿌린코코아파우더1.7G</t>
  </si>
  <si>
    <t>ET.Look At My Eyes Café BR443</t>
  </si>
  <si>
    <t>EH339</t>
  </si>
  <si>
    <t>ET.룩앳.아이즈(20.12)쥬얼OR203큐피트러브힐1.6G</t>
  </si>
  <si>
    <t>ET.Look At My Eyes Jewel OR203 1.6G</t>
  </si>
  <si>
    <t>EH340</t>
  </si>
  <si>
    <t>ET.룩앳.아이즈(20.12)RD302알싸한와인버건디2G</t>
  </si>
  <si>
    <t>ET.Look At My Eyes RD302(20.12)</t>
  </si>
  <si>
    <t>EH341</t>
  </si>
  <si>
    <t>ET.룩앳.아이즈(20.12)쥬얼PK017즐거우시개2G</t>
  </si>
  <si>
    <t>ET.Look At My Eyes(18S)#5 Jewel PK017</t>
  </si>
  <si>
    <t>EH342</t>
  </si>
  <si>
    <t>ET.룩앳.아이즈(20.12)쥬얼OR207상큼하다귤1.7G</t>
  </si>
  <si>
    <t>ET.Look At My Eyes Jewel OR207</t>
  </si>
  <si>
    <t>EH343</t>
  </si>
  <si>
    <t>ET.룩앳.아이즈(20.12)쥬얼BR431달달함이2배1.7G</t>
  </si>
  <si>
    <t>ET.Look At My Eyes Jewel BR431</t>
  </si>
  <si>
    <t>EH344</t>
  </si>
  <si>
    <t>ET.룩앳.아이즈(20.12)쥬얼RD307기운체리!</t>
  </si>
  <si>
    <t>ET.Look At My Eyes Jewel RD307</t>
  </si>
  <si>
    <t>EH345</t>
  </si>
  <si>
    <t>ET.룩앳.아이즈(21.06)벨벳BR401쪽로즈키스1.5G</t>
  </si>
  <si>
    <t>ET.Look at My Eyes Velvet BR401 Rose Kis</t>
  </si>
  <si>
    <t>EH346</t>
  </si>
  <si>
    <t>ET.룩앳.아이즈(21.06)벨벳BR403별똥별보러갈래?1.5G</t>
  </si>
  <si>
    <t>ET.Look at My Eyes Velvet BR403 Shooting</t>
  </si>
  <si>
    <t>EH347</t>
  </si>
  <si>
    <t>ET.룩앳.아이즈(21.06)카페RD305태양계여신2G</t>
  </si>
  <si>
    <t>ET.Look At My Eyes Café RD305</t>
  </si>
  <si>
    <t>EH348</t>
  </si>
  <si>
    <t>ET.룩앳.아이즈(21.06)카페OR207달달반건시곶감1.7G</t>
  </si>
  <si>
    <t>ET.Look At My Eyes Café OR207</t>
  </si>
  <si>
    <t>EH349</t>
  </si>
  <si>
    <t>ET.룩앳.아이즈(21.06)BR415반샷넣은아메리카노1.7G</t>
  </si>
  <si>
    <t>ET.Look At My Eyes BR415</t>
  </si>
  <si>
    <t>EH350</t>
  </si>
  <si>
    <t>ET.룩앳.아이즈(20.12)벨벳BE103미스터리골드2.5G</t>
  </si>
  <si>
    <t>ET.Look At My Eyes Velvet BE103</t>
  </si>
  <si>
    <t>EH351</t>
  </si>
  <si>
    <t>ET.룩앳.아이즈(20.12)벨벳OR202달달허니피치2.5G</t>
  </si>
  <si>
    <t>ET.Look At My Eyes Velvet OR202</t>
  </si>
  <si>
    <t>EH352</t>
  </si>
  <si>
    <t>ET.룩앳.아이즈(21.06)쥬얼OR202오렌지핑크링2G</t>
  </si>
  <si>
    <t>ET.Look At My Eyes Jewel OR202</t>
  </si>
  <si>
    <t>EH353</t>
  </si>
  <si>
    <t>ET.룩앳.아이즈(21.10)카페BE123플레인쿠키덕후1.7G</t>
  </si>
  <si>
    <t>ET.Look At My Eyes Café BE123</t>
  </si>
  <si>
    <t>EH354</t>
  </si>
  <si>
    <t>ET.룩앳.아이즈(21.10)카페BR438잘구워진마카다미아1.7G</t>
  </si>
  <si>
    <t>ET.Look At My Eyes Café BR438</t>
  </si>
  <si>
    <t>EH355</t>
  </si>
  <si>
    <t>ET.룩앳.아이즈(21.10)카페BR440더도말고더티초코1.7G</t>
  </si>
  <si>
    <t>ET.Look At My Eyes Café BR440</t>
  </si>
  <si>
    <t>EH356</t>
  </si>
  <si>
    <t>ET.룩앳.아이즈카페BR415꼬숩게구운아몬드(1808)</t>
  </si>
  <si>
    <t>ET.Look At My Eyes.Café RBR415 (1808)</t>
  </si>
  <si>
    <t>EH357</t>
  </si>
  <si>
    <t>ET.룩앳.아이즈(1908)카페BR422가을노을R</t>
  </si>
  <si>
    <t>ET.Look At My Eyes(1908)Café BR422</t>
  </si>
  <si>
    <t>EH358</t>
  </si>
  <si>
    <t>ET.룩앳.아이즈(1908)카페BR423도토리모으기R</t>
  </si>
  <si>
    <t>ET.Look At My Eyes(1908)Café BR423</t>
  </si>
  <si>
    <t>EH359</t>
  </si>
  <si>
    <t>ET.룩앳.아이즈(1908)쥬얼BR432사각사각단풍밟기R</t>
  </si>
  <si>
    <t>ET.Look At My Eyes(1908)Jewel BR432</t>
  </si>
  <si>
    <t>EH360</t>
  </si>
  <si>
    <t>ET.룩앳.아이즈(1908)카페OR209단풍오렌지R</t>
  </si>
  <si>
    <t>ET.Look At My Eyes(1908)Café OR209</t>
  </si>
  <si>
    <t>EH361</t>
  </si>
  <si>
    <t>ET.룩앳.아이즈(1908)쥬얼RD308브릭메이플R</t>
  </si>
  <si>
    <t>ET.Look At My Eyes(1908)Jewel RD308</t>
  </si>
  <si>
    <t>EH362</t>
  </si>
  <si>
    <t>ET.룩앳.아이즈(20.05)벨벳OR201비포선라이즈</t>
  </si>
  <si>
    <t>ET.Look At My Eyes Velvet OR201 Before S</t>
  </si>
  <si>
    <t>EH363</t>
  </si>
  <si>
    <t>ET.룩앳.아이즈(20.09)쥬얼RD311칠리뮬리R</t>
  </si>
  <si>
    <t>ET.Look At My Eyes(20.09)Jewel RD311.R</t>
  </si>
  <si>
    <t>EH364</t>
  </si>
  <si>
    <t>ET.룩앳.아이즈(21.06)쥬얼BE118우수수낙엽잡기2G</t>
  </si>
  <si>
    <t>ET.Look At My Eyes Jewel BE118</t>
  </si>
  <si>
    <t>EH365</t>
  </si>
  <si>
    <t>ET.룩앳.아이즈(20.12)벨벳PK002로즈의로맨스2.5G</t>
  </si>
  <si>
    <t>ET.Look At My Eyes Velvet PK002</t>
  </si>
  <si>
    <t>EH366</t>
  </si>
  <si>
    <t>ET.룩앳.아이즈.쥬얼BK806햄스터최애,해바라기씨(1808)</t>
  </si>
  <si>
    <t>ET.Look At My Eyes.Jewel BK806(1808)</t>
  </si>
  <si>
    <t>EH367</t>
  </si>
  <si>
    <t>ET.룩앳.아이즈(1908)카페BR424말린단풍R</t>
  </si>
  <si>
    <t>ET.Look At My Eyes(1908)Café BR424</t>
  </si>
  <si>
    <t>EH368</t>
  </si>
  <si>
    <t>ET.룩앳.아이즈(20.05)벨벳BE102허니잼</t>
  </si>
  <si>
    <t>ET.Look At My Eyes Velvet BE102 Honey Ja</t>
  </si>
  <si>
    <t>EH369</t>
  </si>
  <si>
    <t>ET.룩앳.아이즈(1404)카페RD301달달한대추</t>
  </si>
  <si>
    <t>LOOK AT MY EYES (14.04) #7 RD301</t>
  </si>
  <si>
    <t>EH370</t>
  </si>
  <si>
    <t>ET.룩앳마이아이즈DIY팔레트(4구)#11EA</t>
  </si>
  <si>
    <t>ET.Look at my eyes DIY palette #1</t>
  </si>
  <si>
    <t>EH371</t>
  </si>
  <si>
    <t>ET.룩앳마이아이즈DIY팔레트(4구)#21EA</t>
  </si>
  <si>
    <t>ET.Look at my eyes DIY palette #2</t>
  </si>
  <si>
    <t>EH372</t>
  </si>
  <si>
    <t>ET.룩앳마이아이즈DIY팔레트(4구)#41EA</t>
  </si>
  <si>
    <t>ET.Look at my eyes DIY palette #4</t>
  </si>
  <si>
    <t>EH373</t>
  </si>
  <si>
    <t>ET.룩앳마이아이즈DIY팔레트(4구)#31EA</t>
  </si>
  <si>
    <t>ET.Look at my eyes DIY palette #3</t>
  </si>
  <si>
    <t>EH374</t>
  </si>
  <si>
    <t>ET.룩앳마이아이즈DIY팔레트(4구)#51EA</t>
  </si>
  <si>
    <t>ET.Look at my eyes DIY palette #5</t>
  </si>
  <si>
    <t>EH375</t>
  </si>
  <si>
    <t>ET.룩앳마이아이즈DIY팔레트(4구)#쿠키칩스1EA</t>
  </si>
  <si>
    <t>ET.Look at my eyes DIY palette #Cookie</t>
  </si>
  <si>
    <t>EH376</t>
  </si>
  <si>
    <t>ET.리얼아트클렌징오일AD_모이스처185ml(19AD)</t>
  </si>
  <si>
    <t>ET.REAL ART CLEANSING OIL_MOISTURE(19AD)</t>
  </si>
  <si>
    <t>EH377</t>
  </si>
  <si>
    <t>ET.(온)리얼아트클렌징오일AD_모이스처185ml(19AD)(리필)</t>
  </si>
  <si>
    <t>ET.Real.A Cleansing Oil_MOISTURE(19AD(RE</t>
  </si>
  <si>
    <t>EH378</t>
  </si>
  <si>
    <t>ET.리얼아트클렌징오일AD_퍼펙트185ml(19AD)</t>
  </si>
  <si>
    <t>ET.REAL ART CLEANSING OIL_PERFECT(19AD)</t>
  </si>
  <si>
    <t>EH379</t>
  </si>
  <si>
    <t>ET.(온)리얼아트클렌징오일AD_퍼펙트185ml(19AD)(리필)</t>
  </si>
  <si>
    <t>ET.Real.A Cleansing Oil_PERFECT(19AD(REF</t>
  </si>
  <si>
    <t>EH380</t>
  </si>
  <si>
    <t>ET.리얼아트클렌징오일밤100ml(온)</t>
  </si>
  <si>
    <t>ET. Real Art Cleansing Oil Balm 100ml</t>
  </si>
  <si>
    <t>EH381</t>
  </si>
  <si>
    <t>ET.리얼프로폴리스인리치드세럼48ml</t>
  </si>
  <si>
    <t>ET.Real Propolis Enriched Serum 48ml</t>
  </si>
  <si>
    <t>EH382</t>
  </si>
  <si>
    <t>ET.리얼프로폴리스워터트리트먼트170ml</t>
  </si>
  <si>
    <t>ET.Real Propolis Water Treatment 170ml</t>
  </si>
  <si>
    <t>EH383</t>
  </si>
  <si>
    <t>ET.리얼프로폴리스에멀전150ml</t>
  </si>
  <si>
    <t>ET.Real Propolis Emulsion 150ml</t>
  </si>
  <si>
    <t>EH384</t>
  </si>
  <si>
    <t>ET.리얼프로폴리스앰플50ml(온/면)</t>
  </si>
  <si>
    <t>ET.Real Propolis Ampoule 50ml</t>
  </si>
  <si>
    <t>EH385</t>
  </si>
  <si>
    <t>ET.리얼프로폴리스크림50ml(온/면)</t>
  </si>
  <si>
    <t>ET.Real Propolis Cream 50ml</t>
  </si>
  <si>
    <t>EH386</t>
  </si>
  <si>
    <t>ET.리얼프로폴리스텐션마스크25ml(온/면)</t>
  </si>
  <si>
    <t>ET.Real Propolis Tension Mask 25ml</t>
  </si>
  <si>
    <t>EH387</t>
  </si>
  <si>
    <t>ET.리페어마이헤어물미역워터트리트먼트</t>
  </si>
  <si>
    <t>ET.REPAIR MY HAIR WATER TREATMENT</t>
  </si>
  <si>
    <t>EH388</t>
  </si>
  <si>
    <t>ET.립앤아이리무버100ml(21AD)</t>
  </si>
  <si>
    <t>ET.LIP &amp; EYE REMOVER(21AD)</t>
  </si>
  <si>
    <t>EH389</t>
  </si>
  <si>
    <t>ET.립앤아이리무버대용량250ml(21AD)</t>
  </si>
  <si>
    <t>ET.Lip &amp; Eye remover 250ml(21AD)</t>
  </si>
  <si>
    <t>EH390</t>
  </si>
  <si>
    <t>ET.(입점몰)립앤아이리무버320ml(21AD)</t>
  </si>
  <si>
    <t>ET.LIP &amp; EYE REMOVER 320ml(21AD)</t>
  </si>
  <si>
    <t>EH391</t>
  </si>
  <si>
    <t>ET.마스카라전용리무버80ml(21AD)</t>
  </si>
  <si>
    <t>ET.Mascara Remover 80ml(21AD)</t>
  </si>
  <si>
    <t>EH392</t>
  </si>
  <si>
    <t>ET.마스카라전용리무버80ml(16년AD)</t>
  </si>
  <si>
    <t>Mascara Remover 80ml (2016)</t>
  </si>
  <si>
    <t>EH393</t>
  </si>
  <si>
    <t>ET.마이래쉬세럼(21AD)9g</t>
  </si>
  <si>
    <t>ET.MY LASH SERUM(21AD)9g</t>
  </si>
  <si>
    <t>EH394</t>
  </si>
  <si>
    <t>ET.마이래쉬세럼(21AD)18g</t>
  </si>
  <si>
    <t>ET.MY LASH SERUM(21AD)18g</t>
  </si>
  <si>
    <t>EH395</t>
  </si>
  <si>
    <t>ET.마이뷰티툴몬스터화장솜</t>
  </si>
  <si>
    <t>My Beauty Tool Monster Cotton Puff</t>
  </si>
  <si>
    <t>EH396</t>
  </si>
  <si>
    <t>ET.마이뷰티툴각질정리해-파리실리콘브러쉬</t>
  </si>
  <si>
    <t>My Beauty Tool Silicon Brush</t>
  </si>
  <si>
    <t>EH397</t>
  </si>
  <si>
    <t>ET.마이뷰티툴러블리에띠헤어밴드(AD)</t>
  </si>
  <si>
    <t>My Beauty Tool Lovely Etti Hair Band-AD</t>
  </si>
  <si>
    <t>EH398</t>
  </si>
  <si>
    <t>ET.마이뷰티툴쌍꺼풀액&amp;속눈썹접착제</t>
  </si>
  <si>
    <t>My Beauty Tool Double Eyelid Glue</t>
  </si>
  <si>
    <t>EH399</t>
  </si>
  <si>
    <t>ET.마이뷰티툴눈썹수정칼</t>
  </si>
  <si>
    <t>My Beauty Tool Eyebrow Shaving Razor</t>
  </si>
  <si>
    <t>EH400</t>
  </si>
  <si>
    <t>ET.마이뷰티툴러블리쿠키블러셔퍼프(18AD)</t>
  </si>
  <si>
    <t>M.Beauty Tool Lovely.C.Blush Puff(18AD)</t>
  </si>
  <si>
    <t>EH401</t>
  </si>
  <si>
    <t>ET.마이뷰티툴브러쉬140파우더(19)</t>
  </si>
  <si>
    <t>ET.MBT Brush 140 Powder(19)</t>
  </si>
  <si>
    <t>EH402</t>
  </si>
  <si>
    <t>ET.마이뷰티툴브러쉬312섀도우포인트(19)</t>
  </si>
  <si>
    <t>ET.MBT Brush 312 Shadow Point(19)</t>
  </si>
  <si>
    <t>EH403</t>
  </si>
  <si>
    <t>ET.마이뷰티툴웨지퍼프</t>
  </si>
  <si>
    <t>My Beauty Tool Wedge Puff</t>
  </si>
  <si>
    <t>EH404</t>
  </si>
  <si>
    <t>ET.마이뷰티툴애니퍼프오리지날</t>
  </si>
  <si>
    <t>MBT ANYPUFF ORIGINAL</t>
  </si>
  <si>
    <t>EH405</t>
  </si>
  <si>
    <t>ET.마이뷰티툴애니퍼프쫀쫀밀착</t>
  </si>
  <si>
    <t>MBT ANYPUFF MOIST FITTING</t>
  </si>
  <si>
    <t>EH406</t>
  </si>
  <si>
    <t>ET.마이뷰티툴브러쉬클렌징미니욕조</t>
  </si>
  <si>
    <t>ET.MyBeautyTool Brush Cleansing Bathtub</t>
  </si>
  <si>
    <t>EH407</t>
  </si>
  <si>
    <t>ET.마이뷰티툴브러쉬121퍼펙트결(19)</t>
  </si>
  <si>
    <t>ET.MBT Brush 121 Skin (19)</t>
  </si>
  <si>
    <t>EH408</t>
  </si>
  <si>
    <t>ET.마이뷰티툴브러쉬110듀얼컨실러(19)</t>
  </si>
  <si>
    <t>ET.MBT Brush 110 Dual Concealer(19)</t>
  </si>
  <si>
    <t>EH409</t>
  </si>
  <si>
    <t>ET.마이뷰티툴브러쉬320아이라이너(19)</t>
  </si>
  <si>
    <t>ET.MBT Brush 320 Eyeliner(19)</t>
  </si>
  <si>
    <t>EH410</t>
  </si>
  <si>
    <t>ET.마이뷰티툴브러쉬351브라우(19)</t>
  </si>
  <si>
    <t>ET.MBT Brush 351 Eyebrow(19)</t>
  </si>
  <si>
    <t>EH411</t>
  </si>
  <si>
    <t>ET.마이뷰티툴브러쉬314섀도우팁(4p)(19)</t>
  </si>
  <si>
    <t>ET.MBT Brush 314 Shadow Tip(4p)(19)</t>
  </si>
  <si>
    <t>EH412</t>
  </si>
  <si>
    <t>ET.마이뷰티툴브러쉬352브라우스크류(19)</t>
  </si>
  <si>
    <t>ET.MBT Brush 352 Eyebrow Screw(19)</t>
  </si>
  <si>
    <t>EH413</t>
  </si>
  <si>
    <t>ET.마이뷰티툴브러쉬313섀도우팁블록(19)</t>
  </si>
  <si>
    <t>ET.MBT Brush 313 Shadow Tip Block(19)</t>
  </si>
  <si>
    <t>EH414</t>
  </si>
  <si>
    <t>ET.마이뷰티툴브러쉬170파우더미니(19)</t>
  </si>
  <si>
    <t>ET.MBT Brush 170 Powder Mini(19)</t>
  </si>
  <si>
    <t>EH415</t>
  </si>
  <si>
    <t>ET.마이뷰티툴브러쉬180하이라이터(19)</t>
  </si>
  <si>
    <t>ET.MBT Brush 180 Highlighter(19)</t>
  </si>
  <si>
    <t>EH416</t>
  </si>
  <si>
    <t>ET.마이뷰티툴브러쉬311섀도우블랜딩(21)(모변경)1EA</t>
  </si>
  <si>
    <t>ET.MBT Brush 311 Shadow Blending(21)</t>
  </si>
  <si>
    <t>EH417</t>
  </si>
  <si>
    <t>ET.마이뷰티툴브러쉬310섀도우베이스(21)(모변경)1EA</t>
  </si>
  <si>
    <t>ET.MBT Brush 310 Shadow Base(21)</t>
  </si>
  <si>
    <t>EH418</t>
  </si>
  <si>
    <t>ET.마이뷰티툴브러쉬150블러셔&amp;컨투어(21)(모변경)1EA</t>
  </si>
  <si>
    <t>ET.MBT Brush 150 Blush&amp;Contour (21)</t>
  </si>
  <si>
    <t>EH419</t>
  </si>
  <si>
    <t>ET.마이뷰티툴러블리에띠손톱깎이(AD)</t>
  </si>
  <si>
    <t>MY BEAUTY TOOL LOVELY ETTI NAIL CLIP</t>
  </si>
  <si>
    <t>EH420</t>
  </si>
  <si>
    <t>ET.마이뷰티툴푸셔(AD)</t>
  </si>
  <si>
    <t>My Beauty Tool Cuticle Pusher (AD)</t>
  </si>
  <si>
    <t>EH421</t>
  </si>
  <si>
    <t>ET.마이뷰티툴미용가위(AD)</t>
  </si>
  <si>
    <t>My Beauty Tool Beauty Scissors(AD)</t>
  </si>
  <si>
    <t>EH422</t>
  </si>
  <si>
    <t>ET.마이뷰티툴쌍꺼풀테이프</t>
  </si>
  <si>
    <t>My Beauty Tool Double Eyelid Tape</t>
  </si>
  <si>
    <t>EH423</t>
  </si>
  <si>
    <t>ET.마이뷰티툴브라우드로잉가이드</t>
  </si>
  <si>
    <t>My Beauty Tool Eyebrow Drawing Guide</t>
  </si>
  <si>
    <t>EH424</t>
  </si>
  <si>
    <t>ET.마이뷰티툴팩트용압축퍼프2p</t>
  </si>
  <si>
    <t>My Beauty Tool Pressed Powder Puff</t>
  </si>
  <si>
    <t>EH425</t>
  </si>
  <si>
    <t>ET.마이뷰티툴헤어핀셋</t>
  </si>
  <si>
    <t>My Beauty Tool Hair Clip</t>
  </si>
  <si>
    <t>EH426</t>
  </si>
  <si>
    <t>ET.마이뷰티툴접이식꼬리빗</t>
  </si>
  <si>
    <t>My Beauty Tool Pocket Folding Hair Comb</t>
  </si>
  <si>
    <t>EH427</t>
  </si>
  <si>
    <t>ET.마이뷰티툴코튼면봉(온)(800ea)</t>
  </si>
  <si>
    <t>My Beauty Tool Cotton Swabs (800ea)</t>
  </si>
  <si>
    <t>EH428</t>
  </si>
  <si>
    <t>ET.마이뷰티툴퍼스널브라우밴드1호일자형눈썹</t>
  </si>
  <si>
    <t>My Beauty Tool Brow Band #1</t>
  </si>
  <si>
    <t>EH429</t>
  </si>
  <si>
    <t>ET.마이뷰티툴앞머리헤어롤</t>
  </si>
  <si>
    <t>ET.My Beauty Tool Bang Hair Roller</t>
  </si>
  <si>
    <t>EH430</t>
  </si>
  <si>
    <t>ET.마이뷰티툴버블메이커(18AD)</t>
  </si>
  <si>
    <t>My Beauty Tool Bubble Maker(18AD)</t>
  </si>
  <si>
    <t>EH431</t>
  </si>
  <si>
    <t>ET.마이뷰티툴속눈썹#1(AD)</t>
  </si>
  <si>
    <t>ET.My Beauty Tool Eyelashes #1(AD)</t>
  </si>
  <si>
    <t>EH432</t>
  </si>
  <si>
    <t>ET.마이뷰티툴속눈썹#5(AD)</t>
  </si>
  <si>
    <t>ET.My Beauty Tool Eyelashes #5(AD)</t>
  </si>
  <si>
    <t>EH433</t>
  </si>
  <si>
    <t>ET.마이뷰티툴속눈썹#6(AD)</t>
  </si>
  <si>
    <t>ET.My Beauty Tool Eyelashes #6(AD)</t>
  </si>
  <si>
    <t>EH434</t>
  </si>
  <si>
    <t>ET.마이뷰티툴_더블래스팅쿠션_글로우_퍼프_1EA</t>
  </si>
  <si>
    <t>ET.MBT Double.L.Cushion Glow_Puff_1EA</t>
  </si>
  <si>
    <t>EH435</t>
  </si>
  <si>
    <t>ET.마이뷰티툴브로우샤프너1EA</t>
  </si>
  <si>
    <t>ET.MyBeatyToolBrowSharpener</t>
  </si>
  <si>
    <t>EH436</t>
  </si>
  <si>
    <t>ET.마이뷰티툴필름기름종이</t>
  </si>
  <si>
    <t>My Beauty Tool Oil Control Film</t>
  </si>
  <si>
    <t>EH437</t>
  </si>
  <si>
    <t>ET.마이뷰티툴섀도우공용기(4구)(19)</t>
  </si>
  <si>
    <t>ET.MBT Eyeshadow Palette 4CO (19)</t>
  </si>
  <si>
    <t>EH438</t>
  </si>
  <si>
    <t>ET.마이뷰티툴속눈썹#2(AD)</t>
  </si>
  <si>
    <t>ET.My Beauty Tool Eyelashes #2(AD)</t>
  </si>
  <si>
    <t>EH439</t>
  </si>
  <si>
    <t>ET.마이뷰티툴속눈썹#3(AD)</t>
  </si>
  <si>
    <t>ET.My Beauty Tool Eyelashes #3(AD)</t>
  </si>
  <si>
    <t>EH440</t>
  </si>
  <si>
    <t>ET.마이뷰티툴속눈썹#4(AD)</t>
  </si>
  <si>
    <t>ET.My Beauty Tool Eyelashes #4(AD)</t>
  </si>
  <si>
    <t>EH441</t>
  </si>
  <si>
    <t>ET.(레오제이)마이뷰티툴듀얼브러쉬#더스티캣(21.06)1ea</t>
  </si>
  <si>
    <t>ET.M.B.T Eye Shadow Brush #DustyCat 1ea</t>
  </si>
  <si>
    <t>EH442</t>
  </si>
  <si>
    <t>ET.몬스터미셀라딥클렌징워터300ml(20AD)</t>
  </si>
  <si>
    <t>ET.Monster M.Deep Cleansing W.300ml(20AD</t>
  </si>
  <si>
    <t>EH443</t>
  </si>
  <si>
    <t>ET.몬스터미셀라딥클렌징워터700ml(20AD)</t>
  </si>
  <si>
    <t>ET.Monster M.Deep Cleansing W.700ml(20AD</t>
  </si>
  <si>
    <t>EH444</t>
  </si>
  <si>
    <t>ET.몬스터폼클렌저250ml(19AD)</t>
  </si>
  <si>
    <t>ET.Monster Foam Cleanser 250ml(19AD)</t>
  </si>
  <si>
    <t>EH445</t>
  </si>
  <si>
    <t>ET.몬스터오일인클렌징워터300ml</t>
  </si>
  <si>
    <t>ET. Monster Oil In Cleansing Water 300ml</t>
  </si>
  <si>
    <t>EH446</t>
  </si>
  <si>
    <t>ET.(MBS)무드매트립스틱1호사르르사블레_착인</t>
  </si>
  <si>
    <t>ET.(MBS)Mood.M.Lipstick#01 Soft Sable</t>
  </si>
  <si>
    <t>EH447</t>
  </si>
  <si>
    <t>ET.(MBS)무드매트립스틱3호노오븐베이킹_착인</t>
  </si>
  <si>
    <t>ET.(MBS)Mood.M.Lipstick#03 NoOvenBaking</t>
  </si>
  <si>
    <t>EH448</t>
  </si>
  <si>
    <t>ET.(MBS)무드매트립스틱4호오렌지플레이버_착인</t>
  </si>
  <si>
    <t>ET.(MBS)Mood.M.Lipstick#04 Orange Flavor</t>
  </si>
  <si>
    <t>EH449</t>
  </si>
  <si>
    <t>ET.(MBS)무드매트립스틱5호크랜베리쿠키_착인</t>
  </si>
  <si>
    <t>ET.(MBS)Mood.M.Lipstick#05 CranberryCook</t>
  </si>
  <si>
    <t>EH450</t>
  </si>
  <si>
    <t>ET.(MBS)무드매트립스틱6호모닝브루_착인</t>
  </si>
  <si>
    <t>ET.(MBS)Mood.M.Lipstick#06 Morning Brew</t>
  </si>
  <si>
    <t>EH451</t>
  </si>
  <si>
    <t>ET.(MBS)무드매트립스틱7호시럽드리즐_착인</t>
  </si>
  <si>
    <t>ET.(MBS)Mood.M.Lipstick#07 Syrup Drizzle</t>
  </si>
  <si>
    <t>EH452</t>
  </si>
  <si>
    <t>ET.(MBS)무드매트립스틱8호로스티드브루_착인</t>
  </si>
  <si>
    <t>ET.(MBS)Mood.M.Lipstick#08 Rosted Brew</t>
  </si>
  <si>
    <t>EH453</t>
  </si>
  <si>
    <t>ET.(MBS)무드매트립스틱10호더블에스프레소_착인</t>
  </si>
  <si>
    <t>ET.(MBS)Mood .M.Lipstick#10 DoubleEspres</t>
  </si>
  <si>
    <t>EH454</t>
  </si>
  <si>
    <t>ET.(MBS)무드매트립스틱2호버터앤베터_착인</t>
  </si>
  <si>
    <t>ET.(MBS)Mood.M.Lipstick#02 Butter&amp;Better</t>
  </si>
  <si>
    <t>EH455</t>
  </si>
  <si>
    <t>ET.(MBS)무드매트립스틱9호콜드브루_착인</t>
  </si>
  <si>
    <t>ET.(MBS)Mood.M.Lipstick#09 Cold Brew</t>
  </si>
  <si>
    <t>EH456</t>
  </si>
  <si>
    <t>ET.(MBS)플레이컬러아이즈미니오브제#1앤티크캔들스틱(착인)</t>
  </si>
  <si>
    <t>ET.(MBS)Play Color Eyes Mini Objet#1</t>
  </si>
  <si>
    <t>EH457</t>
  </si>
  <si>
    <t>ET.(MBS)플레이컬러아이즈미니오브제#2피치쉘트레이(착인)</t>
  </si>
  <si>
    <t>ET.(MBS)Play Color Eyes Mini Objet#2</t>
  </si>
  <si>
    <t>EH458</t>
  </si>
  <si>
    <t>ET.(MBS)플레이컬러아이즈미니오브제#3프렌치로즈티팟(착인)</t>
  </si>
  <si>
    <t>ET.(MBS)Play Color Eyes Mini Objet#3</t>
  </si>
  <si>
    <t>EH459</t>
  </si>
  <si>
    <t>ET.(MBS)플레이컬러아이즈미니오브제#4크리스탈샹들리에(착인)</t>
  </si>
  <si>
    <t>ET.(MBS)Play Color Eyes Mini Objet#4</t>
  </si>
  <si>
    <t>EH460</t>
  </si>
  <si>
    <t>ET.미러홀릭리퀴드아이즈(20.06)WH903보일듯말듯물빛</t>
  </si>
  <si>
    <t>ET.Mirror Holic Liquid Eyes (20.06)WH903</t>
  </si>
  <si>
    <t>EH461</t>
  </si>
  <si>
    <t>ET.미러홀릭리퀴드아이즈(20.06)RD302너를바라보는눈빛</t>
  </si>
  <si>
    <t>ET.Mirror Holic Liquid Eyes (20.06)RD302</t>
  </si>
  <si>
    <t>EH462</t>
  </si>
  <si>
    <t>ET.미러홀릭리퀴드아이즈BE101샴페인버블(20)</t>
  </si>
  <si>
    <t>ET.Mirror Holic Liquid Eyes #3 BE101(20</t>
  </si>
  <si>
    <t>EH463</t>
  </si>
  <si>
    <t>ET.미러홀릭리퀴드아이즈WH901유리구두(20)</t>
  </si>
  <si>
    <t>ET.Mirror Holic Liquid Eyes #1 WH901(20</t>
  </si>
  <si>
    <t>EH464</t>
  </si>
  <si>
    <t>ET.미러홀릭리퀴드아이즈PK001핑크오너먼트(20)</t>
  </si>
  <si>
    <t>ET.Mirror Holic Liquid Eyes #4 PK001(20</t>
  </si>
  <si>
    <t>EH465</t>
  </si>
  <si>
    <t>ET.미러홀릭리퀴드아이즈PK002로제아이스와인(20)</t>
  </si>
  <si>
    <t>ET.Mirror Holic Liquid Eyes #5 PK002(20</t>
  </si>
  <si>
    <t>EH466</t>
  </si>
  <si>
    <t>ET.미러홀릭리퀴드아이즈PK003버블버블풀파티(20)</t>
  </si>
  <si>
    <t>ET.Mirror.Holic.LiquidEyes PK003(20)</t>
  </si>
  <si>
    <t>EH467</t>
  </si>
  <si>
    <t>ET.미씽유핸드크림(핑크돌고래)30ml.</t>
  </si>
  <si>
    <t>ET.MISSING U (PINK DOLPHIN)</t>
  </si>
  <si>
    <t>EH468</t>
  </si>
  <si>
    <t>ET.미씽유핸드크림(하프물범)30ml.</t>
  </si>
  <si>
    <t>ET.MISSING U (HARP SEAL)</t>
  </si>
  <si>
    <t>EH469</t>
  </si>
  <si>
    <t>ET.미씽유핸드크림(페어리펭귄)30ml.</t>
  </si>
  <si>
    <t>ET.MISSING U (FAIRY PENGUIN)</t>
  </si>
  <si>
    <t>EH470</t>
  </si>
  <si>
    <t>ET.미씽유핸드크림(펜더)30ml.</t>
  </si>
  <si>
    <t>ET.MISSING U (PANDA)</t>
  </si>
  <si>
    <t>EH471</t>
  </si>
  <si>
    <t>ET.반짝눈물라이너1호청순한눈물(21)8g</t>
  </si>
  <si>
    <t>ET.TEAR EYE LINER #1 WH(21)</t>
  </si>
  <si>
    <t>EH472</t>
  </si>
  <si>
    <t>ET.반짝눈물라이너4호태양빛눈물(21)8g</t>
  </si>
  <si>
    <t>ET.TEAR EYE LINER #4 GD(21)</t>
  </si>
  <si>
    <t>EH473</t>
  </si>
  <si>
    <t>ET.반짝눈물라이너3호진주빛눈물(21)8g</t>
  </si>
  <si>
    <t>ET.TEAR EYE LINER #3 PK(21)</t>
  </si>
  <si>
    <t>EH474</t>
  </si>
  <si>
    <t>ET.베러립스-톡벨벳PK003무드업(21)3.4g</t>
  </si>
  <si>
    <t>ET.Better Lips-Talk VELVET PK003(21)</t>
  </si>
  <si>
    <t>EH475</t>
  </si>
  <si>
    <t>ET.베러립스톡PK009코스모스로드(21)3.5g</t>
  </si>
  <si>
    <t>ET.BetterL.TKPK009 CosmosRoad(21)3.5g</t>
  </si>
  <si>
    <t>EH476</t>
  </si>
  <si>
    <t>ET.베러립스톡PK027설레이고쉬폰핑크(21)3.5g</t>
  </si>
  <si>
    <t>ET.BetterL.TPK027Fall in Pink(21)3.5g</t>
  </si>
  <si>
    <t>EH477</t>
  </si>
  <si>
    <t>ET.베러립스톡RD301땡큐땡모반(21)3.5g</t>
  </si>
  <si>
    <t>ET.BetterL.TRD301ThankUTangmo(21)3.5g</t>
  </si>
  <si>
    <t>EH478</t>
  </si>
  <si>
    <t>ET.베러립스-톡OR205말린오렌지티(20)</t>
  </si>
  <si>
    <t>ET.BetterLips-TalkOR205DriedOrangeT(20)</t>
  </si>
  <si>
    <t>EH479</t>
  </si>
  <si>
    <t>ET.베러립스-톡OR206잘익은말랑홍시(20)</t>
  </si>
  <si>
    <t>ET.BetterLips-TalkOR206SoftPersimmon(20</t>
  </si>
  <si>
    <t>EH480</t>
  </si>
  <si>
    <t>ET.베러립스-톡RD302아이윌케찹(20)</t>
  </si>
  <si>
    <t>ET.BetterLips-TalkRD302I'll Ketch up(20</t>
  </si>
  <si>
    <t>EH481</t>
  </si>
  <si>
    <t>ET.베러립스-톡BR401갈팡질팡레드('20)</t>
  </si>
  <si>
    <t>ET.BetterLips-TalkBR401WishyWashyRed('20</t>
  </si>
  <si>
    <t>EH482</t>
  </si>
  <si>
    <t>ET.베러립스-톡BR402커피투고('20)</t>
  </si>
  <si>
    <t>ET.BetterLips-TalkBR402CoffeeToGo('20)</t>
  </si>
  <si>
    <t>EH483</t>
  </si>
  <si>
    <t>ET.베러립스-톡RD307해지는노을길('20)</t>
  </si>
  <si>
    <t>ET.BetterLips-TalkRD307SunsetRoad('20)</t>
  </si>
  <si>
    <t>EH484</t>
  </si>
  <si>
    <t>ET.베러립스-톡BE102스모키살몬('20)</t>
  </si>
  <si>
    <t>ET.BetterLips-TalkBE102SmokySalmon('20)</t>
  </si>
  <si>
    <t>EH485</t>
  </si>
  <si>
    <t>ET.베러립스-톡PK003젠틀핑크('20)</t>
  </si>
  <si>
    <t>ET.BetterLips-TalkPK003GentlePink('20)</t>
  </si>
  <si>
    <t>EH486</t>
  </si>
  <si>
    <t>ET.베러립스-톡PK002스모그핑크('20)</t>
  </si>
  <si>
    <t>ET.BetterLips-TalkPK002 SmogPink('20)</t>
  </si>
  <si>
    <t>EH487</t>
  </si>
  <si>
    <t>ET.베러립스-톡BR403플럼우드('20)</t>
  </si>
  <si>
    <t>ET.BetterLips-Talk BR403 Plum Wood('20)</t>
  </si>
  <si>
    <t>EH488</t>
  </si>
  <si>
    <t>ET.베러립스-톡RD303애폴로지('20)</t>
  </si>
  <si>
    <t>ET.BetterLips-Talk RD303 Apple-ogize('20</t>
  </si>
  <si>
    <t>EH489</t>
  </si>
  <si>
    <t>ET.베러립스-톡PK006스윗소다('20)</t>
  </si>
  <si>
    <t>ET.BetterLips-Talk PK006 Sweet Soda('20)</t>
  </si>
  <si>
    <t>EH490</t>
  </si>
  <si>
    <t>ET.베러립스-톡PK004쥬얼플레이('20)</t>
  </si>
  <si>
    <t>ET.BetterLips-Talk PK004 Jewel Play('20)</t>
  </si>
  <si>
    <t>EH491</t>
  </si>
  <si>
    <t>ET.베러립스-톡OR201썸타는제팬('20)</t>
  </si>
  <si>
    <t>ET.BetterLips-TalkOR201SomethingJapan(20</t>
  </si>
  <si>
    <t>EH492</t>
  </si>
  <si>
    <t>ET.베러립스-톡OR203빈티지웨이('20)</t>
  </si>
  <si>
    <t>ET.BetterLips-TalkOR203 Vintage Way('20)</t>
  </si>
  <si>
    <t>EH493</t>
  </si>
  <si>
    <t>ET.베러립스-톡OR202쥬시쥬스(20)</t>
  </si>
  <si>
    <t>ET.BetterLips-Talk OR202 JuicyJuice(20)</t>
  </si>
  <si>
    <t>EH494</t>
  </si>
  <si>
    <t>ET.베러립스-톡BE101춤추는차이나('20)</t>
  </si>
  <si>
    <t>ET.BetterLips-Talk BE101DancingChina('20</t>
  </si>
  <si>
    <t>EH495</t>
  </si>
  <si>
    <t>ET.베러립스-톡RD304체리쉬미</t>
  </si>
  <si>
    <t>ET.Better Lips-Talk RD304 Cherish Me</t>
  </si>
  <si>
    <t>EH496</t>
  </si>
  <si>
    <t>ET.베러립스-톡벨벳BE105더스티피치(21)3.4g</t>
  </si>
  <si>
    <t>ET.Better Lips-Talk VELVET BE105 (21)</t>
  </si>
  <si>
    <t>EH497</t>
  </si>
  <si>
    <t>ET.베러립스-톡벨벳BR401오렌지브릭(20AD)3.4g</t>
  </si>
  <si>
    <t>ET.Better Lips-Talk VELVET BR401 (20AD)</t>
  </si>
  <si>
    <t>EH498</t>
  </si>
  <si>
    <t>ET.베러립스-톡벨벳RD303럭키키스(20AD)</t>
  </si>
  <si>
    <t>ET.Better Lips-Talk VELVET RD303 (20AD)</t>
  </si>
  <si>
    <t>EH499</t>
  </si>
  <si>
    <t>ET.베러립스-톡벨벳BR402러브로지(20AD)</t>
  </si>
  <si>
    <t>ET.Better Lips-Talk VELVET BR402 (20AD)</t>
  </si>
  <si>
    <t>EH500</t>
  </si>
  <si>
    <t>ET.베러립스-톡벨벳OR201레트로즈(20AD)</t>
  </si>
  <si>
    <t>ET.Better Lips-Talk VELVET OR201 (20AD)</t>
  </si>
  <si>
    <t>EH501</t>
  </si>
  <si>
    <t>ET.베러립스-톡벨벳RD312냉정한레드(20AD)</t>
  </si>
  <si>
    <t>ET.Better Lips-Talk VELVET RD312 (20AD)</t>
  </si>
  <si>
    <t>EH502</t>
  </si>
  <si>
    <t>ET.베러립스-톡벨벳BR404겁먹은레드(20AD)</t>
  </si>
  <si>
    <t>ET.Better Lips-Talk VELVET BR404 (20AD)</t>
  </si>
  <si>
    <t>EH503</t>
  </si>
  <si>
    <t>ET.베러립스-톡벨벳PK001론리핑크(20AD)</t>
  </si>
  <si>
    <t>ET.Better Lips-Talk VELVET PK001(20AD)</t>
  </si>
  <si>
    <t>EH504</t>
  </si>
  <si>
    <t>ET.베러립스-톡벨벳PK003무드업(20AD)</t>
  </si>
  <si>
    <t>ET.Better Lips-Talk VELVET PK003(20AD)</t>
  </si>
  <si>
    <t>EH505</t>
  </si>
  <si>
    <t>ET.베러립스-톡벨벳RD302오루비(20AD)</t>
  </si>
  <si>
    <t>ET.Better Lips-Talk VELVET RD302 (20AD)</t>
  </si>
  <si>
    <t>EH506</t>
  </si>
  <si>
    <t>ET.베러립스-톡벨벳BR403칠링칠리(20AD)</t>
  </si>
  <si>
    <t>ET.Better Lips-Talk VELVET BR403 (20AD)</t>
  </si>
  <si>
    <t>EH507</t>
  </si>
  <si>
    <t>ET.베러립스-톡벨벳BE119말린오렌지비앙코(20AD)</t>
  </si>
  <si>
    <t>ET.Better Lips-Talk VELVET BE119 (20AD)</t>
  </si>
  <si>
    <t>EH508</t>
  </si>
  <si>
    <t>ET.베러립스-톡벨벳PK015핑크그라스</t>
  </si>
  <si>
    <t>ET.Better Lips-Talk Velvet PK015</t>
  </si>
  <si>
    <t>EH509</t>
  </si>
  <si>
    <t>ET.베러립스-톡벨벳BE121뮬리가든</t>
  </si>
  <si>
    <t>ET.Better Lips-Talk Velvet BE121</t>
  </si>
  <si>
    <t>EH510</t>
  </si>
  <si>
    <t>ET.베러립스-톡벨벳BE103카인다누드(21)3.4g</t>
  </si>
  <si>
    <t>ET.Better L.T.VELVET BE103 (21)3.4g</t>
  </si>
  <si>
    <t>EH511</t>
  </si>
  <si>
    <t>ET.베러립스-톡벨벳BE104진저쿠키(21)3.4g</t>
  </si>
  <si>
    <t>ET.Better L.T.VELVET BE104 (21)3.4g</t>
  </si>
  <si>
    <t>EH512</t>
  </si>
  <si>
    <t>ET.베러립스-톡벨벳RD313예쁘고쉬폰레드(21)3.4g</t>
  </si>
  <si>
    <t>ET.Better L.T.VELVET RD313 (21)3.4g</t>
  </si>
  <si>
    <t>EH513</t>
  </si>
  <si>
    <t>ET.베러립스-톡벨벳BE102달링베이지(21)3.4g</t>
  </si>
  <si>
    <t>ET.Better Lips-Talk VELVET BE102 (21)</t>
  </si>
  <si>
    <t>EH514</t>
  </si>
  <si>
    <t>ET.베러립스-톡벨벳BE109떨리고쉬폰베이지(21)3.4g</t>
  </si>
  <si>
    <t>ET.Better Lips-Talk VELVET BE109 (21)</t>
  </si>
  <si>
    <t>EH515</t>
  </si>
  <si>
    <t>ET.베러립스-톡벨벳BR408선셋피크닉(21)3.4g</t>
  </si>
  <si>
    <t>ET.Better Lips-Talk Velvet BR408(21)</t>
  </si>
  <si>
    <t>EH516</t>
  </si>
  <si>
    <t>ET.베러립스-톡벨벳OR204핑크뮬리(21)3.4g</t>
  </si>
  <si>
    <t>ET.Better Lips-Talk VELVET OR204 (21)</t>
  </si>
  <si>
    <t>EH517</t>
  </si>
  <si>
    <t>ET.베러립스-톡벨벳BR405모브온(20AD)</t>
  </si>
  <si>
    <t>ET.Better Lips-Talk VELVET BR405 (20AD)</t>
  </si>
  <si>
    <t>EH518</t>
  </si>
  <si>
    <t>ET.베러립스-톡벨벳PK004와일드플라워(20AD)</t>
  </si>
  <si>
    <t>ET.Better Lips-Talk VELVET PK004 (20AD)</t>
  </si>
  <si>
    <t>EH519</t>
  </si>
  <si>
    <t>ET.베러립스-톡벨벳OR204핑크뮬리(20AD)</t>
  </si>
  <si>
    <t>ET.Better Lips-Talk VELVET OR204 (20AD)</t>
  </si>
  <si>
    <t>EH520</t>
  </si>
  <si>
    <t>ET.베러립스-톡벨벳BE102달링베이지(20AD)</t>
  </si>
  <si>
    <t>ET.Better Lips-Talk VELVET BE102 (20AD)</t>
  </si>
  <si>
    <t>EH521</t>
  </si>
  <si>
    <t>ET.베어엣지브로우펜슬21년1호0.1g</t>
  </si>
  <si>
    <t>ET.Bare Edge Brow Pencil '21 01g</t>
  </si>
  <si>
    <t>EH522</t>
  </si>
  <si>
    <t>ET.베어엣지브로우펜슬21년3호0.1g</t>
  </si>
  <si>
    <t>ET.Bare Edge Brow Pencil '21 03</t>
  </si>
  <si>
    <t>EH523</t>
  </si>
  <si>
    <t>ET.베어엣지브로우펜슬21년2호0.1g</t>
  </si>
  <si>
    <t>ET.Bare Edge Brow Pencil '21 02</t>
  </si>
  <si>
    <t>EH524</t>
  </si>
  <si>
    <t>ET.베어엣지브로우펜슬21년4호0.1g</t>
  </si>
  <si>
    <t>ET.Bare Edge Brow Pencil '21 04</t>
  </si>
  <si>
    <t>EH525</t>
  </si>
  <si>
    <t>ET.베어엣지브로우픽서21년7g</t>
  </si>
  <si>
    <t>ET.Bare Edge Brow Fixer '21</t>
  </si>
  <si>
    <t>EH526</t>
  </si>
  <si>
    <t>ET.베이킹파우더B.B딥클렌징폼160g(21AD)</t>
  </si>
  <si>
    <t>ET Baking Powder BB Deep Foam 160g(21AD)</t>
  </si>
  <si>
    <t>EH527</t>
  </si>
  <si>
    <t>ET.베이킹파우더B.B딥클렌징폼30g(21AD)</t>
  </si>
  <si>
    <t>ET Baking Powder BB Deep Foam 30g(21AD)</t>
  </si>
  <si>
    <t>EH528</t>
  </si>
  <si>
    <t>ET.베이킹파우더모공클렌징폼160g(21AD)</t>
  </si>
  <si>
    <t>ET.Baking Powder Pore Foam 160g (21AD)</t>
  </si>
  <si>
    <t>EH529</t>
  </si>
  <si>
    <t>ET.베이킹파우더사각사각모공스크럽200g(21AD)</t>
  </si>
  <si>
    <t>ET.Baking Powder Pore Scrub 200g(21AD)</t>
  </si>
  <si>
    <t>EH530</t>
  </si>
  <si>
    <t>ET.베이킹파우더사각사각모공스크럽7g*24ea(19AD)(C)</t>
  </si>
  <si>
    <t>ET.Baking.P C. P. Scrub 7g*24ea(19AD)(C)</t>
  </si>
  <si>
    <t>EH531</t>
  </si>
  <si>
    <t>ET.베이킹파우더모공클렌징폼300g(21AD)</t>
  </si>
  <si>
    <t>ET.Baking Powder Pore Foam 300g(21AD)</t>
  </si>
  <si>
    <t>EH532</t>
  </si>
  <si>
    <t>ET.베이킹파우더사각사각모공스크럽7g*24ea(19AD)(J)</t>
  </si>
  <si>
    <t>ET.Baking.P C. P. Scrub 7g*24ea(19AD)(J)</t>
  </si>
  <si>
    <t>EH533</t>
  </si>
  <si>
    <t>ET.베이킹파우더클렌징티슈30매(21)</t>
  </si>
  <si>
    <t>ET.BakingP.CleansingTissue30ea(21)</t>
  </si>
  <si>
    <t>EH534</t>
  </si>
  <si>
    <t>ET.베이킹파우더모공클렌징크림180ml(16AD)</t>
  </si>
  <si>
    <t>Baking Powder Pore Cleansing Cream('16)</t>
  </si>
  <si>
    <t>EH535</t>
  </si>
  <si>
    <t>ET.베이킹파우더사각사각모공스크럽200g(19AD)</t>
  </si>
  <si>
    <t>ET.Baking Powder Pore Scrub 200g(19AD)</t>
  </si>
  <si>
    <t>EH536</t>
  </si>
  <si>
    <t>ET.(위메프)베이킹파우더B.B딥클렌징폼3개입세트_착인</t>
  </si>
  <si>
    <t>ET.(WMP)Baking Powder BB D.Foam 3ea</t>
  </si>
  <si>
    <t>EH537</t>
  </si>
  <si>
    <t>ET.(위메프)베이킹파우더모공폼클렌징폼3개입세트_착인</t>
  </si>
  <si>
    <t>ET.(WMP)Baking Powder PoreC. Foam 3ea</t>
  </si>
  <si>
    <t>EH538</t>
  </si>
  <si>
    <t>ET.벨드레스샤워코롱러블리룩100ml</t>
  </si>
  <si>
    <t>BELLE DRESS LOVELY LOOK SHOWER COLOG.</t>
  </si>
  <si>
    <t>EH539</t>
  </si>
  <si>
    <t>ET.벨드레스샤워코롱프리티룩100ml</t>
  </si>
  <si>
    <t>BELLE DRESS PRETTY LOOK SHOWER COLOG.</t>
  </si>
  <si>
    <t>EH540</t>
  </si>
  <si>
    <t>ET.그린티코팩1ea(21AD)</t>
  </si>
  <si>
    <t>ET.Green Tea Nose Patch1ea(21AD)</t>
  </si>
  <si>
    <t>EH541</t>
  </si>
  <si>
    <t>ET.하이드로콜로이드패치</t>
  </si>
  <si>
    <t>ET.Hydrocolloid Patch</t>
  </si>
  <si>
    <t>EH542</t>
  </si>
  <si>
    <t>ET.매끈반짝3단코팩(19)</t>
  </si>
  <si>
    <t>ET.3-Step Clear Nose Kit(19)</t>
  </si>
  <si>
    <t>EH543</t>
  </si>
  <si>
    <t>ET.체리쪽젤리입술패치(생기)</t>
  </si>
  <si>
    <t>Cherry Jelly Lips Patch(Vitalizing)('16)</t>
  </si>
  <si>
    <t>EH544</t>
  </si>
  <si>
    <t>ET.콜라겐아이패치4g(21AD)</t>
  </si>
  <si>
    <t>ET.Collagen Eye Patch4g(21AD)</t>
  </si>
  <si>
    <t>EH545</t>
  </si>
  <si>
    <t>ET.까만숯턱팩</t>
  </si>
  <si>
    <t>BLACK CHARCOAL CHIN PATCH.</t>
  </si>
  <si>
    <t>EH546</t>
  </si>
  <si>
    <t>ET.브라이트닝아이패치</t>
  </si>
  <si>
    <t>ET.Brightening Eye Patch</t>
  </si>
  <si>
    <t>EH547</t>
  </si>
  <si>
    <t>ET.히팅아이마스크(19)</t>
  </si>
  <si>
    <t>ET.Heating Eye Mask(19)</t>
  </si>
  <si>
    <t>EH548</t>
  </si>
  <si>
    <t>ET.브러쉬샤워클리너250ml(20AD)</t>
  </si>
  <si>
    <t>ET.BRUSH SHOWER CLEANER 250ML (20AD)</t>
  </si>
  <si>
    <t>EH549</t>
  </si>
  <si>
    <t>ET.블링블링아이스틱15호PK살구빛백조별(21BI)1.4g</t>
  </si>
  <si>
    <t>ET.BLING BLING EYE STICK#15 (21)</t>
  </si>
  <si>
    <t>EH550</t>
  </si>
  <si>
    <t>ET.블링블링아이스틱16호PK핑크빛별비(21BI)1.4g</t>
  </si>
  <si>
    <t>ET.BLING BLING EYE STICK#16 (21)1.4g</t>
  </si>
  <si>
    <t>EH551</t>
  </si>
  <si>
    <t>ET.블링.아이스틱18호BR하늘끝달별(21BI)1.4g</t>
  </si>
  <si>
    <t>ET.BLING BLING EYE STICK#18 (21)1.4g</t>
  </si>
  <si>
    <t>EH552</t>
  </si>
  <si>
    <t>ET.블링.아이스틱1호WH하얀별똥별(21BI)1.4g</t>
  </si>
  <si>
    <t>ET.BLING BLING EYE STICK#1 (21)1.4g</t>
  </si>
  <si>
    <t>EH553</t>
  </si>
  <si>
    <t>ET.블링.아이스틱8호BE아이보리아기별(21BI)1.4g</t>
  </si>
  <si>
    <t>ET.BLING BLING EYE STICK#8 (21)1.4g</t>
  </si>
  <si>
    <t>EH554</t>
  </si>
  <si>
    <t>ET.블링.아이스틱9호BE금빛꼬리별(21BI)1.4g</t>
  </si>
  <si>
    <t>ET.BLING BLING EYE STICK#9 (21)1.4g</t>
  </si>
  <si>
    <t>EH555</t>
  </si>
  <si>
    <t>ET.블링.아이스틱17호PP은하계샛별(21BI)1.4g</t>
  </si>
  <si>
    <t>ET.BLING BLING EYE STICK#17 (21)1.4g</t>
  </si>
  <si>
    <t>EH556</t>
  </si>
  <si>
    <t>ET.비타씨톡젤크림60ml</t>
  </si>
  <si>
    <t>ET.Vita C-Talk Gel Cream 60ml</t>
  </si>
  <si>
    <t>EH557</t>
  </si>
  <si>
    <t>ET.비타씨톡세럼(AD)30ml</t>
  </si>
  <si>
    <t>ET.Vita C-Talk Serum (AD) 30ml</t>
  </si>
  <si>
    <t>EH558</t>
  </si>
  <si>
    <t>ET.비타씨톡필링패드150ml(온)</t>
  </si>
  <si>
    <t>ET.Vita C-Talk Peeling Pads 150ml(ON)</t>
  </si>
  <si>
    <t>EH559</t>
  </si>
  <si>
    <t>ET.비타씨톡마일드필링젤100ml(온)</t>
  </si>
  <si>
    <t>ET.Vita C-Talk M. Peeli Gel 100ml(ON)</t>
  </si>
  <si>
    <t>EH560</t>
  </si>
  <si>
    <t>ET.비타씨톡부스팅워터150ml</t>
  </si>
  <si>
    <t>ET.Vita C-Talk Boosting Water 150ml</t>
  </si>
  <si>
    <t>EH561</t>
  </si>
  <si>
    <t>ET.빅커버스킨핏컨실러프로뉴트럴피치(21)7g</t>
  </si>
  <si>
    <t>ET.Big.C.SkinFit Pro N.Peach(21)</t>
  </si>
  <si>
    <t>EH562</t>
  </si>
  <si>
    <t>ET.빅커버스킨핏컨실러프로라이트바닐라P03(21)7g</t>
  </si>
  <si>
    <t>ET.Big.C.SkinFit Pro L.Vanilla P03(21)</t>
  </si>
  <si>
    <t>EH563</t>
  </si>
  <si>
    <t>ET.빅커버스킨핏컨실러프로뉴트럴바닐라N03(21)7g</t>
  </si>
  <si>
    <t>ET.Big.C.SkinFit Pro N.Vanilla N03('21)</t>
  </si>
  <si>
    <t>EH564</t>
  </si>
  <si>
    <t>ET.빅커버스킨핏컨실러프로뉴트럴베이지N04(21)7g</t>
  </si>
  <si>
    <t>ET.Big.C.SkinFit Pro N.Beige N04(21)</t>
  </si>
  <si>
    <t>EH565</t>
  </si>
  <si>
    <t>ET.빅커버스킨핏컨실러프로뉴트럴민트(21)7g</t>
  </si>
  <si>
    <t>ET.Big.C.SkinFit Pro N.Mint(21)</t>
  </si>
  <si>
    <t>EH566</t>
  </si>
  <si>
    <t>ET.빅커버스킨핏컨실러프로샌드N05(21)7g</t>
  </si>
  <si>
    <t>ET.Big.C.SkinFit Pro Sand N05(21)</t>
  </si>
  <si>
    <t>EH567</t>
  </si>
  <si>
    <t>ET.빅커버스킨핏컨실러프로앰버N07(21)7g</t>
  </si>
  <si>
    <t>ET.Big.C. SkinFit Pro Amber N07('21)</t>
  </si>
  <si>
    <t>EH568</t>
  </si>
  <si>
    <t>ET.쁘띠비쥬코튼스노우모이스춰바디로션300ml(21AD)</t>
  </si>
  <si>
    <t>ET.PETIT.B COTTON.S MOISTURE BOD.L(21AD)</t>
  </si>
  <si>
    <t>EH569</t>
  </si>
  <si>
    <t>ET.쁘띠비쥬코튼스노우소프트바디워시300ml(21AD)</t>
  </si>
  <si>
    <t>ET.PETIT.B COTTON.S S.B.Wash300ml(21AD)</t>
  </si>
  <si>
    <t>EH570</t>
  </si>
  <si>
    <t>ET.쁘띠비쥬코튼스노우모이스춰바디로션300ml(19AD)</t>
  </si>
  <si>
    <t>ET.PETIT.B COTTON.S MOISTURE BODY.L(19AD</t>
  </si>
  <si>
    <t>EH571</t>
  </si>
  <si>
    <t>ET.쁘띠비쥬코튼스노우소프트바디워시300ml(19AD)</t>
  </si>
  <si>
    <t>ET.PETIT.B COTTON.S S.B.Wash300ml(19AD</t>
  </si>
  <si>
    <t>EH572</t>
  </si>
  <si>
    <t>ET.살구막대글로스3호상큼사과(21)1.9g</t>
  </si>
  <si>
    <t>ET.Apricot Stick #3(21)1.9g</t>
  </si>
  <si>
    <t>EH573</t>
  </si>
  <si>
    <t>ET.살구막대글로스4호새콤살구(21)1.9g</t>
  </si>
  <si>
    <t>ET.Apricot Stick #4(21)1.9g</t>
  </si>
  <si>
    <t>EH574</t>
  </si>
  <si>
    <t>ET.살구막대글로스7호상큼라즈베리(21)1.9g</t>
  </si>
  <si>
    <t>ET.Apricot Stick #7(21)1.9g</t>
  </si>
  <si>
    <t>EH575</t>
  </si>
  <si>
    <t>ET.살구막대글로스8호새콤앵두(21)1.9g</t>
  </si>
  <si>
    <t>ET.Apricot Stick #8(21)1.9g</t>
  </si>
  <si>
    <t>EH576</t>
  </si>
  <si>
    <t>ET.(면세)새틴피니시베이스라벤더30g</t>
  </si>
  <si>
    <t>ET.(TR)Satin Finish Base Lavender 30g</t>
  </si>
  <si>
    <t>EH577</t>
  </si>
  <si>
    <t>ET.선프라이즈마일드워터리라이트50g(21)</t>
  </si>
  <si>
    <t>ET.SUNPRISE MILD WATERY LIGHT(21)</t>
  </si>
  <si>
    <t>EH578</t>
  </si>
  <si>
    <t>ET.선프라이즈내추럴코렉터50g(21)</t>
  </si>
  <si>
    <t>ET.SUNPRISE NATURAL CORRECTOR(21)</t>
  </si>
  <si>
    <t>EH579</t>
  </si>
  <si>
    <t>ET.선프라이즈마일드에어리피니쉬(20)</t>
  </si>
  <si>
    <t>ET.SUNPRISE MILD AIRY FINISH(20)</t>
  </si>
  <si>
    <t>EH580</t>
  </si>
  <si>
    <t>ET.소프트터치오토립라이너#3호밀키브라운(21)0.2g</t>
  </si>
  <si>
    <t>ET.SoftTouchAutoLipLiner #03 (21)0.2g</t>
  </si>
  <si>
    <t>EH581</t>
  </si>
  <si>
    <t>ET.소프트터치오토립라이너#1호(21)0.2g</t>
  </si>
  <si>
    <t>ET.Soft Touch Auto Lip Liner #01 (21)</t>
  </si>
  <si>
    <t>EH582</t>
  </si>
  <si>
    <t>ET.소프트터치오토립라이너#2호핑크베이지(21)0.2g</t>
  </si>
  <si>
    <t>ET.SoftTouchAutoLipLiner#02 (21)0.2g</t>
  </si>
  <si>
    <t>EH583</t>
  </si>
  <si>
    <t>ET.소프트터치오토립라이너#4호리얼로즈(21)0.2g</t>
  </si>
  <si>
    <t>ET.Soft Touch Auto Lip Liner #04 (21)</t>
  </si>
  <si>
    <t>EH584</t>
  </si>
  <si>
    <t>ET.파워래쉬속눈썹영양제(21AD)착인6g</t>
  </si>
  <si>
    <t>ET.Power Eyelash Ampoule(21AD)</t>
  </si>
  <si>
    <t>EH585</t>
  </si>
  <si>
    <t>ET.(1+1세트)파워래쉬속눈썹영양제(21AD)착인</t>
  </si>
  <si>
    <t>ET.(1+1)Power Eyelash Ampoule(21AD)</t>
  </si>
  <si>
    <t>EH586</t>
  </si>
  <si>
    <t>ET.(화해)파워래쉬속눈썹영양제_체험키트2종</t>
  </si>
  <si>
    <t>ET.Power Eyelash Ampoul Trial Kit</t>
  </si>
  <si>
    <t>EH587</t>
  </si>
  <si>
    <t>ET.(위메프)마스카라&amp;속눈썹영양제&amp;리무버3종세트_착인</t>
  </si>
  <si>
    <t>ET.(WMP)Mascara&amp;LashAmpoule&amp;Remover Set</t>
  </si>
  <si>
    <t>EH588</t>
  </si>
  <si>
    <t>ET.(MBS)(1+1)파워래쉬속눈썹영양제(착인)</t>
  </si>
  <si>
    <t>ET.(MBS)(1+1)Power Eyelash Ampoule</t>
  </si>
  <si>
    <t>EH589</t>
  </si>
  <si>
    <t>ET.수분가득콜라겐인텐스시트마스크21년25ml</t>
  </si>
  <si>
    <t>ET.Moistfull Collagen Intense Sheet Mask</t>
  </si>
  <si>
    <t>EH590</t>
  </si>
  <si>
    <t>ET.수분가득콜라겐인텐스크림20년75ml</t>
  </si>
  <si>
    <t>ET.Moistfull Collagen Intense Cream 75ml</t>
  </si>
  <si>
    <t>EH591</t>
  </si>
  <si>
    <t>ET.수분가득콜라겐인텐스세럼21년50ml</t>
  </si>
  <si>
    <t>ET.M.C. Intense Serum 21' 50ml</t>
  </si>
  <si>
    <t>EH592</t>
  </si>
  <si>
    <t>ET.수분가득콜라겐인텐스폼(21년제조사이관)150g</t>
  </si>
  <si>
    <t>ET.Moistfull Collagen Intense Foam150g</t>
  </si>
  <si>
    <t>EH593</t>
  </si>
  <si>
    <t>ET.수분가득콜라겐인텐스토너20년200ml</t>
  </si>
  <si>
    <t>ET.Moistfull.C.Intense Toner 200ml</t>
  </si>
  <si>
    <t>EH594</t>
  </si>
  <si>
    <t>ET.수분가득콜라겐인텐스에멀전20년180ml</t>
  </si>
  <si>
    <t>ET.Moistfull.C.Intense Emulsion 180ml</t>
  </si>
  <si>
    <t>EH595</t>
  </si>
  <si>
    <t>ET.수분가득콜라겐인텐스세트(2종)(21년5월)</t>
  </si>
  <si>
    <t>ET.Moistfull.C.Intense Set(2KINDS)('21)</t>
  </si>
  <si>
    <t>EH596</t>
  </si>
  <si>
    <t>ET.수분가득콜라겐인텐스아이크림21년40ml</t>
  </si>
  <si>
    <t>ET.Moistfull Collagen Intense Eye Cream</t>
  </si>
  <si>
    <t>EH597</t>
  </si>
  <si>
    <t>ET.수분가득콜라겐인텐스크림(튜브)20년75ml</t>
  </si>
  <si>
    <t>ET.M.C. Intense Cream(Tube) 75ml</t>
  </si>
  <si>
    <t>EH598</t>
  </si>
  <si>
    <t>ET.수분가득콜라겐딥시트마스크(21AD)37ml</t>
  </si>
  <si>
    <t>ET.M. C. DEEP SHEET MASK (21AD) 37ml</t>
  </si>
  <si>
    <t>EH599</t>
  </si>
  <si>
    <t>ET.수분가득콜라겐크림(21AD_Ver.2.0)75ml</t>
  </si>
  <si>
    <t>ET.MOISTFULL COLLAGEN CREAM 75 ml</t>
  </si>
  <si>
    <t>EH600</t>
  </si>
  <si>
    <t>ET.수분가득콜라겐세트(2종)(21AD)</t>
  </si>
  <si>
    <t>ET.MOISTFULL COLLAGEN SET(2KINDS)(21AD)</t>
  </si>
  <si>
    <t>EH601</t>
  </si>
  <si>
    <t>ET.수분가득콜라겐시트마스크(21AD)25ml</t>
  </si>
  <si>
    <t>ET.MOISTFULL COLLAGEN MASK (21AD) 25ML</t>
  </si>
  <si>
    <t>EH602</t>
  </si>
  <si>
    <t>ET.수분가득콜라겐에멀전(21AD)180ml</t>
  </si>
  <si>
    <t>ET.MOISTFULL COLLAGEN EMULSION 180ml</t>
  </si>
  <si>
    <t>EH603</t>
  </si>
  <si>
    <t>ET.수분가득콜라겐토너(21AD)200ml</t>
  </si>
  <si>
    <t>ET.MOISTFULL COLLAGEN FACIALTONER 200ml</t>
  </si>
  <si>
    <t>EH604</t>
  </si>
  <si>
    <t>ET.수분가득콜라겐에센스(21AD)80ml</t>
  </si>
  <si>
    <t>ET.MOISTFULL COLLAGEN ESSENCE 80ml</t>
  </si>
  <si>
    <t>EH605</t>
  </si>
  <si>
    <t>ET.수분가득콜라겐아이크림(21AD)28ml</t>
  </si>
  <si>
    <t>ET.MOISTFULL COLLAGEN EYE CREAM 28ml</t>
  </si>
  <si>
    <t>EH606</t>
  </si>
  <si>
    <t>ET.수분가득콜라겐폼클렌져(21AD)150g</t>
  </si>
  <si>
    <t>ET.MOISTFULLCOLLAGEN CLEANSINGFOAM 150g</t>
  </si>
  <si>
    <t>EH607</t>
  </si>
  <si>
    <t>ET.수분가득콜라겐딥크림(21AD_Ver.2.0)75ml</t>
  </si>
  <si>
    <t>ET.MOISTFULL COLLAGEN DEEP CREAM 75ml</t>
  </si>
  <si>
    <t>EH608</t>
  </si>
  <si>
    <t>ET.수분가득콜라겐미스트(21AD)120ml</t>
  </si>
  <si>
    <t>ET.MOISTFULL COLLAGEN FACIAL MIST 120ml</t>
  </si>
  <si>
    <t>EH609</t>
  </si>
  <si>
    <t>ET.(아마존)수분가득콜라겐크림기획세트75ML(21)(착인)</t>
  </si>
  <si>
    <t>ET.(Amazon)Moistfull Collagen Set 75ml</t>
  </si>
  <si>
    <t>EH610</t>
  </si>
  <si>
    <t>ET.수분가득콜라겐에센스(19AD)80ml</t>
  </si>
  <si>
    <t>ET.MOISTFULL COLLAGEN ESSENCE 80ML</t>
  </si>
  <si>
    <t>EH611</t>
  </si>
  <si>
    <t>ET.수분가득콜라겐아이크림(19AD)28ml</t>
  </si>
  <si>
    <t>ET.MOISTFULL COLLAGEN EYE CREAM 28ML</t>
  </si>
  <si>
    <t>EH612</t>
  </si>
  <si>
    <t>ET.(화해)수분가득콜라겐4종기획세트75ml(21)</t>
  </si>
  <si>
    <t>ET.(Hwahae)Moistfull Collagen Kit 75ml</t>
  </si>
  <si>
    <t>EH613</t>
  </si>
  <si>
    <t>ET.순정디렉터무기자차선크림(22년)50ml(착인)</t>
  </si>
  <si>
    <t>ET.S.J Director's Mineral Sun 50ml</t>
  </si>
  <si>
    <t>EH614</t>
  </si>
  <si>
    <t>ET.순정디렉터수분선크림(22년)50ml(착인)</t>
  </si>
  <si>
    <t>ET.S.J Director's Moisture Sun 50ml</t>
  </si>
  <si>
    <t>EH615</t>
  </si>
  <si>
    <t>ET.순정2x베리어보습크림60ml(21AD)</t>
  </si>
  <si>
    <t>ET.Soon.J. 2x Cream 60ml(21AD)</t>
  </si>
  <si>
    <t>EH616</t>
  </si>
  <si>
    <t>ET.순정판텐소사이드마스크(21AD)25ml</t>
  </si>
  <si>
    <t>ET.Soon.J. Sheet Mask (21AD)</t>
  </si>
  <si>
    <t>EH617</t>
  </si>
  <si>
    <t>ET.순정약산성5.5진정토너200ml(21AD)</t>
  </si>
  <si>
    <t>ET.Soon J. 5.5 Toner 200ml(21AD)</t>
  </si>
  <si>
    <t>EH618</t>
  </si>
  <si>
    <t>ET.순정10무수분에멀전130ml(21AD)</t>
  </si>
  <si>
    <t>ET.Soon J. Emulsion 130ml(21AD)</t>
  </si>
  <si>
    <t>EH619</t>
  </si>
  <si>
    <t>ET.순정약산성6.5휩클렌저150ml(21AD)</t>
  </si>
  <si>
    <t>ET.Soon J. Whip Cleanser 150ml(21AD)</t>
  </si>
  <si>
    <t>EH620</t>
  </si>
  <si>
    <t>ET.순정약산성6.5휩클렌저150ml(리필)(21AD)</t>
  </si>
  <si>
    <t>ET.SoonJ.Whip Cleanser150ml(Refill)(21AD</t>
  </si>
  <si>
    <t>EH621</t>
  </si>
  <si>
    <t>ET.순정수분베리어크림75ml(21AD)</t>
  </si>
  <si>
    <t>ET.Soon J. Hydro Barrier Cream 75ml(21AD</t>
  </si>
  <si>
    <t>EH622</t>
  </si>
  <si>
    <t>ET.순정스킨케어2종세트(21AD)</t>
  </si>
  <si>
    <t>ET.SoonJung Skin Care Set (2EA)(21AD)</t>
  </si>
  <si>
    <t>EH623</t>
  </si>
  <si>
    <t>ET.순정판텐소사이드10시카밤50ML</t>
  </si>
  <si>
    <t>ET.SoonJ. 10 Panthensoside Cica Balm50ml</t>
  </si>
  <si>
    <t>EH624</t>
  </si>
  <si>
    <t>ET.순정약산성시카토너패드70매(130ml)</t>
  </si>
  <si>
    <t>ET.Soon.J Relief Cica Toner pad 130ml</t>
  </si>
  <si>
    <t>EH625</t>
  </si>
  <si>
    <t>ET.순정약산성5.5진정토너350ml(21AD)</t>
  </si>
  <si>
    <t>ET.Soon J. 5.5 Toner 350ml(21AD)</t>
  </si>
  <si>
    <t>EH626</t>
  </si>
  <si>
    <t>ET.(입점몰)순정약산성6.5휩클렌저250ml(21AD)</t>
  </si>
  <si>
    <t>ET.Soon J. Whip Cleanser 250ml(21AD)</t>
  </si>
  <si>
    <t>EH627</t>
  </si>
  <si>
    <t>ET.순정수분베리어빅크림130ml(21AD)</t>
  </si>
  <si>
    <t>ET.S.J.Hydro Barrier Cream130ml(21AD)</t>
  </si>
  <si>
    <t>EH628</t>
  </si>
  <si>
    <t>ET.순정판텐소사이드5시카밤40ML(21AD)</t>
  </si>
  <si>
    <t>ET.Soon.J. 5 Cica Balm 40ml(21AD)</t>
  </si>
  <si>
    <t>EH629</t>
  </si>
  <si>
    <t>ET.순정수분베리어크림75ml(튜브)(21AD)</t>
  </si>
  <si>
    <t>ET.SoonJ. Hydro B.Cream 75ml(Tube)(21AD</t>
  </si>
  <si>
    <t>EH630</t>
  </si>
  <si>
    <t>ET.순정약산성5.5진정토너500ml</t>
  </si>
  <si>
    <t>ET.Soon J. 5.5 Toner 500ml</t>
  </si>
  <si>
    <t>EH631</t>
  </si>
  <si>
    <t>ET.순정약산성6.5휩클렌저350ml</t>
  </si>
  <si>
    <t>ET.Soon J. Whip Cleanser 350ml</t>
  </si>
  <si>
    <t>EH632</t>
  </si>
  <si>
    <t>ET.순정판텐소사이드™약산성모이스처로션400ml</t>
  </si>
  <si>
    <t>ET.SoonJung Panthensoside MoistureLotion</t>
  </si>
  <si>
    <t>EH633</t>
  </si>
  <si>
    <t>ET.순정립앤아이리무버100ML(21AD)</t>
  </si>
  <si>
    <t>ET.Soon.J. Lip&amp;Eye Remover 100ML(21AD)</t>
  </si>
  <si>
    <t>EH634</t>
  </si>
  <si>
    <t>ET.(MBS)순정휩클렌저더블용량기획(250ml+리필250ml)_착인</t>
  </si>
  <si>
    <t>ET.(MBS)SoonJung Whip cleaser 250ml Set</t>
  </si>
  <si>
    <t>EH635</t>
  </si>
  <si>
    <t>ET.(MBS)순정수분베리어크림트리오세트75ml*3_착인</t>
  </si>
  <si>
    <t>ET.(MBS)S.J.Hydro Barrier Cream Trio Set</t>
  </si>
  <si>
    <t>EH636</t>
  </si>
  <si>
    <t>ET.순정약산성클렌징워터320ML(21AD)</t>
  </si>
  <si>
    <t>ET.Soon.J. Cleansing Water 320ml(21AD</t>
  </si>
  <si>
    <t>EH637</t>
  </si>
  <si>
    <t>ET.순정판텐소사이드™약산성탑투토워시400ml</t>
  </si>
  <si>
    <t>ET.SoonJung Panthensoside ToptoToe Wash</t>
  </si>
  <si>
    <t>EH638</t>
  </si>
  <si>
    <t>ET.(MBS)순정약산성5.5진정토너대용량1+1세트(21AD)_착인</t>
  </si>
  <si>
    <t>ET.(MBS)SoonJ. 5.5 Toner 350ml 2EA(21AD)</t>
  </si>
  <si>
    <t>EH639</t>
  </si>
  <si>
    <t>ET.순정약산성시카토너200ml</t>
  </si>
  <si>
    <t>ET.Soon.J Cica Toner 200ml</t>
  </si>
  <si>
    <t>EH640</t>
  </si>
  <si>
    <t>ET.순정약산성시카토너기획세트(이지사이즈증정)</t>
  </si>
  <si>
    <t>ET.SoonJ. Cica Toner Special Set</t>
  </si>
  <si>
    <t>EH641</t>
  </si>
  <si>
    <t>ET.순정약산성시카토너500ml</t>
  </si>
  <si>
    <t>ET.Soon.J Cica Toner 500ml</t>
  </si>
  <si>
    <t>EH642</t>
  </si>
  <si>
    <t>ET.순정약산성5.5폼클렌저150ML</t>
  </si>
  <si>
    <t>ET.Soon.J. 5.5Foam Cleanser150ML</t>
  </si>
  <si>
    <t>EH643</t>
  </si>
  <si>
    <t>ET.순정립밤퓨어(21)3g</t>
  </si>
  <si>
    <t>ET.SoonJungLipBalmPure(21)3g</t>
  </si>
  <si>
    <t>EH644</t>
  </si>
  <si>
    <t>ET.순정립밤내추럴레드(21)3g</t>
  </si>
  <si>
    <t>ET.SoonJungLipBalmNaturalRed(21)3g</t>
  </si>
  <si>
    <t>EH645</t>
  </si>
  <si>
    <t>ET.(이베이)순정수분베리어크림체험키트50ml</t>
  </si>
  <si>
    <t>ET.SoonJung Ceam Trial Kit 50ml</t>
  </si>
  <si>
    <t>EH646</t>
  </si>
  <si>
    <t>ET.(KT_Y)순정토너밤비건기획세트1ea_착인</t>
  </si>
  <si>
    <t>ET.(KT_Y)S.J. Toner&amp;CicaBalm Vegan Set</t>
  </si>
  <si>
    <t>EH647</t>
  </si>
  <si>
    <t>ET.(YesStyle)순정2X베리어보습크림기획세트3종</t>
  </si>
  <si>
    <t>ET.(YesStyle)Soon.J. 2x Cream Set(22)</t>
  </si>
  <si>
    <t>EH648</t>
  </si>
  <si>
    <t>ET.(KT_Y)순정약산성6.5휩클렌저350ml_착인</t>
  </si>
  <si>
    <t>ET.(KT_Y)Soon J. Whip Cleanser 350ml</t>
  </si>
  <si>
    <t>EH649</t>
  </si>
  <si>
    <t>ET.(MBS)순정디렉터무기자차선크림(22년)1+1(착인)</t>
  </si>
  <si>
    <t>ET.S.J Director's Mineral Sun 1+1</t>
  </si>
  <si>
    <t>EH650</t>
  </si>
  <si>
    <t>ET.(화해)순정디렉터무기자차선크림(22년)30mlx2</t>
  </si>
  <si>
    <t>ET.S.J Director's Mineral Sun 30mlx2</t>
  </si>
  <si>
    <t>EH651</t>
  </si>
  <si>
    <t>ET.(MBS)순정디렉터수분선크림(22년)1+1(착인)</t>
  </si>
  <si>
    <t>ET.S.J Director's Moisture Sun 1+1</t>
  </si>
  <si>
    <t>EH652</t>
  </si>
  <si>
    <t>ET.(화해)순정디렉터수분선크림(22년)30mlx2</t>
  </si>
  <si>
    <t>ET.S.J Director's Moisture Sun 30mlx2</t>
  </si>
  <si>
    <t>EH653</t>
  </si>
  <si>
    <t>ET.순정판텐소사이드10시카밤30ml증정세트</t>
  </si>
  <si>
    <t>ET.SoonJ. 10 Panthensoside Cica Balm SET</t>
  </si>
  <si>
    <t>EH654</t>
  </si>
  <si>
    <t>ET.순정약산성시카토너패드기획세트(케이스증정)</t>
  </si>
  <si>
    <t>ET.SoonJ. Cica Toner Pad Special Set</t>
  </si>
  <si>
    <t>EH655</t>
  </si>
  <si>
    <t>ET.순정약산성5.5여성청결제200ml(21AD)</t>
  </si>
  <si>
    <t>ET.Soon.J. Feminine Wash 200ml(21AD)</t>
  </si>
  <si>
    <t>EH656</t>
  </si>
  <si>
    <t>ET.순정진정방어선크림50ml(21)</t>
  </si>
  <si>
    <t>ET.S.J. Mild Defence Sun Cream 50ml(21)</t>
  </si>
  <si>
    <t>EH657</t>
  </si>
  <si>
    <t>ET.(이베이)순정모이스처로션단품기획세트(400ml*2)</t>
  </si>
  <si>
    <t>ET.(Ebay)SoonJ. Moisture Lotion(400ml*2)</t>
  </si>
  <si>
    <t>EH658</t>
  </si>
  <si>
    <t>ET.(이베이)순정탑투토워시단품기획세트(400ml*2)</t>
  </si>
  <si>
    <t>ET.(Ebay)SoonJ. Top to Toe Wash(400ml*2)</t>
  </si>
  <si>
    <t>EH659</t>
  </si>
  <si>
    <t>ET.(위메프)순정모이스처로션400ml기획(50ml*2증정)</t>
  </si>
  <si>
    <t>ET.SoonJ. Moisture Lotion Special Set</t>
  </si>
  <si>
    <t>EH660</t>
  </si>
  <si>
    <t>ET.(위메프)순정탑투토워시400ml기획(로션50ml*2증정)</t>
  </si>
  <si>
    <t>ET.SoonJ. Top to Toe Wash Special Set</t>
  </si>
  <si>
    <t>EH661</t>
  </si>
  <si>
    <t>ET.(아마존)순정2x베리어보습크림60ml스페셜세트_착인</t>
  </si>
  <si>
    <t>ET.SoonJ. 2x Barrier Intensive Cream SET</t>
  </si>
  <si>
    <t>EH662</t>
  </si>
  <si>
    <t>ET.순정진정방어선크림(R)50ml</t>
  </si>
  <si>
    <t>ET.Soon.J. Mild Defence Sun Cream 50ml</t>
  </si>
  <si>
    <t>EH663</t>
  </si>
  <si>
    <t>ET.순정판텐소사이드5시카슬리핑팩100ml(21AD)</t>
  </si>
  <si>
    <t>ET.Soon.J. Sleeping Pack 100ml(21AD)</t>
  </si>
  <si>
    <t>EH664</t>
  </si>
  <si>
    <t>ET.(화해)순정5.5진정토너세트(본품2개입,증정2개입)</t>
  </si>
  <si>
    <t>ET.(Hwahae)SoonJ. 5.5 Relief Toner SET</t>
  </si>
  <si>
    <t>EH665</t>
  </si>
  <si>
    <t>ET.순정립밤퓨어(AD)</t>
  </si>
  <si>
    <t>ET.SoonJungLipBalmPure(AD)</t>
  </si>
  <si>
    <t>EH666</t>
  </si>
  <si>
    <t>ET.순정센텔라6.5휩클렌저250ml</t>
  </si>
  <si>
    <t>ET.Soon.J.C. Whip Cleanser 250ml</t>
  </si>
  <si>
    <t>EH667</t>
  </si>
  <si>
    <t>ET.순정센텔라스킨케어2종세트</t>
  </si>
  <si>
    <t>ET.SoonJ.Centella Skin Care Set (2EA)</t>
  </si>
  <si>
    <t>EH668</t>
  </si>
  <si>
    <t>ET.순정센텔라약산성진정토너200ml</t>
  </si>
  <si>
    <t>ET.Soon.J.C.Toner 200ml</t>
  </si>
  <si>
    <t>EH669</t>
  </si>
  <si>
    <t>ET.순정센텔라10무수분에멀전130ml</t>
  </si>
  <si>
    <t>ET.Soon.J.C. Emulsion 130ml</t>
  </si>
  <si>
    <t>EH670</t>
  </si>
  <si>
    <t>ET.순정센텔라판텐소사이드5시카밤50ML</t>
  </si>
  <si>
    <t>ET.Soon.J.C. 5 Cica Balm 50ml</t>
  </si>
  <si>
    <t>EH671</t>
  </si>
  <si>
    <t>ET.순정센텔라수분베리어크림75ml</t>
  </si>
  <si>
    <t>ET.Soon.J.C.Hydro B.Cream 75ml</t>
  </si>
  <si>
    <t>EH672</t>
  </si>
  <si>
    <t>ET.슈퍼슬림프루프브러쉬라이너02브라운('20)</t>
  </si>
  <si>
    <t>ET.Super Slim Proof Brush Liner 02 Brown</t>
  </si>
  <si>
    <t>EH673</t>
  </si>
  <si>
    <t>ET.슈퍼슬림프루프브러쉬라이너01블랙('20)</t>
  </si>
  <si>
    <t>ET.Super Slim Proof Brush Liner 01 Black</t>
  </si>
  <si>
    <t>EH674</t>
  </si>
  <si>
    <t>ET.슈퍼슬림프루프젤펜슬라이너2호초코브라운</t>
  </si>
  <si>
    <t>Super Slim Proof Gel Pencil Liner #2</t>
  </si>
  <si>
    <t>EH675</t>
  </si>
  <si>
    <t>ET.슈퍼슬림프루프펜슬라이너2호그윽한브라운(21)0.08g</t>
  </si>
  <si>
    <t>ET.Super Slim Proof Pencil Line#02(21)</t>
  </si>
  <si>
    <t>EH676</t>
  </si>
  <si>
    <t>ET.슈퍼슬림프루프펜슬라이너1호또렷한블랙(21)0.08g</t>
  </si>
  <si>
    <t>ET.Super Slim Proof Pencil Line#01(21)</t>
  </si>
  <si>
    <t>EH677</t>
  </si>
  <si>
    <t>ET.슈퍼슬림프루프펜슬라이너3호트임베이지(21)0.08g</t>
  </si>
  <si>
    <t>ET.Super Slim Proof Pencil Line#03(21)</t>
  </si>
  <si>
    <t>EH678</t>
  </si>
  <si>
    <t>ET.시럽글로시밤2호로지라벤더</t>
  </si>
  <si>
    <t>ET.Syrup Glossy Balm 02 Rosy Lavender</t>
  </si>
  <si>
    <t>EH679</t>
  </si>
  <si>
    <t>ET.시럽글로시밤3호체리타르트</t>
  </si>
  <si>
    <t>ET.Syrup Glossy Balm 03 Cherry Tart</t>
  </si>
  <si>
    <t>EH680</t>
  </si>
  <si>
    <t>ET.시럽글로시밤1호피치얼그레이</t>
  </si>
  <si>
    <t>ET.Syrup Glossy Balm 01 Peach Earl Grey</t>
  </si>
  <si>
    <t>EH681</t>
  </si>
  <si>
    <t>ET.시럽글로시밤4호꿀자몽</t>
  </si>
  <si>
    <t>ET.Syrup Glossy Balm 04 Honey Grapefruit</t>
  </si>
  <si>
    <t>EH682</t>
  </si>
  <si>
    <t>ET.시럽글로시밤5호슈가토마토</t>
  </si>
  <si>
    <t>ET.Syrup Glossy Balm 05 Sugar Tomato</t>
  </si>
  <si>
    <t>EH683</t>
  </si>
  <si>
    <t>ET.시크릿빔파우더팩트_N02라이트펄_16g('20)</t>
  </si>
  <si>
    <t>ET.Secret.B.P.Pact_N02_LightPearl('20)</t>
  </si>
  <si>
    <t>EH684</t>
  </si>
  <si>
    <t>ET.시크릿빔파우더팩트_W13내추럴펄_16g('20)</t>
  </si>
  <si>
    <t>ET.Secret.B.P.Pact_W13_NaturalPearl('20)</t>
  </si>
  <si>
    <t>EH685</t>
  </si>
  <si>
    <t>ET.시크릿빔파우더팩트_W24허니펄_16g('20)</t>
  </si>
  <si>
    <t>ET.Secret.B.P.Pact_W24_HoneyPearl('20)</t>
  </si>
  <si>
    <t>EH686</t>
  </si>
  <si>
    <t>ET.실크스카프더블케어헤어마스크(AD)</t>
  </si>
  <si>
    <t>ET.SILK SCARF DOUBLE HAIR MASK(AD)</t>
  </si>
  <si>
    <t>EH687</t>
  </si>
  <si>
    <t>ET.실크스카프홀로그램헤어세럼(21)120ml</t>
  </si>
  <si>
    <t>ET.SILK SCARF HAIR SERUM(21) 120ML</t>
  </si>
  <si>
    <t>EH688</t>
  </si>
  <si>
    <t>ET.알로에듬뿍수딩젤(21년BI)250ml</t>
  </si>
  <si>
    <t>ET.AloeSoothingGel('21BI)250ml</t>
  </si>
  <si>
    <t>EH689</t>
  </si>
  <si>
    <t>ET.애교살메이커#샴페인누드(21.05)1ea</t>
  </si>
  <si>
    <t>ET. CUTE EYES MAKER #ChampagneNude</t>
  </si>
  <si>
    <t>EH690</t>
  </si>
  <si>
    <t>ET.애교살메이커#피치누드(21.05)</t>
  </si>
  <si>
    <t>ET. CUTE EYES MAKER #PEACH NUDE (21)</t>
  </si>
  <si>
    <t>EH691</t>
  </si>
  <si>
    <t>ET.에어무스아이즈(20.06)OR202발그레한햇빛</t>
  </si>
  <si>
    <t>ET.Air Mousse eyes (20.06)OR202</t>
  </si>
  <si>
    <t>EH692</t>
  </si>
  <si>
    <t>ET.에어무스아이즈PK001샤랄라흩날리나봄(21)1.5g</t>
  </si>
  <si>
    <t>Air Mousse eyesPK001Cherry Blossoms 1.5g</t>
  </si>
  <si>
    <t>EH693</t>
  </si>
  <si>
    <t>ET.에어무스아이즈BR401솔솔봄바람인가봄(21)2g</t>
  </si>
  <si>
    <t>ET.Air Mousse eyes BR401 (21)2g</t>
  </si>
  <si>
    <t>EH694</t>
  </si>
  <si>
    <t>ET.에어무스아이즈OR201춤추는코랄(21BI)1.5g</t>
  </si>
  <si>
    <t>ET.Air Mousse eyes OR201 (21)1.5g</t>
  </si>
  <si>
    <t>EH695</t>
  </si>
  <si>
    <t>ET.에어무스아이즈BE101찡긋~눈부신가봄(21)1.5g</t>
  </si>
  <si>
    <t>ET.Air Mousse eyes BE101 (21)1.5g</t>
  </si>
  <si>
    <t>EH696</t>
  </si>
  <si>
    <t>ET.에어무스아이즈PK002룰루봄나들이인가봄(21)1.5g</t>
  </si>
  <si>
    <t>ET.Air Mousse eyes PK002 (21)1.5g</t>
  </si>
  <si>
    <t>EH697</t>
  </si>
  <si>
    <t>ET.에어무스아이즈BR404두근두근썸타나봄(21)1.5g</t>
  </si>
  <si>
    <t>ET.Air Mousse eyes BR404 (21)1.5g</t>
  </si>
  <si>
    <t>EH698</t>
  </si>
  <si>
    <t>ET.에어무스아이즈(20.06)BR406고개숙인달빛</t>
  </si>
  <si>
    <t>ET.Air Mousse eyes (20.06)BR406</t>
  </si>
  <si>
    <t>EH699</t>
  </si>
  <si>
    <t>ET.(피크닉)에어무스아이즈RD301꽃보다만개하나봄(21)1.5g</t>
  </si>
  <si>
    <t>Air Mousse eyesRD301 Blooming (21)1.5g</t>
  </si>
  <si>
    <t>EH700</t>
  </si>
  <si>
    <t>ET.에어무스아이즈BR405골드비치(21BI)1.5g</t>
  </si>
  <si>
    <t>ET.Air Mousse eyes BR405 (21)1.5g</t>
  </si>
  <si>
    <t>EH701</t>
  </si>
  <si>
    <t>ET.(피크닉)에어무스아이즈BE101찡긋~눈부신가봄</t>
  </si>
  <si>
    <t>Air Mousse eyesBE101Dazzling Beige</t>
  </si>
  <si>
    <t>EH702</t>
  </si>
  <si>
    <t>ET.(피크닉)에어무스아이즈BR404두근두근썸타나봄</t>
  </si>
  <si>
    <t>Air Mousse eyesBR404Date Picnic</t>
  </si>
  <si>
    <t>EH703</t>
  </si>
  <si>
    <t>ET.오마이라인NEW1호블랙(21)5ml</t>
  </si>
  <si>
    <t>ET.OH M'EYE LINE #02 BLACK(21)</t>
  </si>
  <si>
    <t>EH704</t>
  </si>
  <si>
    <t>ET.오마이라인NEW3호브라운(21)5ml</t>
  </si>
  <si>
    <t>ET.OH M'EYE LINE #03 BROWN(21)</t>
  </si>
  <si>
    <t>EH705</t>
  </si>
  <si>
    <t>ET.오마이라인NEW2호그레이(21)</t>
  </si>
  <si>
    <t>ET.OH M'EYE LINE #02 GRAY(21)</t>
  </si>
  <si>
    <t>EH706</t>
  </si>
  <si>
    <t>ET.오마이래쉬쌩얼마스카라</t>
  </si>
  <si>
    <t>ET.OH M EYE LASH BLACK TINT MASCARA</t>
  </si>
  <si>
    <t>EH707</t>
  </si>
  <si>
    <t>ET.오마이래쉬마스카라#4컬링(21)7g</t>
  </si>
  <si>
    <t>ET.OH MY LASH #04 CURLING(21)</t>
  </si>
  <si>
    <t>EH708</t>
  </si>
  <si>
    <t>ET.오마이래쉬마스카라2호베이스8.5g(21)</t>
  </si>
  <si>
    <t>ET.OH MY LASH #02 BASE(21)</t>
  </si>
  <si>
    <t>EH709</t>
  </si>
  <si>
    <t>ET.(온유)아티스트젤네일스티커1호러브베베(1ea)</t>
  </si>
  <si>
    <t>ET.(ONNU)Artist Gel Nail Sticker 01</t>
  </si>
  <si>
    <t>EH710</t>
  </si>
  <si>
    <t>ET.(온유)아티스트젤네일스티커2호체리밤(1ea)</t>
  </si>
  <si>
    <t>ET.(ONNU)Artist Gel Nail Sticker 02</t>
  </si>
  <si>
    <t>EH711</t>
  </si>
  <si>
    <t>ET.(온유)아티스트젤네일스티커3호데이지무드(1ea)</t>
  </si>
  <si>
    <t>ET.(ONNU)Artist Gel Nail Sticker 03</t>
  </si>
  <si>
    <t>EH712</t>
  </si>
  <si>
    <t>ET.(온유)아티스트젤네일스티커4호하트부케(1ea)</t>
  </si>
  <si>
    <t>ET.(ONNU)Artist Gel Nail Sticker 04</t>
  </si>
  <si>
    <t>EH713</t>
  </si>
  <si>
    <t>ET.(온유)아티스트젤네일스티커5호오로라빔(1ea)</t>
  </si>
  <si>
    <t>ET.(ONNU)Artist Gel Nail Sticker 05</t>
  </si>
  <si>
    <t>EH714</t>
  </si>
  <si>
    <t>ET.(온유)아티스트젤네일스티커6호아이드림유(1ea)</t>
  </si>
  <si>
    <t>ET.(ONNU)Artist Gel Nail Sticker 06</t>
  </si>
  <si>
    <t>EH715</t>
  </si>
  <si>
    <t>ET.올데이픽스펜라이너2호브라운(21)</t>
  </si>
  <si>
    <t>ET.ALL DAY FIX PEN LINER 02 BROWN(21)</t>
  </si>
  <si>
    <t>EH716</t>
  </si>
  <si>
    <t>ET.올데이픽스펜라이너1호블랙(21)</t>
  </si>
  <si>
    <t>ET.ALL DAY FIX PEN LINER 01 BLACK(21)</t>
  </si>
  <si>
    <t>EH717</t>
  </si>
  <si>
    <t>ET.올데이픽스펜라이너2호브라운</t>
  </si>
  <si>
    <t>ALL DAY FIX PEN LINER #2 BROWN.</t>
  </si>
  <si>
    <t>EH718</t>
  </si>
  <si>
    <t>ET.올케어링이레이저패드</t>
  </si>
  <si>
    <t>All Caring Eraser Pad</t>
  </si>
  <si>
    <t>EH719</t>
  </si>
  <si>
    <t>ET.올피니쉬마스카라클리너13ml(21AD)</t>
  </si>
  <si>
    <t>ET.ALL FINISH MASCARA CLEANER(21AD)</t>
  </si>
  <si>
    <t>EH720</t>
  </si>
  <si>
    <t>ET.올피니쉬마스카라클리너(16년AD)13ml</t>
  </si>
  <si>
    <t>ET.ALL FINISH MASCARA CLEANER</t>
  </si>
  <si>
    <t>EH721</t>
  </si>
  <si>
    <t>ET.원더포어모공크림20년75ml</t>
  </si>
  <si>
    <t>ET.Wonder Pore Cream 75ml (20)</t>
  </si>
  <si>
    <t>EH722</t>
  </si>
  <si>
    <t>ET.원더포어프레쉬너20년250ml</t>
  </si>
  <si>
    <t>ET.Wonder Pore Freshner 250ml(20)</t>
  </si>
  <si>
    <t>EH723</t>
  </si>
  <si>
    <t>ET.원더포어프레쉬너20년500ml</t>
  </si>
  <si>
    <t>ET.Wonder Pore Freshner 500ml('20)</t>
  </si>
  <si>
    <t>EH724</t>
  </si>
  <si>
    <t>ET.원더포어딥포밍클렌저(21년제조사이관)150g</t>
  </si>
  <si>
    <t>ET.Wonder Pore Cleanser 150g</t>
  </si>
  <si>
    <t>EH725</t>
  </si>
  <si>
    <t>ET.원더포어버블클렌징패드20년7매입</t>
  </si>
  <si>
    <t>ET.Wonder Pore Cleansing Pad 7ea ('20)</t>
  </si>
  <si>
    <t>EH726</t>
  </si>
  <si>
    <t>ET.(온)원더포어프레쉬너20년리필500ml</t>
  </si>
  <si>
    <t>ET.WonderPoreFreshner REFILL 500ml('20)</t>
  </si>
  <si>
    <t>EH727</t>
  </si>
  <si>
    <t>ET.(윈터체크)시럽글로시밤08PINK2.5g</t>
  </si>
  <si>
    <t>ET.(Checkered)SyrupGlossyBalm08PINK2.5G</t>
  </si>
  <si>
    <t>EH728</t>
  </si>
  <si>
    <t>ET.(윈터체크)시럽글로시밤09RED2.5g</t>
  </si>
  <si>
    <t>ET.(Checkered)SyrupGlossyBalm09RED2.5G</t>
  </si>
  <si>
    <t>EH729</t>
  </si>
  <si>
    <t>ET.(윈터체크)블러셔#멜로우핑크4.7g(21년)</t>
  </si>
  <si>
    <t>ET.(Checkered) Blusher #MellowPink (21)</t>
  </si>
  <si>
    <t>EH730</t>
  </si>
  <si>
    <t>ET.(윈터체크)플레이컬러아이즈미니#윈터체크4.8G</t>
  </si>
  <si>
    <t>ET.(Checkered)Play Color Eyes Mini</t>
  </si>
  <si>
    <t>EH731</t>
  </si>
  <si>
    <t>ET.(윈터체크)스페셜파우치키트1EA</t>
  </si>
  <si>
    <t>ET.(Checkered) Special Pouch Kit</t>
  </si>
  <si>
    <t>EH732</t>
  </si>
  <si>
    <t>ET.(윈터체크)스페셜3종키트1EA</t>
  </si>
  <si>
    <t>ET.(Checkered) Special 3-in-1 Kit</t>
  </si>
  <si>
    <t>EH733</t>
  </si>
  <si>
    <t>ET.입꼬리메이커_#01더스티살몬0.2g+0.6g</t>
  </si>
  <si>
    <t>ET.LipTailor_#01 Dusty Salmon</t>
  </si>
  <si>
    <t>EH734</t>
  </si>
  <si>
    <t>ET.입꼬리메이커_#02헤이지모브0.2g+0.6g</t>
  </si>
  <si>
    <t>ET.LipTailor_#02 Hazy Mauve</t>
  </si>
  <si>
    <t>EH735</t>
  </si>
  <si>
    <t>ET.제로피지드라잉파우더4g(20.08)</t>
  </si>
  <si>
    <t>ET.ZeroSebum_DryingPowder_4g(20.08)</t>
  </si>
  <si>
    <t>EH736</t>
  </si>
  <si>
    <t>ET.진주알맑은BB크림모이스트#바닐라45g(20)</t>
  </si>
  <si>
    <t>ET.Precious.M.BBCREAMMOIST(Vanilla)(20)</t>
  </si>
  <si>
    <t>EH737</t>
  </si>
  <si>
    <t>ET.진주알맑은BB크림모이스트#베이지45g(20)</t>
  </si>
  <si>
    <t>ET.Precious.M.BBCREAMMOIST(Beige)(20)</t>
  </si>
  <si>
    <t>EH738</t>
  </si>
  <si>
    <t>ET.진주알맑은BB크림모이스트#샌드45g(20)</t>
  </si>
  <si>
    <t>ET.Precious.M.BBCREAMMOIST(Sand)(20)</t>
  </si>
  <si>
    <t>EH739</t>
  </si>
  <si>
    <t>ET.청순거짓눈썹결틴트브로우4호그레이브라운(21년)2g</t>
  </si>
  <si>
    <t>ET.Tint My 4-Tip Brow #4 GrayBr ('21)</t>
  </si>
  <si>
    <t>EH740</t>
  </si>
  <si>
    <t>ET.청순거짓브라우젤틴트1호브라운(22년)5g</t>
  </si>
  <si>
    <t>ET.Tint My Brow Gel #1Brown('22)</t>
  </si>
  <si>
    <t>EH741</t>
  </si>
  <si>
    <t>ET.청순거짓브라우젤틴트3호그레이브라운(22년)5g</t>
  </si>
  <si>
    <t>ET.Tint My Brow Gel #3GrayBr('22)</t>
  </si>
  <si>
    <t>EH742</t>
  </si>
  <si>
    <t>ET.청순거짓브라우카라1호리치브라운(20AD)4.5g</t>
  </si>
  <si>
    <t>ET.Color My Brows #01(20AD)4.5g</t>
  </si>
  <si>
    <t>EH743</t>
  </si>
  <si>
    <t>ET.청순거짓브라우카라2호라이트브라운(20AD)4.5g</t>
  </si>
  <si>
    <t>ET.Color My Brows #02(20AD)4.5g</t>
  </si>
  <si>
    <t>EH744</t>
  </si>
  <si>
    <t>ET.청순거짓브라우카라대용량1호리치브라운9g(20AD)</t>
  </si>
  <si>
    <t>ET.COLOR MY BROW LARGE #01 R.BROWN(20AD)</t>
  </si>
  <si>
    <t>EH745</t>
  </si>
  <si>
    <t>ET.청순거짓브라우카라대용량2호라이트브라운9g(20AD)</t>
  </si>
  <si>
    <t>ET.COLOR MY BROW LRGE #2 L. BROWN (20AD)</t>
  </si>
  <si>
    <t>EH746</t>
  </si>
  <si>
    <t>ET.청순거짓브라우카라3호레드브라운(20AD)4.5g</t>
  </si>
  <si>
    <t>ET.Color My Brows #03(2020AD)4.5g</t>
  </si>
  <si>
    <t>EH747</t>
  </si>
  <si>
    <t>ET.청순거짓브라우카라4호내추럴브라운(20AD)4.5g</t>
  </si>
  <si>
    <t>ET.Color My Brows #04(2020AD)4.5g</t>
  </si>
  <si>
    <t>EH748</t>
  </si>
  <si>
    <t>ET.청순거짓브라우카라대용량4호내추럴브라운(20AD)</t>
  </si>
  <si>
    <t>ET.COLOR MY BROW LRGE #4 NAT BROWN(20AD)</t>
  </si>
  <si>
    <t>EH749</t>
  </si>
  <si>
    <t>ET.청순거짓브라우카라5호블론디브라운(20AD)4.5g</t>
  </si>
  <si>
    <t>ET.Color My Brows #05(2020AD)4.5g</t>
  </si>
  <si>
    <t>EH750</t>
  </si>
  <si>
    <t>ET.청순거짓브라우카라대용량3호레드브라운</t>
  </si>
  <si>
    <t>ET.COLOR MY BROW LRGE #3 RED BROWN</t>
  </si>
  <si>
    <t>EH751</t>
  </si>
  <si>
    <t>ET.컬러풀타투틴트OR201블러쉬드누드</t>
  </si>
  <si>
    <t>ET.Tattoo Tint OR201 Blushed Nude</t>
  </si>
  <si>
    <t>EH752</t>
  </si>
  <si>
    <t>ET.컬러풀타투틴트BR401와일드루머</t>
  </si>
  <si>
    <t>ET.Tattoo Tint BR401 Wild Rumor</t>
  </si>
  <si>
    <t>EH753</t>
  </si>
  <si>
    <t>ET.컬러풀타투틴트OR202낫카인드</t>
  </si>
  <si>
    <t>ET.Tattoo Tint OR202 Not Kind</t>
  </si>
  <si>
    <t>EH754</t>
  </si>
  <si>
    <t>ET.컬러풀타투틴트RD301마이매드니스</t>
  </si>
  <si>
    <t>ET.Tattoo Tint RD301 My Madness</t>
  </si>
  <si>
    <t>EH755</t>
  </si>
  <si>
    <t>ET.컬러풀타투틴트RD302레드온베어</t>
  </si>
  <si>
    <t>ET.Tattoo Tint RD302 Red On Bare</t>
  </si>
  <si>
    <t>EH756</t>
  </si>
  <si>
    <t>ET.컬러풀타투틴트RD303체리온탑</t>
  </si>
  <si>
    <t>ET.Tattoo Tint RD303 Cherry On Top</t>
  </si>
  <si>
    <t>EH757</t>
  </si>
  <si>
    <t>ET.컬러풀타투틴트RD304인스턴트러브</t>
  </si>
  <si>
    <t>ET.Tattoo Tint RD304 Instant Love</t>
  </si>
  <si>
    <t>EH758</t>
  </si>
  <si>
    <t>ET.컬러풀타투틴트PK001인사이더댄스</t>
  </si>
  <si>
    <t>ET.Tattoo Tint PK001 Insider Dance</t>
  </si>
  <si>
    <t>EH759</t>
  </si>
  <si>
    <t>ET.컬러풀타투틴트PK002너티힙스터</t>
  </si>
  <si>
    <t>ET.Tattoo Tint PK002 Naughty Hipster</t>
  </si>
  <si>
    <t>EH760</t>
  </si>
  <si>
    <t>ET.컬러풀타투틴트RD305보스레이디</t>
  </si>
  <si>
    <t>ET.Tattoo Tint RD305 Boss Lady</t>
  </si>
  <si>
    <t>EH761</t>
  </si>
  <si>
    <t>ET.(MBS)컬픽스마스카라01블랙(21)(착인)8G</t>
  </si>
  <si>
    <t>ET.(MBS)Curl Fix Mascara 01 Black(21)</t>
  </si>
  <si>
    <t>EH762</t>
  </si>
  <si>
    <t>ET.(MBS)컬픽스마스카라02브라운(21)(착인)8G</t>
  </si>
  <si>
    <t>ET.(MBS)Curl Fix Mascara 02 Brown(21)</t>
  </si>
  <si>
    <t>EH763</t>
  </si>
  <si>
    <t>ET.(MBS)(1+1)컬픽스마스카라본품세트_블랙(착인)</t>
  </si>
  <si>
    <t>ET.(MBS)(1+1)Curl Fix Mascara Set</t>
  </si>
  <si>
    <t>EH764</t>
  </si>
  <si>
    <t>ET.(MBS)(1+1)컬픽스마스카라본품세트_브라운(착인)</t>
  </si>
  <si>
    <t>ET.(MBS)(1+1)Curl Fix Mascara Set 02</t>
  </si>
  <si>
    <t>EH765</t>
  </si>
  <si>
    <t>ET.케어딕트_올인원베이스_1호바닐라_30ml_착인</t>
  </si>
  <si>
    <t>ET.CAREddictAllinOne_01Vanilla_30ml</t>
  </si>
  <si>
    <t>EH766</t>
  </si>
  <si>
    <t>ET.케어딕트_올인원베이스_2호샌드_30ml_착인</t>
  </si>
  <si>
    <t>ET.CAREddictAllinOne_02Sand_30ml</t>
  </si>
  <si>
    <t>EH767</t>
  </si>
  <si>
    <t>ET.크레마벨벳틴트013.6g</t>
  </si>
  <si>
    <t>ET.Crema Velvet Tint 01 3.6g</t>
  </si>
  <si>
    <t>EH768</t>
  </si>
  <si>
    <t>ET.크레마벨벳틴트023.6g</t>
  </si>
  <si>
    <t>ET.Crema Velvet Tint 02 3.6g</t>
  </si>
  <si>
    <t>EH769</t>
  </si>
  <si>
    <t>ET.크레마벨벳틴트033.6g</t>
  </si>
  <si>
    <t>ET.Crema Velvet Tint 03 3.6g</t>
  </si>
  <si>
    <t>EH770</t>
  </si>
  <si>
    <t>ET.크레마벨벳틴트043.6g</t>
  </si>
  <si>
    <t>ET.Crema Velvet Tint 04 3.6g</t>
  </si>
  <si>
    <t>EH771</t>
  </si>
  <si>
    <t>ET.(키세스)플레이컬러아이즈#1밀크초콜릿</t>
  </si>
  <si>
    <t>ET.(KISSES)PLAY COLOR EYES #1 MILK</t>
  </si>
  <si>
    <t>EH772</t>
  </si>
  <si>
    <t>ET.(키세스)플레이컬러아이즈#2아몬드초콜릿</t>
  </si>
  <si>
    <t>ET.(KISSES)PLAY COLOR EYES #2 ALMOND</t>
  </si>
  <si>
    <t>EH773</t>
  </si>
  <si>
    <t>ET.(키세스)플레이컬러아이즈#3스페셜다크</t>
  </si>
  <si>
    <t>ET.(Kisses)Play Color Eyes #3 Dark</t>
  </si>
  <si>
    <t>EH774</t>
  </si>
  <si>
    <t>ET.(키세스)플레이컬러아이즈브러쉬키트#2아몬드초콜릿</t>
  </si>
  <si>
    <t>ET.(KISSES)PLAY COLOR EYES BRUSH KIT #2</t>
  </si>
  <si>
    <t>EH775</t>
  </si>
  <si>
    <t>ET.(키세스)플레이컬러아이즈브러쉬키트#3스페셜다크</t>
  </si>
  <si>
    <t>ET.(KISSES)PLAY COLOR EYES BRUSH KIT #3</t>
  </si>
  <si>
    <t>EH776</t>
  </si>
  <si>
    <t>ET.(키세스)플레이컬러아이즈파우치키트#1밀크초콜릿</t>
  </si>
  <si>
    <t>ET.(KISSES)PLAY COLOR EYES POUCH KIT #1</t>
  </si>
  <si>
    <t>EH777</t>
  </si>
  <si>
    <t>ET.(키세스)플레이컬러아이즈파우치키트#2아몬드초콜릿</t>
  </si>
  <si>
    <t>ET.(KISSES)PLAY COLOR EYES POUCH KIT #2</t>
  </si>
  <si>
    <t>EH778</t>
  </si>
  <si>
    <t>ET.(키세스)플레이컬러아이즈파우치키트#3스페셜다크</t>
  </si>
  <si>
    <t>ET.(KISSES)PLAY COLOR EYES POUCH KIT #3</t>
  </si>
  <si>
    <t>EH779</t>
  </si>
  <si>
    <t>ET.(키세스)빅키트#1밀크초콜릿</t>
  </si>
  <si>
    <t>ET.(Kisses Set) Play Color Eyes #1 Millk</t>
  </si>
  <si>
    <t>EH780</t>
  </si>
  <si>
    <t>ET.(키세스)빅키트#2아몬드초콜릿</t>
  </si>
  <si>
    <t>ET.(KISSES)BIG KIT #2 ALMOND CHOCOLATE</t>
  </si>
  <si>
    <t>EH781</t>
  </si>
  <si>
    <t>ET.(키세스)플레이컬러아이즈브러쉬키트#1밀크초콜릿</t>
  </si>
  <si>
    <t>ET.(KISSES)PLAY COLOR EYES BRUSH KIT #1</t>
  </si>
  <si>
    <t>EH782</t>
  </si>
  <si>
    <t>ET.(타이거에너지)젤리듀이틴트01신나는뚱랑이4g</t>
  </si>
  <si>
    <t>ET.(Tiger.E)JellyD.Tint 01JoyfulTiger 4g</t>
  </si>
  <si>
    <t>EH783</t>
  </si>
  <si>
    <t>ET.(타이거에너지)젤리듀이틴트02나른한뚱랑이4g</t>
  </si>
  <si>
    <t>ET.(Tiger.E)JellyD.Tint 02SleepyTiger 4g</t>
  </si>
  <si>
    <t>EH784</t>
  </si>
  <si>
    <t>ET.(타이거에너지)플레이컬러아이즈#18.1G</t>
  </si>
  <si>
    <t>ET.(Tiger.E)Play Color Eyes #1</t>
  </si>
  <si>
    <t>EH785</t>
  </si>
  <si>
    <t>ET.(타이거에너지)듀이블러셔01신나는뚱랑이(21년)6g</t>
  </si>
  <si>
    <t>ET.(Tiger.E)DewyBlusher 01JoyfulTiger 6g</t>
  </si>
  <si>
    <t>EH786</t>
  </si>
  <si>
    <t>ET.(타이거에너지)듀이블러셔02나른한뚱랑이(21년)6g</t>
  </si>
  <si>
    <t>ET.(Tiger.E)DewyBlusher 02SleepyTiger 6g</t>
  </si>
  <si>
    <t>EH787</t>
  </si>
  <si>
    <t>ET.(타이거에너지)플레이컬러아이즈#28.1G</t>
  </si>
  <si>
    <t>ET.(Tiger.E)Play Color Eyes #2</t>
  </si>
  <si>
    <t>EH788</t>
  </si>
  <si>
    <t>ET.(타이거에너지)순정스킨케어2종세트</t>
  </si>
  <si>
    <t>ET.(Tiger.E)SoonJung Skin Care Set (2EA)</t>
  </si>
  <si>
    <t>EH789</t>
  </si>
  <si>
    <t>ET.토탈에이지발효비비크림50g1호(20)</t>
  </si>
  <si>
    <t>ET.T.A.Royal BB CREAM #01(20)</t>
  </si>
  <si>
    <t>EH790</t>
  </si>
  <si>
    <t>ET.토탈에이지발효비비크림50g2호(20)</t>
  </si>
  <si>
    <t>ET.T.A.Royal BB CREAM #02(20)</t>
  </si>
  <si>
    <t>EH791</t>
  </si>
  <si>
    <t>ET.토탈에이지로열투웨이케익12g1호(20.10)</t>
  </si>
  <si>
    <t>ET.Total Age Royal TwoWay Pact #1(20.10)</t>
  </si>
  <si>
    <t>EH792</t>
  </si>
  <si>
    <t>ET.토탈에이지로열투웨이케익12g2호(20.10)</t>
  </si>
  <si>
    <t>ET.Total Age Royal TwoWay Pact #2(20.10)</t>
  </si>
  <si>
    <t>EH793</t>
  </si>
  <si>
    <t>ET.투톤트리트먼트헤어컬러2호스파이시레드(21)150ml</t>
  </si>
  <si>
    <t>ET.Two Tone Treatment Hair Color #2 (21)</t>
  </si>
  <si>
    <t>EH794</t>
  </si>
  <si>
    <t>ET.투톤트리트먼트헤어컬러7호애쉬그레이(21)150ml</t>
  </si>
  <si>
    <t>ET.Two Tone Treatment Hair Color #7 (21)</t>
  </si>
  <si>
    <t>EH795</t>
  </si>
  <si>
    <t>ET.투톤트리트먼트헤어컬러10호로즈핑크(21)150ml</t>
  </si>
  <si>
    <t>ET.Two Tone Treatment HairColor#10 (21)</t>
  </si>
  <si>
    <t>EH796</t>
  </si>
  <si>
    <t>ET.투톤트리트먼트헤어컬러11호애쉬베이지(21)150ml</t>
  </si>
  <si>
    <t>ET.Two Tone Treatment HairColor#11 (21)</t>
  </si>
  <si>
    <t>EH797</t>
  </si>
  <si>
    <t>ET.투톤트리트먼트헤어컬러5호판타지블루(21)150ml</t>
  </si>
  <si>
    <t>ET.Two Tone Treatment Hair Color #5 (21)</t>
  </si>
  <si>
    <t>EH798</t>
  </si>
  <si>
    <t>ET.투톤트리트먼트헤어컬러1호미스테리퍼플(21)150ml</t>
  </si>
  <si>
    <t>ET.Two Tone Treatment Hair Color #1 (21)</t>
  </si>
  <si>
    <t>EH799</t>
  </si>
  <si>
    <t>ET.투톤트리트먼트헤어컬러4호포레스트그린(21)150ml</t>
  </si>
  <si>
    <t>ET.Two Tone Treatment Hair Color #4 (21)</t>
  </si>
  <si>
    <t>EH800</t>
  </si>
  <si>
    <t>ET.투톤트리트먼트헤어컬러6호파스텔바이올렛(21)150ml</t>
  </si>
  <si>
    <t>ET.Two Tone Treatment Hair Color #6 (21)</t>
  </si>
  <si>
    <t>EH801</t>
  </si>
  <si>
    <t>ET.투톤트리트먼트헤어컬러9호코코아브라운(AD)</t>
  </si>
  <si>
    <t>ET.Two Tone Treatment Hair Color #9 (AD)</t>
  </si>
  <si>
    <t>EH802</t>
  </si>
  <si>
    <t>ET.투톤트리트먼트헤어컬러2호스파이시레드(AD)</t>
  </si>
  <si>
    <t>ET.Two Tone Treatment Hair Color #2 (AD)</t>
  </si>
  <si>
    <t>EH803</t>
  </si>
  <si>
    <t>ET.투톤트리트먼트헤어컬러6호파스텔바이올렛(AD)</t>
  </si>
  <si>
    <t>ET.Two Tone Treatment Hair Color #6 (AD)</t>
  </si>
  <si>
    <t>EH804</t>
  </si>
  <si>
    <t>ET.투톤트리트먼트헤어컬러10호로즈핑크(AD)</t>
  </si>
  <si>
    <t>ET.Two Tone Treatment HairColor#10 (AD)</t>
  </si>
  <si>
    <t>EH805</t>
  </si>
  <si>
    <t>ET.투톤트리트먼트헤어컬러11호애쉬베이지(AD)</t>
  </si>
  <si>
    <t>ET.Two Tone Treatment HairColor#11 (AD)</t>
  </si>
  <si>
    <t>EH806</t>
  </si>
  <si>
    <t>ET.파우더루즈틴트3호RD303비터레드</t>
  </si>
  <si>
    <t>ET.Powder Rouge Tint #03 RD303 Bitter Re</t>
  </si>
  <si>
    <t>EH807</t>
  </si>
  <si>
    <t>ET.파우더루즈틴트4호RD304모어레드</t>
  </si>
  <si>
    <t>ET.Powder Rouge Tint #04 RD304 More Red</t>
  </si>
  <si>
    <t>EH808</t>
  </si>
  <si>
    <t>ET.파우더루즈틴트5호RD305클린레드</t>
  </si>
  <si>
    <t>ET.Powder Rouge Tint #05 RD305 Clean Red</t>
  </si>
  <si>
    <t>EH809</t>
  </si>
  <si>
    <t>ET.파우더루즈틴트6호RD306클래식레드</t>
  </si>
  <si>
    <t>ET.Powder Rouge Tint #06 RD306 Classic R</t>
  </si>
  <si>
    <t>EH810</t>
  </si>
  <si>
    <t>ET.파우더루즈틴트7호RD307뮤트레드</t>
  </si>
  <si>
    <t>ET.Powder Rouge Tint #07 RD307 Mute Red</t>
  </si>
  <si>
    <t>EH811</t>
  </si>
  <si>
    <t>ET.파우더루즈틴트8호RD308번트레드</t>
  </si>
  <si>
    <t>ET.Powder Rouge Tint #08 RD308 Burnt Red</t>
  </si>
  <si>
    <t>EH812</t>
  </si>
  <si>
    <t>ET.파우더루즈틴트1호RD301누드레드(21)3g</t>
  </si>
  <si>
    <t>ET.PowderRouge Tint #01RD301NudeRed(21)</t>
  </si>
  <si>
    <t>EH813</t>
  </si>
  <si>
    <t>ET.(베일)파우더베일립스-톡BE101아이슬란드더스크</t>
  </si>
  <si>
    <t>ET.(Veil)Powder Veil Lips-Talk BE101</t>
  </si>
  <si>
    <t>EH814</t>
  </si>
  <si>
    <t>ET.(베일)파우더베일립스-톡BE102핑크글라씨에</t>
  </si>
  <si>
    <t>ET.(Veil)Powder Veil Lips-Talk BE102</t>
  </si>
  <si>
    <t>EH815</t>
  </si>
  <si>
    <t>ET.(베일)파우더베일립스-톡BE103쉘위댄스</t>
  </si>
  <si>
    <t>ET.(Veil)Powder Veil Lips-Talk BE103</t>
  </si>
  <si>
    <t>EH816</t>
  </si>
  <si>
    <t>ET.(베일)파우더베일립스-톡RD301탠저린탱고</t>
  </si>
  <si>
    <t>ET.(Veil)Powder Veil Lips-Talk RD301</t>
  </si>
  <si>
    <t>EH817</t>
  </si>
  <si>
    <t>ET.(베일)파우더베일립스-톡PP501슬로우모브</t>
  </si>
  <si>
    <t>ET.(Veil)Powder Veil Lips-Talk PP501</t>
  </si>
  <si>
    <t>EH818</t>
  </si>
  <si>
    <t>ET.페이스블러_35g(21)</t>
  </si>
  <si>
    <t>ET.FaceBlur_35g(21)</t>
  </si>
  <si>
    <t>EH819</t>
  </si>
  <si>
    <t>ET.페이스블러_모이스처라이징_35g(21)</t>
  </si>
  <si>
    <t>ET.FaceBlur_Moisturizing_35g(21)</t>
  </si>
  <si>
    <t>EH820</t>
  </si>
  <si>
    <t>ET.페이스블러_매티파잉_35g('21)</t>
  </si>
  <si>
    <t>ET.FaceBlur_Mattifying_35g('21)</t>
  </si>
  <si>
    <t>EH821</t>
  </si>
  <si>
    <t>ET.페이스샤인하이라이터2호</t>
  </si>
  <si>
    <t>ET.Face Shine Highlighter 02</t>
  </si>
  <si>
    <t>EH822</t>
  </si>
  <si>
    <t>ET.페이스샤인하이라이터3호</t>
  </si>
  <si>
    <t>ET.Face Shine Highlighter 03</t>
  </si>
  <si>
    <t>EH823</t>
  </si>
  <si>
    <t>ET.프루프10아이프라이머_누드컬러(21AD)7ml</t>
  </si>
  <si>
    <t>ET.PROOF 10 EYE PRIMER(21AD)</t>
  </si>
  <si>
    <t>EH824</t>
  </si>
  <si>
    <t>ET.프루프10아이프라이머_누드컬러</t>
  </si>
  <si>
    <t>PROOF 10 EYE PRIMER</t>
  </si>
  <si>
    <t>EH825</t>
  </si>
  <si>
    <t>ET.프루프10젤펜슬1호또렷한블랙(21)0.3g</t>
  </si>
  <si>
    <t>ET.Proof10 Gel Pencil #1 Black(21)</t>
  </si>
  <si>
    <t>EH826</t>
  </si>
  <si>
    <t>ET.프루프10젤펜슬2호다크카카오(21)0.3g</t>
  </si>
  <si>
    <t>ET.Proof10 Gel Pencil #2 Dark Cacao(21)</t>
  </si>
  <si>
    <t>EH827</t>
  </si>
  <si>
    <t>ET.프루프10젤펜슬3호밀크쇼콜라(21)0.3g</t>
  </si>
  <si>
    <t>ET.Proof10 Gel Pencil#3Milk Chocolat(21)</t>
  </si>
  <si>
    <t>EH828</t>
  </si>
  <si>
    <t>ET.프루프10젤펜슬6호허니브론즈(21)0.3g</t>
  </si>
  <si>
    <t>ET.Proof10 Gel Pencil#6 Honey Bronze(21)</t>
  </si>
  <si>
    <t>EH829</t>
  </si>
  <si>
    <t>ET.플레이101스틱컨투어듀오(21)1호_2g+3.8g</t>
  </si>
  <si>
    <t>ET.PLAY101.CONTOUR.DUO(21) #01</t>
  </si>
  <si>
    <t>EH830</t>
  </si>
  <si>
    <t>ET.플레이101스틱컨투어듀오(21)2호2g+3.8g</t>
  </si>
  <si>
    <t>ET.PLAY101.CONTOUR.DUO(21) #02</t>
  </si>
  <si>
    <t>EH831</t>
  </si>
  <si>
    <t>ET.플레이101스틱컨투어듀오(21)3호2g+3.8g</t>
  </si>
  <si>
    <t>ET.PLAY101.CONTOUR.DUO(21) #03</t>
  </si>
  <si>
    <t>EH832</t>
  </si>
  <si>
    <t>ET.플레이101펜슬8호BE104(21BI)0.5g</t>
  </si>
  <si>
    <t>ET.PLAY 101 PENCIL #08 (21)0.5g</t>
  </si>
  <si>
    <t>EH833</t>
  </si>
  <si>
    <t>ET.플레이101펜슬18호BR407(21BI)0.5g</t>
  </si>
  <si>
    <t>ET.PLAY 101 PENCIL #18 (21)0.5g</t>
  </si>
  <si>
    <t>EH834</t>
  </si>
  <si>
    <t>ET.플레이네일롱샤인탑코트('21)8ml</t>
  </si>
  <si>
    <t>ET.Play Nail Long Shine Top Coat('21)8ml</t>
  </si>
  <si>
    <t>EH835</t>
  </si>
  <si>
    <t>ET.플레이네일4호BE004홀로여신(21)8g</t>
  </si>
  <si>
    <t>ET.Play Nail #4 BE004(21)</t>
  </si>
  <si>
    <t>EH836</t>
  </si>
  <si>
    <t>ET.플레이네일29호WH029실버블라썸(21)8g</t>
  </si>
  <si>
    <t>ET.Play Nail #29 WH029(21)</t>
  </si>
  <si>
    <t>EH837</t>
  </si>
  <si>
    <t>ET.플레이네일101호WH101올망졸망아기별꽃(21)8ml</t>
  </si>
  <si>
    <t>ET.Play Nail #101 WH101(21)</t>
  </si>
  <si>
    <t>EH838</t>
  </si>
  <si>
    <t>ET.플레이네일1호WH001생크림딜레마(21)8ml</t>
  </si>
  <si>
    <t>ET.Play Nail #1 WH001(21)</t>
  </si>
  <si>
    <t>EH839</t>
  </si>
  <si>
    <t>ET.플레이네일6호PK006숨겨놓은러브레터(21)8ml</t>
  </si>
  <si>
    <t>ET.Play Nail #6 PK006(21)</t>
  </si>
  <si>
    <t>EH840</t>
  </si>
  <si>
    <t>ET.플레이네일15호BE015베이지의베이직(21)8ml</t>
  </si>
  <si>
    <t>ET.Play Nail #15 BE015(21)</t>
  </si>
  <si>
    <t>EH841</t>
  </si>
  <si>
    <t>ET.플레이네일16호BR016입안가득밀크초코(21)8ml</t>
  </si>
  <si>
    <t>ET.Play Nail #16 BR016(21)</t>
  </si>
  <si>
    <t>EH842</t>
  </si>
  <si>
    <t>ET.플레이네일23호RD023와이와인(21)8ml</t>
  </si>
  <si>
    <t>ET.Play Nail #23 RD023(21)</t>
  </si>
  <si>
    <t>EH843</t>
  </si>
  <si>
    <t>ET.플레이네일24호RD024베리딥러브유(21)8ml</t>
  </si>
  <si>
    <t>ET.Play Nail #24 RD024(21)</t>
  </si>
  <si>
    <t>EH844</t>
  </si>
  <si>
    <t>ET.플레이네일37호BK037썬글라스낀밤(21)8ml</t>
  </si>
  <si>
    <t>ET.Play Nail #37 BK037(21)</t>
  </si>
  <si>
    <t>EH845</t>
  </si>
  <si>
    <t>ET.플레이네일51호OR051꿀먹은자몽(21)8ml</t>
  </si>
  <si>
    <t>ET.Play Nail #51 OR051(21)</t>
  </si>
  <si>
    <t>EH846</t>
  </si>
  <si>
    <t>ET.플레이네일105호PP105라라랜드라일락(21)8ml</t>
  </si>
  <si>
    <t>ET.Play Nail #105 PP105(21)</t>
  </si>
  <si>
    <t>EH847</t>
  </si>
  <si>
    <t>ET.플레이네일123호PK123꿀딸기우유8ml</t>
  </si>
  <si>
    <t>ET.Play Nail #123 PK123</t>
  </si>
  <si>
    <t>EH848</t>
  </si>
  <si>
    <t>ET.플레이네일124호GR124완두콩잎사귀8ml</t>
  </si>
  <si>
    <t>ET.Play Nail #124 GR124</t>
  </si>
  <si>
    <t>EH849</t>
  </si>
  <si>
    <t>ET.플레이네일125호WH125바닐라샴페인8ml</t>
  </si>
  <si>
    <t>ET.Play Nail #125 WH125</t>
  </si>
  <si>
    <t>EH850</t>
  </si>
  <si>
    <t>ET.플레이네일128호YE128고구마치즈볼8ml</t>
  </si>
  <si>
    <t>ET.Play Nail #128 YE128</t>
  </si>
  <si>
    <t>EH851</t>
  </si>
  <si>
    <t>ET.플레이네일129호OR129호박단풍머핀8ml</t>
  </si>
  <si>
    <t>ET.Play Nail #129 OR129</t>
  </si>
  <si>
    <t>EH852</t>
  </si>
  <si>
    <t>ET.플레이네일130호GR130쑥쑥그리너리8ml</t>
  </si>
  <si>
    <t>ET.Play Nail #130 GR130</t>
  </si>
  <si>
    <t>EH853</t>
  </si>
  <si>
    <t>ET.플레이네일131호BL131포그니블루8ml</t>
  </si>
  <si>
    <t>ET.Play Nail #131 BL131</t>
  </si>
  <si>
    <t>EH854</t>
  </si>
  <si>
    <t>ET.플레이네일133호BL133서울밤하늘8ml</t>
  </si>
  <si>
    <t>ET.Play Nail #133 BL133</t>
  </si>
  <si>
    <t>EH855</t>
  </si>
  <si>
    <t>ET.플레이네일134호WH134밀키쥬얼링8ml</t>
  </si>
  <si>
    <t>ET.Play Nail #134 WH134</t>
  </si>
  <si>
    <t>EH856</t>
  </si>
  <si>
    <t>ET.플레이네일7호PK007춤추는오로라('21)8g</t>
  </si>
  <si>
    <t>ET.Play Nail #7 PK007('21)</t>
  </si>
  <si>
    <t>EH857</t>
  </si>
  <si>
    <t>ET.플레이네일64호BL064청청패션(21)8ml</t>
  </si>
  <si>
    <t>ET.Play Nail #64 BL064(21)</t>
  </si>
  <si>
    <t>EH858</t>
  </si>
  <si>
    <t>ET.플레이네일126호GR126메론소다팝8ml</t>
  </si>
  <si>
    <t>ET.Play Nail #126 GR126</t>
  </si>
  <si>
    <t>EH859</t>
  </si>
  <si>
    <t>ET.플레이네일132호BK132비구르미둥둥8ml</t>
  </si>
  <si>
    <t>ET.Play Nail #132 BK132</t>
  </si>
  <si>
    <t>EH860</t>
  </si>
  <si>
    <t>ET.플레이컬러아이즈10색#베이크하우스(21년)9g</t>
  </si>
  <si>
    <t>ET. Play Color Eyes #Bakehouse (21)</t>
  </si>
  <si>
    <t>EH861</t>
  </si>
  <si>
    <t>ET.플레이컬러아이즈10색#로제와인(21년)6g</t>
  </si>
  <si>
    <t>ET.Play Color Eyes #Rose Wine ('21)</t>
  </si>
  <si>
    <t>EH862</t>
  </si>
  <si>
    <t>ET.플레이컬러아이즈10색#어텀클로짓(21)7g</t>
  </si>
  <si>
    <t>ET.Play Color Eyes #AutumnCloset (21</t>
  </si>
  <si>
    <t>EH863</t>
  </si>
  <si>
    <t>ET.플레이컬러아이즈10색#인더까페(21년)9g</t>
  </si>
  <si>
    <t>ET.Play Color Eyes #in the Cafe (21) 9g</t>
  </si>
  <si>
    <t>EH864</t>
  </si>
  <si>
    <t>ET.플레이컬러아이즈10색#카페인홀릭(21년)9g</t>
  </si>
  <si>
    <t>ET.Play Color Eyes #Caffine holic ('21)</t>
  </si>
  <si>
    <t>EH865</t>
  </si>
  <si>
    <t>ET.플레이컬러아이즈10색#레더샵(21년)8g</t>
  </si>
  <si>
    <t>ET.Play Color Eyes #Leather Shop ('21)</t>
  </si>
  <si>
    <t>EH866</t>
  </si>
  <si>
    <t>ET.플레이컬러아이즈(19년AD)피치팜10G</t>
  </si>
  <si>
    <t>ET Play Color Eyes(19'AD)#Peach Farm</t>
  </si>
  <si>
    <t>EH867</t>
  </si>
  <si>
    <t>ET.(온)아이팔레트오븐키트(베이크하우스)(21년)1개입</t>
  </si>
  <si>
    <t>ET. Bake House Kit('21)</t>
  </si>
  <si>
    <t>EH868</t>
  </si>
  <si>
    <t>ET.플레이컬러아이즈10색#라벤더랜드(21년)9g</t>
  </si>
  <si>
    <t>ET.Play Color Eyes #Lavender Land ('21)</t>
  </si>
  <si>
    <t>EH869</t>
  </si>
  <si>
    <t>ET.(MBS)플레이컬러아이즈#오렌지비앙코라떼(착인)</t>
  </si>
  <si>
    <t>ET.(MBS)PlayColorEyes#Orange</t>
  </si>
  <si>
    <t>EH870</t>
  </si>
  <si>
    <t>ET.(MBS)플레이컬러아이즈#브라운슈가라떼(착인)</t>
  </si>
  <si>
    <t>ET.(MBS)PlayColorEyes#BrownSugar</t>
  </si>
  <si>
    <t>EH871</t>
  </si>
  <si>
    <t>ET.(MBS)플레이컬러아이즈#플라워티라떼(착인)</t>
  </si>
  <si>
    <t>ET.(MBS)PlayColorEyes#FlowerTea</t>
  </si>
  <si>
    <t>EH872</t>
  </si>
  <si>
    <t>ET.플레이컬러아이팔레트#로즈밤(19년6월)</t>
  </si>
  <si>
    <t>Play Color Eye Palette #Rose Bomb</t>
  </si>
  <si>
    <t>EH873</t>
  </si>
  <si>
    <t>ET.플레이컬러아이즈#까사무화과7.2G</t>
  </si>
  <si>
    <t>ET.Play Color Eyes #Casa Fig</t>
  </si>
  <si>
    <t>EH874</t>
  </si>
  <si>
    <t>ET.플레이컬러아이즈#뮬리로맨스8G(20.09)</t>
  </si>
  <si>
    <t>ET. Play Color Eyes.Muhly Romance(20.09)</t>
  </si>
  <si>
    <t>EH875</t>
  </si>
  <si>
    <t>ET.(레오제이)플레이컬러아이즈#더스티캣(21.06)0.8gX9</t>
  </si>
  <si>
    <t>ET. (LeoJ)Play Color Eyes#DustyCat(21.06</t>
  </si>
  <si>
    <t>EH876</t>
  </si>
  <si>
    <t>ET.플레이컬러아이즈#쿠키칩스7.2G</t>
  </si>
  <si>
    <t>ET.Play Color Eyes #Cookie Chips</t>
  </si>
  <si>
    <t>EH877</t>
  </si>
  <si>
    <t>ET.(면세)플레이컬러아이즈#샌드힐(21년6월)1EA</t>
  </si>
  <si>
    <t>ET. Play Color Eyes #Sand Hill (21.BI)</t>
  </si>
  <si>
    <t>EH878</t>
  </si>
  <si>
    <t>ET.(온)플레이컬러아이즈#메이플로드(21년2월)0.9gx9</t>
  </si>
  <si>
    <t>ET. Play Color Eyes #MapleRoad(BI)0.9gx9</t>
  </si>
  <si>
    <t>EH879</t>
  </si>
  <si>
    <t>ET.(온)플레이컬러아이즈#메이플로드(19년8월)</t>
  </si>
  <si>
    <t>ET. Play Color Eyes #MapleRoad</t>
  </si>
  <si>
    <t>EH880</t>
  </si>
  <si>
    <t>ET.플레이컬러아이즈쿠키칩스듀얼브러쉬키트1EA</t>
  </si>
  <si>
    <t>ET.Play Color Eyes Cookie Chips Kit</t>
  </si>
  <si>
    <t>EH881</t>
  </si>
  <si>
    <t>ET.플레이컬러아이즈미니쥬얼리#1골드펜던트</t>
  </si>
  <si>
    <t>ET.Play Color Eyes Mini Jewelry #1 Gold</t>
  </si>
  <si>
    <t>EH882</t>
  </si>
  <si>
    <t>ET.플레이컬러아이즈미니쥬얼리#2로지펜던트</t>
  </si>
  <si>
    <t>ET.Play Color Eyes Mini Jewelry #2 Rosy</t>
  </si>
  <si>
    <t>EH883</t>
  </si>
  <si>
    <t>ET.플레이톤팔레트(21.10)#누드밀크티_착인1EA</t>
  </si>
  <si>
    <t>ET.Play.Tone.EyePalette#NudeMilkTea(21)</t>
  </si>
  <si>
    <t>EH884</t>
  </si>
  <si>
    <t>ET.플레이톤팔레트(21.10)#캐시미어모브_착인1EA</t>
  </si>
  <si>
    <t>ET.Play.Tone.EyePalette#CashmereMauve(21</t>
  </si>
  <si>
    <t>EH885</t>
  </si>
  <si>
    <t>ET.플레이톤팔레트(21.10)#우드브릭_착인1EA</t>
  </si>
  <si>
    <t>ET.Play.Tone.EyePalette#WoodBrick(21.10)</t>
  </si>
  <si>
    <t>EH886</t>
  </si>
  <si>
    <t>ET.(재유)플레이톤팔레트(22.02)#피치거베라_착인1EA</t>
  </si>
  <si>
    <t>ET.Play.Tone.EyePalette#PeachGerbera(22</t>
  </si>
  <si>
    <t>EH887</t>
  </si>
  <si>
    <t>ET.(MBS)피지쏙팩트_9.5G_착인</t>
  </si>
  <si>
    <t>ET.(MBS)Sebum soak Pact_9.5G</t>
  </si>
  <si>
    <t>EH888</t>
  </si>
  <si>
    <t>ET.(MBS)피지쏙파우더_5G_한국제조_착인</t>
  </si>
  <si>
    <t>ET.(MBS)Sebum soak Powder_5G_KOREA</t>
  </si>
  <si>
    <t>EH889</t>
  </si>
  <si>
    <t>ET.피지쏙포어프라이머_30ml_착인('21)</t>
  </si>
  <si>
    <t>ET.SebumSoak Pore Primer_30ml('21)</t>
  </si>
  <si>
    <t>EH890</t>
  </si>
  <si>
    <t>ET.(MBS)피지쏙블러팩트9g_착인</t>
  </si>
  <si>
    <t>ET.(MBS)Sebum soak Blur Pact</t>
  </si>
  <si>
    <t>EH891</t>
  </si>
  <si>
    <t>ET.피지쏙T존베이스_12ml_착인(21)</t>
  </si>
  <si>
    <t>ET.SebumSoak T-zone Base_12ml(21)</t>
  </si>
  <si>
    <t>EH892</t>
  </si>
  <si>
    <t>ET.(라방용)피카소꼴레지오니블러셔14_1ea</t>
  </si>
  <si>
    <t>ET.(Piccasso) Blush Brush #14_1ea</t>
  </si>
  <si>
    <t>EH893</t>
  </si>
  <si>
    <t>ET.(라방용)피카소꼴레지오니아이섀도우207A_1ea</t>
  </si>
  <si>
    <t>ET.(Piccasso) Eye Shadow Brush #207A</t>
  </si>
  <si>
    <t>EH894</t>
  </si>
  <si>
    <t>ET.(MBS)픽싱틴트10호스모키체리4g</t>
  </si>
  <si>
    <t>ET.Fixing Tint #10 Smoky Cherry 4g</t>
  </si>
  <si>
    <t>EH895</t>
  </si>
  <si>
    <t>ET.(MBS)픽싱틴트11호로즈블렌딩4g</t>
  </si>
  <si>
    <t>ET.Fixing Tint #11 Rose Blending 4g</t>
  </si>
  <si>
    <t>EH896</t>
  </si>
  <si>
    <t>ET.(MBS)픽싱틴트12호살몬브릭4g</t>
  </si>
  <si>
    <t>ET.Fixing Tint #12 Salmon Brick 4g</t>
  </si>
  <si>
    <t>EH897</t>
  </si>
  <si>
    <t>ET.(MBS)픽싱틴트3호멜로우피치_착인</t>
  </si>
  <si>
    <t>ET.(MBS)Fixing Tint #03 Mellow Peach</t>
  </si>
  <si>
    <t>EH898</t>
  </si>
  <si>
    <t>ET.(MBS)픽싱틴트4호진저밀크티_착인</t>
  </si>
  <si>
    <t>ET.(MBS)Fixing Tint #04 Ginger Milk Tea</t>
  </si>
  <si>
    <t>EH899</t>
  </si>
  <si>
    <t>ET.(MBS)픽싱틴트5호미드나잇모브_착인4g</t>
  </si>
  <si>
    <t>ET.(MBS)Fixing Tint #05 Midnight Mauve</t>
  </si>
  <si>
    <t>EH900</t>
  </si>
  <si>
    <t>ET.픽싱틴트6호소프트월넛_착인4g</t>
  </si>
  <si>
    <t>ET.Fixing Tint #06 soft walnut 4g</t>
  </si>
  <si>
    <t>EH901</t>
  </si>
  <si>
    <t>ET.(MBS)픽싱틴트7호크랜베리플럼_착인4g</t>
  </si>
  <si>
    <t>ET.(MBS)Fixing Tint#07 Cranberry Plum 4g</t>
  </si>
  <si>
    <t>EH902</t>
  </si>
  <si>
    <t>ET.(MBS)픽싱틴트1호아날로그로즈_착인</t>
  </si>
  <si>
    <t>ET.(MBS)Fixing Tint #01 Analog Rose</t>
  </si>
  <si>
    <t>EH903</t>
  </si>
  <si>
    <t>ET.(MBS)픽싱틴트2호빈티지레드_착인</t>
  </si>
  <si>
    <t>ET.(MBS)Fixing Tint #02 Vintage Red</t>
  </si>
  <si>
    <t>EH904</t>
  </si>
  <si>
    <t>ET.더베스트립키트미니3종세트(카카오전용)</t>
  </si>
  <si>
    <t>ET.THE BEST LIP kit mini[3cs]</t>
  </si>
  <si>
    <t>EH905</t>
  </si>
  <si>
    <t>ET.(온)픽싱틴트8호더스티베이지_착인4g</t>
  </si>
  <si>
    <t>ET.Fixing Tint#08 Dusty Beige 4g</t>
  </si>
  <si>
    <t>EH906</t>
  </si>
  <si>
    <t>ET.픽싱틴트미니2종(Apmall체험)2g*2</t>
  </si>
  <si>
    <t>ET.Fixing Tint mini 2set(apmall)</t>
  </si>
  <si>
    <t>EH907</t>
  </si>
  <si>
    <t>ET.하트쿠키블러셔(21)RD301루비레드_착인3.3g</t>
  </si>
  <si>
    <t>ET.Heart Cookie Blusher(21)RD301Ruby Re</t>
  </si>
  <si>
    <t>EH908</t>
  </si>
  <si>
    <t>ET.핫스타일버블헤어컬러링AD(20)-1B딥블랙</t>
  </si>
  <si>
    <t>ET HOT STYLE BUBBLE HAIR COLORING 1B(20)</t>
  </si>
  <si>
    <t>EH909</t>
  </si>
  <si>
    <t>ET.핫스타일버블헤어컬러링AD(20)-8N애쉬골드</t>
  </si>
  <si>
    <t>ET HOT STYLE BUBBLE HAIR COLORING 8N(20)</t>
  </si>
  <si>
    <t>EH910</t>
  </si>
  <si>
    <t>ET.핫스타일버블헤어컬러링AD(20)-10PP애쉬바이올렛</t>
  </si>
  <si>
    <t>HOT STYLE BUBBLE HAIR COLORING 10PP(20)</t>
  </si>
  <si>
    <t>EH911</t>
  </si>
  <si>
    <t>ET.핫스타일크림헤어컬러링(21)-11N35g+70ml</t>
  </si>
  <si>
    <t>ET HOT STYLE CREAM HAIR COLORING 11N(21)</t>
  </si>
  <si>
    <t>EH912</t>
  </si>
  <si>
    <t>ET.핫스타일크림헤어컬러링AD(21)-7R40g+60g</t>
  </si>
  <si>
    <t>ET HOT STYLE CREAM HAIR COLORING 7R(21)</t>
  </si>
  <si>
    <t>EH913</t>
  </si>
  <si>
    <t>ET.핫스타일버블헤어컬러링AD(20)-7N내추럴브라운</t>
  </si>
  <si>
    <t>ET HOT STYLE BUBBLE HAIR COLORING 7N(20)</t>
  </si>
  <si>
    <t>EH914</t>
  </si>
  <si>
    <t>ET.핫스타일버블헤어컬러링AD(20)-9O브릭오렌지</t>
  </si>
  <si>
    <t>ET HOT STYLE BUBBLE HAIR COLORING 9O(20</t>
  </si>
  <si>
    <t>EH915</t>
  </si>
  <si>
    <t>ET.핫스타일버블헤어컬러링AD(20)-7R체리레드</t>
  </si>
  <si>
    <t>ET HOT STYLE BUBBLE HAIR COLORING 7R(20)</t>
  </si>
  <si>
    <t>EH916</t>
  </si>
  <si>
    <t>ET.핫스타일버블헤어컬러링AD(20)-10PK핑크헤이즐넛</t>
  </si>
  <si>
    <t>HOT STYLE BUBBLE HAIR COLORING 10PK(20</t>
  </si>
  <si>
    <t>EH917</t>
  </si>
  <si>
    <t>ET.핫스타일포토헤어라이너1호2.7g다크브라운</t>
  </si>
  <si>
    <t>HOT STYLE PHOTO HAIR LINER #1</t>
  </si>
  <si>
    <t>EH918</t>
  </si>
  <si>
    <t>ET.핫스타일버블헤어컬러링AD(20)-6B차콜그레이</t>
  </si>
  <si>
    <t>ET HOT STYLE BUBBLE HAIR COLORING 6B(20)</t>
  </si>
  <si>
    <t>EH919</t>
  </si>
  <si>
    <t>ET.핫스타일버블헤어컬러링AD(20)-7GR카키브라운</t>
  </si>
  <si>
    <t>ET HOT STYLE BUBBLE HAIR COLORING 7GR(20</t>
  </si>
  <si>
    <t>EH920</t>
  </si>
  <si>
    <t>ET.핫스타일크림헤어컬러링AD(20)-5N초코모카브라운</t>
  </si>
  <si>
    <t>ET HOT STYLE CREAM HAIR COLORING 5N(20)</t>
  </si>
  <si>
    <t>EH921</t>
  </si>
  <si>
    <t>ET.핫스타일크림헤어블리치AD(20)</t>
  </si>
  <si>
    <t>ET HOT STYLE CREAM HAIR BLEACH(20)</t>
  </si>
  <si>
    <t>EH922</t>
  </si>
  <si>
    <t>ET.핸드부케리치비타민핸드크림50ml</t>
  </si>
  <si>
    <t>HAND BOUQUET RICH VITAMIN HAND CREAM</t>
  </si>
  <si>
    <t>EH923</t>
  </si>
  <si>
    <t>ET.핸드부케리치콜라겐핸드마스크(19AD)</t>
  </si>
  <si>
    <t>ET.HAND.B RICH COLLAGEN HAND MASK (19AD)</t>
  </si>
  <si>
    <t>EH924</t>
  </si>
  <si>
    <t>ET.핸드부케리치콜라겐핸드크림AD50ml</t>
  </si>
  <si>
    <t>HAND BOUQUET RICH COLLAGEN HAND CREAM</t>
  </si>
  <si>
    <t>EH925</t>
  </si>
  <si>
    <t>ET.핸드부케리치버터핸드&amp;힐크림100mlnew</t>
  </si>
  <si>
    <t>ET.Hand Bouquet Rich Butter Hand &amp; Heel</t>
  </si>
  <si>
    <t>EH926</t>
  </si>
  <si>
    <t>ET.헤어시크릿앞머리픽서(21)60ml</t>
  </si>
  <si>
    <t>ET.HAIR SECRET BANG HAIR FIXER(21) 60ml</t>
  </si>
  <si>
    <t>EH927</t>
  </si>
  <si>
    <t>ET.헬프마이핑거핑크케라틴네일강화제(21)10ml</t>
  </si>
  <si>
    <t>ET.Help My Finger Nail Strengthener(21)</t>
  </si>
  <si>
    <t>EH928</t>
  </si>
  <si>
    <t>ET.헬프마이핑거네일핑거팩(21)12ml</t>
  </si>
  <si>
    <t>ET.Help My Finger Nail Finger Pack(21)</t>
  </si>
  <si>
    <t>EH929</t>
  </si>
  <si>
    <t>ET.헬프마이핑거에센스스파(21)1.8g</t>
  </si>
  <si>
    <t>ET.Help My Finger Essence Spa(21)</t>
  </si>
  <si>
    <t>EH930</t>
  </si>
  <si>
    <t>ET.헬프마이핑거네일핑거팩(19AD)</t>
  </si>
  <si>
    <t>ET.H. MY FINGER NAIL FINGER PACK(19AD)</t>
  </si>
  <si>
    <t>EH931</t>
  </si>
  <si>
    <t>ET.0.2테라피에어마스크_달팽이20ml(17)(견)</t>
  </si>
  <si>
    <t>0.2T.A.Mask_Snail20ml('17)(G)</t>
  </si>
  <si>
    <t>EH932</t>
  </si>
  <si>
    <t>ET.0.2테라피에어마스크_히아루론산20ml(20)(견)</t>
  </si>
  <si>
    <t>ET.0.2T.A.Mask_HyaluronicAcid20ml(20(G)</t>
  </si>
  <si>
    <t>EH933</t>
  </si>
  <si>
    <t>ET.0.2테라피에어마스크_진주20ml(20)(견)</t>
  </si>
  <si>
    <t>ET.0.2T.A.Mask_Pearl20ml(20)(G)</t>
  </si>
  <si>
    <t>EH934</t>
  </si>
  <si>
    <t>ET.0.2테라피에어마스크_알로에20ml(20)(견)</t>
  </si>
  <si>
    <t>ET.0.2T.A.Mask_Aloe20ml(20)(Sample)</t>
  </si>
  <si>
    <t>EH935</t>
  </si>
  <si>
    <t>ET.0.2테라피에어마스크_티트리20ml('20)(견)</t>
  </si>
  <si>
    <t>ET.0.2T.A.Mask_TeaTree20ml('20)(Sample)</t>
  </si>
  <si>
    <t>EH936</t>
  </si>
  <si>
    <t>ET.0.2테라피에어마스크_진주20ml(17)(견)</t>
  </si>
  <si>
    <t>0.2T.A.Mask_Pearl20ml('17)(G)</t>
  </si>
  <si>
    <t>EH937</t>
  </si>
  <si>
    <t>ET.0.2테라피에어마스크_알로에20ml(견)</t>
  </si>
  <si>
    <t>ET.0.2T.A.Mask_Aloe20ml(Sample)</t>
  </si>
  <si>
    <t>EH938</t>
  </si>
  <si>
    <t>ET.0.2테라피에어마스크_티트리20ml(견)</t>
  </si>
  <si>
    <t>ET.0.2T.A.Mask_TeaTree20ml(Sample)</t>
  </si>
  <si>
    <t>EH939</t>
  </si>
  <si>
    <t>ET.AC클린업토너20년15ml(견)</t>
  </si>
  <si>
    <t>ET.AC.C.Toner 15ml('20)(G)</t>
  </si>
  <si>
    <t>EH940</t>
  </si>
  <si>
    <t>ET.AC클린업클렌징폼20년4ml(견)</t>
  </si>
  <si>
    <t>ET.AC.C Foam 4ml('20)(G)</t>
  </si>
  <si>
    <t>EH941</t>
  </si>
  <si>
    <t>ET.AC클린업플루이드20년25ml(견)</t>
  </si>
  <si>
    <t>ET.AC.C. Fluid 25ml('20)(G)</t>
  </si>
  <si>
    <t>EH942</t>
  </si>
  <si>
    <t>ET.AC클린업토너20년25ml(견)</t>
  </si>
  <si>
    <t>ET.AC.C.Toner 25ml('20)(G)</t>
  </si>
  <si>
    <t>EH943</t>
  </si>
  <si>
    <t>ET.(글)원더포어키트2종(20년)(견)</t>
  </si>
  <si>
    <t>EH944</t>
  </si>
  <si>
    <t>ET.(GB)순정체험키트(4종)(21AD)(견)</t>
  </si>
  <si>
    <t>EH945</t>
  </si>
  <si>
    <t>ET.리얼아트클렌징오일AD_모이스처25ml(견)</t>
  </si>
  <si>
    <t>REAL ART CLEANSING OIL_ORIGINAL(AD) 25ml</t>
  </si>
  <si>
    <t>EH946</t>
  </si>
  <si>
    <t>ET.립앤아이리무버25ml(견)</t>
  </si>
  <si>
    <t>ET.LIP&amp;EYE REMOVER 25ml(S)</t>
  </si>
  <si>
    <t>EH947</t>
  </si>
  <si>
    <t>ET.몬스터미셀라딥클렌징워터25ml(20AD)(견)</t>
  </si>
  <si>
    <t>ET.Monster M.Deep CleansingW.25ml(20ad(S</t>
  </si>
  <si>
    <t>EH948</t>
  </si>
  <si>
    <t>ET.몬스터미셀라클렌징워터트래블2종키트(견)(AD)</t>
  </si>
  <si>
    <t>ET.Monster M.Cleansing WaterKit(2ea)(AD)</t>
  </si>
  <si>
    <t>EH949</t>
  </si>
  <si>
    <t>ET.베이킹파우더B.B딥클렌징폼30ml(20AD)견)</t>
  </si>
  <si>
    <t>ET.Baking.P.B.D.Foam30ml(20AD)G)</t>
  </si>
  <si>
    <t>EH950</t>
  </si>
  <si>
    <t>ET.베이킹파우더B.B딥클렌징폼30g(21AD)(견)</t>
  </si>
  <si>
    <t>ET.Baking.P.B.D.Foam30g(21)(Samp)</t>
  </si>
  <si>
    <t>EH951</t>
  </si>
  <si>
    <t>ET.베이킹파우더B.B딥클렌징폼4g(21AD)(견)</t>
  </si>
  <si>
    <t>ET.Baking.P.B.D.Foam4g(21AD)(Samp)</t>
  </si>
  <si>
    <t>EH952</t>
  </si>
  <si>
    <t>ET.베이킹파우더사각사각모공스크럽7g(21AD)(견)</t>
  </si>
  <si>
    <t>ET.Baking.P.P.Scrub7g(21AD)(G)</t>
  </si>
  <si>
    <t>EH953</t>
  </si>
  <si>
    <t>ET.베이킹파우더B.B딥클렌징폼4ml(19AD)(견)</t>
  </si>
  <si>
    <t>ET.Baking.P.B.D.Foam4ml(19AD)(G)</t>
  </si>
  <si>
    <t>EH954</t>
  </si>
  <si>
    <t>ET.베이킹파우더모공클렌징폼4ml(19AD)(견)</t>
  </si>
  <si>
    <t>ET.Baking.P.P.Foam4ml(19AD)(G)</t>
  </si>
  <si>
    <t>EH955</t>
  </si>
  <si>
    <t>ET.수분가득콜라겐인텐스토너(20년)15ml(견)</t>
  </si>
  <si>
    <t>ET.Moistfull.C.Intense Toner 15ml(G)</t>
  </si>
  <si>
    <t>EH956</t>
  </si>
  <si>
    <t>ET.수분가득콜라겐인텐스에멀전(20년)15ml(견)</t>
  </si>
  <si>
    <t>ET.Moistfull.C.Intense Emulsion 15ml(G)</t>
  </si>
  <si>
    <t>EH957</t>
  </si>
  <si>
    <t>ET.수분가득콜라겐인텐스세럼(20년)10ml(견)</t>
  </si>
  <si>
    <t>ET.Moistfull.C.Intense Serum 10ml(G)</t>
  </si>
  <si>
    <t>EH958</t>
  </si>
  <si>
    <t>ET.수분가득콜라겐인텐스크림(20년)15ml(견)</t>
  </si>
  <si>
    <t>ET.Moistfull.C.Intense Cream 15ml(G)</t>
  </si>
  <si>
    <t>EH959</t>
  </si>
  <si>
    <t>ET.수분가득콜라겐인텐스4종키트(20년)(견)</t>
  </si>
  <si>
    <t>ET.Moistfull.C.Intense Kit (4KINDS)(G)</t>
  </si>
  <si>
    <t>EH960</t>
  </si>
  <si>
    <t>ET.수분가득콜라겐인텐스폼(20년)20g(견)</t>
  </si>
  <si>
    <t>ET.Moistfull.C.Intense Foam 20g(G)</t>
  </si>
  <si>
    <t>EH961</t>
  </si>
  <si>
    <t>ET.수분가득콜라겐토너(21AD)25ml(견)</t>
  </si>
  <si>
    <t>ETUDE MOISTFULL COLLAGEN TONER 25ML(G)</t>
  </si>
  <si>
    <t>EH962</t>
  </si>
  <si>
    <t>ET.수분가득콜라겐토너(21AD)50ml(견)</t>
  </si>
  <si>
    <t>MOISTFULL COLLAGEN FACIAL TONER 50ML(G)</t>
  </si>
  <si>
    <t>EH963</t>
  </si>
  <si>
    <t>ET.수분가득콜라겐에센스(21AD)15ml(견)</t>
  </si>
  <si>
    <t>ET.MOISTFULL COLLAGEN ESSENCE 15ML(G)</t>
  </si>
  <si>
    <t>EH964</t>
  </si>
  <si>
    <t>ET.수분가득콜라겐에멀전(21AD)25ml(견)</t>
  </si>
  <si>
    <t>ET.MOISTFULL COLLAGEN EMULSION 25ML(G)</t>
  </si>
  <si>
    <t>EH965</t>
  </si>
  <si>
    <t>ET.수분가득콜라겐에멀전(21AD)50ml(견)</t>
  </si>
  <si>
    <t>ET.MOISTFULL COLLAGEN EMULSION 50ML(G)</t>
  </si>
  <si>
    <t>EH966</t>
  </si>
  <si>
    <t>ET.수분가득콜라겐폼클렌저(21AD)50g(견)</t>
  </si>
  <si>
    <t>ET.MOISTFULL COLLAGEN FOAM 50G(G)</t>
  </si>
  <si>
    <t>EH967</t>
  </si>
  <si>
    <t>ET.수분가득콜라겐4종키트(21AD)(견)</t>
  </si>
  <si>
    <t>ET.MOISTFULL COLLAGEN KIT (4KINDS)(G)</t>
  </si>
  <si>
    <t>EH968</t>
  </si>
  <si>
    <t>ET.수분가득콜라겐크림(21)75ml(견)</t>
  </si>
  <si>
    <t>ET.MOISTFULL COLLAGEN CREAM 75ML(G)</t>
  </si>
  <si>
    <t>EH969</t>
  </si>
  <si>
    <t>ET.수분가득콜라겐크림(21AD_Ver.2.0)25ml(견)</t>
  </si>
  <si>
    <t>ET. MOISTFULL COLLAGEN CREAM 25ML(G)</t>
  </si>
  <si>
    <t>EH970</t>
  </si>
  <si>
    <t>ET.수분가득콜라겐크림(21AD_Ver.2.0)50ml(견)</t>
  </si>
  <si>
    <t>ET.MOISTFULL COLLAGEN CREAM 50ML(G)</t>
  </si>
  <si>
    <t>EH971</t>
  </si>
  <si>
    <t>ET.(KT_Y)순정트래블키트4종</t>
  </si>
  <si>
    <t>ET.(KT_Y)S.J. Travel Kit (4ea)</t>
  </si>
  <si>
    <t>EH972</t>
  </si>
  <si>
    <t>ET.순정디렉터무기자차선크림(22년)20ml(견)</t>
  </si>
  <si>
    <t>ET.S.J Director's Mineral Sun 20ml(G)</t>
  </si>
  <si>
    <t>EH973</t>
  </si>
  <si>
    <t>ET.순정디렉터수분선크림(22년)20ml(견)</t>
  </si>
  <si>
    <t>ET.S.J Director's Moisture Sun 20ml(G)</t>
  </si>
  <si>
    <t>EH974</t>
  </si>
  <si>
    <t>ET.순정디렉터무기자차선크림(22년)1ml(파우치)</t>
  </si>
  <si>
    <t>ET.S.J Director's Mineral Sun 1ml(G)</t>
  </si>
  <si>
    <t>EH975</t>
  </si>
  <si>
    <t>ET.순정디렉터수분선크림(22년)1ml(파우치)</t>
  </si>
  <si>
    <t>ET.S.J Director's Moisture Sun 1ml(G)</t>
  </si>
  <si>
    <t>EH976</t>
  </si>
  <si>
    <t>ET.순정약산성5.5진정토너(E)80ml(견)</t>
  </si>
  <si>
    <t>ET.S.J. Toner 80ml(G)</t>
  </si>
  <si>
    <t>EH977</t>
  </si>
  <si>
    <t>ET.순정판텐소사이드10시카밤(견)10ML</t>
  </si>
  <si>
    <t>ET.Soon.J. 10Cica Balm(S)10ml</t>
  </si>
  <si>
    <t>EH978</t>
  </si>
  <si>
    <t>ET.순정판텐소사이드10시카밤(견)30ML</t>
  </si>
  <si>
    <t>ET.Soon.J. 10Cica Balm(S)30ml</t>
  </si>
  <si>
    <t>EH979</t>
  </si>
  <si>
    <t>ET.(종합몰)순정5.5토너견본키트(50ml*4ea)</t>
  </si>
  <si>
    <t>ET.SoonJung 5.5Toner Sample Kit(4ea)</t>
  </si>
  <si>
    <t>EH980</t>
  </si>
  <si>
    <t>ET.순정판텐소사이드5시카밤10ml(21AD)(견)</t>
  </si>
  <si>
    <t>ET.SoonJ. 5Cica Balm 10ml(21AD)(G)</t>
  </si>
  <si>
    <t>EH981</t>
  </si>
  <si>
    <t>ET.순정수분베리어크림10ml(21AD)(견)</t>
  </si>
  <si>
    <t>ET.S.J.Hydro Barrier Cream 10ml(21AD)(G)</t>
  </si>
  <si>
    <t>EH982</t>
  </si>
  <si>
    <t>ET.순정수분베리어크림50ml(21AD)(견)</t>
  </si>
  <si>
    <t>ET.S.J.Hydro Barrier Cream 50ml(21AD)(G)</t>
  </si>
  <si>
    <t>EH983</t>
  </si>
  <si>
    <t>ET.순정약산성5.5진정토너25ml(21AD)(견)</t>
  </si>
  <si>
    <t>ET.SoonJ. 5.5Toner 25ml(21AD)(G)</t>
  </si>
  <si>
    <t>EH984</t>
  </si>
  <si>
    <t>ET.순정약산성5.5진정토너80ml(21AD)(견)</t>
  </si>
  <si>
    <t>ET.SoonJ. 5.5Toner 80ml(21AD)(G)</t>
  </si>
  <si>
    <t>EH985</t>
  </si>
  <si>
    <t>ET.순정10무에멀전25ml(21AD)(견)</t>
  </si>
  <si>
    <t>ET.SoonJung Emulsion 25ml(21AD)(G)</t>
  </si>
  <si>
    <t>EH986</t>
  </si>
  <si>
    <t>ET.순정판텐소사이드™약산성모이스처로션50ml(견)</t>
  </si>
  <si>
    <t>ET.SoonJung Moisture Lotion 50ml</t>
  </si>
  <si>
    <t>EH987</t>
  </si>
  <si>
    <t>ET.순정판텐소사이드마스크25ml(21AD(견)</t>
  </si>
  <si>
    <t>ET.SoonJung Sheet Mask(21AD)(G)</t>
  </si>
  <si>
    <t>EH988</t>
  </si>
  <si>
    <t>ET.순정약산성5.5폼클렌저20ML(21AD(견)</t>
  </si>
  <si>
    <t>ET.SoonJ.Foam Cleanser20ML(21AD)(G)</t>
  </si>
  <si>
    <t>EH989</t>
  </si>
  <si>
    <t>ET.순정약산성5.5폼클렌저100ML(21AD(견)</t>
  </si>
  <si>
    <t>ET.SoonJ.Foam Cleanser100ML(21AD(G)</t>
  </si>
  <si>
    <t>EH990</t>
  </si>
  <si>
    <t>ET.순정센텔라약산성5.5진정토너15ml(견)</t>
  </si>
  <si>
    <t>ET.SoonJung Centella Toner 15ml(G)</t>
  </si>
  <si>
    <t>EH991</t>
  </si>
  <si>
    <t>ET.순정센텔라10무에멀전15ml(견)</t>
  </si>
  <si>
    <t>ET.SoonJung Centella Emulsion 15ml(G)</t>
  </si>
  <si>
    <t>EH992</t>
  </si>
  <si>
    <t>ET.순정센텔라판텐소사이드5시카밤10ML(견)</t>
  </si>
  <si>
    <t>ET.Soon.J.Centella 5Cica Balm 10ml(S)</t>
  </si>
  <si>
    <t>EH993</t>
  </si>
  <si>
    <t>ET.순정센텔라수분베리어크림10ml(견)</t>
  </si>
  <si>
    <t>ET.S.J.Centella Hydro B. Cream 10ml(G)</t>
  </si>
  <si>
    <t>EH994</t>
  </si>
  <si>
    <t>ET.순정센텔라체험키트(4종)(견)</t>
  </si>
  <si>
    <t>ET.Soon.J.Centella Trial Kit(4ea)(G)</t>
  </si>
  <si>
    <t>EH995</t>
  </si>
  <si>
    <t>ET.원더포어크림20년10ml(견)</t>
  </si>
  <si>
    <t>ET.Wonder Pore Cream 10ml (20)(G)</t>
  </si>
  <si>
    <t>EH996</t>
  </si>
  <si>
    <t>ET.원더포어프레쉬너20년25ml(견)</t>
  </si>
  <si>
    <t>ET.Wonder Pore Freshner 25ml('20)(G)</t>
  </si>
  <si>
    <t>EH997</t>
  </si>
  <si>
    <t>ET.원더포어딥포밍클렌저(21년제조사이관)20g(견)</t>
  </si>
  <si>
    <t>ET.Wonder Pore Cleanser 20g(G)</t>
  </si>
  <si>
    <t>EH998</t>
  </si>
  <si>
    <t>ET.원더포어모공크림20년1ml(견)</t>
  </si>
  <si>
    <t>ET.Wonder Pore Cream 1ml ('20)(G)</t>
  </si>
  <si>
    <t>EH999</t>
  </si>
  <si>
    <t>ET.유브이더블컷산뜻선젤1ml(견)</t>
  </si>
  <si>
    <t>ET.UV DOUBLE CUT FRESH SUN GEL 1ml(G)</t>
  </si>
  <si>
    <t>EH1000</t>
  </si>
  <si>
    <t>ET.(견)(MBS)피지쏙포어프라이머_3ml</t>
  </si>
  <si>
    <t>ET.(G)(MBS)SebumSoak PorePrimer_3ml</t>
  </si>
  <si>
    <t>EH1001</t>
  </si>
  <si>
    <t>ET.핸드부케리치버터핸드크림25ml(견)</t>
  </si>
  <si>
    <t>HAND BOUQUET RICH BUTTER HAND CREAM 25ml</t>
  </si>
  <si>
    <t>FOELLIE</t>
  </si>
  <si>
    <t>FO001</t>
  </si>
  <si>
    <t>러비레이디 이너클렌저</t>
  </si>
  <si>
    <t>LUVILADY INNER CLEANSER 100ml</t>
  </si>
  <si>
    <t>FO002</t>
  </si>
  <si>
    <t>젠티가이 매너클렌저</t>
  </si>
  <si>
    <t>GENTIGUY MANNER CLEANSER  100ml</t>
  </si>
  <si>
    <t>FO003</t>
  </si>
  <si>
    <t>오드봉봉 이너퍼퓸</t>
  </si>
  <si>
    <t>eau de bonbon INNER PERFUME 5ml</t>
  </si>
  <si>
    <t>FO004</t>
  </si>
  <si>
    <t>오드포렛 이너퍼퓸</t>
  </si>
  <si>
    <t>eau de foret INNER PERFUME 5ml</t>
  </si>
  <si>
    <t>FO005</t>
  </si>
  <si>
    <t>오드비쥬 이너퍼퓸</t>
  </si>
  <si>
    <t>eau de bijou INNER PERFUME 5ml</t>
  </si>
  <si>
    <t>FO006</t>
  </si>
  <si>
    <t>오드플뢰르 이너퍼퓸</t>
  </si>
  <si>
    <t>eau de fleur INNER PERFUME 5ml</t>
  </si>
  <si>
    <t>FO007</t>
  </si>
  <si>
    <t>오드보그 이너퍼퓸</t>
  </si>
  <si>
    <t xml:space="preserve"> eau de vogue INNER PERFUME 5ml</t>
  </si>
  <si>
    <t>FO008</t>
  </si>
  <si>
    <t>오드베베 이너퍼퓸</t>
  </si>
  <si>
    <t>eau de bébé INNER PERFUME 5ml</t>
  </si>
  <si>
    <t>FO009</t>
  </si>
  <si>
    <t>오드체리블라썸 이너퍼퓸</t>
  </si>
  <si>
    <t>eau de cherry blossom INNER PERFUME 5ml</t>
  </si>
  <si>
    <t>FO010</t>
  </si>
  <si>
    <t>오드미엘 이너퍼퓸</t>
  </si>
  <si>
    <t>eau de miel INNER PERFUME 5ml</t>
  </si>
  <si>
    <t>FO011</t>
  </si>
  <si>
    <t>오드씨엘 이너퍼퓸</t>
  </si>
  <si>
    <t>eau de ciel INNER PERFUME 5ml</t>
  </si>
  <si>
    <t>FO012</t>
  </si>
  <si>
    <t>이너퍼퓸 오드쇼콜라</t>
  </si>
  <si>
    <t>eau de chocolat INNER PERFUME 5ml</t>
  </si>
  <si>
    <t>FO013</t>
  </si>
  <si>
    <t>이너퍼퓸 오드튈르리</t>
  </si>
  <si>
    <t xml:space="preserve">eau de tuileries INNER PERFUME </t>
  </si>
  <si>
    <t>FO014</t>
  </si>
  <si>
    <t>이너퍼퓸 오드비너스</t>
  </si>
  <si>
    <t xml:space="preserve">eau de venus INNER PERFUME </t>
  </si>
  <si>
    <t>FO015</t>
  </si>
  <si>
    <t>이너퍼퓸 오드누아르</t>
  </si>
  <si>
    <t xml:space="preserve">eau de noir INNER PERFUME </t>
  </si>
  <si>
    <t>FO016</t>
  </si>
  <si>
    <t>이너퍼퓸 미스트 오드봉봉</t>
  </si>
  <si>
    <t>INNER PERFUME MIST eau de bonbon 20ml</t>
  </si>
  <si>
    <t>FO017</t>
  </si>
  <si>
    <t>이너퍼퓸 미스트 오드포렛</t>
  </si>
  <si>
    <t>INNER PERFUME MIST eau de forêt 20ml</t>
  </si>
  <si>
    <t>FO018</t>
  </si>
  <si>
    <t>이너퍼퓸 미스트 오드비쥬</t>
  </si>
  <si>
    <t>INNER PERFUME MIST eau de bijou 20ml</t>
  </si>
  <si>
    <t>KLAVUU</t>
  </si>
  <si>
    <t>KL001</t>
  </si>
  <si>
    <t>디 오리진 오션에센스 워터 170ml 
&amp; 디 오리진 오션부스터 샷 30ml</t>
  </si>
  <si>
    <t xml:space="preserve">KLAVUU THE ORIGIN OCEAN 
ESSENCE WATER
&amp; THE ORIGIN OCEAN BOOSTER SHOT  170ml, 30ml </t>
  </si>
  <si>
    <t>KL002</t>
  </si>
  <si>
    <t>디 오리진 오션 부스터 샷 30ml</t>
  </si>
  <si>
    <t>THE ORIGIN OCEAN BOOSTER SHOT 30ml</t>
  </si>
  <si>
    <t>KL003</t>
  </si>
  <si>
    <t>디 오리진 앰플 디핑 패드 180ml/50매</t>
  </si>
  <si>
    <t>THE ORIGIN AMPOULE DIPPING PAD 180ml</t>
  </si>
  <si>
    <t>KL004</t>
  </si>
  <si>
    <t>디 오리진 딥 오션 젤 컴포터 70ml</t>
  </si>
  <si>
    <t>THE ORIGIN DEEP OCEAN GEL COMFORTER 70ml</t>
  </si>
  <si>
    <t>KL005</t>
  </si>
  <si>
    <t>퓨어펄세이션 리바이탈라이징 페이셜 클렌징 폼</t>
  </si>
  <si>
    <t>PURE PEARLSATION Revitalizing Facial Cleansing Foam 130ml</t>
  </si>
  <si>
    <t>KL006</t>
  </si>
  <si>
    <t xml:space="preserve">퓨어 펄세이션  피에이치 밸런싱 퀵 클렌징 패드 210ml/50매
</t>
  </si>
  <si>
    <t>PURE PEARLSATION PH BALANCING QUICK CLEANSING PAD 210ml/50ea 210ml</t>
  </si>
  <si>
    <t>KL007</t>
  </si>
  <si>
    <t>화이트펄세이션 리바이탈라이징 펄 트리트먼트 토너</t>
  </si>
  <si>
    <t>WHITE PEARLSATION Revitalizing Pearl Treatment Toner 140ml</t>
  </si>
  <si>
    <t>KL008</t>
  </si>
  <si>
    <t>화이트펄세이션 스페셜 디바인 펄 세럼</t>
  </si>
  <si>
    <t>WHITE PEARLSATION Special Divine Pearl Serum 33ml</t>
  </si>
  <si>
    <t>KL009</t>
  </si>
  <si>
    <t>화이트펄세이션 인리치드 디바인 펄 크림</t>
  </si>
  <si>
    <t>WHITE PEARLSATION  Enriched Divine Pearl Cream 50ml</t>
  </si>
  <si>
    <t>KL010</t>
  </si>
  <si>
    <t>화이트펄세이션 컴플리티드 리바이탈라이징 펄 아이크림</t>
  </si>
  <si>
    <t>WHITE PEARLSATION Completed Revitalizing Pearl Eye Cream 20ml</t>
  </si>
  <si>
    <t>KL011</t>
  </si>
  <si>
    <t>8809482360303  </t>
  </si>
  <si>
    <t>화이트펄세이션 아이디얼 액트리스 백스테이지 크림  #1 오리지날 (로즈)</t>
  </si>
  <si>
    <t>WHITE PEARLSATION Ideal Actress Backstage Cream SPF30 PA++ 30ml</t>
  </si>
  <si>
    <t>KL012</t>
  </si>
  <si>
    <t>화이트펄세이션 아이디얼 액트리스 백스테이지 크림  #2 라벤더</t>
  </si>
  <si>
    <t>WHITE PEARLSATION Ideal Actress Backstage Cream SPF30 PA++LAVENDER  30ml</t>
  </si>
  <si>
    <t>KL013</t>
  </si>
  <si>
    <t>화이트펄세이션 아이디얼 액트리스 백스테이지 크림 #3 민트</t>
  </si>
  <si>
    <t>WHITE PEARLSATION Ideal Actress Backstage Cream SPF30 PA++ MINT 30ml</t>
  </si>
  <si>
    <t>KL014</t>
  </si>
  <si>
    <t>화이트펄세이션 아이디얼 액트리스 백스테이지 크림 스페셜 세트</t>
  </si>
  <si>
    <t>WHITE PEARLSATION Ideal Actress Backstage Cream SPF30 PA++ special set 10ml*3ea</t>
  </si>
  <si>
    <t>KL015</t>
  </si>
  <si>
    <t>블루펄세이션 원데이 에잇컵스 마린콜라겐 아쿠아 토너</t>
  </si>
  <si>
    <t>BLUE PEARLSATION ONE DAY 8 CUPS MARINE COLLAGEN AQUA TONER 140ml</t>
  </si>
  <si>
    <t>KL016</t>
  </si>
  <si>
    <t xml:space="preserve">블루 펄세이션  마린 드롭 세럼
</t>
  </si>
  <si>
    <t>Blue Pearlsation Marine Drop Serum 33ml</t>
  </si>
  <si>
    <t>KL017</t>
  </si>
  <si>
    <t>블루 펄세이션 마린 아쿠아 인리치드 크림</t>
  </si>
  <si>
    <t>BLUE PEARLSATION MARINE AQUA ENRICHED CREAM
 50ml</t>
  </si>
  <si>
    <t>KL018</t>
  </si>
  <si>
    <t>블루펄세이션 하이커버리지 마린콜라겐 아쿠아 쿠션 21호</t>
  </si>
  <si>
    <t>BLUE PEARLSATION HIGH COVERAGE MARINE COLLAGEN AQUA CUSHION #21 12g</t>
  </si>
  <si>
    <t>KL019</t>
  </si>
  <si>
    <t xml:space="preserve">블루펄세이션 하이커버리지 마린콜라겐 아쿠아 쿠션 23호
</t>
  </si>
  <si>
    <t>BLUE PEARLSATION HIGH COVERAGE MARINE COLLAGEN AQUA CUSHION #23 12g</t>
  </si>
  <si>
    <t>KL020</t>
  </si>
  <si>
    <t>블루 펄세이션 하이커버리지 마린 콜라겐 아쿠아 쿠션 21호 리필세트</t>
  </si>
  <si>
    <t>BLUE PEARLSATION HIGH COVERAGE MARINE COLLAGEN AQUA CUSHION #21 (REFILL SET) 12g * 2</t>
  </si>
  <si>
    <t>KL021</t>
  </si>
  <si>
    <t>블루 펄세이션 하이커버리지 마린 콜라겐 아쿠아 쿠션 23호 리필세트</t>
  </si>
  <si>
    <t>BLUE PEARLSATION HIGH COVERAGE MARINE COLLAGEN AQUA CUSHION #23 (REFILL SET) 12g * 2</t>
  </si>
  <si>
    <t>KL022</t>
  </si>
  <si>
    <t>그린 펄세이션 티트리 케어 바디 스프레이</t>
  </si>
  <si>
    <t>GREEN PEARLSATION Teatree Care Body Spray 100ml</t>
  </si>
  <si>
    <t>KL023</t>
  </si>
  <si>
    <t>그린 펄세이션 티트리 케어 토너</t>
  </si>
  <si>
    <t>GREEN PEARLSATION PHA CALMING TONER 200ml</t>
  </si>
  <si>
    <t>KL024</t>
  </si>
  <si>
    <t>그린 펄세이션 티트리 케어 세럼</t>
  </si>
  <si>
    <t>GREEN PEARLSATION PHA CALMING SERUM 120ml</t>
  </si>
  <si>
    <t>KL025</t>
  </si>
  <si>
    <t>너리싱 케어 립 슬리핑 팩</t>
  </si>
  <si>
    <t>KLAVUU Nourishing Care Lip Sleeping Pack 20ml</t>
  </si>
  <si>
    <t>KL026</t>
  </si>
  <si>
    <t xml:space="preserve">스페셜케어 페이스 트리트먼트 오일 </t>
  </si>
  <si>
    <t>SPECIALCARE FACE TREATMENT OIL 30ml</t>
  </si>
  <si>
    <t>KL027</t>
  </si>
  <si>
    <t>레쥬브 펄세이션 멀티 펄 펩타이드 크림 50ml</t>
  </si>
  <si>
    <t>Resuve Pearlsation Multi Peptide Cream 50ml</t>
  </si>
  <si>
    <t>KL028</t>
  </si>
  <si>
    <t>레쥬브 펄세이션 멀티 펄 펩타이드 아이크림 20ml</t>
  </si>
  <si>
    <t>Resuve Pearlsation Multi Peptide Eye Cream 20ml</t>
  </si>
  <si>
    <t>KL029</t>
  </si>
  <si>
    <t>UV 프로텍션 프레쉬 선젤 SPF 50 PA ++++</t>
  </si>
  <si>
    <t>UV Protection Fresh Sun Gel SPF 50+ PA++++ 50ml</t>
  </si>
  <si>
    <t>KL030</t>
  </si>
  <si>
    <t>유브이 프로텍션 시크릿 톤 업 선스크린 50ml</t>
  </si>
  <si>
    <t>UV PROTECTION SECRET TONE UP SUNSCREEN SPF 50+ PA++++ 50ml</t>
  </si>
  <si>
    <t>KL031</t>
  </si>
  <si>
    <t>어반 펄세이션 하이커버리지 텐션 쿠션 SPF50+ PA++++ 21호</t>
  </si>
  <si>
    <t>URBAN PEARLSATION High Coverage Tension Cushion #21  15g</t>
  </si>
  <si>
    <t>KL032</t>
  </si>
  <si>
    <t>어반 펄세이션 하이커버리지 텐션 쿠션 SPF50+ PA++++ 23호</t>
  </si>
  <si>
    <t>URBAN PEARLSATION High Coverage Tension Cushion #23 15g</t>
  </si>
  <si>
    <t>KL033</t>
  </si>
  <si>
    <t>어반 펄세이션 하이 커버리지 텐션 쿠션 21호 (리필세트)</t>
  </si>
  <si>
    <t>URBAN PEARLSATION HIGH COVERAGE TENSION CUSHION #21 (REFILL SET) 15g*2</t>
  </si>
  <si>
    <t>KL034</t>
  </si>
  <si>
    <t>어반 펄세이션 하이 커버리지 텐션 쿠션 23호 (리필세트)</t>
  </si>
  <si>
    <t>URBAN PEARLSATION HIGH COVERAGE TENSION CUSHION #23 (REFILL SET) 15g*2</t>
  </si>
  <si>
    <t>KL035</t>
  </si>
  <si>
    <t>어반 펄세이션 스파클 아이새도우 - 메리골드 피치</t>
  </si>
  <si>
    <t>URBAN PEARLSATION Sparkle Eyeshadow - Marigold Peach #SP1 1.4g</t>
  </si>
  <si>
    <t>KL036</t>
  </si>
  <si>
    <t>어반 펄세이션 스파클 아이새도우  - 실버라이락</t>
  </si>
  <si>
    <t>URBAN PEARLSATION Sparkle Eyeshadow - Silver Lilac #SP2 1.4g</t>
  </si>
  <si>
    <t>KL037</t>
  </si>
  <si>
    <t>어반 펄세이션 스파클 아이새도우  - 크리스탈 골드</t>
  </si>
  <si>
    <t>URBAN PEARLSATION Sparkle Eyeshadow - Crystal Gold #SP3 1.4g</t>
  </si>
  <si>
    <t>KL038</t>
  </si>
  <si>
    <t>어반 펄세이션 스파클 아이새도우  - 글램 브라운</t>
  </si>
  <si>
    <t>URBAN PEARLSATION Sparkle Eyeshadow -Glam Brown #SP4 1.4g</t>
  </si>
  <si>
    <t>KL039</t>
  </si>
  <si>
    <t>어반 펄세이션 스파클 아이새도우  - 미드나잇 핑크</t>
  </si>
  <si>
    <t>URBAN PEARLSATION Sparkle Eyeshadow - Midnight Pink #SP5 1.4g</t>
  </si>
  <si>
    <t>KL040</t>
  </si>
  <si>
    <t xml:space="preserve">터치 브로우 카라 다크 브라운 </t>
  </si>
  <si>
    <t>URBAN PEARLSATION Easy Touch Browcara - Dark Brown 3g</t>
  </si>
  <si>
    <t>KL041</t>
  </si>
  <si>
    <t>터치 브로우 카라 라이트 브라운</t>
  </si>
  <si>
    <t>URBAN PEARLSATION Easy Touch Browcara - Light Brown 3g</t>
  </si>
  <si>
    <t>KL042</t>
  </si>
  <si>
    <t>내추럴 파우더 블러셔 샴페인누드</t>
  </si>
  <si>
    <t>URBAN PEARLSATION NATURAL POWDER BLUSHER_CHAMPAGNE NUDE #1 5.5g</t>
  </si>
  <si>
    <t>KL043</t>
  </si>
  <si>
    <t xml:space="preserve">내추럴 파우더 블러셔 소프트피치 </t>
  </si>
  <si>
    <t>URBAN PEARLSATION NATURAL POWDER BLUSHER_SOFT PEACH  #2 5.5g</t>
  </si>
  <si>
    <t>KL044</t>
  </si>
  <si>
    <t>내추럴 파우더 블러셔 오렌지블라썸</t>
  </si>
  <si>
    <t>URBAN PEARLSATION NATURAL POWDER BLUSHER_ORANGE BLOSSOM  #3 5.5g</t>
  </si>
  <si>
    <t>KL045</t>
  </si>
  <si>
    <t>내추럴 파우더 블러셔 앙고라핑크</t>
  </si>
  <si>
    <t>URBAN PEARLSATION NATURAL POWDER BLUSHER_ANGORA PINK  #4 5.5g</t>
  </si>
  <si>
    <t>KL046</t>
  </si>
  <si>
    <t xml:space="preserve">내추럴 파우더 블러셔 로지피오니 </t>
  </si>
  <si>
    <t>URBAN PEARLSATION NATURAL POWDER BLUSHER_ROSY PEONY  #5 5.5g</t>
  </si>
  <si>
    <t>Эл. Почта</t>
  </si>
  <si>
    <t>Способ доставки</t>
  </si>
  <si>
    <t>Ф.И.О</t>
  </si>
  <si>
    <t>EMS</t>
  </si>
  <si>
    <t>Карго Владивосток</t>
  </si>
  <si>
    <t>Карго РФ</t>
  </si>
  <si>
    <t>Карго Авиа РФ</t>
  </si>
  <si>
    <t>Другое</t>
  </si>
  <si>
    <t>Выберите из списка</t>
  </si>
  <si>
    <t>Терминала</t>
  </si>
  <si>
    <t>Двери</t>
  </si>
  <si>
    <t>Терминала в ТЕПЛЕ</t>
  </si>
  <si>
    <t>Если у вас есть заказ на сайте
введите номер заказа тут ---&gt;</t>
  </si>
  <si>
    <t>퓨리토 스네일 올인원 비비클렌저</t>
  </si>
  <si>
    <t>PURITO Snail All In One BB Cleanser 250ml</t>
  </si>
  <si>
    <t xml:space="preserve">퓨리토 스네일 클리어링 비비크림#21 라이트베이지                                </t>
  </si>
  <si>
    <t>PURITO Snail Clearing BB cream #21 Light Beige 30ml</t>
  </si>
  <si>
    <t xml:space="preserve"> 퓨리토 스네일 클리어링 비비크림#23 내추럴베이지                      </t>
  </si>
  <si>
    <t>PURITO Snail Clearing BB cream #23 Natural Beige 30ml</t>
  </si>
  <si>
    <t xml:space="preserve">퓨리토 스네일 클리어링 비비크림#27 샌드베이지                      </t>
  </si>
  <si>
    <t>PURITO Snail Clearing BB cream #27 Sand Beige 30ml</t>
  </si>
  <si>
    <t>PURITO Pure Vitamin C Serum 60ml</t>
  </si>
  <si>
    <t>퓨리토 퓨어 히알루론산 90 세럼</t>
  </si>
  <si>
    <t>PURITO Pure Hyaluronic Acid 90 Serum 60ml</t>
  </si>
  <si>
    <t>퓨리토 디펜스 베리어 피에이치 클렌저</t>
  </si>
  <si>
    <t>PURITO Defence Barrier Ph Cleanser 150ml</t>
  </si>
  <si>
    <t xml:space="preserve"> PURITO Deep Sea Pure Water Cream 50g</t>
  </si>
  <si>
    <t>퓨리토 씨벅톤 바이탈 70크림</t>
  </si>
  <si>
    <t>PURITO Sea Buckthorn Vital 70 Cream 50ml</t>
  </si>
  <si>
    <t>PURITO Galacto Niacin 97 Power Essence 60ml</t>
  </si>
  <si>
    <t>PURITO Fermented Complex 94 Boosting Essence 150ml</t>
  </si>
  <si>
    <t>PURITO Centella Green Level All In One Mild Pad 130ml/ 70 pads</t>
  </si>
  <si>
    <t>PURITO Centella Green Level Recovery Cream 50ml</t>
  </si>
  <si>
    <t>퓨리토 센텔라 그린레벨 뷔페 세럼</t>
  </si>
  <si>
    <t>PURITO Centella Green Level Buffet Serum 60ml</t>
  </si>
  <si>
    <t>PURITO Centella Green Level Eye Cream 30ml</t>
  </si>
  <si>
    <t>PURITO Centella Green Level Calming Toner 200ml</t>
  </si>
  <si>
    <t>퓨리토 센텔라 그린레벨 세이프 선
SPF50+ PA++++</t>
  </si>
  <si>
    <t>PURITO Centella Green Level Safe Sun 60ml</t>
  </si>
  <si>
    <t>PURITO BHA Dead Skin Moisture Gel 100ml</t>
  </si>
  <si>
    <t>PURITO Bamboo Charcoal Konjac Sponge 7g</t>
  </si>
  <si>
    <t>PURITO JEJU Volcanic Scoria Konjac Sponge 7g</t>
  </si>
  <si>
    <t>퓨리토 센텔라 그린레벨 올인원 마일드 패드 10개입 (파우치타입)</t>
  </si>
  <si>
    <t>PURITO Centella Green Level All In One Mild Pad 10EA (travel size) 4.5ml x 10 pcs</t>
  </si>
  <si>
    <t>퓨리토 컴피 워터 선블록
SPF50+ PA++++</t>
  </si>
  <si>
    <t>PURITO Comfy Water Sun Block  60ml</t>
  </si>
  <si>
    <t>퓨리토 센텔라 그린레벨 언센티드 선
SPF50+ PA++++</t>
  </si>
  <si>
    <t>PURITO Centella Green Level Unscented Sun 60ml</t>
  </si>
  <si>
    <t>PURITO From Green Cleansing Oil 200ml</t>
  </si>
  <si>
    <t xml:space="preserve">퓨리토 더마이드 시카 베리어 슬리핑 팩 </t>
  </si>
  <si>
    <t>PURITO Dermide Cica Barrier Sleeping Pack 80ml</t>
  </si>
  <si>
    <t>PURITO Centella Unscented Serum 60ml</t>
  </si>
  <si>
    <t>PURITO All Care Recovery Cica-Aid 51 patches</t>
  </si>
  <si>
    <t>PURITO From Green Deep Foaming Cleanser 150ml</t>
  </si>
  <si>
    <t>PURITO Centella Unscented Toner 200ml</t>
  </si>
  <si>
    <t>PURITO Centella Unscented Recovery Cream 50ml</t>
  </si>
  <si>
    <t>PURITO Cica Clearing BB Cream #21 Light Beige 30ml</t>
  </si>
  <si>
    <t>PURITO Cica Clearing BB Cream #23 Natural Beige 30ml</t>
  </si>
  <si>
    <t>PURITO Cica Clearing BB Cream #27 Sand Beige 30ml</t>
  </si>
  <si>
    <t>퓨리토 플레이넷 스쿠알렌 오일 100</t>
  </si>
  <si>
    <t>PURITO Plainet Squalane Oil 100 30ml</t>
  </si>
  <si>
    <t>언센티드 리커버리 크림 미니어처</t>
  </si>
  <si>
    <t>PURITO Centella Unscented Recovery Cream (mini) 12ml</t>
  </si>
  <si>
    <t>언센티드 토너 미니어처</t>
  </si>
  <si>
    <t>PURITO Centella Unscented Toner (mini) 30ml</t>
  </si>
  <si>
    <t>언센티드 세럼 미니어처</t>
  </si>
  <si>
    <t>PURITO Centella Unscented Serum (mini) 15ml</t>
  </si>
  <si>
    <t>언센티드 3종세트</t>
  </si>
  <si>
    <t xml:space="preserve">PURITO Centella Unscented line travel kit (mini) </t>
  </si>
  <si>
    <t>딥포밍클렌저 미니어처</t>
  </si>
  <si>
    <t>PURITO From Green Deep Foaming Cleanser (mini) 30ml</t>
  </si>
  <si>
    <t>PURITO AHA BHA Refreshing Solution  100ml</t>
  </si>
  <si>
    <t>PURITO DermHA-3 Serum  50ml</t>
  </si>
  <si>
    <t>PURITO DermHA-3 Liquid  200ml</t>
  </si>
  <si>
    <t>스네일 올인원 비비클렌저</t>
  </si>
  <si>
    <t>PURITO Snail All In One BB Cleanser 1.5g</t>
  </si>
  <si>
    <t>PURITO Snail Clearing BB cream #21 Light Beige 1g</t>
  </si>
  <si>
    <t>PURITO Snail Clearing BB cream #23 Natural Beige 1g</t>
  </si>
  <si>
    <t>PURITO Snail Clearing BB cream #27 Sand Beige 1g</t>
  </si>
  <si>
    <t>PURITO Pure Vitamin C Serum 1g</t>
  </si>
  <si>
    <t>PURITO Pure Hyaluronic Acid 90 Serum 1g</t>
  </si>
  <si>
    <t>PURITO Defence Barrier Ph Cleanser 1.2g</t>
  </si>
  <si>
    <t>PURITO Deep Sea Pure Water Cream 1g</t>
  </si>
  <si>
    <t>PURITO Sea Buckthorn Vital 70 Cream 1g</t>
  </si>
  <si>
    <t>PURITO Galacto Niacin 97 Power Essence 1g</t>
  </si>
  <si>
    <t>PURITO Fermented Complex 94 Boosting Essence 1.2g</t>
  </si>
  <si>
    <t>퓨리토 센텔라 그린레벨 올인원 마일드 패드 ( 파우치타입)</t>
  </si>
  <si>
    <t>PURITO Centella Green Level All In One Mild Pad 4.5ml</t>
  </si>
  <si>
    <t>PURITO Centella Green Level Recovery Cream 1g</t>
  </si>
  <si>
    <t>PURITO Centella Green Level Buffet Serum 1g</t>
  </si>
  <si>
    <t>PURITO Centella Green Level Eye Cream 1g</t>
  </si>
  <si>
    <t>PURITO Centella Green Level Calming Toner 1.3g</t>
  </si>
  <si>
    <t>PURITO Centella Green Level Safe Sun 1g</t>
  </si>
  <si>
    <t>PURITO BHA Dead Skin Moisture Gel 1g</t>
  </si>
  <si>
    <t>PURITO Comfy Water Sun Block  1g</t>
  </si>
  <si>
    <t>PURITO Centella Green Level Unscented Sun 1g</t>
  </si>
  <si>
    <t>PURITO From Green Cleansing Oil 1,3</t>
  </si>
  <si>
    <t>PURITO Dermide Cica Barrier Sleeping Pack 1.2g</t>
  </si>
  <si>
    <t>PURITO Centella Unscented Serum 1g</t>
  </si>
  <si>
    <t>PURITO From Green Deep Foaming Cleanser 1g</t>
  </si>
  <si>
    <t>PURITO Centella Unscented Toner 1g</t>
  </si>
  <si>
    <t>PU069</t>
  </si>
  <si>
    <t>PURITO Centella Unscented Recovery Cream 1g</t>
  </si>
  <si>
    <t>PU070</t>
  </si>
  <si>
    <t>PURITO Cica Clearing BB Cream #21 Light Beige 1g</t>
  </si>
  <si>
    <t>PU071</t>
  </si>
  <si>
    <t>PURITO Cica Clearing BB Cream #23 Natural Beige 1g</t>
  </si>
  <si>
    <t>PU072</t>
  </si>
  <si>
    <t>PURITO Cica Clearing BB Cream #27 Sand Beige 1g</t>
  </si>
  <si>
    <t>PU073</t>
  </si>
  <si>
    <t>PURITO Plainet Squalane Oil 100 0.8g</t>
  </si>
  <si>
    <t>PU074</t>
  </si>
  <si>
    <t>PURITO AHA BHA Refreshing Solution  1g</t>
  </si>
  <si>
    <t>PU075</t>
  </si>
  <si>
    <t>PURITO DermHA-3 Serum  1g</t>
  </si>
  <si>
    <t>PU076</t>
  </si>
  <si>
    <t>PURITO DermHA-3 Liquid  1g</t>
  </si>
  <si>
    <t>HEIMISH</t>
  </si>
  <si>
    <t>HE001</t>
  </si>
  <si>
    <t>글리터 아이 섀도우 팔레트 코랄 베리</t>
  </si>
  <si>
    <t>Glitter Eye Shadow Palette Coral Berry</t>
  </si>
  <si>
    <t>HE002</t>
  </si>
  <si>
    <t>불가리안 로즈 샤틴 크림 55ml</t>
  </si>
  <si>
    <t>Bulgarian rose satin cream 55ml</t>
  </si>
  <si>
    <t>HE003</t>
  </si>
  <si>
    <t>불가리안 로즈 하이드로겔 아이패치 60매</t>
  </si>
  <si>
    <t>Bulgarian Rose Hydrogel Eye Patch 60ea</t>
  </si>
  <si>
    <t>HE004</t>
  </si>
  <si>
    <t>불가리안 로즈 미스트 세럼 55ml</t>
  </si>
  <si>
    <t>Bulgarian Rose Water Mist Serum 55ml</t>
  </si>
  <si>
    <t>HE005</t>
  </si>
  <si>
    <t>데일리즘 아이팔레트 로즈메모리</t>
  </si>
  <si>
    <t>DAILISM EYE PALETTE ROSE MEMORY</t>
  </si>
  <si>
    <t>HE006</t>
  </si>
  <si>
    <t xml:space="preserve">데일리즘 아이 팔레트 코랄에세이 </t>
  </si>
  <si>
    <t>DAILISM EYE PALETTE CORAL ESSAY</t>
  </si>
  <si>
    <t>HE007</t>
  </si>
  <si>
    <t>데일리즘 아이 팔레트 브릭브라운</t>
  </si>
  <si>
    <t>DAILISM Eye Pallet Bric Brown 7.5g</t>
  </si>
  <si>
    <t>HE008</t>
  </si>
  <si>
    <t>데일리즘 스머지 스탑 마스카라</t>
  </si>
  <si>
    <t xml:space="preserve">DAILISM Smudge Stop Mascara </t>
  </si>
  <si>
    <t>HE009</t>
  </si>
  <si>
    <t>아트리스 글로우 베이스 SPF50+ PA+++</t>
  </si>
  <si>
    <t>ARTLESS GLOW BASE SPF50+ PA+++</t>
  </si>
  <si>
    <t>HE010</t>
  </si>
  <si>
    <t>불가리안 로즈 톤업 선스크린 SPF50+ PA+++ 30ml</t>
  </si>
  <si>
    <t>Bulgarian Rose Tone-up Sunscreen 30ml SPF50+ PA+++</t>
  </si>
  <si>
    <t>HE011</t>
  </si>
  <si>
    <t>벨벳 커버쿠션 21호 커버아이보리 SPF50+ PA++++ (13g*2)</t>
  </si>
  <si>
    <t>Velvet Cover Cushion 21. Cover Ivory</t>
  </si>
  <si>
    <t>HE012</t>
  </si>
  <si>
    <t>벨벳 커버쿠션 23호 커버 베이지 SPF50+ PA++++ (13g*2)</t>
  </si>
  <si>
    <t>Velvet Cover Cushion 23. Cover Beige SPF50+ PA++++ (13g*2)</t>
  </si>
  <si>
    <t>HE013</t>
  </si>
  <si>
    <t>아트리스 퍼펙트 쿠션 SPF50+ PA+++ 21호 라이트베이지</t>
  </si>
  <si>
    <t>ARTLESS Perfect Cushion SPF50+PA+++ No.21 Light Beige</t>
  </si>
  <si>
    <t>HE014</t>
  </si>
  <si>
    <t>아트리스 퍼펙트 쿠션 SPF50+ PA+++ 23호 내츄럴베이지</t>
  </si>
  <si>
    <t>ARTLESS Perfect Cushion SPF50+PA+++ No.23 Natural Beige</t>
  </si>
  <si>
    <t>HE015</t>
  </si>
  <si>
    <t>벨벳 파우더 팩트</t>
  </si>
  <si>
    <t>Velvet Powder pact</t>
  </si>
  <si>
    <t>HE016</t>
  </si>
  <si>
    <t>헤이미쉬 블랙티 프레쉬 팩</t>
  </si>
  <si>
    <t>Black Tea Mask Pack 110ml</t>
  </si>
  <si>
    <t>HE017</t>
  </si>
  <si>
    <t>올 클린 핑크 클레이 퓨리파잉 워시오프 마스크 150g</t>
  </si>
  <si>
    <t xml:space="preserve">	All Clean Pink Clay Furifying Wash Off Mask 150g</t>
  </si>
  <si>
    <t>HE018</t>
  </si>
  <si>
    <t>올 클린 밤 50ml</t>
  </si>
  <si>
    <t xml:space="preserve">All Clean Balm 50ml </t>
  </si>
  <si>
    <t>HE019</t>
  </si>
  <si>
    <t>올 클린 밤 50ml 세트 (50ml*2ea)</t>
  </si>
  <si>
    <t>All Clean Balm 50ml*2</t>
  </si>
  <si>
    <t>HE020</t>
  </si>
  <si>
    <t xml:space="preserve">올 클린 밤 120ml </t>
  </si>
  <si>
    <t xml:space="preserve">All Clean Balm 120ml </t>
  </si>
  <si>
    <t>HE021</t>
  </si>
  <si>
    <t>올 클린 비타민 기미 크림 60ml</t>
  </si>
  <si>
    <t>All Clean Blemish Cream 60ml</t>
  </si>
  <si>
    <t>HE022</t>
  </si>
  <si>
    <t>워터멜론 모이스처 수딩 젤 크림 110ml</t>
  </si>
  <si>
    <t>Moisture Surge Gel Cream 110ml</t>
  </si>
  <si>
    <t>HE023</t>
  </si>
  <si>
    <t>시카라이브 클리어 스팟 젤 30ml</t>
  </si>
  <si>
    <t>Cica Live Clear Spot Gel 30ml</t>
  </si>
  <si>
    <t>HE024</t>
  </si>
  <si>
    <t>시카라이브 리페어 크림 50ml</t>
  </si>
  <si>
    <t>Cica Live Repair Cream 50ml</t>
  </si>
  <si>
    <t>HE025</t>
  </si>
  <si>
    <t>올클린 약산성 비건토너 150ml</t>
  </si>
  <si>
    <t>All Clean low pH Balancing Vegan Toner 150ml</t>
  </si>
  <si>
    <t>HE026</t>
  </si>
  <si>
    <t>올 클린 약산성 아하/파하 하이드로 비건 에센스 50ml</t>
  </si>
  <si>
    <t xml:space="preserve">	All Clean low pH Balancing Vegan Essence 50ml</t>
  </si>
  <si>
    <t>HE027</t>
  </si>
  <si>
    <t>마린 케어 크림 토너 150ml</t>
  </si>
  <si>
    <t>Marine Care Cream Toner 150ml</t>
  </si>
  <si>
    <t>HE028</t>
  </si>
  <si>
    <t>마린 케어 아이 크림 30ml</t>
  </si>
  <si>
    <t>Marine Care Eye Cream 30ml</t>
  </si>
  <si>
    <t>HE029</t>
  </si>
  <si>
    <t xml:space="preserve">마린케어 딥 모이스쳐 멀티 페이스 오일 30ml </t>
  </si>
  <si>
    <t>Marine Care Oil Ample 30ml</t>
  </si>
  <si>
    <t>HE030</t>
  </si>
  <si>
    <t>마린 케어 딥 모이스처 너리싱 멜팅 크림 60ml</t>
  </si>
  <si>
    <t>Marine Care Deep Moisture Nourishing Melting Cream 60ml</t>
  </si>
  <si>
    <t>HE031</t>
  </si>
  <si>
    <t>시카 라이브 앰플 마스크 30ml*5ea</t>
  </si>
  <si>
    <t xml:space="preserve">Cica Live Ampoule Mask 5ea </t>
  </si>
  <si>
    <t>HE032</t>
  </si>
  <si>
    <t>안티 더스트 버블 클렌저 250ml</t>
  </si>
  <si>
    <t>Anti-Dust Bubble Cleanser 250ml</t>
  </si>
  <si>
    <t>HE033</t>
  </si>
  <si>
    <t xml:space="preserve">	말차 바이옴 하이드로겔 아이패치(60ea)</t>
  </si>
  <si>
    <t xml:space="preserve">	MATCHA BIOME HYDROGEL EYE PATCH(60ea)</t>
  </si>
  <si>
    <t>HE034</t>
  </si>
  <si>
    <t>말차 바이옴 아미노 아크네 클렌징 폼 150g</t>
  </si>
  <si>
    <t>MATCHA BIOME AMINO ACNE CLEANSING FOAM 150g</t>
  </si>
  <si>
    <t>HE035</t>
  </si>
  <si>
    <t>올 클린 화이트 클레이 폼 150g</t>
  </si>
  <si>
    <t>All Clean White Clay Foam 150g</t>
  </si>
  <si>
    <t>HE036</t>
  </si>
  <si>
    <t>올클린 그린 폼 150g</t>
  </si>
  <si>
    <t>All Clean Green Foam 150g</t>
  </si>
  <si>
    <t>HE037</t>
  </si>
  <si>
    <t>루비셀퍼프 5개입</t>
  </si>
  <si>
    <t>ARTLESS RUBYCELL PUFF 5ea</t>
  </si>
  <si>
    <t>HE038</t>
  </si>
  <si>
    <t>880SG00000036</t>
  </si>
  <si>
    <t>올 클린 밤 블리스터 5ml</t>
  </si>
  <si>
    <t>All Clean Balm 5ml Sample</t>
  </si>
  <si>
    <t>HE039</t>
  </si>
  <si>
    <t>마린 케어 아이 블리스터</t>
  </si>
  <si>
    <t>Marine Care Eye Blister</t>
  </si>
  <si>
    <t>HE040</t>
  </si>
  <si>
    <t xml:space="preserve">블랙티 마스크팩 블리스터 </t>
  </si>
  <si>
    <t xml:space="preserve"> BLACK TEA MASK PACK BLISTSER 5ml</t>
  </si>
  <si>
    <t>HE041</t>
  </si>
  <si>
    <t>워터멜론 모이스처 수딩 젤크림 5ml 블리스터</t>
  </si>
  <si>
    <t>Watermelon Moisture Soothing Gel Cream 5ml Blister</t>
  </si>
  <si>
    <t>HE042</t>
  </si>
  <si>
    <t>마린케어 딥 모이스처 멀티 페이스 오일 3ml</t>
  </si>
  <si>
    <t xml:space="preserve">	Marine Care Oil Ampoule 3ml</t>
  </si>
  <si>
    <t>HE043</t>
  </si>
  <si>
    <t>880SG00000046</t>
  </si>
  <si>
    <t>올 클린 미니 키트 (그린폼 30ml + 화이트폼30ml + 블랙티 블리스터 + 올밤 블리스터 + 로즈샤틴크림 샤쉐 3ea)</t>
  </si>
  <si>
    <t>All Clean Mini Kit (Green Foam 30ml + White Foam 30ml + black tea blister + all balm blister+rose satin cream sample))</t>
  </si>
  <si>
    <t>HE044</t>
  </si>
  <si>
    <t>올 클린 미니 키트2 (비건 토너 + 블래미쉬 크림 + 젤 크림 블리스터 + 아이크림 블리스터)</t>
  </si>
  <si>
    <t>All Clean Mini Kit 2 (All Clean Toner + Blemish Cream + Gel Cream Blister + Eye Cream Blister)</t>
  </si>
  <si>
    <t>HE045</t>
  </si>
  <si>
    <t>올 클린 화이트 클레이 폼 30ml</t>
  </si>
  <si>
    <t>All Clean White Clay Foam 30ml</t>
  </si>
  <si>
    <t>HE046</t>
  </si>
  <si>
    <t>헤이미쉬 올클린 그린 폼 30ml</t>
  </si>
  <si>
    <t>All Clean Green Foam 30ml</t>
  </si>
  <si>
    <t>HE047</t>
  </si>
  <si>
    <t>올 클린 화이트 클레이 폼 - 견본품 2ml</t>
  </si>
  <si>
    <t>All Clean White Clay Foam - Sample 2ml</t>
  </si>
  <si>
    <t>HE048</t>
  </si>
  <si>
    <t>헤이미쉬 올클린 그린 폼 - 견본품</t>
  </si>
  <si>
    <t>Heimish All Clean Green Foam - Sample</t>
  </si>
  <si>
    <t>HE049</t>
  </si>
  <si>
    <t>아트리스 글로우 베이스- 견본품 1.5ml</t>
  </si>
  <si>
    <t>Atris Glow Base- Sample 1.5ml</t>
  </si>
  <si>
    <t>AT001</t>
  </si>
  <si>
    <t>AT002</t>
  </si>
  <si>
    <t>AT003</t>
  </si>
  <si>
    <t>AT004</t>
  </si>
  <si>
    <t>AT005</t>
  </si>
  <si>
    <t>AT006</t>
  </si>
  <si>
    <t>AT007</t>
  </si>
  <si>
    <t>AT008</t>
  </si>
  <si>
    <t>AT009</t>
  </si>
  <si>
    <t>AT010</t>
  </si>
  <si>
    <t>AT011</t>
  </si>
  <si>
    <t>AT012</t>
  </si>
  <si>
    <t>AT013</t>
  </si>
  <si>
    <t>AT014</t>
  </si>
  <si>
    <t>AT015</t>
  </si>
  <si>
    <t>AT016</t>
  </si>
  <si>
    <t>AT017</t>
  </si>
  <si>
    <t>AT018</t>
  </si>
  <si>
    <t>AT019</t>
  </si>
  <si>
    <t>AT020</t>
  </si>
  <si>
    <t>AT021</t>
  </si>
  <si>
    <t>AT022</t>
  </si>
  <si>
    <t>AT023</t>
  </si>
  <si>
    <t>AT024</t>
  </si>
  <si>
    <t>JM SOLUTION</t>
  </si>
  <si>
    <t>JS001</t>
  </si>
  <si>
    <t>제이엠솔루션 꿀광 로얄 프로폴리스 마스크</t>
  </si>
  <si>
    <t>JM solution Honey Luminous Royal Propolis Mask30g*10ea</t>
  </si>
  <si>
    <t>JS002</t>
  </si>
  <si>
    <t>제이엠솔루션 꿀광 로얄 프로폴리스 마스크 플러스</t>
  </si>
  <si>
    <t>JM solution Honey Luminous Royal Propolis Mask Plus30ml*10ea</t>
  </si>
  <si>
    <t>JS003</t>
  </si>
  <si>
    <t>제이엠솔루션 꿀광 로얄 프로폴리스 앰플 마스크 블랙</t>
  </si>
  <si>
    <t>JM solution Honey Luminous Royal Propolis Ampoule Mask Black25ml,5ml*10ea</t>
  </si>
  <si>
    <t>JS004</t>
  </si>
  <si>
    <t>제이엠솔루션 꿀광 로얄 프로폴리스 바이오 셀룰로오스 마스크 블랙</t>
  </si>
  <si>
    <t>JM solution Honey Luminous Royal Propolis Bio Cellulose Mask Black30ml</t>
  </si>
  <si>
    <t>JS005</t>
  </si>
  <si>
    <t>제이엠솔루션 청광 마린 진주 딥 모이스처 마스크 펄</t>
  </si>
  <si>
    <t>JM solution Blue Luminous Marine Pearl Deep Moisture Mask Pearl30g*10ea</t>
  </si>
  <si>
    <t>JS006</t>
  </si>
  <si>
    <t>제이엠솔루션 청광 마린 흑진주 밸런싱 마스크 펄</t>
  </si>
  <si>
    <t>JM solution Blue Glow Marine Black Pearl Balancing Mask PearlSETP1 1.5ml /  STEP2 30ml / STEP3 1.5ml*10ea</t>
  </si>
  <si>
    <t>JS007</t>
  </si>
  <si>
    <t>제이엠솔루션 청광 마린 흑진주 블랙헤드 3스텝 펄</t>
  </si>
  <si>
    <t>JM solution Blue Glow Marine Black Pearl Blackhead 3 Step Pearl5ml / 2ea / 1.5ml * 10ea</t>
  </si>
  <si>
    <t>JS008</t>
  </si>
  <si>
    <t>제이엠솔루션 물광 에스오에스 링거 마스크 블랙</t>
  </si>
  <si>
    <t>JM solution Water Luminous SOS Ringer Mask Black35ml*10ea</t>
  </si>
  <si>
    <t>JS009</t>
  </si>
  <si>
    <t>제이엠솔루션 물광 에스오에스 링거 마스크 플러스</t>
  </si>
  <si>
    <t>JM solution Water Luminous SOS Ringer Mask Plus</t>
  </si>
  <si>
    <t>JS010</t>
  </si>
  <si>
    <t>제이엠솔루션 물광 에스오에스 앰플 히아루로닉 마스크 블랙</t>
  </si>
  <si>
    <t>JM solution Water Luminous SOS Ampoule Hyaluronic Mask Black30ml*10ea</t>
  </si>
  <si>
    <t>JS011</t>
  </si>
  <si>
    <t>제이엠솔루션 물광 에스오에스 앰플 히아루로닉 마스크 플러스</t>
  </si>
  <si>
    <t>JM solution Water Luminous SOS Ampoule Hyaluronic Mask Plus30ml*10ea</t>
  </si>
  <si>
    <t>JS012</t>
  </si>
  <si>
    <t>제이엠솔루션 물광 골든 코쿤 마스크 블랙</t>
  </si>
  <si>
    <t>JM solution Water Luminous Golden Cocoon Mask Black45g*10ea</t>
  </si>
  <si>
    <t>JS013</t>
  </si>
  <si>
    <t>제이엠솔루션 물광 골든 코쿤 마스크 플러스</t>
  </si>
  <si>
    <t>JM solution Water Luminous Golden Cocoon Mask Plus 45 g X 10 EA</t>
  </si>
  <si>
    <t>JS014</t>
  </si>
  <si>
    <t>제이엠솔루션 물광 실키 코쿤 마스크 블랙</t>
  </si>
  <si>
    <t>JM solution Water Luminous Silky Cocoon Mask Black35ml</t>
  </si>
  <si>
    <t>JS015</t>
  </si>
  <si>
    <t>제이엠솔루션 비타 코쿤 붕대 타이트닝 마스크</t>
  </si>
  <si>
    <t>JM solution Vita Cocoon Bandage Tightening Mask16g*10ea</t>
  </si>
  <si>
    <t>JS016</t>
  </si>
  <si>
    <t>제이엠솔루션 물광 에스오에스 앰플 더블 인 마스크 블랙</t>
  </si>
  <si>
    <t>JM solution Water Luminous SOS Ampoule Double In Mask Black25ml,5ml*10ea</t>
  </si>
  <si>
    <t>JS017</t>
  </si>
  <si>
    <t>제이엠솔루션 물광 에스오에스 앰플 비타 마스크 블랙</t>
  </si>
  <si>
    <t>JM solution Water Luminous SOS Ampoule Vita Mask Black30ml*10ea</t>
  </si>
  <si>
    <t>JS018</t>
  </si>
  <si>
    <t>제이엠솔루션 물광 에스오에스 앰플 비타 마스크 플러스</t>
  </si>
  <si>
    <t>JM solution Water Luminous SOS Ampoule Vita Mask Plus30ml*10ea</t>
  </si>
  <si>
    <t>JS019</t>
  </si>
  <si>
    <t>제이엠솔루션 물광 에스오에스 링거 아미노 마스크 블랙</t>
  </si>
  <si>
    <t>JM solution Water Luminous SOS Ringer Amino Mask Black28ml*10ea</t>
  </si>
  <si>
    <t>JS020</t>
  </si>
  <si>
    <t>제이엠솔루션 윤광 플라워 퍼밍 마스크 로즈</t>
  </si>
  <si>
    <t>JM solution Luminous Flower Firming Mask Rose30ml*10ea</t>
  </si>
  <si>
    <t>JS021</t>
  </si>
  <si>
    <t>제이엠솔루션 윤광 오로라 마스크</t>
  </si>
  <si>
    <t>JM solution Luminous Aurora Mask30ml*10ea</t>
  </si>
  <si>
    <t>JS022</t>
  </si>
  <si>
    <t>제이엠솔루션 물광 아보카도 오일 앰플 마스크 블랙</t>
  </si>
  <si>
    <t>JM solution Water Luminous Avocado Oil Ampoule Mask Black35ml * 10ea</t>
  </si>
  <si>
    <t>JS023</t>
  </si>
  <si>
    <t xml:space="preserve">제이엠솔루션 물광 아보카도 너리싱 인 오일 마스크 블랙 </t>
  </si>
  <si>
    <t>JM solution Water Luminous Avocado Nourishing In Oil Mask Black28ml (5ml,23ml) * 10ea</t>
  </si>
  <si>
    <t>JS024</t>
  </si>
  <si>
    <t>제이엠솔루션 더마케어 세라마이드 아쿠아 캡슐 마스크 클리어</t>
  </si>
  <si>
    <t>JM solution Derma Care Ceramide Aqua Capsule Mask Clear30ml*10ea</t>
  </si>
  <si>
    <t>JS025</t>
  </si>
  <si>
    <t>제이엠솔루션 더마 케어 센텔라 리페어 캡슐 마스크 클리어</t>
  </si>
  <si>
    <t>JM solution Derma Care Centella Repair Capsule Mask Clear30ml*10ea</t>
  </si>
  <si>
    <t>JS026</t>
  </si>
  <si>
    <t>제이엠솔루션 더마 케어 세라마이드 모이스처 거즈 마스크</t>
  </si>
  <si>
    <t>JM solution Derma Care Ceramide Moisture Gauze Mask25ml*10ea</t>
  </si>
  <si>
    <t>JS027</t>
  </si>
  <si>
    <t>제이엠솔루션 락토 사카로미세스 황금미 마스크 라이스</t>
  </si>
  <si>
    <t>JM solution Lacto Saccharomyces Golden Rice Mask Rice30ml*10ea</t>
  </si>
  <si>
    <t>JS028</t>
  </si>
  <si>
    <t>제이엠솔루션 기부 마스크 세이브</t>
  </si>
  <si>
    <t>JM solution Donation Mask Save37ml*10ea</t>
  </si>
  <si>
    <t>JS029</t>
  </si>
  <si>
    <t>제이엠솔루션 기부 마스크 드림</t>
  </si>
  <si>
    <t>JM solution donation mask dream37ml*10ea</t>
  </si>
  <si>
    <t>JS030</t>
  </si>
  <si>
    <t>제이엠솔루션 액티브 핑크 스네일 브라이트닝 마스크</t>
  </si>
  <si>
    <t>JM solution Active Pink Snail Brightening Mask30ml*10ea</t>
  </si>
  <si>
    <t>JS031</t>
  </si>
  <si>
    <t>제이엠솔루션 액티브 젤리피쉬 바이탈 마스크</t>
  </si>
  <si>
    <t>JM solution Active Jellyfish Vital Mask33ml*10ea</t>
  </si>
  <si>
    <t>JS032</t>
  </si>
  <si>
    <t xml:space="preserve">제이엠솔루션 액티브 버드 네스트 모이스처 마스크 </t>
  </si>
  <si>
    <t>JM solution Active Bird Nest Moisture Mask30ml*10ea</t>
  </si>
  <si>
    <t>JS033</t>
  </si>
  <si>
    <t>제이엠솔루션 액티브 골든 캐비어 너리싱 마스크</t>
  </si>
  <si>
    <t>JM solution Active Golden Caviar Nourishing Mask30ml*10ea</t>
  </si>
  <si>
    <t>JS034</t>
  </si>
  <si>
    <t>제이엠솔루션 크리스탈 아쿠아 콜라겐 마스크 쥬얼</t>
  </si>
  <si>
    <t>JM solution Crystal Aqua Collagen Mask Jewelstep 1 : 27mlstep 2 : 1.5ml*10ea</t>
  </si>
  <si>
    <t>JS035</t>
  </si>
  <si>
    <t>제이엠솔루션 액티브 연꽃 너리싱 마스크 얼티밋</t>
  </si>
  <si>
    <t>JM solution Active Lotus Nourishing Mask Ultimate30ml*10ea</t>
  </si>
  <si>
    <t>JS036</t>
  </si>
  <si>
    <t>제이엠솔루션 액티브 플루메리아 밸런싱 마스크 얼티밋</t>
  </si>
  <si>
    <t>JM solution Active Plumeria Balancing Mask Ultimate30ml*10ea</t>
  </si>
  <si>
    <t>JS037</t>
  </si>
  <si>
    <t>제이엠솔루션 액티브 오키드 모이스처 마스크 얼티밋</t>
  </si>
  <si>
    <t>JM solution Active Orchid Moisture Mask Ultimate30ml*10ea</t>
  </si>
  <si>
    <t>JS038</t>
  </si>
  <si>
    <t>제이엠솔루션 액티브 자스민 톤 업 마스크 얼티밋</t>
  </si>
  <si>
    <t>JM solution Active Jasmine Tone Up Mask Ultimate30ml*10ea</t>
  </si>
  <si>
    <t>JS039</t>
  </si>
  <si>
    <t>제이엠솔루션 액티브 아스타잔틴 에이지케어 마스크 프라임</t>
  </si>
  <si>
    <t>JM solution Active Astaxanthin Age Care Mask Prime30ml*10ea</t>
  </si>
  <si>
    <t>JS040</t>
  </si>
  <si>
    <t>제이엠솔루션 액티브 시호오스 퍼밍 마스크 프라임</t>
  </si>
  <si>
    <t>JM solution Active Sea Horse Firming Mask Prime30ml*10ea</t>
  </si>
  <si>
    <t>JS041</t>
  </si>
  <si>
    <t>제이엠솔루션 플라센 라놀린 마스크 퓨어</t>
  </si>
  <si>
    <t>JM solution Placen Lanolin Mask Pure35ml*10ea</t>
  </si>
  <si>
    <t>JS042</t>
  </si>
  <si>
    <t>제이엠솔루션 플라센 호오스 마스크 퓨어</t>
  </si>
  <si>
    <t>JM solution Placen Horse Mask Pure30ml*10ea</t>
  </si>
  <si>
    <t>JS043</t>
  </si>
  <si>
    <t>제이엠솔루션 플라센 콜라겐 마스크 퓨어</t>
  </si>
  <si>
    <t>JM solution Placen Collagen Mask Pure30ml*10ea</t>
  </si>
  <si>
    <t>JS044</t>
  </si>
  <si>
    <t>제이엠솔루션 글로리 아쿠아 풀러린 마스크 디럭스</t>
  </si>
  <si>
    <t>JM solution Glory Aqua Fullerene Mask Deluxe35ml*10ea</t>
  </si>
  <si>
    <t>JS045</t>
  </si>
  <si>
    <t>제이엠솔루션 글로리 아쿠아 토코페롤 비타민씨 마스크 디럭스</t>
  </si>
  <si>
    <t>JM solution Glory Aqua Tocopherol Vitamin C Mask Deluxe30ml*10ea</t>
  </si>
  <si>
    <t>JS046</t>
  </si>
  <si>
    <t>제이엠솔루션 글로리 아쿠아 이데베논 에그 마스크 디럭스</t>
  </si>
  <si>
    <t>JM solution Glory Aqua Idebenone Egg Mask Deluxe30ml*10ea</t>
  </si>
  <si>
    <t>JS047</t>
  </si>
  <si>
    <t>제이엠솔루션 에델바이스 빙하수 알프스 마스크 스노우</t>
  </si>
  <si>
    <t>JM solution Edelweiss Glacier Alps Mask Snow30ml*10ea</t>
  </si>
  <si>
    <t>JS048</t>
  </si>
  <si>
    <t>제이엠솔루션 동백 빙하수 아이슬란드 마스크 스노우</t>
  </si>
  <si>
    <t>JM solution Camellia Glacial Water Iceland Mask Snow30ml*10ea</t>
  </si>
  <si>
    <t>JS049</t>
  </si>
  <si>
    <t>제이엠솔루션 설연화 빙하수 알래스카 마스크 스노우</t>
  </si>
  <si>
    <t>JM solution Seolyeonhwa Glacial Water Alaska Mask Snow30ml*10ea</t>
  </si>
  <si>
    <t>JS050</t>
  </si>
  <si>
    <t>JM solution Seolyeonhwa Glacial Water Alaska Mask Snow30ml*5ea</t>
  </si>
  <si>
    <t>JS051</t>
  </si>
  <si>
    <t>제이엠솔루션 고트 밀크 뉴질랜드+오스트레일리아 마스크&amp;클렌징 젤 스페셜 세트 블랙</t>
  </si>
  <si>
    <t>JM solution Goat Milk New Zealand+Australia Mask &amp; Cleansing Gel Special Set Black30ml*11ea +100ml</t>
  </si>
  <si>
    <t>JS052</t>
  </si>
  <si>
    <t>제이엠솔루션 히아 선인장+부활초+해조 마스크&amp;클렌징 폼 스페셜 세트</t>
  </si>
  <si>
    <t>JM solution Hia Cactus + Resurrection Plant + Seaweed Mask &amp; Cleansing Foam Special Set30ml*11ea + 100ml</t>
  </si>
  <si>
    <t>JS053</t>
  </si>
  <si>
    <t xml:space="preserve">제이엠솔루션 센텔라 알로에+머쉬룸+티트리 마스크&amp;수딩 에센스 스페셜 세트 </t>
  </si>
  <si>
    <t>JM solution Centella Aloe + Mushroom + Tea Tree Mask &amp; Soothing Essence Special Set30ml*11ea + 100ml</t>
  </si>
  <si>
    <t>JS054</t>
  </si>
  <si>
    <t>제이엠솔루션 나이아신 진주+야자유+핑크장미 마스크&amp;슬리핑 앰플 스페셜 세트</t>
  </si>
  <si>
    <t>JM solution Niacin Pearl + Palm Oil + Pink Rose Mask &amp; Sleeping Ampoule Special Set30ml*11ea +11ea</t>
  </si>
  <si>
    <t>JS055</t>
  </si>
  <si>
    <t>허니 마누카 뉴질랜드+오스트레일리아 마스크 &amp; 슬리핑마스크 스페셜 세트</t>
  </si>
  <si>
    <t>Honey Manuka New Zealand + Australia Mask &amp; Sleeping Mask Special Set</t>
  </si>
  <si>
    <t>JS056</t>
  </si>
  <si>
    <t>제이엠솔루션 그린디어 타이거 시카 마스크 퓨어</t>
  </si>
  <si>
    <t>JM solution Green Deer Tiger Cica Mask Pure30ml*10ea</t>
  </si>
  <si>
    <t>JS057</t>
  </si>
  <si>
    <t>제이엠솔루션 그린디어 래빗 캐롯 마스크 퓨어</t>
  </si>
  <si>
    <t>JM solution Green Deer Rabbit Carrot Mask Pure30ml*10ea</t>
  </si>
  <si>
    <t>JS058</t>
  </si>
  <si>
    <t>제이엠솔루션 릴리프 핏 어성초 마스크 (국내전용)</t>
  </si>
  <si>
    <t>JM solution Relief Fit Eoseongcho Mask (Domestic Only)35ml*10ea</t>
  </si>
  <si>
    <t>JS059</t>
  </si>
  <si>
    <t>제이엠솔루션 릴리프 약산성 약쑥 마스크 (국내전용)</t>
  </si>
  <si>
    <t>JM solution Relief weakly acidic mugwort mask (domestic only)30ml*10ea</t>
  </si>
  <si>
    <t>JS060</t>
  </si>
  <si>
    <t>제이엠솔루션 릴리프 약산성 티트리 마스크 (국내전용)</t>
  </si>
  <si>
    <t>JM solution Relief weak acid tea tree mask (domestic only)30ml*10ea</t>
  </si>
  <si>
    <t>JS061</t>
  </si>
  <si>
    <t>제이엠솔루션 비타 코쿤 브라이트닝 마스크</t>
  </si>
  <si>
    <t>JM solution Vita Cocoon Brightening Mask30ml*5ea</t>
  </si>
  <si>
    <t>JS062</t>
  </si>
  <si>
    <t>제이엠솔루션 24k골드 프리미엄_리바이탈 마스크</t>
  </si>
  <si>
    <t>JM solution 24k gold premium_revital mask30ml*5ea</t>
  </si>
  <si>
    <t>JS063</t>
  </si>
  <si>
    <t>제이엠솔루션 글로우 필 스파 더블 케어 마스크</t>
  </si>
  <si>
    <t>JM solution Glow Peel Spa Double Care Mask26.5ML * 10EA(1.5ml, 25ml)</t>
  </si>
  <si>
    <t>JS064</t>
  </si>
  <si>
    <t>제이엠솔루션 더마 케어 테카 바이오 카밍 마스크</t>
  </si>
  <si>
    <t>JM solution Derma Care Theca Bio Calming Mask30ml*5</t>
  </si>
  <si>
    <t>JS065</t>
  </si>
  <si>
    <t>제이엠솔루션 청광 마린 진주 리프트-업 브이 마스크 펄</t>
  </si>
  <si>
    <t>JM solution Blue Glow Marine Pearl Lift-Up V Mask Pearl25g*10ea</t>
  </si>
  <si>
    <t>JS066</t>
  </si>
  <si>
    <t>제이엠솔루션 윤광 플라워 리프트-업 브이 마스크 로즈</t>
  </si>
  <si>
    <t>JM solution Luminous Flower Lift-Up V Mask Rose25g*10ea</t>
  </si>
  <si>
    <t>JS067</t>
  </si>
  <si>
    <t>제이엠솔루션 꿀광 로얄 프로폴리스 리프트-업 브이 마스크 블랙</t>
  </si>
  <si>
    <t>JM solution Honey Luminous Royal Propolis Lift-Up V Mask Black25g*10ea</t>
  </si>
  <si>
    <t>JS068</t>
  </si>
  <si>
    <t>제이엠솔루션 24K 골드 프리미엄 펩타이드 마스크 스페셜</t>
  </si>
  <si>
    <t>JM solution 24K Gold Premium Peptide Mask Special20ml*5ea</t>
  </si>
  <si>
    <t>JS069</t>
  </si>
  <si>
    <t>제이엠솔루션 24케이 골드 프리미엄 펩타이드 마스크 로즈 골드 리미티드 에디션</t>
  </si>
  <si>
    <t>JM solution 24K Gold Premium Peptide Mask Rose Gold Limited Edition20ml*5ea</t>
  </si>
  <si>
    <t>JS070</t>
  </si>
  <si>
    <t>제이엠솔루션 24케이 골드 프리미엄 펩타이드 마스크 마린 골드 리미티드 에디션</t>
  </si>
  <si>
    <t>JM solution 24K Gold Premium Peptide Mask Marine Gold Limited Edition20ml*5ea</t>
  </si>
  <si>
    <t>JS071</t>
  </si>
  <si>
    <t>제이엠솔루션 24K 골드 프리미엄 아이 마스크</t>
  </si>
  <si>
    <t>JM solution 24K Gold Premium Eye Mask4ml*10ea</t>
  </si>
  <si>
    <t>JS072</t>
  </si>
  <si>
    <t>제이엠솔루션 윤광 플라워 퍼밍 아이 마스크 로즈</t>
  </si>
  <si>
    <t>JM solution Luminous Flower Firming Eye Mask Rose4ml*10ea</t>
  </si>
  <si>
    <t>JS073</t>
  </si>
  <si>
    <t>제이엠솔루션 물광 골든 코쿤 아이 마스크 블랙</t>
  </si>
  <si>
    <t>JM solution Water Luminous Golden Cocoon Eye Mask Black4ml*10ea</t>
  </si>
  <si>
    <t>JS074</t>
  </si>
  <si>
    <t>제이엠솔루션 비타 코쿤 붕대 핏 아이 마스크</t>
  </si>
  <si>
    <t>JM solution Vita Cocoon Bandage Fit Eye Mask2ml*10ea</t>
  </si>
  <si>
    <t>JS075</t>
  </si>
  <si>
    <t>제이엠솔루션 물광 앰플 마스크 스페셜 프로그램</t>
  </si>
  <si>
    <t>JM solution Water Luminous Ampoule Mask Special Program2g+27g/10ea</t>
  </si>
  <si>
    <t>JS076</t>
  </si>
  <si>
    <t>제이엠솔루션 윤광 플라워 모델링 마스크 로즈</t>
  </si>
  <si>
    <t>JM solution Luminous Flower Modeling Mask Rose(50g+5g)*5ea</t>
  </si>
  <si>
    <t>JS077</t>
  </si>
  <si>
    <t>제이엠솔루션 물광 에스오에스 링거 모델링 마스크 블랙</t>
  </si>
  <si>
    <t>JM solution Water Luminous SOS Ringer Modeling Mask Black(50g+5g)*5ea</t>
  </si>
  <si>
    <t>JS078</t>
  </si>
  <si>
    <t>제이엠솔루션 꿀광 로얄 프로폴리스 모델링 마스크 블랙</t>
  </si>
  <si>
    <t>JM solution Honey Luminous Royal Propolis Modeling Mask Black(50g+5g)*5ea</t>
  </si>
  <si>
    <t>JS079</t>
  </si>
  <si>
    <t>제이엠솔루션 청광 마린 진주 모델링 마스크 펄</t>
  </si>
  <si>
    <t>JM solution Blue Glow Marine Pearl Modeling Mask Pearl(50g+5g)*5ea</t>
  </si>
  <si>
    <t>JS080</t>
  </si>
  <si>
    <t>제이엠솔루션 청광 마린 흑진주 모델링 마스크 펄</t>
  </si>
  <si>
    <t>JM solution Blue Glow Marine Black Pearl Modeling Mask Pearl(50g+5g)*5ea</t>
  </si>
  <si>
    <t>JS081</t>
  </si>
  <si>
    <t>제이엠솔루션 골든 코쿤 홈 에스테틱 모델링 마스크(소)</t>
  </si>
  <si>
    <t>JM solution Golden Cocoon Home Aesthetic Modeling Mask (Small)(50g +5g) X 5EA</t>
  </si>
  <si>
    <t>JS082</t>
  </si>
  <si>
    <t>제이엠솔루션 블랙 코쿤 홈 에스테틱 모델링 마스크(소)</t>
  </si>
  <si>
    <t>JM solution Black Cocoon Home Aesthetic Modeling Mask (Small)(50g +5g) X 5EA</t>
  </si>
  <si>
    <t>JS083</t>
  </si>
  <si>
    <t>제이엠솔루션 실키 코쿤 홈 에스테틱 모델링 마스크(소)</t>
  </si>
  <si>
    <t>JM solution Silky Cocoon Home Aesthetic Modeling Mask (Small)(50g +5g) X 5EA</t>
  </si>
  <si>
    <t>JS084</t>
  </si>
  <si>
    <t>제이엠솔루션 플라워 홈 에스테틱 모델링 마스크(소)</t>
  </si>
  <si>
    <t>JM solution Flower Home Aesthetic Modeling Mask (Small)(50g +5g) X 5EA</t>
  </si>
  <si>
    <t>JS085</t>
  </si>
  <si>
    <t>제이엠솔루션 골든 코쿤 홈 에스테틱 모델링 마스크(대)</t>
  </si>
  <si>
    <t>JM solution Golden Cocoon Home Aesthetic Modeling Mask (Large)</t>
  </si>
  <si>
    <t>JS086</t>
  </si>
  <si>
    <t>제이엠솔루션 블랙 코쿤 홈 에스테틱 모델링 마스크(대)</t>
  </si>
  <si>
    <t>JM solution Black Cocoon Home Aesthetic Modeling Mask (Large)</t>
  </si>
  <si>
    <t>JS087</t>
  </si>
  <si>
    <t>제이엠솔루션 실키 코쿤 홈 에스테틱 모델링 마스크 (대)</t>
  </si>
  <si>
    <t>JM solution Silky Cocoon Home Aesthetic Modeling Mask (Large)</t>
  </si>
  <si>
    <t>JS088</t>
  </si>
  <si>
    <t>제이엠솔루션 플라워 홈 에스테틱 모델링 마스크(대)</t>
  </si>
  <si>
    <t>JM solution Flower Home Aesthetic Modeling Mask (Large)</t>
  </si>
  <si>
    <t>JS089</t>
  </si>
  <si>
    <t>제이엠솔루션 플라워 홈 에스테틱 아이패치(구형)</t>
  </si>
  <si>
    <t>JM solution Flower Home Aesthetic Eye Patch (old)60ea</t>
  </si>
  <si>
    <t>JS090</t>
  </si>
  <si>
    <t>제이엠솔루션 골든 코쿤 홈 에스테틱 아이패치</t>
  </si>
  <si>
    <t>JM solution Golden Cocoon Home Aesthetic Eye Patch60(90g)</t>
  </si>
  <si>
    <t>JS091</t>
  </si>
  <si>
    <t>제이엠솔루션 실키 코쿤 홈 에스테틱 아이패치</t>
  </si>
  <si>
    <t>JM solution Silky Cocoon Home Aesthetic Eye Patch60(90g)</t>
  </si>
  <si>
    <t>JS092</t>
  </si>
  <si>
    <t>제이엠솔루션 블랙 코쿤 홈 에스테틱 아이패치</t>
  </si>
  <si>
    <t>JM solution Black Cocoon Home Aesthetic Eye Patch60(90g)</t>
  </si>
  <si>
    <t>JS093</t>
  </si>
  <si>
    <t>제이엠솔루션 홈에스테틱 하루젤리 - 그린야채</t>
  </si>
  <si>
    <t>JM solution Home Aesthetic Haru Jelly - Green Vegetables20g*10</t>
  </si>
  <si>
    <t>JS094</t>
  </si>
  <si>
    <t>제이엠솔루션 홈에스테틱 하루젤리 - 레드과일</t>
  </si>
  <si>
    <t>JM solution Home Aesthetic Haru Jelly - Red Fruit20g*10</t>
  </si>
  <si>
    <t>JS095</t>
  </si>
  <si>
    <t>제이엠솔루션 데일리케어 프로폴리스 치약</t>
  </si>
  <si>
    <t>JM solution Daily Care Propolis Toothpaste100g</t>
  </si>
  <si>
    <t>JS096</t>
  </si>
  <si>
    <t>제이엠솔루션 데일리케어 더마 스팟 패치</t>
  </si>
  <si>
    <t>JM solution Daily Care Derma Spot Patch69ea</t>
  </si>
  <si>
    <t>JS097</t>
  </si>
  <si>
    <t>제이엠솔루션 꿀광 로얄 프로폴리스 아이 크림 올페이스 블랙</t>
  </si>
  <si>
    <t>JM solution Honey Luminous Royal Propolis Eye Cream All Face Black40ml*6ea</t>
  </si>
  <si>
    <t>JS098</t>
  </si>
  <si>
    <t>제이엠솔루션 꿀광 로얄 프로폴리스 롤-온 아이 크림 블랙 (2ea)</t>
  </si>
  <si>
    <t>JM solution Honey Luminous Royal Propolis Roll-On Eye Cream Black (2ea)15ml*2ea</t>
  </si>
  <si>
    <t>JS099</t>
  </si>
  <si>
    <t>제이엠솔루션 꿀광 로얄 프로폴리스 롤-온 아이 크림 블랙 (4ea)</t>
  </si>
  <si>
    <t>JM solution Honey Luminous Royal Propolis Roll-On Eye Cream Black (4ea)15ml*4ea</t>
  </si>
  <si>
    <t>JS100</t>
  </si>
  <si>
    <t>제이엠솔루션 꿀광 로얄 프로폴리스 토너 블랙</t>
  </si>
  <si>
    <t>JM solution Honey Luminous Royal Propolis Toner Black130ml</t>
  </si>
  <si>
    <t>JS101</t>
  </si>
  <si>
    <t>제이엠솔루션 꿀광 로얄 프로폴리스 에멀전 블랙</t>
  </si>
  <si>
    <t>JM solution Honey Luminous Royal Propolis Emulsion Black130ml</t>
  </si>
  <si>
    <t>JS102</t>
  </si>
  <si>
    <t>제이엠솔루션 꿀광 로얄 프로폴리스 아이 크림 블랙</t>
  </si>
  <si>
    <t>JM solution Honey Luminous Royal Propolis Eye Cream Black30ml</t>
  </si>
  <si>
    <t>JS103</t>
  </si>
  <si>
    <t>제이엠솔루션 꿀광 로얄 프로폴리스 크림 블랙</t>
  </si>
  <si>
    <t>JM solution Honey Luminous Royal Propolis Cream Black50ml</t>
  </si>
  <si>
    <t>JS104</t>
  </si>
  <si>
    <t>제이엠솔루션 꿀광 로얄 프로폴리스 핸드크림 블랙</t>
  </si>
  <si>
    <t>JM solution Honey Luminous Royal Propolis Hand Cream Black50ml</t>
  </si>
  <si>
    <t>JS105</t>
  </si>
  <si>
    <t>제이엠솔루션 꿀광 로얄 프로폴리스 트랜스 포밍 클레이 블랙</t>
  </si>
  <si>
    <t>JM solution Honey Luminous Royal Propolis Transforming Clay Black100ml</t>
  </si>
  <si>
    <t>JS106</t>
  </si>
  <si>
    <t>제이엠솔루션 꿀광 로얄 프로폴리스 워시오프 마스크 블랙</t>
  </si>
  <si>
    <t>JM solution Honey Luminous Royal Propolis Wash Off Mask Black80g</t>
  </si>
  <si>
    <t>JS107</t>
  </si>
  <si>
    <t>제이엠솔루션 꿀광 로얄 프로폴리스 핸드 워시 블랙</t>
  </si>
  <si>
    <t>JM solution Honey Luminous Royal Propolis Hand Wash Black300ml</t>
  </si>
  <si>
    <t>JS108</t>
  </si>
  <si>
    <t>제이엠솔루션 꿀광 로얄 프로폴리스 클렌징 폼 블랙</t>
  </si>
  <si>
    <t>JM solution Honey Luminous Royal Propolis Cleansing Foam Black150ml</t>
  </si>
  <si>
    <t>JS109</t>
  </si>
  <si>
    <t>제이엠솔루션 꿀광 로얄 프로폴리스 클렌징 폼 플러스</t>
  </si>
  <si>
    <t>JM solution Honey Luminous Royal Propolis Cleansing Foam Plus150ml</t>
  </si>
  <si>
    <t>JS110</t>
  </si>
  <si>
    <t>제이엠솔루션 꿀광 로얄 프로폴리스 스킨 케어 세트 블랙</t>
  </si>
  <si>
    <t>JM solution Honey Luminous Royal Propolis Skin Care Set Black130ml,130ml,20ml,20ml</t>
  </si>
  <si>
    <t>JS111</t>
  </si>
  <si>
    <t>제이엠솔루션 꿀광 로얄 프로폴리스 아이패치 블랙</t>
  </si>
  <si>
    <t>JM solution Honey Luminous Royal Propolis Eye Patch Black90g</t>
  </si>
  <si>
    <t>JS112</t>
  </si>
  <si>
    <t>제이엠솔루션 꿀광 로얄 프로폴리스 앰플 세럼 블랙</t>
  </si>
  <si>
    <t>JM solution Honey Luminous Royal Propolis Ampoule Serum Black60ml</t>
  </si>
  <si>
    <t>JS113</t>
  </si>
  <si>
    <t>제이엠솔루션 꿀광 로얄 프로폴리스 파우더 클렌저 블랙</t>
  </si>
  <si>
    <t>JM solution Honey Luminous Royal Propolis Powder Cleanser Black0.35g*30</t>
  </si>
  <si>
    <t>JS114</t>
  </si>
  <si>
    <t>제이엠솔루션 꿀광 로얄 프로폴리스 필링 패드 블랙</t>
  </si>
  <si>
    <t>JM solution Honey Luminous Royal Propolis Peeling Pad Black7g*10ea</t>
  </si>
  <si>
    <t>JS115</t>
  </si>
  <si>
    <t>제이엠솔루션 꿀광 로얄 프로폴리스 필오프 코팩 블랙</t>
  </si>
  <si>
    <t>JM solution Honey Luminous Royal Propolis Peel-Off Nose Pack Black20ml</t>
  </si>
  <si>
    <t>JS116</t>
  </si>
  <si>
    <t>제이엠솔루션 꿀광 로얄 프로폴리스 토너 엑스 라지 블랙</t>
  </si>
  <si>
    <t>JM solution Honey Luminous Royal Propolis Toner X Large Black600ml</t>
  </si>
  <si>
    <t>JS117</t>
  </si>
  <si>
    <t>제이엠솔루션 꿀광 로얄 프로폴리스 핸드크림 블랙 (기획 세트)</t>
  </si>
  <si>
    <t>JM solution Honey Luminous Royal Propolis Hand Cream Black (Special Set)50ml+100ml</t>
  </si>
  <si>
    <t>JS118</t>
  </si>
  <si>
    <t>제이엠솔루션 꿀광 로얄 프로폴리스 립 밤 블랙</t>
  </si>
  <si>
    <t>JM solution Honey Luminous Royal Propolis Lip Balm Black3.5 g*2EA</t>
  </si>
  <si>
    <t>JS119</t>
  </si>
  <si>
    <t>제이엠솔루션 꿀광 로얄 프로폴리스 엑스 라지 모델링 마스크 블랙</t>
  </si>
  <si>
    <t>JM solution Honey Luminous Royal Propolis X Large Modeling Mask Black1kg + 200g100g + 20g</t>
  </si>
  <si>
    <t>JS120</t>
  </si>
  <si>
    <t>제이엠솔루션 꿀광 로얄 프로폴리스 프로그램 앰플 블랙(수출용)</t>
  </si>
  <si>
    <t>JM solution Honey Luminous Royal Propolis Program Ampoule Black (for export)2ml * 30amp</t>
  </si>
  <si>
    <t>JS121</t>
  </si>
  <si>
    <t>제이엠솔루션 꿀광 로얄 프로폴리스 프로그램 앰플 블랙(내수용)</t>
  </si>
  <si>
    <t>JM solution Honey Luminous Royal Propolis Program Ampoule Black (for domestic use)2ml * 30amp</t>
  </si>
  <si>
    <t>JS122</t>
  </si>
  <si>
    <t xml:space="preserve">제이엠솔루션 꿀광 로얄 프로폴리스 히아루론산 더블 앰플 블랙 </t>
  </si>
  <si>
    <t>JM solution Honey Luminous Royal Propolis Hyaluronic Acid Double Ampoule Black30ml + 15ml</t>
  </si>
  <si>
    <t>JS123</t>
  </si>
  <si>
    <t>제이엠솔루션 꿀광 로얄 프로폴리스 비비 크림 블랙 #21</t>
  </si>
  <si>
    <t>JM solution Honey Luminous Royal Propolis BB Cream Black #2130ml</t>
  </si>
  <si>
    <t>JS124</t>
  </si>
  <si>
    <t>제이엠솔루션 꿀광 로얄 프로폴리스 비비 크림 블랙 #23</t>
  </si>
  <si>
    <t>JM solution Honey Luminous Royal Propolis BB Cream Black #2330ml</t>
  </si>
  <si>
    <t>JS125</t>
  </si>
  <si>
    <t>제이엠솔루션 물광 스킨케어 베이직 세트</t>
  </si>
  <si>
    <t>JM solution Water Luminous Skin Care Basic Set(130ml+20ml)*2</t>
  </si>
  <si>
    <t>JS126</t>
  </si>
  <si>
    <t>제이엠솔루션 물광 스킨케어 스타터 키트</t>
  </si>
  <si>
    <t>JM solution Water Luminous Skin Care Starter Kit</t>
  </si>
  <si>
    <t>JS127</t>
  </si>
  <si>
    <t>제이엠솔루션 물광 토너</t>
  </si>
  <si>
    <t>JM solution Water Luminous Toner130ml</t>
  </si>
  <si>
    <t>JS128</t>
  </si>
  <si>
    <t>제이엠솔루션 물광 에멀젼</t>
  </si>
  <si>
    <t>JM solution Water Luminous Emulsion130ml</t>
  </si>
  <si>
    <t>JS129</t>
  </si>
  <si>
    <t>제이엠솔루션 물광 에센스</t>
  </si>
  <si>
    <t>JM solution Water Luminous Essence50ml</t>
  </si>
  <si>
    <t>JS130</t>
  </si>
  <si>
    <t>제이엠솔루션 물광 앰플</t>
  </si>
  <si>
    <t>JM solution Water Luminous Ampoule30ml</t>
  </si>
  <si>
    <t>JS131</t>
  </si>
  <si>
    <t>제이엠솔루션 물광 크림</t>
  </si>
  <si>
    <t>JM solution Water Luminous Cream50ml</t>
  </si>
  <si>
    <t>JS132</t>
  </si>
  <si>
    <t>제이엠솔루션 물광 펩타이드 올인원 스페셜</t>
  </si>
  <si>
    <t>JM solution Water Luminous Peptide All-in-One Special50ml</t>
  </si>
  <si>
    <t>JS133</t>
  </si>
  <si>
    <t>제이엠솔루션 톤 업 물광크림</t>
  </si>
  <si>
    <t>JM solution Tone Up Water Luminous Cream50ml</t>
  </si>
  <si>
    <t>JS134</t>
  </si>
  <si>
    <t>제이엠솔루션 물광 아이크림</t>
  </si>
  <si>
    <t>JM solution Water Luminous Eye Cream20ml</t>
  </si>
  <si>
    <t>JS135</t>
  </si>
  <si>
    <t>물광 캡슐 크림 블랙</t>
  </si>
  <si>
    <t>Water Luminous Capsule Cream Black40g</t>
  </si>
  <si>
    <t>JS136</t>
  </si>
  <si>
    <t>제이엠솔루션 물광 골든 코쿤 토너 블랙</t>
  </si>
  <si>
    <t>JM solution Water Luminous Golden Cocoon Toner Black130ml</t>
  </si>
  <si>
    <t>JS137</t>
  </si>
  <si>
    <t>제이엠솔루션 물광 골든 코쿤 에멀전 블랙</t>
  </si>
  <si>
    <t>JM solution Water Luminous Golden Cocoon Emulsion Black130ml</t>
  </si>
  <si>
    <t>JS138</t>
  </si>
  <si>
    <t>제이엠솔루션 물광 골든 코쿤 에센스 블랙</t>
  </si>
  <si>
    <t>JM solution Water Luminous Golden Cocoon Essence Black50ml</t>
  </si>
  <si>
    <t>JS139</t>
  </si>
  <si>
    <t>제이엠솔루션 물광 골든 코쿤 클렌징 젤</t>
  </si>
  <si>
    <t xml:space="preserve">JM solution Water Luminous Golden Cocoon Cleansing Gel150ml </t>
  </si>
  <si>
    <t>JS140</t>
  </si>
  <si>
    <t>제이엠솔루션 물광 골든 코쿤 마사지 크림 블랙</t>
  </si>
  <si>
    <t>JM solution Water Luminous Golden Cocoon Massage Cream Black200ml</t>
  </si>
  <si>
    <t>JS141</t>
  </si>
  <si>
    <t>제이엠솔루션 물광 아이크림 럭셔리 올페이스 럭셔리</t>
  </si>
  <si>
    <t>JM solution Water Luminous Eye Cream Luxury All-Face Luxury30ml</t>
  </si>
  <si>
    <t>JS142</t>
  </si>
  <si>
    <t>제이엠솔루션 물광 코쿤 듀얼 크림 블랙</t>
  </si>
  <si>
    <t>JM solution Water Luminous Cocoon Dual Cream Black50ml</t>
  </si>
  <si>
    <t>JS143</t>
  </si>
  <si>
    <t>제이엠솔루션 물광 포어 클리어 스틱 블랙</t>
  </si>
  <si>
    <t>JM solution Water Luminous Pore Clear Stick Black13g</t>
  </si>
  <si>
    <t>JS144</t>
  </si>
  <si>
    <t>제이엠솔루션 물광 골든 코쿤 핸드크림 블랙</t>
  </si>
  <si>
    <t>JM solution Water Luminous Golden Cocoon Hand Cream Black50ml</t>
  </si>
  <si>
    <t>JS145</t>
  </si>
  <si>
    <t>제이엠솔루션 물광 골든 코쿤 핸드크림 블랙(기획 세트)</t>
  </si>
  <si>
    <t>JM solution Water Luminous Golden Cocoon Hand Cream Black (Special Set)50ml + 100ml</t>
  </si>
  <si>
    <t>JS146</t>
  </si>
  <si>
    <t>제이엠솔루션 물광 에스오에스 링거 프로그램 앰플 블랙</t>
  </si>
  <si>
    <t>JM solution Water Luminous SOS Ringer Program Ampoule Black2ml * 30amp</t>
  </si>
  <si>
    <t>JS147</t>
  </si>
  <si>
    <t>제이엠솔루션 물광 에스오에스 링거 엑스 라지 모델링 마스크 블랙</t>
  </si>
  <si>
    <t>JM solution Water Luminous SOS Ringer X Large Modeling Mask Black1kg + 200g100g + 20g</t>
  </si>
  <si>
    <t>JS148</t>
  </si>
  <si>
    <t>제이엠솔루션 물광 에스오에스 링거 핸드크림 블랙(기획세트)</t>
  </si>
  <si>
    <t>JM solution Water Luminous SOS Ringer Hand Cream Black (Special Set)50ml, 100ml</t>
  </si>
  <si>
    <t>JS149</t>
  </si>
  <si>
    <t>제이엠솔루션 물광 에스오에스 앰플 히아루로닉 토너 블랙</t>
  </si>
  <si>
    <t>JM solution Water Luminous SOS Ampoule Hyaluronic Toner Black120ml</t>
  </si>
  <si>
    <t>JS150</t>
  </si>
  <si>
    <t>제이엠솔루션 물광 에스오에스 앰플 히아루로닉 에멀전 블랙</t>
  </si>
  <si>
    <t>JM solution Water Luminous SOS Ampoule Hyaluronic Emulsion Black120ml</t>
  </si>
  <si>
    <t>JS151</t>
  </si>
  <si>
    <t>제이엠솔루션 물광 에스오에스 앰플 히아루로닉 스킨 세트 블랙</t>
  </si>
  <si>
    <t>JM solution Water Luminous SOS Ampoule Hyaluronic Skin Set Black120ml*2+30ml*2</t>
  </si>
  <si>
    <t>JS152</t>
  </si>
  <si>
    <t>제이엠솔루션 물광 에스오에스 앰플 히아루로닉 스킨 케어 키트 블랙 (증정용)</t>
  </si>
  <si>
    <t>JM solution Water Luminous SOS Ampoule Hyaluronic Skin Care Kit Black (for gift)30ml*2+10ml*1</t>
  </si>
  <si>
    <t>JS153</t>
  </si>
  <si>
    <t>제이엠솔루션 물광 에스오에스 앰플 히아루로닉 클렌징 폼 블랙</t>
  </si>
  <si>
    <t>JM solution Water Luminous SOS Ampoule Hyaluronic Cleansing Foam Black150ml</t>
  </si>
  <si>
    <t>JS154</t>
  </si>
  <si>
    <t>제이엠솔루션 물광 에스오에스 앰플 히아루로닉 워시오프 마스크 블랙</t>
  </si>
  <si>
    <t>JM solution Water Luminous SOS Ampoule Hyaluronic Wash-Off Mask Black80g</t>
  </si>
  <si>
    <t>JS155</t>
  </si>
  <si>
    <t>제이엠솔루션 물광 에스오에스 앰플 비타 크림 블랙</t>
  </si>
  <si>
    <t>JM solution Water Luminous SOS Ampoule Vita Cream Black55ml</t>
  </si>
  <si>
    <t>JS156</t>
  </si>
  <si>
    <t>제이엠솔루션 물광 아보카도 너리싱 핸드크림 블랙 (기획 세트)</t>
  </si>
  <si>
    <t>JM solution Water Luminous Avocado Nourishing Hand Cream Black (Special Set)50ml + 100ml</t>
  </si>
  <si>
    <t>JS157</t>
  </si>
  <si>
    <t>제이엠솔루션 물광 아보카도 너리싱 스킨 케어 세트 블랙</t>
  </si>
  <si>
    <t>JM solution Water Luminous Avocado Nourishing Skin Care Set Black130ml/20ml* 2ea</t>
  </si>
  <si>
    <t>JS158</t>
  </si>
  <si>
    <t>제이엠솔루션 물광 아보카도 너리싱 토너 블랙</t>
  </si>
  <si>
    <t xml:space="preserve">JM solution Water Luminous Avocado Nourishing Toner Black130ml </t>
  </si>
  <si>
    <t>JS159</t>
  </si>
  <si>
    <t>제이엠솔루션 물광 아보카도 너리싱 에멀전 블랙</t>
  </si>
  <si>
    <t xml:space="preserve">JM solution Water Luminous Avocado Nourishing Emulsion Black130ml </t>
  </si>
  <si>
    <t>JS160</t>
  </si>
  <si>
    <t>제이엠솔루션 물광 아보카도 히아루론산 캡슐 오일 블랙</t>
  </si>
  <si>
    <t>JM solution Water Luminous Avocado Hyaluronic Acid Capsule Oil Black0.4ml X 35EA , 15ML</t>
  </si>
  <si>
    <t>JS161</t>
  </si>
  <si>
    <t>제이엠솔루션 물광 아보카도 너리싱 클렌징 폼 블랙</t>
  </si>
  <si>
    <t xml:space="preserve">JM solution Water Luminous Avocado Nourishing Cleansing Foam Black150ml </t>
  </si>
  <si>
    <t>JS162</t>
  </si>
  <si>
    <t>제이엠솔루션 24K 골드 프리미엄 펩타이드 올인원 스페셜</t>
  </si>
  <si>
    <t>JM solution 24K Gold Premium Peptide All-in-One Special100g</t>
  </si>
  <si>
    <t>JS163</t>
  </si>
  <si>
    <t>제이엠솔루션 24K 골드 프리미엄 펩타이드 올인원 로즈 골드 리미티드 에디션</t>
  </si>
  <si>
    <t>JM solution 24K Gold Premium Peptide All-in-One Rose Gold Limited Edition100g</t>
  </si>
  <si>
    <t>JS164</t>
  </si>
  <si>
    <t>제이엠솔루션 24k 골드 프리미엄 펩타이드 올인원 마린 골드 리미티드 에디션</t>
  </si>
  <si>
    <t>JM solution 24k Gold Premium Peptide All-in-One Marine Gold Limited Edition100g</t>
  </si>
  <si>
    <t>JS165</t>
  </si>
  <si>
    <t>제이엠솔루션 24k 골드 프리미엄 펩타이드 올인원 리미티드 에디션 세트</t>
  </si>
  <si>
    <t>JM solution 24k gold premium peptide all-in-one limited edition set30ml*3</t>
  </si>
  <si>
    <t>JS166</t>
  </si>
  <si>
    <t>제이엠솔루션 24케이 골드 프리미엄 토너</t>
  </si>
  <si>
    <t>JM solution 24K Gold Premium Toner130ml</t>
  </si>
  <si>
    <t>JS167</t>
  </si>
  <si>
    <t>제이엠솔루션 24케이 골드 프리미엄 에센스</t>
  </si>
  <si>
    <t>JM solution 24K Gold Premium Essence50ml</t>
  </si>
  <si>
    <t>JS168</t>
  </si>
  <si>
    <t>제이엠솔루션 24케이 골드 프리미엄 에멀전</t>
  </si>
  <si>
    <t>JM solution 24K Gold Premium Emulsion130ml</t>
  </si>
  <si>
    <t>JS169</t>
  </si>
  <si>
    <t>제이엠솔루션 24케이 골드 프리미엄 크림</t>
  </si>
  <si>
    <t>JM solution 24K Gold Premium Cream50ml</t>
  </si>
  <si>
    <t>JS170</t>
  </si>
  <si>
    <t>제이엠솔루션 24케이 골드 프리미엄 슬리핑 마스크</t>
  </si>
  <si>
    <t>JM solution 24K Gold Premium Sleeping Mask50ml</t>
  </si>
  <si>
    <t>JS171</t>
  </si>
  <si>
    <t>제이엠솔루션 24케이 골드 프리미엄 아이 크림</t>
  </si>
  <si>
    <t>JM solution 24K Gold Premium Eye Cream30ml</t>
  </si>
  <si>
    <t>JS172</t>
  </si>
  <si>
    <t>JM 솔루션 24K 골드 프리미엄 알 이펙트 링클 에센스 스페셜</t>
  </si>
  <si>
    <t>JM Solution 24K Gold Premium R Effect Wrinkle Essence Special100ml</t>
  </si>
  <si>
    <t>JS173</t>
  </si>
  <si>
    <t>JM 솔루션 24K 골드 프리미엄 알 이펙트 앰플 스페셜</t>
  </si>
  <si>
    <t>JM Solution 24K Gold Premium R Effect Ampoule Special30ml</t>
  </si>
  <si>
    <t>JS174</t>
  </si>
  <si>
    <t>제이엠솔루션 24k 골드 프리미엄 세트 (토너+에멀전+펩타이드에센스30ml)</t>
  </si>
  <si>
    <t>JM Solution 24k Gold Premium Set (Toner + Emulsion + Peptide Essence 30ml)130ml130ml30ml</t>
  </si>
  <si>
    <t>JS175</t>
  </si>
  <si>
    <t>제이엠솔루션 24케이 골드 프리미엄 핸드크림</t>
  </si>
  <si>
    <t>JM solution 24K Gold Premium Hand Cream75ml</t>
  </si>
  <si>
    <t>JS176</t>
  </si>
  <si>
    <t>제이엠솔루션 24케이 골드 프리미엄 클렌징 젤</t>
  </si>
  <si>
    <t>JM solution 24K Gold Premium Cleansing Gel150ml</t>
  </si>
  <si>
    <t>JS177</t>
  </si>
  <si>
    <t xml:space="preserve">제이엠솔루션 24K 골드 프리미엄 프로그램 앰플 스페셜 </t>
  </si>
  <si>
    <t>JM solution 24K Gold Premium Program Ampoule Special2ml * 30amp</t>
  </si>
  <si>
    <t>JS178</t>
  </si>
  <si>
    <t>제이엠솔루션 24K 골드 프리미엄 선 스틱</t>
  </si>
  <si>
    <t>JM solution 24K Gold Premium Sun Stick21g</t>
  </si>
  <si>
    <t>JS179</t>
  </si>
  <si>
    <t>제이엠솔루션 24K 골드 프리미엄 라이트 선 스틱</t>
  </si>
  <si>
    <t>JM solution 24K Gold Premium Light Sun Stick20g</t>
  </si>
  <si>
    <t>JS180</t>
  </si>
  <si>
    <t>제이엠솔루션 프라임 골드 토너 엑스라지</t>
  </si>
  <si>
    <t>JM solution Prime Gold Toner X-Large600ml</t>
  </si>
  <si>
    <t>JS181</t>
  </si>
  <si>
    <t>제이엠솔루션 프라임 골드 아이패치</t>
  </si>
  <si>
    <t>JM solution Prime Gold Eye Patch90g / 60ea</t>
  </si>
  <si>
    <t>JS182</t>
  </si>
  <si>
    <t>제이엠솔루션 프라임 골드 워시오프 마스크</t>
  </si>
  <si>
    <t>JM solution Prime Gold Wash-off Mask100g</t>
  </si>
  <si>
    <t>JS183</t>
  </si>
  <si>
    <t>제이엠솔루션 프라임 골드 필 오프 마스크</t>
  </si>
  <si>
    <t>JM solution Prime Gold Peel Off Mask100g</t>
  </si>
  <si>
    <t>JS184</t>
  </si>
  <si>
    <t>제이엠솔루션 프라임 골드 클렌징 워터</t>
  </si>
  <si>
    <t>JM solution Prime Gold Cleansing Water500ml</t>
  </si>
  <si>
    <t>JS185</t>
  </si>
  <si>
    <t>제이엠솔루션 프라임 골드 클렌징 폼</t>
  </si>
  <si>
    <t>JM solution Prime Gold Cleansing Foam150ml</t>
  </si>
  <si>
    <t>JS186</t>
  </si>
  <si>
    <t>제이엠솔루션 프라임 골드 듀얼 톤 업 크림</t>
  </si>
  <si>
    <t>JM solution Prime Gold Dual Tone Up Cream60ml</t>
  </si>
  <si>
    <t>JS187</t>
  </si>
  <si>
    <t>제이엠솔루션 프라임 골드 롤 온 아이크림</t>
  </si>
  <si>
    <t>JM solution Prime Gold Roll on Eye Cream15ml * 1ea</t>
  </si>
  <si>
    <t>JS188</t>
  </si>
  <si>
    <t>제이엠솔루션 프라임 골드 프리미엄 호일 마스크</t>
  </si>
  <si>
    <t>JM solution Prime Gold Premium Foil Mask35ml * 10ea</t>
  </si>
  <si>
    <t>JS189</t>
  </si>
  <si>
    <t>제이엠솔루션 프라임 골드 선 플루이드</t>
  </si>
  <si>
    <t>JM solution Prime Gold Sun Fluid60ml</t>
  </si>
  <si>
    <t>JS190</t>
  </si>
  <si>
    <t>제이엠솔루션 프라임 골드 스킨 케어 트리오</t>
  </si>
  <si>
    <t>JM solution Prime Gold Skin Care Trio140ml+50ml+50ml</t>
  </si>
  <si>
    <t>JS191</t>
  </si>
  <si>
    <t>제이엠솔루션 프라임 골드 블랙헤드 3스텝</t>
  </si>
  <si>
    <t>JM solution Prime Gold Blackhead 3 Step</t>
  </si>
  <si>
    <t>JS192</t>
  </si>
  <si>
    <t>제이엠솔루션 프라임 골드 샴푸</t>
  </si>
  <si>
    <t>JM solution Prime Gold Shampoo500ml</t>
  </si>
  <si>
    <t>JS193</t>
  </si>
  <si>
    <t>제이엠솔루션 프라임 골드 트리트먼트</t>
  </si>
  <si>
    <t>JM solution Prime Gold Treatment500ml</t>
  </si>
  <si>
    <t>JS194</t>
  </si>
  <si>
    <t>제이엠솔루션 프라임 골드 버블 딥 클렌저</t>
  </si>
  <si>
    <t>JM solution Prime Gold Bubble Deep Cleanser300ml</t>
  </si>
  <si>
    <t>JS195</t>
  </si>
  <si>
    <t>제이엠솔루션 비타코쿤 토너</t>
  </si>
  <si>
    <t>JM solution Vita Cocoon Toner160 ml</t>
  </si>
  <si>
    <t>JS196</t>
  </si>
  <si>
    <t>제이엠솔루션 비타코쿤 에멀전</t>
  </si>
  <si>
    <t>JM solution Vita Cocoon Emulsion160 ml</t>
  </si>
  <si>
    <t>JS197</t>
  </si>
  <si>
    <t>제이엠솔루션 비타코쿤 앰플에센스</t>
  </si>
  <si>
    <t>JM solution Vita Cocoon Ampoule Essence80 ml</t>
  </si>
  <si>
    <t>JS198</t>
  </si>
  <si>
    <t>제이엠솔루션 비타코쿤 크림</t>
  </si>
  <si>
    <t>JM solution Vita Cocoon Cream50 ml</t>
  </si>
  <si>
    <t>JS199</t>
  </si>
  <si>
    <t>제이엠솔루션 비타 코쿤 슬리핑 마스크</t>
  </si>
  <si>
    <t>JM solution Vita Cocoon Sleeping Mask50ml</t>
  </si>
  <si>
    <t>JS200</t>
  </si>
  <si>
    <t>제이엠솔루션 비타 코쿤 아이세럼</t>
  </si>
  <si>
    <t>JM solution Vita Cocoon Eye Serum15ml</t>
  </si>
  <si>
    <t>JS201</t>
  </si>
  <si>
    <t xml:space="preserve">제이엠솔루션 비타 코쿤 라이트 토닝 크림                                                      </t>
  </si>
  <si>
    <t>JM solution Vita Cocoon Light Toning Cream55g</t>
  </si>
  <si>
    <t>JS202</t>
  </si>
  <si>
    <t>제이엠솔루션 비타코쿤 클렌징폼</t>
  </si>
  <si>
    <t>JM solution Vita Cocoon Cleansing Foam150 ml</t>
  </si>
  <si>
    <t>JS203</t>
  </si>
  <si>
    <t>제이엠솔루션 비타 코쿤 클린업 필링패드</t>
  </si>
  <si>
    <t>JM solution Vita Cocoon Clean Up Peeling Pad10ea</t>
  </si>
  <si>
    <t>JS204</t>
  </si>
  <si>
    <t>제이엠솔루션 비타 코쿤 클렌징 밤</t>
  </si>
  <si>
    <t>JM solution Vita Cocoon Cleansing Balm110ml</t>
  </si>
  <si>
    <t>JS205</t>
  </si>
  <si>
    <t>제이엠솔루션 비타 코쿤 체인지 오일폼</t>
  </si>
  <si>
    <t>JM solution Vita Cocoon Change Oil Foam100ml</t>
  </si>
  <si>
    <t>JS206</t>
  </si>
  <si>
    <t>제이엠솔루션 윤광 플라워 퍼밍 트랜스 포밍 클레이 로즈</t>
  </si>
  <si>
    <t>JM solution Luminous Flower Firming Transforming Clay Rose100ml</t>
  </si>
  <si>
    <t>JS207</t>
  </si>
  <si>
    <t>제이엠솔루션 윤광 플라워 퍼밍 롤-온 아이 크림 로즈(2ea)</t>
  </si>
  <si>
    <t>JM solution Luminous Flower Firming Roll-On Eye Cream Rose (2ea)15ml*2ea</t>
  </si>
  <si>
    <t>JS208</t>
  </si>
  <si>
    <t>제이엠솔루션 윤광 플라워 퍼밍 롤-온 아이 크림 로즈(4ea)</t>
  </si>
  <si>
    <t>JM solution Luminous Flower Firming Roll-On Eye Cream Rose (4ea)15ml*4ea</t>
  </si>
  <si>
    <t>JS209</t>
  </si>
  <si>
    <t>제이엠솔루션 윤광 플라워 퍼밍 아이 크림 올페이스 로즈</t>
  </si>
  <si>
    <t>JM solution Luminous Flower Firming Eye Cream All Face Rose40ml*6ea</t>
  </si>
  <si>
    <t>JS210</t>
  </si>
  <si>
    <t>제이엠솔루션 윤광 플라워 스킨 에센스 로즈</t>
  </si>
  <si>
    <t>JM solution Luminous Flower Skin Essence Rose130ml</t>
  </si>
  <si>
    <t>JS211</t>
  </si>
  <si>
    <t>제이엠솔루션 윤광 플라워 마스크 크림 로즈</t>
  </si>
  <si>
    <t>JM solution Luminous Flower Mask Cream Rose50ml</t>
  </si>
  <si>
    <t>JS212</t>
  </si>
  <si>
    <t>제이엠솔루션 윤광 플라워 핸드크림 로즈</t>
  </si>
  <si>
    <t>JM solution Luminous Flower Hand Cream Rose50ml</t>
  </si>
  <si>
    <t>JS213</t>
  </si>
  <si>
    <t>제이엠솔루션 윤광 플라워 선밀크 로즈</t>
  </si>
  <si>
    <t>JM solution Luminous Flower Sun Milk Rose60ml</t>
  </si>
  <si>
    <t>JS214</t>
  </si>
  <si>
    <t xml:space="preserve">제이엠솔루션 윤광 플라워 선 스프레이 로즈  </t>
  </si>
  <si>
    <t>JM solution Luminous Flower Sun Spray Rose180ml</t>
  </si>
  <si>
    <t>JS215</t>
  </si>
  <si>
    <t xml:space="preserve">제이엠솔루션 윤광 플라워 선 스틱 로즈 </t>
  </si>
  <si>
    <t>JM solution Luminous Flower Sun Stick Rose21g</t>
  </si>
  <si>
    <t>JS216</t>
  </si>
  <si>
    <t>제이엠솔루션 윤광 플라워 라이트 선 스틱 로즈</t>
  </si>
  <si>
    <t>JM solution Luminous Flower Light Sun Stick Rose20g</t>
  </si>
  <si>
    <t>JS217</t>
  </si>
  <si>
    <t>제이엠솔루션 윤광 플라워 미스트 로즈 150ml</t>
  </si>
  <si>
    <t>JM solution Luminous Flower Mist Rose 150ml150ml</t>
  </si>
  <si>
    <t>JS218</t>
  </si>
  <si>
    <t>제이엠솔루션 윤광 오로라 토너</t>
  </si>
  <si>
    <t>JM solution Luminous Aurora Toner130ml</t>
  </si>
  <si>
    <t>JS219</t>
  </si>
  <si>
    <t>제이엠솔루션 윤광 오로라 크림</t>
  </si>
  <si>
    <t>JM solution Luminous Aurora Cream50ml</t>
  </si>
  <si>
    <t>JS220</t>
  </si>
  <si>
    <t>제이엠솔루션 윤광 오로라 에멀전</t>
  </si>
  <si>
    <t>JM solution Luminous Aurora Emulsion130ml</t>
  </si>
  <si>
    <t>JS221</t>
  </si>
  <si>
    <t>제이엠솔루션 윤광 오로라 오일 세럼</t>
  </si>
  <si>
    <t>JM solution Luminous Aurora Oil Serum50ml</t>
  </si>
  <si>
    <t>JS222</t>
  </si>
  <si>
    <t>제이엠솔루션 윤광 오로라 아이크림</t>
  </si>
  <si>
    <t>JM solution Luminous Aurora Eye Cream15ml</t>
  </si>
  <si>
    <t>JS223</t>
  </si>
  <si>
    <t>제이엠솔루션 윤광 오로라 클렌징 폼</t>
  </si>
  <si>
    <t>JM solution Luminous Aurora Cleansing Foam150ml</t>
  </si>
  <si>
    <t>JS224</t>
  </si>
  <si>
    <t>제이엠솔루션 윤광 오로라 립 슬리핑 마스크</t>
  </si>
  <si>
    <t>JM solution Luminous Aurora Lip Sleeping Mask20g</t>
  </si>
  <si>
    <t>JS225</t>
  </si>
  <si>
    <t>제이엠솔루션 윤광 플라워 퍼밍 파우더 클렌저 로즈</t>
  </si>
  <si>
    <t>JM solution Luminous Flower Firming Powder Cleanser Rose0.35g * 30 ea</t>
  </si>
  <si>
    <t>JS226</t>
  </si>
  <si>
    <t>제이엠솔루션 윤광 플라워 퍼밍 볼륨 크림 로즈</t>
  </si>
  <si>
    <t>JM solution Luminous Flower Firming Volume Cream Rose100g</t>
  </si>
  <si>
    <t>JS227</t>
  </si>
  <si>
    <t>제이엠솔루션 윤광 플라워 퍼밍 바디 쉐이핑 젤 로즈</t>
  </si>
  <si>
    <t>JM solution Luminous Flower Firming Body Shaping Gel Rose200ml</t>
  </si>
  <si>
    <t>JS228</t>
  </si>
  <si>
    <t>제이엠솔루션 윤광 플라워 퍼밍 제모 크림 로즈</t>
  </si>
  <si>
    <t>JM solution Luminous Flower Firming Hair Removal Cream Rose150ml</t>
  </si>
  <si>
    <t>JS229</t>
  </si>
  <si>
    <t>제이엠솔루션 윤광 플라워 필링 패드 로즈</t>
  </si>
  <si>
    <t>JM solution Luminous Flower Peeling Pad Rose7g*10ea</t>
  </si>
  <si>
    <t>JS230</t>
  </si>
  <si>
    <t>제이엠솔루션 윤광 플라워 퍼밍 토너 엑스 라지 로즈</t>
  </si>
  <si>
    <t>JM solution Luminous Flower Firming Toner X Large Rose600ml</t>
  </si>
  <si>
    <t>JS231</t>
  </si>
  <si>
    <t>제이엠솔루션 윤광 플라워 비비크림 로즈  #21</t>
  </si>
  <si>
    <t>JM solution Luminous Flower BB Cream Rose #2140ml</t>
  </si>
  <si>
    <t>JS232</t>
  </si>
  <si>
    <t>제이엠솔루션 윤광 플라워 비비크림 로즈  #23</t>
  </si>
  <si>
    <t>JM solution Luminous Flower BB Cream Rose #2340ml</t>
  </si>
  <si>
    <t>JS233</t>
  </si>
  <si>
    <t>제이엠솔루션 윤광 플라워 프로그램 앰플 로즈</t>
  </si>
  <si>
    <t>JM solution Luminous Flower Program Ampoule Rose2ml * 30amp</t>
  </si>
  <si>
    <t>JS234</t>
  </si>
  <si>
    <t>제이엠솔루션 윤광 플라워 빅 마블 에센스 팩트 로즈 #21</t>
  </si>
  <si>
    <t>JM solution Luminous Flower Big Marble Essence Pact Rose #2124g</t>
  </si>
  <si>
    <t>JS235</t>
  </si>
  <si>
    <t>제이엠솔루션 윤광 플라워 빅 마블 에센스 팩트 로즈 #23</t>
  </si>
  <si>
    <t>JM solution Luminous Flower Big Marble Essence Pact Rose #2324g</t>
  </si>
  <si>
    <t>JS236</t>
  </si>
  <si>
    <t>제이엠솔루션 윤광 플라워 엑스 라지 모델링 마스크 로즈</t>
  </si>
  <si>
    <t>JM solution Luminous Flower X Large Modeling Mask Rose1 1kg + 200g2 100g + 20g</t>
  </si>
  <si>
    <t>JS237</t>
  </si>
  <si>
    <t>제이엠솔루션 윤광 플라워 멀티 오일 로즈</t>
  </si>
  <si>
    <t>JM solution Luminous Flower Multi Oil Rose34ml</t>
  </si>
  <si>
    <t>JS238</t>
  </si>
  <si>
    <t xml:space="preserve">제이엠솔루션 윤광 플라워 선 크림 엑스 라지 로즈 </t>
  </si>
  <si>
    <t>JM solution Luminous Flower Sun Cream X Large Rose500ml</t>
  </si>
  <si>
    <t>JS239</t>
  </si>
  <si>
    <t>제이엠솔루션 윤광 플라워 히아루론산 더블 에센스 로즈 (국내전용)</t>
  </si>
  <si>
    <t>JM solution Luminous Flower Hyaluronic Acid Double Essence Rose (Domestic Only)30ml/15ml</t>
  </si>
  <si>
    <t>JS240</t>
  </si>
  <si>
    <t>제이엠솔루션 윤광 플라워 핸드크림 로즈 (기획세트)</t>
  </si>
  <si>
    <t>JM solution Luminous Flower Hand Cream Rose (Special Set)50ml/100ml</t>
  </si>
  <si>
    <t>JS241</t>
  </si>
  <si>
    <t>제이엠솔루션 윤광 플라워 선 쿠션 로즈</t>
  </si>
  <si>
    <t>JM solution Luminous Flower Sun Cushion Rose25g</t>
  </si>
  <si>
    <t>JS242</t>
  </si>
  <si>
    <t>제이엠솔루션 청광 마린 진주 모이스처 트랜스 포밍 클레이 펄</t>
  </si>
  <si>
    <t>JM solution Blue Luminous Marine Pearl Moisture Transforming Clay Pearl100ml</t>
  </si>
  <si>
    <t>JS243</t>
  </si>
  <si>
    <t>제이엠솔루션 청광 마린 진주 워시오프 마스크 펄</t>
  </si>
  <si>
    <t>JM solution Blue Glow Marine Pearl Wash Off Mask Pearl80g</t>
  </si>
  <si>
    <t>JS244</t>
  </si>
  <si>
    <t>제이엠솔루션 청광 마린 흑진주 워시오프 마스크 펄</t>
  </si>
  <si>
    <t>JM solution Blue Luminous Marine Black Pearl Wash Off Mask Pearl80g</t>
  </si>
  <si>
    <t>JS245</t>
  </si>
  <si>
    <t>제이엠솔루션 청광 마린 진주 모이스처 아이 크림 올 페이스 펄</t>
  </si>
  <si>
    <t>JM solution Blue Glow Marine Pearl Moisture Eye Cream All Face Pearl40ml*6ea</t>
  </si>
  <si>
    <t>JS246</t>
  </si>
  <si>
    <t>제이엠솔루션 청광 마린 진주 딥 모이스처 롤-온 아이 크림 펄(2ea)</t>
  </si>
  <si>
    <t>JM solution Blue Glow Marine Pearl Deep Moisture Roll-On Eye Cream Pearl (2ea)15ml*2ea</t>
  </si>
  <si>
    <t>JS247</t>
  </si>
  <si>
    <t>제이엠솔루션 청광 마린 진주 딥 모이스처 롤-온 아이 크림 펄(4ea)</t>
  </si>
  <si>
    <t>JM solution Blue Glow Marine Pearl Deep Moisture Roll-on Eye Cream Pearl (4ea)15ml*4ea</t>
  </si>
  <si>
    <t>JS248</t>
  </si>
  <si>
    <t>제이엠솔루션 청광 마린 진주 토너 펄</t>
  </si>
  <si>
    <t>JM solution Blue Luminous Marine Pearl Toner Pearl130ml</t>
  </si>
  <si>
    <t>JS249</t>
  </si>
  <si>
    <t>제이엠솔루션 청광 마린 진주 에멀전 펄</t>
  </si>
  <si>
    <t>JM solution Blue Glow Marine Pearl Emulsion Pearl130ml</t>
  </si>
  <si>
    <t>JS250</t>
  </si>
  <si>
    <t>제이엠솔루션 청광 마린 진주 딥 모이스처 스킨 케어 세트 펄</t>
  </si>
  <si>
    <t>JM solution Blue Glow Marine Pearl Deep Moisture Skin Care Set Pearl130ml,130ml,20ml,20ml</t>
  </si>
  <si>
    <t>JS251</t>
  </si>
  <si>
    <t>제이엠솔루션 청광 마린 진주 선 스프레이 펄</t>
  </si>
  <si>
    <t>JM solution Blue Glow Marine Pearl Sun Spray Pearl180ml</t>
  </si>
  <si>
    <t>JS252</t>
  </si>
  <si>
    <t>제이엠솔루션 청광 마린 진주 선 스틱 펄</t>
  </si>
  <si>
    <t>JM solution Blue Glow Marine Pearl Sun Stick Pearl21g</t>
  </si>
  <si>
    <t>JS253</t>
  </si>
  <si>
    <t>제이엠솔루션 청광 마린 진주 선크림 펄</t>
  </si>
  <si>
    <t>JM solution Blue Glow Marine Pearl Sun Cream Pearl50ml</t>
  </si>
  <si>
    <t>JS254</t>
  </si>
  <si>
    <t>제이엠솔루션 청광 마린 진주 딥 모이스처 포밍 클렌저 펄</t>
  </si>
  <si>
    <t>JM solution Blue Luminous Marine Pearl Deep Moisture Foaming Cleanser Pearl200ml</t>
  </si>
  <si>
    <t>JS255</t>
  </si>
  <si>
    <t>제이엠솔루션 청광 마린 진주 딥 모이스처 아이패치 펄</t>
  </si>
  <si>
    <t>JM solution Blue Luminous Marine Pearl Deep Moisture Eye Patch Pearl90g</t>
  </si>
  <si>
    <t>JS256</t>
  </si>
  <si>
    <t>제이엠솔루션 청광 마린 진주 딥 모이스처 앰플 세럼 펄</t>
  </si>
  <si>
    <t>JM solution Blue Glow Marine Pearl Deep Moisture Ampoule Serum Pearl50ml</t>
  </si>
  <si>
    <t>JS257</t>
  </si>
  <si>
    <t>제이엠솔루션 청광 마린 진주 딥 모이스처 미스트 펄</t>
  </si>
  <si>
    <t>JM solution Blue Luminous Marine Pearl Deep Moisture Mist Pearl150ml</t>
  </si>
  <si>
    <t>JS258</t>
  </si>
  <si>
    <t>제이엠솔루션 청광 마린 진주 라이트 선스틱 펄</t>
  </si>
  <si>
    <t>JM solution Blue Glow Marine Pearl Light Sun Stick Pearl20g</t>
  </si>
  <si>
    <t>JS259</t>
  </si>
  <si>
    <t>제이엠솔루션 청광 마린 진주 딥 모이스처 파우더 클렌저 펄</t>
  </si>
  <si>
    <t>JM solution Blue Luminous Marine Pearl Deep Moisture Powder Cleanser Pearl0.35g * 30 ea</t>
  </si>
  <si>
    <t>JS260</t>
  </si>
  <si>
    <t>제이엠솔루션 청광 마린 진주 톤 업 바디 로션 펄</t>
  </si>
  <si>
    <t>JM solution Blue Glow Marine Pearl Tone Up Body Lotion Pearl200ml</t>
  </si>
  <si>
    <t>JS261</t>
  </si>
  <si>
    <t>제이엠솔루션 청광 마린 진주 필링 패드 펄</t>
  </si>
  <si>
    <t>JM solution Blue Glow Marine Pearl Peeling Pad Pearl7g*10ea</t>
  </si>
  <si>
    <t>JS262</t>
  </si>
  <si>
    <t xml:space="preserve">제이엠솔루션 청광 마린 진주 모이스처 토너 엑스 라지 펄   </t>
  </si>
  <si>
    <t>JM solution Blue Luminous Marine Pearl Moisture Toner X Large Pearl600ml</t>
  </si>
  <si>
    <t>JS263</t>
  </si>
  <si>
    <t>제이엠솔루션 청광 마린 진주 더블 쿠션 펄 #21</t>
  </si>
  <si>
    <t>JM solution Blue Glow Marine Pearl Double Cushion Pearl #21 10g*2</t>
  </si>
  <si>
    <t>JS264</t>
  </si>
  <si>
    <t>제이엠솔루션 청광 마린 진주 더블 쿠션 펄 #23</t>
  </si>
  <si>
    <t>JM solution Blue Glow Marine Pearl Double Cushion Pearl #23 10g*2</t>
  </si>
  <si>
    <t>JS265</t>
  </si>
  <si>
    <t xml:space="preserve">제이엠솔루션 청광 마린 진주 프로그램 앰플 펄 </t>
  </si>
  <si>
    <t>JM solution Blue Glow Marine Pearl Program Ampoule Pearl2ml * 30amp</t>
  </si>
  <si>
    <t>JS266</t>
  </si>
  <si>
    <t xml:space="preserve">제이엠솔루션 청광 마린 진주 핸드크림 펄 (기획 세트)   </t>
  </si>
  <si>
    <t>JM solution Blue Glow Marine Pearl Hand Cream Pearl (Special Set)50ml + 100ml</t>
  </si>
  <si>
    <t>JS267</t>
  </si>
  <si>
    <t>제이엠솔루션 청광 마린 진주 엑스 라지 모델링 마스크 펄</t>
  </si>
  <si>
    <t>JM solution Blue Glow Marine Pearl X Large Modeling Mask Pearl1제 1kg + 200g2제 100g + 20g</t>
  </si>
  <si>
    <t>JS268</t>
  </si>
  <si>
    <t>제이엠솔루션 청광 마린 흑진주 엑스 라지 모델링 마스크 펄</t>
  </si>
  <si>
    <t>JM solution Blue Light Marine Black Pearl X Large Modeling Mask Pearl1제 1kg + 200g2제 100g + 20g</t>
  </si>
  <si>
    <t>JS269</t>
  </si>
  <si>
    <t>제이엠솔루션 청광 마린 진주 선 크림 엑스 라지 펄</t>
  </si>
  <si>
    <t>JM solution Blue Glow Marine Pearl Sun Cream X Large Pearl500ml</t>
  </si>
  <si>
    <t>JS270</t>
  </si>
  <si>
    <t>제이엠솔루션 청광 마린 진주 히아루론산 더블 앰플 펄 (국내전용)</t>
  </si>
  <si>
    <t>JM solution Blue Glow Marine Pearl Hyaluronic Acid Double Ampoule Pearl (Domestic Only)30ml/15ml</t>
  </si>
  <si>
    <t>JS271</t>
  </si>
  <si>
    <t>제이엠솔루션 청광 마린 진주 선 쿠션 펄</t>
  </si>
  <si>
    <t>JM solution Blue Glow Marine Pearl Sun Cushion Pearl25g</t>
  </si>
  <si>
    <t>JS272</t>
  </si>
  <si>
    <t>제이엠솔루션 청광 마린 진주 스파클링 쿨러 펄</t>
  </si>
  <si>
    <t>JM solution Blue Glow Marine Pearl Sparkling Cooler Pearl180ml</t>
  </si>
  <si>
    <t>JS273</t>
  </si>
  <si>
    <t>제이엠솔루션 청광 마린 진주 딥 모이스처 수딩 젤 펄</t>
  </si>
  <si>
    <t>JM solution Blue Luminous Marine Pearl Deep Moisture Soothing Gel Pearl300ml</t>
  </si>
  <si>
    <t>JS274</t>
  </si>
  <si>
    <t>제이엠솔루션 청광 마린 하이드로 토너</t>
  </si>
  <si>
    <t>JM solution Blue Glow Marine Hydro Toner130ml</t>
  </si>
  <si>
    <t>JS275</t>
  </si>
  <si>
    <t>제이엠솔루션 청광 마린 하이드로 에멀전</t>
  </si>
  <si>
    <t>JM solution Cheonggwang Marine Hydro Emulsion130ml</t>
  </si>
  <si>
    <t>JS276</t>
  </si>
  <si>
    <t>제이엠솔루션청광 마린 하이드로 에센스</t>
  </si>
  <si>
    <t>JM solution Cheonggwang Marine Hydro Essence55ml</t>
  </si>
  <si>
    <t>JS277</t>
  </si>
  <si>
    <t>제이엠솔루션 청광 마린 하이드로 젤크림</t>
  </si>
  <si>
    <t>JM solution Cheonggwang Marine Hydro Gel Cream50ml</t>
  </si>
  <si>
    <t>JS278</t>
  </si>
  <si>
    <t>제이엠솔루션 청광 마린 하이드로 아이크림</t>
  </si>
  <si>
    <t>JM solution Cheonggwang Marine Hydro Eye Cream15ml</t>
  </si>
  <si>
    <t>JS279</t>
  </si>
  <si>
    <t>제이엠솔루션 청광 마린 하이드로 슬리핑 마스크</t>
  </si>
  <si>
    <t>JM solution Blue Light Marine Hydro Sleeping Mask100ml</t>
  </si>
  <si>
    <t>JS280</t>
  </si>
  <si>
    <t>제이엠솔루션 청광 마린 하이드로 클렌징젤</t>
  </si>
  <si>
    <t>JM solution Cheonggwang Marine Hydro Cleansing Gel200ml</t>
  </si>
  <si>
    <t>JS281</t>
  </si>
  <si>
    <t>제이엠솔루션 락토 사카로미세스 황금미 클렌저 라이스</t>
  </si>
  <si>
    <t>JM solution Lacto Saccharomyces Golden Rice Cleanser Rice150ml</t>
  </si>
  <si>
    <t>JS282</t>
  </si>
  <si>
    <t>제이엠솔루션 락토 사카로미세스 황금미 토너 라이스</t>
  </si>
  <si>
    <t xml:space="preserve">JM solution Lactose Saccharomyces Golden Rice Toner Rice150ml </t>
  </si>
  <si>
    <t>JS283</t>
  </si>
  <si>
    <t>제이엠솔루션 락토 사카로미세스 황금미 에멀전 라이스</t>
  </si>
  <si>
    <t xml:space="preserve">JM solution Lactose Saccharomyces Golden Rice Emulsion Rice150ml </t>
  </si>
  <si>
    <t>JS284</t>
  </si>
  <si>
    <t>제이엠솔루션 락토 사카로미세스 황금미 리치 세럼 라이스</t>
  </si>
  <si>
    <t xml:space="preserve">JM solution Lactose Saccharomyces Golden Rice Rich Serum Rice50ml </t>
  </si>
  <si>
    <t>JS285</t>
  </si>
  <si>
    <t xml:space="preserve">제이엠솔루션 락토 사카로미세스 황금미 아이크림 라이스 </t>
  </si>
  <si>
    <t>JM solution Lacto Saccharomyces Golden Rice Eye Cream Rice20ml</t>
  </si>
  <si>
    <t>JS286</t>
  </si>
  <si>
    <t>제이엠솔루션 락토 사카로 미세스 황금미 크림 라이스</t>
  </si>
  <si>
    <t xml:space="preserve">JM solution Lacto Saccharo Mrs Golden Rice Cream Rice50ml </t>
  </si>
  <si>
    <t>JS287</t>
  </si>
  <si>
    <t>제이엠솔루션 락토 사카로미세스 황금미 클렌징 폼 라이스</t>
  </si>
  <si>
    <t xml:space="preserve">JM solution Lacto Saccharomyces Golden Rice Cleansing Foam Rice150ml </t>
  </si>
  <si>
    <t>JS288</t>
  </si>
  <si>
    <t>제이엠솔루션 더마 케어 테카 바이오 토너 패드</t>
  </si>
  <si>
    <t>JM solution Derma Care Theca Bio Toner Pad130g</t>
  </si>
  <si>
    <t>JS289</t>
  </si>
  <si>
    <t>제이엠솔루션 더마 케어 테카 바이오 리페어 에멀전</t>
  </si>
  <si>
    <t>JM solution Derma Care Theca Bio Repair Emulsion150ml</t>
  </si>
  <si>
    <t>JS290</t>
  </si>
  <si>
    <t>제이엠솔루션 더마 케어 테카 바이오 스마트 앰플 세트</t>
  </si>
  <si>
    <t>JM solution Derma Care Theca Bio Smart Ampoule Set34ml/6ml/6ml</t>
  </si>
  <si>
    <t>JS291</t>
  </si>
  <si>
    <t>제이엠솔루션 더마 케어 테카 바이오 디펜스 크림</t>
  </si>
  <si>
    <t>JM solution Derma Care Theca Bio Defense Cream50ml</t>
  </si>
  <si>
    <t>JS292</t>
  </si>
  <si>
    <t>제이엠솔루션 더마 케어 테카 바이오 스팟 파우더</t>
  </si>
  <si>
    <t>JM solution Derma Care Theca Bio Spot Powder16ml</t>
  </si>
  <si>
    <t>JS293</t>
  </si>
  <si>
    <t>제이엠솔루션 더마 케어 테카 바이오 소프트 폼 클렌저</t>
  </si>
  <si>
    <t>JM solution Derma Care Theca Bio Soft Foam Cleanser150ml</t>
  </si>
  <si>
    <t>JS294</t>
  </si>
  <si>
    <t>제이엠솔루션 더마 케어 센텔라 리페어 스킨 케어 세트 클리어</t>
  </si>
  <si>
    <t>JM solution Derma Care Centella Repair Skin Care Set Clear130ml / 20ml130ml / 20ml</t>
  </si>
  <si>
    <t>JS295</t>
  </si>
  <si>
    <t>제이엠솔루션 더마케어 센텔라 리페어 크림</t>
  </si>
  <si>
    <t>JM solution Derma Care Centella Repair Cream50 ml</t>
  </si>
  <si>
    <t>JS296</t>
  </si>
  <si>
    <t>제이엠솔루션 더마 케어 센텔라 리페어 토너 클리어</t>
  </si>
  <si>
    <t>JM solution Derma Care Centella Repair Toner Clear130ml</t>
  </si>
  <si>
    <t>JS297</t>
  </si>
  <si>
    <t xml:space="preserve">제이엠솔루션 더마 케어 센텔라 리페어 에멀전 클리어 </t>
  </si>
  <si>
    <t>JM solution Derma Care Centella Repair Emulsion Clear130ml</t>
  </si>
  <si>
    <t>JS298</t>
  </si>
  <si>
    <t>제이엠솔루션 더마케어 센텔라 선 플루이드</t>
  </si>
  <si>
    <t>JM solution Derma Care Centella Sun Fluid50 ml</t>
  </si>
  <si>
    <t>JS299</t>
  </si>
  <si>
    <t>제이엠솔루션 더마 케어 센텔라 클렌징 워터 클리어</t>
  </si>
  <si>
    <t>JM solution Derma Care Centella Cleansing Water Clear500 ml</t>
  </si>
  <si>
    <t>JS300</t>
  </si>
  <si>
    <t>제이엠솔루션 더마 케어 세라마이드 모이스처 스킨 케어 세트 클리어</t>
  </si>
  <si>
    <t>JM solution Derma Care Ceramide Moisture Skin Care Set Clear130ml / 20ml130ml / 20ml</t>
  </si>
  <si>
    <t>JS301</t>
  </si>
  <si>
    <t xml:space="preserve">제이엠솔루션 더마 케어 세라마이드 모이스처 토너 클리어 </t>
  </si>
  <si>
    <t>JM solution Derma Care Ceramide Moisture Toner Clear130ml</t>
  </si>
  <si>
    <t>JS302</t>
  </si>
  <si>
    <t>제이엠솔루션 더마 케어 세라마이드 모이스처 에멀전 클리어</t>
  </si>
  <si>
    <t>JM solution Derma Care Ceramide Moisture Emulsion Clear130ml</t>
  </si>
  <si>
    <t>JS303</t>
  </si>
  <si>
    <t>제이엠솔루션 더마 케어 세라마이드 클렌징 워터 클리어</t>
  </si>
  <si>
    <t>JM solution Derma Care Ceramide Cleansing Water Clear500ml</t>
  </si>
  <si>
    <t>JS304</t>
  </si>
  <si>
    <t>제이엠솔루션 더마 케어 센텔라 리페어 토너 엑스 라지 클리어</t>
  </si>
  <si>
    <t>JM solution Derma Care Centella Repair Toner X Large Clear500ml</t>
  </si>
  <si>
    <t>JS305</t>
  </si>
  <si>
    <t>제이엠솔루션 더마케어 선 세라마이드 스프레이</t>
  </si>
  <si>
    <t>JM solution Derma Care Sun Ceramide Spray180ml</t>
  </si>
  <si>
    <t>JS306</t>
  </si>
  <si>
    <t>제이엠솔루션 더마케어 세라마이드 선 스틱</t>
  </si>
  <si>
    <t>JM solution Derma Care Ceramide Sun Stick21g</t>
  </si>
  <si>
    <t>JS307</t>
  </si>
  <si>
    <t>제이엠솔루션 더마케어 세라마이드 모이스쳐 크림</t>
  </si>
  <si>
    <t>JM solution Derma Care Ceramide Moisture Cream50 ml</t>
  </si>
  <si>
    <t>JS308</t>
  </si>
  <si>
    <t>제이엠솔루션 더마케어 세라마이드 에센스 선 젤</t>
  </si>
  <si>
    <t>JM solution Derma Care Ceramide Essence Sun Gel50 ml</t>
  </si>
  <si>
    <t>JS309</t>
  </si>
  <si>
    <t>제이엠솔루션 더마케어 세라마이드 크림 미스트</t>
  </si>
  <si>
    <t>JM solution Derma Care Ceramide Cream Mist50 ml</t>
  </si>
  <si>
    <t>JS310</t>
  </si>
  <si>
    <t>제이엠솔루션 더마케어 센텔라 선 쿠션 클리어</t>
  </si>
  <si>
    <t>JM solution Derma Care Centella Sun Cushion Clear25g</t>
  </si>
  <si>
    <t>JS311</t>
  </si>
  <si>
    <t>제이엠솔루션 옴므 하이드레이팅 모이스처 토너</t>
  </si>
  <si>
    <t>JM solution Homme Hydrating Moisture Toner150ml</t>
  </si>
  <si>
    <t>JS312</t>
  </si>
  <si>
    <t>제이엠솔루션 옴므 하이드레이팅 모이스처 에멀전</t>
  </si>
  <si>
    <t>JM solution Homme Hydrating Moisture Emulsion150ml</t>
  </si>
  <si>
    <t>JS313</t>
  </si>
  <si>
    <t>제이엠솔루션 옴므 하이드레이팅 에센스 올인원</t>
  </si>
  <si>
    <t>JM solution Homme Hydrating Essence All-in-one120ml</t>
  </si>
  <si>
    <t>JS314</t>
  </si>
  <si>
    <t>제이엠솔루션 옴므 하이드레이팅 모이스처 스킨 케어 세트</t>
  </si>
  <si>
    <t>JM solution Homme Hydrating Moisture Skin Care Set150ml+150ml+150ml</t>
  </si>
  <si>
    <t>JS315</t>
  </si>
  <si>
    <t>제이엠솔루션 옴므 하이드레이팅 클렌징 폼</t>
  </si>
  <si>
    <t>JM solution Homme Hydrating Cleansing Foam150ml</t>
  </si>
  <si>
    <t>JS316</t>
  </si>
  <si>
    <t>제이엠솔루션 옴므 하이드레이팅 멀티 클렌저</t>
  </si>
  <si>
    <t>JM solution Homme Hydrating Multi Cleanser500ml</t>
  </si>
  <si>
    <t>JS317</t>
  </si>
  <si>
    <t>제이엠솔루션 옴므 하이드레이팅 비비 크림</t>
  </si>
  <si>
    <t>JM solution Homme Hydrating BB Cream40ml</t>
  </si>
  <si>
    <t>JS318</t>
  </si>
  <si>
    <t>제이엠솔루션 옴므 하이드레이팅 모이스처 마스크</t>
  </si>
  <si>
    <t>JM solution Homme Hydrating Moisture Mask30ml * 10ea</t>
  </si>
  <si>
    <t>JS319</t>
  </si>
  <si>
    <t>제이엠솔루션 판테렌 워터 트리트먼트 더블 부스터</t>
  </si>
  <si>
    <t>JM solution Panteren Water Treatment Double Booster125ml * 5ml * 5ml</t>
  </si>
  <si>
    <t>JS320</t>
  </si>
  <si>
    <t>제이엠솔루션 판테렌 앰플 세럼</t>
  </si>
  <si>
    <t>JM solution Panteren Ampoule Serum50ml</t>
  </si>
  <si>
    <t>JS321</t>
  </si>
  <si>
    <t>제이엠솔루션 판테렌 베리어 크림</t>
  </si>
  <si>
    <t>JM solution Panteren Barrier Cream60ml</t>
  </si>
  <si>
    <t>JS322</t>
  </si>
  <si>
    <t>제이엠솔루션 판테렌 인텐시브 베리어 마스크</t>
  </si>
  <si>
    <t>JM solution Panteren Intensive Barrier Mask30ml*10ea</t>
  </si>
  <si>
    <t>JS323</t>
  </si>
  <si>
    <t>제이엠솔루션 물광 쿠션 이엑스 13호</t>
  </si>
  <si>
    <t>JM solution Water Luminous Cushion EX No.1315 g * 2</t>
  </si>
  <si>
    <t>JS324</t>
  </si>
  <si>
    <t xml:space="preserve"> 제이엠솔루션 물광 쿠션 이엑스 21호</t>
  </si>
  <si>
    <t xml:space="preserve"> JM solution Water Luminous Cushion EX 2115 g * 2</t>
  </si>
  <si>
    <t>JS325</t>
  </si>
  <si>
    <t xml:space="preserve"> 제이엠솔루션 물광 쿠션 이엑스 23호</t>
  </si>
  <si>
    <t xml:space="preserve"> JM solution Water Luminous Cushion EX No.2315 g * 2</t>
  </si>
  <si>
    <t>JS326</t>
  </si>
  <si>
    <t>제이엠솔루션 물광 에센스팩트 럭셔리 #21</t>
  </si>
  <si>
    <t>JM solution Water Luminous Essence Pact Luxury #2115 g * 2</t>
  </si>
  <si>
    <t>JS327</t>
  </si>
  <si>
    <t>제이엠솔루션 물광 에센스팩트 럭셔리 #23</t>
  </si>
  <si>
    <t>JM solution Water Luminous Essence Pact Luxury #2315 g * 2</t>
  </si>
  <si>
    <t>JS328</t>
  </si>
  <si>
    <t>제이엠솔루션 물광 듀얼 커버 쿠션 럭셔리 #21</t>
  </si>
  <si>
    <t>JM solution Water Luminous Dual Cover Cushion Luxury #2116g * 2</t>
  </si>
  <si>
    <t>JS329</t>
  </si>
  <si>
    <t>제이엠솔루션 물광 듀얼 커버쿠션 럭셔리 #23</t>
  </si>
  <si>
    <t>JM solution Water Luminous Dual Cover Cushion Luxury #2316g * 2</t>
  </si>
  <si>
    <t>JS330</t>
  </si>
  <si>
    <t>제이엠솔루션  물광 듀얼 커버 쿠션 럭셔리 멜팅밤 21호(위생허가,중국전용)</t>
  </si>
  <si>
    <t>JM solution Water Luminous Dual Cover Cushion Luxury Melting Balm No.21 (sanitary permit, for China only)10g*2ea+6g</t>
  </si>
  <si>
    <t>JS331</t>
  </si>
  <si>
    <t>제이엠솔루션  물광 듀얼 커버 쿠션 럭셔리 멜팅밤 23호(위생허가,중국전용)</t>
  </si>
  <si>
    <t>JM solution Water Luminous Dual Cover Cushion Luxury Melting Balm No.23 (sanitary permit, for China only)10g*2ea+6g</t>
  </si>
  <si>
    <t>JS332</t>
  </si>
  <si>
    <t>제이엠솔루션 물광 커버 파운데이션 럭셔리 #21</t>
  </si>
  <si>
    <t>JM solution Water Luminous Cover Foundation Luxury #2130ml</t>
  </si>
  <si>
    <t>JS333</t>
  </si>
  <si>
    <t>제이엠솔루션 물광 비비크림</t>
  </si>
  <si>
    <t>JM solution Water Luminous BB Cream35ml</t>
  </si>
  <si>
    <t>JS334</t>
  </si>
  <si>
    <t>제이엠솔루션 물광 블루밍 톤업 베이스</t>
  </si>
  <si>
    <t>JM solution Water Luminous Blooming Tone-up Base40 ml</t>
  </si>
  <si>
    <t>JS335</t>
  </si>
  <si>
    <t>제이엠솔루션 립 모이스처 케어</t>
  </si>
  <si>
    <t>JM solution Lip Moisture Care3.5g</t>
  </si>
  <si>
    <t>JS336</t>
  </si>
  <si>
    <t>제이엠솔루션 물광 모이스처 립 케어</t>
  </si>
  <si>
    <t>JM solution Water Luminous Moisture Lip Care3.4g + 3.4g</t>
  </si>
  <si>
    <t>JS337</t>
  </si>
  <si>
    <t>제이엠솔루션 글램 컬러 립 트리오 세트</t>
  </si>
  <si>
    <t>JM solution glam color lip trio set1.5g*3ea</t>
  </si>
  <si>
    <t>JS338</t>
  </si>
  <si>
    <t>제이엠솔루션 미국 알래스카 빙하수 투스텝 진정 필</t>
  </si>
  <si>
    <t>JM solution U.S. Alaska Glacial Water Two-Step Calming Peel60ml, 60ml</t>
  </si>
  <si>
    <t>JS339</t>
  </si>
  <si>
    <t>제이엠솔루션 미국 알래스카 빙하수 진정 앰플</t>
  </si>
  <si>
    <t>JM solution Alaska Glacier Water Calming Ampoule, USA30ml</t>
  </si>
  <si>
    <t>JS340</t>
  </si>
  <si>
    <t>제이엠솔루션 미국 알래스카 빙하수 진정 스팟 리퀴드</t>
  </si>
  <si>
    <t>JM solution, Alaska, USA Glacial Water Soothing Spot Liquid8.5ml</t>
  </si>
  <si>
    <t>JS341</t>
  </si>
  <si>
    <t>제이엠솔루션 미국 알래스카 빙하수 진정 멀티 밤</t>
  </si>
  <si>
    <t>JM solution USA Alaska Glacial Water Calming Multi Balm10g</t>
  </si>
  <si>
    <t>JS342</t>
  </si>
  <si>
    <t>제이엠솔루션 캐나다 프로폴리스 메이플 토너</t>
  </si>
  <si>
    <t>JM solution Canada Propolis Maple Toner135ml</t>
  </si>
  <si>
    <t>JS343</t>
  </si>
  <si>
    <t>제이엠솔루션 캐나다 프로폴리스 메이플 에멀전</t>
  </si>
  <si>
    <t>JM solution Canada Propolis Maple Emulsion135ml</t>
  </si>
  <si>
    <t>JS344</t>
  </si>
  <si>
    <t>제이엠솔루션 캐나다 프로폴리스 메이플 에센스</t>
  </si>
  <si>
    <t>JM solution Canada Propolis Maple Essence60ml</t>
  </si>
  <si>
    <t>JS345</t>
  </si>
  <si>
    <t>제이엠솔루션 캐나다 프로폴리스 메이플 크림</t>
  </si>
  <si>
    <t>JM solution Canada Propolis Maple Cream50ml</t>
  </si>
  <si>
    <t>JS346</t>
  </si>
  <si>
    <t xml:space="preserve">제이엠솔루션 테바쉐멘 바디 로션 - 라벤더 애플 </t>
  </si>
  <si>
    <t>JM solution Tevachemen Body Lotion - Lavender Apple300ml</t>
  </si>
  <si>
    <t>JS347</t>
  </si>
  <si>
    <t>제이엠솔루션 테바쉐멘 바디 로션 - 미드나잇 자스민</t>
  </si>
  <si>
    <t>JM solution Tevachemen Body Lotion - Midnight Jasmine300ml</t>
  </si>
  <si>
    <t>JS348</t>
  </si>
  <si>
    <t>제이엠솔루션 테바쉐멘 바디 스크럽 - 라벤더 애플</t>
  </si>
  <si>
    <t>JM solution Tevachemen Body Scrub - Lavender Apple320g</t>
  </si>
  <si>
    <t>JS349</t>
  </si>
  <si>
    <t>제이엠솔루션 테바쉐멘 바디 스크럽 - 미드나잇 자스민</t>
  </si>
  <si>
    <t>JM solution Tevachemen Body Scrub - Midnight Jasmine320g</t>
  </si>
  <si>
    <t>JS350</t>
  </si>
  <si>
    <t>제이엠솔루션 테바쉐멘 샤워 오일 - 라벤더 애플</t>
  </si>
  <si>
    <t>JM solution Tebachemen Shower Oil - Lavender Apple500ml</t>
  </si>
  <si>
    <t>JS351</t>
  </si>
  <si>
    <t>제이엠솔루션 테바쉐멘 샤워 오일 - 미드나잇 자스민</t>
  </si>
  <si>
    <t>JM solution Tevachemen Shower Oil - Midnight Jasmine500ml</t>
  </si>
  <si>
    <t>JS352</t>
  </si>
  <si>
    <t>제이엠솔루션 테바쉐멘 헤어 트리트먼트</t>
  </si>
  <si>
    <t>JM solution Tevachemen Hair Treatment100ml</t>
  </si>
  <si>
    <t>JS353</t>
  </si>
  <si>
    <t>제이엠솔루션 스위스 디-알오에스 셀룰라 리파이닝 팩</t>
  </si>
  <si>
    <t>JM solution Swiss D-RS Cellular Refining Pack50ml</t>
  </si>
  <si>
    <t>JS354</t>
  </si>
  <si>
    <t>제이엠솔루션 스위스 디-알오에스 셀룰라 리뉴얼 팩</t>
  </si>
  <si>
    <t>JM solution Swiss D-RS Cellular Renewal Pack50ml</t>
  </si>
  <si>
    <t>JS355</t>
  </si>
  <si>
    <t>제이엠솔루션 스위스 디-알오에스 셀룰라 리뉴얼 세럼</t>
  </si>
  <si>
    <t>JM solution Swiss D-RS Cellular Renewal Serum30ml</t>
  </si>
  <si>
    <t>JS356</t>
  </si>
  <si>
    <t>제이엠솔루션 스위스 디-알오에스 셀룰라 리뉴얼 크림</t>
  </si>
  <si>
    <t>JM solution Swiss D-RS Cellular Renewal Cream50ml</t>
  </si>
  <si>
    <t>JS357</t>
  </si>
  <si>
    <t>제이엠솔루션 여성 보습제</t>
  </si>
  <si>
    <t>JM solution Women's Moisturizer50ml</t>
  </si>
  <si>
    <t>JS358</t>
  </si>
  <si>
    <t>제이엠솔루션 물광 바디 미스트</t>
  </si>
  <si>
    <t>JM solution Water Luminous Body Mist100ml</t>
  </si>
  <si>
    <t>JS359</t>
  </si>
  <si>
    <t>제이엠솔루션 톤 업 물광 바디 로션</t>
  </si>
  <si>
    <t>JM solution Tone Up Water Luminous Body Lotion200ml</t>
  </si>
  <si>
    <t>JS360</t>
  </si>
  <si>
    <t>제이엠솔루션 물광 바디 스크럽</t>
  </si>
  <si>
    <t>JM solution Water Luminous Body Scrub500g</t>
  </si>
  <si>
    <t>JS361</t>
  </si>
  <si>
    <t>제이엠솔루션 물광 풋 필링 마스크</t>
  </si>
  <si>
    <t>JM solution Water Luminous Foot Peeling Mask25g*2ea+2g</t>
  </si>
  <si>
    <t>JS362</t>
  </si>
  <si>
    <t>제이엠솔루션 풋 모이스처 무스크림</t>
  </si>
  <si>
    <t>JM solution foot moisture mousse cream150ml</t>
  </si>
  <si>
    <t>JS363</t>
  </si>
  <si>
    <t>제이엠솔루션 물광 핸드크림 굿모닝</t>
  </si>
  <si>
    <t>JM solution Water Luminous Hand Cream Good Morning50ml</t>
  </si>
  <si>
    <t>JS364</t>
  </si>
  <si>
    <t>제이엠솔루션 물광 핸드크림 굿나잇</t>
  </si>
  <si>
    <t>JM solution Water Luminous Hand Cream Good Night50ml</t>
  </si>
  <si>
    <t>JS365</t>
  </si>
  <si>
    <t>제이엠솔루션 물광 내츄럴 비타 샴푸</t>
  </si>
  <si>
    <t>JM solution Water Luminous Natural Vita Shampoo500ml</t>
  </si>
  <si>
    <t>JS366</t>
  </si>
  <si>
    <t>제이엠솔루션 물광 내츄럴 비타 트리트먼트</t>
  </si>
  <si>
    <t>JM solution Water Luminous Natural Vita Treatment200ml</t>
  </si>
  <si>
    <t>JS367</t>
  </si>
  <si>
    <t>제이엠솔루션 물광 클렌징 오일</t>
  </si>
  <si>
    <t>JM solution Water Luminous Cleansing Oil180ml</t>
  </si>
  <si>
    <t>JS368</t>
  </si>
  <si>
    <t>제이엠솔루션 물광 젤리 클렌저</t>
  </si>
  <si>
    <t>JM solution Water Luminous Jelly Cleanser150ml</t>
  </si>
  <si>
    <t>JS369</t>
  </si>
  <si>
    <t>제이엠솔루션 물광 클렌징폼 블랙</t>
  </si>
  <si>
    <t>JM solution Water Luminous Cleansing Foam Black150ml</t>
  </si>
  <si>
    <t>JS370</t>
  </si>
  <si>
    <t>제이엠솔루션 물광 천연 비누</t>
  </si>
  <si>
    <t>JM solution Water Luminous Natural Soap100g</t>
  </si>
  <si>
    <t>JS371</t>
  </si>
  <si>
    <t>제이엠솔루션 물광 천연 비누 블랙</t>
  </si>
  <si>
    <t>JM solution Water Luminous Natural Soap Black100g</t>
  </si>
  <si>
    <t>JS372</t>
  </si>
  <si>
    <t>제이엠솔루션 물광 브라이트 필링젤</t>
  </si>
  <si>
    <t>JM solution Water Luminous Bright Peeling Gel150ml</t>
  </si>
  <si>
    <t>JS373</t>
  </si>
  <si>
    <t>제이엠솔루션 이너 클렌져</t>
  </si>
  <si>
    <t xml:space="preserve">JM solution inner cleanser150ml </t>
  </si>
  <si>
    <t>JS374</t>
  </si>
  <si>
    <t>제이엠솔루션 물광 딥 클렌징 밤</t>
  </si>
  <si>
    <t>JM solution Water Luminous Deep Cleansing Balm110ml</t>
  </si>
  <si>
    <t>JS375</t>
  </si>
  <si>
    <t>제이엠솔루션 물광 클렌징 워터</t>
  </si>
  <si>
    <t>JM solution Water Luminous Cleansing Water200ml</t>
  </si>
  <si>
    <t>JS376</t>
  </si>
  <si>
    <t>제이엠솔루션 물광 젤리팩</t>
  </si>
  <si>
    <t>JM solution Water Luminous Jelly Pack50ml</t>
  </si>
  <si>
    <t>JS377</t>
  </si>
  <si>
    <t>제이엠솔루션 물광 젤리팩 블랙</t>
  </si>
  <si>
    <t>JM solution Water Luminous Jelly Pack Black50ml</t>
  </si>
  <si>
    <t>JS378</t>
  </si>
  <si>
    <t>제이엠솔루션 물광 볼륨 파워 스페셜</t>
  </si>
  <si>
    <t>JM solution Water Luminous Volume Power Special10ml*2ea</t>
  </si>
  <si>
    <t>JS379</t>
  </si>
  <si>
    <t>제이엠솔루션 물광 셀바이탈 미스트 스페셜</t>
  </si>
  <si>
    <t>JM solution Water Luminous Cell Vital Mist Special35ml</t>
  </si>
  <si>
    <t>JS380</t>
  </si>
  <si>
    <t>제이엠솔루션 퍼펙트 포어 브러쉬</t>
  </si>
  <si>
    <t>JM solution perfect pore brush</t>
  </si>
  <si>
    <t>JS381</t>
  </si>
  <si>
    <t>제이엠솔루션 세이브 멀티 화장솜</t>
  </si>
  <si>
    <t>JM solution save multi cotton pad60pads</t>
  </si>
  <si>
    <t>JS382</t>
  </si>
  <si>
    <t>제이엠솔루션 순면 화장솜</t>
  </si>
  <si>
    <t>JM solution cotton cotton pad80pads</t>
  </si>
  <si>
    <t>JS383</t>
  </si>
  <si>
    <t>제이엠솔루션 리프팅 이온 마사지기</t>
  </si>
  <si>
    <t>JM solution lifting ion massager150ml</t>
  </si>
  <si>
    <t>JS384</t>
  </si>
  <si>
    <t>제이엠솔루션 글로우 필 스파 크림</t>
  </si>
  <si>
    <t>JM solution Glow Peel Spa Cream70ml</t>
  </si>
  <si>
    <t>JS385</t>
  </si>
  <si>
    <t>제이엠솔루션 글로우 필 스파 토너</t>
  </si>
  <si>
    <t>JM solution Glow Peel Spa Toner500ml</t>
  </si>
  <si>
    <t>JS386</t>
  </si>
  <si>
    <t>제이엠솔루션 글로우 필 스파 세럼</t>
  </si>
  <si>
    <t>JM solution Glow Peel Spa Serum50ml</t>
  </si>
  <si>
    <t>JS387</t>
  </si>
  <si>
    <t>제이엠솔루션 액티브 핑크 스네일 올인원 앰플 프라임</t>
  </si>
  <si>
    <t>JM solution Active Pink Snail All-in-One Ampoule Prime2ML * 120EA</t>
  </si>
  <si>
    <t>JS388</t>
  </si>
  <si>
    <t>제이엠솔루션 액티브 버드 네스트 올인원 앰플 프라임</t>
  </si>
  <si>
    <t>JM solution Active Bird Nest All-in-One Ampoule Prime2ML * 120EA</t>
  </si>
  <si>
    <t>JS389</t>
  </si>
  <si>
    <t>제이엠솔루션 액티브 젤리피쉬 올인원 앰플 프라임</t>
  </si>
  <si>
    <t>JM solution Active Jellyfish All-in-One Ampoule Prime2ML * 120EA</t>
  </si>
  <si>
    <t>JS390</t>
  </si>
  <si>
    <t>제이엠솔루션 액티브 골드 캐비어 올인원 앰플 프라임</t>
  </si>
  <si>
    <t>JM solution Active Gold Caviar All-in-One Ampoule Prime2ML * 120EA</t>
  </si>
  <si>
    <t>JS391</t>
  </si>
  <si>
    <t>제이엠솔루션 액티브 핑크 스네일 슬리핑 크림 프라임</t>
  </si>
  <si>
    <t>JM solution Active Pink Snail Sleeping Cream Prime4ML * 30EA</t>
  </si>
  <si>
    <t>JS392</t>
  </si>
  <si>
    <t>제이엠솔루션 액티브 버드 네스트 슬리핑 크림 프라임</t>
  </si>
  <si>
    <t>JM solution Active Bird Nest Sleeping Cream Prime4ML * 30EA</t>
  </si>
  <si>
    <t>JS393</t>
  </si>
  <si>
    <t>제이엠솔루션 액티브 젤리피쉬 슬리핑 크림 프라임</t>
  </si>
  <si>
    <t>JM solution Active Jellyfish Sleeping Cream Prime4ML * 30EA</t>
  </si>
  <si>
    <t>JS394</t>
  </si>
  <si>
    <t>제이엠솔루션 액티브 골드 캐비어 슬리핑 크림 프라임</t>
  </si>
  <si>
    <t>JM solution Active Gold Caviar Sleeping Cream Prime4ML * 30EA</t>
  </si>
  <si>
    <t>JS395</t>
  </si>
  <si>
    <t>제이엠솔루션 액티브 핑크 스네일 브라이트닝 크림 프라임</t>
  </si>
  <si>
    <t>JM solution Active Pink Snail Brightening Cream Prime60ml</t>
  </si>
  <si>
    <t>JS396</t>
  </si>
  <si>
    <t>제이엠솔루션 액티브 버드 네스트 모이스처 크림 프라임</t>
  </si>
  <si>
    <t>JM solution Active Bird Nest Moisture Cream Prime60ml</t>
  </si>
  <si>
    <t>JS397</t>
  </si>
  <si>
    <t>제이엠솔루션 액티브 젤리피쉬 바이탈 크림 프라임</t>
  </si>
  <si>
    <t>JM solution Active Jellyfish Vital Cream Prime60ml</t>
  </si>
  <si>
    <t>JS398</t>
  </si>
  <si>
    <t>제이엠솔루션 액티브 골든 캐비어 너리싱 크림 프라임</t>
  </si>
  <si>
    <t>JM solution Active Golden Caviar Nourishing Cream Prime60ml</t>
  </si>
  <si>
    <t>JS399</t>
  </si>
  <si>
    <t>제이엠솔루션 액티브 젤리피쉬 바이탈 스킨 케어 세트 프라임</t>
  </si>
  <si>
    <t>JM solution Active Jellyfish Vital Skin Care Set Prime135ml+135ml+100ml</t>
  </si>
  <si>
    <t>JS400</t>
  </si>
  <si>
    <t>제이엠솔루션 액티브 버드 네스트 모이스처 스킨 케어 세트 프라임</t>
  </si>
  <si>
    <t>JM solution Active Bird Nest Moisture Skin Care Set Prime135ml+135ml+100ml</t>
  </si>
  <si>
    <t>JS401</t>
  </si>
  <si>
    <t>제이엠솔루션 액티브 골든 캐비어 너리싱 스킨 케어 세트 프라임</t>
  </si>
  <si>
    <t>JM solution Active Golden Caviar Nourishing Skin Care Set Prime135ml+135ml+100ml</t>
  </si>
  <si>
    <t>JS402</t>
  </si>
  <si>
    <t>제이엠솔루션 액티브 핑크 스네일 브라이트닝 세트</t>
  </si>
  <si>
    <t>JM solution Active Pink Snail Brightening Set135ml+135ml+100ml</t>
  </si>
  <si>
    <t>JS403</t>
  </si>
  <si>
    <t>제이엠솔루션 액티브 버드 네스트 더블 앰플 프라임</t>
  </si>
  <si>
    <t>JM solution Active Bird Nest Double Ampoule Prime30ml</t>
  </si>
  <si>
    <t>JS404</t>
  </si>
  <si>
    <t>제이엠솔루션 디어 퍼스트 모이스처라이징 아이패치</t>
  </si>
  <si>
    <t>JM solution Dear First Moisturizing Eye Patch90g/60</t>
  </si>
  <si>
    <t>JS405</t>
  </si>
  <si>
    <t>제이엠솔루션 디어 퍼스트 모이스처라이징 클렌징 폼</t>
  </si>
  <si>
    <t>JM solution Dear First Moisturizing Cleansing Foam150ml</t>
  </si>
  <si>
    <t>JS406</t>
  </si>
  <si>
    <t>제이엠솔루션 디어 퍼스트 모이스처라이징 토너 엑스 라지</t>
  </si>
  <si>
    <t>JM solution Dear First Moisturizing Toner X Large500ml</t>
  </si>
  <si>
    <t>JS407</t>
  </si>
  <si>
    <t>제이엠솔루션 디어 퍼스트 클래링파잉 콜라겐 마스크</t>
  </si>
  <si>
    <t>JM solution Dear First Clarifying Collagen Mask30ml*10ea</t>
  </si>
  <si>
    <t>JS408</t>
  </si>
  <si>
    <t>제이엠솔루션 꿀광 로얄 프로폴리스 하이드로겔 마스크 블랙</t>
  </si>
  <si>
    <t>JM solution Honey Luminous Royal Propolis Hydrogel Mask Black30g*10ea</t>
  </si>
  <si>
    <t>JS409</t>
  </si>
  <si>
    <t>제이엠솔루션 청광 마린 진주 하이드로겔 마스크 펄</t>
  </si>
  <si>
    <t>JM solution Blue Glow Marine Pearl Hydrogel Mask Pearl30g*10ea</t>
  </si>
  <si>
    <t>JS410</t>
  </si>
  <si>
    <t>제이엠솔루션 윤광 플라워 하이드로겔 마스크 로즈</t>
  </si>
  <si>
    <t>JM solution Luminous Flower Hydrogel Mask Rose30g*10ea</t>
  </si>
  <si>
    <t>JS411</t>
  </si>
  <si>
    <t>제이엠솔루션 물광 쿠션 EX 스페셜 에디션 21호(중국전용)</t>
  </si>
  <si>
    <t>JM solution Water Luminous Cushion EX Special Edition No.21 (China Only)15g * 2</t>
  </si>
  <si>
    <t>JS412</t>
  </si>
  <si>
    <t>제이엠솔루션 물광 쿠션 EX 스페셜 에디션 23호(중국전용)</t>
  </si>
  <si>
    <t>JM solution Water Luminous Cushion EX Special Edition No.23 (China Only)15g * 2</t>
  </si>
  <si>
    <t>JS413</t>
  </si>
  <si>
    <t>제이엠솔루션 물광 쿠션 이엑스 (신년 에디션) #21</t>
  </si>
  <si>
    <t xml:space="preserve">JM solution Water Luminous Cushion EX (New Year's Edition) #2115g * 2 </t>
  </si>
  <si>
    <t>JS414</t>
  </si>
  <si>
    <t>제이엠솔루션 물광 쿠션 이엑스 (신년 에디션) #23</t>
  </si>
  <si>
    <t xml:space="preserve">JM solution Water Luminous Cushion EX (New Year's Edition) #2315g * 2 </t>
  </si>
  <si>
    <t>JS415</t>
  </si>
  <si>
    <t>JS416</t>
  </si>
  <si>
    <t xml:space="preserve">제이엠솔루션 윤광 플라워 핸드크림 로즈 </t>
  </si>
  <si>
    <t>JS417</t>
  </si>
  <si>
    <t>제이엠솔루션 꿀광 로얄 프로폴리스 버블 딥 클렌저 블랙</t>
  </si>
  <si>
    <t>JM solution Honey Luminous Royal Propolis Bubble Deep Cleanser Black300ml</t>
  </si>
  <si>
    <t>JS418</t>
  </si>
  <si>
    <t>제이엠솔루션 청광 마린 진주 버블 딥 클렌저 펄</t>
  </si>
  <si>
    <t>JM solution Blue Glow Marine Pearl Bubble Deep Cleanser Pearl300ml</t>
  </si>
  <si>
    <t>JS419</t>
  </si>
  <si>
    <t>제이엠솔루션 윤광 플라워 버블 딥 클렌저 로즈</t>
  </si>
  <si>
    <t>JM solution Luminous Flower Bubble Deep Cleanser Rose300ml</t>
  </si>
  <si>
    <t>JS420</t>
  </si>
  <si>
    <t>제이엠솔루션 청광 마린 진주 인 샤워 톤 업 크림 펄</t>
  </si>
  <si>
    <t>JM solution Blue Glow Marine Pearl In Shower Tone Up Cream Pearl300ml</t>
  </si>
  <si>
    <t>JS421</t>
  </si>
  <si>
    <t>제이엠솔루션 윤광 플라워 인 샤워 톤 업 크림 로즈</t>
  </si>
  <si>
    <t>JM solution Luminous Flower in Shower Tone Up Cream Rose300ml</t>
  </si>
  <si>
    <t>JS422</t>
  </si>
  <si>
    <t>제이엠솔루션 에델바이스 빙하수 알프스 수딩 젤 스노우</t>
  </si>
  <si>
    <t>JM solution Edelweiss Glacier Alps Soothing Gel Snow300ml</t>
  </si>
  <si>
    <t>JS423</t>
  </si>
  <si>
    <t>제이엠솔루션 에델바이스 빙하수 알프스 모이스트 선크림 스노우</t>
  </si>
  <si>
    <t>JM solution Edelweiss Glacier Alps Moist Sun Cream Snow50g</t>
  </si>
  <si>
    <t>JS424</t>
  </si>
  <si>
    <t>제이엠솔루션 에델바이스 빙하수 알프스 클렌징 폼 스노우</t>
  </si>
  <si>
    <t>JM solution Edelweiss Glacier Alps Cleansing Foam Snow300ml</t>
  </si>
  <si>
    <t>JS425</t>
  </si>
  <si>
    <t>제이엠솔루션 에델바이스 빙하수 알프스 크림 스노우</t>
  </si>
  <si>
    <t>JM solution Edelweiss Glacier Alps Cream Snow60ml</t>
  </si>
  <si>
    <t>JS426</t>
  </si>
  <si>
    <t>제이엠솔루션 동백 빙하수 아이슬란드 톤 업 밀크 스노우</t>
  </si>
  <si>
    <t>JM solution Camellia Glacier Iceland Tone Up Milk Snow35ml</t>
  </si>
  <si>
    <t>JS427</t>
  </si>
  <si>
    <t>제이엠솔루션 설연화 빙하수 알래스카 버블 토너 스노우</t>
  </si>
  <si>
    <t>JM solution Seolyeonhwa Glacial Water Alaska Bubble Toner Snow155ml</t>
  </si>
  <si>
    <t>JS428</t>
  </si>
  <si>
    <t>제이엠솔루션 설연화 빙하수 알래스카 아이스 세럼 스노우</t>
  </si>
  <si>
    <t>JM solution Seolyeonhwa Glacial Water Alaska Ice Serum Snow50ml</t>
  </si>
  <si>
    <t>JS429</t>
  </si>
  <si>
    <t>제이엠솔루션 설연화 빙하수 알래스카 아이스 크림 스노우</t>
  </si>
  <si>
    <t>JM solution Seolyeonhwa Glacial Water Alaska Ice Cream Snow60ml</t>
  </si>
  <si>
    <t>JS430</t>
  </si>
  <si>
    <t>제이엠솔루션 설연화 빙하수 알래스카 클렌징 폼 스노우</t>
  </si>
  <si>
    <t>JM solution Seolyeonhwa Glacial Water Alaska Cleansing Foam Snow150ml</t>
  </si>
  <si>
    <t>JS431</t>
  </si>
  <si>
    <t>릴리프 약산성 약쑥 토너 패드</t>
  </si>
  <si>
    <t>Relief Slightly Acidic Wormwood Toner Pad140 ml (70)</t>
  </si>
  <si>
    <t>JS432</t>
  </si>
  <si>
    <t>릴리프 약산성 약쑥 트리트먼트 에센스</t>
  </si>
  <si>
    <t>Relief Slightly Acidic Artemisia Artemisia Treatment Essence 200 ml</t>
  </si>
  <si>
    <t>JS433</t>
  </si>
  <si>
    <t>릴리프 약산성 약쑥 앰플</t>
  </si>
  <si>
    <t>Relief Slightly Acidic Wormwood Ampoule50 ml</t>
  </si>
  <si>
    <t>JS434</t>
  </si>
  <si>
    <t>릴리프 약산성 약쑥 수딩 크림</t>
  </si>
  <si>
    <t>Relief Slightly Acidic Wormwood Soothing Cream50 ml</t>
  </si>
  <si>
    <t>JS435</t>
  </si>
  <si>
    <t>릴리프 약산성 약쑥 밤 크림</t>
  </si>
  <si>
    <t>Relief Slightly Acidic Wormwood Balm Cream50 ml</t>
  </si>
  <si>
    <t>JS436</t>
  </si>
  <si>
    <t>제이엠솔루션 릴리프 약산성 약쑥 클렌징 폼</t>
  </si>
  <si>
    <t>JM solution Relief Slightly Acidic Wormwood Cleansing Foam미정</t>
  </si>
  <si>
    <t>JS437</t>
  </si>
  <si>
    <t>제이엠솔루션 꿀광 로얄 프로폴리스 멀티 밤 블랙</t>
  </si>
  <si>
    <t>JM solution Honey Luminous Royal Propolis Multi Balm Black10g</t>
  </si>
  <si>
    <t>JS438</t>
  </si>
  <si>
    <t>제이엠솔루션 물광 SOS 링거 멀티 밤 블랙</t>
  </si>
  <si>
    <t>JM solution Water Luminous SOS Ringer Multi Balm Black10g</t>
  </si>
  <si>
    <t>JS439</t>
  </si>
  <si>
    <t>제이엠솔루션 청광 마린 진주 멀티 밤 펄</t>
  </si>
  <si>
    <t>JM solution Blue Glow Marine Pearl Multi Balm Pearl10g</t>
  </si>
  <si>
    <t>JS440</t>
  </si>
  <si>
    <t>H9 히아루로닉 앰플 클렌징 워터 아쿠아 500ml 국내전용</t>
  </si>
  <si>
    <t>H9 Hyaluronic Ampoule Cleansing Water Aqua 500ml Domestic Only500ml</t>
  </si>
  <si>
    <t>JS441</t>
  </si>
  <si>
    <t>H9 히아루로닉 앰플 클렌징 워터 아쿠아 850ml 국내전용</t>
  </si>
  <si>
    <t>H9 Hyaluronic Ampoule Cleansing Water Aqua 850ml Domestic Only850ml</t>
  </si>
  <si>
    <t>JS442</t>
  </si>
  <si>
    <t>제이엠솔루션 더 내추럴 피오니 마스크 카밍</t>
  </si>
  <si>
    <t>JM solution The Natural Peony Mask Calming30ml*10ea</t>
  </si>
  <si>
    <t>JS443</t>
  </si>
  <si>
    <t>제이엠솔루션 더 내추럴 커피 마스크 카밍</t>
  </si>
  <si>
    <t>JM solution The Natural Coffee Mask Calming30ml*10ea</t>
  </si>
  <si>
    <t>JS444</t>
  </si>
  <si>
    <t>제이엠솔루션 더 내추럴 영지 마스크 카밍</t>
  </si>
  <si>
    <t>JM solution The Natural Youngji Mask Calming30ml*10ea</t>
  </si>
  <si>
    <t>JS445</t>
  </si>
  <si>
    <t>제이엠솔루션 더 내추럴 알로에 수딩젤 시카 플러스 카밍</t>
  </si>
  <si>
    <t>JM solution The Natural Aloe Soothing Gel Cica Plus Calming300ML</t>
  </si>
  <si>
    <t>JS446</t>
  </si>
  <si>
    <t>제이엠솔루션 어린 콜라겐 핑크 마스크 퍼밍</t>
  </si>
  <si>
    <t>JM solution Young Collagen Pink Mask Firming30ML / 50</t>
  </si>
  <si>
    <t>JS447</t>
  </si>
  <si>
    <t>제이엠솔루션 어린 콜라겐 블루 마스크 퍼밍</t>
  </si>
  <si>
    <t>JM solution Young Collagen Blue Mask Firming30ML / 50</t>
  </si>
  <si>
    <t>JS448</t>
  </si>
  <si>
    <t>제이엠솔루션 어린 콜라겐 그린 마스크 퍼밍</t>
  </si>
  <si>
    <t>JM solution Young Collagen Green Mask Firming30ML / 50</t>
  </si>
  <si>
    <t>JS449</t>
  </si>
  <si>
    <t>제이엠솔루션 물광 연어 리페어 마스크 스페셜</t>
  </si>
  <si>
    <t>JM solution Water Luminous Salmon Repair Mask Special40g X 5 ea</t>
  </si>
  <si>
    <t>JS450</t>
  </si>
  <si>
    <t>제이엠솔루션 판테렌 엑스라지 토너</t>
  </si>
  <si>
    <t>JM solution Panteren X-Large Toner600ml</t>
  </si>
  <si>
    <t>JS451</t>
  </si>
  <si>
    <t>제이엠솔루션 물광 에스오에스 링거 토너 엑스 라지 블랙</t>
  </si>
  <si>
    <t xml:space="preserve">JM solution Water Luminous SOS Ringer Toner X Large Black600 ml </t>
  </si>
  <si>
    <t>JS452</t>
  </si>
  <si>
    <t>제이엠솔루션 물광 에스오에스 링거 올인원 앰플 블랙</t>
  </si>
  <si>
    <t>JM solution Water Luminous SOS Ringer All-in-One Ampoule Black2 ml * 30EA</t>
  </si>
  <si>
    <t>JS453</t>
  </si>
  <si>
    <t>제이엠솔루션 물광 에스오에스 링거 슬리핑 크림 블랙</t>
  </si>
  <si>
    <t>JM solution Water Luminous SOS Ringer Sleeping Cream Black4 ml * 30EA</t>
  </si>
  <si>
    <t>JS454</t>
  </si>
  <si>
    <t>제이엠솔루션 판테렌 프로 더블 마스크</t>
  </si>
  <si>
    <t>JM solution Panteren Pro Double Mask30ml * 7EA</t>
  </si>
  <si>
    <t>JS455</t>
  </si>
  <si>
    <t>제이엠솔루션 판테렌 올인원 앰플</t>
  </si>
  <si>
    <t>JM solution Panteren All-in-One Ampoule2ml*30ea</t>
  </si>
  <si>
    <t>JS456</t>
  </si>
  <si>
    <t>제이엠솔루션 판테렌 슬리핑 크림</t>
  </si>
  <si>
    <t>JM solution Panteren Sleeping Cream4ml*30ea</t>
  </si>
  <si>
    <t>JS457</t>
  </si>
  <si>
    <t>제이엠솔루션 판테렌 퍼퓸 샴푸</t>
  </si>
  <si>
    <t>JM solution Panteren Perfume Shampoo500ml</t>
  </si>
  <si>
    <t>JS458</t>
  </si>
  <si>
    <t>제이엠솔루션 판테렌 퍼퓸 트리트먼트</t>
  </si>
  <si>
    <t>JM solution Panteren Perfume Treatment500ml</t>
  </si>
  <si>
    <t>JS459</t>
  </si>
  <si>
    <t>제이엠솔루션 물광 에스오에스 링거 토너 패드 블랙</t>
  </si>
  <si>
    <t>JM solution Water Luminous SOS Ringer Toner Pad Black70매</t>
  </si>
  <si>
    <t>JS460</t>
  </si>
  <si>
    <t>제이엠솔루션 물광 에스오에스 스킨 케어 세트</t>
  </si>
  <si>
    <t>JM solution Water Luminous SOS Skin Care Set120ml*2+30ml*2</t>
  </si>
  <si>
    <t>JS461</t>
  </si>
  <si>
    <t>제이엠솔루션 물광 에스오에스 링거 클렌징 폼 블랙</t>
  </si>
  <si>
    <t>JM solution Water Luminous SOS Ringer Cleansing Foam Black-</t>
  </si>
  <si>
    <t>JS462</t>
  </si>
  <si>
    <t>제이엠솔루션 물광 에스오에스 링거 크림 블랙</t>
  </si>
  <si>
    <t>JM solution Water Luminous SOS Ringer Cream Black-</t>
  </si>
  <si>
    <t>JS463</t>
  </si>
  <si>
    <t>제이엠솔루션 물광 에스오에스 링거 클렌징 워터 블랙</t>
  </si>
  <si>
    <t>JM solution Water Luminous SOS Ringer Cleansing Water Black500ml</t>
  </si>
  <si>
    <t>JS464</t>
  </si>
  <si>
    <t>JM solution Water Luminous SOS Ringer Cleansing Water Black850ml</t>
  </si>
  <si>
    <t>JS465</t>
  </si>
  <si>
    <t>제이엠솔루션 물광 에스오에스 링거 클레이 팩 블랙</t>
  </si>
  <si>
    <t>JM solution Water Luminous SOS Ringer Clay Pack Black-</t>
  </si>
  <si>
    <t>JS466</t>
  </si>
  <si>
    <t>제이엠솔루션 스포츠 프로 유브이 컷 선 패치</t>
  </si>
  <si>
    <t>JM solution Sports Pro UV Cut Sun Patch(3g * 2ea) * 5ea</t>
  </si>
  <si>
    <t>JS467</t>
  </si>
  <si>
    <t>제이엠솔루션 카밍 시카 엑스라지 토너</t>
  </si>
  <si>
    <t>JM solution Calming Cica X-Large Toner500ml</t>
  </si>
  <si>
    <t>JS468</t>
  </si>
  <si>
    <t>제이엠솔루션 카밍 시카 모이스쳐 크림</t>
  </si>
  <si>
    <t>JM solution Calming Cica Moisture Cream50ml</t>
  </si>
  <si>
    <t>JS469</t>
  </si>
  <si>
    <t>제이엠솔루션 카밍 시카 멀티 바디 클렌저</t>
  </si>
  <si>
    <t>JM solution Calming Cica Multi Body Cleanser500ml</t>
  </si>
  <si>
    <t>JS470</t>
  </si>
  <si>
    <t>-</t>
  </si>
  <si>
    <t>제이엠솔루션 카밍 시카 클렌징 폼</t>
  </si>
  <si>
    <t>JM solution Calming Cica Cleansing Foam-</t>
  </si>
  <si>
    <t>JS471</t>
  </si>
  <si>
    <t>제이엠솔루션 카밍 시카 에멀전</t>
  </si>
  <si>
    <t>JM solution Calming Cica Emulsion130ml</t>
  </si>
  <si>
    <t>JS472</t>
  </si>
  <si>
    <t>제이엠솔루션 카밍 시카 선크림</t>
  </si>
  <si>
    <t>JM solution Calming Cica Sun Cream-</t>
  </si>
  <si>
    <t>JS473</t>
  </si>
  <si>
    <t>제이엠솔루션 24케이 골드 너리싱 마유 크림</t>
  </si>
  <si>
    <t>JM solution 24K Gold Nourishing Horse Oil Cream50ml</t>
  </si>
  <si>
    <t>JS474</t>
  </si>
  <si>
    <t>제이엠솔루션 24케이 골드 너리싱 스네일 크림</t>
  </si>
  <si>
    <t>JM solution 24K Gold Nourishing Snail Cream50ml</t>
  </si>
  <si>
    <t>JS475</t>
  </si>
  <si>
    <t>제이엠솔루션 24K 골드 너리싱 콜라겐 토너</t>
  </si>
  <si>
    <t>JM solution 24K Gold Nourishing Collagen Toner130ml</t>
  </si>
  <si>
    <t>JS476</t>
  </si>
  <si>
    <t>제이엠솔루션 24K 골드 너리싱 콜라겐 에멀전</t>
  </si>
  <si>
    <t>JM solution 24K Gold Nourishing Collagen Emulsion130ml</t>
  </si>
  <si>
    <t>JS477</t>
  </si>
  <si>
    <t>제이엠솔루션 24K 골드 너리싱 콜라겐 마스크</t>
  </si>
  <si>
    <t>JM solution 24K Gold Nourishing Collagen Mask30ml * xx</t>
  </si>
  <si>
    <t>JS478</t>
  </si>
  <si>
    <t>제이엠솔루션 24케이 골드 프리미엄 펩타이드 올인원 스페셜</t>
  </si>
  <si>
    <t>JM solution 24K Gold Premium Peptide All-in-One Special100ml</t>
  </si>
  <si>
    <t>JS479</t>
  </si>
  <si>
    <t>제이엠솔루션 더 내추럴 스쿠알란 마스크 모이스처</t>
  </si>
  <si>
    <t>JM solution The Natural Squalane Mask Moisture</t>
  </si>
  <si>
    <t>JS480</t>
  </si>
  <si>
    <t>제이엠솔루션 더 내추럴 동충하초 마스크 모이스처</t>
  </si>
  <si>
    <t>JM solution The Natural Cordyceps Mask Moisture</t>
  </si>
  <si>
    <t>JS481</t>
  </si>
  <si>
    <t>제이엠솔루션 더 내추럴 바다포도 마스크 모이스처</t>
  </si>
  <si>
    <t>JM solution The Natural Sea Grape Mask Moisture</t>
  </si>
  <si>
    <t>JS482</t>
  </si>
  <si>
    <t>제이엠솔루션 액티브 샤크 스쿠알란 마스크 프라임</t>
  </si>
  <si>
    <t>JM solution Active Shark Squalane Mask Prime</t>
  </si>
  <si>
    <t>THE ORDINARY</t>
  </si>
  <si>
    <t>DIORDINARY</t>
  </si>
  <si>
    <t>DI001</t>
  </si>
  <si>
    <t>나이아신아마이드 10%+징크 1% 30ml</t>
  </si>
  <si>
    <t>Niacinamide 10% + Zinc 1% 30ml</t>
  </si>
  <si>
    <t>DI002</t>
  </si>
  <si>
    <t>나이아신아마이드 10%+징크 1% 60ml</t>
  </si>
  <si>
    <t>Niacinamide 10% + Zinc 1% 60ml</t>
  </si>
  <si>
    <t>DI003</t>
  </si>
  <si>
    <t>히알루로닉 애시드 2%+비5 30ml</t>
  </si>
  <si>
    <t>Hyaluronic Acid 2% + B5 30ml</t>
  </si>
  <si>
    <t>DI004</t>
  </si>
  <si>
    <t>히알루로닉 애시드 2%+비5 60ml</t>
  </si>
  <si>
    <t>Hyaluronic Acid 2% + B5 60ml</t>
  </si>
  <si>
    <t>DI005</t>
  </si>
  <si>
    <t>내추럴 모이스처라이징 팩터스+에이치에이 30ml</t>
  </si>
  <si>
    <t>DI006</t>
  </si>
  <si>
    <t>내추럴 모이스처라이징 팩터스+에이치에이 100ml</t>
  </si>
  <si>
    <t>DI007</t>
  </si>
  <si>
    <t>글리코릭 애시드 7% 토닝 솔루션 240ml</t>
  </si>
  <si>
    <t>Glycolic Acid 7% + Toning Solution 240ml</t>
  </si>
  <si>
    <t>DI008</t>
  </si>
  <si>
    <t>알파 알부틴 2% + 에이치에이 30ml</t>
  </si>
  <si>
    <t>DI009</t>
  </si>
  <si>
    <t>알파 알부틴 2% + 에이치에이 60ml</t>
  </si>
  <si>
    <t>DI010</t>
  </si>
  <si>
    <t>DI011</t>
  </si>
  <si>
    <t>"Buffet" 30ml</t>
  </si>
  <si>
    <t>DI012</t>
  </si>
  <si>
    <t>"Buffet" 60ml</t>
  </si>
  <si>
    <t>DI013</t>
  </si>
  <si>
    <t>스쿠알란 클렌저 50ml</t>
  </si>
  <si>
    <t>Squalane Cleanser 50ml</t>
  </si>
  <si>
    <t>DI014</t>
  </si>
  <si>
    <t>스쿠알란 클렌저 150ml</t>
  </si>
  <si>
    <t>Squalane Cleanser 150ml</t>
  </si>
  <si>
    <t>DI015</t>
  </si>
  <si>
    <t>100% 오가닉 콜드-프레스드 로즈 힙 씨드 오일 30ml</t>
  </si>
  <si>
    <t>DI016</t>
  </si>
  <si>
    <t>100% 플랜트-디라이브드 스쿠알란 30ml</t>
  </si>
  <si>
    <t>DI017</t>
  </si>
  <si>
    <t>100% 플랜트-디라이브드 헤미-스쿠알란 30ml</t>
  </si>
  <si>
    <t>DI018</t>
  </si>
  <si>
    <t>100% 오가닉 콜드-프레스드 보리지 씨드 오일 30ml</t>
  </si>
  <si>
    <t>100% Organic Cold-Pressed Borage Seed Oil 30ml</t>
  </si>
  <si>
    <t>DI019</t>
  </si>
  <si>
    <t>100% 오가닉 콜드-프레스드 모로칸 아르간 오일 30ml</t>
  </si>
  <si>
    <t>100% Organic Cold-Pressed Moroccan Argan Oil 30ml</t>
  </si>
  <si>
    <t>DI020</t>
  </si>
  <si>
    <t>100% 콜드-프레스드 버진 마룰라 오일</t>
  </si>
  <si>
    <t>100% Organic Cold-Pressed Virgin Marula Oil 30ml</t>
  </si>
  <si>
    <t>DI021</t>
  </si>
  <si>
    <t>100% 오가닉 버진 치아 씨드 오일 30ml</t>
  </si>
  <si>
    <t>100% Organic Virgin Chia Seed Oil 30ml</t>
  </si>
  <si>
    <t>DI022</t>
  </si>
  <si>
    <t>DI023</t>
  </si>
  <si>
    <t>DI024</t>
  </si>
  <si>
    <t>비타민씨 서스펜션 23% + 에이치에이 스피어스 2% 30ml</t>
  </si>
  <si>
    <t>Vitamin C Suspension 23% + HA Spheres 2% 30ml</t>
  </si>
  <si>
    <t>DI025</t>
  </si>
  <si>
    <t>비타민씨 서스펜션 30% 인 실리콘 30ml</t>
  </si>
  <si>
    <t>Vitamin C Suspension 30% in Silicone 30ml</t>
  </si>
  <si>
    <t>DI026</t>
  </si>
  <si>
    <t>DI027</t>
  </si>
  <si>
    <t>DI028</t>
  </si>
  <si>
    <t>DI029</t>
  </si>
  <si>
    <t>100% 나이아신아마이드 파우더 20g</t>
  </si>
  <si>
    <t>100% Niacinamide powder 20g</t>
  </si>
  <si>
    <t>DI030</t>
  </si>
  <si>
    <t>Buffet + Copper Peptides 1%</t>
  </si>
  <si>
    <t>DI031</t>
  </si>
  <si>
    <t>그랜액티브 레티노이드 2% 에멀전 30ml</t>
  </si>
  <si>
    <t>DI032</t>
  </si>
  <si>
    <t>Granactive Retinoid 2% in Squalane 30ml</t>
  </si>
  <si>
    <t>DI033</t>
  </si>
  <si>
    <t>Granactive Retinoid 5% in Squalane 30ml</t>
  </si>
  <si>
    <t>DI034</t>
  </si>
  <si>
    <t>노-브레이너 세트(뷔페 30ml +그랜액티브 레티노이드 2% 에멀전 + 내추럴 모이스처 라이징 팩터스 + 에이치에이 30ml)</t>
  </si>
  <si>
    <t>No-Brainer Set("Buffet" 30ml+Granactive Retinoid 2% Emulsion 30ml+Natural Moisturizing Factors + HA 30ml)</t>
  </si>
  <si>
    <t>DI035</t>
  </si>
  <si>
    <t>데일리세트(스쿠알란클렌저 50ml + 히알루로닉애시드 2%+ B5 30ml + 내추럴 모이스처라이징팩터스 + 에이치에이 30ml)</t>
  </si>
  <si>
    <t>The Daily set ( Squalane Cleanser 50ml + Hyaluronic Acid 2% + B5 30ml + Natural Moisturizing Factors + HA 30ml)</t>
  </si>
  <si>
    <t>DI036</t>
  </si>
  <si>
    <t>Retinol 0.2% in Squalane 30ml</t>
  </si>
  <si>
    <t>DI037</t>
  </si>
  <si>
    <t>Retinol 0.5% in Squalane 30ml</t>
  </si>
  <si>
    <t>DI038</t>
  </si>
  <si>
    <t>Retinol 1% in Squalane 30ml</t>
  </si>
  <si>
    <t>DI039</t>
  </si>
  <si>
    <t>멀티-펩타이드 세럼 포 헤어 덴시티 60ml</t>
  </si>
  <si>
    <t>Multi-Peptide Serum for Hair Density 60ml</t>
  </si>
  <si>
    <t>DI040</t>
  </si>
  <si>
    <t>피크노제놀 5% 15ml</t>
  </si>
  <si>
    <t>Pycnogenol 5% 15ml</t>
  </si>
  <si>
    <t>DI041</t>
  </si>
  <si>
    <t>EUK 134 0.1% 30ml</t>
  </si>
  <si>
    <t>DI042</t>
  </si>
  <si>
    <t>에틸레이티드 아스코빅 애시드 15% 솔루션 30ml</t>
  </si>
  <si>
    <t>Ethylated Ascorbic Acid 15% Solution 30ml</t>
  </si>
  <si>
    <t>DI043</t>
  </si>
  <si>
    <t>아스코빌 테트라이소팔미테이트 솔루션 20% 인 비타민 에프 30ml</t>
  </si>
  <si>
    <t>Ascorbyl Tetraisopalmitate Solution 20% in Vitamin F 30ml</t>
  </si>
  <si>
    <t>DI044</t>
  </si>
  <si>
    <t>아스코빌 글루코사이드 솔루션 12% 30ml</t>
  </si>
  <si>
    <t>Ascorbyl Glucoside Solution 12% 30ml</t>
  </si>
  <si>
    <t>DI045</t>
  </si>
  <si>
    <t>아스코빅 애시드 8% + 알파 알부틴 2% 30ml</t>
  </si>
  <si>
    <t>DI046</t>
  </si>
  <si>
    <t>아미노 애시드 + 비5 30ml</t>
  </si>
  <si>
    <t>DI047</t>
  </si>
  <si>
    <t>"B" oil 30ml</t>
  </si>
  <si>
    <t>DI048</t>
  </si>
  <si>
    <t>DI049</t>
  </si>
  <si>
    <t>레스베라트롤 3% + 페룰릭 애시드 3% 30ml</t>
  </si>
  <si>
    <t>DI050</t>
  </si>
  <si>
    <t>나이아신아마이드 10%+징크 1% 30ml _  0개 있음</t>
  </si>
  <si>
    <t>DI051</t>
  </si>
  <si>
    <t>글리코릭 애시드 7% 토닝 솔루션 240ml_      75개 있음</t>
  </si>
  <si>
    <t>DI052</t>
  </si>
  <si>
    <t>레티놀 0.5% 인 스쿠알란 30ml_          60개 있음</t>
  </si>
  <si>
    <t>KERASYS</t>
  </si>
  <si>
    <t>KE001</t>
  </si>
  <si>
    <t>AEKYUNG#1-0064</t>
  </si>
  <si>
    <t>케라시스 데미지 클리닉 린스 750ml</t>
  </si>
  <si>
    <t>KERASYS  DAMAGE CLINIC RINSE 750ml</t>
  </si>
  <si>
    <t>KE002</t>
  </si>
  <si>
    <t>AEKYUNG#1-0065</t>
  </si>
  <si>
    <t>케라시스 데미지 클리닉 샴푸 750ml</t>
  </si>
  <si>
    <t>KERASYS  DAMAGE CLINIC SHAMPOO 750ml</t>
  </si>
  <si>
    <t>KE003</t>
  </si>
  <si>
    <t>AEKYUNG#1-0066</t>
  </si>
  <si>
    <t>케라시스 두피 쿨링 샴푸 750ml</t>
  </si>
  <si>
    <t>KERASYS SCALP COOLING SHAMPOO 750ml</t>
  </si>
  <si>
    <t>KE004</t>
  </si>
  <si>
    <t>AEKYUNG#1-0067</t>
  </si>
  <si>
    <t>케라시스 두피 클리닉 린스 750ml</t>
  </si>
  <si>
    <t>KERASYS SCALP CLINIC RINSE 750ml</t>
  </si>
  <si>
    <t>KE005</t>
  </si>
  <si>
    <t>AEKYUNG#1-0068</t>
  </si>
  <si>
    <t>케라시스 두피 클리닉 샴푸 750ml</t>
  </si>
  <si>
    <t>KERASYS SCALP CLINIC SHAMPOO 750ml</t>
  </si>
  <si>
    <t>KE006</t>
  </si>
  <si>
    <t>AEKYUNG#1-0069</t>
  </si>
  <si>
    <t>케라시스 모이스춰 클리닉 린스 750ml</t>
  </si>
  <si>
    <t>KERASYS MOISTURE CLINIC RINSE 750ml</t>
  </si>
  <si>
    <t>KE007</t>
  </si>
  <si>
    <t>AEKYUNG#1-0070</t>
  </si>
  <si>
    <t>케라시스 모이스춰 클리닉 샴푸 750ml</t>
  </si>
  <si>
    <t>KERASYS MOISTURE CLINIC SHAMPOO 750ml</t>
  </si>
  <si>
    <t>KE008</t>
  </si>
  <si>
    <t>AEKYUNG#1-0071</t>
  </si>
  <si>
    <t>케라시스 볼륨 클리닉 린스 750ml</t>
  </si>
  <si>
    <t>KERASYS VOLUME CLINIC RINSE 750ml</t>
  </si>
  <si>
    <t>KE009</t>
  </si>
  <si>
    <t>AEKYUNG#1-0072</t>
  </si>
  <si>
    <t>케라시스 볼륨 클리닉 샴푸 750ml</t>
  </si>
  <si>
    <t>KERASYS VOLUME CLINIC SHAMPOO 750ml</t>
  </si>
  <si>
    <t>KE010</t>
  </si>
  <si>
    <t>케라시스린스데미지엑스트라2L(특판용)</t>
  </si>
  <si>
    <t>KERASYS rinse damage extra 2L</t>
  </si>
  <si>
    <t>KE011</t>
  </si>
  <si>
    <t>케라시스린스데미지엑스트라750ml(특판용)</t>
  </si>
  <si>
    <t>KERASYS rinse damage extra 750ml</t>
  </si>
  <si>
    <t>KE012</t>
  </si>
  <si>
    <t>케라시스샴푸데미지엑스트라 2Kg(특판용)</t>
  </si>
  <si>
    <t>KERASYS shampoo damage extra  2Kg</t>
  </si>
  <si>
    <t>KE013</t>
  </si>
  <si>
    <t>케라시스샴푸데미지엑스트라 750g(특판용)</t>
  </si>
  <si>
    <t>KERASYS shampoo damage extra  750g</t>
  </si>
  <si>
    <t>KE014</t>
  </si>
  <si>
    <t>케라시스퍼퓸린스 러블리데이지600ml</t>
  </si>
  <si>
    <t>KERASYS perfume rinse  lovely daisy600ml</t>
  </si>
  <si>
    <t>KE015</t>
  </si>
  <si>
    <t>케라시스퍼퓸린스 샤르망머스크600ml</t>
  </si>
  <si>
    <t>KERASYS perfume rinse  charmant musk 600ml</t>
  </si>
  <si>
    <t>KE016</t>
  </si>
  <si>
    <t>케라시스퍼퓸린스 엘레강스엠버600ml</t>
  </si>
  <si>
    <t>KERASYS perfume rinse  elegance amber 600ml</t>
  </si>
  <si>
    <t>KE017</t>
  </si>
  <si>
    <t>케라시스퍼퓸샴푸 러블리데이지600ml</t>
  </si>
  <si>
    <t>KERASYS perfume shampoo  lovely daisy600ml</t>
  </si>
  <si>
    <t>KE018</t>
  </si>
  <si>
    <t>케라시스퍼퓸샴푸 엘레강스엠버600ml</t>
  </si>
  <si>
    <t>KERASYS perfume shampoo  elegance amber 600ml</t>
  </si>
  <si>
    <t>KE019</t>
  </si>
  <si>
    <t>케라시스퍼퓸샴푸샤르망머스크600ml</t>
  </si>
  <si>
    <t>KERASYS perfume shampoo charmant musk 600ml</t>
  </si>
  <si>
    <t>KE020</t>
  </si>
  <si>
    <t>케라시스린스데미지엑스트라 4L특판용</t>
  </si>
  <si>
    <t>KERASYS rinse damage extra  4L</t>
  </si>
  <si>
    <t>KE021</t>
  </si>
  <si>
    <t>케라시스샴푸데미지엑스트라 4L특판용</t>
  </si>
  <si>
    <t>KERASYS shampoo damage extra  4L</t>
  </si>
  <si>
    <t>CENTELLIAN24</t>
  </si>
  <si>
    <t>CE001</t>
  </si>
  <si>
    <t>CE002</t>
  </si>
  <si>
    <t>CE003</t>
  </si>
  <si>
    <t>CE004</t>
  </si>
  <si>
    <t>CE005</t>
  </si>
  <si>
    <t>CE006</t>
  </si>
  <si>
    <t>CE007</t>
  </si>
  <si>
    <t>CE008</t>
  </si>
  <si>
    <t>2080-001</t>
  </si>
  <si>
    <t>AEKYUNG#1-0004</t>
  </si>
  <si>
    <t>2080 키즈오 치약 그린애플(3세이상)100g</t>
  </si>
  <si>
    <t>2080 Kids' Toothpaste Green Apple (over 3 years old) 100g</t>
  </si>
  <si>
    <t>2080-002</t>
  </si>
  <si>
    <t>AEKYUNG#1-0005</t>
  </si>
  <si>
    <t>2080 키즈오 치약 라즈베리(3세이상)100g</t>
  </si>
  <si>
    <t>2080 Kizuo Toothpaste Raspberry (3 years and older) 100g</t>
  </si>
  <si>
    <t>2080-003</t>
  </si>
  <si>
    <t>AEKYUNG#1-0013</t>
  </si>
  <si>
    <t>2080 애플민트향치약(자일리톨)100g</t>
  </si>
  <si>
    <t>2080 Apple mint flavoring toothpaste (xylitol) 100g</t>
  </si>
  <si>
    <t>2080-004</t>
  </si>
  <si>
    <t>AEKYUNG#1-0014</t>
  </si>
  <si>
    <t>2080 어드밴스 블루 치약 160g</t>
  </si>
  <si>
    <t>2080 Advance Blue Toothpaste 160g</t>
  </si>
  <si>
    <t>2080-005</t>
  </si>
  <si>
    <t>2080 어드밴스블루 150g</t>
  </si>
  <si>
    <t>2080 Advance Blue 150g</t>
  </si>
  <si>
    <t>2080-006</t>
  </si>
  <si>
    <t>AEKYUNG#1-0016</t>
  </si>
  <si>
    <t>2080 오리지날 미세모 5+5</t>
  </si>
  <si>
    <t>2080 original fine hair 5+5</t>
  </si>
  <si>
    <t>2080-007</t>
  </si>
  <si>
    <t>AEKYUNG#1-0017</t>
  </si>
  <si>
    <t>2080 오리지날 탄력모 5+5</t>
  </si>
  <si>
    <t>2080 Original Elastic Cap 5+5</t>
  </si>
  <si>
    <t>2080-008</t>
  </si>
  <si>
    <t>AEKYUNG#1-0018</t>
  </si>
  <si>
    <t>2080 진지발리스K 오리지날120g+20g</t>
  </si>
  <si>
    <t>2080 Jinjibalis K Original 120g+20g</t>
  </si>
  <si>
    <t>2080-009</t>
  </si>
  <si>
    <t>AEKYUNG#1-0019</t>
  </si>
  <si>
    <t>2080 진지발리스K 허벌민트120g+20g</t>
  </si>
  <si>
    <t>2080 Gingivalis K Herbal Mint 120g+20g</t>
  </si>
  <si>
    <t>2080-010</t>
  </si>
  <si>
    <t>AEKYUNG#1-0020</t>
  </si>
  <si>
    <t>2080 청은차 치약 생기석류120g</t>
  </si>
  <si>
    <t>2080 Blue Silver Tea Toothpaste Pomegranate 120g</t>
  </si>
  <si>
    <t>2080-011</t>
  </si>
  <si>
    <t>AEKYUNG#1-0021</t>
  </si>
  <si>
    <t>2080 청은차 치약 청쾌한차120g</t>
  </si>
  <si>
    <t>2080 Blue Silver Tea Toothpaste Refreshing Tea 120g</t>
  </si>
  <si>
    <t>2080-012</t>
  </si>
  <si>
    <t>AEKYUNG#1-0022</t>
  </si>
  <si>
    <t>2080 키즈가글 딸기맛 250ml(브레드)</t>
  </si>
  <si>
    <t>2080 Kids Goggle Strawberry Flavor 250ml (Bread)</t>
  </si>
  <si>
    <t>2080-013</t>
  </si>
  <si>
    <t>AEKYUNG#1-0023</t>
  </si>
  <si>
    <t>2080 키즈가글 바나나맛 250ml(브레드)</t>
  </si>
  <si>
    <t>2080 Kids Gargle Banana Flavor 250ml (Bread)</t>
  </si>
  <si>
    <t>2080-014</t>
  </si>
  <si>
    <t>AEKYUNG#1-0024</t>
  </si>
  <si>
    <t>2080 키즈사과향치약(자일리톨)80g</t>
  </si>
  <si>
    <t>2080 Kids Apple Fragrance Toothpaste (Xylitol) 80g</t>
  </si>
  <si>
    <t>2080-015</t>
  </si>
  <si>
    <t>AEKYUNG#1-0025</t>
  </si>
  <si>
    <t>2080 키즈알파 딸기(3-5세)콩순이</t>
  </si>
  <si>
    <t>2080 Kids Alpha Strawberry (3-5 years old) Beansoony</t>
  </si>
  <si>
    <t>2080-016</t>
  </si>
  <si>
    <t>AEKYUNG#1-0027</t>
  </si>
  <si>
    <t>2080 키즈알파 사과(3-5세)또봇</t>
  </si>
  <si>
    <t>2080 Kids Alpha Apple (3-5 years old) Tobot</t>
  </si>
  <si>
    <t>2080-017</t>
  </si>
  <si>
    <t>AEKYUNG#1-0028</t>
  </si>
  <si>
    <t>2080 키즈알파 소다버블(6-9세)브레드</t>
  </si>
  <si>
    <t>2080 Kids Alpha Soda Bubble (6-9 years old) Bread</t>
  </si>
  <si>
    <t>2080-018</t>
  </si>
  <si>
    <t>AEKYUNG#1-0029</t>
  </si>
  <si>
    <t>2080 토탈케어 칫솔(미세모)</t>
  </si>
  <si>
    <t>2080 Total Care Toothbrush (fine hair)</t>
  </si>
  <si>
    <t>2080-019</t>
  </si>
  <si>
    <t>AEKYUNG#1-0030</t>
  </si>
  <si>
    <t>2080 토탈케어 칫솔(일반모)</t>
  </si>
  <si>
    <t>2080 Total Care Toothbrush (Normal Hair)</t>
  </si>
  <si>
    <t>2080-020</t>
  </si>
  <si>
    <t>AEKYUNG#1-0031</t>
  </si>
  <si>
    <t>2080뉴샤이닝 화이트치약120g</t>
  </si>
  <si>
    <t>2080 New Shining White Toothpaste 120g</t>
  </si>
  <si>
    <t>2080-021</t>
  </si>
  <si>
    <t>AEKYUNG#1-0032</t>
  </si>
  <si>
    <t>2080센서티브 3+3입</t>
  </si>
  <si>
    <t>2080 Sensitive 3+3</t>
  </si>
  <si>
    <t>2080-022</t>
  </si>
  <si>
    <t>AEKYUNG#1-0033</t>
  </si>
  <si>
    <t>2080치약150g(크린케어)</t>
  </si>
  <si>
    <t>2080 Toothpaste 150g (Clean Care)</t>
  </si>
  <si>
    <t>2080-023</t>
  </si>
  <si>
    <t>AEKYUNG#1-0034</t>
  </si>
  <si>
    <t>2080키즈칫솔 2단계(미니특공대)/또봇</t>
  </si>
  <si>
    <t>2080 Kids Toothbrush Stage 2 (Mini Commando) / Tobot</t>
  </si>
  <si>
    <t>2080-024</t>
  </si>
  <si>
    <t>AEKYUNG#1-0035</t>
  </si>
  <si>
    <t>2080키즈칫솔 2단계(캐리)/콩순이</t>
  </si>
  <si>
    <t>2080 Kids Toothbrush Stage 2 (Carry)/Kongsooni</t>
  </si>
  <si>
    <t>2080-025</t>
  </si>
  <si>
    <t>AEKYUNG#1-0026</t>
  </si>
  <si>
    <t>2080 키즈알파 베리믹스(6-9세)브레드</t>
  </si>
  <si>
    <t>2080 Kids Alpha Berry Mix (6-9 years old) Bread</t>
  </si>
  <si>
    <t>2080-026</t>
  </si>
  <si>
    <t>AEKYUNG#1-0048</t>
  </si>
  <si>
    <t>스몰란드 스웨디쉬 마일드민트 100g</t>
  </si>
  <si>
    <t>Smaland Swedish Mild Mint 100g</t>
  </si>
  <si>
    <t>2080-027</t>
  </si>
  <si>
    <t>AEKYUNG#1-0049</t>
  </si>
  <si>
    <t>스몰란드 시린이 100g</t>
  </si>
  <si>
    <t>Smaland Sirin Yi 100g</t>
  </si>
  <si>
    <t>2080-028</t>
  </si>
  <si>
    <t>AEKYUNG#1-0050</t>
  </si>
  <si>
    <t>스몰란드노르딕 클래식민트 100g</t>
  </si>
  <si>
    <t>Smaland Nordic Classic Mint 100g</t>
  </si>
  <si>
    <t>2080-029</t>
  </si>
  <si>
    <t>AEKYUNG#1-0051</t>
  </si>
  <si>
    <t>스몰란드포레스트 프레쉬민트 100g</t>
  </si>
  <si>
    <t>Smallland Forest Freshmint 100g</t>
  </si>
  <si>
    <t>2080-030</t>
  </si>
  <si>
    <t>2080치약150g(베이직)알</t>
  </si>
  <si>
    <t>2080 Toothpaste 150g (Basic)</t>
  </si>
  <si>
    <t>2080-031</t>
  </si>
  <si>
    <t>2080 불소치실 40M</t>
  </si>
  <si>
    <t>2080 Fluoride Floss 40M</t>
  </si>
  <si>
    <t>2080-032</t>
  </si>
  <si>
    <t>2080 민트치실 50M</t>
  </si>
  <si>
    <t>2080 Mint Floss 50M</t>
  </si>
  <si>
    <t>2080-033</t>
  </si>
  <si>
    <t>2080 원데이 치간칫솔 30입 실리콘SSS</t>
  </si>
  <si>
    <t>2080 One-Day Interdental Brush 30 Packs Silicone SSS</t>
  </si>
  <si>
    <t>2080-034</t>
  </si>
  <si>
    <t>2080 퓨어차콜 프레쉬민트120g</t>
  </si>
  <si>
    <t>2080 Pure Charcoal Fresh Mint 120g</t>
  </si>
  <si>
    <t>2080-035</t>
  </si>
  <si>
    <t>2080마운틴핑크솔트</t>
  </si>
  <si>
    <t>2080 Mountain Pink Salt</t>
  </si>
  <si>
    <t>2080-036</t>
  </si>
  <si>
    <t>2080키즈칫솔 3단계(브레드)_남아</t>
  </si>
  <si>
    <t>2080 Kids Toothbrush Step 3 (Bread)_Boys</t>
  </si>
  <si>
    <t>2080-037</t>
  </si>
  <si>
    <t>2080키즈칫솔 3단계(브레드)_여아</t>
  </si>
  <si>
    <t>2080 Kids Toothbrush Step 3 (Bread)_Girls</t>
  </si>
  <si>
    <t>2080-038</t>
  </si>
  <si>
    <t>2080 베이킹소다 치약 민트</t>
  </si>
  <si>
    <t>2080 Baking Soda Toothpaste Mint</t>
  </si>
  <si>
    <t>2080-039</t>
  </si>
  <si>
    <t>2080 베이킹소다 치약 레몬라임</t>
  </si>
  <si>
    <t>2080 Baking Soda Toothpaste Lemon Lime</t>
  </si>
  <si>
    <t>AEKYUNG</t>
  </si>
  <si>
    <t>AE001</t>
  </si>
  <si>
    <t>AEKYUNG#1-0001</t>
  </si>
  <si>
    <t>미장센 샤이닝 린스 2k</t>
  </si>
  <si>
    <t>Mise en scene Shining RINSE 2k</t>
  </si>
  <si>
    <t>AE002</t>
  </si>
  <si>
    <t>AEKYUNG#1-0002</t>
  </si>
  <si>
    <t>미장센 샤이닝 샴푸 2k</t>
  </si>
  <si>
    <t>Mise en scene Shining SHAMPOO 2k</t>
  </si>
  <si>
    <t>AE003</t>
  </si>
  <si>
    <t>AEKYUNG#1-0003</t>
  </si>
  <si>
    <t>해피바스 2k</t>
  </si>
  <si>
    <t>HAPPY BATH moisture body wash 2k</t>
  </si>
  <si>
    <t>AE004</t>
  </si>
  <si>
    <t>해피바스 4.2K</t>
  </si>
  <si>
    <t>happy bath natural body wash 4.2K</t>
  </si>
  <si>
    <t>AE005</t>
  </si>
  <si>
    <t>미장센 샤이닝 린스4.2</t>
  </si>
  <si>
    <t>Mise en scene Shining RINSE 4.2</t>
  </si>
  <si>
    <t>AE006</t>
  </si>
  <si>
    <t>미장센 샤이닝 샴푸4.2</t>
  </si>
  <si>
    <t>Mise en scene Shining SHAMPOO 4.2</t>
  </si>
  <si>
    <t>AE007</t>
  </si>
  <si>
    <t>AEKYUNG#1-0006</t>
  </si>
  <si>
    <t>르샤트라 드라이시트 라벤더부케(40매)</t>
  </si>
  <si>
    <t>LE CHATELARD dry sheet lavande bouquet(40sheet)</t>
  </si>
  <si>
    <t>AE008</t>
  </si>
  <si>
    <t>AEKYUNG#1-0007</t>
  </si>
  <si>
    <t>르샤트라 드라이시트 피오니부케(40매)</t>
  </si>
  <si>
    <t>LE CHATELARD dry sheet peony bouquet(40sheet)</t>
  </si>
  <si>
    <t>AE009</t>
  </si>
  <si>
    <t>AEKYUNG#1-0009</t>
  </si>
  <si>
    <t>애경 르샤트라 섬유유연제 라벤더부케 1.6L</t>
  </si>
  <si>
    <t>AEKYUNG LE CHATELARD FABLIC SOFTNER lavande bouquet 1.6L</t>
  </si>
  <si>
    <t>AE010</t>
  </si>
  <si>
    <t>AEKYUNG#1-0010</t>
  </si>
  <si>
    <t>애경 르샤트라 섬유유연제 뮤게부케 1.6L</t>
  </si>
  <si>
    <t>AEKYUNG LE CHATELARD FABLIC SOFTNER muguet bouquet 1.6L</t>
  </si>
  <si>
    <t>AE011</t>
  </si>
  <si>
    <t>AEKYUNG#1-0011</t>
  </si>
  <si>
    <t>애경 르샤트라 섬유유연제 피오니부케 1.6L</t>
  </si>
  <si>
    <t>AEKYUNG LE CHATELARD FABLIC SOFTNER peony bouquet 1.6L</t>
  </si>
  <si>
    <t>AE012</t>
  </si>
  <si>
    <t>AEKYUNG#1-0012</t>
  </si>
  <si>
    <t>스파크 1kg 카툰(가루세제)</t>
  </si>
  <si>
    <t>spark 1kg carton(powder detergent)</t>
  </si>
  <si>
    <t>AE013</t>
  </si>
  <si>
    <t>AEKYUNG#1-0042</t>
  </si>
  <si>
    <t>말랑이 버블핸드워시리필 250ml(딸기)알</t>
  </si>
  <si>
    <t>rattle bubble hand wash refill 250ml</t>
  </si>
  <si>
    <t>AE014</t>
  </si>
  <si>
    <t>AEKYUNG#1-0043</t>
  </si>
  <si>
    <t>말랑이 버블핸드워시리필 250ml(우유)알</t>
  </si>
  <si>
    <t>AE015</t>
  </si>
  <si>
    <t>AEKYUNG#1-0044</t>
  </si>
  <si>
    <t>말랑이 버블핸드워시본품300ml(딸기)</t>
  </si>
  <si>
    <t>rattle bubble hand wash 300ml</t>
  </si>
  <si>
    <t>AE016</t>
  </si>
  <si>
    <t>AEKYUNG#1-0045</t>
  </si>
  <si>
    <t>말랑이 버블핸드워시본품300ml(우유)</t>
  </si>
  <si>
    <t>AE017</t>
  </si>
  <si>
    <t>AEKYUNG#1-0046</t>
  </si>
  <si>
    <t>샤워메이트 망고바디워시2L</t>
  </si>
  <si>
    <t>SHOWER MATE MANGO BODY WASH 2L</t>
  </si>
  <si>
    <t>AE018</t>
  </si>
  <si>
    <t>AEKYUNG#1-0047</t>
  </si>
  <si>
    <t>샤워메이트스위트 750ml바디워시</t>
  </si>
  <si>
    <t>SHOWER MATE SWEET 750ml BODY WASH</t>
  </si>
  <si>
    <t>AE019</t>
  </si>
  <si>
    <t>SMALAND swedish mind mint 100g</t>
  </si>
  <si>
    <t>AE020</t>
  </si>
  <si>
    <t>SMALAND natural sensitive care 100g</t>
  </si>
  <si>
    <t>AE021</t>
  </si>
  <si>
    <t>SMALAND nordic classic mint 100g</t>
  </si>
  <si>
    <t>AE022</t>
  </si>
  <si>
    <t>SMALAND forest fresh mint 100g</t>
  </si>
  <si>
    <t>AE023</t>
  </si>
  <si>
    <t>AEKYUNG#1-0052</t>
  </si>
  <si>
    <t>애경 뉴포인트 딥클린 클렌징 크림300g</t>
  </si>
  <si>
    <t>AEKYUNG NEW POINT DEEP CLEAN CLEANSING CREAM300g</t>
  </si>
  <si>
    <t>AE024</t>
  </si>
  <si>
    <t>AEKYUNG#1-0053</t>
  </si>
  <si>
    <t>애경 뉴포인트 딥클린 휩 클렌징 폼175g</t>
  </si>
  <si>
    <t>AEKYUNG NEW POINT DEEP CLEAN WHIP CLEANSING FOAM175g</t>
  </si>
  <si>
    <t>AE025</t>
  </si>
  <si>
    <t>AEKYUNG#1-0054</t>
  </si>
  <si>
    <t>애경 바세린 더블모이스처 로션 450ml</t>
  </si>
  <si>
    <t>AEKYUNG VASELINE  DOUBLE MOISTURE LOTION 450ml</t>
  </si>
  <si>
    <t>AE026</t>
  </si>
  <si>
    <t>AEKYUNG#1-0055</t>
  </si>
  <si>
    <t>애경 바세린 데일리 모이스처 로션 450ml</t>
  </si>
  <si>
    <t>AEKYUNG VASELINE DAILY MOISTURE LOTION 450ml</t>
  </si>
  <si>
    <t>AE027</t>
  </si>
  <si>
    <t>AEKYUNG#1-0056</t>
  </si>
  <si>
    <t>애경 바세린 리프팅 로션 450ml</t>
  </si>
  <si>
    <t>AEKYUNG VASELINE LIFTING LOTION 450ml</t>
  </si>
  <si>
    <t>AE028</t>
  </si>
  <si>
    <t>AEKYUNG#1-0057</t>
  </si>
  <si>
    <t>애경 바세린 핸드 앤 네일 450ml</t>
  </si>
  <si>
    <t>AEKYUNG VASELINE HAND AND NAIL 450ml</t>
  </si>
  <si>
    <t>AE029</t>
  </si>
  <si>
    <t>AEKYUNG#1-0058</t>
  </si>
  <si>
    <t>애경 샤워메이트 내추럴 라임 1.2kg</t>
  </si>
  <si>
    <t>AEKYUNG SHOWER MATE NATURAL LIME 1.2kg</t>
  </si>
  <si>
    <t>AE030</t>
  </si>
  <si>
    <t>AEKYUNG#1-0059</t>
  </si>
  <si>
    <t>애경 샤워메이트 내추럴 유자 1.2kg</t>
  </si>
  <si>
    <t>AEKYUNG SHOWER MATE NATURAL 유자 1.2kg</t>
  </si>
  <si>
    <t>AE031</t>
  </si>
  <si>
    <t>AEKYUNG#1-0060</t>
  </si>
  <si>
    <t>애경 샤워메이트 내추럴 크랜베리 1.2kg</t>
  </si>
  <si>
    <t>AEKYUNG SHOWER MATE NATURAL CRANBERRY 1.2kg</t>
  </si>
  <si>
    <t>AE032</t>
  </si>
  <si>
    <t>AEKYUNG#1-0061</t>
  </si>
  <si>
    <t>애경 샤워메이트 내추럴 클린코튼 1.2kg</t>
  </si>
  <si>
    <t>AEKYUNG SHOWER MATE NATURAL CLEAN COTTON 1.2kg</t>
  </si>
  <si>
    <t>AE033</t>
  </si>
  <si>
    <t>AEKYUNG#1-0062</t>
  </si>
  <si>
    <t>애경 샤워메이트 내추럴 피치 1.2kg</t>
  </si>
  <si>
    <t>AEKYUNG SHOWER MATE NATURAL PEACH 1.2kg</t>
  </si>
  <si>
    <t>AE034</t>
  </si>
  <si>
    <t>AEKYUNG#1-0063</t>
  </si>
  <si>
    <t>애경 포인트 딥클린 클렌징티슈80매</t>
  </si>
  <si>
    <t>AEKYUNG POINT DEEP CLEAN CLEANSING TISSUE 80</t>
  </si>
  <si>
    <t>AE035</t>
  </si>
  <si>
    <t>항균 트리오 업소용 부라보 대용량 주방세제 3kg</t>
  </si>
  <si>
    <t>trip dish washing liquid 3kg</t>
  </si>
  <si>
    <t>AE036</t>
  </si>
  <si>
    <t>랩신V3 컬러체인징 포밍 핸드워시 본품 250ml</t>
  </si>
  <si>
    <t>LABCCIN V3 color changing  foam hand wash  250ml</t>
  </si>
  <si>
    <t>AE037</t>
  </si>
  <si>
    <t>블루칩비누 헬스케어 100g</t>
  </si>
  <si>
    <t xml:space="preserve"> bluechip soap healthcare 100g</t>
  </si>
  <si>
    <t>AE038</t>
  </si>
  <si>
    <t>포인트비누 베리&amp;요커트</t>
  </si>
  <si>
    <t>point soap Berry &amp; Yogurt</t>
  </si>
  <si>
    <t>AE039</t>
  </si>
  <si>
    <t>뷰코셋 나이트윙</t>
  </si>
  <si>
    <t>Vuokkoset  Nightwing</t>
  </si>
  <si>
    <t>AE040</t>
  </si>
  <si>
    <t>트리오 곡물우리현미 1.2L파우치</t>
  </si>
  <si>
    <t>Trio Grain Wool Brown Rice 1.2L Pouch</t>
  </si>
  <si>
    <t>AE041</t>
  </si>
  <si>
    <t>엄마의선택 과탄산소1kg</t>
  </si>
  <si>
    <t>Mom's Choice Bicarbonate 1kg</t>
  </si>
  <si>
    <t>AE042</t>
  </si>
  <si>
    <t>엄마의선택 구연산1kg</t>
  </si>
  <si>
    <t>Mom's Choice Citric Acid 1kg</t>
  </si>
  <si>
    <t>AE043</t>
  </si>
  <si>
    <t>엄마의선택 베이킹소다3kg</t>
  </si>
  <si>
    <t>Mom's Choice baking soda 3kg</t>
  </si>
  <si>
    <t>AE044</t>
  </si>
  <si>
    <t>엄마의선택 베이킹소다1kg</t>
  </si>
  <si>
    <t>Mom's Choice baking soda 1kg</t>
  </si>
  <si>
    <t>AE045</t>
  </si>
  <si>
    <t>트리오 곡물 우리현미 750ml 용기</t>
  </si>
  <si>
    <t xml:space="preserve">TRIO dish washing liquid  grain Korean brown rice 750ml </t>
  </si>
  <si>
    <t>AE046</t>
  </si>
  <si>
    <t>트리오 홍초 700ml용기</t>
  </si>
  <si>
    <t>TRIO dish washing liquid  red vinegar 700ml Vessel</t>
  </si>
  <si>
    <t>AE047</t>
  </si>
  <si>
    <t>트리오 곡물우리밀 750ml용기</t>
  </si>
  <si>
    <t>TRIO dish washing liquid  whole grain wheat 750ml Vessel</t>
  </si>
  <si>
    <t>AE048</t>
  </si>
  <si>
    <t>트리오 곡물우리밀 1.2L파우치</t>
  </si>
  <si>
    <t>TRIO dish washing liquid  whole grain wheat 1.2L pouch</t>
  </si>
  <si>
    <t>AE049</t>
  </si>
  <si>
    <t>트리오 홍초 1.2L파우치</t>
  </si>
  <si>
    <t>TRIO dish washing liquid  Hongcho 1.2L Pouch</t>
  </si>
  <si>
    <t>AE050</t>
  </si>
  <si>
    <t>뷰코셋 팬티라이너</t>
  </si>
  <si>
    <t>Vuokkoset panty liner</t>
  </si>
  <si>
    <t>AE051</t>
  </si>
  <si>
    <t>뷰코셋 노말윙생리대</t>
  </si>
  <si>
    <t>Vuokkoset  normal wing sanitary pad</t>
  </si>
  <si>
    <t>AE052</t>
  </si>
  <si>
    <t>뷰코셋 롱윙생리대</t>
  </si>
  <si>
    <t>Vuokkoset  long wing sanitary pad</t>
  </si>
  <si>
    <t>AE053</t>
  </si>
  <si>
    <t>샤워메이트 스위트4L바디워시</t>
  </si>
  <si>
    <t xml:space="preserve">shower mate  sweet and moisture 4L body wash </t>
  </si>
  <si>
    <t>AE054</t>
  </si>
  <si>
    <t>샤워메이트스위트 2L바디워시</t>
  </si>
  <si>
    <t xml:space="preserve">showermate sweet and moisture 2Lbody wash </t>
  </si>
  <si>
    <t>AE055</t>
  </si>
  <si>
    <t>선실크 헬시&amp;롱 마스크 200ml</t>
  </si>
  <si>
    <t>SUN SILK healthy &amp; long mask 200ml</t>
  </si>
  <si>
    <t>AE056</t>
  </si>
  <si>
    <t>선실크 스무스&amp;매니저블 마스크 200ml</t>
  </si>
  <si>
    <t>SUN SILK smooth &amp; manageable mask 200ml</t>
  </si>
  <si>
    <t>AE057</t>
  </si>
  <si>
    <t>선실크 극손상 트리트먼트 마스크200ml</t>
  </si>
  <si>
    <t>SUN SILK extreme damage care  treatment mask 200ml</t>
  </si>
  <si>
    <t>AE058</t>
  </si>
  <si>
    <t>유니레버 바세린 어드밴스드 리페어 600ml</t>
  </si>
  <si>
    <t>Unilever Vaseline  advanced repair  600ml</t>
  </si>
  <si>
    <t>AE059</t>
  </si>
  <si>
    <t>유니레버 바세린 드라이 스킨 리페어 600ml</t>
  </si>
  <si>
    <t>Unilever Vaseline  dry skin repair  600ml</t>
  </si>
  <si>
    <t>AE060</t>
  </si>
  <si>
    <t>선실크 스무스 앤 매니저블 샴푸 900ml</t>
  </si>
  <si>
    <t>SUN SILK smooth &amp; manageable shampoo  900ml</t>
  </si>
  <si>
    <t>AE061</t>
  </si>
  <si>
    <t>선실크 데미지 리스토어 샴푸 900ml</t>
  </si>
  <si>
    <t>SUN SILK damage  restore shampoo  900ml</t>
  </si>
  <si>
    <t>AE062</t>
  </si>
  <si>
    <t>바세린 풋크림 55g</t>
  </si>
  <si>
    <t>Vaseline  foot cream  55g</t>
  </si>
  <si>
    <t>AE063</t>
  </si>
  <si>
    <t>바세린 퓨어젤리 100g</t>
  </si>
  <si>
    <t>Vaseline  pure jelly  100g</t>
  </si>
  <si>
    <t>AE064</t>
  </si>
  <si>
    <t>바세린 립 에센스 체리</t>
  </si>
  <si>
    <t xml:space="preserve">Vaseline  lip essence  cherry </t>
  </si>
  <si>
    <t>AE065</t>
  </si>
  <si>
    <t>바세린 립 에센스 어드밴스드</t>
  </si>
  <si>
    <t>Vaseline  lip essence  advanced</t>
  </si>
  <si>
    <t>AE066</t>
  </si>
  <si>
    <t>바세린 립 테라피 오리지널 7g</t>
  </si>
  <si>
    <t>Vaseline  lip therapy  original  7g</t>
  </si>
  <si>
    <t>AE067</t>
  </si>
  <si>
    <t>바세린 립 테라피 코코아버터 7g</t>
  </si>
  <si>
    <t>Vaseline  lip therapy  cocoa butter 7g</t>
  </si>
  <si>
    <t>AE068</t>
  </si>
  <si>
    <t>바세린 립 테라피 로지 7g</t>
  </si>
  <si>
    <t>Vaseline  lip therapy  rosy  7g</t>
  </si>
  <si>
    <t>AE069</t>
  </si>
  <si>
    <t>페리오치약150g</t>
  </si>
  <si>
    <t>PERIO toothpaste 150g</t>
  </si>
  <si>
    <t>AE070</t>
  </si>
  <si>
    <t>유한락스 곰팡이제거제 600ml</t>
  </si>
  <si>
    <t>YUHANROX  mold and mildew  600ml</t>
  </si>
  <si>
    <t>AE071</t>
  </si>
  <si>
    <t>유한락스 욕실청소용 600ml</t>
  </si>
  <si>
    <t>YUHANROX  bathroom  600ml</t>
  </si>
  <si>
    <t>AE072</t>
  </si>
  <si>
    <t>유한락스 주방청소용 600ml</t>
  </si>
  <si>
    <t>YUHANROX  kitchen  600ml</t>
  </si>
  <si>
    <t>[티암] 마이 시그니처 A 플러스 크림</t>
  </si>
  <si>
    <t>TIAM My Signature A+ Cream 50ml</t>
  </si>
  <si>
    <t>[티암] 마이 시그니처 C 소스</t>
  </si>
  <si>
    <t>TIAM My Signature C Source 30ml</t>
  </si>
  <si>
    <t>[티암] 마이 시그니처 레드 C 크림</t>
  </si>
  <si>
    <t>TIAM My Signature Red C Cream 50ml</t>
  </si>
  <si>
    <t>[티암] 마이 시그니처 비타 레드 마스크 (패키지)</t>
  </si>
  <si>
    <t>TIAM My Signature Vita Red Mask (10 Pack) 23ml*10EA</t>
  </si>
  <si>
    <t>[티암] 마이 시그니처 비타 레드 썬스크린</t>
  </si>
  <si>
    <t>TIAM My Signature Vita Red Sunscreen 50ml</t>
  </si>
  <si>
    <t>[티암] 마이 시그니처 비타 레드 토너</t>
  </si>
  <si>
    <t>TIAM My Signature Vita Red Toner 130ml</t>
  </si>
  <si>
    <t>[티암] 베리 베리 소프트 필링 젤</t>
  </si>
  <si>
    <t>TIAM Berry very Soft Peeling Gel 120g</t>
  </si>
  <si>
    <t>[티암] 블랙헤드 아웃 시트</t>
  </si>
  <si>
    <t>TIAM Blackhead Out Sheet 35sheets</t>
  </si>
  <si>
    <t>[티암] 비타 A 안티-링클 모이스처라이저</t>
  </si>
  <si>
    <t>TIAM Vita A Anti-Wrinkle Moisturizer 80ml</t>
  </si>
  <si>
    <t>[티암] 비타 B3 미스트 토너</t>
  </si>
  <si>
    <t>TIAM Vita B3 Mist Toner 200ml</t>
  </si>
  <si>
    <t>[티암] 비타 B3 소스</t>
  </si>
  <si>
    <t>TIAM Vita B3 Source 40ml</t>
  </si>
  <si>
    <t>[티암] 비타 B5 토너</t>
  </si>
  <si>
    <t>TIAM Vita B5 Toner 180ml</t>
  </si>
  <si>
    <t>[티암] 비타 리프레-씨 토너</t>
  </si>
  <si>
    <t>TIAM Vita Refre-C Toner 100ml</t>
  </si>
  <si>
    <t>[티암] 비타민 블렌딩 파우더</t>
  </si>
  <si>
    <t>TIAM Vitamin Blending Powder 10g</t>
  </si>
  <si>
    <t>[티암] 센텔라 블렌딩 파우더</t>
  </si>
  <si>
    <t>TIAM Centella Blending Powder 10g</t>
  </si>
  <si>
    <t>[티암] 스네일&amp;아줄렌 슬리핑 마스크_[리뉴얼]</t>
  </si>
  <si>
    <t>TIAM Snail &amp; Azulene Sleeping Mask 80ml</t>
  </si>
  <si>
    <t>[티암] 스네일&amp;아줄렌 약산성 클렌저</t>
  </si>
  <si>
    <t>TIAM Snail &amp; Azulene Low pH Cleanser 200ml</t>
  </si>
  <si>
    <t>[티암] 스네일&amp;아줄렌 워터 에센스</t>
  </si>
  <si>
    <t>TIAM Snail &amp; Azulene Water Essence 180ml</t>
  </si>
  <si>
    <t>[티암] 아크 파이팅 스팟 알엑스 크림</t>
  </si>
  <si>
    <t>TIAM AC Fighting Spot Rx Cream 30g</t>
  </si>
  <si>
    <t>[티암] 아크 파이팅 아하 바하 파하 토너</t>
  </si>
  <si>
    <t>TIAM AC Fighting AHA BHA PHA Toner 180ml</t>
  </si>
  <si>
    <t>[티암] 아크 파이팅 오일-프리 아쿠아 크림_[리뉴얼]</t>
  </si>
  <si>
    <t>TIAM AC Fighting Oil-Free Aqua Cream 80ml</t>
  </si>
  <si>
    <t>[티암] 아크 파이팅 파하 12 퓨리파잉 리퀴드</t>
  </si>
  <si>
    <t>TIAM AC Fighting PHA 12 Purifying Liquid 80ml</t>
  </si>
  <si>
    <t>[티암] 안티 블래미쉬 바디 로션(백앤체스트)</t>
  </si>
  <si>
    <t>TIAM Anti Blemish Body Lotion(Back&amp;Chest) 200ml</t>
  </si>
  <si>
    <t>[티암] 판테놀 모이스트 크림</t>
  </si>
  <si>
    <t>TIAM Panthenol Moist Cream 50ml</t>
  </si>
  <si>
    <t>[티암] 포어 미니마이징 21 세럼</t>
  </si>
  <si>
    <t>TIAM Pore Minimizing 21 Serum 40ml</t>
  </si>
  <si>
    <t>[티암] 포어 미니마이징 21 크림</t>
  </si>
  <si>
    <t>TIAM Pore Minimizing 21 Cream 50ml</t>
  </si>
  <si>
    <t>[티암] 히알루론산 워터 플럼핑 세럼</t>
  </si>
  <si>
    <t>TIAM Hyaluronic Water Plumping Serum 40ml</t>
  </si>
  <si>
    <t>[티암] 비타 B3 소스 [파우치 샘플]</t>
  </si>
  <si>
    <t>TIAM Vita B3 Source [sample] 1.2ml</t>
  </si>
  <si>
    <t>[티암] 아크 파이팅 스팟 알엑스 크림 [파우치 샘플]</t>
  </si>
  <si>
    <t>TIAM AC Fighting Spot Rx Cream [sample] 1.2ml</t>
  </si>
  <si>
    <t>TI032</t>
  </si>
  <si>
    <t>[티암] 아크 파이팅 파하 12 퓨리파잉 리퀴드 [파우치 샘플]</t>
  </si>
  <si>
    <t>TIAM AC Fighting PHA 12 Purifying Liquid [sample] 1.2ml</t>
  </si>
  <si>
    <t>TI033</t>
  </si>
  <si>
    <t>[티암] 포어 미니마이징 21 세럼 [파우치 샘플]</t>
  </si>
  <si>
    <t>TIAM Pore Minimizing 21 Serum [sample] 1.2ml</t>
  </si>
  <si>
    <t>00001</t>
  </si>
  <si>
    <t>센텔리안24 마데카크림 인텐시브 포뮬러 50ml [192]</t>
  </si>
  <si>
    <t>Centellian24 Madeca cream intensive formula 50ml</t>
  </si>
  <si>
    <t>00002</t>
  </si>
  <si>
    <t>센텔리안24 마데카 더마 마스크 3 인텐시브 포뮬러 1Box (10개입, 영양) [20]</t>
  </si>
  <si>
    <t>Centellian24 Medeca derma mask 3 intensive formula 1Box(10ea)</t>
  </si>
  <si>
    <t>00003</t>
  </si>
  <si>
    <t>센텔리안24 마데카크림 하이드라3X포뮬러 50ml [192]</t>
  </si>
  <si>
    <t>Centellian24 Madeca cream hydra 3X formula 50ml</t>
  </si>
  <si>
    <t>00004</t>
  </si>
  <si>
    <t>센텔리안24 마데카크림 파워 부스팅 포뮬러 50ml (시즌4) [192]</t>
  </si>
  <si>
    <t>Centellian24 Madeca cream power boosting formula 50ml(season4)</t>
  </si>
  <si>
    <t>00005</t>
  </si>
  <si>
    <t>센텔리안24 마데카크림 액티브 스킨 포뮬러 50ml (시즌5) [160]</t>
  </si>
  <si>
    <t>Centellian24 Madeca cream active skin formula 50ml(season5)</t>
  </si>
  <si>
    <t>00006</t>
  </si>
  <si>
    <t>센텔리안24 더 마데카 크림 50ml (시즌6) [160]</t>
  </si>
  <si>
    <t>Centellian24 The madeca cream 50ml(season6)</t>
  </si>
  <si>
    <t>00007</t>
  </si>
  <si>
    <t>센텔리안24 마데카 바이탈 캡슐 세럼 50ml [100]</t>
  </si>
  <si>
    <t>Centellian24 Madeca vital capsule serum 50ml</t>
  </si>
  <si>
    <t>00008</t>
  </si>
  <si>
    <t>센텔리안24 마데카 파워 앰플 30ml [80]</t>
  </si>
  <si>
    <t>Centellian24 Madeca power ampoule 30ml</t>
  </si>
  <si>
    <t>CE009</t>
  </si>
  <si>
    <t>00009</t>
  </si>
  <si>
    <t>센텔리안24 마데카 솔루션 에센스 퍼펙션 120ml [60]</t>
  </si>
  <si>
    <t>Centellian24 Madeca solution essence perfection 120ml</t>
  </si>
  <si>
    <t>CE010</t>
  </si>
  <si>
    <t>00010</t>
  </si>
  <si>
    <t>센텔리안24 마데카 스킨 에멀전 130ml [60]</t>
  </si>
  <si>
    <t>Centellian24 Madeca skin emulsion 130ml</t>
  </si>
  <si>
    <t>CE011</t>
  </si>
  <si>
    <t>00011</t>
  </si>
  <si>
    <t>센텔리안24 토닝 에센스 트리트먼트 300ml [30]</t>
  </si>
  <si>
    <t>Centellian24 Toning essence treatment 300ml</t>
  </si>
  <si>
    <t>CE012</t>
  </si>
  <si>
    <t>00012</t>
  </si>
  <si>
    <t>센텔리안24 마데카 크림 미스트 120ml [60]</t>
  </si>
  <si>
    <t>Centellian24 Madeca cream mist 120ml</t>
  </si>
  <si>
    <t>CE013</t>
  </si>
  <si>
    <t>00013</t>
  </si>
  <si>
    <t>센텔리안24 마데카 하이드라 솔루션 앰플 50ml [120]</t>
  </si>
  <si>
    <t>Centellian24 Madeca hydra solution ampoule 50ml</t>
  </si>
  <si>
    <t>CE014</t>
  </si>
  <si>
    <t>00014</t>
  </si>
  <si>
    <t>센텔리안24 마데카 하이드라 솔루션 에센스 130ml [60]</t>
  </si>
  <si>
    <t>Centellian24 Madeca hydra solution essence 130ml</t>
  </si>
  <si>
    <t>CE015</t>
  </si>
  <si>
    <t>00015</t>
  </si>
  <si>
    <t>센텔리안24 마데카 병풀 미스트 100ml [60]</t>
  </si>
  <si>
    <t>Centellian24 Madeca centella mist 100ml</t>
  </si>
  <si>
    <t>CE016</t>
  </si>
  <si>
    <t>00016</t>
  </si>
  <si>
    <t>센텔리안24 마데카 뉴트리 솔루션 에멀젼 150ml [60]</t>
  </si>
  <si>
    <t>Centellian24 Madeca nutri solution emulsion 150ml</t>
  </si>
  <si>
    <t>CE017</t>
  </si>
  <si>
    <t>00017</t>
  </si>
  <si>
    <t>센텔리안24 마데카 뉴트리 솔루션 토너 150ml [60]</t>
  </si>
  <si>
    <t>Centellian24 Madeca nutri solution toner 150ml</t>
  </si>
  <si>
    <t>CE018</t>
  </si>
  <si>
    <t>00018</t>
  </si>
  <si>
    <t>센텔리안24 마데카 뉴트리 솔루션 에센스 130ml [60]</t>
  </si>
  <si>
    <t>Centellian24 Madeca nutri solution essence 130ml</t>
  </si>
  <si>
    <t>CE019</t>
  </si>
  <si>
    <t>00019</t>
  </si>
  <si>
    <t>센텔리안24 리바이탈라이징 콜라겐 에센스 30ml [180]</t>
  </si>
  <si>
    <t>Centellian24 Revitalizing collagen essence 30ml</t>
  </si>
  <si>
    <t>CE020</t>
  </si>
  <si>
    <t>00020</t>
  </si>
  <si>
    <t>센텔리안24 리바이탈라이징 콜라겐 에멀전 120ml [56]</t>
  </si>
  <si>
    <t>Centellian24 Revitalizing collagen emulsion 120ml</t>
  </si>
  <si>
    <t>CE021</t>
  </si>
  <si>
    <t>00021</t>
  </si>
  <si>
    <t>센텔리안24 리바이탈라이징 콜라겐 토너 120ml [56]</t>
  </si>
  <si>
    <t>Centellian24 Revitalizing collagen toner 120ml</t>
  </si>
  <si>
    <t>CE022</t>
  </si>
  <si>
    <t>00022</t>
  </si>
  <si>
    <t>센텔리안24 엑스퍼트 마데카 멜라 캡처 앰플 7ml*4ea (시즌1) [40]</t>
  </si>
  <si>
    <t xml:space="preserve">Centellian24 Expert madeca mella capture ampoule 7ml*4ea(season 1) </t>
  </si>
  <si>
    <t>CE023</t>
  </si>
  <si>
    <t>00023</t>
  </si>
  <si>
    <t>센텔리안24 엑스퍼트 마데카 멜라 캡처 앰플 Rx 7ml*4ea (시즌2) [60]</t>
  </si>
  <si>
    <t xml:space="preserve">Centellian24 Expert madeca mella capture ampoule Rx 7ml*4ea(season 2) </t>
  </si>
  <si>
    <t>CE024</t>
  </si>
  <si>
    <t>00024</t>
  </si>
  <si>
    <t>센텔리안24 마데카 멜라 캡처 스틱 10g [48]</t>
  </si>
  <si>
    <t>Centellian24 Madeca mella capture stick 10g</t>
  </si>
  <si>
    <t>CE025</t>
  </si>
  <si>
    <t>00025</t>
  </si>
  <si>
    <t>센텔리안24 마데카 링클 캡처 스틱 10g [56]</t>
  </si>
  <si>
    <t>Centellian24 Madeca wrinkle capture stick 10g</t>
  </si>
  <si>
    <t>CE026</t>
  </si>
  <si>
    <t>00026</t>
  </si>
  <si>
    <t>센텔리안24 엑스퍼트 마데카 멜라 캡처 앰플50ml [48]</t>
  </si>
  <si>
    <t>Centellian24 Expert madeca mella capture ampoule 50ml</t>
  </si>
  <si>
    <t>CE027</t>
  </si>
  <si>
    <t>00029</t>
  </si>
  <si>
    <t>센텔리안24 마데카크림 하이드라 3x포뮬러 15ml [198]</t>
  </si>
  <si>
    <t>Centellian24 Madeca cream hydra 3X formula 15ml</t>
  </si>
  <si>
    <t>CE028</t>
  </si>
  <si>
    <t>00033</t>
  </si>
  <si>
    <t>센텔리안24 엑스퍼트 마데카 멜라 캡처 앰플프로 10ml (시즌3) [80]</t>
  </si>
  <si>
    <t>Centellian24 Expert madeca mella capture ampoule pro 10ml(season3)</t>
  </si>
  <si>
    <t>CE029</t>
  </si>
  <si>
    <t>00034</t>
  </si>
  <si>
    <t>센텔리안24 엑스퍼트 마데카 쏙 앰플 15ml [100]</t>
  </si>
  <si>
    <t>Centellian24 Expert madeca ssok ampoule 15ml</t>
  </si>
  <si>
    <t>CE030</t>
  </si>
  <si>
    <t>00036</t>
  </si>
  <si>
    <t>센텔리안24 엑스퍼트 마데카 멜라 캡처 앰플 Rx 28ml [80]</t>
  </si>
  <si>
    <t>Centellian24 Expert madeca mella capture ampoule Rx 28ml</t>
  </si>
  <si>
    <t>CE031</t>
  </si>
  <si>
    <t>00037</t>
  </si>
  <si>
    <t>센텔리안24 마데카 멜라 캡처 앰플 마스크 25ml*4매 [60]</t>
  </si>
  <si>
    <t>Centellian24 Madeca mella capture ampoule mask 25ml*4ea</t>
  </si>
  <si>
    <t>CE032</t>
  </si>
  <si>
    <t>00038</t>
  </si>
  <si>
    <t>센텔리안24 엑스퍼트 마데카 쏙 앰플 15ml*3개입 [32]</t>
  </si>
  <si>
    <t>Centellian24 Expert madeca ssok ampoule 15ml*3ea</t>
  </si>
  <si>
    <t>CE033</t>
  </si>
  <si>
    <t>00039</t>
  </si>
  <si>
    <t>센텔리안24 마데카 더마 쉴드 마일드 선크림 50ml [48]</t>
  </si>
  <si>
    <t>Centellian24 Madeca derma shield mild sun cream 50ml</t>
  </si>
  <si>
    <t>CE034</t>
  </si>
  <si>
    <t>00040</t>
  </si>
  <si>
    <t>센텔리안24 마데카 더마 쉴드 마일드 선크림 30ml [48]</t>
  </si>
  <si>
    <t>Centellian24 Madeca derma shield mild sun cream 30ml</t>
  </si>
  <si>
    <t>CE035</t>
  </si>
  <si>
    <t>00041</t>
  </si>
  <si>
    <t>센텔리안24 마데카크림 액티브 스킨 포뮬러 15ml (시즌6) [180]</t>
  </si>
  <si>
    <t>Centellian24 Madeca cream active skin formula 15ml(season6)</t>
  </si>
  <si>
    <t>TO001</t>
  </si>
  <si>
    <t>0769915196528</t>
  </si>
  <si>
    <t>"뷔페" 30ml</t>
  </si>
  <si>
    <t>“Buffet” [KOR] - 30ml</t>
  </si>
  <si>
    <t>TO002</t>
  </si>
  <si>
    <t>0769915196580</t>
  </si>
  <si>
    <t>내추럴 모이스처라이징 팩터스 + HA 포 스칼프 100ML</t>
  </si>
  <si>
    <t>Natural Moisturizing Factors + HA [KOR] - 100ml</t>
  </si>
  <si>
    <t>TO003</t>
  </si>
  <si>
    <t>0769915196610</t>
  </si>
  <si>
    <t>히알루로닉애시드 2% + 비5 60ml</t>
  </si>
  <si>
    <t>Hyaluronic Acid 2% + B5 [KOR] - 60ml</t>
  </si>
  <si>
    <t>TO004</t>
  </si>
  <si>
    <t>0769915196511</t>
  </si>
  <si>
    <t>●나이아신아마이드10%징크1%60ml</t>
  </si>
  <si>
    <t>Niacinamide 10% + Zinc 1% [KOR] - 60ml</t>
  </si>
  <si>
    <t>TO005</t>
  </si>
  <si>
    <t>0769915196481</t>
  </si>
  <si>
    <t>알파 알부틴 2% 30ml</t>
  </si>
  <si>
    <t>Alpha Arbutin 2% + HA [KOR] - 30ml</t>
  </si>
  <si>
    <t>TO006</t>
  </si>
  <si>
    <t>0769915196498</t>
  </si>
  <si>
    <t>●글리코릭 애시드 7% 토닝 솔루션 240ml</t>
  </si>
  <si>
    <t>Glycolic Acid 7% Toning Solution [KOR] - 240ml</t>
  </si>
  <si>
    <t>TO007</t>
  </si>
  <si>
    <t>0769915196597</t>
  </si>
  <si>
    <t>랙틱 애시드 10% + 에이치에이</t>
  </si>
  <si>
    <t>Lactic Acid 10% + HA [KOR] - 30ml</t>
  </si>
  <si>
    <t>TO008</t>
  </si>
  <si>
    <t>0769915194043</t>
  </si>
  <si>
    <t>Retinol 1% in Squalane - 30ml</t>
  </si>
  <si>
    <t>TO009</t>
  </si>
  <si>
    <t>0769915194012</t>
  </si>
  <si>
    <t>레티놀 0.5% 스쿠알란 30ml</t>
  </si>
  <si>
    <t>Retinol 0.5% in Squalane - 30ml</t>
  </si>
  <si>
    <t>TO010</t>
  </si>
  <si>
    <t>0769915196504</t>
  </si>
  <si>
    <t>히알루로닉애시드 2% [KOR] 30ml</t>
  </si>
  <si>
    <t>Hyaluronic Acid 2% + B5 [KOR] - 30ml</t>
  </si>
  <si>
    <t>TO011</t>
  </si>
  <si>
    <t>0769915196535</t>
  </si>
  <si>
    <t>카페인 솔루션 5% + EGCG [KOR] 30ml</t>
  </si>
  <si>
    <t>Caffeine Solution 5% + EGCG [KOR] - 30ml</t>
  </si>
  <si>
    <t>TO012</t>
  </si>
  <si>
    <t>0769915196559</t>
  </si>
  <si>
    <t>비타민씨서스펜션23%30ml</t>
  </si>
  <si>
    <t>Vitamin C Suspension 23% + HA Spheres 2% [KOR] - 30ml</t>
  </si>
  <si>
    <t>TO013</t>
  </si>
  <si>
    <t>0769915196573</t>
  </si>
  <si>
    <t xml:space="preserve">랙틱 애시드 5% + 에이치에이 30ml </t>
  </si>
  <si>
    <t>Lactic Acid 5% + HA [KOR] - 30ml</t>
  </si>
  <si>
    <t>TO014</t>
  </si>
  <si>
    <t>0769915196474</t>
  </si>
  <si>
    <t>●나이아신아마이드10%징크1%30ml</t>
  </si>
  <si>
    <t>Niacinamide 10% + Zinc 1% [KOR] - 30ml</t>
  </si>
  <si>
    <t>TO015</t>
  </si>
  <si>
    <t>0769915196542</t>
  </si>
  <si>
    <t>Natural Moisturizing Factors + HA [KOR] - 30ml</t>
  </si>
  <si>
    <t>MEDI-PEEL</t>
  </si>
  <si>
    <t>트라넥 토닝9 에센스 듀얼</t>
  </si>
  <si>
    <t>TRANEX TONING 9 ESSENTIAL DUAL 50ml</t>
  </si>
  <si>
    <t>트라넥 멜라 엑스 크림</t>
  </si>
  <si>
    <t>TRANEX MELA X CREAM 30ml</t>
  </si>
  <si>
    <t>럭셔리 24K 골드 앰플</t>
  </si>
  <si>
    <t>LUXURY 24K GOLD AMPOULE 100ml</t>
  </si>
  <si>
    <t>펩타이드9 히알루로닉 볼류미 아이크림</t>
  </si>
  <si>
    <t>PEPTIDE9 HYALURONIC VOLUMY EYE CREAM 40ml</t>
  </si>
  <si>
    <t>아이 톡스 크림</t>
  </si>
  <si>
    <t>EYE TOX CREAM 40ml</t>
  </si>
  <si>
    <t>액티브 실키 선크림</t>
  </si>
  <si>
    <t>ACTIVE SILKY SUN CREAM
(SPF50+ / PA+++) 50ml</t>
  </si>
  <si>
    <t>바이오셀 비비 크림</t>
  </si>
  <si>
    <t>BIO-CELL BB CREAM 50ml</t>
  </si>
  <si>
    <t>로얄 로즈 프리미엄 모델링 팩 세트</t>
  </si>
  <si>
    <t>ROYAL ROSE PREMIUM MODELING PACK SET 1kg
100g</t>
  </si>
  <si>
    <t>아쿠아 블루 로즈 모이스쳐 프리미엄 모델링 팩 세트</t>
  </si>
  <si>
    <t>AQUA BLUE ROSE MOISTURE PREMIUM MODELING PACK SET 1kg
100g</t>
  </si>
  <si>
    <t>시카 그린 로즈 프리미엄 모델링 팩 세트</t>
  </si>
  <si>
    <t>CICA GREEN ROSE PREMIUM  MODELING PACK SET 1kg
100g</t>
  </si>
  <si>
    <t>매직 파우더</t>
  </si>
  <si>
    <t>MAGIC POWDER 100g</t>
  </si>
  <si>
    <t>허브덴티 클리어 치약</t>
  </si>
  <si>
    <t>HERB DENTE CLEAR TOOTHPASTE 130g</t>
  </si>
  <si>
    <t>허브 와일드 그린 치약</t>
  </si>
  <si>
    <t>HERB WILD GREEN TOOTHPASTE 130g</t>
  </si>
  <si>
    <t>허브 데빌 블랙 치약</t>
  </si>
  <si>
    <t>HERB DEVIL BLACK TOOTHPASTE 130g</t>
  </si>
  <si>
    <t>허브피린 덴티 솔트 치약</t>
  </si>
  <si>
    <t>HERB PIRIN SALT TOOTHPASTE 130g</t>
  </si>
  <si>
    <t>포어9 타이트닝 세럼</t>
  </si>
  <si>
    <t>PORE9 TIGHTENING SERUM 50ml</t>
  </si>
  <si>
    <t>허벌 필 톡스</t>
  </si>
  <si>
    <t>HERBAL PEEL TOX 120g</t>
  </si>
  <si>
    <t xml:space="preserve">로즈 워터 바이오 앰플 토너 </t>
  </si>
  <si>
    <t>ROSE WATER BIO AMPOULE TONER 500ml</t>
  </si>
  <si>
    <t xml:space="preserve">24K 골드 스네일 리페어 크림 </t>
  </si>
  <si>
    <t>24K GOLD SNAIL REPAIR CREAM 50g</t>
  </si>
  <si>
    <t>24K GOLD SNAIL REPAIR CREAM 200g</t>
  </si>
  <si>
    <t>생크림 트리플 필</t>
  </si>
  <si>
    <t>WHIPPED CREAM TRIPLE PEEL 180ml</t>
  </si>
  <si>
    <t>셀 톡싱 더마쥬르 토너</t>
  </si>
  <si>
    <t>CELL TOXING DERMAJOURS TONER 250ml</t>
  </si>
  <si>
    <t>셀 톡싱 더마쥬르 에멀젼</t>
  </si>
  <si>
    <t>CELL TOXING DERMAJOURS EMULSION 150ml</t>
  </si>
  <si>
    <t>로얄 로즈 프리미엄 앰플</t>
  </si>
  <si>
    <t>ROYAL ROSE PRIMIUM AMPOULE 100ml</t>
  </si>
  <si>
    <t>마이크로 티 파우더 클렌저</t>
  </si>
  <si>
    <t>MICRO TEA POWDER CLEANSER 70g</t>
  </si>
  <si>
    <t>에이씨 티 클리어</t>
  </si>
  <si>
    <t>A.C TEA CLEAR 50ml</t>
  </si>
  <si>
    <t>엑스트라 슈퍼9 플러스</t>
  </si>
  <si>
    <t>EXTRA SUPER 9 PLUS 250ml</t>
  </si>
  <si>
    <t>실키 코튼 듀얼 화장솜</t>
  </si>
  <si>
    <t>SILKY COTTON DUAL COTTON PAD 40EA</t>
  </si>
  <si>
    <t>알고톡스 딥 클리어</t>
  </si>
  <si>
    <t>ALGO-TOX DEEP CLEAR 150ml</t>
  </si>
  <si>
    <t>메조 필라 아이세럼</t>
  </si>
  <si>
    <t>MEZZO FILLA EYE SERUM 30ml</t>
  </si>
  <si>
    <t>트라넥 토닝9 에센스</t>
  </si>
  <si>
    <t>TRANEX TONING 9 ESSENCE 50ml</t>
  </si>
  <si>
    <t>바이오 인텐스 글루타치온 화이트 앰플</t>
  </si>
  <si>
    <t>BIO-INTENSE GLUTATHIONE WHITE AMPOULE 30ml</t>
  </si>
  <si>
    <t>보르톡스 펩타이드 앰플</t>
  </si>
  <si>
    <t>BOR-TOX PEPTIDE AMPOULE 30ml</t>
  </si>
  <si>
    <t>멜라논 엑스 크림</t>
  </si>
  <si>
    <t>MELANON X CREAM 30ml</t>
  </si>
  <si>
    <t>센텔라 메조 크림</t>
  </si>
  <si>
    <t>CENTELLA MEZZO CREAM 30ml</t>
  </si>
  <si>
    <t>시카 안티오 크림</t>
  </si>
  <si>
    <t>CICA ANTIO CREAM 30ml</t>
  </si>
  <si>
    <t>콜라겐 슈퍼10 슬리핑 크림</t>
  </si>
  <si>
    <t>COLLAGEN SUPER10 SLEEPING CREAM 70ml</t>
  </si>
  <si>
    <t>피에이치에이 필링 크림
(PHA 필링 크림)</t>
  </si>
  <si>
    <t>PHA PEELING CREAM 50ml</t>
  </si>
  <si>
    <t>글로우9 24K 골드 마스크팩</t>
  </si>
  <si>
    <t>GLOW 9 24K GOLD MASK PACK 100ml</t>
  </si>
  <si>
    <t>퍼펙트 쿨링 스킨
(Face Type)</t>
  </si>
  <si>
    <t>PERFECT COOLING SKIN
(FACE TYPE) 100g</t>
  </si>
  <si>
    <t>히알루론 로즈 펩타이드9 앰플 아이패치</t>
  </si>
  <si>
    <t>HYALURON ROSE PEPTIDE 9 AMPOULE EYE PATCH 1.6G/60EA</t>
  </si>
  <si>
    <t>히알루론 아쿠아 펩타이드9 앰플 아이패치</t>
  </si>
  <si>
    <t>HYALURON AQUA PEPTIDE 9 AMPOULE EYE PATCH 1.6G/60EA</t>
  </si>
  <si>
    <t>히알루론 시카 펩타이드9 앰플 아이패치</t>
  </si>
  <si>
    <t>HYALURON CICA PEPTIDE 9 AMPOULE EYE PATCH 1.6G/60EA</t>
  </si>
  <si>
    <t>히알루론 다크베논 펩타이드9 앰플 아이패치</t>
  </si>
  <si>
    <t>HYALURON DARK BENONE PEPTIDE 9 AMPOULE EYE PATCH 1.6G/60EA</t>
  </si>
  <si>
    <t>히알루론 파하 스틱</t>
  </si>
  <si>
    <t>HYALURON PHA STICK 24g</t>
  </si>
  <si>
    <t xml:space="preserve"> 펩타이드9 아쿠아 에센스 토너</t>
  </si>
  <si>
    <t>PEPTIDE 9 AQUA ESSENCE TONER 250ml</t>
  </si>
  <si>
    <t>펩타이드9 아쿠아 에센스 에멀젼</t>
  </si>
  <si>
    <t>PEPTIDE 9 AQUA ESSENCE EMULSION 250ml</t>
  </si>
  <si>
    <t>펩타이드9 볼륨 톡스 크림</t>
  </si>
  <si>
    <t>PEPTIDE 9 VOLUME TOX CREAM 50g</t>
  </si>
  <si>
    <t>신델라 앰플</t>
  </si>
  <si>
    <t>CINDELLA AMPOULE 100ml</t>
  </si>
  <si>
    <t>펩타이드9 스킨 케어 스페셜 세트</t>
  </si>
  <si>
    <t>PEPTIDE9 SKIN CARE SPACIAL SET 250ml*2ea
30ml*2ea
10g*1ea</t>
  </si>
  <si>
    <t>닥터 유황 바</t>
  </si>
  <si>
    <t>DR. SULFUR BAR 100g</t>
  </si>
  <si>
    <t>브이 퍼펙트 셰이프 리프팅 미스트</t>
  </si>
  <si>
    <t>V-PERFECT SHAPE LIFTING MIST 120ml</t>
  </si>
  <si>
    <t xml:space="preserve">엘이디 테라피 샴푸 </t>
  </si>
  <si>
    <t>LED THERAPY SHAMPOO 500ml</t>
  </si>
  <si>
    <t xml:space="preserve">엘이디 테라피 트리트먼트 </t>
  </si>
  <si>
    <t>LED THERAPY TREATMENT 500ml</t>
  </si>
  <si>
    <t xml:space="preserve">엘이디 테라피 토닉 </t>
  </si>
  <si>
    <t>LED THERAPY TONIC 120ml</t>
  </si>
  <si>
    <t>나이아신 W3 토닝 스팟 크림</t>
  </si>
  <si>
    <t>NIACINAMIDE W3 TONING SPOT CREAM 50g</t>
  </si>
  <si>
    <t>링클 W3 펩타이드 크림</t>
  </si>
  <si>
    <t>WRINKLE W3 PEPTIDE CREAM 50g</t>
  </si>
  <si>
    <t xml:space="preserve">센시카 카밍 앰플 </t>
  </si>
  <si>
    <t>CENCICA CALMING AMPOULE 100ml</t>
  </si>
  <si>
    <t xml:space="preserve">딥 VC 울트라 크림 </t>
  </si>
  <si>
    <t>DEEP VC ULTRA CREAM 50g</t>
  </si>
  <si>
    <t xml:space="preserve">프리미엄 발효 동백 앰플 </t>
  </si>
  <si>
    <t>PREMIUM FERMENTATION CAMELLA AMPOULE 20ml</t>
  </si>
  <si>
    <t xml:space="preserve">센시카 알라 크림 </t>
  </si>
  <si>
    <t>CENCICA ALLA CREAM 50g</t>
  </si>
  <si>
    <t>셀 톡싱 더마쥬르 크림</t>
  </si>
  <si>
    <t>CELL TOXING DERMAJOURS CREAM 50g</t>
  </si>
  <si>
    <t xml:space="preserve">셀 톡싱 더마쥬르 앰플 </t>
  </si>
  <si>
    <t>CELL TOXING DERMAJOURS AMPOULE 100ml</t>
  </si>
  <si>
    <t>골드 비너스 앰플</t>
  </si>
  <si>
    <t>GOLD VENUS AMPOULE 30ml</t>
  </si>
  <si>
    <t xml:space="preserve">	8809409346212</t>
  </si>
  <si>
    <t xml:space="preserve">링클 피린 에이지 리페어 크림 </t>
  </si>
  <si>
    <t>WRINKLE PIRIN AGE REPAIR CREAM 200g</t>
  </si>
  <si>
    <t>펩타이드9 볼륨 화이트 시카 에센스</t>
  </si>
  <si>
    <t>PEPTIDE9 VOLUME WHITE CICA ESSENCE 100ml</t>
  </si>
  <si>
    <t>프리미엄 나이테 실 넥크림</t>
  </si>
  <si>
    <t>PREMIUM NAITE THREAD NECK CREAM 100ml</t>
  </si>
  <si>
    <t>프렌치 부케 퍼퓸 필링</t>
  </si>
  <si>
    <t>FRENCH BOUQUET PERFUME PEELING 300ml</t>
  </si>
  <si>
    <t>다이아 24K 골드 시그니쳐 앰플</t>
  </si>
  <si>
    <t>DIAMOND 24K GOLD SIGNATURE AMPOULE 10ml*12ea</t>
  </si>
  <si>
    <t>블랙 허니 세범 익스트렉터</t>
  </si>
  <si>
    <t>BLACK HONEY SEBUM EXTRACTOR 100ml</t>
  </si>
  <si>
    <t>필라테스 블루 겔</t>
  </si>
  <si>
    <t>PILATES BLUE GEL 200g</t>
  </si>
  <si>
    <t>펩타이드9 아쿠아 볼륨 셀 미스트</t>
  </si>
  <si>
    <t>PEPETIDE9 AQUA VOLUME CELL MIST 50ml</t>
  </si>
  <si>
    <t>터치 가드 클린 겔</t>
  </si>
  <si>
    <t>TOUCH GUARD CLEAN GEL 500ml</t>
  </si>
  <si>
    <t>매직클 핸드 네일 크림
(화이트 머스크)</t>
  </si>
  <si>
    <t>MAGICLE HAND NAIL CREAM
(WHITE MUSK) 25ml</t>
  </si>
  <si>
    <t>매직클 핸드 네일 크림
(플라워 블로썸)</t>
  </si>
  <si>
    <t>MAGICLE HAND NAIL CREAM
(FLOWER BLOSSOM) 25ml</t>
  </si>
  <si>
    <t>TOUCH GUARD CLEAN GEL 100ml</t>
  </si>
  <si>
    <t>아쿠아 물톡스 스파클링 패드</t>
  </si>
  <si>
    <t>AQUA MOOLTOX SPARKLING PAD 140ml</t>
  </si>
  <si>
    <t>펩타이드9 볼륨 올인원 에센스</t>
  </si>
  <si>
    <t>PEPTIDE9 VOLUME ALL IN ONE ESSENCE 100ml</t>
  </si>
  <si>
    <t>아줄렌 워터 카밍 마스크</t>
  </si>
  <si>
    <t>AZULENE WATER CALMING MASK 150g</t>
  </si>
  <si>
    <t>비타민 바디 로션</t>
  </si>
  <si>
    <t>VITAMIN BODY LOTION 400ml</t>
  </si>
  <si>
    <t>글루타치온 멀티 케어 키트</t>
  </si>
  <si>
    <t>GLUTATHIONE MULTI CARE KIT 30ml*3ea
50g*1ea</t>
  </si>
  <si>
    <t>출시 예정품목</t>
  </si>
  <si>
    <t>바이오 인텐스 글루타치온 화이트 크림</t>
  </si>
  <si>
    <t>BIO-INTENSE GLUTATHIONE WHITE CREAM 50g</t>
  </si>
  <si>
    <t>보르톡스 멀티 케어 키트</t>
  </si>
  <si>
    <t>BOR-TOX MULTI CARE KIT 30ml*3ea
50g*1ea</t>
  </si>
  <si>
    <t>보르톡스 펩타이드 크림</t>
  </si>
  <si>
    <t>BOR-TOX PEPTIDE CREAM 50g</t>
  </si>
  <si>
    <t xml:space="preserve">	 8809409346656</t>
  </si>
  <si>
    <t>파워 아쿠아 크림</t>
  </si>
  <si>
    <t>POWER AQUA CREAM 50g</t>
  </si>
  <si>
    <t>레드 락토 콜라겐 앰플</t>
  </si>
  <si>
    <t>RED RACTO COLLAGEN AMPOULE 70ml</t>
  </si>
  <si>
    <t>레드 락토 콜라겐 클리어</t>
  </si>
  <si>
    <t>RED LACTO COLLAGEN CLEAR 300ml</t>
  </si>
  <si>
    <t>펩타이드9 볼륨 바이오 톡스 앰플</t>
  </si>
  <si>
    <t>PEPTIDE9 VOLUME BIO TOX AMPOULE 100ml</t>
  </si>
  <si>
    <t>블루 아쿠아 카밍 볼 앰플</t>
  </si>
  <si>
    <t>BLUE AQUA CALMING BALL AMPOULE 50ml</t>
  </si>
  <si>
    <t>시그니처 동백 오일</t>
  </si>
  <si>
    <t>SIGNATURE CAMELLIA OIL 15ml</t>
  </si>
  <si>
    <t>셀 톡싱 더마쥬르 에센셜 세트</t>
  </si>
  <si>
    <t>CELL TOXING DERMAJOURS ESSENCIAL SET 100ml*1ea
50g*1ea
30ml*2ea
10g*1ea</t>
  </si>
  <si>
    <t>닥터 버진 힐 페미닌 워시</t>
  </si>
  <si>
    <t>Dr. VIRGIN HEAL FEMININ WASH 150ml</t>
  </si>
  <si>
    <t>레드 락토 콜라겐 클렌징 오일</t>
  </si>
  <si>
    <t>RED LACTO COLLAGEN CLEANSING OIL 200ml</t>
  </si>
  <si>
    <t>실키 샤이닝 솔트 바디 워시</t>
  </si>
  <si>
    <t>SILKY SHINING SALT BODY WASH 500ml</t>
  </si>
  <si>
    <t xml:space="preserve">메디필 바이오 케라틴 딥 워터 헤어 트리트먼트 </t>
  </si>
  <si>
    <t>MEDI-PEEL BIO KERATIN DEEP WATER HAIR TREATMENT 13ml*10ea</t>
  </si>
  <si>
    <t>시그니처 크림 트라이얼키트</t>
  </si>
  <si>
    <t>SIGNATURE CREAM TRIAL KIT 10g*4ea</t>
  </si>
  <si>
    <t>로얄 로즈 프리미엄 클레이 마스크</t>
  </si>
  <si>
    <t>ROYAL ROSE PREMIUM CLAY MASK 8g*10ea</t>
  </si>
  <si>
    <t>더치 티 A.C 카밍 세럼</t>
  </si>
  <si>
    <t>DUTCH TEA A.C CALMING SERUM 70ml</t>
  </si>
  <si>
    <t>더치 티 밸런싱 크림</t>
  </si>
  <si>
    <t>DUTCH TEA BALANCING CREAM 70g</t>
  </si>
  <si>
    <t>그린 시카 콜라겐 클리어</t>
  </si>
  <si>
    <t>GREEN CICA COLLAGEN CLEAR  300ml</t>
  </si>
  <si>
    <t>리프 톡스 앰플
(6월7일 출고 가능)</t>
  </si>
  <si>
    <t>LEAF TOX AMPOULE 30ml</t>
  </si>
  <si>
    <t>멜라 플러스 톡스 앰플</t>
  </si>
  <si>
    <t>MELA PLUS TOX AMPOULE 30ml</t>
  </si>
  <si>
    <t>아쿠아 플러스 톡스 앰플</t>
  </si>
  <si>
    <t>AQUA PLUS TOX AMPOULE 30ml</t>
  </si>
  <si>
    <t>펩티 톡스 앰플
(6월7일 출고 가능)</t>
  </si>
  <si>
    <t>PEPTI TOX AMPOULE 30ml</t>
  </si>
  <si>
    <t>바쿠치올 미라클 퍼밍 앰플</t>
  </si>
  <si>
    <t>BAKUCHIOL LIFT FIRMING AMPOULE 30ml</t>
  </si>
  <si>
    <t>닥터 애플 톡스 포어 토너</t>
  </si>
  <si>
    <t>Dr. APPLE TOX PORE TONER 500ml</t>
  </si>
  <si>
    <t>레드 락토 콜라겐 선 크림</t>
  </si>
  <si>
    <t>RED LACTO COLLAGEN SUN CREAM 50ml</t>
  </si>
  <si>
    <t>AZULENE WATER CALMING AMPOULE 100ml</t>
  </si>
  <si>
    <t>AZULENE WATER CALMING CREAM 50g</t>
  </si>
  <si>
    <t>셀 톡싱 더마쥬르 트라이얼 키트</t>
  </si>
  <si>
    <t>CELL TOXING DERMAJOURS TRIAL KIT 30ml*2ea
10g*2ea</t>
  </si>
  <si>
    <t>VITAMIN DR. ESSENCE SUN CREAM 50ml</t>
  </si>
  <si>
    <t>엑스트라 슈퍼 9 플러스</t>
  </si>
  <si>
    <t>EXTRA SUPER 9 PLUS 100ml</t>
  </si>
  <si>
    <t>EXTRA SUPER 9 PLUS 1000ml</t>
  </si>
  <si>
    <t>닥터 오리엔탈 풋 샴푸</t>
  </si>
  <si>
    <t>Dr. ORIENTAL FOOT SHAMPOO 250ml</t>
  </si>
  <si>
    <t>닥터 W 글램 부스트 업</t>
  </si>
  <si>
    <t>Dr. W GLAM BOOST UP 115g</t>
  </si>
  <si>
    <t>에끌라 퍼퓸 샤워 (로맨틱 플로럴)</t>
  </si>
  <si>
    <t>ECLAT PERFUME SHOWER (ROMANTIC FLORAL) 500ml</t>
  </si>
  <si>
    <t>에끌라 퍼퓸 샤워 (섹슈얼 앰버)</t>
  </si>
  <si>
    <t>ECLAT PERFUME SHOWER (SEXUAL AMBER) 500ml</t>
  </si>
  <si>
    <t>비타민 닥터 바디 워시</t>
  </si>
  <si>
    <t>VITAMIN Dr. BODY WASH 500ml</t>
  </si>
  <si>
    <t>EGF 필 톡스</t>
  </si>
  <si>
    <t>EGF PEEL TOX 70g</t>
  </si>
  <si>
    <t>루미너스 실크 오일 세럼</t>
  </si>
  <si>
    <t>LUMINOUS SILK OIL SERUM 50ml</t>
  </si>
  <si>
    <t>바이오 인텐스 글루타치온 화이트 토너</t>
  </si>
  <si>
    <t>BIO-INTENSE GLUTATHIONE WHITE TONER 180ml</t>
  </si>
  <si>
    <t>보르톡스 펩타이드 토너</t>
  </si>
  <si>
    <t>BOR-TOX PEPTIDE TONER 180ml</t>
  </si>
  <si>
    <t>레드 락토 콜라겐 클렌징 밤 투 오일</t>
  </si>
  <si>
    <t>RED LACTO COLLAGEN CLEANSING BALM TO OIL 100ml</t>
  </si>
  <si>
    <t>MP124</t>
  </si>
  <si>
    <t>바이오 인텐스 글루타치온 화이트 앰플 마스크</t>
  </si>
  <si>
    <t>BIO-INTENSE GLUTATHIONE WHITE AMPOULE MASK 30ml*10ea</t>
  </si>
  <si>
    <t>MP125</t>
  </si>
  <si>
    <t>보르톡스 펩타이드 앰플 마스크</t>
  </si>
  <si>
    <t>BOR-TOX PEPTIDE AMPOULE MASK 30ml*10ea</t>
  </si>
  <si>
    <t>MP126</t>
  </si>
  <si>
    <t>펩타이드9 멜라 스틱</t>
  </si>
  <si>
    <t>PEPTIDE 9 MELA STICK 10g</t>
  </si>
  <si>
    <t>MP127</t>
  </si>
  <si>
    <t>피토 시카놀 크림</t>
  </si>
  <si>
    <t>PHYTO CICA-NOL CREAM 50g</t>
  </si>
  <si>
    <t>MP128</t>
  </si>
  <si>
    <t>펩타이드 9 볼륨 앤 텐션 톡스 크림</t>
  </si>
  <si>
    <t>PEPTIDE 9 VOLUME AND TENSION TOX CREAM 50g</t>
  </si>
  <si>
    <t>MP129</t>
  </si>
  <si>
    <t>더마 에이드 쿠션(21호)</t>
  </si>
  <si>
    <t>DERMA AID CUSHION(no.21) 14g</t>
  </si>
  <si>
    <t>MP130</t>
  </si>
  <si>
    <t>펩타이드9 아쿠아 스킨 케어 미니</t>
  </si>
  <si>
    <t>PEPTIDE 9 AQUA SKIN CARE MINI 30ml*2</t>
  </si>
  <si>
    <t>MP131</t>
  </si>
  <si>
    <t>피토 시카놀 카밍 패드</t>
  </si>
  <si>
    <t>PHYTO CICA-NOL CALMING PAD 270ml
(70pcs)</t>
  </si>
  <si>
    <t>MP132</t>
  </si>
  <si>
    <t>레디언스 스템 온 젯 프리미엄 앰플 키트</t>
  </si>
  <si>
    <t>RADIANCE STEM ON ZET PREMIUM AMPOULE KIT 5ml*14ea</t>
  </si>
  <si>
    <t>MP133</t>
  </si>
  <si>
    <t>어린 시카 약산성 클렌저</t>
  </si>
  <si>
    <t>YOUNG CICA pH BALANCING CLEANSER 120ml</t>
  </si>
  <si>
    <t>MP134</t>
  </si>
  <si>
    <t>펩타이드 9 유브이 더마 선 크림</t>
  </si>
  <si>
    <t>PEPTIDE 9 UV DERMA SUN CREAM 50ml</t>
  </si>
  <si>
    <t>MP135</t>
  </si>
  <si>
    <t>보르톡스 펩타이드 링클 스틱</t>
  </si>
  <si>
    <t>BOR-TOX PEPTIDE WRINKLE STICK 10g</t>
  </si>
  <si>
    <t>MP136</t>
  </si>
  <si>
    <t>LHA 순수 필 세럼</t>
  </si>
  <si>
    <t>LHA SOONSOO PEEL SERUM 20ml</t>
  </si>
  <si>
    <t>MP137</t>
  </si>
  <si>
    <t>아하바하 28 데이즈 히알 크림</t>
  </si>
  <si>
    <t>AHA BHA 28 DAYS HYAL CREAM 30ml</t>
  </si>
  <si>
    <t>MP138</t>
  </si>
  <si>
    <t>메조 콜라겐 토너</t>
  </si>
  <si>
    <t>MESO COLLAGEN TONER 1000ml</t>
  </si>
  <si>
    <t>MP139</t>
  </si>
  <si>
    <t>바이오 인텐스 글루타치온 화이트 스틱</t>
  </si>
  <si>
    <t>BIO-INTENSE GLUTATHIONE WHITE STICK 10g</t>
  </si>
  <si>
    <t>MP140</t>
  </si>
  <si>
    <t>더치 티 버블 클렌저</t>
  </si>
  <si>
    <t>DUTCH TEA BUBBLE CLEANSER 150ml</t>
  </si>
  <si>
    <t>MP141</t>
  </si>
  <si>
    <t>더치 티 매티파잉 미스트</t>
  </si>
  <si>
    <t>DUTCH TEA MATTIFYING MIST 100ml</t>
  </si>
  <si>
    <t>MP142</t>
  </si>
  <si>
    <t>레비테놀 크림</t>
  </si>
  <si>
    <t>REVITENOL CREAM 50g</t>
  </si>
  <si>
    <t>MP143</t>
  </si>
  <si>
    <t>솔라잔틴 크림</t>
  </si>
  <si>
    <t>SOLAXANTIN CREAM 50g</t>
  </si>
  <si>
    <t>MP144</t>
  </si>
  <si>
    <t>닥터 초록 비타민 앰플</t>
  </si>
  <si>
    <t>Dr. GREEN VITAMIN AMPOULE 70ml</t>
  </si>
  <si>
    <t>MP145</t>
  </si>
  <si>
    <t>골드 에이지 톡스 크림</t>
  </si>
  <si>
    <t>GOLD AGE TOX CREAM 50g</t>
  </si>
  <si>
    <t>MP146</t>
  </si>
  <si>
    <t>레드 락토 콜라겐 필링 패드</t>
  </si>
  <si>
    <t>RED LACTO COLLAGEN PEELING PAD 270ml
(70pcs)</t>
  </si>
  <si>
    <t>MP147</t>
  </si>
  <si>
    <t>레드 락토 퍼스트 콜라겐 에센스</t>
  </si>
  <si>
    <t>RED LACTO FIRST COLLAGEN ESSENCE 140ml</t>
  </si>
  <si>
    <t>MP148</t>
  </si>
  <si>
    <t>레드 락토 콜라겐 크림</t>
  </si>
  <si>
    <t>RED LACTO COLLAGEN CREAM 50g</t>
  </si>
  <si>
    <t>MP149</t>
  </si>
  <si>
    <t>8809409343747</t>
  </si>
  <si>
    <t>메디필 히알루론 로즈 에너지 톡스 앰플 마스크</t>
  </si>
  <si>
    <t>HYALURON ROSE ENERGY TOX AMPOULE MASK SHEET 30mlx10ea</t>
  </si>
  <si>
    <t>MP150</t>
  </si>
  <si>
    <t>8809409343754</t>
  </si>
  <si>
    <t>메디필 히알루론 비타 토닝 앰플 마스크</t>
  </si>
  <si>
    <t>HYALURON VITA TONING AMPOULE MASK SHEET 30mlx10ea</t>
  </si>
  <si>
    <t>MP151</t>
  </si>
  <si>
    <t>8809409345383</t>
  </si>
  <si>
    <t>메디필 비타민 밤 리프레싱 마스크</t>
  </si>
  <si>
    <t>VITAMIN BOMB REFRESHING MASK SHEET 25mlx10ea</t>
  </si>
  <si>
    <t>MP152</t>
  </si>
  <si>
    <t>8809409345369</t>
  </si>
  <si>
    <t>메디필 뱀부 시카 밤 카밍 마스크</t>
  </si>
  <si>
    <t>BAMBOO CICA BOMB CALMING MASK SHEET 25mlx10ea</t>
  </si>
  <si>
    <t>MP153</t>
  </si>
  <si>
    <t>8809409345437</t>
  </si>
  <si>
    <t>메디필 로즈 다이아몬드 래디언트 글로우 마스크</t>
  </si>
  <si>
    <t>ROSE DIAMOND RADIANT GLOW MASK SHEET 25mlx10ea</t>
  </si>
  <si>
    <t>MP154</t>
  </si>
  <si>
    <t>8809409345376</t>
  </si>
  <si>
    <t>메디필 진주 콜라겐 퍼밍 마스크</t>
  </si>
  <si>
    <t>PEARL COLLAGEN FIRMING GLOW MASK SHEET 25mlx10ea</t>
  </si>
  <si>
    <t>MP155</t>
  </si>
  <si>
    <t>트라넥 토닝9 에센스 듀얼 샘플 파우치</t>
  </si>
  <si>
    <t>TRANEX TONING 9 ESSENCE DUAL SAMPLE POUCH 1.5g</t>
  </si>
  <si>
    <t>MP156</t>
  </si>
  <si>
    <t>더마 메종 센시놀 컨트롤 크림 
샘플 파우치</t>
  </si>
  <si>
    <t>DERMA MAISON SENSINOL CONTROL CREAM SAMPLE POUCH 1.5g</t>
  </si>
  <si>
    <t>MP157</t>
  </si>
  <si>
    <t>펩타이드9 볼륨 톡스 크림 샘플 파우치</t>
  </si>
  <si>
    <t>PEPTIDE 9 VOLUME TOX CREAM SAMPLE POUCH 1.5g</t>
  </si>
  <si>
    <t>MP158</t>
  </si>
  <si>
    <t>메디필 신델라 앰플 샘플 파우치</t>
  </si>
  <si>
    <t>MEDI-PEEL CINDELA AMPOULE SAMPLE POUCH 1.5ml</t>
  </si>
  <si>
    <t>MP159</t>
  </si>
  <si>
    <t>메디필 레드 락토 콜라겐 앰플 샘플 파우치</t>
  </si>
  <si>
    <t>MEDI-PEEL RED RACTO COLLAGEN AMPOULE SAMPLE POUCH 1.5ml</t>
  </si>
  <si>
    <t>MP160</t>
  </si>
  <si>
    <t>메디필 프리미엄 나이테 실 넥크림 
샘플 파우치</t>
  </si>
  <si>
    <t>MEDI-PEEL PREMIUM NAITE THREAD NECK CREAM SAMPLE POUCH 1.5ml</t>
  </si>
  <si>
    <t>MP161</t>
  </si>
  <si>
    <t>메디필 레드 락토 콜라겐 클리어 샘플 파우치</t>
  </si>
  <si>
    <t>MEDI-PEEL RED RACTO COLLAGEN CLEAR SAMPLE POUCH 1.5ml</t>
  </si>
  <si>
    <t>MP162</t>
  </si>
  <si>
    <t>메디필 셀 톡싱 더마쥬르 크림 샘플 파우치</t>
  </si>
  <si>
    <t>MEDI-PEEL CELL TOXING DERMAJOURS CREAM SAMPLE POUCH 1.5g</t>
  </si>
  <si>
    <t>MP163</t>
  </si>
  <si>
    <t>메디필 셀 톡싱 더마쥬르 토너 샘플 파우치</t>
  </si>
  <si>
    <t>MEDI-PEEL CELL TOXING DERMAJOURS TONER SAMPLE POUCH 1.5ml</t>
  </si>
  <si>
    <t>MP164</t>
  </si>
  <si>
    <t>메디필 셀 톡싱 더마쥬르 에멀전 샘플 파우치</t>
  </si>
  <si>
    <t>MEDI-PEEL CELL TOXING DERMAJOURS EMULSION SAMPLE POUCH 1.5ml</t>
  </si>
  <si>
    <t>MP165</t>
  </si>
  <si>
    <t>메디필 셀 톡싱 더마쥬르 앰플 샘플 파우치</t>
  </si>
  <si>
    <t>MEDI-PEEL CELL TOXING DERMAJOURS AMPOULE SAMPLE POUCH 1.5g</t>
  </si>
  <si>
    <t>MP166</t>
  </si>
  <si>
    <t>메디필 레드 락토 콜라겐 토너 샘플 파우치</t>
  </si>
  <si>
    <t>MEDI-PEEL RED LACTO COLLAGEN TONER SAMPLE POUCH 1.5ml</t>
  </si>
  <si>
    <t>MP167</t>
  </si>
  <si>
    <t>보르톡스 펩타이드 앰플 샘플 파우치</t>
  </si>
  <si>
    <t>BOR-TOX PEPTIDE AMPOULE SAMPLE POUCH 1.5ml</t>
  </si>
  <si>
    <t>MP168</t>
  </si>
  <si>
    <t>보르톡스 펩타이드 크림 샘플 파우치</t>
  </si>
  <si>
    <t>BOR-TOX PEPTIDE CREAM SAMPLE POUCH 1.5g</t>
  </si>
  <si>
    <t>MP169</t>
  </si>
  <si>
    <t>바이오 인텐스 글루타치온 화이트 앰플 샘플 파우치</t>
  </si>
  <si>
    <t>BIO-INTENSE GLUTATHIONE WHITE AMPOULE SAMPLE POUCH 1.5ml</t>
  </si>
  <si>
    <t>MP170</t>
  </si>
  <si>
    <t>바이오 인텐스 글루타치온 화이트 크림 샘플 파우치</t>
  </si>
  <si>
    <t>BIO-INTENSE GLUTATHIONE WHITE CREAM SAMPLE POUCH 1.5g</t>
  </si>
  <si>
    <t>MP171</t>
  </si>
  <si>
    <t>레드 락토 콜라겐 필링 패드 샘플 파우치</t>
  </si>
  <si>
    <t>RED LACTO COLLAGEN PEELING PAD SAMPLE POUCH 4ml</t>
  </si>
  <si>
    <t>MP172</t>
  </si>
  <si>
    <t>레드 락토 콜라겐 클리어 미니어처</t>
  </si>
  <si>
    <t>RED LACTO COLLAGEN CLEAR MINIATURE 28ml</t>
  </si>
  <si>
    <t>MP173</t>
  </si>
  <si>
    <t>허벌 필 톡스 미니어처</t>
  </si>
  <si>
    <t>HERBAL PEEL TOX MINIATURE 28g</t>
  </si>
  <si>
    <t>MP174</t>
  </si>
  <si>
    <t>그린 시카 콜라겐 클리어 미니어처</t>
  </si>
  <si>
    <t>GREEN CICA COLLAGEN CLEAR MINIATURE 28ml</t>
  </si>
  <si>
    <t>MP175</t>
  </si>
  <si>
    <t>타임 링클 더마 토너</t>
  </si>
  <si>
    <t>TIME WRINKLE DERMA TONER 1000ml</t>
  </si>
  <si>
    <t>MP176</t>
  </si>
  <si>
    <t>TIME WRINKLE DERMA TONER 250ml</t>
  </si>
  <si>
    <t>MP177</t>
  </si>
  <si>
    <t>타임 링클 더마 에멀젼</t>
  </si>
  <si>
    <t>TIME WRINKLE DERMA EMULSION 1,000ml</t>
  </si>
  <si>
    <t>MP178</t>
  </si>
  <si>
    <t>타임 링클 퍼펙트 세럼</t>
  </si>
  <si>
    <t>TIME WRINKLE PERFECT SERUM 300ml</t>
  </si>
  <si>
    <t>MP179</t>
  </si>
  <si>
    <t>TIME WRINKLE PERFECT SERUM 50ml</t>
  </si>
  <si>
    <t>MP180</t>
  </si>
  <si>
    <t>타임 링클 퍼펙트 크림</t>
  </si>
  <si>
    <t>TIME WRINKLE PERFECT CREAM 200g</t>
  </si>
  <si>
    <t>MP181</t>
  </si>
  <si>
    <t>TIME WRINKLE PERFECT CREAM 50g</t>
  </si>
  <si>
    <t>MP182</t>
  </si>
  <si>
    <t>센시놀 퓨리파잉 토너</t>
  </si>
  <si>
    <t>SENSINOL PURIFYING TONER 1000ml</t>
  </si>
  <si>
    <t>MP183</t>
  </si>
  <si>
    <t>SENSINOL PURIFYING TONER 250ml</t>
  </si>
  <si>
    <t>MP184</t>
  </si>
  <si>
    <t>센시놀 컨트롤 세럼</t>
  </si>
  <si>
    <t>SENSINOL CONTROL SERUM 300ml</t>
  </si>
  <si>
    <t>MP185</t>
  </si>
  <si>
    <t>SENSINOL CONTROL SERUM 50ml</t>
  </si>
  <si>
    <t>MP186</t>
  </si>
  <si>
    <t>센시놀 컨트롤 크림</t>
  </si>
  <si>
    <t>SENSINOL CONTROL CREAM 200g</t>
  </si>
  <si>
    <t>MP187</t>
  </si>
  <si>
    <t>SENSINOL CONTROL CREAM 50g</t>
  </si>
  <si>
    <t>MP188</t>
  </si>
  <si>
    <t>비타베논 브라이트닝 토너</t>
  </si>
  <si>
    <t>VITABENONE BRIGHTENING TONER 1000ml</t>
  </si>
  <si>
    <t>MP189</t>
  </si>
  <si>
    <t>VITABENONE BRIGHTENING TONER 250ml</t>
  </si>
  <si>
    <t>MP190</t>
  </si>
  <si>
    <t>비타베논 브라이트닝 캡쳐 세럼</t>
  </si>
  <si>
    <t>VITABENONE BRIGHTENING CAPTURE SERUM 300ml</t>
  </si>
  <si>
    <t>MP191</t>
  </si>
  <si>
    <t>VITABENONE BRIGHTENING CAPTURE SERUM 50ml</t>
  </si>
  <si>
    <t>MP192</t>
  </si>
  <si>
    <t>비타베논 브라이트닝 캡쳐 크림</t>
  </si>
  <si>
    <t>VITABENONE BRIGHTENING CAPTURE CREAM 200g</t>
  </si>
  <si>
    <t>MP193</t>
  </si>
  <si>
    <t>VITABENONE BRIGHTENING CAPTURE CREAM 50g</t>
  </si>
  <si>
    <t>MP194</t>
  </si>
  <si>
    <t>콜라겐 쉬폰 올인원 클렌징 밀크</t>
  </si>
  <si>
    <t>COLLAGEN SHIFFON ALL-IN-ONE CLEANSING MILK 1,000ml</t>
  </si>
  <si>
    <t>MP195</t>
  </si>
  <si>
    <t>포인트 3IN1 메이크업 리무버</t>
  </si>
  <si>
    <t>POINT 3 IN 1 MAKE-UP REMOVER 500ml</t>
  </si>
  <si>
    <t>MP196</t>
  </si>
  <si>
    <t>이데베논 AHA 필링</t>
  </si>
  <si>
    <t>IDEBENONE AHA PEELING 100ml</t>
  </si>
  <si>
    <t>MP197</t>
  </si>
  <si>
    <t>리포좀 캡슐 트리트먼트</t>
  </si>
  <si>
    <t>LIPOSOME CAPSULE TREATMENT 150ml</t>
  </si>
  <si>
    <t>MP198</t>
  </si>
  <si>
    <t>아줄렌 파스테 크림</t>
  </si>
  <si>
    <t>AZULENE PASTE CREAM 30ml</t>
  </si>
  <si>
    <t>MP199</t>
  </si>
  <si>
    <t>릴렉스 아크 바</t>
  </si>
  <si>
    <t>RELAX A.C BAR 120g</t>
  </si>
  <si>
    <t>MP200</t>
  </si>
  <si>
    <t>커큐민 브라이트닝 바</t>
  </si>
  <si>
    <t>CURCUMIN BRIGHTENING BAR 120g</t>
  </si>
  <si>
    <t>MP201</t>
  </si>
  <si>
    <t>허브 릴렉싱 마사지 크림</t>
  </si>
  <si>
    <t>HERB RELAXING MASSAGE CREAM 1,000ml</t>
  </si>
  <si>
    <t>MP202</t>
  </si>
  <si>
    <t>콜라겐 퍼밍 마사지 크림</t>
  </si>
  <si>
    <t>COLLAGEN FIRMING MASSAGE CREAM 1,000ml</t>
  </si>
  <si>
    <t>MP203</t>
  </si>
  <si>
    <t>비타베논 마사지 크림</t>
  </si>
  <si>
    <t>VITABENONE MASSAGE CREAM 1,000ml</t>
  </si>
  <si>
    <t>MP204</t>
  </si>
  <si>
    <t>금 모델링 마스크</t>
  </si>
  <si>
    <t>GOLD MODELING PACK 1,000g</t>
  </si>
  <si>
    <t>MP205</t>
  </si>
  <si>
    <t>은 모델링 마스크</t>
  </si>
  <si>
    <t>SILVER MODELING PACK 1,000g</t>
  </si>
  <si>
    <t>MP206</t>
  </si>
  <si>
    <t>하이드라씰 PHA 필링</t>
  </si>
  <si>
    <t>HYDRAXYL PHA PEELING 100ml</t>
  </si>
  <si>
    <t>MP207</t>
  </si>
  <si>
    <t>콜라겐 퍼밍 앰플
(콜라겐 : 핑크)</t>
  </si>
  <si>
    <t>COLLAGEN FIRMING AMPOULE 7ml*10ea</t>
  </si>
  <si>
    <t>MP208</t>
  </si>
  <si>
    <t>이데베논 브라이트닝 앰플
(이데베논 : 옐로우)</t>
  </si>
  <si>
    <t>IDEBENONE BRIGHTENING AMPOULE 5ml*10ea
7ml*10ea</t>
  </si>
  <si>
    <t>MP209</t>
  </si>
  <si>
    <t xml:space="preserve"> 3X 아이 크림</t>
  </si>
  <si>
    <t>3X EYE CREAM 40g</t>
  </si>
  <si>
    <t>MP210</t>
  </si>
  <si>
    <t xml:space="preserve"> 셀 리페어 화이트닝 선블럭 </t>
  </si>
  <si>
    <t>CELL REPAIR WHITENING SUN BLOCK 50g</t>
  </si>
  <si>
    <t>MP211</t>
  </si>
  <si>
    <t>3X EYE CREAM 200g</t>
  </si>
  <si>
    <t>MP212</t>
  </si>
  <si>
    <t>셀 리페어 글로우 비비 크림</t>
  </si>
  <si>
    <t>CELL REPAIR GLOW BB CREAM 50ml</t>
  </si>
  <si>
    <t>MP213</t>
  </si>
  <si>
    <t>타임 링클 콜라겐 볼륨 앰플</t>
  </si>
  <si>
    <t>TIME WRINKLE COLLAGEN VOLUME AMPOULE 100ml</t>
  </si>
  <si>
    <t>MP214</t>
  </si>
  <si>
    <t>센시놀 A.C 앰플</t>
  </si>
  <si>
    <t>SENSINOL A.C AMPOULE 100ml</t>
  </si>
  <si>
    <t>MP215</t>
  </si>
  <si>
    <t>비타베논 브라이트닝 앰플</t>
  </si>
  <si>
    <t>VITABENONE BRIGHTENING AMPOULE 100ml</t>
  </si>
  <si>
    <t>MP216</t>
  </si>
  <si>
    <t xml:space="preserve"> 이지 에너자이징 필</t>
  </si>
  <si>
    <t>EASY ENERGIZING PEEL 120ml</t>
  </si>
  <si>
    <t>MP217</t>
  </si>
  <si>
    <t>아줄렌 클리어링 앰플</t>
  </si>
  <si>
    <t xml:space="preserve">
AZULENE CLEARING AMPOULE 7ml*10ea</t>
  </si>
  <si>
    <t>MP218</t>
  </si>
  <si>
    <t>하이드라씰 아쿠아 필링 크림</t>
  </si>
  <si>
    <t>DERMA MAISON HYDRAXYL AQUA PEELING CREAM 100ml</t>
  </si>
  <si>
    <t>MP219</t>
  </si>
  <si>
    <t xml:space="preserve"> 럭셔리 24K 골드 마스크 </t>
  </si>
  <si>
    <t>LUXURY 24K GOLD MASK 250ml</t>
  </si>
  <si>
    <t>MP220</t>
  </si>
  <si>
    <t xml:space="preserve"> 라이트닝 스노우 마스크 </t>
  </si>
  <si>
    <t>LIGHTENING SNOW MASK 250ml</t>
  </si>
  <si>
    <t>MP221</t>
  </si>
  <si>
    <t xml:space="preserve"> 멜라노필 톡스 세트</t>
  </si>
  <si>
    <t>MELANOPEEL TOX SET 2g*4ea
6ml*4ea</t>
  </si>
  <si>
    <t>MP222</t>
  </si>
  <si>
    <t xml:space="preserve"> 브이 톡스 더블 세트</t>
  </si>
  <si>
    <t>V TOX DOUBLE SET 100ml
1.6g*10ea</t>
  </si>
  <si>
    <t>MP223</t>
  </si>
  <si>
    <t>메조 리페어 크림</t>
  </si>
  <si>
    <t>MESOREPAIR CREAM 200g</t>
  </si>
  <si>
    <t>MP224</t>
  </si>
  <si>
    <t>화이트 쉬폰 머랭 클리어</t>
  </si>
  <si>
    <t>WHITE SHIFFON MERINGUE CLEAR 200ml</t>
  </si>
  <si>
    <t>MP225</t>
  </si>
  <si>
    <t xml:space="preserve"> 멜라노필 세트</t>
  </si>
  <si>
    <t>MELANOPEEL SET 2g*10ea</t>
  </si>
  <si>
    <t>MP226</t>
  </si>
  <si>
    <t xml:space="preserve"> 멜라노필 톡스 솔루션</t>
  </si>
  <si>
    <t>MELANOPEEL TOX SOLUTION 100ml</t>
  </si>
  <si>
    <t>MP227</t>
  </si>
  <si>
    <t xml:space="preserve"> 알로에 밸런싱 트리트먼트</t>
  </si>
  <si>
    <t>ALOE BALANCING TREATMENT 500ml</t>
  </si>
  <si>
    <t>MP228</t>
  </si>
  <si>
    <t xml:space="preserve"> 트러플 솔트 스크럽</t>
  </si>
  <si>
    <t>TRUFFLE SALT SCRUB 220g</t>
  </si>
  <si>
    <t>MP229</t>
  </si>
  <si>
    <t>퍼밍 액티브 미스트</t>
  </si>
  <si>
    <t>FIRMING ACTIVE MIST 100ml</t>
  </si>
  <si>
    <t>MP230</t>
  </si>
  <si>
    <t xml:space="preserve"> 메조리페어 리제너레이션 마스크</t>
  </si>
  <si>
    <t>MESOREPAIR REGENERATION MASK SHEET 30ml*5ea</t>
  </si>
  <si>
    <t>MP231</t>
  </si>
  <si>
    <t>토닝 액티브 페이셜 마스크</t>
  </si>
  <si>
    <t>TONING ACTIVE FACIAL MASK 23ml</t>
  </si>
  <si>
    <t>MP232</t>
  </si>
  <si>
    <t>타임 콜라겐 페이셜 마스크</t>
  </si>
  <si>
    <t>TIME COLLAGEN FACIAL MASK 23ml</t>
  </si>
  <si>
    <t>MP233</t>
  </si>
  <si>
    <t>PPC 트리플 플러스 크림</t>
  </si>
  <si>
    <t>PPC TRIPLE PLUS CREAM 500g</t>
  </si>
  <si>
    <t>MP234</t>
  </si>
  <si>
    <t>아이스 쿨 모델링 팩</t>
  </si>
  <si>
    <t>ICE COOL MODELING PACK 1kg</t>
  </si>
  <si>
    <t>MP235</t>
  </si>
  <si>
    <t>펄 모델링 팩</t>
  </si>
  <si>
    <t>PEARL MODELING PACK 1kg</t>
  </si>
  <si>
    <t>MP236</t>
  </si>
  <si>
    <t>마린 콜라겐 모델링 팩</t>
  </si>
  <si>
    <t>MARINE COLLAGEN MODELING PACK 1kg</t>
  </si>
  <si>
    <t>MP237</t>
  </si>
  <si>
    <t>라이트닝 모델링 팩</t>
  </si>
  <si>
    <t>LIGHTENING MODELING PACK 1kg</t>
  </si>
  <si>
    <t>MP238</t>
  </si>
  <si>
    <t>클로렐라 모델링 팩</t>
  </si>
  <si>
    <t>CHLORELLA MODELING PACK 1kg</t>
  </si>
  <si>
    <t>MP239</t>
  </si>
  <si>
    <t xml:space="preserve"> 밀키 클렌징 로션</t>
  </si>
  <si>
    <t>MILKY CLEANSING LOTION 1,000ml</t>
  </si>
  <si>
    <t>MP240</t>
  </si>
  <si>
    <t xml:space="preserve"> 리프레싱 에센스 토너</t>
  </si>
  <si>
    <t>REFRESHING ESSENCE TONER 1,000ml</t>
  </si>
  <si>
    <t>MP241</t>
  </si>
  <si>
    <t>V5 화이트닝 에센스</t>
  </si>
  <si>
    <t>V5 WHITENING ESSENCE 300ml</t>
  </si>
  <si>
    <t>MP242</t>
  </si>
  <si>
    <t xml:space="preserve"> 타임 퍼밍 에센스</t>
  </si>
  <si>
    <t>TIME FIRMING ESSENCE 300ml</t>
  </si>
  <si>
    <t>MP243</t>
  </si>
  <si>
    <t xml:space="preserve"> V5 화이트닝 크림</t>
  </si>
  <si>
    <t>V5 WHITENING CREAM 300g</t>
  </si>
  <si>
    <t>MP244</t>
  </si>
  <si>
    <t xml:space="preserve"> 타임 퍼밍 크림</t>
  </si>
  <si>
    <t>TIME FIRMING CREAM 300g</t>
  </si>
  <si>
    <t>MP245</t>
  </si>
  <si>
    <t xml:space="preserve"> 아로마 마사지 크림</t>
  </si>
  <si>
    <t>AROMA MASSAGE CREAM 1kg</t>
  </si>
  <si>
    <t>MP246</t>
  </si>
  <si>
    <t>프레쉬 마사지 크림</t>
  </si>
  <si>
    <t>FRESH MASSAGE CREAM 1kg</t>
  </si>
  <si>
    <t>MP247</t>
  </si>
  <si>
    <t xml:space="preserve"> 밸런스 오일</t>
  </si>
  <si>
    <t>BALANCE OIL 1,000ml</t>
  </si>
  <si>
    <t>MP248</t>
  </si>
  <si>
    <t xml:space="preserve"> 톡스 오일</t>
  </si>
  <si>
    <t>TOX OIL 1,000ml</t>
  </si>
  <si>
    <t>MP249</t>
  </si>
  <si>
    <t>쉐이핑 오일</t>
  </si>
  <si>
    <t>SHAPING OIL 1,000ml</t>
  </si>
  <si>
    <t>MP250</t>
  </si>
  <si>
    <t xml:space="preserve"> 클리어 필링 겔</t>
  </si>
  <si>
    <t>CLEAR PEELING GEL 300ml</t>
  </si>
  <si>
    <t>MP251</t>
  </si>
  <si>
    <t xml:space="preserve"> 라벤더 모델링 마스크</t>
  </si>
  <si>
    <t>LAVENDER MODELING MASK 1kg</t>
  </si>
  <si>
    <t>MP252</t>
  </si>
  <si>
    <t xml:space="preserve"> 캐모마일 모델링 마스크</t>
  </si>
  <si>
    <t>CHAMOMILE MODELING MASK 1kg</t>
  </si>
  <si>
    <t>MP253</t>
  </si>
  <si>
    <t xml:space="preserve"> 레몬 모델링 마스크</t>
  </si>
  <si>
    <t>LEMON MODELING MASK 1kg</t>
  </si>
  <si>
    <t>MP254</t>
  </si>
  <si>
    <t>티트리 모델링 마스크</t>
  </si>
  <si>
    <t>TEA TREE MODELING MASK 1kg</t>
  </si>
  <si>
    <t>MP255</t>
  </si>
  <si>
    <t xml:space="preserve"> 로즈마리 모델링 마스크</t>
  </si>
  <si>
    <t>ROSEMARY MODELING MASK 1kg</t>
  </si>
  <si>
    <t>MP256</t>
  </si>
  <si>
    <t>88094909345956</t>
  </si>
  <si>
    <t>피토쥬르 
폼 클렌저</t>
  </si>
  <si>
    <t>Phytojours 
Foam Cleanser 200ml</t>
  </si>
  <si>
    <t>MP257</t>
  </si>
  <si>
    <t>880940934563</t>
  </si>
  <si>
    <t>피토쥬르 
젤 클렌저</t>
  </si>
  <si>
    <t>Phytojours 
Gel Cleanser 200ml</t>
  </si>
  <si>
    <t>MP258</t>
  </si>
  <si>
    <t>8809409345840</t>
  </si>
  <si>
    <t>메디필 펩타이드 트라이얼 키트</t>
  </si>
  <si>
    <t>Peptide Skincare Trial Kit 30ml 30ml 10g 10g</t>
  </si>
  <si>
    <t>X</t>
  </si>
  <si>
    <t>GOODAL</t>
  </si>
  <si>
    <t>GL001</t>
  </si>
  <si>
    <t>구달 맑은어성초진정수분크림 (21AD)기획세트</t>
  </si>
  <si>
    <t>GOODAL HOUTTUYNIA CORDATA CALMING MOISTURE CREAM SET 75ml+(1매+20매)</t>
  </si>
  <si>
    <t>GL002</t>
  </si>
  <si>
    <t>구달 맑은어성초진정에센스 (21AD)기획세트</t>
  </si>
  <si>
    <t>GOODAL HOUTTUYNIA CORDATA CALMING ESSENCE SET 150ml(31*2+10매)</t>
  </si>
  <si>
    <t>GL003</t>
  </si>
  <si>
    <t>구달 맑은어성초진정마스크1매</t>
  </si>
  <si>
    <t>GOODAL HOUTTUYNIA CORDATA CALMING MASK 30g</t>
  </si>
  <si>
    <t>GL004</t>
  </si>
  <si>
    <t>구달 맑은어성초진정에센스</t>
  </si>
  <si>
    <t>GOODAL HOUTTUYNIA CORDATA CALMING ESSENCE 150ml</t>
  </si>
  <si>
    <t>GL005</t>
  </si>
  <si>
    <t xml:space="preserve">구달청귤비타C잡티세럼50ml대용량 </t>
  </si>
  <si>
    <t>goodal green tangerine vita C dark spot serum 50ml</t>
  </si>
  <si>
    <t>GL006</t>
  </si>
  <si>
    <t>구달청귤비타C세럼마스크5매</t>
  </si>
  <si>
    <t>GOODAL GREEN TANGERINE VITA C DARK SPOT SERUM SHEET MASK 28ml*5</t>
  </si>
  <si>
    <t>GL007</t>
  </si>
  <si>
    <t>구달사과아하매끈토너단품</t>
  </si>
  <si>
    <t>GOODAL APPLE AHA CLEARING TONER 300ml</t>
  </si>
  <si>
    <t>GL008</t>
  </si>
  <si>
    <t>구달사과아하매끈패드단품</t>
  </si>
  <si>
    <t>GOODAL APPLE AHA CLEARING PAD 70매</t>
  </si>
  <si>
    <t>GL009</t>
  </si>
  <si>
    <t>구달사과아하매끈앰플단품</t>
  </si>
  <si>
    <t>GOODAL APPLE AHA CLEARING AMPOULE 30ml</t>
  </si>
  <si>
    <t>GL010</t>
  </si>
  <si>
    <t>구달사과아하매끈클렌징폼</t>
  </si>
  <si>
    <t>GOODAL APPLE AHA CLEARING FOAM 150ml</t>
  </si>
  <si>
    <t>GL011</t>
  </si>
  <si>
    <t>구달사과아하매끈필링젤</t>
  </si>
  <si>
    <t>GOODAL APPLE AHA CLEARING PEELING GEL 120ml</t>
  </si>
  <si>
    <t>GL012</t>
  </si>
  <si>
    <t>구달청귤비타C잡티톤업크림</t>
  </si>
  <si>
    <t>GOODAL GREEN TANGERINE VITA C DARK SPOT TONE UP CREAM SPF50+ PA++++ 50ml</t>
  </si>
  <si>
    <t>GL013</t>
  </si>
  <si>
    <t>구달청귤비타C토너패드</t>
  </si>
  <si>
    <t>GOODAL GREEN TANGERINE VITA C TONER PAD 70매 140ML</t>
  </si>
  <si>
    <t>GL014</t>
  </si>
  <si>
    <t>구달청귤비타C크림 (위생허가)</t>
  </si>
  <si>
    <t>GOODAL GREEN TANGERINE VITA C CREAM 50ML</t>
  </si>
  <si>
    <t>GL015</t>
  </si>
  <si>
    <t>구달청귤비타C수분아이패치단품</t>
  </si>
  <si>
    <t>GOODAL GREEN TANGERINE VITA C EYE GEL PATCH 60매</t>
  </si>
  <si>
    <t>GL016</t>
  </si>
  <si>
    <t>구달청귤비타C다크서클아이크림단품</t>
  </si>
  <si>
    <t>GOODAL GREEN TANGERINE VITA C DARK CIRCLE EYE CREAM 30ml</t>
  </si>
  <si>
    <t>GL017</t>
  </si>
  <si>
    <t>구달청귤비타C클렌징폼단품</t>
  </si>
  <si>
    <t>GOODAL GREEN TANGERINE VITA C CLEANSING FOAM 150ml</t>
  </si>
  <si>
    <t>GL018</t>
  </si>
  <si>
    <t>구달맑은어성초진정마스크5매기획</t>
  </si>
  <si>
    <t>GOODAL HOUTTUYNIA CORDATA CALMING MASK 5P SET 5매*30g</t>
  </si>
  <si>
    <t>GL019</t>
  </si>
  <si>
    <t>구달 프리미엄톤업크림19AD</t>
  </si>
  <si>
    <t>GOODAL PREMIUM TONE-UP CREAM 19AD 50ml</t>
  </si>
  <si>
    <t>GL020</t>
  </si>
  <si>
    <t>구달 맑은어성초진정약산성클렌징폼단품</t>
  </si>
  <si>
    <t>GOODAL HOUTTUYNIA CORDATA CALMING PH BALANCING CLEANSING FOAM 150ml</t>
  </si>
  <si>
    <t>GL021</t>
  </si>
  <si>
    <t>구달 청귤비타C잡티세럼플러스 (21AD)기획세트</t>
  </si>
  <si>
    <t>GOODAL GREEN TANGERINE VITA C DARK SPOT SERUM PLUS SET 30ml+ (10ml+1매)</t>
  </si>
  <si>
    <t>GL022</t>
  </si>
  <si>
    <t>구달 청귤비타C크림 (21AD)기획세트</t>
  </si>
  <si>
    <t>GOODAL GREEN TANGERINE VITA C CREAM SET 50ml+ (15ml)</t>
  </si>
  <si>
    <t>GL023</t>
  </si>
  <si>
    <t>구달 맑은어성초진정수분선크림 단품</t>
  </si>
  <si>
    <t>GOODAL HOUTTUYNIA CORDATA CALMING MOISTURE SUN CREAM SPF 50+ PA++++ 50ml</t>
  </si>
  <si>
    <t>GL024</t>
  </si>
  <si>
    <t>구달 맑은어성초진정토너패드 (디자인AD)</t>
  </si>
  <si>
    <t>GOODAL HOUTTUYNIA CORDATA CALMING TONER PAD 70매 140g</t>
  </si>
  <si>
    <t>GL025</t>
  </si>
  <si>
    <t>구달 살구콜라겐탄력앰플</t>
  </si>
  <si>
    <t>APRICOT COLLAGEN YOUTH FIRMING AMPOULE 30ml</t>
  </si>
  <si>
    <t>GL026</t>
  </si>
  <si>
    <t>구달 살구콜라겐탄력크림</t>
  </si>
  <si>
    <t>APRICOT COLLAGEN YOUTH FIRMING CREAM 50ml</t>
  </si>
  <si>
    <t>GL027</t>
  </si>
  <si>
    <t>구달 비건라이스밀크보습토너 (글디,해외전용)</t>
  </si>
  <si>
    <t>GOODAL VEGAN RICE MILK MOISTURIZING TONER 250ml</t>
  </si>
  <si>
    <t>GL028</t>
  </si>
  <si>
    <t>구달 비건라이스밀크보습크림 (글디,해외전용)</t>
  </si>
  <si>
    <t>GOODAL VEGAN RICE MILK MOISTURIZING CREAM 70ml</t>
  </si>
  <si>
    <t>GL029</t>
  </si>
  <si>
    <t>구달 비건라이스밀크보습로션 (디사전용)</t>
  </si>
  <si>
    <t>GOODAL VEGAN RICE MILK MOISTURIZING LOTION 200ml</t>
  </si>
  <si>
    <t>GL030</t>
  </si>
  <si>
    <t>구달 청귤비타C잡티케어세럼마스크 1매</t>
  </si>
  <si>
    <t>GOODAL GREEN TANGERINE VITA C DARK SPOT CARE SERUM SHEET MASK 28g</t>
  </si>
  <si>
    <t>GL031</t>
  </si>
  <si>
    <t>구달 청귤비타C잡티케어세럼마스크 기획세트 5매</t>
  </si>
  <si>
    <t>GOODAL GREEN TANGERINE VITA C DARK SPOT CARE SERUM SHEET MASK 5P SET 28g*5매</t>
  </si>
  <si>
    <t>GL032</t>
  </si>
  <si>
    <t>구달 청귤비타C잡티케어선세럼</t>
  </si>
  <si>
    <t>GOODAL GREEN TANGERINE VITA C DARK SPOT CARE SUN SERUM 50ml</t>
  </si>
  <si>
    <t>GL033</t>
  </si>
  <si>
    <t>구달 맑은어성초진정수분토너</t>
  </si>
  <si>
    <t>GOODAL HOUTTUYNIA CORDATA CALMING MOISTURE TONER 300ml</t>
  </si>
  <si>
    <t>GL034</t>
  </si>
  <si>
    <t>구달 맑은어성초진정수분세럼</t>
  </si>
  <si>
    <t>GOODAL HOUTTUYNIA CORDATA CALMING MOISTURE SERUM 50ml</t>
  </si>
  <si>
    <t>GL035</t>
  </si>
  <si>
    <t>구달 맑은어성초진정에센스 (22AD)</t>
  </si>
  <si>
    <t>GL036</t>
  </si>
  <si>
    <t>구달 맑은어성초진정수분크림 (22AD)</t>
  </si>
  <si>
    <t>GOODAL HOUTTUYNIA CORDATA CALMING MOISTURE CREAM 75ml</t>
  </si>
  <si>
    <t>GL037</t>
  </si>
  <si>
    <t>구달 맑은어성초진정마스크 (22AD) 1매</t>
  </si>
  <si>
    <t>GL038</t>
  </si>
  <si>
    <t>구달 맑은어성초진정마스크 (22AD)기획세트 5매</t>
  </si>
  <si>
    <t>GOODAL HOUTTUYNIA CORDATA CALMING MASK 5P SET 30g*5매</t>
  </si>
  <si>
    <t>GL039</t>
  </si>
  <si>
    <t>구달 청귤비타C잡티세럼 (22AD) (위생허가)(글디2팀전용)</t>
  </si>
  <si>
    <t>GOODAL GREEN TANGERINE VITA C DARK SPOT SERUM 40ml</t>
  </si>
  <si>
    <t>GL040</t>
  </si>
  <si>
    <t>구달 청귤비타C크림 (22AD) (위생허가)(글디2팀전용)</t>
  </si>
  <si>
    <t>GOODAL GREEN TANGERINE VITA C CREAM 50ml</t>
  </si>
  <si>
    <t>GL041</t>
  </si>
  <si>
    <t>구달 청귤비타C잡티세럼플러스 (22AD)기획세트</t>
  </si>
  <si>
    <t>GOODAL GREEN TANGERINE VITA C CREAM 세럼30ml+크림 5ml*2개+마스크</t>
  </si>
  <si>
    <t>SKINSTORY</t>
  </si>
  <si>
    <t>Daily Moisture B5 Toner 130ml</t>
  </si>
  <si>
    <t>Daily Moisture B5 Emulsion 130ml</t>
  </si>
  <si>
    <t>Daily Moisture B5 Essence 50ml</t>
  </si>
  <si>
    <t>Daily Moisture B5 Cream 50ml</t>
  </si>
  <si>
    <t xml:space="preserve">Daily Moisture Skin care set
(130ml+130ml+50ml+Toner miniature +Emulsion miniature)   </t>
  </si>
  <si>
    <t>Firming 365 Toner 130ml</t>
  </si>
  <si>
    <t>Firming 365 Emulsion 130ml</t>
  </si>
  <si>
    <t>Firming 365 Essence 50ml</t>
  </si>
  <si>
    <t>Firming 365 Cream 50ml</t>
  </si>
  <si>
    <t xml:space="preserve">Firming 365 skin care set
(130ml+130ml+50ml+Toner miniature +Emulsion miniature)   </t>
  </si>
  <si>
    <t>Enriched Eye Cream  30ml</t>
  </si>
  <si>
    <t>Berry Very Tightening Ampoule  30ml</t>
  </si>
  <si>
    <t>Water Pack (Brightening) 150ml</t>
  </si>
  <si>
    <t>Water Pack (Calming) 150ml</t>
  </si>
  <si>
    <t>Water Pack (Firming) 150ml</t>
  </si>
  <si>
    <t>Cleansing Water 300ml</t>
  </si>
  <si>
    <t>Lip&amp;Eye  Make-up Remover 80ml</t>
  </si>
  <si>
    <t>Glow Reverse Serum 50ml</t>
  </si>
  <si>
    <t>Have a Good day
Stemcell Ampoule
 50ml</t>
  </si>
  <si>
    <t>Have a Good day
Rose Ampoule
 50ml</t>
  </si>
  <si>
    <t>Everyday Queens
Centella Toner 150ml</t>
  </si>
  <si>
    <t>Everyday Queens
Noni Toner 150ml</t>
  </si>
  <si>
    <t xml:space="preserve">
Botanic
Water
Brightening
Mask 25ml</t>
  </si>
  <si>
    <t>Milk
Essence
Mask 25ml</t>
  </si>
  <si>
    <t>Snail
Essence
Mask 25ml</t>
  </si>
  <si>
    <t>Aloe
Essence
Mask 25ml</t>
  </si>
  <si>
    <t>Egg
Essence
Mask 25ml</t>
  </si>
  <si>
    <t>Pearl
Essence
Mask 25ml</t>
  </si>
  <si>
    <t>Collagen
Essence
Mask 25ml</t>
  </si>
  <si>
    <t>Green Tea
Essence
Mask 25ml</t>
  </si>
  <si>
    <t>Honey
Essence
Mask 25ml</t>
  </si>
  <si>
    <t>Hyaluronic Acid
Essence
Mask 25ml</t>
  </si>
  <si>
    <t>Cucumber
Essence
Mask 25ml</t>
  </si>
  <si>
    <t>Vitamin C
Essence
Mask 25ml</t>
  </si>
  <si>
    <t>Gold
Essence
Mask 26ml</t>
  </si>
  <si>
    <t>Strawberry
Hand
Cream 60ml</t>
  </si>
  <si>
    <t>Banana
Hand
Cream 60ml</t>
  </si>
  <si>
    <t>Peach
Hand
Cream 60ml</t>
  </si>
  <si>
    <t>Aloe Vera
Soothing Gel
Mist 60ml</t>
  </si>
  <si>
    <t>Aloe Vera
Soothing
Gel 300ml</t>
  </si>
  <si>
    <t>Olive 
Showergel
 500ml</t>
  </si>
  <si>
    <t>Aloe vera Body Lotion 150ml</t>
  </si>
  <si>
    <t>Intensive waterful cream 50ml</t>
  </si>
  <si>
    <t>ECOBRANCH</t>
  </si>
  <si>
    <t>EС001</t>
  </si>
  <si>
    <t>에코브런치 올인원 앰플 250ml 알로에 베라</t>
  </si>
  <si>
    <t>ECOBRANCH All-In-One Ampoule 250ml Aloe Vera</t>
  </si>
  <si>
    <t>EС002</t>
  </si>
  <si>
    <t>에코브런치 올인원 앰플 250ml 아하바하</t>
  </si>
  <si>
    <t xml:space="preserve">ECOBRANCH All-In-One Ampoule 250ml Aha Bha </t>
  </si>
  <si>
    <t>EС003</t>
  </si>
  <si>
    <t>에코브런치 올인원 앰플 250ml 펩타이드</t>
  </si>
  <si>
    <t>ECOBRANCH All-In-One Ampoule 250ml Petide</t>
  </si>
  <si>
    <t>EС004</t>
  </si>
  <si>
    <t>에코브런치 올인원 앰플 250ml 마린 콜라겐</t>
  </si>
  <si>
    <t>ECOBRANCH All-In-One Ampoule 250ml Marine Collagen</t>
  </si>
  <si>
    <t>EС005</t>
  </si>
  <si>
    <t>에코브런치 올인원 앰플 250ml 고트 밀크</t>
  </si>
  <si>
    <t>ECOBRANCH All-In-One Ampoule 250ml Goat Milk</t>
  </si>
  <si>
    <t>EС006</t>
  </si>
  <si>
    <t>에코브런치 올인원 앰플 250ml 골든 스네일</t>
  </si>
  <si>
    <t>ECOBRANCH All-In-One Ampoule 250ml Golden Snail</t>
  </si>
  <si>
    <t>EС007</t>
  </si>
  <si>
    <t>에코브런치 올인원 앰플 250ml 히알루로닉 산</t>
  </si>
  <si>
    <t>ECOBRANCH All-In-One Ampoule 250ml Hyaluronic Acid</t>
  </si>
  <si>
    <t>EС008</t>
  </si>
  <si>
    <t>에코브런치 올인원 앰플 250ml 아보카도</t>
  </si>
  <si>
    <t>ECOBRANCH All-In-One Ampoule 250ml Avocado</t>
  </si>
  <si>
    <t>EС009</t>
  </si>
  <si>
    <t>에코브런치 올인원 앰플 250ml 블랙 펄</t>
  </si>
  <si>
    <t>ECOBRANCH All-In-One Ampoule 250ml Black Pearl</t>
  </si>
  <si>
    <t>EС010</t>
  </si>
  <si>
    <t>에코브런치 올인원 앰플 250ml 블랙 캐비어</t>
  </si>
  <si>
    <t>ECOBRANCH All-In-One Ampoule 250ml Black Caviar</t>
  </si>
  <si>
    <t>EС011</t>
  </si>
  <si>
    <t>에코브런치 올인원 앰플 250ml 시카 그린</t>
  </si>
  <si>
    <t>ECOBRANCH All-In-One Ampoule 250ml Cica Green</t>
  </si>
  <si>
    <t>EС012</t>
  </si>
  <si>
    <t>에코브런치 올인원 앰플 250ml 플라센타</t>
  </si>
  <si>
    <t>ECOBRANCH All-In-One Ampoule 250ml Placenta</t>
  </si>
  <si>
    <t>EС013</t>
  </si>
  <si>
    <t>에코브런치 올인원 앰플 250ml 제비집</t>
  </si>
  <si>
    <t>ECOBRANCH All-In-One Ampoule 250ml Bird's Nest</t>
  </si>
  <si>
    <t>EС014</t>
  </si>
  <si>
    <t>에코브런치 올인원 앰플 100ml 알로에 베라</t>
  </si>
  <si>
    <t>ECOBRANCH All-In-One Ampoule 100ml Aloe Vera</t>
  </si>
  <si>
    <t>EС015</t>
  </si>
  <si>
    <t>에코브런치 올인원 앰플 100ml 아하 바하 비타민</t>
  </si>
  <si>
    <t>ECOBRANCH All-In-One Ampoule 100ml Aha &amp; Bha &amp; Vitamins</t>
  </si>
  <si>
    <t>EС016</t>
  </si>
  <si>
    <t>에코브런치 올인원 앰플 100ml 펩타이드</t>
  </si>
  <si>
    <t>ECOBRANCH All-In-One Ampoule 100ml Peptide</t>
  </si>
  <si>
    <t>EС017</t>
  </si>
  <si>
    <t>에코브런치 올인원 앰플 100ml 마린 콜라겐</t>
  </si>
  <si>
    <t>EECOBRANCH All-In-One Ampoule 100ml Marine Collagen</t>
  </si>
  <si>
    <t>EС018</t>
  </si>
  <si>
    <t>에코브런치 올인원 앰플 100ml 골든 스네일</t>
  </si>
  <si>
    <t>ECOBRANCH All-In-One Ampoule 100ml Golden Snail</t>
  </si>
  <si>
    <t>EС019</t>
  </si>
  <si>
    <t>에코브런치 올인원 앰플 100ml 히알루로닉 산</t>
  </si>
  <si>
    <t>EECOBRANCH All-In-One Ampoule 100ml Hyaluronic Acid</t>
  </si>
  <si>
    <t>EС020</t>
  </si>
  <si>
    <t>에에코브런치 올인원 앰플 100ml 아보카도</t>
  </si>
  <si>
    <t>EECOBRANCH All-In-One Ampoule 100ml Avocado</t>
  </si>
  <si>
    <t>EС021</t>
  </si>
  <si>
    <t>에코브런치 올인원 앰플 100ml 진주+밀크</t>
  </si>
  <si>
    <t>ECOBRANCH All-In-One Ampoule 100ml Pearl+Milk</t>
  </si>
  <si>
    <t>EС022</t>
  </si>
  <si>
    <t>에코브런치 올인원 앰플 100ml 블랙 캐비어</t>
  </si>
  <si>
    <t>ECOBRANCH All-In-One Ampoule 100ml Black Caviar</t>
  </si>
  <si>
    <t>EС023</t>
  </si>
  <si>
    <t>에코브런치 올인원 앰플 100ml  카렌듈라</t>
  </si>
  <si>
    <t>ECOBRANCH All-In-One Ampoule 100ml Сalendula</t>
  </si>
  <si>
    <t>EС024</t>
  </si>
  <si>
    <t>에에코브런치 올인원 앰플 100ml 제비집</t>
  </si>
  <si>
    <t>ECOBRANCH All-In-One Ampoule 100ml Bird's Nest</t>
  </si>
  <si>
    <t>EС025</t>
  </si>
  <si>
    <t>에코브런치 하이포알러제닉 알로에 베라 토너</t>
  </si>
  <si>
    <t>ECOBRANCH Hypoallergenic Skin Toner Aloe Vera</t>
  </si>
  <si>
    <t>EС026</t>
  </si>
  <si>
    <t>에코브런치 하이포알러제닉 아하바하 비타민 토너</t>
  </si>
  <si>
    <t>ECOBRANCH Hypoallergenic Skin Toner Aha Bha Vitamin</t>
  </si>
  <si>
    <t>EС027</t>
  </si>
  <si>
    <t>에코브런치 하이포알러제닉 마린 콜라겐 토너</t>
  </si>
  <si>
    <t>ECOBRANCH Hypoallergenic Skin Toner Marine Collagen</t>
  </si>
  <si>
    <t>EС028</t>
  </si>
  <si>
    <t>에코브런치 하이포알러제닉 코트 밀크 토너</t>
  </si>
  <si>
    <t>ECOBRANCH Hypoallergenic Skin Toner Coat Milk</t>
  </si>
  <si>
    <t>EС029</t>
  </si>
  <si>
    <t>에코브런치 하이포알러제닉 골든 스네일 토너</t>
  </si>
  <si>
    <t>ECOBRANCH Hypoallergenic Skin Toner Golden Snail</t>
  </si>
  <si>
    <t>EС030</t>
  </si>
  <si>
    <t>에코브런치 하이포알러제닉 히알루론 토너</t>
  </si>
  <si>
    <t>ECOBRANCH Hypoallergenic Skin Toner Hyaluronic Acid</t>
  </si>
  <si>
    <t>EС031</t>
  </si>
  <si>
    <t>에코브런치 하이포알러제닉 블랙펄 토너</t>
  </si>
  <si>
    <t>ECOBRANCH Hypoallergenic Skin Toner Black Pearl</t>
  </si>
  <si>
    <t>EС032</t>
  </si>
  <si>
    <t>에코브런치 하이포알러제닉 제비집 토너</t>
  </si>
  <si>
    <t>ECOBRANCH Hypoallergenic Skin Toner Bird's Nest</t>
  </si>
  <si>
    <t>EС033</t>
  </si>
  <si>
    <t>에코브런치 하이포알러제닉 오이 토너</t>
  </si>
  <si>
    <t>ECOBRANCH Hypoallergenic Skin Toner Cucumber</t>
  </si>
  <si>
    <t>EС034</t>
  </si>
  <si>
    <t>에코브런치 하이포알러제닉 시카 토너</t>
  </si>
  <si>
    <t>ECOBRANCH Hypoallergenic Skin Toner Cica</t>
  </si>
  <si>
    <t>EС035</t>
  </si>
  <si>
    <t>에코브런치 하이포일러제닉 코엔자임 Q10 토너</t>
  </si>
  <si>
    <t>ECOBRANCH Hypoallergenic Skin Toner Coenzyme Q10</t>
  </si>
  <si>
    <t>EС036</t>
  </si>
  <si>
    <t>에코브런치 하이포일러제닉 라임 토너</t>
  </si>
  <si>
    <t>ECOBRANCH Hypoallergenic Skin Toner Lime</t>
  </si>
  <si>
    <t>EС037</t>
  </si>
  <si>
    <t>에코브런치 하이포일러제닉 로즈 플러스 토너</t>
  </si>
  <si>
    <t>ECOBRANCH Hypoallergenic Skin Toner Rose Plus</t>
  </si>
  <si>
    <t>EС038</t>
  </si>
  <si>
    <t>에코브런치 하이포일러제닉 펩타이드 토너</t>
  </si>
  <si>
    <t>ECOBRANCH Hypoallergenic Skin Toner Peptide</t>
  </si>
  <si>
    <t>EС039</t>
  </si>
  <si>
    <t>에코브런치 하이포일러제닉 흑미 토너</t>
  </si>
  <si>
    <t>ECOBRANCH Hypoallergenic Skin Toner Black Rice</t>
  </si>
  <si>
    <t>EС040</t>
  </si>
  <si>
    <t>에코브런치 하이포일러제닉 EGF 토너</t>
  </si>
  <si>
    <t>ECOBRANCH Hypoallergenic Skin Toner EGF</t>
  </si>
  <si>
    <t>EС041</t>
  </si>
  <si>
    <t>에코브런치 하이포일러제닉 블랙 캐비어 토너</t>
  </si>
  <si>
    <t>ECOBRANCH Hypoallergenic Skin Toner Black Caviar</t>
  </si>
  <si>
    <t>EС042</t>
  </si>
  <si>
    <t>에코브런치 하이포일러제닉 스네이크 토너</t>
  </si>
  <si>
    <t>ECOBRANCH Hypoallergenic Skin Toner Snake</t>
  </si>
  <si>
    <t>EС043</t>
  </si>
  <si>
    <t>에코브런치 하이포일러제닉 아보카도 토너</t>
  </si>
  <si>
    <t>ECOBRANCH Hypoallergenic Skin Toner Avocado</t>
  </si>
  <si>
    <t>EС044</t>
  </si>
  <si>
    <t>에코브런치 하이포일러제닉 차콜 토너</t>
  </si>
  <si>
    <t>ECOBRANCH Hypoallergenic Skin Toner Charcoal</t>
  </si>
  <si>
    <t>EС045</t>
  </si>
  <si>
    <t>에코브런치 하이포일러제닉 에그 토너</t>
  </si>
  <si>
    <t>ECOBRANCH Hypoallergenic Skin Toner Egg</t>
  </si>
  <si>
    <t>EС046</t>
  </si>
  <si>
    <t>에코브런치 하이포일러제닉 티트리 토너</t>
  </si>
  <si>
    <t>ECOBRANCH Hypoallergenic Skin Toner Tea tree</t>
  </si>
  <si>
    <t>EС047</t>
  </si>
  <si>
    <t>에코브런치 하이포일러제닉 플레센타 토너</t>
  </si>
  <si>
    <t>ECOBRANCH Hypoallergenic Skin Toner Placenta</t>
  </si>
  <si>
    <t>EС048</t>
  </si>
  <si>
    <t>에코브런치 하이포일러제닉 석류 토너</t>
  </si>
  <si>
    <t>ECOBRANCH Hypoallergenic Skin Toner pomegranate</t>
  </si>
  <si>
    <t>EС049</t>
  </si>
  <si>
    <t>에코브런치 하이포일러제닉 그린 애플 토너</t>
  </si>
  <si>
    <t>ECOBRANCH Hypoallergenic Skin Toner Green apple</t>
  </si>
  <si>
    <t>EС050</t>
  </si>
  <si>
    <t>에코브런치 하이포일러제닉 블루 아가베 토너</t>
  </si>
  <si>
    <t>ECOBRANCH Hypoallergenic Skin Toner Blue Agave</t>
  </si>
  <si>
    <t>EС051</t>
  </si>
  <si>
    <t>에코브런치 하이포일러제닉 들국화 토너</t>
  </si>
  <si>
    <t>ECOBRANCH Hypoallergenic Skin Toner Wild Chrysanthemum</t>
  </si>
  <si>
    <t>EС052</t>
  </si>
  <si>
    <t>에코브런치 하이포일러제닉 수박 토너</t>
  </si>
  <si>
    <t>ECOBRANCH Hypoallergenic Skin Toner Watermelon</t>
  </si>
  <si>
    <t>EС053</t>
  </si>
  <si>
    <t>에코브런치 하이포일러제닉 호박 토너</t>
  </si>
  <si>
    <t>ECOBRANCH Hypoallergenic Skin Toner Pumpkin</t>
  </si>
  <si>
    <t>EС054</t>
  </si>
  <si>
    <t>에코브런치 하이포일러제닉 카렌듈라 토너</t>
  </si>
  <si>
    <t>ECOBRANCH Hypoallergenic Skin Toner Calendula</t>
  </si>
  <si>
    <t>EС055</t>
  </si>
  <si>
    <t>에코브런치 하이포일러제닉 코코넛 토너</t>
  </si>
  <si>
    <t>ECOBRANCH Hypoallergenic Skin Toner Coconut</t>
  </si>
  <si>
    <t>EС056</t>
  </si>
  <si>
    <t>에코브런치 내추럴 글로우 알로에 베라 모이스처 수딩 겔</t>
  </si>
  <si>
    <t>ECOBRANCH Natural Glow Aloe vera Moisture Soothing Gel</t>
  </si>
  <si>
    <t>EС057</t>
  </si>
  <si>
    <t>세트_x000D_
에코브런치 골든 스네일 모이스처 수딩 겔_x000D_
에코브런치 히알루로닉 산 모이스처 수딩 겔_x000D_
에코브런치 알로에 베라 모이스처 수딩 겔</t>
  </si>
  <si>
    <t>Set ECOBRANCH Golden Snail Moisture Soothing Gel ECOBRANCH Hyaluronic Acid Moisture Soothing Gel ECOBRANCH Aloe Vera Moisture Soothing Gel</t>
  </si>
  <si>
    <t>EС058</t>
  </si>
  <si>
    <t>에코브런치 페이셜 딥 클렌징 오일 아보카도</t>
  </si>
  <si>
    <t>ECOBRANCH Facial Deep Cleansing Avocado</t>
  </si>
  <si>
    <t>EС059</t>
  </si>
  <si>
    <t>에코브런치 페이셜 딥 클렌징 오일  아하바하 비타민</t>
  </si>
  <si>
    <t>AHA&amp;BHA skin clear and moisturized FRESH-VITA CLEANSING OIL</t>
  </si>
  <si>
    <t>EС060</t>
  </si>
  <si>
    <t>에코브런치 페이셜 딥 클렌징 오일 흑미</t>
  </si>
  <si>
    <t>BLACK RICE &amp; PEPTIDE skin clear and moisturized FRESH-VITA CLEANSING OIL</t>
  </si>
  <si>
    <t>EС061</t>
  </si>
  <si>
    <t>에코브런치 페이셜 딥 클렌징 오일 카렌듈라</t>
  </si>
  <si>
    <t>CALENDULA skin clear and moisturized FRESH-VITA CLEANSING OIL</t>
  </si>
  <si>
    <t>EС062</t>
  </si>
  <si>
    <t>에코브런치 페이셜 딥 클렌징 오일 코코넛</t>
  </si>
  <si>
    <t>COCONUT skin clear and moisturized FRESH-VITA CLEANSING OIL</t>
  </si>
  <si>
    <t>EС063</t>
  </si>
  <si>
    <t>에코브런치 페이셜 딥 클렌징 오일 라임</t>
  </si>
  <si>
    <t>LIME skin clear and moisturized FRESH-VITA CLEANSING OIL</t>
  </si>
  <si>
    <t>EС064</t>
  </si>
  <si>
    <t>에코브런치 페이셜 딥 클렌징 오일 올리브</t>
  </si>
  <si>
    <t>OLIVE skin clear and moisturized FRESH-VITA CLEANSING OIL</t>
  </si>
  <si>
    <t>EС065</t>
  </si>
  <si>
    <t>에코브런치 더 오리진 오브 프로테우스 하이드라 플러스 모이스처 앰플 시카 그린</t>
  </si>
  <si>
    <t>ECOBRANCH Nature Flowing The Origin of Proteus Hydra Plus Moisture Ampoule Cica Green</t>
  </si>
  <si>
    <t>EС066</t>
  </si>
  <si>
    <t>에코브런치 더 오리진 오브 프로테우스 하이드라 플러스 모이스처 앰플 펩타이드</t>
  </si>
  <si>
    <t>ECOBRANCH Nature Flowing The Origin of Proteus Hydra Plus Moisture Ampoule Peptide</t>
  </si>
  <si>
    <t>EС067</t>
  </si>
  <si>
    <t>에코브런치 더 오리진 오브 프로테우스 하이드라 플러스 모이스처 앰플 마린 콜라겐</t>
  </si>
  <si>
    <t>ECOBRANCH Nature Flowing The Origin of Proteus Hydra Plus Moisture Ampoule Marine Collagen</t>
  </si>
  <si>
    <t>EС068</t>
  </si>
  <si>
    <t>에코브런치 더 오리진 오브 프로테우스 하이드라 플러스 모이스처 앰플 프로바이오틱스</t>
  </si>
  <si>
    <t>ECOBRANCH Nature Flowing The Origin of Proteus Hydra Plus Moisture Ampoule Probiotics</t>
  </si>
  <si>
    <t>EС069</t>
  </si>
  <si>
    <t>에코브런치 더 오리진 오브 프로테우스 하이드라 플러스 모이스처 앰플 아하바하 비타민</t>
  </si>
  <si>
    <t>ECOBRANCH Nature Flowing The Origin of Proteus Hydra Plus Moisture Ampoule AHA&amp;BHA Vitamins</t>
  </si>
  <si>
    <t>EС070</t>
  </si>
  <si>
    <t>에코브런치 더 오리진 오브 프로테우스 하이드라 플러스 모이스처 앰플 히알루로닉 산</t>
  </si>
  <si>
    <t>ECOBRANCH Nature Flowing The Origin of Proteus Hydra Plus Moisture Ampoule Hyaluronic Acid</t>
  </si>
  <si>
    <t>EС071</t>
  </si>
  <si>
    <t>에코브런치 플라워 퍼퓸드 핸드크림 라일락</t>
  </si>
  <si>
    <t>ECOBRANCH Flower perfumed Hand Cream Lilac</t>
  </si>
  <si>
    <t>EС072</t>
  </si>
  <si>
    <t>에코브런치 플라워 퍼퓸드 핸드크림 매그놀리아</t>
  </si>
  <si>
    <t>ECOBRANCH Flower perfumed Hand Cream Magnolia</t>
  </si>
  <si>
    <t>EС073</t>
  </si>
  <si>
    <t>에코브런치 플라워 퍼퓸드 핸드크림 수선화</t>
  </si>
  <si>
    <t>ECOBRANCH Flower perfumed Hand Cream Narcissus</t>
  </si>
  <si>
    <t>EС074</t>
  </si>
  <si>
    <t>에코브런치 플라워 퍼퓸드 핸드크림 와일드로즈</t>
  </si>
  <si>
    <t>ECOBRANCH Flower perfumed Hand Cream Wild Rose</t>
  </si>
  <si>
    <t>EС075</t>
  </si>
  <si>
    <t>에코브런치 플라워 퍼퓸드 핸드크림 카모마일</t>
  </si>
  <si>
    <t>ECOBRANCH Flower perfumed Hand Cream Chamomile</t>
  </si>
  <si>
    <t>EС076</t>
  </si>
  <si>
    <t>에코브런치 톤업 크림</t>
  </si>
  <si>
    <t>ECOBRANCH Tone Up Cream</t>
  </si>
  <si>
    <t>EС077</t>
  </si>
  <si>
    <t>ECOBRANCH Eyes Smile Bijangtan(Charcoal) Anti-wrinkle-Mask Pack eye Patch</t>
  </si>
  <si>
    <t>EС078</t>
  </si>
  <si>
    <t>The Ylang Gallery (for EYE BAG) Dark Circle Whitening Care Program</t>
  </si>
  <si>
    <t>EС079</t>
  </si>
  <si>
    <t>에코브런치 하이드레이팅 인텐시브 크림 아하 바하 파하</t>
  </si>
  <si>
    <t xml:space="preserve">ECOBRANCHHydrating Intensive Cream AHA BHA PHA </t>
  </si>
  <si>
    <t>EС080</t>
  </si>
  <si>
    <t>에코브런치 하이드레이팅 인텐시브 크림 캐비어</t>
  </si>
  <si>
    <t>ECOBRANCH Hydrating Intensive Cream Caviar</t>
  </si>
  <si>
    <t>EС081</t>
  </si>
  <si>
    <t>에코브런치 하이드레이팅 인텐시브 크림 시카</t>
  </si>
  <si>
    <t>ECOBRANCH Hydrating Intensive Cream Cica</t>
  </si>
  <si>
    <t>EС082</t>
  </si>
  <si>
    <t>에코브런치 하이드레이팅 인텐시브 크림 콜라겐</t>
  </si>
  <si>
    <t>ECOBRANCH Hydrating Intensive Cream Collagen</t>
  </si>
  <si>
    <t>EС083</t>
  </si>
  <si>
    <t>에코브런치 하이드레이팅 인텐시브 크림 골든 스네일</t>
  </si>
  <si>
    <t>ECOBRANCH Hydrating Intensive Cream Golden Snail</t>
  </si>
  <si>
    <t>EС084</t>
  </si>
  <si>
    <t>에코브런치 하이드레이팅 인텐시브 크림 히알루로닉 산</t>
  </si>
  <si>
    <t>ECOBRANCH Hydrating Intensive Cream Hyaluronic Acid</t>
  </si>
  <si>
    <t>EС085</t>
  </si>
  <si>
    <t>에코브런치 하이드레이팅 인텐시브 크림 이데베논</t>
  </si>
  <si>
    <t>ECOBRANCH Hydrating Intensive Cream Idebenone</t>
  </si>
  <si>
    <t>EС086</t>
  </si>
  <si>
    <t>에코브런치 하이드레이팅 인텐시브 크림 판테놀</t>
  </si>
  <si>
    <t>ECOBRANCH Hydrating Intensive Cream Panthenol</t>
  </si>
  <si>
    <t>EС087</t>
  </si>
  <si>
    <t>에코브런치 하이드레이팅 인텐시브 크림 펩타이드</t>
  </si>
  <si>
    <t>ECOBRANCH Hydrating Intensive Cream Peptide</t>
  </si>
  <si>
    <t>EС088</t>
  </si>
  <si>
    <t>에코브런치 하이드레이팅 인텐시브 크림 스네이크</t>
  </si>
  <si>
    <t>ECOBRANCH Hydrating Intensive Cream Snake</t>
  </si>
  <si>
    <t>EС089</t>
  </si>
  <si>
    <t>에코브런치 안티링클 핸드 크림 아르간 오일</t>
  </si>
  <si>
    <t>ECOBRANCH Anti-wrinkle hand creams Argan Oil</t>
  </si>
  <si>
    <t>EС090</t>
  </si>
  <si>
    <t>에코 브런치 안티링클 핸드 크림 시어버터</t>
  </si>
  <si>
    <t>ECOBRANCH Anti-wrinkle hand creams Shea Butter</t>
  </si>
  <si>
    <t>EС091</t>
  </si>
  <si>
    <t>에코 브런치 안티링클 핸드 크림 아보카도</t>
  </si>
  <si>
    <t>ECOBRANCH Anti-wrinkle hand creams Avocado</t>
  </si>
  <si>
    <t>EС092</t>
  </si>
  <si>
    <t>에코 브런치 안티링클 핸드 크림 바세린</t>
  </si>
  <si>
    <t>ECOBRANCH Anti-wrinkle hand creams Vaseline</t>
  </si>
  <si>
    <t>EС093</t>
  </si>
  <si>
    <t>에코 브런치 99% 수딩 모이스처 젤 알로에 베라</t>
  </si>
  <si>
    <t>ECOBRANCH Aloe Vera Soothing Moisture Gel</t>
  </si>
  <si>
    <t>EС094</t>
  </si>
  <si>
    <t>에코 브런치 99% 수딩 모이스처 젤 아보카도</t>
  </si>
  <si>
    <t>ECOBRANCH Avocado Soothing Moisture Gel</t>
  </si>
  <si>
    <t>EС095</t>
  </si>
  <si>
    <t>에코 브런치 99% 수딩 모이스처 젤 마린 콜라겐</t>
  </si>
  <si>
    <t>ECOBRANCH Marin Collagen Soothing Moisture Gel</t>
  </si>
  <si>
    <t>EС096</t>
  </si>
  <si>
    <t>에코 브런치 99% 수딩 모이스처 젤 히알루로닉 산</t>
  </si>
  <si>
    <t>ECOBRANCH hyaluronic Acid Soothing Moisture Gel</t>
  </si>
  <si>
    <t>EС097</t>
  </si>
  <si>
    <t>에코 브런치 99% 수딩 모이스처 젤 펩타이드</t>
  </si>
  <si>
    <t>ECOBRANCH Soothing Moisture Gel Peptide</t>
  </si>
  <si>
    <t>EС098</t>
  </si>
  <si>
    <t>에코 브런치 브라이트니스 크리스탈 클렌징 폼</t>
  </si>
  <si>
    <t>ECOBRANCH Brightness Crystal Cleansing Foam</t>
  </si>
  <si>
    <t>EС099</t>
  </si>
  <si>
    <t>에코 브런치 폼 클렌저 시그니처 콜렉션 [로즈 블로썸]</t>
  </si>
  <si>
    <t>ECOBRANCH FOAM CLEANSER SIGNATURE COLLECTION [ROSE BLOSSOM]</t>
  </si>
  <si>
    <t>EС100</t>
  </si>
  <si>
    <t>롤 온 윙클 오프 7 콤플렉스 에이지 디펜스 아이 세럼 보톡스</t>
  </si>
  <si>
    <t>ECOBRANCH ROLL ON WRINKLE OFF 7-COMPLEX AGE DEFENCE EYE SERUM BOTOX</t>
  </si>
  <si>
    <t>EС101</t>
  </si>
  <si>
    <t>롤 온 윙클 오프 7 콤플렉스 에이지 디펜스 아이 세럼 블랙 캐비어</t>
  </si>
  <si>
    <t>ECOBRANCH ROLL ON WRINKLE OFF 7-COMPLEX AGE DEFENCE EYE SERUM BLACK CAVIER</t>
  </si>
  <si>
    <t>EС102</t>
  </si>
  <si>
    <t>롤 온 윙클 오프 7 콤플렉스 에이지 디펜스 아이 세럼 레티놀</t>
  </si>
  <si>
    <t>ECOBRANCH ROLL ON WRINKLE OFF 7-COMPLEX AGE DEFENCE EYE SERUM RETINOL</t>
  </si>
  <si>
    <t>EС103</t>
  </si>
  <si>
    <t>롤 온 윙클 오프 7 콤플렉스 에이지 디펜스 아이 세럼 밍크 오일</t>
  </si>
  <si>
    <t>ECOBRANCH ROLL ON WRINKLE OFF 7-COMPLEX AGE DEFENCE EYE SERUM MINK OIL</t>
  </si>
  <si>
    <t>EС104</t>
  </si>
  <si>
    <t>롤 온 윙클 오프 7 콤플렉스 에이지 디펜스 아이 세럼 콜라겐</t>
  </si>
  <si>
    <t>ECOBRANCH ROLL ON WRINKLE OFF 7-COMPLEX AGE DEFENCE EYE SERUM COLLAGEN</t>
  </si>
  <si>
    <t>EС105</t>
  </si>
  <si>
    <t>롤 온 윙클 오프 7 콤플렉스 에이지 디펜스 아이 세럼 펩타이드</t>
  </si>
  <si>
    <t>ECOBRANCH ROLL ON WRINKLE OFF 7-COMPLEX AGE DEFENCE EYE SERUM PEPTIDE</t>
  </si>
  <si>
    <t>EС106</t>
  </si>
  <si>
    <t>롤 온 윙클 오프 7 콤플렉스 에이지 디펜스 아이 세럼 블랙 스네일</t>
  </si>
  <si>
    <t>ECOBRANCH ROLL ON WRINKLE OFF 7-COMPLEX AGE DEFENCE EYE SERUM BLACK SNAIL</t>
  </si>
  <si>
    <t>EС107</t>
  </si>
  <si>
    <t>롤 온 윙클 오프 7 콤플렉스 에이지 디펜스 아이 세럼 스네이크</t>
  </si>
  <si>
    <t>ECOBRANCH ROLL ON WRINKLE OFF 7-COMPLEX AGE DEFENCE EYE SERUM SNAKE</t>
  </si>
  <si>
    <t>EС108</t>
  </si>
  <si>
    <t>롤 온 윙클 오프 7 콤플렉스 에이지 디펜스 아이 세럼 플라센타</t>
  </si>
  <si>
    <t>ECOBRANCH ROLL ON WRINKLE OFF 7-COMPLEX AGE DEFENCE EYE SERUM PLACENTA</t>
  </si>
  <si>
    <t>EС109</t>
  </si>
  <si>
    <t>롤 온 윙클 오프 7 콤플렉스 에이지 디펜스 아이 세럼 24K 골드</t>
  </si>
  <si>
    <t>ECOBRANCH ROLL ON WRINKLE OFF 7-COMPLEX AGE DEFENCE EYE SERUM 24K GOLD</t>
  </si>
  <si>
    <t>EС110</t>
  </si>
  <si>
    <t>에코브런치 인텐시브 크림(Ver.3) 아하 바하 비타민</t>
  </si>
  <si>
    <t>ECOBRANCH INTENSIVE CREAM(Ver.3) AHA/BHA/VITAMIN</t>
  </si>
  <si>
    <t>EС111</t>
  </si>
  <si>
    <t>에코브런치 인텐시브 크림(Ver.3) 알로에 베라</t>
  </si>
  <si>
    <t>ECOBRANCH INTENSIVE CREAM(Ver.3) ALOE VERA</t>
  </si>
  <si>
    <t>EС112</t>
  </si>
  <si>
    <t>에코브런치 인텐시브 크림(Ver.3) 아보카도</t>
  </si>
  <si>
    <t>ECOBRANCH INTENSIVE CREAM(Ver.3) AVOCADO</t>
  </si>
  <si>
    <t>EС113</t>
  </si>
  <si>
    <t>에코브런치 인텐시브 크림(Ver.3) 블랙 캐비어</t>
  </si>
  <si>
    <t>ECOBRANCH INTENSIVE CREAM(Ver.3) BLACK CAVIAAR</t>
  </si>
  <si>
    <t>EС114</t>
  </si>
  <si>
    <t>에코브런치 인텐시브 크림(Ver.3) 콜라겐</t>
  </si>
  <si>
    <t>ECOBRANCH INTENSIVE CREAM(Ver.3) COLLAGEN</t>
  </si>
  <si>
    <t>EС115</t>
  </si>
  <si>
    <t>에코브런치 인텐시브 크림(Ver.3) 산양유</t>
  </si>
  <si>
    <t>ECOBRANCH INTENSIVE CREAM(Ver.3) GOAT MILK</t>
  </si>
  <si>
    <t>EС116</t>
  </si>
  <si>
    <t>에코브런치 인텐시브 크림(Ver.3) 골든 스네일</t>
  </si>
  <si>
    <t>ECOBRANCH INTENSIVE CREAM(Ver.3) GOLDEN SNAIL</t>
  </si>
  <si>
    <t>EС117</t>
  </si>
  <si>
    <t>에코브런치 인텐시브 크림(Ver.3) 히알루로닉 산</t>
  </si>
  <si>
    <t>ECOBRANCH INTENSIVE CREAM(Ver.3) HYALURONIC ACID</t>
  </si>
  <si>
    <t>EС118</t>
  </si>
  <si>
    <t>에코브런치 인텐시브 크림(Ver.3) 진주</t>
  </si>
  <si>
    <t>ECOBRANCH INTENSIVE CREAM(Ver.3) PEARL</t>
  </si>
  <si>
    <t>EС119</t>
  </si>
  <si>
    <t>에코브런치 인텐시브 크림(Ver.3) 펩타이드</t>
  </si>
  <si>
    <t>ECOBRANCH INTENSIVE CREAM(Ver.3) PEPTIDE</t>
  </si>
  <si>
    <t>EС120</t>
  </si>
  <si>
    <t>에코브런치 페이셜 미스트 콜라겐</t>
  </si>
  <si>
    <t>ECOBRANCH FACIAL MIST COLLAGEN</t>
  </si>
  <si>
    <t>EС121</t>
  </si>
  <si>
    <t>에코브런치 페이셜 미스트 펩타이드</t>
  </si>
  <si>
    <t>ECOBRANCH FACIAL MIST PEPTIDE</t>
  </si>
  <si>
    <t>EС122</t>
  </si>
  <si>
    <t>에코브런치 페이셜 미스트 알로에</t>
  </si>
  <si>
    <t>ECOBRANCH FACIAL MIST ALOE</t>
  </si>
  <si>
    <t>EС123</t>
  </si>
  <si>
    <t>에코브런치 페이셜 미스트 히알루로닉 산</t>
  </si>
  <si>
    <t>ECOBRANCH FACIAL MIST HYALURONIC ACID</t>
  </si>
  <si>
    <t>EС124</t>
  </si>
  <si>
    <t>에코브런치 페이셜 미스트 아보카도</t>
  </si>
  <si>
    <t>ECOBRANCH FACIAL MIST AVOCADO</t>
  </si>
  <si>
    <t>EС125</t>
  </si>
  <si>
    <t>에코브런치 멀티 미라클 클렌징 밤 밸런싱</t>
  </si>
  <si>
    <t>ECOBRANCH MULTI-MIRACLE CELANSING BALM BALANCING</t>
  </si>
  <si>
    <t>EС126</t>
  </si>
  <si>
    <t>에코브런치 멀티 미라클 클렌징 밤 딥 클린</t>
  </si>
  <si>
    <t>ECOBRANCH MULTI-MIRACLE CELANSING BALM DEEP CLEAN</t>
  </si>
  <si>
    <t>EС127</t>
  </si>
  <si>
    <t>에코브런치 멀티 미라클 클렌징 밤 하이포알러제닉</t>
  </si>
  <si>
    <t>ECOBRANCH MULTI-MIRACLE CELANSING BALM HYPOALLERGENIC</t>
  </si>
  <si>
    <t>EС128</t>
  </si>
  <si>
    <t>에코브런치 멀티 미라클 클렌징 밤 마일드 오리지날</t>
  </si>
  <si>
    <t>ECOBRANCH MULTI-MIRACLE CELANSING BALM MILD ORIGINAL</t>
  </si>
  <si>
    <t>EС129</t>
  </si>
  <si>
    <t>에코브런치 멀티 미라클 클렌징 밤 모이스처라이징</t>
  </si>
  <si>
    <t>ECOBRANCH MULTI-MIRACLE CELANSING BALM MOISTURIZING</t>
  </si>
  <si>
    <t>EС130</t>
  </si>
  <si>
    <t>에코브런치 멀티 미라클 클렌징 밤 포어 화이트</t>
  </si>
  <si>
    <t>ECOBRANCH MULTI-MIRACLE CELANSING BALM PORE WHITE</t>
  </si>
  <si>
    <t>EС131</t>
  </si>
  <si>
    <t>에코브런치 프리미엄 맴플 2mL - 펩타이드</t>
  </si>
  <si>
    <t xml:space="preserve"> ECOBRANCH premium ampoule 2ml - PEPTIDE</t>
  </si>
  <si>
    <t>EС132</t>
  </si>
  <si>
    <t>에코브런치 프리미엄 맴플 2mL - 플라센타</t>
  </si>
  <si>
    <t xml:space="preserve"> ECOBRANCH premium ampoule 2ml - PLACENTA</t>
  </si>
  <si>
    <t>EС133</t>
  </si>
  <si>
    <t>에코브런치 프리미엄 맴플 2mL -  히알루로닉 산</t>
  </si>
  <si>
    <t xml:space="preserve"> ECOBRANCH premium ampoule 2ml - Hyaluron</t>
  </si>
  <si>
    <t>EС134</t>
  </si>
  <si>
    <t>에코브런치 프리미엄 맴플 2mL - 시카</t>
  </si>
  <si>
    <t>ECOBRANCH premium ampoule 2ml - CICA Green</t>
  </si>
  <si>
    <t>EС135</t>
  </si>
  <si>
    <t>에코브런치 프리미엄 맴플 2mL -  마린 콜라겐</t>
  </si>
  <si>
    <t xml:space="preserve"> ECOBRANCH premium ampoule 2ml - Marin Collagen</t>
  </si>
  <si>
    <t>EС136</t>
  </si>
  <si>
    <t>에코브런치 프리미엄 맴플 2mL - 코엔자임 Q10</t>
  </si>
  <si>
    <t>ECOBRANCH premium ampoule 2ml - Coenzyme Q10</t>
  </si>
  <si>
    <t>EС137</t>
  </si>
  <si>
    <t>에코브런치 프리미엄 맴플 2mL - 골든 스네일</t>
  </si>
  <si>
    <t xml:space="preserve"> ECOBRANCH premium ampoule 2ml - Golden Snail</t>
  </si>
  <si>
    <t>EС138</t>
  </si>
  <si>
    <t>에코브런치 프리미엄 맴플 2mL - 아하&amp;바하&amp;비타민</t>
  </si>
  <si>
    <t>ECOBRANCH premium ampoule 2ml - AHA&amp;BHA&amp;VITAMIN</t>
  </si>
  <si>
    <t>EС139</t>
  </si>
  <si>
    <t>에코브런치 프리미엄 맴플 2mL - EGF</t>
  </si>
  <si>
    <t>ECOBRANCH premium ampoule 2ml - EGF</t>
  </si>
  <si>
    <t>EС140</t>
  </si>
  <si>
    <t>이비자 스파-아이 러브 바나나 베이킹 소다 파우더 스크럽 워시-저자극 필링효과 5g * 12ea</t>
  </si>
  <si>
    <t xml:space="preserve"> ECOBRANCH Hi I love banana 5g*12ea</t>
  </si>
  <si>
    <t>EС141</t>
  </si>
  <si>
    <t>이비자 스파 멀티 컴플렉스 인텐스 컨디시너 500ml</t>
  </si>
  <si>
    <t>ECOBRANCH IBIZA SPA multi complex intense conditioner 500ml</t>
  </si>
  <si>
    <t>EС142</t>
  </si>
  <si>
    <t>이비자 스파 멀티 컴플렉스 인텐스 샴푸  500ml</t>
  </si>
  <si>
    <t>ECOBRANCH IBIZA SPA multi complex intense shampoo 500ml</t>
  </si>
  <si>
    <t>EС143</t>
  </si>
  <si>
    <t>에코브런치 에티튜드 스킨 부스터 세럼  히아루론산 30ml</t>
  </si>
  <si>
    <t>ECOBRANCH nature flowing skin booster serum HYALURONIC ACID 30ml</t>
  </si>
  <si>
    <t>EС144</t>
  </si>
  <si>
    <t>에코브런치 에티튜드 스킨 부스터 세럼  블랙 캐비어 30ml</t>
  </si>
  <si>
    <t>ECOBRANCH nature flowing skin booster serum BLACK CAVIAR 30ml</t>
  </si>
  <si>
    <t>EС145</t>
  </si>
  <si>
    <t>에코브런치 에티튜드 스킨 부스터 세럼 세라마이드 30ml</t>
  </si>
  <si>
    <t>ECOBRANCH nature flowing skin booster serum CERAMIDE 30ml</t>
  </si>
  <si>
    <t>EС146</t>
  </si>
  <si>
    <t>에코브런치 에티튜드 스킨 부스터 세럼 시가그린30ml</t>
  </si>
  <si>
    <t>ECOBRANCH nature flowing skin booster serum CICA GREEN 30ml</t>
  </si>
  <si>
    <t>EС147</t>
  </si>
  <si>
    <t>에코브런치 에티튜드 스킨 부스터 세럼 골든 스네일30ml</t>
  </si>
  <si>
    <t>ECOBRANCH nature flowing skin booster serum GOLDEN SNAIL 30ml</t>
  </si>
  <si>
    <t>EС148</t>
  </si>
  <si>
    <t>에코브런치 에티튜드 스킨 부스터 세럼 이데베논 30ml</t>
  </si>
  <si>
    <t>ECOBRANCH nature flowing skin booster serum IDEBENONE 30ml</t>
  </si>
  <si>
    <t>EС149</t>
  </si>
  <si>
    <t>에코브런치 에티튜드 스킨 부스터 세럼 마린 콜라겐30ml</t>
  </si>
  <si>
    <t>ECOBRANCH nature flowing skin booster serum MARIN COLLAGEN 30ml</t>
  </si>
  <si>
    <t>EС150</t>
  </si>
  <si>
    <t>에코브런치 에티튜드 스킨 부스터 세럼 펩타이드 30ml</t>
  </si>
  <si>
    <t>ECOBRANCH nature flowing skin booster serum PEPTIDE 30ml</t>
  </si>
  <si>
    <t>EС151</t>
  </si>
  <si>
    <t>에코브런치 에티튜드 스킨 부스터 세럼 플라센타 30ml</t>
  </si>
  <si>
    <t>ECOBRANCH nature flowing skin booster serum PLACENTA 30ml</t>
  </si>
  <si>
    <t>EС152</t>
  </si>
  <si>
    <t>에코브런치 에티튜드 스킨 부스터 세럼레티놀 30ml</t>
  </si>
  <si>
    <t>ECOBRANCH nature flowing skin booster serum RETINOL 30ml</t>
  </si>
  <si>
    <t>TIRTIR</t>
  </si>
  <si>
    <t>도자기 크림 50ml</t>
  </si>
  <si>
    <t>CERAMIC CREAM 50ml</t>
  </si>
  <si>
    <t>도자기 크림 100ml</t>
  </si>
  <si>
    <t>CERAMIC CREAM 100ml</t>
  </si>
  <si>
    <t>순 로즈마리 엔센스 150ml</t>
  </si>
  <si>
    <t>ROSEMARY ONE ESSENCE 150ml</t>
  </si>
  <si>
    <t>센텔라 폼 클렌징 150ml</t>
  </si>
  <si>
    <t>CENTELLA FOAM CLEANSING 150ml</t>
  </si>
  <si>
    <t>진정해 버블토너 150ml</t>
  </si>
  <si>
    <t>CALM DOWN BUBBLE TONER 150ml</t>
  </si>
  <si>
    <t>건강해 시카 버블 토너</t>
  </si>
  <si>
    <t>CICA CARE BUBBLE TONER</t>
  </si>
  <si>
    <t>투명해 비타 버블 토너</t>
  </si>
  <si>
    <t>VC VITA BUBBLE TONER</t>
  </si>
  <si>
    <t>탄탄해 콜라겐 버블 토너</t>
  </si>
  <si>
    <t>COLLAGEN BUBBLE TONER</t>
  </si>
  <si>
    <t>마스크 핏 쿠션 18g
(17C 포슬린 / 21N 아이보리 / 23N 샌드)</t>
  </si>
  <si>
    <t>MASK FIT CUSION 18g
(17C Porcelin/ 21N Ivory / 23N Sand)</t>
  </si>
  <si>
    <t>밀크 스킨 150ml</t>
  </si>
  <si>
    <t>MILK SKIN 150ml</t>
  </si>
  <si>
    <t>글로시코팅미스트 70ml</t>
  </si>
  <si>
    <t>GLOSSY COATING MIST 70ml</t>
  </si>
  <si>
    <t>긴급 보습 세럼(SOS 세럼) 50ml</t>
  </si>
  <si>
    <t>SOS SERUM 50ml</t>
  </si>
  <si>
    <t>진짜 병풀 쏙 카밍 마스크 5매입</t>
  </si>
  <si>
    <t>REAL CICA CALMING MASK(5ea)</t>
  </si>
  <si>
    <t>오프 더 선 마일드 플루이드 50ml</t>
  </si>
  <si>
    <t>OFF THE SUN MILD FLUID 50ml</t>
  </si>
  <si>
    <t>VC잡티세럼</t>
  </si>
  <si>
    <t>VC DARK SPOT ERASER SERUM</t>
  </si>
  <si>
    <t>GRACE DAY</t>
  </si>
  <si>
    <t>GD001</t>
  </si>
  <si>
    <t>Grace Day ROSE Cellulose Mask 27ml</t>
  </si>
  <si>
    <t>GD002</t>
  </si>
  <si>
    <t>Grace Day Collagen Cellulose Mask 27ml</t>
  </si>
  <si>
    <t>GD003</t>
  </si>
  <si>
    <t>Grace Day Vitamin C Cellulose Mask 27ml</t>
  </si>
  <si>
    <t>GD004</t>
  </si>
  <si>
    <t>Grace Day Tea Tree Cellulose Mask 27ml</t>
  </si>
  <si>
    <t>GD005</t>
  </si>
  <si>
    <t>Grace Day Cucumber Cellulose Mask 27ml</t>
  </si>
  <si>
    <t>GD006</t>
  </si>
  <si>
    <t>Grace Day Aloe Cellulose Mask 27ml</t>
  </si>
  <si>
    <t>GD007</t>
  </si>
  <si>
    <t>Grace Day Hyaluronic Acid Cellulose Mask 27ml</t>
  </si>
  <si>
    <t>GD008</t>
  </si>
  <si>
    <t>Grace Day Snail Cellulose Mask 27ml</t>
  </si>
  <si>
    <t>GD009</t>
  </si>
  <si>
    <t>Grace Day Honey Cellulose Mask 27ml</t>
  </si>
  <si>
    <t>GD010</t>
  </si>
  <si>
    <t>Grace Day Pomegranate Cellulose Mask 27ml</t>
  </si>
  <si>
    <t>GD011</t>
  </si>
  <si>
    <t xml:space="preserve"> Grace Day Real Fresh Peach &amp; Apple Foam Cleanser 100ml</t>
  </si>
  <si>
    <t>GD012</t>
  </si>
  <si>
    <t xml:space="preserve"> Grace Day Real Fresh Coconut &amp; Cica Foam Cleanser 100ml</t>
  </si>
  <si>
    <t>GD013</t>
  </si>
  <si>
    <t xml:space="preserve"> Grace Day Real Fresh Mugwort &amp; Tea tree Foam Cleanser 100ml</t>
  </si>
  <si>
    <t>GD014</t>
  </si>
  <si>
    <t xml:space="preserve"> Grace Day Real Fresh Calamansi &amp; Lemon Foam Cleanser 100ml</t>
  </si>
  <si>
    <t>GD015</t>
  </si>
  <si>
    <t xml:space="preserve"> Grace Day Real Fresh Aloe &amp; Green tea Foam Cleanser 100ml</t>
  </si>
  <si>
    <t>GD016</t>
  </si>
  <si>
    <t xml:space="preserve"> Grace Day Real Fresh Blueberry &amp; Acai berry Foam Cleanser 100ml</t>
  </si>
  <si>
    <t>GD017</t>
  </si>
  <si>
    <t>Grace Day WHITE CLAY FRESH FACIAL FOAM 180ml</t>
  </si>
  <si>
    <t>GD018</t>
  </si>
  <si>
    <t xml:space="preserve"> Grace Day BLACK POWDER CHACOAL PORE FACIAL FOAM 180ml</t>
  </si>
  <si>
    <t>GD019</t>
  </si>
  <si>
    <t xml:space="preserve"> Grace Day PINK CLAY ANTI-TROUBLE  FACIAL FOAM 180ml</t>
  </si>
  <si>
    <t>GD020</t>
  </si>
  <si>
    <t>Grace Day Yellow clay Anti-troble facial foam 180ml</t>
  </si>
  <si>
    <t>GD021</t>
  </si>
  <si>
    <t>Grace Day  Green team clay vital facial foam 180ml</t>
  </si>
  <si>
    <t>GD022</t>
  </si>
  <si>
    <t>GD Morning mask pack
Collagen 30SHEETS</t>
  </si>
  <si>
    <t>GD023</t>
  </si>
  <si>
    <t>GD Morning mask pack
Vitamain C 30SHEETS</t>
  </si>
  <si>
    <t>GD024</t>
  </si>
  <si>
    <t>GD Morning mask pack
Hyaluronic Acid 30SHEETS</t>
  </si>
  <si>
    <t>GD025</t>
  </si>
  <si>
    <t>GD Morning mask pack
EGF 30SHEETS</t>
  </si>
  <si>
    <t>GD026</t>
  </si>
  <si>
    <t>Grace Day  Body Cleanser  500ml</t>
  </si>
  <si>
    <t>GD027</t>
  </si>
  <si>
    <t>Grace Day Body Lotion 500ml</t>
  </si>
  <si>
    <t>GD028</t>
  </si>
  <si>
    <t>Grace Day Charcoal Micellar Cleansing Water 500ml</t>
  </si>
  <si>
    <t>GD029</t>
  </si>
  <si>
    <t>Grace Day Herbal Micellar Cleansing Water 500ml</t>
  </si>
  <si>
    <t>GD030</t>
  </si>
  <si>
    <t>Grace Day Hyaluronic Micellar Cleansing Water 500ml</t>
  </si>
  <si>
    <t>GD031</t>
  </si>
  <si>
    <t>Grace Day Snail Gel _ Moisture Soothing Gel 300ml</t>
  </si>
  <si>
    <t>GD032</t>
  </si>
  <si>
    <t>Grace Day Aloe Vera _ Refreshing Soothing Gel 300ml</t>
  </si>
  <si>
    <t>GD033</t>
  </si>
  <si>
    <t>Grace Day Coconut Gel _ Nourishing Soothing Gel 300ml</t>
  </si>
  <si>
    <t>GD034</t>
  </si>
  <si>
    <t>Grace Day HYALURONIC ACID HYDROGEL EYEPATCH 60SHEETS</t>
  </si>
  <si>
    <t>GD035</t>
  </si>
  <si>
    <t>Grace Day SKIN REPAIR E.G.F HYDROGEL EYEPATCH 60SHEETS</t>
  </si>
  <si>
    <t>GD036</t>
  </si>
  <si>
    <t>Grace Day ANTI-AGING COLLAGEN HYDROGEL EYEPATCH 60SHEETS</t>
  </si>
  <si>
    <t>GD037</t>
  </si>
  <si>
    <t>Grace Day COCONUT DERMA NOURISHING SOLUTION PEEL-OFF PACK 180ml</t>
  </si>
  <si>
    <t>GD038</t>
  </si>
  <si>
    <t>GRACE DAY CHARCOAL DERMA PORE CLEAR SOLUTION PEEL-OFF PACK 180ml</t>
  </si>
  <si>
    <t>GD039</t>
  </si>
  <si>
    <t>Grace Day COLLAGEN DERMA LIFT SOLUTION PEEL-OFF PACK 180ml</t>
  </si>
  <si>
    <t>GD040</t>
  </si>
  <si>
    <t>Grace Day ANTI-DUST PEELING GEL POLLUTION CARE 180ml</t>
  </si>
  <si>
    <t>GD041</t>
  </si>
  <si>
    <t>Grace Day CALMING SOLUTION PEELING GEL 180ml</t>
  </si>
  <si>
    <t>GD042</t>
  </si>
  <si>
    <t>Grace Day MELAISER PEELING GEL MELA CONTROL 180ml</t>
  </si>
  <si>
    <t>GD043</t>
  </si>
  <si>
    <t>Grace Day HONEY Plex Ampule 50ml</t>
  </si>
  <si>
    <t>GD044</t>
  </si>
  <si>
    <t>Grace Day PAPAIN Plex Ampule 50ml</t>
  </si>
  <si>
    <t>GD045</t>
  </si>
  <si>
    <t>Grace Day PURE Plex Ampoule 50ml</t>
  </si>
  <si>
    <t>GD046</t>
  </si>
  <si>
    <t>Grace Day MOISTURE GLOVE MASK PACK ( Supple Skin ) 16g * 2</t>
  </si>
  <si>
    <t>GD047</t>
  </si>
  <si>
    <t>Grace Day EXFOLIATE SOCKS MASK PACK ( Smooth feet ) 20g * 2</t>
  </si>
  <si>
    <t>GD048</t>
  </si>
  <si>
    <t>Grace Day AQUA Forest Mist 100ml</t>
  </si>
  <si>
    <t>GD049</t>
  </si>
  <si>
    <t>Grace Day BOUQUET Narine Mist 100ml</t>
  </si>
  <si>
    <t>GD050</t>
  </si>
  <si>
    <t>GRACE DAY PURE PLEX CICA SKIN TONER,250ml 250ml</t>
  </si>
  <si>
    <t>GD051</t>
  </si>
  <si>
    <t>GRACE DAY PURE PLEX COLLAGEN SKIN TONER,250ml 250ml</t>
  </si>
  <si>
    <t>GD052</t>
  </si>
  <si>
    <t>GRACE DAY PURE PLEX Q10 SKIN TONER,250ml 250ml</t>
  </si>
  <si>
    <t>GD053</t>
  </si>
  <si>
    <t>GRACE DAY PURE PLEX PEPTIDE SKIN TONER,250ml 250ml</t>
  </si>
  <si>
    <t>GD054</t>
  </si>
  <si>
    <t>GRACE DAY PURE PLEX BLACK RICE SKIN TONER,250ml 250ml</t>
  </si>
  <si>
    <t>GD055</t>
  </si>
  <si>
    <t>GRACE DAY PURE PLEX HYALURON SKIN TONER,250ml 250ml</t>
  </si>
  <si>
    <t>GD056</t>
  </si>
  <si>
    <t>GRACE DAY HYALURONIC COOLING SUN GEL 50ml</t>
  </si>
  <si>
    <t>GD057</t>
  </si>
  <si>
    <t>KONJAC SPONGE / 9 COLORS
White, Pink, Blue, Mint, 
Yellow Green, Green, Brown, Purple, Black
 -</t>
  </si>
  <si>
    <t>GD058</t>
  </si>
  <si>
    <t>Graceday Pore Black Head One Shot Pack 120ml</t>
  </si>
  <si>
    <t>GD059</t>
  </si>
  <si>
    <t>Graceday Pore Tightening Corset Pack 120ml</t>
  </si>
  <si>
    <t>GD060</t>
  </si>
  <si>
    <t>Graceday All Clean Stick 10g -</t>
  </si>
  <si>
    <t>GD061</t>
  </si>
  <si>
    <t>Grace Day Hair Ampoule _ 
Intensive Peptide-9 10ml</t>
  </si>
  <si>
    <t>GD062</t>
  </si>
  <si>
    <t>Grace Day - All in one Mask Pack - For Normal Skin 23ml</t>
  </si>
  <si>
    <t>GD063</t>
  </si>
  <si>
    <t>Grace Day - All in one Mask Pack - For Sensitive Skin 23ml</t>
  </si>
  <si>
    <t>GD064</t>
  </si>
  <si>
    <t>GRACE DAY HAND CREAM SNAIL 100ml</t>
  </si>
  <si>
    <t>GD065</t>
  </si>
  <si>
    <t>GRACE DAY HAND CREAM ALOE 100ml</t>
  </si>
  <si>
    <t>GD066</t>
  </si>
  <si>
    <t>GRACE DAY HAND CREAM OLIVE 100ml</t>
  </si>
  <si>
    <t>GD067</t>
  </si>
  <si>
    <t>GRACE DAY HAND CREAM HYALURONATE 100ml</t>
  </si>
  <si>
    <t>GD068</t>
  </si>
  <si>
    <t>GRACE DAY MARINE COLLAGEN EYE CREAM 20ml</t>
  </si>
  <si>
    <t>GD069</t>
  </si>
  <si>
    <t>GRACE DAY MARINE COLLAGEN CREAM 50ml</t>
  </si>
  <si>
    <t>GD070</t>
  </si>
  <si>
    <t>GRACE DAY MARINE COLLAGEN MOISTURIZING CREAM 100ml</t>
  </si>
  <si>
    <t>GD071</t>
  </si>
  <si>
    <t>GRACE DAY MARINE COLLAGEN TONER 150ml</t>
  </si>
  <si>
    <t>GD072</t>
  </si>
  <si>
    <t>GRACE DAY MARINE COLLAGEN AMPOULE 50ml</t>
  </si>
  <si>
    <t>GD073</t>
  </si>
  <si>
    <t>GRACE DAY SNAIL 15% CREAM 50ml</t>
  </si>
  <si>
    <t>GD074</t>
  </si>
  <si>
    <t>GRACE DAY CICA 15% CREAM 50ml</t>
  </si>
  <si>
    <t>GD075</t>
  </si>
  <si>
    <t>GRACE DAY AVOCADO 15% CREAM 50ml</t>
  </si>
  <si>
    <t>GD076</t>
  </si>
  <si>
    <t>GRACE DAY ALOE 15% CREAM 50ml</t>
  </si>
  <si>
    <t>GD077</t>
  </si>
  <si>
    <t>GRACE DAY PEARL 15% WHITENING CREAM 50ml</t>
  </si>
  <si>
    <t>GD078</t>
  </si>
  <si>
    <t>GRACE DAY CERAMIDE CREAM 50ml</t>
  </si>
  <si>
    <t>GD079</t>
  </si>
  <si>
    <t>GRACE DAY PEPTIDE CREAM 50ml</t>
  </si>
  <si>
    <t>GD080</t>
  </si>
  <si>
    <t>GRACE DAY HYALURONATE CREAM 50ml</t>
  </si>
  <si>
    <t>GD081</t>
  </si>
  <si>
    <t>GRACE DAY CLEANSING TISSUE 
TEA TREE 45SHEATS</t>
  </si>
  <si>
    <t>GD082</t>
  </si>
  <si>
    <t>GRACE DAY CLEANSING TISSUE COLLAGEN 45SHEATS</t>
  </si>
  <si>
    <t>GD083</t>
  </si>
  <si>
    <t>GRACEDAY MULTI-VITAMIN STRAWBERRY MASK PACK 27ml</t>
  </si>
  <si>
    <t>GD084</t>
  </si>
  <si>
    <t>GRACEDAY MULTI-VITAMIN MANGO MASK PACK 27ml</t>
  </si>
  <si>
    <t>GD085</t>
  </si>
  <si>
    <t>GRACEDAY MULTI-VITAMIN ORANGE MASK PACK 27ml</t>
  </si>
  <si>
    <t>GD086</t>
  </si>
  <si>
    <t>GRACEDAY MULTI-VITAMIN GRAPE FRUIT MASK PACK 27ml</t>
  </si>
  <si>
    <t>GD087</t>
  </si>
  <si>
    <t>GRACEDAY MULTI-VITAMIN KIWI MASK PACK 27ml</t>
  </si>
  <si>
    <t>GD088</t>
  </si>
  <si>
    <t>FRENCH PHARMERCI MELA-CLEAR SHEET MASK</t>
  </si>
  <si>
    <t>GD089</t>
  </si>
  <si>
    <t>FRENCH PHARMERCI POWER-MOISTURE
 SHEET MASK</t>
  </si>
  <si>
    <t>GD090</t>
  </si>
  <si>
    <t>FRENCH PHARMERCI VOLUME-LIFT SHEET MASK</t>
  </si>
  <si>
    <t>GD091</t>
  </si>
  <si>
    <t>FRENCH PHARMERCI 3-IN-1 ECLAT CREAM</t>
  </si>
  <si>
    <t>GD092</t>
  </si>
  <si>
    <t>FRENCH PHARMERCI ECLAT ANTI-WRINKLE BALANCING AMPOULE</t>
  </si>
  <si>
    <t>GD093</t>
  </si>
  <si>
    <t>FRENCH PHARMERCI ECLAT BRIGHTENING BALCANCING AMPOULE</t>
  </si>
  <si>
    <t>GD094</t>
  </si>
  <si>
    <t>FRENCH PHARMERCI ECLAT MOISTURE BALCANCING AMPOULE</t>
  </si>
  <si>
    <t>GD095</t>
  </si>
  <si>
    <t>FRENCH PHARMERCI BOTANIQUE NEROLI CLEANSER 100ml</t>
  </si>
  <si>
    <t>GD096</t>
  </si>
  <si>
    <t>FRENCH PHARMERCI BOTANIQUE LILAC CLEANSER 100ml</t>
  </si>
  <si>
    <t>GD097</t>
  </si>
  <si>
    <t>FRENCH PHARMERCI BOTANIQUE ROSE CLEANSER 100ml</t>
  </si>
  <si>
    <t>GD098</t>
  </si>
  <si>
    <t>FRENCH PHARMERCI BOTANIQUE CHAMOMILE CLEANSER 100ml</t>
  </si>
  <si>
    <t>GD099</t>
  </si>
  <si>
    <t>FRENCH PHARMERCI BOTANIQUE ROSEMARY CLEANSER 180ml</t>
  </si>
  <si>
    <t>GD100</t>
  </si>
  <si>
    <t>FRENCH PHARMERCI BOTANIQUE BASIL CLEANSER 180ml</t>
  </si>
  <si>
    <t>GD101</t>
  </si>
  <si>
    <t>FRENCH PHARMERCI BOTANIQUE OLIVE CLEANSER 180ml</t>
  </si>
  <si>
    <r>
      <rPr>
        <sz val="16"/>
        <color theme="1"/>
        <rFont val="Calibri"/>
        <family val="2"/>
        <charset val="204"/>
        <scheme val="minor"/>
      </rPr>
      <t>Минимальная сумма закуапа по</t>
    </r>
    <r>
      <rPr>
        <sz val="16"/>
        <color rgb="FFFF005F"/>
        <rFont val="Calibri"/>
        <family val="2"/>
        <charset val="204"/>
        <scheme val="minor"/>
      </rPr>
      <t xml:space="preserve"> MANYO FACTORY </t>
    </r>
    <r>
      <rPr>
        <b/>
        <sz val="16"/>
        <color theme="1"/>
        <rFont val="Calibri"/>
        <family val="2"/>
        <charset val="204"/>
        <scheme val="minor"/>
      </rPr>
      <t>5 000</t>
    </r>
    <r>
      <rPr>
        <b/>
        <sz val="16"/>
        <color rgb="FF00B050"/>
        <rFont val="Calibri"/>
        <family val="2"/>
        <charset val="204"/>
        <scheme val="minor"/>
      </rPr>
      <t>$</t>
    </r>
  </si>
  <si>
    <t>GALCTOMY CLEARSKIN PAD 60매/160g</t>
  </si>
  <si>
    <t>GALAC NIACIN ESSENCE MASK 30g</t>
  </si>
  <si>
    <t>마녀공장 갈락토미 모이스처 선세럼</t>
  </si>
  <si>
    <t>GALACTOMY MOISTURE SUN SERUM 50ml</t>
  </si>
  <si>
    <t>BIFIDA BIOME AMPOULE TONER 300ml</t>
  </si>
  <si>
    <t>BIFIDA AMPOULE WRAP MASK  (1 SHEET) 35g</t>
  </si>
  <si>
    <t>마녀공장 히알루로닉 애씨드 토너</t>
  </si>
  <si>
    <t>HYALURONIC ACID TONER 250ml</t>
  </si>
  <si>
    <t>THERMAL WATER MOISTURIZING SKIN 155ml</t>
  </si>
  <si>
    <t>마녀공장 블랙헤드&amp;포어 크림</t>
  </si>
  <si>
    <t>BLACKHEAD &amp; PORE CREAM 30ml</t>
  </si>
  <si>
    <t>마녀공장 하루하나 히알루론산 젤리</t>
  </si>
  <si>
    <t>HYALURONIC ACID JELLY 20g*14ea</t>
  </si>
  <si>
    <t>마녀공장 땡스베리 다즐링티 마스크</t>
  </si>
  <si>
    <t>THANKS BERRY DARJEELING TEA MASK 350ml</t>
  </si>
  <si>
    <t>알로에쿨링마스크</t>
  </si>
  <si>
    <t>ALOE COOLING MASK 18g</t>
  </si>
  <si>
    <t>마녀공장 아워 비건 선플루이드 글로우</t>
  </si>
  <si>
    <t>OUR VEGAN SUN FLUID GLOW 50ml</t>
  </si>
  <si>
    <t>마녀공장 아워 비건 오곡라떼 스크럽 폼</t>
  </si>
  <si>
    <t>OUR VEGAN OGOKLATTE SCRUB FOAM 120ml</t>
  </si>
  <si>
    <t>마녀공장 아워 비건 어성초 시카 클렌징 폼</t>
  </si>
  <si>
    <t>OUR VEGAN HEARTLEAF CICA CLEANSING FOAM 120ml</t>
  </si>
  <si>
    <t>마녀공장 아워 비건 어성초 98 시카 세럼</t>
  </si>
  <si>
    <t>OUR VEGAN HEARTLEAF 98 CICA SERUM 100ml</t>
  </si>
  <si>
    <t>마녀공장 아워 비건 어성초 시카 토너</t>
  </si>
  <si>
    <t>OUR VEGAN HEARTLEAF CICA TONER 400ml</t>
  </si>
  <si>
    <t>마녀공장 아워 비건 어성초 시카 크림</t>
  </si>
  <si>
    <t>OUR VEGAN HEARTLEAF CICA CREAM 100ml</t>
  </si>
  <si>
    <t>마녀공장 아워 비건 어성초 시카 마스크</t>
  </si>
  <si>
    <t>OUR VEGAN HEARTLEAF CICA MASK 25ml</t>
  </si>
  <si>
    <t>마녀공장 비피다 바이옴 딥 슬리핑 마스크</t>
  </si>
  <si>
    <t>BIFIDA BIOME DEEP SLEEPING MASK 100ml</t>
  </si>
  <si>
    <r>
      <t xml:space="preserve">Минимальная сумма заказа по каждому бренду - </t>
    </r>
    <r>
      <rPr>
        <b/>
        <sz val="14"/>
        <color theme="0"/>
        <rFont val="Calibri"/>
        <family val="2"/>
        <charset val="204"/>
        <scheme val="minor"/>
      </rPr>
      <t xml:space="preserve">500 000 </t>
    </r>
    <r>
      <rPr>
        <b/>
        <sz val="14"/>
        <color theme="0"/>
        <rFont val="Calibri"/>
        <family val="2"/>
        <charset val="204"/>
      </rPr>
      <t>₩</t>
    </r>
    <r>
      <rPr>
        <b/>
        <sz val="14"/>
        <color theme="0"/>
        <rFont val="Calibri"/>
        <family val="2"/>
        <charset val="204"/>
        <scheme val="minor"/>
      </rPr>
      <t xml:space="preserve"> </t>
    </r>
    <r>
      <rPr>
        <sz val="14"/>
        <color theme="0"/>
        <rFont val="Calibri"/>
        <family val="2"/>
        <charset val="204"/>
        <scheme val="minor"/>
      </rPr>
      <t xml:space="preserve">
Минимальное количество по каждому артикулу - </t>
    </r>
    <r>
      <rPr>
        <b/>
        <sz val="14"/>
        <color theme="0"/>
        <rFont val="Calibri"/>
        <family val="2"/>
        <charset val="204"/>
        <scheme val="minor"/>
      </rPr>
      <t>1 коробка</t>
    </r>
    <r>
      <rPr>
        <sz val="14"/>
        <color theme="0"/>
        <rFont val="Calibri"/>
        <family val="2"/>
        <charset val="204"/>
        <scheme val="minor"/>
      </rPr>
      <t xml:space="preserve">
Срок ожидания поступления на склад </t>
    </r>
    <r>
      <rPr>
        <b/>
        <sz val="14"/>
        <color theme="0"/>
        <rFont val="Calibri"/>
        <family val="2"/>
        <charset val="204"/>
        <scheme val="minor"/>
      </rPr>
      <t>14-28 дней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</si>
</sst>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164" formatCode="_-* #,##0\ _₽_-;\-* #,##0\ _₽_-;_-* &quot;-&quot;\ _₽_-;_-@_-"/>
    <numFmt numFmtId="165" formatCode="[$$-409]#,##0.00"/>
    <numFmt numFmtId="166" formatCode="_-[$₩-412]* #,##0_-;\-[$₩-412]* #,##0_-;_-[$₩-412]* &quot;-&quot;_-;_-@_-"/>
    <numFmt numFmtId="167" formatCode="_-[$$-409]* #,##0.00_ ;_-[$$-409]* \-#,##0.00\ ;_-[$$-409]* &quot;-&quot;??_ ;_-@_ "/>
    <numFmt numFmtId="168" formatCode="0_);[Red]\(0\)"/>
    <numFmt numFmtId="169" formatCode="#,##0_);[Red]\(#,##0\)"/>
    <numFmt numFmtId="170" formatCode="_-[$₩-412]* #,##0.00_-;\-[$₩-412]* #,##0.00_-;_-[$₩-412]* &quot;-&quot;??_-;_-@_-"/>
    <numFmt numFmtId="171" formatCode="_-[$₩-412]* #,##0_-;\-[$₩-412]* #,##0_-;_-[$₩-412]* &quot;-&quot;??_-;_-@_-"/>
    <numFmt numFmtId="172" formatCode="0_ "/>
    <numFmt numFmtId="173" formatCode="_-[$₩-412]* #,##0.0_-;\-[$₩-412]* #,##0.0_-;_-[$₩-412]* &quot;-&quot;_-;_-@_-"/>
  </numFmts>
  <fonts count="77">
    <font>
      <sz val="11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4"/>
      <color rgb="FFFF006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color rgb="FF231F20"/>
      <name val="Calibri"/>
      <family val="2"/>
      <charset val="204"/>
      <scheme val="minor"/>
    </font>
    <font>
      <b/>
      <sz val="10"/>
      <color rgb="FF231F20"/>
      <name val="Calibri"/>
      <family val="2"/>
      <charset val="204"/>
      <scheme val="minor"/>
    </font>
    <font>
      <sz val="11"/>
      <color theme="1"/>
      <name val="Calibri"/>
      <family val="2"/>
      <charset val="129"/>
      <scheme val="minor"/>
    </font>
    <font>
      <b/>
      <sz val="24"/>
      <color rgb="FF231F20"/>
      <name val="Calibri"/>
      <family val="2"/>
      <charset val="204"/>
      <scheme val="minor"/>
    </font>
    <font>
      <u/>
      <sz val="11"/>
      <color theme="10"/>
      <name val="Calibri"/>
      <family val="2"/>
      <charset val="129"/>
      <scheme val="minor"/>
    </font>
    <font>
      <b/>
      <sz val="24"/>
      <color rgb="FFFF005F"/>
      <name val="Calibri"/>
      <family val="2"/>
      <charset val="204"/>
      <scheme val="minor"/>
    </font>
    <font>
      <b/>
      <sz val="10"/>
      <color theme="1"/>
      <name val="돋움"/>
      <family val="3"/>
      <charset val="204"/>
    </font>
    <font>
      <sz val="11"/>
      <color theme="1"/>
      <name val="Calibri"/>
      <family val="3"/>
      <charset val="129"/>
      <scheme val="minor"/>
    </font>
    <font>
      <b/>
      <sz val="12"/>
      <color rgb="FFFFFFFF"/>
      <name val="Calibri"/>
      <family val="2"/>
      <charset val="204"/>
      <scheme val="minor"/>
    </font>
    <font>
      <sz val="10"/>
      <color theme="1"/>
      <name val="돋움"/>
      <family val="3"/>
      <charset val="129"/>
    </font>
    <font>
      <sz val="10"/>
      <color rgb="FF231F20"/>
      <name val="돋움"/>
      <family val="3"/>
      <charset val="129"/>
    </font>
    <font>
      <sz val="12"/>
      <color rgb="FF231F2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231F20"/>
      <name val="돋움"/>
    </font>
    <font>
      <b/>
      <u/>
      <sz val="11"/>
      <color theme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</font>
    <font>
      <sz val="10"/>
      <color rgb="FF231F2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16"/>
      <color rgb="FFFF005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rgb="FFFF0000"/>
      <name val="돋움"/>
    </font>
    <font>
      <sz val="12"/>
      <color rgb="FFFF0000"/>
      <name val="Calibri"/>
      <family val="2"/>
      <charset val="204"/>
      <scheme val="minor"/>
    </font>
    <font>
      <sz val="10"/>
      <color rgb="FFFF0000"/>
      <name val="돋움"/>
      <family val="3"/>
      <charset val="129"/>
    </font>
    <font>
      <sz val="10"/>
      <color rgb="FF231F20"/>
      <name val="Calibri"/>
      <family val="2"/>
      <charset val="204"/>
      <scheme val="minor"/>
    </font>
    <font>
      <b/>
      <sz val="10"/>
      <color rgb="FF231F20"/>
      <name val="Calibri"/>
      <family val="2"/>
      <charset val="204"/>
      <scheme val="minor"/>
    </font>
    <font>
      <sz val="12"/>
      <color rgb="FF231F2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60"/>
      <name val="Calibri"/>
      <family val="2"/>
      <charset val="204"/>
      <scheme val="minor"/>
    </font>
    <font>
      <b/>
      <sz val="12"/>
      <color rgb="FFFF0060"/>
      <name val="Calibri"/>
      <family val="2"/>
      <charset val="204"/>
      <scheme val="minor"/>
    </font>
    <font>
      <b/>
      <sz val="10"/>
      <color rgb="FF231F2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129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돋움"/>
    </font>
    <font>
      <sz val="10"/>
      <color theme="1"/>
      <name val="Calibri"/>
      <family val="2"/>
      <scheme val="minor"/>
    </font>
    <font>
      <sz val="11"/>
      <color rgb="FFFF0000"/>
      <name val="Calibri"/>
      <family val="3"/>
      <charset val="129"/>
      <scheme val="minor"/>
    </font>
    <font>
      <sz val="11"/>
      <color theme="1"/>
      <name val="Calibri"/>
      <family val="2"/>
      <charset val="204"/>
      <scheme val="minor"/>
    </font>
    <font>
      <sz val="10"/>
      <color theme="1" tint="4.9989318521683403E-2"/>
      <name val="Calibri Light"/>
      <family val="3"/>
      <charset val="129"/>
      <scheme val="major"/>
    </font>
    <font>
      <sz val="10"/>
      <color rgb="FFFF0000"/>
      <name val="Calibri Light"/>
      <family val="3"/>
      <charset val="129"/>
      <scheme val="major"/>
    </font>
    <font>
      <sz val="10"/>
      <color theme="1"/>
      <name val="Calibri Light"/>
      <family val="3"/>
      <charset val="129"/>
      <scheme val="major"/>
    </font>
    <font>
      <sz val="10"/>
      <name val="Calibri Light"/>
      <family val="3"/>
      <charset val="129"/>
      <scheme val="major"/>
    </font>
    <font>
      <sz val="9"/>
      <name val="돋움"/>
      <family val="3"/>
      <charset val="129"/>
    </font>
    <font>
      <b/>
      <sz val="14"/>
      <color rgb="FFFF005F"/>
      <name val="Calibri"/>
      <family val="2"/>
      <charset val="204"/>
      <scheme val="minor"/>
    </font>
    <font>
      <b/>
      <sz val="18"/>
      <color rgb="FFFF005F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 tint="0.34998626667073579"/>
      <name val="Calibri"/>
      <family val="2"/>
      <charset val="204"/>
      <scheme val="minor"/>
    </font>
    <font>
      <b/>
      <sz val="14"/>
      <color theme="1" tint="4.9989318521683403E-2"/>
      <name val="Calibri"/>
      <family val="2"/>
      <charset val="204"/>
      <scheme val="minor"/>
    </font>
    <font>
      <b/>
      <u/>
      <sz val="14"/>
      <color theme="1" tint="4.9989318521683403E-2"/>
      <name val="Calibri"/>
      <family val="2"/>
      <charset val="204"/>
      <scheme val="minor"/>
    </font>
    <font>
      <b/>
      <sz val="24"/>
      <color theme="1" tint="4.9989318521683403E-2"/>
      <name val="Calibri"/>
      <family val="2"/>
      <charset val="204"/>
      <scheme val="minor"/>
    </font>
    <font>
      <sz val="10"/>
      <color rgb="FF231F20"/>
      <name val="Calibri Light"/>
      <family val="1"/>
      <charset val="204"/>
      <scheme val="major"/>
    </font>
    <font>
      <b/>
      <sz val="12"/>
      <color rgb="FFFF005F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231F20"/>
      <name val="Calibri"/>
      <family val="2"/>
      <charset val="204"/>
      <scheme val="minor"/>
    </font>
    <font>
      <sz val="10"/>
      <color theme="1"/>
      <name val="맑은 고딕"/>
      <family val="3"/>
      <charset val="129"/>
    </font>
    <font>
      <sz val="16"/>
      <color rgb="FFFF005F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00B05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0060"/>
        <bgColor indexed="64"/>
      </patternFill>
    </fill>
    <fill>
      <patternFill patternType="solid">
        <fgColor rgb="FFF1F2F2"/>
        <bgColor indexed="64"/>
      </patternFill>
    </fill>
    <fill>
      <patternFill patternType="solid">
        <fgColor rgb="FF3498D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5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BCBEC0"/>
      </left>
      <right style="thin">
        <color rgb="FFBCBEC0"/>
      </right>
      <top style="thin">
        <color rgb="FFBCBEC0"/>
      </top>
      <bottom style="thin">
        <color rgb="FFBCBEC0"/>
      </bottom>
      <diagonal/>
    </border>
    <border>
      <left style="thin">
        <color rgb="FFBCBEC0"/>
      </left>
      <right/>
      <top style="thin">
        <color rgb="FFBCBEC0"/>
      </top>
      <bottom style="thin">
        <color rgb="FFBCBEC0"/>
      </bottom>
      <diagonal/>
    </border>
    <border>
      <left/>
      <right style="thin">
        <color rgb="FFBCBEC0"/>
      </right>
      <top style="thin">
        <color rgb="FFBCBEC0"/>
      </top>
      <bottom style="thin">
        <color rgb="FFBCBEC0"/>
      </bottom>
      <diagonal/>
    </border>
    <border>
      <left style="thin">
        <color rgb="FFBCBEC0"/>
      </left>
      <right/>
      <top style="thin">
        <color rgb="FFBCBEC0"/>
      </top>
      <bottom/>
      <diagonal/>
    </border>
    <border>
      <left style="thin">
        <color rgb="FFBCBEC0"/>
      </left>
      <right style="thin">
        <color rgb="FFBCBEC0"/>
      </right>
      <top style="thin">
        <color rgb="FFBCBEC0"/>
      </top>
      <bottom/>
      <diagonal/>
    </border>
    <border>
      <left/>
      <right/>
      <top style="thin">
        <color rgb="FFBCBEC0"/>
      </top>
      <bottom style="thin">
        <color rgb="FFBCBEC0"/>
      </bottom>
      <diagonal/>
    </border>
    <border>
      <left/>
      <right style="thin">
        <color rgb="FFBCBEC0"/>
      </right>
      <top/>
      <bottom style="thin">
        <color rgb="FFBCBEC0"/>
      </bottom>
      <diagonal/>
    </border>
    <border>
      <left style="thin">
        <color rgb="FFBCBEC0"/>
      </left>
      <right style="thin">
        <color rgb="FFBCBEC0"/>
      </right>
      <top/>
      <bottom style="thin">
        <color rgb="FFBCBEC0"/>
      </bottom>
      <diagonal/>
    </border>
    <border>
      <left style="thin">
        <color rgb="FFBCBEC0"/>
      </left>
      <right/>
      <top/>
      <bottom style="thin">
        <color rgb="FFBCBEC0"/>
      </bottom>
      <diagonal/>
    </border>
    <border>
      <left style="medium">
        <color rgb="FFBCBEC0"/>
      </left>
      <right style="medium">
        <color rgb="FFBCBEC0"/>
      </right>
      <top style="medium">
        <color rgb="FFBCBEC0"/>
      </top>
      <bottom style="medium">
        <color rgb="FFBCBEC0"/>
      </bottom>
      <diagonal/>
    </border>
    <border>
      <left style="medium">
        <color rgb="FFBCBEC0"/>
      </left>
      <right style="medium">
        <color rgb="FFBCBEC0"/>
      </right>
      <top/>
      <bottom style="medium">
        <color rgb="FFBCBE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BCBEC0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6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</cellStyleXfs>
  <cellXfs count="30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 wrapText="1"/>
    </xf>
    <xf numFmtId="165" fontId="2" fillId="3" borderId="1" xfId="3" applyNumberFormat="1" applyFont="1" applyFill="1" applyBorder="1" applyAlignment="1" applyProtection="1">
      <alignment horizontal="center" vertical="center" shrinkToFit="1"/>
    </xf>
    <xf numFmtId="49" fontId="3" fillId="7" borderId="7" xfId="1" applyNumberFormat="1" applyFont="1" applyFill="1" applyBorder="1" applyAlignment="1" applyProtection="1">
      <alignment horizontal="center" vertical="center" wrapText="1"/>
      <protection locked="0"/>
    </xf>
    <xf numFmtId="168" fontId="12" fillId="2" borderId="1" xfId="4" applyNumberFormat="1" applyFont="1" applyFill="1" applyBorder="1" applyAlignment="1" applyProtection="1">
      <alignment horizontal="center" vertical="center"/>
      <protection locked="0"/>
    </xf>
    <xf numFmtId="0" fontId="12" fillId="2" borderId="1" xfId="1" applyFont="1" applyFill="1" applyBorder="1" applyAlignment="1" applyProtection="1">
      <alignment horizontal="center" vertical="center" shrinkToFit="1"/>
      <protection locked="0"/>
    </xf>
    <xf numFmtId="0" fontId="12" fillId="2" borderId="1" xfId="3" applyNumberFormat="1" applyFont="1" applyFill="1" applyBorder="1" applyAlignment="1" applyProtection="1">
      <alignment horizontal="center" vertical="center" wrapText="1" shrinkToFit="1"/>
    </xf>
    <xf numFmtId="41" fontId="12" fillId="7" borderId="1" xfId="3" applyFont="1" applyFill="1" applyBorder="1" applyAlignment="1" applyProtection="1">
      <alignment horizontal="center" vertical="center" shrinkToFit="1"/>
      <protection locked="0"/>
    </xf>
    <xf numFmtId="164" fontId="12" fillId="2" borderId="1" xfId="3" applyNumberFormat="1" applyFont="1" applyFill="1" applyBorder="1" applyAlignment="1" applyProtection="1">
      <alignment horizontal="center" vertical="center" shrinkToFit="1"/>
    </xf>
    <xf numFmtId="167" fontId="12" fillId="2" borderId="1" xfId="3" applyNumberFormat="1" applyFont="1" applyFill="1" applyBorder="1" applyAlignment="1" applyProtection="1">
      <alignment horizontal="center" vertical="center" shrinkToFit="1"/>
    </xf>
    <xf numFmtId="41" fontId="12" fillId="2" borderId="1" xfId="3" applyFont="1" applyFill="1" applyBorder="1" applyAlignment="1" applyProtection="1">
      <alignment horizontal="center" vertical="center" shrinkToFit="1"/>
      <protection locked="0"/>
    </xf>
    <xf numFmtId="168" fontId="4" fillId="0" borderId="1" xfId="4" applyNumberFormat="1" applyFont="1" applyBorder="1" applyAlignment="1" applyProtection="1">
      <alignment horizontal="center" vertical="center" wrapText="1"/>
      <protection locked="0"/>
    </xf>
    <xf numFmtId="9" fontId="5" fillId="0" borderId="1" xfId="3" applyNumberFormat="1" applyFont="1" applyFill="1" applyBorder="1" applyAlignment="1" applyProtection="1">
      <alignment horizontal="right" vertical="center" wrapText="1"/>
    </xf>
    <xf numFmtId="166" fontId="5" fillId="0" borderId="1" xfId="3" applyNumberFormat="1" applyFont="1" applyFill="1" applyBorder="1" applyAlignment="1" applyProtection="1">
      <alignment horizontal="right" vertical="center" wrapText="1"/>
    </xf>
    <xf numFmtId="167" fontId="5" fillId="0" borderId="1" xfId="3" applyNumberFormat="1" applyFont="1" applyFill="1" applyBorder="1" applyAlignment="1" applyProtection="1">
      <alignment horizontal="center" vertical="center" wrapText="1"/>
    </xf>
    <xf numFmtId="164" fontId="4" fillId="0" borderId="1" xfId="5" applyNumberFormat="1" applyFont="1" applyFill="1" applyBorder="1" applyAlignment="1" applyProtection="1">
      <alignment horizontal="right" vertical="center"/>
    </xf>
    <xf numFmtId="167" fontId="5" fillId="0" borderId="2" xfId="3" applyNumberFormat="1" applyFont="1" applyFill="1" applyBorder="1" applyAlignment="1" applyProtection="1">
      <alignment horizontal="right" vertical="center" wrapText="1"/>
    </xf>
    <xf numFmtId="0" fontId="16" fillId="0" borderId="0" xfId="1" applyFont="1" applyAlignment="1" applyProtection="1">
      <alignment horizontal="center" vertical="center"/>
      <protection locked="0"/>
    </xf>
    <xf numFmtId="0" fontId="13" fillId="0" borderId="0" xfId="1" applyFont="1" applyProtection="1">
      <alignment vertical="center"/>
      <protection locked="0"/>
    </xf>
    <xf numFmtId="0" fontId="16" fillId="0" borderId="0" xfId="1" applyFont="1" applyProtection="1">
      <alignment vertical="center"/>
      <protection locked="0"/>
    </xf>
    <xf numFmtId="169" fontId="16" fillId="8" borderId="0" xfId="1" applyNumberFormat="1" applyFont="1" applyFill="1" applyAlignment="1" applyProtection="1">
      <alignment horizontal="center" vertical="center"/>
      <protection locked="0"/>
    </xf>
    <xf numFmtId="166" fontId="12" fillId="2" borderId="1" xfId="4" applyNumberFormat="1" applyFont="1" applyFill="1" applyBorder="1" applyAlignment="1">
      <alignment horizontal="center" vertical="center" wrapText="1"/>
    </xf>
    <xf numFmtId="9" fontId="12" fillId="2" borderId="1" xfId="4" applyNumberFormat="1" applyFont="1" applyFill="1" applyBorder="1" applyAlignment="1">
      <alignment horizontal="center" vertical="center" wrapText="1"/>
    </xf>
    <xf numFmtId="169" fontId="12" fillId="2" borderId="1" xfId="4" applyNumberFormat="1" applyFont="1" applyFill="1" applyBorder="1" applyAlignment="1">
      <alignment horizontal="center" vertical="center" wrapText="1"/>
    </xf>
    <xf numFmtId="167" fontId="12" fillId="2" borderId="1" xfId="4" applyNumberFormat="1" applyFont="1" applyFill="1" applyBorder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166" fontId="17" fillId="0" borderId="0" xfId="1" applyNumberFormat="1" applyFont="1" applyAlignment="1">
      <alignment horizontal="center" vertical="center"/>
    </xf>
    <xf numFmtId="9" fontId="17" fillId="0" borderId="0" xfId="1" applyNumberFormat="1" applyFont="1" applyAlignment="1">
      <alignment horizontal="center" vertical="center"/>
    </xf>
    <xf numFmtId="164" fontId="16" fillId="0" borderId="0" xfId="1" applyNumberFormat="1" applyFont="1" applyAlignment="1">
      <alignment horizontal="center" vertical="center"/>
    </xf>
    <xf numFmtId="167" fontId="1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right" vertical="center"/>
    </xf>
    <xf numFmtId="167" fontId="2" fillId="3" borderId="1" xfId="0" applyNumberFormat="1" applyFont="1" applyFill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center" vertical="center"/>
    </xf>
    <xf numFmtId="0" fontId="21" fillId="3" borderId="0" xfId="2" applyFont="1" applyFill="1" applyBorder="1" applyAlignment="1" applyProtection="1">
      <alignment horizontal="center" vertical="center" wrapText="1"/>
      <protection locked="0"/>
    </xf>
    <xf numFmtId="164" fontId="2" fillId="3" borderId="1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9" fillId="5" borderId="1" xfId="1" applyFont="1" applyFill="1" applyBorder="1" applyProtection="1">
      <alignment vertical="center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12" fillId="2" borderId="1" xfId="4" applyFont="1" applyFill="1" applyBorder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49" fontId="4" fillId="0" borderId="3" xfId="4" applyNumberFormat="1" applyFont="1" applyBorder="1" applyAlignment="1" applyProtection="1">
      <alignment horizontal="center" vertical="center" wrapText="1"/>
      <protection locked="0"/>
    </xf>
    <xf numFmtId="0" fontId="14" fillId="0" borderId="1" xfId="4" applyFont="1" applyBorder="1" applyAlignment="1" applyProtection="1">
      <alignment horizontal="left" vertical="center"/>
      <protection locked="0"/>
    </xf>
    <xf numFmtId="0" fontId="4" fillId="0" borderId="1" xfId="4" applyFont="1" applyBorder="1" applyAlignment="1" applyProtection="1">
      <alignment horizontal="left" vertical="center" wrapText="1"/>
      <protection locked="0"/>
    </xf>
    <xf numFmtId="0" fontId="4" fillId="0" borderId="1" xfId="4" applyFont="1" applyBorder="1" applyAlignment="1">
      <alignment horizontal="center" vertical="center" wrapText="1"/>
    </xf>
    <xf numFmtId="169" fontId="15" fillId="9" borderId="1" xfId="5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4" applyFont="1" applyBorder="1" applyAlignment="1" applyProtection="1">
      <alignment horizontal="left" vertical="center"/>
      <protection locked="0"/>
    </xf>
    <xf numFmtId="0" fontId="20" fillId="0" borderId="1" xfId="4" applyFont="1" applyBorder="1" applyAlignment="1" applyProtection="1">
      <alignment horizontal="left" vertical="center"/>
      <protection locked="0"/>
    </xf>
    <xf numFmtId="165" fontId="18" fillId="0" borderId="0" xfId="1" applyNumberFormat="1" applyFont="1">
      <alignment vertical="center"/>
    </xf>
    <xf numFmtId="167" fontId="18" fillId="0" borderId="0" xfId="1" applyNumberFormat="1" applyFont="1" applyAlignment="1">
      <alignment horizontal="center" vertical="center"/>
    </xf>
    <xf numFmtId="166" fontId="5" fillId="0" borderId="8" xfId="3" applyNumberFormat="1" applyFont="1" applyFill="1" applyBorder="1" applyAlignment="1" applyProtection="1">
      <alignment horizontal="right" vertical="center" wrapText="1"/>
    </xf>
    <xf numFmtId="166" fontId="4" fillId="0" borderId="1" xfId="5" applyNumberFormat="1" applyFont="1" applyFill="1" applyBorder="1" applyAlignment="1" applyProtection="1">
      <alignment horizontal="right" vertical="center"/>
    </xf>
    <xf numFmtId="166" fontId="5" fillId="0" borderId="1" xfId="4" applyNumberFormat="1" applyFont="1" applyBorder="1" applyAlignment="1">
      <alignment horizontal="center" vertical="center" wrapText="1"/>
    </xf>
    <xf numFmtId="0" fontId="20" fillId="0" borderId="5" xfId="4" applyFont="1" applyBorder="1" applyAlignment="1" applyProtection="1">
      <alignment horizontal="left" vertical="center"/>
      <protection locked="0"/>
    </xf>
    <xf numFmtId="0" fontId="26" fillId="0" borderId="2" xfId="4" applyFont="1" applyBorder="1" applyAlignment="1" applyProtection="1">
      <alignment horizontal="left" vertical="center"/>
      <protection locked="0"/>
    </xf>
    <xf numFmtId="41" fontId="27" fillId="6" borderId="1" xfId="3" applyFont="1" applyFill="1" applyBorder="1" applyAlignment="1" applyProtection="1">
      <alignment horizontal="center" vertical="center" shrinkToFit="1"/>
    </xf>
    <xf numFmtId="164" fontId="27" fillId="3" borderId="1" xfId="3" applyNumberFormat="1" applyFont="1" applyFill="1" applyBorder="1" applyAlignment="1" applyProtection="1">
      <alignment horizontal="center" vertical="center" shrinkToFit="1"/>
    </xf>
    <xf numFmtId="166" fontId="27" fillId="3" borderId="1" xfId="3" applyNumberFormat="1" applyFont="1" applyFill="1" applyBorder="1" applyAlignment="1" applyProtection="1">
      <alignment horizontal="left" vertical="center" shrinkToFit="1"/>
    </xf>
    <xf numFmtId="167" fontId="27" fillId="3" borderId="1" xfId="3" applyNumberFormat="1" applyFont="1" applyFill="1" applyBorder="1" applyAlignment="1" applyProtection="1">
      <alignment horizontal="left" vertical="center" shrinkToFit="1"/>
    </xf>
    <xf numFmtId="49" fontId="28" fillId="0" borderId="3" xfId="4" applyNumberFormat="1" applyFont="1" applyBorder="1" applyAlignment="1" applyProtection="1">
      <alignment horizontal="center" vertical="center" wrapText="1"/>
      <protection locked="0"/>
    </xf>
    <xf numFmtId="168" fontId="28" fillId="0" borderId="1" xfId="4" applyNumberFormat="1" applyFont="1" applyBorder="1" applyAlignment="1" applyProtection="1">
      <alignment horizontal="center" vertical="center" wrapText="1"/>
      <protection locked="0"/>
    </xf>
    <xf numFmtId="0" fontId="29" fillId="0" borderId="1" xfId="4" applyFont="1" applyBorder="1" applyAlignment="1" applyProtection="1">
      <alignment horizontal="left" vertical="center"/>
      <protection locked="0"/>
    </xf>
    <xf numFmtId="0" fontId="28" fillId="0" borderId="1" xfId="4" applyFont="1" applyBorder="1" applyAlignment="1" applyProtection="1">
      <alignment horizontal="left" vertical="center" wrapText="1"/>
      <protection locked="0"/>
    </xf>
    <xf numFmtId="166" fontId="26" fillId="0" borderId="1" xfId="3" applyNumberFormat="1" applyFont="1" applyFill="1" applyBorder="1" applyAlignment="1" applyProtection="1">
      <alignment horizontal="right" vertical="center" wrapText="1"/>
    </xf>
    <xf numFmtId="9" fontId="26" fillId="0" borderId="1" xfId="3" applyNumberFormat="1" applyFont="1" applyFill="1" applyBorder="1" applyAlignment="1" applyProtection="1">
      <alignment horizontal="right" vertical="center" wrapText="1"/>
    </xf>
    <xf numFmtId="0" fontId="28" fillId="0" borderId="1" xfId="4" applyFont="1" applyBorder="1" applyAlignment="1">
      <alignment horizontal="center" vertical="center" wrapText="1"/>
    </xf>
    <xf numFmtId="166" fontId="26" fillId="0" borderId="1" xfId="4" applyNumberFormat="1" applyFont="1" applyBorder="1" applyAlignment="1">
      <alignment horizontal="center" vertical="center" wrapText="1"/>
    </xf>
    <xf numFmtId="167" fontId="26" fillId="0" borderId="1" xfId="3" applyNumberFormat="1" applyFont="1" applyFill="1" applyBorder="1" applyAlignment="1" applyProtection="1">
      <alignment horizontal="center" vertical="center" wrapText="1"/>
    </xf>
    <xf numFmtId="169" fontId="30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28" fillId="0" borderId="1" xfId="5" applyNumberFormat="1" applyFont="1" applyFill="1" applyBorder="1" applyAlignment="1" applyProtection="1">
      <alignment horizontal="right" vertical="center"/>
    </xf>
    <xf numFmtId="166" fontId="28" fillId="0" borderId="1" xfId="5" applyNumberFormat="1" applyFont="1" applyFill="1" applyBorder="1" applyAlignment="1" applyProtection="1">
      <alignment horizontal="right" vertical="center"/>
    </xf>
    <xf numFmtId="167" fontId="26" fillId="0" borderId="2" xfId="3" applyNumberFormat="1" applyFont="1" applyFill="1" applyBorder="1" applyAlignment="1" applyProtection="1">
      <alignment horizontal="right" vertical="center" wrapText="1"/>
    </xf>
    <xf numFmtId="0" fontId="31" fillId="0" borderId="0" xfId="1" applyFont="1" applyAlignment="1" applyProtection="1">
      <alignment horizontal="center" vertical="center"/>
      <protection locked="0"/>
    </xf>
    <xf numFmtId="168" fontId="32" fillId="0" borderId="1" xfId="4" applyNumberFormat="1" applyFont="1" applyBorder="1" applyAlignment="1" applyProtection="1">
      <alignment horizontal="center" vertical="center" wrapText="1"/>
      <protection locked="0"/>
    </xf>
    <xf numFmtId="0" fontId="32" fillId="0" borderId="1" xfId="4" applyFont="1" applyBorder="1" applyAlignment="1" applyProtection="1">
      <alignment horizontal="left" vertical="center" wrapText="1"/>
      <protection locked="0"/>
    </xf>
    <xf numFmtId="166" fontId="33" fillId="0" borderId="1" xfId="3" applyNumberFormat="1" applyFont="1" applyFill="1" applyBorder="1" applyAlignment="1" applyProtection="1">
      <alignment horizontal="right" vertical="center" wrapText="1"/>
    </xf>
    <xf numFmtId="9" fontId="33" fillId="0" borderId="1" xfId="3" applyNumberFormat="1" applyFont="1" applyFill="1" applyBorder="1" applyAlignment="1" applyProtection="1">
      <alignment horizontal="right" vertical="center" wrapText="1"/>
    </xf>
    <xf numFmtId="0" fontId="32" fillId="0" borderId="1" xfId="4" applyFont="1" applyBorder="1" applyAlignment="1">
      <alignment horizontal="center" vertical="center" wrapText="1"/>
    </xf>
    <xf numFmtId="166" fontId="33" fillId="0" borderId="1" xfId="4" applyNumberFormat="1" applyFont="1" applyBorder="1" applyAlignment="1">
      <alignment horizontal="center" vertical="center" wrapText="1"/>
    </xf>
    <xf numFmtId="167" fontId="33" fillId="0" borderId="1" xfId="3" applyNumberFormat="1" applyFont="1" applyFill="1" applyBorder="1" applyAlignment="1" applyProtection="1">
      <alignment horizontal="center" vertical="center" wrapText="1"/>
    </xf>
    <xf numFmtId="169" fontId="34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32" fillId="0" borderId="1" xfId="5" applyNumberFormat="1" applyFont="1" applyFill="1" applyBorder="1" applyAlignment="1" applyProtection="1">
      <alignment horizontal="right" vertical="center"/>
    </xf>
    <xf numFmtId="166" fontId="32" fillId="0" borderId="1" xfId="5" applyNumberFormat="1" applyFont="1" applyFill="1" applyBorder="1" applyAlignment="1" applyProtection="1">
      <alignment horizontal="right" vertical="center"/>
    </xf>
    <xf numFmtId="167" fontId="33" fillId="0" borderId="2" xfId="3" applyNumberFormat="1" applyFont="1" applyFill="1" applyBorder="1" applyAlignment="1" applyProtection="1">
      <alignment horizontal="right" vertical="center" wrapText="1"/>
    </xf>
    <xf numFmtId="0" fontId="33" fillId="0" borderId="2" xfId="4" applyFont="1" applyBorder="1" applyAlignment="1" applyProtection="1">
      <alignment horizontal="left" vertical="center"/>
      <protection locked="0"/>
    </xf>
    <xf numFmtId="166" fontId="33" fillId="0" borderId="5" xfId="3" applyNumberFormat="1" applyFont="1" applyFill="1" applyBorder="1" applyAlignment="1" applyProtection="1">
      <alignment horizontal="right" vertical="center" wrapText="1"/>
    </xf>
    <xf numFmtId="166" fontId="33" fillId="0" borderId="8" xfId="3" applyNumberFormat="1" applyFont="1" applyFill="1" applyBorder="1" applyAlignment="1" applyProtection="1">
      <alignment horizontal="right" vertical="center" wrapText="1"/>
    </xf>
    <xf numFmtId="166" fontId="5" fillId="0" borderId="1" xfId="4" applyNumberFormat="1" applyFont="1" applyBorder="1" applyAlignment="1">
      <alignment horizontal="right" vertical="center" wrapText="1"/>
    </xf>
    <xf numFmtId="166" fontId="33" fillId="0" borderId="1" xfId="4" applyNumberFormat="1" applyFont="1" applyBorder="1" applyAlignment="1">
      <alignment horizontal="right" vertical="center" wrapText="1"/>
    </xf>
    <xf numFmtId="168" fontId="35" fillId="0" borderId="1" xfId="4" applyNumberFormat="1" applyFont="1" applyBorder="1" applyAlignment="1" applyProtection="1">
      <alignment horizontal="center" vertical="center" wrapText="1"/>
      <protection locked="0"/>
    </xf>
    <xf numFmtId="0" fontId="35" fillId="0" borderId="1" xfId="4" applyFont="1" applyBorder="1" applyAlignment="1" applyProtection="1">
      <alignment horizontal="left" vertical="center" wrapText="1"/>
      <protection locked="0"/>
    </xf>
    <xf numFmtId="166" fontId="36" fillId="0" borderId="1" xfId="3" applyNumberFormat="1" applyFont="1" applyFill="1" applyBorder="1" applyAlignment="1" applyProtection="1">
      <alignment horizontal="right" vertical="center" wrapText="1"/>
    </xf>
    <xf numFmtId="9" fontId="36" fillId="0" borderId="1" xfId="3" applyNumberFormat="1" applyFont="1" applyFill="1" applyBorder="1" applyAlignment="1" applyProtection="1">
      <alignment horizontal="right" vertical="center" wrapText="1"/>
    </xf>
    <xf numFmtId="0" fontId="35" fillId="0" borderId="1" xfId="4" applyFont="1" applyBorder="1" applyAlignment="1">
      <alignment horizontal="center" vertical="center" wrapText="1"/>
    </xf>
    <xf numFmtId="166" fontId="36" fillId="0" borderId="1" xfId="4" applyNumberFormat="1" applyFont="1" applyBorder="1" applyAlignment="1">
      <alignment horizontal="right" vertical="center" wrapText="1"/>
    </xf>
    <xf numFmtId="167" fontId="36" fillId="0" borderId="1" xfId="3" applyNumberFormat="1" applyFont="1" applyFill="1" applyBorder="1" applyAlignment="1" applyProtection="1">
      <alignment horizontal="center" vertical="center" wrapText="1"/>
    </xf>
    <xf numFmtId="169" fontId="37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35" fillId="0" borderId="1" xfId="5" applyNumberFormat="1" applyFont="1" applyFill="1" applyBorder="1" applyAlignment="1" applyProtection="1">
      <alignment horizontal="right" vertical="center"/>
    </xf>
    <xf numFmtId="166" fontId="35" fillId="0" borderId="1" xfId="5" applyNumberFormat="1" applyFont="1" applyFill="1" applyBorder="1" applyAlignment="1" applyProtection="1">
      <alignment horizontal="right" vertical="center"/>
    </xf>
    <xf numFmtId="167" fontId="36" fillId="0" borderId="2" xfId="3" applyNumberFormat="1" applyFont="1" applyFill="1" applyBorder="1" applyAlignment="1" applyProtection="1">
      <alignment horizontal="right" vertical="center" wrapText="1"/>
    </xf>
    <xf numFmtId="0" fontId="36" fillId="0" borderId="2" xfId="4" applyFont="1" applyBorder="1" applyAlignment="1" applyProtection="1">
      <alignment horizontal="left" vertical="center"/>
      <protection locked="0"/>
    </xf>
    <xf numFmtId="168" fontId="32" fillId="0" borderId="5" xfId="4" applyNumberFormat="1" applyFont="1" applyBorder="1" applyAlignment="1" applyProtection="1">
      <alignment horizontal="center" vertical="center" wrapText="1"/>
      <protection locked="0"/>
    </xf>
    <xf numFmtId="0" fontId="32" fillId="0" borderId="5" xfId="4" applyFont="1" applyBorder="1" applyAlignment="1" applyProtection="1">
      <alignment horizontal="left" vertical="center" wrapText="1"/>
      <protection locked="0"/>
    </xf>
    <xf numFmtId="9" fontId="33" fillId="0" borderId="5" xfId="3" applyNumberFormat="1" applyFont="1" applyFill="1" applyBorder="1" applyAlignment="1" applyProtection="1">
      <alignment horizontal="right" vertical="center" wrapText="1"/>
    </xf>
    <xf numFmtId="0" fontId="32" fillId="0" borderId="5" xfId="4" applyFont="1" applyBorder="1" applyAlignment="1">
      <alignment horizontal="center" vertical="center" wrapText="1"/>
    </xf>
    <xf numFmtId="166" fontId="33" fillId="0" borderId="5" xfId="4" applyNumberFormat="1" applyFont="1" applyBorder="1" applyAlignment="1">
      <alignment horizontal="right" vertical="center" wrapText="1"/>
    </xf>
    <xf numFmtId="167" fontId="33" fillId="0" borderId="5" xfId="3" applyNumberFormat="1" applyFont="1" applyFill="1" applyBorder="1" applyAlignment="1" applyProtection="1">
      <alignment horizontal="center" vertical="center" wrapText="1"/>
    </xf>
    <xf numFmtId="169" fontId="34" fillId="9" borderId="5" xfId="5" applyNumberFormat="1" applyFont="1" applyFill="1" applyBorder="1" applyAlignment="1" applyProtection="1">
      <alignment horizontal="center" vertical="center" wrapText="1"/>
      <protection locked="0"/>
    </xf>
    <xf numFmtId="164" fontId="32" fillId="0" borderId="5" xfId="5" applyNumberFormat="1" applyFont="1" applyFill="1" applyBorder="1" applyAlignment="1" applyProtection="1">
      <alignment horizontal="right" vertical="center"/>
    </xf>
    <xf numFmtId="166" fontId="32" fillId="0" borderId="5" xfId="5" applyNumberFormat="1" applyFont="1" applyFill="1" applyBorder="1" applyAlignment="1" applyProtection="1">
      <alignment horizontal="right" vertical="center"/>
    </xf>
    <xf numFmtId="167" fontId="33" fillId="0" borderId="4" xfId="3" applyNumberFormat="1" applyFont="1" applyFill="1" applyBorder="1" applyAlignment="1" applyProtection="1">
      <alignment horizontal="right" vertical="center" wrapText="1"/>
    </xf>
    <xf numFmtId="0" fontId="33" fillId="0" borderId="4" xfId="4" applyFont="1" applyBorder="1" applyAlignment="1" applyProtection="1">
      <alignment horizontal="left" vertical="center"/>
      <protection locked="0"/>
    </xf>
    <xf numFmtId="0" fontId="25" fillId="0" borderId="1" xfId="4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center" vertical="center"/>
    </xf>
    <xf numFmtId="41" fontId="38" fillId="6" borderId="1" xfId="3" applyFont="1" applyFill="1" applyBorder="1" applyAlignment="1" applyProtection="1">
      <alignment horizontal="center" vertical="center" shrinkToFit="1"/>
    </xf>
    <xf numFmtId="164" fontId="38" fillId="3" borderId="1" xfId="3" applyNumberFormat="1" applyFont="1" applyFill="1" applyBorder="1" applyAlignment="1" applyProtection="1">
      <alignment horizontal="center" vertical="center" shrinkToFit="1"/>
    </xf>
    <xf numFmtId="166" fontId="38" fillId="3" borderId="1" xfId="3" applyNumberFormat="1" applyFont="1" applyFill="1" applyBorder="1" applyAlignment="1" applyProtection="1">
      <alignment horizontal="left" vertical="center" shrinkToFit="1"/>
    </xf>
    <xf numFmtId="167" fontId="38" fillId="3" borderId="1" xfId="3" applyNumberFormat="1" applyFont="1" applyFill="1" applyBorder="1" applyAlignment="1" applyProtection="1">
      <alignment horizontal="left" vertical="center" shrinkToFit="1"/>
    </xf>
    <xf numFmtId="169" fontId="15" fillId="10" borderId="1" xfId="5" applyNumberFormat="1" applyFont="1" applyFill="1" applyBorder="1" applyAlignment="1" applyProtection="1">
      <alignment horizontal="center" vertical="center" wrapText="1"/>
      <protection locked="0"/>
    </xf>
    <xf numFmtId="169" fontId="30" fillId="10" borderId="1" xfId="5" applyNumberFormat="1" applyFont="1" applyFill="1" applyBorder="1" applyAlignment="1" applyProtection="1">
      <alignment horizontal="center" vertical="center" wrapText="1"/>
      <protection locked="0"/>
    </xf>
    <xf numFmtId="169" fontId="34" fillId="10" borderId="1" xfId="5" applyNumberFormat="1" applyFont="1" applyFill="1" applyBorder="1" applyAlignment="1" applyProtection="1">
      <alignment horizontal="center" vertical="center" wrapText="1"/>
      <protection locked="0"/>
    </xf>
    <xf numFmtId="41" fontId="39" fillId="6" borderId="1" xfId="3" applyFont="1" applyFill="1" applyBorder="1" applyAlignment="1" applyProtection="1">
      <alignment horizontal="center" vertical="center" shrinkToFit="1"/>
    </xf>
    <xf numFmtId="164" fontId="39" fillId="3" borderId="1" xfId="3" applyNumberFormat="1" applyFont="1" applyFill="1" applyBorder="1" applyAlignment="1" applyProtection="1">
      <alignment horizontal="center" vertical="center" shrinkToFit="1"/>
    </xf>
    <xf numFmtId="166" fontId="39" fillId="3" borderId="1" xfId="3" applyNumberFormat="1" applyFont="1" applyFill="1" applyBorder="1" applyAlignment="1" applyProtection="1">
      <alignment horizontal="left" vertical="center" shrinkToFit="1"/>
    </xf>
    <xf numFmtId="167" fontId="39" fillId="3" borderId="1" xfId="3" applyNumberFormat="1" applyFont="1" applyFill="1" applyBorder="1" applyAlignment="1" applyProtection="1">
      <alignment horizontal="left" vertical="center" shrinkToFit="1"/>
    </xf>
    <xf numFmtId="166" fontId="5" fillId="0" borderId="1" xfId="3" applyNumberFormat="1" applyFont="1" applyFill="1" applyBorder="1" applyAlignment="1" applyProtection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4" fillId="3" borderId="10" xfId="1" applyFont="1" applyFill="1" applyBorder="1" applyAlignment="1">
      <alignment vertical="center" wrapText="1"/>
    </xf>
    <xf numFmtId="0" fontId="4" fillId="11" borderId="11" xfId="1" applyFont="1" applyFill="1" applyBorder="1" applyAlignment="1">
      <alignment vertical="center" wrapText="1"/>
    </xf>
    <xf numFmtId="0" fontId="4" fillId="3" borderId="11" xfId="1" applyFont="1" applyFill="1" applyBorder="1" applyAlignment="1">
      <alignment vertical="center" wrapText="1"/>
    </xf>
    <xf numFmtId="9" fontId="12" fillId="2" borderId="5" xfId="4" applyNumberFormat="1" applyFont="1" applyFill="1" applyBorder="1" applyAlignment="1">
      <alignment horizontal="center" vertical="center" wrapText="1"/>
    </xf>
    <xf numFmtId="166" fontId="5" fillId="0" borderId="9" xfId="3" applyNumberFormat="1" applyFont="1" applyFill="1" applyBorder="1" applyAlignment="1" applyProtection="1">
      <alignment horizontal="right" vertical="center" wrapText="1"/>
    </xf>
    <xf numFmtId="9" fontId="0" fillId="0" borderId="12" xfId="8" applyFont="1" applyBorder="1" applyAlignment="1">
      <alignment horizontal="center" vertical="center"/>
    </xf>
    <xf numFmtId="0" fontId="4" fillId="0" borderId="3" xfId="4" applyFont="1" applyBorder="1" applyAlignment="1">
      <alignment horizontal="center" vertical="center" wrapText="1"/>
    </xf>
    <xf numFmtId="166" fontId="5" fillId="0" borderId="2" xfId="3" applyNumberFormat="1" applyFont="1" applyFill="1" applyBorder="1" applyAlignment="1" applyProtection="1">
      <alignment horizontal="right" vertical="center" wrapText="1"/>
    </xf>
    <xf numFmtId="166" fontId="26" fillId="0" borderId="2" xfId="3" applyNumberFormat="1" applyFont="1" applyFill="1" applyBorder="1" applyAlignment="1" applyProtection="1">
      <alignment horizontal="right" vertical="center" wrapText="1"/>
    </xf>
    <xf numFmtId="9" fontId="42" fillId="0" borderId="12" xfId="8" applyFont="1" applyBorder="1" applyAlignment="1">
      <alignment horizontal="center" vertical="center"/>
    </xf>
    <xf numFmtId="0" fontId="28" fillId="0" borderId="3" xfId="4" applyFont="1" applyBorder="1" applyAlignment="1">
      <alignment horizontal="center" vertical="center" wrapText="1"/>
    </xf>
    <xf numFmtId="0" fontId="43" fillId="0" borderId="1" xfId="4" applyFont="1" applyBorder="1" applyAlignment="1" applyProtection="1">
      <alignment horizontal="left" vertical="center" wrapText="1"/>
      <protection locked="0"/>
    </xf>
    <xf numFmtId="0" fontId="43" fillId="0" borderId="1" xfId="4" applyFont="1" applyBorder="1" applyAlignment="1">
      <alignment horizontal="center" vertical="center" wrapText="1"/>
    </xf>
    <xf numFmtId="168" fontId="16" fillId="0" borderId="1" xfId="4" applyNumberFormat="1" applyFont="1" applyBorder="1" applyAlignment="1" applyProtection="1">
      <alignment horizontal="center" vertical="center" wrapText="1"/>
      <protection locked="0"/>
    </xf>
    <xf numFmtId="0" fontId="47" fillId="0" borderId="1" xfId="4" applyFont="1" applyBorder="1" applyAlignment="1" applyProtection="1">
      <alignment horizontal="left" vertical="center"/>
      <protection locked="0"/>
    </xf>
    <xf numFmtId="0" fontId="48" fillId="0" borderId="1" xfId="4" applyFont="1" applyBorder="1" applyAlignment="1" applyProtection="1">
      <alignment horizontal="left" vertical="center" wrapText="1"/>
      <protection locked="0"/>
    </xf>
    <xf numFmtId="166" fontId="46" fillId="0" borderId="1" xfId="3" applyNumberFormat="1" applyFont="1" applyFill="1" applyBorder="1" applyAlignment="1" applyProtection="1">
      <alignment horizontal="right" vertical="center" wrapText="1"/>
    </xf>
    <xf numFmtId="9" fontId="46" fillId="0" borderId="1" xfId="3" applyNumberFormat="1" applyFont="1" applyFill="1" applyBorder="1" applyAlignment="1" applyProtection="1">
      <alignment horizontal="right" vertical="center" wrapText="1"/>
    </xf>
    <xf numFmtId="0" fontId="16" fillId="0" borderId="1" xfId="4" applyFont="1" applyBorder="1" applyAlignment="1">
      <alignment horizontal="center" vertical="center" wrapText="1"/>
    </xf>
    <xf numFmtId="166" fontId="45" fillId="0" borderId="1" xfId="4" applyNumberFormat="1" applyFont="1" applyBorder="1" applyAlignment="1">
      <alignment horizontal="center" vertical="center" wrapText="1"/>
    </xf>
    <xf numFmtId="167" fontId="46" fillId="0" borderId="1" xfId="3" applyNumberFormat="1" applyFont="1" applyFill="1" applyBorder="1" applyAlignment="1" applyProtection="1">
      <alignment horizontal="center" vertical="center" wrapText="1"/>
    </xf>
    <xf numFmtId="169" fontId="41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16" fillId="0" borderId="1" xfId="5" applyNumberFormat="1" applyFont="1" applyFill="1" applyBorder="1" applyAlignment="1" applyProtection="1">
      <alignment horizontal="right" vertical="center"/>
    </xf>
    <xf numFmtId="166" fontId="16" fillId="0" borderId="1" xfId="5" applyNumberFormat="1" applyFont="1" applyFill="1" applyBorder="1" applyAlignment="1" applyProtection="1">
      <alignment horizontal="right" vertical="center"/>
    </xf>
    <xf numFmtId="167" fontId="46" fillId="0" borderId="2" xfId="3" applyNumberFormat="1" applyFont="1" applyFill="1" applyBorder="1" applyAlignment="1" applyProtection="1">
      <alignment horizontal="right" vertical="center" wrapText="1"/>
    </xf>
    <xf numFmtId="0" fontId="46" fillId="0" borderId="2" xfId="4" applyFont="1" applyBorder="1" applyAlignment="1" applyProtection="1">
      <alignment horizontal="left" vertical="center"/>
      <protection locked="0"/>
    </xf>
    <xf numFmtId="166" fontId="46" fillId="0" borderId="1" xfId="4" applyNumberFormat="1" applyFont="1" applyBorder="1" applyAlignment="1">
      <alignment horizontal="center" vertical="center" wrapText="1"/>
    </xf>
    <xf numFmtId="0" fontId="16" fillId="0" borderId="1" xfId="4" applyFont="1" applyBorder="1" applyAlignment="1" applyProtection="1">
      <alignment horizontal="left" vertical="center"/>
      <protection locked="0"/>
    </xf>
    <xf numFmtId="0" fontId="25" fillId="0" borderId="1" xfId="4" applyFont="1" applyBorder="1" applyAlignment="1" applyProtection="1">
      <alignment horizontal="left" vertical="center"/>
      <protection locked="0"/>
    </xf>
    <xf numFmtId="166" fontId="40" fillId="0" borderId="1" xfId="3" applyNumberFormat="1" applyFont="1" applyFill="1" applyBorder="1" applyAlignment="1" applyProtection="1">
      <alignment horizontal="right" vertical="center" wrapText="1"/>
    </xf>
    <xf numFmtId="0" fontId="4" fillId="0" borderId="1" xfId="4" applyFont="1" applyBorder="1" applyAlignment="1" applyProtection="1">
      <alignment horizontal="left" vertical="center"/>
      <protection locked="0"/>
    </xf>
    <xf numFmtId="0" fontId="43" fillId="0" borderId="1" xfId="4" applyFont="1" applyBorder="1" applyAlignment="1" applyProtection="1">
      <alignment horizontal="left" vertical="center"/>
      <protection locked="0"/>
    </xf>
    <xf numFmtId="0" fontId="28" fillId="0" borderId="1" xfId="4" applyFont="1" applyBorder="1" applyAlignment="1" applyProtection="1">
      <alignment horizontal="left" vertical="center"/>
      <protection locked="0"/>
    </xf>
    <xf numFmtId="0" fontId="44" fillId="0" borderId="2" xfId="4" applyFont="1" applyBorder="1" applyAlignment="1" applyProtection="1">
      <alignment horizontal="center" vertical="center"/>
      <protection locked="0"/>
    </xf>
    <xf numFmtId="171" fontId="49" fillId="0" borderId="0" xfId="1" applyNumberFormat="1" applyFont="1">
      <alignment vertical="center"/>
    </xf>
    <xf numFmtId="0" fontId="44" fillId="0" borderId="2" xfId="4" applyFont="1" applyBorder="1" applyAlignment="1" applyProtection="1">
      <alignment horizontal="left" vertical="center"/>
      <protection locked="0"/>
    </xf>
    <xf numFmtId="166" fontId="36" fillId="0" borderId="1" xfId="4" applyNumberFormat="1" applyFont="1" applyBorder="1" applyAlignment="1">
      <alignment horizontal="center" vertical="center" wrapText="1"/>
    </xf>
    <xf numFmtId="41" fontId="2" fillId="6" borderId="1" xfId="3" applyFont="1" applyFill="1" applyBorder="1" applyAlignment="1" applyProtection="1">
      <alignment horizontal="center" vertical="center" shrinkToFit="1"/>
    </xf>
    <xf numFmtId="164" fontId="2" fillId="3" borderId="1" xfId="3" applyNumberFormat="1" applyFont="1" applyFill="1" applyBorder="1" applyAlignment="1" applyProtection="1">
      <alignment horizontal="center" vertical="center" shrinkToFit="1"/>
    </xf>
    <xf numFmtId="166" fontId="2" fillId="3" borderId="1" xfId="3" applyNumberFormat="1" applyFont="1" applyFill="1" applyBorder="1" applyAlignment="1" applyProtection="1">
      <alignment horizontal="left" vertical="center" shrinkToFit="1"/>
    </xf>
    <xf numFmtId="167" fontId="2" fillId="3" borderId="1" xfId="3" applyNumberFormat="1" applyFont="1" applyFill="1" applyBorder="1" applyAlignment="1" applyProtection="1">
      <alignment horizontal="left" vertical="center" shrinkToFit="1"/>
    </xf>
    <xf numFmtId="49" fontId="3" fillId="7" borderId="13" xfId="1" applyNumberFormat="1" applyFont="1" applyFill="1" applyBorder="1" applyAlignment="1" applyProtection="1">
      <alignment horizontal="center" vertical="center" wrapText="1"/>
      <protection locked="0"/>
    </xf>
    <xf numFmtId="0" fontId="50" fillId="0" borderId="12" xfId="1" applyFont="1" applyBorder="1" applyAlignment="1">
      <alignment horizontal="center" vertical="center"/>
    </xf>
    <xf numFmtId="168" fontId="4" fillId="0" borderId="3" xfId="4" applyNumberFormat="1" applyFont="1" applyBorder="1" applyAlignment="1" applyProtection="1">
      <alignment horizontal="center" vertical="center" wrapText="1"/>
      <protection locked="0"/>
    </xf>
    <xf numFmtId="3" fontId="4" fillId="0" borderId="1" xfId="4" applyNumberFormat="1" applyFont="1" applyBorder="1" applyAlignment="1">
      <alignment horizontal="center" vertical="center" wrapText="1"/>
    </xf>
    <xf numFmtId="172" fontId="51" fillId="0" borderId="14" xfId="1" applyNumberFormat="1" applyFont="1" applyBorder="1" applyAlignment="1">
      <alignment horizontal="left" vertical="center"/>
    </xf>
    <xf numFmtId="172" fontId="51" fillId="0" borderId="15" xfId="1" quotePrefix="1" applyNumberFormat="1" applyFont="1" applyBorder="1" applyAlignment="1">
      <alignment horizontal="left" vertical="center"/>
    </xf>
    <xf numFmtId="172" fontId="51" fillId="0" borderId="15" xfId="1" applyNumberFormat="1" applyFont="1" applyBorder="1" applyAlignment="1">
      <alignment horizontal="left" vertical="center"/>
    </xf>
    <xf numFmtId="172" fontId="51" fillId="0" borderId="15" xfId="1" applyNumberFormat="1" applyFont="1" applyBorder="1" applyAlignment="1">
      <alignment horizontal="left" vertical="center" wrapText="1"/>
    </xf>
    <xf numFmtId="168" fontId="51" fillId="0" borderId="15" xfId="1" applyNumberFormat="1" applyFont="1" applyBorder="1" applyAlignment="1">
      <alignment horizontal="left" vertical="center"/>
    </xf>
    <xf numFmtId="172" fontId="51" fillId="12" borderId="15" xfId="1" applyNumberFormat="1" applyFont="1" applyFill="1" applyBorder="1" applyAlignment="1">
      <alignment horizontal="left" vertical="center" wrapText="1"/>
    </xf>
    <xf numFmtId="172" fontId="51" fillId="12" borderId="15" xfId="1" applyNumberFormat="1" applyFont="1" applyFill="1" applyBorder="1" applyAlignment="1">
      <alignment horizontal="left" vertical="center"/>
    </xf>
    <xf numFmtId="168" fontId="51" fillId="12" borderId="15" xfId="1" applyNumberFormat="1" applyFont="1" applyFill="1" applyBorder="1" applyAlignment="1">
      <alignment horizontal="left" vertical="center"/>
    </xf>
    <xf numFmtId="168" fontId="43" fillId="0" borderId="1" xfId="4" applyNumberFormat="1" applyFont="1" applyBorder="1" applyAlignment="1" applyProtection="1">
      <alignment horizontal="center" vertical="center" wrapText="1"/>
      <protection locked="0"/>
    </xf>
    <xf numFmtId="172" fontId="52" fillId="0" borderId="15" xfId="1" applyNumberFormat="1" applyFont="1" applyBorder="1" applyAlignment="1">
      <alignment horizontal="left" vertical="center" wrapText="1"/>
    </xf>
    <xf numFmtId="172" fontId="52" fillId="12" borderId="15" xfId="1" applyNumberFormat="1" applyFont="1" applyFill="1" applyBorder="1" applyAlignment="1">
      <alignment horizontal="left" vertical="center"/>
    </xf>
    <xf numFmtId="172" fontId="52" fillId="0" borderId="15" xfId="1" applyNumberFormat="1" applyFont="1" applyBorder="1" applyAlignment="1">
      <alignment horizontal="left" vertical="center"/>
    </xf>
    <xf numFmtId="172" fontId="52" fillId="0" borderId="16" xfId="1" applyNumberFormat="1" applyFont="1" applyBorder="1" applyAlignment="1">
      <alignment horizontal="left" vertical="center"/>
    </xf>
    <xf numFmtId="172" fontId="51" fillId="12" borderId="15" xfId="4" applyNumberFormat="1" applyFont="1" applyFill="1" applyBorder="1" applyAlignment="1" applyProtection="1">
      <alignment horizontal="center" vertical="center"/>
      <protection locked="0"/>
    </xf>
    <xf numFmtId="9" fontId="5" fillId="0" borderId="1" xfId="8" applyFont="1" applyFill="1" applyBorder="1" applyAlignment="1" applyProtection="1">
      <alignment horizontal="center" vertical="center" wrapText="1"/>
    </xf>
    <xf numFmtId="168" fontId="28" fillId="0" borderId="5" xfId="4" applyNumberFormat="1" applyFont="1" applyBorder="1" applyAlignment="1" applyProtection="1">
      <alignment horizontal="center" vertical="center" wrapText="1"/>
      <protection locked="0"/>
    </xf>
    <xf numFmtId="0" fontId="29" fillId="0" borderId="5" xfId="4" applyFont="1" applyBorder="1" applyAlignment="1" applyProtection="1">
      <alignment horizontal="left" vertical="center"/>
      <protection locked="0"/>
    </xf>
    <xf numFmtId="166" fontId="26" fillId="0" borderId="5" xfId="3" applyNumberFormat="1" applyFont="1" applyFill="1" applyBorder="1" applyAlignment="1" applyProtection="1">
      <alignment horizontal="right" vertical="center" wrapText="1"/>
    </xf>
    <xf numFmtId="9" fontId="26" fillId="0" borderId="5" xfId="3" applyNumberFormat="1" applyFont="1" applyFill="1" applyBorder="1" applyAlignment="1" applyProtection="1">
      <alignment horizontal="right" vertical="center" wrapText="1"/>
    </xf>
    <xf numFmtId="0" fontId="28" fillId="0" borderId="5" xfId="4" applyFont="1" applyBorder="1" applyAlignment="1">
      <alignment horizontal="center" vertical="center" wrapText="1"/>
    </xf>
    <xf numFmtId="166" fontId="26" fillId="0" borderId="5" xfId="4" applyNumberFormat="1" applyFont="1" applyBorder="1" applyAlignment="1">
      <alignment horizontal="center" vertical="center" wrapText="1"/>
    </xf>
    <xf numFmtId="167" fontId="26" fillId="0" borderId="5" xfId="3" applyNumberFormat="1" applyFont="1" applyFill="1" applyBorder="1" applyAlignment="1" applyProtection="1">
      <alignment horizontal="center" vertical="center" wrapText="1"/>
    </xf>
    <xf numFmtId="169" fontId="30" fillId="9" borderId="5" xfId="5" applyNumberFormat="1" applyFont="1" applyFill="1" applyBorder="1" applyAlignment="1" applyProtection="1">
      <alignment horizontal="center" vertical="center" wrapText="1"/>
      <protection locked="0"/>
    </xf>
    <xf numFmtId="164" fontId="28" fillId="0" borderId="5" xfId="5" applyNumberFormat="1" applyFont="1" applyFill="1" applyBorder="1" applyAlignment="1" applyProtection="1">
      <alignment horizontal="right" vertical="center"/>
    </xf>
    <xf numFmtId="166" fontId="28" fillId="0" borderId="5" xfId="5" applyNumberFormat="1" applyFont="1" applyFill="1" applyBorder="1" applyAlignment="1" applyProtection="1">
      <alignment horizontal="right" vertical="center"/>
    </xf>
    <xf numFmtId="167" fontId="26" fillId="0" borderId="4" xfId="3" applyNumberFormat="1" applyFont="1" applyFill="1" applyBorder="1" applyAlignment="1" applyProtection="1">
      <alignment horizontal="right" vertical="center" wrapText="1"/>
    </xf>
    <xf numFmtId="0" fontId="26" fillId="0" borderId="4" xfId="4" applyFont="1" applyBorder="1" applyAlignment="1" applyProtection="1">
      <alignment horizontal="left" vertical="center"/>
      <protection locked="0"/>
    </xf>
    <xf numFmtId="9" fontId="5" fillId="0" borderId="1" xfId="3" applyNumberFormat="1" applyFont="1" applyFill="1" applyBorder="1" applyAlignment="1" applyProtection="1">
      <alignment horizontal="center" vertical="center" wrapText="1"/>
    </xf>
    <xf numFmtId="168" fontId="25" fillId="0" borderId="1" xfId="4" applyNumberFormat="1" applyFont="1" applyBorder="1" applyAlignment="1" applyProtection="1">
      <alignment horizontal="center" vertical="center" wrapText="1"/>
      <protection locked="0"/>
    </xf>
    <xf numFmtId="0" fontId="53" fillId="0" borderId="15" xfId="1" applyFont="1" applyBorder="1" applyAlignment="1">
      <alignment horizontal="center" vertical="center"/>
    </xf>
    <xf numFmtId="0" fontId="54" fillId="0" borderId="15" xfId="1" applyFont="1" applyBorder="1" applyAlignment="1">
      <alignment horizontal="center" vertical="center"/>
    </xf>
    <xf numFmtId="168" fontId="12" fillId="2" borderId="5" xfId="4" applyNumberFormat="1" applyFont="1" applyFill="1" applyBorder="1" applyAlignment="1" applyProtection="1">
      <alignment horizontal="center" vertical="center"/>
      <protection locked="0"/>
    </xf>
    <xf numFmtId="49" fontId="4" fillId="0" borderId="6" xfId="4" applyNumberFormat="1" applyFont="1" applyBorder="1" applyAlignment="1" applyProtection="1">
      <alignment horizontal="center" vertical="center" wrapText="1"/>
      <protection locked="0"/>
    </xf>
    <xf numFmtId="41" fontId="55" fillId="0" borderId="12" xfId="1" applyNumberFormat="1" applyFont="1" applyBorder="1" applyAlignment="1">
      <alignment horizontal="center" vertical="center"/>
    </xf>
    <xf numFmtId="0" fontId="14" fillId="0" borderId="3" xfId="4" applyFont="1" applyBorder="1" applyAlignment="1" applyProtection="1">
      <alignment horizontal="left" vertical="center"/>
      <protection locked="0"/>
    </xf>
    <xf numFmtId="0" fontId="20" fillId="0" borderId="3" xfId="4" applyFont="1" applyBorder="1" applyAlignment="1" applyProtection="1">
      <alignment horizontal="left" vertical="center"/>
      <protection locked="0"/>
    </xf>
    <xf numFmtId="0" fontId="16" fillId="0" borderId="1" xfId="4" applyFont="1" applyBorder="1" applyAlignment="1" applyProtection="1">
      <alignment horizontal="left" vertical="center" wrapText="1"/>
      <protection locked="0"/>
    </xf>
    <xf numFmtId="41" fontId="56" fillId="6" borderId="1" xfId="3" applyFont="1" applyFill="1" applyBorder="1" applyAlignment="1" applyProtection="1">
      <alignment horizontal="center" vertical="center" shrinkToFit="1"/>
    </xf>
    <xf numFmtId="164" fontId="56" fillId="3" borderId="1" xfId="3" applyNumberFormat="1" applyFont="1" applyFill="1" applyBorder="1" applyAlignment="1" applyProtection="1">
      <alignment horizontal="center" vertical="center" shrinkToFit="1"/>
    </xf>
    <xf numFmtId="166" fontId="56" fillId="3" borderId="1" xfId="3" applyNumberFormat="1" applyFont="1" applyFill="1" applyBorder="1" applyAlignment="1" applyProtection="1">
      <alignment horizontal="left" vertical="center" shrinkToFit="1"/>
    </xf>
    <xf numFmtId="167" fontId="56" fillId="3" borderId="1" xfId="3" applyNumberFormat="1" applyFont="1" applyFill="1" applyBorder="1" applyAlignment="1" applyProtection="1">
      <alignment horizontal="left" vertical="center" shrinkToFit="1"/>
    </xf>
    <xf numFmtId="41" fontId="12" fillId="2" borderId="2" xfId="3" applyFont="1" applyFill="1" applyBorder="1" applyAlignment="1" applyProtection="1">
      <alignment horizontal="center" vertical="center" shrinkToFit="1"/>
      <protection locked="0"/>
    </xf>
    <xf numFmtId="0" fontId="32" fillId="0" borderId="1" xfId="4" applyFont="1" applyBorder="1" applyAlignment="1" applyProtection="1">
      <alignment horizontal="left" vertical="center"/>
      <protection locked="0"/>
    </xf>
    <xf numFmtId="41" fontId="57" fillId="6" borderId="1" xfId="3" applyFont="1" applyFill="1" applyBorder="1" applyAlignment="1" applyProtection="1">
      <alignment horizontal="center" vertical="center" shrinkToFit="1"/>
    </xf>
    <xf numFmtId="164" fontId="57" fillId="3" borderId="1" xfId="3" applyNumberFormat="1" applyFont="1" applyFill="1" applyBorder="1" applyAlignment="1" applyProtection="1">
      <alignment horizontal="center" vertical="center" shrinkToFit="1"/>
    </xf>
    <xf numFmtId="166" fontId="57" fillId="3" borderId="1" xfId="3" applyNumberFormat="1" applyFont="1" applyFill="1" applyBorder="1" applyAlignment="1" applyProtection="1">
      <alignment horizontal="left" vertical="center" shrinkToFit="1"/>
    </xf>
    <xf numFmtId="167" fontId="57" fillId="3" borderId="1" xfId="3" applyNumberFormat="1" applyFont="1" applyFill="1" applyBorder="1" applyAlignment="1" applyProtection="1">
      <alignment horizontal="left" vertical="center" shrinkToFit="1"/>
    </xf>
    <xf numFmtId="166" fontId="33" fillId="0" borderId="5" xfId="4" applyNumberFormat="1" applyFont="1" applyBorder="1" applyAlignment="1">
      <alignment horizontal="center" vertical="center" wrapText="1"/>
    </xf>
    <xf numFmtId="0" fontId="25" fillId="0" borderId="1" xfId="4" applyFont="1" applyBorder="1" applyAlignment="1">
      <alignment horizontal="center" vertical="center" wrapText="1"/>
    </xf>
    <xf numFmtId="41" fontId="0" fillId="6" borderId="1" xfId="3" applyFont="1" applyFill="1" applyBorder="1" applyAlignment="1" applyProtection="1">
      <alignment horizontal="center" vertical="center" shrinkToFit="1"/>
    </xf>
    <xf numFmtId="0" fontId="5" fillId="0" borderId="2" xfId="4" applyNumberFormat="1" applyFont="1" applyFill="1" applyBorder="1" applyAlignment="1" applyProtection="1">
      <alignment horizontal="left" vertical="center"/>
      <protection locked="0"/>
    </xf>
    <xf numFmtId="167" fontId="45" fillId="0" borderId="1" xfId="3" applyNumberFormat="1" applyFont="1" applyFill="1" applyBorder="1" applyAlignment="1" applyProtection="1">
      <alignment horizontal="center" vertical="center" wrapText="1"/>
    </xf>
    <xf numFmtId="169" fontId="58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48" fillId="0" borderId="1" xfId="5" applyNumberFormat="1" applyFont="1" applyFill="1" applyBorder="1" applyAlignment="1" applyProtection="1">
      <alignment horizontal="right" vertical="center"/>
    </xf>
    <xf numFmtId="166" fontId="48" fillId="0" borderId="1" xfId="5" applyNumberFormat="1" applyFont="1" applyFill="1" applyBorder="1" applyAlignment="1" applyProtection="1">
      <alignment horizontal="right" vertical="center"/>
    </xf>
    <xf numFmtId="49" fontId="48" fillId="0" borderId="3" xfId="4" applyNumberFormat="1" applyFont="1" applyFill="1" applyBorder="1" applyAlignment="1" applyProtection="1">
      <alignment horizontal="center" vertical="center" wrapText="1"/>
      <protection locked="0"/>
    </xf>
    <xf numFmtId="168" fontId="48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4" applyNumberFormat="1" applyFont="1" applyFill="1" applyBorder="1" applyAlignment="1" applyProtection="1">
      <alignment horizontal="left" vertical="center" wrapText="1"/>
      <protection locked="0"/>
    </xf>
    <xf numFmtId="0" fontId="48" fillId="0" borderId="1" xfId="4" applyNumberFormat="1" applyFont="1" applyFill="1" applyBorder="1" applyAlignment="1" applyProtection="1">
      <alignment horizontal="center" vertical="center" wrapText="1"/>
    </xf>
    <xf numFmtId="166" fontId="45" fillId="0" borderId="1" xfId="4" applyNumberFormat="1" applyFont="1" applyFill="1" applyBorder="1" applyAlignment="1" applyProtection="1">
      <alignment horizontal="center" vertical="center" wrapText="1"/>
    </xf>
    <xf numFmtId="49" fontId="43" fillId="0" borderId="3" xfId="4" applyNumberFormat="1" applyFont="1" applyBorder="1" applyAlignment="1" applyProtection="1">
      <alignment horizontal="center" vertical="center" wrapText="1"/>
      <protection locked="0"/>
    </xf>
    <xf numFmtId="166" fontId="44" fillId="0" borderId="1" xfId="4" applyNumberFormat="1" applyFont="1" applyBorder="1" applyAlignment="1">
      <alignment horizontal="center" vertical="center" wrapText="1"/>
    </xf>
    <xf numFmtId="167" fontId="44" fillId="0" borderId="1" xfId="3" applyNumberFormat="1" applyFont="1" applyFill="1" applyBorder="1" applyAlignment="1" applyProtection="1">
      <alignment horizontal="center" vertical="center" wrapText="1"/>
    </xf>
    <xf numFmtId="169" fontId="59" fillId="9" borderId="1" xfId="5" applyNumberFormat="1" applyFont="1" applyFill="1" applyBorder="1" applyAlignment="1" applyProtection="1">
      <alignment horizontal="center" vertical="center" wrapText="1"/>
      <protection locked="0"/>
    </xf>
    <xf numFmtId="164" fontId="43" fillId="0" borderId="1" xfId="5" applyNumberFormat="1" applyFont="1" applyFill="1" applyBorder="1" applyAlignment="1" applyProtection="1">
      <alignment horizontal="right" vertical="center"/>
    </xf>
    <xf numFmtId="166" fontId="43" fillId="0" borderId="1" xfId="5" applyNumberFormat="1" applyFont="1" applyFill="1" applyBorder="1" applyAlignment="1" applyProtection="1">
      <alignment horizontal="right" vertical="center"/>
    </xf>
    <xf numFmtId="167" fontId="44" fillId="0" borderId="2" xfId="3" applyNumberFormat="1" applyFont="1" applyFill="1" applyBorder="1" applyAlignment="1" applyProtection="1">
      <alignment horizontal="right" vertical="center" wrapText="1"/>
    </xf>
    <xf numFmtId="0" fontId="0" fillId="0" borderId="0" xfId="0" applyAlignment="1">
      <alignment vertical="center" wrapText="1"/>
    </xf>
    <xf numFmtId="0" fontId="61" fillId="0" borderId="0" xfId="2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63" fillId="0" borderId="0" xfId="0" applyFont="1" applyAlignment="1">
      <alignment vertical="center" wrapText="1"/>
    </xf>
    <xf numFmtId="0" fontId="31" fillId="0" borderId="1" xfId="4" applyFont="1" applyBorder="1" applyAlignment="1" applyProtection="1">
      <alignment horizontal="left" vertical="center"/>
      <protection locked="0"/>
    </xf>
    <xf numFmtId="166" fontId="26" fillId="0" borderId="8" xfId="3" applyNumberFormat="1" applyFont="1" applyFill="1" applyBorder="1" applyAlignment="1" applyProtection="1">
      <alignment horizontal="right" vertical="center" wrapText="1"/>
    </xf>
    <xf numFmtId="0" fontId="26" fillId="0" borderId="2" xfId="4" applyFont="1" applyBorder="1" applyAlignment="1" applyProtection="1">
      <alignment horizontal="center" vertical="center"/>
      <protection locked="0"/>
    </xf>
    <xf numFmtId="49" fontId="16" fillId="0" borderId="3" xfId="4" applyNumberFormat="1" applyFont="1" applyBorder="1" applyAlignment="1" applyProtection="1">
      <alignment horizontal="center" vertical="center" wrapText="1"/>
      <protection locked="0"/>
    </xf>
    <xf numFmtId="0" fontId="35" fillId="0" borderId="1" xfId="4" applyFont="1" applyBorder="1" applyAlignment="1" applyProtection="1">
      <alignment horizontal="left" vertical="center"/>
      <protection locked="0"/>
    </xf>
    <xf numFmtId="1" fontId="68" fillId="0" borderId="1" xfId="4" applyNumberFormat="1" applyFont="1" applyBorder="1" applyAlignment="1" applyProtection="1">
      <alignment horizontal="center" vertical="center"/>
      <protection locked="0"/>
    </xf>
    <xf numFmtId="0" fontId="69" fillId="0" borderId="1" xfId="2" applyFont="1" applyBorder="1" applyAlignment="1">
      <alignment horizontal="left" vertical="center"/>
    </xf>
    <xf numFmtId="0" fontId="69" fillId="0" borderId="8" xfId="2" applyFont="1" applyBorder="1" applyAlignment="1">
      <alignment horizontal="left" vertical="center"/>
    </xf>
    <xf numFmtId="0" fontId="69" fillId="0" borderId="5" xfId="2" applyFont="1" applyBorder="1" applyAlignment="1">
      <alignment horizontal="left" vertical="center"/>
    </xf>
    <xf numFmtId="164" fontId="41" fillId="0" borderId="8" xfId="0" applyNumberFormat="1" applyFont="1" applyBorder="1" applyAlignment="1" applyProtection="1">
      <alignment horizontal="center" vertical="center"/>
    </xf>
    <xf numFmtId="170" fontId="70" fillId="0" borderId="8" xfId="0" applyNumberFormat="1" applyFont="1" applyBorder="1" applyAlignment="1" applyProtection="1">
      <alignment horizontal="right" vertical="center"/>
    </xf>
    <xf numFmtId="167" fontId="70" fillId="0" borderId="9" xfId="0" applyNumberFormat="1" applyFont="1" applyBorder="1" applyAlignment="1" applyProtection="1">
      <alignment horizontal="right" vertical="center"/>
    </xf>
    <xf numFmtId="164" fontId="41" fillId="0" borderId="1" xfId="0" applyNumberFormat="1" applyFont="1" applyBorder="1" applyAlignment="1" applyProtection="1">
      <alignment horizontal="center" vertical="center"/>
    </xf>
    <xf numFmtId="170" fontId="70" fillId="0" borderId="1" xfId="0" applyNumberFormat="1" applyFont="1" applyBorder="1" applyAlignment="1" applyProtection="1">
      <alignment horizontal="right" vertical="center"/>
    </xf>
    <xf numFmtId="167" fontId="70" fillId="0" borderId="2" xfId="0" applyNumberFormat="1" applyFont="1" applyBorder="1" applyAlignment="1" applyProtection="1">
      <alignment horizontal="right" vertical="center"/>
    </xf>
    <xf numFmtId="164" fontId="15" fillId="0" borderId="1" xfId="0" applyNumberFormat="1" applyFont="1" applyBorder="1" applyAlignment="1" applyProtection="1">
      <alignment horizontal="center" vertical="center"/>
    </xf>
    <xf numFmtId="170" fontId="71" fillId="0" borderId="1" xfId="0" applyNumberFormat="1" applyFont="1" applyBorder="1" applyAlignment="1" applyProtection="1">
      <alignment horizontal="right" vertical="center"/>
    </xf>
    <xf numFmtId="167" fontId="71" fillId="0" borderId="1" xfId="0" applyNumberFormat="1" applyFont="1" applyBorder="1" applyAlignment="1" applyProtection="1">
      <alignment horizontal="right" vertical="center"/>
    </xf>
    <xf numFmtId="167" fontId="71" fillId="0" borderId="2" xfId="0" applyNumberFormat="1" applyFont="1" applyBorder="1" applyAlignment="1" applyProtection="1">
      <alignment horizontal="right" vertical="center"/>
    </xf>
    <xf numFmtId="164" fontId="41" fillId="0" borderId="5" xfId="0" applyNumberFormat="1" applyFont="1" applyBorder="1" applyAlignment="1" applyProtection="1">
      <alignment horizontal="center" vertical="center"/>
    </xf>
    <xf numFmtId="170" fontId="70" fillId="0" borderId="5" xfId="0" applyNumberFormat="1" applyFont="1" applyBorder="1" applyAlignment="1" applyProtection="1">
      <alignment horizontal="right" vertical="center"/>
    </xf>
    <xf numFmtId="167" fontId="70" fillId="0" borderId="4" xfId="0" applyNumberFormat="1" applyFont="1" applyBorder="1" applyAlignment="1" applyProtection="1">
      <alignment horizontal="right" vertical="center"/>
    </xf>
    <xf numFmtId="1" fontId="4" fillId="0" borderId="1" xfId="4" applyNumberFormat="1" applyFont="1" applyBorder="1" applyAlignment="1" applyProtection="1">
      <alignment horizontal="center" vertical="center" wrapText="1"/>
      <protection locked="0"/>
    </xf>
    <xf numFmtId="1" fontId="72" fillId="12" borderId="17" xfId="1" applyNumberFormat="1" applyFont="1" applyFill="1" applyBorder="1" applyAlignment="1">
      <alignment horizontal="center" vertical="center" wrapText="1"/>
    </xf>
    <xf numFmtId="168" fontId="4" fillId="0" borderId="5" xfId="4" applyNumberFormat="1" applyFont="1" applyBorder="1" applyAlignment="1" applyProtection="1">
      <alignment horizontal="center" vertical="center" wrapText="1"/>
      <protection locked="0"/>
    </xf>
    <xf numFmtId="0" fontId="4" fillId="0" borderId="5" xfId="4" applyFont="1" applyBorder="1" applyAlignment="1" applyProtection="1">
      <alignment horizontal="left" vertical="center"/>
      <protection locked="0"/>
    </xf>
    <xf numFmtId="166" fontId="5" fillId="0" borderId="5" xfId="3" applyNumberFormat="1" applyFont="1" applyFill="1" applyBorder="1" applyAlignment="1" applyProtection="1">
      <alignment horizontal="right" vertical="center" wrapText="1"/>
    </xf>
    <xf numFmtId="9" fontId="5" fillId="0" borderId="5" xfId="3" applyNumberFormat="1" applyFont="1" applyFill="1" applyBorder="1" applyAlignment="1" applyProtection="1">
      <alignment horizontal="right" vertical="center" wrapText="1"/>
    </xf>
    <xf numFmtId="0" fontId="4" fillId="0" borderId="5" xfId="4" applyFont="1" applyBorder="1" applyAlignment="1">
      <alignment horizontal="center" vertical="center" wrapText="1"/>
    </xf>
    <xf numFmtId="166" fontId="5" fillId="0" borderId="5" xfId="4" applyNumberFormat="1" applyFont="1" applyBorder="1" applyAlignment="1">
      <alignment horizontal="center" vertical="center" wrapText="1"/>
    </xf>
    <xf numFmtId="167" fontId="5" fillId="0" borderId="5" xfId="3" applyNumberFormat="1" applyFont="1" applyFill="1" applyBorder="1" applyAlignment="1" applyProtection="1">
      <alignment horizontal="center" vertical="center" wrapText="1"/>
    </xf>
    <xf numFmtId="169" fontId="15" fillId="9" borderId="5" xfId="5" applyNumberFormat="1" applyFont="1" applyFill="1" applyBorder="1" applyAlignment="1" applyProtection="1">
      <alignment horizontal="center" vertical="center" wrapText="1"/>
      <protection locked="0"/>
    </xf>
    <xf numFmtId="164" fontId="4" fillId="0" borderId="5" xfId="5" applyNumberFormat="1" applyFont="1" applyFill="1" applyBorder="1" applyAlignment="1" applyProtection="1">
      <alignment horizontal="right" vertical="center"/>
    </xf>
    <xf numFmtId="166" fontId="4" fillId="0" borderId="5" xfId="5" applyNumberFormat="1" applyFont="1" applyFill="1" applyBorder="1" applyAlignment="1" applyProtection="1">
      <alignment horizontal="right" vertical="center"/>
    </xf>
    <xf numFmtId="167" fontId="5" fillId="0" borderId="4" xfId="3" applyNumberFormat="1" applyFont="1" applyFill="1" applyBorder="1" applyAlignment="1" applyProtection="1">
      <alignment horizontal="right" vertical="center" wrapText="1"/>
    </xf>
    <xf numFmtId="0" fontId="5" fillId="0" borderId="4" xfId="4" applyFont="1" applyBorder="1" applyAlignment="1" applyProtection="1">
      <alignment horizontal="left" vertical="center"/>
      <protection locked="0"/>
    </xf>
    <xf numFmtId="0" fontId="25" fillId="0" borderId="5" xfId="4" applyFont="1" applyBorder="1" applyAlignment="1" applyProtection="1">
      <alignment horizontal="left" vertical="center"/>
      <protection locked="0"/>
    </xf>
    <xf numFmtId="0" fontId="39" fillId="0" borderId="1" xfId="2" applyFont="1" applyBorder="1" applyAlignment="1">
      <alignment horizontal="left" vertical="center"/>
    </xf>
    <xf numFmtId="173" fontId="13" fillId="0" borderId="0" xfId="1" applyNumberFormat="1" applyFont="1" applyAlignment="1" applyProtection="1">
      <alignment horizontal="center" vertical="center"/>
      <protection locked="0"/>
    </xf>
    <xf numFmtId="0" fontId="28" fillId="0" borderId="5" xfId="4" applyFont="1" applyBorder="1" applyAlignment="1" applyProtection="1">
      <alignment horizontal="left" vertical="center"/>
      <protection locked="0"/>
    </xf>
    <xf numFmtId="0" fontId="73" fillId="0" borderId="0" xfId="0" applyFont="1"/>
    <xf numFmtId="0" fontId="19" fillId="0" borderId="0" xfId="0" applyFont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right" vertical="center"/>
    </xf>
    <xf numFmtId="0" fontId="62" fillId="0" borderId="1" xfId="0" applyFont="1" applyBorder="1" applyAlignment="1" applyProtection="1">
      <alignment horizontal="center" vertical="center" wrapText="1"/>
    </xf>
    <xf numFmtId="0" fontId="67" fillId="0" borderId="1" xfId="0" applyFont="1" applyBorder="1" applyAlignment="1" applyProtection="1">
      <alignment horizontal="left" vertical="center" wrapText="1"/>
      <protection locked="0"/>
    </xf>
    <xf numFmtId="0" fontId="65" fillId="0" borderId="1" xfId="0" applyFont="1" applyBorder="1" applyAlignment="1" applyProtection="1">
      <alignment horizontal="left" vertical="center" wrapText="1"/>
      <protection locked="0"/>
    </xf>
    <xf numFmtId="0" fontId="65" fillId="3" borderId="1" xfId="0" applyFont="1" applyFill="1" applyBorder="1" applyAlignment="1" applyProtection="1">
      <alignment horizontal="left" vertical="center" wrapText="1"/>
      <protection locked="0"/>
    </xf>
    <xf numFmtId="0" fontId="64" fillId="0" borderId="1" xfId="0" applyFont="1" applyBorder="1" applyAlignment="1" applyProtection="1">
      <alignment horizontal="right" vertical="center" wrapText="1"/>
    </xf>
    <xf numFmtId="0" fontId="64" fillId="3" borderId="1" xfId="0" applyFont="1" applyFill="1" applyBorder="1" applyAlignment="1" applyProtection="1">
      <alignment horizontal="right" vertical="center" wrapText="1"/>
    </xf>
    <xf numFmtId="0" fontId="66" fillId="3" borderId="1" xfId="2" applyFont="1" applyFill="1" applyBorder="1" applyAlignment="1" applyProtection="1">
      <alignment horizontal="left" vertical="center" wrapText="1"/>
      <protection locked="0"/>
    </xf>
    <xf numFmtId="1" fontId="65" fillId="3" borderId="1" xfId="0" applyNumberFormat="1" applyFont="1" applyFill="1" applyBorder="1" applyAlignment="1" applyProtection="1">
      <alignment horizontal="left" vertical="center" wrapText="1"/>
      <protection locked="0"/>
    </xf>
    <xf numFmtId="0" fontId="7" fillId="3" borderId="6" xfId="1" applyFont="1" applyFill="1" applyBorder="1" applyAlignment="1" applyProtection="1">
      <alignment horizontal="center" vertical="center" wrapText="1"/>
      <protection locked="0"/>
    </xf>
    <xf numFmtId="0" fontId="5" fillId="3" borderId="6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</cellXfs>
  <cellStyles count="9">
    <cellStyle name="Гиперссылка" xfId="2" builtinId="8"/>
    <cellStyle name="Обычный" xfId="0" builtinId="0"/>
    <cellStyle name="Обычный 2" xfId="1" xr:uid="{00000000-0005-0000-0000-000002000000}"/>
    <cellStyle name="Процентный 2" xfId="7" xr:uid="{00000000-0005-0000-0000-000003000000}"/>
    <cellStyle name="Процентный 3" xfId="8" xr:uid="{C0C954B4-8A88-43B0-A14D-10DBCCD586E8}"/>
    <cellStyle name="Финансовый [0] 2" xfId="3" xr:uid="{00000000-0005-0000-0000-000004000000}"/>
    <cellStyle name="쉼표 [0] 2" xfId="5" xr:uid="{00000000-0005-0000-0000-000005000000}"/>
    <cellStyle name="표준 2" xfId="4" xr:uid="{00000000-0005-0000-0000-000006000000}"/>
    <cellStyle name="표준 2 11" xfId="6" xr:uid="{00000000-0005-0000-0000-000007000000}"/>
  </cellStyles>
  <dxfs count="189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돋움"/>
        <family val="3"/>
        <charset val="129"/>
        <scheme val="none"/>
      </font>
      <numFmt numFmtId="33" formatCode="_-* #,##0_-;\-* #,##0_-;_-* &quot;-&quot;_-;_-@_-"/>
      <alignment horizontal="center" vertical="center" textRotation="0" wrapText="0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BCBEC0"/>
        </top>
        <bottom style="thin">
          <color rgb="FFBCBEC0"/>
        </bottom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 Light"/>
        <family val="3"/>
        <charset val="129"/>
        <scheme val="major"/>
      </font>
      <numFmt numFmtId="168" formatCode="0_);[Red]\(0\)"/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Calibri Light"/>
        <family val="3"/>
        <charset val="129"/>
        <scheme val="major"/>
      </font>
      <numFmt numFmtId="172" formatCode="0_ 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/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4" formatCode="_-* #,##0\ _₽_-;\-* #,##0\ _₽_-;_-* &quot;-&quot;\ _₽_-;_-@_-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231F20"/>
        <name val="Calibri"/>
        <scheme val="minor"/>
      </font>
      <numFmt numFmtId="169" formatCode="#,##0_);[Red]\(#,##0\)"/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7" formatCode="_-[$$-409]* #,##0.00_ ;_-[$$-409]* \-#,##0.00\ ;_-[$$-409]* &quot;-&quot;??_ ;_-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6" formatCode="_-[$₩-412]* #,##0_-;\-[$₩-412]* #,##0_-;_-[$₩-412]* &quot;-&quot;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돋움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168" formatCode="0_);[Red]\(0\)"/>
      <alignment horizontal="center" vertical="center" textRotation="0" wrapText="1" indent="0" justifyLastLine="0" shrinkToFit="0" readingOrder="0"/>
      <border diagonalUp="0" diagonalDown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BCBEC0"/>
        </right>
        <top style="thin">
          <color rgb="FFBCBEC0"/>
        </top>
        <bottom style="thin">
          <color rgb="FFBCBEC0"/>
        </bottom>
        <vertical/>
        <horizontal/>
      </border>
      <protection locked="0" hidden="0"/>
    </dxf>
    <dxf>
      <border outline="0">
        <top style="thin">
          <color rgb="FFBCBEC0"/>
        </top>
      </border>
    </dxf>
    <dxf>
      <border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protection locked="0" hidden="0"/>
    </dxf>
    <dxf>
      <border outline="0">
        <bottom style="thin">
          <color rgb="FFBCBEC0"/>
        </bottom>
      </border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 outline="0">
        <left style="thin">
          <color rgb="FFBCBEC0"/>
        </left>
        <right style="thin">
          <color rgb="FFBCBEC0"/>
        </right>
        <top/>
        <bottom/>
      </border>
    </dxf>
    <dxf>
      <font>
        <b/>
        <i val="0"/>
        <strike val="0"/>
        <outline val="0"/>
        <shadow val="0"/>
        <u val="none"/>
        <vertAlign val="baseline"/>
        <sz val="12"/>
        <name val="Calibri"/>
        <family val="2"/>
        <charset val="204"/>
        <scheme val="minor"/>
      </font>
      <numFmt numFmtId="167" formatCode="_-[$$-409]* #,##0.00_ ;_-[$$-409]* \-#,##0.00\ ;_-[$$-409]* &quot;-&quot;??_ ;_-@_ "/>
      <alignment horizontal="right" vertical="center" textRotation="0" wrapText="0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 style="thin">
          <color rgb="FFBCBEC0"/>
        </bottom>
      </border>
    </dxf>
    <dxf>
      <font>
        <b/>
        <i val="0"/>
        <strike val="0"/>
        <outline val="0"/>
        <shadow val="0"/>
        <u val="none"/>
        <vertAlign val="baseline"/>
        <sz val="12"/>
        <name val="Calibri"/>
        <family val="2"/>
        <charset val="204"/>
        <scheme val="minor"/>
      </font>
      <numFmt numFmtId="170" formatCode="_-[$₩-412]* #,##0.00_-;\-[$₩-412]* #,##0.00_-;_-[$₩-412]* &quot;-&quot;??_-;_-@_-"/>
      <alignment horizontal="righ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charset val="204"/>
        <scheme val="minor"/>
      </font>
      <numFmt numFmtId="164" formatCode="_-* #,##0\ _₽_-;\-* #,##0\ _₽_-;_-* &quot;-&quot;\ _₽_-;_-@_-"/>
      <alignment horizontal="center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/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charset val="204"/>
        <scheme val="minor"/>
      </font>
      <numFmt numFmtId="164" formatCode="_-* #,##0\ _₽_-;\-* #,##0\ _₽_-;_-* &quot;-&quot;\ _₽_-;_-@_-"/>
      <alignment horizontal="center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5F"/>
        <name val="Calibri"/>
        <family val="2"/>
        <charset val="204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rgb="FFFF0060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rgb="FFBCBEC0"/>
        </left>
        <right/>
        <top style="thin">
          <color rgb="FFBCBEC0"/>
        </top>
        <bottom style="thin">
          <color rgb="FFBCBEC0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231F20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BCBEC0"/>
        </right>
        <top style="thin">
          <color rgb="FFBCBEC0"/>
        </top>
        <bottom style="thin">
          <color rgb="FFBCBEC0"/>
        </bottom>
      </border>
    </dxf>
    <dxf>
      <border outline="0">
        <left style="mediumDashed">
          <color rgb="FFFF0060"/>
        </left>
        <right style="thin">
          <color rgb="FFBCBEC0"/>
        </right>
        <bottom style="thin">
          <color rgb="FFBCBEC0"/>
        </bottom>
      </border>
    </dxf>
    <dxf>
      <border diagonalUp="0" diagonalDown="0">
        <left style="thin">
          <color rgb="FFBCBEC0"/>
        </left>
        <right style="thin">
          <color rgb="FFBCBEC0"/>
        </right>
        <top/>
        <bottom/>
        <vertical style="thin">
          <color rgb="FFBCBEC0"/>
        </vertical>
        <horizontal style="thin">
          <color rgb="FFBCBEC0"/>
        </horizontal>
      </border>
    </dxf>
    <dxf>
      <fill>
        <patternFill>
          <bgColor theme="0"/>
        </patternFill>
      </fill>
    </dxf>
    <dxf>
      <fill>
        <patternFill>
          <bgColor rgb="FFF1F2F2"/>
        </patternFill>
      </fill>
    </dxf>
  </dxfs>
  <tableStyles count="1" defaultTableStyle="TableStyleMedium2" defaultPivotStyle="PivotStyleLight16">
    <tableStyle name="Стиль таблицы 1" pivot="0" count="2" xr9:uid="{00000000-0011-0000-FFFF-FFFF00000000}">
      <tableStyleElement type="firstRowStripe" dxfId="1898"/>
      <tableStyleElement type="secondRowStripe" dxfId="1897"/>
    </tableStyle>
  </tableStyles>
  <colors>
    <mruColors>
      <color rgb="FFFF0060"/>
      <color rgb="FFBCBEC0"/>
      <color rgb="FFF1F2F2"/>
      <color rgb="FFFFD600"/>
      <color rgb="FF231F20"/>
      <color rgb="FFF1C40F"/>
      <color rgb="FF3498DB"/>
      <color rgb="FF1771F1"/>
      <color rgb="FFF5E027"/>
      <color rgb="FFFFF8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84" Type="http://schemas.openxmlformats.org/officeDocument/2006/relationships/externalLink" Target="externalLinks/externalLink21.xml"/><Relationship Id="rId89" Type="http://schemas.openxmlformats.org/officeDocument/2006/relationships/externalLink" Target="externalLinks/externalLink26.xml"/><Relationship Id="rId112" Type="http://schemas.openxmlformats.org/officeDocument/2006/relationships/externalLink" Target="externalLinks/externalLink4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1.xml"/><Relationship Id="rId79" Type="http://schemas.openxmlformats.org/officeDocument/2006/relationships/externalLink" Target="externalLinks/externalLink16.xml"/><Relationship Id="rId102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7.xml"/><Relationship Id="rId95" Type="http://schemas.openxmlformats.org/officeDocument/2006/relationships/externalLink" Target="externalLinks/externalLink3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113" Type="http://schemas.openxmlformats.org/officeDocument/2006/relationships/externalLink" Target="externalLinks/externalLink50.xml"/><Relationship Id="rId118" Type="http://schemas.openxmlformats.org/officeDocument/2006/relationships/customXml" Target="../customXml/item1.xml"/><Relationship Id="rId80" Type="http://schemas.openxmlformats.org/officeDocument/2006/relationships/externalLink" Target="externalLinks/externalLink17.xml"/><Relationship Id="rId85" Type="http://schemas.openxmlformats.org/officeDocument/2006/relationships/externalLink" Target="externalLinks/externalLink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0.xml"/><Relationship Id="rId108" Type="http://schemas.openxmlformats.org/officeDocument/2006/relationships/externalLink" Target="externalLinks/externalLink45.xml"/><Relationship Id="rId54" Type="http://schemas.openxmlformats.org/officeDocument/2006/relationships/worksheet" Target="worksheets/sheet54.xml"/><Relationship Id="rId70" Type="http://schemas.openxmlformats.org/officeDocument/2006/relationships/externalLink" Target="externalLinks/externalLink7.xml"/><Relationship Id="rId75" Type="http://schemas.openxmlformats.org/officeDocument/2006/relationships/externalLink" Target="externalLinks/externalLink12.xml"/><Relationship Id="rId91" Type="http://schemas.openxmlformats.org/officeDocument/2006/relationships/externalLink" Target="externalLinks/externalLink28.xml"/><Relationship Id="rId96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externalLink" Target="externalLinks/externalLink10.xml"/><Relationship Id="rId78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18.xml"/><Relationship Id="rId86" Type="http://schemas.openxmlformats.org/officeDocument/2006/relationships/externalLink" Target="externalLinks/externalLink23.xml"/><Relationship Id="rId94" Type="http://schemas.openxmlformats.org/officeDocument/2006/relationships/externalLink" Target="externalLinks/externalLink31.xml"/><Relationship Id="rId99" Type="http://schemas.openxmlformats.org/officeDocument/2006/relationships/externalLink" Target="externalLinks/externalLink36.xml"/><Relationship Id="rId101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3.xml"/><Relationship Id="rId97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92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3.xml"/><Relationship Id="rId87" Type="http://schemas.openxmlformats.org/officeDocument/2006/relationships/externalLink" Target="externalLinks/externalLink24.xml"/><Relationship Id="rId110" Type="http://schemas.openxmlformats.org/officeDocument/2006/relationships/externalLink" Target="externalLinks/externalLink47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4.xml"/><Relationship Id="rId100" Type="http://schemas.openxmlformats.org/officeDocument/2006/relationships/externalLink" Target="externalLinks/externalLink37.xml"/><Relationship Id="rId105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93" Type="http://schemas.openxmlformats.org/officeDocument/2006/relationships/externalLink" Target="externalLinks/externalLink30.xml"/><Relationship Id="rId98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4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20.xml"/><Relationship Id="rId88" Type="http://schemas.openxmlformats.org/officeDocument/2006/relationships/externalLink" Target="externalLinks/externalLink25.xml"/><Relationship Id="rId111" Type="http://schemas.openxmlformats.org/officeDocument/2006/relationships/externalLink" Target="externalLinks/externalLink4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My%20Documents\&#52860;&#47532;\&#50672;&#49328;&#51088;&#47308;(2001&#45380;)\DATA3\XLS\FL-BRDX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RA~1\TEAMWARE\OFFICE\TEMP\MAIL\MV5\&#45224;&#54805;&#51068;\2000&#54032;&#52489;&#44228;&#54925;\&#45224;&#54805;&#51068;\2000&#47560;&#52992;&#54021;&#51204;&#47029;&#54924;&#51032;\1&#50900;\&#49324;&#50629;&#44228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48372;&#50689;\MY%20DOCUMENTS\PROGRA~1\TEAMWARE\OFFICE\TEMP\MAIL\MV4\&#45224;&#54805;&#51068;\2000&#47560;&#52992;&#54021;&#51204;&#47029;&#54924;&#51032;\1&#50900;\&#49324;&#50629;&#44228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221;&#52293;&#50629;&#47924;\&#54032;&#47588;&#44228;&#54925;\&#49884;&#54032;\&#49324;&#50629;&#44228;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221;&#52293;&#50629;&#47924;\&#49324;&#50629;&#44228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48372;&#50689;\MY%20DOCUMENTS\PROGRA~1\TEAMWARE\OFFICE\TEMP\MAIL\MV4\&#45224;&#54805;&#51068;\2000&#47560;&#52992;&#54021;&#51204;&#47029;&#54924;&#51032;\1&#50900;\&#54032;&#47588;&#44228;&#54925;\&#49884;&#54032;\&#49324;&#50629;&#44228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My%20Documents\2000&#45380;&#50696;&#49328;&#51088;&#47308;\-%202000&#49324;&#50629;&#48324;&#50896;&#44032;&#50984;&#52628;&#5122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616;\C\PROGRA~1\TEAMWARE\OFFICE\TEMP\MAIL\MV5\&#49324;&#50629;&#44228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672;&#49849;&#51456;\&#54801;&#47141;&#50629;&#52404;\My%20Documents\data\&#54801;&#47141;&#50629;&#52404;\&#54801;&#47141;&#54924;&#49324;\TAB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48372;&#50689;\MY%20DOCUMENTS\PROGRA~1\TEAMWARE\OFFICE\TEMP\MAIL\MV4\&#49324;&#50629;&#44228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324;&#50629;&#44228;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~1\TEAMWARE\OFFICE\TEMP\MAIL\MV5\&#49324;&#50629;&#44228;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PROGRA~1\TEAMWARE\OFFICE\TEMP\MAIL\MV5\&#49324;&#50629;&#44228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4732;\&#51088;&#47308;(&#51333;&#54633;)\PROGRA~1\TEAMWARE\OFFICE\TEMP\MAIL\MV5\&#49324;&#50629;&#44228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&#48169;&#54032;&#47560;&#52992;&#54021;\&#44592;&#50504;&#44277;&#47928;\&#50689;&#50629;&#51204;&#47029;\&#49324;&#50629;&#44228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RA~1\TEAMWARE\OFFICE\TEMP\MAIL\MV5\&#45224;&#54805;&#51068;\2000&#54032;&#52489;&#44228;&#54925;\&#45224;&#54805;&#51068;\2000&#47560;&#52992;&#54021;&#51204;&#47029;&#54924;&#51032;\1&#50900;\&#54032;&#47588;&#44228;&#54925;\&#49884;&#54032;\&#49324;&#50629;&#44228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616;\C\PROGRA~1\TEAMWARE\OFFICE\TEMP\MAIL\MV4\&#45224;&#54805;&#51068;\2000&#47560;&#52992;&#54021;&#51204;&#47029;&#54924;&#51032;\1&#50900;\&#49324;&#50629;&#44228;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&#54032;&#47588;&#44228;&#54925;\&#49884;&#54032;\&#49324;&#50629;&#44228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061;&#54788;\MY%20DOCUMENTS\PROGRA~1\TEAMWARE\OFFICE\TEMP\LIBRARY\VWR4\VWR3\MSOFFICE\EXCEL\JUN\99&#49324;&#50629;\&#54408;&#47785;&#52509;&#4429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124;&#49688;\&#44608;&#48124;&#49688;\My%20Documents\&#51116;&#44256;&#51088;&#49328;%20&#44288;&#47532;%20&#51088;&#47308;\2001&#45380;%20&#50900;&#48324;%20&#51228;&#54408;&#51116;&#44256;%20&#48143;%20&#51116;&#44256;&#54924;&#51032;%20&#51088;&#47308;\2001&#45380;11&#50900;&#47568;%20&#51116;&#44256;&#51088;&#49328;%20&#54788;&#54889;\&#51221;&#52293;&#50629;&#47924;\&#49324;&#50629;&#44228;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124;&#49688;\&#44608;&#48124;&#49688;\My%20Documents\&#51116;&#44256;&#51088;&#49328;%20&#44288;&#47532;%20&#51088;&#47308;\2001&#45380;%20&#50900;&#48324;%20&#51228;&#54408;&#51116;&#44256;%20&#48143;%20&#51116;&#44256;&#54924;&#51032;%20&#51088;&#47308;\2001&#45380;11&#50900;&#47568;%20&#51116;&#44256;&#51088;&#49328;%20&#54788;&#54889;\&#51221;&#52293;&#50629;&#47924;\&#54032;&#47588;&#44228;&#54925;\&#49884;&#54032;\&#49324;&#50629;&#44228;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124;&#49688;\&#44608;&#48124;&#49688;\PROGRA~1\TEAMWARE\OFFICE\TEMP\MAIL\MV5\&#51221;&#52293;&#50629;&#47924;\&#49324;&#50629;&#44228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&#49324;&#50629;&#44228;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LIBRARY\VWR4\VWR3\MSOFFICE\EXCEL\JUN\99&#49324;&#50629;\&#54408;&#47785;&#52509;&#4429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kolmar.co.kr/&#48177;&#50629;/&#50504;&#50689;&#44592;/2003&#45380;&#48152;&#44592;&#48516;&#44592;/&#54620;&#44397;&#53084;&#47560;/&#48152;&#44592;(2&#48516;&#44592;)/My%20Documents/&#44592;&#47568;&#44048;&#49324;/2002&#45380;/&#54620;&#44397;&#53084;&#47560;/&#51221;&#49328;&#54364;/KET/&#49340;&#54868;9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64;&#54805;\&#45224;&#49457;\&#50724;&#49496;&#54252;&#47592;&#51088;&#4730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kolmar.co.kr/CgkimBox/KCG/XLS/&#44208;&#49328;(1999)/JJang/KETDATA/XLS/&#49340;&#54868;9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061;&#54788;\MY%20DOCUMENTS\My%20Documents\&#51221;&#52293;&#50629;&#47924;\&#54032;&#47588;&#44228;&#54925;\&#49884;&#54032;\&#49324;&#50629;&#44228;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kolmar.co.kr/&#48177;&#50629;/&#50504;&#50689;&#44592;/2003&#45380;&#48152;&#44592;&#48516;&#44592;/&#54620;&#44397;&#53084;&#47560;/&#48152;&#44592;(2&#48516;&#44592;)/kbs/2000&#45380;%20&#51473;&#44036;&#44048;&#49324;/&#49340;&#54868;9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061;&#54788;\MY%20DOCUMENTS\PROGRA~1\TEAMWARE\OFFICE\TEMP\MAIL\MV5\&#49324;&#50629;&#44228;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616;\C\PROGRA~1\TEAMWARE\OFFICE\TEMP\MAIL\MV4\&#45224;&#54805;&#51068;\2000&#47560;&#52992;&#54021;&#51204;&#47029;&#54924;&#51032;\1&#50900;\&#54032;&#47588;&#44228;&#54925;\&#49884;&#54032;\&#49324;&#50629;&#44228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5224;&#54805;&#51068;\&#54032;&#47588;&#44228;&#54925;\&#49884;&#54032;\&#49324;&#50629;&#44228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061;&#54788;\MY%20DOCUMENTS\PROGRA~1\TEAMWARE\OFFICE\TEMP\MAIL\MV5\PROGRA~1\TEAMWARE\OFFICE\TEMP\LIBRARY\VWR4\VWR3\MSOFFICE\EXCEL\JUN\99&#49324;&#50629;\&#54408;&#47785;&#52509;&#4429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K02\2001&#45380;%20&#49373;&#49328;\My%20Documents\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My%20Documents\&#44608;&#49345;&#54732;\&#50689;&#50629;&#54924;&#51032;%20&#51088;&#47308;(&#51333;&#54633;)\PROGRA~1\TEAMWARE\OFFICE\TEMP\MAIL\MV5\&#54032;&#47588;&#44228;&#54925;\&#49884;&#54032;\&#49324;&#50629;&#44228;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n03\my%20documents\pln04%20&#47928;&#49436;\&#50629;&#47924;&#47928;&#49436;\==%20%20&#50896;%20%20%20&#44032;%20%20%20&#44288;%20%20%20&#47532;%20%20%20==\2003&#45380;&#46020;\5&#50900;\5&#50900;&#50896;&#44032;&#48516;&#49437;(&#50689;&#50629;&#50808;&#48708;&#50857;&#51228;&#5080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1_9&#50900;&#49888;&#50896;&#44032;&#53580;&#49828;&#5394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&#51221;&#52293;&#50629;&#47924;\&#49324;&#50629;&#44228;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ld.missha.net/My%20Documents/&#51221;&#52293;&#50629;&#47924;/&#49324;&#50629;&#44228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&#45224;&#54805;&#51068;\&#48169;&#54032;&#47560;&#52992;&#54021;\&#54532;&#47196;&#47784;&#49496;\&#50900;&#48324;&#54532;&#47196;&#47784;&#49496;%20&#44228;&#54925;%20&#48143;%20&#50696;&#49328;\&#49324;&#50629;&#44228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PROGRA~1\TEAMWARE\OFFICE\TEMP\MAIL\MV5\&#48169;&#54032;&#47560;&#52992;&#54021;\&#44592;&#50504;&#44277;&#47928;\&#50689;&#50629;&#51204;&#47029;\&#54032;&#47588;&#44228;&#54925;\&#49884;&#54032;\&#49324;&#50629;&#44228;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340;&#54868;9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My%20Documents\&#51060;&#52268;&#55148;\BM2&#48512;&#54016;\&#54028;&#47700;&#49828;&#44288;&#47144;\DATA3\XLS\FL-BRDX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&#45224;&#54805;&#51068;\&#48169;&#54032;&#47560;&#52992;&#54021;\&#50689;&#50629;&#51204;&#47029;\2001&#45380;06&#50900;\6&#50900;&#52896;&#54168;&#51064;%20&#44208;&#44284;&#48516;&#49437;\&#49324;&#50629;&#44228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&#51652;&#54665;&#51473;\&#50640;&#49468;&#49500;%20&#49548;&#49828;%20&#53084;&#46972;&#44176;,&#55176;&#50500;&#47336;&#47200;&#49328;,&#49828;&#45348;&#51068;,&#49328;&#50577;&#50976;%20&#46972;&#51064;\&#47784;&#44277;&#46972;&#51064;\&#54868;&#51109;&#49564;\Documents%20and%20Settings\&#47532;&#46972;\My%20Documents\&#50900;&#50629;&#47924;&#48372;&#44256;\&#9733;2010&#45380;\5&#50900;\PROGRA~1\TEAMWARE\OFFICE\TEMP\MAIL\MV5\&#49324;&#50629;&#44228;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RA~1\TEAMWARE\OFFICE\TEMP\MAIL\MV5\&#49324;&#50629;&#44228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~1\TEAMWARE\OFFICE\TEMP\MAIL\MV5\&#49324;&#50629;&#44228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kolmar.co.kr/&#48177;&#50629;/&#50504;&#50689;&#44592;/2003&#45380;&#48152;&#44592;&#48516;&#44592;/&#54620;&#44397;&#53084;&#47560;/&#48152;&#44592;(2&#48516;&#44592;)/My%20Documents/&#44592;&#53440;/&#53945;&#49688;&#47928;&#51088;&#5436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kolmar.co.kr/&#48177;&#50629;/&#50504;&#50689;&#44592;/2003&#45380;&#48152;&#44592;&#48516;&#44592;/&#54620;&#44397;&#53084;&#47560;/&#48152;&#44592;(2&#48516;&#44592;)/My%20Documents/&#44592;&#47568;&#44048;&#49324;/2002&#45380;/&#54620;&#44397;&#53084;&#47560;/&#51221;&#49328;&#54364;/&#49340;&#54868;9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ia\Users\USER\AppData\Roaming\Microsoft\Excel\&#44060;&#48156;&#54028;&#51068;\&#50612;&#54504;\&#50612;&#54504;&#50900;&#48324;&#47588;&#52636;&#54788;&#54889;-10&#509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L-FORM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2.대외공문"/>
      <sheetName val="TO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UL-FORM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년SALE1_10월누계"/>
      <sheetName val="구+신원가"/>
      <sheetName val="신규원가"/>
      <sheetName val="뷰1"/>
      <sheetName val="뷰"/>
      <sheetName val="IMSI"/>
      <sheetName val="시판"/>
      <sheetName val="방판"/>
      <sheetName val="직판"/>
      <sheetName val="특영"/>
      <sheetName val="백화점"/>
      <sheetName val="UC"/>
      <sheetName val="시선"/>
      <sheetName val="생산실적9월누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"/>
      <sheetName val="신"/>
      <sheetName val="기본DATA"/>
      <sheetName val="TABLE"/>
      <sheetName val="TOTAL-PL"/>
      <sheetName val="Sheet"/>
      <sheetName val="치약_v011223"/>
      <sheetName val="SKU_M"/>
    </sheetNames>
    <sheetDataSet>
      <sheetData sheetId="0">
        <row r="2">
          <cell r="B2" t="str">
            <v>월급자 TABLE</v>
          </cell>
        </row>
        <row r="4">
          <cell r="B4" t="str">
            <v>호 봉</v>
          </cell>
          <cell r="C4" t="str">
            <v>남</v>
          </cell>
        </row>
        <row r="5">
          <cell r="B5">
            <v>1</v>
          </cell>
          <cell r="C5">
            <v>560000</v>
          </cell>
        </row>
        <row r="6">
          <cell r="B6">
            <v>2</v>
          </cell>
          <cell r="C6">
            <v>564000</v>
          </cell>
        </row>
        <row r="7">
          <cell r="B7">
            <v>3</v>
          </cell>
          <cell r="C7">
            <v>568000</v>
          </cell>
        </row>
        <row r="8">
          <cell r="B8">
            <v>4</v>
          </cell>
          <cell r="C8">
            <v>572500</v>
          </cell>
        </row>
        <row r="9">
          <cell r="B9">
            <v>5</v>
          </cell>
          <cell r="C9">
            <v>577500</v>
          </cell>
        </row>
        <row r="10">
          <cell r="B10">
            <v>6</v>
          </cell>
          <cell r="C10">
            <v>582500</v>
          </cell>
        </row>
        <row r="11">
          <cell r="B11">
            <v>7</v>
          </cell>
          <cell r="C11">
            <v>587500</v>
          </cell>
        </row>
        <row r="12">
          <cell r="B12">
            <v>8</v>
          </cell>
          <cell r="C12">
            <v>592500</v>
          </cell>
        </row>
        <row r="13">
          <cell r="B13">
            <v>9</v>
          </cell>
          <cell r="C13">
            <v>597500</v>
          </cell>
        </row>
        <row r="14">
          <cell r="B14">
            <v>10</v>
          </cell>
          <cell r="C14">
            <v>602500</v>
          </cell>
        </row>
        <row r="15">
          <cell r="B15">
            <v>11</v>
          </cell>
          <cell r="C15">
            <v>608500</v>
          </cell>
        </row>
        <row r="16">
          <cell r="B16">
            <v>12</v>
          </cell>
          <cell r="C16">
            <v>614500</v>
          </cell>
        </row>
        <row r="17">
          <cell r="B17">
            <v>13</v>
          </cell>
          <cell r="C17">
            <v>620500</v>
          </cell>
        </row>
        <row r="18">
          <cell r="B18">
            <v>14</v>
          </cell>
          <cell r="C18">
            <v>626500</v>
          </cell>
        </row>
        <row r="19">
          <cell r="B19">
            <v>15</v>
          </cell>
          <cell r="C19">
            <v>632500</v>
          </cell>
        </row>
        <row r="20">
          <cell r="B20">
            <v>16</v>
          </cell>
          <cell r="C20">
            <v>638500</v>
          </cell>
        </row>
        <row r="21">
          <cell r="B21">
            <v>17</v>
          </cell>
          <cell r="C21">
            <v>644500</v>
          </cell>
        </row>
        <row r="22">
          <cell r="B22">
            <v>18</v>
          </cell>
          <cell r="C22">
            <v>650500</v>
          </cell>
        </row>
        <row r="23">
          <cell r="B23">
            <v>19</v>
          </cell>
          <cell r="C23">
            <v>656500</v>
          </cell>
        </row>
        <row r="24">
          <cell r="B24">
            <v>20</v>
          </cell>
          <cell r="C24">
            <v>662500</v>
          </cell>
        </row>
        <row r="25">
          <cell r="B25">
            <v>21</v>
          </cell>
          <cell r="C25">
            <v>667500</v>
          </cell>
        </row>
        <row r="26">
          <cell r="B26">
            <v>22</v>
          </cell>
          <cell r="C26">
            <v>672500</v>
          </cell>
        </row>
        <row r="27">
          <cell r="B27">
            <v>23</v>
          </cell>
          <cell r="C27">
            <v>677500</v>
          </cell>
        </row>
        <row r="28">
          <cell r="B28">
            <v>24</v>
          </cell>
          <cell r="C28">
            <v>682500</v>
          </cell>
        </row>
        <row r="29">
          <cell r="B29">
            <v>25</v>
          </cell>
          <cell r="C29">
            <v>687500</v>
          </cell>
        </row>
        <row r="30">
          <cell r="B30">
            <v>26</v>
          </cell>
          <cell r="C30">
            <v>692500</v>
          </cell>
        </row>
        <row r="31">
          <cell r="B31">
            <v>27</v>
          </cell>
          <cell r="C31">
            <v>697500</v>
          </cell>
        </row>
        <row r="32">
          <cell r="B32">
            <v>28</v>
          </cell>
          <cell r="C32">
            <v>702500</v>
          </cell>
        </row>
        <row r="33">
          <cell r="B33">
            <v>29</v>
          </cell>
          <cell r="C33">
            <v>707500</v>
          </cell>
        </row>
        <row r="34">
          <cell r="B34">
            <v>30</v>
          </cell>
          <cell r="C34">
            <v>712500</v>
          </cell>
        </row>
        <row r="35">
          <cell r="B35">
            <v>31</v>
          </cell>
          <cell r="C35">
            <v>717500</v>
          </cell>
        </row>
        <row r="36">
          <cell r="B36">
            <v>32</v>
          </cell>
          <cell r="C36">
            <v>723000</v>
          </cell>
        </row>
        <row r="37">
          <cell r="B37">
            <v>33</v>
          </cell>
          <cell r="C37">
            <v>728500</v>
          </cell>
        </row>
        <row r="38">
          <cell r="B38">
            <v>34</v>
          </cell>
          <cell r="C38">
            <v>734000</v>
          </cell>
        </row>
        <row r="39">
          <cell r="B39">
            <v>35</v>
          </cell>
          <cell r="C39">
            <v>739500</v>
          </cell>
        </row>
        <row r="40">
          <cell r="B40">
            <v>36</v>
          </cell>
          <cell r="C40">
            <v>744500</v>
          </cell>
        </row>
        <row r="41">
          <cell r="B41">
            <v>37</v>
          </cell>
          <cell r="C41">
            <v>749500</v>
          </cell>
        </row>
        <row r="42">
          <cell r="B42">
            <v>38</v>
          </cell>
          <cell r="C42">
            <v>754500</v>
          </cell>
        </row>
        <row r="43">
          <cell r="B43">
            <v>39</v>
          </cell>
          <cell r="C43">
            <v>759500</v>
          </cell>
        </row>
        <row r="44">
          <cell r="B44">
            <v>40</v>
          </cell>
          <cell r="C44">
            <v>764500</v>
          </cell>
        </row>
        <row r="45">
          <cell r="B45">
            <v>41</v>
          </cell>
          <cell r="C45">
            <v>769000</v>
          </cell>
        </row>
        <row r="46">
          <cell r="B46">
            <v>42</v>
          </cell>
          <cell r="C46">
            <v>773500</v>
          </cell>
        </row>
        <row r="47">
          <cell r="B47">
            <v>43</v>
          </cell>
          <cell r="C47">
            <v>778000</v>
          </cell>
        </row>
        <row r="48">
          <cell r="B48">
            <v>44</v>
          </cell>
          <cell r="C48">
            <v>782500</v>
          </cell>
        </row>
        <row r="49">
          <cell r="B49">
            <v>45</v>
          </cell>
          <cell r="C49">
            <v>787000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문자표"/>
      <sheetName val="구"/>
      <sheetName val="99제품운영(안)_(2)1"/>
      <sheetName val="99제품운영(안)_(2)"/>
      <sheetName val="5월경비_영업외비용"/>
      <sheetName val="유형표_비용"/>
      <sheetName val="사업계획(98년)580억_TV제외1"/>
      <sheetName val="99제품운영(안)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유형표_비용"/>
      <sheetName val="사업계획(98년)580억_TV제외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  <sheetName val="총괄"/>
      <sheetName val="개인별장비관리"/>
      <sheetName val="301  금성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  <sheetName val="기본정보입력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제품운영(안)"/>
      <sheetName val="155억 품목운영 종합"/>
      <sheetName val="160억 품목운영 종합"/>
      <sheetName val="160억브리핑"/>
      <sheetName val="99제품운영(안) (2)"/>
      <sheetName val="사업계획(97년)"/>
      <sheetName val="155억_품목운영_종합"/>
      <sheetName val="160억_품목운영_종합"/>
      <sheetName val="99제품운영(안)_(2)"/>
      <sheetName val="155억_품목운영_종합1"/>
      <sheetName val="160억_품목운영_종합1"/>
      <sheetName val="99제품운영(안)_(2)1"/>
      <sheetName val="#REF"/>
      <sheetName val="Sheet1"/>
      <sheetName val="155억_품목운영_종합2"/>
      <sheetName val="160억_품목운영_종합2"/>
      <sheetName val="99제품운영(안)_(2)2"/>
    </sheetNames>
    <sheetDataSet>
      <sheetData sheetId="0"/>
      <sheetData sheetId="1"/>
      <sheetData sheetId="2"/>
      <sheetData sheetId="3"/>
      <sheetData sheetId="4" refreshError="1">
        <row r="6">
          <cell r="A6">
            <v>1</v>
          </cell>
        </row>
        <row r="58">
          <cell r="A58">
            <v>45</v>
          </cell>
        </row>
        <row r="128">
          <cell r="A128">
            <v>113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계획(97년)"/>
      <sheetName val="laroux"/>
      <sheetName val="사업계획(98년)560억"/>
      <sheetName val="사업계획(98년)600억"/>
      <sheetName val="사업계획(98년)580억"/>
      <sheetName val="사업계획(98년)580억 TV제외"/>
      <sheetName val="Sheet1"/>
      <sheetName val="99제품운영(안) (2)"/>
      <sheetName val="사업계획(98년)580억_TV제외"/>
      <sheetName val="99제품운영(안)_(2)"/>
      <sheetName val="사업계획(98년)580억_TV제외1"/>
      <sheetName val="99제품운영(안)_(2)1"/>
      <sheetName val="사업계획(98년)580억_TV제외2"/>
      <sheetName val="99제품운영(안)_(2)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계획(97년)"/>
      <sheetName val="laroux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계획(97년)"/>
      <sheetName val="laroux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문자표"/>
      <sheetName val="구"/>
      <sheetName val="99제품운영(안)_(2)1"/>
      <sheetName val="99제품운영(안)_(2)"/>
      <sheetName val="5월경비_영업외비용"/>
      <sheetName val="유형표_비용"/>
      <sheetName val="사업계획(98년)580억_TV제외1"/>
      <sheetName val="99제품운영(안)_(2)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제품운영(안)"/>
      <sheetName val="155억 품목운영 종합"/>
      <sheetName val="160억 품목운영 종합"/>
      <sheetName val="160억브리핑"/>
      <sheetName val="99제품운영(안) (2)"/>
      <sheetName val="사업계획(97년)"/>
      <sheetName val="155억_품목운영_종합"/>
      <sheetName val="160억_품목운영_종합"/>
      <sheetName val="99제품운영(안)_(2)"/>
      <sheetName val="155억_품목운영_종합1"/>
      <sheetName val="160억_품목운영_종합1"/>
      <sheetName val="99제품운영(안)_(2)1"/>
    </sheetNames>
    <sheetDataSet>
      <sheetData sheetId="0"/>
      <sheetData sheetId="1"/>
      <sheetData sheetId="2"/>
      <sheetData sheetId="3"/>
      <sheetData sheetId="4" refreshError="1">
        <row r="6">
          <cell r="A6">
            <v>1</v>
          </cell>
        </row>
        <row r="128">
          <cell r="A128">
            <v>113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삼화95"/>
      <sheetName val="제품목록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커버"/>
      <sheetName val="om판매수량"/>
      <sheetName val="om판매금액"/>
      <sheetName val="OM연도별"/>
      <sheetName val="cm매출수량"/>
      <sheetName val="cm매출금액1"/>
      <sheetName val="재고현황"/>
      <sheetName val="헤라포맨과 고아"/>
      <sheetName val="판매수량 (2)"/>
      <sheetName val="판매금액 (2)"/>
      <sheetName val="OM연도별 (2)"/>
      <sheetName val="Sheet2"/>
      <sheetName val="Sheet3"/>
      <sheetName val="99제품운영(안) (2)"/>
      <sheetName val="헤라포맨과_고아"/>
      <sheetName val="판매수량_(2)"/>
      <sheetName val="판매금액_(2)"/>
      <sheetName val="OM연도별_(2)"/>
      <sheetName val="99제품운영(안)_(2)"/>
      <sheetName val="헤라포맨과_고아1"/>
      <sheetName val="판매수량_(2)1"/>
      <sheetName val="판매금액_(2)1"/>
      <sheetName val="OM연도별_(2)1"/>
      <sheetName val="99제품운영(안)_(2)1"/>
      <sheetName val="헤라포맨과_고아2"/>
      <sheetName val="판매수량_(2)2"/>
      <sheetName val="판매금액_(2)2"/>
      <sheetName val="OM연도별_(2)2"/>
      <sheetName val="99제품운영(안)_(2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비율 "/>
      <sheetName val="수정시산표"/>
    </sheetNames>
    <sheetDataSet>
      <sheetData sheetId="0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99제품운영(안)_(2)"/>
      <sheetName val="사업계획(98년)580억_TV제외2"/>
      <sheetName val="95하U$가격"/>
      <sheetName val="99제품운영(안) (2)"/>
      <sheetName val="#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경영비율 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계획(97년)"/>
      <sheetName val="laroux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  <sheetName val="99제품운영(안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제품운영(안)"/>
      <sheetName val="155억 품목운영 종합"/>
      <sheetName val="160억 품목운영 종합"/>
      <sheetName val="160억브리핑"/>
      <sheetName val="99제품운영(안) (2)"/>
      <sheetName val="사업계획(97년)"/>
      <sheetName val="155억_품목운영_종합"/>
      <sheetName val="160억_품목운영_종합"/>
      <sheetName val="99제품운영(안)_(2)"/>
      <sheetName val="155억_품목운영_종합1"/>
      <sheetName val="160억_품목운영_종합1"/>
      <sheetName val="99제품운영(안)_(2)1"/>
      <sheetName val="분당임차변경"/>
      <sheetName val="155억_품목운영_종합2"/>
      <sheetName val="160억_품목운영_종합2"/>
      <sheetName val="99제품운영(안)_(2)2"/>
      <sheetName val="대차대조"/>
      <sheetName val="95하U$가격"/>
    </sheetNames>
    <sheetDataSet>
      <sheetData sheetId="0"/>
      <sheetData sheetId="1"/>
      <sheetData sheetId="2"/>
      <sheetData sheetId="3"/>
      <sheetData sheetId="4" refreshError="1">
        <row r="6">
          <cell r="A6">
            <v>1</v>
          </cell>
        </row>
        <row r="128">
          <cell r="A128">
            <v>113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월생산"/>
      <sheetName val="5월생산 (2)"/>
      <sheetName val="Sheet3"/>
      <sheetName val="Sheet5"/>
      <sheetName val="Sheet4"/>
      <sheetName val="보고"/>
      <sheetName val="Sheet1"/>
      <sheetName val="Sheet2"/>
      <sheetName val="내역서"/>
      <sheetName val="5월경비_영업외비용"/>
      <sheetName val="CD2000"/>
      <sheetName val="DANHPHAP"/>
      <sheetName val="5월생산_(2)"/>
      <sheetName val="5월생산_(2)1"/>
      <sheetName val="공사원가계산서"/>
      <sheetName val="5월생산_(2)2"/>
      <sheetName val="기준"/>
      <sheetName val="재무제표(월)"/>
      <sheetName val="대표작업장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99제품운영(안) (2)"/>
      <sheetName val="사업계획(98년)580억_TV제외"/>
      <sheetName val="99제품운영(안)_(2)"/>
      <sheetName val="사업계획(98년)580억_TV제외1"/>
      <sheetName val="99제품운영(안)_(2)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처_차트_영업외비용"/>
      <sheetName val="유형_챠트_영업외비용"/>
      <sheetName val="유형_영업외비용"/>
      <sheetName val="거래처_영업외비용"/>
      <sheetName val=" "/>
      <sheetName val="분석-영업외비용"/>
      <sheetName val="5월경비_영업외비용"/>
      <sheetName val="월별경비_영업외비용"/>
      <sheetName val="1월"/>
      <sheetName val="2월"/>
      <sheetName val="3월"/>
      <sheetName val="4월"/>
      <sheetName val="5월"/>
      <sheetName val="5월원가분석(영업외비용제외)"/>
      <sheetName val="99퇴직"/>
      <sheetName val="연질통계"/>
      <sheetName val="_"/>
      <sheetName val="_1"/>
      <sheetName val="누계실적6"/>
      <sheetName val="기획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">
          <cell r="F18">
            <v>54928.592503720742</v>
          </cell>
        </row>
        <row r="19">
          <cell r="F19">
            <v>38144.855905361634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테이블"/>
      <sheetName val="JEJO"/>
      <sheetName val="견본고정"/>
      <sheetName val="관리비부분배부"/>
      <sheetName val="관리비일부배부"/>
      <sheetName val="신구원가비교 (2)"/>
      <sheetName val="유형표_비용"/>
      <sheetName val="견본배부"/>
      <sheetName val="팀장님 안"/>
      <sheetName val="견본세분류"/>
      <sheetName val="팀장님 안(견본) (2)"/>
      <sheetName val="관리비제외"/>
      <sheetName val="Sheet2"/>
      <sheetName val="견본배부방법"/>
      <sheetName val="견본을 고정시키고 (2)"/>
      <sheetName val="생산실적9월누적"/>
      <sheetName val="신구원가비교"/>
      <sheetName val="비교View"/>
      <sheetName val="신구원가비교_(2)"/>
      <sheetName val="팀장님_안"/>
      <sheetName val="팀장님_안(견본)_(2)"/>
      <sheetName val="견본을_고정시키고_(2)"/>
      <sheetName val="신구원가비교_(2)1"/>
      <sheetName val="팀장님_안1"/>
      <sheetName val="팀장님_안(견본)_(2)1"/>
      <sheetName val="견본을_고정시키고_(2)1"/>
      <sheetName val="1_9월신원가테스트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A0</v>
          </cell>
          <cell r="B2">
            <v>1</v>
          </cell>
          <cell r="C2">
            <v>600</v>
          </cell>
          <cell r="D2">
            <v>130</v>
          </cell>
          <cell r="E2">
            <v>0</v>
          </cell>
          <cell r="F2">
            <v>0</v>
          </cell>
          <cell r="G2">
            <v>0</v>
          </cell>
          <cell r="H2" t="str">
            <v>A0</v>
          </cell>
          <cell r="I2">
            <v>25</v>
          </cell>
          <cell r="J2">
            <v>23200</v>
          </cell>
        </row>
        <row r="3">
          <cell r="A3" t="str">
            <v>A1</v>
          </cell>
          <cell r="B3">
            <v>1</v>
          </cell>
          <cell r="C3">
            <v>500</v>
          </cell>
          <cell r="D3">
            <v>250</v>
          </cell>
          <cell r="E3">
            <v>0</v>
          </cell>
          <cell r="F3">
            <v>0</v>
          </cell>
          <cell r="G3">
            <v>0</v>
          </cell>
          <cell r="H3" t="str">
            <v>A1</v>
          </cell>
          <cell r="I3">
            <v>15</v>
          </cell>
          <cell r="J3">
            <v>14400</v>
          </cell>
        </row>
        <row r="4">
          <cell r="A4" t="str">
            <v>B0</v>
          </cell>
          <cell r="B4">
            <v>1</v>
          </cell>
          <cell r="C4">
            <v>300</v>
          </cell>
          <cell r="D4">
            <v>230</v>
          </cell>
          <cell r="E4">
            <v>0</v>
          </cell>
          <cell r="F4">
            <v>0</v>
          </cell>
          <cell r="G4">
            <v>0</v>
          </cell>
          <cell r="H4" t="str">
            <v>A2</v>
          </cell>
          <cell r="I4">
            <v>19</v>
          </cell>
          <cell r="J4">
            <v>15400</v>
          </cell>
        </row>
        <row r="5">
          <cell r="A5" t="str">
            <v>B1</v>
          </cell>
          <cell r="B5">
            <v>1</v>
          </cell>
          <cell r="C5">
            <v>500</v>
          </cell>
          <cell r="D5">
            <v>230</v>
          </cell>
          <cell r="E5">
            <v>0</v>
          </cell>
          <cell r="F5">
            <v>0</v>
          </cell>
          <cell r="G5">
            <v>0</v>
          </cell>
          <cell r="H5" t="str">
            <v>A3</v>
          </cell>
          <cell r="I5">
            <v>14</v>
          </cell>
          <cell r="J5">
            <v>26400</v>
          </cell>
        </row>
        <row r="6">
          <cell r="A6" t="str">
            <v>B2</v>
          </cell>
          <cell r="B6">
            <v>1</v>
          </cell>
          <cell r="C6">
            <v>312</v>
          </cell>
          <cell r="D6">
            <v>710</v>
          </cell>
          <cell r="E6">
            <v>1</v>
          </cell>
          <cell r="F6">
            <v>300</v>
          </cell>
          <cell r="G6">
            <v>8</v>
          </cell>
          <cell r="H6" t="str">
            <v>B0</v>
          </cell>
          <cell r="I6">
            <v>24</v>
          </cell>
          <cell r="J6">
            <v>20800</v>
          </cell>
        </row>
        <row r="7">
          <cell r="A7" t="str">
            <v>B3</v>
          </cell>
          <cell r="B7">
            <v>1</v>
          </cell>
          <cell r="C7">
            <v>600</v>
          </cell>
          <cell r="D7">
            <v>730</v>
          </cell>
          <cell r="E7">
            <v>0</v>
          </cell>
          <cell r="F7">
            <v>0</v>
          </cell>
          <cell r="G7">
            <v>0</v>
          </cell>
          <cell r="H7" t="str">
            <v>B1</v>
          </cell>
          <cell r="I7">
            <v>15</v>
          </cell>
          <cell r="J7">
            <v>14400</v>
          </cell>
        </row>
        <row r="8">
          <cell r="A8" t="str">
            <v>C0</v>
          </cell>
          <cell r="B8">
            <v>1</v>
          </cell>
          <cell r="C8">
            <v>350</v>
          </cell>
          <cell r="D8">
            <v>260</v>
          </cell>
          <cell r="E8">
            <v>0</v>
          </cell>
          <cell r="F8">
            <v>0</v>
          </cell>
          <cell r="G8">
            <v>0</v>
          </cell>
          <cell r="H8" t="str">
            <v>B2</v>
          </cell>
          <cell r="I8">
            <v>14</v>
          </cell>
          <cell r="J8">
            <v>24000</v>
          </cell>
        </row>
        <row r="9">
          <cell r="A9" t="str">
            <v>C1</v>
          </cell>
          <cell r="B9">
            <v>1</v>
          </cell>
          <cell r="C9">
            <v>500</v>
          </cell>
          <cell r="D9">
            <v>260</v>
          </cell>
          <cell r="E9">
            <v>0</v>
          </cell>
          <cell r="F9">
            <v>0</v>
          </cell>
          <cell r="G9">
            <v>0</v>
          </cell>
          <cell r="H9" t="str">
            <v>C0</v>
          </cell>
          <cell r="I9">
            <v>27</v>
          </cell>
          <cell r="J9">
            <v>22400</v>
          </cell>
        </row>
        <row r="10">
          <cell r="A10" t="str">
            <v>X0</v>
          </cell>
          <cell r="B10">
            <v>1</v>
          </cell>
          <cell r="C10">
            <v>500</v>
          </cell>
          <cell r="D10">
            <v>330</v>
          </cell>
          <cell r="E10">
            <v>0</v>
          </cell>
          <cell r="F10">
            <v>0</v>
          </cell>
          <cell r="G10">
            <v>0</v>
          </cell>
          <cell r="H10" t="str">
            <v>C1</v>
          </cell>
          <cell r="I10">
            <v>22</v>
          </cell>
          <cell r="J10">
            <v>20800</v>
          </cell>
        </row>
        <row r="11">
          <cell r="A11" t="str">
            <v>X1</v>
          </cell>
          <cell r="B11">
            <v>1</v>
          </cell>
          <cell r="C11">
            <v>500</v>
          </cell>
          <cell r="D11">
            <v>430</v>
          </cell>
          <cell r="E11">
            <v>0</v>
          </cell>
          <cell r="F11">
            <v>0</v>
          </cell>
          <cell r="G11">
            <v>0</v>
          </cell>
          <cell r="H11" t="str">
            <v>C2</v>
          </cell>
          <cell r="I11">
            <v>20</v>
          </cell>
          <cell r="J11">
            <v>20000</v>
          </cell>
        </row>
        <row r="12">
          <cell r="A12" t="str">
            <v>X2</v>
          </cell>
          <cell r="B12">
            <v>1</v>
          </cell>
          <cell r="C12">
            <v>500</v>
          </cell>
          <cell r="D12">
            <v>480</v>
          </cell>
          <cell r="E12">
            <v>0</v>
          </cell>
          <cell r="F12">
            <v>0</v>
          </cell>
          <cell r="G12">
            <v>0</v>
          </cell>
          <cell r="H12" t="str">
            <v>D0</v>
          </cell>
          <cell r="I12">
            <v>21</v>
          </cell>
          <cell r="J12">
            <v>17600</v>
          </cell>
        </row>
        <row r="13">
          <cell r="A13" t="str">
            <v>X3</v>
          </cell>
          <cell r="B13">
            <v>1</v>
          </cell>
          <cell r="C13">
            <v>500</v>
          </cell>
          <cell r="D13">
            <v>500</v>
          </cell>
          <cell r="E13">
            <v>0</v>
          </cell>
          <cell r="F13">
            <v>0</v>
          </cell>
          <cell r="G13">
            <v>0</v>
          </cell>
          <cell r="H13" t="str">
            <v>D1</v>
          </cell>
          <cell r="I13">
            <v>21</v>
          </cell>
          <cell r="J13">
            <v>18400</v>
          </cell>
        </row>
        <row r="14">
          <cell r="A14" t="str">
            <v>X4</v>
          </cell>
          <cell r="B14">
            <v>1</v>
          </cell>
          <cell r="C14">
            <v>500</v>
          </cell>
          <cell r="D14">
            <v>520</v>
          </cell>
          <cell r="E14">
            <v>0</v>
          </cell>
          <cell r="F14">
            <v>0</v>
          </cell>
          <cell r="G14">
            <v>0</v>
          </cell>
          <cell r="H14" t="str">
            <v>D2</v>
          </cell>
          <cell r="I14">
            <v>21</v>
          </cell>
          <cell r="J14">
            <v>19200</v>
          </cell>
        </row>
        <row r="15">
          <cell r="A15" t="str">
            <v>X5</v>
          </cell>
          <cell r="B15">
            <v>1</v>
          </cell>
          <cell r="C15">
            <v>500</v>
          </cell>
          <cell r="D15">
            <v>580</v>
          </cell>
          <cell r="E15">
            <v>0</v>
          </cell>
          <cell r="F15">
            <v>0</v>
          </cell>
          <cell r="G15">
            <v>0</v>
          </cell>
          <cell r="H15" t="str">
            <v>D3</v>
          </cell>
          <cell r="I15">
            <v>25</v>
          </cell>
          <cell r="J15">
            <v>12000</v>
          </cell>
        </row>
        <row r="16">
          <cell r="A16" t="str">
            <v>D0</v>
          </cell>
          <cell r="B16">
            <v>1</v>
          </cell>
          <cell r="C16">
            <v>300</v>
          </cell>
          <cell r="D16">
            <v>400</v>
          </cell>
          <cell r="E16">
            <v>0</v>
          </cell>
          <cell r="F16">
            <v>0</v>
          </cell>
          <cell r="G16">
            <v>0</v>
          </cell>
          <cell r="H16" t="str">
            <v>D4</v>
          </cell>
          <cell r="I16">
            <v>30</v>
          </cell>
          <cell r="J16">
            <v>1000</v>
          </cell>
        </row>
        <row r="17">
          <cell r="A17" t="str">
            <v>E0</v>
          </cell>
          <cell r="B17">
            <v>1</v>
          </cell>
          <cell r="C17">
            <v>600</v>
          </cell>
          <cell r="D17">
            <v>350</v>
          </cell>
          <cell r="E17">
            <v>0</v>
          </cell>
          <cell r="F17">
            <v>0</v>
          </cell>
          <cell r="G17">
            <v>0</v>
          </cell>
          <cell r="H17" t="str">
            <v>E0</v>
          </cell>
          <cell r="I17">
            <v>17</v>
          </cell>
          <cell r="J17">
            <v>21600</v>
          </cell>
        </row>
        <row r="18">
          <cell r="A18" t="str">
            <v>E1</v>
          </cell>
          <cell r="B18">
            <v>1</v>
          </cell>
          <cell r="C18">
            <v>600</v>
          </cell>
          <cell r="D18">
            <v>130</v>
          </cell>
          <cell r="E18">
            <v>0</v>
          </cell>
          <cell r="F18">
            <v>0</v>
          </cell>
          <cell r="G18">
            <v>0</v>
          </cell>
          <cell r="H18" t="str">
            <v>F0</v>
          </cell>
          <cell r="I18">
            <v>19</v>
          </cell>
          <cell r="J18">
            <v>16000</v>
          </cell>
        </row>
        <row r="19">
          <cell r="A19" t="str">
            <v>F0</v>
          </cell>
          <cell r="B19">
            <v>1</v>
          </cell>
          <cell r="C19">
            <v>500</v>
          </cell>
          <cell r="D19">
            <v>250</v>
          </cell>
          <cell r="E19">
            <v>0</v>
          </cell>
          <cell r="F19">
            <v>0</v>
          </cell>
          <cell r="G19">
            <v>0</v>
          </cell>
          <cell r="H19" t="str">
            <v>F1</v>
          </cell>
          <cell r="I19">
            <v>16</v>
          </cell>
          <cell r="J19">
            <v>16000</v>
          </cell>
        </row>
        <row r="20">
          <cell r="A20" t="str">
            <v>G0</v>
          </cell>
          <cell r="B20">
            <v>1</v>
          </cell>
          <cell r="C20">
            <v>500</v>
          </cell>
          <cell r="D20">
            <v>350</v>
          </cell>
          <cell r="E20">
            <v>0</v>
          </cell>
          <cell r="F20">
            <v>0</v>
          </cell>
          <cell r="G20">
            <v>0</v>
          </cell>
          <cell r="H20" t="str">
            <v>F2</v>
          </cell>
          <cell r="I20">
            <v>21</v>
          </cell>
          <cell r="J20">
            <v>12800</v>
          </cell>
        </row>
        <row r="21">
          <cell r="A21" t="str">
            <v>H0</v>
          </cell>
          <cell r="B21">
            <v>1</v>
          </cell>
          <cell r="C21">
            <v>50</v>
          </cell>
          <cell r="D21">
            <v>250</v>
          </cell>
          <cell r="E21">
            <v>0</v>
          </cell>
          <cell r="F21">
            <v>0</v>
          </cell>
          <cell r="G21">
            <v>0</v>
          </cell>
          <cell r="H21" t="str">
            <v>G0</v>
          </cell>
          <cell r="I21">
            <v>18</v>
          </cell>
          <cell r="J21">
            <v>18000</v>
          </cell>
        </row>
        <row r="22">
          <cell r="A22" t="str">
            <v>I0</v>
          </cell>
          <cell r="B22">
            <v>1</v>
          </cell>
          <cell r="C22">
            <v>45</v>
          </cell>
          <cell r="D22">
            <v>340</v>
          </cell>
          <cell r="E22">
            <v>2</v>
          </cell>
          <cell r="F22">
            <v>7500</v>
          </cell>
          <cell r="G22">
            <v>8</v>
          </cell>
          <cell r="H22" t="str">
            <v>H0</v>
          </cell>
          <cell r="I22">
            <v>19</v>
          </cell>
          <cell r="J22">
            <v>16000</v>
          </cell>
        </row>
        <row r="23">
          <cell r="A23" t="str">
            <v>I1</v>
          </cell>
          <cell r="B23">
            <v>1</v>
          </cell>
          <cell r="C23">
            <v>45</v>
          </cell>
          <cell r="D23">
            <v>380</v>
          </cell>
          <cell r="E23">
            <v>2</v>
          </cell>
          <cell r="F23">
            <v>7500</v>
          </cell>
          <cell r="G23">
            <v>8</v>
          </cell>
          <cell r="H23" t="str">
            <v>I0</v>
          </cell>
          <cell r="I23">
            <v>26</v>
          </cell>
          <cell r="J23">
            <v>20000</v>
          </cell>
        </row>
        <row r="24">
          <cell r="A24" t="str">
            <v>I2</v>
          </cell>
          <cell r="B24">
            <v>1</v>
          </cell>
          <cell r="C24">
            <v>45</v>
          </cell>
          <cell r="D24">
            <v>410</v>
          </cell>
          <cell r="E24">
            <v>2</v>
          </cell>
          <cell r="F24">
            <v>7500</v>
          </cell>
          <cell r="G24">
            <v>8</v>
          </cell>
          <cell r="H24" t="str">
            <v>I1</v>
          </cell>
          <cell r="I24">
            <v>22</v>
          </cell>
          <cell r="J24">
            <v>16580</v>
          </cell>
        </row>
        <row r="25">
          <cell r="A25" t="str">
            <v>J0</v>
          </cell>
          <cell r="B25">
            <v>3</v>
          </cell>
          <cell r="C25">
            <v>60</v>
          </cell>
          <cell r="D25">
            <v>300</v>
          </cell>
          <cell r="E25">
            <v>3</v>
          </cell>
          <cell r="F25">
            <v>6500</v>
          </cell>
          <cell r="G25">
            <v>8</v>
          </cell>
          <cell r="H25" t="str">
            <v>I2</v>
          </cell>
          <cell r="I25">
            <v>21</v>
          </cell>
          <cell r="J25">
            <v>18400</v>
          </cell>
        </row>
        <row r="26">
          <cell r="A26" t="str">
            <v>J1</v>
          </cell>
          <cell r="B26">
            <v>4</v>
          </cell>
          <cell r="C26">
            <v>80</v>
          </cell>
          <cell r="D26">
            <v>300</v>
          </cell>
          <cell r="E26">
            <v>4</v>
          </cell>
          <cell r="F26">
            <v>6500</v>
          </cell>
          <cell r="G26">
            <v>8</v>
          </cell>
          <cell r="H26" t="str">
            <v>J0</v>
          </cell>
          <cell r="I26">
            <v>18</v>
          </cell>
          <cell r="J26">
            <v>26400</v>
          </cell>
        </row>
        <row r="27">
          <cell r="A27" t="str">
            <v>J2</v>
          </cell>
          <cell r="B27">
            <v>5</v>
          </cell>
          <cell r="C27">
            <v>100</v>
          </cell>
          <cell r="D27">
            <v>300</v>
          </cell>
          <cell r="E27">
            <v>5</v>
          </cell>
          <cell r="F27">
            <v>6500</v>
          </cell>
          <cell r="G27">
            <v>8</v>
          </cell>
          <cell r="H27" t="str">
            <v>K0</v>
          </cell>
          <cell r="I27">
            <v>15</v>
          </cell>
          <cell r="J27">
            <v>24000</v>
          </cell>
        </row>
        <row r="28">
          <cell r="A28" t="str">
            <v>K0</v>
          </cell>
          <cell r="B28">
            <v>1</v>
          </cell>
          <cell r="C28">
            <v>40</v>
          </cell>
          <cell r="D28">
            <v>310</v>
          </cell>
          <cell r="E28">
            <v>0</v>
          </cell>
          <cell r="F28">
            <v>0</v>
          </cell>
          <cell r="G28">
            <v>0</v>
          </cell>
          <cell r="H28" t="str">
            <v>L0</v>
          </cell>
          <cell r="I28">
            <v>18</v>
          </cell>
          <cell r="J28">
            <v>20000</v>
          </cell>
        </row>
        <row r="29">
          <cell r="A29" t="str">
            <v>L0</v>
          </cell>
          <cell r="B29">
            <v>1</v>
          </cell>
          <cell r="C29">
            <v>20</v>
          </cell>
          <cell r="D29">
            <v>300</v>
          </cell>
          <cell r="E29">
            <v>1</v>
          </cell>
          <cell r="F29">
            <v>850</v>
          </cell>
          <cell r="G29">
            <v>8</v>
          </cell>
          <cell r="H29" t="str">
            <v>M0</v>
          </cell>
          <cell r="I29">
            <v>18</v>
          </cell>
          <cell r="J29">
            <v>10000</v>
          </cell>
        </row>
        <row r="30">
          <cell r="A30" t="str">
            <v>M0</v>
          </cell>
          <cell r="B30">
            <v>1</v>
          </cell>
          <cell r="C30">
            <v>100</v>
          </cell>
          <cell r="D30">
            <v>420</v>
          </cell>
          <cell r="E30">
            <v>3</v>
          </cell>
          <cell r="F30">
            <v>10000</v>
          </cell>
          <cell r="G30">
            <v>8</v>
          </cell>
          <cell r="H30" t="str">
            <v>N0</v>
          </cell>
          <cell r="I30">
            <v>13</v>
          </cell>
          <cell r="J30">
            <v>10400</v>
          </cell>
        </row>
        <row r="31">
          <cell r="A31" t="str">
            <v>M1</v>
          </cell>
          <cell r="B31">
            <v>1</v>
          </cell>
          <cell r="C31">
            <v>100</v>
          </cell>
          <cell r="D31">
            <v>420</v>
          </cell>
          <cell r="E31">
            <v>3</v>
          </cell>
          <cell r="F31">
            <v>7000</v>
          </cell>
          <cell r="G31">
            <v>8</v>
          </cell>
          <cell r="H31" t="str">
            <v>N1</v>
          </cell>
          <cell r="I31">
            <v>15</v>
          </cell>
          <cell r="J31">
            <v>10400</v>
          </cell>
        </row>
        <row r="32">
          <cell r="A32" t="str">
            <v>N0</v>
          </cell>
          <cell r="B32">
            <v>1</v>
          </cell>
          <cell r="C32">
            <v>25</v>
          </cell>
          <cell r="D32">
            <v>180</v>
          </cell>
          <cell r="E32">
            <v>4</v>
          </cell>
          <cell r="F32">
            <v>7000</v>
          </cell>
          <cell r="G32">
            <v>8</v>
          </cell>
          <cell r="H32" t="str">
            <v>N2</v>
          </cell>
          <cell r="I32">
            <v>25</v>
          </cell>
          <cell r="J32">
            <v>18400</v>
          </cell>
        </row>
        <row r="33">
          <cell r="A33" t="str">
            <v>N1</v>
          </cell>
          <cell r="B33">
            <v>1</v>
          </cell>
          <cell r="C33">
            <v>25</v>
          </cell>
          <cell r="D33">
            <v>180</v>
          </cell>
          <cell r="E33">
            <v>2</v>
          </cell>
          <cell r="F33">
            <v>6000</v>
          </cell>
          <cell r="G33">
            <v>8</v>
          </cell>
          <cell r="H33" t="str">
            <v>O0</v>
          </cell>
          <cell r="I33">
            <v>21</v>
          </cell>
          <cell r="J33">
            <v>9200</v>
          </cell>
        </row>
        <row r="34">
          <cell r="A34" t="str">
            <v>N2</v>
          </cell>
          <cell r="B34">
            <v>1</v>
          </cell>
          <cell r="C34">
            <v>25</v>
          </cell>
          <cell r="D34">
            <v>180</v>
          </cell>
          <cell r="E34">
            <v>7</v>
          </cell>
          <cell r="F34">
            <v>4000</v>
          </cell>
          <cell r="G34">
            <v>8</v>
          </cell>
          <cell r="H34" t="str">
            <v>P0</v>
          </cell>
          <cell r="I34">
            <v>3</v>
          </cell>
          <cell r="J34">
            <v>100000</v>
          </cell>
        </row>
        <row r="35">
          <cell r="A35" t="str">
            <v>O0</v>
          </cell>
          <cell r="B35">
            <v>1</v>
          </cell>
          <cell r="C35">
            <v>200</v>
          </cell>
          <cell r="D35">
            <v>440</v>
          </cell>
          <cell r="E35">
            <v>0</v>
          </cell>
          <cell r="F35">
            <v>0</v>
          </cell>
          <cell r="G35">
            <v>0</v>
          </cell>
          <cell r="H35" t="str">
            <v>P1</v>
          </cell>
          <cell r="I35">
            <v>2</v>
          </cell>
          <cell r="J35">
            <v>26400</v>
          </cell>
        </row>
        <row r="36">
          <cell r="A36" t="str">
            <v>P0</v>
          </cell>
          <cell r="B36">
            <v>1</v>
          </cell>
          <cell r="C36">
            <v>100</v>
          </cell>
          <cell r="D36">
            <v>400</v>
          </cell>
          <cell r="E36">
            <v>0</v>
          </cell>
          <cell r="F36">
            <v>0</v>
          </cell>
          <cell r="G36">
            <v>0</v>
          </cell>
          <cell r="H36" t="str">
            <v>Q0</v>
          </cell>
          <cell r="I36">
            <v>12</v>
          </cell>
          <cell r="J36">
            <v>28000</v>
          </cell>
        </row>
        <row r="37">
          <cell r="A37" t="str">
            <v>Q0</v>
          </cell>
          <cell r="B37">
            <v>1</v>
          </cell>
          <cell r="C37">
            <v>100</v>
          </cell>
          <cell r="D37">
            <v>450</v>
          </cell>
          <cell r="E37">
            <v>1</v>
          </cell>
          <cell r="F37">
            <v>4000</v>
          </cell>
          <cell r="G37">
            <v>8</v>
          </cell>
          <cell r="H37" t="str">
            <v>Q1</v>
          </cell>
          <cell r="I37">
            <v>19</v>
          </cell>
          <cell r="J37">
            <v>16000</v>
          </cell>
        </row>
        <row r="38">
          <cell r="A38" t="str">
            <v>R0</v>
          </cell>
          <cell r="B38">
            <v>1</v>
          </cell>
          <cell r="C38">
            <v>10</v>
          </cell>
          <cell r="D38">
            <v>300</v>
          </cell>
          <cell r="E38">
            <v>0</v>
          </cell>
          <cell r="F38">
            <v>0</v>
          </cell>
          <cell r="G38">
            <v>0</v>
          </cell>
          <cell r="H38" t="str">
            <v>R0</v>
          </cell>
          <cell r="I38">
            <v>2</v>
          </cell>
          <cell r="J38">
            <v>26400</v>
          </cell>
        </row>
        <row r="39">
          <cell r="H39" t="str">
            <v>Z0</v>
          </cell>
          <cell r="I39">
            <v>21</v>
          </cell>
          <cell r="J39">
            <v>13000</v>
          </cell>
        </row>
        <row r="40">
          <cell r="H40" t="str">
            <v>ZZ</v>
          </cell>
          <cell r="I40">
            <v>0</v>
          </cell>
          <cell r="J4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방사선표"/>
      <sheetName val="사업계획(98년)580억_TV제외"/>
      <sheetName val="사업계획(98년)580억_TV제외1"/>
      <sheetName val="유형표_비용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99제품운영(안) (2)"/>
      <sheetName val="사업계획(98년)580억_TV제외"/>
      <sheetName val="99제품운영(안)_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치약_v011223"/>
      <sheetName val="경영비율 "/>
      <sheetName val="정산표"/>
      <sheetName val="공정가치"/>
      <sheetName val="제조원가"/>
      <sheetName val="재고자산명세"/>
      <sheetName val="확인서"/>
      <sheetName val="건설가"/>
      <sheetName val="삼화95"/>
      <sheetName val="제조공정"/>
      <sheetName val="MA"/>
      <sheetName val="96"/>
      <sheetName val="회사정보"/>
      <sheetName val="사업계획(97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L-FORM"/>
      <sheetName val="사업계획(97년)"/>
      <sheetName val="99제품운영(안)_(2)"/>
      <sheetName val="수정시산표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사업계획(98년)580억_TV제외1"/>
      <sheetName val="UL-FOR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99제품운영(안)_(2)"/>
      <sheetName val="사업계획(98년)580억_TV제외1"/>
      <sheetName val="사업계획(98년)580억_TV제외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사업계획(97년)"/>
      <sheetName val="사업계획(98년)560억"/>
      <sheetName val="사업계획(98년)600억"/>
      <sheetName val="사업계획(98년)580억"/>
      <sheetName val="사업계획(98년)580억 TV제외"/>
      <sheetName val="Sheet1"/>
      <sheetName val="사업계획(98년)580억_TV제외"/>
      <sheetName val="문자표"/>
      <sheetName val="구"/>
      <sheetName val="99제품운영(안)_(2)1"/>
      <sheetName val="99제품운영(안)_(2)"/>
      <sheetName val="5월경비_영업외비용"/>
      <sheetName val="유형표_비용"/>
      <sheetName val="사업계획(98년)580억_TV제외1"/>
      <sheetName val="대차대조표"/>
      <sheetName val="TOT"/>
      <sheetName val="12월보조2"/>
      <sheetName val="301__금성근"/>
      <sheetName val="Codes"/>
      <sheetName val="거래처"/>
      <sheetName val="계정"/>
      <sheetName val="계정code"/>
      <sheetName val="총괄"/>
      <sheetName val="99제품운영(안)_(2)2"/>
      <sheetName val="인원자료"/>
      <sheetName val="수정용피벗"/>
      <sheetName val="원재료"/>
      <sheetName val="집계표결과"/>
      <sheetName val="3월연장근무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문자표"/>
      <sheetName val="#REF"/>
      <sheetName val="수정시산표"/>
      <sheetName val="경영비율 "/>
      <sheetName val="POS (2)"/>
      <sheetName val="공항,제주 판매율 분석"/>
      <sheetName val="본사재고"/>
      <sheetName val="특수문자표"/>
      <sheetName val="현금예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판매&amp;재고현황"/>
      <sheetName val="품목수종합(전경쟁사)"/>
    </sheetNames>
    <sheetDataSet>
      <sheetData sheetId="0"/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Таблица2" displayName="Таблица2" ref="A21:G82" headerRowCount="0" totalsRowShown="0" headerRowDxfId="1896" tableBorderDxfId="1895">
  <tableColumns count="7">
    <tableColumn id="1" xr3:uid="{00000000-0010-0000-0000-000001000000}" name="Столбец1" headerRowDxfId="1894" dataDxfId="1893"/>
    <tableColumn id="2" xr3:uid="{00000000-0010-0000-0000-000002000000}" name="Столбец2" headerRowDxfId="1892" dataDxfId="1891"/>
    <tableColumn id="3" xr3:uid="{00000000-0010-0000-0000-000003000000}" name="Столбец3" headerRowDxfId="1890" dataDxfId="1889">
      <calculatedColumnFormula>BODYHOLIC!J1</calculatedColumnFormula>
    </tableColumn>
    <tableColumn id="4" xr3:uid="{00000000-0010-0000-0000-000004000000}" name="Столбец4" headerRowDxfId="1888" dataDxfId="1887">
      <calculatedColumnFormula>BODYHOLIC!K1</calculatedColumnFormula>
    </tableColumn>
    <tableColumn id="5" xr3:uid="{00000000-0010-0000-0000-000005000000}" name="Столбец5" headerRowDxfId="1886" dataDxfId="1885">
      <calculatedColumnFormula>BODYHOLIC!L1</calculatedColumnFormula>
    </tableColumn>
    <tableColumn id="6" xr3:uid="{00000000-0010-0000-0000-000006000000}" name="Столбец6" headerRowDxfId="1884" dataDxfId="1883">
      <calculatedColumnFormula>BODYHOLIC!M1</calculatedColumnFormula>
    </tableColumn>
    <tableColumn id="7" xr3:uid="{4330D51B-042E-4983-92CB-270887A504BF}" name="Столбец7" headerRowDxfId="1882"/>
  </tableColumns>
  <tableStyleInfo name="Стиль таблицы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4A8BBB-134C-454C-A709-4ABEDB15CFF8}" name="Таблица6" displayName="Таблица6" ref="A2:N26" totalsRowShown="0" headerRowDxfId="1621" dataDxfId="1619" headerRowBorderDxfId="1620" tableBorderDxfId="1618" totalsRowBorderDxfId="1617">
  <autoFilter ref="A2:N26" xr:uid="{00000000-0009-0000-0100-000001000000}"/>
  <tableColumns count="14">
    <tableColumn id="15" xr3:uid="{1982FF84-CF32-4470-B66D-5BE0D72EE7FF}" name="Артикул" dataDxfId="1616" dataCellStyle="표준 2"/>
    <tableColumn id="2" xr3:uid="{6D9F3E25-1D05-4D59-BAE3-7DAC9A30B5EC}" name="BARCODE" dataDxfId="1615" dataCellStyle="표준 2"/>
    <tableColumn id="3" xr3:uid="{2CC5B9D4-AE24-4A52-B104-9451F36E3559}" name="ITEM" dataDxfId="1614" dataCellStyle="표준 2"/>
    <tableColumn id="4" xr3:uid="{D742CA01-1865-4078-907B-F0025EFC84D6}" name="Наименование (АНГЛ)" dataDxfId="1613" dataCellStyle="표준 2"/>
    <tableColumn id="5" xr3:uid="{CA111206-5B65-400A-B1F7-775AEEA83FE9}" name="Розничная цена KRW" dataDxfId="1612"/>
    <tableColumn id="12" xr3:uid="{C981D3F7-3010-49DC-AD33-7B5D6C3DC4E7}" name="Коэфициент стоимости" dataDxfId="1611"/>
    <tableColumn id="6" xr3:uid="{338DF8E7-425B-4CD0-A115-6994229FA1FB}" name="Кол-во шт в коробке" dataDxfId="1610" dataCellStyle="표준 2"/>
    <tableColumn id="7" xr3:uid="{D2BA3F1F-70F8-4A73-85DB-67C05E18EB82}" name="Оптовая цена KRW за 1шт" dataDxfId="1609" dataCellStyle="표준 2"/>
    <tableColumn id="13" xr3:uid="{AAFDD57E-92DA-4A3B-979A-0C47F58C4212}" name="Оптовая цена USD за 1шт" dataDxfId="1608">
      <calculatedColumnFormula>IF($H$1="","Введите курс",Таблица6[[#This Row],[Оптовая цена KRW за 1шт]]/$H$1)</calculatedColumnFormula>
    </tableColumn>
    <tableColumn id="8" xr3:uid="{8BB31AD8-D90C-4ED6-9E48-5CB6C0ADBF4C}" name="Заказ коробок " dataDxfId="1607" dataCellStyle="쉼표 [0] 2"/>
    <tableColumn id="9" xr3:uid="{E24B3EC7-C75F-461C-BC8E-6C8ACDA3DC6F}" name="Общее кол-во шт" dataDxfId="1606" dataCellStyle="쉼표 [0] 2">
      <calculatedColumnFormula>Таблица6[[#This Row],[Заказ коробок ]]*Таблица6[[#This Row],[Кол-во шт в коробке]]</calculatedColumnFormula>
    </tableColumn>
    <tableColumn id="10" xr3:uid="{C91B1AFA-2218-4264-8194-DC6D30A26010}" name="Общая сумма KRW" dataDxfId="1605" dataCellStyle="쉼표 [0] 2">
      <calculatedColumnFormula>Таблица6[[#This Row],[Общее кол-во шт]]*Таблица6[[#This Row],[Оптовая цена KRW за 1шт]]</calculatedColumnFormula>
    </tableColumn>
    <tableColumn id="14" xr3:uid="{8D1C7A26-5737-4F2D-8AA2-A3645C4B9089}" name="Общая сумма USD" dataDxfId="1604">
      <calculatedColumnFormula>IFERROR(Таблица6[[#This Row],[Общее кол-во шт]]*Таблица6[[#This Row],[Оптовая цена USD за 1шт]],"")</calculatedColumnFormula>
    </tableColumn>
    <tableColumn id="11" xr3:uid="{F842247E-2EE9-4EDB-93B4-8E4A6FA128F9}" name="Примечание " dataDxfId="1603" dataCellStyle="표준 2"/>
  </tableColumns>
  <tableStyleInfo name="Стиль таблицы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162E926-C003-4E05-A797-025C6B0E3335}" name="Таблица635" displayName="Таблица635" ref="A2:N66" totalsRowShown="0" headerRowDxfId="1594" dataDxfId="1592" headerRowBorderDxfId="1593" tableBorderDxfId="1591" totalsRowBorderDxfId="1590">
  <autoFilter ref="A2:N66" xr:uid="{00000000-0009-0000-0100-000001000000}"/>
  <tableColumns count="14">
    <tableColumn id="15" xr3:uid="{13611916-631C-4E9C-AC64-8DDC59349CFB}" name="Артикул" dataDxfId="1589" dataCellStyle="표준 2"/>
    <tableColumn id="2" xr3:uid="{7D32C2C0-A7EB-4F97-AD67-75F3D006B11D}" name="HC CODE" dataDxfId="1588" dataCellStyle="표준 2"/>
    <tableColumn id="3" xr3:uid="{2A3E9415-1743-43EF-BE21-7D6E7B7578F0}" name="ITEM" dataDxfId="1587" dataCellStyle="표준 2"/>
    <tableColumn id="4" xr3:uid="{6F2C8D9B-5661-4580-BD00-E4E9DAABFDCA}" name="Наименование (АНГЛ)" dataDxfId="1586" dataCellStyle="표준 2"/>
    <tableColumn id="5" xr3:uid="{FFB71AAB-C69B-4ABC-94A2-BC86B46B8531}" name="Розничная цена KRW" dataDxfId="1585"/>
    <tableColumn id="12" xr3:uid="{28491881-8DC6-4592-A197-808AAB7ED274}" name="Коэфициент стоимости" dataDxfId="1584"/>
    <tableColumn id="6" xr3:uid="{A7C245FF-AE8C-4821-B44C-FD51FC12D611}" name="Кол-во шт в коробке" dataDxfId="1583" dataCellStyle="표준 2"/>
    <tableColumn id="7" xr3:uid="{0943299B-5346-443D-A10C-F4AE50C862FE}" name="Оптовая цена KRW за 1шт" dataDxfId="1582" dataCellStyle="표준 2">
      <calculatedColumnFormula>Таблица635[[#This Row],[Коэфициент стоимости]]*Таблица635[[#This Row],[Розничная цена KRW]]</calculatedColumnFormula>
    </tableColumn>
    <tableColumn id="13" xr3:uid="{064E65D0-21D8-41C7-9895-650EA98F6850}" name="Оптовая цена USD за 1шт" dataDxfId="1581">
      <calculatedColumnFormula>IF($H$1="","Введите курс",Таблица635[[#This Row],[Оптовая цена KRW за 1шт]]/$H$1)</calculatedColumnFormula>
    </tableColumn>
    <tableColumn id="8" xr3:uid="{30A2D4AE-9DB8-4D1E-A719-3A2D1818DEB1}" name="Заказ коробок " dataDxfId="1580" dataCellStyle="쉼표 [0] 2"/>
    <tableColumn id="9" xr3:uid="{0D1CFD91-2CEE-4F1A-BECD-CA1783B927AA}" name="Общее кол-во шт" dataDxfId="1579" dataCellStyle="쉼표 [0] 2">
      <calculatedColumnFormula>Таблица635[[#This Row],[Заказ коробок ]]*Таблица635[[#This Row],[Кол-во шт в коробке]]</calculatedColumnFormula>
    </tableColumn>
    <tableColumn id="10" xr3:uid="{9FA255C9-A5CA-40B8-BE28-3462FD48E062}" name="Общая сумма KRW" dataDxfId="1578" dataCellStyle="쉼표 [0] 2">
      <calculatedColumnFormula>Таблица635[[#This Row],[Общее кол-во шт]]*Таблица635[[#This Row],[Оптовая цена KRW за 1шт]]</calculatedColumnFormula>
    </tableColumn>
    <tableColumn id="14" xr3:uid="{7FADA05A-8A21-46B5-BF1E-F9BBC4E524E4}" name="Общая сумма USD" dataDxfId="1577">
      <calculatedColumnFormula>IFERROR(Таблица635[[#This Row],[Общее кол-во шт]]*Таблица635[[#This Row],[Оптовая цена USD за 1шт]],"")</calculatedColumnFormula>
    </tableColumn>
    <tableColumn id="11" xr3:uid="{847E1EC7-FC6F-4B82-B2CB-29BEA0036513}" name="Примечание " dataDxfId="1576" dataCellStyle="표준 2"/>
  </tableColumns>
  <tableStyleInfo name="Стиль таблицы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B1A2CBC-FFD7-4ACB-A1CD-D419C0B67AD8}" name="Таблица629" displayName="Таблица629" ref="A2:N31" totalsRowShown="0" headerRowDxfId="1563" dataDxfId="1561" headerRowBorderDxfId="1562" tableBorderDxfId="1560" totalsRowBorderDxfId="1559">
  <autoFilter ref="A2:N31" xr:uid="{00000000-0009-0000-0100-000001000000}"/>
  <tableColumns count="14">
    <tableColumn id="15" xr3:uid="{C262A79D-A82E-4A69-8BD1-7BB75CA58BCE}" name="Артикул" dataDxfId="1558" dataCellStyle="표준 2"/>
    <tableColumn id="2" xr3:uid="{3FBCF9F6-8117-4150-8920-C505A897DDF8}" name="BARCODE" dataDxfId="1557" dataCellStyle="표준 2"/>
    <tableColumn id="3" xr3:uid="{94B6E052-04E0-4075-9BD2-E85F2712D378}" name="ITEM" dataDxfId="1556" dataCellStyle="표준 2"/>
    <tableColumn id="4" xr3:uid="{1A6FBDA8-E043-4C46-B09A-557AC0DFD5F9}" name="Наименование (АНГЛ)" dataDxfId="1555" dataCellStyle="표준 2"/>
    <tableColumn id="5" xr3:uid="{F77188EC-D54C-437E-AB41-87493DEAF143}" name="Розничная цена KRW" dataDxfId="1554"/>
    <tableColumn id="12" xr3:uid="{AFBC8884-B753-47AF-8ECE-23218E3FB576}" name="Коэфициент стоимости" dataDxfId="1553"/>
    <tableColumn id="6" xr3:uid="{5AED20F5-66E2-47FB-8546-DD9A1A96A7C3}" name="Кол-во шт в коробке" dataDxfId="1552" dataCellStyle="표준 2"/>
    <tableColumn id="7" xr3:uid="{2B7D4094-806C-4B28-950F-3DD283CD0D77}" name="Оптовая цена KRW за 1шт" dataDxfId="1551" dataCellStyle="표준 2">
      <calculatedColumnFormula>Таблица629[[#This Row],[Коэфициент стоимости]]*Таблица629[[#This Row],[Розничная цена KRW]]</calculatedColumnFormula>
    </tableColumn>
    <tableColumn id="13" xr3:uid="{92CAD308-2AF2-40FE-8DB3-CD58D618F626}" name="Оптовая цена USD за 1шт" dataDxfId="1550">
      <calculatedColumnFormula>IF($H$1="","Введите курс",Таблица629[[#This Row],[Оптовая цена KRW за 1шт]]/$H$1)</calculatedColumnFormula>
    </tableColumn>
    <tableColumn id="8" xr3:uid="{F782CF23-E3BA-4AB9-B068-A3EA4921264B}" name="Заказ коробок " dataDxfId="1549" dataCellStyle="쉼표 [0] 2"/>
    <tableColumn id="9" xr3:uid="{40282F55-3589-4E3C-9609-B089D050228A}" name="Общее кол-во шт" dataDxfId="1548" dataCellStyle="쉼표 [0] 2">
      <calculatedColumnFormula>Таблица629[[#This Row],[Заказ коробок ]]*Таблица629[[#This Row],[Кол-во шт в коробке]]</calculatedColumnFormula>
    </tableColumn>
    <tableColumn id="10" xr3:uid="{7CDF13F6-2A7B-4136-BA5D-76A4975E640A}" name="Общая сумма KRW" dataDxfId="1547" dataCellStyle="쉼표 [0] 2">
      <calculatedColumnFormula>Таблица629[[#This Row],[Общее кол-во шт]]*Таблица629[[#This Row],[Оптовая цена KRW за 1шт]]</calculatedColumnFormula>
    </tableColumn>
    <tableColumn id="14" xr3:uid="{D61ED6FB-1BD2-4D30-A27F-0A4F139F0F91}" name="Общая сумма USD" dataDxfId="1546">
      <calculatedColumnFormula>IFERROR(Таблица629[[#This Row],[Общее кол-во шт]]*Таблица629[[#This Row],[Оптовая цена USD за 1шт]],"")</calculatedColumnFormula>
    </tableColumn>
    <tableColumn id="11" xr3:uid="{31661A83-008C-42B8-9FA0-AD96B2D3E6D2}" name="Примечание " dataDxfId="1545" dataCellStyle="표준 2"/>
  </tableColumns>
  <tableStyleInfo name="Стиль таблицы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8A62A1C-F357-48B3-808C-42FD9C62D3B5}" name="Таблица640" displayName="Таблица640" ref="A2:N15" totalsRowShown="0" headerRowDxfId="1540" dataDxfId="1538" headerRowBorderDxfId="1539" tableBorderDxfId="1537" totalsRowBorderDxfId="1536">
  <autoFilter ref="A2:N15" xr:uid="{00000000-0009-0000-0100-000001000000}"/>
  <tableColumns count="14">
    <tableColumn id="15" xr3:uid="{7196F64D-D3F8-42AE-BE43-99EFC1F10DF7}" name="Артикул" dataDxfId="1535" dataCellStyle="표준 2"/>
    <tableColumn id="2" xr3:uid="{7701B7B3-579D-445F-87B3-070E545A3A72}" name="BARCODE" dataDxfId="1534" dataCellStyle="표준 2"/>
    <tableColumn id="3" xr3:uid="{095DF137-04A1-4341-80B2-946B3CC1F7D5}" name="ITEM" dataDxfId="1533" dataCellStyle="표준 2"/>
    <tableColumn id="4" xr3:uid="{90BDA7F6-BA68-4F9B-AE59-697D05E7BB45}" name="Наименование (АНГЛ)" dataDxfId="1532" dataCellStyle="표준 2"/>
    <tableColumn id="5" xr3:uid="{1A525D82-2392-442B-A629-15AA67DB4089}" name="Розничная цена KRW" dataDxfId="1531"/>
    <tableColumn id="12" xr3:uid="{89EF722A-2FA5-4004-9287-A491916C0AC7}" name="Коэфициент стоимости" dataDxfId="1530"/>
    <tableColumn id="6" xr3:uid="{D0BFF5FC-56D8-4D66-AEB0-4A8BA2C45AA6}" name="Кол-во шт в коробке" dataDxfId="1529" dataCellStyle="표준 2"/>
    <tableColumn id="7" xr3:uid="{EFA9AC20-741F-40AA-9C7A-DC96139E40D2}" name="Оптовая цена KRW за 1шт" dataDxfId="1528" dataCellStyle="표준 2">
      <calculatedColumnFormula>Таблица640[[#This Row],[Коэфициент стоимости]]*Таблица640[[#This Row],[Розничная цена KRW]]</calculatedColumnFormula>
    </tableColumn>
    <tableColumn id="13" xr3:uid="{A685B503-9351-46A1-BD9C-E5DA41027CDC}" name="Оптовая цена USD за 1шт" dataDxfId="1527">
      <calculatedColumnFormula>IF($H$1="","Введите курс",Таблица640[[#This Row],[Оптовая цена KRW за 1шт]]/$H$1)</calculatedColumnFormula>
    </tableColumn>
    <tableColumn id="8" xr3:uid="{6829D660-F615-4FEE-80D0-838F9800D000}" name="Заказ коробок " dataDxfId="1526" dataCellStyle="쉼표 [0] 2"/>
    <tableColumn id="9" xr3:uid="{8DB23A48-98D3-4DE8-B57C-72F0D673EE42}" name="Общее кол-во шт" dataDxfId="1525" dataCellStyle="쉼표 [0] 2">
      <calculatedColumnFormula>Таблица640[[#This Row],[Заказ коробок ]]*Таблица640[[#This Row],[Кол-во шт в коробке]]</calculatedColumnFormula>
    </tableColumn>
    <tableColumn id="10" xr3:uid="{9BEB2955-C95D-46F3-81BB-2B4789077845}" name="Общая сумма KRW" dataDxfId="1524" dataCellStyle="쉼표 [0] 2">
      <calculatedColumnFormula>Таблица640[[#This Row],[Общее кол-во шт]]*Таблица640[[#This Row],[Оптовая цена KRW за 1шт]]</calculatedColumnFormula>
    </tableColumn>
    <tableColumn id="14" xr3:uid="{13914096-1038-41E4-9FB1-8D2D6F6DA46B}" name="Общая сумма USD" dataDxfId="1523">
      <calculatedColumnFormula>IFERROR(Таблица640[[#This Row],[Общее кол-во шт]]*Таблица640[[#This Row],[Оптовая цена USD за 1шт]],"")</calculatedColumnFormula>
    </tableColumn>
    <tableColumn id="11" xr3:uid="{50BFF3FF-8D79-4ECF-ACCA-467FE7A8FABC}" name="Примечание " dataDxfId="1522" dataCellStyle="표준 2"/>
  </tableColumns>
  <tableStyleInfo name="Стиль таблицы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D9B5B8A-1551-42B0-8370-62B6201EF5D7}" name="Таблица621" displayName="Таблица621" ref="A2:N64" totalsRowShown="0" headerRowDxfId="1509" dataDxfId="1507" headerRowBorderDxfId="1508" tableBorderDxfId="1506" totalsRowBorderDxfId="1505">
  <autoFilter ref="A2:N64" xr:uid="{00000000-0009-0000-0100-000001000000}"/>
  <tableColumns count="14">
    <tableColumn id="15" xr3:uid="{1B6114D0-DECA-443F-9384-43D86F4CF0D1}" name="Артикул" dataDxfId="1504" dataCellStyle="표준 2"/>
    <tableColumn id="2" xr3:uid="{ED7BD5EA-1795-4F3F-B7AE-A561A7F8D0FC}" name="BARCODE" dataDxfId="1503" dataCellStyle="표준 2"/>
    <tableColumn id="3" xr3:uid="{12A35369-6ED6-411B-9F7C-657ACF636C72}" name="ITEM" dataDxfId="1502" dataCellStyle="표준 2"/>
    <tableColumn id="4" xr3:uid="{198022EE-F0E5-49E2-963F-7A3437427488}" name="Наименование (АНГЛ)" dataDxfId="1501" dataCellStyle="표준 2"/>
    <tableColumn id="5" xr3:uid="{D63CAEBF-8017-4145-A4D7-1E0E214EE635}" name="Розничная цена KRW" dataDxfId="1500"/>
    <tableColumn id="12" xr3:uid="{A8B8E85E-377C-42C4-99AB-2044103C033F}" name="Коэфициент стоимости" dataDxfId="1499"/>
    <tableColumn id="6" xr3:uid="{43B53AC6-9291-4003-83FD-A76CBC90B2B1}" name="Кол-во шт в коробке" dataDxfId="1498" dataCellStyle="표준 2"/>
    <tableColumn id="7" xr3:uid="{2DCB19FC-3C3A-41F2-88BB-A225AD036484}" name="Оптовая цена KRW за 1шт" dataDxfId="1497" dataCellStyle="표준 2">
      <calculatedColumnFormula>Таблица621[[#This Row],[Коэфициент стоимости]]*Таблица621[[#This Row],[Розничная цена KRW]]</calculatedColumnFormula>
    </tableColumn>
    <tableColumn id="13" xr3:uid="{8F5E56E2-D1AE-4457-A5B5-707567189855}" name="Оптовая цена USD за 1шт" dataDxfId="1496">
      <calculatedColumnFormula>IF($H$1="","Введите курс",Таблица621[[#This Row],[Оптовая цена KRW за 1шт]]/$H$1)</calculatedColumnFormula>
    </tableColumn>
    <tableColumn id="8" xr3:uid="{EC3C5302-C174-476C-B212-5469392EB453}" name="Заказ коробок " dataDxfId="1495" dataCellStyle="쉼표 [0] 2"/>
    <tableColumn id="9" xr3:uid="{A74D0D40-7A7D-417D-87DB-C49DC9977AC7}" name="Общее кол-во шт" dataDxfId="1494" dataCellStyle="쉼표 [0] 2">
      <calculatedColumnFormula>Таблица621[[#This Row],[Заказ коробок ]]*Таблица621[[#This Row],[Кол-во шт в коробке]]</calculatedColumnFormula>
    </tableColumn>
    <tableColumn id="10" xr3:uid="{1BF5B23A-E04C-4BF3-886C-19233034DC4E}" name="Общая сумма KRW" dataDxfId="1493" dataCellStyle="쉼표 [0] 2">
      <calculatedColumnFormula>Таблица621[[#This Row],[Общее кол-во шт]]*Таблица621[[#This Row],[Оптовая цена KRW за 1шт]]</calculatedColumnFormula>
    </tableColumn>
    <tableColumn id="14" xr3:uid="{1040BD26-C648-4770-84F0-95F9393240C2}" name="Общая сумма USD" dataDxfId="1492">
      <calculatedColumnFormula>IFERROR(Таблица621[[#This Row],[Общее кол-во шт]]*Таблица621[[#This Row],[Оптовая цена USD за 1шт]],"")</calculatedColumnFormula>
    </tableColumn>
    <tableColumn id="11" xr3:uid="{6DD1C5F7-EC24-499E-802B-CA5E5792F27E}" name="Примечание " dataDxfId="1491" dataCellStyle="표준 2"/>
  </tableColumns>
  <tableStyleInfo name="Стиль таблицы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60F30F8-78FF-4E72-A67D-13E972209F0E}" name="Таблица622" displayName="Таблица622" ref="A2:N80" totalsRowShown="0" headerRowDxfId="1478" dataDxfId="1476" headerRowBorderDxfId="1477" tableBorderDxfId="1475" totalsRowBorderDxfId="1474">
  <autoFilter ref="A2:N80" xr:uid="{00000000-0009-0000-0100-000001000000}"/>
  <tableColumns count="14">
    <tableColumn id="15" xr3:uid="{698B95F0-7FC6-4CF6-8AC8-240E871456CF}" name="Артикул" dataDxfId="1473" dataCellStyle="표준 2"/>
    <tableColumn id="2" xr3:uid="{5D660A05-52EF-47E3-901F-5978D980E0F1}" name="BARCODE" dataDxfId="1472" dataCellStyle="표준 2"/>
    <tableColumn id="3" xr3:uid="{FAC8CDAC-0AF0-4679-906F-60DA5B8D195D}" name="ITEM" dataDxfId="1471" dataCellStyle="표준 2"/>
    <tableColumn id="4" xr3:uid="{AEA999C1-8592-40F7-A8F4-80D70818DEF0}" name="Наименование (АНГЛ)" dataDxfId="1470" dataCellStyle="표준 2"/>
    <tableColumn id="5" xr3:uid="{568A2ED2-6B6B-411F-A6E3-468F762F1364}" name="Розничная цена KRW" dataDxfId="1469"/>
    <tableColumn id="12" xr3:uid="{D280A6AF-6CD4-4781-8D94-97DE39865477}" name="Коэфициент стоимости" dataDxfId="1468"/>
    <tableColumn id="6" xr3:uid="{40EC6683-A5E2-4645-BF47-509A2033B38C}" name="Кол-во шт в коробке" dataDxfId="1467" dataCellStyle="표준 2"/>
    <tableColumn id="7" xr3:uid="{1F0CBD0D-77C2-4B2C-BBA2-0449C32B8C0B}" name="Оптовая цена KRW за 1шт" dataDxfId="1466" dataCellStyle="표준 2">
      <calculatedColumnFormula>Таблица622[[#This Row],[Коэфициент стоимости]]*Таблица622[[#This Row],[Розничная цена KRW]]</calculatedColumnFormula>
    </tableColumn>
    <tableColumn id="13" xr3:uid="{7F6FA4B3-832A-46E8-AA8A-C6AF0BB3DC4A}" name="Оптовая цена USD за 1шт" dataDxfId="1465">
      <calculatedColumnFormula>IF($H$1="","Введите курс",Таблица622[[#This Row],[Оптовая цена KRW за 1шт]]/$H$1)</calculatedColumnFormula>
    </tableColumn>
    <tableColumn id="8" xr3:uid="{C769C8EC-F368-40D0-B5D8-3E58B6F8AD71}" name="Заказ коробок " dataDxfId="1464" dataCellStyle="쉼표 [0] 2"/>
    <tableColumn id="9" xr3:uid="{B66E3C53-88D5-4B48-BEB9-6D207D76898B}" name="Общее кол-во шт" dataDxfId="1463" dataCellStyle="쉼표 [0] 2">
      <calculatedColumnFormula>Таблица622[[#This Row],[Заказ коробок ]]*Таблица622[[#This Row],[Кол-во шт в коробке]]</calculatedColumnFormula>
    </tableColumn>
    <tableColumn id="10" xr3:uid="{5A3D7449-CA79-47C4-99F8-D0879F5780A6}" name="Общая сумма KRW" dataDxfId="1462" dataCellStyle="쉼표 [0] 2">
      <calculatedColumnFormula>Таблица622[[#This Row],[Общее кол-во шт]]*Таблица622[[#This Row],[Оптовая цена KRW за 1шт]]</calculatedColumnFormula>
    </tableColumn>
    <tableColumn id="14" xr3:uid="{FF6630E4-D928-411B-AAE2-46F29946849A}" name="Общая сумма USD" dataDxfId="1461">
      <calculatedColumnFormula>IFERROR(Таблица622[[#This Row],[Общее кол-во шт]]*Таблица622[[#This Row],[Оптовая цена USD за 1шт]],"")</calculatedColumnFormula>
    </tableColumn>
    <tableColumn id="11" xr3:uid="{792183FE-05BC-4E15-9A70-726A729AC7EE}" name="Примечание " dataDxfId="1460" dataCellStyle="표준 2"/>
  </tableColumns>
  <tableStyleInfo name="Стиль таблицы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70A53B81-EF6A-4463-9419-F7361832E0BC}" name="Таблица652" displayName="Таблица652" ref="A2:N40" totalsRowShown="0" headerRowDxfId="1447" dataDxfId="1445" headerRowBorderDxfId="1446" tableBorderDxfId="1444" totalsRowBorderDxfId="1443">
  <autoFilter ref="A2:N40" xr:uid="{00000000-0009-0000-0100-000001000000}"/>
  <tableColumns count="14">
    <tableColumn id="15" xr3:uid="{615B73EE-2B08-438C-8428-7D9658040C61}" name="Артикул" dataDxfId="1442" dataCellStyle="표준 2"/>
    <tableColumn id="2" xr3:uid="{38AB0BCA-CAEC-49C0-BDFC-88BBAC118FFA}" name="ERP CODE" dataDxfId="1441" dataCellStyle="표준 2"/>
    <tableColumn id="3" xr3:uid="{4ED7AC79-60A4-4E46-885E-71D5234415F2}" name="ITEM" dataDxfId="1440" dataCellStyle="표준 2"/>
    <tableColumn id="4" xr3:uid="{1C627E94-4125-4ECC-B490-72C2B3FF619E}" name="Наименование (АНГЛ)" dataDxfId="1439" dataCellStyle="표준 2"/>
    <tableColumn id="5" xr3:uid="{32EC1E07-3B52-4264-BA46-29BC5E8B4720}" name="Розничная цена KRW" dataDxfId="1438"/>
    <tableColumn id="12" xr3:uid="{62C070AE-637C-4867-8D88-FBBDC2CD8B96}" name="Коэфициент стоимости" dataDxfId="1437"/>
    <tableColumn id="6" xr3:uid="{49D81996-8AE1-4300-AC50-78C07F874D12}" name="Кол-во шт в коробке" dataDxfId="1436" dataCellStyle="표준 2"/>
    <tableColumn id="7" xr3:uid="{44DBF523-13D7-41F5-8573-11230F21A3BD}" name="Оптовая цена KRW за 1шт" dataDxfId="1435" dataCellStyle="표준 2"/>
    <tableColumn id="13" xr3:uid="{619B26E5-5122-469D-BF3D-AC45494DCAEB}" name="Оптовая цена USD за 1шт" dataDxfId="1434">
      <calculatedColumnFormula>IF($H$1="","Введите курс",Таблица652[[#This Row],[Оптовая цена KRW за 1шт]]/$H$1)</calculatedColumnFormula>
    </tableColumn>
    <tableColumn id="8" xr3:uid="{D88799CD-C244-4EAE-B3BA-B2DF08B9EE9A}" name="Заказ коробок " dataDxfId="1433" dataCellStyle="쉼표 [0] 2"/>
    <tableColumn id="9" xr3:uid="{3C9E1327-55C5-4EA1-A54C-BCEBC70D302A}" name="Общее кол-во шт" dataDxfId="1432" dataCellStyle="쉼표 [0] 2">
      <calculatedColumnFormula>Таблица652[[#This Row],[Заказ коробок ]]*Таблица652[[#This Row],[Кол-во шт в коробке]]</calculatedColumnFormula>
    </tableColumn>
    <tableColumn id="10" xr3:uid="{97F86744-4A46-4D37-A03D-5B26685CA12A}" name="Общая сумма KRW" dataDxfId="1431" dataCellStyle="쉼표 [0] 2">
      <calculatedColumnFormula>Таблица652[[#This Row],[Общее кол-во шт]]*Таблица652[[#This Row],[Оптовая цена KRW за 1шт]]</calculatedColumnFormula>
    </tableColumn>
    <tableColumn id="14" xr3:uid="{DD9C9F44-1941-40C4-8C92-7DCB07088D0C}" name="Общая сумма USD" dataDxfId="1430">
      <calculatedColumnFormula>IFERROR(Таблица652[[#This Row],[Общее кол-во шт]]*Таблица652[[#This Row],[Оптовая цена USD за 1шт]],"")</calculatedColumnFormula>
    </tableColumn>
    <tableColumn id="11" xr3:uid="{D9591B5A-0A95-4067-B4CB-EBF54F4CAC7C}" name="Примечание " dataDxfId="1429" dataCellStyle="표준 2"/>
  </tableColumns>
  <tableStyleInfo name="Стиль таблицы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B61B8A1-271B-4849-B31B-6B3B2989A623}" name="Таблица649" displayName="Таблица649" ref="A2:N37" totalsRowShown="0" headerRowDxfId="1420" dataDxfId="1418" headerRowBorderDxfId="1419" tableBorderDxfId="1417" totalsRowBorderDxfId="1416">
  <autoFilter ref="A2:N37" xr:uid="{00000000-0009-0000-0100-000001000000}"/>
  <tableColumns count="14">
    <tableColumn id="15" xr3:uid="{D1B076C2-DED7-4A41-AE7D-8CAF9D617790}" name="Артикул" dataDxfId="1415" dataCellStyle="표준 2"/>
    <tableColumn id="2" xr3:uid="{01887E0C-DF42-48CD-9388-4C3A4A5DA732}" name="ERP CODE" dataDxfId="1414" dataCellStyle="표준 2"/>
    <tableColumn id="3" xr3:uid="{AD2A7A02-7682-45B8-8AB0-320B9DEB7845}" name="ITEM" dataDxfId="1413" dataCellStyle="표준 2"/>
    <tableColumn id="4" xr3:uid="{A21A406E-E031-4476-A362-B1791B9CC239}" name="Наименование (АНГЛ)" dataDxfId="1412" dataCellStyle="표준 2"/>
    <tableColumn id="5" xr3:uid="{D28BAA0B-8DDE-4B1E-BFE0-93AA9E9945DD}" name="Розничная цена KRW" dataDxfId="1411"/>
    <tableColumn id="12" xr3:uid="{5226F776-62ED-4A3C-8A4A-3F475245294B}" name="Коэфициент стоимости" dataDxfId="1410"/>
    <tableColumn id="6" xr3:uid="{BDDCE3A3-E009-4D80-8246-78EC301DA57B}" name="Кол-во шт в коробке" dataDxfId="1409" dataCellStyle="표준 2"/>
    <tableColumn id="7" xr3:uid="{79031C51-CE75-486E-AF8A-6759B82B01E8}" name="Оптовая цена KRW за 1шт" dataDxfId="1408" dataCellStyle="표준 2">
      <calculatedColumnFormula>Таблица649[[#This Row],[Коэфициент стоимости]]*Таблица649[[#This Row],[Розничная цена KRW]]</calculatedColumnFormula>
    </tableColumn>
    <tableColumn id="13" xr3:uid="{A4BF6FAD-BD0E-4D9C-8FAE-BE15E52F49D1}" name="Оптовая цена USD за 1шт" dataDxfId="1407">
      <calculatedColumnFormula>IF($H$1="","Введите курс",Таблица649[[#This Row],[Оптовая цена KRW за 1шт]]/$H$1)</calculatedColumnFormula>
    </tableColumn>
    <tableColumn id="8" xr3:uid="{94DD6D57-28D4-4D40-A945-48AD56E555C1}" name="Заказ коробок " dataDxfId="1406" dataCellStyle="쉼표 [0] 2"/>
    <tableColumn id="9" xr3:uid="{B187D1CE-57C8-4278-BE58-60DA8DB3DBE8}" name="Общее кол-во шт" dataDxfId="1405" dataCellStyle="쉼표 [0] 2">
      <calculatedColumnFormula>Таблица649[[#This Row],[Заказ коробок ]]*Таблица649[[#This Row],[Кол-во шт в коробке]]</calculatedColumnFormula>
    </tableColumn>
    <tableColumn id="10" xr3:uid="{F48966E0-7A5E-4D7F-8821-F69A0A384040}" name="Общая сумма KRW" dataDxfId="1404" dataCellStyle="쉼표 [0] 2">
      <calculatedColumnFormula>Таблица649[[#This Row],[Общее кол-во шт]]*Таблица649[[#This Row],[Оптовая цена KRW за 1шт]]</calculatedColumnFormula>
    </tableColumn>
    <tableColumn id="14" xr3:uid="{70D05810-03C3-4B26-9522-9A825A37F2E7}" name="Общая сумма USD" dataDxfId="1403">
      <calculatedColumnFormula>IFERROR(Таблица649[[#This Row],[Общее кол-во шт]]*Таблица649[[#This Row],[Оптовая цена USD за 1шт]],"")</calculatedColumnFormula>
    </tableColumn>
    <tableColumn id="11" xr3:uid="{1352C89B-3BC1-4325-9A8C-FC50A4D0F929}" name="Примечание " dataDxfId="1402" dataCellStyle="표준 2"/>
  </tableColumns>
  <tableStyleInfo name="Стиль таблицы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02B3E6F-8927-4340-A831-D6AC80DECDE0}" name="Таблица619" displayName="Таблица619" ref="A2:N54" totalsRowShown="0" headerRowDxfId="1389" dataDxfId="1387" headerRowBorderDxfId="1388" tableBorderDxfId="1386" totalsRowBorderDxfId="1385">
  <autoFilter ref="A2:N54" xr:uid="{00000000-0009-0000-0100-000001000000}"/>
  <tableColumns count="14">
    <tableColumn id="15" xr3:uid="{13F72BDE-43C8-4B55-BBB8-5AA8AD46CC80}" name="Артикул" dataDxfId="1384" dataCellStyle="표준 2"/>
    <tableColumn id="2" xr3:uid="{76F37098-24F1-4E2A-9BBF-7D6F5A2BF94E}" name="BARCODE" dataDxfId="1383" dataCellStyle="표준 2"/>
    <tableColumn id="3" xr3:uid="{2FB01954-65D2-4BFA-B5BE-74EC8D391E59}" name="ITEM" dataDxfId="1382" dataCellStyle="표준 2"/>
    <tableColumn id="4" xr3:uid="{00E10AF6-31CE-4334-950C-B8A3BE0D8A1D}" name="Наименование (АНГЛ)" dataDxfId="1381" dataCellStyle="표준 2"/>
    <tableColumn id="5" xr3:uid="{4526C958-15A1-4A1A-AA27-A8A458B50E1E}" name="Розничная цена KRW" dataDxfId="1380"/>
    <tableColumn id="12" xr3:uid="{6475F910-B352-4A39-A94C-F483A04C9A87}" name="Коэфициент стоимости" dataDxfId="1379"/>
    <tableColumn id="6" xr3:uid="{5891F2FA-8A64-4F6C-8571-1546CCF13D9F}" name="Кол-во шт в коробке" dataDxfId="1378" dataCellStyle="표준 2"/>
    <tableColumn id="7" xr3:uid="{758795E4-ABB1-4814-9A90-30409F1898F3}" name="Оптовая цена KRW за 1шт" dataDxfId="1377" dataCellStyle="표준 2">
      <calculatedColumnFormula>Таблица619[[#This Row],[Коэфициент стоимости]]*Таблица619[[#This Row],[Розничная цена KRW]]</calculatedColumnFormula>
    </tableColumn>
    <tableColumn id="13" xr3:uid="{C06CE556-9059-44A6-8EB4-D089A7657DED}" name="Оптовая цена USD за 1шт" dataDxfId="1376">
      <calculatedColumnFormula>IF($H$1="","Введите курс",Таблица619[[#This Row],[Оптовая цена KRW за 1шт]]/$H$1)</calculatedColumnFormula>
    </tableColumn>
    <tableColumn id="8" xr3:uid="{3069C298-A8FA-4D2A-BEBB-21D1BE67418E}" name="Заказ коробок " dataDxfId="1375" dataCellStyle="쉼표 [0] 2"/>
    <tableColumn id="9" xr3:uid="{F5CE8CF7-5B6C-4A38-B737-4E94022BD254}" name="Общее кол-во шт" dataDxfId="1374" dataCellStyle="쉼표 [0] 2">
      <calculatedColumnFormula>Таблица619[[#This Row],[Заказ коробок ]]*Таблица619[[#This Row],[Кол-во шт в коробке]]</calculatedColumnFormula>
    </tableColumn>
    <tableColumn id="10" xr3:uid="{D0329290-04A3-4331-A9E2-13D79BF4A66D}" name="Общая сумма KRW" dataDxfId="1373" dataCellStyle="쉼표 [0] 2">
      <calculatedColumnFormula>Таблица619[[#This Row],[Общее кол-во шт]]*Таблица619[[#This Row],[Оптовая цена KRW за 1шт]]</calculatedColumnFormula>
    </tableColumn>
    <tableColumn id="14" xr3:uid="{94894D63-5EB2-441A-A0F4-B8AC08F74791}" name="Общая сумма USD" dataDxfId="1372">
      <calculatedColumnFormula>IFERROR(Таблица619[[#This Row],[Общее кол-во шт]]*Таблица619[[#This Row],[Оптовая цена USD за 1шт]],"")</calculatedColumnFormula>
    </tableColumn>
    <tableColumn id="11" xr3:uid="{0994EDDE-DD9C-41DE-960C-0F0272D23CE6}" name="Примечание " dataDxfId="1371" dataCellStyle="표준 2"/>
  </tableColumns>
  <tableStyleInfo name="Стиль таблицы 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D1AE3A7-DF4C-42FF-A8C4-C4A4442B237D}" name="Таблица65" displayName="Таблица65" ref="A2:N62" totalsRowShown="0" headerRowDxfId="1358" dataDxfId="1356" headerRowBorderDxfId="1357" tableBorderDxfId="1355" totalsRowBorderDxfId="1354">
  <autoFilter ref="A2:N62" xr:uid="{00000000-0009-0000-0100-000001000000}"/>
  <tableColumns count="14">
    <tableColumn id="15" xr3:uid="{9319A7CA-B2A8-4307-87C4-25FD42ACFC58}" name="Артикул" dataDxfId="1353" dataCellStyle="표준 2"/>
    <tableColumn id="2" xr3:uid="{816BF0CD-0884-4EA4-87B2-EEEE5F35D295}" name="BARCODE" dataDxfId="1352" dataCellStyle="표준 2"/>
    <tableColumn id="3" xr3:uid="{B99B8CDF-9B1A-4828-BCED-599F6F0A3005}" name="ITEM" dataDxfId="1351" dataCellStyle="표준 2"/>
    <tableColumn id="4" xr3:uid="{CC3B2B50-FA8C-4942-88F0-658BFBA4323D}" name="Наименование (АНГЛ)" dataDxfId="1350" dataCellStyle="표준 2"/>
    <tableColumn id="5" xr3:uid="{B36E546E-1BF0-48B2-A641-63950C26EEBA}" name="Розничная цена KRW" dataDxfId="1349"/>
    <tableColumn id="12" xr3:uid="{A2C6EB40-472A-4352-86CC-CB545973922F}" name="Коэфициент стоимости" dataDxfId="1348">
      <calculatedColumnFormula>Таблица65[[#This Row],[Оптовая цена KRW за 1шт]]/Таблица65[[#This Row],[Розничная цена KRW]]</calculatedColumnFormula>
    </tableColumn>
    <tableColumn id="6" xr3:uid="{43C5DE6F-7B13-42FF-BBDF-4DA363FCE63B}" name="Кол-во шт в коробке" dataDxfId="1347" dataCellStyle="표준 2"/>
    <tableColumn id="7" xr3:uid="{52538543-1956-4C50-8551-9A53A86B9EB8}" name="Оптовая цена KRW за 1шт" dataDxfId="1346" dataCellStyle="표준 2"/>
    <tableColumn id="13" xr3:uid="{E3E0EEEA-DE2D-40FF-B98F-3F8A96D0E3AF}" name="Оптовая цена USD за 1шт" dataDxfId="1345">
      <calculatedColumnFormula>IF($H$1="","Введите курс",Таблица65[[#This Row],[Оптовая цена KRW за 1шт]]/$H$1)</calculatedColumnFormula>
    </tableColumn>
    <tableColumn id="8" xr3:uid="{AA6CE539-09FE-4E82-89D3-4DC2871D896A}" name="Заказ коробок " dataDxfId="1344" dataCellStyle="쉼표 [0] 2"/>
    <tableColumn id="9" xr3:uid="{BD3BF46D-EBD7-4FA0-B506-A611844A1A45}" name="Общее кол-во шт" dataDxfId="1343" dataCellStyle="쉼표 [0] 2">
      <calculatedColumnFormula>Таблица65[[#This Row],[Заказ коробок ]]*Таблица65[[#This Row],[Кол-во шт в коробке]]</calculatedColumnFormula>
    </tableColumn>
    <tableColumn id="10" xr3:uid="{14AD8E7B-6240-41E7-9F36-D518EFFA2EF4}" name="Общая сумма KRW" dataDxfId="1342" dataCellStyle="쉼표 [0] 2">
      <calculatedColumnFormula>Таблица65[[#This Row],[Общее кол-во шт]]*Таблица65[[#This Row],[Оптовая цена KRW за 1шт]]</calculatedColumnFormula>
    </tableColumn>
    <tableColumn id="14" xr3:uid="{4F452966-E90D-4ED3-99C3-74250BEC346C}" name="Общая сумма USD" dataDxfId="1341">
      <calculatedColumnFormula>IFERROR(Таблица65[[#This Row],[Общее кол-во шт]]*Таблица65[[#This Row],[Оптовая цена USD за 1шт]],"")</calculatedColumnFormula>
    </tableColumn>
    <tableColumn id="11" xr3:uid="{49744318-EAE8-435E-A638-AD0D2E23E076}" name="Примечание " dataDxfId="1340" dataCellStyle="표준 2"/>
  </tableColumns>
  <tableStyleInfo name="Стиль таблицы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DA09FC-BBB1-44E5-BFC6-620235CB918E}" name="Таблица69" displayName="Таблица69" ref="A2:N216" totalsRowShown="0" headerRowDxfId="1869" dataDxfId="1867" headerRowBorderDxfId="1868" tableBorderDxfId="1866" totalsRowBorderDxfId="1865">
  <autoFilter ref="A2:N216" xr:uid="{00000000-0009-0000-0100-000001000000}"/>
  <tableColumns count="14">
    <tableColumn id="15" xr3:uid="{190033B2-52EC-4206-B51C-3A3A012B41E2}" name="Артикул" dataDxfId="1864" dataCellStyle="표준 2"/>
    <tableColumn id="2" xr3:uid="{61E6C757-BCA8-48E7-B9EC-1720860DA6B4}" name="BARCODE" dataDxfId="1863" dataCellStyle="표준 2"/>
    <tableColumn id="3" xr3:uid="{D67A0B3C-8DD4-46CE-BEB4-95E2994678CC}" name="ITEM" dataDxfId="1862" dataCellStyle="표준 2"/>
    <tableColumn id="4" xr3:uid="{47A76D24-D6B7-4584-9B17-4BEC8AC8CF87}" name="Наименование (АНГЛ)" dataDxfId="1861" dataCellStyle="표준 2"/>
    <tableColumn id="5" xr3:uid="{53B72702-59B0-4987-8778-14146B554352}" name="Розничная цена KRW" dataDxfId="1860"/>
    <tableColumn id="12" xr3:uid="{D1F966A9-0549-4952-B9FE-0EC027D89941}" name="Коэфициент стоимости" dataDxfId="1859"/>
    <tableColumn id="6" xr3:uid="{87FFB0B7-F6C5-441B-BA6B-ED23EBD42D3E}" name="Кол-во шт в коробке" dataDxfId="1858" dataCellStyle="표준 2"/>
    <tableColumn id="7" xr3:uid="{F9018671-8724-4AB3-8A7B-17B411B10E6C}" name="Оптовая цена KRW за 1шт" dataDxfId="1857" dataCellStyle="표준 2">
      <calculatedColumnFormula>Таблица69[[#This Row],[Коэфициент стоимости]]*Таблица69[[#This Row],[Розничная цена KRW]]</calculatedColumnFormula>
    </tableColumn>
    <tableColumn id="13" xr3:uid="{0618D04A-B624-4D54-B1AD-C852BBA2D593}" name="Оптовая цена USD за 1шт" dataDxfId="1856">
      <calculatedColumnFormula>IF($H$1="","Введите курс",Таблица69[[#This Row],[Оптовая цена KRW за 1шт]]/$H$1)</calculatedColumnFormula>
    </tableColumn>
    <tableColumn id="8" xr3:uid="{3EBC5898-43B6-413D-8D42-719895E080CC}" name="Заказ коробок " dataDxfId="1855" dataCellStyle="쉼표 [0] 2"/>
    <tableColumn id="9" xr3:uid="{338ED66D-4399-4707-BAAA-991A41946BB7}" name="Общее кол-во шт" dataDxfId="1854" dataCellStyle="쉼표 [0] 2">
      <calculatedColumnFormula>Таблица69[[#This Row],[Заказ коробок ]]*Таблица69[[#This Row],[Кол-во шт в коробке]]</calculatedColumnFormula>
    </tableColumn>
    <tableColumn id="10" xr3:uid="{579989DF-59A7-4CE3-AF99-5F38DB99298B}" name="Общая сумма KRW" dataDxfId="1853" dataCellStyle="쉼표 [0] 2">
      <calculatedColumnFormula>Таблица69[[#This Row],[Общее кол-во шт]]*Таблица69[[#This Row],[Оптовая цена KRW за 1шт]]</calculatedColumnFormula>
    </tableColumn>
    <tableColumn id="14" xr3:uid="{7F613E68-3CA1-4F50-9EF2-7438D5230D2F}" name="Общая сумма USD" dataDxfId="1852">
      <calculatedColumnFormula>IFERROR(Таблица69[[#This Row],[Общее кол-во шт]]*Таблица69[[#This Row],[Оптовая цена USD за 1шт]],"")</calculatedColumnFormula>
    </tableColumn>
    <tableColumn id="11" xr3:uid="{DCD87767-DB98-468E-ABB6-C8D4104EBF11}" name="Примечание " dataDxfId="1851" dataCellStyle="표준 2"/>
  </tableColumns>
  <tableStyleInfo name="Стиль таблицы 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9EAD3325-3732-469C-9DE1-5745CE9DAF27}" name="Таблица641" displayName="Таблица641" ref="A2:N77" totalsRowShown="0" headerRowDxfId="1327" dataDxfId="1325" headerRowBorderDxfId="1326" tableBorderDxfId="1324" totalsRowBorderDxfId="1323">
  <autoFilter ref="A2:N77" xr:uid="{00000000-0009-0000-0100-000001000000}"/>
  <tableColumns count="14">
    <tableColumn id="15" xr3:uid="{922E4DC6-35F4-49B4-AE72-75D23D985FAE}" name="Артикул" dataDxfId="1322" dataCellStyle="표준 2"/>
    <tableColumn id="2" xr3:uid="{8199940E-15A0-4069-AF7B-F7A03DC032C3}" name="BARCODE" dataDxfId="1321" dataCellStyle="표준 2"/>
    <tableColumn id="3" xr3:uid="{A8C0AEF2-FB11-4F86-8DC5-769C7293288C}" name="ITEM" dataDxfId="1320" dataCellStyle="표준 2"/>
    <tableColumn id="4" xr3:uid="{95E63B91-2B34-43FB-9C0D-2D3308032311}" name="Наименование (АНГЛ)" dataDxfId="1319" dataCellStyle="표준 2"/>
    <tableColumn id="5" xr3:uid="{6F126FA9-754D-4A66-AB80-01A8AD0FB83D}" name="Розничная цена KRW" dataDxfId="1318"/>
    <tableColumn id="12" xr3:uid="{F1139E75-ED91-46EC-888F-9E75CCD1801B}" name="Коэфициент стоимости" dataDxfId="1317"/>
    <tableColumn id="6" xr3:uid="{C6808944-115E-4FE5-AD0E-D58F36F91AAD}" name="Кол-во шт в коробке" dataDxfId="1316" dataCellStyle="표준 2"/>
    <tableColumn id="7" xr3:uid="{F3E1D3B1-DAC0-47D0-8945-390BFA76F108}" name="Оптовая цена KRW за 1шт" dataDxfId="1315" dataCellStyle="표준 2">
      <calculatedColumnFormula>Таблица641[[#This Row],[Коэфициент стоимости]]*Таблица641[[#This Row],[Розничная цена KRW]]</calculatedColumnFormula>
    </tableColumn>
    <tableColumn id="13" xr3:uid="{26F29EC1-5F21-4C50-97F0-6CDF84E2986C}" name="Оптовая цена USD за 1шт" dataDxfId="1314">
      <calculatedColumnFormula>IF($H$1="","Введите курс",Таблица641[[#This Row],[Оптовая цена KRW за 1шт]]/$H$1)</calculatedColumnFormula>
    </tableColumn>
    <tableColumn id="8" xr3:uid="{9DA695A5-7FCD-4029-9B89-96A81CBB36B9}" name="Заказ коробок " dataDxfId="1313" dataCellStyle="쉼표 [0] 2"/>
    <tableColumn id="9" xr3:uid="{E37CC26D-ACDB-4DC0-B2FB-E8088372007F}" name="Общее кол-во шт" dataDxfId="1312" dataCellStyle="쉼표 [0] 2">
      <calculatedColumnFormula>Таблица641[[#This Row],[Заказ коробок ]]*Таблица641[[#This Row],[Кол-во шт в коробке]]</calculatedColumnFormula>
    </tableColumn>
    <tableColumn id="10" xr3:uid="{0AD48E13-C77C-4878-95F8-590E7EAB2792}" name="Общая сумма KRW" dataDxfId="1311" dataCellStyle="쉼표 [0] 2">
      <calculatedColumnFormula>Таблица641[[#This Row],[Общее кол-во шт]]*Таблица641[[#This Row],[Оптовая цена KRW за 1шт]]</calculatedColumnFormula>
    </tableColumn>
    <tableColumn id="14" xr3:uid="{88EF7BE5-EB5B-4452-91EC-A82A27C39D03}" name="Общая сумма USD" dataDxfId="1310">
      <calculatedColumnFormula>IFERROR(Таблица641[[#This Row],[Общее кол-во шт]]*Таблица641[[#This Row],[Оптовая цена USD за 1шт]],"")</calculatedColumnFormula>
    </tableColumn>
    <tableColumn id="11" xr3:uid="{FCC96DDF-EAD0-414B-A51C-8D00C453A6C9}" name="Примечание " dataDxfId="1309" dataCellStyle="표준 2"/>
  </tableColumns>
  <tableStyleInfo name="Стиль таблицы 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8D88B74-9854-4E07-899F-670AE7FAB6D7}" name="Таблица610" displayName="Таблица610" ref="A2:N76" totalsRowShown="0" headerRowDxfId="1296" dataDxfId="1294" headerRowBorderDxfId="1295" tableBorderDxfId="1293" totalsRowBorderDxfId="1292">
  <autoFilter ref="A2:N76" xr:uid="{00000000-0009-0000-0100-000001000000}"/>
  <tableColumns count="14">
    <tableColumn id="15" xr3:uid="{894A65CE-729A-4E28-BEBD-5F6EF937B87E}" name="Артикул" dataDxfId="1291" dataCellStyle="표준 2"/>
    <tableColumn id="2" xr3:uid="{04030CA0-E3E1-4607-85D7-E43B56CBA9DC}" name="BARCODE" dataDxfId="1290" dataCellStyle="표준 2"/>
    <tableColumn id="3" xr3:uid="{E677FB9B-852C-4D4E-BB2C-DBF46FE6BAEA}" name="ITEM" dataDxfId="1289" dataCellStyle="표준 2"/>
    <tableColumn id="4" xr3:uid="{66F40F3B-A047-4EE2-BDC5-54B218A7C74F}" name="Наименование (АНГЛ)" dataDxfId="1288" dataCellStyle="표준 2"/>
    <tableColumn id="5" xr3:uid="{99D013E4-E7FF-471F-80BB-E60E929F4E48}" name="Розничная цена KRW" dataDxfId="1287"/>
    <tableColumn id="12" xr3:uid="{9D47394C-5B81-4157-A51D-CF9B8B181AFF}" name="Коэфициент стоимости" dataDxfId="1286"/>
    <tableColumn id="6" xr3:uid="{10961FBA-BE2C-41BE-8DEB-3DC43DC02EE7}" name="Кол-во шт в коробке" dataDxfId="1285" dataCellStyle="표준 2"/>
    <tableColumn id="7" xr3:uid="{B451B133-3141-4A62-A2FF-78A9741AB7DA}" name="Оптовая цена KRW за 1шт" dataDxfId="1284" dataCellStyle="표준 2"/>
    <tableColumn id="13" xr3:uid="{8E8AD9F8-EE4E-4EC8-9E2C-6255044B5469}" name="Оптовая цена USD за 1шт" dataDxfId="1283">
      <calculatedColumnFormula>IF($H$1="","Введите курс",Таблица610[[#This Row],[Оптовая цена KRW за 1шт]]/$H$1)</calculatedColumnFormula>
    </tableColumn>
    <tableColumn id="8" xr3:uid="{B8D42BD9-29EC-4E8D-ADED-12B7CBB7630F}" name="Заказ коробок " dataDxfId="1282" dataCellStyle="쉼표 [0] 2"/>
    <tableColumn id="9" xr3:uid="{BC726170-6A2C-4106-8A2F-15998EBD2D9A}" name="Общее кол-во шт" dataDxfId="1281" dataCellStyle="쉼표 [0] 2">
      <calculatedColumnFormula>Таблица610[[#This Row],[Заказ коробок ]]*Таблица610[[#This Row],[Кол-во шт в коробке]]</calculatedColumnFormula>
    </tableColumn>
    <tableColumn id="10" xr3:uid="{9BDDC21F-E4BA-4B3D-BF7E-5DB329C513A6}" name="Общая сумма KRW" dataDxfId="1280" dataCellStyle="쉼표 [0] 2">
      <calculatedColumnFormula>Таблица610[[#This Row],[Общее кол-во шт]]*Таблица610[[#This Row],[Оптовая цена KRW за 1шт]]</calculatedColumnFormula>
    </tableColumn>
    <tableColumn id="14" xr3:uid="{23EDC082-67AE-49AE-9885-F12750E54C4B}" name="Общая сумма USD" dataDxfId="1279">
      <calculatedColumnFormula>IFERROR(Таблица610[[#This Row],[Общее кол-во шт]]*Таблица610[[#This Row],[Оптовая цена USD за 1шт]],"")</calculatedColumnFormula>
    </tableColumn>
    <tableColumn id="11" xr3:uid="{24D3DF96-0BEB-4EAF-A6F5-31D325F92BBA}" name="Примечание " dataDxfId="1278" dataCellStyle="표준 2"/>
  </tableColumns>
  <tableStyleInfo name="Стиль таблицы 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D345AC9-A93D-476F-9943-97A0D72C8A69}" name="Таблица627" displayName="Таблица627" ref="A2:N160" totalsRowShown="0" headerRowDxfId="1265" dataDxfId="1263" headerRowBorderDxfId="1264" tableBorderDxfId="1262" totalsRowBorderDxfId="1261">
  <autoFilter ref="A2:N160" xr:uid="{00000000-0009-0000-0100-000001000000}"/>
  <tableColumns count="14">
    <tableColumn id="15" xr3:uid="{42B67373-F9BF-4EB4-BCDF-93FD8A5E37D9}" name="Артикул" dataDxfId="1260" dataCellStyle="표준 2"/>
    <tableColumn id="2" xr3:uid="{4A421ED6-6B8E-4992-9CB4-DA72DC2BD048}" name="BARCODE" dataDxfId="1259" dataCellStyle="표준 2"/>
    <tableColumn id="3" xr3:uid="{29EDDED9-8910-4552-A7A1-1FD473CF5E06}" name="ITEM" dataDxfId="1258" dataCellStyle="표준 2"/>
    <tableColumn id="4" xr3:uid="{D7F4BF6F-D0B8-47D5-A075-D1E534DE1E0A}" name="Наименование (АНГЛ)" dataDxfId="1257" dataCellStyle="표준 2"/>
    <tableColumn id="5" xr3:uid="{0921AE58-43AB-4A63-B5D2-2EF426230147}" name="Розничная цена KRW" dataDxfId="1256"/>
    <tableColumn id="12" xr3:uid="{1FD0DD7C-6587-4DD9-8D28-6DCE244C1BDA}" name="Коэфициент стоимости" dataDxfId="1255"/>
    <tableColumn id="6" xr3:uid="{1E390068-1A48-4DBF-B991-DD4419E70A2C}" name="Кол-во шт в коробке" dataDxfId="1254" dataCellStyle="표준 2"/>
    <tableColumn id="7" xr3:uid="{EA1B9815-379F-4C3B-941D-45ED200847B4}" name="Оптовая цена KRW за 1шт" dataDxfId="1253" dataCellStyle="표준 2">
      <calculatedColumnFormula>Таблица627[[#This Row],[Коэфициент стоимости]]*Таблица627[[#This Row],[Розничная цена KRW]]</calculatedColumnFormula>
    </tableColumn>
    <tableColumn id="13" xr3:uid="{625F4E86-9593-4244-ABF6-46E564884674}" name="Оптовая цена USD за 1шт" dataDxfId="1252">
      <calculatedColumnFormula>IF($H$1="","Введите курс",Таблица627[[#This Row],[Оптовая цена KRW за 1шт]]/$H$1)</calculatedColumnFormula>
    </tableColumn>
    <tableColumn id="8" xr3:uid="{1C660AF8-A5F0-4232-8460-FA53AC68D24F}" name="Заказ коробок " dataDxfId="1251" dataCellStyle="쉼표 [0] 2"/>
    <tableColumn id="9" xr3:uid="{0F72CD7D-4491-4C3B-85DE-7DAA585D38B9}" name="Общее кол-во шт" dataDxfId="1250" dataCellStyle="쉼표 [0] 2">
      <calculatedColumnFormula>Таблица627[[#This Row],[Заказ коробок ]]*Таблица627[[#This Row],[Кол-во шт в коробке]]</calculatedColumnFormula>
    </tableColumn>
    <tableColumn id="10" xr3:uid="{88DF6348-2E26-4054-9955-3B4BB8E15FA4}" name="Общая сумма KRW" dataDxfId="1249" dataCellStyle="쉼표 [0] 2">
      <calculatedColumnFormula>Таблица627[[#This Row],[Общее кол-во шт]]*Таблица627[[#This Row],[Оптовая цена KRW за 1шт]]</calculatedColumnFormula>
    </tableColumn>
    <tableColumn id="14" xr3:uid="{65F1A678-AD67-4094-9FF6-FDE2673E8F21}" name="Общая сумма USD" dataDxfId="1248">
      <calculatedColumnFormula>IFERROR(Таблица627[[#This Row],[Общее кол-во шт]]*Таблица627[[#This Row],[Оптовая цена USD за 1шт]],"")</calculatedColumnFormula>
    </tableColumn>
    <tableColumn id="11" xr3:uid="{96AC0360-50DE-48C5-991B-1428E37730F2}" name="Примечание " dataDxfId="1247" dataCellStyle="표준 2"/>
  </tableColumns>
  <tableStyleInfo name="Стиль таблицы 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BB6FE6E-B47F-4374-9337-C0CED7A6FFE0}" name="Таблица64" displayName="Таблица64" ref="A2:N210" totalsRowShown="0" headerRowDxfId="1238" dataDxfId="1236" headerRowBorderDxfId="1237" tableBorderDxfId="1235" totalsRowBorderDxfId="1234">
  <autoFilter ref="A2:N210" xr:uid="{00000000-0009-0000-0100-000001000000}"/>
  <tableColumns count="14">
    <tableColumn id="15" xr3:uid="{FC4ED688-B900-4A94-ABD4-D36BAB6714F8}" name="Артикул" dataDxfId="1233" dataCellStyle="표준 2"/>
    <tableColumn id="2" xr3:uid="{65A986DD-F351-44D6-963E-A3639E9138B2}" name="ERP CODE" dataDxfId="1232" dataCellStyle="표준 2"/>
    <tableColumn id="3" xr3:uid="{011490D0-0E8E-4426-B0C5-772A82B8321B}" name="ITEM" dataDxfId="1231" dataCellStyle="표준 2"/>
    <tableColumn id="4" xr3:uid="{B7720A73-EC94-4F8C-987A-7705F1FE8CEC}" name="Наименование (АНГЛ)" dataDxfId="1230" dataCellStyle="표준 2"/>
    <tableColumn id="5" xr3:uid="{5F287913-0A95-428B-8BA9-8AA5C14E3280}" name="Розничная цена KRW" dataDxfId="1229"/>
    <tableColumn id="12" xr3:uid="{C2836944-9A45-4E02-BB54-CF5D377A4308}" name="Коэфициент стоимости" dataDxfId="1228"/>
    <tableColumn id="6" xr3:uid="{80D29902-9E17-42B5-BFB3-1307BB63BF4D}" name="Кол-во шт в коробке" dataDxfId="1227" dataCellStyle="표준 2"/>
    <tableColumn id="7" xr3:uid="{BDF44415-19B4-4CFF-99CC-6213177BC52E}" name="Оптовая цена KRW за 1шт" dataDxfId="1226" dataCellStyle="표준 2"/>
    <tableColumn id="13" xr3:uid="{0BE95FE1-45B9-443E-866F-6C9F7B61BCB4}" name="Оптовая цена USD за 1шт" dataDxfId="1225">
      <calculatedColumnFormula>IF($H$1="","Введите курс",Таблица64[[#This Row],[Оптовая цена KRW за 1шт]]/$H$1)</calculatedColumnFormula>
    </tableColumn>
    <tableColumn id="8" xr3:uid="{03AFDB69-4E9C-49A9-945A-E2772CD0D8DA}" name="Заказ коробок " dataDxfId="1224" dataCellStyle="쉼표 [0] 2"/>
    <tableColumn id="9" xr3:uid="{87BE5BC1-D99B-4B8E-9594-6059348132B8}" name="Общее кол-во шт" dataDxfId="1223" dataCellStyle="쉼표 [0] 2">
      <calculatedColumnFormula>Таблица64[[#This Row],[Заказ коробок ]]*Таблица64[[#This Row],[Кол-во шт в коробке]]</calculatedColumnFormula>
    </tableColumn>
    <tableColumn id="10" xr3:uid="{A4B0986C-E2F3-4DB5-9C53-E351B7208EC8}" name="Общая сумма KRW" dataDxfId="1222" dataCellStyle="쉼표 [0] 2">
      <calculatedColumnFormula>Таблица64[[#This Row],[Общее кол-во шт]]*Таблица64[[#This Row],[Оптовая цена KRW за 1шт]]</calculatedColumnFormula>
    </tableColumn>
    <tableColumn id="14" xr3:uid="{CC7A05F5-6433-4EAA-BBD0-7A6D5FF60F24}" name="Общая сумма USD" dataDxfId="1221">
      <calculatedColumnFormula>IFERROR(Таблица64[[#This Row],[Общее кол-во шт]]*Таблица64[[#This Row],[Оптовая цена USD за 1шт]],"")</calculatedColumnFormula>
    </tableColumn>
    <tableColumn id="11" xr3:uid="{CB82D451-17A1-418E-9837-F23F04745631}" name="Примечание " dataDxfId="1220" dataCellStyle="표준 2"/>
  </tableColumns>
  <tableStyleInfo name="Стиль таблицы 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F741EB0-64C4-4B15-92B0-DBC55221B9F9}" name="Таблица630" displayName="Таблица630" ref="A2:N1003" totalsRowShown="0" headerRowDxfId="1207" dataDxfId="1205" headerRowBorderDxfId="1206" tableBorderDxfId="1204" totalsRowBorderDxfId="1203">
  <autoFilter ref="A2:N1003" xr:uid="{00000000-0009-0000-0100-000001000000}"/>
  <tableColumns count="14">
    <tableColumn id="15" xr3:uid="{0E51E488-D88D-4CA2-91E8-9FC002DAEE64}" name="Артикул" dataDxfId="1202" dataCellStyle="표준 2"/>
    <tableColumn id="2" xr3:uid="{4462C3CD-8C7E-4BAF-90FD-6753A24DA895}" name="BARCODE" dataDxfId="1201" dataCellStyle="표준 2"/>
    <tableColumn id="3" xr3:uid="{08E76327-1D7A-4E63-BDBD-1A7D5B4B6804}" name="ITEM" dataDxfId="1200" dataCellStyle="표준 2"/>
    <tableColumn id="4" xr3:uid="{BC9D838A-5463-4CCE-9E40-1E40CE15273A}" name="Наименование (АНГЛ)" dataDxfId="1199" dataCellStyle="표준 2"/>
    <tableColumn id="5" xr3:uid="{2657053B-FA31-42AC-9CF8-AC6AC3F8025B}" name="Розничная цена KRW" dataDxfId="1198"/>
    <tableColumn id="12" xr3:uid="{75434B1E-A338-4033-A699-749F69454C87}" name="Коэфициент стоимости" dataDxfId="1197"/>
    <tableColumn id="6" xr3:uid="{1AC13F59-9784-472B-9773-22609C103B4D}" name="Кол-во шт в коробке" dataDxfId="1196" dataCellStyle="표준 2"/>
    <tableColumn id="7" xr3:uid="{F89B3867-932A-4EBB-B83B-1AB17D84F296}" name="Оптовая цена KRW за 1шт" dataDxfId="1195" dataCellStyle="표준 2">
      <calculatedColumnFormula>Таблица630[[#This Row],[Коэфициент стоимости]]*Таблица630[[#This Row],[Розничная цена KRW]]</calculatedColumnFormula>
    </tableColumn>
    <tableColumn id="13" xr3:uid="{E27D3EAC-2909-4376-9709-FB3D400EEDC5}" name="Оптовая цена USD за 1шт" dataDxfId="1194">
      <calculatedColumnFormula>IF($H$1="","Введите курс",Таблица630[[#This Row],[Оптовая цена KRW за 1шт]]/$H$1)</calculatedColumnFormula>
    </tableColumn>
    <tableColumn id="8" xr3:uid="{80A032F2-2988-45A3-A2C3-78C9A6FB5B59}" name="Заказ коробок " dataDxfId="1193" dataCellStyle="쉼표 [0] 2"/>
    <tableColumn id="9" xr3:uid="{3BB631E0-7734-4C90-ADC0-34852DA32B39}" name="Общее кол-во шт" dataDxfId="1192" dataCellStyle="쉼표 [0] 2">
      <calculatedColumnFormula>Таблица630[[#This Row],[Заказ коробок ]]*Таблица630[[#This Row],[Кол-во шт в коробке]]</calculatedColumnFormula>
    </tableColumn>
    <tableColumn id="10" xr3:uid="{D40BCB93-3DDD-4372-9197-2B95F47C9E77}" name="Общая сумма KRW" dataDxfId="1191" dataCellStyle="쉼표 [0] 2">
      <calculatedColumnFormula>Таблица630[[#This Row],[Общее кол-во шт]]*Таблица630[[#This Row],[Оптовая цена KRW за 1шт]]</calculatedColumnFormula>
    </tableColumn>
    <tableColumn id="14" xr3:uid="{278D1DD2-C076-45D1-83AC-73C017ACB903}" name="Общая сумма USD" dataDxfId="1190">
      <calculatedColumnFormula>IFERROR(Таблица630[[#This Row],[Общее кол-во шт]]*Таблица630[[#This Row],[Оптовая цена USD за 1шт]],"")</calculatedColumnFormula>
    </tableColumn>
    <tableColumn id="11" xr3:uid="{D89AD42F-51F2-4C1F-8924-705CBF275140}" name="Примечание " dataDxfId="1189" dataCellStyle="표준 2"/>
  </tableColumns>
  <tableStyleInfo name="Стиль таблицы 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6049827-CDA3-4B3D-8AA0-E07CCABF9B89}" name="Таблица68" displayName="Таблица68" ref="A2:N154" totalsRowShown="0" headerRowDxfId="1176" dataDxfId="1174" headerRowBorderDxfId="1175" tableBorderDxfId="1173" totalsRowBorderDxfId="1172">
  <autoFilter ref="A2:N154" xr:uid="{00000000-0009-0000-0100-000001000000}"/>
  <tableColumns count="14">
    <tableColumn id="15" xr3:uid="{02D659B6-44A8-4B68-9087-7E1C5DC02A0C}" name="Артикул" dataDxfId="1171" dataCellStyle="표준 2"/>
    <tableColumn id="2" xr3:uid="{4DA1F421-C854-40DA-9D26-A7D4428F2DBC}" name="ERP CODE" dataDxfId="1170" dataCellStyle="표준 2"/>
    <tableColumn id="3" xr3:uid="{27060A90-DBD8-40D1-AE96-B45421A902D6}" name="ITEM" dataDxfId="1169" dataCellStyle="표준 2"/>
    <tableColumn id="4" xr3:uid="{C756D6EB-FB05-4CA8-8277-C56B894F73DA}" name="Наименование (АНГЛ)" dataDxfId="1168" dataCellStyle="표준 2"/>
    <tableColumn id="5" xr3:uid="{95C25F8E-0A5F-48C1-8F7D-7B749FD75505}" name="Розничная цена KRW" dataDxfId="1167"/>
    <tableColumn id="12" xr3:uid="{6C709591-07FD-400A-86A2-45A80457F2E3}" name="Коэфициент стоимости" dataDxfId="1166"/>
    <tableColumn id="6" xr3:uid="{AFBCC267-0DEE-4E11-B45A-27CA2058AE09}" name="Кол-во шт в коробке" dataDxfId="1165" dataCellStyle="표준 2"/>
    <tableColumn id="7" xr3:uid="{124697B6-6D94-4776-B928-6E659E7FCD22}" name="Оптовая цена KRW за 1шт" dataDxfId="1164" dataCellStyle="표준 2">
      <calculatedColumnFormula>Таблица68[[#This Row],[Коэфициент стоимости]]*Таблица68[[#This Row],[Розничная цена KRW]]</calculatedColumnFormula>
    </tableColumn>
    <tableColumn id="13" xr3:uid="{5DB521B4-4F83-4DEF-8FBE-6009CB54D555}" name="Оптовая цена USD за 1шт" dataDxfId="1163">
      <calculatedColumnFormula>IF($H$1="","Введите курс",Таблица68[[#This Row],[Оптовая цена KRW за 1шт]]/$H$1)</calculatedColumnFormula>
    </tableColumn>
    <tableColumn id="8" xr3:uid="{3BB21724-3D55-4F88-9B94-41197A7760A4}" name="Заказ коробок " dataDxfId="1162" dataCellStyle="쉼표 [0] 2"/>
    <tableColumn id="9" xr3:uid="{4C75155E-8C5E-4270-9B38-F8B83ED6D27D}" name="Общее кол-во шт" dataDxfId="1161" dataCellStyle="쉼표 [0] 2">
      <calculatedColumnFormula>Таблица68[[#This Row],[Заказ коробок ]]*Таблица68[[#This Row],[Кол-во шт в коробке]]</calculatedColumnFormula>
    </tableColumn>
    <tableColumn id="10" xr3:uid="{56C77D3F-B62F-423E-A14C-E64AC2A7BA0A}" name="Общая сумма KRW" dataDxfId="1160" dataCellStyle="쉼표 [0] 2">
      <calculatedColumnFormula>Таблица68[[#This Row],[Общее кол-во шт]]*Таблица68[[#This Row],[Оптовая цена KRW за 1шт]]</calculatedColumnFormula>
    </tableColumn>
    <tableColumn id="14" xr3:uid="{C5451F91-A850-4E29-9274-619A1C0665DB}" name="Общая сумма USD" dataDxfId="1159">
      <calculatedColumnFormula>IFERROR(Таблица68[[#This Row],[Общее кол-во шт]]*Таблица68[[#This Row],[Оптовая цена USD за 1шт]],"")</calculatedColumnFormula>
    </tableColumn>
    <tableColumn id="11" xr3:uid="{B70837C9-EDB3-4B89-BCE7-F2311A6C4B6E}" name="Примечание " dataDxfId="1158" dataCellStyle="표준 2"/>
  </tableColumns>
  <tableStyleInfo name="Стиль таблицы 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48AC8A71-C695-47A4-B7B9-13BF45BAA468}" name="Таблица634" displayName="Таблица634" ref="A2:N20" totalsRowShown="0" headerRowDxfId="1145" dataDxfId="1143" headerRowBorderDxfId="1144" tableBorderDxfId="1142" totalsRowBorderDxfId="1141">
  <autoFilter ref="A2:N20" xr:uid="{00000000-0009-0000-0100-000001000000}"/>
  <tableColumns count="14">
    <tableColumn id="15" xr3:uid="{4FEE6079-6CBD-4EAB-9A38-C6B32D8A7DFF}" name="Артикул" dataDxfId="1140" dataCellStyle="표준 2"/>
    <tableColumn id="2" xr3:uid="{840BD94A-C5F2-4881-9508-A8AA58457AAE}" name="BARCODE" dataDxfId="1139" dataCellStyle="표준 2"/>
    <tableColumn id="3" xr3:uid="{717CCAE0-257F-405B-BD72-B309BDB06B61}" name="ITEM" dataDxfId="1138" dataCellStyle="표준 2"/>
    <tableColumn id="4" xr3:uid="{EFE8F113-BDD6-4390-81A9-CFF7A3224BDC}" name="Наименование (АНГЛ)" dataDxfId="1137" dataCellStyle="표준 2"/>
    <tableColumn id="5" xr3:uid="{D03FECEB-0F7D-401A-9603-BA0C35D5AE4E}" name="Розничная цена KRW" dataDxfId="1136"/>
    <tableColumn id="12" xr3:uid="{91F7BD11-E9D7-4415-AAE2-888312BF9DE0}" name="Коэфициент стоимости" dataDxfId="1135"/>
    <tableColumn id="6" xr3:uid="{63493A4B-5C2B-48B3-96D3-D94E152A6578}" name="Кол-во шт в коробке" dataDxfId="1134" dataCellStyle="표준 2"/>
    <tableColumn id="7" xr3:uid="{917870E8-D7B2-4188-9DD1-351E9187544E}" name="Оптовая цена KRW за 1шт" dataDxfId="1133" dataCellStyle="표준 2">
      <calculatedColumnFormula>Таблица634[[#This Row],[Коэфициент стоимости]]*Таблица634[[#This Row],[Розничная цена KRW]]</calculatedColumnFormula>
    </tableColumn>
    <tableColumn id="13" xr3:uid="{E0AA7CE8-1DBD-4AB0-93F5-DD5DCFD5DB78}" name="Оптовая цена USD за 1шт" dataDxfId="1132">
      <calculatedColumnFormula>IF($H$1="","Введите курс",Таблица634[[#This Row],[Оптовая цена KRW за 1шт]]/$H$1)</calculatedColumnFormula>
    </tableColumn>
    <tableColumn id="8" xr3:uid="{76470341-75AD-4E86-A9C2-A6DC8E7F4409}" name="Заказ коробок " dataDxfId="1131" dataCellStyle="쉼표 [0] 2"/>
    <tableColumn id="9" xr3:uid="{F260C25D-FDCF-4CC6-A4DF-4F7399E1DFA1}" name="Общее кол-во шт" dataDxfId="1130" dataCellStyle="쉼표 [0] 2">
      <calculatedColumnFormula>Таблица634[[#This Row],[Заказ коробок ]]*Таблица634[[#This Row],[Кол-во шт в коробке]]</calculatedColumnFormula>
    </tableColumn>
    <tableColumn id="10" xr3:uid="{7481F790-F387-4863-BA0E-3FDFEDAB2E63}" name="Общая сумма KRW" dataDxfId="1129" dataCellStyle="쉼표 [0] 2">
      <calculatedColumnFormula>Таблица634[[#This Row],[Общее кол-во шт]]*Таблица634[[#This Row],[Оптовая цена KRW за 1шт]]</calculatedColumnFormula>
    </tableColumn>
    <tableColumn id="14" xr3:uid="{7BBB5D7B-A669-4F42-986B-1DE9E02F93F4}" name="Общая сумма USD" dataDxfId="1128">
      <calculatedColumnFormula>IFERROR(Таблица634[[#This Row],[Общее кол-во шт]]*Таблица634[[#This Row],[Оптовая цена USD за 1шт]],"")</calculatedColumnFormula>
    </tableColumn>
    <tableColumn id="11" xr3:uid="{16BE2390-6C30-47E7-AB9C-10678FDE3136}" name="Примечание " dataDxfId="1127" dataCellStyle="표준 2"/>
  </tableColumns>
  <tableStyleInfo name="Стиль таблицы 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660F6D3-26D9-47CA-9E79-558329A948D5}" name="Таблица66" displayName="Таблица66" ref="A2:N17" totalsRowShown="0" headerRowDxfId="1114" dataDxfId="1112" headerRowBorderDxfId="1113" tableBorderDxfId="1111" totalsRowBorderDxfId="1110">
  <autoFilter ref="A2:N17" xr:uid="{00000000-0009-0000-0100-000001000000}"/>
  <tableColumns count="14">
    <tableColumn id="15" xr3:uid="{D287BA87-48EA-42BC-9D57-7F0394CD878F}" name="Артикул" dataDxfId="1109" dataCellStyle="표준 2"/>
    <tableColumn id="2" xr3:uid="{07E897BD-32D0-44A0-BD81-0349683FED5D}" name="BARCODE" dataDxfId="1108" dataCellStyle="표준 2"/>
    <tableColumn id="3" xr3:uid="{D3CC4C75-0ADD-4802-8DD3-53DA782A826E}" name="ITEM" dataDxfId="1107" dataCellStyle="표준 2"/>
    <tableColumn id="4" xr3:uid="{88FB55A1-3EA9-487B-AABE-62F94DEBF157}" name="Наименование (АНГЛ)" dataDxfId="1106" dataCellStyle="표준 2"/>
    <tableColumn id="5" xr3:uid="{BD660F70-649D-4312-829A-E68AB8EAEDF3}" name="Розничная цена KRW" dataDxfId="1105"/>
    <tableColumn id="12" xr3:uid="{AE8581C5-C8D3-4B95-ABEF-B2260C5EA7C7}" name="Коэфициент стоимости" dataDxfId="1104"/>
    <tableColumn id="6" xr3:uid="{86BB8825-7338-4D25-91B8-1E4F52539E37}" name="Кол-во шт в коробке" dataDxfId="1103" dataCellStyle="표준 2"/>
    <tableColumn id="7" xr3:uid="{BD756BAF-1756-4F53-ACCC-BA40FF9F88F8}" name="Оптовая цена KRW за 1шт" dataDxfId="1102" dataCellStyle="표준 2">
      <calculatedColumnFormula>Таблица66[[#This Row],[Коэфициент стоимости]]*Таблица66[[#This Row],[Розничная цена KRW]]</calculatedColumnFormula>
    </tableColumn>
    <tableColumn id="13" xr3:uid="{90E917BC-F9EB-4FF8-B7B6-589CE2B3E6B4}" name="Оптовая цена USD за 1шт" dataDxfId="1101">
      <calculatedColumnFormula>IF($H$1="","Введите курс",Таблица66[[#This Row],[Оптовая цена KRW за 1шт]]/$H$1)</calculatedColumnFormula>
    </tableColumn>
    <tableColumn id="8" xr3:uid="{7480CDFC-D199-46CF-B991-4DE6D31BD407}" name="Заказ коробок " dataDxfId="1100" dataCellStyle="쉼표 [0] 2"/>
    <tableColumn id="9" xr3:uid="{809ACE38-5A59-4AED-91EF-2BBD85C55314}" name="Общее кол-во шт" dataDxfId="1099" dataCellStyle="쉼표 [0] 2">
      <calculatedColumnFormula>Таблица66[[#This Row],[Заказ коробок ]]*Таблица66[[#This Row],[Кол-во шт в коробке]]</calculatedColumnFormula>
    </tableColumn>
    <tableColumn id="10" xr3:uid="{F3ABBD63-54E3-40AD-87E6-217982C1CBD3}" name="Общая сумма KRW" dataDxfId="1098" dataCellStyle="쉼표 [0] 2">
      <calculatedColumnFormula>Таблица66[[#This Row],[Общее кол-во шт]]*Таблица66[[#This Row],[Оптовая цена KRW за 1шт]]</calculatedColumnFormula>
    </tableColumn>
    <tableColumn id="14" xr3:uid="{CBB284CB-1D7E-4E67-B4E7-BBAD0BECABB5}" name="Общая сумма USD" dataDxfId="1097">
      <calculatedColumnFormula>IFERROR(Таблица66[[#This Row],[Общее кол-во шт]]*Таблица66[[#This Row],[Оптовая цена USD за 1шт]],"")</calculatedColumnFormula>
    </tableColumn>
    <tableColumn id="11" xr3:uid="{DB3C63C2-F63B-4A7C-9E8B-6BCEE87C363E}" name="Примечание " dataDxfId="1096" dataCellStyle="표준 2"/>
  </tableColumns>
  <tableStyleInfo name="Стиль таблицы 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74D48886-70DE-40F7-93F5-86841C89130B}" name="Таблица661" displayName="Таблица661" ref="A2:N43" totalsRowShown="0" headerRowDxfId="1083" dataDxfId="1081" headerRowBorderDxfId="1082" tableBorderDxfId="1080" totalsRowBorderDxfId="1079">
  <autoFilter ref="A2:N43" xr:uid="{00000000-0009-0000-0100-000001000000}"/>
  <tableColumns count="14">
    <tableColumn id="15" xr3:uid="{4C9C4312-E853-4718-B67B-0511974212D8}" name="Артикул" dataDxfId="1078" dataCellStyle="표준 2"/>
    <tableColumn id="2" xr3:uid="{3D05883C-CBB4-46BD-9EBC-211B623F3199}" name="BARCODE" dataDxfId="1077" dataCellStyle="표준 2"/>
    <tableColumn id="3" xr3:uid="{238F09D7-9BAE-44AE-BCDD-8EEE4D5DCDA1}" name="ITEM" dataDxfId="1076" dataCellStyle="표준 2"/>
    <tableColumn id="4" xr3:uid="{FE84CFBB-C968-48A5-9DC2-12CDCF92A251}" name="Наименование (АНГЛ)" dataDxfId="1075" dataCellStyle="표준 2"/>
    <tableColumn id="5" xr3:uid="{67C8D61C-8193-429A-807B-D2783671387E}" name="Розничная цена KRW" dataDxfId="1074"/>
    <tableColumn id="12" xr3:uid="{58DDAE03-471C-47E0-B1A7-1F4C4006054A}" name="Коэфициент стоимости" dataDxfId="1073"/>
    <tableColumn id="6" xr3:uid="{C2602244-9FEA-4CD5-BD7E-F01A8B2EE1D1}" name="Кол-во шт в коробке" dataDxfId="1072" dataCellStyle="표준 2"/>
    <tableColumn id="7" xr3:uid="{FDDA77D0-6A99-4494-AEBE-D5CD0813239F}" name="Оптовая цена KRW за 1шт" dataDxfId="1071" dataCellStyle="표준 2">
      <calculatedColumnFormula>Таблица661[[#This Row],[Коэфициент стоимости]]*Таблица661[[#This Row],[Розничная цена KRW]]</calculatedColumnFormula>
    </tableColumn>
    <tableColumn id="13" xr3:uid="{63B95134-37AF-4450-893F-F7D4EC7E3863}" name="Оптовая цена USD за 1шт" dataDxfId="1070">
      <calculatedColumnFormula>IF($H$1="","Введите курс",Таблица661[[#This Row],[Оптовая цена KRW за 1шт]]/$H$1)</calculatedColumnFormula>
    </tableColumn>
    <tableColumn id="8" xr3:uid="{76DF5458-F837-419A-92F6-1BEA97B7783D}" name="Заказ коробок " dataDxfId="1069" dataCellStyle="쉼표 [0] 2"/>
    <tableColumn id="9" xr3:uid="{DE37049F-BB95-43A9-AEFD-B4EEEC8A639E}" name="Общее кол-во шт" dataDxfId="1068" dataCellStyle="쉼표 [0] 2">
      <calculatedColumnFormula>Таблица661[[#This Row],[Заказ коробок ]]*Таблица661[[#This Row],[Кол-во шт в коробке]]</calculatedColumnFormula>
    </tableColumn>
    <tableColumn id="10" xr3:uid="{474E9507-BCD9-4DBC-AA51-DC6E1128B68C}" name="Общая сумма KRW" dataDxfId="1067" dataCellStyle="쉼표 [0] 2">
      <calculatedColumnFormula>Таблица661[[#This Row],[Общее кол-во шт]]*Таблица661[[#This Row],[Оптовая цена KRW за 1шт]]</calculatedColumnFormula>
    </tableColumn>
    <tableColumn id="14" xr3:uid="{ECA6E34B-D5A9-4858-8451-AA5746D5ED5C}" name="Общая сумма USD" dataDxfId="1066">
      <calculatedColumnFormula>IFERROR(Таблица661[[#This Row],[Общее кол-во шт]]*Таблица661[[#This Row],[Оптовая цена USD за 1шт]],"")</calculatedColumnFormula>
    </tableColumn>
    <tableColumn id="11" xr3:uid="{DE2545F1-2A0E-405C-81C1-48DCD24DB3BD}" name="Примечание " dataDxfId="1065" dataCellStyle="표준 2"/>
  </tableColumns>
  <tableStyleInfo name="Стиль таблицы 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854569F2-9804-4782-9522-02826BC7DF30}" name="Таблица664" displayName="Таблица664" ref="A2:N103" totalsRowShown="0" headerRowDxfId="1052" dataDxfId="1050" headerRowBorderDxfId="1051" tableBorderDxfId="1049" totalsRowBorderDxfId="1048">
  <autoFilter ref="A2:N103" xr:uid="{00000000-0009-0000-0100-000001000000}"/>
  <tableColumns count="14">
    <tableColumn id="15" xr3:uid="{88AED4D6-EFFD-4128-9F78-CEDD6189E9DC}" name="Артикул" dataDxfId="1047" dataCellStyle="표준 2"/>
    <tableColumn id="2" xr3:uid="{081337CB-3A81-4443-93F1-1A5C9DB68C85}" name="BARCODE" dataDxfId="1046" dataCellStyle="표준 2"/>
    <tableColumn id="3" xr3:uid="{6A80B280-9A1E-4F55-BC45-562DD4B7B6C8}" name="ITEM" dataDxfId="1045" dataCellStyle="표준 2"/>
    <tableColumn id="4" xr3:uid="{48D99DA8-4AE9-4C02-B2B8-1D5D325F73CA}" name="Наименование (АНГЛ)" dataDxfId="1044" dataCellStyle="표준 2"/>
    <tableColumn id="5" xr3:uid="{B7CFF65A-2550-4EDF-8FAF-D02E79726FDE}" name="Розничная цена KRW" dataDxfId="1043"/>
    <tableColumn id="12" xr3:uid="{C2B781F5-AB74-4621-9CF8-C350009E47C7}" name="Коэфициент стоимости" dataDxfId="1042"/>
    <tableColumn id="6" xr3:uid="{367BAF87-D6EA-4221-B263-FF9C09DA5F07}" name="Кол-во шт в коробке" dataDxfId="1041" dataCellStyle="표준 2"/>
    <tableColumn id="7" xr3:uid="{26D16FD5-D93E-4BF0-A8C2-8E4FABDE6E94}" name="Оптовая цена KRW за 1шт" dataDxfId="1040" dataCellStyle="표준 2"/>
    <tableColumn id="13" xr3:uid="{DC003ED7-8225-445F-ACA1-8025436497E6}" name="Оптовая цена USD за 1шт" dataDxfId="1039">
      <calculatedColumnFormula>IF($H$1="","Введите курс",Таблица664[[#This Row],[Оптовая цена KRW за 1шт]]/$H$1)</calculatedColumnFormula>
    </tableColumn>
    <tableColumn id="8" xr3:uid="{88C08691-FBC4-4C29-84DF-C7DE07BEC293}" name="Заказ коробок " dataDxfId="1038" dataCellStyle="쉼표 [0] 2"/>
    <tableColumn id="9" xr3:uid="{C7505809-5B4E-439C-8AF6-EC1EDCBBE2D5}" name="Общее кол-во шт" dataDxfId="1037" dataCellStyle="쉼표 [0] 2">
      <calculatedColumnFormula>Таблица664[[#This Row],[Заказ коробок ]]*Таблица664[[#This Row],[Кол-во шт в коробке]]</calculatedColumnFormula>
    </tableColumn>
    <tableColumn id="10" xr3:uid="{142FC521-1510-4907-BF73-F6C346B52A45}" name="Общая сумма KRW" dataDxfId="1036" dataCellStyle="쉼표 [0] 2">
      <calculatedColumnFormula>Таблица664[[#This Row],[Общее кол-во шт]]*Таблица664[[#This Row],[Оптовая цена KRW за 1шт]]</calculatedColumnFormula>
    </tableColumn>
    <tableColumn id="14" xr3:uid="{878A6B0B-E310-4EE6-9D1C-9B1EBA3E51C3}" name="Общая сумма USD" dataDxfId="1035">
      <calculatedColumnFormula>IFERROR(Таблица664[[#This Row],[Общее кол-во шт]]*Таблица664[[#This Row],[Оптовая цена USD за 1шт]],"")</calculatedColumnFormula>
    </tableColumn>
    <tableColumn id="11" xr3:uid="{87606D32-B841-418B-89F2-ADBC610DAD7E}" name="Примечание " dataDxfId="1034" dataCellStyle="표준 2"/>
  </tableColumns>
  <tableStyleInfo name="Стиль таблицы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A8646894-97EC-4737-B18D-E22EF4BBFCAE}" name="Таблица658" displayName="Таблица658" ref="A2:N41" totalsRowShown="0" headerRowDxfId="1838" dataDxfId="1836" headerRowBorderDxfId="1837" tableBorderDxfId="1835" totalsRowBorderDxfId="1834">
  <autoFilter ref="A2:N41" xr:uid="{00000000-0009-0000-0100-000001000000}"/>
  <tableColumns count="14">
    <tableColumn id="15" xr3:uid="{76E4FE52-41C0-496F-90CC-055D5894E735}" name="Артикул" dataDxfId="1833" dataCellStyle="표준 2"/>
    <tableColumn id="2" xr3:uid="{60AD50E2-59B4-414A-A87E-05CF7B8079EA}" name="ERP CODE" dataDxfId="1832" dataCellStyle="표준 2"/>
    <tableColumn id="3" xr3:uid="{5685A633-E5B8-4BE8-812D-CA8F82D7FC41}" name="ITEM" dataDxfId="1831" dataCellStyle="표준 2"/>
    <tableColumn id="4" xr3:uid="{19CA6927-4448-4E1F-A39A-2131C80EDD5A}" name="Наименование (АНГЛ)" dataDxfId="1830" dataCellStyle="표준 2"/>
    <tableColumn id="5" xr3:uid="{4ED35371-27AC-49C0-87CA-163BF021B6A4}" name="Розничная цена KRW" dataDxfId="1829"/>
    <tableColumn id="12" xr3:uid="{C393FA00-D6F7-438F-AC17-52ADEFFA4A0B}" name="Коэфициент стоимости" dataDxfId="1828"/>
    <tableColumn id="6" xr3:uid="{AB8715DC-A589-4F24-A928-DAA411E76A4E}" name="Кол-во шт в коробке" dataDxfId="1827" dataCellStyle="표준 2"/>
    <tableColumn id="7" xr3:uid="{2E8FB4F7-D119-448A-97E2-C12DFD147204}" name="Оптовая цена KRW за 1шт" dataDxfId="1826" dataCellStyle="표준 2"/>
    <tableColumn id="13" xr3:uid="{F287A50F-5F39-4AFB-B5E5-6ADE69F3DA26}" name="Оптовая цена USD за 1шт" dataDxfId="1825">
      <calculatedColumnFormula>IF($H$1="","Введите курс",Таблица658[[#This Row],[Оптовая цена KRW за 1шт]]/$H$1)</calculatedColumnFormula>
    </tableColumn>
    <tableColumn id="8" xr3:uid="{2EEB368D-1C83-4610-B5A6-EC77CF43B855}" name="Заказ коробок " dataDxfId="1824" dataCellStyle="쉼표 [0] 2"/>
    <tableColumn id="9" xr3:uid="{26753D45-F0F8-4F06-809E-86506E01E243}" name="Общее кол-во шт" dataDxfId="1823" dataCellStyle="쉼표 [0] 2">
      <calculatedColumnFormula>Таблица658[[#This Row],[Заказ коробок ]]*Таблица658[[#This Row],[Кол-во шт в коробке]]</calculatedColumnFormula>
    </tableColumn>
    <tableColumn id="10" xr3:uid="{6917F4D6-213C-4B30-8520-1803C9D8D145}" name="Общая сумма KRW" dataDxfId="1822" dataCellStyle="쉼표 [0] 2">
      <calculatedColumnFormula>Таблица658[[#This Row],[Общее кол-во шт]]*Таблица658[[#This Row],[Оптовая цена KRW за 1шт]]</calculatedColumnFormula>
    </tableColumn>
    <tableColumn id="14" xr3:uid="{DB5FAA27-42E6-4A6F-8735-A004F5101E5C}" name="Общая сумма USD" dataDxfId="1821">
      <calculatedColumnFormula>IFERROR(Таблица658[[#This Row],[Общее кол-во шт]]*Таблица658[[#This Row],[Оптовая цена USD за 1шт]],"")</calculatedColumnFormula>
    </tableColumn>
    <tableColumn id="11" xr3:uid="{2718F6A7-2FBB-4943-8076-DCC38B35214C}" name="Примечание " dataDxfId="1820" dataCellStyle="표준 2"/>
  </tableColumns>
  <tableStyleInfo name="Стиль таблицы 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D11C4F1-CDFA-4AE4-B30E-1F6A9181A9E4}" name="Таблица624" displayName="Таблица624" ref="A2:N717" totalsRowShown="0" headerRowDxfId="1021" dataDxfId="1019" headerRowBorderDxfId="1020" tableBorderDxfId="1018" totalsRowBorderDxfId="1017">
  <autoFilter ref="A2:N717" xr:uid="{00000000-0009-0000-0100-000001000000}"/>
  <tableColumns count="14">
    <tableColumn id="15" xr3:uid="{B5376085-C5E0-4615-87AC-35C5326329C0}" name="Артикул" dataDxfId="1016" dataCellStyle="표준 2"/>
    <tableColumn id="2" xr3:uid="{44379E85-70B2-4AA3-A40A-A461919CEAA3}" name="BARCODE" dataDxfId="1015" dataCellStyle="표준 2"/>
    <tableColumn id="3" xr3:uid="{1B9F359C-3AFC-4F92-9421-D3076693DE3C}" name="ITEM" dataDxfId="1014" dataCellStyle="표준 2"/>
    <tableColumn id="4" xr3:uid="{262573C2-DB29-4614-A7C7-8123D338B833}" name="Наименование (АНГЛ)" dataDxfId="1013" dataCellStyle="표준 2"/>
    <tableColumn id="5" xr3:uid="{8EA69B8E-AC88-4730-A762-09E14E13A6D1}" name="Розничная цена KRW" dataDxfId="1012"/>
    <tableColumn id="12" xr3:uid="{07CCAB10-3419-4957-8770-81000DCFE890}" name="Коэфициент стоимости" dataDxfId="1011"/>
    <tableColumn id="6" xr3:uid="{C9662309-0922-4645-8DC4-2D8C5646E88E}" name="Кол-во шт в коробке" dataDxfId="1010" dataCellStyle="표준 2"/>
    <tableColumn id="7" xr3:uid="{F7D391F8-49B5-4CEC-B597-A22B91BEEF5B}" name="Оптовая цена KRW за 1шт" dataDxfId="1009" dataCellStyle="표준 2">
      <calculatedColumnFormula>Таблица624[[#This Row],[Коэфициент стоимости]]*Таблица624[[#This Row],[Розничная цена KRW]]</calculatedColumnFormula>
    </tableColumn>
    <tableColumn id="13" xr3:uid="{B291D7D6-C1FE-48D6-BE4A-3F94BDB817F1}" name="Оптовая цена USD за 1шт" dataDxfId="1008">
      <calculatedColumnFormula>IF($H$1="","Введите курс",Таблица624[[#This Row],[Оптовая цена KRW за 1шт]]/$H$1)</calculatedColumnFormula>
    </tableColumn>
    <tableColumn id="8" xr3:uid="{73AF798F-ECF5-4024-996D-1647D398B2FE}" name="Заказ коробок " dataDxfId="1007" dataCellStyle="쉼표 [0] 2"/>
    <tableColumn id="9" xr3:uid="{20123A91-ABDB-4B6B-8CCC-77E4795C5466}" name="Общее кол-во шт" dataDxfId="1006" dataCellStyle="쉼표 [0] 2">
      <calculatedColumnFormula>Таблица624[[#This Row],[Заказ коробок ]]*Таблица624[[#This Row],[Кол-во шт в коробке]]</calculatedColumnFormula>
    </tableColumn>
    <tableColumn id="10" xr3:uid="{15019A16-8AA9-4726-B61B-A5EAD9D57EF6}" name="Общая сумма KRW" dataDxfId="1005" dataCellStyle="쉼표 [0] 2">
      <calculatedColumnFormula>Таблица624[[#This Row],[Общее кол-во шт]]*Таблица624[[#This Row],[Оптовая цена KRW за 1шт]]</calculatedColumnFormula>
    </tableColumn>
    <tableColumn id="14" xr3:uid="{887765DD-FD01-4A89-BF73-6F93DABE9F13}" name="Общая сумма USD" dataDxfId="1004">
      <calculatedColumnFormula>IFERROR(Таблица624[[#This Row],[Общее кол-во шт]]*Таблица624[[#This Row],[Оптовая цена USD за 1шт]],"")</calculatedColumnFormula>
    </tableColumn>
    <tableColumn id="11" xr3:uid="{6DB1A7B5-1ACB-4768-98B5-629830C01FD3}" name="Примечание " dataDxfId="1003" dataCellStyle="표준 2"/>
  </tableColumns>
  <tableStyleInfo name="Стиль таблицы 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BB6519E-C198-4395-913A-690091BF429D}" name="Таблица625" displayName="Таблица625" ref="A2:N102" totalsRowShown="0" headerRowDxfId="990" dataDxfId="988" headerRowBorderDxfId="989" tableBorderDxfId="987" totalsRowBorderDxfId="986">
  <autoFilter ref="A2:N102" xr:uid="{00000000-0009-0000-0100-000001000000}"/>
  <tableColumns count="14">
    <tableColumn id="15" xr3:uid="{39431F4E-A857-4EE6-9BDD-5EF1B3CD914F}" name="Артикул" dataDxfId="985" dataCellStyle="표준 2"/>
    <tableColumn id="2" xr3:uid="{9F015495-C302-4BFF-BDDE-59E267EE610D}" name="BARCODE" dataDxfId="984" dataCellStyle="표준 2"/>
    <tableColumn id="3" xr3:uid="{1CC03391-2547-42F4-88D7-EF03D87E32E8}" name="ITEM" dataDxfId="983" dataCellStyle="표준 2"/>
    <tableColumn id="4" xr3:uid="{FF5530A2-E703-4DB4-9C8A-4F0A93EF6119}" name="Наименование (АНГЛ)" dataDxfId="982" dataCellStyle="표준 2"/>
    <tableColumn id="5" xr3:uid="{29A9C460-D21D-4BF6-B17D-35D0B66B0C05}" name="Розничная цена KRW" dataDxfId="981"/>
    <tableColumn id="12" xr3:uid="{350E1E0C-17A7-43D5-AC5C-72EBE61C930D}" name="Коэфициент стоимости" dataDxfId="980"/>
    <tableColumn id="6" xr3:uid="{4EC49759-A9E7-476F-975E-2023E74650A1}" name="Кол-во шт в коробке" dataDxfId="979" dataCellStyle="표준 2"/>
    <tableColumn id="7" xr3:uid="{A35C92C4-8FB4-4218-B050-507CF0905381}" name="Оптовая цена KRW за 1шт" dataDxfId="978" dataCellStyle="표준 2">
      <calculatedColumnFormula>Таблица625[[#This Row],[Коэфициент стоимости]]*Таблица625[[#This Row],[Розничная цена KRW]]</calculatedColumnFormula>
    </tableColumn>
    <tableColumn id="13" xr3:uid="{8BCD36FC-C7FE-4D50-8FB8-BF5447DEB11D}" name="Оптовая цена USD за 1шт" dataDxfId="977">
      <calculatedColumnFormula>IF($H$1="","Введите курс",Таблица625[[#This Row],[Оптовая цена KRW за 1шт]]/$H$1)</calculatedColumnFormula>
    </tableColumn>
    <tableColumn id="8" xr3:uid="{13662476-9B1F-4288-A2EA-D11E31CEB307}" name="Заказ коробок " dataDxfId="976" dataCellStyle="쉼표 [0] 2"/>
    <tableColumn id="9" xr3:uid="{A8B79466-C899-4620-8373-561119DF16AC}" name="Общее кол-во шт" dataDxfId="975" dataCellStyle="쉼표 [0] 2">
      <calculatedColumnFormula>Таблица625[[#This Row],[Заказ коробок ]]*Таблица625[[#This Row],[Кол-во шт в коробке]]</calculatedColumnFormula>
    </tableColumn>
    <tableColumn id="10" xr3:uid="{3AE353A8-4ADB-40DC-A8AC-CC7024508672}" name="Общая сумма KRW" dataDxfId="974" dataCellStyle="쉼표 [0] 2">
      <calculatedColumnFormula>Таблица625[[#This Row],[Общее кол-во шт]]*Таблица625[[#This Row],[Оптовая цена KRW за 1шт]]</calculatedColumnFormula>
    </tableColumn>
    <tableColumn id="14" xr3:uid="{5C808882-456F-4AC1-BF2B-081BDF9FF4F0}" name="Общая сумма USD" dataDxfId="973">
      <calculatedColumnFormula>IFERROR(Таблица625[[#This Row],[Общее кол-во шт]]*Таблица625[[#This Row],[Оптовая цена USD за 1шт]],"")</calculatedColumnFormula>
    </tableColumn>
    <tableColumn id="11" xr3:uid="{030C94FC-6D2D-419A-902D-4DC97028044E}" name="Примечание " dataDxfId="972" dataCellStyle="표준 2"/>
  </tableColumns>
  <tableStyleInfo name="Стиль таблицы 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1E89343A-13D4-417B-B246-1F2439472D85}" name="Таблица656" displayName="Таблица656" ref="A2:N484" totalsRowShown="0" headerRowDxfId="959" dataDxfId="957" headerRowBorderDxfId="958" tableBorderDxfId="956" totalsRowBorderDxfId="955">
  <autoFilter ref="A2:N484" xr:uid="{00000000-0009-0000-0100-000001000000}"/>
  <tableColumns count="14">
    <tableColumn id="15" xr3:uid="{5FD3B296-E35F-4AB5-B421-F640B2ACFDFD}" name="Артикул" dataDxfId="954" dataCellStyle="표준 2"/>
    <tableColumn id="2" xr3:uid="{21FAFCC0-3AFE-4D40-9412-3DC197378AAE}" name="BARCODE" dataDxfId="953" dataCellStyle="표준 2"/>
    <tableColumn id="3" xr3:uid="{24C99993-0D62-49EC-BB50-45E2FA7D59E2}" name="ITEM" dataDxfId="952" dataCellStyle="표준 2"/>
    <tableColumn id="4" xr3:uid="{FFC6B2AE-4C07-4330-9B4C-B3290397B808}" name="Наименование (АНГЛ)" dataDxfId="951" dataCellStyle="표준 2"/>
    <tableColumn id="5" xr3:uid="{D0659810-CDCE-4881-A919-2A4C0B28F56E}" name="Розничная цена KRW" dataDxfId="950"/>
    <tableColumn id="12" xr3:uid="{241AD786-AF79-44AD-AB5D-BAF02BDEDD94}" name="Коэфициент стоимости" dataDxfId="949"/>
    <tableColumn id="6" xr3:uid="{414AB46E-6A72-4B1B-B9AA-35418FBED25F}" name="Кол-во шт в коробке" dataDxfId="948" dataCellStyle="표준 2"/>
    <tableColumn id="7" xr3:uid="{A07F5D6D-0D87-4E38-AD40-B8166E4384C1}" name="Оптовая цена KRW за 1шт" dataDxfId="947" dataCellStyle="표준 2">
      <calculatedColumnFormula>Таблица656[[#This Row],[Коэфициент стоимости]]*Таблица656[[#This Row],[Розничная цена KRW]]</calculatedColumnFormula>
    </tableColumn>
    <tableColumn id="13" xr3:uid="{6D2CC259-DE28-4C17-9124-A11FB71479AC}" name="Оптовая цена USD за 1шт" dataDxfId="946">
      <calculatedColumnFormula>IF($H$1="","Введите курс",Таблица656[[#This Row],[Оптовая цена KRW за 1шт]]/$H$1)</calculatedColumnFormula>
    </tableColumn>
    <tableColumn id="8" xr3:uid="{9265FD93-5804-40BF-BF85-11B523068A6B}" name="Заказ коробок " dataDxfId="945" dataCellStyle="쉼표 [0] 2"/>
    <tableColumn id="9" xr3:uid="{E109D58B-6A96-4CF9-8806-0B34A274A570}" name="Общее кол-во шт" dataDxfId="944" dataCellStyle="쉼표 [0] 2">
      <calculatedColumnFormula>Таблица656[[#This Row],[Заказ коробок ]]*Таблица656[[#This Row],[Кол-во шт в коробке]]</calculatedColumnFormula>
    </tableColumn>
    <tableColumn id="10" xr3:uid="{C18462D2-5C69-4BA4-9D7E-9A18E1AEFEEE}" name="Общая сумма KRW" dataDxfId="943" dataCellStyle="쉼표 [0] 2">
      <calculatedColumnFormula>Таблица656[[#This Row],[Общее кол-во шт]]*Таблица656[[#This Row],[Оптовая цена KRW за 1шт]]</calculatedColumnFormula>
    </tableColumn>
    <tableColumn id="14" xr3:uid="{3857526B-C38B-4467-859B-C15BC78194E8}" name="Общая сумма USD" dataDxfId="942">
      <calculatedColumnFormula>IFERROR(Таблица656[[#This Row],[Общее кол-во шт]]*Таблица656[[#This Row],[Оптовая цена USD за 1шт]],"")</calculatedColumnFormula>
    </tableColumn>
    <tableColumn id="11" xr3:uid="{EAD78275-BDC2-4BDC-943E-A72246BA04F7}" name="Примечание " dataDxfId="941" dataCellStyle="표준 2"/>
  </tableColumns>
  <tableStyleInfo name="Стиль таблицы 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4C3E4A16-2C41-4CDC-8C66-6C89FA71AD24}" name="Таблица654" displayName="Таблица654" ref="A2:N51" totalsRowShown="0" headerRowDxfId="928" dataDxfId="926" headerRowBorderDxfId="927" tableBorderDxfId="925" totalsRowBorderDxfId="924">
  <autoFilter ref="A2:N51" xr:uid="{00000000-0009-0000-0100-000001000000}"/>
  <tableColumns count="14">
    <tableColumn id="15" xr3:uid="{1F01604C-1113-43BB-BB43-9D75C39AEA22}" name="Артикул" dataDxfId="923" dataCellStyle="표준 2"/>
    <tableColumn id="2" xr3:uid="{FBCEFF1F-C631-4574-B5D2-59A62EC90C61}" name="ERP CODE" dataDxfId="922" dataCellStyle="표준 2"/>
    <tableColumn id="3" xr3:uid="{066D9C16-9D14-462C-8A0B-8070D35BC966}" name="ITEM" dataDxfId="921" dataCellStyle="표준 2"/>
    <tableColumn id="4" xr3:uid="{9E488DDD-3D06-4F0D-8481-C06C16AC1281}" name="Наименование (АНГЛ)" dataDxfId="920" dataCellStyle="표준 2"/>
    <tableColumn id="5" xr3:uid="{845BDDE8-DE64-4DDC-982D-F0053AA1482E}" name="Розничная цена KRW" dataDxfId="919"/>
    <tableColumn id="12" xr3:uid="{B02BDB90-F84B-47EB-957A-3441C78DB4AD}" name="Коэфициент стоимости" dataDxfId="918"/>
    <tableColumn id="6" xr3:uid="{6E368372-C51E-4A91-9BA7-B401F35E428B}" name="Кол-во шт в коробке" dataDxfId="917" dataCellStyle="표준 2"/>
    <tableColumn id="7" xr3:uid="{9C97600D-6428-4A6A-AED8-56AC36D1FFFF}" name="Оптовая цена KRW за 1шт" dataDxfId="916" dataCellStyle="표준 2">
      <calculatedColumnFormula>Таблица654[[#This Row],[Коэфициент стоимости]]*Таблица654[[#This Row],[Розничная цена KRW]]</calculatedColumnFormula>
    </tableColumn>
    <tableColumn id="13" xr3:uid="{1AC6E857-F500-475D-B50F-E9488154CAFD}" name="Оптовая цена USD за 1шт" dataDxfId="915">
      <calculatedColumnFormula>IF($H$1="","Введите курс",Таблица654[[#This Row],[Оптовая цена KRW за 1шт]]/$H$1)</calculatedColumnFormula>
    </tableColumn>
    <tableColumn id="8" xr3:uid="{84ED94B7-3104-4865-9559-0F71C7F7AFA9}" name="Заказ коробок " dataDxfId="914" dataCellStyle="쉼표 [0] 2"/>
    <tableColumn id="9" xr3:uid="{2E6CCA04-F0E7-4CE0-8B1D-5CE937CC0F34}" name="Общее кол-во шт" dataDxfId="913" dataCellStyle="쉼표 [0] 2">
      <calculatedColumnFormula>Таблица654[[#This Row],[Заказ коробок ]]*Таблица654[[#This Row],[Кол-во шт в коробке]]</calculatedColumnFormula>
    </tableColumn>
    <tableColumn id="10" xr3:uid="{A7A578D2-D133-475D-8F2A-B650E08CC9AB}" name="Общая сумма KRW" dataDxfId="912" dataCellStyle="쉼표 [0] 2">
      <calculatedColumnFormula>Таблица654[[#This Row],[Общее кол-во шт]]*Таблица654[[#This Row],[Оптовая цена KRW за 1шт]]</calculatedColumnFormula>
    </tableColumn>
    <tableColumn id="14" xr3:uid="{124452B7-BE44-47E1-B9D2-35149A1FBD09}" name="Общая сумма USD" dataDxfId="911">
      <calculatedColumnFormula>IFERROR(Таблица654[[#This Row],[Общее кол-во шт]]*Таблица654[[#This Row],[Оптовая цена USD за 1шт]],"")</calculatedColumnFormula>
    </tableColumn>
    <tableColumn id="11" xr3:uid="{8CC29EDC-153E-4495-A60A-AB94DB5905BE}" name="Примечание " dataDxfId="910" dataCellStyle="표준 2"/>
  </tableColumns>
  <tableStyleInfo name="Стиль таблицы 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1A3B5D1-8CF7-4CD4-9F18-C94AB33B7AC9}" name="Таблица67" displayName="Таблица67" ref="A2:N15" totalsRowShown="0" headerRowDxfId="901" dataDxfId="899" headerRowBorderDxfId="900" tableBorderDxfId="898" totalsRowBorderDxfId="897">
  <autoFilter ref="A2:N15" xr:uid="{00000000-0009-0000-0100-000001000000}"/>
  <tableColumns count="14">
    <tableColumn id="15" xr3:uid="{9C59B6E0-1140-40B5-8FD1-0B927949EF0E}" name="Артикул" dataDxfId="896" dataCellStyle="표준 2"/>
    <tableColumn id="2" xr3:uid="{084DAF14-1C66-484D-8592-3B3F3282265E}" name="BARCODE" dataDxfId="895" dataCellStyle="표준 2"/>
    <tableColumn id="3" xr3:uid="{53C01EF0-C7B2-4ECC-AA39-436ACCAD8274}" name="ITEM" dataDxfId="894" dataCellStyle="표준 2"/>
    <tableColumn id="4" xr3:uid="{ABE2994F-FB5B-4814-B20D-F09A6369C675}" name="Наименование (АНГЛ)" dataDxfId="893" dataCellStyle="표준 2"/>
    <tableColumn id="5" xr3:uid="{4BAFD019-5643-41E1-A994-B03409EC6104}" name="Розничная цена KRW" dataDxfId="892"/>
    <tableColumn id="12" xr3:uid="{899BCEB1-942B-4C7A-9811-0FDD704447BB}" name="Коэфициент стоимости" dataDxfId="891"/>
    <tableColumn id="6" xr3:uid="{2E45C518-D2A0-4C0B-8F14-90063FE617AE}" name="Кол-во шт в коробке" dataDxfId="890" dataCellStyle="표준 2"/>
    <tableColumn id="7" xr3:uid="{E55E87FE-D2B3-4910-A982-DA220D53A639}" name="Оптовая цена KRW за 1шт" dataDxfId="889" dataCellStyle="표준 2">
      <calculatedColumnFormula>Таблица67[[#This Row],[Коэфициент стоимости]]*Таблица67[[#This Row],[Розничная цена KRW]]</calculatedColumnFormula>
    </tableColumn>
    <tableColumn id="13" xr3:uid="{4243C7F3-8935-413D-A856-BEF01787F7B1}" name="Оптовая цена USD за 1шт" dataDxfId="888">
      <calculatedColumnFormula>IF($H$1="","Введите курс",Таблица67[[#This Row],[Оптовая цена KRW за 1шт]]/$H$1)</calculatedColumnFormula>
    </tableColumn>
    <tableColumn id="8" xr3:uid="{FA775076-98C2-4418-AACE-A6440528DBFE}" name="Заказ коробок " dataDxfId="887" dataCellStyle="쉼표 [0] 2"/>
    <tableColumn id="9" xr3:uid="{C34F9C1A-6367-441A-86CA-319516E4354D}" name="Общее кол-во шт" dataDxfId="886" dataCellStyle="쉼표 [0] 2">
      <calculatedColumnFormula>Таблица67[[#This Row],[Заказ коробок ]]*Таблица67[[#This Row],[Кол-во шт в коробке]]</calculatedColumnFormula>
    </tableColumn>
    <tableColumn id="10" xr3:uid="{78260825-49D6-46C2-B7AF-AA3D07B0AEF2}" name="Общая сумма KRW" dataDxfId="885" dataCellStyle="쉼표 [0] 2">
      <calculatedColumnFormula>Таблица67[[#This Row],[Общее кол-во шт]]*Таблица67[[#This Row],[Оптовая цена KRW за 1шт]]</calculatedColumnFormula>
    </tableColumn>
    <tableColumn id="14" xr3:uid="{1FE9EDF9-B223-4416-85F9-D4063AC211FC}" name="Общая сумма USD" dataDxfId="884">
      <calculatedColumnFormula>IFERROR(Таблица67[[#This Row],[Общее кол-во шт]]*Таблица67[[#This Row],[Оптовая цена USD за 1шт]],"")</calculatedColumnFormula>
    </tableColumn>
    <tableColumn id="11" xr3:uid="{12B9FEA2-7CA4-4F63-9240-B1A4F8DA71F6}" name="Примечание " dataDxfId="883" dataCellStyle="표준 2"/>
  </tableColumns>
  <tableStyleInfo name="Стиль таблицы 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5A8060F-BEEA-4D03-BE49-98204990CA5E}" name="Таблица623" displayName="Таблица623" ref="A2:N60" totalsRowShown="0" headerRowDxfId="870" dataDxfId="868" headerRowBorderDxfId="869" tableBorderDxfId="867" totalsRowBorderDxfId="866">
  <autoFilter ref="A2:N60" xr:uid="{00000000-0009-0000-0100-000001000000}"/>
  <tableColumns count="14">
    <tableColumn id="15" xr3:uid="{92E8DD90-59B7-40A0-A6A4-974B031B3BEE}" name="Артикул" dataDxfId="865" dataCellStyle="표준 2"/>
    <tableColumn id="2" xr3:uid="{85B17B1D-B1F2-4B19-9DD4-CA651F72A454}" name="BARCODE" dataDxfId="864" dataCellStyle="표준 2"/>
    <tableColumn id="3" xr3:uid="{DEE6E36F-8BCE-46EF-85DF-7F9C4511E81D}" name="ITEM" dataDxfId="863" dataCellStyle="표준 2"/>
    <tableColumn id="4" xr3:uid="{96D7DD19-A60B-47D1-8AC3-99789FCD72B6}" name="Наименование (АНГЛ)" dataDxfId="862" dataCellStyle="표준 2"/>
    <tableColumn id="5" xr3:uid="{E78D0BF5-C1BB-470E-A30C-8B36C3CA93B2}" name="Розничная цена KRW" dataDxfId="861"/>
    <tableColumn id="12" xr3:uid="{AC5F46DA-3C7C-4476-94DD-C792B95FF7C3}" name="Коэфициент стоимости" dataDxfId="860"/>
    <tableColumn id="6" xr3:uid="{8E7D41D3-D36E-48AD-8CEF-32D17E4E0750}" name="Кол-во шт в коробке" dataDxfId="859" dataCellStyle="표준 2"/>
    <tableColumn id="7" xr3:uid="{1BA0A6F5-5218-4397-859F-0FD6BFC8B5F2}" name="Оптовая цена KRW за 1шт" dataDxfId="858" dataCellStyle="표준 2">
      <calculatedColumnFormula>Таблица623[[#This Row],[Коэфициент стоимости]]*Таблица623[[#This Row],[Розничная цена KRW]]</calculatedColumnFormula>
    </tableColumn>
    <tableColumn id="13" xr3:uid="{0BEA1E47-7A9F-4528-B399-242F1D349431}" name="Оптовая цена USD за 1шт" dataDxfId="857">
      <calculatedColumnFormula>IF($H$1="","Введите курс",Таблица623[[#This Row],[Оптовая цена KRW за 1шт]]/$H$1)</calculatedColumnFormula>
    </tableColumn>
    <tableColumn id="8" xr3:uid="{78C0AC70-3355-42B0-917C-122D9D2B5FE7}" name="Заказ коробок " dataDxfId="856" dataCellStyle="쉼표 [0] 2"/>
    <tableColumn id="9" xr3:uid="{D25B4F69-C7BA-4F45-886E-3DF7E8DC3769}" name="Общее кол-во шт" dataDxfId="855" dataCellStyle="쉼표 [0] 2">
      <calculatedColumnFormula>Таблица623[[#This Row],[Заказ коробок ]]*Таблица623[[#This Row],[Кол-во шт в коробке]]</calculatedColumnFormula>
    </tableColumn>
    <tableColumn id="10" xr3:uid="{E371033D-12D0-4028-A591-9C086E816063}" name="Общая сумма KRW" dataDxfId="854" dataCellStyle="쉼표 [0] 2">
      <calculatedColumnFormula>Таблица623[[#This Row],[Общее кол-во шт]]*Таблица623[[#This Row],[Оптовая цена KRW за 1шт]]</calculatedColumnFormula>
    </tableColumn>
    <tableColumn id="14" xr3:uid="{53C731CF-6107-49DC-A7C5-F5F4F59BBF0F}" name="Общая сумма USD" dataDxfId="853">
      <calculatedColumnFormula>IFERROR(Таблица623[[#This Row],[Общее кол-во шт]]*Таблица623[[#This Row],[Оптовая цена USD за 1шт]],"")</calculatedColumnFormula>
    </tableColumn>
    <tableColumn id="11" xr3:uid="{AD2D7E40-EADB-4807-8BCA-56FCF03DD966}" name="Примечание " dataDxfId="852" dataCellStyle="표준 2"/>
  </tableColumns>
  <tableStyleInfo name="Стиль таблицы 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EE44773-1189-4244-B622-AB83F888A1F0}" name="Таблица642" displayName="Таблица642" ref="A2:N29" totalsRowShown="0" headerRowDxfId="839" dataDxfId="837" headerRowBorderDxfId="838" tableBorderDxfId="836" totalsRowBorderDxfId="835">
  <autoFilter ref="A2:N29" xr:uid="{00000000-0009-0000-0100-000001000000}"/>
  <tableColumns count="14">
    <tableColumn id="15" xr3:uid="{EF317A2E-26EA-4F04-BC5B-3709A49A7DAF}" name="Артикул" dataDxfId="834" dataCellStyle="표준 2"/>
    <tableColumn id="2" xr3:uid="{68BB0D11-19F0-47C2-BBA3-480F3CE0B12A}" name="BARCODE" dataDxfId="833" dataCellStyle="표준 2"/>
    <tableColumn id="3" xr3:uid="{3242C8B6-605B-4232-99F6-CB9BC782FBC0}" name="ITEM" dataDxfId="832" dataCellStyle="표준 2"/>
    <tableColumn id="4" xr3:uid="{E9300BDF-23F9-4B7A-BCD6-F87C58964AD4}" name="Наименование (АНГЛ)" dataDxfId="831" dataCellStyle="표준 2"/>
    <tableColumn id="5" xr3:uid="{8A00C7B1-62FA-4A4B-B418-CD14952E68CC}" name="Розничная цена KRW" dataDxfId="830"/>
    <tableColumn id="12" xr3:uid="{6E23DCCC-1631-4F16-9699-5C3519E63845}" name="Коэфициент стоимости" dataDxfId="829"/>
    <tableColumn id="6" xr3:uid="{D9A71014-A15C-4E51-946D-E19C9A2D5301}" name="Кол-во шт в коробке" dataDxfId="828" dataCellStyle="표준 2"/>
    <tableColumn id="7" xr3:uid="{23283CE3-3CC9-40AC-929B-EF402637FAF6}" name="Оптовая цена KRW за 1шт" dataDxfId="827" dataCellStyle="표준 2">
      <calculatedColumnFormula>Таблица642[[#This Row],[Коэфициент стоимости]]*Таблица642[[#This Row],[Розничная цена KRW]]</calculatedColumnFormula>
    </tableColumn>
    <tableColumn id="13" xr3:uid="{C1F6539E-DDB8-4265-8457-92E099D1EF55}" name="Оптовая цена USD за 1шт" dataDxfId="826">
      <calculatedColumnFormula>IF($H$1="","Введите курс",Таблица642[[#This Row],[Оптовая цена KRW за 1шт]]/$H$1)</calculatedColumnFormula>
    </tableColumn>
    <tableColumn id="8" xr3:uid="{AA6F4482-6CFC-4CA5-B6DC-6E5ECF638826}" name="Заказ коробок " dataDxfId="825" dataCellStyle="쉼표 [0] 2"/>
    <tableColumn id="9" xr3:uid="{15BCE427-09D9-4AB8-B81D-6EDB88B9CFE3}" name="Общее кол-во шт" dataDxfId="824" dataCellStyle="쉼표 [0] 2">
      <calculatedColumnFormula>Таблица642[[#This Row],[Заказ коробок ]]*Таблица642[[#This Row],[Кол-во шт в коробке]]</calculatedColumnFormula>
    </tableColumn>
    <tableColumn id="10" xr3:uid="{BB76E280-D14C-4DC4-ABEE-66178C6666C8}" name="Общая сумма KRW" dataDxfId="823" dataCellStyle="쉼표 [0] 2">
      <calculatedColumnFormula>Таблица642[[#This Row],[Общее кол-во шт]]*Таблица642[[#This Row],[Оптовая цена KRW за 1шт]]</calculatedColumnFormula>
    </tableColumn>
    <tableColumn id="14" xr3:uid="{D981782A-74D0-4FCA-AA04-185A1F896187}" name="Общая сумма USD" dataDxfId="822">
      <calculatedColumnFormula>IFERROR(Таблица642[[#This Row],[Общее кол-во шт]]*Таблица642[[#This Row],[Оптовая цена USD за 1шт]],"")</calculatedColumnFormula>
    </tableColumn>
    <tableColumn id="11" xr3:uid="{3756CB44-BE2E-4686-A8CF-1A1D634769E7}" name="Примечание " dataDxfId="821" dataCellStyle="표준 2"/>
  </tableColumns>
  <tableStyleInfo name="Стиль таблицы 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E69DFDE-E2DF-4C16-BD47-9B9C2A99C30D}" name="Таблица639" displayName="Таблица639" ref="A2:N23" totalsRowShown="0" headerRowDxfId="812" dataDxfId="810" headerRowBorderDxfId="811" tableBorderDxfId="809" totalsRowBorderDxfId="808">
  <autoFilter ref="A2:N23" xr:uid="{00000000-0009-0000-0100-000001000000}"/>
  <tableColumns count="14">
    <tableColumn id="15" xr3:uid="{DA1729DE-1592-4821-BCA8-86D500D56EF6}" name="Артикул" dataDxfId="807" dataCellStyle="표준 2"/>
    <tableColumn id="2" xr3:uid="{548EB519-71F2-4703-9174-E2ADD6344771}" name="ERP CODE" dataDxfId="806" dataCellStyle="표준 2"/>
    <tableColumn id="3" xr3:uid="{92693D0C-C381-446E-B047-A0D17631FD7C}" name="ITEM" dataDxfId="805" dataCellStyle="표준 2"/>
    <tableColumn id="4" xr3:uid="{3FEBD28D-6267-4DD0-A1C4-F1866DC73F3B}" name="Наименование (АНГЛ)" dataDxfId="804" dataCellStyle="표준 2"/>
    <tableColumn id="5" xr3:uid="{7E5BCA01-DCAC-4044-A958-3B432828BDD5}" name="Розничная цена KRW" dataDxfId="803"/>
    <tableColumn id="12" xr3:uid="{276A1C41-DBB6-4A6C-A2D0-FE90562C881F}" name="Коэфициент стоимости" dataDxfId="802"/>
    <tableColumn id="6" xr3:uid="{67AD3A48-00EC-4AD0-9D52-23EEA7EE3E05}" name="Кол-во шт в коробке" dataDxfId="801" dataCellStyle="표준 2"/>
    <tableColumn id="7" xr3:uid="{0473898E-9CF6-48A2-82FF-F51E6BED8F94}" name="Оптовая цена KRW за 1шт" dataDxfId="800" dataCellStyle="표준 2"/>
    <tableColumn id="13" xr3:uid="{6832F9AF-A3B7-4D80-B067-90A6DED45008}" name="Оптовая цена USD за 1шт" dataDxfId="799">
      <calculatedColumnFormula>IF($H$1="","Введите курс",Таблица639[[#This Row],[Оптовая цена KRW за 1шт]]/$H$1)</calculatedColumnFormula>
    </tableColumn>
    <tableColumn id="8" xr3:uid="{9091C46A-97E1-4874-A01B-22D3457E97F5}" name="Заказ коробок " dataDxfId="798" dataCellStyle="쉼표 [0] 2"/>
    <tableColumn id="9" xr3:uid="{8076C673-FE2E-4DD4-B678-3D7B06ED3B9D}" name="Общее кол-во шт" dataDxfId="797" dataCellStyle="쉼표 [0] 2">
      <calculatedColumnFormula>Таблица639[[#This Row],[Заказ коробок ]]*Таблица639[[#This Row],[Кол-во шт в коробке]]</calculatedColumnFormula>
    </tableColumn>
    <tableColumn id="10" xr3:uid="{11068375-E241-444B-8E25-CFA74766E2E4}" name="Общая сумма KRW" dataDxfId="796" dataCellStyle="쉼표 [0] 2">
      <calculatedColumnFormula>Таблица639[[#This Row],[Общее кол-во шт]]*Таблица639[[#This Row],[Оптовая цена KRW за 1шт]]</calculatedColumnFormula>
    </tableColumn>
    <tableColumn id="14" xr3:uid="{D501245C-9BE9-4169-A496-2CAF1BA70C0B}" name="Общая сумма USD" dataDxfId="795">
      <calculatedColumnFormula>IFERROR(Таблица639[[#This Row],[Общее кол-во шт]]*Таблица639[[#This Row],[Оптовая цена USD за 1шт]],"")</calculatedColumnFormula>
    </tableColumn>
    <tableColumn id="11" xr3:uid="{C04FBA64-F61B-44F7-A5FD-A48157A8186F}" name="Примечание " dataDxfId="794" dataCellStyle="표준 2"/>
  </tableColumns>
  <tableStyleInfo name="Стиль таблицы 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C11179B3-A233-4957-9463-2311C0AF2ED7}" name="Таблица653" displayName="Таблица653" ref="A2:N48" totalsRowShown="0" headerRowDxfId="781" dataDxfId="779" headerRowBorderDxfId="780" tableBorderDxfId="778" totalsRowBorderDxfId="777">
  <autoFilter ref="A2:N48" xr:uid="{00000000-0009-0000-0100-000001000000}"/>
  <tableColumns count="14">
    <tableColumn id="15" xr3:uid="{DE3CC390-1205-4E97-A209-DACEFB77B7E7}" name="Артикул" dataDxfId="776" dataCellStyle="표준 2"/>
    <tableColumn id="2" xr3:uid="{99D7D073-161D-40A8-89BA-97B1F14C103A}" name="BARCODE" dataDxfId="775" dataCellStyle="표준 2"/>
    <tableColumn id="3" xr3:uid="{24258EF9-D048-40F5-9CC8-37C1975D76E7}" name="ITEM" dataDxfId="774" dataCellStyle="표준 2"/>
    <tableColumn id="4" xr3:uid="{99ED6353-B670-4C1F-9775-060201F6DB7D}" name="Наименование (АНГЛ)" dataDxfId="773" dataCellStyle="표준 2"/>
    <tableColumn id="5" xr3:uid="{84810D5A-A5AB-4E78-B052-213818ADF061}" name="Розничная цена KRW" dataDxfId="772"/>
    <tableColumn id="12" xr3:uid="{24CB7E31-4A29-40AD-8933-77B5F8E0F991}" name="Коэфициент стоимости" dataDxfId="771"/>
    <tableColumn id="6" xr3:uid="{33D09DCB-74BF-4645-AD1F-8028CA88465B}" name="Кол-во шт в коробке" dataDxfId="770" dataCellStyle="표준 2"/>
    <tableColumn id="7" xr3:uid="{2C3F288D-A80F-4310-A2FB-67BA47E8BA42}" name="Оптовая цена KRW за 1шт" dataDxfId="769" dataCellStyle="표준 2">
      <calculatedColumnFormula>Таблица653[[#This Row],[Коэфициент стоимости]]*Таблица653[[#This Row],[Розничная цена KRW]]</calculatedColumnFormula>
    </tableColumn>
    <tableColumn id="13" xr3:uid="{8300BCA6-E1D0-451D-9237-E069AA5CD588}" name="Оптовая цена USD за 1шт" dataDxfId="768">
      <calculatedColumnFormula>IF($H$1="","Введите курс",Таблица653[[#This Row],[Оптовая цена KRW за 1шт]]/$H$1)</calculatedColumnFormula>
    </tableColumn>
    <tableColumn id="8" xr3:uid="{E2CA0B5E-FF2E-4200-A9A3-AA8CD1860198}" name="Заказ коробок " dataDxfId="767" dataCellStyle="쉼표 [0] 2"/>
    <tableColumn id="9" xr3:uid="{E7BAB5EF-5195-410C-A8C7-5D6BB84AB083}" name="Общее кол-во шт" dataDxfId="766" dataCellStyle="쉼표 [0] 2">
      <calculatedColumnFormula>Таблица653[[#This Row],[Заказ коробок ]]*Таблица653[[#This Row],[Кол-во шт в коробке]]</calculatedColumnFormula>
    </tableColumn>
    <tableColumn id="10" xr3:uid="{69B84DEF-D52E-4DDA-A9B7-B040C2E0E127}" name="Общая сумма KRW" dataDxfId="765" dataCellStyle="쉼표 [0] 2">
      <calculatedColumnFormula>Таблица653[[#This Row],[Общее кол-во шт]]*Таблица653[[#This Row],[Оптовая цена KRW за 1шт]]</calculatedColumnFormula>
    </tableColumn>
    <tableColumn id="14" xr3:uid="{5FDEBB68-CB73-4FEA-A1E8-410EB80A67FC}" name="Общая сумма USD" dataDxfId="764">
      <calculatedColumnFormula>IFERROR(Таблица653[[#This Row],[Общее кол-во шт]]*Таблица653[[#This Row],[Оптовая цена USD за 1шт]],"")</calculatedColumnFormula>
    </tableColumn>
    <tableColumn id="11" xr3:uid="{DCE219B8-56A3-40A7-8C45-0D14412908CE}" name="Примечание " dataDxfId="763" dataCellStyle="표준 2"/>
  </tableColumns>
  <tableStyleInfo name="Стиль таблицы 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22C64685-BC42-4CD5-A2A0-A2267E268236}" name="Таблица665" displayName="Таблица665" ref="A2:N172" totalsRowShown="0" headerRowDxfId="750" dataDxfId="748" headerRowBorderDxfId="749" tableBorderDxfId="747" totalsRowBorderDxfId="746">
  <autoFilter ref="A2:N172" xr:uid="{00000000-0009-0000-0100-000001000000}"/>
  <tableColumns count="14">
    <tableColumn id="15" xr3:uid="{277DA1FD-3490-4480-9A43-FBB57E598356}" name="Артикул" dataDxfId="745" dataCellStyle="표준 2"/>
    <tableColumn id="2" xr3:uid="{4B09F882-5B68-4D4D-90F0-D0A00BB0A315}" name="ERP CODE" dataDxfId="744" dataCellStyle="표준 2"/>
    <tableColumn id="3" xr3:uid="{764CE75F-8E0D-4561-91C1-85F6C6E75CB9}" name="ITEM" dataDxfId="743" dataCellStyle="표준 2"/>
    <tableColumn id="4" xr3:uid="{74A15A77-246A-411B-9435-685CD4FCB3E8}" name="Наименование (АНГЛ)" dataDxfId="742" dataCellStyle="표준 2"/>
    <tableColumn id="5" xr3:uid="{CAC9A0FD-0B2A-4109-A0A8-259EB6856873}" name="Розничная цена KRW" dataDxfId="741"/>
    <tableColumn id="12" xr3:uid="{1B0119EE-9F31-4528-9459-EE8838C6326F}" name="Коэфициент стоимости" dataDxfId="740"/>
    <tableColumn id="6" xr3:uid="{1094B65D-A3AD-4792-AF21-39133A37DD47}" name="Кол-во шт в коробке" dataDxfId="739" dataCellStyle="표준 2"/>
    <tableColumn id="7" xr3:uid="{B25FEF7B-CA2C-460E-B144-D12F3F8B8792}" name="Оптовая цена KRW за 1шт" dataDxfId="738" dataCellStyle="표준 2">
      <calculatedColumnFormula>Таблица665[[#This Row],[Коэфициент стоимости]]*Таблица665[[#This Row],[Розничная цена KRW]]</calculatedColumnFormula>
    </tableColumn>
    <tableColumn id="13" xr3:uid="{36646738-1671-4126-AD99-DED2F12A7D03}" name="Оптовая цена USD за 1шт" dataDxfId="737">
      <calculatedColumnFormula>IF($H$1="","Введите курс",Таблица665[[#This Row],[Оптовая цена KRW за 1шт]]/$H$1)</calculatedColumnFormula>
    </tableColumn>
    <tableColumn id="8" xr3:uid="{04A698E9-1878-4099-8C40-31C36A8A5183}" name="Заказ коробок " dataDxfId="736" dataCellStyle="쉼표 [0] 2"/>
    <tableColumn id="9" xr3:uid="{33139032-4ACA-4804-8AF3-B25D016D65DD}" name="Общее кол-во шт" dataDxfId="735" dataCellStyle="쉼표 [0] 2">
      <calculatedColumnFormula>Таблица665[[#This Row],[Заказ коробок ]]*Таблица665[[#This Row],[Кол-во шт в коробке]]</calculatedColumnFormula>
    </tableColumn>
    <tableColumn id="10" xr3:uid="{2E188A12-EC89-4EE2-A9F5-C572BACA9EBF}" name="Общая сумма KRW" dataDxfId="734" dataCellStyle="쉼표 [0] 2">
      <calculatedColumnFormula>Таблица665[[#This Row],[Общее кол-во шт]]*Таблица665[[#This Row],[Оптовая цена KRW за 1шт]]</calculatedColumnFormula>
    </tableColumn>
    <tableColumn id="14" xr3:uid="{5FB059B7-485A-48BD-A741-94159C9631CB}" name="Общая сумма USD" dataDxfId="733">
      <calculatedColumnFormula>IFERROR(Таблица665[[#This Row],[Общее кол-во шт]]*Таблица665[[#This Row],[Оптовая цена USD за 1шт]],"")</calculatedColumnFormula>
    </tableColumn>
    <tableColumn id="11" xr3:uid="{6365C5B0-F27C-43B6-89A5-AF462597B70F}" name="Примечание " dataDxfId="732" dataCellStyle="표준 2"/>
  </tableColumns>
  <tableStyleInfo name="Стиль таблицы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24A73E1-B23F-45DA-AC28-27BB56442E97}" name="Таблица614" displayName="Таблица614" ref="A2:N58" totalsRowShown="0" headerRowDxfId="1807" dataDxfId="1805" headerRowBorderDxfId="1806" tableBorderDxfId="1804" totalsRowBorderDxfId="1803">
  <autoFilter ref="A2:N58" xr:uid="{00000000-0009-0000-0100-000001000000}"/>
  <tableColumns count="14">
    <tableColumn id="15" xr3:uid="{8CAB26A1-46FF-4BF3-9C72-EE46A848823A}" name="Артикул" dataDxfId="1802" dataCellStyle="표준 2"/>
    <tableColumn id="2" xr3:uid="{2FE9AAE2-058B-4705-AF0A-8F5114B8C762}" name="ERP CODE" dataDxfId="1801" dataCellStyle="표준 2"/>
    <tableColumn id="3" xr3:uid="{8C02C963-7BCC-4234-A861-5507D38CB15F}" name="ITEM" dataDxfId="1800" dataCellStyle="표준 2"/>
    <tableColumn id="4" xr3:uid="{24A499C4-6876-44F1-8478-EFE0E0DD4239}" name="Наименование (АНГЛ)" dataDxfId="1799" dataCellStyle="표준 2"/>
    <tableColumn id="5" xr3:uid="{7D966B65-F016-4069-80EB-AE4C6AE9EF81}" name="Розничная цена KRW" dataDxfId="1798"/>
    <tableColumn id="12" xr3:uid="{D326A55D-504C-49F6-9694-6802B8CE29A4}" name="Коэфициент стоимости" dataDxfId="1797"/>
    <tableColumn id="6" xr3:uid="{2C9E5689-077C-4B82-BB1C-0E75D96F84E1}" name="Кол-во шт в коробке" dataDxfId="1796" dataCellStyle="표준 2"/>
    <tableColumn id="7" xr3:uid="{D11E392A-2021-41C5-B0EC-9DF4F17E9997}" name="Оптовая цена KRW за 1шт" dataDxfId="1795" dataCellStyle="표준 2">
      <calculatedColumnFormula>Таблица614[[#This Row],[Коэфициент стоимости]]*Таблица614[[#This Row],[Розничная цена KRW]]</calculatedColumnFormula>
    </tableColumn>
    <tableColumn id="13" xr3:uid="{B7B3857C-2CBF-4D32-8F9B-14E73731B669}" name="Оптовая цена USD за 1шт" dataDxfId="1794">
      <calculatedColumnFormula>IF($H$1="","Введите курс",Таблица614[[#This Row],[Оптовая цена KRW за 1шт]]/$H$1)</calculatedColumnFormula>
    </tableColumn>
    <tableColumn id="8" xr3:uid="{61320A3A-E60E-42B9-B262-D0C732A1235F}" name="Заказ коробок " dataDxfId="1793" dataCellStyle="쉼표 [0] 2"/>
    <tableColumn id="9" xr3:uid="{6E432D6D-B7F2-4020-8F05-EC3AD9CF045A}" name="Общее кол-во шт" dataDxfId="1792" dataCellStyle="쉼표 [0] 2">
      <calculatedColumnFormula>Таблица614[[#This Row],[Заказ коробок ]]*Таблица614[[#This Row],[Кол-во шт в коробке]]</calculatedColumnFormula>
    </tableColumn>
    <tableColumn id="10" xr3:uid="{1980B2AA-6352-4964-9C0B-B9B425B5C7EA}" name="Общая сумма KRW" dataDxfId="1791" dataCellStyle="쉼표 [0] 2">
      <calculatedColumnFormula>Таблица614[[#This Row],[Общее кол-во шт]]*Таблица614[[#This Row],[Оптовая цена KRW за 1шт]]</calculatedColumnFormula>
    </tableColumn>
    <tableColumn id="14" xr3:uid="{C03B5463-84B7-4729-857A-F8DF54E972C4}" name="Общая сумма USD" dataDxfId="1790">
      <calculatedColumnFormula>IFERROR(Таблица614[[#This Row],[Общее кол-во шт]]*Таблица614[[#This Row],[Оптовая цена USD за 1шт]],"")</calculatedColumnFormula>
    </tableColumn>
    <tableColumn id="11" xr3:uid="{85DACD74-C48F-4CDB-8FE1-ADCD5EDE50D8}" name="Примечание " dataDxfId="1789" dataCellStyle="표준 2"/>
  </tableColumns>
  <tableStyleInfo name="Стиль таблицы 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5A4A687-F7DD-4654-91A0-126804144D44}" name="Таблица644" displayName="Таблица644" ref="A2:N56" totalsRowShown="0" headerRowDxfId="719" dataDxfId="717" headerRowBorderDxfId="718" tableBorderDxfId="716" totalsRowBorderDxfId="715">
  <autoFilter ref="A2:N56" xr:uid="{00000000-0009-0000-0100-000001000000}"/>
  <tableColumns count="14">
    <tableColumn id="15" xr3:uid="{CE028186-9F34-43C5-BE48-AA7D0007FB03}" name="Артикул" dataDxfId="714" dataCellStyle="표준 2"/>
    <tableColumn id="2" xr3:uid="{4E546D2C-0F0B-4904-936D-82FEBCB63F08}" name="BARCODE" dataDxfId="713" dataCellStyle="표준 2"/>
    <tableColumn id="3" xr3:uid="{9B6E62E8-BCAD-4200-9803-938D667A8517}" name="ITEM" dataDxfId="712" dataCellStyle="표준 2"/>
    <tableColumn id="4" xr3:uid="{4AAA4083-F9DC-4BEA-8F56-2F570BBF9BE0}" name="Наименование (АНГЛ)" dataDxfId="711" dataCellStyle="표준 2"/>
    <tableColumn id="5" xr3:uid="{274D8E00-86C7-4E21-9E25-AA11199812F0}" name="Розничная цена KRW" dataDxfId="710"/>
    <tableColumn id="12" xr3:uid="{9F80E785-F24B-45BD-8EEB-279302824B1B}" name="Коэфициент стоимости" dataDxfId="709"/>
    <tableColumn id="6" xr3:uid="{53089D5C-7E87-464D-807C-0F4FD298299C}" name="Кол-во шт в коробке" dataDxfId="708" dataCellStyle="표준 2"/>
    <tableColumn id="7" xr3:uid="{60D02BA2-9D20-4FA4-95BA-ED9F67800D41}" name="Оптовая цена KRW за 1шт" dataDxfId="707" dataCellStyle="표준 2">
      <calculatedColumnFormula>Таблица644[[#This Row],[Коэфициент стоимости]]*Таблица644[[#This Row],[Розничная цена KRW]]</calculatedColumnFormula>
    </tableColumn>
    <tableColumn id="13" xr3:uid="{928DD8C4-AF4E-492F-80E0-AD03867B4695}" name="Оптовая цена USD за 1шт" dataDxfId="706">
      <calculatedColumnFormula>IF($H$1="","Введите курс",Таблица644[[#This Row],[Оптовая цена KRW за 1шт]]/$H$1)</calculatedColumnFormula>
    </tableColumn>
    <tableColumn id="8" xr3:uid="{31E4E8A6-1417-478A-9DB6-982D2F501CDB}" name="Заказ коробок " dataDxfId="705" dataCellStyle="쉼표 [0] 2"/>
    <tableColumn id="9" xr3:uid="{05F929AA-2953-4BDA-B145-3AA9B12CA252}" name="Общее кол-во шт" dataDxfId="704" dataCellStyle="쉼표 [0] 2">
      <calculatedColumnFormula>Таблица644[[#This Row],[Заказ коробок ]]*Таблица644[[#This Row],[Кол-во шт в коробке]]</calculatedColumnFormula>
    </tableColumn>
    <tableColumn id="10" xr3:uid="{C297BB34-2B47-4A65-B552-541B1C6272AA}" name="Общая сумма KRW" dataDxfId="703" dataCellStyle="쉼표 [0] 2">
      <calculatedColumnFormula>Таблица644[[#This Row],[Общее кол-во шт]]*Таблица644[[#This Row],[Оптовая цена KRW за 1шт]]</calculatedColumnFormula>
    </tableColumn>
    <tableColumn id="14" xr3:uid="{39273B9B-AC59-40A9-B84B-8877D27BD84B}" name="Общая сумма USD" dataDxfId="702">
      <calculatedColumnFormula>IFERROR(Таблица644[[#This Row],[Общее кол-во шт]]*Таблица644[[#This Row],[Оптовая цена USD за 1шт]],"")</calculatedColumnFormula>
    </tableColumn>
    <tableColumn id="11" xr3:uid="{CFE2754A-7936-4A26-A4E0-FFB56A8A4CE1}" name="Примечание " dataDxfId="701" dataCellStyle="표준 2"/>
  </tableColumns>
  <tableStyleInfo name="Стиль таблицы 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C229360-501B-4A7A-9089-100DACF2C231}" name="Таблица613" displayName="Таблица613" ref="A2:N260" totalsRowShown="0" headerRowDxfId="688" dataDxfId="686" headerRowBorderDxfId="687" tableBorderDxfId="685" totalsRowBorderDxfId="684">
  <autoFilter ref="A2:N260" xr:uid="{00000000-0009-0000-0100-000001000000}"/>
  <tableColumns count="14">
    <tableColumn id="15" xr3:uid="{C73526F5-5C73-4931-9474-67B6282357F5}" name="Артикул" dataDxfId="683" dataCellStyle="표준 2"/>
    <tableColumn id="2" xr3:uid="{564A6E81-C57C-4DA3-8F7D-855AF4A0041D}" name="BARCODE" dataDxfId="682" dataCellStyle="표준 2"/>
    <tableColumn id="3" xr3:uid="{FE1B6C90-F122-4900-A965-A63BAB55478A}" name="ITEM" dataDxfId="681" dataCellStyle="표준 2"/>
    <tableColumn id="4" xr3:uid="{24DCB7D0-9B38-4512-9C1C-613531FD666D}" name="Наименование (АНГЛ)" dataDxfId="680" dataCellStyle="표준 2"/>
    <tableColumn id="5" xr3:uid="{2D2C1B8E-A1B1-4D1A-8483-22917056BD1F}" name="Розничная цена KRW" dataDxfId="679"/>
    <tableColumn id="12" xr3:uid="{AEF36921-4DF5-4662-B0A9-8F81478D137E}" name="Коэфициент стоимости" dataDxfId="678"/>
    <tableColumn id="6" xr3:uid="{7AE83E6B-0786-4DD4-8392-C693FE8F4B2E}" name="Кол-во шт в коробке" dataDxfId="677" dataCellStyle="표준 2"/>
    <tableColumn id="7" xr3:uid="{84F6DF21-59B2-4C6A-820C-FD668FF177F5}" name="Оптовая цена KRW за 1шт" dataDxfId="676" dataCellStyle="표준 2">
      <calculatedColumnFormula>Таблица613[[#This Row],[Коэфициент стоимости]]*Таблица613[[#This Row],[Розничная цена KRW]]</calculatedColumnFormula>
    </tableColumn>
    <tableColumn id="13" xr3:uid="{B136B834-6D72-48E1-9597-E264FC63E38B}" name="Оптовая цена USD за 1шт" dataDxfId="675">
      <calculatedColumnFormula>IF($H$1="","Введите курс",Таблица613[[#This Row],[Оптовая цена KRW за 1шт]]/$H$1)</calculatedColumnFormula>
    </tableColumn>
    <tableColumn id="8" xr3:uid="{BE084736-8DEA-4BF9-979B-E5814365D4C2}" name="Заказ коробок " dataDxfId="674" dataCellStyle="쉼표 [0] 2"/>
    <tableColumn id="9" xr3:uid="{BC683D54-5B88-4E32-9BAC-0B0AD13B693E}" name="Общее кол-во шт" dataDxfId="673" dataCellStyle="쉼표 [0] 2">
      <calculatedColumnFormula>Таблица613[[#This Row],[Заказ коробок ]]*Таблица613[[#This Row],[Кол-во шт в коробке]]</calculatedColumnFormula>
    </tableColumn>
    <tableColumn id="10" xr3:uid="{ADEB8E64-6B69-44D8-8423-3A2FFE99ADA9}" name="Общая сумма KRW" dataDxfId="672" dataCellStyle="쉼표 [0] 2">
      <calculatedColumnFormula>Таблица613[[#This Row],[Общее кол-во шт]]*Таблица613[[#This Row],[Оптовая цена KRW за 1шт]]</calculatedColumnFormula>
    </tableColumn>
    <tableColumn id="14" xr3:uid="{0961EE60-B5FA-4D8B-A134-980134A2D33C}" name="Общая сумма USD" dataDxfId="671">
      <calculatedColumnFormula>IFERROR(Таблица613[[#This Row],[Общее кол-во шт]]*Таблица613[[#This Row],[Оптовая цена USD за 1шт]],"")</calculatedColumnFormula>
    </tableColumn>
    <tableColumn id="11" xr3:uid="{8FB7AC2D-7A84-4A59-B923-04CB23F86EC3}" name="Примечание " dataDxfId="670" dataCellStyle="표준 2"/>
  </tableColumns>
  <tableStyleInfo name="Стиль таблицы 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B60DE05-D405-4631-BBEB-69EC723C0FC5}" name="Таблица611" displayName="Таблица611" ref="A2:N23" totalsRowShown="0" headerRowDxfId="657" dataDxfId="655" headerRowBorderDxfId="656" tableBorderDxfId="654" totalsRowBorderDxfId="653">
  <autoFilter ref="A2:N23" xr:uid="{00000000-0009-0000-0100-000001000000}"/>
  <tableColumns count="14">
    <tableColumn id="15" xr3:uid="{483757C4-665A-4612-B568-C237BD96EE99}" name="Артикул" dataDxfId="652" dataCellStyle="표준 2"/>
    <tableColumn id="2" xr3:uid="{7EFE6515-24D5-4060-B535-F9D3DBDACA74}" name="BARCODE" dataDxfId="651" dataCellStyle="표준 2"/>
    <tableColumn id="3" xr3:uid="{06ADFE5B-0D2F-40B2-B934-69064856EDB1}" name="ITEM" dataDxfId="650" dataCellStyle="표준 2"/>
    <tableColumn id="4" xr3:uid="{AAA49695-C183-43C8-8022-98BE3A3A354B}" name="Наименование (АНГЛ)" dataDxfId="649" dataCellStyle="표준 2"/>
    <tableColumn id="5" xr3:uid="{373CD6CD-361F-4E68-B9F1-1EAF88E010B9}" name="Розничная цена KRW" dataDxfId="648"/>
    <tableColumn id="12" xr3:uid="{664C07B2-1329-4B31-94C1-046A2BDCDDD0}" name="Коэфициент стоимости" dataDxfId="647"/>
    <tableColumn id="6" xr3:uid="{9503474E-433D-44BF-BCC9-9658D78BDC2D}" name="Кол-во шт в коробке" dataDxfId="646" dataCellStyle="표준 2"/>
    <tableColumn id="7" xr3:uid="{7C6EBCF4-DD3B-4AEF-9E5E-9396EA486CF0}" name="Оптовая цена KRW за 1шт" dataDxfId="645" dataCellStyle="표준 2">
      <calculatedColumnFormula>Таблица611[[#This Row],[Коэфициент стоимости]]*Таблица611[[#This Row],[Розничная цена KRW]]</calculatedColumnFormula>
    </tableColumn>
    <tableColumn id="13" xr3:uid="{2D04746C-F736-42F0-9C31-29A3C02C0568}" name="Оптовая цена USD за 1шт" dataDxfId="644">
      <calculatedColumnFormula>IF($H$1="","Введите курс",Таблица611[[#This Row],[Оптовая цена KRW за 1шт]]/$H$1)</calculatedColumnFormula>
    </tableColumn>
    <tableColumn id="8" xr3:uid="{30BE6F06-27FB-4B7C-9029-D4F26B9EA97C}" name="Заказ коробок " dataDxfId="643" dataCellStyle="쉼표 [0] 2"/>
    <tableColumn id="9" xr3:uid="{66DDD2FD-9AB6-4079-9645-570AA861B99E}" name="Общее кол-во шт" dataDxfId="642" dataCellStyle="쉼표 [0] 2">
      <calculatedColumnFormula>Таблица611[[#This Row],[Заказ коробок ]]*Таблица611[[#This Row],[Кол-во шт в коробке]]</calculatedColumnFormula>
    </tableColumn>
    <tableColumn id="10" xr3:uid="{FD5D9F34-CC17-4241-8433-0F7894006CBD}" name="Общая сумма KRW" dataDxfId="641" dataCellStyle="쉼표 [0] 2">
      <calculatedColumnFormula>Таблица611[[#This Row],[Общее кол-во шт]]*Таблица611[[#This Row],[Оптовая цена KRW за 1шт]]</calculatedColumnFormula>
    </tableColumn>
    <tableColumn id="14" xr3:uid="{2157EAAD-4116-4531-9D4C-3FD9348AE42B}" name="Общая сумма USD" dataDxfId="640">
      <calculatedColumnFormula>IFERROR(Таблица611[[#This Row],[Общее кол-во шт]]*Таблица611[[#This Row],[Оптовая цена USD за 1шт]],"")</calculatedColumnFormula>
    </tableColumn>
    <tableColumn id="11" xr3:uid="{516D8C70-EE1C-4E8A-AB72-D826C9F4D6CF}" name="Примечание " dataDxfId="639" dataCellStyle="표준 2"/>
  </tableColumns>
  <tableStyleInfo name="Стиль таблицы 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3C6CD67-92C1-41DD-B4EE-BABC49AE3C5B}" name="Таблица612" displayName="Таблица612" ref="A2:N178" totalsRowShown="0" headerRowDxfId="626" dataDxfId="624" headerRowBorderDxfId="625" tableBorderDxfId="623" totalsRowBorderDxfId="622">
  <autoFilter ref="A2:N178" xr:uid="{00000000-0009-0000-0100-000001000000}"/>
  <tableColumns count="14">
    <tableColumn id="15" xr3:uid="{E2AEC231-2BA9-417E-A1EF-5F61E499C483}" name="Артикул" dataDxfId="621" dataCellStyle="표준 2"/>
    <tableColumn id="2" xr3:uid="{EE58F8C4-A0D8-48D4-A22A-2E8F2B840448}" name="BARCODE" dataDxfId="620" dataCellStyle="표준 2"/>
    <tableColumn id="3" xr3:uid="{C06F35E9-DD6C-4190-9DDB-5E6AB26E2BDA}" name="ITEM" dataDxfId="619" dataCellStyle="표준 2"/>
    <tableColumn id="4" xr3:uid="{14D5D942-F16D-465D-813C-E348A7E4AF7A}" name="Наименование (АНГЛ)" dataDxfId="618" dataCellStyle="표준 2"/>
    <tableColumn id="5" xr3:uid="{6D8EF4C8-BAC6-4923-A9E4-657761B6EC42}" name="Розничная цена KRW" dataDxfId="617"/>
    <tableColumn id="12" xr3:uid="{D4DBF207-9CE8-483C-A0AE-CB0EF5E830FE}" name="Коэфициент стоимости" dataDxfId="616"/>
    <tableColumn id="6" xr3:uid="{C780F999-4344-48D8-B076-9F8AD1917B02}" name="Кол-во шт в коробке" dataDxfId="615" dataCellStyle="표준 2"/>
    <tableColumn id="7" xr3:uid="{C816F576-5953-40A4-BC56-6D3668DF7996}" name="Оптовая цена KRW за 1шт" dataDxfId="614" dataCellStyle="표준 2"/>
    <tableColumn id="13" xr3:uid="{620B92BA-6BF0-4935-8053-CF1A85586B81}" name="Оптовая цена USD за 1шт" dataDxfId="613">
      <calculatedColumnFormula>IF($H$1="","Введите курс",Таблица612[[#This Row],[Оптовая цена KRW за 1шт]]/$H$1)</calculatedColumnFormula>
    </tableColumn>
    <tableColumn id="8" xr3:uid="{9C263690-5C3B-4063-B2AF-77260634A4DD}" name="Заказ коробок " dataDxfId="612" dataCellStyle="쉼표 [0] 2"/>
    <tableColumn id="9" xr3:uid="{E5D6D414-D931-4E83-B9F1-C8733619F726}" name="Общее кол-во шт" dataDxfId="611" dataCellStyle="쉼표 [0] 2">
      <calculatedColumnFormula>Таблица612[[#This Row],[Заказ коробок ]]*Таблица612[[#This Row],[Кол-во шт в коробке]]</calculatedColumnFormula>
    </tableColumn>
    <tableColumn id="10" xr3:uid="{D934676C-65CA-4D69-A64A-54C08AD1B8FB}" name="Общая сумма KRW" dataDxfId="610" dataCellStyle="쉼표 [0] 2">
      <calculatedColumnFormula>Таблица612[[#This Row],[Общее кол-во шт]]*Таблица612[[#This Row],[Оптовая цена KRW за 1шт]]</calculatedColumnFormula>
    </tableColumn>
    <tableColumn id="14" xr3:uid="{B0DB1FEF-5293-421F-A436-1B178C73A2AB}" name="Общая сумма USD" dataDxfId="609">
      <calculatedColumnFormula>IFERROR(Таблица612[[#This Row],[Общее кол-во шт]]*Таблица612[[#This Row],[Оптовая цена USD за 1шт]],"")</calculatedColumnFormula>
    </tableColumn>
    <tableColumn id="11" xr3:uid="{A518BCA5-26D2-484B-8AC6-A30393AC3112}" name="Примечание " dataDxfId="608" dataCellStyle="표준 2"/>
  </tableColumns>
  <tableStyleInfo name="Стиль таблицы 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665F078-651B-499C-9E28-CD049E78B5B2}" name="Таблица626" displayName="Таблица626" ref="A2:N747" totalsRowShown="0" headerRowDxfId="595" dataDxfId="593" headerRowBorderDxfId="594" tableBorderDxfId="592" totalsRowBorderDxfId="591">
  <autoFilter ref="A2:N747" xr:uid="{00000000-0009-0000-0100-000001000000}"/>
  <tableColumns count="14">
    <tableColumn id="15" xr3:uid="{D33BB5CC-847E-4D5D-994B-902BA9597B7E}" name="Артикул" dataDxfId="590" dataCellStyle="표준 2"/>
    <tableColumn id="2" xr3:uid="{E6F59EFA-4648-45B9-867A-33EE26304BA9}" name="ERP CODE" dataDxfId="589" dataCellStyle="표준 2"/>
    <tableColumn id="3" xr3:uid="{479359CA-EA93-4582-8F1D-F98DDD87F0ED}" name="ITEM" dataDxfId="588" dataCellStyle="표준 2"/>
    <tableColumn id="4" xr3:uid="{B6D30A45-8845-430C-904B-DF7FFC9A781A}" name="Наименование (АНГЛ)" dataDxfId="587" dataCellStyle="표준 2"/>
    <tableColumn id="5" xr3:uid="{F4F39A70-F827-4EC8-9105-E09F3F8F45EB}" name="Розничная цена KRW" dataDxfId="586"/>
    <tableColumn id="12" xr3:uid="{CA2E627B-1F67-4BFE-895A-752F6480064C}" name="Коэфициент стоимости" dataDxfId="585"/>
    <tableColumn id="6" xr3:uid="{1025C042-54E8-41A6-AC2A-FA151B0320CF}" name="Кол-во шт в коробке" dataDxfId="584" dataCellStyle="표준 2"/>
    <tableColumn id="7" xr3:uid="{B58D35B5-9B0D-442D-92FB-A65037901ED0}" name="Оптовая цена KRW за 1шт" dataDxfId="583" dataCellStyle="표준 2">
      <calculatedColumnFormula>Таблица626[[#This Row],[Коэфициент стоимости]]*Таблица626[[#This Row],[Розничная цена KRW]]</calculatedColumnFormula>
    </tableColumn>
    <tableColumn id="13" xr3:uid="{2A56B57B-D3BA-49E6-83C3-4F6C11546A42}" name="Оптовая цена USD за 1шт" dataDxfId="582">
      <calculatedColumnFormula>IF($H$1="","Введите курс",Таблица626[[#This Row],[Оптовая цена KRW за 1шт]]/$H$1)</calculatedColumnFormula>
    </tableColumn>
    <tableColumn id="8" xr3:uid="{1E3DEE39-5701-4989-A6EB-05D851047112}" name="Заказ коробок " dataDxfId="581" dataCellStyle="쉼표 [0] 2"/>
    <tableColumn id="9" xr3:uid="{0A082056-EBF6-4CFF-9B0B-9F358FC8DE4E}" name="Общее кол-во шт" dataDxfId="580" dataCellStyle="쉼표 [0] 2">
      <calculatedColumnFormula>Таблица626[[#This Row],[Заказ коробок ]]*Таблица626[[#This Row],[Кол-во шт в коробке]]</calculatedColumnFormula>
    </tableColumn>
    <tableColumn id="10" xr3:uid="{CAF2CFA0-A7B5-4B57-AECC-7D44D09E53CB}" name="Общая сумма KRW" dataDxfId="579" dataCellStyle="쉼표 [0] 2">
      <calculatedColumnFormula>Таблица626[[#This Row],[Общее кол-во шт]]*Таблица626[[#This Row],[Оптовая цена KRW за 1шт]]</calculatedColumnFormula>
    </tableColumn>
    <tableColumn id="14" xr3:uid="{BD4DB151-B9BC-4CD8-833F-96AE82290520}" name="Общая сумма USD" dataDxfId="578">
      <calculatedColumnFormula>IFERROR(Таблица626[[#This Row],[Общее кол-во шт]]*Таблица626[[#This Row],[Оптовая цена USD за 1шт]],"")</calculatedColumnFormula>
    </tableColumn>
    <tableColumn id="11" xr3:uid="{0B5583C0-87A3-4F8C-BFC6-984D2A3263D2}" name="Примечание " dataDxfId="577" dataCellStyle="표준 2"/>
  </tableColumns>
  <tableStyleInfo name="Стиль таблицы 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CA65C002-68DA-42FE-8D51-4A02380D00F5}" name="Таблица651" displayName="Таблица651" ref="A2:N816" totalsRowShown="0" headerRowDxfId="564" dataDxfId="562" headerRowBorderDxfId="563" tableBorderDxfId="561" totalsRowBorderDxfId="560">
  <autoFilter ref="A2:N816" xr:uid="{00000000-0009-0000-0100-000001000000}"/>
  <tableColumns count="14">
    <tableColumn id="15" xr3:uid="{2F212F70-61A1-4CC9-94D7-77B5B3AF385A}" name="Артикул" dataDxfId="559" dataCellStyle="표준 2"/>
    <tableColumn id="2" xr3:uid="{774BCFAF-D262-4A5A-A881-43E2D42405EA}" name="BARCODE" dataDxfId="558" dataCellStyle="표준 2"/>
    <tableColumn id="3" xr3:uid="{D13CC57C-CE5B-465F-9D2D-F8BA0FB5483C}" name="ITEM" dataDxfId="557" dataCellStyle="표준 2"/>
    <tableColumn id="4" xr3:uid="{55613EA0-01CE-4073-9A90-D6001BD6B3D3}" name="Наименование (АНГЛ)" dataDxfId="556" dataCellStyle="표준 2"/>
    <tableColumn id="5" xr3:uid="{5BBE2383-9766-4DC9-9C6F-84FFD78204FB}" name="Розничная цена KRW" dataDxfId="555"/>
    <tableColumn id="12" xr3:uid="{DDE49FBF-003C-4E4F-901B-8FFAA018FAD1}" name="Коэфициент стоимости" dataDxfId="554"/>
    <tableColumn id="6" xr3:uid="{8388EC0A-9E00-4E5C-8646-92AFBE99423E}" name="Кол-во шт в коробке" dataDxfId="553" dataCellStyle="표준 2"/>
    <tableColumn id="7" xr3:uid="{880B6425-3FDB-4A7B-B5AF-2A80B001EB40}" name="Оптовая цена KRW за 1шт" dataDxfId="552" dataCellStyle="표준 2">
      <calculatedColumnFormula>Таблица651[[#This Row],[Коэфициент стоимости]]*Таблица651[[#This Row],[Розничная цена KRW]]</calculatedColumnFormula>
    </tableColumn>
    <tableColumn id="13" xr3:uid="{8B3CFB76-4F66-42E3-8841-CAA0FD16CE6E}" name="Оптовая цена USD за 1шт" dataDxfId="551">
      <calculatedColumnFormula>IF($H$1="","Введите курс",Таблица651[[#This Row],[Оптовая цена KRW за 1шт]]/$H$1)</calculatedColumnFormula>
    </tableColumn>
    <tableColumn id="8" xr3:uid="{1D75D011-8B89-4F96-BE21-CCF88680ACB6}" name="Заказ коробок " dataDxfId="550" dataCellStyle="쉼표 [0] 2"/>
    <tableColumn id="9" xr3:uid="{1377BC7F-EB46-4452-9596-15A992B8A450}" name="Общее кол-во шт" dataDxfId="549" dataCellStyle="쉼표 [0] 2">
      <calculatedColumnFormula>Таблица651[[#This Row],[Заказ коробок ]]*Таблица651[[#This Row],[Кол-во шт в коробке]]</calculatedColumnFormula>
    </tableColumn>
    <tableColumn id="10" xr3:uid="{BBE093D7-ABFF-4FE1-BFE6-03900D4C954A}" name="Общая сумма KRW" dataDxfId="548" dataCellStyle="쉼표 [0] 2">
      <calculatedColumnFormula>Таблица651[[#This Row],[Общее кол-во шт]]*Таблица651[[#This Row],[Оптовая цена KRW за 1шт]]</calculatedColumnFormula>
    </tableColumn>
    <tableColumn id="14" xr3:uid="{2B58CF0C-731D-4296-90FF-3497FA52DEF2}" name="Общая сумма USD" dataDxfId="547">
      <calculatedColumnFormula>IFERROR(Таблица651[[#This Row],[Общее кол-во шт]]*Таблица651[[#This Row],[Оптовая цена USD за 1шт]],"")</calculatedColumnFormula>
    </tableColumn>
    <tableColumn id="11" xr3:uid="{7C7B1A76-5421-445F-AF13-E021512B4BA2}" name="Примечание " dataDxfId="546" dataCellStyle="표준 2"/>
  </tableColumns>
  <tableStyleInfo name="Стиль таблицы 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70C33AC3-F84B-405C-AC61-B691A18EFC5B}" name="Таблица645" displayName="Таблица645" ref="A2:N85" totalsRowShown="0" headerRowDxfId="537" dataDxfId="535" headerRowBorderDxfId="536" tableBorderDxfId="534" totalsRowBorderDxfId="533">
  <autoFilter ref="A2:N85" xr:uid="{00000000-0009-0000-0100-000001000000}"/>
  <tableColumns count="14">
    <tableColumn id="15" xr3:uid="{5EE08D01-4109-4388-82F7-04F78789CCE5}" name="Артикул" dataDxfId="532" dataCellStyle="표준 2"/>
    <tableColumn id="2" xr3:uid="{37C8323E-6DBF-4EFA-8E83-6F2283BC8BFA}" name="ERP CODE" dataDxfId="531" dataCellStyle="표준 2"/>
    <tableColumn id="3" xr3:uid="{B2BAE9E5-65F8-458F-A583-76C2DBAFD0BE}" name="ITEM" dataDxfId="530" dataCellStyle="표준 2"/>
    <tableColumn id="4" xr3:uid="{1B29626E-82A8-48E2-9DA3-AB809CA1C4B1}" name="Наименование (АНГЛ)" dataDxfId="529" dataCellStyle="표준 2"/>
    <tableColumn id="5" xr3:uid="{C6CE781E-F93E-45B8-835F-A6FD7E58B13C}" name="Розничная цена KRW" dataDxfId="528"/>
    <tableColumn id="12" xr3:uid="{BE0061DB-3DD7-446C-B239-402ACA82055A}" name="Коэфициент стоимости" dataDxfId="527"/>
    <tableColumn id="6" xr3:uid="{0EF2F81D-EA89-4B25-87BF-A91CE58CCED8}" name="Кол-во шт в коробке" dataDxfId="526" dataCellStyle="표준 2"/>
    <tableColumn id="7" xr3:uid="{239EE611-E672-49A1-ADBF-6ED9596CCF9A}" name="Оптовая цена KRW за 1шт" dataDxfId="525" dataCellStyle="표준 2">
      <calculatedColumnFormula>Таблица645[[#This Row],[Коэфициент стоимости]]*Таблица645[[#This Row],[Розничная цена KRW]]</calculatedColumnFormula>
    </tableColumn>
    <tableColumn id="13" xr3:uid="{95FBA774-80CB-40A5-BF2F-E404B40EA46A}" name="Оптовая цена USD за 1шт" dataDxfId="524">
      <calculatedColumnFormula>IF($H$1="","Введите курс",Таблица645[[#This Row],[Оптовая цена KRW за 1шт]]/$H$1)</calculatedColumnFormula>
    </tableColumn>
    <tableColumn id="8" xr3:uid="{5BC0457F-1B24-4ED2-B62F-344618B57C75}" name="Заказ коробок " dataDxfId="523" dataCellStyle="쉼표 [0] 2"/>
    <tableColumn id="9" xr3:uid="{ACF88462-70F0-4B4C-9133-22DFEF1A6E9F}" name="Общее кол-во шт" dataDxfId="522" dataCellStyle="쉼표 [0] 2">
      <calculatedColumnFormula>Таблица645[[#This Row],[Заказ коробок ]]*Таблица645[[#This Row],[Кол-во шт в коробке]]</calculatedColumnFormula>
    </tableColumn>
    <tableColumn id="10" xr3:uid="{53475EA9-C688-43AA-9844-6B04F3BC520C}" name="Общая сумма KRW" dataDxfId="521" dataCellStyle="쉼표 [0] 2">
      <calculatedColumnFormula>Таблица645[[#This Row],[Общее кол-во шт]]*Таблица645[[#This Row],[Оптовая цена KRW за 1шт]]</calculatedColumnFormula>
    </tableColumn>
    <tableColumn id="14" xr3:uid="{EF5E6245-2C75-4872-88AA-B625BD504641}" name="Общая сумма USD" dataDxfId="520">
      <calculatedColumnFormula>IFERROR(Таблица645[[#This Row],[Общее кол-во шт]]*Таблица645[[#This Row],[Оптовая цена USD за 1шт]],"")</calculatedColumnFormula>
    </tableColumn>
    <tableColumn id="11" xr3:uid="{01AA08F6-188D-4621-8215-6CA428BF53AC}" name="Примечание " dataDxfId="519" dataCellStyle="표준 2"/>
  </tableColumns>
  <tableStyleInfo name="Стиль таблицы 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73A8B27-062E-4AB9-AE57-6F76CAB44CC2}" name="Таблица618" displayName="Таблица618" ref="A2:N78" totalsRowShown="0" headerRowDxfId="506" dataDxfId="504" headerRowBorderDxfId="505" tableBorderDxfId="503" totalsRowBorderDxfId="502">
  <autoFilter ref="A2:N78" xr:uid="{00000000-0009-0000-0100-000001000000}">
    <filterColumn colId="13">
      <filters blank="1"/>
    </filterColumn>
  </autoFilter>
  <tableColumns count="14">
    <tableColumn id="15" xr3:uid="{7CEC9C2B-9372-4ACC-B37F-ACF08E99B267}" name="Артикул" dataDxfId="501" dataCellStyle="표준 2"/>
    <tableColumn id="2" xr3:uid="{2B23FB84-E943-4554-BBFB-EE43259DA138}" name="BARCODE" dataDxfId="500" dataCellStyle="표준 2"/>
    <tableColumn id="3" xr3:uid="{4CF7E088-154D-4DD8-AF35-9227DB018D19}" name="ITEM" dataDxfId="499" dataCellStyle="표준 2"/>
    <tableColumn id="4" xr3:uid="{1F03B216-E95A-4256-B1F3-40BA8938D1EF}" name="Наименование (АНГЛ)" dataDxfId="498" dataCellStyle="표준 2"/>
    <tableColumn id="5" xr3:uid="{4C337099-1090-43C6-8E7E-1DDBF80A5C0C}" name="Розничная цена KRW" dataDxfId="497"/>
    <tableColumn id="12" xr3:uid="{6D8AC75F-4AAE-4AB6-AB5C-481737892D27}" name="Коэфициент стоимости" dataDxfId="496"/>
    <tableColumn id="6" xr3:uid="{3040BCCB-B3CA-4E31-BEC4-97C6D418BB24}" name="Кол-во шт в коробке" dataDxfId="495" dataCellStyle="표준 2"/>
    <tableColumn id="7" xr3:uid="{72EE4706-F6B7-43B4-A0D2-3DCC5E26229B}" name="Оптовая цена KRW за 1шт" dataDxfId="494" dataCellStyle="표준 2">
      <calculatedColumnFormula>Таблица618[[#This Row],[Коэфициент стоимости]]*Таблица618[[#This Row],[Розничная цена KRW]]</calculatedColumnFormula>
    </tableColumn>
    <tableColumn id="13" xr3:uid="{D7BE1AE0-CA09-4532-A0B1-6522D7F839CD}" name="Оптовая цена USD за 1шт" dataDxfId="493">
      <calculatedColumnFormula>IF($H$1="","Введите курс",Таблица618[[#This Row],[Оптовая цена KRW за 1шт]]/$H$1)</calculatedColumnFormula>
    </tableColumn>
    <tableColumn id="8" xr3:uid="{6F62B587-AD84-4C7F-91D6-A9D02A7C8227}" name="Заказ коробок " dataDxfId="492" dataCellStyle="쉼표 [0] 2"/>
    <tableColumn id="9" xr3:uid="{76556E40-0599-44AB-B948-81751C57E2C2}" name="Общее кол-во шт" dataDxfId="491" dataCellStyle="쉼표 [0] 2">
      <calculatedColumnFormula>Таблица618[[#This Row],[Заказ коробок ]]*Таблица618[[#This Row],[Кол-во шт в коробке]]</calculatedColumnFormula>
    </tableColumn>
    <tableColumn id="10" xr3:uid="{52BC4CD8-E18D-4573-862B-BDBB970B5FA7}" name="Общая сумма KRW" dataDxfId="490" dataCellStyle="쉼표 [0] 2">
      <calculatedColumnFormula>Таблица618[[#This Row],[Общее кол-во шт]]*Таблица618[[#This Row],[Оптовая цена KRW за 1шт]]</calculatedColumnFormula>
    </tableColumn>
    <tableColumn id="14" xr3:uid="{E8C977BF-C92A-49D2-A8E2-5A9A63D39588}" name="Общая сумма USD" dataDxfId="489">
      <calculatedColumnFormula>IFERROR(Таблица618[[#This Row],[Общее кол-во шт]]*Таблица618[[#This Row],[Оптовая цена USD за 1шт]],"")</calculatedColumnFormula>
    </tableColumn>
    <tableColumn id="11" xr3:uid="{36A9B7E0-60F3-4214-926C-E92483CFEBDC}" name="Примечание " dataDxfId="488" dataCellStyle="표준 2"/>
  </tableColumns>
  <tableStyleInfo name="Стиль таблицы 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E9169FB-CF60-4F8C-AE7C-5C384E10F844}" name="Таблица633" displayName="Таблица633" ref="A2:N20" totalsRowShown="0" headerRowDxfId="475" dataDxfId="473" headerRowBorderDxfId="474" tableBorderDxfId="472" totalsRowBorderDxfId="471">
  <autoFilter ref="A2:N20" xr:uid="{00000000-0009-0000-0100-000001000000}"/>
  <tableColumns count="14">
    <tableColumn id="15" xr3:uid="{2250FB9E-C154-4881-B010-3D5BBAB26371}" name="Артикул" dataDxfId="470" dataCellStyle="표준 2"/>
    <tableColumn id="2" xr3:uid="{1892FAD3-823F-41B2-9070-284205D67548}" name="BARCODE" dataDxfId="469" dataCellStyle="표준 2"/>
    <tableColumn id="3" xr3:uid="{035F5C0D-9446-4B59-8A3A-79C849BFB8FA}" name="ITEM" dataDxfId="468" dataCellStyle="표준 2"/>
    <tableColumn id="4" xr3:uid="{30454E72-65DA-4820-AB0C-6DA4593A4215}" name="Наименование (АНГЛ)" dataDxfId="467" dataCellStyle="표준 2"/>
    <tableColumn id="5" xr3:uid="{CCA7180E-166D-4D74-A0A4-7BF86D488592}" name="Розничная цена KRW" dataDxfId="466"/>
    <tableColumn id="12" xr3:uid="{76E9B0EF-1BAB-4C11-A8C3-0D974C4C045D}" name="Коэфициент стоимости" dataDxfId="465"/>
    <tableColumn id="6" xr3:uid="{4F62511E-5DE5-4E95-8C16-B9BAEA2E5588}" name="Кол-во шт в коробке" dataDxfId="464" dataCellStyle="표준 2"/>
    <tableColumn id="7" xr3:uid="{5C515212-5620-4A09-BB8D-B6216B978B45}" name="Оптовая цена KRW за 1шт" dataDxfId="463" dataCellStyle="표준 2">
      <calculatedColumnFormula>Таблица633[[#This Row],[Коэфициент стоимости]]*Таблица633[[#This Row],[Розничная цена KRW]]</calculatedColumnFormula>
    </tableColumn>
    <tableColumn id="13" xr3:uid="{9215B0EA-4FD3-405D-802A-DA2C444329E9}" name="Оптовая цена USD за 1шт" dataDxfId="462">
      <calculatedColumnFormula>IF($H$1="","Введите курс",Таблица633[[#This Row],[Оптовая цена KRW за 1шт]]/$H$1)</calculatedColumnFormula>
    </tableColumn>
    <tableColumn id="8" xr3:uid="{D4A78771-1DE6-488A-9936-25A960562CEF}" name="Заказ коробок " dataDxfId="461" dataCellStyle="쉼표 [0] 2"/>
    <tableColumn id="9" xr3:uid="{6909C931-F168-47EC-9B66-A23EF74BBA20}" name="Общее кол-во шт" dataDxfId="460" dataCellStyle="쉼표 [0] 2">
      <calculatedColumnFormula>Таблица633[[#This Row],[Заказ коробок ]]*Таблица633[[#This Row],[Кол-во шт в коробке]]</calculatedColumnFormula>
    </tableColumn>
    <tableColumn id="10" xr3:uid="{1CBCB621-3241-454B-A459-B1AD372B087C}" name="Общая сумма KRW" dataDxfId="459" dataCellStyle="쉼표 [0] 2">
      <calculatedColumnFormula>Таблица633[[#This Row],[Общее кол-во шт]]*Таблица633[[#This Row],[Оптовая цена KRW за 1шт]]</calculatedColumnFormula>
    </tableColumn>
    <tableColumn id="14" xr3:uid="{73EDFE8F-FD02-4ADC-9FD8-97FAFA318295}" name="Общая сумма USD" dataDxfId="458">
      <calculatedColumnFormula>IFERROR(Таблица633[[#This Row],[Общее кол-во шт]]*Таблица633[[#This Row],[Оптовая цена USD за 1шт]],"")</calculatedColumnFormula>
    </tableColumn>
    <tableColumn id="11" xr3:uid="{554284CA-1DEC-407C-91E3-FB6BFB64BB32}" name="Примечание " dataDxfId="457" dataCellStyle="표준 2"/>
  </tableColumns>
  <tableStyleInfo name="Стиль таблицы 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8C58FAEA-3074-410E-AD44-C576A1525B61}" name="Таблица646" displayName="Таблица646" ref="A2:N22" totalsRowShown="0" headerRowDxfId="444" dataDxfId="442" headerRowBorderDxfId="443" tableBorderDxfId="441" totalsRowBorderDxfId="440">
  <autoFilter ref="A2:N22" xr:uid="{00000000-0009-0000-0100-000001000000}"/>
  <tableColumns count="14">
    <tableColumn id="15" xr3:uid="{B1392E5D-8321-43F9-8164-3C30F0253B7E}" name="Артикул" dataDxfId="439" dataCellStyle="표준 2"/>
    <tableColumn id="2" xr3:uid="{AB9CA7F6-1F21-4EB8-B6C7-78F2F71DCA9E}" name="ERP CODE" dataDxfId="438" dataCellStyle="표준 2"/>
    <tableColumn id="3" xr3:uid="{07382B18-5EB9-4750-AEB4-B2D434B2B992}" name="ITEM" dataDxfId="437" dataCellStyle="표준 2"/>
    <tableColumn id="4" xr3:uid="{B0CF9853-A2D9-43F2-B169-3F6FCFCBC6DA}" name="Наименование (АНГЛ)" dataDxfId="436" dataCellStyle="표준 2"/>
    <tableColumn id="5" xr3:uid="{79278DA8-7953-47EC-9E8A-7C77C38FB5AA}" name="Розничная цена KRW" dataDxfId="435"/>
    <tableColumn id="12" xr3:uid="{ADD5E0E2-3E4D-46F9-B52A-8B97911FB2F0}" name="Коэфициент стоимости" dataDxfId="434"/>
    <tableColumn id="6" xr3:uid="{B20E204D-F102-43D3-9E63-D37CB9D11423}" name="Кол-во шт в коробке" dataDxfId="433" dataCellStyle="표준 2"/>
    <tableColumn id="7" xr3:uid="{AEE38B7F-FA2A-4C15-829F-BC4EE0D7395C}" name="Оптовая цена KRW за 1шт" dataDxfId="432" dataCellStyle="표준 2"/>
    <tableColumn id="13" xr3:uid="{A74749DE-8C1C-479E-843B-6971F1B6ECEA}" name="Оптовая цена USD за 1шт" dataDxfId="431">
      <calculatedColumnFormula>IF($H$1="","Введите курс",Таблица646[[#This Row],[Оптовая цена KRW за 1шт]]/$H$1)</calculatedColumnFormula>
    </tableColumn>
    <tableColumn id="8" xr3:uid="{86AB6E05-1511-444D-9265-F571F3629C6F}" name="Заказ коробок " dataDxfId="430" dataCellStyle="쉼표 [0] 2"/>
    <tableColumn id="9" xr3:uid="{FED24EF7-80A7-4418-A211-4443349B6433}" name="Общее кол-во шт" dataDxfId="429" dataCellStyle="쉼표 [0] 2">
      <calculatedColumnFormula>Таблица646[[#This Row],[Заказ коробок ]]*Таблица646[[#This Row],[Кол-во шт в коробке]]</calculatedColumnFormula>
    </tableColumn>
    <tableColumn id="10" xr3:uid="{7D74DFAE-D010-49FC-A85C-3F31C25B8884}" name="Общая сумма KRW" dataDxfId="428" dataCellStyle="쉼표 [0] 2">
      <calculatedColumnFormula>Таблица646[[#This Row],[Общее кол-во шт]]*Таблица646[[#This Row],[Оптовая цена KRW за 1шт]]</calculatedColumnFormula>
    </tableColumn>
    <tableColumn id="14" xr3:uid="{EA556D87-73E7-47A7-94E8-9D39C79F2348}" name="Общая сумма USD" dataDxfId="427">
      <calculatedColumnFormula>IFERROR(Таблица646[[#This Row],[Общее кол-во шт]]*Таблица646[[#This Row],[Оптовая цена USD за 1шт]],"")</calculatedColumnFormula>
    </tableColumn>
    <tableColumn id="11" xr3:uid="{27F20C4D-3328-417E-974C-442B56CEB4D3}" name="Примечание " dataDxfId="426" dataCellStyle="표준 2"/>
  </tableColumns>
  <tableStyleInfo name="Стиль таблицы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E0E7D2A5-C0E7-46EE-8A8D-3A0EB1AFEFD3}" name="Таблица638" displayName="Таблица638" ref="A2:N23" totalsRowShown="0" headerRowDxfId="1776" dataDxfId="1774" headerRowBorderDxfId="1775" tableBorderDxfId="1773" totalsRowBorderDxfId="1772">
  <autoFilter ref="A2:N23" xr:uid="{00000000-0009-0000-0100-000001000000}"/>
  <tableColumns count="14">
    <tableColumn id="15" xr3:uid="{74B227F4-9438-45D3-BBF9-409EFCC13370}" name="Артикул" dataDxfId="1771" dataCellStyle="표준 2"/>
    <tableColumn id="2" xr3:uid="{E4BF3768-930B-41C7-B83D-9BFEA60BAD50}" name="ERP CODE" dataDxfId="1770" dataCellStyle="표준 2"/>
    <tableColumn id="3" xr3:uid="{FAA0F2FB-FD1D-4E6D-894E-9E51EF39BB0B}" name="ITEM" dataDxfId="1769" dataCellStyle="표준 2"/>
    <tableColumn id="4" xr3:uid="{4DB77CD1-9678-45EC-B650-1E4AAEBA0300}" name="Наименование (АНГЛ)" dataDxfId="1768" dataCellStyle="표준 2"/>
    <tableColumn id="5" xr3:uid="{82BDCF94-D47D-4116-8E93-51E2AB5A6F14}" name="Розничная цена KRW" dataDxfId="1767"/>
    <tableColumn id="12" xr3:uid="{C42B8182-F060-48FA-A48B-74B9197892F0}" name="Коэфициент стоимости" dataDxfId="1766"/>
    <tableColumn id="6" xr3:uid="{BE76869A-3907-4B47-9658-2E3FAAF3F648}" name="Кол-во шт в коробке" dataDxfId="1765" dataCellStyle="표준 2"/>
    <tableColumn id="7" xr3:uid="{206B80EE-B71C-4F5A-9159-F7405E1BF187}" name="Оптовая цена KRW за 1шт" dataDxfId="1764" dataCellStyle="표준 2"/>
    <tableColumn id="13" xr3:uid="{A626F262-AD3C-4291-909B-5702B6FFC66A}" name="Оптовая цена USD за 1шт" dataDxfId="1763">
      <calculatedColumnFormula>IF($H$1="","Введите курс",Таблица638[[#This Row],[Оптовая цена KRW за 1шт]]/$H$1)</calculatedColumnFormula>
    </tableColumn>
    <tableColumn id="8" xr3:uid="{2290B15D-613C-4C0F-8E07-1A744B53C74F}" name="Заказ коробок " dataDxfId="1762" dataCellStyle="쉼표 [0] 2"/>
    <tableColumn id="9" xr3:uid="{92D9133C-571F-4E74-979F-CC54F754798F}" name="Общее кол-во шт" dataDxfId="1761" dataCellStyle="쉼표 [0] 2">
      <calculatedColumnFormula>Таблица638[[#This Row],[Заказ коробок ]]*Таблица638[[#This Row],[Кол-во шт в коробке]]</calculatedColumnFormula>
    </tableColumn>
    <tableColumn id="10" xr3:uid="{39B116FA-0CF6-4A46-9CCB-59E79C9E055F}" name="Общая сумма KRW" dataDxfId="1760" dataCellStyle="쉼표 [0] 2">
      <calculatedColumnFormula>Таблица638[[#This Row],[Общее кол-во шт]]*Таблица638[[#This Row],[Оптовая цена KRW за 1шт]]</calculatedColumnFormula>
    </tableColumn>
    <tableColumn id="14" xr3:uid="{09D622C4-006D-4FB2-8267-99B3D46B3134}" name="Общая сумма USD" dataDxfId="1759">
      <calculatedColumnFormula>IFERROR(Таблица638[[#This Row],[Общее кол-во шт]]*Таблица638[[#This Row],[Оптовая цена USD за 1шт]],"")</calculatedColumnFormula>
    </tableColumn>
    <tableColumn id="11" xr3:uid="{AC45CF99-5BFF-4955-96BF-E09813A1BBBB}" name="Примечание " dataDxfId="1758" dataCellStyle="표준 2"/>
  </tableColumns>
  <tableStyleInfo name="Стиль таблицы 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3DA517E8-4B34-4A9D-9AB4-F6BC4CF1DBE2}" name="Таблица647" displayName="Таблица647" ref="A2:N55" totalsRowShown="0" headerRowDxfId="417" dataDxfId="415" headerRowBorderDxfId="416" tableBorderDxfId="414" totalsRowBorderDxfId="413">
  <autoFilter ref="A2:N55" xr:uid="{00000000-0009-0000-0100-000001000000}"/>
  <tableColumns count="14">
    <tableColumn id="15" xr3:uid="{4E7B34F3-33BF-4D03-A6FE-F65DCE787DC3}" name="Артикул" dataDxfId="412" dataCellStyle="표준 2"/>
    <tableColumn id="2" xr3:uid="{A1DAB70F-7838-4A6A-861A-3163499DC2DB}" name="BARCODE" dataDxfId="411" dataCellStyle="표준 2"/>
    <tableColumn id="3" xr3:uid="{5CC98F33-6F0A-4386-B374-2809E49D5209}" name="ITEM" dataDxfId="410" dataCellStyle="표준 2"/>
    <tableColumn id="4" xr3:uid="{27FA35A4-4EE0-439F-8892-269BC21782EE}" name="Наименование (АНГЛ)" dataDxfId="409" dataCellStyle="표준 2"/>
    <tableColumn id="5" xr3:uid="{9E485FE8-3477-4552-A1D8-703EF722FF30}" name="Розничная цена KRW" dataDxfId="408"/>
    <tableColumn id="12" xr3:uid="{BFE02556-DA2B-4C42-9F67-E138243DAC57}" name="Коэфициент стоимости" dataDxfId="407"/>
    <tableColumn id="6" xr3:uid="{C2E57B49-9F4A-4E26-A74D-0E17A6A98729}" name="Кол-во шт в коробке" dataDxfId="406" dataCellStyle="표준 2"/>
    <tableColumn id="7" xr3:uid="{527355C7-F5FB-465F-A33B-24193BEE3625}" name="Оптовая цена KRW за 1шт" dataDxfId="405" dataCellStyle="표준 2"/>
    <tableColumn id="13" xr3:uid="{F8C8963F-03B4-40E9-B466-909A1BBBF5A6}" name="Оптовая цена USD за 1шт" dataDxfId="404">
      <calculatedColumnFormula>IF($H$1="","Введите курс",Таблица647[[#This Row],[Оптовая цена KRW за 1шт]]/$H$1)</calculatedColumnFormula>
    </tableColumn>
    <tableColumn id="8" xr3:uid="{4160A8BE-3B81-4BDD-AA56-C6AC3759D663}" name="Заказ коробок " dataDxfId="403" dataCellStyle="쉼표 [0] 2"/>
    <tableColumn id="9" xr3:uid="{29EE8F2F-C912-44D7-82B4-D39A848E7480}" name="Общее кол-во шт" dataDxfId="402" dataCellStyle="쉼표 [0] 2">
      <calculatedColumnFormula>Таблица647[[#This Row],[Заказ коробок ]]*Таблица647[[#This Row],[Кол-во шт в коробке]]</calculatedColumnFormula>
    </tableColumn>
    <tableColumn id="10" xr3:uid="{4E1B6BF4-03DF-4DA9-870C-F03704A524B3}" name="Общая сумма KRW" dataDxfId="401" dataCellStyle="쉼표 [0] 2">
      <calculatedColumnFormula>Таблица647[[#This Row],[Общее кол-во шт]]*Таблица647[[#This Row],[Оптовая цена KRW за 1шт]]</calculatedColumnFormula>
    </tableColumn>
    <tableColumn id="14" xr3:uid="{C24553B4-41BC-4F6D-A486-B4F6D6BB185F}" name="Общая сумма USD" dataDxfId="400">
      <calculatedColumnFormula>IFERROR(Таблица647[[#This Row],[Общее кол-во шт]]*Таблица647[[#This Row],[Оптовая цена USD за 1шт]],"")</calculatedColumnFormula>
    </tableColumn>
    <tableColumn id="11" xr3:uid="{1F689642-2703-441A-B93C-FB766EF31FFC}" name="Примечание " dataDxfId="399" dataCellStyle="표준 2"/>
  </tableColumns>
  <tableStyleInfo name="Стиль таблицы 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0796D99-271B-4931-A929-EB1B0C349398}" name="Таблица615" displayName="Таблица615" ref="A2:N84" totalsRowShown="0" headerRowDxfId="386" dataDxfId="384" headerRowBorderDxfId="385" tableBorderDxfId="383" totalsRowBorderDxfId="382">
  <autoFilter ref="A2:N84" xr:uid="{00000000-0009-0000-0100-000001000000}"/>
  <tableColumns count="14">
    <tableColumn id="15" xr3:uid="{776091EF-D72C-4ED4-91FA-7D34EFC06258}" name="Артикул" dataDxfId="381" dataCellStyle="표준 2"/>
    <tableColumn id="2" xr3:uid="{0E25CF34-5864-4688-A918-78546FE7B977}" name="BARCODE" dataDxfId="380" dataCellStyle="표준 2"/>
    <tableColumn id="3" xr3:uid="{B0952992-CF20-4306-83E6-4FBF1A57E38E}" name="ITEM" dataDxfId="379" dataCellStyle="표준 2"/>
    <tableColumn id="4" xr3:uid="{51CBD5B5-2380-467A-88AD-8C748B52AF46}" name="Наименование (АНГЛ)" dataDxfId="378" dataCellStyle="표준 2"/>
    <tableColumn id="5" xr3:uid="{DD298B35-BCCF-4410-9E4A-BC8177380B81}" name="Розничная цена KRW" dataDxfId="377"/>
    <tableColumn id="12" xr3:uid="{17111554-919D-4A4F-8FD5-9F064985A4D7}" name="Коэфициент стоимости" dataDxfId="376"/>
    <tableColumn id="6" xr3:uid="{EBF9CDB7-6219-4F42-9424-E24AA870A1DD}" name="Кол-во шт в коробке" dataDxfId="375" dataCellStyle="표준 2"/>
    <tableColumn id="7" xr3:uid="{BCCB4C39-FADE-4568-AAFE-7CE5628FB996}" name="Оптовая цена KRW за 1шт" dataDxfId="374" dataCellStyle="표준 2"/>
    <tableColumn id="13" xr3:uid="{F3AD5C49-5C17-4638-A577-ECF781AFE895}" name="Оптовая цена USD за 1шт" dataDxfId="373">
      <calculatedColumnFormula>IF($H$1="","Введите курс",Таблица615[[#This Row],[Оптовая цена KRW за 1шт]]/$H$1)</calculatedColumnFormula>
    </tableColumn>
    <tableColumn id="8" xr3:uid="{B9B92DAE-E6E5-42BA-91C0-D9AB9BF0BD8D}" name="Заказ коробок " dataDxfId="372" dataCellStyle="쉼표 [0] 2"/>
    <tableColumn id="9" xr3:uid="{BA43AC19-6FA7-471A-8DB1-9C87A68C1DC5}" name="Общее кол-во шт" dataDxfId="371" dataCellStyle="쉼표 [0] 2">
      <calculatedColumnFormula>Таблица615[[#This Row],[Заказ коробок ]]*Таблица615[[#This Row],[Кол-во шт в коробке]]</calculatedColumnFormula>
    </tableColumn>
    <tableColumn id="10" xr3:uid="{6438DE6C-5DE0-4781-ABA8-A8D008AAB751}" name="Общая сумма KRW" dataDxfId="370" dataCellStyle="쉼표 [0] 2">
      <calculatedColumnFormula>Таблица615[[#This Row],[Общее кол-во шт]]*Таблица615[[#This Row],[Оптовая цена KRW за 1шт]]</calculatedColumnFormula>
    </tableColumn>
    <tableColumn id="14" xr3:uid="{22A562C3-C581-44C2-9F97-73D2C68CFFB1}" name="Общая сумма USD" dataDxfId="369">
      <calculatedColumnFormula>IFERROR(Таблица615[[#This Row],[Общее кол-во шт]]*Таблица615[[#This Row],[Оптовая цена USD за 1шт]],"")</calculatedColumnFormula>
    </tableColumn>
    <tableColumn id="11" xr3:uid="{916E2C1A-050C-4058-B08A-05D949A80942}" name="Примечание " dataDxfId="368" dataCellStyle="표준 2"/>
  </tableColumns>
  <tableStyleInfo name="Стиль таблицы 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D5939E34-957F-4D99-B258-C67C8D5B04FD}" name="Таблица662" displayName="Таблица662" ref="A2:N45" totalsRowShown="0" headerRowDxfId="359" dataDxfId="357" headerRowBorderDxfId="358" tableBorderDxfId="356" totalsRowBorderDxfId="355">
  <autoFilter ref="A2:N45" xr:uid="{00000000-0009-0000-0100-000001000000}"/>
  <tableColumns count="14">
    <tableColumn id="15" xr3:uid="{0ED157F1-39A3-4851-80CB-7B274B6D9678}" name="Артикул" dataDxfId="354" dataCellStyle="표준 2"/>
    <tableColumn id="2" xr3:uid="{1A5F05A5-EF30-48F5-AA0E-8EEB75810FB2}" name="ERP CODE" dataDxfId="353" dataCellStyle="표준 2"/>
    <tableColumn id="3" xr3:uid="{74C2999B-9BD2-406A-A442-DFFCF2D7FA4B}" name="ITEM" dataDxfId="352" dataCellStyle="표준 2"/>
    <tableColumn id="4" xr3:uid="{3B0881F4-C616-45E0-9318-D76867BC15F0}" name="Наименование (АНГЛ)" dataDxfId="351" dataCellStyle="표준 2"/>
    <tableColumn id="5" xr3:uid="{DEE37CAB-F9C6-4CAE-9FB3-6550DEB54A47}" name="Розничная цена KRW" dataDxfId="350"/>
    <tableColumn id="12" xr3:uid="{E1272381-A6A0-4B81-9A09-7062432C8E02}" name="Коэфициент стоимости" dataDxfId="349"/>
    <tableColumn id="6" xr3:uid="{D2938D7A-6D5B-498D-B4AD-7020900C4FF6}" name="Кол-во шт в коробке" dataDxfId="348" dataCellStyle="표준 2"/>
    <tableColumn id="7" xr3:uid="{0EC113DC-5F8B-4D5F-A2A4-EA5C56B29416}" name="Оптовая цена KRW за 1шт" dataDxfId="347" dataCellStyle="표준 2">
      <calculatedColumnFormula>Таблица662[[#This Row],[Коэфициент стоимости]]*Таблица662[[#This Row],[Розничная цена KRW]]</calculatedColumnFormula>
    </tableColumn>
    <tableColumn id="13" xr3:uid="{7A1A6A2E-94B8-414A-8B73-463D29641335}" name="Оптовая цена USD за 1шт" dataDxfId="346">
      <calculatedColumnFormula>IF($H$1="","Введите курс",Таблица662[[#This Row],[Оптовая цена KRW за 1шт]]/$H$1)</calculatedColumnFormula>
    </tableColumn>
    <tableColumn id="8" xr3:uid="{EDF8083A-B045-43E1-9A0A-DEC8FE4F4CBD}" name="Заказ коробок " dataDxfId="345" dataCellStyle="쉼표 [0] 2"/>
    <tableColumn id="9" xr3:uid="{BAE3791B-C4CD-4A0A-965E-68B960B3E5C9}" name="Общее кол-во шт" dataDxfId="344" dataCellStyle="쉼표 [0] 2">
      <calculatedColumnFormula>Таблица662[[#This Row],[Заказ коробок ]]*Таблица662[[#This Row],[Кол-во шт в коробке]]</calculatedColumnFormula>
    </tableColumn>
    <tableColumn id="10" xr3:uid="{E5882C57-961D-431C-AD6E-F23E138C0A7D}" name="Общая сумма KRW" dataDxfId="343" dataCellStyle="쉼표 [0] 2">
      <calculatedColumnFormula>Таблица662[[#This Row],[Общее кол-во шт]]*Таблица662[[#This Row],[Оптовая цена KRW за 1шт]]</calculatedColumnFormula>
    </tableColumn>
    <tableColumn id="14" xr3:uid="{1BCB1D9E-516A-4B6C-AE4B-47A828BEAE6A}" name="Общая сумма USD" dataDxfId="342">
      <calculatedColumnFormula>IFERROR(Таблица662[[#This Row],[Общее кол-во шт]]*Таблица662[[#This Row],[Оптовая цена USD за 1шт]],"")</calculatedColumnFormula>
    </tableColumn>
    <tableColumn id="11" xr3:uid="{69D1D098-466F-414D-9189-8B623337B345}" name="Примечание " dataDxfId="341" dataCellStyle="표준 2"/>
  </tableColumns>
  <tableStyleInfo name="Стиль таблицы 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05ABB8A-6161-48BE-9155-23FA2264691E}" name="Таблица636" displayName="Таблица636" ref="A2:N150" totalsRowShown="0" headerRowDxfId="328" dataDxfId="326" headerRowBorderDxfId="327" tableBorderDxfId="325" totalsRowBorderDxfId="324">
  <autoFilter ref="A2:N150" xr:uid="{00000000-0009-0000-0100-000001000000}"/>
  <tableColumns count="14">
    <tableColumn id="15" xr3:uid="{3485BDDC-BE2D-40DD-BE48-D5C225580707}" name="Артикул" dataDxfId="323" dataCellStyle="표준 2"/>
    <tableColumn id="2" xr3:uid="{03CD12F2-9B6D-4CC5-83F1-3C36561E8077}" name="BARCODE" dataDxfId="322" dataCellStyle="표준 2"/>
    <tableColumn id="3" xr3:uid="{C258B499-5A67-4A6F-8FFC-92993A64E414}" name="ITEM" dataDxfId="321" dataCellStyle="표준 2"/>
    <tableColumn id="4" xr3:uid="{35B0058D-7FD9-4053-8ACF-43CA783F6CB6}" name="Наименование (АНГЛ)" dataDxfId="320" dataCellStyle="표준 2"/>
    <tableColumn id="5" xr3:uid="{0B3E0839-5813-4AF0-BDC2-3FD6D63B2C80}" name="Розничная цена KRW" dataDxfId="319"/>
    <tableColumn id="12" xr3:uid="{6AD285C6-616B-4DCE-B726-CC2E04C1F854}" name="Коэфициент стоимости" dataDxfId="318"/>
    <tableColumn id="6" xr3:uid="{C353359C-4BC4-483D-9D80-E0982069E129}" name="Кол-во шт в коробке" dataDxfId="317" dataCellStyle="표준 2"/>
    <tableColumn id="7" xr3:uid="{AD909458-978D-4A5D-BC5F-24AA14CFAF5C}" name="Оптовая цена KRW за 1шт" dataDxfId="316" dataCellStyle="표준 2">
      <calculatedColumnFormula>Таблица636[[#This Row],[Коэфициент стоимости]]*Таблица636[[#This Row],[Розничная цена KRW]]</calculatedColumnFormula>
    </tableColumn>
    <tableColumn id="13" xr3:uid="{2808C67A-F674-4120-BCE1-8C403748E450}" name="Оптовая цена USD за 1шт" dataDxfId="315">
      <calculatedColumnFormula>IF($H$1="","Введите курс",Таблица636[[#This Row],[Оптовая цена KRW за 1шт]]/$H$1)</calculatedColumnFormula>
    </tableColumn>
    <tableColumn id="8" xr3:uid="{8882E4C8-4ECF-4CDC-B1C6-5604A6DDBDA9}" name="Заказ коробок " dataDxfId="314" dataCellStyle="쉼표 [0] 2"/>
    <tableColumn id="9" xr3:uid="{FDEAD826-13D5-4845-ABB6-6150935E5073}" name="Общее кол-во шт" dataDxfId="313" dataCellStyle="쉼표 [0] 2">
      <calculatedColumnFormula>Таблица636[[#This Row],[Заказ коробок ]]*Таблица636[[#This Row],[Кол-во шт в коробке]]</calculatedColumnFormula>
    </tableColumn>
    <tableColumn id="10" xr3:uid="{35412D37-DA17-4897-9954-1E7D926C35F4}" name="Общая сумма KRW" dataDxfId="312" dataCellStyle="쉼표 [0] 2">
      <calculatedColumnFormula>Таблица636[[#This Row],[Общее кол-во шт]]*Таблица636[[#This Row],[Оптовая цена KRW за 1шт]]</calculatedColumnFormula>
    </tableColumn>
    <tableColumn id="14" xr3:uid="{E70D44A6-41BA-4A27-997D-B31D0FA8F7CF}" name="Общая сумма USD" dataDxfId="311">
      <calculatedColumnFormula>IFERROR(Таблица636[[#This Row],[Общее кол-во шт]]*Таблица636[[#This Row],[Оптовая цена USD за 1шт]],"")</calculatedColumnFormula>
    </tableColumn>
    <tableColumn id="11" xr3:uid="{335370DA-7293-45EA-AD9D-73888E43346E}" name="Примечание " dataDxfId="310" dataCellStyle="표준 2"/>
  </tableColumns>
  <tableStyleInfo name="Стиль таблицы 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78C57A4-19C2-45A8-A267-B88E92A63242}" name="Таблица616" displayName="Таблица616" ref="A2:N1111" totalsRowShown="0" headerRowDxfId="297" dataDxfId="295" headerRowBorderDxfId="296" tableBorderDxfId="294" totalsRowBorderDxfId="293">
  <autoFilter ref="A2:N1111" xr:uid="{00000000-0009-0000-0100-000001000000}"/>
  <tableColumns count="14">
    <tableColumn id="15" xr3:uid="{3899FBF7-DE0A-4085-BFE6-614C9DA40B1C}" name="Артикул" dataDxfId="292" dataCellStyle="표준 2"/>
    <tableColumn id="2" xr3:uid="{B2420584-19F7-4FCA-9F3F-A74BF720A3CD}" name="BARCODE" dataDxfId="291" dataCellStyle="표준 2"/>
    <tableColumn id="3" xr3:uid="{16ECA11D-1851-4C51-AD35-C05FAE11F471}" name="ITEM" dataDxfId="290" dataCellStyle="표준 2"/>
    <tableColumn id="4" xr3:uid="{23B1335C-DAF1-4FD3-B2EE-FB860DDE7274}" name="Наименование (АНГЛ)" dataDxfId="289" dataCellStyle="표준 2"/>
    <tableColumn id="5" xr3:uid="{39FC18A9-4AE0-445D-A1D3-EC5E7C54EA60}" name="Розничная цена KRW" dataDxfId="288"/>
    <tableColumn id="12" xr3:uid="{6A7BA119-7E0F-4976-A706-CC6E31AEAC5A}" name="Коэфициент стоимости" dataDxfId="287"/>
    <tableColumn id="6" xr3:uid="{4F49FAAF-3E80-4F8D-A2CC-2D915EF86EAE}" name="Кол-во шт в коробке" dataDxfId="286" dataCellStyle="표준 2"/>
    <tableColumn id="7" xr3:uid="{B6444A4D-9069-4D8C-9E94-382A144ED139}" name="Оптовая цена KRW за 1шт" dataDxfId="285" dataCellStyle="표준 2">
      <calculatedColumnFormula>Таблица616[[#This Row],[Коэфициент стоимости]]*Таблица616[[#This Row],[Розничная цена KRW]]</calculatedColumnFormula>
    </tableColumn>
    <tableColumn id="13" xr3:uid="{4BC728C7-CBFF-46B1-A5F7-750B15F86DFF}" name="Оптовая цена USD за 1шт" dataDxfId="284">
      <calculatedColumnFormula>IF($H$1="","Введите курс",Таблица616[[#This Row],[Оптовая цена KRW за 1шт]]/$H$1)</calculatedColumnFormula>
    </tableColumn>
    <tableColumn id="8" xr3:uid="{C183D4D6-450A-4C13-8491-261D964A99F5}" name="Заказ коробок " dataDxfId="283" dataCellStyle="쉼표 [0] 2"/>
    <tableColumn id="9" xr3:uid="{2A18B28A-7954-4711-9DB2-30D3CE049FCC}" name="Общее кол-во шт" dataDxfId="282" dataCellStyle="쉼표 [0] 2">
      <calculatedColumnFormula>Таблица616[[#This Row],[Заказ коробок ]]*Таблица616[[#This Row],[Кол-во шт в коробке]]</calculatedColumnFormula>
    </tableColumn>
    <tableColumn id="10" xr3:uid="{6F81AFA9-6237-4623-B9EA-DD4529C2293A}" name="Общая сумма KRW" dataDxfId="281" dataCellStyle="쉼표 [0] 2">
      <calculatedColumnFormula>Таблица616[[#This Row],[Общее кол-во шт]]*Таблица616[[#This Row],[Оптовая цена KRW за 1шт]]</calculatedColumnFormula>
    </tableColumn>
    <tableColumn id="14" xr3:uid="{88E234CA-CEED-4A71-BA6F-6B2280865A3F}" name="Общая сумма USD" dataDxfId="280">
      <calculatedColumnFormula>IFERROR(Таблица616[[#This Row],[Общее кол-во шт]]*Таблица616[[#This Row],[Оптовая цена USD за 1шт]],"")</calculatedColumnFormula>
    </tableColumn>
    <tableColumn id="11" xr3:uid="{7B562CA1-67CB-4377-9E8F-0FB212CB58D5}" name="Примечание " dataDxfId="279" dataCellStyle="표준 2"/>
  </tableColumns>
  <tableStyleInfo name="Стиль таблицы 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79EC3A7-99CE-4FE0-9322-FCCCD6BCD8FA}" name="Таблица650" displayName="Таблица650" ref="A2:N750" totalsRowShown="0" headerRowDxfId="266" dataDxfId="264" headerRowBorderDxfId="265" tableBorderDxfId="263" totalsRowBorderDxfId="262">
  <autoFilter ref="A2:N750" xr:uid="{00000000-0009-0000-0100-000001000000}"/>
  <tableColumns count="14">
    <tableColumn id="15" xr3:uid="{4456AB22-7E3D-46BD-9B8A-EE396F0134FD}" name="Артикул" dataDxfId="261" dataCellStyle="표준 2"/>
    <tableColumn id="2" xr3:uid="{C151ECA9-03DD-4FF2-A704-F1B86D3DE68D}" name="BARCODE" dataDxfId="260" dataCellStyle="표준 2"/>
    <tableColumn id="3" xr3:uid="{E32B62DA-EBA1-4986-B6D1-AC122A278FB3}" name="ITEM" dataDxfId="259" dataCellStyle="표준 2"/>
    <tableColumn id="4" xr3:uid="{23FC3190-8CAE-4ABF-8436-6F63D48176EE}" name="Наименование (АНГЛ)" dataDxfId="258" dataCellStyle="표준 2"/>
    <tableColumn id="5" xr3:uid="{1C3D1AC4-D288-4782-B7B6-3EF0CC2EF814}" name="Розничная цена KRW" dataDxfId="257"/>
    <tableColumn id="12" xr3:uid="{4DC16CAF-55FC-47ED-BBA1-66AEC910CB75}" name="Коэфициент стоимости" dataDxfId="256"/>
    <tableColumn id="6" xr3:uid="{18F329AA-6A46-4492-A8A4-C6068E215B71}" name="Кол-во шт в коробке" dataDxfId="255" dataCellStyle="표준 2"/>
    <tableColumn id="7" xr3:uid="{26FA4844-3034-479A-9C5F-84182BC0323F}" name="Оптовая цена KRW за 1шт" dataDxfId="254" dataCellStyle="표준 2">
      <calculatedColumnFormula>Таблица650[[#This Row],[Коэфициент стоимости]]*Таблица650[[#This Row],[Розничная цена KRW]]</calculatedColumnFormula>
    </tableColumn>
    <tableColumn id="13" xr3:uid="{D606BCAA-B859-4CEC-9F7F-8D13B417F0A7}" name="Оптовая цена USD за 1шт" dataDxfId="253">
      <calculatedColumnFormula>IF($H$1="","Введите курс",Таблица650[[#This Row],[Оптовая цена KRW за 1шт]]/$H$1)</calculatedColumnFormula>
    </tableColumn>
    <tableColumn id="8" xr3:uid="{1813EA5D-0739-4146-97C6-E3DF74716E87}" name="Заказ коробок " dataDxfId="252" dataCellStyle="쉼표 [0] 2"/>
    <tableColumn id="9" xr3:uid="{702A0F5C-DE7C-486C-A4E1-0109B8FAA093}" name="Общее кол-во шт" dataDxfId="251" dataCellStyle="쉼표 [0] 2">
      <calculatedColumnFormula>Таблица650[[#This Row],[Заказ коробок ]]*Таблица650[[#This Row],[Кол-во шт в коробке]]</calculatedColumnFormula>
    </tableColumn>
    <tableColumn id="10" xr3:uid="{ABD73C17-72E0-4CBA-9354-7D0AF7C2603D}" name="Общая сумма KRW" dataDxfId="250" dataCellStyle="쉼표 [0] 2">
      <calculatedColumnFormula>Таблица650[[#This Row],[Общее кол-во шт]]*Таблица650[[#This Row],[Оптовая цена KRW за 1шт]]</calculatedColumnFormula>
    </tableColumn>
    <tableColumn id="14" xr3:uid="{EF6335F7-B5DD-4086-A5B4-E05A761F65AD}" name="Общая сумма USD" dataDxfId="249">
      <calculatedColumnFormula>IFERROR(Таблица650[[#This Row],[Общее кол-во шт]]*Таблица650[[#This Row],[Оптовая цена USD за 1шт]],"")</calculatedColumnFormula>
    </tableColumn>
    <tableColumn id="11" xr3:uid="{F54E1DB4-4C26-4F93-80D9-A9E56920A7B8}" name="Примечание " dataDxfId="248" dataCellStyle="표준 2"/>
  </tableColumns>
  <tableStyleInfo name="Стиль таблицы 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3C7E078-14DF-425D-98A5-2B4CBF3E1A61}" name="Таблица648" displayName="Таблица648" ref="A2:N1640" totalsRowShown="0" headerRowDxfId="235" dataDxfId="233" headerRowBorderDxfId="234" tableBorderDxfId="232" totalsRowBorderDxfId="231">
  <autoFilter ref="A2:N1640" xr:uid="{00000000-0009-0000-0100-000001000000}"/>
  <tableColumns count="14">
    <tableColumn id="15" xr3:uid="{A755FE8C-E966-401E-8E32-DC0AED840A5C}" name="Артикул" dataDxfId="230" dataCellStyle="표준 2"/>
    <tableColumn id="2" xr3:uid="{91099D54-1894-4E8C-B3D5-C83112C010DB}" name="BARCODE" dataDxfId="229" dataCellStyle="표준 2"/>
    <tableColumn id="3" xr3:uid="{D964BFC0-ABDE-4704-80E3-0FB9B39E3954}" name="ITEM" dataDxfId="228" dataCellStyle="표준 2"/>
    <tableColumn id="4" xr3:uid="{9F5D7AC5-27A4-4B62-BA4C-69983F23123F}" name="Наименование (АНГЛ)" dataDxfId="227" dataCellStyle="표준 2"/>
    <tableColumn id="5" xr3:uid="{7E8358CC-9ED4-4AC3-8B43-C574DB508EF2}" name="Розничная цена KRW" dataDxfId="226"/>
    <tableColumn id="12" xr3:uid="{0511DB4C-210F-458F-B55D-2D101921B6F4}" name="Коэфициент стоимости" dataDxfId="225"/>
    <tableColumn id="6" xr3:uid="{6052CF72-AACD-41B8-BF9D-1413FAA869E3}" name="Кол-во шт в коробке" dataDxfId="224" dataCellStyle="표준 2"/>
    <tableColumn id="7" xr3:uid="{FFF6ACB1-DBAB-4ED3-934D-4826086E785D}" name="Оптовая цена KRW за 1шт" dataDxfId="223" dataCellStyle="표준 2">
      <calculatedColumnFormula>Таблица648[[#This Row],[Коэфициент стоимости]]*Таблица648[[#This Row],[Розничная цена KRW]]</calculatedColumnFormula>
    </tableColumn>
    <tableColumn id="13" xr3:uid="{DDCEA750-7774-484C-BCF9-80EBD377095F}" name="Оптовая цена USD за 1шт" dataDxfId="222">
      <calculatedColumnFormula>IF($H$1="","Введите курс",Таблица648[[#This Row],[Оптовая цена KRW за 1шт]]/$H$1)</calculatedColumnFormula>
    </tableColumn>
    <tableColumn id="8" xr3:uid="{898A5571-AF3E-40C9-9788-48BA6A6D0999}" name="Заказ коробок " dataDxfId="221" dataCellStyle="쉼표 [0] 2"/>
    <tableColumn id="9" xr3:uid="{75875A96-9892-42D9-8C06-F434591D6DB1}" name="Общее кол-во шт" dataDxfId="220" dataCellStyle="쉼표 [0] 2">
      <calculatedColumnFormula>Таблица648[[#This Row],[Заказ коробок ]]*Таблица648[[#This Row],[Кол-во шт в коробке]]</calculatedColumnFormula>
    </tableColumn>
    <tableColumn id="10" xr3:uid="{9D4683B9-B678-4F4F-A6BD-251433817848}" name="Общая сумма KRW" dataDxfId="219" dataCellStyle="쉼표 [0] 2">
      <calculatedColumnFormula>Таблица648[[#This Row],[Общее кол-во шт]]*Таблица648[[#This Row],[Оптовая цена KRW за 1шт]]</calculatedColumnFormula>
    </tableColumn>
    <tableColumn id="14" xr3:uid="{84B4A334-4AB6-4B51-B7DE-288334EA7CA7}" name="Общая сумма USD" dataDxfId="218">
      <calculatedColumnFormula>IFERROR(Таблица648[[#This Row],[Общее кол-во шт]]*Таблица648[[#This Row],[Оптовая цена USD за 1шт]],"")</calculatedColumnFormula>
    </tableColumn>
    <tableColumn id="11" xr3:uid="{12035784-BF58-43C2-ACCC-13A2A1FBDE77}" name="Примечание " dataDxfId="217" dataCellStyle="표준 2"/>
  </tableColumns>
  <tableStyleInfo name="Стиль таблицы 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54BC65E-BFAD-4A0D-8B71-9CEF51F972FC}" name="Таблица637" displayName="Таблица637" ref="A2:N257" totalsRowShown="0" headerRowDxfId="204" dataDxfId="202" headerRowBorderDxfId="203" tableBorderDxfId="201" totalsRowBorderDxfId="200">
  <autoFilter ref="A2:N257" xr:uid="{00000000-0009-0000-0100-000001000000}"/>
  <tableColumns count="14">
    <tableColumn id="15" xr3:uid="{AB72CB2B-B6C4-4D58-BD1A-0F11BBFFA428}" name="Артикул" dataDxfId="199" dataCellStyle="표준 2"/>
    <tableColumn id="2" xr3:uid="{1C20FDB4-55A2-4A4A-8D74-50806EE5D54F}" name="BARCODE" dataDxfId="198" dataCellStyle="표준 2"/>
    <tableColumn id="3" xr3:uid="{F66A5F90-8C0A-4286-BF1D-4F9CD00833AB}" name="ITEM" dataDxfId="197" dataCellStyle="표준 2"/>
    <tableColumn id="4" xr3:uid="{7C6EBC92-2D5A-47D0-AB28-0D72199E9631}" name="Наименование (АНГЛ)" dataDxfId="196" dataCellStyle="표준 2"/>
    <tableColumn id="5" xr3:uid="{53821309-05BF-4810-9208-87C651BDDD4B}" name="Розничная цена KRW" dataDxfId="195"/>
    <tableColumn id="12" xr3:uid="{C5CB1208-E097-4226-80AD-3043FCFA92F8}" name="Коэфициент стоимости" dataDxfId="194"/>
    <tableColumn id="6" xr3:uid="{B8422329-8CD9-4FE7-83D7-23DABF32B2B3}" name="Кол-во шт в коробке" dataDxfId="193" dataCellStyle="표준 2"/>
    <tableColumn id="7" xr3:uid="{83C31962-BE03-4B8D-8782-8BC5A7224A75}" name="Оптовая цена KRW за 1шт" dataDxfId="192" dataCellStyle="표준 2">
      <calculatedColumnFormula>Таблица637[[#This Row],[Коэфициент стоимости]]*Таблица637[[#This Row],[Розничная цена KRW]]</calculatedColumnFormula>
    </tableColumn>
    <tableColumn id="13" xr3:uid="{41CB4A2E-FAB2-48CD-B6D5-E4D9B1FCAC27}" name="Оптовая цена USD за 1шт" dataDxfId="191">
      <calculatedColumnFormula>IF($H$1="","Введите курс",Таблица637[[#This Row],[Оптовая цена KRW за 1шт]]/$H$1)</calculatedColumnFormula>
    </tableColumn>
    <tableColumn id="8" xr3:uid="{029385E7-6ACF-41C5-93F3-C1F9BC656D30}" name="Заказ коробок " dataDxfId="190" dataCellStyle="쉼표 [0] 2"/>
    <tableColumn id="9" xr3:uid="{09E680C2-DBC7-465C-BA8B-8A0B2019B06B}" name="Общее кол-во шт" dataDxfId="189" dataCellStyle="쉼표 [0] 2">
      <calculatedColumnFormula>Таблица637[[#This Row],[Заказ коробок ]]*Таблица637[[#This Row],[Кол-во шт в коробке]]</calculatedColumnFormula>
    </tableColumn>
    <tableColumn id="10" xr3:uid="{0BD76AA7-BA0B-4A80-B4D6-09D03F0A707C}" name="Общая сумма KRW" dataDxfId="188" dataCellStyle="쉼표 [0] 2">
      <calculatedColumnFormula>Таблица637[[#This Row],[Общее кол-во шт]]*Таблица637[[#This Row],[Оптовая цена KRW за 1шт]]</calculatedColumnFormula>
    </tableColumn>
    <tableColumn id="14" xr3:uid="{3F06475D-C658-4456-B79D-30377F46A805}" name="Общая сумма USD" dataDxfId="187">
      <calculatedColumnFormula>IFERROR(Таблица637[[#This Row],[Общее кол-во шт]]*Таблица637[[#This Row],[Оптовая цена USD за 1шт]],"")</calculatedColumnFormula>
    </tableColumn>
    <tableColumn id="11" xr3:uid="{1314770C-9C79-4653-9D2A-EE92BCD13453}" name="Примечание " dataDxfId="186" dataCellStyle="표준 2"/>
  </tableColumns>
  <tableStyleInfo name="Стиль таблицы 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46933ACB-C002-4C0D-AA75-41EE985DF987}" name="Таблица660" displayName="Таблица660" ref="A2:N35" totalsRowShown="0" headerRowDxfId="173" dataDxfId="171" headerRowBorderDxfId="172" tableBorderDxfId="170" totalsRowBorderDxfId="169">
  <autoFilter ref="A2:N35" xr:uid="{00000000-0009-0000-0100-000001000000}"/>
  <tableColumns count="14">
    <tableColumn id="15" xr3:uid="{5DE36844-8DCA-477D-80EF-5C809EA69BBC}" name="Артикул" dataDxfId="168" dataCellStyle="표준 2"/>
    <tableColumn id="2" xr3:uid="{3965523C-29FE-42F2-9974-4E6C4208182A}" name="BARCODE" dataDxfId="167" dataCellStyle="표준 2"/>
    <tableColumn id="3" xr3:uid="{42C470CC-9EEE-4040-8E4C-2E1D7F6E0C51}" name="ITEM" dataDxfId="166" dataCellStyle="표준 2"/>
    <tableColumn id="4" xr3:uid="{AE02561B-D62E-435C-8BEE-E4B687282DD2}" name="Наименование (АНГЛ)" dataDxfId="165" dataCellStyle="표준 2"/>
    <tableColumn id="5" xr3:uid="{9A39402E-DD3E-4ECE-AD61-EF4E99CE4278}" name="Розничная цена KRW" dataDxfId="164"/>
    <tableColumn id="12" xr3:uid="{44DCC7F4-4FCB-43BD-B0C5-27AD05800B5D}" name="Коэфициент стоимости" dataDxfId="163"/>
    <tableColumn id="6" xr3:uid="{8C24C308-8D4E-42F2-A10E-BB3C60B54BF8}" name="Кол-во шт в коробке" dataDxfId="162" dataCellStyle="표준 2"/>
    <tableColumn id="7" xr3:uid="{774627D2-3A5A-4A8C-95B0-44E86A4A1949}" name="Оптовая цена KRW за 1шт" dataDxfId="161" dataCellStyle="표준 2">
      <calculatedColumnFormula>Таблица660[[#This Row],[Коэфициент стоимости]]*Таблица660[[#This Row],[Розничная цена KRW]]</calculatedColumnFormula>
    </tableColumn>
    <tableColumn id="13" xr3:uid="{00413067-00DA-440A-8DB4-ABC4444E277C}" name="Оптовая цена USD за 1шт" dataDxfId="160">
      <calculatedColumnFormula>IF($H$1="","Введите курс",Таблица660[[#This Row],[Оптовая цена KRW за 1шт]]/$H$1)</calculatedColumnFormula>
    </tableColumn>
    <tableColumn id="8" xr3:uid="{A8389353-015F-4A05-AFA2-A52B4E27E165}" name="Заказ коробок " dataDxfId="159" dataCellStyle="쉼표 [0] 2"/>
    <tableColumn id="9" xr3:uid="{6E5B6A24-4A52-4712-8B42-78BBF8D1586F}" name="Общее кол-во шт" dataDxfId="158" dataCellStyle="쉼표 [0] 2">
      <calculatedColumnFormula>Таблица660[[#This Row],[Заказ коробок ]]*Таблица660[[#This Row],[Кол-во шт в коробке]]</calculatedColumnFormula>
    </tableColumn>
    <tableColumn id="10" xr3:uid="{E8717206-683A-4BC7-A75D-7FC697B9C296}" name="Общая сумма KRW" dataDxfId="157" dataCellStyle="쉼표 [0] 2">
      <calculatedColumnFormula>Таблица660[[#This Row],[Общее кол-во шт]]*Таблица660[[#This Row],[Оптовая цена KRW за 1шт]]</calculatedColumnFormula>
    </tableColumn>
    <tableColumn id="14" xr3:uid="{8A4CBF14-7EB3-46CB-AF57-E1D8C332BD84}" name="Общая сумма USD" dataDxfId="156">
      <calculatedColumnFormula>IFERROR(Таблица660[[#This Row],[Общее кол-во шт]]*Таблица660[[#This Row],[Оптовая цена USD за 1шт]],"")</calculatedColumnFormula>
    </tableColumn>
    <tableColumn id="11" xr3:uid="{3026BC2A-E6F3-4F10-AB79-76EC7C6A7DDD}" name="Примечание " dataDxfId="155" dataCellStyle="표준 2"/>
  </tableColumns>
  <tableStyleInfo name="Стиль таблицы 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D34558B1-781E-45E8-A214-6101FE070379}" name="Таблица657" displayName="Таблица657" ref="A2:N17" totalsRowShown="0" headerRowDxfId="142" dataDxfId="140" headerRowBorderDxfId="141" tableBorderDxfId="139" totalsRowBorderDxfId="138">
  <autoFilter ref="A2:N17" xr:uid="{00000000-0009-0000-0100-000001000000}"/>
  <tableColumns count="14">
    <tableColumn id="15" xr3:uid="{4145D05B-E148-4856-8301-8821A2AAE338}" name="Артикул" dataDxfId="137" dataCellStyle="표준 2"/>
    <tableColumn id="2" xr3:uid="{59BA5C64-08BE-4AD4-96DE-CEE0695C4ED0}" name="ERP CODE" dataDxfId="136" dataCellStyle="표준 2"/>
    <tableColumn id="3" xr3:uid="{A35BDAAE-B9AF-4720-BA0B-DE13B4844C13}" name="ITEM" dataDxfId="135" dataCellStyle="표준 2"/>
    <tableColumn id="4" xr3:uid="{A78460E3-6445-4204-928E-90EB2659166C}" name="Наименование (АНГЛ)" dataDxfId="134" dataCellStyle="표준 2"/>
    <tableColumn id="5" xr3:uid="{2BCD59B2-43E2-44C7-A14F-AC5C2D2719A2}" name="Розничная цена KRW" dataDxfId="133"/>
    <tableColumn id="12" xr3:uid="{32A17F42-E230-4870-8686-8BDB9DEB76A0}" name="Коэфициент стоимости" dataDxfId="132"/>
    <tableColumn id="6" xr3:uid="{7367116D-8E0E-4C96-B024-A8453D8D2A4E}" name="Кол-во шт в коробке" dataDxfId="131" dataCellStyle="표준 2"/>
    <tableColumn id="7" xr3:uid="{83770C4C-395C-4DE0-916C-DC78ABA9D0E0}" name="Оптовая цена KRW за 1шт" dataDxfId="130" dataCellStyle="표준 2">
      <calculatedColumnFormula>Таблица657[[#This Row],[Коэфициент стоимости]]*Таблица657[[#This Row],[Розничная цена KRW]]</calculatedColumnFormula>
    </tableColumn>
    <tableColumn id="13" xr3:uid="{7AA43B82-8AB6-4D99-9AC3-027D4D159A2C}" name="Оптовая цена USD за 1шт" dataDxfId="129">
      <calculatedColumnFormula>IF($H$1="","Введите курс",Таблица657[[#This Row],[Оптовая цена KRW за 1шт]]/$H$1)</calculatedColumnFormula>
    </tableColumn>
    <tableColumn id="8" xr3:uid="{A3693904-FC4A-4C44-9ABE-AC0456CF9CF1}" name="Заказ коробок " dataDxfId="128" dataCellStyle="쉼표 [0] 2"/>
    <tableColumn id="9" xr3:uid="{694B3331-D9E9-4CA4-9288-686A8F0FAF46}" name="Общее кол-во шт" dataDxfId="127" dataCellStyle="쉼표 [0] 2">
      <calculatedColumnFormula>Таблица657[[#This Row],[Заказ коробок ]]*Таблица657[[#This Row],[Кол-во шт в коробке]]</calculatedColumnFormula>
    </tableColumn>
    <tableColumn id="10" xr3:uid="{4DC65C2F-B6E3-42D0-9986-C4AE4B236C15}" name="Общая сумма KRW" dataDxfId="126" dataCellStyle="쉼표 [0] 2">
      <calculatedColumnFormula>Таблица657[[#This Row],[Общее кол-во шт]]*Таблица657[[#This Row],[Оптовая цена KRW за 1шт]]</calculatedColumnFormula>
    </tableColumn>
    <tableColumn id="14" xr3:uid="{809587E0-ADBC-419A-93E6-F8274DFCCA49}" name="Общая сумма USD" dataDxfId="125">
      <calculatedColumnFormula>IFERROR(Таблица657[[#This Row],[Общее кол-во шт]]*Таблица657[[#This Row],[Оптовая цена USD за 1шт]],"")</calculatedColumnFormula>
    </tableColumn>
    <tableColumn id="11" xr3:uid="{DEEB0902-58F8-4155-85F5-307C53417338}" name="Примечание " dataDxfId="124" dataCellStyle="표준 2"/>
  </tableColumns>
  <tableStyleInfo name="Стиль таблицы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6A75B75-E4A0-4673-84FF-3009244DA97C}" name="Таблица620" displayName="Таблица620" ref="A2:N573" totalsRowShown="0" headerRowDxfId="1745" dataDxfId="1743" headerRowBorderDxfId="1744" tableBorderDxfId="1742" totalsRowBorderDxfId="1741">
  <autoFilter ref="A2:N573" xr:uid="{00000000-0009-0000-0100-000001000000}"/>
  <tableColumns count="14">
    <tableColumn id="15" xr3:uid="{75D0AF69-9813-49FE-BE59-39F762D9DD7F}" name="Артикул" dataDxfId="1740" dataCellStyle="표준 2"/>
    <tableColumn id="2" xr3:uid="{27DA0841-5DFC-41D4-936F-01452A840EAC}" name="BARCODE" dataDxfId="1739" dataCellStyle="표준 2"/>
    <tableColumn id="3" xr3:uid="{981C5933-9E5D-4474-B38D-553FE8029491}" name="ITEM" dataDxfId="1738" dataCellStyle="표준 2"/>
    <tableColumn id="4" xr3:uid="{2A966330-B127-4EE6-A64D-6F5661A66DA8}" name="Наименование (АНГЛ)" dataDxfId="1737" dataCellStyle="표준 2"/>
    <tableColumn id="5" xr3:uid="{26A73930-34F8-4C6F-83A3-B0A35CCEC733}" name="Розничная цена KRW" dataDxfId="1736"/>
    <tableColumn id="12" xr3:uid="{087F7F66-F6EA-45FC-8C37-4E515083216E}" name="Коэфициент стоимости" dataDxfId="1735"/>
    <tableColumn id="6" xr3:uid="{05EEF102-4303-4BAA-A429-09140CC35D16}" name="Кол-во шт в коробке" dataDxfId="1734" dataCellStyle="표준 2"/>
    <tableColumn id="7" xr3:uid="{88290820-964C-480D-83FF-377A78C37B65}" name="Оптовая цена KRW за 1шт" dataDxfId="1733" dataCellStyle="표준 2">
      <calculatedColumnFormula>Таблица620[[#This Row],[Коэфициент стоимости]]*Таблица620[[#This Row],[Розничная цена KRW]]</calculatedColumnFormula>
    </tableColumn>
    <tableColumn id="13" xr3:uid="{9CC10AF8-D95E-4857-A0D8-FA967B236CC3}" name="Оптовая цена USD за 1шт" dataDxfId="1732">
      <calculatedColumnFormula>IF($H$1="","Введите курс",Таблица620[[#This Row],[Оптовая цена KRW за 1шт]]/$H$1)</calculatedColumnFormula>
    </tableColumn>
    <tableColumn id="8" xr3:uid="{DB94F38C-C506-4942-A28A-83F334B1BF59}" name="Заказ коробок " dataDxfId="1731" dataCellStyle="쉼표 [0] 2"/>
    <tableColumn id="9" xr3:uid="{EF9871C5-9A0C-4F59-985F-3C674322EBF1}" name="Общее кол-во шт" dataDxfId="1730" dataCellStyle="쉼표 [0] 2">
      <calculatedColumnFormula>Таблица620[[#This Row],[Заказ коробок ]]*Таблица620[[#This Row],[Кол-во шт в коробке]]</calculatedColumnFormula>
    </tableColumn>
    <tableColumn id="10" xr3:uid="{2548E4FF-3210-4C26-9093-B3C246798190}" name="Общая сумма KRW" dataDxfId="1729" dataCellStyle="쉼표 [0] 2">
      <calculatedColumnFormula>Таблица620[[#This Row],[Общее кол-во шт]]*Таблица620[[#This Row],[Оптовая цена KRW за 1шт]]</calculatedColumnFormula>
    </tableColumn>
    <tableColumn id="14" xr3:uid="{B57916DB-0D4A-4AD1-BBCB-BD2C94732761}" name="Общая сумма USD" dataDxfId="1728">
      <calculatedColumnFormula>IFERROR(Таблица620[[#This Row],[Общее кол-во шт]]*Таблица620[[#This Row],[Оптовая цена USD за 1шт]],"")</calculatedColumnFormula>
    </tableColumn>
    <tableColumn id="11" xr3:uid="{C94C1406-883C-4C1A-954F-F93343849FB9}" name="Примечание " dataDxfId="1727" dataCellStyle="표준 2"/>
  </tableColumns>
  <tableStyleInfo name="Стиль таблицы 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5C99C9BA-0305-4F57-BFC6-BD69C2E5C860}" name="Таблица663" displayName="Таблица663" ref="A2:N17" totalsRowShown="0" headerRowDxfId="111" dataDxfId="109" headerRowBorderDxfId="110" tableBorderDxfId="108" totalsRowBorderDxfId="107">
  <autoFilter ref="A2:N17" xr:uid="{00000000-0009-0000-0100-000001000000}"/>
  <tableColumns count="14">
    <tableColumn id="15" xr3:uid="{D9BD73EB-C9D6-413E-8F66-286EBD429BE1}" name="Артикул" dataDxfId="106" dataCellStyle="표준 2"/>
    <tableColumn id="2" xr3:uid="{4F6A9E32-E4E9-4AF9-B3DC-C95E83EE0CB0}" name="BARCODE" dataDxfId="105" dataCellStyle="표준 2"/>
    <tableColumn id="3" xr3:uid="{E1EA8542-6B9A-443F-B606-2883B9D4FD56}" name="ITEM" dataDxfId="104" dataCellStyle="표준 2"/>
    <tableColumn id="4" xr3:uid="{C8BC5B8F-67DE-4DC1-B76E-FDA6A309BB96}" name="Наименование (АНГЛ)" dataDxfId="103" dataCellStyle="표준 2"/>
    <tableColumn id="5" xr3:uid="{B4874953-9C13-4457-8B39-F763E2E3435A}" name="Розничная цена KRW" dataDxfId="102"/>
    <tableColumn id="12" xr3:uid="{1BFEDE9C-BA8B-4447-A78D-3626B8EB7BC1}" name="Коэфициент стоимости" dataDxfId="101"/>
    <tableColumn id="6" xr3:uid="{939461E0-4BC6-4A01-9594-154477D07D27}" name="Кол-во шт в коробке" dataDxfId="100" dataCellStyle="표준 2"/>
    <tableColumn id="7" xr3:uid="{A2BFE973-86E5-4D5C-A5D6-A22BE70EBF81}" name="Оптовая цена KRW за 1шт" dataDxfId="99" dataCellStyle="표준 2">
      <calculatedColumnFormula>Таблица663[[#This Row],[Коэфициент стоимости]]*Таблица663[[#This Row],[Розничная цена KRW]]</calculatedColumnFormula>
    </tableColumn>
    <tableColumn id="13" xr3:uid="{D7106467-C538-4B82-AFDF-4BEE9D154EF4}" name="Оптовая цена USD за 1шт" dataDxfId="98">
      <calculatedColumnFormula>IF($H$1="","Введите курс",Таблица663[[#This Row],[Оптовая цена KRW за 1шт]]/$H$1)</calculatedColumnFormula>
    </tableColumn>
    <tableColumn id="8" xr3:uid="{55E8F57B-0DF2-4527-A9F4-28B3C69869AE}" name="Заказ коробок " dataDxfId="97" dataCellStyle="쉼표 [0] 2"/>
    <tableColumn id="9" xr3:uid="{68F768FA-8031-4CD3-BA87-C056B2F31FE7}" name="Общее кол-во шт" dataDxfId="96" dataCellStyle="쉼표 [0] 2">
      <calculatedColumnFormula>Таблица663[[#This Row],[Заказ коробок ]]*Таблица663[[#This Row],[Кол-во шт в коробке]]</calculatedColumnFormula>
    </tableColumn>
    <tableColumn id="10" xr3:uid="{86C4CDC9-E213-43AD-9BE2-3349A0A9FC40}" name="Общая сумма KRW" dataDxfId="95" dataCellStyle="쉼표 [0] 2">
      <calculatedColumnFormula>Таблица663[[#This Row],[Общее кол-во шт]]*Таблица663[[#This Row],[Оптовая цена KRW за 1шт]]</calculatedColumnFormula>
    </tableColumn>
    <tableColumn id="14" xr3:uid="{A1B42C76-3EFE-42EF-A92C-308835C57BE2}" name="Общая сумма USD" dataDxfId="94">
      <calculatedColumnFormula>IFERROR(Таблица663[[#This Row],[Общее кол-во шт]]*Таблица663[[#This Row],[Оптовая цена USD за 1шт]],"")</calculatedColumnFormula>
    </tableColumn>
    <tableColumn id="11" xr3:uid="{46F3C862-C7B7-4971-A910-8A93F5B66246}" name="Примечание " dataDxfId="93" dataCellStyle="표준 2"/>
  </tableColumns>
  <tableStyleInfo name="Стиль таблицы 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FDDE3ED-AA60-4398-9BB6-3F8889F8E7BE}" name="Таблица628" displayName="Таблица628" ref="A2:N31" totalsRowShown="0" headerRowDxfId="80" dataDxfId="78" headerRowBorderDxfId="79" tableBorderDxfId="77" totalsRowBorderDxfId="76">
  <autoFilter ref="A2:N31" xr:uid="{00000000-0009-0000-0100-000001000000}"/>
  <tableColumns count="14">
    <tableColumn id="15" xr3:uid="{954F2DCD-ACCD-41D1-86D6-A15D4A1C33B6}" name="Артикул" dataDxfId="75" dataCellStyle="표준 2"/>
    <tableColumn id="2" xr3:uid="{3D1FEB65-9962-4C6A-8B4C-1D84922A7C9F}" name="BARCODE" dataDxfId="74" dataCellStyle="표준 2"/>
    <tableColumn id="3" xr3:uid="{57B06B2E-A92A-4ED6-8602-45DFA2075034}" name="ITEM" dataDxfId="73" dataCellStyle="표준 2"/>
    <tableColumn id="4" xr3:uid="{96269C82-077F-424F-9178-B2F273988DF4}" name="Наименование (АНГЛ)" dataDxfId="72" dataCellStyle="표준 2"/>
    <tableColumn id="5" xr3:uid="{78BC0DEF-8BCE-4120-BAE3-38E493E92A40}" name="Розничная цена KRW" dataDxfId="71"/>
    <tableColumn id="12" xr3:uid="{F9DE6CC7-6BB7-489D-9EC4-093588956372}" name="Коэфициент стоимости" dataDxfId="70"/>
    <tableColumn id="6" xr3:uid="{14B7160B-05CB-4875-9B46-5C56DBC96BFC}" name="Кол-во шт в коробке" dataDxfId="69" dataCellStyle="표준 2"/>
    <tableColumn id="7" xr3:uid="{0A93BF6B-6927-4E45-8BB0-C9C475F3EA23}" name="Оптовая цена KRW за 1шт" dataDxfId="68" dataCellStyle="표준 2">
      <calculatedColumnFormula>Таблица628[[#This Row],[Коэфициент стоимости]]*Таблица628[[#This Row],[Розничная цена KRW]]</calculatedColumnFormula>
    </tableColumn>
    <tableColumn id="13" xr3:uid="{1FB29DC6-3BEC-4D6A-A2AF-967881605050}" name="Оптовая цена USD за 1шт" dataDxfId="67">
      <calculatedColumnFormula>IF($H$1="","Введите курс",Таблица628[[#This Row],[Оптовая цена KRW за 1шт]]/$H$1)</calculatedColumnFormula>
    </tableColumn>
    <tableColumn id="8" xr3:uid="{3929B656-73EA-4901-909C-E9723C515352}" name="Заказ коробок " dataDxfId="66" dataCellStyle="쉼표 [0] 2"/>
    <tableColumn id="9" xr3:uid="{E252A378-9973-4179-897D-ADF05D29748C}" name="Общее кол-во шт" dataDxfId="65" dataCellStyle="쉼표 [0] 2">
      <calculatedColumnFormula>Таблица628[[#This Row],[Заказ коробок ]]*Таблица628[[#This Row],[Кол-во шт в коробке]]</calculatedColumnFormula>
    </tableColumn>
    <tableColumn id="10" xr3:uid="{F5CF5511-3619-44F5-821D-E117BBB7AEDC}" name="Общая сумма KRW" dataDxfId="64" dataCellStyle="쉼표 [0] 2">
      <calculatedColumnFormula>Таблица628[[#This Row],[Общее кол-во шт]]*Таблица628[[#This Row],[Оптовая цена KRW за 1шт]]</calculatedColumnFormula>
    </tableColumn>
    <tableColumn id="14" xr3:uid="{304A95B9-8722-40F6-B909-83858F26564E}" name="Общая сумма USD" dataDxfId="63">
      <calculatedColumnFormula>IFERROR(Таблица628[[#This Row],[Общее кол-во шт]]*Таблица628[[#This Row],[Оптовая цена USD за 1шт]],"")</calculatedColumnFormula>
    </tableColumn>
    <tableColumn id="11" xr3:uid="{D1BA9BD6-48E1-4335-A859-DE6EB1FFD808}" name="Примечание " dataDxfId="62" dataCellStyle="표준 2"/>
  </tableColumns>
  <tableStyleInfo name="Стиль таблицы 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CF049F-DA40-4559-B89D-CF803C1741E0}" name="Таблица632" displayName="Таблица632" ref="A2:N20" totalsRowShown="0" headerRowDxfId="49" dataDxfId="47" headerRowBorderDxfId="48" tableBorderDxfId="46" totalsRowBorderDxfId="45">
  <autoFilter ref="A2:N20" xr:uid="{00000000-0009-0000-0100-000001000000}"/>
  <tableColumns count="14">
    <tableColumn id="15" xr3:uid="{8045D2E4-70D3-4A01-81FE-9D4EE5E23E56}" name="Артикул" dataDxfId="44" dataCellStyle="표준 2"/>
    <tableColumn id="2" xr3:uid="{CEDFBFD4-56A6-4F87-A5AE-8BE37AAB128C}" name="BARCODE" dataDxfId="43" dataCellStyle="표준 2"/>
    <tableColumn id="3" xr3:uid="{072639C1-5208-4757-B649-CB7CDF140B2F}" name="ITEM" dataDxfId="42" dataCellStyle="표준 2"/>
    <tableColumn id="4" xr3:uid="{2995C39F-F2B4-4C41-BF79-9FA0273CAF06}" name="Наименование (АНГЛ)" dataDxfId="41" dataCellStyle="표준 2"/>
    <tableColumn id="5" xr3:uid="{E6DB087E-7CDD-4BE3-B907-F001454D9E37}" name="Розничная цена KRW" dataDxfId="40"/>
    <tableColumn id="12" xr3:uid="{7A016101-1027-41EB-9381-751B93DD236B}" name="Коэфициент стоимости" dataDxfId="39"/>
    <tableColumn id="6" xr3:uid="{9C75415D-841A-40B7-BCA6-FF4D20E08446}" name="Кол-во шт в коробке" dataDxfId="38" dataCellStyle="표준 2"/>
    <tableColumn id="7" xr3:uid="{B34BDE9A-5C88-4BDA-AD48-29A0FE1EC28F}" name="Оптовая цена KRW за 1шт" dataDxfId="37" dataCellStyle="표준 2">
      <calculatedColumnFormula>Таблица632[[#This Row],[Коэфициент стоимости]]*Таблица632[[#This Row],[Розничная цена KRW]]</calculatedColumnFormula>
    </tableColumn>
    <tableColumn id="13" xr3:uid="{75D7F3E8-C7C8-4BD0-8F17-25D5C5609208}" name="Оптовая цена USD за 1шт" dataDxfId="36">
      <calculatedColumnFormula>IF($H$1="","Введите курс",Таблица632[[#This Row],[Оптовая цена KRW за 1шт]]/$H$1)</calculatedColumnFormula>
    </tableColumn>
    <tableColumn id="8" xr3:uid="{92A065E9-F9EF-4856-9CF9-5B323416186B}" name="Заказ коробок " dataDxfId="35" dataCellStyle="쉼표 [0] 2"/>
    <tableColumn id="9" xr3:uid="{2A154DA7-7D96-454B-875E-6573636FAF42}" name="Общее кол-во шт" dataDxfId="34" dataCellStyle="쉼표 [0] 2">
      <calculatedColumnFormula>Таблица632[[#This Row],[Заказ коробок ]]*Таблица632[[#This Row],[Кол-во шт в коробке]]</calculatedColumnFormula>
    </tableColumn>
    <tableColumn id="10" xr3:uid="{7EE6DA72-EF36-4852-BAA0-74D8CCDD87C2}" name="Общая сумма KRW" dataDxfId="33" dataCellStyle="쉼표 [0] 2">
      <calculatedColumnFormula>Таблица632[[#This Row],[Общее кол-во шт]]*Таблица632[[#This Row],[Оптовая цена KRW за 1шт]]</calculatedColumnFormula>
    </tableColumn>
    <tableColumn id="14" xr3:uid="{733B216E-A8C3-411C-BE5B-F15BE66BE3FA}" name="Общая сумма USD" dataDxfId="32">
      <calculatedColumnFormula>IFERROR(Таблица632[[#This Row],[Общее кол-во шт]]*Таблица632[[#This Row],[Оптовая цена USD за 1шт]],"")</calculatedColumnFormula>
    </tableColumn>
    <tableColumn id="11" xr3:uid="{A4D5DE8C-015B-413E-AAD6-1DE973FADD12}" name="Примечание " dataDxfId="31" dataCellStyle="표준 2"/>
  </tableColumns>
  <tableStyleInfo name="Стиль таблицы 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2A78F99-E962-4902-B269-7FA5068E26EC}" name="Таблица631" displayName="Таблица631" ref="A2:N45" totalsRowShown="0" headerRowDxfId="18" dataDxfId="16" headerRowBorderDxfId="17" tableBorderDxfId="15" totalsRowBorderDxfId="14">
  <autoFilter ref="A2:N45" xr:uid="{00000000-0009-0000-0100-000001000000}"/>
  <tableColumns count="14">
    <tableColumn id="15" xr3:uid="{982853A1-5F91-41F7-A368-DA6C3FDFE27E}" name="Артикул" dataDxfId="13" dataCellStyle="표준 2"/>
    <tableColumn id="2" xr3:uid="{70D096AA-91F3-489F-95C7-81D4C2EA56CF}" name="BARCODE" dataDxfId="12" dataCellStyle="표준 2"/>
    <tableColumn id="3" xr3:uid="{C99D56C2-3C92-4A37-90B5-4BEE845438CD}" name="ITEM" dataDxfId="11" dataCellStyle="표준 2"/>
    <tableColumn id="4" xr3:uid="{1B941419-8C68-4B6D-A267-F2EABEDBC099}" name="Наименование (АНГЛ)" dataDxfId="10" dataCellStyle="표준 2"/>
    <tableColumn id="5" xr3:uid="{9E3ADBE0-A147-40E0-9A8E-EC9B106983B8}" name="Розничная цена KRW" dataDxfId="9"/>
    <tableColumn id="12" xr3:uid="{7F8F3700-E9B6-4BEA-B1A9-E0B4FEE87D7D}" name="Коэфициент стоимости" dataDxfId="8"/>
    <tableColumn id="6" xr3:uid="{06A2D43F-99D0-4629-BEF7-D2E9AACB5640}" name="Кол-во шт в коробке" dataDxfId="7" dataCellStyle="표준 2"/>
    <tableColumn id="7" xr3:uid="{959A6241-333F-48BC-8A22-85FACCB408AC}" name="Оптовая цена KRW за 1шт" dataDxfId="6" dataCellStyle="표준 2">
      <calculatedColumnFormula>Таблица631[[#This Row],[Коэфициент стоимости]]*Таблица631[[#This Row],[Розничная цена KRW]]</calculatedColumnFormula>
    </tableColumn>
    <tableColumn id="13" xr3:uid="{8B487CE9-A6D9-4B31-A70D-BC627F1757AE}" name="Оптовая цена USD за 1шт" dataDxfId="5">
      <calculatedColumnFormula>IF($H$1="","Введите курс",Таблица631[[#This Row],[Оптовая цена KRW за 1шт]]/$H$1)</calculatedColumnFormula>
    </tableColumn>
    <tableColumn id="8" xr3:uid="{D9EB05FE-D21C-4F4B-AD77-95381EE7C65D}" name="Заказ коробок " dataDxfId="4" dataCellStyle="쉼표 [0] 2"/>
    <tableColumn id="9" xr3:uid="{32D2C10F-AA3A-4C9B-BE73-A1BF5803E4D6}" name="Общее кол-во шт" dataDxfId="3" dataCellStyle="쉼표 [0] 2">
      <calculatedColumnFormula>Таблица631[[#This Row],[Заказ коробок ]]*Таблица631[[#This Row],[Кол-во шт в коробке]]</calculatedColumnFormula>
    </tableColumn>
    <tableColumn id="10" xr3:uid="{D54EE7E4-64F5-430A-837C-66185588D44B}" name="Общая сумма KRW" dataDxfId="2" dataCellStyle="쉼표 [0] 2">
      <calculatedColumnFormula>Таблица631[[#This Row],[Общее кол-во шт]]*Таблица631[[#This Row],[Оптовая цена KRW за 1шт]]</calculatedColumnFormula>
    </tableColumn>
    <tableColumn id="14" xr3:uid="{127DDC0B-4ACA-415C-AB01-AAB2D89106B4}" name="Общая сумма USD" dataDxfId="1">
      <calculatedColumnFormula>IFERROR(Таблица631[[#This Row],[Общее кол-во шт]]*Таблица631[[#This Row],[Оптовая цена USD за 1шт]],"")</calculatedColumnFormula>
    </tableColumn>
    <tableColumn id="11" xr3:uid="{E5A3D3D0-BD97-4D48-AD01-2A2896D17C38}" name="Примечание " dataDxfId="0" dataCellStyle="표준 2"/>
  </tableColumns>
  <tableStyleInfo name="Стиль таблицы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3C827D3E-A879-4A35-AB48-EF2D42C2B921}" name="Таблица655" displayName="Таблица655" ref="A2:N26" totalsRowShown="0" headerRowDxfId="1714" dataDxfId="1712" headerRowBorderDxfId="1713" tableBorderDxfId="1711" totalsRowBorderDxfId="1710">
  <autoFilter ref="A2:N26" xr:uid="{00000000-0009-0000-0100-000001000000}"/>
  <tableColumns count="14">
    <tableColumn id="15" xr3:uid="{0DD01395-6F93-4DBF-81CF-F760E43FC654}" name="Артикул" dataDxfId="1709" dataCellStyle="표준 2"/>
    <tableColumn id="2" xr3:uid="{EF84A926-FD28-492C-BB1F-5EC39C8760E8}" name="ERP CODE" dataDxfId="1708" dataCellStyle="표준 2"/>
    <tableColumn id="3" xr3:uid="{A5FE34BE-FBF2-4CE9-92E3-C457E30F3F41}" name="ITEM" dataDxfId="1707" dataCellStyle="표준 2"/>
    <tableColumn id="4" xr3:uid="{B6F02B87-9CCE-4964-99EE-989C4079F904}" name="Наименование (АНГЛ)" dataDxfId="1706" dataCellStyle="표준 2"/>
    <tableColumn id="5" xr3:uid="{929343DF-0E76-474A-9CCE-0508B4752482}" name="Розничная цена KRW" dataDxfId="1705"/>
    <tableColumn id="12" xr3:uid="{8FEB1F66-AA18-4BF8-A05D-073CCE71EE62}" name="Коэфициент стоимости" dataDxfId="1704"/>
    <tableColumn id="6" xr3:uid="{62A4BDC7-70DE-40DD-BFFF-E2B51DFC9023}" name="Кол-во шт в коробке" dataDxfId="1703" dataCellStyle="표준 2"/>
    <tableColumn id="7" xr3:uid="{A6B9C8CF-C700-4636-8007-E36AE4197724}" name="Оптовая цена KRW за 1шт" dataDxfId="1702" dataCellStyle="표준 2">
      <calculatedColumnFormula>Таблица655[[#This Row],[Коэфициент стоимости]]*Таблица655[[#This Row],[Розничная цена KRW]]</calculatedColumnFormula>
    </tableColumn>
    <tableColumn id="13" xr3:uid="{3D1D55BF-9B54-419F-B59E-39C1CC516F69}" name="Оптовая цена USD за 1шт" dataDxfId="1701">
      <calculatedColumnFormula>IF($H$1="","Введите курс",Таблица655[[#This Row],[Оптовая цена KRW за 1шт]]/$H$1)</calculatedColumnFormula>
    </tableColumn>
    <tableColumn id="8" xr3:uid="{5A1B41CD-3E51-4471-B849-C66CF469888E}" name="Заказ коробок " dataDxfId="1700" dataCellStyle="쉼표 [0] 2"/>
    <tableColumn id="9" xr3:uid="{0AE13058-A73E-4B36-A5B1-4B798DB47B20}" name="Общее кол-во шт" dataDxfId="1699" dataCellStyle="쉼표 [0] 2">
      <calculatedColumnFormula>Таблица655[[#This Row],[Заказ коробок ]]*Таблица655[[#This Row],[Кол-во шт в коробке]]</calculatedColumnFormula>
    </tableColumn>
    <tableColumn id="10" xr3:uid="{C70F0858-C581-496E-B966-45A9EB2B4CC3}" name="Общая сумма KRW" dataDxfId="1698" dataCellStyle="쉼표 [0] 2">
      <calculatedColumnFormula>Таблица655[[#This Row],[Общее кол-во шт]]*Таблица655[[#This Row],[Оптовая цена KRW за 1шт]]</calculatedColumnFormula>
    </tableColumn>
    <tableColumn id="14" xr3:uid="{769EC292-AD71-4D32-B9A9-10810811DDFA}" name="Общая сумма USD" dataDxfId="1697">
      <calculatedColumnFormula>IFERROR(Таблица655[[#This Row],[Общее кол-во шт]]*Таблица655[[#This Row],[Оптовая цена USD за 1шт]],"")</calculatedColumnFormula>
    </tableColumn>
    <tableColumn id="11" xr3:uid="{40E06913-B1D7-4905-BCED-C08A459C2538}" name="Примечание " dataDxfId="1696" dataCellStyle="표준 2"/>
  </tableColumns>
  <tableStyleInfo name="Стиль таблицы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949112E3-A2E8-4F59-A490-A90C9288189F}" name="Таблица659" displayName="Таблица659" ref="A2:N74" totalsRowShown="0" headerRowDxfId="1683" dataDxfId="1681" headerRowBorderDxfId="1682" tableBorderDxfId="1680" totalsRowBorderDxfId="1679">
  <autoFilter ref="A2:N74" xr:uid="{00000000-0009-0000-0100-000001000000}"/>
  <tableColumns count="14">
    <tableColumn id="15" xr3:uid="{B8CA3246-4853-47F8-9E1D-185E112E8821}" name="Артикул" dataDxfId="1678" dataCellStyle="표준 2"/>
    <tableColumn id="2" xr3:uid="{D5692153-32AC-4FB4-A4E5-CDA995966EE7}" name="ERP CODE" dataDxfId="1677" dataCellStyle="표준 2"/>
    <tableColumn id="3" xr3:uid="{7CC394C9-6C33-43B3-A934-7A44ECF86C59}" name="ITEM" dataDxfId="1676" dataCellStyle="표준 2"/>
    <tableColumn id="4" xr3:uid="{B419CAF9-4D59-407E-9BDC-CEAE3767641B}" name="Наименование (АНГЛ)" dataDxfId="1675" dataCellStyle="표준 2"/>
    <tableColumn id="5" xr3:uid="{7D644703-8C2D-41DA-952A-43678A0352D2}" name="Розничная цена KRW" dataDxfId="1674"/>
    <tableColumn id="12" xr3:uid="{AE1E068E-DDAF-43AE-99DC-FC6A7EF12251}" name="Коэфициент стоимости" dataDxfId="1673"/>
    <tableColumn id="6" xr3:uid="{CF5E4BB6-4001-4207-A297-A4169A807AC7}" name="Кол-во шт в коробке" dataDxfId="1672" dataCellStyle="표준 2"/>
    <tableColumn id="7" xr3:uid="{14E926BC-1527-41A9-AC6B-140926E64E8B}" name="Оптовая цена KRW за 1шт" dataDxfId="1671" dataCellStyle="표준 2">
      <calculatedColumnFormula>Таблица659[[#This Row],[Коэфициент стоимости]]*Таблица659[[#This Row],[Розничная цена KRW]]</calculatedColumnFormula>
    </tableColumn>
    <tableColumn id="13" xr3:uid="{BE8E8EAC-DD3D-464C-A5EE-F3ED0A75CFF5}" name="Оптовая цена USD за 1шт" dataDxfId="1670">
      <calculatedColumnFormula>IF($H$1="","Введите курс",Таблица659[[#This Row],[Оптовая цена KRW за 1шт]]/$H$1)</calculatedColumnFormula>
    </tableColumn>
    <tableColumn id="8" xr3:uid="{896AABE3-31BB-4AEF-822F-F4EA73E35AE8}" name="Заказ коробок " dataDxfId="1669" dataCellStyle="쉼표 [0] 2"/>
    <tableColumn id="9" xr3:uid="{0E3F77B4-CF89-4ABF-8288-236AF726F619}" name="Общее кол-во шт" dataDxfId="1668" dataCellStyle="쉼표 [0] 2">
      <calculatedColumnFormula>Таблица659[[#This Row],[Заказ коробок ]]*Таблица659[[#This Row],[Кол-во шт в коробке]]</calculatedColumnFormula>
    </tableColumn>
    <tableColumn id="10" xr3:uid="{A0DFC5E6-19CB-4748-989C-2D3C91EA9285}" name="Общая сумма KRW" dataDxfId="1667" dataCellStyle="쉼표 [0] 2">
      <calculatedColumnFormula>Таблица659[[#This Row],[Общее кол-во шт]]*Таблица659[[#This Row],[Оптовая цена KRW за 1шт]]</calculatedColumnFormula>
    </tableColumn>
    <tableColumn id="14" xr3:uid="{A350DB13-A336-4617-976F-43B6C0D61118}" name="Общая сумма USD" dataDxfId="1666">
      <calculatedColumnFormula>IFERROR(Таблица659[[#This Row],[Общее кол-во шт]]*Таблица659[[#This Row],[Оптовая цена USD за 1шт]],"")</calculatedColumnFormula>
    </tableColumn>
    <tableColumn id="11" xr3:uid="{97420ECA-F47D-410D-9982-2D4FA576D7F0}" name="Примечание " dataDxfId="1665" dataCellStyle="표준 2"/>
  </tableColumns>
  <tableStyleInfo name="Стиль таблицы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9457F0B-C12A-4B35-A936-05E98CD89703}" name="Таблица617" displayName="Таблица617" ref="A2:N58" totalsRowShown="0" headerRowDxfId="1652" dataDxfId="1650" headerRowBorderDxfId="1651" tableBorderDxfId="1649" totalsRowBorderDxfId="1648">
  <autoFilter ref="A2:N58" xr:uid="{00000000-0009-0000-0100-000001000000}"/>
  <tableColumns count="14">
    <tableColumn id="15" xr3:uid="{101D2750-BCA8-4997-9F46-89465C7BFFB4}" name="Артикул" dataDxfId="1647" dataCellStyle="표준 2"/>
    <tableColumn id="2" xr3:uid="{0BE13CC3-00EC-46DD-BD72-4AE35A9D4983}" name="BARCODE" dataDxfId="1646" dataCellStyle="표준 2"/>
    <tableColumn id="3" xr3:uid="{B6B5B787-77E9-4DE4-AEB6-68B45F629B71}" name="ITEM" dataDxfId="1645" dataCellStyle="표준 2"/>
    <tableColumn id="4" xr3:uid="{803E064E-6048-4755-871A-F4648CE8C5EC}" name="Наименование (АНГЛ)" dataDxfId="1644" dataCellStyle="표준 2"/>
    <tableColumn id="5" xr3:uid="{A9320247-08C1-41E7-BF5A-EA553E6897F1}" name="Розничная цена KRW" dataDxfId="1643"/>
    <tableColumn id="12" xr3:uid="{A6238E5A-405F-4AC8-8705-352A349ED3BC}" name="Коэфициент стоимости" dataDxfId="1642"/>
    <tableColumn id="6" xr3:uid="{53A6079C-3AD5-4CBB-BE37-E5BE581D6B58}" name="Кол-во шт в коробке" dataDxfId="1641" dataCellStyle="표준 2"/>
    <tableColumn id="7" xr3:uid="{9DF65D67-0DA3-4A07-8140-791C5A27F355}" name="Оптовая цена KRW за 1шт" dataDxfId="1640" dataCellStyle="표준 2">
      <calculatedColumnFormula>Таблица617[[#This Row],[Коэфициент стоимости]]*Таблица617[[#This Row],[Розничная цена KRW]]</calculatedColumnFormula>
    </tableColumn>
    <tableColumn id="13" xr3:uid="{DB87573F-0B7E-4168-BD0A-CF2ACFE0FAD5}" name="Оптовая цена USD за 1шт" dataDxfId="1639">
      <calculatedColumnFormula>IF($H$1="","Введите курс",Таблица617[[#This Row],[Оптовая цена KRW за 1шт]]/$H$1)</calculatedColumnFormula>
    </tableColumn>
    <tableColumn id="8" xr3:uid="{25A81114-3385-40A1-9AAE-8FE1C1C6B89A}" name="Заказ коробок " dataDxfId="1638" dataCellStyle="쉼표 [0] 2"/>
    <tableColumn id="9" xr3:uid="{6026FF75-2DC3-48F1-92A2-3EA1BD3523BC}" name="Общее кол-во шт" dataDxfId="1637" dataCellStyle="쉼표 [0] 2">
      <calculatedColumnFormula>Таблица617[[#This Row],[Заказ коробок ]]*Таблица617[[#This Row],[Кол-во шт в коробке]]</calculatedColumnFormula>
    </tableColumn>
    <tableColumn id="10" xr3:uid="{D323F272-0A2E-4CC0-99F0-5970AE2D046A}" name="Общая сумма KRW" dataDxfId="1636" dataCellStyle="쉼표 [0] 2">
      <calculatedColumnFormula>Таблица617[[#This Row],[Общее кол-во шт]]*Таблица617[[#This Row],[Оптовая цена KRW за 1шт]]</calculatedColumnFormula>
    </tableColumn>
    <tableColumn id="14" xr3:uid="{71B3C667-03FE-4840-92C2-3ED3E7EED53F}" name="Общая сумма USD" dataDxfId="1635">
      <calculatedColumnFormula>IFERROR(Таблица617[[#This Row],[Общее кол-во шт]]*Таблица617[[#This Row],[Оптовая цена USD за 1шт]],"")</calculatedColumnFormula>
    </tableColumn>
    <tableColumn id="11" xr3:uid="{8A6379E0-8EDA-4FCB-BCB0-764FE4CBD4DB}" name="Примечание " dataDxfId="1634" dataCellStyle="표준 2"/>
  </tableColumns>
  <tableStyleInfo name="Стиль таблицы 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finance.naver.com/marketindex/exchangeDetail.nhn?marketindexCd=FX_USDKR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2"/>
  <sheetViews>
    <sheetView tabSelected="1" zoomScaleNormal="100" workbookViewId="0">
      <selection activeCell="H1" sqref="H1"/>
    </sheetView>
  </sheetViews>
  <sheetFormatPr defaultRowHeight="15"/>
  <cols>
    <col min="1" max="1" width="4.5703125" customWidth="1"/>
    <col min="2" max="2" width="24.28515625" customWidth="1"/>
    <col min="3" max="3" width="16.7109375" bestFit="1" customWidth="1"/>
    <col min="4" max="4" width="21.5703125" bestFit="1" customWidth="1"/>
    <col min="5" max="6" width="20.7109375" customWidth="1"/>
    <col min="7" max="7" width="0.7109375" customWidth="1"/>
    <col min="8" max="8" width="23" style="247" customWidth="1"/>
    <col min="9" max="9" width="67.42578125" style="242" customWidth="1"/>
    <col min="10" max="10" width="11" hidden="1" customWidth="1"/>
    <col min="11" max="11" width="9.140625" hidden="1" customWidth="1"/>
    <col min="12" max="12" width="0" hidden="1" customWidth="1"/>
  </cols>
  <sheetData>
    <row r="1" spans="1:7" ht="24" customHeight="1">
      <c r="A1" s="299" t="s">
        <v>29611</v>
      </c>
      <c r="B1" s="299"/>
      <c r="C1" s="299"/>
      <c r="D1" s="297"/>
      <c r="E1" s="297"/>
      <c r="F1" s="297"/>
    </row>
    <row r="2" spans="1:7" ht="24" customHeight="1">
      <c r="A2" s="300" t="s">
        <v>29609</v>
      </c>
      <c r="B2" s="300"/>
      <c r="C2" s="300"/>
      <c r="D2" s="301"/>
      <c r="E2" s="298"/>
      <c r="F2" s="298"/>
    </row>
    <row r="3" spans="1:7" ht="24" customHeight="1">
      <c r="A3" s="299" t="s">
        <v>29610</v>
      </c>
      <c r="B3" s="299"/>
      <c r="C3" s="299"/>
      <c r="D3" s="297" t="s">
        <v>29614</v>
      </c>
      <c r="E3" s="297"/>
      <c r="F3" s="297"/>
      <c r="G3" s="249"/>
    </row>
    <row r="4" spans="1:7" ht="24" customHeight="1">
      <c r="A4" s="300" t="str">
        <f>IF($D$3="EMS","Страна",IF($D$3="Карго Владивосток","Страна",IF($D$3="Карго РФ","Номер паспорта",IF($D$3="Карго Авиа РФ","Номер паспорта",IF($D$3="Другое","Индекс","")))))</f>
        <v>Номер паспорта</v>
      </c>
      <c r="B4" s="300"/>
      <c r="C4" s="300"/>
      <c r="D4" s="298"/>
      <c r="E4" s="298"/>
      <c r="F4" s="298"/>
    </row>
    <row r="5" spans="1:7" ht="24" customHeight="1">
      <c r="A5" s="299" t="str">
        <f>IF($D$3="EMS","Индекс",IF($D$3="Карго Владивосток","Получатель",IF($D$3="Карго РФ","Страна",IF($D$3="Карго Авиа РФ","Страна",IF($D$3="Другое","Номер паспорта","")))))</f>
        <v>Страна</v>
      </c>
      <c r="B5" s="299"/>
      <c r="C5" s="299"/>
      <c r="D5" s="297"/>
      <c r="E5" s="297"/>
      <c r="F5" s="297"/>
    </row>
    <row r="6" spans="1:7" ht="24" customHeight="1">
      <c r="A6" s="300" t="str">
        <f>IF($D$3="EMS","Город",IF($D$3="Карго Владивосток","Номер телефона",IF($D$3="Карго РФ","Область",IF($D$3="Карго Авиа РФ","Область",IF($D$3="Другое","Страна","")))))</f>
        <v>Область</v>
      </c>
      <c r="B6" s="300"/>
      <c r="C6" s="300"/>
      <c r="D6" s="298"/>
      <c r="E6" s="298"/>
      <c r="F6" s="298"/>
    </row>
    <row r="7" spans="1:7" ht="24" customHeight="1">
      <c r="A7" s="299" t="str">
        <f>IF($D$3="EMS","Улица",IF($D$3="Карго РФ","Город",IF($D$3="Карго Авиа РФ","Город",IF($D$3="Другое","Область",""))))</f>
        <v>Город</v>
      </c>
      <c r="B7" s="299"/>
      <c r="C7" s="299"/>
      <c r="D7" s="297"/>
      <c r="E7" s="297"/>
      <c r="F7" s="297"/>
    </row>
    <row r="8" spans="1:7" ht="24" customHeight="1">
      <c r="A8" s="300" t="str">
        <f>IF($D$3="EMS","Дом",IF($D$3="Карго РФ","Предпочтительная ТК",IF($D$3="Карго Авиа РФ","Название терминала",IF($D$3="Другое","Город",""))))</f>
        <v>Предпочтительная ТК</v>
      </c>
      <c r="B8" s="300"/>
      <c r="C8" s="300"/>
      <c r="D8" s="298"/>
      <c r="E8" s="298"/>
      <c r="F8" s="298"/>
    </row>
    <row r="9" spans="1:7" ht="24" customHeight="1">
      <c r="A9" s="299" t="str">
        <f>IF($D$3="EMS","Кввартира",IF($D$3="Карго РФ","Название териминала",IF($D$3="Карго Авиа РФ","Получатель",IF($D$3="Другое","Улица",""))))</f>
        <v>Название териминала</v>
      </c>
      <c r="B9" s="299"/>
      <c r="C9" s="299"/>
      <c r="D9" s="297"/>
      <c r="E9" s="297"/>
      <c r="F9" s="297"/>
    </row>
    <row r="10" spans="1:7" ht="24" customHeight="1">
      <c r="A10" s="300" t="str">
        <f>IF($D$3="EMS","Получатель",IF($D$3="Карго РФ","Получатель",IF($D$3="Карго Авиа РФ","Номер телефона",IF($D$3="Другое","Дом",""))))</f>
        <v>Получатель</v>
      </c>
      <c r="B10" s="300"/>
      <c r="C10" s="300"/>
      <c r="D10" s="298"/>
      <c r="E10" s="298"/>
      <c r="F10" s="298"/>
    </row>
    <row r="11" spans="1:7" ht="24" customHeight="1">
      <c r="A11" s="299" t="str">
        <f>IF($D$3="EMS","Номер телефона",IF($D$3="Карго РФ","Номер телефона",IF($D$3="Другое","Квартира","")))</f>
        <v>Номер телефона</v>
      </c>
      <c r="B11" s="299"/>
      <c r="C11" s="299"/>
      <c r="D11" s="297"/>
      <c r="E11" s="297"/>
      <c r="F11" s="297"/>
    </row>
    <row r="12" spans="1:7" ht="24" customHeight="1">
      <c r="A12" s="300" t="str">
        <f>IF($D$3="EMS","",IF($D$3="Карго РФ","Доставка до -&gt;",""))</f>
        <v>Доставка до -&gt;</v>
      </c>
      <c r="B12" s="300"/>
      <c r="C12" s="300"/>
      <c r="D12" s="298"/>
      <c r="E12" s="298"/>
      <c r="F12" s="298"/>
    </row>
    <row r="13" spans="1:7" ht="24" customHeight="1">
      <c r="A13" s="299" t="str">
        <f>IF($D$3="Другое","Предпочтительное ТК","")</f>
        <v/>
      </c>
      <c r="B13" s="299"/>
      <c r="C13" s="299"/>
      <c r="D13" s="297"/>
      <c r="E13" s="297"/>
      <c r="F13" s="297"/>
    </row>
    <row r="14" spans="1:7" ht="24" customHeight="1">
      <c r="A14" s="300" t="str">
        <f>IF($D$3="Другое","Название терминала","")</f>
        <v/>
      </c>
      <c r="B14" s="300"/>
      <c r="C14" s="300"/>
      <c r="D14" s="298"/>
      <c r="E14" s="298"/>
      <c r="F14" s="298"/>
    </row>
    <row r="15" spans="1:7" ht="24" customHeight="1">
      <c r="A15" s="299" t="str">
        <f>IF($D$3="Другое","Получатель","")</f>
        <v/>
      </c>
      <c r="B15" s="299"/>
      <c r="C15" s="299"/>
      <c r="D15" s="297"/>
      <c r="E15" s="297"/>
      <c r="F15" s="297"/>
    </row>
    <row r="16" spans="1:7" ht="24" customHeight="1">
      <c r="A16" s="300" t="str">
        <f>IF($D$3="Другое","Номер телефона","")</f>
        <v/>
      </c>
      <c r="B16" s="300"/>
      <c r="C16" s="300"/>
      <c r="D16" s="302"/>
      <c r="E16" s="302"/>
      <c r="F16" s="302"/>
    </row>
    <row r="17" spans="1:11" ht="60" customHeight="1">
      <c r="A17" s="295" t="s">
        <v>29621</v>
      </c>
      <c r="B17" s="295"/>
      <c r="C17" s="295"/>
      <c r="D17" s="296"/>
      <c r="E17" s="296"/>
      <c r="F17" s="296"/>
    </row>
    <row r="18" spans="1:11" s="1" customFormat="1" ht="64.150000000000006" customHeight="1">
      <c r="A18" s="292" t="s">
        <v>33720</v>
      </c>
      <c r="B18" s="293"/>
      <c r="C18" s="293"/>
      <c r="D18" s="293"/>
      <c r="E18" s="293"/>
      <c r="F18" s="293"/>
    </row>
    <row r="19" spans="1:11" s="1" customFormat="1" ht="48" customHeight="1">
      <c r="A19" s="294" t="s">
        <v>5</v>
      </c>
      <c r="B19" s="294"/>
      <c r="C19" s="38">
        <f>SUM(Таблица2[[#All],[Столбец3]])</f>
        <v>0</v>
      </c>
      <c r="D19" s="39">
        <f>SUM(Таблица2[[#All],[Столбец4]])</f>
        <v>0</v>
      </c>
      <c r="E19" s="34">
        <f>SUM(Таблица2[[#All],[Столбец5]])</f>
        <v>0</v>
      </c>
      <c r="F19" s="35">
        <f>SUM(Таблица2[[#All],[Столбец6]])</f>
        <v>0</v>
      </c>
      <c r="K19" s="1" t="s">
        <v>29617</v>
      </c>
    </row>
    <row r="20" spans="1:11" s="1" customFormat="1" ht="31.9" customHeight="1">
      <c r="A20" s="3" t="s">
        <v>0</v>
      </c>
      <c r="B20" s="3" t="s">
        <v>1</v>
      </c>
      <c r="C20" s="33" t="s">
        <v>2</v>
      </c>
      <c r="D20" s="36" t="s">
        <v>84</v>
      </c>
      <c r="E20" s="33" t="s">
        <v>4</v>
      </c>
      <c r="F20" s="33" t="s">
        <v>3</v>
      </c>
      <c r="K20" s="1" t="s">
        <v>29612</v>
      </c>
    </row>
    <row r="21" spans="1:11" s="2" customFormat="1" ht="24" customHeight="1">
      <c r="A21" s="116">
        <v>1</v>
      </c>
      <c r="B21" s="257" t="s">
        <v>25238</v>
      </c>
      <c r="C21" s="259">
        <f>'3W CLINIC'!J1</f>
        <v>0</v>
      </c>
      <c r="D21" s="259">
        <f>'3W CLINIC'!K1</f>
        <v>0</v>
      </c>
      <c r="E21" s="260">
        <f>'3W CLINIC'!L1</f>
        <v>0</v>
      </c>
      <c r="F21" s="261">
        <f>'3W CLINIC'!M1</f>
        <v>0</v>
      </c>
      <c r="G21" s="243"/>
      <c r="K21" s="2" t="s">
        <v>29613</v>
      </c>
    </row>
    <row r="22" spans="1:11" s="2" customFormat="1" ht="24" customHeight="1">
      <c r="A22" s="129">
        <v>2</v>
      </c>
      <c r="B22" s="256">
        <v>2080</v>
      </c>
      <c r="C22" s="262">
        <f>'2080'!J1</f>
        <v>0</v>
      </c>
      <c r="D22" s="262">
        <f>'2080'!K1</f>
        <v>0</v>
      </c>
      <c r="E22" s="263">
        <f>'2080'!L1</f>
        <v>0</v>
      </c>
      <c r="F22" s="264">
        <f>'2080'!M1</f>
        <v>0</v>
      </c>
      <c r="G22" s="244"/>
      <c r="K22" s="2" t="s">
        <v>29614</v>
      </c>
    </row>
    <row r="23" spans="1:11" ht="24" customHeight="1">
      <c r="A23" s="116">
        <v>3</v>
      </c>
      <c r="B23" s="256" t="s">
        <v>25883</v>
      </c>
      <c r="C23" s="262">
        <f>ABIB!J1</f>
        <v>0</v>
      </c>
      <c r="D23" s="262">
        <f>ABIB!K1</f>
        <v>0</v>
      </c>
      <c r="E23" s="263">
        <f>ABIB!L1</f>
        <v>0</v>
      </c>
      <c r="F23" s="264">
        <f>ABIB!M1</f>
        <v>0</v>
      </c>
      <c r="G23" s="244"/>
      <c r="K23" t="s">
        <v>29615</v>
      </c>
    </row>
    <row r="24" spans="1:11" ht="24" customHeight="1">
      <c r="A24" s="116">
        <v>4</v>
      </c>
      <c r="B24" s="257" t="s">
        <v>18588</v>
      </c>
      <c r="C24" s="259">
        <f>AHC!J1</f>
        <v>0</v>
      </c>
      <c r="D24" s="259">
        <f>AHC!K1</f>
        <v>0</v>
      </c>
      <c r="E24" s="260">
        <f>AHC!L1</f>
        <v>0</v>
      </c>
      <c r="F24" s="261">
        <f>AHC!M1</f>
        <v>0</v>
      </c>
      <c r="G24" s="244"/>
      <c r="K24" t="s">
        <v>29616</v>
      </c>
    </row>
    <row r="25" spans="1:11" ht="24" customHeight="1">
      <c r="A25" s="129">
        <v>5</v>
      </c>
      <c r="B25" s="257" t="s">
        <v>7287</v>
      </c>
      <c r="C25" s="259">
        <f>'A''PIEU'!J1</f>
        <v>0</v>
      </c>
      <c r="D25" s="259">
        <f>'A''PIEU'!K1</f>
        <v>0</v>
      </c>
      <c r="E25" s="260">
        <f>'A''PIEU'!L1</f>
        <v>0</v>
      </c>
      <c r="F25" s="261">
        <f>'A''PIEU'!M1</f>
        <v>0</v>
      </c>
      <c r="G25" s="245"/>
    </row>
    <row r="26" spans="1:11" ht="24" customHeight="1">
      <c r="A26" s="116">
        <v>6</v>
      </c>
      <c r="B26" s="256" t="s">
        <v>19758</v>
      </c>
      <c r="C26" s="262">
        <f>ATOPALM!J1</f>
        <v>0</v>
      </c>
      <c r="D26" s="262">
        <f>ATOPALM!K1</f>
        <v>0</v>
      </c>
      <c r="E26" s="263">
        <f>ATOPALM!L1</f>
        <v>0</v>
      </c>
      <c r="F26" s="264">
        <f>ATOPALM!M1</f>
        <v>0</v>
      </c>
      <c r="G26" s="244"/>
    </row>
    <row r="27" spans="1:11" ht="24" customHeight="1">
      <c r="A27" s="116">
        <v>7</v>
      </c>
      <c r="B27" s="256" t="s">
        <v>31690</v>
      </c>
      <c r="C27" s="262">
        <f>AEKYUNG!J1</f>
        <v>0</v>
      </c>
      <c r="D27" s="262">
        <f>AEKYUNG!K1</f>
        <v>0</v>
      </c>
      <c r="E27" s="263">
        <f>AEKYUNG!L1</f>
        <v>0</v>
      </c>
      <c r="F27" s="264">
        <f>AEKYUNG!M1</f>
        <v>0</v>
      </c>
      <c r="G27" s="244"/>
    </row>
    <row r="28" spans="1:11" ht="24" customHeight="1">
      <c r="A28" s="129">
        <v>8</v>
      </c>
      <c r="B28" s="256" t="s">
        <v>26108</v>
      </c>
      <c r="C28" s="262">
        <f>BEAUGREEN!J1</f>
        <v>0</v>
      </c>
      <c r="D28" s="262">
        <f>BEAUGREEN!K1</f>
        <v>0</v>
      </c>
      <c r="E28" s="263">
        <f>BEAUGREEN!L1</f>
        <v>0</v>
      </c>
      <c r="F28" s="264">
        <f>BEAUGREEN!M1</f>
        <v>0</v>
      </c>
      <c r="G28" s="244"/>
    </row>
    <row r="29" spans="1:11" ht="24" customHeight="1">
      <c r="A29" s="116">
        <v>9</v>
      </c>
      <c r="B29" s="256" t="s">
        <v>4268</v>
      </c>
      <c r="C29" s="265">
        <f>BODYHOLIC!J1</f>
        <v>0</v>
      </c>
      <c r="D29" s="265">
        <f>BODYHOLIC!K1</f>
        <v>0</v>
      </c>
      <c r="E29" s="266">
        <f>BODYHOLIC!L1</f>
        <v>0</v>
      </c>
      <c r="F29" s="267">
        <f>BODYHOLIC!M1</f>
        <v>0</v>
      </c>
      <c r="G29" s="244"/>
      <c r="K29" t="s">
        <v>29618</v>
      </c>
    </row>
    <row r="30" spans="1:11" ht="24" customHeight="1">
      <c r="A30" s="116">
        <v>10</v>
      </c>
      <c r="B30" s="256" t="s">
        <v>18</v>
      </c>
      <c r="C30" s="265">
        <f>BUENO!J1</f>
        <v>0</v>
      </c>
      <c r="D30" s="265">
        <f>BUENO!K1</f>
        <v>0</v>
      </c>
      <c r="E30" s="266">
        <f>BUENO!L1</f>
        <v>0</v>
      </c>
      <c r="F30" s="267">
        <f>BUENO!M1</f>
        <v>0</v>
      </c>
      <c r="G30" s="244"/>
      <c r="K30" t="s">
        <v>29619</v>
      </c>
    </row>
    <row r="31" spans="1:11" ht="24" customHeight="1">
      <c r="A31" s="129">
        <v>11</v>
      </c>
      <c r="B31" s="256" t="s">
        <v>18443</v>
      </c>
      <c r="C31" s="265">
        <f>BONIBELLE!J1</f>
        <v>0</v>
      </c>
      <c r="D31" s="265">
        <f>BONIBELLE!K1</f>
        <v>0</v>
      </c>
      <c r="E31" s="266">
        <f>BONIBELLE!L1</f>
        <v>0</v>
      </c>
      <c r="F31" s="268">
        <f>BONIBELLE!M1</f>
        <v>0</v>
      </c>
      <c r="K31" t="s">
        <v>29620</v>
      </c>
    </row>
    <row r="32" spans="1:11" ht="24" customHeight="1">
      <c r="A32" s="116">
        <v>12</v>
      </c>
      <c r="B32" s="256" t="s">
        <v>19807</v>
      </c>
      <c r="C32" s="265">
        <f>'CLEAN-SHOP'!J1</f>
        <v>0</v>
      </c>
      <c r="D32" s="265">
        <f>'CLEAN-SHOP'!K1</f>
        <v>0</v>
      </c>
      <c r="E32" s="266">
        <f>'CLEAN-SHOP'!L1</f>
        <v>0</v>
      </c>
      <c r="F32" s="268">
        <f>'CLEAN-SHOP'!M1</f>
        <v>0</v>
      </c>
      <c r="H32" s="246"/>
      <c r="I32" s="248"/>
    </row>
    <row r="33" spans="1:9" ht="24" customHeight="1">
      <c r="A33" s="116">
        <v>13</v>
      </c>
      <c r="B33" s="256" t="s">
        <v>9001</v>
      </c>
      <c r="C33" s="265">
        <f>CIRACLE!J1</f>
        <v>0</v>
      </c>
      <c r="D33" s="265">
        <f>CIRACLE!K1</f>
        <v>0</v>
      </c>
      <c r="E33" s="266">
        <f>CIRACLE!L1</f>
        <v>0</v>
      </c>
      <c r="F33" s="268">
        <f>CIRACLE!M1</f>
        <v>0</v>
      </c>
      <c r="I33" s="248"/>
    </row>
    <row r="34" spans="1:9" ht="24" customHeight="1">
      <c r="A34" s="129">
        <v>14</v>
      </c>
      <c r="B34" s="256" t="s">
        <v>9184</v>
      </c>
      <c r="C34" s="265">
        <f>COSRX!J1</f>
        <v>0</v>
      </c>
      <c r="D34" s="265">
        <f>COSRX!K1</f>
        <v>0</v>
      </c>
      <c r="E34" s="266">
        <f>COSRX!L1</f>
        <v>0</v>
      </c>
      <c r="F34" s="268">
        <f>COSRX!M1</f>
        <v>0</v>
      </c>
      <c r="H34" s="246"/>
      <c r="I34" s="248"/>
    </row>
    <row r="35" spans="1:9" ht="24" customHeight="1">
      <c r="A35" s="116">
        <v>15</v>
      </c>
      <c r="B35" s="256" t="s">
        <v>19247</v>
      </c>
      <c r="C35" s="265">
        <f>'COS DE BAHA'!J1</f>
        <v>0</v>
      </c>
      <c r="D35" s="265">
        <f>'COS DE BAHA'!K1</f>
        <v>0</v>
      </c>
      <c r="E35" s="266">
        <f>'COS DE BAHA'!L1</f>
        <v>0</v>
      </c>
      <c r="F35" s="268">
        <f>'COS DE BAHA'!M1</f>
        <v>0</v>
      </c>
    </row>
    <row r="36" spans="1:9" ht="24" customHeight="1">
      <c r="A36" s="116">
        <v>16</v>
      </c>
      <c r="B36" s="256" t="s">
        <v>31536</v>
      </c>
      <c r="C36" s="265">
        <f>CENTELLIAN24!J1</f>
        <v>0</v>
      </c>
      <c r="D36" s="265">
        <f>CENTELLIAN24!K1</f>
        <v>0</v>
      </c>
      <c r="E36" s="266">
        <f>CENTELLIAN24!L1</f>
        <v>0</v>
      </c>
      <c r="F36" s="268">
        <f>CENTELLIAN24!M1</f>
        <v>0</v>
      </c>
    </row>
    <row r="37" spans="1:9" ht="24" customHeight="1">
      <c r="A37" s="129">
        <v>17</v>
      </c>
      <c r="B37" s="256" t="s">
        <v>31344</v>
      </c>
      <c r="C37" s="265">
        <f>DIORDINARY!J1</f>
        <v>0</v>
      </c>
      <c r="D37" s="265">
        <f>DIORDINARY!K1</f>
        <v>0</v>
      </c>
      <c r="E37" s="266">
        <f>DIORDINARY!L1</f>
        <v>0</v>
      </c>
      <c r="F37" s="268">
        <f>DIORDINARY!M1</f>
        <v>0</v>
      </c>
    </row>
    <row r="38" spans="1:9" ht="24" customHeight="1">
      <c r="A38" s="116">
        <v>18</v>
      </c>
      <c r="B38" s="256" t="s">
        <v>4151</v>
      </c>
      <c r="C38" s="265">
        <f>DR.JART!J1</f>
        <v>0</v>
      </c>
      <c r="D38" s="265">
        <f>DR.JART!K1</f>
        <v>0</v>
      </c>
      <c r="E38" s="266">
        <f>DR.JART!L1</f>
        <v>0</v>
      </c>
      <c r="F38" s="267">
        <f>DR.JART!M1</f>
        <v>0</v>
      </c>
    </row>
    <row r="39" spans="1:9" ht="24" customHeight="1">
      <c r="A39" s="116">
        <v>19</v>
      </c>
      <c r="B39" s="256" t="s">
        <v>19834</v>
      </c>
      <c r="C39" s="265">
        <f>DR.CEURACLE!J1</f>
        <v>0</v>
      </c>
      <c r="D39" s="265">
        <f>DR.CEURACLE!K1</f>
        <v>0</v>
      </c>
      <c r="E39" s="266">
        <f>DR.CEURACLE!L1</f>
        <v>0</v>
      </c>
      <c r="F39" s="268">
        <f>DR.CEURACLE!M1</f>
        <v>0</v>
      </c>
    </row>
    <row r="40" spans="1:9" ht="24" customHeight="1">
      <c r="A40" s="129">
        <v>20</v>
      </c>
      <c r="B40" s="256" t="s">
        <v>25020</v>
      </c>
      <c r="C40" s="265">
        <f>'DAENG GI MEO RI'!J1</f>
        <v>0</v>
      </c>
      <c r="D40" s="265">
        <f>'DAENG GI MEO RI'!K1</f>
        <v>0</v>
      </c>
      <c r="E40" s="266">
        <f>'DAENG GI MEO RI'!L1</f>
        <v>0</v>
      </c>
      <c r="F40" s="268">
        <f>'DAENG GI MEO RI'!M1</f>
        <v>0</v>
      </c>
    </row>
    <row r="41" spans="1:9" ht="24" customHeight="1">
      <c r="A41" s="116">
        <v>21</v>
      </c>
      <c r="B41" s="256" t="s">
        <v>18158</v>
      </c>
      <c r="C41" s="265">
        <f>ENOUGH!J1</f>
        <v>0</v>
      </c>
      <c r="D41" s="265">
        <f>ENOUGH!K1</f>
        <v>0</v>
      </c>
      <c r="E41" s="266">
        <f>ENOUGH!L1</f>
        <v>0</v>
      </c>
      <c r="F41" s="268">
        <f>ENOUGH!M1</f>
        <v>0</v>
      </c>
    </row>
    <row r="42" spans="1:9" ht="24" customHeight="1">
      <c r="A42" s="116">
        <v>22</v>
      </c>
      <c r="B42" s="256" t="s">
        <v>24414</v>
      </c>
      <c r="C42" s="265">
        <f>EKEL!J1</f>
        <v>0</v>
      </c>
      <c r="D42" s="265">
        <f>EKEL!K1</f>
        <v>0</v>
      </c>
      <c r="E42" s="266">
        <f>EKEL!L1</f>
        <v>0</v>
      </c>
      <c r="F42" s="268">
        <f>EKEL!M1</f>
        <v>0</v>
      </c>
    </row>
    <row r="43" spans="1:9" ht="24" customHeight="1">
      <c r="A43" s="129">
        <v>23</v>
      </c>
      <c r="B43" s="256" t="s">
        <v>26424</v>
      </c>
      <c r="C43" s="265">
        <f>'ETUDE HOUSE'!J1</f>
        <v>0</v>
      </c>
      <c r="D43" s="265">
        <f>'ETUDE HOUSE'!K1</f>
        <v>0</v>
      </c>
      <c r="E43" s="266">
        <f>'ETUDE HOUSE'!L1</f>
        <v>0</v>
      </c>
      <c r="F43" s="268">
        <f>'ETUDE HOUSE'!M1</f>
        <v>0</v>
      </c>
    </row>
    <row r="44" spans="1:9" ht="24" customHeight="1">
      <c r="A44" s="116">
        <v>24</v>
      </c>
      <c r="B44" s="287" t="s">
        <v>32997</v>
      </c>
      <c r="C44" s="265">
        <f>ECOBRANCH!J1</f>
        <v>0</v>
      </c>
      <c r="D44" s="265">
        <f>ECOBRANCH!K1</f>
        <v>0</v>
      </c>
      <c r="E44" s="266">
        <f>ECOBRANCH!L1</f>
        <v>0</v>
      </c>
      <c r="F44" s="268">
        <f>ECOBRANCH!M1</f>
        <v>0</v>
      </c>
    </row>
    <row r="45" spans="1:9" ht="24" customHeight="1">
      <c r="A45" s="116">
        <v>25</v>
      </c>
      <c r="B45" s="256" t="s">
        <v>29414</v>
      </c>
      <c r="C45" s="265">
        <f>FOELLIE!J1</f>
        <v>0</v>
      </c>
      <c r="D45" s="265">
        <f>FOELLIE!K1</f>
        <v>0</v>
      </c>
      <c r="E45" s="266">
        <f>FOELLIE!L1</f>
        <v>0</v>
      </c>
      <c r="F45" s="268">
        <f>FOELLIE!M1</f>
        <v>0</v>
      </c>
    </row>
    <row r="46" spans="1:9" ht="24" customHeight="1">
      <c r="A46" s="129">
        <v>26</v>
      </c>
      <c r="B46" s="256" t="s">
        <v>4403</v>
      </c>
      <c r="C46" s="262">
        <f>GILLA8!J1</f>
        <v>0</v>
      </c>
      <c r="D46" s="262">
        <f>GILLA8!K1</f>
        <v>0</v>
      </c>
      <c r="E46" s="263">
        <f>GILLA8!L1</f>
        <v>0</v>
      </c>
      <c r="F46" s="264">
        <f>GILLA8!M1</f>
        <v>0</v>
      </c>
    </row>
    <row r="47" spans="1:9" ht="24" customHeight="1">
      <c r="A47" s="116">
        <v>27</v>
      </c>
      <c r="B47" s="287" t="s">
        <v>32831</v>
      </c>
      <c r="C47" s="262">
        <f>GOODAL!J1</f>
        <v>0</v>
      </c>
      <c r="D47" s="262">
        <f>GOODAL!K1</f>
        <v>0</v>
      </c>
      <c r="E47" s="263">
        <f>GOODAL!L1</f>
        <v>0</v>
      </c>
      <c r="F47" s="264">
        <f>GOODAL!M1</f>
        <v>0</v>
      </c>
    </row>
    <row r="48" spans="1:9" ht="24" customHeight="1">
      <c r="A48" s="116">
        <v>28</v>
      </c>
      <c r="B48" s="256" t="s">
        <v>33483</v>
      </c>
      <c r="C48" s="262">
        <f>'GRACE DAY'!J1</f>
        <v>0</v>
      </c>
      <c r="D48" s="262">
        <f>'GRACE DAY'!K1</f>
        <v>0</v>
      </c>
      <c r="E48" s="263">
        <f>'GRACE DAY'!L1</f>
        <v>0</v>
      </c>
      <c r="F48" s="264">
        <f>'GRACE DAY'!M1</f>
        <v>0</v>
      </c>
    </row>
    <row r="49" spans="1:8" ht="24" customHeight="1">
      <c r="A49" s="129">
        <v>29</v>
      </c>
      <c r="B49" s="256" t="s">
        <v>9425</v>
      </c>
      <c r="C49" s="262">
        <f>INNISFREE!J1</f>
        <v>0</v>
      </c>
      <c r="D49" s="262">
        <f>INNISFREE!K1</f>
        <v>0</v>
      </c>
      <c r="E49" s="263">
        <f>INNISFREE!L1</f>
        <v>0</v>
      </c>
      <c r="F49" s="264">
        <f>INNISFREE!M1</f>
        <v>0</v>
      </c>
    </row>
    <row r="50" spans="1:8" ht="24" customHeight="1">
      <c r="A50" s="116">
        <v>30</v>
      </c>
      <c r="B50" s="256" t="s">
        <v>11543</v>
      </c>
      <c r="C50" s="262">
        <f>'IT''S SKIN'!J1</f>
        <v>0</v>
      </c>
      <c r="D50" s="262">
        <f>'IT''S SKIN'!K1</f>
        <v>0</v>
      </c>
      <c r="E50" s="263">
        <f>'IT''S SKIN'!L1</f>
        <v>0</v>
      </c>
      <c r="F50" s="264">
        <f>'IT''S SKIN'!M1</f>
        <v>0</v>
      </c>
    </row>
    <row r="51" spans="1:8" ht="24" customHeight="1">
      <c r="A51" s="116">
        <v>31</v>
      </c>
      <c r="B51" s="256" t="s">
        <v>29900</v>
      </c>
      <c r="C51" s="262">
        <f>'JM SOLUTION'!J1</f>
        <v>0</v>
      </c>
      <c r="D51" s="262">
        <f>'JM SOLUTION'!K1</f>
        <v>0</v>
      </c>
      <c r="E51" s="263">
        <f>'JM SOLUTION'!L1</f>
        <v>0</v>
      </c>
      <c r="F51" s="264">
        <f>'JM SOLUTION'!M1</f>
        <v>0</v>
      </c>
    </row>
    <row r="52" spans="1:8" ht="24" customHeight="1">
      <c r="A52" s="129">
        <v>32</v>
      </c>
      <c r="B52" s="256" t="s">
        <v>29726</v>
      </c>
      <c r="C52" s="262">
        <f>HEIMISH!J1</f>
        <v>0</v>
      </c>
      <c r="D52" s="262">
        <f>HEIMISH!K1</f>
        <v>0</v>
      </c>
      <c r="E52" s="263">
        <f>HEIMISH!L1</f>
        <v>0</v>
      </c>
      <c r="F52" s="264">
        <f>HEIMISH!M1</f>
        <v>0</v>
      </c>
    </row>
    <row r="53" spans="1:8" ht="24" customHeight="1">
      <c r="A53" s="116">
        <v>33</v>
      </c>
      <c r="B53" s="256" t="s">
        <v>4449</v>
      </c>
      <c r="C53" s="262">
        <f>HONESI!J1</f>
        <v>0</v>
      </c>
      <c r="D53" s="262">
        <f>HONESI!K1</f>
        <v>0</v>
      </c>
      <c r="E53" s="263">
        <f>HONESI!L1</f>
        <v>0</v>
      </c>
      <c r="F53" s="264">
        <f>HONESI!M1</f>
        <v>0</v>
      </c>
    </row>
    <row r="54" spans="1:8" ht="24" customHeight="1">
      <c r="A54" s="116">
        <v>34</v>
      </c>
      <c r="B54" s="256" t="s">
        <v>6807</v>
      </c>
      <c r="C54" s="262">
        <f>HUXLEY!J1</f>
        <v>0</v>
      </c>
      <c r="D54" s="262">
        <f>HUXLEY!K1</f>
        <v>0</v>
      </c>
      <c r="E54" s="263">
        <f>HUXLEY!L1</f>
        <v>0</v>
      </c>
      <c r="F54" s="264">
        <f>HUXLEY!M1</f>
        <v>0</v>
      </c>
    </row>
    <row r="55" spans="1:8" ht="24" customHeight="1">
      <c r="A55" s="129">
        <v>35</v>
      </c>
      <c r="B55" s="256" t="s">
        <v>20061</v>
      </c>
      <c r="C55" s="262">
        <f>HYGGEE!J1</f>
        <v>0</v>
      </c>
      <c r="D55" s="262">
        <f>HYGGEE!K1</f>
        <v>0</v>
      </c>
      <c r="E55" s="263">
        <f>HYGGEE!L1</f>
        <v>0</v>
      </c>
      <c r="F55" s="264">
        <f>HYGGEE!M1</f>
        <v>0</v>
      </c>
    </row>
    <row r="56" spans="1:8" ht="24" customHeight="1">
      <c r="A56" s="116">
        <v>36</v>
      </c>
      <c r="B56" s="256" t="s">
        <v>31463</v>
      </c>
      <c r="C56" s="262">
        <f>KERASYS!J1</f>
        <v>0</v>
      </c>
      <c r="D56" s="262">
        <f>KERASYS!K1</f>
        <v>0</v>
      </c>
      <c r="E56" s="263">
        <f>KERASYS!L1</f>
        <v>0</v>
      </c>
      <c r="F56" s="264">
        <f>KERASYS!M1</f>
        <v>0</v>
      </c>
    </row>
    <row r="57" spans="1:8" ht="24" customHeight="1">
      <c r="A57" s="116">
        <v>37</v>
      </c>
      <c r="B57" s="256" t="s">
        <v>29469</v>
      </c>
      <c r="C57" s="262">
        <f>KLAVUU!J1</f>
        <v>0</v>
      </c>
      <c r="D57" s="262">
        <f>KLAVUU!K1</f>
        <v>0</v>
      </c>
      <c r="E57" s="263">
        <f>KLAVUU!L1</f>
        <v>0</v>
      </c>
      <c r="F57" s="264">
        <f>KLAVUU!M1</f>
        <v>0</v>
      </c>
    </row>
    <row r="58" spans="1:8" ht="24" customHeight="1">
      <c r="A58" s="129">
        <v>38</v>
      </c>
      <c r="B58" s="256" t="s">
        <v>4489</v>
      </c>
      <c r="C58" s="262">
        <f>'MANYO FACTORY'!J1</f>
        <v>0</v>
      </c>
      <c r="D58" s="262">
        <f>'MANYO FACTORY'!K1</f>
        <v>0</v>
      </c>
      <c r="E58" s="263">
        <f>'MANYO FACTORY'!L1</f>
        <v>0</v>
      </c>
      <c r="F58" s="264">
        <f>'MANYO FACTORY'!M1</f>
        <v>0</v>
      </c>
      <c r="G58" s="290" t="s">
        <v>33686</v>
      </c>
      <c r="H58" s="291"/>
    </row>
    <row r="59" spans="1:8" ht="24" customHeight="1">
      <c r="A59" s="116">
        <v>39</v>
      </c>
      <c r="B59" s="256" t="s">
        <v>2610</v>
      </c>
      <c r="C59" s="262">
        <f>MASIL!J1</f>
        <v>0</v>
      </c>
      <c r="D59" s="262">
        <f>MASIL!K1</f>
        <v>0</v>
      </c>
      <c r="E59" s="263">
        <f>MASIL!L1</f>
        <v>0</v>
      </c>
      <c r="F59" s="264">
        <f>MASIL!M1</f>
        <v>0</v>
      </c>
    </row>
    <row r="60" spans="1:8" ht="24" customHeight="1">
      <c r="A60" s="116">
        <v>40</v>
      </c>
      <c r="B60" s="256" t="s">
        <v>4553</v>
      </c>
      <c r="C60" s="262">
        <f>'MEDI PEEL'!J1</f>
        <v>0</v>
      </c>
      <c r="D60" s="262">
        <f>'MEDI PEEL'!K1</f>
        <v>0</v>
      </c>
      <c r="E60" s="263">
        <f>'MEDI PEEL'!L1</f>
        <v>0</v>
      </c>
      <c r="F60" s="264">
        <f>'MEDI PEEL'!M1</f>
        <v>0</v>
      </c>
    </row>
    <row r="61" spans="1:8" ht="24" customHeight="1">
      <c r="A61" s="129">
        <v>41</v>
      </c>
      <c r="B61" s="256" t="s">
        <v>4554</v>
      </c>
      <c r="C61" s="262">
        <f>MEFACTORY!J1</f>
        <v>0</v>
      </c>
      <c r="D61" s="262">
        <f>MEFACTORY!K1</f>
        <v>0</v>
      </c>
      <c r="E61" s="263">
        <f>MEFACTORY!L1</f>
        <v>0</v>
      </c>
      <c r="F61" s="264">
        <f>MEFACTORY!M1</f>
        <v>0</v>
      </c>
    </row>
    <row r="62" spans="1:8" ht="24" customHeight="1">
      <c r="A62" s="116">
        <v>42</v>
      </c>
      <c r="B62" s="256" t="s">
        <v>4618</v>
      </c>
      <c r="C62" s="262">
        <f>MERZY!J1</f>
        <v>0</v>
      </c>
      <c r="D62" s="262">
        <f>MERZY!K1</f>
        <v>0</v>
      </c>
      <c r="E62" s="263">
        <f>MERZY!L1</f>
        <v>0</v>
      </c>
      <c r="F62" s="264">
        <f>MERZY!M1</f>
        <v>0</v>
      </c>
    </row>
    <row r="63" spans="1:8" ht="24" customHeight="1">
      <c r="A63" s="116">
        <v>43</v>
      </c>
      <c r="B63" s="256" t="s">
        <v>11844</v>
      </c>
      <c r="C63" s="262">
        <f>MISSHA!J1</f>
        <v>0</v>
      </c>
      <c r="D63" s="262">
        <f>MISSHA!K1</f>
        <v>0</v>
      </c>
      <c r="E63" s="263">
        <f>MISSHA!L1</f>
        <v>0</v>
      </c>
      <c r="F63" s="264">
        <f>MISSHA!M1</f>
        <v>0</v>
      </c>
    </row>
    <row r="64" spans="1:8" ht="24" customHeight="1">
      <c r="A64" s="129">
        <v>44</v>
      </c>
      <c r="B64" s="256" t="s">
        <v>14076</v>
      </c>
      <c r="C64" s="262">
        <f>'NATURE REPUBLIC'!J1</f>
        <v>0</v>
      </c>
      <c r="D64" s="262">
        <f>'NATURE REPUBLIC'!K1</f>
        <v>0</v>
      </c>
      <c r="E64" s="263">
        <f>'NATURE REPUBLIC'!L1</f>
        <v>0</v>
      </c>
      <c r="F64" s="264">
        <f>'NATURE REPUBLIC'!M1</f>
        <v>0</v>
      </c>
    </row>
    <row r="65" spans="1:6" ht="24" customHeight="1">
      <c r="A65" s="116">
        <v>45</v>
      </c>
      <c r="B65" s="256" t="s">
        <v>20625</v>
      </c>
      <c r="C65" s="262">
        <f>PYUNKANGYUL!J1</f>
        <v>0</v>
      </c>
      <c r="D65" s="262">
        <f>PYUNKANGYUL!K1</f>
        <v>0</v>
      </c>
      <c r="E65" s="263">
        <f>PYUNKANGYUL!L1</f>
        <v>0</v>
      </c>
      <c r="F65" s="264">
        <f>PYUNKANGYUL!M1</f>
        <v>0</v>
      </c>
    </row>
    <row r="66" spans="1:6" ht="24" customHeight="1">
      <c r="A66" s="116">
        <v>46</v>
      </c>
      <c r="B66" s="256" t="s">
        <v>85</v>
      </c>
      <c r="C66" s="262">
        <f>PURITO!J1</f>
        <v>0</v>
      </c>
      <c r="D66" s="262">
        <f>PURITO!K1</f>
        <v>0</v>
      </c>
      <c r="E66" s="263">
        <f>PURITO!L1</f>
        <v>0</v>
      </c>
      <c r="F66" s="264">
        <f>PURITO!M1</f>
        <v>0</v>
      </c>
    </row>
    <row r="67" spans="1:6" ht="24" customHeight="1">
      <c r="A67" s="129">
        <v>47</v>
      </c>
      <c r="B67" s="256" t="s">
        <v>18533</v>
      </c>
      <c r="C67" s="262">
        <f>PROMETTE!J1</f>
        <v>0</v>
      </c>
      <c r="D67" s="262">
        <f>PROMETTE!K1</f>
        <v>0</v>
      </c>
      <c r="E67" s="263">
        <f>PROMETTE!L1</f>
        <v>0</v>
      </c>
      <c r="F67" s="264">
        <f>PROMETTE!M1</f>
        <v>0</v>
      </c>
    </row>
    <row r="68" spans="1:6" ht="24" customHeight="1">
      <c r="A68" s="116">
        <v>48</v>
      </c>
      <c r="B68" s="256" t="s">
        <v>5131</v>
      </c>
      <c r="C68" s="262">
        <f>RAIP!J1</f>
        <v>0</v>
      </c>
      <c r="D68" s="262">
        <f>RAIP!K1</f>
        <v>0</v>
      </c>
      <c r="E68" s="263">
        <f>RAIP!L1</f>
        <v>0</v>
      </c>
      <c r="F68" s="264">
        <f>RAIP!M1</f>
        <v>0</v>
      </c>
    </row>
    <row r="69" spans="1:6" ht="24" customHeight="1">
      <c r="A69" s="116">
        <v>49</v>
      </c>
      <c r="B69" s="256" t="s">
        <v>20958</v>
      </c>
      <c r="C69" s="262">
        <f>'SOME BY MI'!J1</f>
        <v>0</v>
      </c>
      <c r="D69" s="262">
        <f>'SOME BY MI'!K1</f>
        <v>0</v>
      </c>
      <c r="E69" s="263">
        <f>'SOME BY MI'!L1</f>
        <v>0</v>
      </c>
      <c r="F69" s="264">
        <f>'SOME BY MI'!M1</f>
        <v>0</v>
      </c>
    </row>
    <row r="70" spans="1:6" ht="24" customHeight="1">
      <c r="A70" s="129">
        <v>50</v>
      </c>
      <c r="B70" s="256" t="s">
        <v>4083</v>
      </c>
      <c r="C70" s="262">
        <f>SKIN1004!J1</f>
        <v>0</v>
      </c>
      <c r="D70" s="262">
        <f>SKIN1004!K1</f>
        <v>0</v>
      </c>
      <c r="E70" s="263">
        <f>SKIN1004!L1</f>
        <v>0</v>
      </c>
      <c r="F70" s="264">
        <f>SKIN1004!M1</f>
        <v>0</v>
      </c>
    </row>
    <row r="71" spans="1:6" ht="24" customHeight="1">
      <c r="A71" s="116">
        <v>51</v>
      </c>
      <c r="B71" s="287" t="s">
        <v>32953</v>
      </c>
      <c r="C71" s="262">
        <f>SKINSTORY!J1</f>
        <v>0</v>
      </c>
      <c r="D71" s="262">
        <f>SKINSTORY!K1</f>
        <v>0</v>
      </c>
      <c r="E71" s="263">
        <f>SKINSTORY!L1</f>
        <v>0</v>
      </c>
      <c r="F71" s="264">
        <f>SKINSTORY!M1</f>
        <v>0</v>
      </c>
    </row>
    <row r="72" spans="1:6" ht="24" customHeight="1">
      <c r="A72" s="116">
        <v>52</v>
      </c>
      <c r="B72" s="256" t="s">
        <v>18804</v>
      </c>
      <c r="C72" s="262">
        <f>SNP!J1</f>
        <v>0</v>
      </c>
      <c r="D72" s="262">
        <f>SNP!K1</f>
        <v>0</v>
      </c>
      <c r="E72" s="263">
        <f>SNP!L1</f>
        <v>0</v>
      </c>
      <c r="F72" s="264">
        <f>SNP!M1</f>
        <v>0</v>
      </c>
    </row>
    <row r="73" spans="1:6" ht="24" customHeight="1">
      <c r="A73" s="129">
        <v>53</v>
      </c>
      <c r="B73" s="256" t="s">
        <v>172</v>
      </c>
      <c r="C73" s="262">
        <f>'THE SAEM'!J1</f>
        <v>0</v>
      </c>
      <c r="D73" s="262">
        <f>'THE SAEM'!K1</f>
        <v>0</v>
      </c>
      <c r="E73" s="263">
        <f>'THE SAEM'!L1</f>
        <v>0</v>
      </c>
      <c r="F73" s="264">
        <f>'THE SAEM'!M1</f>
        <v>0</v>
      </c>
    </row>
    <row r="74" spans="1:6" ht="24" customHeight="1">
      <c r="A74" s="116">
        <v>54</v>
      </c>
      <c r="B74" s="256" t="s">
        <v>1117</v>
      </c>
      <c r="C74" s="262">
        <f>'TONY MOLY'!J1</f>
        <v>0</v>
      </c>
      <c r="D74" s="262">
        <f>'TONY MOLY'!K1</f>
        <v>0</v>
      </c>
      <c r="E74" s="263">
        <f>'TONY MOLY'!L1</f>
        <v>0</v>
      </c>
      <c r="F74" s="264">
        <f>'TONY MOLY'!M1</f>
        <v>0</v>
      </c>
    </row>
    <row r="75" spans="1:6" ht="24" customHeight="1">
      <c r="A75" s="116">
        <v>55</v>
      </c>
      <c r="B75" s="256" t="s">
        <v>16495</v>
      </c>
      <c r="C75" s="262">
        <f>'THE FACE SHOP'!J1</f>
        <v>0</v>
      </c>
      <c r="D75" s="262">
        <f>'THE FACE SHOP'!K1</f>
        <v>0</v>
      </c>
      <c r="E75" s="263">
        <f>'THE FACE SHOP'!L1</f>
        <v>0</v>
      </c>
      <c r="F75" s="264">
        <f>'THE FACE SHOP'!M1</f>
        <v>0</v>
      </c>
    </row>
    <row r="76" spans="1:6" ht="24" customHeight="1">
      <c r="A76" s="129">
        <v>56</v>
      </c>
      <c r="B76" s="256" t="s">
        <v>19251</v>
      </c>
      <c r="C76" s="262">
        <f>'TOO COOL FOR SCHOOL'!J1</f>
        <v>0</v>
      </c>
      <c r="D76" s="262">
        <f>'TOO COOL FOR SCHOOL'!K1</f>
        <v>0</v>
      </c>
      <c r="E76" s="263">
        <f>'TOO COOL FOR SCHOOL'!L1</f>
        <v>0</v>
      </c>
      <c r="F76" s="264">
        <f>'TOO COOL FOR SCHOOL'!M1</f>
        <v>0</v>
      </c>
    </row>
    <row r="77" spans="1:6" ht="24" customHeight="1">
      <c r="A77" s="116">
        <v>57</v>
      </c>
      <c r="B77" s="256" t="s">
        <v>24197</v>
      </c>
      <c r="C77" s="262">
        <f>TIAM!J1</f>
        <v>0</v>
      </c>
      <c r="D77" s="262">
        <f>TIAM!K1</f>
        <v>0</v>
      </c>
      <c r="E77" s="263">
        <f>TIAM!L1</f>
        <v>0</v>
      </c>
      <c r="F77" s="264">
        <f>TIAM!M1</f>
        <v>0</v>
      </c>
    </row>
    <row r="78" spans="1:6" ht="24" customHeight="1">
      <c r="A78" s="116">
        <v>58</v>
      </c>
      <c r="B78" s="256" t="s">
        <v>31343</v>
      </c>
      <c r="C78" s="262">
        <f>'THE ORDINARY'!J1</f>
        <v>0</v>
      </c>
      <c r="D78" s="262">
        <f>'THE ORDINARY'!K1</f>
        <v>0</v>
      </c>
      <c r="E78" s="263">
        <f>'THE ORDINARY'!L1</f>
        <v>0</v>
      </c>
      <c r="F78" s="264">
        <f>'THE ORDINARY'!M1</f>
        <v>0</v>
      </c>
    </row>
    <row r="79" spans="1:6" ht="24" customHeight="1">
      <c r="A79" s="129">
        <v>59</v>
      </c>
      <c r="B79" s="287" t="s">
        <v>33452</v>
      </c>
      <c r="C79" s="262">
        <f>TIRTIR!J1</f>
        <v>0</v>
      </c>
      <c r="D79" s="262">
        <f>TIRTIR!K1</f>
        <v>0</v>
      </c>
      <c r="E79" s="263">
        <f>TIRTIR!L1</f>
        <v>0</v>
      </c>
      <c r="F79" s="264">
        <f>TIRTIR!M1</f>
        <v>0</v>
      </c>
    </row>
    <row r="80" spans="1:6" ht="24" customHeight="1">
      <c r="A80" s="116">
        <v>60</v>
      </c>
      <c r="B80" s="256" t="s">
        <v>16407</v>
      </c>
      <c r="C80" s="262">
        <f>'O''SUM'!J1</f>
        <v>0</v>
      </c>
      <c r="D80" s="262">
        <f>'O''SUM'!K1</f>
        <v>0</v>
      </c>
      <c r="E80" s="263">
        <f>'O''SUM'!L1</f>
        <v>0</v>
      </c>
      <c r="F80" s="264">
        <f>'O''SUM'!M1</f>
        <v>0</v>
      </c>
    </row>
    <row r="81" spans="1:6" ht="24" customHeight="1">
      <c r="A81" s="116">
        <v>61</v>
      </c>
      <c r="B81" s="256" t="s">
        <v>18478</v>
      </c>
      <c r="C81" s="262">
        <f>OFFPRO!J1</f>
        <v>0</v>
      </c>
      <c r="D81" s="262">
        <f>OFFPRO!K1</f>
        <v>0</v>
      </c>
      <c r="E81" s="263">
        <f>OFFPRO!L1</f>
        <v>0</v>
      </c>
      <c r="F81" s="264">
        <f>OFFPRO!M1</f>
        <v>0</v>
      </c>
    </row>
    <row r="82" spans="1:6" ht="24" customHeight="1">
      <c r="A82" s="129">
        <v>62</v>
      </c>
      <c r="B82" s="258" t="s">
        <v>18317</v>
      </c>
      <c r="C82" s="269">
        <f>ZYMOGEN!J1</f>
        <v>0</v>
      </c>
      <c r="D82" s="269">
        <f>ZYMOGEN!K1</f>
        <v>0</v>
      </c>
      <c r="E82" s="270">
        <f>ZYMOGEN!L1</f>
        <v>0</v>
      </c>
      <c r="F82" s="271">
        <f>ZYMOGEN!M1</f>
        <v>0</v>
      </c>
    </row>
    <row r="83" spans="1:6" ht="24" customHeight="1"/>
    <row r="84" spans="1:6" ht="24" customHeight="1"/>
    <row r="85" spans="1:6" ht="24" customHeight="1"/>
    <row r="86" spans="1:6" ht="24" customHeight="1"/>
    <row r="87" spans="1:6" ht="24" customHeight="1"/>
    <row r="88" spans="1:6" ht="24" customHeight="1"/>
    <row r="89" spans="1:6" ht="24" customHeight="1"/>
    <row r="90" spans="1:6" ht="24" customHeight="1"/>
    <row r="91" spans="1:6" ht="24" customHeight="1"/>
    <row r="92" spans="1:6" ht="24" customHeight="1"/>
    <row r="93" spans="1:6" ht="24" customHeight="1"/>
    <row r="94" spans="1:6" ht="24" customHeight="1"/>
    <row r="95" spans="1:6" ht="24" customHeight="1"/>
    <row r="96" spans="1: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</sheetData>
  <sheetProtection algorithmName="SHA-512" hashValue="YBEm6I1oNniLhlTSkPfuBQkBzQ6Hv/riReltvPly2N1hjDrj0uLbfb0RPvBQ/89JBp0CIQlPJsjpFb79JQWMsQ==" saltValue="4Sy2EFPwupsYvnO8miDQkg==" spinCount="100000" sheet="1" autoFilter="0" pivotTables="0"/>
  <mergeCells count="36">
    <mergeCell ref="D1:F1"/>
    <mergeCell ref="D2:F2"/>
    <mergeCell ref="D16:F16"/>
    <mergeCell ref="D15:F15"/>
    <mergeCell ref="D14:F14"/>
    <mergeCell ref="D13:F13"/>
    <mergeCell ref="D11:F11"/>
    <mergeCell ref="D10:F10"/>
    <mergeCell ref="D9:F9"/>
    <mergeCell ref="D8:F8"/>
    <mergeCell ref="D7:F7"/>
    <mergeCell ref="D6:F6"/>
    <mergeCell ref="D5:F5"/>
    <mergeCell ref="D4:F4"/>
    <mergeCell ref="A1:C1"/>
    <mergeCell ref="A2:C2"/>
    <mergeCell ref="A16:C16"/>
    <mergeCell ref="A15:C15"/>
    <mergeCell ref="A14:C14"/>
    <mergeCell ref="A13:C13"/>
    <mergeCell ref="A12:C12"/>
    <mergeCell ref="A11:C11"/>
    <mergeCell ref="A10:C10"/>
    <mergeCell ref="A9:C9"/>
    <mergeCell ref="A8:C8"/>
    <mergeCell ref="A7:C7"/>
    <mergeCell ref="A6:C6"/>
    <mergeCell ref="A5:C5"/>
    <mergeCell ref="A4:C4"/>
    <mergeCell ref="A18:F18"/>
    <mergeCell ref="A19:B19"/>
    <mergeCell ref="A17:C17"/>
    <mergeCell ref="D17:F17"/>
    <mergeCell ref="D3:F3"/>
    <mergeCell ref="D12:F12"/>
    <mergeCell ref="A3:C3"/>
  </mergeCells>
  <dataValidations count="3">
    <dataValidation type="list" allowBlank="1" showInputMessage="1" showErrorMessage="1" prompt="Выберите один из способа доставки в фильтре справа" sqref="D3" xr:uid="{790663F4-77A6-45C0-A698-B67874BD4C76}">
      <formula1>$K$19:$K$24</formula1>
    </dataValidation>
    <dataValidation type="custom" allowBlank="1" showInputMessage="1" showErrorMessage="1" sqref="K29" xr:uid="{A485BBD6-CBD3-4D3A-A634-7D97E28C08A2}">
      <formula1>"Если(I3=""Карго РФ"""</formula1>
    </dataValidation>
    <dataValidation type="list" allowBlank="1" showInputMessage="1" showErrorMessage="1" error="_x000a_" prompt="Выберите один из пунктов в фильтре справа" sqref="D12" xr:uid="{649B02C6-E723-42F6-BF12-CF56C25F873C}">
      <formula1>$K$28:$K$31</formula1>
    </dataValidation>
  </dataValidations>
  <hyperlinks>
    <hyperlink ref="B29" location="BODYHOLIC!A1" display="BODYHOLIC" xr:uid="{00000000-0004-0000-0000-000000000000}"/>
    <hyperlink ref="B30" location="BUENO!A1" display="BUENO" xr:uid="{4EB239F8-F3E7-4636-9E71-4BAA0AED7566}"/>
    <hyperlink ref="B38" location="DR.JART!A1" display="DR.JART" xr:uid="{C08C3478-6449-4B03-A354-A01286A4D9C6}"/>
    <hyperlink ref="B46" location="GILLA8!A1" display="GILLA8!A1" xr:uid="{5C5EB8A7-D7D4-44EA-A3EF-E55E55246C2C}"/>
    <hyperlink ref="B53" location="HONESI!A1" display="HONESI!A1" xr:uid="{F0C75AD1-C37C-463C-A0FF-148CF58A6AC6}"/>
    <hyperlink ref="B58" location="'MANYO FACTORY'!A1" display="MANYO FACTORY" xr:uid="{B297C998-19B6-442C-BC7F-463E85D9C059}"/>
    <hyperlink ref="B59" location="MASIL!A1" display="MASIL" xr:uid="{98CA8306-BCA8-4D31-8646-2AFBD645D0E5}"/>
    <hyperlink ref="B60" location="'MEDI PEEL'!A1" display="MEDI PEEL" xr:uid="{5B11BE96-07DE-45EC-B20F-9007B6B2CAD1}"/>
    <hyperlink ref="B61" location="MEFACTORY!A1" display="MEFACTORY" xr:uid="{22C67F6B-72A9-47E0-AD84-3A1A8887DA8F}"/>
    <hyperlink ref="B62" location="MERZY!A1" display="MERZY" xr:uid="{33BAD582-02A5-4C00-8F8D-664AD3D08D72}"/>
    <hyperlink ref="B66" location="PURITO!A1" display="PURITO" xr:uid="{95F46862-49EE-4F61-97B2-826F78266426}"/>
    <hyperlink ref="B68" location="RAIP!A1" display="RAIP" xr:uid="{0C5BC70F-16B1-49EC-AE33-E420B6963258}"/>
    <hyperlink ref="B70" location="SKIN1004!A1" display="SKIN1004" xr:uid="{BFB32B8D-AE60-45D6-A729-161CFAE0B03C}"/>
    <hyperlink ref="B73" location="'THE SAEM'!A1" display="THE SAEM" xr:uid="{65FF8976-2912-47C9-9373-9FFEB582D86D}"/>
    <hyperlink ref="B74" location="'TONY MOLY'!A1" display="TONY MOLY" xr:uid="{EDD436DB-7CF8-41E0-8113-9E814EF52A70}"/>
    <hyperlink ref="B78" location="'THE ORDINARY'!A1" display="THE ORDINARY" xr:uid="{21FD5B84-5356-4890-AE0B-6613CD1A356E}"/>
    <hyperlink ref="B25" location="'A''PIEU'!A1" display="A''PIEU" xr:uid="{9360A1E5-BA2B-4CDB-98F2-07DD4AFDF374}"/>
    <hyperlink ref="B33" location="CIRACLE!A1" display="CIRACLE" xr:uid="{89DF4077-554B-479E-86B1-D40CB482078E}"/>
    <hyperlink ref="B34" location="COSRX!A1" display="COSRX" xr:uid="{F398C5BF-C367-4528-A899-320D68CD3745}"/>
    <hyperlink ref="B54" location="HUXLEY!A1" display="HUXLEY!A1" xr:uid="{1AA725DB-B9DA-406A-9123-706CCE1E07D7}"/>
    <hyperlink ref="B49" location="INNISFREE!A1" display="INNISFREE" xr:uid="{19603B42-47F3-4938-98B7-37B0AA3A5A60}"/>
    <hyperlink ref="B50" location="'IT''S SKIN'!A1" display="IT''S SKIN" xr:uid="{91785009-BC39-4C48-9876-6AA8626BFF0C}"/>
    <hyperlink ref="B63" location="MISSHA!A1" display="MISSHA" xr:uid="{6447D258-6F7A-40E4-ABFA-832D6F0E1B39}"/>
    <hyperlink ref="B64" location="'NATURE REPUBLIC'!A1" display="NATURE REPUBLIC" xr:uid="{D70D7BF0-3A70-4A98-BE7C-EBC4671A080C}"/>
    <hyperlink ref="B80" location="'O''SUM'!A1" display="O''SUM" xr:uid="{288858B9-C8AC-4B5B-A8BC-688EDEC46215}"/>
    <hyperlink ref="B41" location="ENOUGH!A1" display="ENOUGH" xr:uid="{055809CB-F0B5-4BCE-9943-8C07AC29B9BD}"/>
    <hyperlink ref="B75" location="'THE FACE SHOP'!A1" display="THE FACE SHOP" xr:uid="{CF20540B-4C37-45B6-BCF4-C7B361C8E459}"/>
    <hyperlink ref="B82" location="ZYMOGEN!A1" display="ZYMOGEN" xr:uid="{852EEB32-C77F-46A6-86A9-5FA085078A76}"/>
    <hyperlink ref="B31" location="BONIBELLE!A1" display="BONIBELLE" xr:uid="{D901E89D-69BD-423B-AA6C-926681F644B5}"/>
    <hyperlink ref="B81" location="OFFPRO!A1" display="OFFPRO" xr:uid="{95CCDBC9-9A13-4689-8EF1-03B555FB70B5}"/>
    <hyperlink ref="B67" location="PROMETTE!A1" display="PROMETTE" xr:uid="{737D80F1-30D0-4017-A55C-B02A6A245F79}"/>
    <hyperlink ref="B24" location="AHC!A1" display="AHC" xr:uid="{D01F5D3C-97C6-403E-A705-01587973272A}"/>
    <hyperlink ref="B72" location="SNP!A1" display="SNP" xr:uid="{BCB7BBFA-795C-4321-A4B0-09E4811A1CB5}"/>
    <hyperlink ref="B35" location="'COS DE BAHA'!A1" display="COS DE BAHA" xr:uid="{D90F8F9A-3310-40E8-B619-F3281DD57FAC}"/>
    <hyperlink ref="B76" location="'TOO COOL FOR SCHOOL'!A1" display="TOO COOL FOR SCHOOL" xr:uid="{25B77DB9-09C9-46D6-B4EB-931A97545C33}"/>
    <hyperlink ref="B26" location="ATOPALM!Область_печати" display="ATOPALM" xr:uid="{987231BC-AC32-4A17-B36F-456DCFF2CE80}"/>
    <hyperlink ref="B32" location="'CLEAN-SHOP'!A1" display="CLEAN-SHOP" xr:uid="{14AA706C-0CBE-44C4-97D4-E76E39483E99}"/>
    <hyperlink ref="B39" location="DR.CEURACLE!A1" display="DR.CEURACLE" xr:uid="{4A415264-7A88-4EE3-9CE2-1795AC887A94}"/>
    <hyperlink ref="B55" location="HYGGEE!A1" display="HYGGEE" xr:uid="{3D558680-20E9-427A-B34F-7BC5AA0EC2F8}"/>
    <hyperlink ref="B65" location="PYUNKANGYUL!A1" display="PYUNKANGYUL" xr:uid="{5F8C43AF-39C0-4FD3-8089-D02E16ADCDD7}"/>
    <hyperlink ref="B69" location="'SOME BY MI'!A1" display="SOME BY MI" xr:uid="{7DE5CFD5-E863-4CE3-8A8B-CD171C2F4067}"/>
    <hyperlink ref="B77" location="TIAM!A1" display="TIAM" xr:uid="{C0301919-5F35-43BF-98A2-E823C8E6D123}"/>
    <hyperlink ref="B42" location="EKEL!A1" display="EKEL" xr:uid="{886C47E4-FD55-4B4C-B192-A426350AFC52}"/>
    <hyperlink ref="B40" location="'DAENG GI MEO RI'!A1" display="DAENG GI MEO RI" xr:uid="{2AA24412-F09B-4864-BBBB-487BE25B288D}"/>
    <hyperlink ref="B21" location="'3W CLINIC'!A1" display="3W CLINIC" xr:uid="{9D18D6D5-CE0B-46EE-B5AB-A17BF8F221AE}"/>
    <hyperlink ref="B23" location="ABIB!A1" display="ABIB" xr:uid="{7BD23247-578E-4680-8A5F-BF4C0EDBF3D4}"/>
    <hyperlink ref="B28" location="BEAUGREEN!A1" display="BEAUGREEN" xr:uid="{E4A2F85C-56D0-4299-B550-35622E2A0BB1}"/>
    <hyperlink ref="B43" location="'ETUDE HOUSE'!A1" display="ETUDE HOUSE" xr:uid="{976AADFD-2319-4AC1-AD8B-08EEC49B6F3D}"/>
    <hyperlink ref="B45" location="FOELLIE!A1" display="FOELLIE" xr:uid="{2F36B496-F23D-4F80-8E9C-24564EF82137}"/>
    <hyperlink ref="B57" location="KLAVUU!A1" display="KLAVUU" xr:uid="{70E46970-922C-44F8-9393-1863C193526A}"/>
    <hyperlink ref="B52" location="HEIMISH!A1" display="HEIMISH" xr:uid="{60D3CCBB-4262-47C2-A963-11C753A53A12}"/>
    <hyperlink ref="B51" location="'JM SOLUTION'!A1" display="JM SOLUTION" xr:uid="{74CDB604-5F29-41C3-AE41-477B76FD6D88}"/>
    <hyperlink ref="B37" location="DIORDINARY!A1" display="DIORDINARY" xr:uid="{619B5BB7-6C41-4D43-8FC7-363AA3342582}"/>
    <hyperlink ref="B56" location="KERASYS!A1" display="KERASYS" xr:uid="{C8F24AA3-B279-4B71-A3EB-8C038AB97D20}"/>
    <hyperlink ref="B36" location="CENTELLIAN24!A1" display="CENTELLIAN24" xr:uid="{5360152D-1AD7-46B4-A678-09492EB2F820}"/>
    <hyperlink ref="B22" location="'2080'!A1" display="2080" xr:uid="{4631696C-24F0-4C42-8860-59C156945A7F}"/>
    <hyperlink ref="B27" location="AEKYUNG!A1" display="AEKYUNG" xr:uid="{74AD3059-FF53-46C1-B5A3-DDCAEDA22EFD}"/>
    <hyperlink ref="B47" location="GOODAL!A1" display="GOODAL" xr:uid="{5BA46F4B-BC3E-4635-82A5-5BDA4ACD0B16}"/>
    <hyperlink ref="B71" location="SKINSTORY!A1" display="SKINSTORY" xr:uid="{1600B958-8F55-4743-B23D-F3CADFD50CA7}"/>
    <hyperlink ref="B44" location="ECOBRANCH!A1" display="ECOBRANCH" xr:uid="{C8AC0057-03D9-4A8F-8CA4-A1DE3A6C08CA}"/>
    <hyperlink ref="B79" location="TIRTIR!A1" display="TIRTIR" xr:uid="{DB64A3DA-183D-49AC-AD02-3F21D4C2CB96}"/>
    <hyperlink ref="B48" location="'GRACE DAY'!A1" display="GRACE DAY" xr:uid="{7AD075FA-60CF-49A5-8138-19CD2F76CDFC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1D34-9562-4F2D-A882-18523139C813}">
  <sheetPr>
    <pageSetUpPr fitToPage="1"/>
  </sheetPr>
  <dimension ref="A1:N2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4268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SUM(J3:J26)</f>
        <v>0</v>
      </c>
      <c r="K1" s="59">
        <f>SUM(K3:K26)</f>
        <v>0</v>
      </c>
      <c r="L1" s="60">
        <f>SUM(L3:L26)</f>
        <v>0</v>
      </c>
      <c r="M1" s="61">
        <f>SUM(M3:M26)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4270</v>
      </c>
      <c r="B3" s="14">
        <v>8809510680038</v>
      </c>
      <c r="C3" s="45" t="s">
        <v>4271</v>
      </c>
      <c r="D3" s="46" t="s">
        <v>4272</v>
      </c>
      <c r="E3" s="53">
        <v>9900</v>
      </c>
      <c r="F3" s="15">
        <v>0.33</v>
      </c>
      <c r="G3" s="47">
        <v>200</v>
      </c>
      <c r="H3" s="16">
        <v>3295</v>
      </c>
      <c r="I3" s="17" t="str">
        <f>IF($H$1="","Введите курс",Таблица6[[#This Row],[Оптовая цена KRW за 1шт]]/$H$1)</f>
        <v>Введите курс</v>
      </c>
      <c r="J3" s="121"/>
      <c r="K3" s="18">
        <f>Таблица6[[#This Row],[Заказ коробок ]]*Таблица6[[#This Row],[Кол-во шт в коробке]]</f>
        <v>0</v>
      </c>
      <c r="L3" s="16">
        <f>Таблица6[[#This Row],[Общее кол-во шт]]*Таблица6[[#This Row],[Оптовая цена KRW за 1шт]]</f>
        <v>0</v>
      </c>
      <c r="M3" s="19" t="str">
        <f>IFERROR(Таблица6[[#This Row],[Общее кол-во шт]]*Таблица6[[#This Row],[Оптовая цена USD за 1шт]],"")</f>
        <v/>
      </c>
      <c r="N3" s="49"/>
    </row>
    <row r="4" spans="1:14" ht="22.5" customHeight="1">
      <c r="A4" s="44" t="s">
        <v>4273</v>
      </c>
      <c r="B4" s="14">
        <v>8809510680045</v>
      </c>
      <c r="C4" s="50" t="s">
        <v>4274</v>
      </c>
      <c r="D4" s="46" t="s">
        <v>4275</v>
      </c>
      <c r="E4" s="16">
        <v>9900</v>
      </c>
      <c r="F4" s="15">
        <v>0.33</v>
      </c>
      <c r="G4" s="47">
        <v>200</v>
      </c>
      <c r="H4" s="55">
        <v>3295</v>
      </c>
      <c r="I4" s="17" t="str">
        <f>IF($H$1="","Введите курс",Таблица6[[#This Row],[Оптовая цена KRW за 1шт]]/$H$1)</f>
        <v>Введите курс</v>
      </c>
      <c r="J4" s="121"/>
      <c r="K4" s="18">
        <f>Таблица6[[#This Row],[Заказ коробок ]]*Таблица6[[#This Row],[Кол-во шт в коробке]]</f>
        <v>0</v>
      </c>
      <c r="L4" s="54">
        <f>Таблица6[[#This Row],[Общее кол-во шт]]*Таблица6[[#This Row],[Оптовая цена KRW за 1шт]]</f>
        <v>0</v>
      </c>
      <c r="M4" s="19" t="str">
        <f>IFERROR(Таблица6[[#This Row],[Общее кол-во шт]]*Таблица6[[#This Row],[Оптовая цена USD за 1шт]],"")</f>
        <v/>
      </c>
      <c r="N4" s="49"/>
    </row>
    <row r="5" spans="1:14" ht="22.5" customHeight="1">
      <c r="A5" s="44" t="s">
        <v>4276</v>
      </c>
      <c r="B5" s="14">
        <v>8806135244539</v>
      </c>
      <c r="C5" s="50" t="s">
        <v>4277</v>
      </c>
      <c r="D5" s="46" t="s">
        <v>4278</v>
      </c>
      <c r="E5" s="16">
        <v>9900</v>
      </c>
      <c r="F5" s="15">
        <v>0.33</v>
      </c>
      <c r="G5" s="47">
        <v>200</v>
      </c>
      <c r="H5" s="55">
        <v>3295</v>
      </c>
      <c r="I5" s="17" t="str">
        <f>IF($H$1="","Введите курс",Таблица6[[#This Row],[Оптовая цена KRW за 1шт]]/$H$1)</f>
        <v>Введите курс</v>
      </c>
      <c r="J5" s="121"/>
      <c r="K5" s="18">
        <f>Таблица6[[#This Row],[Заказ коробок ]]*Таблица6[[#This Row],[Кол-во шт в коробке]]</f>
        <v>0</v>
      </c>
      <c r="L5" s="54">
        <f>Таблица6[[#This Row],[Общее кол-во шт]]*Таблица6[[#This Row],[Оптовая цена KRW за 1шт]]</f>
        <v>0</v>
      </c>
      <c r="M5" s="19" t="str">
        <f>IFERROR(Таблица6[[#This Row],[Общее кол-во шт]]*Таблица6[[#This Row],[Оптовая цена USD за 1шт]],"")</f>
        <v/>
      </c>
      <c r="N5" s="49"/>
    </row>
    <row r="6" spans="1:14" ht="22.5" customHeight="1">
      <c r="A6" s="44" t="s">
        <v>4279</v>
      </c>
      <c r="B6" s="14">
        <v>8809510681080</v>
      </c>
      <c r="C6" s="50" t="s">
        <v>4280</v>
      </c>
      <c r="D6" s="46" t="s">
        <v>4281</v>
      </c>
      <c r="E6" s="16">
        <v>9900</v>
      </c>
      <c r="F6" s="15">
        <v>0.33</v>
      </c>
      <c r="G6" s="47">
        <v>200</v>
      </c>
      <c r="H6" s="55">
        <v>3295</v>
      </c>
      <c r="I6" s="17" t="str">
        <f>IF($H$1="","Введите курс",Таблица6[[#This Row],[Оптовая цена KRW за 1шт]]/$H$1)</f>
        <v>Введите курс</v>
      </c>
      <c r="J6" s="121"/>
      <c r="K6" s="18">
        <f>Таблица6[[#This Row],[Заказ коробок ]]*Таблица6[[#This Row],[Кол-во шт в коробке]]</f>
        <v>0</v>
      </c>
      <c r="L6" s="54">
        <f>Таблица6[[#This Row],[Общее кол-во шт]]*Таблица6[[#This Row],[Оптовая цена KRW за 1шт]]</f>
        <v>0</v>
      </c>
      <c r="M6" s="19" t="str">
        <f>IFERROR(Таблица6[[#This Row],[Общее кол-во шт]]*Таблица6[[#This Row],[Оптовая цена USD за 1шт]],"")</f>
        <v/>
      </c>
      <c r="N6" s="49"/>
    </row>
    <row r="7" spans="1:14" ht="22.5" customHeight="1">
      <c r="A7" s="44" t="s">
        <v>4282</v>
      </c>
      <c r="B7" s="14">
        <v>8809510681073</v>
      </c>
      <c r="C7" s="50" t="s">
        <v>4283</v>
      </c>
      <c r="D7" s="46" t="s">
        <v>4284</v>
      </c>
      <c r="E7" s="16">
        <v>9900</v>
      </c>
      <c r="F7" s="15">
        <v>0.33</v>
      </c>
      <c r="G7" s="47">
        <v>200</v>
      </c>
      <c r="H7" s="55">
        <v>3295</v>
      </c>
      <c r="I7" s="17" t="str">
        <f>IF($H$1="","Введите курс",Таблица6[[#This Row],[Оптовая цена KRW за 1шт]]/$H$1)</f>
        <v>Введите курс</v>
      </c>
      <c r="J7" s="121"/>
      <c r="K7" s="18">
        <f>Таблица6[[#This Row],[Заказ коробок ]]*Таблица6[[#This Row],[Кол-во шт в коробке]]</f>
        <v>0</v>
      </c>
      <c r="L7" s="54">
        <f>Таблица6[[#This Row],[Общее кол-во шт]]*Таблица6[[#This Row],[Оптовая цена KRW за 1шт]]</f>
        <v>0</v>
      </c>
      <c r="M7" s="19" t="str">
        <f>IFERROR(Таблица6[[#This Row],[Общее кол-во шт]]*Таблица6[[#This Row],[Оптовая цена USD за 1шт]],"")</f>
        <v/>
      </c>
      <c r="N7" s="49"/>
    </row>
    <row r="8" spans="1:14" s="75" customFormat="1" ht="22.5" customHeight="1">
      <c r="A8" s="62" t="s">
        <v>4285</v>
      </c>
      <c r="B8" s="63">
        <v>8809510681561</v>
      </c>
      <c r="C8" s="64" t="s">
        <v>4286</v>
      </c>
      <c r="D8" s="65" t="s">
        <v>4287</v>
      </c>
      <c r="E8" s="66">
        <v>9900</v>
      </c>
      <c r="F8" s="67">
        <v>0.02</v>
      </c>
      <c r="G8" s="68"/>
      <c r="H8" s="69"/>
      <c r="I8" s="70" t="str">
        <f>IF($H$1="","Введите курс",Таблица6[[#This Row],[Оптовая цена KRW за 1шт]]/$H$1)</f>
        <v>Введите курс</v>
      </c>
      <c r="J8" s="122"/>
      <c r="K8" s="72">
        <f>Таблица6[[#This Row],[Заказ коробок ]]*Таблица6[[#This Row],[Кол-во шт в коробке]]</f>
        <v>0</v>
      </c>
      <c r="L8" s="73">
        <f>Таблица6[[#This Row],[Общее кол-во шт]]*Таблица6[[#This Row],[Оптовая цена KRW за 1шт]]</f>
        <v>0</v>
      </c>
      <c r="M8" s="74" t="str">
        <f>IFERROR(Таблица6[[#This Row],[Общее кол-во шт]]*Таблица6[[#This Row],[Оптовая цена USD за 1шт]],"")</f>
        <v/>
      </c>
      <c r="N8" s="57" t="s">
        <v>4288</v>
      </c>
    </row>
    <row r="9" spans="1:14" ht="22.5" customHeight="1">
      <c r="A9" s="44" t="s">
        <v>4289</v>
      </c>
      <c r="B9" s="14">
        <v>8809510681554</v>
      </c>
      <c r="C9" s="50" t="s">
        <v>4290</v>
      </c>
      <c r="D9" s="46" t="s">
        <v>4291</v>
      </c>
      <c r="E9" s="16">
        <v>9900</v>
      </c>
      <c r="F9" s="15">
        <v>0.33</v>
      </c>
      <c r="G9" s="47">
        <v>200</v>
      </c>
      <c r="H9" s="55">
        <v>3295</v>
      </c>
      <c r="I9" s="17" t="str">
        <f>IF($H$1="","Введите курс",Таблица6[[#This Row],[Оптовая цена KRW за 1шт]]/$H$1)</f>
        <v>Введите курс</v>
      </c>
      <c r="J9" s="121"/>
      <c r="K9" s="18">
        <f>Таблица6[[#This Row],[Заказ коробок ]]*Таблица6[[#This Row],[Кол-во шт в коробке]]</f>
        <v>0</v>
      </c>
      <c r="L9" s="54">
        <f>Таблица6[[#This Row],[Общее кол-во шт]]*Таблица6[[#This Row],[Оптовая цена KRW за 1шт]]</f>
        <v>0</v>
      </c>
      <c r="M9" s="19" t="str">
        <f>IFERROR(Таблица6[[#This Row],[Общее кол-во шт]]*Таблица6[[#This Row],[Оптовая цена USD за 1шт]],"")</f>
        <v/>
      </c>
      <c r="N9" s="49"/>
    </row>
    <row r="10" spans="1:14" ht="22.5" customHeight="1">
      <c r="A10" s="44" t="s">
        <v>4292</v>
      </c>
      <c r="B10" s="14">
        <v>8809510682087</v>
      </c>
      <c r="C10" s="50" t="s">
        <v>4293</v>
      </c>
      <c r="D10" s="46" t="s">
        <v>4294</v>
      </c>
      <c r="E10" s="16">
        <v>9900</v>
      </c>
      <c r="F10" s="15">
        <v>0.33</v>
      </c>
      <c r="G10" s="47">
        <v>200</v>
      </c>
      <c r="H10" s="55">
        <v>3295</v>
      </c>
      <c r="I10" s="17" t="str">
        <f>IF($H$1="","Введите курс",Таблица6[[#This Row],[Оптовая цена KRW за 1шт]]/$H$1)</f>
        <v>Введите курс</v>
      </c>
      <c r="J10" s="121"/>
      <c r="K10" s="18">
        <f>Таблица6[[#This Row],[Заказ коробок ]]*Таблица6[[#This Row],[Кол-во шт в коробке]]</f>
        <v>0</v>
      </c>
      <c r="L10" s="54">
        <f>Таблица6[[#This Row],[Общее кол-во шт]]*Таблица6[[#This Row],[Оптовая цена KRW за 1шт]]</f>
        <v>0</v>
      </c>
      <c r="M10" s="19" t="str">
        <f>IFERROR(Таблица6[[#This Row],[Общее кол-во шт]]*Таблица6[[#This Row],[Оптовая цена USD за 1шт]],"")</f>
        <v/>
      </c>
      <c r="N10" s="49"/>
    </row>
    <row r="11" spans="1:14" s="75" customFormat="1" ht="22.5" customHeight="1">
      <c r="A11" s="62" t="s">
        <v>4295</v>
      </c>
      <c r="B11" s="63">
        <v>8809510682094</v>
      </c>
      <c r="C11" s="64" t="s">
        <v>4296</v>
      </c>
      <c r="D11" s="65" t="s">
        <v>4297</v>
      </c>
      <c r="E11" s="66">
        <v>9900</v>
      </c>
      <c r="F11" s="67">
        <v>0.02</v>
      </c>
      <c r="G11" s="68"/>
      <c r="H11" s="69"/>
      <c r="I11" s="70" t="str">
        <f>IF($H$1="","Введите курс",Таблица6[[#This Row],[Оптовая цена KRW за 1шт]]/$H$1)</f>
        <v>Введите курс</v>
      </c>
      <c r="J11" s="122"/>
      <c r="K11" s="72">
        <f>Таблица6[[#This Row],[Заказ коробок ]]*Таблица6[[#This Row],[Кол-во шт в коробке]]</f>
        <v>0</v>
      </c>
      <c r="L11" s="73">
        <f>Таблица6[[#This Row],[Общее кол-во шт]]*Таблица6[[#This Row],[Оптовая цена KRW за 1шт]]</f>
        <v>0</v>
      </c>
      <c r="M11" s="74" t="str">
        <f>IFERROR(Таблица6[[#This Row],[Общее кол-во шт]]*Таблица6[[#This Row],[Оптовая цена USD за 1шт]],"")</f>
        <v/>
      </c>
      <c r="N11" s="57" t="s">
        <v>4288</v>
      </c>
    </row>
    <row r="12" spans="1:14" s="75" customFormat="1" ht="22.5" customHeight="1">
      <c r="A12" s="62" t="s">
        <v>4298</v>
      </c>
      <c r="B12" s="63">
        <v>8809510682100</v>
      </c>
      <c r="C12" s="64" t="s">
        <v>4299</v>
      </c>
      <c r="D12" s="65" t="s">
        <v>4300</v>
      </c>
      <c r="E12" s="66">
        <v>9900</v>
      </c>
      <c r="F12" s="67">
        <v>0.02</v>
      </c>
      <c r="G12" s="68"/>
      <c r="H12" s="69"/>
      <c r="I12" s="70" t="str">
        <f>IF($H$1="","Введите курс",Таблица6[[#This Row],[Оптовая цена KRW за 1шт]]/$H$1)</f>
        <v>Введите курс</v>
      </c>
      <c r="J12" s="122"/>
      <c r="K12" s="72">
        <f>Таблица6[[#This Row],[Заказ коробок ]]*Таблица6[[#This Row],[Кол-во шт в коробке]]</f>
        <v>0</v>
      </c>
      <c r="L12" s="73">
        <f>Таблица6[[#This Row],[Общее кол-во шт]]*Таблица6[[#This Row],[Оптовая цена KRW за 1шт]]</f>
        <v>0</v>
      </c>
      <c r="M12" s="74" t="str">
        <f>IFERROR(Таблица6[[#This Row],[Общее кол-во шт]]*Таблица6[[#This Row],[Оптовая цена USD за 1шт]],"")</f>
        <v/>
      </c>
      <c r="N12" s="57" t="s">
        <v>4288</v>
      </c>
    </row>
    <row r="13" spans="1:14" ht="22.5" customHeight="1">
      <c r="A13" s="44" t="s">
        <v>4301</v>
      </c>
      <c r="B13" s="14">
        <v>8809510681998</v>
      </c>
      <c r="C13" s="50" t="s">
        <v>4302</v>
      </c>
      <c r="D13" s="46" t="s">
        <v>4303</v>
      </c>
      <c r="E13" s="16">
        <v>16800</v>
      </c>
      <c r="F13" s="15">
        <v>0.4</v>
      </c>
      <c r="G13" s="47">
        <v>20</v>
      </c>
      <c r="H13" s="55">
        <v>6720</v>
      </c>
      <c r="I13" s="17" t="str">
        <f>IF($H$1="","Введите курс",Таблица6[[#This Row],[Оптовая цена KRW за 1шт]]/$H$1)</f>
        <v>Введите курс</v>
      </c>
      <c r="J13" s="121"/>
      <c r="K13" s="18">
        <f>Таблица6[[#This Row],[Заказ коробок ]]*Таблица6[[#This Row],[Кол-во шт в коробке]]</f>
        <v>0</v>
      </c>
      <c r="L13" s="54">
        <f>Таблица6[[#This Row],[Общее кол-во шт]]*Таблица6[[#This Row],[Оптовая цена KRW за 1шт]]</f>
        <v>0</v>
      </c>
      <c r="M13" s="19" t="str">
        <f>IFERROR(Таблица6[[#This Row],[Общее кол-во шт]]*Таблица6[[#This Row],[Оптовая цена USD за 1шт]],"")</f>
        <v/>
      </c>
      <c r="N13" s="49"/>
    </row>
    <row r="14" spans="1:14" ht="22.5" customHeight="1">
      <c r="A14" s="44" t="s">
        <v>4304</v>
      </c>
      <c r="B14" s="14">
        <v>8809510682001</v>
      </c>
      <c r="C14" s="50" t="s">
        <v>4305</v>
      </c>
      <c r="D14" s="46" t="s">
        <v>4306</v>
      </c>
      <c r="E14" s="16">
        <v>16800</v>
      </c>
      <c r="F14" s="15">
        <v>0.4</v>
      </c>
      <c r="G14" s="47">
        <v>20</v>
      </c>
      <c r="H14" s="55">
        <v>6720</v>
      </c>
      <c r="I14" s="17" t="str">
        <f>IF($H$1="","Введите курс",Таблица6[[#This Row],[Оптовая цена KRW за 1шт]]/$H$1)</f>
        <v>Введите курс</v>
      </c>
      <c r="J14" s="121"/>
      <c r="K14" s="18">
        <f>Таблица6[[#This Row],[Заказ коробок ]]*Таблица6[[#This Row],[Кол-во шт в коробке]]</f>
        <v>0</v>
      </c>
      <c r="L14" s="54">
        <f>Таблица6[[#This Row],[Общее кол-во шт]]*Таблица6[[#This Row],[Оптовая цена KRW за 1шт]]</f>
        <v>0</v>
      </c>
      <c r="M14" s="19" t="str">
        <f>IFERROR(Таблица6[[#This Row],[Общее кол-во шт]]*Таблица6[[#This Row],[Оптовая цена USD за 1шт]],"")</f>
        <v/>
      </c>
      <c r="N14" s="49"/>
    </row>
    <row r="15" spans="1:14" ht="22.5" customHeight="1">
      <c r="A15" s="44" t="s">
        <v>4307</v>
      </c>
      <c r="B15" s="14">
        <v>8809510682421</v>
      </c>
      <c r="C15" s="50" t="s">
        <v>4308</v>
      </c>
      <c r="D15" s="46" t="s">
        <v>4309</v>
      </c>
      <c r="E15" s="16">
        <v>15900</v>
      </c>
      <c r="F15" s="15">
        <v>0.36</v>
      </c>
      <c r="G15" s="47">
        <v>10</v>
      </c>
      <c r="H15" s="55">
        <v>5745</v>
      </c>
      <c r="I15" s="17" t="str">
        <f>IF($H$1="","Введите курс",Таблица6[[#This Row],[Оптовая цена KRW за 1шт]]/$H$1)</f>
        <v>Введите курс</v>
      </c>
      <c r="J15" s="121"/>
      <c r="K15" s="18">
        <f>Таблица6[[#This Row],[Заказ коробок ]]*Таблица6[[#This Row],[Кол-во шт в коробке]]</f>
        <v>0</v>
      </c>
      <c r="L15" s="54">
        <f>Таблица6[[#This Row],[Общее кол-во шт]]*Таблица6[[#This Row],[Оптовая цена KRW за 1шт]]</f>
        <v>0</v>
      </c>
      <c r="M15" s="19" t="str">
        <f>IFERROR(Таблица6[[#This Row],[Общее кол-во шт]]*Таблица6[[#This Row],[Оптовая цена USD за 1шт]],"")</f>
        <v/>
      </c>
      <c r="N15" s="49"/>
    </row>
    <row r="16" spans="1:14" ht="22.5" customHeight="1">
      <c r="A16" s="44" t="s">
        <v>4310</v>
      </c>
      <c r="B16" s="14">
        <v>8809510682438</v>
      </c>
      <c r="C16" s="50" t="s">
        <v>4311</v>
      </c>
      <c r="D16" s="46" t="s">
        <v>4312</v>
      </c>
      <c r="E16" s="16">
        <v>15900</v>
      </c>
      <c r="F16" s="15">
        <v>0.36</v>
      </c>
      <c r="G16" s="47">
        <v>10</v>
      </c>
      <c r="H16" s="55">
        <v>5745</v>
      </c>
      <c r="I16" s="17" t="str">
        <f>IF($H$1="","Введите курс",Таблица6[[#This Row],[Оптовая цена KRW за 1шт]]/$H$1)</f>
        <v>Введите курс</v>
      </c>
      <c r="J16" s="121"/>
      <c r="K16" s="18">
        <f>Таблица6[[#This Row],[Заказ коробок ]]*Таблица6[[#This Row],[Кол-во шт в коробке]]</f>
        <v>0</v>
      </c>
      <c r="L16" s="54">
        <f>Таблица6[[#This Row],[Общее кол-во шт]]*Таблица6[[#This Row],[Оптовая цена KRW за 1шт]]</f>
        <v>0</v>
      </c>
      <c r="M16" s="19" t="str">
        <f>IFERROR(Таблица6[[#This Row],[Общее кол-во шт]]*Таблица6[[#This Row],[Оптовая цена USD за 1шт]],"")</f>
        <v/>
      </c>
      <c r="N16" s="49"/>
    </row>
    <row r="17" spans="1:14" ht="22.5" customHeight="1">
      <c r="A17" s="44" t="s">
        <v>4313</v>
      </c>
      <c r="B17" s="14">
        <v>8809510682445</v>
      </c>
      <c r="C17" s="50" t="s">
        <v>4314</v>
      </c>
      <c r="D17" s="46" t="s">
        <v>4315</v>
      </c>
      <c r="E17" s="16">
        <v>15900</v>
      </c>
      <c r="F17" s="15">
        <v>0.36</v>
      </c>
      <c r="G17" s="47">
        <v>10</v>
      </c>
      <c r="H17" s="55">
        <v>5745</v>
      </c>
      <c r="I17" s="17" t="str">
        <f>IF($H$1="","Введите курс",Таблица6[[#This Row],[Оптовая цена KRW за 1шт]]/$H$1)</f>
        <v>Введите курс</v>
      </c>
      <c r="J17" s="121"/>
      <c r="K17" s="18">
        <f>Таблица6[[#This Row],[Заказ коробок ]]*Таблица6[[#This Row],[Кол-во шт в коробке]]</f>
        <v>0</v>
      </c>
      <c r="L17" s="54">
        <f>Таблица6[[#This Row],[Общее кол-во шт]]*Таблица6[[#This Row],[Оптовая цена KRW за 1шт]]</f>
        <v>0</v>
      </c>
      <c r="M17" s="19" t="str">
        <f>IFERROR(Таблица6[[#This Row],[Общее кол-во шт]]*Таблица6[[#This Row],[Оптовая цена USD за 1шт]],"")</f>
        <v/>
      </c>
      <c r="N17" s="49"/>
    </row>
    <row r="18" spans="1:14" ht="22.5" customHeight="1">
      <c r="A18" s="44" t="s">
        <v>4316</v>
      </c>
      <c r="B18" s="76">
        <v>8809510682964</v>
      </c>
      <c r="C18" s="50" t="s">
        <v>4317</v>
      </c>
      <c r="D18" s="77" t="s">
        <v>4318</v>
      </c>
      <c r="E18" s="78">
        <v>15900</v>
      </c>
      <c r="F18" s="79">
        <v>0.36</v>
      </c>
      <c r="G18" s="80">
        <v>10</v>
      </c>
      <c r="H18" s="81">
        <v>5745</v>
      </c>
      <c r="I18" s="82" t="str">
        <f>IF($H$1="","Введите курс",Таблица6[[#This Row],[Оптовая цена KRW за 1шт]]/$H$1)</f>
        <v>Введите курс</v>
      </c>
      <c r="J18" s="123"/>
      <c r="K18" s="84">
        <f>Таблица6[[#This Row],[Заказ коробок ]]*Таблица6[[#This Row],[Кол-во шт в коробке]]</f>
        <v>0</v>
      </c>
      <c r="L18" s="85">
        <f>Таблица6[[#This Row],[Общее кол-во шт]]*Таблица6[[#This Row],[Оптовая цена KRW за 1шт]]</f>
        <v>0</v>
      </c>
      <c r="M18" s="86" t="str">
        <f>IFERROR(Таблица6[[#This Row],[Общее кол-во шт]]*Таблица6[[#This Row],[Оптовая цена USD за 1шт]],"")</f>
        <v/>
      </c>
      <c r="N18" s="87"/>
    </row>
    <row r="19" spans="1:14" ht="22.5" customHeight="1">
      <c r="A19" s="44" t="s">
        <v>4319</v>
      </c>
      <c r="B19" s="76">
        <v>8809510682971</v>
      </c>
      <c r="C19" s="50" t="s">
        <v>4320</v>
      </c>
      <c r="D19" s="77" t="s">
        <v>4321</v>
      </c>
      <c r="E19" s="78">
        <v>15900</v>
      </c>
      <c r="F19" s="79">
        <v>0.36</v>
      </c>
      <c r="G19" s="80">
        <v>10</v>
      </c>
      <c r="H19" s="81">
        <v>5745</v>
      </c>
      <c r="I19" s="82" t="str">
        <f>IF($H$1="","Введите курс",Таблица6[[#This Row],[Оптовая цена KRW за 1шт]]/$H$1)</f>
        <v>Введите курс</v>
      </c>
      <c r="J19" s="123"/>
      <c r="K19" s="84">
        <f>Таблица6[[#This Row],[Заказ коробок ]]*Таблица6[[#This Row],[Кол-во шт в коробке]]</f>
        <v>0</v>
      </c>
      <c r="L19" s="85">
        <f>Таблица6[[#This Row],[Общее кол-во шт]]*Таблица6[[#This Row],[Оптовая цена KRW за 1шт]]</f>
        <v>0</v>
      </c>
      <c r="M19" s="86" t="str">
        <f>IFERROR(Таблица6[[#This Row],[Общее кол-во шт]]*Таблица6[[#This Row],[Оптовая цена USD за 1шт]],"")</f>
        <v/>
      </c>
      <c r="N19" s="87"/>
    </row>
    <row r="20" spans="1:14" ht="22.5" customHeight="1">
      <c r="A20" s="44" t="s">
        <v>4322</v>
      </c>
      <c r="B20" s="76">
        <v>8809510682957</v>
      </c>
      <c r="C20" s="50" t="s">
        <v>4323</v>
      </c>
      <c r="D20" s="77" t="s">
        <v>4324</v>
      </c>
      <c r="E20" s="78">
        <v>15900</v>
      </c>
      <c r="F20" s="79">
        <v>0.36</v>
      </c>
      <c r="G20" s="80">
        <v>10</v>
      </c>
      <c r="H20" s="81">
        <v>5745</v>
      </c>
      <c r="I20" s="82" t="str">
        <f>IF($H$1="","Введите курс",Таблица6[[#This Row],[Оптовая цена KRW за 1шт]]/$H$1)</f>
        <v>Введите курс</v>
      </c>
      <c r="J20" s="123"/>
      <c r="K20" s="84">
        <f>Таблица6[[#This Row],[Заказ коробок ]]*Таблица6[[#This Row],[Кол-во шт в коробке]]</f>
        <v>0</v>
      </c>
      <c r="L20" s="85">
        <f>Таблица6[[#This Row],[Общее кол-во шт]]*Таблица6[[#This Row],[Оптовая цена KRW за 1шт]]</f>
        <v>0</v>
      </c>
      <c r="M20" s="86" t="str">
        <f>IFERROR(Таблица6[[#This Row],[Общее кол-во шт]]*Таблица6[[#This Row],[Оптовая цена USD за 1шт]],"")</f>
        <v/>
      </c>
      <c r="N20" s="87"/>
    </row>
    <row r="21" spans="1:14" ht="22.5" customHeight="1">
      <c r="A21" s="44" t="s">
        <v>4325</v>
      </c>
      <c r="B21" s="76">
        <v>8809510684197</v>
      </c>
      <c r="C21" s="50" t="s">
        <v>4326</v>
      </c>
      <c r="D21" s="77" t="s">
        <v>4327</v>
      </c>
      <c r="E21" s="78">
        <v>15900</v>
      </c>
      <c r="F21" s="79">
        <v>0.36</v>
      </c>
      <c r="G21" s="80">
        <v>10</v>
      </c>
      <c r="H21" s="81">
        <v>5745</v>
      </c>
      <c r="I21" s="82" t="str">
        <f>IF($H$1="","Введите курс",Таблица6[[#This Row],[Оптовая цена KRW за 1шт]]/$H$1)</f>
        <v>Введите курс</v>
      </c>
      <c r="J21" s="123"/>
      <c r="K21" s="84">
        <f>Таблица6[[#This Row],[Заказ коробок ]]*Таблица6[[#This Row],[Кол-во шт в коробке]]</f>
        <v>0</v>
      </c>
      <c r="L21" s="85">
        <f>Таблица6[[#This Row],[Общее кол-во шт]]*Таблица6[[#This Row],[Оптовая цена KRW за 1шт]]</f>
        <v>0</v>
      </c>
      <c r="M21" s="86" t="str">
        <f>IFERROR(Таблица6[[#This Row],[Общее кол-во шт]]*Таблица6[[#This Row],[Оптовая цена USD за 1шт]],"")</f>
        <v/>
      </c>
      <c r="N21" s="87"/>
    </row>
    <row r="22" spans="1:14" ht="22.5" customHeight="1">
      <c r="A22" s="44" t="s">
        <v>4328</v>
      </c>
      <c r="B22" s="76">
        <v>8809510684173</v>
      </c>
      <c r="C22" s="50" t="s">
        <v>4329</v>
      </c>
      <c r="D22" s="77" t="s">
        <v>4330</v>
      </c>
      <c r="E22" s="78">
        <v>15900</v>
      </c>
      <c r="F22" s="79">
        <v>0.36</v>
      </c>
      <c r="G22" s="80">
        <v>10</v>
      </c>
      <c r="H22" s="81">
        <v>5745</v>
      </c>
      <c r="I22" s="82" t="str">
        <f>IF($H$1="","Введите курс",Таблица6[[#This Row],[Оптовая цена KRW за 1шт]]/$H$1)</f>
        <v>Введите курс</v>
      </c>
      <c r="J22" s="123"/>
      <c r="K22" s="84">
        <f>Таблица6[[#This Row],[Заказ коробок ]]*Таблица6[[#This Row],[Кол-во шт в коробке]]</f>
        <v>0</v>
      </c>
      <c r="L22" s="85">
        <f>Таблица6[[#This Row],[Общее кол-во шт]]*Таблица6[[#This Row],[Оптовая цена KRW за 1шт]]</f>
        <v>0</v>
      </c>
      <c r="M22" s="86" t="str">
        <f>IFERROR(Таблица6[[#This Row],[Общее кол-во шт]]*Таблица6[[#This Row],[Оптовая цена USD за 1шт]],"")</f>
        <v/>
      </c>
      <c r="N22" s="87"/>
    </row>
    <row r="23" spans="1:14" ht="22.5" customHeight="1">
      <c r="A23" s="44" t="s">
        <v>4331</v>
      </c>
      <c r="B23" s="76">
        <v>8809510684180</v>
      </c>
      <c r="C23" s="50" t="s">
        <v>4332</v>
      </c>
      <c r="D23" s="77" t="s">
        <v>4333</v>
      </c>
      <c r="E23" s="78">
        <v>15900</v>
      </c>
      <c r="F23" s="79">
        <v>0.36</v>
      </c>
      <c r="G23" s="80">
        <v>10</v>
      </c>
      <c r="H23" s="81">
        <v>5745</v>
      </c>
      <c r="I23" s="82" t="str">
        <f>IF($H$1="","Введите курс",Таблица6[[#This Row],[Оптовая цена KRW за 1шт]]/$H$1)</f>
        <v>Введите курс</v>
      </c>
      <c r="J23" s="123"/>
      <c r="K23" s="84">
        <f>Таблица6[[#This Row],[Заказ коробок ]]*Таблица6[[#This Row],[Кол-во шт в коробке]]</f>
        <v>0</v>
      </c>
      <c r="L23" s="85">
        <f>Таблица6[[#This Row],[Общее кол-во шт]]*Таблица6[[#This Row],[Оптовая цена KRW за 1шт]]</f>
        <v>0</v>
      </c>
      <c r="M23" s="86" t="str">
        <f>IFERROR(Таблица6[[#This Row],[Общее кол-во шт]]*Таблица6[[#This Row],[Оптовая цена USD за 1шт]],"")</f>
        <v/>
      </c>
      <c r="N23" s="87"/>
    </row>
    <row r="24" spans="1:14" ht="22.5" customHeight="1">
      <c r="A24" s="44" t="s">
        <v>4334</v>
      </c>
      <c r="B24" s="76">
        <v>8809510683442</v>
      </c>
      <c r="C24" s="50" t="s">
        <v>4335</v>
      </c>
      <c r="D24" s="77" t="s">
        <v>4336</v>
      </c>
      <c r="E24" s="78">
        <v>13900</v>
      </c>
      <c r="F24" s="79">
        <v>0.35</v>
      </c>
      <c r="G24" s="80">
        <v>200</v>
      </c>
      <c r="H24" s="81">
        <v>4865</v>
      </c>
      <c r="I24" s="82" t="str">
        <f>IF($H$1="","Введите курс",Таблица6[[#This Row],[Оптовая цена KRW за 1шт]]/$H$1)</f>
        <v>Введите курс</v>
      </c>
      <c r="J24" s="123"/>
      <c r="K24" s="84">
        <f>Таблица6[[#This Row],[Заказ коробок ]]*Таблица6[[#This Row],[Кол-во шт в коробке]]</f>
        <v>0</v>
      </c>
      <c r="L24" s="85">
        <f>Таблица6[[#This Row],[Общее кол-во шт]]*Таблица6[[#This Row],[Оптовая цена KRW за 1шт]]</f>
        <v>0</v>
      </c>
      <c r="M24" s="86" t="str">
        <f>IFERROR(Таблица6[[#This Row],[Общее кол-во шт]]*Таблица6[[#This Row],[Оптовая цена USD за 1шт]],"")</f>
        <v/>
      </c>
      <c r="N24" s="87"/>
    </row>
    <row r="25" spans="1:14" ht="22.5" customHeight="1">
      <c r="A25" s="44" t="s">
        <v>4337</v>
      </c>
      <c r="B25" s="76">
        <v>8809510683459</v>
      </c>
      <c r="C25" s="50" t="s">
        <v>4338</v>
      </c>
      <c r="D25" s="77" t="s">
        <v>4339</v>
      </c>
      <c r="E25" s="78">
        <v>13900</v>
      </c>
      <c r="F25" s="79">
        <v>0.35</v>
      </c>
      <c r="G25" s="80">
        <v>200</v>
      </c>
      <c r="H25" s="81">
        <v>4865</v>
      </c>
      <c r="I25" s="82" t="str">
        <f>IF($H$1="","Введите курс",Таблица6[[#This Row],[Оптовая цена KRW за 1шт]]/$H$1)</f>
        <v>Введите курс</v>
      </c>
      <c r="J25" s="123"/>
      <c r="K25" s="84">
        <f>Таблица6[[#This Row],[Заказ коробок ]]*Таблица6[[#This Row],[Кол-во шт в коробке]]</f>
        <v>0</v>
      </c>
      <c r="L25" s="85">
        <f>Таблица6[[#This Row],[Общее кол-во шт]]*Таблица6[[#This Row],[Оптовая цена KRW за 1шт]]</f>
        <v>0</v>
      </c>
      <c r="M25" s="86" t="str">
        <f>IFERROR(Таблица6[[#This Row],[Общее кол-во шт]]*Таблица6[[#This Row],[Оптовая цена USD за 1шт]],"")</f>
        <v/>
      </c>
      <c r="N25" s="87"/>
    </row>
    <row r="26" spans="1:14" ht="22.5" customHeight="1">
      <c r="A26" s="44" t="s">
        <v>4340</v>
      </c>
      <c r="B26" s="76">
        <v>8809510683435</v>
      </c>
      <c r="C26" s="50" t="s">
        <v>4341</v>
      </c>
      <c r="D26" s="77" t="s">
        <v>4342</v>
      </c>
      <c r="E26" s="78">
        <v>13900</v>
      </c>
      <c r="F26" s="79">
        <v>0.35</v>
      </c>
      <c r="G26" s="80">
        <v>200</v>
      </c>
      <c r="H26" s="81">
        <v>4865</v>
      </c>
      <c r="I26" s="82" t="str">
        <f>IF($H$1="","Введите курс",Таблица6[[#This Row],[Оптовая цена KRW за 1шт]]/$H$1)</f>
        <v>Введите курс</v>
      </c>
      <c r="J26" s="123"/>
      <c r="K26" s="84">
        <f>Таблица6[[#This Row],[Заказ коробок ]]*Таблица6[[#This Row],[Кол-во шт в коробке]]</f>
        <v>0</v>
      </c>
      <c r="L26" s="85">
        <f>Таблица6[[#This Row],[Общее кол-во шт]]*Таблица6[[#This Row],[Оптовая цена KRW за 1шт]]</f>
        <v>0</v>
      </c>
      <c r="M26" s="86" t="str">
        <f>IFERROR(Таблица6[[#This Row],[Общее кол-во шт]]*Таблица6[[#This Row],[Оптовая цена USD за 1шт]],"")</f>
        <v/>
      </c>
      <c r="N26" s="87"/>
    </row>
  </sheetData>
  <sheetProtection algorithmName="SHA-512" hashValue="00NbDF7ruq4x5tFv4iJxz1iVRdDDvEAKKa4LQYo6xxVHztvW7/3H0UZWXwezHmRb8CyxkFf/RFF3SXXPlcAMhA==" saltValue="nvtLnfob8uxN4nYFCPtJGQ==" spinCount="100000" sheet="1" autoFilter="0" pivotTables="0"/>
  <mergeCells count="2">
    <mergeCell ref="A1:C1"/>
    <mergeCell ref="D1:F1"/>
  </mergeCells>
  <conditionalFormatting sqref="A27:A1048576">
    <cfRule type="duplicateValues" dxfId="1633" priority="1"/>
  </conditionalFormatting>
  <conditionalFormatting sqref="A27:A1048576">
    <cfRule type="duplicateValues" dxfId="1632" priority="2"/>
    <cfRule type="duplicateValues" dxfId="1631" priority="3"/>
    <cfRule type="duplicateValues" dxfId="1630" priority="4"/>
  </conditionalFormatting>
  <conditionalFormatting sqref="A3:A26">
    <cfRule type="duplicateValues" dxfId="1629" priority="5"/>
  </conditionalFormatting>
  <conditionalFormatting sqref="A3:A26">
    <cfRule type="duplicateValues" dxfId="1628" priority="6"/>
    <cfRule type="duplicateValues" dxfId="1627" priority="7"/>
    <cfRule type="duplicateValues" dxfId="1626" priority="8"/>
  </conditionalFormatting>
  <conditionalFormatting sqref="A3:A26">
    <cfRule type="duplicateValues" dxfId="1625" priority="9"/>
  </conditionalFormatting>
  <conditionalFormatting sqref="A3:A26">
    <cfRule type="duplicateValues" dxfId="1624" priority="10"/>
    <cfRule type="duplicateValues" dxfId="1623" priority="11"/>
    <cfRule type="duplicateValues" dxfId="1622" priority="12"/>
  </conditionalFormatting>
  <hyperlinks>
    <hyperlink ref="G1" r:id="rId1" xr:uid="{56B25DD3-6D9E-4575-B4D1-9A7E1CE16706}"/>
    <hyperlink ref="N1" location="Главная!A1" display="Вернуться на Главную" xr:uid="{EFAEC414-856C-4EA1-836A-CE7455DECB1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EDE0-728C-4B8D-A88B-CE2EA3586CB3}">
  <sheetPr>
    <pageSetUpPr fitToPage="1"/>
  </sheetPr>
  <dimension ref="A1:N66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77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SUM(J3:J66)</f>
        <v>0</v>
      </c>
      <c r="K1" s="125">
        <f>SUM(K3:K66)</f>
        <v>0</v>
      </c>
      <c r="L1" s="126">
        <f>SUM(L3:L66)</f>
        <v>0</v>
      </c>
      <c r="M1" s="127">
        <f>SUM(M3:M66)</f>
        <v>0</v>
      </c>
      <c r="N1" s="37" t="s">
        <v>2650</v>
      </c>
    </row>
    <row r="2" spans="1:14" ht="50.1" customHeight="1">
      <c r="A2" s="6" t="s">
        <v>7</v>
      </c>
      <c r="B2" s="7" t="s">
        <v>18673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19</v>
      </c>
      <c r="B3" s="14" t="s">
        <v>18674</v>
      </c>
      <c r="C3" s="45" t="s">
        <v>18675</v>
      </c>
      <c r="D3" s="46" t="s">
        <v>21</v>
      </c>
      <c r="E3" s="53">
        <v>39000</v>
      </c>
      <c r="F3" s="15">
        <v>0.41</v>
      </c>
      <c r="G3" s="47">
        <v>48</v>
      </c>
      <c r="H3" s="16">
        <f>Таблица635[[#This Row],[Коэфициент стоимости]]*Таблица635[[#This Row],[Розничная цена KRW]]</f>
        <v>15989.999999999998</v>
      </c>
      <c r="I3" s="17" t="str">
        <f>IF($H$1="","Введите курс",Таблица635[[#This Row],[Оптовая цена KRW за 1шт]]/$H$1)</f>
        <v>Введите курс</v>
      </c>
      <c r="J3" s="48"/>
      <c r="K3" s="18">
        <f>Таблица635[[#This Row],[Заказ коробок ]]*Таблица635[[#This Row],[Кол-во шт в коробке]]</f>
        <v>0</v>
      </c>
      <c r="L3" s="16">
        <f>Таблица635[[#This Row],[Общее кол-во шт]]*Таблица635[[#This Row],[Оптовая цена KRW за 1шт]]</f>
        <v>0</v>
      </c>
      <c r="M3" s="19" t="str">
        <f>IFERROR(Таблица635[[#This Row],[Общее кол-во шт]]*Таблица635[[#This Row],[Оптовая цена USD за 1шт]],"")</f>
        <v/>
      </c>
      <c r="N3" s="49"/>
    </row>
    <row r="4" spans="1:14" ht="22.5" customHeight="1">
      <c r="A4" s="44" t="s">
        <v>20</v>
      </c>
      <c r="B4" s="14" t="s">
        <v>18674</v>
      </c>
      <c r="C4" s="50" t="s">
        <v>18676</v>
      </c>
      <c r="D4" s="46" t="s">
        <v>23</v>
      </c>
      <c r="E4" s="16">
        <v>45000</v>
      </c>
      <c r="F4" s="15">
        <v>0.42</v>
      </c>
      <c r="G4" s="47">
        <v>48</v>
      </c>
      <c r="H4" s="55">
        <f>Таблица635[[#This Row],[Коэфициент стоимости]]*Таблица635[[#This Row],[Розничная цена KRW]]</f>
        <v>18900</v>
      </c>
      <c r="I4" s="17" t="str">
        <f>IF($H$1="","Введите курс",Таблица635[[#This Row],[Оптовая цена KRW за 1шт]]/$H$1)</f>
        <v>Введите курс</v>
      </c>
      <c r="J4" s="48"/>
      <c r="K4" s="18">
        <f>Таблица635[[#This Row],[Заказ коробок ]]*Таблица635[[#This Row],[Кол-во шт в коробке]]</f>
        <v>0</v>
      </c>
      <c r="L4" s="54">
        <f>Таблица635[[#This Row],[Общее кол-во шт]]*Таблица635[[#This Row],[Оптовая цена KRW за 1шт]]</f>
        <v>0</v>
      </c>
      <c r="M4" s="19" t="str">
        <f>IFERROR(Таблица635[[#This Row],[Общее кол-во шт]]*Таблица635[[#This Row],[Оптовая цена USD за 1шт]],"")</f>
        <v/>
      </c>
      <c r="N4" s="49"/>
    </row>
    <row r="5" spans="1:14" ht="22.5" customHeight="1">
      <c r="A5" s="44" t="s">
        <v>22</v>
      </c>
      <c r="B5" s="14" t="s">
        <v>18674</v>
      </c>
      <c r="C5" s="50" t="s">
        <v>18677</v>
      </c>
      <c r="D5" s="46" t="s">
        <v>25</v>
      </c>
      <c r="E5" s="16">
        <v>78000</v>
      </c>
      <c r="F5" s="15">
        <v>0.47</v>
      </c>
      <c r="G5" s="47">
        <v>144</v>
      </c>
      <c r="H5" s="55">
        <f>Таблица635[[#This Row],[Коэфициент стоимости]]*Таблица635[[#This Row],[Розничная цена KRW]]</f>
        <v>36660</v>
      </c>
      <c r="I5" s="17" t="str">
        <f>IF($H$1="","Введите курс",Таблица635[[#This Row],[Оптовая цена KRW за 1шт]]/$H$1)</f>
        <v>Введите курс</v>
      </c>
      <c r="J5" s="48"/>
      <c r="K5" s="18">
        <f>Таблица635[[#This Row],[Заказ коробок ]]*Таблица635[[#This Row],[Кол-во шт в коробке]]</f>
        <v>0</v>
      </c>
      <c r="L5" s="54">
        <f>Таблица635[[#This Row],[Общее кол-во шт]]*Таблица635[[#This Row],[Оптовая цена KRW за 1шт]]</f>
        <v>0</v>
      </c>
      <c r="M5" s="19" t="str">
        <f>IFERROR(Таблица635[[#This Row],[Общее кол-во шт]]*Таблица635[[#This Row],[Оптовая цена USD за 1шт]],"")</f>
        <v/>
      </c>
      <c r="N5" s="49"/>
    </row>
    <row r="6" spans="1:14" ht="22.5" customHeight="1">
      <c r="A6" s="44" t="s">
        <v>24</v>
      </c>
      <c r="B6" s="14" t="s">
        <v>18674</v>
      </c>
      <c r="C6" s="50" t="s">
        <v>18678</v>
      </c>
      <c r="D6" s="46" t="s">
        <v>27</v>
      </c>
      <c r="E6" s="16">
        <v>78000</v>
      </c>
      <c r="F6" s="15">
        <v>0.47</v>
      </c>
      <c r="G6" s="47">
        <v>280</v>
      </c>
      <c r="H6" s="55">
        <f>Таблица635[[#This Row],[Коэфициент стоимости]]*Таблица635[[#This Row],[Розничная цена KRW]]</f>
        <v>36660</v>
      </c>
      <c r="I6" s="17" t="str">
        <f>IF($H$1="","Введите курс",Таблица635[[#This Row],[Оптовая цена KRW за 1шт]]/$H$1)</f>
        <v>Введите курс</v>
      </c>
      <c r="J6" s="48"/>
      <c r="K6" s="18">
        <f>Таблица635[[#This Row],[Заказ коробок ]]*Таблица635[[#This Row],[Кол-во шт в коробке]]</f>
        <v>0</v>
      </c>
      <c r="L6" s="54">
        <f>Таблица635[[#This Row],[Общее кол-во шт]]*Таблица635[[#This Row],[Оптовая цена KRW за 1шт]]</f>
        <v>0</v>
      </c>
      <c r="M6" s="19" t="str">
        <f>IFERROR(Таблица635[[#This Row],[Общее кол-во шт]]*Таблица635[[#This Row],[Оптовая цена USD за 1шт]],"")</f>
        <v/>
      </c>
      <c r="N6" s="49"/>
    </row>
    <row r="7" spans="1:14" ht="22.5" customHeight="1">
      <c r="A7" s="44" t="s">
        <v>26</v>
      </c>
      <c r="B7" s="14" t="s">
        <v>18674</v>
      </c>
      <c r="C7" s="50" t="s">
        <v>18679</v>
      </c>
      <c r="D7" s="46" t="s">
        <v>29</v>
      </c>
      <c r="E7" s="16">
        <v>42000</v>
      </c>
      <c r="F7" s="15">
        <v>0.4</v>
      </c>
      <c r="G7" s="47">
        <v>260</v>
      </c>
      <c r="H7" s="55">
        <f>Таблица635[[#This Row],[Коэфициент стоимости]]*Таблица635[[#This Row],[Розничная цена KRW]]</f>
        <v>16800</v>
      </c>
      <c r="I7" s="17" t="str">
        <f>IF($H$1="","Введите курс",Таблица635[[#This Row],[Оптовая цена KRW за 1шт]]/$H$1)</f>
        <v>Введите курс</v>
      </c>
      <c r="J7" s="48"/>
      <c r="K7" s="18">
        <f>Таблица635[[#This Row],[Заказ коробок ]]*Таблица635[[#This Row],[Кол-во шт в коробке]]</f>
        <v>0</v>
      </c>
      <c r="L7" s="54">
        <f>Таблица635[[#This Row],[Общее кол-во шт]]*Таблица635[[#This Row],[Оптовая цена KRW за 1шт]]</f>
        <v>0</v>
      </c>
      <c r="M7" s="19" t="str">
        <f>IFERROR(Таблица635[[#This Row],[Общее кол-во шт]]*Таблица635[[#This Row],[Оптовая цена USD за 1шт]],"")</f>
        <v/>
      </c>
      <c r="N7" s="49"/>
    </row>
    <row r="8" spans="1:14" ht="22.5" customHeight="1">
      <c r="A8" s="44" t="s">
        <v>28</v>
      </c>
      <c r="B8" s="14" t="s">
        <v>18674</v>
      </c>
      <c r="C8" s="50" t="s">
        <v>31</v>
      </c>
      <c r="D8" s="46" t="s">
        <v>32</v>
      </c>
      <c r="E8" s="16">
        <v>30000</v>
      </c>
      <c r="F8" s="15">
        <v>0.43</v>
      </c>
      <c r="G8" s="47">
        <v>196</v>
      </c>
      <c r="H8" s="55">
        <f>Таблица635[[#This Row],[Коэфициент стоимости]]*Таблица635[[#This Row],[Розничная цена KRW]]</f>
        <v>12900</v>
      </c>
      <c r="I8" s="17" t="str">
        <f>IF($H$1="","Введите курс",Таблица635[[#This Row],[Оптовая цена KRW за 1шт]]/$H$1)</f>
        <v>Введите курс</v>
      </c>
      <c r="J8" s="48"/>
      <c r="K8" s="18">
        <f>Таблица635[[#This Row],[Заказ коробок ]]*Таблица635[[#This Row],[Кол-во шт в коробке]]</f>
        <v>0</v>
      </c>
      <c r="L8" s="54">
        <f>Таблица635[[#This Row],[Общее кол-во шт]]*Таблица635[[#This Row],[Оптовая цена KRW за 1шт]]</f>
        <v>0</v>
      </c>
      <c r="M8" s="19" t="str">
        <f>IFERROR(Таблица635[[#This Row],[Общее кол-во шт]]*Таблица635[[#This Row],[Оптовая цена USD за 1шт]],"")</f>
        <v/>
      </c>
      <c r="N8" s="49"/>
    </row>
    <row r="9" spans="1:14" ht="22.5" customHeight="1">
      <c r="A9" s="44" t="s">
        <v>30</v>
      </c>
      <c r="B9" s="14" t="s">
        <v>18674</v>
      </c>
      <c r="C9" s="50" t="s">
        <v>18680</v>
      </c>
      <c r="D9" s="46" t="s">
        <v>34</v>
      </c>
      <c r="E9" s="16">
        <v>45000</v>
      </c>
      <c r="F9" s="15">
        <v>0.39</v>
      </c>
      <c r="G9" s="47">
        <v>60</v>
      </c>
      <c r="H9" s="55">
        <f>Таблица635[[#This Row],[Коэфициент стоимости]]*Таблица635[[#This Row],[Розничная цена KRW]]</f>
        <v>17550</v>
      </c>
      <c r="I9" s="17" t="str">
        <f>IF($H$1="","Введите курс",Таблица635[[#This Row],[Оптовая цена KRW за 1шт]]/$H$1)</f>
        <v>Введите курс</v>
      </c>
      <c r="J9" s="48"/>
      <c r="K9" s="18">
        <f>Таблица635[[#This Row],[Заказ коробок ]]*Таблица635[[#This Row],[Кол-во шт в коробке]]</f>
        <v>0</v>
      </c>
      <c r="L9" s="54">
        <f>Таблица635[[#This Row],[Общее кол-во шт]]*Таблица635[[#This Row],[Оптовая цена KRW за 1шт]]</f>
        <v>0</v>
      </c>
      <c r="M9" s="19" t="str">
        <f>IFERROR(Таблица635[[#This Row],[Общее кол-во шт]]*Таблица635[[#This Row],[Оптовая цена USD за 1шт]],"")</f>
        <v/>
      </c>
      <c r="N9" s="49"/>
    </row>
    <row r="10" spans="1:14" ht="22.5" customHeight="1">
      <c r="A10" s="44" t="s">
        <v>33</v>
      </c>
      <c r="B10" s="14" t="s">
        <v>18674</v>
      </c>
      <c r="C10" s="50" t="s">
        <v>18681</v>
      </c>
      <c r="D10" s="46" t="s">
        <v>36</v>
      </c>
      <c r="E10" s="16">
        <v>38000</v>
      </c>
      <c r="F10" s="15">
        <v>0.41</v>
      </c>
      <c r="G10" s="47">
        <v>50</v>
      </c>
      <c r="H10" s="55">
        <f>Таблица635[[#This Row],[Коэфициент стоимости]]*Таблица635[[#This Row],[Розничная цена KRW]]</f>
        <v>15579.999999999998</v>
      </c>
      <c r="I10" s="17" t="str">
        <f>IF($H$1="","Введите курс",Таблица635[[#This Row],[Оптовая цена KRW за 1шт]]/$H$1)</f>
        <v>Введите курс</v>
      </c>
      <c r="J10" s="48"/>
      <c r="K10" s="18">
        <f>Таблица635[[#This Row],[Заказ коробок ]]*Таблица635[[#This Row],[Кол-во шт в коробке]]</f>
        <v>0</v>
      </c>
      <c r="L10" s="54">
        <f>Таблица635[[#This Row],[Общее кол-во шт]]*Таблица635[[#This Row],[Оптовая цена KRW за 1шт]]</f>
        <v>0</v>
      </c>
      <c r="M10" s="19" t="str">
        <f>IFERROR(Таблица635[[#This Row],[Общее кол-во шт]]*Таблица635[[#This Row],[Оптовая цена USD за 1шт]],"")</f>
        <v/>
      </c>
      <c r="N10" s="49"/>
    </row>
    <row r="11" spans="1:14" ht="22.5" customHeight="1">
      <c r="A11" s="44" t="s">
        <v>35</v>
      </c>
      <c r="B11" s="14" t="s">
        <v>18674</v>
      </c>
      <c r="C11" s="50" t="s">
        <v>18682</v>
      </c>
      <c r="D11" s="46" t="s">
        <v>38</v>
      </c>
      <c r="E11" s="16">
        <v>28000</v>
      </c>
      <c r="F11" s="15">
        <v>0.3</v>
      </c>
      <c r="G11" s="47">
        <v>409</v>
      </c>
      <c r="H11" s="55">
        <f>Таблица635[[#This Row],[Коэфициент стоимости]]*Таблица635[[#This Row],[Розничная цена KRW]]</f>
        <v>8400</v>
      </c>
      <c r="I11" s="17" t="str">
        <f>IF($H$1="","Введите курс",Таблица635[[#This Row],[Оптовая цена KRW за 1шт]]/$H$1)</f>
        <v>Введите курс</v>
      </c>
      <c r="J11" s="48"/>
      <c r="K11" s="18">
        <f>Таблица635[[#This Row],[Заказ коробок ]]*Таблица635[[#This Row],[Кол-во шт в коробке]]</f>
        <v>0</v>
      </c>
      <c r="L11" s="54">
        <f>Таблица635[[#This Row],[Общее кол-во шт]]*Таблица635[[#This Row],[Оптовая цена KRW за 1шт]]</f>
        <v>0</v>
      </c>
      <c r="M11" s="19" t="str">
        <f>IFERROR(Таблица635[[#This Row],[Общее кол-во шт]]*Таблица635[[#This Row],[Оптовая цена USD за 1шт]],"")</f>
        <v/>
      </c>
      <c r="N11" s="49"/>
    </row>
    <row r="12" spans="1:14" ht="22.5" customHeight="1">
      <c r="A12" s="44" t="s">
        <v>37</v>
      </c>
      <c r="B12" s="14" t="s">
        <v>18674</v>
      </c>
      <c r="C12" s="50" t="s">
        <v>41</v>
      </c>
      <c r="D12" s="46" t="s">
        <v>42</v>
      </c>
      <c r="E12" s="16">
        <v>39000</v>
      </c>
      <c r="F12" s="15">
        <v>0.4</v>
      </c>
      <c r="G12" s="47">
        <v>54</v>
      </c>
      <c r="H12" s="55">
        <f>Таблица635[[#This Row],[Коэфициент стоимости]]*Таблица635[[#This Row],[Розничная цена KRW]]</f>
        <v>15600</v>
      </c>
      <c r="I12" s="17" t="str">
        <f>IF($H$1="","Введите курс",Таблица635[[#This Row],[Оптовая цена KRW за 1шт]]/$H$1)</f>
        <v>Введите курс</v>
      </c>
      <c r="J12" s="48"/>
      <c r="K12" s="18">
        <f>Таблица635[[#This Row],[Заказ коробок ]]*Таблица635[[#This Row],[Кол-во шт в коробке]]</f>
        <v>0</v>
      </c>
      <c r="L12" s="54">
        <f>Таблица635[[#This Row],[Общее кол-во шт]]*Таблица635[[#This Row],[Оптовая цена KRW за 1шт]]</f>
        <v>0</v>
      </c>
      <c r="M12" s="19" t="str">
        <f>IFERROR(Таблица635[[#This Row],[Общее кол-во шт]]*Таблица635[[#This Row],[Оптовая цена USD за 1шт]],"")</f>
        <v/>
      </c>
      <c r="N12" s="49"/>
    </row>
    <row r="13" spans="1:14" ht="22.5" customHeight="1">
      <c r="A13" s="44" t="s">
        <v>39</v>
      </c>
      <c r="B13" s="14" t="s">
        <v>18674</v>
      </c>
      <c r="C13" s="50" t="s">
        <v>44</v>
      </c>
      <c r="D13" s="46" t="s">
        <v>45</v>
      </c>
      <c r="E13" s="16">
        <v>39000</v>
      </c>
      <c r="F13" s="15">
        <v>0.4</v>
      </c>
      <c r="G13" s="47">
        <v>54</v>
      </c>
      <c r="H13" s="55">
        <f>Таблица635[[#This Row],[Коэфициент стоимости]]*Таблица635[[#This Row],[Розничная цена KRW]]</f>
        <v>15600</v>
      </c>
      <c r="I13" s="17" t="str">
        <f>IF($H$1="","Введите курс",Таблица635[[#This Row],[Оптовая цена KRW за 1шт]]/$H$1)</f>
        <v>Введите курс</v>
      </c>
      <c r="J13" s="48"/>
      <c r="K13" s="18">
        <f>Таблица635[[#This Row],[Заказ коробок ]]*Таблица635[[#This Row],[Кол-во шт в коробке]]</f>
        <v>0</v>
      </c>
      <c r="L13" s="54">
        <f>Таблица635[[#This Row],[Общее кол-во шт]]*Таблица635[[#This Row],[Оптовая цена KRW за 1шт]]</f>
        <v>0</v>
      </c>
      <c r="M13" s="19" t="str">
        <f>IFERROR(Таблица635[[#This Row],[Общее кол-во шт]]*Таблица635[[#This Row],[Оптовая цена USD за 1шт]],"")</f>
        <v/>
      </c>
      <c r="N13" s="49"/>
    </row>
    <row r="14" spans="1:14" s="75" customFormat="1" ht="22.5" customHeight="1">
      <c r="A14" s="44" t="s">
        <v>40</v>
      </c>
      <c r="B14" s="63" t="s">
        <v>18674</v>
      </c>
      <c r="C14" s="64" t="s">
        <v>47</v>
      </c>
      <c r="D14" s="65" t="s">
        <v>48</v>
      </c>
      <c r="E14" s="66">
        <v>39000</v>
      </c>
      <c r="F14" s="67">
        <v>0.4</v>
      </c>
      <c r="G14" s="68">
        <v>83</v>
      </c>
      <c r="H14" s="69">
        <f>Таблица635[[#This Row],[Коэфициент стоимости]]*Таблица635[[#This Row],[Розничная цена KRW]]</f>
        <v>15600</v>
      </c>
      <c r="I14" s="70" t="str">
        <f>IF($H$1="","Введите курс",Таблица635[[#This Row],[Оптовая цена KRW за 1шт]]/$H$1)</f>
        <v>Введите курс</v>
      </c>
      <c r="J14" s="71"/>
      <c r="K14" s="72">
        <f>Таблица635[[#This Row],[Заказ коробок ]]*Таблица635[[#This Row],[Кол-во шт в коробке]]</f>
        <v>0</v>
      </c>
      <c r="L14" s="73">
        <f>Таблица635[[#This Row],[Общее кол-во шт]]*Таблица635[[#This Row],[Оптовая цена KRW за 1шт]]</f>
        <v>0</v>
      </c>
      <c r="M14" s="74" t="str">
        <f>IFERROR(Таблица635[[#This Row],[Общее кол-во шт]]*Таблица635[[#This Row],[Оптовая цена USD за 1шт]],"")</f>
        <v/>
      </c>
      <c r="N14" s="57"/>
    </row>
    <row r="15" spans="1:14" ht="22.5" customHeight="1">
      <c r="A15" s="44" t="s">
        <v>43</v>
      </c>
      <c r="B15" s="14" t="s">
        <v>18683</v>
      </c>
      <c r="C15" s="50" t="s">
        <v>18684</v>
      </c>
      <c r="D15" s="46" t="s">
        <v>50</v>
      </c>
      <c r="E15" s="16">
        <v>25000</v>
      </c>
      <c r="F15" s="15">
        <v>0.36</v>
      </c>
      <c r="G15" s="47">
        <v>80</v>
      </c>
      <c r="H15" s="55">
        <f>Таблица635[[#This Row],[Коэфициент стоимости]]*Таблица635[[#This Row],[Розничная цена KRW]]</f>
        <v>9000</v>
      </c>
      <c r="I15" s="17" t="str">
        <f>IF($H$1="","Введите курс",Таблица635[[#This Row],[Оптовая цена KRW за 1шт]]/$H$1)</f>
        <v>Введите курс</v>
      </c>
      <c r="J15" s="48"/>
      <c r="K15" s="18">
        <f>Таблица635[[#This Row],[Заказ коробок ]]*Таблица635[[#This Row],[Кол-во шт в коробке]]</f>
        <v>0</v>
      </c>
      <c r="L15" s="54">
        <f>Таблица635[[#This Row],[Общее кол-во шт]]*Таблица635[[#This Row],[Оптовая цена KRW за 1шт]]</f>
        <v>0</v>
      </c>
      <c r="M15" s="19" t="str">
        <f>IFERROR(Таблица635[[#This Row],[Общее кол-во шт]]*Таблица635[[#This Row],[Оптовая цена USD за 1шт]],"")</f>
        <v/>
      </c>
      <c r="N15" s="49"/>
    </row>
    <row r="16" spans="1:14" ht="22.5" customHeight="1">
      <c r="A16" s="44" t="s">
        <v>46</v>
      </c>
      <c r="B16" s="14" t="s">
        <v>18685</v>
      </c>
      <c r="C16" s="50" t="s">
        <v>52</v>
      </c>
      <c r="D16" s="46" t="s">
        <v>53</v>
      </c>
      <c r="E16" s="16">
        <v>14800</v>
      </c>
      <c r="F16" s="15">
        <v>0.53</v>
      </c>
      <c r="G16" s="47">
        <v>70</v>
      </c>
      <c r="H16" s="55">
        <f>Таблица635[[#This Row],[Коэфициент стоимости]]*Таблица635[[#This Row],[Розничная цена KRW]]</f>
        <v>7844</v>
      </c>
      <c r="I16" s="17" t="str">
        <f>IF($H$1="","Введите курс",Таблица635[[#This Row],[Оптовая цена KRW за 1шт]]/$H$1)</f>
        <v>Введите курс</v>
      </c>
      <c r="J16" s="48"/>
      <c r="K16" s="18">
        <f>Таблица635[[#This Row],[Заказ коробок ]]*Таблица635[[#This Row],[Кол-во шт в коробке]]</f>
        <v>0</v>
      </c>
      <c r="L16" s="54">
        <f>Таблица635[[#This Row],[Общее кол-во шт]]*Таблица635[[#This Row],[Оптовая цена KRW за 1шт]]</f>
        <v>0</v>
      </c>
      <c r="M16" s="19" t="str">
        <f>IFERROR(Таблица635[[#This Row],[Общее кол-во шт]]*Таблица635[[#This Row],[Оптовая цена USD за 1шт]],"")</f>
        <v/>
      </c>
      <c r="N16" s="49"/>
    </row>
    <row r="17" spans="1:14" ht="22.5" customHeight="1">
      <c r="A17" s="44" t="s">
        <v>49</v>
      </c>
      <c r="B17" s="14" t="s">
        <v>18685</v>
      </c>
      <c r="C17" s="50" t="s">
        <v>55</v>
      </c>
      <c r="D17" s="46" t="s">
        <v>56</v>
      </c>
      <c r="E17" s="16">
        <v>9900</v>
      </c>
      <c r="F17" s="15">
        <v>0.56000000000000005</v>
      </c>
      <c r="G17" s="47">
        <v>88</v>
      </c>
      <c r="H17" s="55">
        <f>Таблица635[[#This Row],[Коэфициент стоимости]]*Таблица635[[#This Row],[Розничная цена KRW]]</f>
        <v>5544.0000000000009</v>
      </c>
      <c r="I17" s="17" t="str">
        <f>IF($H$1="","Введите курс",Таблица635[[#This Row],[Оптовая цена KRW за 1шт]]/$H$1)</f>
        <v>Введите курс</v>
      </c>
      <c r="J17" s="48"/>
      <c r="K17" s="18">
        <f>Таблица635[[#This Row],[Заказ коробок ]]*Таблица635[[#This Row],[Кол-во шт в коробке]]</f>
        <v>0</v>
      </c>
      <c r="L17" s="54">
        <f>Таблица635[[#This Row],[Общее кол-во шт]]*Таблица635[[#This Row],[Оптовая цена KRW за 1шт]]</f>
        <v>0</v>
      </c>
      <c r="M17" s="19" t="str">
        <f>IFERROR(Таблица635[[#This Row],[Общее кол-во шт]]*Таблица635[[#This Row],[Оптовая цена USD за 1шт]],"")</f>
        <v/>
      </c>
      <c r="N17" s="49"/>
    </row>
    <row r="18" spans="1:14" ht="22.5" customHeight="1">
      <c r="A18" s="44" t="s">
        <v>51</v>
      </c>
      <c r="B18" s="14" t="s">
        <v>18686</v>
      </c>
      <c r="C18" s="50" t="s">
        <v>18687</v>
      </c>
      <c r="D18" s="115" t="s">
        <v>18688</v>
      </c>
      <c r="E18" s="16">
        <v>20000</v>
      </c>
      <c r="F18" s="15">
        <v>0.42</v>
      </c>
      <c r="G18" s="47">
        <v>306</v>
      </c>
      <c r="H18" s="55">
        <f>Таблица635[[#This Row],[Коэфициент стоимости]]*Таблица635[[#This Row],[Розничная цена KRW]]</f>
        <v>8400</v>
      </c>
      <c r="I18" s="17" t="str">
        <f>IF($H$1="","Введите курс",Таблица635[[#This Row],[Оптовая цена KRW за 1шт]]/$H$1)</f>
        <v>Введите курс</v>
      </c>
      <c r="J18" s="48"/>
      <c r="K18" s="18">
        <f>Таблица635[[#This Row],[Заказ коробок ]]*Таблица635[[#This Row],[Кол-во шт в коробке]]</f>
        <v>0</v>
      </c>
      <c r="L18" s="54">
        <f>Таблица635[[#This Row],[Общее кол-во шт]]*Таблица635[[#This Row],[Оптовая цена KRW за 1шт]]</f>
        <v>0</v>
      </c>
      <c r="M18" s="19" t="str">
        <f>IFERROR(Таблица635[[#This Row],[Общее кол-во шт]]*Таблица635[[#This Row],[Оптовая цена USD за 1шт]],"")</f>
        <v/>
      </c>
      <c r="N18" s="49"/>
    </row>
    <row r="19" spans="1:14" ht="22.5" customHeight="1">
      <c r="A19" s="44" t="s">
        <v>54</v>
      </c>
      <c r="B19" s="14" t="s">
        <v>18689</v>
      </c>
      <c r="C19" s="50" t="s">
        <v>65</v>
      </c>
      <c r="D19" s="115" t="s">
        <v>66</v>
      </c>
      <c r="E19" s="16">
        <v>55000</v>
      </c>
      <c r="F19" s="15">
        <v>0.38</v>
      </c>
      <c r="G19" s="47">
        <v>80</v>
      </c>
      <c r="H19" s="55">
        <f>Таблица635[[#This Row],[Коэфициент стоимости]]*Таблица635[[#This Row],[Розничная цена KRW]]</f>
        <v>20900</v>
      </c>
      <c r="I19" s="17" t="str">
        <f>IF($H$1="","Введите курс",Таблица635[[#This Row],[Оптовая цена KRW за 1шт]]/$H$1)</f>
        <v>Введите курс</v>
      </c>
      <c r="J19" s="48"/>
      <c r="K19" s="18">
        <f>Таблица635[[#This Row],[Заказ коробок ]]*Таблица635[[#This Row],[Кол-во шт в коробке]]</f>
        <v>0</v>
      </c>
      <c r="L19" s="54">
        <f>Таблица635[[#This Row],[Общее кол-во шт]]*Таблица635[[#This Row],[Оптовая цена KRW за 1шт]]</f>
        <v>0</v>
      </c>
      <c r="M19" s="19" t="str">
        <f>IFERROR(Таблица635[[#This Row],[Общее кол-во шт]]*Таблица635[[#This Row],[Оптовая цена USD за 1шт]],"")</f>
        <v/>
      </c>
      <c r="N19" s="49"/>
    </row>
    <row r="20" spans="1:14" ht="22.5" customHeight="1">
      <c r="A20" s="44" t="s">
        <v>57</v>
      </c>
      <c r="B20" s="14" t="s">
        <v>18674</v>
      </c>
      <c r="C20" s="50" t="s">
        <v>18690</v>
      </c>
      <c r="D20" s="115" t="s">
        <v>18691</v>
      </c>
      <c r="E20" s="16">
        <v>49000</v>
      </c>
      <c r="F20" s="15">
        <v>0.41</v>
      </c>
      <c r="G20" s="47">
        <v>120</v>
      </c>
      <c r="H20" s="55">
        <f>Таблица635[[#This Row],[Коэфициент стоимости]]*Таблица635[[#This Row],[Розничная цена KRW]]</f>
        <v>20090</v>
      </c>
      <c r="I20" s="17" t="str">
        <f>IF($H$1="","Введите курс",Таблица635[[#This Row],[Оптовая цена KRW за 1шт]]/$H$1)</f>
        <v>Введите курс</v>
      </c>
      <c r="J20" s="48"/>
      <c r="K20" s="18">
        <f>Таблица635[[#This Row],[Заказ коробок ]]*Таблица635[[#This Row],[Кол-во шт в коробке]]</f>
        <v>0</v>
      </c>
      <c r="L20" s="54">
        <f>Таблица635[[#This Row],[Общее кол-во шт]]*Таблица635[[#This Row],[Оптовая цена KRW за 1шт]]</f>
        <v>0</v>
      </c>
      <c r="M20" s="19" t="str">
        <f>IFERROR(Таблица635[[#This Row],[Общее кол-во шт]]*Таблица635[[#This Row],[Оптовая цена USD за 1шт]],"")</f>
        <v/>
      </c>
      <c r="N20" s="49"/>
    </row>
    <row r="21" spans="1:14" ht="22.5" customHeight="1">
      <c r="A21" s="44" t="s">
        <v>58</v>
      </c>
      <c r="B21" s="14" t="s">
        <v>18689</v>
      </c>
      <c r="C21" s="50" t="s">
        <v>18692</v>
      </c>
      <c r="D21" s="115" t="s">
        <v>18693</v>
      </c>
      <c r="E21" s="16">
        <v>28000</v>
      </c>
      <c r="F21" s="15">
        <v>0.48</v>
      </c>
      <c r="G21" s="47">
        <v>168</v>
      </c>
      <c r="H21" s="55">
        <f>Таблица635[[#This Row],[Коэфициент стоимости]]*Таблица635[[#This Row],[Розничная цена KRW]]</f>
        <v>13440</v>
      </c>
      <c r="I21" s="17" t="str">
        <f>IF($H$1="","Введите курс",Таблица635[[#This Row],[Оптовая цена KRW за 1шт]]/$H$1)</f>
        <v>Введите курс</v>
      </c>
      <c r="J21" s="48"/>
      <c r="K21" s="18">
        <f>Таблица635[[#This Row],[Заказ коробок ]]*Таблица635[[#This Row],[Кол-во шт в коробке]]</f>
        <v>0</v>
      </c>
      <c r="L21" s="54">
        <f>Таблица635[[#This Row],[Общее кол-во шт]]*Таблица635[[#This Row],[Оптовая цена KRW за 1шт]]</f>
        <v>0</v>
      </c>
      <c r="M21" s="19" t="str">
        <f>IFERROR(Таблица635[[#This Row],[Общее кол-во шт]]*Таблица635[[#This Row],[Оптовая цена USD за 1шт]],"")</f>
        <v/>
      </c>
      <c r="N21" s="49"/>
    </row>
    <row r="22" spans="1:14" ht="22.5" customHeight="1">
      <c r="A22" s="44" t="s">
        <v>59</v>
      </c>
      <c r="B22" s="14" t="s">
        <v>18689</v>
      </c>
      <c r="C22" s="50" t="s">
        <v>71</v>
      </c>
      <c r="D22" s="115" t="s">
        <v>18694</v>
      </c>
      <c r="E22" s="16">
        <v>28000</v>
      </c>
      <c r="F22" s="15">
        <v>0.48</v>
      </c>
      <c r="G22" s="47">
        <v>168</v>
      </c>
      <c r="H22" s="55">
        <f>Таблица635[[#This Row],[Коэфициент стоимости]]*Таблица635[[#This Row],[Розничная цена KRW]]</f>
        <v>13440</v>
      </c>
      <c r="I22" s="17" t="str">
        <f>IF($H$1="","Введите курс",Таблица635[[#This Row],[Оптовая цена KRW за 1шт]]/$H$1)</f>
        <v>Введите курс</v>
      </c>
      <c r="J22" s="48"/>
      <c r="K22" s="18">
        <f>Таблица635[[#This Row],[Заказ коробок ]]*Таблица635[[#This Row],[Кол-во шт в коробке]]</f>
        <v>0</v>
      </c>
      <c r="L22" s="54">
        <f>Таблица635[[#This Row],[Общее кол-во шт]]*Таблица635[[#This Row],[Оптовая цена KRW за 1шт]]</f>
        <v>0</v>
      </c>
      <c r="M22" s="19" t="str">
        <f>IFERROR(Таблица635[[#This Row],[Общее кол-во шт]]*Таблица635[[#This Row],[Оптовая цена USD за 1шт]],"")</f>
        <v/>
      </c>
      <c r="N22" s="49"/>
    </row>
    <row r="23" spans="1:14" ht="22.5" customHeight="1">
      <c r="A23" s="44" t="s">
        <v>60</v>
      </c>
      <c r="B23" s="14" t="s">
        <v>18689</v>
      </c>
      <c r="C23" s="50" t="s">
        <v>18695</v>
      </c>
      <c r="D23" s="115" t="s">
        <v>18696</v>
      </c>
      <c r="E23" s="16">
        <v>28000</v>
      </c>
      <c r="F23" s="15">
        <v>0.48</v>
      </c>
      <c r="G23" s="47">
        <v>168</v>
      </c>
      <c r="H23" s="55">
        <f>Таблица635[[#This Row],[Коэфициент стоимости]]*Таблица635[[#This Row],[Розничная цена KRW]]</f>
        <v>13440</v>
      </c>
      <c r="I23" s="17" t="str">
        <f>IF($H$1="","Введите курс",Таблица635[[#This Row],[Оптовая цена KRW за 1шт]]/$H$1)</f>
        <v>Введите курс</v>
      </c>
      <c r="J23" s="48"/>
      <c r="K23" s="18">
        <f>Таблица635[[#This Row],[Заказ коробок ]]*Таблица635[[#This Row],[Кол-во шт в коробке]]</f>
        <v>0</v>
      </c>
      <c r="L23" s="54">
        <f>Таблица635[[#This Row],[Общее кол-во шт]]*Таблица635[[#This Row],[Оптовая цена KRW за 1шт]]</f>
        <v>0</v>
      </c>
      <c r="M23" s="19" t="str">
        <f>IFERROR(Таблица635[[#This Row],[Общее кол-во шт]]*Таблица635[[#This Row],[Оптовая цена USD за 1шт]],"")</f>
        <v/>
      </c>
      <c r="N23" s="49"/>
    </row>
    <row r="24" spans="1:14" s="75" customFormat="1" ht="22.5" customHeight="1">
      <c r="A24" s="44" t="s">
        <v>61</v>
      </c>
      <c r="B24" s="63" t="s">
        <v>18697</v>
      </c>
      <c r="C24" s="64" t="s">
        <v>18698</v>
      </c>
      <c r="D24" s="141" t="s">
        <v>2762</v>
      </c>
      <c r="E24" s="66">
        <v>35000</v>
      </c>
      <c r="F24" s="67">
        <v>0.46</v>
      </c>
      <c r="G24" s="142">
        <v>50</v>
      </c>
      <c r="H24" s="69">
        <f>Таблица635[[#This Row],[Коэфициент стоимости]]*Таблица635[[#This Row],[Розничная цена KRW]]</f>
        <v>16100</v>
      </c>
      <c r="I24" s="70" t="str">
        <f>IF($H$1="","Введите курс",Таблица635[[#This Row],[Оптовая цена KRW за 1шт]]/$H$1)</f>
        <v>Введите курс</v>
      </c>
      <c r="J24" s="71"/>
      <c r="K24" s="72">
        <f>Таблица635[[#This Row],[Заказ коробок ]]*Таблица635[[#This Row],[Кол-во шт в коробке]]</f>
        <v>0</v>
      </c>
      <c r="L24" s="73">
        <f>Таблица635[[#This Row],[Общее кол-во шт]]*Таблица635[[#This Row],[Оптовая цена KRW за 1шт]]</f>
        <v>0</v>
      </c>
      <c r="M24" s="74" t="str">
        <f>IFERROR(Таблица635[[#This Row],[Общее кол-во шт]]*Таблица635[[#This Row],[Оптовая цена USD за 1шт]],"")</f>
        <v/>
      </c>
      <c r="N24" s="57"/>
    </row>
    <row r="25" spans="1:14" ht="22.5" customHeight="1">
      <c r="A25" s="44" t="s">
        <v>62</v>
      </c>
      <c r="B25" s="14" t="s">
        <v>18674</v>
      </c>
      <c r="C25" s="50" t="s">
        <v>18699</v>
      </c>
      <c r="D25" s="115" t="s">
        <v>78</v>
      </c>
      <c r="E25" s="16">
        <v>24000</v>
      </c>
      <c r="F25" s="15">
        <v>0.37</v>
      </c>
      <c r="G25" s="47">
        <v>464</v>
      </c>
      <c r="H25" s="55">
        <f>Таблица635[[#This Row],[Коэфициент стоимости]]*Таблица635[[#This Row],[Розничная цена KRW]]</f>
        <v>8880</v>
      </c>
      <c r="I25" s="17" t="str">
        <f>IF($H$1="","Введите курс",Таблица635[[#This Row],[Оптовая цена KRW за 1шт]]/$H$1)</f>
        <v>Введите курс</v>
      </c>
      <c r="J25" s="48"/>
      <c r="K25" s="18">
        <f>Таблица635[[#This Row],[Заказ коробок ]]*Таблица635[[#This Row],[Кол-во шт в коробке]]</f>
        <v>0</v>
      </c>
      <c r="L25" s="54">
        <f>Таблица635[[#This Row],[Общее кол-во шт]]*Таблица635[[#This Row],[Оптовая цена KRW за 1шт]]</f>
        <v>0</v>
      </c>
      <c r="M25" s="19" t="str">
        <f>IFERROR(Таблица635[[#This Row],[Общее кол-во шт]]*Таблица635[[#This Row],[Оптовая цена USD за 1шт]],"")</f>
        <v/>
      </c>
      <c r="N25" s="49"/>
    </row>
    <row r="26" spans="1:14" ht="22.5" customHeight="1">
      <c r="A26" s="44" t="s">
        <v>63</v>
      </c>
      <c r="B26" s="14" t="s">
        <v>18700</v>
      </c>
      <c r="C26" s="50" t="s">
        <v>18701</v>
      </c>
      <c r="D26" s="115" t="s">
        <v>74</v>
      </c>
      <c r="E26" s="16">
        <v>7000</v>
      </c>
      <c r="F26" s="15">
        <v>0.82</v>
      </c>
      <c r="G26" s="47">
        <v>85</v>
      </c>
      <c r="H26" s="55">
        <f>Таблица635[[#This Row],[Коэфициент стоимости]]*Таблица635[[#This Row],[Розничная цена KRW]]</f>
        <v>5740</v>
      </c>
      <c r="I26" s="17" t="str">
        <f>IF($H$1="","Введите курс",Таблица635[[#This Row],[Оптовая цена KRW за 1шт]]/$H$1)</f>
        <v>Введите курс</v>
      </c>
      <c r="J26" s="48"/>
      <c r="K26" s="18">
        <f>Таблица635[[#This Row],[Заказ коробок ]]*Таблица635[[#This Row],[Кол-во шт в коробке]]</f>
        <v>0</v>
      </c>
      <c r="L26" s="54">
        <f>Таблица635[[#This Row],[Общее кол-во шт]]*Таблица635[[#This Row],[Оптовая цена KRW за 1шт]]</f>
        <v>0</v>
      </c>
      <c r="M26" s="19" t="str">
        <f>IFERROR(Таблица635[[#This Row],[Общее кол-во шт]]*Таблица635[[#This Row],[Оптовая цена USD за 1шт]],"")</f>
        <v/>
      </c>
      <c r="N26" s="49"/>
    </row>
    <row r="27" spans="1:14" ht="22.5" customHeight="1">
      <c r="A27" s="44" t="s">
        <v>64</v>
      </c>
      <c r="B27" s="14" t="s">
        <v>18702</v>
      </c>
      <c r="C27" s="50" t="s">
        <v>18703</v>
      </c>
      <c r="D27" s="115" t="s">
        <v>18704</v>
      </c>
      <c r="E27" s="16">
        <v>53000</v>
      </c>
      <c r="F27" s="15">
        <v>0.4</v>
      </c>
      <c r="G27" s="47">
        <v>24</v>
      </c>
      <c r="H27" s="55">
        <f>Таблица635[[#This Row],[Коэфициент стоимости]]*Таблица635[[#This Row],[Розничная цена KRW]]</f>
        <v>21200</v>
      </c>
      <c r="I27" s="17" t="str">
        <f>IF($H$1="","Введите курс",Таблица635[[#This Row],[Оптовая цена KRW за 1шт]]/$H$1)</f>
        <v>Введите курс</v>
      </c>
      <c r="J27" s="48"/>
      <c r="K27" s="18">
        <f>Таблица635[[#This Row],[Заказ коробок ]]*Таблица635[[#This Row],[Кол-во шт в коробке]]</f>
        <v>0</v>
      </c>
      <c r="L27" s="54">
        <f>Таблица635[[#This Row],[Общее кол-во шт]]*Таблица635[[#This Row],[Оптовая цена KRW за 1шт]]</f>
        <v>0</v>
      </c>
      <c r="M27" s="19" t="str">
        <f>IFERROR(Таблица635[[#This Row],[Общее кол-во шт]]*Таблица635[[#This Row],[Оптовая цена USD за 1шт]],"")</f>
        <v/>
      </c>
      <c r="N27" s="49"/>
    </row>
    <row r="28" spans="1:14" ht="22.5" customHeight="1">
      <c r="A28" s="44" t="s">
        <v>67</v>
      </c>
      <c r="B28" s="143"/>
      <c r="C28" s="144" t="s">
        <v>18705</v>
      </c>
      <c r="D28" s="145" t="s">
        <v>2763</v>
      </c>
      <c r="E28" s="146"/>
      <c r="F28" s="147"/>
      <c r="G28" s="148">
        <v>1500</v>
      </c>
      <c r="H28" s="149">
        <v>1871</v>
      </c>
      <c r="I28" s="150" t="str">
        <f>IF($H$1="","Введите курс",Таблица635[[#This Row],[Оптовая цена KRW за 1шт]]/$H$1)</f>
        <v>Введите курс</v>
      </c>
      <c r="J28" s="151"/>
      <c r="K28" s="152">
        <f>Таблица635[[#This Row],[Заказ коробок ]]*Таблица635[[#This Row],[Кол-во шт в коробке]]</f>
        <v>0</v>
      </c>
      <c r="L28" s="153">
        <f>Таблица635[[#This Row],[Общее кол-во шт]]*Таблица635[[#This Row],[Оптовая цена KRW за 1шт]]</f>
        <v>0</v>
      </c>
      <c r="M28" s="154" t="str">
        <f>IFERROR(Таблица635[[#This Row],[Общее кол-во шт]]*Таблица635[[#This Row],[Оптовая цена USD за 1шт]],"")</f>
        <v/>
      </c>
      <c r="N28" s="155"/>
    </row>
    <row r="29" spans="1:14" ht="22.5" customHeight="1">
      <c r="A29" s="44" t="s">
        <v>68</v>
      </c>
      <c r="B29" s="143"/>
      <c r="C29" s="144" t="s">
        <v>18706</v>
      </c>
      <c r="D29" s="145" t="s">
        <v>18707</v>
      </c>
      <c r="E29" s="146"/>
      <c r="F29" s="147"/>
      <c r="G29" s="148">
        <v>1638</v>
      </c>
      <c r="H29" s="156">
        <v>1349</v>
      </c>
      <c r="I29" s="150" t="str">
        <f>IF($H$1="","Введите курс",Таблица635[[#This Row],[Оптовая цена KRW за 1шт]]/$H$1)</f>
        <v>Введите курс</v>
      </c>
      <c r="J29" s="151"/>
      <c r="K29" s="152">
        <f>Таблица635[[#This Row],[Заказ коробок ]]*Таблица635[[#This Row],[Кол-во шт в коробке]]</f>
        <v>0</v>
      </c>
      <c r="L29" s="153">
        <f>Таблица635[[#This Row],[Общее кол-во шт]]*Таблица635[[#This Row],[Оптовая цена KRW за 1шт]]</f>
        <v>0</v>
      </c>
      <c r="M29" s="154" t="str">
        <f>IFERROR(Таблица635[[#This Row],[Общее кол-во шт]]*Таблица635[[#This Row],[Оптовая цена USD за 1шт]],"")</f>
        <v/>
      </c>
      <c r="N29" s="155"/>
    </row>
    <row r="30" spans="1:14" ht="22.5" customHeight="1">
      <c r="A30" s="44" t="s">
        <v>69</v>
      </c>
      <c r="B30" s="143"/>
      <c r="C30" s="144" t="s">
        <v>18708</v>
      </c>
      <c r="D30" s="145" t="s">
        <v>18709</v>
      </c>
      <c r="E30" s="146"/>
      <c r="F30" s="147"/>
      <c r="G30" s="148">
        <v>2400</v>
      </c>
      <c r="H30" s="156">
        <v>1450</v>
      </c>
      <c r="I30" s="150" t="str">
        <f>IF($H$1="","Введите курс",Таблица635[[#This Row],[Оптовая цена KRW за 1шт]]/$H$1)</f>
        <v>Введите курс</v>
      </c>
      <c r="J30" s="151"/>
      <c r="K30" s="152">
        <f>Таблица635[[#This Row],[Заказ коробок ]]*Таблица635[[#This Row],[Кол-во шт в коробке]]</f>
        <v>0</v>
      </c>
      <c r="L30" s="153">
        <f>Таблица635[[#This Row],[Общее кол-во шт]]*Таблица635[[#This Row],[Оптовая цена KRW за 1шт]]</f>
        <v>0</v>
      </c>
      <c r="M30" s="154" t="str">
        <f>IFERROR(Таблица635[[#This Row],[Общее кол-во шт]]*Таблица635[[#This Row],[Оптовая цена USD за 1шт]],"")</f>
        <v/>
      </c>
      <c r="N30" s="155"/>
    </row>
    <row r="31" spans="1:14" ht="22.5" customHeight="1">
      <c r="A31" s="44" t="s">
        <v>70</v>
      </c>
      <c r="B31" s="143"/>
      <c r="C31" s="144" t="s">
        <v>18710</v>
      </c>
      <c r="D31" s="145" t="s">
        <v>2764</v>
      </c>
      <c r="E31" s="146"/>
      <c r="F31" s="147"/>
      <c r="G31" s="148">
        <v>2400</v>
      </c>
      <c r="H31" s="156">
        <v>1494</v>
      </c>
      <c r="I31" s="150" t="str">
        <f>IF($H$1="","Введите курс",Таблица635[[#This Row],[Оптовая цена KRW за 1шт]]/$H$1)</f>
        <v>Введите курс</v>
      </c>
      <c r="J31" s="151"/>
      <c r="K31" s="152">
        <f>Таблица635[[#This Row],[Заказ коробок ]]*Таблица635[[#This Row],[Кол-во шт в коробке]]</f>
        <v>0</v>
      </c>
      <c r="L31" s="153">
        <f>Таблица635[[#This Row],[Общее кол-во шт]]*Таблица635[[#This Row],[Оптовая цена KRW за 1шт]]</f>
        <v>0</v>
      </c>
      <c r="M31" s="154" t="str">
        <f>IFERROR(Таблица635[[#This Row],[Общее кол-во шт]]*Таблица635[[#This Row],[Оптовая цена USD за 1шт]],"")</f>
        <v/>
      </c>
      <c r="N31" s="155"/>
    </row>
    <row r="32" spans="1:14" ht="22.5" customHeight="1">
      <c r="A32" s="44" t="s">
        <v>72</v>
      </c>
      <c r="B32" s="143"/>
      <c r="C32" s="144" t="s">
        <v>18711</v>
      </c>
      <c r="D32" s="145" t="s">
        <v>2765</v>
      </c>
      <c r="E32" s="146"/>
      <c r="F32" s="147"/>
      <c r="G32" s="148">
        <v>1200</v>
      </c>
      <c r="H32" s="156">
        <v>2871</v>
      </c>
      <c r="I32" s="150" t="str">
        <f>IF($H$1="","Введите курс",Таблица635[[#This Row],[Оптовая цена KRW за 1шт]]/$H$1)</f>
        <v>Введите курс</v>
      </c>
      <c r="J32" s="151"/>
      <c r="K32" s="152">
        <f>Таблица635[[#This Row],[Заказ коробок ]]*Таблица635[[#This Row],[Кол-во шт в коробке]]</f>
        <v>0</v>
      </c>
      <c r="L32" s="153">
        <f>Таблица635[[#This Row],[Общее кол-во шт]]*Таблица635[[#This Row],[Оптовая цена KRW за 1шт]]</f>
        <v>0</v>
      </c>
      <c r="M32" s="154" t="str">
        <f>IFERROR(Таблица635[[#This Row],[Общее кол-во шт]]*Таблица635[[#This Row],[Оптовая цена USD за 1шт]],"")</f>
        <v/>
      </c>
      <c r="N32" s="155"/>
    </row>
    <row r="33" spans="1:14" ht="22.5" customHeight="1">
      <c r="A33" s="44" t="s">
        <v>73</v>
      </c>
      <c r="B33" s="143"/>
      <c r="C33" s="144" t="s">
        <v>79</v>
      </c>
      <c r="D33" s="157" t="s">
        <v>18712</v>
      </c>
      <c r="E33" s="146"/>
      <c r="F33" s="147"/>
      <c r="G33" s="148">
        <v>1200</v>
      </c>
      <c r="H33" s="156">
        <v>986</v>
      </c>
      <c r="I33" s="150" t="str">
        <f>IF($H$1="","Введите курс",Таблица635[[#This Row],[Оптовая цена KRW за 1шт]]/$H$1)</f>
        <v>Введите курс</v>
      </c>
      <c r="J33" s="151"/>
      <c r="K33" s="152">
        <f>Таблица635[[#This Row],[Заказ коробок ]]*Таблица635[[#This Row],[Кол-во шт в коробке]]</f>
        <v>0</v>
      </c>
      <c r="L33" s="153">
        <f>Таблица635[[#This Row],[Общее кол-во шт]]*Таблица635[[#This Row],[Оптовая цена KRW за 1шт]]</f>
        <v>0</v>
      </c>
      <c r="M33" s="154" t="str">
        <f>IFERROR(Таблица635[[#This Row],[Общее кол-во шт]]*Таблица635[[#This Row],[Оптовая цена USD за 1шт]],"")</f>
        <v/>
      </c>
      <c r="N33" s="155"/>
    </row>
    <row r="34" spans="1:14" ht="22.5" customHeight="1">
      <c r="A34" s="44" t="s">
        <v>75</v>
      </c>
      <c r="B34" s="143"/>
      <c r="C34" s="144" t="s">
        <v>18713</v>
      </c>
      <c r="D34" s="157" t="s">
        <v>18714</v>
      </c>
      <c r="E34" s="146"/>
      <c r="F34" s="147"/>
      <c r="G34" s="148">
        <v>1000</v>
      </c>
      <c r="H34" s="156">
        <v>1494</v>
      </c>
      <c r="I34" s="150" t="str">
        <f>IF($H$1="","Введите курс",Таблица635[[#This Row],[Оптовая цена KRW за 1шт]]/$H$1)</f>
        <v>Введите курс</v>
      </c>
      <c r="J34" s="151"/>
      <c r="K34" s="152">
        <f>Таблица635[[#This Row],[Заказ коробок ]]*Таблица635[[#This Row],[Кол-во шт в коробке]]</f>
        <v>0</v>
      </c>
      <c r="L34" s="153">
        <f>Таблица635[[#This Row],[Общее кол-во шт]]*Таблица635[[#This Row],[Оптовая цена KRW за 1шт]]</f>
        <v>0</v>
      </c>
      <c r="M34" s="154" t="str">
        <f>IFERROR(Таблица635[[#This Row],[Общее кол-во шт]]*Таблица635[[#This Row],[Оптовая цена USD за 1шт]],"")</f>
        <v/>
      </c>
      <c r="N34" s="155"/>
    </row>
    <row r="35" spans="1:14" ht="22.5" customHeight="1">
      <c r="A35" s="44" t="s">
        <v>76</v>
      </c>
      <c r="B35" s="143"/>
      <c r="C35" s="144" t="s">
        <v>18715</v>
      </c>
      <c r="D35" s="157" t="s">
        <v>18716</v>
      </c>
      <c r="E35" s="146"/>
      <c r="F35" s="147"/>
      <c r="G35" s="148">
        <v>1000</v>
      </c>
      <c r="H35" s="156">
        <v>1856</v>
      </c>
      <c r="I35" s="150" t="str">
        <f>IF($H$1="","Введите курс",Таблица635[[#This Row],[Оптовая цена KRW за 1шт]]/$H$1)</f>
        <v>Введите курс</v>
      </c>
      <c r="J35" s="151"/>
      <c r="K35" s="152">
        <f>Таблица635[[#This Row],[Заказ коробок ]]*Таблица635[[#This Row],[Кол-во шт в коробке]]</f>
        <v>0</v>
      </c>
      <c r="L35" s="153">
        <f>Таблица635[[#This Row],[Общее кол-во шт]]*Таблица635[[#This Row],[Оптовая цена KRW за 1шт]]</f>
        <v>0</v>
      </c>
      <c r="M35" s="154" t="str">
        <f>IFERROR(Таблица635[[#This Row],[Общее кол-во шт]]*Таблица635[[#This Row],[Оптовая цена USD за 1шт]],"")</f>
        <v/>
      </c>
      <c r="N35" s="155"/>
    </row>
    <row r="36" spans="1:14" ht="22.5" customHeight="1">
      <c r="A36" s="44" t="s">
        <v>77</v>
      </c>
      <c r="B36" s="143"/>
      <c r="C36" s="144" t="s">
        <v>18717</v>
      </c>
      <c r="D36" s="157" t="s">
        <v>18718</v>
      </c>
      <c r="E36" s="146"/>
      <c r="F36" s="147"/>
      <c r="G36" s="148">
        <v>1000</v>
      </c>
      <c r="H36" s="156">
        <v>1856</v>
      </c>
      <c r="I36" s="150" t="str">
        <f>IF($H$1="","Введите курс",Таблица635[[#This Row],[Оптовая цена KRW за 1шт]]/$H$1)</f>
        <v>Введите курс</v>
      </c>
      <c r="J36" s="151"/>
      <c r="K36" s="152">
        <f>Таблица635[[#This Row],[Заказ коробок ]]*Таблица635[[#This Row],[Кол-во шт в коробке]]</f>
        <v>0</v>
      </c>
      <c r="L36" s="153">
        <f>Таблица635[[#This Row],[Общее кол-во шт]]*Таблица635[[#This Row],[Оптовая цена KRW за 1шт]]</f>
        <v>0</v>
      </c>
      <c r="M36" s="154" t="str">
        <f>IFERROR(Таблица635[[#This Row],[Общее кол-во шт]]*Таблица635[[#This Row],[Оптовая цена USD за 1шт]],"")</f>
        <v/>
      </c>
      <c r="N36" s="155"/>
    </row>
    <row r="37" spans="1:14" ht="22.5" customHeight="1">
      <c r="A37" s="44" t="s">
        <v>18719</v>
      </c>
      <c r="B37" s="14" t="s">
        <v>18674</v>
      </c>
      <c r="C37" s="50" t="s">
        <v>18720</v>
      </c>
      <c r="D37" s="158" t="s">
        <v>18721</v>
      </c>
      <c r="E37" s="159">
        <v>39000</v>
      </c>
      <c r="F37" s="15">
        <v>0.4</v>
      </c>
      <c r="G37" s="47">
        <v>55</v>
      </c>
      <c r="H37" s="55">
        <f>Таблица635[[#This Row],[Коэфициент стоимости]]*Таблица635[[#This Row],[Розничная цена KRW]]</f>
        <v>15600</v>
      </c>
      <c r="I37" s="17" t="str">
        <f>IF($H$1="","Введите курс",Таблица635[[#This Row],[Оптовая цена KRW за 1шт]]/$H$1)</f>
        <v>Введите курс</v>
      </c>
      <c r="J37" s="48"/>
      <c r="K37" s="18">
        <f>Таблица635[[#This Row],[Заказ коробок ]]*Таблица635[[#This Row],[Кол-во шт в коробке]]</f>
        <v>0</v>
      </c>
      <c r="L37" s="54">
        <f>Таблица635[[#This Row],[Общее кол-во шт]]*Таблица635[[#This Row],[Оптовая цена KRW за 1шт]]</f>
        <v>0</v>
      </c>
      <c r="M37" s="19" t="str">
        <f>IFERROR(Таблица635[[#This Row],[Общее кол-во шт]]*Таблица635[[#This Row],[Оптовая цена USD за 1шт]],"")</f>
        <v/>
      </c>
      <c r="N37" s="49"/>
    </row>
    <row r="38" spans="1:14" ht="22.5" customHeight="1">
      <c r="A38" s="44" t="s">
        <v>18722</v>
      </c>
      <c r="B38" s="14" t="s">
        <v>18674</v>
      </c>
      <c r="C38" s="50" t="s">
        <v>18723</v>
      </c>
      <c r="D38" s="160" t="s">
        <v>18724</v>
      </c>
      <c r="E38" s="16">
        <v>39000</v>
      </c>
      <c r="F38" s="15">
        <v>0.4</v>
      </c>
      <c r="G38" s="47">
        <v>55</v>
      </c>
      <c r="H38" s="55">
        <f>Таблица635[[#This Row],[Коэфициент стоимости]]*Таблица635[[#This Row],[Розничная цена KRW]]</f>
        <v>15600</v>
      </c>
      <c r="I38" s="17" t="str">
        <f>IF($H$1="","Введите курс",Таблица635[[#This Row],[Оптовая цена KRW за 1шт]]/$H$1)</f>
        <v>Введите курс</v>
      </c>
      <c r="J38" s="48"/>
      <c r="K38" s="18">
        <f>Таблица635[[#This Row],[Заказ коробок ]]*Таблица635[[#This Row],[Кол-во шт в коробке]]</f>
        <v>0</v>
      </c>
      <c r="L38" s="54">
        <f>Таблица635[[#This Row],[Общее кол-во шт]]*Таблица635[[#This Row],[Оптовая цена KRW за 1шт]]</f>
        <v>0</v>
      </c>
      <c r="M38" s="19" t="str">
        <f>IFERROR(Таблица635[[#This Row],[Общее кол-во шт]]*Таблица635[[#This Row],[Оптовая цена USD за 1шт]],"")</f>
        <v/>
      </c>
      <c r="N38" s="49"/>
    </row>
    <row r="39" spans="1:14" s="75" customFormat="1" ht="22.5" customHeight="1">
      <c r="A39" s="44" t="s">
        <v>18725</v>
      </c>
      <c r="B39" s="63"/>
      <c r="C39" s="64" t="s">
        <v>18726</v>
      </c>
      <c r="D39" s="161" t="s">
        <v>18727</v>
      </c>
      <c r="E39" s="66"/>
      <c r="F39" s="67"/>
      <c r="G39" s="68"/>
      <c r="H39" s="69">
        <f>Таблица635[[#This Row],[Коэфициент стоимости]]*Таблица635[[#This Row],[Розничная цена KRW]]</f>
        <v>0</v>
      </c>
      <c r="I39" s="70" t="str">
        <f>IF($H$1="","Введите курс",Таблица635[[#This Row],[Оптовая цена KRW за 1шт]]/$H$1)</f>
        <v>Введите курс</v>
      </c>
      <c r="J39" s="71"/>
      <c r="K39" s="72">
        <f>Таблица635[[#This Row],[Заказ коробок ]]*Таблица635[[#This Row],[Кол-во шт в коробке]]</f>
        <v>0</v>
      </c>
      <c r="L39" s="73">
        <f>Таблица635[[#This Row],[Общее кол-во шт]]*Таблица635[[#This Row],[Оптовая цена KRW за 1шт]]</f>
        <v>0</v>
      </c>
      <c r="M39" s="74" t="str">
        <f>IFERROR(Таблица635[[#This Row],[Общее кол-во шт]]*Таблица635[[#This Row],[Оптовая цена USD за 1шт]],"")</f>
        <v/>
      </c>
      <c r="N39" s="57"/>
    </row>
    <row r="40" spans="1:14" s="75" customFormat="1" ht="22.5" customHeight="1">
      <c r="A40" s="44" t="s">
        <v>18728</v>
      </c>
      <c r="B40" s="63"/>
      <c r="C40" s="64" t="s">
        <v>18729</v>
      </c>
      <c r="D40" s="162" t="s">
        <v>18730</v>
      </c>
      <c r="E40" s="66"/>
      <c r="F40" s="67"/>
      <c r="G40" s="68"/>
      <c r="H40" s="69">
        <f>Таблица635[[#This Row],[Коэфициент стоимости]]*Таблица635[[#This Row],[Розничная цена KRW]]</f>
        <v>0</v>
      </c>
      <c r="I40" s="70" t="str">
        <f>IF($H$1="","Введите курс",Таблица635[[#This Row],[Оптовая цена KRW за 1шт]]/$H$1)</f>
        <v>Введите курс</v>
      </c>
      <c r="J40" s="71"/>
      <c r="K40" s="72">
        <f>Таблица635[[#This Row],[Заказ коробок ]]*Таблица635[[#This Row],[Кол-во шт в коробке]]</f>
        <v>0</v>
      </c>
      <c r="L40" s="73">
        <f>Таблица635[[#This Row],[Общее кол-во шт]]*Таблица635[[#This Row],[Оптовая цена KRW за 1шт]]</f>
        <v>0</v>
      </c>
      <c r="M40" s="74" t="str">
        <f>IFERROR(Таблица635[[#This Row],[Общее кол-во шт]]*Таблица635[[#This Row],[Оптовая цена USD за 1шт]],"")</f>
        <v/>
      </c>
      <c r="N40" s="57"/>
    </row>
    <row r="41" spans="1:14" ht="22.5" customHeight="1">
      <c r="A41" s="44" t="s">
        <v>18731</v>
      </c>
      <c r="B41" s="14" t="s">
        <v>18674</v>
      </c>
      <c r="C41" s="50" t="s">
        <v>18732</v>
      </c>
      <c r="D41" s="160" t="s">
        <v>18733</v>
      </c>
      <c r="E41" s="16">
        <v>78000</v>
      </c>
      <c r="F41" s="15">
        <v>0.47</v>
      </c>
      <c r="G41" s="47">
        <v>144</v>
      </c>
      <c r="H41" s="55">
        <f>Таблица635[[#This Row],[Коэфициент стоимости]]*Таблица635[[#This Row],[Розничная цена KRW]]</f>
        <v>36660</v>
      </c>
      <c r="I41" s="17" t="str">
        <f>IF($H$1="","Введите курс",Таблица635[[#This Row],[Оптовая цена KRW за 1шт]]/$H$1)</f>
        <v>Введите курс</v>
      </c>
      <c r="J41" s="48"/>
      <c r="K41" s="18">
        <f>Таблица635[[#This Row],[Заказ коробок ]]*Таблица635[[#This Row],[Кол-во шт в коробке]]</f>
        <v>0</v>
      </c>
      <c r="L41" s="54">
        <f>Таблица635[[#This Row],[Общее кол-во шт]]*Таблица635[[#This Row],[Оптовая цена KRW за 1шт]]</f>
        <v>0</v>
      </c>
      <c r="M41" s="19" t="str">
        <f>IFERROR(Таблица635[[#This Row],[Общее кол-во шт]]*Таблица635[[#This Row],[Оптовая цена USD за 1шт]],"")</f>
        <v/>
      </c>
      <c r="N41" s="49"/>
    </row>
    <row r="42" spans="1:14" ht="22.5" customHeight="1">
      <c r="A42" s="44" t="s">
        <v>18734</v>
      </c>
      <c r="B42" s="14" t="s">
        <v>18674</v>
      </c>
      <c r="C42" s="50" t="s">
        <v>18735</v>
      </c>
      <c r="D42" s="160" t="s">
        <v>29</v>
      </c>
      <c r="E42" s="16">
        <v>42000</v>
      </c>
      <c r="F42" s="15">
        <v>0.4</v>
      </c>
      <c r="G42" s="47">
        <v>180</v>
      </c>
      <c r="H42" s="55">
        <f>Таблица635[[#This Row],[Коэфициент стоимости]]*Таблица635[[#This Row],[Розничная цена KRW]]</f>
        <v>16800</v>
      </c>
      <c r="I42" s="17" t="str">
        <f>IF($H$1="","Введите курс",Таблица635[[#This Row],[Оптовая цена KRW за 1шт]]/$H$1)</f>
        <v>Введите курс</v>
      </c>
      <c r="J42" s="48"/>
      <c r="K42" s="18">
        <f>Таблица635[[#This Row],[Заказ коробок ]]*Таблица635[[#This Row],[Кол-во шт в коробке]]</f>
        <v>0</v>
      </c>
      <c r="L42" s="54">
        <f>Таблица635[[#This Row],[Общее кол-во шт]]*Таблица635[[#This Row],[Оптовая цена KRW за 1шт]]</f>
        <v>0</v>
      </c>
      <c r="M42" s="19" t="str">
        <f>IFERROR(Таблица635[[#This Row],[Общее кол-во шт]]*Таблица635[[#This Row],[Оптовая цена USD за 1шт]],"")</f>
        <v/>
      </c>
      <c r="N42" s="49"/>
    </row>
    <row r="43" spans="1:14" ht="22.5" customHeight="1">
      <c r="A43" s="44" t="s">
        <v>18736</v>
      </c>
      <c r="B43" s="14" t="s">
        <v>18674</v>
      </c>
      <c r="C43" s="50" t="s">
        <v>18737</v>
      </c>
      <c r="D43" s="160" t="s">
        <v>32</v>
      </c>
      <c r="E43" s="16">
        <v>30000</v>
      </c>
      <c r="F43" s="15">
        <v>0.43</v>
      </c>
      <c r="G43" s="47">
        <v>196</v>
      </c>
      <c r="H43" s="55">
        <f>Таблица635[[#This Row],[Коэфициент стоимости]]*Таблица635[[#This Row],[Розничная цена KRW]]</f>
        <v>12900</v>
      </c>
      <c r="I43" s="17" t="str">
        <f>IF($H$1="","Введите курс",Таблица635[[#This Row],[Оптовая цена KRW за 1шт]]/$H$1)</f>
        <v>Введите курс</v>
      </c>
      <c r="J43" s="48"/>
      <c r="K43" s="18">
        <f>Таблица635[[#This Row],[Заказ коробок ]]*Таблица635[[#This Row],[Кол-во шт в коробке]]</f>
        <v>0</v>
      </c>
      <c r="L43" s="54">
        <f>Таблица635[[#This Row],[Общее кол-во шт]]*Таблица635[[#This Row],[Оптовая цена KRW за 1шт]]</f>
        <v>0</v>
      </c>
      <c r="M43" s="19" t="str">
        <f>IFERROR(Таблица635[[#This Row],[Общее кол-во шт]]*Таблица635[[#This Row],[Оптовая цена USD за 1шт]],"")</f>
        <v/>
      </c>
      <c r="N43" s="49"/>
    </row>
    <row r="44" spans="1:14" s="75" customFormat="1" ht="22.5" customHeight="1">
      <c r="A44" s="44" t="s">
        <v>18738</v>
      </c>
      <c r="B44" s="63"/>
      <c r="C44" s="64" t="s">
        <v>18739</v>
      </c>
      <c r="D44" s="162" t="s">
        <v>18740</v>
      </c>
      <c r="E44" s="66"/>
      <c r="F44" s="67"/>
      <c r="G44" s="68"/>
      <c r="H44" s="69">
        <f>Таблица635[[#This Row],[Коэфициент стоимости]]*Таблица635[[#This Row],[Розничная цена KRW]]</f>
        <v>0</v>
      </c>
      <c r="I44" s="70" t="str">
        <f>IF($H$1="","Введите курс",Таблица635[[#This Row],[Оптовая цена KRW за 1шт]]/$H$1)</f>
        <v>Введите курс</v>
      </c>
      <c r="J44" s="71"/>
      <c r="K44" s="72">
        <f>Таблица635[[#This Row],[Заказ коробок ]]*Таблица635[[#This Row],[Кол-во шт в коробке]]</f>
        <v>0</v>
      </c>
      <c r="L44" s="73">
        <f>Таблица635[[#This Row],[Общее кол-во шт]]*Таблица635[[#This Row],[Оптовая цена KRW за 1шт]]</f>
        <v>0</v>
      </c>
      <c r="M44" s="74" t="str">
        <f>IFERROR(Таблица635[[#This Row],[Общее кол-во шт]]*Таблица635[[#This Row],[Оптовая цена USD за 1шт]],"")</f>
        <v/>
      </c>
      <c r="N44" s="163" t="s">
        <v>4288</v>
      </c>
    </row>
    <row r="45" spans="1:14" s="75" customFormat="1" ht="22.5" customHeight="1">
      <c r="A45" s="44" t="s">
        <v>18741</v>
      </c>
      <c r="B45" s="63"/>
      <c r="C45" s="64" t="s">
        <v>18742</v>
      </c>
      <c r="D45" s="162" t="s">
        <v>18743</v>
      </c>
      <c r="E45" s="66"/>
      <c r="F45" s="67"/>
      <c r="G45" s="68"/>
      <c r="H45" s="69">
        <f>Таблица635[[#This Row],[Коэфициент стоимости]]*Таблица635[[#This Row],[Розничная цена KRW]]</f>
        <v>0</v>
      </c>
      <c r="I45" s="70" t="str">
        <f>IF($H$1="","Введите курс",Таблица635[[#This Row],[Оптовая цена KRW за 1шт]]/$H$1)</f>
        <v>Введите курс</v>
      </c>
      <c r="J45" s="71"/>
      <c r="K45" s="72">
        <f>Таблица635[[#This Row],[Заказ коробок ]]*Таблица635[[#This Row],[Кол-во шт в коробке]]</f>
        <v>0</v>
      </c>
      <c r="L45" s="73">
        <f>Таблица635[[#This Row],[Общее кол-во шт]]*Таблица635[[#This Row],[Оптовая цена KRW за 1шт]]</f>
        <v>0</v>
      </c>
      <c r="M45" s="74" t="str">
        <f>IFERROR(Таблица635[[#This Row],[Общее кол-во шт]]*Таблица635[[#This Row],[Оптовая цена USD за 1шт]],"")</f>
        <v/>
      </c>
      <c r="N45" s="163" t="s">
        <v>4288</v>
      </c>
    </row>
    <row r="46" spans="1:14" s="75" customFormat="1" ht="22.5" customHeight="1">
      <c r="A46" s="44" t="s">
        <v>18744</v>
      </c>
      <c r="B46" s="63"/>
      <c r="C46" s="64" t="s">
        <v>18745</v>
      </c>
      <c r="D46" s="162" t="s">
        <v>18746</v>
      </c>
      <c r="E46" s="66"/>
      <c r="F46" s="67"/>
      <c r="G46" s="68"/>
      <c r="H46" s="69">
        <f>Таблица635[[#This Row],[Коэфициент стоимости]]*Таблица635[[#This Row],[Розничная цена KRW]]</f>
        <v>0</v>
      </c>
      <c r="I46" s="70" t="str">
        <f>IF($H$1="","Введите курс",Таблица635[[#This Row],[Оптовая цена KRW за 1шт]]/$H$1)</f>
        <v>Введите курс</v>
      </c>
      <c r="J46" s="71"/>
      <c r="K46" s="72">
        <f>Таблица635[[#This Row],[Заказ коробок ]]*Таблица635[[#This Row],[Кол-во шт в коробке]]</f>
        <v>0</v>
      </c>
      <c r="L46" s="73">
        <f>Таблица635[[#This Row],[Общее кол-во шт]]*Таблица635[[#This Row],[Оптовая цена KRW за 1шт]]</f>
        <v>0</v>
      </c>
      <c r="M46" s="74" t="str">
        <f>IFERROR(Таблица635[[#This Row],[Общее кол-во шт]]*Таблица635[[#This Row],[Оптовая цена USD за 1шт]],"")</f>
        <v/>
      </c>
      <c r="N46" s="163" t="s">
        <v>4288</v>
      </c>
    </row>
    <row r="47" spans="1:14" ht="22.5" customHeight="1">
      <c r="A47" s="44" t="s">
        <v>18747</v>
      </c>
      <c r="B47" s="14" t="s">
        <v>18674</v>
      </c>
      <c r="C47" s="50" t="s">
        <v>18748</v>
      </c>
      <c r="D47" s="160" t="s">
        <v>42</v>
      </c>
      <c r="E47" s="16">
        <v>39000</v>
      </c>
      <c r="F47" s="15">
        <v>0.4</v>
      </c>
      <c r="G47" s="47">
        <v>54</v>
      </c>
      <c r="H47" s="55">
        <f>Таблица635[[#This Row],[Коэфициент стоимости]]*Таблица635[[#This Row],[Розничная цена KRW]]</f>
        <v>15600</v>
      </c>
      <c r="I47" s="17" t="str">
        <f>IF($H$1="","Введите курс",Таблица635[[#This Row],[Оптовая цена KRW за 1шт]]/$H$1)</f>
        <v>Введите курс</v>
      </c>
      <c r="J47" s="48"/>
      <c r="K47" s="18">
        <f>Таблица635[[#This Row],[Заказ коробок ]]*Таблица635[[#This Row],[Кол-во шт в коробке]]</f>
        <v>0</v>
      </c>
      <c r="L47" s="54">
        <f>Таблица635[[#This Row],[Общее кол-во шт]]*Таблица635[[#This Row],[Оптовая цена KRW за 1шт]]</f>
        <v>0</v>
      </c>
      <c r="M47" s="19" t="str">
        <f>IFERROR(Таблица635[[#This Row],[Общее кол-во шт]]*Таблица635[[#This Row],[Оптовая цена USD за 1шт]],"")</f>
        <v/>
      </c>
      <c r="N47" s="49"/>
    </row>
    <row r="48" spans="1:14" ht="22.5" customHeight="1">
      <c r="A48" s="44" t="s">
        <v>18749</v>
      </c>
      <c r="B48" s="14" t="s">
        <v>18674</v>
      </c>
      <c r="C48" s="50" t="s">
        <v>18750</v>
      </c>
      <c r="D48" s="160" t="s">
        <v>18751</v>
      </c>
      <c r="E48" s="16">
        <v>39000</v>
      </c>
      <c r="F48" s="15">
        <v>0.4</v>
      </c>
      <c r="G48" s="47">
        <v>54</v>
      </c>
      <c r="H48" s="55">
        <f>Таблица635[[#This Row],[Коэфициент стоимости]]*Таблица635[[#This Row],[Розничная цена KRW]]</f>
        <v>15600</v>
      </c>
      <c r="I48" s="17" t="str">
        <f>IF($H$1="","Введите курс",Таблица635[[#This Row],[Оптовая цена KRW за 1шт]]/$H$1)</f>
        <v>Введите курс</v>
      </c>
      <c r="J48" s="48"/>
      <c r="K48" s="18">
        <f>Таблица635[[#This Row],[Заказ коробок ]]*Таблица635[[#This Row],[Кол-во шт в коробке]]</f>
        <v>0</v>
      </c>
      <c r="L48" s="54">
        <f>Таблица635[[#This Row],[Общее кол-во шт]]*Таблица635[[#This Row],[Оптовая цена KRW за 1шт]]</f>
        <v>0</v>
      </c>
      <c r="M48" s="19" t="str">
        <f>IFERROR(Таблица635[[#This Row],[Общее кол-во шт]]*Таблица635[[#This Row],[Оптовая цена USD за 1шт]],"")</f>
        <v/>
      </c>
      <c r="N48" s="49"/>
    </row>
    <row r="49" spans="1:14" ht="22.5" customHeight="1">
      <c r="A49" s="44" t="s">
        <v>18752</v>
      </c>
      <c r="B49" s="14" t="s">
        <v>18674</v>
      </c>
      <c r="C49" s="50" t="s">
        <v>18753</v>
      </c>
      <c r="D49" s="160" t="s">
        <v>18754</v>
      </c>
      <c r="E49" s="16">
        <v>39000</v>
      </c>
      <c r="F49" s="15">
        <v>0.4</v>
      </c>
      <c r="G49" s="47">
        <v>90</v>
      </c>
      <c r="H49" s="55">
        <f>Таблица635[[#This Row],[Коэфициент стоимости]]*Таблица635[[#This Row],[Розничная цена KRW]]</f>
        <v>15600</v>
      </c>
      <c r="I49" s="17" t="str">
        <f>IF($H$1="","Введите курс",Таблица635[[#This Row],[Оптовая цена KRW за 1шт]]/$H$1)</f>
        <v>Введите курс</v>
      </c>
      <c r="J49" s="48"/>
      <c r="K49" s="18">
        <f>Таблица635[[#This Row],[Заказ коробок ]]*Таблица635[[#This Row],[Кол-во шт в коробке]]</f>
        <v>0</v>
      </c>
      <c r="L49" s="54">
        <f>Таблица635[[#This Row],[Общее кол-во шт]]*Таблица635[[#This Row],[Оптовая цена KRW за 1шт]]</f>
        <v>0</v>
      </c>
      <c r="M49" s="19" t="str">
        <f>IFERROR(Таблица635[[#This Row],[Общее кол-во шт]]*Таблица635[[#This Row],[Оптовая цена USD за 1шт]],"")</f>
        <v/>
      </c>
      <c r="N49" s="49"/>
    </row>
    <row r="50" spans="1:14" ht="22.5" customHeight="1">
      <c r="A50" s="44" t="s">
        <v>18755</v>
      </c>
      <c r="B50" s="14" t="s">
        <v>18756</v>
      </c>
      <c r="C50" s="50" t="s">
        <v>18757</v>
      </c>
      <c r="D50" s="160" t="s">
        <v>18758</v>
      </c>
      <c r="E50" s="16">
        <v>50000</v>
      </c>
      <c r="F50" s="15">
        <v>0.32</v>
      </c>
      <c r="G50" s="47">
        <v>40</v>
      </c>
      <c r="H50" s="55">
        <f>Таблица635[[#This Row],[Коэфициент стоимости]]*Таблица635[[#This Row],[Розничная цена KRW]]</f>
        <v>16000</v>
      </c>
      <c r="I50" s="17" t="str">
        <f>IF($H$1="","Введите курс",Таблица635[[#This Row],[Оптовая цена KRW за 1шт]]/$H$1)</f>
        <v>Введите курс</v>
      </c>
      <c r="J50" s="48"/>
      <c r="K50" s="18">
        <f>Таблица635[[#This Row],[Заказ коробок ]]*Таблица635[[#This Row],[Кол-во шт в коробке]]</f>
        <v>0</v>
      </c>
      <c r="L50" s="54">
        <f>Таблица635[[#This Row],[Общее кол-во шт]]*Таблица635[[#This Row],[Оптовая цена KRW за 1шт]]</f>
        <v>0</v>
      </c>
      <c r="M50" s="19" t="str">
        <f>IFERROR(Таблица635[[#This Row],[Общее кол-во шт]]*Таблица635[[#This Row],[Оптовая цена USD за 1шт]],"")</f>
        <v/>
      </c>
      <c r="N50" s="49"/>
    </row>
    <row r="51" spans="1:14" ht="22.5" customHeight="1">
      <c r="A51" s="44" t="s">
        <v>18759</v>
      </c>
      <c r="B51" s="14" t="s">
        <v>18685</v>
      </c>
      <c r="C51" s="50" t="s">
        <v>18760</v>
      </c>
      <c r="D51" s="160" t="s">
        <v>53</v>
      </c>
      <c r="E51" s="16">
        <v>14800</v>
      </c>
      <c r="F51" s="15">
        <v>0.53</v>
      </c>
      <c r="G51" s="47">
        <v>60</v>
      </c>
      <c r="H51" s="55">
        <f>Таблица635[[#This Row],[Коэфициент стоимости]]*Таблица635[[#This Row],[Розничная цена KRW]]</f>
        <v>7844</v>
      </c>
      <c r="I51" s="17" t="str">
        <f>IF($H$1="","Введите курс",Таблица635[[#This Row],[Оптовая цена KRW за 1шт]]/$H$1)</f>
        <v>Введите курс</v>
      </c>
      <c r="J51" s="48"/>
      <c r="K51" s="18">
        <f>Таблица635[[#This Row],[Заказ коробок ]]*Таблица635[[#This Row],[Кол-во шт в коробке]]</f>
        <v>0</v>
      </c>
      <c r="L51" s="54">
        <f>Таблица635[[#This Row],[Общее кол-во шт]]*Таблица635[[#This Row],[Оптовая цена KRW за 1шт]]</f>
        <v>0</v>
      </c>
      <c r="M51" s="19" t="str">
        <f>IFERROR(Таблица635[[#This Row],[Общее кол-во шт]]*Таблица635[[#This Row],[Оптовая цена USD за 1шт]],"")</f>
        <v/>
      </c>
      <c r="N51" s="49"/>
    </row>
    <row r="52" spans="1:14" ht="22.5" customHeight="1">
      <c r="A52" s="44" t="s">
        <v>18761</v>
      </c>
      <c r="B52" s="14" t="s">
        <v>18685</v>
      </c>
      <c r="C52" s="50" t="s">
        <v>18762</v>
      </c>
      <c r="D52" s="160" t="s">
        <v>56</v>
      </c>
      <c r="E52" s="16">
        <v>9900</v>
      </c>
      <c r="F52" s="15">
        <v>0.56000000000000005</v>
      </c>
      <c r="G52" s="47">
        <v>70</v>
      </c>
      <c r="H52" s="55">
        <f>Таблица635[[#This Row],[Коэфициент стоимости]]*Таблица635[[#This Row],[Розничная цена KRW]]</f>
        <v>5544.0000000000009</v>
      </c>
      <c r="I52" s="17" t="str">
        <f>IF($H$1="","Введите курс",Таблица635[[#This Row],[Оптовая цена KRW за 1шт]]/$H$1)</f>
        <v>Введите курс</v>
      </c>
      <c r="J52" s="48"/>
      <c r="K52" s="18">
        <f>Таблица635[[#This Row],[Заказ коробок ]]*Таблица635[[#This Row],[Кол-во шт в коробке]]</f>
        <v>0</v>
      </c>
      <c r="L52" s="54">
        <f>Таблица635[[#This Row],[Общее кол-во шт]]*Таблица635[[#This Row],[Оптовая цена KRW за 1шт]]</f>
        <v>0</v>
      </c>
      <c r="M52" s="19" t="str">
        <f>IFERROR(Таблица635[[#This Row],[Общее кол-во шт]]*Таблица635[[#This Row],[Оптовая цена USD за 1шт]],"")</f>
        <v/>
      </c>
      <c r="N52" s="49"/>
    </row>
    <row r="53" spans="1:14" s="75" customFormat="1" ht="22.5" customHeight="1">
      <c r="A53" s="44" t="s">
        <v>18763</v>
      </c>
      <c r="B53" s="63"/>
      <c r="C53" s="64" t="s">
        <v>18764</v>
      </c>
      <c r="D53" s="162" t="s">
        <v>18765</v>
      </c>
      <c r="E53" s="66"/>
      <c r="F53" s="67"/>
      <c r="G53" s="68"/>
      <c r="H53" s="69">
        <f>Таблица635[[#This Row],[Коэфициент стоимости]]*Таблица635[[#This Row],[Розничная цена KRW]]</f>
        <v>0</v>
      </c>
      <c r="I53" s="70" t="str">
        <f>IF($H$1="","Введите курс",Таблица635[[#This Row],[Оптовая цена KRW за 1шт]]/$H$1)</f>
        <v>Введите курс</v>
      </c>
      <c r="J53" s="71"/>
      <c r="K53" s="72">
        <f>Таблица635[[#This Row],[Заказ коробок ]]*Таблица635[[#This Row],[Кол-во шт в коробке]]</f>
        <v>0</v>
      </c>
      <c r="L53" s="73">
        <f>Таблица635[[#This Row],[Общее кол-во шт]]*Таблица635[[#This Row],[Оптовая цена KRW за 1шт]]</f>
        <v>0</v>
      </c>
      <c r="M53" s="74" t="str">
        <f>IFERROR(Таблица635[[#This Row],[Общее кол-во шт]]*Таблица635[[#This Row],[Оптовая цена USD за 1шт]],"")</f>
        <v/>
      </c>
      <c r="N53" s="163" t="s">
        <v>4288</v>
      </c>
    </row>
    <row r="54" spans="1:14" s="75" customFormat="1" ht="22.5" customHeight="1">
      <c r="A54" s="44" t="s">
        <v>18766</v>
      </c>
      <c r="B54" s="63"/>
      <c r="C54" s="64" t="s">
        <v>65</v>
      </c>
      <c r="D54" s="162" t="s">
        <v>18767</v>
      </c>
      <c r="E54" s="66"/>
      <c r="F54" s="67"/>
      <c r="G54" s="68"/>
      <c r="H54" s="69">
        <f>Таблица635[[#This Row],[Коэфициент стоимости]]*Таблица635[[#This Row],[Розничная цена KRW]]</f>
        <v>0</v>
      </c>
      <c r="I54" s="70" t="str">
        <f>IF($H$1="","Введите курс",Таблица635[[#This Row],[Оптовая цена KRW за 1шт]]/$H$1)</f>
        <v>Введите курс</v>
      </c>
      <c r="J54" s="71"/>
      <c r="K54" s="72">
        <f>Таблица635[[#This Row],[Заказ коробок ]]*Таблица635[[#This Row],[Кол-во шт в коробке]]</f>
        <v>0</v>
      </c>
      <c r="L54" s="73">
        <f>Таблица635[[#This Row],[Общее кол-во шт]]*Таблица635[[#This Row],[Оптовая цена KRW за 1шт]]</f>
        <v>0</v>
      </c>
      <c r="M54" s="74" t="str">
        <f>IFERROR(Таблица635[[#This Row],[Общее кол-во шт]]*Таблица635[[#This Row],[Оптовая цена USD за 1шт]],"")</f>
        <v/>
      </c>
      <c r="N54" s="163" t="s">
        <v>4288</v>
      </c>
    </row>
    <row r="55" spans="1:14" ht="22.5" customHeight="1">
      <c r="A55" s="44" t="s">
        <v>18768</v>
      </c>
      <c r="B55" s="14" t="s">
        <v>18674</v>
      </c>
      <c r="C55" s="50" t="s">
        <v>18769</v>
      </c>
      <c r="D55" s="160" t="s">
        <v>18770</v>
      </c>
      <c r="E55" s="16">
        <v>49000</v>
      </c>
      <c r="F55" s="15">
        <v>0.41</v>
      </c>
      <c r="G55" s="47">
        <v>120</v>
      </c>
      <c r="H55" s="55">
        <f>Таблица635[[#This Row],[Коэфициент стоимости]]*Таблица635[[#This Row],[Розничная цена KRW]]</f>
        <v>20090</v>
      </c>
      <c r="I55" s="17" t="str">
        <f>IF($H$1="","Введите курс",Таблица635[[#This Row],[Оптовая цена KRW за 1шт]]/$H$1)</f>
        <v>Введите курс</v>
      </c>
      <c r="J55" s="48"/>
      <c r="K55" s="18">
        <f>Таблица635[[#This Row],[Заказ коробок ]]*Таблица635[[#This Row],[Кол-во шт в коробке]]</f>
        <v>0</v>
      </c>
      <c r="L55" s="54">
        <f>Таблица635[[#This Row],[Общее кол-во шт]]*Таблица635[[#This Row],[Оптовая цена KRW за 1шт]]</f>
        <v>0</v>
      </c>
      <c r="M55" s="19" t="str">
        <f>IFERROR(Таблица635[[#This Row],[Общее кол-во шт]]*Таблица635[[#This Row],[Оптовая цена USD за 1шт]],"")</f>
        <v/>
      </c>
      <c r="N55" s="49"/>
    </row>
    <row r="56" spans="1:14" ht="22.5" customHeight="1">
      <c r="A56" s="44" t="s">
        <v>18771</v>
      </c>
      <c r="B56" s="14" t="s">
        <v>18689</v>
      </c>
      <c r="C56" s="50" t="s">
        <v>18772</v>
      </c>
      <c r="D56" s="160" t="s">
        <v>18773</v>
      </c>
      <c r="E56" s="16">
        <v>25000</v>
      </c>
      <c r="F56" s="15">
        <v>0.43</v>
      </c>
      <c r="G56" s="47">
        <v>153</v>
      </c>
      <c r="H56" s="55">
        <f>Таблица635[[#This Row],[Коэфициент стоимости]]*Таблица635[[#This Row],[Розничная цена KRW]]</f>
        <v>10750</v>
      </c>
      <c r="I56" s="17" t="str">
        <f>IF($H$1="","Введите курс",Таблица635[[#This Row],[Оптовая цена KRW за 1шт]]/$H$1)</f>
        <v>Введите курс</v>
      </c>
      <c r="J56" s="48"/>
      <c r="K56" s="18">
        <f>Таблица635[[#This Row],[Заказ коробок ]]*Таблица635[[#This Row],[Кол-во шт в коробке]]</f>
        <v>0</v>
      </c>
      <c r="L56" s="54">
        <f>Таблица635[[#This Row],[Общее кол-во шт]]*Таблица635[[#This Row],[Оптовая цена KRW за 1шт]]</f>
        <v>0</v>
      </c>
      <c r="M56" s="19" t="str">
        <f>IFERROR(Таблица635[[#This Row],[Общее кол-во шт]]*Таблица635[[#This Row],[Оптовая цена USD за 1шт]],"")</f>
        <v/>
      </c>
      <c r="N56" s="49"/>
    </row>
    <row r="57" spans="1:14" ht="22.5" customHeight="1">
      <c r="A57" s="44" t="s">
        <v>18774</v>
      </c>
      <c r="B57" s="14" t="s">
        <v>18689</v>
      </c>
      <c r="C57" s="50" t="s">
        <v>18775</v>
      </c>
      <c r="D57" s="160" t="s">
        <v>18776</v>
      </c>
      <c r="E57" s="16">
        <v>25000</v>
      </c>
      <c r="F57" s="15">
        <v>0.43</v>
      </c>
      <c r="G57" s="47">
        <v>100</v>
      </c>
      <c r="H57" s="55">
        <f>Таблица635[[#This Row],[Коэфициент стоимости]]*Таблица635[[#This Row],[Розничная цена KRW]]</f>
        <v>10750</v>
      </c>
      <c r="I57" s="17" t="str">
        <f>IF($H$1="","Введите курс",Таблица635[[#This Row],[Оптовая цена KRW за 1шт]]/$H$1)</f>
        <v>Введите курс</v>
      </c>
      <c r="J57" s="48"/>
      <c r="K57" s="18">
        <f>Таблица635[[#This Row],[Заказ коробок ]]*Таблица635[[#This Row],[Кол-во шт в коробке]]</f>
        <v>0</v>
      </c>
      <c r="L57" s="54">
        <f>Таблица635[[#This Row],[Общее кол-во шт]]*Таблица635[[#This Row],[Оптовая цена KRW за 1шт]]</f>
        <v>0</v>
      </c>
      <c r="M57" s="19" t="str">
        <f>IFERROR(Таблица635[[#This Row],[Общее кол-во шт]]*Таблица635[[#This Row],[Оптовая цена USD за 1шт]],"")</f>
        <v/>
      </c>
      <c r="N57" s="49"/>
    </row>
    <row r="58" spans="1:14" ht="22.5" customHeight="1">
      <c r="A58" s="44" t="s">
        <v>18777</v>
      </c>
      <c r="B58" s="14" t="s">
        <v>18689</v>
      </c>
      <c r="C58" s="50" t="s">
        <v>18778</v>
      </c>
      <c r="D58" s="160" t="s">
        <v>18779</v>
      </c>
      <c r="E58" s="16">
        <v>28000</v>
      </c>
      <c r="F58" s="15">
        <v>0.51</v>
      </c>
      <c r="G58" s="47">
        <v>168</v>
      </c>
      <c r="H58" s="55">
        <f>Таблица635[[#This Row],[Коэфициент стоимости]]*Таблица635[[#This Row],[Розничная цена KRW]]</f>
        <v>14280</v>
      </c>
      <c r="I58" s="17" t="str">
        <f>IF($H$1="","Введите курс",Таблица635[[#This Row],[Оптовая цена KRW за 1шт]]/$H$1)</f>
        <v>Введите курс</v>
      </c>
      <c r="J58" s="48"/>
      <c r="K58" s="18">
        <f>Таблица635[[#This Row],[Заказ коробок ]]*Таблица635[[#This Row],[Кол-во шт в коробке]]</f>
        <v>0</v>
      </c>
      <c r="L58" s="54">
        <f>Таблица635[[#This Row],[Общее кол-во шт]]*Таблица635[[#This Row],[Оптовая цена KRW за 1шт]]</f>
        <v>0</v>
      </c>
      <c r="M58" s="19" t="str">
        <f>IFERROR(Таблица635[[#This Row],[Общее кол-во шт]]*Таблица635[[#This Row],[Оптовая цена USD за 1шт]],"")</f>
        <v/>
      </c>
      <c r="N58" s="49"/>
    </row>
    <row r="59" spans="1:14" ht="22.5" customHeight="1">
      <c r="A59" s="44" t="s">
        <v>18780</v>
      </c>
      <c r="B59" s="14" t="s">
        <v>18689</v>
      </c>
      <c r="C59" s="50" t="s">
        <v>18781</v>
      </c>
      <c r="D59" s="160" t="s">
        <v>18782</v>
      </c>
      <c r="E59" s="16">
        <v>28000</v>
      </c>
      <c r="F59" s="15">
        <v>0.51</v>
      </c>
      <c r="G59" s="47">
        <v>168</v>
      </c>
      <c r="H59" s="55">
        <f>Таблица635[[#This Row],[Коэфициент стоимости]]*Таблица635[[#This Row],[Розничная цена KRW]]</f>
        <v>14280</v>
      </c>
      <c r="I59" s="17" t="str">
        <f>IF($H$1="","Введите курс",Таблица635[[#This Row],[Оптовая цена KRW за 1шт]]/$H$1)</f>
        <v>Введите курс</v>
      </c>
      <c r="J59" s="48"/>
      <c r="K59" s="18">
        <f>Таблица635[[#This Row],[Заказ коробок ]]*Таблица635[[#This Row],[Кол-во шт в коробке]]</f>
        <v>0</v>
      </c>
      <c r="L59" s="54">
        <f>Таблица635[[#This Row],[Общее кол-во шт]]*Таблица635[[#This Row],[Оптовая цена KRW за 1шт]]</f>
        <v>0</v>
      </c>
      <c r="M59" s="19" t="str">
        <f>IFERROR(Таблица635[[#This Row],[Общее кол-во шт]]*Таблица635[[#This Row],[Оптовая цена USD за 1шт]],"")</f>
        <v/>
      </c>
      <c r="N59" s="49"/>
    </row>
    <row r="60" spans="1:14" ht="22.5" customHeight="1">
      <c r="A60" s="44" t="s">
        <v>18783</v>
      </c>
      <c r="B60" s="14" t="s">
        <v>18689</v>
      </c>
      <c r="C60" s="50" t="s">
        <v>18784</v>
      </c>
      <c r="D60" s="160" t="s">
        <v>18785</v>
      </c>
      <c r="E60" s="16">
        <v>28000</v>
      </c>
      <c r="F60" s="15">
        <v>0.51</v>
      </c>
      <c r="G60" s="47">
        <v>168</v>
      </c>
      <c r="H60" s="55">
        <f>Таблица635[[#This Row],[Коэфициент стоимости]]*Таблица635[[#This Row],[Розничная цена KRW]]</f>
        <v>14280</v>
      </c>
      <c r="I60" s="17" t="str">
        <f>IF($H$1="","Введите курс",Таблица635[[#This Row],[Оптовая цена KRW за 1шт]]/$H$1)</f>
        <v>Введите курс</v>
      </c>
      <c r="J60" s="48"/>
      <c r="K60" s="18">
        <f>Таблица635[[#This Row],[Заказ коробок ]]*Таблица635[[#This Row],[Кол-во шт в коробке]]</f>
        <v>0</v>
      </c>
      <c r="L60" s="54">
        <f>Таблица635[[#This Row],[Общее кол-во шт]]*Таблица635[[#This Row],[Оптовая цена KRW за 1шт]]</f>
        <v>0</v>
      </c>
      <c r="M60" s="19" t="str">
        <f>IFERROR(Таблица635[[#This Row],[Общее кол-во шт]]*Таблица635[[#This Row],[Оптовая цена USD за 1шт]],"")</f>
        <v/>
      </c>
      <c r="N60" s="49"/>
    </row>
    <row r="61" spans="1:14" ht="22.5" customHeight="1">
      <c r="A61" s="44" t="s">
        <v>18786</v>
      </c>
      <c r="B61" s="14" t="s">
        <v>18689</v>
      </c>
      <c r="C61" s="50" t="s">
        <v>18784</v>
      </c>
      <c r="D61" s="160" t="s">
        <v>18787</v>
      </c>
      <c r="E61" s="16">
        <v>13000</v>
      </c>
      <c r="F61" s="15">
        <v>0.54</v>
      </c>
      <c r="G61" s="47">
        <v>168</v>
      </c>
      <c r="H61" s="55">
        <f>Таблица635[[#This Row],[Коэфициент стоимости]]*Таблица635[[#This Row],[Розничная цена KRW]]</f>
        <v>7020.0000000000009</v>
      </c>
      <c r="I61" s="17" t="str">
        <f>IF($H$1="","Введите курс",Таблица635[[#This Row],[Оптовая цена KRW за 1шт]]/$H$1)</f>
        <v>Введите курс</v>
      </c>
      <c r="J61" s="48"/>
      <c r="K61" s="18">
        <f>Таблица635[[#This Row],[Заказ коробок ]]*Таблица635[[#This Row],[Кол-во шт в коробке]]</f>
        <v>0</v>
      </c>
      <c r="L61" s="54">
        <f>Таблица635[[#This Row],[Общее кол-во шт]]*Таблица635[[#This Row],[Оптовая цена KRW за 1шт]]</f>
        <v>0</v>
      </c>
      <c r="M61" s="19" t="str">
        <f>IFERROR(Таблица635[[#This Row],[Общее кол-во шт]]*Таблица635[[#This Row],[Оптовая цена USD за 1шт]],"")</f>
        <v/>
      </c>
      <c r="N61" s="49"/>
    </row>
    <row r="62" spans="1:14" ht="22.5" customHeight="1">
      <c r="A62" s="44" t="s">
        <v>18788</v>
      </c>
      <c r="B62" s="14" t="s">
        <v>18689</v>
      </c>
      <c r="C62" s="50" t="s">
        <v>18789</v>
      </c>
      <c r="D62" s="160" t="s">
        <v>18790</v>
      </c>
      <c r="E62" s="16">
        <v>28000</v>
      </c>
      <c r="F62" s="15">
        <v>0.51</v>
      </c>
      <c r="G62" s="47">
        <v>168</v>
      </c>
      <c r="H62" s="55">
        <f>Таблица635[[#This Row],[Коэфициент стоимости]]*Таблица635[[#This Row],[Розничная цена KRW]]</f>
        <v>14280</v>
      </c>
      <c r="I62" s="17" t="str">
        <f>IF($H$1="","Введите курс",Таблица635[[#This Row],[Оптовая цена KRW за 1шт]]/$H$1)</f>
        <v>Введите курс</v>
      </c>
      <c r="J62" s="48"/>
      <c r="K62" s="18">
        <f>Таблица635[[#This Row],[Заказ коробок ]]*Таблица635[[#This Row],[Кол-во шт в коробке]]</f>
        <v>0</v>
      </c>
      <c r="L62" s="54">
        <f>Таблица635[[#This Row],[Общее кол-во шт]]*Таблица635[[#This Row],[Оптовая цена KRW за 1шт]]</f>
        <v>0</v>
      </c>
      <c r="M62" s="19" t="str">
        <f>IFERROR(Таблица635[[#This Row],[Общее кол-во шт]]*Таблица635[[#This Row],[Оптовая цена USD за 1шт]],"")</f>
        <v/>
      </c>
      <c r="N62" s="49"/>
    </row>
    <row r="63" spans="1:14" ht="22.5" customHeight="1">
      <c r="A63" s="44" t="s">
        <v>18791</v>
      </c>
      <c r="B63" s="14" t="s">
        <v>18700</v>
      </c>
      <c r="C63" s="50" t="s">
        <v>18792</v>
      </c>
      <c r="D63" s="160" t="s">
        <v>18793</v>
      </c>
      <c r="E63" s="16">
        <v>10000</v>
      </c>
      <c r="F63" s="15">
        <v>0.61</v>
      </c>
      <c r="G63" s="47">
        <v>85</v>
      </c>
      <c r="H63" s="55">
        <f>Таблица635[[#This Row],[Коэфициент стоимости]]*Таблица635[[#This Row],[Розничная цена KRW]]</f>
        <v>6100</v>
      </c>
      <c r="I63" s="17" t="str">
        <f>IF($H$1="","Введите курс",Таблица635[[#This Row],[Оптовая цена KRW за 1шт]]/$H$1)</f>
        <v>Введите курс</v>
      </c>
      <c r="J63" s="48"/>
      <c r="K63" s="18">
        <f>Таблица635[[#This Row],[Заказ коробок ]]*Таблица635[[#This Row],[Кол-во шт в коробке]]</f>
        <v>0</v>
      </c>
      <c r="L63" s="54">
        <f>Таблица635[[#This Row],[Общее кол-во шт]]*Таблица635[[#This Row],[Оптовая цена KRW за 1шт]]</f>
        <v>0</v>
      </c>
      <c r="M63" s="19" t="str">
        <f>IFERROR(Таблица635[[#This Row],[Общее кол-во шт]]*Таблица635[[#This Row],[Оптовая цена USD за 1шт]],"")</f>
        <v/>
      </c>
      <c r="N63" s="49"/>
    </row>
    <row r="64" spans="1:14" ht="22.5" customHeight="1">
      <c r="A64" s="44" t="s">
        <v>18794</v>
      </c>
      <c r="B64" s="14" t="s">
        <v>18795</v>
      </c>
      <c r="C64" s="50" t="s">
        <v>18796</v>
      </c>
      <c r="D64" s="160" t="s">
        <v>18797</v>
      </c>
      <c r="E64" s="16">
        <v>50000</v>
      </c>
      <c r="F64" s="15">
        <v>0.46</v>
      </c>
      <c r="G64" s="47">
        <v>30</v>
      </c>
      <c r="H64" s="55">
        <f>Таблица635[[#This Row],[Коэфициент стоимости]]*Таблица635[[#This Row],[Розничная цена KRW]]</f>
        <v>23000</v>
      </c>
      <c r="I64" s="17" t="str">
        <f>IF($H$1="","Введите курс",Таблица635[[#This Row],[Оптовая цена KRW за 1шт]]/$H$1)</f>
        <v>Введите курс</v>
      </c>
      <c r="J64" s="48"/>
      <c r="K64" s="18">
        <f>Таблица635[[#This Row],[Заказ коробок ]]*Таблица635[[#This Row],[Кол-во шт в коробке]]</f>
        <v>0</v>
      </c>
      <c r="L64" s="54">
        <f>Таблица635[[#This Row],[Общее кол-во шт]]*Таблица635[[#This Row],[Оптовая цена KRW за 1шт]]</f>
        <v>0</v>
      </c>
      <c r="M64" s="19" t="str">
        <f>IFERROR(Таблица635[[#This Row],[Общее кол-во шт]]*Таблица635[[#This Row],[Оптовая цена USD за 1шт]],"")</f>
        <v/>
      </c>
      <c r="N64" s="49"/>
    </row>
    <row r="65" spans="1:14" s="75" customFormat="1" ht="22.5" customHeight="1">
      <c r="A65" s="44" t="s">
        <v>18798</v>
      </c>
      <c r="B65" s="63"/>
      <c r="C65" s="64" t="s">
        <v>18799</v>
      </c>
      <c r="D65" s="162" t="s">
        <v>18800</v>
      </c>
      <c r="E65" s="66"/>
      <c r="F65" s="67"/>
      <c r="G65" s="68"/>
      <c r="H65" s="164">
        <v>1856</v>
      </c>
      <c r="I65" s="70" t="str">
        <f>IF($H$1="","Введите курс",Таблица635[[#This Row],[Оптовая цена KRW за 1шт]]/$H$1)</f>
        <v>Введите курс</v>
      </c>
      <c r="J65" s="71"/>
      <c r="K65" s="72">
        <f>Таблица635[[#This Row],[Заказ коробок ]]*Таблица635[[#This Row],[Кол-во шт в коробке]]</f>
        <v>0</v>
      </c>
      <c r="L65" s="73">
        <f>Таблица635[[#This Row],[Общее кол-во шт]]*Таблица635[[#This Row],[Оптовая цена KRW за 1шт]]</f>
        <v>0</v>
      </c>
      <c r="M65" s="74" t="str">
        <f>IFERROR(Таблица635[[#This Row],[Общее кол-во шт]]*Таблица635[[#This Row],[Оптовая цена USD за 1шт]],"")</f>
        <v/>
      </c>
      <c r="N65" s="163" t="s">
        <v>4288</v>
      </c>
    </row>
    <row r="66" spans="1:14" ht="22.5" customHeight="1">
      <c r="A66" s="44" t="s">
        <v>18801</v>
      </c>
      <c r="B66" s="14" t="s">
        <v>18689</v>
      </c>
      <c r="C66" s="50" t="s">
        <v>18802</v>
      </c>
      <c r="D66" s="160" t="s">
        <v>18803</v>
      </c>
      <c r="E66" s="16">
        <v>13000</v>
      </c>
      <c r="F66" s="15">
        <v>0.54</v>
      </c>
      <c r="G66" s="47">
        <v>168</v>
      </c>
      <c r="H66" s="55">
        <f>Таблица635[[#This Row],[Коэфициент стоимости]]*Таблица635[[#This Row],[Розничная цена KRW]]</f>
        <v>7020.0000000000009</v>
      </c>
      <c r="I66" s="17" t="str">
        <f>IF($H$1="","Введите курс",Таблица635[[#This Row],[Оптовая цена KRW за 1шт]]/$H$1)</f>
        <v>Введите курс</v>
      </c>
      <c r="J66" s="48"/>
      <c r="K66" s="18">
        <f>Таблица635[[#This Row],[Заказ коробок ]]*Таблица635[[#This Row],[Кол-во шт в коробке]]</f>
        <v>0</v>
      </c>
      <c r="L66" s="54">
        <f>Таблица635[[#This Row],[Общее кол-во шт]]*Таблица635[[#This Row],[Оптовая цена KRW за 1шт]]</f>
        <v>0</v>
      </c>
      <c r="M66" s="19" t="str">
        <f>IFERROR(Таблица635[[#This Row],[Общее кол-во шт]]*Таблица635[[#This Row],[Оптовая цена USD за 1шт]],"")</f>
        <v/>
      </c>
      <c r="N66" s="49"/>
    </row>
  </sheetData>
  <sheetProtection algorithmName="SHA-512" hashValue="ZrnuSvT9tkgKi7AjhHEjUq4cMZPlKhZlbUpcVWvzQJZSpr7/TpojzC5l9klayPl1iRdtuh0hiaLEBrTfvQ/l2Q==" saltValue="opUvN11Q4RDMWrQAv80ILg==" spinCount="100000" sheet="1" autoFilter="0" pivotTables="0"/>
  <mergeCells count="2">
    <mergeCell ref="A1:C1"/>
    <mergeCell ref="D1:F1"/>
  </mergeCells>
  <conditionalFormatting sqref="A37:A1048576">
    <cfRule type="duplicateValues" dxfId="1602" priority="1"/>
  </conditionalFormatting>
  <conditionalFormatting sqref="A37:A1048576">
    <cfRule type="duplicateValues" dxfId="1601" priority="2"/>
    <cfRule type="duplicateValues" dxfId="1600" priority="3"/>
    <cfRule type="duplicateValues" dxfId="1599" priority="4"/>
  </conditionalFormatting>
  <conditionalFormatting sqref="A3:A66">
    <cfRule type="duplicateValues" dxfId="1598" priority="5"/>
  </conditionalFormatting>
  <conditionalFormatting sqref="A3:A66">
    <cfRule type="duplicateValues" dxfId="1597" priority="6"/>
    <cfRule type="duplicateValues" dxfId="1596" priority="7"/>
    <cfRule type="duplicateValues" dxfId="1595" priority="8"/>
  </conditionalFormatting>
  <hyperlinks>
    <hyperlink ref="G1" r:id="rId1" xr:uid="{A6BC2306-084A-4F39-ADEE-5156BD749175}"/>
    <hyperlink ref="N1" location="Главная!A1" display="Вернуться на Главную" xr:uid="{341D2F21-EE58-4BD2-9049-CD51C66F365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30420-5D1A-4321-89FC-D21F09175222}">
  <sheetPr>
    <pageSetUpPr fitToPage="1"/>
  </sheetPr>
  <dimension ref="A1:N31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18443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SUM(J3:J31)</f>
        <v>0</v>
      </c>
      <c r="K1" s="125">
        <f>SUM(K3:K31)</f>
        <v>0</v>
      </c>
      <c r="L1" s="126">
        <f>SUM(L3:L31)</f>
        <v>0</v>
      </c>
      <c r="M1" s="127">
        <f>SUM(M3:M31)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4270</v>
      </c>
      <c r="B3" s="14">
        <v>8809474498106</v>
      </c>
      <c r="C3" s="45"/>
      <c r="D3" s="46" t="s">
        <v>18444</v>
      </c>
      <c r="E3" s="53">
        <v>32000</v>
      </c>
      <c r="F3" s="15">
        <v>0.25</v>
      </c>
      <c r="G3" s="47">
        <v>60</v>
      </c>
      <c r="H3" s="16">
        <f>Таблица629[[#This Row],[Коэфициент стоимости]]*Таблица629[[#This Row],[Розничная цена KRW]]</f>
        <v>8000</v>
      </c>
      <c r="I3" s="17" t="str">
        <f>IF($H$1="","Введите курс",Таблица629[[#This Row],[Оптовая цена KRW за 1шт]]/$H$1)</f>
        <v>Введите курс</v>
      </c>
      <c r="J3" s="48"/>
      <c r="K3" s="18">
        <f>Таблица629[[#This Row],[Заказ коробок ]]*Таблица629[[#This Row],[Кол-во шт в коробке]]</f>
        <v>0</v>
      </c>
      <c r="L3" s="16">
        <f>Таблица629[[#This Row],[Общее кол-во шт]]*Таблица629[[#This Row],[Оптовая цена KRW за 1шт]]</f>
        <v>0</v>
      </c>
      <c r="M3" s="19" t="str">
        <f>IFERROR(Таблица629[[#This Row],[Общее кол-во шт]]*Таблица629[[#This Row],[Оптовая цена USD за 1шт]],"")</f>
        <v/>
      </c>
      <c r="N3" s="49"/>
    </row>
    <row r="4" spans="1:14" ht="22.5" customHeight="1">
      <c r="A4" s="44" t="s">
        <v>4273</v>
      </c>
      <c r="B4" s="14">
        <v>8809474498144</v>
      </c>
      <c r="C4" s="50"/>
      <c r="D4" s="46" t="s">
        <v>18445</v>
      </c>
      <c r="E4" s="16">
        <v>32000</v>
      </c>
      <c r="F4" s="15">
        <v>0.25</v>
      </c>
      <c r="G4" s="47">
        <v>60</v>
      </c>
      <c r="H4" s="55">
        <f>Таблица629[[#This Row],[Коэфициент стоимости]]*Таблица629[[#This Row],[Розничная цена KRW]]</f>
        <v>8000</v>
      </c>
      <c r="I4" s="17" t="str">
        <f>IF($H$1="","Введите курс",Таблица629[[#This Row],[Оптовая цена KRW за 1шт]]/$H$1)</f>
        <v>Введите курс</v>
      </c>
      <c r="J4" s="48"/>
      <c r="K4" s="18">
        <f>Таблица629[[#This Row],[Заказ коробок ]]*Таблица629[[#This Row],[Кол-во шт в коробке]]</f>
        <v>0</v>
      </c>
      <c r="L4" s="54">
        <f>Таблица629[[#This Row],[Общее кол-во шт]]*Таблица629[[#This Row],[Оптовая цена KRW за 1шт]]</f>
        <v>0</v>
      </c>
      <c r="M4" s="19" t="str">
        <f>IFERROR(Таблица629[[#This Row],[Общее кол-во шт]]*Таблица629[[#This Row],[Оптовая цена USD за 1шт]],"")</f>
        <v/>
      </c>
      <c r="N4" s="49"/>
    </row>
    <row r="5" spans="1:14" ht="22.5" customHeight="1">
      <c r="A5" s="44" t="s">
        <v>4276</v>
      </c>
      <c r="B5" s="14">
        <v>8809474498113</v>
      </c>
      <c r="C5" s="50"/>
      <c r="D5" s="46" t="s">
        <v>18446</v>
      </c>
      <c r="E5" s="16">
        <v>32000</v>
      </c>
      <c r="F5" s="15">
        <v>0.25</v>
      </c>
      <c r="G5" s="47">
        <v>60</v>
      </c>
      <c r="H5" s="55">
        <f>Таблица629[[#This Row],[Коэфициент стоимости]]*Таблица629[[#This Row],[Розничная цена KRW]]</f>
        <v>8000</v>
      </c>
      <c r="I5" s="17" t="str">
        <f>IF($H$1="","Введите курс",Таблица629[[#This Row],[Оптовая цена KRW за 1шт]]/$H$1)</f>
        <v>Введите курс</v>
      </c>
      <c r="J5" s="48"/>
      <c r="K5" s="18">
        <f>Таблица629[[#This Row],[Заказ коробок ]]*Таблица629[[#This Row],[Кол-во шт в коробке]]</f>
        <v>0</v>
      </c>
      <c r="L5" s="54">
        <f>Таблица629[[#This Row],[Общее кол-во шт]]*Таблица629[[#This Row],[Оптовая цена KRW за 1шт]]</f>
        <v>0</v>
      </c>
      <c r="M5" s="19" t="str">
        <f>IFERROR(Таблица629[[#This Row],[Общее кол-во шт]]*Таблица629[[#This Row],[Оптовая цена USD за 1шт]],"")</f>
        <v/>
      </c>
      <c r="N5" s="49"/>
    </row>
    <row r="6" spans="1:14" ht="22.5" customHeight="1">
      <c r="A6" s="44" t="s">
        <v>4279</v>
      </c>
      <c r="B6" s="14">
        <v>8809474498120</v>
      </c>
      <c r="C6" s="50"/>
      <c r="D6" s="46" t="s">
        <v>18447</v>
      </c>
      <c r="E6" s="16">
        <v>32000</v>
      </c>
      <c r="F6" s="15">
        <v>0.25</v>
      </c>
      <c r="G6" s="47">
        <v>60</v>
      </c>
      <c r="H6" s="55">
        <f>Таблица629[[#This Row],[Коэфициент стоимости]]*Таблица629[[#This Row],[Розничная цена KRW]]</f>
        <v>8000</v>
      </c>
      <c r="I6" s="17" t="str">
        <f>IF($H$1="","Введите курс",Таблица629[[#This Row],[Оптовая цена KRW за 1шт]]/$H$1)</f>
        <v>Введите курс</v>
      </c>
      <c r="J6" s="48"/>
      <c r="K6" s="18">
        <f>Таблица629[[#This Row],[Заказ коробок ]]*Таблица629[[#This Row],[Кол-во шт в коробке]]</f>
        <v>0</v>
      </c>
      <c r="L6" s="54">
        <f>Таблица629[[#This Row],[Общее кол-во шт]]*Таблица629[[#This Row],[Оптовая цена KRW за 1шт]]</f>
        <v>0</v>
      </c>
      <c r="M6" s="19" t="str">
        <f>IFERROR(Таблица629[[#This Row],[Общее кол-во шт]]*Таблица629[[#This Row],[Оптовая цена USD за 1шт]],"")</f>
        <v/>
      </c>
      <c r="N6" s="49"/>
    </row>
    <row r="7" spans="1:14" ht="22.5" customHeight="1">
      <c r="A7" s="44" t="s">
        <v>4282</v>
      </c>
      <c r="B7" s="14">
        <v>8809474498090</v>
      </c>
      <c r="C7" s="50"/>
      <c r="D7" s="46" t="s">
        <v>18448</v>
      </c>
      <c r="E7" s="16">
        <v>32000</v>
      </c>
      <c r="F7" s="15">
        <v>0.25</v>
      </c>
      <c r="G7" s="47">
        <v>60</v>
      </c>
      <c r="H7" s="55">
        <f>Таблица629[[#This Row],[Коэфициент стоимости]]*Таблица629[[#This Row],[Розничная цена KRW]]</f>
        <v>8000</v>
      </c>
      <c r="I7" s="17" t="str">
        <f>IF($H$1="","Введите курс",Таблица629[[#This Row],[Оптовая цена KRW за 1шт]]/$H$1)</f>
        <v>Введите курс</v>
      </c>
      <c r="J7" s="48"/>
      <c r="K7" s="18">
        <f>Таблица629[[#This Row],[Заказ коробок ]]*Таблица629[[#This Row],[Кол-во шт в коробке]]</f>
        <v>0</v>
      </c>
      <c r="L7" s="54">
        <f>Таблица629[[#This Row],[Общее кол-во шт]]*Таблица629[[#This Row],[Оптовая цена KRW за 1шт]]</f>
        <v>0</v>
      </c>
      <c r="M7" s="19" t="str">
        <f>IFERROR(Таблица629[[#This Row],[Общее кол-во шт]]*Таблица629[[#This Row],[Оптовая цена USD за 1шт]],"")</f>
        <v/>
      </c>
      <c r="N7" s="49"/>
    </row>
    <row r="8" spans="1:14" ht="22.5" customHeight="1">
      <c r="A8" s="44" t="s">
        <v>4285</v>
      </c>
      <c r="B8" s="14">
        <v>8809474497161</v>
      </c>
      <c r="C8" s="50"/>
      <c r="D8" s="46" t="s">
        <v>18449</v>
      </c>
      <c r="E8" s="16">
        <v>32000</v>
      </c>
      <c r="F8" s="15">
        <v>0.25</v>
      </c>
      <c r="G8" s="47">
        <v>60</v>
      </c>
      <c r="H8" s="55">
        <f>Таблица629[[#This Row],[Коэфициент стоимости]]*Таблица629[[#This Row],[Розничная цена KRW]]</f>
        <v>8000</v>
      </c>
      <c r="I8" s="17" t="str">
        <f>IF($H$1="","Введите курс",Таблица629[[#This Row],[Оптовая цена KRW за 1шт]]/$H$1)</f>
        <v>Введите курс</v>
      </c>
      <c r="J8" s="48"/>
      <c r="K8" s="18">
        <f>Таблица629[[#This Row],[Заказ коробок ]]*Таблица629[[#This Row],[Кол-во шт в коробке]]</f>
        <v>0</v>
      </c>
      <c r="L8" s="54">
        <f>Таблица629[[#This Row],[Общее кол-во шт]]*Таблица629[[#This Row],[Оптовая цена KRW за 1шт]]</f>
        <v>0</v>
      </c>
      <c r="M8" s="19" t="str">
        <f>IFERROR(Таблица629[[#This Row],[Общее кол-во шт]]*Таблица629[[#This Row],[Оптовая цена USD за 1шт]],"")</f>
        <v/>
      </c>
      <c r="N8" s="49"/>
    </row>
    <row r="9" spans="1:14" ht="22.5" customHeight="1">
      <c r="A9" s="44" t="s">
        <v>4289</v>
      </c>
      <c r="B9" s="14">
        <v>8809474498083</v>
      </c>
      <c r="C9" s="50"/>
      <c r="D9" s="46" t="s">
        <v>18450</v>
      </c>
      <c r="E9" s="16">
        <v>32000</v>
      </c>
      <c r="F9" s="15">
        <v>0.25</v>
      </c>
      <c r="G9" s="47">
        <v>60</v>
      </c>
      <c r="H9" s="55">
        <f>Таблица629[[#This Row],[Коэфициент стоимости]]*Таблица629[[#This Row],[Розничная цена KRW]]</f>
        <v>8000</v>
      </c>
      <c r="I9" s="17" t="str">
        <f>IF($H$1="","Введите курс",Таблица629[[#This Row],[Оптовая цена KRW за 1шт]]/$H$1)</f>
        <v>Введите курс</v>
      </c>
      <c r="J9" s="48"/>
      <c r="K9" s="18">
        <f>Таблица629[[#This Row],[Заказ коробок ]]*Таблица629[[#This Row],[Кол-во шт в коробке]]</f>
        <v>0</v>
      </c>
      <c r="L9" s="54">
        <f>Таблица629[[#This Row],[Общее кол-во шт]]*Таблица629[[#This Row],[Оптовая цена KRW за 1шт]]</f>
        <v>0</v>
      </c>
      <c r="M9" s="19" t="str">
        <f>IFERROR(Таблица629[[#This Row],[Общее кол-во шт]]*Таблица629[[#This Row],[Оптовая цена USD за 1шт]],"")</f>
        <v/>
      </c>
      <c r="N9" s="49"/>
    </row>
    <row r="10" spans="1:14" ht="22.5" customHeight="1">
      <c r="A10" s="44" t="s">
        <v>4292</v>
      </c>
      <c r="B10" s="14">
        <v>8809474498137</v>
      </c>
      <c r="C10" s="50"/>
      <c r="D10" s="46" t="s">
        <v>18451</v>
      </c>
      <c r="E10" s="16">
        <v>32000</v>
      </c>
      <c r="F10" s="15">
        <v>0.25</v>
      </c>
      <c r="G10" s="47">
        <v>60</v>
      </c>
      <c r="H10" s="55">
        <f>Таблица629[[#This Row],[Коэфициент стоимости]]*Таблица629[[#This Row],[Розничная цена KRW]]</f>
        <v>8000</v>
      </c>
      <c r="I10" s="17" t="str">
        <f>IF($H$1="","Введите курс",Таблица629[[#This Row],[Оптовая цена KRW за 1шт]]/$H$1)</f>
        <v>Введите курс</v>
      </c>
      <c r="J10" s="48"/>
      <c r="K10" s="18">
        <f>Таблица629[[#This Row],[Заказ коробок ]]*Таблица629[[#This Row],[Кол-во шт в коробке]]</f>
        <v>0</v>
      </c>
      <c r="L10" s="54">
        <f>Таблица629[[#This Row],[Общее кол-во шт]]*Таблица629[[#This Row],[Оптовая цена KRW за 1шт]]</f>
        <v>0</v>
      </c>
      <c r="M10" s="19" t="str">
        <f>IFERROR(Таблица629[[#This Row],[Общее кол-во шт]]*Таблица629[[#This Row],[Оптовая цена USD за 1шт]],"")</f>
        <v/>
      </c>
      <c r="N10" s="49"/>
    </row>
    <row r="11" spans="1:14" ht="22.5" customHeight="1">
      <c r="A11" s="44" t="s">
        <v>4295</v>
      </c>
      <c r="B11" s="14">
        <v>8809210030843</v>
      </c>
      <c r="C11" s="50"/>
      <c r="D11" s="46" t="s">
        <v>18452</v>
      </c>
      <c r="E11" s="16">
        <v>18000</v>
      </c>
      <c r="F11" s="15">
        <v>0.35000000000000003</v>
      </c>
      <c r="G11" s="47">
        <v>140</v>
      </c>
      <c r="H11" s="55">
        <f>Таблица629[[#This Row],[Коэфициент стоимости]]*Таблица629[[#This Row],[Розничная цена KRW]]</f>
        <v>6300.0000000000009</v>
      </c>
      <c r="I11" s="17" t="str">
        <f>IF($H$1="","Введите курс",Таблица629[[#This Row],[Оптовая цена KRW за 1шт]]/$H$1)</f>
        <v>Введите курс</v>
      </c>
      <c r="J11" s="48"/>
      <c r="K11" s="18">
        <f>Таблица629[[#This Row],[Заказ коробок ]]*Таблица629[[#This Row],[Кол-во шт в коробке]]</f>
        <v>0</v>
      </c>
      <c r="L11" s="54">
        <f>Таблица629[[#This Row],[Общее кол-во шт]]*Таблица629[[#This Row],[Оптовая цена KRW за 1шт]]</f>
        <v>0</v>
      </c>
      <c r="M11" s="19" t="str">
        <f>IFERROR(Таблица629[[#This Row],[Общее кол-во шт]]*Таблица629[[#This Row],[Оптовая цена USD за 1шт]],"")</f>
        <v/>
      </c>
      <c r="N11" s="49"/>
    </row>
    <row r="12" spans="1:14" ht="22.5" customHeight="1">
      <c r="A12" s="44" t="s">
        <v>4298</v>
      </c>
      <c r="B12" s="14">
        <v>8809210030874</v>
      </c>
      <c r="C12" s="50"/>
      <c r="D12" s="46" t="s">
        <v>18453</v>
      </c>
      <c r="E12" s="16">
        <v>5800</v>
      </c>
      <c r="F12" s="15">
        <v>0.37</v>
      </c>
      <c r="G12" s="47">
        <v>100</v>
      </c>
      <c r="H12" s="55">
        <f>Таблица629[[#This Row],[Коэфициент стоимости]]*Таблица629[[#This Row],[Розничная цена KRW]]</f>
        <v>2146</v>
      </c>
      <c r="I12" s="17" t="str">
        <f>IF($H$1="","Введите курс",Таблица629[[#This Row],[Оптовая цена KRW за 1шт]]/$H$1)</f>
        <v>Введите курс</v>
      </c>
      <c r="J12" s="48"/>
      <c r="K12" s="18">
        <f>Таблица629[[#This Row],[Заказ коробок ]]*Таблица629[[#This Row],[Кол-во шт в коробке]]</f>
        <v>0</v>
      </c>
      <c r="L12" s="54">
        <f>Таблица629[[#This Row],[Общее кол-во шт]]*Таблица629[[#This Row],[Оптовая цена KRW за 1шт]]</f>
        <v>0</v>
      </c>
      <c r="M12" s="19" t="str">
        <f>IFERROR(Таблица629[[#This Row],[Общее кол-во шт]]*Таблица629[[#This Row],[Оптовая цена USD за 1шт]],"")</f>
        <v/>
      </c>
      <c r="N12" s="49"/>
    </row>
    <row r="13" spans="1:14" ht="22.5" customHeight="1">
      <c r="A13" s="44" t="s">
        <v>4301</v>
      </c>
      <c r="B13" s="14">
        <v>8809210030911</v>
      </c>
      <c r="C13" s="50"/>
      <c r="D13" s="46" t="s">
        <v>18454</v>
      </c>
      <c r="E13" s="16">
        <v>5800</v>
      </c>
      <c r="F13" s="15">
        <v>0.37</v>
      </c>
      <c r="G13" s="47">
        <v>100</v>
      </c>
      <c r="H13" s="55">
        <f>Таблица629[[#This Row],[Коэфициент стоимости]]*Таблица629[[#This Row],[Розничная цена KRW]]</f>
        <v>2146</v>
      </c>
      <c r="I13" s="17" t="str">
        <f>IF($H$1="","Введите курс",Таблица629[[#This Row],[Оптовая цена KRW за 1шт]]/$H$1)</f>
        <v>Введите курс</v>
      </c>
      <c r="J13" s="48"/>
      <c r="K13" s="18">
        <f>Таблица629[[#This Row],[Заказ коробок ]]*Таблица629[[#This Row],[Кол-во шт в коробке]]</f>
        <v>0</v>
      </c>
      <c r="L13" s="54">
        <f>Таблица629[[#This Row],[Общее кол-во шт]]*Таблица629[[#This Row],[Оптовая цена KRW за 1шт]]</f>
        <v>0</v>
      </c>
      <c r="M13" s="19" t="str">
        <f>IFERROR(Таблица629[[#This Row],[Общее кол-во шт]]*Таблица629[[#This Row],[Оптовая цена USD за 1шт]],"")</f>
        <v/>
      </c>
      <c r="N13" s="49"/>
    </row>
    <row r="14" spans="1:14" ht="22.5" customHeight="1">
      <c r="A14" s="44" t="s">
        <v>4304</v>
      </c>
      <c r="B14" s="14">
        <v>8809210030898</v>
      </c>
      <c r="C14" s="50"/>
      <c r="D14" s="46" t="s">
        <v>18455</v>
      </c>
      <c r="E14" s="16">
        <v>5800</v>
      </c>
      <c r="F14" s="15">
        <v>0.37</v>
      </c>
      <c r="G14" s="47">
        <v>100</v>
      </c>
      <c r="H14" s="55">
        <f>Таблица629[[#This Row],[Коэфициент стоимости]]*Таблица629[[#This Row],[Розничная цена KRW]]</f>
        <v>2146</v>
      </c>
      <c r="I14" s="17" t="str">
        <f>IF($H$1="","Введите курс",Таблица629[[#This Row],[Оптовая цена KRW за 1шт]]/$H$1)</f>
        <v>Введите курс</v>
      </c>
      <c r="J14" s="48"/>
      <c r="K14" s="18">
        <f>Таблица629[[#This Row],[Заказ коробок ]]*Таблица629[[#This Row],[Кол-во шт в коробке]]</f>
        <v>0</v>
      </c>
      <c r="L14" s="54">
        <f>Таблица629[[#This Row],[Общее кол-во шт]]*Таблица629[[#This Row],[Оптовая цена KRW за 1шт]]</f>
        <v>0</v>
      </c>
      <c r="M14" s="19" t="str">
        <f>IFERROR(Таблица629[[#This Row],[Общее кол-во шт]]*Таблица629[[#This Row],[Оптовая цена USD за 1шт]],"")</f>
        <v/>
      </c>
      <c r="N14" s="49"/>
    </row>
    <row r="15" spans="1:14" ht="22.5" customHeight="1">
      <c r="A15" s="44" t="s">
        <v>4307</v>
      </c>
      <c r="B15" s="14">
        <v>8809210030881</v>
      </c>
      <c r="C15" s="50"/>
      <c r="D15" s="46" t="s">
        <v>18456</v>
      </c>
      <c r="E15" s="16">
        <v>5800</v>
      </c>
      <c r="F15" s="15">
        <v>0.37</v>
      </c>
      <c r="G15" s="47">
        <v>100</v>
      </c>
      <c r="H15" s="55">
        <f>Таблица629[[#This Row],[Коэфициент стоимости]]*Таблица629[[#This Row],[Розничная цена KRW]]</f>
        <v>2146</v>
      </c>
      <c r="I15" s="17" t="str">
        <f>IF($H$1="","Введите курс",Таблица629[[#This Row],[Оптовая цена KRW за 1шт]]/$H$1)</f>
        <v>Введите курс</v>
      </c>
      <c r="J15" s="48"/>
      <c r="K15" s="18">
        <f>Таблица629[[#This Row],[Заказ коробок ]]*Таблица629[[#This Row],[Кол-во шт в коробке]]</f>
        <v>0</v>
      </c>
      <c r="L15" s="54">
        <f>Таблица629[[#This Row],[Общее кол-во шт]]*Таблица629[[#This Row],[Оптовая цена KRW за 1шт]]</f>
        <v>0</v>
      </c>
      <c r="M15" s="19" t="str">
        <f>IFERROR(Таблица629[[#This Row],[Общее кол-во шт]]*Таблица629[[#This Row],[Оптовая цена USD за 1шт]],"")</f>
        <v/>
      </c>
      <c r="N15" s="49"/>
    </row>
    <row r="16" spans="1:14" ht="22.5" customHeight="1">
      <c r="A16" s="44" t="s">
        <v>4310</v>
      </c>
      <c r="B16" s="14">
        <v>8809210030904</v>
      </c>
      <c r="C16" s="50"/>
      <c r="D16" s="46" t="s">
        <v>18457</v>
      </c>
      <c r="E16" s="16">
        <v>5800</v>
      </c>
      <c r="F16" s="15">
        <v>0.37</v>
      </c>
      <c r="G16" s="47">
        <v>100</v>
      </c>
      <c r="H16" s="55">
        <f>Таблица629[[#This Row],[Коэфициент стоимости]]*Таблица629[[#This Row],[Розничная цена KRW]]</f>
        <v>2146</v>
      </c>
      <c r="I16" s="17" t="str">
        <f>IF($H$1="","Введите курс",Таблица629[[#This Row],[Оптовая цена KRW за 1шт]]/$H$1)</f>
        <v>Введите курс</v>
      </c>
      <c r="J16" s="48"/>
      <c r="K16" s="18">
        <f>Таблица629[[#This Row],[Заказ коробок ]]*Таблица629[[#This Row],[Кол-во шт в коробке]]</f>
        <v>0</v>
      </c>
      <c r="L16" s="54">
        <f>Таблица629[[#This Row],[Общее кол-во шт]]*Таблица629[[#This Row],[Оптовая цена KRW за 1шт]]</f>
        <v>0</v>
      </c>
      <c r="M16" s="19" t="str">
        <f>IFERROR(Таблица629[[#This Row],[Общее кол-во шт]]*Таблица629[[#This Row],[Оптовая цена USD за 1шт]],"")</f>
        <v/>
      </c>
      <c r="N16" s="49"/>
    </row>
    <row r="17" spans="1:14" ht="22.5" customHeight="1">
      <c r="A17" s="44" t="s">
        <v>4313</v>
      </c>
      <c r="B17" s="14">
        <v>8809474497178</v>
      </c>
      <c r="C17" s="50"/>
      <c r="D17" s="46" t="s">
        <v>18458</v>
      </c>
      <c r="E17" s="16">
        <v>49000</v>
      </c>
      <c r="F17" s="15">
        <v>0.36000000000000004</v>
      </c>
      <c r="G17" s="47">
        <v>10</v>
      </c>
      <c r="H17" s="55">
        <f>Таблица629[[#This Row],[Коэфициент стоимости]]*Таблица629[[#This Row],[Розничная цена KRW]]</f>
        <v>17640.000000000004</v>
      </c>
      <c r="I17" s="17" t="str">
        <f>IF($H$1="","Введите курс",Таблица629[[#This Row],[Оптовая цена KRW за 1шт]]/$H$1)</f>
        <v>Введите курс</v>
      </c>
      <c r="J17" s="48"/>
      <c r="K17" s="18">
        <f>Таблица629[[#This Row],[Заказ коробок ]]*Таблица629[[#This Row],[Кол-во шт в коробке]]</f>
        <v>0</v>
      </c>
      <c r="L17" s="54">
        <f>Таблица629[[#This Row],[Общее кол-во шт]]*Таблица629[[#This Row],[Оптовая цена KRW за 1шт]]</f>
        <v>0</v>
      </c>
      <c r="M17" s="19" t="str">
        <f>IFERROR(Таблица629[[#This Row],[Общее кол-во шт]]*Таблица629[[#This Row],[Оптовая цена USD за 1шт]],"")</f>
        <v/>
      </c>
      <c r="N17" s="49"/>
    </row>
    <row r="18" spans="1:14" ht="22.5" customHeight="1">
      <c r="A18" s="44" t="s">
        <v>4316</v>
      </c>
      <c r="B18" s="76">
        <v>8809605870177</v>
      </c>
      <c r="C18" s="50"/>
      <c r="D18" s="115" t="s">
        <v>18459</v>
      </c>
      <c r="E18" s="78">
        <v>49000</v>
      </c>
      <c r="F18" s="79">
        <v>0.36000000000000004</v>
      </c>
      <c r="G18" s="80">
        <v>10</v>
      </c>
      <c r="H18" s="81">
        <f>Таблица629[[#This Row],[Коэфициент стоимости]]*Таблица629[[#This Row],[Розничная цена KRW]]</f>
        <v>17640.000000000004</v>
      </c>
      <c r="I18" s="82" t="str">
        <f>IF($H$1="","Введите курс",Таблица629[[#This Row],[Оптовая цена KRW за 1шт]]/$H$1)</f>
        <v>Введите курс</v>
      </c>
      <c r="J18" s="83"/>
      <c r="K18" s="84">
        <f>Таблица629[[#This Row],[Заказ коробок ]]*Таблица629[[#This Row],[Кол-во шт в коробке]]</f>
        <v>0</v>
      </c>
      <c r="L18" s="85">
        <f>Таблица629[[#This Row],[Общее кол-во шт]]*Таблица629[[#This Row],[Оптовая цена KRW за 1шт]]</f>
        <v>0</v>
      </c>
      <c r="M18" s="86" t="str">
        <f>IFERROR(Таблица629[[#This Row],[Общее кол-во шт]]*Таблица629[[#This Row],[Оптовая цена USD за 1шт]],"")</f>
        <v/>
      </c>
      <c r="N18" s="87"/>
    </row>
    <row r="19" spans="1:14" ht="22.5" customHeight="1">
      <c r="A19" s="44" t="s">
        <v>4319</v>
      </c>
      <c r="B19" s="76">
        <v>8809605870207</v>
      </c>
      <c r="C19" s="50"/>
      <c r="D19" s="115" t="s">
        <v>18460</v>
      </c>
      <c r="E19" s="78">
        <v>49000</v>
      </c>
      <c r="F19" s="79">
        <v>0.36000000000000004</v>
      </c>
      <c r="G19" s="80">
        <v>10</v>
      </c>
      <c r="H19" s="81">
        <f>Таблица629[[#This Row],[Коэфициент стоимости]]*Таблица629[[#This Row],[Розничная цена KRW]]</f>
        <v>17640.000000000004</v>
      </c>
      <c r="I19" s="82" t="str">
        <f>IF($H$1="","Введите курс",Таблица629[[#This Row],[Оптовая цена KRW за 1шт]]/$H$1)</f>
        <v>Введите курс</v>
      </c>
      <c r="J19" s="83"/>
      <c r="K19" s="84">
        <f>Таблица629[[#This Row],[Заказ коробок ]]*Таблица629[[#This Row],[Кол-во шт в коробке]]</f>
        <v>0</v>
      </c>
      <c r="L19" s="85">
        <f>Таблица629[[#This Row],[Общее кол-во шт]]*Таблица629[[#This Row],[Оптовая цена KRW за 1шт]]</f>
        <v>0</v>
      </c>
      <c r="M19" s="86" t="str">
        <f>IFERROR(Таблица629[[#This Row],[Общее кол-во шт]]*Таблица629[[#This Row],[Оптовая цена USD за 1шт]],"")</f>
        <v/>
      </c>
      <c r="N19" s="87"/>
    </row>
    <row r="20" spans="1:14" ht="22.5" customHeight="1">
      <c r="A20" s="44" t="s">
        <v>4322</v>
      </c>
      <c r="B20" s="76">
        <v>8809605870238</v>
      </c>
      <c r="C20" s="50"/>
      <c r="D20" s="77" t="s">
        <v>18461</v>
      </c>
      <c r="E20" s="78">
        <v>76000</v>
      </c>
      <c r="F20" s="79">
        <v>0.34</v>
      </c>
      <c r="G20" s="80">
        <v>10</v>
      </c>
      <c r="H20" s="81">
        <f>Таблица629[[#This Row],[Коэфициент стоимости]]*Таблица629[[#This Row],[Розничная цена KRW]]</f>
        <v>25840.000000000004</v>
      </c>
      <c r="I20" s="82" t="str">
        <f>IF($H$1="","Введите курс",Таблица629[[#This Row],[Оптовая цена KRW за 1шт]]/$H$1)</f>
        <v>Введите курс</v>
      </c>
      <c r="J20" s="83"/>
      <c r="K20" s="84">
        <f>Таблица629[[#This Row],[Заказ коробок ]]*Таблица629[[#This Row],[Кол-во шт в коробке]]</f>
        <v>0</v>
      </c>
      <c r="L20" s="85">
        <f>Таблица629[[#This Row],[Общее кол-во шт]]*Таблица629[[#This Row],[Оптовая цена KRW за 1шт]]</f>
        <v>0</v>
      </c>
      <c r="M20" s="86" t="str">
        <f>IFERROR(Таблица629[[#This Row],[Общее кол-во шт]]*Таблица629[[#This Row],[Оптовая цена USD за 1шт]],"")</f>
        <v/>
      </c>
      <c r="N20" s="87"/>
    </row>
    <row r="21" spans="1:14" ht="22.5" customHeight="1">
      <c r="A21" s="44" t="s">
        <v>4325</v>
      </c>
      <c r="B21" s="76">
        <v>8809605873741</v>
      </c>
      <c r="C21" s="50"/>
      <c r="D21" s="77" t="s">
        <v>18462</v>
      </c>
      <c r="E21" s="78">
        <v>30000</v>
      </c>
      <c r="F21" s="79">
        <v>0.22999999999999998</v>
      </c>
      <c r="G21" s="80">
        <v>60</v>
      </c>
      <c r="H21" s="81">
        <f>Таблица629[[#This Row],[Коэфициент стоимости]]*Таблица629[[#This Row],[Розничная цена KRW]]</f>
        <v>6899.9999999999991</v>
      </c>
      <c r="I21" s="82" t="str">
        <f>IF($H$1="","Введите курс",Таблица629[[#This Row],[Оптовая цена KRW за 1шт]]/$H$1)</f>
        <v>Введите курс</v>
      </c>
      <c r="J21" s="83"/>
      <c r="K21" s="84">
        <f>Таблица629[[#This Row],[Заказ коробок ]]*Таблица629[[#This Row],[Кол-во шт в коробке]]</f>
        <v>0</v>
      </c>
      <c r="L21" s="85">
        <f>Таблица629[[#This Row],[Общее кол-во шт]]*Таблица629[[#This Row],[Оптовая цена KRW за 1шт]]</f>
        <v>0</v>
      </c>
      <c r="M21" s="86" t="str">
        <f>IFERROR(Таблица629[[#This Row],[Общее кол-во шт]]*Таблица629[[#This Row],[Оптовая цена USD за 1шт]],"")</f>
        <v/>
      </c>
      <c r="N21" s="87"/>
    </row>
    <row r="22" spans="1:14" ht="22.5" customHeight="1">
      <c r="A22" s="44" t="s">
        <v>4328</v>
      </c>
      <c r="B22" s="76">
        <v>8809605872300</v>
      </c>
      <c r="C22" s="50"/>
      <c r="D22" s="77" t="s">
        <v>18463</v>
      </c>
      <c r="E22" s="78">
        <v>15000</v>
      </c>
      <c r="F22" s="79">
        <v>0.22999999999999998</v>
      </c>
      <c r="G22" s="80">
        <v>130</v>
      </c>
      <c r="H22" s="81">
        <f>Таблица629[[#This Row],[Коэфициент стоимости]]*Таблица629[[#This Row],[Розничная цена KRW]]</f>
        <v>3449.9999999999995</v>
      </c>
      <c r="I22" s="82" t="str">
        <f>IF($H$1="","Введите курс",Таблица629[[#This Row],[Оптовая цена KRW за 1шт]]/$H$1)</f>
        <v>Введите курс</v>
      </c>
      <c r="J22" s="83"/>
      <c r="K22" s="84">
        <f>Таблица629[[#This Row],[Заказ коробок ]]*Таблица629[[#This Row],[Кол-во шт в коробке]]</f>
        <v>0</v>
      </c>
      <c r="L22" s="85">
        <f>Таблица629[[#This Row],[Общее кол-во шт]]*Таблица629[[#This Row],[Оптовая цена KRW за 1шт]]</f>
        <v>0</v>
      </c>
      <c r="M22" s="86" t="str">
        <f>IFERROR(Таблица629[[#This Row],[Общее кол-во шт]]*Таблица629[[#This Row],[Оптовая цена USD за 1шт]],"")</f>
        <v/>
      </c>
      <c r="N22" s="87"/>
    </row>
    <row r="23" spans="1:14" ht="22.5" customHeight="1">
      <c r="A23" s="44" t="s">
        <v>4331</v>
      </c>
      <c r="B23" s="76"/>
      <c r="C23" s="50"/>
      <c r="D23" s="77" t="s">
        <v>18464</v>
      </c>
      <c r="E23" s="78">
        <v>15000</v>
      </c>
      <c r="F23" s="79">
        <v>0.22999999999999998</v>
      </c>
      <c r="G23" s="80">
        <v>130</v>
      </c>
      <c r="H23" s="81">
        <f>Таблица629[[#This Row],[Коэфициент стоимости]]*Таблица629[[#This Row],[Розничная цена KRW]]</f>
        <v>3449.9999999999995</v>
      </c>
      <c r="I23" s="82" t="str">
        <f>IF($H$1="","Введите курс",Таблица629[[#This Row],[Оптовая цена KRW за 1шт]]/$H$1)</f>
        <v>Введите курс</v>
      </c>
      <c r="J23" s="83"/>
      <c r="K23" s="84">
        <f>Таблица629[[#This Row],[Заказ коробок ]]*Таблица629[[#This Row],[Кол-во шт в коробке]]</f>
        <v>0</v>
      </c>
      <c r="L23" s="85">
        <f>Таблица629[[#This Row],[Общее кол-во шт]]*Таблица629[[#This Row],[Оптовая цена KRW за 1шт]]</f>
        <v>0</v>
      </c>
      <c r="M23" s="86" t="str">
        <f>IFERROR(Таблица629[[#This Row],[Общее кол-во шт]]*Таблица629[[#This Row],[Оптовая цена USD за 1шт]],"")</f>
        <v/>
      </c>
      <c r="N23" s="87"/>
    </row>
    <row r="24" spans="1:14" ht="22.5" customHeight="1">
      <c r="A24" s="44" t="s">
        <v>4334</v>
      </c>
      <c r="B24" s="76">
        <v>8809351957948</v>
      </c>
      <c r="C24" s="50"/>
      <c r="D24" s="77" t="s">
        <v>18465</v>
      </c>
      <c r="E24" s="78">
        <v>8000</v>
      </c>
      <c r="F24" s="79">
        <v>0.33</v>
      </c>
      <c r="G24" s="80">
        <v>100</v>
      </c>
      <c r="H24" s="81">
        <f>Таблица629[[#This Row],[Коэфициент стоимости]]*Таблица629[[#This Row],[Розничная цена KRW]]</f>
        <v>2640</v>
      </c>
      <c r="I24" s="82" t="str">
        <f>IF($H$1="","Введите курс",Таблица629[[#This Row],[Оптовая цена KRW за 1шт]]/$H$1)</f>
        <v>Введите курс</v>
      </c>
      <c r="J24" s="83"/>
      <c r="K24" s="84">
        <f>Таблица629[[#This Row],[Заказ коробок ]]*Таблица629[[#This Row],[Кол-во шт в коробке]]</f>
        <v>0</v>
      </c>
      <c r="L24" s="85">
        <f>Таблица629[[#This Row],[Общее кол-во шт]]*Таблица629[[#This Row],[Оптовая цена KRW за 1шт]]</f>
        <v>0</v>
      </c>
      <c r="M24" s="86" t="str">
        <f>IFERROR(Таблица629[[#This Row],[Общее кол-во шт]]*Таблица629[[#This Row],[Оптовая цена USD за 1шт]],"")</f>
        <v/>
      </c>
      <c r="N24" s="87"/>
    </row>
    <row r="25" spans="1:14" ht="22.5" customHeight="1">
      <c r="A25" s="44" t="s">
        <v>4337</v>
      </c>
      <c r="B25" s="76">
        <v>8809527482328</v>
      </c>
      <c r="C25" s="50"/>
      <c r="D25" s="77" t="s">
        <v>18466</v>
      </c>
      <c r="E25" s="78">
        <v>24000</v>
      </c>
      <c r="F25" s="79">
        <v>0.37</v>
      </c>
      <c r="G25" s="80">
        <v>100</v>
      </c>
      <c r="H25" s="81">
        <f>Таблица629[[#This Row],[Коэфициент стоимости]]*Таблица629[[#This Row],[Розничная цена KRW]]</f>
        <v>8880</v>
      </c>
      <c r="I25" s="82" t="str">
        <f>IF($H$1="","Введите курс",Таблица629[[#This Row],[Оптовая цена KRW за 1шт]]/$H$1)</f>
        <v>Введите курс</v>
      </c>
      <c r="J25" s="83"/>
      <c r="K25" s="84">
        <f>Таблица629[[#This Row],[Заказ коробок ]]*Таблица629[[#This Row],[Кол-во шт в коробке]]</f>
        <v>0</v>
      </c>
      <c r="L25" s="85">
        <f>Таблица629[[#This Row],[Общее кол-во шт]]*Таблица629[[#This Row],[Оптовая цена KRW за 1шт]]</f>
        <v>0</v>
      </c>
      <c r="M25" s="86" t="str">
        <f>IFERROR(Таблица629[[#This Row],[Общее кол-во шт]]*Таблица629[[#This Row],[Оптовая цена USD за 1шт]],"")</f>
        <v/>
      </c>
      <c r="N25" s="87"/>
    </row>
    <row r="26" spans="1:14" ht="22.5" customHeight="1">
      <c r="A26" s="44" t="s">
        <v>4340</v>
      </c>
      <c r="B26" s="76">
        <v>8809527482342</v>
      </c>
      <c r="C26" s="50"/>
      <c r="D26" s="77" t="s">
        <v>18467</v>
      </c>
      <c r="E26" s="78">
        <v>24000</v>
      </c>
      <c r="F26" s="79">
        <v>0.37</v>
      </c>
      <c r="G26" s="80">
        <v>100</v>
      </c>
      <c r="H26" s="81">
        <f>Таблица629[[#This Row],[Коэфициент стоимости]]*Таблица629[[#This Row],[Розничная цена KRW]]</f>
        <v>8880</v>
      </c>
      <c r="I26" s="82" t="str">
        <f>IF($H$1="","Введите курс",Таблица629[[#This Row],[Оптовая цена KRW за 1шт]]/$H$1)</f>
        <v>Введите курс</v>
      </c>
      <c r="J26" s="83"/>
      <c r="K26" s="84">
        <f>Таблица629[[#This Row],[Заказ коробок ]]*Таблица629[[#This Row],[Кол-во шт в коробке]]</f>
        <v>0</v>
      </c>
      <c r="L26" s="85">
        <f>Таблица629[[#This Row],[Общее кол-во шт]]*Таблица629[[#This Row],[Оптовая цена KRW за 1шт]]</f>
        <v>0</v>
      </c>
      <c r="M26" s="86" t="str">
        <f>IFERROR(Таблица629[[#This Row],[Общее кол-во шт]]*Таблица629[[#This Row],[Оптовая цена USD за 1шт]],"")</f>
        <v/>
      </c>
      <c r="N26" s="87"/>
    </row>
    <row r="27" spans="1:14" ht="22.5" customHeight="1">
      <c r="A27" s="44" t="s">
        <v>18468</v>
      </c>
      <c r="B27" s="76">
        <v>8809527482151</v>
      </c>
      <c r="C27" s="50"/>
      <c r="D27" s="77" t="s">
        <v>18469</v>
      </c>
      <c r="E27" s="78">
        <v>24000</v>
      </c>
      <c r="F27" s="79">
        <v>0.37</v>
      </c>
      <c r="G27" s="80">
        <v>100</v>
      </c>
      <c r="H27" s="81">
        <f>Таблица629[[#This Row],[Коэфициент стоимости]]*Таблица629[[#This Row],[Розничная цена KRW]]</f>
        <v>8880</v>
      </c>
      <c r="I27" s="82" t="str">
        <f>IF($H$1="","Введите курс",Таблица629[[#This Row],[Оптовая цена KRW за 1шт]]/$H$1)</f>
        <v>Введите курс</v>
      </c>
      <c r="J27" s="83"/>
      <c r="K27" s="84">
        <f>Таблица629[[#This Row],[Заказ коробок ]]*Таблица629[[#This Row],[Кол-во шт в коробке]]</f>
        <v>0</v>
      </c>
      <c r="L27" s="85">
        <f>Таблица629[[#This Row],[Общее кол-во шт]]*Таблица629[[#This Row],[Оптовая цена KRW за 1шт]]</f>
        <v>0</v>
      </c>
      <c r="M27" s="86" t="str">
        <f>IFERROR(Таблица629[[#This Row],[Общее кол-во шт]]*Таблица629[[#This Row],[Оптовая цена USD за 1шт]],"")</f>
        <v/>
      </c>
      <c r="N27" s="87"/>
    </row>
    <row r="28" spans="1:14" ht="22.5" customHeight="1">
      <c r="A28" s="44" t="s">
        <v>18470</v>
      </c>
      <c r="B28" s="76">
        <v>8809527482205</v>
      </c>
      <c r="C28" s="50"/>
      <c r="D28" s="115" t="s">
        <v>18471</v>
      </c>
      <c r="E28" s="78">
        <v>38000</v>
      </c>
      <c r="F28" s="79">
        <v>0.34</v>
      </c>
      <c r="G28" s="80">
        <v>100</v>
      </c>
      <c r="H28" s="81">
        <f>Таблица629[[#This Row],[Коэфициент стоимости]]*Таблица629[[#This Row],[Розничная цена KRW]]</f>
        <v>12920.000000000002</v>
      </c>
      <c r="I28" s="82" t="str">
        <f>IF($H$1="","Введите курс",Таблица629[[#This Row],[Оптовая цена KRW за 1шт]]/$H$1)</f>
        <v>Введите курс</v>
      </c>
      <c r="J28" s="83"/>
      <c r="K28" s="84">
        <f>Таблица629[[#This Row],[Заказ коробок ]]*Таблица629[[#This Row],[Кол-во шт в коробке]]</f>
        <v>0</v>
      </c>
      <c r="L28" s="85">
        <f>Таблица629[[#This Row],[Общее кол-во шт]]*Таблица629[[#This Row],[Оптовая цена KRW за 1шт]]</f>
        <v>0</v>
      </c>
      <c r="M28" s="86" t="str">
        <f>IFERROR(Таблица629[[#This Row],[Общее кол-во шт]]*Таблица629[[#This Row],[Оптовая цена USD за 1шт]],"")</f>
        <v/>
      </c>
      <c r="N28" s="87"/>
    </row>
    <row r="29" spans="1:14" ht="22.5" customHeight="1">
      <c r="A29" s="44" t="s">
        <v>18472</v>
      </c>
      <c r="B29" s="76">
        <v>8809527482212</v>
      </c>
      <c r="C29" s="50"/>
      <c r="D29" s="115" t="s">
        <v>18473</v>
      </c>
      <c r="E29" s="78">
        <v>38000</v>
      </c>
      <c r="F29" s="79">
        <v>0.34</v>
      </c>
      <c r="G29" s="80">
        <v>100</v>
      </c>
      <c r="H29" s="81">
        <f>Таблица629[[#This Row],[Коэфициент стоимости]]*Таблица629[[#This Row],[Розничная цена KRW]]</f>
        <v>12920.000000000002</v>
      </c>
      <c r="I29" s="82" t="str">
        <f>IF($H$1="","Введите курс",Таблица629[[#This Row],[Оптовая цена KRW за 1шт]]/$H$1)</f>
        <v>Введите курс</v>
      </c>
      <c r="J29" s="83"/>
      <c r="K29" s="84">
        <f>Таблица629[[#This Row],[Заказ коробок ]]*Таблица629[[#This Row],[Кол-во шт в коробке]]</f>
        <v>0</v>
      </c>
      <c r="L29" s="85">
        <f>Таблица629[[#This Row],[Общее кол-во шт]]*Таблица629[[#This Row],[Оптовая цена KRW за 1шт]]</f>
        <v>0</v>
      </c>
      <c r="M29" s="86" t="str">
        <f>IFERROR(Таблица629[[#This Row],[Общее кол-во шт]]*Таблица629[[#This Row],[Оптовая цена USD за 1шт]],"")</f>
        <v/>
      </c>
      <c r="N29" s="87"/>
    </row>
    <row r="30" spans="1:14" ht="22.5" customHeight="1">
      <c r="A30" s="44" t="s">
        <v>18474</v>
      </c>
      <c r="B30" s="76">
        <v>8809527482229</v>
      </c>
      <c r="C30" s="50"/>
      <c r="D30" s="115" t="s">
        <v>18475</v>
      </c>
      <c r="E30" s="78">
        <v>38000</v>
      </c>
      <c r="F30" s="79">
        <v>0.34</v>
      </c>
      <c r="G30" s="80">
        <v>100</v>
      </c>
      <c r="H30" s="81">
        <f>Таблица629[[#This Row],[Коэфициент стоимости]]*Таблица629[[#This Row],[Розничная цена KRW]]</f>
        <v>12920.000000000002</v>
      </c>
      <c r="I30" s="82" t="str">
        <f>IF($H$1="","Введите курс",Таблица629[[#This Row],[Оптовая цена KRW за 1шт]]/$H$1)</f>
        <v>Введите курс</v>
      </c>
      <c r="J30" s="83"/>
      <c r="K30" s="84">
        <f>Таблица629[[#This Row],[Заказ коробок ]]*Таблица629[[#This Row],[Кол-во шт в коробке]]</f>
        <v>0</v>
      </c>
      <c r="L30" s="85">
        <f>Таблица629[[#This Row],[Общее кол-во шт]]*Таблица629[[#This Row],[Оптовая цена KRW за 1шт]]</f>
        <v>0</v>
      </c>
      <c r="M30" s="86" t="str">
        <f>IFERROR(Таблица629[[#This Row],[Общее кол-во шт]]*Таблица629[[#This Row],[Оптовая цена USD за 1шт]],"")</f>
        <v/>
      </c>
      <c r="N30" s="87"/>
    </row>
    <row r="31" spans="1:14" ht="22.5" customHeight="1">
      <c r="A31" s="44" t="s">
        <v>18476</v>
      </c>
      <c r="B31" s="76">
        <v>8809527482236</v>
      </c>
      <c r="C31" s="50"/>
      <c r="D31" s="115" t="s">
        <v>18477</v>
      </c>
      <c r="E31" s="78">
        <v>38000</v>
      </c>
      <c r="F31" s="79">
        <v>0.34</v>
      </c>
      <c r="G31" s="80">
        <v>100</v>
      </c>
      <c r="H31" s="81">
        <f>Таблица629[[#This Row],[Коэфициент стоимости]]*Таблица629[[#This Row],[Розничная цена KRW]]</f>
        <v>12920.000000000002</v>
      </c>
      <c r="I31" s="82" t="str">
        <f>IF($H$1="","Введите курс",Таблица629[[#This Row],[Оптовая цена KRW за 1шт]]/$H$1)</f>
        <v>Введите курс</v>
      </c>
      <c r="J31" s="83"/>
      <c r="K31" s="84">
        <f>Таблица629[[#This Row],[Заказ коробок ]]*Таблица629[[#This Row],[Кол-во шт в коробке]]</f>
        <v>0</v>
      </c>
      <c r="L31" s="85">
        <f>Таблица629[[#This Row],[Общее кол-во шт]]*Таблица629[[#This Row],[Оптовая цена KRW за 1шт]]</f>
        <v>0</v>
      </c>
      <c r="M31" s="86" t="str">
        <f>IFERROR(Таблица629[[#This Row],[Общее кол-во шт]]*Таблица629[[#This Row],[Оптовая цена USD за 1шт]],"")</f>
        <v/>
      </c>
      <c r="N31" s="87"/>
    </row>
  </sheetData>
  <sheetProtection algorithmName="SHA-512" hashValue="SxuyixNi8EGeDWc6MWLAELkiIDfwty8tqZgj24kWKidaZiZ+AIN4OLwE9/b2IkkKyEbkSEl6joikktFNEnX8kg==" saltValue="yvy2WP8zxbkpJerVCO9jQA==" spinCount="100000" sheet="1" autoFilter="0" pivotTables="0"/>
  <mergeCells count="2">
    <mergeCell ref="A1:C1"/>
    <mergeCell ref="D1:F1"/>
  </mergeCells>
  <conditionalFormatting sqref="A32:A1048576">
    <cfRule type="duplicateValues" dxfId="1575" priority="1"/>
  </conditionalFormatting>
  <conditionalFormatting sqref="A32:A1048576">
    <cfRule type="duplicateValues" dxfId="1574" priority="2"/>
    <cfRule type="duplicateValues" dxfId="1573" priority="3"/>
    <cfRule type="duplicateValues" dxfId="1572" priority="4"/>
  </conditionalFormatting>
  <conditionalFormatting sqref="A3:A31">
    <cfRule type="duplicateValues" dxfId="1571" priority="5"/>
  </conditionalFormatting>
  <conditionalFormatting sqref="A3:A31">
    <cfRule type="duplicateValues" dxfId="1570" priority="6"/>
    <cfRule type="duplicateValues" dxfId="1569" priority="7"/>
    <cfRule type="duplicateValues" dxfId="1568" priority="8"/>
  </conditionalFormatting>
  <conditionalFormatting sqref="A3:A31">
    <cfRule type="duplicateValues" dxfId="1567" priority="9"/>
  </conditionalFormatting>
  <conditionalFormatting sqref="A3:A31">
    <cfRule type="duplicateValues" dxfId="1566" priority="10"/>
    <cfRule type="duplicateValues" dxfId="1565" priority="11"/>
    <cfRule type="duplicateValues" dxfId="1564" priority="12"/>
  </conditionalFormatting>
  <hyperlinks>
    <hyperlink ref="G1" r:id="rId1" xr:uid="{23F10724-CE74-41F6-BC2D-8C8B06FA0B2C}"/>
    <hyperlink ref="N1" location="Главная!A1" display="Вернуться на Главную" xr:uid="{46D76854-F327-4ED5-B8E8-67D7067B3C7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B6C8-A106-446C-B050-92A43696868D}">
  <sheetPr>
    <pageSetUpPr fitToPage="1"/>
  </sheetPr>
  <dimension ref="A1:N1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19807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SUM(J3:J15)</f>
        <v>0</v>
      </c>
      <c r="K1" s="125">
        <f>SUM(K3:K15)</f>
        <v>0</v>
      </c>
      <c r="L1" s="126">
        <f>SUM(L3:L15)</f>
        <v>0</v>
      </c>
      <c r="M1" s="127">
        <f>SUM(M3:M15)</f>
        <v>0</v>
      </c>
      <c r="N1" s="37" t="s">
        <v>2650</v>
      </c>
    </row>
    <row r="2" spans="1:14" ht="50.1" customHeight="1">
      <c r="A2" s="171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172" t="s">
        <v>19808</v>
      </c>
      <c r="B3" s="173">
        <v>8809684561164</v>
      </c>
      <c r="C3" s="45"/>
      <c r="D3" s="46" t="s">
        <v>19809</v>
      </c>
      <c r="E3" s="53">
        <v>29000</v>
      </c>
      <c r="F3" s="15">
        <v>0.48</v>
      </c>
      <c r="G3" s="174">
        <v>1000</v>
      </c>
      <c r="H3" s="16">
        <f>Таблица640[[#This Row],[Коэфициент стоимости]]*Таблица640[[#This Row],[Розничная цена KRW]]</f>
        <v>13920</v>
      </c>
      <c r="I3" s="17" t="str">
        <f>IF($H$1="","Введите курс",Таблица640[[#This Row],[Оптовая цена KRW за 1шт]]/$H$1)</f>
        <v>Введите курс</v>
      </c>
      <c r="J3" s="48"/>
      <c r="K3" s="18">
        <f>Таблица640[[#This Row],[Заказ коробок ]]*Таблица640[[#This Row],[Кол-во шт в коробке]]</f>
        <v>0</v>
      </c>
      <c r="L3" s="16">
        <f>Таблица640[[#This Row],[Общее кол-во шт]]*Таблица640[[#This Row],[Оптовая цена KRW за 1шт]]</f>
        <v>0</v>
      </c>
      <c r="M3" s="19" t="str">
        <f>IFERROR(Таблица640[[#This Row],[Общее кол-во шт]]*Таблица640[[#This Row],[Оптовая цена USD за 1шт]],"")</f>
        <v/>
      </c>
      <c r="N3" s="49"/>
    </row>
    <row r="4" spans="1:14" ht="22.5" customHeight="1">
      <c r="A4" s="172" t="s">
        <v>19810</v>
      </c>
      <c r="B4" s="173">
        <v>8809684562307</v>
      </c>
      <c r="C4" s="50"/>
      <c r="D4" s="46" t="s">
        <v>19811</v>
      </c>
      <c r="E4" s="16">
        <v>13000</v>
      </c>
      <c r="F4" s="15">
        <v>0.44</v>
      </c>
      <c r="G4" s="174">
        <v>1000</v>
      </c>
      <c r="H4" s="55">
        <f>Таблица640[[#This Row],[Коэфициент стоимости]]*Таблица640[[#This Row],[Розничная цена KRW]]</f>
        <v>5720</v>
      </c>
      <c r="I4" s="17" t="str">
        <f>IF($H$1="","Введите курс",Таблица640[[#This Row],[Оптовая цена KRW за 1шт]]/$H$1)</f>
        <v>Введите курс</v>
      </c>
      <c r="J4" s="48"/>
      <c r="K4" s="18">
        <f>Таблица640[[#This Row],[Заказ коробок ]]*Таблица640[[#This Row],[Кол-во шт в коробке]]</f>
        <v>0</v>
      </c>
      <c r="L4" s="54">
        <f>Таблица640[[#This Row],[Общее кол-во шт]]*Таблица640[[#This Row],[Оптовая цена KRW за 1шт]]</f>
        <v>0</v>
      </c>
      <c r="M4" s="19" t="str">
        <f>IFERROR(Таблица640[[#This Row],[Общее кол-во шт]]*Таблица640[[#This Row],[Оптовая цена USD за 1шт]],"")</f>
        <v/>
      </c>
      <c r="N4" s="49"/>
    </row>
    <row r="5" spans="1:14" ht="22.5" customHeight="1">
      <c r="A5" s="172" t="s">
        <v>19812</v>
      </c>
      <c r="B5" s="173">
        <v>8809684561454</v>
      </c>
      <c r="C5" s="50"/>
      <c r="D5" s="46" t="s">
        <v>19813</v>
      </c>
      <c r="E5" s="16">
        <v>36000</v>
      </c>
      <c r="F5" s="15">
        <v>0.44</v>
      </c>
      <c r="G5" s="174">
        <v>1000</v>
      </c>
      <c r="H5" s="55">
        <f>Таблица640[[#This Row],[Коэфициент стоимости]]*Таблица640[[#This Row],[Розничная цена KRW]]</f>
        <v>15840</v>
      </c>
      <c r="I5" s="17" t="str">
        <f>IF($H$1="","Введите курс",Таблица640[[#This Row],[Оптовая цена KRW за 1шт]]/$H$1)</f>
        <v>Введите курс</v>
      </c>
      <c r="J5" s="48"/>
      <c r="K5" s="18">
        <f>Таблица640[[#This Row],[Заказ коробок ]]*Таблица640[[#This Row],[Кол-во шт в коробке]]</f>
        <v>0</v>
      </c>
      <c r="L5" s="54">
        <f>Таблица640[[#This Row],[Общее кол-во шт]]*Таблица640[[#This Row],[Оптовая цена KRW за 1шт]]</f>
        <v>0</v>
      </c>
      <c r="M5" s="19" t="str">
        <f>IFERROR(Таблица640[[#This Row],[Общее кол-во шт]]*Таблица640[[#This Row],[Оптовая цена USD за 1шт]],"")</f>
        <v/>
      </c>
      <c r="N5" s="49"/>
    </row>
    <row r="6" spans="1:14" ht="22.5" customHeight="1">
      <c r="A6" s="172" t="s">
        <v>19814</v>
      </c>
      <c r="B6" s="173">
        <v>8809684561065</v>
      </c>
      <c r="C6" s="50"/>
      <c r="D6" s="46" t="s">
        <v>19815</v>
      </c>
      <c r="E6" s="16">
        <v>23000</v>
      </c>
      <c r="F6" s="15">
        <v>0.48</v>
      </c>
      <c r="G6" s="174">
        <v>1000</v>
      </c>
      <c r="H6" s="55">
        <f>Таблица640[[#This Row],[Коэфициент стоимости]]*Таблица640[[#This Row],[Розничная цена KRW]]</f>
        <v>11040</v>
      </c>
      <c r="I6" s="17" t="str">
        <f>IF($H$1="","Введите курс",Таблица640[[#This Row],[Оптовая цена KRW за 1шт]]/$H$1)</f>
        <v>Введите курс</v>
      </c>
      <c r="J6" s="48"/>
      <c r="K6" s="18">
        <f>Таблица640[[#This Row],[Заказ коробок ]]*Таблица640[[#This Row],[Кол-во шт в коробке]]</f>
        <v>0</v>
      </c>
      <c r="L6" s="54">
        <f>Таблица640[[#This Row],[Общее кол-во шт]]*Таблица640[[#This Row],[Оптовая цена KRW за 1шт]]</f>
        <v>0</v>
      </c>
      <c r="M6" s="19" t="str">
        <f>IFERROR(Таблица640[[#This Row],[Общее кол-во шт]]*Таблица640[[#This Row],[Оптовая цена USD за 1шт]],"")</f>
        <v/>
      </c>
      <c r="N6" s="49"/>
    </row>
    <row r="7" spans="1:14" ht="22.5" customHeight="1">
      <c r="A7" s="172" t="s">
        <v>19816</v>
      </c>
      <c r="B7" s="173">
        <v>8800993320989</v>
      </c>
      <c r="C7" s="50"/>
      <c r="D7" s="46" t="s">
        <v>19817</v>
      </c>
      <c r="E7" s="16">
        <v>12000</v>
      </c>
      <c r="F7" s="15">
        <v>0.45</v>
      </c>
      <c r="G7" s="174">
        <v>1000</v>
      </c>
      <c r="H7" s="55">
        <f>Таблица640[[#This Row],[Коэфициент стоимости]]*Таблица640[[#This Row],[Розничная цена KRW]]</f>
        <v>5400</v>
      </c>
      <c r="I7" s="17" t="str">
        <f>IF($H$1="","Введите курс",Таблица640[[#This Row],[Оптовая цена KRW за 1шт]]/$H$1)</f>
        <v>Введите курс</v>
      </c>
      <c r="J7" s="48"/>
      <c r="K7" s="18">
        <f>Таблица640[[#This Row],[Заказ коробок ]]*Таблица640[[#This Row],[Кол-во шт в коробке]]</f>
        <v>0</v>
      </c>
      <c r="L7" s="54">
        <f>Таблица640[[#This Row],[Общее кол-во шт]]*Таблица640[[#This Row],[Оптовая цена KRW за 1шт]]</f>
        <v>0</v>
      </c>
      <c r="M7" s="19" t="str">
        <f>IFERROR(Таблица640[[#This Row],[Общее кол-во шт]]*Таблица640[[#This Row],[Оптовая цена USD за 1шт]],"")</f>
        <v/>
      </c>
      <c r="N7" s="49"/>
    </row>
    <row r="8" spans="1:14" ht="22.5" customHeight="1">
      <c r="A8" s="172" t="s">
        <v>19818</v>
      </c>
      <c r="B8" s="173">
        <v>8809684561232</v>
      </c>
      <c r="C8" s="50"/>
      <c r="D8" s="46" t="s">
        <v>19819</v>
      </c>
      <c r="E8" s="16">
        <v>36000</v>
      </c>
      <c r="F8" s="15">
        <v>0.48</v>
      </c>
      <c r="G8" s="174">
        <v>1000</v>
      </c>
      <c r="H8" s="55">
        <f>Таблица640[[#This Row],[Коэфициент стоимости]]*Таблица640[[#This Row],[Розничная цена KRW]]</f>
        <v>17280</v>
      </c>
      <c r="I8" s="17" t="str">
        <f>IF($H$1="","Введите курс",Таблица640[[#This Row],[Оптовая цена KRW за 1шт]]/$H$1)</f>
        <v>Введите курс</v>
      </c>
      <c r="J8" s="48"/>
      <c r="K8" s="18">
        <f>Таблица640[[#This Row],[Заказ коробок ]]*Таблица640[[#This Row],[Кол-во шт в коробке]]</f>
        <v>0</v>
      </c>
      <c r="L8" s="54">
        <f>Таблица640[[#This Row],[Общее кол-во шт]]*Таблица640[[#This Row],[Оптовая цена KRW за 1шт]]</f>
        <v>0</v>
      </c>
      <c r="M8" s="19" t="str">
        <f>IFERROR(Таблица640[[#This Row],[Общее кол-во шт]]*Таблица640[[#This Row],[Оптовая цена USD за 1шт]],"")</f>
        <v/>
      </c>
      <c r="N8" s="49"/>
    </row>
    <row r="9" spans="1:14" ht="22.5" customHeight="1">
      <c r="A9" s="172" t="s">
        <v>19820</v>
      </c>
      <c r="B9" s="173">
        <v>8809684561225</v>
      </c>
      <c r="C9" s="50"/>
      <c r="D9" s="46" t="s">
        <v>19821</v>
      </c>
      <c r="E9" s="16">
        <v>13000</v>
      </c>
      <c r="F9" s="15">
        <v>0.44</v>
      </c>
      <c r="G9" s="174">
        <v>1000</v>
      </c>
      <c r="H9" s="55">
        <f>Таблица640[[#This Row],[Коэфициент стоимости]]*Таблица640[[#This Row],[Розничная цена KRW]]</f>
        <v>5720</v>
      </c>
      <c r="I9" s="17" t="str">
        <f>IF($H$1="","Введите курс",Таблица640[[#This Row],[Оптовая цена KRW за 1шт]]/$H$1)</f>
        <v>Введите курс</v>
      </c>
      <c r="J9" s="48"/>
      <c r="K9" s="18">
        <f>Таблица640[[#This Row],[Заказ коробок ]]*Таблица640[[#This Row],[Кол-во шт в коробке]]</f>
        <v>0</v>
      </c>
      <c r="L9" s="54">
        <f>Таблица640[[#This Row],[Общее кол-во шт]]*Таблица640[[#This Row],[Оптовая цена KRW за 1шт]]</f>
        <v>0</v>
      </c>
      <c r="M9" s="19" t="str">
        <f>IFERROR(Таблица640[[#This Row],[Общее кол-во шт]]*Таблица640[[#This Row],[Оптовая цена USD за 1шт]],"")</f>
        <v/>
      </c>
      <c r="N9" s="49"/>
    </row>
    <row r="10" spans="1:14" ht="22.5" customHeight="1">
      <c r="A10" s="172" t="s">
        <v>19822</v>
      </c>
      <c r="B10" s="173">
        <v>8809684561348</v>
      </c>
      <c r="C10" s="50"/>
      <c r="D10" s="46" t="s">
        <v>19823</v>
      </c>
      <c r="E10" s="16">
        <v>14000</v>
      </c>
      <c r="F10" s="15">
        <v>0.44</v>
      </c>
      <c r="G10" s="174">
        <v>1000</v>
      </c>
      <c r="H10" s="55">
        <f>Таблица640[[#This Row],[Коэфициент стоимости]]*Таблица640[[#This Row],[Розничная цена KRW]]</f>
        <v>6160</v>
      </c>
      <c r="I10" s="17" t="str">
        <f>IF($H$1="","Введите курс",Таблица640[[#This Row],[Оптовая цена KRW за 1шт]]/$H$1)</f>
        <v>Введите курс</v>
      </c>
      <c r="J10" s="48"/>
      <c r="K10" s="18">
        <f>Таблица640[[#This Row],[Заказ коробок ]]*Таблица640[[#This Row],[Кол-во шт в коробке]]</f>
        <v>0</v>
      </c>
      <c r="L10" s="54">
        <f>Таблица640[[#This Row],[Общее кол-во шт]]*Таблица640[[#This Row],[Оптовая цена KRW за 1шт]]</f>
        <v>0</v>
      </c>
      <c r="M10" s="19" t="str">
        <f>IFERROR(Таблица640[[#This Row],[Общее кол-во шт]]*Таблица640[[#This Row],[Оптовая цена USD за 1шт]],"")</f>
        <v/>
      </c>
      <c r="N10" s="49"/>
    </row>
    <row r="11" spans="1:14" ht="22.5" customHeight="1">
      <c r="A11" s="172" t="s">
        <v>19824</v>
      </c>
      <c r="B11" s="173">
        <v>8809684560976</v>
      </c>
      <c r="C11" s="50"/>
      <c r="D11" s="46" t="s">
        <v>19825</v>
      </c>
      <c r="E11" s="16">
        <v>23000</v>
      </c>
      <c r="F11" s="15">
        <v>0.44</v>
      </c>
      <c r="G11" s="174">
        <v>1000</v>
      </c>
      <c r="H11" s="55">
        <f>Таблица640[[#This Row],[Коэфициент стоимости]]*Таблица640[[#This Row],[Розничная цена KRW]]</f>
        <v>10120</v>
      </c>
      <c r="I11" s="17" t="str">
        <f>IF($H$1="","Введите курс",Таблица640[[#This Row],[Оптовая цена KRW за 1шт]]/$H$1)</f>
        <v>Введите курс</v>
      </c>
      <c r="J11" s="48"/>
      <c r="K11" s="18">
        <f>Таблица640[[#This Row],[Заказ коробок ]]*Таблица640[[#This Row],[Кол-во шт в коробке]]</f>
        <v>0</v>
      </c>
      <c r="L11" s="54">
        <f>Таблица640[[#This Row],[Общее кол-во шт]]*Таблица640[[#This Row],[Оптовая цена KRW за 1шт]]</f>
        <v>0</v>
      </c>
      <c r="M11" s="19" t="str">
        <f>IFERROR(Таблица640[[#This Row],[Общее кол-во шт]]*Таблица640[[#This Row],[Оптовая цена USD за 1шт]],"")</f>
        <v/>
      </c>
      <c r="N11" s="49"/>
    </row>
    <row r="12" spans="1:14" ht="22.5" customHeight="1">
      <c r="A12" s="172" t="s">
        <v>19826</v>
      </c>
      <c r="B12" s="173">
        <v>8809684561072</v>
      </c>
      <c r="C12" s="50"/>
      <c r="D12" s="46" t="s">
        <v>19827</v>
      </c>
      <c r="E12" s="16">
        <v>23000</v>
      </c>
      <c r="F12" s="15">
        <v>0.44</v>
      </c>
      <c r="G12" s="174">
        <v>1000</v>
      </c>
      <c r="H12" s="55">
        <f>Таблица640[[#This Row],[Коэфициент стоимости]]*Таблица640[[#This Row],[Розничная цена KRW]]</f>
        <v>10120</v>
      </c>
      <c r="I12" s="17" t="str">
        <f>IF($H$1="","Введите курс",Таблица640[[#This Row],[Оптовая цена KRW за 1шт]]/$H$1)</f>
        <v>Введите курс</v>
      </c>
      <c r="J12" s="48"/>
      <c r="K12" s="18">
        <f>Таблица640[[#This Row],[Заказ коробок ]]*Таблица640[[#This Row],[Кол-во шт в коробке]]</f>
        <v>0</v>
      </c>
      <c r="L12" s="54">
        <f>Таблица640[[#This Row],[Общее кол-во шт]]*Таблица640[[#This Row],[Оптовая цена KRW за 1шт]]</f>
        <v>0</v>
      </c>
      <c r="M12" s="19" t="str">
        <f>IFERROR(Таблица640[[#This Row],[Общее кол-во шт]]*Таблица640[[#This Row],[Оптовая цена USD за 1шт]],"")</f>
        <v/>
      </c>
      <c r="N12" s="49"/>
    </row>
    <row r="13" spans="1:14" ht="22.5" customHeight="1">
      <c r="A13" s="172" t="s">
        <v>19828</v>
      </c>
      <c r="B13" s="173">
        <v>8809684561669</v>
      </c>
      <c r="C13" s="50"/>
      <c r="D13" s="46" t="s">
        <v>19829</v>
      </c>
      <c r="E13" s="16">
        <v>20000</v>
      </c>
      <c r="F13" s="15">
        <v>0.45</v>
      </c>
      <c r="G13" s="174">
        <v>1000</v>
      </c>
      <c r="H13" s="55">
        <f>Таблица640[[#This Row],[Коэфициент стоимости]]*Таблица640[[#This Row],[Розничная цена KRW]]</f>
        <v>9000</v>
      </c>
      <c r="I13" s="17" t="str">
        <f>IF($H$1="","Введите курс",Таблица640[[#This Row],[Оптовая цена KRW за 1шт]]/$H$1)</f>
        <v>Введите курс</v>
      </c>
      <c r="J13" s="48"/>
      <c r="K13" s="18">
        <f>Таблица640[[#This Row],[Заказ коробок ]]*Таблица640[[#This Row],[Кол-во шт в коробке]]</f>
        <v>0</v>
      </c>
      <c r="L13" s="54">
        <f>Таблица640[[#This Row],[Общее кол-во шт]]*Таблица640[[#This Row],[Оптовая цена KRW за 1шт]]</f>
        <v>0</v>
      </c>
      <c r="M13" s="19" t="str">
        <f>IFERROR(Таблица640[[#This Row],[Общее кол-во шт]]*Таблица640[[#This Row],[Оптовая цена USD за 1шт]],"")</f>
        <v/>
      </c>
      <c r="N13" s="49"/>
    </row>
    <row r="14" spans="1:14" ht="22.5" customHeight="1">
      <c r="A14" s="172" t="s">
        <v>19830</v>
      </c>
      <c r="B14" s="173">
        <v>8809684562376</v>
      </c>
      <c r="C14" s="50"/>
      <c r="D14" s="46" t="s">
        <v>19831</v>
      </c>
      <c r="E14" s="16">
        <v>14000</v>
      </c>
      <c r="F14" s="15">
        <v>0.45</v>
      </c>
      <c r="G14" s="174">
        <v>1000</v>
      </c>
      <c r="H14" s="55">
        <f>Таблица640[[#This Row],[Коэфициент стоимости]]*Таблица640[[#This Row],[Розничная цена KRW]]</f>
        <v>6300</v>
      </c>
      <c r="I14" s="17" t="str">
        <f>IF($H$1="","Введите курс",Таблица640[[#This Row],[Оптовая цена KRW за 1шт]]/$H$1)</f>
        <v>Введите курс</v>
      </c>
      <c r="J14" s="48"/>
      <c r="K14" s="18">
        <f>Таблица640[[#This Row],[Заказ коробок ]]*Таблица640[[#This Row],[Кол-во шт в коробке]]</f>
        <v>0</v>
      </c>
      <c r="L14" s="54">
        <f>Таблица640[[#This Row],[Общее кол-во шт]]*Таблица640[[#This Row],[Оптовая цена KRW за 1шт]]</f>
        <v>0</v>
      </c>
      <c r="M14" s="19" t="str">
        <f>IFERROR(Таблица640[[#This Row],[Общее кол-во шт]]*Таблица640[[#This Row],[Оптовая цена USD за 1шт]],"")</f>
        <v/>
      </c>
      <c r="N14" s="49"/>
    </row>
    <row r="15" spans="1:14" ht="22.5" customHeight="1">
      <c r="A15" s="172" t="s">
        <v>19832</v>
      </c>
      <c r="B15" s="173">
        <v>8809684562376</v>
      </c>
      <c r="C15" s="50"/>
      <c r="D15" s="46" t="s">
        <v>19833</v>
      </c>
      <c r="E15" s="16">
        <v>27000</v>
      </c>
      <c r="F15" s="15">
        <v>0.44</v>
      </c>
      <c r="G15" s="47">
        <v>500</v>
      </c>
      <c r="H15" s="55">
        <f>Таблица640[[#This Row],[Коэфициент стоимости]]*Таблица640[[#This Row],[Розничная цена KRW]]</f>
        <v>11880</v>
      </c>
      <c r="I15" s="17" t="str">
        <f>IF($H$1="","Введите курс",Таблица640[[#This Row],[Оптовая цена KRW за 1шт]]/$H$1)</f>
        <v>Введите курс</v>
      </c>
      <c r="J15" s="48"/>
      <c r="K15" s="18">
        <f>Таблица640[[#This Row],[Заказ коробок ]]*Таблица640[[#This Row],[Кол-во шт в коробке]]</f>
        <v>0</v>
      </c>
      <c r="L15" s="54">
        <f>Таблица640[[#This Row],[Общее кол-во шт]]*Таблица640[[#This Row],[Оптовая цена KRW за 1шт]]</f>
        <v>0</v>
      </c>
      <c r="M15" s="19" t="str">
        <f>IFERROR(Таблица640[[#This Row],[Общее кол-во шт]]*Таблица640[[#This Row],[Оптовая цена USD за 1шт]],"")</f>
        <v/>
      </c>
      <c r="N15" s="49"/>
    </row>
  </sheetData>
  <sheetProtection algorithmName="SHA-512" hashValue="YoSDVz82mpVcFO/LYH9tZ4ngiir+9Vf2AqGyD2pHmyNR1x4FAB+MFucbcIIP0/agYAI3bgBxALxDJQvhH42wYQ==" saltValue="xpErLuoyMgMUE1VX5VKdiA==" spinCount="100000" sheet="1" autoFilter="0" pivotTables="0"/>
  <mergeCells count="2">
    <mergeCell ref="A1:C1"/>
    <mergeCell ref="D1:F1"/>
  </mergeCells>
  <conditionalFormatting sqref="A16:A1048576">
    <cfRule type="duplicateValues" dxfId="1544" priority="1"/>
  </conditionalFormatting>
  <conditionalFormatting sqref="A16:A1048576">
    <cfRule type="duplicateValues" dxfId="1543" priority="2"/>
    <cfRule type="duplicateValues" dxfId="1542" priority="3"/>
    <cfRule type="duplicateValues" dxfId="1541" priority="4"/>
  </conditionalFormatting>
  <hyperlinks>
    <hyperlink ref="G1" r:id="rId1" xr:uid="{A28DA58F-B49C-4027-B2A2-987A4C989803}"/>
    <hyperlink ref="N1" location="Главная!A1" display="Вернуться на Главную" xr:uid="{25EDAC77-9695-4FA1-9C45-9D4499DDF8D5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07E8B-5E5E-43E4-B9BE-F32941514735}">
  <sheetPr>
    <pageSetUpPr fitToPage="1"/>
  </sheetPr>
  <dimension ref="A1:N64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9001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SUM(J3:J64)</f>
        <v>0</v>
      </c>
      <c r="K1" s="125">
        <f>SUM(K3:K64)</f>
        <v>0</v>
      </c>
      <c r="L1" s="126">
        <f>SUM(L3:L64)</f>
        <v>0</v>
      </c>
      <c r="M1" s="127">
        <f>SUM(M3:M64)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9002</v>
      </c>
      <c r="B3" s="14">
        <v>8809046292965</v>
      </c>
      <c r="C3" s="45" t="s">
        <v>9003</v>
      </c>
      <c r="D3" s="46" t="s">
        <v>9004</v>
      </c>
      <c r="E3" s="53">
        <v>24000</v>
      </c>
      <c r="F3" s="15">
        <v>0.4</v>
      </c>
      <c r="G3" s="47">
        <v>64</v>
      </c>
      <c r="H3" s="16">
        <f>Таблица621[[#This Row],[Коэфициент стоимости]]*Таблица621[[#This Row],[Розничная цена KRW]]</f>
        <v>9600</v>
      </c>
      <c r="I3" s="17" t="str">
        <f>IF($H$1="","Введите курс",Таблица621[[#This Row],[Оптовая цена KRW за 1шт]]/$H$1)</f>
        <v>Введите курс</v>
      </c>
      <c r="J3" s="48"/>
      <c r="K3" s="18">
        <f>Таблица621[[#This Row],[Заказ коробок ]]*Таблица621[[#This Row],[Кол-во шт в коробке]]</f>
        <v>0</v>
      </c>
      <c r="L3" s="16">
        <f>Таблица621[[#This Row],[Общее кол-во шт]]*Таблица621[[#This Row],[Оптовая цена KRW за 1шт]]</f>
        <v>0</v>
      </c>
      <c r="M3" s="19" t="str">
        <f>IFERROR(Таблица621[[#This Row],[Общее кол-во шт]]*Таблица621[[#This Row],[Оптовая цена USD за 1шт]],"")</f>
        <v/>
      </c>
      <c r="N3" s="49"/>
    </row>
    <row r="4" spans="1:14" ht="22.5" customHeight="1">
      <c r="A4" s="44" t="s">
        <v>9005</v>
      </c>
      <c r="B4" s="14">
        <v>8809046299308</v>
      </c>
      <c r="C4" s="50" t="s">
        <v>9006</v>
      </c>
      <c r="D4" s="46" t="s">
        <v>9007</v>
      </c>
      <c r="E4" s="16">
        <v>29000</v>
      </c>
      <c r="F4" s="15">
        <v>0.37</v>
      </c>
      <c r="G4" s="47">
        <v>94</v>
      </c>
      <c r="H4" s="55">
        <f>Таблица621[[#This Row],[Коэфициент стоимости]]*Таблица621[[#This Row],[Розничная цена KRW]]</f>
        <v>10730</v>
      </c>
      <c r="I4" s="17" t="str">
        <f>IF($H$1="","Введите курс",Таблица621[[#This Row],[Оптовая цена KRW за 1шт]]/$H$1)</f>
        <v>Введите курс</v>
      </c>
      <c r="J4" s="48"/>
      <c r="K4" s="18">
        <f>Таблица621[[#This Row],[Заказ коробок ]]*Таблица621[[#This Row],[Кол-во шт в коробке]]</f>
        <v>0</v>
      </c>
      <c r="L4" s="54">
        <f>Таблица621[[#This Row],[Общее кол-во шт]]*Таблица621[[#This Row],[Оптовая цена KRW за 1шт]]</f>
        <v>0</v>
      </c>
      <c r="M4" s="19" t="str">
        <f>IFERROR(Таблица621[[#This Row],[Общее кол-во шт]]*Таблица621[[#This Row],[Оптовая цена USD за 1шт]],"")</f>
        <v/>
      </c>
      <c r="N4" s="49"/>
    </row>
    <row r="5" spans="1:14" ht="22.5" customHeight="1">
      <c r="A5" s="44" t="s">
        <v>9008</v>
      </c>
      <c r="B5" s="14">
        <v>8809046299315</v>
      </c>
      <c r="C5" s="50" t="s">
        <v>9009</v>
      </c>
      <c r="D5" s="46" t="s">
        <v>9010</v>
      </c>
      <c r="E5" s="16">
        <v>35000</v>
      </c>
      <c r="F5" s="15">
        <v>0.4</v>
      </c>
      <c r="G5" s="47">
        <v>200</v>
      </c>
      <c r="H5" s="55">
        <f>Таблица621[[#This Row],[Коэфициент стоимости]]*Таблица621[[#This Row],[Розничная цена KRW]]</f>
        <v>14000</v>
      </c>
      <c r="I5" s="17" t="str">
        <f>IF($H$1="","Введите курс",Таблица621[[#This Row],[Оптовая цена KRW за 1шт]]/$H$1)</f>
        <v>Введите курс</v>
      </c>
      <c r="J5" s="48"/>
      <c r="K5" s="18">
        <f>Таблица621[[#This Row],[Заказ коробок ]]*Таблица621[[#This Row],[Кол-во шт в коробке]]</f>
        <v>0</v>
      </c>
      <c r="L5" s="54">
        <f>Таблица621[[#This Row],[Общее кол-во шт]]*Таблица621[[#This Row],[Оптовая цена KRW за 1шт]]</f>
        <v>0</v>
      </c>
      <c r="M5" s="19" t="str">
        <f>IFERROR(Таблица621[[#This Row],[Общее кол-во шт]]*Таблица621[[#This Row],[Оптовая цена USD за 1шт]],"")</f>
        <v/>
      </c>
      <c r="N5" s="49"/>
    </row>
    <row r="6" spans="1:14" ht="22.5" customHeight="1">
      <c r="A6" s="44" t="s">
        <v>9011</v>
      </c>
      <c r="B6" s="14">
        <v>8809367891199</v>
      </c>
      <c r="C6" s="50" t="s">
        <v>9012</v>
      </c>
      <c r="D6" s="46" t="s">
        <v>9013</v>
      </c>
      <c r="E6" s="16">
        <v>25000</v>
      </c>
      <c r="F6" s="15">
        <v>0.4</v>
      </c>
      <c r="G6" s="47">
        <v>148</v>
      </c>
      <c r="H6" s="55">
        <f>Таблица621[[#This Row],[Коэфициент стоимости]]*Таблица621[[#This Row],[Розничная цена KRW]]</f>
        <v>10000</v>
      </c>
      <c r="I6" s="17" t="str">
        <f>IF($H$1="","Введите курс",Таблица621[[#This Row],[Оптовая цена KRW за 1шт]]/$H$1)</f>
        <v>Введите курс</v>
      </c>
      <c r="J6" s="48"/>
      <c r="K6" s="18">
        <f>Таблица621[[#This Row],[Заказ коробок ]]*Таблица621[[#This Row],[Кол-во шт в коробке]]</f>
        <v>0</v>
      </c>
      <c r="L6" s="54">
        <f>Таблица621[[#This Row],[Общее кол-во шт]]*Таблица621[[#This Row],[Оптовая цена KRW за 1шт]]</f>
        <v>0</v>
      </c>
      <c r="M6" s="19" t="str">
        <f>IFERROR(Таблица621[[#This Row],[Общее кол-во шт]]*Таблица621[[#This Row],[Оптовая цена USD за 1шт]],"")</f>
        <v/>
      </c>
      <c r="N6" s="49"/>
    </row>
    <row r="7" spans="1:14" ht="22.5" customHeight="1">
      <c r="A7" s="44" t="s">
        <v>9014</v>
      </c>
      <c r="B7" s="14">
        <v>8809046299292</v>
      </c>
      <c r="C7" s="50" t="s">
        <v>9015</v>
      </c>
      <c r="D7" s="46" t="s">
        <v>9016</v>
      </c>
      <c r="E7" s="16">
        <v>32000</v>
      </c>
      <c r="F7" s="15">
        <v>0.4</v>
      </c>
      <c r="G7" s="47">
        <v>88</v>
      </c>
      <c r="H7" s="55">
        <f>Таблица621[[#This Row],[Коэфициент стоимости]]*Таблица621[[#This Row],[Розничная цена KRW]]</f>
        <v>12800</v>
      </c>
      <c r="I7" s="17" t="str">
        <f>IF($H$1="","Введите курс",Таблица621[[#This Row],[Оптовая цена KRW за 1шт]]/$H$1)</f>
        <v>Введите курс</v>
      </c>
      <c r="J7" s="48"/>
      <c r="K7" s="18">
        <f>Таблица621[[#This Row],[Заказ коробок ]]*Таблица621[[#This Row],[Кол-во шт в коробке]]</f>
        <v>0</v>
      </c>
      <c r="L7" s="54">
        <f>Таблица621[[#This Row],[Общее кол-во шт]]*Таблица621[[#This Row],[Оптовая цена KRW за 1шт]]</f>
        <v>0</v>
      </c>
      <c r="M7" s="19" t="str">
        <f>IFERROR(Таблица621[[#This Row],[Общее кол-во шт]]*Таблица621[[#This Row],[Оптовая цена USD за 1шт]],"")</f>
        <v/>
      </c>
      <c r="N7" s="49"/>
    </row>
    <row r="8" spans="1:14" ht="22.5" customHeight="1">
      <c r="A8" s="44" t="s">
        <v>9017</v>
      </c>
      <c r="B8" s="14">
        <v>8809046299285</v>
      </c>
      <c r="C8" s="50" t="s">
        <v>9018</v>
      </c>
      <c r="D8" s="46" t="s">
        <v>9019</v>
      </c>
      <c r="E8" s="16">
        <v>27000</v>
      </c>
      <c r="F8" s="15">
        <v>0.41000000000000003</v>
      </c>
      <c r="G8" s="47">
        <v>70</v>
      </c>
      <c r="H8" s="55">
        <f>Таблица621[[#This Row],[Коэфициент стоимости]]*Таблица621[[#This Row],[Розничная цена KRW]]</f>
        <v>11070</v>
      </c>
      <c r="I8" s="17" t="str">
        <f>IF($H$1="","Введите курс",Таблица621[[#This Row],[Оптовая цена KRW за 1шт]]/$H$1)</f>
        <v>Введите курс</v>
      </c>
      <c r="J8" s="48"/>
      <c r="K8" s="18">
        <f>Таблица621[[#This Row],[Заказ коробок ]]*Таблица621[[#This Row],[Кол-во шт в коробке]]</f>
        <v>0</v>
      </c>
      <c r="L8" s="54">
        <f>Таблица621[[#This Row],[Общее кол-во шт]]*Таблица621[[#This Row],[Оптовая цена KRW за 1шт]]</f>
        <v>0</v>
      </c>
      <c r="M8" s="19" t="str">
        <f>IFERROR(Таблица621[[#This Row],[Общее кол-во шт]]*Таблица621[[#This Row],[Оптовая цена USD за 1шт]],"")</f>
        <v/>
      </c>
      <c r="N8" s="49"/>
    </row>
    <row r="9" spans="1:14" ht="22.5" customHeight="1">
      <c r="A9" s="44" t="s">
        <v>9020</v>
      </c>
      <c r="B9" s="14">
        <v>8809367891205</v>
      </c>
      <c r="C9" s="50" t="s">
        <v>9021</v>
      </c>
      <c r="D9" s="46" t="s">
        <v>9022</v>
      </c>
      <c r="E9" s="16">
        <v>18000</v>
      </c>
      <c r="F9" s="15">
        <v>0.53</v>
      </c>
      <c r="G9" s="47">
        <v>120</v>
      </c>
      <c r="H9" s="55">
        <f>Таблица621[[#This Row],[Коэфициент стоимости]]*Таблица621[[#This Row],[Розничная цена KRW]]</f>
        <v>9540</v>
      </c>
      <c r="I9" s="17" t="str">
        <f>IF($H$1="","Введите курс",Таблица621[[#This Row],[Оптовая цена KRW за 1шт]]/$H$1)</f>
        <v>Введите курс</v>
      </c>
      <c r="J9" s="48"/>
      <c r="K9" s="18">
        <f>Таблица621[[#This Row],[Заказ коробок ]]*Таблица621[[#This Row],[Кол-во шт в коробке]]</f>
        <v>0</v>
      </c>
      <c r="L9" s="54">
        <f>Таблица621[[#This Row],[Общее кол-во шт]]*Таблица621[[#This Row],[Оптовая цена KRW за 1шт]]</f>
        <v>0</v>
      </c>
      <c r="M9" s="19" t="str">
        <f>IFERROR(Таблица621[[#This Row],[Общее кол-во шт]]*Таблица621[[#This Row],[Оптовая цена USD за 1шт]],"")</f>
        <v/>
      </c>
      <c r="N9" s="49"/>
    </row>
    <row r="10" spans="1:14" ht="22.5" customHeight="1">
      <c r="A10" s="44" t="s">
        <v>9023</v>
      </c>
      <c r="B10" s="14">
        <v>8809046298806</v>
      </c>
      <c r="C10" s="50" t="s">
        <v>9024</v>
      </c>
      <c r="D10" s="46" t="s">
        <v>9025</v>
      </c>
      <c r="E10" s="16">
        <v>19000</v>
      </c>
      <c r="F10" s="15">
        <v>0.4</v>
      </c>
      <c r="G10" s="47">
        <v>200</v>
      </c>
      <c r="H10" s="55">
        <f>Таблица621[[#This Row],[Коэфициент стоимости]]*Таблица621[[#This Row],[Розничная цена KRW]]</f>
        <v>7600</v>
      </c>
      <c r="I10" s="17" t="str">
        <f>IF($H$1="","Введите курс",Таблица621[[#This Row],[Оптовая цена KRW за 1шт]]/$H$1)</f>
        <v>Введите курс</v>
      </c>
      <c r="J10" s="48"/>
      <c r="K10" s="18">
        <f>Таблица621[[#This Row],[Заказ коробок ]]*Таблица621[[#This Row],[Кол-во шт в коробке]]</f>
        <v>0</v>
      </c>
      <c r="L10" s="54">
        <f>Таблица621[[#This Row],[Общее кол-во шт]]*Таблица621[[#This Row],[Оптовая цена KRW за 1шт]]</f>
        <v>0</v>
      </c>
      <c r="M10" s="19" t="str">
        <f>IFERROR(Таблица621[[#This Row],[Общее кол-во шт]]*Таблица621[[#This Row],[Оптовая цена USD за 1шт]],"")</f>
        <v/>
      </c>
      <c r="N10" s="49"/>
    </row>
    <row r="11" spans="1:14" ht="22.5" customHeight="1">
      <c r="A11" s="44" t="s">
        <v>9026</v>
      </c>
      <c r="B11" s="14">
        <v>8809367890277</v>
      </c>
      <c r="C11" s="50" t="s">
        <v>9027</v>
      </c>
      <c r="D11" s="46" t="s">
        <v>9028</v>
      </c>
      <c r="E11" s="16">
        <v>20000</v>
      </c>
      <c r="F11" s="15">
        <v>0.4</v>
      </c>
      <c r="G11" s="47">
        <v>176</v>
      </c>
      <c r="H11" s="55">
        <f>Таблица621[[#This Row],[Коэфициент стоимости]]*Таблица621[[#This Row],[Розничная цена KRW]]</f>
        <v>8000</v>
      </c>
      <c r="I11" s="17" t="str">
        <f>IF($H$1="","Введите курс",Таблица621[[#This Row],[Оптовая цена KRW за 1шт]]/$H$1)</f>
        <v>Введите курс</v>
      </c>
      <c r="J11" s="48"/>
      <c r="K11" s="18">
        <f>Таблица621[[#This Row],[Заказ коробок ]]*Таблица621[[#This Row],[Кол-во шт в коробке]]</f>
        <v>0</v>
      </c>
      <c r="L11" s="54">
        <f>Таблица621[[#This Row],[Общее кол-во шт]]*Таблица621[[#This Row],[Оптовая цена KRW за 1шт]]</f>
        <v>0</v>
      </c>
      <c r="M11" s="19" t="str">
        <f>IFERROR(Таблица621[[#This Row],[Общее кол-во шт]]*Таблица621[[#This Row],[Оптовая цена USD за 1шт]],"")</f>
        <v/>
      </c>
      <c r="N11" s="49"/>
    </row>
    <row r="12" spans="1:14" ht="22.5" customHeight="1">
      <c r="A12" s="44" t="s">
        <v>9029</v>
      </c>
      <c r="B12" s="14">
        <v>8809046298943</v>
      </c>
      <c r="C12" s="50" t="s">
        <v>9030</v>
      </c>
      <c r="D12" s="46" t="s">
        <v>9031</v>
      </c>
      <c r="E12" s="16">
        <v>38000</v>
      </c>
      <c r="F12" s="15">
        <v>0.4</v>
      </c>
      <c r="G12" s="47">
        <v>105</v>
      </c>
      <c r="H12" s="55">
        <f>Таблица621[[#This Row],[Коэфициент стоимости]]*Таблица621[[#This Row],[Розничная цена KRW]]</f>
        <v>15200</v>
      </c>
      <c r="I12" s="17" t="str">
        <f>IF($H$1="","Введите курс",Таблица621[[#This Row],[Оптовая цена KRW за 1шт]]/$H$1)</f>
        <v>Введите курс</v>
      </c>
      <c r="J12" s="48"/>
      <c r="K12" s="18">
        <f>Таблица621[[#This Row],[Заказ коробок ]]*Таблица621[[#This Row],[Кол-во шт в коробке]]</f>
        <v>0</v>
      </c>
      <c r="L12" s="54">
        <f>Таблица621[[#This Row],[Общее кол-во шт]]*Таблица621[[#This Row],[Оптовая цена KRW за 1шт]]</f>
        <v>0</v>
      </c>
      <c r="M12" s="19" t="str">
        <f>IFERROR(Таблица621[[#This Row],[Общее кол-во шт]]*Таблица621[[#This Row],[Оптовая цена USD за 1шт]],"")</f>
        <v/>
      </c>
      <c r="N12" s="49"/>
    </row>
    <row r="13" spans="1:14" ht="22.5" customHeight="1">
      <c r="A13" s="44" t="s">
        <v>9032</v>
      </c>
      <c r="B13" s="14">
        <v>8809046298936</v>
      </c>
      <c r="C13" s="50" t="s">
        <v>9033</v>
      </c>
      <c r="D13" s="46" t="s">
        <v>9034</v>
      </c>
      <c r="E13" s="16">
        <v>30000</v>
      </c>
      <c r="F13" s="15">
        <v>0.4</v>
      </c>
      <c r="G13" s="47">
        <v>54</v>
      </c>
      <c r="H13" s="55">
        <f>Таблица621[[#This Row],[Коэфициент стоимости]]*Таблица621[[#This Row],[Розничная цена KRW]]</f>
        <v>12000</v>
      </c>
      <c r="I13" s="17" t="str">
        <f>IF($H$1="","Введите курс",Таблица621[[#This Row],[Оптовая цена KRW за 1шт]]/$H$1)</f>
        <v>Введите курс</v>
      </c>
      <c r="J13" s="48"/>
      <c r="K13" s="18">
        <f>Таблица621[[#This Row],[Заказ коробок ]]*Таблица621[[#This Row],[Кол-во шт в коробке]]</f>
        <v>0</v>
      </c>
      <c r="L13" s="54">
        <f>Таблица621[[#This Row],[Общее кол-во шт]]*Таблица621[[#This Row],[Оптовая цена KRW за 1шт]]</f>
        <v>0</v>
      </c>
      <c r="M13" s="19" t="str">
        <f>IFERROR(Таблица621[[#This Row],[Общее кол-во шт]]*Таблица621[[#This Row],[Оптовая цена USD за 1шт]],"")</f>
        <v/>
      </c>
      <c r="N13" s="49"/>
    </row>
    <row r="14" spans="1:14" ht="22.5" customHeight="1">
      <c r="A14" s="44" t="s">
        <v>9035</v>
      </c>
      <c r="B14" s="14">
        <v>8809046297397</v>
      </c>
      <c r="C14" s="50" t="s">
        <v>9036</v>
      </c>
      <c r="D14" s="46" t="s">
        <v>9037</v>
      </c>
      <c r="E14" s="16">
        <v>15000</v>
      </c>
      <c r="F14" s="15">
        <v>0.44000000000000006</v>
      </c>
      <c r="G14" s="47">
        <v>63</v>
      </c>
      <c r="H14" s="55">
        <f>Таблица621[[#This Row],[Коэфициент стоимости]]*Таблица621[[#This Row],[Розничная цена KRW]]</f>
        <v>6600.0000000000009</v>
      </c>
      <c r="I14" s="17" t="str">
        <f>IF($H$1="","Введите курс",Таблица621[[#This Row],[Оптовая цена KRW за 1шт]]/$H$1)</f>
        <v>Введите курс</v>
      </c>
      <c r="J14" s="48"/>
      <c r="K14" s="18">
        <f>Таблица621[[#This Row],[Заказ коробок ]]*Таблица621[[#This Row],[Кол-во шт в коробке]]</f>
        <v>0</v>
      </c>
      <c r="L14" s="54">
        <f>Таблица621[[#This Row],[Общее кол-во шт]]*Таблица621[[#This Row],[Оптовая цена KRW за 1шт]]</f>
        <v>0</v>
      </c>
      <c r="M14" s="19" t="str">
        <f>IFERROR(Таблица621[[#This Row],[Общее кол-во шт]]*Таблица621[[#This Row],[Оптовая цена USD за 1шт]],"")</f>
        <v/>
      </c>
      <c r="N14" s="49"/>
    </row>
    <row r="15" spans="1:14" ht="22.5" customHeight="1">
      <c r="A15" s="44" t="s">
        <v>9038</v>
      </c>
      <c r="B15" s="14">
        <v>8809367890406</v>
      </c>
      <c r="C15" s="50" t="s">
        <v>9039</v>
      </c>
      <c r="D15" s="46" t="s">
        <v>9040</v>
      </c>
      <c r="E15" s="16">
        <v>32000</v>
      </c>
      <c r="F15" s="15">
        <v>0.4</v>
      </c>
      <c r="G15" s="47">
        <v>88</v>
      </c>
      <c r="H15" s="55">
        <f>Таблица621[[#This Row],[Коэфициент стоимости]]*Таблица621[[#This Row],[Розничная цена KRW]]</f>
        <v>12800</v>
      </c>
      <c r="I15" s="17" t="str">
        <f>IF($H$1="","Введите курс",Таблица621[[#This Row],[Оптовая цена KRW за 1шт]]/$H$1)</f>
        <v>Введите курс</v>
      </c>
      <c r="J15" s="48"/>
      <c r="K15" s="18">
        <f>Таблица621[[#This Row],[Заказ коробок ]]*Таблица621[[#This Row],[Кол-во шт в коробке]]</f>
        <v>0</v>
      </c>
      <c r="L15" s="54">
        <f>Таблица621[[#This Row],[Общее кол-во шт]]*Таблица621[[#This Row],[Оптовая цена KRW за 1шт]]</f>
        <v>0</v>
      </c>
      <c r="M15" s="19" t="str">
        <f>IFERROR(Таблица621[[#This Row],[Общее кол-во шт]]*Таблица621[[#This Row],[Оптовая цена USD за 1шт]],"")</f>
        <v/>
      </c>
      <c r="N15" s="49"/>
    </row>
    <row r="16" spans="1:14" ht="22.5" customHeight="1">
      <c r="A16" s="44" t="s">
        <v>9041</v>
      </c>
      <c r="B16" s="14">
        <v>8809046295492</v>
      </c>
      <c r="C16" s="50" t="s">
        <v>9042</v>
      </c>
      <c r="D16" s="46" t="s">
        <v>9043</v>
      </c>
      <c r="E16" s="16">
        <v>27000</v>
      </c>
      <c r="F16" s="15">
        <v>0.4</v>
      </c>
      <c r="G16" s="47">
        <v>105</v>
      </c>
      <c r="H16" s="55">
        <f>Таблица621[[#This Row],[Коэфициент стоимости]]*Таблица621[[#This Row],[Розничная цена KRW]]</f>
        <v>10800</v>
      </c>
      <c r="I16" s="17" t="str">
        <f>IF($H$1="","Введите курс",Таблица621[[#This Row],[Оптовая цена KRW за 1шт]]/$H$1)</f>
        <v>Введите курс</v>
      </c>
      <c r="J16" s="48"/>
      <c r="K16" s="18">
        <f>Таблица621[[#This Row],[Заказ коробок ]]*Таблица621[[#This Row],[Кол-во шт в коробке]]</f>
        <v>0</v>
      </c>
      <c r="L16" s="54">
        <f>Таблица621[[#This Row],[Общее кол-во шт]]*Таблица621[[#This Row],[Оптовая цена KRW за 1шт]]</f>
        <v>0</v>
      </c>
      <c r="M16" s="19" t="str">
        <f>IFERROR(Таблица621[[#This Row],[Общее кол-во шт]]*Таблица621[[#This Row],[Оптовая цена USD за 1шт]],"")</f>
        <v/>
      </c>
      <c r="N16" s="49"/>
    </row>
    <row r="17" spans="1:14" ht="22.5" customHeight="1">
      <c r="A17" s="44" t="s">
        <v>9044</v>
      </c>
      <c r="B17" s="14">
        <v>8809046295508</v>
      </c>
      <c r="C17" s="50" t="s">
        <v>9045</v>
      </c>
      <c r="D17" s="46" t="s">
        <v>9046</v>
      </c>
      <c r="E17" s="16">
        <v>27000</v>
      </c>
      <c r="F17" s="15">
        <v>0.4</v>
      </c>
      <c r="G17" s="47">
        <v>70</v>
      </c>
      <c r="H17" s="55">
        <f>Таблица621[[#This Row],[Коэфициент стоимости]]*Таблица621[[#This Row],[Розничная цена KRW]]</f>
        <v>10800</v>
      </c>
      <c r="I17" s="17" t="str">
        <f>IF($H$1="","Введите курс",Таблица621[[#This Row],[Оптовая цена KRW за 1шт]]/$H$1)</f>
        <v>Введите курс</v>
      </c>
      <c r="J17" s="48"/>
      <c r="K17" s="18">
        <f>Таблица621[[#This Row],[Заказ коробок ]]*Таблица621[[#This Row],[Кол-во шт в коробке]]</f>
        <v>0</v>
      </c>
      <c r="L17" s="54">
        <f>Таблица621[[#This Row],[Общее кол-во шт]]*Таблица621[[#This Row],[Оптовая цена KRW за 1шт]]</f>
        <v>0</v>
      </c>
      <c r="M17" s="19" t="str">
        <f>IFERROR(Таблица621[[#This Row],[Общее кол-во шт]]*Таблица621[[#This Row],[Оптовая цена USD за 1шт]],"")</f>
        <v/>
      </c>
      <c r="N17" s="49"/>
    </row>
    <row r="18" spans="1:14" ht="22.5" customHeight="1">
      <c r="A18" s="44" t="s">
        <v>9047</v>
      </c>
      <c r="B18" s="14">
        <v>8809046293559</v>
      </c>
      <c r="C18" s="50" t="s">
        <v>9048</v>
      </c>
      <c r="D18" s="46" t="s">
        <v>9049</v>
      </c>
      <c r="E18" s="16">
        <v>21000</v>
      </c>
      <c r="F18" s="15">
        <v>0.41000000000000003</v>
      </c>
      <c r="G18" s="47">
        <v>48</v>
      </c>
      <c r="H18" s="55">
        <f>Таблица621[[#This Row],[Коэфициент стоимости]]*Таблица621[[#This Row],[Розничная цена KRW]]</f>
        <v>8610</v>
      </c>
      <c r="I18" s="17" t="str">
        <f>IF($H$1="","Введите курс",Таблица621[[#This Row],[Оптовая цена KRW за 1шт]]/$H$1)</f>
        <v>Введите курс</v>
      </c>
      <c r="J18" s="48"/>
      <c r="K18" s="18">
        <f>Таблица621[[#This Row],[Заказ коробок ]]*Таблица621[[#This Row],[Кол-во шт в коробке]]</f>
        <v>0</v>
      </c>
      <c r="L18" s="54">
        <f>Таблица621[[#This Row],[Общее кол-во шт]]*Таблица621[[#This Row],[Оптовая цена KRW за 1шт]]</f>
        <v>0</v>
      </c>
      <c r="M18" s="19" t="str">
        <f>IFERROR(Таблица621[[#This Row],[Общее кол-во шт]]*Таблица621[[#This Row],[Оптовая цена USD за 1шт]],"")</f>
        <v/>
      </c>
      <c r="N18" s="49"/>
    </row>
    <row r="19" spans="1:14" ht="22.5" customHeight="1">
      <c r="A19" s="44" t="s">
        <v>9050</v>
      </c>
      <c r="B19" s="14">
        <v>8809046295041</v>
      </c>
      <c r="C19" s="50" t="s">
        <v>9051</v>
      </c>
      <c r="D19" s="46" t="s">
        <v>9052</v>
      </c>
      <c r="E19" s="16">
        <v>5000</v>
      </c>
      <c r="F19" s="15">
        <v>0.7</v>
      </c>
      <c r="G19" s="47">
        <v>100</v>
      </c>
      <c r="H19" s="55">
        <f>Таблица621[[#This Row],[Коэфициент стоимости]]*Таблица621[[#This Row],[Розничная цена KRW]]</f>
        <v>3500</v>
      </c>
      <c r="I19" s="17" t="str">
        <f>IF($H$1="","Введите курс",Таблица621[[#This Row],[Оптовая цена KRW за 1шт]]/$H$1)</f>
        <v>Введите курс</v>
      </c>
      <c r="J19" s="48"/>
      <c r="K19" s="18">
        <f>Таблица621[[#This Row],[Заказ коробок ]]*Таблица621[[#This Row],[Кол-во шт в коробке]]</f>
        <v>0</v>
      </c>
      <c r="L19" s="54">
        <f>Таблица621[[#This Row],[Общее кол-во шт]]*Таблица621[[#This Row],[Оптовая цена KRW за 1шт]]</f>
        <v>0</v>
      </c>
      <c r="M19" s="19" t="str">
        <f>IFERROR(Таблица621[[#This Row],[Общее кол-во шт]]*Таблица621[[#This Row],[Оптовая цена USD за 1шт]],"")</f>
        <v/>
      </c>
      <c r="N19" s="49"/>
    </row>
    <row r="20" spans="1:14" ht="22.5" customHeight="1">
      <c r="A20" s="44" t="s">
        <v>9053</v>
      </c>
      <c r="B20" s="14">
        <v>8809046298431</v>
      </c>
      <c r="C20" s="50" t="s">
        <v>9054</v>
      </c>
      <c r="D20" s="46" t="s">
        <v>9055</v>
      </c>
      <c r="E20" s="16">
        <v>24000</v>
      </c>
      <c r="F20" s="15">
        <v>0.41000000000000003</v>
      </c>
      <c r="G20" s="47">
        <v>30</v>
      </c>
      <c r="H20" s="55">
        <f>Таблица621[[#This Row],[Коэфициент стоимости]]*Таблица621[[#This Row],[Розничная цена KRW]]</f>
        <v>9840</v>
      </c>
      <c r="I20" s="17" t="str">
        <f>IF($H$1="","Введите курс",Таблица621[[#This Row],[Оптовая цена KRW за 1шт]]/$H$1)</f>
        <v>Введите курс</v>
      </c>
      <c r="J20" s="48"/>
      <c r="K20" s="18">
        <f>Таблица621[[#This Row],[Заказ коробок ]]*Таблица621[[#This Row],[Кол-во шт в коробке]]</f>
        <v>0</v>
      </c>
      <c r="L20" s="54">
        <f>Таблица621[[#This Row],[Общее кол-во шт]]*Таблица621[[#This Row],[Оптовая цена KRW за 1шт]]</f>
        <v>0</v>
      </c>
      <c r="M20" s="19" t="str">
        <f>IFERROR(Таблица621[[#This Row],[Общее кол-во шт]]*Таблица621[[#This Row],[Оптовая цена USD за 1шт]],"")</f>
        <v/>
      </c>
      <c r="N20" s="49"/>
    </row>
    <row r="21" spans="1:14" ht="22.5" customHeight="1">
      <c r="A21" s="44" t="s">
        <v>9056</v>
      </c>
      <c r="B21" s="14">
        <v>8809046291005</v>
      </c>
      <c r="C21" s="50" t="s">
        <v>9057</v>
      </c>
      <c r="D21" s="46" t="s">
        <v>9058</v>
      </c>
      <c r="E21" s="16">
        <v>30000</v>
      </c>
      <c r="F21" s="15">
        <v>0.4</v>
      </c>
      <c r="G21" s="47">
        <v>105</v>
      </c>
      <c r="H21" s="55">
        <f>Таблица621[[#This Row],[Коэфициент стоимости]]*Таблица621[[#This Row],[Розничная цена KRW]]</f>
        <v>12000</v>
      </c>
      <c r="I21" s="17" t="str">
        <f>IF($H$1="","Введите курс",Таблица621[[#This Row],[Оптовая цена KRW за 1шт]]/$H$1)</f>
        <v>Введите курс</v>
      </c>
      <c r="J21" s="48"/>
      <c r="K21" s="18">
        <f>Таблица621[[#This Row],[Заказ коробок ]]*Таблица621[[#This Row],[Кол-во шт в коробке]]</f>
        <v>0</v>
      </c>
      <c r="L21" s="54">
        <f>Таблица621[[#This Row],[Общее кол-во шт]]*Таблица621[[#This Row],[Оптовая цена KRW за 1шт]]</f>
        <v>0</v>
      </c>
      <c r="M21" s="19" t="str">
        <f>IFERROR(Таблица621[[#This Row],[Общее кол-во шт]]*Таблица621[[#This Row],[Оптовая цена USD за 1шт]],"")</f>
        <v/>
      </c>
      <c r="N21" s="49"/>
    </row>
    <row r="22" spans="1:14" ht="22.5" customHeight="1">
      <c r="A22" s="44" t="s">
        <v>9059</v>
      </c>
      <c r="B22" s="14">
        <v>8809046294662</v>
      </c>
      <c r="C22" s="50" t="s">
        <v>9060</v>
      </c>
      <c r="D22" s="46" t="s">
        <v>9061</v>
      </c>
      <c r="E22" s="16">
        <v>28000</v>
      </c>
      <c r="F22" s="15">
        <v>0.4</v>
      </c>
      <c r="G22" s="47">
        <v>36</v>
      </c>
      <c r="H22" s="55">
        <f>Таблица621[[#This Row],[Коэфициент стоимости]]*Таблица621[[#This Row],[Розничная цена KRW]]</f>
        <v>11200</v>
      </c>
      <c r="I22" s="17" t="str">
        <f>IF($H$1="","Введите курс",Таблица621[[#This Row],[Оптовая цена KRW за 1шт]]/$H$1)</f>
        <v>Введите курс</v>
      </c>
      <c r="J22" s="48"/>
      <c r="K22" s="18">
        <f>Таблица621[[#This Row],[Заказ коробок ]]*Таблица621[[#This Row],[Кол-во шт в коробке]]</f>
        <v>0</v>
      </c>
      <c r="L22" s="54">
        <f>Таблица621[[#This Row],[Общее кол-во шт]]*Таблица621[[#This Row],[Оптовая цена KRW за 1шт]]</f>
        <v>0</v>
      </c>
      <c r="M22" s="19" t="str">
        <f>IFERROR(Таблица621[[#This Row],[Общее кол-во шт]]*Таблица621[[#This Row],[Оптовая цена USD за 1шт]],"")</f>
        <v/>
      </c>
      <c r="N22" s="49"/>
    </row>
    <row r="23" spans="1:14" ht="22.5" customHeight="1">
      <c r="A23" s="44" t="s">
        <v>9062</v>
      </c>
      <c r="B23" s="14">
        <v>8809046297908</v>
      </c>
      <c r="C23" s="50" t="s">
        <v>9063</v>
      </c>
      <c r="D23" s="46" t="s">
        <v>9064</v>
      </c>
      <c r="E23" s="16">
        <v>25000</v>
      </c>
      <c r="F23" s="15">
        <v>0.4</v>
      </c>
      <c r="G23" s="47">
        <v>90</v>
      </c>
      <c r="H23" s="55">
        <f>Таблица621[[#This Row],[Коэфициент стоимости]]*Таблица621[[#This Row],[Розничная цена KRW]]</f>
        <v>10000</v>
      </c>
      <c r="I23" s="17" t="str">
        <f>IF($H$1="","Введите курс",Таблица621[[#This Row],[Оптовая цена KRW за 1шт]]/$H$1)</f>
        <v>Введите курс</v>
      </c>
      <c r="J23" s="48"/>
      <c r="K23" s="18">
        <f>Таблица621[[#This Row],[Заказ коробок ]]*Таблица621[[#This Row],[Кол-во шт в коробке]]</f>
        <v>0</v>
      </c>
      <c r="L23" s="54">
        <f>Таблица621[[#This Row],[Общее кол-во шт]]*Таблица621[[#This Row],[Оптовая цена KRW за 1шт]]</f>
        <v>0</v>
      </c>
      <c r="M23" s="19" t="str">
        <f>IFERROR(Таблица621[[#This Row],[Общее кол-во шт]]*Таблица621[[#This Row],[Оптовая цена USD за 1шт]],"")</f>
        <v/>
      </c>
      <c r="N23" s="49"/>
    </row>
    <row r="24" spans="1:14" ht="22.5" customHeight="1">
      <c r="A24" s="44" t="s">
        <v>9065</v>
      </c>
      <c r="B24" s="14">
        <v>8809046298226</v>
      </c>
      <c r="C24" s="50" t="s">
        <v>9066</v>
      </c>
      <c r="D24" s="46" t="s">
        <v>9067</v>
      </c>
      <c r="E24" s="16">
        <v>19000</v>
      </c>
      <c r="F24" s="15">
        <v>0.4</v>
      </c>
      <c r="G24" s="47">
        <v>39</v>
      </c>
      <c r="H24" s="55">
        <f>Таблица621[[#This Row],[Коэфициент стоимости]]*Таблица621[[#This Row],[Розничная цена KRW]]</f>
        <v>7600</v>
      </c>
      <c r="I24" s="17" t="str">
        <f>IF($H$1="","Введите курс",Таблица621[[#This Row],[Оптовая цена KRW за 1шт]]/$H$1)</f>
        <v>Введите курс</v>
      </c>
      <c r="J24" s="48"/>
      <c r="K24" s="18">
        <f>Таблица621[[#This Row],[Заказ коробок ]]*Таблица621[[#This Row],[Кол-во шт в коробке]]</f>
        <v>0</v>
      </c>
      <c r="L24" s="54">
        <f>Таблица621[[#This Row],[Общее кол-во шт]]*Таблица621[[#This Row],[Оптовая цена KRW за 1шт]]</f>
        <v>0</v>
      </c>
      <c r="M24" s="19" t="str">
        <f>IFERROR(Таблица621[[#This Row],[Общее кол-во шт]]*Таблица621[[#This Row],[Оптовая цена USD за 1шт]],"")</f>
        <v/>
      </c>
      <c r="N24" s="49"/>
    </row>
    <row r="25" spans="1:14" ht="22.5" customHeight="1">
      <c r="A25" s="44" t="s">
        <v>9068</v>
      </c>
      <c r="B25" s="14">
        <v>8809046298165</v>
      </c>
      <c r="C25" s="50" t="s">
        <v>9069</v>
      </c>
      <c r="D25" s="46" t="s">
        <v>9070</v>
      </c>
      <c r="E25" s="16">
        <v>9000</v>
      </c>
      <c r="F25" s="15">
        <v>0.54</v>
      </c>
      <c r="G25" s="47">
        <v>280</v>
      </c>
      <c r="H25" s="55">
        <f>Таблица621[[#This Row],[Коэфициент стоимости]]*Таблица621[[#This Row],[Розничная цена KRW]]</f>
        <v>4860</v>
      </c>
      <c r="I25" s="17" t="str">
        <f>IF($H$1="","Введите курс",Таблица621[[#This Row],[Оптовая цена KRW за 1шт]]/$H$1)</f>
        <v>Введите курс</v>
      </c>
      <c r="J25" s="48"/>
      <c r="K25" s="18">
        <f>Таблица621[[#This Row],[Заказ коробок ]]*Таблица621[[#This Row],[Кол-во шт в коробке]]</f>
        <v>0</v>
      </c>
      <c r="L25" s="54">
        <f>Таблица621[[#This Row],[Общее кол-во шт]]*Таблица621[[#This Row],[Оптовая цена KRW за 1шт]]</f>
        <v>0</v>
      </c>
      <c r="M25" s="19" t="str">
        <f>IFERROR(Таблица621[[#This Row],[Общее кол-во шт]]*Таблица621[[#This Row],[Оптовая цена USD за 1шт]],"")</f>
        <v/>
      </c>
      <c r="N25" s="49"/>
    </row>
    <row r="26" spans="1:14" ht="22.5" customHeight="1">
      <c r="A26" s="44" t="s">
        <v>9071</v>
      </c>
      <c r="B26" s="14">
        <v>8809046293825</v>
      </c>
      <c r="C26" s="50" t="s">
        <v>9072</v>
      </c>
      <c r="D26" s="46" t="s">
        <v>9073</v>
      </c>
      <c r="E26" s="16">
        <v>23000</v>
      </c>
      <c r="F26" s="15">
        <v>0.4</v>
      </c>
      <c r="G26" s="47">
        <v>176</v>
      </c>
      <c r="H26" s="55">
        <f>Таблица621[[#This Row],[Коэфициент стоимости]]*Таблица621[[#This Row],[Розничная цена KRW]]</f>
        <v>9200</v>
      </c>
      <c r="I26" s="17" t="str">
        <f>IF($H$1="","Введите курс",Таблица621[[#This Row],[Оптовая цена KRW за 1шт]]/$H$1)</f>
        <v>Введите курс</v>
      </c>
      <c r="J26" s="48"/>
      <c r="K26" s="18">
        <f>Таблица621[[#This Row],[Заказ коробок ]]*Таблица621[[#This Row],[Кол-во шт в коробке]]</f>
        <v>0</v>
      </c>
      <c r="L26" s="54">
        <f>Таблица621[[#This Row],[Общее кол-во шт]]*Таблица621[[#This Row],[Оптовая цена KRW за 1шт]]</f>
        <v>0</v>
      </c>
      <c r="M26" s="19" t="str">
        <f>IFERROR(Таблица621[[#This Row],[Общее кол-во шт]]*Таблица621[[#This Row],[Оптовая цена USD за 1шт]],"")</f>
        <v/>
      </c>
      <c r="N26" s="49"/>
    </row>
    <row r="27" spans="1:14" ht="22.5" customHeight="1">
      <c r="A27" s="44" t="s">
        <v>9074</v>
      </c>
      <c r="B27" s="14">
        <v>8809046295836</v>
      </c>
      <c r="C27" s="50" t="s">
        <v>9075</v>
      </c>
      <c r="D27" s="46" t="s">
        <v>9076</v>
      </c>
      <c r="E27" s="16">
        <v>24000</v>
      </c>
      <c r="F27" s="15">
        <v>0.43000000000000005</v>
      </c>
      <c r="G27" s="47">
        <v>105</v>
      </c>
      <c r="H27" s="55">
        <f>Таблица621[[#This Row],[Коэфициент стоимости]]*Таблица621[[#This Row],[Розничная цена KRW]]</f>
        <v>10320.000000000002</v>
      </c>
      <c r="I27" s="17" t="str">
        <f>IF($H$1="","Введите курс",Таблица621[[#This Row],[Оптовая цена KRW за 1шт]]/$H$1)</f>
        <v>Введите курс</v>
      </c>
      <c r="J27" s="48"/>
      <c r="K27" s="18">
        <f>Таблица621[[#This Row],[Заказ коробок ]]*Таблица621[[#This Row],[Кол-во шт в коробке]]</f>
        <v>0</v>
      </c>
      <c r="L27" s="54">
        <f>Таблица621[[#This Row],[Общее кол-во шт]]*Таблица621[[#This Row],[Оптовая цена KRW за 1шт]]</f>
        <v>0</v>
      </c>
      <c r="M27" s="19" t="str">
        <f>IFERROR(Таблица621[[#This Row],[Общее кол-во шт]]*Таблица621[[#This Row],[Оптовая цена USD за 1шт]],"")</f>
        <v/>
      </c>
      <c r="N27" s="49"/>
    </row>
    <row r="28" spans="1:14" ht="22.5" customHeight="1">
      <c r="A28" s="44" t="s">
        <v>9077</v>
      </c>
      <c r="B28" s="14">
        <v>8809367891496</v>
      </c>
      <c r="C28" s="50" t="s">
        <v>9078</v>
      </c>
      <c r="D28" s="46" t="s">
        <v>9079</v>
      </c>
      <c r="E28" s="16">
        <v>18000</v>
      </c>
      <c r="F28" s="15">
        <v>0.41000000000000003</v>
      </c>
      <c r="G28" s="47">
        <v>48</v>
      </c>
      <c r="H28" s="55">
        <f>Таблица621[[#This Row],[Коэфициент стоимости]]*Таблица621[[#This Row],[Розничная цена KRW]]</f>
        <v>7380.0000000000009</v>
      </c>
      <c r="I28" s="17" t="str">
        <f>IF($H$1="","Введите курс",Таблица621[[#This Row],[Оптовая цена KRW за 1шт]]/$H$1)</f>
        <v>Введите курс</v>
      </c>
      <c r="J28" s="48"/>
      <c r="K28" s="18">
        <f>Таблица621[[#This Row],[Заказ коробок ]]*Таблица621[[#This Row],[Кол-во шт в коробке]]</f>
        <v>0</v>
      </c>
      <c r="L28" s="54">
        <f>Таблица621[[#This Row],[Общее кол-во шт]]*Таблица621[[#This Row],[Оптовая цена KRW за 1шт]]</f>
        <v>0</v>
      </c>
      <c r="M28" s="19" t="str">
        <f>IFERROR(Таблица621[[#This Row],[Общее кол-во шт]]*Таблица621[[#This Row],[Оптовая цена USD за 1шт]],"")</f>
        <v/>
      </c>
      <c r="N28" s="49"/>
    </row>
    <row r="29" spans="1:14" ht="22.5" customHeight="1">
      <c r="A29" s="44" t="s">
        <v>9080</v>
      </c>
      <c r="B29" s="14">
        <v>8809046295058</v>
      </c>
      <c r="C29" s="50" t="s">
        <v>9081</v>
      </c>
      <c r="D29" s="46" t="s">
        <v>9082</v>
      </c>
      <c r="E29" s="16">
        <v>15000</v>
      </c>
      <c r="F29" s="15">
        <v>0.41000000000000003</v>
      </c>
      <c r="G29" s="47">
        <v>140</v>
      </c>
      <c r="H29" s="55">
        <f>Таблица621[[#This Row],[Коэфициент стоимости]]*Таблица621[[#This Row],[Розничная цена KRW]]</f>
        <v>6150.0000000000009</v>
      </c>
      <c r="I29" s="17" t="str">
        <f>IF($H$1="","Введите курс",Таблица621[[#This Row],[Оптовая цена KRW за 1шт]]/$H$1)</f>
        <v>Введите курс</v>
      </c>
      <c r="J29" s="48"/>
      <c r="K29" s="18">
        <f>Таблица621[[#This Row],[Заказ коробок ]]*Таблица621[[#This Row],[Кол-во шт в коробке]]</f>
        <v>0</v>
      </c>
      <c r="L29" s="54">
        <f>Таблица621[[#This Row],[Общее кол-во шт]]*Таблица621[[#This Row],[Оптовая цена KRW за 1шт]]</f>
        <v>0</v>
      </c>
      <c r="M29" s="19" t="str">
        <f>IFERROR(Таблица621[[#This Row],[Общее кол-во шт]]*Таблица621[[#This Row],[Оптовая цена USD за 1шт]],"")</f>
        <v/>
      </c>
      <c r="N29" s="49"/>
    </row>
    <row r="30" spans="1:14" ht="22.5" customHeight="1">
      <c r="A30" s="44" t="s">
        <v>9083</v>
      </c>
      <c r="B30" s="14">
        <v>8809046295034</v>
      </c>
      <c r="C30" s="50" t="s">
        <v>9084</v>
      </c>
      <c r="D30" s="46" t="s">
        <v>9085</v>
      </c>
      <c r="E30" s="16">
        <v>15000</v>
      </c>
      <c r="F30" s="15">
        <v>0.41000000000000003</v>
      </c>
      <c r="G30" s="47">
        <v>140</v>
      </c>
      <c r="H30" s="55">
        <f>Таблица621[[#This Row],[Коэфициент стоимости]]*Таблица621[[#This Row],[Розничная цена KRW]]</f>
        <v>6150.0000000000009</v>
      </c>
      <c r="I30" s="17" t="str">
        <f>IF($H$1="","Введите курс",Таблица621[[#This Row],[Оптовая цена KRW за 1шт]]/$H$1)</f>
        <v>Введите курс</v>
      </c>
      <c r="J30" s="48"/>
      <c r="K30" s="18">
        <f>Таблица621[[#This Row],[Заказ коробок ]]*Таблица621[[#This Row],[Кол-во шт в коробке]]</f>
        <v>0</v>
      </c>
      <c r="L30" s="54">
        <f>Таблица621[[#This Row],[Общее кол-во шт]]*Таблица621[[#This Row],[Оптовая цена KRW за 1шт]]</f>
        <v>0</v>
      </c>
      <c r="M30" s="19" t="str">
        <f>IFERROR(Таблица621[[#This Row],[Общее кол-во шт]]*Таблица621[[#This Row],[Оптовая цена USD за 1шт]],"")</f>
        <v/>
      </c>
      <c r="N30" s="49"/>
    </row>
    <row r="31" spans="1:14" ht="22.5" customHeight="1">
      <c r="A31" s="44" t="s">
        <v>9086</v>
      </c>
      <c r="B31" s="14">
        <v>8809046295775</v>
      </c>
      <c r="C31" s="50" t="s">
        <v>9087</v>
      </c>
      <c r="D31" s="46" t="s">
        <v>9088</v>
      </c>
      <c r="E31" s="16">
        <v>16000</v>
      </c>
      <c r="F31" s="15">
        <v>0.41000000000000003</v>
      </c>
      <c r="G31" s="47">
        <v>228</v>
      </c>
      <c r="H31" s="55">
        <f>Таблица621[[#This Row],[Коэфициент стоимости]]*Таблица621[[#This Row],[Розничная цена KRW]]</f>
        <v>6560.0000000000009</v>
      </c>
      <c r="I31" s="17" t="str">
        <f>IF($H$1="","Введите курс",Таблица621[[#This Row],[Оптовая цена KRW за 1шт]]/$H$1)</f>
        <v>Введите курс</v>
      </c>
      <c r="J31" s="48"/>
      <c r="K31" s="18">
        <f>Таблица621[[#This Row],[Заказ коробок ]]*Таблица621[[#This Row],[Кол-во шт в коробке]]</f>
        <v>0</v>
      </c>
      <c r="L31" s="54">
        <f>Таблица621[[#This Row],[Общее кол-во шт]]*Таблица621[[#This Row],[Оптовая цена KRW за 1шт]]</f>
        <v>0</v>
      </c>
      <c r="M31" s="19" t="str">
        <f>IFERROR(Таблица621[[#This Row],[Общее кол-во шт]]*Таблица621[[#This Row],[Оптовая цена USD за 1шт]],"")</f>
        <v/>
      </c>
      <c r="N31" s="49"/>
    </row>
    <row r="32" spans="1:14" ht="22.5" customHeight="1">
      <c r="A32" s="44" t="s">
        <v>9089</v>
      </c>
      <c r="B32" s="14">
        <v>8809046296659</v>
      </c>
      <c r="C32" s="50" t="s">
        <v>9090</v>
      </c>
      <c r="D32" s="46" t="s">
        <v>9091</v>
      </c>
      <c r="E32" s="16">
        <v>21000</v>
      </c>
      <c r="F32" s="15">
        <v>0.4</v>
      </c>
      <c r="G32" s="47">
        <v>105</v>
      </c>
      <c r="H32" s="55">
        <f>Таблица621[[#This Row],[Коэфициент стоимости]]*Таблица621[[#This Row],[Розничная цена KRW]]</f>
        <v>8400</v>
      </c>
      <c r="I32" s="17" t="str">
        <f>IF($H$1="","Введите курс",Таблица621[[#This Row],[Оптовая цена KRW за 1шт]]/$H$1)</f>
        <v>Введите курс</v>
      </c>
      <c r="J32" s="48"/>
      <c r="K32" s="18">
        <f>Таблица621[[#This Row],[Заказ коробок ]]*Таблица621[[#This Row],[Кол-во шт в коробке]]</f>
        <v>0</v>
      </c>
      <c r="L32" s="54">
        <f>Таблица621[[#This Row],[Общее кол-во шт]]*Таблица621[[#This Row],[Оптовая цена KRW за 1шт]]</f>
        <v>0</v>
      </c>
      <c r="M32" s="19" t="str">
        <f>IFERROR(Таблица621[[#This Row],[Общее кол-во шт]]*Таблица621[[#This Row],[Оптовая цена USD за 1шт]],"")</f>
        <v/>
      </c>
      <c r="N32" s="49"/>
    </row>
    <row r="33" spans="1:14" ht="22.5" customHeight="1">
      <c r="A33" s="44" t="s">
        <v>9092</v>
      </c>
      <c r="B33" s="14">
        <v>8809046294389</v>
      </c>
      <c r="C33" s="50" t="s">
        <v>9093</v>
      </c>
      <c r="D33" s="46" t="s">
        <v>9094</v>
      </c>
      <c r="E33" s="16">
        <v>18000</v>
      </c>
      <c r="F33" s="15">
        <v>0.41000000000000003</v>
      </c>
      <c r="G33" s="47">
        <v>48</v>
      </c>
      <c r="H33" s="55">
        <f>Таблица621[[#This Row],[Коэфициент стоимости]]*Таблица621[[#This Row],[Розничная цена KRW]]</f>
        <v>7380.0000000000009</v>
      </c>
      <c r="I33" s="17" t="str">
        <f>IF($H$1="","Введите курс",Таблица621[[#This Row],[Оптовая цена KRW за 1шт]]/$H$1)</f>
        <v>Введите курс</v>
      </c>
      <c r="J33" s="48"/>
      <c r="K33" s="18">
        <f>Таблица621[[#This Row],[Заказ коробок ]]*Таблица621[[#This Row],[Кол-во шт в коробке]]</f>
        <v>0</v>
      </c>
      <c r="L33" s="54">
        <f>Таблица621[[#This Row],[Общее кол-во шт]]*Таблица621[[#This Row],[Оптовая цена KRW за 1шт]]</f>
        <v>0</v>
      </c>
      <c r="M33" s="19" t="str">
        <f>IFERROR(Таблица621[[#This Row],[Общее кол-во шт]]*Таблица621[[#This Row],[Оптовая цена USD за 1шт]],"")</f>
        <v/>
      </c>
      <c r="N33" s="49"/>
    </row>
    <row r="34" spans="1:14" ht="22.5" customHeight="1">
      <c r="A34" s="44" t="s">
        <v>9095</v>
      </c>
      <c r="B34" s="14">
        <v>8809046296437</v>
      </c>
      <c r="C34" s="50" t="s">
        <v>9096</v>
      </c>
      <c r="D34" s="46" t="s">
        <v>9097</v>
      </c>
      <c r="E34" s="16">
        <v>15000</v>
      </c>
      <c r="F34" s="15">
        <v>0.48</v>
      </c>
      <c r="G34" s="47">
        <v>30</v>
      </c>
      <c r="H34" s="55">
        <f>Таблица621[[#This Row],[Коэфициент стоимости]]*Таблица621[[#This Row],[Розничная цена KRW]]</f>
        <v>7200</v>
      </c>
      <c r="I34" s="17" t="str">
        <f>IF($H$1="","Введите курс",Таблица621[[#This Row],[Оптовая цена KRW за 1шт]]/$H$1)</f>
        <v>Введите курс</v>
      </c>
      <c r="J34" s="48"/>
      <c r="K34" s="18">
        <f>Таблица621[[#This Row],[Заказ коробок ]]*Таблица621[[#This Row],[Кол-во шт в коробке]]</f>
        <v>0</v>
      </c>
      <c r="L34" s="54">
        <f>Таблица621[[#This Row],[Общее кол-во шт]]*Таблица621[[#This Row],[Оптовая цена KRW за 1шт]]</f>
        <v>0</v>
      </c>
      <c r="M34" s="19" t="str">
        <f>IFERROR(Таблица621[[#This Row],[Общее кол-во шт]]*Таблица621[[#This Row],[Оптовая цена USD за 1шт]],"")</f>
        <v/>
      </c>
      <c r="N34" s="49"/>
    </row>
    <row r="35" spans="1:14" ht="22.5" customHeight="1">
      <c r="A35" s="44" t="s">
        <v>9098</v>
      </c>
      <c r="B35" s="14">
        <v>8809046299827</v>
      </c>
      <c r="C35" s="50" t="s">
        <v>9099</v>
      </c>
      <c r="D35" s="46" t="s">
        <v>9100</v>
      </c>
      <c r="E35" s="16">
        <v>15000</v>
      </c>
      <c r="F35" s="15">
        <v>0.44000000000000006</v>
      </c>
      <c r="G35" s="47">
        <v>49</v>
      </c>
      <c r="H35" s="55">
        <f>Таблица621[[#This Row],[Коэфициент стоимости]]*Таблица621[[#This Row],[Розничная цена KRW]]</f>
        <v>6600.0000000000009</v>
      </c>
      <c r="I35" s="17" t="str">
        <f>IF($H$1="","Введите курс",Таблица621[[#This Row],[Оптовая цена KRW за 1шт]]/$H$1)</f>
        <v>Введите курс</v>
      </c>
      <c r="J35" s="48"/>
      <c r="K35" s="18">
        <f>Таблица621[[#This Row],[Заказ коробок ]]*Таблица621[[#This Row],[Кол-во шт в коробке]]</f>
        <v>0</v>
      </c>
      <c r="L35" s="54">
        <f>Таблица621[[#This Row],[Общее кол-во шт]]*Таблица621[[#This Row],[Оптовая цена KRW за 1шт]]</f>
        <v>0</v>
      </c>
      <c r="M35" s="19" t="str">
        <f>IFERROR(Таблица621[[#This Row],[Общее кол-во шт]]*Таблица621[[#This Row],[Оптовая цена USD за 1шт]],"")</f>
        <v/>
      </c>
      <c r="N35" s="49"/>
    </row>
    <row r="36" spans="1:14" ht="22.5" customHeight="1">
      <c r="A36" s="44" t="s">
        <v>9101</v>
      </c>
      <c r="B36" s="14">
        <v>8809046293788</v>
      </c>
      <c r="C36" s="50" t="s">
        <v>9102</v>
      </c>
      <c r="D36" s="46" t="s">
        <v>9103</v>
      </c>
      <c r="E36" s="16">
        <v>15000</v>
      </c>
      <c r="F36" s="15">
        <v>0.41000000000000003</v>
      </c>
      <c r="G36" s="47">
        <v>140</v>
      </c>
      <c r="H36" s="55">
        <f>Таблица621[[#This Row],[Коэфициент стоимости]]*Таблица621[[#This Row],[Розничная цена KRW]]</f>
        <v>6150.0000000000009</v>
      </c>
      <c r="I36" s="17" t="str">
        <f>IF($H$1="","Введите курс",Таблица621[[#This Row],[Оптовая цена KRW за 1шт]]/$H$1)</f>
        <v>Введите курс</v>
      </c>
      <c r="J36" s="48"/>
      <c r="K36" s="18">
        <f>Таблица621[[#This Row],[Заказ коробок ]]*Таблица621[[#This Row],[Кол-во шт в коробке]]</f>
        <v>0</v>
      </c>
      <c r="L36" s="54">
        <f>Таблица621[[#This Row],[Общее кол-во шт]]*Таблица621[[#This Row],[Оптовая цена KRW за 1шт]]</f>
        <v>0</v>
      </c>
      <c r="M36" s="19" t="str">
        <f>IFERROR(Таблица621[[#This Row],[Общее кол-во шт]]*Таблица621[[#This Row],[Оптовая цена USD за 1шт]],"")</f>
        <v/>
      </c>
      <c r="N36" s="49"/>
    </row>
    <row r="37" spans="1:14" ht="22.5" customHeight="1">
      <c r="A37" s="44" t="s">
        <v>9104</v>
      </c>
      <c r="B37" s="14">
        <v>8809046293771</v>
      </c>
      <c r="C37" s="50" t="s">
        <v>9105</v>
      </c>
      <c r="D37" s="46" t="s">
        <v>9106</v>
      </c>
      <c r="E37" s="16">
        <v>15000</v>
      </c>
      <c r="F37" s="15">
        <v>0.4</v>
      </c>
      <c r="G37" s="47">
        <v>140</v>
      </c>
      <c r="H37" s="55">
        <f>Таблица621[[#This Row],[Коэфициент стоимости]]*Таблица621[[#This Row],[Розничная цена KRW]]</f>
        <v>6000</v>
      </c>
      <c r="I37" s="17" t="str">
        <f>IF($H$1="","Введите курс",Таблица621[[#This Row],[Оптовая цена KRW за 1шт]]/$H$1)</f>
        <v>Введите курс</v>
      </c>
      <c r="J37" s="48"/>
      <c r="K37" s="18">
        <f>Таблица621[[#This Row],[Заказ коробок ]]*Таблица621[[#This Row],[Кол-во шт в коробке]]</f>
        <v>0</v>
      </c>
      <c r="L37" s="54">
        <f>Таблица621[[#This Row],[Общее кол-во шт]]*Таблица621[[#This Row],[Оптовая цена KRW за 1шт]]</f>
        <v>0</v>
      </c>
      <c r="M37" s="19" t="str">
        <f>IFERROR(Таблица621[[#This Row],[Общее кол-во шт]]*Таблица621[[#This Row],[Оптовая цена USD за 1шт]],"")</f>
        <v/>
      </c>
      <c r="N37" s="49"/>
    </row>
    <row r="38" spans="1:14" ht="22.5" customHeight="1">
      <c r="A38" s="44" t="s">
        <v>9107</v>
      </c>
      <c r="B38" s="14">
        <v>8809046294433</v>
      </c>
      <c r="C38" s="50" t="s">
        <v>9108</v>
      </c>
      <c r="D38" s="46" t="s">
        <v>9109</v>
      </c>
      <c r="E38" s="16">
        <v>32000</v>
      </c>
      <c r="F38" s="15">
        <v>0.4</v>
      </c>
      <c r="G38" s="47">
        <v>105</v>
      </c>
      <c r="H38" s="55">
        <f>Таблица621[[#This Row],[Коэфициент стоимости]]*Таблица621[[#This Row],[Розничная цена KRW]]</f>
        <v>12800</v>
      </c>
      <c r="I38" s="17" t="str">
        <f>IF($H$1="","Введите курс",Таблица621[[#This Row],[Оптовая цена KRW за 1шт]]/$H$1)</f>
        <v>Введите курс</v>
      </c>
      <c r="J38" s="48"/>
      <c r="K38" s="18">
        <f>Таблица621[[#This Row],[Заказ коробок ]]*Таблица621[[#This Row],[Кол-во шт в коробке]]</f>
        <v>0</v>
      </c>
      <c r="L38" s="54">
        <f>Таблица621[[#This Row],[Общее кол-во шт]]*Таблица621[[#This Row],[Оптовая цена KRW за 1шт]]</f>
        <v>0</v>
      </c>
      <c r="M38" s="19" t="str">
        <f>IFERROR(Таблица621[[#This Row],[Общее кол-во шт]]*Таблица621[[#This Row],[Оптовая цена USD за 1шт]],"")</f>
        <v/>
      </c>
      <c r="N38" s="49"/>
    </row>
    <row r="39" spans="1:14" ht="22.5" customHeight="1">
      <c r="A39" s="44" t="s">
        <v>9110</v>
      </c>
      <c r="B39" s="14">
        <v>8809046297656</v>
      </c>
      <c r="C39" s="50" t="s">
        <v>9111</v>
      </c>
      <c r="D39" s="46" t="s">
        <v>9112</v>
      </c>
      <c r="E39" s="16">
        <v>32000</v>
      </c>
      <c r="F39" s="15">
        <v>0.4</v>
      </c>
      <c r="G39" s="47">
        <v>54</v>
      </c>
      <c r="H39" s="55">
        <f>Таблица621[[#This Row],[Коэфициент стоимости]]*Таблица621[[#This Row],[Розничная цена KRW]]</f>
        <v>12800</v>
      </c>
      <c r="I39" s="17" t="str">
        <f>IF($H$1="","Введите курс",Таблица621[[#This Row],[Оптовая цена KRW за 1шт]]/$H$1)</f>
        <v>Введите курс</v>
      </c>
      <c r="J39" s="48"/>
      <c r="K39" s="18">
        <f>Таблица621[[#This Row],[Заказ коробок ]]*Таблица621[[#This Row],[Кол-во шт в коробке]]</f>
        <v>0</v>
      </c>
      <c r="L39" s="54">
        <f>Таблица621[[#This Row],[Общее кол-во шт]]*Таблица621[[#This Row],[Оптовая цена KRW за 1шт]]</f>
        <v>0</v>
      </c>
      <c r="M39" s="19" t="str">
        <f>IFERROR(Таблица621[[#This Row],[Общее кол-во шт]]*Таблица621[[#This Row],[Оптовая цена USD за 1шт]],"")</f>
        <v/>
      </c>
      <c r="N39" s="49"/>
    </row>
    <row r="40" spans="1:14" ht="22.5" customHeight="1">
      <c r="A40" s="44" t="s">
        <v>9113</v>
      </c>
      <c r="B40" s="14">
        <v>8809046298790</v>
      </c>
      <c r="C40" s="50" t="s">
        <v>9114</v>
      </c>
      <c r="D40" s="46" t="s">
        <v>9115</v>
      </c>
      <c r="E40" s="16">
        <v>18000</v>
      </c>
      <c r="F40" s="15">
        <v>0.54</v>
      </c>
      <c r="G40" s="47">
        <v>63</v>
      </c>
      <c r="H40" s="55">
        <f>Таблица621[[#This Row],[Коэфициент стоимости]]*Таблица621[[#This Row],[Розничная цена KRW]]</f>
        <v>9720</v>
      </c>
      <c r="I40" s="17" t="str">
        <f>IF($H$1="","Введите курс",Таблица621[[#This Row],[Оптовая цена KRW за 1шт]]/$H$1)</f>
        <v>Введите курс</v>
      </c>
      <c r="J40" s="48"/>
      <c r="K40" s="18">
        <f>Таблица621[[#This Row],[Заказ коробок ]]*Таблица621[[#This Row],[Кол-во шт в коробке]]</f>
        <v>0</v>
      </c>
      <c r="L40" s="54">
        <f>Таблица621[[#This Row],[Общее кол-во шт]]*Таблица621[[#This Row],[Оптовая цена KRW за 1шт]]</f>
        <v>0</v>
      </c>
      <c r="M40" s="19" t="str">
        <f>IFERROR(Таблица621[[#This Row],[Общее кол-во шт]]*Таблица621[[#This Row],[Оптовая цена USD за 1шт]],"")</f>
        <v/>
      </c>
      <c r="N40" s="49"/>
    </row>
    <row r="41" spans="1:14" ht="22.5" customHeight="1">
      <c r="A41" s="44" t="s">
        <v>9116</v>
      </c>
      <c r="B41" s="14">
        <v>8809046294587</v>
      </c>
      <c r="C41" s="50" t="s">
        <v>9117</v>
      </c>
      <c r="D41" s="46" t="s">
        <v>9118</v>
      </c>
      <c r="E41" s="16">
        <v>13000</v>
      </c>
      <c r="F41" s="15">
        <v>0.48</v>
      </c>
      <c r="G41" s="47">
        <v>54</v>
      </c>
      <c r="H41" s="55">
        <f>Таблица621[[#This Row],[Коэфициент стоимости]]*Таблица621[[#This Row],[Розничная цена KRW]]</f>
        <v>6240</v>
      </c>
      <c r="I41" s="17" t="str">
        <f>IF($H$1="","Введите курс",Таблица621[[#This Row],[Оптовая цена KRW за 1шт]]/$H$1)</f>
        <v>Введите курс</v>
      </c>
      <c r="J41" s="48"/>
      <c r="K41" s="18">
        <f>Таблица621[[#This Row],[Заказ коробок ]]*Таблица621[[#This Row],[Кол-во шт в коробке]]</f>
        <v>0</v>
      </c>
      <c r="L41" s="54">
        <f>Таблица621[[#This Row],[Общее кол-во шт]]*Таблица621[[#This Row],[Оптовая цена KRW за 1шт]]</f>
        <v>0</v>
      </c>
      <c r="M41" s="19" t="str">
        <f>IFERROR(Таблица621[[#This Row],[Общее кол-во шт]]*Таблица621[[#This Row],[Оптовая цена USD за 1шт]],"")</f>
        <v/>
      </c>
      <c r="N41" s="49"/>
    </row>
    <row r="42" spans="1:14" ht="22.5" customHeight="1">
      <c r="A42" s="44" t="s">
        <v>9119</v>
      </c>
      <c r="B42" s="14">
        <v>8809046293566</v>
      </c>
      <c r="C42" s="50" t="s">
        <v>9120</v>
      </c>
      <c r="D42" s="46" t="s">
        <v>9121</v>
      </c>
      <c r="E42" s="16">
        <v>21000</v>
      </c>
      <c r="F42" s="15">
        <v>0.41000000000000003</v>
      </c>
      <c r="G42" s="47">
        <v>48</v>
      </c>
      <c r="H42" s="55">
        <f>Таблица621[[#This Row],[Коэфициент стоимости]]*Таблица621[[#This Row],[Розничная цена KRW]]</f>
        <v>8610</v>
      </c>
      <c r="I42" s="17" t="str">
        <f>IF($H$1="","Введите курс",Таблица621[[#This Row],[Оптовая цена KRW за 1шт]]/$H$1)</f>
        <v>Введите курс</v>
      </c>
      <c r="J42" s="48"/>
      <c r="K42" s="18">
        <f>Таблица621[[#This Row],[Заказ коробок ]]*Таблица621[[#This Row],[Кол-во шт в коробке]]</f>
        <v>0</v>
      </c>
      <c r="L42" s="54">
        <f>Таблица621[[#This Row],[Общее кол-во шт]]*Таблица621[[#This Row],[Оптовая цена KRW за 1шт]]</f>
        <v>0</v>
      </c>
      <c r="M42" s="19" t="str">
        <f>IFERROR(Таблица621[[#This Row],[Общее кол-во шт]]*Таблица621[[#This Row],[Оптовая цена USD за 1шт]],"")</f>
        <v/>
      </c>
      <c r="N42" s="49"/>
    </row>
    <row r="43" spans="1:14" ht="22.5" customHeight="1">
      <c r="A43" s="44" t="s">
        <v>9122</v>
      </c>
      <c r="B43" s="14">
        <v>8809046297588</v>
      </c>
      <c r="C43" s="50" t="s">
        <v>9123</v>
      </c>
      <c r="D43" s="46" t="s">
        <v>9124</v>
      </c>
      <c r="E43" s="16">
        <v>31000</v>
      </c>
      <c r="F43" s="15">
        <v>0.37</v>
      </c>
      <c r="G43" s="47">
        <v>90</v>
      </c>
      <c r="H43" s="55">
        <f>Таблица621[[#This Row],[Коэфициент стоимости]]*Таблица621[[#This Row],[Розничная цена KRW]]</f>
        <v>11470</v>
      </c>
      <c r="I43" s="17" t="str">
        <f>IF($H$1="","Введите курс",Таблица621[[#This Row],[Оптовая цена KRW за 1шт]]/$H$1)</f>
        <v>Введите курс</v>
      </c>
      <c r="J43" s="48"/>
      <c r="K43" s="18">
        <f>Таблица621[[#This Row],[Заказ коробок ]]*Таблица621[[#This Row],[Кол-во шт в коробке]]</f>
        <v>0</v>
      </c>
      <c r="L43" s="54">
        <f>Таблица621[[#This Row],[Общее кол-во шт]]*Таблица621[[#This Row],[Оптовая цена KRW за 1шт]]</f>
        <v>0</v>
      </c>
      <c r="M43" s="19" t="str">
        <f>IFERROR(Таблица621[[#This Row],[Общее кол-во шт]]*Таблица621[[#This Row],[Оптовая цена USD за 1шт]],"")</f>
        <v/>
      </c>
      <c r="N43" s="49"/>
    </row>
    <row r="44" spans="1:14" ht="22.5" customHeight="1">
      <c r="A44" s="44" t="s">
        <v>9125</v>
      </c>
      <c r="B44" s="14">
        <v>8809046297915</v>
      </c>
      <c r="C44" s="50" t="s">
        <v>9126</v>
      </c>
      <c r="D44" s="46" t="s">
        <v>9127</v>
      </c>
      <c r="E44" s="16">
        <v>18000</v>
      </c>
      <c r="F44" s="15">
        <v>0.48</v>
      </c>
      <c r="G44" s="47">
        <v>60</v>
      </c>
      <c r="H44" s="55">
        <f>Таблица621[[#This Row],[Коэфициент стоимости]]*Таблица621[[#This Row],[Розничная цена KRW]]</f>
        <v>8640</v>
      </c>
      <c r="I44" s="17" t="str">
        <f>IF($H$1="","Введите курс",Таблица621[[#This Row],[Оптовая цена KRW за 1шт]]/$H$1)</f>
        <v>Введите курс</v>
      </c>
      <c r="J44" s="48"/>
      <c r="K44" s="18">
        <f>Таблица621[[#This Row],[Заказ коробок ]]*Таблица621[[#This Row],[Кол-во шт в коробке]]</f>
        <v>0</v>
      </c>
      <c r="L44" s="54">
        <f>Таблица621[[#This Row],[Общее кол-во шт]]*Таблица621[[#This Row],[Оптовая цена KRW за 1шт]]</f>
        <v>0</v>
      </c>
      <c r="M44" s="19" t="str">
        <f>IFERROR(Таблица621[[#This Row],[Общее кол-во шт]]*Таблица621[[#This Row],[Оптовая цена USD за 1шт]],"")</f>
        <v/>
      </c>
      <c r="N44" s="49"/>
    </row>
    <row r="45" spans="1:14" ht="22.5" customHeight="1">
      <c r="A45" s="44" t="s">
        <v>9128</v>
      </c>
      <c r="B45" s="14">
        <v>8809046293191</v>
      </c>
      <c r="C45" s="50" t="s">
        <v>9129</v>
      </c>
      <c r="D45" s="46" t="s">
        <v>9130</v>
      </c>
      <c r="E45" s="16">
        <v>19000</v>
      </c>
      <c r="F45" s="15">
        <v>0.42000000000000004</v>
      </c>
      <c r="G45" s="47">
        <v>81</v>
      </c>
      <c r="H45" s="55">
        <f>Таблица621[[#This Row],[Коэфициент стоимости]]*Таблица621[[#This Row],[Розничная цена KRW]]</f>
        <v>7980.0000000000009</v>
      </c>
      <c r="I45" s="17" t="str">
        <f>IF($H$1="","Введите курс",Таблица621[[#This Row],[Оптовая цена KRW за 1шт]]/$H$1)</f>
        <v>Введите курс</v>
      </c>
      <c r="J45" s="48"/>
      <c r="K45" s="18">
        <f>Таблица621[[#This Row],[Заказ коробок ]]*Таблица621[[#This Row],[Кол-во шт в коробке]]</f>
        <v>0</v>
      </c>
      <c r="L45" s="54">
        <f>Таблица621[[#This Row],[Общее кол-во шт]]*Таблица621[[#This Row],[Оптовая цена KRW за 1шт]]</f>
        <v>0</v>
      </c>
      <c r="M45" s="19" t="str">
        <f>IFERROR(Таблица621[[#This Row],[Общее кол-во шт]]*Таблица621[[#This Row],[Оптовая цена USD за 1шт]],"")</f>
        <v/>
      </c>
      <c r="N45" s="49"/>
    </row>
    <row r="46" spans="1:14" ht="22.5" customHeight="1">
      <c r="A46" s="44" t="s">
        <v>9131</v>
      </c>
      <c r="B46" s="14">
        <v>8809046293061</v>
      </c>
      <c r="C46" s="50" t="s">
        <v>9132</v>
      </c>
      <c r="D46" s="46" t="s">
        <v>9133</v>
      </c>
      <c r="E46" s="16">
        <v>15000</v>
      </c>
      <c r="F46" s="15">
        <v>0.45999999999999996</v>
      </c>
      <c r="G46" s="47">
        <v>80</v>
      </c>
      <c r="H46" s="55">
        <f>Таблица621[[#This Row],[Коэфициент стоимости]]*Таблица621[[#This Row],[Розничная цена KRW]]</f>
        <v>6899.9999999999991</v>
      </c>
      <c r="I46" s="17" t="str">
        <f>IF($H$1="","Введите курс",Таблица621[[#This Row],[Оптовая цена KRW за 1шт]]/$H$1)</f>
        <v>Введите курс</v>
      </c>
      <c r="J46" s="48"/>
      <c r="K46" s="18">
        <f>Таблица621[[#This Row],[Заказ коробок ]]*Таблица621[[#This Row],[Кол-во шт в коробке]]</f>
        <v>0</v>
      </c>
      <c r="L46" s="54">
        <f>Таблица621[[#This Row],[Общее кол-во шт]]*Таблица621[[#This Row],[Оптовая цена KRW за 1шт]]</f>
        <v>0</v>
      </c>
      <c r="M46" s="19" t="str">
        <f>IFERROR(Таблица621[[#This Row],[Общее кол-во шт]]*Таблица621[[#This Row],[Оптовая цена USD за 1шт]],"")</f>
        <v/>
      </c>
      <c r="N46" s="49"/>
    </row>
    <row r="47" spans="1:14" ht="22.5" customHeight="1">
      <c r="A47" s="44" t="s">
        <v>9134</v>
      </c>
      <c r="B47" s="14">
        <v>8809046293016</v>
      </c>
      <c r="C47" s="50" t="s">
        <v>9135</v>
      </c>
      <c r="D47" s="46" t="s">
        <v>9136</v>
      </c>
      <c r="E47" s="16">
        <v>29000</v>
      </c>
      <c r="F47" s="15">
        <v>0.4</v>
      </c>
      <c r="G47" s="47">
        <v>54</v>
      </c>
      <c r="H47" s="55">
        <f>Таблица621[[#This Row],[Коэфициент стоимости]]*Таблица621[[#This Row],[Розничная цена KRW]]</f>
        <v>11600</v>
      </c>
      <c r="I47" s="17" t="str">
        <f>IF($H$1="","Введите курс",Таблица621[[#This Row],[Оптовая цена KRW за 1шт]]/$H$1)</f>
        <v>Введите курс</v>
      </c>
      <c r="J47" s="48"/>
      <c r="K47" s="18">
        <f>Таблица621[[#This Row],[Заказ коробок ]]*Таблица621[[#This Row],[Кол-во шт в коробке]]</f>
        <v>0</v>
      </c>
      <c r="L47" s="54">
        <f>Таблица621[[#This Row],[Общее кол-во шт]]*Таблица621[[#This Row],[Оптовая цена KRW за 1шт]]</f>
        <v>0</v>
      </c>
      <c r="M47" s="19" t="str">
        <f>IFERROR(Таблица621[[#This Row],[Общее кол-во шт]]*Таблица621[[#This Row],[Оптовая цена USD за 1шт]],"")</f>
        <v/>
      </c>
      <c r="N47" s="49"/>
    </row>
    <row r="48" spans="1:14" ht="22.5" customHeight="1">
      <c r="A48" s="44" t="s">
        <v>9137</v>
      </c>
      <c r="B48" s="14">
        <v>8809046294396</v>
      </c>
      <c r="C48" s="50" t="s">
        <v>9138</v>
      </c>
      <c r="D48" s="46" t="s">
        <v>9139</v>
      </c>
      <c r="E48" s="16">
        <v>21000</v>
      </c>
      <c r="F48" s="15">
        <v>0.41000000000000003</v>
      </c>
      <c r="G48" s="47">
        <v>48</v>
      </c>
      <c r="H48" s="55">
        <f>Таблица621[[#This Row],[Коэфициент стоимости]]*Таблица621[[#This Row],[Розничная цена KRW]]</f>
        <v>8610</v>
      </c>
      <c r="I48" s="17" t="str">
        <f>IF($H$1="","Введите курс",Таблица621[[#This Row],[Оптовая цена KRW за 1шт]]/$H$1)</f>
        <v>Введите курс</v>
      </c>
      <c r="J48" s="48"/>
      <c r="K48" s="18">
        <f>Таблица621[[#This Row],[Заказ коробок ]]*Таблица621[[#This Row],[Кол-во шт в коробке]]</f>
        <v>0</v>
      </c>
      <c r="L48" s="54">
        <f>Таблица621[[#This Row],[Общее кол-во шт]]*Таблица621[[#This Row],[Оптовая цена KRW за 1шт]]</f>
        <v>0</v>
      </c>
      <c r="M48" s="19" t="str">
        <f>IFERROR(Таблица621[[#This Row],[Общее кол-во шт]]*Таблица621[[#This Row],[Оптовая цена USD за 1шт]],"")</f>
        <v/>
      </c>
      <c r="N48" s="49"/>
    </row>
    <row r="49" spans="1:14" ht="22.5" customHeight="1">
      <c r="A49" s="44" t="s">
        <v>9140</v>
      </c>
      <c r="B49" s="14">
        <v>8809367890055</v>
      </c>
      <c r="C49" s="50" t="s">
        <v>9141</v>
      </c>
      <c r="D49" s="46" t="s">
        <v>9142</v>
      </c>
      <c r="E49" s="16">
        <v>25000</v>
      </c>
      <c r="F49" s="15">
        <v>0.4</v>
      </c>
      <c r="G49" s="47">
        <v>54</v>
      </c>
      <c r="H49" s="55">
        <f>Таблица621[[#This Row],[Коэфициент стоимости]]*Таблица621[[#This Row],[Розничная цена KRW]]</f>
        <v>10000</v>
      </c>
      <c r="I49" s="17" t="str">
        <f>IF($H$1="","Введите курс",Таблица621[[#This Row],[Оптовая цена KRW за 1шт]]/$H$1)</f>
        <v>Введите курс</v>
      </c>
      <c r="J49" s="48"/>
      <c r="K49" s="18">
        <f>Таблица621[[#This Row],[Заказ коробок ]]*Таблица621[[#This Row],[Кол-во шт в коробке]]</f>
        <v>0</v>
      </c>
      <c r="L49" s="54">
        <f>Таблица621[[#This Row],[Общее кол-во шт]]*Таблица621[[#This Row],[Оптовая цена KRW за 1шт]]</f>
        <v>0</v>
      </c>
      <c r="M49" s="19" t="str">
        <f>IFERROR(Таблица621[[#This Row],[Общее кол-во шт]]*Таблица621[[#This Row],[Оптовая цена USD за 1шт]],"")</f>
        <v/>
      </c>
      <c r="N49" s="49"/>
    </row>
    <row r="50" spans="1:14" ht="22.5" customHeight="1">
      <c r="A50" s="44" t="s">
        <v>9143</v>
      </c>
      <c r="B50" s="14">
        <v>8809367892370</v>
      </c>
      <c r="C50" s="50" t="s">
        <v>9144</v>
      </c>
      <c r="D50" s="46" t="s">
        <v>9145</v>
      </c>
      <c r="E50" s="16">
        <v>21000</v>
      </c>
      <c r="F50" s="15">
        <v>0.41000000000000003</v>
      </c>
      <c r="G50" s="47">
        <v>48</v>
      </c>
      <c r="H50" s="55">
        <f>Таблица621[[#This Row],[Коэфициент стоимости]]*Таблица621[[#This Row],[Розничная цена KRW]]</f>
        <v>8610</v>
      </c>
      <c r="I50" s="17" t="str">
        <f>IF($H$1="","Введите курс",Таблица621[[#This Row],[Оптовая цена KRW за 1шт]]/$H$1)</f>
        <v>Введите курс</v>
      </c>
      <c r="J50" s="48"/>
      <c r="K50" s="18">
        <f>Таблица621[[#This Row],[Заказ коробок ]]*Таблица621[[#This Row],[Кол-во шт в коробке]]</f>
        <v>0</v>
      </c>
      <c r="L50" s="54">
        <f>Таблица621[[#This Row],[Общее кол-во шт]]*Таблица621[[#This Row],[Оптовая цена KRW за 1шт]]</f>
        <v>0</v>
      </c>
      <c r="M50" s="19" t="str">
        <f>IFERROR(Таблица621[[#This Row],[Общее кол-во шт]]*Таблица621[[#This Row],[Оптовая цена USD за 1шт]],"")</f>
        <v/>
      </c>
      <c r="N50" s="49"/>
    </row>
    <row r="51" spans="1:14" ht="22.5" customHeight="1">
      <c r="A51" s="44" t="s">
        <v>9146</v>
      </c>
      <c r="B51" s="14">
        <v>8809367894909</v>
      </c>
      <c r="C51" s="50" t="s">
        <v>9147</v>
      </c>
      <c r="D51" s="46" t="s">
        <v>9148</v>
      </c>
      <c r="E51" s="16">
        <v>23000</v>
      </c>
      <c r="F51" s="15">
        <v>0.37</v>
      </c>
      <c r="G51" s="47">
        <v>176</v>
      </c>
      <c r="H51" s="55">
        <f>Таблица621[[#This Row],[Коэфициент стоимости]]*Таблица621[[#This Row],[Розничная цена KRW]]</f>
        <v>8510</v>
      </c>
      <c r="I51" s="17" t="str">
        <f>IF($H$1="","Введите курс",Таблица621[[#This Row],[Оптовая цена KRW за 1шт]]/$H$1)</f>
        <v>Введите курс</v>
      </c>
      <c r="J51" s="48"/>
      <c r="K51" s="18">
        <f>Таблица621[[#This Row],[Заказ коробок ]]*Таблица621[[#This Row],[Кол-во шт в коробке]]</f>
        <v>0</v>
      </c>
      <c r="L51" s="54">
        <f>Таблица621[[#This Row],[Общее кол-во шт]]*Таблица621[[#This Row],[Оптовая цена KRW за 1шт]]</f>
        <v>0</v>
      </c>
      <c r="M51" s="19" t="str">
        <f>IFERROR(Таблица621[[#This Row],[Общее кол-во шт]]*Таблица621[[#This Row],[Оптовая цена USD за 1шт]],"")</f>
        <v/>
      </c>
      <c r="N51" s="49"/>
    </row>
    <row r="52" spans="1:14" ht="22.5" customHeight="1">
      <c r="A52" s="44" t="s">
        <v>9149</v>
      </c>
      <c r="B52" s="14">
        <v>8809367895555</v>
      </c>
      <c r="C52" s="50" t="s">
        <v>9150</v>
      </c>
      <c r="D52" s="46" t="s">
        <v>9151</v>
      </c>
      <c r="E52" s="16">
        <v>25000</v>
      </c>
      <c r="F52" s="15">
        <v>0.4</v>
      </c>
      <c r="G52" s="47">
        <v>84</v>
      </c>
      <c r="H52" s="55">
        <f>Таблица621[[#This Row],[Коэфициент стоимости]]*Таблица621[[#This Row],[Розничная цена KRW]]</f>
        <v>10000</v>
      </c>
      <c r="I52" s="17" t="str">
        <f>IF($H$1="","Введите курс",Таблица621[[#This Row],[Оптовая цена KRW за 1шт]]/$H$1)</f>
        <v>Введите курс</v>
      </c>
      <c r="J52" s="48"/>
      <c r="K52" s="18">
        <f>Таблица621[[#This Row],[Заказ коробок ]]*Таблица621[[#This Row],[Кол-во шт в коробке]]</f>
        <v>0</v>
      </c>
      <c r="L52" s="54">
        <f>Таблица621[[#This Row],[Общее кол-во шт]]*Таблица621[[#This Row],[Оптовая цена KRW за 1шт]]</f>
        <v>0</v>
      </c>
      <c r="M52" s="19" t="str">
        <f>IFERROR(Таблица621[[#This Row],[Общее кол-во шт]]*Таблица621[[#This Row],[Оптовая цена USD за 1шт]],"")</f>
        <v/>
      </c>
      <c r="N52" s="49"/>
    </row>
    <row r="53" spans="1:14" ht="22.5" customHeight="1">
      <c r="A53" s="44" t="s">
        <v>9152</v>
      </c>
      <c r="B53" s="14">
        <v>8809367892608</v>
      </c>
      <c r="C53" s="50" t="s">
        <v>9153</v>
      </c>
      <c r="D53" s="46" t="s">
        <v>9154</v>
      </c>
      <c r="E53" s="16">
        <v>5000</v>
      </c>
      <c r="F53" s="15">
        <v>0.7</v>
      </c>
      <c r="G53" s="47">
        <v>100</v>
      </c>
      <c r="H53" s="55">
        <f>Таблица621[[#This Row],[Коэфициент стоимости]]*Таблица621[[#This Row],[Розничная цена KRW]]</f>
        <v>3500</v>
      </c>
      <c r="I53" s="17" t="str">
        <f>IF($H$1="","Введите курс",Таблица621[[#This Row],[Оптовая цена KRW за 1шт]]/$H$1)</f>
        <v>Введите курс</v>
      </c>
      <c r="J53" s="48"/>
      <c r="K53" s="18">
        <f>Таблица621[[#This Row],[Заказ коробок ]]*Таблица621[[#This Row],[Кол-во шт в коробке]]</f>
        <v>0</v>
      </c>
      <c r="L53" s="54">
        <f>Таблица621[[#This Row],[Общее кол-во шт]]*Таблица621[[#This Row],[Оптовая цена KRW за 1шт]]</f>
        <v>0</v>
      </c>
      <c r="M53" s="19" t="str">
        <f>IFERROR(Таблица621[[#This Row],[Общее кол-во шт]]*Таблица621[[#This Row],[Оптовая цена USD за 1шт]],"")</f>
        <v/>
      </c>
      <c r="N53" s="49"/>
    </row>
    <row r="54" spans="1:14" ht="22.5" customHeight="1">
      <c r="A54" s="44" t="s">
        <v>9155</v>
      </c>
      <c r="B54" s="14">
        <v>8809367893360</v>
      </c>
      <c r="C54" s="50" t="s">
        <v>9156</v>
      </c>
      <c r="D54" s="46" t="s">
        <v>9157</v>
      </c>
      <c r="E54" s="16">
        <v>13000</v>
      </c>
      <c r="F54" s="15">
        <v>0.48</v>
      </c>
      <c r="G54" s="47">
        <v>216</v>
      </c>
      <c r="H54" s="55">
        <f>Таблица621[[#This Row],[Коэфициент стоимости]]*Таблица621[[#This Row],[Розничная цена KRW]]</f>
        <v>6240</v>
      </c>
      <c r="I54" s="17" t="str">
        <f>IF($H$1="","Введите курс",Таблица621[[#This Row],[Оптовая цена KRW за 1шт]]/$H$1)</f>
        <v>Введите курс</v>
      </c>
      <c r="J54" s="48"/>
      <c r="K54" s="18">
        <f>Таблица621[[#This Row],[Заказ коробок ]]*Таблица621[[#This Row],[Кол-во шт в коробке]]</f>
        <v>0</v>
      </c>
      <c r="L54" s="54">
        <f>Таблица621[[#This Row],[Общее кол-во шт]]*Таблица621[[#This Row],[Оптовая цена KRW за 1шт]]</f>
        <v>0</v>
      </c>
      <c r="M54" s="19" t="str">
        <f>IFERROR(Таблица621[[#This Row],[Общее кол-во шт]]*Таблица621[[#This Row],[Оптовая цена USD за 1шт]],"")</f>
        <v/>
      </c>
      <c r="N54" s="49"/>
    </row>
    <row r="55" spans="1:14" ht="22.5" customHeight="1">
      <c r="A55" s="44" t="s">
        <v>9158</v>
      </c>
      <c r="B55" s="14">
        <v>8809367894510</v>
      </c>
      <c r="C55" s="50" t="s">
        <v>9159</v>
      </c>
      <c r="D55" s="46" t="s">
        <v>9160</v>
      </c>
      <c r="E55" s="16">
        <v>29000</v>
      </c>
      <c r="F55" s="15">
        <v>0.4</v>
      </c>
      <c r="G55" s="47">
        <v>60</v>
      </c>
      <c r="H55" s="55">
        <f>Таблица621[[#This Row],[Коэфициент стоимости]]*Таблица621[[#This Row],[Розничная цена KRW]]</f>
        <v>11600</v>
      </c>
      <c r="I55" s="17" t="str">
        <f>IF($H$1="","Введите курс",Таблица621[[#This Row],[Оптовая цена KRW за 1шт]]/$H$1)</f>
        <v>Введите курс</v>
      </c>
      <c r="J55" s="48"/>
      <c r="K55" s="18">
        <f>Таблица621[[#This Row],[Заказ коробок ]]*Таблица621[[#This Row],[Кол-во шт в коробке]]</f>
        <v>0</v>
      </c>
      <c r="L55" s="54">
        <f>Таблица621[[#This Row],[Общее кол-во шт]]*Таблица621[[#This Row],[Оптовая цена KRW за 1шт]]</f>
        <v>0</v>
      </c>
      <c r="M55" s="19" t="str">
        <f>IFERROR(Таблица621[[#This Row],[Общее кол-во шт]]*Таблица621[[#This Row],[Оптовая цена USD за 1шт]],"")</f>
        <v/>
      </c>
      <c r="N55" s="49"/>
    </row>
    <row r="56" spans="1:14" ht="22.5" customHeight="1">
      <c r="A56" s="44" t="s">
        <v>9161</v>
      </c>
      <c r="B56" s="14">
        <v>8809367895111</v>
      </c>
      <c r="C56" s="50" t="s">
        <v>9162</v>
      </c>
      <c r="D56" s="46" t="s">
        <v>9163</v>
      </c>
      <c r="E56" s="16">
        <v>21000</v>
      </c>
      <c r="F56" s="15">
        <v>0.37</v>
      </c>
      <c r="G56" s="47">
        <v>192</v>
      </c>
      <c r="H56" s="55">
        <f>Таблица621[[#This Row],[Коэфициент стоимости]]*Таблица621[[#This Row],[Розничная цена KRW]]</f>
        <v>7770</v>
      </c>
      <c r="I56" s="17" t="str">
        <f>IF($H$1="","Введите курс",Таблица621[[#This Row],[Оптовая цена KRW за 1шт]]/$H$1)</f>
        <v>Введите курс</v>
      </c>
      <c r="J56" s="48"/>
      <c r="K56" s="18">
        <f>Таблица621[[#This Row],[Заказ коробок ]]*Таблица621[[#This Row],[Кол-во шт в коробке]]</f>
        <v>0</v>
      </c>
      <c r="L56" s="54">
        <f>Таблица621[[#This Row],[Общее кол-во шт]]*Таблица621[[#This Row],[Оптовая цена KRW за 1шт]]</f>
        <v>0</v>
      </c>
      <c r="M56" s="19" t="str">
        <f>IFERROR(Таблица621[[#This Row],[Общее кол-во шт]]*Таблица621[[#This Row],[Оптовая цена USD за 1шт]],"")</f>
        <v/>
      </c>
      <c r="N56" s="49"/>
    </row>
    <row r="57" spans="1:14" ht="22.5" customHeight="1">
      <c r="A57" s="44" t="s">
        <v>9164</v>
      </c>
      <c r="B57" s="14">
        <v>8809367895104</v>
      </c>
      <c r="C57" s="50" t="s">
        <v>9165</v>
      </c>
      <c r="D57" s="46" t="s">
        <v>9166</v>
      </c>
      <c r="E57" s="16">
        <v>19000</v>
      </c>
      <c r="F57" s="15">
        <v>0.4</v>
      </c>
      <c r="G57" s="47">
        <v>192</v>
      </c>
      <c r="H57" s="55">
        <f>Таблица621[[#This Row],[Коэфициент стоимости]]*Таблица621[[#This Row],[Розничная цена KRW]]</f>
        <v>7600</v>
      </c>
      <c r="I57" s="17" t="str">
        <f>IF($H$1="","Введите курс",Таблица621[[#This Row],[Оптовая цена KRW за 1шт]]/$H$1)</f>
        <v>Введите курс</v>
      </c>
      <c r="J57" s="48"/>
      <c r="K57" s="18">
        <f>Таблица621[[#This Row],[Заказ коробок ]]*Таблица621[[#This Row],[Кол-во шт в коробке]]</f>
        <v>0</v>
      </c>
      <c r="L57" s="54">
        <f>Таблица621[[#This Row],[Общее кол-во шт]]*Таблица621[[#This Row],[Оптовая цена KRW за 1шт]]</f>
        <v>0</v>
      </c>
      <c r="M57" s="19" t="str">
        <f>IFERROR(Таблица621[[#This Row],[Общее кол-во шт]]*Таблица621[[#This Row],[Оптовая цена USD за 1шт]],"")</f>
        <v/>
      </c>
      <c r="N57" s="49"/>
    </row>
    <row r="58" spans="1:14" ht="22.5" customHeight="1">
      <c r="A58" s="44" t="s">
        <v>9167</v>
      </c>
      <c r="B58" s="14">
        <v>8809367895517</v>
      </c>
      <c r="C58" s="50" t="s">
        <v>9168</v>
      </c>
      <c r="D58" s="46" t="s">
        <v>9169</v>
      </c>
      <c r="E58" s="16">
        <v>38000</v>
      </c>
      <c r="F58" s="15">
        <v>0.37</v>
      </c>
      <c r="G58" s="47">
        <v>60</v>
      </c>
      <c r="H58" s="55">
        <f>Таблица621[[#This Row],[Коэфициент стоимости]]*Таблица621[[#This Row],[Розничная цена KRW]]</f>
        <v>14060</v>
      </c>
      <c r="I58" s="17" t="str">
        <f>IF($H$1="","Введите курс",Таблица621[[#This Row],[Оптовая цена KRW за 1шт]]/$H$1)</f>
        <v>Введите курс</v>
      </c>
      <c r="J58" s="48"/>
      <c r="K58" s="18">
        <f>Таблица621[[#This Row],[Заказ коробок ]]*Таблица621[[#This Row],[Кол-во шт в коробке]]</f>
        <v>0</v>
      </c>
      <c r="L58" s="54">
        <f>Таблица621[[#This Row],[Общее кол-во шт]]*Таблица621[[#This Row],[Оптовая цена KRW за 1шт]]</f>
        <v>0</v>
      </c>
      <c r="M58" s="19" t="str">
        <f>IFERROR(Таблица621[[#This Row],[Общее кол-во шт]]*Таблица621[[#This Row],[Оптовая цена USD за 1шт]],"")</f>
        <v/>
      </c>
      <c r="N58" s="49"/>
    </row>
    <row r="59" spans="1:14" ht="22.5" customHeight="1">
      <c r="A59" s="44" t="s">
        <v>9170</v>
      </c>
      <c r="B59" s="14">
        <v>8809367895867</v>
      </c>
      <c r="C59" s="50" t="s">
        <v>9171</v>
      </c>
      <c r="D59" s="46" t="s">
        <v>9172</v>
      </c>
      <c r="E59" s="16">
        <v>34000</v>
      </c>
      <c r="F59" s="15">
        <v>0.37</v>
      </c>
      <c r="G59" s="47">
        <v>30</v>
      </c>
      <c r="H59" s="55">
        <f>Таблица621[[#This Row],[Коэфициент стоимости]]*Таблица621[[#This Row],[Розничная цена KRW]]</f>
        <v>12580</v>
      </c>
      <c r="I59" s="17" t="str">
        <f>IF($H$1="","Введите курс",Таблица621[[#This Row],[Оптовая цена KRW за 1шт]]/$H$1)</f>
        <v>Введите курс</v>
      </c>
      <c r="J59" s="48"/>
      <c r="K59" s="18">
        <f>Таблица621[[#This Row],[Заказ коробок ]]*Таблица621[[#This Row],[Кол-во шт в коробке]]</f>
        <v>0</v>
      </c>
      <c r="L59" s="54">
        <f>Таблица621[[#This Row],[Общее кол-во шт]]*Таблица621[[#This Row],[Оптовая цена KRW за 1шт]]</f>
        <v>0</v>
      </c>
      <c r="M59" s="19" t="str">
        <f>IFERROR(Таблица621[[#This Row],[Общее кол-во шт]]*Таблица621[[#This Row],[Оптовая цена USD за 1шт]],"")</f>
        <v/>
      </c>
      <c r="N59" s="49"/>
    </row>
    <row r="60" spans="1:14" ht="22.5" customHeight="1">
      <c r="A60" s="44" t="s">
        <v>9173</v>
      </c>
      <c r="B60" s="14">
        <v>8809367895890</v>
      </c>
      <c r="C60" s="50" t="s">
        <v>9174</v>
      </c>
      <c r="D60" s="46" t="s">
        <v>9175</v>
      </c>
      <c r="E60" s="16">
        <v>34000</v>
      </c>
      <c r="F60" s="15">
        <v>0.37</v>
      </c>
      <c r="G60" s="47">
        <v>30</v>
      </c>
      <c r="H60" s="55">
        <f>Таблица621[[#This Row],[Коэфициент стоимости]]*Таблица621[[#This Row],[Розничная цена KRW]]</f>
        <v>12580</v>
      </c>
      <c r="I60" s="17" t="str">
        <f>IF($H$1="","Введите курс",Таблица621[[#This Row],[Оптовая цена KRW за 1шт]]/$H$1)</f>
        <v>Введите курс</v>
      </c>
      <c r="J60" s="48"/>
      <c r="K60" s="18">
        <f>Таблица621[[#This Row],[Заказ коробок ]]*Таблица621[[#This Row],[Кол-во шт в коробке]]</f>
        <v>0</v>
      </c>
      <c r="L60" s="54">
        <f>Таблица621[[#This Row],[Общее кол-во шт]]*Таблица621[[#This Row],[Оптовая цена KRW за 1шт]]</f>
        <v>0</v>
      </c>
      <c r="M60" s="19" t="str">
        <f>IFERROR(Таблица621[[#This Row],[Общее кол-во шт]]*Таблица621[[#This Row],[Оптовая цена USD за 1шт]],"")</f>
        <v/>
      </c>
      <c r="N60" s="49"/>
    </row>
    <row r="61" spans="1:14" ht="22.5" customHeight="1">
      <c r="A61" s="44" t="s">
        <v>9176</v>
      </c>
      <c r="B61" s="14">
        <v>8809367896514</v>
      </c>
      <c r="C61" s="50" t="s">
        <v>9177</v>
      </c>
      <c r="D61" s="46" t="s">
        <v>9178</v>
      </c>
      <c r="E61" s="16">
        <v>19000</v>
      </c>
      <c r="F61" s="15">
        <v>0.48</v>
      </c>
      <c r="G61" s="47">
        <v>82</v>
      </c>
      <c r="H61" s="55">
        <f>Таблица621[[#This Row],[Коэфициент стоимости]]*Таблица621[[#This Row],[Розничная цена KRW]]</f>
        <v>9120</v>
      </c>
      <c r="I61" s="17" t="str">
        <f>IF($H$1="","Введите курс",Таблица621[[#This Row],[Оптовая цена KRW за 1шт]]/$H$1)</f>
        <v>Введите курс</v>
      </c>
      <c r="J61" s="48"/>
      <c r="K61" s="18">
        <f>Таблица621[[#This Row],[Заказ коробок ]]*Таблица621[[#This Row],[Кол-во шт в коробке]]</f>
        <v>0</v>
      </c>
      <c r="L61" s="54">
        <f>Таблица621[[#This Row],[Общее кол-во шт]]*Таблица621[[#This Row],[Оптовая цена KRW за 1шт]]</f>
        <v>0</v>
      </c>
      <c r="M61" s="19" t="str">
        <f>IFERROR(Таблица621[[#This Row],[Общее кол-во шт]]*Таблица621[[#This Row],[Оптовая цена USD за 1шт]],"")</f>
        <v/>
      </c>
      <c r="N61" s="49"/>
    </row>
    <row r="62" spans="1:14" ht="22.5" customHeight="1">
      <c r="A62" s="44" t="s">
        <v>9179</v>
      </c>
      <c r="B62" s="14">
        <v>8809367896422</v>
      </c>
      <c r="C62" s="50" t="s">
        <v>9180</v>
      </c>
      <c r="D62" s="46" t="s">
        <v>9181</v>
      </c>
      <c r="E62" s="16">
        <v>24000</v>
      </c>
      <c r="F62" s="15">
        <v>0.41000000000000003</v>
      </c>
      <c r="G62" s="47">
        <v>30</v>
      </c>
      <c r="H62" s="55">
        <f>Таблица621[[#This Row],[Коэфициент стоимости]]*Таблица621[[#This Row],[Розничная цена KRW]]</f>
        <v>9840</v>
      </c>
      <c r="I62" s="17" t="str">
        <f>IF($H$1="","Введите курс",Таблица621[[#This Row],[Оптовая цена KRW за 1шт]]/$H$1)</f>
        <v>Введите курс</v>
      </c>
      <c r="J62" s="48"/>
      <c r="K62" s="18">
        <f>Таблица621[[#This Row],[Заказ коробок ]]*Таблица621[[#This Row],[Кол-во шт в коробке]]</f>
        <v>0</v>
      </c>
      <c r="L62" s="54">
        <f>Таблица621[[#This Row],[Общее кол-во шт]]*Таблица621[[#This Row],[Оптовая цена KRW за 1шт]]</f>
        <v>0</v>
      </c>
      <c r="M62" s="19" t="str">
        <f>IFERROR(Таблица621[[#This Row],[Общее кол-во шт]]*Таблица621[[#This Row],[Оптовая цена USD за 1шт]],"")</f>
        <v/>
      </c>
      <c r="N62" s="49"/>
    </row>
    <row r="63" spans="1:14" ht="22.5" customHeight="1">
      <c r="A63" s="44" t="s">
        <v>9182</v>
      </c>
      <c r="B63" s="14">
        <v>8809046295041</v>
      </c>
      <c r="C63" s="50" t="s">
        <v>9051</v>
      </c>
      <c r="D63" s="46" t="s">
        <v>9052</v>
      </c>
      <c r="E63" s="16">
        <v>5000</v>
      </c>
      <c r="F63" s="15">
        <v>0.66999999999999993</v>
      </c>
      <c r="G63" s="47">
        <v>100</v>
      </c>
      <c r="H63" s="55">
        <f>Таблица621[[#This Row],[Коэфициент стоимости]]*Таблица621[[#This Row],[Розничная цена KRW]]</f>
        <v>3349.9999999999995</v>
      </c>
      <c r="I63" s="17" t="str">
        <f>IF($H$1="","Введите курс",Таблица621[[#This Row],[Оптовая цена KRW за 1шт]]/$H$1)</f>
        <v>Введите курс</v>
      </c>
      <c r="J63" s="48"/>
      <c r="K63" s="18">
        <f>Таблица621[[#This Row],[Заказ коробок ]]*Таблица621[[#This Row],[Кол-во шт в коробке]]</f>
        <v>0</v>
      </c>
      <c r="L63" s="54">
        <f>Таблица621[[#This Row],[Общее кол-во шт]]*Таблица621[[#This Row],[Оптовая цена KRW за 1шт]]</f>
        <v>0</v>
      </c>
      <c r="M63" s="19" t="str">
        <f>IFERROR(Таблица621[[#This Row],[Общее кол-во шт]]*Таблица621[[#This Row],[Оптовая цена USD за 1шт]],"")</f>
        <v/>
      </c>
      <c r="N63" s="49"/>
    </row>
    <row r="64" spans="1:14" ht="22.5" customHeight="1">
      <c r="A64" s="44" t="s">
        <v>9183</v>
      </c>
      <c r="B64" s="14">
        <v>8809367892608</v>
      </c>
      <c r="C64" s="50" t="s">
        <v>9153</v>
      </c>
      <c r="D64" s="46" t="s">
        <v>9154</v>
      </c>
      <c r="E64" s="16">
        <v>5000</v>
      </c>
      <c r="F64" s="15">
        <v>0.66999999999999993</v>
      </c>
      <c r="G64" s="47">
        <v>100</v>
      </c>
      <c r="H64" s="55">
        <f>Таблица621[[#This Row],[Коэфициент стоимости]]*Таблица621[[#This Row],[Розничная цена KRW]]</f>
        <v>3349.9999999999995</v>
      </c>
      <c r="I64" s="17" t="str">
        <f>IF($H$1="","Введите курс",Таблица621[[#This Row],[Оптовая цена KRW за 1шт]]/$H$1)</f>
        <v>Введите курс</v>
      </c>
      <c r="J64" s="48"/>
      <c r="K64" s="18">
        <f>Таблица621[[#This Row],[Заказ коробок ]]*Таблица621[[#This Row],[Кол-во шт в коробке]]</f>
        <v>0</v>
      </c>
      <c r="L64" s="54">
        <f>Таблица621[[#This Row],[Общее кол-во шт]]*Таблица621[[#This Row],[Оптовая цена KRW за 1шт]]</f>
        <v>0</v>
      </c>
      <c r="M64" s="19" t="str">
        <f>IFERROR(Таблица621[[#This Row],[Общее кол-во шт]]*Таблица621[[#This Row],[Оптовая цена USD за 1шт]],"")</f>
        <v/>
      </c>
      <c r="N64" s="49"/>
    </row>
  </sheetData>
  <sheetProtection algorithmName="SHA-512" hashValue="qOEF4LfLp9caEHGS6A3cklymwzOr5weRXJl1+ueheqAMlWJVJhJo/Ox/rWhFkdK2Bpgq8kwmXlq5YTZFE58HTg==" saltValue="0k7lCcrwi4ez2c/fgf91rA==" spinCount="100000" sheet="1" autoFilter="0" pivotTables="0"/>
  <mergeCells count="2">
    <mergeCell ref="A1:C1"/>
    <mergeCell ref="D1:F1"/>
  </mergeCells>
  <conditionalFormatting sqref="A65:A1048576">
    <cfRule type="duplicateValues" dxfId="1521" priority="1"/>
  </conditionalFormatting>
  <conditionalFormatting sqref="A65:A1048576">
    <cfRule type="duplicateValues" dxfId="1520" priority="2"/>
    <cfRule type="duplicateValues" dxfId="1519" priority="3"/>
    <cfRule type="duplicateValues" dxfId="1518" priority="4"/>
  </conditionalFormatting>
  <conditionalFormatting sqref="A3:A64">
    <cfRule type="duplicateValues" dxfId="1517" priority="5"/>
  </conditionalFormatting>
  <conditionalFormatting sqref="A3:A64">
    <cfRule type="duplicateValues" dxfId="1516" priority="6"/>
    <cfRule type="duplicateValues" dxfId="1515" priority="7"/>
    <cfRule type="duplicateValues" dxfId="1514" priority="8"/>
  </conditionalFormatting>
  <conditionalFormatting sqref="A3:A64">
    <cfRule type="duplicateValues" dxfId="1513" priority="9"/>
  </conditionalFormatting>
  <conditionalFormatting sqref="A3:A64">
    <cfRule type="duplicateValues" dxfId="1512" priority="10"/>
    <cfRule type="duplicateValues" dxfId="1511" priority="11"/>
    <cfRule type="duplicateValues" dxfId="1510" priority="12"/>
  </conditionalFormatting>
  <hyperlinks>
    <hyperlink ref="G1" r:id="rId1" xr:uid="{AE577C59-8D80-4DA5-B758-6B456CFE12E3}"/>
    <hyperlink ref="N1" location="Главная!A1" display="Вернуться на Главную" xr:uid="{D7A7BC95-8CAA-40AB-8A77-43DD6D31C81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60A20-70F7-43A7-8147-8ECC1D03F28A}">
  <sheetPr>
    <pageSetUpPr fitToPage="1"/>
  </sheetPr>
  <dimension ref="A1:N80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124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9184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SUM(J3:J80)</f>
        <v>0</v>
      </c>
      <c r="K1" s="125">
        <f>SUM(K3:K80)</f>
        <v>0</v>
      </c>
      <c r="L1" s="126">
        <f>SUM(L3:L80)</f>
        <v>0</v>
      </c>
      <c r="M1" s="127">
        <f>SUM(M3:M80)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9185</v>
      </c>
      <c r="B3" s="14">
        <v>8809416470511</v>
      </c>
      <c r="C3" s="45" t="s">
        <v>9186</v>
      </c>
      <c r="D3" s="46" t="s">
        <v>9187</v>
      </c>
      <c r="E3" s="53">
        <v>9900</v>
      </c>
      <c r="F3" s="15">
        <v>0.6</v>
      </c>
      <c r="G3" s="47">
        <v>42</v>
      </c>
      <c r="H3" s="16">
        <f>Таблица622[[#This Row],[Коэфициент стоимости]]*Таблица622[[#This Row],[Розничная цена KRW]]</f>
        <v>5940</v>
      </c>
      <c r="I3" s="17" t="str">
        <f>IF($H$1="","Введите курс",Таблица622[[#This Row],[Оптовая цена KRW за 1шт]]/$H$1)</f>
        <v>Введите курс</v>
      </c>
      <c r="J3" s="48"/>
      <c r="K3" s="18">
        <f>Таблица622[[#This Row],[Заказ коробок ]]*Таблица622[[#This Row],[Кол-во шт в коробке]]</f>
        <v>0</v>
      </c>
      <c r="L3" s="16">
        <f>Таблица622[[#This Row],[Общее кол-во шт]]*Таблица622[[#This Row],[Оптовая цена KRW за 1шт]]</f>
        <v>0</v>
      </c>
      <c r="M3" s="19" t="str">
        <f>IFERROR(Таблица622[[#This Row],[Общее кол-во шт]]*Таблица622[[#This Row],[Оптовая цена USD за 1шт]],"")</f>
        <v/>
      </c>
      <c r="N3" s="49"/>
    </row>
    <row r="4" spans="1:14" ht="22.5" customHeight="1">
      <c r="A4" s="44" t="s">
        <v>9188</v>
      </c>
      <c r="B4" s="14">
        <v>8809416471112</v>
      </c>
      <c r="C4" s="50" t="s">
        <v>9189</v>
      </c>
      <c r="D4" s="46" t="s">
        <v>9190</v>
      </c>
      <c r="E4" s="16">
        <v>9900</v>
      </c>
      <c r="F4" s="15">
        <v>0.6</v>
      </c>
      <c r="G4" s="47">
        <v>60</v>
      </c>
      <c r="H4" s="55">
        <f>Таблица622[[#This Row],[Коэфициент стоимости]]*Таблица622[[#This Row],[Розничная цена KRW]]</f>
        <v>5940</v>
      </c>
      <c r="I4" s="17" t="str">
        <f>IF($H$1="","Введите курс",Таблица622[[#This Row],[Оптовая цена KRW за 1шт]]/$H$1)</f>
        <v>Введите курс</v>
      </c>
      <c r="J4" s="48"/>
      <c r="K4" s="18">
        <f>Таблица622[[#This Row],[Заказ коробок ]]*Таблица622[[#This Row],[Кол-во шт в коробке]]</f>
        <v>0</v>
      </c>
      <c r="L4" s="54">
        <f>Таблица622[[#This Row],[Общее кол-во шт]]*Таблица622[[#This Row],[Оптовая цена KRW за 1шт]]</f>
        <v>0</v>
      </c>
      <c r="M4" s="19" t="str">
        <f>IFERROR(Таблица622[[#This Row],[Общее кол-во шт]]*Таблица622[[#This Row],[Оптовая цена USD за 1шт]],"")</f>
        <v/>
      </c>
      <c r="N4" s="49"/>
    </row>
    <row r="5" spans="1:14" ht="22.5" customHeight="1">
      <c r="A5" s="44" t="s">
        <v>9191</v>
      </c>
      <c r="B5" s="14">
        <v>8809598450233</v>
      </c>
      <c r="C5" s="50" t="s">
        <v>9192</v>
      </c>
      <c r="D5" s="46" t="s">
        <v>9193</v>
      </c>
      <c r="E5" s="16">
        <v>16000</v>
      </c>
      <c r="F5" s="15">
        <v>0.6</v>
      </c>
      <c r="G5" s="47">
        <v>124</v>
      </c>
      <c r="H5" s="55">
        <f>Таблица622[[#This Row],[Коэфициент стоимости]]*Таблица622[[#This Row],[Розничная цена KRW]]</f>
        <v>9600</v>
      </c>
      <c r="I5" s="17" t="str">
        <f>IF($H$1="","Введите курс",Таблица622[[#This Row],[Оптовая цена KRW за 1шт]]/$H$1)</f>
        <v>Введите курс</v>
      </c>
      <c r="J5" s="48"/>
      <c r="K5" s="18">
        <f>Таблица622[[#This Row],[Заказ коробок ]]*Таблица622[[#This Row],[Кол-во шт в коробке]]</f>
        <v>0</v>
      </c>
      <c r="L5" s="54">
        <f>Таблица622[[#This Row],[Общее кол-во шт]]*Таблица622[[#This Row],[Оптовая цена KRW за 1шт]]</f>
        <v>0</v>
      </c>
      <c r="M5" s="19" t="str">
        <f>IFERROR(Таблица622[[#This Row],[Общее кол-во шт]]*Таблица622[[#This Row],[Оптовая цена USD за 1шт]],"")</f>
        <v/>
      </c>
      <c r="N5" s="49"/>
    </row>
    <row r="6" spans="1:14" ht="22.5" customHeight="1">
      <c r="A6" s="44" t="s">
        <v>9194</v>
      </c>
      <c r="B6" s="14">
        <v>8809416470030</v>
      </c>
      <c r="C6" s="50" t="s">
        <v>9195</v>
      </c>
      <c r="D6" s="46" t="s">
        <v>9196</v>
      </c>
      <c r="E6" s="16">
        <v>12600</v>
      </c>
      <c r="F6" s="15">
        <v>0.6</v>
      </c>
      <c r="G6" s="47">
        <v>60</v>
      </c>
      <c r="H6" s="55">
        <f>Таблица622[[#This Row],[Коэфициент стоимости]]*Таблица622[[#This Row],[Розничная цена KRW]]</f>
        <v>7560</v>
      </c>
      <c r="I6" s="17" t="str">
        <f>IF($H$1="","Введите курс",Таблица622[[#This Row],[Оптовая цена KRW за 1шт]]/$H$1)</f>
        <v>Введите курс</v>
      </c>
      <c r="J6" s="48"/>
      <c r="K6" s="18">
        <f>Таблица622[[#This Row],[Заказ коробок ]]*Таблица622[[#This Row],[Кол-во шт в коробке]]</f>
        <v>0</v>
      </c>
      <c r="L6" s="54">
        <f>Таблица622[[#This Row],[Общее кол-во шт]]*Таблица622[[#This Row],[Оптовая цена KRW за 1шт]]</f>
        <v>0</v>
      </c>
      <c r="M6" s="19" t="str">
        <f>IFERROR(Таблица622[[#This Row],[Общее кол-во шт]]*Таблица622[[#This Row],[Оптовая цена USD за 1шт]],"")</f>
        <v/>
      </c>
      <c r="N6" s="49"/>
    </row>
    <row r="7" spans="1:14" ht="22.5" customHeight="1">
      <c r="A7" s="44" t="s">
        <v>9197</v>
      </c>
      <c r="B7" s="14">
        <v>8809416470085</v>
      </c>
      <c r="C7" s="50" t="s">
        <v>9198</v>
      </c>
      <c r="D7" s="46" t="s">
        <v>9199</v>
      </c>
      <c r="E7" s="16">
        <v>12600</v>
      </c>
      <c r="F7" s="15">
        <v>0.6</v>
      </c>
      <c r="G7" s="47">
        <v>60</v>
      </c>
      <c r="H7" s="55">
        <f>Таблица622[[#This Row],[Коэфициент стоимости]]*Таблица622[[#This Row],[Розничная цена KRW]]</f>
        <v>7560</v>
      </c>
      <c r="I7" s="17" t="str">
        <f>IF($H$1="","Введите курс",Таблица622[[#This Row],[Оптовая цена KRW за 1шт]]/$H$1)</f>
        <v>Введите курс</v>
      </c>
      <c r="J7" s="48"/>
      <c r="K7" s="18">
        <f>Таблица622[[#This Row],[Заказ коробок ]]*Таблица622[[#This Row],[Кол-во шт в коробке]]</f>
        <v>0</v>
      </c>
      <c r="L7" s="54">
        <f>Таблица622[[#This Row],[Общее кол-во шт]]*Таблица622[[#This Row],[Оптовая цена KRW за 1шт]]</f>
        <v>0</v>
      </c>
      <c r="M7" s="19" t="str">
        <f>IFERROR(Таблица622[[#This Row],[Общее кол-во шт]]*Таблица622[[#This Row],[Оптовая цена USD за 1шт]],"")</f>
        <v/>
      </c>
      <c r="N7" s="49"/>
    </row>
    <row r="8" spans="1:14" ht="22.5" customHeight="1">
      <c r="A8" s="44" t="s">
        <v>9200</v>
      </c>
      <c r="B8" s="14">
        <v>8809416470306</v>
      </c>
      <c r="C8" s="50" t="s">
        <v>9201</v>
      </c>
      <c r="D8" s="46" t="s">
        <v>9202</v>
      </c>
      <c r="E8" s="16">
        <v>17500</v>
      </c>
      <c r="F8" s="15">
        <v>0.6</v>
      </c>
      <c r="G8" s="47">
        <v>45</v>
      </c>
      <c r="H8" s="55">
        <f>Таблица622[[#This Row],[Коэфициент стоимости]]*Таблица622[[#This Row],[Розничная цена KRW]]</f>
        <v>10500</v>
      </c>
      <c r="I8" s="17" t="str">
        <f>IF($H$1="","Введите курс",Таблица622[[#This Row],[Оптовая цена KRW за 1шт]]/$H$1)</f>
        <v>Введите курс</v>
      </c>
      <c r="J8" s="48"/>
      <c r="K8" s="18">
        <f>Таблица622[[#This Row],[Заказ коробок ]]*Таблица622[[#This Row],[Кол-во шт в коробке]]</f>
        <v>0</v>
      </c>
      <c r="L8" s="54">
        <f>Таблица622[[#This Row],[Общее кол-во шт]]*Таблица622[[#This Row],[Оптовая цена KRW за 1шт]]</f>
        <v>0</v>
      </c>
      <c r="M8" s="19" t="str">
        <f>IFERROR(Таблица622[[#This Row],[Общее кол-во шт]]*Таблица622[[#This Row],[Оптовая цена USD за 1шт]],"")</f>
        <v/>
      </c>
      <c r="N8" s="49"/>
    </row>
    <row r="9" spans="1:14" ht="22.5" customHeight="1">
      <c r="A9" s="44" t="s">
        <v>9203</v>
      </c>
      <c r="B9" s="14">
        <v>8809598450479</v>
      </c>
      <c r="C9" s="50" t="s">
        <v>9204</v>
      </c>
      <c r="D9" s="46" t="s">
        <v>9205</v>
      </c>
      <c r="E9" s="16">
        <v>17500</v>
      </c>
      <c r="F9" s="15">
        <v>0.6</v>
      </c>
      <c r="G9" s="47">
        <v>45</v>
      </c>
      <c r="H9" s="55">
        <f>Таблица622[[#This Row],[Коэфициент стоимости]]*Таблица622[[#This Row],[Розничная цена KRW]]</f>
        <v>10500</v>
      </c>
      <c r="I9" s="17" t="str">
        <f>IF($H$1="","Введите курс",Таблица622[[#This Row],[Оптовая цена KRW за 1шт]]/$H$1)</f>
        <v>Введите курс</v>
      </c>
      <c r="J9" s="48"/>
      <c r="K9" s="18">
        <f>Таблица622[[#This Row],[Заказ коробок ]]*Таблица622[[#This Row],[Кол-во шт в коробке]]</f>
        <v>0</v>
      </c>
      <c r="L9" s="54">
        <f>Таблица622[[#This Row],[Общее кол-во шт]]*Таблица622[[#This Row],[Оптовая цена KRW за 1шт]]</f>
        <v>0</v>
      </c>
      <c r="M9" s="19" t="str">
        <f>IFERROR(Таблица622[[#This Row],[Общее кол-во шт]]*Таблица622[[#This Row],[Оптовая цена USD за 1шт]],"")</f>
        <v/>
      </c>
      <c r="N9" s="49"/>
    </row>
    <row r="10" spans="1:14" ht="22.5" customHeight="1">
      <c r="A10" s="44" t="s">
        <v>9206</v>
      </c>
      <c r="B10" s="14">
        <v>8809416470764</v>
      </c>
      <c r="C10" s="50" t="s">
        <v>9207</v>
      </c>
      <c r="D10" s="46" t="s">
        <v>9208</v>
      </c>
      <c r="E10" s="16">
        <v>17500</v>
      </c>
      <c r="F10" s="15">
        <v>0.6</v>
      </c>
      <c r="G10" s="47">
        <v>45</v>
      </c>
      <c r="H10" s="55">
        <f>Таблица622[[#This Row],[Коэфициент стоимости]]*Таблица622[[#This Row],[Розничная цена KRW]]</f>
        <v>10500</v>
      </c>
      <c r="I10" s="17" t="str">
        <f>IF($H$1="","Введите курс",Таблица622[[#This Row],[Оптовая цена KRW за 1шт]]/$H$1)</f>
        <v>Введите курс</v>
      </c>
      <c r="J10" s="48"/>
      <c r="K10" s="18">
        <f>Таблица622[[#This Row],[Заказ коробок ]]*Таблица622[[#This Row],[Кол-во шт в коробке]]</f>
        <v>0</v>
      </c>
      <c r="L10" s="54">
        <f>Таблица622[[#This Row],[Общее кол-во шт]]*Таблица622[[#This Row],[Оптовая цена KRW за 1шт]]</f>
        <v>0</v>
      </c>
      <c r="M10" s="19" t="str">
        <f>IFERROR(Таблица622[[#This Row],[Общее кол-во шт]]*Таблица622[[#This Row],[Оптовая цена USD за 1шт]],"")</f>
        <v/>
      </c>
      <c r="N10" s="49"/>
    </row>
    <row r="11" spans="1:14" ht="22.5" customHeight="1">
      <c r="A11" s="44" t="s">
        <v>9209</v>
      </c>
      <c r="B11" s="14">
        <v>8809416470559</v>
      </c>
      <c r="C11" s="50" t="s">
        <v>9210</v>
      </c>
      <c r="D11" s="46" t="s">
        <v>9211</v>
      </c>
      <c r="E11" s="16">
        <v>19000</v>
      </c>
      <c r="F11" s="15">
        <v>0.6</v>
      </c>
      <c r="G11" s="47">
        <v>60</v>
      </c>
      <c r="H11" s="55">
        <f>Таблица622[[#This Row],[Коэфициент стоимости]]*Таблица622[[#This Row],[Розничная цена KRW]]</f>
        <v>11400</v>
      </c>
      <c r="I11" s="17" t="str">
        <f>IF($H$1="","Введите курс",Таблица622[[#This Row],[Оптовая цена KRW за 1шт]]/$H$1)</f>
        <v>Введите курс</v>
      </c>
      <c r="J11" s="48"/>
      <c r="K11" s="18">
        <f>Таблица622[[#This Row],[Заказ коробок ]]*Таблица622[[#This Row],[Кол-во шт в коробке]]</f>
        <v>0</v>
      </c>
      <c r="L11" s="54">
        <f>Таблица622[[#This Row],[Общее кол-во шт]]*Таблица622[[#This Row],[Оптовая цена KRW за 1шт]]</f>
        <v>0</v>
      </c>
      <c r="M11" s="19" t="str">
        <f>IFERROR(Таблица622[[#This Row],[Общее кол-во шт]]*Таблица622[[#This Row],[Оптовая цена USD за 1шт]],"")</f>
        <v/>
      </c>
      <c r="N11" s="49"/>
    </row>
    <row r="12" spans="1:14" ht="22.5" customHeight="1">
      <c r="A12" s="44" t="s">
        <v>9212</v>
      </c>
      <c r="B12" s="14">
        <v>8809416470047</v>
      </c>
      <c r="C12" s="50" t="s">
        <v>9213</v>
      </c>
      <c r="D12" s="46" t="s">
        <v>9214</v>
      </c>
      <c r="E12" s="16">
        <v>15600</v>
      </c>
      <c r="F12" s="15">
        <v>0.6</v>
      </c>
      <c r="G12" s="47">
        <v>60</v>
      </c>
      <c r="H12" s="55">
        <f>Таблица622[[#This Row],[Коэфициент стоимости]]*Таблица622[[#This Row],[Розничная цена KRW]]</f>
        <v>9360</v>
      </c>
      <c r="I12" s="17" t="str">
        <f>IF($H$1="","Введите курс",Таблица622[[#This Row],[Оптовая цена KRW за 1шт]]/$H$1)</f>
        <v>Введите курс</v>
      </c>
      <c r="J12" s="48"/>
      <c r="K12" s="18">
        <f>Таблица622[[#This Row],[Заказ коробок ]]*Таблица622[[#This Row],[Кол-во шт в коробке]]</f>
        <v>0</v>
      </c>
      <c r="L12" s="54">
        <f>Таблица622[[#This Row],[Общее кол-во шт]]*Таблица622[[#This Row],[Оптовая цена KRW за 1шт]]</f>
        <v>0</v>
      </c>
      <c r="M12" s="19" t="str">
        <f>IFERROR(Таблица622[[#This Row],[Общее кол-во шт]]*Таблица622[[#This Row],[Оптовая цена USD за 1шт]],"")</f>
        <v/>
      </c>
      <c r="N12" s="49"/>
    </row>
    <row r="13" spans="1:14" ht="22.5" customHeight="1">
      <c r="A13" s="44" t="s">
        <v>9215</v>
      </c>
      <c r="B13" s="14">
        <v>8809416470054</v>
      </c>
      <c r="C13" s="50" t="s">
        <v>9216</v>
      </c>
      <c r="D13" s="46" t="s">
        <v>9217</v>
      </c>
      <c r="E13" s="16">
        <v>18500</v>
      </c>
      <c r="F13" s="15">
        <v>0.6</v>
      </c>
      <c r="G13" s="47">
        <v>60</v>
      </c>
      <c r="H13" s="55">
        <f>Таблица622[[#This Row],[Коэфициент стоимости]]*Таблица622[[#This Row],[Розничная цена KRW]]</f>
        <v>11100</v>
      </c>
      <c r="I13" s="17" t="str">
        <f>IF($H$1="","Введите курс",Таблица622[[#This Row],[Оптовая цена KRW за 1шт]]/$H$1)</f>
        <v>Введите курс</v>
      </c>
      <c r="J13" s="48"/>
      <c r="K13" s="18">
        <f>Таблица622[[#This Row],[Заказ коробок ]]*Таблица622[[#This Row],[Кол-во шт в коробке]]</f>
        <v>0</v>
      </c>
      <c r="L13" s="54">
        <f>Таблица622[[#This Row],[Общее кол-во шт]]*Таблица622[[#This Row],[Оптовая цена KRW за 1шт]]</f>
        <v>0</v>
      </c>
      <c r="M13" s="19" t="str">
        <f>IFERROR(Таблица622[[#This Row],[Общее кол-во шт]]*Таблица622[[#This Row],[Оптовая цена USD за 1шт]],"")</f>
        <v/>
      </c>
      <c r="N13" s="49"/>
    </row>
    <row r="14" spans="1:14" ht="22.5" customHeight="1">
      <c r="A14" s="44" t="s">
        <v>9218</v>
      </c>
      <c r="B14" s="14">
        <v>8809416471655</v>
      </c>
      <c r="C14" s="50" t="s">
        <v>9219</v>
      </c>
      <c r="D14" s="46" t="s">
        <v>9220</v>
      </c>
      <c r="E14" s="16">
        <v>19000</v>
      </c>
      <c r="F14" s="15">
        <v>0.6</v>
      </c>
      <c r="G14" s="47">
        <v>60</v>
      </c>
      <c r="H14" s="55">
        <f>Таблица622[[#This Row],[Коэфициент стоимости]]*Таблица622[[#This Row],[Розничная цена KRW]]</f>
        <v>11400</v>
      </c>
      <c r="I14" s="17" t="str">
        <f>IF($H$1="","Введите курс",Таблица622[[#This Row],[Оптовая цена KRW за 1шт]]/$H$1)</f>
        <v>Введите курс</v>
      </c>
      <c r="J14" s="48"/>
      <c r="K14" s="18">
        <f>Таблица622[[#This Row],[Заказ коробок ]]*Таблица622[[#This Row],[Кол-во шт в коробке]]</f>
        <v>0</v>
      </c>
      <c r="L14" s="54">
        <f>Таблица622[[#This Row],[Общее кол-во шт]]*Таблица622[[#This Row],[Оптовая цена KRW за 1шт]]</f>
        <v>0</v>
      </c>
      <c r="M14" s="19" t="str">
        <f>IFERROR(Таблица622[[#This Row],[Общее кол-во шт]]*Таблица622[[#This Row],[Оптовая цена USD за 1шт]],"")</f>
        <v/>
      </c>
      <c r="N14" s="49"/>
    </row>
    <row r="15" spans="1:14" ht="22.5" customHeight="1">
      <c r="A15" s="44" t="s">
        <v>9221</v>
      </c>
      <c r="B15" s="14">
        <v>8809416471310</v>
      </c>
      <c r="C15" s="50" t="s">
        <v>9222</v>
      </c>
      <c r="D15" s="46" t="s">
        <v>9223</v>
      </c>
      <c r="E15" s="16">
        <v>18500</v>
      </c>
      <c r="F15" s="15">
        <v>0.6</v>
      </c>
      <c r="G15" s="47">
        <v>60</v>
      </c>
      <c r="H15" s="55">
        <f>Таблица622[[#This Row],[Коэфициент стоимости]]*Таблица622[[#This Row],[Розничная цена KRW]]</f>
        <v>11100</v>
      </c>
      <c r="I15" s="17" t="str">
        <f>IF($H$1="","Введите курс",Таблица622[[#This Row],[Оптовая цена KRW за 1шт]]/$H$1)</f>
        <v>Введите курс</v>
      </c>
      <c r="J15" s="48"/>
      <c r="K15" s="18">
        <f>Таблица622[[#This Row],[Заказ коробок ]]*Таблица622[[#This Row],[Кол-во шт в коробке]]</f>
        <v>0</v>
      </c>
      <c r="L15" s="54">
        <f>Таблица622[[#This Row],[Общее кол-во шт]]*Таблица622[[#This Row],[Оптовая цена KRW за 1шт]]</f>
        <v>0</v>
      </c>
      <c r="M15" s="19" t="str">
        <f>IFERROR(Таблица622[[#This Row],[Общее кол-во шт]]*Таблица622[[#This Row],[Оптовая цена USD за 1шт]],"")</f>
        <v/>
      </c>
      <c r="N15" s="49"/>
    </row>
    <row r="16" spans="1:14" ht="22.5" customHeight="1">
      <c r="A16" s="44" t="s">
        <v>9224</v>
      </c>
      <c r="B16" s="14">
        <v>8809416471396</v>
      </c>
      <c r="C16" s="50" t="s">
        <v>9225</v>
      </c>
      <c r="D16" s="46" t="s">
        <v>9226</v>
      </c>
      <c r="E16" s="16">
        <v>3500</v>
      </c>
      <c r="F16" s="15">
        <v>0.6</v>
      </c>
      <c r="G16" s="47">
        <v>1500</v>
      </c>
      <c r="H16" s="55">
        <f>Таблица622[[#This Row],[Коэфициент стоимости]]*Таблица622[[#This Row],[Розничная цена KRW]]</f>
        <v>2100</v>
      </c>
      <c r="I16" s="17" t="str">
        <f>IF($H$1="","Введите курс",Таблица622[[#This Row],[Оптовая цена KRW за 1шт]]/$H$1)</f>
        <v>Введите курс</v>
      </c>
      <c r="J16" s="48"/>
      <c r="K16" s="18">
        <f>Таблица622[[#This Row],[Заказ коробок ]]*Таблица622[[#This Row],[Кол-во шт в коробке]]</f>
        <v>0</v>
      </c>
      <c r="L16" s="54">
        <f>Таблица622[[#This Row],[Общее кол-во шт]]*Таблица622[[#This Row],[Оптовая цена KRW за 1шт]]</f>
        <v>0</v>
      </c>
      <c r="M16" s="19" t="str">
        <f>IFERROR(Таблица622[[#This Row],[Общее кол-во шт]]*Таблица622[[#This Row],[Оптовая цена USD за 1шт]],"")</f>
        <v/>
      </c>
      <c r="N16" s="49"/>
    </row>
    <row r="17" spans="1:14" ht="22.5" customHeight="1">
      <c r="A17" s="44" t="s">
        <v>9227</v>
      </c>
      <c r="B17" s="14">
        <v>8809416470245</v>
      </c>
      <c r="C17" s="50" t="s">
        <v>9228</v>
      </c>
      <c r="D17" s="46" t="s">
        <v>9229</v>
      </c>
      <c r="E17" s="16">
        <v>3500</v>
      </c>
      <c r="F17" s="15">
        <v>0.6</v>
      </c>
      <c r="G17" s="47">
        <v>1500</v>
      </c>
      <c r="H17" s="55">
        <f>Таблица622[[#This Row],[Коэфициент стоимости]]*Таблица622[[#This Row],[Розничная цена KRW]]</f>
        <v>2100</v>
      </c>
      <c r="I17" s="17" t="str">
        <f>IF($H$1="","Введите курс",Таблица622[[#This Row],[Оптовая цена KRW за 1шт]]/$H$1)</f>
        <v>Введите курс</v>
      </c>
      <c r="J17" s="48"/>
      <c r="K17" s="18">
        <f>Таблица622[[#This Row],[Заказ коробок ]]*Таблица622[[#This Row],[Кол-во шт в коробке]]</f>
        <v>0</v>
      </c>
      <c r="L17" s="54">
        <f>Таблица622[[#This Row],[Общее кол-во шт]]*Таблица622[[#This Row],[Оптовая цена KRW за 1шт]]</f>
        <v>0</v>
      </c>
      <c r="M17" s="19" t="str">
        <f>IFERROR(Таблица622[[#This Row],[Общее кол-во шт]]*Таблица622[[#This Row],[Оптовая цена USD за 1шт]],"")</f>
        <v/>
      </c>
      <c r="N17" s="49"/>
    </row>
    <row r="18" spans="1:14" ht="22.5" customHeight="1">
      <c r="A18" s="44" t="s">
        <v>9230</v>
      </c>
      <c r="B18" s="14">
        <v>8809416470368</v>
      </c>
      <c r="C18" s="50" t="s">
        <v>9231</v>
      </c>
      <c r="D18" s="46" t="s">
        <v>9232</v>
      </c>
      <c r="E18" s="16">
        <v>18000</v>
      </c>
      <c r="F18" s="15">
        <v>0.6</v>
      </c>
      <c r="G18" s="47">
        <v>72</v>
      </c>
      <c r="H18" s="55">
        <f>Таблица622[[#This Row],[Коэфициент стоимости]]*Таблица622[[#This Row],[Розничная цена KRW]]</f>
        <v>10800</v>
      </c>
      <c r="I18" s="17" t="str">
        <f>IF($H$1="","Введите курс",Таблица622[[#This Row],[Оптовая цена KRW за 1шт]]/$H$1)</f>
        <v>Введите курс</v>
      </c>
      <c r="J18" s="48"/>
      <c r="K18" s="18">
        <f>Таблица622[[#This Row],[Заказ коробок ]]*Таблица622[[#This Row],[Кол-во шт в коробке]]</f>
        <v>0</v>
      </c>
      <c r="L18" s="54">
        <f>Таблица622[[#This Row],[Общее кол-во шт]]*Таблица622[[#This Row],[Оптовая цена KRW за 1шт]]</f>
        <v>0</v>
      </c>
      <c r="M18" s="19" t="str">
        <f>IFERROR(Таблица622[[#This Row],[Общее кол-во шт]]*Таблица622[[#This Row],[Оптовая цена USD за 1шт]],"")</f>
        <v/>
      </c>
      <c r="N18" s="49"/>
    </row>
    <row r="19" spans="1:14" ht="22.5" customHeight="1">
      <c r="A19" s="44" t="s">
        <v>9233</v>
      </c>
      <c r="B19" s="14">
        <v>8809416470726</v>
      </c>
      <c r="C19" s="50" t="s">
        <v>9234</v>
      </c>
      <c r="D19" s="46" t="s">
        <v>9235</v>
      </c>
      <c r="E19" s="16">
        <v>16000</v>
      </c>
      <c r="F19" s="15">
        <v>0.6</v>
      </c>
      <c r="G19" s="47">
        <v>88</v>
      </c>
      <c r="H19" s="55">
        <f>Таблица622[[#This Row],[Коэфициент стоимости]]*Таблица622[[#This Row],[Розничная цена KRW]]</f>
        <v>9600</v>
      </c>
      <c r="I19" s="17" t="str">
        <f>IF($H$1="","Введите курс",Таблица622[[#This Row],[Оптовая цена KRW за 1шт]]/$H$1)</f>
        <v>Введите курс</v>
      </c>
      <c r="J19" s="48"/>
      <c r="K19" s="18">
        <f>Таблица622[[#This Row],[Заказ коробок ]]*Таблица622[[#This Row],[Кол-во шт в коробке]]</f>
        <v>0</v>
      </c>
      <c r="L19" s="54">
        <f>Таблица622[[#This Row],[Общее кол-во шт]]*Таблица622[[#This Row],[Оптовая цена KRW за 1шт]]</f>
        <v>0</v>
      </c>
      <c r="M19" s="19" t="str">
        <f>IFERROR(Таблица622[[#This Row],[Общее кол-во шт]]*Таблица622[[#This Row],[Оптовая цена USD за 1шт]],"")</f>
        <v/>
      </c>
      <c r="N19" s="49"/>
    </row>
    <row r="20" spans="1:14" ht="22.5" customHeight="1">
      <c r="A20" s="44" t="s">
        <v>9236</v>
      </c>
      <c r="B20" s="14">
        <v>8809416470122</v>
      </c>
      <c r="C20" s="50" t="s">
        <v>9237</v>
      </c>
      <c r="D20" s="46" t="s">
        <v>9238</v>
      </c>
      <c r="E20" s="16">
        <v>19500</v>
      </c>
      <c r="F20" s="15">
        <v>0.6</v>
      </c>
      <c r="G20" s="47">
        <v>60</v>
      </c>
      <c r="H20" s="55">
        <f>Таблица622[[#This Row],[Коэфициент стоимости]]*Таблица622[[#This Row],[Розничная цена KRW]]</f>
        <v>11700</v>
      </c>
      <c r="I20" s="17" t="str">
        <f>IF($H$1="","Введите курс",Таблица622[[#This Row],[Оптовая цена KRW за 1шт]]/$H$1)</f>
        <v>Введите курс</v>
      </c>
      <c r="J20" s="48"/>
      <c r="K20" s="18">
        <f>Таблица622[[#This Row],[Заказ коробок ]]*Таблица622[[#This Row],[Кол-во шт в коробке]]</f>
        <v>0</v>
      </c>
      <c r="L20" s="54">
        <f>Таблица622[[#This Row],[Общее кол-во шт]]*Таблица622[[#This Row],[Оптовая цена KRW за 1шт]]</f>
        <v>0</v>
      </c>
      <c r="M20" s="19" t="str">
        <f>IFERROR(Таблица622[[#This Row],[Общее кол-во шт]]*Таблица622[[#This Row],[Оптовая цена USD за 1шт]],"")</f>
        <v/>
      </c>
      <c r="N20" s="49"/>
    </row>
    <row r="21" spans="1:14" ht="22.5" customHeight="1">
      <c r="A21" s="44" t="s">
        <v>9239</v>
      </c>
      <c r="B21" s="14">
        <v>8809416470184</v>
      </c>
      <c r="C21" s="50" t="s">
        <v>9240</v>
      </c>
      <c r="D21" s="46" t="s">
        <v>9241</v>
      </c>
      <c r="E21" s="16">
        <v>18500</v>
      </c>
      <c r="F21" s="15">
        <v>0.6</v>
      </c>
      <c r="G21" s="47">
        <v>60</v>
      </c>
      <c r="H21" s="55">
        <f>Таблица622[[#This Row],[Коэфициент стоимости]]*Таблица622[[#This Row],[Розничная цена KRW]]</f>
        <v>11100</v>
      </c>
      <c r="I21" s="17" t="str">
        <f>IF($H$1="","Введите курс",Таблица622[[#This Row],[Оптовая цена KRW за 1шт]]/$H$1)</f>
        <v>Введите курс</v>
      </c>
      <c r="J21" s="48"/>
      <c r="K21" s="18">
        <f>Таблица622[[#This Row],[Заказ коробок ]]*Таблица622[[#This Row],[Кол-во шт в коробке]]</f>
        <v>0</v>
      </c>
      <c r="L21" s="54">
        <f>Таблица622[[#This Row],[Общее кол-во шт]]*Таблица622[[#This Row],[Оптовая цена KRW за 1шт]]</f>
        <v>0</v>
      </c>
      <c r="M21" s="19" t="str">
        <f>IFERROR(Таблица622[[#This Row],[Общее кол-во шт]]*Таблица622[[#This Row],[Оптовая цена USD за 1шт]],"")</f>
        <v/>
      </c>
      <c r="N21" s="49"/>
    </row>
    <row r="22" spans="1:14" ht="22.5" customHeight="1">
      <c r="A22" s="44" t="s">
        <v>9242</v>
      </c>
      <c r="B22" s="14">
        <v>8809416470191</v>
      </c>
      <c r="C22" s="50" t="s">
        <v>9243</v>
      </c>
      <c r="D22" s="46" t="s">
        <v>9244</v>
      </c>
      <c r="E22" s="16">
        <v>12800</v>
      </c>
      <c r="F22" s="15">
        <v>0.6</v>
      </c>
      <c r="G22" s="47">
        <v>96</v>
      </c>
      <c r="H22" s="55">
        <f>Таблица622[[#This Row],[Коэфициент стоимости]]*Таблица622[[#This Row],[Розничная цена KRW]]</f>
        <v>7680</v>
      </c>
      <c r="I22" s="17" t="str">
        <f>IF($H$1="","Введите курс",Таблица622[[#This Row],[Оптовая цена KRW за 1шт]]/$H$1)</f>
        <v>Введите курс</v>
      </c>
      <c r="J22" s="48"/>
      <c r="K22" s="18">
        <f>Таблица622[[#This Row],[Заказ коробок ]]*Таблица622[[#This Row],[Кол-во шт в коробке]]</f>
        <v>0</v>
      </c>
      <c r="L22" s="54">
        <f>Таблица622[[#This Row],[Общее кол-во шт]]*Таблица622[[#This Row],[Оптовая цена KRW за 1шт]]</f>
        <v>0</v>
      </c>
      <c r="M22" s="19" t="str">
        <f>IFERROR(Таблица622[[#This Row],[Общее кол-во шт]]*Таблица622[[#This Row],[Оптовая цена USD за 1шт]],"")</f>
        <v/>
      </c>
      <c r="N22" s="49"/>
    </row>
    <row r="23" spans="1:14" ht="22.5" customHeight="1">
      <c r="A23" s="44" t="s">
        <v>9245</v>
      </c>
      <c r="B23" s="14">
        <v>8809598451704</v>
      </c>
      <c r="C23" s="50" t="s">
        <v>9246</v>
      </c>
      <c r="D23" s="46" t="s">
        <v>9247</v>
      </c>
      <c r="E23" s="16">
        <v>24000</v>
      </c>
      <c r="F23" s="15">
        <v>0.6</v>
      </c>
      <c r="G23" s="47">
        <v>80</v>
      </c>
      <c r="H23" s="55">
        <f>Таблица622[[#This Row],[Коэфициент стоимости]]*Таблица622[[#This Row],[Розничная цена KRW]]</f>
        <v>14400</v>
      </c>
      <c r="I23" s="17" t="str">
        <f>IF($H$1="","Введите курс",Таблица622[[#This Row],[Оптовая цена KRW за 1шт]]/$H$1)</f>
        <v>Введите курс</v>
      </c>
      <c r="J23" s="48"/>
      <c r="K23" s="18">
        <f>Таблица622[[#This Row],[Заказ коробок ]]*Таблица622[[#This Row],[Кол-во шт в коробке]]</f>
        <v>0</v>
      </c>
      <c r="L23" s="54">
        <f>Таблица622[[#This Row],[Общее кол-во шт]]*Таблица622[[#This Row],[Оптовая цена KRW за 1шт]]</f>
        <v>0</v>
      </c>
      <c r="M23" s="19" t="str">
        <f>IFERROR(Таблица622[[#This Row],[Общее кол-во шт]]*Таблица622[[#This Row],[Оптовая цена USD за 1шт]],"")</f>
        <v/>
      </c>
      <c r="N23" s="49"/>
    </row>
    <row r="24" spans="1:14" ht="22.5" customHeight="1">
      <c r="A24" s="44" t="s">
        <v>9248</v>
      </c>
      <c r="B24" s="14">
        <v>8809598451711</v>
      </c>
      <c r="C24" s="50" t="s">
        <v>9249</v>
      </c>
      <c r="D24" s="46" t="s">
        <v>9250</v>
      </c>
      <c r="E24" s="16">
        <v>24000</v>
      </c>
      <c r="F24" s="15">
        <v>0.6</v>
      </c>
      <c r="G24" s="47">
        <v>80</v>
      </c>
      <c r="H24" s="55">
        <f>Таблица622[[#This Row],[Коэфициент стоимости]]*Таблица622[[#This Row],[Розничная цена KRW]]</f>
        <v>14400</v>
      </c>
      <c r="I24" s="17" t="str">
        <f>IF($H$1="","Введите курс",Таблица622[[#This Row],[Оптовая цена KRW за 1шт]]/$H$1)</f>
        <v>Введите курс</v>
      </c>
      <c r="J24" s="48"/>
      <c r="K24" s="18">
        <f>Таблица622[[#This Row],[Заказ коробок ]]*Таблица622[[#This Row],[Кол-во шт в коробке]]</f>
        <v>0</v>
      </c>
      <c r="L24" s="54">
        <f>Таблица622[[#This Row],[Общее кол-во шт]]*Таблица622[[#This Row],[Оптовая цена KRW за 1шт]]</f>
        <v>0</v>
      </c>
      <c r="M24" s="19" t="str">
        <f>IFERROR(Таблица622[[#This Row],[Общее кол-во шт]]*Таблица622[[#This Row],[Оптовая цена USD за 1шт]],"")</f>
        <v/>
      </c>
      <c r="N24" s="49"/>
    </row>
    <row r="25" spans="1:14" ht="22.5" customHeight="1">
      <c r="A25" s="44" t="s">
        <v>9251</v>
      </c>
      <c r="B25" s="14">
        <v>8809416470016</v>
      </c>
      <c r="C25" s="50" t="s">
        <v>9252</v>
      </c>
      <c r="D25" s="46" t="s">
        <v>9253</v>
      </c>
      <c r="E25" s="16">
        <v>19000</v>
      </c>
      <c r="F25" s="15">
        <v>0.6</v>
      </c>
      <c r="G25" s="47">
        <v>60</v>
      </c>
      <c r="H25" s="55">
        <f>Таблица622[[#This Row],[Коэфициент стоимости]]*Таблица622[[#This Row],[Розничная цена KRW]]</f>
        <v>11400</v>
      </c>
      <c r="I25" s="17" t="str">
        <f>IF($H$1="","Введите курс",Таблица622[[#This Row],[Оптовая цена KRW за 1шт]]/$H$1)</f>
        <v>Введите курс</v>
      </c>
      <c r="J25" s="48"/>
      <c r="K25" s="18">
        <f>Таблица622[[#This Row],[Заказ коробок ]]*Таблица622[[#This Row],[Кол-во шт в коробке]]</f>
        <v>0</v>
      </c>
      <c r="L25" s="54">
        <f>Таблица622[[#This Row],[Общее кол-во шт]]*Таблица622[[#This Row],[Оптовая цена KRW за 1шт]]</f>
        <v>0</v>
      </c>
      <c r="M25" s="19" t="str">
        <f>IFERROR(Таблица622[[#This Row],[Общее кол-во шт]]*Таблица622[[#This Row],[Оптовая цена USD за 1шт]],"")</f>
        <v/>
      </c>
      <c r="N25" s="49"/>
    </row>
    <row r="26" spans="1:14" ht="22.5" customHeight="1">
      <c r="A26" s="44" t="s">
        <v>9254</v>
      </c>
      <c r="B26" s="14">
        <v>8809416470009</v>
      </c>
      <c r="C26" s="50" t="s">
        <v>9255</v>
      </c>
      <c r="D26" s="46" t="s">
        <v>9256</v>
      </c>
      <c r="E26" s="16">
        <v>16800</v>
      </c>
      <c r="F26" s="15">
        <v>0.6</v>
      </c>
      <c r="G26" s="47">
        <v>60</v>
      </c>
      <c r="H26" s="55">
        <f>Таблица622[[#This Row],[Коэфициент стоимости]]*Таблица622[[#This Row],[Розничная цена KRW]]</f>
        <v>10080</v>
      </c>
      <c r="I26" s="17" t="str">
        <f>IF($H$1="","Введите курс",Таблица622[[#This Row],[Оптовая цена KRW за 1шт]]/$H$1)</f>
        <v>Введите курс</v>
      </c>
      <c r="J26" s="48"/>
      <c r="K26" s="18">
        <f>Таблица622[[#This Row],[Заказ коробок ]]*Таблица622[[#This Row],[Кол-во шт в коробке]]</f>
        <v>0</v>
      </c>
      <c r="L26" s="54">
        <f>Таблица622[[#This Row],[Общее кол-во шт]]*Таблица622[[#This Row],[Оптовая цена KRW за 1шт]]</f>
        <v>0</v>
      </c>
      <c r="M26" s="19" t="str">
        <f>IFERROR(Таблица622[[#This Row],[Общее кол-во шт]]*Таблица622[[#This Row],[Оптовая цена USD за 1шт]],"")</f>
        <v/>
      </c>
      <c r="N26" s="49"/>
    </row>
    <row r="27" spans="1:14" ht="22.5" customHeight="1">
      <c r="A27" s="44" t="s">
        <v>9257</v>
      </c>
      <c r="B27" s="14">
        <v>8809598452053</v>
      </c>
      <c r="C27" s="50" t="s">
        <v>9258</v>
      </c>
      <c r="D27" s="46" t="s">
        <v>9259</v>
      </c>
      <c r="E27" s="16">
        <v>31000</v>
      </c>
      <c r="F27" s="15">
        <v>0.6</v>
      </c>
      <c r="G27" s="47">
        <v>63</v>
      </c>
      <c r="H27" s="55">
        <f>Таблица622[[#This Row],[Коэфициент стоимости]]*Таблица622[[#This Row],[Розничная цена KRW]]</f>
        <v>18600</v>
      </c>
      <c r="I27" s="17" t="str">
        <f>IF($H$1="","Введите курс",Таблица622[[#This Row],[Оптовая цена KRW за 1шт]]/$H$1)</f>
        <v>Введите курс</v>
      </c>
      <c r="J27" s="48"/>
      <c r="K27" s="18">
        <f>Таблица622[[#This Row],[Заказ коробок ]]*Таблица622[[#This Row],[Кол-во шт в коробке]]</f>
        <v>0</v>
      </c>
      <c r="L27" s="54">
        <f>Таблица622[[#This Row],[Общее кол-во шт]]*Таблица622[[#This Row],[Оптовая цена KRW за 1шт]]</f>
        <v>0</v>
      </c>
      <c r="M27" s="19" t="str">
        <f>IFERROR(Таблица622[[#This Row],[Общее кол-во шт]]*Таблица622[[#This Row],[Оптовая цена USD за 1шт]],"")</f>
        <v/>
      </c>
      <c r="N27" s="49"/>
    </row>
    <row r="28" spans="1:14" ht="22.5" customHeight="1">
      <c r="A28" s="44" t="s">
        <v>9260</v>
      </c>
      <c r="B28" s="14">
        <v>8809598451070</v>
      </c>
      <c r="C28" s="50" t="s">
        <v>9261</v>
      </c>
      <c r="D28" s="46" t="s">
        <v>9262</v>
      </c>
      <c r="E28" s="16">
        <v>25000</v>
      </c>
      <c r="F28" s="15">
        <v>0.6</v>
      </c>
      <c r="G28" s="47">
        <v>80</v>
      </c>
      <c r="H28" s="55">
        <f>Таблица622[[#This Row],[Коэфициент стоимости]]*Таблица622[[#This Row],[Розничная цена KRW]]</f>
        <v>15000</v>
      </c>
      <c r="I28" s="17" t="str">
        <f>IF($H$1="","Введите курс",Таблица622[[#This Row],[Оптовая цена KRW за 1шт]]/$H$1)</f>
        <v>Введите курс</v>
      </c>
      <c r="J28" s="48"/>
      <c r="K28" s="18">
        <f>Таблица622[[#This Row],[Заказ коробок ]]*Таблица622[[#This Row],[Кол-во шт в коробке]]</f>
        <v>0</v>
      </c>
      <c r="L28" s="54">
        <f>Таблица622[[#This Row],[Общее кол-во шт]]*Таблица622[[#This Row],[Оптовая цена KRW за 1шт]]</f>
        <v>0</v>
      </c>
      <c r="M28" s="19" t="str">
        <f>IFERROR(Таблица622[[#This Row],[Общее кол-во шт]]*Таблица622[[#This Row],[Оптовая цена USD за 1шт]],"")</f>
        <v/>
      </c>
      <c r="N28" s="49"/>
    </row>
    <row r="29" spans="1:14" ht="22.5" customHeight="1">
      <c r="A29" s="44" t="s">
        <v>9263</v>
      </c>
      <c r="B29" s="14">
        <v>8809598451902</v>
      </c>
      <c r="C29" s="50" t="s">
        <v>9264</v>
      </c>
      <c r="D29" s="46" t="s">
        <v>9265</v>
      </c>
      <c r="E29" s="16">
        <v>15000</v>
      </c>
      <c r="F29" s="15">
        <v>0.6</v>
      </c>
      <c r="G29" s="47">
        <v>60</v>
      </c>
      <c r="H29" s="55">
        <f>Таблица622[[#This Row],[Коэфициент стоимости]]*Таблица622[[#This Row],[Розничная цена KRW]]</f>
        <v>9000</v>
      </c>
      <c r="I29" s="17" t="str">
        <f>IF($H$1="","Введите курс",Таблица622[[#This Row],[Оптовая цена KRW за 1шт]]/$H$1)</f>
        <v>Введите курс</v>
      </c>
      <c r="J29" s="48"/>
      <c r="K29" s="18">
        <f>Таблица622[[#This Row],[Заказ коробок ]]*Таблица622[[#This Row],[Кол-во шт в коробке]]</f>
        <v>0</v>
      </c>
      <c r="L29" s="54">
        <f>Таблица622[[#This Row],[Общее кол-во шт]]*Таблица622[[#This Row],[Оптовая цена KRW за 1шт]]</f>
        <v>0</v>
      </c>
      <c r="M29" s="19" t="str">
        <f>IFERROR(Таблица622[[#This Row],[Общее кол-во шт]]*Таблица622[[#This Row],[Оптовая цена USD за 1шт]],"")</f>
        <v/>
      </c>
      <c r="N29" s="49"/>
    </row>
    <row r="30" spans="1:14" ht="22.5" customHeight="1">
      <c r="A30" s="44" t="s">
        <v>9266</v>
      </c>
      <c r="B30" s="14">
        <v>8809598451889</v>
      </c>
      <c r="C30" s="50" t="s">
        <v>9267</v>
      </c>
      <c r="D30" s="46" t="s">
        <v>9268</v>
      </c>
      <c r="E30" s="16">
        <v>6000</v>
      </c>
      <c r="F30" s="15">
        <v>0.6</v>
      </c>
      <c r="G30" s="47">
        <v>48</v>
      </c>
      <c r="H30" s="55">
        <f>Таблица622[[#This Row],[Коэфициент стоимости]]*Таблица622[[#This Row],[Розничная цена KRW]]</f>
        <v>3600</v>
      </c>
      <c r="I30" s="17" t="str">
        <f>IF($H$1="","Введите курс",Таблица622[[#This Row],[Оптовая цена KRW за 1шт]]/$H$1)</f>
        <v>Введите курс</v>
      </c>
      <c r="J30" s="48"/>
      <c r="K30" s="18">
        <f>Таблица622[[#This Row],[Заказ коробок ]]*Таблица622[[#This Row],[Кол-во шт в коробке]]</f>
        <v>0</v>
      </c>
      <c r="L30" s="54">
        <f>Таблица622[[#This Row],[Общее кол-во шт]]*Таблица622[[#This Row],[Оптовая цена KRW за 1шт]]</f>
        <v>0</v>
      </c>
      <c r="M30" s="19" t="str">
        <f>IFERROR(Таблица622[[#This Row],[Общее кол-во шт]]*Таблица622[[#This Row],[Оптовая цена USD за 1шт]],"")</f>
        <v/>
      </c>
      <c r="N30" s="49"/>
    </row>
    <row r="31" spans="1:14" ht="22.5" customHeight="1">
      <c r="A31" s="44" t="s">
        <v>9269</v>
      </c>
      <c r="B31" s="14">
        <v>8809598450622</v>
      </c>
      <c r="C31" s="50" t="s">
        <v>9270</v>
      </c>
      <c r="D31" s="46" t="s">
        <v>9271</v>
      </c>
      <c r="E31" s="16">
        <v>23000</v>
      </c>
      <c r="F31" s="15">
        <v>0.6</v>
      </c>
      <c r="G31" s="47">
        <v>60</v>
      </c>
      <c r="H31" s="55">
        <f>Таблица622[[#This Row],[Коэфициент стоимости]]*Таблица622[[#This Row],[Розничная цена KRW]]</f>
        <v>13800</v>
      </c>
      <c r="I31" s="17" t="str">
        <f>IF($H$1="","Введите курс",Таблица622[[#This Row],[Оптовая цена KRW за 1шт]]/$H$1)</f>
        <v>Введите курс</v>
      </c>
      <c r="J31" s="48"/>
      <c r="K31" s="18">
        <f>Таблица622[[#This Row],[Заказ коробок ]]*Таблица622[[#This Row],[Кол-во шт в коробке]]</f>
        <v>0</v>
      </c>
      <c r="L31" s="54">
        <f>Таблица622[[#This Row],[Общее кол-во шт]]*Таблица622[[#This Row],[Оптовая цена KRW за 1шт]]</f>
        <v>0</v>
      </c>
      <c r="M31" s="19" t="str">
        <f>IFERROR(Таблица622[[#This Row],[Общее кол-во шт]]*Таблица622[[#This Row],[Оптовая цена USD за 1шт]],"")</f>
        <v/>
      </c>
      <c r="N31" s="49"/>
    </row>
    <row r="32" spans="1:14" ht="22.5" customHeight="1">
      <c r="A32" s="44" t="s">
        <v>9272</v>
      </c>
      <c r="B32" s="14">
        <v>8809598450646</v>
      </c>
      <c r="C32" s="50" t="s">
        <v>9273</v>
      </c>
      <c r="D32" s="46" t="s">
        <v>9274</v>
      </c>
      <c r="E32" s="16">
        <v>23000</v>
      </c>
      <c r="F32" s="15">
        <v>0.6</v>
      </c>
      <c r="G32" s="47">
        <v>96</v>
      </c>
      <c r="H32" s="55">
        <f>Таблица622[[#This Row],[Коэфициент стоимости]]*Таблица622[[#This Row],[Розничная цена KRW]]</f>
        <v>13800</v>
      </c>
      <c r="I32" s="17" t="str">
        <f>IF($H$1="","Введите курс",Таблица622[[#This Row],[Оптовая цена KRW за 1шт]]/$H$1)</f>
        <v>Введите курс</v>
      </c>
      <c r="J32" s="48"/>
      <c r="K32" s="18">
        <f>Таблица622[[#This Row],[Заказ коробок ]]*Таблица622[[#This Row],[Кол-во шт в коробке]]</f>
        <v>0</v>
      </c>
      <c r="L32" s="54">
        <f>Таблица622[[#This Row],[Общее кол-во шт]]*Таблица622[[#This Row],[Оптовая цена KRW за 1шт]]</f>
        <v>0</v>
      </c>
      <c r="M32" s="19" t="str">
        <f>IFERROR(Таблица622[[#This Row],[Общее кол-во шт]]*Таблица622[[#This Row],[Оптовая цена USD за 1шт]],"")</f>
        <v/>
      </c>
      <c r="N32" s="49"/>
    </row>
    <row r="33" spans="1:14" ht="22.5" customHeight="1">
      <c r="A33" s="44" t="s">
        <v>9275</v>
      </c>
      <c r="B33" s="14">
        <v>8809598450660</v>
      </c>
      <c r="C33" s="50" t="s">
        <v>9276</v>
      </c>
      <c r="D33" s="46" t="s">
        <v>9277</v>
      </c>
      <c r="E33" s="16">
        <v>24000</v>
      </c>
      <c r="F33" s="15">
        <v>0.6</v>
      </c>
      <c r="G33" s="47">
        <v>42</v>
      </c>
      <c r="H33" s="55">
        <f>Таблица622[[#This Row],[Коэфициент стоимости]]*Таблица622[[#This Row],[Розничная цена KRW]]</f>
        <v>14400</v>
      </c>
      <c r="I33" s="17" t="str">
        <f>IF($H$1="","Введите курс",Таблица622[[#This Row],[Оптовая цена KRW за 1шт]]/$H$1)</f>
        <v>Введите курс</v>
      </c>
      <c r="J33" s="48"/>
      <c r="K33" s="18">
        <f>Таблица622[[#This Row],[Заказ коробок ]]*Таблица622[[#This Row],[Кол-во шт в коробке]]</f>
        <v>0</v>
      </c>
      <c r="L33" s="54">
        <f>Таблица622[[#This Row],[Общее кол-во шт]]*Таблица622[[#This Row],[Оптовая цена KRW за 1шт]]</f>
        <v>0</v>
      </c>
      <c r="M33" s="19" t="str">
        <f>IFERROR(Таблица622[[#This Row],[Общее кол-во шт]]*Таблица622[[#This Row],[Оптовая цена USD за 1шт]],"")</f>
        <v/>
      </c>
      <c r="N33" s="49"/>
    </row>
    <row r="34" spans="1:14" ht="22.5" customHeight="1">
      <c r="A34" s="44" t="s">
        <v>9278</v>
      </c>
      <c r="B34" s="14">
        <v>8809598451919</v>
      </c>
      <c r="C34" s="50" t="s">
        <v>9279</v>
      </c>
      <c r="D34" s="46" t="s">
        <v>9280</v>
      </c>
      <c r="E34" s="16">
        <v>15000</v>
      </c>
      <c r="F34" s="15">
        <v>0.6</v>
      </c>
      <c r="G34" s="47">
        <v>60</v>
      </c>
      <c r="H34" s="55">
        <f>Таблица622[[#This Row],[Коэфициент стоимости]]*Таблица622[[#This Row],[Розничная цена KRW]]</f>
        <v>9000</v>
      </c>
      <c r="I34" s="17" t="str">
        <f>IF($H$1="","Введите курс",Таблица622[[#This Row],[Оптовая цена KRW за 1шт]]/$H$1)</f>
        <v>Введите курс</v>
      </c>
      <c r="J34" s="48"/>
      <c r="K34" s="18">
        <f>Таблица622[[#This Row],[Заказ коробок ]]*Таблица622[[#This Row],[Кол-во шт в коробке]]</f>
        <v>0</v>
      </c>
      <c r="L34" s="54">
        <f>Таблица622[[#This Row],[Общее кол-во шт]]*Таблица622[[#This Row],[Оптовая цена KRW за 1шт]]</f>
        <v>0</v>
      </c>
      <c r="M34" s="19" t="str">
        <f>IFERROR(Таблица622[[#This Row],[Общее кол-во шт]]*Таблица622[[#This Row],[Оптовая цена USD за 1шт]],"")</f>
        <v/>
      </c>
      <c r="N34" s="49"/>
    </row>
    <row r="35" spans="1:14" ht="22.5" customHeight="1">
      <c r="A35" s="44" t="s">
        <v>9281</v>
      </c>
      <c r="B35" s="14">
        <v>8809598451872</v>
      </c>
      <c r="C35" s="50" t="s">
        <v>9282</v>
      </c>
      <c r="D35" s="46" t="s">
        <v>9283</v>
      </c>
      <c r="E35" s="16">
        <v>6000</v>
      </c>
      <c r="F35" s="15">
        <v>0.6</v>
      </c>
      <c r="G35" s="47">
        <v>48</v>
      </c>
      <c r="H35" s="55">
        <f>Таблица622[[#This Row],[Коэфициент стоимости]]*Таблица622[[#This Row],[Розничная цена KRW]]</f>
        <v>3600</v>
      </c>
      <c r="I35" s="17" t="str">
        <f>IF($H$1="","Введите курс",Таблица622[[#This Row],[Оптовая цена KRW за 1шт]]/$H$1)</f>
        <v>Введите курс</v>
      </c>
      <c r="J35" s="48"/>
      <c r="K35" s="18">
        <f>Таблица622[[#This Row],[Заказ коробок ]]*Таблица622[[#This Row],[Кол-во шт в коробке]]</f>
        <v>0</v>
      </c>
      <c r="L35" s="54">
        <f>Таблица622[[#This Row],[Общее кол-во шт]]*Таблица622[[#This Row],[Оптовая цена KRW за 1шт]]</f>
        <v>0</v>
      </c>
      <c r="M35" s="19" t="str">
        <f>IFERROR(Таблица622[[#This Row],[Общее кол-во шт]]*Таблица622[[#This Row],[Оптовая цена USD за 1шт]],"")</f>
        <v/>
      </c>
      <c r="N35" s="49"/>
    </row>
    <row r="36" spans="1:14" ht="22.5" customHeight="1">
      <c r="A36" s="44" t="s">
        <v>9284</v>
      </c>
      <c r="B36" s="14">
        <v>8809598451414</v>
      </c>
      <c r="C36" s="50" t="s">
        <v>9285</v>
      </c>
      <c r="D36" s="46" t="s">
        <v>9286</v>
      </c>
      <c r="E36" s="16">
        <v>4000</v>
      </c>
      <c r="F36" s="15">
        <v>0.6</v>
      </c>
      <c r="G36" s="47">
        <v>120</v>
      </c>
      <c r="H36" s="55">
        <f>Таблица622[[#This Row],[Коэфициент стоимости]]*Таблица622[[#This Row],[Розничная цена KRW]]</f>
        <v>2400</v>
      </c>
      <c r="I36" s="17" t="str">
        <f>IF($H$1="","Введите курс",Таблица622[[#This Row],[Оптовая цена KRW за 1шт]]/$H$1)</f>
        <v>Введите курс</v>
      </c>
      <c r="J36" s="48"/>
      <c r="K36" s="18">
        <f>Таблица622[[#This Row],[Заказ коробок ]]*Таблица622[[#This Row],[Кол-во шт в коробке]]</f>
        <v>0</v>
      </c>
      <c r="L36" s="54">
        <f>Таблица622[[#This Row],[Общее кол-во шт]]*Таблица622[[#This Row],[Оптовая цена KRW за 1шт]]</f>
        <v>0</v>
      </c>
      <c r="M36" s="19" t="str">
        <f>IFERROR(Таблица622[[#This Row],[Общее кол-во шт]]*Таблица622[[#This Row],[Оптовая цена USD за 1шт]],"")</f>
        <v/>
      </c>
      <c r="N36" s="49"/>
    </row>
    <row r="37" spans="1:14" ht="22.5" customHeight="1">
      <c r="A37" s="44" t="s">
        <v>9287</v>
      </c>
      <c r="B37" s="14">
        <v>8809598450653</v>
      </c>
      <c r="C37" s="50" t="s">
        <v>9288</v>
      </c>
      <c r="D37" s="46" t="s">
        <v>9289</v>
      </c>
      <c r="E37" s="16">
        <v>24000</v>
      </c>
      <c r="F37" s="15">
        <v>0.6</v>
      </c>
      <c r="G37" s="47">
        <v>42</v>
      </c>
      <c r="H37" s="55">
        <f>Таблица622[[#This Row],[Коэфициент стоимости]]*Таблица622[[#This Row],[Розничная цена KRW]]</f>
        <v>14400</v>
      </c>
      <c r="I37" s="17" t="str">
        <f>IF($H$1="","Введите курс",Таблица622[[#This Row],[Оптовая цена KRW за 1шт]]/$H$1)</f>
        <v>Введите курс</v>
      </c>
      <c r="J37" s="48"/>
      <c r="K37" s="18">
        <f>Таблица622[[#This Row],[Заказ коробок ]]*Таблица622[[#This Row],[Кол-во шт в коробке]]</f>
        <v>0</v>
      </c>
      <c r="L37" s="54">
        <f>Таблица622[[#This Row],[Общее кол-во шт]]*Таблица622[[#This Row],[Оптовая цена KRW за 1шт]]</f>
        <v>0</v>
      </c>
      <c r="M37" s="19" t="str">
        <f>IFERROR(Таблица622[[#This Row],[Общее кол-во шт]]*Таблица622[[#This Row],[Оптовая цена USD за 1шт]],"")</f>
        <v/>
      </c>
      <c r="N37" s="49"/>
    </row>
    <row r="38" spans="1:14" ht="22.5" customHeight="1">
      <c r="A38" s="44" t="s">
        <v>9290</v>
      </c>
      <c r="B38" s="14">
        <v>8809598451926</v>
      </c>
      <c r="C38" s="50" t="s">
        <v>9291</v>
      </c>
      <c r="D38" s="46" t="s">
        <v>9292</v>
      </c>
      <c r="E38" s="16">
        <v>13000</v>
      </c>
      <c r="F38" s="15">
        <v>0.6</v>
      </c>
      <c r="G38" s="47">
        <v>50</v>
      </c>
      <c r="H38" s="55">
        <f>Таблица622[[#This Row],[Коэфициент стоимости]]*Таблица622[[#This Row],[Розничная цена KRW]]</f>
        <v>7800</v>
      </c>
      <c r="I38" s="17" t="str">
        <f>IF($H$1="","Введите курс",Таблица622[[#This Row],[Оптовая цена KRW за 1шт]]/$H$1)</f>
        <v>Введите курс</v>
      </c>
      <c r="J38" s="48"/>
      <c r="K38" s="18">
        <f>Таблица622[[#This Row],[Заказ коробок ]]*Таблица622[[#This Row],[Кол-во шт в коробке]]</f>
        <v>0</v>
      </c>
      <c r="L38" s="54">
        <f>Таблица622[[#This Row],[Общее кол-во шт]]*Таблица622[[#This Row],[Оптовая цена KRW за 1шт]]</f>
        <v>0</v>
      </c>
      <c r="M38" s="19" t="str">
        <f>IFERROR(Таблица622[[#This Row],[Общее кол-во шт]]*Таблица622[[#This Row],[Оптовая цена USD за 1шт]],"")</f>
        <v/>
      </c>
      <c r="N38" s="49"/>
    </row>
    <row r="39" spans="1:14" ht="22.5" customHeight="1">
      <c r="A39" s="44" t="s">
        <v>9293</v>
      </c>
      <c r="B39" s="14">
        <v>8809598450912</v>
      </c>
      <c r="C39" s="50" t="s">
        <v>9294</v>
      </c>
      <c r="D39" s="46" t="s">
        <v>9295</v>
      </c>
      <c r="E39" s="16">
        <v>18000</v>
      </c>
      <c r="F39" s="15">
        <v>0.6</v>
      </c>
      <c r="G39" s="47">
        <v>81</v>
      </c>
      <c r="H39" s="55">
        <f>Таблица622[[#This Row],[Коэфициент стоимости]]*Таблица622[[#This Row],[Розничная цена KRW]]</f>
        <v>10800</v>
      </c>
      <c r="I39" s="17" t="str">
        <f>IF($H$1="","Введите курс",Таблица622[[#This Row],[Оптовая цена KRW за 1шт]]/$H$1)</f>
        <v>Введите курс</v>
      </c>
      <c r="J39" s="48"/>
      <c r="K39" s="18">
        <f>Таблица622[[#This Row],[Заказ коробок ]]*Таблица622[[#This Row],[Кол-во шт в коробке]]</f>
        <v>0</v>
      </c>
      <c r="L39" s="54">
        <f>Таблица622[[#This Row],[Общее кол-во шт]]*Таблица622[[#This Row],[Оптовая цена KRW за 1шт]]</f>
        <v>0</v>
      </c>
      <c r="M39" s="19" t="str">
        <f>IFERROR(Таблица622[[#This Row],[Общее кол-во шт]]*Таблица622[[#This Row],[Оптовая цена USD за 1шт]],"")</f>
        <v/>
      </c>
      <c r="N39" s="49"/>
    </row>
    <row r="40" spans="1:14" ht="22.5" customHeight="1">
      <c r="A40" s="44" t="s">
        <v>9296</v>
      </c>
      <c r="B40" s="14">
        <v>8809598450561</v>
      </c>
      <c r="C40" s="50" t="s">
        <v>9297</v>
      </c>
      <c r="D40" s="46" t="s">
        <v>9298</v>
      </c>
      <c r="E40" s="16">
        <v>25000</v>
      </c>
      <c r="F40" s="15">
        <v>0.6</v>
      </c>
      <c r="G40" s="47">
        <v>35</v>
      </c>
      <c r="H40" s="55">
        <f>Таблица622[[#This Row],[Коэфициент стоимости]]*Таблица622[[#This Row],[Розничная цена KRW]]</f>
        <v>15000</v>
      </c>
      <c r="I40" s="17" t="str">
        <f>IF($H$1="","Введите курс",Таблица622[[#This Row],[Оптовая цена KRW за 1шт]]/$H$1)</f>
        <v>Введите курс</v>
      </c>
      <c r="J40" s="48"/>
      <c r="K40" s="18">
        <f>Таблица622[[#This Row],[Заказ коробок ]]*Таблица622[[#This Row],[Кол-во шт в коробке]]</f>
        <v>0</v>
      </c>
      <c r="L40" s="54">
        <f>Таблица622[[#This Row],[Общее кол-во шт]]*Таблица622[[#This Row],[Оптовая цена KRW за 1шт]]</f>
        <v>0</v>
      </c>
      <c r="M40" s="19" t="str">
        <f>IFERROR(Таблица622[[#This Row],[Общее кол-во шт]]*Таблица622[[#This Row],[Оптовая цена USD за 1шт]],"")</f>
        <v/>
      </c>
      <c r="N40" s="49"/>
    </row>
    <row r="41" spans="1:14" ht="22.5" customHeight="1">
      <c r="A41" s="44" t="s">
        <v>9299</v>
      </c>
      <c r="B41" s="14">
        <v>8809598450981</v>
      </c>
      <c r="C41" s="50" t="s">
        <v>9300</v>
      </c>
      <c r="D41" s="46" t="s">
        <v>9301</v>
      </c>
      <c r="E41" s="16">
        <v>5500</v>
      </c>
      <c r="F41" s="15">
        <v>0.6</v>
      </c>
      <c r="G41" s="47">
        <v>1500</v>
      </c>
      <c r="H41" s="55">
        <f>Таблица622[[#This Row],[Коэфициент стоимости]]*Таблица622[[#This Row],[Розничная цена KRW]]</f>
        <v>3300</v>
      </c>
      <c r="I41" s="17" t="str">
        <f>IF($H$1="","Введите курс",Таблица622[[#This Row],[Оптовая цена KRW за 1шт]]/$H$1)</f>
        <v>Введите курс</v>
      </c>
      <c r="J41" s="48"/>
      <c r="K41" s="18">
        <f>Таблица622[[#This Row],[Заказ коробок ]]*Таблица622[[#This Row],[Кол-во шт в коробке]]</f>
        <v>0</v>
      </c>
      <c r="L41" s="54">
        <f>Таблица622[[#This Row],[Общее кол-во шт]]*Таблица622[[#This Row],[Оптовая цена KRW за 1шт]]</f>
        <v>0</v>
      </c>
      <c r="M41" s="19" t="str">
        <f>IFERROR(Таблица622[[#This Row],[Общее кол-во шт]]*Таблица622[[#This Row],[Оптовая цена USD за 1шт]],"")</f>
        <v/>
      </c>
      <c r="N41" s="49"/>
    </row>
    <row r="42" spans="1:14" ht="22.5" customHeight="1">
      <c r="A42" s="44" t="s">
        <v>9302</v>
      </c>
      <c r="B42" s="14">
        <v>8809598450165</v>
      </c>
      <c r="C42" s="50" t="s">
        <v>9303</v>
      </c>
      <c r="D42" s="46" t="s">
        <v>9304</v>
      </c>
      <c r="E42" s="16">
        <v>20000</v>
      </c>
      <c r="F42" s="15">
        <v>0.6</v>
      </c>
      <c r="G42" s="47">
        <v>70</v>
      </c>
      <c r="H42" s="55">
        <f>Таблица622[[#This Row],[Коэфициент стоимости]]*Таблица622[[#This Row],[Розничная цена KRW]]</f>
        <v>12000</v>
      </c>
      <c r="I42" s="17" t="str">
        <f>IF($H$1="","Введите курс",Таблица622[[#This Row],[Оптовая цена KRW за 1шт]]/$H$1)</f>
        <v>Введите курс</v>
      </c>
      <c r="J42" s="48"/>
      <c r="K42" s="18">
        <f>Таблица622[[#This Row],[Заказ коробок ]]*Таблица622[[#This Row],[Кол-во шт в коробке]]</f>
        <v>0</v>
      </c>
      <c r="L42" s="54">
        <f>Таблица622[[#This Row],[Общее кол-во шт]]*Таблица622[[#This Row],[Оптовая цена KRW за 1шт]]</f>
        <v>0</v>
      </c>
      <c r="M42" s="19" t="str">
        <f>IFERROR(Таблица622[[#This Row],[Общее кол-во шт]]*Таблица622[[#This Row],[Оптовая цена USD за 1шт]],"")</f>
        <v/>
      </c>
      <c r="N42" s="49"/>
    </row>
    <row r="43" spans="1:14" ht="22.5" customHeight="1">
      <c r="A43" s="44" t="s">
        <v>9305</v>
      </c>
      <c r="B43" s="14">
        <v>8809598450141</v>
      </c>
      <c r="C43" s="50" t="s">
        <v>9306</v>
      </c>
      <c r="D43" s="46" t="s">
        <v>9307</v>
      </c>
      <c r="E43" s="16">
        <v>22000</v>
      </c>
      <c r="F43" s="15">
        <v>0.6</v>
      </c>
      <c r="G43" s="47">
        <v>60</v>
      </c>
      <c r="H43" s="55">
        <f>Таблица622[[#This Row],[Коэфициент стоимости]]*Таблица622[[#This Row],[Розничная цена KRW]]</f>
        <v>13200</v>
      </c>
      <c r="I43" s="17" t="str">
        <f>IF($H$1="","Введите курс",Таблица622[[#This Row],[Оптовая цена KRW за 1шт]]/$H$1)</f>
        <v>Введите курс</v>
      </c>
      <c r="J43" s="48"/>
      <c r="K43" s="18">
        <f>Таблица622[[#This Row],[Заказ коробок ]]*Таблица622[[#This Row],[Кол-во шт в коробке]]</f>
        <v>0</v>
      </c>
      <c r="L43" s="54">
        <f>Таблица622[[#This Row],[Общее кол-во шт]]*Таблица622[[#This Row],[Оптовая цена KRW за 1шт]]</f>
        <v>0</v>
      </c>
      <c r="M43" s="19" t="str">
        <f>IFERROR(Таблица622[[#This Row],[Общее кол-во шт]]*Таблица622[[#This Row],[Оптовая цена USD за 1шт]],"")</f>
        <v/>
      </c>
      <c r="N43" s="49"/>
    </row>
    <row r="44" spans="1:14" ht="22.5" customHeight="1">
      <c r="A44" s="44" t="s">
        <v>9308</v>
      </c>
      <c r="B44" s="14">
        <v>8809598450158</v>
      </c>
      <c r="C44" s="50" t="s">
        <v>9309</v>
      </c>
      <c r="D44" s="46" t="s">
        <v>9310</v>
      </c>
      <c r="E44" s="16">
        <v>22000</v>
      </c>
      <c r="F44" s="15">
        <v>0.6</v>
      </c>
      <c r="G44" s="47">
        <v>60</v>
      </c>
      <c r="H44" s="55">
        <f>Таблица622[[#This Row],[Коэфициент стоимости]]*Таблица622[[#This Row],[Розничная цена KRW]]</f>
        <v>13200</v>
      </c>
      <c r="I44" s="17" t="str">
        <f>IF($H$1="","Введите курс",Таблица622[[#This Row],[Оптовая цена KRW за 1шт]]/$H$1)</f>
        <v>Введите курс</v>
      </c>
      <c r="J44" s="48"/>
      <c r="K44" s="18">
        <f>Таблица622[[#This Row],[Заказ коробок ]]*Таблица622[[#This Row],[Кол-во шт в коробке]]</f>
        <v>0</v>
      </c>
      <c r="L44" s="54">
        <f>Таблица622[[#This Row],[Общее кол-во шт]]*Таблица622[[#This Row],[Оптовая цена KRW за 1шт]]</f>
        <v>0</v>
      </c>
      <c r="M44" s="19" t="str">
        <f>IFERROR(Таблица622[[#This Row],[Общее кол-во шт]]*Таблица622[[#This Row],[Оптовая цена USD за 1шт]],"")</f>
        <v/>
      </c>
      <c r="N44" s="49"/>
    </row>
    <row r="45" spans="1:14" ht="22.5" customHeight="1">
      <c r="A45" s="44" t="s">
        <v>9311</v>
      </c>
      <c r="B45" s="14">
        <v>8809598452114</v>
      </c>
      <c r="C45" s="50" t="s">
        <v>9312</v>
      </c>
      <c r="D45" s="46" t="s">
        <v>9313</v>
      </c>
      <c r="E45" s="16">
        <v>19000</v>
      </c>
      <c r="F45" s="15">
        <v>0.6</v>
      </c>
      <c r="G45" s="47">
        <v>35</v>
      </c>
      <c r="H45" s="55">
        <f>Таблица622[[#This Row],[Коэфициент стоимости]]*Таблица622[[#This Row],[Розничная цена KRW]]</f>
        <v>11400</v>
      </c>
      <c r="I45" s="17" t="str">
        <f>IF($H$1="","Введите курс",Таблица622[[#This Row],[Оптовая цена KRW за 1шт]]/$H$1)</f>
        <v>Введите курс</v>
      </c>
      <c r="J45" s="48"/>
      <c r="K45" s="18">
        <f>Таблица622[[#This Row],[Заказ коробок ]]*Таблица622[[#This Row],[Кол-во шт в коробке]]</f>
        <v>0</v>
      </c>
      <c r="L45" s="54">
        <f>Таблица622[[#This Row],[Общее кол-во шт]]*Таблица622[[#This Row],[Оптовая цена KRW за 1шт]]</f>
        <v>0</v>
      </c>
      <c r="M45" s="19" t="str">
        <f>IFERROR(Таблица622[[#This Row],[Общее кол-во шт]]*Таблица622[[#This Row],[Оптовая цена USD за 1шт]],"")</f>
        <v/>
      </c>
      <c r="N45" s="49"/>
    </row>
    <row r="46" spans="1:14" ht="22.5" customHeight="1">
      <c r="A46" s="44" t="s">
        <v>9314</v>
      </c>
      <c r="B46" s="14">
        <v>8809598450547</v>
      </c>
      <c r="C46" s="50" t="s">
        <v>9315</v>
      </c>
      <c r="D46" s="46" t="s">
        <v>9316</v>
      </c>
      <c r="E46" s="16">
        <v>13000</v>
      </c>
      <c r="F46" s="15">
        <v>0.6</v>
      </c>
      <c r="G46" s="47">
        <v>45</v>
      </c>
      <c r="H46" s="55">
        <f>Таблица622[[#This Row],[Коэфициент стоимости]]*Таблица622[[#This Row],[Розничная цена KRW]]</f>
        <v>7800</v>
      </c>
      <c r="I46" s="17" t="str">
        <f>IF($H$1="","Введите курс",Таблица622[[#This Row],[Оптовая цена KRW за 1шт]]/$H$1)</f>
        <v>Введите курс</v>
      </c>
      <c r="J46" s="48"/>
      <c r="K46" s="18">
        <f>Таблица622[[#This Row],[Заказ коробок ]]*Таблица622[[#This Row],[Кол-во шт в коробке]]</f>
        <v>0</v>
      </c>
      <c r="L46" s="54">
        <f>Таблица622[[#This Row],[Общее кол-во шт]]*Таблица622[[#This Row],[Оптовая цена KRW за 1шт]]</f>
        <v>0</v>
      </c>
      <c r="M46" s="19" t="str">
        <f>IFERROR(Таблица622[[#This Row],[Общее кол-во шт]]*Таблица622[[#This Row],[Оптовая цена USD за 1шт]],"")</f>
        <v/>
      </c>
      <c r="N46" s="49"/>
    </row>
    <row r="47" spans="1:14" ht="22.5" customHeight="1">
      <c r="A47" s="44" t="s">
        <v>9317</v>
      </c>
      <c r="B47" s="14">
        <v>8809598450820</v>
      </c>
      <c r="C47" s="50" t="s">
        <v>9318</v>
      </c>
      <c r="D47" s="46" t="s">
        <v>9319</v>
      </c>
      <c r="E47" s="16">
        <v>23500</v>
      </c>
      <c r="F47" s="15">
        <v>0.6</v>
      </c>
      <c r="G47" s="47">
        <v>42</v>
      </c>
      <c r="H47" s="55">
        <f>Таблица622[[#This Row],[Коэфициент стоимости]]*Таблица622[[#This Row],[Розничная цена KRW]]</f>
        <v>14100</v>
      </c>
      <c r="I47" s="17" t="str">
        <f>IF($H$1="","Введите курс",Таблица622[[#This Row],[Оптовая цена KRW за 1шт]]/$H$1)</f>
        <v>Введите курс</v>
      </c>
      <c r="J47" s="48"/>
      <c r="K47" s="18">
        <f>Таблица622[[#This Row],[Заказ коробок ]]*Таблица622[[#This Row],[Кол-во шт в коробке]]</f>
        <v>0</v>
      </c>
      <c r="L47" s="54">
        <f>Таблица622[[#This Row],[Общее кол-во шт]]*Таблица622[[#This Row],[Оптовая цена KRW за 1шт]]</f>
        <v>0</v>
      </c>
      <c r="M47" s="19" t="str">
        <f>IFERROR(Таблица622[[#This Row],[Общее кол-во шт]]*Таблица622[[#This Row],[Оптовая цена USD за 1шт]],"")</f>
        <v/>
      </c>
      <c r="N47" s="49"/>
    </row>
    <row r="48" spans="1:14" ht="22.5" customHeight="1">
      <c r="A48" s="44" t="s">
        <v>9320</v>
      </c>
      <c r="B48" s="14">
        <v>8809598451032</v>
      </c>
      <c r="C48" s="50" t="s">
        <v>9321</v>
      </c>
      <c r="D48" s="46" t="s">
        <v>9322</v>
      </c>
      <c r="E48" s="16">
        <v>28000</v>
      </c>
      <c r="F48" s="15">
        <v>0.6</v>
      </c>
      <c r="G48" s="47">
        <v>72</v>
      </c>
      <c r="H48" s="55">
        <f>Таблица622[[#This Row],[Коэфициент стоимости]]*Таблица622[[#This Row],[Розничная цена KRW]]</f>
        <v>16800</v>
      </c>
      <c r="I48" s="17" t="str">
        <f>IF($H$1="","Введите курс",Таблица622[[#This Row],[Оптовая цена KRW за 1шт]]/$H$1)</f>
        <v>Введите курс</v>
      </c>
      <c r="J48" s="48"/>
      <c r="K48" s="18">
        <f>Таблица622[[#This Row],[Заказ коробок ]]*Таблица622[[#This Row],[Кол-во шт в коробке]]</f>
        <v>0</v>
      </c>
      <c r="L48" s="54">
        <f>Таблица622[[#This Row],[Общее кол-во шт]]*Таблица622[[#This Row],[Оптовая цена KRW за 1шт]]</f>
        <v>0</v>
      </c>
      <c r="M48" s="19" t="str">
        <f>IFERROR(Таблица622[[#This Row],[Общее кол-во шт]]*Таблица622[[#This Row],[Оптовая цена USD за 1шт]],"")</f>
        <v/>
      </c>
      <c r="N48" s="49"/>
    </row>
    <row r="49" spans="1:14" ht="22.5" customHeight="1">
      <c r="A49" s="44" t="s">
        <v>9323</v>
      </c>
      <c r="B49" s="14">
        <v>8809598451896</v>
      </c>
      <c r="C49" s="50" t="s">
        <v>9324</v>
      </c>
      <c r="D49" s="46" t="s">
        <v>9325</v>
      </c>
      <c r="E49" s="16">
        <v>15000</v>
      </c>
      <c r="F49" s="15">
        <v>0.6</v>
      </c>
      <c r="G49" s="47">
        <v>60</v>
      </c>
      <c r="H49" s="55">
        <f>Таблица622[[#This Row],[Коэфициент стоимости]]*Таблица622[[#This Row],[Розничная цена KRW]]</f>
        <v>9000</v>
      </c>
      <c r="I49" s="17" t="str">
        <f>IF($H$1="","Введите курс",Таблица622[[#This Row],[Оптовая цена KRW за 1шт]]/$H$1)</f>
        <v>Введите курс</v>
      </c>
      <c r="J49" s="48"/>
      <c r="K49" s="18">
        <f>Таблица622[[#This Row],[Заказ коробок ]]*Таблица622[[#This Row],[Кол-во шт в коробке]]</f>
        <v>0</v>
      </c>
      <c r="L49" s="54">
        <f>Таблица622[[#This Row],[Общее кол-во шт]]*Таблица622[[#This Row],[Оптовая цена KRW за 1шт]]</f>
        <v>0</v>
      </c>
      <c r="M49" s="19" t="str">
        <f>IFERROR(Таблица622[[#This Row],[Общее кол-во шт]]*Таблица622[[#This Row],[Оптовая цена USD за 1шт]],"")</f>
        <v/>
      </c>
      <c r="N49" s="49"/>
    </row>
    <row r="50" spans="1:14" ht="22.5" customHeight="1">
      <c r="A50" s="44" t="s">
        <v>9326</v>
      </c>
      <c r="B50" s="14">
        <v>8809598451865</v>
      </c>
      <c r="C50" s="50" t="s">
        <v>9327</v>
      </c>
      <c r="D50" s="46" t="s">
        <v>9328</v>
      </c>
      <c r="E50" s="16">
        <v>6000</v>
      </c>
      <c r="F50" s="15">
        <v>0.6</v>
      </c>
      <c r="G50" s="47">
        <v>48</v>
      </c>
      <c r="H50" s="55">
        <f>Таблица622[[#This Row],[Коэфициент стоимости]]*Таблица622[[#This Row],[Розничная цена KRW]]</f>
        <v>3600</v>
      </c>
      <c r="I50" s="17" t="str">
        <f>IF($H$1="","Введите курс",Таблица622[[#This Row],[Оптовая цена KRW за 1шт]]/$H$1)</f>
        <v>Введите курс</v>
      </c>
      <c r="J50" s="48"/>
      <c r="K50" s="18">
        <f>Таблица622[[#This Row],[Заказ коробок ]]*Таблица622[[#This Row],[Кол-во шт в коробке]]</f>
        <v>0</v>
      </c>
      <c r="L50" s="54">
        <f>Таблица622[[#This Row],[Общее кол-во шт]]*Таблица622[[#This Row],[Оптовая цена KRW за 1шт]]</f>
        <v>0</v>
      </c>
      <c r="M50" s="19" t="str">
        <f>IFERROR(Таблица622[[#This Row],[Общее кол-во шт]]*Таблица622[[#This Row],[Оптовая цена USD за 1шт]],"")</f>
        <v/>
      </c>
      <c r="N50" s="49"/>
    </row>
    <row r="51" spans="1:14" ht="22.5" customHeight="1">
      <c r="A51" s="44" t="s">
        <v>9329</v>
      </c>
      <c r="B51" s="14">
        <v>8809598450905</v>
      </c>
      <c r="C51" s="50" t="s">
        <v>9330</v>
      </c>
      <c r="D51" s="46" t="s">
        <v>9331</v>
      </c>
      <c r="E51" s="16">
        <v>4000</v>
      </c>
      <c r="F51" s="15">
        <v>0.6</v>
      </c>
      <c r="G51" s="47">
        <v>120</v>
      </c>
      <c r="H51" s="55">
        <f>Таблица622[[#This Row],[Коэфициент стоимости]]*Таблица622[[#This Row],[Розничная цена KRW]]</f>
        <v>2400</v>
      </c>
      <c r="I51" s="17" t="str">
        <f>IF($H$1="","Введите курс",Таблица622[[#This Row],[Оптовая цена KRW за 1шт]]/$H$1)</f>
        <v>Введите курс</v>
      </c>
      <c r="J51" s="48"/>
      <c r="K51" s="18">
        <f>Таблица622[[#This Row],[Заказ коробок ]]*Таблица622[[#This Row],[Кол-во шт в коробке]]</f>
        <v>0</v>
      </c>
      <c r="L51" s="54">
        <f>Таблица622[[#This Row],[Общее кол-во шт]]*Таблица622[[#This Row],[Оптовая цена KRW за 1шт]]</f>
        <v>0</v>
      </c>
      <c r="M51" s="19" t="str">
        <f>IFERROR(Таблица622[[#This Row],[Общее кол-во шт]]*Таблица622[[#This Row],[Оптовая цена USD за 1шт]],"")</f>
        <v/>
      </c>
      <c r="N51" s="49"/>
    </row>
    <row r="52" spans="1:14" ht="22.5" customHeight="1">
      <c r="A52" s="44" t="s">
        <v>9332</v>
      </c>
      <c r="B52" s="14">
        <v>8809598452336</v>
      </c>
      <c r="C52" s="50" t="s">
        <v>9333</v>
      </c>
      <c r="D52" s="46" t="s">
        <v>9334</v>
      </c>
      <c r="E52" s="16">
        <v>19000</v>
      </c>
      <c r="F52" s="15">
        <v>0.6</v>
      </c>
      <c r="G52" s="47">
        <v>65</v>
      </c>
      <c r="H52" s="55">
        <f>Таблица622[[#This Row],[Коэфициент стоимости]]*Таблица622[[#This Row],[Розничная цена KRW]]</f>
        <v>11400</v>
      </c>
      <c r="I52" s="17" t="str">
        <f>IF($H$1="","Введите курс",Таблица622[[#This Row],[Оптовая цена KRW за 1шт]]/$H$1)</f>
        <v>Введите курс</v>
      </c>
      <c r="J52" s="48"/>
      <c r="K52" s="18">
        <f>Таблица622[[#This Row],[Заказ коробок ]]*Таблица622[[#This Row],[Кол-во шт в коробке]]</f>
        <v>0</v>
      </c>
      <c r="L52" s="54">
        <f>Таблица622[[#This Row],[Общее кол-во шт]]*Таблица622[[#This Row],[Оптовая цена KRW за 1шт]]</f>
        <v>0</v>
      </c>
      <c r="M52" s="19" t="str">
        <f>IFERROR(Таблица622[[#This Row],[Общее кол-во шт]]*Таблица622[[#This Row],[Оптовая цена USD за 1шт]],"")</f>
        <v/>
      </c>
      <c r="N52" s="49"/>
    </row>
    <row r="53" spans="1:14" ht="22.5" customHeight="1">
      <c r="A53" s="44" t="s">
        <v>9335</v>
      </c>
      <c r="B53" s="14">
        <v>8809598451506</v>
      </c>
      <c r="C53" s="50" t="s">
        <v>9336</v>
      </c>
      <c r="D53" s="46" t="s">
        <v>9337</v>
      </c>
      <c r="E53" s="16">
        <v>23000</v>
      </c>
      <c r="F53" s="15">
        <v>0.6</v>
      </c>
      <c r="G53" s="47">
        <v>48</v>
      </c>
      <c r="H53" s="55">
        <f>Таблица622[[#This Row],[Коэфициент стоимости]]*Таблица622[[#This Row],[Розничная цена KRW]]</f>
        <v>13800</v>
      </c>
      <c r="I53" s="17" t="str">
        <f>IF($H$1="","Введите курс",Таблица622[[#This Row],[Оптовая цена KRW за 1шт]]/$H$1)</f>
        <v>Введите курс</v>
      </c>
      <c r="J53" s="48"/>
      <c r="K53" s="18">
        <f>Таблица622[[#This Row],[Заказ коробок ]]*Таблица622[[#This Row],[Кол-во шт в коробке]]</f>
        <v>0</v>
      </c>
      <c r="L53" s="54">
        <f>Таблица622[[#This Row],[Общее кол-во шт]]*Таблица622[[#This Row],[Оптовая цена KRW за 1шт]]</f>
        <v>0</v>
      </c>
      <c r="M53" s="19" t="str">
        <f>IFERROR(Таблица622[[#This Row],[Общее кол-во шт]]*Таблица622[[#This Row],[Оптовая цена USD за 1шт]],"")</f>
        <v/>
      </c>
      <c r="N53" s="49"/>
    </row>
    <row r="54" spans="1:14" ht="22.5" customHeight="1">
      <c r="A54" s="44" t="s">
        <v>9338</v>
      </c>
      <c r="B54" s="14">
        <v>8809598451513</v>
      </c>
      <c r="C54" s="50" t="s">
        <v>9339</v>
      </c>
      <c r="D54" s="46" t="s">
        <v>9340</v>
      </c>
      <c r="E54" s="16">
        <v>25000</v>
      </c>
      <c r="F54" s="15">
        <v>0.6</v>
      </c>
      <c r="G54" s="47">
        <v>72</v>
      </c>
      <c r="H54" s="55">
        <f>Таблица622[[#This Row],[Коэфициент стоимости]]*Таблица622[[#This Row],[Розничная цена KRW]]</f>
        <v>15000</v>
      </c>
      <c r="I54" s="17" t="str">
        <f>IF($H$1="","Введите курс",Таблица622[[#This Row],[Оптовая цена KRW за 1шт]]/$H$1)</f>
        <v>Введите курс</v>
      </c>
      <c r="J54" s="48"/>
      <c r="K54" s="18">
        <f>Таблица622[[#This Row],[Заказ коробок ]]*Таблица622[[#This Row],[Кол-во шт в коробке]]</f>
        <v>0</v>
      </c>
      <c r="L54" s="54">
        <f>Таблица622[[#This Row],[Общее кол-во шт]]*Таблица622[[#This Row],[Оптовая цена KRW за 1шт]]</f>
        <v>0</v>
      </c>
      <c r="M54" s="19" t="str">
        <f>IFERROR(Таблица622[[#This Row],[Общее кол-во шт]]*Таблица622[[#This Row],[Оптовая цена USD за 1шт]],"")</f>
        <v/>
      </c>
      <c r="N54" s="49"/>
    </row>
    <row r="55" spans="1:14" ht="22.5" customHeight="1">
      <c r="A55" s="44" t="s">
        <v>9341</v>
      </c>
      <c r="B55" s="14">
        <v>8809598451483</v>
      </c>
      <c r="C55" s="50" t="s">
        <v>9342</v>
      </c>
      <c r="D55" s="46" t="s">
        <v>9343</v>
      </c>
      <c r="E55" s="16">
        <v>13000</v>
      </c>
      <c r="F55" s="15">
        <v>0.6</v>
      </c>
      <c r="G55" s="47">
        <v>35</v>
      </c>
      <c r="H55" s="55">
        <f>Таблица622[[#This Row],[Коэфициент стоимости]]*Таблица622[[#This Row],[Розничная цена KRW]]</f>
        <v>7800</v>
      </c>
      <c r="I55" s="17" t="str">
        <f>IF($H$1="","Введите курс",Таблица622[[#This Row],[Оптовая цена KRW за 1шт]]/$H$1)</f>
        <v>Введите курс</v>
      </c>
      <c r="J55" s="48"/>
      <c r="K55" s="18">
        <f>Таблица622[[#This Row],[Заказ коробок ]]*Таблица622[[#This Row],[Кол-во шт в коробке]]</f>
        <v>0</v>
      </c>
      <c r="L55" s="54">
        <f>Таблица622[[#This Row],[Общее кол-во шт]]*Таблица622[[#This Row],[Оптовая цена KRW за 1шт]]</f>
        <v>0</v>
      </c>
      <c r="M55" s="19" t="str">
        <f>IFERROR(Таблица622[[#This Row],[Общее кол-во шт]]*Таблица622[[#This Row],[Оптовая цена USD за 1шт]],"")</f>
        <v/>
      </c>
      <c r="N55" s="49"/>
    </row>
    <row r="56" spans="1:14" ht="22.5" customHeight="1">
      <c r="A56" s="44" t="s">
        <v>9344</v>
      </c>
      <c r="B56" s="14">
        <v>8809598451490</v>
      </c>
      <c r="C56" s="50" t="s">
        <v>9345</v>
      </c>
      <c r="D56" s="46" t="s">
        <v>9346</v>
      </c>
      <c r="E56" s="16">
        <v>20000</v>
      </c>
      <c r="F56" s="15">
        <v>0.6</v>
      </c>
      <c r="G56" s="47">
        <v>70</v>
      </c>
      <c r="H56" s="55">
        <f>Таблица622[[#This Row],[Коэфициент стоимости]]*Таблица622[[#This Row],[Розничная цена KRW]]</f>
        <v>12000</v>
      </c>
      <c r="I56" s="17" t="str">
        <f>IF($H$1="","Введите курс",Таблица622[[#This Row],[Оптовая цена KRW за 1шт]]/$H$1)</f>
        <v>Введите курс</v>
      </c>
      <c r="J56" s="48"/>
      <c r="K56" s="18">
        <f>Таблица622[[#This Row],[Заказ коробок ]]*Таблица622[[#This Row],[Кол-во шт в коробке]]</f>
        <v>0</v>
      </c>
      <c r="L56" s="54">
        <f>Таблица622[[#This Row],[Общее кол-во шт]]*Таблица622[[#This Row],[Оптовая цена KRW за 1шт]]</f>
        <v>0</v>
      </c>
      <c r="M56" s="19" t="str">
        <f>IFERROR(Таблица622[[#This Row],[Общее кол-во шт]]*Таблица622[[#This Row],[Оптовая цена USD за 1шт]],"")</f>
        <v/>
      </c>
      <c r="N56" s="49"/>
    </row>
    <row r="57" spans="1:14" ht="22.5" customHeight="1">
      <c r="A57" s="44" t="s">
        <v>9347</v>
      </c>
      <c r="B57" s="14">
        <v>8809598453142</v>
      </c>
      <c r="C57" s="50" t="s">
        <v>9348</v>
      </c>
      <c r="D57" s="46" t="s">
        <v>9349</v>
      </c>
      <c r="E57" s="16">
        <v>12000</v>
      </c>
      <c r="F57" s="15">
        <v>0.6</v>
      </c>
      <c r="G57" s="47">
        <v>110</v>
      </c>
      <c r="H57" s="55">
        <f>Таблица622[[#This Row],[Коэфициент стоимости]]*Таблица622[[#This Row],[Розничная цена KRW]]</f>
        <v>7200</v>
      </c>
      <c r="I57" s="17" t="str">
        <f>IF($H$1="","Введите курс",Таблица622[[#This Row],[Оптовая цена KRW за 1шт]]/$H$1)</f>
        <v>Введите курс</v>
      </c>
      <c r="J57" s="48"/>
      <c r="K57" s="18">
        <f>Таблица622[[#This Row],[Заказ коробок ]]*Таблица622[[#This Row],[Кол-во шт в коробке]]</f>
        <v>0</v>
      </c>
      <c r="L57" s="54">
        <f>Таблица622[[#This Row],[Общее кол-во шт]]*Таблица622[[#This Row],[Оптовая цена KRW за 1шт]]</f>
        <v>0</v>
      </c>
      <c r="M57" s="19" t="str">
        <f>IFERROR(Таблица622[[#This Row],[Общее кол-во шт]]*Таблица622[[#This Row],[Оптовая цена USD за 1шт]],"")</f>
        <v/>
      </c>
      <c r="N57" s="49"/>
    </row>
    <row r="58" spans="1:14" ht="22.5" customHeight="1">
      <c r="A58" s="44" t="s">
        <v>9350</v>
      </c>
      <c r="B58" s="14">
        <v>8809598451407</v>
      </c>
      <c r="C58" s="50" t="s">
        <v>9351</v>
      </c>
      <c r="D58" s="46" t="s">
        <v>9352</v>
      </c>
      <c r="E58" s="16">
        <v>4000</v>
      </c>
      <c r="F58" s="15">
        <v>0.6</v>
      </c>
      <c r="G58" s="47">
        <v>120</v>
      </c>
      <c r="H58" s="55">
        <f>Таблица622[[#This Row],[Коэфициент стоимости]]*Таблица622[[#This Row],[Розничная цена KRW]]</f>
        <v>2400</v>
      </c>
      <c r="I58" s="17" t="str">
        <f>IF($H$1="","Введите курс",Таблица622[[#This Row],[Оптовая цена KRW за 1шт]]/$H$1)</f>
        <v>Введите курс</v>
      </c>
      <c r="J58" s="48"/>
      <c r="K58" s="18">
        <f>Таблица622[[#This Row],[Заказ коробок ]]*Таблица622[[#This Row],[Кол-во шт в коробке]]</f>
        <v>0</v>
      </c>
      <c r="L58" s="54">
        <f>Таблица622[[#This Row],[Общее кол-во шт]]*Таблица622[[#This Row],[Оптовая цена KRW за 1шт]]</f>
        <v>0</v>
      </c>
      <c r="M58" s="19" t="str">
        <f>IFERROR(Таблица622[[#This Row],[Общее кол-во шт]]*Таблица622[[#This Row],[Оптовая цена USD за 1шт]],"")</f>
        <v/>
      </c>
      <c r="N58" s="49"/>
    </row>
    <row r="59" spans="1:14" ht="22.5" customHeight="1">
      <c r="A59" s="44" t="s">
        <v>9353</v>
      </c>
      <c r="B59" s="14">
        <v>8809598453128</v>
      </c>
      <c r="C59" s="50" t="s">
        <v>9354</v>
      </c>
      <c r="D59" s="46" t="s">
        <v>9355</v>
      </c>
      <c r="E59" s="16">
        <v>25000</v>
      </c>
      <c r="F59" s="15">
        <v>0.6</v>
      </c>
      <c r="G59" s="47">
        <v>77</v>
      </c>
      <c r="H59" s="55">
        <f>Таблица622[[#This Row],[Коэфициент стоимости]]*Таблица622[[#This Row],[Розничная цена KRW]]</f>
        <v>15000</v>
      </c>
      <c r="I59" s="17" t="str">
        <f>IF($H$1="","Введите курс",Таблица622[[#This Row],[Оптовая цена KRW за 1шт]]/$H$1)</f>
        <v>Введите курс</v>
      </c>
      <c r="J59" s="48"/>
      <c r="K59" s="18">
        <f>Таблица622[[#This Row],[Заказ коробок ]]*Таблица622[[#This Row],[Кол-во шт в коробке]]</f>
        <v>0</v>
      </c>
      <c r="L59" s="54">
        <f>Таблица622[[#This Row],[Общее кол-во шт]]*Таблица622[[#This Row],[Оптовая цена KRW за 1шт]]</f>
        <v>0</v>
      </c>
      <c r="M59" s="19" t="str">
        <f>IFERROR(Таблица622[[#This Row],[Общее кол-во шт]]*Таблица622[[#This Row],[Оптовая цена USD за 1шт]],"")</f>
        <v/>
      </c>
      <c r="N59" s="49"/>
    </row>
    <row r="60" spans="1:14" ht="22.5" customHeight="1">
      <c r="A60" s="44" t="s">
        <v>9356</v>
      </c>
      <c r="B60" s="14">
        <v>8809598452435</v>
      </c>
      <c r="C60" s="50" t="s">
        <v>9357</v>
      </c>
      <c r="D60" s="46" t="s">
        <v>9358</v>
      </c>
      <c r="E60" s="16">
        <v>24500</v>
      </c>
      <c r="F60" s="15">
        <v>0.6</v>
      </c>
      <c r="G60" s="47">
        <v>30</v>
      </c>
      <c r="H60" s="55">
        <f>Таблица622[[#This Row],[Коэфициент стоимости]]*Таблица622[[#This Row],[Розничная цена KRW]]</f>
        <v>14700</v>
      </c>
      <c r="I60" s="17" t="str">
        <f>IF($H$1="","Введите курс",Таблица622[[#This Row],[Оптовая цена KRW за 1шт]]/$H$1)</f>
        <v>Введите курс</v>
      </c>
      <c r="J60" s="48"/>
      <c r="K60" s="18">
        <f>Таблица622[[#This Row],[Заказ коробок ]]*Таблица622[[#This Row],[Кол-во шт в коробке]]</f>
        <v>0</v>
      </c>
      <c r="L60" s="54">
        <f>Таблица622[[#This Row],[Общее кол-во шт]]*Таблица622[[#This Row],[Оптовая цена KRW за 1шт]]</f>
        <v>0</v>
      </c>
      <c r="M60" s="19" t="str">
        <f>IFERROR(Таблица622[[#This Row],[Общее кол-во шт]]*Таблица622[[#This Row],[Оптовая цена USD за 1шт]],"")</f>
        <v/>
      </c>
      <c r="N60" s="49"/>
    </row>
    <row r="61" spans="1:14" ht="22.5" customHeight="1">
      <c r="A61" s="44" t="s">
        <v>9359</v>
      </c>
      <c r="B61" s="14">
        <v>8809598452428</v>
      </c>
      <c r="C61" s="50" t="s">
        <v>9360</v>
      </c>
      <c r="D61" s="46" t="s">
        <v>9361</v>
      </c>
      <c r="E61" s="16">
        <v>22500</v>
      </c>
      <c r="F61" s="15">
        <v>0.6</v>
      </c>
      <c r="G61" s="47">
        <v>30</v>
      </c>
      <c r="H61" s="55">
        <f>Таблица622[[#This Row],[Коэфициент стоимости]]*Таблица622[[#This Row],[Розничная цена KRW]]</f>
        <v>13500</v>
      </c>
      <c r="I61" s="17" t="str">
        <f>IF($H$1="","Введите курс",Таблица622[[#This Row],[Оптовая цена KRW за 1шт]]/$H$1)</f>
        <v>Введите курс</v>
      </c>
      <c r="J61" s="48"/>
      <c r="K61" s="18">
        <f>Таблица622[[#This Row],[Заказ коробок ]]*Таблица622[[#This Row],[Кол-во шт в коробке]]</f>
        <v>0</v>
      </c>
      <c r="L61" s="54">
        <f>Таблица622[[#This Row],[Общее кол-во шт]]*Таблица622[[#This Row],[Оптовая цена KRW за 1шт]]</f>
        <v>0</v>
      </c>
      <c r="M61" s="19" t="str">
        <f>IFERROR(Таблица622[[#This Row],[Общее кол-во шт]]*Таблица622[[#This Row],[Оптовая цена USD за 1шт]],"")</f>
        <v/>
      </c>
      <c r="N61" s="49"/>
    </row>
    <row r="62" spans="1:14" ht="22.5" customHeight="1">
      <c r="A62" s="44" t="s">
        <v>9362</v>
      </c>
      <c r="B62" s="14">
        <v>8809598450172</v>
      </c>
      <c r="C62" s="50" t="s">
        <v>9363</v>
      </c>
      <c r="D62" s="46" t="s">
        <v>9364</v>
      </c>
      <c r="E62" s="16">
        <v>23000</v>
      </c>
      <c r="F62" s="15">
        <v>0.6</v>
      </c>
      <c r="G62" s="47">
        <v>36</v>
      </c>
      <c r="H62" s="55">
        <f>Таблица622[[#This Row],[Коэфициент стоимости]]*Таблица622[[#This Row],[Розничная цена KRW]]</f>
        <v>13800</v>
      </c>
      <c r="I62" s="17" t="str">
        <f>IF($H$1="","Введите курс",Таблица622[[#This Row],[Оптовая цена KRW за 1шт]]/$H$1)</f>
        <v>Введите курс</v>
      </c>
      <c r="J62" s="48"/>
      <c r="K62" s="18">
        <f>Таблица622[[#This Row],[Заказ коробок ]]*Таблица622[[#This Row],[Кол-во шт в коробке]]</f>
        <v>0</v>
      </c>
      <c r="L62" s="54">
        <f>Таблица622[[#This Row],[Общее кол-во шт]]*Таблица622[[#This Row],[Оптовая цена KRW за 1шт]]</f>
        <v>0</v>
      </c>
      <c r="M62" s="19" t="str">
        <f>IFERROR(Таблица622[[#This Row],[Общее кол-во шт]]*Таблица622[[#This Row],[Оптовая цена USD за 1шт]],"")</f>
        <v/>
      </c>
      <c r="N62" s="49"/>
    </row>
    <row r="63" spans="1:14" ht="22.5" customHeight="1">
      <c r="A63" s="44" t="s">
        <v>9365</v>
      </c>
      <c r="B63" s="14">
        <v>8809598450677</v>
      </c>
      <c r="C63" s="50" t="s">
        <v>9366</v>
      </c>
      <c r="D63" s="46" t="s">
        <v>9367</v>
      </c>
      <c r="E63" s="16">
        <v>32000</v>
      </c>
      <c r="F63" s="15">
        <v>0.6</v>
      </c>
      <c r="G63" s="47">
        <v>30</v>
      </c>
      <c r="H63" s="55">
        <f>Таблица622[[#This Row],[Коэфициент стоимости]]*Таблица622[[#This Row],[Розничная цена KRW]]</f>
        <v>19200</v>
      </c>
      <c r="I63" s="17" t="str">
        <f>IF($H$1="","Введите курс",Таблица622[[#This Row],[Оптовая цена KRW за 1шт]]/$H$1)</f>
        <v>Введите курс</v>
      </c>
      <c r="J63" s="48"/>
      <c r="K63" s="18">
        <f>Таблица622[[#This Row],[Заказ коробок ]]*Таблица622[[#This Row],[Кол-во шт в коробке]]</f>
        <v>0</v>
      </c>
      <c r="L63" s="54">
        <f>Таблица622[[#This Row],[Общее кол-во шт]]*Таблица622[[#This Row],[Оптовая цена KRW за 1шт]]</f>
        <v>0</v>
      </c>
      <c r="M63" s="19" t="str">
        <f>IFERROR(Таблица622[[#This Row],[Общее кол-во шт]]*Таблица622[[#This Row],[Оптовая цена USD за 1шт]],"")</f>
        <v/>
      </c>
      <c r="N63" s="49"/>
    </row>
    <row r="64" spans="1:14" ht="22.5" customHeight="1">
      <c r="A64" s="44" t="s">
        <v>9368</v>
      </c>
      <c r="B64" s="14">
        <v>8809598450639</v>
      </c>
      <c r="C64" s="50" t="s">
        <v>9369</v>
      </c>
      <c r="D64" s="46" t="s">
        <v>9370</v>
      </c>
      <c r="E64" s="16">
        <v>25000</v>
      </c>
      <c r="F64" s="15">
        <v>0.6</v>
      </c>
      <c r="G64" s="47">
        <v>48</v>
      </c>
      <c r="H64" s="55">
        <f>Таблица622[[#This Row],[Коэфициент стоимости]]*Таблица622[[#This Row],[Розничная цена KRW]]</f>
        <v>15000</v>
      </c>
      <c r="I64" s="17" t="str">
        <f>IF($H$1="","Введите курс",Таблица622[[#This Row],[Оптовая цена KRW за 1шт]]/$H$1)</f>
        <v>Введите курс</v>
      </c>
      <c r="J64" s="48"/>
      <c r="K64" s="18">
        <f>Таблица622[[#This Row],[Заказ коробок ]]*Таблица622[[#This Row],[Кол-во шт в коробке]]</f>
        <v>0</v>
      </c>
      <c r="L64" s="54">
        <f>Таблица622[[#This Row],[Общее кол-во шт]]*Таблица622[[#This Row],[Оптовая цена KRW за 1шт]]</f>
        <v>0</v>
      </c>
      <c r="M64" s="19" t="str">
        <f>IFERROR(Таблица622[[#This Row],[Общее кол-во шт]]*Таблица622[[#This Row],[Оптовая цена USD за 1шт]],"")</f>
        <v/>
      </c>
      <c r="N64" s="49"/>
    </row>
    <row r="65" spans="1:14" ht="22.5" customHeight="1">
      <c r="A65" s="44" t="s">
        <v>9371</v>
      </c>
      <c r="B65" s="14">
        <v>8809598452060</v>
      </c>
      <c r="C65" s="50" t="s">
        <v>9372</v>
      </c>
      <c r="D65" s="46" t="s">
        <v>9373</v>
      </c>
      <c r="E65" s="16">
        <v>4000</v>
      </c>
      <c r="F65" s="15">
        <v>0.6</v>
      </c>
      <c r="G65" s="47">
        <v>120</v>
      </c>
      <c r="H65" s="55">
        <f>Таблица622[[#This Row],[Коэфициент стоимости]]*Таблица622[[#This Row],[Розничная цена KRW]]</f>
        <v>2400</v>
      </c>
      <c r="I65" s="17" t="str">
        <f>IF($H$1="","Введите курс",Таблица622[[#This Row],[Оптовая цена KRW за 1шт]]/$H$1)</f>
        <v>Введите курс</v>
      </c>
      <c r="J65" s="48"/>
      <c r="K65" s="18">
        <f>Таблица622[[#This Row],[Заказ коробок ]]*Таблица622[[#This Row],[Кол-во шт в коробке]]</f>
        <v>0</v>
      </c>
      <c r="L65" s="54">
        <f>Таблица622[[#This Row],[Общее кол-во шт]]*Таблица622[[#This Row],[Оптовая цена KRW за 1шт]]</f>
        <v>0</v>
      </c>
      <c r="M65" s="19" t="str">
        <f>IFERROR(Таблица622[[#This Row],[Общее кол-во шт]]*Таблица622[[#This Row],[Оптовая цена USD за 1шт]],"")</f>
        <v/>
      </c>
      <c r="N65" s="49"/>
    </row>
    <row r="66" spans="1:14" ht="22.5" customHeight="1">
      <c r="A66" s="44" t="s">
        <v>9374</v>
      </c>
      <c r="B66" s="14">
        <v>8809598453081</v>
      </c>
      <c r="C66" s="50" t="s">
        <v>9375</v>
      </c>
      <c r="D66" s="46" t="s">
        <v>9376</v>
      </c>
      <c r="E66" s="16">
        <v>18500</v>
      </c>
      <c r="F66" s="15">
        <v>0.6</v>
      </c>
      <c r="G66" s="47">
        <v>80</v>
      </c>
      <c r="H66" s="55">
        <f>Таблица622[[#This Row],[Коэфициент стоимости]]*Таблица622[[#This Row],[Розничная цена KRW]]</f>
        <v>11100</v>
      </c>
      <c r="I66" s="17" t="str">
        <f>IF($H$1="","Введите курс",Таблица622[[#This Row],[Оптовая цена KRW за 1шт]]/$H$1)</f>
        <v>Введите курс</v>
      </c>
      <c r="J66" s="48"/>
      <c r="K66" s="18">
        <f>Таблица622[[#This Row],[Заказ коробок ]]*Таблица622[[#This Row],[Кол-во шт в коробке]]</f>
        <v>0</v>
      </c>
      <c r="L66" s="54">
        <f>Таблица622[[#This Row],[Общее кол-во шт]]*Таблица622[[#This Row],[Оптовая цена KRW за 1шт]]</f>
        <v>0</v>
      </c>
      <c r="M66" s="19" t="str">
        <f>IFERROR(Таблица622[[#This Row],[Общее кол-во шт]]*Таблица622[[#This Row],[Оптовая цена USD за 1шт]],"")</f>
        <v/>
      </c>
      <c r="N66" s="49"/>
    </row>
    <row r="67" spans="1:14" ht="22.5" customHeight="1">
      <c r="A67" s="44" t="s">
        <v>9377</v>
      </c>
      <c r="B67" s="14">
        <v>8809598453111</v>
      </c>
      <c r="C67" s="50" t="s">
        <v>9378</v>
      </c>
      <c r="D67" s="46" t="s">
        <v>9379</v>
      </c>
      <c r="E67" s="16">
        <v>8500</v>
      </c>
      <c r="F67" s="15">
        <v>0.6</v>
      </c>
      <c r="G67" s="47">
        <v>77</v>
      </c>
      <c r="H67" s="55">
        <f>Таблица622[[#This Row],[Коэфициент стоимости]]*Таблица622[[#This Row],[Розничная цена KRW]]</f>
        <v>5100</v>
      </c>
      <c r="I67" s="17" t="str">
        <f>IF($H$1="","Введите курс",Таблица622[[#This Row],[Оптовая цена KRW за 1шт]]/$H$1)</f>
        <v>Введите курс</v>
      </c>
      <c r="J67" s="48"/>
      <c r="K67" s="18">
        <f>Таблица622[[#This Row],[Заказ коробок ]]*Таблица622[[#This Row],[Кол-во шт в коробке]]</f>
        <v>0</v>
      </c>
      <c r="L67" s="54">
        <f>Таблица622[[#This Row],[Общее кол-во шт]]*Таблица622[[#This Row],[Оптовая цена KRW за 1шт]]</f>
        <v>0</v>
      </c>
      <c r="M67" s="19" t="str">
        <f>IFERROR(Таблица622[[#This Row],[Общее кол-во шт]]*Таблица622[[#This Row],[Оптовая цена USD за 1шт]],"")</f>
        <v/>
      </c>
      <c r="N67" s="49"/>
    </row>
    <row r="68" spans="1:14" ht="22.5" customHeight="1">
      <c r="A68" s="44" t="s">
        <v>9380</v>
      </c>
      <c r="B68" s="14">
        <v>8809598453104</v>
      </c>
      <c r="C68" s="50" t="s">
        <v>9381</v>
      </c>
      <c r="D68" s="46" t="s">
        <v>9382</v>
      </c>
      <c r="E68" s="16">
        <v>8500</v>
      </c>
      <c r="F68" s="15">
        <v>0.6</v>
      </c>
      <c r="G68" s="47">
        <v>77</v>
      </c>
      <c r="H68" s="55">
        <f>Таблица622[[#This Row],[Коэфициент стоимости]]*Таблица622[[#This Row],[Розничная цена KRW]]</f>
        <v>5100</v>
      </c>
      <c r="I68" s="17" t="str">
        <f>IF($H$1="","Введите курс",Таблица622[[#This Row],[Оптовая цена KRW за 1шт]]/$H$1)</f>
        <v>Введите курс</v>
      </c>
      <c r="J68" s="48"/>
      <c r="K68" s="18">
        <f>Таблица622[[#This Row],[Заказ коробок ]]*Таблица622[[#This Row],[Кол-во шт в коробке]]</f>
        <v>0</v>
      </c>
      <c r="L68" s="54">
        <f>Таблица622[[#This Row],[Общее кол-во шт]]*Таблица622[[#This Row],[Оптовая цена KRW за 1шт]]</f>
        <v>0</v>
      </c>
      <c r="M68" s="19" t="str">
        <f>IFERROR(Таблица622[[#This Row],[Общее кол-во шт]]*Таблица622[[#This Row],[Оптовая цена USD за 1шт]],"")</f>
        <v/>
      </c>
      <c r="N68" s="49"/>
    </row>
    <row r="69" spans="1:14" ht="22.5" customHeight="1">
      <c r="A69" s="44" t="s">
        <v>9383</v>
      </c>
      <c r="B69" s="14">
        <v>8809598450752</v>
      </c>
      <c r="C69" s="50" t="s">
        <v>9384</v>
      </c>
      <c r="D69" s="46" t="s">
        <v>9385</v>
      </c>
      <c r="E69" s="16">
        <v>19000</v>
      </c>
      <c r="F69" s="15">
        <v>0.6</v>
      </c>
      <c r="G69" s="47">
        <v>72</v>
      </c>
      <c r="H69" s="55">
        <f>Таблица622[[#This Row],[Коэфициент стоимости]]*Таблица622[[#This Row],[Розничная цена KRW]]</f>
        <v>11400</v>
      </c>
      <c r="I69" s="17" t="str">
        <f>IF($H$1="","Введите курс",Таблица622[[#This Row],[Оптовая цена KRW за 1шт]]/$H$1)</f>
        <v>Введите курс</v>
      </c>
      <c r="J69" s="48"/>
      <c r="K69" s="18">
        <f>Таблица622[[#This Row],[Заказ коробок ]]*Таблица622[[#This Row],[Кол-во шт в коробке]]</f>
        <v>0</v>
      </c>
      <c r="L69" s="54">
        <f>Таблица622[[#This Row],[Общее кол-во шт]]*Таблица622[[#This Row],[Оптовая цена KRW за 1шт]]</f>
        <v>0</v>
      </c>
      <c r="M69" s="19" t="str">
        <f>IFERROR(Таблица622[[#This Row],[Общее кол-во шт]]*Таблица622[[#This Row],[Оптовая цена USD за 1шт]],"")</f>
        <v/>
      </c>
      <c r="N69" s="49"/>
    </row>
    <row r="70" spans="1:14" ht="22.5" customHeight="1">
      <c r="A70" s="44" t="s">
        <v>9386</v>
      </c>
      <c r="B70" s="14">
        <v>8809598450714</v>
      </c>
      <c r="C70" s="50" t="s">
        <v>9387</v>
      </c>
      <c r="D70" s="46" t="s">
        <v>9388</v>
      </c>
      <c r="E70" s="16">
        <v>8500</v>
      </c>
      <c r="F70" s="15">
        <v>0.6</v>
      </c>
      <c r="G70" s="47">
        <v>40</v>
      </c>
      <c r="H70" s="55">
        <f>Таблица622[[#This Row],[Коэфициент стоимости]]*Таблица622[[#This Row],[Розничная цена KRW]]</f>
        <v>5100</v>
      </c>
      <c r="I70" s="17" t="str">
        <f>IF($H$1="","Введите курс",Таблица622[[#This Row],[Оптовая цена KRW за 1шт]]/$H$1)</f>
        <v>Введите курс</v>
      </c>
      <c r="J70" s="48"/>
      <c r="K70" s="18">
        <f>Таблица622[[#This Row],[Заказ коробок ]]*Таблица622[[#This Row],[Кол-во шт в коробке]]</f>
        <v>0</v>
      </c>
      <c r="L70" s="54">
        <f>Таблица622[[#This Row],[Общее кол-во шт]]*Таблица622[[#This Row],[Оптовая цена KRW за 1шт]]</f>
        <v>0</v>
      </c>
      <c r="M70" s="19" t="str">
        <f>IFERROR(Таблица622[[#This Row],[Общее кол-во шт]]*Таблица622[[#This Row],[Оптовая цена USD за 1шт]],"")</f>
        <v/>
      </c>
      <c r="N70" s="49"/>
    </row>
    <row r="71" spans="1:14" ht="22.5" customHeight="1">
      <c r="A71" s="44" t="s">
        <v>9389</v>
      </c>
      <c r="B71" s="14">
        <v>8809598450721</v>
      </c>
      <c r="C71" s="50" t="s">
        <v>9390</v>
      </c>
      <c r="D71" s="46" t="s">
        <v>9391</v>
      </c>
      <c r="E71" s="16">
        <v>8500</v>
      </c>
      <c r="F71" s="15">
        <v>0.6</v>
      </c>
      <c r="G71" s="47">
        <v>40</v>
      </c>
      <c r="H71" s="55">
        <f>Таблица622[[#This Row],[Коэфициент стоимости]]*Таблица622[[#This Row],[Розничная цена KRW]]</f>
        <v>5100</v>
      </c>
      <c r="I71" s="17" t="str">
        <f>IF($H$1="","Введите курс",Таблица622[[#This Row],[Оптовая цена KRW за 1шт]]/$H$1)</f>
        <v>Введите курс</v>
      </c>
      <c r="J71" s="48"/>
      <c r="K71" s="18">
        <f>Таблица622[[#This Row],[Заказ коробок ]]*Таблица622[[#This Row],[Кол-во шт в коробке]]</f>
        <v>0</v>
      </c>
      <c r="L71" s="54">
        <f>Таблица622[[#This Row],[Общее кол-во шт]]*Таблица622[[#This Row],[Оптовая цена KRW за 1шт]]</f>
        <v>0</v>
      </c>
      <c r="M71" s="19" t="str">
        <f>IFERROR(Таблица622[[#This Row],[Общее кол-во шт]]*Таблица622[[#This Row],[Оптовая цена USD за 1шт]],"")</f>
        <v/>
      </c>
      <c r="N71" s="49"/>
    </row>
    <row r="72" spans="1:14" ht="22.5" customHeight="1">
      <c r="A72" s="44" t="s">
        <v>9392</v>
      </c>
      <c r="B72" s="14">
        <v>8809598452800</v>
      </c>
      <c r="C72" s="50" t="s">
        <v>9393</v>
      </c>
      <c r="D72" s="46" t="s">
        <v>9394</v>
      </c>
      <c r="E72" s="16">
        <v>25000</v>
      </c>
      <c r="F72" s="15">
        <v>0.6</v>
      </c>
      <c r="G72" s="47">
        <v>15</v>
      </c>
      <c r="H72" s="55">
        <f>Таблица622[[#This Row],[Коэфициент стоимости]]*Таблица622[[#This Row],[Розничная цена KRW]]</f>
        <v>15000</v>
      </c>
      <c r="I72" s="17" t="str">
        <f>IF($H$1="","Введите курс",Таблица622[[#This Row],[Оптовая цена KRW за 1шт]]/$H$1)</f>
        <v>Введите курс</v>
      </c>
      <c r="J72" s="48"/>
      <c r="K72" s="18">
        <f>Таблица622[[#This Row],[Заказ коробок ]]*Таблица622[[#This Row],[Кол-во шт в коробке]]</f>
        <v>0</v>
      </c>
      <c r="L72" s="54">
        <f>Таблица622[[#This Row],[Общее кол-во шт]]*Таблица622[[#This Row],[Оптовая цена KRW за 1шт]]</f>
        <v>0</v>
      </c>
      <c r="M72" s="19" t="str">
        <f>IFERROR(Таблица622[[#This Row],[Общее кол-во шт]]*Таблица622[[#This Row],[Оптовая цена USD за 1шт]],"")</f>
        <v/>
      </c>
      <c r="N72" s="49"/>
    </row>
    <row r="73" spans="1:14" ht="22.5" customHeight="1">
      <c r="A73" s="44" t="s">
        <v>9395</v>
      </c>
      <c r="B73" s="14">
        <v>8809598451803</v>
      </c>
      <c r="C73" s="50" t="s">
        <v>9396</v>
      </c>
      <c r="D73" s="46" t="s">
        <v>9397</v>
      </c>
      <c r="E73" s="16">
        <v>25000</v>
      </c>
      <c r="F73" s="15">
        <v>0.6</v>
      </c>
      <c r="G73" s="47">
        <v>15</v>
      </c>
      <c r="H73" s="55">
        <f>Таблица622[[#This Row],[Коэфициент стоимости]]*Таблица622[[#This Row],[Розничная цена KRW]]</f>
        <v>15000</v>
      </c>
      <c r="I73" s="17" t="str">
        <f>IF($H$1="","Введите курс",Таблица622[[#This Row],[Оптовая цена KRW за 1шт]]/$H$1)</f>
        <v>Введите курс</v>
      </c>
      <c r="J73" s="48"/>
      <c r="K73" s="18">
        <f>Таблица622[[#This Row],[Заказ коробок ]]*Таблица622[[#This Row],[Кол-во шт в коробке]]</f>
        <v>0</v>
      </c>
      <c r="L73" s="54">
        <f>Таблица622[[#This Row],[Общее кол-во шт]]*Таблица622[[#This Row],[Оптовая цена KRW за 1шт]]</f>
        <v>0</v>
      </c>
      <c r="M73" s="19" t="str">
        <f>IFERROR(Таблица622[[#This Row],[Общее кол-во шт]]*Таблица622[[#This Row],[Оптовая цена USD за 1шт]],"")</f>
        <v/>
      </c>
      <c r="N73" s="49"/>
    </row>
    <row r="74" spans="1:14" ht="22.5" customHeight="1">
      <c r="A74" s="44" t="s">
        <v>9398</v>
      </c>
      <c r="B74" s="14">
        <v>8809598451797</v>
      </c>
      <c r="C74" s="50" t="s">
        <v>9399</v>
      </c>
      <c r="D74" s="46" t="s">
        <v>9400</v>
      </c>
      <c r="E74" s="16">
        <v>25000</v>
      </c>
      <c r="F74" s="15">
        <v>0.6</v>
      </c>
      <c r="G74" s="47">
        <v>15</v>
      </c>
      <c r="H74" s="55">
        <f>Таблица622[[#This Row],[Коэфициент стоимости]]*Таблица622[[#This Row],[Розничная цена KRW]]</f>
        <v>15000</v>
      </c>
      <c r="I74" s="17" t="str">
        <f>IF($H$1="","Введите курс",Таблица622[[#This Row],[Оптовая цена KRW за 1шт]]/$H$1)</f>
        <v>Введите курс</v>
      </c>
      <c r="J74" s="48"/>
      <c r="K74" s="18">
        <f>Таблица622[[#This Row],[Заказ коробок ]]*Таблица622[[#This Row],[Кол-во шт в коробке]]</f>
        <v>0</v>
      </c>
      <c r="L74" s="54">
        <f>Таблица622[[#This Row],[Общее кол-во шт]]*Таблица622[[#This Row],[Оптовая цена KRW за 1шт]]</f>
        <v>0</v>
      </c>
      <c r="M74" s="19" t="str">
        <f>IFERROR(Таблица622[[#This Row],[Общее кол-во шт]]*Таблица622[[#This Row],[Оптовая цена USD за 1шт]],"")</f>
        <v/>
      </c>
      <c r="N74" s="49"/>
    </row>
    <row r="75" spans="1:14" ht="22.5" customHeight="1">
      <c r="A75" s="44" t="s">
        <v>9401</v>
      </c>
      <c r="B75" s="14">
        <v>8809598452183</v>
      </c>
      <c r="C75" s="50" t="s">
        <v>9402</v>
      </c>
      <c r="D75" s="46" t="s">
        <v>9403</v>
      </c>
      <c r="E75" s="16">
        <v>25000</v>
      </c>
      <c r="F75" s="15">
        <v>0.6</v>
      </c>
      <c r="G75" s="47">
        <v>15</v>
      </c>
      <c r="H75" s="55">
        <f>Таблица622[[#This Row],[Коэфициент стоимости]]*Таблица622[[#This Row],[Розничная цена KRW]]</f>
        <v>15000</v>
      </c>
      <c r="I75" s="17" t="str">
        <f>IF($H$1="","Введите курс",Таблица622[[#This Row],[Оптовая цена KRW за 1шт]]/$H$1)</f>
        <v>Введите курс</v>
      </c>
      <c r="J75" s="48"/>
      <c r="K75" s="18">
        <f>Таблица622[[#This Row],[Заказ коробок ]]*Таблица622[[#This Row],[Кол-во шт в коробке]]</f>
        <v>0</v>
      </c>
      <c r="L75" s="54">
        <f>Таблица622[[#This Row],[Общее кол-во шт]]*Таблица622[[#This Row],[Оптовая цена KRW за 1шт]]</f>
        <v>0</v>
      </c>
      <c r="M75" s="19" t="str">
        <f>IFERROR(Таблица622[[#This Row],[Общее кол-во шт]]*Таблица622[[#This Row],[Оптовая цена USD за 1шт]],"")</f>
        <v/>
      </c>
      <c r="N75" s="49"/>
    </row>
    <row r="76" spans="1:14" ht="22.5" customHeight="1">
      <c r="A76" s="44" t="s">
        <v>9404</v>
      </c>
      <c r="B76" s="14">
        <v>8809598452190</v>
      </c>
      <c r="C76" s="50" t="s">
        <v>9405</v>
      </c>
      <c r="D76" s="46" t="s">
        <v>9406</v>
      </c>
      <c r="E76" s="16">
        <v>25000</v>
      </c>
      <c r="F76" s="15">
        <v>0.6</v>
      </c>
      <c r="G76" s="47">
        <v>15</v>
      </c>
      <c r="H76" s="55">
        <f>Таблица622[[#This Row],[Коэфициент стоимости]]*Таблица622[[#This Row],[Розничная цена KRW]]</f>
        <v>15000</v>
      </c>
      <c r="I76" s="17" t="str">
        <f>IF($H$1="","Введите курс",Таблица622[[#This Row],[Оптовая цена KRW за 1шт]]/$H$1)</f>
        <v>Введите курс</v>
      </c>
      <c r="J76" s="48"/>
      <c r="K76" s="18">
        <f>Таблица622[[#This Row],[Заказ коробок ]]*Таблица622[[#This Row],[Кол-во шт в коробке]]</f>
        <v>0</v>
      </c>
      <c r="L76" s="54">
        <f>Таблица622[[#This Row],[Общее кол-во шт]]*Таблица622[[#This Row],[Оптовая цена KRW за 1шт]]</f>
        <v>0</v>
      </c>
      <c r="M76" s="19" t="str">
        <f>IFERROR(Таблица622[[#This Row],[Общее кол-во шт]]*Таблица622[[#This Row],[Оптовая цена USD за 1шт]],"")</f>
        <v/>
      </c>
      <c r="N76" s="49"/>
    </row>
    <row r="77" spans="1:14" ht="22.5" customHeight="1">
      <c r="A77" s="44" t="s">
        <v>9407</v>
      </c>
      <c r="B77" s="14">
        <v>8809598452589</v>
      </c>
      <c r="C77" s="50" t="s">
        <v>9408</v>
      </c>
      <c r="D77" s="46" t="s">
        <v>9409</v>
      </c>
      <c r="E77" s="16">
        <v>18000</v>
      </c>
      <c r="F77" s="15">
        <v>0.6</v>
      </c>
      <c r="G77" s="47">
        <v>12</v>
      </c>
      <c r="H77" s="55">
        <f>Таблица622[[#This Row],[Коэфициент стоимости]]*Таблица622[[#This Row],[Розничная цена KRW]]</f>
        <v>10800</v>
      </c>
      <c r="I77" s="17" t="str">
        <f>IF($H$1="","Введите курс",Таблица622[[#This Row],[Оптовая цена KRW за 1шт]]/$H$1)</f>
        <v>Введите курс</v>
      </c>
      <c r="J77" s="48"/>
      <c r="K77" s="18">
        <f>Таблица622[[#This Row],[Заказ коробок ]]*Таблица622[[#This Row],[Кол-во шт в коробке]]</f>
        <v>0</v>
      </c>
      <c r="L77" s="54">
        <f>Таблица622[[#This Row],[Общее кол-во шт]]*Таблица622[[#This Row],[Оптовая цена KRW за 1шт]]</f>
        <v>0</v>
      </c>
      <c r="M77" s="19" t="str">
        <f>IFERROR(Таблица622[[#This Row],[Общее кол-во шт]]*Таблица622[[#This Row],[Оптовая цена USD за 1шт]],"")</f>
        <v/>
      </c>
      <c r="N77" s="49"/>
    </row>
    <row r="78" spans="1:14" ht="22.5" customHeight="1">
      <c r="A78" s="44" t="s">
        <v>9410</v>
      </c>
      <c r="B78" s="14">
        <v>8809598452596</v>
      </c>
      <c r="C78" s="50" t="s">
        <v>9411</v>
      </c>
      <c r="D78" s="46" t="s">
        <v>9412</v>
      </c>
      <c r="E78" s="16">
        <v>15000</v>
      </c>
      <c r="F78" s="15">
        <v>0.6</v>
      </c>
      <c r="G78" s="47">
        <v>12</v>
      </c>
      <c r="H78" s="55">
        <f>Таблица622[[#This Row],[Коэфициент стоимости]]*Таблица622[[#This Row],[Розничная цена KRW]]</f>
        <v>9000</v>
      </c>
      <c r="I78" s="17" t="str">
        <f>IF($H$1="","Введите курс",Таблица622[[#This Row],[Оптовая цена KRW за 1шт]]/$H$1)</f>
        <v>Введите курс</v>
      </c>
      <c r="J78" s="48"/>
      <c r="K78" s="18">
        <f>Таблица622[[#This Row],[Заказ коробок ]]*Таблица622[[#This Row],[Кол-во шт в коробке]]</f>
        <v>0</v>
      </c>
      <c r="L78" s="54">
        <f>Таблица622[[#This Row],[Общее кол-во шт]]*Таблица622[[#This Row],[Оптовая цена KRW за 1шт]]</f>
        <v>0</v>
      </c>
      <c r="M78" s="19" t="str">
        <f>IFERROR(Таблица622[[#This Row],[Общее кол-во шт]]*Таблица622[[#This Row],[Оптовая цена USD за 1шт]],"")</f>
        <v/>
      </c>
      <c r="N78" s="49"/>
    </row>
    <row r="79" spans="1:14" ht="22.5" customHeight="1">
      <c r="A79" s="44" t="s">
        <v>9413</v>
      </c>
      <c r="B79" s="14">
        <v>8809598452619</v>
      </c>
      <c r="C79" s="50" t="s">
        <v>9414</v>
      </c>
      <c r="D79" s="46" t="s">
        <v>9415</v>
      </c>
      <c r="E79" s="16">
        <v>15000</v>
      </c>
      <c r="F79" s="15">
        <v>0.6</v>
      </c>
      <c r="G79" s="47">
        <v>12</v>
      </c>
      <c r="H79" s="55">
        <f>Таблица622[[#This Row],[Коэфициент стоимости]]*Таблица622[[#This Row],[Розничная цена KRW]]</f>
        <v>9000</v>
      </c>
      <c r="I79" s="17" t="str">
        <f>IF($H$1="","Введите курс",Таблица622[[#This Row],[Оптовая цена KRW за 1шт]]/$H$1)</f>
        <v>Введите курс</v>
      </c>
      <c r="J79" s="48"/>
      <c r="K79" s="18">
        <f>Таблица622[[#This Row],[Заказ коробок ]]*Таблица622[[#This Row],[Кол-во шт в коробке]]</f>
        <v>0</v>
      </c>
      <c r="L79" s="54">
        <f>Таблица622[[#This Row],[Общее кол-во шт]]*Таблица622[[#This Row],[Оптовая цена KRW за 1шт]]</f>
        <v>0</v>
      </c>
      <c r="M79" s="19" t="str">
        <f>IFERROR(Таблица622[[#This Row],[Общее кол-во шт]]*Таблица622[[#This Row],[Оптовая цена USD за 1шт]],"")</f>
        <v/>
      </c>
      <c r="N79" s="49"/>
    </row>
    <row r="80" spans="1:14" ht="22.5" customHeight="1">
      <c r="A80" s="44" t="s">
        <v>9416</v>
      </c>
      <c r="B80" s="14">
        <v>8809598452602</v>
      </c>
      <c r="C80" s="50" t="s">
        <v>9417</v>
      </c>
      <c r="D80" s="46" t="s">
        <v>9418</v>
      </c>
      <c r="E80" s="16">
        <v>15000</v>
      </c>
      <c r="F80" s="15">
        <v>0.6</v>
      </c>
      <c r="G80" s="47">
        <v>12</v>
      </c>
      <c r="H80" s="55">
        <f>Таблица622[[#This Row],[Коэфициент стоимости]]*Таблица622[[#This Row],[Розничная цена KRW]]</f>
        <v>9000</v>
      </c>
      <c r="I80" s="17" t="str">
        <f>IF($H$1="","Введите курс",Таблица622[[#This Row],[Оптовая цена KRW за 1шт]]/$H$1)</f>
        <v>Введите курс</v>
      </c>
      <c r="J80" s="48"/>
      <c r="K80" s="18">
        <f>Таблица622[[#This Row],[Заказ коробок ]]*Таблица622[[#This Row],[Кол-во шт в коробке]]</f>
        <v>0</v>
      </c>
      <c r="L80" s="54">
        <f>Таблица622[[#This Row],[Общее кол-во шт]]*Таблица622[[#This Row],[Оптовая цена KRW за 1шт]]</f>
        <v>0</v>
      </c>
      <c r="M80" s="19" t="str">
        <f>IFERROR(Таблица622[[#This Row],[Общее кол-во шт]]*Таблица622[[#This Row],[Оптовая цена USD за 1шт]],"")</f>
        <v/>
      </c>
      <c r="N80" s="49"/>
    </row>
  </sheetData>
  <sheetProtection algorithmName="SHA-512" hashValue="/RAU9nhtGX2W+Xk5AB8VoAqxdZPd5d7w9w64FQRpReQqSpnHtqCtVGL6ozhcsNUFlCJ1p1XxaeypaI6fVZOvXQ==" saltValue="ou1gpFhzsiLBGxZrkGnXfQ==" spinCount="100000" sheet="1" autoFilter="0" pivotTables="0"/>
  <mergeCells count="2">
    <mergeCell ref="A1:C1"/>
    <mergeCell ref="D1:F1"/>
  </mergeCells>
  <conditionalFormatting sqref="A81:A1048576">
    <cfRule type="duplicateValues" dxfId="1490" priority="1"/>
  </conditionalFormatting>
  <conditionalFormatting sqref="A81:A1048576">
    <cfRule type="duplicateValues" dxfId="1489" priority="2"/>
    <cfRule type="duplicateValues" dxfId="1488" priority="3"/>
    <cfRule type="duplicateValues" dxfId="1487" priority="4"/>
  </conditionalFormatting>
  <conditionalFormatting sqref="A3:A80">
    <cfRule type="duplicateValues" dxfId="1486" priority="5"/>
  </conditionalFormatting>
  <conditionalFormatting sqref="A3:A80">
    <cfRule type="duplicateValues" dxfId="1485" priority="6"/>
    <cfRule type="duplicateValues" dxfId="1484" priority="7"/>
    <cfRule type="duplicateValues" dxfId="1483" priority="8"/>
  </conditionalFormatting>
  <conditionalFormatting sqref="A3:A80">
    <cfRule type="duplicateValues" dxfId="1482" priority="9"/>
  </conditionalFormatting>
  <conditionalFormatting sqref="A3:A80">
    <cfRule type="duplicateValues" dxfId="1481" priority="10"/>
    <cfRule type="duplicateValues" dxfId="1480" priority="11"/>
    <cfRule type="duplicateValues" dxfId="1479" priority="12"/>
  </conditionalFormatting>
  <hyperlinks>
    <hyperlink ref="G1" r:id="rId1" xr:uid="{3A48F619-ABBD-4A4E-8D43-CCE3584D3959}"/>
    <hyperlink ref="N1" location="Главная!A1" display="Вернуться на Главную" xr:uid="{94A1B015-E162-4D5D-8878-1E824A88B68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7EF2-D1E0-4205-AB20-50965C950B4C}">
  <sheetPr>
    <pageSetUpPr fitToPage="1"/>
  </sheetPr>
  <dimension ref="A1:N4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21" style="22" customWidth="1"/>
    <col min="2" max="2" width="15.7109375" style="20" hidden="1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19247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SUM(J3:J40)</f>
        <v>0</v>
      </c>
      <c r="K1" s="168">
        <f>SUM(K3:K40)</f>
        <v>0</v>
      </c>
      <c r="L1" s="169">
        <f>SUM(L3:L40)</f>
        <v>0</v>
      </c>
      <c r="M1" s="170">
        <f>SUM(M3:M40)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24341</v>
      </c>
      <c r="B3" s="14"/>
      <c r="C3" s="45"/>
      <c r="D3" s="46" t="s">
        <v>24342</v>
      </c>
      <c r="E3" s="53"/>
      <c r="F3" s="15"/>
      <c r="G3" s="47">
        <v>180</v>
      </c>
      <c r="H3" s="16">
        <v>9989.2000000000007</v>
      </c>
      <c r="I3" s="17" t="str">
        <f>IF($H$1="","Введите курс",Таблица652[[#This Row],[Оптовая цена KRW за 1шт]]/$H$1)</f>
        <v>Введите курс</v>
      </c>
      <c r="J3" s="48"/>
      <c r="K3" s="18">
        <f>Таблица652[[#This Row],[Заказ коробок ]]*Таблица652[[#This Row],[Кол-во шт в коробке]]</f>
        <v>0</v>
      </c>
      <c r="L3" s="16">
        <f>Таблица652[[#This Row],[Общее кол-во шт]]*Таблица652[[#This Row],[Оптовая цена KRW за 1шт]]</f>
        <v>0</v>
      </c>
      <c r="M3" s="19" t="str">
        <f>IFERROR(Таблица652[[#This Row],[Общее кол-во шт]]*Таблица652[[#This Row],[Оптовая цена USD за 1шт]],"")</f>
        <v/>
      </c>
      <c r="N3" s="49"/>
    </row>
    <row r="4" spans="1:14" ht="22.5" customHeight="1">
      <c r="A4" s="44" t="s">
        <v>24343</v>
      </c>
      <c r="B4" s="14"/>
      <c r="C4" s="50"/>
      <c r="D4" s="46" t="s">
        <v>24344</v>
      </c>
      <c r="E4" s="16"/>
      <c r="F4" s="15"/>
      <c r="G4" s="47">
        <v>70</v>
      </c>
      <c r="H4" s="55">
        <v>9107.8000000000011</v>
      </c>
      <c r="I4" s="17" t="str">
        <f>IF($H$1="","Введите курс",Таблица652[[#This Row],[Оптовая цена KRW за 1шт]]/$H$1)</f>
        <v>Введите курс</v>
      </c>
      <c r="J4" s="48"/>
      <c r="K4" s="18">
        <f>Таблица652[[#This Row],[Заказ коробок ]]*Таблица652[[#This Row],[Кол-во шт в коробке]]</f>
        <v>0</v>
      </c>
      <c r="L4" s="54">
        <f>Таблица652[[#This Row],[Общее кол-во шт]]*Таблица652[[#This Row],[Оптовая цена KRW за 1шт]]</f>
        <v>0</v>
      </c>
      <c r="M4" s="19" t="str">
        <f>IFERROR(Таблица652[[#This Row],[Общее кол-во шт]]*Таблица652[[#This Row],[Оптовая цена USD за 1шт]],"")</f>
        <v/>
      </c>
      <c r="N4" s="49"/>
    </row>
    <row r="5" spans="1:14" ht="22.5" customHeight="1">
      <c r="A5" s="44" t="s">
        <v>24345</v>
      </c>
      <c r="B5" s="14"/>
      <c r="C5" s="50"/>
      <c r="D5" s="46" t="s">
        <v>24346</v>
      </c>
      <c r="E5" s="16"/>
      <c r="F5" s="15"/>
      <c r="G5" s="47">
        <v>180</v>
      </c>
      <c r="H5" s="55">
        <v>7785.7</v>
      </c>
      <c r="I5" s="17" t="str">
        <f>IF($H$1="","Введите курс",Таблица652[[#This Row],[Оптовая цена KRW за 1шт]]/$H$1)</f>
        <v>Введите курс</v>
      </c>
      <c r="J5" s="48"/>
      <c r="K5" s="18">
        <f>Таблица652[[#This Row],[Заказ коробок ]]*Таблица652[[#This Row],[Кол-во шт в коробке]]</f>
        <v>0</v>
      </c>
      <c r="L5" s="54">
        <f>Таблица652[[#This Row],[Общее кол-во шт]]*Таблица652[[#This Row],[Оптовая цена KRW за 1шт]]</f>
        <v>0</v>
      </c>
      <c r="M5" s="19" t="str">
        <f>IFERROR(Таблица652[[#This Row],[Общее кол-во шт]]*Таблица652[[#This Row],[Оптовая цена USD за 1шт]],"")</f>
        <v/>
      </c>
      <c r="N5" s="49"/>
    </row>
    <row r="6" spans="1:14" ht="22.5" customHeight="1">
      <c r="A6" s="44" t="s">
        <v>24347</v>
      </c>
      <c r="B6" s="14"/>
      <c r="C6" s="50"/>
      <c r="D6" s="46" t="s">
        <v>24348</v>
      </c>
      <c r="E6" s="16"/>
      <c r="F6" s="15"/>
      <c r="G6" s="47">
        <v>180</v>
      </c>
      <c r="H6" s="55">
        <v>9401.5999999999985</v>
      </c>
      <c r="I6" s="17" t="str">
        <f>IF($H$1="","Введите курс",Таблица652[[#This Row],[Оптовая цена KRW за 1шт]]/$H$1)</f>
        <v>Введите курс</v>
      </c>
      <c r="J6" s="48"/>
      <c r="K6" s="18">
        <f>Таблица652[[#This Row],[Заказ коробок ]]*Таблица652[[#This Row],[Кол-во шт в коробке]]</f>
        <v>0</v>
      </c>
      <c r="L6" s="54">
        <f>Таблица652[[#This Row],[Общее кол-во шт]]*Таблица652[[#This Row],[Оптовая цена KRW за 1шт]]</f>
        <v>0</v>
      </c>
      <c r="M6" s="19" t="str">
        <f>IFERROR(Таблица652[[#This Row],[Общее кол-во шт]]*Таблица652[[#This Row],[Оптовая цена USD за 1шт]],"")</f>
        <v/>
      </c>
      <c r="N6" s="49"/>
    </row>
    <row r="7" spans="1:14" ht="22.5" customHeight="1">
      <c r="A7" s="44" t="s">
        <v>24349</v>
      </c>
      <c r="B7" s="14"/>
      <c r="C7" s="50"/>
      <c r="D7" s="46" t="s">
        <v>24350</v>
      </c>
      <c r="E7" s="16"/>
      <c r="F7" s="15"/>
      <c r="G7" s="47">
        <v>176</v>
      </c>
      <c r="H7" s="55">
        <v>7051.1999999999989</v>
      </c>
      <c r="I7" s="17" t="str">
        <f>IF($H$1="","Введите курс",Таблица652[[#This Row],[Оптовая цена KRW за 1шт]]/$H$1)</f>
        <v>Введите курс</v>
      </c>
      <c r="J7" s="48"/>
      <c r="K7" s="18">
        <f>Таблица652[[#This Row],[Заказ коробок ]]*Таблица652[[#This Row],[Кол-во шт в коробке]]</f>
        <v>0</v>
      </c>
      <c r="L7" s="54">
        <f>Таблица652[[#This Row],[Общее кол-во шт]]*Таблица652[[#This Row],[Оптовая цена KRW за 1шт]]</f>
        <v>0</v>
      </c>
      <c r="M7" s="19" t="str">
        <f>IFERROR(Таблица652[[#This Row],[Общее кол-во шт]]*Таблица652[[#This Row],[Оптовая цена USD за 1шт]],"")</f>
        <v/>
      </c>
      <c r="N7" s="49"/>
    </row>
    <row r="8" spans="1:14" ht="22.5" customHeight="1">
      <c r="A8" s="44" t="s">
        <v>24351</v>
      </c>
      <c r="B8" s="14"/>
      <c r="C8" s="50"/>
      <c r="D8" s="46" t="s">
        <v>24352</v>
      </c>
      <c r="E8" s="16"/>
      <c r="F8" s="15"/>
      <c r="G8" s="47">
        <v>180</v>
      </c>
      <c r="H8" s="55">
        <v>7638.7999999999993</v>
      </c>
      <c r="I8" s="17" t="str">
        <f>IF($H$1="","Введите курс",Таблица652[[#This Row],[Оптовая цена KRW за 1шт]]/$H$1)</f>
        <v>Введите курс</v>
      </c>
      <c r="J8" s="48"/>
      <c r="K8" s="18">
        <f>Таблица652[[#This Row],[Заказ коробок ]]*Таблица652[[#This Row],[Кол-во шт в коробке]]</f>
        <v>0</v>
      </c>
      <c r="L8" s="54">
        <f>Таблица652[[#This Row],[Общее кол-во шт]]*Таблица652[[#This Row],[Оптовая цена KRW за 1шт]]</f>
        <v>0</v>
      </c>
      <c r="M8" s="19" t="str">
        <f>IFERROR(Таблица652[[#This Row],[Общее кол-во шт]]*Таблица652[[#This Row],[Оптовая цена USD за 1шт]],"")</f>
        <v/>
      </c>
      <c r="N8" s="49"/>
    </row>
    <row r="9" spans="1:14" ht="22.5" customHeight="1">
      <c r="A9" s="44" t="s">
        <v>24353</v>
      </c>
      <c r="B9" s="14"/>
      <c r="C9" s="50"/>
      <c r="D9" s="46" t="s">
        <v>24354</v>
      </c>
      <c r="E9" s="16"/>
      <c r="F9" s="15"/>
      <c r="G9" s="47">
        <v>54</v>
      </c>
      <c r="H9" s="55">
        <v>7785.6999999999989</v>
      </c>
      <c r="I9" s="17" t="str">
        <f>IF($H$1="","Введите курс",Таблица652[[#This Row],[Оптовая цена KRW за 1шт]]/$H$1)</f>
        <v>Введите курс</v>
      </c>
      <c r="J9" s="48"/>
      <c r="K9" s="18">
        <f>Таблица652[[#This Row],[Заказ коробок ]]*Таблица652[[#This Row],[Кол-во шт в коробке]]</f>
        <v>0</v>
      </c>
      <c r="L9" s="54">
        <f>Таблица652[[#This Row],[Общее кол-во шт]]*Таблица652[[#This Row],[Оптовая цена KRW за 1шт]]</f>
        <v>0</v>
      </c>
      <c r="M9" s="19" t="str">
        <f>IFERROR(Таблица652[[#This Row],[Общее кол-во шт]]*Таблица652[[#This Row],[Оптовая цена USD за 1шт]],"")</f>
        <v/>
      </c>
      <c r="N9" s="49"/>
    </row>
    <row r="10" spans="1:14" ht="22.5" customHeight="1">
      <c r="A10" s="44" t="s">
        <v>24355</v>
      </c>
      <c r="B10" s="14"/>
      <c r="C10" s="50"/>
      <c r="D10" s="46" t="s">
        <v>24356</v>
      </c>
      <c r="E10" s="16"/>
      <c r="F10" s="15"/>
      <c r="G10" s="47">
        <v>176</v>
      </c>
      <c r="H10" s="55">
        <v>8667.0999999999985</v>
      </c>
      <c r="I10" s="17" t="str">
        <f>IF($H$1="","Введите курс",Таблица652[[#This Row],[Оптовая цена KRW за 1шт]]/$H$1)</f>
        <v>Введите курс</v>
      </c>
      <c r="J10" s="48"/>
      <c r="K10" s="18">
        <f>Таблица652[[#This Row],[Заказ коробок ]]*Таблица652[[#This Row],[Кол-во шт в коробке]]</f>
        <v>0</v>
      </c>
      <c r="L10" s="54">
        <f>Таблица652[[#This Row],[Общее кол-во шт]]*Таблица652[[#This Row],[Оптовая цена KRW за 1шт]]</f>
        <v>0</v>
      </c>
      <c r="M10" s="19" t="str">
        <f>IFERROR(Таблица652[[#This Row],[Общее кол-во шт]]*Таблица652[[#This Row],[Оптовая цена USD за 1шт]],"")</f>
        <v/>
      </c>
      <c r="N10" s="49"/>
    </row>
    <row r="11" spans="1:14" ht="22.5" customHeight="1">
      <c r="A11" s="44" t="s">
        <v>24357</v>
      </c>
      <c r="B11" s="14"/>
      <c r="C11" s="50"/>
      <c r="D11" s="46" t="s">
        <v>24358</v>
      </c>
      <c r="E11" s="16"/>
      <c r="F11" s="15"/>
      <c r="G11" s="47">
        <v>180</v>
      </c>
      <c r="H11" s="55">
        <v>7932.5999999999995</v>
      </c>
      <c r="I11" s="17" t="str">
        <f>IF($H$1="","Введите курс",Таблица652[[#This Row],[Оптовая цена KRW за 1шт]]/$H$1)</f>
        <v>Введите курс</v>
      </c>
      <c r="J11" s="48"/>
      <c r="K11" s="18">
        <f>Таблица652[[#This Row],[Заказ коробок ]]*Таблица652[[#This Row],[Кол-во шт в коробке]]</f>
        <v>0</v>
      </c>
      <c r="L11" s="54">
        <f>Таблица652[[#This Row],[Общее кол-во шт]]*Таблица652[[#This Row],[Оптовая цена KRW за 1шт]]</f>
        <v>0</v>
      </c>
      <c r="M11" s="19" t="str">
        <f>IFERROR(Таблица652[[#This Row],[Общее кол-во шт]]*Таблица652[[#This Row],[Оптовая цена USD за 1шт]],"")</f>
        <v/>
      </c>
      <c r="N11" s="49"/>
    </row>
    <row r="12" spans="1:14" ht="22.5" customHeight="1">
      <c r="A12" s="44" t="s">
        <v>24359</v>
      </c>
      <c r="B12" s="14"/>
      <c r="C12" s="50"/>
      <c r="D12" s="46" t="s">
        <v>24360</v>
      </c>
      <c r="E12" s="16"/>
      <c r="F12" s="15"/>
      <c r="G12" s="47">
        <v>180</v>
      </c>
      <c r="H12" s="55">
        <v>8667.0999999999985</v>
      </c>
      <c r="I12" s="17" t="str">
        <f>IF($H$1="","Введите курс",Таблица652[[#This Row],[Оптовая цена KRW за 1шт]]/$H$1)</f>
        <v>Введите курс</v>
      </c>
      <c r="J12" s="48"/>
      <c r="K12" s="18">
        <f>Таблица652[[#This Row],[Заказ коробок ]]*Таблица652[[#This Row],[Кол-во шт в коробке]]</f>
        <v>0</v>
      </c>
      <c r="L12" s="54">
        <f>Таблица652[[#This Row],[Общее кол-во шт]]*Таблица652[[#This Row],[Оптовая цена KRW за 1шт]]</f>
        <v>0</v>
      </c>
      <c r="M12" s="19" t="str">
        <f>IFERROR(Таблица652[[#This Row],[Общее кол-во шт]]*Таблица652[[#This Row],[Оптовая цена USD за 1шт]],"")</f>
        <v/>
      </c>
      <c r="N12" s="49"/>
    </row>
    <row r="13" spans="1:14" ht="22.5" customHeight="1">
      <c r="A13" s="44" t="s">
        <v>24361</v>
      </c>
      <c r="B13" s="14"/>
      <c r="C13" s="50"/>
      <c r="D13" s="46" t="s">
        <v>24362</v>
      </c>
      <c r="E13" s="16"/>
      <c r="F13" s="15"/>
      <c r="G13" s="47">
        <v>54</v>
      </c>
      <c r="H13" s="55">
        <v>8667.0999999999985</v>
      </c>
      <c r="I13" s="17" t="str">
        <f>IF($H$1="","Введите курс",Таблица652[[#This Row],[Оптовая цена KRW за 1шт]]/$H$1)</f>
        <v>Введите курс</v>
      </c>
      <c r="J13" s="48"/>
      <c r="K13" s="18">
        <f>Таблица652[[#This Row],[Заказ коробок ]]*Таблица652[[#This Row],[Кол-во шт в коробке]]</f>
        <v>0</v>
      </c>
      <c r="L13" s="54">
        <f>Таблица652[[#This Row],[Общее кол-во шт]]*Таблица652[[#This Row],[Оптовая цена KRW за 1шт]]</f>
        <v>0</v>
      </c>
      <c r="M13" s="19" t="str">
        <f>IFERROR(Таблица652[[#This Row],[Общее кол-во шт]]*Таблица652[[#This Row],[Оптовая цена USD за 1шт]],"")</f>
        <v/>
      </c>
      <c r="N13" s="49"/>
    </row>
    <row r="14" spans="1:14" ht="22.5" customHeight="1">
      <c r="A14" s="44" t="s">
        <v>24363</v>
      </c>
      <c r="B14" s="14"/>
      <c r="C14" s="50"/>
      <c r="D14" s="46" t="s">
        <v>24364</v>
      </c>
      <c r="E14" s="16"/>
      <c r="F14" s="15"/>
      <c r="G14" s="47">
        <v>180</v>
      </c>
      <c r="H14" s="55">
        <v>6757.3999999999987</v>
      </c>
      <c r="I14" s="17" t="str">
        <f>IF($H$1="","Введите курс",Таблица652[[#This Row],[Оптовая цена KRW за 1шт]]/$H$1)</f>
        <v>Введите курс</v>
      </c>
      <c r="J14" s="48"/>
      <c r="K14" s="18">
        <f>Таблица652[[#This Row],[Заказ коробок ]]*Таблица652[[#This Row],[Кол-во шт в коробке]]</f>
        <v>0</v>
      </c>
      <c r="L14" s="54">
        <f>Таблица652[[#This Row],[Общее кол-во шт]]*Таблица652[[#This Row],[Оптовая цена KRW за 1шт]]</f>
        <v>0</v>
      </c>
      <c r="M14" s="19" t="str">
        <f>IFERROR(Таблица652[[#This Row],[Общее кол-во шт]]*Таблица652[[#This Row],[Оптовая цена USD за 1шт]],"")</f>
        <v/>
      </c>
      <c r="N14" s="49"/>
    </row>
    <row r="15" spans="1:14" ht="22.5" customHeight="1">
      <c r="A15" s="44" t="s">
        <v>24365</v>
      </c>
      <c r="B15" s="14"/>
      <c r="C15" s="50"/>
      <c r="D15" s="46" t="s">
        <v>24366</v>
      </c>
      <c r="E15" s="16"/>
      <c r="F15" s="15"/>
      <c r="G15" s="47">
        <v>70</v>
      </c>
      <c r="H15" s="55">
        <v>11164.4</v>
      </c>
      <c r="I15" s="17" t="str">
        <f>IF($H$1="","Введите курс",Таблица652[[#This Row],[Оптовая цена KRW за 1шт]]/$H$1)</f>
        <v>Введите курс</v>
      </c>
      <c r="J15" s="48"/>
      <c r="K15" s="18">
        <f>Таблица652[[#This Row],[Заказ коробок ]]*Таблица652[[#This Row],[Кол-во шт в коробке]]</f>
        <v>0</v>
      </c>
      <c r="L15" s="54">
        <f>Таблица652[[#This Row],[Общее кол-во шт]]*Таблица652[[#This Row],[Оптовая цена KRW за 1шт]]</f>
        <v>0</v>
      </c>
      <c r="M15" s="19" t="str">
        <f>IFERROR(Таблица652[[#This Row],[Общее кол-во шт]]*Таблица652[[#This Row],[Оптовая цена USD за 1шт]],"")</f>
        <v/>
      </c>
      <c r="N15" s="49"/>
    </row>
    <row r="16" spans="1:14" ht="22.5" customHeight="1">
      <c r="A16" s="44" t="s">
        <v>24367</v>
      </c>
      <c r="B16" s="14"/>
      <c r="C16" s="50"/>
      <c r="D16" s="46" t="s">
        <v>24368</v>
      </c>
      <c r="E16" s="16"/>
      <c r="F16" s="15"/>
      <c r="G16" s="47">
        <v>35</v>
      </c>
      <c r="H16" s="55">
        <v>14983.799999999997</v>
      </c>
      <c r="I16" s="17" t="str">
        <f>IF($H$1="","Введите курс",Таблица652[[#This Row],[Оптовая цена KRW за 1шт]]/$H$1)</f>
        <v>Введите курс</v>
      </c>
      <c r="J16" s="48"/>
      <c r="K16" s="18">
        <f>Таблица652[[#This Row],[Заказ коробок ]]*Таблица652[[#This Row],[Кол-во шт в коробке]]</f>
        <v>0</v>
      </c>
      <c r="L16" s="54">
        <f>Таблица652[[#This Row],[Общее кол-во шт]]*Таблица652[[#This Row],[Оптовая цена KRW за 1шт]]</f>
        <v>0</v>
      </c>
      <c r="M16" s="19" t="str">
        <f>IFERROR(Таблица652[[#This Row],[Общее кол-во шт]]*Таблица652[[#This Row],[Оптовая цена USD за 1шт]],"")</f>
        <v/>
      </c>
      <c r="N16" s="49"/>
    </row>
    <row r="17" spans="1:14" ht="22.5" customHeight="1">
      <c r="A17" s="44" t="s">
        <v>24369</v>
      </c>
      <c r="B17" s="14"/>
      <c r="C17" s="50"/>
      <c r="D17" s="46" t="s">
        <v>24370</v>
      </c>
      <c r="E17" s="16"/>
      <c r="F17" s="15"/>
      <c r="G17" s="47">
        <v>154</v>
      </c>
      <c r="H17" s="55">
        <v>8520.1999999999989</v>
      </c>
      <c r="I17" s="17" t="str">
        <f>IF($H$1="","Введите курс",Таблица652[[#This Row],[Оптовая цена KRW за 1шт]]/$H$1)</f>
        <v>Введите курс</v>
      </c>
      <c r="J17" s="48"/>
      <c r="K17" s="18">
        <f>Таблица652[[#This Row],[Заказ коробок ]]*Таблица652[[#This Row],[Кол-во шт в коробке]]</f>
        <v>0</v>
      </c>
      <c r="L17" s="54">
        <f>Таблица652[[#This Row],[Общее кол-во шт]]*Таблица652[[#This Row],[Оптовая цена KRW за 1шт]]</f>
        <v>0</v>
      </c>
      <c r="M17" s="19" t="str">
        <f>IFERROR(Таблица652[[#This Row],[Общее кол-во шт]]*Таблица652[[#This Row],[Оптовая цена USD за 1шт]],"")</f>
        <v/>
      </c>
      <c r="N17" s="49"/>
    </row>
    <row r="18" spans="1:14" ht="22.5" customHeight="1">
      <c r="A18" s="44" t="s">
        <v>24371</v>
      </c>
      <c r="B18" s="14"/>
      <c r="C18" s="50"/>
      <c r="D18" s="46" t="s">
        <v>24372</v>
      </c>
      <c r="E18" s="16"/>
      <c r="F18" s="15"/>
      <c r="G18" s="47">
        <v>180</v>
      </c>
      <c r="H18" s="55">
        <v>9401.5999999999985</v>
      </c>
      <c r="I18" s="17" t="str">
        <f>IF($H$1="","Введите курс",Таблица652[[#This Row],[Оптовая цена KRW за 1шт]]/$H$1)</f>
        <v>Введите курс</v>
      </c>
      <c r="J18" s="48"/>
      <c r="K18" s="18">
        <f>Таблица652[[#This Row],[Заказ коробок ]]*Таблица652[[#This Row],[Кол-во шт в коробке]]</f>
        <v>0</v>
      </c>
      <c r="L18" s="54">
        <f>Таблица652[[#This Row],[Общее кол-во шт]]*Таблица652[[#This Row],[Оптовая цена KRW за 1шт]]</f>
        <v>0</v>
      </c>
      <c r="M18" s="19" t="str">
        <f>IFERROR(Таблица652[[#This Row],[Общее кол-во шт]]*Таблица652[[#This Row],[Оптовая цена USD за 1шт]],"")</f>
        <v/>
      </c>
      <c r="N18" s="49"/>
    </row>
    <row r="19" spans="1:14" ht="22.5" customHeight="1">
      <c r="A19" s="44" t="s">
        <v>24373</v>
      </c>
      <c r="B19" s="14"/>
      <c r="C19" s="50"/>
      <c r="D19" s="46" t="s">
        <v>24374</v>
      </c>
      <c r="E19" s="16"/>
      <c r="F19" s="15"/>
      <c r="G19" s="47">
        <v>180</v>
      </c>
      <c r="H19" s="55">
        <v>7344.9999999999991</v>
      </c>
      <c r="I19" s="17" t="str">
        <f>IF($H$1="","Введите курс",Таблица652[[#This Row],[Оптовая цена KRW за 1шт]]/$H$1)</f>
        <v>Введите курс</v>
      </c>
      <c r="J19" s="48"/>
      <c r="K19" s="18">
        <f>Таблица652[[#This Row],[Заказ коробок ]]*Таблица652[[#This Row],[Кол-во шт в коробке]]</f>
        <v>0</v>
      </c>
      <c r="L19" s="54">
        <f>Таблица652[[#This Row],[Общее кол-во шт]]*Таблица652[[#This Row],[Оптовая цена KRW за 1шт]]</f>
        <v>0</v>
      </c>
      <c r="M19" s="19" t="str">
        <f>IFERROR(Таблица652[[#This Row],[Общее кол-во шт]]*Таблица652[[#This Row],[Оптовая цена USD за 1шт]],"")</f>
        <v/>
      </c>
      <c r="N19" s="49"/>
    </row>
    <row r="20" spans="1:14" ht="22.5" customHeight="1">
      <c r="A20" s="44" t="s">
        <v>24375</v>
      </c>
      <c r="B20" s="14"/>
      <c r="C20" s="50"/>
      <c r="D20" s="46" t="s">
        <v>24376</v>
      </c>
      <c r="E20" s="16"/>
      <c r="F20" s="15"/>
      <c r="G20" s="47">
        <v>180</v>
      </c>
      <c r="H20" s="55">
        <v>7785.6999999999989</v>
      </c>
      <c r="I20" s="17" t="str">
        <f>IF($H$1="","Введите курс",Таблица652[[#This Row],[Оптовая цена KRW за 1шт]]/$H$1)</f>
        <v>Введите курс</v>
      </c>
      <c r="J20" s="48"/>
      <c r="K20" s="18">
        <f>Таблица652[[#This Row],[Заказ коробок ]]*Таблица652[[#This Row],[Кол-во шт в коробке]]</f>
        <v>0</v>
      </c>
      <c r="L20" s="54">
        <f>Таблица652[[#This Row],[Общее кол-во шт]]*Таблица652[[#This Row],[Оптовая цена KRW за 1шт]]</f>
        <v>0</v>
      </c>
      <c r="M20" s="19" t="str">
        <f>IFERROR(Таблица652[[#This Row],[Общее кол-во шт]]*Таблица652[[#This Row],[Оптовая цена USD за 1шт]],"")</f>
        <v/>
      </c>
      <c r="N20" s="49"/>
    </row>
    <row r="21" spans="1:14" ht="22.5" customHeight="1">
      <c r="A21" s="44" t="s">
        <v>24377</v>
      </c>
      <c r="B21" s="14"/>
      <c r="C21" s="50"/>
      <c r="D21" s="46" t="s">
        <v>24378</v>
      </c>
      <c r="E21" s="16"/>
      <c r="F21" s="15"/>
      <c r="G21" s="47">
        <v>180</v>
      </c>
      <c r="H21" s="55">
        <v>7344.9999999999991</v>
      </c>
      <c r="I21" s="17" t="str">
        <f>IF($H$1="","Введите курс",Таблица652[[#This Row],[Оптовая цена KRW за 1шт]]/$H$1)</f>
        <v>Введите курс</v>
      </c>
      <c r="J21" s="48"/>
      <c r="K21" s="18">
        <f>Таблица652[[#This Row],[Заказ коробок ]]*Таблица652[[#This Row],[Кол-во шт в коробке]]</f>
        <v>0</v>
      </c>
      <c r="L21" s="54">
        <f>Таблица652[[#This Row],[Общее кол-во шт]]*Таблица652[[#This Row],[Оптовая цена KRW за 1шт]]</f>
        <v>0</v>
      </c>
      <c r="M21" s="19" t="str">
        <f>IFERROR(Таблица652[[#This Row],[Общее кол-во шт]]*Таблица652[[#This Row],[Оптовая цена USD за 1шт]],"")</f>
        <v/>
      </c>
      <c r="N21" s="49"/>
    </row>
    <row r="22" spans="1:14" ht="22.5" customHeight="1">
      <c r="A22" s="44" t="s">
        <v>24379</v>
      </c>
      <c r="B22" s="14"/>
      <c r="C22" s="50"/>
      <c r="D22" s="46" t="s">
        <v>24380</v>
      </c>
      <c r="E22" s="16"/>
      <c r="F22" s="15"/>
      <c r="G22" s="47">
        <v>154</v>
      </c>
      <c r="H22" s="55">
        <v>10283</v>
      </c>
      <c r="I22" s="17" t="str">
        <f>IF($H$1="","Введите курс",Таблица652[[#This Row],[Оптовая цена KRW за 1шт]]/$H$1)</f>
        <v>Введите курс</v>
      </c>
      <c r="J22" s="48"/>
      <c r="K22" s="18">
        <f>Таблица652[[#This Row],[Заказ коробок ]]*Таблица652[[#This Row],[Кол-во шт в коробке]]</f>
        <v>0</v>
      </c>
      <c r="L22" s="54">
        <f>Таблица652[[#This Row],[Общее кол-во шт]]*Таблица652[[#This Row],[Оптовая цена KRW за 1шт]]</f>
        <v>0</v>
      </c>
      <c r="M22" s="19" t="str">
        <f>IFERROR(Таблица652[[#This Row],[Общее кол-во шт]]*Таблица652[[#This Row],[Оптовая цена USD за 1шт]],"")</f>
        <v/>
      </c>
      <c r="N22" s="49"/>
    </row>
    <row r="23" spans="1:14" ht="22.5" customHeight="1">
      <c r="A23" s="44" t="s">
        <v>24381</v>
      </c>
      <c r="B23" s="14"/>
      <c r="C23" s="50"/>
      <c r="D23" s="46" t="s">
        <v>24382</v>
      </c>
      <c r="E23" s="16"/>
      <c r="F23" s="15"/>
      <c r="G23" s="47">
        <v>54</v>
      </c>
      <c r="H23" s="55">
        <v>8667.0999999999985</v>
      </c>
      <c r="I23" s="17" t="str">
        <f>IF($H$1="","Введите курс",Таблица652[[#This Row],[Оптовая цена KRW за 1шт]]/$H$1)</f>
        <v>Введите курс</v>
      </c>
      <c r="J23" s="48"/>
      <c r="K23" s="18">
        <f>Таблица652[[#This Row],[Заказ коробок ]]*Таблица652[[#This Row],[Кол-во шт в коробке]]</f>
        <v>0</v>
      </c>
      <c r="L23" s="54">
        <f>Таблица652[[#This Row],[Общее кол-во шт]]*Таблица652[[#This Row],[Оптовая цена KRW за 1шт]]</f>
        <v>0</v>
      </c>
      <c r="M23" s="19" t="str">
        <f>IFERROR(Таблица652[[#This Row],[Общее кол-во шт]]*Таблица652[[#This Row],[Оптовая цена USD за 1шт]],"")</f>
        <v/>
      </c>
      <c r="N23" s="49"/>
    </row>
    <row r="24" spans="1:14" ht="22.5" customHeight="1">
      <c r="A24" s="44" t="s">
        <v>24383</v>
      </c>
      <c r="B24" s="14"/>
      <c r="C24" s="50"/>
      <c r="D24" s="46" t="s">
        <v>24384</v>
      </c>
      <c r="E24" s="16"/>
      <c r="F24" s="15"/>
      <c r="G24" s="47">
        <v>180</v>
      </c>
      <c r="H24" s="55">
        <v>8814</v>
      </c>
      <c r="I24" s="17" t="str">
        <f>IF($H$1="","Введите курс",Таблица652[[#This Row],[Оптовая цена KRW за 1шт]]/$H$1)</f>
        <v>Введите курс</v>
      </c>
      <c r="J24" s="48"/>
      <c r="K24" s="18">
        <f>Таблица652[[#This Row],[Заказ коробок ]]*Таблица652[[#This Row],[Кол-во шт в коробке]]</f>
        <v>0</v>
      </c>
      <c r="L24" s="54">
        <f>Таблица652[[#This Row],[Общее кол-во шт]]*Таблица652[[#This Row],[Оптовая цена KRW за 1шт]]</f>
        <v>0</v>
      </c>
      <c r="M24" s="19" t="str">
        <f>IFERROR(Таблица652[[#This Row],[Общее кол-во шт]]*Таблица652[[#This Row],[Оптовая цена USD за 1шт]],"")</f>
        <v/>
      </c>
      <c r="N24" s="49"/>
    </row>
    <row r="25" spans="1:14" ht="22.5" customHeight="1">
      <c r="A25" s="44" t="s">
        <v>24385</v>
      </c>
      <c r="B25" s="14"/>
      <c r="C25" s="50"/>
      <c r="D25" s="46" t="s">
        <v>24386</v>
      </c>
      <c r="E25" s="16"/>
      <c r="F25" s="15"/>
      <c r="G25" s="47">
        <v>180</v>
      </c>
      <c r="H25" s="55">
        <v>8079.4999999999991</v>
      </c>
      <c r="I25" s="17" t="str">
        <f>IF($H$1="","Введите курс",Таблица652[[#This Row],[Оптовая цена KRW за 1шт]]/$H$1)</f>
        <v>Введите курс</v>
      </c>
      <c r="J25" s="48"/>
      <c r="K25" s="18">
        <f>Таблица652[[#This Row],[Заказ коробок ]]*Таблица652[[#This Row],[Кол-во шт в коробке]]</f>
        <v>0</v>
      </c>
      <c r="L25" s="54">
        <f>Таблица652[[#This Row],[Общее кол-во шт]]*Таблица652[[#This Row],[Оптовая цена KRW за 1шт]]</f>
        <v>0</v>
      </c>
      <c r="M25" s="19" t="str">
        <f>IFERROR(Таблица652[[#This Row],[Общее кол-во шт]]*Таблица652[[#This Row],[Оптовая цена USD за 1шт]],"")</f>
        <v/>
      </c>
      <c r="N25" s="49"/>
    </row>
    <row r="26" spans="1:14" ht="22.5" customHeight="1">
      <c r="A26" s="44" t="s">
        <v>24387</v>
      </c>
      <c r="B26" s="14"/>
      <c r="C26" s="50"/>
      <c r="D26" s="46" t="s">
        <v>24388</v>
      </c>
      <c r="E26" s="16"/>
      <c r="F26" s="15"/>
      <c r="G26" s="47">
        <v>154</v>
      </c>
      <c r="H26" s="55">
        <v>10576.8</v>
      </c>
      <c r="I26" s="17" t="str">
        <f>IF($H$1="","Введите курс",Таблица652[[#This Row],[Оптовая цена KRW за 1шт]]/$H$1)</f>
        <v>Введите курс</v>
      </c>
      <c r="J26" s="48"/>
      <c r="K26" s="18">
        <f>Таблица652[[#This Row],[Заказ коробок ]]*Таблица652[[#This Row],[Кол-во шт в коробке]]</f>
        <v>0</v>
      </c>
      <c r="L26" s="54">
        <f>Таблица652[[#This Row],[Общее кол-во шт]]*Таблица652[[#This Row],[Оптовая цена KRW за 1шт]]</f>
        <v>0</v>
      </c>
      <c r="M26" s="19" t="str">
        <f>IFERROR(Таблица652[[#This Row],[Общее кол-во шт]]*Таблица652[[#This Row],[Оптовая цена USD за 1шт]],"")</f>
        <v/>
      </c>
      <c r="N26" s="49"/>
    </row>
    <row r="27" spans="1:14" ht="22.5" customHeight="1">
      <c r="A27" s="44" t="s">
        <v>24389</v>
      </c>
      <c r="B27" s="14"/>
      <c r="C27" s="50"/>
      <c r="D27" s="46" t="s">
        <v>24390</v>
      </c>
      <c r="E27" s="16"/>
      <c r="F27" s="15"/>
      <c r="G27" s="47">
        <v>176</v>
      </c>
      <c r="H27" s="55">
        <v>7932.5999999999995</v>
      </c>
      <c r="I27" s="17" t="str">
        <f>IF($H$1="","Введите курс",Таблица652[[#This Row],[Оптовая цена KRW за 1шт]]/$H$1)</f>
        <v>Введите курс</v>
      </c>
      <c r="J27" s="48"/>
      <c r="K27" s="18">
        <f>Таблица652[[#This Row],[Заказ коробок ]]*Таблица652[[#This Row],[Кол-во шт в коробке]]</f>
        <v>0</v>
      </c>
      <c r="L27" s="54">
        <f>Таблица652[[#This Row],[Общее кол-во шт]]*Таблица652[[#This Row],[Оптовая цена KRW за 1шт]]</f>
        <v>0</v>
      </c>
      <c r="M27" s="19" t="str">
        <f>IFERROR(Таблица652[[#This Row],[Общее кол-во шт]]*Таблица652[[#This Row],[Оптовая цена USD за 1шт]],"")</f>
        <v/>
      </c>
      <c r="N27" s="49"/>
    </row>
    <row r="28" spans="1:14" ht="22.5" customHeight="1">
      <c r="A28" s="44" t="s">
        <v>24391</v>
      </c>
      <c r="B28" s="14"/>
      <c r="C28" s="50"/>
      <c r="D28" s="46" t="s">
        <v>24392</v>
      </c>
      <c r="E28" s="16"/>
      <c r="F28" s="15"/>
      <c r="G28" s="47">
        <v>54</v>
      </c>
      <c r="H28" s="55">
        <v>9548.5</v>
      </c>
      <c r="I28" s="17" t="str">
        <f>IF($H$1="","Введите курс",Таблица652[[#This Row],[Оптовая цена KRW за 1шт]]/$H$1)</f>
        <v>Введите курс</v>
      </c>
      <c r="J28" s="48"/>
      <c r="K28" s="18">
        <f>Таблица652[[#This Row],[Заказ коробок ]]*Таблица652[[#This Row],[Кол-во шт в коробке]]</f>
        <v>0</v>
      </c>
      <c r="L28" s="54">
        <f>Таблица652[[#This Row],[Общее кол-во шт]]*Таблица652[[#This Row],[Оптовая цена KRW за 1шт]]</f>
        <v>0</v>
      </c>
      <c r="M28" s="19" t="str">
        <f>IFERROR(Таблица652[[#This Row],[Общее кол-во шт]]*Таблица652[[#This Row],[Оптовая цена USD за 1шт]],"")</f>
        <v/>
      </c>
      <c r="N28" s="49"/>
    </row>
    <row r="29" spans="1:14" ht="22.5" customHeight="1">
      <c r="A29" s="44" t="s">
        <v>24393</v>
      </c>
      <c r="B29" s="14"/>
      <c r="C29" s="50"/>
      <c r="D29" s="46" t="s">
        <v>24394</v>
      </c>
      <c r="E29" s="16"/>
      <c r="F29" s="15"/>
      <c r="G29" s="47">
        <v>180</v>
      </c>
      <c r="H29" s="55">
        <v>8226.4</v>
      </c>
      <c r="I29" s="17" t="str">
        <f>IF($H$1="","Введите курс",Таблица652[[#This Row],[Оптовая цена KRW за 1шт]]/$H$1)</f>
        <v>Введите курс</v>
      </c>
      <c r="J29" s="48"/>
      <c r="K29" s="18">
        <f>Таблица652[[#This Row],[Заказ коробок ]]*Таблица652[[#This Row],[Кол-во шт в коробке]]</f>
        <v>0</v>
      </c>
      <c r="L29" s="54">
        <f>Таблица652[[#This Row],[Общее кол-во шт]]*Таблица652[[#This Row],[Оптовая цена KRW за 1шт]]</f>
        <v>0</v>
      </c>
      <c r="M29" s="19" t="str">
        <f>IFERROR(Таблица652[[#This Row],[Общее кол-во шт]]*Таблица652[[#This Row],[Оптовая цена USD за 1шт]],"")</f>
        <v/>
      </c>
      <c r="N29" s="49"/>
    </row>
    <row r="30" spans="1:14" ht="22.5" customHeight="1">
      <c r="A30" s="44" t="s">
        <v>24395</v>
      </c>
      <c r="B30" s="14"/>
      <c r="C30" s="50"/>
      <c r="D30" s="46" t="s">
        <v>24396</v>
      </c>
      <c r="E30" s="16"/>
      <c r="F30" s="15"/>
      <c r="G30" s="47">
        <v>154</v>
      </c>
      <c r="H30" s="55">
        <v>9695.4</v>
      </c>
      <c r="I30" s="17" t="str">
        <f>IF($H$1="","Введите курс",Таблица652[[#This Row],[Оптовая цена KRW за 1шт]]/$H$1)</f>
        <v>Введите курс</v>
      </c>
      <c r="J30" s="48"/>
      <c r="K30" s="18">
        <f>Таблица652[[#This Row],[Заказ коробок ]]*Таблица652[[#This Row],[Кол-во шт в коробке]]</f>
        <v>0</v>
      </c>
      <c r="L30" s="54">
        <f>Таблица652[[#This Row],[Общее кол-во шт]]*Таблица652[[#This Row],[Оптовая цена KRW за 1шт]]</f>
        <v>0</v>
      </c>
      <c r="M30" s="19" t="str">
        <f>IFERROR(Таблица652[[#This Row],[Общее кол-во шт]]*Таблица652[[#This Row],[Оптовая цена USD за 1шт]],"")</f>
        <v/>
      </c>
      <c r="N30" s="49"/>
    </row>
    <row r="31" spans="1:14" ht="22.5" customHeight="1">
      <c r="A31" s="44" t="s">
        <v>24397</v>
      </c>
      <c r="B31" s="14"/>
      <c r="C31" s="50"/>
      <c r="D31" s="46" t="s">
        <v>24398</v>
      </c>
      <c r="E31" s="16"/>
      <c r="F31" s="15"/>
      <c r="G31" s="47">
        <v>70</v>
      </c>
      <c r="H31" s="55">
        <v>8520.1999999999989</v>
      </c>
      <c r="I31" s="17" t="str">
        <f>IF($H$1="","Введите курс",Таблица652[[#This Row],[Оптовая цена KRW за 1шт]]/$H$1)</f>
        <v>Введите курс</v>
      </c>
      <c r="J31" s="48"/>
      <c r="K31" s="18">
        <f>Таблица652[[#This Row],[Заказ коробок ]]*Таблица652[[#This Row],[Кол-во шт в коробке]]</f>
        <v>0</v>
      </c>
      <c r="L31" s="54">
        <f>Таблица652[[#This Row],[Общее кол-во шт]]*Таблица652[[#This Row],[Оптовая цена KRW за 1шт]]</f>
        <v>0</v>
      </c>
      <c r="M31" s="19" t="str">
        <f>IFERROR(Таблица652[[#This Row],[Общее кол-во шт]]*Таблица652[[#This Row],[Оптовая цена USD за 1шт]],"")</f>
        <v/>
      </c>
      <c r="N31" s="49"/>
    </row>
    <row r="32" spans="1:14" ht="22.5" customHeight="1">
      <c r="A32" s="44" t="s">
        <v>24399</v>
      </c>
      <c r="B32" s="14"/>
      <c r="C32" s="50"/>
      <c r="D32" s="46" t="s">
        <v>24400</v>
      </c>
      <c r="E32" s="16"/>
      <c r="F32" s="15"/>
      <c r="G32" s="47">
        <v>180</v>
      </c>
      <c r="H32" s="55">
        <v>7932.5999999999995</v>
      </c>
      <c r="I32" s="17" t="str">
        <f>IF($H$1="","Введите курс",Таблица652[[#This Row],[Оптовая цена KRW за 1шт]]/$H$1)</f>
        <v>Введите курс</v>
      </c>
      <c r="J32" s="48"/>
      <c r="K32" s="18">
        <f>Таблица652[[#This Row],[Заказ коробок ]]*Таблица652[[#This Row],[Кол-во шт в коробке]]</f>
        <v>0</v>
      </c>
      <c r="L32" s="54">
        <f>Таблица652[[#This Row],[Общее кол-во шт]]*Таблица652[[#This Row],[Оптовая цена KRW за 1шт]]</f>
        <v>0</v>
      </c>
      <c r="M32" s="19" t="str">
        <f>IFERROR(Таблица652[[#This Row],[Общее кол-во шт]]*Таблица652[[#This Row],[Оптовая цена USD за 1шт]],"")</f>
        <v/>
      </c>
      <c r="N32" s="49"/>
    </row>
    <row r="33" spans="1:14" ht="22.5" customHeight="1">
      <c r="A33" s="44" t="s">
        <v>24401</v>
      </c>
      <c r="B33" s="14"/>
      <c r="C33" s="50"/>
      <c r="D33" s="46" t="s">
        <v>24402</v>
      </c>
      <c r="E33" s="16"/>
      <c r="F33" s="15"/>
      <c r="G33" s="47">
        <v>70</v>
      </c>
      <c r="H33" s="55">
        <v>8667.0999999999985</v>
      </c>
      <c r="I33" s="17" t="str">
        <f>IF($H$1="","Введите курс",Таблица652[[#This Row],[Оптовая цена KRW за 1шт]]/$H$1)</f>
        <v>Введите курс</v>
      </c>
      <c r="J33" s="48"/>
      <c r="K33" s="18">
        <f>Таблица652[[#This Row],[Заказ коробок ]]*Таблица652[[#This Row],[Кол-во шт в коробке]]</f>
        <v>0</v>
      </c>
      <c r="L33" s="54">
        <f>Таблица652[[#This Row],[Общее кол-во шт]]*Таблица652[[#This Row],[Оптовая цена KRW за 1шт]]</f>
        <v>0</v>
      </c>
      <c r="M33" s="19" t="str">
        <f>IFERROR(Таблица652[[#This Row],[Общее кол-во шт]]*Таблица652[[#This Row],[Оптовая цена USD за 1шт]],"")</f>
        <v/>
      </c>
      <c r="N33" s="49"/>
    </row>
    <row r="34" spans="1:14" ht="22.5" customHeight="1">
      <c r="A34" s="44" t="s">
        <v>24403</v>
      </c>
      <c r="B34" s="14"/>
      <c r="C34" s="50"/>
      <c r="D34" s="46" t="s">
        <v>24404</v>
      </c>
      <c r="E34" s="16"/>
      <c r="F34" s="15"/>
      <c r="G34" s="47">
        <v>180</v>
      </c>
      <c r="H34" s="55">
        <v>9548.5</v>
      </c>
      <c r="I34" s="17" t="str">
        <f>IF($H$1="","Введите курс",Таблица652[[#This Row],[Оптовая цена KRW за 1шт]]/$H$1)</f>
        <v>Введите курс</v>
      </c>
      <c r="J34" s="48"/>
      <c r="K34" s="18">
        <f>Таблица652[[#This Row],[Заказ коробок ]]*Таблица652[[#This Row],[Кол-во шт в коробке]]</f>
        <v>0</v>
      </c>
      <c r="L34" s="54">
        <f>Таблица652[[#This Row],[Общее кол-во шт]]*Таблица652[[#This Row],[Оптовая цена KRW за 1шт]]</f>
        <v>0</v>
      </c>
      <c r="M34" s="19" t="str">
        <f>IFERROR(Таблица652[[#This Row],[Общее кол-во шт]]*Таблица652[[#This Row],[Оптовая цена USD за 1шт]],"")</f>
        <v/>
      </c>
      <c r="N34" s="49"/>
    </row>
    <row r="35" spans="1:14" ht="22.5" customHeight="1">
      <c r="A35" s="44" t="s">
        <v>24405</v>
      </c>
      <c r="B35" s="14"/>
      <c r="C35" s="50"/>
      <c r="D35" s="46" t="s">
        <v>24406</v>
      </c>
      <c r="E35" s="16"/>
      <c r="F35" s="15"/>
      <c r="G35" s="47">
        <v>180</v>
      </c>
      <c r="H35" s="55">
        <v>8226.4</v>
      </c>
      <c r="I35" s="17" t="str">
        <f>IF($H$1="","Введите курс",Таблица652[[#This Row],[Оптовая цена KRW за 1шт]]/$H$1)</f>
        <v>Введите курс</v>
      </c>
      <c r="J35" s="48"/>
      <c r="K35" s="18">
        <f>Таблица652[[#This Row],[Заказ коробок ]]*Таблица652[[#This Row],[Кол-во шт в коробке]]</f>
        <v>0</v>
      </c>
      <c r="L35" s="54">
        <f>Таблица652[[#This Row],[Общее кол-во шт]]*Таблица652[[#This Row],[Оптовая цена KRW за 1шт]]</f>
        <v>0</v>
      </c>
      <c r="M35" s="19" t="str">
        <f>IFERROR(Таблица652[[#This Row],[Общее кол-во шт]]*Таблица652[[#This Row],[Оптовая цена USD за 1шт]],"")</f>
        <v/>
      </c>
      <c r="N35" s="49"/>
    </row>
    <row r="36" spans="1:14" ht="22.5" customHeight="1">
      <c r="A36" s="44" t="s">
        <v>24407</v>
      </c>
      <c r="B36" s="14"/>
      <c r="C36" s="50"/>
      <c r="D36" s="46" t="s">
        <v>24408</v>
      </c>
      <c r="E36" s="16"/>
      <c r="F36" s="15"/>
      <c r="G36" s="47">
        <v>180</v>
      </c>
      <c r="H36" s="55">
        <v>8814</v>
      </c>
      <c r="I36" s="17" t="str">
        <f>IF($H$1="","Введите курс",Таблица652[[#This Row],[Оптовая цена KRW за 1шт]]/$H$1)</f>
        <v>Введите курс</v>
      </c>
      <c r="J36" s="48"/>
      <c r="K36" s="18">
        <f>Таблица652[[#This Row],[Заказ коробок ]]*Таблица652[[#This Row],[Кол-во шт в коробке]]</f>
        <v>0</v>
      </c>
      <c r="L36" s="54">
        <f>Таблица652[[#This Row],[Общее кол-во шт]]*Таблица652[[#This Row],[Оптовая цена KRW за 1шт]]</f>
        <v>0</v>
      </c>
      <c r="M36" s="19" t="str">
        <f>IFERROR(Таблица652[[#This Row],[Общее кол-во шт]]*Таблица652[[#This Row],[Оптовая цена USD за 1шт]],"")</f>
        <v/>
      </c>
      <c r="N36" s="49"/>
    </row>
    <row r="37" spans="1:14" ht="22.5" customHeight="1">
      <c r="A37" s="44" t="s">
        <v>24409</v>
      </c>
      <c r="B37" s="14"/>
      <c r="C37" s="50"/>
      <c r="D37" s="46" t="s">
        <v>19248</v>
      </c>
      <c r="E37" s="16"/>
      <c r="F37" s="15"/>
      <c r="G37" s="47">
        <v>500</v>
      </c>
      <c r="H37" s="55">
        <v>102.83</v>
      </c>
      <c r="I37" s="17" t="str">
        <f>IF($H$1="","Введите курс",Таблица652[[#This Row],[Оптовая цена KRW за 1шт]]/$H$1)</f>
        <v>Введите курс</v>
      </c>
      <c r="J37" s="48"/>
      <c r="K37" s="18">
        <f>Таблица652[[#This Row],[Заказ коробок ]]*Таблица652[[#This Row],[Кол-во шт в коробке]]</f>
        <v>0</v>
      </c>
      <c r="L37" s="54">
        <f>Таблица652[[#This Row],[Общее кол-во шт]]*Таблица652[[#This Row],[Оптовая цена KRW за 1шт]]</f>
        <v>0</v>
      </c>
      <c r="M37" s="19" t="str">
        <f>IFERROR(Таблица652[[#This Row],[Общее кол-во шт]]*Таблица652[[#This Row],[Оптовая цена USD за 1шт]],"")</f>
        <v/>
      </c>
      <c r="N37" s="49"/>
    </row>
    <row r="38" spans="1:14" ht="22.5" customHeight="1">
      <c r="A38" s="44" t="s">
        <v>24410</v>
      </c>
      <c r="B38" s="14"/>
      <c r="C38" s="50"/>
      <c r="D38" s="46" t="s">
        <v>19249</v>
      </c>
      <c r="E38" s="16"/>
      <c r="F38" s="15"/>
      <c r="G38" s="47">
        <v>500</v>
      </c>
      <c r="H38" s="55">
        <v>117.52</v>
      </c>
      <c r="I38" s="17" t="str">
        <f>IF($H$1="","Введите курс",Таблица652[[#This Row],[Оптовая цена KRW за 1шт]]/$H$1)</f>
        <v>Введите курс</v>
      </c>
      <c r="J38" s="48"/>
      <c r="K38" s="18">
        <f>Таблица652[[#This Row],[Заказ коробок ]]*Таблица652[[#This Row],[Кол-во шт в коробке]]</f>
        <v>0</v>
      </c>
      <c r="L38" s="54">
        <f>Таблица652[[#This Row],[Общее кол-во шт]]*Таблица652[[#This Row],[Оптовая цена KRW за 1шт]]</f>
        <v>0</v>
      </c>
      <c r="M38" s="19" t="str">
        <f>IFERROR(Таблица652[[#This Row],[Общее кол-во шт]]*Таблица652[[#This Row],[Оптовая цена USD за 1шт]],"")</f>
        <v/>
      </c>
      <c r="N38" s="49"/>
    </row>
    <row r="39" spans="1:14" ht="22.5" customHeight="1">
      <c r="A39" s="44" t="s">
        <v>24411</v>
      </c>
      <c r="B39" s="14"/>
      <c r="C39" s="50"/>
      <c r="D39" s="46" t="s">
        <v>19250</v>
      </c>
      <c r="E39" s="16"/>
      <c r="F39" s="15"/>
      <c r="G39" s="47">
        <v>500</v>
      </c>
      <c r="H39" s="55">
        <v>88.14</v>
      </c>
      <c r="I39" s="17" t="str">
        <f>IF($H$1="","Введите курс",Таблица652[[#This Row],[Оптовая цена KRW за 1шт]]/$H$1)</f>
        <v>Введите курс</v>
      </c>
      <c r="J39" s="48"/>
      <c r="K39" s="18">
        <f>Таблица652[[#This Row],[Заказ коробок ]]*Таблица652[[#This Row],[Кол-во шт в коробке]]</f>
        <v>0</v>
      </c>
      <c r="L39" s="54">
        <f>Таблица652[[#This Row],[Общее кол-во шт]]*Таблица652[[#This Row],[Оптовая цена KRW за 1шт]]</f>
        <v>0</v>
      </c>
      <c r="M39" s="19" t="str">
        <f>IFERROR(Таблица652[[#This Row],[Общее кол-во шт]]*Таблица652[[#This Row],[Оптовая цена USD за 1шт]],"")</f>
        <v/>
      </c>
      <c r="N39" s="49"/>
    </row>
    <row r="40" spans="1:14" ht="22.5" customHeight="1">
      <c r="A40" s="44" t="s">
        <v>24412</v>
      </c>
      <c r="B40" s="14"/>
      <c r="C40" s="50"/>
      <c r="D40" s="46" t="s">
        <v>24413</v>
      </c>
      <c r="E40" s="16"/>
      <c r="F40" s="15"/>
      <c r="G40" s="47">
        <v>500</v>
      </c>
      <c r="H40" s="55">
        <v>220.34999999999997</v>
      </c>
      <c r="I40" s="17" t="str">
        <f>IF($H$1="","Введите курс",Таблица652[[#This Row],[Оптовая цена KRW за 1шт]]/$H$1)</f>
        <v>Введите курс</v>
      </c>
      <c r="J40" s="48"/>
      <c r="K40" s="18">
        <f>Таблица652[[#This Row],[Заказ коробок ]]*Таблица652[[#This Row],[Кол-во шт в коробке]]</f>
        <v>0</v>
      </c>
      <c r="L40" s="54">
        <f>Таблица652[[#This Row],[Общее кол-во шт]]*Таблица652[[#This Row],[Оптовая цена KRW за 1шт]]</f>
        <v>0</v>
      </c>
      <c r="M40" s="19" t="str">
        <f>IFERROR(Таблица652[[#This Row],[Общее кол-во шт]]*Таблица652[[#This Row],[Оптовая цена USD за 1шт]],"")</f>
        <v/>
      </c>
      <c r="N40" s="49"/>
    </row>
  </sheetData>
  <sheetProtection algorithmName="SHA-512" hashValue="vpiyA8KQAldEDNFKfiTFTybF0SqR9T2l2v5xD6rdMjeWs1sy2hBDza3/F5u7NSLcZEqtvYiLLoHYwbJbli6hZA==" saltValue="dYVg4J8KAV/FYKi9na+16g==" spinCount="100000" sheet="1" autoFilter="0" pivotTables="0"/>
  <mergeCells count="2">
    <mergeCell ref="A1:C1"/>
    <mergeCell ref="D1:F1"/>
  </mergeCells>
  <conditionalFormatting sqref="A41:A1048576">
    <cfRule type="duplicateValues" dxfId="1459" priority="1"/>
  </conditionalFormatting>
  <conditionalFormatting sqref="A41:A1048576">
    <cfRule type="duplicateValues" dxfId="1458" priority="2"/>
    <cfRule type="duplicateValues" dxfId="1457" priority="3"/>
    <cfRule type="duplicateValues" dxfId="1456" priority="4"/>
  </conditionalFormatting>
  <conditionalFormatting sqref="A3:A40">
    <cfRule type="duplicateValues" dxfId="1455" priority="5"/>
  </conditionalFormatting>
  <conditionalFormatting sqref="A3:A40">
    <cfRule type="duplicateValues" dxfId="1454" priority="6"/>
    <cfRule type="duplicateValues" dxfId="1453" priority="7"/>
    <cfRule type="duplicateValues" dxfId="1452" priority="8"/>
  </conditionalFormatting>
  <conditionalFormatting sqref="A3:A40">
    <cfRule type="duplicateValues" dxfId="1451" priority="9"/>
  </conditionalFormatting>
  <conditionalFormatting sqref="A3:A40">
    <cfRule type="duplicateValues" dxfId="1450" priority="10"/>
    <cfRule type="duplicateValues" dxfId="1449" priority="11"/>
    <cfRule type="duplicateValues" dxfId="1448" priority="12"/>
  </conditionalFormatting>
  <hyperlinks>
    <hyperlink ref="G1" r:id="rId1" xr:uid="{45753954-5248-4427-B4B5-D3D43306B0F6}"/>
    <hyperlink ref="N1" location="Главная!A1" display="Вернуться на Главную" xr:uid="{2A8E7501-04EB-4D6D-8333-0B73A43804A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670A6-629C-478A-A147-3C3F77BF9035}">
  <sheetPr>
    <pageSetUpPr fitToPage="1"/>
  </sheetPr>
  <dimension ref="A1:N3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31536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SUM(J3:J37)</f>
        <v>0</v>
      </c>
      <c r="K1" s="168">
        <f>SUM(K3:K37)</f>
        <v>0</v>
      </c>
      <c r="L1" s="169">
        <f>SUM(L3:L37)</f>
        <v>0</v>
      </c>
      <c r="M1" s="170">
        <f>SUM(M3:M37)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31537</v>
      </c>
      <c r="B3" s="272" t="s">
        <v>31992</v>
      </c>
      <c r="C3" s="45" t="s">
        <v>31993</v>
      </c>
      <c r="D3" s="46" t="s">
        <v>31994</v>
      </c>
      <c r="E3" s="53">
        <v>28900</v>
      </c>
      <c r="F3" s="15">
        <v>0.26</v>
      </c>
      <c r="G3" s="47">
        <v>192</v>
      </c>
      <c r="H3" s="16">
        <f>Таблица649[[#This Row],[Коэфициент стоимости]]*Таблица649[[#This Row],[Розничная цена KRW]]</f>
        <v>7514</v>
      </c>
      <c r="I3" s="17" t="str">
        <f>IF($H$1="","Введите курс",Таблица649[[#This Row],[Оптовая цена KRW за 1шт]]/$H$1)</f>
        <v>Введите курс</v>
      </c>
      <c r="J3" s="48"/>
      <c r="K3" s="18">
        <f>Таблица649[[#This Row],[Заказ коробок ]]*Таблица649[[#This Row],[Кол-во шт в коробке]]</f>
        <v>0</v>
      </c>
      <c r="L3" s="16">
        <f>Таблица649[[#This Row],[Общее кол-во шт]]*Таблица649[[#This Row],[Оптовая цена KRW за 1шт]]</f>
        <v>0</v>
      </c>
      <c r="M3" s="19" t="str">
        <f>IFERROR(Таблица649[[#This Row],[Общее кол-во шт]]*Таблица649[[#This Row],[Оптовая цена USD за 1шт]],"")</f>
        <v/>
      </c>
      <c r="N3" s="49"/>
    </row>
    <row r="4" spans="1:14" ht="22.5" customHeight="1">
      <c r="A4" s="44" t="s">
        <v>31538</v>
      </c>
      <c r="B4" s="14" t="s">
        <v>31995</v>
      </c>
      <c r="C4" s="50" t="s">
        <v>31996</v>
      </c>
      <c r="D4" s="46" t="s">
        <v>31997</v>
      </c>
      <c r="E4" s="16">
        <v>15000</v>
      </c>
      <c r="F4" s="15">
        <v>0.30000000000000004</v>
      </c>
      <c r="G4" s="47">
        <v>20</v>
      </c>
      <c r="H4" s="55">
        <f>Таблица649[[#This Row],[Коэфициент стоимости]]*Таблица649[[#This Row],[Розничная цена KRW]]</f>
        <v>4500.0000000000009</v>
      </c>
      <c r="I4" s="17" t="str">
        <f>IF($H$1="","Введите курс",Таблица649[[#This Row],[Оптовая цена KRW за 1шт]]/$H$1)</f>
        <v>Введите курс</v>
      </c>
      <c r="J4" s="48"/>
      <c r="K4" s="18">
        <f>Таблица649[[#This Row],[Заказ коробок ]]*Таблица649[[#This Row],[Кол-во шт в коробке]]</f>
        <v>0</v>
      </c>
      <c r="L4" s="54">
        <f>Таблица649[[#This Row],[Общее кол-во шт]]*Таблица649[[#This Row],[Оптовая цена KRW за 1шт]]</f>
        <v>0</v>
      </c>
      <c r="M4" s="19" t="str">
        <f>IFERROR(Таблица649[[#This Row],[Общее кол-во шт]]*Таблица649[[#This Row],[Оптовая цена USD за 1шт]],"")</f>
        <v/>
      </c>
      <c r="N4" s="49"/>
    </row>
    <row r="5" spans="1:14" ht="22.5" customHeight="1">
      <c r="A5" s="44" t="s">
        <v>31539</v>
      </c>
      <c r="B5" s="14" t="s">
        <v>31998</v>
      </c>
      <c r="C5" s="50" t="s">
        <v>31999</v>
      </c>
      <c r="D5" s="46" t="s">
        <v>32000</v>
      </c>
      <c r="E5" s="16">
        <v>28900</v>
      </c>
      <c r="F5" s="15">
        <v>0.22999999999999998</v>
      </c>
      <c r="G5" s="47">
        <v>192</v>
      </c>
      <c r="H5" s="55">
        <f>Таблица649[[#This Row],[Коэфициент стоимости]]*Таблица649[[#This Row],[Розничная цена KRW]]</f>
        <v>6646.9999999999991</v>
      </c>
      <c r="I5" s="17" t="str">
        <f>IF($H$1="","Введите курс",Таблица649[[#This Row],[Оптовая цена KRW за 1шт]]/$H$1)</f>
        <v>Введите курс</v>
      </c>
      <c r="J5" s="48"/>
      <c r="K5" s="18">
        <f>Таблица649[[#This Row],[Заказ коробок ]]*Таблица649[[#This Row],[Кол-во шт в коробке]]</f>
        <v>0</v>
      </c>
      <c r="L5" s="54">
        <f>Таблица649[[#This Row],[Общее кол-во шт]]*Таблица649[[#This Row],[Оптовая цена KRW за 1шт]]</f>
        <v>0</v>
      </c>
      <c r="M5" s="19" t="str">
        <f>IFERROR(Таблица649[[#This Row],[Общее кол-во шт]]*Таблица649[[#This Row],[Оптовая цена USD за 1шт]],"")</f>
        <v/>
      </c>
      <c r="N5" s="49"/>
    </row>
    <row r="6" spans="1:14" ht="22.5" customHeight="1">
      <c r="A6" s="44" t="s">
        <v>31540</v>
      </c>
      <c r="B6" s="272" t="s">
        <v>32001</v>
      </c>
      <c r="C6" s="50" t="s">
        <v>32002</v>
      </c>
      <c r="D6" s="46" t="s">
        <v>32003</v>
      </c>
      <c r="E6" s="16">
        <v>32000</v>
      </c>
      <c r="F6" s="15">
        <v>0.19999999999999998</v>
      </c>
      <c r="G6" s="47">
        <v>192</v>
      </c>
      <c r="H6" s="55">
        <f>Таблица649[[#This Row],[Коэфициент стоимости]]*Таблица649[[#This Row],[Розничная цена KRW]]</f>
        <v>6399.9999999999991</v>
      </c>
      <c r="I6" s="17" t="str">
        <f>IF($H$1="","Введите курс",Таблица649[[#This Row],[Оптовая цена KRW за 1шт]]/$H$1)</f>
        <v>Введите курс</v>
      </c>
      <c r="J6" s="48"/>
      <c r="K6" s="18">
        <f>Таблица649[[#This Row],[Заказ коробок ]]*Таблица649[[#This Row],[Кол-во шт в коробке]]</f>
        <v>0</v>
      </c>
      <c r="L6" s="54">
        <f>Таблица649[[#This Row],[Общее кол-во шт]]*Таблица649[[#This Row],[Оптовая цена KRW за 1шт]]</f>
        <v>0</v>
      </c>
      <c r="M6" s="19" t="str">
        <f>IFERROR(Таблица649[[#This Row],[Общее кол-во шт]]*Таблица649[[#This Row],[Оптовая цена USD за 1шт]],"")</f>
        <v/>
      </c>
      <c r="N6" s="49"/>
    </row>
    <row r="7" spans="1:14" ht="22.5" customHeight="1">
      <c r="A7" s="44" t="s">
        <v>31541</v>
      </c>
      <c r="B7" s="14" t="s">
        <v>32004</v>
      </c>
      <c r="C7" s="50" t="s">
        <v>32005</v>
      </c>
      <c r="D7" s="46" t="s">
        <v>32006</v>
      </c>
      <c r="E7" s="16">
        <v>32000</v>
      </c>
      <c r="F7" s="15">
        <v>0.22</v>
      </c>
      <c r="G7" s="47">
        <v>160</v>
      </c>
      <c r="H7" s="55">
        <f>Таблица649[[#This Row],[Коэфициент стоимости]]*Таблица649[[#This Row],[Розничная цена KRW]]</f>
        <v>7040</v>
      </c>
      <c r="I7" s="17" t="str">
        <f>IF($H$1="","Введите курс",Таблица649[[#This Row],[Оптовая цена KRW за 1шт]]/$H$1)</f>
        <v>Введите курс</v>
      </c>
      <c r="J7" s="48"/>
      <c r="K7" s="18">
        <f>Таблица649[[#This Row],[Заказ коробок ]]*Таблица649[[#This Row],[Кол-во шт в коробке]]</f>
        <v>0</v>
      </c>
      <c r="L7" s="54">
        <f>Таблица649[[#This Row],[Общее кол-во шт]]*Таблица649[[#This Row],[Оптовая цена KRW за 1шт]]</f>
        <v>0</v>
      </c>
      <c r="M7" s="19" t="str">
        <f>IFERROR(Таблица649[[#This Row],[Общее кол-во шт]]*Таблица649[[#This Row],[Оптовая цена USD за 1шт]],"")</f>
        <v/>
      </c>
      <c r="N7" s="49"/>
    </row>
    <row r="8" spans="1:14" ht="22.5" customHeight="1">
      <c r="A8" s="44" t="s">
        <v>31542</v>
      </c>
      <c r="B8" s="14" t="s">
        <v>32007</v>
      </c>
      <c r="C8" s="50" t="s">
        <v>32008</v>
      </c>
      <c r="D8" s="46" t="s">
        <v>32009</v>
      </c>
      <c r="E8" s="16">
        <v>32000</v>
      </c>
      <c r="F8" s="15">
        <v>0.27</v>
      </c>
      <c r="G8" s="47">
        <v>160</v>
      </c>
      <c r="H8" s="55">
        <f>Таблица649[[#This Row],[Коэфициент стоимости]]*Таблица649[[#This Row],[Розничная цена KRW]]</f>
        <v>8640</v>
      </c>
      <c r="I8" s="17" t="str">
        <f>IF($H$1="","Введите курс",Таблица649[[#This Row],[Оптовая цена KRW за 1шт]]/$H$1)</f>
        <v>Введите курс</v>
      </c>
      <c r="J8" s="48"/>
      <c r="K8" s="18">
        <f>Таблица649[[#This Row],[Заказ коробок ]]*Таблица649[[#This Row],[Кол-во шт в коробке]]</f>
        <v>0</v>
      </c>
      <c r="L8" s="54">
        <f>Таблица649[[#This Row],[Общее кол-во шт]]*Таблица649[[#This Row],[Оптовая цена KRW за 1шт]]</f>
        <v>0</v>
      </c>
      <c r="M8" s="19" t="str">
        <f>IFERROR(Таблица649[[#This Row],[Общее кол-во шт]]*Таблица649[[#This Row],[Оптовая цена USD за 1шт]],"")</f>
        <v/>
      </c>
      <c r="N8" s="49"/>
    </row>
    <row r="9" spans="1:14" ht="22.5" customHeight="1">
      <c r="A9" s="44" t="s">
        <v>31543</v>
      </c>
      <c r="B9" s="272" t="s">
        <v>32010</v>
      </c>
      <c r="C9" s="50" t="s">
        <v>32011</v>
      </c>
      <c r="D9" s="46" t="s">
        <v>32012</v>
      </c>
      <c r="E9" s="16">
        <v>39000</v>
      </c>
      <c r="F9" s="15">
        <v>0.21</v>
      </c>
      <c r="G9" s="47">
        <v>100</v>
      </c>
      <c r="H9" s="55">
        <f>Таблица649[[#This Row],[Коэфициент стоимости]]*Таблица649[[#This Row],[Розничная цена KRW]]</f>
        <v>8190</v>
      </c>
      <c r="I9" s="17" t="str">
        <f>IF($H$1="","Введите курс",Таблица649[[#This Row],[Оптовая цена KRW за 1шт]]/$H$1)</f>
        <v>Введите курс</v>
      </c>
      <c r="J9" s="48"/>
      <c r="K9" s="18">
        <f>Таблица649[[#This Row],[Заказ коробок ]]*Таблица649[[#This Row],[Кол-во шт в коробке]]</f>
        <v>0</v>
      </c>
      <c r="L9" s="54">
        <f>Таблица649[[#This Row],[Общее кол-во шт]]*Таблица649[[#This Row],[Оптовая цена KRW за 1шт]]</f>
        <v>0</v>
      </c>
      <c r="M9" s="19" t="str">
        <f>IFERROR(Таблица649[[#This Row],[Общее кол-во шт]]*Таблица649[[#This Row],[Оптовая цена USD за 1шт]],"")</f>
        <v/>
      </c>
      <c r="N9" s="49"/>
    </row>
    <row r="10" spans="1:14" ht="22.5" customHeight="1">
      <c r="A10" s="44" t="s">
        <v>31544</v>
      </c>
      <c r="B10" s="14" t="s">
        <v>32013</v>
      </c>
      <c r="C10" s="50" t="s">
        <v>32014</v>
      </c>
      <c r="D10" s="46" t="s">
        <v>32015</v>
      </c>
      <c r="E10" s="16">
        <v>29800</v>
      </c>
      <c r="F10" s="15">
        <v>0.22999999999999998</v>
      </c>
      <c r="G10" s="47">
        <v>80</v>
      </c>
      <c r="H10" s="55">
        <f>Таблица649[[#This Row],[Коэфициент стоимости]]*Таблица649[[#This Row],[Розничная цена KRW]]</f>
        <v>6853.9999999999991</v>
      </c>
      <c r="I10" s="17" t="str">
        <f>IF($H$1="","Введите курс",Таблица649[[#This Row],[Оптовая цена KRW за 1шт]]/$H$1)</f>
        <v>Введите курс</v>
      </c>
      <c r="J10" s="48"/>
      <c r="K10" s="18">
        <f>Таблица649[[#This Row],[Заказ коробок ]]*Таблица649[[#This Row],[Кол-во шт в коробке]]</f>
        <v>0</v>
      </c>
      <c r="L10" s="54">
        <f>Таблица649[[#This Row],[Общее кол-во шт]]*Таблица649[[#This Row],[Оптовая цена KRW за 1шт]]</f>
        <v>0</v>
      </c>
      <c r="M10" s="19" t="str">
        <f>IFERROR(Таблица649[[#This Row],[Общее кол-во шт]]*Таблица649[[#This Row],[Оптовая цена USD за 1шт]],"")</f>
        <v/>
      </c>
      <c r="N10" s="49"/>
    </row>
    <row r="11" spans="1:14" ht="22.5" customHeight="1">
      <c r="A11" s="44" t="s">
        <v>32016</v>
      </c>
      <c r="B11" s="14" t="s">
        <v>32017</v>
      </c>
      <c r="C11" s="50" t="s">
        <v>32018</v>
      </c>
      <c r="D11" s="46" t="s">
        <v>32019</v>
      </c>
      <c r="E11" s="16">
        <v>26900</v>
      </c>
      <c r="F11" s="15">
        <v>0.25</v>
      </c>
      <c r="G11" s="47">
        <v>60</v>
      </c>
      <c r="H11" s="55">
        <f>Таблица649[[#This Row],[Коэфициент стоимости]]*Таблица649[[#This Row],[Розничная цена KRW]]</f>
        <v>6725</v>
      </c>
      <c r="I11" s="17" t="str">
        <f>IF($H$1="","Введите курс",Таблица649[[#This Row],[Оптовая цена KRW за 1шт]]/$H$1)</f>
        <v>Введите курс</v>
      </c>
      <c r="J11" s="48"/>
      <c r="K11" s="18">
        <f>Таблица649[[#This Row],[Заказ коробок ]]*Таблица649[[#This Row],[Кол-во шт в коробке]]</f>
        <v>0</v>
      </c>
      <c r="L11" s="54">
        <f>Таблица649[[#This Row],[Общее кол-во шт]]*Таблица649[[#This Row],[Оптовая цена KRW за 1шт]]</f>
        <v>0</v>
      </c>
      <c r="M11" s="19" t="str">
        <f>IFERROR(Таблица649[[#This Row],[Общее кол-во шт]]*Таблица649[[#This Row],[Оптовая цена USD за 1шт]],"")</f>
        <v/>
      </c>
      <c r="N11" s="49"/>
    </row>
    <row r="12" spans="1:14" ht="22.5" customHeight="1">
      <c r="A12" s="44" t="s">
        <v>32020</v>
      </c>
      <c r="B12" s="272" t="s">
        <v>32021</v>
      </c>
      <c r="C12" s="50" t="s">
        <v>32022</v>
      </c>
      <c r="D12" s="46" t="s">
        <v>32023</v>
      </c>
      <c r="E12" s="16">
        <v>27000</v>
      </c>
      <c r="F12" s="15">
        <v>0.28000000000000003</v>
      </c>
      <c r="G12" s="47">
        <v>60</v>
      </c>
      <c r="H12" s="55">
        <f>Таблица649[[#This Row],[Коэфициент стоимости]]*Таблица649[[#This Row],[Розничная цена KRW]]</f>
        <v>7560.0000000000009</v>
      </c>
      <c r="I12" s="17" t="str">
        <f>IF($H$1="","Введите курс",Таблица649[[#This Row],[Оптовая цена KRW за 1шт]]/$H$1)</f>
        <v>Введите курс</v>
      </c>
      <c r="J12" s="48"/>
      <c r="K12" s="18">
        <f>Таблица649[[#This Row],[Заказ коробок ]]*Таблица649[[#This Row],[Кол-во шт в коробке]]</f>
        <v>0</v>
      </c>
      <c r="L12" s="54">
        <f>Таблица649[[#This Row],[Общее кол-во шт]]*Таблица649[[#This Row],[Оптовая цена KRW за 1шт]]</f>
        <v>0</v>
      </c>
      <c r="M12" s="19" t="str">
        <f>IFERROR(Таблица649[[#This Row],[Общее кол-во шт]]*Таблица649[[#This Row],[Оптовая цена USD за 1шт]],"")</f>
        <v/>
      </c>
      <c r="N12" s="49"/>
    </row>
    <row r="13" spans="1:14" ht="22.5" customHeight="1">
      <c r="A13" s="44" t="s">
        <v>32024</v>
      </c>
      <c r="B13" s="14" t="s">
        <v>32025</v>
      </c>
      <c r="C13" s="50" t="s">
        <v>32026</v>
      </c>
      <c r="D13" s="46" t="s">
        <v>32027</v>
      </c>
      <c r="E13" s="16">
        <v>28800</v>
      </c>
      <c r="F13" s="15">
        <v>0.29000000000000004</v>
      </c>
      <c r="G13" s="47">
        <v>30</v>
      </c>
      <c r="H13" s="55">
        <f>Таблица649[[#This Row],[Коэфициент стоимости]]*Таблица649[[#This Row],[Розничная цена KRW]]</f>
        <v>8352.0000000000018</v>
      </c>
      <c r="I13" s="17" t="str">
        <f>IF($H$1="","Введите курс",Таблица649[[#This Row],[Оптовая цена KRW за 1шт]]/$H$1)</f>
        <v>Введите курс</v>
      </c>
      <c r="J13" s="48"/>
      <c r="K13" s="18">
        <f>Таблица649[[#This Row],[Заказ коробок ]]*Таблица649[[#This Row],[Кол-во шт в коробке]]</f>
        <v>0</v>
      </c>
      <c r="L13" s="54">
        <f>Таблица649[[#This Row],[Общее кол-во шт]]*Таблица649[[#This Row],[Оптовая цена KRW за 1шт]]</f>
        <v>0</v>
      </c>
      <c r="M13" s="19" t="str">
        <f>IFERROR(Таблица649[[#This Row],[Общее кол-во шт]]*Таблица649[[#This Row],[Оптовая цена USD за 1шт]],"")</f>
        <v/>
      </c>
      <c r="N13" s="49"/>
    </row>
    <row r="14" spans="1:14" ht="22.5" customHeight="1">
      <c r="A14" s="44" t="s">
        <v>32028</v>
      </c>
      <c r="B14" s="14" t="s">
        <v>32029</v>
      </c>
      <c r="C14" s="50" t="s">
        <v>32030</v>
      </c>
      <c r="D14" s="46" t="s">
        <v>32031</v>
      </c>
      <c r="E14" s="16">
        <v>22000</v>
      </c>
      <c r="F14" s="15">
        <v>0.35</v>
      </c>
      <c r="G14" s="47">
        <v>60</v>
      </c>
      <c r="H14" s="55">
        <f>Таблица649[[#This Row],[Коэфициент стоимости]]*Таблица649[[#This Row],[Розничная цена KRW]]</f>
        <v>7699.9999999999991</v>
      </c>
      <c r="I14" s="17" t="str">
        <f>IF($H$1="","Введите курс",Таблица649[[#This Row],[Оптовая цена KRW за 1шт]]/$H$1)</f>
        <v>Введите курс</v>
      </c>
      <c r="J14" s="48"/>
      <c r="K14" s="18">
        <f>Таблица649[[#This Row],[Заказ коробок ]]*Таблица649[[#This Row],[Кол-во шт в коробке]]</f>
        <v>0</v>
      </c>
      <c r="L14" s="54">
        <f>Таблица649[[#This Row],[Общее кол-во шт]]*Таблица649[[#This Row],[Оптовая цена KRW за 1шт]]</f>
        <v>0</v>
      </c>
      <c r="M14" s="19" t="str">
        <f>IFERROR(Таблица649[[#This Row],[Общее кол-во шт]]*Таблица649[[#This Row],[Оптовая цена USD за 1шт]],"")</f>
        <v/>
      </c>
      <c r="N14" s="49"/>
    </row>
    <row r="15" spans="1:14" ht="22.5" customHeight="1">
      <c r="A15" s="44" t="s">
        <v>32032</v>
      </c>
      <c r="B15" s="272" t="s">
        <v>32033</v>
      </c>
      <c r="C15" s="50" t="s">
        <v>32034</v>
      </c>
      <c r="D15" s="46" t="s">
        <v>32035</v>
      </c>
      <c r="E15" s="16">
        <v>28900</v>
      </c>
      <c r="F15" s="15">
        <v>0.22</v>
      </c>
      <c r="G15" s="47">
        <v>120</v>
      </c>
      <c r="H15" s="55">
        <f>Таблица649[[#This Row],[Коэфициент стоимости]]*Таблица649[[#This Row],[Розничная цена KRW]]</f>
        <v>6358</v>
      </c>
      <c r="I15" s="17" t="str">
        <f>IF($H$1="","Введите курс",Таблица649[[#This Row],[Оптовая цена KRW за 1шт]]/$H$1)</f>
        <v>Введите курс</v>
      </c>
      <c r="J15" s="48"/>
      <c r="K15" s="18">
        <f>Таблица649[[#This Row],[Заказ коробок ]]*Таблица649[[#This Row],[Кол-во шт в коробке]]</f>
        <v>0</v>
      </c>
      <c r="L15" s="54">
        <f>Таблица649[[#This Row],[Общее кол-во шт]]*Таблица649[[#This Row],[Оптовая цена KRW за 1шт]]</f>
        <v>0</v>
      </c>
      <c r="M15" s="19" t="str">
        <f>IFERROR(Таблица649[[#This Row],[Общее кол-во шт]]*Таблица649[[#This Row],[Оптовая цена USD за 1шт]],"")</f>
        <v/>
      </c>
      <c r="N15" s="49"/>
    </row>
    <row r="16" spans="1:14" ht="22.5" customHeight="1">
      <c r="A16" s="44" t="s">
        <v>32036</v>
      </c>
      <c r="B16" s="14" t="s">
        <v>32037</v>
      </c>
      <c r="C16" s="50" t="s">
        <v>32038</v>
      </c>
      <c r="D16" s="46" t="s">
        <v>32039</v>
      </c>
      <c r="E16" s="16">
        <v>28000</v>
      </c>
      <c r="F16" s="15">
        <v>0.31000000000000005</v>
      </c>
      <c r="G16" s="47">
        <v>60</v>
      </c>
      <c r="H16" s="55">
        <f>Таблица649[[#This Row],[Коэфициент стоимости]]*Таблица649[[#This Row],[Розничная цена KRW]]</f>
        <v>8680.0000000000018</v>
      </c>
      <c r="I16" s="17" t="str">
        <f>IF($H$1="","Введите курс",Таблица649[[#This Row],[Оптовая цена KRW за 1шт]]/$H$1)</f>
        <v>Введите курс</v>
      </c>
      <c r="J16" s="48"/>
      <c r="K16" s="18">
        <f>Таблица649[[#This Row],[Заказ коробок ]]*Таблица649[[#This Row],[Кол-во шт в коробке]]</f>
        <v>0</v>
      </c>
      <c r="L16" s="54">
        <f>Таблица649[[#This Row],[Общее кол-во шт]]*Таблица649[[#This Row],[Оптовая цена KRW за 1шт]]</f>
        <v>0</v>
      </c>
      <c r="M16" s="19" t="str">
        <f>IFERROR(Таблица649[[#This Row],[Общее кол-во шт]]*Таблица649[[#This Row],[Оптовая цена USD за 1шт]],"")</f>
        <v/>
      </c>
      <c r="N16" s="49"/>
    </row>
    <row r="17" spans="1:14" ht="22.5" customHeight="1">
      <c r="A17" s="44" t="s">
        <v>32040</v>
      </c>
      <c r="B17" s="14" t="s">
        <v>32041</v>
      </c>
      <c r="C17" s="50" t="s">
        <v>32042</v>
      </c>
      <c r="D17" s="46" t="s">
        <v>32043</v>
      </c>
      <c r="E17" s="16">
        <v>21000</v>
      </c>
      <c r="F17" s="15">
        <v>0.31000000000000005</v>
      </c>
      <c r="G17" s="47">
        <v>60</v>
      </c>
      <c r="H17" s="55">
        <f>Таблица649[[#This Row],[Коэфициент стоимости]]*Таблица649[[#This Row],[Розничная цена KRW]]</f>
        <v>6510.0000000000009</v>
      </c>
      <c r="I17" s="17" t="str">
        <f>IF($H$1="","Введите курс",Таблица649[[#This Row],[Оптовая цена KRW за 1шт]]/$H$1)</f>
        <v>Введите курс</v>
      </c>
      <c r="J17" s="48"/>
      <c r="K17" s="18">
        <f>Таблица649[[#This Row],[Заказ коробок ]]*Таблица649[[#This Row],[Кол-во шт в коробке]]</f>
        <v>0</v>
      </c>
      <c r="L17" s="54">
        <f>Таблица649[[#This Row],[Общее кол-во шт]]*Таблица649[[#This Row],[Оптовая цена KRW за 1шт]]</f>
        <v>0</v>
      </c>
      <c r="M17" s="19" t="str">
        <f>IFERROR(Таблица649[[#This Row],[Общее кол-во шт]]*Таблица649[[#This Row],[Оптовая цена USD за 1шт]],"")</f>
        <v/>
      </c>
      <c r="N17" s="49"/>
    </row>
    <row r="18" spans="1:14" ht="22.5" customHeight="1">
      <c r="A18" s="44" t="s">
        <v>32044</v>
      </c>
      <c r="B18" s="272" t="s">
        <v>32045</v>
      </c>
      <c r="C18" s="50" t="s">
        <v>32046</v>
      </c>
      <c r="D18" s="77" t="s">
        <v>32047</v>
      </c>
      <c r="E18" s="78">
        <v>28000</v>
      </c>
      <c r="F18" s="79">
        <v>0.27</v>
      </c>
      <c r="G18" s="80">
        <v>60</v>
      </c>
      <c r="H18" s="81">
        <f>Таблица649[[#This Row],[Коэфициент стоимости]]*Таблица649[[#This Row],[Розничная цена KRW]]</f>
        <v>7560.0000000000009</v>
      </c>
      <c r="I18" s="82" t="str">
        <f>IF($H$1="","Введите курс",Таблица649[[#This Row],[Оптовая цена KRW за 1шт]]/$H$1)</f>
        <v>Введите курс</v>
      </c>
      <c r="J18" s="83"/>
      <c r="K18" s="84">
        <f>Таблица649[[#This Row],[Заказ коробок ]]*Таблица649[[#This Row],[Кол-во шт в коробке]]</f>
        <v>0</v>
      </c>
      <c r="L18" s="85">
        <f>Таблица649[[#This Row],[Общее кол-во шт]]*Таблица649[[#This Row],[Оптовая цена KRW за 1шт]]</f>
        <v>0</v>
      </c>
      <c r="M18" s="86" t="str">
        <f>IFERROR(Таблица649[[#This Row],[Общее кол-во шт]]*Таблица649[[#This Row],[Оптовая цена USD за 1шт]],"")</f>
        <v/>
      </c>
      <c r="N18" s="87"/>
    </row>
    <row r="19" spans="1:14" ht="22.5" customHeight="1">
      <c r="A19" s="44" t="s">
        <v>32048</v>
      </c>
      <c r="B19" s="14" t="s">
        <v>32049</v>
      </c>
      <c r="C19" s="50" t="s">
        <v>32050</v>
      </c>
      <c r="D19" s="77" t="s">
        <v>32051</v>
      </c>
      <c r="E19" s="78">
        <v>28000</v>
      </c>
      <c r="F19" s="79">
        <v>0.27</v>
      </c>
      <c r="G19" s="80">
        <v>60</v>
      </c>
      <c r="H19" s="81">
        <f>Таблица649[[#This Row],[Коэфициент стоимости]]*Таблица649[[#This Row],[Розничная цена KRW]]</f>
        <v>7560.0000000000009</v>
      </c>
      <c r="I19" s="82" t="str">
        <f>IF($H$1="","Введите курс",Таблица649[[#This Row],[Оптовая цена KRW за 1шт]]/$H$1)</f>
        <v>Введите курс</v>
      </c>
      <c r="J19" s="83"/>
      <c r="K19" s="84">
        <f>Таблица649[[#This Row],[Заказ коробок ]]*Таблица649[[#This Row],[Кол-во шт в коробке]]</f>
        <v>0</v>
      </c>
      <c r="L19" s="85">
        <f>Таблица649[[#This Row],[Общее кол-во шт]]*Таблица649[[#This Row],[Оптовая цена KRW за 1шт]]</f>
        <v>0</v>
      </c>
      <c r="M19" s="86" t="str">
        <f>IFERROR(Таблица649[[#This Row],[Общее кол-во шт]]*Таблица649[[#This Row],[Оптовая цена USD за 1шт]],"")</f>
        <v/>
      </c>
      <c r="N19" s="87"/>
    </row>
    <row r="20" spans="1:14" ht="22.5" customHeight="1">
      <c r="A20" s="44" t="s">
        <v>32052</v>
      </c>
      <c r="B20" s="14" t="s">
        <v>32053</v>
      </c>
      <c r="C20" s="50" t="s">
        <v>32054</v>
      </c>
      <c r="D20" s="77" t="s">
        <v>32055</v>
      </c>
      <c r="E20" s="78">
        <v>29000</v>
      </c>
      <c r="F20" s="79">
        <v>0.27</v>
      </c>
      <c r="G20" s="80">
        <v>60</v>
      </c>
      <c r="H20" s="81">
        <f>Таблица649[[#This Row],[Коэфициент стоимости]]*Таблица649[[#This Row],[Розничная цена KRW]]</f>
        <v>7830.0000000000009</v>
      </c>
      <c r="I20" s="82" t="str">
        <f>IF($H$1="","Введите курс",Таблица649[[#This Row],[Оптовая цена KRW за 1шт]]/$H$1)</f>
        <v>Введите курс</v>
      </c>
      <c r="J20" s="83"/>
      <c r="K20" s="84">
        <f>Таблица649[[#This Row],[Заказ коробок ]]*Таблица649[[#This Row],[Кол-во шт в коробке]]</f>
        <v>0</v>
      </c>
      <c r="L20" s="85">
        <f>Таблица649[[#This Row],[Общее кол-во шт]]*Таблица649[[#This Row],[Оптовая цена KRW за 1шт]]</f>
        <v>0</v>
      </c>
      <c r="M20" s="86" t="str">
        <f>IFERROR(Таблица649[[#This Row],[Общее кол-во шт]]*Таблица649[[#This Row],[Оптовая цена USD за 1шт]],"")</f>
        <v/>
      </c>
      <c r="N20" s="87"/>
    </row>
    <row r="21" spans="1:14" ht="22.5" customHeight="1">
      <c r="A21" s="44" t="s">
        <v>32056</v>
      </c>
      <c r="B21" s="272" t="s">
        <v>32057</v>
      </c>
      <c r="C21" s="50" t="s">
        <v>32058</v>
      </c>
      <c r="D21" s="77" t="s">
        <v>32059</v>
      </c>
      <c r="E21" s="78">
        <v>23000</v>
      </c>
      <c r="F21" s="79">
        <v>0.32000000000000006</v>
      </c>
      <c r="G21" s="80">
        <v>180</v>
      </c>
      <c r="H21" s="81">
        <f>Таблица649[[#This Row],[Коэфициент стоимости]]*Таблица649[[#This Row],[Розничная цена KRW]]</f>
        <v>7360.0000000000018</v>
      </c>
      <c r="I21" s="82" t="str">
        <f>IF($H$1="","Введите курс",Таблица649[[#This Row],[Оптовая цена KRW за 1шт]]/$H$1)</f>
        <v>Введите курс</v>
      </c>
      <c r="J21" s="83"/>
      <c r="K21" s="84">
        <f>Таблица649[[#This Row],[Заказ коробок ]]*Таблица649[[#This Row],[Кол-во шт в коробке]]</f>
        <v>0</v>
      </c>
      <c r="L21" s="85">
        <f>Таблица649[[#This Row],[Общее кол-во шт]]*Таблица649[[#This Row],[Оптовая цена KRW за 1шт]]</f>
        <v>0</v>
      </c>
      <c r="M21" s="86" t="str">
        <f>IFERROR(Таблица649[[#This Row],[Общее кол-во шт]]*Таблица649[[#This Row],[Оптовая цена USD за 1шт]],"")</f>
        <v/>
      </c>
      <c r="N21" s="87"/>
    </row>
    <row r="22" spans="1:14" ht="22.5" customHeight="1">
      <c r="A22" s="44" t="s">
        <v>32060</v>
      </c>
      <c r="B22" s="14" t="s">
        <v>32061</v>
      </c>
      <c r="C22" s="50" t="s">
        <v>32062</v>
      </c>
      <c r="D22" s="77" t="s">
        <v>32063</v>
      </c>
      <c r="E22" s="78">
        <v>21000</v>
      </c>
      <c r="F22" s="79">
        <v>0.35</v>
      </c>
      <c r="G22" s="80">
        <v>56</v>
      </c>
      <c r="H22" s="81">
        <f>Таблица649[[#This Row],[Коэфициент стоимости]]*Таблица649[[#This Row],[Розничная цена KRW]]</f>
        <v>7349.9999999999991</v>
      </c>
      <c r="I22" s="82" t="str">
        <f>IF($H$1="","Введите курс",Таблица649[[#This Row],[Оптовая цена KRW за 1шт]]/$H$1)</f>
        <v>Введите курс</v>
      </c>
      <c r="J22" s="83"/>
      <c r="K22" s="84">
        <f>Таблица649[[#This Row],[Заказ коробок ]]*Таблица649[[#This Row],[Кол-во шт в коробке]]</f>
        <v>0</v>
      </c>
      <c r="L22" s="85">
        <f>Таблица649[[#This Row],[Общее кол-во шт]]*Таблица649[[#This Row],[Оптовая цена KRW за 1шт]]</f>
        <v>0</v>
      </c>
      <c r="M22" s="86" t="str">
        <f>IFERROR(Таблица649[[#This Row],[Общее кол-во шт]]*Таблица649[[#This Row],[Оптовая цена USD за 1шт]],"")</f>
        <v/>
      </c>
      <c r="N22" s="87"/>
    </row>
    <row r="23" spans="1:14" ht="22.5" customHeight="1">
      <c r="A23" s="44" t="s">
        <v>32064</v>
      </c>
      <c r="B23" s="14" t="s">
        <v>32065</v>
      </c>
      <c r="C23" s="50" t="s">
        <v>32066</v>
      </c>
      <c r="D23" s="77" t="s">
        <v>32067</v>
      </c>
      <c r="E23" s="78">
        <v>21000</v>
      </c>
      <c r="F23" s="79">
        <v>0.35</v>
      </c>
      <c r="G23" s="80">
        <v>56</v>
      </c>
      <c r="H23" s="81">
        <f>Таблица649[[#This Row],[Коэфициент стоимости]]*Таблица649[[#This Row],[Розничная цена KRW]]</f>
        <v>7349.9999999999991</v>
      </c>
      <c r="I23" s="82" t="str">
        <f>IF($H$1="","Введите курс",Таблица649[[#This Row],[Оптовая цена KRW за 1шт]]/$H$1)</f>
        <v>Введите курс</v>
      </c>
      <c r="J23" s="83"/>
      <c r="K23" s="84">
        <f>Таблица649[[#This Row],[Заказ коробок ]]*Таблица649[[#This Row],[Кол-во шт в коробке]]</f>
        <v>0</v>
      </c>
      <c r="L23" s="85">
        <f>Таблица649[[#This Row],[Общее кол-во шт]]*Таблица649[[#This Row],[Оптовая цена KRW за 1шт]]</f>
        <v>0</v>
      </c>
      <c r="M23" s="86" t="str">
        <f>IFERROR(Таблица649[[#This Row],[Общее кол-во шт]]*Таблица649[[#This Row],[Оптовая цена USD за 1шт]],"")</f>
        <v/>
      </c>
      <c r="N23" s="87"/>
    </row>
    <row r="24" spans="1:14" ht="22.5" customHeight="1">
      <c r="A24" s="44" t="s">
        <v>32068</v>
      </c>
      <c r="B24" s="272" t="s">
        <v>32069</v>
      </c>
      <c r="C24" s="50" t="s">
        <v>32070</v>
      </c>
      <c r="D24" s="77" t="s">
        <v>32071</v>
      </c>
      <c r="E24" s="78"/>
      <c r="F24" s="79"/>
      <c r="G24" s="80">
        <v>40</v>
      </c>
      <c r="H24" s="81">
        <v>13230</v>
      </c>
      <c r="I24" s="82" t="str">
        <f>IF($H$1="","Введите курс",Таблица649[[#This Row],[Оптовая цена KRW за 1шт]]/$H$1)</f>
        <v>Введите курс</v>
      </c>
      <c r="J24" s="83"/>
      <c r="K24" s="84">
        <f>Таблица649[[#This Row],[Заказ коробок ]]*Таблица649[[#This Row],[Кол-во шт в коробке]]</f>
        <v>0</v>
      </c>
      <c r="L24" s="85">
        <f>Таблица649[[#This Row],[Общее кол-во шт]]*Таблица649[[#This Row],[Оптовая цена KRW за 1шт]]</f>
        <v>0</v>
      </c>
      <c r="M24" s="86" t="str">
        <f>IFERROR(Таблица649[[#This Row],[Общее кол-во шт]]*Таблица649[[#This Row],[Оптовая цена USD за 1шт]],"")</f>
        <v/>
      </c>
      <c r="N24" s="87"/>
    </row>
    <row r="25" spans="1:14" ht="22.5" customHeight="1">
      <c r="A25" s="44" t="s">
        <v>32072</v>
      </c>
      <c r="B25" s="14" t="s">
        <v>32073</v>
      </c>
      <c r="C25" s="50" t="s">
        <v>32074</v>
      </c>
      <c r="D25" s="77" t="s">
        <v>32075</v>
      </c>
      <c r="E25" s="78">
        <v>60000</v>
      </c>
      <c r="F25" s="79">
        <v>0.29000000000000004</v>
      </c>
      <c r="G25" s="80">
        <v>60</v>
      </c>
      <c r="H25" s="81">
        <f>Таблица649[[#This Row],[Коэфициент стоимости]]*Таблица649[[#This Row],[Розничная цена KRW]]</f>
        <v>17400.000000000004</v>
      </c>
      <c r="I25" s="82" t="str">
        <f>IF($H$1="","Введите курс",Таблица649[[#This Row],[Оптовая цена KRW за 1шт]]/$H$1)</f>
        <v>Введите курс</v>
      </c>
      <c r="J25" s="83"/>
      <c r="K25" s="84">
        <f>Таблица649[[#This Row],[Заказ коробок ]]*Таблица649[[#This Row],[Кол-во шт в коробке]]</f>
        <v>0</v>
      </c>
      <c r="L25" s="85">
        <f>Таблица649[[#This Row],[Общее кол-во шт]]*Таблица649[[#This Row],[Оптовая цена KRW за 1шт]]</f>
        <v>0</v>
      </c>
      <c r="M25" s="86" t="str">
        <f>IFERROR(Таблица649[[#This Row],[Общее кол-во шт]]*Таблица649[[#This Row],[Оптовая цена USD за 1шт]],"")</f>
        <v/>
      </c>
      <c r="N25" s="87"/>
    </row>
    <row r="26" spans="1:14" ht="22.5" customHeight="1">
      <c r="A26" s="44" t="s">
        <v>32076</v>
      </c>
      <c r="B26" s="14" t="s">
        <v>32077</v>
      </c>
      <c r="C26" s="50" t="s">
        <v>32078</v>
      </c>
      <c r="D26" s="77" t="s">
        <v>32079</v>
      </c>
      <c r="E26" s="78">
        <v>29500</v>
      </c>
      <c r="F26" s="79">
        <v>0.28000000000000003</v>
      </c>
      <c r="G26" s="80">
        <v>48</v>
      </c>
      <c r="H26" s="81">
        <f>Таблица649[[#This Row],[Коэфициент стоимости]]*Таблица649[[#This Row],[Розничная цена KRW]]</f>
        <v>8260</v>
      </c>
      <c r="I26" s="82" t="str">
        <f>IF($H$1="","Введите курс",Таблица649[[#This Row],[Оптовая цена KRW за 1шт]]/$H$1)</f>
        <v>Введите курс</v>
      </c>
      <c r="J26" s="83"/>
      <c r="K26" s="84">
        <f>Таблица649[[#This Row],[Заказ коробок ]]*Таблица649[[#This Row],[Кол-во шт в коробке]]</f>
        <v>0</v>
      </c>
      <c r="L26" s="85">
        <f>Таблица649[[#This Row],[Общее кол-во шт]]*Таблица649[[#This Row],[Оптовая цена KRW за 1шт]]</f>
        <v>0</v>
      </c>
      <c r="M26" s="86" t="str">
        <f>IFERROR(Таблица649[[#This Row],[Общее кол-во шт]]*Таблица649[[#This Row],[Оптовая цена USD за 1шт]],"")</f>
        <v/>
      </c>
      <c r="N26" s="87"/>
    </row>
    <row r="27" spans="1:14" ht="22.5" customHeight="1">
      <c r="A27" s="44" t="s">
        <v>32080</v>
      </c>
      <c r="B27" s="272" t="s">
        <v>32081</v>
      </c>
      <c r="C27" s="50" t="s">
        <v>32082</v>
      </c>
      <c r="D27" s="77" t="s">
        <v>32083</v>
      </c>
      <c r="E27" s="78">
        <v>32000</v>
      </c>
      <c r="F27" s="79">
        <v>0.29000000000000004</v>
      </c>
      <c r="G27" s="80">
        <v>56</v>
      </c>
      <c r="H27" s="81">
        <f>Таблица649[[#This Row],[Коэфициент стоимости]]*Таблица649[[#This Row],[Розничная цена KRW]]</f>
        <v>9280.0000000000018</v>
      </c>
      <c r="I27" s="82" t="str">
        <f>IF($H$1="","Введите курс",Таблица649[[#This Row],[Оптовая цена KRW за 1шт]]/$H$1)</f>
        <v>Введите курс</v>
      </c>
      <c r="J27" s="83"/>
      <c r="K27" s="84">
        <f>Таблица649[[#This Row],[Заказ коробок ]]*Таблица649[[#This Row],[Кол-во шт в коробке]]</f>
        <v>0</v>
      </c>
      <c r="L27" s="85">
        <f>Таблица649[[#This Row],[Общее кол-во шт]]*Таблица649[[#This Row],[Оптовая цена KRW за 1шт]]</f>
        <v>0</v>
      </c>
      <c r="M27" s="86" t="str">
        <f>IFERROR(Таблица649[[#This Row],[Общее кол-во шт]]*Таблица649[[#This Row],[Оптовая цена USD за 1шт]],"")</f>
        <v/>
      </c>
      <c r="N27" s="87"/>
    </row>
    <row r="28" spans="1:14" ht="22.5" customHeight="1">
      <c r="A28" s="44" t="s">
        <v>32084</v>
      </c>
      <c r="B28" s="14" t="s">
        <v>32085</v>
      </c>
      <c r="C28" s="50" t="s">
        <v>32086</v>
      </c>
      <c r="D28" s="77" t="s">
        <v>32087</v>
      </c>
      <c r="E28" s="78"/>
      <c r="F28" s="79"/>
      <c r="G28" s="80">
        <v>48</v>
      </c>
      <c r="H28" s="81">
        <v>22155</v>
      </c>
      <c r="I28" s="82" t="str">
        <f>IF($H$1="","Введите курс",Таблица649[[#This Row],[Оптовая цена KRW за 1шт]]/$H$1)</f>
        <v>Введите курс</v>
      </c>
      <c r="J28" s="83"/>
      <c r="K28" s="84">
        <f>Таблица649[[#This Row],[Заказ коробок ]]*Таблица649[[#This Row],[Кол-во шт в коробке]]</f>
        <v>0</v>
      </c>
      <c r="L28" s="85">
        <f>Таблица649[[#This Row],[Общее кол-во шт]]*Таблица649[[#This Row],[Оптовая цена KRW за 1шт]]</f>
        <v>0</v>
      </c>
      <c r="M28" s="86" t="str">
        <f>IFERROR(Таблица649[[#This Row],[Общее кол-во шт]]*Таблица649[[#This Row],[Оптовая цена USD за 1шт]],"")</f>
        <v/>
      </c>
      <c r="N28" s="87"/>
    </row>
    <row r="29" spans="1:14" ht="22.5" customHeight="1">
      <c r="A29" s="44" t="s">
        <v>32088</v>
      </c>
      <c r="B29" s="14" t="s">
        <v>32089</v>
      </c>
      <c r="C29" s="50" t="s">
        <v>32090</v>
      </c>
      <c r="D29" s="77" t="s">
        <v>32091</v>
      </c>
      <c r="E29" s="78">
        <v>13000</v>
      </c>
      <c r="F29" s="79">
        <v>0.19</v>
      </c>
      <c r="G29" s="80">
        <v>198</v>
      </c>
      <c r="H29" s="81">
        <f>Таблица649[[#This Row],[Коэфициент стоимости]]*Таблица649[[#This Row],[Розничная цена KRW]]</f>
        <v>2470</v>
      </c>
      <c r="I29" s="82" t="str">
        <f>IF($H$1="","Введите курс",Таблица649[[#This Row],[Оптовая цена KRW за 1шт]]/$H$1)</f>
        <v>Введите курс</v>
      </c>
      <c r="J29" s="83"/>
      <c r="K29" s="84">
        <f>Таблица649[[#This Row],[Заказ коробок ]]*Таблица649[[#This Row],[Кол-во шт в коробке]]</f>
        <v>0</v>
      </c>
      <c r="L29" s="85">
        <f>Таблица649[[#This Row],[Общее кол-во шт]]*Таблица649[[#This Row],[Оптовая цена KRW за 1шт]]</f>
        <v>0</v>
      </c>
      <c r="M29" s="86" t="str">
        <f>IFERROR(Таблица649[[#This Row],[Общее кол-во шт]]*Таблица649[[#This Row],[Оптовая цена USD за 1шт]],"")</f>
        <v/>
      </c>
      <c r="N29" s="87"/>
    </row>
    <row r="30" spans="1:14" ht="22.5" customHeight="1">
      <c r="A30" s="44" t="s">
        <v>32092</v>
      </c>
      <c r="B30" s="14" t="s">
        <v>32093</v>
      </c>
      <c r="C30" s="50" t="s">
        <v>32094</v>
      </c>
      <c r="D30" s="77" t="s">
        <v>32095</v>
      </c>
      <c r="E30" s="78"/>
      <c r="F30" s="79"/>
      <c r="G30" s="80">
        <v>80</v>
      </c>
      <c r="H30" s="81">
        <v>6667.5</v>
      </c>
      <c r="I30" s="82" t="str">
        <f>IF($H$1="","Введите курс",Таблица649[[#This Row],[Оптовая цена KRW за 1шт]]/$H$1)</f>
        <v>Введите курс</v>
      </c>
      <c r="J30" s="83"/>
      <c r="K30" s="84">
        <f>Таблица649[[#This Row],[Заказ коробок ]]*Таблица649[[#This Row],[Кол-во шт в коробке]]</f>
        <v>0</v>
      </c>
      <c r="L30" s="85">
        <f>Таблица649[[#This Row],[Общее кол-во шт]]*Таблица649[[#This Row],[Оптовая цена KRW за 1шт]]</f>
        <v>0</v>
      </c>
      <c r="M30" s="86" t="str">
        <f>IFERROR(Таблица649[[#This Row],[Общее кол-во шт]]*Таблица649[[#This Row],[Оптовая цена USD за 1шт]],"")</f>
        <v/>
      </c>
      <c r="N30" s="87"/>
    </row>
    <row r="31" spans="1:14" ht="22.5" customHeight="1">
      <c r="A31" s="44" t="s">
        <v>32096</v>
      </c>
      <c r="B31" s="272" t="s">
        <v>32097</v>
      </c>
      <c r="C31" s="50" t="s">
        <v>32098</v>
      </c>
      <c r="D31" s="77" t="s">
        <v>32099</v>
      </c>
      <c r="E31" s="78"/>
      <c r="F31" s="79"/>
      <c r="G31" s="80">
        <v>100</v>
      </c>
      <c r="H31" s="81">
        <v>7770</v>
      </c>
      <c r="I31" s="82" t="str">
        <f>IF($H$1="","Введите курс",Таблица649[[#This Row],[Оптовая цена KRW за 1шт]]/$H$1)</f>
        <v>Введите курс</v>
      </c>
      <c r="J31" s="83"/>
      <c r="K31" s="84">
        <f>Таблица649[[#This Row],[Заказ коробок ]]*Таблица649[[#This Row],[Кол-во шт в коробке]]</f>
        <v>0</v>
      </c>
      <c r="L31" s="85">
        <f>Таблица649[[#This Row],[Общее кол-во шт]]*Таблица649[[#This Row],[Оптовая цена KRW за 1шт]]</f>
        <v>0</v>
      </c>
      <c r="M31" s="86" t="str">
        <f>IFERROR(Таблица649[[#This Row],[Общее кол-во шт]]*Таблица649[[#This Row],[Оптовая цена USD за 1шт]],"")</f>
        <v/>
      </c>
      <c r="N31" s="87"/>
    </row>
    <row r="32" spans="1:14" ht="22.5" customHeight="1">
      <c r="A32" s="44" t="s">
        <v>32100</v>
      </c>
      <c r="B32" s="14" t="s">
        <v>32101</v>
      </c>
      <c r="C32" s="50" t="s">
        <v>32102</v>
      </c>
      <c r="D32" s="77" t="s">
        <v>32103</v>
      </c>
      <c r="E32" s="78"/>
      <c r="F32" s="79"/>
      <c r="G32" s="80">
        <v>80</v>
      </c>
      <c r="H32" s="81">
        <v>15750</v>
      </c>
      <c r="I32" s="82" t="str">
        <f>IF($H$1="","Введите курс",Таблица649[[#This Row],[Оптовая цена KRW за 1шт]]/$H$1)</f>
        <v>Введите курс</v>
      </c>
      <c r="J32" s="83"/>
      <c r="K32" s="84">
        <f>Таблица649[[#This Row],[Заказ коробок ]]*Таблица649[[#This Row],[Кол-во шт в коробке]]</f>
        <v>0</v>
      </c>
      <c r="L32" s="85">
        <f>Таблица649[[#This Row],[Общее кол-во шт]]*Таблица649[[#This Row],[Оптовая цена KRW за 1шт]]</f>
        <v>0</v>
      </c>
      <c r="M32" s="86" t="str">
        <f>IFERROR(Таблица649[[#This Row],[Общее кол-во шт]]*Таблица649[[#This Row],[Оптовая цена USD за 1шт]],"")</f>
        <v/>
      </c>
      <c r="N32" s="87"/>
    </row>
    <row r="33" spans="1:14" ht="22.5" customHeight="1">
      <c r="A33" s="44" t="s">
        <v>32104</v>
      </c>
      <c r="B33" s="272" t="s">
        <v>32105</v>
      </c>
      <c r="C33" s="50" t="s">
        <v>32106</v>
      </c>
      <c r="D33" s="77" t="s">
        <v>32107</v>
      </c>
      <c r="E33" s="78"/>
      <c r="F33" s="79"/>
      <c r="G33" s="80">
        <v>60</v>
      </c>
      <c r="H33" s="81">
        <v>5565</v>
      </c>
      <c r="I33" s="82" t="str">
        <f>IF($H$1="","Введите курс",Таблица649[[#This Row],[Оптовая цена KRW за 1шт]]/$H$1)</f>
        <v>Введите курс</v>
      </c>
      <c r="J33" s="83"/>
      <c r="K33" s="84">
        <f>Таблица649[[#This Row],[Заказ коробок ]]*Таблица649[[#This Row],[Кол-во шт в коробке]]</f>
        <v>0</v>
      </c>
      <c r="L33" s="85">
        <f>Таблица649[[#This Row],[Общее кол-во шт]]*Таблица649[[#This Row],[Оптовая цена KRW за 1шт]]</f>
        <v>0</v>
      </c>
      <c r="M33" s="86" t="str">
        <f>IFERROR(Таблица649[[#This Row],[Общее кол-во шт]]*Таблица649[[#This Row],[Оптовая цена USD за 1шт]],"")</f>
        <v/>
      </c>
      <c r="N33" s="87"/>
    </row>
    <row r="34" spans="1:14" ht="22.5" customHeight="1">
      <c r="A34" s="44" t="s">
        <v>32108</v>
      </c>
      <c r="B34" s="14" t="s">
        <v>32109</v>
      </c>
      <c r="C34" s="50" t="s">
        <v>32110</v>
      </c>
      <c r="D34" s="77" t="s">
        <v>32111</v>
      </c>
      <c r="E34" s="78"/>
      <c r="F34" s="79"/>
      <c r="G34" s="80">
        <v>32</v>
      </c>
      <c r="H34" s="81">
        <v>19005</v>
      </c>
      <c r="I34" s="82" t="str">
        <f>IF($H$1="","Введите курс",Таблица649[[#This Row],[Оптовая цена KRW за 1шт]]/$H$1)</f>
        <v>Введите курс</v>
      </c>
      <c r="J34" s="83"/>
      <c r="K34" s="84">
        <f>Таблица649[[#This Row],[Заказ коробок ]]*Таблица649[[#This Row],[Кол-во шт в коробке]]</f>
        <v>0</v>
      </c>
      <c r="L34" s="85">
        <f>Таблица649[[#This Row],[Общее кол-во шт]]*Таблица649[[#This Row],[Оптовая цена KRW за 1шт]]</f>
        <v>0</v>
      </c>
      <c r="M34" s="86" t="str">
        <f>IFERROR(Таблица649[[#This Row],[Общее кол-во шт]]*Таблица649[[#This Row],[Оптовая цена USD за 1шт]],"")</f>
        <v/>
      </c>
      <c r="N34" s="87"/>
    </row>
    <row r="35" spans="1:14" ht="22.5" customHeight="1">
      <c r="A35" s="44" t="s">
        <v>32112</v>
      </c>
      <c r="B35" s="14" t="s">
        <v>32113</v>
      </c>
      <c r="C35" s="50" t="s">
        <v>32114</v>
      </c>
      <c r="D35" s="77" t="s">
        <v>32115</v>
      </c>
      <c r="E35" s="78"/>
      <c r="F35" s="79"/>
      <c r="G35" s="80">
        <v>48</v>
      </c>
      <c r="H35" s="81">
        <v>6300</v>
      </c>
      <c r="I35" s="82" t="str">
        <f>IF($H$1="","Введите курс",Таблица649[[#This Row],[Оптовая цена KRW за 1шт]]/$H$1)</f>
        <v>Введите курс</v>
      </c>
      <c r="J35" s="83"/>
      <c r="K35" s="84">
        <f>Таблица649[[#This Row],[Заказ коробок ]]*Таблица649[[#This Row],[Кол-во шт в коробке]]</f>
        <v>0</v>
      </c>
      <c r="L35" s="85">
        <f>Таблица649[[#This Row],[Общее кол-во шт]]*Таблица649[[#This Row],[Оптовая цена KRW за 1шт]]</f>
        <v>0</v>
      </c>
      <c r="M35" s="86" t="str">
        <f>IFERROR(Таблица649[[#This Row],[Общее кол-во шт]]*Таблица649[[#This Row],[Оптовая цена USD за 1шт]],"")</f>
        <v/>
      </c>
      <c r="N35" s="87"/>
    </row>
    <row r="36" spans="1:14" ht="22.5" customHeight="1">
      <c r="A36" s="44" t="s">
        <v>32116</v>
      </c>
      <c r="B36" s="272" t="s">
        <v>32117</v>
      </c>
      <c r="C36" s="50" t="s">
        <v>32118</v>
      </c>
      <c r="D36" s="77" t="s">
        <v>32119</v>
      </c>
      <c r="E36" s="78"/>
      <c r="F36" s="79"/>
      <c r="G36" s="80">
        <v>48</v>
      </c>
      <c r="H36" s="81">
        <v>4305</v>
      </c>
      <c r="I36" s="82" t="str">
        <f>IF($H$1="","Введите курс",Таблица649[[#This Row],[Оптовая цена KRW за 1шт]]/$H$1)</f>
        <v>Введите курс</v>
      </c>
      <c r="J36" s="83"/>
      <c r="K36" s="84">
        <f>Таблица649[[#This Row],[Заказ коробок ]]*Таблица649[[#This Row],[Кол-во шт в коробке]]</f>
        <v>0</v>
      </c>
      <c r="L36" s="85">
        <f>Таблица649[[#This Row],[Общее кол-во шт]]*Таблица649[[#This Row],[Оптовая цена KRW за 1шт]]</f>
        <v>0</v>
      </c>
      <c r="M36" s="86" t="str">
        <f>IFERROR(Таблица649[[#This Row],[Общее кол-во шт]]*Таблица649[[#This Row],[Оптовая цена USD за 1шт]],"")</f>
        <v/>
      </c>
      <c r="N36" s="87"/>
    </row>
    <row r="37" spans="1:14" ht="22.5" customHeight="1">
      <c r="A37" s="44" t="s">
        <v>32120</v>
      </c>
      <c r="B37" s="14" t="s">
        <v>32121</v>
      </c>
      <c r="C37" s="50" t="s">
        <v>32122</v>
      </c>
      <c r="D37" s="77" t="s">
        <v>32123</v>
      </c>
      <c r="E37" s="78">
        <v>28000</v>
      </c>
      <c r="F37" s="79">
        <v>0.1</v>
      </c>
      <c r="G37" s="80">
        <v>180</v>
      </c>
      <c r="H37" s="81">
        <f>Таблица649[[#This Row],[Коэфициент стоимости]]*Таблица649[[#This Row],[Розничная цена KRW]]</f>
        <v>2800</v>
      </c>
      <c r="I37" s="82" t="str">
        <f>IF($H$1="","Введите курс",Таблица649[[#This Row],[Оптовая цена KRW за 1шт]]/$H$1)</f>
        <v>Введите курс</v>
      </c>
      <c r="J37" s="83"/>
      <c r="K37" s="84">
        <f>Таблица649[[#This Row],[Заказ коробок ]]*Таблица649[[#This Row],[Кол-во шт в коробке]]</f>
        <v>0</v>
      </c>
      <c r="L37" s="85">
        <f>Таблица649[[#This Row],[Общее кол-во шт]]*Таблица649[[#This Row],[Оптовая цена KRW за 1шт]]</f>
        <v>0</v>
      </c>
      <c r="M37" s="86" t="str">
        <f>IFERROR(Таблица649[[#This Row],[Общее кол-во шт]]*Таблица649[[#This Row],[Оптовая цена USD за 1шт]],"")</f>
        <v/>
      </c>
      <c r="N37" s="87"/>
    </row>
  </sheetData>
  <sheetProtection algorithmName="SHA-512" hashValue="lzY5WBHfI5xWle/gVTQuqaNo+YZ60dQ0VJINxlcolN0S4TrbWK/jDDMxpwTJ1Jy8SalZVAP0kJmyWY4dPETzDQ==" saltValue="V1YtW+/M4Fnt8uutsxsAkA==" spinCount="100000" sheet="1" autoFilter="0" pivotTables="0"/>
  <mergeCells count="2">
    <mergeCell ref="A1:C1"/>
    <mergeCell ref="D1:F1"/>
  </mergeCells>
  <conditionalFormatting sqref="A38:A1048576">
    <cfRule type="duplicateValues" dxfId="1428" priority="1"/>
  </conditionalFormatting>
  <conditionalFormatting sqref="A38:A1048576">
    <cfRule type="duplicateValues" dxfId="1427" priority="2"/>
    <cfRule type="duplicateValues" dxfId="1426" priority="3"/>
    <cfRule type="duplicateValues" dxfId="1425" priority="4"/>
  </conditionalFormatting>
  <conditionalFormatting sqref="A3:A37">
    <cfRule type="duplicateValues" dxfId="1424" priority="5"/>
  </conditionalFormatting>
  <conditionalFormatting sqref="A3:A37">
    <cfRule type="duplicateValues" dxfId="1423" priority="6"/>
    <cfRule type="duplicateValues" dxfId="1422" priority="7"/>
    <cfRule type="duplicateValues" dxfId="1421" priority="8"/>
  </conditionalFormatting>
  <hyperlinks>
    <hyperlink ref="G1" r:id="rId1" xr:uid="{AA637F9E-0F90-46B2-85A9-5E1115485ED0}"/>
    <hyperlink ref="N1" location="Главная!A1" display="Вернуться на Главную" xr:uid="{9EB035EC-E27B-4042-802D-9D7820E2C04B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3F2A4-535F-42E6-ADE3-775B92E063BF}">
  <sheetPr>
    <pageSetUpPr fitToPage="1"/>
  </sheetPr>
  <dimension ref="A1:N54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31344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SUM(J3:J54)</f>
        <v>0</v>
      </c>
      <c r="K1" s="213">
        <f>SUM(K3:K54)</f>
        <v>0</v>
      </c>
      <c r="L1" s="214">
        <f>SUM(L3:L54)</f>
        <v>0</v>
      </c>
      <c r="M1" s="215">
        <f>SUM(M3:M54)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31345</v>
      </c>
      <c r="B3" s="14">
        <v>769915196474</v>
      </c>
      <c r="C3" s="45" t="s">
        <v>31346</v>
      </c>
      <c r="D3" s="46" t="s">
        <v>31347</v>
      </c>
      <c r="E3" s="53">
        <v>7800</v>
      </c>
      <c r="F3" s="15">
        <v>0.99</v>
      </c>
      <c r="G3" s="47">
        <v>120</v>
      </c>
      <c r="H3" s="16">
        <f>Таблица619[[#This Row],[Коэфициент стоимости]]*Таблица619[[#This Row],[Розничная цена KRW]]</f>
        <v>7722</v>
      </c>
      <c r="I3" s="17" t="str">
        <f>IF($H$1="","Введите курс",Таблица619[[#This Row],[Оптовая цена KRW за 1шт]]/$H$1)</f>
        <v>Введите курс</v>
      </c>
      <c r="J3" s="48"/>
      <c r="K3" s="18">
        <f>Таблица619[[#This Row],[Заказ коробок ]]*Таблица619[[#This Row],[Кол-во шт в коробке]]</f>
        <v>0</v>
      </c>
      <c r="L3" s="16">
        <f>Таблица619[[#This Row],[Общее кол-во шт]]*Таблица619[[#This Row],[Оптовая цена KRW за 1шт]]</f>
        <v>0</v>
      </c>
      <c r="M3" s="19" t="str">
        <f>IFERROR(Таблица619[[#This Row],[Общее кол-во шт]]*Таблица619[[#This Row],[Оптовая цена USD за 1шт]],"")</f>
        <v/>
      </c>
      <c r="N3" s="49"/>
    </row>
    <row r="4" spans="1:14" ht="22.5" customHeight="1">
      <c r="A4" s="44" t="s">
        <v>31348</v>
      </c>
      <c r="B4" s="14">
        <v>769915196511</v>
      </c>
      <c r="C4" s="50" t="s">
        <v>31349</v>
      </c>
      <c r="D4" s="46" t="s">
        <v>31350</v>
      </c>
      <c r="E4" s="16">
        <v>14000</v>
      </c>
      <c r="F4" s="15">
        <v>0.99</v>
      </c>
      <c r="G4" s="47">
        <v>90</v>
      </c>
      <c r="H4" s="55">
        <f>Таблица619[[#This Row],[Коэфициент стоимости]]*Таблица619[[#This Row],[Розничная цена KRW]]</f>
        <v>13860</v>
      </c>
      <c r="I4" s="17" t="str">
        <f>IF($H$1="","Введите курс",Таблица619[[#This Row],[Оптовая цена KRW за 1шт]]/$H$1)</f>
        <v>Введите курс</v>
      </c>
      <c r="J4" s="48"/>
      <c r="K4" s="18">
        <f>Таблица619[[#This Row],[Заказ коробок ]]*Таблица619[[#This Row],[Кол-во шт в коробке]]</f>
        <v>0</v>
      </c>
      <c r="L4" s="54">
        <f>Таблица619[[#This Row],[Общее кол-во шт]]*Таблица619[[#This Row],[Оптовая цена KRW за 1шт]]</f>
        <v>0</v>
      </c>
      <c r="M4" s="19" t="str">
        <f>IFERROR(Таблица619[[#This Row],[Общее кол-во шт]]*Таблица619[[#This Row],[Оптовая цена USD за 1шт]],"")</f>
        <v/>
      </c>
      <c r="N4" s="49"/>
    </row>
    <row r="5" spans="1:14" ht="22.5" customHeight="1">
      <c r="A5" s="44" t="s">
        <v>31351</v>
      </c>
      <c r="B5" s="14">
        <v>769915190199</v>
      </c>
      <c r="C5" s="50" t="s">
        <v>31352</v>
      </c>
      <c r="D5" s="46" t="s">
        <v>31353</v>
      </c>
      <c r="E5" s="16">
        <v>9000</v>
      </c>
      <c r="F5" s="15">
        <v>0.99</v>
      </c>
      <c r="G5" s="47">
        <v>120</v>
      </c>
      <c r="H5" s="55">
        <f>Таблица619[[#This Row],[Коэфициент стоимости]]*Таблица619[[#This Row],[Розничная цена KRW]]</f>
        <v>8910</v>
      </c>
      <c r="I5" s="17" t="str">
        <f>IF($H$1="","Введите курс",Таблица619[[#This Row],[Оптовая цена KRW за 1шт]]/$H$1)</f>
        <v>Введите курс</v>
      </c>
      <c r="J5" s="48"/>
      <c r="K5" s="18">
        <f>Таблица619[[#This Row],[Заказ коробок ]]*Таблица619[[#This Row],[Кол-во шт в коробке]]</f>
        <v>0</v>
      </c>
      <c r="L5" s="54">
        <f>Таблица619[[#This Row],[Общее кол-во шт]]*Таблица619[[#This Row],[Оптовая цена KRW за 1шт]]</f>
        <v>0</v>
      </c>
      <c r="M5" s="19" t="str">
        <f>IFERROR(Таблица619[[#This Row],[Общее кол-во шт]]*Таблица619[[#This Row],[Оптовая цена USD за 1шт]],"")</f>
        <v/>
      </c>
      <c r="N5" s="49"/>
    </row>
    <row r="6" spans="1:14" ht="22.5" customHeight="1">
      <c r="A6" s="44" t="s">
        <v>31354</v>
      </c>
      <c r="B6" s="14">
        <v>769915196610</v>
      </c>
      <c r="C6" s="50" t="s">
        <v>31355</v>
      </c>
      <c r="D6" s="46" t="s">
        <v>31356</v>
      </c>
      <c r="E6" s="16">
        <v>16100</v>
      </c>
      <c r="F6" s="15">
        <v>0.99</v>
      </c>
      <c r="G6" s="47">
        <v>90</v>
      </c>
      <c r="H6" s="55">
        <f>Таблица619[[#This Row],[Коэфициент стоимости]]*Таблица619[[#This Row],[Розничная цена KRW]]</f>
        <v>15939</v>
      </c>
      <c r="I6" s="17" t="str">
        <f>IF($H$1="","Введите курс",Таблица619[[#This Row],[Оптовая цена KRW за 1шт]]/$H$1)</f>
        <v>Введите курс</v>
      </c>
      <c r="J6" s="48"/>
      <c r="K6" s="18">
        <f>Таблица619[[#This Row],[Заказ коробок ]]*Таблица619[[#This Row],[Кол-во шт в коробке]]</f>
        <v>0</v>
      </c>
      <c r="L6" s="54">
        <f>Таблица619[[#This Row],[Общее кол-во шт]]*Таблица619[[#This Row],[Оптовая цена KRW за 1шт]]</f>
        <v>0</v>
      </c>
      <c r="M6" s="19" t="str">
        <f>IFERROR(Таблица619[[#This Row],[Общее кол-во шт]]*Таблица619[[#This Row],[Оптовая цена USD за 1шт]],"")</f>
        <v/>
      </c>
      <c r="N6" s="49"/>
    </row>
    <row r="7" spans="1:14" ht="22.5" customHeight="1">
      <c r="A7" s="44" t="s">
        <v>31357</v>
      </c>
      <c r="B7" s="14">
        <v>769915196542</v>
      </c>
      <c r="C7" s="50" t="s">
        <v>31358</v>
      </c>
      <c r="D7" s="46" t="s">
        <v>6922</v>
      </c>
      <c r="E7" s="16">
        <v>7100</v>
      </c>
      <c r="F7" s="15">
        <v>0.99</v>
      </c>
      <c r="G7" s="47">
        <v>117</v>
      </c>
      <c r="H7" s="55">
        <f>Таблица619[[#This Row],[Коэфициент стоимости]]*Таблица619[[#This Row],[Розничная цена KRW]]</f>
        <v>7029</v>
      </c>
      <c r="I7" s="17" t="str">
        <f>IF($H$1="","Введите курс",Таблица619[[#This Row],[Оптовая цена KRW за 1шт]]/$H$1)</f>
        <v>Введите курс</v>
      </c>
      <c r="J7" s="48"/>
      <c r="K7" s="18">
        <f>Таблица619[[#This Row],[Заказ коробок ]]*Таблица619[[#This Row],[Кол-во шт в коробке]]</f>
        <v>0</v>
      </c>
      <c r="L7" s="54">
        <f>Таблица619[[#This Row],[Общее кол-во шт]]*Таблица619[[#This Row],[Оптовая цена KRW за 1шт]]</f>
        <v>0</v>
      </c>
      <c r="M7" s="19" t="str">
        <f>IFERROR(Таблица619[[#This Row],[Общее кол-во шт]]*Таблица619[[#This Row],[Оптовая цена USD за 1шт]],"")</f>
        <v/>
      </c>
      <c r="N7" s="49"/>
    </row>
    <row r="8" spans="1:14" ht="22.5" customHeight="1">
      <c r="A8" s="44" t="s">
        <v>31359</v>
      </c>
      <c r="B8" s="14">
        <v>769915196580</v>
      </c>
      <c r="C8" s="50" t="s">
        <v>31360</v>
      </c>
      <c r="D8" s="46" t="s">
        <v>6920</v>
      </c>
      <c r="E8" s="16">
        <v>12500</v>
      </c>
      <c r="F8" s="15">
        <v>0.99</v>
      </c>
      <c r="G8" s="47">
        <v>72</v>
      </c>
      <c r="H8" s="55">
        <f>Таблица619[[#This Row],[Коэфициент стоимости]]*Таблица619[[#This Row],[Розничная цена KRW]]</f>
        <v>12375</v>
      </c>
      <c r="I8" s="17" t="str">
        <f>IF($H$1="","Введите курс",Таблица619[[#This Row],[Оптовая цена KRW за 1шт]]/$H$1)</f>
        <v>Введите курс</v>
      </c>
      <c r="J8" s="48"/>
      <c r="K8" s="18">
        <f>Таблица619[[#This Row],[Заказ коробок ]]*Таблица619[[#This Row],[Кол-во шт в коробке]]</f>
        <v>0</v>
      </c>
      <c r="L8" s="54">
        <f>Таблица619[[#This Row],[Общее кол-во шт]]*Таблица619[[#This Row],[Оптовая цена KRW за 1шт]]</f>
        <v>0</v>
      </c>
      <c r="M8" s="19" t="str">
        <f>IFERROR(Таблица619[[#This Row],[Общее кол-во шт]]*Таблица619[[#This Row],[Оптовая цена USD за 1шт]],"")</f>
        <v/>
      </c>
      <c r="N8" s="49"/>
    </row>
    <row r="9" spans="1:14" ht="22.5" customHeight="1">
      <c r="A9" s="44" t="s">
        <v>31361</v>
      </c>
      <c r="B9" s="14">
        <v>769915196498</v>
      </c>
      <c r="C9" s="50" t="s">
        <v>31362</v>
      </c>
      <c r="D9" s="46" t="s">
        <v>31363</v>
      </c>
      <c r="E9" s="16">
        <v>11900</v>
      </c>
      <c r="F9" s="15">
        <v>0.99</v>
      </c>
      <c r="G9" s="47">
        <v>27</v>
      </c>
      <c r="H9" s="55">
        <f>Таблица619[[#This Row],[Коэфициент стоимости]]*Таблица619[[#This Row],[Розничная цена KRW]]</f>
        <v>11781</v>
      </c>
      <c r="I9" s="17" t="str">
        <f>IF($H$1="","Введите курс",Таблица619[[#This Row],[Оптовая цена KRW за 1шт]]/$H$1)</f>
        <v>Введите курс</v>
      </c>
      <c r="J9" s="48"/>
      <c r="K9" s="18">
        <f>Таблица619[[#This Row],[Заказ коробок ]]*Таблица619[[#This Row],[Кол-во шт в коробке]]</f>
        <v>0</v>
      </c>
      <c r="L9" s="54">
        <f>Таблица619[[#This Row],[Общее кол-во шт]]*Таблица619[[#This Row],[Оптовая цена KRW за 1шт]]</f>
        <v>0</v>
      </c>
      <c r="M9" s="19" t="str">
        <f>IFERROR(Таблица619[[#This Row],[Общее кол-во шт]]*Таблица619[[#This Row],[Оптовая цена USD за 1шт]],"")</f>
        <v/>
      </c>
      <c r="N9" s="49"/>
    </row>
    <row r="10" spans="1:14" ht="22.5" customHeight="1">
      <c r="A10" s="44" t="s">
        <v>31364</v>
      </c>
      <c r="B10" s="14">
        <v>769915196481</v>
      </c>
      <c r="C10" s="50" t="s">
        <v>31365</v>
      </c>
      <c r="D10" s="46" t="s">
        <v>6936</v>
      </c>
      <c r="E10" s="16">
        <v>11900</v>
      </c>
      <c r="F10" s="15">
        <v>0.99</v>
      </c>
      <c r="G10" s="47">
        <v>120</v>
      </c>
      <c r="H10" s="55">
        <f>Таблица619[[#This Row],[Коэфициент стоимости]]*Таблица619[[#This Row],[Розничная цена KRW]]</f>
        <v>11781</v>
      </c>
      <c r="I10" s="17" t="str">
        <f>IF($H$1="","Введите курс",Таблица619[[#This Row],[Оптовая цена KRW за 1шт]]/$H$1)</f>
        <v>Введите курс</v>
      </c>
      <c r="J10" s="48"/>
      <c r="K10" s="18">
        <f>Таблица619[[#This Row],[Заказ коробок ]]*Таблица619[[#This Row],[Кол-во шт в коробке]]</f>
        <v>0</v>
      </c>
      <c r="L10" s="54">
        <f>Таблица619[[#This Row],[Общее кол-во шт]]*Таблица619[[#This Row],[Оптовая цена KRW за 1шт]]</f>
        <v>0</v>
      </c>
      <c r="M10" s="19" t="str">
        <f>IFERROR(Таблица619[[#This Row],[Общее кол-во шт]]*Таблица619[[#This Row],[Оптовая цена USD за 1шт]],"")</f>
        <v/>
      </c>
      <c r="N10" s="49"/>
    </row>
    <row r="11" spans="1:14" ht="22.5" customHeight="1">
      <c r="A11" s="44" t="s">
        <v>31366</v>
      </c>
      <c r="B11" s="14">
        <v>769915199154</v>
      </c>
      <c r="C11" s="50" t="s">
        <v>31367</v>
      </c>
      <c r="D11" s="46" t="s">
        <v>6937</v>
      </c>
      <c r="E11" s="16">
        <v>22600</v>
      </c>
      <c r="F11" s="15">
        <v>0.99</v>
      </c>
      <c r="G11" s="47">
        <v>90</v>
      </c>
      <c r="H11" s="55">
        <f>Таблица619[[#This Row],[Коэфициент стоимости]]*Таблица619[[#This Row],[Розничная цена KRW]]</f>
        <v>22374</v>
      </c>
      <c r="I11" s="17" t="str">
        <f>IF($H$1="","Введите курс",Таблица619[[#This Row],[Оптовая цена KRW за 1шт]]/$H$1)</f>
        <v>Введите курс</v>
      </c>
      <c r="J11" s="48"/>
      <c r="K11" s="18">
        <f>Таблица619[[#This Row],[Заказ коробок ]]*Таблица619[[#This Row],[Кол-во шт в коробке]]</f>
        <v>0</v>
      </c>
      <c r="L11" s="54">
        <f>Таблица619[[#This Row],[Общее кол-во шт]]*Таблица619[[#This Row],[Оптовая цена KRW за 1шт]]</f>
        <v>0</v>
      </c>
      <c r="M11" s="19" t="str">
        <f>IFERROR(Таблица619[[#This Row],[Общее кол-во шт]]*Таблица619[[#This Row],[Оптовая цена USD за 1шт]],"")</f>
        <v/>
      </c>
      <c r="N11" s="49"/>
    </row>
    <row r="12" spans="1:14" ht="22.5" customHeight="1">
      <c r="A12" s="44" t="s">
        <v>31368</v>
      </c>
      <c r="B12" s="14">
        <v>769915196535</v>
      </c>
      <c r="C12" s="50" t="s">
        <v>6938</v>
      </c>
      <c r="D12" s="46" t="s">
        <v>6939</v>
      </c>
      <c r="E12" s="16">
        <v>9000</v>
      </c>
      <c r="F12" s="15">
        <v>0.99</v>
      </c>
      <c r="G12" s="47">
        <v>120</v>
      </c>
      <c r="H12" s="55">
        <f>Таблица619[[#This Row],[Коэфициент стоимости]]*Таблица619[[#This Row],[Розничная цена KRW]]</f>
        <v>8910</v>
      </c>
      <c r="I12" s="17" t="str">
        <f>IF($H$1="","Введите курс",Таблица619[[#This Row],[Оптовая цена KRW за 1шт]]/$H$1)</f>
        <v>Введите курс</v>
      </c>
      <c r="J12" s="48"/>
      <c r="K12" s="18">
        <f>Таблица619[[#This Row],[Заказ коробок ]]*Таблица619[[#This Row],[Кол-во шт в коробке]]</f>
        <v>0</v>
      </c>
      <c r="L12" s="54">
        <f>Таблица619[[#This Row],[Общее кол-во шт]]*Таблица619[[#This Row],[Оптовая цена KRW за 1шт]]</f>
        <v>0</v>
      </c>
      <c r="M12" s="19" t="str">
        <f>IFERROR(Таблица619[[#This Row],[Общее кол-во шт]]*Таблица619[[#This Row],[Оптовая цена USD за 1шт]],"")</f>
        <v/>
      </c>
      <c r="N12" s="49"/>
    </row>
    <row r="13" spans="1:14" ht="22.5" customHeight="1">
      <c r="A13" s="44" t="s">
        <v>31369</v>
      </c>
      <c r="B13" s="14">
        <v>769915190403</v>
      </c>
      <c r="C13" s="50" t="s">
        <v>6931</v>
      </c>
      <c r="D13" s="46" t="s">
        <v>31370</v>
      </c>
      <c r="E13" s="16">
        <v>20000</v>
      </c>
      <c r="F13" s="15">
        <v>0.99</v>
      </c>
      <c r="G13" s="47">
        <v>120</v>
      </c>
      <c r="H13" s="55">
        <f>Таблица619[[#This Row],[Коэфициент стоимости]]*Таблица619[[#This Row],[Розничная цена KRW]]</f>
        <v>19800</v>
      </c>
      <c r="I13" s="17" t="str">
        <f>IF($H$1="","Введите курс",Таблица619[[#This Row],[Оптовая цена KRW за 1шт]]/$H$1)</f>
        <v>Введите курс</v>
      </c>
      <c r="J13" s="48"/>
      <c r="K13" s="18">
        <f>Таблица619[[#This Row],[Заказ коробок ]]*Таблица619[[#This Row],[Кол-во шт в коробке]]</f>
        <v>0</v>
      </c>
      <c r="L13" s="54">
        <f>Таблица619[[#This Row],[Общее кол-во шт]]*Таблица619[[#This Row],[Оптовая цена KRW за 1шт]]</f>
        <v>0</v>
      </c>
      <c r="M13" s="19" t="str">
        <f>IFERROR(Таблица619[[#This Row],[Общее кол-во шт]]*Таблица619[[#This Row],[Оптовая цена USD за 1шт]],"")</f>
        <v/>
      </c>
      <c r="N13" s="49"/>
    </row>
    <row r="14" spans="1:14" ht="22.5" customHeight="1">
      <c r="A14" s="44" t="s">
        <v>31371</v>
      </c>
      <c r="B14" s="14">
        <v>769915194920</v>
      </c>
      <c r="C14" s="50" t="s">
        <v>6932</v>
      </c>
      <c r="D14" s="46" t="s">
        <v>31372</v>
      </c>
      <c r="E14" s="16">
        <v>35900</v>
      </c>
      <c r="F14" s="15">
        <v>0.99</v>
      </c>
      <c r="G14" s="47">
        <v>90</v>
      </c>
      <c r="H14" s="55">
        <f>Таблица619[[#This Row],[Коэфициент стоимости]]*Таблица619[[#This Row],[Розничная цена KRW]]</f>
        <v>35541</v>
      </c>
      <c r="I14" s="17" t="str">
        <f>IF($H$1="","Введите курс",Таблица619[[#This Row],[Оптовая цена KRW за 1шт]]/$H$1)</f>
        <v>Введите курс</v>
      </c>
      <c r="J14" s="48"/>
      <c r="K14" s="18">
        <f>Таблица619[[#This Row],[Заказ коробок ]]*Таблица619[[#This Row],[Кол-во шт в коробке]]</f>
        <v>0</v>
      </c>
      <c r="L14" s="54">
        <f>Таблица619[[#This Row],[Общее кол-во шт]]*Таблица619[[#This Row],[Оптовая цена KRW за 1шт]]</f>
        <v>0</v>
      </c>
      <c r="M14" s="19" t="str">
        <f>IFERROR(Таблица619[[#This Row],[Общее кол-во шт]]*Таблица619[[#This Row],[Оптовая цена USD за 1шт]],"")</f>
        <v/>
      </c>
      <c r="N14" s="49"/>
    </row>
    <row r="15" spans="1:14" ht="22.5" customHeight="1">
      <c r="A15" s="44" t="s">
        <v>31373</v>
      </c>
      <c r="B15" s="14">
        <v>769915194791</v>
      </c>
      <c r="C15" s="50" t="s">
        <v>31374</v>
      </c>
      <c r="D15" s="46" t="s">
        <v>31375</v>
      </c>
      <c r="E15" s="16">
        <v>9600</v>
      </c>
      <c r="F15" s="15">
        <v>0.99</v>
      </c>
      <c r="G15" s="47">
        <v>66</v>
      </c>
      <c r="H15" s="55">
        <f>Таблица619[[#This Row],[Коэфициент стоимости]]*Таблица619[[#This Row],[Розничная цена KRW]]</f>
        <v>9504</v>
      </c>
      <c r="I15" s="17" t="str">
        <f>IF($H$1="","Введите курс",Таблица619[[#This Row],[Оптовая цена KRW за 1шт]]/$H$1)</f>
        <v>Введите курс</v>
      </c>
      <c r="J15" s="48"/>
      <c r="K15" s="18">
        <f>Таблица619[[#This Row],[Заказ коробок ]]*Таблица619[[#This Row],[Кол-во шт в коробке]]</f>
        <v>0</v>
      </c>
      <c r="L15" s="54">
        <f>Таблица619[[#This Row],[Общее кол-во шт]]*Таблица619[[#This Row],[Оптовая цена KRW за 1шт]]</f>
        <v>0</v>
      </c>
      <c r="M15" s="19" t="str">
        <f>IFERROR(Таблица619[[#This Row],[Общее кол-во шт]]*Таблица619[[#This Row],[Оптовая цена USD за 1шт]],"")</f>
        <v/>
      </c>
      <c r="N15" s="49"/>
    </row>
    <row r="16" spans="1:14" ht="22.5" customHeight="1">
      <c r="A16" s="44" t="s">
        <v>31376</v>
      </c>
      <c r="B16" s="14">
        <v>769915194890</v>
      </c>
      <c r="C16" s="50" t="s">
        <v>31377</v>
      </c>
      <c r="D16" s="46" t="s">
        <v>31378</v>
      </c>
      <c r="E16" s="16">
        <v>24300</v>
      </c>
      <c r="F16" s="15">
        <v>0.99</v>
      </c>
      <c r="G16" s="47">
        <v>50</v>
      </c>
      <c r="H16" s="55">
        <f>Таблица619[[#This Row],[Коэфициент стоимости]]*Таблица619[[#This Row],[Розничная цена KRW]]</f>
        <v>24057</v>
      </c>
      <c r="I16" s="17" t="str">
        <f>IF($H$1="","Введите курс",Таблица619[[#This Row],[Оптовая цена KRW за 1шт]]/$H$1)</f>
        <v>Введите курс</v>
      </c>
      <c r="J16" s="48"/>
      <c r="K16" s="18">
        <f>Таблица619[[#This Row],[Заказ коробок ]]*Таблица619[[#This Row],[Кол-во шт в коробке]]</f>
        <v>0</v>
      </c>
      <c r="L16" s="54">
        <f>Таблица619[[#This Row],[Общее кол-во шт]]*Таблица619[[#This Row],[Оптовая цена KRW за 1шт]]</f>
        <v>0</v>
      </c>
      <c r="M16" s="19" t="str">
        <f>IFERROR(Таблица619[[#This Row],[Общее кол-во шт]]*Таблица619[[#This Row],[Оптовая цена USD за 1шт]],"")</f>
        <v/>
      </c>
      <c r="N16" s="49"/>
    </row>
    <row r="17" spans="1:14" ht="22.5" customHeight="1">
      <c r="A17" s="44" t="s">
        <v>31379</v>
      </c>
      <c r="B17" s="14">
        <v>769915190342</v>
      </c>
      <c r="C17" s="50" t="s">
        <v>31380</v>
      </c>
      <c r="D17" s="46" t="s">
        <v>6918</v>
      </c>
      <c r="E17" s="16">
        <v>12100</v>
      </c>
      <c r="F17" s="15">
        <v>0.99</v>
      </c>
      <c r="G17" s="47">
        <v>120</v>
      </c>
      <c r="H17" s="55">
        <f>Таблица619[[#This Row],[Коэфициент стоимости]]*Таблица619[[#This Row],[Розничная цена KRW]]</f>
        <v>11979</v>
      </c>
      <c r="I17" s="17" t="str">
        <f>IF($H$1="","Введите курс",Таблица619[[#This Row],[Оптовая цена KRW за 1шт]]/$H$1)</f>
        <v>Введите курс</v>
      </c>
      <c r="J17" s="48"/>
      <c r="K17" s="18">
        <f>Таблица619[[#This Row],[Заказ коробок ]]*Таблица619[[#This Row],[Кол-во шт в коробке]]</f>
        <v>0</v>
      </c>
      <c r="L17" s="54">
        <f>Таблица619[[#This Row],[Общее кол-во шт]]*Таблица619[[#This Row],[Оптовая цена KRW за 1шт]]</f>
        <v>0</v>
      </c>
      <c r="M17" s="19" t="str">
        <f>IFERROR(Таблица619[[#This Row],[Общее кол-во шт]]*Таблица619[[#This Row],[Оптовая цена USD за 1шт]],"")</f>
        <v/>
      </c>
      <c r="N17" s="49"/>
    </row>
    <row r="18" spans="1:14" ht="22.5" customHeight="1">
      <c r="A18" s="44" t="s">
        <v>31381</v>
      </c>
      <c r="B18" s="14">
        <v>769915190885</v>
      </c>
      <c r="C18" s="50" t="s">
        <v>31382</v>
      </c>
      <c r="D18" s="46" t="s">
        <v>6941</v>
      </c>
      <c r="E18" s="16">
        <v>10700</v>
      </c>
      <c r="F18" s="15">
        <v>0.99</v>
      </c>
      <c r="G18" s="47">
        <v>120</v>
      </c>
      <c r="H18" s="55">
        <f>Таблица619[[#This Row],[Коэфициент стоимости]]*Таблица619[[#This Row],[Розничная цена KRW]]</f>
        <v>10593</v>
      </c>
      <c r="I18" s="17" t="str">
        <f>IF($H$1="","Введите курс",Таблица619[[#This Row],[Оптовая цена KRW за 1шт]]/$H$1)</f>
        <v>Введите курс</v>
      </c>
      <c r="J18" s="48"/>
      <c r="K18" s="18">
        <f>Таблица619[[#This Row],[Заказ коробок ]]*Таблица619[[#This Row],[Кол-во шт в коробке]]</f>
        <v>0</v>
      </c>
      <c r="L18" s="54">
        <f>Таблица619[[#This Row],[Общее кол-во шт]]*Таблица619[[#This Row],[Оптовая цена KRW за 1шт]]</f>
        <v>0</v>
      </c>
      <c r="M18" s="19" t="str">
        <f>IFERROR(Таблица619[[#This Row],[Общее кол-во шт]]*Таблица619[[#This Row],[Оптовая цена USD за 1шт]],"")</f>
        <v/>
      </c>
      <c r="N18" s="49"/>
    </row>
    <row r="19" spans="1:14" ht="22.5" customHeight="1">
      <c r="A19" s="44" t="s">
        <v>31383</v>
      </c>
      <c r="B19" s="14">
        <v>769915194760</v>
      </c>
      <c r="C19" s="50" t="s">
        <v>31384</v>
      </c>
      <c r="D19" s="46" t="s">
        <v>6940</v>
      </c>
      <c r="E19" s="16">
        <v>5400</v>
      </c>
      <c r="F19" s="15">
        <v>0.99</v>
      </c>
      <c r="G19" s="47">
        <v>120</v>
      </c>
      <c r="H19" s="55">
        <f>Таблица619[[#This Row],[Коэфициент стоимости]]*Таблица619[[#This Row],[Розничная цена KRW]]</f>
        <v>5346</v>
      </c>
      <c r="I19" s="17" t="str">
        <f>IF($H$1="","Введите курс",Таблица619[[#This Row],[Оптовая цена KRW за 1шт]]/$H$1)</f>
        <v>Введите курс</v>
      </c>
      <c r="J19" s="48"/>
      <c r="K19" s="18">
        <f>Таблица619[[#This Row],[Заказ коробок ]]*Таблица619[[#This Row],[Кол-во шт в коробке]]</f>
        <v>0</v>
      </c>
      <c r="L19" s="54">
        <f>Таблица619[[#This Row],[Общее кол-во шт]]*Таблица619[[#This Row],[Оптовая цена KRW за 1шт]]</f>
        <v>0</v>
      </c>
      <c r="M19" s="19" t="str">
        <f>IFERROR(Таблица619[[#This Row],[Общее кол-во шт]]*Таблица619[[#This Row],[Оптовая цена USD за 1шт]],"")</f>
        <v/>
      </c>
      <c r="N19" s="49"/>
    </row>
    <row r="20" spans="1:14" ht="22.5" customHeight="1">
      <c r="A20" s="44" t="s">
        <v>31385</v>
      </c>
      <c r="B20" s="14">
        <v>769915194586</v>
      </c>
      <c r="C20" s="50" t="s">
        <v>31386</v>
      </c>
      <c r="D20" s="46" t="s">
        <v>31387</v>
      </c>
      <c r="E20" s="16">
        <v>5100</v>
      </c>
      <c r="F20" s="15">
        <v>0.99</v>
      </c>
      <c r="G20" s="47">
        <v>120</v>
      </c>
      <c r="H20" s="55">
        <f>Таблица619[[#This Row],[Коэфициент стоимости]]*Таблица619[[#This Row],[Розничная цена KRW]]</f>
        <v>5049</v>
      </c>
      <c r="I20" s="17" t="str">
        <f>IF($H$1="","Введите курс",Таблица619[[#This Row],[Оптовая цена KRW за 1шт]]/$H$1)</f>
        <v>Введите курс</v>
      </c>
      <c r="J20" s="48"/>
      <c r="K20" s="18">
        <f>Таблица619[[#This Row],[Заказ коробок ]]*Таблица619[[#This Row],[Кол-во шт в коробке]]</f>
        <v>0</v>
      </c>
      <c r="L20" s="54">
        <f>Таблица619[[#This Row],[Общее кол-во шт]]*Таблица619[[#This Row],[Оптовая цена KRW за 1шт]]</f>
        <v>0</v>
      </c>
      <c r="M20" s="19" t="str">
        <f>IFERROR(Таблица619[[#This Row],[Общее кол-во шт]]*Таблица619[[#This Row],[Оптовая цена USD за 1шт]],"")</f>
        <v/>
      </c>
      <c r="N20" s="49"/>
    </row>
    <row r="21" spans="1:14" ht="22.5" customHeight="1">
      <c r="A21" s="44" t="s">
        <v>31388</v>
      </c>
      <c r="B21" s="14">
        <v>769915190496</v>
      </c>
      <c r="C21" s="50" t="s">
        <v>31389</v>
      </c>
      <c r="D21" s="46" t="s">
        <v>31390</v>
      </c>
      <c r="E21" s="16">
        <v>8300</v>
      </c>
      <c r="F21" s="15">
        <v>0.99</v>
      </c>
      <c r="G21" s="47">
        <v>120</v>
      </c>
      <c r="H21" s="55">
        <f>Таблица619[[#This Row],[Коэфициент стоимости]]*Таблица619[[#This Row],[Розничная цена KRW]]</f>
        <v>8217</v>
      </c>
      <c r="I21" s="17" t="str">
        <f>IF($H$1="","Введите курс",Таблица619[[#This Row],[Оптовая цена KRW за 1шт]]/$H$1)</f>
        <v>Введите курс</v>
      </c>
      <c r="J21" s="48"/>
      <c r="K21" s="18">
        <f>Таблица619[[#This Row],[Заказ коробок ]]*Таблица619[[#This Row],[Кол-во шт в коробке]]</f>
        <v>0</v>
      </c>
      <c r="L21" s="54">
        <f>Таблица619[[#This Row],[Общее кол-во шт]]*Таблица619[[#This Row],[Оптовая цена KRW за 1шт]]</f>
        <v>0</v>
      </c>
      <c r="M21" s="19" t="str">
        <f>IFERROR(Таблица619[[#This Row],[Общее кол-во шт]]*Таблица619[[#This Row],[Оптовая цена USD за 1шт]],"")</f>
        <v/>
      </c>
      <c r="N21" s="49"/>
    </row>
    <row r="22" spans="1:14" ht="22.5" customHeight="1">
      <c r="A22" s="44" t="s">
        <v>31391</v>
      </c>
      <c r="B22" s="14">
        <v>769915190823</v>
      </c>
      <c r="C22" s="50" t="s">
        <v>31392</v>
      </c>
      <c r="D22" s="46" t="s">
        <v>31393</v>
      </c>
      <c r="E22" s="16">
        <v>12100</v>
      </c>
      <c r="F22" s="15">
        <v>0.99</v>
      </c>
      <c r="G22" s="47">
        <v>120</v>
      </c>
      <c r="H22" s="55">
        <f>Таблица619[[#This Row],[Коэфициент стоимости]]*Таблица619[[#This Row],[Розничная цена KRW]]</f>
        <v>11979</v>
      </c>
      <c r="I22" s="17" t="str">
        <f>IF($H$1="","Введите курс",Таблица619[[#This Row],[Оптовая цена KRW за 1шт]]/$H$1)</f>
        <v>Введите курс</v>
      </c>
      <c r="J22" s="48"/>
      <c r="K22" s="18">
        <f>Таблица619[[#This Row],[Заказ коробок ]]*Таблица619[[#This Row],[Кол-во шт в коробке]]</f>
        <v>0</v>
      </c>
      <c r="L22" s="54">
        <f>Таблица619[[#This Row],[Общее кол-во шт]]*Таблица619[[#This Row],[Оптовая цена KRW за 1шт]]</f>
        <v>0</v>
      </c>
      <c r="M22" s="19" t="str">
        <f>IFERROR(Таблица619[[#This Row],[Общее кол-во шт]]*Таблица619[[#This Row],[Оптовая цена USD за 1шт]],"")</f>
        <v/>
      </c>
      <c r="N22" s="49"/>
    </row>
    <row r="23" spans="1:14" ht="22.5" customHeight="1">
      <c r="A23" s="44" t="s">
        <v>31394</v>
      </c>
      <c r="B23" s="14">
        <v>769915194616</v>
      </c>
      <c r="C23" s="50" t="s">
        <v>31395</v>
      </c>
      <c r="D23" s="46" t="s">
        <v>31396</v>
      </c>
      <c r="E23" s="16">
        <v>9400</v>
      </c>
      <c r="F23" s="15">
        <v>0.99</v>
      </c>
      <c r="G23" s="47">
        <v>120</v>
      </c>
      <c r="H23" s="55">
        <f>Таблица619[[#This Row],[Коэфициент стоимости]]*Таблица619[[#This Row],[Розничная цена KRW]]</f>
        <v>9306</v>
      </c>
      <c r="I23" s="17" t="str">
        <f>IF($H$1="","Введите курс",Таблица619[[#This Row],[Оптовая цена KRW за 1шт]]/$H$1)</f>
        <v>Введите курс</v>
      </c>
      <c r="J23" s="48"/>
      <c r="K23" s="18">
        <f>Таблица619[[#This Row],[Заказ коробок ]]*Таблица619[[#This Row],[Кол-во шт в коробке]]</f>
        <v>0</v>
      </c>
      <c r="L23" s="54">
        <f>Таблица619[[#This Row],[Общее кол-во шт]]*Таблица619[[#This Row],[Оптовая цена KRW за 1шт]]</f>
        <v>0</v>
      </c>
      <c r="M23" s="19" t="str">
        <f>IFERROR(Таблица619[[#This Row],[Общее кол-во шт]]*Таблица619[[#This Row],[Оптовая цена USD за 1шт]],"")</f>
        <v/>
      </c>
      <c r="N23" s="49"/>
    </row>
    <row r="24" spans="1:14" ht="22.5" customHeight="1">
      <c r="A24" s="44" t="s">
        <v>31397</v>
      </c>
      <c r="B24" s="14">
        <v>769915190946</v>
      </c>
      <c r="C24" s="50" t="s">
        <v>6934</v>
      </c>
      <c r="D24" s="46" t="s">
        <v>6935</v>
      </c>
      <c r="E24" s="16">
        <v>10100</v>
      </c>
      <c r="F24" s="15">
        <v>0.99</v>
      </c>
      <c r="G24" s="47">
        <v>120</v>
      </c>
      <c r="H24" s="55">
        <f>Таблица619[[#This Row],[Коэфициент стоимости]]*Таблица619[[#This Row],[Розничная цена KRW]]</f>
        <v>9999</v>
      </c>
      <c r="I24" s="17" t="str">
        <f>IF($H$1="","Введите курс",Таблица619[[#This Row],[Оптовая цена KRW за 1шт]]/$H$1)</f>
        <v>Введите курс</v>
      </c>
      <c r="J24" s="48"/>
      <c r="K24" s="18">
        <f>Таблица619[[#This Row],[Заказ коробок ]]*Таблица619[[#This Row],[Кол-во шт в коробке]]</f>
        <v>0</v>
      </c>
      <c r="L24" s="54">
        <f>Таблица619[[#This Row],[Общее кол-во шт]]*Таблица619[[#This Row],[Оптовая цена KRW за 1шт]]</f>
        <v>0</v>
      </c>
      <c r="M24" s="19" t="str">
        <f>IFERROR(Таблица619[[#This Row],[Общее кол-во шт]]*Таблица619[[#This Row],[Оптовая цена USD за 1шт]],"")</f>
        <v/>
      </c>
      <c r="N24" s="49"/>
    </row>
    <row r="25" spans="1:14" ht="22.5" customHeight="1">
      <c r="A25" s="44" t="s">
        <v>31398</v>
      </c>
      <c r="B25" s="14">
        <v>769915190168</v>
      </c>
      <c r="C25" s="50" t="s">
        <v>6929</v>
      </c>
      <c r="D25" s="46" t="s">
        <v>6930</v>
      </c>
      <c r="E25" s="16">
        <v>14000</v>
      </c>
      <c r="F25" s="15">
        <v>0.99</v>
      </c>
      <c r="G25" s="47">
        <v>120</v>
      </c>
      <c r="H25" s="55">
        <f>Таблица619[[#This Row],[Коэфициент стоимости]]*Таблица619[[#This Row],[Розничная цена KRW]]</f>
        <v>13860</v>
      </c>
      <c r="I25" s="17" t="str">
        <f>IF($H$1="","Введите курс",Таблица619[[#This Row],[Оптовая цена KRW за 1шт]]/$H$1)</f>
        <v>Введите курс</v>
      </c>
      <c r="J25" s="48"/>
      <c r="K25" s="18">
        <f>Таблица619[[#This Row],[Заказ коробок ]]*Таблица619[[#This Row],[Кол-во шт в коробке]]</f>
        <v>0</v>
      </c>
      <c r="L25" s="54">
        <f>Таблица619[[#This Row],[Общее кол-во шт]]*Таблица619[[#This Row],[Оптовая цена KRW за 1шт]]</f>
        <v>0</v>
      </c>
      <c r="M25" s="19" t="str">
        <f>IFERROR(Таблица619[[#This Row],[Общее кол-во шт]]*Таблица619[[#This Row],[Оптовая цена USD за 1шт]],"")</f>
        <v/>
      </c>
      <c r="N25" s="49"/>
    </row>
    <row r="26" spans="1:14" ht="22.5" customHeight="1">
      <c r="A26" s="44" t="s">
        <v>31399</v>
      </c>
      <c r="B26" s="14">
        <v>769915196559</v>
      </c>
      <c r="C26" s="50" t="s">
        <v>31400</v>
      </c>
      <c r="D26" s="46" t="s">
        <v>31401</v>
      </c>
      <c r="E26" s="16">
        <v>8400</v>
      </c>
      <c r="F26" s="15">
        <v>0.99</v>
      </c>
      <c r="G26" s="47">
        <v>117</v>
      </c>
      <c r="H26" s="55">
        <f>Таблица619[[#This Row],[Коэфициент стоимости]]*Таблица619[[#This Row],[Розничная цена KRW]]</f>
        <v>8316</v>
      </c>
      <c r="I26" s="17" t="str">
        <f>IF($H$1="","Введите курс",Таблица619[[#This Row],[Оптовая цена KRW за 1шт]]/$H$1)</f>
        <v>Введите курс</v>
      </c>
      <c r="J26" s="48"/>
      <c r="K26" s="18">
        <f>Таблица619[[#This Row],[Заказ коробок ]]*Таблица619[[#This Row],[Кол-во шт в коробке]]</f>
        <v>0</v>
      </c>
      <c r="L26" s="54">
        <f>Таблица619[[#This Row],[Общее кол-во шт]]*Таблица619[[#This Row],[Оптовая цена KRW за 1шт]]</f>
        <v>0</v>
      </c>
      <c r="M26" s="19" t="str">
        <f>IFERROR(Таблица619[[#This Row],[Общее кол-во шт]]*Таблица619[[#This Row],[Оптовая цена USD за 1шт]],"")</f>
        <v/>
      </c>
      <c r="N26" s="49"/>
    </row>
    <row r="27" spans="1:14" ht="22.5" customHeight="1">
      <c r="A27" s="44" t="s">
        <v>31402</v>
      </c>
      <c r="B27" s="14">
        <v>769915193596</v>
      </c>
      <c r="C27" s="50" t="s">
        <v>31403</v>
      </c>
      <c r="D27" s="46" t="s">
        <v>31404</v>
      </c>
      <c r="E27" s="16">
        <v>9000</v>
      </c>
      <c r="F27" s="15">
        <v>0.99</v>
      </c>
      <c r="G27" s="47">
        <v>117</v>
      </c>
      <c r="H27" s="55">
        <f>Таблица619[[#This Row],[Коэфициент стоимости]]*Таблица619[[#This Row],[Розничная цена KRW]]</f>
        <v>8910</v>
      </c>
      <c r="I27" s="17" t="str">
        <f>IF($H$1="","Введите курс",Таблица619[[#This Row],[Оптовая цена KRW за 1шт]]/$H$1)</f>
        <v>Введите курс</v>
      </c>
      <c r="J27" s="48"/>
      <c r="K27" s="18">
        <f>Таблица619[[#This Row],[Заказ коробок ]]*Таблица619[[#This Row],[Кол-во шт в коробке]]</f>
        <v>0</v>
      </c>
      <c r="L27" s="54">
        <f>Таблица619[[#This Row],[Общее кол-во шт]]*Таблица619[[#This Row],[Оптовая цена KRW за 1шт]]</f>
        <v>0</v>
      </c>
      <c r="M27" s="19" t="str">
        <f>IFERROR(Таблица619[[#This Row],[Общее кол-во шт]]*Таблица619[[#This Row],[Оптовая цена USD за 1шт]],"")</f>
        <v/>
      </c>
      <c r="N27" s="49"/>
    </row>
    <row r="28" spans="1:14" ht="22.5" customHeight="1">
      <c r="A28" s="44" t="s">
        <v>31405</v>
      </c>
      <c r="B28" s="14">
        <v>769915196573</v>
      </c>
      <c r="C28" s="50" t="s">
        <v>6925</v>
      </c>
      <c r="D28" s="46" t="s">
        <v>6926</v>
      </c>
      <c r="E28" s="16">
        <v>8400</v>
      </c>
      <c r="F28" s="15">
        <v>0.99</v>
      </c>
      <c r="G28" s="47">
        <v>120</v>
      </c>
      <c r="H28" s="55">
        <f>Таблица619[[#This Row],[Коэфициент стоимости]]*Таблица619[[#This Row],[Розничная цена KRW]]</f>
        <v>8316</v>
      </c>
      <c r="I28" s="17" t="str">
        <f>IF($H$1="","Введите курс",Таблица619[[#This Row],[Оптовая цена KRW за 1шт]]/$H$1)</f>
        <v>Введите курс</v>
      </c>
      <c r="J28" s="48"/>
      <c r="K28" s="18">
        <f>Таблица619[[#This Row],[Заказ коробок ]]*Таблица619[[#This Row],[Кол-во шт в коробке]]</f>
        <v>0</v>
      </c>
      <c r="L28" s="54">
        <f>Таблица619[[#This Row],[Общее кол-во шт]]*Таблица619[[#This Row],[Оптовая цена KRW за 1шт]]</f>
        <v>0</v>
      </c>
      <c r="M28" s="19" t="str">
        <f>IFERROR(Таблица619[[#This Row],[Общее кол-во шт]]*Таблица619[[#This Row],[Оптовая цена USD за 1шт]],"")</f>
        <v/>
      </c>
      <c r="N28" s="49"/>
    </row>
    <row r="29" spans="1:14" ht="22.5" customHeight="1">
      <c r="A29" s="44" t="s">
        <v>31406</v>
      </c>
      <c r="B29" s="14">
        <v>769915196597</v>
      </c>
      <c r="C29" s="50" t="s">
        <v>6923</v>
      </c>
      <c r="D29" s="46" t="s">
        <v>6924</v>
      </c>
      <c r="E29" s="16">
        <v>9600</v>
      </c>
      <c r="F29" s="15">
        <v>0.99</v>
      </c>
      <c r="G29" s="47">
        <v>120</v>
      </c>
      <c r="H29" s="55">
        <f>Таблица619[[#This Row],[Коэфициент стоимости]]*Таблица619[[#This Row],[Розничная цена KRW]]</f>
        <v>9504</v>
      </c>
      <c r="I29" s="17" t="str">
        <f>IF($H$1="","Введите курс",Таблица619[[#This Row],[Оптовая цена KRW за 1шт]]/$H$1)</f>
        <v>Введите курс</v>
      </c>
      <c r="J29" s="48"/>
      <c r="K29" s="18">
        <f>Таблица619[[#This Row],[Заказ коробок ]]*Таблица619[[#This Row],[Кол-во шт в коробке]]</f>
        <v>0</v>
      </c>
      <c r="L29" s="54">
        <f>Таблица619[[#This Row],[Общее кол-во шт]]*Таблица619[[#This Row],[Оптовая цена KRW за 1шт]]</f>
        <v>0</v>
      </c>
      <c r="M29" s="19" t="str">
        <f>IFERROR(Таблица619[[#This Row],[Общее кол-во шт]]*Таблица619[[#This Row],[Оптовая цена USD за 1шт]],"")</f>
        <v/>
      </c>
      <c r="N29" s="49"/>
    </row>
    <row r="30" spans="1:14" ht="22.5" customHeight="1">
      <c r="A30" s="44" t="s">
        <v>31407</v>
      </c>
      <c r="B30" s="14">
        <v>769915194371</v>
      </c>
      <c r="C30" s="50" t="s">
        <v>6927</v>
      </c>
      <c r="D30" s="46" t="s">
        <v>6928</v>
      </c>
      <c r="E30" s="16">
        <v>9600</v>
      </c>
      <c r="F30" s="15">
        <v>0.99</v>
      </c>
      <c r="G30" s="47">
        <v>120</v>
      </c>
      <c r="H30" s="55">
        <f>Таблица619[[#This Row],[Коэфициент стоимости]]*Таблица619[[#This Row],[Розничная цена KRW]]</f>
        <v>9504</v>
      </c>
      <c r="I30" s="17" t="str">
        <f>IF($H$1="","Введите курс",Таблица619[[#This Row],[Оптовая цена KRW за 1шт]]/$H$1)</f>
        <v>Введите курс</v>
      </c>
      <c r="J30" s="48"/>
      <c r="K30" s="18">
        <f>Таблица619[[#This Row],[Заказ коробок ]]*Таблица619[[#This Row],[Кол-во шт в коробке]]</f>
        <v>0</v>
      </c>
      <c r="L30" s="54">
        <f>Таблица619[[#This Row],[Общее кол-во шт]]*Таблица619[[#This Row],[Оптовая цена KRW за 1шт]]</f>
        <v>0</v>
      </c>
      <c r="M30" s="19" t="str">
        <f>IFERROR(Таблица619[[#This Row],[Общее кол-во шт]]*Таблица619[[#This Row],[Оптовая цена USD за 1шт]],"")</f>
        <v/>
      </c>
      <c r="N30" s="49"/>
    </row>
    <row r="31" spans="1:14" ht="22.5" customHeight="1">
      <c r="A31" s="44" t="s">
        <v>31408</v>
      </c>
      <c r="B31" s="14">
        <v>769915195033</v>
      </c>
      <c r="C31" s="50" t="s">
        <v>31409</v>
      </c>
      <c r="D31" s="46" t="s">
        <v>31410</v>
      </c>
      <c r="E31" s="16">
        <v>7100</v>
      </c>
      <c r="F31" s="15">
        <v>0.99</v>
      </c>
      <c r="G31" s="47">
        <v>60</v>
      </c>
      <c r="H31" s="55">
        <f>Таблица619[[#This Row],[Коэфициент стоимости]]*Таблица619[[#This Row],[Розничная цена KRW]]</f>
        <v>7029</v>
      </c>
      <c r="I31" s="17" t="str">
        <f>IF($H$1="","Введите курс",Таблица619[[#This Row],[Оптовая цена KRW за 1шт]]/$H$1)</f>
        <v>Введите курс</v>
      </c>
      <c r="J31" s="48"/>
      <c r="K31" s="18">
        <f>Таблица619[[#This Row],[Заказ коробок ]]*Таблица619[[#This Row],[Кол-во шт в коробке]]</f>
        <v>0</v>
      </c>
      <c r="L31" s="54">
        <f>Таблица619[[#This Row],[Общее кол-во шт]]*Таблица619[[#This Row],[Оптовая цена KRW за 1шт]]</f>
        <v>0</v>
      </c>
      <c r="M31" s="19" t="str">
        <f>IFERROR(Таблица619[[#This Row],[Общее кол-во шт]]*Таблица619[[#This Row],[Оптовая цена USD за 1шт]],"")</f>
        <v/>
      </c>
      <c r="N31" s="49"/>
    </row>
    <row r="32" spans="1:14" ht="22.5" customHeight="1">
      <c r="A32" s="44" t="s">
        <v>31411</v>
      </c>
      <c r="B32" s="14">
        <v>769915194494</v>
      </c>
      <c r="C32" s="50" t="s">
        <v>6933</v>
      </c>
      <c r="D32" s="46" t="s">
        <v>31412</v>
      </c>
      <c r="E32" s="16">
        <v>36800</v>
      </c>
      <c r="F32" s="15">
        <v>0.99</v>
      </c>
      <c r="G32" s="47">
        <v>120</v>
      </c>
      <c r="H32" s="55">
        <f>Таблица619[[#This Row],[Коэфициент стоимости]]*Таблица619[[#This Row],[Розничная цена KRW]]</f>
        <v>36432</v>
      </c>
      <c r="I32" s="17" t="str">
        <f>IF($H$1="","Введите курс",Таблица619[[#This Row],[Оптовая цена KRW за 1шт]]/$H$1)</f>
        <v>Введите курс</v>
      </c>
      <c r="J32" s="48"/>
      <c r="K32" s="18">
        <f>Таблица619[[#This Row],[Заказ коробок ]]*Таблица619[[#This Row],[Кол-во шт в коробке]]</f>
        <v>0</v>
      </c>
      <c r="L32" s="54">
        <f>Таблица619[[#This Row],[Общее кол-во шт]]*Таблица619[[#This Row],[Оптовая цена KRW за 1шт]]</f>
        <v>0</v>
      </c>
      <c r="M32" s="19" t="str">
        <f>IFERROR(Таблица619[[#This Row],[Общее кол-во шт]]*Таблица619[[#This Row],[Оптовая цена USD за 1шт]],"")</f>
        <v/>
      </c>
      <c r="N32" s="49"/>
    </row>
    <row r="33" spans="1:14" ht="22.5" customHeight="1">
      <c r="A33" s="44" t="s">
        <v>31413</v>
      </c>
      <c r="B33" s="14">
        <v>769915190045</v>
      </c>
      <c r="C33" s="50" t="s">
        <v>31414</v>
      </c>
      <c r="D33" s="46" t="s">
        <v>6919</v>
      </c>
      <c r="E33" s="16">
        <v>12500</v>
      </c>
      <c r="F33" s="15">
        <v>0.99</v>
      </c>
      <c r="G33" s="47">
        <v>120</v>
      </c>
      <c r="H33" s="55">
        <f>Таблица619[[#This Row],[Коэфициент стоимости]]*Таблица619[[#This Row],[Розничная цена KRW]]</f>
        <v>12375</v>
      </c>
      <c r="I33" s="17" t="str">
        <f>IF($H$1="","Введите курс",Таблица619[[#This Row],[Оптовая цена KRW за 1шт]]/$H$1)</f>
        <v>Введите курс</v>
      </c>
      <c r="J33" s="48"/>
      <c r="K33" s="18">
        <f>Таблица619[[#This Row],[Заказ коробок ]]*Таблица619[[#This Row],[Кол-во шт в коробке]]</f>
        <v>0</v>
      </c>
      <c r="L33" s="54">
        <f>Таблица619[[#This Row],[Общее кол-во шт]]*Таблица619[[#This Row],[Оптовая цена KRW за 1шт]]</f>
        <v>0</v>
      </c>
      <c r="M33" s="19" t="str">
        <f>IFERROR(Таблица619[[#This Row],[Общее кол-во шт]]*Таблица619[[#This Row],[Оптовая цена USD за 1шт]],"")</f>
        <v/>
      </c>
      <c r="N33" s="49"/>
    </row>
    <row r="34" spans="1:14" ht="22.5" customHeight="1">
      <c r="A34" s="44" t="s">
        <v>31415</v>
      </c>
      <c r="B34" s="14">
        <v>769915193923</v>
      </c>
      <c r="C34" s="50" t="s">
        <v>6942</v>
      </c>
      <c r="D34" s="46" t="s">
        <v>31416</v>
      </c>
      <c r="E34" s="16">
        <v>12900</v>
      </c>
      <c r="F34" s="15">
        <v>0.99</v>
      </c>
      <c r="G34" s="47">
        <v>120</v>
      </c>
      <c r="H34" s="55">
        <f>Таблица619[[#This Row],[Коэфициент стоимости]]*Таблица619[[#This Row],[Розничная цена KRW]]</f>
        <v>12771</v>
      </c>
      <c r="I34" s="17" t="str">
        <f>IF($H$1="","Введите курс",Таблица619[[#This Row],[Оптовая цена KRW за 1шт]]/$H$1)</f>
        <v>Введите курс</v>
      </c>
      <c r="J34" s="48"/>
      <c r="K34" s="18">
        <f>Таблица619[[#This Row],[Заказ коробок ]]*Таблица619[[#This Row],[Кол-во шт в коробке]]</f>
        <v>0</v>
      </c>
      <c r="L34" s="54">
        <f>Таблица619[[#This Row],[Общее кол-во шт]]*Таблица619[[#This Row],[Оптовая цена KRW за 1шт]]</f>
        <v>0</v>
      </c>
      <c r="M34" s="19" t="str">
        <f>IFERROR(Таблица619[[#This Row],[Общее кол-во шт]]*Таблица619[[#This Row],[Оптовая цена USD за 1шт]],"")</f>
        <v/>
      </c>
      <c r="N34" s="49"/>
    </row>
    <row r="35" spans="1:14" ht="22.5" customHeight="1">
      <c r="A35" s="44" t="s">
        <v>31417</v>
      </c>
      <c r="B35" s="14">
        <v>769915193954</v>
      </c>
      <c r="C35" s="50" t="s">
        <v>6943</v>
      </c>
      <c r="D35" s="46" t="s">
        <v>31418</v>
      </c>
      <c r="E35" s="16">
        <v>17300</v>
      </c>
      <c r="F35" s="15">
        <v>0.99</v>
      </c>
      <c r="G35" s="47">
        <v>120</v>
      </c>
      <c r="H35" s="55">
        <f>Таблица619[[#This Row],[Коэфициент стоимости]]*Таблица619[[#This Row],[Розничная цена KRW]]</f>
        <v>17127</v>
      </c>
      <c r="I35" s="17" t="str">
        <f>IF($H$1="","Введите курс",Таблица619[[#This Row],[Оптовая цена KRW за 1шт]]/$H$1)</f>
        <v>Введите курс</v>
      </c>
      <c r="J35" s="48"/>
      <c r="K35" s="18">
        <f>Таблица619[[#This Row],[Заказ коробок ]]*Таблица619[[#This Row],[Кол-во шт в коробке]]</f>
        <v>0</v>
      </c>
      <c r="L35" s="54">
        <f>Таблица619[[#This Row],[Общее кол-во шт]]*Таблица619[[#This Row],[Оптовая цена KRW за 1шт]]</f>
        <v>0</v>
      </c>
      <c r="M35" s="19" t="str">
        <f>IFERROR(Таблица619[[#This Row],[Общее кол-во шт]]*Таблица619[[#This Row],[Оптовая цена USD за 1шт]],"")</f>
        <v/>
      </c>
      <c r="N35" s="49"/>
    </row>
    <row r="36" spans="1:14" ht="22.5" customHeight="1">
      <c r="A36" s="44" t="s">
        <v>31419</v>
      </c>
      <c r="B36" s="14">
        <v>769915194418</v>
      </c>
      <c r="C36" s="50" t="s">
        <v>31420</v>
      </c>
      <c r="D36" s="46" t="s">
        <v>31421</v>
      </c>
      <c r="E36" s="16">
        <v>35400</v>
      </c>
      <c r="F36" s="15">
        <v>0.99</v>
      </c>
      <c r="G36" s="47">
        <v>18</v>
      </c>
      <c r="H36" s="55">
        <f>Таблица619[[#This Row],[Коэфициент стоимости]]*Таблица619[[#This Row],[Розничная цена KRW]]</f>
        <v>35046</v>
      </c>
      <c r="I36" s="17" t="str">
        <f>IF($H$1="","Введите курс",Таблица619[[#This Row],[Оптовая цена KRW за 1шт]]/$H$1)</f>
        <v>Введите курс</v>
      </c>
      <c r="J36" s="48"/>
      <c r="K36" s="18">
        <f>Таблица619[[#This Row],[Заказ коробок ]]*Таблица619[[#This Row],[Кол-во шт в коробке]]</f>
        <v>0</v>
      </c>
      <c r="L36" s="54">
        <f>Таблица619[[#This Row],[Общее кол-во шт]]*Таблица619[[#This Row],[Оптовая цена KRW за 1шт]]</f>
        <v>0</v>
      </c>
      <c r="M36" s="19" t="str">
        <f>IFERROR(Таблица619[[#This Row],[Общее кол-во шт]]*Таблица619[[#This Row],[Оптовая цена USD за 1шт]],"")</f>
        <v/>
      </c>
      <c r="N36" s="49"/>
    </row>
    <row r="37" spans="1:14" ht="22.5" customHeight="1">
      <c r="A37" s="44" t="s">
        <v>31422</v>
      </c>
      <c r="B37" s="14">
        <v>769915195002</v>
      </c>
      <c r="C37" s="50" t="s">
        <v>31423</v>
      </c>
      <c r="D37" s="46" t="s">
        <v>31424</v>
      </c>
      <c r="E37" s="16">
        <v>23200</v>
      </c>
      <c r="F37" s="15">
        <v>0.99</v>
      </c>
      <c r="G37" s="47">
        <v>16</v>
      </c>
      <c r="H37" s="55">
        <f>Таблица619[[#This Row],[Коэфициент стоимости]]*Таблица619[[#This Row],[Розничная цена KRW]]</f>
        <v>22968</v>
      </c>
      <c r="I37" s="17" t="str">
        <f>IF($H$1="","Введите курс",Таблица619[[#This Row],[Оптовая цена KRW за 1шт]]/$H$1)</f>
        <v>Введите курс</v>
      </c>
      <c r="J37" s="48"/>
      <c r="K37" s="18">
        <f>Таблица619[[#This Row],[Заказ коробок ]]*Таблица619[[#This Row],[Кол-во шт в коробке]]</f>
        <v>0</v>
      </c>
      <c r="L37" s="54">
        <f>Таблица619[[#This Row],[Общее кол-во шт]]*Таблица619[[#This Row],[Оптовая цена KRW за 1шт]]</f>
        <v>0</v>
      </c>
      <c r="M37" s="19" t="str">
        <f>IFERROR(Таблица619[[#This Row],[Общее кол-во шт]]*Таблица619[[#This Row],[Оптовая цена USD за 1шт]],"")</f>
        <v/>
      </c>
      <c r="N37" s="49"/>
    </row>
    <row r="38" spans="1:14" ht="22.5" customHeight="1">
      <c r="A38" s="44" t="s">
        <v>31425</v>
      </c>
      <c r="B38" s="14">
        <v>769915193985</v>
      </c>
      <c r="C38" s="50" t="s">
        <v>6945</v>
      </c>
      <c r="D38" s="46" t="s">
        <v>31426</v>
      </c>
      <c r="E38" s="16">
        <v>8400</v>
      </c>
      <c r="F38" s="15">
        <v>0.99</v>
      </c>
      <c r="G38" s="47">
        <v>120</v>
      </c>
      <c r="H38" s="55">
        <f>Таблица619[[#This Row],[Коэфициент стоимости]]*Таблица619[[#This Row],[Розничная цена KRW]]</f>
        <v>8316</v>
      </c>
      <c r="I38" s="17" t="str">
        <f>IF($H$1="","Введите курс",Таблица619[[#This Row],[Оптовая цена KRW за 1шт]]/$H$1)</f>
        <v>Введите курс</v>
      </c>
      <c r="J38" s="48"/>
      <c r="K38" s="18">
        <f>Таблица619[[#This Row],[Заказ коробок ]]*Таблица619[[#This Row],[Кол-во шт в коробке]]</f>
        <v>0</v>
      </c>
      <c r="L38" s="54">
        <f>Таблица619[[#This Row],[Общее кол-во шт]]*Таблица619[[#This Row],[Оптовая цена KRW за 1шт]]</f>
        <v>0</v>
      </c>
      <c r="M38" s="19" t="str">
        <f>IFERROR(Таблица619[[#This Row],[Общее кол-во шт]]*Таблица619[[#This Row],[Оптовая цена USD за 1шт]],"")</f>
        <v/>
      </c>
      <c r="N38" s="49"/>
    </row>
    <row r="39" spans="1:14" ht="22.5" customHeight="1">
      <c r="A39" s="44" t="s">
        <v>31427</v>
      </c>
      <c r="B39" s="14">
        <v>769915194012</v>
      </c>
      <c r="C39" s="50" t="s">
        <v>6946</v>
      </c>
      <c r="D39" s="46" t="s">
        <v>31428</v>
      </c>
      <c r="E39" s="16">
        <v>9000</v>
      </c>
      <c r="F39" s="15">
        <v>0.99</v>
      </c>
      <c r="G39" s="47">
        <v>120</v>
      </c>
      <c r="H39" s="55">
        <f>Таблица619[[#This Row],[Коэфициент стоимости]]*Таблица619[[#This Row],[Розничная цена KRW]]</f>
        <v>8910</v>
      </c>
      <c r="I39" s="17" t="str">
        <f>IF($H$1="","Введите курс",Таблица619[[#This Row],[Оптовая цена KRW за 1шт]]/$H$1)</f>
        <v>Введите курс</v>
      </c>
      <c r="J39" s="48"/>
      <c r="K39" s="18">
        <f>Таблица619[[#This Row],[Заказ коробок ]]*Таблица619[[#This Row],[Кол-во шт в коробке]]</f>
        <v>0</v>
      </c>
      <c r="L39" s="54">
        <f>Таблица619[[#This Row],[Общее кол-во шт]]*Таблица619[[#This Row],[Оптовая цена KRW за 1шт]]</f>
        <v>0</v>
      </c>
      <c r="M39" s="19" t="str">
        <f>IFERROR(Таблица619[[#This Row],[Общее кол-во шт]]*Таблица619[[#This Row],[Оптовая цена USD за 1шт]],"")</f>
        <v/>
      </c>
      <c r="N39" s="49"/>
    </row>
    <row r="40" spans="1:14" ht="22.5" customHeight="1">
      <c r="A40" s="44" t="s">
        <v>31429</v>
      </c>
      <c r="B40" s="14">
        <v>769915194043</v>
      </c>
      <c r="C40" s="50" t="s">
        <v>6947</v>
      </c>
      <c r="D40" s="46" t="s">
        <v>31430</v>
      </c>
      <c r="E40" s="16">
        <v>9600</v>
      </c>
      <c r="F40" s="15">
        <v>0.99</v>
      </c>
      <c r="G40" s="47">
        <v>120</v>
      </c>
      <c r="H40" s="55">
        <f>Таблица619[[#This Row],[Коэфициент стоимости]]*Таблица619[[#This Row],[Розничная цена KRW]]</f>
        <v>9504</v>
      </c>
      <c r="I40" s="17" t="str">
        <f>IF($H$1="","Введите курс",Таблица619[[#This Row],[Оптовая цена KRW за 1шт]]/$H$1)</f>
        <v>Введите курс</v>
      </c>
      <c r="J40" s="48"/>
      <c r="K40" s="18">
        <f>Таблица619[[#This Row],[Заказ коробок ]]*Таблица619[[#This Row],[Кол-во шт в коробке]]</f>
        <v>0</v>
      </c>
      <c r="L40" s="54">
        <f>Таблица619[[#This Row],[Общее кол-во шт]]*Таблица619[[#This Row],[Оптовая цена KRW за 1шт]]</f>
        <v>0</v>
      </c>
      <c r="M40" s="19" t="str">
        <f>IFERROR(Таблица619[[#This Row],[Общее кол-во шт]]*Таблица619[[#This Row],[Оптовая цена USD за 1шт]],"")</f>
        <v/>
      </c>
      <c r="N40" s="49"/>
    </row>
    <row r="41" spans="1:14" ht="22.5" customHeight="1">
      <c r="A41" s="44" t="s">
        <v>31431</v>
      </c>
      <c r="B41" s="14">
        <v>769915194647</v>
      </c>
      <c r="C41" s="50" t="s">
        <v>31432</v>
      </c>
      <c r="D41" s="46" t="s">
        <v>31433</v>
      </c>
      <c r="E41" s="16">
        <v>21900</v>
      </c>
      <c r="F41" s="15">
        <v>0.99</v>
      </c>
      <c r="G41" s="47">
        <v>90</v>
      </c>
      <c r="H41" s="55">
        <f>Таблица619[[#This Row],[Коэфициент стоимости]]*Таблица619[[#This Row],[Розничная цена KRW]]</f>
        <v>21681</v>
      </c>
      <c r="I41" s="17" t="str">
        <f>IF($H$1="","Введите курс",Таблица619[[#This Row],[Оптовая цена KRW за 1шт]]/$H$1)</f>
        <v>Введите курс</v>
      </c>
      <c r="J41" s="48"/>
      <c r="K41" s="18">
        <f>Таблица619[[#This Row],[Заказ коробок ]]*Таблица619[[#This Row],[Кол-во шт в коробке]]</f>
        <v>0</v>
      </c>
      <c r="L41" s="54">
        <f>Таблица619[[#This Row],[Общее кол-во шт]]*Таблица619[[#This Row],[Оптовая цена KRW за 1шт]]</f>
        <v>0</v>
      </c>
      <c r="M41" s="19" t="str">
        <f>IFERROR(Таблица619[[#This Row],[Общее кол-во шт]]*Таблица619[[#This Row],[Оптовая цена USD за 1шт]],"")</f>
        <v/>
      </c>
      <c r="N41" s="49"/>
    </row>
    <row r="42" spans="1:14" ht="22.5" customHeight="1">
      <c r="A42" s="44" t="s">
        <v>31434</v>
      </c>
      <c r="B42" s="14">
        <v>769915194739</v>
      </c>
      <c r="C42" s="50" t="s">
        <v>31435</v>
      </c>
      <c r="D42" s="46" t="s">
        <v>31436</v>
      </c>
      <c r="E42" s="16">
        <v>13000</v>
      </c>
      <c r="F42" s="15">
        <v>0.99</v>
      </c>
      <c r="G42" s="47">
        <v>195</v>
      </c>
      <c r="H42" s="55">
        <f>Таблица619[[#This Row],[Коэфициент стоимости]]*Таблица619[[#This Row],[Розничная цена KRW]]</f>
        <v>12870</v>
      </c>
      <c r="I42" s="17" t="str">
        <f>IF($H$1="","Введите курс",Таблица619[[#This Row],[Оптовая цена KRW за 1шт]]/$H$1)</f>
        <v>Введите курс</v>
      </c>
      <c r="J42" s="48"/>
      <c r="K42" s="18">
        <f>Таблица619[[#This Row],[Заказ коробок ]]*Таблица619[[#This Row],[Кол-во шт в коробке]]</f>
        <v>0</v>
      </c>
      <c r="L42" s="54">
        <f>Таблица619[[#This Row],[Общее кол-во шт]]*Таблица619[[#This Row],[Оптовая цена KRW за 1шт]]</f>
        <v>0</v>
      </c>
      <c r="M42" s="19" t="str">
        <f>IFERROR(Таблица619[[#This Row],[Общее кол-во шт]]*Таблица619[[#This Row],[Оптовая цена USD за 1шт]],"")</f>
        <v/>
      </c>
      <c r="N42" s="49"/>
    </row>
    <row r="43" spans="1:14" ht="22.5" customHeight="1">
      <c r="A43" s="44" t="s">
        <v>31437</v>
      </c>
      <c r="B43" s="14">
        <v>769915194074</v>
      </c>
      <c r="C43" s="50" t="s">
        <v>6953</v>
      </c>
      <c r="D43" s="46" t="s">
        <v>31438</v>
      </c>
      <c r="E43" s="16">
        <v>11900</v>
      </c>
      <c r="F43" s="15">
        <v>0.99</v>
      </c>
      <c r="G43" s="47">
        <v>120</v>
      </c>
      <c r="H43" s="55">
        <f>Таблица619[[#This Row],[Коэфициент стоимости]]*Таблица619[[#This Row],[Розничная цена KRW]]</f>
        <v>11781</v>
      </c>
      <c r="I43" s="17" t="str">
        <f>IF($H$1="","Введите курс",Таблица619[[#This Row],[Оптовая цена KRW за 1шт]]/$H$1)</f>
        <v>Введите курс</v>
      </c>
      <c r="J43" s="48"/>
      <c r="K43" s="18">
        <f>Таблица619[[#This Row],[Заказ коробок ]]*Таблица619[[#This Row],[Кол-во шт в коробке]]</f>
        <v>0</v>
      </c>
      <c r="L43" s="54">
        <f>Таблица619[[#This Row],[Общее кол-во шт]]*Таблица619[[#This Row],[Оптовая цена KRW за 1шт]]</f>
        <v>0</v>
      </c>
      <c r="M43" s="19" t="str">
        <f>IFERROR(Таблица619[[#This Row],[Общее кол-во шт]]*Таблица619[[#This Row],[Оптовая цена USD за 1шт]],"")</f>
        <v/>
      </c>
      <c r="N43" s="49"/>
    </row>
    <row r="44" spans="1:14" ht="22.5" customHeight="1">
      <c r="A44" s="44" t="s">
        <v>31439</v>
      </c>
      <c r="B44" s="14">
        <v>769915194463</v>
      </c>
      <c r="C44" s="50" t="s">
        <v>31440</v>
      </c>
      <c r="D44" s="46" t="s">
        <v>31441</v>
      </c>
      <c r="E44" s="16">
        <v>22000</v>
      </c>
      <c r="F44" s="15">
        <v>0.99</v>
      </c>
      <c r="G44" s="47">
        <v>120</v>
      </c>
      <c r="H44" s="55">
        <f>Таблица619[[#This Row],[Коэфициент стоимости]]*Таблица619[[#This Row],[Розничная цена KRW]]</f>
        <v>21780</v>
      </c>
      <c r="I44" s="17" t="str">
        <f>IF($H$1="","Введите курс",Таблица619[[#This Row],[Оптовая цена KRW за 1шт]]/$H$1)</f>
        <v>Введите курс</v>
      </c>
      <c r="J44" s="48"/>
      <c r="K44" s="18">
        <f>Таблица619[[#This Row],[Заказ коробок ]]*Таблица619[[#This Row],[Кол-во шт в коробке]]</f>
        <v>0</v>
      </c>
      <c r="L44" s="54">
        <f>Таблица619[[#This Row],[Общее кол-во шт]]*Таблица619[[#This Row],[Оптовая цена KRW за 1шт]]</f>
        <v>0</v>
      </c>
      <c r="M44" s="19" t="str">
        <f>IFERROR(Таблица619[[#This Row],[Общее кол-во шт]]*Таблица619[[#This Row],[Оптовая цена USD за 1шт]],"")</f>
        <v/>
      </c>
      <c r="N44" s="49"/>
    </row>
    <row r="45" spans="1:14" ht="22.5" customHeight="1">
      <c r="A45" s="44" t="s">
        <v>31442</v>
      </c>
      <c r="B45" s="14">
        <v>769915190618</v>
      </c>
      <c r="C45" s="50" t="s">
        <v>31443</v>
      </c>
      <c r="D45" s="46" t="s">
        <v>31444</v>
      </c>
      <c r="E45" s="16">
        <v>21700</v>
      </c>
      <c r="F45" s="15">
        <v>0.99</v>
      </c>
      <c r="G45" s="47">
        <v>120</v>
      </c>
      <c r="H45" s="55">
        <f>Таблица619[[#This Row],[Коэфициент стоимости]]*Таблица619[[#This Row],[Розничная цена KRW]]</f>
        <v>21483</v>
      </c>
      <c r="I45" s="17" t="str">
        <f>IF($H$1="","Введите курс",Таблица619[[#This Row],[Оптовая цена KRW за 1шт]]/$H$1)</f>
        <v>Введите курс</v>
      </c>
      <c r="J45" s="48"/>
      <c r="K45" s="18">
        <f>Таблица619[[#This Row],[Заказ коробок ]]*Таблица619[[#This Row],[Кол-во шт в коробке]]</f>
        <v>0</v>
      </c>
      <c r="L45" s="54">
        <f>Таблица619[[#This Row],[Общее кол-во шт]]*Таблица619[[#This Row],[Оптовая цена KRW за 1шт]]</f>
        <v>0</v>
      </c>
      <c r="M45" s="19" t="str">
        <f>IFERROR(Таблица619[[#This Row],[Общее кол-во шт]]*Таблица619[[#This Row],[Оптовая цена USD за 1шт]],"")</f>
        <v/>
      </c>
      <c r="N45" s="49"/>
    </row>
    <row r="46" spans="1:14" ht="22.5" customHeight="1">
      <c r="A46" s="44" t="s">
        <v>31445</v>
      </c>
      <c r="B46" s="14">
        <v>769915190649</v>
      </c>
      <c r="C46" s="50" t="s">
        <v>31446</v>
      </c>
      <c r="D46" s="46" t="s">
        <v>31447</v>
      </c>
      <c r="E46" s="16">
        <v>15800</v>
      </c>
      <c r="F46" s="15">
        <v>0.99</v>
      </c>
      <c r="G46" s="47">
        <v>120</v>
      </c>
      <c r="H46" s="55">
        <f>Таблица619[[#This Row],[Коэфициент стоимости]]*Таблица619[[#This Row],[Розничная цена KRW]]</f>
        <v>15642</v>
      </c>
      <c r="I46" s="17" t="str">
        <f>IF($H$1="","Введите курс",Таблица619[[#This Row],[Оптовая цена KRW за 1шт]]/$H$1)</f>
        <v>Введите курс</v>
      </c>
      <c r="J46" s="48"/>
      <c r="K46" s="18">
        <f>Таблица619[[#This Row],[Заказ коробок ]]*Таблица619[[#This Row],[Кол-во шт в коробке]]</f>
        <v>0</v>
      </c>
      <c r="L46" s="54">
        <f>Таблица619[[#This Row],[Общее кол-во шт]]*Таблица619[[#This Row],[Оптовая цена KRW за 1шт]]</f>
        <v>0</v>
      </c>
      <c r="M46" s="19" t="str">
        <f>IFERROR(Таблица619[[#This Row],[Общее кол-во шт]]*Таблица619[[#This Row],[Оптовая цена USD за 1шт]],"")</f>
        <v/>
      </c>
      <c r="N46" s="49"/>
    </row>
    <row r="47" spans="1:14" ht="22.5" customHeight="1">
      <c r="A47" s="44" t="s">
        <v>31448</v>
      </c>
      <c r="B47" s="14">
        <v>769915194524</v>
      </c>
      <c r="C47" s="50" t="s">
        <v>31449</v>
      </c>
      <c r="D47" s="46" t="s">
        <v>6952</v>
      </c>
      <c r="E47" s="16">
        <v>13100</v>
      </c>
      <c r="F47" s="15">
        <v>0.99</v>
      </c>
      <c r="G47" s="47">
        <v>120</v>
      </c>
      <c r="H47" s="55">
        <f>Таблица619[[#This Row],[Коэфициент стоимости]]*Таблица619[[#This Row],[Розничная цена KRW]]</f>
        <v>12969</v>
      </c>
      <c r="I47" s="17" t="str">
        <f>IF($H$1="","Введите курс",Таблица619[[#This Row],[Оптовая цена KRW за 1шт]]/$H$1)</f>
        <v>Введите курс</v>
      </c>
      <c r="J47" s="48"/>
      <c r="K47" s="18">
        <f>Таблица619[[#This Row],[Заказ коробок ]]*Таблица619[[#This Row],[Кол-во шт в коробке]]</f>
        <v>0</v>
      </c>
      <c r="L47" s="54">
        <f>Таблица619[[#This Row],[Общее кол-во шт]]*Таблица619[[#This Row],[Оптовая цена KRW за 1шт]]</f>
        <v>0</v>
      </c>
      <c r="M47" s="19" t="str">
        <f>IFERROR(Таблица619[[#This Row],[Общее кол-во шт]]*Таблица619[[#This Row],[Оптовая цена USD за 1шт]],"")</f>
        <v/>
      </c>
      <c r="N47" s="49"/>
    </row>
    <row r="48" spans="1:14" ht="22.5" customHeight="1">
      <c r="A48" s="44" t="s">
        <v>31450</v>
      </c>
      <c r="B48" s="14">
        <v>769915194708</v>
      </c>
      <c r="C48" s="50" t="s">
        <v>31451</v>
      </c>
      <c r="D48" s="46" t="s">
        <v>6951</v>
      </c>
      <c r="E48" s="16">
        <v>9600</v>
      </c>
      <c r="F48" s="15">
        <v>0.99</v>
      </c>
      <c r="G48" s="47">
        <v>120</v>
      </c>
      <c r="H48" s="55">
        <f>Таблица619[[#This Row],[Коэфициент стоимости]]*Таблица619[[#This Row],[Розничная цена KRW]]</f>
        <v>9504</v>
      </c>
      <c r="I48" s="17" t="str">
        <f>IF($H$1="","Введите курс",Таблица619[[#This Row],[Оптовая цена KRW за 1шт]]/$H$1)</f>
        <v>Введите курс</v>
      </c>
      <c r="J48" s="48"/>
      <c r="K48" s="18">
        <f>Таблица619[[#This Row],[Заказ коробок ]]*Таблица619[[#This Row],[Кол-во шт в коробке]]</f>
        <v>0</v>
      </c>
      <c r="L48" s="54">
        <f>Таблица619[[#This Row],[Общее кол-во шт]]*Таблица619[[#This Row],[Оптовая цена KRW за 1шт]]</f>
        <v>0</v>
      </c>
      <c r="M48" s="19" t="str">
        <f>IFERROR(Таблица619[[#This Row],[Общее кол-во шт]]*Таблица619[[#This Row],[Оптовая цена USD за 1шт]],"")</f>
        <v/>
      </c>
      <c r="N48" s="49"/>
    </row>
    <row r="49" spans="1:14" ht="22.5" customHeight="1">
      <c r="A49" s="44" t="s">
        <v>31452</v>
      </c>
      <c r="B49" s="14">
        <v>769915194678</v>
      </c>
      <c r="C49" s="50" t="s">
        <v>6950</v>
      </c>
      <c r="D49" s="46" t="s">
        <v>31453</v>
      </c>
      <c r="E49" s="16">
        <v>11900</v>
      </c>
      <c r="F49" s="15">
        <v>0.99</v>
      </c>
      <c r="G49" s="47">
        <v>120</v>
      </c>
      <c r="H49" s="55">
        <f>Таблица619[[#This Row],[Коэфициент стоимости]]*Таблица619[[#This Row],[Розничная цена KRW]]</f>
        <v>11781</v>
      </c>
      <c r="I49" s="17" t="str">
        <f>IF($H$1="","Введите курс",Таблица619[[#This Row],[Оптовая цена KRW за 1шт]]/$H$1)</f>
        <v>Введите курс</v>
      </c>
      <c r="J49" s="48"/>
      <c r="K49" s="18">
        <f>Таблица619[[#This Row],[Заказ коробок ]]*Таблица619[[#This Row],[Кол-во шт в коробке]]</f>
        <v>0</v>
      </c>
      <c r="L49" s="54">
        <f>Таблица619[[#This Row],[Общее кол-во шт]]*Таблица619[[#This Row],[Оптовая цена KRW за 1шт]]</f>
        <v>0</v>
      </c>
      <c r="M49" s="19" t="str">
        <f>IFERROR(Таблица619[[#This Row],[Общее кол-во шт]]*Таблица619[[#This Row],[Оптовая цена USD за 1шт]],"")</f>
        <v/>
      </c>
      <c r="N49" s="49"/>
    </row>
    <row r="50" spans="1:14" ht="22.5" customHeight="1">
      <c r="A50" s="44" t="s">
        <v>31454</v>
      </c>
      <c r="B50" s="14">
        <v>769915194432</v>
      </c>
      <c r="C50" s="50" t="s">
        <v>6948</v>
      </c>
      <c r="D50" s="46" t="s">
        <v>6949</v>
      </c>
      <c r="E50" s="16">
        <v>9600</v>
      </c>
      <c r="F50" s="15">
        <v>0.99</v>
      </c>
      <c r="G50" s="47">
        <v>120</v>
      </c>
      <c r="H50" s="55">
        <f>Таблица619[[#This Row],[Коэфициент стоимости]]*Таблица619[[#This Row],[Розничная цена KRW]]</f>
        <v>9504</v>
      </c>
      <c r="I50" s="17" t="str">
        <f>IF($H$1="","Введите курс",Таблица619[[#This Row],[Оптовая цена KRW за 1шт]]/$H$1)</f>
        <v>Введите курс</v>
      </c>
      <c r="J50" s="48"/>
      <c r="K50" s="18">
        <f>Таблица619[[#This Row],[Заказ коробок ]]*Таблица619[[#This Row],[Кол-во шт в коробке]]</f>
        <v>0</v>
      </c>
      <c r="L50" s="54">
        <f>Таблица619[[#This Row],[Общее кол-во шт]]*Таблица619[[#This Row],[Оптовая цена KRW за 1шт]]</f>
        <v>0</v>
      </c>
      <c r="M50" s="19" t="str">
        <f>IFERROR(Таблица619[[#This Row],[Общее кол-во шт]]*Таблица619[[#This Row],[Оптовая цена USD за 1шт]],"")</f>
        <v/>
      </c>
      <c r="N50" s="49"/>
    </row>
    <row r="51" spans="1:14" ht="22.5" customHeight="1">
      <c r="A51" s="44" t="s">
        <v>31455</v>
      </c>
      <c r="B51" s="14">
        <v>769915193893</v>
      </c>
      <c r="C51" s="50" t="s">
        <v>31456</v>
      </c>
      <c r="D51" s="46" t="s">
        <v>6944</v>
      </c>
      <c r="E51" s="16">
        <v>10700</v>
      </c>
      <c r="F51" s="15">
        <v>0.99</v>
      </c>
      <c r="G51" s="47">
        <v>120</v>
      </c>
      <c r="H51" s="55">
        <f>Таблица619[[#This Row],[Коэфициент стоимости]]*Таблица619[[#This Row],[Розничная цена KRW]]</f>
        <v>10593</v>
      </c>
      <c r="I51" s="17" t="str">
        <f>IF($H$1="","Введите курс",Таблица619[[#This Row],[Оптовая цена KRW за 1шт]]/$H$1)</f>
        <v>Введите курс</v>
      </c>
      <c r="J51" s="48"/>
      <c r="K51" s="18">
        <f>Таблица619[[#This Row],[Заказ коробок ]]*Таблица619[[#This Row],[Кол-во шт в коробке]]</f>
        <v>0</v>
      </c>
      <c r="L51" s="54">
        <f>Таблица619[[#This Row],[Общее кол-во шт]]*Таблица619[[#This Row],[Оптовая цена KRW за 1шт]]</f>
        <v>0</v>
      </c>
      <c r="M51" s="19" t="str">
        <f>IFERROR(Таблица619[[#This Row],[Общее кол-во шт]]*Таблица619[[#This Row],[Оптовая цена USD за 1шт]],"")</f>
        <v/>
      </c>
      <c r="N51" s="49"/>
    </row>
    <row r="52" spans="1:14" ht="22.5" customHeight="1">
      <c r="A52" s="44" t="s">
        <v>31457</v>
      </c>
      <c r="B52" s="14">
        <v>769915196474</v>
      </c>
      <c r="C52" s="50" t="s">
        <v>31458</v>
      </c>
      <c r="D52" s="46" t="s">
        <v>31347</v>
      </c>
      <c r="E52" s="16">
        <v>7800</v>
      </c>
      <c r="F52" s="15">
        <v>0.99</v>
      </c>
      <c r="G52" s="47">
        <v>120</v>
      </c>
      <c r="H52" s="55">
        <f>Таблица619[[#This Row],[Коэфициент стоимости]]*Таблица619[[#This Row],[Розничная цена KRW]]</f>
        <v>7722</v>
      </c>
      <c r="I52" s="17" t="str">
        <f>IF($H$1="","Введите курс",Таблица619[[#This Row],[Оптовая цена KRW за 1шт]]/$H$1)</f>
        <v>Введите курс</v>
      </c>
      <c r="J52" s="48"/>
      <c r="K52" s="18">
        <f>Таблица619[[#This Row],[Заказ коробок ]]*Таблица619[[#This Row],[Кол-во шт в коробке]]</f>
        <v>0</v>
      </c>
      <c r="L52" s="54">
        <f>Таблица619[[#This Row],[Общее кол-во шт]]*Таблица619[[#This Row],[Оптовая цена KRW за 1шт]]</f>
        <v>0</v>
      </c>
      <c r="M52" s="19" t="str">
        <f>IFERROR(Таблица619[[#This Row],[Общее кол-во шт]]*Таблица619[[#This Row],[Оптовая цена USD за 1шт]],"")</f>
        <v/>
      </c>
      <c r="N52" s="49"/>
    </row>
    <row r="53" spans="1:14" ht="22.5" customHeight="1">
      <c r="A53" s="44" t="s">
        <v>31459</v>
      </c>
      <c r="B53" s="14">
        <v>769915196498</v>
      </c>
      <c r="C53" s="50" t="s">
        <v>31460</v>
      </c>
      <c r="D53" s="46" t="s">
        <v>31363</v>
      </c>
      <c r="E53" s="16">
        <v>11900</v>
      </c>
      <c r="F53" s="15">
        <v>0.99</v>
      </c>
      <c r="G53" s="47">
        <v>27</v>
      </c>
      <c r="H53" s="55">
        <f>Таблица619[[#This Row],[Коэфициент стоимости]]*Таблица619[[#This Row],[Розничная цена KRW]]</f>
        <v>11781</v>
      </c>
      <c r="I53" s="17" t="str">
        <f>IF($H$1="","Введите курс",Таблица619[[#This Row],[Оптовая цена KRW за 1шт]]/$H$1)</f>
        <v>Введите курс</v>
      </c>
      <c r="J53" s="48"/>
      <c r="K53" s="18">
        <f>Таблица619[[#This Row],[Заказ коробок ]]*Таблица619[[#This Row],[Кол-во шт в коробке]]</f>
        <v>0</v>
      </c>
      <c r="L53" s="54">
        <f>Таблица619[[#This Row],[Общее кол-во шт]]*Таблица619[[#This Row],[Оптовая цена KRW за 1шт]]</f>
        <v>0</v>
      </c>
      <c r="M53" s="19" t="str">
        <f>IFERROR(Таблица619[[#This Row],[Общее кол-во шт]]*Таблица619[[#This Row],[Оптовая цена USD за 1шт]],"")</f>
        <v/>
      </c>
      <c r="N53" s="49"/>
    </row>
    <row r="54" spans="1:14" ht="22.5" customHeight="1">
      <c r="A54" s="44" t="s">
        <v>31461</v>
      </c>
      <c r="B54" s="14">
        <v>769915194012</v>
      </c>
      <c r="C54" s="50" t="s">
        <v>31462</v>
      </c>
      <c r="D54" s="46" t="s">
        <v>31428</v>
      </c>
      <c r="E54" s="16">
        <v>9000</v>
      </c>
      <c r="F54" s="15">
        <v>0.99</v>
      </c>
      <c r="G54" s="47">
        <v>120</v>
      </c>
      <c r="H54" s="55">
        <f>Таблица619[[#This Row],[Коэфициент стоимости]]*Таблица619[[#This Row],[Розничная цена KRW]]</f>
        <v>8910</v>
      </c>
      <c r="I54" s="17" t="str">
        <f>IF($H$1="","Введите курс",Таблица619[[#This Row],[Оптовая цена KRW за 1шт]]/$H$1)</f>
        <v>Введите курс</v>
      </c>
      <c r="J54" s="48"/>
      <c r="K54" s="18">
        <f>Таблица619[[#This Row],[Заказ коробок ]]*Таблица619[[#This Row],[Кол-во шт в коробке]]</f>
        <v>0</v>
      </c>
      <c r="L54" s="54">
        <f>Таблица619[[#This Row],[Общее кол-во шт]]*Таблица619[[#This Row],[Оптовая цена KRW за 1шт]]</f>
        <v>0</v>
      </c>
      <c r="M54" s="19" t="str">
        <f>IFERROR(Таблица619[[#This Row],[Общее кол-во шт]]*Таблица619[[#This Row],[Оптовая цена USD за 1шт]],"")</f>
        <v/>
      </c>
      <c r="N54" s="49"/>
    </row>
  </sheetData>
  <sheetProtection algorithmName="SHA-512" hashValue="sUFK4ulngLSjl2GPxPSQAqWgcaGQ07z1lM2bX+bJixyP3cnXGCC+DRirdhjE1iMAUM4z4IztRHgJQL4HKQHNsA==" saltValue="u9mXR+7A6TIyZkMgWZ94RQ==" spinCount="100000" sheet="1" autoFilter="0" pivotTables="0"/>
  <mergeCells count="2">
    <mergeCell ref="A1:C1"/>
    <mergeCell ref="D1:F1"/>
  </mergeCells>
  <conditionalFormatting sqref="A55:A1048576">
    <cfRule type="duplicateValues" dxfId="1401" priority="1"/>
  </conditionalFormatting>
  <conditionalFormatting sqref="A55:A1048576">
    <cfRule type="duplicateValues" dxfId="1400" priority="2"/>
    <cfRule type="duplicateValues" dxfId="1399" priority="3"/>
    <cfRule type="duplicateValues" dxfId="1398" priority="4"/>
  </conditionalFormatting>
  <conditionalFormatting sqref="A3:A54">
    <cfRule type="duplicateValues" dxfId="1397" priority="5"/>
  </conditionalFormatting>
  <conditionalFormatting sqref="A3:A54">
    <cfRule type="duplicateValues" dxfId="1396" priority="6"/>
    <cfRule type="duplicateValues" dxfId="1395" priority="7"/>
    <cfRule type="duplicateValues" dxfId="1394" priority="8"/>
  </conditionalFormatting>
  <conditionalFormatting sqref="A3:A54">
    <cfRule type="duplicateValues" dxfId="1393" priority="9"/>
  </conditionalFormatting>
  <conditionalFormatting sqref="A3:A54">
    <cfRule type="duplicateValues" dxfId="1392" priority="10"/>
    <cfRule type="duplicateValues" dxfId="1391" priority="11"/>
    <cfRule type="duplicateValues" dxfId="1390" priority="12"/>
  </conditionalFormatting>
  <hyperlinks>
    <hyperlink ref="G1" r:id="rId1" xr:uid="{67E54868-DBF6-4DA0-AE39-6D3796C7A453}"/>
    <hyperlink ref="N1" location="Главная!A1" display="Вернуться на Главную" xr:uid="{2AB1F74C-9544-4BF4-8EA9-29A4A06BA694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E7C28-E212-4FCB-8CBB-C75870194DB6}">
  <sheetPr>
    <pageSetUpPr fitToPage="1"/>
  </sheetPr>
  <dimension ref="A1:N62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4151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SUM(J3:J62)</f>
        <v>0</v>
      </c>
      <c r="K1" s="59">
        <f>SUM(K3:K62)</f>
        <v>0</v>
      </c>
      <c r="L1" s="60">
        <f>SUM(L3:L62)</f>
        <v>0</v>
      </c>
      <c r="M1" s="61">
        <f>SUM(M3:M62)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4343</v>
      </c>
      <c r="B3" s="14">
        <v>8809724470609</v>
      </c>
      <c r="C3" s="45" t="s">
        <v>4152</v>
      </c>
      <c r="D3" s="46" t="s">
        <v>4153</v>
      </c>
      <c r="E3" s="53">
        <v>36000</v>
      </c>
      <c r="F3" s="15">
        <f>Таблица65[[#This Row],[Оптовая цена KRW за 1шт]]/Таблица65[[#This Row],[Розничная цена KRW]]</f>
        <v>0.504</v>
      </c>
      <c r="G3" s="47">
        <v>24</v>
      </c>
      <c r="H3" s="16">
        <v>18144</v>
      </c>
      <c r="I3" s="17" t="str">
        <f>IF($H$1="","Введите курс",Таблица65[[#This Row],[Оптовая цена KRW за 1шт]]/$H$1)</f>
        <v>Введите курс</v>
      </c>
      <c r="J3" s="48"/>
      <c r="K3" s="18">
        <f>Таблица65[[#This Row],[Заказ коробок ]]*Таблица65[[#This Row],[Кол-во шт в коробке]]</f>
        <v>0</v>
      </c>
      <c r="L3" s="16">
        <f>Таблица65[[#This Row],[Общее кол-во шт]]*Таблица65[[#This Row],[Оптовая цена KRW за 1шт]]</f>
        <v>0</v>
      </c>
      <c r="M3" s="19" t="str">
        <f>IFERROR(Таблица65[[#This Row],[Общее кол-во шт]]*Таблица65[[#This Row],[Оптовая цена USD за 1шт]],"")</f>
        <v/>
      </c>
      <c r="N3" s="49"/>
    </row>
    <row r="4" spans="1:14" ht="22.5" customHeight="1">
      <c r="A4" s="44" t="s">
        <v>4344</v>
      </c>
      <c r="B4" s="14">
        <v>8809535809674</v>
      </c>
      <c r="C4" s="50" t="s">
        <v>4154</v>
      </c>
      <c r="D4" s="46" t="s">
        <v>4155</v>
      </c>
      <c r="E4" s="16">
        <v>50000</v>
      </c>
      <c r="F4" s="15">
        <f>Таблица65[[#This Row],[Оптовая цена KRW за 1шт]]/Таблица65[[#This Row],[Розничная цена KRW]]</f>
        <v>0.504</v>
      </c>
      <c r="G4" s="47">
        <v>24</v>
      </c>
      <c r="H4" s="55">
        <v>25200</v>
      </c>
      <c r="I4" s="17" t="str">
        <f>IF($H$1="","Введите курс",Таблица65[[#This Row],[Оптовая цена KRW за 1шт]]/$H$1)</f>
        <v>Введите курс</v>
      </c>
      <c r="J4" s="48"/>
      <c r="K4" s="18">
        <f>Таблица65[[#This Row],[Заказ коробок ]]*Таблица65[[#This Row],[Кол-во шт в коробке]]</f>
        <v>0</v>
      </c>
      <c r="L4" s="54">
        <f>Таблица65[[#This Row],[Общее кол-во шт]]*Таблица65[[#This Row],[Оптовая цена KRW за 1шт]]</f>
        <v>0</v>
      </c>
      <c r="M4" s="19" t="str">
        <f>IFERROR(Таблица65[[#This Row],[Общее кол-во шт]]*Таблица65[[#This Row],[Оптовая цена USD за 1шт]],"")</f>
        <v/>
      </c>
      <c r="N4" s="49"/>
    </row>
    <row r="5" spans="1:14" ht="22.5" customHeight="1">
      <c r="A5" s="44" t="s">
        <v>4345</v>
      </c>
      <c r="B5" s="14">
        <v>8809535809681</v>
      </c>
      <c r="C5" s="50" t="s">
        <v>4156</v>
      </c>
      <c r="D5" s="46" t="s">
        <v>4157</v>
      </c>
      <c r="E5" s="16">
        <v>38000</v>
      </c>
      <c r="F5" s="15">
        <f>Таблица65[[#This Row],[Оптовая цена KRW за 1шт]]/Таблица65[[#This Row],[Розничная цена KRW]]</f>
        <v>0.504</v>
      </c>
      <c r="G5" s="47">
        <v>24</v>
      </c>
      <c r="H5" s="55">
        <v>19152</v>
      </c>
      <c r="I5" s="17" t="str">
        <f>IF($H$1="","Введите курс",Таблица65[[#This Row],[Оптовая цена KRW за 1шт]]/$H$1)</f>
        <v>Введите курс</v>
      </c>
      <c r="J5" s="48"/>
      <c r="K5" s="18">
        <f>Таблица65[[#This Row],[Заказ коробок ]]*Таблица65[[#This Row],[Кол-во шт в коробке]]</f>
        <v>0</v>
      </c>
      <c r="L5" s="54">
        <f>Таблица65[[#This Row],[Общее кол-во шт]]*Таблица65[[#This Row],[Оптовая цена KRW за 1шт]]</f>
        <v>0</v>
      </c>
      <c r="M5" s="19" t="str">
        <f>IFERROR(Таблица65[[#This Row],[Общее кол-во шт]]*Таблица65[[#This Row],[Оптовая цена USD за 1шт]],"")</f>
        <v/>
      </c>
      <c r="N5" s="49"/>
    </row>
    <row r="6" spans="1:14" ht="22.5" customHeight="1">
      <c r="A6" s="44" t="s">
        <v>4346</v>
      </c>
      <c r="B6" s="14">
        <v>8809535807465</v>
      </c>
      <c r="C6" s="50" t="s">
        <v>4158</v>
      </c>
      <c r="D6" s="46" t="s">
        <v>4159</v>
      </c>
      <c r="E6" s="16">
        <v>47000</v>
      </c>
      <c r="F6" s="15">
        <f>Таблица65[[#This Row],[Оптовая цена KRW за 1шт]]/Таблица65[[#This Row],[Розничная цена KRW]]</f>
        <v>0.40500000000000003</v>
      </c>
      <c r="G6" s="47">
        <v>24</v>
      </c>
      <c r="H6" s="55">
        <v>19035</v>
      </c>
      <c r="I6" s="17" t="str">
        <f>IF($H$1="","Введите курс",Таблица65[[#This Row],[Оптовая цена KRW за 1шт]]/$H$1)</f>
        <v>Введите курс</v>
      </c>
      <c r="J6" s="48"/>
      <c r="K6" s="18">
        <f>Таблица65[[#This Row],[Заказ коробок ]]*Таблица65[[#This Row],[Кол-во шт в коробке]]</f>
        <v>0</v>
      </c>
      <c r="L6" s="54">
        <f>Таблица65[[#This Row],[Общее кол-во шт]]*Таблица65[[#This Row],[Оптовая цена KRW за 1шт]]</f>
        <v>0</v>
      </c>
      <c r="M6" s="19" t="str">
        <f>IFERROR(Таблица65[[#This Row],[Общее кол-во шт]]*Таблица65[[#This Row],[Оптовая цена USD за 1шт]],"")</f>
        <v/>
      </c>
      <c r="N6" s="49"/>
    </row>
    <row r="7" spans="1:14" ht="22.5" customHeight="1">
      <c r="A7" s="44" t="s">
        <v>4347</v>
      </c>
      <c r="B7" s="14">
        <v>8809535807472</v>
      </c>
      <c r="C7" s="50" t="s">
        <v>4160</v>
      </c>
      <c r="D7" s="46" t="s">
        <v>4161</v>
      </c>
      <c r="E7" s="16">
        <v>50000</v>
      </c>
      <c r="F7" s="15">
        <f>Таблица65[[#This Row],[Оптовая цена KRW за 1шт]]/Таблица65[[#This Row],[Розничная цена KRW]]</f>
        <v>0.40500000000000003</v>
      </c>
      <c r="G7" s="47">
        <v>12</v>
      </c>
      <c r="H7" s="55">
        <v>20250</v>
      </c>
      <c r="I7" s="17" t="str">
        <f>IF($H$1="","Введите курс",Таблица65[[#This Row],[Оптовая цена KRW за 1шт]]/$H$1)</f>
        <v>Введите курс</v>
      </c>
      <c r="J7" s="48"/>
      <c r="K7" s="18">
        <f>Таблица65[[#This Row],[Заказ коробок ]]*Таблица65[[#This Row],[Кол-во шт в коробке]]</f>
        <v>0</v>
      </c>
      <c r="L7" s="54">
        <f>Таблица65[[#This Row],[Общее кол-во шт]]*Таблица65[[#This Row],[Оптовая цена KRW за 1шт]]</f>
        <v>0</v>
      </c>
      <c r="M7" s="19" t="str">
        <f>IFERROR(Таблица65[[#This Row],[Общее кол-во шт]]*Таблица65[[#This Row],[Оптовая цена USD за 1шт]],"")</f>
        <v/>
      </c>
      <c r="N7" s="49"/>
    </row>
    <row r="8" spans="1:14" ht="22.5" customHeight="1">
      <c r="A8" s="44" t="s">
        <v>4348</v>
      </c>
      <c r="B8" s="14">
        <v>8809535807489</v>
      </c>
      <c r="C8" s="50" t="s">
        <v>4162</v>
      </c>
      <c r="D8" s="46" t="s">
        <v>4163</v>
      </c>
      <c r="E8" s="16">
        <v>50000</v>
      </c>
      <c r="F8" s="15">
        <f>Таблица65[[#This Row],[Оптовая цена KRW за 1шт]]/Таблица65[[#This Row],[Розничная цена KRW]]</f>
        <v>0.40500000000000003</v>
      </c>
      <c r="G8" s="47">
        <v>12</v>
      </c>
      <c r="H8" s="55">
        <v>20250</v>
      </c>
      <c r="I8" s="17" t="str">
        <f>IF($H$1="","Введите курс",Таблица65[[#This Row],[Оптовая цена KRW за 1шт]]/$H$1)</f>
        <v>Введите курс</v>
      </c>
      <c r="J8" s="48"/>
      <c r="K8" s="18">
        <f>Таблица65[[#This Row],[Заказ коробок ]]*Таблица65[[#This Row],[Кол-во шт в коробке]]</f>
        <v>0</v>
      </c>
      <c r="L8" s="54">
        <f>Таблица65[[#This Row],[Общее кол-во шт]]*Таблица65[[#This Row],[Оптовая цена KRW за 1шт]]</f>
        <v>0</v>
      </c>
      <c r="M8" s="19" t="str">
        <f>IFERROR(Таблица65[[#This Row],[Общее кол-во шт]]*Таблица65[[#This Row],[Оптовая цена USD за 1шт]],"")</f>
        <v/>
      </c>
      <c r="N8" s="49"/>
    </row>
    <row r="9" spans="1:14" ht="22.5" customHeight="1">
      <c r="A9" s="44" t="s">
        <v>4349</v>
      </c>
      <c r="B9" s="14">
        <v>8809535809162</v>
      </c>
      <c r="C9" s="50" t="s">
        <v>4164</v>
      </c>
      <c r="D9" s="46" t="s">
        <v>4165</v>
      </c>
      <c r="E9" s="16">
        <v>26000</v>
      </c>
      <c r="F9" s="15">
        <f>Таблица65[[#This Row],[Оптовая цена KRW за 1шт]]/Таблица65[[#This Row],[Розничная цена KRW]]</f>
        <v>0.35</v>
      </c>
      <c r="G9" s="47">
        <v>24</v>
      </c>
      <c r="H9" s="55">
        <v>9100</v>
      </c>
      <c r="I9" s="17" t="str">
        <f>IF($H$1="","Введите курс",Таблица65[[#This Row],[Оптовая цена KRW за 1шт]]/$H$1)</f>
        <v>Введите курс</v>
      </c>
      <c r="J9" s="48"/>
      <c r="K9" s="18">
        <f>Таблица65[[#This Row],[Заказ коробок ]]*Таблица65[[#This Row],[Кол-во шт в коробке]]</f>
        <v>0</v>
      </c>
      <c r="L9" s="54">
        <f>Таблица65[[#This Row],[Общее кол-во шт]]*Таблица65[[#This Row],[Оптовая цена KRW за 1шт]]</f>
        <v>0</v>
      </c>
      <c r="M9" s="19" t="str">
        <f>IFERROR(Таблица65[[#This Row],[Общее кол-во шт]]*Таблица65[[#This Row],[Оптовая цена USD за 1шт]],"")</f>
        <v/>
      </c>
      <c r="N9" s="49"/>
    </row>
    <row r="10" spans="1:14" ht="22.5" customHeight="1">
      <c r="A10" s="44" t="s">
        <v>4350</v>
      </c>
      <c r="B10" s="14">
        <v>8809535807007</v>
      </c>
      <c r="C10" s="50" t="s">
        <v>4166</v>
      </c>
      <c r="D10" s="46" t="s">
        <v>4167</v>
      </c>
      <c r="E10" s="16">
        <v>26000</v>
      </c>
      <c r="F10" s="15">
        <f>Таблица65[[#This Row],[Оптовая цена KRW за 1шт]]/Таблица65[[#This Row],[Розничная цена KRW]]</f>
        <v>0.35</v>
      </c>
      <c r="G10" s="47">
        <v>24</v>
      </c>
      <c r="H10" s="55">
        <v>9100</v>
      </c>
      <c r="I10" s="17" t="str">
        <f>IF($H$1="","Введите курс",Таблица65[[#This Row],[Оптовая цена KRW за 1шт]]/$H$1)</f>
        <v>Введите курс</v>
      </c>
      <c r="J10" s="48"/>
      <c r="K10" s="18">
        <f>Таблица65[[#This Row],[Заказ коробок ]]*Таблица65[[#This Row],[Кол-во шт в коробке]]</f>
        <v>0</v>
      </c>
      <c r="L10" s="54">
        <f>Таблица65[[#This Row],[Общее кол-во шт]]*Таблица65[[#This Row],[Оптовая цена KRW за 1шт]]</f>
        <v>0</v>
      </c>
      <c r="M10" s="19" t="str">
        <f>IFERROR(Таблица65[[#This Row],[Общее кол-во шт]]*Таблица65[[#This Row],[Оптовая цена USD за 1шт]],"")</f>
        <v/>
      </c>
      <c r="N10" s="49"/>
    </row>
    <row r="11" spans="1:14" ht="22.5" customHeight="1">
      <c r="A11" s="44" t="s">
        <v>4351</v>
      </c>
      <c r="B11" s="14">
        <v>8809642711228</v>
      </c>
      <c r="C11" s="50" t="s">
        <v>4168</v>
      </c>
      <c r="D11" s="46" t="s">
        <v>4169</v>
      </c>
      <c r="E11" s="16">
        <v>30000</v>
      </c>
      <c r="F11" s="15">
        <f>Таблица65[[#This Row],[Оптовая цена KRW за 1шт]]/Таблица65[[#This Row],[Розничная цена KRW]]</f>
        <v>0.39400000000000002</v>
      </c>
      <c r="G11" s="47">
        <v>24</v>
      </c>
      <c r="H11" s="55">
        <v>11820</v>
      </c>
      <c r="I11" s="17" t="str">
        <f>IF($H$1="","Введите курс",Таблица65[[#This Row],[Оптовая цена KRW за 1шт]]/$H$1)</f>
        <v>Введите курс</v>
      </c>
      <c r="J11" s="48"/>
      <c r="K11" s="18">
        <f>Таблица65[[#This Row],[Заказ коробок ]]*Таблица65[[#This Row],[Кол-во шт в коробке]]</f>
        <v>0</v>
      </c>
      <c r="L11" s="54">
        <f>Таблица65[[#This Row],[Общее кол-во шт]]*Таблица65[[#This Row],[Оптовая цена KRW за 1шт]]</f>
        <v>0</v>
      </c>
      <c r="M11" s="19" t="str">
        <f>IFERROR(Таблица65[[#This Row],[Общее кол-во шт]]*Таблица65[[#This Row],[Оптовая цена USD за 1шт]],"")</f>
        <v/>
      </c>
      <c r="N11" s="49"/>
    </row>
    <row r="12" spans="1:14" ht="22.5" customHeight="1">
      <c r="A12" s="44" t="s">
        <v>4352</v>
      </c>
      <c r="B12" s="14">
        <v>8809535806208</v>
      </c>
      <c r="C12" s="50" t="s">
        <v>4170</v>
      </c>
      <c r="D12" s="46" t="s">
        <v>4171</v>
      </c>
      <c r="E12" s="16">
        <v>49000</v>
      </c>
      <c r="F12" s="15">
        <f>Таблица65[[#This Row],[Оптовая цена KRW за 1шт]]/Таблица65[[#This Row],[Розничная цена KRW]]</f>
        <v>0.48199999999999998</v>
      </c>
      <c r="G12" s="47">
        <v>24</v>
      </c>
      <c r="H12" s="55">
        <v>23618</v>
      </c>
      <c r="I12" s="17" t="str">
        <f>IF($H$1="","Введите курс",Таблица65[[#This Row],[Оптовая цена KRW за 1шт]]/$H$1)</f>
        <v>Введите курс</v>
      </c>
      <c r="J12" s="48"/>
      <c r="K12" s="18">
        <f>Таблица65[[#This Row],[Заказ коробок ]]*Таблица65[[#This Row],[Кол-во шт в коробке]]</f>
        <v>0</v>
      </c>
      <c r="L12" s="54">
        <f>Таблица65[[#This Row],[Общее кол-во шт]]*Таблица65[[#This Row],[Оптовая цена KRW за 1шт]]</f>
        <v>0</v>
      </c>
      <c r="M12" s="19" t="str">
        <f>IFERROR(Таблица65[[#This Row],[Общее кол-во шт]]*Таблица65[[#This Row],[Оптовая цена USD за 1шт]],"")</f>
        <v/>
      </c>
      <c r="N12" s="49"/>
    </row>
    <row r="13" spans="1:14" ht="22.5" customHeight="1">
      <c r="A13" s="44" t="s">
        <v>4353</v>
      </c>
      <c r="B13" s="14">
        <v>8809642711938</v>
      </c>
      <c r="C13" s="50" t="s">
        <v>4172</v>
      </c>
      <c r="D13" s="46" t="s">
        <v>4173</v>
      </c>
      <c r="E13" s="16">
        <v>57000</v>
      </c>
      <c r="F13" s="15">
        <f>Таблица65[[#This Row],[Оптовая цена KRW за 1шт]]/Таблица65[[#This Row],[Розничная цена KRW]]</f>
        <v>0.48199999999999998</v>
      </c>
      <c r="G13" s="47">
        <v>24</v>
      </c>
      <c r="H13" s="55">
        <v>27474</v>
      </c>
      <c r="I13" s="17" t="str">
        <f>IF($H$1="","Введите курс",Таблица65[[#This Row],[Оптовая цена KRW за 1шт]]/$H$1)</f>
        <v>Введите курс</v>
      </c>
      <c r="J13" s="48"/>
      <c r="K13" s="18">
        <f>Таблица65[[#This Row],[Заказ коробок ]]*Таблица65[[#This Row],[Кол-во шт в коробке]]</f>
        <v>0</v>
      </c>
      <c r="L13" s="54">
        <f>Таблица65[[#This Row],[Общее кол-во шт]]*Таблица65[[#This Row],[Оптовая цена KRW за 1шт]]</f>
        <v>0</v>
      </c>
      <c r="M13" s="19" t="str">
        <f>IFERROR(Таблица65[[#This Row],[Общее кол-во шт]]*Таблица65[[#This Row],[Оптовая цена USD за 1шт]],"")</f>
        <v/>
      </c>
      <c r="N13" s="49"/>
    </row>
    <row r="14" spans="1:14" ht="22.5" customHeight="1">
      <c r="A14" s="44" t="s">
        <v>4354</v>
      </c>
      <c r="B14" s="14">
        <v>8809642711655</v>
      </c>
      <c r="C14" s="50" t="s">
        <v>4174</v>
      </c>
      <c r="D14" s="46" t="s">
        <v>4175</v>
      </c>
      <c r="E14" s="16">
        <v>45000</v>
      </c>
      <c r="F14" s="15">
        <f>Таблица65[[#This Row],[Оптовая цена KRW за 1шт]]/Таблица65[[#This Row],[Розничная цена KRW]]</f>
        <v>0.48199999999999998</v>
      </c>
      <c r="G14" s="47">
        <v>24</v>
      </c>
      <c r="H14" s="55">
        <v>21690</v>
      </c>
      <c r="I14" s="17" t="str">
        <f>IF($H$1="","Введите курс",Таблица65[[#This Row],[Оптовая цена KRW за 1шт]]/$H$1)</f>
        <v>Введите курс</v>
      </c>
      <c r="J14" s="48"/>
      <c r="K14" s="18">
        <f>Таблица65[[#This Row],[Заказ коробок ]]*Таблица65[[#This Row],[Кол-во шт в коробке]]</f>
        <v>0</v>
      </c>
      <c r="L14" s="54">
        <f>Таблица65[[#This Row],[Общее кол-во шт]]*Таблица65[[#This Row],[Оптовая цена KRW за 1шт]]</f>
        <v>0</v>
      </c>
      <c r="M14" s="19" t="str">
        <f>IFERROR(Таблица65[[#This Row],[Общее кол-во шт]]*Таблица65[[#This Row],[Оптовая цена USD за 1шт]],"")</f>
        <v/>
      </c>
      <c r="N14" s="49"/>
    </row>
    <row r="15" spans="1:14" ht="22.5" customHeight="1">
      <c r="A15" s="44" t="s">
        <v>4355</v>
      </c>
      <c r="B15" s="14">
        <v>8809642712102</v>
      </c>
      <c r="C15" s="50" t="s">
        <v>4176</v>
      </c>
      <c r="D15" s="46" t="s">
        <v>4177</v>
      </c>
      <c r="E15" s="16">
        <v>29000</v>
      </c>
      <c r="F15" s="15">
        <f>Таблица65[[#This Row],[Оптовая цена KRW за 1шт]]/Таблица65[[#This Row],[Розничная цена KRW]]</f>
        <v>0.48199999999999998</v>
      </c>
      <c r="G15" s="47">
        <v>24</v>
      </c>
      <c r="H15" s="55">
        <v>13978</v>
      </c>
      <c r="I15" s="17" t="str">
        <f>IF($H$1="","Введите курс",Таблица65[[#This Row],[Оптовая цена KRW за 1шт]]/$H$1)</f>
        <v>Введите курс</v>
      </c>
      <c r="J15" s="48"/>
      <c r="K15" s="18">
        <f>Таблица65[[#This Row],[Заказ коробок ]]*Таблица65[[#This Row],[Кол-во шт в коробке]]</f>
        <v>0</v>
      </c>
      <c r="L15" s="54">
        <f>Таблица65[[#This Row],[Общее кол-во шт]]*Таблица65[[#This Row],[Оптовая цена KRW за 1шт]]</f>
        <v>0</v>
      </c>
      <c r="M15" s="19" t="str">
        <f>IFERROR(Таблица65[[#This Row],[Общее кол-во шт]]*Таблица65[[#This Row],[Оптовая цена USD за 1шт]],"")</f>
        <v/>
      </c>
      <c r="N15" s="49"/>
    </row>
    <row r="16" spans="1:14" ht="22.5" customHeight="1">
      <c r="A16" s="44" t="s">
        <v>4356</v>
      </c>
      <c r="B16" s="14">
        <v>8809535807953</v>
      </c>
      <c r="C16" s="50" t="s">
        <v>4178</v>
      </c>
      <c r="D16" s="46" t="s">
        <v>4179</v>
      </c>
      <c r="E16" s="16">
        <v>37000</v>
      </c>
      <c r="F16" s="15">
        <f>Таблица65[[#This Row],[Оптовая цена KRW за 1шт]]/Таблица65[[#This Row],[Розничная цена KRW]]</f>
        <v>0.48199999999999998</v>
      </c>
      <c r="G16" s="47">
        <v>24</v>
      </c>
      <c r="H16" s="55">
        <v>17834</v>
      </c>
      <c r="I16" s="17" t="str">
        <f>IF($H$1="","Введите курс",Таблица65[[#This Row],[Оптовая цена KRW за 1шт]]/$H$1)</f>
        <v>Введите курс</v>
      </c>
      <c r="J16" s="48"/>
      <c r="K16" s="18">
        <f>Таблица65[[#This Row],[Заказ коробок ]]*Таблица65[[#This Row],[Кол-во шт в коробке]]</f>
        <v>0</v>
      </c>
      <c r="L16" s="54">
        <f>Таблица65[[#This Row],[Общее кол-во шт]]*Таблица65[[#This Row],[Оптовая цена KRW за 1шт]]</f>
        <v>0</v>
      </c>
      <c r="M16" s="19" t="str">
        <f>IFERROR(Таблица65[[#This Row],[Общее кол-во шт]]*Таблица65[[#This Row],[Оптовая цена USD за 1шт]],"")</f>
        <v/>
      </c>
      <c r="N16" s="49"/>
    </row>
    <row r="17" spans="1:14" ht="22.5" customHeight="1">
      <c r="A17" s="44" t="s">
        <v>4357</v>
      </c>
      <c r="B17" s="14">
        <v>8809642711631</v>
      </c>
      <c r="C17" s="50" t="s">
        <v>4180</v>
      </c>
      <c r="D17" s="46" t="s">
        <v>4181</v>
      </c>
      <c r="E17" s="16">
        <v>43000</v>
      </c>
      <c r="F17" s="15">
        <f>Таблица65[[#This Row],[Оптовая цена KRW за 1шт]]/Таблица65[[#This Row],[Розничная цена KRW]]</f>
        <v>0.42699999999999999</v>
      </c>
      <c r="G17" s="47">
        <v>24</v>
      </c>
      <c r="H17" s="55">
        <v>18361</v>
      </c>
      <c r="I17" s="17" t="str">
        <f>IF($H$1="","Введите курс",Таблица65[[#This Row],[Оптовая цена KRW за 1шт]]/$H$1)</f>
        <v>Введите курс</v>
      </c>
      <c r="J17" s="48"/>
      <c r="K17" s="18">
        <f>Таблица65[[#This Row],[Заказ коробок ]]*Таблица65[[#This Row],[Кол-во шт в коробке]]</f>
        <v>0</v>
      </c>
      <c r="L17" s="54">
        <f>Таблица65[[#This Row],[Общее кол-во шт]]*Таблица65[[#This Row],[Оптовая цена KRW за 1шт]]</f>
        <v>0</v>
      </c>
      <c r="M17" s="19" t="str">
        <f>IFERROR(Таблица65[[#This Row],[Общее кол-во шт]]*Таблица65[[#This Row],[Оптовая цена USD за 1шт]],"")</f>
        <v/>
      </c>
      <c r="N17" s="49"/>
    </row>
    <row r="18" spans="1:14" ht="22.5" customHeight="1">
      <c r="A18" s="44" t="s">
        <v>4358</v>
      </c>
      <c r="B18" s="14">
        <v>8809642711648</v>
      </c>
      <c r="C18" s="50" t="s">
        <v>4182</v>
      </c>
      <c r="D18" s="46" t="s">
        <v>4183</v>
      </c>
      <c r="E18" s="16">
        <v>25000</v>
      </c>
      <c r="F18" s="15">
        <f>Таблица65[[#This Row],[Оптовая цена KRW за 1шт]]/Таблица65[[#This Row],[Розничная цена KRW]]</f>
        <v>0.48199999999999998</v>
      </c>
      <c r="G18" s="47">
        <v>48</v>
      </c>
      <c r="H18" s="55">
        <v>12050</v>
      </c>
      <c r="I18" s="17" t="str">
        <f>IF($H$1="","Введите курс",Таблица65[[#This Row],[Оптовая цена KRW за 1шт]]/$H$1)</f>
        <v>Введите курс</v>
      </c>
      <c r="J18" s="48"/>
      <c r="K18" s="18">
        <f>Таблица65[[#This Row],[Заказ коробок ]]*Таблица65[[#This Row],[Кол-во шт в коробке]]</f>
        <v>0</v>
      </c>
      <c r="L18" s="54">
        <f>Таблица65[[#This Row],[Общее кол-во шт]]*Таблица65[[#This Row],[Оптовая цена KRW за 1шт]]</f>
        <v>0</v>
      </c>
      <c r="M18" s="19" t="str">
        <f>IFERROR(Таблица65[[#This Row],[Общее кол-во шт]]*Таблица65[[#This Row],[Оптовая цена USD за 1шт]],"")</f>
        <v/>
      </c>
      <c r="N18" s="49"/>
    </row>
    <row r="19" spans="1:14" ht="22.5" customHeight="1">
      <c r="A19" s="44" t="s">
        <v>4359</v>
      </c>
      <c r="B19" s="14">
        <v>8809535802392</v>
      </c>
      <c r="C19" s="50" t="s">
        <v>4184</v>
      </c>
      <c r="D19" s="46" t="s">
        <v>4185</v>
      </c>
      <c r="E19" s="16">
        <v>37000</v>
      </c>
      <c r="F19" s="15">
        <f>Таблица65[[#This Row],[Оптовая цена KRW за 1шт]]/Таблица65[[#This Row],[Розничная цена KRW]]</f>
        <v>0.48199999999999998</v>
      </c>
      <c r="G19" s="47">
        <v>12</v>
      </c>
      <c r="H19" s="55">
        <v>17834</v>
      </c>
      <c r="I19" s="17" t="str">
        <f>IF($H$1="","Введите курс",Таблица65[[#This Row],[Оптовая цена KRW за 1шт]]/$H$1)</f>
        <v>Введите курс</v>
      </c>
      <c r="J19" s="48"/>
      <c r="K19" s="18">
        <f>Таблица65[[#This Row],[Заказ коробок ]]*Таблица65[[#This Row],[Кол-во шт в коробке]]</f>
        <v>0</v>
      </c>
      <c r="L19" s="54">
        <f>Таблица65[[#This Row],[Общее кол-во шт]]*Таблица65[[#This Row],[Оптовая цена KRW за 1шт]]</f>
        <v>0</v>
      </c>
      <c r="M19" s="19" t="str">
        <f>IFERROR(Таблица65[[#This Row],[Общее кол-во шт]]*Таблица65[[#This Row],[Оптовая цена USD за 1шт]],"")</f>
        <v/>
      </c>
      <c r="N19" s="49"/>
    </row>
    <row r="20" spans="1:14" ht="22.5" customHeight="1">
      <c r="A20" s="44" t="s">
        <v>4360</v>
      </c>
      <c r="B20" s="14">
        <v>8809535802408</v>
      </c>
      <c r="C20" s="50" t="s">
        <v>4186</v>
      </c>
      <c r="D20" s="46" t="s">
        <v>4187</v>
      </c>
      <c r="E20" s="16">
        <v>44000</v>
      </c>
      <c r="F20" s="15">
        <f>Таблица65[[#This Row],[Оптовая цена KRW за 1шт]]/Таблица65[[#This Row],[Розничная цена KRW]]</f>
        <v>0.48199999999999998</v>
      </c>
      <c r="G20" s="47">
        <v>24</v>
      </c>
      <c r="H20" s="55">
        <v>21208</v>
      </c>
      <c r="I20" s="17" t="str">
        <f>IF($H$1="","Введите курс",Таблица65[[#This Row],[Оптовая цена KRW за 1шт]]/$H$1)</f>
        <v>Введите курс</v>
      </c>
      <c r="J20" s="48"/>
      <c r="K20" s="18">
        <f>Таблица65[[#This Row],[Заказ коробок ]]*Таблица65[[#This Row],[Кол-во шт в коробке]]</f>
        <v>0</v>
      </c>
      <c r="L20" s="54">
        <f>Таблица65[[#This Row],[Общее кол-во шт]]*Таблица65[[#This Row],[Оптовая цена KRW за 1шт]]</f>
        <v>0</v>
      </c>
      <c r="M20" s="19" t="str">
        <f>IFERROR(Таблица65[[#This Row],[Общее кол-во шт]]*Таблица65[[#This Row],[Оптовая цена USD за 1шт]],"")</f>
        <v/>
      </c>
      <c r="N20" s="49"/>
    </row>
    <row r="21" spans="1:14" ht="22.5" customHeight="1">
      <c r="A21" s="44" t="s">
        <v>4361</v>
      </c>
      <c r="B21" s="14">
        <v>8809535802415</v>
      </c>
      <c r="C21" s="50" t="s">
        <v>4188</v>
      </c>
      <c r="D21" s="46" t="s">
        <v>4189</v>
      </c>
      <c r="E21" s="16">
        <v>42000</v>
      </c>
      <c r="F21" s="15">
        <f>Таблица65[[#This Row],[Оптовая цена KRW за 1шт]]/Таблица65[[#This Row],[Розничная цена KRW]]</f>
        <v>0.48199999999999998</v>
      </c>
      <c r="G21" s="47">
        <v>24</v>
      </c>
      <c r="H21" s="55">
        <v>20244</v>
      </c>
      <c r="I21" s="17" t="str">
        <f>IF($H$1="","Введите курс",Таблица65[[#This Row],[Оптовая цена KRW за 1шт]]/$H$1)</f>
        <v>Введите курс</v>
      </c>
      <c r="J21" s="48"/>
      <c r="K21" s="18">
        <f>Таблица65[[#This Row],[Заказ коробок ]]*Таблица65[[#This Row],[Кол-во шт в коробке]]</f>
        <v>0</v>
      </c>
      <c r="L21" s="54">
        <f>Таблица65[[#This Row],[Общее кол-во шт]]*Таблица65[[#This Row],[Оптовая цена KRW за 1шт]]</f>
        <v>0</v>
      </c>
      <c r="M21" s="19" t="str">
        <f>IFERROR(Таблица65[[#This Row],[Общее кол-во шт]]*Таблица65[[#This Row],[Оптовая цена USD за 1шт]],"")</f>
        <v/>
      </c>
      <c r="N21" s="49"/>
    </row>
    <row r="22" spans="1:14" ht="22.5" customHeight="1">
      <c r="A22" s="44" t="s">
        <v>4362</v>
      </c>
      <c r="B22" s="14">
        <v>8809535802422</v>
      </c>
      <c r="C22" s="50" t="s">
        <v>4190</v>
      </c>
      <c r="D22" s="46" t="s">
        <v>4191</v>
      </c>
      <c r="E22" s="16">
        <v>25000</v>
      </c>
      <c r="F22" s="15">
        <f>Таблица65[[#This Row],[Оптовая цена KRW за 1шт]]/Таблица65[[#This Row],[Розничная цена KRW]]</f>
        <v>0.39400000000000002</v>
      </c>
      <c r="G22" s="47">
        <v>12</v>
      </c>
      <c r="H22" s="55">
        <v>9850</v>
      </c>
      <c r="I22" s="17" t="str">
        <f>IF($H$1="","Введите курс",Таблица65[[#This Row],[Оптовая цена KRW за 1шт]]/$H$1)</f>
        <v>Введите курс</v>
      </c>
      <c r="J22" s="48"/>
      <c r="K22" s="18">
        <f>Таблица65[[#This Row],[Заказ коробок ]]*Таблица65[[#This Row],[Кол-во шт в коробке]]</f>
        <v>0</v>
      </c>
      <c r="L22" s="54">
        <f>Таблица65[[#This Row],[Общее кол-во шт]]*Таблица65[[#This Row],[Оптовая цена KRW за 1шт]]</f>
        <v>0</v>
      </c>
      <c r="M22" s="19" t="str">
        <f>IFERROR(Таблица65[[#This Row],[Общее кол-во шт]]*Таблица65[[#This Row],[Оптовая цена USD за 1шт]],"")</f>
        <v/>
      </c>
      <c r="N22" s="49"/>
    </row>
    <row r="23" spans="1:14" ht="22.5" customHeight="1">
      <c r="A23" s="44" t="s">
        <v>4363</v>
      </c>
      <c r="B23" s="14">
        <v>8809535802439</v>
      </c>
      <c r="C23" s="50" t="s">
        <v>4192</v>
      </c>
      <c r="D23" s="46" t="s">
        <v>4193</v>
      </c>
      <c r="E23" s="16">
        <v>25000</v>
      </c>
      <c r="F23" s="15">
        <f>Таблица65[[#This Row],[Оптовая цена KRW за 1шт]]/Таблица65[[#This Row],[Розничная цена KRW]]</f>
        <v>0.39400000000000002</v>
      </c>
      <c r="G23" s="47">
        <v>12</v>
      </c>
      <c r="H23" s="55">
        <v>9850</v>
      </c>
      <c r="I23" s="17" t="str">
        <f>IF($H$1="","Введите курс",Таблица65[[#This Row],[Оптовая цена KRW за 1шт]]/$H$1)</f>
        <v>Введите курс</v>
      </c>
      <c r="J23" s="48"/>
      <c r="K23" s="18">
        <f>Таблица65[[#This Row],[Заказ коробок ]]*Таблица65[[#This Row],[Кол-во шт в коробке]]</f>
        <v>0</v>
      </c>
      <c r="L23" s="54">
        <f>Таблица65[[#This Row],[Общее кол-во шт]]*Таблица65[[#This Row],[Оптовая цена KRW за 1шт]]</f>
        <v>0</v>
      </c>
      <c r="M23" s="19" t="str">
        <f>IFERROR(Таблица65[[#This Row],[Общее кол-во шт]]*Таблица65[[#This Row],[Оптовая цена USD за 1шт]],"")</f>
        <v/>
      </c>
      <c r="N23" s="49"/>
    </row>
    <row r="24" spans="1:14" ht="22.5" customHeight="1">
      <c r="A24" s="44" t="s">
        <v>4364</v>
      </c>
      <c r="B24" s="14">
        <v>8809535802446</v>
      </c>
      <c r="C24" s="50" t="s">
        <v>4194</v>
      </c>
      <c r="D24" s="46" t="s">
        <v>4195</v>
      </c>
      <c r="E24" s="16">
        <v>25000</v>
      </c>
      <c r="F24" s="15">
        <f>Таблица65[[#This Row],[Оптовая цена KRW за 1шт]]/Таблица65[[#This Row],[Розничная цена KRW]]</f>
        <v>0.39400000000000002</v>
      </c>
      <c r="G24" s="47">
        <v>12</v>
      </c>
      <c r="H24" s="55">
        <v>9850</v>
      </c>
      <c r="I24" s="17" t="str">
        <f>IF($H$1="","Введите курс",Таблица65[[#This Row],[Оптовая цена KRW за 1шт]]/$H$1)</f>
        <v>Введите курс</v>
      </c>
      <c r="J24" s="48"/>
      <c r="K24" s="18">
        <f>Таблица65[[#This Row],[Заказ коробок ]]*Таблица65[[#This Row],[Кол-во шт в коробке]]</f>
        <v>0</v>
      </c>
      <c r="L24" s="54">
        <f>Таблица65[[#This Row],[Общее кол-во шт]]*Таблица65[[#This Row],[Оптовая цена KRW за 1шт]]</f>
        <v>0</v>
      </c>
      <c r="M24" s="19" t="str">
        <f>IFERROR(Таблица65[[#This Row],[Общее кол-во шт]]*Таблица65[[#This Row],[Оптовая цена USD за 1шт]],"")</f>
        <v/>
      </c>
      <c r="N24" s="49"/>
    </row>
    <row r="25" spans="1:14" ht="22.5" customHeight="1">
      <c r="A25" s="44" t="s">
        <v>4365</v>
      </c>
      <c r="B25" s="14">
        <v>8809535802453</v>
      </c>
      <c r="C25" s="50" t="s">
        <v>4196</v>
      </c>
      <c r="D25" s="46" t="s">
        <v>4197</v>
      </c>
      <c r="E25" s="16">
        <v>25000</v>
      </c>
      <c r="F25" s="15">
        <f>Таблица65[[#This Row],[Оптовая цена KRW за 1шт]]/Таблица65[[#This Row],[Розничная цена KRW]]</f>
        <v>0.39400000000000002</v>
      </c>
      <c r="G25" s="47">
        <v>12</v>
      </c>
      <c r="H25" s="55">
        <v>9850</v>
      </c>
      <c r="I25" s="17" t="str">
        <f>IF($H$1="","Введите курс",Таблица65[[#This Row],[Оптовая цена KRW за 1шт]]/$H$1)</f>
        <v>Введите курс</v>
      </c>
      <c r="J25" s="48"/>
      <c r="K25" s="18">
        <f>Таблица65[[#This Row],[Заказ коробок ]]*Таблица65[[#This Row],[Кол-во шт в коробке]]</f>
        <v>0</v>
      </c>
      <c r="L25" s="54">
        <f>Таблица65[[#This Row],[Общее кол-во шт]]*Таблица65[[#This Row],[Оптовая цена KRW за 1шт]]</f>
        <v>0</v>
      </c>
      <c r="M25" s="19" t="str">
        <f>IFERROR(Таблица65[[#This Row],[Общее кол-во шт]]*Таблица65[[#This Row],[Оптовая цена USD за 1шт]],"")</f>
        <v/>
      </c>
      <c r="N25" s="49"/>
    </row>
    <row r="26" spans="1:14" ht="22.5" customHeight="1">
      <c r="A26" s="44" t="s">
        <v>4366</v>
      </c>
      <c r="B26" s="14">
        <v>8809535802460</v>
      </c>
      <c r="C26" s="50" t="s">
        <v>4198</v>
      </c>
      <c r="D26" s="46" t="s">
        <v>4199</v>
      </c>
      <c r="E26" s="16">
        <v>25000</v>
      </c>
      <c r="F26" s="15">
        <f>Таблица65[[#This Row],[Оптовая цена KRW за 1шт]]/Таблица65[[#This Row],[Розничная цена KRW]]</f>
        <v>0.39400000000000002</v>
      </c>
      <c r="G26" s="47">
        <v>12</v>
      </c>
      <c r="H26" s="55">
        <v>9850</v>
      </c>
      <c r="I26" s="17" t="str">
        <f>IF($H$1="","Введите курс",Таблица65[[#This Row],[Оптовая цена KRW за 1шт]]/$H$1)</f>
        <v>Введите курс</v>
      </c>
      <c r="J26" s="48"/>
      <c r="K26" s="18">
        <f>Таблица65[[#This Row],[Заказ коробок ]]*Таблица65[[#This Row],[Кол-во шт в коробке]]</f>
        <v>0</v>
      </c>
      <c r="L26" s="54">
        <f>Таблица65[[#This Row],[Общее кол-во шт]]*Таблица65[[#This Row],[Оптовая цена KRW за 1шт]]</f>
        <v>0</v>
      </c>
      <c r="M26" s="19" t="str">
        <f>IFERROR(Таблица65[[#This Row],[Общее кол-во шт]]*Таблица65[[#This Row],[Оптовая цена USD за 1шт]],"")</f>
        <v/>
      </c>
      <c r="N26" s="49"/>
    </row>
    <row r="27" spans="1:14" ht="22.5" customHeight="1">
      <c r="A27" s="44" t="s">
        <v>4367</v>
      </c>
      <c r="B27" s="14">
        <v>8809535803603</v>
      </c>
      <c r="C27" s="50" t="s">
        <v>4200</v>
      </c>
      <c r="D27" s="46" t="s">
        <v>4201</v>
      </c>
      <c r="E27" s="16">
        <v>29000</v>
      </c>
      <c r="F27" s="15">
        <f>Таблица65[[#This Row],[Оптовая цена KRW за 1шт]]/Таблица65[[#This Row],[Розничная цена KRW]]</f>
        <v>0.39400000000000002</v>
      </c>
      <c r="G27" s="47">
        <v>12</v>
      </c>
      <c r="H27" s="55">
        <v>11426</v>
      </c>
      <c r="I27" s="17" t="str">
        <f>IF($H$1="","Введите курс",Таблица65[[#This Row],[Оптовая цена KRW за 1шт]]/$H$1)</f>
        <v>Введите курс</v>
      </c>
      <c r="J27" s="48"/>
      <c r="K27" s="18">
        <f>Таблица65[[#This Row],[Заказ коробок ]]*Таблица65[[#This Row],[Кол-во шт в коробке]]</f>
        <v>0</v>
      </c>
      <c r="L27" s="54">
        <f>Таблица65[[#This Row],[Общее кол-во шт]]*Таблица65[[#This Row],[Оптовая цена KRW за 1шт]]</f>
        <v>0</v>
      </c>
      <c r="M27" s="19" t="str">
        <f>IFERROR(Таблица65[[#This Row],[Общее кол-во шт]]*Таблица65[[#This Row],[Оптовая цена USD за 1шт]],"")</f>
        <v/>
      </c>
      <c r="N27" s="49"/>
    </row>
    <row r="28" spans="1:14" ht="22.5" customHeight="1">
      <c r="A28" s="44" t="s">
        <v>4368</v>
      </c>
      <c r="B28" s="14">
        <v>8809535802484</v>
      </c>
      <c r="C28" s="50" t="s">
        <v>4202</v>
      </c>
      <c r="D28" s="46" t="s">
        <v>4203</v>
      </c>
      <c r="E28" s="16">
        <v>10500</v>
      </c>
      <c r="F28" s="15">
        <f>Таблица65[[#This Row],[Оптовая цена KRW за 1шт]]/Таблица65[[#This Row],[Розничная цена KRW]]</f>
        <v>0.48199999999999998</v>
      </c>
      <c r="G28" s="47">
        <v>12</v>
      </c>
      <c r="H28" s="55">
        <v>5061</v>
      </c>
      <c r="I28" s="17" t="str">
        <f>IF($H$1="","Введите курс",Таблица65[[#This Row],[Оптовая цена KRW за 1шт]]/$H$1)</f>
        <v>Введите курс</v>
      </c>
      <c r="J28" s="48"/>
      <c r="K28" s="18">
        <f>Таблица65[[#This Row],[Заказ коробок ]]*Таблица65[[#This Row],[Кол-во шт в коробке]]</f>
        <v>0</v>
      </c>
      <c r="L28" s="54">
        <f>Таблица65[[#This Row],[Общее кол-во шт]]*Таблица65[[#This Row],[Оптовая цена KRW за 1шт]]</f>
        <v>0</v>
      </c>
      <c r="M28" s="19" t="str">
        <f>IFERROR(Таблица65[[#This Row],[Общее кол-во шт]]*Таблица65[[#This Row],[Оптовая цена USD за 1шт]],"")</f>
        <v/>
      </c>
      <c r="N28" s="49"/>
    </row>
    <row r="29" spans="1:14" ht="22.5" customHeight="1">
      <c r="A29" s="44" t="s">
        <v>4369</v>
      </c>
      <c r="B29" s="14">
        <v>8809535803153</v>
      </c>
      <c r="C29" s="50" t="s">
        <v>4204</v>
      </c>
      <c r="D29" s="46" t="s">
        <v>4205</v>
      </c>
      <c r="E29" s="16">
        <v>26000</v>
      </c>
      <c r="F29" s="15">
        <f>Таблица65[[#This Row],[Оптовая цена KRW за 1шт]]/Таблица65[[#This Row],[Розничная цена KRW]]</f>
        <v>0.35</v>
      </c>
      <c r="G29" s="47">
        <v>24</v>
      </c>
      <c r="H29" s="55">
        <v>9100</v>
      </c>
      <c r="I29" s="17" t="str">
        <f>IF($H$1="","Введите курс",Таблица65[[#This Row],[Оптовая цена KRW за 1шт]]/$H$1)</f>
        <v>Введите курс</v>
      </c>
      <c r="J29" s="48"/>
      <c r="K29" s="18">
        <f>Таблица65[[#This Row],[Заказ коробок ]]*Таблица65[[#This Row],[Кол-во шт в коробке]]</f>
        <v>0</v>
      </c>
      <c r="L29" s="54">
        <f>Таблица65[[#This Row],[Общее кол-во шт]]*Таблица65[[#This Row],[Оптовая цена KRW за 1шт]]</f>
        <v>0</v>
      </c>
      <c r="M29" s="19" t="str">
        <f>IFERROR(Таблица65[[#This Row],[Общее кол-во шт]]*Таблица65[[#This Row],[Оптовая цена USD за 1шт]],"")</f>
        <v/>
      </c>
      <c r="N29" s="49"/>
    </row>
    <row r="30" spans="1:14" ht="22.5" customHeight="1">
      <c r="A30" s="44" t="s">
        <v>4370</v>
      </c>
      <c r="B30" s="14">
        <v>8809535808271</v>
      </c>
      <c r="C30" s="50" t="s">
        <v>4206</v>
      </c>
      <c r="D30" s="46" t="s">
        <v>4207</v>
      </c>
      <c r="E30" s="16">
        <v>25000</v>
      </c>
      <c r="F30" s="15">
        <f>Таблица65[[#This Row],[Оптовая цена KRW за 1шт]]/Таблица65[[#This Row],[Розничная цена KRW]]</f>
        <v>0.39400000000000002</v>
      </c>
      <c r="G30" s="47">
        <v>56</v>
      </c>
      <c r="H30" s="55">
        <v>9850</v>
      </c>
      <c r="I30" s="17" t="str">
        <f>IF($H$1="","Введите курс",Таблица65[[#This Row],[Оптовая цена KRW за 1шт]]/$H$1)</f>
        <v>Введите курс</v>
      </c>
      <c r="J30" s="48"/>
      <c r="K30" s="18">
        <f>Таблица65[[#This Row],[Заказ коробок ]]*Таблица65[[#This Row],[Кол-во шт в коробке]]</f>
        <v>0</v>
      </c>
      <c r="L30" s="54">
        <f>Таблица65[[#This Row],[Общее кол-во шт]]*Таблица65[[#This Row],[Оптовая цена KRW за 1шт]]</f>
        <v>0</v>
      </c>
      <c r="M30" s="19" t="str">
        <f>IFERROR(Таблица65[[#This Row],[Общее кол-во шт]]*Таблица65[[#This Row],[Оптовая цена USD за 1шт]],"")</f>
        <v/>
      </c>
      <c r="N30" s="49"/>
    </row>
    <row r="31" spans="1:14" ht="22.5" customHeight="1">
      <c r="A31" s="44" t="s">
        <v>4371</v>
      </c>
      <c r="B31" s="14">
        <v>8809724478247</v>
      </c>
      <c r="C31" s="50" t="s">
        <v>4208</v>
      </c>
      <c r="D31" s="46" t="s">
        <v>4209</v>
      </c>
      <c r="E31" s="16">
        <v>13000</v>
      </c>
      <c r="F31" s="15">
        <f>Таблица65[[#This Row],[Оптовая цена KRW за 1шт]]/Таблица65[[#This Row],[Розничная цена KRW]]</f>
        <v>0.46</v>
      </c>
      <c r="G31" s="47">
        <v>24</v>
      </c>
      <c r="H31" s="55">
        <v>5980</v>
      </c>
      <c r="I31" s="17" t="str">
        <f>IF($H$1="","Введите курс",Таблица65[[#This Row],[Оптовая цена KRW за 1шт]]/$H$1)</f>
        <v>Введите курс</v>
      </c>
      <c r="J31" s="48"/>
      <c r="K31" s="18">
        <f>Таблица65[[#This Row],[Заказ коробок ]]*Таблица65[[#This Row],[Кол-во шт в коробке]]</f>
        <v>0</v>
      </c>
      <c r="L31" s="54">
        <f>Таблица65[[#This Row],[Общее кол-во шт]]*Таблица65[[#This Row],[Оптовая цена KRW за 1шт]]</f>
        <v>0</v>
      </c>
      <c r="M31" s="19" t="str">
        <f>IFERROR(Таблица65[[#This Row],[Общее кол-во шт]]*Таблица65[[#This Row],[Оптовая цена USD за 1шт]],"")</f>
        <v/>
      </c>
      <c r="N31" s="49"/>
    </row>
    <row r="32" spans="1:14" ht="22.5" customHeight="1">
      <c r="A32" s="44" t="s">
        <v>4372</v>
      </c>
      <c r="B32" s="14">
        <v>8809642712218</v>
      </c>
      <c r="C32" s="50" t="s">
        <v>4210</v>
      </c>
      <c r="D32" s="46" t="s">
        <v>4211</v>
      </c>
      <c r="E32" s="16">
        <v>22000</v>
      </c>
      <c r="F32" s="15">
        <f>Таблица65[[#This Row],[Оптовая цена KRW за 1шт]]/Таблица65[[#This Row],[Розничная цена KRW]]</f>
        <v>0.32800000000000001</v>
      </c>
      <c r="G32" s="47">
        <v>24</v>
      </c>
      <c r="H32" s="55">
        <v>7216</v>
      </c>
      <c r="I32" s="17" t="str">
        <f>IF($H$1="","Введите курс",Таблица65[[#This Row],[Оптовая цена KRW за 1шт]]/$H$1)</f>
        <v>Введите курс</v>
      </c>
      <c r="J32" s="48"/>
      <c r="K32" s="18">
        <f>Таблица65[[#This Row],[Заказ коробок ]]*Таблица65[[#This Row],[Кол-во шт в коробке]]</f>
        <v>0</v>
      </c>
      <c r="L32" s="54">
        <f>Таблица65[[#This Row],[Общее кол-во шт]]*Таблица65[[#This Row],[Оптовая цена KRW за 1шт]]</f>
        <v>0</v>
      </c>
      <c r="M32" s="19" t="str">
        <f>IFERROR(Таблица65[[#This Row],[Общее кол-во шт]]*Таблица65[[#This Row],[Оптовая цена USD за 1шт]],"")</f>
        <v/>
      </c>
      <c r="N32" s="49"/>
    </row>
    <row r="33" spans="1:14" ht="22.5" customHeight="1">
      <c r="A33" s="44" t="s">
        <v>4373</v>
      </c>
      <c r="B33" s="14">
        <v>8809642712249</v>
      </c>
      <c r="C33" s="50" t="s">
        <v>4212</v>
      </c>
      <c r="D33" s="46" t="s">
        <v>4213</v>
      </c>
      <c r="E33" s="16">
        <v>22000</v>
      </c>
      <c r="F33" s="15">
        <f>Таблица65[[#This Row],[Оптовая цена KRW за 1шт]]/Таблица65[[#This Row],[Розничная цена KRW]]</f>
        <v>0.32800000000000001</v>
      </c>
      <c r="G33" s="47">
        <v>24</v>
      </c>
      <c r="H33" s="55">
        <v>7216</v>
      </c>
      <c r="I33" s="17" t="str">
        <f>IF($H$1="","Введите курс",Таблица65[[#This Row],[Оптовая цена KRW за 1шт]]/$H$1)</f>
        <v>Введите курс</v>
      </c>
      <c r="J33" s="48"/>
      <c r="K33" s="18">
        <f>Таблица65[[#This Row],[Заказ коробок ]]*Таблица65[[#This Row],[Кол-во шт в коробке]]</f>
        <v>0</v>
      </c>
      <c r="L33" s="54">
        <f>Таблица65[[#This Row],[Общее кол-во шт]]*Таблица65[[#This Row],[Оптовая цена KRW за 1шт]]</f>
        <v>0</v>
      </c>
      <c r="M33" s="19" t="str">
        <f>IFERROR(Таблица65[[#This Row],[Общее кол-во шт]]*Таблица65[[#This Row],[Оптовая цена USD за 1шт]],"")</f>
        <v/>
      </c>
      <c r="N33" s="49"/>
    </row>
    <row r="34" spans="1:14" ht="22.5" customHeight="1">
      <c r="A34" s="44" t="s">
        <v>4374</v>
      </c>
      <c r="B34" s="14">
        <v>8809642712485</v>
      </c>
      <c r="C34" s="50" t="s">
        <v>4214</v>
      </c>
      <c r="D34" s="46" t="s">
        <v>4215</v>
      </c>
      <c r="E34" s="16">
        <v>22000</v>
      </c>
      <c r="F34" s="15">
        <f>Таблица65[[#This Row],[Оптовая цена KRW за 1шт]]/Таблица65[[#This Row],[Розничная цена KRW]]</f>
        <v>0.32800000000000001</v>
      </c>
      <c r="G34" s="47">
        <v>24</v>
      </c>
      <c r="H34" s="55">
        <v>7216</v>
      </c>
      <c r="I34" s="17" t="str">
        <f>IF($H$1="","Введите курс",Таблица65[[#This Row],[Оптовая цена KRW за 1шт]]/$H$1)</f>
        <v>Введите курс</v>
      </c>
      <c r="J34" s="48"/>
      <c r="K34" s="18">
        <f>Таблица65[[#This Row],[Заказ коробок ]]*Таблица65[[#This Row],[Кол-во шт в коробке]]</f>
        <v>0</v>
      </c>
      <c r="L34" s="54">
        <f>Таблица65[[#This Row],[Общее кол-во шт]]*Таблица65[[#This Row],[Оптовая цена KRW за 1шт]]</f>
        <v>0</v>
      </c>
      <c r="M34" s="19" t="str">
        <f>IFERROR(Таблица65[[#This Row],[Общее кол-во шт]]*Таблица65[[#This Row],[Оптовая цена USD за 1шт]],"")</f>
        <v/>
      </c>
      <c r="N34" s="49"/>
    </row>
    <row r="35" spans="1:14" ht="22.5" customHeight="1">
      <c r="A35" s="44" t="s">
        <v>4375</v>
      </c>
      <c r="B35" s="14">
        <v>8809642712270</v>
      </c>
      <c r="C35" s="50" t="s">
        <v>4216</v>
      </c>
      <c r="D35" s="46" t="s">
        <v>4217</v>
      </c>
      <c r="E35" s="16">
        <v>22000</v>
      </c>
      <c r="F35" s="15">
        <f>Таблица65[[#This Row],[Оптовая цена KRW за 1шт]]/Таблица65[[#This Row],[Розничная цена KRW]]</f>
        <v>0.32800000000000001</v>
      </c>
      <c r="G35" s="47">
        <v>24</v>
      </c>
      <c r="H35" s="55">
        <v>7216</v>
      </c>
      <c r="I35" s="17" t="str">
        <f>IF($H$1="","Введите курс",Таблица65[[#This Row],[Оптовая цена KRW за 1шт]]/$H$1)</f>
        <v>Введите курс</v>
      </c>
      <c r="J35" s="48"/>
      <c r="K35" s="18">
        <f>Таблица65[[#This Row],[Заказ коробок ]]*Таблица65[[#This Row],[Кол-во шт в коробке]]</f>
        <v>0</v>
      </c>
      <c r="L35" s="54">
        <f>Таблица65[[#This Row],[Общее кол-во шт]]*Таблица65[[#This Row],[Оптовая цена KRW за 1шт]]</f>
        <v>0</v>
      </c>
      <c r="M35" s="19" t="str">
        <f>IFERROR(Таблица65[[#This Row],[Общее кол-во шт]]*Таблица65[[#This Row],[Оптовая цена USD за 1шт]],"")</f>
        <v/>
      </c>
      <c r="N35" s="49"/>
    </row>
    <row r="36" spans="1:14" ht="22.5" customHeight="1">
      <c r="A36" s="44" t="s">
        <v>4376</v>
      </c>
      <c r="B36" s="14">
        <v>8809642712676</v>
      </c>
      <c r="C36" s="50" t="s">
        <v>4218</v>
      </c>
      <c r="D36" s="46" t="s">
        <v>4219</v>
      </c>
      <c r="E36" s="16">
        <v>22000</v>
      </c>
      <c r="F36" s="15">
        <f>Таблица65[[#This Row],[Оптовая цена KRW за 1шт]]/Таблица65[[#This Row],[Розничная цена KRW]]</f>
        <v>0.32800000000000001</v>
      </c>
      <c r="G36" s="47">
        <v>24</v>
      </c>
      <c r="H36" s="55">
        <v>7216</v>
      </c>
      <c r="I36" s="17" t="str">
        <f>IF($H$1="","Введите курс",Таблица65[[#This Row],[Оптовая цена KRW за 1шт]]/$H$1)</f>
        <v>Введите курс</v>
      </c>
      <c r="J36" s="48"/>
      <c r="K36" s="18">
        <f>Таблица65[[#This Row],[Заказ коробок ]]*Таблица65[[#This Row],[Кол-во шт в коробке]]</f>
        <v>0</v>
      </c>
      <c r="L36" s="54">
        <f>Таблица65[[#This Row],[Общее кол-во шт]]*Таблица65[[#This Row],[Оптовая цена KRW за 1шт]]</f>
        <v>0</v>
      </c>
      <c r="M36" s="19" t="str">
        <f>IFERROR(Таблица65[[#This Row],[Общее кол-во шт]]*Таблица65[[#This Row],[Оптовая цена USD за 1шт]],"")</f>
        <v/>
      </c>
      <c r="N36" s="49"/>
    </row>
    <row r="37" spans="1:14" ht="22.5" customHeight="1">
      <c r="A37" s="44" t="s">
        <v>4377</v>
      </c>
      <c r="B37" s="14">
        <v>8809642712669</v>
      </c>
      <c r="C37" s="50" t="s">
        <v>4220</v>
      </c>
      <c r="D37" s="46" t="s">
        <v>4221</v>
      </c>
      <c r="E37" s="16">
        <v>22000</v>
      </c>
      <c r="F37" s="15">
        <f>Таблица65[[#This Row],[Оптовая цена KRW за 1шт]]/Таблица65[[#This Row],[Розничная цена KRW]]</f>
        <v>0.32800000000000001</v>
      </c>
      <c r="G37" s="47">
        <v>24</v>
      </c>
      <c r="H37" s="55">
        <v>7216</v>
      </c>
      <c r="I37" s="17" t="str">
        <f>IF($H$1="","Введите курс",Таблица65[[#This Row],[Оптовая цена KRW за 1шт]]/$H$1)</f>
        <v>Введите курс</v>
      </c>
      <c r="J37" s="48"/>
      <c r="K37" s="18">
        <f>Таблица65[[#This Row],[Заказ коробок ]]*Таблица65[[#This Row],[Кол-во шт в коробке]]</f>
        <v>0</v>
      </c>
      <c r="L37" s="54">
        <f>Таблица65[[#This Row],[Общее кол-во шт]]*Таблица65[[#This Row],[Оптовая цена KRW за 1шт]]</f>
        <v>0</v>
      </c>
      <c r="M37" s="19" t="str">
        <f>IFERROR(Таблица65[[#This Row],[Общее кол-во шт]]*Таблица65[[#This Row],[Оптовая цена USD за 1шт]],"")</f>
        <v/>
      </c>
      <c r="N37" s="49"/>
    </row>
    <row r="38" spans="1:14" ht="22.5" customHeight="1">
      <c r="A38" s="44" t="s">
        <v>4378</v>
      </c>
      <c r="B38" s="14">
        <v>8809642712652</v>
      </c>
      <c r="C38" s="50" t="s">
        <v>4222</v>
      </c>
      <c r="D38" s="46" t="s">
        <v>4223</v>
      </c>
      <c r="E38" s="16">
        <v>22000</v>
      </c>
      <c r="F38" s="15">
        <f>Таблица65[[#This Row],[Оптовая цена KRW за 1шт]]/Таблица65[[#This Row],[Розничная цена KRW]]</f>
        <v>0.32800000000000001</v>
      </c>
      <c r="G38" s="47">
        <v>24</v>
      </c>
      <c r="H38" s="55">
        <v>7216</v>
      </c>
      <c r="I38" s="17" t="str">
        <f>IF($H$1="","Введите курс",Таблица65[[#This Row],[Оптовая цена KRW за 1шт]]/$H$1)</f>
        <v>Введите курс</v>
      </c>
      <c r="J38" s="48"/>
      <c r="K38" s="18">
        <f>Таблица65[[#This Row],[Заказ коробок ]]*Таблица65[[#This Row],[Кол-во шт в коробке]]</f>
        <v>0</v>
      </c>
      <c r="L38" s="54">
        <f>Таблица65[[#This Row],[Общее кол-во шт]]*Таблица65[[#This Row],[Оптовая цена KRW за 1шт]]</f>
        <v>0</v>
      </c>
      <c r="M38" s="19" t="str">
        <f>IFERROR(Таблица65[[#This Row],[Общее кол-во шт]]*Таблица65[[#This Row],[Оптовая цена USD за 1шт]],"")</f>
        <v/>
      </c>
      <c r="N38" s="49"/>
    </row>
    <row r="39" spans="1:14" ht="22.5" customHeight="1">
      <c r="A39" s="44" t="s">
        <v>4379</v>
      </c>
      <c r="B39" s="14">
        <v>8809642712645</v>
      </c>
      <c r="C39" s="50" t="s">
        <v>4224</v>
      </c>
      <c r="D39" s="46" t="s">
        <v>4225</v>
      </c>
      <c r="E39" s="16">
        <v>22000</v>
      </c>
      <c r="F39" s="15">
        <f>Таблица65[[#This Row],[Оптовая цена KRW за 1шт]]/Таблица65[[#This Row],[Розничная цена KRW]]</f>
        <v>0.32800000000000001</v>
      </c>
      <c r="G39" s="47">
        <v>24</v>
      </c>
      <c r="H39" s="55">
        <v>7216</v>
      </c>
      <c r="I39" s="17" t="str">
        <f>IF($H$1="","Введите курс",Таблица65[[#This Row],[Оптовая цена KRW за 1шт]]/$H$1)</f>
        <v>Введите курс</v>
      </c>
      <c r="J39" s="48"/>
      <c r="K39" s="18">
        <f>Таблица65[[#This Row],[Заказ коробок ]]*Таблица65[[#This Row],[Кол-во шт в коробке]]</f>
        <v>0</v>
      </c>
      <c r="L39" s="54">
        <f>Таблица65[[#This Row],[Общее кол-во шт]]*Таблица65[[#This Row],[Оптовая цена KRW за 1шт]]</f>
        <v>0</v>
      </c>
      <c r="M39" s="19" t="str">
        <f>IFERROR(Таблица65[[#This Row],[Общее кол-во шт]]*Таблица65[[#This Row],[Оптовая цена USD за 1шт]],"")</f>
        <v/>
      </c>
      <c r="N39" s="49"/>
    </row>
    <row r="40" spans="1:14" ht="22.5" customHeight="1">
      <c r="A40" s="44" t="s">
        <v>4380</v>
      </c>
      <c r="B40" s="14">
        <v>8809535802057</v>
      </c>
      <c r="C40" s="50" t="s">
        <v>4226</v>
      </c>
      <c r="D40" s="46" t="s">
        <v>4227</v>
      </c>
      <c r="E40" s="16">
        <v>8500</v>
      </c>
      <c r="F40" s="15">
        <f>Таблица65[[#This Row],[Оптовая цена KRW за 1шт]]/Таблица65[[#This Row],[Розничная цена KRW]]</f>
        <v>0.35</v>
      </c>
      <c r="G40" s="47">
        <v>12</v>
      </c>
      <c r="H40" s="55">
        <v>2975</v>
      </c>
      <c r="I40" s="17" t="str">
        <f>IF($H$1="","Введите курс",Таблица65[[#This Row],[Оптовая цена KRW за 1шт]]/$H$1)</f>
        <v>Введите курс</v>
      </c>
      <c r="J40" s="48"/>
      <c r="K40" s="18">
        <f>Таблица65[[#This Row],[Заказ коробок ]]*Таблица65[[#This Row],[Кол-во шт в коробке]]</f>
        <v>0</v>
      </c>
      <c r="L40" s="54">
        <f>Таблица65[[#This Row],[Общее кол-во шт]]*Таблица65[[#This Row],[Оптовая цена KRW за 1шт]]</f>
        <v>0</v>
      </c>
      <c r="M40" s="19" t="str">
        <f>IFERROR(Таблица65[[#This Row],[Общее кол-во шт]]*Таблица65[[#This Row],[Оптовая цена USD за 1шт]],"")</f>
        <v/>
      </c>
      <c r="N40" s="49"/>
    </row>
    <row r="41" spans="1:14" ht="22.5" customHeight="1">
      <c r="A41" s="44" t="s">
        <v>4381</v>
      </c>
      <c r="B41" s="14">
        <v>8809535802064</v>
      </c>
      <c r="C41" s="50" t="s">
        <v>4228</v>
      </c>
      <c r="D41" s="46" t="s">
        <v>4229</v>
      </c>
      <c r="E41" s="16">
        <v>8500</v>
      </c>
      <c r="F41" s="15">
        <f>Таблица65[[#This Row],[Оптовая цена KRW за 1шт]]/Таблица65[[#This Row],[Розничная цена KRW]]</f>
        <v>0.35</v>
      </c>
      <c r="G41" s="47">
        <v>12</v>
      </c>
      <c r="H41" s="55">
        <v>2975</v>
      </c>
      <c r="I41" s="17" t="str">
        <f>IF($H$1="","Введите курс",Таблица65[[#This Row],[Оптовая цена KRW за 1шт]]/$H$1)</f>
        <v>Введите курс</v>
      </c>
      <c r="J41" s="48"/>
      <c r="K41" s="18">
        <f>Таблица65[[#This Row],[Заказ коробок ]]*Таблица65[[#This Row],[Кол-во шт в коробке]]</f>
        <v>0</v>
      </c>
      <c r="L41" s="54">
        <f>Таблица65[[#This Row],[Общее кол-во шт]]*Таблица65[[#This Row],[Оптовая цена KRW за 1шт]]</f>
        <v>0</v>
      </c>
      <c r="M41" s="19" t="str">
        <f>IFERROR(Таблица65[[#This Row],[Общее кол-во шт]]*Таблица65[[#This Row],[Оптовая цена USD за 1шт]],"")</f>
        <v/>
      </c>
      <c r="N41" s="49"/>
    </row>
    <row r="42" spans="1:14" ht="22.5" customHeight="1">
      <c r="A42" s="44" t="s">
        <v>4382</v>
      </c>
      <c r="B42" s="14">
        <v>8809535802071</v>
      </c>
      <c r="C42" s="50" t="s">
        <v>4230</v>
      </c>
      <c r="D42" s="46" t="s">
        <v>4231</v>
      </c>
      <c r="E42" s="16">
        <v>8500</v>
      </c>
      <c r="F42" s="15">
        <f>Таблица65[[#This Row],[Оптовая цена KRW за 1шт]]/Таблица65[[#This Row],[Розничная цена KRW]]</f>
        <v>0.35</v>
      </c>
      <c r="G42" s="47">
        <v>12</v>
      </c>
      <c r="H42" s="55">
        <v>2975</v>
      </c>
      <c r="I42" s="17" t="str">
        <f>IF($H$1="","Введите курс",Таблица65[[#This Row],[Оптовая цена KRW за 1шт]]/$H$1)</f>
        <v>Введите курс</v>
      </c>
      <c r="J42" s="48"/>
      <c r="K42" s="18">
        <f>Таблица65[[#This Row],[Заказ коробок ]]*Таблица65[[#This Row],[Кол-во шт в коробке]]</f>
        <v>0</v>
      </c>
      <c r="L42" s="54">
        <f>Таблица65[[#This Row],[Общее кол-во шт]]*Таблица65[[#This Row],[Оптовая цена KRW за 1шт]]</f>
        <v>0</v>
      </c>
      <c r="M42" s="19" t="str">
        <f>IFERROR(Таблица65[[#This Row],[Общее кол-во шт]]*Таблица65[[#This Row],[Оптовая цена USD за 1шт]],"")</f>
        <v/>
      </c>
      <c r="N42" s="49"/>
    </row>
    <row r="43" spans="1:14" ht="22.5" customHeight="1">
      <c r="A43" s="44" t="s">
        <v>4383</v>
      </c>
      <c r="B43" s="14">
        <v>8809535802088</v>
      </c>
      <c r="C43" s="50" t="s">
        <v>4232</v>
      </c>
      <c r="D43" s="46" t="s">
        <v>4233</v>
      </c>
      <c r="E43" s="16">
        <v>8500</v>
      </c>
      <c r="F43" s="15">
        <f>Таблица65[[#This Row],[Оптовая цена KRW за 1шт]]/Таблица65[[#This Row],[Розничная цена KRW]]</f>
        <v>0.35</v>
      </c>
      <c r="G43" s="47">
        <v>12</v>
      </c>
      <c r="H43" s="55">
        <v>2975</v>
      </c>
      <c r="I43" s="17" t="str">
        <f>IF($H$1="","Введите курс",Таблица65[[#This Row],[Оптовая цена KRW за 1шт]]/$H$1)</f>
        <v>Введите курс</v>
      </c>
      <c r="J43" s="48"/>
      <c r="K43" s="18">
        <f>Таблица65[[#This Row],[Заказ коробок ]]*Таблица65[[#This Row],[Кол-во шт в коробке]]</f>
        <v>0</v>
      </c>
      <c r="L43" s="54">
        <f>Таблица65[[#This Row],[Общее кол-во шт]]*Таблица65[[#This Row],[Оптовая цена KRW за 1шт]]</f>
        <v>0</v>
      </c>
      <c r="M43" s="19" t="str">
        <f>IFERROR(Таблица65[[#This Row],[Общее кол-во шт]]*Таблица65[[#This Row],[Оптовая цена USD за 1шт]],"")</f>
        <v/>
      </c>
      <c r="N43" s="49"/>
    </row>
    <row r="44" spans="1:14" ht="22.5" customHeight="1">
      <c r="A44" s="44" t="s">
        <v>4384</v>
      </c>
      <c r="B44" s="14">
        <v>8809642714502</v>
      </c>
      <c r="C44" s="50" t="s">
        <v>4234</v>
      </c>
      <c r="D44" s="46" t="s">
        <v>80</v>
      </c>
      <c r="E44" s="16">
        <v>14000</v>
      </c>
      <c r="F44" s="15">
        <f>Таблица65[[#This Row],[Оптовая цена KRW за 1шт]]/Таблица65[[#This Row],[Розничная цена KRW]]</f>
        <v>0.32800000000000001</v>
      </c>
      <c r="G44" s="47">
        <v>50</v>
      </c>
      <c r="H44" s="55">
        <v>4592</v>
      </c>
      <c r="I44" s="17" t="str">
        <f>IF($H$1="","Введите курс",Таблица65[[#This Row],[Оптовая цена KRW за 1шт]]/$H$1)</f>
        <v>Введите курс</v>
      </c>
      <c r="J44" s="48"/>
      <c r="K44" s="18">
        <f>Таблица65[[#This Row],[Заказ коробок ]]*Таблица65[[#This Row],[Кол-во шт в коробке]]</f>
        <v>0</v>
      </c>
      <c r="L44" s="54">
        <f>Таблица65[[#This Row],[Общее кол-во шт]]*Таблица65[[#This Row],[Оптовая цена KRW за 1шт]]</f>
        <v>0</v>
      </c>
      <c r="M44" s="19" t="str">
        <f>IFERROR(Таблица65[[#This Row],[Общее кол-во шт]]*Таблица65[[#This Row],[Оптовая цена USD за 1шт]],"")</f>
        <v/>
      </c>
      <c r="N44" s="49"/>
    </row>
    <row r="45" spans="1:14" ht="22.5" customHeight="1">
      <c r="A45" s="44" t="s">
        <v>4385</v>
      </c>
      <c r="B45" s="14">
        <v>8809642714519</v>
      </c>
      <c r="C45" s="50" t="s">
        <v>4235</v>
      </c>
      <c r="D45" s="46" t="s">
        <v>81</v>
      </c>
      <c r="E45" s="16">
        <v>14000</v>
      </c>
      <c r="F45" s="15">
        <f>Таблица65[[#This Row],[Оптовая цена KRW за 1шт]]/Таблица65[[#This Row],[Розничная цена KRW]]</f>
        <v>0.32800000000000001</v>
      </c>
      <c r="G45" s="47">
        <v>50</v>
      </c>
      <c r="H45" s="55">
        <v>4592</v>
      </c>
      <c r="I45" s="17" t="str">
        <f>IF($H$1="","Введите курс",Таблица65[[#This Row],[Оптовая цена KRW за 1шт]]/$H$1)</f>
        <v>Введите курс</v>
      </c>
      <c r="J45" s="48"/>
      <c r="K45" s="18">
        <f>Таблица65[[#This Row],[Заказ коробок ]]*Таблица65[[#This Row],[Кол-во шт в коробке]]</f>
        <v>0</v>
      </c>
      <c r="L45" s="54">
        <f>Таблица65[[#This Row],[Общее кол-во шт]]*Таблица65[[#This Row],[Оптовая цена KRW за 1шт]]</f>
        <v>0</v>
      </c>
      <c r="M45" s="19" t="str">
        <f>IFERROR(Таблица65[[#This Row],[Общее кол-во шт]]*Таблица65[[#This Row],[Оптовая цена USD за 1шт]],"")</f>
        <v/>
      </c>
      <c r="N45" s="49"/>
    </row>
    <row r="46" spans="1:14" ht="22.5" customHeight="1">
      <c r="A46" s="44" t="s">
        <v>4386</v>
      </c>
      <c r="B46" s="14">
        <v>8809642714526</v>
      </c>
      <c r="C46" s="50" t="s">
        <v>4236</v>
      </c>
      <c r="D46" s="46" t="s">
        <v>82</v>
      </c>
      <c r="E46" s="16">
        <v>14000</v>
      </c>
      <c r="F46" s="15">
        <f>Таблица65[[#This Row],[Оптовая цена KRW за 1шт]]/Таблица65[[#This Row],[Розничная цена KRW]]</f>
        <v>0.32800000000000001</v>
      </c>
      <c r="G46" s="47">
        <v>50</v>
      </c>
      <c r="H46" s="55">
        <v>4592</v>
      </c>
      <c r="I46" s="17" t="str">
        <f>IF($H$1="","Введите курс",Таблица65[[#This Row],[Оптовая цена KRW за 1шт]]/$H$1)</f>
        <v>Введите курс</v>
      </c>
      <c r="J46" s="48"/>
      <c r="K46" s="18">
        <f>Таблица65[[#This Row],[Заказ коробок ]]*Таблица65[[#This Row],[Кол-во шт в коробке]]</f>
        <v>0</v>
      </c>
      <c r="L46" s="54">
        <f>Таблица65[[#This Row],[Общее кол-во шт]]*Таблица65[[#This Row],[Оптовая цена KRW за 1шт]]</f>
        <v>0</v>
      </c>
      <c r="M46" s="19" t="str">
        <f>IFERROR(Таблица65[[#This Row],[Общее кол-во шт]]*Таблица65[[#This Row],[Оптовая цена USD за 1шт]],"")</f>
        <v/>
      </c>
      <c r="N46" s="49"/>
    </row>
    <row r="47" spans="1:14" ht="22.5" customHeight="1">
      <c r="A47" s="44" t="s">
        <v>4387</v>
      </c>
      <c r="B47" s="14">
        <v>8809642714533</v>
      </c>
      <c r="C47" s="50" t="s">
        <v>4237</v>
      </c>
      <c r="D47" s="46" t="s">
        <v>83</v>
      </c>
      <c r="E47" s="16">
        <v>14000</v>
      </c>
      <c r="F47" s="15">
        <f>Таблица65[[#This Row],[Оптовая цена KRW за 1шт]]/Таблица65[[#This Row],[Розничная цена KRW]]</f>
        <v>0.32800000000000001</v>
      </c>
      <c r="G47" s="47">
        <v>50</v>
      </c>
      <c r="H47" s="55">
        <v>4592</v>
      </c>
      <c r="I47" s="17" t="str">
        <f>IF($H$1="","Введите курс",Таблица65[[#This Row],[Оптовая цена KRW за 1шт]]/$H$1)</f>
        <v>Введите курс</v>
      </c>
      <c r="J47" s="48"/>
      <c r="K47" s="18">
        <f>Таблица65[[#This Row],[Заказ коробок ]]*Таблица65[[#This Row],[Кол-во шт в коробке]]</f>
        <v>0</v>
      </c>
      <c r="L47" s="54">
        <f>Таблица65[[#This Row],[Общее кол-во шт]]*Таблица65[[#This Row],[Оптовая цена KRW за 1шт]]</f>
        <v>0</v>
      </c>
      <c r="M47" s="19" t="str">
        <f>IFERROR(Таблица65[[#This Row],[Общее кол-во шт]]*Таблица65[[#This Row],[Оптовая цена USD за 1шт]],"")</f>
        <v/>
      </c>
      <c r="N47" s="49"/>
    </row>
    <row r="48" spans="1:14" ht="22.5" customHeight="1">
      <c r="A48" s="44" t="s">
        <v>4388</v>
      </c>
      <c r="B48" s="14">
        <v>8809535804907</v>
      </c>
      <c r="C48" s="50" t="s">
        <v>4238</v>
      </c>
      <c r="D48" s="46" t="s">
        <v>4239</v>
      </c>
      <c r="E48" s="16">
        <v>19000</v>
      </c>
      <c r="F48" s="15">
        <f>Таблица65[[#This Row],[Оптовая цена KRW за 1шт]]/Таблица65[[#This Row],[Розничная цена KRW]]</f>
        <v>0.46</v>
      </c>
      <c r="G48" s="47">
        <v>24</v>
      </c>
      <c r="H48" s="55">
        <v>8740</v>
      </c>
      <c r="I48" s="17" t="str">
        <f>IF($H$1="","Введите курс",Таблица65[[#This Row],[Оптовая цена KRW за 1шт]]/$H$1)</f>
        <v>Введите курс</v>
      </c>
      <c r="J48" s="48"/>
      <c r="K48" s="18">
        <f>Таблица65[[#This Row],[Заказ коробок ]]*Таблица65[[#This Row],[Кол-во шт в коробке]]</f>
        <v>0</v>
      </c>
      <c r="L48" s="54">
        <f>Таблица65[[#This Row],[Общее кол-во шт]]*Таблица65[[#This Row],[Оптовая цена KRW за 1шт]]</f>
        <v>0</v>
      </c>
      <c r="M48" s="19" t="str">
        <f>IFERROR(Таблица65[[#This Row],[Общее кол-во шт]]*Таблица65[[#This Row],[Оптовая цена USD за 1шт]],"")</f>
        <v/>
      </c>
      <c r="N48" s="49"/>
    </row>
    <row r="49" spans="1:14" ht="22.5" customHeight="1">
      <c r="A49" s="44" t="s">
        <v>4389</v>
      </c>
      <c r="B49" s="14">
        <v>8809535804914</v>
      </c>
      <c r="C49" s="50" t="s">
        <v>4240</v>
      </c>
      <c r="D49" s="46" t="s">
        <v>4241</v>
      </c>
      <c r="E49" s="16">
        <v>19000</v>
      </c>
      <c r="F49" s="15">
        <f>Таблица65[[#This Row],[Оптовая цена KRW за 1шт]]/Таблица65[[#This Row],[Розничная цена KRW]]</f>
        <v>0.46</v>
      </c>
      <c r="G49" s="47">
        <v>24</v>
      </c>
      <c r="H49" s="55">
        <v>8740</v>
      </c>
      <c r="I49" s="17" t="str">
        <f>IF($H$1="","Введите курс",Таблица65[[#This Row],[Оптовая цена KRW за 1шт]]/$H$1)</f>
        <v>Введите курс</v>
      </c>
      <c r="J49" s="48"/>
      <c r="K49" s="18">
        <f>Таблица65[[#This Row],[Заказ коробок ]]*Таблица65[[#This Row],[Кол-во шт в коробке]]</f>
        <v>0</v>
      </c>
      <c r="L49" s="54">
        <f>Таблица65[[#This Row],[Общее кол-во шт]]*Таблица65[[#This Row],[Оптовая цена KRW за 1шт]]</f>
        <v>0</v>
      </c>
      <c r="M49" s="19" t="str">
        <f>IFERROR(Таблица65[[#This Row],[Общее кол-во шт]]*Таблица65[[#This Row],[Оптовая цена USD за 1шт]],"")</f>
        <v/>
      </c>
      <c r="N49" s="49"/>
    </row>
    <row r="50" spans="1:14" ht="22.5" customHeight="1">
      <c r="A50" s="44" t="s">
        <v>4390</v>
      </c>
      <c r="B50" s="14">
        <v>8809535805218</v>
      </c>
      <c r="C50" s="50" t="s">
        <v>4242</v>
      </c>
      <c r="D50" s="46" t="s">
        <v>4243</v>
      </c>
      <c r="E50" s="16">
        <v>28000</v>
      </c>
      <c r="F50" s="15">
        <f>Таблица65[[#This Row],[Оптовая цена KRW за 1шт]]/Таблица65[[#This Row],[Розничная цена KRW]]</f>
        <v>0.48199999999999998</v>
      </c>
      <c r="G50" s="47">
        <v>12</v>
      </c>
      <c r="H50" s="55">
        <v>13496</v>
      </c>
      <c r="I50" s="17" t="str">
        <f>IF($H$1="","Введите курс",Таблица65[[#This Row],[Оптовая цена KRW за 1шт]]/$H$1)</f>
        <v>Введите курс</v>
      </c>
      <c r="J50" s="48"/>
      <c r="K50" s="18">
        <f>Таблица65[[#This Row],[Заказ коробок ]]*Таблица65[[#This Row],[Кол-во шт в коробке]]</f>
        <v>0</v>
      </c>
      <c r="L50" s="54">
        <f>Таблица65[[#This Row],[Общее кол-во шт]]*Таблица65[[#This Row],[Оптовая цена KRW за 1шт]]</f>
        <v>0</v>
      </c>
      <c r="M50" s="19" t="str">
        <f>IFERROR(Таблица65[[#This Row],[Общее кол-во шт]]*Таблица65[[#This Row],[Оптовая цена USD за 1шт]],"")</f>
        <v/>
      </c>
      <c r="N50" s="49"/>
    </row>
    <row r="51" spans="1:14" ht="22.5" customHeight="1">
      <c r="A51" s="44" t="s">
        <v>4391</v>
      </c>
      <c r="B51" s="14">
        <v>8809642712874</v>
      </c>
      <c r="C51" s="50" t="s">
        <v>4244</v>
      </c>
      <c r="D51" s="46" t="s">
        <v>4245</v>
      </c>
      <c r="E51" s="16">
        <v>19000</v>
      </c>
      <c r="F51" s="15">
        <f>Таблица65[[#This Row],[Оптовая цена KRW за 1шт]]/Таблица65[[#This Row],[Розничная цена KRW]]</f>
        <v>0.48199999999999998</v>
      </c>
      <c r="G51" s="47">
        <v>24</v>
      </c>
      <c r="H51" s="55">
        <v>9158</v>
      </c>
      <c r="I51" s="17" t="str">
        <f>IF($H$1="","Введите курс",Таблица65[[#This Row],[Оптовая цена KRW за 1шт]]/$H$1)</f>
        <v>Введите курс</v>
      </c>
      <c r="J51" s="48"/>
      <c r="K51" s="18">
        <f>Таблица65[[#This Row],[Заказ коробок ]]*Таблица65[[#This Row],[Кол-во шт в коробке]]</f>
        <v>0</v>
      </c>
      <c r="L51" s="54">
        <f>Таблица65[[#This Row],[Общее кол-во шт]]*Таблица65[[#This Row],[Оптовая цена KRW за 1шт]]</f>
        <v>0</v>
      </c>
      <c r="M51" s="19" t="str">
        <f>IFERROR(Таблица65[[#This Row],[Общее кол-во шт]]*Таблица65[[#This Row],[Оптовая цена USD за 1шт]],"")</f>
        <v/>
      </c>
      <c r="N51" s="49"/>
    </row>
    <row r="52" spans="1:14" ht="22.5" customHeight="1">
      <c r="A52" s="44" t="s">
        <v>4392</v>
      </c>
      <c r="B52" s="14">
        <v>8809642712867</v>
      </c>
      <c r="C52" s="50" t="s">
        <v>4246</v>
      </c>
      <c r="D52" s="46" t="s">
        <v>4247</v>
      </c>
      <c r="E52" s="16">
        <v>20000</v>
      </c>
      <c r="F52" s="15">
        <f>Таблица65[[#This Row],[Оптовая цена KRW за 1шт]]/Таблица65[[#This Row],[Розничная цена KRW]]</f>
        <v>0.48199999999999998</v>
      </c>
      <c r="G52" s="47">
        <v>24</v>
      </c>
      <c r="H52" s="55">
        <v>9640</v>
      </c>
      <c r="I52" s="17" t="str">
        <f>IF($H$1="","Введите курс",Таблица65[[#This Row],[Оптовая цена KRW за 1шт]]/$H$1)</f>
        <v>Введите курс</v>
      </c>
      <c r="J52" s="48"/>
      <c r="K52" s="18">
        <f>Таблица65[[#This Row],[Заказ коробок ]]*Таблица65[[#This Row],[Кол-во шт в коробке]]</f>
        <v>0</v>
      </c>
      <c r="L52" s="54">
        <f>Таблица65[[#This Row],[Общее кол-во шт]]*Таблица65[[#This Row],[Оптовая цена KRW за 1шт]]</f>
        <v>0</v>
      </c>
      <c r="M52" s="19" t="str">
        <f>IFERROR(Таблица65[[#This Row],[Общее кол-во шт]]*Таблица65[[#This Row],[Оптовая цена USD за 1шт]],"")</f>
        <v/>
      </c>
      <c r="N52" s="49"/>
    </row>
    <row r="53" spans="1:14" ht="22.5" customHeight="1">
      <c r="A53" s="44" t="s">
        <v>4393</v>
      </c>
      <c r="B53" s="14">
        <v>8809642712881</v>
      </c>
      <c r="C53" s="50" t="s">
        <v>4248</v>
      </c>
      <c r="D53" s="46" t="s">
        <v>4249</v>
      </c>
      <c r="E53" s="16">
        <v>29000</v>
      </c>
      <c r="F53" s="15">
        <f>Таблица65[[#This Row],[Оптовая цена KRW за 1шт]]/Таблица65[[#This Row],[Розничная цена KRW]]</f>
        <v>0.48199999999999998</v>
      </c>
      <c r="G53" s="47">
        <v>32</v>
      </c>
      <c r="H53" s="55">
        <v>13978</v>
      </c>
      <c r="I53" s="17" t="str">
        <f>IF($H$1="","Введите курс",Таблица65[[#This Row],[Оптовая цена KRW за 1шт]]/$H$1)</f>
        <v>Введите курс</v>
      </c>
      <c r="J53" s="48"/>
      <c r="K53" s="18">
        <f>Таблица65[[#This Row],[Заказ коробок ]]*Таблица65[[#This Row],[Кол-во шт в коробке]]</f>
        <v>0</v>
      </c>
      <c r="L53" s="54">
        <f>Таблица65[[#This Row],[Общее кол-во шт]]*Таблица65[[#This Row],[Оптовая цена KRW за 1шт]]</f>
        <v>0</v>
      </c>
      <c r="M53" s="19" t="str">
        <f>IFERROR(Таблица65[[#This Row],[Общее кол-во шт]]*Таблица65[[#This Row],[Оптовая цена USD за 1шт]],"")</f>
        <v/>
      </c>
      <c r="N53" s="49"/>
    </row>
    <row r="54" spans="1:14" ht="22.5" customHeight="1">
      <c r="A54" s="44" t="s">
        <v>4394</v>
      </c>
      <c r="B54" s="14">
        <v>8809642712928</v>
      </c>
      <c r="C54" s="50" t="s">
        <v>4250</v>
      </c>
      <c r="D54" s="46" t="s">
        <v>4251</v>
      </c>
      <c r="E54" s="16">
        <v>21000</v>
      </c>
      <c r="F54" s="15">
        <f>Таблица65[[#This Row],[Оптовая цена KRW за 1шт]]/Таблица65[[#This Row],[Розничная цена KRW]]</f>
        <v>0.48199999999999998</v>
      </c>
      <c r="G54" s="47">
        <v>48</v>
      </c>
      <c r="H54" s="55">
        <v>10122</v>
      </c>
      <c r="I54" s="17" t="str">
        <f>IF($H$1="","Введите курс",Таблица65[[#This Row],[Оптовая цена KRW за 1шт]]/$H$1)</f>
        <v>Введите курс</v>
      </c>
      <c r="J54" s="48"/>
      <c r="K54" s="18">
        <f>Таблица65[[#This Row],[Заказ коробок ]]*Таблица65[[#This Row],[Кол-во шт в коробке]]</f>
        <v>0</v>
      </c>
      <c r="L54" s="54">
        <f>Таблица65[[#This Row],[Общее кол-во шт]]*Таблица65[[#This Row],[Оптовая цена KRW за 1шт]]</f>
        <v>0</v>
      </c>
      <c r="M54" s="19" t="str">
        <f>IFERROR(Таблица65[[#This Row],[Общее кол-во шт]]*Таблица65[[#This Row],[Оптовая цена USD за 1шт]],"")</f>
        <v/>
      </c>
      <c r="N54" s="49"/>
    </row>
    <row r="55" spans="1:14" ht="22.5" customHeight="1">
      <c r="A55" s="44" t="s">
        <v>4395</v>
      </c>
      <c r="B55" s="14">
        <v>8809642711211</v>
      </c>
      <c r="C55" s="50" t="s">
        <v>4252</v>
      </c>
      <c r="D55" s="46" t="s">
        <v>4253</v>
      </c>
      <c r="E55" s="16">
        <v>20000</v>
      </c>
      <c r="F55" s="15">
        <f>Таблица65[[#This Row],[Оптовая цена KRW за 1шт]]/Таблица65[[#This Row],[Розничная цена KRW]]</f>
        <v>0.35</v>
      </c>
      <c r="G55" s="47">
        <v>60</v>
      </c>
      <c r="H55" s="55">
        <v>7000</v>
      </c>
      <c r="I55" s="17" t="str">
        <f>IF($H$1="","Введите курс",Таблица65[[#This Row],[Оптовая цена KRW за 1шт]]/$H$1)</f>
        <v>Введите курс</v>
      </c>
      <c r="J55" s="48"/>
      <c r="K55" s="18">
        <f>Таблица65[[#This Row],[Заказ коробок ]]*Таблица65[[#This Row],[Кол-во шт в коробке]]</f>
        <v>0</v>
      </c>
      <c r="L55" s="54">
        <f>Таблица65[[#This Row],[Общее кол-во шт]]*Таблица65[[#This Row],[Оптовая цена KRW за 1шт]]</f>
        <v>0</v>
      </c>
      <c r="M55" s="19" t="str">
        <f>IFERROR(Таблица65[[#This Row],[Общее кол-во шт]]*Таблица65[[#This Row],[Оптовая цена USD за 1шт]],"")</f>
        <v/>
      </c>
      <c r="N55" s="49"/>
    </row>
    <row r="56" spans="1:14" ht="22.5" customHeight="1">
      <c r="A56" s="44" t="s">
        <v>4396</v>
      </c>
      <c r="B56" s="14">
        <v>8809724475727</v>
      </c>
      <c r="C56" s="50" t="s">
        <v>4254</v>
      </c>
      <c r="D56" s="46" t="s">
        <v>4255</v>
      </c>
      <c r="E56" s="16">
        <v>14000</v>
      </c>
      <c r="F56" s="15">
        <f>Таблица65[[#This Row],[Оптовая цена KRW за 1шт]]/Таблица65[[#This Row],[Розничная цена KRW]]</f>
        <v>0.48199999999999998</v>
      </c>
      <c r="G56" s="47">
        <v>48</v>
      </c>
      <c r="H56" s="55">
        <v>6748</v>
      </c>
      <c r="I56" s="17" t="str">
        <f>IF($H$1="","Введите курс",Таблица65[[#This Row],[Оптовая цена KRW за 1шт]]/$H$1)</f>
        <v>Введите курс</v>
      </c>
      <c r="J56" s="48"/>
      <c r="K56" s="18">
        <f>Таблица65[[#This Row],[Заказ коробок ]]*Таблица65[[#This Row],[Кол-во шт в коробке]]</f>
        <v>0</v>
      </c>
      <c r="L56" s="54">
        <f>Таблица65[[#This Row],[Общее кол-во шт]]*Таблица65[[#This Row],[Оптовая цена KRW за 1шт]]</f>
        <v>0</v>
      </c>
      <c r="M56" s="19" t="str">
        <f>IFERROR(Таблица65[[#This Row],[Общее кол-во шт]]*Таблица65[[#This Row],[Оптовая цена USD за 1шт]],"")</f>
        <v/>
      </c>
      <c r="N56" s="49"/>
    </row>
    <row r="57" spans="1:14" ht="22.5" customHeight="1">
      <c r="A57" s="44" t="s">
        <v>4397</v>
      </c>
      <c r="B57" s="14">
        <v>8809535806215</v>
      </c>
      <c r="C57" s="50" t="s">
        <v>4256</v>
      </c>
      <c r="D57" s="46" t="s">
        <v>4257</v>
      </c>
      <c r="E57" s="16">
        <v>47000</v>
      </c>
      <c r="F57" s="15">
        <f>Таблица65[[#This Row],[Оптовая цена KRW за 1шт]]/Таблица65[[#This Row],[Розничная цена KRW]]</f>
        <v>0.48199999999999998</v>
      </c>
      <c r="G57" s="47">
        <v>24</v>
      </c>
      <c r="H57" s="55">
        <v>22654</v>
      </c>
      <c r="I57" s="17" t="str">
        <f>IF($H$1="","Введите курс",Таблица65[[#This Row],[Оптовая цена KRW за 1шт]]/$H$1)</f>
        <v>Введите курс</v>
      </c>
      <c r="J57" s="48"/>
      <c r="K57" s="18">
        <f>Таблица65[[#This Row],[Заказ коробок ]]*Таблица65[[#This Row],[Кол-во шт в коробке]]</f>
        <v>0</v>
      </c>
      <c r="L57" s="54">
        <f>Таблица65[[#This Row],[Общее кол-во шт]]*Таблица65[[#This Row],[Оптовая цена KRW за 1шт]]</f>
        <v>0</v>
      </c>
      <c r="M57" s="19" t="str">
        <f>IFERROR(Таблица65[[#This Row],[Общее кол-во шт]]*Таблица65[[#This Row],[Оптовая цена USD за 1шт]],"")</f>
        <v/>
      </c>
      <c r="N57" s="49"/>
    </row>
    <row r="58" spans="1:14" ht="22.5" customHeight="1">
      <c r="A58" s="44" t="s">
        <v>4398</v>
      </c>
      <c r="B58" s="14">
        <v>8809642711587</v>
      </c>
      <c r="C58" s="50" t="s">
        <v>4258</v>
      </c>
      <c r="D58" s="46" t="s">
        <v>4259</v>
      </c>
      <c r="E58" s="16">
        <v>13000</v>
      </c>
      <c r="F58" s="15">
        <f>Таблица65[[#This Row],[Оптовая цена KRW за 1шт]]/Таблица65[[#This Row],[Розничная цена KRW]]</f>
        <v>0.48199999999999998</v>
      </c>
      <c r="G58" s="47">
        <v>48</v>
      </c>
      <c r="H58" s="55">
        <v>6266</v>
      </c>
      <c r="I58" s="17" t="str">
        <f>IF($H$1="","Введите курс",Таблица65[[#This Row],[Оптовая цена KRW за 1шт]]/$H$1)</f>
        <v>Введите курс</v>
      </c>
      <c r="J58" s="48"/>
      <c r="K58" s="18">
        <f>Таблица65[[#This Row],[Заказ коробок ]]*Таблица65[[#This Row],[Кол-во шт в коробке]]</f>
        <v>0</v>
      </c>
      <c r="L58" s="54">
        <f>Таблица65[[#This Row],[Общее кол-во шт]]*Таблица65[[#This Row],[Оптовая цена KRW за 1шт]]</f>
        <v>0</v>
      </c>
      <c r="M58" s="19" t="str">
        <f>IFERROR(Таблица65[[#This Row],[Общее кол-во шт]]*Таблица65[[#This Row],[Оптовая цена USD за 1шт]],"")</f>
        <v/>
      </c>
      <c r="N58" s="49"/>
    </row>
    <row r="59" spans="1:14" ht="22.5" customHeight="1">
      <c r="A59" s="44" t="s">
        <v>4399</v>
      </c>
      <c r="B59" s="14">
        <v>8809724470852</v>
      </c>
      <c r="C59" s="50" t="s">
        <v>4260</v>
      </c>
      <c r="D59" s="46" t="s">
        <v>4261</v>
      </c>
      <c r="E59" s="16">
        <v>51000</v>
      </c>
      <c r="F59" s="15">
        <f>Таблица65[[#This Row],[Оптовая цена KRW за 1шт]]/Таблица65[[#This Row],[Розничная цена KRW]]</f>
        <v>0.48199999999999998</v>
      </c>
      <c r="G59" s="47">
        <v>20</v>
      </c>
      <c r="H59" s="55">
        <v>24582</v>
      </c>
      <c r="I59" s="17" t="str">
        <f>IF($H$1="","Введите курс",Таблица65[[#This Row],[Оптовая цена KRW за 1шт]]/$H$1)</f>
        <v>Введите курс</v>
      </c>
      <c r="J59" s="48"/>
      <c r="K59" s="18">
        <f>Таблица65[[#This Row],[Заказ коробок ]]*Таблица65[[#This Row],[Кол-во шт в коробке]]</f>
        <v>0</v>
      </c>
      <c r="L59" s="54">
        <f>Таблица65[[#This Row],[Общее кол-во шт]]*Таблица65[[#This Row],[Оптовая цена KRW за 1шт]]</f>
        <v>0</v>
      </c>
      <c r="M59" s="19" t="str">
        <f>IFERROR(Таблица65[[#This Row],[Общее кол-во шт]]*Таблица65[[#This Row],[Оптовая цена USD за 1шт]],"")</f>
        <v/>
      </c>
      <c r="N59" s="49"/>
    </row>
    <row r="60" spans="1:14" ht="22.5" customHeight="1">
      <c r="A60" s="44" t="s">
        <v>4400</v>
      </c>
      <c r="B60" s="14">
        <v>8809724471255</v>
      </c>
      <c r="C60" s="50" t="s">
        <v>4262</v>
      </c>
      <c r="D60" s="46" t="s">
        <v>4263</v>
      </c>
      <c r="E60" s="16">
        <v>47000</v>
      </c>
      <c r="F60" s="15">
        <f>Таблица65[[#This Row],[Оптовая цена KRW за 1шт]]/Таблица65[[#This Row],[Розничная цена KRW]]</f>
        <v>0.48199999999999998</v>
      </c>
      <c r="G60" s="47">
        <v>24</v>
      </c>
      <c r="H60" s="55">
        <v>22654</v>
      </c>
      <c r="I60" s="17" t="str">
        <f>IF($H$1="","Введите курс",Таблица65[[#This Row],[Оптовая цена KRW за 1шт]]/$H$1)</f>
        <v>Введите курс</v>
      </c>
      <c r="J60" s="48"/>
      <c r="K60" s="18">
        <f>Таблица65[[#This Row],[Заказ коробок ]]*Таблица65[[#This Row],[Кол-во шт в коробке]]</f>
        <v>0</v>
      </c>
      <c r="L60" s="54">
        <f>Таблица65[[#This Row],[Общее кол-во шт]]*Таблица65[[#This Row],[Оптовая цена KRW за 1шт]]</f>
        <v>0</v>
      </c>
      <c r="M60" s="19" t="str">
        <f>IFERROR(Таблица65[[#This Row],[Общее кол-во шт]]*Таблица65[[#This Row],[Оптовая цена USD за 1шт]],"")</f>
        <v/>
      </c>
      <c r="N60" s="49"/>
    </row>
    <row r="61" spans="1:14" ht="22.5" customHeight="1">
      <c r="A61" s="44" t="s">
        <v>4401</v>
      </c>
      <c r="B61" s="14">
        <v>8809724470111</v>
      </c>
      <c r="C61" s="50" t="s">
        <v>4264</v>
      </c>
      <c r="D61" s="46" t="s">
        <v>4265</v>
      </c>
      <c r="E61" s="16">
        <v>36000</v>
      </c>
      <c r="F61" s="15">
        <f>Таблица65[[#This Row],[Оптовая цена KRW за 1шт]]/Таблица65[[#This Row],[Розничная цена KRW]]</f>
        <v>0.48199999999999998</v>
      </c>
      <c r="G61" s="47">
        <v>20</v>
      </c>
      <c r="H61" s="55">
        <v>17352</v>
      </c>
      <c r="I61" s="17" t="str">
        <f>IF($H$1="","Введите курс",Таблица65[[#This Row],[Оптовая цена KRW за 1шт]]/$H$1)</f>
        <v>Введите курс</v>
      </c>
      <c r="J61" s="48"/>
      <c r="K61" s="18">
        <f>Таблица65[[#This Row],[Заказ коробок ]]*Таблица65[[#This Row],[Кол-во шт в коробке]]</f>
        <v>0</v>
      </c>
      <c r="L61" s="54">
        <f>Таблица65[[#This Row],[Общее кол-во шт]]*Таблица65[[#This Row],[Оптовая цена KRW за 1шт]]</f>
        <v>0</v>
      </c>
      <c r="M61" s="19" t="str">
        <f>IFERROR(Таблица65[[#This Row],[Общее кол-во шт]]*Таблица65[[#This Row],[Оптовая цена USD за 1шт]],"")</f>
        <v/>
      </c>
      <c r="N61" s="49"/>
    </row>
    <row r="62" spans="1:14" ht="22.5" customHeight="1">
      <c r="A62" s="44" t="s">
        <v>4402</v>
      </c>
      <c r="B62" s="14">
        <v>8809724470845</v>
      </c>
      <c r="C62" s="50" t="s">
        <v>4266</v>
      </c>
      <c r="D62" s="46" t="s">
        <v>4267</v>
      </c>
      <c r="E62" s="16">
        <v>49000</v>
      </c>
      <c r="F62" s="15">
        <f>Таблица65[[#This Row],[Оптовая цена KRW за 1шт]]/Таблица65[[#This Row],[Розничная цена KRW]]</f>
        <v>0.48199999999999998</v>
      </c>
      <c r="G62" s="47">
        <v>30</v>
      </c>
      <c r="H62" s="55">
        <v>23618</v>
      </c>
      <c r="I62" s="17" t="str">
        <f>IF($H$1="","Введите курс",Таблица65[[#This Row],[Оптовая цена KRW за 1шт]]/$H$1)</f>
        <v>Введите курс</v>
      </c>
      <c r="J62" s="48"/>
      <c r="K62" s="18">
        <f>Таблица65[[#This Row],[Заказ коробок ]]*Таблица65[[#This Row],[Кол-во шт в коробке]]</f>
        <v>0</v>
      </c>
      <c r="L62" s="54">
        <f>Таблица65[[#This Row],[Общее кол-во шт]]*Таблица65[[#This Row],[Оптовая цена KRW за 1шт]]</f>
        <v>0</v>
      </c>
      <c r="M62" s="19" t="str">
        <f>IFERROR(Таблица65[[#This Row],[Общее кол-во шт]]*Таблица65[[#This Row],[Оптовая цена USD за 1шт]],"")</f>
        <v/>
      </c>
      <c r="N62" s="49"/>
    </row>
  </sheetData>
  <sheetProtection algorithmName="SHA-512" hashValue="pB91BeeCya6QpmXpObI+UiMvNX9/mRpBi/SAEI1XtXTz1rqxnnXwTwwX02iWuHtJA/VCGk3YQkAEhhfOeHvbcg==" saltValue="sNaGKPDu/MHB/egQuLTisA==" spinCount="100000" sheet="1" autoFilter="0" pivotTables="0"/>
  <mergeCells count="2">
    <mergeCell ref="A1:C1"/>
    <mergeCell ref="D1:F1"/>
  </mergeCells>
  <conditionalFormatting sqref="A63:A1048576">
    <cfRule type="duplicateValues" dxfId="1370" priority="1"/>
  </conditionalFormatting>
  <conditionalFormatting sqref="A63:A1048576">
    <cfRule type="duplicateValues" dxfId="1369" priority="2"/>
    <cfRule type="duplicateValues" dxfId="1368" priority="3"/>
    <cfRule type="duplicateValues" dxfId="1367" priority="4"/>
  </conditionalFormatting>
  <conditionalFormatting sqref="A3:A62">
    <cfRule type="duplicateValues" dxfId="1366" priority="5"/>
  </conditionalFormatting>
  <conditionalFormatting sqref="A3:A62">
    <cfRule type="duplicateValues" dxfId="1365" priority="6"/>
    <cfRule type="duplicateValues" dxfId="1364" priority="7"/>
    <cfRule type="duplicateValues" dxfId="1363" priority="8"/>
  </conditionalFormatting>
  <conditionalFormatting sqref="A3:A62">
    <cfRule type="duplicateValues" dxfId="1362" priority="9"/>
  </conditionalFormatting>
  <conditionalFormatting sqref="A3:A62">
    <cfRule type="duplicateValues" dxfId="1361" priority="10"/>
    <cfRule type="duplicateValues" dxfId="1360" priority="11"/>
    <cfRule type="duplicateValues" dxfId="1359" priority="12"/>
  </conditionalFormatting>
  <hyperlinks>
    <hyperlink ref="G1" r:id="rId1" xr:uid="{1ED6946B-C99B-4A79-A203-FD7F7BC78BA9}"/>
    <hyperlink ref="N1" location="Главная!A1" display="Вернуться на Главную" xr:uid="{B842F5FF-8CA6-4021-A434-C70ABE922B89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931D2-DA99-419B-B6A3-4CD641D637BC}">
  <sheetPr>
    <pageSetUpPr fitToPage="1"/>
  </sheetPr>
  <dimension ref="A1:N21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25238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SUM(J3:J216)</f>
        <v>0</v>
      </c>
      <c r="K1" s="59">
        <f>SUM(K3:K216)</f>
        <v>0</v>
      </c>
      <c r="L1" s="60">
        <f>SUM(L3:L216)</f>
        <v>0</v>
      </c>
      <c r="M1" s="61">
        <f>SUM(M3:M216)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25239</v>
      </c>
      <c r="B3" s="14">
        <v>8809563060801</v>
      </c>
      <c r="C3" s="45" t="s">
        <v>25240</v>
      </c>
      <c r="D3" s="160" t="s">
        <v>25241</v>
      </c>
      <c r="E3" s="53">
        <v>20000</v>
      </c>
      <c r="F3" s="15">
        <v>0.33</v>
      </c>
      <c r="G3" s="47">
        <v>48</v>
      </c>
      <c r="H3" s="16">
        <f>Таблица69[[#This Row],[Коэфициент стоимости]]*Таблица69[[#This Row],[Розничная цена KRW]]</f>
        <v>6600</v>
      </c>
      <c r="I3" s="17" t="str">
        <f>IF($H$1="","Введите курс",Таблица69[[#This Row],[Оптовая цена KRW за 1шт]]/$H$1)</f>
        <v>Введите курс</v>
      </c>
      <c r="J3" s="48"/>
      <c r="K3" s="18">
        <f>Таблица69[[#This Row],[Заказ коробок ]]*Таблица69[[#This Row],[Кол-во шт в коробке]]</f>
        <v>0</v>
      </c>
      <c r="L3" s="16">
        <f>Таблица69[[#This Row],[Общее кол-во шт]]*Таблица69[[#This Row],[Оптовая цена KRW за 1шт]]</f>
        <v>0</v>
      </c>
      <c r="M3" s="19" t="str">
        <f>IFERROR(Таблица69[[#This Row],[Общее кол-во шт]]*Таблица69[[#This Row],[Оптовая цена USD за 1шт]],"")</f>
        <v/>
      </c>
      <c r="N3" s="49"/>
    </row>
    <row r="4" spans="1:14" ht="22.5" customHeight="1">
      <c r="A4" s="44" t="s">
        <v>25242</v>
      </c>
      <c r="B4" s="14">
        <v>8809389032372</v>
      </c>
      <c r="C4" s="50" t="s">
        <v>25243</v>
      </c>
      <c r="D4" s="160" t="s">
        <v>25244</v>
      </c>
      <c r="E4" s="16">
        <v>24000</v>
      </c>
      <c r="F4" s="15">
        <v>0.32000000000000006</v>
      </c>
      <c r="G4" s="47">
        <v>48</v>
      </c>
      <c r="H4" s="55">
        <f>Таблица69[[#This Row],[Коэфициент стоимости]]*Таблица69[[#This Row],[Розничная цена KRW]]</f>
        <v>7680.0000000000018</v>
      </c>
      <c r="I4" s="17" t="str">
        <f>IF($H$1="","Введите курс",Таблица69[[#This Row],[Оптовая цена KRW за 1шт]]/$H$1)</f>
        <v>Введите курс</v>
      </c>
      <c r="J4" s="48"/>
      <c r="K4" s="18">
        <f>Таблица69[[#This Row],[Заказ коробок ]]*Таблица69[[#This Row],[Кол-во шт в коробке]]</f>
        <v>0</v>
      </c>
      <c r="L4" s="54">
        <f>Таблица69[[#This Row],[Общее кол-во шт]]*Таблица69[[#This Row],[Оптовая цена KRW за 1шт]]</f>
        <v>0</v>
      </c>
      <c r="M4" s="19" t="str">
        <f>IFERROR(Таблица69[[#This Row],[Общее кол-во шт]]*Таблица69[[#This Row],[Оптовая цена USD за 1шт]],"")</f>
        <v/>
      </c>
      <c r="N4" s="49"/>
    </row>
    <row r="5" spans="1:14" ht="22.5" customHeight="1">
      <c r="A5" s="44" t="s">
        <v>25245</v>
      </c>
      <c r="B5" s="14">
        <v>8809331318875</v>
      </c>
      <c r="C5" s="50" t="s">
        <v>25246</v>
      </c>
      <c r="D5" s="160" t="s">
        <v>25247</v>
      </c>
      <c r="E5" s="16">
        <v>18000</v>
      </c>
      <c r="F5" s="15">
        <v>0.32000000000000006</v>
      </c>
      <c r="G5" s="47">
        <v>120</v>
      </c>
      <c r="H5" s="55">
        <f>Таблица69[[#This Row],[Коэфициент стоимости]]*Таблица69[[#This Row],[Розничная цена KRW]]</f>
        <v>5760.0000000000009</v>
      </c>
      <c r="I5" s="17" t="str">
        <f>IF($H$1="","Введите курс",Таблица69[[#This Row],[Оптовая цена KRW за 1шт]]/$H$1)</f>
        <v>Введите курс</v>
      </c>
      <c r="J5" s="48"/>
      <c r="K5" s="18">
        <f>Таблица69[[#This Row],[Заказ коробок ]]*Таблица69[[#This Row],[Кол-во шт в коробке]]</f>
        <v>0</v>
      </c>
      <c r="L5" s="54">
        <f>Таблица69[[#This Row],[Общее кол-во шт]]*Таблица69[[#This Row],[Оптовая цена KRW за 1шт]]</f>
        <v>0</v>
      </c>
      <c r="M5" s="19" t="str">
        <f>IFERROR(Таблица69[[#This Row],[Общее кол-во шт]]*Таблица69[[#This Row],[Оптовая цена USD за 1шт]],"")</f>
        <v/>
      </c>
      <c r="N5" s="49"/>
    </row>
    <row r="6" spans="1:14" ht="22.5" customHeight="1">
      <c r="A6" s="44" t="s">
        <v>25248</v>
      </c>
      <c r="B6" s="14">
        <v>8809469773843</v>
      </c>
      <c r="C6" s="50" t="s">
        <v>25249</v>
      </c>
      <c r="D6" s="160" t="s">
        <v>25250</v>
      </c>
      <c r="E6" s="16">
        <v>26000</v>
      </c>
      <c r="F6" s="15">
        <v>0.32000000000000006</v>
      </c>
      <c r="G6" s="47">
        <v>64</v>
      </c>
      <c r="H6" s="55">
        <f>Таблица69[[#This Row],[Коэфициент стоимости]]*Таблица69[[#This Row],[Розничная цена KRW]]</f>
        <v>8320.0000000000018</v>
      </c>
      <c r="I6" s="17" t="str">
        <f>IF($H$1="","Введите курс",Таблица69[[#This Row],[Оптовая цена KRW за 1шт]]/$H$1)</f>
        <v>Введите курс</v>
      </c>
      <c r="J6" s="48"/>
      <c r="K6" s="18">
        <f>Таблица69[[#This Row],[Заказ коробок ]]*Таблица69[[#This Row],[Кол-во шт в коробке]]</f>
        <v>0</v>
      </c>
      <c r="L6" s="54">
        <f>Таблица69[[#This Row],[Общее кол-во шт]]*Таблица69[[#This Row],[Оптовая цена KRW за 1шт]]</f>
        <v>0</v>
      </c>
      <c r="M6" s="19" t="str">
        <f>IFERROR(Таблица69[[#This Row],[Общее кол-во шт]]*Таблица69[[#This Row],[Оптовая цена USD за 1шт]],"")</f>
        <v/>
      </c>
      <c r="N6" s="49"/>
    </row>
    <row r="7" spans="1:14" ht="22.5" customHeight="1">
      <c r="A7" s="44" t="s">
        <v>25251</v>
      </c>
      <c r="B7" s="14">
        <v>8809563060221</v>
      </c>
      <c r="C7" s="50" t="s">
        <v>25252</v>
      </c>
      <c r="D7" s="160" t="s">
        <v>25253</v>
      </c>
      <c r="E7" s="16">
        <v>13000</v>
      </c>
      <c r="F7" s="15">
        <v>0.32000000000000006</v>
      </c>
      <c r="G7" s="47">
        <v>90</v>
      </c>
      <c r="H7" s="55">
        <f>Таблица69[[#This Row],[Коэфициент стоимости]]*Таблица69[[#This Row],[Розничная цена KRW]]</f>
        <v>4160.0000000000009</v>
      </c>
      <c r="I7" s="17" t="str">
        <f>IF($H$1="","Введите курс",Таблица69[[#This Row],[Оптовая цена KRW за 1шт]]/$H$1)</f>
        <v>Введите курс</v>
      </c>
      <c r="J7" s="48"/>
      <c r="K7" s="18">
        <f>Таблица69[[#This Row],[Заказ коробок ]]*Таблица69[[#This Row],[Кол-во шт в коробке]]</f>
        <v>0</v>
      </c>
      <c r="L7" s="54">
        <f>Таблица69[[#This Row],[Общее кол-во шт]]*Таблица69[[#This Row],[Оптовая цена KRW за 1шт]]</f>
        <v>0</v>
      </c>
      <c r="M7" s="19" t="str">
        <f>IFERROR(Таблица69[[#This Row],[Общее кол-во шт]]*Таблица69[[#This Row],[Оптовая цена USD за 1шт]],"")</f>
        <v/>
      </c>
      <c r="N7" s="49"/>
    </row>
    <row r="8" spans="1:14" ht="22.5" customHeight="1">
      <c r="A8" s="44" t="s">
        <v>25254</v>
      </c>
      <c r="B8" s="14">
        <v>8809389033584</v>
      </c>
      <c r="C8" s="50" t="s">
        <v>25255</v>
      </c>
      <c r="D8" s="160" t="s">
        <v>25256</v>
      </c>
      <c r="E8" s="16">
        <v>20000</v>
      </c>
      <c r="F8" s="15">
        <v>0.32000000000000006</v>
      </c>
      <c r="G8" s="47">
        <v>60</v>
      </c>
      <c r="H8" s="55">
        <f>Таблица69[[#This Row],[Коэфициент стоимости]]*Таблица69[[#This Row],[Розничная цена KRW]]</f>
        <v>6400.0000000000009</v>
      </c>
      <c r="I8" s="17" t="str">
        <f>IF($H$1="","Введите курс",Таблица69[[#This Row],[Оптовая цена KRW за 1шт]]/$H$1)</f>
        <v>Введите курс</v>
      </c>
      <c r="J8" s="48"/>
      <c r="K8" s="18">
        <f>Таблица69[[#This Row],[Заказ коробок ]]*Таблица69[[#This Row],[Кол-во шт в коробке]]</f>
        <v>0</v>
      </c>
      <c r="L8" s="54">
        <f>Таблица69[[#This Row],[Общее кол-во шт]]*Таблица69[[#This Row],[Оптовая цена KRW за 1шт]]</f>
        <v>0</v>
      </c>
      <c r="M8" s="19" t="str">
        <f>IFERROR(Таблица69[[#This Row],[Общее кол-во шт]]*Таблица69[[#This Row],[Оптовая цена USD за 1шт]],"")</f>
        <v/>
      </c>
      <c r="N8" s="49"/>
    </row>
    <row r="9" spans="1:14" ht="22.5" customHeight="1">
      <c r="A9" s="44" t="s">
        <v>25257</v>
      </c>
      <c r="B9" s="14">
        <v>8809384922678</v>
      </c>
      <c r="C9" s="50" t="s">
        <v>25258</v>
      </c>
      <c r="D9" s="160" t="s">
        <v>25259</v>
      </c>
      <c r="E9" s="16">
        <v>23000</v>
      </c>
      <c r="F9" s="15">
        <v>0.32000000000000006</v>
      </c>
      <c r="G9" s="47">
        <v>48</v>
      </c>
      <c r="H9" s="55">
        <f>Таблица69[[#This Row],[Коэфициент стоимости]]*Таблица69[[#This Row],[Розничная цена KRW]]</f>
        <v>7360.0000000000018</v>
      </c>
      <c r="I9" s="17" t="str">
        <f>IF($H$1="","Введите курс",Таблица69[[#This Row],[Оптовая цена KRW за 1шт]]/$H$1)</f>
        <v>Введите курс</v>
      </c>
      <c r="J9" s="48"/>
      <c r="K9" s="18">
        <f>Таблица69[[#This Row],[Заказ коробок ]]*Таблица69[[#This Row],[Кол-во шт в коробке]]</f>
        <v>0</v>
      </c>
      <c r="L9" s="54">
        <f>Таблица69[[#This Row],[Общее кол-во шт]]*Таблица69[[#This Row],[Оптовая цена KRW за 1шт]]</f>
        <v>0</v>
      </c>
      <c r="M9" s="19" t="str">
        <f>IFERROR(Таблица69[[#This Row],[Общее кол-во шт]]*Таблица69[[#This Row],[Оптовая цена USD за 1шт]],"")</f>
        <v/>
      </c>
      <c r="N9" s="49"/>
    </row>
    <row r="10" spans="1:14" ht="22.5" customHeight="1">
      <c r="A10" s="44" t="s">
        <v>25260</v>
      </c>
      <c r="B10" s="14">
        <v>8809480772054</v>
      </c>
      <c r="C10" s="50" t="s">
        <v>25261</v>
      </c>
      <c r="D10" s="160" t="s">
        <v>25262</v>
      </c>
      <c r="E10" s="16">
        <v>54000</v>
      </c>
      <c r="F10" s="15">
        <v>0.32000000000000006</v>
      </c>
      <c r="G10" s="47">
        <v>60</v>
      </c>
      <c r="H10" s="55">
        <f>Таблица69[[#This Row],[Коэфициент стоимости]]*Таблица69[[#This Row],[Розничная цена KRW]]</f>
        <v>17280.000000000004</v>
      </c>
      <c r="I10" s="17" t="str">
        <f>IF($H$1="","Введите курс",Таблица69[[#This Row],[Оптовая цена KRW за 1шт]]/$H$1)</f>
        <v>Введите курс</v>
      </c>
      <c r="J10" s="48"/>
      <c r="K10" s="18">
        <f>Таблица69[[#This Row],[Заказ коробок ]]*Таблица69[[#This Row],[Кол-во шт в коробке]]</f>
        <v>0</v>
      </c>
      <c r="L10" s="54">
        <f>Таблица69[[#This Row],[Общее кол-во шт]]*Таблица69[[#This Row],[Оптовая цена KRW за 1шт]]</f>
        <v>0</v>
      </c>
      <c r="M10" s="19" t="str">
        <f>IFERROR(Таблица69[[#This Row],[Общее кол-во шт]]*Таблица69[[#This Row],[Оптовая цена USD за 1шт]],"")</f>
        <v/>
      </c>
      <c r="N10" s="49"/>
    </row>
    <row r="11" spans="1:14" ht="22.5" customHeight="1">
      <c r="A11" s="44" t="s">
        <v>25263</v>
      </c>
      <c r="B11" s="14">
        <v>8809772620063</v>
      </c>
      <c r="C11" s="50" t="s">
        <v>25264</v>
      </c>
      <c r="D11" s="160" t="s">
        <v>25265</v>
      </c>
      <c r="E11" s="16">
        <v>12000</v>
      </c>
      <c r="F11" s="15">
        <v>0.24</v>
      </c>
      <c r="G11" s="47">
        <v>80</v>
      </c>
      <c r="H11" s="55">
        <f>Таблица69[[#This Row],[Коэфициент стоимости]]*Таблица69[[#This Row],[Розничная цена KRW]]</f>
        <v>2880</v>
      </c>
      <c r="I11" s="17" t="str">
        <f>IF($H$1="","Введите курс",Таблица69[[#This Row],[Оптовая цена KRW за 1шт]]/$H$1)</f>
        <v>Введите курс</v>
      </c>
      <c r="J11" s="48"/>
      <c r="K11" s="18">
        <f>Таблица69[[#This Row],[Заказ коробок ]]*Таблица69[[#This Row],[Кол-во шт в коробке]]</f>
        <v>0</v>
      </c>
      <c r="L11" s="54">
        <f>Таблица69[[#This Row],[Общее кол-во шт]]*Таблица69[[#This Row],[Оптовая цена KRW за 1шт]]</f>
        <v>0</v>
      </c>
      <c r="M11" s="19" t="str">
        <f>IFERROR(Таблица69[[#This Row],[Общее кол-во шт]]*Таблица69[[#This Row],[Оптовая цена USD за 1шт]],"")</f>
        <v/>
      </c>
      <c r="N11" s="49"/>
    </row>
    <row r="12" spans="1:14" ht="22.5" customHeight="1">
      <c r="A12" s="44" t="s">
        <v>25266</v>
      </c>
      <c r="B12" s="14">
        <v>8809772620070</v>
      </c>
      <c r="C12" s="50" t="s">
        <v>25267</v>
      </c>
      <c r="D12" s="160" t="s">
        <v>25268</v>
      </c>
      <c r="E12" s="16">
        <v>25000</v>
      </c>
      <c r="F12" s="15">
        <v>0.32000000000000006</v>
      </c>
      <c r="G12" s="47">
        <v>40</v>
      </c>
      <c r="H12" s="55">
        <f>Таблица69[[#This Row],[Коэфициент стоимости]]*Таблица69[[#This Row],[Розничная цена KRW]]</f>
        <v>8000.0000000000018</v>
      </c>
      <c r="I12" s="17" t="str">
        <f>IF($H$1="","Введите курс",Таблица69[[#This Row],[Оптовая цена KRW за 1шт]]/$H$1)</f>
        <v>Введите курс</v>
      </c>
      <c r="J12" s="48"/>
      <c r="K12" s="18">
        <f>Таблица69[[#This Row],[Заказ коробок ]]*Таблица69[[#This Row],[Кол-во шт в коробке]]</f>
        <v>0</v>
      </c>
      <c r="L12" s="54">
        <f>Таблица69[[#This Row],[Общее кол-во шт]]*Таблица69[[#This Row],[Оптовая цена KRW за 1шт]]</f>
        <v>0</v>
      </c>
      <c r="M12" s="19" t="str">
        <f>IFERROR(Таблица69[[#This Row],[Общее кол-во шт]]*Таблица69[[#This Row],[Оптовая цена USD за 1шт]],"")</f>
        <v/>
      </c>
      <c r="N12" s="49"/>
    </row>
    <row r="13" spans="1:14" ht="22.5" customHeight="1">
      <c r="A13" s="44" t="s">
        <v>25269</v>
      </c>
      <c r="B13" s="14">
        <v>8809331318868</v>
      </c>
      <c r="C13" s="50" t="s">
        <v>25270</v>
      </c>
      <c r="D13" s="160" t="s">
        <v>25271</v>
      </c>
      <c r="E13" s="16">
        <v>15000</v>
      </c>
      <c r="F13" s="15">
        <v>0.34</v>
      </c>
      <c r="G13" s="47">
        <v>120</v>
      </c>
      <c r="H13" s="55">
        <f>Таблица69[[#This Row],[Коэфициент стоимости]]*Таблица69[[#This Row],[Розничная цена KRW]]</f>
        <v>5100</v>
      </c>
      <c r="I13" s="17" t="str">
        <f>IF($H$1="","Введите курс",Таблица69[[#This Row],[Оптовая цена KRW за 1шт]]/$H$1)</f>
        <v>Введите курс</v>
      </c>
      <c r="J13" s="48"/>
      <c r="K13" s="18">
        <f>Таблица69[[#This Row],[Заказ коробок ]]*Таблица69[[#This Row],[Кол-во шт в коробке]]</f>
        <v>0</v>
      </c>
      <c r="L13" s="54">
        <f>Таблица69[[#This Row],[Общее кол-во шт]]*Таблица69[[#This Row],[Оптовая цена KRW за 1шт]]</f>
        <v>0</v>
      </c>
      <c r="M13" s="19" t="str">
        <f>IFERROR(Таблица69[[#This Row],[Общее кол-во шт]]*Таблица69[[#This Row],[Оптовая цена USD за 1шт]],"")</f>
        <v/>
      </c>
      <c r="N13" s="49"/>
    </row>
    <row r="14" spans="1:14" ht="22.5" customHeight="1">
      <c r="A14" s="44" t="s">
        <v>25272</v>
      </c>
      <c r="B14" s="14">
        <v>8809331319407</v>
      </c>
      <c r="C14" s="50" t="s">
        <v>25273</v>
      </c>
      <c r="D14" s="160" t="s">
        <v>25274</v>
      </c>
      <c r="E14" s="16">
        <v>15000</v>
      </c>
      <c r="F14" s="15">
        <v>0.34</v>
      </c>
      <c r="G14" s="47">
        <v>120</v>
      </c>
      <c r="H14" s="55">
        <f>Таблица69[[#This Row],[Коэфициент стоимости]]*Таблица69[[#This Row],[Розничная цена KRW]]</f>
        <v>5100</v>
      </c>
      <c r="I14" s="17" t="str">
        <f>IF($H$1="","Введите курс",Таблица69[[#This Row],[Оптовая цена KRW за 1шт]]/$H$1)</f>
        <v>Введите курс</v>
      </c>
      <c r="J14" s="48"/>
      <c r="K14" s="18">
        <f>Таблица69[[#This Row],[Заказ коробок ]]*Таблица69[[#This Row],[Кол-во шт в коробке]]</f>
        <v>0</v>
      </c>
      <c r="L14" s="54">
        <f>Таблица69[[#This Row],[Общее кол-во шт]]*Таблица69[[#This Row],[Оптовая цена KRW за 1шт]]</f>
        <v>0</v>
      </c>
      <c r="M14" s="19" t="str">
        <f>IFERROR(Таблица69[[#This Row],[Общее кол-во шт]]*Таблица69[[#This Row],[Оптовая цена USD за 1шт]],"")</f>
        <v/>
      </c>
      <c r="N14" s="49"/>
    </row>
    <row r="15" spans="1:14" ht="22.5" customHeight="1">
      <c r="A15" s="44" t="s">
        <v>25275</v>
      </c>
      <c r="B15" s="14">
        <v>8809563060603</v>
      </c>
      <c r="C15" s="50" t="s">
        <v>25276</v>
      </c>
      <c r="D15" s="160" t="s">
        <v>25277</v>
      </c>
      <c r="E15" s="16">
        <v>15000</v>
      </c>
      <c r="F15" s="15">
        <v>0.34</v>
      </c>
      <c r="G15" s="47">
        <v>80</v>
      </c>
      <c r="H15" s="55">
        <f>Таблица69[[#This Row],[Коэфициент стоимости]]*Таблица69[[#This Row],[Розничная цена KRW]]</f>
        <v>5100</v>
      </c>
      <c r="I15" s="17" t="str">
        <f>IF($H$1="","Введите курс",Таблица69[[#This Row],[Оптовая цена KRW за 1шт]]/$H$1)</f>
        <v>Введите курс</v>
      </c>
      <c r="J15" s="48"/>
      <c r="K15" s="18">
        <f>Таблица69[[#This Row],[Заказ коробок ]]*Таблица69[[#This Row],[Кол-во шт в коробке]]</f>
        <v>0</v>
      </c>
      <c r="L15" s="54">
        <f>Таблица69[[#This Row],[Общее кол-во шт]]*Таблица69[[#This Row],[Оптовая цена KRW за 1шт]]</f>
        <v>0</v>
      </c>
      <c r="M15" s="19" t="str">
        <f>IFERROR(Таблица69[[#This Row],[Общее кол-во шт]]*Таблица69[[#This Row],[Оптовая цена USD за 1шт]],"")</f>
        <v/>
      </c>
      <c r="N15" s="49"/>
    </row>
    <row r="16" spans="1:14" ht="22.5" customHeight="1">
      <c r="A16" s="44" t="s">
        <v>25278</v>
      </c>
      <c r="B16" s="14">
        <v>8809563060726</v>
      </c>
      <c r="C16" s="50" t="s">
        <v>25279</v>
      </c>
      <c r="D16" s="160" t="s">
        <v>25280</v>
      </c>
      <c r="E16" s="16">
        <v>20000</v>
      </c>
      <c r="F16" s="15">
        <v>0.34</v>
      </c>
      <c r="G16" s="47">
        <v>48</v>
      </c>
      <c r="H16" s="55">
        <f>Таблица69[[#This Row],[Коэфициент стоимости]]*Таблица69[[#This Row],[Розничная цена KRW]]</f>
        <v>6800.0000000000009</v>
      </c>
      <c r="I16" s="17" t="str">
        <f>IF($H$1="","Введите курс",Таблица69[[#This Row],[Оптовая цена KRW за 1шт]]/$H$1)</f>
        <v>Введите курс</v>
      </c>
      <c r="J16" s="48"/>
      <c r="K16" s="18">
        <f>Таблица69[[#This Row],[Заказ коробок ]]*Таблица69[[#This Row],[Кол-во шт в коробке]]</f>
        <v>0</v>
      </c>
      <c r="L16" s="54">
        <f>Таблица69[[#This Row],[Общее кол-во шт]]*Таблица69[[#This Row],[Оптовая цена KRW за 1шт]]</f>
        <v>0</v>
      </c>
      <c r="M16" s="19" t="str">
        <f>IFERROR(Таблица69[[#This Row],[Общее кол-во шт]]*Таблица69[[#This Row],[Оптовая цена USD за 1шт]],"")</f>
        <v/>
      </c>
      <c r="N16" s="49"/>
    </row>
    <row r="17" spans="1:14" ht="22.5" customHeight="1">
      <c r="A17" s="44" t="s">
        <v>25281</v>
      </c>
      <c r="B17" s="14">
        <v>8809384922661</v>
      </c>
      <c r="C17" s="50" t="s">
        <v>25282</v>
      </c>
      <c r="D17" s="160" t="s">
        <v>25283</v>
      </c>
      <c r="E17" s="16">
        <v>20000</v>
      </c>
      <c r="F17" s="15">
        <v>0.34</v>
      </c>
      <c r="G17" s="47">
        <v>48</v>
      </c>
      <c r="H17" s="55">
        <f>Таблица69[[#This Row],[Коэфициент стоимости]]*Таблица69[[#This Row],[Розничная цена KRW]]</f>
        <v>6800.0000000000009</v>
      </c>
      <c r="I17" s="17" t="str">
        <f>IF($H$1="","Введите курс",Таблица69[[#This Row],[Оптовая цена KRW за 1шт]]/$H$1)</f>
        <v>Введите курс</v>
      </c>
      <c r="J17" s="48"/>
      <c r="K17" s="18">
        <f>Таблица69[[#This Row],[Заказ коробок ]]*Таблица69[[#This Row],[Кол-во шт в коробке]]</f>
        <v>0</v>
      </c>
      <c r="L17" s="54">
        <f>Таблица69[[#This Row],[Общее кол-во шт]]*Таблица69[[#This Row],[Оптовая цена KRW за 1шт]]</f>
        <v>0</v>
      </c>
      <c r="M17" s="19" t="str">
        <f>IFERROR(Таблица69[[#This Row],[Общее кол-во шт]]*Таблица69[[#This Row],[Оптовая цена USD за 1шт]],"")</f>
        <v/>
      </c>
      <c r="N17" s="49"/>
    </row>
    <row r="18" spans="1:14" ht="22.5" customHeight="1">
      <c r="A18" s="44" t="s">
        <v>25284</v>
      </c>
      <c r="B18" s="76">
        <v>8809445614320</v>
      </c>
      <c r="C18" s="50" t="s">
        <v>25285</v>
      </c>
      <c r="D18" s="217" t="s">
        <v>25286</v>
      </c>
      <c r="E18" s="78">
        <v>22000</v>
      </c>
      <c r="F18" s="79">
        <v>0.34</v>
      </c>
      <c r="G18" s="80">
        <v>48</v>
      </c>
      <c r="H18" s="81">
        <f>Таблица69[[#This Row],[Коэфициент стоимости]]*Таблица69[[#This Row],[Розничная цена KRW]]</f>
        <v>7480.0000000000009</v>
      </c>
      <c r="I18" s="82" t="str">
        <f>IF($H$1="","Введите курс",Таблица69[[#This Row],[Оптовая цена KRW за 1шт]]/$H$1)</f>
        <v>Введите курс</v>
      </c>
      <c r="J18" s="83"/>
      <c r="K18" s="84">
        <f>Таблица69[[#This Row],[Заказ коробок ]]*Таблица69[[#This Row],[Кол-во шт в коробке]]</f>
        <v>0</v>
      </c>
      <c r="L18" s="85">
        <f>Таблица69[[#This Row],[Общее кол-во шт]]*Таблица69[[#This Row],[Оптовая цена KRW за 1шт]]</f>
        <v>0</v>
      </c>
      <c r="M18" s="86" t="str">
        <f>IFERROR(Таблица69[[#This Row],[Общее кол-во шт]]*Таблица69[[#This Row],[Оптовая цена USD за 1шт]],"")</f>
        <v/>
      </c>
      <c r="N18" s="87"/>
    </row>
    <row r="19" spans="1:14" ht="22.5" customHeight="1">
      <c r="A19" s="44" t="s">
        <v>25287</v>
      </c>
      <c r="B19" s="76">
        <v>8809389033966</v>
      </c>
      <c r="C19" s="50" t="s">
        <v>25288</v>
      </c>
      <c r="D19" s="217" t="s">
        <v>25289</v>
      </c>
      <c r="E19" s="78">
        <v>24000</v>
      </c>
      <c r="F19" s="79">
        <v>0.32000000000000006</v>
      </c>
      <c r="G19" s="80">
        <v>80</v>
      </c>
      <c r="H19" s="81">
        <f>Таблица69[[#This Row],[Коэфициент стоимости]]*Таблица69[[#This Row],[Розничная цена KRW]]</f>
        <v>7680.0000000000018</v>
      </c>
      <c r="I19" s="82" t="str">
        <f>IF($H$1="","Введите курс",Таблица69[[#This Row],[Оптовая цена KRW за 1шт]]/$H$1)</f>
        <v>Введите курс</v>
      </c>
      <c r="J19" s="83"/>
      <c r="K19" s="84">
        <f>Таблица69[[#This Row],[Заказ коробок ]]*Таблица69[[#This Row],[Кол-во шт в коробке]]</f>
        <v>0</v>
      </c>
      <c r="L19" s="85">
        <f>Таблица69[[#This Row],[Общее кол-во шт]]*Таблица69[[#This Row],[Оптовая цена KRW за 1шт]]</f>
        <v>0</v>
      </c>
      <c r="M19" s="86" t="str">
        <f>IFERROR(Таблица69[[#This Row],[Общее кол-во шт]]*Таблица69[[#This Row],[Оптовая цена USD за 1шт]],"")</f>
        <v/>
      </c>
      <c r="N19" s="87"/>
    </row>
    <row r="20" spans="1:14" ht="22.5" customHeight="1">
      <c r="A20" s="44" t="s">
        <v>25290</v>
      </c>
      <c r="B20" s="76">
        <v>8809389033959</v>
      </c>
      <c r="C20" s="50" t="s">
        <v>25291</v>
      </c>
      <c r="D20" s="217" t="s">
        <v>25292</v>
      </c>
      <c r="E20" s="78">
        <v>24000</v>
      </c>
      <c r="F20" s="79">
        <v>0.32000000000000006</v>
      </c>
      <c r="G20" s="80">
        <v>80</v>
      </c>
      <c r="H20" s="81">
        <f>Таблица69[[#This Row],[Коэфициент стоимости]]*Таблица69[[#This Row],[Розничная цена KRW]]</f>
        <v>7680.0000000000018</v>
      </c>
      <c r="I20" s="82" t="str">
        <f>IF($H$1="","Введите курс",Таблица69[[#This Row],[Оптовая цена KRW за 1шт]]/$H$1)</f>
        <v>Введите курс</v>
      </c>
      <c r="J20" s="83"/>
      <c r="K20" s="84">
        <f>Таблица69[[#This Row],[Заказ коробок ]]*Таблица69[[#This Row],[Кол-во шт в коробке]]</f>
        <v>0</v>
      </c>
      <c r="L20" s="85">
        <f>Таблица69[[#This Row],[Общее кол-во шт]]*Таблица69[[#This Row],[Оптовая цена KRW за 1шт]]</f>
        <v>0</v>
      </c>
      <c r="M20" s="86" t="str">
        <f>IFERROR(Таблица69[[#This Row],[Общее кол-во шт]]*Таблица69[[#This Row],[Оптовая цена USD за 1шт]],"")</f>
        <v/>
      </c>
      <c r="N20" s="87"/>
    </row>
    <row r="21" spans="1:14" ht="22.5" customHeight="1">
      <c r="A21" s="44" t="s">
        <v>25293</v>
      </c>
      <c r="B21" s="76">
        <v>8809563063987</v>
      </c>
      <c r="C21" s="50" t="s">
        <v>25294</v>
      </c>
      <c r="D21" s="217" t="s">
        <v>25295</v>
      </c>
      <c r="E21" s="78">
        <v>18000</v>
      </c>
      <c r="F21" s="79">
        <v>0.34</v>
      </c>
      <c r="G21" s="80">
        <v>48</v>
      </c>
      <c r="H21" s="81">
        <f>Таблица69[[#This Row],[Коэфициент стоимости]]*Таблица69[[#This Row],[Розничная цена KRW]]</f>
        <v>6120</v>
      </c>
      <c r="I21" s="82" t="str">
        <f>IF($H$1="","Введите курс",Таблица69[[#This Row],[Оптовая цена KRW за 1шт]]/$H$1)</f>
        <v>Введите курс</v>
      </c>
      <c r="J21" s="83"/>
      <c r="K21" s="84">
        <f>Таблица69[[#This Row],[Заказ коробок ]]*Таблица69[[#This Row],[Кол-во шт в коробке]]</f>
        <v>0</v>
      </c>
      <c r="L21" s="85">
        <f>Таблица69[[#This Row],[Общее кол-во шт]]*Таблица69[[#This Row],[Оптовая цена KRW за 1шт]]</f>
        <v>0</v>
      </c>
      <c r="M21" s="86" t="str">
        <f>IFERROR(Таблица69[[#This Row],[Общее кол-во шт]]*Таблица69[[#This Row],[Оптовая цена USD за 1шт]],"")</f>
        <v/>
      </c>
      <c r="N21" s="87"/>
    </row>
    <row r="22" spans="1:14" ht="22.5" customHeight="1">
      <c r="A22" s="44" t="s">
        <v>25296</v>
      </c>
      <c r="B22" s="76">
        <v>8809563063970</v>
      </c>
      <c r="C22" s="50" t="s">
        <v>25297</v>
      </c>
      <c r="D22" s="217" t="s">
        <v>25298</v>
      </c>
      <c r="E22" s="78">
        <v>18000</v>
      </c>
      <c r="F22" s="79">
        <v>0.34</v>
      </c>
      <c r="G22" s="80">
        <v>48</v>
      </c>
      <c r="H22" s="81">
        <f>Таблица69[[#This Row],[Коэфициент стоимости]]*Таблица69[[#This Row],[Розничная цена KRW]]</f>
        <v>6120</v>
      </c>
      <c r="I22" s="82" t="str">
        <f>IF($H$1="","Введите курс",Таблица69[[#This Row],[Оптовая цена KRW за 1шт]]/$H$1)</f>
        <v>Введите курс</v>
      </c>
      <c r="J22" s="83"/>
      <c r="K22" s="84">
        <f>Таблица69[[#This Row],[Заказ коробок ]]*Таблица69[[#This Row],[Кол-во шт в коробке]]</f>
        <v>0</v>
      </c>
      <c r="L22" s="85">
        <f>Таблица69[[#This Row],[Общее кол-во шт]]*Таблица69[[#This Row],[Оптовая цена KRW за 1шт]]</f>
        <v>0</v>
      </c>
      <c r="M22" s="86" t="str">
        <f>IFERROR(Таблица69[[#This Row],[Общее кол-во шт]]*Таблица69[[#This Row],[Оптовая цена USD за 1шт]],"")</f>
        <v/>
      </c>
      <c r="N22" s="87"/>
    </row>
    <row r="23" spans="1:14" ht="22.5" customHeight="1">
      <c r="A23" s="44" t="s">
        <v>25299</v>
      </c>
      <c r="B23" s="76">
        <v>8809563063994</v>
      </c>
      <c r="C23" s="50" t="s">
        <v>25300</v>
      </c>
      <c r="D23" s="217" t="s">
        <v>25301</v>
      </c>
      <c r="E23" s="78">
        <v>20000</v>
      </c>
      <c r="F23" s="79">
        <v>0.34</v>
      </c>
      <c r="G23" s="80">
        <v>48</v>
      </c>
      <c r="H23" s="81">
        <f>Таблица69[[#This Row],[Коэфициент стоимости]]*Таблица69[[#This Row],[Розничная цена KRW]]</f>
        <v>6800.0000000000009</v>
      </c>
      <c r="I23" s="82" t="str">
        <f>IF($H$1="","Введите курс",Таблица69[[#This Row],[Оптовая цена KRW за 1шт]]/$H$1)</f>
        <v>Введите курс</v>
      </c>
      <c r="J23" s="83"/>
      <c r="K23" s="84">
        <f>Таблица69[[#This Row],[Заказ коробок ]]*Таблица69[[#This Row],[Кол-во шт в коробке]]</f>
        <v>0</v>
      </c>
      <c r="L23" s="85">
        <f>Таблица69[[#This Row],[Общее кол-во шт]]*Таблица69[[#This Row],[Оптовая цена KRW за 1шт]]</f>
        <v>0</v>
      </c>
      <c r="M23" s="86" t="str">
        <f>IFERROR(Таблица69[[#This Row],[Общее кол-во шт]]*Таблица69[[#This Row],[Оптовая цена USD за 1шт]],"")</f>
        <v/>
      </c>
      <c r="N23" s="87"/>
    </row>
    <row r="24" spans="1:14" ht="22.5" customHeight="1">
      <c r="A24" s="44" t="s">
        <v>25302</v>
      </c>
      <c r="B24" s="76">
        <v>8809563064007</v>
      </c>
      <c r="C24" s="50" t="s">
        <v>25303</v>
      </c>
      <c r="D24" s="217" t="s">
        <v>25304</v>
      </c>
      <c r="E24" s="78">
        <v>20000</v>
      </c>
      <c r="F24" s="79">
        <v>0.34</v>
      </c>
      <c r="G24" s="80">
        <v>48</v>
      </c>
      <c r="H24" s="81">
        <f>Таблица69[[#This Row],[Коэфициент стоимости]]*Таблица69[[#This Row],[Розничная цена KRW]]</f>
        <v>6800.0000000000009</v>
      </c>
      <c r="I24" s="82" t="str">
        <f>IF($H$1="","Введите курс",Таблица69[[#This Row],[Оптовая цена KRW за 1шт]]/$H$1)</f>
        <v>Введите курс</v>
      </c>
      <c r="J24" s="83"/>
      <c r="K24" s="84">
        <f>Таблица69[[#This Row],[Заказ коробок ]]*Таблица69[[#This Row],[Кол-во шт в коробке]]</f>
        <v>0</v>
      </c>
      <c r="L24" s="85">
        <f>Таблица69[[#This Row],[Общее кол-во шт]]*Таблица69[[#This Row],[Оптовая цена KRW за 1шт]]</f>
        <v>0</v>
      </c>
      <c r="M24" s="86" t="str">
        <f>IFERROR(Таблица69[[#This Row],[Общее кол-во шт]]*Таблица69[[#This Row],[Оптовая цена USD за 1шт]],"")</f>
        <v/>
      </c>
      <c r="N24" s="87"/>
    </row>
    <row r="25" spans="1:14" ht="22.5" customHeight="1">
      <c r="A25" s="44" t="s">
        <v>25305</v>
      </c>
      <c r="B25" s="76">
        <v>8809445612982</v>
      </c>
      <c r="C25" s="50" t="s">
        <v>25306</v>
      </c>
      <c r="D25" s="217" t="s">
        <v>25307</v>
      </c>
      <c r="E25" s="78">
        <v>10000</v>
      </c>
      <c r="F25" s="79">
        <v>0.34</v>
      </c>
      <c r="G25" s="80">
        <v>60</v>
      </c>
      <c r="H25" s="81">
        <f>Таблица69[[#This Row],[Коэфициент стоимости]]*Таблица69[[#This Row],[Розничная цена KRW]]</f>
        <v>3400.0000000000005</v>
      </c>
      <c r="I25" s="82" t="str">
        <f>IF($H$1="","Введите курс",Таблица69[[#This Row],[Оптовая цена KRW за 1шт]]/$H$1)</f>
        <v>Введите курс</v>
      </c>
      <c r="J25" s="83"/>
      <c r="K25" s="84">
        <f>Таблица69[[#This Row],[Заказ коробок ]]*Таблица69[[#This Row],[Кол-во шт в коробке]]</f>
        <v>0</v>
      </c>
      <c r="L25" s="85">
        <f>Таблица69[[#This Row],[Общее кол-во шт]]*Таблица69[[#This Row],[Оптовая цена KRW за 1шт]]</f>
        <v>0</v>
      </c>
      <c r="M25" s="86" t="str">
        <f>IFERROR(Таблица69[[#This Row],[Общее кол-во шт]]*Таблица69[[#This Row],[Оптовая цена USD за 1шт]],"")</f>
        <v/>
      </c>
      <c r="N25" s="87"/>
    </row>
    <row r="26" spans="1:14" ht="22.5" customHeight="1">
      <c r="A26" s="44" t="s">
        <v>25308</v>
      </c>
      <c r="B26" s="76">
        <v>8809445612999</v>
      </c>
      <c r="C26" s="50" t="s">
        <v>25309</v>
      </c>
      <c r="D26" s="217" t="s">
        <v>25310</v>
      </c>
      <c r="E26" s="78">
        <v>12000</v>
      </c>
      <c r="F26" s="79">
        <v>0.34</v>
      </c>
      <c r="G26" s="80">
        <v>100</v>
      </c>
      <c r="H26" s="81">
        <f>Таблица69[[#This Row],[Коэфициент стоимости]]*Таблица69[[#This Row],[Розничная цена KRW]]</f>
        <v>4080.0000000000005</v>
      </c>
      <c r="I26" s="82" t="str">
        <f>IF($H$1="","Введите курс",Таблица69[[#This Row],[Оптовая цена KRW за 1шт]]/$H$1)</f>
        <v>Введите курс</v>
      </c>
      <c r="J26" s="83"/>
      <c r="K26" s="84">
        <f>Таблица69[[#This Row],[Заказ коробок ]]*Таблица69[[#This Row],[Кол-во шт в коробке]]</f>
        <v>0</v>
      </c>
      <c r="L26" s="85">
        <f>Таблица69[[#This Row],[Общее кол-во шт]]*Таблица69[[#This Row],[Оптовая цена KRW за 1шт]]</f>
        <v>0</v>
      </c>
      <c r="M26" s="86" t="str">
        <f>IFERROR(Таблица69[[#This Row],[Общее кол-во шт]]*Таблица69[[#This Row],[Оптовая цена USD за 1шт]],"")</f>
        <v/>
      </c>
      <c r="N26" s="87"/>
    </row>
    <row r="27" spans="1:14" ht="22.5" customHeight="1">
      <c r="A27" s="44" t="s">
        <v>25311</v>
      </c>
      <c r="B27" s="76">
        <v>8809445613002</v>
      </c>
      <c r="C27" s="50" t="s">
        <v>25312</v>
      </c>
      <c r="D27" s="217" t="s">
        <v>25313</v>
      </c>
      <c r="E27" s="78">
        <v>15000</v>
      </c>
      <c r="F27" s="79">
        <v>0.34</v>
      </c>
      <c r="G27" s="80">
        <v>100</v>
      </c>
      <c r="H27" s="81">
        <f>Таблица69[[#This Row],[Коэфициент стоимости]]*Таблица69[[#This Row],[Розничная цена KRW]]</f>
        <v>5100</v>
      </c>
      <c r="I27" s="82" t="str">
        <f>IF($H$1="","Введите курс",Таблица69[[#This Row],[Оптовая цена KRW за 1шт]]/$H$1)</f>
        <v>Введите курс</v>
      </c>
      <c r="J27" s="83"/>
      <c r="K27" s="84">
        <f>Таблица69[[#This Row],[Заказ коробок ]]*Таблица69[[#This Row],[Кол-во шт в коробке]]</f>
        <v>0</v>
      </c>
      <c r="L27" s="85">
        <f>Таблица69[[#This Row],[Общее кол-во шт]]*Таблица69[[#This Row],[Оптовая цена KRW за 1шт]]</f>
        <v>0</v>
      </c>
      <c r="M27" s="86" t="str">
        <f>IFERROR(Таблица69[[#This Row],[Общее кол-во шт]]*Таблица69[[#This Row],[Оптовая цена USD за 1шт]],"")</f>
        <v/>
      </c>
      <c r="N27" s="87"/>
    </row>
    <row r="28" spans="1:14" ht="22.5" customHeight="1">
      <c r="A28" s="44" t="s">
        <v>25314</v>
      </c>
      <c r="B28" s="76">
        <v>8809772620230</v>
      </c>
      <c r="C28" s="50" t="s">
        <v>25315</v>
      </c>
      <c r="D28" s="217" t="s">
        <v>25316</v>
      </c>
      <c r="E28" s="78">
        <v>18000</v>
      </c>
      <c r="F28" s="79">
        <v>0.32000000000000006</v>
      </c>
      <c r="G28" s="80">
        <v>80</v>
      </c>
      <c r="H28" s="81">
        <f>Таблица69[[#This Row],[Коэфициент стоимости]]*Таблица69[[#This Row],[Розничная цена KRW]]</f>
        <v>5760.0000000000009</v>
      </c>
      <c r="I28" s="82" t="str">
        <f>IF($H$1="","Введите курс",Таблица69[[#This Row],[Оптовая цена KRW за 1шт]]/$H$1)</f>
        <v>Введите курс</v>
      </c>
      <c r="J28" s="83"/>
      <c r="K28" s="84">
        <f>Таблица69[[#This Row],[Заказ коробок ]]*Таблица69[[#This Row],[Кол-во шт в коробке]]</f>
        <v>0</v>
      </c>
      <c r="L28" s="85">
        <f>Таблица69[[#This Row],[Общее кол-во шт]]*Таблица69[[#This Row],[Оптовая цена KRW за 1шт]]</f>
        <v>0</v>
      </c>
      <c r="M28" s="86" t="str">
        <f>IFERROR(Таблица69[[#This Row],[Общее кол-во шт]]*Таблица69[[#This Row],[Оптовая цена USD за 1шт]],"")</f>
        <v/>
      </c>
      <c r="N28" s="87"/>
    </row>
    <row r="29" spans="1:14" ht="22.5" customHeight="1">
      <c r="A29" s="44" t="s">
        <v>25317</v>
      </c>
      <c r="B29" s="76">
        <v>8809563064021</v>
      </c>
      <c r="C29" s="50" t="s">
        <v>25318</v>
      </c>
      <c r="D29" s="217" t="s">
        <v>25319</v>
      </c>
      <c r="E29" s="78">
        <v>18000</v>
      </c>
      <c r="F29" s="79">
        <v>0.34</v>
      </c>
      <c r="G29" s="80">
        <v>48</v>
      </c>
      <c r="H29" s="81">
        <f>Таблица69[[#This Row],[Коэфициент стоимости]]*Таблица69[[#This Row],[Розничная цена KRW]]</f>
        <v>6120</v>
      </c>
      <c r="I29" s="82" t="str">
        <f>IF($H$1="","Введите курс",Таблица69[[#This Row],[Оптовая цена KRW за 1шт]]/$H$1)</f>
        <v>Введите курс</v>
      </c>
      <c r="J29" s="83"/>
      <c r="K29" s="84">
        <f>Таблица69[[#This Row],[Заказ коробок ]]*Таблица69[[#This Row],[Кол-во шт в коробке]]</f>
        <v>0</v>
      </c>
      <c r="L29" s="85">
        <f>Таблица69[[#This Row],[Общее кол-во шт]]*Таблица69[[#This Row],[Оптовая цена KRW за 1шт]]</f>
        <v>0</v>
      </c>
      <c r="M29" s="86" t="str">
        <f>IFERROR(Таблица69[[#This Row],[Общее кол-во шт]]*Таблица69[[#This Row],[Оптовая цена USD за 1шт]],"")</f>
        <v/>
      </c>
      <c r="N29" s="87"/>
    </row>
    <row r="30" spans="1:14" ht="22.5" customHeight="1">
      <c r="A30" s="44" t="s">
        <v>25320</v>
      </c>
      <c r="B30" s="76">
        <v>8809563064014</v>
      </c>
      <c r="C30" s="50" t="s">
        <v>25321</v>
      </c>
      <c r="D30" s="217" t="s">
        <v>25322</v>
      </c>
      <c r="E30" s="78">
        <v>18000</v>
      </c>
      <c r="F30" s="79">
        <v>0.34</v>
      </c>
      <c r="G30" s="80">
        <v>48</v>
      </c>
      <c r="H30" s="81">
        <f>Таблица69[[#This Row],[Коэфициент стоимости]]*Таблица69[[#This Row],[Розничная цена KRW]]</f>
        <v>6120</v>
      </c>
      <c r="I30" s="82" t="str">
        <f>IF($H$1="","Введите курс",Таблица69[[#This Row],[Оптовая цена KRW за 1шт]]/$H$1)</f>
        <v>Введите курс</v>
      </c>
      <c r="J30" s="83"/>
      <c r="K30" s="84">
        <f>Таблица69[[#This Row],[Заказ коробок ]]*Таблица69[[#This Row],[Кол-во шт в коробке]]</f>
        <v>0</v>
      </c>
      <c r="L30" s="85">
        <f>Таблица69[[#This Row],[Общее кол-во шт]]*Таблица69[[#This Row],[Оптовая цена KRW за 1шт]]</f>
        <v>0</v>
      </c>
      <c r="M30" s="86" t="str">
        <f>IFERROR(Таблица69[[#This Row],[Общее кол-во шт]]*Таблица69[[#This Row],[Оптовая цена USD за 1шт]],"")</f>
        <v/>
      </c>
      <c r="N30" s="87"/>
    </row>
    <row r="31" spans="1:14" ht="22.5" customHeight="1">
      <c r="A31" s="44" t="s">
        <v>25323</v>
      </c>
      <c r="B31" s="76">
        <v>8809563064038</v>
      </c>
      <c r="C31" s="50" t="s">
        <v>25324</v>
      </c>
      <c r="D31" s="217" t="s">
        <v>25325</v>
      </c>
      <c r="E31" s="78">
        <v>20000</v>
      </c>
      <c r="F31" s="79">
        <v>0.31000000000000005</v>
      </c>
      <c r="G31" s="80">
        <v>48</v>
      </c>
      <c r="H31" s="81">
        <f>Таблица69[[#This Row],[Коэфициент стоимости]]*Таблица69[[#This Row],[Розничная цена KRW]]</f>
        <v>6200.0000000000009</v>
      </c>
      <c r="I31" s="82" t="str">
        <f>IF($H$1="","Введите курс",Таблица69[[#This Row],[Оптовая цена KRW за 1шт]]/$H$1)</f>
        <v>Введите курс</v>
      </c>
      <c r="J31" s="83"/>
      <c r="K31" s="84">
        <f>Таблица69[[#This Row],[Заказ коробок ]]*Таблица69[[#This Row],[Кол-во шт в коробке]]</f>
        <v>0</v>
      </c>
      <c r="L31" s="85">
        <f>Таблица69[[#This Row],[Общее кол-во шт]]*Таблица69[[#This Row],[Оптовая цена KRW за 1шт]]</f>
        <v>0</v>
      </c>
      <c r="M31" s="86" t="str">
        <f>IFERROR(Таблица69[[#This Row],[Общее кол-во шт]]*Таблица69[[#This Row],[Оптовая цена USD за 1шт]],"")</f>
        <v/>
      </c>
      <c r="N31" s="87"/>
    </row>
    <row r="32" spans="1:14" ht="22.5" customHeight="1">
      <c r="A32" s="44" t="s">
        <v>25326</v>
      </c>
      <c r="B32" s="76">
        <v>8809563064045</v>
      </c>
      <c r="C32" s="50" t="s">
        <v>25327</v>
      </c>
      <c r="D32" s="217" t="s">
        <v>25328</v>
      </c>
      <c r="E32" s="78">
        <v>20000</v>
      </c>
      <c r="F32" s="79">
        <v>0.31000000000000005</v>
      </c>
      <c r="G32" s="80">
        <v>48</v>
      </c>
      <c r="H32" s="81">
        <f>Таблица69[[#This Row],[Коэфициент стоимости]]*Таблица69[[#This Row],[Розничная цена KRW]]</f>
        <v>6200.0000000000009</v>
      </c>
      <c r="I32" s="82" t="str">
        <f>IF($H$1="","Введите курс",Таблица69[[#This Row],[Оптовая цена KRW за 1шт]]/$H$1)</f>
        <v>Введите курс</v>
      </c>
      <c r="J32" s="83"/>
      <c r="K32" s="84">
        <f>Таблица69[[#This Row],[Заказ коробок ]]*Таблица69[[#This Row],[Кол-во шт в коробке]]</f>
        <v>0</v>
      </c>
      <c r="L32" s="85">
        <f>Таблица69[[#This Row],[Общее кол-во шт]]*Таблица69[[#This Row],[Оптовая цена KRW за 1шт]]</f>
        <v>0</v>
      </c>
      <c r="M32" s="86" t="str">
        <f>IFERROR(Таблица69[[#This Row],[Общее кол-во шт]]*Таблица69[[#This Row],[Оптовая цена USD за 1шт]],"")</f>
        <v/>
      </c>
      <c r="N32" s="87"/>
    </row>
    <row r="33" spans="1:14" ht="22.5" customHeight="1">
      <c r="A33" s="44" t="s">
        <v>25329</v>
      </c>
      <c r="B33" s="76">
        <v>8809563066490</v>
      </c>
      <c r="C33" s="50" t="s">
        <v>25330</v>
      </c>
      <c r="D33" s="217" t="s">
        <v>25331</v>
      </c>
      <c r="E33" s="78">
        <v>20000</v>
      </c>
      <c r="F33" s="79">
        <v>0.31000000000000005</v>
      </c>
      <c r="G33" s="80">
        <v>50</v>
      </c>
      <c r="H33" s="81">
        <f>Таблица69[[#This Row],[Коэфициент стоимости]]*Таблица69[[#This Row],[Розничная цена KRW]]</f>
        <v>6200.0000000000009</v>
      </c>
      <c r="I33" s="82" t="str">
        <f>IF($H$1="","Введите курс",Таблица69[[#This Row],[Оптовая цена KRW за 1шт]]/$H$1)</f>
        <v>Введите курс</v>
      </c>
      <c r="J33" s="83"/>
      <c r="K33" s="84">
        <f>Таблица69[[#This Row],[Заказ коробок ]]*Таблица69[[#This Row],[Кол-во шт в коробке]]</f>
        <v>0</v>
      </c>
      <c r="L33" s="85">
        <f>Таблица69[[#This Row],[Общее кол-во шт]]*Таблица69[[#This Row],[Оптовая цена KRW за 1шт]]</f>
        <v>0</v>
      </c>
      <c r="M33" s="86" t="str">
        <f>IFERROR(Таблица69[[#This Row],[Общее кол-во шт]]*Таблица69[[#This Row],[Оптовая цена USD за 1шт]],"")</f>
        <v/>
      </c>
      <c r="N33" s="87"/>
    </row>
    <row r="34" spans="1:14" ht="22.5" customHeight="1">
      <c r="A34" s="44" t="s">
        <v>25332</v>
      </c>
      <c r="B34" s="76">
        <v>8809445612760</v>
      </c>
      <c r="C34" s="50" t="s">
        <v>25333</v>
      </c>
      <c r="D34" s="217" t="s">
        <v>25334</v>
      </c>
      <c r="E34" s="78">
        <v>13000</v>
      </c>
      <c r="F34" s="79">
        <v>0.26</v>
      </c>
      <c r="G34" s="80">
        <v>80</v>
      </c>
      <c r="H34" s="81">
        <f>Таблица69[[#This Row],[Коэфициент стоимости]]*Таблица69[[#This Row],[Розничная цена KRW]]</f>
        <v>3380</v>
      </c>
      <c r="I34" s="82" t="str">
        <f>IF($H$1="","Введите курс",Таблица69[[#This Row],[Оптовая цена KRW за 1шт]]/$H$1)</f>
        <v>Введите курс</v>
      </c>
      <c r="J34" s="83"/>
      <c r="K34" s="84">
        <f>Таблица69[[#This Row],[Заказ коробок ]]*Таблица69[[#This Row],[Кол-во шт в коробке]]</f>
        <v>0</v>
      </c>
      <c r="L34" s="85">
        <f>Таблица69[[#This Row],[Общее кол-во шт]]*Таблица69[[#This Row],[Оптовая цена KRW за 1шт]]</f>
        <v>0</v>
      </c>
      <c r="M34" s="86" t="str">
        <f>IFERROR(Таблица69[[#This Row],[Общее кол-во шт]]*Таблица69[[#This Row],[Оптовая цена USD за 1шт]],"")</f>
        <v/>
      </c>
      <c r="N34" s="87"/>
    </row>
    <row r="35" spans="1:14" ht="22.5" customHeight="1">
      <c r="A35" s="44" t="s">
        <v>25335</v>
      </c>
      <c r="B35" s="76">
        <v>8809445612975</v>
      </c>
      <c r="C35" s="50" t="s">
        <v>25336</v>
      </c>
      <c r="D35" s="217" t="s">
        <v>25337</v>
      </c>
      <c r="E35" s="78">
        <v>18000</v>
      </c>
      <c r="F35" s="79">
        <v>0.31000000000000005</v>
      </c>
      <c r="G35" s="80">
        <v>80</v>
      </c>
      <c r="H35" s="81">
        <f>Таблица69[[#This Row],[Коэфициент стоимости]]*Таблица69[[#This Row],[Розничная цена KRW]]</f>
        <v>5580.0000000000009</v>
      </c>
      <c r="I35" s="82" t="str">
        <f>IF($H$1="","Введите курс",Таблица69[[#This Row],[Оптовая цена KRW за 1шт]]/$H$1)</f>
        <v>Введите курс</v>
      </c>
      <c r="J35" s="83"/>
      <c r="K35" s="84">
        <f>Таблица69[[#This Row],[Заказ коробок ]]*Таблица69[[#This Row],[Кол-во шт в коробке]]</f>
        <v>0</v>
      </c>
      <c r="L35" s="85">
        <f>Таблица69[[#This Row],[Общее кол-во шт]]*Таблица69[[#This Row],[Оптовая цена KRW за 1шт]]</f>
        <v>0</v>
      </c>
      <c r="M35" s="86" t="str">
        <f>IFERROR(Таблица69[[#This Row],[Общее кол-во шт]]*Таблица69[[#This Row],[Оптовая цена USD за 1шт]],"")</f>
        <v/>
      </c>
      <c r="N35" s="87"/>
    </row>
    <row r="36" spans="1:14" ht="22.5" customHeight="1">
      <c r="A36" s="44" t="s">
        <v>25338</v>
      </c>
      <c r="B36" s="76">
        <v>8809389035304</v>
      </c>
      <c r="C36" s="50" t="s">
        <v>25339</v>
      </c>
      <c r="D36" s="217" t="s">
        <v>25340</v>
      </c>
      <c r="E36" s="78">
        <v>24000</v>
      </c>
      <c r="F36" s="79">
        <v>0.32000000000000006</v>
      </c>
      <c r="G36" s="80">
        <v>48</v>
      </c>
      <c r="H36" s="81">
        <f>Таблица69[[#This Row],[Коэфициент стоимости]]*Таблица69[[#This Row],[Розничная цена KRW]]</f>
        <v>7680.0000000000018</v>
      </c>
      <c r="I36" s="82" t="str">
        <f>IF($H$1="","Введите курс",Таблица69[[#This Row],[Оптовая цена KRW за 1шт]]/$H$1)</f>
        <v>Введите курс</v>
      </c>
      <c r="J36" s="83"/>
      <c r="K36" s="84">
        <f>Таблица69[[#This Row],[Заказ коробок ]]*Таблица69[[#This Row],[Кол-во шт в коробке]]</f>
        <v>0</v>
      </c>
      <c r="L36" s="85">
        <f>Таблица69[[#This Row],[Общее кол-во шт]]*Таблица69[[#This Row],[Оптовая цена KRW за 1шт]]</f>
        <v>0</v>
      </c>
      <c r="M36" s="86" t="str">
        <f>IFERROR(Таблица69[[#This Row],[Общее кол-во шт]]*Таблица69[[#This Row],[Оптовая цена USD за 1шт]],"")</f>
        <v/>
      </c>
      <c r="N36" s="87"/>
    </row>
    <row r="37" spans="1:14" ht="22.5" customHeight="1">
      <c r="A37" s="44" t="s">
        <v>25341</v>
      </c>
      <c r="B37" s="76">
        <v>8809445614559</v>
      </c>
      <c r="C37" s="50" t="s">
        <v>25342</v>
      </c>
      <c r="D37" s="217" t="s">
        <v>25343</v>
      </c>
      <c r="E37" s="78">
        <v>13000</v>
      </c>
      <c r="F37" s="79">
        <v>0.26</v>
      </c>
      <c r="G37" s="80">
        <v>80</v>
      </c>
      <c r="H37" s="81">
        <f>Таблица69[[#This Row],[Коэфициент стоимости]]*Таблица69[[#This Row],[Розничная цена KRW]]</f>
        <v>3380</v>
      </c>
      <c r="I37" s="82" t="str">
        <f>IF($H$1="","Введите курс",Таблица69[[#This Row],[Оптовая цена KRW за 1шт]]/$H$1)</f>
        <v>Введите курс</v>
      </c>
      <c r="J37" s="83"/>
      <c r="K37" s="84">
        <f>Таблица69[[#This Row],[Заказ коробок ]]*Таблица69[[#This Row],[Кол-во шт в коробке]]</f>
        <v>0</v>
      </c>
      <c r="L37" s="85">
        <f>Таблица69[[#This Row],[Общее кол-во шт]]*Таблица69[[#This Row],[Оптовая цена KRW за 1шт]]</f>
        <v>0</v>
      </c>
      <c r="M37" s="86" t="str">
        <f>IFERROR(Таблица69[[#This Row],[Общее кол-во шт]]*Таблица69[[#This Row],[Оптовая цена USD за 1шт]],"")</f>
        <v/>
      </c>
      <c r="N37" s="87"/>
    </row>
    <row r="38" spans="1:14" ht="22.5" customHeight="1">
      <c r="A38" s="44" t="s">
        <v>25344</v>
      </c>
      <c r="B38" s="76">
        <v>8809445614566</v>
      </c>
      <c r="C38" s="50" t="s">
        <v>25345</v>
      </c>
      <c r="D38" s="217" t="s">
        <v>25346</v>
      </c>
      <c r="E38" s="78">
        <v>13000</v>
      </c>
      <c r="F38" s="79">
        <v>0.26</v>
      </c>
      <c r="G38" s="80">
        <v>80</v>
      </c>
      <c r="H38" s="81">
        <f>Таблица69[[#This Row],[Коэфициент стоимости]]*Таблица69[[#This Row],[Розничная цена KRW]]</f>
        <v>3380</v>
      </c>
      <c r="I38" s="82" t="str">
        <f>IF($H$1="","Введите курс",Таблица69[[#This Row],[Оптовая цена KRW за 1шт]]/$H$1)</f>
        <v>Введите курс</v>
      </c>
      <c r="J38" s="83"/>
      <c r="K38" s="84">
        <f>Таблица69[[#This Row],[Заказ коробок ]]*Таблица69[[#This Row],[Кол-во шт в коробке]]</f>
        <v>0</v>
      </c>
      <c r="L38" s="85">
        <f>Таблица69[[#This Row],[Общее кол-во шт]]*Таблица69[[#This Row],[Оптовая цена KRW за 1шт]]</f>
        <v>0</v>
      </c>
      <c r="M38" s="86" t="str">
        <f>IFERROR(Таблица69[[#This Row],[Общее кол-во шт]]*Таблица69[[#This Row],[Оптовая цена USD за 1шт]],"")</f>
        <v/>
      </c>
      <c r="N38" s="87"/>
    </row>
    <row r="39" spans="1:14" ht="22.5" customHeight="1">
      <c r="A39" s="44" t="s">
        <v>25347</v>
      </c>
      <c r="B39" s="76">
        <v>8809445614573</v>
      </c>
      <c r="C39" s="50" t="s">
        <v>25348</v>
      </c>
      <c r="D39" s="217" t="s">
        <v>25349</v>
      </c>
      <c r="E39" s="78">
        <v>13000</v>
      </c>
      <c r="F39" s="79">
        <v>0.26</v>
      </c>
      <c r="G39" s="80">
        <v>80</v>
      </c>
      <c r="H39" s="81">
        <f>Таблица69[[#This Row],[Коэфициент стоимости]]*Таблица69[[#This Row],[Розничная цена KRW]]</f>
        <v>3380</v>
      </c>
      <c r="I39" s="82" t="str">
        <f>IF($H$1="","Введите курс",Таблица69[[#This Row],[Оптовая цена KRW за 1шт]]/$H$1)</f>
        <v>Введите курс</v>
      </c>
      <c r="J39" s="83"/>
      <c r="K39" s="84">
        <f>Таблица69[[#This Row],[Заказ коробок ]]*Таблица69[[#This Row],[Кол-во шт в коробке]]</f>
        <v>0</v>
      </c>
      <c r="L39" s="85">
        <f>Таблица69[[#This Row],[Общее кол-во шт]]*Таблица69[[#This Row],[Оптовая цена KRW за 1шт]]</f>
        <v>0</v>
      </c>
      <c r="M39" s="86" t="str">
        <f>IFERROR(Таблица69[[#This Row],[Общее кол-во шт]]*Таблица69[[#This Row],[Оптовая цена USD за 1шт]],"")</f>
        <v/>
      </c>
      <c r="N39" s="87"/>
    </row>
    <row r="40" spans="1:14" ht="22.5" customHeight="1">
      <c r="A40" s="44" t="s">
        <v>25350</v>
      </c>
      <c r="B40" s="76">
        <v>8809445614900</v>
      </c>
      <c r="C40" s="50" t="s">
        <v>25351</v>
      </c>
      <c r="D40" s="217" t="s">
        <v>25352</v>
      </c>
      <c r="E40" s="78">
        <v>15000</v>
      </c>
      <c r="F40" s="79">
        <v>0.28000000000000003</v>
      </c>
      <c r="G40" s="80">
        <v>40</v>
      </c>
      <c r="H40" s="81">
        <f>Таблица69[[#This Row],[Коэфициент стоимости]]*Таблица69[[#This Row],[Розничная цена KRW]]</f>
        <v>4200</v>
      </c>
      <c r="I40" s="82" t="str">
        <f>IF($H$1="","Введите курс",Таблица69[[#This Row],[Оптовая цена KRW за 1шт]]/$H$1)</f>
        <v>Введите курс</v>
      </c>
      <c r="J40" s="83"/>
      <c r="K40" s="84">
        <f>Таблица69[[#This Row],[Заказ коробок ]]*Таблица69[[#This Row],[Кол-во шт в коробке]]</f>
        <v>0</v>
      </c>
      <c r="L40" s="85">
        <f>Таблица69[[#This Row],[Общее кол-во шт]]*Таблица69[[#This Row],[Оптовая цена KRW за 1шт]]</f>
        <v>0</v>
      </c>
      <c r="M40" s="86" t="str">
        <f>IFERROR(Таблица69[[#This Row],[Общее кол-во шт]]*Таблица69[[#This Row],[Оптовая цена USD за 1шт]],"")</f>
        <v/>
      </c>
      <c r="N40" s="87"/>
    </row>
    <row r="41" spans="1:14" ht="22.5" customHeight="1">
      <c r="A41" s="44" t="s">
        <v>25353</v>
      </c>
      <c r="B41" s="76">
        <v>8809445614924</v>
      </c>
      <c r="C41" s="50" t="s">
        <v>25354</v>
      </c>
      <c r="D41" s="217" t="s">
        <v>25355</v>
      </c>
      <c r="E41" s="78">
        <v>15000</v>
      </c>
      <c r="F41" s="79">
        <v>0.28000000000000003</v>
      </c>
      <c r="G41" s="80">
        <v>40</v>
      </c>
      <c r="H41" s="81">
        <f>Таблица69[[#This Row],[Коэфициент стоимости]]*Таблица69[[#This Row],[Розничная цена KRW]]</f>
        <v>4200</v>
      </c>
      <c r="I41" s="82" t="str">
        <f>IF($H$1="","Введите курс",Таблица69[[#This Row],[Оптовая цена KRW за 1шт]]/$H$1)</f>
        <v>Введите курс</v>
      </c>
      <c r="J41" s="83"/>
      <c r="K41" s="84">
        <f>Таблица69[[#This Row],[Заказ коробок ]]*Таблица69[[#This Row],[Кол-во шт в коробке]]</f>
        <v>0</v>
      </c>
      <c r="L41" s="85">
        <f>Таблица69[[#This Row],[Общее кол-во шт]]*Таблица69[[#This Row],[Оптовая цена KRW за 1шт]]</f>
        <v>0</v>
      </c>
      <c r="M41" s="86" t="str">
        <f>IFERROR(Таблица69[[#This Row],[Общее кол-во шт]]*Таблица69[[#This Row],[Оптовая цена USD за 1шт]],"")</f>
        <v/>
      </c>
      <c r="N41" s="87"/>
    </row>
    <row r="42" spans="1:14" ht="22.5" customHeight="1">
      <c r="A42" s="44" t="s">
        <v>25356</v>
      </c>
      <c r="B42" s="76">
        <v>8809445614948</v>
      </c>
      <c r="C42" s="50" t="s">
        <v>25357</v>
      </c>
      <c r="D42" s="217" t="s">
        <v>25358</v>
      </c>
      <c r="E42" s="78">
        <v>15000</v>
      </c>
      <c r="F42" s="79">
        <v>0.28000000000000003</v>
      </c>
      <c r="G42" s="80">
        <v>80</v>
      </c>
      <c r="H42" s="81">
        <f>Таблица69[[#This Row],[Коэфициент стоимости]]*Таблица69[[#This Row],[Розничная цена KRW]]</f>
        <v>4200</v>
      </c>
      <c r="I42" s="82" t="str">
        <f>IF($H$1="","Введите курс",Таблица69[[#This Row],[Оптовая цена KRW за 1шт]]/$H$1)</f>
        <v>Введите курс</v>
      </c>
      <c r="J42" s="83"/>
      <c r="K42" s="84">
        <f>Таблица69[[#This Row],[Заказ коробок ]]*Таблица69[[#This Row],[Кол-во шт в коробке]]</f>
        <v>0</v>
      </c>
      <c r="L42" s="85">
        <f>Таблица69[[#This Row],[Общее кол-во шт]]*Таблица69[[#This Row],[Оптовая цена KRW за 1шт]]</f>
        <v>0</v>
      </c>
      <c r="M42" s="86" t="str">
        <f>IFERROR(Таблица69[[#This Row],[Общее кол-во шт]]*Таблица69[[#This Row],[Оптовая цена USD за 1шт]],"")</f>
        <v/>
      </c>
      <c r="N42" s="87"/>
    </row>
    <row r="43" spans="1:14" ht="22.5" customHeight="1">
      <c r="A43" s="44" t="s">
        <v>25359</v>
      </c>
      <c r="B43" s="76">
        <v>8809445614931</v>
      </c>
      <c r="C43" s="50" t="s">
        <v>25360</v>
      </c>
      <c r="D43" s="217" t="s">
        <v>25361</v>
      </c>
      <c r="E43" s="78">
        <v>15000</v>
      </c>
      <c r="F43" s="79">
        <v>0.28000000000000003</v>
      </c>
      <c r="G43" s="80">
        <v>80</v>
      </c>
      <c r="H43" s="81">
        <f>Таблица69[[#This Row],[Коэфициент стоимости]]*Таблица69[[#This Row],[Розничная цена KRW]]</f>
        <v>4200</v>
      </c>
      <c r="I43" s="82" t="str">
        <f>IF($H$1="","Введите курс",Таблица69[[#This Row],[Оптовая цена KRW за 1шт]]/$H$1)</f>
        <v>Введите курс</v>
      </c>
      <c r="J43" s="83"/>
      <c r="K43" s="84">
        <f>Таблица69[[#This Row],[Заказ коробок ]]*Таблица69[[#This Row],[Кол-во шт в коробке]]</f>
        <v>0</v>
      </c>
      <c r="L43" s="85">
        <f>Таблица69[[#This Row],[Общее кол-во шт]]*Таблица69[[#This Row],[Оптовая цена KRW за 1шт]]</f>
        <v>0</v>
      </c>
      <c r="M43" s="86" t="str">
        <f>IFERROR(Таблица69[[#This Row],[Общее кол-во шт]]*Таблица69[[#This Row],[Оптовая цена USD за 1шт]],"")</f>
        <v/>
      </c>
      <c r="N43" s="87"/>
    </row>
    <row r="44" spans="1:14" ht="22.5" customHeight="1">
      <c r="A44" s="44" t="s">
        <v>25362</v>
      </c>
      <c r="B44" s="76">
        <v>8809445614894</v>
      </c>
      <c r="C44" s="50" t="s">
        <v>25363</v>
      </c>
      <c r="D44" s="217" t="s">
        <v>25364</v>
      </c>
      <c r="E44" s="78">
        <v>65000</v>
      </c>
      <c r="F44" s="79">
        <v>0.27</v>
      </c>
      <c r="G44" s="80">
        <v>16</v>
      </c>
      <c r="H44" s="81">
        <f>Таблица69[[#This Row],[Коэфициент стоимости]]*Таблица69[[#This Row],[Розничная цена KRW]]</f>
        <v>17550</v>
      </c>
      <c r="I44" s="82" t="str">
        <f>IF($H$1="","Введите курс",Таблица69[[#This Row],[Оптовая цена KRW за 1шт]]/$H$1)</f>
        <v>Введите курс</v>
      </c>
      <c r="J44" s="83"/>
      <c r="K44" s="84">
        <f>Таблица69[[#This Row],[Заказ коробок ]]*Таблица69[[#This Row],[Кол-во шт в коробке]]</f>
        <v>0</v>
      </c>
      <c r="L44" s="85">
        <f>Таблица69[[#This Row],[Общее кол-во шт]]*Таблица69[[#This Row],[Оптовая цена KRW за 1шт]]</f>
        <v>0</v>
      </c>
      <c r="M44" s="86" t="str">
        <f>IFERROR(Таблица69[[#This Row],[Общее кол-во шт]]*Таблица69[[#This Row],[Оптовая цена USD за 1шт]],"")</f>
        <v/>
      </c>
      <c r="N44" s="87"/>
    </row>
    <row r="45" spans="1:14" ht="22.5" customHeight="1">
      <c r="A45" s="44" t="s">
        <v>25365</v>
      </c>
      <c r="B45" s="76">
        <v>8809445614962</v>
      </c>
      <c r="C45" s="50" t="s">
        <v>25366</v>
      </c>
      <c r="D45" s="217" t="s">
        <v>25367</v>
      </c>
      <c r="E45" s="78">
        <v>15000</v>
      </c>
      <c r="F45" s="79">
        <v>0.28000000000000003</v>
      </c>
      <c r="G45" s="80">
        <v>40</v>
      </c>
      <c r="H45" s="81">
        <f>Таблица69[[#This Row],[Коэфициент стоимости]]*Таблица69[[#This Row],[Розничная цена KRW]]</f>
        <v>4200</v>
      </c>
      <c r="I45" s="82" t="str">
        <f>IF($H$1="","Введите курс",Таблица69[[#This Row],[Оптовая цена KRW за 1шт]]/$H$1)</f>
        <v>Введите курс</v>
      </c>
      <c r="J45" s="83"/>
      <c r="K45" s="84">
        <f>Таблица69[[#This Row],[Заказ коробок ]]*Таблица69[[#This Row],[Кол-во шт в коробке]]</f>
        <v>0</v>
      </c>
      <c r="L45" s="85">
        <f>Таблица69[[#This Row],[Общее кол-во шт]]*Таблица69[[#This Row],[Оптовая цена KRW за 1шт]]</f>
        <v>0</v>
      </c>
      <c r="M45" s="86" t="str">
        <f>IFERROR(Таблица69[[#This Row],[Общее кол-во шт]]*Таблица69[[#This Row],[Оптовая цена USD за 1шт]],"")</f>
        <v/>
      </c>
      <c r="N45" s="87"/>
    </row>
    <row r="46" spans="1:14" ht="22.5" customHeight="1">
      <c r="A46" s="44" t="s">
        <v>25368</v>
      </c>
      <c r="B46" s="76">
        <v>8809445614979</v>
      </c>
      <c r="C46" s="50" t="s">
        <v>25369</v>
      </c>
      <c r="D46" s="217" t="s">
        <v>25370</v>
      </c>
      <c r="E46" s="78">
        <v>15000</v>
      </c>
      <c r="F46" s="79">
        <v>0.28000000000000003</v>
      </c>
      <c r="G46" s="80">
        <v>40</v>
      </c>
      <c r="H46" s="81">
        <f>Таблица69[[#This Row],[Коэфициент стоимости]]*Таблица69[[#This Row],[Розничная цена KRW]]</f>
        <v>4200</v>
      </c>
      <c r="I46" s="82" t="str">
        <f>IF($H$1="","Введите курс",Таблица69[[#This Row],[Оптовая цена KRW за 1шт]]/$H$1)</f>
        <v>Введите курс</v>
      </c>
      <c r="J46" s="83"/>
      <c r="K46" s="84">
        <f>Таблица69[[#This Row],[Заказ коробок ]]*Таблица69[[#This Row],[Кол-во шт в коробке]]</f>
        <v>0</v>
      </c>
      <c r="L46" s="85">
        <f>Таблица69[[#This Row],[Общее кол-во шт]]*Таблица69[[#This Row],[Оптовая цена KRW за 1шт]]</f>
        <v>0</v>
      </c>
      <c r="M46" s="86" t="str">
        <f>IFERROR(Таблица69[[#This Row],[Общее кол-во шт]]*Таблица69[[#This Row],[Оптовая цена USD за 1шт]],"")</f>
        <v/>
      </c>
      <c r="N46" s="87"/>
    </row>
    <row r="47" spans="1:14" ht="22.5" customHeight="1">
      <c r="A47" s="44" t="s">
        <v>25371</v>
      </c>
      <c r="B47" s="76">
        <v>8809445614986</v>
      </c>
      <c r="C47" s="50" t="s">
        <v>25372</v>
      </c>
      <c r="D47" s="217" t="s">
        <v>25373</v>
      </c>
      <c r="E47" s="78">
        <v>15000</v>
      </c>
      <c r="F47" s="79">
        <v>0.28000000000000003</v>
      </c>
      <c r="G47" s="80">
        <v>80</v>
      </c>
      <c r="H47" s="81">
        <f>Таблица69[[#This Row],[Коэфициент стоимости]]*Таблица69[[#This Row],[Розничная цена KRW]]</f>
        <v>4200</v>
      </c>
      <c r="I47" s="82" t="str">
        <f>IF($H$1="","Введите курс",Таблица69[[#This Row],[Оптовая цена KRW за 1шт]]/$H$1)</f>
        <v>Введите курс</v>
      </c>
      <c r="J47" s="83"/>
      <c r="K47" s="84">
        <f>Таблица69[[#This Row],[Заказ коробок ]]*Таблица69[[#This Row],[Кол-во шт в коробке]]</f>
        <v>0</v>
      </c>
      <c r="L47" s="85">
        <f>Таблица69[[#This Row],[Общее кол-во шт]]*Таблица69[[#This Row],[Оптовая цена KRW за 1шт]]</f>
        <v>0</v>
      </c>
      <c r="M47" s="86" t="str">
        <f>IFERROR(Таблица69[[#This Row],[Общее кол-во шт]]*Таблица69[[#This Row],[Оптовая цена USD за 1шт]],"")</f>
        <v/>
      </c>
      <c r="N47" s="87"/>
    </row>
    <row r="48" spans="1:14" ht="22.5" customHeight="1">
      <c r="A48" s="44" t="s">
        <v>25374</v>
      </c>
      <c r="B48" s="76">
        <v>8809445614917</v>
      </c>
      <c r="C48" s="50" t="s">
        <v>25375</v>
      </c>
      <c r="D48" s="217" t="s">
        <v>25376</v>
      </c>
      <c r="E48" s="78">
        <v>15000</v>
      </c>
      <c r="F48" s="79">
        <v>0.28000000000000003</v>
      </c>
      <c r="G48" s="80">
        <v>80</v>
      </c>
      <c r="H48" s="81">
        <f>Таблица69[[#This Row],[Коэфициент стоимости]]*Таблица69[[#This Row],[Розничная цена KRW]]</f>
        <v>4200</v>
      </c>
      <c r="I48" s="82" t="str">
        <f>IF($H$1="","Введите курс",Таблица69[[#This Row],[Оптовая цена KRW за 1шт]]/$H$1)</f>
        <v>Введите курс</v>
      </c>
      <c r="J48" s="83"/>
      <c r="K48" s="84">
        <f>Таблица69[[#This Row],[Заказ коробок ]]*Таблица69[[#This Row],[Кол-во шт в коробке]]</f>
        <v>0</v>
      </c>
      <c r="L48" s="85">
        <f>Таблица69[[#This Row],[Общее кол-во шт]]*Таблица69[[#This Row],[Оптовая цена KRW за 1шт]]</f>
        <v>0</v>
      </c>
      <c r="M48" s="86" t="str">
        <f>IFERROR(Таблица69[[#This Row],[Общее кол-во шт]]*Таблица69[[#This Row],[Оптовая цена USD за 1шт]],"")</f>
        <v/>
      </c>
      <c r="N48" s="87"/>
    </row>
    <row r="49" spans="1:14" ht="22.5" customHeight="1">
      <c r="A49" s="44" t="s">
        <v>25377</v>
      </c>
      <c r="B49" s="76">
        <v>8809445614955</v>
      </c>
      <c r="C49" s="50" t="s">
        <v>25378</v>
      </c>
      <c r="D49" s="217" t="s">
        <v>25379</v>
      </c>
      <c r="E49" s="78">
        <v>65000</v>
      </c>
      <c r="F49" s="79">
        <v>0.27</v>
      </c>
      <c r="G49" s="80">
        <v>16</v>
      </c>
      <c r="H49" s="81">
        <f>Таблица69[[#This Row],[Коэфициент стоимости]]*Таблица69[[#This Row],[Розничная цена KRW]]</f>
        <v>17550</v>
      </c>
      <c r="I49" s="82" t="str">
        <f>IF($H$1="","Введите курс",Таблица69[[#This Row],[Оптовая цена KRW за 1шт]]/$H$1)</f>
        <v>Введите курс</v>
      </c>
      <c r="J49" s="83"/>
      <c r="K49" s="84">
        <f>Таблица69[[#This Row],[Заказ коробок ]]*Таблица69[[#This Row],[Кол-во шт в коробке]]</f>
        <v>0</v>
      </c>
      <c r="L49" s="85">
        <f>Таблица69[[#This Row],[Общее кол-во шт]]*Таблица69[[#This Row],[Оптовая цена KRW за 1шт]]</f>
        <v>0</v>
      </c>
      <c r="M49" s="86" t="str">
        <f>IFERROR(Таблица69[[#This Row],[Общее кол-во шт]]*Таблица69[[#This Row],[Оптовая цена USD за 1шт]],"")</f>
        <v/>
      </c>
      <c r="N49" s="87"/>
    </row>
    <row r="50" spans="1:14" ht="22.5" customHeight="1">
      <c r="A50" s="44" t="s">
        <v>25380</v>
      </c>
      <c r="B50" s="76">
        <v>8809233711033</v>
      </c>
      <c r="C50" s="50" t="s">
        <v>25381</v>
      </c>
      <c r="D50" s="217" t="s">
        <v>25382</v>
      </c>
      <c r="E50" s="78">
        <v>15000</v>
      </c>
      <c r="F50" s="79">
        <v>0.32000000000000006</v>
      </c>
      <c r="G50" s="80">
        <v>25</v>
      </c>
      <c r="H50" s="81">
        <f>Таблица69[[#This Row],[Коэфициент стоимости]]*Таблица69[[#This Row],[Розничная цена KRW]]</f>
        <v>4800.0000000000009</v>
      </c>
      <c r="I50" s="82" t="str">
        <f>IF($H$1="","Введите курс",Таблица69[[#This Row],[Оптовая цена KRW за 1шт]]/$H$1)</f>
        <v>Введите курс</v>
      </c>
      <c r="J50" s="83"/>
      <c r="K50" s="84">
        <f>Таблица69[[#This Row],[Заказ коробок ]]*Таблица69[[#This Row],[Кол-во шт в коробке]]</f>
        <v>0</v>
      </c>
      <c r="L50" s="85">
        <f>Таблица69[[#This Row],[Общее кол-во шт]]*Таблица69[[#This Row],[Оптовая цена KRW за 1шт]]</f>
        <v>0</v>
      </c>
      <c r="M50" s="86" t="str">
        <f>IFERROR(Таблица69[[#This Row],[Общее кол-во шт]]*Таблица69[[#This Row],[Оптовая цена USD за 1шт]],"")</f>
        <v/>
      </c>
      <c r="N50" s="87"/>
    </row>
    <row r="51" spans="1:14" ht="22.5" customHeight="1">
      <c r="A51" s="44" t="s">
        <v>25383</v>
      </c>
      <c r="B51" s="76">
        <v>8809233711026</v>
      </c>
      <c r="C51" s="50" t="s">
        <v>25384</v>
      </c>
      <c r="D51" s="217" t="s">
        <v>25385</v>
      </c>
      <c r="E51" s="78">
        <v>15000</v>
      </c>
      <c r="F51" s="79">
        <v>0.32000000000000006</v>
      </c>
      <c r="G51" s="80">
        <v>25</v>
      </c>
      <c r="H51" s="81">
        <f>Таблица69[[#This Row],[Коэфициент стоимости]]*Таблица69[[#This Row],[Розничная цена KRW]]</f>
        <v>4800.0000000000009</v>
      </c>
      <c r="I51" s="82" t="str">
        <f>IF($H$1="","Введите курс",Таблица69[[#This Row],[Оптовая цена KRW за 1шт]]/$H$1)</f>
        <v>Введите курс</v>
      </c>
      <c r="J51" s="83"/>
      <c r="K51" s="84">
        <f>Таблица69[[#This Row],[Заказ коробок ]]*Таблица69[[#This Row],[Кол-во шт в коробке]]</f>
        <v>0</v>
      </c>
      <c r="L51" s="85">
        <f>Таблица69[[#This Row],[Общее кол-во шт]]*Таблица69[[#This Row],[Оптовая цена KRW за 1шт]]</f>
        <v>0</v>
      </c>
      <c r="M51" s="86" t="str">
        <f>IFERROR(Таблица69[[#This Row],[Общее кол-во шт]]*Таблица69[[#This Row],[Оптовая цена USD за 1шт]],"")</f>
        <v/>
      </c>
      <c r="N51" s="87"/>
    </row>
    <row r="52" spans="1:14" ht="22.5" customHeight="1">
      <c r="A52" s="44" t="s">
        <v>25386</v>
      </c>
      <c r="B52" s="76">
        <v>8809772620223</v>
      </c>
      <c r="C52" s="50" t="s">
        <v>25387</v>
      </c>
      <c r="D52" s="217" t="s">
        <v>25388</v>
      </c>
      <c r="E52" s="78">
        <v>15000</v>
      </c>
      <c r="F52" s="79">
        <v>0.32000000000000006</v>
      </c>
      <c r="G52" s="80">
        <v>25</v>
      </c>
      <c r="H52" s="81">
        <f>Таблица69[[#This Row],[Коэфициент стоимости]]*Таблица69[[#This Row],[Розничная цена KRW]]</f>
        <v>4800.0000000000009</v>
      </c>
      <c r="I52" s="82" t="str">
        <f>IF($H$1="","Введите курс",Таблица69[[#This Row],[Оптовая цена KRW за 1шт]]/$H$1)</f>
        <v>Введите курс</v>
      </c>
      <c r="J52" s="83"/>
      <c r="K52" s="84">
        <f>Таблица69[[#This Row],[Заказ коробок ]]*Таблица69[[#This Row],[Кол-во шт в коробке]]</f>
        <v>0</v>
      </c>
      <c r="L52" s="85">
        <f>Таблица69[[#This Row],[Общее кол-во шт]]*Таблица69[[#This Row],[Оптовая цена KRW за 1шт]]</f>
        <v>0</v>
      </c>
      <c r="M52" s="86" t="str">
        <f>IFERROR(Таблица69[[#This Row],[Общее кол-во шт]]*Таблица69[[#This Row],[Оптовая цена USD за 1шт]],"")</f>
        <v/>
      </c>
      <c r="N52" s="87"/>
    </row>
    <row r="53" spans="1:14" ht="22.5" customHeight="1">
      <c r="A53" s="44" t="s">
        <v>25389</v>
      </c>
      <c r="B53" s="76">
        <v>8809540515287</v>
      </c>
      <c r="C53" s="50" t="s">
        <v>25390</v>
      </c>
      <c r="D53" s="217" t="s">
        <v>25391</v>
      </c>
      <c r="E53" s="78">
        <v>20000</v>
      </c>
      <c r="F53" s="79">
        <v>0.15999999999999998</v>
      </c>
      <c r="G53" s="80">
        <v>40</v>
      </c>
      <c r="H53" s="81">
        <f>Таблица69[[#This Row],[Коэфициент стоимости]]*Таблица69[[#This Row],[Розничная цена KRW]]</f>
        <v>3199.9999999999995</v>
      </c>
      <c r="I53" s="82" t="str">
        <f>IF($H$1="","Введите курс",Таблица69[[#This Row],[Оптовая цена KRW за 1шт]]/$H$1)</f>
        <v>Введите курс</v>
      </c>
      <c r="J53" s="83"/>
      <c r="K53" s="84">
        <f>Таблица69[[#This Row],[Заказ коробок ]]*Таблица69[[#This Row],[Кол-во шт в коробке]]</f>
        <v>0</v>
      </c>
      <c r="L53" s="85">
        <f>Таблица69[[#This Row],[Общее кол-во шт]]*Таблица69[[#This Row],[Оптовая цена KRW за 1шт]]</f>
        <v>0</v>
      </c>
      <c r="M53" s="86" t="str">
        <f>IFERROR(Таблица69[[#This Row],[Общее кол-во шт]]*Таблица69[[#This Row],[Оптовая цена USD за 1шт]],"")</f>
        <v/>
      </c>
      <c r="N53" s="87"/>
    </row>
    <row r="54" spans="1:14" ht="22.5" customHeight="1">
      <c r="A54" s="44" t="s">
        <v>25392</v>
      </c>
      <c r="B54" s="76">
        <v>8809540515478</v>
      </c>
      <c r="C54" s="50" t="s">
        <v>25393</v>
      </c>
      <c r="D54" s="217" t="s">
        <v>25394</v>
      </c>
      <c r="E54" s="78">
        <v>20000</v>
      </c>
      <c r="F54" s="79">
        <v>0.15999999999999998</v>
      </c>
      <c r="G54" s="80">
        <v>40</v>
      </c>
      <c r="H54" s="81">
        <f>Таблица69[[#This Row],[Коэфициент стоимости]]*Таблица69[[#This Row],[Розничная цена KRW]]</f>
        <v>3199.9999999999995</v>
      </c>
      <c r="I54" s="82" t="str">
        <f>IF($H$1="","Введите курс",Таблица69[[#This Row],[Оптовая цена KRW за 1шт]]/$H$1)</f>
        <v>Введите курс</v>
      </c>
      <c r="J54" s="83"/>
      <c r="K54" s="84">
        <f>Таблица69[[#This Row],[Заказ коробок ]]*Таблица69[[#This Row],[Кол-во шт в коробке]]</f>
        <v>0</v>
      </c>
      <c r="L54" s="85">
        <f>Таблица69[[#This Row],[Общее кол-во шт]]*Таблица69[[#This Row],[Оптовая цена KRW за 1шт]]</f>
        <v>0</v>
      </c>
      <c r="M54" s="86" t="str">
        <f>IFERROR(Таблица69[[#This Row],[Общее кол-во шт]]*Таблица69[[#This Row],[Оптовая цена USD за 1шт]],"")</f>
        <v/>
      </c>
      <c r="N54" s="87"/>
    </row>
    <row r="55" spans="1:14" ht="22.5" customHeight="1">
      <c r="A55" s="44" t="s">
        <v>25395</v>
      </c>
      <c r="B55" s="76">
        <v>8809540515461</v>
      </c>
      <c r="C55" s="50" t="s">
        <v>25396</v>
      </c>
      <c r="D55" s="217" t="s">
        <v>25397</v>
      </c>
      <c r="E55" s="78">
        <v>20000</v>
      </c>
      <c r="F55" s="79">
        <v>0.15999999999999998</v>
      </c>
      <c r="G55" s="80">
        <v>40</v>
      </c>
      <c r="H55" s="81">
        <f>Таблица69[[#This Row],[Коэфициент стоимости]]*Таблица69[[#This Row],[Розничная цена KRW]]</f>
        <v>3199.9999999999995</v>
      </c>
      <c r="I55" s="82" t="str">
        <f>IF($H$1="","Введите курс",Таблица69[[#This Row],[Оптовая цена KRW за 1шт]]/$H$1)</f>
        <v>Введите курс</v>
      </c>
      <c r="J55" s="83"/>
      <c r="K55" s="84">
        <f>Таблица69[[#This Row],[Заказ коробок ]]*Таблица69[[#This Row],[Кол-во шт в коробке]]</f>
        <v>0</v>
      </c>
      <c r="L55" s="85">
        <f>Таблица69[[#This Row],[Общее кол-во шт]]*Таблица69[[#This Row],[Оптовая цена KRW за 1шт]]</f>
        <v>0</v>
      </c>
      <c r="M55" s="86" t="str">
        <f>IFERROR(Таблица69[[#This Row],[Общее кол-во шт]]*Таблица69[[#This Row],[Оптовая цена USD за 1шт]],"")</f>
        <v/>
      </c>
      <c r="N55" s="87"/>
    </row>
    <row r="56" spans="1:14" ht="22.5" customHeight="1">
      <c r="A56" s="44" t="s">
        <v>25398</v>
      </c>
      <c r="B56" s="76">
        <v>8809540515485</v>
      </c>
      <c r="C56" s="50" t="s">
        <v>25399</v>
      </c>
      <c r="D56" s="217" t="s">
        <v>25400</v>
      </c>
      <c r="E56" s="78">
        <v>20000</v>
      </c>
      <c r="F56" s="79">
        <v>0.15999999999999998</v>
      </c>
      <c r="G56" s="80">
        <v>40</v>
      </c>
      <c r="H56" s="81">
        <f>Таблица69[[#This Row],[Коэфициент стоимости]]*Таблица69[[#This Row],[Розничная цена KRW]]</f>
        <v>3199.9999999999995</v>
      </c>
      <c r="I56" s="82" t="str">
        <f>IF($H$1="","Введите курс",Таблица69[[#This Row],[Оптовая цена KRW за 1шт]]/$H$1)</f>
        <v>Введите курс</v>
      </c>
      <c r="J56" s="83"/>
      <c r="K56" s="84">
        <f>Таблица69[[#This Row],[Заказ коробок ]]*Таблица69[[#This Row],[Кол-во шт в коробке]]</f>
        <v>0</v>
      </c>
      <c r="L56" s="85">
        <f>Таблица69[[#This Row],[Общее кол-во шт]]*Таблица69[[#This Row],[Оптовая цена KRW за 1шт]]</f>
        <v>0</v>
      </c>
      <c r="M56" s="86" t="str">
        <f>IFERROR(Таблица69[[#This Row],[Общее кол-во шт]]*Таблица69[[#This Row],[Оптовая цена USD за 1шт]],"")</f>
        <v/>
      </c>
      <c r="N56" s="87"/>
    </row>
    <row r="57" spans="1:14" ht="22.5" customHeight="1">
      <c r="A57" s="44" t="s">
        <v>25401</v>
      </c>
      <c r="B57" s="76">
        <v>8809540515515</v>
      </c>
      <c r="C57" s="50" t="s">
        <v>25402</v>
      </c>
      <c r="D57" s="217" t="s">
        <v>25403</v>
      </c>
      <c r="E57" s="78">
        <v>20000</v>
      </c>
      <c r="F57" s="79">
        <v>0.15999999999999998</v>
      </c>
      <c r="G57" s="80">
        <v>40</v>
      </c>
      <c r="H57" s="81">
        <f>Таблица69[[#This Row],[Коэфициент стоимости]]*Таблица69[[#This Row],[Розничная цена KRW]]</f>
        <v>3199.9999999999995</v>
      </c>
      <c r="I57" s="82" t="str">
        <f>IF($H$1="","Введите курс",Таблица69[[#This Row],[Оптовая цена KRW за 1шт]]/$H$1)</f>
        <v>Введите курс</v>
      </c>
      <c r="J57" s="83"/>
      <c r="K57" s="84">
        <f>Таблица69[[#This Row],[Заказ коробок ]]*Таблица69[[#This Row],[Кол-во шт в коробке]]</f>
        <v>0</v>
      </c>
      <c r="L57" s="85">
        <f>Таблица69[[#This Row],[Общее кол-во шт]]*Таблица69[[#This Row],[Оптовая цена KRW за 1шт]]</f>
        <v>0</v>
      </c>
      <c r="M57" s="86" t="str">
        <f>IFERROR(Таблица69[[#This Row],[Общее кол-во шт]]*Таблица69[[#This Row],[Оптовая цена USD за 1шт]],"")</f>
        <v/>
      </c>
      <c r="N57" s="87"/>
    </row>
    <row r="58" spans="1:14" ht="22.5" customHeight="1">
      <c r="A58" s="44" t="s">
        <v>25404</v>
      </c>
      <c r="B58" s="76">
        <v>8809540515508</v>
      </c>
      <c r="C58" s="50" t="s">
        <v>25405</v>
      </c>
      <c r="D58" s="217" t="s">
        <v>25406</v>
      </c>
      <c r="E58" s="78">
        <v>20000</v>
      </c>
      <c r="F58" s="79">
        <v>0.15999999999999998</v>
      </c>
      <c r="G58" s="80">
        <v>40</v>
      </c>
      <c r="H58" s="81">
        <f>Таблица69[[#This Row],[Коэфициент стоимости]]*Таблица69[[#This Row],[Розничная цена KRW]]</f>
        <v>3199.9999999999995</v>
      </c>
      <c r="I58" s="82" t="str">
        <f>IF($H$1="","Введите курс",Таблица69[[#This Row],[Оптовая цена KRW за 1шт]]/$H$1)</f>
        <v>Введите курс</v>
      </c>
      <c r="J58" s="83"/>
      <c r="K58" s="84">
        <f>Таблица69[[#This Row],[Заказ коробок ]]*Таблица69[[#This Row],[Кол-во шт в коробке]]</f>
        <v>0</v>
      </c>
      <c r="L58" s="85">
        <f>Таблица69[[#This Row],[Общее кол-во шт]]*Таблица69[[#This Row],[Оптовая цена KRW за 1шт]]</f>
        <v>0</v>
      </c>
      <c r="M58" s="86" t="str">
        <f>IFERROR(Таблица69[[#This Row],[Общее кол-во шт]]*Таблица69[[#This Row],[Оптовая цена USD за 1шт]],"")</f>
        <v/>
      </c>
      <c r="N58" s="87"/>
    </row>
    <row r="59" spans="1:14" ht="22.5" customHeight="1">
      <c r="A59" s="44" t="s">
        <v>25407</v>
      </c>
      <c r="B59" s="76">
        <v>8809540515430</v>
      </c>
      <c r="C59" s="50" t="s">
        <v>25408</v>
      </c>
      <c r="D59" s="217" t="s">
        <v>25409</v>
      </c>
      <c r="E59" s="78">
        <v>20000</v>
      </c>
      <c r="F59" s="79">
        <v>0.15999999999999998</v>
      </c>
      <c r="G59" s="80">
        <v>40</v>
      </c>
      <c r="H59" s="81">
        <f>Таблица69[[#This Row],[Коэфициент стоимости]]*Таблица69[[#This Row],[Розничная цена KRW]]</f>
        <v>3199.9999999999995</v>
      </c>
      <c r="I59" s="82" t="str">
        <f>IF($H$1="","Введите курс",Таблица69[[#This Row],[Оптовая цена KRW за 1шт]]/$H$1)</f>
        <v>Введите курс</v>
      </c>
      <c r="J59" s="83"/>
      <c r="K59" s="84">
        <f>Таблица69[[#This Row],[Заказ коробок ]]*Таблица69[[#This Row],[Кол-во шт в коробке]]</f>
        <v>0</v>
      </c>
      <c r="L59" s="85">
        <f>Таблица69[[#This Row],[Общее кол-во шт]]*Таблица69[[#This Row],[Оптовая цена KRW за 1шт]]</f>
        <v>0</v>
      </c>
      <c r="M59" s="86" t="str">
        <f>IFERROR(Таблица69[[#This Row],[Общее кол-во шт]]*Таблица69[[#This Row],[Оптовая цена USD за 1шт]],"")</f>
        <v/>
      </c>
      <c r="N59" s="87"/>
    </row>
    <row r="60" spans="1:14" ht="22.5" customHeight="1">
      <c r="A60" s="44" t="s">
        <v>25410</v>
      </c>
      <c r="B60" s="76">
        <v>8809540515522</v>
      </c>
      <c r="C60" s="50" t="s">
        <v>25411</v>
      </c>
      <c r="D60" s="217" t="s">
        <v>25412</v>
      </c>
      <c r="E60" s="78">
        <v>20000</v>
      </c>
      <c r="F60" s="79">
        <v>0.15999999999999998</v>
      </c>
      <c r="G60" s="80">
        <v>40</v>
      </c>
      <c r="H60" s="81">
        <f>Таблица69[[#This Row],[Коэфициент стоимости]]*Таблица69[[#This Row],[Розничная цена KRW]]</f>
        <v>3199.9999999999995</v>
      </c>
      <c r="I60" s="82" t="str">
        <f>IF($H$1="","Введите курс",Таблица69[[#This Row],[Оптовая цена KRW за 1шт]]/$H$1)</f>
        <v>Введите курс</v>
      </c>
      <c r="J60" s="83"/>
      <c r="K60" s="84">
        <f>Таблица69[[#This Row],[Заказ коробок ]]*Таблица69[[#This Row],[Кол-во шт в коробке]]</f>
        <v>0</v>
      </c>
      <c r="L60" s="85">
        <f>Таблица69[[#This Row],[Общее кол-во шт]]*Таблица69[[#This Row],[Оптовая цена KRW за 1шт]]</f>
        <v>0</v>
      </c>
      <c r="M60" s="86" t="str">
        <f>IFERROR(Таблица69[[#This Row],[Общее кол-во шт]]*Таблица69[[#This Row],[Оптовая цена USD за 1шт]],"")</f>
        <v/>
      </c>
      <c r="N60" s="87"/>
    </row>
    <row r="61" spans="1:14" ht="22.5" customHeight="1">
      <c r="A61" s="44" t="s">
        <v>25413</v>
      </c>
      <c r="B61" s="76">
        <v>8809540515409</v>
      </c>
      <c r="C61" s="50" t="s">
        <v>25414</v>
      </c>
      <c r="D61" s="217" t="s">
        <v>25415</v>
      </c>
      <c r="E61" s="78">
        <v>20000</v>
      </c>
      <c r="F61" s="79">
        <v>0.15999999999999998</v>
      </c>
      <c r="G61" s="80">
        <v>40</v>
      </c>
      <c r="H61" s="81">
        <f>Таблица69[[#This Row],[Коэфициент стоимости]]*Таблица69[[#This Row],[Розничная цена KRW]]</f>
        <v>3199.9999999999995</v>
      </c>
      <c r="I61" s="82" t="str">
        <f>IF($H$1="","Введите курс",Таблица69[[#This Row],[Оптовая цена KRW за 1шт]]/$H$1)</f>
        <v>Введите курс</v>
      </c>
      <c r="J61" s="83"/>
      <c r="K61" s="84">
        <f>Таблица69[[#This Row],[Заказ коробок ]]*Таблица69[[#This Row],[Кол-во шт в коробке]]</f>
        <v>0</v>
      </c>
      <c r="L61" s="85">
        <f>Таблица69[[#This Row],[Общее кол-во шт]]*Таблица69[[#This Row],[Оптовая цена KRW за 1шт]]</f>
        <v>0</v>
      </c>
      <c r="M61" s="86" t="str">
        <f>IFERROR(Таблица69[[#This Row],[Общее кол-во шт]]*Таблица69[[#This Row],[Оптовая цена USD за 1шт]],"")</f>
        <v/>
      </c>
      <c r="N61" s="87"/>
    </row>
    <row r="62" spans="1:14" ht="22.5" customHeight="1">
      <c r="A62" s="44" t="s">
        <v>25416</v>
      </c>
      <c r="B62" s="76">
        <v>8809540515454</v>
      </c>
      <c r="C62" s="50" t="s">
        <v>25417</v>
      </c>
      <c r="D62" s="217" t="s">
        <v>25418</v>
      </c>
      <c r="E62" s="78">
        <v>20000</v>
      </c>
      <c r="F62" s="79">
        <v>0.15999999999999998</v>
      </c>
      <c r="G62" s="80">
        <v>40</v>
      </c>
      <c r="H62" s="81">
        <f>Таблица69[[#This Row],[Коэфициент стоимости]]*Таблица69[[#This Row],[Розничная цена KRW]]</f>
        <v>3199.9999999999995</v>
      </c>
      <c r="I62" s="82" t="str">
        <f>IF($H$1="","Введите курс",Таблица69[[#This Row],[Оптовая цена KRW за 1шт]]/$H$1)</f>
        <v>Введите курс</v>
      </c>
      <c r="J62" s="83"/>
      <c r="K62" s="84">
        <f>Таблица69[[#This Row],[Заказ коробок ]]*Таблица69[[#This Row],[Кол-во шт в коробке]]</f>
        <v>0</v>
      </c>
      <c r="L62" s="85">
        <f>Таблица69[[#This Row],[Общее кол-во шт]]*Таблица69[[#This Row],[Оптовая цена KRW за 1шт]]</f>
        <v>0</v>
      </c>
      <c r="M62" s="86" t="str">
        <f>IFERROR(Таблица69[[#This Row],[Общее кол-во шт]]*Таблица69[[#This Row],[Оптовая цена USD за 1шт]],"")</f>
        <v/>
      </c>
      <c r="N62" s="87"/>
    </row>
    <row r="63" spans="1:14" ht="22.5" customHeight="1">
      <c r="A63" s="44" t="s">
        <v>25419</v>
      </c>
      <c r="B63" s="76">
        <v>8809305082719</v>
      </c>
      <c r="C63" s="50" t="s">
        <v>25420</v>
      </c>
      <c r="D63" s="217" t="s">
        <v>25421</v>
      </c>
      <c r="E63" s="78">
        <v>12500</v>
      </c>
      <c r="F63" s="79">
        <v>0.33</v>
      </c>
      <c r="G63" s="80" t="s">
        <v>25422</v>
      </c>
      <c r="H63" s="81">
        <f>Таблица69[[#This Row],[Коэфициент стоимости]]*Таблица69[[#This Row],[Розничная цена KRW]]</f>
        <v>4125</v>
      </c>
      <c r="I63" s="82" t="str">
        <f>IF($H$1="","Введите курс",Таблица69[[#This Row],[Оптовая цена KRW за 1шт]]/$H$1)</f>
        <v>Введите курс</v>
      </c>
      <c r="J63" s="83"/>
      <c r="K63" s="84">
        <f>Таблица69[[#This Row],[Заказ коробок ]]*Таблица69[[#This Row],[Кол-во шт в коробке]]</f>
        <v>0</v>
      </c>
      <c r="L63" s="85">
        <f>Таблица69[[#This Row],[Общее кол-во шт]]*Таблица69[[#This Row],[Оптовая цена KRW за 1шт]]</f>
        <v>0</v>
      </c>
      <c r="M63" s="86" t="str">
        <f>IFERROR(Таблица69[[#This Row],[Общее кол-во шт]]*Таблица69[[#This Row],[Оптовая цена USD за 1шт]],"")</f>
        <v/>
      </c>
      <c r="N63" s="87"/>
    </row>
    <row r="64" spans="1:14" ht="22.5" customHeight="1">
      <c r="A64" s="44" t="s">
        <v>25423</v>
      </c>
      <c r="B64" s="76">
        <v>8809305082726</v>
      </c>
      <c r="C64" s="50" t="s">
        <v>25424</v>
      </c>
      <c r="D64" s="217" t="s">
        <v>25425</v>
      </c>
      <c r="E64" s="78">
        <v>12500</v>
      </c>
      <c r="F64" s="79">
        <v>0.33</v>
      </c>
      <c r="G64" s="80" t="s">
        <v>25422</v>
      </c>
      <c r="H64" s="81">
        <f>Таблица69[[#This Row],[Коэфициент стоимости]]*Таблица69[[#This Row],[Розничная цена KRW]]</f>
        <v>4125</v>
      </c>
      <c r="I64" s="82" t="str">
        <f>IF($H$1="","Введите курс",Таблица69[[#This Row],[Оптовая цена KRW за 1шт]]/$H$1)</f>
        <v>Введите курс</v>
      </c>
      <c r="J64" s="83"/>
      <c r="K64" s="84">
        <f>Таблица69[[#This Row],[Заказ коробок ]]*Таблица69[[#This Row],[Кол-во шт в коробке]]</f>
        <v>0</v>
      </c>
      <c r="L64" s="85">
        <f>Таблица69[[#This Row],[Общее кол-во шт]]*Таблица69[[#This Row],[Оптовая цена KRW за 1шт]]</f>
        <v>0</v>
      </c>
      <c r="M64" s="86" t="str">
        <f>IFERROR(Таблица69[[#This Row],[Общее кол-во шт]]*Таблица69[[#This Row],[Оптовая цена USD за 1шт]],"")</f>
        <v/>
      </c>
      <c r="N64" s="87"/>
    </row>
    <row r="65" spans="1:14" ht="22.5" customHeight="1">
      <c r="A65" s="44" t="s">
        <v>25426</v>
      </c>
      <c r="B65" s="76">
        <v>8809305082740</v>
      </c>
      <c r="C65" s="50" t="s">
        <v>25427</v>
      </c>
      <c r="D65" s="217" t="s">
        <v>25428</v>
      </c>
      <c r="E65" s="78">
        <v>12500</v>
      </c>
      <c r="F65" s="79">
        <v>0.33</v>
      </c>
      <c r="G65" s="80" t="s">
        <v>25429</v>
      </c>
      <c r="H65" s="81">
        <f>Таблица69[[#This Row],[Коэфициент стоимости]]*Таблица69[[#This Row],[Розничная цена KRW]]</f>
        <v>4125</v>
      </c>
      <c r="I65" s="82" t="str">
        <f>IF($H$1="","Введите курс",Таблица69[[#This Row],[Оптовая цена KRW за 1шт]]/$H$1)</f>
        <v>Введите курс</v>
      </c>
      <c r="J65" s="83"/>
      <c r="K65" s="84">
        <f>Таблица69[[#This Row],[Заказ коробок ]]*Таблица69[[#This Row],[Кол-во шт в коробке]]</f>
        <v>0</v>
      </c>
      <c r="L65" s="85">
        <f>Таблица69[[#This Row],[Общее кол-во шт]]*Таблица69[[#This Row],[Оптовая цена KRW за 1шт]]</f>
        <v>0</v>
      </c>
      <c r="M65" s="86" t="str">
        <f>IFERROR(Таблица69[[#This Row],[Общее кол-во шт]]*Таблица69[[#This Row],[Оптовая цена USD за 1шт]],"")</f>
        <v/>
      </c>
      <c r="N65" s="87"/>
    </row>
    <row r="66" spans="1:14" ht="22.5" customHeight="1">
      <c r="A66" s="44" t="s">
        <v>25430</v>
      </c>
      <c r="B66" s="76">
        <v>8809305082733</v>
      </c>
      <c r="C66" s="50" t="s">
        <v>25431</v>
      </c>
      <c r="D66" s="217" t="s">
        <v>25432</v>
      </c>
      <c r="E66" s="78">
        <v>12500</v>
      </c>
      <c r="F66" s="79">
        <v>0.33</v>
      </c>
      <c r="G66" s="80" t="s">
        <v>25429</v>
      </c>
      <c r="H66" s="81">
        <f>Таблица69[[#This Row],[Коэфициент стоимости]]*Таблица69[[#This Row],[Розничная цена KRW]]</f>
        <v>4125</v>
      </c>
      <c r="I66" s="82" t="str">
        <f>IF($H$1="","Введите курс",Таблица69[[#This Row],[Оптовая цена KRW за 1шт]]/$H$1)</f>
        <v>Введите курс</v>
      </c>
      <c r="J66" s="83"/>
      <c r="K66" s="84">
        <f>Таблица69[[#This Row],[Заказ коробок ]]*Таблица69[[#This Row],[Кол-во шт в коробке]]</f>
        <v>0</v>
      </c>
      <c r="L66" s="85">
        <f>Таблица69[[#This Row],[Общее кол-во шт]]*Таблица69[[#This Row],[Оптовая цена KRW за 1шт]]</f>
        <v>0</v>
      </c>
      <c r="M66" s="86" t="str">
        <f>IFERROR(Таблица69[[#This Row],[Общее кол-во шт]]*Таблица69[[#This Row],[Оптовая цена USD за 1шт]],"")</f>
        <v/>
      </c>
      <c r="N66" s="87"/>
    </row>
    <row r="67" spans="1:14" ht="22.5" customHeight="1">
      <c r="A67" s="44" t="s">
        <v>25433</v>
      </c>
      <c r="B67" s="76">
        <v>8809305082757</v>
      </c>
      <c r="C67" s="50" t="s">
        <v>25434</v>
      </c>
      <c r="D67" s="217" t="s">
        <v>25435</v>
      </c>
      <c r="E67" s="78">
        <v>12500</v>
      </c>
      <c r="F67" s="79">
        <v>0.33</v>
      </c>
      <c r="G67" s="80" t="s">
        <v>25436</v>
      </c>
      <c r="H67" s="81">
        <f>Таблица69[[#This Row],[Коэфициент стоимости]]*Таблица69[[#This Row],[Розничная цена KRW]]</f>
        <v>4125</v>
      </c>
      <c r="I67" s="82" t="str">
        <f>IF($H$1="","Введите курс",Таблица69[[#This Row],[Оптовая цена KRW за 1шт]]/$H$1)</f>
        <v>Введите курс</v>
      </c>
      <c r="J67" s="83"/>
      <c r="K67" s="84">
        <f>Таблица69[[#This Row],[Заказ коробок ]]*Таблица69[[#This Row],[Кол-во шт в коробке]]</f>
        <v>0</v>
      </c>
      <c r="L67" s="85">
        <f>Таблица69[[#This Row],[Общее кол-во шт]]*Таблица69[[#This Row],[Оптовая цена KRW за 1шт]]</f>
        <v>0</v>
      </c>
      <c r="M67" s="86" t="str">
        <f>IFERROR(Таблица69[[#This Row],[Общее кол-во шт]]*Таблица69[[#This Row],[Оптовая цена USD за 1шт]],"")</f>
        <v/>
      </c>
      <c r="N67" s="87"/>
    </row>
    <row r="68" spans="1:14" ht="22.5" customHeight="1">
      <c r="A68" s="44" t="s">
        <v>25437</v>
      </c>
      <c r="B68" s="76">
        <v>8809176164231</v>
      </c>
      <c r="C68" s="50" t="s">
        <v>25438</v>
      </c>
      <c r="D68" s="217" t="s">
        <v>25439</v>
      </c>
      <c r="E68" s="78">
        <v>43000</v>
      </c>
      <c r="F68" s="79">
        <v>0.32000000000000006</v>
      </c>
      <c r="G68" s="80">
        <v>20</v>
      </c>
      <c r="H68" s="81">
        <f>Таблица69[[#This Row],[Коэфициент стоимости]]*Таблица69[[#This Row],[Розничная цена KRW]]</f>
        <v>13760.000000000002</v>
      </c>
      <c r="I68" s="82" t="str">
        <f>IF($H$1="","Введите курс",Таблица69[[#This Row],[Оптовая цена KRW за 1шт]]/$H$1)</f>
        <v>Введите курс</v>
      </c>
      <c r="J68" s="83"/>
      <c r="K68" s="84">
        <f>Таблица69[[#This Row],[Заказ коробок ]]*Таблица69[[#This Row],[Кол-во шт в коробке]]</f>
        <v>0</v>
      </c>
      <c r="L68" s="85">
        <f>Таблица69[[#This Row],[Общее кол-во шт]]*Таблица69[[#This Row],[Оптовая цена KRW за 1шт]]</f>
        <v>0</v>
      </c>
      <c r="M68" s="86" t="str">
        <f>IFERROR(Таблица69[[#This Row],[Общее кол-во шт]]*Таблица69[[#This Row],[Оптовая цена USD за 1шт]],"")</f>
        <v/>
      </c>
      <c r="N68" s="87"/>
    </row>
    <row r="69" spans="1:14" ht="22.5" customHeight="1">
      <c r="A69" s="44" t="s">
        <v>25440</v>
      </c>
      <c r="B69" s="76">
        <v>8809305082771</v>
      </c>
      <c r="C69" s="50" t="s">
        <v>25441</v>
      </c>
      <c r="D69" s="217" t="s">
        <v>25442</v>
      </c>
      <c r="E69" s="78">
        <v>13000</v>
      </c>
      <c r="F69" s="79">
        <v>0.31000000000000005</v>
      </c>
      <c r="G69" s="80" t="s">
        <v>25429</v>
      </c>
      <c r="H69" s="81">
        <f>Таблица69[[#This Row],[Коэфициент стоимости]]*Таблица69[[#This Row],[Розничная цена KRW]]</f>
        <v>4030.0000000000009</v>
      </c>
      <c r="I69" s="82" t="str">
        <f>IF($H$1="","Введите курс",Таблица69[[#This Row],[Оптовая цена KRW за 1шт]]/$H$1)</f>
        <v>Введите курс</v>
      </c>
      <c r="J69" s="83"/>
      <c r="K69" s="84">
        <f>Таблица69[[#This Row],[Заказ коробок ]]*Таблица69[[#This Row],[Кол-во шт в коробке]]</f>
        <v>0</v>
      </c>
      <c r="L69" s="85">
        <f>Таблица69[[#This Row],[Общее кол-во шт]]*Таблица69[[#This Row],[Оптовая цена KRW за 1шт]]</f>
        <v>0</v>
      </c>
      <c r="M69" s="86" t="str">
        <f>IFERROR(Таблица69[[#This Row],[Общее кол-во шт]]*Таблица69[[#This Row],[Оптовая цена USD за 1шт]],"")</f>
        <v/>
      </c>
      <c r="N69" s="87"/>
    </row>
    <row r="70" spans="1:14" ht="22.5" customHeight="1">
      <c r="A70" s="44" t="s">
        <v>25443</v>
      </c>
      <c r="B70" s="76">
        <v>8809305082788</v>
      </c>
      <c r="C70" s="50" t="s">
        <v>25444</v>
      </c>
      <c r="D70" s="217" t="s">
        <v>25445</v>
      </c>
      <c r="E70" s="78">
        <v>13000</v>
      </c>
      <c r="F70" s="79">
        <v>0.31000000000000005</v>
      </c>
      <c r="G70" s="80" t="s">
        <v>25429</v>
      </c>
      <c r="H70" s="81">
        <f>Таблица69[[#This Row],[Коэфициент стоимости]]*Таблица69[[#This Row],[Розничная цена KRW]]</f>
        <v>4030.0000000000009</v>
      </c>
      <c r="I70" s="82" t="str">
        <f>IF($H$1="","Введите курс",Таблица69[[#This Row],[Оптовая цена KRW за 1шт]]/$H$1)</f>
        <v>Введите курс</v>
      </c>
      <c r="J70" s="83"/>
      <c r="K70" s="84">
        <f>Таблица69[[#This Row],[Заказ коробок ]]*Таблица69[[#This Row],[Кол-во шт в коробке]]</f>
        <v>0</v>
      </c>
      <c r="L70" s="85">
        <f>Таблица69[[#This Row],[Общее кол-во шт]]*Таблица69[[#This Row],[Оптовая цена KRW за 1шт]]</f>
        <v>0</v>
      </c>
      <c r="M70" s="86" t="str">
        <f>IFERROR(Таблица69[[#This Row],[Общее кол-во шт]]*Таблица69[[#This Row],[Оптовая цена USD за 1шт]],"")</f>
        <v/>
      </c>
      <c r="N70" s="87"/>
    </row>
    <row r="71" spans="1:14" ht="22.5" customHeight="1">
      <c r="A71" s="44" t="s">
        <v>25446</v>
      </c>
      <c r="B71" s="76">
        <v>8809305082764</v>
      </c>
      <c r="C71" s="50" t="s">
        <v>25447</v>
      </c>
      <c r="D71" s="217" t="s">
        <v>25448</v>
      </c>
      <c r="E71" s="78">
        <v>13000</v>
      </c>
      <c r="F71" s="79">
        <v>0.29000000000000004</v>
      </c>
      <c r="G71" s="80" t="s">
        <v>25429</v>
      </c>
      <c r="H71" s="81">
        <f>Таблица69[[#This Row],[Коэфициент стоимости]]*Таблица69[[#This Row],[Розничная цена KRW]]</f>
        <v>3770.0000000000005</v>
      </c>
      <c r="I71" s="82" t="str">
        <f>IF($H$1="","Введите курс",Таблица69[[#This Row],[Оптовая цена KRW за 1шт]]/$H$1)</f>
        <v>Введите курс</v>
      </c>
      <c r="J71" s="83"/>
      <c r="K71" s="84">
        <f>Таблица69[[#This Row],[Заказ коробок ]]*Таблица69[[#This Row],[Кол-во шт в коробке]]</f>
        <v>0</v>
      </c>
      <c r="L71" s="85">
        <f>Таблица69[[#This Row],[Общее кол-во шт]]*Таблица69[[#This Row],[Оптовая цена KRW за 1шт]]</f>
        <v>0</v>
      </c>
      <c r="M71" s="86" t="str">
        <f>IFERROR(Таблица69[[#This Row],[Общее кол-во шт]]*Таблица69[[#This Row],[Оптовая цена USD за 1шт]],"")</f>
        <v/>
      </c>
      <c r="N71" s="87"/>
    </row>
    <row r="72" spans="1:14" ht="22.5" customHeight="1">
      <c r="A72" s="44" t="s">
        <v>25449</v>
      </c>
      <c r="B72" s="76">
        <v>8809445612012</v>
      </c>
      <c r="C72" s="50" t="s">
        <v>25450</v>
      </c>
      <c r="D72" s="217" t="s">
        <v>25451</v>
      </c>
      <c r="E72" s="78">
        <v>12000</v>
      </c>
      <c r="F72" s="79">
        <v>0.31000000000000005</v>
      </c>
      <c r="G72" s="80">
        <v>100</v>
      </c>
      <c r="H72" s="81">
        <f>Таблица69[[#This Row],[Коэфициент стоимости]]*Таблица69[[#This Row],[Розничная цена KRW]]</f>
        <v>3720.0000000000005</v>
      </c>
      <c r="I72" s="82" t="str">
        <f>IF($H$1="","Введите курс",Таблица69[[#This Row],[Оптовая цена KRW за 1шт]]/$H$1)</f>
        <v>Введите курс</v>
      </c>
      <c r="J72" s="83"/>
      <c r="K72" s="84">
        <f>Таблица69[[#This Row],[Заказ коробок ]]*Таблица69[[#This Row],[Кол-во шт в коробке]]</f>
        <v>0</v>
      </c>
      <c r="L72" s="85">
        <f>Таблица69[[#This Row],[Общее кол-во шт]]*Таблица69[[#This Row],[Оптовая цена KRW за 1шт]]</f>
        <v>0</v>
      </c>
      <c r="M72" s="86" t="str">
        <f>IFERROR(Таблица69[[#This Row],[Общее кол-во шт]]*Таблица69[[#This Row],[Оптовая цена USD за 1шт]],"")</f>
        <v/>
      </c>
      <c r="N72" s="87"/>
    </row>
    <row r="73" spans="1:14" ht="22.5" customHeight="1">
      <c r="A73" s="44" t="s">
        <v>25452</v>
      </c>
      <c r="B73" s="76">
        <v>8809445614719</v>
      </c>
      <c r="C73" s="50" t="s">
        <v>25453</v>
      </c>
      <c r="D73" s="217" t="s">
        <v>25454</v>
      </c>
      <c r="E73" s="78">
        <v>13500</v>
      </c>
      <c r="F73" s="79">
        <v>0.31000000000000005</v>
      </c>
      <c r="G73" s="80" t="s">
        <v>25422</v>
      </c>
      <c r="H73" s="81">
        <f>Таблица69[[#This Row],[Коэфициент стоимости]]*Таблица69[[#This Row],[Розничная цена KRW]]</f>
        <v>4185.0000000000009</v>
      </c>
      <c r="I73" s="82" t="str">
        <f>IF($H$1="","Введите курс",Таблица69[[#This Row],[Оптовая цена KRW за 1шт]]/$H$1)</f>
        <v>Введите курс</v>
      </c>
      <c r="J73" s="83"/>
      <c r="K73" s="84">
        <f>Таблица69[[#This Row],[Заказ коробок ]]*Таблица69[[#This Row],[Кол-во шт в коробке]]</f>
        <v>0</v>
      </c>
      <c r="L73" s="85">
        <f>Таблица69[[#This Row],[Общее кол-во шт]]*Таблица69[[#This Row],[Оптовая цена KRW за 1шт]]</f>
        <v>0</v>
      </c>
      <c r="M73" s="86" t="str">
        <f>IFERROR(Таблица69[[#This Row],[Общее кол-во шт]]*Таблица69[[#This Row],[Оптовая цена USD за 1шт]],"")</f>
        <v/>
      </c>
      <c r="N73" s="87"/>
    </row>
    <row r="74" spans="1:14" ht="22.5" customHeight="1">
      <c r="A74" s="44" t="s">
        <v>25455</v>
      </c>
      <c r="B74" s="76">
        <v>8809445614726</v>
      </c>
      <c r="C74" s="50" t="s">
        <v>25456</v>
      </c>
      <c r="D74" s="217" t="s">
        <v>25457</v>
      </c>
      <c r="E74" s="78">
        <v>13500</v>
      </c>
      <c r="F74" s="79">
        <v>0.31000000000000005</v>
      </c>
      <c r="G74" s="80" t="s">
        <v>25422</v>
      </c>
      <c r="H74" s="81">
        <f>Таблица69[[#This Row],[Коэфициент стоимости]]*Таблица69[[#This Row],[Розничная цена KRW]]</f>
        <v>4185.0000000000009</v>
      </c>
      <c r="I74" s="82" t="str">
        <f>IF($H$1="","Введите курс",Таблица69[[#This Row],[Оптовая цена KRW за 1шт]]/$H$1)</f>
        <v>Введите курс</v>
      </c>
      <c r="J74" s="83"/>
      <c r="K74" s="84">
        <f>Таблица69[[#This Row],[Заказ коробок ]]*Таблица69[[#This Row],[Кол-во шт в коробке]]</f>
        <v>0</v>
      </c>
      <c r="L74" s="85">
        <f>Таблица69[[#This Row],[Общее кол-во шт]]*Таблица69[[#This Row],[Оптовая цена KRW за 1шт]]</f>
        <v>0</v>
      </c>
      <c r="M74" s="86" t="str">
        <f>IFERROR(Таблица69[[#This Row],[Общее кол-во шт]]*Таблица69[[#This Row],[Оптовая цена USD за 1шт]],"")</f>
        <v/>
      </c>
      <c r="N74" s="87"/>
    </row>
    <row r="75" spans="1:14" ht="22.5" customHeight="1">
      <c r="A75" s="44" t="s">
        <v>25458</v>
      </c>
      <c r="B75" s="76">
        <v>8809445614733</v>
      </c>
      <c r="C75" s="50" t="s">
        <v>25459</v>
      </c>
      <c r="D75" s="217" t="s">
        <v>25460</v>
      </c>
      <c r="E75" s="78">
        <v>13500</v>
      </c>
      <c r="F75" s="79">
        <v>0.33</v>
      </c>
      <c r="G75" s="80" t="s">
        <v>25429</v>
      </c>
      <c r="H75" s="81">
        <f>Таблица69[[#This Row],[Коэфициент стоимости]]*Таблица69[[#This Row],[Розничная цена KRW]]</f>
        <v>4455</v>
      </c>
      <c r="I75" s="82" t="str">
        <f>IF($H$1="","Введите курс",Таблица69[[#This Row],[Оптовая цена KRW за 1шт]]/$H$1)</f>
        <v>Введите курс</v>
      </c>
      <c r="J75" s="83"/>
      <c r="K75" s="84">
        <f>Таблица69[[#This Row],[Заказ коробок ]]*Таблица69[[#This Row],[Кол-во шт в коробке]]</f>
        <v>0</v>
      </c>
      <c r="L75" s="85">
        <f>Таблица69[[#This Row],[Общее кол-во шт]]*Таблица69[[#This Row],[Оптовая цена KRW за 1шт]]</f>
        <v>0</v>
      </c>
      <c r="M75" s="86" t="str">
        <f>IFERROR(Таблица69[[#This Row],[Общее кол-во шт]]*Таблица69[[#This Row],[Оптовая цена USD за 1шт]],"")</f>
        <v/>
      </c>
      <c r="N75" s="87"/>
    </row>
    <row r="76" spans="1:14" ht="22.5" customHeight="1">
      <c r="A76" s="44" t="s">
        <v>25461</v>
      </c>
      <c r="B76" s="76">
        <v>8809305083129</v>
      </c>
      <c r="C76" s="50" t="s">
        <v>25462</v>
      </c>
      <c r="D76" s="217" t="s">
        <v>25463</v>
      </c>
      <c r="E76" s="78">
        <v>14000</v>
      </c>
      <c r="F76" s="79">
        <v>0.31000000000000005</v>
      </c>
      <c r="G76" s="80" t="s">
        <v>25422</v>
      </c>
      <c r="H76" s="81">
        <f>Таблица69[[#This Row],[Коэфициент стоимости]]*Таблица69[[#This Row],[Розничная цена KRW]]</f>
        <v>4340.0000000000009</v>
      </c>
      <c r="I76" s="82" t="str">
        <f>IF($H$1="","Введите курс",Таблица69[[#This Row],[Оптовая цена KRW за 1шт]]/$H$1)</f>
        <v>Введите курс</v>
      </c>
      <c r="J76" s="83"/>
      <c r="K76" s="84">
        <f>Таблица69[[#This Row],[Заказ коробок ]]*Таблица69[[#This Row],[Кол-во шт в коробке]]</f>
        <v>0</v>
      </c>
      <c r="L76" s="85">
        <f>Таблица69[[#This Row],[Общее кол-во шт]]*Таблица69[[#This Row],[Оптовая цена KRW за 1шт]]</f>
        <v>0</v>
      </c>
      <c r="M76" s="86" t="str">
        <f>IFERROR(Таблица69[[#This Row],[Общее кол-во шт]]*Таблица69[[#This Row],[Оптовая цена USD за 1шт]],"")</f>
        <v/>
      </c>
      <c r="N76" s="87"/>
    </row>
    <row r="77" spans="1:14" ht="22.5" customHeight="1">
      <c r="A77" s="44" t="s">
        <v>25464</v>
      </c>
      <c r="B77" s="76">
        <v>8809305083136</v>
      </c>
      <c r="C77" s="50" t="s">
        <v>25465</v>
      </c>
      <c r="D77" s="217" t="s">
        <v>25466</v>
      </c>
      <c r="E77" s="78">
        <v>14000</v>
      </c>
      <c r="F77" s="79">
        <v>0.31000000000000005</v>
      </c>
      <c r="G77" s="80" t="s">
        <v>25422</v>
      </c>
      <c r="H77" s="81">
        <f>Таблица69[[#This Row],[Коэфициент стоимости]]*Таблица69[[#This Row],[Розничная цена KRW]]</f>
        <v>4340.0000000000009</v>
      </c>
      <c r="I77" s="82" t="str">
        <f>IF($H$1="","Введите курс",Таблица69[[#This Row],[Оптовая цена KRW за 1шт]]/$H$1)</f>
        <v>Введите курс</v>
      </c>
      <c r="J77" s="83"/>
      <c r="K77" s="84">
        <f>Таблица69[[#This Row],[Заказ коробок ]]*Таблица69[[#This Row],[Кол-во шт в коробке]]</f>
        <v>0</v>
      </c>
      <c r="L77" s="85">
        <f>Таблица69[[#This Row],[Общее кол-во шт]]*Таблица69[[#This Row],[Оптовая цена KRW за 1шт]]</f>
        <v>0</v>
      </c>
      <c r="M77" s="86" t="str">
        <f>IFERROR(Таблица69[[#This Row],[Общее кол-во шт]]*Таблица69[[#This Row],[Оптовая цена USD за 1шт]],"")</f>
        <v/>
      </c>
      <c r="N77" s="87"/>
    </row>
    <row r="78" spans="1:14" ht="22.5" customHeight="1">
      <c r="A78" s="44" t="s">
        <v>25467</v>
      </c>
      <c r="B78" s="76">
        <v>8809305083143</v>
      </c>
      <c r="C78" s="50" t="s">
        <v>25468</v>
      </c>
      <c r="D78" s="217" t="s">
        <v>25469</v>
      </c>
      <c r="E78" s="78">
        <v>14000</v>
      </c>
      <c r="F78" s="79">
        <v>0.33</v>
      </c>
      <c r="G78" s="80" t="s">
        <v>25429</v>
      </c>
      <c r="H78" s="81">
        <f>Таблица69[[#This Row],[Коэфициент стоимости]]*Таблица69[[#This Row],[Розничная цена KRW]]</f>
        <v>4620</v>
      </c>
      <c r="I78" s="82" t="str">
        <f>IF($H$1="","Введите курс",Таблица69[[#This Row],[Оптовая цена KRW за 1шт]]/$H$1)</f>
        <v>Введите курс</v>
      </c>
      <c r="J78" s="83"/>
      <c r="K78" s="84">
        <f>Таблица69[[#This Row],[Заказ коробок ]]*Таблица69[[#This Row],[Кол-во шт в коробке]]</f>
        <v>0</v>
      </c>
      <c r="L78" s="85">
        <f>Таблица69[[#This Row],[Общее кол-во шт]]*Таблица69[[#This Row],[Оптовая цена KRW за 1шт]]</f>
        <v>0</v>
      </c>
      <c r="M78" s="86" t="str">
        <f>IFERROR(Таблица69[[#This Row],[Общее кол-во шт]]*Таблица69[[#This Row],[Оптовая цена USD за 1шт]],"")</f>
        <v/>
      </c>
      <c r="N78" s="87"/>
    </row>
    <row r="79" spans="1:14" ht="22.5" customHeight="1">
      <c r="A79" s="44" t="s">
        <v>25470</v>
      </c>
      <c r="B79" s="76">
        <v>8809305083150</v>
      </c>
      <c r="C79" s="50" t="s">
        <v>25471</v>
      </c>
      <c r="D79" s="217" t="s">
        <v>25472</v>
      </c>
      <c r="E79" s="78">
        <v>15000</v>
      </c>
      <c r="F79" s="79">
        <v>0.31000000000000005</v>
      </c>
      <c r="G79" s="80" t="s">
        <v>25429</v>
      </c>
      <c r="H79" s="81">
        <f>Таблица69[[#This Row],[Коэфициент стоимости]]*Таблица69[[#This Row],[Розничная цена KRW]]</f>
        <v>4650.0000000000009</v>
      </c>
      <c r="I79" s="82" t="str">
        <f>IF($H$1="","Введите курс",Таблица69[[#This Row],[Оптовая цена KRW за 1шт]]/$H$1)</f>
        <v>Введите курс</v>
      </c>
      <c r="J79" s="83"/>
      <c r="K79" s="84">
        <f>Таблица69[[#This Row],[Заказ коробок ]]*Таблица69[[#This Row],[Кол-во шт в коробке]]</f>
        <v>0</v>
      </c>
      <c r="L79" s="85">
        <f>Таблица69[[#This Row],[Общее кол-во шт]]*Таблица69[[#This Row],[Оптовая цена KRW за 1шт]]</f>
        <v>0</v>
      </c>
      <c r="M79" s="86" t="str">
        <f>IFERROR(Таблица69[[#This Row],[Общее кол-во шт]]*Таблица69[[#This Row],[Оптовая цена USD за 1шт]],"")</f>
        <v/>
      </c>
      <c r="N79" s="87"/>
    </row>
    <row r="80" spans="1:14" ht="22.5" customHeight="1">
      <c r="A80" s="44" t="s">
        <v>25473</v>
      </c>
      <c r="B80" s="76">
        <v>8809305083167</v>
      </c>
      <c r="C80" s="50" t="s">
        <v>25474</v>
      </c>
      <c r="D80" s="217" t="s">
        <v>25475</v>
      </c>
      <c r="E80" s="78">
        <v>15000</v>
      </c>
      <c r="F80" s="79">
        <v>0.31000000000000005</v>
      </c>
      <c r="G80" s="80" t="s">
        <v>25436</v>
      </c>
      <c r="H80" s="81">
        <f>Таблица69[[#This Row],[Коэфициент стоимости]]*Таблица69[[#This Row],[Розничная цена KRW]]</f>
        <v>4650.0000000000009</v>
      </c>
      <c r="I80" s="82" t="str">
        <f>IF($H$1="","Введите курс",Таблица69[[#This Row],[Оптовая цена KRW за 1шт]]/$H$1)</f>
        <v>Введите курс</v>
      </c>
      <c r="J80" s="83"/>
      <c r="K80" s="84">
        <f>Таблица69[[#This Row],[Заказ коробок ]]*Таблица69[[#This Row],[Кол-во шт в коробке]]</f>
        <v>0</v>
      </c>
      <c r="L80" s="85">
        <f>Таблица69[[#This Row],[Общее кол-во шт]]*Таблица69[[#This Row],[Оптовая цена KRW за 1шт]]</f>
        <v>0</v>
      </c>
      <c r="M80" s="86" t="str">
        <f>IFERROR(Таблица69[[#This Row],[Общее кол-во шт]]*Таблица69[[#This Row],[Оптовая цена USD за 1шт]],"")</f>
        <v/>
      </c>
      <c r="N80" s="87"/>
    </row>
    <row r="81" spans="1:14" ht="22.5" customHeight="1">
      <c r="A81" s="44" t="s">
        <v>25476</v>
      </c>
      <c r="B81" s="76">
        <v>8809305083112</v>
      </c>
      <c r="C81" s="50" t="s">
        <v>25477</v>
      </c>
      <c r="D81" s="217" t="s">
        <v>25478</v>
      </c>
      <c r="E81" s="78">
        <v>45000</v>
      </c>
      <c r="F81" s="79">
        <v>0.33</v>
      </c>
      <c r="G81" s="80" t="s">
        <v>25479</v>
      </c>
      <c r="H81" s="81">
        <f>Таблица69[[#This Row],[Коэфициент стоимости]]*Таблица69[[#This Row],[Розничная цена KRW]]</f>
        <v>14850</v>
      </c>
      <c r="I81" s="82" t="str">
        <f>IF($H$1="","Введите курс",Таблица69[[#This Row],[Оптовая цена KRW за 1шт]]/$H$1)</f>
        <v>Введите курс</v>
      </c>
      <c r="J81" s="83"/>
      <c r="K81" s="84">
        <f>Таблица69[[#This Row],[Заказ коробок ]]*Таблица69[[#This Row],[Кол-во шт в коробке]]</f>
        <v>0</v>
      </c>
      <c r="L81" s="85">
        <f>Таблица69[[#This Row],[Общее кол-во шт]]*Таблица69[[#This Row],[Оптовая цена KRW за 1шт]]</f>
        <v>0</v>
      </c>
      <c r="M81" s="86" t="str">
        <f>IFERROR(Таблица69[[#This Row],[Общее кол-во шт]]*Таблица69[[#This Row],[Оптовая цена USD за 1шт]],"")</f>
        <v/>
      </c>
      <c r="N81" s="87"/>
    </row>
    <row r="82" spans="1:14" ht="22.5" customHeight="1">
      <c r="A82" s="44" t="s">
        <v>25480</v>
      </c>
      <c r="B82" s="76">
        <v>8809445612135</v>
      </c>
      <c r="C82" s="50" t="s">
        <v>25481</v>
      </c>
      <c r="D82" s="217" t="s">
        <v>25482</v>
      </c>
      <c r="E82" s="78">
        <v>14000</v>
      </c>
      <c r="F82" s="79">
        <v>0.30000000000000004</v>
      </c>
      <c r="G82" s="80">
        <v>100</v>
      </c>
      <c r="H82" s="81">
        <f>Таблица69[[#This Row],[Коэфициент стоимости]]*Таблица69[[#This Row],[Розничная цена KRW]]</f>
        <v>4200.0000000000009</v>
      </c>
      <c r="I82" s="82" t="str">
        <f>IF($H$1="","Введите курс",Таблица69[[#This Row],[Оптовая цена KRW за 1шт]]/$H$1)</f>
        <v>Введите курс</v>
      </c>
      <c r="J82" s="83"/>
      <c r="K82" s="84">
        <f>Таблица69[[#This Row],[Заказ коробок ]]*Таблица69[[#This Row],[Кол-во шт в коробке]]</f>
        <v>0</v>
      </c>
      <c r="L82" s="85">
        <f>Таблица69[[#This Row],[Общее кол-во шт]]*Таблица69[[#This Row],[Оптовая цена KRW за 1шт]]</f>
        <v>0</v>
      </c>
      <c r="M82" s="86" t="str">
        <f>IFERROR(Таблица69[[#This Row],[Общее кол-во шт]]*Таблица69[[#This Row],[Оптовая цена USD за 1шт]],"")</f>
        <v/>
      </c>
      <c r="N82" s="87"/>
    </row>
    <row r="83" spans="1:14" ht="22.5" customHeight="1">
      <c r="A83" s="44" t="s">
        <v>25483</v>
      </c>
      <c r="B83" s="76">
        <v>8809445612418</v>
      </c>
      <c r="C83" s="50" t="s">
        <v>25484</v>
      </c>
      <c r="D83" s="217" t="s">
        <v>25485</v>
      </c>
      <c r="E83" s="78">
        <v>26000</v>
      </c>
      <c r="F83" s="79">
        <v>0.24999999999999994</v>
      </c>
      <c r="G83" s="80">
        <v>100</v>
      </c>
      <c r="H83" s="81">
        <f>Таблица69[[#This Row],[Коэфициент стоимости]]*Таблица69[[#This Row],[Розничная цена KRW]]</f>
        <v>6499.9999999999982</v>
      </c>
      <c r="I83" s="82" t="str">
        <f>IF($H$1="","Введите курс",Таблица69[[#This Row],[Оптовая цена KRW за 1шт]]/$H$1)</f>
        <v>Введите курс</v>
      </c>
      <c r="J83" s="83"/>
      <c r="K83" s="84">
        <f>Таблица69[[#This Row],[Заказ коробок ]]*Таблица69[[#This Row],[Кол-во шт в коробке]]</f>
        <v>0</v>
      </c>
      <c r="L83" s="85">
        <f>Таблица69[[#This Row],[Общее кол-во шт]]*Таблица69[[#This Row],[Оптовая цена KRW за 1шт]]</f>
        <v>0</v>
      </c>
      <c r="M83" s="86" t="str">
        <f>IFERROR(Таблица69[[#This Row],[Общее кол-во шт]]*Таблица69[[#This Row],[Оптовая цена USD за 1шт]],"")</f>
        <v/>
      </c>
      <c r="N83" s="87"/>
    </row>
    <row r="84" spans="1:14" ht="22.5" customHeight="1">
      <c r="A84" s="44" t="s">
        <v>25486</v>
      </c>
      <c r="B84" s="76">
        <v>8809317282916</v>
      </c>
      <c r="C84" s="50" t="s">
        <v>25487</v>
      </c>
      <c r="D84" s="217" t="s">
        <v>25488</v>
      </c>
      <c r="E84" s="78">
        <v>11000</v>
      </c>
      <c r="F84" s="79">
        <v>0.30000000000000004</v>
      </c>
      <c r="G84" s="80">
        <v>50</v>
      </c>
      <c r="H84" s="81">
        <f>Таблица69[[#This Row],[Коэфициент стоимости]]*Таблица69[[#This Row],[Розничная цена KRW]]</f>
        <v>3300.0000000000005</v>
      </c>
      <c r="I84" s="82" t="str">
        <f>IF($H$1="","Введите курс",Таблица69[[#This Row],[Оптовая цена KRW за 1шт]]/$H$1)</f>
        <v>Введите курс</v>
      </c>
      <c r="J84" s="83"/>
      <c r="K84" s="84">
        <f>Таблица69[[#This Row],[Заказ коробок ]]*Таблица69[[#This Row],[Кол-во шт в коробке]]</f>
        <v>0</v>
      </c>
      <c r="L84" s="85">
        <f>Таблица69[[#This Row],[Общее кол-во шт]]*Таблица69[[#This Row],[Оптовая цена KRW за 1шт]]</f>
        <v>0</v>
      </c>
      <c r="M84" s="86" t="str">
        <f>IFERROR(Таблица69[[#This Row],[Общее кол-во шт]]*Таблица69[[#This Row],[Оптовая цена USD за 1шт]],"")</f>
        <v/>
      </c>
      <c r="N84" s="87"/>
    </row>
    <row r="85" spans="1:14" ht="22.5" customHeight="1">
      <c r="A85" s="44" t="s">
        <v>25489</v>
      </c>
      <c r="B85" s="76">
        <v>8809317282923</v>
      </c>
      <c r="C85" s="50" t="s">
        <v>25490</v>
      </c>
      <c r="D85" s="217" t="s">
        <v>25491</v>
      </c>
      <c r="E85" s="78">
        <v>11000</v>
      </c>
      <c r="F85" s="79">
        <v>0.30000000000000004</v>
      </c>
      <c r="G85" s="80">
        <v>50</v>
      </c>
      <c r="H85" s="81">
        <f>Таблица69[[#This Row],[Коэфициент стоимости]]*Таблица69[[#This Row],[Розничная цена KRW]]</f>
        <v>3300.0000000000005</v>
      </c>
      <c r="I85" s="82" t="str">
        <f>IF($H$1="","Введите курс",Таблица69[[#This Row],[Оптовая цена KRW за 1шт]]/$H$1)</f>
        <v>Введите курс</v>
      </c>
      <c r="J85" s="83"/>
      <c r="K85" s="84">
        <f>Таблица69[[#This Row],[Заказ коробок ]]*Таблица69[[#This Row],[Кол-во шт в коробке]]</f>
        <v>0</v>
      </c>
      <c r="L85" s="85">
        <f>Таблица69[[#This Row],[Общее кол-во шт]]*Таблица69[[#This Row],[Оптовая цена KRW за 1шт]]</f>
        <v>0</v>
      </c>
      <c r="M85" s="86" t="str">
        <f>IFERROR(Таблица69[[#This Row],[Общее кол-во шт]]*Таблица69[[#This Row],[Оптовая цена USD за 1шт]],"")</f>
        <v/>
      </c>
      <c r="N85" s="87"/>
    </row>
    <row r="86" spans="1:14" ht="22.5" customHeight="1">
      <c r="A86" s="44" t="s">
        <v>25492</v>
      </c>
      <c r="B86" s="76">
        <v>8809317282930</v>
      </c>
      <c r="C86" s="50" t="s">
        <v>25493</v>
      </c>
      <c r="D86" s="217" t="s">
        <v>25494</v>
      </c>
      <c r="E86" s="78">
        <v>11000</v>
      </c>
      <c r="F86" s="79">
        <v>0.30000000000000004</v>
      </c>
      <c r="G86" s="80">
        <v>100</v>
      </c>
      <c r="H86" s="81">
        <f>Таблица69[[#This Row],[Коэфициент стоимости]]*Таблица69[[#This Row],[Розничная цена KRW]]</f>
        <v>3300.0000000000005</v>
      </c>
      <c r="I86" s="82" t="str">
        <f>IF($H$1="","Введите курс",Таблица69[[#This Row],[Оптовая цена KRW за 1шт]]/$H$1)</f>
        <v>Введите курс</v>
      </c>
      <c r="J86" s="83"/>
      <c r="K86" s="84">
        <f>Таблица69[[#This Row],[Заказ коробок ]]*Таблица69[[#This Row],[Кол-во шт в коробке]]</f>
        <v>0</v>
      </c>
      <c r="L86" s="85">
        <f>Таблица69[[#This Row],[Общее кол-во шт]]*Таблица69[[#This Row],[Оптовая цена KRW за 1шт]]</f>
        <v>0</v>
      </c>
      <c r="M86" s="86" t="str">
        <f>IFERROR(Таблица69[[#This Row],[Общее кол-во шт]]*Таблица69[[#This Row],[Оптовая цена USD за 1шт]],"")</f>
        <v/>
      </c>
      <c r="N86" s="87"/>
    </row>
    <row r="87" spans="1:14" ht="22.5" customHeight="1">
      <c r="A87" s="44" t="s">
        <v>25495</v>
      </c>
      <c r="B87" s="76">
        <v>8809317282992</v>
      </c>
      <c r="C87" s="50" t="s">
        <v>25496</v>
      </c>
      <c r="D87" s="217" t="s">
        <v>25497</v>
      </c>
      <c r="E87" s="78">
        <v>34000</v>
      </c>
      <c r="F87" s="79">
        <v>0.31000000000000005</v>
      </c>
      <c r="G87" s="80">
        <v>20</v>
      </c>
      <c r="H87" s="81">
        <f>Таблица69[[#This Row],[Коэфициент стоимости]]*Таблица69[[#This Row],[Розничная цена KRW]]</f>
        <v>10540.000000000002</v>
      </c>
      <c r="I87" s="82" t="str">
        <f>IF($H$1="","Введите курс",Таблица69[[#This Row],[Оптовая цена KRW за 1шт]]/$H$1)</f>
        <v>Введите курс</v>
      </c>
      <c r="J87" s="83"/>
      <c r="K87" s="84">
        <f>Таблица69[[#This Row],[Заказ коробок ]]*Таблица69[[#This Row],[Кол-во шт в коробке]]</f>
        <v>0</v>
      </c>
      <c r="L87" s="85">
        <f>Таблица69[[#This Row],[Общее кол-во шт]]*Таблица69[[#This Row],[Оптовая цена KRW за 1шт]]</f>
        <v>0</v>
      </c>
      <c r="M87" s="86" t="str">
        <f>IFERROR(Таблица69[[#This Row],[Общее кол-во шт]]*Таблица69[[#This Row],[Оптовая цена USD за 1шт]],"")</f>
        <v/>
      </c>
      <c r="N87" s="87"/>
    </row>
    <row r="88" spans="1:14" ht="22.5" customHeight="1">
      <c r="A88" s="44" t="s">
        <v>25498</v>
      </c>
      <c r="B88" s="76">
        <v>8809469775465</v>
      </c>
      <c r="C88" s="50" t="s">
        <v>25499</v>
      </c>
      <c r="D88" s="217" t="s">
        <v>25500</v>
      </c>
      <c r="E88" s="78">
        <v>11000</v>
      </c>
      <c r="F88" s="79">
        <v>0.30000000000000004</v>
      </c>
      <c r="G88" s="80">
        <v>50</v>
      </c>
      <c r="H88" s="81">
        <f>Таблица69[[#This Row],[Коэфициент стоимости]]*Таблица69[[#This Row],[Розничная цена KRW]]</f>
        <v>3300.0000000000005</v>
      </c>
      <c r="I88" s="82" t="str">
        <f>IF($H$1="","Введите курс",Таблица69[[#This Row],[Оптовая цена KRW за 1шт]]/$H$1)</f>
        <v>Введите курс</v>
      </c>
      <c r="J88" s="83"/>
      <c r="K88" s="84">
        <f>Таблица69[[#This Row],[Заказ коробок ]]*Таблица69[[#This Row],[Кол-во шт в коробке]]</f>
        <v>0</v>
      </c>
      <c r="L88" s="85">
        <f>Таблица69[[#This Row],[Общее кол-во шт]]*Таблица69[[#This Row],[Оптовая цена KRW за 1шт]]</f>
        <v>0</v>
      </c>
      <c r="M88" s="86" t="str">
        <f>IFERROR(Таблица69[[#This Row],[Общее кол-во шт]]*Таблица69[[#This Row],[Оптовая цена USD за 1шт]],"")</f>
        <v/>
      </c>
      <c r="N88" s="87"/>
    </row>
    <row r="89" spans="1:14" ht="22.5" customHeight="1">
      <c r="A89" s="44" t="s">
        <v>25501</v>
      </c>
      <c r="B89" s="76">
        <v>8809469775472</v>
      </c>
      <c r="C89" s="50" t="s">
        <v>25502</v>
      </c>
      <c r="D89" s="217" t="s">
        <v>25503</v>
      </c>
      <c r="E89" s="78">
        <v>11000</v>
      </c>
      <c r="F89" s="79">
        <v>0.30000000000000004</v>
      </c>
      <c r="G89" s="80">
        <v>50</v>
      </c>
      <c r="H89" s="81">
        <f>Таблица69[[#This Row],[Коэфициент стоимости]]*Таблица69[[#This Row],[Розничная цена KRW]]</f>
        <v>3300.0000000000005</v>
      </c>
      <c r="I89" s="82" t="str">
        <f>IF($H$1="","Введите курс",Таблица69[[#This Row],[Оптовая цена KRW за 1шт]]/$H$1)</f>
        <v>Введите курс</v>
      </c>
      <c r="J89" s="83"/>
      <c r="K89" s="84">
        <f>Таблица69[[#This Row],[Заказ коробок ]]*Таблица69[[#This Row],[Кол-во шт в коробке]]</f>
        <v>0</v>
      </c>
      <c r="L89" s="85">
        <f>Таблица69[[#This Row],[Общее кол-во шт]]*Таблица69[[#This Row],[Оптовая цена KRW за 1шт]]</f>
        <v>0</v>
      </c>
      <c r="M89" s="86" t="str">
        <f>IFERROR(Таблица69[[#This Row],[Общее кол-во шт]]*Таблица69[[#This Row],[Оптовая цена USD за 1шт]],"")</f>
        <v/>
      </c>
      <c r="N89" s="87"/>
    </row>
    <row r="90" spans="1:14" ht="22.5" customHeight="1">
      <c r="A90" s="44" t="s">
        <v>25504</v>
      </c>
      <c r="B90" s="76">
        <v>8809469775489</v>
      </c>
      <c r="C90" s="50" t="s">
        <v>25505</v>
      </c>
      <c r="D90" s="217" t="s">
        <v>25506</v>
      </c>
      <c r="E90" s="78">
        <v>11000</v>
      </c>
      <c r="F90" s="79">
        <v>0.30000000000000004</v>
      </c>
      <c r="G90" s="80">
        <v>100</v>
      </c>
      <c r="H90" s="81">
        <f>Таблица69[[#This Row],[Коэфициент стоимости]]*Таблица69[[#This Row],[Розничная цена KRW]]</f>
        <v>3300.0000000000005</v>
      </c>
      <c r="I90" s="82" t="str">
        <f>IF($H$1="","Введите курс",Таблица69[[#This Row],[Оптовая цена KRW за 1шт]]/$H$1)</f>
        <v>Введите курс</v>
      </c>
      <c r="J90" s="83"/>
      <c r="K90" s="84">
        <f>Таблица69[[#This Row],[Заказ коробок ]]*Таблица69[[#This Row],[Кол-во шт в коробке]]</f>
        <v>0</v>
      </c>
      <c r="L90" s="85">
        <f>Таблица69[[#This Row],[Общее кол-во шт]]*Таблица69[[#This Row],[Оптовая цена KRW за 1шт]]</f>
        <v>0</v>
      </c>
      <c r="M90" s="86" t="str">
        <f>IFERROR(Таблица69[[#This Row],[Общее кол-во шт]]*Таблица69[[#This Row],[Оптовая цена USD за 1шт]],"")</f>
        <v/>
      </c>
      <c r="N90" s="87"/>
    </row>
    <row r="91" spans="1:14" ht="22.5" customHeight="1">
      <c r="A91" s="44" t="s">
        <v>25507</v>
      </c>
      <c r="B91" s="76">
        <v>8809469775342</v>
      </c>
      <c r="C91" s="50" t="s">
        <v>25508</v>
      </c>
      <c r="D91" s="217" t="s">
        <v>25509</v>
      </c>
      <c r="E91" s="78">
        <v>34000</v>
      </c>
      <c r="F91" s="79">
        <v>0.31000000000000005</v>
      </c>
      <c r="G91" s="80">
        <v>20</v>
      </c>
      <c r="H91" s="81">
        <f>Таблица69[[#This Row],[Коэфициент стоимости]]*Таблица69[[#This Row],[Розничная цена KRW]]</f>
        <v>10540.000000000002</v>
      </c>
      <c r="I91" s="82" t="str">
        <f>IF($H$1="","Введите курс",Таблица69[[#This Row],[Оптовая цена KRW за 1шт]]/$H$1)</f>
        <v>Введите курс</v>
      </c>
      <c r="J91" s="83"/>
      <c r="K91" s="84">
        <f>Таблица69[[#This Row],[Заказ коробок ]]*Таблица69[[#This Row],[Кол-во шт в коробке]]</f>
        <v>0</v>
      </c>
      <c r="L91" s="85">
        <f>Таблица69[[#This Row],[Общее кол-во шт]]*Таблица69[[#This Row],[Оптовая цена KRW за 1шт]]</f>
        <v>0</v>
      </c>
      <c r="M91" s="86" t="str">
        <f>IFERROR(Таблица69[[#This Row],[Общее кол-во шт]]*Таблица69[[#This Row],[Оптовая цена USD за 1шт]],"")</f>
        <v/>
      </c>
      <c r="N91" s="87"/>
    </row>
    <row r="92" spans="1:14" ht="22.5" customHeight="1">
      <c r="A92" s="44" t="s">
        <v>25510</v>
      </c>
      <c r="B92" s="76">
        <v>8809317286624</v>
      </c>
      <c r="C92" s="50" t="s">
        <v>25511</v>
      </c>
      <c r="D92" s="217" t="s">
        <v>25512</v>
      </c>
      <c r="E92" s="78">
        <v>36500</v>
      </c>
      <c r="F92" s="79">
        <v>0.31000000000000005</v>
      </c>
      <c r="G92" s="80">
        <v>20</v>
      </c>
      <c r="H92" s="81">
        <f>Таблица69[[#This Row],[Коэфициент стоимости]]*Таблица69[[#This Row],[Розничная цена KRW]]</f>
        <v>11315.000000000002</v>
      </c>
      <c r="I92" s="82" t="str">
        <f>IF($H$1="","Введите курс",Таблица69[[#This Row],[Оптовая цена KRW за 1шт]]/$H$1)</f>
        <v>Введите курс</v>
      </c>
      <c r="J92" s="83"/>
      <c r="K92" s="84">
        <f>Таблица69[[#This Row],[Заказ коробок ]]*Таблица69[[#This Row],[Кол-во шт в коробке]]</f>
        <v>0</v>
      </c>
      <c r="L92" s="85">
        <f>Таблица69[[#This Row],[Общее кол-во шт]]*Таблица69[[#This Row],[Оптовая цена KRW за 1шт]]</f>
        <v>0</v>
      </c>
      <c r="M92" s="86" t="str">
        <f>IFERROR(Таблица69[[#This Row],[Общее кол-во шт]]*Таблица69[[#This Row],[Оптовая цена USD за 1шт]],"")</f>
        <v/>
      </c>
      <c r="N92" s="87"/>
    </row>
    <row r="93" spans="1:14" ht="22.5" customHeight="1">
      <c r="A93" s="44" t="s">
        <v>25513</v>
      </c>
      <c r="B93" s="76">
        <v>8809317286679</v>
      </c>
      <c r="C93" s="50" t="s">
        <v>25514</v>
      </c>
      <c r="D93" s="217" t="s">
        <v>25515</v>
      </c>
      <c r="E93" s="78">
        <v>12000</v>
      </c>
      <c r="F93" s="79">
        <v>0.30000000000000004</v>
      </c>
      <c r="G93" s="80">
        <v>100</v>
      </c>
      <c r="H93" s="81">
        <f>Таблица69[[#This Row],[Коэфициент стоимости]]*Таблица69[[#This Row],[Розничная цена KRW]]</f>
        <v>3600.0000000000005</v>
      </c>
      <c r="I93" s="82" t="str">
        <f>IF($H$1="","Введите курс",Таблица69[[#This Row],[Оптовая цена KRW за 1шт]]/$H$1)</f>
        <v>Введите курс</v>
      </c>
      <c r="J93" s="83"/>
      <c r="K93" s="84">
        <f>Таблица69[[#This Row],[Заказ коробок ]]*Таблица69[[#This Row],[Кол-во шт в коробке]]</f>
        <v>0</v>
      </c>
      <c r="L93" s="85">
        <f>Таблица69[[#This Row],[Общее кол-во шт]]*Таблица69[[#This Row],[Оптовая цена KRW за 1шт]]</f>
        <v>0</v>
      </c>
      <c r="M93" s="86" t="str">
        <f>IFERROR(Таблица69[[#This Row],[Общее кол-во шт]]*Таблица69[[#This Row],[Оптовая цена USD за 1шт]],"")</f>
        <v/>
      </c>
      <c r="N93" s="87"/>
    </row>
    <row r="94" spans="1:14" ht="22.5" customHeight="1">
      <c r="A94" s="44" t="s">
        <v>25516</v>
      </c>
      <c r="B94" s="76">
        <v>8809317286631</v>
      </c>
      <c r="C94" s="50" t="s">
        <v>25517</v>
      </c>
      <c r="D94" s="217" t="s">
        <v>25518</v>
      </c>
      <c r="E94" s="78">
        <v>36500</v>
      </c>
      <c r="F94" s="79">
        <v>0.31000000000000005</v>
      </c>
      <c r="G94" s="80">
        <v>20</v>
      </c>
      <c r="H94" s="81">
        <f>Таблица69[[#This Row],[Коэфициент стоимости]]*Таблица69[[#This Row],[Розничная цена KRW]]</f>
        <v>11315.000000000002</v>
      </c>
      <c r="I94" s="82" t="str">
        <f>IF($H$1="","Введите курс",Таблица69[[#This Row],[Оптовая цена KRW за 1шт]]/$H$1)</f>
        <v>Введите курс</v>
      </c>
      <c r="J94" s="83"/>
      <c r="K94" s="84">
        <f>Таблица69[[#This Row],[Заказ коробок ]]*Таблица69[[#This Row],[Кол-во шт в коробке]]</f>
        <v>0</v>
      </c>
      <c r="L94" s="85">
        <f>Таблица69[[#This Row],[Общее кол-во шт]]*Таблица69[[#This Row],[Оптовая цена KRW за 1шт]]</f>
        <v>0</v>
      </c>
      <c r="M94" s="86" t="str">
        <f>IFERROR(Таблица69[[#This Row],[Общее кол-во шт]]*Таблица69[[#This Row],[Оптовая цена USD за 1шт]],"")</f>
        <v/>
      </c>
      <c r="N94" s="87"/>
    </row>
    <row r="95" spans="1:14" ht="22.5" customHeight="1">
      <c r="A95" s="44" t="s">
        <v>25519</v>
      </c>
      <c r="B95" s="76">
        <v>8809317286709</v>
      </c>
      <c r="C95" s="50" t="s">
        <v>25520</v>
      </c>
      <c r="D95" s="217" t="s">
        <v>25521</v>
      </c>
      <c r="E95" s="78">
        <v>12000</v>
      </c>
      <c r="F95" s="79">
        <v>0.30000000000000004</v>
      </c>
      <c r="G95" s="80">
        <v>100</v>
      </c>
      <c r="H95" s="81">
        <f>Таблица69[[#This Row],[Коэфициент стоимости]]*Таблица69[[#This Row],[Розничная цена KRW]]</f>
        <v>3600.0000000000005</v>
      </c>
      <c r="I95" s="82" t="str">
        <f>IF($H$1="","Введите курс",Таблица69[[#This Row],[Оптовая цена KRW за 1шт]]/$H$1)</f>
        <v>Введите курс</v>
      </c>
      <c r="J95" s="83"/>
      <c r="K95" s="84">
        <f>Таблица69[[#This Row],[Заказ коробок ]]*Таблица69[[#This Row],[Кол-во шт в коробке]]</f>
        <v>0</v>
      </c>
      <c r="L95" s="85">
        <f>Таблица69[[#This Row],[Общее кол-во шт]]*Таблица69[[#This Row],[Оптовая цена KRW за 1шт]]</f>
        <v>0</v>
      </c>
      <c r="M95" s="86" t="str">
        <f>IFERROR(Таблица69[[#This Row],[Общее кол-во шт]]*Таблица69[[#This Row],[Оптовая цена USD за 1шт]],"")</f>
        <v/>
      </c>
      <c r="N95" s="87"/>
    </row>
    <row r="96" spans="1:14" ht="22.5" customHeight="1">
      <c r="A96" s="44" t="s">
        <v>25522</v>
      </c>
      <c r="B96" s="76">
        <v>8809305083358</v>
      </c>
      <c r="C96" s="50" t="s">
        <v>25523</v>
      </c>
      <c r="D96" s="217" t="s">
        <v>25524</v>
      </c>
      <c r="E96" s="78">
        <v>17500</v>
      </c>
      <c r="F96" s="79">
        <v>0.32000000000000006</v>
      </c>
      <c r="G96" s="80">
        <v>50</v>
      </c>
      <c r="H96" s="81">
        <f>Таблица69[[#This Row],[Коэфициент стоимости]]*Таблица69[[#This Row],[Розничная цена KRW]]</f>
        <v>5600.0000000000009</v>
      </c>
      <c r="I96" s="82" t="str">
        <f>IF($H$1="","Введите курс",Таблица69[[#This Row],[Оптовая цена KRW за 1шт]]/$H$1)</f>
        <v>Введите курс</v>
      </c>
      <c r="J96" s="83"/>
      <c r="K96" s="84">
        <f>Таблица69[[#This Row],[Заказ коробок ]]*Таблица69[[#This Row],[Кол-во шт в коробке]]</f>
        <v>0</v>
      </c>
      <c r="L96" s="85">
        <f>Таблица69[[#This Row],[Общее кол-во шт]]*Таблица69[[#This Row],[Оптовая цена KRW за 1шт]]</f>
        <v>0</v>
      </c>
      <c r="M96" s="86" t="str">
        <f>IFERROR(Таблица69[[#This Row],[Общее кол-во шт]]*Таблица69[[#This Row],[Оптовая цена USD за 1шт]],"")</f>
        <v/>
      </c>
      <c r="N96" s="87"/>
    </row>
    <row r="97" spans="1:14" ht="22.5" customHeight="1">
      <c r="A97" s="44" t="s">
        <v>25525</v>
      </c>
      <c r="B97" s="76">
        <v>8809305083365</v>
      </c>
      <c r="C97" s="50" t="s">
        <v>25526</v>
      </c>
      <c r="D97" s="217" t="s">
        <v>25527</v>
      </c>
      <c r="E97" s="78">
        <v>17500</v>
      </c>
      <c r="F97" s="79">
        <v>0.32000000000000006</v>
      </c>
      <c r="G97" s="80">
        <v>50</v>
      </c>
      <c r="H97" s="81">
        <f>Таблица69[[#This Row],[Коэфициент стоимости]]*Таблица69[[#This Row],[Розничная цена KRW]]</f>
        <v>5600.0000000000009</v>
      </c>
      <c r="I97" s="82" t="str">
        <f>IF($H$1="","Введите курс",Таблица69[[#This Row],[Оптовая цена KRW за 1шт]]/$H$1)</f>
        <v>Введите курс</v>
      </c>
      <c r="J97" s="83"/>
      <c r="K97" s="84">
        <f>Таблица69[[#This Row],[Заказ коробок ]]*Таблица69[[#This Row],[Кол-во шт в коробке]]</f>
        <v>0</v>
      </c>
      <c r="L97" s="85">
        <f>Таблица69[[#This Row],[Общее кол-во шт]]*Таблица69[[#This Row],[Оптовая цена KRW за 1шт]]</f>
        <v>0</v>
      </c>
      <c r="M97" s="86" t="str">
        <f>IFERROR(Таблица69[[#This Row],[Общее кол-во шт]]*Таблица69[[#This Row],[Оптовая цена USD за 1шт]],"")</f>
        <v/>
      </c>
      <c r="N97" s="87"/>
    </row>
    <row r="98" spans="1:14" ht="22.5" customHeight="1">
      <c r="A98" s="44" t="s">
        <v>25528</v>
      </c>
      <c r="B98" s="76">
        <v>8809305083372</v>
      </c>
      <c r="C98" s="50" t="s">
        <v>25529</v>
      </c>
      <c r="D98" s="217" t="s">
        <v>25530</v>
      </c>
      <c r="E98" s="78">
        <v>17500</v>
      </c>
      <c r="F98" s="79">
        <v>0.32000000000000006</v>
      </c>
      <c r="G98" s="80">
        <v>100</v>
      </c>
      <c r="H98" s="81">
        <f>Таблица69[[#This Row],[Коэфициент стоимости]]*Таблица69[[#This Row],[Розничная цена KRW]]</f>
        <v>5600.0000000000009</v>
      </c>
      <c r="I98" s="82" t="str">
        <f>IF($H$1="","Введите курс",Таблица69[[#This Row],[Оптовая цена KRW за 1шт]]/$H$1)</f>
        <v>Введите курс</v>
      </c>
      <c r="J98" s="83"/>
      <c r="K98" s="84">
        <f>Таблица69[[#This Row],[Заказ коробок ]]*Таблица69[[#This Row],[Кол-во шт в коробке]]</f>
        <v>0</v>
      </c>
      <c r="L98" s="85">
        <f>Таблица69[[#This Row],[Общее кол-во шт]]*Таблица69[[#This Row],[Оптовая цена KRW за 1шт]]</f>
        <v>0</v>
      </c>
      <c r="M98" s="86" t="str">
        <f>IFERROR(Таблица69[[#This Row],[Общее кол-во шт]]*Таблица69[[#This Row],[Оптовая цена USD за 1шт]],"")</f>
        <v/>
      </c>
      <c r="N98" s="87"/>
    </row>
    <row r="99" spans="1:14" ht="22.5" customHeight="1">
      <c r="A99" s="44" t="s">
        <v>25531</v>
      </c>
      <c r="B99" s="76">
        <v>8809305083389</v>
      </c>
      <c r="C99" s="50" t="s">
        <v>25532</v>
      </c>
      <c r="D99" s="217" t="s">
        <v>25533</v>
      </c>
      <c r="E99" s="78">
        <v>17500</v>
      </c>
      <c r="F99" s="79">
        <v>0.32000000000000006</v>
      </c>
      <c r="G99" s="80">
        <v>100</v>
      </c>
      <c r="H99" s="81">
        <f>Таблица69[[#This Row],[Коэфициент стоимости]]*Таблица69[[#This Row],[Розничная цена KRW]]</f>
        <v>5600.0000000000009</v>
      </c>
      <c r="I99" s="82" t="str">
        <f>IF($H$1="","Введите курс",Таблица69[[#This Row],[Оптовая цена KRW за 1шт]]/$H$1)</f>
        <v>Введите курс</v>
      </c>
      <c r="J99" s="83"/>
      <c r="K99" s="84">
        <f>Таблица69[[#This Row],[Заказ коробок ]]*Таблица69[[#This Row],[Кол-во шт в коробке]]</f>
        <v>0</v>
      </c>
      <c r="L99" s="85">
        <f>Таблица69[[#This Row],[Общее кол-во шт]]*Таблица69[[#This Row],[Оптовая цена KRW за 1шт]]</f>
        <v>0</v>
      </c>
      <c r="M99" s="86" t="str">
        <f>IFERROR(Таблица69[[#This Row],[Общее кол-во шт]]*Таблица69[[#This Row],[Оптовая цена USD за 1шт]],"")</f>
        <v/>
      </c>
      <c r="N99" s="87"/>
    </row>
    <row r="100" spans="1:14" ht="22.5" customHeight="1">
      <c r="A100" s="44" t="s">
        <v>25534</v>
      </c>
      <c r="B100" s="76">
        <v>8809305083396</v>
      </c>
      <c r="C100" s="50" t="s">
        <v>25535</v>
      </c>
      <c r="D100" s="217" t="s">
        <v>25536</v>
      </c>
      <c r="E100" s="78">
        <v>17500</v>
      </c>
      <c r="F100" s="79">
        <v>0.32000000000000006</v>
      </c>
      <c r="G100" s="80">
        <v>100</v>
      </c>
      <c r="H100" s="81">
        <f>Таблица69[[#This Row],[Коэфициент стоимости]]*Таблица69[[#This Row],[Розничная цена KRW]]</f>
        <v>5600.0000000000009</v>
      </c>
      <c r="I100" s="82" t="str">
        <f>IF($H$1="","Введите курс",Таблица69[[#This Row],[Оптовая цена KRW за 1шт]]/$H$1)</f>
        <v>Введите курс</v>
      </c>
      <c r="J100" s="83"/>
      <c r="K100" s="84">
        <f>Таблица69[[#This Row],[Заказ коробок ]]*Таблица69[[#This Row],[Кол-во шт в коробке]]</f>
        <v>0</v>
      </c>
      <c r="L100" s="85">
        <f>Таблица69[[#This Row],[Общее кол-во шт]]*Таблица69[[#This Row],[Оптовая цена KRW за 1шт]]</f>
        <v>0</v>
      </c>
      <c r="M100" s="86" t="str">
        <f>IFERROR(Таблица69[[#This Row],[Общее кол-во шт]]*Таблица69[[#This Row],[Оптовая цена USD за 1шт]],"")</f>
        <v/>
      </c>
      <c r="N100" s="87"/>
    </row>
    <row r="101" spans="1:14" ht="22.5" customHeight="1">
      <c r="A101" s="44" t="s">
        <v>25537</v>
      </c>
      <c r="B101" s="76">
        <v>8809305082559</v>
      </c>
      <c r="C101" s="50" t="s">
        <v>25538</v>
      </c>
      <c r="D101" s="217" t="s">
        <v>25539</v>
      </c>
      <c r="E101" s="78">
        <v>60000</v>
      </c>
      <c r="F101" s="79">
        <v>0.32000000000000006</v>
      </c>
      <c r="G101" s="80">
        <v>20</v>
      </c>
      <c r="H101" s="81">
        <f>Таблица69[[#This Row],[Коэфициент стоимости]]*Таблица69[[#This Row],[Розничная цена KRW]]</f>
        <v>19200.000000000004</v>
      </c>
      <c r="I101" s="82" t="str">
        <f>IF($H$1="","Введите курс",Таблица69[[#This Row],[Оптовая цена KRW за 1шт]]/$H$1)</f>
        <v>Введите курс</v>
      </c>
      <c r="J101" s="83"/>
      <c r="K101" s="84">
        <f>Таблица69[[#This Row],[Заказ коробок ]]*Таблица69[[#This Row],[Кол-во шт в коробке]]</f>
        <v>0</v>
      </c>
      <c r="L101" s="85">
        <f>Таблица69[[#This Row],[Общее кол-во шт]]*Таблица69[[#This Row],[Оптовая цена KRW за 1шт]]</f>
        <v>0</v>
      </c>
      <c r="M101" s="86" t="str">
        <f>IFERROR(Таблица69[[#This Row],[Общее кол-во шт]]*Таблица69[[#This Row],[Оптовая цена USD за 1шт]],"")</f>
        <v/>
      </c>
      <c r="N101" s="87"/>
    </row>
    <row r="102" spans="1:14" ht="22.5" customHeight="1">
      <c r="A102" s="44" t="s">
        <v>25540</v>
      </c>
      <c r="B102" s="76">
        <v>8809176164477</v>
      </c>
      <c r="C102" s="50" t="s">
        <v>25541</v>
      </c>
      <c r="D102" s="217" t="s">
        <v>25542</v>
      </c>
      <c r="E102" s="78">
        <v>135000</v>
      </c>
      <c r="F102" s="79">
        <v>0.31000000000000005</v>
      </c>
      <c r="G102" s="80">
        <v>10</v>
      </c>
      <c r="H102" s="81">
        <f>Таблица69[[#This Row],[Коэфициент стоимости]]*Таблица69[[#This Row],[Розничная цена KRW]]</f>
        <v>41850.000000000007</v>
      </c>
      <c r="I102" s="82" t="str">
        <f>IF($H$1="","Введите курс",Таблица69[[#This Row],[Оптовая цена KRW за 1шт]]/$H$1)</f>
        <v>Введите курс</v>
      </c>
      <c r="J102" s="83"/>
      <c r="K102" s="84">
        <f>Таблица69[[#This Row],[Заказ коробок ]]*Таблица69[[#This Row],[Кол-во шт в коробке]]</f>
        <v>0</v>
      </c>
      <c r="L102" s="85">
        <f>Таблица69[[#This Row],[Общее кол-во шт]]*Таблица69[[#This Row],[Оптовая цена KRW за 1шт]]</f>
        <v>0</v>
      </c>
      <c r="M102" s="86" t="str">
        <f>IFERROR(Таблица69[[#This Row],[Общее кол-во шт]]*Таблица69[[#This Row],[Оптовая цена USD за 1шт]],"")</f>
        <v/>
      </c>
      <c r="N102" s="87"/>
    </row>
    <row r="103" spans="1:14" ht="22.5" customHeight="1">
      <c r="A103" s="44" t="s">
        <v>25543</v>
      </c>
      <c r="B103" s="76">
        <v>8809305082511</v>
      </c>
      <c r="C103" s="50" t="s">
        <v>25544</v>
      </c>
      <c r="D103" s="217" t="s">
        <v>25545</v>
      </c>
      <c r="E103" s="78">
        <v>12000</v>
      </c>
      <c r="F103" s="79">
        <v>0.31000000000000005</v>
      </c>
      <c r="G103" s="80">
        <v>100</v>
      </c>
      <c r="H103" s="81">
        <f>Таблица69[[#This Row],[Коэфициент стоимости]]*Таблица69[[#This Row],[Розничная цена KRW]]</f>
        <v>3720.0000000000005</v>
      </c>
      <c r="I103" s="82" t="str">
        <f>IF($H$1="","Введите курс",Таблица69[[#This Row],[Оптовая цена KRW за 1шт]]/$H$1)</f>
        <v>Введите курс</v>
      </c>
      <c r="J103" s="83"/>
      <c r="K103" s="84">
        <f>Таблица69[[#This Row],[Заказ коробок ]]*Таблица69[[#This Row],[Кол-во шт в коробке]]</f>
        <v>0</v>
      </c>
      <c r="L103" s="85">
        <f>Таблица69[[#This Row],[Общее кол-во шт]]*Таблица69[[#This Row],[Оптовая цена KRW за 1шт]]</f>
        <v>0</v>
      </c>
      <c r="M103" s="86" t="str">
        <f>IFERROR(Таблица69[[#This Row],[Общее кол-во шт]]*Таблица69[[#This Row],[Оптовая цена USD за 1шт]],"")</f>
        <v/>
      </c>
      <c r="N103" s="87"/>
    </row>
    <row r="104" spans="1:14" ht="22.5" customHeight="1">
      <c r="A104" s="44" t="s">
        <v>25546</v>
      </c>
      <c r="B104" s="76">
        <v>8809305082528</v>
      </c>
      <c r="C104" s="50" t="s">
        <v>25547</v>
      </c>
      <c r="D104" s="217" t="s">
        <v>25548</v>
      </c>
      <c r="E104" s="78">
        <v>12000</v>
      </c>
      <c r="F104" s="79">
        <v>0.31000000000000005</v>
      </c>
      <c r="G104" s="80">
        <v>100</v>
      </c>
      <c r="H104" s="81">
        <f>Таблица69[[#This Row],[Коэфициент стоимости]]*Таблица69[[#This Row],[Розничная цена KRW]]</f>
        <v>3720.0000000000005</v>
      </c>
      <c r="I104" s="82" t="str">
        <f>IF($H$1="","Введите курс",Таблица69[[#This Row],[Оптовая цена KRW за 1шт]]/$H$1)</f>
        <v>Введите курс</v>
      </c>
      <c r="J104" s="83"/>
      <c r="K104" s="84">
        <f>Таблица69[[#This Row],[Заказ коробок ]]*Таблица69[[#This Row],[Кол-во шт в коробке]]</f>
        <v>0</v>
      </c>
      <c r="L104" s="85">
        <f>Таблица69[[#This Row],[Общее кол-во шт]]*Таблица69[[#This Row],[Оптовая цена KRW за 1шт]]</f>
        <v>0</v>
      </c>
      <c r="M104" s="86" t="str">
        <f>IFERROR(Таблица69[[#This Row],[Общее кол-во шт]]*Таблица69[[#This Row],[Оптовая цена USD за 1шт]],"")</f>
        <v/>
      </c>
      <c r="N104" s="87"/>
    </row>
    <row r="105" spans="1:14" ht="22.5" customHeight="1">
      <c r="A105" s="44" t="s">
        <v>25549</v>
      </c>
      <c r="B105" s="76">
        <v>8809445614511</v>
      </c>
      <c r="C105" s="50" t="s">
        <v>25550</v>
      </c>
      <c r="D105" s="217" t="s">
        <v>25551</v>
      </c>
      <c r="E105" s="78">
        <v>12500</v>
      </c>
      <c r="F105" s="79">
        <v>0.28000000000000003</v>
      </c>
      <c r="G105" s="80">
        <v>80</v>
      </c>
      <c r="H105" s="81">
        <f>Таблица69[[#This Row],[Коэфициент стоимости]]*Таблица69[[#This Row],[Розничная цена KRW]]</f>
        <v>3500.0000000000005</v>
      </c>
      <c r="I105" s="82" t="str">
        <f>IF($H$1="","Введите курс",Таблица69[[#This Row],[Оптовая цена KRW за 1шт]]/$H$1)</f>
        <v>Введите курс</v>
      </c>
      <c r="J105" s="83"/>
      <c r="K105" s="84">
        <f>Таблица69[[#This Row],[Заказ коробок ]]*Таблица69[[#This Row],[Кол-во шт в коробке]]</f>
        <v>0</v>
      </c>
      <c r="L105" s="85">
        <f>Таблица69[[#This Row],[Общее кол-во шт]]*Таблица69[[#This Row],[Оптовая цена KRW за 1шт]]</f>
        <v>0</v>
      </c>
      <c r="M105" s="86" t="str">
        <f>IFERROR(Таблица69[[#This Row],[Общее кол-во шт]]*Таблица69[[#This Row],[Оптовая цена USD за 1шт]],"")</f>
        <v/>
      </c>
      <c r="N105" s="87"/>
    </row>
    <row r="106" spans="1:14" ht="22.5" customHeight="1">
      <c r="A106" s="44" t="s">
        <v>25552</v>
      </c>
      <c r="B106" s="76">
        <v>8809445614498</v>
      </c>
      <c r="C106" s="50" t="s">
        <v>25553</v>
      </c>
      <c r="D106" s="217" t="s">
        <v>25554</v>
      </c>
      <c r="E106" s="78">
        <v>12500</v>
      </c>
      <c r="F106" s="79">
        <v>0.28000000000000003</v>
      </c>
      <c r="G106" s="80">
        <v>80</v>
      </c>
      <c r="H106" s="81">
        <f>Таблица69[[#This Row],[Коэфициент стоимости]]*Таблица69[[#This Row],[Розничная цена KRW]]</f>
        <v>3500.0000000000005</v>
      </c>
      <c r="I106" s="82" t="str">
        <f>IF($H$1="","Введите курс",Таблица69[[#This Row],[Оптовая цена KRW за 1шт]]/$H$1)</f>
        <v>Введите курс</v>
      </c>
      <c r="J106" s="83"/>
      <c r="K106" s="84">
        <f>Таблица69[[#This Row],[Заказ коробок ]]*Таблица69[[#This Row],[Кол-во шт в коробке]]</f>
        <v>0</v>
      </c>
      <c r="L106" s="85">
        <f>Таблица69[[#This Row],[Общее кол-во шт]]*Таблица69[[#This Row],[Оптовая цена KRW за 1шт]]</f>
        <v>0</v>
      </c>
      <c r="M106" s="86" t="str">
        <f>IFERROR(Таблица69[[#This Row],[Общее кол-во шт]]*Таблица69[[#This Row],[Оптовая цена USD за 1шт]],"")</f>
        <v/>
      </c>
      <c r="N106" s="87"/>
    </row>
    <row r="107" spans="1:14" ht="22.5" customHeight="1">
      <c r="A107" s="44" t="s">
        <v>25555</v>
      </c>
      <c r="B107" s="76">
        <v>8809772620179</v>
      </c>
      <c r="C107" s="50" t="s">
        <v>25556</v>
      </c>
      <c r="D107" s="217" t="s">
        <v>25557</v>
      </c>
      <c r="E107" s="78">
        <v>9800</v>
      </c>
      <c r="F107" s="79">
        <v>0.26</v>
      </c>
      <c r="G107" s="80">
        <v>80</v>
      </c>
      <c r="H107" s="81">
        <f>Таблица69[[#This Row],[Коэфициент стоимости]]*Таблица69[[#This Row],[Розничная цена KRW]]</f>
        <v>2548</v>
      </c>
      <c r="I107" s="82" t="str">
        <f>IF($H$1="","Введите курс",Таблица69[[#This Row],[Оптовая цена KRW за 1шт]]/$H$1)</f>
        <v>Введите курс</v>
      </c>
      <c r="J107" s="83"/>
      <c r="K107" s="84">
        <f>Таблица69[[#This Row],[Заказ коробок ]]*Таблица69[[#This Row],[Кол-во шт в коробке]]</f>
        <v>0</v>
      </c>
      <c r="L107" s="85">
        <f>Таблица69[[#This Row],[Общее кол-во шт]]*Таблица69[[#This Row],[Оптовая цена KRW за 1шт]]</f>
        <v>0</v>
      </c>
      <c r="M107" s="86" t="str">
        <f>IFERROR(Таблица69[[#This Row],[Общее кол-во шт]]*Таблица69[[#This Row],[Оптовая цена USD за 1шт]],"")</f>
        <v/>
      </c>
      <c r="N107" s="87"/>
    </row>
    <row r="108" spans="1:14" ht="22.5" customHeight="1">
      <c r="A108" s="44" t="s">
        <v>25558</v>
      </c>
      <c r="B108" s="76">
        <v>8809772620193</v>
      </c>
      <c r="C108" s="50" t="s">
        <v>25559</v>
      </c>
      <c r="D108" s="217" t="s">
        <v>25560</v>
      </c>
      <c r="E108" s="78">
        <v>9800</v>
      </c>
      <c r="F108" s="79">
        <v>0.26</v>
      </c>
      <c r="G108" s="80">
        <v>80</v>
      </c>
      <c r="H108" s="81">
        <f>Таблица69[[#This Row],[Коэфициент стоимости]]*Таблица69[[#This Row],[Розничная цена KRW]]</f>
        <v>2548</v>
      </c>
      <c r="I108" s="82" t="str">
        <f>IF($H$1="","Введите курс",Таблица69[[#This Row],[Оптовая цена KRW за 1шт]]/$H$1)</f>
        <v>Введите курс</v>
      </c>
      <c r="J108" s="83"/>
      <c r="K108" s="84">
        <f>Таблица69[[#This Row],[Заказ коробок ]]*Таблица69[[#This Row],[Кол-во шт в коробке]]</f>
        <v>0</v>
      </c>
      <c r="L108" s="85">
        <f>Таблица69[[#This Row],[Общее кол-во шт]]*Таблица69[[#This Row],[Оптовая цена KRW за 1шт]]</f>
        <v>0</v>
      </c>
      <c r="M108" s="86" t="str">
        <f>IFERROR(Таблица69[[#This Row],[Общее кол-во шт]]*Таблица69[[#This Row],[Оптовая цена USD за 1шт]],"")</f>
        <v/>
      </c>
      <c r="N108" s="87"/>
    </row>
    <row r="109" spans="1:14" ht="22.5" customHeight="1">
      <c r="A109" s="44" t="s">
        <v>25561</v>
      </c>
      <c r="B109" s="76">
        <v>8809772620186</v>
      </c>
      <c r="C109" s="50" t="s">
        <v>25562</v>
      </c>
      <c r="D109" s="217" t="s">
        <v>25563</v>
      </c>
      <c r="E109" s="78">
        <v>9800</v>
      </c>
      <c r="F109" s="79">
        <v>0.26</v>
      </c>
      <c r="G109" s="80">
        <v>80</v>
      </c>
      <c r="H109" s="81">
        <f>Таблица69[[#This Row],[Коэфициент стоимости]]*Таблица69[[#This Row],[Розничная цена KRW]]</f>
        <v>2548</v>
      </c>
      <c r="I109" s="82" t="str">
        <f>IF($H$1="","Введите курс",Таблица69[[#This Row],[Оптовая цена KRW за 1шт]]/$H$1)</f>
        <v>Введите курс</v>
      </c>
      <c r="J109" s="83"/>
      <c r="K109" s="84">
        <f>Таблица69[[#This Row],[Заказ коробок ]]*Таблица69[[#This Row],[Кол-во шт в коробке]]</f>
        <v>0</v>
      </c>
      <c r="L109" s="85">
        <f>Таблица69[[#This Row],[Общее кол-во шт]]*Таблица69[[#This Row],[Оптовая цена KRW за 1шт]]</f>
        <v>0</v>
      </c>
      <c r="M109" s="86" t="str">
        <f>IFERROR(Таблица69[[#This Row],[Общее кол-во шт]]*Таблица69[[#This Row],[Оптовая цена USD за 1шт]],"")</f>
        <v/>
      </c>
      <c r="N109" s="87"/>
    </row>
    <row r="110" spans="1:14" ht="22.5" customHeight="1">
      <c r="A110" s="44" t="s">
        <v>25564</v>
      </c>
      <c r="B110" s="76">
        <v>8809469773140</v>
      </c>
      <c r="C110" s="50" t="s">
        <v>25565</v>
      </c>
      <c r="D110" s="217" t="s">
        <v>25566</v>
      </c>
      <c r="E110" s="78">
        <v>6000</v>
      </c>
      <c r="F110" s="79">
        <v>0.25</v>
      </c>
      <c r="G110" s="80">
        <v>100</v>
      </c>
      <c r="H110" s="81">
        <f>Таблица69[[#This Row],[Коэфициент стоимости]]*Таблица69[[#This Row],[Розничная цена KRW]]</f>
        <v>1500</v>
      </c>
      <c r="I110" s="82" t="str">
        <f>IF($H$1="","Введите курс",Таблица69[[#This Row],[Оптовая цена KRW за 1шт]]/$H$1)</f>
        <v>Введите курс</v>
      </c>
      <c r="J110" s="83"/>
      <c r="K110" s="84">
        <f>Таблица69[[#This Row],[Заказ коробок ]]*Таблица69[[#This Row],[Кол-во шт в коробке]]</f>
        <v>0</v>
      </c>
      <c r="L110" s="85">
        <f>Таблица69[[#This Row],[Общее кол-во шт]]*Таблица69[[#This Row],[Оптовая цена KRW за 1шт]]</f>
        <v>0</v>
      </c>
      <c r="M110" s="86" t="str">
        <f>IFERROR(Таблица69[[#This Row],[Общее кол-во шт]]*Таблица69[[#This Row],[Оптовая цена USD за 1шт]],"")</f>
        <v/>
      </c>
      <c r="N110" s="87"/>
    </row>
    <row r="111" spans="1:14" ht="22.5" customHeight="1">
      <c r="A111" s="44" t="s">
        <v>25567</v>
      </c>
      <c r="B111" s="76">
        <v>8809469773133</v>
      </c>
      <c r="C111" s="50" t="s">
        <v>25568</v>
      </c>
      <c r="D111" s="217" t="s">
        <v>25569</v>
      </c>
      <c r="E111" s="78">
        <v>6000</v>
      </c>
      <c r="F111" s="79">
        <v>0.25</v>
      </c>
      <c r="G111" s="80">
        <v>100</v>
      </c>
      <c r="H111" s="81">
        <f>Таблица69[[#This Row],[Коэфициент стоимости]]*Таблица69[[#This Row],[Розничная цена KRW]]</f>
        <v>1500</v>
      </c>
      <c r="I111" s="82" t="str">
        <f>IF($H$1="","Введите курс",Таблица69[[#This Row],[Оптовая цена KRW за 1шт]]/$H$1)</f>
        <v>Введите курс</v>
      </c>
      <c r="J111" s="83"/>
      <c r="K111" s="84">
        <f>Таблица69[[#This Row],[Заказ коробок ]]*Таблица69[[#This Row],[Кол-во шт в коробке]]</f>
        <v>0</v>
      </c>
      <c r="L111" s="85">
        <f>Таблица69[[#This Row],[Общее кол-во шт]]*Таблица69[[#This Row],[Оптовая цена KRW за 1шт]]</f>
        <v>0</v>
      </c>
      <c r="M111" s="86" t="str">
        <f>IFERROR(Таблица69[[#This Row],[Общее кол-во шт]]*Таблица69[[#This Row],[Оптовая цена USD за 1шт]],"")</f>
        <v/>
      </c>
      <c r="N111" s="87"/>
    </row>
    <row r="112" spans="1:14" ht="22.5" customHeight="1">
      <c r="A112" s="44" t="s">
        <v>25570</v>
      </c>
      <c r="B112" s="76">
        <v>8809469774161</v>
      </c>
      <c r="C112" s="50" t="s">
        <v>25571</v>
      </c>
      <c r="D112" s="217" t="s">
        <v>25572</v>
      </c>
      <c r="E112" s="78">
        <v>8000</v>
      </c>
      <c r="F112" s="79">
        <v>0.19999999999999998</v>
      </c>
      <c r="G112" s="80">
        <v>100</v>
      </c>
      <c r="H112" s="81">
        <f>Таблица69[[#This Row],[Коэфициент стоимости]]*Таблица69[[#This Row],[Розничная цена KRW]]</f>
        <v>1599.9999999999998</v>
      </c>
      <c r="I112" s="82" t="str">
        <f>IF($H$1="","Введите курс",Таблица69[[#This Row],[Оптовая цена KRW за 1шт]]/$H$1)</f>
        <v>Введите курс</v>
      </c>
      <c r="J112" s="83"/>
      <c r="K112" s="84">
        <f>Таблица69[[#This Row],[Заказ коробок ]]*Таблица69[[#This Row],[Кол-во шт в коробке]]</f>
        <v>0</v>
      </c>
      <c r="L112" s="85">
        <f>Таблица69[[#This Row],[Общее кол-во шт]]*Таблица69[[#This Row],[Оптовая цена KRW за 1шт]]</f>
        <v>0</v>
      </c>
      <c r="M112" s="86" t="str">
        <f>IFERROR(Таблица69[[#This Row],[Общее кол-во шт]]*Таблица69[[#This Row],[Оптовая цена USD за 1шт]],"")</f>
        <v/>
      </c>
      <c r="N112" s="87"/>
    </row>
    <row r="113" spans="1:14" ht="22.5" customHeight="1">
      <c r="A113" s="44" t="s">
        <v>25573</v>
      </c>
      <c r="B113" s="76">
        <v>8809469774154</v>
      </c>
      <c r="C113" s="50" t="s">
        <v>25574</v>
      </c>
      <c r="D113" s="217" t="s">
        <v>25575</v>
      </c>
      <c r="E113" s="78">
        <v>8000</v>
      </c>
      <c r="F113" s="79">
        <v>0.19999999999999998</v>
      </c>
      <c r="G113" s="80">
        <v>100</v>
      </c>
      <c r="H113" s="81">
        <f>Таблица69[[#This Row],[Коэфициент стоимости]]*Таблица69[[#This Row],[Розничная цена KRW]]</f>
        <v>1599.9999999999998</v>
      </c>
      <c r="I113" s="82" t="str">
        <f>IF($H$1="","Введите курс",Таблица69[[#This Row],[Оптовая цена KRW за 1шт]]/$H$1)</f>
        <v>Введите курс</v>
      </c>
      <c r="J113" s="83"/>
      <c r="K113" s="84">
        <f>Таблица69[[#This Row],[Заказ коробок ]]*Таблица69[[#This Row],[Кол-во шт в коробке]]</f>
        <v>0</v>
      </c>
      <c r="L113" s="85">
        <f>Таблица69[[#This Row],[Общее кол-во шт]]*Таблица69[[#This Row],[Оптовая цена KRW за 1шт]]</f>
        <v>0</v>
      </c>
      <c r="M113" s="86" t="str">
        <f>IFERROR(Таблица69[[#This Row],[Общее кол-во шт]]*Таблица69[[#This Row],[Оптовая цена USD за 1шт]],"")</f>
        <v/>
      </c>
      <c r="N113" s="87"/>
    </row>
    <row r="114" spans="1:14" ht="22.5" customHeight="1">
      <c r="A114" s="44" t="s">
        <v>25576</v>
      </c>
      <c r="B114" s="76">
        <v>8809469776240</v>
      </c>
      <c r="C114" s="50" t="s">
        <v>25577</v>
      </c>
      <c r="D114" s="217" t="s">
        <v>25578</v>
      </c>
      <c r="E114" s="78">
        <v>8000</v>
      </c>
      <c r="F114" s="79">
        <v>0.19999999999999998</v>
      </c>
      <c r="G114" s="80">
        <v>100</v>
      </c>
      <c r="H114" s="81">
        <f>Таблица69[[#This Row],[Коэфициент стоимости]]*Таблица69[[#This Row],[Розничная цена KRW]]</f>
        <v>1599.9999999999998</v>
      </c>
      <c r="I114" s="82" t="str">
        <f>IF($H$1="","Введите курс",Таблица69[[#This Row],[Оптовая цена KRW за 1шт]]/$H$1)</f>
        <v>Введите курс</v>
      </c>
      <c r="J114" s="83"/>
      <c r="K114" s="84">
        <f>Таблица69[[#This Row],[Заказ коробок ]]*Таблица69[[#This Row],[Кол-во шт в коробке]]</f>
        <v>0</v>
      </c>
      <c r="L114" s="85">
        <f>Таблица69[[#This Row],[Общее кол-во шт]]*Таблица69[[#This Row],[Оптовая цена KRW за 1шт]]</f>
        <v>0</v>
      </c>
      <c r="M114" s="86" t="str">
        <f>IFERROR(Таблица69[[#This Row],[Общее кол-во шт]]*Таблица69[[#This Row],[Оптовая цена USD за 1шт]],"")</f>
        <v/>
      </c>
      <c r="N114" s="87"/>
    </row>
    <row r="115" spans="1:14" ht="22.5" customHeight="1">
      <c r="A115" s="44" t="s">
        <v>25579</v>
      </c>
      <c r="B115" s="76">
        <v>8809469776257</v>
      </c>
      <c r="C115" s="50" t="s">
        <v>25580</v>
      </c>
      <c r="D115" s="217" t="s">
        <v>25581</v>
      </c>
      <c r="E115" s="78">
        <v>8000</v>
      </c>
      <c r="F115" s="79">
        <v>0.19999999999999998</v>
      </c>
      <c r="G115" s="80">
        <v>100</v>
      </c>
      <c r="H115" s="81">
        <f>Таблица69[[#This Row],[Коэфициент стоимости]]*Таблица69[[#This Row],[Розничная цена KRW]]</f>
        <v>1599.9999999999998</v>
      </c>
      <c r="I115" s="82" t="str">
        <f>IF($H$1="","Введите курс",Таблица69[[#This Row],[Оптовая цена KRW за 1шт]]/$H$1)</f>
        <v>Введите курс</v>
      </c>
      <c r="J115" s="83"/>
      <c r="K115" s="84">
        <f>Таблица69[[#This Row],[Заказ коробок ]]*Таблица69[[#This Row],[Кол-во шт в коробке]]</f>
        <v>0</v>
      </c>
      <c r="L115" s="85">
        <f>Таблица69[[#This Row],[Общее кол-во шт]]*Таблица69[[#This Row],[Оптовая цена KRW за 1шт]]</f>
        <v>0</v>
      </c>
      <c r="M115" s="86" t="str">
        <f>IFERROR(Таблица69[[#This Row],[Общее кол-во шт]]*Таблица69[[#This Row],[Оптовая цена USD за 1шт]],"")</f>
        <v/>
      </c>
      <c r="N115" s="87"/>
    </row>
    <row r="116" spans="1:14" ht="22.5" customHeight="1">
      <c r="A116" s="44" t="s">
        <v>25582</v>
      </c>
      <c r="B116" s="76">
        <v>8809674691758</v>
      </c>
      <c r="C116" s="50" t="s">
        <v>25583</v>
      </c>
      <c r="D116" s="217" t="s">
        <v>25584</v>
      </c>
      <c r="E116" s="78">
        <v>8000</v>
      </c>
      <c r="F116" s="79">
        <v>0.19999999999999998</v>
      </c>
      <c r="G116" s="80">
        <v>100</v>
      </c>
      <c r="H116" s="81">
        <f>Таблица69[[#This Row],[Коэфициент стоимости]]*Таблица69[[#This Row],[Розничная цена KRW]]</f>
        <v>1599.9999999999998</v>
      </c>
      <c r="I116" s="82" t="str">
        <f>IF($H$1="","Введите курс",Таблица69[[#This Row],[Оптовая цена KRW за 1шт]]/$H$1)</f>
        <v>Введите курс</v>
      </c>
      <c r="J116" s="83"/>
      <c r="K116" s="84">
        <f>Таблица69[[#This Row],[Заказ коробок ]]*Таблица69[[#This Row],[Кол-во шт в коробке]]</f>
        <v>0</v>
      </c>
      <c r="L116" s="85">
        <f>Таблица69[[#This Row],[Общее кол-во шт]]*Таблица69[[#This Row],[Оптовая цена KRW за 1шт]]</f>
        <v>0</v>
      </c>
      <c r="M116" s="86" t="str">
        <f>IFERROR(Таблица69[[#This Row],[Общее кол-во шт]]*Таблица69[[#This Row],[Оптовая цена USD за 1шт]],"")</f>
        <v/>
      </c>
      <c r="N116" s="87"/>
    </row>
    <row r="117" spans="1:14" ht="22.5" customHeight="1">
      <c r="A117" s="44" t="s">
        <v>25585</v>
      </c>
      <c r="B117" s="76">
        <v>8809674691741</v>
      </c>
      <c r="C117" s="50" t="s">
        <v>25586</v>
      </c>
      <c r="D117" s="217" t="s">
        <v>25587</v>
      </c>
      <c r="E117" s="78">
        <v>8000</v>
      </c>
      <c r="F117" s="79">
        <v>0.19999999999999998</v>
      </c>
      <c r="G117" s="80">
        <v>100</v>
      </c>
      <c r="H117" s="81">
        <f>Таблица69[[#This Row],[Коэфициент стоимости]]*Таблица69[[#This Row],[Розничная цена KRW]]</f>
        <v>1599.9999999999998</v>
      </c>
      <c r="I117" s="82" t="str">
        <f>IF($H$1="","Введите курс",Таблица69[[#This Row],[Оптовая цена KRW за 1шт]]/$H$1)</f>
        <v>Введите курс</v>
      </c>
      <c r="J117" s="83"/>
      <c r="K117" s="84">
        <f>Таблица69[[#This Row],[Заказ коробок ]]*Таблица69[[#This Row],[Кол-во шт в коробке]]</f>
        <v>0</v>
      </c>
      <c r="L117" s="85">
        <f>Таблица69[[#This Row],[Общее кол-во шт]]*Таблица69[[#This Row],[Оптовая цена KRW за 1шт]]</f>
        <v>0</v>
      </c>
      <c r="M117" s="86" t="str">
        <f>IFERROR(Таблица69[[#This Row],[Общее кол-во шт]]*Таблица69[[#This Row],[Оптовая цена USD за 1шт]],"")</f>
        <v/>
      </c>
      <c r="N117" s="87"/>
    </row>
    <row r="118" spans="1:14" ht="22.5" customHeight="1">
      <c r="A118" s="44" t="s">
        <v>25588</v>
      </c>
      <c r="B118" s="76">
        <v>8809317285306</v>
      </c>
      <c r="C118" s="50" t="s">
        <v>25589</v>
      </c>
      <c r="D118" s="217" t="s">
        <v>25590</v>
      </c>
      <c r="E118" s="78">
        <v>3000</v>
      </c>
      <c r="F118" s="79">
        <v>0.30000000000000004</v>
      </c>
      <c r="G118" s="80">
        <v>100</v>
      </c>
      <c r="H118" s="81">
        <f>Таблица69[[#This Row],[Коэфициент стоимости]]*Таблица69[[#This Row],[Розничная цена KRW]]</f>
        <v>900.00000000000011</v>
      </c>
      <c r="I118" s="82" t="str">
        <f>IF($H$1="","Введите курс",Таблица69[[#This Row],[Оптовая цена KRW за 1шт]]/$H$1)</f>
        <v>Введите курс</v>
      </c>
      <c r="J118" s="83"/>
      <c r="K118" s="84">
        <f>Таблица69[[#This Row],[Заказ коробок ]]*Таблица69[[#This Row],[Кол-во шт в коробке]]</f>
        <v>0</v>
      </c>
      <c r="L118" s="85">
        <f>Таблица69[[#This Row],[Общее кол-во шт]]*Таблица69[[#This Row],[Оптовая цена KRW за 1шт]]</f>
        <v>0</v>
      </c>
      <c r="M118" s="86" t="str">
        <f>IFERROR(Таблица69[[#This Row],[Общее кол-во шт]]*Таблица69[[#This Row],[Оптовая цена USD за 1шт]],"")</f>
        <v/>
      </c>
      <c r="N118" s="87"/>
    </row>
    <row r="119" spans="1:14" ht="22.5" customHeight="1">
      <c r="A119" s="44" t="s">
        <v>25591</v>
      </c>
      <c r="B119" s="76">
        <v>8809553100197</v>
      </c>
      <c r="C119" s="50" t="s">
        <v>25592</v>
      </c>
      <c r="D119" s="217" t="s">
        <v>25593</v>
      </c>
      <c r="E119" s="78">
        <v>5000</v>
      </c>
      <c r="F119" s="79">
        <v>0.36000000000000004</v>
      </c>
      <c r="G119" s="80">
        <v>80</v>
      </c>
      <c r="H119" s="81">
        <f>Таблица69[[#This Row],[Коэфициент стоимости]]*Таблица69[[#This Row],[Розничная цена KRW]]</f>
        <v>1800.0000000000002</v>
      </c>
      <c r="I119" s="82" t="str">
        <f>IF($H$1="","Введите курс",Таблица69[[#This Row],[Оптовая цена KRW за 1шт]]/$H$1)</f>
        <v>Введите курс</v>
      </c>
      <c r="J119" s="83"/>
      <c r="K119" s="84">
        <f>Таблица69[[#This Row],[Заказ коробок ]]*Таблица69[[#This Row],[Кол-во шт в коробке]]</f>
        <v>0</v>
      </c>
      <c r="L119" s="85">
        <f>Таблица69[[#This Row],[Общее кол-во шт]]*Таблица69[[#This Row],[Оптовая цена KRW за 1шт]]</f>
        <v>0</v>
      </c>
      <c r="M119" s="86" t="str">
        <f>IFERROR(Таблица69[[#This Row],[Общее кол-во шт]]*Таблица69[[#This Row],[Оптовая цена USD за 1шт]],"")</f>
        <v/>
      </c>
      <c r="N119" s="87"/>
    </row>
    <row r="120" spans="1:14" ht="22.5" customHeight="1">
      <c r="A120" s="44" t="s">
        <v>25594</v>
      </c>
      <c r="B120" s="76">
        <v>8809317284323</v>
      </c>
      <c r="C120" s="50" t="s">
        <v>25595</v>
      </c>
      <c r="D120" s="217" t="s">
        <v>25596</v>
      </c>
      <c r="E120" s="78">
        <v>3000</v>
      </c>
      <c r="F120" s="79">
        <v>0.26</v>
      </c>
      <c r="G120" s="80">
        <v>200</v>
      </c>
      <c r="H120" s="81">
        <f>Таблица69[[#This Row],[Коэфициент стоимости]]*Таблица69[[#This Row],[Розничная цена KRW]]</f>
        <v>780</v>
      </c>
      <c r="I120" s="82" t="str">
        <f>IF($H$1="","Введите курс",Таблица69[[#This Row],[Оптовая цена KRW за 1шт]]/$H$1)</f>
        <v>Введите курс</v>
      </c>
      <c r="J120" s="83"/>
      <c r="K120" s="84">
        <f>Таблица69[[#This Row],[Заказ коробок ]]*Таблица69[[#This Row],[Кол-во шт в коробке]]</f>
        <v>0</v>
      </c>
      <c r="L120" s="85">
        <f>Таблица69[[#This Row],[Общее кол-во шт]]*Таблица69[[#This Row],[Оптовая цена KRW за 1шт]]</f>
        <v>0</v>
      </c>
      <c r="M120" s="86" t="str">
        <f>IFERROR(Таблица69[[#This Row],[Общее кол-во шт]]*Таблица69[[#This Row],[Оптовая цена USD за 1шт]],"")</f>
        <v/>
      </c>
      <c r="N120" s="87"/>
    </row>
    <row r="121" spans="1:14" ht="22.5" customHeight="1">
      <c r="A121" s="44" t="s">
        <v>25597</v>
      </c>
      <c r="B121" s="76">
        <v>8809317284330</v>
      </c>
      <c r="C121" s="50" t="s">
        <v>25598</v>
      </c>
      <c r="D121" s="217" t="s">
        <v>25599</v>
      </c>
      <c r="E121" s="78">
        <v>3000</v>
      </c>
      <c r="F121" s="79">
        <v>0.26</v>
      </c>
      <c r="G121" s="80">
        <v>200</v>
      </c>
      <c r="H121" s="81">
        <f>Таблица69[[#This Row],[Коэфициент стоимости]]*Таблица69[[#This Row],[Розничная цена KRW]]</f>
        <v>780</v>
      </c>
      <c r="I121" s="82" t="str">
        <f>IF($H$1="","Введите курс",Таблица69[[#This Row],[Оптовая цена KRW за 1шт]]/$H$1)</f>
        <v>Введите курс</v>
      </c>
      <c r="J121" s="83"/>
      <c r="K121" s="84">
        <f>Таблица69[[#This Row],[Заказ коробок ]]*Таблица69[[#This Row],[Кол-во шт в коробке]]</f>
        <v>0</v>
      </c>
      <c r="L121" s="85">
        <f>Таблица69[[#This Row],[Общее кол-во шт]]*Таблица69[[#This Row],[Оптовая цена KRW за 1шт]]</f>
        <v>0</v>
      </c>
      <c r="M121" s="86" t="str">
        <f>IFERROR(Таблица69[[#This Row],[Общее кол-во шт]]*Таблица69[[#This Row],[Оптовая цена USD за 1шт]],"")</f>
        <v/>
      </c>
      <c r="N121" s="87"/>
    </row>
    <row r="122" spans="1:14" ht="22.5" customHeight="1">
      <c r="A122" s="44" t="s">
        <v>25600</v>
      </c>
      <c r="B122" s="76">
        <v>8809317284316</v>
      </c>
      <c r="C122" s="50" t="s">
        <v>25601</v>
      </c>
      <c r="D122" s="217" t="s">
        <v>25602</v>
      </c>
      <c r="E122" s="78">
        <v>3000</v>
      </c>
      <c r="F122" s="79">
        <v>0.26</v>
      </c>
      <c r="G122" s="80">
        <v>200</v>
      </c>
      <c r="H122" s="81">
        <f>Таблица69[[#This Row],[Коэфициент стоимости]]*Таблица69[[#This Row],[Розничная цена KRW]]</f>
        <v>780</v>
      </c>
      <c r="I122" s="82" t="str">
        <f>IF($H$1="","Введите курс",Таблица69[[#This Row],[Оптовая цена KRW за 1шт]]/$H$1)</f>
        <v>Введите курс</v>
      </c>
      <c r="J122" s="83"/>
      <c r="K122" s="84">
        <f>Таблица69[[#This Row],[Заказ коробок ]]*Таблица69[[#This Row],[Кол-во шт в коробке]]</f>
        <v>0</v>
      </c>
      <c r="L122" s="85">
        <f>Таблица69[[#This Row],[Общее кол-во шт]]*Таблица69[[#This Row],[Оптовая цена KRW за 1шт]]</f>
        <v>0</v>
      </c>
      <c r="M122" s="86" t="str">
        <f>IFERROR(Таблица69[[#This Row],[Общее кол-во шт]]*Таблица69[[#This Row],[Оптовая цена USD за 1шт]],"")</f>
        <v/>
      </c>
      <c r="N122" s="87"/>
    </row>
    <row r="123" spans="1:14" ht="22.5" customHeight="1">
      <c r="A123" s="44" t="s">
        <v>25603</v>
      </c>
      <c r="B123" s="76">
        <v>8809317284347</v>
      </c>
      <c r="C123" s="50" t="s">
        <v>25604</v>
      </c>
      <c r="D123" s="217" t="s">
        <v>25605</v>
      </c>
      <c r="E123" s="78">
        <v>3000</v>
      </c>
      <c r="F123" s="79">
        <v>0.26</v>
      </c>
      <c r="G123" s="80">
        <v>200</v>
      </c>
      <c r="H123" s="81">
        <f>Таблица69[[#This Row],[Коэфициент стоимости]]*Таблица69[[#This Row],[Розничная цена KRW]]</f>
        <v>780</v>
      </c>
      <c r="I123" s="82" t="str">
        <f>IF($H$1="","Введите курс",Таблица69[[#This Row],[Оптовая цена KRW за 1шт]]/$H$1)</f>
        <v>Введите курс</v>
      </c>
      <c r="J123" s="83"/>
      <c r="K123" s="84">
        <f>Таблица69[[#This Row],[Заказ коробок ]]*Таблица69[[#This Row],[Кол-во шт в коробке]]</f>
        <v>0</v>
      </c>
      <c r="L123" s="85">
        <f>Таблица69[[#This Row],[Общее кол-во шт]]*Таблица69[[#This Row],[Оптовая цена KRW за 1шт]]</f>
        <v>0</v>
      </c>
      <c r="M123" s="86" t="str">
        <f>IFERROR(Таблица69[[#This Row],[Общее кол-во шт]]*Таблица69[[#This Row],[Оптовая цена USD за 1шт]],"")</f>
        <v/>
      </c>
      <c r="N123" s="87"/>
    </row>
    <row r="124" spans="1:14" ht="22.5" customHeight="1">
      <c r="A124" s="44" t="s">
        <v>25606</v>
      </c>
      <c r="B124" s="76">
        <v>8809317284309</v>
      </c>
      <c r="C124" s="50" t="s">
        <v>25607</v>
      </c>
      <c r="D124" s="217" t="s">
        <v>25608</v>
      </c>
      <c r="E124" s="78">
        <v>3000</v>
      </c>
      <c r="F124" s="79">
        <v>0.26</v>
      </c>
      <c r="G124" s="80">
        <v>200</v>
      </c>
      <c r="H124" s="81">
        <f>Таблица69[[#This Row],[Коэфициент стоимости]]*Таблица69[[#This Row],[Розничная цена KRW]]</f>
        <v>780</v>
      </c>
      <c r="I124" s="82" t="str">
        <f>IF($H$1="","Введите курс",Таблица69[[#This Row],[Оптовая цена KRW за 1шт]]/$H$1)</f>
        <v>Введите курс</v>
      </c>
      <c r="J124" s="83"/>
      <c r="K124" s="84">
        <f>Таблица69[[#This Row],[Заказ коробок ]]*Таблица69[[#This Row],[Кол-во шт в коробке]]</f>
        <v>0</v>
      </c>
      <c r="L124" s="85">
        <f>Таблица69[[#This Row],[Общее кол-во шт]]*Таблица69[[#This Row],[Оптовая цена KRW за 1шт]]</f>
        <v>0</v>
      </c>
      <c r="M124" s="86" t="str">
        <f>IFERROR(Таблица69[[#This Row],[Общее кол-во шт]]*Таблица69[[#This Row],[Оптовая цена USD за 1шт]],"")</f>
        <v/>
      </c>
      <c r="N124" s="87"/>
    </row>
    <row r="125" spans="1:14" ht="22.5" customHeight="1">
      <c r="A125" s="44" t="s">
        <v>25609</v>
      </c>
      <c r="B125" s="76">
        <v>8809192575431</v>
      </c>
      <c r="C125" s="50" t="s">
        <v>25610</v>
      </c>
      <c r="D125" s="217" t="s">
        <v>25611</v>
      </c>
      <c r="E125" s="78">
        <v>3000</v>
      </c>
      <c r="F125" s="79">
        <v>0.26</v>
      </c>
      <c r="G125" s="80">
        <v>200</v>
      </c>
      <c r="H125" s="81">
        <f>Таблица69[[#This Row],[Коэфициент стоимости]]*Таблица69[[#This Row],[Розничная цена KRW]]</f>
        <v>780</v>
      </c>
      <c r="I125" s="82" t="str">
        <f>IF($H$1="","Введите курс",Таблица69[[#This Row],[Оптовая цена KRW за 1шт]]/$H$1)</f>
        <v>Введите курс</v>
      </c>
      <c r="J125" s="83"/>
      <c r="K125" s="84">
        <f>Таблица69[[#This Row],[Заказ коробок ]]*Таблица69[[#This Row],[Кол-во шт в коробке]]</f>
        <v>0</v>
      </c>
      <c r="L125" s="85">
        <f>Таблица69[[#This Row],[Общее кол-во шт]]*Таблица69[[#This Row],[Оптовая цена KRW за 1шт]]</f>
        <v>0</v>
      </c>
      <c r="M125" s="86" t="str">
        <f>IFERROR(Таблица69[[#This Row],[Общее кол-во шт]]*Таблица69[[#This Row],[Оптовая цена USD за 1шт]],"")</f>
        <v/>
      </c>
      <c r="N125" s="87"/>
    </row>
    <row r="126" spans="1:14" ht="22.5" customHeight="1">
      <c r="A126" s="44" t="s">
        <v>25612</v>
      </c>
      <c r="B126" s="76">
        <v>8809338562585</v>
      </c>
      <c r="C126" s="50" t="s">
        <v>25613</v>
      </c>
      <c r="D126" s="217" t="s">
        <v>25614</v>
      </c>
      <c r="E126" s="78">
        <v>3000</v>
      </c>
      <c r="F126" s="79">
        <v>0.26</v>
      </c>
      <c r="G126" s="80">
        <v>200</v>
      </c>
      <c r="H126" s="81">
        <f>Таблица69[[#This Row],[Коэфициент стоимости]]*Таблица69[[#This Row],[Розничная цена KRW]]</f>
        <v>780</v>
      </c>
      <c r="I126" s="82" t="str">
        <f>IF($H$1="","Введите курс",Таблица69[[#This Row],[Оптовая цена KRW за 1шт]]/$H$1)</f>
        <v>Введите курс</v>
      </c>
      <c r="J126" s="83"/>
      <c r="K126" s="84">
        <f>Таблица69[[#This Row],[Заказ коробок ]]*Таблица69[[#This Row],[Кол-во шт в коробке]]</f>
        <v>0</v>
      </c>
      <c r="L126" s="85">
        <f>Таблица69[[#This Row],[Общее кол-во шт]]*Таблица69[[#This Row],[Оптовая цена KRW за 1шт]]</f>
        <v>0</v>
      </c>
      <c r="M126" s="86" t="str">
        <f>IFERROR(Таблица69[[#This Row],[Общее кол-во шт]]*Таблица69[[#This Row],[Оптовая цена USD за 1шт]],"")</f>
        <v/>
      </c>
      <c r="N126" s="87"/>
    </row>
    <row r="127" spans="1:14" ht="22.5" customHeight="1">
      <c r="A127" s="44" t="s">
        <v>25615</v>
      </c>
      <c r="B127" s="76">
        <v>8809338564909</v>
      </c>
      <c r="C127" s="50" t="s">
        <v>25616</v>
      </c>
      <c r="D127" s="217" t="s">
        <v>25617</v>
      </c>
      <c r="E127" s="78">
        <v>30000</v>
      </c>
      <c r="F127" s="79">
        <v>0.35000000000000003</v>
      </c>
      <c r="G127" s="80">
        <v>24</v>
      </c>
      <c r="H127" s="81">
        <f>Таблица69[[#This Row],[Коэфициент стоимости]]*Таблица69[[#This Row],[Розничная цена KRW]]</f>
        <v>10500.000000000002</v>
      </c>
      <c r="I127" s="82" t="str">
        <f>IF($H$1="","Введите курс",Таблица69[[#This Row],[Оптовая цена KRW за 1шт]]/$H$1)</f>
        <v>Введите курс</v>
      </c>
      <c r="J127" s="83"/>
      <c r="K127" s="84">
        <f>Таблица69[[#This Row],[Заказ коробок ]]*Таблица69[[#This Row],[Кол-во шт в коробке]]</f>
        <v>0</v>
      </c>
      <c r="L127" s="85">
        <f>Таблица69[[#This Row],[Общее кол-во шт]]*Таблица69[[#This Row],[Оптовая цена KRW за 1шт]]</f>
        <v>0</v>
      </c>
      <c r="M127" s="86" t="str">
        <f>IFERROR(Таблица69[[#This Row],[Общее кол-во шт]]*Таблица69[[#This Row],[Оптовая цена USD за 1шт]],"")</f>
        <v/>
      </c>
      <c r="N127" s="87"/>
    </row>
    <row r="128" spans="1:14" ht="22.5" customHeight="1">
      <c r="A128" s="44" t="s">
        <v>25618</v>
      </c>
      <c r="B128" s="76">
        <v>8809338564916</v>
      </c>
      <c r="C128" s="50" t="s">
        <v>25619</v>
      </c>
      <c r="D128" s="217" t="s">
        <v>25620</v>
      </c>
      <c r="E128" s="78">
        <v>30000</v>
      </c>
      <c r="F128" s="79">
        <v>0.35000000000000003</v>
      </c>
      <c r="G128" s="80">
        <v>24</v>
      </c>
      <c r="H128" s="81">
        <f>Таблица69[[#This Row],[Коэфициент стоимости]]*Таблица69[[#This Row],[Розничная цена KRW]]</f>
        <v>10500.000000000002</v>
      </c>
      <c r="I128" s="82" t="str">
        <f>IF($H$1="","Введите курс",Таблица69[[#This Row],[Оптовая цена KRW за 1шт]]/$H$1)</f>
        <v>Введите курс</v>
      </c>
      <c r="J128" s="83"/>
      <c r="K128" s="84">
        <f>Таблица69[[#This Row],[Заказ коробок ]]*Таблица69[[#This Row],[Кол-во шт в коробке]]</f>
        <v>0</v>
      </c>
      <c r="L128" s="85">
        <f>Таблица69[[#This Row],[Общее кол-во шт]]*Таблица69[[#This Row],[Оптовая цена KRW за 1шт]]</f>
        <v>0</v>
      </c>
      <c r="M128" s="86" t="str">
        <f>IFERROR(Таблица69[[#This Row],[Общее кол-во шт]]*Таблица69[[#This Row],[Оптовая цена USD за 1шт]],"")</f>
        <v/>
      </c>
      <c r="N128" s="87"/>
    </row>
    <row r="129" spans="1:14" ht="22.5" customHeight="1">
      <c r="A129" s="44" t="s">
        <v>25621</v>
      </c>
      <c r="B129" s="76">
        <v>8809338564862</v>
      </c>
      <c r="C129" s="50" t="s">
        <v>25622</v>
      </c>
      <c r="D129" s="217" t="s">
        <v>25623</v>
      </c>
      <c r="E129" s="78">
        <v>30000</v>
      </c>
      <c r="F129" s="79">
        <v>0.35000000000000003</v>
      </c>
      <c r="G129" s="80">
        <v>36</v>
      </c>
      <c r="H129" s="81">
        <f>Таблица69[[#This Row],[Коэфициент стоимости]]*Таблица69[[#This Row],[Розничная цена KRW]]</f>
        <v>10500.000000000002</v>
      </c>
      <c r="I129" s="82" t="str">
        <f>IF($H$1="","Введите курс",Таблица69[[#This Row],[Оптовая цена KRW за 1шт]]/$H$1)</f>
        <v>Введите курс</v>
      </c>
      <c r="J129" s="83"/>
      <c r="K129" s="84">
        <f>Таблица69[[#This Row],[Заказ коробок ]]*Таблица69[[#This Row],[Кол-во шт в коробке]]</f>
        <v>0</v>
      </c>
      <c r="L129" s="85">
        <f>Таблица69[[#This Row],[Общее кол-во шт]]*Таблица69[[#This Row],[Оптовая цена KRW за 1шт]]</f>
        <v>0</v>
      </c>
      <c r="M129" s="86" t="str">
        <f>IFERROR(Таблица69[[#This Row],[Общее кол-во шт]]*Таблица69[[#This Row],[Оптовая цена USD за 1шт]],"")</f>
        <v/>
      </c>
      <c r="N129" s="87"/>
    </row>
    <row r="130" spans="1:14" ht="22.5" customHeight="1">
      <c r="A130" s="44" t="s">
        <v>25624</v>
      </c>
      <c r="B130" s="76">
        <v>8809469773317</v>
      </c>
      <c r="C130" s="50" t="s">
        <v>25625</v>
      </c>
      <c r="D130" s="217" t="s">
        <v>25626</v>
      </c>
      <c r="E130" s="78">
        <v>11000</v>
      </c>
      <c r="F130" s="79">
        <v>0.33</v>
      </c>
      <c r="G130" s="80">
        <v>100</v>
      </c>
      <c r="H130" s="81">
        <f>Таблица69[[#This Row],[Коэфициент стоимости]]*Таблица69[[#This Row],[Розничная цена KRW]]</f>
        <v>3630</v>
      </c>
      <c r="I130" s="82" t="str">
        <f>IF($H$1="","Введите курс",Таблица69[[#This Row],[Оптовая цена KRW за 1шт]]/$H$1)</f>
        <v>Введите курс</v>
      </c>
      <c r="J130" s="83"/>
      <c r="K130" s="84">
        <f>Таблица69[[#This Row],[Заказ коробок ]]*Таблица69[[#This Row],[Кол-во шт в коробке]]</f>
        <v>0</v>
      </c>
      <c r="L130" s="85">
        <f>Таблица69[[#This Row],[Общее кол-во шт]]*Таблица69[[#This Row],[Оптовая цена KRW за 1шт]]</f>
        <v>0</v>
      </c>
      <c r="M130" s="86" t="str">
        <f>IFERROR(Таблица69[[#This Row],[Общее кол-во шт]]*Таблица69[[#This Row],[Оптовая цена USD за 1шт]],"")</f>
        <v/>
      </c>
      <c r="N130" s="87"/>
    </row>
    <row r="131" spans="1:14" ht="22.5" customHeight="1">
      <c r="A131" s="44" t="s">
        <v>25627</v>
      </c>
      <c r="B131" s="76">
        <v>8809469773294</v>
      </c>
      <c r="C131" s="50" t="s">
        <v>25628</v>
      </c>
      <c r="D131" s="217" t="s">
        <v>25629</v>
      </c>
      <c r="E131" s="78">
        <v>11000</v>
      </c>
      <c r="F131" s="79">
        <v>0.33</v>
      </c>
      <c r="G131" s="80">
        <v>100</v>
      </c>
      <c r="H131" s="81">
        <f>Таблица69[[#This Row],[Коэфициент стоимости]]*Таблица69[[#This Row],[Розничная цена KRW]]</f>
        <v>3630</v>
      </c>
      <c r="I131" s="82" t="str">
        <f>IF($H$1="","Введите курс",Таблица69[[#This Row],[Оптовая цена KRW за 1шт]]/$H$1)</f>
        <v>Введите курс</v>
      </c>
      <c r="J131" s="83"/>
      <c r="K131" s="84">
        <f>Таблица69[[#This Row],[Заказ коробок ]]*Таблица69[[#This Row],[Кол-во шт в коробке]]</f>
        <v>0</v>
      </c>
      <c r="L131" s="85">
        <f>Таблица69[[#This Row],[Общее кол-во шт]]*Таблица69[[#This Row],[Оптовая цена KRW за 1шт]]</f>
        <v>0</v>
      </c>
      <c r="M131" s="86" t="str">
        <f>IFERROR(Таблица69[[#This Row],[Общее кол-во шт]]*Таблица69[[#This Row],[Оптовая цена USD за 1шт]],"")</f>
        <v/>
      </c>
      <c r="N131" s="87"/>
    </row>
    <row r="132" spans="1:14" ht="22.5" customHeight="1">
      <c r="A132" s="44" t="s">
        <v>25630</v>
      </c>
      <c r="B132" s="76">
        <v>8809469773300</v>
      </c>
      <c r="C132" s="50" t="s">
        <v>25631</v>
      </c>
      <c r="D132" s="217" t="s">
        <v>25632</v>
      </c>
      <c r="E132" s="78">
        <v>11000</v>
      </c>
      <c r="F132" s="79">
        <v>0.33</v>
      </c>
      <c r="G132" s="80">
        <v>100</v>
      </c>
      <c r="H132" s="81">
        <f>Таблица69[[#This Row],[Коэфициент стоимости]]*Таблица69[[#This Row],[Розничная цена KRW]]</f>
        <v>3630</v>
      </c>
      <c r="I132" s="82" t="str">
        <f>IF($H$1="","Введите курс",Таблица69[[#This Row],[Оптовая цена KRW за 1шт]]/$H$1)</f>
        <v>Введите курс</v>
      </c>
      <c r="J132" s="83"/>
      <c r="K132" s="84">
        <f>Таблица69[[#This Row],[Заказ коробок ]]*Таблица69[[#This Row],[Кол-во шт в коробке]]</f>
        <v>0</v>
      </c>
      <c r="L132" s="85">
        <f>Таблица69[[#This Row],[Общее кол-во шт]]*Таблица69[[#This Row],[Оптовая цена KRW за 1шт]]</f>
        <v>0</v>
      </c>
      <c r="M132" s="86" t="str">
        <f>IFERROR(Таблица69[[#This Row],[Общее кол-во шт]]*Таблица69[[#This Row],[Оптовая цена USD за 1шт]],"")</f>
        <v/>
      </c>
      <c r="N132" s="87"/>
    </row>
    <row r="133" spans="1:14" ht="22.5" customHeight="1">
      <c r="A133" s="44" t="s">
        <v>25633</v>
      </c>
      <c r="B133" s="76">
        <v>8809469777063</v>
      </c>
      <c r="C133" s="50" t="s">
        <v>25634</v>
      </c>
      <c r="D133" s="217" t="s">
        <v>25635</v>
      </c>
      <c r="E133" s="78">
        <v>11000</v>
      </c>
      <c r="F133" s="79">
        <v>0.33</v>
      </c>
      <c r="G133" s="80">
        <v>100</v>
      </c>
      <c r="H133" s="81">
        <f>Таблица69[[#This Row],[Коэфициент стоимости]]*Таблица69[[#This Row],[Розничная цена KRW]]</f>
        <v>3630</v>
      </c>
      <c r="I133" s="82" t="str">
        <f>IF($H$1="","Введите курс",Таблица69[[#This Row],[Оптовая цена KRW за 1шт]]/$H$1)</f>
        <v>Введите курс</v>
      </c>
      <c r="J133" s="83"/>
      <c r="K133" s="84">
        <f>Таблица69[[#This Row],[Заказ коробок ]]*Таблица69[[#This Row],[Кол-во шт в коробке]]</f>
        <v>0</v>
      </c>
      <c r="L133" s="85">
        <f>Таблица69[[#This Row],[Общее кол-во шт]]*Таблица69[[#This Row],[Оптовая цена KRW за 1шт]]</f>
        <v>0</v>
      </c>
      <c r="M133" s="86" t="str">
        <f>IFERROR(Таблица69[[#This Row],[Общее кол-во шт]]*Таблица69[[#This Row],[Оптовая цена USD за 1шт]],"")</f>
        <v/>
      </c>
      <c r="N133" s="87"/>
    </row>
    <row r="134" spans="1:14" ht="22.5" customHeight="1">
      <c r="A134" s="44" t="s">
        <v>25636</v>
      </c>
      <c r="B134" s="76">
        <v>8809772620360</v>
      </c>
      <c r="C134" s="50" t="s">
        <v>25637</v>
      </c>
      <c r="D134" s="217" t="s">
        <v>25638</v>
      </c>
      <c r="E134" s="78">
        <v>3500</v>
      </c>
      <c r="F134" s="79">
        <v>0.30000000000000004</v>
      </c>
      <c r="G134" s="80">
        <v>100</v>
      </c>
      <c r="H134" s="81">
        <f>Таблица69[[#This Row],[Коэфициент стоимости]]*Таблица69[[#This Row],[Розничная цена KRW]]</f>
        <v>1050.0000000000002</v>
      </c>
      <c r="I134" s="82" t="str">
        <f>IF($H$1="","Введите курс",Таблица69[[#This Row],[Оптовая цена KRW за 1шт]]/$H$1)</f>
        <v>Введите курс</v>
      </c>
      <c r="J134" s="83"/>
      <c r="K134" s="84">
        <f>Таблица69[[#This Row],[Заказ коробок ]]*Таблица69[[#This Row],[Кол-во шт в коробке]]</f>
        <v>0</v>
      </c>
      <c r="L134" s="85">
        <f>Таблица69[[#This Row],[Общее кол-во шт]]*Таблица69[[#This Row],[Оптовая цена KRW за 1шт]]</f>
        <v>0</v>
      </c>
      <c r="M134" s="86" t="str">
        <f>IFERROR(Таблица69[[#This Row],[Общее кол-во шт]]*Таблица69[[#This Row],[Оптовая цена USD за 1шт]],"")</f>
        <v/>
      </c>
      <c r="N134" s="87"/>
    </row>
    <row r="135" spans="1:14" ht="22.5" customHeight="1">
      <c r="A135" s="44" t="s">
        <v>25639</v>
      </c>
      <c r="B135" s="76">
        <v>8809317287713</v>
      </c>
      <c r="C135" s="50" t="s">
        <v>25640</v>
      </c>
      <c r="D135" s="217" t="s">
        <v>25641</v>
      </c>
      <c r="E135" s="78">
        <v>3500</v>
      </c>
      <c r="F135" s="79">
        <v>0.30000000000000004</v>
      </c>
      <c r="G135" s="80">
        <v>100</v>
      </c>
      <c r="H135" s="81">
        <f>Таблица69[[#This Row],[Коэфициент стоимости]]*Таблица69[[#This Row],[Розничная цена KRW]]</f>
        <v>1050.0000000000002</v>
      </c>
      <c r="I135" s="82" t="str">
        <f>IF($H$1="","Введите курс",Таблица69[[#This Row],[Оптовая цена KRW за 1шт]]/$H$1)</f>
        <v>Введите курс</v>
      </c>
      <c r="J135" s="83"/>
      <c r="K135" s="84">
        <f>Таблица69[[#This Row],[Заказ коробок ]]*Таблица69[[#This Row],[Кол-во шт в коробке]]</f>
        <v>0</v>
      </c>
      <c r="L135" s="85">
        <f>Таблица69[[#This Row],[Общее кол-во шт]]*Таблица69[[#This Row],[Оптовая цена KRW за 1шт]]</f>
        <v>0</v>
      </c>
      <c r="M135" s="86" t="str">
        <f>IFERROR(Таблица69[[#This Row],[Общее кол-во шт]]*Таблица69[[#This Row],[Оптовая цена USD за 1шт]],"")</f>
        <v/>
      </c>
      <c r="N135" s="87"/>
    </row>
    <row r="136" spans="1:14" ht="22.5" customHeight="1">
      <c r="A136" s="44" t="s">
        <v>25642</v>
      </c>
      <c r="B136" s="76">
        <v>8809469771795</v>
      </c>
      <c r="C136" s="50" t="s">
        <v>25643</v>
      </c>
      <c r="D136" s="217" t="s">
        <v>25644</v>
      </c>
      <c r="E136" s="78">
        <v>3500</v>
      </c>
      <c r="F136" s="79">
        <v>0.30000000000000004</v>
      </c>
      <c r="G136" s="80">
        <v>100</v>
      </c>
      <c r="H136" s="81">
        <f>Таблица69[[#This Row],[Коэфициент стоимости]]*Таблица69[[#This Row],[Розничная цена KRW]]</f>
        <v>1050.0000000000002</v>
      </c>
      <c r="I136" s="82" t="str">
        <f>IF($H$1="","Введите курс",Таблица69[[#This Row],[Оптовая цена KRW за 1шт]]/$H$1)</f>
        <v>Введите курс</v>
      </c>
      <c r="J136" s="83"/>
      <c r="K136" s="84">
        <f>Таблица69[[#This Row],[Заказ коробок ]]*Таблица69[[#This Row],[Кол-во шт в коробке]]</f>
        <v>0</v>
      </c>
      <c r="L136" s="85">
        <f>Таблица69[[#This Row],[Общее кол-во шт]]*Таблица69[[#This Row],[Оптовая цена KRW за 1шт]]</f>
        <v>0</v>
      </c>
      <c r="M136" s="86" t="str">
        <f>IFERROR(Таблица69[[#This Row],[Общее кол-во шт]]*Таблица69[[#This Row],[Оптовая цена USD за 1шт]],"")</f>
        <v/>
      </c>
      <c r="N136" s="87"/>
    </row>
    <row r="137" spans="1:14" ht="22.5" customHeight="1">
      <c r="A137" s="44" t="s">
        <v>25645</v>
      </c>
      <c r="B137" s="76">
        <v>8809317287706</v>
      </c>
      <c r="C137" s="50" t="s">
        <v>25646</v>
      </c>
      <c r="D137" s="217" t="s">
        <v>25647</v>
      </c>
      <c r="E137" s="78">
        <v>3500</v>
      </c>
      <c r="F137" s="79">
        <v>0.30000000000000004</v>
      </c>
      <c r="G137" s="80">
        <v>100</v>
      </c>
      <c r="H137" s="81">
        <f>Таблица69[[#This Row],[Коэфициент стоимости]]*Таблица69[[#This Row],[Розничная цена KRW]]</f>
        <v>1050.0000000000002</v>
      </c>
      <c r="I137" s="82" t="str">
        <f>IF($H$1="","Введите курс",Таблица69[[#This Row],[Оптовая цена KRW за 1шт]]/$H$1)</f>
        <v>Введите курс</v>
      </c>
      <c r="J137" s="83"/>
      <c r="K137" s="84">
        <f>Таблица69[[#This Row],[Заказ коробок ]]*Таблица69[[#This Row],[Кол-во шт в коробке]]</f>
        <v>0</v>
      </c>
      <c r="L137" s="85">
        <f>Таблица69[[#This Row],[Общее кол-во шт]]*Таблица69[[#This Row],[Оптовая цена KRW за 1шт]]</f>
        <v>0</v>
      </c>
      <c r="M137" s="86" t="str">
        <f>IFERROR(Таблица69[[#This Row],[Общее кол-во шт]]*Таблица69[[#This Row],[Оптовая цена USD за 1шт]],"")</f>
        <v/>
      </c>
      <c r="N137" s="87"/>
    </row>
    <row r="138" spans="1:14" ht="22.5" customHeight="1">
      <c r="A138" s="44" t="s">
        <v>25648</v>
      </c>
      <c r="B138" s="76">
        <v>8809772620339</v>
      </c>
      <c r="C138" s="50" t="s">
        <v>25649</v>
      </c>
      <c r="D138" s="217" t="s">
        <v>25650</v>
      </c>
      <c r="E138" s="78">
        <v>3500</v>
      </c>
      <c r="F138" s="79">
        <v>0.30000000000000004</v>
      </c>
      <c r="G138" s="80">
        <v>200</v>
      </c>
      <c r="H138" s="81">
        <f>Таблица69[[#This Row],[Коэфициент стоимости]]*Таблица69[[#This Row],[Розничная цена KRW]]</f>
        <v>1050.0000000000002</v>
      </c>
      <c r="I138" s="82" t="str">
        <f>IF($H$1="","Введите курс",Таблица69[[#This Row],[Оптовая цена KRW за 1шт]]/$H$1)</f>
        <v>Введите курс</v>
      </c>
      <c r="J138" s="83"/>
      <c r="K138" s="84">
        <f>Таблица69[[#This Row],[Заказ коробок ]]*Таблица69[[#This Row],[Кол-во шт в коробке]]</f>
        <v>0</v>
      </c>
      <c r="L138" s="85">
        <f>Таблица69[[#This Row],[Общее кол-во шт]]*Таблица69[[#This Row],[Оптовая цена KRW за 1шт]]</f>
        <v>0</v>
      </c>
      <c r="M138" s="86" t="str">
        <f>IFERROR(Таблица69[[#This Row],[Общее кол-во шт]]*Таблица69[[#This Row],[Оптовая цена USD за 1шт]],"")</f>
        <v/>
      </c>
      <c r="N138" s="87"/>
    </row>
    <row r="139" spans="1:14" ht="22.5" customHeight="1">
      <c r="A139" s="44" t="s">
        <v>25651</v>
      </c>
      <c r="B139" s="76">
        <v>8809469774918</v>
      </c>
      <c r="C139" s="50" t="s">
        <v>25652</v>
      </c>
      <c r="D139" s="217" t="s">
        <v>25653</v>
      </c>
      <c r="E139" s="78">
        <v>3500</v>
      </c>
      <c r="F139" s="79">
        <v>0.30000000000000004</v>
      </c>
      <c r="G139" s="80">
        <v>200</v>
      </c>
      <c r="H139" s="81">
        <f>Таблица69[[#This Row],[Коэфициент стоимости]]*Таблица69[[#This Row],[Розничная цена KRW]]</f>
        <v>1050.0000000000002</v>
      </c>
      <c r="I139" s="82" t="str">
        <f>IF($H$1="","Введите курс",Таблица69[[#This Row],[Оптовая цена KRW за 1шт]]/$H$1)</f>
        <v>Введите курс</v>
      </c>
      <c r="J139" s="83"/>
      <c r="K139" s="84">
        <f>Таблица69[[#This Row],[Заказ коробок ]]*Таблица69[[#This Row],[Кол-во шт в коробке]]</f>
        <v>0</v>
      </c>
      <c r="L139" s="85">
        <f>Таблица69[[#This Row],[Общее кол-во шт]]*Таблица69[[#This Row],[Оптовая цена KRW за 1шт]]</f>
        <v>0</v>
      </c>
      <c r="M139" s="86" t="str">
        <f>IFERROR(Таблица69[[#This Row],[Общее кол-во шт]]*Таблица69[[#This Row],[Оптовая цена USD за 1шт]],"")</f>
        <v/>
      </c>
      <c r="N139" s="87"/>
    </row>
    <row r="140" spans="1:14" ht="22.5" customHeight="1">
      <c r="A140" s="44" t="s">
        <v>25654</v>
      </c>
      <c r="B140" s="76">
        <v>8809469774901</v>
      </c>
      <c r="C140" s="50" t="s">
        <v>25655</v>
      </c>
      <c r="D140" s="217" t="s">
        <v>25656</v>
      </c>
      <c r="E140" s="78">
        <v>3500</v>
      </c>
      <c r="F140" s="79">
        <v>0.30000000000000004</v>
      </c>
      <c r="G140" s="80">
        <v>200</v>
      </c>
      <c r="H140" s="81">
        <f>Таблица69[[#This Row],[Коэфициент стоимости]]*Таблица69[[#This Row],[Розничная цена KRW]]</f>
        <v>1050.0000000000002</v>
      </c>
      <c r="I140" s="82" t="str">
        <f>IF($H$1="","Введите курс",Таблица69[[#This Row],[Оптовая цена KRW за 1шт]]/$H$1)</f>
        <v>Введите курс</v>
      </c>
      <c r="J140" s="83"/>
      <c r="K140" s="84">
        <f>Таблица69[[#This Row],[Заказ коробок ]]*Таблица69[[#This Row],[Кол-во шт в коробке]]</f>
        <v>0</v>
      </c>
      <c r="L140" s="85">
        <f>Таблица69[[#This Row],[Общее кол-во шт]]*Таблица69[[#This Row],[Оптовая цена KRW за 1шт]]</f>
        <v>0</v>
      </c>
      <c r="M140" s="86" t="str">
        <f>IFERROR(Таблица69[[#This Row],[Общее кол-во шт]]*Таблица69[[#This Row],[Оптовая цена USD за 1шт]],"")</f>
        <v/>
      </c>
      <c r="N140" s="87"/>
    </row>
    <row r="141" spans="1:14" ht="22.5" customHeight="1">
      <c r="A141" s="44" t="s">
        <v>25657</v>
      </c>
      <c r="B141" s="76">
        <v>8809469774888</v>
      </c>
      <c r="C141" s="50" t="s">
        <v>25658</v>
      </c>
      <c r="D141" s="217" t="s">
        <v>25659</v>
      </c>
      <c r="E141" s="78">
        <v>3500</v>
      </c>
      <c r="F141" s="79">
        <v>0.30000000000000004</v>
      </c>
      <c r="G141" s="80">
        <v>200</v>
      </c>
      <c r="H141" s="81">
        <f>Таблица69[[#This Row],[Коэфициент стоимости]]*Таблица69[[#This Row],[Розничная цена KRW]]</f>
        <v>1050.0000000000002</v>
      </c>
      <c r="I141" s="82" t="str">
        <f>IF($H$1="","Введите курс",Таблица69[[#This Row],[Оптовая цена KRW за 1шт]]/$H$1)</f>
        <v>Введите курс</v>
      </c>
      <c r="J141" s="83"/>
      <c r="K141" s="84">
        <f>Таблица69[[#This Row],[Заказ коробок ]]*Таблица69[[#This Row],[Кол-во шт в коробке]]</f>
        <v>0</v>
      </c>
      <c r="L141" s="85">
        <f>Таблица69[[#This Row],[Общее кол-во шт]]*Таблица69[[#This Row],[Оптовая цена KRW за 1шт]]</f>
        <v>0</v>
      </c>
      <c r="M141" s="86" t="str">
        <f>IFERROR(Таблица69[[#This Row],[Общее кол-во шт]]*Таблица69[[#This Row],[Оптовая цена USD за 1шт]],"")</f>
        <v/>
      </c>
      <c r="N141" s="87"/>
    </row>
    <row r="142" spans="1:14" ht="22.5" customHeight="1">
      <c r="A142" s="44" t="s">
        <v>25660</v>
      </c>
      <c r="B142" s="76">
        <v>8809469774895</v>
      </c>
      <c r="C142" s="50" t="s">
        <v>25661</v>
      </c>
      <c r="D142" s="217" t="s">
        <v>25662</v>
      </c>
      <c r="E142" s="78">
        <v>3500</v>
      </c>
      <c r="F142" s="79">
        <v>0.30000000000000004</v>
      </c>
      <c r="G142" s="80">
        <v>200</v>
      </c>
      <c r="H142" s="81">
        <f>Таблица69[[#This Row],[Коэфициент стоимости]]*Таблица69[[#This Row],[Розничная цена KRW]]</f>
        <v>1050.0000000000002</v>
      </c>
      <c r="I142" s="82" t="str">
        <f>IF($H$1="","Введите курс",Таблица69[[#This Row],[Оптовая цена KRW за 1шт]]/$H$1)</f>
        <v>Введите курс</v>
      </c>
      <c r="J142" s="83"/>
      <c r="K142" s="84">
        <f>Таблица69[[#This Row],[Заказ коробок ]]*Таблица69[[#This Row],[Кол-во шт в коробке]]</f>
        <v>0</v>
      </c>
      <c r="L142" s="85">
        <f>Таблица69[[#This Row],[Общее кол-во шт]]*Таблица69[[#This Row],[Оптовая цена KRW за 1шт]]</f>
        <v>0</v>
      </c>
      <c r="M142" s="86" t="str">
        <f>IFERROR(Таблица69[[#This Row],[Общее кол-во шт]]*Таблица69[[#This Row],[Оптовая цена USD за 1шт]],"")</f>
        <v/>
      </c>
      <c r="N142" s="87"/>
    </row>
    <row r="143" spans="1:14" ht="22.5" customHeight="1">
      <c r="A143" s="44" t="s">
        <v>25663</v>
      </c>
      <c r="B143" s="76">
        <v>8809772620346</v>
      </c>
      <c r="C143" s="50" t="s">
        <v>25664</v>
      </c>
      <c r="D143" s="217" t="s">
        <v>25665</v>
      </c>
      <c r="E143" s="78">
        <v>3500</v>
      </c>
      <c r="F143" s="79">
        <v>0.30000000000000004</v>
      </c>
      <c r="G143" s="80">
        <v>200</v>
      </c>
      <c r="H143" s="81">
        <f>Таблица69[[#This Row],[Коэфициент стоимости]]*Таблица69[[#This Row],[Розничная цена KRW]]</f>
        <v>1050.0000000000002</v>
      </c>
      <c r="I143" s="82" t="str">
        <f>IF($H$1="","Введите курс",Таблица69[[#This Row],[Оптовая цена KRW за 1шт]]/$H$1)</f>
        <v>Введите курс</v>
      </c>
      <c r="J143" s="83"/>
      <c r="K143" s="84">
        <f>Таблица69[[#This Row],[Заказ коробок ]]*Таблица69[[#This Row],[Кол-во шт в коробке]]</f>
        <v>0</v>
      </c>
      <c r="L143" s="85">
        <f>Таблица69[[#This Row],[Общее кол-во шт]]*Таблица69[[#This Row],[Оптовая цена KRW за 1шт]]</f>
        <v>0</v>
      </c>
      <c r="M143" s="86" t="str">
        <f>IFERROR(Таблица69[[#This Row],[Общее кол-во шт]]*Таблица69[[#This Row],[Оптовая цена USD за 1шт]],"")</f>
        <v/>
      </c>
      <c r="N143" s="87"/>
    </row>
    <row r="144" spans="1:14" ht="22.5" customHeight="1">
      <c r="A144" s="44" t="s">
        <v>25666</v>
      </c>
      <c r="B144" s="76">
        <v>8809553100135</v>
      </c>
      <c r="C144" s="50" t="s">
        <v>25667</v>
      </c>
      <c r="D144" s="217" t="s">
        <v>25668</v>
      </c>
      <c r="E144" s="78">
        <v>7000</v>
      </c>
      <c r="F144" s="79">
        <v>0.38000000000000006</v>
      </c>
      <c r="G144" s="80">
        <v>80</v>
      </c>
      <c r="H144" s="81">
        <f>Таблица69[[#This Row],[Коэфициент стоимости]]*Таблица69[[#This Row],[Розничная цена KRW]]</f>
        <v>2660.0000000000005</v>
      </c>
      <c r="I144" s="82" t="str">
        <f>IF($H$1="","Введите курс",Таблица69[[#This Row],[Оптовая цена KRW за 1шт]]/$H$1)</f>
        <v>Введите курс</v>
      </c>
      <c r="J144" s="83"/>
      <c r="K144" s="84">
        <f>Таблица69[[#This Row],[Заказ коробок ]]*Таблица69[[#This Row],[Кол-во шт в коробке]]</f>
        <v>0</v>
      </c>
      <c r="L144" s="85">
        <f>Таблица69[[#This Row],[Общее кол-во шт]]*Таблица69[[#This Row],[Оптовая цена KRW за 1шт]]</f>
        <v>0</v>
      </c>
      <c r="M144" s="86" t="str">
        <f>IFERROR(Таблица69[[#This Row],[Общее кол-во шт]]*Таблица69[[#This Row],[Оптовая цена USD за 1шт]],"")</f>
        <v/>
      </c>
      <c r="N144" s="87"/>
    </row>
    <row r="145" spans="1:14" ht="22.5" customHeight="1">
      <c r="A145" s="44" t="s">
        <v>25669</v>
      </c>
      <c r="B145" s="76">
        <v>8809553100128</v>
      </c>
      <c r="C145" s="50" t="s">
        <v>25670</v>
      </c>
      <c r="D145" s="217" t="s">
        <v>25671</v>
      </c>
      <c r="E145" s="78">
        <v>7000</v>
      </c>
      <c r="F145" s="79">
        <v>0.38000000000000006</v>
      </c>
      <c r="G145" s="80">
        <v>80</v>
      </c>
      <c r="H145" s="81">
        <f>Таблица69[[#This Row],[Коэфициент стоимости]]*Таблица69[[#This Row],[Розничная цена KRW]]</f>
        <v>2660.0000000000005</v>
      </c>
      <c r="I145" s="82" t="str">
        <f>IF($H$1="","Введите курс",Таблица69[[#This Row],[Оптовая цена KRW за 1шт]]/$H$1)</f>
        <v>Введите курс</v>
      </c>
      <c r="J145" s="83"/>
      <c r="K145" s="84">
        <f>Таблица69[[#This Row],[Заказ коробок ]]*Таблица69[[#This Row],[Кол-во шт в коробке]]</f>
        <v>0</v>
      </c>
      <c r="L145" s="85">
        <f>Таблица69[[#This Row],[Общее кол-во шт]]*Таблица69[[#This Row],[Оптовая цена KRW за 1шт]]</f>
        <v>0</v>
      </c>
      <c r="M145" s="86" t="str">
        <f>IFERROR(Таблица69[[#This Row],[Общее кол-во шт]]*Таблица69[[#This Row],[Оптовая цена USD за 1шт]],"")</f>
        <v/>
      </c>
      <c r="N145" s="87"/>
    </row>
    <row r="146" spans="1:14" ht="22.5" customHeight="1">
      <c r="A146" s="44" t="s">
        <v>25672</v>
      </c>
      <c r="B146" s="76">
        <v>8809553100562</v>
      </c>
      <c r="C146" s="50" t="s">
        <v>25673</v>
      </c>
      <c r="D146" s="217" t="s">
        <v>25674</v>
      </c>
      <c r="E146" s="78">
        <v>7000</v>
      </c>
      <c r="F146" s="79">
        <v>0.38000000000000006</v>
      </c>
      <c r="G146" s="80">
        <v>80</v>
      </c>
      <c r="H146" s="81">
        <f>Таблица69[[#This Row],[Коэфициент стоимости]]*Таблица69[[#This Row],[Розничная цена KRW]]</f>
        <v>2660.0000000000005</v>
      </c>
      <c r="I146" s="82" t="str">
        <f>IF($H$1="","Введите курс",Таблица69[[#This Row],[Оптовая цена KRW за 1шт]]/$H$1)</f>
        <v>Введите курс</v>
      </c>
      <c r="J146" s="83"/>
      <c r="K146" s="84">
        <f>Таблица69[[#This Row],[Заказ коробок ]]*Таблица69[[#This Row],[Кол-во шт в коробке]]</f>
        <v>0</v>
      </c>
      <c r="L146" s="85">
        <f>Таблица69[[#This Row],[Общее кол-во шт]]*Таблица69[[#This Row],[Оптовая цена KRW за 1шт]]</f>
        <v>0</v>
      </c>
      <c r="M146" s="86" t="str">
        <f>IFERROR(Таблица69[[#This Row],[Общее кол-во шт]]*Таблица69[[#This Row],[Оптовая цена USD за 1шт]],"")</f>
        <v/>
      </c>
      <c r="N146" s="87"/>
    </row>
    <row r="147" spans="1:14" ht="22.5" customHeight="1">
      <c r="A147" s="44" t="s">
        <v>25675</v>
      </c>
      <c r="B147" s="76">
        <v>8809563060795</v>
      </c>
      <c r="C147" s="50" t="s">
        <v>25676</v>
      </c>
      <c r="D147" s="217" t="s">
        <v>25677</v>
      </c>
      <c r="E147" s="78">
        <v>4500</v>
      </c>
      <c r="F147" s="79">
        <v>0.54</v>
      </c>
      <c r="G147" s="80">
        <v>30</v>
      </c>
      <c r="H147" s="81">
        <f>Таблица69[[#This Row],[Коэфициент стоимости]]*Таблица69[[#This Row],[Розничная цена KRW]]</f>
        <v>2430</v>
      </c>
      <c r="I147" s="82" t="str">
        <f>IF($H$1="","Введите курс",Таблица69[[#This Row],[Оптовая цена KRW за 1шт]]/$H$1)</f>
        <v>Введите курс</v>
      </c>
      <c r="J147" s="83"/>
      <c r="K147" s="84">
        <f>Таблица69[[#This Row],[Заказ коробок ]]*Таблица69[[#This Row],[Кол-во шт в коробке]]</f>
        <v>0</v>
      </c>
      <c r="L147" s="85">
        <f>Таблица69[[#This Row],[Общее кол-во шт]]*Таблица69[[#This Row],[Оптовая цена KRW за 1шт]]</f>
        <v>0</v>
      </c>
      <c r="M147" s="86" t="str">
        <f>IFERROR(Таблица69[[#This Row],[Общее кол-во шт]]*Таблица69[[#This Row],[Оптовая цена USD за 1шт]],"")</f>
        <v/>
      </c>
      <c r="N147" s="87"/>
    </row>
    <row r="148" spans="1:14" ht="22.5" customHeight="1">
      <c r="A148" s="44" t="s">
        <v>25678</v>
      </c>
      <c r="B148" s="76">
        <v>8809563060740</v>
      </c>
      <c r="C148" s="50" t="s">
        <v>4041</v>
      </c>
      <c r="D148" s="217" t="s">
        <v>25679</v>
      </c>
      <c r="E148" s="78">
        <v>4500</v>
      </c>
      <c r="F148" s="79">
        <v>0.54</v>
      </c>
      <c r="G148" s="80">
        <v>30</v>
      </c>
      <c r="H148" s="81">
        <f>Таблица69[[#This Row],[Коэфициент стоимости]]*Таблица69[[#This Row],[Розничная цена KRW]]</f>
        <v>2430</v>
      </c>
      <c r="I148" s="82" t="str">
        <f>IF($H$1="","Введите курс",Таблица69[[#This Row],[Оптовая цена KRW за 1шт]]/$H$1)</f>
        <v>Введите курс</v>
      </c>
      <c r="J148" s="83"/>
      <c r="K148" s="84">
        <f>Таблица69[[#This Row],[Заказ коробок ]]*Таблица69[[#This Row],[Кол-во шт в коробке]]</f>
        <v>0</v>
      </c>
      <c r="L148" s="85">
        <f>Таблица69[[#This Row],[Общее кол-во шт]]*Таблица69[[#This Row],[Оптовая цена KRW за 1шт]]</f>
        <v>0</v>
      </c>
      <c r="M148" s="86" t="str">
        <f>IFERROR(Таблица69[[#This Row],[Общее кол-во шт]]*Таблица69[[#This Row],[Оптовая цена USD за 1шт]],"")</f>
        <v/>
      </c>
      <c r="N148" s="87"/>
    </row>
    <row r="149" spans="1:14" ht="22.5" customHeight="1">
      <c r="A149" s="44" t="s">
        <v>25680</v>
      </c>
      <c r="B149" s="76">
        <v>8809694290092</v>
      </c>
      <c r="C149" s="50" t="s">
        <v>25681</v>
      </c>
      <c r="D149" s="217" t="s">
        <v>25682</v>
      </c>
      <c r="E149" s="78">
        <v>4500</v>
      </c>
      <c r="F149" s="79">
        <v>0.35000000000000003</v>
      </c>
      <c r="G149" s="80">
        <v>30</v>
      </c>
      <c r="H149" s="81">
        <f>Таблица69[[#This Row],[Коэфициент стоимости]]*Таблица69[[#This Row],[Розничная цена KRW]]</f>
        <v>1575.0000000000002</v>
      </c>
      <c r="I149" s="82" t="str">
        <f>IF($H$1="","Введите курс",Таблица69[[#This Row],[Оптовая цена KRW за 1шт]]/$H$1)</f>
        <v>Введите курс</v>
      </c>
      <c r="J149" s="83"/>
      <c r="K149" s="84">
        <f>Таблица69[[#This Row],[Заказ коробок ]]*Таблица69[[#This Row],[Кол-во шт в коробке]]</f>
        <v>0</v>
      </c>
      <c r="L149" s="85">
        <f>Таблица69[[#This Row],[Общее кол-во шт]]*Таблица69[[#This Row],[Оптовая цена KRW за 1шт]]</f>
        <v>0</v>
      </c>
      <c r="M149" s="86" t="str">
        <f>IFERROR(Таблица69[[#This Row],[Общее кол-во шт]]*Таблица69[[#This Row],[Оптовая цена USD за 1шт]],"")</f>
        <v/>
      </c>
      <c r="N149" s="87"/>
    </row>
    <row r="150" spans="1:14" ht="22.5" customHeight="1">
      <c r="A150" s="44" t="s">
        <v>25683</v>
      </c>
      <c r="B150" s="76">
        <v>8809694290085</v>
      </c>
      <c r="C150" s="50" t="s">
        <v>25684</v>
      </c>
      <c r="D150" s="217" t="s">
        <v>25685</v>
      </c>
      <c r="E150" s="78">
        <v>4500</v>
      </c>
      <c r="F150" s="79">
        <v>0.35000000000000003</v>
      </c>
      <c r="G150" s="80">
        <v>30</v>
      </c>
      <c r="H150" s="81">
        <f>Таблица69[[#This Row],[Коэфициент стоимости]]*Таблица69[[#This Row],[Розничная цена KRW]]</f>
        <v>1575.0000000000002</v>
      </c>
      <c r="I150" s="82" t="str">
        <f>IF($H$1="","Введите курс",Таблица69[[#This Row],[Оптовая цена KRW за 1шт]]/$H$1)</f>
        <v>Введите курс</v>
      </c>
      <c r="J150" s="83"/>
      <c r="K150" s="84">
        <f>Таблица69[[#This Row],[Заказ коробок ]]*Таблица69[[#This Row],[Кол-во шт в коробке]]</f>
        <v>0</v>
      </c>
      <c r="L150" s="85">
        <f>Таблица69[[#This Row],[Общее кол-во шт]]*Таблица69[[#This Row],[Оптовая цена KRW за 1шт]]</f>
        <v>0</v>
      </c>
      <c r="M150" s="86" t="str">
        <f>IFERROR(Таблица69[[#This Row],[Общее кол-во шт]]*Таблица69[[#This Row],[Оптовая цена USD за 1шт]],"")</f>
        <v/>
      </c>
      <c r="N150" s="87"/>
    </row>
    <row r="151" spans="1:14" ht="22.5" customHeight="1">
      <c r="A151" s="44" t="s">
        <v>25686</v>
      </c>
      <c r="B151" s="76">
        <v>8809694290078</v>
      </c>
      <c r="C151" s="50" t="s">
        <v>25687</v>
      </c>
      <c r="D151" s="217" t="s">
        <v>25688</v>
      </c>
      <c r="E151" s="78">
        <v>4500</v>
      </c>
      <c r="F151" s="79">
        <v>0.35000000000000003</v>
      </c>
      <c r="G151" s="80">
        <v>30</v>
      </c>
      <c r="H151" s="81">
        <f>Таблица69[[#This Row],[Коэфициент стоимости]]*Таблица69[[#This Row],[Розничная цена KRW]]</f>
        <v>1575.0000000000002</v>
      </c>
      <c r="I151" s="82" t="str">
        <f>IF($H$1="","Введите курс",Таблица69[[#This Row],[Оптовая цена KRW за 1шт]]/$H$1)</f>
        <v>Введите курс</v>
      </c>
      <c r="J151" s="83"/>
      <c r="K151" s="84">
        <f>Таблица69[[#This Row],[Заказ коробок ]]*Таблица69[[#This Row],[Кол-во шт в коробке]]</f>
        <v>0</v>
      </c>
      <c r="L151" s="85">
        <f>Таблица69[[#This Row],[Общее кол-во шт]]*Таблица69[[#This Row],[Оптовая цена KRW за 1шт]]</f>
        <v>0</v>
      </c>
      <c r="M151" s="86" t="str">
        <f>IFERROR(Таблица69[[#This Row],[Общее кол-во шт]]*Таблица69[[#This Row],[Оптовая цена USD за 1шт]],"")</f>
        <v/>
      </c>
      <c r="N151" s="87"/>
    </row>
    <row r="152" spans="1:14" ht="22.5" customHeight="1">
      <c r="A152" s="44" t="s">
        <v>25689</v>
      </c>
      <c r="B152" s="76">
        <v>8809292750431</v>
      </c>
      <c r="C152" s="50" t="s">
        <v>25690</v>
      </c>
      <c r="D152" s="217" t="s">
        <v>25691</v>
      </c>
      <c r="E152" s="78">
        <v>25000</v>
      </c>
      <c r="F152" s="79">
        <v>0.46</v>
      </c>
      <c r="G152" s="80">
        <v>24</v>
      </c>
      <c r="H152" s="81">
        <f>Таблица69[[#This Row],[Коэфициент стоимости]]*Таблица69[[#This Row],[Розничная цена KRW]]</f>
        <v>11500</v>
      </c>
      <c r="I152" s="82" t="str">
        <f>IF($H$1="","Введите курс",Таблица69[[#This Row],[Оптовая цена KRW за 1шт]]/$H$1)</f>
        <v>Введите курс</v>
      </c>
      <c r="J152" s="83"/>
      <c r="K152" s="84">
        <f>Таблица69[[#This Row],[Заказ коробок ]]*Таблица69[[#This Row],[Кол-во шт в коробке]]</f>
        <v>0</v>
      </c>
      <c r="L152" s="85">
        <f>Таблица69[[#This Row],[Общее кол-во шт]]*Таблица69[[#This Row],[Оптовая цена KRW за 1шт]]</f>
        <v>0</v>
      </c>
      <c r="M152" s="86" t="str">
        <f>IFERROR(Таблица69[[#This Row],[Общее кол-во шт]]*Таблица69[[#This Row],[Оптовая цена USD за 1шт]],"")</f>
        <v/>
      </c>
      <c r="N152" s="87"/>
    </row>
    <row r="153" spans="1:14" ht="22.5" customHeight="1">
      <c r="A153" s="44" t="s">
        <v>25692</v>
      </c>
      <c r="B153" s="76">
        <v>8809338561946</v>
      </c>
      <c r="C153" s="50" t="s">
        <v>25693</v>
      </c>
      <c r="D153" s="217" t="s">
        <v>25694</v>
      </c>
      <c r="E153" s="78">
        <v>9000</v>
      </c>
      <c r="F153" s="79">
        <v>0.28000000000000003</v>
      </c>
      <c r="G153" s="80">
        <v>80</v>
      </c>
      <c r="H153" s="81">
        <f>Таблица69[[#This Row],[Коэфициент стоимости]]*Таблица69[[#This Row],[Розничная цена KRW]]</f>
        <v>2520.0000000000005</v>
      </c>
      <c r="I153" s="82" t="str">
        <f>IF($H$1="","Введите курс",Таблица69[[#This Row],[Оптовая цена KRW за 1шт]]/$H$1)</f>
        <v>Введите курс</v>
      </c>
      <c r="J153" s="83"/>
      <c r="K153" s="84">
        <f>Таблица69[[#This Row],[Заказ коробок ]]*Таблица69[[#This Row],[Кол-во шт в коробке]]</f>
        <v>0</v>
      </c>
      <c r="L153" s="85">
        <f>Таблица69[[#This Row],[Общее кол-во шт]]*Таблица69[[#This Row],[Оптовая цена KRW за 1шт]]</f>
        <v>0</v>
      </c>
      <c r="M153" s="86" t="str">
        <f>IFERROR(Таблица69[[#This Row],[Общее кол-во шт]]*Таблица69[[#This Row],[Оптовая цена USD за 1шт]],"")</f>
        <v/>
      </c>
      <c r="N153" s="87"/>
    </row>
    <row r="154" spans="1:14" ht="22.5" customHeight="1">
      <c r="A154" s="44" t="s">
        <v>25695</v>
      </c>
      <c r="B154" s="76" t="s">
        <v>25696</v>
      </c>
      <c r="C154" s="50" t="s">
        <v>25697</v>
      </c>
      <c r="D154" s="217" t="s">
        <v>25698</v>
      </c>
      <c r="E154" s="78">
        <v>3000</v>
      </c>
      <c r="F154" s="79">
        <v>0.28000000000000003</v>
      </c>
      <c r="G154" s="80">
        <v>150</v>
      </c>
      <c r="H154" s="81">
        <f>Таблица69[[#This Row],[Коэфициент стоимости]]*Таблица69[[#This Row],[Розничная цена KRW]]</f>
        <v>840.00000000000011</v>
      </c>
      <c r="I154" s="82" t="str">
        <f>IF($H$1="","Введите курс",Таблица69[[#This Row],[Оптовая цена KRW за 1шт]]/$H$1)</f>
        <v>Введите курс</v>
      </c>
      <c r="J154" s="83"/>
      <c r="K154" s="84">
        <f>Таблица69[[#This Row],[Заказ коробок ]]*Таблица69[[#This Row],[Кол-во шт в коробке]]</f>
        <v>0</v>
      </c>
      <c r="L154" s="85">
        <f>Таблица69[[#This Row],[Общее кол-во шт]]*Таблица69[[#This Row],[Оптовая цена KRW за 1шт]]</f>
        <v>0</v>
      </c>
      <c r="M154" s="86" t="str">
        <f>IFERROR(Таблица69[[#This Row],[Общее кол-во шт]]*Таблица69[[#This Row],[Оптовая цена USD за 1шт]],"")</f>
        <v/>
      </c>
      <c r="N154" s="87"/>
    </row>
    <row r="155" spans="1:14" ht="22.5" customHeight="1">
      <c r="A155" s="44" t="s">
        <v>25699</v>
      </c>
      <c r="B155" s="76" t="s">
        <v>25696</v>
      </c>
      <c r="C155" s="50" t="s">
        <v>25700</v>
      </c>
      <c r="D155" s="217" t="s">
        <v>25701</v>
      </c>
      <c r="E155" s="78">
        <v>3000</v>
      </c>
      <c r="F155" s="79">
        <v>0.28000000000000003</v>
      </c>
      <c r="G155" s="80">
        <v>150</v>
      </c>
      <c r="H155" s="81">
        <f>Таблица69[[#This Row],[Коэфициент стоимости]]*Таблица69[[#This Row],[Розничная цена KRW]]</f>
        <v>840.00000000000011</v>
      </c>
      <c r="I155" s="82" t="str">
        <f>IF($H$1="","Введите курс",Таблица69[[#This Row],[Оптовая цена KRW за 1шт]]/$H$1)</f>
        <v>Введите курс</v>
      </c>
      <c r="J155" s="83"/>
      <c r="K155" s="84">
        <f>Таблица69[[#This Row],[Заказ коробок ]]*Таблица69[[#This Row],[Кол-во шт в коробке]]</f>
        <v>0</v>
      </c>
      <c r="L155" s="85">
        <f>Таблица69[[#This Row],[Общее кол-во шт]]*Таблица69[[#This Row],[Оптовая цена KRW за 1шт]]</f>
        <v>0</v>
      </c>
      <c r="M155" s="86" t="str">
        <f>IFERROR(Таблица69[[#This Row],[Общее кол-во шт]]*Таблица69[[#This Row],[Оптовая цена USD за 1шт]],"")</f>
        <v/>
      </c>
      <c r="N155" s="87"/>
    </row>
    <row r="156" spans="1:14" ht="22.5" customHeight="1">
      <c r="A156" s="44" t="s">
        <v>25702</v>
      </c>
      <c r="B156" s="76" t="s">
        <v>25696</v>
      </c>
      <c r="C156" s="50" t="s">
        <v>25703</v>
      </c>
      <c r="D156" s="217" t="s">
        <v>25704</v>
      </c>
      <c r="E156" s="78">
        <v>3000</v>
      </c>
      <c r="F156" s="79">
        <v>0.28000000000000003</v>
      </c>
      <c r="G156" s="80">
        <v>150</v>
      </c>
      <c r="H156" s="81">
        <f>Таблица69[[#This Row],[Коэфициент стоимости]]*Таблица69[[#This Row],[Розничная цена KRW]]</f>
        <v>840.00000000000011</v>
      </c>
      <c r="I156" s="82" t="str">
        <f>IF($H$1="","Введите курс",Таблица69[[#This Row],[Оптовая цена KRW за 1шт]]/$H$1)</f>
        <v>Введите курс</v>
      </c>
      <c r="J156" s="83"/>
      <c r="K156" s="84">
        <f>Таблица69[[#This Row],[Заказ коробок ]]*Таблица69[[#This Row],[Кол-во шт в коробке]]</f>
        <v>0</v>
      </c>
      <c r="L156" s="85">
        <f>Таблица69[[#This Row],[Общее кол-во шт]]*Таблица69[[#This Row],[Оптовая цена KRW за 1шт]]</f>
        <v>0</v>
      </c>
      <c r="M156" s="86" t="str">
        <f>IFERROR(Таблица69[[#This Row],[Общее кол-во шт]]*Таблица69[[#This Row],[Оптовая цена USD за 1шт]],"")</f>
        <v/>
      </c>
      <c r="N156" s="87"/>
    </row>
    <row r="157" spans="1:14" ht="22.5" customHeight="1">
      <c r="A157" s="44" t="s">
        <v>25705</v>
      </c>
      <c r="B157" s="76" t="s">
        <v>25696</v>
      </c>
      <c r="C157" s="50" t="s">
        <v>25706</v>
      </c>
      <c r="D157" s="217" t="s">
        <v>25707</v>
      </c>
      <c r="E157" s="78">
        <v>3000</v>
      </c>
      <c r="F157" s="79">
        <v>0.28000000000000003</v>
      </c>
      <c r="G157" s="80">
        <v>150</v>
      </c>
      <c r="H157" s="81">
        <f>Таблица69[[#This Row],[Коэфициент стоимости]]*Таблица69[[#This Row],[Розничная цена KRW]]</f>
        <v>840.00000000000011</v>
      </c>
      <c r="I157" s="82" t="str">
        <f>IF($H$1="","Введите курс",Таблица69[[#This Row],[Оптовая цена KRW за 1шт]]/$H$1)</f>
        <v>Введите курс</v>
      </c>
      <c r="J157" s="83"/>
      <c r="K157" s="84">
        <f>Таблица69[[#This Row],[Заказ коробок ]]*Таблица69[[#This Row],[Кол-во шт в коробке]]</f>
        <v>0</v>
      </c>
      <c r="L157" s="85">
        <f>Таблица69[[#This Row],[Общее кол-во шт]]*Таблица69[[#This Row],[Оптовая цена KRW за 1шт]]</f>
        <v>0</v>
      </c>
      <c r="M157" s="86" t="str">
        <f>IFERROR(Таблица69[[#This Row],[Общее кол-во шт]]*Таблица69[[#This Row],[Оптовая цена USD за 1шт]],"")</f>
        <v/>
      </c>
      <c r="N157" s="87"/>
    </row>
    <row r="158" spans="1:14" ht="22.5" customHeight="1">
      <c r="A158" s="44" t="s">
        <v>25708</v>
      </c>
      <c r="B158" s="76" t="s">
        <v>25696</v>
      </c>
      <c r="C158" s="50" t="s">
        <v>25709</v>
      </c>
      <c r="D158" s="217" t="s">
        <v>25710</v>
      </c>
      <c r="E158" s="78">
        <v>3000</v>
      </c>
      <c r="F158" s="79">
        <v>0.28000000000000003</v>
      </c>
      <c r="G158" s="80">
        <v>150</v>
      </c>
      <c r="H158" s="81">
        <f>Таблица69[[#This Row],[Коэфициент стоимости]]*Таблица69[[#This Row],[Розничная цена KRW]]</f>
        <v>840.00000000000011</v>
      </c>
      <c r="I158" s="82" t="str">
        <f>IF($H$1="","Введите курс",Таблица69[[#This Row],[Оптовая цена KRW за 1шт]]/$H$1)</f>
        <v>Введите курс</v>
      </c>
      <c r="J158" s="83"/>
      <c r="K158" s="84">
        <f>Таблица69[[#This Row],[Заказ коробок ]]*Таблица69[[#This Row],[Кол-во шт в коробке]]</f>
        <v>0</v>
      </c>
      <c r="L158" s="85">
        <f>Таблица69[[#This Row],[Общее кол-во шт]]*Таблица69[[#This Row],[Оптовая цена KRW за 1шт]]</f>
        <v>0</v>
      </c>
      <c r="M158" s="86" t="str">
        <f>IFERROR(Таблица69[[#This Row],[Общее кол-во шт]]*Таблица69[[#This Row],[Оптовая цена USD за 1шт]],"")</f>
        <v/>
      </c>
      <c r="N158" s="87"/>
    </row>
    <row r="159" spans="1:14" ht="22.5" customHeight="1">
      <c r="A159" s="44" t="s">
        <v>25711</v>
      </c>
      <c r="B159" s="76" t="s">
        <v>25696</v>
      </c>
      <c r="C159" s="50" t="s">
        <v>25712</v>
      </c>
      <c r="D159" s="217" t="s">
        <v>25713</v>
      </c>
      <c r="E159" s="78">
        <v>3000</v>
      </c>
      <c r="F159" s="79">
        <v>0.28000000000000003</v>
      </c>
      <c r="G159" s="80">
        <v>150</v>
      </c>
      <c r="H159" s="81">
        <f>Таблица69[[#This Row],[Коэфициент стоимости]]*Таблица69[[#This Row],[Розничная цена KRW]]</f>
        <v>840.00000000000011</v>
      </c>
      <c r="I159" s="82" t="str">
        <f>IF($H$1="","Введите курс",Таблица69[[#This Row],[Оптовая цена KRW за 1шт]]/$H$1)</f>
        <v>Введите курс</v>
      </c>
      <c r="J159" s="83"/>
      <c r="K159" s="84">
        <f>Таблица69[[#This Row],[Заказ коробок ]]*Таблица69[[#This Row],[Кол-во шт в коробке]]</f>
        <v>0</v>
      </c>
      <c r="L159" s="85">
        <f>Таблица69[[#This Row],[Общее кол-во шт]]*Таблица69[[#This Row],[Оптовая цена KRW за 1шт]]</f>
        <v>0</v>
      </c>
      <c r="M159" s="86" t="str">
        <f>IFERROR(Таблица69[[#This Row],[Общее кол-во шт]]*Таблица69[[#This Row],[Оптовая цена USD за 1шт]],"")</f>
        <v/>
      </c>
      <c r="N159" s="87"/>
    </row>
    <row r="160" spans="1:14" ht="22.5" customHeight="1">
      <c r="A160" s="44" t="s">
        <v>25714</v>
      </c>
      <c r="B160" s="76" t="s">
        <v>25696</v>
      </c>
      <c r="C160" s="50" t="s">
        <v>25715</v>
      </c>
      <c r="D160" s="217" t="s">
        <v>25716</v>
      </c>
      <c r="E160" s="78">
        <v>3000</v>
      </c>
      <c r="F160" s="79">
        <v>0.28000000000000003</v>
      </c>
      <c r="G160" s="80">
        <v>150</v>
      </c>
      <c r="H160" s="81">
        <f>Таблица69[[#This Row],[Коэфициент стоимости]]*Таблица69[[#This Row],[Розничная цена KRW]]</f>
        <v>840.00000000000011</v>
      </c>
      <c r="I160" s="82" t="str">
        <f>IF($H$1="","Введите курс",Таблица69[[#This Row],[Оптовая цена KRW за 1шт]]/$H$1)</f>
        <v>Введите курс</v>
      </c>
      <c r="J160" s="83"/>
      <c r="K160" s="84">
        <f>Таблица69[[#This Row],[Заказ коробок ]]*Таблица69[[#This Row],[Кол-во шт в коробке]]</f>
        <v>0</v>
      </c>
      <c r="L160" s="85">
        <f>Таблица69[[#This Row],[Общее кол-во шт]]*Таблица69[[#This Row],[Оптовая цена KRW за 1шт]]</f>
        <v>0</v>
      </c>
      <c r="M160" s="86" t="str">
        <f>IFERROR(Таблица69[[#This Row],[Общее кол-во шт]]*Таблица69[[#This Row],[Оптовая цена USD за 1шт]],"")</f>
        <v/>
      </c>
      <c r="N160" s="87"/>
    </row>
    <row r="161" spans="1:14" ht="22.5" customHeight="1">
      <c r="A161" s="44" t="s">
        <v>25717</v>
      </c>
      <c r="B161" s="76">
        <v>8809469775977</v>
      </c>
      <c r="C161" s="50" t="s">
        <v>25718</v>
      </c>
      <c r="D161" s="217" t="s">
        <v>25719</v>
      </c>
      <c r="E161" s="78">
        <v>3000</v>
      </c>
      <c r="F161" s="79">
        <v>0.30000000000000004</v>
      </c>
      <c r="G161" s="80">
        <v>100</v>
      </c>
      <c r="H161" s="81">
        <f>Таблица69[[#This Row],[Коэфициент стоимости]]*Таблица69[[#This Row],[Розничная цена KRW]]</f>
        <v>900.00000000000011</v>
      </c>
      <c r="I161" s="82" t="str">
        <f>IF($H$1="","Введите курс",Таблица69[[#This Row],[Оптовая цена KRW за 1шт]]/$H$1)</f>
        <v>Введите курс</v>
      </c>
      <c r="J161" s="83"/>
      <c r="K161" s="84">
        <f>Таблица69[[#This Row],[Заказ коробок ]]*Таблица69[[#This Row],[Кол-во шт в коробке]]</f>
        <v>0</v>
      </c>
      <c r="L161" s="85">
        <f>Таблица69[[#This Row],[Общее кол-во шт]]*Таблица69[[#This Row],[Оптовая цена KRW за 1шт]]</f>
        <v>0</v>
      </c>
      <c r="M161" s="86" t="str">
        <f>IFERROR(Таблица69[[#This Row],[Общее кол-во шт]]*Таблица69[[#This Row],[Оптовая цена USD за 1шт]],"")</f>
        <v/>
      </c>
      <c r="N161" s="87"/>
    </row>
    <row r="162" spans="1:14" ht="22.5" customHeight="1">
      <c r="A162" s="44" t="s">
        <v>25720</v>
      </c>
      <c r="B162" s="76">
        <v>8809469775960</v>
      </c>
      <c r="C162" s="50" t="s">
        <v>25721</v>
      </c>
      <c r="D162" s="217" t="s">
        <v>25722</v>
      </c>
      <c r="E162" s="78">
        <v>3000</v>
      </c>
      <c r="F162" s="79">
        <v>0.30000000000000004</v>
      </c>
      <c r="G162" s="80">
        <v>100</v>
      </c>
      <c r="H162" s="81">
        <f>Таблица69[[#This Row],[Коэфициент стоимости]]*Таблица69[[#This Row],[Розничная цена KRW]]</f>
        <v>900.00000000000011</v>
      </c>
      <c r="I162" s="82" t="str">
        <f>IF($H$1="","Введите курс",Таблица69[[#This Row],[Оптовая цена KRW за 1шт]]/$H$1)</f>
        <v>Введите курс</v>
      </c>
      <c r="J162" s="83"/>
      <c r="K162" s="84">
        <f>Таблица69[[#This Row],[Заказ коробок ]]*Таблица69[[#This Row],[Кол-во шт в коробке]]</f>
        <v>0</v>
      </c>
      <c r="L162" s="85">
        <f>Таблица69[[#This Row],[Общее кол-во шт]]*Таблица69[[#This Row],[Оптовая цена KRW за 1шт]]</f>
        <v>0</v>
      </c>
      <c r="M162" s="86" t="str">
        <f>IFERROR(Таблица69[[#This Row],[Общее кол-во шт]]*Таблица69[[#This Row],[Оптовая цена USD за 1шт]],"")</f>
        <v/>
      </c>
      <c r="N162" s="87"/>
    </row>
    <row r="163" spans="1:14" ht="22.5" customHeight="1">
      <c r="A163" s="44" t="s">
        <v>25723</v>
      </c>
      <c r="B163" s="76">
        <v>8809469776011</v>
      </c>
      <c r="C163" s="50" t="s">
        <v>25724</v>
      </c>
      <c r="D163" s="217" t="s">
        <v>25725</v>
      </c>
      <c r="E163" s="78">
        <v>3000</v>
      </c>
      <c r="F163" s="79">
        <v>0.30000000000000004</v>
      </c>
      <c r="G163" s="80">
        <v>100</v>
      </c>
      <c r="H163" s="81">
        <f>Таблица69[[#This Row],[Коэфициент стоимости]]*Таблица69[[#This Row],[Розничная цена KRW]]</f>
        <v>900.00000000000011</v>
      </c>
      <c r="I163" s="82" t="str">
        <f>IF($H$1="","Введите курс",Таблица69[[#This Row],[Оптовая цена KRW за 1шт]]/$H$1)</f>
        <v>Введите курс</v>
      </c>
      <c r="J163" s="83"/>
      <c r="K163" s="84">
        <f>Таблица69[[#This Row],[Заказ коробок ]]*Таблица69[[#This Row],[Кол-во шт в коробке]]</f>
        <v>0</v>
      </c>
      <c r="L163" s="85">
        <f>Таблица69[[#This Row],[Общее кол-во шт]]*Таблица69[[#This Row],[Оптовая цена KRW за 1шт]]</f>
        <v>0</v>
      </c>
      <c r="M163" s="86" t="str">
        <f>IFERROR(Таблица69[[#This Row],[Общее кол-во шт]]*Таблица69[[#This Row],[Оптовая цена USD за 1шт]],"")</f>
        <v/>
      </c>
      <c r="N163" s="87"/>
    </row>
    <row r="164" spans="1:14" ht="22.5" customHeight="1">
      <c r="A164" s="44" t="s">
        <v>25726</v>
      </c>
      <c r="B164" s="76">
        <v>8809469775953</v>
      </c>
      <c r="C164" s="50" t="s">
        <v>25727</v>
      </c>
      <c r="D164" s="217" t="s">
        <v>25728</v>
      </c>
      <c r="E164" s="78">
        <v>3000</v>
      </c>
      <c r="F164" s="79">
        <v>0.30000000000000004</v>
      </c>
      <c r="G164" s="80">
        <v>100</v>
      </c>
      <c r="H164" s="81">
        <f>Таблица69[[#This Row],[Коэфициент стоимости]]*Таблица69[[#This Row],[Розничная цена KRW]]</f>
        <v>900.00000000000011</v>
      </c>
      <c r="I164" s="82" t="str">
        <f>IF($H$1="","Введите курс",Таблица69[[#This Row],[Оптовая цена KRW за 1шт]]/$H$1)</f>
        <v>Введите курс</v>
      </c>
      <c r="J164" s="83"/>
      <c r="K164" s="84">
        <f>Таблица69[[#This Row],[Заказ коробок ]]*Таблица69[[#This Row],[Кол-во шт в коробке]]</f>
        <v>0</v>
      </c>
      <c r="L164" s="85">
        <f>Таблица69[[#This Row],[Общее кол-во шт]]*Таблица69[[#This Row],[Оптовая цена KRW за 1шт]]</f>
        <v>0</v>
      </c>
      <c r="M164" s="86" t="str">
        <f>IFERROR(Таблица69[[#This Row],[Общее кол-во шт]]*Таблица69[[#This Row],[Оптовая цена USD за 1шт]],"")</f>
        <v/>
      </c>
      <c r="N164" s="87"/>
    </row>
    <row r="165" spans="1:14" ht="22.5" customHeight="1">
      <c r="A165" s="44" t="s">
        <v>25729</v>
      </c>
      <c r="B165" s="76">
        <v>8809469776004</v>
      </c>
      <c r="C165" s="50" t="s">
        <v>25730</v>
      </c>
      <c r="D165" s="217" t="s">
        <v>25731</v>
      </c>
      <c r="E165" s="78">
        <v>3000</v>
      </c>
      <c r="F165" s="79">
        <v>0.30000000000000004</v>
      </c>
      <c r="G165" s="80">
        <v>100</v>
      </c>
      <c r="H165" s="81">
        <f>Таблица69[[#This Row],[Коэфициент стоимости]]*Таблица69[[#This Row],[Розничная цена KRW]]</f>
        <v>900.00000000000011</v>
      </c>
      <c r="I165" s="82" t="str">
        <f>IF($H$1="","Введите курс",Таблица69[[#This Row],[Оптовая цена KRW за 1шт]]/$H$1)</f>
        <v>Введите курс</v>
      </c>
      <c r="J165" s="83"/>
      <c r="K165" s="84">
        <f>Таблица69[[#This Row],[Заказ коробок ]]*Таблица69[[#This Row],[Кол-во шт в коробке]]</f>
        <v>0</v>
      </c>
      <c r="L165" s="85">
        <f>Таблица69[[#This Row],[Общее кол-во шт]]*Таблица69[[#This Row],[Оптовая цена KRW за 1шт]]</f>
        <v>0</v>
      </c>
      <c r="M165" s="86" t="str">
        <f>IFERROR(Таблица69[[#This Row],[Общее кол-во шт]]*Таблица69[[#This Row],[Оптовая цена USD за 1шт]],"")</f>
        <v/>
      </c>
      <c r="N165" s="87"/>
    </row>
    <row r="166" spans="1:14" ht="22.5" customHeight="1">
      <c r="A166" s="44" t="s">
        <v>25732</v>
      </c>
      <c r="B166" s="76">
        <v>8809469775991</v>
      </c>
      <c r="C166" s="50" t="s">
        <v>25733</v>
      </c>
      <c r="D166" s="217" t="s">
        <v>25734</v>
      </c>
      <c r="E166" s="78">
        <v>3000</v>
      </c>
      <c r="F166" s="79">
        <v>0.30000000000000004</v>
      </c>
      <c r="G166" s="80">
        <v>100</v>
      </c>
      <c r="H166" s="81">
        <f>Таблица69[[#This Row],[Коэфициент стоимости]]*Таблица69[[#This Row],[Розничная цена KRW]]</f>
        <v>900.00000000000011</v>
      </c>
      <c r="I166" s="82" t="str">
        <f>IF($H$1="","Введите курс",Таблица69[[#This Row],[Оптовая цена KRW за 1шт]]/$H$1)</f>
        <v>Введите курс</v>
      </c>
      <c r="J166" s="83"/>
      <c r="K166" s="84">
        <f>Таблица69[[#This Row],[Заказ коробок ]]*Таблица69[[#This Row],[Кол-во шт в коробке]]</f>
        <v>0</v>
      </c>
      <c r="L166" s="85">
        <f>Таблица69[[#This Row],[Общее кол-во шт]]*Таблица69[[#This Row],[Оптовая цена KRW за 1шт]]</f>
        <v>0</v>
      </c>
      <c r="M166" s="86" t="str">
        <f>IFERROR(Таблица69[[#This Row],[Общее кол-во шт]]*Таблица69[[#This Row],[Оптовая цена USD за 1шт]],"")</f>
        <v/>
      </c>
      <c r="N166" s="87"/>
    </row>
    <row r="167" spans="1:14" ht="22.5" customHeight="1">
      <c r="A167" s="44" t="s">
        <v>25735</v>
      </c>
      <c r="B167" s="76">
        <v>8809469775946</v>
      </c>
      <c r="C167" s="50" t="s">
        <v>25736</v>
      </c>
      <c r="D167" s="217" t="s">
        <v>25737</v>
      </c>
      <c r="E167" s="78">
        <v>3000</v>
      </c>
      <c r="F167" s="79">
        <v>0.30000000000000004</v>
      </c>
      <c r="G167" s="80">
        <v>100</v>
      </c>
      <c r="H167" s="81">
        <f>Таблица69[[#This Row],[Коэфициент стоимости]]*Таблица69[[#This Row],[Розничная цена KRW]]</f>
        <v>900.00000000000011</v>
      </c>
      <c r="I167" s="82" t="str">
        <f>IF($H$1="","Введите курс",Таблица69[[#This Row],[Оптовая цена KRW за 1шт]]/$H$1)</f>
        <v>Введите курс</v>
      </c>
      <c r="J167" s="83"/>
      <c r="K167" s="84">
        <f>Таблица69[[#This Row],[Заказ коробок ]]*Таблица69[[#This Row],[Кол-во шт в коробке]]</f>
        <v>0</v>
      </c>
      <c r="L167" s="85">
        <f>Таблица69[[#This Row],[Общее кол-во шт]]*Таблица69[[#This Row],[Оптовая цена KRW за 1шт]]</f>
        <v>0</v>
      </c>
      <c r="M167" s="86" t="str">
        <f>IFERROR(Таблица69[[#This Row],[Общее кол-во шт]]*Таблица69[[#This Row],[Оптовая цена USD за 1шт]],"")</f>
        <v/>
      </c>
      <c r="N167" s="87"/>
    </row>
    <row r="168" spans="1:14" ht="22.5" customHeight="1">
      <c r="A168" s="44" t="s">
        <v>25738</v>
      </c>
      <c r="B168" s="76">
        <v>8809180014980</v>
      </c>
      <c r="C168" s="50" t="s">
        <v>25739</v>
      </c>
      <c r="D168" s="217" t="s">
        <v>25740</v>
      </c>
      <c r="E168" s="78">
        <v>8500</v>
      </c>
      <c r="F168" s="79">
        <v>0.32000000000000006</v>
      </c>
      <c r="G168" s="80">
        <v>50</v>
      </c>
      <c r="H168" s="81">
        <f>Таблица69[[#This Row],[Коэфициент стоимости]]*Таблица69[[#This Row],[Розничная цена KRW]]</f>
        <v>2720.0000000000005</v>
      </c>
      <c r="I168" s="82" t="str">
        <f>IF($H$1="","Введите курс",Таблица69[[#This Row],[Оптовая цена KRW за 1шт]]/$H$1)</f>
        <v>Введите курс</v>
      </c>
      <c r="J168" s="83"/>
      <c r="K168" s="84">
        <f>Таблица69[[#This Row],[Заказ коробок ]]*Таблица69[[#This Row],[Кол-во шт в коробке]]</f>
        <v>0</v>
      </c>
      <c r="L168" s="85">
        <f>Таблица69[[#This Row],[Общее кол-во шт]]*Таблица69[[#This Row],[Оптовая цена KRW за 1шт]]</f>
        <v>0</v>
      </c>
      <c r="M168" s="86" t="str">
        <f>IFERROR(Таблица69[[#This Row],[Общее кол-во шт]]*Таблица69[[#This Row],[Оптовая цена USD за 1шт]],"")</f>
        <v/>
      </c>
      <c r="N168" s="87"/>
    </row>
    <row r="169" spans="1:14" ht="22.5" customHeight="1">
      <c r="A169" s="44" t="s">
        <v>25741</v>
      </c>
      <c r="B169" s="76">
        <v>8809180014997</v>
      </c>
      <c r="C169" s="50" t="s">
        <v>25742</v>
      </c>
      <c r="D169" s="217" t="s">
        <v>25743</v>
      </c>
      <c r="E169" s="78">
        <v>8500</v>
      </c>
      <c r="F169" s="79">
        <v>0.32000000000000006</v>
      </c>
      <c r="G169" s="80">
        <v>50</v>
      </c>
      <c r="H169" s="81">
        <f>Таблица69[[#This Row],[Коэфициент стоимости]]*Таблица69[[#This Row],[Розничная цена KRW]]</f>
        <v>2720.0000000000005</v>
      </c>
      <c r="I169" s="82" t="str">
        <f>IF($H$1="","Введите курс",Таблица69[[#This Row],[Оптовая цена KRW за 1шт]]/$H$1)</f>
        <v>Введите курс</v>
      </c>
      <c r="J169" s="83"/>
      <c r="K169" s="84">
        <f>Таблица69[[#This Row],[Заказ коробок ]]*Таблица69[[#This Row],[Кол-во шт в коробке]]</f>
        <v>0</v>
      </c>
      <c r="L169" s="85">
        <f>Таблица69[[#This Row],[Общее кол-во шт]]*Таблица69[[#This Row],[Оптовая цена KRW за 1шт]]</f>
        <v>0</v>
      </c>
      <c r="M169" s="86" t="str">
        <f>IFERROR(Таблица69[[#This Row],[Общее кол-во шт]]*Таблица69[[#This Row],[Оптовая цена USD за 1шт]],"")</f>
        <v/>
      </c>
      <c r="N169" s="87"/>
    </row>
    <row r="170" spans="1:14" ht="22.5" customHeight="1">
      <c r="A170" s="44" t="s">
        <v>25744</v>
      </c>
      <c r="B170" s="76">
        <v>8809180014829</v>
      </c>
      <c r="C170" s="50" t="s">
        <v>25745</v>
      </c>
      <c r="D170" s="217" t="s">
        <v>25746</v>
      </c>
      <c r="E170" s="78">
        <v>23000</v>
      </c>
      <c r="F170" s="79">
        <v>0.31000000000000005</v>
      </c>
      <c r="G170" s="80">
        <v>20</v>
      </c>
      <c r="H170" s="81">
        <f>Таблица69[[#This Row],[Коэфициент стоимости]]*Таблица69[[#This Row],[Розничная цена KRW]]</f>
        <v>7130.0000000000009</v>
      </c>
      <c r="I170" s="82" t="str">
        <f>IF($H$1="","Введите курс",Таблица69[[#This Row],[Оптовая цена KRW за 1шт]]/$H$1)</f>
        <v>Введите курс</v>
      </c>
      <c r="J170" s="83"/>
      <c r="K170" s="84">
        <f>Таблица69[[#This Row],[Заказ коробок ]]*Таблица69[[#This Row],[Кол-во шт в коробке]]</f>
        <v>0</v>
      </c>
      <c r="L170" s="85">
        <f>Таблица69[[#This Row],[Общее кол-во шт]]*Таблица69[[#This Row],[Оптовая цена KRW за 1шт]]</f>
        <v>0</v>
      </c>
      <c r="M170" s="86" t="str">
        <f>IFERROR(Таблица69[[#This Row],[Общее кол-во шт]]*Таблица69[[#This Row],[Оптовая цена USD за 1шт]],"")</f>
        <v/>
      </c>
      <c r="N170" s="87"/>
    </row>
    <row r="171" spans="1:14" ht="22.5" customHeight="1">
      <c r="A171" s="44" t="s">
        <v>25747</v>
      </c>
      <c r="B171" s="76">
        <v>8809083285777</v>
      </c>
      <c r="C171" s="50" t="s">
        <v>25748</v>
      </c>
      <c r="D171" s="217" t="s">
        <v>25749</v>
      </c>
      <c r="E171" s="78">
        <v>8500</v>
      </c>
      <c r="F171" s="79">
        <v>0.32000000000000006</v>
      </c>
      <c r="G171" s="80">
        <v>50</v>
      </c>
      <c r="H171" s="81">
        <f>Таблица69[[#This Row],[Коэфициент стоимости]]*Таблица69[[#This Row],[Розничная цена KRW]]</f>
        <v>2720.0000000000005</v>
      </c>
      <c r="I171" s="82" t="str">
        <f>IF($H$1="","Введите курс",Таблица69[[#This Row],[Оптовая цена KRW за 1шт]]/$H$1)</f>
        <v>Введите курс</v>
      </c>
      <c r="J171" s="83"/>
      <c r="K171" s="84">
        <f>Таблица69[[#This Row],[Заказ коробок ]]*Таблица69[[#This Row],[Кол-во шт в коробке]]</f>
        <v>0</v>
      </c>
      <c r="L171" s="85">
        <f>Таблица69[[#This Row],[Общее кол-во шт]]*Таблица69[[#This Row],[Оптовая цена KRW за 1шт]]</f>
        <v>0</v>
      </c>
      <c r="M171" s="86" t="str">
        <f>IFERROR(Таблица69[[#This Row],[Общее кол-во шт]]*Таблица69[[#This Row],[Оптовая цена USD за 1шт]],"")</f>
        <v/>
      </c>
      <c r="N171" s="87"/>
    </row>
    <row r="172" spans="1:14" ht="22.5" customHeight="1">
      <c r="A172" s="44" t="s">
        <v>25750</v>
      </c>
      <c r="B172" s="76">
        <v>8809083285784</v>
      </c>
      <c r="C172" s="50" t="s">
        <v>25751</v>
      </c>
      <c r="D172" s="217" t="s">
        <v>25752</v>
      </c>
      <c r="E172" s="78">
        <v>8500</v>
      </c>
      <c r="F172" s="79">
        <v>0.32000000000000006</v>
      </c>
      <c r="G172" s="80">
        <v>50</v>
      </c>
      <c r="H172" s="81">
        <f>Таблица69[[#This Row],[Коэфициент стоимости]]*Таблица69[[#This Row],[Розничная цена KRW]]</f>
        <v>2720.0000000000005</v>
      </c>
      <c r="I172" s="82" t="str">
        <f>IF($H$1="","Введите курс",Таблица69[[#This Row],[Оптовая цена KRW за 1шт]]/$H$1)</f>
        <v>Введите курс</v>
      </c>
      <c r="J172" s="83"/>
      <c r="K172" s="84">
        <f>Таблица69[[#This Row],[Заказ коробок ]]*Таблица69[[#This Row],[Кол-во шт в коробке]]</f>
        <v>0</v>
      </c>
      <c r="L172" s="85">
        <f>Таблица69[[#This Row],[Общее кол-во шт]]*Таблица69[[#This Row],[Оптовая цена KRW за 1шт]]</f>
        <v>0</v>
      </c>
      <c r="M172" s="86" t="str">
        <f>IFERROR(Таблица69[[#This Row],[Общее кол-во шт]]*Таблица69[[#This Row],[Оптовая цена USD за 1шт]],"")</f>
        <v/>
      </c>
      <c r="N172" s="87"/>
    </row>
    <row r="173" spans="1:14" ht="22.5" customHeight="1">
      <c r="A173" s="44" t="s">
        <v>25753</v>
      </c>
      <c r="B173" s="76">
        <v>8809083285760</v>
      </c>
      <c r="C173" s="50" t="s">
        <v>25754</v>
      </c>
      <c r="D173" s="217" t="s">
        <v>25755</v>
      </c>
      <c r="E173" s="78">
        <v>23000</v>
      </c>
      <c r="F173" s="79">
        <v>0.31000000000000005</v>
      </c>
      <c r="G173" s="80">
        <v>20</v>
      </c>
      <c r="H173" s="81">
        <f>Таблица69[[#This Row],[Коэфициент стоимости]]*Таблица69[[#This Row],[Розничная цена KRW]]</f>
        <v>7130.0000000000009</v>
      </c>
      <c r="I173" s="82" t="str">
        <f>IF($H$1="","Введите курс",Таблица69[[#This Row],[Оптовая цена KRW за 1шт]]/$H$1)</f>
        <v>Введите курс</v>
      </c>
      <c r="J173" s="83"/>
      <c r="K173" s="84">
        <f>Таблица69[[#This Row],[Заказ коробок ]]*Таблица69[[#This Row],[Кол-во шт в коробке]]</f>
        <v>0</v>
      </c>
      <c r="L173" s="85">
        <f>Таблица69[[#This Row],[Общее кол-во шт]]*Таблица69[[#This Row],[Оптовая цена KRW за 1шт]]</f>
        <v>0</v>
      </c>
      <c r="M173" s="86" t="str">
        <f>IFERROR(Таблица69[[#This Row],[Общее кол-во шт]]*Таблица69[[#This Row],[Оптовая цена USD за 1шт]],"")</f>
        <v/>
      </c>
      <c r="N173" s="87"/>
    </row>
    <row r="174" spans="1:14" ht="22.5" customHeight="1">
      <c r="A174" s="44" t="s">
        <v>25756</v>
      </c>
      <c r="B174" s="76">
        <v>8809689370006</v>
      </c>
      <c r="C174" s="50" t="s">
        <v>25757</v>
      </c>
      <c r="D174" s="217" t="s">
        <v>25758</v>
      </c>
      <c r="E174" s="78">
        <v>800</v>
      </c>
      <c r="F174" s="79">
        <v>0.25</v>
      </c>
      <c r="G174" s="80">
        <v>600</v>
      </c>
      <c r="H174" s="81">
        <f>Таблица69[[#This Row],[Коэфициент стоимости]]*Таблица69[[#This Row],[Розничная цена KRW]]</f>
        <v>200</v>
      </c>
      <c r="I174" s="82" t="str">
        <f>IF($H$1="","Введите курс",Таблица69[[#This Row],[Оптовая цена KRW за 1шт]]/$H$1)</f>
        <v>Введите курс</v>
      </c>
      <c r="J174" s="83"/>
      <c r="K174" s="84">
        <f>Таблица69[[#This Row],[Заказ коробок ]]*Таблица69[[#This Row],[Кол-во шт в коробке]]</f>
        <v>0</v>
      </c>
      <c r="L174" s="85">
        <f>Таблица69[[#This Row],[Общее кол-во шт]]*Таблица69[[#This Row],[Оптовая цена KRW за 1шт]]</f>
        <v>0</v>
      </c>
      <c r="M174" s="86" t="str">
        <f>IFERROR(Таблица69[[#This Row],[Общее кол-во шт]]*Таблица69[[#This Row],[Оптовая цена USD за 1шт]],"")</f>
        <v/>
      </c>
      <c r="N174" s="87"/>
    </row>
    <row r="175" spans="1:14" ht="22.5" customHeight="1">
      <c r="A175" s="44" t="s">
        <v>25759</v>
      </c>
      <c r="B175" s="76">
        <v>8809689370013</v>
      </c>
      <c r="C175" s="50" t="s">
        <v>25760</v>
      </c>
      <c r="D175" s="217" t="s">
        <v>25761</v>
      </c>
      <c r="E175" s="78">
        <v>800</v>
      </c>
      <c r="F175" s="79">
        <v>0.25</v>
      </c>
      <c r="G175" s="80">
        <v>600</v>
      </c>
      <c r="H175" s="81">
        <f>Таблица69[[#This Row],[Коэфициент стоимости]]*Таблица69[[#This Row],[Розничная цена KRW]]</f>
        <v>200</v>
      </c>
      <c r="I175" s="82" t="str">
        <f>IF($H$1="","Введите курс",Таблица69[[#This Row],[Оптовая цена KRW за 1шт]]/$H$1)</f>
        <v>Введите курс</v>
      </c>
      <c r="J175" s="83"/>
      <c r="K175" s="84">
        <f>Таблица69[[#This Row],[Заказ коробок ]]*Таблица69[[#This Row],[Кол-во шт в коробке]]</f>
        <v>0</v>
      </c>
      <c r="L175" s="85">
        <f>Таблица69[[#This Row],[Общее кол-во шт]]*Таблица69[[#This Row],[Оптовая цена KRW за 1шт]]</f>
        <v>0</v>
      </c>
      <c r="M175" s="86" t="str">
        <f>IFERROR(Таблица69[[#This Row],[Общее кол-во шт]]*Таблица69[[#This Row],[Оптовая цена USD за 1шт]],"")</f>
        <v/>
      </c>
      <c r="N175" s="87"/>
    </row>
    <row r="176" spans="1:14" ht="22.5" customHeight="1">
      <c r="A176" s="44" t="s">
        <v>25762</v>
      </c>
      <c r="B176" s="76">
        <v>8809689370020</v>
      </c>
      <c r="C176" s="50" t="s">
        <v>25763</v>
      </c>
      <c r="D176" s="217" t="s">
        <v>25764</v>
      </c>
      <c r="E176" s="78">
        <v>800</v>
      </c>
      <c r="F176" s="79">
        <v>0.25</v>
      </c>
      <c r="G176" s="80">
        <v>600</v>
      </c>
      <c r="H176" s="81">
        <f>Таблица69[[#This Row],[Коэфициент стоимости]]*Таблица69[[#This Row],[Розничная цена KRW]]</f>
        <v>200</v>
      </c>
      <c r="I176" s="82" t="str">
        <f>IF($H$1="","Введите курс",Таблица69[[#This Row],[Оптовая цена KRW за 1шт]]/$H$1)</f>
        <v>Введите курс</v>
      </c>
      <c r="J176" s="83"/>
      <c r="K176" s="84">
        <f>Таблица69[[#This Row],[Заказ коробок ]]*Таблица69[[#This Row],[Кол-во шт в коробке]]</f>
        <v>0</v>
      </c>
      <c r="L176" s="85">
        <f>Таблица69[[#This Row],[Общее кол-во шт]]*Таблица69[[#This Row],[Оптовая цена KRW за 1шт]]</f>
        <v>0</v>
      </c>
      <c r="M176" s="86" t="str">
        <f>IFERROR(Таблица69[[#This Row],[Общее кол-во шт]]*Таблица69[[#This Row],[Оптовая цена USD за 1шт]],"")</f>
        <v/>
      </c>
      <c r="N176" s="87"/>
    </row>
    <row r="177" spans="1:14" ht="22.5" customHeight="1">
      <c r="A177" s="44" t="s">
        <v>25765</v>
      </c>
      <c r="B177" s="76">
        <v>8809689370044</v>
      </c>
      <c r="C177" s="50" t="s">
        <v>25766</v>
      </c>
      <c r="D177" s="217" t="s">
        <v>25767</v>
      </c>
      <c r="E177" s="78">
        <v>800</v>
      </c>
      <c r="F177" s="79">
        <v>0.25</v>
      </c>
      <c r="G177" s="80">
        <v>600</v>
      </c>
      <c r="H177" s="81">
        <f>Таблица69[[#This Row],[Коэфициент стоимости]]*Таблица69[[#This Row],[Розничная цена KRW]]</f>
        <v>200</v>
      </c>
      <c r="I177" s="82" t="str">
        <f>IF($H$1="","Введите курс",Таблица69[[#This Row],[Оптовая цена KRW за 1шт]]/$H$1)</f>
        <v>Введите курс</v>
      </c>
      <c r="J177" s="83"/>
      <c r="K177" s="84">
        <f>Таблица69[[#This Row],[Заказ коробок ]]*Таблица69[[#This Row],[Кол-во шт в коробке]]</f>
        <v>0</v>
      </c>
      <c r="L177" s="85">
        <f>Таблица69[[#This Row],[Общее кол-во шт]]*Таблица69[[#This Row],[Оптовая цена KRW за 1шт]]</f>
        <v>0</v>
      </c>
      <c r="M177" s="86" t="str">
        <f>IFERROR(Таблица69[[#This Row],[Общее кол-во шт]]*Таблица69[[#This Row],[Оптовая цена USD за 1шт]],"")</f>
        <v/>
      </c>
      <c r="N177" s="87"/>
    </row>
    <row r="178" spans="1:14" ht="22.5" customHeight="1">
      <c r="A178" s="44" t="s">
        <v>25768</v>
      </c>
      <c r="B178" s="76">
        <v>8809689370068</v>
      </c>
      <c r="C178" s="50" t="s">
        <v>25769</v>
      </c>
      <c r="D178" s="217" t="s">
        <v>25770</v>
      </c>
      <c r="E178" s="78">
        <v>800</v>
      </c>
      <c r="F178" s="79">
        <v>0.25</v>
      </c>
      <c r="G178" s="80">
        <v>600</v>
      </c>
      <c r="H178" s="81">
        <f>Таблица69[[#This Row],[Коэфициент стоимости]]*Таблица69[[#This Row],[Розничная цена KRW]]</f>
        <v>200</v>
      </c>
      <c r="I178" s="82" t="str">
        <f>IF($H$1="","Введите курс",Таблица69[[#This Row],[Оптовая цена KRW за 1шт]]/$H$1)</f>
        <v>Введите курс</v>
      </c>
      <c r="J178" s="83"/>
      <c r="K178" s="84">
        <f>Таблица69[[#This Row],[Заказ коробок ]]*Таблица69[[#This Row],[Кол-во шт в коробке]]</f>
        <v>0</v>
      </c>
      <c r="L178" s="85">
        <f>Таблица69[[#This Row],[Общее кол-во шт]]*Таблица69[[#This Row],[Оптовая цена KRW за 1шт]]</f>
        <v>0</v>
      </c>
      <c r="M178" s="86" t="str">
        <f>IFERROR(Таблица69[[#This Row],[Общее кол-во шт]]*Таблица69[[#This Row],[Оптовая цена USD за 1шт]],"")</f>
        <v/>
      </c>
      <c r="N178" s="87"/>
    </row>
    <row r="179" spans="1:14" ht="22.5" customHeight="1">
      <c r="A179" s="44" t="s">
        <v>25771</v>
      </c>
      <c r="B179" s="76">
        <v>8809689370075</v>
      </c>
      <c r="C179" s="50" t="s">
        <v>25772</v>
      </c>
      <c r="D179" s="217" t="s">
        <v>25773</v>
      </c>
      <c r="E179" s="78">
        <v>800</v>
      </c>
      <c r="F179" s="79">
        <v>0.25</v>
      </c>
      <c r="G179" s="80">
        <v>600</v>
      </c>
      <c r="H179" s="81">
        <f>Таблица69[[#This Row],[Коэфициент стоимости]]*Таблица69[[#This Row],[Розничная цена KRW]]</f>
        <v>200</v>
      </c>
      <c r="I179" s="82" t="str">
        <f>IF($H$1="","Введите курс",Таблица69[[#This Row],[Оптовая цена KRW за 1шт]]/$H$1)</f>
        <v>Введите курс</v>
      </c>
      <c r="J179" s="83"/>
      <c r="K179" s="84">
        <f>Таблица69[[#This Row],[Заказ коробок ]]*Таблица69[[#This Row],[Кол-во шт в коробке]]</f>
        <v>0</v>
      </c>
      <c r="L179" s="85">
        <f>Таблица69[[#This Row],[Общее кол-во шт]]*Таблица69[[#This Row],[Оптовая цена KRW за 1шт]]</f>
        <v>0</v>
      </c>
      <c r="M179" s="86" t="str">
        <f>IFERROR(Таблица69[[#This Row],[Общее кол-во шт]]*Таблица69[[#This Row],[Оптовая цена USD за 1шт]],"")</f>
        <v/>
      </c>
      <c r="N179" s="87"/>
    </row>
    <row r="180" spans="1:14" ht="22.5" customHeight="1">
      <c r="A180" s="44" t="s">
        <v>25774</v>
      </c>
      <c r="B180" s="76">
        <v>8809689370082</v>
      </c>
      <c r="C180" s="50" t="s">
        <v>25775</v>
      </c>
      <c r="D180" s="217" t="s">
        <v>25776</v>
      </c>
      <c r="E180" s="78">
        <v>800</v>
      </c>
      <c r="F180" s="79">
        <v>0.25</v>
      </c>
      <c r="G180" s="80">
        <v>600</v>
      </c>
      <c r="H180" s="81">
        <f>Таблица69[[#This Row],[Коэфициент стоимости]]*Таблица69[[#This Row],[Розничная цена KRW]]</f>
        <v>200</v>
      </c>
      <c r="I180" s="82" t="str">
        <f>IF($H$1="","Введите курс",Таблица69[[#This Row],[Оптовая цена KRW за 1шт]]/$H$1)</f>
        <v>Введите курс</v>
      </c>
      <c r="J180" s="83"/>
      <c r="K180" s="84">
        <f>Таблица69[[#This Row],[Заказ коробок ]]*Таблица69[[#This Row],[Кол-во шт в коробке]]</f>
        <v>0</v>
      </c>
      <c r="L180" s="85">
        <f>Таблица69[[#This Row],[Общее кол-во шт]]*Таблица69[[#This Row],[Оптовая цена KRW за 1шт]]</f>
        <v>0</v>
      </c>
      <c r="M180" s="86" t="str">
        <f>IFERROR(Таблица69[[#This Row],[Общее кол-во шт]]*Таблица69[[#This Row],[Оптовая цена USD за 1шт]],"")</f>
        <v/>
      </c>
      <c r="N180" s="87"/>
    </row>
    <row r="181" spans="1:14" ht="22.5" customHeight="1">
      <c r="A181" s="44" t="s">
        <v>25777</v>
      </c>
      <c r="B181" s="76">
        <v>8809689370099</v>
      </c>
      <c r="C181" s="50" t="s">
        <v>25778</v>
      </c>
      <c r="D181" s="217" t="s">
        <v>25779</v>
      </c>
      <c r="E181" s="78">
        <v>800</v>
      </c>
      <c r="F181" s="79">
        <v>0.25</v>
      </c>
      <c r="G181" s="80">
        <v>600</v>
      </c>
      <c r="H181" s="81">
        <f>Таблица69[[#This Row],[Коэфициент стоимости]]*Таблица69[[#This Row],[Розничная цена KRW]]</f>
        <v>200</v>
      </c>
      <c r="I181" s="82" t="str">
        <f>IF($H$1="","Введите курс",Таблица69[[#This Row],[Оптовая цена KRW за 1шт]]/$H$1)</f>
        <v>Введите курс</v>
      </c>
      <c r="J181" s="83"/>
      <c r="K181" s="84">
        <f>Таблица69[[#This Row],[Заказ коробок ]]*Таблица69[[#This Row],[Кол-во шт в коробке]]</f>
        <v>0</v>
      </c>
      <c r="L181" s="85">
        <f>Таблица69[[#This Row],[Общее кол-во шт]]*Таблица69[[#This Row],[Оптовая цена KRW за 1шт]]</f>
        <v>0</v>
      </c>
      <c r="M181" s="86" t="str">
        <f>IFERROR(Таблица69[[#This Row],[Общее кол-во шт]]*Таблица69[[#This Row],[Оптовая цена USD за 1шт]],"")</f>
        <v/>
      </c>
      <c r="N181" s="87"/>
    </row>
    <row r="182" spans="1:14" ht="22.5" customHeight="1">
      <c r="A182" s="44" t="s">
        <v>25780</v>
      </c>
      <c r="B182" s="76">
        <v>8809689370129</v>
      </c>
      <c r="C182" s="50" t="s">
        <v>25781</v>
      </c>
      <c r="D182" s="217" t="s">
        <v>25782</v>
      </c>
      <c r="E182" s="78">
        <v>800</v>
      </c>
      <c r="F182" s="79">
        <v>0.25</v>
      </c>
      <c r="G182" s="80">
        <v>600</v>
      </c>
      <c r="H182" s="81">
        <f>Таблица69[[#This Row],[Коэфициент стоимости]]*Таблица69[[#This Row],[Розничная цена KRW]]</f>
        <v>200</v>
      </c>
      <c r="I182" s="82" t="str">
        <f>IF($H$1="","Введите курс",Таблица69[[#This Row],[Оптовая цена KRW за 1шт]]/$H$1)</f>
        <v>Введите курс</v>
      </c>
      <c r="J182" s="83"/>
      <c r="K182" s="84">
        <f>Таблица69[[#This Row],[Заказ коробок ]]*Таблица69[[#This Row],[Кол-во шт в коробке]]</f>
        <v>0</v>
      </c>
      <c r="L182" s="85">
        <f>Таблица69[[#This Row],[Общее кол-во шт]]*Таблица69[[#This Row],[Оптовая цена KRW за 1шт]]</f>
        <v>0</v>
      </c>
      <c r="M182" s="86" t="str">
        <f>IFERROR(Таблица69[[#This Row],[Общее кол-во шт]]*Таблица69[[#This Row],[Оптовая цена USD за 1шт]],"")</f>
        <v/>
      </c>
      <c r="N182" s="87"/>
    </row>
    <row r="183" spans="1:14" ht="22.5" customHeight="1">
      <c r="A183" s="44" t="s">
        <v>25783</v>
      </c>
      <c r="B183" s="76">
        <v>8809689370105</v>
      </c>
      <c r="C183" s="50" t="s">
        <v>25784</v>
      </c>
      <c r="D183" s="217" t="s">
        <v>25785</v>
      </c>
      <c r="E183" s="78">
        <v>800</v>
      </c>
      <c r="F183" s="79">
        <v>0.25</v>
      </c>
      <c r="G183" s="80">
        <v>600</v>
      </c>
      <c r="H183" s="81">
        <f>Таблица69[[#This Row],[Коэфициент стоимости]]*Таблица69[[#This Row],[Розничная цена KRW]]</f>
        <v>200</v>
      </c>
      <c r="I183" s="82" t="str">
        <f>IF($H$1="","Введите курс",Таблица69[[#This Row],[Оптовая цена KRW за 1шт]]/$H$1)</f>
        <v>Введите курс</v>
      </c>
      <c r="J183" s="83"/>
      <c r="K183" s="84">
        <f>Таблица69[[#This Row],[Заказ коробок ]]*Таблица69[[#This Row],[Кол-во шт в коробке]]</f>
        <v>0</v>
      </c>
      <c r="L183" s="85">
        <f>Таблица69[[#This Row],[Общее кол-во шт]]*Таблица69[[#This Row],[Оптовая цена KRW за 1шт]]</f>
        <v>0</v>
      </c>
      <c r="M183" s="86" t="str">
        <f>IFERROR(Таблица69[[#This Row],[Общее кол-во шт]]*Таблица69[[#This Row],[Оптовая цена USD за 1шт]],"")</f>
        <v/>
      </c>
      <c r="N183" s="87"/>
    </row>
    <row r="184" spans="1:14" ht="22.5" customHeight="1">
      <c r="A184" s="44" t="s">
        <v>25786</v>
      </c>
      <c r="B184" s="76">
        <v>8809689370112</v>
      </c>
      <c r="C184" s="50" t="s">
        <v>25787</v>
      </c>
      <c r="D184" s="217" t="s">
        <v>25788</v>
      </c>
      <c r="E184" s="78">
        <v>800</v>
      </c>
      <c r="F184" s="79">
        <v>0.25</v>
      </c>
      <c r="G184" s="80">
        <v>600</v>
      </c>
      <c r="H184" s="81">
        <f>Таблица69[[#This Row],[Коэфициент стоимости]]*Таблица69[[#This Row],[Розничная цена KRW]]</f>
        <v>200</v>
      </c>
      <c r="I184" s="82" t="str">
        <f>IF($H$1="","Введите курс",Таблица69[[#This Row],[Оптовая цена KRW за 1шт]]/$H$1)</f>
        <v>Введите курс</v>
      </c>
      <c r="J184" s="83"/>
      <c r="K184" s="84">
        <f>Таблица69[[#This Row],[Заказ коробок ]]*Таблица69[[#This Row],[Кол-во шт в коробке]]</f>
        <v>0</v>
      </c>
      <c r="L184" s="85">
        <f>Таблица69[[#This Row],[Общее кол-во шт]]*Таблица69[[#This Row],[Оптовая цена KRW за 1шт]]</f>
        <v>0</v>
      </c>
      <c r="M184" s="86" t="str">
        <f>IFERROR(Таблица69[[#This Row],[Общее кол-во шт]]*Таблица69[[#This Row],[Оптовая цена USD за 1шт]],"")</f>
        <v/>
      </c>
      <c r="N184" s="87"/>
    </row>
    <row r="185" spans="1:14" ht="22.5" customHeight="1">
      <c r="A185" s="44" t="s">
        <v>25789</v>
      </c>
      <c r="B185" s="76">
        <v>8809689370037</v>
      </c>
      <c r="C185" s="50" t="s">
        <v>25790</v>
      </c>
      <c r="D185" s="217" t="s">
        <v>25791</v>
      </c>
      <c r="E185" s="78">
        <v>800</v>
      </c>
      <c r="F185" s="79">
        <v>0.25</v>
      </c>
      <c r="G185" s="80">
        <v>600</v>
      </c>
      <c r="H185" s="81">
        <f>Таблица69[[#This Row],[Коэфициент стоимости]]*Таблица69[[#This Row],[Розничная цена KRW]]</f>
        <v>200</v>
      </c>
      <c r="I185" s="82" t="str">
        <f>IF($H$1="","Введите курс",Таблица69[[#This Row],[Оптовая цена KRW за 1шт]]/$H$1)</f>
        <v>Введите курс</v>
      </c>
      <c r="J185" s="83"/>
      <c r="K185" s="84">
        <f>Таблица69[[#This Row],[Заказ коробок ]]*Таблица69[[#This Row],[Кол-во шт в коробке]]</f>
        <v>0</v>
      </c>
      <c r="L185" s="85">
        <f>Таблица69[[#This Row],[Общее кол-во шт]]*Таблица69[[#This Row],[Оптовая цена KRW за 1шт]]</f>
        <v>0</v>
      </c>
      <c r="M185" s="86" t="str">
        <f>IFERROR(Таблица69[[#This Row],[Общее кол-во шт]]*Таблица69[[#This Row],[Оптовая цена USD за 1шт]],"")</f>
        <v/>
      </c>
      <c r="N185" s="87"/>
    </row>
    <row r="186" spans="1:14" ht="22.5" customHeight="1">
      <c r="A186" s="44" t="s">
        <v>25792</v>
      </c>
      <c r="B186" s="76">
        <v>8809540518349</v>
      </c>
      <c r="C186" s="50" t="s">
        <v>25793</v>
      </c>
      <c r="D186" s="217" t="s">
        <v>25794</v>
      </c>
      <c r="E186" s="78">
        <v>800</v>
      </c>
      <c r="F186" s="79">
        <v>0.25</v>
      </c>
      <c r="G186" s="80">
        <v>600</v>
      </c>
      <c r="H186" s="81">
        <f>Таблица69[[#This Row],[Коэфициент стоимости]]*Таблица69[[#This Row],[Розничная цена KRW]]</f>
        <v>200</v>
      </c>
      <c r="I186" s="82" t="str">
        <f>IF($H$1="","Введите курс",Таблица69[[#This Row],[Оптовая цена KRW за 1шт]]/$H$1)</f>
        <v>Введите курс</v>
      </c>
      <c r="J186" s="83"/>
      <c r="K186" s="84">
        <f>Таблица69[[#This Row],[Заказ коробок ]]*Таблица69[[#This Row],[Кол-во шт в коробке]]</f>
        <v>0</v>
      </c>
      <c r="L186" s="85">
        <f>Таблица69[[#This Row],[Общее кол-во шт]]*Таблица69[[#This Row],[Оптовая цена KRW за 1шт]]</f>
        <v>0</v>
      </c>
      <c r="M186" s="86" t="str">
        <f>IFERROR(Таблица69[[#This Row],[Общее кол-во шт]]*Таблица69[[#This Row],[Оптовая цена USD за 1шт]],"")</f>
        <v/>
      </c>
      <c r="N186" s="87"/>
    </row>
    <row r="187" spans="1:14" ht="22.5" customHeight="1">
      <c r="A187" s="44" t="s">
        <v>25795</v>
      </c>
      <c r="B187" s="76">
        <v>8809689370051</v>
      </c>
      <c r="C187" s="50" t="s">
        <v>25796</v>
      </c>
      <c r="D187" s="217" t="s">
        <v>25797</v>
      </c>
      <c r="E187" s="78">
        <v>800</v>
      </c>
      <c r="F187" s="79">
        <v>0.25</v>
      </c>
      <c r="G187" s="80">
        <v>600</v>
      </c>
      <c r="H187" s="81">
        <f>Таблица69[[#This Row],[Коэфициент стоимости]]*Таблица69[[#This Row],[Розничная цена KRW]]</f>
        <v>200</v>
      </c>
      <c r="I187" s="82" t="str">
        <f>IF($H$1="","Введите курс",Таблица69[[#This Row],[Оптовая цена KRW за 1шт]]/$H$1)</f>
        <v>Введите курс</v>
      </c>
      <c r="J187" s="83"/>
      <c r="K187" s="84">
        <f>Таблица69[[#This Row],[Заказ коробок ]]*Таблица69[[#This Row],[Кол-во шт в коробке]]</f>
        <v>0</v>
      </c>
      <c r="L187" s="85">
        <f>Таблица69[[#This Row],[Общее кол-во шт]]*Таблица69[[#This Row],[Оптовая цена KRW за 1шт]]</f>
        <v>0</v>
      </c>
      <c r="M187" s="86" t="str">
        <f>IFERROR(Таблица69[[#This Row],[Общее кол-во шт]]*Таблица69[[#This Row],[Оптовая цена USD за 1шт]],"")</f>
        <v/>
      </c>
      <c r="N187" s="87"/>
    </row>
    <row r="188" spans="1:14" ht="22.5" customHeight="1">
      <c r="A188" s="44" t="s">
        <v>25798</v>
      </c>
      <c r="B188" s="76">
        <v>8809192574229</v>
      </c>
      <c r="C188" s="50" t="s">
        <v>25799</v>
      </c>
      <c r="D188" s="217" t="s">
        <v>25800</v>
      </c>
      <c r="E188" s="78">
        <v>9000</v>
      </c>
      <c r="F188" s="79">
        <v>0.28000000000000003</v>
      </c>
      <c r="G188" s="80">
        <v>600</v>
      </c>
      <c r="H188" s="81">
        <f>Таблица69[[#This Row],[Коэфициент стоимости]]*Таблица69[[#This Row],[Розничная цена KRW]]</f>
        <v>2520.0000000000005</v>
      </c>
      <c r="I188" s="82" t="str">
        <f>IF($H$1="","Введите курс",Таблица69[[#This Row],[Оптовая цена KRW за 1шт]]/$H$1)</f>
        <v>Введите курс</v>
      </c>
      <c r="J188" s="83"/>
      <c r="K188" s="84">
        <f>Таблица69[[#This Row],[Заказ коробок ]]*Таблица69[[#This Row],[Кол-во шт в коробке]]</f>
        <v>0</v>
      </c>
      <c r="L188" s="85">
        <f>Таблица69[[#This Row],[Общее кол-во шт]]*Таблица69[[#This Row],[Оптовая цена KRW за 1шт]]</f>
        <v>0</v>
      </c>
      <c r="M188" s="86" t="str">
        <f>IFERROR(Таблица69[[#This Row],[Общее кол-во шт]]*Таблица69[[#This Row],[Оптовая цена USD за 1шт]],"")</f>
        <v/>
      </c>
      <c r="N188" s="87"/>
    </row>
    <row r="189" spans="1:14" ht="22.5" customHeight="1">
      <c r="A189" s="44" t="s">
        <v>25801</v>
      </c>
      <c r="B189" s="76">
        <v>8809192574229</v>
      </c>
      <c r="C189" s="50" t="s">
        <v>25802</v>
      </c>
      <c r="D189" s="217" t="s">
        <v>25803</v>
      </c>
      <c r="E189" s="78">
        <v>10000</v>
      </c>
      <c r="F189" s="79">
        <v>0.29000000000000004</v>
      </c>
      <c r="G189" s="80">
        <v>600</v>
      </c>
      <c r="H189" s="81">
        <f>Таблица69[[#This Row],[Коэфициент стоимости]]*Таблица69[[#This Row],[Розничная цена KRW]]</f>
        <v>2900.0000000000005</v>
      </c>
      <c r="I189" s="82" t="str">
        <f>IF($H$1="","Введите курс",Таблица69[[#This Row],[Оптовая цена KRW за 1шт]]/$H$1)</f>
        <v>Введите курс</v>
      </c>
      <c r="J189" s="83"/>
      <c r="K189" s="84">
        <f>Таблица69[[#This Row],[Заказ коробок ]]*Таблица69[[#This Row],[Кол-во шт в коробке]]</f>
        <v>0</v>
      </c>
      <c r="L189" s="85">
        <f>Таблица69[[#This Row],[Общее кол-во шт]]*Таблица69[[#This Row],[Оптовая цена KRW за 1шт]]</f>
        <v>0</v>
      </c>
      <c r="M189" s="86" t="str">
        <f>IFERROR(Таблица69[[#This Row],[Общее кол-во шт]]*Таблица69[[#This Row],[Оптовая цена USD за 1шт]],"")</f>
        <v/>
      </c>
      <c r="N189" s="87"/>
    </row>
    <row r="190" spans="1:14" ht="22.5" customHeight="1">
      <c r="A190" s="44" t="s">
        <v>25804</v>
      </c>
      <c r="B190" s="76">
        <v>8809192574236</v>
      </c>
      <c r="C190" s="50" t="s">
        <v>25805</v>
      </c>
      <c r="D190" s="217" t="s">
        <v>25806</v>
      </c>
      <c r="E190" s="78">
        <v>10000</v>
      </c>
      <c r="F190" s="79">
        <v>0.27</v>
      </c>
      <c r="G190" s="80">
        <v>800</v>
      </c>
      <c r="H190" s="81">
        <f>Таблица69[[#This Row],[Коэфициент стоимости]]*Таблица69[[#This Row],[Розничная цена KRW]]</f>
        <v>2700</v>
      </c>
      <c r="I190" s="82" t="str">
        <f>IF($H$1="","Введите курс",Таблица69[[#This Row],[Оптовая цена KRW за 1шт]]/$H$1)</f>
        <v>Введите курс</v>
      </c>
      <c r="J190" s="83"/>
      <c r="K190" s="84">
        <f>Таблица69[[#This Row],[Заказ коробок ]]*Таблица69[[#This Row],[Кол-во шт в коробке]]</f>
        <v>0</v>
      </c>
      <c r="L190" s="85">
        <f>Таблица69[[#This Row],[Общее кол-во шт]]*Таблица69[[#This Row],[Оптовая цена KRW за 1шт]]</f>
        <v>0</v>
      </c>
      <c r="M190" s="86" t="str">
        <f>IFERROR(Таблица69[[#This Row],[Общее кол-во шт]]*Таблица69[[#This Row],[Оптовая цена USD за 1шт]],"")</f>
        <v/>
      </c>
      <c r="N190" s="87"/>
    </row>
    <row r="191" spans="1:14" ht="22.5" customHeight="1">
      <c r="A191" s="44" t="s">
        <v>25807</v>
      </c>
      <c r="B191" s="76">
        <v>8809192574366</v>
      </c>
      <c r="C191" s="50" t="s">
        <v>25808</v>
      </c>
      <c r="D191" s="217" t="s">
        <v>25809</v>
      </c>
      <c r="E191" s="78">
        <v>12000</v>
      </c>
      <c r="F191" s="79">
        <v>0.27</v>
      </c>
      <c r="G191" s="80">
        <v>800</v>
      </c>
      <c r="H191" s="81">
        <f>Таблица69[[#This Row],[Коэфициент стоимости]]*Таблица69[[#This Row],[Розничная цена KRW]]</f>
        <v>3240</v>
      </c>
      <c r="I191" s="82" t="str">
        <f>IF($H$1="","Введите курс",Таблица69[[#This Row],[Оптовая цена KRW за 1шт]]/$H$1)</f>
        <v>Введите курс</v>
      </c>
      <c r="J191" s="83"/>
      <c r="K191" s="84">
        <f>Таблица69[[#This Row],[Заказ коробок ]]*Таблица69[[#This Row],[Кол-во шт в коробке]]</f>
        <v>0</v>
      </c>
      <c r="L191" s="85">
        <f>Таблица69[[#This Row],[Общее кол-во шт]]*Таблица69[[#This Row],[Оптовая цена KRW за 1шт]]</f>
        <v>0</v>
      </c>
      <c r="M191" s="86" t="str">
        <f>IFERROR(Таблица69[[#This Row],[Общее кол-во шт]]*Таблица69[[#This Row],[Оптовая цена USD за 1шт]],"")</f>
        <v/>
      </c>
      <c r="N191" s="87"/>
    </row>
    <row r="192" spans="1:14" ht="22.5" customHeight="1">
      <c r="A192" s="44" t="s">
        <v>25810</v>
      </c>
      <c r="B192" s="76">
        <v>8809632880859</v>
      </c>
      <c r="C192" s="50" t="s">
        <v>25811</v>
      </c>
      <c r="D192" s="217" t="s">
        <v>25812</v>
      </c>
      <c r="E192" s="78">
        <v>15000</v>
      </c>
      <c r="F192" s="79">
        <v>0.28000000000000003</v>
      </c>
      <c r="G192" s="80">
        <v>480</v>
      </c>
      <c r="H192" s="81">
        <f>Таблица69[[#This Row],[Коэфициент стоимости]]*Таблица69[[#This Row],[Розничная цена KRW]]</f>
        <v>4200</v>
      </c>
      <c r="I192" s="82" t="str">
        <f>IF($H$1="","Введите курс",Таблица69[[#This Row],[Оптовая цена KRW за 1шт]]/$H$1)</f>
        <v>Введите курс</v>
      </c>
      <c r="J192" s="83"/>
      <c r="K192" s="84">
        <f>Таблица69[[#This Row],[Заказ коробок ]]*Таблица69[[#This Row],[Кол-во шт в коробке]]</f>
        <v>0</v>
      </c>
      <c r="L192" s="85">
        <f>Таблица69[[#This Row],[Общее кол-во шт]]*Таблица69[[#This Row],[Оптовая цена KRW за 1шт]]</f>
        <v>0</v>
      </c>
      <c r="M192" s="86" t="str">
        <f>IFERROR(Таблица69[[#This Row],[Общее кол-во шт]]*Таблица69[[#This Row],[Оптовая цена USD за 1шт]],"")</f>
        <v/>
      </c>
      <c r="N192" s="87"/>
    </row>
    <row r="193" spans="1:14" ht="22.5" customHeight="1">
      <c r="A193" s="44" t="s">
        <v>25813</v>
      </c>
      <c r="B193" s="76">
        <v>8809442226861</v>
      </c>
      <c r="C193" s="50" t="s">
        <v>25814</v>
      </c>
      <c r="D193" s="217" t="s">
        <v>25815</v>
      </c>
      <c r="E193" s="78">
        <v>8000</v>
      </c>
      <c r="F193" s="79">
        <v>0.24</v>
      </c>
      <c r="G193" s="80">
        <v>360</v>
      </c>
      <c r="H193" s="81">
        <f>Таблица69[[#This Row],[Коэфициент стоимости]]*Таблица69[[#This Row],[Розничная цена KRW]]</f>
        <v>1920</v>
      </c>
      <c r="I193" s="82" t="str">
        <f>IF($H$1="","Введите курс",Таблица69[[#This Row],[Оптовая цена KRW за 1шт]]/$H$1)</f>
        <v>Введите курс</v>
      </c>
      <c r="J193" s="83"/>
      <c r="K193" s="84">
        <f>Таблица69[[#This Row],[Заказ коробок ]]*Таблица69[[#This Row],[Кол-во шт в коробке]]</f>
        <v>0</v>
      </c>
      <c r="L193" s="85">
        <f>Таблица69[[#This Row],[Общее кол-во шт]]*Таблица69[[#This Row],[Оптовая цена KRW за 1шт]]</f>
        <v>0</v>
      </c>
      <c r="M193" s="86" t="str">
        <f>IFERROR(Таблица69[[#This Row],[Общее кол-во шт]]*Таблица69[[#This Row],[Оптовая цена USD за 1шт]],"")</f>
        <v/>
      </c>
      <c r="N193" s="87"/>
    </row>
    <row r="194" spans="1:14" ht="22.5" customHeight="1">
      <c r="A194" s="44" t="s">
        <v>25816</v>
      </c>
      <c r="B194" s="76">
        <v>8809563061310</v>
      </c>
      <c r="C194" s="50" t="s">
        <v>25817</v>
      </c>
      <c r="D194" s="217" t="s">
        <v>25818</v>
      </c>
      <c r="E194" s="78">
        <v>21000</v>
      </c>
      <c r="F194" s="79">
        <v>0.19999999999999998</v>
      </c>
      <c r="G194" s="80">
        <v>144</v>
      </c>
      <c r="H194" s="81">
        <f>Таблица69[[#This Row],[Коэфициент стоимости]]*Таблица69[[#This Row],[Розничная цена KRW]]</f>
        <v>4200</v>
      </c>
      <c r="I194" s="82" t="str">
        <f>IF($H$1="","Введите курс",Таблица69[[#This Row],[Оптовая цена KRW за 1шт]]/$H$1)</f>
        <v>Введите курс</v>
      </c>
      <c r="J194" s="83"/>
      <c r="K194" s="84">
        <f>Таблица69[[#This Row],[Заказ коробок ]]*Таблица69[[#This Row],[Кол-во шт в коробке]]</f>
        <v>0</v>
      </c>
      <c r="L194" s="85">
        <f>Таблица69[[#This Row],[Общее кол-во шт]]*Таблица69[[#This Row],[Оптовая цена KRW за 1шт]]</f>
        <v>0</v>
      </c>
      <c r="M194" s="86" t="str">
        <f>IFERROR(Таблица69[[#This Row],[Общее кол-во шт]]*Таблица69[[#This Row],[Оптовая цена USD за 1шт]],"")</f>
        <v/>
      </c>
      <c r="N194" s="87"/>
    </row>
    <row r="195" spans="1:14" ht="22.5" customHeight="1">
      <c r="A195" s="44" t="s">
        <v>25819</v>
      </c>
      <c r="B195" s="76">
        <v>8809563061143</v>
      </c>
      <c r="C195" s="50" t="s">
        <v>25820</v>
      </c>
      <c r="D195" s="217" t="s">
        <v>25821</v>
      </c>
      <c r="E195" s="78">
        <v>21000</v>
      </c>
      <c r="F195" s="79">
        <v>0.19999999999999998</v>
      </c>
      <c r="G195" s="80">
        <v>144</v>
      </c>
      <c r="H195" s="81">
        <f>Таблица69[[#This Row],[Коэфициент стоимости]]*Таблица69[[#This Row],[Розничная цена KRW]]</f>
        <v>4200</v>
      </c>
      <c r="I195" s="82" t="str">
        <f>IF($H$1="","Введите курс",Таблица69[[#This Row],[Оптовая цена KRW за 1шт]]/$H$1)</f>
        <v>Введите курс</v>
      </c>
      <c r="J195" s="83"/>
      <c r="K195" s="84">
        <f>Таблица69[[#This Row],[Заказ коробок ]]*Таблица69[[#This Row],[Кол-во шт в коробке]]</f>
        <v>0</v>
      </c>
      <c r="L195" s="85">
        <f>Таблица69[[#This Row],[Общее кол-во шт]]*Таблица69[[#This Row],[Оптовая цена KRW за 1шт]]</f>
        <v>0</v>
      </c>
      <c r="M195" s="86" t="str">
        <f>IFERROR(Таблица69[[#This Row],[Общее кол-во шт]]*Таблица69[[#This Row],[Оптовая цена USD за 1шт]],"")</f>
        <v/>
      </c>
      <c r="N195" s="87"/>
    </row>
    <row r="196" spans="1:14" ht="22.5" customHeight="1">
      <c r="A196" s="44" t="s">
        <v>25822</v>
      </c>
      <c r="B196" s="76">
        <v>8809563061150</v>
      </c>
      <c r="C196" s="50" t="s">
        <v>25823</v>
      </c>
      <c r="D196" s="217" t="s">
        <v>25824</v>
      </c>
      <c r="E196" s="78">
        <v>21000</v>
      </c>
      <c r="F196" s="79">
        <v>0.19999999999999998</v>
      </c>
      <c r="G196" s="80">
        <v>144</v>
      </c>
      <c r="H196" s="81">
        <f>Таблица69[[#This Row],[Коэфициент стоимости]]*Таблица69[[#This Row],[Розничная цена KRW]]</f>
        <v>4200</v>
      </c>
      <c r="I196" s="82" t="str">
        <f>IF($H$1="","Введите курс",Таблица69[[#This Row],[Оптовая цена KRW за 1шт]]/$H$1)</f>
        <v>Введите курс</v>
      </c>
      <c r="J196" s="83"/>
      <c r="K196" s="84">
        <f>Таблица69[[#This Row],[Заказ коробок ]]*Таблица69[[#This Row],[Кол-во шт в коробке]]</f>
        <v>0</v>
      </c>
      <c r="L196" s="85">
        <f>Таблица69[[#This Row],[Общее кол-во шт]]*Таблица69[[#This Row],[Оптовая цена KRW за 1шт]]</f>
        <v>0</v>
      </c>
      <c r="M196" s="86" t="str">
        <f>IFERROR(Таблица69[[#This Row],[Общее кол-во шт]]*Таблица69[[#This Row],[Оптовая цена USD за 1шт]],"")</f>
        <v/>
      </c>
      <c r="N196" s="87"/>
    </row>
    <row r="197" spans="1:14" ht="22.5" customHeight="1">
      <c r="A197" s="44" t="s">
        <v>25825</v>
      </c>
      <c r="B197" s="76">
        <v>8809317286440</v>
      </c>
      <c r="C197" s="50" t="s">
        <v>25826</v>
      </c>
      <c r="D197" s="217" t="s">
        <v>25827</v>
      </c>
      <c r="E197" s="78">
        <v>8000</v>
      </c>
      <c r="F197" s="79">
        <v>0.28000000000000003</v>
      </c>
      <c r="G197" s="80">
        <v>120</v>
      </c>
      <c r="H197" s="81">
        <f>Таблица69[[#This Row],[Коэфициент стоимости]]*Таблица69[[#This Row],[Розничная цена KRW]]</f>
        <v>2240</v>
      </c>
      <c r="I197" s="82" t="str">
        <f>IF($H$1="","Введите курс",Таблица69[[#This Row],[Оптовая цена KRW за 1шт]]/$H$1)</f>
        <v>Введите курс</v>
      </c>
      <c r="J197" s="83"/>
      <c r="K197" s="84">
        <f>Таблица69[[#This Row],[Заказ коробок ]]*Таблица69[[#This Row],[Кол-во шт в коробке]]</f>
        <v>0</v>
      </c>
      <c r="L197" s="85">
        <f>Таблица69[[#This Row],[Общее кол-во шт]]*Таблица69[[#This Row],[Оптовая цена KRW за 1шт]]</f>
        <v>0</v>
      </c>
      <c r="M197" s="86" t="str">
        <f>IFERROR(Таблица69[[#This Row],[Общее кол-во шт]]*Таблица69[[#This Row],[Оптовая цена USD за 1шт]],"")</f>
        <v/>
      </c>
      <c r="N197" s="87"/>
    </row>
    <row r="198" spans="1:14" ht="22.5" customHeight="1">
      <c r="A198" s="44" t="s">
        <v>25828</v>
      </c>
      <c r="B198" s="76">
        <v>8809317286457</v>
      </c>
      <c r="C198" s="50" t="s">
        <v>25829</v>
      </c>
      <c r="D198" s="217" t="s">
        <v>25830</v>
      </c>
      <c r="E198" s="78">
        <v>9000</v>
      </c>
      <c r="F198" s="79">
        <v>0.30000000000000004</v>
      </c>
      <c r="G198" s="80">
        <v>120</v>
      </c>
      <c r="H198" s="81">
        <f>Таблица69[[#This Row],[Коэфициент стоимости]]*Таблица69[[#This Row],[Розничная цена KRW]]</f>
        <v>2700.0000000000005</v>
      </c>
      <c r="I198" s="82" t="str">
        <f>IF($H$1="","Введите курс",Таблица69[[#This Row],[Оптовая цена KRW за 1шт]]/$H$1)</f>
        <v>Введите курс</v>
      </c>
      <c r="J198" s="83"/>
      <c r="K198" s="84">
        <f>Таблица69[[#This Row],[Заказ коробок ]]*Таблица69[[#This Row],[Кол-во шт в коробке]]</f>
        <v>0</v>
      </c>
      <c r="L198" s="85">
        <f>Таблица69[[#This Row],[Общее кол-во шт]]*Таблица69[[#This Row],[Оптовая цена KRW за 1шт]]</f>
        <v>0</v>
      </c>
      <c r="M198" s="86" t="str">
        <f>IFERROR(Таблица69[[#This Row],[Общее кол-во шт]]*Таблица69[[#This Row],[Оптовая цена USD за 1шт]],"")</f>
        <v/>
      </c>
      <c r="N198" s="87"/>
    </row>
    <row r="199" spans="1:14" ht="22.5" customHeight="1">
      <c r="A199" s="44" t="s">
        <v>25831</v>
      </c>
      <c r="B199" s="76">
        <v>8809192574892</v>
      </c>
      <c r="C199" s="50" t="s">
        <v>25832</v>
      </c>
      <c r="D199" s="217" t="s">
        <v>25833</v>
      </c>
      <c r="E199" s="78">
        <v>8000</v>
      </c>
      <c r="F199" s="79">
        <v>0.30000000000000004</v>
      </c>
      <c r="G199" s="80">
        <v>100</v>
      </c>
      <c r="H199" s="81">
        <f>Таблица69[[#This Row],[Коэфициент стоимости]]*Таблица69[[#This Row],[Розничная цена KRW]]</f>
        <v>2400.0000000000005</v>
      </c>
      <c r="I199" s="82" t="str">
        <f>IF($H$1="","Введите курс",Таблица69[[#This Row],[Оптовая цена KRW за 1шт]]/$H$1)</f>
        <v>Введите курс</v>
      </c>
      <c r="J199" s="83"/>
      <c r="K199" s="84">
        <f>Таблица69[[#This Row],[Заказ коробок ]]*Таблица69[[#This Row],[Кол-во шт в коробке]]</f>
        <v>0</v>
      </c>
      <c r="L199" s="85">
        <f>Таблица69[[#This Row],[Общее кол-во шт]]*Таблица69[[#This Row],[Оптовая цена KRW за 1шт]]</f>
        <v>0</v>
      </c>
      <c r="M199" s="86" t="str">
        <f>IFERROR(Таблица69[[#This Row],[Общее кол-во шт]]*Таблица69[[#This Row],[Оптовая цена USD за 1шт]],"")</f>
        <v/>
      </c>
      <c r="N199" s="87"/>
    </row>
    <row r="200" spans="1:14" ht="22.5" customHeight="1">
      <c r="A200" s="44" t="s">
        <v>25834</v>
      </c>
      <c r="B200" s="76">
        <v>8809192574885</v>
      </c>
      <c r="C200" s="50" t="s">
        <v>25835</v>
      </c>
      <c r="D200" s="217" t="s">
        <v>25836</v>
      </c>
      <c r="E200" s="78">
        <v>15000</v>
      </c>
      <c r="F200" s="79">
        <v>0.30000000000000004</v>
      </c>
      <c r="G200" s="80">
        <v>100</v>
      </c>
      <c r="H200" s="81">
        <f>Таблица69[[#This Row],[Коэфициент стоимости]]*Таблица69[[#This Row],[Розничная цена KRW]]</f>
        <v>4500.0000000000009</v>
      </c>
      <c r="I200" s="82" t="str">
        <f>IF($H$1="","Введите курс",Таблица69[[#This Row],[Оптовая цена KRW за 1шт]]/$H$1)</f>
        <v>Введите курс</v>
      </c>
      <c r="J200" s="83"/>
      <c r="K200" s="84">
        <f>Таблица69[[#This Row],[Заказ коробок ]]*Таблица69[[#This Row],[Кол-во шт в коробке]]</f>
        <v>0</v>
      </c>
      <c r="L200" s="85">
        <f>Таблица69[[#This Row],[Общее кол-во шт]]*Таблица69[[#This Row],[Оптовая цена KRW за 1шт]]</f>
        <v>0</v>
      </c>
      <c r="M200" s="86" t="str">
        <f>IFERROR(Таблица69[[#This Row],[Общее кол-во шт]]*Таблица69[[#This Row],[Оптовая цена USD за 1шт]],"")</f>
        <v/>
      </c>
      <c r="N200" s="87"/>
    </row>
    <row r="201" spans="1:14" ht="22.5" customHeight="1">
      <c r="A201" s="44" t="s">
        <v>25837</v>
      </c>
      <c r="B201" s="76">
        <v>8809331311319</v>
      </c>
      <c r="C201" s="50" t="s">
        <v>25838</v>
      </c>
      <c r="D201" s="217" t="s">
        <v>25839</v>
      </c>
      <c r="E201" s="78">
        <v>15000</v>
      </c>
      <c r="F201" s="79">
        <v>0.30000000000000004</v>
      </c>
      <c r="G201" s="80">
        <v>100</v>
      </c>
      <c r="H201" s="81">
        <f>Таблица69[[#This Row],[Коэфициент стоимости]]*Таблица69[[#This Row],[Розничная цена KRW]]</f>
        <v>4500.0000000000009</v>
      </c>
      <c r="I201" s="82" t="str">
        <f>IF($H$1="","Введите курс",Таблица69[[#This Row],[Оптовая цена KRW за 1шт]]/$H$1)</f>
        <v>Введите курс</v>
      </c>
      <c r="J201" s="83"/>
      <c r="K201" s="84">
        <f>Таблица69[[#This Row],[Заказ коробок ]]*Таблица69[[#This Row],[Кол-во шт в коробке]]</f>
        <v>0</v>
      </c>
      <c r="L201" s="85">
        <f>Таблица69[[#This Row],[Общее кол-во шт]]*Таблица69[[#This Row],[Оптовая цена KRW за 1шт]]</f>
        <v>0</v>
      </c>
      <c r="M201" s="86" t="str">
        <f>IFERROR(Таблица69[[#This Row],[Общее кол-во шт]]*Таблица69[[#This Row],[Оптовая цена USD за 1шт]],"")</f>
        <v/>
      </c>
      <c r="N201" s="87"/>
    </row>
    <row r="202" spans="1:14" ht="22.5" customHeight="1">
      <c r="A202" s="44" t="s">
        <v>25840</v>
      </c>
      <c r="B202" s="76">
        <v>8809331314426</v>
      </c>
      <c r="C202" s="50" t="s">
        <v>25841</v>
      </c>
      <c r="D202" s="217" t="s">
        <v>25842</v>
      </c>
      <c r="E202" s="78">
        <v>15000</v>
      </c>
      <c r="F202" s="79">
        <v>0.30000000000000004</v>
      </c>
      <c r="G202" s="80">
        <v>100</v>
      </c>
      <c r="H202" s="81">
        <f>Таблица69[[#This Row],[Коэфициент стоимости]]*Таблица69[[#This Row],[Розничная цена KRW]]</f>
        <v>4500.0000000000009</v>
      </c>
      <c r="I202" s="82" t="str">
        <f>IF($H$1="","Введите курс",Таблица69[[#This Row],[Оптовая цена KRW за 1шт]]/$H$1)</f>
        <v>Введите курс</v>
      </c>
      <c r="J202" s="83"/>
      <c r="K202" s="84">
        <f>Таблица69[[#This Row],[Заказ коробок ]]*Таблица69[[#This Row],[Кол-во шт в коробке]]</f>
        <v>0</v>
      </c>
      <c r="L202" s="85">
        <f>Таблица69[[#This Row],[Общее кол-во шт]]*Таблица69[[#This Row],[Оптовая цена KRW за 1шт]]</f>
        <v>0</v>
      </c>
      <c r="M202" s="86" t="str">
        <f>IFERROR(Таблица69[[#This Row],[Общее кол-во шт]]*Таблица69[[#This Row],[Оптовая цена USD за 1шт]],"")</f>
        <v/>
      </c>
      <c r="N202" s="87"/>
    </row>
    <row r="203" spans="1:14" ht="22.5" customHeight="1">
      <c r="A203" s="44" t="s">
        <v>25843</v>
      </c>
      <c r="B203" s="76">
        <v>8809331314204</v>
      </c>
      <c r="C203" s="50" t="s">
        <v>25844</v>
      </c>
      <c r="D203" s="217" t="s">
        <v>25845</v>
      </c>
      <c r="E203" s="78">
        <v>15000</v>
      </c>
      <c r="F203" s="79">
        <v>0.30000000000000004</v>
      </c>
      <c r="G203" s="80">
        <v>100</v>
      </c>
      <c r="H203" s="81">
        <f>Таблица69[[#This Row],[Коэфициент стоимости]]*Таблица69[[#This Row],[Розничная цена KRW]]</f>
        <v>4500.0000000000009</v>
      </c>
      <c r="I203" s="82" t="str">
        <f>IF($H$1="","Введите курс",Таблица69[[#This Row],[Оптовая цена KRW за 1шт]]/$H$1)</f>
        <v>Введите курс</v>
      </c>
      <c r="J203" s="83"/>
      <c r="K203" s="84">
        <f>Таблица69[[#This Row],[Заказ коробок ]]*Таблица69[[#This Row],[Кол-во шт в коробке]]</f>
        <v>0</v>
      </c>
      <c r="L203" s="85">
        <f>Таблица69[[#This Row],[Общее кол-во шт]]*Таблица69[[#This Row],[Оптовая цена KRW за 1шт]]</f>
        <v>0</v>
      </c>
      <c r="M203" s="86" t="str">
        <f>IFERROR(Таблица69[[#This Row],[Общее кол-во шт]]*Таблица69[[#This Row],[Оптовая цена USD за 1шт]],"")</f>
        <v/>
      </c>
      <c r="N203" s="87"/>
    </row>
    <row r="204" spans="1:14" ht="22.5" customHeight="1">
      <c r="A204" s="44" t="s">
        <v>25846</v>
      </c>
      <c r="B204" s="76">
        <v>8809469775694</v>
      </c>
      <c r="C204" s="50" t="s">
        <v>25847</v>
      </c>
      <c r="D204" s="217" t="s">
        <v>25848</v>
      </c>
      <c r="E204" s="78">
        <v>8000</v>
      </c>
      <c r="F204" s="79">
        <v>0.28000000000000003</v>
      </c>
      <c r="G204" s="80">
        <v>100</v>
      </c>
      <c r="H204" s="81">
        <f>Таблица69[[#This Row],[Коэфициент стоимости]]*Таблица69[[#This Row],[Розничная цена KRW]]</f>
        <v>2240</v>
      </c>
      <c r="I204" s="82" t="str">
        <f>IF($H$1="","Введите курс",Таблица69[[#This Row],[Оптовая цена KRW за 1шт]]/$H$1)</f>
        <v>Введите курс</v>
      </c>
      <c r="J204" s="83"/>
      <c r="K204" s="84">
        <f>Таблица69[[#This Row],[Заказ коробок ]]*Таблица69[[#This Row],[Кол-во шт в коробке]]</f>
        <v>0</v>
      </c>
      <c r="L204" s="85">
        <f>Таблица69[[#This Row],[Общее кол-во шт]]*Таблица69[[#This Row],[Оптовая цена KRW за 1шт]]</f>
        <v>0</v>
      </c>
      <c r="M204" s="86" t="str">
        <f>IFERROR(Таблица69[[#This Row],[Общее кол-во шт]]*Таблица69[[#This Row],[Оптовая цена USD за 1шт]],"")</f>
        <v/>
      </c>
      <c r="N204" s="87"/>
    </row>
    <row r="205" spans="1:14" ht="22.5" customHeight="1">
      <c r="A205" s="44" t="s">
        <v>25849</v>
      </c>
      <c r="B205" s="76">
        <v>8809192575066</v>
      </c>
      <c r="C205" s="50" t="s">
        <v>25850</v>
      </c>
      <c r="D205" s="217" t="s">
        <v>25851</v>
      </c>
      <c r="E205" s="78">
        <v>20000</v>
      </c>
      <c r="F205" s="79">
        <v>0.30000000000000004</v>
      </c>
      <c r="G205" s="80">
        <v>12</v>
      </c>
      <c r="H205" s="81">
        <f>Таблица69[[#This Row],[Коэфициент стоимости]]*Таблица69[[#This Row],[Розничная цена KRW]]</f>
        <v>6000.0000000000009</v>
      </c>
      <c r="I205" s="82" t="str">
        <f>IF($H$1="","Введите курс",Таблица69[[#This Row],[Оптовая цена KRW за 1шт]]/$H$1)</f>
        <v>Введите курс</v>
      </c>
      <c r="J205" s="83"/>
      <c r="K205" s="84">
        <f>Таблица69[[#This Row],[Заказ коробок ]]*Таблица69[[#This Row],[Кол-во шт в коробке]]</f>
        <v>0</v>
      </c>
      <c r="L205" s="85">
        <f>Таблица69[[#This Row],[Общее кол-во шт]]*Таблица69[[#This Row],[Оптовая цена KRW за 1шт]]</f>
        <v>0</v>
      </c>
      <c r="M205" s="86" t="str">
        <f>IFERROR(Таблица69[[#This Row],[Общее кол-во шт]]*Таблица69[[#This Row],[Оптовая цена USD за 1шт]],"")</f>
        <v/>
      </c>
      <c r="N205" s="87"/>
    </row>
    <row r="206" spans="1:14" ht="22.5" customHeight="1">
      <c r="A206" s="44" t="s">
        <v>25852</v>
      </c>
      <c r="B206" s="76">
        <v>8809137680008</v>
      </c>
      <c r="C206" s="50" t="s">
        <v>25853</v>
      </c>
      <c r="D206" s="217" t="s">
        <v>25854</v>
      </c>
      <c r="E206" s="78">
        <v>12000</v>
      </c>
      <c r="F206" s="79">
        <v>0.30000000000000004</v>
      </c>
      <c r="G206" s="80">
        <v>30</v>
      </c>
      <c r="H206" s="81">
        <f>Таблица69[[#This Row],[Коэфициент стоимости]]*Таблица69[[#This Row],[Розничная цена KRW]]</f>
        <v>3600.0000000000005</v>
      </c>
      <c r="I206" s="82" t="str">
        <f>IF($H$1="","Введите курс",Таблица69[[#This Row],[Оптовая цена KRW за 1шт]]/$H$1)</f>
        <v>Введите курс</v>
      </c>
      <c r="J206" s="83"/>
      <c r="K206" s="84">
        <f>Таблица69[[#This Row],[Заказ коробок ]]*Таблица69[[#This Row],[Кол-во шт в коробке]]</f>
        <v>0</v>
      </c>
      <c r="L206" s="85">
        <f>Таблица69[[#This Row],[Общее кол-во шт]]*Таблица69[[#This Row],[Оптовая цена KRW за 1шт]]</f>
        <v>0</v>
      </c>
      <c r="M206" s="86" t="str">
        <f>IFERROR(Таблица69[[#This Row],[Общее кол-во шт]]*Таблица69[[#This Row],[Оптовая цена USD за 1шт]],"")</f>
        <v/>
      </c>
      <c r="N206" s="87"/>
    </row>
    <row r="207" spans="1:14" ht="22.5" customHeight="1">
      <c r="A207" s="44" t="s">
        <v>25855</v>
      </c>
      <c r="B207" s="76">
        <v>8809192575097</v>
      </c>
      <c r="C207" s="50" t="s">
        <v>25856</v>
      </c>
      <c r="D207" s="217" t="s">
        <v>25857</v>
      </c>
      <c r="E207" s="78">
        <v>24000</v>
      </c>
      <c r="F207" s="79">
        <v>0.28000000000000003</v>
      </c>
      <c r="G207" s="80">
        <v>20</v>
      </c>
      <c r="H207" s="81">
        <f>Таблица69[[#This Row],[Коэфициент стоимости]]*Таблица69[[#This Row],[Розничная цена KRW]]</f>
        <v>6720.0000000000009</v>
      </c>
      <c r="I207" s="82" t="str">
        <f>IF($H$1="","Введите курс",Таблица69[[#This Row],[Оптовая цена KRW за 1шт]]/$H$1)</f>
        <v>Введите курс</v>
      </c>
      <c r="J207" s="83"/>
      <c r="K207" s="84">
        <f>Таблица69[[#This Row],[Заказ коробок ]]*Таблица69[[#This Row],[Кол-во шт в коробке]]</f>
        <v>0</v>
      </c>
      <c r="L207" s="85">
        <f>Таблица69[[#This Row],[Общее кол-во шт]]*Таблица69[[#This Row],[Оптовая цена KRW за 1шт]]</f>
        <v>0</v>
      </c>
      <c r="M207" s="86" t="str">
        <f>IFERROR(Таблица69[[#This Row],[Общее кол-во шт]]*Таблица69[[#This Row],[Оптовая цена USD за 1шт]],"")</f>
        <v/>
      </c>
      <c r="N207" s="87"/>
    </row>
    <row r="208" spans="1:14" ht="22.5" customHeight="1">
      <c r="A208" s="44" t="s">
        <v>25858</v>
      </c>
      <c r="B208" s="76">
        <v>8809192574243</v>
      </c>
      <c r="C208" s="50" t="s">
        <v>25856</v>
      </c>
      <c r="D208" s="217" t="s">
        <v>25859</v>
      </c>
      <c r="E208" s="78">
        <v>12000</v>
      </c>
      <c r="F208" s="79">
        <v>0.30000000000000004</v>
      </c>
      <c r="G208" s="80">
        <v>30</v>
      </c>
      <c r="H208" s="81">
        <f>Таблица69[[#This Row],[Коэфициент стоимости]]*Таблица69[[#This Row],[Розничная цена KRW]]</f>
        <v>3600.0000000000005</v>
      </c>
      <c r="I208" s="82" t="str">
        <f>IF($H$1="","Введите курс",Таблица69[[#This Row],[Оптовая цена KRW за 1шт]]/$H$1)</f>
        <v>Введите курс</v>
      </c>
      <c r="J208" s="83"/>
      <c r="K208" s="84">
        <f>Таблица69[[#This Row],[Заказ коробок ]]*Таблица69[[#This Row],[Кол-во шт в коробке]]</f>
        <v>0</v>
      </c>
      <c r="L208" s="85">
        <f>Таблица69[[#This Row],[Общее кол-во шт]]*Таблица69[[#This Row],[Оптовая цена KRW за 1шт]]</f>
        <v>0</v>
      </c>
      <c r="M208" s="86" t="str">
        <f>IFERROR(Таблица69[[#This Row],[Общее кол-во шт]]*Таблица69[[#This Row],[Оптовая цена USD за 1шт]],"")</f>
        <v/>
      </c>
      <c r="N208" s="87"/>
    </row>
    <row r="209" spans="1:14" ht="22.5" customHeight="1">
      <c r="A209" s="44" t="s">
        <v>25860</v>
      </c>
      <c r="B209" s="76">
        <v>8809643280280</v>
      </c>
      <c r="C209" s="50" t="s">
        <v>25861</v>
      </c>
      <c r="D209" s="217" t="s">
        <v>25862</v>
      </c>
      <c r="E209" s="78">
        <v>12000</v>
      </c>
      <c r="F209" s="79">
        <v>0.30000000000000004</v>
      </c>
      <c r="G209" s="80">
        <v>30</v>
      </c>
      <c r="H209" s="81">
        <f>Таблица69[[#This Row],[Коэфициент стоимости]]*Таблица69[[#This Row],[Розничная цена KRW]]</f>
        <v>3600.0000000000005</v>
      </c>
      <c r="I209" s="82" t="str">
        <f>IF($H$1="","Введите курс",Таблица69[[#This Row],[Оптовая цена KRW за 1шт]]/$H$1)</f>
        <v>Введите курс</v>
      </c>
      <c r="J209" s="83"/>
      <c r="K209" s="84">
        <f>Таблица69[[#This Row],[Заказ коробок ]]*Таблица69[[#This Row],[Кол-во шт в коробке]]</f>
        <v>0</v>
      </c>
      <c r="L209" s="85">
        <f>Таблица69[[#This Row],[Общее кол-во шт]]*Таблица69[[#This Row],[Оптовая цена KRW за 1шт]]</f>
        <v>0</v>
      </c>
      <c r="M209" s="86" t="str">
        <f>IFERROR(Таблица69[[#This Row],[Общее кол-во шт]]*Таблица69[[#This Row],[Оптовая цена USD за 1шт]],"")</f>
        <v/>
      </c>
      <c r="N209" s="87"/>
    </row>
    <row r="210" spans="1:14" ht="22.5" customHeight="1">
      <c r="A210" s="44" t="s">
        <v>25863</v>
      </c>
      <c r="B210" s="76">
        <v>8809643280297</v>
      </c>
      <c r="C210" s="50" t="s">
        <v>25861</v>
      </c>
      <c r="D210" s="217" t="s">
        <v>25864</v>
      </c>
      <c r="E210" s="78">
        <v>20000</v>
      </c>
      <c r="F210" s="79">
        <v>0.28000000000000003</v>
      </c>
      <c r="G210" s="80">
        <v>12</v>
      </c>
      <c r="H210" s="81">
        <f>Таблица69[[#This Row],[Коэфициент стоимости]]*Таблица69[[#This Row],[Розничная цена KRW]]</f>
        <v>5600.0000000000009</v>
      </c>
      <c r="I210" s="82" t="str">
        <f>IF($H$1="","Введите курс",Таблица69[[#This Row],[Оптовая цена KRW за 1шт]]/$H$1)</f>
        <v>Введите курс</v>
      </c>
      <c r="J210" s="83"/>
      <c r="K210" s="84">
        <f>Таблица69[[#This Row],[Заказ коробок ]]*Таблица69[[#This Row],[Кол-во шт в коробке]]</f>
        <v>0</v>
      </c>
      <c r="L210" s="85">
        <f>Таблица69[[#This Row],[Общее кол-во шт]]*Таблица69[[#This Row],[Оптовая цена KRW за 1шт]]</f>
        <v>0</v>
      </c>
      <c r="M210" s="86" t="str">
        <f>IFERROR(Таблица69[[#This Row],[Общее кол-во шт]]*Таблица69[[#This Row],[Оптовая цена USD за 1шт]],"")</f>
        <v/>
      </c>
      <c r="N210" s="87"/>
    </row>
    <row r="211" spans="1:14" ht="22.5" customHeight="1">
      <c r="A211" s="44" t="s">
        <v>25865</v>
      </c>
      <c r="B211" s="76">
        <v>8809479544099</v>
      </c>
      <c r="C211" s="50" t="s">
        <v>25866</v>
      </c>
      <c r="D211" s="217" t="s">
        <v>25867</v>
      </c>
      <c r="E211" s="78">
        <v>38000</v>
      </c>
      <c r="F211" s="79">
        <v>0.29000000000000004</v>
      </c>
      <c r="G211" s="80">
        <v>8</v>
      </c>
      <c r="H211" s="81">
        <f>Таблица69[[#This Row],[Коэфициент стоимости]]*Таблица69[[#This Row],[Розничная цена KRW]]</f>
        <v>11020.000000000002</v>
      </c>
      <c r="I211" s="82" t="str">
        <f>IF($H$1="","Введите курс",Таблица69[[#This Row],[Оптовая цена KRW за 1шт]]/$H$1)</f>
        <v>Введите курс</v>
      </c>
      <c r="J211" s="83"/>
      <c r="K211" s="84">
        <f>Таблица69[[#This Row],[Заказ коробок ]]*Таблица69[[#This Row],[Кол-во шт в коробке]]</f>
        <v>0</v>
      </c>
      <c r="L211" s="85">
        <f>Таблица69[[#This Row],[Общее кол-во шт]]*Таблица69[[#This Row],[Оптовая цена KRW за 1шт]]</f>
        <v>0</v>
      </c>
      <c r="M211" s="86" t="str">
        <f>IFERROR(Таблица69[[#This Row],[Общее кол-во шт]]*Таблица69[[#This Row],[Оптовая цена USD за 1шт]],"")</f>
        <v/>
      </c>
      <c r="N211" s="87"/>
    </row>
    <row r="212" spans="1:14" ht="22.5" customHeight="1">
      <c r="A212" s="44" t="s">
        <v>25868</v>
      </c>
      <c r="B212" s="76">
        <v>8809772620025</v>
      </c>
      <c r="C212" s="50" t="s">
        <v>25869</v>
      </c>
      <c r="D212" s="217" t="s">
        <v>25870</v>
      </c>
      <c r="E212" s="78">
        <v>43000</v>
      </c>
      <c r="F212" s="79">
        <v>0.21</v>
      </c>
      <c r="G212" s="80">
        <v>72</v>
      </c>
      <c r="H212" s="81">
        <f>Таблица69[[#This Row],[Коэфициент стоимости]]*Таблица69[[#This Row],[Розничная цена KRW]]</f>
        <v>9030</v>
      </c>
      <c r="I212" s="82" t="str">
        <f>IF($H$1="","Введите курс",Таблица69[[#This Row],[Оптовая цена KRW за 1шт]]/$H$1)</f>
        <v>Введите курс</v>
      </c>
      <c r="J212" s="83"/>
      <c r="K212" s="84">
        <f>Таблица69[[#This Row],[Заказ коробок ]]*Таблица69[[#This Row],[Кол-во шт в коробке]]</f>
        <v>0</v>
      </c>
      <c r="L212" s="85">
        <f>Таблица69[[#This Row],[Общее кол-во шт]]*Таблица69[[#This Row],[Оптовая цена KRW за 1шт]]</f>
        <v>0</v>
      </c>
      <c r="M212" s="86" t="str">
        <f>IFERROR(Таблица69[[#This Row],[Общее кол-во шт]]*Таблица69[[#This Row],[Оптовая цена USD за 1шт]],"")</f>
        <v/>
      </c>
      <c r="N212" s="87"/>
    </row>
    <row r="213" spans="1:14" ht="22.5" customHeight="1">
      <c r="A213" s="44" t="s">
        <v>25871</v>
      </c>
      <c r="B213" s="76">
        <v>8809772620018</v>
      </c>
      <c r="C213" s="50" t="s">
        <v>25872</v>
      </c>
      <c r="D213" s="217" t="s">
        <v>25873</v>
      </c>
      <c r="E213" s="78">
        <v>43000</v>
      </c>
      <c r="F213" s="79">
        <v>0.21</v>
      </c>
      <c r="G213" s="80">
        <v>72</v>
      </c>
      <c r="H213" s="81">
        <f>Таблица69[[#This Row],[Коэфициент стоимости]]*Таблица69[[#This Row],[Розничная цена KRW]]</f>
        <v>9030</v>
      </c>
      <c r="I213" s="82" t="str">
        <f>IF($H$1="","Введите курс",Таблица69[[#This Row],[Оптовая цена KRW за 1шт]]/$H$1)</f>
        <v>Введите курс</v>
      </c>
      <c r="J213" s="83"/>
      <c r="K213" s="84">
        <f>Таблица69[[#This Row],[Заказ коробок ]]*Таблица69[[#This Row],[Кол-во шт в коробке]]</f>
        <v>0</v>
      </c>
      <c r="L213" s="85">
        <f>Таблица69[[#This Row],[Общее кол-во шт]]*Таблица69[[#This Row],[Оптовая цена KRW за 1шт]]</f>
        <v>0</v>
      </c>
      <c r="M213" s="86" t="str">
        <f>IFERROR(Таблица69[[#This Row],[Общее кол-во шт]]*Таблица69[[#This Row],[Оптовая цена USD за 1шт]],"")</f>
        <v/>
      </c>
      <c r="N213" s="87"/>
    </row>
    <row r="214" spans="1:14" ht="22.5" customHeight="1">
      <c r="A214" s="44" t="s">
        <v>25874</v>
      </c>
      <c r="B214" s="76">
        <v>8809772620247</v>
      </c>
      <c r="C214" s="50" t="s">
        <v>25875</v>
      </c>
      <c r="D214" s="217" t="s">
        <v>25876</v>
      </c>
      <c r="E214" s="78">
        <v>15000</v>
      </c>
      <c r="F214" s="79">
        <v>0.30000000000000004</v>
      </c>
      <c r="G214" s="80">
        <v>20</v>
      </c>
      <c r="H214" s="81">
        <f>Таблица69[[#This Row],[Коэфициент стоимости]]*Таблица69[[#This Row],[Розничная цена KRW]]</f>
        <v>4500.0000000000009</v>
      </c>
      <c r="I214" s="82" t="str">
        <f>IF($H$1="","Введите курс",Таблица69[[#This Row],[Оптовая цена KRW за 1шт]]/$H$1)</f>
        <v>Введите курс</v>
      </c>
      <c r="J214" s="83"/>
      <c r="K214" s="84">
        <f>Таблица69[[#This Row],[Заказ коробок ]]*Таблица69[[#This Row],[Кол-во шт в коробке]]</f>
        <v>0</v>
      </c>
      <c r="L214" s="85">
        <f>Таблица69[[#This Row],[Общее кол-во шт]]*Таблица69[[#This Row],[Оптовая цена KRW за 1шт]]</f>
        <v>0</v>
      </c>
      <c r="M214" s="86" t="str">
        <f>IFERROR(Таблица69[[#This Row],[Общее кол-во шт]]*Таблица69[[#This Row],[Оптовая цена USD за 1шт]],"")</f>
        <v/>
      </c>
      <c r="N214" s="87"/>
    </row>
    <row r="215" spans="1:14" ht="22.5" customHeight="1">
      <c r="A215" s="44" t="s">
        <v>25877</v>
      </c>
      <c r="B215" s="76">
        <v>8809772620254</v>
      </c>
      <c r="C215" s="50" t="s">
        <v>25878</v>
      </c>
      <c r="D215" s="217" t="s">
        <v>25879</v>
      </c>
      <c r="E215" s="78">
        <v>15000</v>
      </c>
      <c r="F215" s="79">
        <v>0.31000000000000005</v>
      </c>
      <c r="G215" s="80">
        <v>20</v>
      </c>
      <c r="H215" s="81">
        <f>Таблица69[[#This Row],[Коэфициент стоимости]]*Таблица69[[#This Row],[Розничная цена KRW]]</f>
        <v>4650.0000000000009</v>
      </c>
      <c r="I215" s="82" t="str">
        <f>IF($H$1="","Введите курс",Таблица69[[#This Row],[Оптовая цена KRW за 1шт]]/$H$1)</f>
        <v>Введите курс</v>
      </c>
      <c r="J215" s="83"/>
      <c r="K215" s="84">
        <f>Таблица69[[#This Row],[Заказ коробок ]]*Таблица69[[#This Row],[Кол-во шт в коробке]]</f>
        <v>0</v>
      </c>
      <c r="L215" s="85">
        <f>Таблица69[[#This Row],[Общее кол-во шт]]*Таблица69[[#This Row],[Оптовая цена KRW за 1шт]]</f>
        <v>0</v>
      </c>
      <c r="M215" s="86" t="str">
        <f>IFERROR(Таблица69[[#This Row],[Общее кол-во шт]]*Таблица69[[#This Row],[Оптовая цена USD за 1шт]],"")</f>
        <v/>
      </c>
      <c r="N215" s="87"/>
    </row>
    <row r="216" spans="1:14" ht="22.5" customHeight="1">
      <c r="A216" s="44" t="s">
        <v>25880</v>
      </c>
      <c r="B216" s="76">
        <v>8809772620261</v>
      </c>
      <c r="C216" s="50" t="s">
        <v>25881</v>
      </c>
      <c r="D216" s="217" t="s">
        <v>25882</v>
      </c>
      <c r="E216" s="78">
        <v>15000</v>
      </c>
      <c r="F216" s="79">
        <v>0.31000000000000005</v>
      </c>
      <c r="G216" s="80">
        <v>20</v>
      </c>
      <c r="H216" s="81">
        <f>Таблица69[[#This Row],[Коэфициент стоимости]]*Таблица69[[#This Row],[Розничная цена KRW]]</f>
        <v>4650.0000000000009</v>
      </c>
      <c r="I216" s="82" t="str">
        <f>IF($H$1="","Введите курс",Таблица69[[#This Row],[Оптовая цена KRW за 1шт]]/$H$1)</f>
        <v>Введите курс</v>
      </c>
      <c r="J216" s="83"/>
      <c r="K216" s="84">
        <f>Таблица69[[#This Row],[Заказ коробок ]]*Таблица69[[#This Row],[Кол-во шт в коробке]]</f>
        <v>0</v>
      </c>
      <c r="L216" s="85">
        <f>Таблица69[[#This Row],[Общее кол-во шт]]*Таблица69[[#This Row],[Оптовая цена KRW за 1шт]]</f>
        <v>0</v>
      </c>
      <c r="M216" s="86" t="str">
        <f>IFERROR(Таблица69[[#This Row],[Общее кол-во шт]]*Таблица69[[#This Row],[Оптовая цена USD за 1шт]],"")</f>
        <v/>
      </c>
      <c r="N216" s="87"/>
    </row>
  </sheetData>
  <sheetProtection algorithmName="SHA-512" hashValue="jYjUQPbNWyHXt1jx03Sn5e29UUucGSE7JiwGcj20cS2XMrJC4jVX0JbAlCNiMRCmFhwrJu9wjOelZPnbX9BJ9Q==" saltValue="wMYzxssHhe+/uDKRV5DXzg==" spinCount="100000" sheet="1" autoFilter="0" pivotTables="0"/>
  <mergeCells count="2">
    <mergeCell ref="A1:C1"/>
    <mergeCell ref="D1:F1"/>
  </mergeCells>
  <conditionalFormatting sqref="A217:A1048576">
    <cfRule type="duplicateValues" dxfId="1881" priority="1"/>
  </conditionalFormatting>
  <conditionalFormatting sqref="A217:A1048576">
    <cfRule type="duplicateValues" dxfId="1880" priority="2"/>
    <cfRule type="duplicateValues" dxfId="1879" priority="3"/>
    <cfRule type="duplicateValues" dxfId="1878" priority="4"/>
  </conditionalFormatting>
  <conditionalFormatting sqref="A3:A216">
    <cfRule type="duplicateValues" dxfId="1877" priority="5"/>
  </conditionalFormatting>
  <conditionalFormatting sqref="A3:A216">
    <cfRule type="duplicateValues" dxfId="1876" priority="6"/>
    <cfRule type="duplicateValues" dxfId="1875" priority="7"/>
    <cfRule type="duplicateValues" dxfId="1874" priority="8"/>
  </conditionalFormatting>
  <conditionalFormatting sqref="A3:A216">
    <cfRule type="duplicateValues" dxfId="1873" priority="9"/>
  </conditionalFormatting>
  <conditionalFormatting sqref="A3:A216">
    <cfRule type="duplicateValues" dxfId="1872" priority="10"/>
    <cfRule type="duplicateValues" dxfId="1871" priority="11"/>
    <cfRule type="duplicateValues" dxfId="1870" priority="12"/>
  </conditionalFormatting>
  <hyperlinks>
    <hyperlink ref="G1" r:id="rId1" xr:uid="{F9D57D67-22B0-4241-825E-BC80A0799F1F}"/>
    <hyperlink ref="N1" location="Главная!A1" display="Вернуться на Главную" xr:uid="{9C328C6C-F16D-41A9-A719-F608C8C9D8F9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B1D72-984D-4678-8F01-F71B97171137}">
  <sheetPr>
    <pageSetUpPr fitToPage="1"/>
  </sheetPr>
  <dimension ref="A1:N78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19834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24">
        <f>SUM(J3:J77)</f>
        <v>0</v>
      </c>
      <c r="K1" s="168">
        <f>SUM(K3:K77)</f>
        <v>0</v>
      </c>
      <c r="L1" s="169">
        <f>SUM(L3:L77)</f>
        <v>0</v>
      </c>
      <c r="M1" s="170">
        <f>SUM(M3:M77)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19835</v>
      </c>
      <c r="B3" s="14">
        <v>8806133613924</v>
      </c>
      <c r="C3" s="175" t="s">
        <v>19836</v>
      </c>
      <c r="D3" s="46" t="s">
        <v>19837</v>
      </c>
      <c r="E3" s="53">
        <v>26000</v>
      </c>
      <c r="F3" s="15">
        <v>0.47199999999999998</v>
      </c>
      <c r="G3" s="47">
        <v>80</v>
      </c>
      <c r="H3" s="16">
        <f>Таблица641[[#This Row],[Коэфициент стоимости]]*Таблица641[[#This Row],[Розничная цена KRW]]</f>
        <v>12272</v>
      </c>
      <c r="I3" s="17" t="str">
        <f>IF($H$1="","Введите курс",Таблица641[[#This Row],[Оптовая цена KRW за 1шт]]/$H$1)</f>
        <v>Введите курс</v>
      </c>
      <c r="J3" s="48"/>
      <c r="K3" s="18">
        <f>Таблица641[[#This Row],[Заказ коробок ]]*Таблица641[[#This Row],[Кол-во шт в коробке]]</f>
        <v>0</v>
      </c>
      <c r="L3" s="16">
        <f>Таблица641[[#This Row],[Общее кол-во шт]]*Таблица641[[#This Row],[Оптовая цена KRW за 1шт]]</f>
        <v>0</v>
      </c>
      <c r="M3" s="19" t="str">
        <f>IFERROR(Таблица641[[#This Row],[Общее кол-во шт]]*Таблица641[[#This Row],[Оптовая цена USD за 1шт]],"")</f>
        <v/>
      </c>
      <c r="N3" s="49"/>
    </row>
    <row r="4" spans="1:14" ht="22.5" customHeight="1">
      <c r="A4" s="44" t="s">
        <v>19838</v>
      </c>
      <c r="B4" s="14">
        <v>8806133614914</v>
      </c>
      <c r="C4" s="176" t="s">
        <v>19839</v>
      </c>
      <c r="D4" s="46" t="s">
        <v>19840</v>
      </c>
      <c r="E4" s="16">
        <v>29000</v>
      </c>
      <c r="F4" s="15">
        <v>0.47199999999999998</v>
      </c>
      <c r="G4" s="47">
        <v>10</v>
      </c>
      <c r="H4" s="55">
        <f>Таблица641[[#This Row],[Коэфициент стоимости]]*Таблица641[[#This Row],[Розничная цена KRW]]</f>
        <v>13688</v>
      </c>
      <c r="I4" s="17" t="str">
        <f>IF($H$1="","Введите курс",Таблица641[[#This Row],[Оптовая цена KRW за 1шт]]/$H$1)</f>
        <v>Введите курс</v>
      </c>
      <c r="J4" s="48"/>
      <c r="K4" s="18">
        <f>Таблица641[[#This Row],[Заказ коробок ]]*Таблица641[[#This Row],[Кол-во шт в коробке]]</f>
        <v>0</v>
      </c>
      <c r="L4" s="54">
        <f>Таблица641[[#This Row],[Общее кол-во шт]]*Таблица641[[#This Row],[Оптовая цена KRW за 1шт]]</f>
        <v>0</v>
      </c>
      <c r="M4" s="19" t="str">
        <f>IFERROR(Таблица641[[#This Row],[Общее кол-во шт]]*Таблица641[[#This Row],[Оптовая цена USD за 1шт]],"")</f>
        <v/>
      </c>
      <c r="N4" s="49"/>
    </row>
    <row r="5" spans="1:14" ht="22.5" customHeight="1">
      <c r="A5" s="44" t="s">
        <v>19841</v>
      </c>
      <c r="B5" s="14">
        <v>8806133613948</v>
      </c>
      <c r="C5" s="177" t="s">
        <v>19842</v>
      </c>
      <c r="D5" s="46" t="s">
        <v>19843</v>
      </c>
      <c r="E5" s="16">
        <v>18000</v>
      </c>
      <c r="F5" s="15">
        <v>0.45000000000000007</v>
      </c>
      <c r="G5" s="47">
        <v>80</v>
      </c>
      <c r="H5" s="55">
        <f>Таблица641[[#This Row],[Коэфициент стоимости]]*Таблица641[[#This Row],[Розничная цена KRW]]</f>
        <v>8100.0000000000009</v>
      </c>
      <c r="I5" s="17" t="str">
        <f>IF($H$1="","Введите курс",Таблица641[[#This Row],[Оптовая цена KRW за 1шт]]/$H$1)</f>
        <v>Введите курс</v>
      </c>
      <c r="J5" s="48"/>
      <c r="K5" s="18">
        <f>Таблица641[[#This Row],[Заказ коробок ]]*Таблица641[[#This Row],[Кол-во шт в коробке]]</f>
        <v>0</v>
      </c>
      <c r="L5" s="54">
        <f>Таблица641[[#This Row],[Общее кол-во шт]]*Таблица641[[#This Row],[Оптовая цена KRW за 1шт]]</f>
        <v>0</v>
      </c>
      <c r="M5" s="19" t="str">
        <f>IFERROR(Таблица641[[#This Row],[Общее кол-во шт]]*Таблица641[[#This Row],[Оптовая цена USD за 1шт]],"")</f>
        <v/>
      </c>
      <c r="N5" s="49"/>
    </row>
    <row r="6" spans="1:14" ht="22.5" customHeight="1">
      <c r="A6" s="44" t="s">
        <v>19844</v>
      </c>
      <c r="B6" s="14">
        <v>8806133613818</v>
      </c>
      <c r="C6" s="177" t="s">
        <v>19845</v>
      </c>
      <c r="D6" s="46" t="s">
        <v>19846</v>
      </c>
      <c r="E6" s="16">
        <v>30000</v>
      </c>
      <c r="F6" s="15">
        <v>0.45</v>
      </c>
      <c r="G6" s="47">
        <v>70</v>
      </c>
      <c r="H6" s="55">
        <f>Таблица641[[#This Row],[Коэфициент стоимости]]*Таблица641[[#This Row],[Розничная цена KRW]]</f>
        <v>13500</v>
      </c>
      <c r="I6" s="17" t="str">
        <f>IF($H$1="","Введите курс",Таблица641[[#This Row],[Оптовая цена KRW за 1шт]]/$H$1)</f>
        <v>Введите курс</v>
      </c>
      <c r="J6" s="48"/>
      <c r="K6" s="18">
        <f>Таблица641[[#This Row],[Заказ коробок ]]*Таблица641[[#This Row],[Кол-во шт в коробке]]</f>
        <v>0</v>
      </c>
      <c r="L6" s="54">
        <f>Таблица641[[#This Row],[Общее кол-во шт]]*Таблица641[[#This Row],[Оптовая цена KRW за 1шт]]</f>
        <v>0</v>
      </c>
      <c r="M6" s="19" t="str">
        <f>IFERROR(Таблица641[[#This Row],[Общее кол-во шт]]*Таблица641[[#This Row],[Оптовая цена USD за 1шт]],"")</f>
        <v/>
      </c>
      <c r="N6" s="49"/>
    </row>
    <row r="7" spans="1:14" ht="22.5" customHeight="1">
      <c r="A7" s="44" t="s">
        <v>19847</v>
      </c>
      <c r="B7" s="14">
        <v>8806133613825</v>
      </c>
      <c r="C7" s="177" t="s">
        <v>19848</v>
      </c>
      <c r="D7" s="46" t="s">
        <v>19849</v>
      </c>
      <c r="E7" s="16">
        <v>30000</v>
      </c>
      <c r="F7" s="15">
        <v>0.45</v>
      </c>
      <c r="G7" s="47">
        <v>80</v>
      </c>
      <c r="H7" s="55">
        <f>Таблица641[[#This Row],[Коэфициент стоимости]]*Таблица641[[#This Row],[Розничная цена KRW]]</f>
        <v>13500</v>
      </c>
      <c r="I7" s="17" t="str">
        <f>IF($H$1="","Введите курс",Таблица641[[#This Row],[Оптовая цена KRW за 1шт]]/$H$1)</f>
        <v>Введите курс</v>
      </c>
      <c r="J7" s="48"/>
      <c r="K7" s="18">
        <f>Таблица641[[#This Row],[Заказ коробок ]]*Таблица641[[#This Row],[Кол-во шт в коробке]]</f>
        <v>0</v>
      </c>
      <c r="L7" s="54">
        <f>Таблица641[[#This Row],[Общее кол-во шт]]*Таблица641[[#This Row],[Оптовая цена KRW за 1шт]]</f>
        <v>0</v>
      </c>
      <c r="M7" s="19" t="str">
        <f>IFERROR(Таблица641[[#This Row],[Общее кол-во шт]]*Таблица641[[#This Row],[Оптовая цена USD за 1шт]],"")</f>
        <v/>
      </c>
      <c r="N7" s="49"/>
    </row>
    <row r="8" spans="1:14" ht="22.5" customHeight="1">
      <c r="A8" s="44" t="s">
        <v>19850</v>
      </c>
      <c r="B8" s="14">
        <v>8806133613788</v>
      </c>
      <c r="C8" s="177" t="s">
        <v>19851</v>
      </c>
      <c r="D8" s="46" t="s">
        <v>19852</v>
      </c>
      <c r="E8" s="16">
        <v>30000</v>
      </c>
      <c r="F8" s="15">
        <v>0.45</v>
      </c>
      <c r="G8" s="47">
        <v>30</v>
      </c>
      <c r="H8" s="55">
        <f>Таблица641[[#This Row],[Коэфициент стоимости]]*Таблица641[[#This Row],[Розничная цена KRW]]</f>
        <v>13500</v>
      </c>
      <c r="I8" s="17" t="str">
        <f>IF($H$1="","Введите курс",Таблица641[[#This Row],[Оптовая цена KRW за 1шт]]/$H$1)</f>
        <v>Введите курс</v>
      </c>
      <c r="J8" s="48"/>
      <c r="K8" s="18">
        <f>Таблица641[[#This Row],[Заказ коробок ]]*Таблица641[[#This Row],[Кол-во шт в коробке]]</f>
        <v>0</v>
      </c>
      <c r="L8" s="54">
        <f>Таблица641[[#This Row],[Общее кол-во шт]]*Таблица641[[#This Row],[Оптовая цена KRW за 1шт]]</f>
        <v>0</v>
      </c>
      <c r="M8" s="19" t="str">
        <f>IFERROR(Таблица641[[#This Row],[Общее кол-во шт]]*Таблица641[[#This Row],[Оптовая цена USD за 1шт]],"")</f>
        <v/>
      </c>
      <c r="N8" s="49"/>
    </row>
    <row r="9" spans="1:14" ht="22.5" customHeight="1">
      <c r="A9" s="44" t="s">
        <v>19853</v>
      </c>
      <c r="B9" s="14">
        <v>8806133614013</v>
      </c>
      <c r="C9" s="177" t="s">
        <v>19854</v>
      </c>
      <c r="D9" s="46" t="s">
        <v>19855</v>
      </c>
      <c r="E9" s="16">
        <v>25000</v>
      </c>
      <c r="F9" s="15">
        <v>0.45</v>
      </c>
      <c r="G9" s="47">
        <v>80</v>
      </c>
      <c r="H9" s="55">
        <f>Таблица641[[#This Row],[Коэфициент стоимости]]*Таблица641[[#This Row],[Розничная цена KRW]]</f>
        <v>11250</v>
      </c>
      <c r="I9" s="17" t="str">
        <f>IF($H$1="","Введите курс",Таблица641[[#This Row],[Оптовая цена KRW за 1шт]]/$H$1)</f>
        <v>Введите курс</v>
      </c>
      <c r="J9" s="48"/>
      <c r="K9" s="18">
        <f>Таблица641[[#This Row],[Заказ коробок ]]*Таблица641[[#This Row],[Кол-во шт в коробке]]</f>
        <v>0</v>
      </c>
      <c r="L9" s="54">
        <f>Таблица641[[#This Row],[Общее кол-во шт]]*Таблица641[[#This Row],[Оптовая цена KRW за 1шт]]</f>
        <v>0</v>
      </c>
      <c r="M9" s="19" t="str">
        <f>IFERROR(Таблица641[[#This Row],[Общее кол-во шт]]*Таблица641[[#This Row],[Оптовая цена USD за 1шт]],"")</f>
        <v/>
      </c>
      <c r="N9" s="49"/>
    </row>
    <row r="10" spans="1:14" ht="22.5" customHeight="1">
      <c r="A10" s="44" t="s">
        <v>19856</v>
      </c>
      <c r="B10" s="14">
        <v>8806133614884</v>
      </c>
      <c r="C10" s="177" t="s">
        <v>19857</v>
      </c>
      <c r="D10" s="46" t="s">
        <v>19858</v>
      </c>
      <c r="E10" s="16">
        <v>25000</v>
      </c>
      <c r="F10" s="15">
        <v>0.45</v>
      </c>
      <c r="G10" s="47">
        <v>80</v>
      </c>
      <c r="H10" s="55">
        <f>Таблица641[[#This Row],[Коэфициент стоимости]]*Таблица641[[#This Row],[Розничная цена KRW]]</f>
        <v>11250</v>
      </c>
      <c r="I10" s="17" t="str">
        <f>IF($H$1="","Введите курс",Таблица641[[#This Row],[Оптовая цена KRW за 1шт]]/$H$1)</f>
        <v>Введите курс</v>
      </c>
      <c r="J10" s="48"/>
      <c r="K10" s="18">
        <f>Таблица641[[#This Row],[Заказ коробок ]]*Таблица641[[#This Row],[Кол-во шт в коробке]]</f>
        <v>0</v>
      </c>
      <c r="L10" s="54">
        <f>Таблица641[[#This Row],[Общее кол-во шт]]*Таблица641[[#This Row],[Оптовая цена KRW за 1шт]]</f>
        <v>0</v>
      </c>
      <c r="M10" s="19" t="str">
        <f>IFERROR(Таблица641[[#This Row],[Общее кол-во шт]]*Таблица641[[#This Row],[Оптовая цена USD за 1шт]],"")</f>
        <v/>
      </c>
      <c r="N10" s="49"/>
    </row>
    <row r="11" spans="1:14" ht="22.5" customHeight="1">
      <c r="A11" s="44" t="s">
        <v>19859</v>
      </c>
      <c r="B11" s="14">
        <v>8806133614174</v>
      </c>
      <c r="C11" s="177" t="s">
        <v>19860</v>
      </c>
      <c r="D11" s="46" t="s">
        <v>19861</v>
      </c>
      <c r="E11" s="16">
        <v>26000</v>
      </c>
      <c r="F11" s="15">
        <v>0.45</v>
      </c>
      <c r="G11" s="47">
        <v>80</v>
      </c>
      <c r="H11" s="55">
        <f>Таблица641[[#This Row],[Коэфициент стоимости]]*Таблица641[[#This Row],[Розничная цена KRW]]</f>
        <v>11700</v>
      </c>
      <c r="I11" s="17" t="str">
        <f>IF($H$1="","Введите курс",Таблица641[[#This Row],[Оптовая цена KRW за 1шт]]/$H$1)</f>
        <v>Введите курс</v>
      </c>
      <c r="J11" s="48"/>
      <c r="K11" s="18">
        <f>Таблица641[[#This Row],[Заказ коробок ]]*Таблица641[[#This Row],[Кол-во шт в коробке]]</f>
        <v>0</v>
      </c>
      <c r="L11" s="54">
        <f>Таблица641[[#This Row],[Общее кол-во шт]]*Таблица641[[#This Row],[Оптовая цена KRW за 1шт]]</f>
        <v>0</v>
      </c>
      <c r="M11" s="19" t="str">
        <f>IFERROR(Таблица641[[#This Row],[Общее кол-во шт]]*Таблица641[[#This Row],[Оптовая цена USD за 1шт]],"")</f>
        <v/>
      </c>
      <c r="N11" s="49"/>
    </row>
    <row r="12" spans="1:14" ht="22.5" customHeight="1">
      <c r="A12" s="44" t="s">
        <v>19862</v>
      </c>
      <c r="B12" s="14">
        <v>8806133613801</v>
      </c>
      <c r="C12" s="177" t="s">
        <v>19863</v>
      </c>
      <c r="D12" s="46" t="s">
        <v>19864</v>
      </c>
      <c r="E12" s="16">
        <v>48000</v>
      </c>
      <c r="F12" s="15">
        <v>0.45</v>
      </c>
      <c r="G12" s="47">
        <v>80</v>
      </c>
      <c r="H12" s="55">
        <f>Таблица641[[#This Row],[Коэфициент стоимости]]*Таблица641[[#This Row],[Розничная цена KRW]]</f>
        <v>21600</v>
      </c>
      <c r="I12" s="17" t="str">
        <f>IF($H$1="","Введите курс",Таблица641[[#This Row],[Оптовая цена KRW за 1шт]]/$H$1)</f>
        <v>Введите курс</v>
      </c>
      <c r="J12" s="48"/>
      <c r="K12" s="18">
        <f>Таблица641[[#This Row],[Заказ коробок ]]*Таблица641[[#This Row],[Кол-во шт в коробке]]</f>
        <v>0</v>
      </c>
      <c r="L12" s="54">
        <f>Таблица641[[#This Row],[Общее кол-во шт]]*Таблица641[[#This Row],[Оптовая цена KRW за 1шт]]</f>
        <v>0</v>
      </c>
      <c r="M12" s="19" t="str">
        <f>IFERROR(Таблица641[[#This Row],[Общее кол-во шт]]*Таблица641[[#This Row],[Оптовая цена USD за 1шт]],"")</f>
        <v/>
      </c>
      <c r="N12" s="49"/>
    </row>
    <row r="13" spans="1:14" ht="22.5" customHeight="1">
      <c r="A13" s="44" t="s">
        <v>19865</v>
      </c>
      <c r="B13" s="14">
        <v>8806133613832</v>
      </c>
      <c r="C13" s="178" t="s">
        <v>19866</v>
      </c>
      <c r="D13" s="46" t="s">
        <v>19867</v>
      </c>
      <c r="E13" s="16">
        <v>38000</v>
      </c>
      <c r="F13" s="15">
        <v>0.45000000000000007</v>
      </c>
      <c r="G13" s="47">
        <v>80</v>
      </c>
      <c r="H13" s="55">
        <f>Таблица641[[#This Row],[Коэфициент стоимости]]*Таблица641[[#This Row],[Розничная цена KRW]]</f>
        <v>17100.000000000004</v>
      </c>
      <c r="I13" s="17" t="str">
        <f>IF($H$1="","Введите курс",Таблица641[[#This Row],[Оптовая цена KRW за 1шт]]/$H$1)</f>
        <v>Введите курс</v>
      </c>
      <c r="J13" s="48"/>
      <c r="K13" s="18">
        <f>Таблица641[[#This Row],[Заказ коробок ]]*Таблица641[[#This Row],[Кол-во шт в коробке]]</f>
        <v>0</v>
      </c>
      <c r="L13" s="54">
        <f>Таблица641[[#This Row],[Общее кол-во шт]]*Таблица641[[#This Row],[Оптовая цена KRW за 1шт]]</f>
        <v>0</v>
      </c>
      <c r="M13" s="19" t="str">
        <f>IFERROR(Таблица641[[#This Row],[Общее кол-во шт]]*Таблица641[[#This Row],[Оптовая цена USD за 1шт]],"")</f>
        <v/>
      </c>
      <c r="N13" s="49"/>
    </row>
    <row r="14" spans="1:14" ht="22.5" customHeight="1">
      <c r="A14" s="44" t="s">
        <v>19868</v>
      </c>
      <c r="B14" s="14">
        <v>8806133615225</v>
      </c>
      <c r="C14" s="177" t="s">
        <v>19869</v>
      </c>
      <c r="D14" s="46" t="s">
        <v>19870</v>
      </c>
      <c r="E14" s="16">
        <v>32000</v>
      </c>
      <c r="F14" s="15">
        <v>0.50500000000000012</v>
      </c>
      <c r="G14" s="47">
        <v>80</v>
      </c>
      <c r="H14" s="55">
        <f>Таблица641[[#This Row],[Коэфициент стоимости]]*Таблица641[[#This Row],[Розничная цена KRW]]</f>
        <v>16160.000000000004</v>
      </c>
      <c r="I14" s="17" t="str">
        <f>IF($H$1="","Введите курс",Таблица641[[#This Row],[Оптовая цена KRW за 1шт]]/$H$1)</f>
        <v>Введите курс</v>
      </c>
      <c r="J14" s="48"/>
      <c r="K14" s="18">
        <f>Таблица641[[#This Row],[Заказ коробок ]]*Таблица641[[#This Row],[Кол-во шт в коробке]]</f>
        <v>0</v>
      </c>
      <c r="L14" s="54">
        <f>Таблица641[[#This Row],[Общее кол-во шт]]*Таблица641[[#This Row],[Оптовая цена KRW за 1шт]]</f>
        <v>0</v>
      </c>
      <c r="M14" s="19" t="str">
        <f>IFERROR(Таблица641[[#This Row],[Общее кол-во шт]]*Таблица641[[#This Row],[Оптовая цена USD за 1шт]],"")</f>
        <v/>
      </c>
      <c r="N14" s="49"/>
    </row>
    <row r="15" spans="1:14" ht="22.5" customHeight="1">
      <c r="A15" s="44" t="s">
        <v>19871</v>
      </c>
      <c r="B15" s="14">
        <v>8806133614709</v>
      </c>
      <c r="C15" s="177" t="s">
        <v>19872</v>
      </c>
      <c r="D15" s="46" t="s">
        <v>19873</v>
      </c>
      <c r="E15" s="16">
        <v>20000</v>
      </c>
      <c r="F15" s="15">
        <v>0.45000000000000007</v>
      </c>
      <c r="G15" s="47">
        <v>30</v>
      </c>
      <c r="H15" s="55">
        <f>Таблица641[[#This Row],[Коэфициент стоимости]]*Таблица641[[#This Row],[Розничная цена KRW]]</f>
        <v>9000.0000000000018</v>
      </c>
      <c r="I15" s="17" t="str">
        <f>IF($H$1="","Введите курс",Таблица641[[#This Row],[Оптовая цена KRW за 1шт]]/$H$1)</f>
        <v>Введите курс</v>
      </c>
      <c r="J15" s="48"/>
      <c r="K15" s="18">
        <f>Таблица641[[#This Row],[Заказ коробок ]]*Таблица641[[#This Row],[Кол-во шт в коробке]]</f>
        <v>0</v>
      </c>
      <c r="L15" s="54">
        <f>Таблица641[[#This Row],[Общее кол-во шт]]*Таблица641[[#This Row],[Оптовая цена KRW за 1шт]]</f>
        <v>0</v>
      </c>
      <c r="M15" s="19" t="str">
        <f>IFERROR(Таблица641[[#This Row],[Общее кол-во шт]]*Таблица641[[#This Row],[Оптовая цена USD за 1шт]],"")</f>
        <v/>
      </c>
      <c r="N15" s="49"/>
    </row>
    <row r="16" spans="1:14" ht="22.5" customHeight="1">
      <c r="A16" s="44" t="s">
        <v>19874</v>
      </c>
      <c r="B16" s="14">
        <v>8806133613740</v>
      </c>
      <c r="C16" s="179" t="s">
        <v>19875</v>
      </c>
      <c r="D16" s="46" t="s">
        <v>19876</v>
      </c>
      <c r="E16" s="16">
        <v>29000</v>
      </c>
      <c r="F16" s="15">
        <v>0.45</v>
      </c>
      <c r="G16" s="47">
        <v>80</v>
      </c>
      <c r="H16" s="55">
        <f>Таблица641[[#This Row],[Коэфициент стоимости]]*Таблица641[[#This Row],[Розничная цена KRW]]</f>
        <v>13050</v>
      </c>
      <c r="I16" s="17" t="str">
        <f>IF($H$1="","Введите курс",Таблица641[[#This Row],[Оптовая цена KRW за 1шт]]/$H$1)</f>
        <v>Введите курс</v>
      </c>
      <c r="J16" s="48"/>
      <c r="K16" s="18">
        <f>Таблица641[[#This Row],[Заказ коробок ]]*Таблица641[[#This Row],[Кол-во шт в коробке]]</f>
        <v>0</v>
      </c>
      <c r="L16" s="54">
        <f>Таблица641[[#This Row],[Общее кол-во шт]]*Таблица641[[#This Row],[Оптовая цена KRW за 1шт]]</f>
        <v>0</v>
      </c>
      <c r="M16" s="19" t="str">
        <f>IFERROR(Таблица641[[#This Row],[Общее кол-во шт]]*Таблица641[[#This Row],[Оптовая цена USD за 1шт]],"")</f>
        <v/>
      </c>
      <c r="N16" s="49"/>
    </row>
    <row r="17" spans="1:14" ht="22.5" customHeight="1">
      <c r="A17" s="44" t="s">
        <v>19877</v>
      </c>
      <c r="B17" s="14">
        <v>8806133613900</v>
      </c>
      <c r="C17" s="179" t="s">
        <v>19878</v>
      </c>
      <c r="D17" s="46" t="s">
        <v>19879</v>
      </c>
      <c r="E17" s="16">
        <v>28000</v>
      </c>
      <c r="F17" s="15">
        <v>0.45</v>
      </c>
      <c r="G17" s="47">
        <v>80</v>
      </c>
      <c r="H17" s="55">
        <f>Таблица641[[#This Row],[Коэфициент стоимости]]*Таблица641[[#This Row],[Розничная цена KRW]]</f>
        <v>12600</v>
      </c>
      <c r="I17" s="17" t="str">
        <f>IF($H$1="","Введите курс",Таблица641[[#This Row],[Оптовая цена KRW за 1шт]]/$H$1)</f>
        <v>Введите курс</v>
      </c>
      <c r="J17" s="48"/>
      <c r="K17" s="18">
        <f>Таблица641[[#This Row],[Заказ коробок ]]*Таблица641[[#This Row],[Кол-во шт в коробке]]</f>
        <v>0</v>
      </c>
      <c r="L17" s="54">
        <f>Таблица641[[#This Row],[Общее кол-во шт]]*Таблица641[[#This Row],[Оптовая цена KRW за 1шт]]</f>
        <v>0</v>
      </c>
      <c r="M17" s="19" t="str">
        <f>IFERROR(Таблица641[[#This Row],[Общее кол-во шт]]*Таблица641[[#This Row],[Оптовая цена USD за 1шт]],"")</f>
        <v/>
      </c>
      <c r="N17" s="49"/>
    </row>
    <row r="18" spans="1:14" ht="22.5" customHeight="1">
      <c r="A18" s="44" t="s">
        <v>19880</v>
      </c>
      <c r="B18" s="14">
        <v>8806133614945</v>
      </c>
      <c r="C18" s="179" t="s">
        <v>19881</v>
      </c>
      <c r="D18" s="46" t="s">
        <v>19882</v>
      </c>
      <c r="E18" s="16">
        <v>58000</v>
      </c>
      <c r="F18" s="15">
        <v>0.42800000000000005</v>
      </c>
      <c r="G18" s="47">
        <v>40</v>
      </c>
      <c r="H18" s="55">
        <f>Таблица641[[#This Row],[Коэфициент стоимости]]*Таблица641[[#This Row],[Розничная цена KRW]]</f>
        <v>24824.000000000004</v>
      </c>
      <c r="I18" s="17" t="str">
        <f>IF($H$1="","Введите курс",Таблица641[[#This Row],[Оптовая цена KRW за 1шт]]/$H$1)</f>
        <v>Введите курс</v>
      </c>
      <c r="J18" s="48"/>
      <c r="K18" s="18">
        <f>Таблица641[[#This Row],[Заказ коробок ]]*Таблица641[[#This Row],[Кол-во шт в коробке]]</f>
        <v>0</v>
      </c>
      <c r="L18" s="54">
        <f>Таблица641[[#This Row],[Общее кол-во шт]]*Таблица641[[#This Row],[Оптовая цена KRW за 1шт]]</f>
        <v>0</v>
      </c>
      <c r="M18" s="19" t="str">
        <f>IFERROR(Таблица641[[#This Row],[Общее кол-во шт]]*Таблица641[[#This Row],[Оптовая цена USD за 1шт]],"")</f>
        <v/>
      </c>
      <c r="N18" s="49"/>
    </row>
    <row r="19" spans="1:14" ht="22.5" customHeight="1">
      <c r="A19" s="44" t="s">
        <v>19883</v>
      </c>
      <c r="B19" s="14">
        <v>8806133613917</v>
      </c>
      <c r="C19" s="179" t="s">
        <v>19884</v>
      </c>
      <c r="D19" s="46" t="s">
        <v>19885</v>
      </c>
      <c r="E19" s="16">
        <v>32000</v>
      </c>
      <c r="F19" s="15">
        <v>0.45</v>
      </c>
      <c r="G19" s="47">
        <v>80</v>
      </c>
      <c r="H19" s="55">
        <f>Таблица641[[#This Row],[Коэфициент стоимости]]*Таблица641[[#This Row],[Розничная цена KRW]]</f>
        <v>14400</v>
      </c>
      <c r="I19" s="17" t="str">
        <f>IF($H$1="","Введите курс",Таблица641[[#This Row],[Оптовая цена KRW за 1шт]]/$H$1)</f>
        <v>Введите курс</v>
      </c>
      <c r="J19" s="48"/>
      <c r="K19" s="18">
        <f>Таблица641[[#This Row],[Заказ коробок ]]*Таблица641[[#This Row],[Кол-во шт в коробке]]</f>
        <v>0</v>
      </c>
      <c r="L19" s="54">
        <f>Таблица641[[#This Row],[Общее кол-во шт]]*Таблица641[[#This Row],[Оптовая цена KRW за 1шт]]</f>
        <v>0</v>
      </c>
      <c r="M19" s="19" t="str">
        <f>IFERROR(Таблица641[[#This Row],[Общее кол-во шт]]*Таблица641[[#This Row],[Оптовая цена USD за 1шт]],"")</f>
        <v/>
      </c>
      <c r="N19" s="49"/>
    </row>
    <row r="20" spans="1:14" ht="22.5" customHeight="1">
      <c r="A20" s="44" t="s">
        <v>19886</v>
      </c>
      <c r="B20" s="14">
        <v>8806133613702</v>
      </c>
      <c r="C20" s="177" t="s">
        <v>19887</v>
      </c>
      <c r="D20" s="46" t="s">
        <v>19888</v>
      </c>
      <c r="E20" s="16">
        <v>38000</v>
      </c>
      <c r="F20" s="15">
        <v>0.45000000000000007</v>
      </c>
      <c r="G20" s="47">
        <v>80</v>
      </c>
      <c r="H20" s="55">
        <f>Таблица641[[#This Row],[Коэфициент стоимости]]*Таблица641[[#This Row],[Розничная цена KRW]]</f>
        <v>17100.000000000004</v>
      </c>
      <c r="I20" s="17" t="str">
        <f>IF($H$1="","Введите курс",Таблица641[[#This Row],[Оптовая цена KRW за 1шт]]/$H$1)</f>
        <v>Введите курс</v>
      </c>
      <c r="J20" s="48"/>
      <c r="K20" s="18">
        <f>Таблица641[[#This Row],[Заказ коробок ]]*Таблица641[[#This Row],[Кол-во шт в коробке]]</f>
        <v>0</v>
      </c>
      <c r="L20" s="54">
        <f>Таблица641[[#This Row],[Общее кол-во шт]]*Таблица641[[#This Row],[Оптовая цена KRW за 1шт]]</f>
        <v>0</v>
      </c>
      <c r="M20" s="19" t="str">
        <f>IFERROR(Таблица641[[#This Row],[Общее кол-во шт]]*Таблица641[[#This Row],[Оптовая цена USD за 1шт]],"")</f>
        <v/>
      </c>
      <c r="N20" s="49"/>
    </row>
    <row r="21" spans="1:14" ht="22.5" customHeight="1">
      <c r="A21" s="44" t="s">
        <v>19889</v>
      </c>
      <c r="B21" s="14">
        <v>8806133613719</v>
      </c>
      <c r="C21" s="177" t="s">
        <v>19890</v>
      </c>
      <c r="D21" s="46" t="s">
        <v>19891</v>
      </c>
      <c r="E21" s="16">
        <v>25000</v>
      </c>
      <c r="F21" s="15">
        <v>0.45</v>
      </c>
      <c r="G21" s="47">
        <v>80</v>
      </c>
      <c r="H21" s="55">
        <f>Таблица641[[#This Row],[Коэфициент стоимости]]*Таблица641[[#This Row],[Розничная цена KRW]]</f>
        <v>11250</v>
      </c>
      <c r="I21" s="17" t="str">
        <f>IF($H$1="","Введите курс",Таблица641[[#This Row],[Оптовая цена KRW за 1шт]]/$H$1)</f>
        <v>Введите курс</v>
      </c>
      <c r="J21" s="48"/>
      <c r="K21" s="18">
        <f>Таблица641[[#This Row],[Заказ коробок ]]*Таблица641[[#This Row],[Кол-во шт в коробке]]</f>
        <v>0</v>
      </c>
      <c r="L21" s="54">
        <f>Таблица641[[#This Row],[Общее кол-во шт]]*Таблица641[[#This Row],[Оптовая цена KRW за 1шт]]</f>
        <v>0</v>
      </c>
      <c r="M21" s="19" t="str">
        <f>IFERROR(Таблица641[[#This Row],[Общее кол-во шт]]*Таблица641[[#This Row],[Оптовая цена USD за 1шт]],"")</f>
        <v/>
      </c>
      <c r="N21" s="49"/>
    </row>
    <row r="22" spans="1:14" ht="22.5" customHeight="1">
      <c r="A22" s="44" t="s">
        <v>19892</v>
      </c>
      <c r="B22" s="14">
        <v>8806133614723</v>
      </c>
      <c r="C22" s="176" t="s">
        <v>19893</v>
      </c>
      <c r="D22" s="46" t="s">
        <v>19894</v>
      </c>
      <c r="E22" s="16">
        <v>20000</v>
      </c>
      <c r="F22" s="15">
        <v>0.45000000000000007</v>
      </c>
      <c r="G22" s="47">
        <v>30</v>
      </c>
      <c r="H22" s="55">
        <f>Таблица641[[#This Row],[Коэфициент стоимости]]*Таблица641[[#This Row],[Розничная цена KRW]]</f>
        <v>9000.0000000000018</v>
      </c>
      <c r="I22" s="17" t="str">
        <f>IF($H$1="","Введите курс",Таблица641[[#This Row],[Оптовая цена KRW за 1шт]]/$H$1)</f>
        <v>Введите курс</v>
      </c>
      <c r="J22" s="48"/>
      <c r="K22" s="18">
        <f>Таблица641[[#This Row],[Заказ коробок ]]*Таблица641[[#This Row],[Кол-во шт в коробке]]</f>
        <v>0</v>
      </c>
      <c r="L22" s="54">
        <f>Таблица641[[#This Row],[Общее кол-во шт]]*Таблица641[[#This Row],[Оптовая цена KRW за 1шт]]</f>
        <v>0</v>
      </c>
      <c r="M22" s="19" t="str">
        <f>IFERROR(Таблица641[[#This Row],[Общее кол-во шт]]*Таблица641[[#This Row],[Оптовая цена USD за 1шт]],"")</f>
        <v/>
      </c>
      <c r="N22" s="49"/>
    </row>
    <row r="23" spans="1:14" ht="22.5" customHeight="1">
      <c r="A23" s="44" t="s">
        <v>19895</v>
      </c>
      <c r="B23" s="14">
        <v>8806133614334</v>
      </c>
      <c r="C23" s="177" t="s">
        <v>19896</v>
      </c>
      <c r="D23" s="46" t="s">
        <v>19897</v>
      </c>
      <c r="E23" s="16">
        <v>30000</v>
      </c>
      <c r="F23" s="15">
        <v>0.45</v>
      </c>
      <c r="G23" s="47">
        <v>80</v>
      </c>
      <c r="H23" s="55">
        <f>Таблица641[[#This Row],[Коэфициент стоимости]]*Таблица641[[#This Row],[Розничная цена KRW]]</f>
        <v>13500</v>
      </c>
      <c r="I23" s="17" t="str">
        <f>IF($H$1="","Введите курс",Таблица641[[#This Row],[Оптовая цена KRW за 1шт]]/$H$1)</f>
        <v>Введите курс</v>
      </c>
      <c r="J23" s="48"/>
      <c r="K23" s="18">
        <f>Таблица641[[#This Row],[Заказ коробок ]]*Таблица641[[#This Row],[Кол-во шт в коробке]]</f>
        <v>0</v>
      </c>
      <c r="L23" s="54">
        <f>Таблица641[[#This Row],[Общее кол-во шт]]*Таблица641[[#This Row],[Оптовая цена KRW за 1шт]]</f>
        <v>0</v>
      </c>
      <c r="M23" s="19" t="str">
        <f>IFERROR(Таблица641[[#This Row],[Общее кол-во шт]]*Таблица641[[#This Row],[Оптовая цена USD за 1шт]],"")</f>
        <v/>
      </c>
      <c r="N23" s="49"/>
    </row>
    <row r="24" spans="1:14" ht="22.5" customHeight="1">
      <c r="A24" s="44" t="s">
        <v>19898</v>
      </c>
      <c r="B24" s="14">
        <v>8806133614372</v>
      </c>
      <c r="C24" s="177" t="s">
        <v>19899</v>
      </c>
      <c r="D24" s="46" t="s">
        <v>19900</v>
      </c>
      <c r="E24" s="16">
        <v>32000</v>
      </c>
      <c r="F24" s="15">
        <v>0.45</v>
      </c>
      <c r="G24" s="47">
        <v>80</v>
      </c>
      <c r="H24" s="55">
        <f>Таблица641[[#This Row],[Коэфициент стоимости]]*Таблица641[[#This Row],[Розничная цена KRW]]</f>
        <v>14400</v>
      </c>
      <c r="I24" s="17" t="str">
        <f>IF($H$1="","Введите курс",Таблица641[[#This Row],[Оптовая цена KRW за 1шт]]/$H$1)</f>
        <v>Введите курс</v>
      </c>
      <c r="J24" s="48"/>
      <c r="K24" s="18">
        <f>Таблица641[[#This Row],[Заказ коробок ]]*Таблица641[[#This Row],[Кол-во шт в коробке]]</f>
        <v>0</v>
      </c>
      <c r="L24" s="54">
        <f>Таблица641[[#This Row],[Общее кол-во шт]]*Таблица641[[#This Row],[Оптовая цена KRW за 1шт]]</f>
        <v>0</v>
      </c>
      <c r="M24" s="19" t="str">
        <f>IFERROR(Таблица641[[#This Row],[Общее кол-во шт]]*Таблица641[[#This Row],[Оптовая цена USD за 1шт]],"")</f>
        <v/>
      </c>
      <c r="N24" s="49"/>
    </row>
    <row r="25" spans="1:14" ht="22.5" customHeight="1">
      <c r="A25" s="44" t="s">
        <v>19901</v>
      </c>
      <c r="B25" s="14">
        <v>8806133614136</v>
      </c>
      <c r="C25" s="177" t="s">
        <v>19902</v>
      </c>
      <c r="D25" s="46" t="s">
        <v>19903</v>
      </c>
      <c r="E25" s="16">
        <v>20000</v>
      </c>
      <c r="F25" s="15">
        <v>0.45000000000000007</v>
      </c>
      <c r="G25" s="47">
        <v>80</v>
      </c>
      <c r="H25" s="55">
        <f>Таблица641[[#This Row],[Коэфициент стоимости]]*Таблица641[[#This Row],[Розничная цена KRW]]</f>
        <v>9000.0000000000018</v>
      </c>
      <c r="I25" s="17" t="str">
        <f>IF($H$1="","Введите курс",Таблица641[[#This Row],[Оптовая цена KRW за 1шт]]/$H$1)</f>
        <v>Введите курс</v>
      </c>
      <c r="J25" s="48"/>
      <c r="K25" s="18">
        <f>Таблица641[[#This Row],[Заказ коробок ]]*Таблица641[[#This Row],[Кол-во шт в коробке]]</f>
        <v>0</v>
      </c>
      <c r="L25" s="54">
        <f>Таблица641[[#This Row],[Общее кол-во шт]]*Таблица641[[#This Row],[Оптовая цена KRW за 1шт]]</f>
        <v>0</v>
      </c>
      <c r="M25" s="19" t="str">
        <f>IFERROR(Таблица641[[#This Row],[Общее кол-во шт]]*Таблица641[[#This Row],[Оптовая цена USD за 1шт]],"")</f>
        <v/>
      </c>
      <c r="N25" s="49"/>
    </row>
    <row r="26" spans="1:14" ht="22.5" customHeight="1">
      <c r="A26" s="44" t="s">
        <v>19904</v>
      </c>
      <c r="B26" s="14">
        <v>8806133614983</v>
      </c>
      <c r="C26" s="180" t="s">
        <v>19905</v>
      </c>
      <c r="D26" s="46" t="s">
        <v>19906</v>
      </c>
      <c r="E26" s="16">
        <v>28000</v>
      </c>
      <c r="F26" s="15">
        <v>0.45</v>
      </c>
      <c r="G26" s="47">
        <v>80</v>
      </c>
      <c r="H26" s="55">
        <f>Таблица641[[#This Row],[Коэфициент стоимости]]*Таблица641[[#This Row],[Розничная цена KRW]]</f>
        <v>12600</v>
      </c>
      <c r="I26" s="17" t="str">
        <f>IF($H$1="","Введите курс",Таблица641[[#This Row],[Оптовая цена KRW за 1шт]]/$H$1)</f>
        <v>Введите курс</v>
      </c>
      <c r="J26" s="48"/>
      <c r="K26" s="18">
        <f>Таблица641[[#This Row],[Заказ коробок ]]*Таблица641[[#This Row],[Кол-во шт в коробке]]</f>
        <v>0</v>
      </c>
      <c r="L26" s="54">
        <f>Таблица641[[#This Row],[Общее кол-во шт]]*Таблица641[[#This Row],[Оптовая цена KRW за 1шт]]</f>
        <v>0</v>
      </c>
      <c r="M26" s="19" t="str">
        <f>IFERROR(Таблица641[[#This Row],[Общее кол-во шт]]*Таблица641[[#This Row],[Оптовая цена USD за 1шт]],"")</f>
        <v/>
      </c>
      <c r="N26" s="49"/>
    </row>
    <row r="27" spans="1:14" ht="22.5" customHeight="1">
      <c r="A27" s="44" t="s">
        <v>19907</v>
      </c>
      <c r="B27" s="14">
        <v>8806133614037</v>
      </c>
      <c r="C27" s="181" t="s">
        <v>19908</v>
      </c>
      <c r="D27" s="46" t="s">
        <v>19909</v>
      </c>
      <c r="E27" s="16">
        <v>29000</v>
      </c>
      <c r="F27" s="15">
        <v>0.45</v>
      </c>
      <c r="G27" s="47">
        <v>48</v>
      </c>
      <c r="H27" s="55">
        <f>Таблица641[[#This Row],[Коэфициент стоимости]]*Таблица641[[#This Row],[Розничная цена KRW]]</f>
        <v>13050</v>
      </c>
      <c r="I27" s="17" t="str">
        <f>IF($H$1="","Введите курс",Таблица641[[#This Row],[Оптовая цена KRW за 1шт]]/$H$1)</f>
        <v>Введите курс</v>
      </c>
      <c r="J27" s="48"/>
      <c r="K27" s="18">
        <f>Таблица641[[#This Row],[Заказ коробок ]]*Таблица641[[#This Row],[Кол-во шт в коробке]]</f>
        <v>0</v>
      </c>
      <c r="L27" s="54">
        <f>Таблица641[[#This Row],[Общее кол-во шт]]*Таблица641[[#This Row],[Оптовая цена KRW за 1шт]]</f>
        <v>0</v>
      </c>
      <c r="M27" s="19" t="str">
        <f>IFERROR(Таблица641[[#This Row],[Общее кол-во шт]]*Таблица641[[#This Row],[Оптовая цена USD за 1шт]],"")</f>
        <v/>
      </c>
      <c r="N27" s="49"/>
    </row>
    <row r="28" spans="1:14" ht="22.5" customHeight="1">
      <c r="A28" s="44" t="s">
        <v>19910</v>
      </c>
      <c r="B28" s="14">
        <v>8806133614747</v>
      </c>
      <c r="C28" s="181" t="s">
        <v>19911</v>
      </c>
      <c r="D28" s="46" t="s">
        <v>19912</v>
      </c>
      <c r="E28" s="16">
        <v>29000</v>
      </c>
      <c r="F28" s="15">
        <v>0.47199999999999998</v>
      </c>
      <c r="G28" s="47">
        <v>48</v>
      </c>
      <c r="H28" s="55">
        <f>Таблица641[[#This Row],[Коэфициент стоимости]]*Таблица641[[#This Row],[Розничная цена KRW]]</f>
        <v>13688</v>
      </c>
      <c r="I28" s="17" t="str">
        <f>IF($H$1="","Введите курс",Таблица641[[#This Row],[Оптовая цена KRW за 1шт]]/$H$1)</f>
        <v>Введите курс</v>
      </c>
      <c r="J28" s="48"/>
      <c r="K28" s="18">
        <f>Таблица641[[#This Row],[Заказ коробок ]]*Таблица641[[#This Row],[Кол-во шт в коробке]]</f>
        <v>0</v>
      </c>
      <c r="L28" s="54">
        <f>Таблица641[[#This Row],[Общее кол-во шт]]*Таблица641[[#This Row],[Оптовая цена KRW за 1шт]]</f>
        <v>0</v>
      </c>
      <c r="M28" s="19" t="str">
        <f>IFERROR(Таблица641[[#This Row],[Общее кол-во шт]]*Таблица641[[#This Row],[Оптовая цена USD за 1шт]],"")</f>
        <v/>
      </c>
      <c r="N28" s="49"/>
    </row>
    <row r="29" spans="1:14" ht="22.5" customHeight="1">
      <c r="A29" s="44" t="s">
        <v>19913</v>
      </c>
      <c r="B29" s="14">
        <v>8806133614778</v>
      </c>
      <c r="C29" s="181" t="s">
        <v>19914</v>
      </c>
      <c r="D29" s="46" t="s">
        <v>19915</v>
      </c>
      <c r="E29" s="16">
        <v>38000</v>
      </c>
      <c r="F29" s="15">
        <v>0.45000000000000007</v>
      </c>
      <c r="G29" s="47">
        <v>48</v>
      </c>
      <c r="H29" s="55">
        <f>Таблица641[[#This Row],[Коэфициент стоимости]]*Таблица641[[#This Row],[Розничная цена KRW]]</f>
        <v>17100.000000000004</v>
      </c>
      <c r="I29" s="17" t="str">
        <f>IF($H$1="","Введите курс",Таблица641[[#This Row],[Оптовая цена KRW за 1шт]]/$H$1)</f>
        <v>Введите курс</v>
      </c>
      <c r="J29" s="48"/>
      <c r="K29" s="18">
        <f>Таблица641[[#This Row],[Заказ коробок ]]*Таблица641[[#This Row],[Кол-во шт в коробке]]</f>
        <v>0</v>
      </c>
      <c r="L29" s="54">
        <f>Таблица641[[#This Row],[Общее кол-во шт]]*Таблица641[[#This Row],[Оптовая цена KRW за 1шт]]</f>
        <v>0</v>
      </c>
      <c r="M29" s="19" t="str">
        <f>IFERROR(Таблица641[[#This Row],[Общее кол-во шт]]*Таблица641[[#This Row],[Оптовая цена USD за 1шт]],"")</f>
        <v/>
      </c>
      <c r="N29" s="49"/>
    </row>
    <row r="30" spans="1:14" ht="22.5" customHeight="1">
      <c r="A30" s="44" t="s">
        <v>19916</v>
      </c>
      <c r="B30" s="14">
        <v>8806133615058</v>
      </c>
      <c r="C30" s="181" t="s">
        <v>19917</v>
      </c>
      <c r="D30" s="46" t="s">
        <v>19918</v>
      </c>
      <c r="E30" s="16">
        <v>32000</v>
      </c>
      <c r="F30" s="15">
        <v>0.47199999999999998</v>
      </c>
      <c r="G30" s="47">
        <v>80</v>
      </c>
      <c r="H30" s="55">
        <f>Таблица641[[#This Row],[Коэфициент стоимости]]*Таблица641[[#This Row],[Розничная цена KRW]]</f>
        <v>15104</v>
      </c>
      <c r="I30" s="17" t="str">
        <f>IF($H$1="","Введите курс",Таблица641[[#This Row],[Оптовая цена KRW за 1шт]]/$H$1)</f>
        <v>Введите курс</v>
      </c>
      <c r="J30" s="48"/>
      <c r="K30" s="18">
        <f>Таблица641[[#This Row],[Заказ коробок ]]*Таблица641[[#This Row],[Кол-во шт в коробке]]</f>
        <v>0</v>
      </c>
      <c r="L30" s="54">
        <f>Таблица641[[#This Row],[Общее кол-во шт]]*Таблица641[[#This Row],[Оптовая цена KRW за 1шт]]</f>
        <v>0</v>
      </c>
      <c r="M30" s="19" t="str">
        <f>IFERROR(Таблица641[[#This Row],[Общее кол-во шт]]*Таблица641[[#This Row],[Оптовая цена USD за 1шт]],"")</f>
        <v/>
      </c>
      <c r="N30" s="49"/>
    </row>
    <row r="31" spans="1:14" ht="22.5" customHeight="1">
      <c r="A31" s="44" t="s">
        <v>19919</v>
      </c>
      <c r="B31" s="14">
        <v>8806133615201</v>
      </c>
      <c r="C31" s="182" t="s">
        <v>19920</v>
      </c>
      <c r="D31" s="46" t="s">
        <v>19921</v>
      </c>
      <c r="E31" s="16">
        <v>14000</v>
      </c>
      <c r="F31" s="15">
        <v>0.505</v>
      </c>
      <c r="G31" s="47">
        <v>80</v>
      </c>
      <c r="H31" s="55">
        <f>Таблица641[[#This Row],[Коэфициент стоимости]]*Таблица641[[#This Row],[Розничная цена KRW]]</f>
        <v>7070</v>
      </c>
      <c r="I31" s="17" t="str">
        <f>IF($H$1="","Введите курс",Таблица641[[#This Row],[Оптовая цена KRW за 1шт]]/$H$1)</f>
        <v>Введите курс</v>
      </c>
      <c r="J31" s="48"/>
      <c r="K31" s="18">
        <f>Таблица641[[#This Row],[Заказ коробок ]]*Таблица641[[#This Row],[Кол-во шт в коробке]]</f>
        <v>0</v>
      </c>
      <c r="L31" s="54">
        <f>Таблица641[[#This Row],[Общее кол-во шт]]*Таблица641[[#This Row],[Оптовая цена KRW за 1шт]]</f>
        <v>0</v>
      </c>
      <c r="M31" s="19" t="str">
        <f>IFERROR(Таблица641[[#This Row],[Общее кол-во шт]]*Таблица641[[#This Row],[Оптовая цена USD за 1шт]],"")</f>
        <v/>
      </c>
      <c r="N31" s="49"/>
    </row>
    <row r="32" spans="1:14" ht="22.5" customHeight="1">
      <c r="A32" s="44" t="s">
        <v>19922</v>
      </c>
      <c r="B32" s="14">
        <v>8806133615270</v>
      </c>
      <c r="C32" s="181" t="s">
        <v>19923</v>
      </c>
      <c r="D32" s="46" t="s">
        <v>19924</v>
      </c>
      <c r="E32" s="16">
        <v>24000</v>
      </c>
      <c r="F32" s="15">
        <v>0.505</v>
      </c>
      <c r="G32" s="47">
        <v>80</v>
      </c>
      <c r="H32" s="55">
        <f>Таблица641[[#This Row],[Коэфициент стоимости]]*Таблица641[[#This Row],[Розничная цена KRW]]</f>
        <v>12120</v>
      </c>
      <c r="I32" s="17" t="str">
        <f>IF($H$1="","Введите курс",Таблица641[[#This Row],[Оптовая цена KRW за 1шт]]/$H$1)</f>
        <v>Введите курс</v>
      </c>
      <c r="J32" s="48"/>
      <c r="K32" s="18">
        <f>Таблица641[[#This Row],[Заказ коробок ]]*Таблица641[[#This Row],[Кол-во шт в коробке]]</f>
        <v>0</v>
      </c>
      <c r="L32" s="54">
        <f>Таблица641[[#This Row],[Общее кол-во шт]]*Таблица641[[#This Row],[Оптовая цена KRW за 1шт]]</f>
        <v>0</v>
      </c>
      <c r="M32" s="19" t="str">
        <f>IFERROR(Таблица641[[#This Row],[Общее кол-во шт]]*Таблица641[[#This Row],[Оптовая цена USD за 1шт]],"")</f>
        <v/>
      </c>
      <c r="N32" s="49"/>
    </row>
    <row r="33" spans="1:14" ht="22.5" customHeight="1">
      <c r="A33" s="44" t="s">
        <v>19925</v>
      </c>
      <c r="B33" s="14">
        <v>8806133613689</v>
      </c>
      <c r="C33" s="178" t="s">
        <v>19926</v>
      </c>
      <c r="D33" s="46" t="s">
        <v>19927</v>
      </c>
      <c r="E33" s="16">
        <v>26000</v>
      </c>
      <c r="F33" s="15">
        <v>0.45</v>
      </c>
      <c r="G33" s="47">
        <v>80</v>
      </c>
      <c r="H33" s="55">
        <f>Таблица641[[#This Row],[Коэфициент стоимости]]*Таблица641[[#This Row],[Розничная цена KRW]]</f>
        <v>11700</v>
      </c>
      <c r="I33" s="17" t="str">
        <f>IF($H$1="","Введите курс",Таблица641[[#This Row],[Оптовая цена KRW за 1шт]]/$H$1)</f>
        <v>Введите курс</v>
      </c>
      <c r="J33" s="48"/>
      <c r="K33" s="18">
        <f>Таблица641[[#This Row],[Заказ коробок ]]*Таблица641[[#This Row],[Кол-во шт в коробке]]</f>
        <v>0</v>
      </c>
      <c r="L33" s="54">
        <f>Таблица641[[#This Row],[Общее кол-во шт]]*Таблица641[[#This Row],[Оптовая цена KRW за 1шт]]</f>
        <v>0</v>
      </c>
      <c r="M33" s="19" t="str">
        <f>IFERROR(Таблица641[[#This Row],[Общее кол-во шт]]*Таблица641[[#This Row],[Оптовая цена USD за 1шт]],"")</f>
        <v/>
      </c>
      <c r="N33" s="49"/>
    </row>
    <row r="34" spans="1:14" ht="22.5" customHeight="1">
      <c r="A34" s="44" t="s">
        <v>19928</v>
      </c>
      <c r="B34" s="14">
        <v>8806133614648</v>
      </c>
      <c r="C34" s="177" t="s">
        <v>19929</v>
      </c>
      <c r="D34" s="46" t="s">
        <v>19930</v>
      </c>
      <c r="E34" s="16">
        <v>29000</v>
      </c>
      <c r="F34" s="15">
        <v>0.45</v>
      </c>
      <c r="G34" s="47">
        <v>80</v>
      </c>
      <c r="H34" s="55">
        <f>Таблица641[[#This Row],[Коэфициент стоимости]]*Таблица641[[#This Row],[Розничная цена KRW]]</f>
        <v>13050</v>
      </c>
      <c r="I34" s="17" t="str">
        <f>IF($H$1="","Введите курс",Таблица641[[#This Row],[Оптовая цена KRW за 1шт]]/$H$1)</f>
        <v>Введите курс</v>
      </c>
      <c r="J34" s="48"/>
      <c r="K34" s="18">
        <f>Таблица641[[#This Row],[Заказ коробок ]]*Таблица641[[#This Row],[Кол-во шт в коробке]]</f>
        <v>0</v>
      </c>
      <c r="L34" s="54">
        <f>Таблица641[[#This Row],[Общее кол-во шт]]*Таблица641[[#This Row],[Оптовая цена KRW за 1шт]]</f>
        <v>0</v>
      </c>
      <c r="M34" s="19" t="str">
        <f>IFERROR(Таблица641[[#This Row],[Общее кол-во шт]]*Таблица641[[#This Row],[Оптовая цена USD за 1шт]],"")</f>
        <v/>
      </c>
      <c r="N34" s="49"/>
    </row>
    <row r="35" spans="1:14" ht="22.5" customHeight="1">
      <c r="A35" s="44" t="s">
        <v>19931</v>
      </c>
      <c r="B35" s="14">
        <v>8806133613665</v>
      </c>
      <c r="C35" s="177" t="s">
        <v>19932</v>
      </c>
      <c r="D35" s="46" t="s">
        <v>19933</v>
      </c>
      <c r="E35" s="16">
        <v>36000</v>
      </c>
      <c r="F35" s="15">
        <v>0.45000000000000007</v>
      </c>
      <c r="G35" s="47">
        <v>80</v>
      </c>
      <c r="H35" s="55">
        <f>Таблица641[[#This Row],[Коэфициент стоимости]]*Таблица641[[#This Row],[Розничная цена KRW]]</f>
        <v>16200.000000000002</v>
      </c>
      <c r="I35" s="17" t="str">
        <f>IF($H$1="","Введите курс",Таблица641[[#This Row],[Оптовая цена KRW за 1шт]]/$H$1)</f>
        <v>Введите курс</v>
      </c>
      <c r="J35" s="48"/>
      <c r="K35" s="18">
        <f>Таблица641[[#This Row],[Заказ коробок ]]*Таблица641[[#This Row],[Кол-во шт в коробке]]</f>
        <v>0</v>
      </c>
      <c r="L35" s="54">
        <f>Таблица641[[#This Row],[Общее кол-во шт]]*Таблица641[[#This Row],[Оптовая цена KRW за 1шт]]</f>
        <v>0</v>
      </c>
      <c r="M35" s="19" t="str">
        <f>IFERROR(Таблица641[[#This Row],[Общее кол-во шт]]*Таблица641[[#This Row],[Оптовая цена USD за 1шт]],"")</f>
        <v/>
      </c>
      <c r="N35" s="49"/>
    </row>
    <row r="36" spans="1:14" ht="22.5" customHeight="1">
      <c r="A36" s="44" t="s">
        <v>19934</v>
      </c>
      <c r="B36" s="14">
        <v>8806133613672</v>
      </c>
      <c r="C36" s="177" t="s">
        <v>19935</v>
      </c>
      <c r="D36" s="46" t="s">
        <v>19936</v>
      </c>
      <c r="E36" s="16">
        <v>38000</v>
      </c>
      <c r="F36" s="15">
        <v>0.45000000000000007</v>
      </c>
      <c r="G36" s="47">
        <v>60</v>
      </c>
      <c r="H36" s="55">
        <f>Таблица641[[#This Row],[Коэфициент стоимости]]*Таблица641[[#This Row],[Розничная цена KRW]]</f>
        <v>17100.000000000004</v>
      </c>
      <c r="I36" s="17" t="str">
        <f>IF($H$1="","Введите курс",Таблица641[[#This Row],[Оптовая цена KRW за 1шт]]/$H$1)</f>
        <v>Введите курс</v>
      </c>
      <c r="J36" s="48"/>
      <c r="K36" s="18">
        <f>Таблица641[[#This Row],[Заказ коробок ]]*Таблица641[[#This Row],[Кол-во шт в коробке]]</f>
        <v>0</v>
      </c>
      <c r="L36" s="54">
        <f>Таблица641[[#This Row],[Общее кол-во шт]]*Таблица641[[#This Row],[Оптовая цена KRW за 1шт]]</f>
        <v>0</v>
      </c>
      <c r="M36" s="19" t="str">
        <f>IFERROR(Таблица641[[#This Row],[Общее кол-во шт]]*Таблица641[[#This Row],[Оптовая цена USD за 1шт]],"")</f>
        <v/>
      </c>
      <c r="N36" s="49"/>
    </row>
    <row r="37" spans="1:14" ht="22.5" customHeight="1">
      <c r="A37" s="44" t="s">
        <v>19937</v>
      </c>
      <c r="B37" s="14">
        <v>8806133614808</v>
      </c>
      <c r="C37" s="177" t="s">
        <v>19938</v>
      </c>
      <c r="D37" s="46" t="s">
        <v>19939</v>
      </c>
      <c r="E37" s="16">
        <v>48000</v>
      </c>
      <c r="F37" s="15">
        <v>0.45</v>
      </c>
      <c r="G37" s="47">
        <v>40</v>
      </c>
      <c r="H37" s="55">
        <f>Таблица641[[#This Row],[Коэфициент стоимости]]*Таблица641[[#This Row],[Розничная цена KRW]]</f>
        <v>21600</v>
      </c>
      <c r="I37" s="17" t="str">
        <f>IF($H$1="","Введите курс",Таблица641[[#This Row],[Оптовая цена KRW за 1шт]]/$H$1)</f>
        <v>Введите курс</v>
      </c>
      <c r="J37" s="48"/>
      <c r="K37" s="18">
        <f>Таблица641[[#This Row],[Заказ коробок ]]*Таблица641[[#This Row],[Кол-во шт в коробке]]</f>
        <v>0</v>
      </c>
      <c r="L37" s="54">
        <f>Таблица641[[#This Row],[Общее кол-во шт]]*Таблица641[[#This Row],[Оптовая цена KRW за 1шт]]</f>
        <v>0</v>
      </c>
      <c r="M37" s="19" t="str">
        <f>IFERROR(Таблица641[[#This Row],[Общее кол-во шт]]*Таблица641[[#This Row],[Оптовая цена USD за 1шт]],"")</f>
        <v/>
      </c>
      <c r="N37" s="49"/>
    </row>
    <row r="38" spans="1:14" ht="22.5" customHeight="1">
      <c r="A38" s="44" t="s">
        <v>19940</v>
      </c>
      <c r="B38" s="14">
        <v>8806133614860</v>
      </c>
      <c r="C38" s="177" t="s">
        <v>19941</v>
      </c>
      <c r="D38" s="46" t="s">
        <v>19942</v>
      </c>
      <c r="E38" s="16">
        <v>33000</v>
      </c>
      <c r="F38" s="15">
        <v>0.45</v>
      </c>
      <c r="G38" s="47">
        <v>80</v>
      </c>
      <c r="H38" s="55">
        <f>Таблица641[[#This Row],[Коэфициент стоимости]]*Таблица641[[#This Row],[Розничная цена KRW]]</f>
        <v>14850</v>
      </c>
      <c r="I38" s="17" t="str">
        <f>IF($H$1="","Введите курс",Таблица641[[#This Row],[Оптовая цена KRW за 1шт]]/$H$1)</f>
        <v>Введите курс</v>
      </c>
      <c r="J38" s="48"/>
      <c r="K38" s="18">
        <f>Таблица641[[#This Row],[Заказ коробок ]]*Таблица641[[#This Row],[Кол-во шт в коробке]]</f>
        <v>0</v>
      </c>
      <c r="L38" s="54">
        <f>Таблица641[[#This Row],[Общее кол-во шт]]*Таблица641[[#This Row],[Оптовая цена KRW за 1шт]]</f>
        <v>0</v>
      </c>
      <c r="M38" s="19" t="str">
        <f>IFERROR(Таблица641[[#This Row],[Общее кол-во шт]]*Таблица641[[#This Row],[Оптовая цена USD за 1шт]],"")</f>
        <v/>
      </c>
      <c r="N38" s="49"/>
    </row>
    <row r="39" spans="1:14" ht="22.5" customHeight="1">
      <c r="A39" s="44" t="s">
        <v>19943</v>
      </c>
      <c r="B39" s="14">
        <v>8806133613627</v>
      </c>
      <c r="C39" s="177" t="s">
        <v>19944</v>
      </c>
      <c r="D39" s="115" t="s">
        <v>19945</v>
      </c>
      <c r="E39" s="16">
        <v>120000</v>
      </c>
      <c r="F39" s="15">
        <v>0.45</v>
      </c>
      <c r="G39" s="47">
        <v>36</v>
      </c>
      <c r="H39" s="55">
        <f>Таблица641[[#This Row],[Коэфициент стоимости]]*Таблица641[[#This Row],[Розничная цена KRW]]</f>
        <v>54000</v>
      </c>
      <c r="I39" s="17" t="str">
        <f>IF($H$1="","Введите курс",Таблица641[[#This Row],[Оптовая цена KRW за 1шт]]/$H$1)</f>
        <v>Введите курс</v>
      </c>
      <c r="J39" s="48"/>
      <c r="K39" s="18">
        <f>Таблица641[[#This Row],[Заказ коробок ]]*Таблица641[[#This Row],[Кол-во шт в коробке]]</f>
        <v>0</v>
      </c>
      <c r="L39" s="54">
        <f>Таблица641[[#This Row],[Общее кол-во шт]]*Таблица641[[#This Row],[Оптовая цена KRW за 1шт]]</f>
        <v>0</v>
      </c>
      <c r="M39" s="19" t="str">
        <f>IFERROR(Таблица641[[#This Row],[Общее кол-во шт]]*Таблица641[[#This Row],[Оптовая цена USD за 1шт]],"")</f>
        <v/>
      </c>
      <c r="N39" s="49"/>
    </row>
    <row r="40" spans="1:14" ht="22.5" customHeight="1">
      <c r="A40" s="44" t="s">
        <v>19946</v>
      </c>
      <c r="B40" s="14">
        <v>8806133614624</v>
      </c>
      <c r="C40" s="181" t="s">
        <v>19947</v>
      </c>
      <c r="D40" s="46" t="s">
        <v>19948</v>
      </c>
      <c r="E40" s="16">
        <v>30000</v>
      </c>
      <c r="F40" s="15">
        <v>0.45</v>
      </c>
      <c r="G40" s="47">
        <v>80</v>
      </c>
      <c r="H40" s="55">
        <f>Таблица641[[#This Row],[Коэфициент стоимости]]*Таблица641[[#This Row],[Розничная цена KRW]]</f>
        <v>13500</v>
      </c>
      <c r="I40" s="17" t="str">
        <f>IF($H$1="","Введите курс",Таблица641[[#This Row],[Оптовая цена KRW за 1шт]]/$H$1)</f>
        <v>Введите курс</v>
      </c>
      <c r="J40" s="48"/>
      <c r="K40" s="18">
        <f>Таблица641[[#This Row],[Заказ коробок ]]*Таблица641[[#This Row],[Кол-во шт в коробке]]</f>
        <v>0</v>
      </c>
      <c r="L40" s="54">
        <f>Таблица641[[#This Row],[Общее кол-во шт]]*Таблица641[[#This Row],[Оптовая цена KRW за 1шт]]</f>
        <v>0</v>
      </c>
      <c r="M40" s="19" t="str">
        <f>IFERROR(Таблица641[[#This Row],[Общее кол-во шт]]*Таблица641[[#This Row],[Оптовая цена USD за 1шт]],"")</f>
        <v/>
      </c>
      <c r="N40" s="49"/>
    </row>
    <row r="41" spans="1:14" ht="22.5" customHeight="1">
      <c r="A41" s="44" t="s">
        <v>19949</v>
      </c>
      <c r="B41" s="14">
        <v>8806133614952</v>
      </c>
      <c r="C41" s="177" t="s">
        <v>19950</v>
      </c>
      <c r="D41" s="46" t="s">
        <v>19951</v>
      </c>
      <c r="E41" s="16">
        <v>24000</v>
      </c>
      <c r="F41" s="15">
        <v>0.45</v>
      </c>
      <c r="G41" s="47">
        <v>100</v>
      </c>
      <c r="H41" s="55">
        <f>Таблица641[[#This Row],[Коэфициент стоимости]]*Таблица641[[#This Row],[Розничная цена KRW]]</f>
        <v>10800</v>
      </c>
      <c r="I41" s="17" t="str">
        <f>IF($H$1="","Введите курс",Таблица641[[#This Row],[Оптовая цена KRW за 1шт]]/$H$1)</f>
        <v>Введите курс</v>
      </c>
      <c r="J41" s="48"/>
      <c r="K41" s="18">
        <f>Таблица641[[#This Row],[Заказ коробок ]]*Таблица641[[#This Row],[Кол-во шт в коробке]]</f>
        <v>0</v>
      </c>
      <c r="L41" s="54">
        <f>Таблица641[[#This Row],[Общее кол-во шт]]*Таблица641[[#This Row],[Оптовая цена KRW за 1шт]]</f>
        <v>0</v>
      </c>
      <c r="M41" s="19" t="str">
        <f>IFERROR(Таблица641[[#This Row],[Общее кол-во шт]]*Таблица641[[#This Row],[Оптовая цена USD за 1шт]],"")</f>
        <v/>
      </c>
      <c r="N41" s="49"/>
    </row>
    <row r="42" spans="1:14" ht="22.5" customHeight="1">
      <c r="A42" s="44" t="s">
        <v>19952</v>
      </c>
      <c r="B42" s="14">
        <v>8806133614143</v>
      </c>
      <c r="C42" s="177" t="s">
        <v>19953</v>
      </c>
      <c r="D42" s="46" t="s">
        <v>19954</v>
      </c>
      <c r="E42" s="16">
        <v>28000</v>
      </c>
      <c r="F42" s="15">
        <v>0.45</v>
      </c>
      <c r="G42" s="47">
        <v>80</v>
      </c>
      <c r="H42" s="55">
        <f>Таблица641[[#This Row],[Коэфициент стоимости]]*Таблица641[[#This Row],[Розничная цена KRW]]</f>
        <v>12600</v>
      </c>
      <c r="I42" s="17" t="str">
        <f>IF($H$1="","Введите курс",Таблица641[[#This Row],[Оптовая цена KRW за 1шт]]/$H$1)</f>
        <v>Введите курс</v>
      </c>
      <c r="J42" s="48"/>
      <c r="K42" s="18">
        <f>Таблица641[[#This Row],[Заказ коробок ]]*Таблица641[[#This Row],[Кол-во шт в коробке]]</f>
        <v>0</v>
      </c>
      <c r="L42" s="54">
        <f>Таблица641[[#This Row],[Общее кол-во шт]]*Таблица641[[#This Row],[Оптовая цена KRW за 1шт]]</f>
        <v>0</v>
      </c>
      <c r="M42" s="19" t="str">
        <f>IFERROR(Таблица641[[#This Row],[Общее кол-во шт]]*Таблица641[[#This Row],[Оптовая цена USD за 1шт]],"")</f>
        <v/>
      </c>
      <c r="N42" s="49"/>
    </row>
    <row r="43" spans="1:14" ht="22.5" customHeight="1">
      <c r="A43" s="44" t="s">
        <v>19955</v>
      </c>
      <c r="B43" s="14">
        <v>8806133613986</v>
      </c>
      <c r="C43" s="177" t="s">
        <v>19956</v>
      </c>
      <c r="D43" s="46" t="s">
        <v>19957</v>
      </c>
      <c r="E43" s="16">
        <v>34000</v>
      </c>
      <c r="F43" s="15">
        <v>0.45</v>
      </c>
      <c r="G43" s="47">
        <v>80</v>
      </c>
      <c r="H43" s="55">
        <f>Таблица641[[#This Row],[Коэфициент стоимости]]*Таблица641[[#This Row],[Розничная цена KRW]]</f>
        <v>15300</v>
      </c>
      <c r="I43" s="17" t="str">
        <f>IF($H$1="","Введите курс",Таблица641[[#This Row],[Оптовая цена KRW за 1шт]]/$H$1)</f>
        <v>Введите курс</v>
      </c>
      <c r="J43" s="48"/>
      <c r="K43" s="18">
        <f>Таблица641[[#This Row],[Заказ коробок ]]*Таблица641[[#This Row],[Кол-во шт в коробке]]</f>
        <v>0</v>
      </c>
      <c r="L43" s="54">
        <f>Таблица641[[#This Row],[Общее кол-во шт]]*Таблица641[[#This Row],[Оптовая цена KRW за 1шт]]</f>
        <v>0</v>
      </c>
      <c r="M43" s="19" t="str">
        <f>IFERROR(Таблица641[[#This Row],[Общее кол-во шт]]*Таблица641[[#This Row],[Оптовая цена USD за 1шт]],"")</f>
        <v/>
      </c>
      <c r="N43" s="49"/>
    </row>
    <row r="44" spans="1:14" ht="22.5" customHeight="1">
      <c r="A44" s="44" t="s">
        <v>19958</v>
      </c>
      <c r="B44" s="14">
        <v>8806133613993</v>
      </c>
      <c r="C44" s="177" t="s">
        <v>19959</v>
      </c>
      <c r="D44" s="46" t="s">
        <v>19960</v>
      </c>
      <c r="E44" s="16">
        <v>38000</v>
      </c>
      <c r="F44" s="15">
        <v>0.45000000000000007</v>
      </c>
      <c r="G44" s="47">
        <v>60</v>
      </c>
      <c r="H44" s="55">
        <f>Таблица641[[#This Row],[Коэфициент стоимости]]*Таблица641[[#This Row],[Розничная цена KRW]]</f>
        <v>17100.000000000004</v>
      </c>
      <c r="I44" s="17" t="str">
        <f>IF($H$1="","Введите курс",Таблица641[[#This Row],[Оптовая цена KRW за 1шт]]/$H$1)</f>
        <v>Введите курс</v>
      </c>
      <c r="J44" s="48"/>
      <c r="K44" s="18">
        <f>Таблица641[[#This Row],[Заказ коробок ]]*Таблица641[[#This Row],[Кол-во шт в коробке]]</f>
        <v>0</v>
      </c>
      <c r="L44" s="54">
        <f>Таблица641[[#This Row],[Общее кол-во шт]]*Таблица641[[#This Row],[Оптовая цена KRW за 1шт]]</f>
        <v>0</v>
      </c>
      <c r="M44" s="19" t="str">
        <f>IFERROR(Таблица641[[#This Row],[Общее кол-во шт]]*Таблица641[[#This Row],[Оптовая цена USD за 1шт]],"")</f>
        <v/>
      </c>
      <c r="N44" s="49"/>
    </row>
    <row r="45" spans="1:14" ht="22.5" customHeight="1">
      <c r="A45" s="44" t="s">
        <v>19961</v>
      </c>
      <c r="B45" s="14">
        <v>8806133614686</v>
      </c>
      <c r="C45" s="177" t="s">
        <v>19962</v>
      </c>
      <c r="D45" s="46" t="s">
        <v>19963</v>
      </c>
      <c r="E45" s="16">
        <v>20000</v>
      </c>
      <c r="F45" s="15">
        <v>0.45000000000000007</v>
      </c>
      <c r="G45" s="47">
        <v>30</v>
      </c>
      <c r="H45" s="55">
        <f>Таблица641[[#This Row],[Коэфициент стоимости]]*Таблица641[[#This Row],[Розничная цена KRW]]</f>
        <v>9000.0000000000018</v>
      </c>
      <c r="I45" s="17" t="str">
        <f>IF($H$1="","Введите курс",Таблица641[[#This Row],[Оптовая цена KRW за 1шт]]/$H$1)</f>
        <v>Введите курс</v>
      </c>
      <c r="J45" s="48"/>
      <c r="K45" s="18">
        <f>Таблица641[[#This Row],[Заказ коробок ]]*Таблица641[[#This Row],[Кол-во шт в коробке]]</f>
        <v>0</v>
      </c>
      <c r="L45" s="54">
        <f>Таблица641[[#This Row],[Общее кол-во шт]]*Таблица641[[#This Row],[Оптовая цена KRW за 1шт]]</f>
        <v>0</v>
      </c>
      <c r="M45" s="19" t="str">
        <f>IFERROR(Таблица641[[#This Row],[Общее кол-во шт]]*Таблица641[[#This Row],[Оптовая цена USD за 1шт]],"")</f>
        <v/>
      </c>
      <c r="N45" s="49"/>
    </row>
    <row r="46" spans="1:14" ht="22.5" customHeight="1">
      <c r="A46" s="44" t="s">
        <v>19964</v>
      </c>
      <c r="B46" s="14">
        <v>8806133614570</v>
      </c>
      <c r="C46" s="178" t="s">
        <v>19965</v>
      </c>
      <c r="D46" s="46" t="s">
        <v>19966</v>
      </c>
      <c r="E46" s="16">
        <v>30000</v>
      </c>
      <c r="F46" s="15">
        <v>0.45</v>
      </c>
      <c r="G46" s="47">
        <v>60</v>
      </c>
      <c r="H46" s="55">
        <f>Таблица641[[#This Row],[Коэфициент стоимости]]*Таблица641[[#This Row],[Розничная цена KRW]]</f>
        <v>13500</v>
      </c>
      <c r="I46" s="17" t="str">
        <f>IF($H$1="","Введите курс",Таблица641[[#This Row],[Оптовая цена KRW за 1шт]]/$H$1)</f>
        <v>Введите курс</v>
      </c>
      <c r="J46" s="48"/>
      <c r="K46" s="18">
        <f>Таблица641[[#This Row],[Заказ коробок ]]*Таблица641[[#This Row],[Кол-во шт в коробке]]</f>
        <v>0</v>
      </c>
      <c r="L46" s="54">
        <f>Таблица641[[#This Row],[Общее кол-во шт]]*Таблица641[[#This Row],[Оптовая цена KRW за 1шт]]</f>
        <v>0</v>
      </c>
      <c r="M46" s="19" t="str">
        <f>IFERROR(Таблица641[[#This Row],[Общее кол-во шт]]*Таблица641[[#This Row],[Оптовая цена USD за 1шт]],"")</f>
        <v/>
      </c>
      <c r="N46" s="49"/>
    </row>
    <row r="47" spans="1:14" ht="22.5" customHeight="1">
      <c r="A47" s="44" t="s">
        <v>19967</v>
      </c>
      <c r="B47" s="14">
        <v>8806133615317</v>
      </c>
      <c r="C47" s="177" t="s">
        <v>19968</v>
      </c>
      <c r="D47" s="46" t="s">
        <v>19969</v>
      </c>
      <c r="E47" s="16">
        <v>28000</v>
      </c>
      <c r="F47" s="15">
        <v>0.505</v>
      </c>
      <c r="G47" s="47">
        <v>80</v>
      </c>
      <c r="H47" s="55">
        <f>Таблица641[[#This Row],[Коэфициент стоимости]]*Таблица641[[#This Row],[Розничная цена KRW]]</f>
        <v>14140</v>
      </c>
      <c r="I47" s="17" t="str">
        <f>IF($H$1="","Введите курс",Таблица641[[#This Row],[Оптовая цена KRW за 1шт]]/$H$1)</f>
        <v>Введите курс</v>
      </c>
      <c r="J47" s="48"/>
      <c r="K47" s="18">
        <f>Таблица641[[#This Row],[Заказ коробок ]]*Таблица641[[#This Row],[Кол-во шт в коробке]]</f>
        <v>0</v>
      </c>
      <c r="L47" s="54">
        <f>Таблица641[[#This Row],[Общее кол-во шт]]*Таблица641[[#This Row],[Оптовая цена KRW за 1шт]]</f>
        <v>0</v>
      </c>
      <c r="M47" s="19" t="str">
        <f>IFERROR(Таблица641[[#This Row],[Общее кол-во шт]]*Таблица641[[#This Row],[Оптовая цена USD за 1шт]],"")</f>
        <v/>
      </c>
      <c r="N47" s="49"/>
    </row>
    <row r="48" spans="1:14" ht="22.5" customHeight="1">
      <c r="A48" s="44" t="s">
        <v>19970</v>
      </c>
      <c r="B48" s="14">
        <v>8806133613979</v>
      </c>
      <c r="C48" s="177" t="s">
        <v>19971</v>
      </c>
      <c r="D48" s="46" t="s">
        <v>19972</v>
      </c>
      <c r="E48" s="16">
        <v>42000</v>
      </c>
      <c r="F48" s="15">
        <v>0.45000000000000007</v>
      </c>
      <c r="G48" s="47">
        <v>80</v>
      </c>
      <c r="H48" s="55">
        <f>Таблица641[[#This Row],[Коэфициент стоимости]]*Таблица641[[#This Row],[Розничная цена KRW]]</f>
        <v>18900.000000000004</v>
      </c>
      <c r="I48" s="17" t="str">
        <f>IF($H$1="","Введите курс",Таблица641[[#This Row],[Оптовая цена KRW за 1шт]]/$H$1)</f>
        <v>Введите курс</v>
      </c>
      <c r="J48" s="48"/>
      <c r="K48" s="18">
        <f>Таблица641[[#This Row],[Заказ коробок ]]*Таблица641[[#This Row],[Кол-во шт в коробке]]</f>
        <v>0</v>
      </c>
      <c r="L48" s="54">
        <f>Таблица641[[#This Row],[Общее кол-во шт]]*Таблица641[[#This Row],[Оптовая цена KRW за 1шт]]</f>
        <v>0</v>
      </c>
      <c r="M48" s="19" t="str">
        <f>IFERROR(Таблица641[[#This Row],[Общее кол-во шт]]*Таблица641[[#This Row],[Оптовая цена USD за 1шт]],"")</f>
        <v/>
      </c>
      <c r="N48" s="49"/>
    </row>
    <row r="49" spans="1:14" s="75" customFormat="1" ht="22.5" customHeight="1">
      <c r="A49" s="235" t="s">
        <v>19973</v>
      </c>
      <c r="B49" s="183" t="s">
        <v>19974</v>
      </c>
      <c r="C49" s="184"/>
      <c r="D49" s="141" t="s">
        <v>19975</v>
      </c>
      <c r="E49" s="66">
        <v>15000</v>
      </c>
      <c r="F49" s="67">
        <v>0.42799999999999999</v>
      </c>
      <c r="G49" s="142">
        <v>80</v>
      </c>
      <c r="H49" s="236"/>
      <c r="I49" s="237" t="str">
        <f>IF($H$1="","Введите курс",Таблица641[[#This Row],[Оптовая цена KRW за 1шт]]/$H$1)</f>
        <v>Введите курс</v>
      </c>
      <c r="J49" s="238"/>
      <c r="K49" s="239">
        <f>Таблица641[[#This Row],[Заказ коробок ]]*Таблица641[[#This Row],[Кол-во шт в коробке]]</f>
        <v>0</v>
      </c>
      <c r="L49" s="240">
        <f>Таблица641[[#This Row],[Общее кол-во шт]]*Таблица641[[#This Row],[Оптовая цена KRW за 1шт]]</f>
        <v>0</v>
      </c>
      <c r="M49" s="241" t="str">
        <f>IFERROR(Таблица641[[#This Row],[Общее кол-во шт]]*Таблица641[[#This Row],[Оптовая цена USD за 1шт]],"")</f>
        <v/>
      </c>
      <c r="N49" s="165" t="s">
        <v>4288</v>
      </c>
    </row>
    <row r="50" spans="1:14" ht="22.5" customHeight="1">
      <c r="A50" s="44" t="s">
        <v>19976</v>
      </c>
      <c r="B50" s="14">
        <v>8806133613771</v>
      </c>
      <c r="C50" s="177" t="s">
        <v>19977</v>
      </c>
      <c r="D50" s="46" t="s">
        <v>19978</v>
      </c>
      <c r="E50" s="16">
        <v>8000</v>
      </c>
      <c r="F50" s="15">
        <v>0.47199999999999998</v>
      </c>
      <c r="G50" s="47">
        <v>120</v>
      </c>
      <c r="H50" s="55">
        <f>Таблица641[[#This Row],[Коэфициент стоимости]]*Таблица641[[#This Row],[Розничная цена KRW]]</f>
        <v>3776</v>
      </c>
      <c r="I50" s="17" t="str">
        <f>IF($H$1="","Введите курс",Таблица641[[#This Row],[Оптовая цена KRW за 1шт]]/$H$1)</f>
        <v>Введите курс</v>
      </c>
      <c r="J50" s="48"/>
      <c r="K50" s="18">
        <f>Таблица641[[#This Row],[Заказ коробок ]]*Таблица641[[#This Row],[Кол-во шт в коробке]]</f>
        <v>0</v>
      </c>
      <c r="L50" s="54">
        <f>Таблица641[[#This Row],[Общее кол-во шт]]*Таблица641[[#This Row],[Оптовая цена KRW за 1шт]]</f>
        <v>0</v>
      </c>
      <c r="M50" s="19" t="str">
        <f>IFERROR(Таблица641[[#This Row],[Общее кол-во шт]]*Таблица641[[#This Row],[Оптовая цена USD за 1шт]],"")</f>
        <v/>
      </c>
      <c r="N50" s="49"/>
    </row>
    <row r="51" spans="1:14" ht="22.5" customHeight="1">
      <c r="A51" s="44" t="s">
        <v>19979</v>
      </c>
      <c r="B51" s="14">
        <v>8806133614457</v>
      </c>
      <c r="C51" s="177" t="s">
        <v>19980</v>
      </c>
      <c r="D51" s="46" t="s">
        <v>19981</v>
      </c>
      <c r="E51" s="16">
        <v>13000</v>
      </c>
      <c r="F51" s="15">
        <v>0.47199999999999998</v>
      </c>
      <c r="G51" s="47">
        <v>80</v>
      </c>
      <c r="H51" s="55">
        <f>Таблица641[[#This Row],[Коэфициент стоимости]]*Таблица641[[#This Row],[Розничная цена KRW]]</f>
        <v>6136</v>
      </c>
      <c r="I51" s="17" t="str">
        <f>IF($H$1="","Введите курс",Таблица641[[#This Row],[Оптовая цена KRW за 1шт]]/$H$1)</f>
        <v>Введите курс</v>
      </c>
      <c r="J51" s="48"/>
      <c r="K51" s="18">
        <f>Таблица641[[#This Row],[Заказ коробок ]]*Таблица641[[#This Row],[Кол-во шт в коробке]]</f>
        <v>0</v>
      </c>
      <c r="L51" s="54">
        <f>Таблица641[[#This Row],[Общее кол-во шт]]*Таблица641[[#This Row],[Оптовая цена KRW за 1шт]]</f>
        <v>0</v>
      </c>
      <c r="M51" s="19" t="str">
        <f>IFERROR(Таблица641[[#This Row],[Общее кол-во шт]]*Таблица641[[#This Row],[Оптовая цена USD за 1шт]],"")</f>
        <v/>
      </c>
      <c r="N51" s="49"/>
    </row>
    <row r="52" spans="1:14" ht="22.5" customHeight="1">
      <c r="A52" s="44" t="s">
        <v>19982</v>
      </c>
      <c r="B52" s="14">
        <v>8806133614488</v>
      </c>
      <c r="C52" s="177" t="s">
        <v>19983</v>
      </c>
      <c r="D52" s="46" t="s">
        <v>19984</v>
      </c>
      <c r="E52" s="16">
        <v>15000</v>
      </c>
      <c r="F52" s="15">
        <v>0.47199999999999998</v>
      </c>
      <c r="G52" s="47">
        <v>80</v>
      </c>
      <c r="H52" s="55">
        <f>Таблица641[[#This Row],[Коэфициент стоимости]]*Таблица641[[#This Row],[Розничная цена KRW]]</f>
        <v>7080</v>
      </c>
      <c r="I52" s="17" t="str">
        <f>IF($H$1="","Введите курс",Таблица641[[#This Row],[Оптовая цена KRW за 1шт]]/$H$1)</f>
        <v>Введите курс</v>
      </c>
      <c r="J52" s="48"/>
      <c r="K52" s="18">
        <f>Таблица641[[#This Row],[Заказ коробок ]]*Таблица641[[#This Row],[Кол-во шт в коробке]]</f>
        <v>0</v>
      </c>
      <c r="L52" s="54">
        <f>Таблица641[[#This Row],[Общее кол-во шт]]*Таблица641[[#This Row],[Оптовая цена KRW за 1шт]]</f>
        <v>0</v>
      </c>
      <c r="M52" s="19" t="str">
        <f>IFERROR(Таблица641[[#This Row],[Общее кол-во шт]]*Таблица641[[#This Row],[Оптовая цена USD за 1шт]],"")</f>
        <v/>
      </c>
      <c r="N52" s="49"/>
    </row>
    <row r="53" spans="1:14" ht="22.5" customHeight="1">
      <c r="A53" s="44" t="s">
        <v>19985</v>
      </c>
      <c r="B53" s="14">
        <v>8806133614280</v>
      </c>
      <c r="C53" s="177" t="s">
        <v>19986</v>
      </c>
      <c r="D53" s="46" t="s">
        <v>19987</v>
      </c>
      <c r="E53" s="16">
        <v>15000</v>
      </c>
      <c r="F53" s="15">
        <v>0.47199999999999998</v>
      </c>
      <c r="G53" s="47">
        <v>150</v>
      </c>
      <c r="H53" s="55">
        <f>Таблица641[[#This Row],[Коэфициент стоимости]]*Таблица641[[#This Row],[Розничная цена KRW]]</f>
        <v>7080</v>
      </c>
      <c r="I53" s="17" t="str">
        <f>IF($H$1="","Введите курс",Таблица641[[#This Row],[Оптовая цена KRW за 1шт]]/$H$1)</f>
        <v>Введите курс</v>
      </c>
      <c r="J53" s="48"/>
      <c r="K53" s="18">
        <f>Таблица641[[#This Row],[Заказ коробок ]]*Таблица641[[#This Row],[Кол-во шт в коробке]]</f>
        <v>0</v>
      </c>
      <c r="L53" s="54">
        <f>Таблица641[[#This Row],[Общее кол-во шт]]*Таблица641[[#This Row],[Оптовая цена KRW за 1шт]]</f>
        <v>0</v>
      </c>
      <c r="M53" s="19" t="str">
        <f>IFERROR(Таблица641[[#This Row],[Общее кол-во шт]]*Таблица641[[#This Row],[Оптовая цена USD за 1шт]],"")</f>
        <v/>
      </c>
      <c r="N53" s="49"/>
    </row>
    <row r="54" spans="1:14" ht="22.5" customHeight="1">
      <c r="A54" s="44" t="s">
        <v>19988</v>
      </c>
      <c r="B54" s="14">
        <v>8806133614976</v>
      </c>
      <c r="C54" s="177" t="s">
        <v>19989</v>
      </c>
      <c r="D54" s="46" t="s">
        <v>19990</v>
      </c>
      <c r="E54" s="16">
        <v>23000</v>
      </c>
      <c r="F54" s="15">
        <v>0.505</v>
      </c>
      <c r="G54" s="47">
        <v>80</v>
      </c>
      <c r="H54" s="55">
        <f>Таблица641[[#This Row],[Коэфициент стоимости]]*Таблица641[[#This Row],[Розничная цена KRW]]</f>
        <v>11615</v>
      </c>
      <c r="I54" s="17" t="str">
        <f>IF($H$1="","Введите курс",Таблица641[[#This Row],[Оптовая цена KRW за 1шт]]/$H$1)</f>
        <v>Введите курс</v>
      </c>
      <c r="J54" s="48"/>
      <c r="K54" s="18">
        <f>Таблица641[[#This Row],[Заказ коробок ]]*Таблица641[[#This Row],[Кол-во шт в коробке]]</f>
        <v>0</v>
      </c>
      <c r="L54" s="54">
        <f>Таблица641[[#This Row],[Общее кол-во шт]]*Таблица641[[#This Row],[Оптовая цена KRW за 1шт]]</f>
        <v>0</v>
      </c>
      <c r="M54" s="19" t="str">
        <f>IFERROR(Таблица641[[#This Row],[Общее кол-во шт]]*Таблица641[[#This Row],[Оптовая цена USD за 1шт]],"")</f>
        <v/>
      </c>
      <c r="N54" s="49"/>
    </row>
    <row r="55" spans="1:14" ht="22.5" customHeight="1">
      <c r="A55" s="44" t="s">
        <v>19991</v>
      </c>
      <c r="B55" s="14">
        <v>8806133613573</v>
      </c>
      <c r="C55" s="177" t="s">
        <v>19992</v>
      </c>
      <c r="D55" s="115" t="s">
        <v>19993</v>
      </c>
      <c r="E55" s="16">
        <v>40000</v>
      </c>
      <c r="F55" s="15">
        <v>0.45000000000000007</v>
      </c>
      <c r="G55" s="47">
        <v>60</v>
      </c>
      <c r="H55" s="55">
        <f>Таблица641[[#This Row],[Коэфициент стоимости]]*Таблица641[[#This Row],[Розничная цена KRW]]</f>
        <v>18000.000000000004</v>
      </c>
      <c r="I55" s="17" t="str">
        <f>IF($H$1="","Введите курс",Таблица641[[#This Row],[Оптовая цена KRW за 1шт]]/$H$1)</f>
        <v>Введите курс</v>
      </c>
      <c r="J55" s="48"/>
      <c r="K55" s="18">
        <f>Таблица641[[#This Row],[Заказ коробок ]]*Таблица641[[#This Row],[Кол-во шт в коробке]]</f>
        <v>0</v>
      </c>
      <c r="L55" s="54">
        <f>Таблица641[[#This Row],[Общее кол-во шт]]*Таблица641[[#This Row],[Оптовая цена KRW за 1шт]]</f>
        <v>0</v>
      </c>
      <c r="M55" s="19" t="str">
        <f>IFERROR(Таблица641[[#This Row],[Общее кол-во шт]]*Таблица641[[#This Row],[Оптовая цена USD за 1шт]],"")</f>
        <v/>
      </c>
      <c r="N55" s="49"/>
    </row>
    <row r="56" spans="1:14" ht="22.5" customHeight="1">
      <c r="A56" s="44" t="s">
        <v>19994</v>
      </c>
      <c r="B56" s="14">
        <v>8806133614211</v>
      </c>
      <c r="C56" s="177" t="s">
        <v>19995</v>
      </c>
      <c r="D56" s="46" t="s">
        <v>19996</v>
      </c>
      <c r="E56" s="16">
        <v>17000</v>
      </c>
      <c r="F56" s="15">
        <v>0.45</v>
      </c>
      <c r="G56" s="47">
        <v>120</v>
      </c>
      <c r="H56" s="55">
        <f>Таблица641[[#This Row],[Коэфициент стоимости]]*Таблица641[[#This Row],[Розничная цена KRW]]</f>
        <v>7650</v>
      </c>
      <c r="I56" s="17" t="str">
        <f>IF($H$1="","Введите курс",Таблица641[[#This Row],[Оптовая цена KRW за 1шт]]/$H$1)</f>
        <v>Введите курс</v>
      </c>
      <c r="J56" s="48"/>
      <c r="K56" s="18">
        <f>Таблица641[[#This Row],[Заказ коробок ]]*Таблица641[[#This Row],[Кол-во шт в коробке]]</f>
        <v>0</v>
      </c>
      <c r="L56" s="54">
        <f>Таблица641[[#This Row],[Общее кол-во шт]]*Таблица641[[#This Row],[Оптовая цена KRW за 1шт]]</f>
        <v>0</v>
      </c>
      <c r="M56" s="19" t="str">
        <f>IFERROR(Таблица641[[#This Row],[Общее кол-во шт]]*Таблица641[[#This Row],[Оптовая цена USD за 1шт]],"")</f>
        <v/>
      </c>
      <c r="N56" s="49"/>
    </row>
    <row r="57" spans="1:14" ht="22.5" customHeight="1">
      <c r="A57" s="44" t="s">
        <v>19997</v>
      </c>
      <c r="B57" s="14">
        <v>8806133613931</v>
      </c>
      <c r="C57" s="177" t="s">
        <v>19998</v>
      </c>
      <c r="D57" s="46" t="s">
        <v>19999</v>
      </c>
      <c r="E57" s="16">
        <v>19000</v>
      </c>
      <c r="F57" s="15">
        <v>0.45000000000000007</v>
      </c>
      <c r="G57" s="47">
        <v>360</v>
      </c>
      <c r="H57" s="55">
        <f>Таблица641[[#This Row],[Коэфициент стоимости]]*Таблица641[[#This Row],[Розничная цена KRW]]</f>
        <v>8550.0000000000018</v>
      </c>
      <c r="I57" s="17" t="str">
        <f>IF($H$1="","Введите курс",Таблица641[[#This Row],[Оптовая цена KRW за 1шт]]/$H$1)</f>
        <v>Введите курс</v>
      </c>
      <c r="J57" s="48"/>
      <c r="K57" s="18">
        <f>Таблица641[[#This Row],[Заказ коробок ]]*Таблица641[[#This Row],[Кол-во шт в коробке]]</f>
        <v>0</v>
      </c>
      <c r="L57" s="54">
        <f>Таблица641[[#This Row],[Общее кол-во шт]]*Таблица641[[#This Row],[Оптовая цена KRW за 1шт]]</f>
        <v>0</v>
      </c>
      <c r="M57" s="19" t="str">
        <f>IFERROR(Таблица641[[#This Row],[Общее кол-во шт]]*Таблица641[[#This Row],[Оптовая цена USD за 1шт]],"")</f>
        <v/>
      </c>
      <c r="N57" s="49"/>
    </row>
    <row r="58" spans="1:14" ht="22.5" customHeight="1">
      <c r="A58" s="44" t="s">
        <v>20000</v>
      </c>
      <c r="B58" s="14">
        <v>8806133613962</v>
      </c>
      <c r="C58" s="177" t="s">
        <v>20001</v>
      </c>
      <c r="D58" s="46" t="s">
        <v>20002</v>
      </c>
      <c r="E58" s="16">
        <v>76000</v>
      </c>
      <c r="F58" s="15">
        <v>0.47200000000000003</v>
      </c>
      <c r="G58" s="47">
        <v>12</v>
      </c>
      <c r="H58" s="55">
        <f>Таблица641[[#This Row],[Коэфициент стоимости]]*Таблица641[[#This Row],[Розничная цена KRW]]</f>
        <v>35872</v>
      </c>
      <c r="I58" s="17" t="str">
        <f>IF($H$1="","Введите курс",Таблица641[[#This Row],[Оптовая цена KRW за 1шт]]/$H$1)</f>
        <v>Введите курс</v>
      </c>
      <c r="J58" s="48"/>
      <c r="K58" s="18">
        <f>Таблица641[[#This Row],[Заказ коробок ]]*Таблица641[[#This Row],[Кол-во шт в коробке]]</f>
        <v>0</v>
      </c>
      <c r="L58" s="54">
        <f>Таблица641[[#This Row],[Общее кол-во шт]]*Таблица641[[#This Row],[Оптовая цена KRW за 1шт]]</f>
        <v>0</v>
      </c>
      <c r="M58" s="19" t="str">
        <f>IFERROR(Таблица641[[#This Row],[Общее кол-во шт]]*Таблица641[[#This Row],[Оптовая цена USD за 1шт]],"")</f>
        <v/>
      </c>
      <c r="N58" s="49"/>
    </row>
    <row r="59" spans="1:14" ht="22.5" customHeight="1">
      <c r="A59" s="44" t="s">
        <v>20003</v>
      </c>
      <c r="B59" s="14">
        <v>8806133613078</v>
      </c>
      <c r="C59" s="177" t="s">
        <v>20004</v>
      </c>
      <c r="D59" s="46" t="s">
        <v>20005</v>
      </c>
      <c r="E59" s="16">
        <v>45000</v>
      </c>
      <c r="F59" s="15">
        <v>0.47200000000000003</v>
      </c>
      <c r="G59" s="47">
        <v>40</v>
      </c>
      <c r="H59" s="55">
        <f>Таблица641[[#This Row],[Коэфициент стоимости]]*Таблица641[[#This Row],[Розничная цена KRW]]</f>
        <v>21240</v>
      </c>
      <c r="I59" s="17" t="str">
        <f>IF($H$1="","Введите курс",Таблица641[[#This Row],[Оптовая цена KRW за 1шт]]/$H$1)</f>
        <v>Введите курс</v>
      </c>
      <c r="J59" s="48"/>
      <c r="K59" s="18">
        <f>Таблица641[[#This Row],[Заказ коробок ]]*Таблица641[[#This Row],[Кол-во шт в коробке]]</f>
        <v>0</v>
      </c>
      <c r="L59" s="54">
        <f>Таблица641[[#This Row],[Общее кол-во шт]]*Таблица641[[#This Row],[Оптовая цена KRW за 1шт]]</f>
        <v>0</v>
      </c>
      <c r="M59" s="19" t="str">
        <f>IFERROR(Таблица641[[#This Row],[Общее кол-во шт]]*Таблица641[[#This Row],[Оптовая цена USD за 1шт]],"")</f>
        <v/>
      </c>
      <c r="N59" s="49"/>
    </row>
    <row r="60" spans="1:14" ht="22.5" customHeight="1">
      <c r="A60" s="44" t="s">
        <v>20006</v>
      </c>
      <c r="B60" s="14">
        <v>8806133615263</v>
      </c>
      <c r="C60" s="177" t="s">
        <v>20007</v>
      </c>
      <c r="D60" s="46" t="s">
        <v>20008</v>
      </c>
      <c r="E60" s="16">
        <v>24000</v>
      </c>
      <c r="F60" s="15">
        <v>0.505</v>
      </c>
      <c r="G60" s="47">
        <v>80</v>
      </c>
      <c r="H60" s="55">
        <f>Таблица641[[#This Row],[Коэфициент стоимости]]*Таблица641[[#This Row],[Розничная цена KRW]]</f>
        <v>12120</v>
      </c>
      <c r="I60" s="17" t="str">
        <f>IF($H$1="","Введите курс",Таблица641[[#This Row],[Оптовая цена KRW за 1шт]]/$H$1)</f>
        <v>Введите курс</v>
      </c>
      <c r="J60" s="48"/>
      <c r="K60" s="18">
        <f>Таблица641[[#This Row],[Заказ коробок ]]*Таблица641[[#This Row],[Кол-во шт в коробке]]</f>
        <v>0</v>
      </c>
      <c r="L60" s="54">
        <f>Таблица641[[#This Row],[Общее кол-во шт]]*Таблица641[[#This Row],[Оптовая цена KRW за 1шт]]</f>
        <v>0</v>
      </c>
      <c r="M60" s="19" t="str">
        <f>IFERROR(Таблица641[[#This Row],[Общее кол-во шт]]*Таблица641[[#This Row],[Оптовая цена USD за 1шт]],"")</f>
        <v/>
      </c>
      <c r="N60" s="49"/>
    </row>
    <row r="61" spans="1:14" ht="22.5" customHeight="1">
      <c r="A61" s="44" t="s">
        <v>20009</v>
      </c>
      <c r="B61" s="14">
        <v>8806133615300</v>
      </c>
      <c r="C61" s="177" t="s">
        <v>20010</v>
      </c>
      <c r="D61" s="46" t="s">
        <v>20011</v>
      </c>
      <c r="E61" s="16">
        <v>15000</v>
      </c>
      <c r="F61" s="15">
        <v>0.50500000000000012</v>
      </c>
      <c r="G61" s="47">
        <v>80</v>
      </c>
      <c r="H61" s="55">
        <f>Таблица641[[#This Row],[Коэфициент стоимости]]*Таблица641[[#This Row],[Розничная цена KRW]]</f>
        <v>7575.0000000000018</v>
      </c>
      <c r="I61" s="17" t="str">
        <f>IF($H$1="","Введите курс",Таблица641[[#This Row],[Оптовая цена KRW за 1шт]]/$H$1)</f>
        <v>Введите курс</v>
      </c>
      <c r="J61" s="48"/>
      <c r="K61" s="18">
        <f>Таблица641[[#This Row],[Заказ коробок ]]*Таблица641[[#This Row],[Кол-во шт в коробке]]</f>
        <v>0</v>
      </c>
      <c r="L61" s="54">
        <f>Таблица641[[#This Row],[Общее кол-во шт]]*Таблица641[[#This Row],[Оптовая цена KRW за 1шт]]</f>
        <v>0</v>
      </c>
      <c r="M61" s="19" t="str">
        <f>IFERROR(Таблица641[[#This Row],[Общее кол-во шт]]*Таблица641[[#This Row],[Оптовая цена USD за 1шт]],"")</f>
        <v/>
      </c>
      <c r="N61" s="49"/>
    </row>
    <row r="62" spans="1:14" ht="22.5" customHeight="1">
      <c r="A62" s="44" t="s">
        <v>20012</v>
      </c>
      <c r="B62" s="14">
        <v>8806133613382</v>
      </c>
      <c r="C62" s="177" t="s">
        <v>20013</v>
      </c>
      <c r="D62" s="46" t="s">
        <v>20014</v>
      </c>
      <c r="E62" s="16">
        <v>50000</v>
      </c>
      <c r="F62" s="15">
        <v>0.45</v>
      </c>
      <c r="G62" s="47">
        <v>20</v>
      </c>
      <c r="H62" s="55">
        <f>Таблица641[[#This Row],[Коэфициент стоимости]]*Таблица641[[#This Row],[Розничная цена KRW]]</f>
        <v>22500</v>
      </c>
      <c r="I62" s="17" t="str">
        <f>IF($H$1="","Введите курс",Таблица641[[#This Row],[Оптовая цена KRW за 1шт]]/$H$1)</f>
        <v>Введите курс</v>
      </c>
      <c r="J62" s="48"/>
      <c r="K62" s="18">
        <f>Таблица641[[#This Row],[Заказ коробок ]]*Таблица641[[#This Row],[Кол-во шт в коробке]]</f>
        <v>0</v>
      </c>
      <c r="L62" s="54">
        <f>Таблица641[[#This Row],[Общее кол-во шт]]*Таблица641[[#This Row],[Оптовая цена KRW за 1шт]]</f>
        <v>0</v>
      </c>
      <c r="M62" s="19" t="str">
        <f>IFERROR(Таблица641[[#This Row],[Общее кол-во шт]]*Таблица641[[#This Row],[Оптовая цена USD за 1шт]],"")</f>
        <v/>
      </c>
      <c r="N62" s="49"/>
    </row>
    <row r="63" spans="1:14" ht="22.5" customHeight="1">
      <c r="A63" s="44" t="s">
        <v>20015</v>
      </c>
      <c r="B63" s="14">
        <v>8806133614198</v>
      </c>
      <c r="C63" s="177" t="s">
        <v>20016</v>
      </c>
      <c r="D63" s="46" t="s">
        <v>20017</v>
      </c>
      <c r="E63" s="16">
        <v>92000</v>
      </c>
      <c r="F63" s="15">
        <v>0.45</v>
      </c>
      <c r="G63" s="47">
        <v>20</v>
      </c>
      <c r="H63" s="55">
        <f>Таблица641[[#This Row],[Коэфициент стоимости]]*Таблица641[[#This Row],[Розничная цена KRW]]</f>
        <v>41400</v>
      </c>
      <c r="I63" s="17" t="str">
        <f>IF($H$1="","Введите курс",Таблица641[[#This Row],[Оптовая цена KRW за 1шт]]/$H$1)</f>
        <v>Введите курс</v>
      </c>
      <c r="J63" s="48"/>
      <c r="K63" s="18">
        <f>Таблица641[[#This Row],[Заказ коробок ]]*Таблица641[[#This Row],[Кол-во шт в коробке]]</f>
        <v>0</v>
      </c>
      <c r="L63" s="54">
        <f>Таблица641[[#This Row],[Общее кол-во шт]]*Таблица641[[#This Row],[Оптовая цена KRW за 1шт]]</f>
        <v>0</v>
      </c>
      <c r="M63" s="19" t="str">
        <f>IFERROR(Таблица641[[#This Row],[Общее кол-во шт]]*Таблица641[[#This Row],[Оптовая цена USD за 1шт]],"")</f>
        <v/>
      </c>
      <c r="N63" s="49"/>
    </row>
    <row r="64" spans="1:14" ht="22.5" customHeight="1">
      <c r="A64" s="44" t="s">
        <v>20018</v>
      </c>
      <c r="B64" s="14">
        <v>8806133613443</v>
      </c>
      <c r="C64" s="177" t="s">
        <v>20019</v>
      </c>
      <c r="D64" s="46" t="s">
        <v>20020</v>
      </c>
      <c r="E64" s="16">
        <v>90000</v>
      </c>
      <c r="F64" s="15">
        <v>0.45</v>
      </c>
      <c r="G64" s="47">
        <v>35</v>
      </c>
      <c r="H64" s="55">
        <f>Таблица641[[#This Row],[Коэфициент стоимости]]*Таблица641[[#This Row],[Розничная цена KRW]]</f>
        <v>40500</v>
      </c>
      <c r="I64" s="17" t="str">
        <f>IF($H$1="","Введите курс",Таблица641[[#This Row],[Оптовая цена KRW за 1шт]]/$H$1)</f>
        <v>Введите курс</v>
      </c>
      <c r="J64" s="48"/>
      <c r="K64" s="18">
        <f>Таблица641[[#This Row],[Заказ коробок ]]*Таблица641[[#This Row],[Кол-во шт в коробке]]</f>
        <v>0</v>
      </c>
      <c r="L64" s="54">
        <f>Таблица641[[#This Row],[Общее кол-во шт]]*Таблица641[[#This Row],[Оптовая цена KRW за 1шт]]</f>
        <v>0</v>
      </c>
      <c r="M64" s="19" t="str">
        <f>IFERROR(Таблица641[[#This Row],[Общее кол-во шт]]*Таблица641[[#This Row],[Оптовая цена USD за 1шт]],"")</f>
        <v/>
      </c>
      <c r="N64" s="49"/>
    </row>
    <row r="65" spans="1:14" ht="22.5" customHeight="1">
      <c r="A65" s="44" t="s">
        <v>20021</v>
      </c>
      <c r="B65" s="14">
        <v>8806133614907</v>
      </c>
      <c r="C65" s="177" t="s">
        <v>20022</v>
      </c>
      <c r="D65" s="46" t="s">
        <v>20023</v>
      </c>
      <c r="E65" s="16">
        <v>37000</v>
      </c>
      <c r="F65" s="15">
        <v>0.45000000000000007</v>
      </c>
      <c r="G65" s="47">
        <v>24</v>
      </c>
      <c r="H65" s="55">
        <f>Таблица641[[#This Row],[Коэфициент стоимости]]*Таблица641[[#This Row],[Розничная цена KRW]]</f>
        <v>16650.000000000004</v>
      </c>
      <c r="I65" s="17" t="str">
        <f>IF($H$1="","Введите курс",Таблица641[[#This Row],[Оптовая цена KRW за 1шт]]/$H$1)</f>
        <v>Введите курс</v>
      </c>
      <c r="J65" s="48"/>
      <c r="K65" s="18">
        <f>Таблица641[[#This Row],[Заказ коробок ]]*Таблица641[[#This Row],[Кол-во шт в коробке]]</f>
        <v>0</v>
      </c>
      <c r="L65" s="54">
        <f>Таблица641[[#This Row],[Общее кол-во шт]]*Таблица641[[#This Row],[Оптовая цена KRW за 1шт]]</f>
        <v>0</v>
      </c>
      <c r="M65" s="19" t="str">
        <f>IFERROR(Таблица641[[#This Row],[Общее кол-во шт]]*Таблица641[[#This Row],[Оптовая цена USD за 1шт]],"")</f>
        <v/>
      </c>
      <c r="N65" s="49"/>
    </row>
    <row r="66" spans="1:14" ht="22.5" customHeight="1">
      <c r="A66" s="44" t="s">
        <v>20024</v>
      </c>
      <c r="B66" s="14">
        <v>8806133614228</v>
      </c>
      <c r="C66" s="177" t="s">
        <v>20025</v>
      </c>
      <c r="D66" s="46" t="s">
        <v>20026</v>
      </c>
      <c r="E66" s="16">
        <v>48000</v>
      </c>
      <c r="F66" s="15">
        <v>0.45</v>
      </c>
      <c r="G66" s="47">
        <v>60</v>
      </c>
      <c r="H66" s="55">
        <f>Таблица641[[#This Row],[Коэфициент стоимости]]*Таблица641[[#This Row],[Розничная цена KRW]]</f>
        <v>21600</v>
      </c>
      <c r="I66" s="17" t="str">
        <f>IF($H$1="","Введите курс",Таблица641[[#This Row],[Оптовая цена KRW за 1шт]]/$H$1)</f>
        <v>Введите курс</v>
      </c>
      <c r="J66" s="48"/>
      <c r="K66" s="18">
        <f>Таблица641[[#This Row],[Заказ коробок ]]*Таблица641[[#This Row],[Кол-во шт в коробке]]</f>
        <v>0</v>
      </c>
      <c r="L66" s="54">
        <f>Таблица641[[#This Row],[Общее кол-во шт]]*Таблица641[[#This Row],[Оптовая цена KRW за 1шт]]</f>
        <v>0</v>
      </c>
      <c r="M66" s="19" t="str">
        <f>IFERROR(Таблица641[[#This Row],[Общее кол-во шт]]*Таблица641[[#This Row],[Оптовая цена USD за 1шт]],"")</f>
        <v/>
      </c>
      <c r="N66" s="49"/>
    </row>
    <row r="67" spans="1:14" ht="22.5" customHeight="1">
      <c r="A67" s="44" t="s">
        <v>20027</v>
      </c>
      <c r="B67" s="14" t="s">
        <v>20028</v>
      </c>
      <c r="C67" s="177" t="s">
        <v>20029</v>
      </c>
      <c r="D67" s="46" t="s">
        <v>20030</v>
      </c>
      <c r="E67" s="16">
        <v>24000</v>
      </c>
      <c r="F67" s="15">
        <v>0.505</v>
      </c>
      <c r="G67" s="47">
        <v>80</v>
      </c>
      <c r="H67" s="55">
        <f>Таблица641[[#This Row],[Коэфициент стоимости]]*Таблица641[[#This Row],[Розничная цена KRW]]</f>
        <v>12120</v>
      </c>
      <c r="I67" s="17" t="str">
        <f>IF($H$1="","Введите курс",Таблица641[[#This Row],[Оптовая цена KRW за 1шт]]/$H$1)</f>
        <v>Введите курс</v>
      </c>
      <c r="J67" s="48"/>
      <c r="K67" s="18">
        <f>Таблица641[[#This Row],[Заказ коробок ]]*Таблица641[[#This Row],[Кол-во шт в коробке]]</f>
        <v>0</v>
      </c>
      <c r="L67" s="54">
        <f>Таблица641[[#This Row],[Общее кол-во шт]]*Таблица641[[#This Row],[Оптовая цена KRW за 1шт]]</f>
        <v>0</v>
      </c>
      <c r="M67" s="19" t="str">
        <f>IFERROR(Таблица641[[#This Row],[Общее кол-во шт]]*Таблица641[[#This Row],[Оптовая цена USD за 1шт]],"")</f>
        <v/>
      </c>
      <c r="N67" s="49"/>
    </row>
    <row r="68" spans="1:14" s="75" customFormat="1" ht="22.5" customHeight="1">
      <c r="A68" s="235" t="s">
        <v>20031</v>
      </c>
      <c r="B68" s="183">
        <v>8806133614402</v>
      </c>
      <c r="C68" s="185" t="s">
        <v>20032</v>
      </c>
      <c r="D68" s="141" t="s">
        <v>20033</v>
      </c>
      <c r="E68" s="66">
        <v>74000</v>
      </c>
      <c r="F68" s="67">
        <v>0.33405405405405408</v>
      </c>
      <c r="G68" s="142">
        <v>80</v>
      </c>
      <c r="H68" s="236"/>
      <c r="I68" s="237" t="str">
        <f>IF($H$1="","Введите курс",Таблица641[[#This Row],[Оптовая цена KRW за 1шт]]/$H$1)</f>
        <v>Введите курс</v>
      </c>
      <c r="J68" s="238"/>
      <c r="K68" s="239">
        <f>Таблица641[[#This Row],[Заказ коробок ]]*Таблица641[[#This Row],[Кол-во шт в коробке]]</f>
        <v>0</v>
      </c>
      <c r="L68" s="240">
        <f>Таблица641[[#This Row],[Общее кол-во шт]]*Таблица641[[#This Row],[Оптовая цена KRW за 1шт]]</f>
        <v>0</v>
      </c>
      <c r="M68" s="241" t="str">
        <f>IFERROR(Таблица641[[#This Row],[Общее кол-во шт]]*Таблица641[[#This Row],[Оптовая цена USD за 1шт]],"")</f>
        <v/>
      </c>
      <c r="N68" s="165" t="s">
        <v>4288</v>
      </c>
    </row>
    <row r="69" spans="1:14" s="75" customFormat="1" ht="22.5" customHeight="1">
      <c r="A69" s="235" t="s">
        <v>20034</v>
      </c>
      <c r="B69" s="183">
        <v>8806133614815</v>
      </c>
      <c r="C69" s="185" t="s">
        <v>20035</v>
      </c>
      <c r="D69" s="141" t="s">
        <v>20036</v>
      </c>
      <c r="E69" s="66">
        <v>43000</v>
      </c>
      <c r="F69" s="67">
        <v>0.40139534883720934</v>
      </c>
      <c r="G69" s="142">
        <v>80</v>
      </c>
      <c r="H69" s="236"/>
      <c r="I69" s="237" t="str">
        <f>IF($H$1="","Введите курс",Таблица641[[#This Row],[Оптовая цена KRW за 1шт]]/$H$1)</f>
        <v>Введите курс</v>
      </c>
      <c r="J69" s="238"/>
      <c r="K69" s="239">
        <f>Таблица641[[#This Row],[Заказ коробок ]]*Таблица641[[#This Row],[Кол-во шт в коробке]]</f>
        <v>0</v>
      </c>
      <c r="L69" s="240">
        <f>Таблица641[[#This Row],[Общее кол-во шт]]*Таблица641[[#This Row],[Оптовая цена KRW за 1шт]]</f>
        <v>0</v>
      </c>
      <c r="M69" s="241" t="str">
        <f>IFERROR(Таблица641[[#This Row],[Общее кол-во шт]]*Таблица641[[#This Row],[Оптовая цена USD за 1шт]],"")</f>
        <v/>
      </c>
      <c r="N69" s="165" t="s">
        <v>4288</v>
      </c>
    </row>
    <row r="70" spans="1:14" s="75" customFormat="1" ht="22.5" customHeight="1">
      <c r="A70" s="235" t="s">
        <v>20037</v>
      </c>
      <c r="B70" s="183">
        <v>8806133614846</v>
      </c>
      <c r="C70" s="185" t="s">
        <v>20038</v>
      </c>
      <c r="D70" s="141" t="s">
        <v>20039</v>
      </c>
      <c r="E70" s="66">
        <v>132000</v>
      </c>
      <c r="F70" s="67">
        <v>0.37</v>
      </c>
      <c r="G70" s="142">
        <v>80</v>
      </c>
      <c r="H70" s="236"/>
      <c r="I70" s="237" t="str">
        <f>IF($H$1="","Введите курс",Таблица641[[#This Row],[Оптовая цена KRW за 1шт]]/$H$1)</f>
        <v>Введите курс</v>
      </c>
      <c r="J70" s="238"/>
      <c r="K70" s="239">
        <f>Таблица641[[#This Row],[Заказ коробок ]]*Таблица641[[#This Row],[Кол-во шт в коробке]]</f>
        <v>0</v>
      </c>
      <c r="L70" s="240">
        <f>Таблица641[[#This Row],[Общее кол-во шт]]*Таблица641[[#This Row],[Оптовая цена KRW за 1шт]]</f>
        <v>0</v>
      </c>
      <c r="M70" s="241" t="str">
        <f>IFERROR(Таблица641[[#This Row],[Общее кол-во шт]]*Таблица641[[#This Row],[Оптовая цена USD за 1шт]],"")</f>
        <v/>
      </c>
      <c r="N70" s="165" t="s">
        <v>4288</v>
      </c>
    </row>
    <row r="71" spans="1:14" s="75" customFormat="1" ht="22.5" customHeight="1">
      <c r="A71" s="235" t="s">
        <v>20040</v>
      </c>
      <c r="B71" s="183">
        <v>8806133615041</v>
      </c>
      <c r="C71" s="185" t="s">
        <v>20041</v>
      </c>
      <c r="D71" s="141" t="s">
        <v>20042</v>
      </c>
      <c r="E71" s="66">
        <v>84000</v>
      </c>
      <c r="F71" s="67">
        <v>0.373</v>
      </c>
      <c r="G71" s="142">
        <v>80</v>
      </c>
      <c r="H71" s="236"/>
      <c r="I71" s="237" t="str">
        <f>IF($H$1="","Введите курс",Таблица641[[#This Row],[Оптовая цена KRW за 1шт]]/$H$1)</f>
        <v>Введите курс</v>
      </c>
      <c r="J71" s="238"/>
      <c r="K71" s="239">
        <f>Таблица641[[#This Row],[Заказ коробок ]]*Таблица641[[#This Row],[Кол-во шт в коробке]]</f>
        <v>0</v>
      </c>
      <c r="L71" s="240">
        <f>Таблица641[[#This Row],[Общее кол-во шт]]*Таблица641[[#This Row],[Оптовая цена KRW за 1шт]]</f>
        <v>0</v>
      </c>
      <c r="M71" s="241" t="str">
        <f>IFERROR(Таблица641[[#This Row],[Общее кол-во шт]]*Таблица641[[#This Row],[Оптовая цена USD за 1шт]],"")</f>
        <v/>
      </c>
      <c r="N71" s="165" t="s">
        <v>4288</v>
      </c>
    </row>
    <row r="72" spans="1:14" s="75" customFormat="1" ht="22.5" customHeight="1">
      <c r="A72" s="235" t="s">
        <v>20043</v>
      </c>
      <c r="B72" s="183">
        <v>8806133615126</v>
      </c>
      <c r="C72" s="185" t="s">
        <v>20044</v>
      </c>
      <c r="D72" s="141" t="s">
        <v>20045</v>
      </c>
      <c r="E72" s="66">
        <v>58000</v>
      </c>
      <c r="F72" s="67">
        <v>0.37944827586206897</v>
      </c>
      <c r="G72" s="142">
        <v>80</v>
      </c>
      <c r="H72" s="236"/>
      <c r="I72" s="237" t="str">
        <f>IF($H$1="","Введите курс",Таблица641[[#This Row],[Оптовая цена KRW за 1шт]]/$H$1)</f>
        <v>Введите курс</v>
      </c>
      <c r="J72" s="238"/>
      <c r="K72" s="239">
        <f>Таблица641[[#This Row],[Заказ коробок ]]*Таблица641[[#This Row],[Кол-во шт в коробке]]</f>
        <v>0</v>
      </c>
      <c r="L72" s="240">
        <f>Таблица641[[#This Row],[Общее кол-во шт]]*Таблица641[[#This Row],[Оптовая цена KRW за 1шт]]</f>
        <v>0</v>
      </c>
      <c r="M72" s="241" t="str">
        <f>IFERROR(Таблица641[[#This Row],[Общее кол-во шт]]*Таблица641[[#This Row],[Оптовая цена USD за 1шт]],"")</f>
        <v/>
      </c>
      <c r="N72" s="165" t="s">
        <v>4288</v>
      </c>
    </row>
    <row r="73" spans="1:14" s="75" customFormat="1" ht="22.5" customHeight="1">
      <c r="A73" s="235" t="s">
        <v>20046</v>
      </c>
      <c r="B73" s="183">
        <v>8806133614891</v>
      </c>
      <c r="C73" s="185" t="s">
        <v>20047</v>
      </c>
      <c r="D73" s="141" t="s">
        <v>20048</v>
      </c>
      <c r="E73" s="66">
        <v>44000</v>
      </c>
      <c r="F73" s="67">
        <v>0.40750000000000003</v>
      </c>
      <c r="G73" s="142">
        <v>80</v>
      </c>
      <c r="H73" s="236"/>
      <c r="I73" s="237" t="str">
        <f>IF($H$1="","Введите курс",Таблица641[[#This Row],[Оптовая цена KRW за 1шт]]/$H$1)</f>
        <v>Введите курс</v>
      </c>
      <c r="J73" s="238"/>
      <c r="K73" s="239">
        <f>Таблица641[[#This Row],[Заказ коробок ]]*Таблица641[[#This Row],[Кол-во шт в коробке]]</f>
        <v>0</v>
      </c>
      <c r="L73" s="240">
        <f>Таблица641[[#This Row],[Общее кол-во шт]]*Таблица641[[#This Row],[Оптовая цена KRW за 1шт]]</f>
        <v>0</v>
      </c>
      <c r="M73" s="241" t="str">
        <f>IFERROR(Таблица641[[#This Row],[Общее кол-во шт]]*Таблица641[[#This Row],[Оптовая цена USD за 1шт]],"")</f>
        <v/>
      </c>
      <c r="N73" s="165" t="s">
        <v>4288</v>
      </c>
    </row>
    <row r="74" spans="1:14" s="75" customFormat="1" ht="22.5" customHeight="1">
      <c r="A74" s="235" t="s">
        <v>20049</v>
      </c>
      <c r="B74" s="183">
        <v>8806133615034</v>
      </c>
      <c r="C74" s="185" t="s">
        <v>20050</v>
      </c>
      <c r="D74" s="141" t="s">
        <v>20051</v>
      </c>
      <c r="E74" s="66">
        <v>49000</v>
      </c>
      <c r="F74" s="67">
        <v>0.44551020408163267</v>
      </c>
      <c r="G74" s="142">
        <v>80</v>
      </c>
      <c r="H74" s="236"/>
      <c r="I74" s="237" t="str">
        <f>IF($H$1="","Введите курс",Таблица641[[#This Row],[Оптовая цена KRW за 1шт]]/$H$1)</f>
        <v>Введите курс</v>
      </c>
      <c r="J74" s="238"/>
      <c r="K74" s="239">
        <f>Таблица641[[#This Row],[Заказ коробок ]]*Таблица641[[#This Row],[Кол-во шт в коробке]]</f>
        <v>0</v>
      </c>
      <c r="L74" s="240">
        <f>Таблица641[[#This Row],[Общее кол-во шт]]*Таблица641[[#This Row],[Оптовая цена KRW за 1шт]]</f>
        <v>0</v>
      </c>
      <c r="M74" s="241" t="str">
        <f>IFERROR(Таблица641[[#This Row],[Общее кол-во шт]]*Таблица641[[#This Row],[Оптовая цена USD за 1шт]],"")</f>
        <v/>
      </c>
      <c r="N74" s="165" t="s">
        <v>4288</v>
      </c>
    </row>
    <row r="75" spans="1:14" s="75" customFormat="1" ht="22.5" customHeight="1">
      <c r="A75" s="235" t="s">
        <v>20052</v>
      </c>
      <c r="B75" s="183">
        <v>8806133615089</v>
      </c>
      <c r="C75" s="185" t="s">
        <v>20053</v>
      </c>
      <c r="D75" s="141" t="s">
        <v>20054</v>
      </c>
      <c r="E75" s="66">
        <v>28000</v>
      </c>
      <c r="F75" s="67">
        <v>0.5128571428571429</v>
      </c>
      <c r="G75" s="142">
        <v>80</v>
      </c>
      <c r="H75" s="236"/>
      <c r="I75" s="237" t="str">
        <f>IF($H$1="","Введите курс",Таблица641[[#This Row],[Оптовая цена KRW за 1шт]]/$H$1)</f>
        <v>Введите курс</v>
      </c>
      <c r="J75" s="238"/>
      <c r="K75" s="239">
        <f>Таблица641[[#This Row],[Заказ коробок ]]*Таблица641[[#This Row],[Кол-во шт в коробке]]</f>
        <v>0</v>
      </c>
      <c r="L75" s="240">
        <f>Таблица641[[#This Row],[Общее кол-во шт]]*Таблица641[[#This Row],[Оптовая цена KRW за 1шт]]</f>
        <v>0</v>
      </c>
      <c r="M75" s="241" t="str">
        <f>IFERROR(Таблица641[[#This Row],[Общее кол-во шт]]*Таблица641[[#This Row],[Оптовая цена USD за 1шт]],"")</f>
        <v/>
      </c>
      <c r="N75" s="165" t="s">
        <v>4288</v>
      </c>
    </row>
    <row r="76" spans="1:14" s="75" customFormat="1" ht="22.5" customHeight="1">
      <c r="A76" s="235" t="s">
        <v>20055</v>
      </c>
      <c r="B76" s="183">
        <v>8806133615195</v>
      </c>
      <c r="C76" s="186" t="s">
        <v>20056</v>
      </c>
      <c r="D76" s="141" t="s">
        <v>20057</v>
      </c>
      <c r="E76" s="66">
        <v>84000</v>
      </c>
      <c r="F76" s="67">
        <v>0.45000000000000007</v>
      </c>
      <c r="G76" s="142">
        <v>80</v>
      </c>
      <c r="H76" s="236"/>
      <c r="I76" s="237" t="str">
        <f>IF($H$1="","Введите курс",Таблица641[[#This Row],[Оптовая цена KRW за 1шт]]/$H$1)</f>
        <v>Введите курс</v>
      </c>
      <c r="J76" s="238"/>
      <c r="K76" s="239">
        <f>Таблица641[[#This Row],[Заказ коробок ]]*Таблица641[[#This Row],[Кол-во шт в коробке]]</f>
        <v>0</v>
      </c>
      <c r="L76" s="240">
        <f>Таблица641[[#This Row],[Общее кол-во шт]]*Таблица641[[#This Row],[Оптовая цена KRW за 1шт]]</f>
        <v>0</v>
      </c>
      <c r="M76" s="241" t="str">
        <f>IFERROR(Таблица641[[#This Row],[Общее кол-во шт]]*Таблица641[[#This Row],[Оптовая цена USD за 1шт]],"")</f>
        <v/>
      </c>
      <c r="N76" s="165" t="s">
        <v>4288</v>
      </c>
    </row>
    <row r="77" spans="1:14" s="75" customFormat="1" ht="22.5" customHeight="1">
      <c r="A77" s="235" t="s">
        <v>20058</v>
      </c>
      <c r="B77" s="183">
        <v>8806133615126</v>
      </c>
      <c r="C77" s="187" t="s">
        <v>20059</v>
      </c>
      <c r="D77" s="141" t="s">
        <v>20060</v>
      </c>
      <c r="E77" s="66">
        <v>171000</v>
      </c>
      <c r="F77" s="67">
        <v>0.39017543859649129</v>
      </c>
      <c r="G77" s="142">
        <v>80</v>
      </c>
      <c r="H77" s="236"/>
      <c r="I77" s="237" t="str">
        <f>IF($H$1="","Введите курс",Таблица641[[#This Row],[Оптовая цена KRW за 1шт]]/$H$1)</f>
        <v>Введите курс</v>
      </c>
      <c r="J77" s="238"/>
      <c r="K77" s="239">
        <f>Таблица641[[#This Row],[Заказ коробок ]]*Таблица641[[#This Row],[Кол-во шт в коробке]]</f>
        <v>0</v>
      </c>
      <c r="L77" s="240">
        <f>Таблица641[[#This Row],[Общее кол-во шт]]*Таблица641[[#This Row],[Оптовая цена KRW за 1шт]]</f>
        <v>0</v>
      </c>
      <c r="M77" s="241" t="str">
        <f>IFERROR(Таблица641[[#This Row],[Общее кол-во шт]]*Таблица641[[#This Row],[Оптовая цена USD за 1шт]],"")</f>
        <v/>
      </c>
      <c r="N77" s="165" t="s">
        <v>4288</v>
      </c>
    </row>
    <row r="78" spans="1:14" ht="22.5" customHeight="1">
      <c r="A78" s="230"/>
      <c r="B78" s="231"/>
      <c r="C78" s="188"/>
      <c r="D78" s="232"/>
      <c r="E78" s="16"/>
      <c r="F78" s="15"/>
      <c r="G78" s="233"/>
      <c r="H78" s="234"/>
      <c r="I78" s="226"/>
      <c r="J78" s="227"/>
      <c r="K78" s="228"/>
      <c r="L78" s="229"/>
      <c r="M78" s="19"/>
      <c r="N78" s="225"/>
    </row>
  </sheetData>
  <sheetProtection algorithmName="SHA-512" hashValue="v3xVAVvHo0g7JoxArNmJMmVWHmG1VAFL6LtxOh8IXgu2+xh3Ny7BmWlsDrTZ97FFNkowkMoiNqAib/rPMpgeCA==" saltValue="uPqA71JYLztZOeK+dq8UhQ==" spinCount="100000" sheet="1" autoFilter="0" pivotTables="0"/>
  <mergeCells count="2">
    <mergeCell ref="A1:C1"/>
    <mergeCell ref="D1:F1"/>
  </mergeCells>
  <conditionalFormatting sqref="A79:A1048576">
    <cfRule type="duplicateValues" dxfId="1339" priority="1"/>
  </conditionalFormatting>
  <conditionalFormatting sqref="A79:A1048576">
    <cfRule type="duplicateValues" dxfId="1338" priority="2"/>
    <cfRule type="duplicateValues" dxfId="1337" priority="3"/>
    <cfRule type="duplicateValues" dxfId="1336" priority="4"/>
  </conditionalFormatting>
  <conditionalFormatting sqref="A3:A77">
    <cfRule type="duplicateValues" dxfId="1335" priority="5"/>
  </conditionalFormatting>
  <conditionalFormatting sqref="A3:A77">
    <cfRule type="duplicateValues" dxfId="1334" priority="6"/>
    <cfRule type="duplicateValues" dxfId="1333" priority="7"/>
    <cfRule type="duplicateValues" dxfId="1332" priority="8"/>
  </conditionalFormatting>
  <conditionalFormatting sqref="A3:A77">
    <cfRule type="duplicateValues" dxfId="1331" priority="9"/>
  </conditionalFormatting>
  <conditionalFormatting sqref="A3:A77">
    <cfRule type="duplicateValues" dxfId="1330" priority="10"/>
    <cfRule type="duplicateValues" dxfId="1329" priority="11"/>
    <cfRule type="duplicateValues" dxfId="1328" priority="12"/>
  </conditionalFormatting>
  <hyperlinks>
    <hyperlink ref="G1" r:id="rId1" xr:uid="{F6B05B8F-D5DD-4FAE-B78D-8E36B64E955D}"/>
    <hyperlink ref="N1" location="Главная!A1" display="Вернуться на Главную" xr:uid="{4D1A9C0D-0CA4-4CD0-B446-0B4C01C7C59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CE68-D185-41E2-9F76-E30364CE18D8}">
  <sheetPr>
    <pageSetUpPr fitToPage="1"/>
  </sheetPr>
  <dimension ref="A1:N7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25020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SUM(J3:J76)</f>
        <v>0</v>
      </c>
      <c r="K1" s="213">
        <f>SUM(K3:K76)</f>
        <v>0</v>
      </c>
      <c r="L1" s="214">
        <f>SUM(L3:L76)</f>
        <v>0</v>
      </c>
      <c r="M1" s="215">
        <f>SUM(M3:M76)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25021</v>
      </c>
      <c r="B3" s="14">
        <v>8807779094269</v>
      </c>
      <c r="C3" s="45" t="s">
        <v>25022</v>
      </c>
      <c r="D3" s="160" t="s">
        <v>25023</v>
      </c>
      <c r="E3" s="53"/>
      <c r="F3" s="15"/>
      <c r="G3" s="47">
        <v>20</v>
      </c>
      <c r="H3" s="128">
        <v>9120</v>
      </c>
      <c r="I3" s="17" t="str">
        <f>IF($H$1="","Введите курс",Таблица610[[#This Row],[Оптовая цена KRW за 1шт]]/$H$1)</f>
        <v>Введите курс</v>
      </c>
      <c r="J3" s="48"/>
      <c r="K3" s="18">
        <f>Таблица610[[#This Row],[Заказ коробок ]]*Таблица610[[#This Row],[Кол-во шт в коробке]]</f>
        <v>0</v>
      </c>
      <c r="L3" s="16">
        <f>Таблица610[[#This Row],[Общее кол-во шт]]*Таблица610[[#This Row],[Оптовая цена KRW за 1шт]]</f>
        <v>0</v>
      </c>
      <c r="M3" s="19" t="str">
        <f>IFERROR(Таблица610[[#This Row],[Общее кол-во шт]]*Таблица610[[#This Row],[Оптовая цена USD за 1шт]],"")</f>
        <v/>
      </c>
      <c r="N3" s="49"/>
    </row>
    <row r="4" spans="1:14" ht="22.5" customHeight="1">
      <c r="A4" s="44" t="s">
        <v>25024</v>
      </c>
      <c r="B4" s="14">
        <v>8807779094245</v>
      </c>
      <c r="C4" s="50" t="s">
        <v>25025</v>
      </c>
      <c r="D4" s="160" t="s">
        <v>25026</v>
      </c>
      <c r="E4" s="16"/>
      <c r="F4" s="15"/>
      <c r="G4" s="47">
        <v>20</v>
      </c>
      <c r="H4" s="55">
        <v>9120</v>
      </c>
      <c r="I4" s="17" t="str">
        <f>IF($H$1="","Введите курс",Таблица610[[#This Row],[Оптовая цена KRW за 1шт]]/$H$1)</f>
        <v>Введите курс</v>
      </c>
      <c r="J4" s="48"/>
      <c r="K4" s="18">
        <f>Таблица610[[#This Row],[Заказ коробок ]]*Таблица610[[#This Row],[Кол-во шт в коробке]]</f>
        <v>0</v>
      </c>
      <c r="L4" s="54">
        <f>Таблица610[[#This Row],[Общее кол-во шт]]*Таблица610[[#This Row],[Оптовая цена KRW за 1шт]]</f>
        <v>0</v>
      </c>
      <c r="M4" s="19" t="str">
        <f>IFERROR(Таблица610[[#This Row],[Общее кол-во шт]]*Таблица610[[#This Row],[Оптовая цена USD за 1шт]],"")</f>
        <v/>
      </c>
      <c r="N4" s="49"/>
    </row>
    <row r="5" spans="1:14" ht="22.5" customHeight="1">
      <c r="A5" s="44" t="s">
        <v>25027</v>
      </c>
      <c r="B5" s="14">
        <v>8807779094252</v>
      </c>
      <c r="C5" s="50" t="s">
        <v>25028</v>
      </c>
      <c r="D5" s="160" t="s">
        <v>25029</v>
      </c>
      <c r="E5" s="16"/>
      <c r="F5" s="15"/>
      <c r="G5" s="47">
        <v>20</v>
      </c>
      <c r="H5" s="55">
        <v>9120</v>
      </c>
      <c r="I5" s="17" t="str">
        <f>IF($H$1="","Введите курс",Таблица610[[#This Row],[Оптовая цена KRW за 1шт]]/$H$1)</f>
        <v>Введите курс</v>
      </c>
      <c r="J5" s="48"/>
      <c r="K5" s="18">
        <f>Таблица610[[#This Row],[Заказ коробок ]]*Таблица610[[#This Row],[Кол-во шт в коробке]]</f>
        <v>0</v>
      </c>
      <c r="L5" s="54">
        <f>Таблица610[[#This Row],[Общее кол-во шт]]*Таблица610[[#This Row],[Оптовая цена KRW за 1шт]]</f>
        <v>0</v>
      </c>
      <c r="M5" s="19" t="str">
        <f>IFERROR(Таблица610[[#This Row],[Общее кол-во шт]]*Таблица610[[#This Row],[Оптовая цена USD за 1шт]],"")</f>
        <v/>
      </c>
      <c r="N5" s="49"/>
    </row>
    <row r="6" spans="1:14" ht="22.5" customHeight="1">
      <c r="A6" s="44" t="s">
        <v>25030</v>
      </c>
      <c r="B6" s="14">
        <v>8807779094290</v>
      </c>
      <c r="C6" s="50" t="s">
        <v>25031</v>
      </c>
      <c r="D6" s="160" t="s">
        <v>25032</v>
      </c>
      <c r="E6" s="16"/>
      <c r="F6" s="15"/>
      <c r="G6" s="47">
        <v>20</v>
      </c>
      <c r="H6" s="55">
        <v>8184</v>
      </c>
      <c r="I6" s="17" t="str">
        <f>IF($H$1="","Введите курс",Таблица610[[#This Row],[Оптовая цена KRW за 1шт]]/$H$1)</f>
        <v>Введите курс</v>
      </c>
      <c r="J6" s="48"/>
      <c r="K6" s="18">
        <f>Таблица610[[#This Row],[Заказ коробок ]]*Таблица610[[#This Row],[Кол-во шт в коробке]]</f>
        <v>0</v>
      </c>
      <c r="L6" s="54">
        <f>Таблица610[[#This Row],[Общее кол-во шт]]*Таблица610[[#This Row],[Оптовая цена KRW за 1шт]]</f>
        <v>0</v>
      </c>
      <c r="M6" s="19" t="str">
        <f>IFERROR(Таблица610[[#This Row],[Общее кол-во шт]]*Таблица610[[#This Row],[Оптовая цена USD за 1шт]],"")</f>
        <v/>
      </c>
      <c r="N6" s="49"/>
    </row>
    <row r="7" spans="1:14" ht="22.5" customHeight="1">
      <c r="A7" s="44" t="s">
        <v>25033</v>
      </c>
      <c r="B7" s="14">
        <v>8807779041584</v>
      </c>
      <c r="C7" s="50" t="s">
        <v>25034</v>
      </c>
      <c r="D7" s="160" t="s">
        <v>25035</v>
      </c>
      <c r="E7" s="16"/>
      <c r="F7" s="15"/>
      <c r="G7" s="47">
        <v>20</v>
      </c>
      <c r="H7" s="55">
        <v>9072</v>
      </c>
      <c r="I7" s="17" t="str">
        <f>IF($H$1="","Введите курс",Таблица610[[#This Row],[Оптовая цена KRW за 1шт]]/$H$1)</f>
        <v>Введите курс</v>
      </c>
      <c r="J7" s="48"/>
      <c r="K7" s="18">
        <f>Таблица610[[#This Row],[Заказ коробок ]]*Таблица610[[#This Row],[Кол-во шт в коробке]]</f>
        <v>0</v>
      </c>
      <c r="L7" s="54">
        <f>Таблица610[[#This Row],[Общее кол-во шт]]*Таблица610[[#This Row],[Оптовая цена KRW за 1шт]]</f>
        <v>0</v>
      </c>
      <c r="M7" s="19" t="str">
        <f>IFERROR(Таблица610[[#This Row],[Общее кол-во шт]]*Таблица610[[#This Row],[Оптовая цена USD за 1шт]],"")</f>
        <v/>
      </c>
      <c r="N7" s="49"/>
    </row>
    <row r="8" spans="1:14" ht="22.5" customHeight="1">
      <c r="A8" s="44" t="s">
        <v>25036</v>
      </c>
      <c r="B8" s="14">
        <v>8807779033695</v>
      </c>
      <c r="C8" s="50" t="s">
        <v>25037</v>
      </c>
      <c r="D8" s="160" t="s">
        <v>25038</v>
      </c>
      <c r="E8" s="16"/>
      <c r="F8" s="15"/>
      <c r="G8" s="47">
        <v>20</v>
      </c>
      <c r="H8" s="55">
        <v>9168</v>
      </c>
      <c r="I8" s="17" t="str">
        <f>IF($H$1="","Введите курс",Таблица610[[#This Row],[Оптовая цена KRW за 1шт]]/$H$1)</f>
        <v>Введите курс</v>
      </c>
      <c r="J8" s="48"/>
      <c r="K8" s="18">
        <f>Таблица610[[#This Row],[Заказ коробок ]]*Таблица610[[#This Row],[Кол-во шт в коробке]]</f>
        <v>0</v>
      </c>
      <c r="L8" s="54">
        <f>Таблица610[[#This Row],[Общее кол-во шт]]*Таблица610[[#This Row],[Оптовая цена KRW за 1шт]]</f>
        <v>0</v>
      </c>
      <c r="M8" s="19" t="str">
        <f>IFERROR(Таблица610[[#This Row],[Общее кол-во шт]]*Таблица610[[#This Row],[Оптовая цена USD за 1шт]],"")</f>
        <v/>
      </c>
      <c r="N8" s="49"/>
    </row>
    <row r="9" spans="1:14" ht="22.5" customHeight="1">
      <c r="A9" s="44" t="s">
        <v>25039</v>
      </c>
      <c r="B9" s="14">
        <v>8807779073653</v>
      </c>
      <c r="C9" s="50" t="s">
        <v>25040</v>
      </c>
      <c r="D9" s="160" t="s">
        <v>25041</v>
      </c>
      <c r="E9" s="16"/>
      <c r="F9" s="15"/>
      <c r="G9" s="47">
        <v>20</v>
      </c>
      <c r="H9" s="55">
        <v>7368</v>
      </c>
      <c r="I9" s="17" t="str">
        <f>IF($H$1="","Введите курс",Таблица610[[#This Row],[Оптовая цена KRW за 1шт]]/$H$1)</f>
        <v>Введите курс</v>
      </c>
      <c r="J9" s="48"/>
      <c r="K9" s="18">
        <f>Таблица610[[#This Row],[Заказ коробок ]]*Таблица610[[#This Row],[Кол-во шт в коробке]]</f>
        <v>0</v>
      </c>
      <c r="L9" s="54">
        <f>Таблица610[[#This Row],[Общее кол-во шт]]*Таблица610[[#This Row],[Оптовая цена KRW за 1шт]]</f>
        <v>0</v>
      </c>
      <c r="M9" s="19" t="str">
        <f>IFERROR(Таблица610[[#This Row],[Общее кол-во шт]]*Таблица610[[#This Row],[Оптовая цена USD за 1шт]],"")</f>
        <v/>
      </c>
      <c r="N9" s="49"/>
    </row>
    <row r="10" spans="1:14" ht="22.5" customHeight="1">
      <c r="A10" s="44" t="s">
        <v>25042</v>
      </c>
      <c r="B10" s="14">
        <v>8807779080507</v>
      </c>
      <c r="C10" s="50" t="s">
        <v>25043</v>
      </c>
      <c r="D10" s="160" t="s">
        <v>25045</v>
      </c>
      <c r="E10" s="16"/>
      <c r="F10" s="15"/>
      <c r="G10" s="47">
        <v>30</v>
      </c>
      <c r="H10" s="55">
        <v>6708</v>
      </c>
      <c r="I10" s="17" t="str">
        <f>IF($H$1="","Введите курс",Таблица610[[#This Row],[Оптовая цена KRW за 1шт]]/$H$1)</f>
        <v>Введите курс</v>
      </c>
      <c r="J10" s="48"/>
      <c r="K10" s="18">
        <f>Таблица610[[#This Row],[Заказ коробок ]]*Таблица610[[#This Row],[Кол-во шт в коробке]]</f>
        <v>0</v>
      </c>
      <c r="L10" s="54">
        <f>Таблица610[[#This Row],[Общее кол-во шт]]*Таблица610[[#This Row],[Оптовая цена KRW за 1шт]]</f>
        <v>0</v>
      </c>
      <c r="M10" s="19" t="str">
        <f>IFERROR(Таблица610[[#This Row],[Общее кол-во шт]]*Таблица610[[#This Row],[Оптовая цена USD за 1шт]],"")</f>
        <v/>
      </c>
      <c r="N10" s="49"/>
    </row>
    <row r="11" spans="1:14" ht="22.5" customHeight="1">
      <c r="A11" s="44" t="s">
        <v>25044</v>
      </c>
      <c r="B11" s="14">
        <v>8807779081160</v>
      </c>
      <c r="C11" s="50" t="s">
        <v>25043</v>
      </c>
      <c r="D11" s="160" t="s">
        <v>25047</v>
      </c>
      <c r="E11" s="16"/>
      <c r="F11" s="15"/>
      <c r="G11" s="47">
        <v>50</v>
      </c>
      <c r="H11" s="55">
        <v>4512</v>
      </c>
      <c r="I11" s="17" t="str">
        <f>IF($H$1="","Введите курс",Таблица610[[#This Row],[Оптовая цена KRW за 1шт]]/$H$1)</f>
        <v>Введите курс</v>
      </c>
      <c r="J11" s="48"/>
      <c r="K11" s="18">
        <f>Таблица610[[#This Row],[Заказ коробок ]]*Таблица610[[#This Row],[Кол-во шт в коробке]]</f>
        <v>0</v>
      </c>
      <c r="L11" s="54">
        <f>Таблица610[[#This Row],[Общее кол-во шт]]*Таблица610[[#This Row],[Оптовая цена KRW за 1шт]]</f>
        <v>0</v>
      </c>
      <c r="M11" s="19" t="str">
        <f>IFERROR(Таблица610[[#This Row],[Общее кол-во шт]]*Таблица610[[#This Row],[Оптовая цена USD за 1шт]],"")</f>
        <v/>
      </c>
      <c r="N11" s="49"/>
    </row>
    <row r="12" spans="1:14" ht="22.5" customHeight="1">
      <c r="A12" s="44" t="s">
        <v>25046</v>
      </c>
      <c r="B12" s="14" t="s">
        <v>32830</v>
      </c>
      <c r="C12" s="50" t="s">
        <v>25043</v>
      </c>
      <c r="D12" s="160" t="s">
        <v>25049</v>
      </c>
      <c r="E12" s="16"/>
      <c r="F12" s="15"/>
      <c r="G12" s="47">
        <v>1000</v>
      </c>
      <c r="H12" s="55">
        <v>984</v>
      </c>
      <c r="I12" s="17" t="str">
        <f>IF($H$1="","Введите курс",Таблица610[[#This Row],[Оптовая цена KRW за 1шт]]/$H$1)</f>
        <v>Введите курс</v>
      </c>
      <c r="J12" s="48"/>
      <c r="K12" s="18">
        <f>Таблица610[[#This Row],[Заказ коробок ]]*Таблица610[[#This Row],[Кол-во шт в коробке]]</f>
        <v>0</v>
      </c>
      <c r="L12" s="54">
        <f>Таблица610[[#This Row],[Общее кол-во шт]]*Таблица610[[#This Row],[Оптовая цена KRW за 1шт]]</f>
        <v>0</v>
      </c>
      <c r="M12" s="19" t="str">
        <f>IFERROR(Таблица610[[#This Row],[Общее кол-во шт]]*Таблица610[[#This Row],[Оптовая цена USD за 1шт]],"")</f>
        <v/>
      </c>
      <c r="N12" s="49"/>
    </row>
    <row r="13" spans="1:14" ht="22.5" customHeight="1">
      <c r="A13" s="44" t="s">
        <v>25048</v>
      </c>
      <c r="B13" s="14">
        <v>8807779080323</v>
      </c>
      <c r="C13" s="50" t="s">
        <v>25051</v>
      </c>
      <c r="D13" s="160" t="s">
        <v>25052</v>
      </c>
      <c r="E13" s="16"/>
      <c r="F13" s="15"/>
      <c r="G13" s="47">
        <v>20</v>
      </c>
      <c r="H13" s="55">
        <v>7056</v>
      </c>
      <c r="I13" s="17" t="str">
        <f>IF($H$1="","Введите курс",Таблица610[[#This Row],[Оптовая цена KRW за 1шт]]/$H$1)</f>
        <v>Введите курс</v>
      </c>
      <c r="J13" s="48"/>
      <c r="K13" s="18">
        <f>Таблица610[[#This Row],[Заказ коробок ]]*Таблица610[[#This Row],[Кол-во шт в коробке]]</f>
        <v>0</v>
      </c>
      <c r="L13" s="54">
        <f>Таблица610[[#This Row],[Общее кол-во шт]]*Таблица610[[#This Row],[Оптовая цена KRW за 1шт]]</f>
        <v>0</v>
      </c>
      <c r="M13" s="19" t="str">
        <f>IFERROR(Таблица610[[#This Row],[Общее кол-во шт]]*Таблица610[[#This Row],[Оптовая цена USD за 1шт]],"")</f>
        <v/>
      </c>
      <c r="N13" s="49"/>
    </row>
    <row r="14" spans="1:14" ht="22.5" customHeight="1">
      <c r="A14" s="44" t="s">
        <v>25050</v>
      </c>
      <c r="B14" s="14">
        <v>8807779081986</v>
      </c>
      <c r="C14" s="50" t="s">
        <v>25051</v>
      </c>
      <c r="D14" s="160" t="s">
        <v>25054</v>
      </c>
      <c r="E14" s="16"/>
      <c r="F14" s="15"/>
      <c r="G14" s="47">
        <v>20</v>
      </c>
      <c r="H14" s="55">
        <v>5604</v>
      </c>
      <c r="I14" s="17" t="str">
        <f>IF($H$1="","Введите курс",Таблица610[[#This Row],[Оптовая цена KRW за 1шт]]/$H$1)</f>
        <v>Введите курс</v>
      </c>
      <c r="J14" s="48"/>
      <c r="K14" s="18">
        <f>Таблица610[[#This Row],[Заказ коробок ]]*Таблица610[[#This Row],[Кол-во шт в коробке]]</f>
        <v>0</v>
      </c>
      <c r="L14" s="54">
        <f>Таблица610[[#This Row],[Общее кол-во шт]]*Таблица610[[#This Row],[Оптовая цена KRW за 1шт]]</f>
        <v>0</v>
      </c>
      <c r="M14" s="19" t="str">
        <f>IFERROR(Таблица610[[#This Row],[Общее кол-во шт]]*Таблица610[[#This Row],[Оптовая цена USD за 1шт]],"")</f>
        <v/>
      </c>
      <c r="N14" s="49"/>
    </row>
    <row r="15" spans="1:14" ht="22.5" customHeight="1">
      <c r="A15" s="44" t="s">
        <v>25053</v>
      </c>
      <c r="B15" s="14">
        <v>8807779081153</v>
      </c>
      <c r="C15" s="50" t="s">
        <v>25051</v>
      </c>
      <c r="D15" s="160" t="s">
        <v>25056</v>
      </c>
      <c r="E15" s="16"/>
      <c r="F15" s="15"/>
      <c r="G15" s="47">
        <v>50</v>
      </c>
      <c r="H15" s="55">
        <v>3720</v>
      </c>
      <c r="I15" s="17" t="str">
        <f>IF($H$1="","Введите курс",Таблица610[[#This Row],[Оптовая цена KRW за 1шт]]/$H$1)</f>
        <v>Введите курс</v>
      </c>
      <c r="J15" s="48"/>
      <c r="K15" s="18">
        <f>Таблица610[[#This Row],[Заказ коробок ]]*Таблица610[[#This Row],[Кол-во шт в коробке]]</f>
        <v>0</v>
      </c>
      <c r="L15" s="54">
        <f>Таблица610[[#This Row],[Общее кол-во шт]]*Таблица610[[#This Row],[Оптовая цена KRW за 1шт]]</f>
        <v>0</v>
      </c>
      <c r="M15" s="19" t="str">
        <f>IFERROR(Таблица610[[#This Row],[Общее кол-во шт]]*Таблица610[[#This Row],[Оптовая цена USD за 1шт]],"")</f>
        <v/>
      </c>
      <c r="N15" s="49"/>
    </row>
    <row r="16" spans="1:14" ht="22.5" customHeight="1">
      <c r="A16" s="44" t="s">
        <v>25055</v>
      </c>
      <c r="B16" s="14">
        <v>8807779089319</v>
      </c>
      <c r="C16" s="50" t="s">
        <v>25059</v>
      </c>
      <c r="D16" s="160" t="s">
        <v>25060</v>
      </c>
      <c r="E16" s="16"/>
      <c r="F16" s="15"/>
      <c r="G16" s="47">
        <v>50</v>
      </c>
      <c r="H16" s="55">
        <v>8316</v>
      </c>
      <c r="I16" s="17" t="str">
        <f>IF($H$1="","Введите курс",Таблица610[[#This Row],[Оптовая цена KRW за 1шт]]/$H$1)</f>
        <v>Введите курс</v>
      </c>
      <c r="J16" s="48"/>
      <c r="K16" s="18">
        <f>Таблица610[[#This Row],[Заказ коробок ]]*Таблица610[[#This Row],[Кол-во шт в коробке]]</f>
        <v>0</v>
      </c>
      <c r="L16" s="54">
        <f>Таблица610[[#This Row],[Общее кол-во шт]]*Таблица610[[#This Row],[Оптовая цена KRW за 1шт]]</f>
        <v>0</v>
      </c>
      <c r="M16" s="19" t="str">
        <f>IFERROR(Таблица610[[#This Row],[Общее кол-во шт]]*Таблица610[[#This Row],[Оптовая цена USD за 1шт]],"")</f>
        <v/>
      </c>
      <c r="N16" s="49"/>
    </row>
    <row r="17" spans="1:14" ht="22.5" customHeight="1">
      <c r="A17" s="44" t="s">
        <v>25057</v>
      </c>
      <c r="B17" s="14">
        <v>8807779080576</v>
      </c>
      <c r="C17" s="50" t="s">
        <v>25062</v>
      </c>
      <c r="D17" s="160" t="s">
        <v>25063</v>
      </c>
      <c r="E17" s="16"/>
      <c r="F17" s="15"/>
      <c r="G17" s="47">
        <v>50</v>
      </c>
      <c r="H17" s="55">
        <v>3396</v>
      </c>
      <c r="I17" s="17" t="str">
        <f>IF($H$1="","Введите курс",Таблица610[[#This Row],[Оптовая цена KRW за 1шт]]/$H$1)</f>
        <v>Введите курс</v>
      </c>
      <c r="J17" s="48"/>
      <c r="K17" s="18">
        <f>Таблица610[[#This Row],[Заказ коробок ]]*Таблица610[[#This Row],[Кол-во шт в коробке]]</f>
        <v>0</v>
      </c>
      <c r="L17" s="54">
        <f>Таблица610[[#This Row],[Общее кол-во шт]]*Таблица610[[#This Row],[Оптовая цена KRW за 1шт]]</f>
        <v>0</v>
      </c>
      <c r="M17" s="19" t="str">
        <f>IFERROR(Таблица610[[#This Row],[Общее кол-во шт]]*Таблица610[[#This Row],[Оптовая цена USD за 1шт]],"")</f>
        <v/>
      </c>
      <c r="N17" s="49"/>
    </row>
    <row r="18" spans="1:14" ht="22.5" customHeight="1">
      <c r="A18" s="44" t="s">
        <v>25058</v>
      </c>
      <c r="B18" s="76">
        <v>8807779080811</v>
      </c>
      <c r="C18" s="50" t="s">
        <v>25065</v>
      </c>
      <c r="D18" s="217" t="s">
        <v>25066</v>
      </c>
      <c r="E18" s="78"/>
      <c r="F18" s="79"/>
      <c r="G18" s="80">
        <v>100</v>
      </c>
      <c r="H18" s="81">
        <v>3648</v>
      </c>
      <c r="I18" s="82" t="str">
        <f>IF($H$1="","Введите курс",Таблица610[[#This Row],[Оптовая цена KRW за 1шт]]/$H$1)</f>
        <v>Введите курс</v>
      </c>
      <c r="J18" s="83"/>
      <c r="K18" s="84">
        <f>Таблица610[[#This Row],[Заказ коробок ]]*Таблица610[[#This Row],[Кол-во шт в коробке]]</f>
        <v>0</v>
      </c>
      <c r="L18" s="85">
        <f>Таблица610[[#This Row],[Общее кол-во шт]]*Таблица610[[#This Row],[Оптовая цена KRW за 1шт]]</f>
        <v>0</v>
      </c>
      <c r="M18" s="86" t="str">
        <f>IFERROR(Таблица610[[#This Row],[Общее кол-во шт]]*Таблица610[[#This Row],[Оптовая цена USD за 1шт]],"")</f>
        <v/>
      </c>
      <c r="N18" s="87"/>
    </row>
    <row r="19" spans="1:14" ht="22.5" customHeight="1">
      <c r="A19" s="44" t="s">
        <v>25061</v>
      </c>
      <c r="B19" s="76">
        <v>8807779097185</v>
      </c>
      <c r="C19" s="50" t="s">
        <v>25068</v>
      </c>
      <c r="D19" s="217" t="s">
        <v>25069</v>
      </c>
      <c r="E19" s="78"/>
      <c r="F19" s="79"/>
      <c r="G19" s="80">
        <v>108</v>
      </c>
      <c r="H19" s="81">
        <v>23808</v>
      </c>
      <c r="I19" s="82" t="str">
        <f>IF($H$1="","Введите курс",Таблица610[[#This Row],[Оптовая цена KRW за 1шт]]/$H$1)</f>
        <v>Введите курс</v>
      </c>
      <c r="J19" s="83"/>
      <c r="K19" s="84">
        <f>Таблица610[[#This Row],[Заказ коробок ]]*Таблица610[[#This Row],[Кол-во шт в коробке]]</f>
        <v>0</v>
      </c>
      <c r="L19" s="85">
        <f>Таблица610[[#This Row],[Общее кол-во шт]]*Таблица610[[#This Row],[Оптовая цена KRW за 1шт]]</f>
        <v>0</v>
      </c>
      <c r="M19" s="86" t="str">
        <f>IFERROR(Таблица610[[#This Row],[Общее кол-во шт]]*Таблица610[[#This Row],[Оптовая цена USD за 1шт]],"")</f>
        <v/>
      </c>
      <c r="N19" s="87"/>
    </row>
    <row r="20" spans="1:14" ht="22.5" customHeight="1">
      <c r="A20" s="44" t="s">
        <v>25064</v>
      </c>
      <c r="B20" s="76">
        <v>8807779080033</v>
      </c>
      <c r="C20" s="50" t="s">
        <v>25071</v>
      </c>
      <c r="D20" s="217" t="s">
        <v>25072</v>
      </c>
      <c r="E20" s="78"/>
      <c r="F20" s="79"/>
      <c r="G20" s="80">
        <v>20</v>
      </c>
      <c r="H20" s="81">
        <v>8736</v>
      </c>
      <c r="I20" s="82" t="str">
        <f>IF($H$1="","Введите курс",Таблица610[[#This Row],[Оптовая цена KRW за 1шт]]/$H$1)</f>
        <v>Введите курс</v>
      </c>
      <c r="J20" s="83"/>
      <c r="K20" s="84">
        <f>Таблица610[[#This Row],[Заказ коробок ]]*Таблица610[[#This Row],[Кол-во шт в коробке]]</f>
        <v>0</v>
      </c>
      <c r="L20" s="85">
        <f>Таблица610[[#This Row],[Общее кол-во шт]]*Таблица610[[#This Row],[Оптовая цена KRW за 1шт]]</f>
        <v>0</v>
      </c>
      <c r="M20" s="86" t="str">
        <f>IFERROR(Таблица610[[#This Row],[Общее кол-во шт]]*Таблица610[[#This Row],[Оптовая цена USD за 1шт]],"")</f>
        <v/>
      </c>
      <c r="N20" s="87"/>
    </row>
    <row r="21" spans="1:14" ht="22.5" customHeight="1">
      <c r="A21" s="44" t="s">
        <v>25067</v>
      </c>
      <c r="B21" s="76">
        <v>8807779078177</v>
      </c>
      <c r="C21" s="50" t="s">
        <v>25074</v>
      </c>
      <c r="D21" s="217" t="s">
        <v>25075</v>
      </c>
      <c r="E21" s="78"/>
      <c r="F21" s="79"/>
      <c r="G21" s="80">
        <v>20</v>
      </c>
      <c r="H21" s="81">
        <v>7404</v>
      </c>
      <c r="I21" s="82" t="str">
        <f>IF($H$1="","Введите курс",Таблица610[[#This Row],[Оптовая цена KRW за 1шт]]/$H$1)</f>
        <v>Введите курс</v>
      </c>
      <c r="J21" s="83"/>
      <c r="K21" s="84">
        <f>Таблица610[[#This Row],[Заказ коробок ]]*Таблица610[[#This Row],[Кол-во шт в коробке]]</f>
        <v>0</v>
      </c>
      <c r="L21" s="85">
        <f>Таблица610[[#This Row],[Общее кол-во шт]]*Таблица610[[#This Row],[Оптовая цена KRW за 1шт]]</f>
        <v>0</v>
      </c>
      <c r="M21" s="86" t="str">
        <f>IFERROR(Таблица610[[#This Row],[Общее кол-во шт]]*Таблица610[[#This Row],[Оптовая цена USD за 1шт]],"")</f>
        <v/>
      </c>
      <c r="N21" s="87"/>
    </row>
    <row r="22" spans="1:14" ht="22.5" customHeight="1">
      <c r="A22" s="44" t="s">
        <v>25070</v>
      </c>
      <c r="B22" s="76">
        <v>8807779080033</v>
      </c>
      <c r="C22" s="50" t="s">
        <v>25077</v>
      </c>
      <c r="D22" s="217" t="s">
        <v>25078</v>
      </c>
      <c r="E22" s="78"/>
      <c r="F22" s="79"/>
      <c r="G22" s="80">
        <v>20</v>
      </c>
      <c r="H22" s="81">
        <v>8856</v>
      </c>
      <c r="I22" s="82" t="str">
        <f>IF($H$1="","Введите курс",Таблица610[[#This Row],[Оптовая цена KRW за 1шт]]/$H$1)</f>
        <v>Введите курс</v>
      </c>
      <c r="J22" s="83"/>
      <c r="K22" s="84">
        <f>Таблица610[[#This Row],[Заказ коробок ]]*Таблица610[[#This Row],[Кол-во шт в коробке]]</f>
        <v>0</v>
      </c>
      <c r="L22" s="85">
        <f>Таблица610[[#This Row],[Общее кол-во шт]]*Таблица610[[#This Row],[Оптовая цена KRW за 1шт]]</f>
        <v>0</v>
      </c>
      <c r="M22" s="86" t="str">
        <f>IFERROR(Таблица610[[#This Row],[Общее кол-во шт]]*Таблица610[[#This Row],[Оптовая цена USD за 1шт]],"")</f>
        <v/>
      </c>
      <c r="N22" s="87"/>
    </row>
    <row r="23" spans="1:14" ht="22.5" customHeight="1">
      <c r="A23" s="44" t="s">
        <v>25073</v>
      </c>
      <c r="B23" s="76">
        <v>8807779078177</v>
      </c>
      <c r="C23" s="50" t="s">
        <v>25080</v>
      </c>
      <c r="D23" s="217" t="s">
        <v>25081</v>
      </c>
      <c r="E23" s="78"/>
      <c r="F23" s="79"/>
      <c r="G23" s="80">
        <v>20</v>
      </c>
      <c r="H23" s="81">
        <v>7536</v>
      </c>
      <c r="I23" s="82" t="str">
        <f>IF($H$1="","Введите курс",Таблица610[[#This Row],[Оптовая цена KRW за 1шт]]/$H$1)</f>
        <v>Введите курс</v>
      </c>
      <c r="J23" s="83"/>
      <c r="K23" s="84">
        <f>Таблица610[[#This Row],[Заказ коробок ]]*Таблица610[[#This Row],[Кол-во шт в коробке]]</f>
        <v>0</v>
      </c>
      <c r="L23" s="85">
        <f>Таблица610[[#This Row],[Общее кол-во шт]]*Таблица610[[#This Row],[Оптовая цена KRW за 1шт]]</f>
        <v>0</v>
      </c>
      <c r="M23" s="86" t="str">
        <f>IFERROR(Таблица610[[#This Row],[Общее кол-во шт]]*Таблица610[[#This Row],[Оптовая цена USD за 1шт]],"")</f>
        <v/>
      </c>
      <c r="N23" s="87"/>
    </row>
    <row r="24" spans="1:14" ht="22.5" customHeight="1">
      <c r="A24" s="44" t="s">
        <v>25076</v>
      </c>
      <c r="B24" s="76">
        <v>8807779091619</v>
      </c>
      <c r="C24" s="50" t="s">
        <v>25083</v>
      </c>
      <c r="D24" s="217" t="s">
        <v>25084</v>
      </c>
      <c r="E24" s="78"/>
      <c r="F24" s="79"/>
      <c r="G24" s="80">
        <v>5</v>
      </c>
      <c r="H24" s="81">
        <v>44148</v>
      </c>
      <c r="I24" s="82" t="str">
        <f>IF($H$1="","Введите курс",Таблица610[[#This Row],[Оптовая цена KRW за 1шт]]/$H$1)</f>
        <v>Введите курс</v>
      </c>
      <c r="J24" s="83"/>
      <c r="K24" s="84">
        <f>Таблица610[[#This Row],[Заказ коробок ]]*Таблица610[[#This Row],[Кол-во шт в коробке]]</f>
        <v>0</v>
      </c>
      <c r="L24" s="85">
        <f>Таблица610[[#This Row],[Общее кол-во шт]]*Таблица610[[#This Row],[Оптовая цена KRW за 1шт]]</f>
        <v>0</v>
      </c>
      <c r="M24" s="86" t="str">
        <f>IFERROR(Таблица610[[#This Row],[Общее кол-во шт]]*Таблица610[[#This Row],[Оптовая цена USD за 1шт]],"")</f>
        <v/>
      </c>
      <c r="N24" s="87"/>
    </row>
    <row r="25" spans="1:14" ht="22.5" customHeight="1">
      <c r="A25" s="44" t="s">
        <v>25079</v>
      </c>
      <c r="B25" s="76">
        <v>8807779085557</v>
      </c>
      <c r="C25" s="50" t="s">
        <v>25086</v>
      </c>
      <c r="D25" s="217" t="s">
        <v>25087</v>
      </c>
      <c r="E25" s="78"/>
      <c r="F25" s="79"/>
      <c r="G25" s="80">
        <v>20</v>
      </c>
      <c r="H25" s="81">
        <v>8964</v>
      </c>
      <c r="I25" s="82" t="str">
        <f>IF($H$1="","Введите курс",Таблица610[[#This Row],[Оптовая цена KRW за 1шт]]/$H$1)</f>
        <v>Введите курс</v>
      </c>
      <c r="J25" s="83"/>
      <c r="K25" s="84">
        <f>Таблица610[[#This Row],[Заказ коробок ]]*Таблица610[[#This Row],[Кол-во шт в коробке]]</f>
        <v>0</v>
      </c>
      <c r="L25" s="85">
        <f>Таблица610[[#This Row],[Общее кол-во шт]]*Таблица610[[#This Row],[Оптовая цена KRW за 1шт]]</f>
        <v>0</v>
      </c>
      <c r="M25" s="86" t="str">
        <f>IFERROR(Таблица610[[#This Row],[Общее кол-во шт]]*Таблица610[[#This Row],[Оптовая цена USD за 1шт]],"")</f>
        <v/>
      </c>
      <c r="N25" s="87"/>
    </row>
    <row r="26" spans="1:14" ht="22.5" customHeight="1">
      <c r="A26" s="44" t="s">
        <v>25082</v>
      </c>
      <c r="B26" s="76">
        <v>8807779085564</v>
      </c>
      <c r="C26" s="50" t="s">
        <v>25089</v>
      </c>
      <c r="D26" s="217" t="s">
        <v>25090</v>
      </c>
      <c r="E26" s="78"/>
      <c r="F26" s="79"/>
      <c r="G26" s="80">
        <v>20</v>
      </c>
      <c r="H26" s="81">
        <v>7452</v>
      </c>
      <c r="I26" s="82" t="str">
        <f>IF($H$1="","Введите курс",Таблица610[[#This Row],[Оптовая цена KRW за 1шт]]/$H$1)</f>
        <v>Введите курс</v>
      </c>
      <c r="J26" s="83"/>
      <c r="K26" s="84">
        <f>Таблица610[[#This Row],[Заказ коробок ]]*Таблица610[[#This Row],[Кол-во шт в коробке]]</f>
        <v>0</v>
      </c>
      <c r="L26" s="85">
        <f>Таблица610[[#This Row],[Общее кол-во шт]]*Таблица610[[#This Row],[Оптовая цена KRW за 1шт]]</f>
        <v>0</v>
      </c>
      <c r="M26" s="86" t="str">
        <f>IFERROR(Таблица610[[#This Row],[Общее кол-во шт]]*Таблица610[[#This Row],[Оптовая цена USD за 1шт]],"")</f>
        <v/>
      </c>
      <c r="N26" s="87"/>
    </row>
    <row r="27" spans="1:14" ht="22.5" customHeight="1">
      <c r="A27" s="44" t="s">
        <v>25085</v>
      </c>
      <c r="B27" s="76">
        <v>8807779081177</v>
      </c>
      <c r="C27" s="50" t="s">
        <v>25092</v>
      </c>
      <c r="D27" s="217" t="s">
        <v>25093</v>
      </c>
      <c r="E27" s="78"/>
      <c r="F27" s="79"/>
      <c r="G27" s="80">
        <v>9</v>
      </c>
      <c r="H27" s="81">
        <v>11424</v>
      </c>
      <c r="I27" s="82" t="str">
        <f>IF($H$1="","Введите курс",Таблица610[[#This Row],[Оптовая цена KRW за 1шт]]/$H$1)</f>
        <v>Введите курс</v>
      </c>
      <c r="J27" s="83"/>
      <c r="K27" s="84">
        <f>Таблица610[[#This Row],[Заказ коробок ]]*Таблица610[[#This Row],[Кол-во шт в коробке]]</f>
        <v>0</v>
      </c>
      <c r="L27" s="85">
        <f>Таблица610[[#This Row],[Общее кол-во шт]]*Таблица610[[#This Row],[Оптовая цена KRW за 1шт]]</f>
        <v>0</v>
      </c>
      <c r="M27" s="86" t="str">
        <f>IFERROR(Таблица610[[#This Row],[Общее кол-во шт]]*Таблица610[[#This Row],[Оптовая цена USD за 1шт]],"")</f>
        <v/>
      </c>
      <c r="N27" s="87"/>
    </row>
    <row r="28" spans="1:14" ht="22.5" customHeight="1">
      <c r="A28" s="44" t="s">
        <v>25088</v>
      </c>
      <c r="B28" s="76">
        <v>8807779083430</v>
      </c>
      <c r="C28" s="50" t="s">
        <v>25096</v>
      </c>
      <c r="D28" s="217" t="s">
        <v>25097</v>
      </c>
      <c r="E28" s="78"/>
      <c r="F28" s="79"/>
      <c r="G28" s="80">
        <v>20</v>
      </c>
      <c r="H28" s="81">
        <v>6816</v>
      </c>
      <c r="I28" s="82" t="str">
        <f>IF($H$1="","Введите курс",Таблица610[[#This Row],[Оптовая цена KRW за 1шт]]/$H$1)</f>
        <v>Введите курс</v>
      </c>
      <c r="J28" s="83"/>
      <c r="K28" s="84">
        <f>Таблица610[[#This Row],[Заказ коробок ]]*Таблица610[[#This Row],[Кол-во шт в коробке]]</f>
        <v>0</v>
      </c>
      <c r="L28" s="85">
        <f>Таблица610[[#This Row],[Общее кол-во шт]]*Таблица610[[#This Row],[Оптовая цена KRW за 1шт]]</f>
        <v>0</v>
      </c>
      <c r="M28" s="86" t="str">
        <f>IFERROR(Таблица610[[#This Row],[Общее кол-во шт]]*Таблица610[[#This Row],[Оптовая цена USD за 1шт]],"")</f>
        <v/>
      </c>
      <c r="N28" s="87"/>
    </row>
    <row r="29" spans="1:14" ht="22.5" customHeight="1">
      <c r="A29" s="44" t="s">
        <v>25091</v>
      </c>
      <c r="B29" s="76">
        <v>8807779098335</v>
      </c>
      <c r="C29" s="50" t="s">
        <v>25099</v>
      </c>
      <c r="D29" s="217" t="s">
        <v>25100</v>
      </c>
      <c r="E29" s="78"/>
      <c r="F29" s="79"/>
      <c r="G29" s="80">
        <v>20</v>
      </c>
      <c r="H29" s="81">
        <v>7500</v>
      </c>
      <c r="I29" s="82" t="str">
        <f>IF($H$1="","Введите курс",Таблица610[[#This Row],[Оптовая цена KRW за 1шт]]/$H$1)</f>
        <v>Введите курс</v>
      </c>
      <c r="J29" s="83"/>
      <c r="K29" s="84">
        <f>Таблица610[[#This Row],[Заказ коробок ]]*Таблица610[[#This Row],[Кол-во шт в коробке]]</f>
        <v>0</v>
      </c>
      <c r="L29" s="85">
        <f>Таблица610[[#This Row],[Общее кол-во шт]]*Таблица610[[#This Row],[Оптовая цена KRW за 1шт]]</f>
        <v>0</v>
      </c>
      <c r="M29" s="86" t="str">
        <f>IFERROR(Таблица610[[#This Row],[Общее кол-во шт]]*Таблица610[[#This Row],[Оптовая цена USD за 1шт]],"")</f>
        <v/>
      </c>
      <c r="N29" s="87"/>
    </row>
    <row r="30" spans="1:14" ht="22.5" customHeight="1">
      <c r="A30" s="44" t="s">
        <v>25094</v>
      </c>
      <c r="B30" s="76">
        <v>8807779081184</v>
      </c>
      <c r="C30" s="50" t="s">
        <v>25102</v>
      </c>
      <c r="D30" s="217" t="s">
        <v>25103</v>
      </c>
      <c r="E30" s="78"/>
      <c r="F30" s="79"/>
      <c r="G30" s="80">
        <v>48</v>
      </c>
      <c r="H30" s="81">
        <v>8052</v>
      </c>
      <c r="I30" s="82" t="str">
        <f>IF($H$1="","Введите курс",Таблица610[[#This Row],[Оптовая цена KRW за 1шт]]/$H$1)</f>
        <v>Введите курс</v>
      </c>
      <c r="J30" s="83"/>
      <c r="K30" s="84">
        <f>Таблица610[[#This Row],[Заказ коробок ]]*Таблица610[[#This Row],[Кол-во шт в коробке]]</f>
        <v>0</v>
      </c>
      <c r="L30" s="85">
        <f>Таблица610[[#This Row],[Общее кол-во шт]]*Таблица610[[#This Row],[Оптовая цена KRW за 1шт]]</f>
        <v>0</v>
      </c>
      <c r="M30" s="86" t="str">
        <f>IFERROR(Таблица610[[#This Row],[Общее кол-во шт]]*Таблица610[[#This Row],[Оптовая цена USD за 1шт]],"")</f>
        <v/>
      </c>
      <c r="N30" s="87"/>
    </row>
    <row r="31" spans="1:14" ht="22.5" customHeight="1">
      <c r="A31" s="44" t="s">
        <v>25095</v>
      </c>
      <c r="B31" s="76">
        <v>8807779088879</v>
      </c>
      <c r="C31" s="50" t="s">
        <v>25105</v>
      </c>
      <c r="D31" s="217" t="s">
        <v>25106</v>
      </c>
      <c r="E31" s="78"/>
      <c r="F31" s="79"/>
      <c r="G31" s="80">
        <v>220</v>
      </c>
      <c r="H31" s="81">
        <v>1920</v>
      </c>
      <c r="I31" s="82" t="str">
        <f>IF($H$1="","Введите курс",Таблица610[[#This Row],[Оптовая цена KRW за 1шт]]/$H$1)</f>
        <v>Введите курс</v>
      </c>
      <c r="J31" s="83"/>
      <c r="K31" s="84">
        <f>Таблица610[[#This Row],[Заказ коробок ]]*Таблица610[[#This Row],[Кол-во шт в коробке]]</f>
        <v>0</v>
      </c>
      <c r="L31" s="85">
        <f>Таблица610[[#This Row],[Общее кол-во шт]]*Таблица610[[#This Row],[Оптовая цена KRW за 1шт]]</f>
        <v>0</v>
      </c>
      <c r="M31" s="86" t="str">
        <f>IFERROR(Таблица610[[#This Row],[Общее кол-во шт]]*Таблица610[[#This Row],[Оптовая цена USD за 1шт]],"")</f>
        <v/>
      </c>
      <c r="N31" s="87"/>
    </row>
    <row r="32" spans="1:14" ht="22.5" customHeight="1">
      <c r="A32" s="44" t="s">
        <v>25098</v>
      </c>
      <c r="B32" s="76">
        <v>8807779088855</v>
      </c>
      <c r="C32" s="50" t="s">
        <v>25108</v>
      </c>
      <c r="D32" s="217" t="s">
        <v>25109</v>
      </c>
      <c r="E32" s="78"/>
      <c r="F32" s="79"/>
      <c r="G32" s="80">
        <v>220</v>
      </c>
      <c r="H32" s="81">
        <v>1920</v>
      </c>
      <c r="I32" s="82" t="str">
        <f>IF($H$1="","Введите курс",Таблица610[[#This Row],[Оптовая цена KRW за 1шт]]/$H$1)</f>
        <v>Введите курс</v>
      </c>
      <c r="J32" s="83"/>
      <c r="K32" s="84">
        <f>Таблица610[[#This Row],[Заказ коробок ]]*Таблица610[[#This Row],[Кол-во шт в коробке]]</f>
        <v>0</v>
      </c>
      <c r="L32" s="85">
        <f>Таблица610[[#This Row],[Общее кол-во шт]]*Таблица610[[#This Row],[Оптовая цена KRW за 1шт]]</f>
        <v>0</v>
      </c>
      <c r="M32" s="86" t="str">
        <f>IFERROR(Таблица610[[#This Row],[Общее кол-во шт]]*Таблица610[[#This Row],[Оптовая цена USD за 1шт]],"")</f>
        <v/>
      </c>
      <c r="N32" s="87"/>
    </row>
    <row r="33" spans="1:14" ht="22.5" customHeight="1">
      <c r="A33" s="44" t="s">
        <v>25101</v>
      </c>
      <c r="B33" s="76">
        <v>8807779088862</v>
      </c>
      <c r="C33" s="50" t="s">
        <v>25111</v>
      </c>
      <c r="D33" s="217" t="s">
        <v>25112</v>
      </c>
      <c r="E33" s="78"/>
      <c r="F33" s="79"/>
      <c r="G33" s="80">
        <v>220</v>
      </c>
      <c r="H33" s="81">
        <v>1920</v>
      </c>
      <c r="I33" s="82" t="str">
        <f>IF($H$1="","Введите курс",Таблица610[[#This Row],[Оптовая цена KRW за 1шт]]/$H$1)</f>
        <v>Введите курс</v>
      </c>
      <c r="J33" s="83"/>
      <c r="K33" s="84">
        <f>Таблица610[[#This Row],[Заказ коробок ]]*Таблица610[[#This Row],[Кол-во шт в коробке]]</f>
        <v>0</v>
      </c>
      <c r="L33" s="85">
        <f>Таблица610[[#This Row],[Общее кол-во шт]]*Таблица610[[#This Row],[Оптовая цена KRW за 1шт]]</f>
        <v>0</v>
      </c>
      <c r="M33" s="86" t="str">
        <f>IFERROR(Таблица610[[#This Row],[Общее кол-во шт]]*Таблица610[[#This Row],[Оптовая цена USD за 1шт]],"")</f>
        <v/>
      </c>
      <c r="N33" s="87"/>
    </row>
    <row r="34" spans="1:14" ht="22.5" customHeight="1">
      <c r="A34" s="44" t="s">
        <v>25104</v>
      </c>
      <c r="B34" s="76">
        <v>8807779088848</v>
      </c>
      <c r="C34" s="50" t="s">
        <v>25114</v>
      </c>
      <c r="D34" s="217" t="s">
        <v>25115</v>
      </c>
      <c r="E34" s="78"/>
      <c r="F34" s="79"/>
      <c r="G34" s="80">
        <v>220</v>
      </c>
      <c r="H34" s="81">
        <v>1920</v>
      </c>
      <c r="I34" s="82" t="str">
        <f>IF($H$1="","Введите курс",Таблица610[[#This Row],[Оптовая цена KRW за 1шт]]/$H$1)</f>
        <v>Введите курс</v>
      </c>
      <c r="J34" s="83"/>
      <c r="K34" s="84">
        <f>Таблица610[[#This Row],[Заказ коробок ]]*Таблица610[[#This Row],[Кол-во шт в коробке]]</f>
        <v>0</v>
      </c>
      <c r="L34" s="85">
        <f>Таблица610[[#This Row],[Общее кол-во шт]]*Таблица610[[#This Row],[Оптовая цена KRW за 1шт]]</f>
        <v>0</v>
      </c>
      <c r="M34" s="86" t="str">
        <f>IFERROR(Таблица610[[#This Row],[Общее кол-во шт]]*Таблица610[[#This Row],[Оптовая цена USD за 1шт]],"")</f>
        <v/>
      </c>
      <c r="N34" s="87"/>
    </row>
    <row r="35" spans="1:14" ht="22.5" customHeight="1">
      <c r="A35" s="44" t="s">
        <v>25107</v>
      </c>
      <c r="B35" s="76">
        <v>8807779089111</v>
      </c>
      <c r="C35" s="50" t="s">
        <v>25118</v>
      </c>
      <c r="D35" s="217" t="s">
        <v>25119</v>
      </c>
      <c r="E35" s="78"/>
      <c r="F35" s="79"/>
      <c r="G35" s="80">
        <v>40</v>
      </c>
      <c r="H35" s="81">
        <v>4020</v>
      </c>
      <c r="I35" s="82" t="str">
        <f>IF($H$1="","Введите курс",Таблица610[[#This Row],[Оптовая цена KRW за 1шт]]/$H$1)</f>
        <v>Введите курс</v>
      </c>
      <c r="J35" s="83"/>
      <c r="K35" s="84">
        <f>Таблица610[[#This Row],[Заказ коробок ]]*Таблица610[[#This Row],[Кол-во шт в коробке]]</f>
        <v>0</v>
      </c>
      <c r="L35" s="85">
        <f>Таблица610[[#This Row],[Общее кол-во шт]]*Таблица610[[#This Row],[Оптовая цена KRW за 1шт]]</f>
        <v>0</v>
      </c>
      <c r="M35" s="86" t="str">
        <f>IFERROR(Таблица610[[#This Row],[Общее кол-во шт]]*Таблица610[[#This Row],[Оптовая цена USD за 1шт]],"")</f>
        <v/>
      </c>
      <c r="N35" s="87"/>
    </row>
    <row r="36" spans="1:14" ht="22.5" customHeight="1">
      <c r="A36" s="44" t="s">
        <v>25110</v>
      </c>
      <c r="B36" s="76">
        <v>8807779089463</v>
      </c>
      <c r="C36" s="50" t="s">
        <v>25118</v>
      </c>
      <c r="D36" s="217" t="s">
        <v>25121</v>
      </c>
      <c r="E36" s="78"/>
      <c r="F36" s="79"/>
      <c r="G36" s="80">
        <v>220</v>
      </c>
      <c r="H36" s="81">
        <v>1920</v>
      </c>
      <c r="I36" s="82" t="str">
        <f>IF($H$1="","Введите курс",Таблица610[[#This Row],[Оптовая цена KRW за 1шт]]/$H$1)</f>
        <v>Введите курс</v>
      </c>
      <c r="J36" s="83"/>
      <c r="K36" s="84">
        <f>Таблица610[[#This Row],[Заказ коробок ]]*Таблица610[[#This Row],[Кол-во шт в коробке]]</f>
        <v>0</v>
      </c>
      <c r="L36" s="85">
        <f>Таблица610[[#This Row],[Общее кол-во шт]]*Таблица610[[#This Row],[Оптовая цена KRW за 1шт]]</f>
        <v>0</v>
      </c>
      <c r="M36" s="86" t="str">
        <f>IFERROR(Таблица610[[#This Row],[Общее кол-во шт]]*Таблица610[[#This Row],[Оптовая цена USD за 1шт]],"")</f>
        <v/>
      </c>
      <c r="N36" s="87"/>
    </row>
    <row r="37" spans="1:14" ht="22.5" customHeight="1">
      <c r="A37" s="44" t="s">
        <v>25113</v>
      </c>
      <c r="B37" s="76">
        <v>8807779096584</v>
      </c>
      <c r="C37" s="50" t="s">
        <v>25123</v>
      </c>
      <c r="D37" s="217" t="s">
        <v>25124</v>
      </c>
      <c r="E37" s="78"/>
      <c r="F37" s="79"/>
      <c r="G37" s="80">
        <v>80</v>
      </c>
      <c r="H37" s="81">
        <v>4956</v>
      </c>
      <c r="I37" s="82" t="str">
        <f>IF($H$1="","Введите курс",Таблица610[[#This Row],[Оптовая цена KRW за 1шт]]/$H$1)</f>
        <v>Введите курс</v>
      </c>
      <c r="J37" s="83"/>
      <c r="K37" s="84">
        <f>Таблица610[[#This Row],[Заказ коробок ]]*Таблица610[[#This Row],[Кол-во шт в коробке]]</f>
        <v>0</v>
      </c>
      <c r="L37" s="85">
        <f>Таблица610[[#This Row],[Общее кол-во шт]]*Таблица610[[#This Row],[Оптовая цена KRW за 1шт]]</f>
        <v>0</v>
      </c>
      <c r="M37" s="86" t="str">
        <f>IFERROR(Таблица610[[#This Row],[Общее кол-во шт]]*Таблица610[[#This Row],[Оптовая цена USD за 1шт]],"")</f>
        <v/>
      </c>
      <c r="N37" s="87"/>
    </row>
    <row r="38" spans="1:14" ht="22.5" customHeight="1">
      <c r="A38" s="44" t="s">
        <v>25116</v>
      </c>
      <c r="B38" s="76">
        <v>8807779098151</v>
      </c>
      <c r="C38" s="50" t="s">
        <v>25126</v>
      </c>
      <c r="D38" s="217" t="s">
        <v>25127</v>
      </c>
      <c r="E38" s="78"/>
      <c r="F38" s="79"/>
      <c r="G38" s="80">
        <v>30</v>
      </c>
      <c r="H38" s="81">
        <v>6720</v>
      </c>
      <c r="I38" s="82" t="str">
        <f>IF($H$1="","Введите курс",Таблица610[[#This Row],[Оптовая цена KRW за 1шт]]/$H$1)</f>
        <v>Введите курс</v>
      </c>
      <c r="J38" s="83"/>
      <c r="K38" s="84">
        <f>Таблица610[[#This Row],[Заказ коробок ]]*Таблица610[[#This Row],[Кол-во шт в коробке]]</f>
        <v>0</v>
      </c>
      <c r="L38" s="85">
        <f>Таблица610[[#This Row],[Общее кол-во шт]]*Таблица610[[#This Row],[Оптовая цена KRW за 1шт]]</f>
        <v>0</v>
      </c>
      <c r="M38" s="86" t="str">
        <f>IFERROR(Таблица610[[#This Row],[Общее кол-во шт]]*Таблица610[[#This Row],[Оптовая цена USD за 1шт]],"")</f>
        <v/>
      </c>
      <c r="N38" s="87"/>
    </row>
    <row r="39" spans="1:14" ht="22.5" customHeight="1">
      <c r="A39" s="44" t="s">
        <v>25117</v>
      </c>
      <c r="B39" s="76">
        <v>8807779098168</v>
      </c>
      <c r="C39" s="50" t="s">
        <v>25129</v>
      </c>
      <c r="D39" s="217" t="s">
        <v>25130</v>
      </c>
      <c r="E39" s="78"/>
      <c r="F39" s="79"/>
      <c r="G39" s="80">
        <v>30</v>
      </c>
      <c r="H39" s="81">
        <v>6816</v>
      </c>
      <c r="I39" s="82" t="str">
        <f>IF($H$1="","Введите курс",Таблица610[[#This Row],[Оптовая цена KRW за 1шт]]/$H$1)</f>
        <v>Введите курс</v>
      </c>
      <c r="J39" s="83"/>
      <c r="K39" s="84">
        <f>Таблица610[[#This Row],[Заказ коробок ]]*Таблица610[[#This Row],[Кол-во шт в коробке]]</f>
        <v>0</v>
      </c>
      <c r="L39" s="85">
        <f>Таблица610[[#This Row],[Общее кол-во шт]]*Таблица610[[#This Row],[Оптовая цена KRW за 1шт]]</f>
        <v>0</v>
      </c>
      <c r="M39" s="86" t="str">
        <f>IFERROR(Таблица610[[#This Row],[Общее кол-во шт]]*Таблица610[[#This Row],[Оптовая цена USD за 1шт]],"")</f>
        <v/>
      </c>
      <c r="N39" s="87"/>
    </row>
    <row r="40" spans="1:14" ht="22.5" customHeight="1">
      <c r="A40" s="44" t="s">
        <v>25120</v>
      </c>
      <c r="B40" s="76">
        <v>8807779098182</v>
      </c>
      <c r="C40" s="50" t="s">
        <v>25132</v>
      </c>
      <c r="D40" s="217" t="s">
        <v>25133</v>
      </c>
      <c r="E40" s="78"/>
      <c r="F40" s="79"/>
      <c r="G40" s="80">
        <v>50</v>
      </c>
      <c r="H40" s="81">
        <v>6156</v>
      </c>
      <c r="I40" s="82" t="str">
        <f>IF($H$1="","Введите курс",Таблица610[[#This Row],[Оптовая цена KRW за 1шт]]/$H$1)</f>
        <v>Введите курс</v>
      </c>
      <c r="J40" s="83"/>
      <c r="K40" s="84">
        <f>Таблица610[[#This Row],[Заказ коробок ]]*Таблица610[[#This Row],[Кол-во шт в коробке]]</f>
        <v>0</v>
      </c>
      <c r="L40" s="85">
        <f>Таблица610[[#This Row],[Общее кол-во шт]]*Таблица610[[#This Row],[Оптовая цена KRW за 1шт]]</f>
        <v>0</v>
      </c>
      <c r="M40" s="86" t="str">
        <f>IFERROR(Таблица610[[#This Row],[Общее кол-во шт]]*Таблица610[[#This Row],[Оптовая цена USD за 1шт]],"")</f>
        <v/>
      </c>
      <c r="N40" s="87"/>
    </row>
    <row r="41" spans="1:14" ht="22.5" customHeight="1">
      <c r="A41" s="44" t="s">
        <v>25122</v>
      </c>
      <c r="B41" s="76">
        <v>8807779098175</v>
      </c>
      <c r="C41" s="50" t="s">
        <v>25135</v>
      </c>
      <c r="D41" s="217" t="s">
        <v>25136</v>
      </c>
      <c r="E41" s="78"/>
      <c r="F41" s="79"/>
      <c r="G41" s="80">
        <v>100</v>
      </c>
      <c r="H41" s="81">
        <v>4020</v>
      </c>
      <c r="I41" s="82" t="str">
        <f>IF($H$1="","Введите курс",Таблица610[[#This Row],[Оптовая цена KRW за 1шт]]/$H$1)</f>
        <v>Введите курс</v>
      </c>
      <c r="J41" s="83"/>
      <c r="K41" s="84">
        <f>Таблица610[[#This Row],[Заказ коробок ]]*Таблица610[[#This Row],[Кол-во шт в коробке]]</f>
        <v>0</v>
      </c>
      <c r="L41" s="85">
        <f>Таблица610[[#This Row],[Общее кол-во шт]]*Таблица610[[#This Row],[Оптовая цена KRW за 1шт]]</f>
        <v>0</v>
      </c>
      <c r="M41" s="86" t="str">
        <f>IFERROR(Таблица610[[#This Row],[Общее кол-во шт]]*Таблица610[[#This Row],[Оптовая цена USD за 1шт]],"")</f>
        <v/>
      </c>
      <c r="N41" s="87"/>
    </row>
    <row r="42" spans="1:14" ht="22.5" customHeight="1">
      <c r="A42" s="44" t="s">
        <v>25125</v>
      </c>
      <c r="B42" s="76">
        <v>8807779098199</v>
      </c>
      <c r="C42" s="50" t="s">
        <v>25138</v>
      </c>
      <c r="D42" s="217" t="s">
        <v>25139</v>
      </c>
      <c r="E42" s="78"/>
      <c r="F42" s="79"/>
      <c r="G42" s="80">
        <v>20</v>
      </c>
      <c r="H42" s="81">
        <v>8604</v>
      </c>
      <c r="I42" s="82" t="str">
        <f>IF($H$1="","Введите курс",Таблица610[[#This Row],[Оптовая цена KRW за 1шт]]/$H$1)</f>
        <v>Введите курс</v>
      </c>
      <c r="J42" s="83"/>
      <c r="K42" s="84">
        <f>Таблица610[[#This Row],[Заказ коробок ]]*Таблица610[[#This Row],[Кол-во шт в коробке]]</f>
        <v>0</v>
      </c>
      <c r="L42" s="85">
        <f>Таблица610[[#This Row],[Общее кол-во шт]]*Таблица610[[#This Row],[Оптовая цена KRW за 1шт]]</f>
        <v>0</v>
      </c>
      <c r="M42" s="86" t="str">
        <f>IFERROR(Таблица610[[#This Row],[Общее кол-во шт]]*Таблица610[[#This Row],[Оптовая цена USD за 1шт]],"")</f>
        <v/>
      </c>
      <c r="N42" s="87"/>
    </row>
    <row r="43" spans="1:14" ht="22.5" customHeight="1">
      <c r="A43" s="44" t="s">
        <v>25128</v>
      </c>
      <c r="B43" s="76">
        <v>8807779098205</v>
      </c>
      <c r="C43" s="50" t="s">
        <v>25141</v>
      </c>
      <c r="D43" s="217" t="s">
        <v>25142</v>
      </c>
      <c r="E43" s="78"/>
      <c r="F43" s="79"/>
      <c r="G43" s="80">
        <v>20</v>
      </c>
      <c r="H43" s="81">
        <v>8388</v>
      </c>
      <c r="I43" s="82" t="str">
        <f>IF($H$1="","Введите курс",Таблица610[[#This Row],[Оптовая цена KRW за 1шт]]/$H$1)</f>
        <v>Введите курс</v>
      </c>
      <c r="J43" s="83"/>
      <c r="K43" s="84">
        <f>Таблица610[[#This Row],[Заказ коробок ]]*Таблица610[[#This Row],[Кол-во шт в коробке]]</f>
        <v>0</v>
      </c>
      <c r="L43" s="85">
        <f>Таблица610[[#This Row],[Общее кол-во шт]]*Таблица610[[#This Row],[Оптовая цена KRW за 1шт]]</f>
        <v>0</v>
      </c>
      <c r="M43" s="86" t="str">
        <f>IFERROR(Таблица610[[#This Row],[Общее кол-во шт]]*Таблица610[[#This Row],[Оптовая цена USD за 1шт]],"")</f>
        <v/>
      </c>
      <c r="N43" s="87"/>
    </row>
    <row r="44" spans="1:14" ht="22.5" customHeight="1">
      <c r="A44" s="44" t="s">
        <v>25131</v>
      </c>
      <c r="B44" s="76">
        <v>8807779098212</v>
      </c>
      <c r="C44" s="50" t="s">
        <v>25144</v>
      </c>
      <c r="D44" s="217" t="s">
        <v>25145</v>
      </c>
      <c r="E44" s="78"/>
      <c r="F44" s="79"/>
      <c r="G44" s="80">
        <v>20</v>
      </c>
      <c r="H44" s="81">
        <v>8388</v>
      </c>
      <c r="I44" s="82" t="str">
        <f>IF($H$1="","Введите курс",Таблица610[[#This Row],[Оптовая цена KRW за 1шт]]/$H$1)</f>
        <v>Введите курс</v>
      </c>
      <c r="J44" s="83"/>
      <c r="K44" s="84">
        <f>Таблица610[[#This Row],[Заказ коробок ]]*Таблица610[[#This Row],[Кол-во шт в коробке]]</f>
        <v>0</v>
      </c>
      <c r="L44" s="85">
        <f>Таблица610[[#This Row],[Общее кол-во шт]]*Таблица610[[#This Row],[Оптовая цена KRW за 1шт]]</f>
        <v>0</v>
      </c>
      <c r="M44" s="86" t="str">
        <f>IFERROR(Таблица610[[#This Row],[Общее кол-во шт]]*Таблица610[[#This Row],[Оптовая цена USD за 1шт]],"")</f>
        <v/>
      </c>
      <c r="N44" s="87"/>
    </row>
    <row r="45" spans="1:14" ht="22.5" customHeight="1">
      <c r="A45" s="44" t="s">
        <v>25134</v>
      </c>
      <c r="B45" s="76">
        <v>8807779097741</v>
      </c>
      <c r="C45" s="50" t="s">
        <v>25147</v>
      </c>
      <c r="D45" s="217" t="s">
        <v>25148</v>
      </c>
      <c r="E45" s="78"/>
      <c r="F45" s="79"/>
      <c r="G45" s="80">
        <v>50</v>
      </c>
      <c r="H45" s="81">
        <v>3576</v>
      </c>
      <c r="I45" s="82" t="str">
        <f>IF($H$1="","Введите курс",Таблица610[[#This Row],[Оптовая цена KRW за 1шт]]/$H$1)</f>
        <v>Введите курс</v>
      </c>
      <c r="J45" s="83"/>
      <c r="K45" s="84">
        <f>Таблица610[[#This Row],[Заказ коробок ]]*Таблица610[[#This Row],[Кол-во шт в коробке]]</f>
        <v>0</v>
      </c>
      <c r="L45" s="85">
        <f>Таблица610[[#This Row],[Общее кол-во шт]]*Таблица610[[#This Row],[Оптовая цена KRW за 1шт]]</f>
        <v>0</v>
      </c>
      <c r="M45" s="86" t="str">
        <f>IFERROR(Таблица610[[#This Row],[Общее кол-во шт]]*Таблица610[[#This Row],[Оптовая цена USD за 1шт]],"")</f>
        <v/>
      </c>
      <c r="N45" s="87"/>
    </row>
    <row r="46" spans="1:14" ht="22.5" customHeight="1">
      <c r="A46" s="44" t="s">
        <v>25137</v>
      </c>
      <c r="B46" s="76">
        <v>8807779097727</v>
      </c>
      <c r="C46" s="50" t="s">
        <v>25150</v>
      </c>
      <c r="D46" s="217" t="s">
        <v>25151</v>
      </c>
      <c r="E46" s="78"/>
      <c r="F46" s="79"/>
      <c r="G46" s="80">
        <v>50</v>
      </c>
      <c r="H46" s="81">
        <v>3612</v>
      </c>
      <c r="I46" s="82" t="str">
        <f>IF($H$1="","Введите курс",Таблица610[[#This Row],[Оптовая цена KRW за 1шт]]/$H$1)</f>
        <v>Введите курс</v>
      </c>
      <c r="J46" s="83"/>
      <c r="K46" s="84">
        <f>Таблица610[[#This Row],[Заказ коробок ]]*Таблица610[[#This Row],[Кол-во шт в коробке]]</f>
        <v>0</v>
      </c>
      <c r="L46" s="85">
        <f>Таблица610[[#This Row],[Общее кол-во шт]]*Таблица610[[#This Row],[Оптовая цена KRW за 1шт]]</f>
        <v>0</v>
      </c>
      <c r="M46" s="86" t="str">
        <f>IFERROR(Таблица610[[#This Row],[Общее кол-во шт]]*Таблица610[[#This Row],[Оптовая цена USD за 1шт]],"")</f>
        <v/>
      </c>
      <c r="N46" s="87"/>
    </row>
    <row r="47" spans="1:14" ht="22.5" customHeight="1">
      <c r="A47" s="44" t="s">
        <v>25140</v>
      </c>
      <c r="B47" s="76">
        <v>8807779097680</v>
      </c>
      <c r="C47" s="50" t="s">
        <v>25153</v>
      </c>
      <c r="D47" s="217" t="s">
        <v>25154</v>
      </c>
      <c r="E47" s="78"/>
      <c r="F47" s="79"/>
      <c r="G47" s="80">
        <v>20</v>
      </c>
      <c r="H47" s="81">
        <v>7668</v>
      </c>
      <c r="I47" s="82" t="str">
        <f>IF($H$1="","Введите курс",Таблица610[[#This Row],[Оптовая цена KRW за 1шт]]/$H$1)</f>
        <v>Введите курс</v>
      </c>
      <c r="J47" s="83"/>
      <c r="K47" s="84">
        <f>Таблица610[[#This Row],[Заказ коробок ]]*Таблица610[[#This Row],[Кол-во шт в коробке]]</f>
        <v>0</v>
      </c>
      <c r="L47" s="85">
        <f>Таблица610[[#This Row],[Общее кол-во шт]]*Таблица610[[#This Row],[Оптовая цена KRW за 1шт]]</f>
        <v>0</v>
      </c>
      <c r="M47" s="86" t="str">
        <f>IFERROR(Таблица610[[#This Row],[Общее кол-во шт]]*Таблица610[[#This Row],[Оптовая цена USD за 1шт]],"")</f>
        <v/>
      </c>
      <c r="N47" s="87"/>
    </row>
    <row r="48" spans="1:14" ht="22.5" customHeight="1">
      <c r="A48" s="44" t="s">
        <v>25143</v>
      </c>
      <c r="B48" s="76">
        <v>8807779097703</v>
      </c>
      <c r="C48" s="50" t="s">
        <v>25156</v>
      </c>
      <c r="D48" s="217" t="s">
        <v>25157</v>
      </c>
      <c r="E48" s="78"/>
      <c r="F48" s="79"/>
      <c r="G48" s="80">
        <v>40</v>
      </c>
      <c r="H48" s="81">
        <v>4728</v>
      </c>
      <c r="I48" s="82" t="str">
        <f>IF($H$1="","Введите курс",Таблица610[[#This Row],[Оптовая цена KRW за 1шт]]/$H$1)</f>
        <v>Введите курс</v>
      </c>
      <c r="J48" s="83"/>
      <c r="K48" s="84">
        <f>Таблица610[[#This Row],[Заказ коробок ]]*Таблица610[[#This Row],[Кол-во шт в коробке]]</f>
        <v>0</v>
      </c>
      <c r="L48" s="85">
        <f>Таблица610[[#This Row],[Общее кол-во шт]]*Таблица610[[#This Row],[Оптовая цена KRW за 1шт]]</f>
        <v>0</v>
      </c>
      <c r="M48" s="86" t="str">
        <f>IFERROR(Таблица610[[#This Row],[Общее кол-во шт]]*Таблица610[[#This Row],[Оптовая цена USD за 1шт]],"")</f>
        <v/>
      </c>
      <c r="N48" s="87"/>
    </row>
    <row r="49" spans="1:14" ht="22.5" customHeight="1">
      <c r="A49" s="44" t="s">
        <v>25146</v>
      </c>
      <c r="B49" s="76">
        <v>8807779097710</v>
      </c>
      <c r="C49" s="50" t="s">
        <v>25159</v>
      </c>
      <c r="D49" s="217" t="s">
        <v>25160</v>
      </c>
      <c r="E49" s="78"/>
      <c r="F49" s="79"/>
      <c r="G49" s="80">
        <v>100</v>
      </c>
      <c r="H49" s="81">
        <v>4248</v>
      </c>
      <c r="I49" s="82" t="str">
        <f>IF($H$1="","Введите курс",Таблица610[[#This Row],[Оптовая цена KRW за 1шт]]/$H$1)</f>
        <v>Введите курс</v>
      </c>
      <c r="J49" s="83"/>
      <c r="K49" s="84">
        <f>Таблица610[[#This Row],[Заказ коробок ]]*Таблица610[[#This Row],[Кол-во шт в коробке]]</f>
        <v>0</v>
      </c>
      <c r="L49" s="85">
        <f>Таблица610[[#This Row],[Общее кол-во шт]]*Таблица610[[#This Row],[Оптовая цена KRW за 1шт]]</f>
        <v>0</v>
      </c>
      <c r="M49" s="86" t="str">
        <f>IFERROR(Таблица610[[#This Row],[Общее кол-во шт]]*Таблица610[[#This Row],[Оптовая цена USD за 1шт]],"")</f>
        <v/>
      </c>
      <c r="N49" s="87"/>
    </row>
    <row r="50" spans="1:14" ht="22.5" customHeight="1">
      <c r="A50" s="44" t="s">
        <v>25149</v>
      </c>
      <c r="B50" s="76">
        <v>8807779097697</v>
      </c>
      <c r="C50" s="50" t="s">
        <v>25162</v>
      </c>
      <c r="D50" s="217" t="s">
        <v>25163</v>
      </c>
      <c r="E50" s="78"/>
      <c r="F50" s="79"/>
      <c r="G50" s="80">
        <v>100</v>
      </c>
      <c r="H50" s="81">
        <v>5280</v>
      </c>
      <c r="I50" s="82" t="str">
        <f>IF($H$1="","Введите курс",Таблица610[[#This Row],[Оптовая цена KRW за 1шт]]/$H$1)</f>
        <v>Введите курс</v>
      </c>
      <c r="J50" s="83"/>
      <c r="K50" s="84">
        <f>Таблица610[[#This Row],[Заказ коробок ]]*Таблица610[[#This Row],[Кол-во шт в коробке]]</f>
        <v>0</v>
      </c>
      <c r="L50" s="85">
        <f>Таблица610[[#This Row],[Общее кол-во шт]]*Таблица610[[#This Row],[Оптовая цена KRW за 1шт]]</f>
        <v>0</v>
      </c>
      <c r="M50" s="86" t="str">
        <f>IFERROR(Таблица610[[#This Row],[Общее кол-во шт]]*Таблица610[[#This Row],[Оптовая цена USD за 1шт]],"")</f>
        <v/>
      </c>
      <c r="N50" s="87"/>
    </row>
    <row r="51" spans="1:14" ht="22.5" customHeight="1">
      <c r="A51" s="44" t="s">
        <v>25152</v>
      </c>
      <c r="B51" s="76">
        <v>8807779087889</v>
      </c>
      <c r="C51" s="50" t="s">
        <v>25165</v>
      </c>
      <c r="D51" s="217" t="s">
        <v>25166</v>
      </c>
      <c r="E51" s="78"/>
      <c r="F51" s="79"/>
      <c r="G51" s="80">
        <v>20</v>
      </c>
      <c r="H51" s="81">
        <v>7968</v>
      </c>
      <c r="I51" s="82" t="str">
        <f>IF($H$1="","Введите курс",Таблица610[[#This Row],[Оптовая цена KRW за 1шт]]/$H$1)</f>
        <v>Введите курс</v>
      </c>
      <c r="J51" s="83"/>
      <c r="K51" s="84">
        <f>Таблица610[[#This Row],[Заказ коробок ]]*Таблица610[[#This Row],[Кол-во шт в коробке]]</f>
        <v>0</v>
      </c>
      <c r="L51" s="85">
        <f>Таблица610[[#This Row],[Общее кол-во шт]]*Таблица610[[#This Row],[Оптовая цена KRW за 1шт]]</f>
        <v>0</v>
      </c>
      <c r="M51" s="86" t="str">
        <f>IFERROR(Таблица610[[#This Row],[Общее кол-во шт]]*Таблица610[[#This Row],[Оптовая цена USD за 1шт]],"")</f>
        <v/>
      </c>
      <c r="N51" s="87"/>
    </row>
    <row r="52" spans="1:14" ht="22.5" customHeight="1">
      <c r="A52" s="44" t="s">
        <v>25155</v>
      </c>
      <c r="B52" s="76">
        <v>8807779087896</v>
      </c>
      <c r="C52" s="50" t="s">
        <v>25168</v>
      </c>
      <c r="D52" s="217" t="s">
        <v>25169</v>
      </c>
      <c r="E52" s="78"/>
      <c r="F52" s="79"/>
      <c r="G52" s="80">
        <v>30</v>
      </c>
      <c r="H52" s="81">
        <v>6192</v>
      </c>
      <c r="I52" s="82" t="str">
        <f>IF($H$1="","Введите курс",Таблица610[[#This Row],[Оптовая цена KRW за 1шт]]/$H$1)</f>
        <v>Введите курс</v>
      </c>
      <c r="J52" s="83"/>
      <c r="K52" s="84">
        <f>Таблица610[[#This Row],[Заказ коробок ]]*Таблица610[[#This Row],[Кол-во шт в коробке]]</f>
        <v>0</v>
      </c>
      <c r="L52" s="85">
        <f>Таблица610[[#This Row],[Общее кол-во шт]]*Таблица610[[#This Row],[Оптовая цена KRW за 1шт]]</f>
        <v>0</v>
      </c>
      <c r="M52" s="86" t="str">
        <f>IFERROR(Таблица610[[#This Row],[Общее кол-во шт]]*Таблица610[[#This Row],[Оптовая цена USD за 1шт]],"")</f>
        <v/>
      </c>
      <c r="N52" s="87"/>
    </row>
    <row r="53" spans="1:14" ht="22.5" customHeight="1">
      <c r="A53" s="44" t="s">
        <v>25158</v>
      </c>
      <c r="B53" s="76">
        <v>8807779087902</v>
      </c>
      <c r="C53" s="50" t="s">
        <v>25171</v>
      </c>
      <c r="D53" s="217" t="s">
        <v>25172</v>
      </c>
      <c r="E53" s="78"/>
      <c r="F53" s="79"/>
      <c r="G53" s="80">
        <v>50</v>
      </c>
      <c r="H53" s="81">
        <v>4608</v>
      </c>
      <c r="I53" s="82" t="str">
        <f>IF($H$1="","Введите курс",Таблица610[[#This Row],[Оптовая цена KRW за 1шт]]/$H$1)</f>
        <v>Введите курс</v>
      </c>
      <c r="J53" s="83"/>
      <c r="K53" s="84">
        <f>Таблица610[[#This Row],[Заказ коробок ]]*Таблица610[[#This Row],[Кол-во шт в коробке]]</f>
        <v>0</v>
      </c>
      <c r="L53" s="85">
        <f>Таблица610[[#This Row],[Общее кол-во шт]]*Таблица610[[#This Row],[Оптовая цена KRW за 1шт]]</f>
        <v>0</v>
      </c>
      <c r="M53" s="86" t="str">
        <f>IFERROR(Таблица610[[#This Row],[Общее кол-во шт]]*Таблица610[[#This Row],[Оптовая цена USD за 1шт]],"")</f>
        <v/>
      </c>
      <c r="N53" s="87"/>
    </row>
    <row r="54" spans="1:14" ht="22.5" customHeight="1">
      <c r="A54" s="44" t="s">
        <v>25161</v>
      </c>
      <c r="B54" s="76">
        <v>8807779095181</v>
      </c>
      <c r="C54" s="50" t="s">
        <v>25174</v>
      </c>
      <c r="D54" s="217" t="s">
        <v>25175</v>
      </c>
      <c r="E54" s="78"/>
      <c r="F54" s="79"/>
      <c r="G54" s="80">
        <v>20</v>
      </c>
      <c r="H54" s="81">
        <v>7680</v>
      </c>
      <c r="I54" s="82" t="str">
        <f>IF($H$1="","Введите курс",Таблица610[[#This Row],[Оптовая цена KRW за 1шт]]/$H$1)</f>
        <v>Введите курс</v>
      </c>
      <c r="J54" s="83"/>
      <c r="K54" s="84">
        <f>Таблица610[[#This Row],[Заказ коробок ]]*Таблица610[[#This Row],[Кол-во шт в коробке]]</f>
        <v>0</v>
      </c>
      <c r="L54" s="85">
        <f>Таблица610[[#This Row],[Общее кол-во шт]]*Таблица610[[#This Row],[Оптовая цена KRW за 1шт]]</f>
        <v>0</v>
      </c>
      <c r="M54" s="86" t="str">
        <f>IFERROR(Таблица610[[#This Row],[Общее кол-во шт]]*Таблица610[[#This Row],[Оптовая цена USD за 1шт]],"")</f>
        <v/>
      </c>
      <c r="N54" s="87"/>
    </row>
    <row r="55" spans="1:14" ht="22.5" customHeight="1">
      <c r="A55" s="44" t="s">
        <v>25164</v>
      </c>
      <c r="B55" s="76">
        <v>8807779095570</v>
      </c>
      <c r="C55" s="50" t="s">
        <v>25177</v>
      </c>
      <c r="D55" s="217" t="s">
        <v>25178</v>
      </c>
      <c r="E55" s="78"/>
      <c r="F55" s="79"/>
      <c r="G55" s="80">
        <v>20</v>
      </c>
      <c r="H55" s="81">
        <v>6612</v>
      </c>
      <c r="I55" s="82" t="str">
        <f>IF($H$1="","Введите курс",Таблица610[[#This Row],[Оптовая цена KRW за 1шт]]/$H$1)</f>
        <v>Введите курс</v>
      </c>
      <c r="J55" s="83"/>
      <c r="K55" s="84">
        <f>Таблица610[[#This Row],[Заказ коробок ]]*Таблица610[[#This Row],[Кол-во шт в коробке]]</f>
        <v>0</v>
      </c>
      <c r="L55" s="85">
        <f>Таблица610[[#This Row],[Общее кол-во шт]]*Таблица610[[#This Row],[Оптовая цена KRW за 1шт]]</f>
        <v>0</v>
      </c>
      <c r="M55" s="86" t="str">
        <f>IFERROR(Таблица610[[#This Row],[Общее кол-во шт]]*Таблица610[[#This Row],[Оптовая цена USD за 1шт]],"")</f>
        <v/>
      </c>
      <c r="N55" s="87"/>
    </row>
    <row r="56" spans="1:14" ht="22.5" customHeight="1">
      <c r="A56" s="44" t="s">
        <v>25167</v>
      </c>
      <c r="B56" s="76">
        <v>8807779086967</v>
      </c>
      <c r="C56" s="50" t="s">
        <v>25180</v>
      </c>
      <c r="D56" s="217" t="s">
        <v>25181</v>
      </c>
      <c r="E56" s="78"/>
      <c r="F56" s="79"/>
      <c r="G56" s="80">
        <v>9</v>
      </c>
      <c r="H56" s="81">
        <v>11916</v>
      </c>
      <c r="I56" s="82" t="str">
        <f>IF($H$1="","Введите курс",Таблица610[[#This Row],[Оптовая цена KRW за 1шт]]/$H$1)</f>
        <v>Введите курс</v>
      </c>
      <c r="J56" s="83"/>
      <c r="K56" s="84">
        <f>Таблица610[[#This Row],[Заказ коробок ]]*Таблица610[[#This Row],[Кол-во шт в коробке]]</f>
        <v>0</v>
      </c>
      <c r="L56" s="85">
        <f>Таблица610[[#This Row],[Общее кол-во шт]]*Таблица610[[#This Row],[Оптовая цена KRW за 1шт]]</f>
        <v>0</v>
      </c>
      <c r="M56" s="86" t="str">
        <f>IFERROR(Таблица610[[#This Row],[Общее кол-во шт]]*Таблица610[[#This Row],[Оптовая цена USD за 1шт]],"")</f>
        <v/>
      </c>
      <c r="N56" s="87"/>
    </row>
    <row r="57" spans="1:14" ht="22.5" customHeight="1">
      <c r="A57" s="44" t="s">
        <v>25170</v>
      </c>
      <c r="B57" s="76">
        <v>8807779089333</v>
      </c>
      <c r="C57" s="50" t="s">
        <v>25183</v>
      </c>
      <c r="D57" s="217" t="s">
        <v>25184</v>
      </c>
      <c r="E57" s="78"/>
      <c r="F57" s="79"/>
      <c r="G57" s="80">
        <v>9</v>
      </c>
      <c r="H57" s="81">
        <v>9384</v>
      </c>
      <c r="I57" s="82" t="str">
        <f>IF($H$1="","Введите курс",Таблица610[[#This Row],[Оптовая цена KRW за 1шт]]/$H$1)</f>
        <v>Введите курс</v>
      </c>
      <c r="J57" s="83"/>
      <c r="K57" s="84">
        <f>Таблица610[[#This Row],[Заказ коробок ]]*Таблица610[[#This Row],[Кол-во шт в коробке]]</f>
        <v>0</v>
      </c>
      <c r="L57" s="85">
        <f>Таблица610[[#This Row],[Общее кол-во шт]]*Таблица610[[#This Row],[Оптовая цена KRW за 1шт]]</f>
        <v>0</v>
      </c>
      <c r="M57" s="86" t="str">
        <f>IFERROR(Таблица610[[#This Row],[Общее кол-во шт]]*Таблица610[[#This Row],[Оптовая цена USD за 1шт]],"")</f>
        <v/>
      </c>
      <c r="N57" s="87"/>
    </row>
    <row r="58" spans="1:14" ht="22.5" customHeight="1">
      <c r="A58" s="44" t="s">
        <v>25173</v>
      </c>
      <c r="B58" s="76">
        <v>8807779088787</v>
      </c>
      <c r="C58" s="50" t="s">
        <v>25186</v>
      </c>
      <c r="D58" s="217" t="s">
        <v>25187</v>
      </c>
      <c r="E58" s="78"/>
      <c r="F58" s="79"/>
      <c r="G58" s="80">
        <v>9</v>
      </c>
      <c r="H58" s="81">
        <v>13188</v>
      </c>
      <c r="I58" s="82" t="str">
        <f>IF($H$1="","Введите курс",Таблица610[[#This Row],[Оптовая цена KRW за 1шт]]/$H$1)</f>
        <v>Введите курс</v>
      </c>
      <c r="J58" s="83"/>
      <c r="K58" s="84">
        <f>Таблица610[[#This Row],[Заказ коробок ]]*Таблица610[[#This Row],[Кол-во шт в коробке]]</f>
        <v>0</v>
      </c>
      <c r="L58" s="85">
        <f>Таблица610[[#This Row],[Общее кол-во шт]]*Таблица610[[#This Row],[Оптовая цена KRW за 1шт]]</f>
        <v>0</v>
      </c>
      <c r="M58" s="86" t="str">
        <f>IFERROR(Таблица610[[#This Row],[Общее кол-во шт]]*Таблица610[[#This Row],[Оптовая цена USD за 1шт]],"")</f>
        <v/>
      </c>
      <c r="N58" s="87"/>
    </row>
    <row r="59" spans="1:14" ht="22.5" customHeight="1">
      <c r="A59" s="44" t="s">
        <v>25176</v>
      </c>
      <c r="B59" s="76">
        <v>8807779087926</v>
      </c>
      <c r="C59" s="50" t="s">
        <v>25189</v>
      </c>
      <c r="D59" s="217" t="s">
        <v>25190</v>
      </c>
      <c r="E59" s="78"/>
      <c r="F59" s="79"/>
      <c r="G59" s="80">
        <v>20</v>
      </c>
      <c r="H59" s="81">
        <v>7200</v>
      </c>
      <c r="I59" s="82" t="str">
        <f>IF($H$1="","Введите курс",Таблица610[[#This Row],[Оптовая цена KRW за 1шт]]/$H$1)</f>
        <v>Введите курс</v>
      </c>
      <c r="J59" s="83"/>
      <c r="K59" s="84">
        <f>Таблица610[[#This Row],[Заказ коробок ]]*Таблица610[[#This Row],[Кол-во шт в коробке]]</f>
        <v>0</v>
      </c>
      <c r="L59" s="85">
        <f>Таблица610[[#This Row],[Общее кол-во шт]]*Таблица610[[#This Row],[Оптовая цена KRW за 1шт]]</f>
        <v>0</v>
      </c>
      <c r="M59" s="86" t="str">
        <f>IFERROR(Таблица610[[#This Row],[Общее кол-во шт]]*Таблица610[[#This Row],[Оптовая цена USD за 1шт]],"")</f>
        <v/>
      </c>
      <c r="N59" s="87"/>
    </row>
    <row r="60" spans="1:14" ht="22.5" customHeight="1">
      <c r="A60" s="44" t="s">
        <v>25179</v>
      </c>
      <c r="B60" s="76">
        <v>8807779087940</v>
      </c>
      <c r="C60" s="50" t="s">
        <v>25192</v>
      </c>
      <c r="D60" s="217" t="s">
        <v>25193</v>
      </c>
      <c r="E60" s="78"/>
      <c r="F60" s="79"/>
      <c r="G60" s="80">
        <v>20</v>
      </c>
      <c r="H60" s="81">
        <v>6792</v>
      </c>
      <c r="I60" s="82" t="str">
        <f>IF($H$1="","Введите курс",Таблица610[[#This Row],[Оптовая цена KRW за 1шт]]/$H$1)</f>
        <v>Введите курс</v>
      </c>
      <c r="J60" s="83"/>
      <c r="K60" s="84">
        <f>Таблица610[[#This Row],[Заказ коробок ]]*Таблица610[[#This Row],[Кол-во шт в коробке]]</f>
        <v>0</v>
      </c>
      <c r="L60" s="85">
        <f>Таблица610[[#This Row],[Общее кол-во шт]]*Таблица610[[#This Row],[Оптовая цена KRW за 1шт]]</f>
        <v>0</v>
      </c>
      <c r="M60" s="86" t="str">
        <f>IFERROR(Таблица610[[#This Row],[Общее кол-во шт]]*Таблица610[[#This Row],[Оптовая цена USD за 1шт]],"")</f>
        <v/>
      </c>
      <c r="N60" s="87"/>
    </row>
    <row r="61" spans="1:14" ht="22.5" customHeight="1">
      <c r="A61" s="44" t="s">
        <v>25182</v>
      </c>
      <c r="B61" s="76">
        <v>8807779087964</v>
      </c>
      <c r="C61" s="50" t="s">
        <v>25195</v>
      </c>
      <c r="D61" s="217" t="s">
        <v>25196</v>
      </c>
      <c r="E61" s="78"/>
      <c r="F61" s="79"/>
      <c r="G61" s="80">
        <v>50</v>
      </c>
      <c r="H61" s="81">
        <v>5064</v>
      </c>
      <c r="I61" s="82" t="str">
        <f>IF($H$1="","Введите курс",Таблица610[[#This Row],[Оптовая цена KRW за 1шт]]/$H$1)</f>
        <v>Введите курс</v>
      </c>
      <c r="J61" s="83"/>
      <c r="K61" s="84">
        <f>Таблица610[[#This Row],[Заказ коробок ]]*Таблица610[[#This Row],[Кол-во шт в коробке]]</f>
        <v>0</v>
      </c>
      <c r="L61" s="85">
        <f>Таблица610[[#This Row],[Общее кол-во шт]]*Таблица610[[#This Row],[Оптовая цена KRW за 1шт]]</f>
        <v>0</v>
      </c>
      <c r="M61" s="86" t="str">
        <f>IFERROR(Таблица610[[#This Row],[Общее кол-во шт]]*Таблица610[[#This Row],[Оптовая цена USD за 1шт]],"")</f>
        <v/>
      </c>
      <c r="N61" s="87"/>
    </row>
    <row r="62" spans="1:14" ht="22.5" customHeight="1">
      <c r="A62" s="44" t="s">
        <v>25185</v>
      </c>
      <c r="B62" s="76">
        <v>8807779088336</v>
      </c>
      <c r="C62" s="50" t="s">
        <v>25198</v>
      </c>
      <c r="D62" s="217" t="s">
        <v>25199</v>
      </c>
      <c r="E62" s="78"/>
      <c r="F62" s="79"/>
      <c r="G62" s="80">
        <v>20</v>
      </c>
      <c r="H62" s="81">
        <v>6768</v>
      </c>
      <c r="I62" s="82" t="str">
        <f>IF($H$1="","Введите курс",Таблица610[[#This Row],[Оптовая цена KRW за 1шт]]/$H$1)</f>
        <v>Введите курс</v>
      </c>
      <c r="J62" s="83"/>
      <c r="K62" s="84">
        <f>Таблица610[[#This Row],[Заказ коробок ]]*Таблица610[[#This Row],[Кол-во шт в коробке]]</f>
        <v>0</v>
      </c>
      <c r="L62" s="85">
        <f>Таблица610[[#This Row],[Общее кол-во шт]]*Таблица610[[#This Row],[Оптовая цена KRW за 1шт]]</f>
        <v>0</v>
      </c>
      <c r="M62" s="86" t="str">
        <f>IFERROR(Таблица610[[#This Row],[Общее кол-во шт]]*Таблица610[[#This Row],[Оптовая цена USD за 1шт]],"")</f>
        <v/>
      </c>
      <c r="N62" s="87"/>
    </row>
    <row r="63" spans="1:14" ht="22.5" customHeight="1">
      <c r="A63" s="44" t="s">
        <v>25188</v>
      </c>
      <c r="B63" s="76">
        <v>8807779070737</v>
      </c>
      <c r="C63" s="50" t="s">
        <v>25201</v>
      </c>
      <c r="D63" s="217" t="s">
        <v>25202</v>
      </c>
      <c r="E63" s="78"/>
      <c r="F63" s="79"/>
      <c r="G63" s="80">
        <v>20</v>
      </c>
      <c r="H63" s="81">
        <v>7020</v>
      </c>
      <c r="I63" s="82" t="str">
        <f>IF($H$1="","Введите курс",Таблица610[[#This Row],[Оптовая цена KRW за 1шт]]/$H$1)</f>
        <v>Введите курс</v>
      </c>
      <c r="J63" s="83"/>
      <c r="K63" s="84">
        <f>Таблица610[[#This Row],[Заказ коробок ]]*Таблица610[[#This Row],[Кол-во шт в коробке]]</f>
        <v>0</v>
      </c>
      <c r="L63" s="85">
        <f>Таблица610[[#This Row],[Общее кол-во шт]]*Таблица610[[#This Row],[Оптовая цена KRW за 1шт]]</f>
        <v>0</v>
      </c>
      <c r="M63" s="86" t="str">
        <f>IFERROR(Таблица610[[#This Row],[Общее кол-во шт]]*Таблица610[[#This Row],[Оптовая цена USD за 1шт]],"")</f>
        <v/>
      </c>
      <c r="N63" s="87"/>
    </row>
    <row r="64" spans="1:14" ht="22.5" customHeight="1">
      <c r="A64" s="44" t="s">
        <v>25191</v>
      </c>
      <c r="B64" s="76">
        <v>8807779070119</v>
      </c>
      <c r="C64" s="50" t="s">
        <v>25204</v>
      </c>
      <c r="D64" s="217" t="s">
        <v>25205</v>
      </c>
      <c r="E64" s="78"/>
      <c r="F64" s="79"/>
      <c r="G64" s="80">
        <v>20</v>
      </c>
      <c r="H64" s="81">
        <v>8328</v>
      </c>
      <c r="I64" s="82" t="str">
        <f>IF($H$1="","Введите курс",Таблица610[[#This Row],[Оптовая цена KRW за 1шт]]/$H$1)</f>
        <v>Введите курс</v>
      </c>
      <c r="J64" s="83"/>
      <c r="K64" s="84">
        <f>Таблица610[[#This Row],[Заказ коробок ]]*Таблица610[[#This Row],[Кол-во шт в коробке]]</f>
        <v>0</v>
      </c>
      <c r="L64" s="85">
        <f>Таблица610[[#This Row],[Общее кол-во шт]]*Таблица610[[#This Row],[Оптовая цена KRW за 1шт]]</f>
        <v>0</v>
      </c>
      <c r="M64" s="86" t="str">
        <f>IFERROR(Таблица610[[#This Row],[Общее кол-во шт]]*Таблица610[[#This Row],[Оптовая цена USD за 1шт]],"")</f>
        <v/>
      </c>
      <c r="N64" s="87"/>
    </row>
    <row r="65" spans="1:14" ht="22.5" customHeight="1">
      <c r="A65" s="44" t="s">
        <v>25194</v>
      </c>
      <c r="B65" s="76">
        <v>8807779070423</v>
      </c>
      <c r="C65" s="50" t="s">
        <v>25207</v>
      </c>
      <c r="D65" s="217" t="s">
        <v>25208</v>
      </c>
      <c r="E65" s="78"/>
      <c r="F65" s="79"/>
      <c r="G65" s="80">
        <v>20</v>
      </c>
      <c r="H65" s="81">
        <v>7800</v>
      </c>
      <c r="I65" s="82" t="str">
        <f>IF($H$1="","Введите курс",Таблица610[[#This Row],[Оптовая цена KRW за 1шт]]/$H$1)</f>
        <v>Введите курс</v>
      </c>
      <c r="J65" s="83"/>
      <c r="K65" s="84">
        <f>Таблица610[[#This Row],[Заказ коробок ]]*Таблица610[[#This Row],[Кол-во шт в коробке]]</f>
        <v>0</v>
      </c>
      <c r="L65" s="85">
        <f>Таблица610[[#This Row],[Общее кол-во шт]]*Таблица610[[#This Row],[Оптовая цена KRW за 1шт]]</f>
        <v>0</v>
      </c>
      <c r="M65" s="86" t="str">
        <f>IFERROR(Таблица610[[#This Row],[Общее кол-во шт]]*Таблица610[[#This Row],[Оптовая цена USD за 1шт]],"")</f>
        <v/>
      </c>
      <c r="N65" s="87"/>
    </row>
    <row r="66" spans="1:14" ht="22.5" customHeight="1">
      <c r="A66" s="44" t="s">
        <v>25197</v>
      </c>
      <c r="B66" s="76">
        <v>8807779092395</v>
      </c>
      <c r="C66" s="50" t="s">
        <v>25210</v>
      </c>
      <c r="D66" s="217" t="s">
        <v>25211</v>
      </c>
      <c r="E66" s="78"/>
      <c r="F66" s="79"/>
      <c r="G66" s="80">
        <v>10</v>
      </c>
      <c r="H66" s="81">
        <v>7944</v>
      </c>
      <c r="I66" s="82" t="str">
        <f>IF($H$1="","Введите курс",Таблица610[[#This Row],[Оптовая цена KRW за 1шт]]/$H$1)</f>
        <v>Введите курс</v>
      </c>
      <c r="J66" s="83"/>
      <c r="K66" s="84">
        <f>Таблица610[[#This Row],[Заказ коробок ]]*Таблица610[[#This Row],[Кол-во шт в коробке]]</f>
        <v>0</v>
      </c>
      <c r="L66" s="85">
        <f>Таблица610[[#This Row],[Общее кол-во шт]]*Таблица610[[#This Row],[Оптовая цена KRW за 1шт]]</f>
        <v>0</v>
      </c>
      <c r="M66" s="86" t="str">
        <f>IFERROR(Таблица610[[#This Row],[Общее кол-во шт]]*Таблица610[[#This Row],[Оптовая цена USD за 1шт]],"")</f>
        <v/>
      </c>
      <c r="N66" s="87"/>
    </row>
    <row r="67" spans="1:14" ht="22.5" customHeight="1">
      <c r="A67" s="44" t="s">
        <v>25200</v>
      </c>
      <c r="B67" s="76">
        <v>8807779092401</v>
      </c>
      <c r="C67" s="50" t="s">
        <v>25213</v>
      </c>
      <c r="D67" s="217" t="s">
        <v>25214</v>
      </c>
      <c r="E67" s="78"/>
      <c r="F67" s="79"/>
      <c r="G67" s="80">
        <v>10</v>
      </c>
      <c r="H67" s="81">
        <v>7356</v>
      </c>
      <c r="I67" s="82" t="str">
        <f>IF($H$1="","Введите курс",Таблица610[[#This Row],[Оптовая цена KRW за 1шт]]/$H$1)</f>
        <v>Введите курс</v>
      </c>
      <c r="J67" s="83"/>
      <c r="K67" s="84">
        <f>Таблица610[[#This Row],[Заказ коробок ]]*Таблица610[[#This Row],[Кол-во шт в коробке]]</f>
        <v>0</v>
      </c>
      <c r="L67" s="85">
        <f>Таблица610[[#This Row],[Общее кол-во шт]]*Таблица610[[#This Row],[Оптовая цена KRW за 1шт]]</f>
        <v>0</v>
      </c>
      <c r="M67" s="86" t="str">
        <f>IFERROR(Таблица610[[#This Row],[Общее кол-во шт]]*Таблица610[[#This Row],[Оптовая цена USD за 1шт]],"")</f>
        <v/>
      </c>
      <c r="N67" s="87"/>
    </row>
    <row r="68" spans="1:14" ht="22.5" customHeight="1">
      <c r="A68" s="44" t="s">
        <v>25203</v>
      </c>
      <c r="B68" s="76">
        <v>8807779090063</v>
      </c>
      <c r="C68" s="50" t="s">
        <v>25216</v>
      </c>
      <c r="D68" s="217" t="s">
        <v>25217</v>
      </c>
      <c r="E68" s="78"/>
      <c r="F68" s="79"/>
      <c r="G68" s="80">
        <v>10</v>
      </c>
      <c r="H68" s="81">
        <v>8172</v>
      </c>
      <c r="I68" s="82" t="str">
        <f>IF($H$1="","Введите курс",Таблица610[[#This Row],[Оптовая цена KRW за 1шт]]/$H$1)</f>
        <v>Введите курс</v>
      </c>
      <c r="J68" s="83"/>
      <c r="K68" s="84">
        <f>Таблица610[[#This Row],[Заказ коробок ]]*Таблица610[[#This Row],[Кол-во шт в коробке]]</f>
        <v>0</v>
      </c>
      <c r="L68" s="85">
        <f>Таблица610[[#This Row],[Общее кол-во шт]]*Таблица610[[#This Row],[Оптовая цена KRW за 1шт]]</f>
        <v>0</v>
      </c>
      <c r="M68" s="86" t="str">
        <f>IFERROR(Таблица610[[#This Row],[Общее кол-во шт]]*Таблица610[[#This Row],[Оптовая цена USD за 1шт]],"")</f>
        <v/>
      </c>
      <c r="N68" s="87"/>
    </row>
    <row r="69" spans="1:14" ht="22.5" customHeight="1">
      <c r="A69" s="44" t="s">
        <v>25206</v>
      </c>
      <c r="B69" s="76">
        <v>8807779090070</v>
      </c>
      <c r="C69" s="50" t="s">
        <v>25219</v>
      </c>
      <c r="D69" s="217" t="s">
        <v>25220</v>
      </c>
      <c r="E69" s="78"/>
      <c r="F69" s="79"/>
      <c r="G69" s="80">
        <v>10</v>
      </c>
      <c r="H69" s="81">
        <v>7356</v>
      </c>
      <c r="I69" s="82" t="str">
        <f>IF($H$1="","Введите курс",Таблица610[[#This Row],[Оптовая цена KRW за 1шт]]/$H$1)</f>
        <v>Введите курс</v>
      </c>
      <c r="J69" s="83"/>
      <c r="K69" s="84">
        <f>Таблица610[[#This Row],[Заказ коробок ]]*Таблица610[[#This Row],[Кол-во шт в коробке]]</f>
        <v>0</v>
      </c>
      <c r="L69" s="85">
        <f>Таблица610[[#This Row],[Общее кол-во шт]]*Таблица610[[#This Row],[Оптовая цена KRW за 1шт]]</f>
        <v>0</v>
      </c>
      <c r="M69" s="86" t="str">
        <f>IFERROR(Таблица610[[#This Row],[Общее кол-во шт]]*Таблица610[[#This Row],[Оптовая цена USD за 1шт]],"")</f>
        <v/>
      </c>
      <c r="N69" s="87"/>
    </row>
    <row r="70" spans="1:14" ht="22.5" customHeight="1">
      <c r="A70" s="44" t="s">
        <v>25209</v>
      </c>
      <c r="B70" s="76">
        <v>8807779086080</v>
      </c>
      <c r="C70" s="50" t="s">
        <v>25222</v>
      </c>
      <c r="D70" s="217" t="s">
        <v>25223</v>
      </c>
      <c r="E70" s="78"/>
      <c r="F70" s="79"/>
      <c r="G70" s="80">
        <v>10</v>
      </c>
      <c r="H70" s="81">
        <v>7152</v>
      </c>
      <c r="I70" s="82" t="str">
        <f>IF($H$1="","Введите курс",Таблица610[[#This Row],[Оптовая цена KRW за 1шт]]/$H$1)</f>
        <v>Введите курс</v>
      </c>
      <c r="J70" s="83"/>
      <c r="K70" s="84">
        <f>Таблица610[[#This Row],[Заказ коробок ]]*Таблица610[[#This Row],[Кол-во шт в коробке]]</f>
        <v>0</v>
      </c>
      <c r="L70" s="85">
        <f>Таблица610[[#This Row],[Общее кол-во шт]]*Таблица610[[#This Row],[Оптовая цена KRW за 1шт]]</f>
        <v>0</v>
      </c>
      <c r="M70" s="86" t="str">
        <f>IFERROR(Таблица610[[#This Row],[Общее кол-во шт]]*Таблица610[[#This Row],[Оптовая цена USD за 1шт]],"")</f>
        <v/>
      </c>
      <c r="N70" s="87"/>
    </row>
    <row r="71" spans="1:14" ht="22.5" customHeight="1">
      <c r="A71" s="44" t="s">
        <v>25212</v>
      </c>
      <c r="B71" s="76">
        <v>8807779088183</v>
      </c>
      <c r="C71" s="50" t="s">
        <v>25225</v>
      </c>
      <c r="D71" s="217" t="s">
        <v>25226</v>
      </c>
      <c r="E71" s="78"/>
      <c r="F71" s="79"/>
      <c r="G71" s="80">
        <v>10</v>
      </c>
      <c r="H71" s="81">
        <v>4368</v>
      </c>
      <c r="I71" s="82" t="str">
        <f>IF($H$1="","Введите курс",Таблица610[[#This Row],[Оптовая цена KRW за 1шт]]/$H$1)</f>
        <v>Введите курс</v>
      </c>
      <c r="J71" s="83"/>
      <c r="K71" s="84">
        <f>Таблица610[[#This Row],[Заказ коробок ]]*Таблица610[[#This Row],[Кол-во шт в коробке]]</f>
        <v>0</v>
      </c>
      <c r="L71" s="85">
        <f>Таблица610[[#This Row],[Общее кол-во шт]]*Таблица610[[#This Row],[Оптовая цена KRW за 1шт]]</f>
        <v>0</v>
      </c>
      <c r="M71" s="86" t="str">
        <f>IFERROR(Таблица610[[#This Row],[Общее кол-во шт]]*Таблица610[[#This Row],[Оптовая цена USD за 1шт]],"")</f>
        <v/>
      </c>
      <c r="N71" s="87"/>
    </row>
    <row r="72" spans="1:14" ht="22.5" customHeight="1">
      <c r="A72" s="44" t="s">
        <v>25215</v>
      </c>
      <c r="B72" s="76">
        <v>8807779091374</v>
      </c>
      <c r="C72" s="50" t="s">
        <v>25228</v>
      </c>
      <c r="D72" s="217" t="s">
        <v>25229</v>
      </c>
      <c r="E72" s="78"/>
      <c r="F72" s="79"/>
      <c r="G72" s="80">
        <v>60</v>
      </c>
      <c r="H72" s="81">
        <v>5556</v>
      </c>
      <c r="I72" s="82" t="str">
        <f>IF($H$1="","Введите курс",Таблица610[[#This Row],[Оптовая цена KRW за 1шт]]/$H$1)</f>
        <v>Введите курс</v>
      </c>
      <c r="J72" s="83"/>
      <c r="K72" s="84">
        <f>Таблица610[[#This Row],[Заказ коробок ]]*Таблица610[[#This Row],[Кол-во шт в коробке]]</f>
        <v>0</v>
      </c>
      <c r="L72" s="85">
        <f>Таблица610[[#This Row],[Общее кол-во шт]]*Таблица610[[#This Row],[Оптовая цена KRW за 1шт]]</f>
        <v>0</v>
      </c>
      <c r="M72" s="86" t="str">
        <f>IFERROR(Таблица610[[#This Row],[Общее кол-во шт]]*Таблица610[[#This Row],[Оптовая цена USD за 1шт]],"")</f>
        <v/>
      </c>
      <c r="N72" s="87"/>
    </row>
    <row r="73" spans="1:14" ht="22.5" customHeight="1">
      <c r="A73" s="44" t="s">
        <v>25218</v>
      </c>
      <c r="B73" s="76">
        <v>8807779074766</v>
      </c>
      <c r="C73" s="50" t="s">
        <v>25230</v>
      </c>
      <c r="D73" s="217" t="s">
        <v>25231</v>
      </c>
      <c r="E73" s="78"/>
      <c r="F73" s="79"/>
      <c r="G73" s="80">
        <v>60</v>
      </c>
      <c r="H73" s="81">
        <v>5508</v>
      </c>
      <c r="I73" s="82" t="str">
        <f>IF($H$1="","Введите курс",Таблица610[[#This Row],[Оптовая цена KRW за 1шт]]/$H$1)</f>
        <v>Введите курс</v>
      </c>
      <c r="J73" s="83"/>
      <c r="K73" s="84">
        <f>Таблица610[[#This Row],[Заказ коробок ]]*Таблица610[[#This Row],[Кол-во шт в коробке]]</f>
        <v>0</v>
      </c>
      <c r="L73" s="85">
        <f>Таблица610[[#This Row],[Общее кол-во шт]]*Таблица610[[#This Row],[Оптовая цена KRW за 1шт]]</f>
        <v>0</v>
      </c>
      <c r="M73" s="86" t="str">
        <f>IFERROR(Таблица610[[#This Row],[Общее кол-во шт]]*Таблица610[[#This Row],[Оптовая цена USD за 1шт]],"")</f>
        <v/>
      </c>
      <c r="N73" s="87"/>
    </row>
    <row r="74" spans="1:14" ht="22.5" customHeight="1">
      <c r="A74" s="44" t="s">
        <v>25221</v>
      </c>
      <c r="B74" s="76">
        <v>8807779074452</v>
      </c>
      <c r="C74" s="50" t="s">
        <v>25232</v>
      </c>
      <c r="D74" s="217" t="s">
        <v>25233</v>
      </c>
      <c r="E74" s="78"/>
      <c r="F74" s="79"/>
      <c r="G74" s="80">
        <v>60</v>
      </c>
      <c r="H74" s="81">
        <v>5592</v>
      </c>
      <c r="I74" s="82" t="str">
        <f>IF($H$1="","Введите курс",Таблица610[[#This Row],[Оптовая цена KRW за 1шт]]/$H$1)</f>
        <v>Введите курс</v>
      </c>
      <c r="J74" s="83"/>
      <c r="K74" s="84">
        <f>Таблица610[[#This Row],[Заказ коробок ]]*Таблица610[[#This Row],[Кол-во шт в коробке]]</f>
        <v>0</v>
      </c>
      <c r="L74" s="85">
        <f>Таблица610[[#This Row],[Общее кол-во шт]]*Таблица610[[#This Row],[Оптовая цена KRW за 1шт]]</f>
        <v>0</v>
      </c>
      <c r="M74" s="86" t="str">
        <f>IFERROR(Таблица610[[#This Row],[Общее кол-во шт]]*Таблица610[[#This Row],[Оптовая цена USD за 1шт]],"")</f>
        <v/>
      </c>
      <c r="N74" s="87"/>
    </row>
    <row r="75" spans="1:14" ht="22.5" customHeight="1">
      <c r="A75" s="44" t="s">
        <v>25224</v>
      </c>
      <c r="B75" s="76">
        <v>8807779074148</v>
      </c>
      <c r="C75" s="50" t="s">
        <v>25234</v>
      </c>
      <c r="D75" s="217" t="s">
        <v>25235</v>
      </c>
      <c r="E75" s="78"/>
      <c r="F75" s="79"/>
      <c r="G75" s="80">
        <v>60</v>
      </c>
      <c r="H75" s="81">
        <v>5664</v>
      </c>
      <c r="I75" s="82" t="str">
        <f>IF($H$1="","Введите курс",Таблица610[[#This Row],[Оптовая цена KRW за 1шт]]/$H$1)</f>
        <v>Введите курс</v>
      </c>
      <c r="J75" s="83"/>
      <c r="K75" s="84">
        <f>Таблица610[[#This Row],[Заказ коробок ]]*Таблица610[[#This Row],[Кол-во шт в коробке]]</f>
        <v>0</v>
      </c>
      <c r="L75" s="85">
        <f>Таблица610[[#This Row],[Общее кол-во шт]]*Таблица610[[#This Row],[Оптовая цена KRW за 1шт]]</f>
        <v>0</v>
      </c>
      <c r="M75" s="86" t="str">
        <f>IFERROR(Таблица610[[#This Row],[Общее кол-во шт]]*Таблица610[[#This Row],[Оптовая цена USD за 1шт]],"")</f>
        <v/>
      </c>
      <c r="N75" s="87"/>
    </row>
    <row r="76" spans="1:14" ht="22.5" customHeight="1">
      <c r="A76" s="44" t="s">
        <v>25227</v>
      </c>
      <c r="B76" s="76">
        <v>8807779073837</v>
      </c>
      <c r="C76" s="50" t="s">
        <v>25236</v>
      </c>
      <c r="D76" s="217" t="s">
        <v>25237</v>
      </c>
      <c r="E76" s="78"/>
      <c r="F76" s="79"/>
      <c r="G76" s="80">
        <v>60</v>
      </c>
      <c r="H76" s="81">
        <v>5712</v>
      </c>
      <c r="I76" s="82" t="str">
        <f>IF($H$1="","Введите курс",Таблица610[[#This Row],[Оптовая цена KRW за 1шт]]/$H$1)</f>
        <v>Введите курс</v>
      </c>
      <c r="J76" s="83"/>
      <c r="K76" s="84">
        <f>Таблица610[[#This Row],[Заказ коробок ]]*Таблица610[[#This Row],[Кол-во шт в коробке]]</f>
        <v>0</v>
      </c>
      <c r="L76" s="85">
        <f>Таблица610[[#This Row],[Общее кол-во шт]]*Таблица610[[#This Row],[Оптовая цена KRW за 1шт]]</f>
        <v>0</v>
      </c>
      <c r="M76" s="86" t="str">
        <f>IFERROR(Таблица610[[#This Row],[Общее кол-во шт]]*Таблица610[[#This Row],[Оптовая цена USD за 1шт]],"")</f>
        <v/>
      </c>
      <c r="N76" s="87"/>
    </row>
  </sheetData>
  <sheetProtection algorithmName="SHA-512" hashValue="hhzPPV+fYqju2Pe5wqTqVVU060MaNCQe0te7xVjJXq4NGF+pkzs95M9vDjUiRPmQfEk80RvIBGMHGs46WdA1IQ==" saltValue="/tRKZ+UXGy/WdYg6s8MaKw==" spinCount="100000" sheet="1" autoFilter="0" pivotTables="0"/>
  <mergeCells count="2">
    <mergeCell ref="A1:C1"/>
    <mergeCell ref="D1:F1"/>
  </mergeCells>
  <conditionalFormatting sqref="A77:A1048576">
    <cfRule type="duplicateValues" dxfId="1308" priority="1"/>
  </conditionalFormatting>
  <conditionalFormatting sqref="A77:A1048576">
    <cfRule type="duplicateValues" dxfId="1307" priority="2"/>
    <cfRule type="duplicateValues" dxfId="1306" priority="3"/>
    <cfRule type="duplicateValues" dxfId="1305" priority="4"/>
  </conditionalFormatting>
  <conditionalFormatting sqref="A3:A76">
    <cfRule type="duplicateValues" dxfId="1304" priority="5"/>
  </conditionalFormatting>
  <conditionalFormatting sqref="A3:A76">
    <cfRule type="duplicateValues" dxfId="1303" priority="6"/>
    <cfRule type="duplicateValues" dxfId="1302" priority="7"/>
    <cfRule type="duplicateValues" dxfId="1301" priority="8"/>
  </conditionalFormatting>
  <conditionalFormatting sqref="A3:A76">
    <cfRule type="duplicateValues" dxfId="1300" priority="9"/>
  </conditionalFormatting>
  <conditionalFormatting sqref="A3:A76">
    <cfRule type="duplicateValues" dxfId="1299" priority="10"/>
    <cfRule type="duplicateValues" dxfId="1298" priority="11"/>
    <cfRule type="duplicateValues" dxfId="1297" priority="12"/>
  </conditionalFormatting>
  <hyperlinks>
    <hyperlink ref="G1" r:id="rId1" xr:uid="{1B16A597-AAE6-44AC-8D39-0361056D9CBB}"/>
    <hyperlink ref="N1" location="Главная!A1" display="Вернуться на Главную" xr:uid="{397D5FA1-CD95-4C36-801D-BDD706EC743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1E75A-C93E-4B15-A80C-8FCA53E22BAD}">
  <sheetPr>
    <pageSetUpPr fitToPage="1"/>
  </sheetPr>
  <dimension ref="A1:N160"/>
  <sheetViews>
    <sheetView zoomScale="85" zoomScaleNormal="85" zoomScaleSheetLayoutView="75" workbookViewId="0">
      <pane ySplit="2" topLeftCell="A3" activePane="bottomLeft" state="frozen"/>
      <selection activeCell="N1" sqref="N1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18158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SUM(J3:J160)</f>
        <v>0</v>
      </c>
      <c r="K1" s="213">
        <f>SUM(K3:K160)</f>
        <v>0</v>
      </c>
      <c r="L1" s="214">
        <f>SUM(L3:L160)</f>
        <v>0</v>
      </c>
      <c r="M1" s="215">
        <f>SUM(M3:M160)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18159</v>
      </c>
      <c r="B3" s="14">
        <v>8809280065585</v>
      </c>
      <c r="C3" s="45"/>
      <c r="D3" s="46" t="s">
        <v>26269</v>
      </c>
      <c r="E3" s="53">
        <v>78000</v>
      </c>
      <c r="F3" s="15">
        <v>0.30000000000000004</v>
      </c>
      <c r="G3" s="47">
        <v>10</v>
      </c>
      <c r="H3" s="16">
        <f>Таблица627[[#This Row],[Коэфициент стоимости]]*Таблица627[[#This Row],[Розничная цена KRW]]</f>
        <v>23400.000000000004</v>
      </c>
      <c r="I3" s="17" t="str">
        <f>IF($H$1="","Введите курс",Таблица627[[#This Row],[Оптовая цена KRW за 1шт]]/$H$1)</f>
        <v>Введите курс</v>
      </c>
      <c r="J3" s="48"/>
      <c r="K3" s="18">
        <f>Таблица627[[#This Row],[Заказ коробок ]]*Таблица627[[#This Row],[Кол-во шт в коробке]]</f>
        <v>0</v>
      </c>
      <c r="L3" s="16">
        <f>Таблица627[[#This Row],[Общее кол-во шт]]*Таблица627[[#This Row],[Оптовая цена KRW за 1шт]]</f>
        <v>0</v>
      </c>
      <c r="M3" s="19" t="str">
        <f>IFERROR(Таблица627[[#This Row],[Общее кол-во шт]]*Таблица627[[#This Row],[Оптовая цена USD за 1шт]],"")</f>
        <v/>
      </c>
      <c r="N3" s="49"/>
    </row>
    <row r="4" spans="1:14" ht="22.5" customHeight="1">
      <c r="A4" s="44" t="s">
        <v>18160</v>
      </c>
      <c r="B4" s="14">
        <v>8809280061396</v>
      </c>
      <c r="C4" s="50"/>
      <c r="D4" s="46" t="s">
        <v>26270</v>
      </c>
      <c r="E4" s="16">
        <v>30000</v>
      </c>
      <c r="F4" s="15">
        <v>0.22</v>
      </c>
      <c r="G4" s="47">
        <v>50</v>
      </c>
      <c r="H4" s="55">
        <f>Таблица627[[#This Row],[Коэфициент стоимости]]*Таблица627[[#This Row],[Розничная цена KRW]]</f>
        <v>6600</v>
      </c>
      <c r="I4" s="17" t="str">
        <f>IF($H$1="","Введите курс",Таблица627[[#This Row],[Оптовая цена KRW за 1шт]]/$H$1)</f>
        <v>Введите курс</v>
      </c>
      <c r="J4" s="48"/>
      <c r="K4" s="18">
        <f>Таблица627[[#This Row],[Заказ коробок ]]*Таблица627[[#This Row],[Кол-во шт в коробке]]</f>
        <v>0</v>
      </c>
      <c r="L4" s="54">
        <f>Таблица627[[#This Row],[Общее кол-во шт]]*Таблица627[[#This Row],[Оптовая цена KRW за 1шт]]</f>
        <v>0</v>
      </c>
      <c r="M4" s="19" t="str">
        <f>IFERROR(Таблица627[[#This Row],[Общее кол-во шт]]*Таблица627[[#This Row],[Оптовая цена USD за 1шт]],"")</f>
        <v/>
      </c>
      <c r="N4" s="49"/>
    </row>
    <row r="5" spans="1:14" ht="22.5" customHeight="1">
      <c r="A5" s="44" t="s">
        <v>18161</v>
      </c>
      <c r="B5" s="14">
        <v>8809280061402</v>
      </c>
      <c r="C5" s="50"/>
      <c r="D5" s="46" t="s">
        <v>26271</v>
      </c>
      <c r="E5" s="16">
        <v>32000</v>
      </c>
      <c r="F5" s="15">
        <v>0.19999999999999998</v>
      </c>
      <c r="G5" s="47">
        <v>50</v>
      </c>
      <c r="H5" s="55">
        <f>Таблица627[[#This Row],[Коэфициент стоимости]]*Таблица627[[#This Row],[Розничная цена KRW]]</f>
        <v>6399.9999999999991</v>
      </c>
      <c r="I5" s="17" t="str">
        <f>IF($H$1="","Введите курс",Таблица627[[#This Row],[Оптовая цена KRW за 1шт]]/$H$1)</f>
        <v>Введите курс</v>
      </c>
      <c r="J5" s="48"/>
      <c r="K5" s="18">
        <f>Таблица627[[#This Row],[Заказ коробок ]]*Таблица627[[#This Row],[Кол-во шт в коробке]]</f>
        <v>0</v>
      </c>
      <c r="L5" s="54">
        <f>Таблица627[[#This Row],[Общее кол-во шт]]*Таблица627[[#This Row],[Оптовая цена KRW за 1шт]]</f>
        <v>0</v>
      </c>
      <c r="M5" s="19" t="str">
        <f>IFERROR(Таблица627[[#This Row],[Общее кол-во шт]]*Таблица627[[#This Row],[Оптовая цена USD за 1шт]],"")</f>
        <v/>
      </c>
      <c r="N5" s="49"/>
    </row>
    <row r="6" spans="1:14" ht="22.5" customHeight="1">
      <c r="A6" s="44" t="s">
        <v>18162</v>
      </c>
      <c r="B6" s="14">
        <v>8809280061464</v>
      </c>
      <c r="C6" s="50"/>
      <c r="D6" s="46" t="s">
        <v>26272</v>
      </c>
      <c r="E6" s="16">
        <v>11900</v>
      </c>
      <c r="F6" s="15">
        <v>0.16999999999999998</v>
      </c>
      <c r="G6" s="47">
        <v>120</v>
      </c>
      <c r="H6" s="55">
        <f>Таблица627[[#This Row],[Коэфициент стоимости]]*Таблица627[[#This Row],[Розничная цена KRW]]</f>
        <v>2022.9999999999998</v>
      </c>
      <c r="I6" s="17" t="str">
        <f>IF($H$1="","Введите курс",Таблица627[[#This Row],[Оптовая цена KRW за 1шт]]/$H$1)</f>
        <v>Введите курс</v>
      </c>
      <c r="J6" s="48"/>
      <c r="K6" s="18">
        <f>Таблица627[[#This Row],[Заказ коробок ]]*Таблица627[[#This Row],[Кол-во шт в коробке]]</f>
        <v>0</v>
      </c>
      <c r="L6" s="54">
        <f>Таблица627[[#This Row],[Общее кол-во шт]]*Таблица627[[#This Row],[Оптовая цена KRW за 1шт]]</f>
        <v>0</v>
      </c>
      <c r="M6" s="19" t="str">
        <f>IFERROR(Таблица627[[#This Row],[Общее кол-во шт]]*Таблица627[[#This Row],[Оптовая цена USD за 1шт]],"")</f>
        <v/>
      </c>
      <c r="N6" s="49"/>
    </row>
    <row r="7" spans="1:14" ht="22.5" customHeight="1">
      <c r="A7" s="44" t="s">
        <v>18163</v>
      </c>
      <c r="B7" s="14">
        <v>8809280063178</v>
      </c>
      <c r="C7" s="50"/>
      <c r="D7" s="46" t="s">
        <v>26273</v>
      </c>
      <c r="E7" s="16">
        <v>11900</v>
      </c>
      <c r="F7" s="15">
        <v>0.16999999999999998</v>
      </c>
      <c r="G7" s="47">
        <v>120</v>
      </c>
      <c r="H7" s="55">
        <f>Таблица627[[#This Row],[Коэфициент стоимости]]*Таблица627[[#This Row],[Розничная цена KRW]]</f>
        <v>2022.9999999999998</v>
      </c>
      <c r="I7" s="17" t="str">
        <f>IF($H$1="","Введите курс",Таблица627[[#This Row],[Оптовая цена KRW за 1шт]]/$H$1)</f>
        <v>Введите курс</v>
      </c>
      <c r="J7" s="48"/>
      <c r="K7" s="18">
        <f>Таблица627[[#This Row],[Заказ коробок ]]*Таблица627[[#This Row],[Кол-во шт в коробке]]</f>
        <v>0</v>
      </c>
      <c r="L7" s="54">
        <f>Таблица627[[#This Row],[Общее кол-во шт]]*Таблица627[[#This Row],[Оптовая цена KRW за 1шт]]</f>
        <v>0</v>
      </c>
      <c r="M7" s="19" t="str">
        <f>IFERROR(Таблица627[[#This Row],[Общее кол-во шт]]*Таблица627[[#This Row],[Оптовая цена USD за 1шт]],"")</f>
        <v/>
      </c>
      <c r="N7" s="49"/>
    </row>
    <row r="8" spans="1:14" ht="22.5" customHeight="1">
      <c r="A8" s="44" t="s">
        <v>18164</v>
      </c>
      <c r="B8" s="14">
        <v>8809280061143</v>
      </c>
      <c r="C8" s="50"/>
      <c r="D8" s="46" t="s">
        <v>26274</v>
      </c>
      <c r="E8" s="16">
        <v>23000</v>
      </c>
      <c r="F8" s="15">
        <v>0.24</v>
      </c>
      <c r="G8" s="47">
        <v>100</v>
      </c>
      <c r="H8" s="55">
        <f>Таблица627[[#This Row],[Коэфициент стоимости]]*Таблица627[[#This Row],[Розничная цена KRW]]</f>
        <v>5520</v>
      </c>
      <c r="I8" s="17" t="str">
        <f>IF($H$1="","Введите курс",Таблица627[[#This Row],[Оптовая цена KRW за 1шт]]/$H$1)</f>
        <v>Введите курс</v>
      </c>
      <c r="J8" s="48"/>
      <c r="K8" s="18">
        <f>Таблица627[[#This Row],[Заказ коробок ]]*Таблица627[[#This Row],[Кол-во шт в коробке]]</f>
        <v>0</v>
      </c>
      <c r="L8" s="54">
        <f>Таблица627[[#This Row],[Общее кол-во шт]]*Таблица627[[#This Row],[Оптовая цена KRW за 1шт]]</f>
        <v>0</v>
      </c>
      <c r="M8" s="19" t="str">
        <f>IFERROR(Таблица627[[#This Row],[Общее кол-во шт]]*Таблица627[[#This Row],[Оптовая цена USD за 1шт]],"")</f>
        <v/>
      </c>
      <c r="N8" s="49"/>
    </row>
    <row r="9" spans="1:14" ht="22.5" customHeight="1">
      <c r="A9" s="44" t="s">
        <v>18165</v>
      </c>
      <c r="B9" s="14">
        <v>8809605871662</v>
      </c>
      <c r="C9" s="50"/>
      <c r="D9" s="46" t="s">
        <v>26275</v>
      </c>
      <c r="E9" s="16">
        <v>9200</v>
      </c>
      <c r="F9" s="15">
        <v>0.33000000000000007</v>
      </c>
      <c r="G9" s="47">
        <v>100</v>
      </c>
      <c r="H9" s="55">
        <f>Таблица627[[#This Row],[Коэфициент стоимости]]*Таблица627[[#This Row],[Розничная цена KRW]]</f>
        <v>3036.0000000000005</v>
      </c>
      <c r="I9" s="17" t="str">
        <f>IF($H$1="","Введите курс",Таблица627[[#This Row],[Оптовая цена KRW за 1шт]]/$H$1)</f>
        <v>Введите курс</v>
      </c>
      <c r="J9" s="48"/>
      <c r="K9" s="18">
        <f>Таблица627[[#This Row],[Заказ коробок ]]*Таблица627[[#This Row],[Кол-во шт в коробке]]</f>
        <v>0</v>
      </c>
      <c r="L9" s="54">
        <f>Таблица627[[#This Row],[Общее кол-во шт]]*Таблица627[[#This Row],[Оптовая цена KRW за 1шт]]</f>
        <v>0</v>
      </c>
      <c r="M9" s="19" t="str">
        <f>IFERROR(Таблица627[[#This Row],[Общее кол-во шт]]*Таблица627[[#This Row],[Оптовая цена USD за 1шт]],"")</f>
        <v/>
      </c>
      <c r="N9" s="49"/>
    </row>
    <row r="10" spans="1:14" ht="22.5" customHeight="1">
      <c r="A10" s="44" t="s">
        <v>18166</v>
      </c>
      <c r="B10" s="14">
        <v>8809107350771</v>
      </c>
      <c r="C10" s="50"/>
      <c r="D10" s="46" t="s">
        <v>26276</v>
      </c>
      <c r="E10" s="16">
        <v>9600</v>
      </c>
      <c r="F10" s="15">
        <v>0.39</v>
      </c>
      <c r="G10" s="47">
        <v>40</v>
      </c>
      <c r="H10" s="55">
        <f>Таблица627[[#This Row],[Коэфициент стоимости]]*Таблица627[[#This Row],[Розничная цена KRW]]</f>
        <v>3744</v>
      </c>
      <c r="I10" s="17" t="str">
        <f>IF($H$1="","Введите курс",Таблица627[[#This Row],[Оптовая цена KRW за 1шт]]/$H$1)</f>
        <v>Введите курс</v>
      </c>
      <c r="J10" s="48"/>
      <c r="K10" s="18">
        <f>Таблица627[[#This Row],[Заказ коробок ]]*Таблица627[[#This Row],[Кол-во шт в коробке]]</f>
        <v>0</v>
      </c>
      <c r="L10" s="54">
        <f>Таблица627[[#This Row],[Общее кол-во шт]]*Таблица627[[#This Row],[Оптовая цена KRW за 1шт]]</f>
        <v>0</v>
      </c>
      <c r="M10" s="19" t="str">
        <f>IFERROR(Таблица627[[#This Row],[Общее кол-во шт]]*Таблица627[[#This Row],[Оптовая цена USD за 1шт]],"")</f>
        <v/>
      </c>
      <c r="N10" s="49"/>
    </row>
    <row r="11" spans="1:14" ht="22.5" customHeight="1">
      <c r="A11" s="44" t="s">
        <v>18167</v>
      </c>
      <c r="B11" s="14">
        <v>8809474494801</v>
      </c>
      <c r="C11" s="50"/>
      <c r="D11" s="46" t="s">
        <v>26277</v>
      </c>
      <c r="E11" s="16">
        <v>6500</v>
      </c>
      <c r="F11" s="15">
        <v>0.27</v>
      </c>
      <c r="G11" s="47">
        <v>60</v>
      </c>
      <c r="H11" s="55">
        <f>Таблица627[[#This Row],[Коэфициент стоимости]]*Таблица627[[#This Row],[Розничная цена KRW]]</f>
        <v>1755.0000000000002</v>
      </c>
      <c r="I11" s="17" t="str">
        <f>IF($H$1="","Введите курс",Таблица627[[#This Row],[Оптовая цена KRW за 1шт]]/$H$1)</f>
        <v>Введите курс</v>
      </c>
      <c r="J11" s="48"/>
      <c r="K11" s="18">
        <f>Таблица627[[#This Row],[Заказ коробок ]]*Таблица627[[#This Row],[Кол-во шт в коробке]]</f>
        <v>0</v>
      </c>
      <c r="L11" s="54">
        <f>Таблица627[[#This Row],[Общее кол-во шт]]*Таблица627[[#This Row],[Оптовая цена KRW за 1шт]]</f>
        <v>0</v>
      </c>
      <c r="M11" s="19" t="str">
        <f>IFERROR(Таблица627[[#This Row],[Общее кол-во шт]]*Таблица627[[#This Row],[Оптовая цена USD за 1шт]],"")</f>
        <v/>
      </c>
      <c r="N11" s="49"/>
    </row>
    <row r="12" spans="1:14" ht="22.5" customHeight="1">
      <c r="A12" s="44" t="s">
        <v>18168</v>
      </c>
      <c r="B12" s="14">
        <v>8809474494795</v>
      </c>
      <c r="C12" s="50"/>
      <c r="D12" s="46" t="s">
        <v>26278</v>
      </c>
      <c r="E12" s="16">
        <v>6000</v>
      </c>
      <c r="F12" s="15">
        <v>0.22</v>
      </c>
      <c r="G12" s="47">
        <v>60</v>
      </c>
      <c r="H12" s="55">
        <f>Таблица627[[#This Row],[Коэфициент стоимости]]*Таблица627[[#This Row],[Розничная цена KRW]]</f>
        <v>1320</v>
      </c>
      <c r="I12" s="17" t="str">
        <f>IF($H$1="","Введите курс",Таблица627[[#This Row],[Оптовая цена KRW за 1шт]]/$H$1)</f>
        <v>Введите курс</v>
      </c>
      <c r="J12" s="48"/>
      <c r="K12" s="18">
        <f>Таблица627[[#This Row],[Заказ коробок ]]*Таблица627[[#This Row],[Кол-во шт в коробке]]</f>
        <v>0</v>
      </c>
      <c r="L12" s="54">
        <f>Таблица627[[#This Row],[Общее кол-во шт]]*Таблица627[[#This Row],[Оптовая цена KRW за 1шт]]</f>
        <v>0</v>
      </c>
      <c r="M12" s="19" t="str">
        <f>IFERROR(Таблица627[[#This Row],[Общее кол-во шт]]*Таблица627[[#This Row],[Оптовая цена USD за 1шт]],"")</f>
        <v/>
      </c>
      <c r="N12" s="49"/>
    </row>
    <row r="13" spans="1:14" ht="22.5" customHeight="1">
      <c r="A13" s="44" t="s">
        <v>18169</v>
      </c>
      <c r="B13" s="14">
        <v>8809474495617</v>
      </c>
      <c r="C13" s="50"/>
      <c r="D13" s="46" t="s">
        <v>26279</v>
      </c>
      <c r="E13" s="16">
        <v>6000</v>
      </c>
      <c r="F13" s="15">
        <v>0.22</v>
      </c>
      <c r="G13" s="47">
        <v>60</v>
      </c>
      <c r="H13" s="55">
        <f>Таблица627[[#This Row],[Коэфициент стоимости]]*Таблица627[[#This Row],[Розничная цена KRW]]</f>
        <v>1320</v>
      </c>
      <c r="I13" s="17" t="str">
        <f>IF($H$1="","Введите курс",Таблица627[[#This Row],[Оптовая цена KRW за 1шт]]/$H$1)</f>
        <v>Введите курс</v>
      </c>
      <c r="J13" s="48"/>
      <c r="K13" s="18">
        <f>Таблица627[[#This Row],[Заказ коробок ]]*Таблица627[[#This Row],[Кол-во шт в коробке]]</f>
        <v>0</v>
      </c>
      <c r="L13" s="54">
        <f>Таблица627[[#This Row],[Общее кол-во шт]]*Таблица627[[#This Row],[Оптовая цена KRW за 1шт]]</f>
        <v>0</v>
      </c>
      <c r="M13" s="19" t="str">
        <f>IFERROR(Таблица627[[#This Row],[Общее кол-во шт]]*Таблица627[[#This Row],[Оптовая цена USD за 1шт]],"")</f>
        <v/>
      </c>
      <c r="N13" s="49"/>
    </row>
    <row r="14" spans="1:14" ht="22.5" customHeight="1">
      <c r="A14" s="44" t="s">
        <v>18170</v>
      </c>
      <c r="B14" s="14">
        <v>8809605870160</v>
      </c>
      <c r="C14" s="50"/>
      <c r="D14" s="46" t="s">
        <v>26280</v>
      </c>
      <c r="E14" s="16">
        <v>6000</v>
      </c>
      <c r="F14" s="15">
        <v>0.22</v>
      </c>
      <c r="G14" s="47">
        <v>60</v>
      </c>
      <c r="H14" s="55">
        <f>Таблица627[[#This Row],[Коэфициент стоимости]]*Таблица627[[#This Row],[Розничная цена KRW]]</f>
        <v>1320</v>
      </c>
      <c r="I14" s="17" t="str">
        <f>IF($H$1="","Введите курс",Таблица627[[#This Row],[Оптовая цена KRW за 1шт]]/$H$1)</f>
        <v>Введите курс</v>
      </c>
      <c r="J14" s="48"/>
      <c r="K14" s="18">
        <f>Таблица627[[#This Row],[Заказ коробок ]]*Таблица627[[#This Row],[Кол-во шт в коробке]]</f>
        <v>0</v>
      </c>
      <c r="L14" s="54">
        <f>Таблица627[[#This Row],[Общее кол-во шт]]*Таблица627[[#This Row],[Оптовая цена KRW за 1шт]]</f>
        <v>0</v>
      </c>
      <c r="M14" s="19" t="str">
        <f>IFERROR(Таблица627[[#This Row],[Общее кол-во шт]]*Таблица627[[#This Row],[Оптовая цена USD за 1шт]],"")</f>
        <v/>
      </c>
      <c r="N14" s="49"/>
    </row>
    <row r="15" spans="1:14" ht="22.5" customHeight="1">
      <c r="A15" s="44" t="s">
        <v>18171</v>
      </c>
      <c r="B15" s="14">
        <v>8809107531125</v>
      </c>
      <c r="C15" s="50"/>
      <c r="D15" s="46" t="s">
        <v>26281</v>
      </c>
      <c r="E15" s="16">
        <v>9200</v>
      </c>
      <c r="F15" s="15">
        <v>0.42000000000000004</v>
      </c>
      <c r="G15" s="47">
        <v>40</v>
      </c>
      <c r="H15" s="55">
        <f>Таблица627[[#This Row],[Коэфициент стоимости]]*Таблица627[[#This Row],[Розничная цена KRW]]</f>
        <v>3864.0000000000005</v>
      </c>
      <c r="I15" s="17" t="str">
        <f>IF($H$1="","Введите курс",Таблица627[[#This Row],[Оптовая цена KRW за 1шт]]/$H$1)</f>
        <v>Введите курс</v>
      </c>
      <c r="J15" s="48"/>
      <c r="K15" s="18">
        <f>Таблица627[[#This Row],[Заказ коробок ]]*Таблица627[[#This Row],[Кол-во шт в коробке]]</f>
        <v>0</v>
      </c>
      <c r="L15" s="54">
        <f>Таблица627[[#This Row],[Общее кол-во шт]]*Таблица627[[#This Row],[Оптовая цена KRW за 1шт]]</f>
        <v>0</v>
      </c>
      <c r="M15" s="19" t="str">
        <f>IFERROR(Таблица627[[#This Row],[Общее кол-во шт]]*Таблица627[[#This Row],[Оптовая цена USD за 1шт]],"")</f>
        <v/>
      </c>
      <c r="N15" s="49"/>
    </row>
    <row r="16" spans="1:14" ht="22.5" customHeight="1">
      <c r="A16" s="44" t="s">
        <v>18172</v>
      </c>
      <c r="B16" s="14">
        <v>8809210040040</v>
      </c>
      <c r="C16" s="50"/>
      <c r="D16" s="46" t="s">
        <v>26282</v>
      </c>
      <c r="E16" s="16">
        <v>5000</v>
      </c>
      <c r="F16" s="15">
        <v>0.33999999999999997</v>
      </c>
      <c r="G16" s="47">
        <v>120</v>
      </c>
      <c r="H16" s="55">
        <f>Таблица627[[#This Row],[Коэфициент стоимости]]*Таблица627[[#This Row],[Розничная цена KRW]]</f>
        <v>1699.9999999999998</v>
      </c>
      <c r="I16" s="17" t="str">
        <f>IF($H$1="","Введите курс",Таблица627[[#This Row],[Оптовая цена KRW за 1шт]]/$H$1)</f>
        <v>Введите курс</v>
      </c>
      <c r="J16" s="48"/>
      <c r="K16" s="18">
        <f>Таблица627[[#This Row],[Заказ коробок ]]*Таблица627[[#This Row],[Кол-во шт в коробке]]</f>
        <v>0</v>
      </c>
      <c r="L16" s="54">
        <f>Таблица627[[#This Row],[Общее кол-во шт]]*Таблица627[[#This Row],[Оптовая цена KRW за 1шт]]</f>
        <v>0</v>
      </c>
      <c r="M16" s="19" t="str">
        <f>IFERROR(Таблица627[[#This Row],[Общее кол-во шт]]*Таблица627[[#This Row],[Оптовая цена USD за 1шт]],"")</f>
        <v/>
      </c>
      <c r="N16" s="49"/>
    </row>
    <row r="17" spans="1:14" ht="22.5" customHeight="1">
      <c r="A17" s="44" t="s">
        <v>18173</v>
      </c>
      <c r="B17" s="14">
        <v>8809280063031</v>
      </c>
      <c r="C17" s="50"/>
      <c r="D17" s="46" t="s">
        <v>26283</v>
      </c>
      <c r="E17" s="16">
        <v>9200</v>
      </c>
      <c r="F17" s="15">
        <v>0.33000000000000007</v>
      </c>
      <c r="G17" s="47">
        <v>100</v>
      </c>
      <c r="H17" s="55">
        <f>Таблица627[[#This Row],[Коэфициент стоимости]]*Таблица627[[#This Row],[Розничная цена KRW]]</f>
        <v>3036.0000000000005</v>
      </c>
      <c r="I17" s="17" t="str">
        <f>IF($H$1="","Введите курс",Таблица627[[#This Row],[Оптовая цена KRW за 1шт]]/$H$1)</f>
        <v>Введите курс</v>
      </c>
      <c r="J17" s="48"/>
      <c r="K17" s="18">
        <f>Таблица627[[#This Row],[Заказ коробок ]]*Таблица627[[#This Row],[Кол-во шт в коробке]]</f>
        <v>0</v>
      </c>
      <c r="L17" s="54">
        <f>Таблица627[[#This Row],[Общее кол-во шт]]*Таблица627[[#This Row],[Оптовая цена KRW за 1шт]]</f>
        <v>0</v>
      </c>
      <c r="M17" s="19" t="str">
        <f>IFERROR(Таблица627[[#This Row],[Общее кол-во шт]]*Таблица627[[#This Row],[Оптовая цена USD за 1шт]],"")</f>
        <v/>
      </c>
      <c r="N17" s="49"/>
    </row>
    <row r="18" spans="1:14" ht="22.5" customHeight="1">
      <c r="A18" s="44" t="s">
        <v>18174</v>
      </c>
      <c r="B18" s="76"/>
      <c r="C18" s="50"/>
      <c r="D18" s="77" t="s">
        <v>26284</v>
      </c>
      <c r="E18" s="78">
        <v>3500</v>
      </c>
      <c r="F18" s="79">
        <v>0.22999999999999998</v>
      </c>
      <c r="G18" s="80">
        <v>100</v>
      </c>
      <c r="H18" s="81">
        <f>Таблица627[[#This Row],[Коэфициент стоимости]]*Таблица627[[#This Row],[Розничная цена KRW]]</f>
        <v>804.99999999999989</v>
      </c>
      <c r="I18" s="82" t="str">
        <f>IF($H$1="","Введите курс",Таблица627[[#This Row],[Оптовая цена KRW за 1шт]]/$H$1)</f>
        <v>Введите курс</v>
      </c>
      <c r="J18" s="83"/>
      <c r="K18" s="84">
        <f>Таблица627[[#This Row],[Заказ коробок ]]*Таблица627[[#This Row],[Кол-во шт в коробке]]</f>
        <v>0</v>
      </c>
      <c r="L18" s="85">
        <f>Таблица627[[#This Row],[Общее кол-во шт]]*Таблица627[[#This Row],[Оптовая цена KRW за 1шт]]</f>
        <v>0</v>
      </c>
      <c r="M18" s="86" t="str">
        <f>IFERROR(Таблица627[[#This Row],[Общее кол-во шт]]*Таблица627[[#This Row],[Оптовая цена USD за 1шт]],"")</f>
        <v/>
      </c>
      <c r="N18" s="87"/>
    </row>
    <row r="19" spans="1:14" ht="22.5" customHeight="1">
      <c r="A19" s="44" t="s">
        <v>18175</v>
      </c>
      <c r="B19" s="76"/>
      <c r="C19" s="50"/>
      <c r="D19" s="77" t="s">
        <v>26285</v>
      </c>
      <c r="E19" s="78">
        <v>3500</v>
      </c>
      <c r="F19" s="79">
        <v>0.22999999999999998</v>
      </c>
      <c r="G19" s="80">
        <v>100</v>
      </c>
      <c r="H19" s="81">
        <f>Таблица627[[#This Row],[Коэфициент стоимости]]*Таблица627[[#This Row],[Розничная цена KRW]]</f>
        <v>804.99999999999989</v>
      </c>
      <c r="I19" s="82" t="str">
        <f>IF($H$1="","Введите курс",Таблица627[[#This Row],[Оптовая цена KRW за 1шт]]/$H$1)</f>
        <v>Введите курс</v>
      </c>
      <c r="J19" s="83"/>
      <c r="K19" s="84">
        <f>Таблица627[[#This Row],[Заказ коробок ]]*Таблица627[[#This Row],[Кол-во шт в коробке]]</f>
        <v>0</v>
      </c>
      <c r="L19" s="85">
        <f>Таблица627[[#This Row],[Общее кол-во шт]]*Таблица627[[#This Row],[Оптовая цена KRW за 1шт]]</f>
        <v>0</v>
      </c>
      <c r="M19" s="86" t="str">
        <f>IFERROR(Таблица627[[#This Row],[Общее кол-во шт]]*Таблица627[[#This Row],[Оптовая цена USD за 1шт]],"")</f>
        <v/>
      </c>
      <c r="N19" s="87"/>
    </row>
    <row r="20" spans="1:14" ht="22.5" customHeight="1">
      <c r="A20" s="44" t="s">
        <v>18176</v>
      </c>
      <c r="B20" s="76">
        <v>8809347960303</v>
      </c>
      <c r="C20" s="50"/>
      <c r="D20" s="77" t="s">
        <v>26286</v>
      </c>
      <c r="E20" s="78">
        <v>20000</v>
      </c>
      <c r="F20" s="79">
        <v>0.33000000000000007</v>
      </c>
      <c r="G20" s="80">
        <v>120</v>
      </c>
      <c r="H20" s="81">
        <f>Таблица627[[#This Row],[Коэфициент стоимости]]*Таблица627[[#This Row],[Розничная цена KRW]]</f>
        <v>6600.0000000000018</v>
      </c>
      <c r="I20" s="82" t="str">
        <f>IF($H$1="","Введите курс",Таблица627[[#This Row],[Оптовая цена KRW за 1шт]]/$H$1)</f>
        <v>Введите курс</v>
      </c>
      <c r="J20" s="83"/>
      <c r="K20" s="84">
        <f>Таблица627[[#This Row],[Заказ коробок ]]*Таблица627[[#This Row],[Кол-во шт в коробке]]</f>
        <v>0</v>
      </c>
      <c r="L20" s="85">
        <f>Таблица627[[#This Row],[Общее кол-во шт]]*Таблица627[[#This Row],[Оптовая цена KRW за 1шт]]</f>
        <v>0</v>
      </c>
      <c r="M20" s="86" t="str">
        <f>IFERROR(Таблица627[[#This Row],[Общее кол-во шт]]*Таблица627[[#This Row],[Оптовая цена USD за 1шт]],"")</f>
        <v/>
      </c>
      <c r="N20" s="87"/>
    </row>
    <row r="21" spans="1:14" ht="22.5" customHeight="1">
      <c r="A21" s="44" t="s">
        <v>18177</v>
      </c>
      <c r="B21" s="76">
        <v>8809347960310</v>
      </c>
      <c r="C21" s="50"/>
      <c r="D21" s="77" t="s">
        <v>26287</v>
      </c>
      <c r="E21" s="78">
        <v>20000</v>
      </c>
      <c r="F21" s="79">
        <v>0.33000000000000007</v>
      </c>
      <c r="G21" s="80">
        <v>120</v>
      </c>
      <c r="H21" s="81">
        <f>Таблица627[[#This Row],[Коэфициент стоимости]]*Таблица627[[#This Row],[Розничная цена KRW]]</f>
        <v>6600.0000000000018</v>
      </c>
      <c r="I21" s="82" t="str">
        <f>IF($H$1="","Введите курс",Таблица627[[#This Row],[Оптовая цена KRW за 1шт]]/$H$1)</f>
        <v>Введите курс</v>
      </c>
      <c r="J21" s="83"/>
      <c r="K21" s="84">
        <f>Таблица627[[#This Row],[Заказ коробок ]]*Таблица627[[#This Row],[Кол-во шт в коробке]]</f>
        <v>0</v>
      </c>
      <c r="L21" s="85">
        <f>Таблица627[[#This Row],[Общее кол-во шт]]*Таблица627[[#This Row],[Оптовая цена KRW за 1шт]]</f>
        <v>0</v>
      </c>
      <c r="M21" s="86" t="str">
        <f>IFERROR(Таблица627[[#This Row],[Общее кол-во шт]]*Таблица627[[#This Row],[Оптовая цена USD за 1шт]],"")</f>
        <v/>
      </c>
      <c r="N21" s="87"/>
    </row>
    <row r="22" spans="1:14" ht="22.5" customHeight="1">
      <c r="A22" s="44" t="s">
        <v>18178</v>
      </c>
      <c r="B22" s="76">
        <v>8809347960327</v>
      </c>
      <c r="C22" s="50"/>
      <c r="D22" s="77" t="s">
        <v>26288</v>
      </c>
      <c r="E22" s="78">
        <v>20000</v>
      </c>
      <c r="F22" s="79">
        <v>0.33000000000000007</v>
      </c>
      <c r="G22" s="80">
        <v>120</v>
      </c>
      <c r="H22" s="81">
        <f>Таблица627[[#This Row],[Коэфициент стоимости]]*Таблица627[[#This Row],[Розничная цена KRW]]</f>
        <v>6600.0000000000018</v>
      </c>
      <c r="I22" s="82" t="str">
        <f>IF($H$1="","Введите курс",Таблица627[[#This Row],[Оптовая цена KRW за 1шт]]/$H$1)</f>
        <v>Введите курс</v>
      </c>
      <c r="J22" s="83"/>
      <c r="K22" s="84">
        <f>Таблица627[[#This Row],[Заказ коробок ]]*Таблица627[[#This Row],[Кол-во шт в коробке]]</f>
        <v>0</v>
      </c>
      <c r="L22" s="85">
        <f>Таблица627[[#This Row],[Общее кол-во шт]]*Таблица627[[#This Row],[Оптовая цена KRW за 1шт]]</f>
        <v>0</v>
      </c>
      <c r="M22" s="86" t="str">
        <f>IFERROR(Таблица627[[#This Row],[Общее кол-во шт]]*Таблица627[[#This Row],[Оптовая цена USD за 1шт]],"")</f>
        <v/>
      </c>
      <c r="N22" s="87"/>
    </row>
    <row r="23" spans="1:14" ht="22.5" customHeight="1">
      <c r="A23" s="44" t="s">
        <v>18179</v>
      </c>
      <c r="B23" s="76">
        <v>8809280062362</v>
      </c>
      <c r="C23" s="50"/>
      <c r="D23" s="77" t="s">
        <v>26289</v>
      </c>
      <c r="E23" s="78">
        <v>12000</v>
      </c>
      <c r="F23" s="79">
        <v>0.29000000000000004</v>
      </c>
      <c r="G23" s="80">
        <v>100</v>
      </c>
      <c r="H23" s="81">
        <f>Таблица627[[#This Row],[Коэфициент стоимости]]*Таблица627[[#This Row],[Розничная цена KRW]]</f>
        <v>3480.0000000000005</v>
      </c>
      <c r="I23" s="82" t="str">
        <f>IF($H$1="","Введите курс",Таблица627[[#This Row],[Оптовая цена KRW за 1шт]]/$H$1)</f>
        <v>Введите курс</v>
      </c>
      <c r="J23" s="83"/>
      <c r="K23" s="84">
        <f>Таблица627[[#This Row],[Заказ коробок ]]*Таблица627[[#This Row],[Кол-во шт в коробке]]</f>
        <v>0</v>
      </c>
      <c r="L23" s="85">
        <f>Таблица627[[#This Row],[Общее кол-во шт]]*Таблица627[[#This Row],[Оптовая цена KRW за 1шт]]</f>
        <v>0</v>
      </c>
      <c r="M23" s="86" t="str">
        <f>IFERROR(Таблица627[[#This Row],[Общее кол-во шт]]*Таблица627[[#This Row],[Оптовая цена USD за 1шт]],"")</f>
        <v/>
      </c>
      <c r="N23" s="87"/>
    </row>
    <row r="24" spans="1:14" ht="22.5" customHeight="1">
      <c r="A24" s="44" t="s">
        <v>18180</v>
      </c>
      <c r="B24" s="76">
        <v>8809280062379</v>
      </c>
      <c r="C24" s="50"/>
      <c r="D24" s="77" t="s">
        <v>26290</v>
      </c>
      <c r="E24" s="78">
        <v>12000</v>
      </c>
      <c r="F24" s="79">
        <v>0.29000000000000004</v>
      </c>
      <c r="G24" s="80">
        <v>100</v>
      </c>
      <c r="H24" s="81">
        <f>Таблица627[[#This Row],[Коэфициент стоимости]]*Таблица627[[#This Row],[Розничная цена KRW]]</f>
        <v>3480.0000000000005</v>
      </c>
      <c r="I24" s="82" t="str">
        <f>IF($H$1="","Введите курс",Таблица627[[#This Row],[Оптовая цена KRW за 1шт]]/$H$1)</f>
        <v>Введите курс</v>
      </c>
      <c r="J24" s="83"/>
      <c r="K24" s="84">
        <f>Таблица627[[#This Row],[Заказ коробок ]]*Таблица627[[#This Row],[Кол-во шт в коробке]]</f>
        <v>0</v>
      </c>
      <c r="L24" s="85">
        <f>Таблица627[[#This Row],[Общее кол-во шт]]*Таблица627[[#This Row],[Оптовая цена KRW за 1шт]]</f>
        <v>0</v>
      </c>
      <c r="M24" s="86" t="str">
        <f>IFERROR(Таблица627[[#This Row],[Общее кол-во шт]]*Таблица627[[#This Row],[Оптовая цена USD за 1шт]],"")</f>
        <v/>
      </c>
      <c r="N24" s="87"/>
    </row>
    <row r="25" spans="1:14" ht="22.5" customHeight="1">
      <c r="A25" s="44" t="s">
        <v>18181</v>
      </c>
      <c r="B25" s="76">
        <v>8809280062386</v>
      </c>
      <c r="C25" s="50"/>
      <c r="D25" s="77" t="s">
        <v>26291</v>
      </c>
      <c r="E25" s="78">
        <v>12000</v>
      </c>
      <c r="F25" s="79">
        <v>0.29000000000000004</v>
      </c>
      <c r="G25" s="80">
        <v>100</v>
      </c>
      <c r="H25" s="81">
        <f>Таблица627[[#This Row],[Коэфициент стоимости]]*Таблица627[[#This Row],[Розничная цена KRW]]</f>
        <v>3480.0000000000005</v>
      </c>
      <c r="I25" s="82" t="str">
        <f>IF($H$1="","Введите курс",Таблица627[[#This Row],[Оптовая цена KRW за 1шт]]/$H$1)</f>
        <v>Введите курс</v>
      </c>
      <c r="J25" s="83"/>
      <c r="K25" s="84">
        <f>Таблица627[[#This Row],[Заказ коробок ]]*Таблица627[[#This Row],[Кол-во шт в коробке]]</f>
        <v>0</v>
      </c>
      <c r="L25" s="85">
        <f>Таблица627[[#This Row],[Общее кол-во шт]]*Таблица627[[#This Row],[Оптовая цена KRW за 1шт]]</f>
        <v>0</v>
      </c>
      <c r="M25" s="86" t="str">
        <f>IFERROR(Таблица627[[#This Row],[Общее кол-во шт]]*Таблица627[[#This Row],[Оптовая цена USD за 1шт]],"")</f>
        <v/>
      </c>
      <c r="N25" s="87"/>
    </row>
    <row r="26" spans="1:14" ht="22.5" customHeight="1">
      <c r="A26" s="44" t="s">
        <v>18182</v>
      </c>
      <c r="B26" s="76">
        <v>8809527482021</v>
      </c>
      <c r="C26" s="50"/>
      <c r="D26" s="77" t="s">
        <v>26292</v>
      </c>
      <c r="E26" s="78">
        <v>15000</v>
      </c>
      <c r="F26" s="79">
        <v>0.19999999999999998</v>
      </c>
      <c r="G26" s="80">
        <v>300</v>
      </c>
      <c r="H26" s="81">
        <f>Таблица627[[#This Row],[Коэфициент стоимости]]*Таблица627[[#This Row],[Розничная цена KRW]]</f>
        <v>2999.9999999999995</v>
      </c>
      <c r="I26" s="82" t="str">
        <f>IF($H$1="","Введите курс",Таблица627[[#This Row],[Оптовая цена KRW за 1шт]]/$H$1)</f>
        <v>Введите курс</v>
      </c>
      <c r="J26" s="83"/>
      <c r="K26" s="84">
        <f>Таблица627[[#This Row],[Заказ коробок ]]*Таблица627[[#This Row],[Кол-во шт в коробке]]</f>
        <v>0</v>
      </c>
      <c r="L26" s="85">
        <f>Таблица627[[#This Row],[Общее кол-во шт]]*Таблица627[[#This Row],[Оптовая цена KRW за 1шт]]</f>
        <v>0</v>
      </c>
      <c r="M26" s="86" t="str">
        <f>IFERROR(Таблица627[[#This Row],[Общее кол-во шт]]*Таблица627[[#This Row],[Оптовая цена USD за 1шт]],"")</f>
        <v/>
      </c>
      <c r="N26" s="87"/>
    </row>
    <row r="27" spans="1:14" ht="22.5" customHeight="1">
      <c r="A27" s="44" t="s">
        <v>18183</v>
      </c>
      <c r="B27" s="76">
        <v>8809605870245</v>
      </c>
      <c r="C27" s="50"/>
      <c r="D27" s="77" t="s">
        <v>26293</v>
      </c>
      <c r="E27" s="78">
        <v>20000</v>
      </c>
      <c r="F27" s="79">
        <v>0.16999999999999998</v>
      </c>
      <c r="G27" s="80">
        <v>100</v>
      </c>
      <c r="H27" s="81">
        <f>Таблица627[[#This Row],[Коэфициент стоимости]]*Таблица627[[#This Row],[Розничная цена KRW]]</f>
        <v>3399.9999999999995</v>
      </c>
      <c r="I27" s="82" t="str">
        <f>IF($H$1="","Введите курс",Таблица627[[#This Row],[Оптовая цена KRW за 1шт]]/$H$1)</f>
        <v>Введите курс</v>
      </c>
      <c r="J27" s="83"/>
      <c r="K27" s="84">
        <f>Таблица627[[#This Row],[Заказ коробок ]]*Таблица627[[#This Row],[Кол-во шт в коробке]]</f>
        <v>0</v>
      </c>
      <c r="L27" s="85">
        <f>Таблица627[[#This Row],[Общее кол-во шт]]*Таблица627[[#This Row],[Оптовая цена KRW за 1шт]]</f>
        <v>0</v>
      </c>
      <c r="M27" s="86" t="str">
        <f>IFERROR(Таблица627[[#This Row],[Общее кол-во шт]]*Таблица627[[#This Row],[Оптовая цена USD за 1шт]],"")</f>
        <v/>
      </c>
      <c r="N27" s="87"/>
    </row>
    <row r="28" spans="1:14" ht="22.5" customHeight="1">
      <c r="A28" s="44" t="s">
        <v>18184</v>
      </c>
      <c r="B28" s="76">
        <v>8809605870269</v>
      </c>
      <c r="C28" s="50"/>
      <c r="D28" s="77" t="s">
        <v>26294</v>
      </c>
      <c r="E28" s="78">
        <v>18000</v>
      </c>
      <c r="F28" s="79">
        <v>0.16999999999999998</v>
      </c>
      <c r="G28" s="80">
        <v>100</v>
      </c>
      <c r="H28" s="81">
        <f>Таблица627[[#This Row],[Коэфициент стоимости]]*Таблица627[[#This Row],[Розничная цена KRW]]</f>
        <v>3059.9999999999995</v>
      </c>
      <c r="I28" s="82" t="str">
        <f>IF($H$1="","Введите курс",Таблица627[[#This Row],[Оптовая цена KRW за 1шт]]/$H$1)</f>
        <v>Введите курс</v>
      </c>
      <c r="J28" s="83"/>
      <c r="K28" s="84">
        <f>Таблица627[[#This Row],[Заказ коробок ]]*Таблица627[[#This Row],[Кол-во шт в коробке]]</f>
        <v>0</v>
      </c>
      <c r="L28" s="85">
        <f>Таблица627[[#This Row],[Общее кол-во шт]]*Таблица627[[#This Row],[Оптовая цена KRW за 1шт]]</f>
        <v>0</v>
      </c>
      <c r="M28" s="86" t="str">
        <f>IFERROR(Таблица627[[#This Row],[Общее кол-во шт]]*Таблица627[[#This Row],[Оптовая цена USD за 1шт]],"")</f>
        <v/>
      </c>
      <c r="N28" s="87"/>
    </row>
    <row r="29" spans="1:14" ht="22.5" customHeight="1">
      <c r="A29" s="44" t="s">
        <v>18185</v>
      </c>
      <c r="B29" s="76">
        <v>8809084080012</v>
      </c>
      <c r="C29" s="50"/>
      <c r="D29" s="77" t="s">
        <v>26295</v>
      </c>
      <c r="E29" s="78">
        <v>28000</v>
      </c>
      <c r="F29" s="79">
        <v>0.26</v>
      </c>
      <c r="G29" s="80">
        <v>100</v>
      </c>
      <c r="H29" s="81">
        <f>Таблица627[[#This Row],[Коэфициент стоимости]]*Таблица627[[#This Row],[Розничная цена KRW]]</f>
        <v>7280</v>
      </c>
      <c r="I29" s="82" t="str">
        <f>IF($H$1="","Введите курс",Таблица627[[#This Row],[Оптовая цена KRW за 1шт]]/$H$1)</f>
        <v>Введите курс</v>
      </c>
      <c r="J29" s="83"/>
      <c r="K29" s="84">
        <f>Таблица627[[#This Row],[Заказ коробок ]]*Таблица627[[#This Row],[Кол-во шт в коробке]]</f>
        <v>0</v>
      </c>
      <c r="L29" s="85">
        <f>Таблица627[[#This Row],[Общее кол-во шт]]*Таблица627[[#This Row],[Оптовая цена KRW за 1шт]]</f>
        <v>0</v>
      </c>
      <c r="M29" s="86" t="str">
        <f>IFERROR(Таблица627[[#This Row],[Общее кол-во шт]]*Таблица627[[#This Row],[Оптовая цена USD за 1шт]],"")</f>
        <v/>
      </c>
      <c r="N29" s="87"/>
    </row>
    <row r="30" spans="1:14" ht="22.5" customHeight="1">
      <c r="A30" s="44" t="s">
        <v>18186</v>
      </c>
      <c r="B30" s="76">
        <v>8809084080029</v>
      </c>
      <c r="C30" s="50"/>
      <c r="D30" s="77" t="s">
        <v>26296</v>
      </c>
      <c r="E30" s="78">
        <v>28000</v>
      </c>
      <c r="F30" s="79">
        <v>0.26</v>
      </c>
      <c r="G30" s="80">
        <v>100</v>
      </c>
      <c r="H30" s="81">
        <f>Таблица627[[#This Row],[Коэфициент стоимости]]*Таблица627[[#This Row],[Розничная цена KRW]]</f>
        <v>7280</v>
      </c>
      <c r="I30" s="82" t="str">
        <f>IF($H$1="","Введите курс",Таблица627[[#This Row],[Оптовая цена KRW за 1шт]]/$H$1)</f>
        <v>Введите курс</v>
      </c>
      <c r="J30" s="83"/>
      <c r="K30" s="84">
        <f>Таблица627[[#This Row],[Заказ коробок ]]*Таблица627[[#This Row],[Кол-во шт в коробке]]</f>
        <v>0</v>
      </c>
      <c r="L30" s="85">
        <f>Таблица627[[#This Row],[Общее кол-во шт]]*Таблица627[[#This Row],[Оптовая цена KRW за 1шт]]</f>
        <v>0</v>
      </c>
      <c r="M30" s="86" t="str">
        <f>IFERROR(Таблица627[[#This Row],[Общее кол-во шт]]*Таблица627[[#This Row],[Оптовая цена USD за 1шт]],"")</f>
        <v/>
      </c>
      <c r="N30" s="87"/>
    </row>
    <row r="31" spans="1:14" ht="22.5" customHeight="1">
      <c r="A31" s="44" t="s">
        <v>18187</v>
      </c>
      <c r="B31" s="76">
        <v>8809605872232</v>
      </c>
      <c r="C31" s="50"/>
      <c r="D31" s="77" t="s">
        <v>26297</v>
      </c>
      <c r="E31" s="78">
        <v>8900</v>
      </c>
      <c r="F31" s="79">
        <v>0.27</v>
      </c>
      <c r="G31" s="80">
        <v>300</v>
      </c>
      <c r="H31" s="81">
        <f>Таблица627[[#This Row],[Коэфициент стоимости]]*Таблица627[[#This Row],[Розничная цена KRW]]</f>
        <v>2403</v>
      </c>
      <c r="I31" s="82" t="str">
        <f>IF($H$1="","Введите курс",Таблица627[[#This Row],[Оптовая цена KRW за 1шт]]/$H$1)</f>
        <v>Введите курс</v>
      </c>
      <c r="J31" s="83"/>
      <c r="K31" s="84">
        <f>Таблица627[[#This Row],[Заказ коробок ]]*Таблица627[[#This Row],[Кол-во шт в коробке]]</f>
        <v>0</v>
      </c>
      <c r="L31" s="85">
        <f>Таблица627[[#This Row],[Общее кол-во шт]]*Таблица627[[#This Row],[Оптовая цена KRW за 1шт]]</f>
        <v>0</v>
      </c>
      <c r="M31" s="86" t="str">
        <f>IFERROR(Таблица627[[#This Row],[Общее кол-во шт]]*Таблица627[[#This Row],[Оптовая цена USD за 1шт]],"")</f>
        <v/>
      </c>
      <c r="N31" s="87"/>
    </row>
    <row r="32" spans="1:14" ht="22.5" customHeight="1">
      <c r="A32" s="44" t="s">
        <v>18188</v>
      </c>
      <c r="B32" s="76">
        <v>8809605872249</v>
      </c>
      <c r="C32" s="50"/>
      <c r="D32" s="77" t="s">
        <v>26298</v>
      </c>
      <c r="E32" s="78">
        <v>8900</v>
      </c>
      <c r="F32" s="79">
        <v>0.27</v>
      </c>
      <c r="G32" s="80">
        <v>300</v>
      </c>
      <c r="H32" s="81">
        <f>Таблица627[[#This Row],[Коэфициент стоимости]]*Таблица627[[#This Row],[Розничная цена KRW]]</f>
        <v>2403</v>
      </c>
      <c r="I32" s="82" t="str">
        <f>IF($H$1="","Введите курс",Таблица627[[#This Row],[Оптовая цена KRW за 1шт]]/$H$1)</f>
        <v>Введите курс</v>
      </c>
      <c r="J32" s="83"/>
      <c r="K32" s="84">
        <f>Таблица627[[#This Row],[Заказ коробок ]]*Таблица627[[#This Row],[Кол-во шт в коробке]]</f>
        <v>0</v>
      </c>
      <c r="L32" s="85">
        <f>Таблица627[[#This Row],[Общее кол-во шт]]*Таблица627[[#This Row],[Оптовая цена KRW за 1шт]]</f>
        <v>0</v>
      </c>
      <c r="M32" s="86" t="str">
        <f>IFERROR(Таблица627[[#This Row],[Общее кол-во шт]]*Таблица627[[#This Row],[Оптовая цена USD за 1шт]],"")</f>
        <v/>
      </c>
      <c r="N32" s="87"/>
    </row>
    <row r="33" spans="1:14" ht="22.5" customHeight="1">
      <c r="A33" s="44" t="s">
        <v>18189</v>
      </c>
      <c r="B33" s="76">
        <v>8809605872256</v>
      </c>
      <c r="C33" s="50"/>
      <c r="D33" s="77" t="s">
        <v>26299</v>
      </c>
      <c r="E33" s="78">
        <v>8900</v>
      </c>
      <c r="F33" s="79">
        <v>0.27</v>
      </c>
      <c r="G33" s="80">
        <v>300</v>
      </c>
      <c r="H33" s="81">
        <f>Таблица627[[#This Row],[Коэфициент стоимости]]*Таблица627[[#This Row],[Розничная цена KRW]]</f>
        <v>2403</v>
      </c>
      <c r="I33" s="82" t="str">
        <f>IF($H$1="","Введите курс",Таблица627[[#This Row],[Оптовая цена KRW за 1шт]]/$H$1)</f>
        <v>Введите курс</v>
      </c>
      <c r="J33" s="83"/>
      <c r="K33" s="84">
        <f>Таблица627[[#This Row],[Заказ коробок ]]*Таблица627[[#This Row],[Кол-во шт в коробке]]</f>
        <v>0</v>
      </c>
      <c r="L33" s="85">
        <f>Таблица627[[#This Row],[Общее кол-во шт]]*Таблица627[[#This Row],[Оптовая цена KRW за 1шт]]</f>
        <v>0</v>
      </c>
      <c r="M33" s="86" t="str">
        <f>IFERROR(Таблица627[[#This Row],[Общее кол-во шт]]*Таблица627[[#This Row],[Оптовая цена USD за 1шт]],"")</f>
        <v/>
      </c>
      <c r="N33" s="87"/>
    </row>
    <row r="34" spans="1:14" ht="22.5" customHeight="1">
      <c r="A34" s="44" t="s">
        <v>18190</v>
      </c>
      <c r="B34" s="76">
        <v>8809474497062</v>
      </c>
      <c r="C34" s="50"/>
      <c r="D34" s="77" t="s">
        <v>26300</v>
      </c>
      <c r="E34" s="78">
        <v>15000</v>
      </c>
      <c r="F34" s="79">
        <v>0.26</v>
      </c>
      <c r="G34" s="80">
        <v>100</v>
      </c>
      <c r="H34" s="81">
        <f>Таблица627[[#This Row],[Коэфициент стоимости]]*Таблица627[[#This Row],[Розничная цена KRW]]</f>
        <v>3900</v>
      </c>
      <c r="I34" s="82" t="str">
        <f>IF($H$1="","Введите курс",Таблица627[[#This Row],[Оптовая цена KRW за 1шт]]/$H$1)</f>
        <v>Введите курс</v>
      </c>
      <c r="J34" s="83"/>
      <c r="K34" s="84">
        <f>Таблица627[[#This Row],[Заказ коробок ]]*Таблица627[[#This Row],[Кол-во шт в коробке]]</f>
        <v>0</v>
      </c>
      <c r="L34" s="85">
        <f>Таблица627[[#This Row],[Общее кол-во шт]]*Таблица627[[#This Row],[Оптовая цена KRW за 1шт]]</f>
        <v>0</v>
      </c>
      <c r="M34" s="86" t="str">
        <f>IFERROR(Таблица627[[#This Row],[Общее кол-во шт]]*Таблица627[[#This Row],[Оптовая цена USD за 1шт]],"")</f>
        <v/>
      </c>
      <c r="N34" s="87"/>
    </row>
    <row r="35" spans="1:14" ht="22.5" customHeight="1">
      <c r="A35" s="44" t="s">
        <v>18191</v>
      </c>
      <c r="B35" s="76">
        <v>8809474497079</v>
      </c>
      <c r="C35" s="50"/>
      <c r="D35" s="77" t="s">
        <v>26301</v>
      </c>
      <c r="E35" s="78">
        <v>15000</v>
      </c>
      <c r="F35" s="79">
        <v>0.26</v>
      </c>
      <c r="G35" s="80">
        <v>100</v>
      </c>
      <c r="H35" s="81">
        <f>Таблица627[[#This Row],[Коэфициент стоимости]]*Таблица627[[#This Row],[Розничная цена KRW]]</f>
        <v>3900</v>
      </c>
      <c r="I35" s="82" t="str">
        <f>IF($H$1="","Введите курс",Таблица627[[#This Row],[Оптовая цена KRW за 1шт]]/$H$1)</f>
        <v>Введите курс</v>
      </c>
      <c r="J35" s="83"/>
      <c r="K35" s="84">
        <f>Таблица627[[#This Row],[Заказ коробок ]]*Таблица627[[#This Row],[Кол-во шт в коробке]]</f>
        <v>0</v>
      </c>
      <c r="L35" s="85">
        <f>Таблица627[[#This Row],[Общее кол-во шт]]*Таблица627[[#This Row],[Оптовая цена KRW за 1шт]]</f>
        <v>0</v>
      </c>
      <c r="M35" s="86" t="str">
        <f>IFERROR(Таблица627[[#This Row],[Общее кол-во шт]]*Таблица627[[#This Row],[Оптовая цена USD за 1шт]],"")</f>
        <v/>
      </c>
      <c r="N35" s="87"/>
    </row>
    <row r="36" spans="1:14" ht="22.5" customHeight="1">
      <c r="A36" s="44" t="s">
        <v>18192</v>
      </c>
      <c r="B36" s="76">
        <v>8809605870856</v>
      </c>
      <c r="C36" s="50"/>
      <c r="D36" s="77" t="s">
        <v>26302</v>
      </c>
      <c r="E36" s="78">
        <v>15000</v>
      </c>
      <c r="F36" s="79">
        <v>0.26</v>
      </c>
      <c r="G36" s="80">
        <v>100</v>
      </c>
      <c r="H36" s="81">
        <f>Таблица627[[#This Row],[Коэфициент стоимости]]*Таблица627[[#This Row],[Розничная цена KRW]]</f>
        <v>3900</v>
      </c>
      <c r="I36" s="82" t="str">
        <f>IF($H$1="","Введите курс",Таблица627[[#This Row],[Оптовая цена KRW за 1шт]]/$H$1)</f>
        <v>Введите курс</v>
      </c>
      <c r="J36" s="83"/>
      <c r="K36" s="84">
        <f>Таблица627[[#This Row],[Заказ коробок ]]*Таблица627[[#This Row],[Кол-во шт в коробке]]</f>
        <v>0</v>
      </c>
      <c r="L36" s="85">
        <f>Таблица627[[#This Row],[Общее кол-во шт]]*Таблица627[[#This Row],[Оптовая цена KRW за 1шт]]</f>
        <v>0</v>
      </c>
      <c r="M36" s="86" t="str">
        <f>IFERROR(Таблица627[[#This Row],[Общее кол-во шт]]*Таблица627[[#This Row],[Оптовая цена USD за 1шт]],"")</f>
        <v/>
      </c>
      <c r="N36" s="87"/>
    </row>
    <row r="37" spans="1:14" ht="22.5" customHeight="1">
      <c r="A37" s="44" t="s">
        <v>18193</v>
      </c>
      <c r="B37" s="76">
        <v>8809480652097</v>
      </c>
      <c r="C37" s="50"/>
      <c r="D37" s="77" t="s">
        <v>26303</v>
      </c>
      <c r="E37" s="78">
        <v>22000</v>
      </c>
      <c r="F37" s="79">
        <v>0.33000000000000007</v>
      </c>
      <c r="G37" s="80">
        <v>120</v>
      </c>
      <c r="H37" s="81">
        <f>Таблица627[[#This Row],[Коэфициент стоимости]]*Таблица627[[#This Row],[Розничная цена KRW]]</f>
        <v>7260.0000000000018</v>
      </c>
      <c r="I37" s="82" t="str">
        <f>IF($H$1="","Введите курс",Таблица627[[#This Row],[Оптовая цена KRW за 1шт]]/$H$1)</f>
        <v>Введите курс</v>
      </c>
      <c r="J37" s="83"/>
      <c r="K37" s="84">
        <f>Таблица627[[#This Row],[Заказ коробок ]]*Таблица627[[#This Row],[Кол-во шт в коробке]]</f>
        <v>0</v>
      </c>
      <c r="L37" s="85">
        <f>Таблица627[[#This Row],[Общее кол-во шт]]*Таблица627[[#This Row],[Оптовая цена KRW за 1шт]]</f>
        <v>0</v>
      </c>
      <c r="M37" s="86" t="str">
        <f>IFERROR(Таблица627[[#This Row],[Общее кол-во шт]]*Таблица627[[#This Row],[Оптовая цена USD за 1шт]],"")</f>
        <v/>
      </c>
      <c r="N37" s="87"/>
    </row>
    <row r="38" spans="1:14" ht="22.5" customHeight="1">
      <c r="A38" s="44" t="s">
        <v>18194</v>
      </c>
      <c r="B38" s="76">
        <v>8809780652103</v>
      </c>
      <c r="C38" s="50"/>
      <c r="D38" s="77" t="s">
        <v>26304</v>
      </c>
      <c r="E38" s="78">
        <v>22000</v>
      </c>
      <c r="F38" s="79">
        <v>0.33000000000000007</v>
      </c>
      <c r="G38" s="80">
        <v>120</v>
      </c>
      <c r="H38" s="81">
        <f>Таблица627[[#This Row],[Коэфициент стоимости]]*Таблица627[[#This Row],[Розничная цена KRW]]</f>
        <v>7260.0000000000018</v>
      </c>
      <c r="I38" s="82" t="str">
        <f>IF($H$1="","Введите курс",Таблица627[[#This Row],[Оптовая цена KRW за 1шт]]/$H$1)</f>
        <v>Введите курс</v>
      </c>
      <c r="J38" s="83"/>
      <c r="K38" s="84">
        <f>Таблица627[[#This Row],[Заказ коробок ]]*Таблица627[[#This Row],[Кол-во шт в коробке]]</f>
        <v>0</v>
      </c>
      <c r="L38" s="85">
        <f>Таблица627[[#This Row],[Общее кол-во шт]]*Таблица627[[#This Row],[Оптовая цена KRW за 1шт]]</f>
        <v>0</v>
      </c>
      <c r="M38" s="86" t="str">
        <f>IFERROR(Таблица627[[#This Row],[Общее кол-во шт]]*Таблица627[[#This Row],[Оптовая цена USD за 1шт]],"")</f>
        <v/>
      </c>
      <c r="N38" s="87"/>
    </row>
    <row r="39" spans="1:14" ht="22.5" customHeight="1">
      <c r="A39" s="44" t="s">
        <v>18195</v>
      </c>
      <c r="B39" s="76">
        <v>8809480652165</v>
      </c>
      <c r="C39" s="50"/>
      <c r="D39" s="77" t="s">
        <v>26305</v>
      </c>
      <c r="E39" s="78">
        <v>9600</v>
      </c>
      <c r="F39" s="79">
        <v>0.33000000000000007</v>
      </c>
      <c r="G39" s="80">
        <v>100</v>
      </c>
      <c r="H39" s="81">
        <f>Таблица627[[#This Row],[Коэфициент стоимости]]*Таблица627[[#This Row],[Розничная цена KRW]]</f>
        <v>3168.0000000000009</v>
      </c>
      <c r="I39" s="82" t="str">
        <f>IF($H$1="","Введите курс",Таблица627[[#This Row],[Оптовая цена KRW за 1шт]]/$H$1)</f>
        <v>Введите курс</v>
      </c>
      <c r="J39" s="83"/>
      <c r="K39" s="84">
        <f>Таблица627[[#This Row],[Заказ коробок ]]*Таблица627[[#This Row],[Кол-во шт в коробке]]</f>
        <v>0</v>
      </c>
      <c r="L39" s="85">
        <f>Таблица627[[#This Row],[Общее кол-во шт]]*Таблица627[[#This Row],[Оптовая цена KRW за 1шт]]</f>
        <v>0</v>
      </c>
      <c r="M39" s="86" t="str">
        <f>IFERROR(Таблица627[[#This Row],[Общее кол-во шт]]*Таблица627[[#This Row],[Оптовая цена USD за 1шт]],"")</f>
        <v/>
      </c>
      <c r="N39" s="87"/>
    </row>
    <row r="40" spans="1:14" ht="22.5" customHeight="1">
      <c r="A40" s="44" t="s">
        <v>18196</v>
      </c>
      <c r="B40" s="76">
        <v>8809210031123</v>
      </c>
      <c r="C40" s="50"/>
      <c r="D40" s="77" t="s">
        <v>26306</v>
      </c>
      <c r="E40" s="78">
        <v>7000</v>
      </c>
      <c r="F40" s="79">
        <v>0.26</v>
      </c>
      <c r="G40" s="80">
        <v>120</v>
      </c>
      <c r="H40" s="81">
        <f>Таблица627[[#This Row],[Коэфициент стоимости]]*Таблица627[[#This Row],[Розничная цена KRW]]</f>
        <v>1820</v>
      </c>
      <c r="I40" s="82" t="str">
        <f>IF($H$1="","Введите курс",Таблица627[[#This Row],[Оптовая цена KRW за 1шт]]/$H$1)</f>
        <v>Введите курс</v>
      </c>
      <c r="J40" s="83"/>
      <c r="K40" s="84">
        <f>Таблица627[[#This Row],[Заказ коробок ]]*Таблица627[[#This Row],[Кол-во шт в коробке]]</f>
        <v>0</v>
      </c>
      <c r="L40" s="85">
        <f>Таблица627[[#This Row],[Общее кол-во шт]]*Таблица627[[#This Row],[Оптовая цена KRW за 1шт]]</f>
        <v>0</v>
      </c>
      <c r="M40" s="86" t="str">
        <f>IFERROR(Таблица627[[#This Row],[Общее кол-во шт]]*Таблица627[[#This Row],[Оптовая цена USD за 1шт]],"")</f>
        <v/>
      </c>
      <c r="N40" s="87"/>
    </row>
    <row r="41" spans="1:14" ht="22.5" customHeight="1">
      <c r="A41" s="44" t="s">
        <v>18197</v>
      </c>
      <c r="B41" s="76">
        <v>8809605870252</v>
      </c>
      <c r="C41" s="50"/>
      <c r="D41" s="77" t="s">
        <v>26307</v>
      </c>
      <c r="E41" s="78">
        <v>18000</v>
      </c>
      <c r="F41" s="79">
        <v>0.18</v>
      </c>
      <c r="G41" s="80">
        <v>100</v>
      </c>
      <c r="H41" s="81">
        <f>Таблица627[[#This Row],[Коэфициент стоимости]]*Таблица627[[#This Row],[Розничная цена KRW]]</f>
        <v>3240</v>
      </c>
      <c r="I41" s="82" t="str">
        <f>IF($H$1="","Введите курс",Таблица627[[#This Row],[Оптовая цена KRW за 1шт]]/$H$1)</f>
        <v>Введите курс</v>
      </c>
      <c r="J41" s="83"/>
      <c r="K41" s="84">
        <f>Таблица627[[#This Row],[Заказ коробок ]]*Таблица627[[#This Row],[Кол-во шт в коробке]]</f>
        <v>0</v>
      </c>
      <c r="L41" s="85">
        <f>Таблица627[[#This Row],[Общее кол-во шт]]*Таблица627[[#This Row],[Оптовая цена KRW за 1шт]]</f>
        <v>0</v>
      </c>
      <c r="M41" s="86" t="str">
        <f>IFERROR(Таблица627[[#This Row],[Общее кол-во шт]]*Таблица627[[#This Row],[Оптовая цена USD за 1шт]],"")</f>
        <v/>
      </c>
      <c r="N41" s="87"/>
    </row>
    <row r="42" spans="1:14" ht="22.5" customHeight="1">
      <c r="A42" s="44" t="s">
        <v>18198</v>
      </c>
      <c r="B42" s="76">
        <v>8809605870276</v>
      </c>
      <c r="C42" s="50"/>
      <c r="D42" s="77" t="s">
        <v>26308</v>
      </c>
      <c r="E42" s="78">
        <v>20000</v>
      </c>
      <c r="F42" s="79">
        <v>0.16999999999999998</v>
      </c>
      <c r="G42" s="80">
        <v>100</v>
      </c>
      <c r="H42" s="81">
        <f>Таблица627[[#This Row],[Коэфициент стоимости]]*Таблица627[[#This Row],[Розничная цена KRW]]</f>
        <v>3399.9999999999995</v>
      </c>
      <c r="I42" s="82" t="str">
        <f>IF($H$1="","Введите курс",Таблица627[[#This Row],[Оптовая цена KRW за 1шт]]/$H$1)</f>
        <v>Введите курс</v>
      </c>
      <c r="J42" s="83"/>
      <c r="K42" s="84">
        <f>Таблица627[[#This Row],[Заказ коробок ]]*Таблица627[[#This Row],[Кол-во шт в коробке]]</f>
        <v>0</v>
      </c>
      <c r="L42" s="85">
        <f>Таблица627[[#This Row],[Общее кол-во шт]]*Таблица627[[#This Row],[Оптовая цена KRW за 1шт]]</f>
        <v>0</v>
      </c>
      <c r="M42" s="86" t="str">
        <f>IFERROR(Таблица627[[#This Row],[Общее кол-во шт]]*Таблица627[[#This Row],[Оптовая цена USD за 1шт]],"")</f>
        <v/>
      </c>
      <c r="N42" s="87"/>
    </row>
    <row r="43" spans="1:14" ht="22.5" customHeight="1">
      <c r="A43" s="44" t="s">
        <v>18199</v>
      </c>
      <c r="B43" s="76">
        <v>8809351957955</v>
      </c>
      <c r="C43" s="50"/>
      <c r="D43" s="77" t="s">
        <v>26309</v>
      </c>
      <c r="E43" s="78">
        <v>9600</v>
      </c>
      <c r="F43" s="79">
        <v>0.41000000000000003</v>
      </c>
      <c r="G43" s="80">
        <v>40</v>
      </c>
      <c r="H43" s="81">
        <f>Таблица627[[#This Row],[Коэфициент стоимости]]*Таблица627[[#This Row],[Розничная цена KRW]]</f>
        <v>3936.0000000000005</v>
      </c>
      <c r="I43" s="82" t="str">
        <f>IF($H$1="","Введите курс",Таблица627[[#This Row],[Оптовая цена KRW за 1шт]]/$H$1)</f>
        <v>Введите курс</v>
      </c>
      <c r="J43" s="83"/>
      <c r="K43" s="84">
        <f>Таблица627[[#This Row],[Заказ коробок ]]*Таблица627[[#This Row],[Кол-во шт в коробке]]</f>
        <v>0</v>
      </c>
      <c r="L43" s="85">
        <f>Таблица627[[#This Row],[Общее кол-во шт]]*Таблица627[[#This Row],[Оптовая цена KRW за 1шт]]</f>
        <v>0</v>
      </c>
      <c r="M43" s="86" t="str">
        <f>IFERROR(Таблица627[[#This Row],[Общее кол-во шт]]*Таблица627[[#This Row],[Оптовая цена USD за 1шт]],"")</f>
        <v/>
      </c>
      <c r="N43" s="87"/>
    </row>
    <row r="44" spans="1:14" ht="22.5" customHeight="1">
      <c r="A44" s="44" t="s">
        <v>18200</v>
      </c>
      <c r="B44" s="76">
        <v>8809084080036</v>
      </c>
      <c r="C44" s="50"/>
      <c r="D44" s="77" t="s">
        <v>26310</v>
      </c>
      <c r="E44" s="78">
        <v>32000</v>
      </c>
      <c r="F44" s="79">
        <v>0.25</v>
      </c>
      <c r="G44" s="80">
        <v>100</v>
      </c>
      <c r="H44" s="81">
        <f>Таблица627[[#This Row],[Коэфициент стоимости]]*Таблица627[[#This Row],[Розничная цена KRW]]</f>
        <v>8000</v>
      </c>
      <c r="I44" s="82" t="str">
        <f>IF($H$1="","Введите курс",Таблица627[[#This Row],[Оптовая цена KRW за 1шт]]/$H$1)</f>
        <v>Введите курс</v>
      </c>
      <c r="J44" s="83"/>
      <c r="K44" s="84">
        <f>Таблица627[[#This Row],[Заказ коробок ]]*Таблица627[[#This Row],[Кол-во шт в коробке]]</f>
        <v>0</v>
      </c>
      <c r="L44" s="85">
        <f>Таблица627[[#This Row],[Общее кол-во шт]]*Таблица627[[#This Row],[Оптовая цена KRW за 1шт]]</f>
        <v>0</v>
      </c>
      <c r="M44" s="86" t="str">
        <f>IFERROR(Таблица627[[#This Row],[Общее кол-во шт]]*Таблица627[[#This Row],[Оптовая цена USD за 1шт]],"")</f>
        <v/>
      </c>
      <c r="N44" s="87"/>
    </row>
    <row r="45" spans="1:14" ht="22.5" customHeight="1">
      <c r="A45" s="44" t="s">
        <v>18201</v>
      </c>
      <c r="B45" s="76">
        <v>8809084080043</v>
      </c>
      <c r="C45" s="50"/>
      <c r="D45" s="77" t="s">
        <v>26311</v>
      </c>
      <c r="E45" s="78">
        <v>32000</v>
      </c>
      <c r="F45" s="79">
        <v>0.25</v>
      </c>
      <c r="G45" s="80">
        <v>100</v>
      </c>
      <c r="H45" s="81">
        <f>Таблица627[[#This Row],[Коэфициент стоимости]]*Таблица627[[#This Row],[Розничная цена KRW]]</f>
        <v>8000</v>
      </c>
      <c r="I45" s="82" t="str">
        <f>IF($H$1="","Введите курс",Таблица627[[#This Row],[Оптовая цена KRW за 1шт]]/$H$1)</f>
        <v>Введите курс</v>
      </c>
      <c r="J45" s="83"/>
      <c r="K45" s="84">
        <f>Таблица627[[#This Row],[Заказ коробок ]]*Таблица627[[#This Row],[Кол-во шт в коробке]]</f>
        <v>0</v>
      </c>
      <c r="L45" s="85">
        <f>Таблица627[[#This Row],[Общее кол-во шт]]*Таблица627[[#This Row],[Оптовая цена KRW за 1шт]]</f>
        <v>0</v>
      </c>
      <c r="M45" s="86" t="str">
        <f>IFERROR(Таблица627[[#This Row],[Общее кол-во шт]]*Таблица627[[#This Row],[Оптовая цена USD за 1шт]],"")</f>
        <v/>
      </c>
      <c r="N45" s="87"/>
    </row>
    <row r="46" spans="1:14" ht="22.5" customHeight="1">
      <c r="A46" s="44" t="s">
        <v>18202</v>
      </c>
      <c r="B46" s="76">
        <v>8809605872263</v>
      </c>
      <c r="C46" s="50"/>
      <c r="D46" s="77" t="s">
        <v>26312</v>
      </c>
      <c r="E46" s="78">
        <v>9900</v>
      </c>
      <c r="F46" s="79">
        <v>0.26</v>
      </c>
      <c r="G46" s="80">
        <v>300</v>
      </c>
      <c r="H46" s="81">
        <f>Таблица627[[#This Row],[Коэфициент стоимости]]*Таблица627[[#This Row],[Розничная цена KRW]]</f>
        <v>2574</v>
      </c>
      <c r="I46" s="82" t="str">
        <f>IF($H$1="","Введите курс",Таблица627[[#This Row],[Оптовая цена KRW за 1шт]]/$H$1)</f>
        <v>Введите курс</v>
      </c>
      <c r="J46" s="83"/>
      <c r="K46" s="84">
        <f>Таблица627[[#This Row],[Заказ коробок ]]*Таблица627[[#This Row],[Кол-во шт в коробке]]</f>
        <v>0</v>
      </c>
      <c r="L46" s="85">
        <f>Таблица627[[#This Row],[Общее кол-во шт]]*Таблица627[[#This Row],[Оптовая цена KRW за 1шт]]</f>
        <v>0</v>
      </c>
      <c r="M46" s="86" t="str">
        <f>IFERROR(Таблица627[[#This Row],[Общее кол-во шт]]*Таблица627[[#This Row],[Оптовая цена USD за 1шт]],"")</f>
        <v/>
      </c>
      <c r="N46" s="87"/>
    </row>
    <row r="47" spans="1:14" ht="22.5" customHeight="1">
      <c r="A47" s="44" t="s">
        <v>18203</v>
      </c>
      <c r="B47" s="76">
        <v>8809605872270</v>
      </c>
      <c r="C47" s="50"/>
      <c r="D47" s="77" t="s">
        <v>26313</v>
      </c>
      <c r="E47" s="78">
        <v>9900</v>
      </c>
      <c r="F47" s="79">
        <v>0.26</v>
      </c>
      <c r="G47" s="80">
        <v>300</v>
      </c>
      <c r="H47" s="81">
        <f>Таблица627[[#This Row],[Коэфициент стоимости]]*Таблица627[[#This Row],[Розничная цена KRW]]</f>
        <v>2574</v>
      </c>
      <c r="I47" s="82" t="str">
        <f>IF($H$1="","Введите курс",Таблица627[[#This Row],[Оптовая цена KRW за 1шт]]/$H$1)</f>
        <v>Введите курс</v>
      </c>
      <c r="J47" s="83"/>
      <c r="K47" s="84">
        <f>Таблица627[[#This Row],[Заказ коробок ]]*Таблица627[[#This Row],[Кол-во шт в коробке]]</f>
        <v>0</v>
      </c>
      <c r="L47" s="85">
        <f>Таблица627[[#This Row],[Общее кол-во шт]]*Таблица627[[#This Row],[Оптовая цена KRW за 1шт]]</f>
        <v>0</v>
      </c>
      <c r="M47" s="86" t="str">
        <f>IFERROR(Таблица627[[#This Row],[Общее кол-во шт]]*Таблица627[[#This Row],[Оптовая цена USD за 1шт]],"")</f>
        <v/>
      </c>
      <c r="N47" s="87"/>
    </row>
    <row r="48" spans="1:14" ht="22.5" customHeight="1">
      <c r="A48" s="44" t="s">
        <v>18204</v>
      </c>
      <c r="B48" s="76">
        <v>8809605872287</v>
      </c>
      <c r="C48" s="50"/>
      <c r="D48" s="77" t="s">
        <v>26314</v>
      </c>
      <c r="E48" s="78">
        <v>9900</v>
      </c>
      <c r="F48" s="79">
        <v>0.26</v>
      </c>
      <c r="G48" s="80">
        <v>300</v>
      </c>
      <c r="H48" s="81">
        <f>Таблица627[[#This Row],[Коэфициент стоимости]]*Таблица627[[#This Row],[Розничная цена KRW]]</f>
        <v>2574</v>
      </c>
      <c r="I48" s="82" t="str">
        <f>IF($H$1="","Введите курс",Таблица627[[#This Row],[Оптовая цена KRW за 1шт]]/$H$1)</f>
        <v>Введите курс</v>
      </c>
      <c r="J48" s="83"/>
      <c r="K48" s="84">
        <f>Таблица627[[#This Row],[Заказ коробок ]]*Таблица627[[#This Row],[Кол-во шт в коробке]]</f>
        <v>0</v>
      </c>
      <c r="L48" s="85">
        <f>Таблица627[[#This Row],[Общее кол-во шт]]*Таблица627[[#This Row],[Оптовая цена KRW за 1шт]]</f>
        <v>0</v>
      </c>
      <c r="M48" s="86" t="str">
        <f>IFERROR(Таблица627[[#This Row],[Общее кол-во шт]]*Таблица627[[#This Row],[Оптовая цена USD за 1шт]],"")</f>
        <v/>
      </c>
      <c r="N48" s="87"/>
    </row>
    <row r="49" spans="1:14" ht="22.5" customHeight="1">
      <c r="A49" s="44" t="s">
        <v>18205</v>
      </c>
      <c r="B49" s="76">
        <v>8809438486156</v>
      </c>
      <c r="C49" s="50"/>
      <c r="D49" s="77" t="s">
        <v>26315</v>
      </c>
      <c r="E49" s="78">
        <v>16000</v>
      </c>
      <c r="F49" s="79">
        <v>0.22999999999999998</v>
      </c>
      <c r="G49" s="223">
        <v>100</v>
      </c>
      <c r="H49" s="81">
        <f>Таблица627[[#This Row],[Коэфициент стоимости]]*Таблица627[[#This Row],[Розничная цена KRW]]</f>
        <v>3679.9999999999995</v>
      </c>
      <c r="I49" s="82" t="str">
        <f>IF($H$1="","Введите курс",Таблица627[[#This Row],[Оптовая цена KRW за 1шт]]/$H$1)</f>
        <v>Введите курс</v>
      </c>
      <c r="J49" s="83"/>
      <c r="K49" s="84">
        <f>Таблица627[[#This Row],[Заказ коробок ]]*Таблица627[[#This Row],[Кол-во шт в коробке]]</f>
        <v>0</v>
      </c>
      <c r="L49" s="85">
        <f>Таблица627[[#This Row],[Общее кол-во шт]]*Таблица627[[#This Row],[Оптовая цена KRW за 1шт]]</f>
        <v>0</v>
      </c>
      <c r="M49" s="86" t="str">
        <f>IFERROR(Таблица627[[#This Row],[Общее кол-во шт]]*Таблица627[[#This Row],[Оптовая цена USD за 1шт]],"")</f>
        <v/>
      </c>
      <c r="N49" s="87"/>
    </row>
    <row r="50" spans="1:14" ht="22.5" customHeight="1">
      <c r="A50" s="44" t="s">
        <v>18206</v>
      </c>
      <c r="B50" s="76">
        <v>8809438486149</v>
      </c>
      <c r="C50" s="50"/>
      <c r="D50" s="77" t="s">
        <v>26316</v>
      </c>
      <c r="E50" s="78">
        <v>16000</v>
      </c>
      <c r="F50" s="79">
        <v>0.22999999999999998</v>
      </c>
      <c r="G50" s="80">
        <v>100</v>
      </c>
      <c r="H50" s="81">
        <f>Таблица627[[#This Row],[Коэфициент стоимости]]*Таблица627[[#This Row],[Розничная цена KRW]]</f>
        <v>3679.9999999999995</v>
      </c>
      <c r="I50" s="82" t="str">
        <f>IF($H$1="","Введите курс",Таблица627[[#This Row],[Оптовая цена KRW за 1шт]]/$H$1)</f>
        <v>Введите курс</v>
      </c>
      <c r="J50" s="83"/>
      <c r="K50" s="84">
        <f>Таблица627[[#This Row],[Заказ коробок ]]*Таблица627[[#This Row],[Кол-во шт в коробке]]</f>
        <v>0</v>
      </c>
      <c r="L50" s="85">
        <f>Таблица627[[#This Row],[Общее кол-во шт]]*Таблица627[[#This Row],[Оптовая цена KRW за 1шт]]</f>
        <v>0</v>
      </c>
      <c r="M50" s="86" t="str">
        <f>IFERROR(Таблица627[[#This Row],[Общее кол-во шт]]*Таблица627[[#This Row],[Оптовая цена USD за 1шт]],"")</f>
        <v/>
      </c>
      <c r="N50" s="87"/>
    </row>
    <row r="51" spans="1:14" ht="22.5" customHeight="1">
      <c r="A51" s="44" t="s">
        <v>18207</v>
      </c>
      <c r="B51" s="76">
        <v>8809605870993</v>
      </c>
      <c r="C51" s="50"/>
      <c r="D51" s="77" t="s">
        <v>26317</v>
      </c>
      <c r="E51" s="78">
        <v>24000</v>
      </c>
      <c r="F51" s="79">
        <v>0.19999999999999998</v>
      </c>
      <c r="G51" s="80">
        <v>100</v>
      </c>
      <c r="H51" s="81">
        <f>Таблица627[[#This Row],[Коэфициент стоимости]]*Таблица627[[#This Row],[Розничная цена KRW]]</f>
        <v>4800</v>
      </c>
      <c r="I51" s="82" t="str">
        <f>IF($H$1="","Введите курс",Таблица627[[#This Row],[Оптовая цена KRW за 1шт]]/$H$1)</f>
        <v>Введите курс</v>
      </c>
      <c r="J51" s="83"/>
      <c r="K51" s="84">
        <f>Таблица627[[#This Row],[Заказ коробок ]]*Таблица627[[#This Row],[Кол-во шт в коробке]]</f>
        <v>0</v>
      </c>
      <c r="L51" s="85">
        <f>Таблица627[[#This Row],[Общее кол-во шт]]*Таблица627[[#This Row],[Оптовая цена KRW за 1шт]]</f>
        <v>0</v>
      </c>
      <c r="M51" s="86" t="str">
        <f>IFERROR(Таблица627[[#This Row],[Общее кол-во шт]]*Таблица627[[#This Row],[Оптовая цена USD за 1шт]],"")</f>
        <v/>
      </c>
      <c r="N51" s="87"/>
    </row>
    <row r="52" spans="1:14" ht="22.5" customHeight="1">
      <c r="A52" s="44" t="s">
        <v>18208</v>
      </c>
      <c r="B52" s="76">
        <v>8809605871006</v>
      </c>
      <c r="C52" s="50"/>
      <c r="D52" s="77" t="s">
        <v>26318</v>
      </c>
      <c r="E52" s="78">
        <v>24000</v>
      </c>
      <c r="F52" s="79">
        <v>0.19999999999999998</v>
      </c>
      <c r="G52" s="80">
        <v>100</v>
      </c>
      <c r="H52" s="81">
        <f>Таблица627[[#This Row],[Коэфициент стоимости]]*Таблица627[[#This Row],[Розничная цена KRW]]</f>
        <v>4800</v>
      </c>
      <c r="I52" s="82" t="str">
        <f>IF($H$1="","Введите курс",Таблица627[[#This Row],[Оптовая цена KRW за 1шт]]/$H$1)</f>
        <v>Введите курс</v>
      </c>
      <c r="J52" s="83"/>
      <c r="K52" s="84">
        <f>Таблица627[[#This Row],[Заказ коробок ]]*Таблица627[[#This Row],[Кол-во шт в коробке]]</f>
        <v>0</v>
      </c>
      <c r="L52" s="85">
        <f>Таблица627[[#This Row],[Общее кол-во шт]]*Таблица627[[#This Row],[Оптовая цена KRW за 1шт]]</f>
        <v>0</v>
      </c>
      <c r="M52" s="86" t="str">
        <f>IFERROR(Таблица627[[#This Row],[Общее кол-во шт]]*Таблица627[[#This Row],[Оптовая цена USD за 1шт]],"")</f>
        <v/>
      </c>
      <c r="N52" s="87"/>
    </row>
    <row r="53" spans="1:14" ht="22.5" customHeight="1">
      <c r="A53" s="44" t="s">
        <v>18209</v>
      </c>
      <c r="B53" s="76">
        <v>8809605871013</v>
      </c>
      <c r="C53" s="50"/>
      <c r="D53" s="77" t="s">
        <v>26319</v>
      </c>
      <c r="E53" s="78">
        <v>24000</v>
      </c>
      <c r="F53" s="79">
        <v>0.19999999999999998</v>
      </c>
      <c r="G53" s="80">
        <v>100</v>
      </c>
      <c r="H53" s="81">
        <f>Таблица627[[#This Row],[Коэфициент стоимости]]*Таблица627[[#This Row],[Розничная цена KRW]]</f>
        <v>4800</v>
      </c>
      <c r="I53" s="82" t="str">
        <f>IF($H$1="","Введите курс",Таблица627[[#This Row],[Оптовая цена KRW за 1шт]]/$H$1)</f>
        <v>Введите курс</v>
      </c>
      <c r="J53" s="83"/>
      <c r="K53" s="84">
        <f>Таблица627[[#This Row],[Заказ коробок ]]*Таблица627[[#This Row],[Кол-во шт в коробке]]</f>
        <v>0</v>
      </c>
      <c r="L53" s="85">
        <f>Таблица627[[#This Row],[Общее кол-во шт]]*Таблица627[[#This Row],[Оптовая цена KRW за 1шт]]</f>
        <v>0</v>
      </c>
      <c r="M53" s="86" t="str">
        <f>IFERROR(Таблица627[[#This Row],[Общее кол-во шт]]*Таблица627[[#This Row],[Оптовая цена USD за 1шт]],"")</f>
        <v/>
      </c>
      <c r="N53" s="87"/>
    </row>
    <row r="54" spans="1:14" ht="22.5" customHeight="1">
      <c r="A54" s="44" t="s">
        <v>18210</v>
      </c>
      <c r="B54" s="76">
        <v>8809605870962</v>
      </c>
      <c r="C54" s="50"/>
      <c r="D54" s="77" t="s">
        <v>26320</v>
      </c>
      <c r="E54" s="78">
        <v>24000</v>
      </c>
      <c r="F54" s="79">
        <v>0.19999999999999998</v>
      </c>
      <c r="G54" s="80">
        <v>100</v>
      </c>
      <c r="H54" s="81">
        <f>Таблица627[[#This Row],[Коэфициент стоимости]]*Таблица627[[#This Row],[Розничная цена KRW]]</f>
        <v>4800</v>
      </c>
      <c r="I54" s="82" t="str">
        <f>IF($H$1="","Введите курс",Таблица627[[#This Row],[Оптовая цена KRW за 1шт]]/$H$1)</f>
        <v>Введите курс</v>
      </c>
      <c r="J54" s="83"/>
      <c r="K54" s="84">
        <f>Таблица627[[#This Row],[Заказ коробок ]]*Таблица627[[#This Row],[Кол-во шт в коробке]]</f>
        <v>0</v>
      </c>
      <c r="L54" s="85">
        <f>Таблица627[[#This Row],[Общее кол-во шт]]*Таблица627[[#This Row],[Оптовая цена KRW за 1шт]]</f>
        <v>0</v>
      </c>
      <c r="M54" s="86" t="str">
        <f>IFERROR(Таблица627[[#This Row],[Общее кол-во шт]]*Таблица627[[#This Row],[Оптовая цена USD за 1шт]],"")</f>
        <v/>
      </c>
      <c r="N54" s="87"/>
    </row>
    <row r="55" spans="1:14" ht="22.5" customHeight="1">
      <c r="A55" s="44" t="s">
        <v>18211</v>
      </c>
      <c r="B55" s="76">
        <v>8809605870979</v>
      </c>
      <c r="C55" s="50"/>
      <c r="D55" s="77" t="s">
        <v>26321</v>
      </c>
      <c r="E55" s="78">
        <v>24000</v>
      </c>
      <c r="F55" s="79">
        <v>0.19999999999999998</v>
      </c>
      <c r="G55" s="80">
        <v>100</v>
      </c>
      <c r="H55" s="81">
        <f>Таблица627[[#This Row],[Коэфициент стоимости]]*Таблица627[[#This Row],[Розничная цена KRW]]</f>
        <v>4800</v>
      </c>
      <c r="I55" s="82" t="str">
        <f>IF($H$1="","Введите курс",Таблица627[[#This Row],[Оптовая цена KRW за 1шт]]/$H$1)</f>
        <v>Введите курс</v>
      </c>
      <c r="J55" s="83"/>
      <c r="K55" s="84">
        <f>Таблица627[[#This Row],[Заказ коробок ]]*Таблица627[[#This Row],[Кол-во шт в коробке]]</f>
        <v>0</v>
      </c>
      <c r="L55" s="85">
        <f>Таблица627[[#This Row],[Общее кол-во шт]]*Таблица627[[#This Row],[Оптовая цена KRW за 1шт]]</f>
        <v>0</v>
      </c>
      <c r="M55" s="86" t="str">
        <f>IFERROR(Таблица627[[#This Row],[Общее кол-во шт]]*Таблица627[[#This Row],[Оптовая цена USD за 1шт]],"")</f>
        <v/>
      </c>
      <c r="N55" s="87"/>
    </row>
    <row r="56" spans="1:14" ht="22.5" customHeight="1">
      <c r="A56" s="44" t="s">
        <v>18212</v>
      </c>
      <c r="B56" s="76">
        <v>8809605870986</v>
      </c>
      <c r="C56" s="50"/>
      <c r="D56" s="77" t="s">
        <v>26322</v>
      </c>
      <c r="E56" s="78">
        <v>24000</v>
      </c>
      <c r="F56" s="79">
        <v>0.19999999999999998</v>
      </c>
      <c r="G56" s="80">
        <v>100</v>
      </c>
      <c r="H56" s="81">
        <f>Таблица627[[#This Row],[Коэфициент стоимости]]*Таблица627[[#This Row],[Розничная цена KRW]]</f>
        <v>4800</v>
      </c>
      <c r="I56" s="82" t="str">
        <f>IF($H$1="","Введите курс",Таблица627[[#This Row],[Оптовая цена KRW за 1шт]]/$H$1)</f>
        <v>Введите курс</v>
      </c>
      <c r="J56" s="83"/>
      <c r="K56" s="84">
        <f>Таблица627[[#This Row],[Заказ коробок ]]*Таблица627[[#This Row],[Кол-во шт в коробке]]</f>
        <v>0</v>
      </c>
      <c r="L56" s="85">
        <f>Таблица627[[#This Row],[Общее кол-во шт]]*Таблица627[[#This Row],[Оптовая цена KRW за 1шт]]</f>
        <v>0</v>
      </c>
      <c r="M56" s="86" t="str">
        <f>IFERROR(Таблица627[[#This Row],[Общее кол-во шт]]*Таблица627[[#This Row],[Оптовая цена USD за 1шт]],"")</f>
        <v/>
      </c>
      <c r="N56" s="87"/>
    </row>
    <row r="57" spans="1:14" ht="22.5" customHeight="1">
      <c r="A57" s="44" t="s">
        <v>18213</v>
      </c>
      <c r="B57" s="76">
        <v>8809605871938</v>
      </c>
      <c r="C57" s="50"/>
      <c r="D57" s="77" t="s">
        <v>26323</v>
      </c>
      <c r="E57" s="78">
        <v>24000</v>
      </c>
      <c r="F57" s="79">
        <v>0.19999999999999998</v>
      </c>
      <c r="G57" s="80">
        <v>100</v>
      </c>
      <c r="H57" s="81">
        <f>Таблица627[[#This Row],[Коэфициент стоимости]]*Таблица627[[#This Row],[Розничная цена KRW]]</f>
        <v>4800</v>
      </c>
      <c r="I57" s="82" t="str">
        <f>IF($H$1="","Введите курс",Таблица627[[#This Row],[Оптовая цена KRW за 1шт]]/$H$1)</f>
        <v>Введите курс</v>
      </c>
      <c r="J57" s="83"/>
      <c r="K57" s="84">
        <f>Таблица627[[#This Row],[Заказ коробок ]]*Таблица627[[#This Row],[Кол-во шт в коробке]]</f>
        <v>0</v>
      </c>
      <c r="L57" s="85">
        <f>Таблица627[[#This Row],[Общее кол-во шт]]*Таблица627[[#This Row],[Оптовая цена KRW за 1шт]]</f>
        <v>0</v>
      </c>
      <c r="M57" s="86" t="str">
        <f>IFERROR(Таблица627[[#This Row],[Общее кол-во шт]]*Таблица627[[#This Row],[Оптовая цена USD за 1шт]],"")</f>
        <v/>
      </c>
      <c r="N57" s="87"/>
    </row>
    <row r="58" spans="1:14" ht="22.5" customHeight="1">
      <c r="A58" s="44" t="s">
        <v>18214</v>
      </c>
      <c r="B58" s="76">
        <v>8809605871945</v>
      </c>
      <c r="C58" s="50"/>
      <c r="D58" s="77" t="s">
        <v>26324</v>
      </c>
      <c r="E58" s="78">
        <v>24000</v>
      </c>
      <c r="F58" s="79">
        <v>0.19999999999999998</v>
      </c>
      <c r="G58" s="80">
        <v>100</v>
      </c>
      <c r="H58" s="81">
        <f>Таблица627[[#This Row],[Коэфициент стоимости]]*Таблица627[[#This Row],[Розничная цена KRW]]</f>
        <v>4800</v>
      </c>
      <c r="I58" s="82" t="str">
        <f>IF($H$1="","Введите курс",Таблица627[[#This Row],[Оптовая цена KRW за 1шт]]/$H$1)</f>
        <v>Введите курс</v>
      </c>
      <c r="J58" s="83"/>
      <c r="K58" s="84">
        <f>Таблица627[[#This Row],[Заказ коробок ]]*Таблица627[[#This Row],[Кол-во шт в коробке]]</f>
        <v>0</v>
      </c>
      <c r="L58" s="85">
        <f>Таблица627[[#This Row],[Общее кол-во шт]]*Таблица627[[#This Row],[Оптовая цена KRW за 1шт]]</f>
        <v>0</v>
      </c>
      <c r="M58" s="86" t="str">
        <f>IFERROR(Таблица627[[#This Row],[Общее кол-во шт]]*Таблица627[[#This Row],[Оптовая цена USD за 1шт]],"")</f>
        <v/>
      </c>
      <c r="N58" s="87"/>
    </row>
    <row r="59" spans="1:14" ht="22.5" customHeight="1">
      <c r="A59" s="44" t="s">
        <v>18215</v>
      </c>
      <c r="B59" s="76">
        <v>8809605871952</v>
      </c>
      <c r="C59" s="50"/>
      <c r="D59" s="77" t="s">
        <v>26325</v>
      </c>
      <c r="E59" s="78">
        <v>24000</v>
      </c>
      <c r="F59" s="79">
        <v>0.19999999999999998</v>
      </c>
      <c r="G59" s="80">
        <v>100</v>
      </c>
      <c r="H59" s="81">
        <f>Таблица627[[#This Row],[Коэфициент стоимости]]*Таблица627[[#This Row],[Розничная цена KRW]]</f>
        <v>4800</v>
      </c>
      <c r="I59" s="82" t="str">
        <f>IF($H$1="","Введите курс",Таблица627[[#This Row],[Оптовая цена KRW за 1шт]]/$H$1)</f>
        <v>Введите курс</v>
      </c>
      <c r="J59" s="83"/>
      <c r="K59" s="84">
        <f>Таблица627[[#This Row],[Заказ коробок ]]*Таблица627[[#This Row],[Кол-во шт в коробке]]</f>
        <v>0</v>
      </c>
      <c r="L59" s="85">
        <f>Таблица627[[#This Row],[Общее кол-во шт]]*Таблица627[[#This Row],[Оптовая цена KRW за 1шт]]</f>
        <v>0</v>
      </c>
      <c r="M59" s="86" t="str">
        <f>IFERROR(Таблица627[[#This Row],[Общее кол-во шт]]*Таблица627[[#This Row],[Оптовая цена USD за 1шт]],"")</f>
        <v/>
      </c>
      <c r="N59" s="87"/>
    </row>
    <row r="60" spans="1:14" ht="22.5" customHeight="1">
      <c r="A60" s="44" t="s">
        <v>18216</v>
      </c>
      <c r="B60" s="76">
        <v>8809438484992</v>
      </c>
      <c r="C60" s="50"/>
      <c r="D60" s="77" t="s">
        <v>26326</v>
      </c>
      <c r="E60" s="78">
        <v>24000</v>
      </c>
      <c r="F60" s="79">
        <v>0.24</v>
      </c>
      <c r="G60" s="80">
        <v>100</v>
      </c>
      <c r="H60" s="81">
        <f>Таблица627[[#This Row],[Коэфициент стоимости]]*Таблица627[[#This Row],[Розничная цена KRW]]</f>
        <v>5760</v>
      </c>
      <c r="I60" s="82" t="str">
        <f>IF($H$1="","Введите курс",Таблица627[[#This Row],[Оптовая цена KRW за 1шт]]/$H$1)</f>
        <v>Введите курс</v>
      </c>
      <c r="J60" s="83"/>
      <c r="K60" s="84">
        <f>Таблица627[[#This Row],[Заказ коробок ]]*Таблица627[[#This Row],[Кол-во шт в коробке]]</f>
        <v>0</v>
      </c>
      <c r="L60" s="85">
        <f>Таблица627[[#This Row],[Общее кол-во шт]]*Таблица627[[#This Row],[Оптовая цена KRW за 1шт]]</f>
        <v>0</v>
      </c>
      <c r="M60" s="86" t="str">
        <f>IFERROR(Таблица627[[#This Row],[Общее кол-во шт]]*Таблица627[[#This Row],[Оптовая цена USD за 1шт]],"")</f>
        <v/>
      </c>
      <c r="N60" s="87"/>
    </row>
    <row r="61" spans="1:14" ht="22.5" customHeight="1">
      <c r="A61" s="44" t="s">
        <v>18217</v>
      </c>
      <c r="B61" s="76">
        <v>8809438485005</v>
      </c>
      <c r="C61" s="50"/>
      <c r="D61" s="77" t="s">
        <v>26327</v>
      </c>
      <c r="E61" s="78">
        <v>24000</v>
      </c>
      <c r="F61" s="79">
        <v>0.24</v>
      </c>
      <c r="G61" s="80">
        <v>100</v>
      </c>
      <c r="H61" s="81">
        <f>Таблица627[[#This Row],[Коэфициент стоимости]]*Таблица627[[#This Row],[Розничная цена KRW]]</f>
        <v>5760</v>
      </c>
      <c r="I61" s="82" t="str">
        <f>IF($H$1="","Введите курс",Таблица627[[#This Row],[Оптовая цена KRW за 1шт]]/$H$1)</f>
        <v>Введите курс</v>
      </c>
      <c r="J61" s="83"/>
      <c r="K61" s="84">
        <f>Таблица627[[#This Row],[Заказ коробок ]]*Таблица627[[#This Row],[Кол-во шт в коробке]]</f>
        <v>0</v>
      </c>
      <c r="L61" s="85">
        <f>Таблица627[[#This Row],[Общее кол-во шт]]*Таблица627[[#This Row],[Оптовая цена KRW за 1шт]]</f>
        <v>0</v>
      </c>
      <c r="M61" s="86" t="str">
        <f>IFERROR(Таблица627[[#This Row],[Общее кол-во шт]]*Таблица627[[#This Row],[Оптовая цена USD за 1шт]],"")</f>
        <v/>
      </c>
      <c r="N61" s="87"/>
    </row>
    <row r="62" spans="1:14" ht="22.5" customHeight="1">
      <c r="A62" s="44" t="s">
        <v>18218</v>
      </c>
      <c r="B62" s="76">
        <v>8809438485012</v>
      </c>
      <c r="C62" s="50"/>
      <c r="D62" s="77" t="s">
        <v>26328</v>
      </c>
      <c r="E62" s="78">
        <v>24000</v>
      </c>
      <c r="F62" s="79">
        <v>0.24</v>
      </c>
      <c r="G62" s="80">
        <v>100</v>
      </c>
      <c r="H62" s="81">
        <f>Таблица627[[#This Row],[Коэфициент стоимости]]*Таблица627[[#This Row],[Розничная цена KRW]]</f>
        <v>5760</v>
      </c>
      <c r="I62" s="82" t="str">
        <f>IF($H$1="","Введите курс",Таблица627[[#This Row],[Оптовая цена KRW за 1шт]]/$H$1)</f>
        <v>Введите курс</v>
      </c>
      <c r="J62" s="83"/>
      <c r="K62" s="84">
        <f>Таблица627[[#This Row],[Заказ коробок ]]*Таблица627[[#This Row],[Кол-во шт в коробке]]</f>
        <v>0</v>
      </c>
      <c r="L62" s="85">
        <f>Таблица627[[#This Row],[Общее кол-во шт]]*Таблица627[[#This Row],[Оптовая цена KRW за 1шт]]</f>
        <v>0</v>
      </c>
      <c r="M62" s="86" t="str">
        <f>IFERROR(Таблица627[[#This Row],[Общее кол-во шт]]*Таблица627[[#This Row],[Оптовая цена USD за 1шт]],"")</f>
        <v/>
      </c>
      <c r="N62" s="87"/>
    </row>
    <row r="63" spans="1:14" ht="22.5" customHeight="1">
      <c r="A63" s="44" t="s">
        <v>18219</v>
      </c>
      <c r="B63" s="76">
        <v>8809438485029</v>
      </c>
      <c r="C63" s="50"/>
      <c r="D63" s="77" t="s">
        <v>26329</v>
      </c>
      <c r="E63" s="78">
        <v>24000</v>
      </c>
      <c r="F63" s="79">
        <v>0.24</v>
      </c>
      <c r="G63" s="80">
        <v>100</v>
      </c>
      <c r="H63" s="81">
        <f>Таблица627[[#This Row],[Коэфициент стоимости]]*Таблица627[[#This Row],[Розничная цена KRW]]</f>
        <v>5760</v>
      </c>
      <c r="I63" s="82" t="str">
        <f>IF($H$1="","Введите курс",Таблица627[[#This Row],[Оптовая цена KRW за 1шт]]/$H$1)</f>
        <v>Введите курс</v>
      </c>
      <c r="J63" s="83"/>
      <c r="K63" s="84">
        <f>Таблица627[[#This Row],[Заказ коробок ]]*Таблица627[[#This Row],[Кол-во шт в коробке]]</f>
        <v>0</v>
      </c>
      <c r="L63" s="85">
        <f>Таблица627[[#This Row],[Общее кол-во шт]]*Таблица627[[#This Row],[Оптовая цена KRW за 1шт]]</f>
        <v>0</v>
      </c>
      <c r="M63" s="86" t="str">
        <f>IFERROR(Таблица627[[#This Row],[Общее кол-во шт]]*Таблица627[[#This Row],[Оптовая цена USD за 1шт]],"")</f>
        <v/>
      </c>
      <c r="N63" s="87"/>
    </row>
    <row r="64" spans="1:14" ht="22.5" customHeight="1">
      <c r="A64" s="44" t="s">
        <v>18220</v>
      </c>
      <c r="B64" s="76">
        <v>8809438485036</v>
      </c>
      <c r="C64" s="50"/>
      <c r="D64" s="77" t="s">
        <v>26330</v>
      </c>
      <c r="E64" s="78">
        <v>24000</v>
      </c>
      <c r="F64" s="79">
        <v>0.24</v>
      </c>
      <c r="G64" s="80">
        <v>100</v>
      </c>
      <c r="H64" s="81">
        <f>Таблица627[[#This Row],[Коэфициент стоимости]]*Таблица627[[#This Row],[Розничная цена KRW]]</f>
        <v>5760</v>
      </c>
      <c r="I64" s="82" t="str">
        <f>IF($H$1="","Введите курс",Таблица627[[#This Row],[Оптовая цена KRW за 1шт]]/$H$1)</f>
        <v>Введите курс</v>
      </c>
      <c r="J64" s="83"/>
      <c r="K64" s="84">
        <f>Таблица627[[#This Row],[Заказ коробок ]]*Таблица627[[#This Row],[Кол-во шт в коробке]]</f>
        <v>0</v>
      </c>
      <c r="L64" s="85">
        <f>Таблица627[[#This Row],[Общее кол-во шт]]*Таблица627[[#This Row],[Оптовая цена KRW за 1шт]]</f>
        <v>0</v>
      </c>
      <c r="M64" s="86" t="str">
        <f>IFERROR(Таблица627[[#This Row],[Общее кол-во шт]]*Таблица627[[#This Row],[Оптовая цена USD за 1шт]],"")</f>
        <v/>
      </c>
      <c r="N64" s="87"/>
    </row>
    <row r="65" spans="1:14" ht="22.5" customHeight="1">
      <c r="A65" s="44" t="s">
        <v>18221</v>
      </c>
      <c r="B65" s="76">
        <v>8809438484947</v>
      </c>
      <c r="C65" s="50"/>
      <c r="D65" s="77" t="s">
        <v>26331</v>
      </c>
      <c r="E65" s="78">
        <v>26000</v>
      </c>
      <c r="F65" s="79">
        <v>0.22999999999999998</v>
      </c>
      <c r="G65" s="80">
        <v>60</v>
      </c>
      <c r="H65" s="81">
        <f>Таблица627[[#This Row],[Коэфициент стоимости]]*Таблица627[[#This Row],[Розничная цена KRW]]</f>
        <v>5979.9999999999991</v>
      </c>
      <c r="I65" s="82" t="str">
        <f>IF($H$1="","Введите курс",Таблица627[[#This Row],[Оптовая цена KRW за 1шт]]/$H$1)</f>
        <v>Введите курс</v>
      </c>
      <c r="J65" s="83"/>
      <c r="K65" s="84">
        <f>Таблица627[[#This Row],[Заказ коробок ]]*Таблица627[[#This Row],[Кол-во шт в коробке]]</f>
        <v>0</v>
      </c>
      <c r="L65" s="85">
        <f>Таблица627[[#This Row],[Общее кол-во шт]]*Таблица627[[#This Row],[Оптовая цена KRW за 1шт]]</f>
        <v>0</v>
      </c>
      <c r="M65" s="86" t="str">
        <f>IFERROR(Таблица627[[#This Row],[Общее кол-во шт]]*Таблица627[[#This Row],[Оптовая цена USD за 1шт]],"")</f>
        <v/>
      </c>
      <c r="N65" s="87"/>
    </row>
    <row r="66" spans="1:14" ht="22.5" customHeight="1">
      <c r="A66" s="44" t="s">
        <v>18222</v>
      </c>
      <c r="B66" s="76">
        <v>8809438484954</v>
      </c>
      <c r="C66" s="50"/>
      <c r="D66" s="77" t="s">
        <v>26332</v>
      </c>
      <c r="E66" s="78">
        <v>26000</v>
      </c>
      <c r="F66" s="79">
        <v>0.22999999999999998</v>
      </c>
      <c r="G66" s="80">
        <v>60</v>
      </c>
      <c r="H66" s="81">
        <f>Таблица627[[#This Row],[Коэфициент стоимости]]*Таблица627[[#This Row],[Розничная цена KRW]]</f>
        <v>5979.9999999999991</v>
      </c>
      <c r="I66" s="82" t="str">
        <f>IF($H$1="","Введите курс",Таблица627[[#This Row],[Оптовая цена KRW за 1шт]]/$H$1)</f>
        <v>Введите курс</v>
      </c>
      <c r="J66" s="83"/>
      <c r="K66" s="84">
        <f>Таблица627[[#This Row],[Заказ коробок ]]*Таблица627[[#This Row],[Кол-во шт в коробке]]</f>
        <v>0</v>
      </c>
      <c r="L66" s="85">
        <f>Таблица627[[#This Row],[Общее кол-во шт]]*Таблица627[[#This Row],[Оптовая цена KRW за 1шт]]</f>
        <v>0</v>
      </c>
      <c r="M66" s="86" t="str">
        <f>IFERROR(Таблица627[[#This Row],[Общее кол-во шт]]*Таблица627[[#This Row],[Оптовая цена USD за 1шт]],"")</f>
        <v/>
      </c>
      <c r="N66" s="87"/>
    </row>
    <row r="67" spans="1:14" ht="22.5" customHeight="1">
      <c r="A67" s="44" t="s">
        <v>18223</v>
      </c>
      <c r="B67" s="76">
        <v>8809438484961</v>
      </c>
      <c r="C67" s="50"/>
      <c r="D67" s="77" t="s">
        <v>26333</v>
      </c>
      <c r="E67" s="78">
        <v>26000</v>
      </c>
      <c r="F67" s="79">
        <v>0.22999999999999998</v>
      </c>
      <c r="G67" s="80">
        <v>60</v>
      </c>
      <c r="H67" s="81">
        <f>Таблица627[[#This Row],[Коэфициент стоимости]]*Таблица627[[#This Row],[Розничная цена KRW]]</f>
        <v>5979.9999999999991</v>
      </c>
      <c r="I67" s="82" t="str">
        <f>IF($H$1="","Введите курс",Таблица627[[#This Row],[Оптовая цена KRW за 1шт]]/$H$1)</f>
        <v>Введите курс</v>
      </c>
      <c r="J67" s="83"/>
      <c r="K67" s="84">
        <f>Таблица627[[#This Row],[Заказ коробок ]]*Таблица627[[#This Row],[Кол-во шт в коробке]]</f>
        <v>0</v>
      </c>
      <c r="L67" s="85">
        <f>Таблица627[[#This Row],[Общее кол-во шт]]*Таблица627[[#This Row],[Оптовая цена KRW за 1шт]]</f>
        <v>0</v>
      </c>
      <c r="M67" s="86" t="str">
        <f>IFERROR(Таблица627[[#This Row],[Общее кол-во шт]]*Таблица627[[#This Row],[Оптовая цена USD за 1шт]],"")</f>
        <v/>
      </c>
      <c r="N67" s="87"/>
    </row>
    <row r="68" spans="1:14" ht="22.5" customHeight="1">
      <c r="A68" s="44" t="s">
        <v>18224</v>
      </c>
      <c r="B68" s="76">
        <v>8809438484978</v>
      </c>
      <c r="C68" s="50"/>
      <c r="D68" s="77" t="s">
        <v>26334</v>
      </c>
      <c r="E68" s="78">
        <v>26000</v>
      </c>
      <c r="F68" s="79">
        <v>0.22999999999999998</v>
      </c>
      <c r="G68" s="80">
        <v>60</v>
      </c>
      <c r="H68" s="81">
        <f>Таблица627[[#This Row],[Коэфициент стоимости]]*Таблица627[[#This Row],[Розничная цена KRW]]</f>
        <v>5979.9999999999991</v>
      </c>
      <c r="I68" s="82" t="str">
        <f>IF($H$1="","Введите курс",Таблица627[[#This Row],[Оптовая цена KRW за 1шт]]/$H$1)</f>
        <v>Введите курс</v>
      </c>
      <c r="J68" s="83"/>
      <c r="K68" s="84">
        <f>Таблица627[[#This Row],[Заказ коробок ]]*Таблица627[[#This Row],[Кол-во шт в коробке]]</f>
        <v>0</v>
      </c>
      <c r="L68" s="85">
        <f>Таблица627[[#This Row],[Общее кол-во шт]]*Таблица627[[#This Row],[Оптовая цена KRW за 1шт]]</f>
        <v>0</v>
      </c>
      <c r="M68" s="86" t="str">
        <f>IFERROR(Таблица627[[#This Row],[Общее кол-во шт]]*Таблица627[[#This Row],[Оптовая цена USD за 1шт]],"")</f>
        <v/>
      </c>
      <c r="N68" s="87"/>
    </row>
    <row r="69" spans="1:14" ht="22.5" customHeight="1">
      <c r="A69" s="44" t="s">
        <v>18225</v>
      </c>
      <c r="B69" s="76">
        <v>8809438484985</v>
      </c>
      <c r="C69" s="50"/>
      <c r="D69" s="77" t="s">
        <v>26335</v>
      </c>
      <c r="E69" s="78">
        <v>26000</v>
      </c>
      <c r="F69" s="79">
        <v>0.22999999999999998</v>
      </c>
      <c r="G69" s="80">
        <v>60</v>
      </c>
      <c r="H69" s="81">
        <f>Таблица627[[#This Row],[Коэфициент стоимости]]*Таблица627[[#This Row],[Розничная цена KRW]]</f>
        <v>5979.9999999999991</v>
      </c>
      <c r="I69" s="82" t="str">
        <f>IF($H$1="","Введите курс",Таблица627[[#This Row],[Оптовая цена KRW за 1шт]]/$H$1)</f>
        <v>Введите курс</v>
      </c>
      <c r="J69" s="83"/>
      <c r="K69" s="84">
        <f>Таблица627[[#This Row],[Заказ коробок ]]*Таблица627[[#This Row],[Кол-во шт в коробке]]</f>
        <v>0</v>
      </c>
      <c r="L69" s="85">
        <f>Таблица627[[#This Row],[Общее кол-во шт]]*Таблица627[[#This Row],[Оптовая цена KRW за 1шт]]</f>
        <v>0</v>
      </c>
      <c r="M69" s="86" t="str">
        <f>IFERROR(Таблица627[[#This Row],[Общее кол-во шт]]*Таблица627[[#This Row],[Оптовая цена USD за 1шт]],"")</f>
        <v/>
      </c>
      <c r="N69" s="87"/>
    </row>
    <row r="70" spans="1:14" ht="22.5" customHeight="1">
      <c r="A70" s="44" t="s">
        <v>18226</v>
      </c>
      <c r="B70" s="76">
        <v>8809438485616</v>
      </c>
      <c r="C70" s="50"/>
      <c r="D70" s="77" t="s">
        <v>26336</v>
      </c>
      <c r="E70" s="78">
        <v>67000</v>
      </c>
      <c r="F70" s="79">
        <v>0.36</v>
      </c>
      <c r="G70" s="80">
        <v>10</v>
      </c>
      <c r="H70" s="81">
        <f>Таблица627[[#This Row],[Коэфициент стоимости]]*Таблица627[[#This Row],[Розничная цена KRW]]</f>
        <v>24120</v>
      </c>
      <c r="I70" s="82" t="str">
        <f>IF($H$1="","Введите курс",Таблица627[[#This Row],[Оптовая цена KRW за 1шт]]/$H$1)</f>
        <v>Введите курс</v>
      </c>
      <c r="J70" s="83"/>
      <c r="K70" s="84">
        <f>Таблица627[[#This Row],[Заказ коробок ]]*Таблица627[[#This Row],[Кол-во шт в коробке]]</f>
        <v>0</v>
      </c>
      <c r="L70" s="85">
        <f>Таблица627[[#This Row],[Общее кол-во шт]]*Таблица627[[#This Row],[Оптовая цена KRW за 1шт]]</f>
        <v>0</v>
      </c>
      <c r="M70" s="86" t="str">
        <f>IFERROR(Таблица627[[#This Row],[Общее кол-во шт]]*Таблица627[[#This Row],[Оптовая цена USD за 1шт]],"")</f>
        <v/>
      </c>
      <c r="N70" s="87"/>
    </row>
    <row r="71" spans="1:14" ht="22.5" customHeight="1">
      <c r="A71" s="44" t="s">
        <v>18227</v>
      </c>
      <c r="B71" s="76">
        <v>8809438485623</v>
      </c>
      <c r="C71" s="50"/>
      <c r="D71" s="77" t="s">
        <v>26337</v>
      </c>
      <c r="E71" s="78">
        <v>67000</v>
      </c>
      <c r="F71" s="79">
        <v>0.36</v>
      </c>
      <c r="G71" s="80">
        <v>10</v>
      </c>
      <c r="H71" s="81">
        <f>Таблица627[[#This Row],[Коэфициент стоимости]]*Таблица627[[#This Row],[Розничная цена KRW]]</f>
        <v>24120</v>
      </c>
      <c r="I71" s="82" t="str">
        <f>IF($H$1="","Введите курс",Таблица627[[#This Row],[Оптовая цена KRW за 1шт]]/$H$1)</f>
        <v>Введите курс</v>
      </c>
      <c r="J71" s="83"/>
      <c r="K71" s="84">
        <f>Таблица627[[#This Row],[Заказ коробок ]]*Таблица627[[#This Row],[Кол-во шт в коробке]]</f>
        <v>0</v>
      </c>
      <c r="L71" s="85">
        <f>Таблица627[[#This Row],[Общее кол-во шт]]*Таблица627[[#This Row],[Оптовая цена KRW за 1шт]]</f>
        <v>0</v>
      </c>
      <c r="M71" s="86" t="str">
        <f>IFERROR(Таблица627[[#This Row],[Общее кол-во шт]]*Таблица627[[#This Row],[Оптовая цена USD за 1шт]],"")</f>
        <v/>
      </c>
      <c r="N71" s="87"/>
    </row>
    <row r="72" spans="1:14" ht="22.5" customHeight="1">
      <c r="A72" s="44" t="s">
        <v>18228</v>
      </c>
      <c r="B72" s="76">
        <v>8809438485630</v>
      </c>
      <c r="C72" s="50"/>
      <c r="D72" s="77" t="s">
        <v>26338</v>
      </c>
      <c r="E72" s="78">
        <v>26000</v>
      </c>
      <c r="F72" s="79">
        <v>0.25</v>
      </c>
      <c r="G72" s="80">
        <v>50</v>
      </c>
      <c r="H72" s="81">
        <f>Таблица627[[#This Row],[Коэфициент стоимости]]*Таблица627[[#This Row],[Розничная цена KRW]]</f>
        <v>6500</v>
      </c>
      <c r="I72" s="82" t="str">
        <f>IF($H$1="","Введите курс",Таблица627[[#This Row],[Оптовая цена KRW за 1шт]]/$H$1)</f>
        <v>Введите курс</v>
      </c>
      <c r="J72" s="83"/>
      <c r="K72" s="84">
        <f>Таблица627[[#This Row],[Заказ коробок ]]*Таблица627[[#This Row],[Кол-во шт в коробке]]</f>
        <v>0</v>
      </c>
      <c r="L72" s="85">
        <f>Таблица627[[#This Row],[Общее кол-во шт]]*Таблица627[[#This Row],[Оптовая цена KRW за 1шт]]</f>
        <v>0</v>
      </c>
      <c r="M72" s="86" t="str">
        <f>IFERROR(Таблица627[[#This Row],[Общее кол-во шт]]*Таблица627[[#This Row],[Оптовая цена USD за 1шт]],"")</f>
        <v/>
      </c>
      <c r="N72" s="87"/>
    </row>
    <row r="73" spans="1:14" ht="22.5" customHeight="1">
      <c r="A73" s="44" t="s">
        <v>18229</v>
      </c>
      <c r="B73" s="76">
        <v>8809438485647</v>
      </c>
      <c r="C73" s="50"/>
      <c r="D73" s="77" t="s">
        <v>26339</v>
      </c>
      <c r="E73" s="78">
        <v>28000</v>
      </c>
      <c r="F73" s="79">
        <v>0.24</v>
      </c>
      <c r="G73" s="80">
        <v>50</v>
      </c>
      <c r="H73" s="81">
        <f>Таблица627[[#This Row],[Коэфициент стоимости]]*Таблица627[[#This Row],[Розничная цена KRW]]</f>
        <v>6720</v>
      </c>
      <c r="I73" s="82" t="str">
        <f>IF($H$1="","Введите курс",Таблица627[[#This Row],[Оптовая цена KRW за 1шт]]/$H$1)</f>
        <v>Введите курс</v>
      </c>
      <c r="J73" s="83"/>
      <c r="K73" s="84">
        <f>Таблица627[[#This Row],[Заказ коробок ]]*Таблица627[[#This Row],[Кол-во шт в коробке]]</f>
        <v>0</v>
      </c>
      <c r="L73" s="85">
        <f>Таблица627[[#This Row],[Общее кол-во шт]]*Таблица627[[#This Row],[Оптовая цена KRW за 1шт]]</f>
        <v>0</v>
      </c>
      <c r="M73" s="86" t="str">
        <f>IFERROR(Таблица627[[#This Row],[Общее кол-во шт]]*Таблица627[[#This Row],[Оптовая цена USD за 1шт]],"")</f>
        <v/>
      </c>
      <c r="N73" s="87"/>
    </row>
    <row r="74" spans="1:14" ht="22.5" customHeight="1">
      <c r="A74" s="44" t="s">
        <v>18230</v>
      </c>
      <c r="B74" s="76">
        <v>8809438485661</v>
      </c>
      <c r="C74" s="50"/>
      <c r="D74" s="77" t="s">
        <v>26340</v>
      </c>
      <c r="E74" s="78">
        <v>16000</v>
      </c>
      <c r="F74" s="79">
        <v>0.22999999999999998</v>
      </c>
      <c r="G74" s="80">
        <v>200</v>
      </c>
      <c r="H74" s="81">
        <f>Таблица627[[#This Row],[Коэфициент стоимости]]*Таблица627[[#This Row],[Розничная цена KRW]]</f>
        <v>3679.9999999999995</v>
      </c>
      <c r="I74" s="82" t="str">
        <f>IF($H$1="","Введите курс",Таблица627[[#This Row],[Оптовая цена KRW за 1шт]]/$H$1)</f>
        <v>Введите курс</v>
      </c>
      <c r="J74" s="83"/>
      <c r="K74" s="84">
        <f>Таблица627[[#This Row],[Заказ коробок ]]*Таблица627[[#This Row],[Кол-во шт в коробке]]</f>
        <v>0</v>
      </c>
      <c r="L74" s="85">
        <f>Таблица627[[#This Row],[Общее кол-во шт]]*Таблица627[[#This Row],[Оптовая цена KRW за 1шт]]</f>
        <v>0</v>
      </c>
      <c r="M74" s="86" t="str">
        <f>IFERROR(Таблица627[[#This Row],[Общее кол-во шт]]*Таблица627[[#This Row],[Оптовая цена USD за 1шт]],"")</f>
        <v/>
      </c>
      <c r="N74" s="87"/>
    </row>
    <row r="75" spans="1:14" ht="22.5" customHeight="1">
      <c r="A75" s="44" t="s">
        <v>18231</v>
      </c>
      <c r="B75" s="76">
        <v>8809438485654</v>
      </c>
      <c r="C75" s="50"/>
      <c r="D75" s="77" t="s">
        <v>26341</v>
      </c>
      <c r="E75" s="78">
        <v>16000</v>
      </c>
      <c r="F75" s="79">
        <v>0.22999999999999998</v>
      </c>
      <c r="G75" s="80">
        <v>200</v>
      </c>
      <c r="H75" s="81">
        <f>Таблица627[[#This Row],[Коэфициент стоимости]]*Таблица627[[#This Row],[Розничная цена KRW]]</f>
        <v>3679.9999999999995</v>
      </c>
      <c r="I75" s="82" t="str">
        <f>IF($H$1="","Введите курс",Таблица627[[#This Row],[Оптовая цена KRW за 1шт]]/$H$1)</f>
        <v>Введите курс</v>
      </c>
      <c r="J75" s="83"/>
      <c r="K75" s="84">
        <f>Таблица627[[#This Row],[Заказ коробок ]]*Таблица627[[#This Row],[Кол-во шт в коробке]]</f>
        <v>0</v>
      </c>
      <c r="L75" s="85">
        <f>Таблица627[[#This Row],[Общее кол-во шт]]*Таблица627[[#This Row],[Оптовая цена KRW за 1шт]]</f>
        <v>0</v>
      </c>
      <c r="M75" s="86" t="str">
        <f>IFERROR(Таблица627[[#This Row],[Общее кол-во шт]]*Таблица627[[#This Row],[Оптовая цена USD за 1шт]],"")</f>
        <v/>
      </c>
      <c r="N75" s="87"/>
    </row>
    <row r="76" spans="1:14" ht="22.5" customHeight="1">
      <c r="A76" s="44" t="s">
        <v>18232</v>
      </c>
      <c r="B76" s="76">
        <v>8809438485678</v>
      </c>
      <c r="C76" s="50"/>
      <c r="D76" s="77" t="s">
        <v>26342</v>
      </c>
      <c r="E76" s="78">
        <v>26000</v>
      </c>
      <c r="F76" s="79">
        <v>0.25</v>
      </c>
      <c r="G76" s="80">
        <v>50</v>
      </c>
      <c r="H76" s="81">
        <f>Таблица627[[#This Row],[Коэфициент стоимости]]*Таблица627[[#This Row],[Розничная цена KRW]]</f>
        <v>6500</v>
      </c>
      <c r="I76" s="82" t="str">
        <f>IF($H$1="","Введите курс",Таблица627[[#This Row],[Оптовая цена KRW за 1шт]]/$H$1)</f>
        <v>Введите курс</v>
      </c>
      <c r="J76" s="83"/>
      <c r="K76" s="84">
        <f>Таблица627[[#This Row],[Заказ коробок ]]*Таблица627[[#This Row],[Кол-во шт в коробке]]</f>
        <v>0</v>
      </c>
      <c r="L76" s="85">
        <f>Таблица627[[#This Row],[Общее кол-во шт]]*Таблица627[[#This Row],[Оптовая цена KRW за 1шт]]</f>
        <v>0</v>
      </c>
      <c r="M76" s="86" t="str">
        <f>IFERROR(Таблица627[[#This Row],[Общее кол-во шт]]*Таблица627[[#This Row],[Оптовая цена USD за 1шт]],"")</f>
        <v/>
      </c>
      <c r="N76" s="87"/>
    </row>
    <row r="77" spans="1:14" ht="22.5" customHeight="1">
      <c r="A77" s="44" t="s">
        <v>18233</v>
      </c>
      <c r="B77" s="76">
        <v>8809438485685</v>
      </c>
      <c r="C77" s="50"/>
      <c r="D77" s="77" t="s">
        <v>26343</v>
      </c>
      <c r="E77" s="78">
        <v>28000</v>
      </c>
      <c r="F77" s="79">
        <v>0.24</v>
      </c>
      <c r="G77" s="80">
        <v>50</v>
      </c>
      <c r="H77" s="81">
        <f>Таблица627[[#This Row],[Коэфициент стоимости]]*Таблица627[[#This Row],[Розничная цена KRW]]</f>
        <v>6720</v>
      </c>
      <c r="I77" s="82" t="str">
        <f>IF($H$1="","Введите курс",Таблица627[[#This Row],[Оптовая цена KRW за 1шт]]/$H$1)</f>
        <v>Введите курс</v>
      </c>
      <c r="J77" s="83"/>
      <c r="K77" s="84">
        <f>Таблица627[[#This Row],[Заказ коробок ]]*Таблица627[[#This Row],[Кол-во шт в коробке]]</f>
        <v>0</v>
      </c>
      <c r="L77" s="85">
        <f>Таблица627[[#This Row],[Общее кол-во шт]]*Таблица627[[#This Row],[Оптовая цена KRW за 1шт]]</f>
        <v>0</v>
      </c>
      <c r="M77" s="86" t="str">
        <f>IFERROR(Таблица627[[#This Row],[Общее кол-во шт]]*Таблица627[[#This Row],[Оптовая цена USD за 1шт]],"")</f>
        <v/>
      </c>
      <c r="N77" s="87"/>
    </row>
    <row r="78" spans="1:14" ht="22.5" customHeight="1">
      <c r="A78" s="44" t="s">
        <v>18234</v>
      </c>
      <c r="B78" s="76">
        <v>8809438485708</v>
      </c>
      <c r="C78" s="50"/>
      <c r="D78" s="77" t="s">
        <v>26344</v>
      </c>
      <c r="E78" s="78">
        <v>16000</v>
      </c>
      <c r="F78" s="79">
        <v>0.22999999999999998</v>
      </c>
      <c r="G78" s="80">
        <v>200</v>
      </c>
      <c r="H78" s="81">
        <f>Таблица627[[#This Row],[Коэфициент стоимости]]*Таблица627[[#This Row],[Розничная цена KRW]]</f>
        <v>3679.9999999999995</v>
      </c>
      <c r="I78" s="82" t="str">
        <f>IF($H$1="","Введите курс",Таблица627[[#This Row],[Оптовая цена KRW за 1шт]]/$H$1)</f>
        <v>Введите курс</v>
      </c>
      <c r="J78" s="83"/>
      <c r="K78" s="84">
        <f>Таблица627[[#This Row],[Заказ коробок ]]*Таблица627[[#This Row],[Кол-во шт в коробке]]</f>
        <v>0</v>
      </c>
      <c r="L78" s="85">
        <f>Таблица627[[#This Row],[Общее кол-во шт]]*Таблица627[[#This Row],[Оптовая цена KRW за 1шт]]</f>
        <v>0</v>
      </c>
      <c r="M78" s="86" t="str">
        <f>IFERROR(Таблица627[[#This Row],[Общее кол-во шт]]*Таблица627[[#This Row],[Оптовая цена USD за 1шт]],"")</f>
        <v/>
      </c>
      <c r="N78" s="87"/>
    </row>
    <row r="79" spans="1:14" ht="22.5" customHeight="1">
      <c r="A79" s="44" t="s">
        <v>18235</v>
      </c>
      <c r="B79" s="76">
        <v>8809438485692</v>
      </c>
      <c r="C79" s="50"/>
      <c r="D79" s="77" t="s">
        <v>26345</v>
      </c>
      <c r="E79" s="78">
        <v>16000</v>
      </c>
      <c r="F79" s="79">
        <v>0.22999999999999998</v>
      </c>
      <c r="G79" s="80">
        <v>200</v>
      </c>
      <c r="H79" s="81">
        <f>Таблица627[[#This Row],[Коэфициент стоимости]]*Таблица627[[#This Row],[Розничная цена KRW]]</f>
        <v>3679.9999999999995</v>
      </c>
      <c r="I79" s="82" t="str">
        <f>IF($H$1="","Введите курс",Таблица627[[#This Row],[Оптовая цена KRW за 1шт]]/$H$1)</f>
        <v>Введите курс</v>
      </c>
      <c r="J79" s="83"/>
      <c r="K79" s="84">
        <f>Таблица627[[#This Row],[Заказ коробок ]]*Таблица627[[#This Row],[Кол-во шт в коробке]]</f>
        <v>0</v>
      </c>
      <c r="L79" s="85">
        <f>Таблица627[[#This Row],[Общее кол-во шт]]*Таблица627[[#This Row],[Оптовая цена KRW за 1шт]]</f>
        <v>0</v>
      </c>
      <c r="M79" s="86" t="str">
        <f>IFERROR(Таблица627[[#This Row],[Общее кол-во шт]]*Таблица627[[#This Row],[Оптовая цена USD за 1шт]],"")</f>
        <v/>
      </c>
      <c r="N79" s="87"/>
    </row>
    <row r="80" spans="1:14" ht="22.5" customHeight="1">
      <c r="A80" s="44" t="s">
        <v>18236</v>
      </c>
      <c r="B80" s="76">
        <v>8809438486163</v>
      </c>
      <c r="C80" s="50"/>
      <c r="D80" s="77" t="s">
        <v>26346</v>
      </c>
      <c r="E80" s="78">
        <v>16000</v>
      </c>
      <c r="F80" s="79">
        <v>0.22999999999999998</v>
      </c>
      <c r="G80" s="80">
        <v>200</v>
      </c>
      <c r="H80" s="81">
        <f>Таблица627[[#This Row],[Коэфициент стоимости]]*Таблица627[[#This Row],[Розничная цена KRW]]</f>
        <v>3679.9999999999995</v>
      </c>
      <c r="I80" s="82" t="str">
        <f>IF($H$1="","Введите курс",Таблица627[[#This Row],[Оптовая цена KRW за 1шт]]/$H$1)</f>
        <v>Введите курс</v>
      </c>
      <c r="J80" s="83"/>
      <c r="K80" s="84">
        <f>Таблица627[[#This Row],[Заказ коробок ]]*Таблица627[[#This Row],[Кол-во шт в коробке]]</f>
        <v>0</v>
      </c>
      <c r="L80" s="85">
        <f>Таблица627[[#This Row],[Общее кол-во шт]]*Таблица627[[#This Row],[Оптовая цена KRW за 1шт]]</f>
        <v>0</v>
      </c>
      <c r="M80" s="86" t="str">
        <f>IFERROR(Таблица627[[#This Row],[Общее кол-во шт]]*Таблица627[[#This Row],[Оптовая цена USD за 1шт]],"")</f>
        <v/>
      </c>
      <c r="N80" s="87"/>
    </row>
    <row r="81" spans="1:14" ht="22.5" customHeight="1">
      <c r="A81" s="44" t="s">
        <v>18237</v>
      </c>
      <c r="B81" s="76">
        <v>8809438486170</v>
      </c>
      <c r="C81" s="50"/>
      <c r="D81" s="77" t="s">
        <v>26347</v>
      </c>
      <c r="E81" s="78">
        <v>16000</v>
      </c>
      <c r="F81" s="79">
        <v>0.22999999999999998</v>
      </c>
      <c r="G81" s="80">
        <v>200</v>
      </c>
      <c r="H81" s="81">
        <f>Таблица627[[#This Row],[Коэфициент стоимости]]*Таблица627[[#This Row],[Розничная цена KRW]]</f>
        <v>3679.9999999999995</v>
      </c>
      <c r="I81" s="82" t="str">
        <f>IF($H$1="","Введите курс",Таблица627[[#This Row],[Оптовая цена KRW за 1шт]]/$H$1)</f>
        <v>Введите курс</v>
      </c>
      <c r="J81" s="83"/>
      <c r="K81" s="84">
        <f>Таблица627[[#This Row],[Заказ коробок ]]*Таблица627[[#This Row],[Кол-во шт в коробке]]</f>
        <v>0</v>
      </c>
      <c r="L81" s="85">
        <f>Таблица627[[#This Row],[Общее кол-во шт]]*Таблица627[[#This Row],[Оптовая цена KRW за 1шт]]</f>
        <v>0</v>
      </c>
      <c r="M81" s="86" t="str">
        <f>IFERROR(Таблица627[[#This Row],[Общее кол-во шт]]*Таблица627[[#This Row],[Оптовая цена USD за 1шт]],"")</f>
        <v/>
      </c>
      <c r="N81" s="87"/>
    </row>
    <row r="82" spans="1:14" ht="22.5" customHeight="1">
      <c r="A82" s="44" t="s">
        <v>18238</v>
      </c>
      <c r="B82" s="76">
        <v>8809689372277</v>
      </c>
      <c r="C82" s="50"/>
      <c r="D82" s="77" t="s">
        <v>26348</v>
      </c>
      <c r="E82" s="78">
        <v>400</v>
      </c>
      <c r="F82" s="79">
        <v>0.66</v>
      </c>
      <c r="G82" s="80">
        <v>400</v>
      </c>
      <c r="H82" s="81">
        <f>Таблица627[[#This Row],[Коэфициент стоимости]]*Таблица627[[#This Row],[Розничная цена KRW]]</f>
        <v>264</v>
      </c>
      <c r="I82" s="82" t="str">
        <f>IF($H$1="","Введите курс",Таблица627[[#This Row],[Оптовая цена KRW за 1шт]]/$H$1)</f>
        <v>Введите курс</v>
      </c>
      <c r="J82" s="83"/>
      <c r="K82" s="84">
        <f>Таблица627[[#This Row],[Заказ коробок ]]*Таблица627[[#This Row],[Кол-во шт в коробке]]</f>
        <v>0</v>
      </c>
      <c r="L82" s="85">
        <f>Таблица627[[#This Row],[Общее кол-во шт]]*Таблица627[[#This Row],[Оптовая цена KRW за 1шт]]</f>
        <v>0</v>
      </c>
      <c r="M82" s="86" t="str">
        <f>IFERROR(Таблица627[[#This Row],[Общее кол-во шт]]*Таблица627[[#This Row],[Оптовая цена USD за 1шт]],"")</f>
        <v/>
      </c>
      <c r="N82" s="87"/>
    </row>
    <row r="83" spans="1:14" ht="22.5" customHeight="1">
      <c r="A83" s="44" t="s">
        <v>18239</v>
      </c>
      <c r="B83" s="76">
        <v>8809689372260</v>
      </c>
      <c r="C83" s="50"/>
      <c r="D83" s="77" t="s">
        <v>26349</v>
      </c>
      <c r="E83" s="78">
        <v>400</v>
      </c>
      <c r="F83" s="79">
        <v>0.66</v>
      </c>
      <c r="G83" s="80">
        <v>400</v>
      </c>
      <c r="H83" s="81">
        <f>Таблица627[[#This Row],[Коэфициент стоимости]]*Таблица627[[#This Row],[Розничная цена KRW]]</f>
        <v>264</v>
      </c>
      <c r="I83" s="82" t="str">
        <f>IF($H$1="","Введите курс",Таблица627[[#This Row],[Оптовая цена KRW за 1шт]]/$H$1)</f>
        <v>Введите курс</v>
      </c>
      <c r="J83" s="83"/>
      <c r="K83" s="84">
        <f>Таблица627[[#This Row],[Заказ коробок ]]*Таблица627[[#This Row],[Кол-во шт в коробке]]</f>
        <v>0</v>
      </c>
      <c r="L83" s="85">
        <f>Таблица627[[#This Row],[Общее кол-во шт]]*Таблица627[[#This Row],[Оптовая цена KRW за 1шт]]</f>
        <v>0</v>
      </c>
      <c r="M83" s="86" t="str">
        <f>IFERROR(Таблица627[[#This Row],[Общее кол-во шт]]*Таблица627[[#This Row],[Оптовая цена USD за 1шт]],"")</f>
        <v/>
      </c>
      <c r="N83" s="87"/>
    </row>
    <row r="84" spans="1:14" ht="22.5" customHeight="1">
      <c r="A84" s="44" t="s">
        <v>18240</v>
      </c>
      <c r="B84" s="76">
        <v>8809689372307</v>
      </c>
      <c r="C84" s="50"/>
      <c r="D84" s="77" t="s">
        <v>26350</v>
      </c>
      <c r="E84" s="78">
        <v>400</v>
      </c>
      <c r="F84" s="79">
        <v>0.66</v>
      </c>
      <c r="G84" s="80">
        <v>400</v>
      </c>
      <c r="H84" s="81">
        <f>Таблица627[[#This Row],[Коэфициент стоимости]]*Таблица627[[#This Row],[Розничная цена KRW]]</f>
        <v>264</v>
      </c>
      <c r="I84" s="82" t="str">
        <f>IF($H$1="","Введите курс",Таблица627[[#This Row],[Оптовая цена KRW за 1шт]]/$H$1)</f>
        <v>Введите курс</v>
      </c>
      <c r="J84" s="83"/>
      <c r="K84" s="84">
        <f>Таблица627[[#This Row],[Заказ коробок ]]*Таблица627[[#This Row],[Кол-во шт в коробке]]</f>
        <v>0</v>
      </c>
      <c r="L84" s="85">
        <f>Таблица627[[#This Row],[Общее кол-во шт]]*Таблица627[[#This Row],[Оптовая цена KRW за 1шт]]</f>
        <v>0</v>
      </c>
      <c r="M84" s="86" t="str">
        <f>IFERROR(Таблица627[[#This Row],[Общее кол-во шт]]*Таблица627[[#This Row],[Оптовая цена USD за 1шт]],"")</f>
        <v/>
      </c>
      <c r="N84" s="87"/>
    </row>
    <row r="85" spans="1:14" ht="22.5" customHeight="1">
      <c r="A85" s="44" t="s">
        <v>18241</v>
      </c>
      <c r="B85" s="76">
        <v>8809689372291</v>
      </c>
      <c r="C85" s="50"/>
      <c r="D85" s="77" t="s">
        <v>26351</v>
      </c>
      <c r="E85" s="78">
        <v>400</v>
      </c>
      <c r="F85" s="79">
        <v>0.66</v>
      </c>
      <c r="G85" s="80">
        <v>400</v>
      </c>
      <c r="H85" s="81">
        <f>Таблица627[[#This Row],[Коэфициент стоимости]]*Таблица627[[#This Row],[Розничная цена KRW]]</f>
        <v>264</v>
      </c>
      <c r="I85" s="82" t="str">
        <f>IF($H$1="","Введите курс",Таблица627[[#This Row],[Оптовая цена KRW за 1шт]]/$H$1)</f>
        <v>Введите курс</v>
      </c>
      <c r="J85" s="83"/>
      <c r="K85" s="84">
        <f>Таблица627[[#This Row],[Заказ коробок ]]*Таблица627[[#This Row],[Кол-во шт в коробке]]</f>
        <v>0</v>
      </c>
      <c r="L85" s="85">
        <f>Таблица627[[#This Row],[Общее кол-во шт]]*Таблица627[[#This Row],[Оптовая цена KRW за 1шт]]</f>
        <v>0</v>
      </c>
      <c r="M85" s="86" t="str">
        <f>IFERROR(Таблица627[[#This Row],[Общее кол-во шт]]*Таблица627[[#This Row],[Оптовая цена USD за 1шт]],"")</f>
        <v/>
      </c>
      <c r="N85" s="87"/>
    </row>
    <row r="86" spans="1:14" ht="22.5" customHeight="1">
      <c r="A86" s="44" t="s">
        <v>18242</v>
      </c>
      <c r="B86" s="76">
        <v>8809689372284</v>
      </c>
      <c r="C86" s="50"/>
      <c r="D86" s="77" t="s">
        <v>26352</v>
      </c>
      <c r="E86" s="78">
        <v>400</v>
      </c>
      <c r="F86" s="79">
        <v>0.66</v>
      </c>
      <c r="G86" s="80">
        <v>400</v>
      </c>
      <c r="H86" s="81">
        <f>Таблица627[[#This Row],[Коэфициент стоимости]]*Таблица627[[#This Row],[Розничная цена KRW]]</f>
        <v>264</v>
      </c>
      <c r="I86" s="82" t="str">
        <f>IF($H$1="","Введите курс",Таблица627[[#This Row],[Оптовая цена KRW за 1шт]]/$H$1)</f>
        <v>Введите курс</v>
      </c>
      <c r="J86" s="83"/>
      <c r="K86" s="84">
        <f>Таблица627[[#This Row],[Заказ коробок ]]*Таблица627[[#This Row],[Кол-во шт в коробке]]</f>
        <v>0</v>
      </c>
      <c r="L86" s="85">
        <f>Таблица627[[#This Row],[Общее кол-во шт]]*Таблица627[[#This Row],[Оптовая цена KRW за 1шт]]</f>
        <v>0</v>
      </c>
      <c r="M86" s="86" t="str">
        <f>IFERROR(Таблица627[[#This Row],[Общее кол-во шт]]*Таблица627[[#This Row],[Оптовая цена USD за 1шт]],"")</f>
        <v/>
      </c>
      <c r="N86" s="87"/>
    </row>
    <row r="87" spans="1:14" ht="22.5" customHeight="1">
      <c r="A87" s="44" t="s">
        <v>18243</v>
      </c>
      <c r="B87" s="76">
        <v>8809438487009</v>
      </c>
      <c r="C87" s="50"/>
      <c r="D87" s="77" t="s">
        <v>26353</v>
      </c>
      <c r="E87" s="78">
        <v>16000</v>
      </c>
      <c r="F87" s="79">
        <v>0.22999999999999998</v>
      </c>
      <c r="G87" s="80">
        <v>200</v>
      </c>
      <c r="H87" s="81">
        <f>Таблица627[[#This Row],[Коэфициент стоимости]]*Таблица627[[#This Row],[Розничная цена KRW]]</f>
        <v>3679.9999999999995</v>
      </c>
      <c r="I87" s="82" t="str">
        <f>IF($H$1="","Введите курс",Таблица627[[#This Row],[Оптовая цена KRW за 1шт]]/$H$1)</f>
        <v>Введите курс</v>
      </c>
      <c r="J87" s="83"/>
      <c r="K87" s="84">
        <f>Таблица627[[#This Row],[Заказ коробок ]]*Таблица627[[#This Row],[Кол-во шт в коробке]]</f>
        <v>0</v>
      </c>
      <c r="L87" s="85">
        <f>Таблица627[[#This Row],[Общее кол-во шт]]*Таблица627[[#This Row],[Оптовая цена KRW за 1шт]]</f>
        <v>0</v>
      </c>
      <c r="M87" s="86" t="str">
        <f>IFERROR(Таблица627[[#This Row],[Общее кол-во шт]]*Таблица627[[#This Row],[Оптовая цена USD за 1шт]],"")</f>
        <v/>
      </c>
      <c r="N87" s="87"/>
    </row>
    <row r="88" spans="1:14" ht="22.5" customHeight="1">
      <c r="A88" s="44" t="s">
        <v>18244</v>
      </c>
      <c r="B88" s="76">
        <v>8809438487023</v>
      </c>
      <c r="C88" s="50"/>
      <c r="D88" s="77" t="s">
        <v>26354</v>
      </c>
      <c r="E88" s="78">
        <v>16000</v>
      </c>
      <c r="F88" s="79">
        <v>0.22999999999999998</v>
      </c>
      <c r="G88" s="80">
        <v>200</v>
      </c>
      <c r="H88" s="81">
        <f>Таблица627[[#This Row],[Коэфициент стоимости]]*Таблица627[[#This Row],[Розничная цена KRW]]</f>
        <v>3679.9999999999995</v>
      </c>
      <c r="I88" s="82" t="str">
        <f>IF($H$1="","Введите курс",Таблица627[[#This Row],[Оптовая цена KRW за 1шт]]/$H$1)</f>
        <v>Введите курс</v>
      </c>
      <c r="J88" s="83"/>
      <c r="K88" s="84">
        <f>Таблица627[[#This Row],[Заказ коробок ]]*Таблица627[[#This Row],[Кол-во шт в коробке]]</f>
        <v>0</v>
      </c>
      <c r="L88" s="85">
        <f>Таблица627[[#This Row],[Общее кол-во шт]]*Таблица627[[#This Row],[Оптовая цена KRW за 1шт]]</f>
        <v>0</v>
      </c>
      <c r="M88" s="86" t="str">
        <f>IFERROR(Таблица627[[#This Row],[Общее кол-во шт]]*Таблица627[[#This Row],[Оптовая цена USD за 1шт]],"")</f>
        <v/>
      </c>
      <c r="N88" s="87"/>
    </row>
    <row r="89" spans="1:14" ht="22.5" customHeight="1">
      <c r="A89" s="44" t="s">
        <v>18245</v>
      </c>
      <c r="B89" s="76">
        <v>8809438486996</v>
      </c>
      <c r="C89" s="50"/>
      <c r="D89" s="77" t="s">
        <v>26355</v>
      </c>
      <c r="E89" s="78">
        <v>16000</v>
      </c>
      <c r="F89" s="79">
        <v>0.22999999999999998</v>
      </c>
      <c r="G89" s="80">
        <v>200</v>
      </c>
      <c r="H89" s="81">
        <f>Таблица627[[#This Row],[Коэфициент стоимости]]*Таблица627[[#This Row],[Розничная цена KRW]]</f>
        <v>3679.9999999999995</v>
      </c>
      <c r="I89" s="82" t="str">
        <f>IF($H$1="","Введите курс",Таблица627[[#This Row],[Оптовая цена KRW за 1шт]]/$H$1)</f>
        <v>Введите курс</v>
      </c>
      <c r="J89" s="83"/>
      <c r="K89" s="84">
        <f>Таблица627[[#This Row],[Заказ коробок ]]*Таблица627[[#This Row],[Кол-во шт в коробке]]</f>
        <v>0</v>
      </c>
      <c r="L89" s="85">
        <f>Таблица627[[#This Row],[Общее кол-во шт]]*Таблица627[[#This Row],[Оптовая цена KRW за 1шт]]</f>
        <v>0</v>
      </c>
      <c r="M89" s="86" t="str">
        <f>IFERROR(Таблица627[[#This Row],[Общее кол-во шт]]*Таблица627[[#This Row],[Оптовая цена USD за 1шт]],"")</f>
        <v/>
      </c>
      <c r="N89" s="87"/>
    </row>
    <row r="90" spans="1:14" ht="22.5" customHeight="1">
      <c r="A90" s="44" t="s">
        <v>18246</v>
      </c>
      <c r="B90" s="76">
        <v>8809438487016</v>
      </c>
      <c r="C90" s="50"/>
      <c r="D90" s="77" t="s">
        <v>26356</v>
      </c>
      <c r="E90" s="78">
        <v>16000</v>
      </c>
      <c r="F90" s="79">
        <v>0.22999999999999998</v>
      </c>
      <c r="G90" s="80">
        <v>200</v>
      </c>
      <c r="H90" s="81">
        <f>Таблица627[[#This Row],[Коэфициент стоимости]]*Таблица627[[#This Row],[Розничная цена KRW]]</f>
        <v>3679.9999999999995</v>
      </c>
      <c r="I90" s="82" t="str">
        <f>IF($H$1="","Введите курс",Таблица627[[#This Row],[Оптовая цена KRW за 1шт]]/$H$1)</f>
        <v>Введите курс</v>
      </c>
      <c r="J90" s="83"/>
      <c r="K90" s="84">
        <f>Таблица627[[#This Row],[Заказ коробок ]]*Таблица627[[#This Row],[Кол-во шт в коробке]]</f>
        <v>0</v>
      </c>
      <c r="L90" s="85">
        <f>Таблица627[[#This Row],[Общее кол-во шт]]*Таблица627[[#This Row],[Оптовая цена KRW за 1шт]]</f>
        <v>0</v>
      </c>
      <c r="M90" s="86" t="str">
        <f>IFERROR(Таблица627[[#This Row],[Общее кол-во шт]]*Таблица627[[#This Row],[Оптовая цена USD за 1шт]],"")</f>
        <v/>
      </c>
      <c r="N90" s="87"/>
    </row>
    <row r="91" spans="1:14" ht="22.5" customHeight="1">
      <c r="A91" s="44" t="s">
        <v>18247</v>
      </c>
      <c r="B91" s="76">
        <v>8809084080494</v>
      </c>
      <c r="C91" s="50"/>
      <c r="D91" s="115" t="s">
        <v>26357</v>
      </c>
      <c r="E91" s="78">
        <v>30000</v>
      </c>
      <c r="F91" s="79">
        <v>0.28000000000000003</v>
      </c>
      <c r="G91" s="80">
        <v>100</v>
      </c>
      <c r="H91" s="81">
        <f>Таблица627[[#This Row],[Коэфициент стоимости]]*Таблица627[[#This Row],[Розничная цена KRW]]</f>
        <v>8400</v>
      </c>
      <c r="I91" s="82" t="str">
        <f>IF($H$1="","Введите курс",Таблица627[[#This Row],[Оптовая цена KRW за 1шт]]/$H$1)</f>
        <v>Введите курс</v>
      </c>
      <c r="J91" s="83"/>
      <c r="K91" s="84">
        <f>Таблица627[[#This Row],[Заказ коробок ]]*Таблица627[[#This Row],[Кол-во шт в коробке]]</f>
        <v>0</v>
      </c>
      <c r="L91" s="85">
        <f>Таблица627[[#This Row],[Общее кол-во шт]]*Таблица627[[#This Row],[Оптовая цена KRW за 1шт]]</f>
        <v>0</v>
      </c>
      <c r="M91" s="86" t="str">
        <f>IFERROR(Таблица627[[#This Row],[Общее кол-во шт]]*Таблица627[[#This Row],[Оптовая цена USD за 1шт]],"")</f>
        <v/>
      </c>
      <c r="N91" s="87"/>
    </row>
    <row r="92" spans="1:14" ht="22.5" customHeight="1">
      <c r="A92" s="44" t="s">
        <v>18248</v>
      </c>
      <c r="B92" s="76">
        <v>8809084080500</v>
      </c>
      <c r="C92" s="50"/>
      <c r="D92" s="115" t="s">
        <v>26358</v>
      </c>
      <c r="E92" s="78">
        <v>30000</v>
      </c>
      <c r="F92" s="79">
        <v>0.28000000000000003</v>
      </c>
      <c r="G92" s="80">
        <v>100</v>
      </c>
      <c r="H92" s="81">
        <f>Таблица627[[#This Row],[Коэфициент стоимости]]*Таблица627[[#This Row],[Розничная цена KRW]]</f>
        <v>8400</v>
      </c>
      <c r="I92" s="82" t="str">
        <f>IF($H$1="","Введите курс",Таблица627[[#This Row],[Оптовая цена KRW за 1шт]]/$H$1)</f>
        <v>Введите курс</v>
      </c>
      <c r="J92" s="83"/>
      <c r="K92" s="84">
        <f>Таблица627[[#This Row],[Заказ коробок ]]*Таблица627[[#This Row],[Кол-во шт в коробке]]</f>
        <v>0</v>
      </c>
      <c r="L92" s="85">
        <f>Таблица627[[#This Row],[Общее кол-во шт]]*Таблица627[[#This Row],[Оптовая цена KRW за 1шт]]</f>
        <v>0</v>
      </c>
      <c r="M92" s="86" t="str">
        <f>IFERROR(Таблица627[[#This Row],[Общее кол-во шт]]*Таблица627[[#This Row],[Оптовая цена USD за 1шт]],"")</f>
        <v/>
      </c>
      <c r="N92" s="87"/>
    </row>
    <row r="93" spans="1:14" ht="22.5" customHeight="1">
      <c r="A93" s="44" t="s">
        <v>18249</v>
      </c>
      <c r="B93" s="76">
        <v>8809084080517</v>
      </c>
      <c r="C93" s="50"/>
      <c r="D93" s="115" t="s">
        <v>26359</v>
      </c>
      <c r="E93" s="78">
        <v>30000</v>
      </c>
      <c r="F93" s="79">
        <v>0.28000000000000003</v>
      </c>
      <c r="G93" s="80">
        <v>100</v>
      </c>
      <c r="H93" s="81">
        <f>Таблица627[[#This Row],[Коэфициент стоимости]]*Таблица627[[#This Row],[Розничная цена KRW]]</f>
        <v>8400</v>
      </c>
      <c r="I93" s="82" t="str">
        <f>IF($H$1="","Введите курс",Таблица627[[#This Row],[Оптовая цена KRW за 1шт]]/$H$1)</f>
        <v>Введите курс</v>
      </c>
      <c r="J93" s="83"/>
      <c r="K93" s="84">
        <f>Таблица627[[#This Row],[Заказ коробок ]]*Таблица627[[#This Row],[Кол-во шт в коробке]]</f>
        <v>0</v>
      </c>
      <c r="L93" s="85">
        <f>Таблица627[[#This Row],[Общее кол-во шт]]*Таблица627[[#This Row],[Оптовая цена KRW за 1шт]]</f>
        <v>0</v>
      </c>
      <c r="M93" s="86" t="str">
        <f>IFERROR(Таблица627[[#This Row],[Общее кол-во шт]]*Таблица627[[#This Row],[Оптовая цена USD за 1шт]],"")</f>
        <v/>
      </c>
      <c r="N93" s="87"/>
    </row>
    <row r="94" spans="1:14" ht="22.5" customHeight="1">
      <c r="A94" s="44" t="s">
        <v>18250</v>
      </c>
      <c r="B94" s="76">
        <v>8809084080524</v>
      </c>
      <c r="C94" s="50"/>
      <c r="D94" s="115" t="s">
        <v>26360</v>
      </c>
      <c r="E94" s="78">
        <v>30000</v>
      </c>
      <c r="F94" s="79">
        <v>0.28000000000000003</v>
      </c>
      <c r="G94" s="80">
        <v>100</v>
      </c>
      <c r="H94" s="81">
        <f>Таблица627[[#This Row],[Коэфициент стоимости]]*Таблица627[[#This Row],[Розничная цена KRW]]</f>
        <v>8400</v>
      </c>
      <c r="I94" s="82" t="str">
        <f>IF($H$1="","Введите курс",Таблица627[[#This Row],[Оптовая цена KRW за 1шт]]/$H$1)</f>
        <v>Введите курс</v>
      </c>
      <c r="J94" s="83"/>
      <c r="K94" s="84">
        <f>Таблица627[[#This Row],[Заказ коробок ]]*Таблица627[[#This Row],[Кол-во шт в коробке]]</f>
        <v>0</v>
      </c>
      <c r="L94" s="85">
        <f>Таблица627[[#This Row],[Общее кол-во шт]]*Таблица627[[#This Row],[Оптовая цена KRW за 1шт]]</f>
        <v>0</v>
      </c>
      <c r="M94" s="86" t="str">
        <f>IFERROR(Таблица627[[#This Row],[Общее кол-во шт]]*Таблица627[[#This Row],[Оптовая цена USD за 1шт]],"")</f>
        <v/>
      </c>
      <c r="N94" s="87"/>
    </row>
    <row r="95" spans="1:14" ht="22.5" customHeight="1">
      <c r="A95" s="44" t="s">
        <v>18251</v>
      </c>
      <c r="B95" s="76">
        <v>8809084080531</v>
      </c>
      <c r="C95" s="50"/>
      <c r="D95" s="115" t="s">
        <v>26361</v>
      </c>
      <c r="E95" s="78">
        <v>30000</v>
      </c>
      <c r="F95" s="79">
        <v>0.28000000000000003</v>
      </c>
      <c r="G95" s="80">
        <v>100</v>
      </c>
      <c r="H95" s="81">
        <f>Таблица627[[#This Row],[Коэфициент стоимости]]*Таблица627[[#This Row],[Розничная цена KRW]]</f>
        <v>8400</v>
      </c>
      <c r="I95" s="82" t="str">
        <f>IF($H$1="","Введите курс",Таблица627[[#This Row],[Оптовая цена KRW за 1шт]]/$H$1)</f>
        <v>Введите курс</v>
      </c>
      <c r="J95" s="83"/>
      <c r="K95" s="84">
        <f>Таблица627[[#This Row],[Заказ коробок ]]*Таблица627[[#This Row],[Кол-во шт в коробке]]</f>
        <v>0</v>
      </c>
      <c r="L95" s="85">
        <f>Таблица627[[#This Row],[Общее кол-во шт]]*Таблица627[[#This Row],[Оптовая цена KRW за 1шт]]</f>
        <v>0</v>
      </c>
      <c r="M95" s="86" t="str">
        <f>IFERROR(Таблица627[[#This Row],[Общее кол-во шт]]*Таблица627[[#This Row],[Оптовая цена USD за 1шт]],"")</f>
        <v/>
      </c>
      <c r="N95" s="87"/>
    </row>
    <row r="96" spans="1:14" ht="22.5" customHeight="1">
      <c r="A96" s="44" t="s">
        <v>18252</v>
      </c>
      <c r="B96" s="76">
        <v>8809084080548</v>
      </c>
      <c r="C96" s="50"/>
      <c r="D96" s="115" t="s">
        <v>26362</v>
      </c>
      <c r="E96" s="78">
        <v>30000</v>
      </c>
      <c r="F96" s="79">
        <v>0.28000000000000003</v>
      </c>
      <c r="G96" s="80">
        <v>100</v>
      </c>
      <c r="H96" s="81">
        <f>Таблица627[[#This Row],[Коэфициент стоимости]]*Таблица627[[#This Row],[Розничная цена KRW]]</f>
        <v>8400</v>
      </c>
      <c r="I96" s="82" t="str">
        <f>IF($H$1="","Введите курс",Таблица627[[#This Row],[Оптовая цена KRW за 1шт]]/$H$1)</f>
        <v>Введите курс</v>
      </c>
      <c r="J96" s="83"/>
      <c r="K96" s="84">
        <f>Таблица627[[#This Row],[Заказ коробок ]]*Таблица627[[#This Row],[Кол-во шт в коробке]]</f>
        <v>0</v>
      </c>
      <c r="L96" s="85">
        <f>Таблица627[[#This Row],[Общее кол-во шт]]*Таблица627[[#This Row],[Оптовая цена KRW за 1шт]]</f>
        <v>0</v>
      </c>
      <c r="M96" s="86" t="str">
        <f>IFERROR(Таблица627[[#This Row],[Общее кол-во шт]]*Таблица627[[#This Row],[Оптовая цена USD за 1шт]],"")</f>
        <v/>
      </c>
      <c r="N96" s="87"/>
    </row>
    <row r="97" spans="1:14" ht="22.5" customHeight="1">
      <c r="A97" s="44" t="s">
        <v>18253</v>
      </c>
      <c r="B97" s="76">
        <v>8809438486255</v>
      </c>
      <c r="C97" s="50"/>
      <c r="D97" s="77" t="s">
        <v>26363</v>
      </c>
      <c r="E97" s="78">
        <v>7000</v>
      </c>
      <c r="F97" s="79">
        <v>0.33999999999999997</v>
      </c>
      <c r="G97" s="80">
        <v>100</v>
      </c>
      <c r="H97" s="81">
        <f>Таблица627[[#This Row],[Коэфициент стоимости]]*Таблица627[[#This Row],[Розничная цена KRW]]</f>
        <v>2380</v>
      </c>
      <c r="I97" s="82" t="str">
        <f>IF($H$1="","Введите курс",Таблица627[[#This Row],[Оптовая цена KRW за 1шт]]/$H$1)</f>
        <v>Введите курс</v>
      </c>
      <c r="J97" s="83"/>
      <c r="K97" s="84">
        <f>Таблица627[[#This Row],[Заказ коробок ]]*Таблица627[[#This Row],[Кол-во шт в коробке]]</f>
        <v>0</v>
      </c>
      <c r="L97" s="85">
        <f>Таблица627[[#This Row],[Общее кол-во шт]]*Таблица627[[#This Row],[Оптовая цена KRW за 1шт]]</f>
        <v>0</v>
      </c>
      <c r="M97" s="86" t="str">
        <f>IFERROR(Таблица627[[#This Row],[Общее кол-во шт]]*Таблица627[[#This Row],[Оптовая цена USD за 1шт]],"")</f>
        <v/>
      </c>
      <c r="N97" s="87"/>
    </row>
    <row r="98" spans="1:14" ht="22.5" customHeight="1">
      <c r="A98" s="44" t="s">
        <v>18254</v>
      </c>
      <c r="B98" s="76">
        <v>8809438486262</v>
      </c>
      <c r="C98" s="50"/>
      <c r="D98" s="77" t="s">
        <v>26364</v>
      </c>
      <c r="E98" s="78">
        <v>7000</v>
      </c>
      <c r="F98" s="79">
        <v>0.33999999999999997</v>
      </c>
      <c r="G98" s="80">
        <v>100</v>
      </c>
      <c r="H98" s="81">
        <f>Таблица627[[#This Row],[Коэфициент стоимости]]*Таблица627[[#This Row],[Розничная цена KRW]]</f>
        <v>2380</v>
      </c>
      <c r="I98" s="82" t="str">
        <f>IF($H$1="","Введите курс",Таблица627[[#This Row],[Оптовая цена KRW за 1шт]]/$H$1)</f>
        <v>Введите курс</v>
      </c>
      <c r="J98" s="83"/>
      <c r="K98" s="84">
        <f>Таблица627[[#This Row],[Заказ коробок ]]*Таблица627[[#This Row],[Кол-во шт в коробке]]</f>
        <v>0</v>
      </c>
      <c r="L98" s="85">
        <f>Таблица627[[#This Row],[Общее кол-во шт]]*Таблица627[[#This Row],[Оптовая цена KRW за 1шт]]</f>
        <v>0</v>
      </c>
      <c r="M98" s="86" t="str">
        <f>IFERROR(Таблица627[[#This Row],[Общее кол-во шт]]*Таблица627[[#This Row],[Оптовая цена USD за 1шт]],"")</f>
        <v/>
      </c>
      <c r="N98" s="87"/>
    </row>
    <row r="99" spans="1:14" ht="22.5" customHeight="1">
      <c r="A99" s="44" t="s">
        <v>18255</v>
      </c>
      <c r="B99" s="76">
        <v>8809438486279</v>
      </c>
      <c r="C99" s="50"/>
      <c r="D99" s="77" t="s">
        <v>26365</v>
      </c>
      <c r="E99" s="78">
        <v>7000</v>
      </c>
      <c r="F99" s="79">
        <v>0.33999999999999997</v>
      </c>
      <c r="G99" s="80">
        <v>100</v>
      </c>
      <c r="H99" s="81">
        <f>Таблица627[[#This Row],[Коэфициент стоимости]]*Таблица627[[#This Row],[Розничная цена KRW]]</f>
        <v>2380</v>
      </c>
      <c r="I99" s="82" t="str">
        <f>IF($H$1="","Введите курс",Таблица627[[#This Row],[Оптовая цена KRW за 1шт]]/$H$1)</f>
        <v>Введите курс</v>
      </c>
      <c r="J99" s="83"/>
      <c r="K99" s="84">
        <f>Таблица627[[#This Row],[Заказ коробок ]]*Таблица627[[#This Row],[Кол-во шт в коробке]]</f>
        <v>0</v>
      </c>
      <c r="L99" s="85">
        <f>Таблица627[[#This Row],[Общее кол-во шт]]*Таблица627[[#This Row],[Оптовая цена KRW за 1шт]]</f>
        <v>0</v>
      </c>
      <c r="M99" s="86" t="str">
        <f>IFERROR(Таблица627[[#This Row],[Общее кол-во шт]]*Таблица627[[#This Row],[Оптовая цена USD за 1шт]],"")</f>
        <v/>
      </c>
      <c r="N99" s="87"/>
    </row>
    <row r="100" spans="1:14" ht="22.5" customHeight="1">
      <c r="A100" s="44" t="s">
        <v>18256</v>
      </c>
      <c r="B100" s="76">
        <v>8809438486286</v>
      </c>
      <c r="C100" s="50"/>
      <c r="D100" s="77" t="s">
        <v>26366</v>
      </c>
      <c r="E100" s="78">
        <v>7000</v>
      </c>
      <c r="F100" s="79">
        <v>0.33999999999999997</v>
      </c>
      <c r="G100" s="80">
        <v>100</v>
      </c>
      <c r="H100" s="81">
        <f>Таблица627[[#This Row],[Коэфициент стоимости]]*Таблица627[[#This Row],[Розничная цена KRW]]</f>
        <v>2380</v>
      </c>
      <c r="I100" s="82" t="str">
        <f>IF($H$1="","Введите курс",Таблица627[[#This Row],[Оптовая цена KRW за 1шт]]/$H$1)</f>
        <v>Введите курс</v>
      </c>
      <c r="J100" s="83"/>
      <c r="K100" s="84">
        <f>Таблица627[[#This Row],[Заказ коробок ]]*Таблица627[[#This Row],[Кол-во шт в коробке]]</f>
        <v>0</v>
      </c>
      <c r="L100" s="85">
        <f>Таблица627[[#This Row],[Общее кол-во шт]]*Таблица627[[#This Row],[Оптовая цена KRW за 1шт]]</f>
        <v>0</v>
      </c>
      <c r="M100" s="86" t="str">
        <f>IFERROR(Таблица627[[#This Row],[Общее кол-во шт]]*Таблица627[[#This Row],[Оптовая цена USD за 1шт]],"")</f>
        <v/>
      </c>
      <c r="N100" s="87"/>
    </row>
    <row r="101" spans="1:14" ht="22.5" customHeight="1">
      <c r="A101" s="44" t="s">
        <v>18257</v>
      </c>
      <c r="B101" s="76">
        <v>8809438486293</v>
      </c>
      <c r="C101" s="50"/>
      <c r="D101" s="77" t="s">
        <v>26367</v>
      </c>
      <c r="E101" s="78">
        <v>7000</v>
      </c>
      <c r="F101" s="79">
        <v>0.33999999999999997</v>
      </c>
      <c r="G101" s="80">
        <v>100</v>
      </c>
      <c r="H101" s="81">
        <f>Таблица627[[#This Row],[Коэфициент стоимости]]*Таблица627[[#This Row],[Розничная цена KRW]]</f>
        <v>2380</v>
      </c>
      <c r="I101" s="82" t="str">
        <f>IF($H$1="","Введите курс",Таблица627[[#This Row],[Оптовая цена KRW за 1шт]]/$H$1)</f>
        <v>Введите курс</v>
      </c>
      <c r="J101" s="83"/>
      <c r="K101" s="84">
        <f>Таблица627[[#This Row],[Заказ коробок ]]*Таблица627[[#This Row],[Кол-во шт в коробке]]</f>
        <v>0</v>
      </c>
      <c r="L101" s="85">
        <f>Таблица627[[#This Row],[Общее кол-во шт]]*Таблица627[[#This Row],[Оптовая цена KRW за 1шт]]</f>
        <v>0</v>
      </c>
      <c r="M101" s="86" t="str">
        <f>IFERROR(Таблица627[[#This Row],[Общее кол-во шт]]*Таблица627[[#This Row],[Оптовая цена USD за 1шт]],"")</f>
        <v/>
      </c>
      <c r="N101" s="87"/>
    </row>
    <row r="102" spans="1:14" ht="22.5" customHeight="1">
      <c r="A102" s="44" t="s">
        <v>18258</v>
      </c>
      <c r="B102" s="76">
        <v>8809474492623</v>
      </c>
      <c r="C102" s="50"/>
      <c r="D102" s="77" t="s">
        <v>26368</v>
      </c>
      <c r="E102" s="78">
        <v>4900</v>
      </c>
      <c r="F102" s="79">
        <v>0.31000000000000005</v>
      </c>
      <c r="G102" s="80">
        <v>60</v>
      </c>
      <c r="H102" s="81">
        <f>Таблица627[[#This Row],[Коэфициент стоимости]]*Таблица627[[#This Row],[Розничная цена KRW]]</f>
        <v>1519.0000000000002</v>
      </c>
      <c r="I102" s="82" t="str">
        <f>IF($H$1="","Введите курс",Таблица627[[#This Row],[Оптовая цена KRW за 1шт]]/$H$1)</f>
        <v>Введите курс</v>
      </c>
      <c r="J102" s="83"/>
      <c r="K102" s="84">
        <f>Таблица627[[#This Row],[Заказ коробок ]]*Таблица627[[#This Row],[Кол-во шт в коробке]]</f>
        <v>0</v>
      </c>
      <c r="L102" s="85">
        <f>Таблица627[[#This Row],[Общее кол-во шт]]*Таблица627[[#This Row],[Оптовая цена KRW за 1шт]]</f>
        <v>0</v>
      </c>
      <c r="M102" s="86" t="str">
        <f>IFERROR(Таблица627[[#This Row],[Общее кол-во шт]]*Таблица627[[#This Row],[Оптовая цена USD за 1шт]],"")</f>
        <v/>
      </c>
      <c r="N102" s="87"/>
    </row>
    <row r="103" spans="1:14" ht="22.5" customHeight="1">
      <c r="A103" s="44" t="s">
        <v>18259</v>
      </c>
      <c r="B103" s="76">
        <v>8809065105325</v>
      </c>
      <c r="C103" s="50"/>
      <c r="D103" s="77" t="s">
        <v>26369</v>
      </c>
      <c r="E103" s="78">
        <v>4900</v>
      </c>
      <c r="F103" s="79">
        <v>0.31000000000000005</v>
      </c>
      <c r="G103" s="80">
        <v>60</v>
      </c>
      <c r="H103" s="81">
        <f>Таблица627[[#This Row],[Коэфициент стоимости]]*Таблица627[[#This Row],[Розничная цена KRW]]</f>
        <v>1519.0000000000002</v>
      </c>
      <c r="I103" s="82" t="str">
        <f>IF($H$1="","Введите курс",Таблица627[[#This Row],[Оптовая цена KRW за 1шт]]/$H$1)</f>
        <v>Введите курс</v>
      </c>
      <c r="J103" s="83"/>
      <c r="K103" s="84">
        <f>Таблица627[[#This Row],[Заказ коробок ]]*Таблица627[[#This Row],[Кол-во шт в коробке]]</f>
        <v>0</v>
      </c>
      <c r="L103" s="85">
        <f>Таблица627[[#This Row],[Общее кол-во шт]]*Таблица627[[#This Row],[Оптовая цена KRW за 1шт]]</f>
        <v>0</v>
      </c>
      <c r="M103" s="86" t="str">
        <f>IFERROR(Таблица627[[#This Row],[Общее кол-во шт]]*Таблица627[[#This Row],[Оптовая цена USD за 1шт]],"")</f>
        <v/>
      </c>
      <c r="N103" s="87"/>
    </row>
    <row r="104" spans="1:14" ht="22.5" customHeight="1">
      <c r="A104" s="44" t="s">
        <v>18260</v>
      </c>
      <c r="B104" s="76">
        <v>8809382390905</v>
      </c>
      <c r="C104" s="50"/>
      <c r="D104" s="77" t="s">
        <v>26370</v>
      </c>
      <c r="E104" s="78">
        <v>23000</v>
      </c>
      <c r="F104" s="79">
        <v>0.28000000000000003</v>
      </c>
      <c r="G104" s="80">
        <v>100</v>
      </c>
      <c r="H104" s="81">
        <f>Таблица627[[#This Row],[Коэфициент стоимости]]*Таблица627[[#This Row],[Розничная цена KRW]]</f>
        <v>6440.0000000000009</v>
      </c>
      <c r="I104" s="82" t="str">
        <f>IF($H$1="","Введите курс",Таблица627[[#This Row],[Оптовая цена KRW за 1шт]]/$H$1)</f>
        <v>Введите курс</v>
      </c>
      <c r="J104" s="83"/>
      <c r="K104" s="84">
        <f>Таблица627[[#This Row],[Заказ коробок ]]*Таблица627[[#This Row],[Кол-во шт в коробке]]</f>
        <v>0</v>
      </c>
      <c r="L104" s="85">
        <f>Таблица627[[#This Row],[Общее кол-во шт]]*Таблица627[[#This Row],[Оптовая цена KRW за 1шт]]</f>
        <v>0</v>
      </c>
      <c r="M104" s="86" t="str">
        <f>IFERROR(Таблица627[[#This Row],[Общее кол-во шт]]*Таблица627[[#This Row],[Оптовая цена USD за 1шт]],"")</f>
        <v/>
      </c>
      <c r="N104" s="87"/>
    </row>
    <row r="105" spans="1:14" ht="22.5" customHeight="1">
      <c r="A105" s="44" t="s">
        <v>18261</v>
      </c>
      <c r="B105" s="76">
        <v>8809382390912</v>
      </c>
      <c r="C105" s="50"/>
      <c r="D105" s="77" t="s">
        <v>26371</v>
      </c>
      <c r="E105" s="78">
        <v>23000</v>
      </c>
      <c r="F105" s="79">
        <v>0.28000000000000003</v>
      </c>
      <c r="G105" s="80">
        <v>100</v>
      </c>
      <c r="H105" s="81">
        <f>Таблица627[[#This Row],[Коэфициент стоимости]]*Таблица627[[#This Row],[Розничная цена KRW]]</f>
        <v>6440.0000000000009</v>
      </c>
      <c r="I105" s="82" t="str">
        <f>IF($H$1="","Введите курс",Таблица627[[#This Row],[Оптовая цена KRW за 1шт]]/$H$1)</f>
        <v>Введите курс</v>
      </c>
      <c r="J105" s="83"/>
      <c r="K105" s="84">
        <f>Таблица627[[#This Row],[Заказ коробок ]]*Таблица627[[#This Row],[Кол-во шт в коробке]]</f>
        <v>0</v>
      </c>
      <c r="L105" s="85">
        <f>Таблица627[[#This Row],[Общее кол-во шт]]*Таблица627[[#This Row],[Оптовая цена KRW за 1шт]]</f>
        <v>0</v>
      </c>
      <c r="M105" s="86" t="str">
        <f>IFERROR(Таблица627[[#This Row],[Общее кол-во шт]]*Таблица627[[#This Row],[Оптовая цена USD за 1шт]],"")</f>
        <v/>
      </c>
      <c r="N105" s="87"/>
    </row>
    <row r="106" spans="1:14" ht="22.5" customHeight="1">
      <c r="A106" s="44" t="s">
        <v>18262</v>
      </c>
      <c r="B106" s="76">
        <v>8809084081613</v>
      </c>
      <c r="C106" s="50"/>
      <c r="D106" s="77" t="s">
        <v>26372</v>
      </c>
      <c r="E106" s="78">
        <v>23000</v>
      </c>
      <c r="F106" s="79">
        <v>0.28000000000000003</v>
      </c>
      <c r="G106" s="80">
        <v>100</v>
      </c>
      <c r="H106" s="81">
        <f>Таблица627[[#This Row],[Коэфициент стоимости]]*Таблица627[[#This Row],[Розничная цена KRW]]</f>
        <v>6440.0000000000009</v>
      </c>
      <c r="I106" s="82" t="str">
        <f>IF($H$1="","Введите курс",Таблица627[[#This Row],[Оптовая цена KRW за 1шт]]/$H$1)</f>
        <v>Введите курс</v>
      </c>
      <c r="J106" s="83"/>
      <c r="K106" s="84">
        <f>Таблица627[[#This Row],[Заказ коробок ]]*Таблица627[[#This Row],[Кол-во шт в коробке]]</f>
        <v>0</v>
      </c>
      <c r="L106" s="85">
        <f>Таблица627[[#This Row],[Общее кол-во шт]]*Таблица627[[#This Row],[Оптовая цена KRW за 1шт]]</f>
        <v>0</v>
      </c>
      <c r="M106" s="86" t="str">
        <f>IFERROR(Таблица627[[#This Row],[Общее кол-во шт]]*Таблица627[[#This Row],[Оптовая цена USD за 1шт]],"")</f>
        <v/>
      </c>
      <c r="N106" s="87"/>
    </row>
    <row r="107" spans="1:14" ht="22.5" customHeight="1">
      <c r="A107" s="44" t="s">
        <v>18263</v>
      </c>
      <c r="B107" s="76">
        <v>8809474495082</v>
      </c>
      <c r="C107" s="50"/>
      <c r="D107" s="77" t="s">
        <v>26373</v>
      </c>
      <c r="E107" s="78">
        <v>35000</v>
      </c>
      <c r="F107" s="79">
        <v>0.18</v>
      </c>
      <c r="G107" s="80">
        <v>200</v>
      </c>
      <c r="H107" s="81">
        <f>Таблица627[[#This Row],[Коэфициент стоимости]]*Таблица627[[#This Row],[Розничная цена KRW]]</f>
        <v>6300</v>
      </c>
      <c r="I107" s="82" t="str">
        <f>IF($H$1="","Введите курс",Таблица627[[#This Row],[Оптовая цена KRW за 1шт]]/$H$1)</f>
        <v>Введите курс</v>
      </c>
      <c r="J107" s="83"/>
      <c r="K107" s="84">
        <f>Таблица627[[#This Row],[Заказ коробок ]]*Таблица627[[#This Row],[Кол-во шт в коробке]]</f>
        <v>0</v>
      </c>
      <c r="L107" s="85">
        <f>Таблица627[[#This Row],[Общее кол-во шт]]*Таблица627[[#This Row],[Оптовая цена KRW за 1шт]]</f>
        <v>0</v>
      </c>
      <c r="M107" s="86" t="str">
        <f>IFERROR(Таблица627[[#This Row],[Общее кол-во шт]]*Таблица627[[#This Row],[Оптовая цена USD за 1шт]],"")</f>
        <v/>
      </c>
      <c r="N107" s="87"/>
    </row>
    <row r="108" spans="1:14" ht="22.5" customHeight="1">
      <c r="A108" s="44" t="s">
        <v>18264</v>
      </c>
      <c r="B108" s="76">
        <v>8809591351421</v>
      </c>
      <c r="C108" s="50"/>
      <c r="D108" s="77" t="s">
        <v>26374</v>
      </c>
      <c r="E108" s="78">
        <v>13000</v>
      </c>
      <c r="F108" s="79">
        <v>0.25</v>
      </c>
      <c r="G108" s="80">
        <v>50</v>
      </c>
      <c r="H108" s="81">
        <f>Таблица627[[#This Row],[Коэфициент стоимости]]*Таблица627[[#This Row],[Розничная цена KRW]]</f>
        <v>3250</v>
      </c>
      <c r="I108" s="82" t="str">
        <f>IF($H$1="","Введите курс",Таблица627[[#This Row],[Оптовая цена KRW за 1шт]]/$H$1)</f>
        <v>Введите курс</v>
      </c>
      <c r="J108" s="83"/>
      <c r="K108" s="84">
        <f>Таблица627[[#This Row],[Заказ коробок ]]*Таблица627[[#This Row],[Кол-во шт в коробке]]</f>
        <v>0</v>
      </c>
      <c r="L108" s="85">
        <f>Таблица627[[#This Row],[Общее кол-во шт]]*Таблица627[[#This Row],[Оптовая цена KRW за 1шт]]</f>
        <v>0</v>
      </c>
      <c r="M108" s="86" t="str">
        <f>IFERROR(Таблица627[[#This Row],[Общее кол-во шт]]*Таблица627[[#This Row],[Оптовая цена USD за 1шт]],"")</f>
        <v/>
      </c>
      <c r="N108" s="87"/>
    </row>
    <row r="109" spans="1:14" ht="22.5" customHeight="1">
      <c r="A109" s="44" t="s">
        <v>18265</v>
      </c>
      <c r="B109" s="76">
        <v>8809591351438</v>
      </c>
      <c r="C109" s="50"/>
      <c r="D109" s="77" t="s">
        <v>26375</v>
      </c>
      <c r="E109" s="78">
        <v>9000</v>
      </c>
      <c r="F109" s="79">
        <v>0.25</v>
      </c>
      <c r="G109" s="80">
        <v>60</v>
      </c>
      <c r="H109" s="81">
        <f>Таблица627[[#This Row],[Коэфициент стоимости]]*Таблица627[[#This Row],[Розничная цена KRW]]</f>
        <v>2250</v>
      </c>
      <c r="I109" s="82" t="str">
        <f>IF($H$1="","Введите курс",Таблица627[[#This Row],[Оптовая цена KRW за 1шт]]/$H$1)</f>
        <v>Введите курс</v>
      </c>
      <c r="J109" s="83"/>
      <c r="K109" s="84">
        <f>Таблица627[[#This Row],[Заказ коробок ]]*Таблица627[[#This Row],[Кол-во шт в коробке]]</f>
        <v>0</v>
      </c>
      <c r="L109" s="85">
        <f>Таблица627[[#This Row],[Общее кол-во шт]]*Таблица627[[#This Row],[Оптовая цена KRW за 1шт]]</f>
        <v>0</v>
      </c>
      <c r="M109" s="86" t="str">
        <f>IFERROR(Таблица627[[#This Row],[Общее кол-во шт]]*Таблица627[[#This Row],[Оптовая цена USD за 1шт]],"")</f>
        <v/>
      </c>
      <c r="N109" s="87"/>
    </row>
    <row r="110" spans="1:14" ht="22.5" customHeight="1">
      <c r="A110" s="44" t="s">
        <v>18266</v>
      </c>
      <c r="B110" s="76">
        <v>8809591351445</v>
      </c>
      <c r="C110" s="50"/>
      <c r="D110" s="77" t="s">
        <v>26376</v>
      </c>
      <c r="E110" s="78">
        <v>13000</v>
      </c>
      <c r="F110" s="79">
        <v>0.25</v>
      </c>
      <c r="G110" s="80">
        <v>50</v>
      </c>
      <c r="H110" s="81">
        <f>Таблица627[[#This Row],[Коэфициент стоимости]]*Таблица627[[#This Row],[Розничная цена KRW]]</f>
        <v>3250</v>
      </c>
      <c r="I110" s="82" t="str">
        <f>IF($H$1="","Введите курс",Таблица627[[#This Row],[Оптовая цена KRW за 1шт]]/$H$1)</f>
        <v>Введите курс</v>
      </c>
      <c r="J110" s="83"/>
      <c r="K110" s="84">
        <f>Таблица627[[#This Row],[Заказ коробок ]]*Таблица627[[#This Row],[Кол-во шт в коробке]]</f>
        <v>0</v>
      </c>
      <c r="L110" s="85">
        <f>Таблица627[[#This Row],[Общее кол-во шт]]*Таблица627[[#This Row],[Оптовая цена KRW за 1шт]]</f>
        <v>0</v>
      </c>
      <c r="M110" s="86" t="str">
        <f>IFERROR(Таблица627[[#This Row],[Общее кол-во шт]]*Таблица627[[#This Row],[Оптовая цена USD за 1шт]],"")</f>
        <v/>
      </c>
      <c r="N110" s="87"/>
    </row>
    <row r="111" spans="1:14" ht="22.5" customHeight="1">
      <c r="A111" s="44" t="s">
        <v>18267</v>
      </c>
      <c r="B111" s="76">
        <v>8809591351452</v>
      </c>
      <c r="C111" s="50"/>
      <c r="D111" s="77" t="s">
        <v>26377</v>
      </c>
      <c r="E111" s="78">
        <v>9000</v>
      </c>
      <c r="F111" s="79">
        <v>0.25</v>
      </c>
      <c r="G111" s="80">
        <v>60</v>
      </c>
      <c r="H111" s="81">
        <f>Таблица627[[#This Row],[Коэфициент стоимости]]*Таблица627[[#This Row],[Розничная цена KRW]]</f>
        <v>2250</v>
      </c>
      <c r="I111" s="82" t="str">
        <f>IF($H$1="","Введите курс",Таблица627[[#This Row],[Оптовая цена KRW за 1шт]]/$H$1)</f>
        <v>Введите курс</v>
      </c>
      <c r="J111" s="83"/>
      <c r="K111" s="84">
        <f>Таблица627[[#This Row],[Заказ коробок ]]*Таблица627[[#This Row],[Кол-во шт в коробке]]</f>
        <v>0</v>
      </c>
      <c r="L111" s="85">
        <f>Таблица627[[#This Row],[Общее кол-во шт]]*Таблица627[[#This Row],[Оптовая цена KRW за 1шт]]</f>
        <v>0</v>
      </c>
      <c r="M111" s="86" t="str">
        <f>IFERROR(Таблица627[[#This Row],[Общее кол-во шт]]*Таблица627[[#This Row],[Оптовая цена USD за 1шт]],"")</f>
        <v/>
      </c>
      <c r="N111" s="87"/>
    </row>
    <row r="112" spans="1:14" ht="22.5" customHeight="1">
      <c r="A112" s="44" t="s">
        <v>18268</v>
      </c>
      <c r="B112" s="76">
        <v>8809605874359</v>
      </c>
      <c r="C112" s="50"/>
      <c r="D112" s="77" t="s">
        <v>26378</v>
      </c>
      <c r="E112" s="78">
        <v>6000</v>
      </c>
      <c r="F112" s="79">
        <v>0.22</v>
      </c>
      <c r="G112" s="80">
        <v>60</v>
      </c>
      <c r="H112" s="81">
        <f>Таблица627[[#This Row],[Коэфициент стоимости]]*Таблица627[[#This Row],[Розничная цена KRW]]</f>
        <v>1320</v>
      </c>
      <c r="I112" s="82" t="str">
        <f>IF($H$1="","Введите курс",Таблица627[[#This Row],[Оптовая цена KRW за 1шт]]/$H$1)</f>
        <v>Введите курс</v>
      </c>
      <c r="J112" s="83"/>
      <c r="K112" s="84">
        <f>Таблица627[[#This Row],[Заказ коробок ]]*Таблица627[[#This Row],[Кол-во шт в коробке]]</f>
        <v>0</v>
      </c>
      <c r="L112" s="85">
        <f>Таблица627[[#This Row],[Общее кол-во шт]]*Таблица627[[#This Row],[Оптовая цена KRW за 1шт]]</f>
        <v>0</v>
      </c>
      <c r="M112" s="86" t="str">
        <f>IFERROR(Таблица627[[#This Row],[Общее кол-во шт]]*Таблица627[[#This Row],[Оптовая цена USD за 1шт]],"")</f>
        <v/>
      </c>
      <c r="N112" s="87"/>
    </row>
    <row r="113" spans="1:14" ht="22.5" customHeight="1">
      <c r="A113" s="44" t="s">
        <v>18269</v>
      </c>
      <c r="B113" s="76">
        <v>8809591351506</v>
      </c>
      <c r="C113" s="50"/>
      <c r="D113" s="77" t="s">
        <v>26379</v>
      </c>
      <c r="E113" s="78">
        <v>15000</v>
      </c>
      <c r="F113" s="79">
        <v>0.39</v>
      </c>
      <c r="G113" s="80">
        <v>15</v>
      </c>
      <c r="H113" s="81">
        <f>Таблица627[[#This Row],[Коэфициент стоимости]]*Таблица627[[#This Row],[Розничная цена KRW]]</f>
        <v>5850</v>
      </c>
      <c r="I113" s="82" t="str">
        <f>IF($H$1="","Введите курс",Таблица627[[#This Row],[Оптовая цена KRW за 1шт]]/$H$1)</f>
        <v>Введите курс</v>
      </c>
      <c r="J113" s="83"/>
      <c r="K113" s="84">
        <f>Таблица627[[#This Row],[Заказ коробок ]]*Таблица627[[#This Row],[Кол-во шт в коробке]]</f>
        <v>0</v>
      </c>
      <c r="L113" s="85">
        <f>Таблица627[[#This Row],[Общее кол-во шт]]*Таблица627[[#This Row],[Оптовая цена KRW за 1шт]]</f>
        <v>0</v>
      </c>
      <c r="M113" s="86" t="str">
        <f>IFERROR(Таблица627[[#This Row],[Общее кол-во шт]]*Таблица627[[#This Row],[Оптовая цена USD за 1шт]],"")</f>
        <v/>
      </c>
      <c r="N113" s="87"/>
    </row>
    <row r="114" spans="1:14" ht="22.5" customHeight="1">
      <c r="A114" s="44" t="s">
        <v>18270</v>
      </c>
      <c r="B114" s="76">
        <v>8809591351513</v>
      </c>
      <c r="C114" s="50"/>
      <c r="D114" s="77" t="s">
        <v>26380</v>
      </c>
      <c r="E114" s="78">
        <v>15000</v>
      </c>
      <c r="F114" s="79">
        <v>0.39</v>
      </c>
      <c r="G114" s="80">
        <v>15</v>
      </c>
      <c r="H114" s="81">
        <f>Таблица627[[#This Row],[Коэфициент стоимости]]*Таблица627[[#This Row],[Розничная цена KRW]]</f>
        <v>5850</v>
      </c>
      <c r="I114" s="82" t="str">
        <f>IF($H$1="","Введите курс",Таблица627[[#This Row],[Оптовая цена KRW за 1шт]]/$H$1)</f>
        <v>Введите курс</v>
      </c>
      <c r="J114" s="83"/>
      <c r="K114" s="84">
        <f>Таблица627[[#This Row],[Заказ коробок ]]*Таблица627[[#This Row],[Кол-во шт в коробке]]</f>
        <v>0</v>
      </c>
      <c r="L114" s="85">
        <f>Таблица627[[#This Row],[Общее кол-во шт]]*Таблица627[[#This Row],[Оптовая цена KRW за 1шт]]</f>
        <v>0</v>
      </c>
      <c r="M114" s="86" t="str">
        <f>IFERROR(Таблица627[[#This Row],[Общее кол-во шт]]*Таблица627[[#This Row],[Оптовая цена USD за 1шт]],"")</f>
        <v/>
      </c>
      <c r="N114" s="87"/>
    </row>
    <row r="115" spans="1:14" ht="22.5" customHeight="1">
      <c r="A115" s="44" t="s">
        <v>18271</v>
      </c>
      <c r="B115" s="76">
        <v>8809591351476</v>
      </c>
      <c r="C115" s="50"/>
      <c r="D115" s="77" t="s">
        <v>26381</v>
      </c>
      <c r="E115" s="78">
        <v>9000</v>
      </c>
      <c r="F115" s="79">
        <v>0.38</v>
      </c>
      <c r="G115" s="80">
        <v>40</v>
      </c>
      <c r="H115" s="81">
        <f>Таблица627[[#This Row],[Коэфициент стоимости]]*Таблица627[[#This Row],[Розничная цена KRW]]</f>
        <v>3420</v>
      </c>
      <c r="I115" s="82" t="str">
        <f>IF($H$1="","Введите курс",Таблица627[[#This Row],[Оптовая цена KRW за 1шт]]/$H$1)</f>
        <v>Введите курс</v>
      </c>
      <c r="J115" s="83"/>
      <c r="K115" s="84">
        <f>Таблица627[[#This Row],[Заказ коробок ]]*Таблица627[[#This Row],[Кол-во шт в коробке]]</f>
        <v>0</v>
      </c>
      <c r="L115" s="85">
        <f>Таблица627[[#This Row],[Общее кол-во шт]]*Таблица627[[#This Row],[Оптовая цена KRW за 1шт]]</f>
        <v>0</v>
      </c>
      <c r="M115" s="86" t="str">
        <f>IFERROR(Таблица627[[#This Row],[Общее кол-во шт]]*Таблица627[[#This Row],[Оптовая цена USD за 1шт]],"")</f>
        <v/>
      </c>
      <c r="N115" s="87"/>
    </row>
    <row r="116" spans="1:14" ht="22.5" customHeight="1">
      <c r="A116" s="44" t="s">
        <v>18272</v>
      </c>
      <c r="B116" s="76">
        <v>8809591351483</v>
      </c>
      <c r="C116" s="50"/>
      <c r="D116" s="77" t="s">
        <v>26382</v>
      </c>
      <c r="E116" s="78">
        <v>12000</v>
      </c>
      <c r="F116" s="79">
        <v>0.30000000000000004</v>
      </c>
      <c r="G116" s="80">
        <v>30</v>
      </c>
      <c r="H116" s="81">
        <f>Таблица627[[#This Row],[Коэфициент стоимости]]*Таблица627[[#This Row],[Розничная цена KRW]]</f>
        <v>3600.0000000000005</v>
      </c>
      <c r="I116" s="82" t="str">
        <f>IF($H$1="","Введите курс",Таблица627[[#This Row],[Оптовая цена KRW за 1шт]]/$H$1)</f>
        <v>Введите курс</v>
      </c>
      <c r="J116" s="83"/>
      <c r="K116" s="84">
        <f>Таблица627[[#This Row],[Заказ коробок ]]*Таблица627[[#This Row],[Кол-во шт в коробке]]</f>
        <v>0</v>
      </c>
      <c r="L116" s="85">
        <f>Таблица627[[#This Row],[Общее кол-во шт]]*Таблица627[[#This Row],[Оптовая цена KRW за 1шт]]</f>
        <v>0</v>
      </c>
      <c r="M116" s="86" t="str">
        <f>IFERROR(Таблица627[[#This Row],[Общее кол-во шт]]*Таблица627[[#This Row],[Оптовая цена USD за 1шт]],"")</f>
        <v/>
      </c>
      <c r="N116" s="87"/>
    </row>
    <row r="117" spans="1:14" ht="22.5" customHeight="1">
      <c r="A117" s="44" t="s">
        <v>18273</v>
      </c>
      <c r="B117" s="76">
        <v>8809438483117</v>
      </c>
      <c r="C117" s="50"/>
      <c r="D117" s="77" t="s">
        <v>26383</v>
      </c>
      <c r="E117" s="78">
        <v>24000</v>
      </c>
      <c r="F117" s="79">
        <v>0.24</v>
      </c>
      <c r="G117" s="80">
        <v>100</v>
      </c>
      <c r="H117" s="81">
        <f>Таблица627[[#This Row],[Коэфициент стоимости]]*Таблица627[[#This Row],[Розничная цена KRW]]</f>
        <v>5760</v>
      </c>
      <c r="I117" s="82" t="str">
        <f>IF($H$1="","Введите курс",Таблица627[[#This Row],[Оптовая цена KRW за 1шт]]/$H$1)</f>
        <v>Введите курс</v>
      </c>
      <c r="J117" s="83"/>
      <c r="K117" s="84">
        <f>Таблица627[[#This Row],[Заказ коробок ]]*Таблица627[[#This Row],[Кол-во шт в коробке]]</f>
        <v>0</v>
      </c>
      <c r="L117" s="85">
        <f>Таблица627[[#This Row],[Общее кол-во шт]]*Таблица627[[#This Row],[Оптовая цена KRW за 1шт]]</f>
        <v>0</v>
      </c>
      <c r="M117" s="86" t="str">
        <f>IFERROR(Таблица627[[#This Row],[Общее кол-во шт]]*Таблица627[[#This Row],[Оптовая цена USD за 1шт]],"")</f>
        <v/>
      </c>
      <c r="N117" s="87"/>
    </row>
    <row r="118" spans="1:14" ht="22.5" customHeight="1">
      <c r="A118" s="44" t="s">
        <v>18274</v>
      </c>
      <c r="B118" s="76">
        <v>8809438483131</v>
      </c>
      <c r="C118" s="50"/>
      <c r="D118" s="77" t="s">
        <v>26384</v>
      </c>
      <c r="E118" s="78">
        <v>24000</v>
      </c>
      <c r="F118" s="79">
        <v>0.24</v>
      </c>
      <c r="G118" s="80">
        <v>100</v>
      </c>
      <c r="H118" s="81">
        <f>Таблица627[[#This Row],[Коэфициент стоимости]]*Таблица627[[#This Row],[Розничная цена KRW]]</f>
        <v>5760</v>
      </c>
      <c r="I118" s="82" t="str">
        <f>IF($H$1="","Введите курс",Таблица627[[#This Row],[Оптовая цена KRW за 1шт]]/$H$1)</f>
        <v>Введите курс</v>
      </c>
      <c r="J118" s="83"/>
      <c r="K118" s="84">
        <f>Таблица627[[#This Row],[Заказ коробок ]]*Таблица627[[#This Row],[Кол-во шт в коробке]]</f>
        <v>0</v>
      </c>
      <c r="L118" s="85">
        <f>Таблица627[[#This Row],[Общее кол-во шт]]*Таблица627[[#This Row],[Оптовая цена KRW за 1шт]]</f>
        <v>0</v>
      </c>
      <c r="M118" s="86" t="str">
        <f>IFERROR(Таблица627[[#This Row],[Общее кол-во шт]]*Таблица627[[#This Row],[Оптовая цена USD за 1шт]],"")</f>
        <v/>
      </c>
      <c r="N118" s="87"/>
    </row>
    <row r="119" spans="1:14" ht="22.5" customHeight="1">
      <c r="A119" s="44" t="s">
        <v>18275</v>
      </c>
      <c r="B119" s="76">
        <v>8809438483124</v>
      </c>
      <c r="C119" s="50"/>
      <c r="D119" s="77" t="s">
        <v>26385</v>
      </c>
      <c r="E119" s="78">
        <v>24000</v>
      </c>
      <c r="F119" s="79">
        <v>0.24</v>
      </c>
      <c r="G119" s="80">
        <v>100</v>
      </c>
      <c r="H119" s="81">
        <f>Таблица627[[#This Row],[Коэфициент стоимости]]*Таблица627[[#This Row],[Розничная цена KRW]]</f>
        <v>5760</v>
      </c>
      <c r="I119" s="82" t="str">
        <f>IF($H$1="","Введите курс",Таблица627[[#This Row],[Оптовая цена KRW за 1шт]]/$H$1)</f>
        <v>Введите курс</v>
      </c>
      <c r="J119" s="83"/>
      <c r="K119" s="84">
        <f>Таблица627[[#This Row],[Заказ коробок ]]*Таблица627[[#This Row],[Кол-во шт в коробке]]</f>
        <v>0</v>
      </c>
      <c r="L119" s="85">
        <f>Таблица627[[#This Row],[Общее кол-во шт]]*Таблица627[[#This Row],[Оптовая цена KRW за 1шт]]</f>
        <v>0</v>
      </c>
      <c r="M119" s="86" t="str">
        <f>IFERROR(Таблица627[[#This Row],[Общее кол-во шт]]*Таблица627[[#This Row],[Оптовая цена USD за 1шт]],"")</f>
        <v/>
      </c>
      <c r="N119" s="87"/>
    </row>
    <row r="120" spans="1:14" ht="22.5" customHeight="1">
      <c r="A120" s="44" t="s">
        <v>18276</v>
      </c>
      <c r="B120" s="76">
        <v>8809438483094</v>
      </c>
      <c r="C120" s="50"/>
      <c r="D120" s="77" t="s">
        <v>26386</v>
      </c>
      <c r="E120" s="78">
        <v>24000</v>
      </c>
      <c r="F120" s="79">
        <v>0.24</v>
      </c>
      <c r="G120" s="80">
        <v>100</v>
      </c>
      <c r="H120" s="81">
        <f>Таблица627[[#This Row],[Коэфициент стоимости]]*Таблица627[[#This Row],[Розничная цена KRW]]</f>
        <v>5760</v>
      </c>
      <c r="I120" s="82" t="str">
        <f>IF($H$1="","Введите курс",Таблица627[[#This Row],[Оптовая цена KRW за 1шт]]/$H$1)</f>
        <v>Введите курс</v>
      </c>
      <c r="J120" s="83"/>
      <c r="K120" s="84">
        <f>Таблица627[[#This Row],[Заказ коробок ]]*Таблица627[[#This Row],[Кол-во шт в коробке]]</f>
        <v>0</v>
      </c>
      <c r="L120" s="85">
        <f>Таблица627[[#This Row],[Общее кол-во шт]]*Таблица627[[#This Row],[Оптовая цена KRW за 1шт]]</f>
        <v>0</v>
      </c>
      <c r="M120" s="86" t="str">
        <f>IFERROR(Таблица627[[#This Row],[Общее кол-во шт]]*Таблица627[[#This Row],[Оптовая цена USD за 1шт]],"")</f>
        <v/>
      </c>
      <c r="N120" s="87"/>
    </row>
    <row r="121" spans="1:14" ht="22.5" customHeight="1">
      <c r="A121" s="44" t="s">
        <v>18277</v>
      </c>
      <c r="B121" s="76">
        <v>8809438483100</v>
      </c>
      <c r="C121" s="50"/>
      <c r="D121" s="77" t="s">
        <v>26387</v>
      </c>
      <c r="E121" s="78">
        <v>24000</v>
      </c>
      <c r="F121" s="79">
        <v>0.24</v>
      </c>
      <c r="G121" s="80">
        <v>100</v>
      </c>
      <c r="H121" s="81">
        <f>Таблица627[[#This Row],[Коэфициент стоимости]]*Таблица627[[#This Row],[Розничная цена KRW]]</f>
        <v>5760</v>
      </c>
      <c r="I121" s="82" t="str">
        <f>IF($H$1="","Введите курс",Таблица627[[#This Row],[Оптовая цена KRW за 1шт]]/$H$1)</f>
        <v>Введите курс</v>
      </c>
      <c r="J121" s="83"/>
      <c r="K121" s="84">
        <f>Таблица627[[#This Row],[Заказ коробок ]]*Таблица627[[#This Row],[Кол-во шт в коробке]]</f>
        <v>0</v>
      </c>
      <c r="L121" s="85">
        <f>Таблица627[[#This Row],[Общее кол-во шт]]*Таблица627[[#This Row],[Оптовая цена KRW за 1шт]]</f>
        <v>0</v>
      </c>
      <c r="M121" s="86" t="str">
        <f>IFERROR(Таблица627[[#This Row],[Общее кол-во шт]]*Таблица627[[#This Row],[Оптовая цена USD за 1шт]],"")</f>
        <v/>
      </c>
      <c r="N121" s="87"/>
    </row>
    <row r="122" spans="1:14" ht="22.5" customHeight="1">
      <c r="A122" s="44" t="s">
        <v>18278</v>
      </c>
      <c r="B122" s="76">
        <v>8809084086564</v>
      </c>
      <c r="C122" s="50"/>
      <c r="D122" s="77" t="s">
        <v>26388</v>
      </c>
      <c r="E122" s="78">
        <v>23000</v>
      </c>
      <c r="F122" s="79">
        <v>0.33000000000000007</v>
      </c>
      <c r="G122" s="80">
        <v>100</v>
      </c>
      <c r="H122" s="81">
        <f>Таблица627[[#This Row],[Коэфициент стоимости]]*Таблица627[[#This Row],[Розничная цена KRW]]</f>
        <v>7590.0000000000018</v>
      </c>
      <c r="I122" s="82" t="str">
        <f>IF($H$1="","Введите курс",Таблица627[[#This Row],[Оптовая цена KRW за 1шт]]/$H$1)</f>
        <v>Введите курс</v>
      </c>
      <c r="J122" s="83"/>
      <c r="K122" s="84">
        <f>Таблица627[[#This Row],[Заказ коробок ]]*Таблица627[[#This Row],[Кол-во шт в коробке]]</f>
        <v>0</v>
      </c>
      <c r="L122" s="85">
        <f>Таблица627[[#This Row],[Общее кол-во шт]]*Таблица627[[#This Row],[Оптовая цена KRW за 1шт]]</f>
        <v>0</v>
      </c>
      <c r="M122" s="86" t="str">
        <f>IFERROR(Таблица627[[#This Row],[Общее кол-во шт]]*Таблица627[[#This Row],[Оптовая цена USD за 1шт]],"")</f>
        <v/>
      </c>
      <c r="N122" s="87"/>
    </row>
    <row r="123" spans="1:14" ht="22.5" customHeight="1">
      <c r="A123" s="44" t="s">
        <v>18279</v>
      </c>
      <c r="B123" s="76">
        <v>8809084086571</v>
      </c>
      <c r="C123" s="50"/>
      <c r="D123" s="77" t="s">
        <v>26388</v>
      </c>
      <c r="E123" s="78">
        <v>23000</v>
      </c>
      <c r="F123" s="79">
        <v>0.33000000000000007</v>
      </c>
      <c r="G123" s="80">
        <v>100</v>
      </c>
      <c r="H123" s="81">
        <f>Таблица627[[#This Row],[Коэфициент стоимости]]*Таблица627[[#This Row],[Розничная цена KRW]]</f>
        <v>7590.0000000000018</v>
      </c>
      <c r="I123" s="82" t="str">
        <f>IF($H$1="","Введите курс",Таблица627[[#This Row],[Оптовая цена KRW за 1шт]]/$H$1)</f>
        <v>Введите курс</v>
      </c>
      <c r="J123" s="83"/>
      <c r="K123" s="84">
        <f>Таблица627[[#This Row],[Заказ коробок ]]*Таблица627[[#This Row],[Кол-во шт в коробке]]</f>
        <v>0</v>
      </c>
      <c r="L123" s="85">
        <f>Таблица627[[#This Row],[Общее кол-во шт]]*Таблица627[[#This Row],[Оптовая цена KRW за 1шт]]</f>
        <v>0</v>
      </c>
      <c r="M123" s="86" t="str">
        <f>IFERROR(Таблица627[[#This Row],[Общее кол-во шт]]*Таблица627[[#This Row],[Оптовая цена USD за 1шт]],"")</f>
        <v/>
      </c>
      <c r="N123" s="87"/>
    </row>
    <row r="124" spans="1:14" ht="22.5" customHeight="1">
      <c r="A124" s="44" t="s">
        <v>18280</v>
      </c>
      <c r="B124" s="76">
        <v>8809084086588</v>
      </c>
      <c r="C124" s="50"/>
      <c r="D124" s="77" t="s">
        <v>26389</v>
      </c>
      <c r="E124" s="78">
        <v>23000</v>
      </c>
      <c r="F124" s="79">
        <v>0.33000000000000007</v>
      </c>
      <c r="G124" s="80">
        <v>100</v>
      </c>
      <c r="H124" s="81">
        <f>Таблица627[[#This Row],[Коэфициент стоимости]]*Таблица627[[#This Row],[Розничная цена KRW]]</f>
        <v>7590.0000000000018</v>
      </c>
      <c r="I124" s="82" t="str">
        <f>IF($H$1="","Введите курс",Таблица627[[#This Row],[Оптовая цена KRW за 1шт]]/$H$1)</f>
        <v>Введите курс</v>
      </c>
      <c r="J124" s="83"/>
      <c r="K124" s="84">
        <f>Таблица627[[#This Row],[Заказ коробок ]]*Таблица627[[#This Row],[Кол-во шт в коробке]]</f>
        <v>0</v>
      </c>
      <c r="L124" s="85">
        <f>Таблица627[[#This Row],[Общее кол-во шт]]*Таблица627[[#This Row],[Оптовая цена KRW за 1шт]]</f>
        <v>0</v>
      </c>
      <c r="M124" s="86" t="str">
        <f>IFERROR(Таблица627[[#This Row],[Общее кол-во шт]]*Таблица627[[#This Row],[Оптовая цена USD за 1шт]],"")</f>
        <v/>
      </c>
      <c r="N124" s="87"/>
    </row>
    <row r="125" spans="1:14" ht="22.5" customHeight="1">
      <c r="A125" s="44" t="s">
        <v>18281</v>
      </c>
      <c r="B125" s="76">
        <v>8809084086588</v>
      </c>
      <c r="C125" s="50"/>
      <c r="D125" s="77" t="s">
        <v>26389</v>
      </c>
      <c r="E125" s="78">
        <v>23000</v>
      </c>
      <c r="F125" s="79">
        <v>0.33000000000000007</v>
      </c>
      <c r="G125" s="80">
        <v>100</v>
      </c>
      <c r="H125" s="81">
        <f>Таблица627[[#This Row],[Коэфициент стоимости]]*Таблица627[[#This Row],[Розничная цена KRW]]</f>
        <v>7590.0000000000018</v>
      </c>
      <c r="I125" s="82" t="str">
        <f>IF($H$1="","Введите курс",Таблица627[[#This Row],[Оптовая цена KRW за 1шт]]/$H$1)</f>
        <v>Введите курс</v>
      </c>
      <c r="J125" s="83"/>
      <c r="K125" s="84">
        <f>Таблица627[[#This Row],[Заказ коробок ]]*Таблица627[[#This Row],[Кол-во шт в коробке]]</f>
        <v>0</v>
      </c>
      <c r="L125" s="85">
        <f>Таблица627[[#This Row],[Общее кол-во шт]]*Таблица627[[#This Row],[Оптовая цена KRW за 1шт]]</f>
        <v>0</v>
      </c>
      <c r="M125" s="86" t="str">
        <f>IFERROR(Таблица627[[#This Row],[Общее кол-во шт]]*Таблица627[[#This Row],[Оптовая цена USD за 1шт]],"")</f>
        <v/>
      </c>
      <c r="N125" s="87"/>
    </row>
    <row r="126" spans="1:14" ht="22.5" customHeight="1">
      <c r="A126" s="44" t="s">
        <v>18282</v>
      </c>
      <c r="B126" s="76">
        <v>8809474495594</v>
      </c>
      <c r="C126" s="50"/>
      <c r="D126" s="77" t="s">
        <v>26390</v>
      </c>
      <c r="E126" s="78">
        <v>79000</v>
      </c>
      <c r="F126" s="79">
        <v>0.11</v>
      </c>
      <c r="G126" s="80">
        <v>50</v>
      </c>
      <c r="H126" s="81">
        <f>Таблица627[[#This Row],[Коэфициент стоимости]]*Таблица627[[#This Row],[Розничная цена KRW]]</f>
        <v>8690</v>
      </c>
      <c r="I126" s="82" t="str">
        <f>IF($H$1="","Введите курс",Таблица627[[#This Row],[Оптовая цена KRW за 1шт]]/$H$1)</f>
        <v>Введите курс</v>
      </c>
      <c r="J126" s="83"/>
      <c r="K126" s="84">
        <f>Таблица627[[#This Row],[Заказ коробок ]]*Таблица627[[#This Row],[Кол-во шт в коробке]]</f>
        <v>0</v>
      </c>
      <c r="L126" s="85">
        <f>Таблица627[[#This Row],[Общее кол-во шт]]*Таблица627[[#This Row],[Оптовая цена KRW за 1шт]]</f>
        <v>0</v>
      </c>
      <c r="M126" s="86" t="str">
        <f>IFERROR(Таблица627[[#This Row],[Общее кол-во шт]]*Таблица627[[#This Row],[Оптовая цена USD за 1шт]],"")</f>
        <v/>
      </c>
      <c r="N126" s="87"/>
    </row>
    <row r="127" spans="1:14" ht="22.5" customHeight="1">
      <c r="A127" s="44" t="s">
        <v>18283</v>
      </c>
      <c r="B127" s="76">
        <v>8809474497208</v>
      </c>
      <c r="C127" s="50"/>
      <c r="D127" s="77" t="s">
        <v>26391</v>
      </c>
      <c r="E127" s="78">
        <v>35000</v>
      </c>
      <c r="F127" s="79">
        <v>0.18</v>
      </c>
      <c r="G127" s="80">
        <v>200</v>
      </c>
      <c r="H127" s="81">
        <f>Таблица627[[#This Row],[Коэфициент стоимости]]*Таблица627[[#This Row],[Розничная цена KRW]]</f>
        <v>6300</v>
      </c>
      <c r="I127" s="82" t="str">
        <f>IF($H$1="","Введите курс",Таблица627[[#This Row],[Оптовая цена KRW за 1шт]]/$H$1)</f>
        <v>Введите курс</v>
      </c>
      <c r="J127" s="83"/>
      <c r="K127" s="84">
        <f>Таблица627[[#This Row],[Заказ коробок ]]*Таблица627[[#This Row],[Кол-во шт в коробке]]</f>
        <v>0</v>
      </c>
      <c r="L127" s="85">
        <f>Таблица627[[#This Row],[Общее кол-во шт]]*Таблица627[[#This Row],[Оптовая цена KRW за 1шт]]</f>
        <v>0</v>
      </c>
      <c r="M127" s="86" t="str">
        <f>IFERROR(Таблица627[[#This Row],[Общее кол-во шт]]*Таблица627[[#This Row],[Оптовая цена USD за 1шт]],"")</f>
        <v/>
      </c>
      <c r="N127" s="87"/>
    </row>
    <row r="128" spans="1:14" ht="22.5" customHeight="1">
      <c r="A128" s="44" t="s">
        <v>18284</v>
      </c>
      <c r="B128" s="76">
        <v>8809474493002</v>
      </c>
      <c r="C128" s="50"/>
      <c r="D128" s="77" t="s">
        <v>26392</v>
      </c>
      <c r="E128" s="78">
        <v>28000</v>
      </c>
      <c r="F128" s="79">
        <v>0.24</v>
      </c>
      <c r="G128" s="80">
        <v>100</v>
      </c>
      <c r="H128" s="81">
        <f>Таблица627[[#This Row],[Коэфициент стоимости]]*Таблица627[[#This Row],[Розничная цена KRW]]</f>
        <v>6720</v>
      </c>
      <c r="I128" s="82" t="str">
        <f>IF($H$1="","Введите курс",Таблица627[[#This Row],[Оптовая цена KRW за 1шт]]/$H$1)</f>
        <v>Введите курс</v>
      </c>
      <c r="J128" s="83"/>
      <c r="K128" s="84">
        <f>Таблица627[[#This Row],[Заказ коробок ]]*Таблица627[[#This Row],[Кол-во шт в коробке]]</f>
        <v>0</v>
      </c>
      <c r="L128" s="85">
        <f>Таблица627[[#This Row],[Общее кол-во шт]]*Таблица627[[#This Row],[Оптовая цена KRW за 1шт]]</f>
        <v>0</v>
      </c>
      <c r="M128" s="86" t="str">
        <f>IFERROR(Таблица627[[#This Row],[Общее кол-во шт]]*Таблица627[[#This Row],[Оптовая цена USD за 1шт]],"")</f>
        <v/>
      </c>
      <c r="N128" s="87"/>
    </row>
    <row r="129" spans="1:14" ht="22.5" customHeight="1">
      <c r="A129" s="44" t="s">
        <v>18285</v>
      </c>
      <c r="B129" s="76">
        <v>8809474492616</v>
      </c>
      <c r="C129" s="50"/>
      <c r="D129" s="77" t="s">
        <v>26393</v>
      </c>
      <c r="E129" s="78">
        <v>28000</v>
      </c>
      <c r="F129" s="79">
        <v>0.24</v>
      </c>
      <c r="G129" s="80">
        <v>100</v>
      </c>
      <c r="H129" s="81">
        <f>Таблица627[[#This Row],[Коэфициент стоимости]]*Таблица627[[#This Row],[Розничная цена KRW]]</f>
        <v>6720</v>
      </c>
      <c r="I129" s="82" t="str">
        <f>IF($H$1="","Введите курс",Таблица627[[#This Row],[Оптовая цена KRW за 1шт]]/$H$1)</f>
        <v>Введите курс</v>
      </c>
      <c r="J129" s="83"/>
      <c r="K129" s="84">
        <f>Таблица627[[#This Row],[Заказ коробок ]]*Таблица627[[#This Row],[Кол-во шт в коробке]]</f>
        <v>0</v>
      </c>
      <c r="L129" s="85">
        <f>Таблица627[[#This Row],[Общее кол-во шт]]*Таблица627[[#This Row],[Оптовая цена KRW за 1шт]]</f>
        <v>0</v>
      </c>
      <c r="M129" s="86" t="str">
        <f>IFERROR(Таблица627[[#This Row],[Общее кол-во шт]]*Таблица627[[#This Row],[Оптовая цена USD за 1шт]],"")</f>
        <v/>
      </c>
      <c r="N129" s="87"/>
    </row>
    <row r="130" spans="1:14" ht="22.5" customHeight="1">
      <c r="A130" s="44" t="s">
        <v>18286</v>
      </c>
      <c r="B130" s="76">
        <v>8809474494894</v>
      </c>
      <c r="C130" s="50"/>
      <c r="D130" s="77" t="s">
        <v>26394</v>
      </c>
      <c r="E130" s="78">
        <v>15000</v>
      </c>
      <c r="F130" s="79">
        <v>0.18</v>
      </c>
      <c r="G130" s="80">
        <v>60</v>
      </c>
      <c r="H130" s="81">
        <f>Таблица627[[#This Row],[Коэфициент стоимости]]*Таблица627[[#This Row],[Розничная цена KRW]]</f>
        <v>2700</v>
      </c>
      <c r="I130" s="82" t="str">
        <f>IF($H$1="","Введите курс",Таблица627[[#This Row],[Оптовая цена KRW за 1шт]]/$H$1)</f>
        <v>Введите курс</v>
      </c>
      <c r="J130" s="83"/>
      <c r="K130" s="84">
        <f>Таблица627[[#This Row],[Заказ коробок ]]*Таблица627[[#This Row],[Кол-во шт в коробке]]</f>
        <v>0</v>
      </c>
      <c r="L130" s="85">
        <f>Таблица627[[#This Row],[Общее кол-во шт]]*Таблица627[[#This Row],[Оптовая цена KRW за 1шт]]</f>
        <v>0</v>
      </c>
      <c r="M130" s="86" t="str">
        <f>IFERROR(Таблица627[[#This Row],[Общее кол-во шт]]*Таблица627[[#This Row],[Оптовая цена USD за 1шт]],"")</f>
        <v/>
      </c>
      <c r="N130" s="87"/>
    </row>
    <row r="131" spans="1:14" ht="22.5" customHeight="1">
      <c r="A131" s="44" t="s">
        <v>18287</v>
      </c>
      <c r="B131" s="76">
        <v>8809280068333</v>
      </c>
      <c r="C131" s="50"/>
      <c r="D131" s="77" t="s">
        <v>26395</v>
      </c>
      <c r="E131" s="78">
        <v>12000</v>
      </c>
      <c r="F131" s="79">
        <v>0.33000000000000007</v>
      </c>
      <c r="G131" s="80">
        <v>40</v>
      </c>
      <c r="H131" s="81">
        <f>Таблица627[[#This Row],[Коэфициент стоимости]]*Таблица627[[#This Row],[Розничная цена KRW]]</f>
        <v>3960.0000000000009</v>
      </c>
      <c r="I131" s="82" t="str">
        <f>IF($H$1="","Введите курс",Таблица627[[#This Row],[Оптовая цена KRW за 1шт]]/$H$1)</f>
        <v>Введите курс</v>
      </c>
      <c r="J131" s="83"/>
      <c r="K131" s="84">
        <f>Таблица627[[#This Row],[Заказ коробок ]]*Таблица627[[#This Row],[Кол-во шт в коробке]]</f>
        <v>0</v>
      </c>
      <c r="L131" s="85">
        <f>Таблица627[[#This Row],[Общее кол-во шт]]*Таблица627[[#This Row],[Оптовая цена KRW за 1шт]]</f>
        <v>0</v>
      </c>
      <c r="M131" s="86" t="str">
        <f>IFERROR(Таблица627[[#This Row],[Общее кол-во шт]]*Таблица627[[#This Row],[Оптовая цена USD за 1шт]],"")</f>
        <v/>
      </c>
      <c r="N131" s="87"/>
    </row>
    <row r="132" spans="1:14" ht="22.5" customHeight="1">
      <c r="A132" s="44" t="s">
        <v>18288</v>
      </c>
      <c r="B132" s="76">
        <v>8809474498809</v>
      </c>
      <c r="C132" s="50"/>
      <c r="D132" s="77" t="s">
        <v>26396</v>
      </c>
      <c r="E132" s="78">
        <v>15000</v>
      </c>
      <c r="F132" s="79">
        <v>0.26</v>
      </c>
      <c r="G132" s="80">
        <v>100</v>
      </c>
      <c r="H132" s="81">
        <f>Таблица627[[#This Row],[Коэфициент стоимости]]*Таблица627[[#This Row],[Розничная цена KRW]]</f>
        <v>3900</v>
      </c>
      <c r="I132" s="82" t="str">
        <f>IF($H$1="","Введите курс",Таблица627[[#This Row],[Оптовая цена KRW за 1шт]]/$H$1)</f>
        <v>Введите курс</v>
      </c>
      <c r="J132" s="83"/>
      <c r="K132" s="84">
        <f>Таблица627[[#This Row],[Заказ коробок ]]*Таблица627[[#This Row],[Кол-во шт в коробке]]</f>
        <v>0</v>
      </c>
      <c r="L132" s="85">
        <f>Таблица627[[#This Row],[Общее кол-во шт]]*Таблица627[[#This Row],[Оптовая цена KRW за 1шт]]</f>
        <v>0</v>
      </c>
      <c r="M132" s="86" t="str">
        <f>IFERROR(Таблица627[[#This Row],[Общее кол-во шт]]*Таблица627[[#This Row],[Оптовая цена USD за 1шт]],"")</f>
        <v/>
      </c>
      <c r="N132" s="87"/>
    </row>
    <row r="133" spans="1:14" ht="22.5" customHeight="1">
      <c r="A133" s="44" t="s">
        <v>18289</v>
      </c>
      <c r="B133" s="76">
        <v>8809474498816</v>
      </c>
      <c r="C133" s="50"/>
      <c r="D133" s="77" t="s">
        <v>26397</v>
      </c>
      <c r="E133" s="78">
        <v>15000</v>
      </c>
      <c r="F133" s="79">
        <v>0.26</v>
      </c>
      <c r="G133" s="80">
        <v>100</v>
      </c>
      <c r="H133" s="81">
        <f>Таблица627[[#This Row],[Коэфициент стоимости]]*Таблица627[[#This Row],[Розничная цена KRW]]</f>
        <v>3900</v>
      </c>
      <c r="I133" s="82" t="str">
        <f>IF($H$1="","Введите курс",Таблица627[[#This Row],[Оптовая цена KRW за 1шт]]/$H$1)</f>
        <v>Введите курс</v>
      </c>
      <c r="J133" s="83"/>
      <c r="K133" s="84">
        <f>Таблица627[[#This Row],[Заказ коробок ]]*Таблица627[[#This Row],[Кол-во шт в коробке]]</f>
        <v>0</v>
      </c>
      <c r="L133" s="85">
        <f>Таблица627[[#This Row],[Общее кол-во шт]]*Таблица627[[#This Row],[Оптовая цена KRW за 1шт]]</f>
        <v>0</v>
      </c>
      <c r="M133" s="86" t="str">
        <f>IFERROR(Таблица627[[#This Row],[Общее кол-во шт]]*Таблица627[[#This Row],[Оптовая цена USD за 1шт]],"")</f>
        <v/>
      </c>
      <c r="N133" s="87"/>
    </row>
    <row r="134" spans="1:14" ht="22.5" customHeight="1">
      <c r="A134" s="44" t="s">
        <v>18290</v>
      </c>
      <c r="B134" s="76">
        <v>8809605875103</v>
      </c>
      <c r="C134" s="50"/>
      <c r="D134" s="77" t="s">
        <v>26398</v>
      </c>
      <c r="E134" s="78">
        <v>15000</v>
      </c>
      <c r="F134" s="79">
        <v>0.26</v>
      </c>
      <c r="G134" s="80">
        <v>100</v>
      </c>
      <c r="H134" s="81">
        <f>Таблица627[[#This Row],[Коэфициент стоимости]]*Таблица627[[#This Row],[Розничная цена KRW]]</f>
        <v>3900</v>
      </c>
      <c r="I134" s="82" t="str">
        <f>IF($H$1="","Введите курс",Таблица627[[#This Row],[Оптовая цена KRW за 1шт]]/$H$1)</f>
        <v>Введите курс</v>
      </c>
      <c r="J134" s="83"/>
      <c r="K134" s="84">
        <f>Таблица627[[#This Row],[Заказ коробок ]]*Таблица627[[#This Row],[Кол-во шт в коробке]]</f>
        <v>0</v>
      </c>
      <c r="L134" s="85">
        <f>Таблица627[[#This Row],[Общее кол-во шт]]*Таблица627[[#This Row],[Оптовая цена KRW за 1шт]]</f>
        <v>0</v>
      </c>
      <c r="M134" s="86" t="str">
        <f>IFERROR(Таблица627[[#This Row],[Общее кол-во шт]]*Таблица627[[#This Row],[Оптовая цена USD за 1шт]],"")</f>
        <v/>
      </c>
      <c r="N134" s="87"/>
    </row>
    <row r="135" spans="1:14" ht="22.5" customHeight="1">
      <c r="A135" s="44" t="s">
        <v>18291</v>
      </c>
      <c r="B135" s="76">
        <v>8809480655449</v>
      </c>
      <c r="C135" s="50"/>
      <c r="D135" s="77" t="s">
        <v>26399</v>
      </c>
      <c r="E135" s="78">
        <v>12000</v>
      </c>
      <c r="F135" s="79">
        <v>0.26</v>
      </c>
      <c r="G135" s="80">
        <v>100</v>
      </c>
      <c r="H135" s="81">
        <f>Таблица627[[#This Row],[Коэфициент стоимости]]*Таблица627[[#This Row],[Розничная цена KRW]]</f>
        <v>3120</v>
      </c>
      <c r="I135" s="82" t="str">
        <f>IF($H$1="","Введите курс",Таблица627[[#This Row],[Оптовая цена KRW за 1шт]]/$H$1)</f>
        <v>Введите курс</v>
      </c>
      <c r="J135" s="83"/>
      <c r="K135" s="84">
        <f>Таблица627[[#This Row],[Заказ коробок ]]*Таблица627[[#This Row],[Кол-во шт в коробке]]</f>
        <v>0</v>
      </c>
      <c r="L135" s="85">
        <f>Таблица627[[#This Row],[Общее кол-во шт]]*Таблица627[[#This Row],[Оптовая цена KRW за 1шт]]</f>
        <v>0</v>
      </c>
      <c r="M135" s="86" t="str">
        <f>IFERROR(Таблица627[[#This Row],[Общее кол-во шт]]*Таблица627[[#This Row],[Оптовая цена USD за 1шт]],"")</f>
        <v/>
      </c>
      <c r="N135" s="87"/>
    </row>
    <row r="136" spans="1:14" ht="22.5" customHeight="1">
      <c r="A136" s="44" t="s">
        <v>18292</v>
      </c>
      <c r="B136" s="76">
        <v>8809605873901</v>
      </c>
      <c r="C136" s="50"/>
      <c r="D136" s="77" t="s">
        <v>26400</v>
      </c>
      <c r="E136" s="78">
        <v>5000</v>
      </c>
      <c r="F136" s="79">
        <v>0.42000000000000004</v>
      </c>
      <c r="G136" s="80">
        <v>100</v>
      </c>
      <c r="H136" s="81">
        <f>Таблица627[[#This Row],[Коэфициент стоимости]]*Таблица627[[#This Row],[Розничная цена KRW]]</f>
        <v>2100</v>
      </c>
      <c r="I136" s="82" t="str">
        <f>IF($H$1="","Введите курс",Таблица627[[#This Row],[Оптовая цена KRW за 1шт]]/$H$1)</f>
        <v>Введите курс</v>
      </c>
      <c r="J136" s="83"/>
      <c r="K136" s="84">
        <f>Таблица627[[#This Row],[Заказ коробок ]]*Таблица627[[#This Row],[Кол-во шт в коробке]]</f>
        <v>0</v>
      </c>
      <c r="L136" s="85">
        <f>Таблица627[[#This Row],[Общее кол-во шт]]*Таблица627[[#This Row],[Оптовая цена KRW за 1шт]]</f>
        <v>0</v>
      </c>
      <c r="M136" s="86" t="str">
        <f>IFERROR(Таблица627[[#This Row],[Общее кол-во шт]]*Таблица627[[#This Row],[Оптовая цена USD за 1шт]],"")</f>
        <v/>
      </c>
      <c r="N136" s="87"/>
    </row>
    <row r="137" spans="1:14" ht="22.5" customHeight="1">
      <c r="A137" s="44" t="s">
        <v>18293</v>
      </c>
      <c r="B137" s="76">
        <v>8809210031611</v>
      </c>
      <c r="C137" s="50"/>
      <c r="D137" s="77" t="s">
        <v>26401</v>
      </c>
      <c r="E137" s="78">
        <v>5000</v>
      </c>
      <c r="F137" s="79">
        <v>0.33999999999999997</v>
      </c>
      <c r="G137" s="80">
        <v>120</v>
      </c>
      <c r="H137" s="81">
        <f>Таблица627[[#This Row],[Коэфициент стоимости]]*Таблица627[[#This Row],[Розничная цена KRW]]</f>
        <v>1699.9999999999998</v>
      </c>
      <c r="I137" s="82" t="str">
        <f>IF($H$1="","Введите курс",Таблица627[[#This Row],[Оптовая цена KRW за 1шт]]/$H$1)</f>
        <v>Введите курс</v>
      </c>
      <c r="J137" s="83"/>
      <c r="K137" s="84">
        <f>Таблица627[[#This Row],[Заказ коробок ]]*Таблица627[[#This Row],[Кол-во шт в коробке]]</f>
        <v>0</v>
      </c>
      <c r="L137" s="85">
        <f>Таблица627[[#This Row],[Общее кол-во шт]]*Таблица627[[#This Row],[Оптовая цена KRW за 1шт]]</f>
        <v>0</v>
      </c>
      <c r="M137" s="86" t="str">
        <f>IFERROR(Таблица627[[#This Row],[Общее кол-во шт]]*Таблица627[[#This Row],[Оптовая цена USD за 1шт]],"")</f>
        <v/>
      </c>
      <c r="N137" s="87"/>
    </row>
    <row r="138" spans="1:14" ht="22.5" customHeight="1">
      <c r="A138" s="44" t="s">
        <v>18294</v>
      </c>
      <c r="B138" s="76">
        <v>8809210031628</v>
      </c>
      <c r="C138" s="50"/>
      <c r="D138" s="77" t="s">
        <v>26402</v>
      </c>
      <c r="E138" s="78">
        <v>5000</v>
      </c>
      <c r="F138" s="79">
        <v>0.33999999999999997</v>
      </c>
      <c r="G138" s="80">
        <v>120</v>
      </c>
      <c r="H138" s="81">
        <f>Таблица627[[#This Row],[Коэфициент стоимости]]*Таблица627[[#This Row],[Розничная цена KRW]]</f>
        <v>1699.9999999999998</v>
      </c>
      <c r="I138" s="82" t="str">
        <f>IF($H$1="","Введите курс",Таблица627[[#This Row],[Оптовая цена KRW за 1шт]]/$H$1)</f>
        <v>Введите курс</v>
      </c>
      <c r="J138" s="83"/>
      <c r="K138" s="84">
        <f>Таблица627[[#This Row],[Заказ коробок ]]*Таблица627[[#This Row],[Кол-во шт в коробке]]</f>
        <v>0</v>
      </c>
      <c r="L138" s="85">
        <f>Таблица627[[#This Row],[Общее кол-во шт]]*Таблица627[[#This Row],[Оптовая цена KRW за 1шт]]</f>
        <v>0</v>
      </c>
      <c r="M138" s="86" t="str">
        <f>IFERROR(Таблица627[[#This Row],[Общее кол-во шт]]*Таблица627[[#This Row],[Оптовая цена USD за 1шт]],"")</f>
        <v/>
      </c>
      <c r="N138" s="87"/>
    </row>
    <row r="139" spans="1:14" ht="22.5" customHeight="1">
      <c r="A139" s="44" t="s">
        <v>18295</v>
      </c>
      <c r="B139" s="76">
        <v>8809210031604</v>
      </c>
      <c r="C139" s="50"/>
      <c r="D139" s="77" t="s">
        <v>26403</v>
      </c>
      <c r="E139" s="78">
        <v>5000</v>
      </c>
      <c r="F139" s="79">
        <v>0.33999999999999997</v>
      </c>
      <c r="G139" s="80">
        <v>120</v>
      </c>
      <c r="H139" s="81">
        <f>Таблица627[[#This Row],[Коэфициент стоимости]]*Таблица627[[#This Row],[Розничная цена KRW]]</f>
        <v>1699.9999999999998</v>
      </c>
      <c r="I139" s="82" t="str">
        <f>IF($H$1="","Введите курс",Таблица627[[#This Row],[Оптовая цена KRW за 1шт]]/$H$1)</f>
        <v>Введите курс</v>
      </c>
      <c r="J139" s="83"/>
      <c r="K139" s="84">
        <f>Таблица627[[#This Row],[Заказ коробок ]]*Таблица627[[#This Row],[Кол-во шт в коробке]]</f>
        <v>0</v>
      </c>
      <c r="L139" s="85">
        <f>Таблица627[[#This Row],[Общее кол-во шт]]*Таблица627[[#This Row],[Оптовая цена KRW за 1шт]]</f>
        <v>0</v>
      </c>
      <c r="M139" s="86" t="str">
        <f>IFERROR(Таблица627[[#This Row],[Общее кол-во шт]]*Таблица627[[#This Row],[Оптовая цена USD за 1шт]],"")</f>
        <v/>
      </c>
      <c r="N139" s="87"/>
    </row>
    <row r="140" spans="1:14" ht="22.5" customHeight="1">
      <c r="A140" s="44" t="s">
        <v>18296</v>
      </c>
      <c r="B140" s="76">
        <v>8809280066049</v>
      </c>
      <c r="C140" s="50"/>
      <c r="D140" s="115" t="s">
        <v>26404</v>
      </c>
      <c r="E140" s="78">
        <v>23000</v>
      </c>
      <c r="F140" s="79">
        <v>0.33000000000000007</v>
      </c>
      <c r="G140" s="80">
        <v>100</v>
      </c>
      <c r="H140" s="81">
        <f>Таблица627[[#This Row],[Коэфициент стоимости]]*Таблица627[[#This Row],[Розничная цена KRW]]</f>
        <v>7590.0000000000018</v>
      </c>
      <c r="I140" s="82" t="str">
        <f>IF($H$1="","Введите курс",Таблица627[[#This Row],[Оптовая цена KRW за 1шт]]/$H$1)</f>
        <v>Введите курс</v>
      </c>
      <c r="J140" s="83"/>
      <c r="K140" s="84">
        <f>Таблица627[[#This Row],[Заказ коробок ]]*Таблица627[[#This Row],[Кол-во шт в коробке]]</f>
        <v>0</v>
      </c>
      <c r="L140" s="85">
        <f>Таблица627[[#This Row],[Общее кол-во шт]]*Таблица627[[#This Row],[Оптовая цена KRW за 1шт]]</f>
        <v>0</v>
      </c>
      <c r="M140" s="86" t="str">
        <f>IFERROR(Таблица627[[#This Row],[Общее кол-во шт]]*Таблица627[[#This Row],[Оптовая цена USD за 1шт]],"")</f>
        <v/>
      </c>
      <c r="N140" s="87"/>
    </row>
    <row r="141" spans="1:14" ht="22.5" customHeight="1">
      <c r="A141" s="44" t="s">
        <v>18297</v>
      </c>
      <c r="B141" s="76">
        <v>8809280066056</v>
      </c>
      <c r="C141" s="50"/>
      <c r="D141" s="115" t="s">
        <v>26405</v>
      </c>
      <c r="E141" s="78">
        <v>23000</v>
      </c>
      <c r="F141" s="79">
        <v>0.33000000000000007</v>
      </c>
      <c r="G141" s="80">
        <v>100</v>
      </c>
      <c r="H141" s="81">
        <f>Таблица627[[#This Row],[Коэфициент стоимости]]*Таблица627[[#This Row],[Розничная цена KRW]]</f>
        <v>7590.0000000000018</v>
      </c>
      <c r="I141" s="82" t="str">
        <f>IF($H$1="","Введите курс",Таблица627[[#This Row],[Оптовая цена KRW за 1шт]]/$H$1)</f>
        <v>Введите курс</v>
      </c>
      <c r="J141" s="83"/>
      <c r="K141" s="84">
        <f>Таблица627[[#This Row],[Заказ коробок ]]*Таблица627[[#This Row],[Кол-во шт в коробке]]</f>
        <v>0</v>
      </c>
      <c r="L141" s="85">
        <f>Таблица627[[#This Row],[Общее кол-во шт]]*Таблица627[[#This Row],[Оптовая цена KRW за 1шт]]</f>
        <v>0</v>
      </c>
      <c r="M141" s="86" t="str">
        <f>IFERROR(Таблица627[[#This Row],[Общее кол-во шт]]*Таблица627[[#This Row],[Оптовая цена USD за 1шт]],"")</f>
        <v/>
      </c>
      <c r="N141" s="87"/>
    </row>
    <row r="142" spans="1:14" ht="22.5" customHeight="1">
      <c r="A142" s="44" t="s">
        <v>18298</v>
      </c>
      <c r="B142" s="76">
        <v>8809280066063</v>
      </c>
      <c r="C142" s="50"/>
      <c r="D142" s="115" t="s">
        <v>26406</v>
      </c>
      <c r="E142" s="78">
        <v>23000</v>
      </c>
      <c r="F142" s="79">
        <v>0.33000000000000007</v>
      </c>
      <c r="G142" s="80">
        <v>100</v>
      </c>
      <c r="H142" s="81">
        <f>Таблица627[[#This Row],[Коэфициент стоимости]]*Таблица627[[#This Row],[Розничная цена KRW]]</f>
        <v>7590.0000000000018</v>
      </c>
      <c r="I142" s="82" t="str">
        <f>IF($H$1="","Введите курс",Таблица627[[#This Row],[Оптовая цена KRW за 1шт]]/$H$1)</f>
        <v>Введите курс</v>
      </c>
      <c r="J142" s="83"/>
      <c r="K142" s="84">
        <f>Таблица627[[#This Row],[Заказ коробок ]]*Таблица627[[#This Row],[Кол-во шт в коробке]]</f>
        <v>0</v>
      </c>
      <c r="L142" s="85">
        <f>Таблица627[[#This Row],[Общее кол-во шт]]*Таблица627[[#This Row],[Оптовая цена KRW за 1шт]]</f>
        <v>0</v>
      </c>
      <c r="M142" s="86" t="str">
        <f>IFERROR(Таблица627[[#This Row],[Общее кол-во шт]]*Таблица627[[#This Row],[Оптовая цена USD за 1шт]],"")</f>
        <v/>
      </c>
      <c r="N142" s="87"/>
    </row>
    <row r="143" spans="1:14" ht="22.5" customHeight="1">
      <c r="A143" s="44" t="s">
        <v>18299</v>
      </c>
      <c r="B143" s="76">
        <v>8809084084225</v>
      </c>
      <c r="C143" s="50"/>
      <c r="D143" s="115" t="s">
        <v>26407</v>
      </c>
      <c r="E143" s="78">
        <v>23000</v>
      </c>
      <c r="F143" s="79">
        <v>0.33000000000000007</v>
      </c>
      <c r="G143" s="80">
        <v>120</v>
      </c>
      <c r="H143" s="81">
        <f>Таблица627[[#This Row],[Коэфициент стоимости]]*Таблица627[[#This Row],[Розничная цена KRW]]</f>
        <v>7590.0000000000018</v>
      </c>
      <c r="I143" s="82" t="str">
        <f>IF($H$1="","Введите курс",Таблица627[[#This Row],[Оптовая цена KRW за 1шт]]/$H$1)</f>
        <v>Введите курс</v>
      </c>
      <c r="J143" s="83"/>
      <c r="K143" s="84">
        <f>Таблица627[[#This Row],[Заказ коробок ]]*Таблица627[[#This Row],[Кол-во шт в коробке]]</f>
        <v>0</v>
      </c>
      <c r="L143" s="85">
        <f>Таблица627[[#This Row],[Общее кол-во шт]]*Таблица627[[#This Row],[Оптовая цена KRW за 1шт]]</f>
        <v>0</v>
      </c>
      <c r="M143" s="86" t="str">
        <f>IFERROR(Таблица627[[#This Row],[Общее кол-во шт]]*Таблица627[[#This Row],[Оптовая цена USD за 1шт]],"")</f>
        <v/>
      </c>
      <c r="N143" s="87"/>
    </row>
    <row r="144" spans="1:14" ht="22.5" customHeight="1">
      <c r="A144" s="44" t="s">
        <v>18300</v>
      </c>
      <c r="B144" s="76">
        <v>8809084084225</v>
      </c>
      <c r="C144" s="50"/>
      <c r="D144" s="115" t="s">
        <v>26407</v>
      </c>
      <c r="E144" s="78">
        <v>23000</v>
      </c>
      <c r="F144" s="79">
        <v>0.33000000000000007</v>
      </c>
      <c r="G144" s="80">
        <v>120</v>
      </c>
      <c r="H144" s="81">
        <f>Таблица627[[#This Row],[Коэфициент стоимости]]*Таблица627[[#This Row],[Розничная цена KRW]]</f>
        <v>7590.0000000000018</v>
      </c>
      <c r="I144" s="82" t="str">
        <f>IF($H$1="","Введите курс",Таблица627[[#This Row],[Оптовая цена KRW за 1шт]]/$H$1)</f>
        <v>Введите курс</v>
      </c>
      <c r="J144" s="83"/>
      <c r="K144" s="84">
        <f>Таблица627[[#This Row],[Заказ коробок ]]*Таблица627[[#This Row],[Кол-во шт в коробке]]</f>
        <v>0</v>
      </c>
      <c r="L144" s="85">
        <f>Таблица627[[#This Row],[Общее кол-во шт]]*Таблица627[[#This Row],[Оптовая цена KRW за 1шт]]</f>
        <v>0</v>
      </c>
      <c r="M144" s="86" t="str">
        <f>IFERROR(Таблица627[[#This Row],[Общее кол-во шт]]*Таблица627[[#This Row],[Оптовая цена USD за 1шт]],"")</f>
        <v/>
      </c>
      <c r="N144" s="87"/>
    </row>
    <row r="145" spans="1:14" ht="22.5" customHeight="1">
      <c r="A145" s="44" t="s">
        <v>18301</v>
      </c>
      <c r="B145" s="76">
        <v>8809084084249</v>
      </c>
      <c r="C145" s="50"/>
      <c r="D145" s="115" t="s">
        <v>26408</v>
      </c>
      <c r="E145" s="78">
        <v>23000</v>
      </c>
      <c r="F145" s="79">
        <v>0.33000000000000007</v>
      </c>
      <c r="G145" s="80">
        <v>120</v>
      </c>
      <c r="H145" s="81">
        <f>Таблица627[[#This Row],[Коэфициент стоимости]]*Таблица627[[#This Row],[Розничная цена KRW]]</f>
        <v>7590.0000000000018</v>
      </c>
      <c r="I145" s="82" t="str">
        <f>IF($H$1="","Введите курс",Таблица627[[#This Row],[Оптовая цена KRW за 1шт]]/$H$1)</f>
        <v>Введите курс</v>
      </c>
      <c r="J145" s="83"/>
      <c r="K145" s="84">
        <f>Таблица627[[#This Row],[Заказ коробок ]]*Таблица627[[#This Row],[Кол-во шт в коробке]]</f>
        <v>0</v>
      </c>
      <c r="L145" s="85">
        <f>Таблица627[[#This Row],[Общее кол-во шт]]*Таблица627[[#This Row],[Оптовая цена KRW за 1шт]]</f>
        <v>0</v>
      </c>
      <c r="M145" s="86" t="str">
        <f>IFERROR(Таблица627[[#This Row],[Общее кол-во шт]]*Таблица627[[#This Row],[Оптовая цена USD за 1шт]],"")</f>
        <v/>
      </c>
      <c r="N145" s="87"/>
    </row>
    <row r="146" spans="1:14" ht="22.5" customHeight="1">
      <c r="A146" s="44" t="s">
        <v>18302</v>
      </c>
      <c r="B146" s="76">
        <v>8809084081637</v>
      </c>
      <c r="C146" s="50"/>
      <c r="D146" s="77" t="s">
        <v>26409</v>
      </c>
      <c r="E146" s="78">
        <v>23000</v>
      </c>
      <c r="F146" s="79">
        <v>0.29000000000000004</v>
      </c>
      <c r="G146" s="80">
        <v>100</v>
      </c>
      <c r="H146" s="81">
        <f>Таблица627[[#This Row],[Коэфициент стоимости]]*Таблица627[[#This Row],[Розничная цена KRW]]</f>
        <v>6670.0000000000009</v>
      </c>
      <c r="I146" s="82" t="str">
        <f>IF($H$1="","Введите курс",Таблица627[[#This Row],[Оптовая цена KRW за 1шт]]/$H$1)</f>
        <v>Введите курс</v>
      </c>
      <c r="J146" s="83"/>
      <c r="K146" s="84">
        <f>Таблица627[[#This Row],[Заказ коробок ]]*Таблица627[[#This Row],[Кол-во шт в коробке]]</f>
        <v>0</v>
      </c>
      <c r="L146" s="85">
        <f>Таблица627[[#This Row],[Общее кол-во шт]]*Таблица627[[#This Row],[Оптовая цена KRW за 1шт]]</f>
        <v>0</v>
      </c>
      <c r="M146" s="86" t="str">
        <f>IFERROR(Таблица627[[#This Row],[Общее кол-во шт]]*Таблица627[[#This Row],[Оптовая цена USD за 1шт]],"")</f>
        <v/>
      </c>
      <c r="N146" s="87"/>
    </row>
    <row r="147" spans="1:14" ht="22.5" customHeight="1">
      <c r="A147" s="44" t="s">
        <v>18303</v>
      </c>
      <c r="B147" s="76">
        <v>8809084081644</v>
      </c>
      <c r="C147" s="50"/>
      <c r="D147" s="77" t="s">
        <v>26410</v>
      </c>
      <c r="E147" s="78">
        <v>23000</v>
      </c>
      <c r="F147" s="79">
        <v>0.29000000000000004</v>
      </c>
      <c r="G147" s="80">
        <v>100</v>
      </c>
      <c r="H147" s="81">
        <f>Таблица627[[#This Row],[Коэфициент стоимости]]*Таблица627[[#This Row],[Розничная цена KRW]]</f>
        <v>6670.0000000000009</v>
      </c>
      <c r="I147" s="82" t="str">
        <f>IF($H$1="","Введите курс",Таблица627[[#This Row],[Оптовая цена KRW за 1шт]]/$H$1)</f>
        <v>Введите курс</v>
      </c>
      <c r="J147" s="83"/>
      <c r="K147" s="84">
        <f>Таблица627[[#This Row],[Заказ коробок ]]*Таблица627[[#This Row],[Кол-во шт в коробке]]</f>
        <v>0</v>
      </c>
      <c r="L147" s="85">
        <f>Таблица627[[#This Row],[Общее кол-во шт]]*Таблица627[[#This Row],[Оптовая цена KRW за 1шт]]</f>
        <v>0</v>
      </c>
      <c r="M147" s="86" t="str">
        <f>IFERROR(Таблица627[[#This Row],[Общее кол-во шт]]*Таблица627[[#This Row],[Оптовая цена USD за 1шт]],"")</f>
        <v/>
      </c>
      <c r="N147" s="87"/>
    </row>
    <row r="148" spans="1:14" ht="22.5" customHeight="1">
      <c r="A148" s="44" t="s">
        <v>18304</v>
      </c>
      <c r="B148" s="76">
        <v>8809084081637</v>
      </c>
      <c r="C148" s="50"/>
      <c r="D148" s="77" t="s">
        <v>26411</v>
      </c>
      <c r="E148" s="78">
        <v>23000</v>
      </c>
      <c r="F148" s="79">
        <v>0.29000000000000004</v>
      </c>
      <c r="G148" s="80">
        <v>100</v>
      </c>
      <c r="H148" s="81">
        <f>Таблица627[[#This Row],[Коэфициент стоимости]]*Таблица627[[#This Row],[Розничная цена KRW]]</f>
        <v>6670.0000000000009</v>
      </c>
      <c r="I148" s="82" t="str">
        <f>IF($H$1="","Введите курс",Таблица627[[#This Row],[Оптовая цена KRW за 1шт]]/$H$1)</f>
        <v>Введите курс</v>
      </c>
      <c r="J148" s="83"/>
      <c r="K148" s="84">
        <f>Таблица627[[#This Row],[Заказ коробок ]]*Таблица627[[#This Row],[Кол-во шт в коробке]]</f>
        <v>0</v>
      </c>
      <c r="L148" s="85">
        <f>Таблица627[[#This Row],[Общее кол-во шт]]*Таблица627[[#This Row],[Оптовая цена KRW за 1шт]]</f>
        <v>0</v>
      </c>
      <c r="M148" s="86" t="str">
        <f>IFERROR(Таблица627[[#This Row],[Общее кол-во шт]]*Таблица627[[#This Row],[Оптовая цена USD за 1шт]],"")</f>
        <v/>
      </c>
      <c r="N148" s="87"/>
    </row>
    <row r="149" spans="1:14" ht="22.5" customHeight="1">
      <c r="A149" s="44" t="s">
        <v>18305</v>
      </c>
      <c r="B149" s="76">
        <v>8809136719136</v>
      </c>
      <c r="C149" s="50"/>
      <c r="D149" s="77" t="s">
        <v>26412</v>
      </c>
      <c r="E149" s="78">
        <v>24000</v>
      </c>
      <c r="F149" s="79">
        <v>0.26</v>
      </c>
      <c r="G149" s="80">
        <v>100</v>
      </c>
      <c r="H149" s="81">
        <f>Таблица627[[#This Row],[Коэфициент стоимости]]*Таблица627[[#This Row],[Розничная цена KRW]]</f>
        <v>6240</v>
      </c>
      <c r="I149" s="82" t="str">
        <f>IF($H$1="","Введите курс",Таблица627[[#This Row],[Оптовая цена KRW за 1шт]]/$H$1)</f>
        <v>Введите курс</v>
      </c>
      <c r="J149" s="83"/>
      <c r="K149" s="84">
        <f>Таблица627[[#This Row],[Заказ коробок ]]*Таблица627[[#This Row],[Кол-во шт в коробке]]</f>
        <v>0</v>
      </c>
      <c r="L149" s="85">
        <f>Таблица627[[#This Row],[Общее кол-во шт]]*Таблица627[[#This Row],[Оптовая цена KRW за 1шт]]</f>
        <v>0</v>
      </c>
      <c r="M149" s="86" t="str">
        <f>IFERROR(Таблица627[[#This Row],[Общее кол-во шт]]*Таблица627[[#This Row],[Оптовая цена USD за 1шт]],"")</f>
        <v/>
      </c>
      <c r="N149" s="87"/>
    </row>
    <row r="150" spans="1:14" ht="22.5" customHeight="1">
      <c r="A150" s="44" t="s">
        <v>18306</v>
      </c>
      <c r="B150" s="76">
        <v>8809480655685</v>
      </c>
      <c r="C150" s="50"/>
      <c r="D150" s="77" t="s">
        <v>26413</v>
      </c>
      <c r="E150" s="78">
        <v>24000</v>
      </c>
      <c r="F150" s="79">
        <v>0.26</v>
      </c>
      <c r="G150" s="80">
        <v>100</v>
      </c>
      <c r="H150" s="81">
        <f>Таблица627[[#This Row],[Коэфициент стоимости]]*Таблица627[[#This Row],[Розничная цена KRW]]</f>
        <v>6240</v>
      </c>
      <c r="I150" s="82" t="str">
        <f>IF($H$1="","Введите курс",Таблица627[[#This Row],[Оптовая цена KRW за 1шт]]/$H$1)</f>
        <v>Введите курс</v>
      </c>
      <c r="J150" s="83"/>
      <c r="K150" s="84">
        <f>Таблица627[[#This Row],[Заказ коробок ]]*Таблица627[[#This Row],[Кол-во шт в коробке]]</f>
        <v>0</v>
      </c>
      <c r="L150" s="85">
        <f>Таблица627[[#This Row],[Общее кол-во шт]]*Таблица627[[#This Row],[Оптовая цена KRW за 1шт]]</f>
        <v>0</v>
      </c>
      <c r="M150" s="86" t="str">
        <f>IFERROR(Таблица627[[#This Row],[Общее кол-во шт]]*Таблица627[[#This Row],[Оптовая цена USD за 1шт]],"")</f>
        <v/>
      </c>
      <c r="N150" s="87"/>
    </row>
    <row r="151" spans="1:14" ht="22.5" customHeight="1">
      <c r="A151" s="44" t="s">
        <v>18307</v>
      </c>
      <c r="B151" s="76">
        <v>8809474490100</v>
      </c>
      <c r="C151" s="50"/>
      <c r="D151" s="77" t="s">
        <v>26414</v>
      </c>
      <c r="E151" s="78">
        <v>15000</v>
      </c>
      <c r="F151" s="79">
        <v>0.18</v>
      </c>
      <c r="G151" s="80">
        <v>30</v>
      </c>
      <c r="H151" s="81">
        <f>Таблица627[[#This Row],[Коэфициент стоимости]]*Таблица627[[#This Row],[Розничная цена KRW]]</f>
        <v>2700</v>
      </c>
      <c r="I151" s="82" t="str">
        <f>IF($H$1="","Введите курс",Таблица627[[#This Row],[Оптовая цена KRW за 1шт]]/$H$1)</f>
        <v>Введите курс</v>
      </c>
      <c r="J151" s="83"/>
      <c r="K151" s="84">
        <f>Таблица627[[#This Row],[Заказ коробок ]]*Таблица627[[#This Row],[Кол-во шт в коробке]]</f>
        <v>0</v>
      </c>
      <c r="L151" s="85">
        <f>Таблица627[[#This Row],[Общее кол-во шт]]*Таблица627[[#This Row],[Оптовая цена KRW за 1шт]]</f>
        <v>0</v>
      </c>
      <c r="M151" s="86" t="str">
        <f>IFERROR(Таблица627[[#This Row],[Общее кол-во шт]]*Таблица627[[#This Row],[Оптовая цена USD за 1шт]],"")</f>
        <v/>
      </c>
      <c r="N151" s="87"/>
    </row>
    <row r="152" spans="1:14" ht="22.5" customHeight="1">
      <c r="A152" s="44" t="s">
        <v>18308</v>
      </c>
      <c r="B152" s="76">
        <v>8809474490117</v>
      </c>
      <c r="C152" s="50"/>
      <c r="D152" s="77" t="s">
        <v>26415</v>
      </c>
      <c r="E152" s="78">
        <v>15000</v>
      </c>
      <c r="F152" s="79">
        <v>0.18</v>
      </c>
      <c r="G152" s="80">
        <v>30</v>
      </c>
      <c r="H152" s="81">
        <f>Таблица627[[#This Row],[Коэфициент стоимости]]*Таблица627[[#This Row],[Розничная цена KRW]]</f>
        <v>2700</v>
      </c>
      <c r="I152" s="82" t="str">
        <f>IF($H$1="","Введите курс",Таблица627[[#This Row],[Оптовая цена KRW за 1шт]]/$H$1)</f>
        <v>Введите курс</v>
      </c>
      <c r="J152" s="83"/>
      <c r="K152" s="84">
        <f>Таблица627[[#This Row],[Заказ коробок ]]*Таблица627[[#This Row],[Кол-во шт в коробке]]</f>
        <v>0</v>
      </c>
      <c r="L152" s="85">
        <f>Таблица627[[#This Row],[Общее кол-во шт]]*Таблица627[[#This Row],[Оптовая цена KRW за 1шт]]</f>
        <v>0</v>
      </c>
      <c r="M152" s="86" t="str">
        <f>IFERROR(Таблица627[[#This Row],[Общее кол-во шт]]*Таблица627[[#This Row],[Оптовая цена USD за 1шт]],"")</f>
        <v/>
      </c>
      <c r="N152" s="87"/>
    </row>
    <row r="153" spans="1:14" ht="22.5" customHeight="1">
      <c r="A153" s="44" t="s">
        <v>18309</v>
      </c>
      <c r="B153" s="76">
        <v>8809474494047</v>
      </c>
      <c r="C153" s="50"/>
      <c r="D153" s="77" t="s">
        <v>26416</v>
      </c>
      <c r="E153" s="78">
        <v>15000</v>
      </c>
      <c r="F153" s="79">
        <v>0.18</v>
      </c>
      <c r="G153" s="80">
        <v>30</v>
      </c>
      <c r="H153" s="81">
        <f>Таблица627[[#This Row],[Коэфициент стоимости]]*Таблица627[[#This Row],[Розничная цена KRW]]</f>
        <v>2700</v>
      </c>
      <c r="I153" s="82" t="str">
        <f>IF($H$1="","Введите курс",Таблица627[[#This Row],[Оптовая цена KRW за 1шт]]/$H$1)</f>
        <v>Введите курс</v>
      </c>
      <c r="J153" s="83"/>
      <c r="K153" s="84">
        <f>Таблица627[[#This Row],[Заказ коробок ]]*Таблица627[[#This Row],[Кол-во шт в коробке]]</f>
        <v>0</v>
      </c>
      <c r="L153" s="85">
        <f>Таблица627[[#This Row],[Общее кол-во шт]]*Таблица627[[#This Row],[Оптовая цена KRW за 1шт]]</f>
        <v>0</v>
      </c>
      <c r="M153" s="86" t="str">
        <f>IFERROR(Таблица627[[#This Row],[Общее кол-во шт]]*Таблица627[[#This Row],[Оптовая цена USD за 1шт]],"")</f>
        <v/>
      </c>
      <c r="N153" s="87"/>
    </row>
    <row r="154" spans="1:14" ht="22.5" customHeight="1">
      <c r="A154" s="44" t="s">
        <v>18310</v>
      </c>
      <c r="B154" s="76">
        <v>8809474494054</v>
      </c>
      <c r="C154" s="50"/>
      <c r="D154" s="77" t="s">
        <v>26417</v>
      </c>
      <c r="E154" s="78">
        <v>15000</v>
      </c>
      <c r="F154" s="79">
        <v>0.18</v>
      </c>
      <c r="G154" s="80">
        <v>30</v>
      </c>
      <c r="H154" s="81">
        <f>Таблица627[[#This Row],[Коэфициент стоимости]]*Таблица627[[#This Row],[Розничная цена KRW]]</f>
        <v>2700</v>
      </c>
      <c r="I154" s="82" t="str">
        <f>IF($H$1="","Введите курс",Таблица627[[#This Row],[Оптовая цена KRW за 1шт]]/$H$1)</f>
        <v>Введите курс</v>
      </c>
      <c r="J154" s="83"/>
      <c r="K154" s="84">
        <f>Таблица627[[#This Row],[Заказ коробок ]]*Таблица627[[#This Row],[Кол-во шт в коробке]]</f>
        <v>0</v>
      </c>
      <c r="L154" s="85">
        <f>Таблица627[[#This Row],[Общее кол-во шт]]*Таблица627[[#This Row],[Оптовая цена KRW за 1шт]]</f>
        <v>0</v>
      </c>
      <c r="M154" s="86" t="str">
        <f>IFERROR(Таблица627[[#This Row],[Общее кол-во шт]]*Таблица627[[#This Row],[Оптовая цена USD за 1шт]],"")</f>
        <v/>
      </c>
      <c r="N154" s="87"/>
    </row>
    <row r="155" spans="1:14" ht="22.5" customHeight="1">
      <c r="A155" s="44" t="s">
        <v>18311</v>
      </c>
      <c r="B155" s="76">
        <v>880947449406</v>
      </c>
      <c r="C155" s="50"/>
      <c r="D155" s="77" t="s">
        <v>26418</v>
      </c>
      <c r="E155" s="78">
        <v>15000</v>
      </c>
      <c r="F155" s="79">
        <v>0.18</v>
      </c>
      <c r="G155" s="80">
        <v>30</v>
      </c>
      <c r="H155" s="81">
        <f>Таблица627[[#This Row],[Коэфициент стоимости]]*Таблица627[[#This Row],[Розничная цена KRW]]</f>
        <v>2700</v>
      </c>
      <c r="I155" s="82" t="str">
        <f>IF($H$1="","Введите курс",Таблица627[[#This Row],[Оптовая цена KRW за 1шт]]/$H$1)</f>
        <v>Введите курс</v>
      </c>
      <c r="J155" s="83"/>
      <c r="K155" s="84">
        <f>Таблица627[[#This Row],[Заказ коробок ]]*Таблица627[[#This Row],[Кол-во шт в коробке]]</f>
        <v>0</v>
      </c>
      <c r="L155" s="85">
        <f>Таблица627[[#This Row],[Общее кол-во шт]]*Таблица627[[#This Row],[Оптовая цена KRW за 1шт]]</f>
        <v>0</v>
      </c>
      <c r="M155" s="86" t="str">
        <f>IFERROR(Таблица627[[#This Row],[Общее кол-во шт]]*Таблица627[[#This Row],[Оптовая цена USD за 1шт]],"")</f>
        <v/>
      </c>
      <c r="N155" s="87"/>
    </row>
    <row r="156" spans="1:14" ht="22.5" customHeight="1">
      <c r="A156" s="44" t="s">
        <v>18312</v>
      </c>
      <c r="B156" s="76">
        <v>8809474494078</v>
      </c>
      <c r="C156" s="50"/>
      <c r="D156" s="77" t="s">
        <v>26419</v>
      </c>
      <c r="E156" s="78">
        <v>15000</v>
      </c>
      <c r="F156" s="79">
        <v>0.18</v>
      </c>
      <c r="G156" s="80">
        <v>30</v>
      </c>
      <c r="H156" s="81">
        <f>Таблица627[[#This Row],[Коэфициент стоимости]]*Таблица627[[#This Row],[Розничная цена KRW]]</f>
        <v>2700</v>
      </c>
      <c r="I156" s="82" t="str">
        <f>IF($H$1="","Введите курс",Таблица627[[#This Row],[Оптовая цена KRW за 1шт]]/$H$1)</f>
        <v>Введите курс</v>
      </c>
      <c r="J156" s="83"/>
      <c r="K156" s="84">
        <f>Таблица627[[#This Row],[Заказ коробок ]]*Таблица627[[#This Row],[Кол-во шт в коробке]]</f>
        <v>0</v>
      </c>
      <c r="L156" s="85">
        <f>Таблица627[[#This Row],[Общее кол-во шт]]*Таблица627[[#This Row],[Оптовая цена KRW за 1шт]]</f>
        <v>0</v>
      </c>
      <c r="M156" s="86" t="str">
        <f>IFERROR(Таблица627[[#This Row],[Общее кол-во шт]]*Таблица627[[#This Row],[Оптовая цена USD за 1шт]],"")</f>
        <v/>
      </c>
      <c r="N156" s="87"/>
    </row>
    <row r="157" spans="1:14" ht="22.5" customHeight="1">
      <c r="A157" s="44" t="s">
        <v>18313</v>
      </c>
      <c r="B157" s="76">
        <v>8809474494108</v>
      </c>
      <c r="C157" s="50"/>
      <c r="D157" s="77" t="s">
        <v>26420</v>
      </c>
      <c r="E157" s="78">
        <v>15000</v>
      </c>
      <c r="F157" s="79">
        <v>0.18</v>
      </c>
      <c r="G157" s="80">
        <v>30</v>
      </c>
      <c r="H157" s="81">
        <f>Таблица627[[#This Row],[Коэфициент стоимости]]*Таблица627[[#This Row],[Розничная цена KRW]]</f>
        <v>2700</v>
      </c>
      <c r="I157" s="82" t="str">
        <f>IF($H$1="","Введите курс",Таблица627[[#This Row],[Оптовая цена KRW за 1шт]]/$H$1)</f>
        <v>Введите курс</v>
      </c>
      <c r="J157" s="83"/>
      <c r="K157" s="84">
        <f>Таблица627[[#This Row],[Заказ коробок ]]*Таблица627[[#This Row],[Кол-во шт в коробке]]</f>
        <v>0</v>
      </c>
      <c r="L157" s="85">
        <f>Таблица627[[#This Row],[Общее кол-во шт]]*Таблица627[[#This Row],[Оптовая цена KRW за 1шт]]</f>
        <v>0</v>
      </c>
      <c r="M157" s="86" t="str">
        <f>IFERROR(Таблица627[[#This Row],[Общее кол-во шт]]*Таблица627[[#This Row],[Оптовая цена USD за 1шт]],"")</f>
        <v/>
      </c>
      <c r="N157" s="87"/>
    </row>
    <row r="158" spans="1:14" ht="22.5" customHeight="1">
      <c r="A158" s="44" t="s">
        <v>18314</v>
      </c>
      <c r="B158" s="76">
        <v>8809474494115</v>
      </c>
      <c r="C158" s="50"/>
      <c r="D158" s="77" t="s">
        <v>26421</v>
      </c>
      <c r="E158" s="78">
        <v>15000</v>
      </c>
      <c r="F158" s="79">
        <v>0.18</v>
      </c>
      <c r="G158" s="80">
        <v>30</v>
      </c>
      <c r="H158" s="81">
        <f>Таблица627[[#This Row],[Коэфициент стоимости]]*Таблица627[[#This Row],[Розничная цена KRW]]</f>
        <v>2700</v>
      </c>
      <c r="I158" s="82" t="str">
        <f>IF($H$1="","Введите курс",Таблица627[[#This Row],[Оптовая цена KRW за 1шт]]/$H$1)</f>
        <v>Введите курс</v>
      </c>
      <c r="J158" s="83"/>
      <c r="K158" s="84">
        <f>Таблица627[[#This Row],[Заказ коробок ]]*Таблица627[[#This Row],[Кол-во шт в коробке]]</f>
        <v>0</v>
      </c>
      <c r="L158" s="85">
        <f>Таблица627[[#This Row],[Общее кол-во шт]]*Таблица627[[#This Row],[Оптовая цена KRW за 1шт]]</f>
        <v>0</v>
      </c>
      <c r="M158" s="86" t="str">
        <f>IFERROR(Таблица627[[#This Row],[Общее кол-во шт]]*Таблица627[[#This Row],[Оптовая цена USD за 1шт]],"")</f>
        <v/>
      </c>
      <c r="N158" s="87"/>
    </row>
    <row r="159" spans="1:14" ht="22.5" customHeight="1">
      <c r="A159" s="44" t="s">
        <v>18315</v>
      </c>
      <c r="B159" s="76">
        <v>8809474494023</v>
      </c>
      <c r="C159" s="50"/>
      <c r="D159" s="77" t="s">
        <v>26422</v>
      </c>
      <c r="E159" s="78">
        <v>15000</v>
      </c>
      <c r="F159" s="79">
        <v>0.18</v>
      </c>
      <c r="G159" s="80">
        <v>30</v>
      </c>
      <c r="H159" s="81">
        <f>Таблица627[[#This Row],[Коэфициент стоимости]]*Таблица627[[#This Row],[Розничная цена KRW]]</f>
        <v>2700</v>
      </c>
      <c r="I159" s="82" t="str">
        <f>IF($H$1="","Введите курс",Таблица627[[#This Row],[Оптовая цена KRW за 1шт]]/$H$1)</f>
        <v>Введите курс</v>
      </c>
      <c r="J159" s="83"/>
      <c r="K159" s="84">
        <f>Таблица627[[#This Row],[Заказ коробок ]]*Таблица627[[#This Row],[Кол-во шт в коробке]]</f>
        <v>0</v>
      </c>
      <c r="L159" s="85">
        <f>Таблица627[[#This Row],[Общее кол-во шт]]*Таблица627[[#This Row],[Оптовая цена KRW за 1шт]]</f>
        <v>0</v>
      </c>
      <c r="M159" s="86" t="str">
        <f>IFERROR(Таблица627[[#This Row],[Общее кол-во шт]]*Таблица627[[#This Row],[Оптовая цена USD за 1шт]],"")</f>
        <v/>
      </c>
      <c r="N159" s="87"/>
    </row>
    <row r="160" spans="1:14" ht="22.5" customHeight="1">
      <c r="A160" s="44" t="s">
        <v>18316</v>
      </c>
      <c r="B160" s="76">
        <v>8809474494030</v>
      </c>
      <c r="C160" s="50"/>
      <c r="D160" s="77" t="s">
        <v>26423</v>
      </c>
      <c r="E160" s="78">
        <v>15000</v>
      </c>
      <c r="F160" s="79">
        <v>0.18</v>
      </c>
      <c r="G160" s="80">
        <v>30</v>
      </c>
      <c r="H160" s="81">
        <f>Таблица627[[#This Row],[Коэфициент стоимости]]*Таблица627[[#This Row],[Розничная цена KRW]]</f>
        <v>2700</v>
      </c>
      <c r="I160" s="82" t="str">
        <f>IF($H$1="","Введите курс",Таблица627[[#This Row],[Оптовая цена KRW за 1шт]]/$H$1)</f>
        <v>Введите курс</v>
      </c>
      <c r="J160" s="83"/>
      <c r="K160" s="84">
        <f>Таблица627[[#This Row],[Заказ коробок ]]*Таблица627[[#This Row],[Кол-во шт в коробке]]</f>
        <v>0</v>
      </c>
      <c r="L160" s="85">
        <f>Таблица627[[#This Row],[Общее кол-во шт]]*Таблица627[[#This Row],[Оптовая цена KRW за 1шт]]</f>
        <v>0</v>
      </c>
      <c r="M160" s="86" t="str">
        <f>IFERROR(Таблица627[[#This Row],[Общее кол-во шт]]*Таблица627[[#This Row],[Оптовая цена USD за 1шт]],"")</f>
        <v/>
      </c>
      <c r="N160" s="87"/>
    </row>
  </sheetData>
  <sheetProtection algorithmName="SHA-512" hashValue="3ofvLucXrHjvsFQeAcr6UbdmSg5PNNlHoJ/cot8bErMqerqNfBLtZMKgWMmEQpL9jf2drS8hcfDVYqNOLLEh/A==" saltValue="4dxeMD7z4u8YFrqNm1m6fQ==" spinCount="100000" sheet="1" autoFilter="0" pivotTables="0"/>
  <mergeCells count="2">
    <mergeCell ref="A1:C1"/>
    <mergeCell ref="D1:F1"/>
  </mergeCells>
  <conditionalFormatting sqref="A161:A1048576">
    <cfRule type="duplicateValues" dxfId="1277" priority="1"/>
  </conditionalFormatting>
  <conditionalFormatting sqref="A161:A1048576">
    <cfRule type="duplicateValues" dxfId="1276" priority="2"/>
    <cfRule type="duplicateValues" dxfId="1275" priority="3"/>
    <cfRule type="duplicateValues" dxfId="1274" priority="4"/>
  </conditionalFormatting>
  <conditionalFormatting sqref="A3:A160">
    <cfRule type="duplicateValues" dxfId="1273" priority="5"/>
  </conditionalFormatting>
  <conditionalFormatting sqref="A3:A160">
    <cfRule type="duplicateValues" dxfId="1272" priority="6"/>
    <cfRule type="duplicateValues" dxfId="1271" priority="7"/>
    <cfRule type="duplicateValues" dxfId="1270" priority="8"/>
  </conditionalFormatting>
  <conditionalFormatting sqref="A3:A160">
    <cfRule type="duplicateValues" dxfId="1269" priority="9"/>
  </conditionalFormatting>
  <conditionalFormatting sqref="A3:A160">
    <cfRule type="duplicateValues" dxfId="1268" priority="10"/>
    <cfRule type="duplicateValues" dxfId="1267" priority="11"/>
    <cfRule type="duplicateValues" dxfId="1266" priority="12"/>
  </conditionalFormatting>
  <hyperlinks>
    <hyperlink ref="G1" r:id="rId1" xr:uid="{20A78C97-5741-4D6F-9DFC-CEB0FA30E3C9}"/>
    <hyperlink ref="N1" location="Главная!A1" display="Вернуться на Главную" xr:uid="{0752119F-801A-4846-BC04-477BA2D0E3BD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CAB04-3D2A-40FF-AA8B-A1EAADC5292A}">
  <sheetPr>
    <pageSetUpPr fitToPage="1"/>
  </sheetPr>
  <dimension ref="A1:N210"/>
  <sheetViews>
    <sheetView zoomScale="85" zoomScaleNormal="85" zoomScaleSheetLayoutView="75" workbookViewId="0">
      <pane ySplit="2" topLeftCell="A3" activePane="bottomLeft" state="frozen"/>
      <selection activeCell="N1" sqref="N1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24414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SUM(J3:J210)</f>
        <v>0</v>
      </c>
      <c r="K1" s="213">
        <f>SUM(K3:K210)</f>
        <v>0</v>
      </c>
      <c r="L1" s="214">
        <f>SUM(L3:L210)</f>
        <v>0</v>
      </c>
      <c r="M1" s="215">
        <f>SUM(M3:M210)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216" t="s">
        <v>17</v>
      </c>
    </row>
    <row r="3" spans="1:14" ht="15.75">
      <c r="A3" s="44" t="s">
        <v>24415</v>
      </c>
      <c r="B3" s="14">
        <v>8809242270156</v>
      </c>
      <c r="C3" s="45" t="s">
        <v>24416</v>
      </c>
      <c r="D3" s="46" t="s">
        <v>24417</v>
      </c>
      <c r="E3" s="53"/>
      <c r="F3" s="15"/>
      <c r="G3" s="47">
        <v>600</v>
      </c>
      <c r="H3" s="16">
        <v>168.99999999999997</v>
      </c>
      <c r="I3" s="17" t="str">
        <f>IF($H$1="","Введите курс",Таблица64[[#This Row],[Оптовая цена KRW за 1шт]]/$H$1)</f>
        <v>Введите курс</v>
      </c>
      <c r="J3" s="48"/>
      <c r="K3" s="18">
        <f>Таблица64[[#This Row],[Заказ коробок ]]*Таблица64[[#This Row],[Кол-во шт в коробке]]</f>
        <v>0</v>
      </c>
      <c r="L3" s="16">
        <f>Таблица64[[#This Row],[Общее кол-во шт]]*Таблица64[[#This Row],[Оптовая цена KRW за 1шт]]</f>
        <v>0</v>
      </c>
      <c r="M3" s="19" t="str">
        <f>IFERROR(Таблица64[[#This Row],[Общее кол-во шт]]*Таблица64[[#This Row],[Оптовая цена USD за 1шт]],"")</f>
        <v/>
      </c>
      <c r="N3" s="49"/>
    </row>
    <row r="4" spans="1:14" ht="15.75">
      <c r="A4" s="44" t="s">
        <v>24418</v>
      </c>
      <c r="B4" s="14">
        <v>8809242270149</v>
      </c>
      <c r="C4" s="50" t="s">
        <v>24419</v>
      </c>
      <c r="D4" s="46" t="s">
        <v>24420</v>
      </c>
      <c r="E4" s="16"/>
      <c r="F4" s="15"/>
      <c r="G4" s="47">
        <v>600</v>
      </c>
      <c r="H4" s="16">
        <v>168.99999999999997</v>
      </c>
      <c r="I4" s="17" t="str">
        <f>IF($H$1="","Введите курс",Таблица64[[#This Row],[Оптовая цена KRW за 1шт]]/$H$1)</f>
        <v>Введите курс</v>
      </c>
      <c r="J4" s="48"/>
      <c r="K4" s="18">
        <f>Таблица64[[#This Row],[Заказ коробок ]]*Таблица64[[#This Row],[Кол-во шт в коробке]]</f>
        <v>0</v>
      </c>
      <c r="L4" s="54">
        <f>Таблица64[[#This Row],[Общее кол-во шт]]*Таблица64[[#This Row],[Оптовая цена KRW за 1шт]]</f>
        <v>0</v>
      </c>
      <c r="M4" s="19" t="str">
        <f>IFERROR(Таблица64[[#This Row],[Общее кол-во шт]]*Таблица64[[#This Row],[Оптовая цена USD за 1шт]],"")</f>
        <v/>
      </c>
      <c r="N4" s="49"/>
    </row>
    <row r="5" spans="1:14" ht="15.75">
      <c r="A5" s="44" t="s">
        <v>24421</v>
      </c>
      <c r="B5" s="14">
        <v>8809430538792</v>
      </c>
      <c r="C5" s="50" t="s">
        <v>24422</v>
      </c>
      <c r="D5" s="46" t="s">
        <v>24423</v>
      </c>
      <c r="E5" s="16"/>
      <c r="F5" s="15"/>
      <c r="G5" s="47">
        <v>600</v>
      </c>
      <c r="H5" s="16">
        <v>168.99999999999997</v>
      </c>
      <c r="I5" s="17" t="str">
        <f>IF($H$1="","Введите курс",Таблица64[[#This Row],[Оптовая цена KRW за 1шт]]/$H$1)</f>
        <v>Введите курс</v>
      </c>
      <c r="J5" s="48"/>
      <c r="K5" s="18">
        <f>Таблица64[[#This Row],[Заказ коробок ]]*Таблица64[[#This Row],[Кол-во шт в коробке]]</f>
        <v>0</v>
      </c>
      <c r="L5" s="54">
        <f>Таблица64[[#This Row],[Общее кол-во шт]]*Таблица64[[#This Row],[Оптовая цена KRW за 1шт]]</f>
        <v>0</v>
      </c>
      <c r="M5" s="19" t="str">
        <f>IFERROR(Таблица64[[#This Row],[Общее кол-во шт]]*Таблица64[[#This Row],[Оптовая цена USD за 1шт]],"")</f>
        <v/>
      </c>
      <c r="N5" s="49"/>
    </row>
    <row r="6" spans="1:14" ht="15.75">
      <c r="A6" s="44" t="s">
        <v>24424</v>
      </c>
      <c r="B6" s="14">
        <v>8809242270132</v>
      </c>
      <c r="C6" s="50" t="s">
        <v>24425</v>
      </c>
      <c r="D6" s="46" t="s">
        <v>24426</v>
      </c>
      <c r="E6" s="16"/>
      <c r="F6" s="15"/>
      <c r="G6" s="47">
        <v>600</v>
      </c>
      <c r="H6" s="16">
        <v>168.99999999999997</v>
      </c>
      <c r="I6" s="17" t="str">
        <f>IF($H$1="","Введите курс",Таблица64[[#This Row],[Оптовая цена KRW за 1шт]]/$H$1)</f>
        <v>Введите курс</v>
      </c>
      <c r="J6" s="48"/>
      <c r="K6" s="18">
        <f>Таблица64[[#This Row],[Заказ коробок ]]*Таблица64[[#This Row],[Кол-во шт в коробке]]</f>
        <v>0</v>
      </c>
      <c r="L6" s="54">
        <f>Таблица64[[#This Row],[Общее кол-во шт]]*Таблица64[[#This Row],[Оптовая цена KRW за 1шт]]</f>
        <v>0</v>
      </c>
      <c r="M6" s="19" t="str">
        <f>IFERROR(Таблица64[[#This Row],[Общее кол-во шт]]*Таблица64[[#This Row],[Оптовая цена USD за 1шт]],"")</f>
        <v/>
      </c>
      <c r="N6" s="49"/>
    </row>
    <row r="7" spans="1:14" ht="15.75">
      <c r="A7" s="44" t="s">
        <v>24427</v>
      </c>
      <c r="B7" s="14">
        <v>8809430538761</v>
      </c>
      <c r="C7" s="50" t="s">
        <v>24428</v>
      </c>
      <c r="D7" s="46" t="s">
        <v>24429</v>
      </c>
      <c r="E7" s="16"/>
      <c r="F7" s="15"/>
      <c r="G7" s="47">
        <v>600</v>
      </c>
      <c r="H7" s="16">
        <v>168.99999999999997</v>
      </c>
      <c r="I7" s="17" t="str">
        <f>IF($H$1="","Введите курс",Таблица64[[#This Row],[Оптовая цена KRW за 1шт]]/$H$1)</f>
        <v>Введите курс</v>
      </c>
      <c r="J7" s="48"/>
      <c r="K7" s="18">
        <f>Таблица64[[#This Row],[Заказ коробок ]]*Таблица64[[#This Row],[Кол-во шт в коробке]]</f>
        <v>0</v>
      </c>
      <c r="L7" s="54">
        <f>Таблица64[[#This Row],[Общее кол-во шт]]*Таблица64[[#This Row],[Оптовая цена KRW за 1шт]]</f>
        <v>0</v>
      </c>
      <c r="M7" s="19" t="str">
        <f>IFERROR(Таблица64[[#This Row],[Общее кол-во шт]]*Таблица64[[#This Row],[Оптовая цена USD за 1шт]],"")</f>
        <v/>
      </c>
      <c r="N7" s="49"/>
    </row>
    <row r="8" spans="1:14" ht="15.75">
      <c r="A8" s="44" t="s">
        <v>24430</v>
      </c>
      <c r="B8" s="14">
        <v>8809430538754</v>
      </c>
      <c r="C8" s="50" t="s">
        <v>24431</v>
      </c>
      <c r="D8" s="46" t="s">
        <v>24432</v>
      </c>
      <c r="E8" s="16"/>
      <c r="F8" s="15"/>
      <c r="G8" s="47">
        <v>600</v>
      </c>
      <c r="H8" s="16">
        <v>168.99999999999997</v>
      </c>
      <c r="I8" s="17" t="str">
        <f>IF($H$1="","Введите курс",Таблица64[[#This Row],[Оптовая цена KRW за 1шт]]/$H$1)</f>
        <v>Введите курс</v>
      </c>
      <c r="J8" s="48"/>
      <c r="K8" s="18">
        <f>Таблица64[[#This Row],[Заказ коробок ]]*Таблица64[[#This Row],[Кол-во шт в коробке]]</f>
        <v>0</v>
      </c>
      <c r="L8" s="54">
        <f>Таблица64[[#This Row],[Общее кол-во шт]]*Таблица64[[#This Row],[Оптовая цена KRW за 1шт]]</f>
        <v>0</v>
      </c>
      <c r="M8" s="19" t="str">
        <f>IFERROR(Таблица64[[#This Row],[Общее кол-во шт]]*Таблица64[[#This Row],[Оптовая цена USD за 1шт]],"")</f>
        <v/>
      </c>
      <c r="N8" s="49"/>
    </row>
    <row r="9" spans="1:14" ht="15.75">
      <c r="A9" s="44" t="s">
        <v>24433</v>
      </c>
      <c r="B9" s="14">
        <v>8809242270088</v>
      </c>
      <c r="C9" s="50" t="s">
        <v>24434</v>
      </c>
      <c r="D9" s="46" t="s">
        <v>24435</v>
      </c>
      <c r="E9" s="16"/>
      <c r="F9" s="15"/>
      <c r="G9" s="47">
        <v>600</v>
      </c>
      <c r="H9" s="16">
        <v>168.99999999999997</v>
      </c>
      <c r="I9" s="17" t="str">
        <f>IF($H$1="","Введите курс",Таблица64[[#This Row],[Оптовая цена KRW за 1шт]]/$H$1)</f>
        <v>Введите курс</v>
      </c>
      <c r="J9" s="48"/>
      <c r="K9" s="18">
        <f>Таблица64[[#This Row],[Заказ коробок ]]*Таблица64[[#This Row],[Кол-во шт в коробке]]</f>
        <v>0</v>
      </c>
      <c r="L9" s="54">
        <f>Таблица64[[#This Row],[Общее кол-во шт]]*Таблица64[[#This Row],[Оптовая цена KRW за 1шт]]</f>
        <v>0</v>
      </c>
      <c r="M9" s="19" t="str">
        <f>IFERROR(Таблица64[[#This Row],[Общее кол-во шт]]*Таблица64[[#This Row],[Оптовая цена USD за 1шт]],"")</f>
        <v/>
      </c>
      <c r="N9" s="49"/>
    </row>
    <row r="10" spans="1:14" ht="15.75">
      <c r="A10" s="44" t="s">
        <v>24436</v>
      </c>
      <c r="B10" s="14">
        <v>8809242270101</v>
      </c>
      <c r="C10" s="50" t="s">
        <v>24437</v>
      </c>
      <c r="D10" s="46" t="s">
        <v>24438</v>
      </c>
      <c r="E10" s="16"/>
      <c r="F10" s="15"/>
      <c r="G10" s="47">
        <v>600</v>
      </c>
      <c r="H10" s="16">
        <v>168.99999999999997</v>
      </c>
      <c r="I10" s="17" t="str">
        <f>IF($H$1="","Введите курс",Таблица64[[#This Row],[Оптовая цена KRW за 1шт]]/$H$1)</f>
        <v>Введите курс</v>
      </c>
      <c r="J10" s="48"/>
      <c r="K10" s="18">
        <f>Таблица64[[#This Row],[Заказ коробок ]]*Таблица64[[#This Row],[Кол-во шт в коробке]]</f>
        <v>0</v>
      </c>
      <c r="L10" s="54">
        <f>Таблица64[[#This Row],[Общее кол-во шт]]*Таблица64[[#This Row],[Оптовая цена KRW за 1шт]]</f>
        <v>0</v>
      </c>
      <c r="M10" s="19" t="str">
        <f>IFERROR(Таблица64[[#This Row],[Общее кол-во шт]]*Таблица64[[#This Row],[Оптовая цена USD за 1шт]],"")</f>
        <v/>
      </c>
      <c r="N10" s="49"/>
    </row>
    <row r="11" spans="1:14" ht="15.75">
      <c r="A11" s="44" t="s">
        <v>24439</v>
      </c>
      <c r="B11" s="14">
        <v>8809242270095</v>
      </c>
      <c r="C11" s="50" t="s">
        <v>24440</v>
      </c>
      <c r="D11" s="46" t="s">
        <v>24441</v>
      </c>
      <c r="E11" s="16"/>
      <c r="F11" s="15"/>
      <c r="G11" s="47">
        <v>600</v>
      </c>
      <c r="H11" s="16">
        <v>168.99999999999997</v>
      </c>
      <c r="I11" s="17" t="str">
        <f>IF($H$1="","Введите курс",Таблица64[[#This Row],[Оптовая цена KRW за 1шт]]/$H$1)</f>
        <v>Введите курс</v>
      </c>
      <c r="J11" s="48"/>
      <c r="K11" s="18">
        <f>Таблица64[[#This Row],[Заказ коробок ]]*Таблица64[[#This Row],[Кол-во шт в коробке]]</f>
        <v>0</v>
      </c>
      <c r="L11" s="54">
        <f>Таблица64[[#This Row],[Общее кол-во шт]]*Таблица64[[#This Row],[Оптовая цена KRW за 1шт]]</f>
        <v>0</v>
      </c>
      <c r="M11" s="19" t="str">
        <f>IFERROR(Таблица64[[#This Row],[Общее кол-во шт]]*Таблица64[[#This Row],[Оптовая цена USD за 1шт]],"")</f>
        <v/>
      </c>
      <c r="N11" s="49"/>
    </row>
    <row r="12" spans="1:14" ht="15.75">
      <c r="A12" s="44" t="s">
        <v>24442</v>
      </c>
      <c r="B12" s="14">
        <v>8809430538808</v>
      </c>
      <c r="C12" s="50" t="s">
        <v>24443</v>
      </c>
      <c r="D12" s="46" t="s">
        <v>24444</v>
      </c>
      <c r="E12" s="16"/>
      <c r="F12" s="15"/>
      <c r="G12" s="47">
        <v>600</v>
      </c>
      <c r="H12" s="16">
        <v>168.99999999999997</v>
      </c>
      <c r="I12" s="17" t="str">
        <f>IF($H$1="","Введите курс",Таблица64[[#This Row],[Оптовая цена KRW за 1шт]]/$H$1)</f>
        <v>Введите курс</v>
      </c>
      <c r="J12" s="48"/>
      <c r="K12" s="18">
        <f>Таблица64[[#This Row],[Заказ коробок ]]*Таблица64[[#This Row],[Кол-во шт в коробке]]</f>
        <v>0</v>
      </c>
      <c r="L12" s="54">
        <f>Таблица64[[#This Row],[Общее кол-во шт]]*Таблица64[[#This Row],[Оптовая цена KRW за 1шт]]</f>
        <v>0</v>
      </c>
      <c r="M12" s="19" t="str">
        <f>IFERROR(Таблица64[[#This Row],[Общее кол-во шт]]*Таблица64[[#This Row],[Оптовая цена USD за 1шт]],"")</f>
        <v/>
      </c>
      <c r="N12" s="49"/>
    </row>
    <row r="13" spans="1:14" ht="15.75">
      <c r="A13" s="44" t="s">
        <v>24445</v>
      </c>
      <c r="B13" s="14">
        <v>8809242270163</v>
      </c>
      <c r="C13" s="50" t="s">
        <v>24446</v>
      </c>
      <c r="D13" s="46" t="s">
        <v>24447</v>
      </c>
      <c r="E13" s="16"/>
      <c r="F13" s="15"/>
      <c r="G13" s="47">
        <v>600</v>
      </c>
      <c r="H13" s="16">
        <v>168.99999999999997</v>
      </c>
      <c r="I13" s="17" t="str">
        <f>IF($H$1="","Введите курс",Таблица64[[#This Row],[Оптовая цена KRW за 1шт]]/$H$1)</f>
        <v>Введите курс</v>
      </c>
      <c r="J13" s="48"/>
      <c r="K13" s="18">
        <f>Таблица64[[#This Row],[Заказ коробок ]]*Таблица64[[#This Row],[Кол-во шт в коробке]]</f>
        <v>0</v>
      </c>
      <c r="L13" s="54">
        <f>Таблица64[[#This Row],[Общее кол-во шт]]*Таблица64[[#This Row],[Оптовая цена KRW за 1шт]]</f>
        <v>0</v>
      </c>
      <c r="M13" s="19" t="str">
        <f>IFERROR(Таблица64[[#This Row],[Общее кол-во шт]]*Таблица64[[#This Row],[Оптовая цена USD за 1шт]],"")</f>
        <v/>
      </c>
      <c r="N13" s="49"/>
    </row>
    <row r="14" spans="1:14" ht="15.75">
      <c r="A14" s="44" t="s">
        <v>24448</v>
      </c>
      <c r="B14" s="14">
        <v>8809242270118</v>
      </c>
      <c r="C14" s="50" t="s">
        <v>24449</v>
      </c>
      <c r="D14" s="46" t="s">
        <v>24450</v>
      </c>
      <c r="E14" s="16"/>
      <c r="F14" s="15"/>
      <c r="G14" s="47">
        <v>600</v>
      </c>
      <c r="H14" s="16">
        <v>168.99999999999997</v>
      </c>
      <c r="I14" s="17" t="str">
        <f>IF($H$1="","Введите курс",Таблица64[[#This Row],[Оптовая цена KRW за 1шт]]/$H$1)</f>
        <v>Введите курс</v>
      </c>
      <c r="J14" s="48"/>
      <c r="K14" s="18">
        <f>Таблица64[[#This Row],[Заказ коробок ]]*Таблица64[[#This Row],[Кол-во шт в коробке]]</f>
        <v>0</v>
      </c>
      <c r="L14" s="54">
        <f>Таблица64[[#This Row],[Общее кол-во шт]]*Таблица64[[#This Row],[Оптовая цена KRW за 1шт]]</f>
        <v>0</v>
      </c>
      <c r="M14" s="19" t="str">
        <f>IFERROR(Таблица64[[#This Row],[Общее кол-во шт]]*Таблица64[[#This Row],[Оптовая цена USD за 1шт]],"")</f>
        <v/>
      </c>
      <c r="N14" s="49"/>
    </row>
    <row r="15" spans="1:14" ht="15.75">
      <c r="A15" s="44" t="s">
        <v>24451</v>
      </c>
      <c r="B15" s="14">
        <v>8809242274635</v>
      </c>
      <c r="C15" s="50" t="s">
        <v>24452</v>
      </c>
      <c r="D15" s="46" t="s">
        <v>24453</v>
      </c>
      <c r="E15" s="16"/>
      <c r="F15" s="15"/>
      <c r="G15" s="47">
        <v>600</v>
      </c>
      <c r="H15" s="16">
        <v>168.99999999999997</v>
      </c>
      <c r="I15" s="17" t="str">
        <f>IF($H$1="","Введите курс",Таблица64[[#This Row],[Оптовая цена KRW за 1шт]]/$H$1)</f>
        <v>Введите курс</v>
      </c>
      <c r="J15" s="48"/>
      <c r="K15" s="18">
        <f>Таблица64[[#This Row],[Заказ коробок ]]*Таблица64[[#This Row],[Кол-во шт в коробке]]</f>
        <v>0</v>
      </c>
      <c r="L15" s="54">
        <f>Таблица64[[#This Row],[Общее кол-во шт]]*Таблица64[[#This Row],[Оптовая цена KRW за 1шт]]</f>
        <v>0</v>
      </c>
      <c r="M15" s="19" t="str">
        <f>IFERROR(Таблица64[[#This Row],[Общее кол-во шт]]*Таблица64[[#This Row],[Оптовая цена USD за 1шт]],"")</f>
        <v/>
      </c>
      <c r="N15" s="49"/>
    </row>
    <row r="16" spans="1:14" ht="15.75">
      <c r="A16" s="44" t="s">
        <v>24454</v>
      </c>
      <c r="B16" s="14">
        <v>8809242270125</v>
      </c>
      <c r="C16" s="50" t="s">
        <v>24455</v>
      </c>
      <c r="D16" s="46" t="s">
        <v>24456</v>
      </c>
      <c r="E16" s="16"/>
      <c r="F16" s="15"/>
      <c r="G16" s="47">
        <v>600</v>
      </c>
      <c r="H16" s="16">
        <v>168.99999999999997</v>
      </c>
      <c r="I16" s="17" t="str">
        <f>IF($H$1="","Введите курс",Таблица64[[#This Row],[Оптовая цена KRW за 1шт]]/$H$1)</f>
        <v>Введите курс</v>
      </c>
      <c r="J16" s="48"/>
      <c r="K16" s="18">
        <f>Таблица64[[#This Row],[Заказ коробок ]]*Таблица64[[#This Row],[Кол-во шт в коробке]]</f>
        <v>0</v>
      </c>
      <c r="L16" s="54">
        <f>Таблица64[[#This Row],[Общее кол-во шт]]*Таблица64[[#This Row],[Оптовая цена KRW за 1шт]]</f>
        <v>0</v>
      </c>
      <c r="M16" s="19" t="str">
        <f>IFERROR(Таблица64[[#This Row],[Общее кол-во шт]]*Таблица64[[#This Row],[Оптовая цена USD за 1шт]],"")</f>
        <v/>
      </c>
      <c r="N16" s="49"/>
    </row>
    <row r="17" spans="1:14" ht="15.75">
      <c r="A17" s="44" t="s">
        <v>24457</v>
      </c>
      <c r="B17" s="14">
        <v>8809430538785</v>
      </c>
      <c r="C17" s="50" t="s">
        <v>24458</v>
      </c>
      <c r="D17" s="46" t="s">
        <v>24459</v>
      </c>
      <c r="E17" s="16"/>
      <c r="F17" s="15"/>
      <c r="G17" s="47">
        <v>600</v>
      </c>
      <c r="H17" s="16">
        <v>168.99999999999997</v>
      </c>
      <c r="I17" s="17" t="str">
        <f>IF($H$1="","Введите курс",Таблица64[[#This Row],[Оптовая цена KRW за 1шт]]/$H$1)</f>
        <v>Введите курс</v>
      </c>
      <c r="J17" s="48"/>
      <c r="K17" s="18">
        <f>Таблица64[[#This Row],[Заказ коробок ]]*Таблица64[[#This Row],[Кол-во шт в коробке]]</f>
        <v>0</v>
      </c>
      <c r="L17" s="54">
        <f>Таблица64[[#This Row],[Общее кол-во шт]]*Таблица64[[#This Row],[Оптовая цена KRW за 1шт]]</f>
        <v>0</v>
      </c>
      <c r="M17" s="19" t="str">
        <f>IFERROR(Таблица64[[#This Row],[Общее кол-во шт]]*Таблица64[[#This Row],[Оптовая цена USD за 1шт]],"")</f>
        <v/>
      </c>
      <c r="N17" s="49"/>
    </row>
    <row r="18" spans="1:14" ht="15.75">
      <c r="A18" s="44" t="s">
        <v>24460</v>
      </c>
      <c r="B18" s="14">
        <v>8809430538778</v>
      </c>
      <c r="C18" s="50" t="s">
        <v>24461</v>
      </c>
      <c r="D18" s="46" t="s">
        <v>24462</v>
      </c>
      <c r="E18" s="16"/>
      <c r="F18" s="15"/>
      <c r="G18" s="47">
        <v>600</v>
      </c>
      <c r="H18" s="16">
        <v>168.99999999999997</v>
      </c>
      <c r="I18" s="17" t="str">
        <f>IF($H$1="","Введите курс",Таблица64[[#This Row],[Оптовая цена KRW за 1шт]]/$H$1)</f>
        <v>Введите курс</v>
      </c>
      <c r="J18" s="48"/>
      <c r="K18" s="18">
        <f>Таблица64[[#This Row],[Заказ коробок ]]*Таблица64[[#This Row],[Кол-во шт в коробке]]</f>
        <v>0</v>
      </c>
      <c r="L18" s="54">
        <f>Таблица64[[#This Row],[Общее кол-во шт]]*Таблица64[[#This Row],[Оптовая цена KRW за 1шт]]</f>
        <v>0</v>
      </c>
      <c r="M18" s="19" t="str">
        <f>IFERROR(Таблица64[[#This Row],[Общее кол-во шт]]*Таблица64[[#This Row],[Оптовая цена USD за 1шт]],"")</f>
        <v/>
      </c>
      <c r="N18" s="49"/>
    </row>
    <row r="19" spans="1:14" ht="15.75">
      <c r="A19" s="44" t="s">
        <v>24463</v>
      </c>
      <c r="B19" s="14">
        <v>8809540513580</v>
      </c>
      <c r="C19" s="50" t="s">
        <v>24464</v>
      </c>
      <c r="D19" s="46" t="s">
        <v>24465</v>
      </c>
      <c r="E19" s="16"/>
      <c r="F19" s="15"/>
      <c r="G19" s="47">
        <v>600</v>
      </c>
      <c r="H19" s="16">
        <v>168.99999999999997</v>
      </c>
      <c r="I19" s="17" t="str">
        <f>IF($H$1="","Введите курс",Таблица64[[#This Row],[Оптовая цена KRW за 1шт]]/$H$1)</f>
        <v>Введите курс</v>
      </c>
      <c r="J19" s="48"/>
      <c r="K19" s="18">
        <f>Таблица64[[#This Row],[Заказ коробок ]]*Таблица64[[#This Row],[Кол-во шт в коробке]]</f>
        <v>0</v>
      </c>
      <c r="L19" s="54">
        <f>Таблица64[[#This Row],[Общее кол-во шт]]*Таблица64[[#This Row],[Оптовая цена KRW за 1шт]]</f>
        <v>0</v>
      </c>
      <c r="M19" s="19" t="str">
        <f>IFERROR(Таблица64[[#This Row],[Общее кол-во шт]]*Таблица64[[#This Row],[Оптовая цена USD за 1шт]],"")</f>
        <v/>
      </c>
      <c r="N19" s="49"/>
    </row>
    <row r="20" spans="1:14" ht="15.75">
      <c r="A20" s="44" t="s">
        <v>24466</v>
      </c>
      <c r="B20" s="14">
        <v>8809540513597</v>
      </c>
      <c r="C20" s="50" t="s">
        <v>24467</v>
      </c>
      <c r="D20" s="46" t="s">
        <v>24468</v>
      </c>
      <c r="E20" s="16"/>
      <c r="F20" s="15"/>
      <c r="G20" s="47">
        <v>600</v>
      </c>
      <c r="H20" s="16">
        <v>168.99999999999997</v>
      </c>
      <c r="I20" s="17" t="str">
        <f>IF($H$1="","Введите курс",Таблица64[[#This Row],[Оптовая цена KRW за 1шт]]/$H$1)</f>
        <v>Введите курс</v>
      </c>
      <c r="J20" s="48"/>
      <c r="K20" s="18">
        <f>Таблица64[[#This Row],[Заказ коробок ]]*Таблица64[[#This Row],[Кол-во шт в коробке]]</f>
        <v>0</v>
      </c>
      <c r="L20" s="54">
        <f>Таблица64[[#This Row],[Общее кол-во шт]]*Таблица64[[#This Row],[Оптовая цена KRW за 1шт]]</f>
        <v>0</v>
      </c>
      <c r="M20" s="19" t="str">
        <f>IFERROR(Таблица64[[#This Row],[Общее кол-во шт]]*Таблица64[[#This Row],[Оптовая цена USD за 1шт]],"")</f>
        <v/>
      </c>
      <c r="N20" s="49"/>
    </row>
    <row r="21" spans="1:14" ht="15.75">
      <c r="A21" s="44" t="s">
        <v>24469</v>
      </c>
      <c r="B21" s="14">
        <v>8809540513603</v>
      </c>
      <c r="C21" s="50" t="s">
        <v>24470</v>
      </c>
      <c r="D21" s="46" t="s">
        <v>24471</v>
      </c>
      <c r="E21" s="16"/>
      <c r="F21" s="15"/>
      <c r="G21" s="47">
        <v>600</v>
      </c>
      <c r="H21" s="16">
        <v>168.99999999999997</v>
      </c>
      <c r="I21" s="17" t="str">
        <f>IF($H$1="","Введите курс",Таблица64[[#This Row],[Оптовая цена KRW за 1шт]]/$H$1)</f>
        <v>Введите курс</v>
      </c>
      <c r="J21" s="48"/>
      <c r="K21" s="18">
        <f>Таблица64[[#This Row],[Заказ коробок ]]*Таблица64[[#This Row],[Кол-во шт в коробке]]</f>
        <v>0</v>
      </c>
      <c r="L21" s="54">
        <f>Таблица64[[#This Row],[Общее кол-во шт]]*Таблица64[[#This Row],[Оптовая цена KRW за 1шт]]</f>
        <v>0</v>
      </c>
      <c r="M21" s="19" t="str">
        <f>IFERROR(Таблица64[[#This Row],[Общее кол-во шт]]*Таблица64[[#This Row],[Оптовая цена USD за 1шт]],"")</f>
        <v/>
      </c>
      <c r="N21" s="49"/>
    </row>
    <row r="22" spans="1:14" ht="15.75">
      <c r="A22" s="44" t="s">
        <v>24472</v>
      </c>
      <c r="B22" s="14">
        <v>8809540513573</v>
      </c>
      <c r="C22" s="50" t="s">
        <v>24473</v>
      </c>
      <c r="D22" s="46" t="s">
        <v>24474</v>
      </c>
      <c r="E22" s="16"/>
      <c r="F22" s="15"/>
      <c r="G22" s="47">
        <v>600</v>
      </c>
      <c r="H22" s="16">
        <v>168.99999999999997</v>
      </c>
      <c r="I22" s="17" t="str">
        <f>IF($H$1="","Введите курс",Таблица64[[#This Row],[Оптовая цена KRW за 1шт]]/$H$1)</f>
        <v>Введите курс</v>
      </c>
      <c r="J22" s="48"/>
      <c r="K22" s="18">
        <f>Таблица64[[#This Row],[Заказ коробок ]]*Таблица64[[#This Row],[Кол-во шт в коробке]]</f>
        <v>0</v>
      </c>
      <c r="L22" s="54">
        <f>Таблица64[[#This Row],[Общее кол-во шт]]*Таблица64[[#This Row],[Оптовая цена KRW за 1шт]]</f>
        <v>0</v>
      </c>
      <c r="M22" s="19" t="str">
        <f>IFERROR(Таблица64[[#This Row],[Общее кол-во шт]]*Таблица64[[#This Row],[Оптовая цена USD за 1шт]],"")</f>
        <v/>
      </c>
      <c r="N22" s="49"/>
    </row>
    <row r="23" spans="1:14" ht="15.75">
      <c r="A23" s="44" t="s">
        <v>24475</v>
      </c>
      <c r="B23" s="14">
        <v>8809689371546</v>
      </c>
      <c r="C23" s="50" t="s">
        <v>24476</v>
      </c>
      <c r="D23" s="46" t="s">
        <v>24477</v>
      </c>
      <c r="E23" s="16"/>
      <c r="F23" s="15"/>
      <c r="G23" s="47">
        <v>600</v>
      </c>
      <c r="H23" s="16">
        <v>168.99999999999997</v>
      </c>
      <c r="I23" s="17" t="str">
        <f>IF($H$1="","Введите курс",Таблица64[[#This Row],[Оптовая цена KRW за 1шт]]/$H$1)</f>
        <v>Введите курс</v>
      </c>
      <c r="J23" s="48"/>
      <c r="K23" s="18">
        <f>Таблица64[[#This Row],[Заказ коробок ]]*Таблица64[[#This Row],[Кол-во шт в коробке]]</f>
        <v>0</v>
      </c>
      <c r="L23" s="54">
        <f>Таблица64[[#This Row],[Общее кол-во шт]]*Таблица64[[#This Row],[Оптовая цена KRW за 1шт]]</f>
        <v>0</v>
      </c>
      <c r="M23" s="19" t="str">
        <f>IFERROR(Таблица64[[#This Row],[Общее кол-во шт]]*Таблица64[[#This Row],[Оптовая цена USD за 1шт]],"")</f>
        <v/>
      </c>
      <c r="N23" s="49"/>
    </row>
    <row r="24" spans="1:14" ht="15.75">
      <c r="A24" s="44" t="s">
        <v>24478</v>
      </c>
      <c r="B24" s="14">
        <v>8809689371553</v>
      </c>
      <c r="C24" s="50" t="s">
        <v>24479</v>
      </c>
      <c r="D24" s="46" t="s">
        <v>24480</v>
      </c>
      <c r="E24" s="16"/>
      <c r="F24" s="15"/>
      <c r="G24" s="47">
        <v>600</v>
      </c>
      <c r="H24" s="16">
        <v>168.99999999999997</v>
      </c>
      <c r="I24" s="17" t="str">
        <f>IF($H$1="","Введите курс",Таблица64[[#This Row],[Оптовая цена KRW за 1шт]]/$H$1)</f>
        <v>Введите курс</v>
      </c>
      <c r="J24" s="48"/>
      <c r="K24" s="18">
        <f>Таблица64[[#This Row],[Заказ коробок ]]*Таблица64[[#This Row],[Кол-во шт в коробке]]</f>
        <v>0</v>
      </c>
      <c r="L24" s="54">
        <f>Таблица64[[#This Row],[Общее кол-во шт]]*Таблица64[[#This Row],[Оптовая цена KRW за 1шт]]</f>
        <v>0</v>
      </c>
      <c r="M24" s="19" t="str">
        <f>IFERROR(Таблица64[[#This Row],[Общее кол-во шт]]*Таблица64[[#This Row],[Оптовая цена USD за 1шт]],"")</f>
        <v/>
      </c>
      <c r="N24" s="49"/>
    </row>
    <row r="25" spans="1:14" ht="15.75">
      <c r="A25" s="44" t="s">
        <v>24481</v>
      </c>
      <c r="B25" s="14">
        <v>8809689371539</v>
      </c>
      <c r="C25" s="50" t="s">
        <v>24482</v>
      </c>
      <c r="D25" s="46" t="s">
        <v>24483</v>
      </c>
      <c r="E25" s="16"/>
      <c r="F25" s="15"/>
      <c r="G25" s="47">
        <v>600</v>
      </c>
      <c r="H25" s="16">
        <v>168.99999999999997</v>
      </c>
      <c r="I25" s="17" t="str">
        <f>IF($H$1="","Введите курс",Таблица64[[#This Row],[Оптовая цена KRW за 1шт]]/$H$1)</f>
        <v>Введите курс</v>
      </c>
      <c r="J25" s="48"/>
      <c r="K25" s="18">
        <f>Таблица64[[#This Row],[Заказ коробок ]]*Таблица64[[#This Row],[Кол-во шт в коробке]]</f>
        <v>0</v>
      </c>
      <c r="L25" s="54">
        <f>Таблица64[[#This Row],[Общее кол-во шт]]*Таблица64[[#This Row],[Оптовая цена KRW за 1шт]]</f>
        <v>0</v>
      </c>
      <c r="M25" s="19" t="str">
        <f>IFERROR(Таблица64[[#This Row],[Общее кол-во шт]]*Таблица64[[#This Row],[Оптовая цена USD за 1шт]],"")</f>
        <v/>
      </c>
      <c r="N25" s="49"/>
    </row>
    <row r="26" spans="1:14" ht="15.75">
      <c r="A26" s="44" t="s">
        <v>24484</v>
      </c>
      <c r="B26" s="14">
        <v>8809689371560</v>
      </c>
      <c r="C26" s="50" t="s">
        <v>24485</v>
      </c>
      <c r="D26" s="46" t="s">
        <v>24486</v>
      </c>
      <c r="E26" s="16"/>
      <c r="F26" s="15"/>
      <c r="G26" s="47">
        <v>600</v>
      </c>
      <c r="H26" s="16">
        <v>168.99999999999997</v>
      </c>
      <c r="I26" s="17" t="str">
        <f>IF($H$1="","Введите курс",Таблица64[[#This Row],[Оптовая цена KRW за 1шт]]/$H$1)</f>
        <v>Введите курс</v>
      </c>
      <c r="J26" s="48"/>
      <c r="K26" s="18">
        <f>Таблица64[[#This Row],[Заказ коробок ]]*Таблица64[[#This Row],[Кол-во шт в коробке]]</f>
        <v>0</v>
      </c>
      <c r="L26" s="54">
        <f>Таблица64[[#This Row],[Общее кол-во шт]]*Таблица64[[#This Row],[Оптовая цена KRW за 1шт]]</f>
        <v>0</v>
      </c>
      <c r="M26" s="19" t="str">
        <f>IFERROR(Таблица64[[#This Row],[Общее кол-во шт]]*Таблица64[[#This Row],[Оптовая цена USD за 1шт]],"")</f>
        <v/>
      </c>
      <c r="N26" s="49"/>
    </row>
    <row r="27" spans="1:14" ht="15.75">
      <c r="A27" s="44" t="s">
        <v>24487</v>
      </c>
      <c r="B27" s="14">
        <v>8809689371577</v>
      </c>
      <c r="C27" s="50" t="s">
        <v>24488</v>
      </c>
      <c r="D27" s="46" t="s">
        <v>24489</v>
      </c>
      <c r="E27" s="16"/>
      <c r="F27" s="15"/>
      <c r="G27" s="47">
        <v>600</v>
      </c>
      <c r="H27" s="16">
        <v>168.99999999999997</v>
      </c>
      <c r="I27" s="17" t="str">
        <f>IF($H$1="","Введите курс",Таблица64[[#This Row],[Оптовая цена KRW за 1шт]]/$H$1)</f>
        <v>Введите курс</v>
      </c>
      <c r="J27" s="48"/>
      <c r="K27" s="18">
        <f>Таблица64[[#This Row],[Заказ коробок ]]*Таблица64[[#This Row],[Кол-во шт в коробке]]</f>
        <v>0</v>
      </c>
      <c r="L27" s="54">
        <f>Таблица64[[#This Row],[Общее кол-во шт]]*Таблица64[[#This Row],[Оптовая цена KRW за 1шт]]</f>
        <v>0</v>
      </c>
      <c r="M27" s="19" t="str">
        <f>IFERROR(Таблица64[[#This Row],[Общее кол-во шт]]*Таблица64[[#This Row],[Оптовая цена USD за 1шт]],"")</f>
        <v/>
      </c>
      <c r="N27" s="49"/>
    </row>
    <row r="28" spans="1:14" ht="15.75">
      <c r="A28" s="44" t="s">
        <v>24490</v>
      </c>
      <c r="B28" s="14">
        <v>8809540513337</v>
      </c>
      <c r="C28" s="50" t="s">
        <v>24491</v>
      </c>
      <c r="D28" s="46" t="s">
        <v>24492</v>
      </c>
      <c r="E28" s="16"/>
      <c r="F28" s="15"/>
      <c r="G28" s="47">
        <v>600</v>
      </c>
      <c r="H28" s="16">
        <v>312</v>
      </c>
      <c r="I28" s="17" t="str">
        <f>IF($H$1="","Введите курс",Таблица64[[#This Row],[Оптовая цена KRW за 1шт]]/$H$1)</f>
        <v>Введите курс</v>
      </c>
      <c r="J28" s="48"/>
      <c r="K28" s="18">
        <f>Таблица64[[#This Row],[Заказ коробок ]]*Таблица64[[#This Row],[Кол-во шт в коробке]]</f>
        <v>0</v>
      </c>
      <c r="L28" s="54">
        <f>Таблица64[[#This Row],[Общее кол-во шт]]*Таблица64[[#This Row],[Оптовая цена KRW за 1шт]]</f>
        <v>0</v>
      </c>
      <c r="M28" s="19" t="str">
        <f>IFERROR(Таблица64[[#This Row],[Общее кол-во шт]]*Таблица64[[#This Row],[Оптовая цена USD за 1шт]],"")</f>
        <v/>
      </c>
      <c r="N28" s="49"/>
    </row>
    <row r="29" spans="1:14" ht="15.75">
      <c r="A29" s="44" t="s">
        <v>24493</v>
      </c>
      <c r="B29" s="14">
        <v>8809540513375</v>
      </c>
      <c r="C29" s="50" t="s">
        <v>24494</v>
      </c>
      <c r="D29" s="46" t="s">
        <v>24495</v>
      </c>
      <c r="E29" s="16"/>
      <c r="F29" s="15"/>
      <c r="G29" s="47">
        <v>600</v>
      </c>
      <c r="H29" s="16">
        <v>312</v>
      </c>
      <c r="I29" s="17" t="str">
        <f>IF($H$1="","Введите курс",Таблица64[[#This Row],[Оптовая цена KRW за 1шт]]/$H$1)</f>
        <v>Введите курс</v>
      </c>
      <c r="J29" s="48"/>
      <c r="K29" s="18">
        <f>Таблица64[[#This Row],[Заказ коробок ]]*Таблица64[[#This Row],[Кол-во шт в коробке]]</f>
        <v>0</v>
      </c>
      <c r="L29" s="54">
        <f>Таблица64[[#This Row],[Общее кол-во шт]]*Таблица64[[#This Row],[Оптовая цена KRW за 1шт]]</f>
        <v>0</v>
      </c>
      <c r="M29" s="19" t="str">
        <f>IFERROR(Таблица64[[#This Row],[Общее кол-во шт]]*Таблица64[[#This Row],[Оптовая цена USD за 1шт]],"")</f>
        <v/>
      </c>
      <c r="N29" s="49"/>
    </row>
    <row r="30" spans="1:14" ht="15.75">
      <c r="A30" s="44" t="s">
        <v>24496</v>
      </c>
      <c r="B30" s="14">
        <v>8809540513399</v>
      </c>
      <c r="C30" s="50" t="s">
        <v>24497</v>
      </c>
      <c r="D30" s="46" t="s">
        <v>24498</v>
      </c>
      <c r="E30" s="16"/>
      <c r="F30" s="15"/>
      <c r="G30" s="47">
        <v>600</v>
      </c>
      <c r="H30" s="16">
        <v>312</v>
      </c>
      <c r="I30" s="17" t="str">
        <f>IF($H$1="","Введите курс",Таблица64[[#This Row],[Оптовая цена KRW за 1шт]]/$H$1)</f>
        <v>Введите курс</v>
      </c>
      <c r="J30" s="48"/>
      <c r="K30" s="18">
        <f>Таблица64[[#This Row],[Заказ коробок ]]*Таблица64[[#This Row],[Кол-во шт в коробке]]</f>
        <v>0</v>
      </c>
      <c r="L30" s="54">
        <f>Таблица64[[#This Row],[Общее кол-во шт]]*Таблица64[[#This Row],[Оптовая цена KRW за 1шт]]</f>
        <v>0</v>
      </c>
      <c r="M30" s="19" t="str">
        <f>IFERROR(Таблица64[[#This Row],[Общее кол-во шт]]*Таблица64[[#This Row],[Оптовая цена USD за 1шт]],"")</f>
        <v/>
      </c>
      <c r="N30" s="49"/>
    </row>
    <row r="31" spans="1:14" ht="15.75">
      <c r="A31" s="44" t="s">
        <v>24499</v>
      </c>
      <c r="B31" s="14">
        <v>8809540513382</v>
      </c>
      <c r="C31" s="50" t="s">
        <v>24500</v>
      </c>
      <c r="D31" s="46" t="s">
        <v>24501</v>
      </c>
      <c r="E31" s="16"/>
      <c r="F31" s="15"/>
      <c r="G31" s="47">
        <v>600</v>
      </c>
      <c r="H31" s="16">
        <v>312</v>
      </c>
      <c r="I31" s="17" t="str">
        <f>IF($H$1="","Введите курс",Таблица64[[#This Row],[Оптовая цена KRW за 1шт]]/$H$1)</f>
        <v>Введите курс</v>
      </c>
      <c r="J31" s="48"/>
      <c r="K31" s="18">
        <f>Таблица64[[#This Row],[Заказ коробок ]]*Таблица64[[#This Row],[Кол-во шт в коробке]]</f>
        <v>0</v>
      </c>
      <c r="L31" s="54">
        <f>Таблица64[[#This Row],[Общее кол-во шт]]*Таблица64[[#This Row],[Оптовая цена KRW за 1шт]]</f>
        <v>0</v>
      </c>
      <c r="M31" s="19" t="str">
        <f>IFERROR(Таблица64[[#This Row],[Общее кол-во шт]]*Таблица64[[#This Row],[Оптовая цена USD за 1шт]],"")</f>
        <v/>
      </c>
      <c r="N31" s="49"/>
    </row>
    <row r="32" spans="1:14" ht="15.75">
      <c r="A32" s="44" t="s">
        <v>24502</v>
      </c>
      <c r="B32" s="14">
        <v>8809540513344</v>
      </c>
      <c r="C32" s="50" t="s">
        <v>24503</v>
      </c>
      <c r="D32" s="46" t="s">
        <v>24504</v>
      </c>
      <c r="E32" s="16"/>
      <c r="F32" s="15"/>
      <c r="G32" s="47">
        <v>600</v>
      </c>
      <c r="H32" s="16">
        <v>312</v>
      </c>
      <c r="I32" s="17" t="str">
        <f>IF($H$1="","Введите курс",Таблица64[[#This Row],[Оптовая цена KRW за 1шт]]/$H$1)</f>
        <v>Введите курс</v>
      </c>
      <c r="J32" s="48"/>
      <c r="K32" s="18">
        <f>Таблица64[[#This Row],[Заказ коробок ]]*Таблица64[[#This Row],[Кол-во шт в коробке]]</f>
        <v>0</v>
      </c>
      <c r="L32" s="54">
        <f>Таблица64[[#This Row],[Общее кол-во шт]]*Таблица64[[#This Row],[Оптовая цена KRW за 1шт]]</f>
        <v>0</v>
      </c>
      <c r="M32" s="19" t="str">
        <f>IFERROR(Таблица64[[#This Row],[Общее кол-во шт]]*Таблица64[[#This Row],[Оптовая цена USD за 1шт]],"")</f>
        <v/>
      </c>
      <c r="N32" s="49"/>
    </row>
    <row r="33" spans="1:14" ht="15.75">
      <c r="A33" s="44" t="s">
        <v>24505</v>
      </c>
      <c r="B33" s="14">
        <v>8809540513405</v>
      </c>
      <c r="C33" s="50" t="s">
        <v>24506</v>
      </c>
      <c r="D33" s="46" t="s">
        <v>24507</v>
      </c>
      <c r="E33" s="16"/>
      <c r="F33" s="15"/>
      <c r="G33" s="47">
        <v>600</v>
      </c>
      <c r="H33" s="16">
        <v>312</v>
      </c>
      <c r="I33" s="17" t="str">
        <f>IF($H$1="","Введите курс",Таблица64[[#This Row],[Оптовая цена KRW за 1шт]]/$H$1)</f>
        <v>Введите курс</v>
      </c>
      <c r="J33" s="48"/>
      <c r="K33" s="18">
        <f>Таблица64[[#This Row],[Заказ коробок ]]*Таблица64[[#This Row],[Кол-во шт в коробке]]</f>
        <v>0</v>
      </c>
      <c r="L33" s="54">
        <f>Таблица64[[#This Row],[Общее кол-во шт]]*Таблица64[[#This Row],[Оптовая цена KRW за 1шт]]</f>
        <v>0</v>
      </c>
      <c r="M33" s="19" t="str">
        <f>IFERROR(Таблица64[[#This Row],[Общее кол-во шт]]*Таблица64[[#This Row],[Оптовая цена USD за 1шт]],"")</f>
        <v/>
      </c>
      <c r="N33" s="49"/>
    </row>
    <row r="34" spans="1:14" ht="15.75">
      <c r="A34" s="44" t="s">
        <v>24508</v>
      </c>
      <c r="B34" s="14">
        <v>8809540513306</v>
      </c>
      <c r="C34" s="50" t="s">
        <v>24509</v>
      </c>
      <c r="D34" s="46" t="s">
        <v>24510</v>
      </c>
      <c r="E34" s="16"/>
      <c r="F34" s="15"/>
      <c r="G34" s="47">
        <v>600</v>
      </c>
      <c r="H34" s="16">
        <v>312</v>
      </c>
      <c r="I34" s="17" t="str">
        <f>IF($H$1="","Введите курс",Таблица64[[#This Row],[Оптовая цена KRW за 1шт]]/$H$1)</f>
        <v>Введите курс</v>
      </c>
      <c r="J34" s="48"/>
      <c r="K34" s="18">
        <f>Таблица64[[#This Row],[Заказ коробок ]]*Таблица64[[#This Row],[Кол-во шт в коробке]]</f>
        <v>0</v>
      </c>
      <c r="L34" s="54">
        <f>Таблица64[[#This Row],[Общее кол-во шт]]*Таблица64[[#This Row],[Оптовая цена KRW за 1шт]]</f>
        <v>0</v>
      </c>
      <c r="M34" s="19" t="str">
        <f>IFERROR(Таблица64[[#This Row],[Общее кол-во шт]]*Таблица64[[#This Row],[Оптовая цена USD за 1шт]],"")</f>
        <v/>
      </c>
      <c r="N34" s="49"/>
    </row>
    <row r="35" spans="1:14" ht="15.75">
      <c r="A35" s="44" t="s">
        <v>24511</v>
      </c>
      <c r="B35" s="14">
        <v>8809540513351</v>
      </c>
      <c r="C35" s="50" t="s">
        <v>24512</v>
      </c>
      <c r="D35" s="46" t="s">
        <v>24513</v>
      </c>
      <c r="E35" s="16"/>
      <c r="F35" s="15"/>
      <c r="G35" s="47">
        <v>600</v>
      </c>
      <c r="H35" s="16">
        <v>312</v>
      </c>
      <c r="I35" s="17" t="str">
        <f>IF($H$1="","Введите курс",Таблица64[[#This Row],[Оптовая цена KRW за 1шт]]/$H$1)</f>
        <v>Введите курс</v>
      </c>
      <c r="J35" s="48"/>
      <c r="K35" s="18">
        <f>Таблица64[[#This Row],[Заказ коробок ]]*Таблица64[[#This Row],[Кол-во шт в коробке]]</f>
        <v>0</v>
      </c>
      <c r="L35" s="54">
        <f>Таблица64[[#This Row],[Общее кол-во шт]]*Таблица64[[#This Row],[Оптовая цена KRW за 1шт]]</f>
        <v>0</v>
      </c>
      <c r="M35" s="19" t="str">
        <f>IFERROR(Таблица64[[#This Row],[Общее кол-во шт]]*Таблица64[[#This Row],[Оптовая цена USD за 1шт]],"")</f>
        <v/>
      </c>
      <c r="N35" s="49"/>
    </row>
    <row r="36" spans="1:14" ht="15.75">
      <c r="A36" s="44" t="s">
        <v>24514</v>
      </c>
      <c r="B36" s="14">
        <v>8809540513320</v>
      </c>
      <c r="C36" s="50" t="s">
        <v>24515</v>
      </c>
      <c r="D36" s="46" t="s">
        <v>24516</v>
      </c>
      <c r="E36" s="16"/>
      <c r="F36" s="15"/>
      <c r="G36" s="47">
        <v>600</v>
      </c>
      <c r="H36" s="16">
        <v>312</v>
      </c>
      <c r="I36" s="17" t="str">
        <f>IF($H$1="","Введите курс",Таблица64[[#This Row],[Оптовая цена KRW за 1шт]]/$H$1)</f>
        <v>Введите курс</v>
      </c>
      <c r="J36" s="48"/>
      <c r="K36" s="18">
        <f>Таблица64[[#This Row],[Заказ коробок ]]*Таблица64[[#This Row],[Кол-во шт в коробке]]</f>
        <v>0</v>
      </c>
      <c r="L36" s="54">
        <f>Таблица64[[#This Row],[Общее кол-во шт]]*Таблица64[[#This Row],[Оптовая цена KRW за 1шт]]</f>
        <v>0</v>
      </c>
      <c r="M36" s="19" t="str">
        <f>IFERROR(Таблица64[[#This Row],[Общее кол-во шт]]*Таблица64[[#This Row],[Оптовая цена USD за 1шт]],"")</f>
        <v/>
      </c>
      <c r="N36" s="49"/>
    </row>
    <row r="37" spans="1:14" ht="15.75">
      <c r="A37" s="44" t="s">
        <v>24517</v>
      </c>
      <c r="B37" s="14">
        <v>8809540513313</v>
      </c>
      <c r="C37" s="50" t="s">
        <v>24518</v>
      </c>
      <c r="D37" s="46" t="s">
        <v>24519</v>
      </c>
      <c r="E37" s="16"/>
      <c r="F37" s="15"/>
      <c r="G37" s="47">
        <v>600</v>
      </c>
      <c r="H37" s="16">
        <v>312</v>
      </c>
      <c r="I37" s="17" t="str">
        <f>IF($H$1="","Введите курс",Таблица64[[#This Row],[Оптовая цена KRW за 1шт]]/$H$1)</f>
        <v>Введите курс</v>
      </c>
      <c r="J37" s="48"/>
      <c r="K37" s="18">
        <f>Таблица64[[#This Row],[Заказ коробок ]]*Таблица64[[#This Row],[Кол-во шт в коробке]]</f>
        <v>0</v>
      </c>
      <c r="L37" s="54">
        <f>Таблица64[[#This Row],[Общее кол-во шт]]*Таблица64[[#This Row],[Оптовая цена KRW за 1шт]]</f>
        <v>0</v>
      </c>
      <c r="M37" s="19" t="str">
        <f>IFERROR(Таблица64[[#This Row],[Общее кол-во шт]]*Таблица64[[#This Row],[Оптовая цена USD за 1шт]],"")</f>
        <v/>
      </c>
      <c r="N37" s="49"/>
    </row>
    <row r="38" spans="1:14" ht="15.75">
      <c r="A38" s="44" t="s">
        <v>24520</v>
      </c>
      <c r="B38" s="14">
        <v>8809540513368</v>
      </c>
      <c r="C38" s="50" t="s">
        <v>24521</v>
      </c>
      <c r="D38" s="46" t="s">
        <v>24522</v>
      </c>
      <c r="E38" s="16"/>
      <c r="F38" s="15"/>
      <c r="G38" s="47">
        <v>600</v>
      </c>
      <c r="H38" s="16">
        <v>312</v>
      </c>
      <c r="I38" s="17" t="str">
        <f>IF($H$1="","Введите курс",Таблица64[[#This Row],[Оптовая цена KRW за 1шт]]/$H$1)</f>
        <v>Введите курс</v>
      </c>
      <c r="J38" s="48"/>
      <c r="K38" s="18">
        <f>Таблица64[[#This Row],[Заказ коробок ]]*Таблица64[[#This Row],[Кол-во шт в коробке]]</f>
        <v>0</v>
      </c>
      <c r="L38" s="54">
        <f>Таблица64[[#This Row],[Общее кол-во шт]]*Таблица64[[#This Row],[Оптовая цена KRW за 1шт]]</f>
        <v>0</v>
      </c>
      <c r="M38" s="19" t="str">
        <f>IFERROR(Таблица64[[#This Row],[Общее кол-во шт]]*Таблица64[[#This Row],[Оптовая цена USD за 1шт]],"")</f>
        <v/>
      </c>
      <c r="N38" s="49"/>
    </row>
    <row r="39" spans="1:14" ht="15.75">
      <c r="A39" s="44" t="s">
        <v>24523</v>
      </c>
      <c r="B39" s="14">
        <v>8809540513719</v>
      </c>
      <c r="C39" s="50" t="s">
        <v>24524</v>
      </c>
      <c r="D39" s="46" t="s">
        <v>24525</v>
      </c>
      <c r="E39" s="16"/>
      <c r="F39" s="15"/>
      <c r="G39" s="47">
        <v>600</v>
      </c>
      <c r="H39" s="16">
        <v>312</v>
      </c>
      <c r="I39" s="17" t="str">
        <f>IF($H$1="","Введите курс",Таблица64[[#This Row],[Оптовая цена KRW за 1шт]]/$H$1)</f>
        <v>Введите курс</v>
      </c>
      <c r="J39" s="48"/>
      <c r="K39" s="18">
        <f>Таблица64[[#This Row],[Заказ коробок ]]*Таблица64[[#This Row],[Кол-во шт в коробке]]</f>
        <v>0</v>
      </c>
      <c r="L39" s="54">
        <f>Таблица64[[#This Row],[Общее кол-во шт]]*Таблица64[[#This Row],[Оптовая цена KRW за 1шт]]</f>
        <v>0</v>
      </c>
      <c r="M39" s="19" t="str">
        <f>IFERROR(Таблица64[[#This Row],[Общее кол-во шт]]*Таблица64[[#This Row],[Оптовая цена USD за 1шт]],"")</f>
        <v/>
      </c>
      <c r="N39" s="49"/>
    </row>
    <row r="40" spans="1:14" ht="15.75">
      <c r="A40" s="44" t="s">
        <v>24526</v>
      </c>
      <c r="B40" s="14">
        <v>8809540513702</v>
      </c>
      <c r="C40" s="50" t="s">
        <v>24527</v>
      </c>
      <c r="D40" s="46" t="s">
        <v>24528</v>
      </c>
      <c r="E40" s="16"/>
      <c r="F40" s="15"/>
      <c r="G40" s="47">
        <v>600</v>
      </c>
      <c r="H40" s="16">
        <v>312</v>
      </c>
      <c r="I40" s="17" t="str">
        <f>IF($H$1="","Введите курс",Таблица64[[#This Row],[Оптовая цена KRW за 1шт]]/$H$1)</f>
        <v>Введите курс</v>
      </c>
      <c r="J40" s="48"/>
      <c r="K40" s="18">
        <f>Таблица64[[#This Row],[Заказ коробок ]]*Таблица64[[#This Row],[Кол-во шт в коробке]]</f>
        <v>0</v>
      </c>
      <c r="L40" s="54">
        <f>Таблица64[[#This Row],[Общее кол-во шт]]*Таблица64[[#This Row],[Оптовая цена KRW за 1шт]]</f>
        <v>0</v>
      </c>
      <c r="M40" s="19" t="str">
        <f>IFERROR(Таблица64[[#This Row],[Общее кол-во шт]]*Таблица64[[#This Row],[Оптовая цена USD за 1шт]],"")</f>
        <v/>
      </c>
      <c r="N40" s="49"/>
    </row>
    <row r="41" spans="1:14" ht="15.75">
      <c r="A41" s="44" t="s">
        <v>24529</v>
      </c>
      <c r="B41" s="14">
        <v>8809623281733</v>
      </c>
      <c r="C41" s="50" t="s">
        <v>24530</v>
      </c>
      <c r="D41" s="46" t="s">
        <v>24531</v>
      </c>
      <c r="E41" s="16"/>
      <c r="F41" s="15"/>
      <c r="G41" s="47">
        <v>400</v>
      </c>
      <c r="H41" s="16">
        <v>312</v>
      </c>
      <c r="I41" s="17" t="str">
        <f>IF($H$1="","Введите курс",Таблица64[[#This Row],[Оптовая цена KRW за 1шт]]/$H$1)</f>
        <v>Введите курс</v>
      </c>
      <c r="J41" s="48"/>
      <c r="K41" s="18">
        <f>Таблица64[[#This Row],[Заказ коробок ]]*Таблица64[[#This Row],[Кол-во шт в коробке]]</f>
        <v>0</v>
      </c>
      <c r="L41" s="54">
        <f>Таблица64[[#This Row],[Общее кол-во шт]]*Таблица64[[#This Row],[Оптовая цена KRW за 1шт]]</f>
        <v>0</v>
      </c>
      <c r="M41" s="19" t="str">
        <f>IFERROR(Таблица64[[#This Row],[Общее кол-во шт]]*Таблица64[[#This Row],[Оптовая цена USD за 1шт]],"")</f>
        <v/>
      </c>
      <c r="N41" s="49"/>
    </row>
    <row r="42" spans="1:14" ht="15.75">
      <c r="A42" s="44" t="s">
        <v>24532</v>
      </c>
      <c r="B42" s="14">
        <v>8809623281740</v>
      </c>
      <c r="C42" s="50" t="s">
        <v>24533</v>
      </c>
      <c r="D42" s="46" t="s">
        <v>24534</v>
      </c>
      <c r="E42" s="16"/>
      <c r="F42" s="15"/>
      <c r="G42" s="47">
        <v>400</v>
      </c>
      <c r="H42" s="16">
        <v>312</v>
      </c>
      <c r="I42" s="17" t="str">
        <f>IF($H$1="","Введите курс",Таблица64[[#This Row],[Оптовая цена KRW за 1шт]]/$H$1)</f>
        <v>Введите курс</v>
      </c>
      <c r="J42" s="48"/>
      <c r="K42" s="18">
        <f>Таблица64[[#This Row],[Заказ коробок ]]*Таблица64[[#This Row],[Кол-во шт в коробке]]</f>
        <v>0</v>
      </c>
      <c r="L42" s="54">
        <f>Таблица64[[#This Row],[Общее кол-во шт]]*Таблица64[[#This Row],[Оптовая цена KRW за 1шт]]</f>
        <v>0</v>
      </c>
      <c r="M42" s="19" t="str">
        <f>IFERROR(Таблица64[[#This Row],[Общее кол-во шт]]*Таблица64[[#This Row],[Оптовая цена USD за 1шт]],"")</f>
        <v/>
      </c>
      <c r="N42" s="49"/>
    </row>
    <row r="43" spans="1:14" ht="15.75">
      <c r="A43" s="44" t="s">
        <v>24535</v>
      </c>
      <c r="B43" s="14">
        <v>8809623281764</v>
      </c>
      <c r="C43" s="50" t="s">
        <v>24536</v>
      </c>
      <c r="D43" s="46" t="s">
        <v>24537</v>
      </c>
      <c r="E43" s="16"/>
      <c r="F43" s="15"/>
      <c r="G43" s="47">
        <v>400</v>
      </c>
      <c r="H43" s="16">
        <v>312</v>
      </c>
      <c r="I43" s="17" t="str">
        <f>IF($H$1="","Введите курс",Таблица64[[#This Row],[Оптовая цена KRW за 1шт]]/$H$1)</f>
        <v>Введите курс</v>
      </c>
      <c r="J43" s="48"/>
      <c r="K43" s="18">
        <f>Таблица64[[#This Row],[Заказ коробок ]]*Таблица64[[#This Row],[Кол-во шт в коробке]]</f>
        <v>0</v>
      </c>
      <c r="L43" s="54">
        <f>Таблица64[[#This Row],[Общее кол-во шт]]*Таблица64[[#This Row],[Оптовая цена KRW за 1шт]]</f>
        <v>0</v>
      </c>
      <c r="M43" s="19" t="str">
        <f>IFERROR(Таблица64[[#This Row],[Общее кол-во шт]]*Таблица64[[#This Row],[Оптовая цена USD за 1шт]],"")</f>
        <v/>
      </c>
      <c r="N43" s="49"/>
    </row>
    <row r="44" spans="1:14" ht="15.75">
      <c r="A44" s="44" t="s">
        <v>24538</v>
      </c>
      <c r="B44" s="14">
        <v>8809623281771</v>
      </c>
      <c r="C44" s="50" t="s">
        <v>24539</v>
      </c>
      <c r="D44" s="46" t="s">
        <v>24540</v>
      </c>
      <c r="E44" s="16"/>
      <c r="F44" s="15"/>
      <c r="G44" s="47">
        <v>400</v>
      </c>
      <c r="H44" s="16">
        <v>312</v>
      </c>
      <c r="I44" s="17" t="str">
        <f>IF($H$1="","Введите курс",Таблица64[[#This Row],[Оптовая цена KRW за 1шт]]/$H$1)</f>
        <v>Введите курс</v>
      </c>
      <c r="J44" s="48"/>
      <c r="K44" s="18">
        <f>Таблица64[[#This Row],[Заказ коробок ]]*Таблица64[[#This Row],[Кол-во шт в коробке]]</f>
        <v>0</v>
      </c>
      <c r="L44" s="54">
        <f>Таблица64[[#This Row],[Общее кол-во шт]]*Таблица64[[#This Row],[Оптовая цена KRW за 1шт]]</f>
        <v>0</v>
      </c>
      <c r="M44" s="19" t="str">
        <f>IFERROR(Таблица64[[#This Row],[Общее кол-во шт]]*Таблица64[[#This Row],[Оптовая цена USD за 1шт]],"")</f>
        <v/>
      </c>
      <c r="N44" s="49"/>
    </row>
    <row r="45" spans="1:14" ht="15.75">
      <c r="A45" s="44" t="s">
        <v>24541</v>
      </c>
      <c r="B45" s="14">
        <v>8809623281726</v>
      </c>
      <c r="C45" s="50" t="s">
        <v>24542</v>
      </c>
      <c r="D45" s="46" t="s">
        <v>24543</v>
      </c>
      <c r="E45" s="16"/>
      <c r="F45" s="15"/>
      <c r="G45" s="47">
        <v>400</v>
      </c>
      <c r="H45" s="16">
        <v>312</v>
      </c>
      <c r="I45" s="17" t="str">
        <f>IF($H$1="","Введите курс",Таблица64[[#This Row],[Оптовая цена KRW за 1шт]]/$H$1)</f>
        <v>Введите курс</v>
      </c>
      <c r="J45" s="48"/>
      <c r="K45" s="18">
        <f>Таблица64[[#This Row],[Заказ коробок ]]*Таблица64[[#This Row],[Кол-во шт в коробке]]</f>
        <v>0</v>
      </c>
      <c r="L45" s="54">
        <f>Таблица64[[#This Row],[Общее кол-во шт]]*Таблица64[[#This Row],[Оптовая цена KRW за 1шт]]</f>
        <v>0</v>
      </c>
      <c r="M45" s="19" t="str">
        <f>IFERROR(Таблица64[[#This Row],[Общее кол-во шт]]*Таблица64[[#This Row],[Оптовая цена USD за 1шт]],"")</f>
        <v/>
      </c>
      <c r="N45" s="49"/>
    </row>
    <row r="46" spans="1:14" ht="15.75">
      <c r="A46" s="44" t="s">
        <v>24544</v>
      </c>
      <c r="B46" s="14">
        <v>8809623281788</v>
      </c>
      <c r="C46" s="50" t="s">
        <v>24545</v>
      </c>
      <c r="D46" s="46" t="s">
        <v>24546</v>
      </c>
      <c r="E46" s="16"/>
      <c r="F46" s="15"/>
      <c r="G46" s="47">
        <v>400</v>
      </c>
      <c r="H46" s="16">
        <v>312</v>
      </c>
      <c r="I46" s="17" t="str">
        <f>IF($H$1="","Введите курс",Таблица64[[#This Row],[Оптовая цена KRW за 1шт]]/$H$1)</f>
        <v>Введите курс</v>
      </c>
      <c r="J46" s="48"/>
      <c r="K46" s="18">
        <f>Таблица64[[#This Row],[Заказ коробок ]]*Таблица64[[#This Row],[Кол-во шт в коробке]]</f>
        <v>0</v>
      </c>
      <c r="L46" s="54">
        <f>Таблица64[[#This Row],[Общее кол-во шт]]*Таблица64[[#This Row],[Оптовая цена KRW за 1шт]]</f>
        <v>0</v>
      </c>
      <c r="M46" s="19" t="str">
        <f>IFERROR(Таблица64[[#This Row],[Общее кол-во шт]]*Таблица64[[#This Row],[Оптовая цена USD за 1шт]],"")</f>
        <v/>
      </c>
      <c r="N46" s="49"/>
    </row>
    <row r="47" spans="1:14" ht="15.75">
      <c r="A47" s="44" t="s">
        <v>24547</v>
      </c>
      <c r="B47" s="14">
        <v>8809623281719</v>
      </c>
      <c r="C47" s="50" t="s">
        <v>24548</v>
      </c>
      <c r="D47" s="46" t="s">
        <v>24549</v>
      </c>
      <c r="E47" s="16"/>
      <c r="F47" s="15"/>
      <c r="G47" s="47">
        <v>400</v>
      </c>
      <c r="H47" s="16">
        <v>312</v>
      </c>
      <c r="I47" s="17" t="str">
        <f>IF($H$1="","Введите курс",Таблица64[[#This Row],[Оптовая цена KRW за 1шт]]/$H$1)</f>
        <v>Введите курс</v>
      </c>
      <c r="J47" s="48"/>
      <c r="K47" s="18">
        <f>Таблица64[[#This Row],[Заказ коробок ]]*Таблица64[[#This Row],[Кол-во шт в коробке]]</f>
        <v>0</v>
      </c>
      <c r="L47" s="54">
        <f>Таблица64[[#This Row],[Общее кол-во шт]]*Таблица64[[#This Row],[Оптовая цена KRW за 1шт]]</f>
        <v>0</v>
      </c>
      <c r="M47" s="19" t="str">
        <f>IFERROR(Таблица64[[#This Row],[Общее кол-во шт]]*Таблица64[[#This Row],[Оптовая цена USD за 1шт]],"")</f>
        <v/>
      </c>
      <c r="N47" s="49"/>
    </row>
    <row r="48" spans="1:14" ht="15.75">
      <c r="A48" s="44" t="s">
        <v>24550</v>
      </c>
      <c r="B48" s="14">
        <v>8809623281795</v>
      </c>
      <c r="C48" s="50" t="s">
        <v>24551</v>
      </c>
      <c r="D48" s="46" t="s">
        <v>24552</v>
      </c>
      <c r="E48" s="16"/>
      <c r="F48" s="15"/>
      <c r="G48" s="47">
        <v>400</v>
      </c>
      <c r="H48" s="16">
        <v>312</v>
      </c>
      <c r="I48" s="17" t="str">
        <f>IF($H$1="","Введите курс",Таблица64[[#This Row],[Оптовая цена KRW за 1шт]]/$H$1)</f>
        <v>Введите курс</v>
      </c>
      <c r="J48" s="48"/>
      <c r="K48" s="18">
        <f>Таблица64[[#This Row],[Заказ коробок ]]*Таблица64[[#This Row],[Кол-во шт в коробке]]</f>
        <v>0</v>
      </c>
      <c r="L48" s="54">
        <f>Таблица64[[#This Row],[Общее кол-во шт]]*Таблица64[[#This Row],[Оптовая цена KRW за 1шт]]</f>
        <v>0</v>
      </c>
      <c r="M48" s="19" t="str">
        <f>IFERROR(Таблица64[[#This Row],[Общее кол-во шт]]*Таблица64[[#This Row],[Оптовая цена USD за 1шт]],"")</f>
        <v/>
      </c>
      <c r="N48" s="49"/>
    </row>
    <row r="49" spans="1:14" ht="15.75">
      <c r="A49" s="44" t="s">
        <v>24553</v>
      </c>
      <c r="B49" s="14">
        <v>8809623281542</v>
      </c>
      <c r="C49" s="50" t="s">
        <v>24554</v>
      </c>
      <c r="D49" s="46" t="s">
        <v>24555</v>
      </c>
      <c r="E49" s="16"/>
      <c r="F49" s="15"/>
      <c r="G49" s="47">
        <v>400</v>
      </c>
      <c r="H49" s="16">
        <v>312</v>
      </c>
      <c r="I49" s="17" t="str">
        <f>IF($H$1="","Введите курс",Таблица64[[#This Row],[Оптовая цена KRW за 1шт]]/$H$1)</f>
        <v>Введите курс</v>
      </c>
      <c r="J49" s="48"/>
      <c r="K49" s="18">
        <f>Таблица64[[#This Row],[Заказ коробок ]]*Таблица64[[#This Row],[Кол-во шт в коробке]]</f>
        <v>0</v>
      </c>
      <c r="L49" s="54">
        <f>Таблица64[[#This Row],[Общее кол-во шт]]*Таблица64[[#This Row],[Оптовая цена KRW за 1шт]]</f>
        <v>0</v>
      </c>
      <c r="M49" s="19" t="str">
        <f>IFERROR(Таблица64[[#This Row],[Общее кол-во шт]]*Таблица64[[#This Row],[Оптовая цена USD за 1шт]],"")</f>
        <v/>
      </c>
      <c r="N49" s="49"/>
    </row>
    <row r="50" spans="1:14" ht="15.75">
      <c r="A50" s="44" t="s">
        <v>24556</v>
      </c>
      <c r="B50" s="14">
        <v>8809623281320</v>
      </c>
      <c r="C50" s="50" t="s">
        <v>24557</v>
      </c>
      <c r="D50" s="46" t="s">
        <v>24558</v>
      </c>
      <c r="E50" s="16"/>
      <c r="F50" s="15"/>
      <c r="G50" s="47">
        <v>400</v>
      </c>
      <c r="H50" s="16">
        <v>312</v>
      </c>
      <c r="I50" s="17" t="str">
        <f>IF($H$1="","Введите курс",Таблица64[[#This Row],[Оптовая цена KRW за 1шт]]/$H$1)</f>
        <v>Введите курс</v>
      </c>
      <c r="J50" s="48"/>
      <c r="K50" s="18">
        <f>Таблица64[[#This Row],[Заказ коробок ]]*Таблица64[[#This Row],[Кол-во шт в коробке]]</f>
        <v>0</v>
      </c>
      <c r="L50" s="54">
        <f>Таблица64[[#This Row],[Общее кол-во шт]]*Таблица64[[#This Row],[Оптовая цена KRW за 1шт]]</f>
        <v>0</v>
      </c>
      <c r="M50" s="19" t="str">
        <f>IFERROR(Таблица64[[#This Row],[Общее кол-во шт]]*Таблица64[[#This Row],[Оптовая цена USD за 1шт]],"")</f>
        <v/>
      </c>
      <c r="N50" s="49"/>
    </row>
    <row r="51" spans="1:14" ht="15.75">
      <c r="A51" s="44" t="s">
        <v>24559</v>
      </c>
      <c r="B51" s="14">
        <v>8809623281559</v>
      </c>
      <c r="C51" s="50" t="s">
        <v>24560</v>
      </c>
      <c r="D51" s="46" t="s">
        <v>24561</v>
      </c>
      <c r="E51" s="16"/>
      <c r="F51" s="15"/>
      <c r="G51" s="47">
        <v>400</v>
      </c>
      <c r="H51" s="16">
        <v>312</v>
      </c>
      <c r="I51" s="17" t="str">
        <f>IF($H$1="","Введите курс",Таблица64[[#This Row],[Оптовая цена KRW за 1шт]]/$H$1)</f>
        <v>Введите курс</v>
      </c>
      <c r="J51" s="48"/>
      <c r="K51" s="18">
        <f>Таблица64[[#This Row],[Заказ коробок ]]*Таблица64[[#This Row],[Кол-во шт в коробке]]</f>
        <v>0</v>
      </c>
      <c r="L51" s="54">
        <f>Таблица64[[#This Row],[Общее кол-во шт]]*Таблица64[[#This Row],[Оптовая цена KRW за 1шт]]</f>
        <v>0</v>
      </c>
      <c r="M51" s="19" t="str">
        <f>IFERROR(Таблица64[[#This Row],[Общее кол-во шт]]*Таблица64[[#This Row],[Оптовая цена USD за 1шт]],"")</f>
        <v/>
      </c>
      <c r="N51" s="49"/>
    </row>
    <row r="52" spans="1:14" ht="15.75">
      <c r="A52" s="44" t="s">
        <v>24562</v>
      </c>
      <c r="B52" s="14">
        <v>8809446652260</v>
      </c>
      <c r="C52" s="50" t="s">
        <v>24563</v>
      </c>
      <c r="D52" s="46" t="s">
        <v>24564</v>
      </c>
      <c r="E52" s="16"/>
      <c r="F52" s="15"/>
      <c r="G52" s="47">
        <v>300</v>
      </c>
      <c r="H52" s="16">
        <v>1560</v>
      </c>
      <c r="I52" s="17" t="str">
        <f>IF($H$1="","Введите курс",Таблица64[[#This Row],[Оптовая цена KRW за 1шт]]/$H$1)</f>
        <v>Введите курс</v>
      </c>
      <c r="J52" s="48"/>
      <c r="K52" s="18">
        <f>Таблица64[[#This Row],[Заказ коробок ]]*Таблица64[[#This Row],[Кол-во шт в коробке]]</f>
        <v>0</v>
      </c>
      <c r="L52" s="54">
        <f>Таблица64[[#This Row],[Общее кол-во шт]]*Таблица64[[#This Row],[Оптовая цена KRW за 1шт]]</f>
        <v>0</v>
      </c>
      <c r="M52" s="19" t="str">
        <f>IFERROR(Таблица64[[#This Row],[Общее кол-во шт]]*Таблица64[[#This Row],[Оптовая цена USD за 1шт]],"")</f>
        <v/>
      </c>
      <c r="N52" s="49"/>
    </row>
    <row r="53" spans="1:14" ht="15.75">
      <c r="A53" s="44" t="s">
        <v>24565</v>
      </c>
      <c r="B53" s="14">
        <v>8809446652321</v>
      </c>
      <c r="C53" s="50" t="s">
        <v>24566</v>
      </c>
      <c r="D53" s="46" t="s">
        <v>24567</v>
      </c>
      <c r="E53" s="16"/>
      <c r="F53" s="15"/>
      <c r="G53" s="47">
        <v>300</v>
      </c>
      <c r="H53" s="16">
        <v>1560</v>
      </c>
      <c r="I53" s="17" t="str">
        <f>IF($H$1="","Введите курс",Таблица64[[#This Row],[Оптовая цена KRW за 1шт]]/$H$1)</f>
        <v>Введите курс</v>
      </c>
      <c r="J53" s="48"/>
      <c r="K53" s="18">
        <f>Таблица64[[#This Row],[Заказ коробок ]]*Таблица64[[#This Row],[Кол-во шт в коробке]]</f>
        <v>0</v>
      </c>
      <c r="L53" s="54">
        <f>Таблица64[[#This Row],[Общее кол-во шт]]*Таблица64[[#This Row],[Оптовая цена KRW за 1шт]]</f>
        <v>0</v>
      </c>
      <c r="M53" s="19" t="str">
        <f>IFERROR(Таблица64[[#This Row],[Общее кол-во шт]]*Таблица64[[#This Row],[Оптовая цена USD за 1шт]],"")</f>
        <v/>
      </c>
      <c r="N53" s="49"/>
    </row>
    <row r="54" spans="1:14" ht="15.75">
      <c r="A54" s="44" t="s">
        <v>24568</v>
      </c>
      <c r="B54" s="14">
        <v>8809338565296</v>
      </c>
      <c r="C54" s="50" t="s">
        <v>24569</v>
      </c>
      <c r="D54" s="46" t="s">
        <v>24570</v>
      </c>
      <c r="E54" s="16"/>
      <c r="F54" s="15"/>
      <c r="G54" s="47">
        <v>120</v>
      </c>
      <c r="H54" s="16">
        <v>2340</v>
      </c>
      <c r="I54" s="17" t="str">
        <f>IF($H$1="","Введите курс",Таблица64[[#This Row],[Оптовая цена KRW за 1шт]]/$H$1)</f>
        <v>Введите курс</v>
      </c>
      <c r="J54" s="48"/>
      <c r="K54" s="18">
        <f>Таблица64[[#This Row],[Заказ коробок ]]*Таблица64[[#This Row],[Кол-во шт в коробке]]</f>
        <v>0</v>
      </c>
      <c r="L54" s="54">
        <f>Таблица64[[#This Row],[Общее кол-во шт]]*Таблица64[[#This Row],[Оптовая цена KRW за 1шт]]</f>
        <v>0</v>
      </c>
      <c r="M54" s="19" t="str">
        <f>IFERROR(Таблица64[[#This Row],[Общее кол-во шт]]*Таблица64[[#This Row],[Оптовая цена USD за 1шт]],"")</f>
        <v/>
      </c>
      <c r="N54" s="49"/>
    </row>
    <row r="55" spans="1:14" ht="15.75">
      <c r="A55" s="44" t="s">
        <v>24571</v>
      </c>
      <c r="B55" s="14">
        <v>8809338565272</v>
      </c>
      <c r="C55" s="50" t="s">
        <v>24572</v>
      </c>
      <c r="D55" s="46" t="s">
        <v>24573</v>
      </c>
      <c r="E55" s="16"/>
      <c r="F55" s="15"/>
      <c r="G55" s="47">
        <v>120</v>
      </c>
      <c r="H55" s="16">
        <v>2340</v>
      </c>
      <c r="I55" s="17" t="str">
        <f>IF($H$1="","Введите курс",Таблица64[[#This Row],[Оптовая цена KRW за 1шт]]/$H$1)</f>
        <v>Введите курс</v>
      </c>
      <c r="J55" s="48"/>
      <c r="K55" s="18">
        <f>Таблица64[[#This Row],[Заказ коробок ]]*Таблица64[[#This Row],[Кол-во шт в коробке]]</f>
        <v>0</v>
      </c>
      <c r="L55" s="54">
        <f>Таблица64[[#This Row],[Общее кол-во шт]]*Таблица64[[#This Row],[Оптовая цена KRW за 1шт]]</f>
        <v>0</v>
      </c>
      <c r="M55" s="19" t="str">
        <f>IFERROR(Таблица64[[#This Row],[Общее кол-во шт]]*Таблица64[[#This Row],[Оптовая цена USD за 1шт]],"")</f>
        <v/>
      </c>
      <c r="N55" s="49"/>
    </row>
    <row r="56" spans="1:14" ht="15.75">
      <c r="A56" s="44" t="s">
        <v>24574</v>
      </c>
      <c r="B56" s="14">
        <v>8809338565319</v>
      </c>
      <c r="C56" s="50" t="s">
        <v>24575</v>
      </c>
      <c r="D56" s="46" t="s">
        <v>24576</v>
      </c>
      <c r="E56" s="16"/>
      <c r="F56" s="15"/>
      <c r="G56" s="47">
        <v>120</v>
      </c>
      <c r="H56" s="16">
        <v>2340</v>
      </c>
      <c r="I56" s="17" t="str">
        <f>IF($H$1="","Введите курс",Таблица64[[#This Row],[Оптовая цена KRW за 1шт]]/$H$1)</f>
        <v>Введите курс</v>
      </c>
      <c r="J56" s="48"/>
      <c r="K56" s="18">
        <f>Таблица64[[#This Row],[Заказ коробок ]]*Таблица64[[#This Row],[Кол-во шт в коробке]]</f>
        <v>0</v>
      </c>
      <c r="L56" s="54">
        <f>Таблица64[[#This Row],[Общее кол-во шт]]*Таблица64[[#This Row],[Оптовая цена KRW за 1шт]]</f>
        <v>0</v>
      </c>
      <c r="M56" s="19" t="str">
        <f>IFERROR(Таблица64[[#This Row],[Общее кол-во шт]]*Таблица64[[#This Row],[Оптовая цена USD за 1шт]],"")</f>
        <v/>
      </c>
      <c r="N56" s="49"/>
    </row>
    <row r="57" spans="1:14" ht="15.75">
      <c r="A57" s="44" t="s">
        <v>24577</v>
      </c>
      <c r="B57" s="14">
        <v>8809338565289</v>
      </c>
      <c r="C57" s="50" t="s">
        <v>24578</v>
      </c>
      <c r="D57" s="46" t="s">
        <v>24579</v>
      </c>
      <c r="E57" s="16"/>
      <c r="F57" s="15"/>
      <c r="G57" s="47">
        <v>120</v>
      </c>
      <c r="H57" s="16">
        <v>2340</v>
      </c>
      <c r="I57" s="17" t="str">
        <f>IF($H$1="","Введите курс",Таблица64[[#This Row],[Оптовая цена KRW за 1шт]]/$H$1)</f>
        <v>Введите курс</v>
      </c>
      <c r="J57" s="48"/>
      <c r="K57" s="18">
        <f>Таблица64[[#This Row],[Заказ коробок ]]*Таблица64[[#This Row],[Кол-во шт в коробке]]</f>
        <v>0</v>
      </c>
      <c r="L57" s="54">
        <f>Таблица64[[#This Row],[Общее кол-во шт]]*Таблица64[[#This Row],[Оптовая цена KRW за 1шт]]</f>
        <v>0</v>
      </c>
      <c r="M57" s="19" t="str">
        <f>IFERROR(Таблица64[[#This Row],[Общее кол-во шт]]*Таблица64[[#This Row],[Оптовая цена USD за 1шт]],"")</f>
        <v/>
      </c>
      <c r="N57" s="49"/>
    </row>
    <row r="58" spans="1:14" ht="15.75">
      <c r="A58" s="44" t="s">
        <v>24580</v>
      </c>
      <c r="B58" s="14">
        <v>8809338565302</v>
      </c>
      <c r="C58" s="50" t="s">
        <v>24581</v>
      </c>
      <c r="D58" s="46" t="s">
        <v>24582</v>
      </c>
      <c r="E58" s="16"/>
      <c r="F58" s="15"/>
      <c r="G58" s="47">
        <v>120</v>
      </c>
      <c r="H58" s="16">
        <v>2340</v>
      </c>
      <c r="I58" s="17" t="str">
        <f>IF($H$1="","Введите курс",Таблица64[[#This Row],[Оптовая цена KRW за 1шт]]/$H$1)</f>
        <v>Введите курс</v>
      </c>
      <c r="J58" s="48"/>
      <c r="K58" s="18">
        <f>Таблица64[[#This Row],[Заказ коробок ]]*Таблица64[[#This Row],[Кол-во шт в коробке]]</f>
        <v>0</v>
      </c>
      <c r="L58" s="54">
        <f>Таблица64[[#This Row],[Общее кол-во шт]]*Таблица64[[#This Row],[Оптовая цена KRW за 1шт]]</f>
        <v>0</v>
      </c>
      <c r="M58" s="19" t="str">
        <f>IFERROR(Таблица64[[#This Row],[Общее кол-во шт]]*Таблица64[[#This Row],[Оптовая цена USD за 1шт]],"")</f>
        <v/>
      </c>
      <c r="N58" s="49"/>
    </row>
    <row r="59" spans="1:14" ht="15.75">
      <c r="A59" s="44" t="s">
        <v>24583</v>
      </c>
      <c r="B59" s="14">
        <v>8809540518004</v>
      </c>
      <c r="C59" s="50" t="s">
        <v>24584</v>
      </c>
      <c r="D59" s="46" t="s">
        <v>24585</v>
      </c>
      <c r="E59" s="16"/>
      <c r="F59" s="15"/>
      <c r="G59" s="47">
        <v>100</v>
      </c>
      <c r="H59" s="16">
        <v>2340</v>
      </c>
      <c r="I59" s="17" t="str">
        <f>IF($H$1="","Введите курс",Таблица64[[#This Row],[Оптовая цена KRW за 1шт]]/$H$1)</f>
        <v>Введите курс</v>
      </c>
      <c r="J59" s="48"/>
      <c r="K59" s="18">
        <f>Таблица64[[#This Row],[Заказ коробок ]]*Таблица64[[#This Row],[Кол-во шт в коробке]]</f>
        <v>0</v>
      </c>
      <c r="L59" s="54">
        <f>Таблица64[[#This Row],[Общее кол-во шт]]*Таблица64[[#This Row],[Оптовая цена KRW за 1шт]]</f>
        <v>0</v>
      </c>
      <c r="M59" s="19" t="str">
        <f>IFERROR(Таблица64[[#This Row],[Общее кол-во шт]]*Таблица64[[#This Row],[Оптовая цена USD за 1шт]],"")</f>
        <v/>
      </c>
      <c r="N59" s="49"/>
    </row>
    <row r="60" spans="1:14" ht="15.75">
      <c r="A60" s="44" t="s">
        <v>24586</v>
      </c>
      <c r="B60" s="14">
        <v>8809242276837</v>
      </c>
      <c r="C60" s="50" t="s">
        <v>24587</v>
      </c>
      <c r="D60" s="46" t="s">
        <v>24588</v>
      </c>
      <c r="E60" s="16"/>
      <c r="F60" s="15"/>
      <c r="G60" s="47">
        <v>100</v>
      </c>
      <c r="H60" s="16">
        <v>2340</v>
      </c>
      <c r="I60" s="17" t="str">
        <f>IF($H$1="","Введите курс",Таблица64[[#This Row],[Оптовая цена KRW за 1шт]]/$H$1)</f>
        <v>Введите курс</v>
      </c>
      <c r="J60" s="48"/>
      <c r="K60" s="18">
        <f>Таблица64[[#This Row],[Заказ коробок ]]*Таблица64[[#This Row],[Кол-во шт в коробке]]</f>
        <v>0</v>
      </c>
      <c r="L60" s="54">
        <f>Таблица64[[#This Row],[Общее кол-во шт]]*Таблица64[[#This Row],[Оптовая цена KRW за 1шт]]</f>
        <v>0</v>
      </c>
      <c r="M60" s="19" t="str">
        <f>IFERROR(Таблица64[[#This Row],[Общее кол-во шт]]*Таблица64[[#This Row],[Оптовая цена USD за 1шт]],"")</f>
        <v/>
      </c>
      <c r="N60" s="49"/>
    </row>
    <row r="61" spans="1:14" ht="15.75">
      <c r="A61" s="44" t="s">
        <v>24589</v>
      </c>
      <c r="B61" s="14">
        <v>8809242276851</v>
      </c>
      <c r="C61" s="50" t="s">
        <v>24590</v>
      </c>
      <c r="D61" s="46" t="s">
        <v>24591</v>
      </c>
      <c r="E61" s="16"/>
      <c r="F61" s="15"/>
      <c r="G61" s="47">
        <v>100</v>
      </c>
      <c r="H61" s="16">
        <v>2340</v>
      </c>
      <c r="I61" s="17" t="str">
        <f>IF($H$1="","Введите курс",Таблица64[[#This Row],[Оптовая цена KRW за 1шт]]/$H$1)</f>
        <v>Введите курс</v>
      </c>
      <c r="J61" s="48"/>
      <c r="K61" s="18">
        <f>Таблица64[[#This Row],[Заказ коробок ]]*Таблица64[[#This Row],[Кол-во шт в коробке]]</f>
        <v>0</v>
      </c>
      <c r="L61" s="54">
        <f>Таблица64[[#This Row],[Общее кол-во шт]]*Таблица64[[#This Row],[Оптовая цена KRW за 1шт]]</f>
        <v>0</v>
      </c>
      <c r="M61" s="19" t="str">
        <f>IFERROR(Таблица64[[#This Row],[Общее кол-во шт]]*Таблица64[[#This Row],[Оптовая цена USD за 1шт]],"")</f>
        <v/>
      </c>
      <c r="N61" s="49"/>
    </row>
    <row r="62" spans="1:14" ht="15.75">
      <c r="A62" s="44" t="s">
        <v>24592</v>
      </c>
      <c r="B62" s="14">
        <v>8809242276677</v>
      </c>
      <c r="C62" s="50" t="s">
        <v>24593</v>
      </c>
      <c r="D62" s="46" t="s">
        <v>24594</v>
      </c>
      <c r="E62" s="16"/>
      <c r="F62" s="15"/>
      <c r="G62" s="47">
        <v>100</v>
      </c>
      <c r="H62" s="16">
        <v>2340</v>
      </c>
      <c r="I62" s="17" t="str">
        <f>IF($H$1="","Введите курс",Таблица64[[#This Row],[Оптовая цена KRW за 1шт]]/$H$1)</f>
        <v>Введите курс</v>
      </c>
      <c r="J62" s="48"/>
      <c r="K62" s="18">
        <f>Таблица64[[#This Row],[Заказ коробок ]]*Таблица64[[#This Row],[Кол-во шт в коробке]]</f>
        <v>0</v>
      </c>
      <c r="L62" s="54">
        <f>Таблица64[[#This Row],[Общее кол-во шт]]*Таблица64[[#This Row],[Оптовая цена KRW за 1шт]]</f>
        <v>0</v>
      </c>
      <c r="M62" s="19" t="str">
        <f>IFERROR(Таблица64[[#This Row],[Общее кол-во шт]]*Таблица64[[#This Row],[Оптовая цена USD за 1шт]],"")</f>
        <v/>
      </c>
      <c r="N62" s="49"/>
    </row>
    <row r="63" spans="1:14" ht="15.75">
      <c r="A63" s="44" t="s">
        <v>24595</v>
      </c>
      <c r="B63" s="14">
        <v>8809242276844</v>
      </c>
      <c r="C63" s="50" t="s">
        <v>24596</v>
      </c>
      <c r="D63" s="46" t="s">
        <v>24597</v>
      </c>
      <c r="E63" s="16"/>
      <c r="F63" s="15"/>
      <c r="G63" s="47">
        <v>100</v>
      </c>
      <c r="H63" s="16">
        <v>2340</v>
      </c>
      <c r="I63" s="17" t="str">
        <f>IF($H$1="","Введите курс",Таблица64[[#This Row],[Оптовая цена KRW за 1шт]]/$H$1)</f>
        <v>Введите курс</v>
      </c>
      <c r="J63" s="48"/>
      <c r="K63" s="18">
        <f>Таблица64[[#This Row],[Заказ коробок ]]*Таблица64[[#This Row],[Кол-во шт в коробке]]</f>
        <v>0</v>
      </c>
      <c r="L63" s="54">
        <f>Таблица64[[#This Row],[Общее кол-во шт]]*Таблица64[[#This Row],[Оптовая цена KRW за 1шт]]</f>
        <v>0</v>
      </c>
      <c r="M63" s="19" t="str">
        <f>IFERROR(Таблица64[[#This Row],[Общее кол-во шт]]*Таблица64[[#This Row],[Оптовая цена USD за 1шт]],"")</f>
        <v/>
      </c>
      <c r="N63" s="49"/>
    </row>
    <row r="64" spans="1:14" ht="15.75">
      <c r="A64" s="44" t="s">
        <v>24598</v>
      </c>
      <c r="B64" s="14">
        <v>8809242276820</v>
      </c>
      <c r="C64" s="50" t="s">
        <v>24599</v>
      </c>
      <c r="D64" s="46" t="s">
        <v>24600</v>
      </c>
      <c r="E64" s="16"/>
      <c r="F64" s="15"/>
      <c r="G64" s="47">
        <v>100</v>
      </c>
      <c r="H64" s="16">
        <v>2340</v>
      </c>
      <c r="I64" s="17" t="str">
        <f>IF($H$1="","Введите курс",Таблица64[[#This Row],[Оптовая цена KRW за 1шт]]/$H$1)</f>
        <v>Введите курс</v>
      </c>
      <c r="J64" s="48"/>
      <c r="K64" s="18">
        <f>Таблица64[[#This Row],[Заказ коробок ]]*Таблица64[[#This Row],[Кол-во шт в коробке]]</f>
        <v>0</v>
      </c>
      <c r="L64" s="54">
        <f>Таблица64[[#This Row],[Общее кол-во шт]]*Таблица64[[#This Row],[Оптовая цена KRW за 1шт]]</f>
        <v>0</v>
      </c>
      <c r="M64" s="19" t="str">
        <f>IFERROR(Таблица64[[#This Row],[Общее кол-во шт]]*Таблица64[[#This Row],[Оптовая цена USD за 1шт]],"")</f>
        <v/>
      </c>
      <c r="N64" s="49"/>
    </row>
    <row r="65" spans="1:14" ht="15.75">
      <c r="A65" s="44" t="s">
        <v>24601</v>
      </c>
      <c r="B65" s="14">
        <v>8809540517953</v>
      </c>
      <c r="C65" s="50" t="s">
        <v>24602</v>
      </c>
      <c r="D65" s="46" t="s">
        <v>24603</v>
      </c>
      <c r="E65" s="16"/>
      <c r="F65" s="15"/>
      <c r="G65" s="47">
        <v>100</v>
      </c>
      <c r="H65" s="16">
        <v>2340</v>
      </c>
      <c r="I65" s="17" t="str">
        <f>IF($H$1="","Введите курс",Таблица64[[#This Row],[Оптовая цена KRW за 1шт]]/$H$1)</f>
        <v>Введите курс</v>
      </c>
      <c r="J65" s="48"/>
      <c r="K65" s="18">
        <f>Таблица64[[#This Row],[Заказ коробок ]]*Таблица64[[#This Row],[Кол-во шт в коробке]]</f>
        <v>0</v>
      </c>
      <c r="L65" s="54">
        <f>Таблица64[[#This Row],[Общее кол-во шт]]*Таблица64[[#This Row],[Оптовая цена KRW за 1шт]]</f>
        <v>0</v>
      </c>
      <c r="M65" s="19" t="str">
        <f>IFERROR(Таблица64[[#This Row],[Общее кол-во шт]]*Таблица64[[#This Row],[Оптовая цена USD за 1шт]],"")</f>
        <v/>
      </c>
      <c r="N65" s="49"/>
    </row>
    <row r="66" spans="1:14" ht="15.75">
      <c r="A66" s="44" t="s">
        <v>24604</v>
      </c>
      <c r="B66" s="14">
        <v>8809540511586</v>
      </c>
      <c r="C66" s="50" t="s">
        <v>24605</v>
      </c>
      <c r="D66" s="46" t="s">
        <v>24606</v>
      </c>
      <c r="E66" s="16"/>
      <c r="F66" s="15"/>
      <c r="G66" s="47">
        <v>100</v>
      </c>
      <c r="H66" s="16">
        <v>2340</v>
      </c>
      <c r="I66" s="17" t="str">
        <f>IF($H$1="","Введите курс",Таблица64[[#This Row],[Оптовая цена KRW за 1шт]]/$H$1)</f>
        <v>Введите курс</v>
      </c>
      <c r="J66" s="48"/>
      <c r="K66" s="18">
        <f>Таблица64[[#This Row],[Заказ коробок ]]*Таблица64[[#This Row],[Кол-во шт в коробке]]</f>
        <v>0</v>
      </c>
      <c r="L66" s="54">
        <f>Таблица64[[#This Row],[Общее кол-во шт]]*Таблица64[[#This Row],[Оптовая цена KRW за 1шт]]</f>
        <v>0</v>
      </c>
      <c r="M66" s="19" t="str">
        <f>IFERROR(Таблица64[[#This Row],[Общее кол-во шт]]*Таблица64[[#This Row],[Оптовая цена USD за 1шт]],"")</f>
        <v/>
      </c>
      <c r="N66" s="49"/>
    </row>
    <row r="67" spans="1:14" ht="15.75">
      <c r="A67" s="44" t="s">
        <v>24607</v>
      </c>
      <c r="B67" s="14">
        <v>8809540511593</v>
      </c>
      <c r="C67" s="50" t="s">
        <v>24608</v>
      </c>
      <c r="D67" s="46" t="s">
        <v>24609</v>
      </c>
      <c r="E67" s="16"/>
      <c r="F67" s="15"/>
      <c r="G67" s="47">
        <v>100</v>
      </c>
      <c r="H67" s="16">
        <v>2340</v>
      </c>
      <c r="I67" s="17" t="str">
        <f>IF($H$1="","Введите курс",Таблица64[[#This Row],[Оптовая цена KRW за 1шт]]/$H$1)</f>
        <v>Введите курс</v>
      </c>
      <c r="J67" s="48"/>
      <c r="K67" s="18">
        <f>Таблица64[[#This Row],[Заказ коробок ]]*Таблица64[[#This Row],[Кол-во шт в коробке]]</f>
        <v>0</v>
      </c>
      <c r="L67" s="54">
        <f>Таблица64[[#This Row],[Общее кол-во шт]]*Таблица64[[#This Row],[Оптовая цена KRW за 1шт]]</f>
        <v>0</v>
      </c>
      <c r="M67" s="19" t="str">
        <f>IFERROR(Таблица64[[#This Row],[Общее кол-во шт]]*Таблица64[[#This Row],[Оптовая цена USD за 1шт]],"")</f>
        <v/>
      </c>
      <c r="N67" s="49"/>
    </row>
    <row r="68" spans="1:14" ht="15.75">
      <c r="A68" s="44" t="s">
        <v>24610</v>
      </c>
      <c r="B68" s="14">
        <v>8809540511609</v>
      </c>
      <c r="C68" s="50" t="s">
        <v>24611</v>
      </c>
      <c r="D68" s="46" t="s">
        <v>24612</v>
      </c>
      <c r="E68" s="16"/>
      <c r="F68" s="15"/>
      <c r="G68" s="47">
        <v>100</v>
      </c>
      <c r="H68" s="16">
        <v>2340</v>
      </c>
      <c r="I68" s="17" t="str">
        <f>IF($H$1="","Введите курс",Таблица64[[#This Row],[Оптовая цена KRW за 1шт]]/$H$1)</f>
        <v>Введите курс</v>
      </c>
      <c r="J68" s="48"/>
      <c r="K68" s="18">
        <f>Таблица64[[#This Row],[Заказ коробок ]]*Таблица64[[#This Row],[Кол-во шт в коробке]]</f>
        <v>0</v>
      </c>
      <c r="L68" s="54">
        <f>Таблица64[[#This Row],[Общее кол-во шт]]*Таблица64[[#This Row],[Оптовая цена KRW за 1шт]]</f>
        <v>0</v>
      </c>
      <c r="M68" s="19" t="str">
        <f>IFERROR(Таблица64[[#This Row],[Общее кол-во шт]]*Таблица64[[#This Row],[Оптовая цена USD за 1шт]],"")</f>
        <v/>
      </c>
      <c r="N68" s="49"/>
    </row>
    <row r="69" spans="1:14" ht="15.75">
      <c r="A69" s="44" t="s">
        <v>24613</v>
      </c>
      <c r="B69" s="14">
        <v>8809430539126</v>
      </c>
      <c r="C69" s="50" t="s">
        <v>24614</v>
      </c>
      <c r="D69" s="46" t="s">
        <v>24615</v>
      </c>
      <c r="E69" s="16"/>
      <c r="F69" s="15"/>
      <c r="G69" s="47">
        <v>100</v>
      </c>
      <c r="H69" s="16">
        <v>2080</v>
      </c>
      <c r="I69" s="17" t="str">
        <f>IF($H$1="","Введите курс",Таблица64[[#This Row],[Оптовая цена KRW за 1шт]]/$H$1)</f>
        <v>Введите курс</v>
      </c>
      <c r="J69" s="48"/>
      <c r="K69" s="18">
        <f>Таблица64[[#This Row],[Заказ коробок ]]*Таблица64[[#This Row],[Кол-во шт в коробке]]</f>
        <v>0</v>
      </c>
      <c r="L69" s="54">
        <f>Таблица64[[#This Row],[Общее кол-во шт]]*Таблица64[[#This Row],[Оптовая цена KRW за 1шт]]</f>
        <v>0</v>
      </c>
      <c r="M69" s="19" t="str">
        <f>IFERROR(Таблица64[[#This Row],[Общее кол-во шт]]*Таблица64[[#This Row],[Оптовая цена USD за 1шт]],"")</f>
        <v/>
      </c>
      <c r="N69" s="49"/>
    </row>
    <row r="70" spans="1:14" ht="15.75">
      <c r="A70" s="44" t="s">
        <v>24616</v>
      </c>
      <c r="B70" s="14">
        <v>8809242270545</v>
      </c>
      <c r="C70" s="50" t="s">
        <v>24617</v>
      </c>
      <c r="D70" s="46" t="s">
        <v>24618</v>
      </c>
      <c r="E70" s="16"/>
      <c r="F70" s="15"/>
      <c r="G70" s="47">
        <v>100</v>
      </c>
      <c r="H70" s="16">
        <v>2080</v>
      </c>
      <c r="I70" s="17" t="str">
        <f>IF($H$1="","Введите курс",Таблица64[[#This Row],[Оптовая цена KRW за 1шт]]/$H$1)</f>
        <v>Введите курс</v>
      </c>
      <c r="J70" s="48"/>
      <c r="K70" s="18">
        <f>Таблица64[[#This Row],[Заказ коробок ]]*Таблица64[[#This Row],[Кол-во шт в коробке]]</f>
        <v>0</v>
      </c>
      <c r="L70" s="54">
        <f>Таблица64[[#This Row],[Общее кол-во шт]]*Таблица64[[#This Row],[Оптовая цена KRW за 1шт]]</f>
        <v>0</v>
      </c>
      <c r="M70" s="19" t="str">
        <f>IFERROR(Таблица64[[#This Row],[Общее кол-во шт]]*Таблица64[[#This Row],[Оптовая цена USD за 1шт]],"")</f>
        <v/>
      </c>
      <c r="N70" s="49"/>
    </row>
    <row r="71" spans="1:14" ht="15.75">
      <c r="A71" s="44" t="s">
        <v>24619</v>
      </c>
      <c r="B71" s="14">
        <v>8809430539102</v>
      </c>
      <c r="C71" s="50" t="s">
        <v>24620</v>
      </c>
      <c r="D71" s="46" t="s">
        <v>24621</v>
      </c>
      <c r="E71" s="16"/>
      <c r="F71" s="15"/>
      <c r="G71" s="47">
        <v>100</v>
      </c>
      <c r="H71" s="16">
        <v>2080</v>
      </c>
      <c r="I71" s="17" t="str">
        <f>IF($H$1="","Введите курс",Таблица64[[#This Row],[Оптовая цена KRW за 1шт]]/$H$1)</f>
        <v>Введите курс</v>
      </c>
      <c r="J71" s="48"/>
      <c r="K71" s="18">
        <f>Таблица64[[#This Row],[Заказ коробок ]]*Таблица64[[#This Row],[Кол-во шт в коробке]]</f>
        <v>0</v>
      </c>
      <c r="L71" s="54">
        <f>Таблица64[[#This Row],[Общее кол-во шт]]*Таблица64[[#This Row],[Оптовая цена KRW за 1шт]]</f>
        <v>0</v>
      </c>
      <c r="M71" s="19" t="str">
        <f>IFERROR(Таблица64[[#This Row],[Общее кол-во шт]]*Таблица64[[#This Row],[Оптовая цена USD за 1шт]],"")</f>
        <v/>
      </c>
      <c r="N71" s="49"/>
    </row>
    <row r="72" spans="1:14" ht="15.75">
      <c r="A72" s="44" t="s">
        <v>24622</v>
      </c>
      <c r="B72" s="14">
        <v>8809430539683</v>
      </c>
      <c r="C72" s="50" t="s">
        <v>24623</v>
      </c>
      <c r="D72" s="46" t="s">
        <v>24624</v>
      </c>
      <c r="E72" s="16"/>
      <c r="F72" s="15"/>
      <c r="G72" s="47">
        <v>100</v>
      </c>
      <c r="H72" s="16">
        <v>2080</v>
      </c>
      <c r="I72" s="17" t="str">
        <f>IF($H$1="","Введите курс",Таблица64[[#This Row],[Оптовая цена KRW за 1шт]]/$H$1)</f>
        <v>Введите курс</v>
      </c>
      <c r="J72" s="48"/>
      <c r="K72" s="18">
        <f>Таблица64[[#This Row],[Заказ коробок ]]*Таблица64[[#This Row],[Кол-во шт в коробке]]</f>
        <v>0</v>
      </c>
      <c r="L72" s="54">
        <f>Таблица64[[#This Row],[Общее кол-во шт]]*Таблица64[[#This Row],[Оптовая цена KRW за 1шт]]</f>
        <v>0</v>
      </c>
      <c r="M72" s="19" t="str">
        <f>IFERROR(Таблица64[[#This Row],[Общее кол-во шт]]*Таблица64[[#This Row],[Оптовая цена USD за 1шт]],"")</f>
        <v/>
      </c>
      <c r="N72" s="49"/>
    </row>
    <row r="73" spans="1:14" ht="15.75">
      <c r="A73" s="44" t="s">
        <v>24625</v>
      </c>
      <c r="B73" s="14">
        <v>8809430539676</v>
      </c>
      <c r="C73" s="50" t="s">
        <v>24626</v>
      </c>
      <c r="D73" s="46" t="s">
        <v>24627</v>
      </c>
      <c r="E73" s="16"/>
      <c r="F73" s="15"/>
      <c r="G73" s="47">
        <v>100</v>
      </c>
      <c r="H73" s="16">
        <v>2080</v>
      </c>
      <c r="I73" s="17" t="str">
        <f>IF($H$1="","Введите курс",Таблица64[[#This Row],[Оптовая цена KRW за 1шт]]/$H$1)</f>
        <v>Введите курс</v>
      </c>
      <c r="J73" s="48"/>
      <c r="K73" s="18">
        <f>Таблица64[[#This Row],[Заказ коробок ]]*Таблица64[[#This Row],[Кол-во шт в коробке]]</f>
        <v>0</v>
      </c>
      <c r="L73" s="54">
        <f>Таблица64[[#This Row],[Общее кол-во шт]]*Таблица64[[#This Row],[Оптовая цена KRW за 1шт]]</f>
        <v>0</v>
      </c>
      <c r="M73" s="19" t="str">
        <f>IFERROR(Таблица64[[#This Row],[Общее кол-во шт]]*Таблица64[[#This Row],[Оптовая цена USD за 1шт]],"")</f>
        <v/>
      </c>
      <c r="N73" s="49"/>
    </row>
    <row r="74" spans="1:14" ht="15.75">
      <c r="A74" s="44" t="s">
        <v>24628</v>
      </c>
      <c r="B74" s="14">
        <v>8809430539690</v>
      </c>
      <c r="C74" s="50" t="s">
        <v>24629</v>
      </c>
      <c r="D74" s="46" t="s">
        <v>24630</v>
      </c>
      <c r="E74" s="16"/>
      <c r="F74" s="15"/>
      <c r="G74" s="47">
        <v>100</v>
      </c>
      <c r="H74" s="16">
        <v>2080</v>
      </c>
      <c r="I74" s="17" t="str">
        <f>IF($H$1="","Введите курс",Таблица64[[#This Row],[Оптовая цена KRW за 1шт]]/$H$1)</f>
        <v>Введите курс</v>
      </c>
      <c r="J74" s="48"/>
      <c r="K74" s="18">
        <f>Таблица64[[#This Row],[Заказ коробок ]]*Таблица64[[#This Row],[Кол-во шт в коробке]]</f>
        <v>0</v>
      </c>
      <c r="L74" s="54">
        <f>Таблица64[[#This Row],[Общее кол-во шт]]*Таблица64[[#This Row],[Оптовая цена KRW за 1шт]]</f>
        <v>0</v>
      </c>
      <c r="M74" s="19" t="str">
        <f>IFERROR(Таблица64[[#This Row],[Общее кол-во шт]]*Таблица64[[#This Row],[Оптовая цена USD за 1шт]],"")</f>
        <v/>
      </c>
      <c r="N74" s="49"/>
    </row>
    <row r="75" spans="1:14" ht="15.75">
      <c r="A75" s="44" t="s">
        <v>24631</v>
      </c>
      <c r="B75" s="14">
        <v>8809430539119</v>
      </c>
      <c r="C75" s="50" t="s">
        <v>24632</v>
      </c>
      <c r="D75" s="46" t="s">
        <v>24633</v>
      </c>
      <c r="E75" s="16"/>
      <c r="F75" s="15"/>
      <c r="G75" s="47">
        <v>100</v>
      </c>
      <c r="H75" s="16">
        <v>2080</v>
      </c>
      <c r="I75" s="17" t="str">
        <f>IF($H$1="","Введите курс",Таблица64[[#This Row],[Оптовая цена KRW за 1шт]]/$H$1)</f>
        <v>Введите курс</v>
      </c>
      <c r="J75" s="48"/>
      <c r="K75" s="18">
        <f>Таблица64[[#This Row],[Заказ коробок ]]*Таблица64[[#This Row],[Кол-во шт в коробке]]</f>
        <v>0</v>
      </c>
      <c r="L75" s="54">
        <f>Таблица64[[#This Row],[Общее кол-во шт]]*Таблица64[[#This Row],[Оптовая цена KRW за 1шт]]</f>
        <v>0</v>
      </c>
      <c r="M75" s="19" t="str">
        <f>IFERROR(Таблица64[[#This Row],[Общее кол-во шт]]*Таблица64[[#This Row],[Оптовая цена USD за 1шт]],"")</f>
        <v/>
      </c>
      <c r="N75" s="49"/>
    </row>
    <row r="76" spans="1:14" ht="15.75">
      <c r="A76" s="44" t="s">
        <v>24634</v>
      </c>
      <c r="B76" s="14">
        <v>8809242276899</v>
      </c>
      <c r="C76" s="50" t="s">
        <v>24635</v>
      </c>
      <c r="D76" s="46" t="s">
        <v>24636</v>
      </c>
      <c r="E76" s="16"/>
      <c r="F76" s="15"/>
      <c r="G76" s="47">
        <v>100</v>
      </c>
      <c r="H76" s="16">
        <v>2080</v>
      </c>
      <c r="I76" s="17" t="str">
        <f>IF($H$1="","Введите курс",Таблица64[[#This Row],[Оптовая цена KRW за 1шт]]/$H$1)</f>
        <v>Введите курс</v>
      </c>
      <c r="J76" s="48"/>
      <c r="K76" s="18">
        <f>Таблица64[[#This Row],[Заказ коробок ]]*Таблица64[[#This Row],[Кол-во шт в коробке]]</f>
        <v>0</v>
      </c>
      <c r="L76" s="54">
        <f>Таблица64[[#This Row],[Общее кол-во шт]]*Таблица64[[#This Row],[Оптовая цена KRW за 1шт]]</f>
        <v>0</v>
      </c>
      <c r="M76" s="19" t="str">
        <f>IFERROR(Таблица64[[#This Row],[Общее кол-во шт]]*Таблица64[[#This Row],[Оптовая цена USD за 1шт]],"")</f>
        <v/>
      </c>
      <c r="N76" s="49"/>
    </row>
    <row r="77" spans="1:14" ht="15.75">
      <c r="A77" s="44" t="s">
        <v>24637</v>
      </c>
      <c r="B77" s="14">
        <v>8809430539744</v>
      </c>
      <c r="C77" s="50" t="s">
        <v>24638</v>
      </c>
      <c r="D77" s="46" t="s">
        <v>24639</v>
      </c>
      <c r="E77" s="16"/>
      <c r="F77" s="15"/>
      <c r="G77" s="47">
        <v>100</v>
      </c>
      <c r="H77" s="16">
        <v>2340</v>
      </c>
      <c r="I77" s="17" t="str">
        <f>IF($H$1="","Введите курс",Таблица64[[#This Row],[Оптовая цена KRW за 1шт]]/$H$1)</f>
        <v>Введите курс</v>
      </c>
      <c r="J77" s="48"/>
      <c r="K77" s="18">
        <f>Таблица64[[#This Row],[Заказ коробок ]]*Таблица64[[#This Row],[Кол-во шт в коробке]]</f>
        <v>0</v>
      </c>
      <c r="L77" s="54">
        <f>Таблица64[[#This Row],[Общее кол-во шт]]*Таблица64[[#This Row],[Оптовая цена KRW за 1шт]]</f>
        <v>0</v>
      </c>
      <c r="M77" s="19" t="str">
        <f>IFERROR(Таблица64[[#This Row],[Общее кол-во шт]]*Таблица64[[#This Row],[Оптовая цена USD за 1шт]],"")</f>
        <v/>
      </c>
      <c r="N77" s="49"/>
    </row>
    <row r="78" spans="1:14" ht="15.75">
      <c r="A78" s="44" t="s">
        <v>24640</v>
      </c>
      <c r="B78" s="14">
        <v>8809430539751</v>
      </c>
      <c r="C78" s="50" t="s">
        <v>24641</v>
      </c>
      <c r="D78" s="46" t="s">
        <v>24642</v>
      </c>
      <c r="E78" s="16"/>
      <c r="F78" s="15"/>
      <c r="G78" s="47">
        <v>100</v>
      </c>
      <c r="H78" s="16">
        <v>2340</v>
      </c>
      <c r="I78" s="17" t="str">
        <f>IF($H$1="","Введите курс",Таблица64[[#This Row],[Оптовая цена KRW за 1шт]]/$H$1)</f>
        <v>Введите курс</v>
      </c>
      <c r="J78" s="48"/>
      <c r="K78" s="18">
        <f>Таблица64[[#This Row],[Заказ коробок ]]*Таблица64[[#This Row],[Кол-во шт в коробке]]</f>
        <v>0</v>
      </c>
      <c r="L78" s="54">
        <f>Таблица64[[#This Row],[Общее кол-во шт]]*Таблица64[[#This Row],[Оптовая цена KRW за 1шт]]</f>
        <v>0</v>
      </c>
      <c r="M78" s="19" t="str">
        <f>IFERROR(Таблица64[[#This Row],[Общее кол-во шт]]*Таблица64[[#This Row],[Оптовая цена USD за 1шт]],"")</f>
        <v/>
      </c>
      <c r="N78" s="49"/>
    </row>
    <row r="79" spans="1:14" ht="15.75">
      <c r="A79" s="44" t="s">
        <v>24643</v>
      </c>
      <c r="B79" s="14">
        <v>8809430539713</v>
      </c>
      <c r="C79" s="50" t="s">
        <v>24644</v>
      </c>
      <c r="D79" s="46" t="s">
        <v>24645</v>
      </c>
      <c r="E79" s="16"/>
      <c r="F79" s="15"/>
      <c r="G79" s="47">
        <v>100</v>
      </c>
      <c r="H79" s="16">
        <v>2340</v>
      </c>
      <c r="I79" s="17" t="str">
        <f>IF($H$1="","Введите курс",Таблица64[[#This Row],[Оптовая цена KRW за 1шт]]/$H$1)</f>
        <v>Введите курс</v>
      </c>
      <c r="J79" s="48"/>
      <c r="K79" s="18">
        <f>Таблица64[[#This Row],[Заказ коробок ]]*Таблица64[[#This Row],[Кол-во шт в коробке]]</f>
        <v>0</v>
      </c>
      <c r="L79" s="54">
        <f>Таблица64[[#This Row],[Общее кол-во шт]]*Таблица64[[#This Row],[Оптовая цена KRW за 1шт]]</f>
        <v>0</v>
      </c>
      <c r="M79" s="19" t="str">
        <f>IFERROR(Таблица64[[#This Row],[Общее кол-во шт]]*Таблица64[[#This Row],[Оптовая цена USD за 1шт]],"")</f>
        <v/>
      </c>
      <c r="N79" s="49"/>
    </row>
    <row r="80" spans="1:14" ht="15.75">
      <c r="A80" s="44" t="s">
        <v>24646</v>
      </c>
      <c r="B80" s="14">
        <v>8809430539737</v>
      </c>
      <c r="C80" s="50" t="s">
        <v>24647</v>
      </c>
      <c r="D80" s="46" t="s">
        <v>24648</v>
      </c>
      <c r="E80" s="16"/>
      <c r="F80" s="15"/>
      <c r="G80" s="47">
        <v>100</v>
      </c>
      <c r="H80" s="16">
        <v>2340</v>
      </c>
      <c r="I80" s="17" t="str">
        <f>IF($H$1="","Введите курс",Таблица64[[#This Row],[Оптовая цена KRW за 1шт]]/$H$1)</f>
        <v>Введите курс</v>
      </c>
      <c r="J80" s="48"/>
      <c r="K80" s="18">
        <f>Таблица64[[#This Row],[Заказ коробок ]]*Таблица64[[#This Row],[Кол-во шт в коробке]]</f>
        <v>0</v>
      </c>
      <c r="L80" s="54">
        <f>Таблица64[[#This Row],[Общее кол-во шт]]*Таблица64[[#This Row],[Оптовая цена KRW за 1шт]]</f>
        <v>0</v>
      </c>
      <c r="M80" s="19" t="str">
        <f>IFERROR(Таблица64[[#This Row],[Общее кол-во шт]]*Таблица64[[#This Row],[Оптовая цена USD за 1шт]],"")</f>
        <v/>
      </c>
      <c r="N80" s="49"/>
    </row>
    <row r="81" spans="1:14" ht="15.75">
      <c r="A81" s="44" t="s">
        <v>24649</v>
      </c>
      <c r="B81" s="14">
        <v>8809242270538</v>
      </c>
      <c r="C81" s="50" t="s">
        <v>24650</v>
      </c>
      <c r="D81" s="46" t="s">
        <v>24651</v>
      </c>
      <c r="E81" s="16"/>
      <c r="F81" s="15"/>
      <c r="G81" s="47">
        <v>100</v>
      </c>
      <c r="H81" s="16">
        <v>2340</v>
      </c>
      <c r="I81" s="17" t="str">
        <f>IF($H$1="","Введите курс",Таблица64[[#This Row],[Оптовая цена KRW за 1шт]]/$H$1)</f>
        <v>Введите курс</v>
      </c>
      <c r="J81" s="48"/>
      <c r="K81" s="18">
        <f>Таблица64[[#This Row],[Заказ коробок ]]*Таблица64[[#This Row],[Кол-во шт в коробке]]</f>
        <v>0</v>
      </c>
      <c r="L81" s="54">
        <f>Таблица64[[#This Row],[Общее кол-во шт]]*Таблица64[[#This Row],[Оптовая цена KRW за 1шт]]</f>
        <v>0</v>
      </c>
      <c r="M81" s="19" t="str">
        <f>IFERROR(Таблица64[[#This Row],[Общее кол-во шт]]*Таблица64[[#This Row],[Оптовая цена USD за 1шт]],"")</f>
        <v/>
      </c>
      <c r="N81" s="49"/>
    </row>
    <row r="82" spans="1:14" ht="15.75">
      <c r="A82" s="44" t="s">
        <v>24652</v>
      </c>
      <c r="B82" s="14">
        <v>8809242276929</v>
      </c>
      <c r="C82" s="50" t="s">
        <v>24653</v>
      </c>
      <c r="D82" s="46" t="s">
        <v>24654</v>
      </c>
      <c r="E82" s="16"/>
      <c r="F82" s="15"/>
      <c r="G82" s="47">
        <v>100</v>
      </c>
      <c r="H82" s="16">
        <v>2340</v>
      </c>
      <c r="I82" s="17" t="str">
        <f>IF($H$1="","Введите курс",Таблица64[[#This Row],[Оптовая цена KRW за 1шт]]/$H$1)</f>
        <v>Введите курс</v>
      </c>
      <c r="J82" s="48"/>
      <c r="K82" s="18">
        <f>Таблица64[[#This Row],[Заказ коробок ]]*Таблица64[[#This Row],[Кол-во шт в коробке]]</f>
        <v>0</v>
      </c>
      <c r="L82" s="54">
        <f>Таблица64[[#This Row],[Общее кол-во шт]]*Таблица64[[#This Row],[Оптовая цена KRW за 1шт]]</f>
        <v>0</v>
      </c>
      <c r="M82" s="19" t="str">
        <f>IFERROR(Таблица64[[#This Row],[Общее кол-во шт]]*Таблица64[[#This Row],[Оптовая цена USD за 1шт]],"")</f>
        <v/>
      </c>
      <c r="N82" s="49"/>
    </row>
    <row r="83" spans="1:14" ht="15.75">
      <c r="A83" s="44" t="s">
        <v>24655</v>
      </c>
      <c r="B83" s="14">
        <v>8809430539720</v>
      </c>
      <c r="C83" s="50" t="s">
        <v>24656</v>
      </c>
      <c r="D83" s="46" t="s">
        <v>24657</v>
      </c>
      <c r="E83" s="16"/>
      <c r="F83" s="15"/>
      <c r="G83" s="47">
        <v>100</v>
      </c>
      <c r="H83" s="16">
        <v>2340</v>
      </c>
      <c r="I83" s="17" t="str">
        <f>IF($H$1="","Введите курс",Таблица64[[#This Row],[Оптовая цена KRW за 1шт]]/$H$1)</f>
        <v>Введите курс</v>
      </c>
      <c r="J83" s="48"/>
      <c r="K83" s="18">
        <f>Таблица64[[#This Row],[Заказ коробок ]]*Таблица64[[#This Row],[Кол-во шт в коробке]]</f>
        <v>0</v>
      </c>
      <c r="L83" s="54">
        <f>Таблица64[[#This Row],[Общее кол-во шт]]*Таблица64[[#This Row],[Оптовая цена KRW за 1шт]]</f>
        <v>0</v>
      </c>
      <c r="M83" s="19" t="str">
        <f>IFERROR(Таблица64[[#This Row],[Общее кол-во шт]]*Таблица64[[#This Row],[Оптовая цена USD за 1шт]],"")</f>
        <v/>
      </c>
      <c r="N83" s="49"/>
    </row>
    <row r="84" spans="1:14" ht="15.75">
      <c r="A84" s="44" t="s">
        <v>24658</v>
      </c>
      <c r="B84" s="14">
        <v>8809430539669</v>
      </c>
      <c r="C84" s="50" t="s">
        <v>24659</v>
      </c>
      <c r="D84" s="46" t="s">
        <v>24660</v>
      </c>
      <c r="E84" s="16"/>
      <c r="F84" s="15"/>
      <c r="G84" s="47">
        <v>100</v>
      </c>
      <c r="H84" s="16">
        <v>2860</v>
      </c>
      <c r="I84" s="17" t="str">
        <f>IF($H$1="","Введите курс",Таблица64[[#This Row],[Оптовая цена KRW за 1шт]]/$H$1)</f>
        <v>Введите курс</v>
      </c>
      <c r="J84" s="48"/>
      <c r="K84" s="18">
        <f>Таблица64[[#This Row],[Заказ коробок ]]*Таблица64[[#This Row],[Кол-во шт в коробке]]</f>
        <v>0</v>
      </c>
      <c r="L84" s="54">
        <f>Таблица64[[#This Row],[Общее кол-во шт]]*Таблица64[[#This Row],[Оптовая цена KRW за 1шт]]</f>
        <v>0</v>
      </c>
      <c r="M84" s="19" t="str">
        <f>IFERROR(Таблица64[[#This Row],[Общее кол-во шт]]*Таблица64[[#This Row],[Оптовая цена USD за 1шт]],"")</f>
        <v/>
      </c>
      <c r="N84" s="49"/>
    </row>
    <row r="85" spans="1:14" ht="15.75">
      <c r="A85" s="44" t="s">
        <v>24661</v>
      </c>
      <c r="B85" s="14">
        <v>8809430538921</v>
      </c>
      <c r="C85" s="50" t="s">
        <v>24662</v>
      </c>
      <c r="D85" s="46" t="s">
        <v>24663</v>
      </c>
      <c r="E85" s="16"/>
      <c r="F85" s="15"/>
      <c r="G85" s="47">
        <v>100</v>
      </c>
      <c r="H85" s="16">
        <v>2860</v>
      </c>
      <c r="I85" s="17" t="str">
        <f>IF($H$1="","Введите курс",Таблица64[[#This Row],[Оптовая цена KRW за 1шт]]/$H$1)</f>
        <v>Введите курс</v>
      </c>
      <c r="J85" s="48"/>
      <c r="K85" s="18">
        <f>Таблица64[[#This Row],[Заказ коробок ]]*Таблица64[[#This Row],[Кол-во шт в коробке]]</f>
        <v>0</v>
      </c>
      <c r="L85" s="54">
        <f>Таблица64[[#This Row],[Общее кол-во шт]]*Таблица64[[#This Row],[Оптовая цена KRW за 1шт]]</f>
        <v>0</v>
      </c>
      <c r="M85" s="19" t="str">
        <f>IFERROR(Таблица64[[#This Row],[Общее кол-во шт]]*Таблица64[[#This Row],[Оптовая цена USD за 1шт]],"")</f>
        <v/>
      </c>
      <c r="N85" s="49"/>
    </row>
    <row r="86" spans="1:14" ht="15.75">
      <c r="A86" s="44" t="s">
        <v>24664</v>
      </c>
      <c r="B86" s="14">
        <v>8809430539645</v>
      </c>
      <c r="C86" s="50" t="s">
        <v>24665</v>
      </c>
      <c r="D86" s="46" t="s">
        <v>24666</v>
      </c>
      <c r="E86" s="16"/>
      <c r="F86" s="15"/>
      <c r="G86" s="47">
        <v>100</v>
      </c>
      <c r="H86" s="16">
        <v>2860</v>
      </c>
      <c r="I86" s="17" t="str">
        <f>IF($H$1="","Введите курс",Таблица64[[#This Row],[Оптовая цена KRW за 1шт]]/$H$1)</f>
        <v>Введите курс</v>
      </c>
      <c r="J86" s="48"/>
      <c r="K86" s="18">
        <f>Таблица64[[#This Row],[Заказ коробок ]]*Таблица64[[#This Row],[Кол-во шт в коробке]]</f>
        <v>0</v>
      </c>
      <c r="L86" s="54">
        <f>Таблица64[[#This Row],[Общее кол-во шт]]*Таблица64[[#This Row],[Оптовая цена KRW за 1шт]]</f>
        <v>0</v>
      </c>
      <c r="M86" s="19" t="str">
        <f>IFERROR(Таблица64[[#This Row],[Общее кол-во шт]]*Таблица64[[#This Row],[Оптовая цена USD за 1шт]],"")</f>
        <v/>
      </c>
      <c r="N86" s="49"/>
    </row>
    <row r="87" spans="1:14" ht="15.75">
      <c r="A87" s="44" t="s">
        <v>24667</v>
      </c>
      <c r="B87" s="14">
        <v>8809430539652</v>
      </c>
      <c r="C87" s="50" t="s">
        <v>24668</v>
      </c>
      <c r="D87" s="46" t="s">
        <v>24669</v>
      </c>
      <c r="E87" s="16"/>
      <c r="F87" s="15"/>
      <c r="G87" s="47">
        <v>100</v>
      </c>
      <c r="H87" s="16">
        <v>2860</v>
      </c>
      <c r="I87" s="17" t="str">
        <f>IF($H$1="","Введите курс",Таблица64[[#This Row],[Оптовая цена KRW за 1шт]]/$H$1)</f>
        <v>Введите курс</v>
      </c>
      <c r="J87" s="48"/>
      <c r="K87" s="18">
        <f>Таблица64[[#This Row],[Заказ коробок ]]*Таблица64[[#This Row],[Кол-во шт в коробке]]</f>
        <v>0</v>
      </c>
      <c r="L87" s="54">
        <f>Таблица64[[#This Row],[Общее кол-во шт]]*Таблица64[[#This Row],[Оптовая цена KRW за 1шт]]</f>
        <v>0</v>
      </c>
      <c r="M87" s="19" t="str">
        <f>IFERROR(Таблица64[[#This Row],[Общее кол-во шт]]*Таблица64[[#This Row],[Оптовая цена USD за 1шт]],"")</f>
        <v/>
      </c>
      <c r="N87" s="49"/>
    </row>
    <row r="88" spans="1:14" ht="15.75">
      <c r="A88" s="44" t="s">
        <v>24670</v>
      </c>
      <c r="B88" s="14">
        <v>8809430539638</v>
      </c>
      <c r="C88" s="50" t="s">
        <v>24671</v>
      </c>
      <c r="D88" s="46" t="s">
        <v>24672</v>
      </c>
      <c r="E88" s="16"/>
      <c r="F88" s="15"/>
      <c r="G88" s="47">
        <v>100</v>
      </c>
      <c r="H88" s="16">
        <v>2860</v>
      </c>
      <c r="I88" s="17" t="str">
        <f>IF($H$1="","Введите курс",Таблица64[[#This Row],[Оптовая цена KRW за 1шт]]/$H$1)</f>
        <v>Введите курс</v>
      </c>
      <c r="J88" s="48"/>
      <c r="K88" s="18">
        <f>Таблица64[[#This Row],[Заказ коробок ]]*Таблица64[[#This Row],[Кол-во шт в коробке]]</f>
        <v>0</v>
      </c>
      <c r="L88" s="54">
        <f>Таблица64[[#This Row],[Общее кол-во шт]]*Таблица64[[#This Row],[Оптовая цена KRW за 1шт]]</f>
        <v>0</v>
      </c>
      <c r="M88" s="19" t="str">
        <f>IFERROR(Таблица64[[#This Row],[Общее кол-во шт]]*Таблица64[[#This Row],[Оптовая цена USD за 1шт]],"")</f>
        <v/>
      </c>
      <c r="N88" s="49"/>
    </row>
    <row r="89" spans="1:14" ht="15.75">
      <c r="A89" s="44" t="s">
        <v>24673</v>
      </c>
      <c r="B89" s="14">
        <v>8809446652345</v>
      </c>
      <c r="C89" s="50" t="s">
        <v>24674</v>
      </c>
      <c r="D89" s="46" t="s">
        <v>24675</v>
      </c>
      <c r="E89" s="16"/>
      <c r="F89" s="15"/>
      <c r="G89" s="47">
        <v>160</v>
      </c>
      <c r="H89" s="16">
        <v>780</v>
      </c>
      <c r="I89" s="17" t="str">
        <f>IF($H$1="","Введите курс",Таблица64[[#This Row],[Оптовая цена KRW за 1шт]]/$H$1)</f>
        <v>Введите курс</v>
      </c>
      <c r="J89" s="48"/>
      <c r="K89" s="18">
        <f>Таблица64[[#This Row],[Заказ коробок ]]*Таблица64[[#This Row],[Кол-во шт в коробке]]</f>
        <v>0</v>
      </c>
      <c r="L89" s="54">
        <f>Таблица64[[#This Row],[Общее кол-во шт]]*Таблица64[[#This Row],[Оптовая цена KRW за 1шт]]</f>
        <v>0</v>
      </c>
      <c r="M89" s="19" t="str">
        <f>IFERROR(Таблица64[[#This Row],[Общее кол-во шт]]*Таблица64[[#This Row],[Оптовая цена USD за 1шт]],"")</f>
        <v/>
      </c>
      <c r="N89" s="49"/>
    </row>
    <row r="90" spans="1:14" ht="15.75">
      <c r="A90" s="44" t="s">
        <v>24676</v>
      </c>
      <c r="B90" s="14">
        <v>8809446652338</v>
      </c>
      <c r="C90" s="50" t="s">
        <v>24677</v>
      </c>
      <c r="D90" s="46" t="s">
        <v>24678</v>
      </c>
      <c r="E90" s="16"/>
      <c r="F90" s="15"/>
      <c r="G90" s="47">
        <v>160</v>
      </c>
      <c r="H90" s="16">
        <v>780</v>
      </c>
      <c r="I90" s="17" t="str">
        <f>IF($H$1="","Введите курс",Таблица64[[#This Row],[Оптовая цена KRW за 1шт]]/$H$1)</f>
        <v>Введите курс</v>
      </c>
      <c r="J90" s="48"/>
      <c r="K90" s="18">
        <f>Таблица64[[#This Row],[Заказ коробок ]]*Таблица64[[#This Row],[Кол-во шт в коробке]]</f>
        <v>0</v>
      </c>
      <c r="L90" s="54">
        <f>Таблица64[[#This Row],[Общее кол-во шт]]*Таблица64[[#This Row],[Оптовая цена KRW за 1шт]]</f>
        <v>0</v>
      </c>
      <c r="M90" s="19" t="str">
        <f>IFERROR(Таблица64[[#This Row],[Общее кол-во шт]]*Таблица64[[#This Row],[Оптовая цена USD за 1шт]],"")</f>
        <v/>
      </c>
      <c r="N90" s="49"/>
    </row>
    <row r="91" spans="1:14" ht="15.75">
      <c r="A91" s="44" t="s">
        <v>24679</v>
      </c>
      <c r="B91" s="14">
        <v>8809446652352</v>
      </c>
      <c r="C91" s="50" t="s">
        <v>24680</v>
      </c>
      <c r="D91" s="46" t="s">
        <v>24681</v>
      </c>
      <c r="E91" s="16"/>
      <c r="F91" s="15"/>
      <c r="G91" s="47">
        <v>160</v>
      </c>
      <c r="H91" s="16">
        <v>780</v>
      </c>
      <c r="I91" s="17" t="str">
        <f>IF($H$1="","Введите курс",Таблица64[[#This Row],[Оптовая цена KRW за 1шт]]/$H$1)</f>
        <v>Введите курс</v>
      </c>
      <c r="J91" s="48"/>
      <c r="K91" s="18">
        <f>Таблица64[[#This Row],[Заказ коробок ]]*Таблица64[[#This Row],[Кол-во шт в коробке]]</f>
        <v>0</v>
      </c>
      <c r="L91" s="54">
        <f>Таблица64[[#This Row],[Общее кол-во шт]]*Таблица64[[#This Row],[Оптовая цена KRW за 1шт]]</f>
        <v>0</v>
      </c>
      <c r="M91" s="19" t="str">
        <f>IFERROR(Таблица64[[#This Row],[Общее кол-во шт]]*Таблица64[[#This Row],[Оптовая цена USD за 1шт]],"")</f>
        <v/>
      </c>
      <c r="N91" s="49"/>
    </row>
    <row r="92" spans="1:14" ht="15.75">
      <c r="A92" s="44" t="s">
        <v>24682</v>
      </c>
      <c r="B92" s="14">
        <v>8809446652369</v>
      </c>
      <c r="C92" s="50" t="s">
        <v>24683</v>
      </c>
      <c r="D92" s="46" t="s">
        <v>24684</v>
      </c>
      <c r="E92" s="16"/>
      <c r="F92" s="15"/>
      <c r="G92" s="47">
        <v>160</v>
      </c>
      <c r="H92" s="16">
        <v>780</v>
      </c>
      <c r="I92" s="17" t="str">
        <f>IF($H$1="","Введите курс",Таблица64[[#This Row],[Оптовая цена KRW за 1шт]]/$H$1)</f>
        <v>Введите курс</v>
      </c>
      <c r="J92" s="48"/>
      <c r="K92" s="18">
        <f>Таблица64[[#This Row],[Заказ коробок ]]*Таблица64[[#This Row],[Кол-во шт в коробке]]</f>
        <v>0</v>
      </c>
      <c r="L92" s="54">
        <f>Таблица64[[#This Row],[Общее кол-во шт]]*Таблица64[[#This Row],[Оптовая цена KRW за 1шт]]</f>
        <v>0</v>
      </c>
      <c r="M92" s="19" t="str">
        <f>IFERROR(Таблица64[[#This Row],[Общее кол-во шт]]*Таблица64[[#This Row],[Оптовая цена USD за 1шт]],"")</f>
        <v/>
      </c>
      <c r="N92" s="49"/>
    </row>
    <row r="93" spans="1:14" ht="15.75">
      <c r="A93" s="44" t="s">
        <v>24685</v>
      </c>
      <c r="B93" s="14">
        <v>8809446652376</v>
      </c>
      <c r="C93" s="50" t="s">
        <v>24686</v>
      </c>
      <c r="D93" s="46" t="s">
        <v>24687</v>
      </c>
      <c r="E93" s="16"/>
      <c r="F93" s="15"/>
      <c r="G93" s="47">
        <v>160</v>
      </c>
      <c r="H93" s="16">
        <v>780</v>
      </c>
      <c r="I93" s="17" t="str">
        <f>IF($H$1="","Введите курс",Таблица64[[#This Row],[Оптовая цена KRW за 1шт]]/$H$1)</f>
        <v>Введите курс</v>
      </c>
      <c r="J93" s="48"/>
      <c r="K93" s="18">
        <f>Таблица64[[#This Row],[Заказ коробок ]]*Таблица64[[#This Row],[Кол-во шт в коробке]]</f>
        <v>0</v>
      </c>
      <c r="L93" s="54">
        <f>Таблица64[[#This Row],[Общее кол-во шт]]*Таблица64[[#This Row],[Оптовая цена KRW за 1шт]]</f>
        <v>0</v>
      </c>
      <c r="M93" s="19" t="str">
        <f>IFERROR(Таблица64[[#This Row],[Общее кол-во шт]]*Таблица64[[#This Row],[Оптовая цена USD за 1шт]],"")</f>
        <v/>
      </c>
      <c r="N93" s="49"/>
    </row>
    <row r="94" spans="1:14" ht="15.75">
      <c r="A94" s="44" t="s">
        <v>24688</v>
      </c>
      <c r="B94" s="14">
        <v>8809446652383</v>
      </c>
      <c r="C94" s="50" t="s">
        <v>24689</v>
      </c>
      <c r="D94" s="46" t="s">
        <v>24690</v>
      </c>
      <c r="E94" s="16"/>
      <c r="F94" s="15"/>
      <c r="G94" s="47">
        <v>160</v>
      </c>
      <c r="H94" s="16">
        <v>780</v>
      </c>
      <c r="I94" s="17" t="str">
        <f>IF($H$1="","Введите курс",Таблица64[[#This Row],[Оптовая цена KRW за 1шт]]/$H$1)</f>
        <v>Введите курс</v>
      </c>
      <c r="J94" s="48"/>
      <c r="K94" s="18">
        <f>Таблица64[[#This Row],[Заказ коробок ]]*Таблица64[[#This Row],[Кол-во шт в коробке]]</f>
        <v>0</v>
      </c>
      <c r="L94" s="54">
        <f>Таблица64[[#This Row],[Общее кол-во шт]]*Таблица64[[#This Row],[Оптовая цена KRW за 1шт]]</f>
        <v>0</v>
      </c>
      <c r="M94" s="19" t="str">
        <f>IFERROR(Таблица64[[#This Row],[Общее кол-во шт]]*Таблица64[[#This Row],[Оптовая цена USD за 1шт]],"")</f>
        <v/>
      </c>
      <c r="N94" s="49"/>
    </row>
    <row r="95" spans="1:14" ht="15.75">
      <c r="A95" s="44" t="s">
        <v>24691</v>
      </c>
      <c r="B95" s="14">
        <v>8809307770423</v>
      </c>
      <c r="C95" s="50" t="s">
        <v>24692</v>
      </c>
      <c r="D95" s="46" t="s">
        <v>24693</v>
      </c>
      <c r="E95" s="16"/>
      <c r="F95" s="15"/>
      <c r="G95" s="47">
        <v>50</v>
      </c>
      <c r="H95" s="16">
        <v>2600</v>
      </c>
      <c r="I95" s="17" t="str">
        <f>IF($H$1="","Введите курс",Таблица64[[#This Row],[Оптовая цена KRW за 1шт]]/$H$1)</f>
        <v>Введите курс</v>
      </c>
      <c r="J95" s="48"/>
      <c r="K95" s="18">
        <f>Таблица64[[#This Row],[Заказ коробок ]]*Таблица64[[#This Row],[Кол-во шт в коробке]]</f>
        <v>0</v>
      </c>
      <c r="L95" s="54">
        <f>Таблица64[[#This Row],[Общее кол-во шт]]*Таблица64[[#This Row],[Оптовая цена KRW за 1шт]]</f>
        <v>0</v>
      </c>
      <c r="M95" s="19" t="str">
        <f>IFERROR(Таблица64[[#This Row],[Общее кол-во шт]]*Таблица64[[#This Row],[Оптовая цена USD за 1шт]],"")</f>
        <v/>
      </c>
      <c r="N95" s="49"/>
    </row>
    <row r="96" spans="1:14" ht="15.75">
      <c r="A96" s="44" t="s">
        <v>24694</v>
      </c>
      <c r="B96" s="14">
        <v>8809307770430</v>
      </c>
      <c r="C96" s="50" t="s">
        <v>24695</v>
      </c>
      <c r="D96" s="46" t="s">
        <v>24696</v>
      </c>
      <c r="E96" s="16"/>
      <c r="F96" s="15"/>
      <c r="G96" s="47">
        <v>50</v>
      </c>
      <c r="H96" s="16">
        <v>2600</v>
      </c>
      <c r="I96" s="17" t="str">
        <f>IF($H$1="","Введите курс",Таблица64[[#This Row],[Оптовая цена KRW за 1шт]]/$H$1)</f>
        <v>Введите курс</v>
      </c>
      <c r="J96" s="48"/>
      <c r="K96" s="18">
        <f>Таблица64[[#This Row],[Заказ коробок ]]*Таблица64[[#This Row],[Кол-во шт в коробке]]</f>
        <v>0</v>
      </c>
      <c r="L96" s="54">
        <f>Таблица64[[#This Row],[Общее кол-во шт]]*Таблица64[[#This Row],[Оптовая цена KRW за 1шт]]</f>
        <v>0</v>
      </c>
      <c r="M96" s="19" t="str">
        <f>IFERROR(Таблица64[[#This Row],[Общее кол-во шт]]*Таблица64[[#This Row],[Оптовая цена USD за 1шт]],"")</f>
        <v/>
      </c>
      <c r="N96" s="49"/>
    </row>
    <row r="97" spans="1:14" ht="15.75">
      <c r="A97" s="44" t="s">
        <v>24697</v>
      </c>
      <c r="B97" s="14">
        <v>8809307770447</v>
      </c>
      <c r="C97" s="50" t="s">
        <v>24698</v>
      </c>
      <c r="D97" s="46" t="s">
        <v>24699</v>
      </c>
      <c r="E97" s="16"/>
      <c r="F97" s="15"/>
      <c r="G97" s="47">
        <v>50</v>
      </c>
      <c r="H97" s="16">
        <v>2600</v>
      </c>
      <c r="I97" s="17" t="str">
        <f>IF($H$1="","Введите курс",Таблица64[[#This Row],[Оптовая цена KRW за 1шт]]/$H$1)</f>
        <v>Введите курс</v>
      </c>
      <c r="J97" s="48"/>
      <c r="K97" s="18">
        <f>Таблица64[[#This Row],[Заказ коробок ]]*Таблица64[[#This Row],[Кол-во шт в коробке]]</f>
        <v>0</v>
      </c>
      <c r="L97" s="54">
        <f>Таблица64[[#This Row],[Общее кол-во шт]]*Таблица64[[#This Row],[Оптовая цена KRW за 1шт]]</f>
        <v>0</v>
      </c>
      <c r="M97" s="19" t="str">
        <f>IFERROR(Таблица64[[#This Row],[Общее кол-во шт]]*Таблица64[[#This Row],[Оптовая цена USD за 1шт]],"")</f>
        <v/>
      </c>
      <c r="N97" s="49"/>
    </row>
    <row r="98" spans="1:14" ht="15.75">
      <c r="A98" s="44" t="s">
        <v>24700</v>
      </c>
      <c r="B98" s="14">
        <v>8809307770515</v>
      </c>
      <c r="C98" s="50" t="s">
        <v>24701</v>
      </c>
      <c r="D98" s="46" t="s">
        <v>24702</v>
      </c>
      <c r="E98" s="16"/>
      <c r="F98" s="15"/>
      <c r="G98" s="47">
        <v>50</v>
      </c>
      <c r="H98" s="16">
        <v>2600</v>
      </c>
      <c r="I98" s="17" t="str">
        <f>IF($H$1="","Введите курс",Таблица64[[#This Row],[Оптовая цена KRW за 1шт]]/$H$1)</f>
        <v>Введите курс</v>
      </c>
      <c r="J98" s="48"/>
      <c r="K98" s="18">
        <f>Таблица64[[#This Row],[Заказ коробок ]]*Таблица64[[#This Row],[Кол-во шт в коробке]]</f>
        <v>0</v>
      </c>
      <c r="L98" s="54">
        <f>Таблица64[[#This Row],[Общее кол-во шт]]*Таблица64[[#This Row],[Оптовая цена KRW за 1шт]]</f>
        <v>0</v>
      </c>
      <c r="M98" s="19" t="str">
        <f>IFERROR(Таблица64[[#This Row],[Общее кол-во шт]]*Таблица64[[#This Row],[Оптовая цена USD за 1шт]],"")</f>
        <v/>
      </c>
      <c r="N98" s="49"/>
    </row>
    <row r="99" spans="1:14" ht="15.75">
      <c r="A99" s="44" t="s">
        <v>24703</v>
      </c>
      <c r="B99" s="14">
        <v>8809307770812</v>
      </c>
      <c r="C99" s="50" t="s">
        <v>24704</v>
      </c>
      <c r="D99" s="46" t="s">
        <v>24705</v>
      </c>
      <c r="E99" s="16"/>
      <c r="F99" s="15"/>
      <c r="G99" s="47">
        <v>50</v>
      </c>
      <c r="H99" s="16">
        <v>2600</v>
      </c>
      <c r="I99" s="17" t="str">
        <f>IF($H$1="","Введите курс",Таблица64[[#This Row],[Оптовая цена KRW за 1шт]]/$H$1)</f>
        <v>Введите курс</v>
      </c>
      <c r="J99" s="48"/>
      <c r="K99" s="18">
        <f>Таблица64[[#This Row],[Заказ коробок ]]*Таблица64[[#This Row],[Кол-во шт в коробке]]</f>
        <v>0</v>
      </c>
      <c r="L99" s="54">
        <f>Таблица64[[#This Row],[Общее кол-во шт]]*Таблица64[[#This Row],[Оптовая цена KRW за 1шт]]</f>
        <v>0</v>
      </c>
      <c r="M99" s="19" t="str">
        <f>IFERROR(Таблица64[[#This Row],[Общее кол-во шт]]*Таблица64[[#This Row],[Оптовая цена USD за 1шт]],"")</f>
        <v/>
      </c>
      <c r="N99" s="49"/>
    </row>
    <row r="100" spans="1:14" ht="15.75">
      <c r="A100" s="44" t="s">
        <v>24706</v>
      </c>
      <c r="B100" s="14">
        <v>8809307770782</v>
      </c>
      <c r="C100" s="50" t="s">
        <v>24707</v>
      </c>
      <c r="D100" s="46" t="s">
        <v>24708</v>
      </c>
      <c r="E100" s="16"/>
      <c r="F100" s="15"/>
      <c r="G100" s="47">
        <v>50</v>
      </c>
      <c r="H100" s="16">
        <v>2600</v>
      </c>
      <c r="I100" s="17" t="str">
        <f>IF($H$1="","Введите курс",Таблица64[[#This Row],[Оптовая цена KRW за 1шт]]/$H$1)</f>
        <v>Введите курс</v>
      </c>
      <c r="J100" s="48"/>
      <c r="K100" s="18">
        <f>Таблица64[[#This Row],[Заказ коробок ]]*Таблица64[[#This Row],[Кол-во шт в коробке]]</f>
        <v>0</v>
      </c>
      <c r="L100" s="54">
        <f>Таблица64[[#This Row],[Общее кол-во шт]]*Таблица64[[#This Row],[Оптовая цена KRW за 1шт]]</f>
        <v>0</v>
      </c>
      <c r="M100" s="19" t="str">
        <f>IFERROR(Таблица64[[#This Row],[Общее кол-во шт]]*Таблица64[[#This Row],[Оптовая цена USD за 1шт]],"")</f>
        <v/>
      </c>
      <c r="N100" s="49"/>
    </row>
    <row r="101" spans="1:14" ht="15.75">
      <c r="A101" s="44" t="s">
        <v>24709</v>
      </c>
      <c r="B101" s="14">
        <v>8809307770799</v>
      </c>
      <c r="C101" s="50" t="s">
        <v>24710</v>
      </c>
      <c r="D101" s="46" t="s">
        <v>24711</v>
      </c>
      <c r="E101" s="16"/>
      <c r="F101" s="15"/>
      <c r="G101" s="47">
        <v>50</v>
      </c>
      <c r="H101" s="16">
        <v>2600</v>
      </c>
      <c r="I101" s="17" t="str">
        <f>IF($H$1="","Введите курс",Таблица64[[#This Row],[Оптовая цена KRW за 1шт]]/$H$1)</f>
        <v>Введите курс</v>
      </c>
      <c r="J101" s="48"/>
      <c r="K101" s="18">
        <f>Таблица64[[#This Row],[Заказ коробок ]]*Таблица64[[#This Row],[Кол-во шт в коробке]]</f>
        <v>0</v>
      </c>
      <c r="L101" s="54">
        <f>Таблица64[[#This Row],[Общее кол-во шт]]*Таблица64[[#This Row],[Оптовая цена KRW за 1шт]]</f>
        <v>0</v>
      </c>
      <c r="M101" s="19" t="str">
        <f>IFERROR(Таблица64[[#This Row],[Общее кол-во шт]]*Таблица64[[#This Row],[Оптовая цена USD за 1шт]],"")</f>
        <v/>
      </c>
      <c r="N101" s="49"/>
    </row>
    <row r="102" spans="1:14" ht="15.75">
      <c r="A102" s="44" t="s">
        <v>24712</v>
      </c>
      <c r="B102" s="14">
        <v>8809307770829</v>
      </c>
      <c r="C102" s="50" t="s">
        <v>24713</v>
      </c>
      <c r="D102" s="46" t="s">
        <v>24714</v>
      </c>
      <c r="E102" s="16"/>
      <c r="F102" s="15"/>
      <c r="G102" s="47">
        <v>50</v>
      </c>
      <c r="H102" s="16">
        <v>2600</v>
      </c>
      <c r="I102" s="17" t="str">
        <f>IF($H$1="","Введите курс",Таблица64[[#This Row],[Оптовая цена KRW за 1шт]]/$H$1)</f>
        <v>Введите курс</v>
      </c>
      <c r="J102" s="48"/>
      <c r="K102" s="18">
        <f>Таблица64[[#This Row],[Заказ коробок ]]*Таблица64[[#This Row],[Кол-во шт в коробке]]</f>
        <v>0</v>
      </c>
      <c r="L102" s="54">
        <f>Таблица64[[#This Row],[Общее кол-во шт]]*Таблица64[[#This Row],[Оптовая цена KRW за 1шт]]</f>
        <v>0</v>
      </c>
      <c r="M102" s="19" t="str">
        <f>IFERROR(Таблица64[[#This Row],[Общее кол-во шт]]*Таблица64[[#This Row],[Оптовая цена USD за 1шт]],"")</f>
        <v/>
      </c>
      <c r="N102" s="49"/>
    </row>
    <row r="103" spans="1:14" ht="15.75">
      <c r="A103" s="44" t="s">
        <v>24715</v>
      </c>
      <c r="B103" s="14">
        <v>8809242270231</v>
      </c>
      <c r="C103" s="50" t="s">
        <v>24716</v>
      </c>
      <c r="D103" s="46" t="s">
        <v>24717</v>
      </c>
      <c r="E103" s="16"/>
      <c r="F103" s="15"/>
      <c r="G103" s="47">
        <v>45</v>
      </c>
      <c r="H103" s="16">
        <v>1690</v>
      </c>
      <c r="I103" s="17" t="str">
        <f>IF($H$1="","Введите курс",Таблица64[[#This Row],[Оптовая цена KRW за 1шт]]/$H$1)</f>
        <v>Введите курс</v>
      </c>
      <c r="J103" s="48"/>
      <c r="K103" s="18">
        <f>Таблица64[[#This Row],[Заказ коробок ]]*Таблица64[[#This Row],[Кол-во шт в коробке]]</f>
        <v>0</v>
      </c>
      <c r="L103" s="54">
        <f>Таблица64[[#This Row],[Общее кол-во шт]]*Таблица64[[#This Row],[Оптовая цена KRW за 1шт]]</f>
        <v>0</v>
      </c>
      <c r="M103" s="19" t="str">
        <f>IFERROR(Таблица64[[#This Row],[Общее кол-во шт]]*Таблица64[[#This Row],[Оптовая цена USD за 1шт]],"")</f>
        <v/>
      </c>
      <c r="N103" s="49"/>
    </row>
    <row r="104" spans="1:14" ht="15.75">
      <c r="A104" s="44" t="s">
        <v>24718</v>
      </c>
      <c r="B104" s="14">
        <v>8809428541407</v>
      </c>
      <c r="C104" s="50" t="s">
        <v>24719</v>
      </c>
      <c r="D104" s="46" t="s">
        <v>24720</v>
      </c>
      <c r="E104" s="16"/>
      <c r="F104" s="15"/>
      <c r="G104" s="47">
        <v>45</v>
      </c>
      <c r="H104" s="16">
        <v>1690</v>
      </c>
      <c r="I104" s="17" t="str">
        <f>IF($H$1="","Введите курс",Таблица64[[#This Row],[Оптовая цена KRW за 1шт]]/$H$1)</f>
        <v>Введите курс</v>
      </c>
      <c r="J104" s="48"/>
      <c r="K104" s="18">
        <f>Таблица64[[#This Row],[Заказ коробок ]]*Таблица64[[#This Row],[Кол-во шт в коробке]]</f>
        <v>0</v>
      </c>
      <c r="L104" s="54">
        <f>Таблица64[[#This Row],[Общее кол-во шт]]*Таблица64[[#This Row],[Оптовая цена KRW за 1шт]]</f>
        <v>0</v>
      </c>
      <c r="M104" s="19" t="str">
        <f>IFERROR(Таблица64[[#This Row],[Общее кол-во шт]]*Таблица64[[#This Row],[Оптовая цена USD за 1шт]],"")</f>
        <v/>
      </c>
      <c r="N104" s="49"/>
    </row>
    <row r="105" spans="1:14" ht="15.75">
      <c r="A105" s="44" t="s">
        <v>24721</v>
      </c>
      <c r="B105" s="14">
        <v>8809307771987</v>
      </c>
      <c r="C105" s="50" t="s">
        <v>24722</v>
      </c>
      <c r="D105" s="46" t="s">
        <v>24723</v>
      </c>
      <c r="E105" s="16"/>
      <c r="F105" s="15"/>
      <c r="G105" s="47">
        <v>45</v>
      </c>
      <c r="H105" s="16">
        <v>1690</v>
      </c>
      <c r="I105" s="17" t="str">
        <f>IF($H$1="","Введите курс",Таблица64[[#This Row],[Оптовая цена KRW за 1шт]]/$H$1)</f>
        <v>Введите курс</v>
      </c>
      <c r="J105" s="48"/>
      <c r="K105" s="18">
        <f>Таблица64[[#This Row],[Заказ коробок ]]*Таблица64[[#This Row],[Кол-во шт в коробке]]</f>
        <v>0</v>
      </c>
      <c r="L105" s="54">
        <f>Таблица64[[#This Row],[Общее кол-во шт]]*Таблица64[[#This Row],[Оптовая цена KRW за 1шт]]</f>
        <v>0</v>
      </c>
      <c r="M105" s="19" t="str">
        <f>IFERROR(Таблица64[[#This Row],[Общее кол-во шт]]*Таблица64[[#This Row],[Оптовая цена USD за 1шт]],"")</f>
        <v/>
      </c>
      <c r="N105" s="49"/>
    </row>
    <row r="106" spans="1:14" ht="15.75">
      <c r="A106" s="44" t="s">
        <v>24724</v>
      </c>
      <c r="B106" s="14">
        <v>8809242270248</v>
      </c>
      <c r="C106" s="50" t="s">
        <v>24725</v>
      </c>
      <c r="D106" s="46" t="s">
        <v>24726</v>
      </c>
      <c r="E106" s="16"/>
      <c r="F106" s="15"/>
      <c r="G106" s="47">
        <v>45</v>
      </c>
      <c r="H106" s="16">
        <v>1690</v>
      </c>
      <c r="I106" s="17" t="str">
        <f>IF($H$1="","Введите курс",Таблица64[[#This Row],[Оптовая цена KRW за 1шт]]/$H$1)</f>
        <v>Введите курс</v>
      </c>
      <c r="J106" s="48"/>
      <c r="K106" s="18">
        <f>Таблица64[[#This Row],[Заказ коробок ]]*Таблица64[[#This Row],[Кол-во шт в коробке]]</f>
        <v>0</v>
      </c>
      <c r="L106" s="54">
        <f>Таблица64[[#This Row],[Общее кол-во шт]]*Таблица64[[#This Row],[Оптовая цена KRW за 1шт]]</f>
        <v>0</v>
      </c>
      <c r="M106" s="19" t="str">
        <f>IFERROR(Таблица64[[#This Row],[Общее кол-во шт]]*Таблица64[[#This Row],[Оптовая цена USD за 1шт]],"")</f>
        <v/>
      </c>
      <c r="N106" s="49"/>
    </row>
    <row r="107" spans="1:14" ht="15.75">
      <c r="A107" s="44" t="s">
        <v>24727</v>
      </c>
      <c r="B107" s="14">
        <v>8809689372512</v>
      </c>
      <c r="C107" s="50" t="s">
        <v>24728</v>
      </c>
      <c r="D107" s="46" t="s">
        <v>24729</v>
      </c>
      <c r="E107" s="16"/>
      <c r="F107" s="15"/>
      <c r="G107" s="47">
        <v>60</v>
      </c>
      <c r="H107" s="16">
        <v>2210</v>
      </c>
      <c r="I107" s="17" t="str">
        <f>IF($H$1="","Введите курс",Таблица64[[#This Row],[Оптовая цена KRW за 1шт]]/$H$1)</f>
        <v>Введите курс</v>
      </c>
      <c r="J107" s="48"/>
      <c r="K107" s="18">
        <f>Таблица64[[#This Row],[Заказ коробок ]]*Таблица64[[#This Row],[Кол-во шт в коробке]]</f>
        <v>0</v>
      </c>
      <c r="L107" s="54">
        <f>Таблица64[[#This Row],[Общее кол-во шт]]*Таблица64[[#This Row],[Оптовая цена KRW за 1шт]]</f>
        <v>0</v>
      </c>
      <c r="M107" s="19" t="str">
        <f>IFERROR(Таблица64[[#This Row],[Общее кол-во шт]]*Таблица64[[#This Row],[Оптовая цена USD за 1шт]],"")</f>
        <v/>
      </c>
      <c r="N107" s="49"/>
    </row>
    <row r="108" spans="1:14" ht="15.75">
      <c r="A108" s="44" t="s">
        <v>24730</v>
      </c>
      <c r="B108" s="14">
        <v>8809391180955</v>
      </c>
      <c r="C108" s="50" t="s">
        <v>24731</v>
      </c>
      <c r="D108" s="46" t="s">
        <v>24732</v>
      </c>
      <c r="E108" s="16"/>
      <c r="F108" s="15"/>
      <c r="G108" s="47">
        <v>100</v>
      </c>
      <c r="H108" s="16">
        <v>5850</v>
      </c>
      <c r="I108" s="17" t="str">
        <f>IF($H$1="","Введите курс",Таблица64[[#This Row],[Оптовая цена KRW за 1шт]]/$H$1)</f>
        <v>Введите курс</v>
      </c>
      <c r="J108" s="48"/>
      <c r="K108" s="18">
        <f>Таблица64[[#This Row],[Заказ коробок ]]*Таблица64[[#This Row],[Кол-во шт в коробке]]</f>
        <v>0</v>
      </c>
      <c r="L108" s="54">
        <f>Таблица64[[#This Row],[Общее кол-во шт]]*Таблица64[[#This Row],[Оптовая цена KRW за 1шт]]</f>
        <v>0</v>
      </c>
      <c r="M108" s="19" t="str">
        <f>IFERROR(Таблица64[[#This Row],[Общее кол-во шт]]*Таблица64[[#This Row],[Оптовая цена USD за 1шт]],"")</f>
        <v/>
      </c>
      <c r="N108" s="49"/>
    </row>
    <row r="109" spans="1:14" ht="15.75">
      <c r="A109" s="44" t="s">
        <v>24733</v>
      </c>
      <c r="B109" s="14">
        <v>8809391180962</v>
      </c>
      <c r="C109" s="50" t="s">
        <v>24734</v>
      </c>
      <c r="D109" s="46" t="s">
        <v>24735</v>
      </c>
      <c r="E109" s="16"/>
      <c r="F109" s="15"/>
      <c r="G109" s="47">
        <v>100</v>
      </c>
      <c r="H109" s="16">
        <v>5850</v>
      </c>
      <c r="I109" s="17" t="str">
        <f>IF($H$1="","Введите курс",Таблица64[[#This Row],[Оптовая цена KRW за 1шт]]/$H$1)</f>
        <v>Введите курс</v>
      </c>
      <c r="J109" s="48"/>
      <c r="K109" s="18">
        <f>Таблица64[[#This Row],[Заказ коробок ]]*Таблица64[[#This Row],[Кол-во шт в коробке]]</f>
        <v>0</v>
      </c>
      <c r="L109" s="54">
        <f>Таблица64[[#This Row],[Общее кол-во шт]]*Таблица64[[#This Row],[Оптовая цена KRW за 1шт]]</f>
        <v>0</v>
      </c>
      <c r="M109" s="19" t="str">
        <f>IFERROR(Таблица64[[#This Row],[Общее кол-во шт]]*Таблица64[[#This Row],[Оптовая цена USD за 1шт]],"")</f>
        <v/>
      </c>
      <c r="N109" s="49"/>
    </row>
    <row r="110" spans="1:14" ht="15.75">
      <c r="A110" s="44" t="s">
        <v>24736</v>
      </c>
      <c r="B110" s="14">
        <v>8809391180979</v>
      </c>
      <c r="C110" s="50" t="s">
        <v>24737</v>
      </c>
      <c r="D110" s="46" t="s">
        <v>24738</v>
      </c>
      <c r="E110" s="16"/>
      <c r="F110" s="15"/>
      <c r="G110" s="47">
        <v>100</v>
      </c>
      <c r="H110" s="16">
        <v>5850</v>
      </c>
      <c r="I110" s="17" t="str">
        <f>IF($H$1="","Введите курс",Таблица64[[#This Row],[Оптовая цена KRW за 1шт]]/$H$1)</f>
        <v>Введите курс</v>
      </c>
      <c r="J110" s="48"/>
      <c r="K110" s="18">
        <f>Таблица64[[#This Row],[Заказ коробок ]]*Таблица64[[#This Row],[Кол-во шт в коробке]]</f>
        <v>0</v>
      </c>
      <c r="L110" s="54">
        <f>Таблица64[[#This Row],[Общее кол-во шт]]*Таблица64[[#This Row],[Оптовая цена KRW за 1шт]]</f>
        <v>0</v>
      </c>
      <c r="M110" s="19" t="str">
        <f>IFERROR(Таблица64[[#This Row],[Общее кол-во шт]]*Таблица64[[#This Row],[Оптовая цена USD за 1шт]],"")</f>
        <v/>
      </c>
      <c r="N110" s="49"/>
    </row>
    <row r="111" spans="1:14" ht="15.75">
      <c r="A111" s="44" t="s">
        <v>24739</v>
      </c>
      <c r="B111" s="14">
        <v>8809307770812</v>
      </c>
      <c r="C111" s="50" t="s">
        <v>24740</v>
      </c>
      <c r="D111" s="46" t="s">
        <v>24741</v>
      </c>
      <c r="E111" s="16"/>
      <c r="F111" s="15"/>
      <c r="G111" s="47">
        <v>200</v>
      </c>
      <c r="H111" s="16">
        <v>3120</v>
      </c>
      <c r="I111" s="17" t="str">
        <f>IF($H$1="","Введите курс",Таблица64[[#This Row],[Оптовая цена KRW за 1шт]]/$H$1)</f>
        <v>Введите курс</v>
      </c>
      <c r="J111" s="48"/>
      <c r="K111" s="18">
        <f>Таблица64[[#This Row],[Заказ коробок ]]*Таблица64[[#This Row],[Кол-во шт в коробке]]</f>
        <v>0</v>
      </c>
      <c r="L111" s="54">
        <f>Таблица64[[#This Row],[Общее кол-во шт]]*Таблица64[[#This Row],[Оптовая цена KRW за 1шт]]</f>
        <v>0</v>
      </c>
      <c r="M111" s="19" t="str">
        <f>IFERROR(Таблица64[[#This Row],[Общее кол-во шт]]*Таблица64[[#This Row],[Оптовая цена USD за 1шт]],"")</f>
        <v/>
      </c>
      <c r="N111" s="49"/>
    </row>
    <row r="112" spans="1:14" ht="15.75">
      <c r="A112" s="44" t="s">
        <v>24742</v>
      </c>
      <c r="B112" s="14">
        <v>8809307770850</v>
      </c>
      <c r="C112" s="50" t="s">
        <v>24743</v>
      </c>
      <c r="D112" s="46" t="s">
        <v>24744</v>
      </c>
      <c r="E112" s="16"/>
      <c r="F112" s="15"/>
      <c r="G112" s="47">
        <v>200</v>
      </c>
      <c r="H112" s="16">
        <v>3120</v>
      </c>
      <c r="I112" s="17" t="str">
        <f>IF($H$1="","Введите курс",Таблица64[[#This Row],[Оптовая цена KRW за 1шт]]/$H$1)</f>
        <v>Введите курс</v>
      </c>
      <c r="J112" s="48"/>
      <c r="K112" s="18">
        <f>Таблица64[[#This Row],[Заказ коробок ]]*Таблица64[[#This Row],[Кол-во шт в коробке]]</f>
        <v>0</v>
      </c>
      <c r="L112" s="54">
        <f>Таблица64[[#This Row],[Общее кол-во шт]]*Таблица64[[#This Row],[Оптовая цена KRW за 1шт]]</f>
        <v>0</v>
      </c>
      <c r="M112" s="19" t="str">
        <f>IFERROR(Таблица64[[#This Row],[Общее кол-во шт]]*Таблица64[[#This Row],[Оптовая цена USD за 1шт]],"")</f>
        <v/>
      </c>
      <c r="N112" s="49"/>
    </row>
    <row r="113" spans="1:14" ht="15.75">
      <c r="A113" s="44" t="s">
        <v>24745</v>
      </c>
      <c r="B113" s="14">
        <v>8809307770836</v>
      </c>
      <c r="C113" s="50" t="s">
        <v>24746</v>
      </c>
      <c r="D113" s="46" t="s">
        <v>24747</v>
      </c>
      <c r="E113" s="16"/>
      <c r="F113" s="15"/>
      <c r="G113" s="47">
        <v>200</v>
      </c>
      <c r="H113" s="16">
        <v>3120</v>
      </c>
      <c r="I113" s="17" t="str">
        <f>IF($H$1="","Введите курс",Таблица64[[#This Row],[Оптовая цена KRW за 1шт]]/$H$1)</f>
        <v>Введите курс</v>
      </c>
      <c r="J113" s="48"/>
      <c r="K113" s="18">
        <f>Таблица64[[#This Row],[Заказ коробок ]]*Таблица64[[#This Row],[Кол-во шт в коробке]]</f>
        <v>0</v>
      </c>
      <c r="L113" s="54">
        <f>Таблица64[[#This Row],[Общее кол-во шт]]*Таблица64[[#This Row],[Оптовая цена KRW за 1шт]]</f>
        <v>0</v>
      </c>
      <c r="M113" s="19" t="str">
        <f>IFERROR(Таблица64[[#This Row],[Общее кол-во шт]]*Таблица64[[#This Row],[Оптовая цена USD за 1шт]],"")</f>
        <v/>
      </c>
      <c r="N113" s="49"/>
    </row>
    <row r="114" spans="1:14" ht="15.75">
      <c r="A114" s="44" t="s">
        <v>24748</v>
      </c>
      <c r="B114" s="14">
        <v>8809307770829</v>
      </c>
      <c r="C114" s="50" t="s">
        <v>24749</v>
      </c>
      <c r="D114" s="46" t="s">
        <v>24750</v>
      </c>
      <c r="E114" s="16"/>
      <c r="F114" s="15"/>
      <c r="G114" s="47">
        <v>200</v>
      </c>
      <c r="H114" s="16">
        <v>3120</v>
      </c>
      <c r="I114" s="17" t="str">
        <f>IF($H$1="","Введите курс",Таблица64[[#This Row],[Оптовая цена KRW за 1шт]]/$H$1)</f>
        <v>Введите курс</v>
      </c>
      <c r="J114" s="48"/>
      <c r="K114" s="18">
        <f>Таблица64[[#This Row],[Заказ коробок ]]*Таблица64[[#This Row],[Кол-во шт в коробке]]</f>
        <v>0</v>
      </c>
      <c r="L114" s="54">
        <f>Таблица64[[#This Row],[Общее кол-во шт]]*Таблица64[[#This Row],[Оптовая цена KRW за 1шт]]</f>
        <v>0</v>
      </c>
      <c r="M114" s="19" t="str">
        <f>IFERROR(Таблица64[[#This Row],[Общее кол-во шт]]*Таблица64[[#This Row],[Оптовая цена USD за 1шт]],"")</f>
        <v/>
      </c>
      <c r="N114" s="49"/>
    </row>
    <row r="115" spans="1:14" ht="51">
      <c r="A115" s="44" t="s">
        <v>24751</v>
      </c>
      <c r="B115" s="14" t="s">
        <v>24752</v>
      </c>
      <c r="C115" s="50" t="s">
        <v>24753</v>
      </c>
      <c r="D115" s="46" t="s">
        <v>24754</v>
      </c>
      <c r="E115" s="16"/>
      <c r="F115" s="15"/>
      <c r="G115" s="47">
        <v>90</v>
      </c>
      <c r="H115" s="16">
        <v>10010</v>
      </c>
      <c r="I115" s="17" t="str">
        <f>IF($H$1="","Введите курс",Таблица64[[#This Row],[Оптовая цена KRW за 1шт]]/$H$1)</f>
        <v>Введите курс</v>
      </c>
      <c r="J115" s="48"/>
      <c r="K115" s="18">
        <f>Таблица64[[#This Row],[Заказ коробок ]]*Таблица64[[#This Row],[Кол-во шт в коробке]]</f>
        <v>0</v>
      </c>
      <c r="L115" s="54">
        <f>Таблица64[[#This Row],[Общее кол-во шт]]*Таблица64[[#This Row],[Оптовая цена KRW за 1шт]]</f>
        <v>0</v>
      </c>
      <c r="M115" s="19" t="str">
        <f>IFERROR(Таблица64[[#This Row],[Общее кол-во шт]]*Таблица64[[#This Row],[Оптовая цена USD за 1шт]],"")</f>
        <v/>
      </c>
      <c r="N115" s="49"/>
    </row>
    <row r="116" spans="1:14" ht="51">
      <c r="A116" s="44" t="s">
        <v>24755</v>
      </c>
      <c r="B116" s="14" t="s">
        <v>24756</v>
      </c>
      <c r="C116" s="50" t="s">
        <v>24757</v>
      </c>
      <c r="D116" s="46" t="s">
        <v>24758</v>
      </c>
      <c r="E116" s="16"/>
      <c r="F116" s="15"/>
      <c r="G116" s="47">
        <v>100</v>
      </c>
      <c r="H116" s="16">
        <v>2990</v>
      </c>
      <c r="I116" s="17" t="str">
        <f>IF($H$1="","Введите курс",Таблица64[[#This Row],[Оптовая цена KRW за 1шт]]/$H$1)</f>
        <v>Введите курс</v>
      </c>
      <c r="J116" s="48"/>
      <c r="K116" s="18">
        <f>Таблица64[[#This Row],[Заказ коробок ]]*Таблица64[[#This Row],[Кол-во шт в коробке]]</f>
        <v>0</v>
      </c>
      <c r="L116" s="54">
        <f>Таблица64[[#This Row],[Общее кол-во шт]]*Таблица64[[#This Row],[Оптовая цена KRW за 1шт]]</f>
        <v>0</v>
      </c>
      <c r="M116" s="19" t="str">
        <f>IFERROR(Таблица64[[#This Row],[Общее кол-во шт]]*Таблица64[[#This Row],[Оптовая цена USD за 1шт]],"")</f>
        <v/>
      </c>
      <c r="N116" s="49"/>
    </row>
    <row r="117" spans="1:14" ht="15.75">
      <c r="A117" s="44" t="s">
        <v>24759</v>
      </c>
      <c r="B117" s="14">
        <v>8809307770362</v>
      </c>
      <c r="C117" s="50" t="s">
        <v>24760</v>
      </c>
      <c r="D117" s="46" t="s">
        <v>24761</v>
      </c>
      <c r="E117" s="16"/>
      <c r="F117" s="15"/>
      <c r="G117" s="47">
        <v>100</v>
      </c>
      <c r="H117" s="16">
        <v>2990</v>
      </c>
      <c r="I117" s="17" t="str">
        <f>IF($H$1="","Введите курс",Таблица64[[#This Row],[Оптовая цена KRW за 1шт]]/$H$1)</f>
        <v>Введите курс</v>
      </c>
      <c r="J117" s="48"/>
      <c r="K117" s="18">
        <f>Таблица64[[#This Row],[Заказ коробок ]]*Таблица64[[#This Row],[Кол-во шт в коробке]]</f>
        <v>0</v>
      </c>
      <c r="L117" s="54">
        <f>Таблица64[[#This Row],[Общее кол-во шт]]*Таблица64[[#This Row],[Оптовая цена KRW за 1шт]]</f>
        <v>0</v>
      </c>
      <c r="M117" s="19" t="str">
        <f>IFERROR(Таблица64[[#This Row],[Общее кол-во шт]]*Таблица64[[#This Row],[Оптовая цена USD за 1шт]],"")</f>
        <v/>
      </c>
      <c r="N117" s="49"/>
    </row>
    <row r="118" spans="1:14" ht="15.75">
      <c r="A118" s="44" t="s">
        <v>24762</v>
      </c>
      <c r="B118" s="14">
        <v>8809307770454</v>
      </c>
      <c r="C118" s="50" t="s">
        <v>24763</v>
      </c>
      <c r="D118" s="46" t="s">
        <v>24764</v>
      </c>
      <c r="E118" s="16"/>
      <c r="F118" s="15"/>
      <c r="G118" s="47">
        <v>50</v>
      </c>
      <c r="H118" s="16">
        <v>4290</v>
      </c>
      <c r="I118" s="17" t="str">
        <f>IF($H$1="","Введите курс",Таблица64[[#This Row],[Оптовая цена KRW за 1шт]]/$H$1)</f>
        <v>Введите курс</v>
      </c>
      <c r="J118" s="48"/>
      <c r="K118" s="18">
        <f>Таблица64[[#This Row],[Заказ коробок ]]*Таблица64[[#This Row],[Кол-во шт в коробке]]</f>
        <v>0</v>
      </c>
      <c r="L118" s="54">
        <f>Таблица64[[#This Row],[Общее кол-во шт]]*Таблица64[[#This Row],[Оптовая цена KRW за 1шт]]</f>
        <v>0</v>
      </c>
      <c r="M118" s="19" t="str">
        <f>IFERROR(Таблица64[[#This Row],[Общее кол-во шт]]*Таблица64[[#This Row],[Оптовая цена USD за 1шт]],"")</f>
        <v/>
      </c>
      <c r="N118" s="49"/>
    </row>
    <row r="119" spans="1:14" ht="76.5">
      <c r="A119" s="44" t="s">
        <v>24765</v>
      </c>
      <c r="B119" s="14" t="s">
        <v>24766</v>
      </c>
      <c r="C119" s="50" t="s">
        <v>24767</v>
      </c>
      <c r="D119" s="46" t="s">
        <v>24768</v>
      </c>
      <c r="E119" s="16"/>
      <c r="F119" s="15"/>
      <c r="G119" s="47">
        <v>100</v>
      </c>
      <c r="H119" s="16">
        <v>3250</v>
      </c>
      <c r="I119" s="17" t="str">
        <f>IF($H$1="","Введите курс",Таблица64[[#This Row],[Оптовая цена KRW за 1шт]]/$H$1)</f>
        <v>Введите курс</v>
      </c>
      <c r="J119" s="48"/>
      <c r="K119" s="18">
        <f>Таблица64[[#This Row],[Заказ коробок ]]*Таблица64[[#This Row],[Кол-во шт в коробке]]</f>
        <v>0</v>
      </c>
      <c r="L119" s="54">
        <f>Таблица64[[#This Row],[Общее кол-во шт]]*Таблица64[[#This Row],[Оптовая цена KRW за 1шт]]</f>
        <v>0</v>
      </c>
      <c r="M119" s="19" t="str">
        <f>IFERROR(Таблица64[[#This Row],[Общее кол-во шт]]*Таблица64[[#This Row],[Оптовая цена USD за 1шт]],"")</f>
        <v/>
      </c>
      <c r="N119" s="49"/>
    </row>
    <row r="120" spans="1:14" ht="15.75">
      <c r="A120" s="44" t="s">
        <v>24769</v>
      </c>
      <c r="B120" s="14">
        <v>8809307771420</v>
      </c>
      <c r="C120" s="50" t="s">
        <v>24770</v>
      </c>
      <c r="D120" s="46" t="s">
        <v>24771</v>
      </c>
      <c r="E120" s="16"/>
      <c r="F120" s="15"/>
      <c r="G120" s="47">
        <v>60</v>
      </c>
      <c r="H120" s="16">
        <v>10660.000000000002</v>
      </c>
      <c r="I120" s="17" t="str">
        <f>IF($H$1="","Введите курс",Таблица64[[#This Row],[Оптовая цена KRW за 1шт]]/$H$1)</f>
        <v>Введите курс</v>
      </c>
      <c r="J120" s="48"/>
      <c r="K120" s="18">
        <f>Таблица64[[#This Row],[Заказ коробок ]]*Таблица64[[#This Row],[Кол-во шт в коробке]]</f>
        <v>0</v>
      </c>
      <c r="L120" s="54">
        <f>Таблица64[[#This Row],[Общее кол-во шт]]*Таблица64[[#This Row],[Оптовая цена KRW за 1шт]]</f>
        <v>0</v>
      </c>
      <c r="M120" s="19" t="str">
        <f>IFERROR(Таблица64[[#This Row],[Общее кол-во шт]]*Таблица64[[#This Row],[Оптовая цена USD за 1шт]],"")</f>
        <v/>
      </c>
      <c r="N120" s="49"/>
    </row>
    <row r="121" spans="1:14" ht="15.75">
      <c r="A121" s="44" t="s">
        <v>24772</v>
      </c>
      <c r="B121" s="14">
        <v>8809446653267</v>
      </c>
      <c r="C121" s="50" t="s">
        <v>24773</v>
      </c>
      <c r="D121" s="46" t="s">
        <v>24774</v>
      </c>
      <c r="E121" s="16"/>
      <c r="F121" s="15"/>
      <c r="G121" s="47">
        <v>160</v>
      </c>
      <c r="H121" s="16">
        <v>715</v>
      </c>
      <c r="I121" s="17" t="str">
        <f>IF($H$1="","Введите курс",Таблица64[[#This Row],[Оптовая цена KRW за 1шт]]/$H$1)</f>
        <v>Введите курс</v>
      </c>
      <c r="J121" s="48"/>
      <c r="K121" s="18">
        <f>Таблица64[[#This Row],[Заказ коробок ]]*Таблица64[[#This Row],[Кол-во шт в коробке]]</f>
        <v>0</v>
      </c>
      <c r="L121" s="54">
        <f>Таблица64[[#This Row],[Общее кол-во шт]]*Таблица64[[#This Row],[Оптовая цена KRW за 1шт]]</f>
        <v>0</v>
      </c>
      <c r="M121" s="19" t="str">
        <f>IFERROR(Таблица64[[#This Row],[Общее кол-во шт]]*Таблица64[[#This Row],[Оптовая цена USD за 1шт]],"")</f>
        <v/>
      </c>
      <c r="N121" s="49"/>
    </row>
    <row r="122" spans="1:14" ht="15.75">
      <c r="A122" s="44" t="s">
        <v>24775</v>
      </c>
      <c r="B122" s="14">
        <v>8809446653274</v>
      </c>
      <c r="C122" s="50" t="s">
        <v>24776</v>
      </c>
      <c r="D122" s="46" t="s">
        <v>24777</v>
      </c>
      <c r="E122" s="16"/>
      <c r="F122" s="15"/>
      <c r="G122" s="47">
        <v>160</v>
      </c>
      <c r="H122" s="16">
        <v>715</v>
      </c>
      <c r="I122" s="17" t="str">
        <f>IF($H$1="","Введите курс",Таблица64[[#This Row],[Оптовая цена KRW за 1шт]]/$H$1)</f>
        <v>Введите курс</v>
      </c>
      <c r="J122" s="48"/>
      <c r="K122" s="18">
        <f>Таблица64[[#This Row],[Заказ коробок ]]*Таблица64[[#This Row],[Кол-во шт в коробке]]</f>
        <v>0</v>
      </c>
      <c r="L122" s="54">
        <f>Таблица64[[#This Row],[Общее кол-во шт]]*Таблица64[[#This Row],[Оптовая цена KRW за 1шт]]</f>
        <v>0</v>
      </c>
      <c r="M122" s="19" t="str">
        <f>IFERROR(Таблица64[[#This Row],[Общее кол-во шт]]*Таблица64[[#This Row],[Оптовая цена USD за 1шт]],"")</f>
        <v/>
      </c>
      <c r="N122" s="49"/>
    </row>
    <row r="123" spans="1:14" ht="15.75">
      <c r="A123" s="44" t="s">
        <v>24778</v>
      </c>
      <c r="B123" s="14">
        <v>8809242270965</v>
      </c>
      <c r="C123" s="50" t="s">
        <v>24779</v>
      </c>
      <c r="D123" s="46" t="s">
        <v>24780</v>
      </c>
      <c r="E123" s="16"/>
      <c r="F123" s="15"/>
      <c r="G123" s="47">
        <v>80</v>
      </c>
      <c r="H123" s="16">
        <v>3640</v>
      </c>
      <c r="I123" s="17" t="str">
        <f>IF($H$1="","Введите курс",Таблица64[[#This Row],[Оптовая цена KRW за 1шт]]/$H$1)</f>
        <v>Введите курс</v>
      </c>
      <c r="J123" s="48"/>
      <c r="K123" s="18">
        <f>Таблица64[[#This Row],[Заказ коробок ]]*Таблица64[[#This Row],[Кол-во шт в коробке]]</f>
        <v>0</v>
      </c>
      <c r="L123" s="54">
        <f>Таблица64[[#This Row],[Общее кол-во шт]]*Таблица64[[#This Row],[Оптовая цена KRW за 1шт]]</f>
        <v>0</v>
      </c>
      <c r="M123" s="19" t="str">
        <f>IFERROR(Таблица64[[#This Row],[Общее кол-во шт]]*Таблица64[[#This Row],[Оптовая цена USD за 1шт]],"")</f>
        <v/>
      </c>
      <c r="N123" s="49"/>
    </row>
    <row r="124" spans="1:14" ht="15.75">
      <c r="A124" s="44" t="s">
        <v>24781</v>
      </c>
      <c r="B124" s="14">
        <v>8809430539553</v>
      </c>
      <c r="C124" s="50" t="s">
        <v>24782</v>
      </c>
      <c r="D124" s="46" t="s">
        <v>24783</v>
      </c>
      <c r="E124" s="16"/>
      <c r="F124" s="15"/>
      <c r="G124" s="47">
        <v>80</v>
      </c>
      <c r="H124" s="16">
        <v>4160</v>
      </c>
      <c r="I124" s="17" t="str">
        <f>IF($H$1="","Введите курс",Таблица64[[#This Row],[Оптовая цена KRW за 1шт]]/$H$1)</f>
        <v>Введите курс</v>
      </c>
      <c r="J124" s="48"/>
      <c r="K124" s="18">
        <f>Таблица64[[#This Row],[Заказ коробок ]]*Таблица64[[#This Row],[Кол-во шт в коробке]]</f>
        <v>0</v>
      </c>
      <c r="L124" s="54">
        <f>Таблица64[[#This Row],[Общее кол-во шт]]*Таблица64[[#This Row],[Оптовая цена KRW за 1шт]]</f>
        <v>0</v>
      </c>
      <c r="M124" s="19" t="str">
        <f>IFERROR(Таблица64[[#This Row],[Общее кол-во шт]]*Таблица64[[#This Row],[Оптовая цена USD за 1шт]],"")</f>
        <v/>
      </c>
      <c r="N124" s="49"/>
    </row>
    <row r="125" spans="1:14" ht="15.75">
      <c r="A125" s="44" t="s">
        <v>24784</v>
      </c>
      <c r="B125" s="14">
        <v>8809430539546</v>
      </c>
      <c r="C125" s="50" t="s">
        <v>24785</v>
      </c>
      <c r="D125" s="46" t="s">
        <v>24786</v>
      </c>
      <c r="E125" s="16"/>
      <c r="F125" s="15"/>
      <c r="G125" s="47">
        <v>80</v>
      </c>
      <c r="H125" s="16">
        <v>4160</v>
      </c>
      <c r="I125" s="17" t="str">
        <f>IF($H$1="","Введите курс",Таблица64[[#This Row],[Оптовая цена KRW за 1шт]]/$H$1)</f>
        <v>Введите курс</v>
      </c>
      <c r="J125" s="48"/>
      <c r="K125" s="18">
        <f>Таблица64[[#This Row],[Заказ коробок ]]*Таблица64[[#This Row],[Кол-во шт в коробке]]</f>
        <v>0</v>
      </c>
      <c r="L125" s="54">
        <f>Таблица64[[#This Row],[Общее кол-во шт]]*Таблица64[[#This Row],[Оптовая цена KRW за 1шт]]</f>
        <v>0</v>
      </c>
      <c r="M125" s="19" t="str">
        <f>IFERROR(Таблица64[[#This Row],[Общее кол-во шт]]*Таблица64[[#This Row],[Оптовая цена USD за 1шт]],"")</f>
        <v/>
      </c>
      <c r="N125" s="49"/>
    </row>
    <row r="126" spans="1:14" ht="15.75">
      <c r="A126" s="44" t="s">
        <v>24787</v>
      </c>
      <c r="B126" s="14">
        <v>8809430538938</v>
      </c>
      <c r="C126" s="50" t="s">
        <v>24788</v>
      </c>
      <c r="D126" s="46" t="s">
        <v>24789</v>
      </c>
      <c r="E126" s="16"/>
      <c r="F126" s="15"/>
      <c r="G126" s="47">
        <v>80</v>
      </c>
      <c r="H126" s="16">
        <v>4160</v>
      </c>
      <c r="I126" s="17" t="str">
        <f>IF($H$1="","Введите курс",Таблица64[[#This Row],[Оптовая цена KRW за 1шт]]/$H$1)</f>
        <v>Введите курс</v>
      </c>
      <c r="J126" s="48"/>
      <c r="K126" s="18">
        <f>Таблица64[[#This Row],[Заказ коробок ]]*Таблица64[[#This Row],[Кол-во шт в коробке]]</f>
        <v>0</v>
      </c>
      <c r="L126" s="54">
        <f>Таблица64[[#This Row],[Общее кол-во шт]]*Таблица64[[#This Row],[Оптовая цена KRW за 1шт]]</f>
        <v>0</v>
      </c>
      <c r="M126" s="19" t="str">
        <f>IFERROR(Таблица64[[#This Row],[Общее кол-во шт]]*Таблица64[[#This Row],[Оптовая цена USD за 1шт]],"")</f>
        <v/>
      </c>
      <c r="N126" s="49"/>
    </row>
    <row r="127" spans="1:14" ht="15.75">
      <c r="A127" s="44" t="s">
        <v>24790</v>
      </c>
      <c r="B127" s="14">
        <v>8809380660574</v>
      </c>
      <c r="C127" s="50" t="s">
        <v>24791</v>
      </c>
      <c r="D127" s="46" t="s">
        <v>24792</v>
      </c>
      <c r="E127" s="16"/>
      <c r="F127" s="15"/>
      <c r="G127" s="47">
        <v>900</v>
      </c>
      <c r="H127" s="16">
        <v>2990</v>
      </c>
      <c r="I127" s="17" t="str">
        <f>IF($H$1="","Введите курс",Таблица64[[#This Row],[Оптовая цена KRW за 1шт]]/$H$1)</f>
        <v>Введите курс</v>
      </c>
      <c r="J127" s="48"/>
      <c r="K127" s="18">
        <f>Таблица64[[#This Row],[Заказ коробок ]]*Таблица64[[#This Row],[Кол-во шт в коробке]]</f>
        <v>0</v>
      </c>
      <c r="L127" s="54">
        <f>Таблица64[[#This Row],[Общее кол-во шт]]*Таблица64[[#This Row],[Оптовая цена KRW за 1шт]]</f>
        <v>0</v>
      </c>
      <c r="M127" s="19" t="str">
        <f>IFERROR(Таблица64[[#This Row],[Общее кол-во шт]]*Таблица64[[#This Row],[Оптовая цена USD за 1шт]],"")</f>
        <v/>
      </c>
      <c r="N127" s="49"/>
    </row>
    <row r="128" spans="1:14" ht="15.75">
      <c r="A128" s="44" t="s">
        <v>24793</v>
      </c>
      <c r="B128" s="14">
        <v>8809623290759</v>
      </c>
      <c r="C128" s="50" t="s">
        <v>24794</v>
      </c>
      <c r="D128" s="46" t="s">
        <v>24795</v>
      </c>
      <c r="E128" s="16"/>
      <c r="F128" s="15"/>
      <c r="G128" s="47">
        <v>360</v>
      </c>
      <c r="H128" s="16">
        <v>3120</v>
      </c>
      <c r="I128" s="17" t="str">
        <f>IF($H$1="","Введите курс",Таблица64[[#This Row],[Оптовая цена KRW за 1шт]]/$H$1)</f>
        <v>Введите курс</v>
      </c>
      <c r="J128" s="48"/>
      <c r="K128" s="18">
        <f>Таблица64[[#This Row],[Заказ коробок ]]*Таблица64[[#This Row],[Кол-во шт в коробке]]</f>
        <v>0</v>
      </c>
      <c r="L128" s="54">
        <f>Таблица64[[#This Row],[Общее кол-во шт]]*Таблица64[[#This Row],[Оптовая цена KRW за 1шт]]</f>
        <v>0</v>
      </c>
      <c r="M128" s="19" t="str">
        <f>IFERROR(Таблица64[[#This Row],[Общее кол-во шт]]*Таблица64[[#This Row],[Оптовая цена USD за 1шт]],"")</f>
        <v/>
      </c>
      <c r="N128" s="49"/>
    </row>
    <row r="129" spans="1:14" ht="15.75">
      <c r="A129" s="44" t="s">
        <v>24796</v>
      </c>
      <c r="B129" s="14">
        <v>8809679090389</v>
      </c>
      <c r="C129" s="50" t="s">
        <v>24794</v>
      </c>
      <c r="D129" s="46" t="s">
        <v>24797</v>
      </c>
      <c r="E129" s="16"/>
      <c r="F129" s="15"/>
      <c r="G129" s="47">
        <v>360</v>
      </c>
      <c r="H129" s="16">
        <v>3120</v>
      </c>
      <c r="I129" s="17" t="str">
        <f>IF($H$1="","Введите курс",Таблица64[[#This Row],[Оптовая цена KRW за 1шт]]/$H$1)</f>
        <v>Введите курс</v>
      </c>
      <c r="J129" s="48"/>
      <c r="K129" s="18">
        <f>Таблица64[[#This Row],[Заказ коробок ]]*Таблица64[[#This Row],[Кол-во шт в коробке]]</f>
        <v>0</v>
      </c>
      <c r="L129" s="54">
        <f>Таблица64[[#This Row],[Общее кол-во шт]]*Таблица64[[#This Row],[Оптовая цена KRW за 1шт]]</f>
        <v>0</v>
      </c>
      <c r="M129" s="19" t="str">
        <f>IFERROR(Таблица64[[#This Row],[Общее кол-во шт]]*Таблица64[[#This Row],[Оптовая цена USD за 1шт]],"")</f>
        <v/>
      </c>
      <c r="N129" s="49"/>
    </row>
    <row r="130" spans="1:14" ht="15.75">
      <c r="A130" s="44" t="s">
        <v>24798</v>
      </c>
      <c r="B130" s="14">
        <v>8809446651874</v>
      </c>
      <c r="C130" s="50" t="s">
        <v>24799</v>
      </c>
      <c r="D130" s="46" t="s">
        <v>24800</v>
      </c>
      <c r="E130" s="16"/>
      <c r="F130" s="15"/>
      <c r="G130" s="47">
        <v>100</v>
      </c>
      <c r="H130" s="16">
        <v>5850</v>
      </c>
      <c r="I130" s="17" t="str">
        <f>IF($H$1="","Введите курс",Таблица64[[#This Row],[Оптовая цена KRW за 1шт]]/$H$1)</f>
        <v>Введите курс</v>
      </c>
      <c r="J130" s="48"/>
      <c r="K130" s="18">
        <f>Таблица64[[#This Row],[Заказ коробок ]]*Таблица64[[#This Row],[Кол-во шт в коробке]]</f>
        <v>0</v>
      </c>
      <c r="L130" s="54">
        <f>Таблица64[[#This Row],[Общее кол-во шт]]*Таблица64[[#This Row],[Оптовая цена KRW за 1шт]]</f>
        <v>0</v>
      </c>
      <c r="M130" s="19" t="str">
        <f>IFERROR(Таблица64[[#This Row],[Общее кол-во шт]]*Таблица64[[#This Row],[Оптовая цена USD за 1шт]],"")</f>
        <v/>
      </c>
      <c r="N130" s="49"/>
    </row>
    <row r="131" spans="1:14" ht="15.75">
      <c r="A131" s="44" t="s">
        <v>24801</v>
      </c>
      <c r="B131" s="14">
        <v>8809514482287</v>
      </c>
      <c r="C131" s="50" t="s">
        <v>24802</v>
      </c>
      <c r="D131" s="46" t="s">
        <v>24803</v>
      </c>
      <c r="E131" s="16"/>
      <c r="F131" s="15"/>
      <c r="G131" s="47">
        <v>100</v>
      </c>
      <c r="H131" s="16">
        <v>5850</v>
      </c>
      <c r="I131" s="17" t="str">
        <f>IF($H$1="","Введите курс",Таблица64[[#This Row],[Оптовая цена KRW за 1шт]]/$H$1)</f>
        <v>Введите курс</v>
      </c>
      <c r="J131" s="48"/>
      <c r="K131" s="18">
        <f>Таблица64[[#This Row],[Заказ коробок ]]*Таблица64[[#This Row],[Кол-во шт в коробке]]</f>
        <v>0</v>
      </c>
      <c r="L131" s="54">
        <f>Таблица64[[#This Row],[Общее кол-во шт]]*Таблица64[[#This Row],[Оптовая цена KRW за 1шт]]</f>
        <v>0</v>
      </c>
      <c r="M131" s="19" t="str">
        <f>IFERROR(Таблица64[[#This Row],[Общее кол-во шт]]*Таблица64[[#This Row],[Оптовая цена USD за 1шт]],"")</f>
        <v/>
      </c>
      <c r="N131" s="49"/>
    </row>
    <row r="132" spans="1:14" ht="15.75">
      <c r="A132" s="44" t="s">
        <v>24804</v>
      </c>
      <c r="B132" s="14">
        <v>8809514482324</v>
      </c>
      <c r="C132" s="50" t="s">
        <v>24805</v>
      </c>
      <c r="D132" s="46" t="s">
        <v>24806</v>
      </c>
      <c r="E132" s="16"/>
      <c r="F132" s="15"/>
      <c r="G132" s="47">
        <v>100</v>
      </c>
      <c r="H132" s="16">
        <v>5850</v>
      </c>
      <c r="I132" s="17" t="str">
        <f>IF($H$1="","Введите курс",Таблица64[[#This Row],[Оптовая цена KRW за 1шт]]/$H$1)</f>
        <v>Введите курс</v>
      </c>
      <c r="J132" s="48"/>
      <c r="K132" s="18">
        <f>Таблица64[[#This Row],[Заказ коробок ]]*Таблица64[[#This Row],[Кол-во шт в коробке]]</f>
        <v>0</v>
      </c>
      <c r="L132" s="54">
        <f>Таблица64[[#This Row],[Общее кол-во шт]]*Таблица64[[#This Row],[Оптовая цена KRW за 1шт]]</f>
        <v>0</v>
      </c>
      <c r="M132" s="19" t="str">
        <f>IFERROR(Таблица64[[#This Row],[Общее кол-во шт]]*Таблица64[[#This Row],[Оптовая цена USD за 1шт]],"")</f>
        <v/>
      </c>
      <c r="N132" s="49"/>
    </row>
    <row r="133" spans="1:14" ht="15.75">
      <c r="A133" s="44" t="s">
        <v>24807</v>
      </c>
      <c r="B133" s="14">
        <v>8809446651911</v>
      </c>
      <c r="C133" s="50" t="s">
        <v>24808</v>
      </c>
      <c r="D133" s="46" t="s">
        <v>24809</v>
      </c>
      <c r="E133" s="16"/>
      <c r="F133" s="15"/>
      <c r="G133" s="47">
        <v>100</v>
      </c>
      <c r="H133" s="16">
        <v>5850</v>
      </c>
      <c r="I133" s="17" t="str">
        <f>IF($H$1="","Введите курс",Таблица64[[#This Row],[Оптовая цена KRW за 1шт]]/$H$1)</f>
        <v>Введите курс</v>
      </c>
      <c r="J133" s="48"/>
      <c r="K133" s="18">
        <f>Таблица64[[#This Row],[Заказ коробок ]]*Таблица64[[#This Row],[Кол-во шт в коробке]]</f>
        <v>0</v>
      </c>
      <c r="L133" s="54">
        <f>Таблица64[[#This Row],[Общее кол-во шт]]*Таблица64[[#This Row],[Оптовая цена KRW за 1шт]]</f>
        <v>0</v>
      </c>
      <c r="M133" s="19" t="str">
        <f>IFERROR(Таблица64[[#This Row],[Общее кол-во шт]]*Таблица64[[#This Row],[Оптовая цена USD за 1шт]],"")</f>
        <v/>
      </c>
      <c r="N133" s="49"/>
    </row>
    <row r="134" spans="1:14" ht="15.75">
      <c r="A134" s="44" t="s">
        <v>24810</v>
      </c>
      <c r="B134" s="14">
        <v>8809514482300</v>
      </c>
      <c r="C134" s="50" t="s">
        <v>24811</v>
      </c>
      <c r="D134" s="46" t="s">
        <v>24812</v>
      </c>
      <c r="E134" s="16"/>
      <c r="F134" s="15"/>
      <c r="G134" s="47">
        <v>100</v>
      </c>
      <c r="H134" s="16">
        <v>5850</v>
      </c>
      <c r="I134" s="17" t="str">
        <f>IF($H$1="","Введите курс",Таблица64[[#This Row],[Оптовая цена KRW за 1шт]]/$H$1)</f>
        <v>Введите курс</v>
      </c>
      <c r="J134" s="48"/>
      <c r="K134" s="18">
        <f>Таблица64[[#This Row],[Заказ коробок ]]*Таблица64[[#This Row],[Кол-во шт в коробке]]</f>
        <v>0</v>
      </c>
      <c r="L134" s="54">
        <f>Таблица64[[#This Row],[Общее кол-во шт]]*Таблица64[[#This Row],[Оптовая цена KRW за 1шт]]</f>
        <v>0</v>
      </c>
      <c r="M134" s="19" t="str">
        <f>IFERROR(Таблица64[[#This Row],[Общее кол-во шт]]*Таблица64[[#This Row],[Оптовая цена USD за 1шт]],"")</f>
        <v/>
      </c>
      <c r="N134" s="49"/>
    </row>
    <row r="135" spans="1:14" ht="15.75">
      <c r="A135" s="44" t="s">
        <v>24813</v>
      </c>
      <c r="B135" s="14">
        <v>8809446651867</v>
      </c>
      <c r="C135" s="50" t="s">
        <v>24814</v>
      </c>
      <c r="D135" s="46" t="s">
        <v>24815</v>
      </c>
      <c r="E135" s="16"/>
      <c r="F135" s="15"/>
      <c r="G135" s="47">
        <v>100</v>
      </c>
      <c r="H135" s="16">
        <v>5850</v>
      </c>
      <c r="I135" s="17" t="str">
        <f>IF($H$1="","Введите курс",Таблица64[[#This Row],[Оптовая цена KRW за 1шт]]/$H$1)</f>
        <v>Введите курс</v>
      </c>
      <c r="J135" s="48"/>
      <c r="K135" s="18">
        <f>Таблица64[[#This Row],[Заказ коробок ]]*Таблица64[[#This Row],[Кол-во шт в коробке]]</f>
        <v>0</v>
      </c>
      <c r="L135" s="54">
        <f>Таблица64[[#This Row],[Общее кол-во шт]]*Таблица64[[#This Row],[Оптовая цена KRW за 1шт]]</f>
        <v>0</v>
      </c>
      <c r="M135" s="19" t="str">
        <f>IFERROR(Таблица64[[#This Row],[Общее кол-во шт]]*Таблица64[[#This Row],[Оптовая цена USD за 1шт]],"")</f>
        <v/>
      </c>
      <c r="N135" s="49"/>
    </row>
    <row r="136" spans="1:14" ht="15.75">
      <c r="A136" s="44" t="s">
        <v>24816</v>
      </c>
      <c r="B136" s="14">
        <v>8809446652192</v>
      </c>
      <c r="C136" s="50" t="s">
        <v>24817</v>
      </c>
      <c r="D136" s="46" t="s">
        <v>24818</v>
      </c>
      <c r="E136" s="16"/>
      <c r="F136" s="15"/>
      <c r="G136" s="47">
        <v>100</v>
      </c>
      <c r="H136" s="16">
        <v>5850</v>
      </c>
      <c r="I136" s="17" t="str">
        <f>IF($H$1="","Введите курс",Таблица64[[#This Row],[Оптовая цена KRW за 1шт]]/$H$1)</f>
        <v>Введите курс</v>
      </c>
      <c r="J136" s="48"/>
      <c r="K136" s="18">
        <f>Таблица64[[#This Row],[Заказ коробок ]]*Таблица64[[#This Row],[Кол-во шт в коробке]]</f>
        <v>0</v>
      </c>
      <c r="L136" s="54">
        <f>Таблица64[[#This Row],[Общее кол-во шт]]*Таблица64[[#This Row],[Оптовая цена KRW за 1шт]]</f>
        <v>0</v>
      </c>
      <c r="M136" s="19" t="str">
        <f>IFERROR(Таблица64[[#This Row],[Общее кол-во шт]]*Таблица64[[#This Row],[Оптовая цена USD за 1шт]],"")</f>
        <v/>
      </c>
      <c r="N136" s="49"/>
    </row>
    <row r="137" spans="1:14" ht="15.75">
      <c r="A137" s="44" t="s">
        <v>24819</v>
      </c>
      <c r="B137" s="14">
        <v>8809540515669</v>
      </c>
      <c r="C137" s="50" t="s">
        <v>24820</v>
      </c>
      <c r="D137" s="46" t="s">
        <v>24821</v>
      </c>
      <c r="E137" s="16"/>
      <c r="F137" s="15"/>
      <c r="G137" s="47">
        <v>50</v>
      </c>
      <c r="H137" s="16">
        <v>3510</v>
      </c>
      <c r="I137" s="17" t="str">
        <f>IF($H$1="","Введите курс",Таблица64[[#This Row],[Оптовая цена KRW за 1шт]]/$H$1)</f>
        <v>Введите курс</v>
      </c>
      <c r="J137" s="48"/>
      <c r="K137" s="18">
        <f>Таблица64[[#This Row],[Заказ коробок ]]*Таблица64[[#This Row],[Кол-во шт в коробке]]</f>
        <v>0</v>
      </c>
      <c r="L137" s="54">
        <f>Таблица64[[#This Row],[Общее кол-во шт]]*Таблица64[[#This Row],[Оптовая цена KRW за 1шт]]</f>
        <v>0</v>
      </c>
      <c r="M137" s="19" t="str">
        <f>IFERROR(Таблица64[[#This Row],[Общее кол-во шт]]*Таблица64[[#This Row],[Оптовая цена USD за 1шт]],"")</f>
        <v/>
      </c>
      <c r="N137" s="49"/>
    </row>
    <row r="138" spans="1:14" ht="15.75">
      <c r="A138" s="44" t="s">
        <v>24822</v>
      </c>
      <c r="B138" s="14">
        <v>8809540515676</v>
      </c>
      <c r="C138" s="50" t="s">
        <v>24823</v>
      </c>
      <c r="D138" s="46" t="s">
        <v>24824</v>
      </c>
      <c r="E138" s="16"/>
      <c r="F138" s="15"/>
      <c r="G138" s="47">
        <v>50</v>
      </c>
      <c r="H138" s="16">
        <v>3510</v>
      </c>
      <c r="I138" s="17" t="str">
        <f>IF($H$1="","Введите курс",Таблица64[[#This Row],[Оптовая цена KRW за 1шт]]/$H$1)</f>
        <v>Введите курс</v>
      </c>
      <c r="J138" s="48"/>
      <c r="K138" s="18">
        <f>Таблица64[[#This Row],[Заказ коробок ]]*Таблица64[[#This Row],[Кол-во шт в коробке]]</f>
        <v>0</v>
      </c>
      <c r="L138" s="54">
        <f>Таблица64[[#This Row],[Общее кол-во шт]]*Таблица64[[#This Row],[Оптовая цена KRW за 1шт]]</f>
        <v>0</v>
      </c>
      <c r="M138" s="19" t="str">
        <f>IFERROR(Таблица64[[#This Row],[Общее кол-во шт]]*Таблица64[[#This Row],[Оптовая цена USD за 1шт]],"")</f>
        <v/>
      </c>
      <c r="N138" s="49"/>
    </row>
    <row r="139" spans="1:14" ht="15.75">
      <c r="A139" s="44" t="s">
        <v>24825</v>
      </c>
      <c r="B139" s="14">
        <v>8809540515706</v>
      </c>
      <c r="C139" s="50" t="s">
        <v>24826</v>
      </c>
      <c r="D139" s="46" t="s">
        <v>24827</v>
      </c>
      <c r="E139" s="16"/>
      <c r="F139" s="15"/>
      <c r="G139" s="47">
        <v>100</v>
      </c>
      <c r="H139" s="16">
        <v>3510</v>
      </c>
      <c r="I139" s="17" t="str">
        <f>IF($H$1="","Введите курс",Таблица64[[#This Row],[Оптовая цена KRW за 1шт]]/$H$1)</f>
        <v>Введите курс</v>
      </c>
      <c r="J139" s="48"/>
      <c r="K139" s="18">
        <f>Таблица64[[#This Row],[Заказ коробок ]]*Таблица64[[#This Row],[Кол-во шт в коробке]]</f>
        <v>0</v>
      </c>
      <c r="L139" s="54">
        <f>Таблица64[[#This Row],[Общее кол-во шт]]*Таблица64[[#This Row],[Оптовая цена KRW за 1шт]]</f>
        <v>0</v>
      </c>
      <c r="M139" s="19" t="str">
        <f>IFERROR(Таблица64[[#This Row],[Общее кол-во шт]]*Таблица64[[#This Row],[Оптовая цена USD за 1шт]],"")</f>
        <v/>
      </c>
      <c r="N139" s="49"/>
    </row>
    <row r="140" spans="1:14" ht="15.75">
      <c r="A140" s="44" t="s">
        <v>24828</v>
      </c>
      <c r="B140" s="14">
        <v>8809689371171</v>
      </c>
      <c r="C140" s="50" t="s">
        <v>24829</v>
      </c>
      <c r="D140" s="46" t="s">
        <v>24830</v>
      </c>
      <c r="E140" s="16"/>
      <c r="F140" s="15"/>
      <c r="G140" s="47">
        <v>100</v>
      </c>
      <c r="H140" s="16">
        <v>2470</v>
      </c>
      <c r="I140" s="17" t="str">
        <f>IF($H$1="","Введите курс",Таблица64[[#This Row],[Оптовая цена KRW за 1шт]]/$H$1)</f>
        <v>Введите курс</v>
      </c>
      <c r="J140" s="48"/>
      <c r="K140" s="18">
        <f>Таблица64[[#This Row],[Заказ коробок ]]*Таблица64[[#This Row],[Кол-во шт в коробке]]</f>
        <v>0</v>
      </c>
      <c r="L140" s="54">
        <f>Таблица64[[#This Row],[Общее кол-во шт]]*Таблица64[[#This Row],[Оптовая цена KRW за 1шт]]</f>
        <v>0</v>
      </c>
      <c r="M140" s="19" t="str">
        <f>IFERROR(Таблица64[[#This Row],[Общее кол-во шт]]*Таблица64[[#This Row],[Оптовая цена USD за 1шт]],"")</f>
        <v/>
      </c>
      <c r="N140" s="49"/>
    </row>
    <row r="141" spans="1:14" ht="15.75">
      <c r="A141" s="44" t="s">
        <v>24831</v>
      </c>
      <c r="B141" s="14">
        <v>8809689371172</v>
      </c>
      <c r="C141" s="50" t="s">
        <v>24832</v>
      </c>
      <c r="D141" s="46" t="s">
        <v>24833</v>
      </c>
      <c r="E141" s="16"/>
      <c r="F141" s="15"/>
      <c r="G141" s="47">
        <v>160</v>
      </c>
      <c r="H141" s="16">
        <v>2470</v>
      </c>
      <c r="I141" s="17" t="str">
        <f>IF($H$1="","Введите курс",Таблица64[[#This Row],[Оптовая цена KRW за 1шт]]/$H$1)</f>
        <v>Введите курс</v>
      </c>
      <c r="J141" s="48"/>
      <c r="K141" s="18">
        <f>Таблица64[[#This Row],[Заказ коробок ]]*Таблица64[[#This Row],[Кол-во шт в коробке]]</f>
        <v>0</v>
      </c>
      <c r="L141" s="54">
        <f>Таблица64[[#This Row],[Общее кол-во шт]]*Таблица64[[#This Row],[Оптовая цена KRW за 1шт]]</f>
        <v>0</v>
      </c>
      <c r="M141" s="19" t="str">
        <f>IFERROR(Таблица64[[#This Row],[Общее кол-во шт]]*Таблица64[[#This Row],[Оптовая цена USD за 1шт]],"")</f>
        <v/>
      </c>
      <c r="N141" s="49"/>
    </row>
    <row r="142" spans="1:14" ht="15.75">
      <c r="A142" s="44" t="s">
        <v>24834</v>
      </c>
      <c r="B142" s="14">
        <v>8809689372512</v>
      </c>
      <c r="C142" s="50" t="s">
        <v>24728</v>
      </c>
      <c r="D142" s="46" t="s">
        <v>24729</v>
      </c>
      <c r="E142" s="16"/>
      <c r="F142" s="15"/>
      <c r="G142" s="47">
        <v>60</v>
      </c>
      <c r="H142" s="16">
        <v>2210</v>
      </c>
      <c r="I142" s="17" t="str">
        <f>IF($H$1="","Введите курс",Таблица64[[#This Row],[Оптовая цена KRW за 1шт]]/$H$1)</f>
        <v>Введите курс</v>
      </c>
      <c r="J142" s="48"/>
      <c r="K142" s="18">
        <f>Таблица64[[#This Row],[Заказ коробок ]]*Таблица64[[#This Row],[Кол-во шт в коробке]]</f>
        <v>0</v>
      </c>
      <c r="L142" s="54">
        <f>Таблица64[[#This Row],[Общее кол-во шт]]*Таблица64[[#This Row],[Оптовая цена KRW за 1шт]]</f>
        <v>0</v>
      </c>
      <c r="M142" s="19" t="str">
        <f>IFERROR(Таблица64[[#This Row],[Общее кол-во шт]]*Таблица64[[#This Row],[Оптовая цена USD за 1шт]],"")</f>
        <v/>
      </c>
      <c r="N142" s="49"/>
    </row>
    <row r="143" spans="1:14" ht="51">
      <c r="A143" s="44" t="s">
        <v>24835</v>
      </c>
      <c r="B143" s="14" t="s">
        <v>24836</v>
      </c>
      <c r="C143" s="50" t="s">
        <v>24837</v>
      </c>
      <c r="D143" s="46" t="s">
        <v>24838</v>
      </c>
      <c r="E143" s="16"/>
      <c r="F143" s="15"/>
      <c r="G143" s="47">
        <v>100</v>
      </c>
      <c r="H143" s="16">
        <v>2340</v>
      </c>
      <c r="I143" s="17" t="str">
        <f>IF($H$1="","Введите курс",Таблица64[[#This Row],[Оптовая цена KRW за 1шт]]/$H$1)</f>
        <v>Введите курс</v>
      </c>
      <c r="J143" s="48"/>
      <c r="K143" s="18">
        <f>Таблица64[[#This Row],[Заказ коробок ]]*Таблица64[[#This Row],[Кол-во шт в коробке]]</f>
        <v>0</v>
      </c>
      <c r="L143" s="54">
        <f>Таблица64[[#This Row],[Общее кол-во шт]]*Таблица64[[#This Row],[Оптовая цена KRW за 1шт]]</f>
        <v>0</v>
      </c>
      <c r="M143" s="19" t="str">
        <f>IFERROR(Таблица64[[#This Row],[Общее кол-во шт]]*Таблица64[[#This Row],[Оптовая цена USD за 1шт]],"")</f>
        <v/>
      </c>
      <c r="N143" s="49"/>
    </row>
    <row r="144" spans="1:14" ht="51">
      <c r="A144" s="44" t="s">
        <v>24839</v>
      </c>
      <c r="B144" s="14" t="s">
        <v>24840</v>
      </c>
      <c r="C144" s="50" t="s">
        <v>24841</v>
      </c>
      <c r="D144" s="46" t="s">
        <v>24842</v>
      </c>
      <c r="E144" s="16"/>
      <c r="F144" s="15"/>
      <c r="G144" s="47">
        <v>100</v>
      </c>
      <c r="H144" s="16">
        <v>2340</v>
      </c>
      <c r="I144" s="17" t="str">
        <f>IF($H$1="","Введите курс",Таблица64[[#This Row],[Оптовая цена KRW за 1шт]]/$H$1)</f>
        <v>Введите курс</v>
      </c>
      <c r="J144" s="48"/>
      <c r="K144" s="18">
        <f>Таблица64[[#This Row],[Заказ коробок ]]*Таблица64[[#This Row],[Кол-во шт в коробке]]</f>
        <v>0</v>
      </c>
      <c r="L144" s="54">
        <f>Таблица64[[#This Row],[Общее кол-во шт]]*Таблица64[[#This Row],[Оптовая цена KRW за 1шт]]</f>
        <v>0</v>
      </c>
      <c r="M144" s="19" t="str">
        <f>IFERROR(Таблица64[[#This Row],[Общее кол-во шт]]*Таблица64[[#This Row],[Оптовая цена USD за 1шт]],"")</f>
        <v/>
      </c>
      <c r="N144" s="49"/>
    </row>
    <row r="145" spans="1:14" ht="51">
      <c r="A145" s="44" t="s">
        <v>24843</v>
      </c>
      <c r="B145" s="14" t="s">
        <v>24844</v>
      </c>
      <c r="C145" s="50" t="s">
        <v>24845</v>
      </c>
      <c r="D145" s="46" t="s">
        <v>24846</v>
      </c>
      <c r="E145" s="16"/>
      <c r="F145" s="15"/>
      <c r="G145" s="47">
        <v>100</v>
      </c>
      <c r="H145" s="16">
        <v>2340</v>
      </c>
      <c r="I145" s="17" t="str">
        <f>IF($H$1="","Введите курс",Таблица64[[#This Row],[Оптовая цена KRW за 1шт]]/$H$1)</f>
        <v>Введите курс</v>
      </c>
      <c r="J145" s="48"/>
      <c r="K145" s="18">
        <f>Таблица64[[#This Row],[Заказ коробок ]]*Таблица64[[#This Row],[Кол-во шт в коробке]]</f>
        <v>0</v>
      </c>
      <c r="L145" s="54">
        <f>Таблица64[[#This Row],[Общее кол-во шт]]*Таблица64[[#This Row],[Оптовая цена KRW за 1шт]]</f>
        <v>0</v>
      </c>
      <c r="M145" s="19" t="str">
        <f>IFERROR(Таблица64[[#This Row],[Общее кол-во шт]]*Таблица64[[#This Row],[Оптовая цена USD за 1шт]],"")</f>
        <v/>
      </c>
      <c r="N145" s="49"/>
    </row>
    <row r="146" spans="1:14" ht="51">
      <c r="A146" s="44" t="s">
        <v>24847</v>
      </c>
      <c r="B146" s="14" t="s">
        <v>24848</v>
      </c>
      <c r="C146" s="50" t="s">
        <v>24849</v>
      </c>
      <c r="D146" s="46" t="s">
        <v>24850</v>
      </c>
      <c r="E146" s="16"/>
      <c r="F146" s="15"/>
      <c r="G146" s="47">
        <v>100</v>
      </c>
      <c r="H146" s="16">
        <v>2340</v>
      </c>
      <c r="I146" s="17" t="str">
        <f>IF($H$1="","Введите курс",Таблица64[[#This Row],[Оптовая цена KRW за 1шт]]/$H$1)</f>
        <v>Введите курс</v>
      </c>
      <c r="J146" s="48"/>
      <c r="K146" s="18">
        <f>Таблица64[[#This Row],[Заказ коробок ]]*Таблица64[[#This Row],[Кол-во шт в коробке]]</f>
        <v>0</v>
      </c>
      <c r="L146" s="54">
        <f>Таблица64[[#This Row],[Общее кол-во шт]]*Таблица64[[#This Row],[Оптовая цена KRW за 1шт]]</f>
        <v>0</v>
      </c>
      <c r="M146" s="19" t="str">
        <f>IFERROR(Таблица64[[#This Row],[Общее кол-во шт]]*Таблица64[[#This Row],[Оптовая цена USD за 1шт]],"")</f>
        <v/>
      </c>
      <c r="N146" s="49"/>
    </row>
    <row r="147" spans="1:14" ht="51">
      <c r="A147" s="44" t="s">
        <v>24851</v>
      </c>
      <c r="B147" s="14" t="s">
        <v>24852</v>
      </c>
      <c r="C147" s="50" t="s">
        <v>24853</v>
      </c>
      <c r="D147" s="46" t="s">
        <v>24854</v>
      </c>
      <c r="E147" s="16"/>
      <c r="F147" s="15"/>
      <c r="G147" s="47">
        <v>100</v>
      </c>
      <c r="H147" s="16">
        <v>2340</v>
      </c>
      <c r="I147" s="17" t="str">
        <f>IF($H$1="","Введите курс",Таблица64[[#This Row],[Оптовая цена KRW за 1шт]]/$H$1)</f>
        <v>Введите курс</v>
      </c>
      <c r="J147" s="48"/>
      <c r="K147" s="18">
        <f>Таблица64[[#This Row],[Заказ коробок ]]*Таблица64[[#This Row],[Кол-во шт в коробке]]</f>
        <v>0</v>
      </c>
      <c r="L147" s="54">
        <f>Таблица64[[#This Row],[Общее кол-во шт]]*Таблица64[[#This Row],[Оптовая цена KRW за 1шт]]</f>
        <v>0</v>
      </c>
      <c r="M147" s="19" t="str">
        <f>IFERROR(Таблица64[[#This Row],[Общее кол-во шт]]*Таблица64[[#This Row],[Оптовая цена USD за 1шт]],"")</f>
        <v/>
      </c>
      <c r="N147" s="49"/>
    </row>
    <row r="148" spans="1:14" ht="63.75">
      <c r="A148" s="44" t="s">
        <v>24855</v>
      </c>
      <c r="B148" s="14" t="s">
        <v>24856</v>
      </c>
      <c r="C148" s="50" t="s">
        <v>24857</v>
      </c>
      <c r="D148" s="46" t="s">
        <v>24858</v>
      </c>
      <c r="E148" s="16"/>
      <c r="F148" s="15"/>
      <c r="G148" s="47">
        <v>100</v>
      </c>
      <c r="H148" s="16">
        <v>2340</v>
      </c>
      <c r="I148" s="17" t="str">
        <f>IF($H$1="","Введите курс",Таблица64[[#This Row],[Оптовая цена KRW за 1шт]]/$H$1)</f>
        <v>Введите курс</v>
      </c>
      <c r="J148" s="48"/>
      <c r="K148" s="18">
        <f>Таблица64[[#This Row],[Заказ коробок ]]*Таблица64[[#This Row],[Кол-во шт в коробке]]</f>
        <v>0</v>
      </c>
      <c r="L148" s="54">
        <f>Таблица64[[#This Row],[Общее кол-во шт]]*Таблица64[[#This Row],[Оптовая цена KRW за 1шт]]</f>
        <v>0</v>
      </c>
      <c r="M148" s="19" t="str">
        <f>IFERROR(Таблица64[[#This Row],[Общее кол-во шт]]*Таблица64[[#This Row],[Оптовая цена USD за 1шт]],"")</f>
        <v/>
      </c>
      <c r="N148" s="49"/>
    </row>
    <row r="149" spans="1:14" ht="51">
      <c r="A149" s="44" t="s">
        <v>24859</v>
      </c>
      <c r="B149" s="14" t="s">
        <v>24860</v>
      </c>
      <c r="C149" s="50" t="s">
        <v>24861</v>
      </c>
      <c r="D149" s="46" t="s">
        <v>24862</v>
      </c>
      <c r="E149" s="16"/>
      <c r="F149" s="15"/>
      <c r="G149" s="47">
        <v>100</v>
      </c>
      <c r="H149" s="16">
        <v>2340</v>
      </c>
      <c r="I149" s="17" t="str">
        <f>IF($H$1="","Введите курс",Таблица64[[#This Row],[Оптовая цена KRW за 1шт]]/$H$1)</f>
        <v>Введите курс</v>
      </c>
      <c r="J149" s="48"/>
      <c r="K149" s="18">
        <f>Таблица64[[#This Row],[Заказ коробок ]]*Таблица64[[#This Row],[Кол-во шт в коробке]]</f>
        <v>0</v>
      </c>
      <c r="L149" s="54">
        <f>Таблица64[[#This Row],[Общее кол-во шт]]*Таблица64[[#This Row],[Оптовая цена KRW за 1шт]]</f>
        <v>0</v>
      </c>
      <c r="M149" s="19" t="str">
        <f>IFERROR(Таблица64[[#This Row],[Общее кол-во шт]]*Таблица64[[#This Row],[Оптовая цена USD за 1шт]],"")</f>
        <v/>
      </c>
      <c r="N149" s="49"/>
    </row>
    <row r="150" spans="1:14" ht="15.75">
      <c r="A150" s="44" t="s">
        <v>24863</v>
      </c>
      <c r="B150" s="14">
        <v>8809446653625</v>
      </c>
      <c r="C150" s="50" t="s">
        <v>24864</v>
      </c>
      <c r="D150" s="46" t="s">
        <v>24865</v>
      </c>
      <c r="E150" s="16"/>
      <c r="F150" s="15"/>
      <c r="G150" s="47">
        <v>100</v>
      </c>
      <c r="H150" s="16">
        <v>6110</v>
      </c>
      <c r="I150" s="17" t="str">
        <f>IF($H$1="","Введите курс",Таблица64[[#This Row],[Оптовая цена KRW за 1шт]]/$H$1)</f>
        <v>Введите курс</v>
      </c>
      <c r="J150" s="48"/>
      <c r="K150" s="18">
        <f>Таблица64[[#This Row],[Заказ коробок ]]*Таблица64[[#This Row],[Кол-во шт в коробке]]</f>
        <v>0</v>
      </c>
      <c r="L150" s="54">
        <f>Таблица64[[#This Row],[Общее кол-во шт]]*Таблица64[[#This Row],[Оптовая цена KRW за 1шт]]</f>
        <v>0</v>
      </c>
      <c r="M150" s="19" t="str">
        <f>IFERROR(Таблица64[[#This Row],[Общее кол-во шт]]*Таблица64[[#This Row],[Оптовая цена USD за 1шт]],"")</f>
        <v/>
      </c>
      <c r="N150" s="49"/>
    </row>
    <row r="151" spans="1:14" ht="15.75">
      <c r="A151" s="44" t="s">
        <v>24866</v>
      </c>
      <c r="B151" s="14">
        <v>8809446653632</v>
      </c>
      <c r="C151" s="50" t="s">
        <v>24867</v>
      </c>
      <c r="D151" s="46" t="s">
        <v>24868</v>
      </c>
      <c r="E151" s="16"/>
      <c r="F151" s="15"/>
      <c r="G151" s="47">
        <v>100</v>
      </c>
      <c r="H151" s="16">
        <v>6110</v>
      </c>
      <c r="I151" s="17" t="str">
        <f>IF($H$1="","Введите курс",Таблица64[[#This Row],[Оптовая цена KRW за 1шт]]/$H$1)</f>
        <v>Введите курс</v>
      </c>
      <c r="J151" s="48"/>
      <c r="K151" s="18">
        <f>Таблица64[[#This Row],[Заказ коробок ]]*Таблица64[[#This Row],[Кол-во шт в коробке]]</f>
        <v>0</v>
      </c>
      <c r="L151" s="54">
        <f>Таблица64[[#This Row],[Общее кол-во шт]]*Таблица64[[#This Row],[Оптовая цена KRW за 1шт]]</f>
        <v>0</v>
      </c>
      <c r="M151" s="19" t="str">
        <f>IFERROR(Таблица64[[#This Row],[Общее кол-во шт]]*Таблица64[[#This Row],[Оптовая цена USD за 1шт]],"")</f>
        <v/>
      </c>
      <c r="N151" s="49"/>
    </row>
    <row r="152" spans="1:14" ht="15.75">
      <c r="A152" s="44" t="s">
        <v>24869</v>
      </c>
      <c r="B152" s="14">
        <v>8809446653649</v>
      </c>
      <c r="C152" s="50" t="s">
        <v>24870</v>
      </c>
      <c r="D152" s="46" t="s">
        <v>24871</v>
      </c>
      <c r="E152" s="16"/>
      <c r="F152" s="15"/>
      <c r="G152" s="47">
        <v>100</v>
      </c>
      <c r="H152" s="16">
        <v>6110</v>
      </c>
      <c r="I152" s="17" t="str">
        <f>IF($H$1="","Введите курс",Таблица64[[#This Row],[Оптовая цена KRW за 1шт]]/$H$1)</f>
        <v>Введите курс</v>
      </c>
      <c r="J152" s="48"/>
      <c r="K152" s="18">
        <f>Таблица64[[#This Row],[Заказ коробок ]]*Таблица64[[#This Row],[Кол-во шт в коробке]]</f>
        <v>0</v>
      </c>
      <c r="L152" s="54">
        <f>Таблица64[[#This Row],[Общее кол-во шт]]*Таблица64[[#This Row],[Оптовая цена KRW за 1шт]]</f>
        <v>0</v>
      </c>
      <c r="M152" s="19" t="str">
        <f>IFERROR(Таблица64[[#This Row],[Общее кол-во шт]]*Таблица64[[#This Row],[Оптовая цена USD за 1шт]],"")</f>
        <v/>
      </c>
      <c r="N152" s="49"/>
    </row>
    <row r="153" spans="1:14" ht="15.75">
      <c r="A153" s="44" t="s">
        <v>24872</v>
      </c>
      <c r="B153" s="14">
        <v>8809446653656</v>
      </c>
      <c r="C153" s="50" t="s">
        <v>24873</v>
      </c>
      <c r="D153" s="46" t="s">
        <v>24874</v>
      </c>
      <c r="E153" s="16"/>
      <c r="F153" s="15"/>
      <c r="G153" s="47">
        <v>100</v>
      </c>
      <c r="H153" s="16">
        <v>6110</v>
      </c>
      <c r="I153" s="17" t="str">
        <f>IF($H$1="","Введите курс",Таблица64[[#This Row],[Оптовая цена KRW за 1шт]]/$H$1)</f>
        <v>Введите курс</v>
      </c>
      <c r="J153" s="48"/>
      <c r="K153" s="18">
        <f>Таблица64[[#This Row],[Заказ коробок ]]*Таблица64[[#This Row],[Кол-во шт в коробке]]</f>
        <v>0</v>
      </c>
      <c r="L153" s="54">
        <f>Таблица64[[#This Row],[Общее кол-во шт]]*Таблица64[[#This Row],[Оптовая цена KRW за 1шт]]</f>
        <v>0</v>
      </c>
      <c r="M153" s="19" t="str">
        <f>IFERROR(Таблица64[[#This Row],[Общее кол-во шт]]*Таблица64[[#This Row],[Оптовая цена USD за 1шт]],"")</f>
        <v/>
      </c>
      <c r="N153" s="49"/>
    </row>
    <row r="154" spans="1:14" ht="15.75">
      <c r="A154" s="44" t="s">
        <v>24875</v>
      </c>
      <c r="B154" s="14">
        <v>8809307770935</v>
      </c>
      <c r="C154" s="50" t="s">
        <v>24876</v>
      </c>
      <c r="D154" s="46" t="s">
        <v>24877</v>
      </c>
      <c r="E154" s="16"/>
      <c r="F154" s="15"/>
      <c r="G154" s="47">
        <v>200</v>
      </c>
      <c r="H154" s="16">
        <v>4290</v>
      </c>
      <c r="I154" s="17" t="str">
        <f>IF($H$1="","Введите курс",Таблица64[[#This Row],[Оптовая цена KRW за 1шт]]/$H$1)</f>
        <v>Введите курс</v>
      </c>
      <c r="J154" s="48"/>
      <c r="K154" s="18">
        <f>Таблица64[[#This Row],[Заказ коробок ]]*Таблица64[[#This Row],[Кол-во шт в коробке]]</f>
        <v>0</v>
      </c>
      <c r="L154" s="54">
        <f>Таблица64[[#This Row],[Общее кол-во шт]]*Таблица64[[#This Row],[Оптовая цена KRW за 1шт]]</f>
        <v>0</v>
      </c>
      <c r="M154" s="19" t="str">
        <f>IFERROR(Таблица64[[#This Row],[Общее кол-во шт]]*Таблица64[[#This Row],[Оптовая цена USD за 1шт]],"")</f>
        <v/>
      </c>
      <c r="N154" s="49"/>
    </row>
    <row r="155" spans="1:14" ht="15.75">
      <c r="A155" s="44" t="s">
        <v>24878</v>
      </c>
      <c r="B155" s="14">
        <v>8809307770959</v>
      </c>
      <c r="C155" s="50" t="s">
        <v>24879</v>
      </c>
      <c r="D155" s="46" t="s">
        <v>24880</v>
      </c>
      <c r="E155" s="16"/>
      <c r="F155" s="15"/>
      <c r="G155" s="47">
        <v>200</v>
      </c>
      <c r="H155" s="16">
        <v>4290</v>
      </c>
      <c r="I155" s="17" t="str">
        <f>IF($H$1="","Введите курс",Таблица64[[#This Row],[Оптовая цена KRW за 1шт]]/$H$1)</f>
        <v>Введите курс</v>
      </c>
      <c r="J155" s="48"/>
      <c r="K155" s="18">
        <f>Таблица64[[#This Row],[Заказ коробок ]]*Таблица64[[#This Row],[Кол-во шт в коробке]]</f>
        <v>0</v>
      </c>
      <c r="L155" s="54">
        <f>Таблица64[[#This Row],[Общее кол-во шт]]*Таблица64[[#This Row],[Оптовая цена KRW за 1шт]]</f>
        <v>0</v>
      </c>
      <c r="M155" s="19" t="str">
        <f>IFERROR(Таблица64[[#This Row],[Общее кол-во шт]]*Таблица64[[#This Row],[Оптовая цена USD за 1шт]],"")</f>
        <v/>
      </c>
      <c r="N155" s="49"/>
    </row>
    <row r="156" spans="1:14" ht="15.75">
      <c r="A156" s="44" t="s">
        <v>24881</v>
      </c>
      <c r="B156" s="14">
        <v>8809307770928</v>
      </c>
      <c r="C156" s="50" t="s">
        <v>24882</v>
      </c>
      <c r="D156" s="46" t="s">
        <v>24883</v>
      </c>
      <c r="E156" s="16"/>
      <c r="F156" s="15"/>
      <c r="G156" s="47">
        <v>200</v>
      </c>
      <c r="H156" s="16">
        <v>4290</v>
      </c>
      <c r="I156" s="17" t="str">
        <f>IF($H$1="","Введите курс",Таблица64[[#This Row],[Оптовая цена KRW за 1шт]]/$H$1)</f>
        <v>Введите курс</v>
      </c>
      <c r="J156" s="48"/>
      <c r="K156" s="18">
        <f>Таблица64[[#This Row],[Заказ коробок ]]*Таблица64[[#This Row],[Кол-во шт в коробке]]</f>
        <v>0</v>
      </c>
      <c r="L156" s="54">
        <f>Таблица64[[#This Row],[Общее кол-во шт]]*Таблица64[[#This Row],[Оптовая цена KRW за 1шт]]</f>
        <v>0</v>
      </c>
      <c r="M156" s="19" t="str">
        <f>IFERROR(Таблица64[[#This Row],[Общее кол-во шт]]*Таблица64[[#This Row],[Оптовая цена USD за 1шт]],"")</f>
        <v/>
      </c>
      <c r="N156" s="49"/>
    </row>
    <row r="157" spans="1:14" ht="15.75">
      <c r="A157" s="44" t="s">
        <v>24884</v>
      </c>
      <c r="B157" s="14">
        <v>8809307770980</v>
      </c>
      <c r="C157" s="50" t="s">
        <v>24885</v>
      </c>
      <c r="D157" s="46" t="s">
        <v>24886</v>
      </c>
      <c r="E157" s="16"/>
      <c r="F157" s="15"/>
      <c r="G157" s="47">
        <v>200</v>
      </c>
      <c r="H157" s="16">
        <v>4290</v>
      </c>
      <c r="I157" s="17" t="str">
        <f>IF($H$1="","Введите курс",Таблица64[[#This Row],[Оптовая цена KRW за 1шт]]/$H$1)</f>
        <v>Введите курс</v>
      </c>
      <c r="J157" s="48"/>
      <c r="K157" s="18">
        <f>Таблица64[[#This Row],[Заказ коробок ]]*Таблица64[[#This Row],[Кол-во шт в коробке]]</f>
        <v>0</v>
      </c>
      <c r="L157" s="54">
        <f>Таблица64[[#This Row],[Общее кол-во шт]]*Таблица64[[#This Row],[Оптовая цена KRW за 1шт]]</f>
        <v>0</v>
      </c>
      <c r="M157" s="19" t="str">
        <f>IFERROR(Таблица64[[#This Row],[Общее кол-во шт]]*Таблица64[[#This Row],[Оптовая цена USD за 1шт]],"")</f>
        <v/>
      </c>
      <c r="N157" s="49"/>
    </row>
    <row r="158" spans="1:14" ht="15.75">
      <c r="A158" s="44" t="s">
        <v>24887</v>
      </c>
      <c r="B158" s="14">
        <v>8809540518127</v>
      </c>
      <c r="C158" s="50" t="s">
        <v>24888</v>
      </c>
      <c r="D158" s="46" t="s">
        <v>24889</v>
      </c>
      <c r="E158" s="16"/>
      <c r="F158" s="15"/>
      <c r="G158" s="47">
        <v>200</v>
      </c>
      <c r="H158" s="16">
        <v>1560</v>
      </c>
      <c r="I158" s="17" t="str">
        <f>IF($H$1="","Введите курс",Таблица64[[#This Row],[Оптовая цена KRW за 1шт]]/$H$1)</f>
        <v>Введите курс</v>
      </c>
      <c r="J158" s="48"/>
      <c r="K158" s="18">
        <f>Таблица64[[#This Row],[Заказ коробок ]]*Таблица64[[#This Row],[Кол-во шт в коробке]]</f>
        <v>0</v>
      </c>
      <c r="L158" s="54">
        <f>Таблица64[[#This Row],[Общее кол-во шт]]*Таблица64[[#This Row],[Оптовая цена KRW за 1шт]]</f>
        <v>0</v>
      </c>
      <c r="M158" s="19" t="str">
        <f>IFERROR(Таблица64[[#This Row],[Общее кол-во шт]]*Таблица64[[#This Row],[Оптовая цена USD за 1шт]],"")</f>
        <v/>
      </c>
      <c r="N158" s="49"/>
    </row>
    <row r="159" spans="1:14" ht="15.75">
      <c r="A159" s="44" t="s">
        <v>24890</v>
      </c>
      <c r="B159" s="14">
        <v>8809540518103</v>
      </c>
      <c r="C159" s="50" t="s">
        <v>24891</v>
      </c>
      <c r="D159" s="46" t="s">
        <v>24892</v>
      </c>
      <c r="E159" s="16"/>
      <c r="F159" s="15"/>
      <c r="G159" s="47">
        <v>200</v>
      </c>
      <c r="H159" s="16">
        <v>1560</v>
      </c>
      <c r="I159" s="17" t="str">
        <f>IF($H$1="","Введите курс",Таблица64[[#This Row],[Оптовая цена KRW за 1шт]]/$H$1)</f>
        <v>Введите курс</v>
      </c>
      <c r="J159" s="48"/>
      <c r="K159" s="18">
        <f>Таблица64[[#This Row],[Заказ коробок ]]*Таблица64[[#This Row],[Кол-во шт в коробке]]</f>
        <v>0</v>
      </c>
      <c r="L159" s="54">
        <f>Таблица64[[#This Row],[Общее кол-во шт]]*Таблица64[[#This Row],[Оптовая цена KRW за 1шт]]</f>
        <v>0</v>
      </c>
      <c r="M159" s="19" t="str">
        <f>IFERROR(Таблица64[[#This Row],[Общее кол-во шт]]*Таблица64[[#This Row],[Оптовая цена USD за 1шт]],"")</f>
        <v/>
      </c>
      <c r="N159" s="49"/>
    </row>
    <row r="160" spans="1:14" ht="15.75">
      <c r="A160" s="44" t="s">
        <v>24893</v>
      </c>
      <c r="B160" s="14">
        <v>8809540518134</v>
      </c>
      <c r="C160" s="50" t="s">
        <v>24894</v>
      </c>
      <c r="D160" s="46" t="s">
        <v>24895</v>
      </c>
      <c r="E160" s="16"/>
      <c r="F160" s="15"/>
      <c r="G160" s="47">
        <v>200</v>
      </c>
      <c r="H160" s="16">
        <v>1560</v>
      </c>
      <c r="I160" s="17" t="str">
        <f>IF($H$1="","Введите курс",Таблица64[[#This Row],[Оптовая цена KRW за 1шт]]/$H$1)</f>
        <v>Введите курс</v>
      </c>
      <c r="J160" s="48"/>
      <c r="K160" s="18">
        <f>Таблица64[[#This Row],[Заказ коробок ]]*Таблица64[[#This Row],[Кол-во шт в коробке]]</f>
        <v>0</v>
      </c>
      <c r="L160" s="54">
        <f>Таблица64[[#This Row],[Общее кол-во шт]]*Таблица64[[#This Row],[Оптовая цена KRW за 1шт]]</f>
        <v>0</v>
      </c>
      <c r="M160" s="19" t="str">
        <f>IFERROR(Таблица64[[#This Row],[Общее кол-во шт]]*Таблица64[[#This Row],[Оптовая цена USD за 1шт]],"")</f>
        <v/>
      </c>
      <c r="N160" s="49"/>
    </row>
    <row r="161" spans="1:14" ht="15.75">
      <c r="A161" s="44" t="s">
        <v>24896</v>
      </c>
      <c r="B161" s="14">
        <v>8809540518110</v>
      </c>
      <c r="C161" s="50" t="s">
        <v>24897</v>
      </c>
      <c r="D161" s="46" t="s">
        <v>24898</v>
      </c>
      <c r="E161" s="16"/>
      <c r="F161" s="15"/>
      <c r="G161" s="47">
        <v>200</v>
      </c>
      <c r="H161" s="16">
        <v>1560</v>
      </c>
      <c r="I161" s="17" t="str">
        <f>IF($H$1="","Введите курс",Таблица64[[#This Row],[Оптовая цена KRW за 1шт]]/$H$1)</f>
        <v>Введите курс</v>
      </c>
      <c r="J161" s="48"/>
      <c r="K161" s="18">
        <f>Таблица64[[#This Row],[Заказ коробок ]]*Таблица64[[#This Row],[Кол-во шт в коробке]]</f>
        <v>0</v>
      </c>
      <c r="L161" s="54">
        <f>Таблица64[[#This Row],[Общее кол-во шт]]*Таблица64[[#This Row],[Оптовая цена KRW за 1шт]]</f>
        <v>0</v>
      </c>
      <c r="M161" s="19" t="str">
        <f>IFERROR(Таблица64[[#This Row],[Общее кол-во шт]]*Таблица64[[#This Row],[Оптовая цена USD за 1шт]],"")</f>
        <v/>
      </c>
      <c r="N161" s="49"/>
    </row>
    <row r="162" spans="1:14" ht="15.75">
      <c r="A162" s="44" t="s">
        <v>24899</v>
      </c>
      <c r="B162" s="14">
        <v>8809623281467</v>
      </c>
      <c r="C162" s="50" t="s">
        <v>24900</v>
      </c>
      <c r="D162" s="46" t="s">
        <v>24901</v>
      </c>
      <c r="E162" s="16"/>
      <c r="F162" s="15"/>
      <c r="G162" s="47">
        <v>200</v>
      </c>
      <c r="H162" s="16">
        <v>1690</v>
      </c>
      <c r="I162" s="17" t="str">
        <f>IF($H$1="","Введите курс",Таблица64[[#This Row],[Оптовая цена KRW за 1шт]]/$H$1)</f>
        <v>Введите курс</v>
      </c>
      <c r="J162" s="48"/>
      <c r="K162" s="18">
        <f>Таблица64[[#This Row],[Заказ коробок ]]*Таблица64[[#This Row],[Кол-во шт в коробке]]</f>
        <v>0</v>
      </c>
      <c r="L162" s="54">
        <f>Таблица64[[#This Row],[Общее кол-во шт]]*Таблица64[[#This Row],[Оптовая цена KRW за 1шт]]</f>
        <v>0</v>
      </c>
      <c r="M162" s="19" t="str">
        <f>IFERROR(Таблица64[[#This Row],[Общее кол-во шт]]*Таблица64[[#This Row],[Оптовая цена USD за 1шт]],"")</f>
        <v/>
      </c>
      <c r="N162" s="49"/>
    </row>
    <row r="163" spans="1:14" ht="15.75">
      <c r="A163" s="44" t="s">
        <v>24902</v>
      </c>
      <c r="B163" s="14">
        <v>8809623281474</v>
      </c>
      <c r="C163" s="50" t="s">
        <v>24903</v>
      </c>
      <c r="D163" s="46" t="s">
        <v>24904</v>
      </c>
      <c r="E163" s="16"/>
      <c r="F163" s="15"/>
      <c r="G163" s="47">
        <v>200</v>
      </c>
      <c r="H163" s="16">
        <v>1690</v>
      </c>
      <c r="I163" s="17" t="str">
        <f>IF($H$1="","Введите курс",Таблица64[[#This Row],[Оптовая цена KRW за 1шт]]/$H$1)</f>
        <v>Введите курс</v>
      </c>
      <c r="J163" s="48"/>
      <c r="K163" s="18">
        <f>Таблица64[[#This Row],[Заказ коробок ]]*Таблица64[[#This Row],[Кол-во шт в коробке]]</f>
        <v>0</v>
      </c>
      <c r="L163" s="54">
        <f>Таблица64[[#This Row],[Общее кол-во шт]]*Таблица64[[#This Row],[Оптовая цена KRW за 1шт]]</f>
        <v>0</v>
      </c>
      <c r="M163" s="19" t="str">
        <f>IFERROR(Таблица64[[#This Row],[Общее кол-во шт]]*Таблица64[[#This Row],[Оптовая цена USD за 1шт]],"")</f>
        <v/>
      </c>
      <c r="N163" s="49"/>
    </row>
    <row r="164" spans="1:14" ht="15.75">
      <c r="A164" s="44" t="s">
        <v>24905</v>
      </c>
      <c r="B164" s="14">
        <v>8809623281450</v>
      </c>
      <c r="C164" s="50" t="s">
        <v>24906</v>
      </c>
      <c r="D164" s="46" t="s">
        <v>24907</v>
      </c>
      <c r="E164" s="16"/>
      <c r="F164" s="15"/>
      <c r="G164" s="47">
        <v>200</v>
      </c>
      <c r="H164" s="16">
        <v>1690</v>
      </c>
      <c r="I164" s="17" t="str">
        <f>IF($H$1="","Введите курс",Таблица64[[#This Row],[Оптовая цена KRW за 1шт]]/$H$1)</f>
        <v>Введите курс</v>
      </c>
      <c r="J164" s="48"/>
      <c r="K164" s="18">
        <f>Таблица64[[#This Row],[Заказ коробок ]]*Таблица64[[#This Row],[Кол-во шт в коробке]]</f>
        <v>0</v>
      </c>
      <c r="L164" s="54">
        <f>Таблица64[[#This Row],[Общее кол-во шт]]*Таблица64[[#This Row],[Оптовая цена KRW за 1шт]]</f>
        <v>0</v>
      </c>
      <c r="M164" s="19" t="str">
        <f>IFERROR(Таблица64[[#This Row],[Общее кол-во шт]]*Таблица64[[#This Row],[Оптовая цена USD за 1шт]],"")</f>
        <v/>
      </c>
      <c r="N164" s="49"/>
    </row>
    <row r="165" spans="1:14" ht="15.75">
      <c r="A165" s="44" t="s">
        <v>24908</v>
      </c>
      <c r="B165" s="14">
        <v>8809623281481</v>
      </c>
      <c r="C165" s="50" t="s">
        <v>24909</v>
      </c>
      <c r="D165" s="46" t="s">
        <v>24910</v>
      </c>
      <c r="E165" s="16"/>
      <c r="F165" s="15"/>
      <c r="G165" s="47">
        <v>200</v>
      </c>
      <c r="H165" s="16">
        <v>1690</v>
      </c>
      <c r="I165" s="17" t="str">
        <f>IF($H$1="","Введите курс",Таблица64[[#This Row],[Оптовая цена KRW за 1шт]]/$H$1)</f>
        <v>Введите курс</v>
      </c>
      <c r="J165" s="48"/>
      <c r="K165" s="18">
        <f>Таблица64[[#This Row],[Заказ коробок ]]*Таблица64[[#This Row],[Кол-во шт в коробке]]</f>
        <v>0</v>
      </c>
      <c r="L165" s="54">
        <f>Таблица64[[#This Row],[Общее кол-во шт]]*Таблица64[[#This Row],[Оптовая цена KRW за 1шт]]</f>
        <v>0</v>
      </c>
      <c r="M165" s="19" t="str">
        <f>IFERROR(Таблица64[[#This Row],[Общее кол-во шт]]*Таблица64[[#This Row],[Оптовая цена USD за 1шт]],"")</f>
        <v/>
      </c>
      <c r="N165" s="49"/>
    </row>
    <row r="166" spans="1:14" ht="15.75">
      <c r="A166" s="44" t="s">
        <v>24911</v>
      </c>
      <c r="B166" s="14">
        <v>8809307770874</v>
      </c>
      <c r="C166" s="50" t="s">
        <v>24912</v>
      </c>
      <c r="D166" s="46" t="s">
        <v>24913</v>
      </c>
      <c r="E166" s="16"/>
      <c r="F166" s="15"/>
      <c r="G166" s="47">
        <v>200</v>
      </c>
      <c r="H166" s="16">
        <v>1950</v>
      </c>
      <c r="I166" s="17" t="str">
        <f>IF($H$1="","Введите курс",Таблица64[[#This Row],[Оптовая цена KRW за 1шт]]/$H$1)</f>
        <v>Введите курс</v>
      </c>
      <c r="J166" s="48"/>
      <c r="K166" s="18">
        <f>Таблица64[[#This Row],[Заказ коробок ]]*Таблица64[[#This Row],[Кол-во шт в коробке]]</f>
        <v>0</v>
      </c>
      <c r="L166" s="54">
        <f>Таблица64[[#This Row],[Общее кол-во шт]]*Таблица64[[#This Row],[Оптовая цена KRW за 1шт]]</f>
        <v>0</v>
      </c>
      <c r="M166" s="19" t="str">
        <f>IFERROR(Таблица64[[#This Row],[Общее кол-во шт]]*Таблица64[[#This Row],[Оптовая цена USD за 1шт]],"")</f>
        <v/>
      </c>
      <c r="N166" s="49"/>
    </row>
    <row r="167" spans="1:14" ht="15.75">
      <c r="A167" s="44" t="s">
        <v>24914</v>
      </c>
      <c r="B167" s="14">
        <v>8809307771017</v>
      </c>
      <c r="C167" s="50" t="s">
        <v>24915</v>
      </c>
      <c r="D167" s="46" t="s">
        <v>24916</v>
      </c>
      <c r="E167" s="16"/>
      <c r="F167" s="15"/>
      <c r="G167" s="47">
        <v>200</v>
      </c>
      <c r="H167" s="16">
        <v>1950</v>
      </c>
      <c r="I167" s="17" t="str">
        <f>IF($H$1="","Введите курс",Таблица64[[#This Row],[Оптовая цена KRW за 1шт]]/$H$1)</f>
        <v>Введите курс</v>
      </c>
      <c r="J167" s="48"/>
      <c r="K167" s="18">
        <f>Таблица64[[#This Row],[Заказ коробок ]]*Таблица64[[#This Row],[Кол-во шт в коробке]]</f>
        <v>0</v>
      </c>
      <c r="L167" s="54">
        <f>Таблица64[[#This Row],[Общее кол-во шт]]*Таблица64[[#This Row],[Оптовая цена KRW за 1шт]]</f>
        <v>0</v>
      </c>
      <c r="M167" s="19" t="str">
        <f>IFERROR(Таблица64[[#This Row],[Общее кол-во шт]]*Таблица64[[#This Row],[Оптовая цена USD за 1шт]],"")</f>
        <v/>
      </c>
      <c r="N167" s="49"/>
    </row>
    <row r="168" spans="1:14" ht="15.75">
      <c r="A168" s="44" t="s">
        <v>24917</v>
      </c>
      <c r="B168" s="14">
        <v>8809307770553</v>
      </c>
      <c r="C168" s="50" t="s">
        <v>24918</v>
      </c>
      <c r="D168" s="46" t="s">
        <v>24919</v>
      </c>
      <c r="E168" s="16"/>
      <c r="F168" s="15"/>
      <c r="G168" s="47">
        <v>200</v>
      </c>
      <c r="H168" s="16">
        <v>2080</v>
      </c>
      <c r="I168" s="17" t="str">
        <f>IF($H$1="","Введите курс",Таблица64[[#This Row],[Оптовая цена KRW за 1шт]]/$H$1)</f>
        <v>Введите курс</v>
      </c>
      <c r="J168" s="48"/>
      <c r="K168" s="18">
        <f>Таблица64[[#This Row],[Заказ коробок ]]*Таблица64[[#This Row],[Кол-во шт в коробке]]</f>
        <v>0</v>
      </c>
      <c r="L168" s="54">
        <f>Таблица64[[#This Row],[Общее кол-во шт]]*Таблица64[[#This Row],[Оптовая цена KRW за 1шт]]</f>
        <v>0</v>
      </c>
      <c r="M168" s="19" t="str">
        <f>IFERROR(Таблица64[[#This Row],[Общее кол-во шт]]*Таблица64[[#This Row],[Оптовая цена USD за 1шт]],"")</f>
        <v/>
      </c>
      <c r="N168" s="49"/>
    </row>
    <row r="169" spans="1:14" ht="15.75">
      <c r="A169" s="44" t="s">
        <v>24920</v>
      </c>
      <c r="B169" s="14">
        <v>8809307770546</v>
      </c>
      <c r="C169" s="50" t="s">
        <v>24921</v>
      </c>
      <c r="D169" s="46" t="s">
        <v>24922</v>
      </c>
      <c r="E169" s="16"/>
      <c r="F169" s="15"/>
      <c r="G169" s="47">
        <v>200</v>
      </c>
      <c r="H169" s="16">
        <v>1950</v>
      </c>
      <c r="I169" s="17" t="str">
        <f>IF($H$1="","Введите курс",Таблица64[[#This Row],[Оптовая цена KRW за 1шт]]/$H$1)</f>
        <v>Введите курс</v>
      </c>
      <c r="J169" s="48"/>
      <c r="K169" s="18">
        <f>Таблица64[[#This Row],[Заказ коробок ]]*Таблица64[[#This Row],[Кол-во шт в коробке]]</f>
        <v>0</v>
      </c>
      <c r="L169" s="54">
        <f>Таблица64[[#This Row],[Общее кол-во шт]]*Таблица64[[#This Row],[Оптовая цена KRW за 1шт]]</f>
        <v>0</v>
      </c>
      <c r="M169" s="19" t="str">
        <f>IFERROR(Таблица64[[#This Row],[Общее кол-во шт]]*Таблица64[[#This Row],[Оптовая цена USD за 1шт]],"")</f>
        <v/>
      </c>
      <c r="N169" s="49"/>
    </row>
    <row r="170" spans="1:14" ht="15.75">
      <c r="A170" s="44" t="s">
        <v>24923</v>
      </c>
      <c r="B170" s="14">
        <v>8809307770539</v>
      </c>
      <c r="C170" s="50" t="s">
        <v>24924</v>
      </c>
      <c r="D170" s="46" t="s">
        <v>24925</v>
      </c>
      <c r="E170" s="16"/>
      <c r="F170" s="15"/>
      <c r="G170" s="47">
        <v>200</v>
      </c>
      <c r="H170" s="16">
        <v>1950</v>
      </c>
      <c r="I170" s="17" t="str">
        <f>IF($H$1="","Введите курс",Таблица64[[#This Row],[Оптовая цена KRW за 1шт]]/$H$1)</f>
        <v>Введите курс</v>
      </c>
      <c r="J170" s="48"/>
      <c r="K170" s="18">
        <f>Таблица64[[#This Row],[Заказ коробок ]]*Таблица64[[#This Row],[Кол-во шт в коробке]]</f>
        <v>0</v>
      </c>
      <c r="L170" s="54">
        <f>Таблица64[[#This Row],[Общее кол-во шт]]*Таблица64[[#This Row],[Оптовая цена KRW за 1шт]]</f>
        <v>0</v>
      </c>
      <c r="M170" s="19" t="str">
        <f>IFERROR(Таблица64[[#This Row],[Общее кол-во шт]]*Таблица64[[#This Row],[Оптовая цена USD за 1шт]],"")</f>
        <v/>
      </c>
      <c r="N170" s="49"/>
    </row>
    <row r="171" spans="1:14" ht="15.75">
      <c r="A171" s="44" t="s">
        <v>24926</v>
      </c>
      <c r="B171" s="14">
        <v>8809307770522</v>
      </c>
      <c r="C171" s="50" t="s">
        <v>24927</v>
      </c>
      <c r="D171" s="46" t="s">
        <v>24928</v>
      </c>
      <c r="E171" s="16"/>
      <c r="F171" s="15"/>
      <c r="G171" s="47">
        <v>200</v>
      </c>
      <c r="H171" s="16">
        <v>2080</v>
      </c>
      <c r="I171" s="17" t="str">
        <f>IF($H$1="","Введите курс",Таблица64[[#This Row],[Оптовая цена KRW за 1шт]]/$H$1)</f>
        <v>Введите курс</v>
      </c>
      <c r="J171" s="48"/>
      <c r="K171" s="18">
        <f>Таблица64[[#This Row],[Заказ коробок ]]*Таблица64[[#This Row],[Кол-во шт в коробке]]</f>
        <v>0</v>
      </c>
      <c r="L171" s="54">
        <f>Таблица64[[#This Row],[Общее кол-во шт]]*Таблица64[[#This Row],[Оптовая цена KRW за 1шт]]</f>
        <v>0</v>
      </c>
      <c r="M171" s="19" t="str">
        <f>IFERROR(Таблица64[[#This Row],[Общее кол-во шт]]*Таблица64[[#This Row],[Оптовая цена USD за 1шт]],"")</f>
        <v/>
      </c>
      <c r="N171" s="49"/>
    </row>
    <row r="172" spans="1:14" ht="15.75">
      <c r="A172" s="44" t="s">
        <v>24929</v>
      </c>
      <c r="B172" s="14">
        <v>8809307771734</v>
      </c>
      <c r="C172" s="50" t="s">
        <v>24930</v>
      </c>
      <c r="D172" s="46" t="s">
        <v>24931</v>
      </c>
      <c r="E172" s="16"/>
      <c r="F172" s="15"/>
      <c r="G172" s="47">
        <v>200</v>
      </c>
      <c r="H172" s="16">
        <v>1560</v>
      </c>
      <c r="I172" s="17" t="str">
        <f>IF($H$1="","Введите курс",Таблица64[[#This Row],[Оптовая цена KRW за 1шт]]/$H$1)</f>
        <v>Введите курс</v>
      </c>
      <c r="J172" s="48"/>
      <c r="K172" s="18">
        <f>Таблица64[[#This Row],[Заказ коробок ]]*Таблица64[[#This Row],[Кол-во шт в коробке]]</f>
        <v>0</v>
      </c>
      <c r="L172" s="54">
        <f>Таблица64[[#This Row],[Общее кол-во шт]]*Таблица64[[#This Row],[Оптовая цена KRW за 1шт]]</f>
        <v>0</v>
      </c>
      <c r="M172" s="19" t="str">
        <f>IFERROR(Таблица64[[#This Row],[Общее кол-во шт]]*Таблица64[[#This Row],[Оптовая цена USD за 1шт]],"")</f>
        <v/>
      </c>
      <c r="N172" s="49"/>
    </row>
    <row r="173" spans="1:14" ht="15.75">
      <c r="A173" s="44" t="s">
        <v>24932</v>
      </c>
      <c r="B173" s="14">
        <v>8809307771727</v>
      </c>
      <c r="C173" s="50" t="s">
        <v>24933</v>
      </c>
      <c r="D173" s="46" t="s">
        <v>24934</v>
      </c>
      <c r="E173" s="16"/>
      <c r="F173" s="15"/>
      <c r="G173" s="47">
        <v>200</v>
      </c>
      <c r="H173" s="16">
        <v>1560</v>
      </c>
      <c r="I173" s="17" t="str">
        <f>IF($H$1="","Введите курс",Таблица64[[#This Row],[Оптовая цена KRW за 1шт]]/$H$1)</f>
        <v>Введите курс</v>
      </c>
      <c r="J173" s="48"/>
      <c r="K173" s="18">
        <f>Таблица64[[#This Row],[Заказ коробок ]]*Таблица64[[#This Row],[Кол-во шт в коробке]]</f>
        <v>0</v>
      </c>
      <c r="L173" s="54">
        <f>Таблица64[[#This Row],[Общее кол-во шт]]*Таблица64[[#This Row],[Оптовая цена KRW за 1шт]]</f>
        <v>0</v>
      </c>
      <c r="M173" s="19" t="str">
        <f>IFERROR(Таблица64[[#This Row],[Общее кол-во шт]]*Таблица64[[#This Row],[Оптовая цена USD за 1шт]],"")</f>
        <v/>
      </c>
      <c r="N173" s="49"/>
    </row>
    <row r="174" spans="1:14" ht="15.75">
      <c r="A174" s="44" t="s">
        <v>24935</v>
      </c>
      <c r="B174" s="14">
        <v>8809307771741</v>
      </c>
      <c r="C174" s="50" t="s">
        <v>24936</v>
      </c>
      <c r="D174" s="46" t="s">
        <v>24937</v>
      </c>
      <c r="E174" s="16"/>
      <c r="F174" s="15"/>
      <c r="G174" s="47">
        <v>200</v>
      </c>
      <c r="H174" s="16">
        <v>1560</v>
      </c>
      <c r="I174" s="17" t="str">
        <f>IF($H$1="","Введите курс",Таблица64[[#This Row],[Оптовая цена KRW за 1шт]]/$H$1)</f>
        <v>Введите курс</v>
      </c>
      <c r="J174" s="48"/>
      <c r="K174" s="18">
        <f>Таблица64[[#This Row],[Заказ коробок ]]*Таблица64[[#This Row],[Кол-во шт в коробке]]</f>
        <v>0</v>
      </c>
      <c r="L174" s="54">
        <f>Таблица64[[#This Row],[Общее кол-во шт]]*Таблица64[[#This Row],[Оптовая цена KRW за 1шт]]</f>
        <v>0</v>
      </c>
      <c r="M174" s="19" t="str">
        <f>IFERROR(Таблица64[[#This Row],[Общее кол-во шт]]*Таблица64[[#This Row],[Оптовая цена USD за 1шт]],"")</f>
        <v/>
      </c>
      <c r="N174" s="49"/>
    </row>
    <row r="175" spans="1:14" ht="15.75">
      <c r="A175" s="44" t="s">
        <v>24938</v>
      </c>
      <c r="B175" s="14">
        <v>8809242277315</v>
      </c>
      <c r="C175" s="50" t="s">
        <v>24939</v>
      </c>
      <c r="D175" s="46" t="s">
        <v>24940</v>
      </c>
      <c r="E175" s="16"/>
      <c r="F175" s="15"/>
      <c r="G175" s="47">
        <v>200</v>
      </c>
      <c r="H175" s="16">
        <v>1560</v>
      </c>
      <c r="I175" s="17" t="str">
        <f>IF($H$1="","Введите курс",Таблица64[[#This Row],[Оптовая цена KRW за 1шт]]/$H$1)</f>
        <v>Введите курс</v>
      </c>
      <c r="J175" s="48"/>
      <c r="K175" s="18">
        <f>Таблица64[[#This Row],[Заказ коробок ]]*Таблица64[[#This Row],[Кол-во шт в коробке]]</f>
        <v>0</v>
      </c>
      <c r="L175" s="54">
        <f>Таблица64[[#This Row],[Общее кол-во шт]]*Таблица64[[#This Row],[Оптовая цена KRW за 1шт]]</f>
        <v>0</v>
      </c>
      <c r="M175" s="19" t="str">
        <f>IFERROR(Таблица64[[#This Row],[Общее кол-во шт]]*Таблица64[[#This Row],[Оптовая цена USD за 1шт]],"")</f>
        <v/>
      </c>
      <c r="N175" s="49"/>
    </row>
    <row r="176" spans="1:14" ht="15.75">
      <c r="A176" s="44" t="s">
        <v>24941</v>
      </c>
      <c r="B176" s="14">
        <v>8809307770522</v>
      </c>
      <c r="C176" s="50" t="s">
        <v>24942</v>
      </c>
      <c r="D176" s="46" t="s">
        <v>24943</v>
      </c>
      <c r="E176" s="16"/>
      <c r="F176" s="15"/>
      <c r="G176" s="47">
        <v>200</v>
      </c>
      <c r="H176" s="16">
        <v>1560</v>
      </c>
      <c r="I176" s="17" t="str">
        <f>IF($H$1="","Введите курс",Таблица64[[#This Row],[Оптовая цена KRW за 1шт]]/$H$1)</f>
        <v>Введите курс</v>
      </c>
      <c r="J176" s="48"/>
      <c r="K176" s="18">
        <f>Таблица64[[#This Row],[Заказ коробок ]]*Таблица64[[#This Row],[Кол-во шт в коробке]]</f>
        <v>0</v>
      </c>
      <c r="L176" s="54">
        <f>Таблица64[[#This Row],[Общее кол-во шт]]*Таблица64[[#This Row],[Оптовая цена KRW за 1шт]]</f>
        <v>0</v>
      </c>
      <c r="M176" s="19" t="str">
        <f>IFERROR(Таблица64[[#This Row],[Общее кол-во шт]]*Таблица64[[#This Row],[Оптовая цена USD за 1шт]],"")</f>
        <v/>
      </c>
      <c r="N176" s="49"/>
    </row>
    <row r="177" spans="1:14" ht="15.75">
      <c r="A177" s="44" t="s">
        <v>24944</v>
      </c>
      <c r="B177" s="14">
        <v>8809307770485</v>
      </c>
      <c r="C177" s="50" t="s">
        <v>24945</v>
      </c>
      <c r="D177" s="46" t="s">
        <v>24946</v>
      </c>
      <c r="E177" s="16"/>
      <c r="F177" s="15"/>
      <c r="G177" s="47">
        <v>200</v>
      </c>
      <c r="H177" s="16">
        <v>1560</v>
      </c>
      <c r="I177" s="17" t="str">
        <f>IF($H$1="","Введите курс",Таблица64[[#This Row],[Оптовая цена KRW за 1шт]]/$H$1)</f>
        <v>Введите курс</v>
      </c>
      <c r="J177" s="48"/>
      <c r="K177" s="18">
        <f>Таблица64[[#This Row],[Заказ коробок ]]*Таблица64[[#This Row],[Кол-во шт в коробке]]</f>
        <v>0</v>
      </c>
      <c r="L177" s="54">
        <f>Таблица64[[#This Row],[Общее кол-во шт]]*Таблица64[[#This Row],[Оптовая цена KRW за 1шт]]</f>
        <v>0</v>
      </c>
      <c r="M177" s="19" t="str">
        <f>IFERROR(Таблица64[[#This Row],[Общее кол-во шт]]*Таблица64[[#This Row],[Оптовая цена USD за 1шт]],"")</f>
        <v/>
      </c>
      <c r="N177" s="49"/>
    </row>
    <row r="178" spans="1:14" ht="15.75">
      <c r="A178" s="44" t="s">
        <v>24947</v>
      </c>
      <c r="B178" s="14">
        <v>8809540513924</v>
      </c>
      <c r="C178" s="50" t="s">
        <v>24635</v>
      </c>
      <c r="D178" s="46" t="s">
        <v>24948</v>
      </c>
      <c r="E178" s="16"/>
      <c r="F178" s="15"/>
      <c r="G178" s="47">
        <v>160</v>
      </c>
      <c r="H178" s="16">
        <v>1170</v>
      </c>
      <c r="I178" s="17" t="str">
        <f>IF($H$1="","Введите курс",Таблица64[[#This Row],[Оптовая цена KRW за 1шт]]/$H$1)</f>
        <v>Введите курс</v>
      </c>
      <c r="J178" s="48"/>
      <c r="K178" s="18">
        <f>Таблица64[[#This Row],[Заказ коробок ]]*Таблица64[[#This Row],[Кол-во шт в коробке]]</f>
        <v>0</v>
      </c>
      <c r="L178" s="54">
        <f>Таблица64[[#This Row],[Общее кол-во шт]]*Таблица64[[#This Row],[Оптовая цена KRW за 1шт]]</f>
        <v>0</v>
      </c>
      <c r="M178" s="19" t="str">
        <f>IFERROR(Таблица64[[#This Row],[Общее кол-во шт]]*Таблица64[[#This Row],[Оптовая цена USD за 1шт]],"")</f>
        <v/>
      </c>
      <c r="N178" s="49"/>
    </row>
    <row r="179" spans="1:14" ht="15.75">
      <c r="A179" s="44" t="s">
        <v>24949</v>
      </c>
      <c r="B179" s="14">
        <v>8809540513894</v>
      </c>
      <c r="C179" s="50" t="s">
        <v>24620</v>
      </c>
      <c r="D179" s="46" t="s">
        <v>24621</v>
      </c>
      <c r="E179" s="16"/>
      <c r="F179" s="15"/>
      <c r="G179" s="47">
        <v>160</v>
      </c>
      <c r="H179" s="16">
        <v>1170</v>
      </c>
      <c r="I179" s="17" t="str">
        <f>IF($H$1="","Введите курс",Таблица64[[#This Row],[Оптовая цена KRW за 1шт]]/$H$1)</f>
        <v>Введите курс</v>
      </c>
      <c r="J179" s="48"/>
      <c r="K179" s="18">
        <f>Таблица64[[#This Row],[Заказ коробок ]]*Таблица64[[#This Row],[Кол-во шт в коробке]]</f>
        <v>0</v>
      </c>
      <c r="L179" s="54">
        <f>Таблица64[[#This Row],[Общее кол-во шт]]*Таблица64[[#This Row],[Оптовая цена KRW за 1шт]]</f>
        <v>0</v>
      </c>
      <c r="M179" s="19" t="str">
        <f>IFERROR(Таблица64[[#This Row],[Общее кол-во шт]]*Таблица64[[#This Row],[Оптовая цена USD за 1шт]],"")</f>
        <v/>
      </c>
      <c r="N179" s="49"/>
    </row>
    <row r="180" spans="1:14" ht="15.75">
      <c r="A180" s="44" t="s">
        <v>24950</v>
      </c>
      <c r="B180" s="14">
        <v>8809540513900</v>
      </c>
      <c r="C180" s="50" t="s">
        <v>24614</v>
      </c>
      <c r="D180" s="46" t="s">
        <v>24615</v>
      </c>
      <c r="E180" s="16"/>
      <c r="F180" s="15"/>
      <c r="G180" s="47">
        <v>160</v>
      </c>
      <c r="H180" s="16">
        <v>1170</v>
      </c>
      <c r="I180" s="17" t="str">
        <f>IF($H$1="","Введите курс",Таблица64[[#This Row],[Оптовая цена KRW за 1шт]]/$H$1)</f>
        <v>Введите курс</v>
      </c>
      <c r="J180" s="48"/>
      <c r="K180" s="18">
        <f>Таблица64[[#This Row],[Заказ коробок ]]*Таблица64[[#This Row],[Кол-во шт в коробке]]</f>
        <v>0</v>
      </c>
      <c r="L180" s="54">
        <f>Таблица64[[#This Row],[Общее кол-во шт]]*Таблица64[[#This Row],[Оптовая цена KRW за 1шт]]</f>
        <v>0</v>
      </c>
      <c r="M180" s="19" t="str">
        <f>IFERROR(Таблица64[[#This Row],[Общее кол-во шт]]*Таблица64[[#This Row],[Оптовая цена USD за 1шт]],"")</f>
        <v/>
      </c>
      <c r="N180" s="49"/>
    </row>
    <row r="181" spans="1:14" ht="15.75">
      <c r="A181" s="44" t="s">
        <v>24951</v>
      </c>
      <c r="B181" s="14">
        <v>8809540513917</v>
      </c>
      <c r="C181" s="50" t="s">
        <v>24629</v>
      </c>
      <c r="D181" s="46" t="s">
        <v>24630</v>
      </c>
      <c r="E181" s="16"/>
      <c r="F181" s="15"/>
      <c r="G181" s="47">
        <v>160</v>
      </c>
      <c r="H181" s="16">
        <v>1170</v>
      </c>
      <c r="I181" s="17" t="str">
        <f>IF($H$1="","Введите курс",Таблица64[[#This Row],[Оптовая цена KRW за 1шт]]/$H$1)</f>
        <v>Введите курс</v>
      </c>
      <c r="J181" s="48"/>
      <c r="K181" s="18">
        <f>Таблица64[[#This Row],[Заказ коробок ]]*Таблица64[[#This Row],[Кол-во шт в коробке]]</f>
        <v>0</v>
      </c>
      <c r="L181" s="54">
        <f>Таблица64[[#This Row],[Общее кол-во шт]]*Таблица64[[#This Row],[Оптовая цена KRW за 1шт]]</f>
        <v>0</v>
      </c>
      <c r="M181" s="19" t="str">
        <f>IFERROR(Таблица64[[#This Row],[Общее кол-во шт]]*Таблица64[[#This Row],[Оптовая цена USD за 1шт]],"")</f>
        <v/>
      </c>
      <c r="N181" s="49"/>
    </row>
    <row r="182" spans="1:14" ht="15.75">
      <c r="A182" s="44" t="s">
        <v>24952</v>
      </c>
      <c r="B182" s="14">
        <v>8809540513931</v>
      </c>
      <c r="C182" s="50" t="s">
        <v>24953</v>
      </c>
      <c r="D182" s="46" t="s">
        <v>24954</v>
      </c>
      <c r="E182" s="16"/>
      <c r="F182" s="15"/>
      <c r="G182" s="47">
        <v>160</v>
      </c>
      <c r="H182" s="16">
        <v>1170</v>
      </c>
      <c r="I182" s="17" t="str">
        <f>IF($H$1="","Введите курс",Таблица64[[#This Row],[Оптовая цена KRW за 1шт]]/$H$1)</f>
        <v>Введите курс</v>
      </c>
      <c r="J182" s="48"/>
      <c r="K182" s="18">
        <f>Таблица64[[#This Row],[Заказ коробок ]]*Таблица64[[#This Row],[Кол-во шт в коробке]]</f>
        <v>0</v>
      </c>
      <c r="L182" s="54">
        <f>Таблица64[[#This Row],[Общее кол-во шт]]*Таблица64[[#This Row],[Оптовая цена KRW за 1шт]]</f>
        <v>0</v>
      </c>
      <c r="M182" s="19" t="str">
        <f>IFERROR(Таблица64[[#This Row],[Общее кол-во шт]]*Таблица64[[#This Row],[Оптовая цена USD за 1шт]],"")</f>
        <v/>
      </c>
      <c r="N182" s="49"/>
    </row>
    <row r="183" spans="1:14" ht="15.75">
      <c r="A183" s="44" t="s">
        <v>24955</v>
      </c>
      <c r="B183" s="14">
        <v>8809689370631</v>
      </c>
      <c r="C183" s="50" t="s">
        <v>24626</v>
      </c>
      <c r="D183" s="46" t="s">
        <v>24627</v>
      </c>
      <c r="E183" s="16"/>
      <c r="F183" s="15"/>
      <c r="G183" s="47">
        <v>160</v>
      </c>
      <c r="H183" s="16">
        <v>1170</v>
      </c>
      <c r="I183" s="17" t="str">
        <f>IF($H$1="","Введите курс",Таблица64[[#This Row],[Оптовая цена KRW за 1шт]]/$H$1)</f>
        <v>Введите курс</v>
      </c>
      <c r="J183" s="48"/>
      <c r="K183" s="18">
        <f>Таблица64[[#This Row],[Заказ коробок ]]*Таблица64[[#This Row],[Кол-во шт в коробке]]</f>
        <v>0</v>
      </c>
      <c r="L183" s="54">
        <f>Таблица64[[#This Row],[Общее кол-во шт]]*Таблица64[[#This Row],[Оптовая цена KRW за 1шт]]</f>
        <v>0</v>
      </c>
      <c r="M183" s="19" t="str">
        <f>IFERROR(Таблица64[[#This Row],[Общее кол-во шт]]*Таблица64[[#This Row],[Оптовая цена USD за 1шт]],"")</f>
        <v/>
      </c>
      <c r="N183" s="49"/>
    </row>
    <row r="184" spans="1:14" ht="15.75">
      <c r="A184" s="44" t="s">
        <v>24956</v>
      </c>
      <c r="B184" s="14">
        <v>8809689370624</v>
      </c>
      <c r="C184" s="50" t="s">
        <v>24632</v>
      </c>
      <c r="D184" s="46" t="s">
        <v>24633</v>
      </c>
      <c r="E184" s="16"/>
      <c r="F184" s="15"/>
      <c r="G184" s="47">
        <v>160</v>
      </c>
      <c r="H184" s="16">
        <v>1170</v>
      </c>
      <c r="I184" s="17" t="str">
        <f>IF($H$1="","Введите курс",Таблица64[[#This Row],[Оптовая цена KRW за 1шт]]/$H$1)</f>
        <v>Введите курс</v>
      </c>
      <c r="J184" s="48"/>
      <c r="K184" s="18">
        <f>Таблица64[[#This Row],[Заказ коробок ]]*Таблица64[[#This Row],[Кол-во шт в коробке]]</f>
        <v>0</v>
      </c>
      <c r="L184" s="54">
        <f>Таблица64[[#This Row],[Общее кол-во шт]]*Таблица64[[#This Row],[Оптовая цена KRW за 1шт]]</f>
        <v>0</v>
      </c>
      <c r="M184" s="19" t="str">
        <f>IFERROR(Таблица64[[#This Row],[Общее кол-во шт]]*Таблица64[[#This Row],[Оптовая цена USD за 1шт]],"")</f>
        <v/>
      </c>
      <c r="N184" s="49"/>
    </row>
    <row r="185" spans="1:14" ht="15.75">
      <c r="A185" s="44" t="s">
        <v>24957</v>
      </c>
      <c r="B185" s="14">
        <v>8809689370617</v>
      </c>
      <c r="C185" s="50" t="s">
        <v>24623</v>
      </c>
      <c r="D185" s="46" t="s">
        <v>24624</v>
      </c>
      <c r="E185" s="16"/>
      <c r="F185" s="15"/>
      <c r="G185" s="47">
        <v>160</v>
      </c>
      <c r="H185" s="16">
        <v>1170</v>
      </c>
      <c r="I185" s="17" t="str">
        <f>IF($H$1="","Введите курс",Таблица64[[#This Row],[Оптовая цена KRW за 1шт]]/$H$1)</f>
        <v>Введите курс</v>
      </c>
      <c r="J185" s="48"/>
      <c r="K185" s="18">
        <f>Таблица64[[#This Row],[Заказ коробок ]]*Таблица64[[#This Row],[Кол-во шт в коробке]]</f>
        <v>0</v>
      </c>
      <c r="L185" s="54">
        <f>Таблица64[[#This Row],[Общее кол-во шт]]*Таблица64[[#This Row],[Оптовая цена KRW за 1шт]]</f>
        <v>0</v>
      </c>
      <c r="M185" s="19" t="str">
        <f>IFERROR(Таблица64[[#This Row],[Общее кол-во шт]]*Таблица64[[#This Row],[Оптовая цена USD за 1шт]],"")</f>
        <v/>
      </c>
      <c r="N185" s="49"/>
    </row>
    <row r="186" spans="1:14" ht="15.75">
      <c r="A186" s="44" t="s">
        <v>24958</v>
      </c>
      <c r="B186" s="14">
        <v>8809446653380</v>
      </c>
      <c r="C186" s="50" t="s">
        <v>24641</v>
      </c>
      <c r="D186" s="46" t="s">
        <v>24642</v>
      </c>
      <c r="E186" s="16"/>
      <c r="F186" s="15"/>
      <c r="G186" s="47">
        <v>160</v>
      </c>
      <c r="H186" s="16">
        <v>1300</v>
      </c>
      <c r="I186" s="17" t="str">
        <f>IF($H$1="","Введите курс",Таблица64[[#This Row],[Оптовая цена KRW за 1шт]]/$H$1)</f>
        <v>Введите курс</v>
      </c>
      <c r="J186" s="48"/>
      <c r="K186" s="18">
        <f>Таблица64[[#This Row],[Заказ коробок ]]*Таблица64[[#This Row],[Кол-во шт в коробке]]</f>
        <v>0</v>
      </c>
      <c r="L186" s="54">
        <f>Таблица64[[#This Row],[Общее кол-во шт]]*Таблица64[[#This Row],[Оптовая цена KRW за 1шт]]</f>
        <v>0</v>
      </c>
      <c r="M186" s="19" t="str">
        <f>IFERROR(Таблица64[[#This Row],[Общее кол-во шт]]*Таблица64[[#This Row],[Оптовая цена USD за 1шт]],"")</f>
        <v/>
      </c>
      <c r="N186" s="49"/>
    </row>
    <row r="187" spans="1:14" ht="15.75">
      <c r="A187" s="44" t="s">
        <v>24959</v>
      </c>
      <c r="B187" s="14">
        <v>8809446653342</v>
      </c>
      <c r="C187" s="50" t="s">
        <v>24644</v>
      </c>
      <c r="D187" s="46" t="s">
        <v>24645</v>
      </c>
      <c r="E187" s="16"/>
      <c r="F187" s="15"/>
      <c r="G187" s="47">
        <v>160</v>
      </c>
      <c r="H187" s="16">
        <v>1300</v>
      </c>
      <c r="I187" s="17" t="str">
        <f>IF($H$1="","Введите курс",Таблица64[[#This Row],[Оптовая цена KRW за 1шт]]/$H$1)</f>
        <v>Введите курс</v>
      </c>
      <c r="J187" s="48"/>
      <c r="K187" s="18">
        <f>Таблица64[[#This Row],[Заказ коробок ]]*Таблица64[[#This Row],[Кол-во шт в коробке]]</f>
        <v>0</v>
      </c>
      <c r="L187" s="54">
        <f>Таблица64[[#This Row],[Общее кол-во шт]]*Таблица64[[#This Row],[Оптовая цена KRW за 1шт]]</f>
        <v>0</v>
      </c>
      <c r="M187" s="19" t="str">
        <f>IFERROR(Таблица64[[#This Row],[Общее кол-во шт]]*Таблица64[[#This Row],[Оптовая цена USD за 1шт]],"")</f>
        <v/>
      </c>
      <c r="N187" s="49"/>
    </row>
    <row r="188" spans="1:14" ht="15.75">
      <c r="A188" s="44" t="s">
        <v>24960</v>
      </c>
      <c r="B188" s="14">
        <v>8809446653366</v>
      </c>
      <c r="C188" s="50" t="s">
        <v>24647</v>
      </c>
      <c r="D188" s="46" t="s">
        <v>24648</v>
      </c>
      <c r="E188" s="16"/>
      <c r="F188" s="15"/>
      <c r="G188" s="47">
        <v>160</v>
      </c>
      <c r="H188" s="16">
        <v>1300</v>
      </c>
      <c r="I188" s="17" t="str">
        <f>IF($H$1="","Введите курс",Таблица64[[#This Row],[Оптовая цена KRW за 1шт]]/$H$1)</f>
        <v>Введите курс</v>
      </c>
      <c r="J188" s="48"/>
      <c r="K188" s="18">
        <f>Таблица64[[#This Row],[Заказ коробок ]]*Таблица64[[#This Row],[Кол-во шт в коробке]]</f>
        <v>0</v>
      </c>
      <c r="L188" s="54">
        <f>Таблица64[[#This Row],[Общее кол-во шт]]*Таблица64[[#This Row],[Оптовая цена KRW за 1шт]]</f>
        <v>0</v>
      </c>
      <c r="M188" s="19" t="str">
        <f>IFERROR(Таблица64[[#This Row],[Общее кол-во шт]]*Таблица64[[#This Row],[Оптовая цена USD за 1шт]],"")</f>
        <v/>
      </c>
      <c r="N188" s="49"/>
    </row>
    <row r="189" spans="1:14" ht="15.75">
      <c r="A189" s="44" t="s">
        <v>24961</v>
      </c>
      <c r="B189" s="14">
        <v>8809446653373</v>
      </c>
      <c r="C189" s="50" t="s">
        <v>24638</v>
      </c>
      <c r="D189" s="46" t="s">
        <v>24639</v>
      </c>
      <c r="E189" s="16"/>
      <c r="F189" s="15"/>
      <c r="G189" s="47">
        <v>160</v>
      </c>
      <c r="H189" s="16">
        <v>1300</v>
      </c>
      <c r="I189" s="17" t="str">
        <f>IF($H$1="","Введите курс",Таблица64[[#This Row],[Оптовая цена KRW за 1шт]]/$H$1)</f>
        <v>Введите курс</v>
      </c>
      <c r="J189" s="48"/>
      <c r="K189" s="18">
        <f>Таблица64[[#This Row],[Заказ коробок ]]*Таблица64[[#This Row],[Кол-во шт в коробке]]</f>
        <v>0</v>
      </c>
      <c r="L189" s="54">
        <f>Таблица64[[#This Row],[Общее кол-во шт]]*Таблица64[[#This Row],[Оптовая цена KRW за 1шт]]</f>
        <v>0</v>
      </c>
      <c r="M189" s="19" t="str">
        <f>IFERROR(Таблица64[[#This Row],[Общее кол-во шт]]*Таблица64[[#This Row],[Оптовая цена USD за 1шт]],"")</f>
        <v/>
      </c>
      <c r="N189" s="49"/>
    </row>
    <row r="190" spans="1:14" ht="15.75">
      <c r="A190" s="44" t="s">
        <v>24962</v>
      </c>
      <c r="B190" s="14">
        <v>8809446653335</v>
      </c>
      <c r="C190" s="50" t="s">
        <v>24653</v>
      </c>
      <c r="D190" s="46" t="s">
        <v>24654</v>
      </c>
      <c r="E190" s="16"/>
      <c r="F190" s="15"/>
      <c r="G190" s="47">
        <v>160</v>
      </c>
      <c r="H190" s="16">
        <v>1300</v>
      </c>
      <c r="I190" s="17" t="str">
        <f>IF($H$1="","Введите курс",Таблица64[[#This Row],[Оптовая цена KRW за 1шт]]/$H$1)</f>
        <v>Введите курс</v>
      </c>
      <c r="J190" s="48"/>
      <c r="K190" s="18">
        <f>Таблица64[[#This Row],[Заказ коробок ]]*Таблица64[[#This Row],[Кол-во шт в коробке]]</f>
        <v>0</v>
      </c>
      <c r="L190" s="54">
        <f>Таблица64[[#This Row],[Общее кол-во шт]]*Таблица64[[#This Row],[Оптовая цена KRW за 1шт]]</f>
        <v>0</v>
      </c>
      <c r="M190" s="19" t="str">
        <f>IFERROR(Таблица64[[#This Row],[Общее кол-во шт]]*Таблица64[[#This Row],[Оптовая цена USD за 1шт]],"")</f>
        <v/>
      </c>
      <c r="N190" s="49"/>
    </row>
    <row r="191" spans="1:14" ht="15.75">
      <c r="A191" s="44" t="s">
        <v>24963</v>
      </c>
      <c r="B191" s="14">
        <v>8809446653359</v>
      </c>
      <c r="C191" s="50" t="s">
        <v>24656</v>
      </c>
      <c r="D191" s="46" t="s">
        <v>24964</v>
      </c>
      <c r="E191" s="16"/>
      <c r="F191" s="15"/>
      <c r="G191" s="47">
        <v>160</v>
      </c>
      <c r="H191" s="16">
        <v>1300</v>
      </c>
      <c r="I191" s="17" t="str">
        <f>IF($H$1="","Введите курс",Таблица64[[#This Row],[Оптовая цена KRW за 1шт]]/$H$1)</f>
        <v>Введите курс</v>
      </c>
      <c r="J191" s="48"/>
      <c r="K191" s="18">
        <f>Таблица64[[#This Row],[Заказ коробок ]]*Таблица64[[#This Row],[Кол-во шт в коробке]]</f>
        <v>0</v>
      </c>
      <c r="L191" s="54">
        <f>Таблица64[[#This Row],[Общее кол-во шт]]*Таблица64[[#This Row],[Оптовая цена KRW за 1шт]]</f>
        <v>0</v>
      </c>
      <c r="M191" s="19" t="str">
        <f>IFERROR(Таблица64[[#This Row],[Общее кол-во шт]]*Таблица64[[#This Row],[Оптовая цена USD за 1шт]],"")</f>
        <v/>
      </c>
      <c r="N191" s="49"/>
    </row>
    <row r="192" spans="1:14" ht="15.75">
      <c r="A192" s="44" t="s">
        <v>24965</v>
      </c>
      <c r="B192" s="14">
        <v>8809307770287</v>
      </c>
      <c r="C192" s="50" t="s">
        <v>24650</v>
      </c>
      <c r="D192" s="46" t="s">
        <v>24651</v>
      </c>
      <c r="E192" s="16"/>
      <c r="F192" s="15"/>
      <c r="G192" s="47">
        <v>160</v>
      </c>
      <c r="H192" s="16">
        <v>1300</v>
      </c>
      <c r="I192" s="17" t="str">
        <f>IF($H$1="","Введите курс",Таблица64[[#This Row],[Оптовая цена KRW за 1шт]]/$H$1)</f>
        <v>Введите курс</v>
      </c>
      <c r="J192" s="48"/>
      <c r="K192" s="18">
        <f>Таблица64[[#This Row],[Заказ коробок ]]*Таблица64[[#This Row],[Кол-во шт в коробке]]</f>
        <v>0</v>
      </c>
      <c r="L192" s="54">
        <f>Таблица64[[#This Row],[Общее кол-во шт]]*Таблица64[[#This Row],[Оптовая цена KRW за 1шт]]</f>
        <v>0</v>
      </c>
      <c r="M192" s="19" t="str">
        <f>IFERROR(Таблица64[[#This Row],[Общее кол-во шт]]*Таблица64[[#This Row],[Оптовая цена USD за 1шт]],"")</f>
        <v/>
      </c>
      <c r="N192" s="49"/>
    </row>
    <row r="193" spans="1:14" ht="15.75">
      <c r="A193" s="44" t="s">
        <v>24966</v>
      </c>
      <c r="B193" s="14">
        <v>8809446653533</v>
      </c>
      <c r="C193" s="50" t="s">
        <v>24967</v>
      </c>
      <c r="D193" s="46" t="s">
        <v>24968</v>
      </c>
      <c r="E193" s="16"/>
      <c r="F193" s="15"/>
      <c r="G193" s="47">
        <v>100</v>
      </c>
      <c r="H193" s="16">
        <v>5720</v>
      </c>
      <c r="I193" s="17" t="str">
        <f>IF($H$1="","Введите курс",Таблица64[[#This Row],[Оптовая цена KRW за 1шт]]/$H$1)</f>
        <v>Введите курс</v>
      </c>
      <c r="J193" s="48"/>
      <c r="K193" s="18">
        <f>Таблица64[[#This Row],[Заказ коробок ]]*Таблица64[[#This Row],[Кол-во шт в коробке]]</f>
        <v>0</v>
      </c>
      <c r="L193" s="54">
        <f>Таблица64[[#This Row],[Общее кол-во шт]]*Таблица64[[#This Row],[Оптовая цена KRW за 1шт]]</f>
        <v>0</v>
      </c>
      <c r="M193" s="19" t="str">
        <f>IFERROR(Таблица64[[#This Row],[Общее кол-во шт]]*Таблица64[[#This Row],[Оптовая цена USD за 1шт]],"")</f>
        <v/>
      </c>
      <c r="N193" s="49"/>
    </row>
    <row r="194" spans="1:14" ht="15.75">
      <c r="A194" s="44" t="s">
        <v>24969</v>
      </c>
      <c r="B194" s="14">
        <v>8809446653540</v>
      </c>
      <c r="C194" s="50" t="s">
        <v>24970</v>
      </c>
      <c r="D194" s="46" t="s">
        <v>24971</v>
      </c>
      <c r="E194" s="16"/>
      <c r="F194" s="15"/>
      <c r="G194" s="47">
        <v>100</v>
      </c>
      <c r="H194" s="16">
        <v>5720</v>
      </c>
      <c r="I194" s="17" t="str">
        <f>IF($H$1="","Введите курс",Таблица64[[#This Row],[Оптовая цена KRW за 1шт]]/$H$1)</f>
        <v>Введите курс</v>
      </c>
      <c r="J194" s="48"/>
      <c r="K194" s="18">
        <f>Таблица64[[#This Row],[Заказ коробок ]]*Таблица64[[#This Row],[Кол-во шт в коробке]]</f>
        <v>0</v>
      </c>
      <c r="L194" s="54">
        <f>Таблица64[[#This Row],[Общее кол-во шт]]*Таблица64[[#This Row],[Оптовая цена KRW за 1шт]]</f>
        <v>0</v>
      </c>
      <c r="M194" s="19" t="str">
        <f>IFERROR(Таблица64[[#This Row],[Общее кол-во шт]]*Таблица64[[#This Row],[Оптовая цена USD за 1шт]],"")</f>
        <v/>
      </c>
      <c r="N194" s="49"/>
    </row>
    <row r="195" spans="1:14" ht="15.75">
      <c r="A195" s="44" t="s">
        <v>24972</v>
      </c>
      <c r="B195" s="14">
        <v>8809446653663</v>
      </c>
      <c r="C195" s="50" t="s">
        <v>24973</v>
      </c>
      <c r="D195" s="46" t="s">
        <v>24974</v>
      </c>
      <c r="E195" s="16"/>
      <c r="F195" s="15"/>
      <c r="G195" s="47">
        <v>100</v>
      </c>
      <c r="H195" s="16">
        <v>5720</v>
      </c>
      <c r="I195" s="17" t="str">
        <f>IF($H$1="","Введите курс",Таблица64[[#This Row],[Оптовая цена KRW за 1шт]]/$H$1)</f>
        <v>Введите курс</v>
      </c>
      <c r="J195" s="48"/>
      <c r="K195" s="18">
        <f>Таблица64[[#This Row],[Заказ коробок ]]*Таблица64[[#This Row],[Кол-во шт в коробке]]</f>
        <v>0</v>
      </c>
      <c r="L195" s="54">
        <f>Таблица64[[#This Row],[Общее кол-во шт]]*Таблица64[[#This Row],[Оптовая цена KRW за 1шт]]</f>
        <v>0</v>
      </c>
      <c r="M195" s="19" t="str">
        <f>IFERROR(Таблица64[[#This Row],[Общее кол-во шт]]*Таблица64[[#This Row],[Оптовая цена USD за 1шт]],"")</f>
        <v/>
      </c>
      <c r="N195" s="49"/>
    </row>
    <row r="196" spans="1:14" ht="15.75">
      <c r="A196" s="44" t="s">
        <v>24975</v>
      </c>
      <c r="B196" s="14">
        <v>8809446653557</v>
      </c>
      <c r="C196" s="50" t="s">
        <v>24976</v>
      </c>
      <c r="D196" s="46" t="s">
        <v>24977</v>
      </c>
      <c r="E196" s="16"/>
      <c r="F196" s="15"/>
      <c r="G196" s="47">
        <v>100</v>
      </c>
      <c r="H196" s="16">
        <v>5720</v>
      </c>
      <c r="I196" s="17" t="str">
        <f>IF($H$1="","Введите курс",Таблица64[[#This Row],[Оптовая цена KRW за 1шт]]/$H$1)</f>
        <v>Введите курс</v>
      </c>
      <c r="J196" s="48"/>
      <c r="K196" s="18">
        <f>Таблица64[[#This Row],[Заказ коробок ]]*Таблица64[[#This Row],[Кол-во шт в коробке]]</f>
        <v>0</v>
      </c>
      <c r="L196" s="54">
        <f>Таблица64[[#This Row],[Общее кол-во шт]]*Таблица64[[#This Row],[Оптовая цена KRW за 1шт]]</f>
        <v>0</v>
      </c>
      <c r="M196" s="19" t="str">
        <f>IFERROR(Таблица64[[#This Row],[Общее кол-во шт]]*Таблица64[[#This Row],[Оптовая цена USD за 1шт]],"")</f>
        <v/>
      </c>
      <c r="N196" s="49"/>
    </row>
    <row r="197" spans="1:14" ht="15.75">
      <c r="A197" s="44" t="s">
        <v>24978</v>
      </c>
      <c r="B197" s="14">
        <v>8809446654516</v>
      </c>
      <c r="C197" s="50" t="s">
        <v>24979</v>
      </c>
      <c r="D197" s="46" t="s">
        <v>24980</v>
      </c>
      <c r="E197" s="16"/>
      <c r="F197" s="15"/>
      <c r="G197" s="47">
        <v>30</v>
      </c>
      <c r="H197" s="16">
        <v>1820</v>
      </c>
      <c r="I197" s="17" t="str">
        <f>IF($H$1="","Введите курс",Таблица64[[#This Row],[Оптовая цена KRW за 1шт]]/$H$1)</f>
        <v>Введите курс</v>
      </c>
      <c r="J197" s="48"/>
      <c r="K197" s="18">
        <f>Таблица64[[#This Row],[Заказ коробок ]]*Таблица64[[#This Row],[Кол-во шт в коробке]]</f>
        <v>0</v>
      </c>
      <c r="L197" s="54">
        <f>Таблица64[[#This Row],[Общее кол-во шт]]*Таблица64[[#This Row],[Оптовая цена KRW за 1шт]]</f>
        <v>0</v>
      </c>
      <c r="M197" s="19" t="str">
        <f>IFERROR(Таблица64[[#This Row],[Общее кол-во шт]]*Таблица64[[#This Row],[Оптовая цена USD за 1шт]],"")</f>
        <v/>
      </c>
      <c r="N197" s="49"/>
    </row>
    <row r="198" spans="1:14" ht="15.75">
      <c r="A198" s="44" t="s">
        <v>24981</v>
      </c>
      <c r="B198" s="14">
        <v>8809446654622</v>
      </c>
      <c r="C198" s="50" t="s">
        <v>24982</v>
      </c>
      <c r="D198" s="46" t="s">
        <v>24983</v>
      </c>
      <c r="E198" s="16"/>
      <c r="F198" s="15"/>
      <c r="G198" s="47">
        <v>30</v>
      </c>
      <c r="H198" s="16">
        <v>1820</v>
      </c>
      <c r="I198" s="17" t="str">
        <f>IF($H$1="","Введите курс",Таблица64[[#This Row],[Оптовая цена KRW за 1шт]]/$H$1)</f>
        <v>Введите курс</v>
      </c>
      <c r="J198" s="48"/>
      <c r="K198" s="18">
        <f>Таблица64[[#This Row],[Заказ коробок ]]*Таблица64[[#This Row],[Кол-во шт в коробке]]</f>
        <v>0</v>
      </c>
      <c r="L198" s="54">
        <f>Таблица64[[#This Row],[Общее кол-во шт]]*Таблица64[[#This Row],[Оптовая цена KRW за 1шт]]</f>
        <v>0</v>
      </c>
      <c r="M198" s="19" t="str">
        <f>IFERROR(Таблица64[[#This Row],[Общее кол-во шт]]*Таблица64[[#This Row],[Оптовая цена USD за 1шт]],"")</f>
        <v/>
      </c>
      <c r="N198" s="49"/>
    </row>
    <row r="199" spans="1:14" ht="15.75">
      <c r="A199" s="44" t="s">
        <v>24984</v>
      </c>
      <c r="B199" s="14">
        <v>8809446654493</v>
      </c>
      <c r="C199" s="50" t="s">
        <v>24985</v>
      </c>
      <c r="D199" s="46" t="s">
        <v>24986</v>
      </c>
      <c r="E199" s="16"/>
      <c r="F199" s="15"/>
      <c r="G199" s="47">
        <v>30</v>
      </c>
      <c r="H199" s="16">
        <v>1820</v>
      </c>
      <c r="I199" s="17" t="str">
        <f>IF($H$1="","Введите курс",Таблица64[[#This Row],[Оптовая цена KRW за 1шт]]/$H$1)</f>
        <v>Введите курс</v>
      </c>
      <c r="J199" s="48"/>
      <c r="K199" s="18">
        <f>Таблица64[[#This Row],[Заказ коробок ]]*Таблица64[[#This Row],[Кол-во шт в коробке]]</f>
        <v>0</v>
      </c>
      <c r="L199" s="54">
        <f>Таблица64[[#This Row],[Общее кол-во шт]]*Таблица64[[#This Row],[Оптовая цена KRW за 1шт]]</f>
        <v>0</v>
      </c>
      <c r="M199" s="19" t="str">
        <f>IFERROR(Таблица64[[#This Row],[Общее кол-во шт]]*Таблица64[[#This Row],[Оптовая цена USD за 1шт]],"")</f>
        <v/>
      </c>
      <c r="N199" s="49"/>
    </row>
    <row r="200" spans="1:14" ht="15.75">
      <c r="A200" s="44" t="s">
        <v>24987</v>
      </c>
      <c r="B200" s="14">
        <v>8809446654486</v>
      </c>
      <c r="C200" s="50" t="s">
        <v>24988</v>
      </c>
      <c r="D200" s="46" t="s">
        <v>24989</v>
      </c>
      <c r="E200" s="16"/>
      <c r="F200" s="15"/>
      <c r="G200" s="47">
        <v>30</v>
      </c>
      <c r="H200" s="16">
        <v>1820</v>
      </c>
      <c r="I200" s="17" t="str">
        <f>IF($H$1="","Введите курс",Таблица64[[#This Row],[Оптовая цена KRW за 1шт]]/$H$1)</f>
        <v>Введите курс</v>
      </c>
      <c r="J200" s="48"/>
      <c r="K200" s="18">
        <f>Таблица64[[#This Row],[Заказ коробок ]]*Таблица64[[#This Row],[Кол-во шт в коробке]]</f>
        <v>0</v>
      </c>
      <c r="L200" s="54">
        <f>Таблица64[[#This Row],[Общее кол-во шт]]*Таблица64[[#This Row],[Оптовая цена KRW за 1шт]]</f>
        <v>0</v>
      </c>
      <c r="M200" s="19" t="str">
        <f>IFERROR(Таблица64[[#This Row],[Общее кол-во шт]]*Таблица64[[#This Row],[Оптовая цена USD за 1шт]],"")</f>
        <v/>
      </c>
      <c r="N200" s="49"/>
    </row>
    <row r="201" spans="1:14" ht="15.75">
      <c r="A201" s="44" t="s">
        <v>24990</v>
      </c>
      <c r="B201" s="14">
        <v>8809446654615</v>
      </c>
      <c r="C201" s="50" t="s">
        <v>24991</v>
      </c>
      <c r="D201" s="46" t="s">
        <v>24992</v>
      </c>
      <c r="E201" s="16"/>
      <c r="F201" s="15"/>
      <c r="G201" s="47">
        <v>30</v>
      </c>
      <c r="H201" s="16">
        <v>1820</v>
      </c>
      <c r="I201" s="17" t="str">
        <f>IF($H$1="","Введите курс",Таблица64[[#This Row],[Оптовая цена KRW за 1шт]]/$H$1)</f>
        <v>Введите курс</v>
      </c>
      <c r="J201" s="48"/>
      <c r="K201" s="18">
        <f>Таблица64[[#This Row],[Заказ коробок ]]*Таблица64[[#This Row],[Кол-во шт в коробке]]</f>
        <v>0</v>
      </c>
      <c r="L201" s="54">
        <f>Таблица64[[#This Row],[Общее кол-во шт]]*Таблица64[[#This Row],[Оптовая цена KRW за 1шт]]</f>
        <v>0</v>
      </c>
      <c r="M201" s="19" t="str">
        <f>IFERROR(Таблица64[[#This Row],[Общее кол-во шт]]*Таблица64[[#This Row],[Оптовая цена USD за 1шт]],"")</f>
        <v/>
      </c>
      <c r="N201" s="49"/>
    </row>
    <row r="202" spans="1:14" ht="15.75">
      <c r="A202" s="44" t="s">
        <v>24993</v>
      </c>
      <c r="B202" s="14">
        <v>8809446654509</v>
      </c>
      <c r="C202" s="50" t="s">
        <v>24994</v>
      </c>
      <c r="D202" s="46" t="s">
        <v>24995</v>
      </c>
      <c r="E202" s="16"/>
      <c r="F202" s="15"/>
      <c r="G202" s="47">
        <v>30</v>
      </c>
      <c r="H202" s="16">
        <v>1820</v>
      </c>
      <c r="I202" s="17" t="str">
        <f>IF($H$1="","Введите курс",Таблица64[[#This Row],[Оптовая цена KRW за 1шт]]/$H$1)</f>
        <v>Введите курс</v>
      </c>
      <c r="J202" s="48"/>
      <c r="K202" s="18">
        <f>Таблица64[[#This Row],[Заказ коробок ]]*Таблица64[[#This Row],[Кол-во шт в коробке]]</f>
        <v>0</v>
      </c>
      <c r="L202" s="54">
        <f>Таблица64[[#This Row],[Общее кол-во шт]]*Таблица64[[#This Row],[Оптовая цена KRW за 1шт]]</f>
        <v>0</v>
      </c>
      <c r="M202" s="19" t="str">
        <f>IFERROR(Таблица64[[#This Row],[Общее кол-во шт]]*Таблица64[[#This Row],[Оптовая цена USD за 1шт]],"")</f>
        <v/>
      </c>
      <c r="N202" s="49"/>
    </row>
    <row r="203" spans="1:14" ht="15.75">
      <c r="A203" s="44" t="s">
        <v>24996</v>
      </c>
      <c r="B203" s="14">
        <v>8809446654462</v>
      </c>
      <c r="C203" s="50" t="s">
        <v>24997</v>
      </c>
      <c r="D203" s="46" t="s">
        <v>24998</v>
      </c>
      <c r="E203" s="16"/>
      <c r="F203" s="15"/>
      <c r="G203" s="47">
        <v>30</v>
      </c>
      <c r="H203" s="16">
        <v>1820</v>
      </c>
      <c r="I203" s="17" t="str">
        <f>IF($H$1="","Введите курс",Таблица64[[#This Row],[Оптовая цена KRW за 1шт]]/$H$1)</f>
        <v>Введите курс</v>
      </c>
      <c r="J203" s="48"/>
      <c r="K203" s="18">
        <f>Таблица64[[#This Row],[Заказ коробок ]]*Таблица64[[#This Row],[Кол-во шт в коробке]]</f>
        <v>0</v>
      </c>
      <c r="L203" s="54">
        <f>Таблица64[[#This Row],[Общее кол-во шт]]*Таблица64[[#This Row],[Оптовая цена KRW за 1шт]]</f>
        <v>0</v>
      </c>
      <c r="M203" s="19" t="str">
        <f>IFERROR(Таблица64[[#This Row],[Общее кол-во шт]]*Таблица64[[#This Row],[Оптовая цена USD за 1шт]],"")</f>
        <v/>
      </c>
      <c r="N203" s="49"/>
    </row>
    <row r="204" spans="1:14" ht="15.75">
      <c r="A204" s="44" t="s">
        <v>24999</v>
      </c>
      <c r="B204" s="14">
        <v>8809446654479</v>
      </c>
      <c r="C204" s="50" t="s">
        <v>25000</v>
      </c>
      <c r="D204" s="46" t="s">
        <v>25001</v>
      </c>
      <c r="E204" s="16"/>
      <c r="F204" s="15"/>
      <c r="G204" s="47">
        <v>30</v>
      </c>
      <c r="H204" s="16">
        <v>1820</v>
      </c>
      <c r="I204" s="17" t="str">
        <f>IF($H$1="","Введите курс",Таблица64[[#This Row],[Оптовая цена KRW за 1шт]]/$H$1)</f>
        <v>Введите курс</v>
      </c>
      <c r="J204" s="48"/>
      <c r="K204" s="18">
        <f>Таблица64[[#This Row],[Заказ коробок ]]*Таблица64[[#This Row],[Кол-во шт в коробке]]</f>
        <v>0</v>
      </c>
      <c r="L204" s="54">
        <f>Таблица64[[#This Row],[Общее кол-во шт]]*Таблица64[[#This Row],[Оптовая цена KRW за 1шт]]</f>
        <v>0</v>
      </c>
      <c r="M204" s="19" t="str">
        <f>IFERROR(Таблица64[[#This Row],[Общее кол-во шт]]*Таблица64[[#This Row],[Оптовая цена USD за 1шт]],"")</f>
        <v/>
      </c>
      <c r="N204" s="49"/>
    </row>
    <row r="205" spans="1:14" ht="15.75">
      <c r="A205" s="44" t="s">
        <v>25002</v>
      </c>
      <c r="B205" s="14">
        <v>8809689371119</v>
      </c>
      <c r="C205" s="50" t="s">
        <v>25003</v>
      </c>
      <c r="D205" s="46" t="s">
        <v>25004</v>
      </c>
      <c r="E205" s="16"/>
      <c r="F205" s="15"/>
      <c r="G205" s="47">
        <v>100</v>
      </c>
      <c r="H205" s="16">
        <v>3120</v>
      </c>
      <c r="I205" s="17" t="str">
        <f>IF($H$1="","Введите курс",Таблица64[[#This Row],[Оптовая цена KRW за 1шт]]/$H$1)</f>
        <v>Введите курс</v>
      </c>
      <c r="J205" s="48"/>
      <c r="K205" s="18">
        <f>Таблица64[[#This Row],[Заказ коробок ]]*Таблица64[[#This Row],[Кол-во шт в коробке]]</f>
        <v>0</v>
      </c>
      <c r="L205" s="54">
        <f>Таблица64[[#This Row],[Общее кол-во шт]]*Таблица64[[#This Row],[Оптовая цена KRW за 1шт]]</f>
        <v>0</v>
      </c>
      <c r="M205" s="19" t="str">
        <f>IFERROR(Таблица64[[#This Row],[Общее кол-во шт]]*Таблица64[[#This Row],[Оптовая цена USD за 1шт]],"")</f>
        <v/>
      </c>
      <c r="N205" s="49"/>
    </row>
    <row r="206" spans="1:14" ht="15.75">
      <c r="A206" s="44" t="s">
        <v>25005</v>
      </c>
      <c r="B206" s="14">
        <v>8809689371140</v>
      </c>
      <c r="C206" s="50" t="s">
        <v>25006</v>
      </c>
      <c r="D206" s="46" t="s">
        <v>25007</v>
      </c>
      <c r="E206" s="16"/>
      <c r="F206" s="15"/>
      <c r="G206" s="47">
        <v>100</v>
      </c>
      <c r="H206" s="16">
        <v>3120</v>
      </c>
      <c r="I206" s="17" t="str">
        <f>IF($H$1="","Введите курс",Таблица64[[#This Row],[Оптовая цена KRW за 1шт]]/$H$1)</f>
        <v>Введите курс</v>
      </c>
      <c r="J206" s="48"/>
      <c r="K206" s="18">
        <f>Таблица64[[#This Row],[Заказ коробок ]]*Таблица64[[#This Row],[Кол-во шт в коробке]]</f>
        <v>0</v>
      </c>
      <c r="L206" s="54">
        <f>Таблица64[[#This Row],[Общее кол-во шт]]*Таблица64[[#This Row],[Оптовая цена KRW за 1шт]]</f>
        <v>0</v>
      </c>
      <c r="M206" s="19" t="str">
        <f>IFERROR(Таблица64[[#This Row],[Общее кол-во шт]]*Таблица64[[#This Row],[Оптовая цена USD за 1шт]],"")</f>
        <v/>
      </c>
      <c r="N206" s="49"/>
    </row>
    <row r="207" spans="1:14" ht="15.75">
      <c r="A207" s="44" t="s">
        <v>25008</v>
      </c>
      <c r="B207" s="14">
        <v>8809689371102</v>
      </c>
      <c r="C207" s="50" t="s">
        <v>25009</v>
      </c>
      <c r="D207" s="46" t="s">
        <v>25010</v>
      </c>
      <c r="E207" s="16"/>
      <c r="F207" s="15"/>
      <c r="G207" s="47">
        <v>100</v>
      </c>
      <c r="H207" s="16">
        <v>3120</v>
      </c>
      <c r="I207" s="17" t="str">
        <f>IF($H$1="","Введите курс",Таблица64[[#This Row],[Оптовая цена KRW за 1шт]]/$H$1)</f>
        <v>Введите курс</v>
      </c>
      <c r="J207" s="48"/>
      <c r="K207" s="18">
        <f>Таблица64[[#This Row],[Заказ коробок ]]*Таблица64[[#This Row],[Кол-во шт в коробке]]</f>
        <v>0</v>
      </c>
      <c r="L207" s="54">
        <f>Таблица64[[#This Row],[Общее кол-во шт]]*Таблица64[[#This Row],[Оптовая цена KRW за 1шт]]</f>
        <v>0</v>
      </c>
      <c r="M207" s="19" t="str">
        <f>IFERROR(Таблица64[[#This Row],[Общее кол-во шт]]*Таблица64[[#This Row],[Оптовая цена USD за 1шт]],"")</f>
        <v/>
      </c>
      <c r="N207" s="49"/>
    </row>
    <row r="208" spans="1:14" ht="15.75">
      <c r="A208" s="44" t="s">
        <v>25011</v>
      </c>
      <c r="B208" s="14">
        <v>8809689371133</v>
      </c>
      <c r="C208" s="50" t="s">
        <v>25012</v>
      </c>
      <c r="D208" s="46" t="s">
        <v>25013</v>
      </c>
      <c r="E208" s="16"/>
      <c r="F208" s="15"/>
      <c r="G208" s="47">
        <v>100</v>
      </c>
      <c r="H208" s="16">
        <v>3120</v>
      </c>
      <c r="I208" s="17" t="str">
        <f>IF($H$1="","Введите курс",Таблица64[[#This Row],[Оптовая цена KRW за 1шт]]/$H$1)</f>
        <v>Введите курс</v>
      </c>
      <c r="J208" s="48"/>
      <c r="K208" s="18">
        <f>Таблица64[[#This Row],[Заказ коробок ]]*Таблица64[[#This Row],[Кол-во шт в коробке]]</f>
        <v>0</v>
      </c>
      <c r="L208" s="54">
        <f>Таблица64[[#This Row],[Общее кол-во шт]]*Таблица64[[#This Row],[Оптовая цена KRW за 1шт]]</f>
        <v>0</v>
      </c>
      <c r="M208" s="19" t="str">
        <f>IFERROR(Таблица64[[#This Row],[Общее кол-во шт]]*Таблица64[[#This Row],[Оптовая цена USD за 1шт]],"")</f>
        <v/>
      </c>
      <c r="N208" s="49"/>
    </row>
    <row r="209" spans="1:14" ht="15.75">
      <c r="A209" s="44" t="s">
        <v>25014</v>
      </c>
      <c r="B209" s="14">
        <v>8809689371126</v>
      </c>
      <c r="C209" s="50" t="s">
        <v>25015</v>
      </c>
      <c r="D209" s="46" t="s">
        <v>25016</v>
      </c>
      <c r="E209" s="16"/>
      <c r="F209" s="15"/>
      <c r="G209" s="47">
        <v>100</v>
      </c>
      <c r="H209" s="16">
        <v>3120</v>
      </c>
      <c r="I209" s="17" t="str">
        <f>IF($H$1="","Введите курс",Таблица64[[#This Row],[Оптовая цена KRW за 1шт]]/$H$1)</f>
        <v>Введите курс</v>
      </c>
      <c r="J209" s="48"/>
      <c r="K209" s="18">
        <f>Таблица64[[#This Row],[Заказ коробок ]]*Таблица64[[#This Row],[Кол-во шт в коробке]]</f>
        <v>0</v>
      </c>
      <c r="L209" s="54">
        <f>Таблица64[[#This Row],[Общее кол-во шт]]*Таблица64[[#This Row],[Оптовая цена KRW за 1шт]]</f>
        <v>0</v>
      </c>
      <c r="M209" s="19" t="str">
        <f>IFERROR(Таблица64[[#This Row],[Общее кол-во шт]]*Таблица64[[#This Row],[Оптовая цена USD за 1шт]],"")</f>
        <v/>
      </c>
      <c r="N209" s="49"/>
    </row>
    <row r="210" spans="1:14" ht="15.75">
      <c r="A210" s="44" t="s">
        <v>25017</v>
      </c>
      <c r="B210" s="14">
        <v>8809689371096</v>
      </c>
      <c r="C210" s="50" t="s">
        <v>25018</v>
      </c>
      <c r="D210" s="46" t="s">
        <v>25019</v>
      </c>
      <c r="E210" s="16"/>
      <c r="F210" s="15"/>
      <c r="G210" s="47">
        <v>100</v>
      </c>
      <c r="H210" s="16">
        <v>3120</v>
      </c>
      <c r="I210" s="17" t="str">
        <f>IF($H$1="","Введите курс",Таблица64[[#This Row],[Оптовая цена KRW за 1шт]]/$H$1)</f>
        <v>Введите курс</v>
      </c>
      <c r="J210" s="48"/>
      <c r="K210" s="18">
        <f>Таблица64[[#This Row],[Заказ коробок ]]*Таблица64[[#This Row],[Кол-во шт в коробке]]</f>
        <v>0</v>
      </c>
      <c r="L210" s="54">
        <f>Таблица64[[#This Row],[Общее кол-во шт]]*Таблица64[[#This Row],[Оптовая цена KRW за 1шт]]</f>
        <v>0</v>
      </c>
      <c r="M210" s="19" t="str">
        <f>IFERROR(Таблица64[[#This Row],[Общее кол-во шт]]*Таблица64[[#This Row],[Оптовая цена USD за 1шт]],"")</f>
        <v/>
      </c>
      <c r="N210" s="49"/>
    </row>
  </sheetData>
  <sheetProtection algorithmName="SHA-512" hashValue="4uZr5BYE9dv8NWp9ge85E5MOryDgcZTz4Br6imgt7q835XmTYvv6Ml+VL+ztNZD6SZPq2hcjebKprjZbxvyieA==" saltValue="0Tq+jqbsqLfdsduL9RS6Rw==" spinCount="100000" sheet="1" autoFilter="0" pivotTables="0"/>
  <mergeCells count="2">
    <mergeCell ref="A1:C1"/>
    <mergeCell ref="D1:F1"/>
  </mergeCells>
  <conditionalFormatting sqref="A211:A1048576">
    <cfRule type="duplicateValues" dxfId="1246" priority="1"/>
  </conditionalFormatting>
  <conditionalFormatting sqref="A211:A1048576">
    <cfRule type="duplicateValues" dxfId="1245" priority="2"/>
    <cfRule type="duplicateValues" dxfId="1244" priority="3"/>
    <cfRule type="duplicateValues" dxfId="1243" priority="4"/>
  </conditionalFormatting>
  <conditionalFormatting sqref="A3:A210">
    <cfRule type="duplicateValues" dxfId="1242" priority="5"/>
  </conditionalFormatting>
  <conditionalFormatting sqref="A3:A210">
    <cfRule type="duplicateValues" dxfId="1241" priority="6"/>
    <cfRule type="duplicateValues" dxfId="1240" priority="7"/>
    <cfRule type="duplicateValues" dxfId="1239" priority="8"/>
  </conditionalFormatting>
  <hyperlinks>
    <hyperlink ref="G1" r:id="rId1" xr:uid="{4978F565-29D4-46E4-A5D2-83B33E9F3A14}"/>
    <hyperlink ref="N1" location="Главная!A1" display="Вернуться на Главную" xr:uid="{93117D75-6CF7-4E43-9AB6-485E4BA6785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3D0D-2FAD-47DF-8D4D-07B3822037B8}">
  <sheetPr>
    <pageSetUpPr fitToPage="1"/>
  </sheetPr>
  <dimension ref="A1:N1003"/>
  <sheetViews>
    <sheetView zoomScale="85" zoomScaleNormal="85" zoomScaleSheetLayoutView="75" workbookViewId="0">
      <pane ySplit="2" topLeftCell="A3" activePane="bottomLeft" state="frozen"/>
      <selection activeCell="N1" sqref="N1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26424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SUM(J3:J1003)</f>
        <v>0</v>
      </c>
      <c r="K1" s="213">
        <f>SUM(K3:K1003)</f>
        <v>0</v>
      </c>
      <c r="L1" s="214">
        <f>SUM(L3:L1003)</f>
        <v>0</v>
      </c>
      <c r="M1" s="215">
        <f>SUM(M3:M1003)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26425</v>
      </c>
      <c r="B3" s="14">
        <v>8809820687239</v>
      </c>
      <c r="C3" s="45" t="s">
        <v>26426</v>
      </c>
      <c r="D3" s="46" t="s">
        <v>26427</v>
      </c>
      <c r="E3" s="53">
        <v>8500</v>
      </c>
      <c r="F3" s="15">
        <v>0.56999999999999995</v>
      </c>
      <c r="G3" s="47">
        <v>10</v>
      </c>
      <c r="H3" s="16">
        <f>Таблица630[[#This Row],[Коэфициент стоимости]]*Таблица630[[#This Row],[Розничная цена KRW]]</f>
        <v>4845</v>
      </c>
      <c r="I3" s="17" t="str">
        <f>IF($H$1="","Введите курс",Таблица630[[#This Row],[Оптовая цена KRW за 1шт]]/$H$1)</f>
        <v>Введите курс</v>
      </c>
      <c r="J3" s="48"/>
      <c r="K3" s="18">
        <f>Таблица630[[#This Row],[Заказ коробок ]]*Таблица630[[#This Row],[Кол-во шт в коробке]]</f>
        <v>0</v>
      </c>
      <c r="L3" s="16">
        <f>Таблица630[[#This Row],[Общее кол-во шт]]*Таблица630[[#This Row],[Оптовая цена KRW за 1шт]]</f>
        <v>0</v>
      </c>
      <c r="M3" s="19" t="str">
        <f>IFERROR(Таблица630[[#This Row],[Общее кол-во шт]]*Таблица630[[#This Row],[Оптовая цена USD за 1шт]],"")</f>
        <v/>
      </c>
      <c r="N3" s="49"/>
    </row>
    <row r="4" spans="1:14" ht="22.5" customHeight="1">
      <c r="A4" s="44" t="s">
        <v>26428</v>
      </c>
      <c r="B4" s="14">
        <v>8809820687246</v>
      </c>
      <c r="C4" s="50" t="s">
        <v>26429</v>
      </c>
      <c r="D4" s="46" t="s">
        <v>26430</v>
      </c>
      <c r="E4" s="16">
        <v>8500</v>
      </c>
      <c r="F4" s="15">
        <v>0.56999999999999995</v>
      </c>
      <c r="G4" s="47">
        <v>10</v>
      </c>
      <c r="H4" s="55">
        <f>Таблица630[[#This Row],[Коэфициент стоимости]]*Таблица630[[#This Row],[Розничная цена KRW]]</f>
        <v>4845</v>
      </c>
      <c r="I4" s="17" t="str">
        <f>IF($H$1="","Введите курс",Таблица630[[#This Row],[Оптовая цена KRW за 1шт]]/$H$1)</f>
        <v>Введите курс</v>
      </c>
      <c r="J4" s="48"/>
      <c r="K4" s="18">
        <f>Таблица630[[#This Row],[Заказ коробок ]]*Таблица630[[#This Row],[Кол-во шт в коробке]]</f>
        <v>0</v>
      </c>
      <c r="L4" s="54">
        <f>Таблица630[[#This Row],[Общее кол-во шт]]*Таблица630[[#This Row],[Оптовая цена KRW за 1шт]]</f>
        <v>0</v>
      </c>
      <c r="M4" s="19" t="str">
        <f>IFERROR(Таблица630[[#This Row],[Общее кол-во шт]]*Таблица630[[#This Row],[Оптовая цена USD за 1шт]],"")</f>
        <v/>
      </c>
      <c r="N4" s="49"/>
    </row>
    <row r="5" spans="1:14" ht="22.5" customHeight="1">
      <c r="A5" s="44" t="s">
        <v>26431</v>
      </c>
      <c r="B5" s="14">
        <v>8809820687253</v>
      </c>
      <c r="C5" s="50" t="s">
        <v>26432</v>
      </c>
      <c r="D5" s="46" t="s">
        <v>26433</v>
      </c>
      <c r="E5" s="16">
        <v>8500</v>
      </c>
      <c r="F5" s="15">
        <v>0.56999999999999995</v>
      </c>
      <c r="G5" s="47">
        <v>10</v>
      </c>
      <c r="H5" s="55">
        <f>Таблица630[[#This Row],[Коэфициент стоимости]]*Таблица630[[#This Row],[Розничная цена KRW]]</f>
        <v>4845</v>
      </c>
      <c r="I5" s="17" t="str">
        <f>IF($H$1="","Введите курс",Таблица630[[#This Row],[Оптовая цена KRW за 1шт]]/$H$1)</f>
        <v>Введите курс</v>
      </c>
      <c r="J5" s="48"/>
      <c r="K5" s="18">
        <f>Таблица630[[#This Row],[Заказ коробок ]]*Таблица630[[#This Row],[Кол-во шт в коробке]]</f>
        <v>0</v>
      </c>
      <c r="L5" s="54">
        <f>Таблица630[[#This Row],[Общее кол-во шт]]*Таблица630[[#This Row],[Оптовая цена KRW за 1шт]]</f>
        <v>0</v>
      </c>
      <c r="M5" s="19" t="str">
        <f>IFERROR(Таблица630[[#This Row],[Общее кол-во шт]]*Таблица630[[#This Row],[Оптовая цена USD за 1шт]],"")</f>
        <v/>
      </c>
      <c r="N5" s="49"/>
    </row>
    <row r="6" spans="1:14" ht="22.5" customHeight="1">
      <c r="A6" s="44" t="s">
        <v>26434</v>
      </c>
      <c r="B6" s="14">
        <v>8809820687260</v>
      </c>
      <c r="C6" s="50" t="s">
        <v>26435</v>
      </c>
      <c r="D6" s="46" t="s">
        <v>26436</v>
      </c>
      <c r="E6" s="16">
        <v>8500</v>
      </c>
      <c r="F6" s="15">
        <v>0.56999999999999995</v>
      </c>
      <c r="G6" s="47">
        <v>10</v>
      </c>
      <c r="H6" s="55">
        <f>Таблица630[[#This Row],[Коэфициент стоимости]]*Таблица630[[#This Row],[Розничная цена KRW]]</f>
        <v>4845</v>
      </c>
      <c r="I6" s="17" t="str">
        <f>IF($H$1="","Введите курс",Таблица630[[#This Row],[Оптовая цена KRW за 1шт]]/$H$1)</f>
        <v>Введите курс</v>
      </c>
      <c r="J6" s="48"/>
      <c r="K6" s="18">
        <f>Таблица630[[#This Row],[Заказ коробок ]]*Таблица630[[#This Row],[Кол-во шт в коробке]]</f>
        <v>0</v>
      </c>
      <c r="L6" s="54">
        <f>Таблица630[[#This Row],[Общее кол-во шт]]*Таблица630[[#This Row],[Оптовая цена KRW за 1шт]]</f>
        <v>0</v>
      </c>
      <c r="M6" s="19" t="str">
        <f>IFERROR(Таблица630[[#This Row],[Общее кол-во шт]]*Таблица630[[#This Row],[Оптовая цена USD за 1шт]],"")</f>
        <v/>
      </c>
      <c r="N6" s="49"/>
    </row>
    <row r="7" spans="1:14" ht="22.5" customHeight="1">
      <c r="A7" s="44" t="s">
        <v>26437</v>
      </c>
      <c r="B7" s="14">
        <v>8809820685860</v>
      </c>
      <c r="C7" s="50" t="s">
        <v>26438</v>
      </c>
      <c r="D7" s="46" t="s">
        <v>26439</v>
      </c>
      <c r="E7" s="16">
        <v>5000</v>
      </c>
      <c r="F7" s="15">
        <v>0.56999999999999995</v>
      </c>
      <c r="G7" s="47">
        <v>4</v>
      </c>
      <c r="H7" s="55">
        <f>Таблица630[[#This Row],[Коэфициент стоимости]]*Таблица630[[#This Row],[Розничная цена KRW]]</f>
        <v>2849.9999999999995</v>
      </c>
      <c r="I7" s="17" t="str">
        <f>IF($H$1="","Введите курс",Таблица630[[#This Row],[Оптовая цена KRW за 1шт]]/$H$1)</f>
        <v>Введите курс</v>
      </c>
      <c r="J7" s="48"/>
      <c r="K7" s="18">
        <f>Таблица630[[#This Row],[Заказ коробок ]]*Таблица630[[#This Row],[Кол-во шт в коробке]]</f>
        <v>0</v>
      </c>
      <c r="L7" s="54">
        <f>Таблица630[[#This Row],[Общее кол-во шт]]*Таблица630[[#This Row],[Оптовая цена KRW за 1шт]]</f>
        <v>0</v>
      </c>
      <c r="M7" s="19" t="str">
        <f>IFERROR(Таблица630[[#This Row],[Общее кол-во шт]]*Таблица630[[#This Row],[Оптовая цена USD за 1шт]],"")</f>
        <v/>
      </c>
      <c r="N7" s="49"/>
    </row>
    <row r="8" spans="1:14" ht="22.5" customHeight="1">
      <c r="A8" s="44" t="s">
        <v>26440</v>
      </c>
      <c r="B8" s="14">
        <v>8809820685877</v>
      </c>
      <c r="C8" s="50" t="s">
        <v>26441</v>
      </c>
      <c r="D8" s="46" t="s">
        <v>26442</v>
      </c>
      <c r="E8" s="16">
        <v>5000</v>
      </c>
      <c r="F8" s="15">
        <v>0.56999999999999995</v>
      </c>
      <c r="G8" s="47">
        <v>4</v>
      </c>
      <c r="H8" s="55">
        <f>Таблица630[[#This Row],[Коэфициент стоимости]]*Таблица630[[#This Row],[Розничная цена KRW]]</f>
        <v>2849.9999999999995</v>
      </c>
      <c r="I8" s="17" t="str">
        <f>IF($H$1="","Введите курс",Таблица630[[#This Row],[Оптовая цена KRW за 1шт]]/$H$1)</f>
        <v>Введите курс</v>
      </c>
      <c r="J8" s="48"/>
      <c r="K8" s="18">
        <f>Таблица630[[#This Row],[Заказ коробок ]]*Таблица630[[#This Row],[Кол-во шт в коробке]]</f>
        <v>0</v>
      </c>
      <c r="L8" s="54">
        <f>Таблица630[[#This Row],[Общее кол-во шт]]*Таблица630[[#This Row],[Оптовая цена KRW за 1шт]]</f>
        <v>0</v>
      </c>
      <c r="M8" s="19" t="str">
        <f>IFERROR(Таблица630[[#This Row],[Общее кол-во шт]]*Таблица630[[#This Row],[Оптовая цена USD за 1шт]],"")</f>
        <v/>
      </c>
      <c r="N8" s="49"/>
    </row>
    <row r="9" spans="1:14" ht="22.5" customHeight="1">
      <c r="A9" s="44" t="s">
        <v>26443</v>
      </c>
      <c r="B9" s="14">
        <v>8809820686089</v>
      </c>
      <c r="C9" s="50" t="s">
        <v>26444</v>
      </c>
      <c r="D9" s="46" t="s">
        <v>26445</v>
      </c>
      <c r="E9" s="16">
        <v>5000</v>
      </c>
      <c r="F9" s="15">
        <v>0.56999999999999995</v>
      </c>
      <c r="G9" s="47">
        <v>4</v>
      </c>
      <c r="H9" s="55">
        <f>Таблица630[[#This Row],[Коэфициент стоимости]]*Таблица630[[#This Row],[Розничная цена KRW]]</f>
        <v>2849.9999999999995</v>
      </c>
      <c r="I9" s="17" t="str">
        <f>IF($H$1="","Введите курс",Таблица630[[#This Row],[Оптовая цена KRW за 1шт]]/$H$1)</f>
        <v>Введите курс</v>
      </c>
      <c r="J9" s="48"/>
      <c r="K9" s="18">
        <f>Таблица630[[#This Row],[Заказ коробок ]]*Таблица630[[#This Row],[Кол-во шт в коробке]]</f>
        <v>0</v>
      </c>
      <c r="L9" s="54">
        <f>Таблица630[[#This Row],[Общее кол-во шт]]*Таблица630[[#This Row],[Оптовая цена KRW за 1шт]]</f>
        <v>0</v>
      </c>
      <c r="M9" s="19" t="str">
        <f>IFERROR(Таблица630[[#This Row],[Общее кол-во шт]]*Таблица630[[#This Row],[Оптовая цена USD за 1шт]],"")</f>
        <v/>
      </c>
      <c r="N9" s="49"/>
    </row>
    <row r="10" spans="1:14" ht="22.5" customHeight="1">
      <c r="A10" s="44" t="s">
        <v>26446</v>
      </c>
      <c r="B10" s="14">
        <v>8809820686102</v>
      </c>
      <c r="C10" s="50" t="s">
        <v>26447</v>
      </c>
      <c r="D10" s="46" t="s">
        <v>26448</v>
      </c>
      <c r="E10" s="16">
        <v>5000</v>
      </c>
      <c r="F10" s="15">
        <v>0.56999999999999995</v>
      </c>
      <c r="G10" s="47">
        <v>4</v>
      </c>
      <c r="H10" s="55">
        <f>Таблица630[[#This Row],[Коэфициент стоимости]]*Таблица630[[#This Row],[Розничная цена KRW]]</f>
        <v>2849.9999999999995</v>
      </c>
      <c r="I10" s="17" t="str">
        <f>IF($H$1="","Введите курс",Таблица630[[#This Row],[Оптовая цена KRW за 1шт]]/$H$1)</f>
        <v>Введите курс</v>
      </c>
      <c r="J10" s="48"/>
      <c r="K10" s="18">
        <f>Таблица630[[#This Row],[Заказ коробок ]]*Таблица630[[#This Row],[Кол-во шт в коробке]]</f>
        <v>0</v>
      </c>
      <c r="L10" s="54">
        <f>Таблица630[[#This Row],[Общее кол-во шт]]*Таблица630[[#This Row],[Оптовая цена KRW за 1шт]]</f>
        <v>0</v>
      </c>
      <c r="M10" s="19" t="str">
        <f>IFERROR(Таблица630[[#This Row],[Общее кол-во шт]]*Таблица630[[#This Row],[Оптовая цена USD за 1шт]],"")</f>
        <v/>
      </c>
      <c r="N10" s="49"/>
    </row>
    <row r="11" spans="1:14" ht="22.5" customHeight="1">
      <c r="A11" s="44" t="s">
        <v>26449</v>
      </c>
      <c r="B11" s="14">
        <v>8809820686195</v>
      </c>
      <c r="C11" s="50" t="s">
        <v>26450</v>
      </c>
      <c r="D11" s="46" t="s">
        <v>26451</v>
      </c>
      <c r="E11" s="16">
        <v>5000</v>
      </c>
      <c r="F11" s="15">
        <v>0.56999999999999995</v>
      </c>
      <c r="G11" s="47">
        <v>4</v>
      </c>
      <c r="H11" s="55">
        <f>Таблица630[[#This Row],[Коэфициент стоимости]]*Таблица630[[#This Row],[Розничная цена KRW]]</f>
        <v>2849.9999999999995</v>
      </c>
      <c r="I11" s="17" t="str">
        <f>IF($H$1="","Введите курс",Таблица630[[#This Row],[Оптовая цена KRW за 1шт]]/$H$1)</f>
        <v>Введите курс</v>
      </c>
      <c r="J11" s="48"/>
      <c r="K11" s="18">
        <f>Таблица630[[#This Row],[Заказ коробок ]]*Таблица630[[#This Row],[Кол-во шт в коробке]]</f>
        <v>0</v>
      </c>
      <c r="L11" s="54">
        <f>Таблица630[[#This Row],[Общее кол-во шт]]*Таблица630[[#This Row],[Оптовая цена KRW за 1шт]]</f>
        <v>0</v>
      </c>
      <c r="M11" s="19" t="str">
        <f>IFERROR(Таблица630[[#This Row],[Общее кол-во шт]]*Таблица630[[#This Row],[Оптовая цена USD за 1шт]],"")</f>
        <v/>
      </c>
      <c r="N11" s="49"/>
    </row>
    <row r="12" spans="1:14" ht="22.5" customHeight="1">
      <c r="A12" s="44" t="s">
        <v>26452</v>
      </c>
      <c r="B12" s="14">
        <v>8809820686300</v>
      </c>
      <c r="C12" s="50" t="s">
        <v>26453</v>
      </c>
      <c r="D12" s="46" t="s">
        <v>26454</v>
      </c>
      <c r="E12" s="16">
        <v>5000</v>
      </c>
      <c r="F12" s="15">
        <v>0.56999999999999995</v>
      </c>
      <c r="G12" s="47">
        <v>4</v>
      </c>
      <c r="H12" s="55">
        <f>Таблица630[[#This Row],[Коэфициент стоимости]]*Таблица630[[#This Row],[Розничная цена KRW]]</f>
        <v>2849.9999999999995</v>
      </c>
      <c r="I12" s="17" t="str">
        <f>IF($H$1="","Введите курс",Таблица630[[#This Row],[Оптовая цена KRW за 1шт]]/$H$1)</f>
        <v>Введите курс</v>
      </c>
      <c r="J12" s="48"/>
      <c r="K12" s="18">
        <f>Таблица630[[#This Row],[Заказ коробок ]]*Таблица630[[#This Row],[Кол-во шт в коробке]]</f>
        <v>0</v>
      </c>
      <c r="L12" s="54">
        <f>Таблица630[[#This Row],[Общее кол-во шт]]*Таблица630[[#This Row],[Оптовая цена KRW за 1шт]]</f>
        <v>0</v>
      </c>
      <c r="M12" s="19" t="str">
        <f>IFERROR(Таблица630[[#This Row],[Общее кол-во шт]]*Таблица630[[#This Row],[Оптовая цена USD за 1шт]],"")</f>
        <v/>
      </c>
      <c r="N12" s="49"/>
    </row>
    <row r="13" spans="1:14" ht="22.5" customHeight="1">
      <c r="A13" s="44" t="s">
        <v>26455</v>
      </c>
      <c r="B13" s="14">
        <v>8809820686348</v>
      </c>
      <c r="C13" s="50" t="s">
        <v>26456</v>
      </c>
      <c r="D13" s="46" t="s">
        <v>26457</v>
      </c>
      <c r="E13" s="16">
        <v>5000</v>
      </c>
      <c r="F13" s="15">
        <v>0.56999999999999995</v>
      </c>
      <c r="G13" s="47">
        <v>4</v>
      </c>
      <c r="H13" s="55">
        <f>Таблица630[[#This Row],[Коэфициент стоимости]]*Таблица630[[#This Row],[Розничная цена KRW]]</f>
        <v>2849.9999999999995</v>
      </c>
      <c r="I13" s="17" t="str">
        <f>IF($H$1="","Введите курс",Таблица630[[#This Row],[Оптовая цена KRW за 1шт]]/$H$1)</f>
        <v>Введите курс</v>
      </c>
      <c r="J13" s="48"/>
      <c r="K13" s="18">
        <f>Таблица630[[#This Row],[Заказ коробок ]]*Таблица630[[#This Row],[Кол-во шт в коробке]]</f>
        <v>0</v>
      </c>
      <c r="L13" s="54">
        <f>Таблица630[[#This Row],[Общее кол-во шт]]*Таблица630[[#This Row],[Оптовая цена KRW за 1шт]]</f>
        <v>0</v>
      </c>
      <c r="M13" s="19" t="str">
        <f>IFERROR(Таблица630[[#This Row],[Общее кол-во шт]]*Таблица630[[#This Row],[Оптовая цена USD за 1шт]],"")</f>
        <v/>
      </c>
      <c r="N13" s="49"/>
    </row>
    <row r="14" spans="1:14" ht="22.5" customHeight="1">
      <c r="A14" s="44" t="s">
        <v>26458</v>
      </c>
      <c r="B14" s="14">
        <v>8809820686423</v>
      </c>
      <c r="C14" s="50" t="s">
        <v>26459</v>
      </c>
      <c r="D14" s="46" t="s">
        <v>26460</v>
      </c>
      <c r="E14" s="16">
        <v>5000</v>
      </c>
      <c r="F14" s="15">
        <v>0.56999999999999995</v>
      </c>
      <c r="G14" s="47">
        <v>4</v>
      </c>
      <c r="H14" s="55">
        <f>Таблица630[[#This Row],[Коэфициент стоимости]]*Таблица630[[#This Row],[Розничная цена KRW]]</f>
        <v>2849.9999999999995</v>
      </c>
      <c r="I14" s="17" t="str">
        <f>IF($H$1="","Введите курс",Таблица630[[#This Row],[Оптовая цена KRW за 1шт]]/$H$1)</f>
        <v>Введите курс</v>
      </c>
      <c r="J14" s="48"/>
      <c r="K14" s="18">
        <f>Таблица630[[#This Row],[Заказ коробок ]]*Таблица630[[#This Row],[Кол-во шт в коробке]]</f>
        <v>0</v>
      </c>
      <c r="L14" s="54">
        <f>Таблица630[[#This Row],[Общее кол-во шт]]*Таблица630[[#This Row],[Оптовая цена KRW за 1шт]]</f>
        <v>0</v>
      </c>
      <c r="M14" s="19" t="str">
        <f>IFERROR(Таблица630[[#This Row],[Общее кол-во шт]]*Таблица630[[#This Row],[Оптовая цена USD за 1шт]],"")</f>
        <v/>
      </c>
      <c r="N14" s="49"/>
    </row>
    <row r="15" spans="1:14" ht="22.5" customHeight="1">
      <c r="A15" s="44" t="s">
        <v>26461</v>
      </c>
      <c r="B15" s="14">
        <v>8809820686447</v>
      </c>
      <c r="C15" s="50" t="s">
        <v>26462</v>
      </c>
      <c r="D15" s="46" t="s">
        <v>26463</v>
      </c>
      <c r="E15" s="16">
        <v>5000</v>
      </c>
      <c r="F15" s="15">
        <v>0.56999999999999995</v>
      </c>
      <c r="G15" s="47">
        <v>4</v>
      </c>
      <c r="H15" s="55">
        <f>Таблица630[[#This Row],[Коэфициент стоимости]]*Таблица630[[#This Row],[Розничная цена KRW]]</f>
        <v>2849.9999999999995</v>
      </c>
      <c r="I15" s="17" t="str">
        <f>IF($H$1="","Введите курс",Таблица630[[#This Row],[Оптовая цена KRW за 1шт]]/$H$1)</f>
        <v>Введите курс</v>
      </c>
      <c r="J15" s="48"/>
      <c r="K15" s="18">
        <f>Таблица630[[#This Row],[Заказ коробок ]]*Таблица630[[#This Row],[Кол-во шт в коробке]]</f>
        <v>0</v>
      </c>
      <c r="L15" s="54">
        <f>Таблица630[[#This Row],[Общее кол-во шт]]*Таблица630[[#This Row],[Оптовая цена KRW за 1шт]]</f>
        <v>0</v>
      </c>
      <c r="M15" s="19" t="str">
        <f>IFERROR(Таблица630[[#This Row],[Общее кол-во шт]]*Таблица630[[#This Row],[Оптовая цена USD за 1шт]],"")</f>
        <v/>
      </c>
      <c r="N15" s="49"/>
    </row>
    <row r="16" spans="1:14" ht="22.5" customHeight="1">
      <c r="A16" s="44" t="s">
        <v>26464</v>
      </c>
      <c r="B16" s="14">
        <v>8809820686454</v>
      </c>
      <c r="C16" s="50" t="s">
        <v>26465</v>
      </c>
      <c r="D16" s="46" t="s">
        <v>26466</v>
      </c>
      <c r="E16" s="16">
        <v>5000</v>
      </c>
      <c r="F16" s="15">
        <v>0.56999999999999995</v>
      </c>
      <c r="G16" s="47">
        <v>4</v>
      </c>
      <c r="H16" s="55">
        <f>Таблица630[[#This Row],[Коэфициент стоимости]]*Таблица630[[#This Row],[Розничная цена KRW]]</f>
        <v>2849.9999999999995</v>
      </c>
      <c r="I16" s="17" t="str">
        <f>IF($H$1="","Введите курс",Таблица630[[#This Row],[Оптовая цена KRW за 1шт]]/$H$1)</f>
        <v>Введите курс</v>
      </c>
      <c r="J16" s="48"/>
      <c r="K16" s="18">
        <f>Таблица630[[#This Row],[Заказ коробок ]]*Таблица630[[#This Row],[Кол-во шт в коробке]]</f>
        <v>0</v>
      </c>
      <c r="L16" s="54">
        <f>Таблица630[[#This Row],[Общее кол-во шт]]*Таблица630[[#This Row],[Оптовая цена KRW за 1шт]]</f>
        <v>0</v>
      </c>
      <c r="M16" s="19" t="str">
        <f>IFERROR(Таблица630[[#This Row],[Общее кол-во шт]]*Таблица630[[#This Row],[Оптовая цена USD за 1шт]],"")</f>
        <v/>
      </c>
      <c r="N16" s="49"/>
    </row>
    <row r="17" spans="1:14" ht="22.5" customHeight="1">
      <c r="A17" s="44" t="s">
        <v>26467</v>
      </c>
      <c r="B17" s="14">
        <v>8809820686492</v>
      </c>
      <c r="C17" s="50" t="s">
        <v>26468</v>
      </c>
      <c r="D17" s="46" t="s">
        <v>26469</v>
      </c>
      <c r="E17" s="16">
        <v>5000</v>
      </c>
      <c r="F17" s="15">
        <v>0.56999999999999995</v>
      </c>
      <c r="G17" s="47">
        <v>4</v>
      </c>
      <c r="H17" s="55">
        <f>Таблица630[[#This Row],[Коэфициент стоимости]]*Таблица630[[#This Row],[Розничная цена KRW]]</f>
        <v>2849.9999999999995</v>
      </c>
      <c r="I17" s="17" t="str">
        <f>IF($H$1="","Введите курс",Таблица630[[#This Row],[Оптовая цена KRW за 1шт]]/$H$1)</f>
        <v>Введите курс</v>
      </c>
      <c r="J17" s="48"/>
      <c r="K17" s="18">
        <f>Таблица630[[#This Row],[Заказ коробок ]]*Таблица630[[#This Row],[Кол-во шт в коробке]]</f>
        <v>0</v>
      </c>
      <c r="L17" s="54">
        <f>Таблица630[[#This Row],[Общее кол-во шт]]*Таблица630[[#This Row],[Оптовая цена KRW за 1шт]]</f>
        <v>0</v>
      </c>
      <c r="M17" s="19" t="str">
        <f>IFERROR(Таблица630[[#This Row],[Общее кол-во шт]]*Таблица630[[#This Row],[Оптовая цена USD за 1шт]],"")</f>
        <v/>
      </c>
      <c r="N17" s="49"/>
    </row>
    <row r="18" spans="1:14" ht="22.5" customHeight="1">
      <c r="A18" s="44" t="s">
        <v>26470</v>
      </c>
      <c r="B18" s="76">
        <v>8809820686508</v>
      </c>
      <c r="C18" s="50" t="s">
        <v>26471</v>
      </c>
      <c r="D18" s="77" t="s">
        <v>26472</v>
      </c>
      <c r="E18" s="78">
        <v>5000</v>
      </c>
      <c r="F18" s="15">
        <v>0.56999999999999995</v>
      </c>
      <c r="G18" s="80">
        <v>4</v>
      </c>
      <c r="H18" s="81">
        <f>Таблица630[[#This Row],[Коэфициент стоимости]]*Таблица630[[#This Row],[Розничная цена KRW]]</f>
        <v>2849.9999999999995</v>
      </c>
      <c r="I18" s="82" t="str">
        <f>IF($H$1="","Введите курс",Таблица630[[#This Row],[Оптовая цена KRW за 1шт]]/$H$1)</f>
        <v>Введите курс</v>
      </c>
      <c r="J18" s="83"/>
      <c r="K18" s="84">
        <f>Таблица630[[#This Row],[Заказ коробок ]]*Таблица630[[#This Row],[Кол-во шт в коробке]]</f>
        <v>0</v>
      </c>
      <c r="L18" s="85">
        <f>Таблица630[[#This Row],[Общее кол-во шт]]*Таблица630[[#This Row],[Оптовая цена KRW за 1шт]]</f>
        <v>0</v>
      </c>
      <c r="M18" s="86" t="str">
        <f>IFERROR(Таблица630[[#This Row],[Общее кол-во шт]]*Таблица630[[#This Row],[Оптовая цена USD за 1шт]],"")</f>
        <v/>
      </c>
      <c r="N18" s="87"/>
    </row>
    <row r="19" spans="1:14" ht="22.5" customHeight="1">
      <c r="A19" s="44" t="s">
        <v>26473</v>
      </c>
      <c r="B19" s="76">
        <v>8809820686522</v>
      </c>
      <c r="C19" s="50" t="s">
        <v>26474</v>
      </c>
      <c r="D19" s="77" t="s">
        <v>26475</v>
      </c>
      <c r="E19" s="78">
        <v>5000</v>
      </c>
      <c r="F19" s="15">
        <v>0.56999999999999995</v>
      </c>
      <c r="G19" s="80">
        <v>4</v>
      </c>
      <c r="H19" s="81">
        <f>Таблица630[[#This Row],[Коэфициент стоимости]]*Таблица630[[#This Row],[Розничная цена KRW]]</f>
        <v>2849.9999999999995</v>
      </c>
      <c r="I19" s="82" t="str">
        <f>IF($H$1="","Введите курс",Таблица630[[#This Row],[Оптовая цена KRW за 1шт]]/$H$1)</f>
        <v>Введите курс</v>
      </c>
      <c r="J19" s="83"/>
      <c r="K19" s="84">
        <f>Таблица630[[#This Row],[Заказ коробок ]]*Таблица630[[#This Row],[Кол-во шт в коробке]]</f>
        <v>0</v>
      </c>
      <c r="L19" s="85">
        <f>Таблица630[[#This Row],[Общее кол-во шт]]*Таблица630[[#This Row],[Оптовая цена KRW за 1шт]]</f>
        <v>0</v>
      </c>
      <c r="M19" s="86" t="str">
        <f>IFERROR(Таблица630[[#This Row],[Общее кол-во шт]]*Таблица630[[#This Row],[Оптовая цена USD за 1шт]],"")</f>
        <v/>
      </c>
      <c r="N19" s="87"/>
    </row>
    <row r="20" spans="1:14" ht="22.5" customHeight="1">
      <c r="A20" s="44" t="s">
        <v>26476</v>
      </c>
      <c r="B20" s="76">
        <v>8809820686546</v>
      </c>
      <c r="C20" s="50" t="s">
        <v>26477</v>
      </c>
      <c r="D20" s="77" t="s">
        <v>26478</v>
      </c>
      <c r="E20" s="78">
        <v>5000</v>
      </c>
      <c r="F20" s="15">
        <v>0.56999999999999995</v>
      </c>
      <c r="G20" s="80">
        <v>4</v>
      </c>
      <c r="H20" s="81">
        <f>Таблица630[[#This Row],[Коэфициент стоимости]]*Таблица630[[#This Row],[Розничная цена KRW]]</f>
        <v>2849.9999999999995</v>
      </c>
      <c r="I20" s="82" t="str">
        <f>IF($H$1="","Введите курс",Таблица630[[#This Row],[Оптовая цена KRW за 1шт]]/$H$1)</f>
        <v>Введите курс</v>
      </c>
      <c r="J20" s="83"/>
      <c r="K20" s="84">
        <f>Таблица630[[#This Row],[Заказ коробок ]]*Таблица630[[#This Row],[Кол-во шт в коробке]]</f>
        <v>0</v>
      </c>
      <c r="L20" s="85">
        <f>Таблица630[[#This Row],[Общее кол-во шт]]*Таблица630[[#This Row],[Оптовая цена KRW за 1шт]]</f>
        <v>0</v>
      </c>
      <c r="M20" s="86" t="str">
        <f>IFERROR(Таблица630[[#This Row],[Общее кол-во шт]]*Таблица630[[#This Row],[Оптовая цена USD за 1шт]],"")</f>
        <v/>
      </c>
      <c r="N20" s="87"/>
    </row>
    <row r="21" spans="1:14" ht="22.5" customHeight="1">
      <c r="A21" s="44" t="s">
        <v>26479</v>
      </c>
      <c r="B21" s="76">
        <v>8809820686553</v>
      </c>
      <c r="C21" s="50" t="s">
        <v>26480</v>
      </c>
      <c r="D21" s="77" t="s">
        <v>26481</v>
      </c>
      <c r="E21" s="78">
        <v>5000</v>
      </c>
      <c r="F21" s="15">
        <v>0.56999999999999995</v>
      </c>
      <c r="G21" s="80">
        <v>4</v>
      </c>
      <c r="H21" s="81">
        <f>Таблица630[[#This Row],[Коэфициент стоимости]]*Таблица630[[#This Row],[Розничная цена KRW]]</f>
        <v>2849.9999999999995</v>
      </c>
      <c r="I21" s="82" t="str">
        <f>IF($H$1="","Введите курс",Таблица630[[#This Row],[Оптовая цена KRW за 1шт]]/$H$1)</f>
        <v>Введите курс</v>
      </c>
      <c r="J21" s="83"/>
      <c r="K21" s="84">
        <f>Таблица630[[#This Row],[Заказ коробок ]]*Таблица630[[#This Row],[Кол-во шт в коробке]]</f>
        <v>0</v>
      </c>
      <c r="L21" s="85">
        <f>Таблица630[[#This Row],[Общее кол-во шт]]*Таблица630[[#This Row],[Оптовая цена KRW за 1шт]]</f>
        <v>0</v>
      </c>
      <c r="M21" s="86" t="str">
        <f>IFERROR(Таблица630[[#This Row],[Общее кол-во шт]]*Таблица630[[#This Row],[Оптовая цена USD за 1шт]],"")</f>
        <v/>
      </c>
      <c r="N21" s="87"/>
    </row>
    <row r="22" spans="1:14" ht="22.5" customHeight="1">
      <c r="A22" s="44" t="s">
        <v>26482</v>
      </c>
      <c r="B22" s="76">
        <v>8809820686577</v>
      </c>
      <c r="C22" s="50" t="s">
        <v>26483</v>
      </c>
      <c r="D22" s="77" t="s">
        <v>26484</v>
      </c>
      <c r="E22" s="78">
        <v>5000</v>
      </c>
      <c r="F22" s="15">
        <v>0.56999999999999995</v>
      </c>
      <c r="G22" s="80">
        <v>4</v>
      </c>
      <c r="H22" s="81">
        <f>Таблица630[[#This Row],[Коэфициент стоимости]]*Таблица630[[#This Row],[Розничная цена KRW]]</f>
        <v>2849.9999999999995</v>
      </c>
      <c r="I22" s="82" t="str">
        <f>IF($H$1="","Введите курс",Таблица630[[#This Row],[Оптовая цена KRW за 1шт]]/$H$1)</f>
        <v>Введите курс</v>
      </c>
      <c r="J22" s="83"/>
      <c r="K22" s="84">
        <f>Таблица630[[#This Row],[Заказ коробок ]]*Таблица630[[#This Row],[Кол-во шт в коробке]]</f>
        <v>0</v>
      </c>
      <c r="L22" s="85">
        <f>Таблица630[[#This Row],[Общее кол-во шт]]*Таблица630[[#This Row],[Оптовая цена KRW за 1шт]]</f>
        <v>0</v>
      </c>
      <c r="M22" s="86" t="str">
        <f>IFERROR(Таблица630[[#This Row],[Общее кол-во шт]]*Таблица630[[#This Row],[Оптовая цена USD за 1шт]],"")</f>
        <v/>
      </c>
      <c r="N22" s="87"/>
    </row>
    <row r="23" spans="1:14" ht="22.5" customHeight="1">
      <c r="A23" s="44" t="s">
        <v>26485</v>
      </c>
      <c r="B23" s="76">
        <v>8809820686584</v>
      </c>
      <c r="C23" s="50" t="s">
        <v>26486</v>
      </c>
      <c r="D23" s="77" t="s">
        <v>26487</v>
      </c>
      <c r="E23" s="78">
        <v>5000</v>
      </c>
      <c r="F23" s="15">
        <v>0.56999999999999995</v>
      </c>
      <c r="G23" s="80">
        <v>4</v>
      </c>
      <c r="H23" s="81">
        <f>Таблица630[[#This Row],[Коэфициент стоимости]]*Таблица630[[#This Row],[Розничная цена KRW]]</f>
        <v>2849.9999999999995</v>
      </c>
      <c r="I23" s="82" t="str">
        <f>IF($H$1="","Введите курс",Таблица630[[#This Row],[Оптовая цена KRW за 1шт]]/$H$1)</f>
        <v>Введите курс</v>
      </c>
      <c r="J23" s="83"/>
      <c r="K23" s="84">
        <f>Таблица630[[#This Row],[Заказ коробок ]]*Таблица630[[#This Row],[Кол-во шт в коробке]]</f>
        <v>0</v>
      </c>
      <c r="L23" s="85">
        <f>Таблица630[[#This Row],[Общее кол-во шт]]*Таблица630[[#This Row],[Оптовая цена KRW за 1шт]]</f>
        <v>0</v>
      </c>
      <c r="M23" s="86" t="str">
        <f>IFERROR(Таблица630[[#This Row],[Общее кол-во шт]]*Таблица630[[#This Row],[Оптовая цена USD за 1шт]],"")</f>
        <v/>
      </c>
      <c r="N23" s="87"/>
    </row>
    <row r="24" spans="1:14" ht="22.5" customHeight="1">
      <c r="A24" s="44" t="s">
        <v>26488</v>
      </c>
      <c r="B24" s="76">
        <v>8809820686591</v>
      </c>
      <c r="C24" s="50" t="s">
        <v>26489</v>
      </c>
      <c r="D24" s="77" t="s">
        <v>26490</v>
      </c>
      <c r="E24" s="78">
        <v>5000</v>
      </c>
      <c r="F24" s="15">
        <v>0.56999999999999995</v>
      </c>
      <c r="G24" s="80">
        <v>4</v>
      </c>
      <c r="H24" s="81">
        <f>Таблица630[[#This Row],[Коэфициент стоимости]]*Таблица630[[#This Row],[Розничная цена KRW]]</f>
        <v>2849.9999999999995</v>
      </c>
      <c r="I24" s="82" t="str">
        <f>IF($H$1="","Введите курс",Таблица630[[#This Row],[Оптовая цена KRW за 1шт]]/$H$1)</f>
        <v>Введите курс</v>
      </c>
      <c r="J24" s="83"/>
      <c r="K24" s="84">
        <f>Таблица630[[#This Row],[Заказ коробок ]]*Таблица630[[#This Row],[Кол-во шт в коробке]]</f>
        <v>0</v>
      </c>
      <c r="L24" s="85">
        <f>Таблица630[[#This Row],[Общее кол-во шт]]*Таблица630[[#This Row],[Оптовая цена KRW за 1шт]]</f>
        <v>0</v>
      </c>
      <c r="M24" s="86" t="str">
        <f>IFERROR(Таблица630[[#This Row],[Общее кол-во шт]]*Таблица630[[#This Row],[Оптовая цена USD за 1шт]],"")</f>
        <v/>
      </c>
      <c r="N24" s="87"/>
    </row>
    <row r="25" spans="1:14" ht="22.5" customHeight="1">
      <c r="A25" s="44" t="s">
        <v>26491</v>
      </c>
      <c r="B25" s="76">
        <v>8809820686607</v>
      </c>
      <c r="C25" s="50" t="s">
        <v>26492</v>
      </c>
      <c r="D25" s="77" t="s">
        <v>26493</v>
      </c>
      <c r="E25" s="78">
        <v>5000</v>
      </c>
      <c r="F25" s="15">
        <v>0.56999999999999995</v>
      </c>
      <c r="G25" s="80">
        <v>4</v>
      </c>
      <c r="H25" s="81">
        <f>Таблица630[[#This Row],[Коэфициент стоимости]]*Таблица630[[#This Row],[Розничная цена KRW]]</f>
        <v>2849.9999999999995</v>
      </c>
      <c r="I25" s="82" t="str">
        <f>IF($H$1="","Введите курс",Таблица630[[#This Row],[Оптовая цена KRW за 1шт]]/$H$1)</f>
        <v>Введите курс</v>
      </c>
      <c r="J25" s="83"/>
      <c r="K25" s="84">
        <f>Таблица630[[#This Row],[Заказ коробок ]]*Таблица630[[#This Row],[Кол-во шт в коробке]]</f>
        <v>0</v>
      </c>
      <c r="L25" s="85">
        <f>Таблица630[[#This Row],[Общее кол-во шт]]*Таблица630[[#This Row],[Оптовая цена KRW за 1шт]]</f>
        <v>0</v>
      </c>
      <c r="M25" s="86" t="str">
        <f>IFERROR(Таблица630[[#This Row],[Общее кол-во шт]]*Таблица630[[#This Row],[Оптовая цена USD за 1шт]],"")</f>
        <v/>
      </c>
      <c r="N25" s="87"/>
    </row>
    <row r="26" spans="1:14" ht="22.5" customHeight="1">
      <c r="A26" s="44" t="s">
        <v>26494</v>
      </c>
      <c r="B26" s="76">
        <v>8809820686614</v>
      </c>
      <c r="C26" s="50" t="s">
        <v>26495</v>
      </c>
      <c r="D26" s="77" t="s">
        <v>26496</v>
      </c>
      <c r="E26" s="78">
        <v>5000</v>
      </c>
      <c r="F26" s="15">
        <v>0.56999999999999995</v>
      </c>
      <c r="G26" s="80">
        <v>4</v>
      </c>
      <c r="H26" s="81">
        <f>Таблица630[[#This Row],[Коэфициент стоимости]]*Таблица630[[#This Row],[Розничная цена KRW]]</f>
        <v>2849.9999999999995</v>
      </c>
      <c r="I26" s="82" t="str">
        <f>IF($H$1="","Введите курс",Таблица630[[#This Row],[Оптовая цена KRW за 1шт]]/$H$1)</f>
        <v>Введите курс</v>
      </c>
      <c r="J26" s="83"/>
      <c r="K26" s="84">
        <f>Таблица630[[#This Row],[Заказ коробок ]]*Таблица630[[#This Row],[Кол-во шт в коробке]]</f>
        <v>0</v>
      </c>
      <c r="L26" s="85">
        <f>Таблица630[[#This Row],[Общее кол-во шт]]*Таблица630[[#This Row],[Оптовая цена KRW за 1шт]]</f>
        <v>0</v>
      </c>
      <c r="M26" s="86" t="str">
        <f>IFERROR(Таблица630[[#This Row],[Общее кол-во шт]]*Таблица630[[#This Row],[Оптовая цена USD за 1шт]],"")</f>
        <v/>
      </c>
      <c r="N26" s="87"/>
    </row>
    <row r="27" spans="1:14" ht="22.5" customHeight="1">
      <c r="A27" s="44" t="s">
        <v>26497</v>
      </c>
      <c r="B27" s="76">
        <v>8809820686621</v>
      </c>
      <c r="C27" s="50" t="s">
        <v>26498</v>
      </c>
      <c r="D27" s="77" t="s">
        <v>26499</v>
      </c>
      <c r="E27" s="78">
        <v>5000</v>
      </c>
      <c r="F27" s="15">
        <v>0.56999999999999995</v>
      </c>
      <c r="G27" s="80">
        <v>4</v>
      </c>
      <c r="H27" s="81">
        <f>Таблица630[[#This Row],[Коэфициент стоимости]]*Таблица630[[#This Row],[Розничная цена KRW]]</f>
        <v>2849.9999999999995</v>
      </c>
      <c r="I27" s="82" t="str">
        <f>IF($H$1="","Введите курс",Таблица630[[#This Row],[Оптовая цена KRW за 1шт]]/$H$1)</f>
        <v>Введите курс</v>
      </c>
      <c r="J27" s="83"/>
      <c r="K27" s="84">
        <f>Таблица630[[#This Row],[Заказ коробок ]]*Таблица630[[#This Row],[Кол-во шт в коробке]]</f>
        <v>0</v>
      </c>
      <c r="L27" s="85">
        <f>Таблица630[[#This Row],[Общее кол-во шт]]*Таблица630[[#This Row],[Оптовая цена KRW за 1шт]]</f>
        <v>0</v>
      </c>
      <c r="M27" s="86" t="str">
        <f>IFERROR(Таблица630[[#This Row],[Общее кол-во шт]]*Таблица630[[#This Row],[Оптовая цена USD за 1шт]],"")</f>
        <v/>
      </c>
      <c r="N27" s="87"/>
    </row>
    <row r="28" spans="1:14" ht="22.5" customHeight="1">
      <c r="A28" s="44" t="s">
        <v>26500</v>
      </c>
      <c r="B28" s="76">
        <v>8809820686638</v>
      </c>
      <c r="C28" s="50" t="s">
        <v>26501</v>
      </c>
      <c r="D28" s="77" t="s">
        <v>26502</v>
      </c>
      <c r="E28" s="78">
        <v>5000</v>
      </c>
      <c r="F28" s="15">
        <v>0.56999999999999995</v>
      </c>
      <c r="G28" s="80">
        <v>4</v>
      </c>
      <c r="H28" s="81">
        <f>Таблица630[[#This Row],[Коэфициент стоимости]]*Таблица630[[#This Row],[Розничная цена KRW]]</f>
        <v>2849.9999999999995</v>
      </c>
      <c r="I28" s="82" t="str">
        <f>IF($H$1="","Введите курс",Таблица630[[#This Row],[Оптовая цена KRW за 1шт]]/$H$1)</f>
        <v>Введите курс</v>
      </c>
      <c r="J28" s="83"/>
      <c r="K28" s="84">
        <f>Таблица630[[#This Row],[Заказ коробок ]]*Таблица630[[#This Row],[Кол-во шт в коробке]]</f>
        <v>0</v>
      </c>
      <c r="L28" s="85">
        <f>Таблица630[[#This Row],[Общее кол-во шт]]*Таблица630[[#This Row],[Оптовая цена KRW за 1шт]]</f>
        <v>0</v>
      </c>
      <c r="M28" s="86" t="str">
        <f>IFERROR(Таблица630[[#This Row],[Общее кол-во шт]]*Таблица630[[#This Row],[Оптовая цена USD за 1шт]],"")</f>
        <v/>
      </c>
      <c r="N28" s="87"/>
    </row>
    <row r="29" spans="1:14" ht="22.5" customHeight="1">
      <c r="A29" s="44" t="s">
        <v>26503</v>
      </c>
      <c r="B29" s="76">
        <v>8809820686133</v>
      </c>
      <c r="C29" s="50" t="s">
        <v>26504</v>
      </c>
      <c r="D29" s="77" t="s">
        <v>26505</v>
      </c>
      <c r="E29" s="78">
        <v>4500</v>
      </c>
      <c r="F29" s="15">
        <v>0.56999999999999995</v>
      </c>
      <c r="G29" s="80">
        <v>5</v>
      </c>
      <c r="H29" s="81">
        <f>Таблица630[[#This Row],[Коэфициент стоимости]]*Таблица630[[#This Row],[Розничная цена KRW]]</f>
        <v>2565</v>
      </c>
      <c r="I29" s="82" t="str">
        <f>IF($H$1="","Введите курс",Таблица630[[#This Row],[Оптовая цена KRW за 1шт]]/$H$1)</f>
        <v>Введите курс</v>
      </c>
      <c r="J29" s="83"/>
      <c r="K29" s="84">
        <f>Таблица630[[#This Row],[Заказ коробок ]]*Таблица630[[#This Row],[Кол-во шт в коробке]]</f>
        <v>0</v>
      </c>
      <c r="L29" s="85">
        <f>Таблица630[[#This Row],[Общее кол-во шт]]*Таблица630[[#This Row],[Оптовая цена KRW за 1шт]]</f>
        <v>0</v>
      </c>
      <c r="M29" s="86" t="str">
        <f>IFERROR(Таблица630[[#This Row],[Общее кол-во шт]]*Таблица630[[#This Row],[Оптовая цена USD за 1шт]],"")</f>
        <v/>
      </c>
      <c r="N29" s="87"/>
    </row>
    <row r="30" spans="1:14" ht="22.5" customHeight="1">
      <c r="A30" s="44" t="s">
        <v>26506</v>
      </c>
      <c r="B30" s="76">
        <v>8809820686140</v>
      </c>
      <c r="C30" s="50" t="s">
        <v>26507</v>
      </c>
      <c r="D30" s="77" t="s">
        <v>26508</v>
      </c>
      <c r="E30" s="78">
        <v>4500</v>
      </c>
      <c r="F30" s="15">
        <v>0.56999999999999995</v>
      </c>
      <c r="G30" s="80">
        <v>5</v>
      </c>
      <c r="H30" s="81">
        <f>Таблица630[[#This Row],[Коэфициент стоимости]]*Таблица630[[#This Row],[Розничная цена KRW]]</f>
        <v>2565</v>
      </c>
      <c r="I30" s="82" t="str">
        <f>IF($H$1="","Введите курс",Таблица630[[#This Row],[Оптовая цена KRW за 1шт]]/$H$1)</f>
        <v>Введите курс</v>
      </c>
      <c r="J30" s="83"/>
      <c r="K30" s="84">
        <f>Таблица630[[#This Row],[Заказ коробок ]]*Таблица630[[#This Row],[Кол-во шт в коробке]]</f>
        <v>0</v>
      </c>
      <c r="L30" s="85">
        <f>Таблица630[[#This Row],[Общее кол-во шт]]*Таблица630[[#This Row],[Оптовая цена KRW за 1шт]]</f>
        <v>0</v>
      </c>
      <c r="M30" s="86" t="str">
        <f>IFERROR(Таблица630[[#This Row],[Общее кол-во шт]]*Таблица630[[#This Row],[Оптовая цена USD за 1шт]],"")</f>
        <v/>
      </c>
      <c r="N30" s="87"/>
    </row>
    <row r="31" spans="1:14" ht="22.5" customHeight="1">
      <c r="A31" s="44" t="s">
        <v>26509</v>
      </c>
      <c r="B31" s="76">
        <v>8809820686157</v>
      </c>
      <c r="C31" s="50" t="s">
        <v>26510</v>
      </c>
      <c r="D31" s="77" t="s">
        <v>26511</v>
      </c>
      <c r="E31" s="78">
        <v>4500</v>
      </c>
      <c r="F31" s="15">
        <v>0.56999999999999995</v>
      </c>
      <c r="G31" s="80">
        <v>5</v>
      </c>
      <c r="H31" s="81">
        <f>Таблица630[[#This Row],[Коэфициент стоимости]]*Таблица630[[#This Row],[Розничная цена KRW]]</f>
        <v>2565</v>
      </c>
      <c r="I31" s="82" t="str">
        <f>IF($H$1="","Введите курс",Таблица630[[#This Row],[Оптовая цена KRW за 1шт]]/$H$1)</f>
        <v>Введите курс</v>
      </c>
      <c r="J31" s="83"/>
      <c r="K31" s="84">
        <f>Таблица630[[#This Row],[Заказ коробок ]]*Таблица630[[#This Row],[Кол-во шт в коробке]]</f>
        <v>0</v>
      </c>
      <c r="L31" s="85">
        <f>Таблица630[[#This Row],[Общее кол-во шт]]*Таблица630[[#This Row],[Оптовая цена KRW за 1шт]]</f>
        <v>0</v>
      </c>
      <c r="M31" s="86" t="str">
        <f>IFERROR(Таблица630[[#This Row],[Общее кол-во шт]]*Таблица630[[#This Row],[Оптовая цена USD за 1шт]],"")</f>
        <v/>
      </c>
      <c r="N31" s="87"/>
    </row>
    <row r="32" spans="1:14" ht="22.5" customHeight="1">
      <c r="A32" s="44" t="s">
        <v>26512</v>
      </c>
      <c r="B32" s="76">
        <v>8809820686188</v>
      </c>
      <c r="C32" s="50" t="s">
        <v>26513</v>
      </c>
      <c r="D32" s="77" t="s">
        <v>26514</v>
      </c>
      <c r="E32" s="78">
        <v>12000</v>
      </c>
      <c r="F32" s="15">
        <v>0.56999999999999995</v>
      </c>
      <c r="G32" s="80">
        <v>5</v>
      </c>
      <c r="H32" s="81">
        <f>Таблица630[[#This Row],[Коэфициент стоимости]]*Таблица630[[#This Row],[Розничная цена KRW]]</f>
        <v>6839.9999999999991</v>
      </c>
      <c r="I32" s="82" t="str">
        <f>IF($H$1="","Введите курс",Таблица630[[#This Row],[Оптовая цена KRW за 1шт]]/$H$1)</f>
        <v>Введите курс</v>
      </c>
      <c r="J32" s="83"/>
      <c r="K32" s="84">
        <f>Таблица630[[#This Row],[Заказ коробок ]]*Таблица630[[#This Row],[Кол-во шт в коробке]]</f>
        <v>0</v>
      </c>
      <c r="L32" s="85">
        <f>Таблица630[[#This Row],[Общее кол-во шт]]*Таблица630[[#This Row],[Оптовая цена KRW за 1шт]]</f>
        <v>0</v>
      </c>
      <c r="M32" s="86" t="str">
        <f>IFERROR(Таблица630[[#This Row],[Общее кол-во шт]]*Таблица630[[#This Row],[Оптовая цена USD за 1шт]],"")</f>
        <v/>
      </c>
      <c r="N32" s="87"/>
    </row>
    <row r="33" spans="1:14" ht="22.5" customHeight="1">
      <c r="A33" s="44" t="s">
        <v>26515</v>
      </c>
      <c r="B33" s="76">
        <v>8809820687352</v>
      </c>
      <c r="C33" s="50" t="s">
        <v>26516</v>
      </c>
      <c r="D33" s="77" t="s">
        <v>26517</v>
      </c>
      <c r="E33" s="78">
        <v>6000</v>
      </c>
      <c r="F33" s="15">
        <v>0.56999999999999995</v>
      </c>
      <c r="G33" s="80">
        <v>6</v>
      </c>
      <c r="H33" s="81">
        <f>Таблица630[[#This Row],[Коэфициент стоимости]]*Таблица630[[#This Row],[Розничная цена KRW]]</f>
        <v>3419.9999999999995</v>
      </c>
      <c r="I33" s="82" t="str">
        <f>IF($H$1="","Введите курс",Таблица630[[#This Row],[Оптовая цена KRW за 1шт]]/$H$1)</f>
        <v>Введите курс</v>
      </c>
      <c r="J33" s="83"/>
      <c r="K33" s="84">
        <f>Таблица630[[#This Row],[Заказ коробок ]]*Таблица630[[#This Row],[Кол-во шт в коробке]]</f>
        <v>0</v>
      </c>
      <c r="L33" s="85">
        <f>Таблица630[[#This Row],[Общее кол-во шт]]*Таблица630[[#This Row],[Оптовая цена KRW за 1шт]]</f>
        <v>0</v>
      </c>
      <c r="M33" s="86" t="str">
        <f>IFERROR(Таблица630[[#This Row],[Общее кол-во шт]]*Таблица630[[#This Row],[Оптовая цена USD за 1шт]],"")</f>
        <v/>
      </c>
      <c r="N33" s="87"/>
    </row>
    <row r="34" spans="1:14" ht="22.5" customHeight="1">
      <c r="A34" s="44" t="s">
        <v>26518</v>
      </c>
      <c r="B34" s="76">
        <v>8809820685846</v>
      </c>
      <c r="C34" s="50" t="s">
        <v>26519</v>
      </c>
      <c r="D34" s="77" t="s">
        <v>26520</v>
      </c>
      <c r="E34" s="78">
        <v>6000</v>
      </c>
      <c r="F34" s="15">
        <v>0.56999999999999995</v>
      </c>
      <c r="G34" s="80">
        <v>4</v>
      </c>
      <c r="H34" s="81">
        <f>Таблица630[[#This Row],[Коэфициент стоимости]]*Таблица630[[#This Row],[Розничная цена KRW]]</f>
        <v>3419.9999999999995</v>
      </c>
      <c r="I34" s="82" t="str">
        <f>IF($H$1="","Введите курс",Таблица630[[#This Row],[Оптовая цена KRW за 1шт]]/$H$1)</f>
        <v>Введите курс</v>
      </c>
      <c r="J34" s="83"/>
      <c r="K34" s="84">
        <f>Таблица630[[#This Row],[Заказ коробок ]]*Таблица630[[#This Row],[Кол-во шт в коробке]]</f>
        <v>0</v>
      </c>
      <c r="L34" s="85">
        <f>Таблица630[[#This Row],[Общее кол-во шт]]*Таблица630[[#This Row],[Оптовая цена KRW за 1шт]]</f>
        <v>0</v>
      </c>
      <c r="M34" s="86" t="str">
        <f>IFERROR(Таблица630[[#This Row],[Общее кол-во шт]]*Таблица630[[#This Row],[Оптовая цена USD за 1шт]],"")</f>
        <v/>
      </c>
      <c r="N34" s="87"/>
    </row>
    <row r="35" spans="1:14" ht="22.5" customHeight="1">
      <c r="A35" s="44" t="s">
        <v>26521</v>
      </c>
      <c r="B35" s="76">
        <v>8809820685853</v>
      </c>
      <c r="C35" s="50" t="s">
        <v>26522</v>
      </c>
      <c r="D35" s="77" t="s">
        <v>26523</v>
      </c>
      <c r="E35" s="78">
        <v>6000</v>
      </c>
      <c r="F35" s="15">
        <v>0.56999999999999995</v>
      </c>
      <c r="G35" s="80">
        <v>4</v>
      </c>
      <c r="H35" s="81">
        <f>Таблица630[[#This Row],[Коэфициент стоимости]]*Таблица630[[#This Row],[Розничная цена KRW]]</f>
        <v>3419.9999999999995</v>
      </c>
      <c r="I35" s="82" t="str">
        <f>IF($H$1="","Введите курс",Таблица630[[#This Row],[Оптовая цена KRW за 1шт]]/$H$1)</f>
        <v>Введите курс</v>
      </c>
      <c r="J35" s="83"/>
      <c r="K35" s="84">
        <f>Таблица630[[#This Row],[Заказ коробок ]]*Таблица630[[#This Row],[Кол-во шт в коробке]]</f>
        <v>0</v>
      </c>
      <c r="L35" s="85">
        <f>Таблица630[[#This Row],[Общее кол-во шт]]*Таблица630[[#This Row],[Оптовая цена KRW за 1шт]]</f>
        <v>0</v>
      </c>
      <c r="M35" s="86" t="str">
        <f>IFERROR(Таблица630[[#This Row],[Общее кол-во шт]]*Таблица630[[#This Row],[Оптовая цена USD за 1шт]],"")</f>
        <v/>
      </c>
      <c r="N35" s="87"/>
    </row>
    <row r="36" spans="1:14" ht="22.5" customHeight="1">
      <c r="A36" s="44" t="s">
        <v>26524</v>
      </c>
      <c r="B36" s="76">
        <v>8809820687406</v>
      </c>
      <c r="C36" s="50" t="s">
        <v>26525</v>
      </c>
      <c r="D36" s="77" t="s">
        <v>26526</v>
      </c>
      <c r="E36" s="78">
        <v>15000</v>
      </c>
      <c r="F36" s="15">
        <v>0.56999999999999995</v>
      </c>
      <c r="G36" s="80">
        <v>6</v>
      </c>
      <c r="H36" s="81">
        <f>Таблица630[[#This Row],[Коэфициент стоимости]]*Таблица630[[#This Row],[Розничная цена KRW]]</f>
        <v>8550</v>
      </c>
      <c r="I36" s="82" t="str">
        <f>IF($H$1="","Введите курс",Таблица630[[#This Row],[Оптовая цена KRW за 1шт]]/$H$1)</f>
        <v>Введите курс</v>
      </c>
      <c r="J36" s="83"/>
      <c r="K36" s="84">
        <f>Таблица630[[#This Row],[Заказ коробок ]]*Таблица630[[#This Row],[Кол-во шт в коробке]]</f>
        <v>0</v>
      </c>
      <c r="L36" s="85">
        <f>Таблица630[[#This Row],[Общее кол-во шт]]*Таблица630[[#This Row],[Оптовая цена KRW за 1шт]]</f>
        <v>0</v>
      </c>
      <c r="M36" s="86" t="str">
        <f>IFERROR(Таблица630[[#This Row],[Общее кол-во шт]]*Таблица630[[#This Row],[Оптовая цена USD за 1шт]],"")</f>
        <v/>
      </c>
      <c r="N36" s="87"/>
    </row>
    <row r="37" spans="1:14" ht="22.5" customHeight="1">
      <c r="A37" s="44" t="s">
        <v>26527</v>
      </c>
      <c r="B37" s="76">
        <v>8809820687413</v>
      </c>
      <c r="C37" s="50" t="s">
        <v>26528</v>
      </c>
      <c r="D37" s="77" t="s">
        <v>26529</v>
      </c>
      <c r="E37" s="78">
        <v>14000</v>
      </c>
      <c r="F37" s="15">
        <v>0.56999999999999995</v>
      </c>
      <c r="G37" s="80">
        <v>6</v>
      </c>
      <c r="H37" s="81">
        <f>Таблица630[[#This Row],[Коэфициент стоимости]]*Таблица630[[#This Row],[Розничная цена KRW]]</f>
        <v>7979.9999999999991</v>
      </c>
      <c r="I37" s="82" t="str">
        <f>IF($H$1="","Введите курс",Таблица630[[#This Row],[Оптовая цена KRW за 1шт]]/$H$1)</f>
        <v>Введите курс</v>
      </c>
      <c r="J37" s="83"/>
      <c r="K37" s="84">
        <f>Таблица630[[#This Row],[Заказ коробок ]]*Таблица630[[#This Row],[Кол-во шт в коробке]]</f>
        <v>0</v>
      </c>
      <c r="L37" s="85">
        <f>Таблица630[[#This Row],[Общее кол-во шт]]*Таблица630[[#This Row],[Оптовая цена KRW за 1шт]]</f>
        <v>0</v>
      </c>
      <c r="M37" s="86" t="str">
        <f>IFERROR(Таблица630[[#This Row],[Общее кол-во шт]]*Таблица630[[#This Row],[Оптовая цена USD за 1шт]],"")</f>
        <v/>
      </c>
      <c r="N37" s="87"/>
    </row>
    <row r="38" spans="1:14" ht="22.5" customHeight="1">
      <c r="A38" s="44" t="s">
        <v>26530</v>
      </c>
      <c r="B38" s="76">
        <v>8809820687482</v>
      </c>
      <c r="C38" s="50" t="s">
        <v>26531</v>
      </c>
      <c r="D38" s="77" t="s">
        <v>26532</v>
      </c>
      <c r="E38" s="78">
        <v>15000</v>
      </c>
      <c r="F38" s="15">
        <v>0.56999999999999995</v>
      </c>
      <c r="G38" s="80">
        <v>0</v>
      </c>
      <c r="H38" s="81">
        <f>Таблица630[[#This Row],[Коэфициент стоимости]]*Таблица630[[#This Row],[Розничная цена KRW]]</f>
        <v>8550</v>
      </c>
      <c r="I38" s="82" t="str">
        <f>IF($H$1="","Введите курс",Таблица630[[#This Row],[Оптовая цена KRW за 1шт]]/$H$1)</f>
        <v>Введите курс</v>
      </c>
      <c r="J38" s="83"/>
      <c r="K38" s="84">
        <f>Таблица630[[#This Row],[Заказ коробок ]]*Таблица630[[#This Row],[Кол-во шт в коробке]]</f>
        <v>0</v>
      </c>
      <c r="L38" s="85">
        <f>Таблица630[[#This Row],[Общее кол-во шт]]*Таблица630[[#This Row],[Оптовая цена KRW за 1шт]]</f>
        <v>0</v>
      </c>
      <c r="M38" s="86" t="str">
        <f>IFERROR(Таблица630[[#This Row],[Общее кол-во шт]]*Таблица630[[#This Row],[Оптовая цена USD за 1шт]],"")</f>
        <v/>
      </c>
      <c r="N38" s="87"/>
    </row>
    <row r="39" spans="1:14" ht="22.5" customHeight="1">
      <c r="A39" s="44" t="s">
        <v>26533</v>
      </c>
      <c r="B39" s="76">
        <v>8809820687499</v>
      </c>
      <c r="C39" s="50" t="s">
        <v>26534</v>
      </c>
      <c r="D39" s="77" t="s">
        <v>26535</v>
      </c>
      <c r="E39" s="78">
        <v>15000</v>
      </c>
      <c r="F39" s="15">
        <v>0.56999999999999995</v>
      </c>
      <c r="G39" s="80">
        <v>0</v>
      </c>
      <c r="H39" s="81">
        <f>Таблица630[[#This Row],[Коэфициент стоимости]]*Таблица630[[#This Row],[Розничная цена KRW]]</f>
        <v>8550</v>
      </c>
      <c r="I39" s="82" t="str">
        <f>IF($H$1="","Введите курс",Таблица630[[#This Row],[Оптовая цена KRW за 1шт]]/$H$1)</f>
        <v>Введите курс</v>
      </c>
      <c r="J39" s="83"/>
      <c r="K39" s="84">
        <f>Таблица630[[#This Row],[Заказ коробок ]]*Таблица630[[#This Row],[Кол-во шт в коробке]]</f>
        <v>0</v>
      </c>
      <c r="L39" s="85">
        <f>Таблица630[[#This Row],[Общее кол-во шт]]*Таблица630[[#This Row],[Оптовая цена KRW за 1шт]]</f>
        <v>0</v>
      </c>
      <c r="M39" s="86" t="str">
        <f>IFERROR(Таблица630[[#This Row],[Общее кол-во шт]]*Таблица630[[#This Row],[Оптовая цена USD за 1шт]],"")</f>
        <v/>
      </c>
      <c r="N39" s="87"/>
    </row>
    <row r="40" spans="1:14" ht="22.5" customHeight="1">
      <c r="A40" s="44" t="s">
        <v>26536</v>
      </c>
      <c r="B40" s="76">
        <v>8809820687437</v>
      </c>
      <c r="C40" s="50" t="s">
        <v>26537</v>
      </c>
      <c r="D40" s="77" t="s">
        <v>26538</v>
      </c>
      <c r="E40" s="78">
        <v>1500</v>
      </c>
      <c r="F40" s="15">
        <v>0.56999999999999995</v>
      </c>
      <c r="G40" s="80">
        <v>20</v>
      </c>
      <c r="H40" s="81">
        <f>Таблица630[[#This Row],[Коэфициент стоимости]]*Таблица630[[#This Row],[Розничная цена KRW]]</f>
        <v>854.99999999999989</v>
      </c>
      <c r="I40" s="82" t="str">
        <f>IF($H$1="","Введите курс",Таблица630[[#This Row],[Оптовая цена KRW за 1шт]]/$H$1)</f>
        <v>Введите курс</v>
      </c>
      <c r="J40" s="83"/>
      <c r="K40" s="84">
        <f>Таблица630[[#This Row],[Заказ коробок ]]*Таблица630[[#This Row],[Кол-во шт в коробке]]</f>
        <v>0</v>
      </c>
      <c r="L40" s="85">
        <f>Таблица630[[#This Row],[Общее кол-во шт]]*Таблица630[[#This Row],[Оптовая цена KRW за 1шт]]</f>
        <v>0</v>
      </c>
      <c r="M40" s="86" t="str">
        <f>IFERROR(Таблица630[[#This Row],[Общее кол-во шт]]*Таблица630[[#This Row],[Оптовая цена USD за 1шт]],"")</f>
        <v/>
      </c>
      <c r="N40" s="87"/>
    </row>
    <row r="41" spans="1:14" ht="22.5" customHeight="1">
      <c r="A41" s="44" t="s">
        <v>26539</v>
      </c>
      <c r="B41" s="76">
        <v>8809820687451</v>
      </c>
      <c r="C41" s="50" t="s">
        <v>26540</v>
      </c>
      <c r="D41" s="77" t="s">
        <v>26541</v>
      </c>
      <c r="E41" s="78">
        <v>1500</v>
      </c>
      <c r="F41" s="15">
        <v>0.56999999999999995</v>
      </c>
      <c r="G41" s="80">
        <v>20</v>
      </c>
      <c r="H41" s="81">
        <f>Таблица630[[#This Row],[Коэфициент стоимости]]*Таблица630[[#This Row],[Розничная цена KRW]]</f>
        <v>854.99999999999989</v>
      </c>
      <c r="I41" s="82" t="str">
        <f>IF($H$1="","Введите курс",Таблица630[[#This Row],[Оптовая цена KRW за 1шт]]/$H$1)</f>
        <v>Введите курс</v>
      </c>
      <c r="J41" s="83"/>
      <c r="K41" s="84">
        <f>Таблица630[[#This Row],[Заказ коробок ]]*Таблица630[[#This Row],[Кол-во шт в коробке]]</f>
        <v>0</v>
      </c>
      <c r="L41" s="85">
        <f>Таблица630[[#This Row],[Общее кол-во шт]]*Таблица630[[#This Row],[Оптовая цена KRW за 1шт]]</f>
        <v>0</v>
      </c>
      <c r="M41" s="86" t="str">
        <f>IFERROR(Таблица630[[#This Row],[Общее кол-во шт]]*Таблица630[[#This Row],[Оптовая цена USD за 1шт]],"")</f>
        <v/>
      </c>
      <c r="N41" s="87"/>
    </row>
    <row r="42" spans="1:14" ht="22.5" customHeight="1">
      <c r="A42" s="44" t="s">
        <v>26542</v>
      </c>
      <c r="B42" s="76">
        <v>8809820687475</v>
      </c>
      <c r="C42" s="50" t="s">
        <v>26543</v>
      </c>
      <c r="D42" s="77" t="s">
        <v>26544</v>
      </c>
      <c r="E42" s="78">
        <v>1500</v>
      </c>
      <c r="F42" s="15">
        <v>0.56999999999999995</v>
      </c>
      <c r="G42" s="80">
        <v>20</v>
      </c>
      <c r="H42" s="81">
        <f>Таблица630[[#This Row],[Коэфициент стоимости]]*Таблица630[[#This Row],[Розничная цена KRW]]</f>
        <v>854.99999999999989</v>
      </c>
      <c r="I42" s="82" t="str">
        <f>IF($H$1="","Введите курс",Таблица630[[#This Row],[Оптовая цена KRW за 1шт]]/$H$1)</f>
        <v>Введите курс</v>
      </c>
      <c r="J42" s="83"/>
      <c r="K42" s="84">
        <f>Таблица630[[#This Row],[Заказ коробок ]]*Таблица630[[#This Row],[Кол-во шт в коробке]]</f>
        <v>0</v>
      </c>
      <c r="L42" s="85">
        <f>Таблица630[[#This Row],[Общее кол-во шт]]*Таблица630[[#This Row],[Оптовая цена KRW за 1шт]]</f>
        <v>0</v>
      </c>
      <c r="M42" s="86" t="str">
        <f>IFERROR(Таблица630[[#This Row],[Общее кол-во шт]]*Таблица630[[#This Row],[Оптовая цена USD за 1шт]],"")</f>
        <v/>
      </c>
      <c r="N42" s="87"/>
    </row>
    <row r="43" spans="1:14" ht="22.5" customHeight="1">
      <c r="A43" s="44" t="s">
        <v>26545</v>
      </c>
      <c r="B43" s="76">
        <v>8809820683163</v>
      </c>
      <c r="C43" s="50" t="s">
        <v>26546</v>
      </c>
      <c r="D43" s="77" t="s">
        <v>26547</v>
      </c>
      <c r="E43" s="78">
        <v>12000</v>
      </c>
      <c r="F43" s="15">
        <v>0.56999999999999995</v>
      </c>
      <c r="G43" s="80">
        <v>0</v>
      </c>
      <c r="H43" s="81">
        <f>Таблица630[[#This Row],[Коэфициент стоимости]]*Таблица630[[#This Row],[Розничная цена KRW]]</f>
        <v>6839.9999999999991</v>
      </c>
      <c r="I43" s="82" t="str">
        <f>IF($H$1="","Введите курс",Таблица630[[#This Row],[Оптовая цена KRW за 1шт]]/$H$1)</f>
        <v>Введите курс</v>
      </c>
      <c r="J43" s="83"/>
      <c r="K43" s="84">
        <f>Таблица630[[#This Row],[Заказ коробок ]]*Таблица630[[#This Row],[Кол-во шт в коробке]]</f>
        <v>0</v>
      </c>
      <c r="L43" s="85">
        <f>Таблица630[[#This Row],[Общее кол-во шт]]*Таблица630[[#This Row],[Оптовая цена KRW за 1шт]]</f>
        <v>0</v>
      </c>
      <c r="M43" s="86" t="str">
        <f>IFERROR(Таблица630[[#This Row],[Общее кол-во шт]]*Таблица630[[#This Row],[Оптовая цена USD за 1шт]],"")</f>
        <v/>
      </c>
      <c r="N43" s="87"/>
    </row>
    <row r="44" spans="1:14" ht="22.5" customHeight="1">
      <c r="A44" s="44" t="s">
        <v>26548</v>
      </c>
      <c r="B44" s="76">
        <v>8809668016239</v>
      </c>
      <c r="C44" s="50" t="s">
        <v>26549</v>
      </c>
      <c r="D44" s="77" t="s">
        <v>26550</v>
      </c>
      <c r="E44" s="78">
        <v>1500</v>
      </c>
      <c r="F44" s="15">
        <v>0.56999999999999995</v>
      </c>
      <c r="G44" s="80">
        <v>50</v>
      </c>
      <c r="H44" s="81">
        <f>Таблица630[[#This Row],[Коэфициент стоимости]]*Таблица630[[#This Row],[Розничная цена KRW]]</f>
        <v>854.99999999999989</v>
      </c>
      <c r="I44" s="82" t="str">
        <f>IF($H$1="","Введите курс",Таблица630[[#This Row],[Оптовая цена KRW за 1шт]]/$H$1)</f>
        <v>Введите курс</v>
      </c>
      <c r="J44" s="83"/>
      <c r="K44" s="84">
        <f>Таблица630[[#This Row],[Заказ коробок ]]*Таблица630[[#This Row],[Кол-во шт в коробке]]</f>
        <v>0</v>
      </c>
      <c r="L44" s="85">
        <f>Таблица630[[#This Row],[Общее кол-во шт]]*Таблица630[[#This Row],[Оптовая цена KRW за 1шт]]</f>
        <v>0</v>
      </c>
      <c r="M44" s="86" t="str">
        <f>IFERROR(Таблица630[[#This Row],[Общее кол-во шт]]*Таблица630[[#This Row],[Оптовая цена USD за 1шт]],"")</f>
        <v/>
      </c>
      <c r="N44" s="87"/>
    </row>
    <row r="45" spans="1:14" ht="22.5" customHeight="1">
      <c r="A45" s="44" t="s">
        <v>26551</v>
      </c>
      <c r="B45" s="76">
        <v>8809668016246</v>
      </c>
      <c r="C45" s="50" t="s">
        <v>26552</v>
      </c>
      <c r="D45" s="77" t="s">
        <v>26553</v>
      </c>
      <c r="E45" s="78">
        <v>1500</v>
      </c>
      <c r="F45" s="15">
        <v>0.56999999999999995</v>
      </c>
      <c r="G45" s="80">
        <v>50</v>
      </c>
      <c r="H45" s="81">
        <f>Таблица630[[#This Row],[Коэфициент стоимости]]*Таблица630[[#This Row],[Розничная цена KRW]]</f>
        <v>854.99999999999989</v>
      </c>
      <c r="I45" s="82" t="str">
        <f>IF($H$1="","Введите курс",Таблица630[[#This Row],[Оптовая цена KRW за 1шт]]/$H$1)</f>
        <v>Введите курс</v>
      </c>
      <c r="J45" s="83"/>
      <c r="K45" s="84">
        <f>Таблица630[[#This Row],[Заказ коробок ]]*Таблица630[[#This Row],[Кол-во шт в коробке]]</f>
        <v>0</v>
      </c>
      <c r="L45" s="85">
        <f>Таблица630[[#This Row],[Общее кол-во шт]]*Таблица630[[#This Row],[Оптовая цена KRW за 1шт]]</f>
        <v>0</v>
      </c>
      <c r="M45" s="86" t="str">
        <f>IFERROR(Таблица630[[#This Row],[Общее кол-во шт]]*Таблица630[[#This Row],[Оптовая цена USD за 1шт]],"")</f>
        <v/>
      </c>
      <c r="N45" s="87"/>
    </row>
    <row r="46" spans="1:14" ht="22.5" customHeight="1">
      <c r="A46" s="44" t="s">
        <v>26554</v>
      </c>
      <c r="B46" s="76">
        <v>8809668016260</v>
      </c>
      <c r="C46" s="50" t="s">
        <v>26555</v>
      </c>
      <c r="D46" s="77" t="s">
        <v>26556</v>
      </c>
      <c r="E46" s="78">
        <v>1500</v>
      </c>
      <c r="F46" s="15">
        <v>0.56999999999999995</v>
      </c>
      <c r="G46" s="80">
        <v>50</v>
      </c>
      <c r="H46" s="81">
        <f>Таблица630[[#This Row],[Коэфициент стоимости]]*Таблица630[[#This Row],[Розничная цена KRW]]</f>
        <v>854.99999999999989</v>
      </c>
      <c r="I46" s="82" t="str">
        <f>IF($H$1="","Введите курс",Таблица630[[#This Row],[Оптовая цена KRW за 1шт]]/$H$1)</f>
        <v>Введите курс</v>
      </c>
      <c r="J46" s="83"/>
      <c r="K46" s="84">
        <f>Таблица630[[#This Row],[Заказ коробок ]]*Таблица630[[#This Row],[Кол-во шт в коробке]]</f>
        <v>0</v>
      </c>
      <c r="L46" s="85">
        <f>Таблица630[[#This Row],[Общее кол-во шт]]*Таблица630[[#This Row],[Оптовая цена KRW за 1шт]]</f>
        <v>0</v>
      </c>
      <c r="M46" s="86" t="str">
        <f>IFERROR(Таблица630[[#This Row],[Общее кол-во шт]]*Таблица630[[#This Row],[Оптовая цена USD за 1шт]],"")</f>
        <v/>
      </c>
      <c r="N46" s="87"/>
    </row>
    <row r="47" spans="1:14" ht="22.5" customHeight="1">
      <c r="A47" s="44" t="s">
        <v>26557</v>
      </c>
      <c r="B47" s="76">
        <v>8809668016307</v>
      </c>
      <c r="C47" s="50" t="s">
        <v>26558</v>
      </c>
      <c r="D47" s="77" t="s">
        <v>26559</v>
      </c>
      <c r="E47" s="78">
        <v>1500</v>
      </c>
      <c r="F47" s="15">
        <v>0.56999999999999995</v>
      </c>
      <c r="G47" s="80">
        <v>50</v>
      </c>
      <c r="H47" s="81">
        <f>Таблица630[[#This Row],[Коэфициент стоимости]]*Таблица630[[#This Row],[Розничная цена KRW]]</f>
        <v>854.99999999999989</v>
      </c>
      <c r="I47" s="82" t="str">
        <f>IF($H$1="","Введите курс",Таблица630[[#This Row],[Оптовая цена KRW за 1шт]]/$H$1)</f>
        <v>Введите курс</v>
      </c>
      <c r="J47" s="83"/>
      <c r="K47" s="84">
        <f>Таблица630[[#This Row],[Заказ коробок ]]*Таблица630[[#This Row],[Кол-во шт в коробке]]</f>
        <v>0</v>
      </c>
      <c r="L47" s="85">
        <f>Таблица630[[#This Row],[Общее кол-во шт]]*Таблица630[[#This Row],[Оптовая цена KRW за 1шт]]</f>
        <v>0</v>
      </c>
      <c r="M47" s="86" t="str">
        <f>IFERROR(Таблица630[[#This Row],[Общее кол-во шт]]*Таблица630[[#This Row],[Оптовая цена USD за 1шт]],"")</f>
        <v/>
      </c>
      <c r="N47" s="87"/>
    </row>
    <row r="48" spans="1:14" ht="22.5" customHeight="1">
      <c r="A48" s="44" t="s">
        <v>26560</v>
      </c>
      <c r="B48" s="76">
        <v>8809668016338</v>
      </c>
      <c r="C48" s="50" t="s">
        <v>26561</v>
      </c>
      <c r="D48" s="77" t="s">
        <v>26562</v>
      </c>
      <c r="E48" s="78">
        <v>1500</v>
      </c>
      <c r="F48" s="15">
        <v>0.56999999999999995</v>
      </c>
      <c r="G48" s="80">
        <v>50</v>
      </c>
      <c r="H48" s="81">
        <f>Таблица630[[#This Row],[Коэфициент стоимости]]*Таблица630[[#This Row],[Розничная цена KRW]]</f>
        <v>854.99999999999989</v>
      </c>
      <c r="I48" s="82" t="str">
        <f>IF($H$1="","Введите курс",Таблица630[[#This Row],[Оптовая цена KRW за 1шт]]/$H$1)</f>
        <v>Введите курс</v>
      </c>
      <c r="J48" s="83"/>
      <c r="K48" s="84">
        <f>Таблица630[[#This Row],[Заказ коробок ]]*Таблица630[[#This Row],[Кол-во шт в коробке]]</f>
        <v>0</v>
      </c>
      <c r="L48" s="85">
        <f>Таблица630[[#This Row],[Общее кол-во шт]]*Таблица630[[#This Row],[Оптовая цена KRW за 1шт]]</f>
        <v>0</v>
      </c>
      <c r="M48" s="86" t="str">
        <f>IFERROR(Таблица630[[#This Row],[Общее кол-во шт]]*Таблица630[[#This Row],[Оптовая цена USD за 1шт]],"")</f>
        <v/>
      </c>
      <c r="N48" s="87"/>
    </row>
    <row r="49" spans="1:14" ht="22.5" customHeight="1">
      <c r="A49" s="44" t="s">
        <v>26563</v>
      </c>
      <c r="B49" s="76">
        <v>8809668016345</v>
      </c>
      <c r="C49" s="50" t="s">
        <v>26564</v>
      </c>
      <c r="D49" s="77" t="s">
        <v>26565</v>
      </c>
      <c r="E49" s="78">
        <v>1500</v>
      </c>
      <c r="F49" s="15">
        <v>0.56999999999999995</v>
      </c>
      <c r="G49" s="80">
        <v>50</v>
      </c>
      <c r="H49" s="81">
        <f>Таблица630[[#This Row],[Коэфициент стоимости]]*Таблица630[[#This Row],[Розничная цена KRW]]</f>
        <v>854.99999999999989</v>
      </c>
      <c r="I49" s="82" t="str">
        <f>IF($H$1="","Введите курс",Таблица630[[#This Row],[Оптовая цена KRW за 1шт]]/$H$1)</f>
        <v>Введите курс</v>
      </c>
      <c r="J49" s="83"/>
      <c r="K49" s="84">
        <f>Таблица630[[#This Row],[Заказ коробок ]]*Таблица630[[#This Row],[Кол-во шт в коробке]]</f>
        <v>0</v>
      </c>
      <c r="L49" s="85">
        <f>Таблица630[[#This Row],[Общее кол-во шт]]*Таблица630[[#This Row],[Оптовая цена KRW за 1шт]]</f>
        <v>0</v>
      </c>
      <c r="M49" s="86" t="str">
        <f>IFERROR(Таблица630[[#This Row],[Общее кол-во шт]]*Таблица630[[#This Row],[Оптовая цена USD за 1шт]],"")</f>
        <v/>
      </c>
      <c r="N49" s="87"/>
    </row>
    <row r="50" spans="1:14" ht="22.5" customHeight="1">
      <c r="A50" s="44" t="s">
        <v>26566</v>
      </c>
      <c r="B50" s="76">
        <v>8809668016383</v>
      </c>
      <c r="C50" s="50" t="s">
        <v>26567</v>
      </c>
      <c r="D50" s="77" t="s">
        <v>26568</v>
      </c>
      <c r="E50" s="78">
        <v>1500</v>
      </c>
      <c r="F50" s="15">
        <v>0.56999999999999995</v>
      </c>
      <c r="G50" s="80">
        <v>50</v>
      </c>
      <c r="H50" s="81">
        <f>Таблица630[[#This Row],[Коэфициент стоимости]]*Таблица630[[#This Row],[Розничная цена KRW]]</f>
        <v>854.99999999999989</v>
      </c>
      <c r="I50" s="82" t="str">
        <f>IF($H$1="","Введите курс",Таблица630[[#This Row],[Оптовая цена KRW за 1шт]]/$H$1)</f>
        <v>Введите курс</v>
      </c>
      <c r="J50" s="83"/>
      <c r="K50" s="84">
        <f>Таблица630[[#This Row],[Заказ коробок ]]*Таблица630[[#This Row],[Кол-во шт в коробке]]</f>
        <v>0</v>
      </c>
      <c r="L50" s="85">
        <f>Таблица630[[#This Row],[Общее кол-во шт]]*Таблица630[[#This Row],[Оптовая цена KRW за 1шт]]</f>
        <v>0</v>
      </c>
      <c r="M50" s="86" t="str">
        <f>IFERROR(Таблица630[[#This Row],[Общее кол-во шт]]*Таблица630[[#This Row],[Оптовая цена USD за 1шт]],"")</f>
        <v/>
      </c>
      <c r="N50" s="87"/>
    </row>
    <row r="51" spans="1:14" ht="22.5" customHeight="1">
      <c r="A51" s="44" t="s">
        <v>26569</v>
      </c>
      <c r="B51" s="76">
        <v>8809668016253</v>
      </c>
      <c r="C51" s="50" t="s">
        <v>26570</v>
      </c>
      <c r="D51" s="77" t="s">
        <v>26571</v>
      </c>
      <c r="E51" s="78">
        <v>1500</v>
      </c>
      <c r="F51" s="15">
        <v>0.56999999999999995</v>
      </c>
      <c r="G51" s="80">
        <v>50</v>
      </c>
      <c r="H51" s="81">
        <f>Таблица630[[#This Row],[Коэфициент стоимости]]*Таблица630[[#This Row],[Розничная цена KRW]]</f>
        <v>854.99999999999989</v>
      </c>
      <c r="I51" s="82" t="str">
        <f>IF($H$1="","Введите курс",Таблица630[[#This Row],[Оптовая цена KRW за 1шт]]/$H$1)</f>
        <v>Введите курс</v>
      </c>
      <c r="J51" s="83"/>
      <c r="K51" s="84">
        <f>Таблица630[[#This Row],[Заказ коробок ]]*Таблица630[[#This Row],[Кол-во шт в коробке]]</f>
        <v>0</v>
      </c>
      <c r="L51" s="85">
        <f>Таблица630[[#This Row],[Общее кол-во шт]]*Таблица630[[#This Row],[Оптовая цена KRW за 1шт]]</f>
        <v>0</v>
      </c>
      <c r="M51" s="86" t="str">
        <f>IFERROR(Таблица630[[#This Row],[Общее кол-во шт]]*Таблица630[[#This Row],[Оптовая цена USD за 1шт]],"")</f>
        <v/>
      </c>
      <c r="N51" s="87"/>
    </row>
    <row r="52" spans="1:14" ht="22.5" customHeight="1">
      <c r="A52" s="44" t="s">
        <v>26572</v>
      </c>
      <c r="B52" s="76">
        <v>8809668016277</v>
      </c>
      <c r="C52" s="50" t="s">
        <v>26573</v>
      </c>
      <c r="D52" s="77" t="s">
        <v>26574</v>
      </c>
      <c r="E52" s="78">
        <v>1500</v>
      </c>
      <c r="F52" s="15">
        <v>0.56999999999999995</v>
      </c>
      <c r="G52" s="80">
        <v>50</v>
      </c>
      <c r="H52" s="81">
        <f>Таблица630[[#This Row],[Коэфициент стоимости]]*Таблица630[[#This Row],[Розничная цена KRW]]</f>
        <v>854.99999999999989</v>
      </c>
      <c r="I52" s="82" t="str">
        <f>IF($H$1="","Введите курс",Таблица630[[#This Row],[Оптовая цена KRW за 1шт]]/$H$1)</f>
        <v>Введите курс</v>
      </c>
      <c r="J52" s="83"/>
      <c r="K52" s="84">
        <f>Таблица630[[#This Row],[Заказ коробок ]]*Таблица630[[#This Row],[Кол-во шт в коробке]]</f>
        <v>0</v>
      </c>
      <c r="L52" s="85">
        <f>Таблица630[[#This Row],[Общее кол-во шт]]*Таблица630[[#This Row],[Оптовая цена KRW за 1шт]]</f>
        <v>0</v>
      </c>
      <c r="M52" s="86" t="str">
        <f>IFERROR(Таблица630[[#This Row],[Общее кол-во шт]]*Таблица630[[#This Row],[Оптовая цена USD за 1шт]],"")</f>
        <v/>
      </c>
      <c r="N52" s="87"/>
    </row>
    <row r="53" spans="1:14" ht="22.5" customHeight="1">
      <c r="A53" s="44" t="s">
        <v>26575</v>
      </c>
      <c r="B53" s="76">
        <v>8809668016321</v>
      </c>
      <c r="C53" s="50" t="s">
        <v>26576</v>
      </c>
      <c r="D53" s="77" t="s">
        <v>26577</v>
      </c>
      <c r="E53" s="78">
        <v>1500</v>
      </c>
      <c r="F53" s="15">
        <v>0.56999999999999995</v>
      </c>
      <c r="G53" s="80">
        <v>50</v>
      </c>
      <c r="H53" s="81">
        <f>Таблица630[[#This Row],[Коэфициент стоимости]]*Таблица630[[#This Row],[Розничная цена KRW]]</f>
        <v>854.99999999999989</v>
      </c>
      <c r="I53" s="82" t="str">
        <f>IF($H$1="","Введите курс",Таблица630[[#This Row],[Оптовая цена KRW за 1шт]]/$H$1)</f>
        <v>Введите курс</v>
      </c>
      <c r="J53" s="83"/>
      <c r="K53" s="84">
        <f>Таблица630[[#This Row],[Заказ коробок ]]*Таблица630[[#This Row],[Кол-во шт в коробке]]</f>
        <v>0</v>
      </c>
      <c r="L53" s="85">
        <f>Таблица630[[#This Row],[Общее кол-во шт]]*Таблица630[[#This Row],[Оптовая цена KRW за 1шт]]</f>
        <v>0</v>
      </c>
      <c r="M53" s="86" t="str">
        <f>IFERROR(Таблица630[[#This Row],[Общее кол-во шт]]*Таблица630[[#This Row],[Оптовая цена USD за 1шт]],"")</f>
        <v/>
      </c>
      <c r="N53" s="87"/>
    </row>
    <row r="54" spans="1:14" ht="22.5" customHeight="1">
      <c r="A54" s="44" t="s">
        <v>26578</v>
      </c>
      <c r="B54" s="76">
        <v>8809668016352</v>
      </c>
      <c r="C54" s="50" t="s">
        <v>26579</v>
      </c>
      <c r="D54" s="77" t="s">
        <v>26580</v>
      </c>
      <c r="E54" s="78">
        <v>1500</v>
      </c>
      <c r="F54" s="15">
        <v>0.56999999999999995</v>
      </c>
      <c r="G54" s="80">
        <v>50</v>
      </c>
      <c r="H54" s="81">
        <f>Таблица630[[#This Row],[Коэфициент стоимости]]*Таблица630[[#This Row],[Розничная цена KRW]]</f>
        <v>854.99999999999989</v>
      </c>
      <c r="I54" s="82" t="str">
        <f>IF($H$1="","Введите курс",Таблица630[[#This Row],[Оптовая цена KRW за 1шт]]/$H$1)</f>
        <v>Введите курс</v>
      </c>
      <c r="J54" s="83"/>
      <c r="K54" s="84">
        <f>Таблица630[[#This Row],[Заказ коробок ]]*Таблица630[[#This Row],[Кол-во шт в коробке]]</f>
        <v>0</v>
      </c>
      <c r="L54" s="85">
        <f>Таблица630[[#This Row],[Общее кол-во шт]]*Таблица630[[#This Row],[Оптовая цена KRW за 1шт]]</f>
        <v>0</v>
      </c>
      <c r="M54" s="86" t="str">
        <f>IFERROR(Таблица630[[#This Row],[Общее кол-во шт]]*Таблица630[[#This Row],[Оптовая цена USD за 1шт]],"")</f>
        <v/>
      </c>
      <c r="N54" s="87"/>
    </row>
    <row r="55" spans="1:14" ht="22.5" customHeight="1">
      <c r="A55" s="44" t="s">
        <v>26581</v>
      </c>
      <c r="B55" s="76">
        <v>8809668014983</v>
      </c>
      <c r="C55" s="50" t="s">
        <v>26582</v>
      </c>
      <c r="D55" s="77" t="s">
        <v>26583</v>
      </c>
      <c r="E55" s="78">
        <v>30000</v>
      </c>
      <c r="F55" s="15">
        <v>0.56999999999999995</v>
      </c>
      <c r="G55" s="80">
        <v>3</v>
      </c>
      <c r="H55" s="81">
        <f>Таблица630[[#This Row],[Коэфициент стоимости]]*Таблица630[[#This Row],[Розничная цена KRW]]</f>
        <v>17100</v>
      </c>
      <c r="I55" s="82" t="str">
        <f>IF($H$1="","Введите курс",Таблица630[[#This Row],[Оптовая цена KRW за 1шт]]/$H$1)</f>
        <v>Введите курс</v>
      </c>
      <c r="J55" s="83"/>
      <c r="K55" s="84">
        <f>Таблица630[[#This Row],[Заказ коробок ]]*Таблица630[[#This Row],[Кол-во шт в коробке]]</f>
        <v>0</v>
      </c>
      <c r="L55" s="85">
        <f>Таблица630[[#This Row],[Общее кол-во шт]]*Таблица630[[#This Row],[Оптовая цена KRW за 1шт]]</f>
        <v>0</v>
      </c>
      <c r="M55" s="86" t="str">
        <f>IFERROR(Таблица630[[#This Row],[Общее кол-во шт]]*Таблица630[[#This Row],[Оптовая цена USD за 1шт]],"")</f>
        <v/>
      </c>
      <c r="N55" s="87"/>
    </row>
    <row r="56" spans="1:14" ht="22.5" customHeight="1">
      <c r="A56" s="44" t="s">
        <v>26584</v>
      </c>
      <c r="B56" s="76">
        <v>8809668014990</v>
      </c>
      <c r="C56" s="50" t="s">
        <v>26585</v>
      </c>
      <c r="D56" s="77" t="s">
        <v>26586</v>
      </c>
      <c r="E56" s="78">
        <v>30000</v>
      </c>
      <c r="F56" s="15">
        <v>0.56999999999999995</v>
      </c>
      <c r="G56" s="80">
        <v>3</v>
      </c>
      <c r="H56" s="81">
        <f>Таблица630[[#This Row],[Коэфициент стоимости]]*Таблица630[[#This Row],[Розничная цена KRW]]</f>
        <v>17100</v>
      </c>
      <c r="I56" s="82" t="str">
        <f>IF($H$1="","Введите курс",Таблица630[[#This Row],[Оптовая цена KRW за 1шт]]/$H$1)</f>
        <v>Введите курс</v>
      </c>
      <c r="J56" s="83"/>
      <c r="K56" s="84">
        <f>Таблица630[[#This Row],[Заказ коробок ]]*Таблица630[[#This Row],[Кол-во шт в коробке]]</f>
        <v>0</v>
      </c>
      <c r="L56" s="85">
        <f>Таблица630[[#This Row],[Общее кол-во шт]]*Таблица630[[#This Row],[Оптовая цена KRW за 1шт]]</f>
        <v>0</v>
      </c>
      <c r="M56" s="86" t="str">
        <f>IFERROR(Таблица630[[#This Row],[Общее кол-во шт]]*Таблица630[[#This Row],[Оптовая цена USD за 1шт]],"")</f>
        <v/>
      </c>
      <c r="N56" s="87"/>
    </row>
    <row r="57" spans="1:14" ht="22.5" customHeight="1">
      <c r="A57" s="44" t="s">
        <v>26587</v>
      </c>
      <c r="B57" s="76">
        <v>8809668016208</v>
      </c>
      <c r="C57" s="50" t="s">
        <v>26588</v>
      </c>
      <c r="D57" s="77" t="s">
        <v>26589</v>
      </c>
      <c r="E57" s="78">
        <v>30000</v>
      </c>
      <c r="F57" s="15">
        <v>0.56999999999999995</v>
      </c>
      <c r="G57" s="80">
        <v>3</v>
      </c>
      <c r="H57" s="81">
        <f>Таблица630[[#This Row],[Коэфициент стоимости]]*Таблица630[[#This Row],[Розничная цена KRW]]</f>
        <v>17100</v>
      </c>
      <c r="I57" s="82" t="str">
        <f>IF($H$1="","Введите курс",Таблица630[[#This Row],[Оптовая цена KRW за 1шт]]/$H$1)</f>
        <v>Введите курс</v>
      </c>
      <c r="J57" s="83"/>
      <c r="K57" s="84">
        <f>Таблица630[[#This Row],[Заказ коробок ]]*Таблица630[[#This Row],[Кол-во шт в коробке]]</f>
        <v>0</v>
      </c>
      <c r="L57" s="85">
        <f>Таблица630[[#This Row],[Общее кол-во шт]]*Таблица630[[#This Row],[Оптовая цена KRW за 1шт]]</f>
        <v>0</v>
      </c>
      <c r="M57" s="86" t="str">
        <f>IFERROR(Таблица630[[#This Row],[Общее кол-во шт]]*Таблица630[[#This Row],[Оптовая цена USD за 1шт]],"")</f>
        <v/>
      </c>
      <c r="N57" s="87"/>
    </row>
    <row r="58" spans="1:14" ht="22.5" customHeight="1">
      <c r="A58" s="44" t="s">
        <v>26590</v>
      </c>
      <c r="B58" s="76">
        <v>8809668016215</v>
      </c>
      <c r="C58" s="50" t="s">
        <v>26591</v>
      </c>
      <c r="D58" s="77" t="s">
        <v>26592</v>
      </c>
      <c r="E58" s="78">
        <v>30000</v>
      </c>
      <c r="F58" s="15">
        <v>0.56999999999999995</v>
      </c>
      <c r="G58" s="80">
        <v>3</v>
      </c>
      <c r="H58" s="81">
        <f>Таблица630[[#This Row],[Коэфициент стоимости]]*Таблица630[[#This Row],[Розничная цена KRW]]</f>
        <v>17100</v>
      </c>
      <c r="I58" s="82" t="str">
        <f>IF($H$1="","Введите курс",Таблица630[[#This Row],[Оптовая цена KRW за 1шт]]/$H$1)</f>
        <v>Введите курс</v>
      </c>
      <c r="J58" s="83"/>
      <c r="K58" s="84">
        <f>Таблица630[[#This Row],[Заказ коробок ]]*Таблица630[[#This Row],[Кол-во шт в коробке]]</f>
        <v>0</v>
      </c>
      <c r="L58" s="85">
        <f>Таблица630[[#This Row],[Общее кол-во шт]]*Таблица630[[#This Row],[Оптовая цена KRW за 1шт]]</f>
        <v>0</v>
      </c>
      <c r="M58" s="86" t="str">
        <f>IFERROR(Таблица630[[#This Row],[Общее кол-во шт]]*Таблица630[[#This Row],[Оптовая цена USD за 1шт]],"")</f>
        <v/>
      </c>
      <c r="N58" s="87"/>
    </row>
    <row r="59" spans="1:14" ht="22.5" customHeight="1">
      <c r="A59" s="44" t="s">
        <v>26593</v>
      </c>
      <c r="B59" s="76">
        <v>8809668016284</v>
      </c>
      <c r="C59" s="50" t="s">
        <v>26594</v>
      </c>
      <c r="D59" s="77" t="s">
        <v>26595</v>
      </c>
      <c r="E59" s="78">
        <v>1500</v>
      </c>
      <c r="F59" s="15">
        <v>0.56999999999999995</v>
      </c>
      <c r="G59" s="80">
        <v>50</v>
      </c>
      <c r="H59" s="81">
        <f>Таблица630[[#This Row],[Коэфициент стоимости]]*Таблица630[[#This Row],[Розничная цена KRW]]</f>
        <v>854.99999999999989</v>
      </c>
      <c r="I59" s="82" t="str">
        <f>IF($H$1="","Введите курс",Таблица630[[#This Row],[Оптовая цена KRW за 1шт]]/$H$1)</f>
        <v>Введите курс</v>
      </c>
      <c r="J59" s="83"/>
      <c r="K59" s="84">
        <f>Таблица630[[#This Row],[Заказ коробок ]]*Таблица630[[#This Row],[Кол-во шт в коробке]]</f>
        <v>0</v>
      </c>
      <c r="L59" s="85">
        <f>Таблица630[[#This Row],[Общее кол-во шт]]*Таблица630[[#This Row],[Оптовая цена KRW за 1шт]]</f>
        <v>0</v>
      </c>
      <c r="M59" s="86" t="str">
        <f>IFERROR(Таблица630[[#This Row],[Общее кол-во шт]]*Таблица630[[#This Row],[Оптовая цена USD за 1шт]],"")</f>
        <v/>
      </c>
      <c r="N59" s="87"/>
    </row>
    <row r="60" spans="1:14" ht="22.5" customHeight="1">
      <c r="A60" s="44" t="s">
        <v>26596</v>
      </c>
      <c r="B60" s="76">
        <v>8806199441165</v>
      </c>
      <c r="C60" s="50" t="s">
        <v>26597</v>
      </c>
      <c r="D60" s="77" t="s">
        <v>26598</v>
      </c>
      <c r="E60" s="78">
        <v>1000</v>
      </c>
      <c r="F60" s="15">
        <v>0.56999999999999995</v>
      </c>
      <c r="G60" s="80">
        <v>50</v>
      </c>
      <c r="H60" s="81">
        <f>Таблица630[[#This Row],[Коэфициент стоимости]]*Таблица630[[#This Row],[Розничная цена KRW]]</f>
        <v>570</v>
      </c>
      <c r="I60" s="82" t="str">
        <f>IF($H$1="","Введите курс",Таблица630[[#This Row],[Оптовая цена KRW за 1шт]]/$H$1)</f>
        <v>Введите курс</v>
      </c>
      <c r="J60" s="83"/>
      <c r="K60" s="84">
        <f>Таблица630[[#This Row],[Заказ коробок ]]*Таблица630[[#This Row],[Кол-во шт в коробке]]</f>
        <v>0</v>
      </c>
      <c r="L60" s="85">
        <f>Таблица630[[#This Row],[Общее кол-во шт]]*Таблица630[[#This Row],[Оптовая цена KRW за 1шт]]</f>
        <v>0</v>
      </c>
      <c r="M60" s="86" t="str">
        <f>IFERROR(Таблица630[[#This Row],[Общее кол-во шт]]*Таблица630[[#This Row],[Оптовая цена USD за 1шт]],"")</f>
        <v/>
      </c>
      <c r="N60" s="87"/>
    </row>
    <row r="61" spans="1:14" ht="22.5" customHeight="1">
      <c r="A61" s="44" t="s">
        <v>26599</v>
      </c>
      <c r="B61" s="76">
        <v>8809587405008</v>
      </c>
      <c r="C61" s="50" t="s">
        <v>26600</v>
      </c>
      <c r="D61" s="77" t="s">
        <v>26601</v>
      </c>
      <c r="E61" s="78">
        <v>1000</v>
      </c>
      <c r="F61" s="15">
        <v>0.56999999999999995</v>
      </c>
      <c r="G61" s="80">
        <v>50</v>
      </c>
      <c r="H61" s="81">
        <f>Таблица630[[#This Row],[Коэфициент стоимости]]*Таблица630[[#This Row],[Розничная цена KRW]]</f>
        <v>570</v>
      </c>
      <c r="I61" s="82" t="str">
        <f>IF($H$1="","Введите курс",Таблица630[[#This Row],[Оптовая цена KRW за 1шт]]/$H$1)</f>
        <v>Введите курс</v>
      </c>
      <c r="J61" s="83"/>
      <c r="K61" s="84">
        <f>Таблица630[[#This Row],[Заказ коробок ]]*Таблица630[[#This Row],[Кол-во шт в коробке]]</f>
        <v>0</v>
      </c>
      <c r="L61" s="85">
        <f>Таблица630[[#This Row],[Общее кол-во шт]]*Таблица630[[#This Row],[Оптовая цена KRW за 1шт]]</f>
        <v>0</v>
      </c>
      <c r="M61" s="86" t="str">
        <f>IFERROR(Таблица630[[#This Row],[Общее кол-во шт]]*Таблица630[[#This Row],[Оптовая цена USD за 1шт]],"")</f>
        <v/>
      </c>
      <c r="N61" s="87"/>
    </row>
    <row r="62" spans="1:14" ht="22.5" customHeight="1">
      <c r="A62" s="44" t="s">
        <v>26602</v>
      </c>
      <c r="B62" s="76">
        <v>8806199441196</v>
      </c>
      <c r="C62" s="50" t="s">
        <v>26603</v>
      </c>
      <c r="D62" s="77" t="s">
        <v>26604</v>
      </c>
      <c r="E62" s="78">
        <v>1000</v>
      </c>
      <c r="F62" s="15">
        <v>0.56999999999999995</v>
      </c>
      <c r="G62" s="80">
        <v>50</v>
      </c>
      <c r="H62" s="81">
        <f>Таблица630[[#This Row],[Коэфициент стоимости]]*Таблица630[[#This Row],[Розничная цена KRW]]</f>
        <v>570</v>
      </c>
      <c r="I62" s="82" t="str">
        <f>IF($H$1="","Введите курс",Таблица630[[#This Row],[Оптовая цена KRW за 1шт]]/$H$1)</f>
        <v>Введите курс</v>
      </c>
      <c r="J62" s="83"/>
      <c r="K62" s="84">
        <f>Таблица630[[#This Row],[Заказ коробок ]]*Таблица630[[#This Row],[Кол-во шт в коробке]]</f>
        <v>0</v>
      </c>
      <c r="L62" s="85">
        <f>Таблица630[[#This Row],[Общее кол-во шт]]*Таблица630[[#This Row],[Оптовая цена KRW за 1шт]]</f>
        <v>0</v>
      </c>
      <c r="M62" s="86" t="str">
        <f>IFERROR(Таблица630[[#This Row],[Общее кол-во шт]]*Таблица630[[#This Row],[Оптовая цена USD за 1шт]],"")</f>
        <v/>
      </c>
      <c r="N62" s="87"/>
    </row>
    <row r="63" spans="1:14" ht="22.5" customHeight="1">
      <c r="A63" s="44" t="s">
        <v>26605</v>
      </c>
      <c r="B63" s="76">
        <v>8809820685549</v>
      </c>
      <c r="C63" s="50" t="s">
        <v>26606</v>
      </c>
      <c r="D63" s="77" t="s">
        <v>26607</v>
      </c>
      <c r="E63" s="78">
        <v>9000</v>
      </c>
      <c r="F63" s="15">
        <v>0.56999999999999995</v>
      </c>
      <c r="G63" s="80">
        <v>6</v>
      </c>
      <c r="H63" s="81">
        <f>Таблица630[[#This Row],[Коэфициент стоимости]]*Таблица630[[#This Row],[Розничная цена KRW]]</f>
        <v>5130</v>
      </c>
      <c r="I63" s="82" t="str">
        <f>IF($H$1="","Введите курс",Таблица630[[#This Row],[Оптовая цена KRW за 1шт]]/$H$1)</f>
        <v>Введите курс</v>
      </c>
      <c r="J63" s="83"/>
      <c r="K63" s="84">
        <f>Таблица630[[#This Row],[Заказ коробок ]]*Таблица630[[#This Row],[Кол-во шт в коробке]]</f>
        <v>0</v>
      </c>
      <c r="L63" s="85">
        <f>Таблица630[[#This Row],[Общее кол-во шт]]*Таблица630[[#This Row],[Оптовая цена KRW за 1шт]]</f>
        <v>0</v>
      </c>
      <c r="M63" s="86" t="str">
        <f>IFERROR(Таблица630[[#This Row],[Общее кол-во шт]]*Таблица630[[#This Row],[Оптовая цена USD за 1шт]],"")</f>
        <v/>
      </c>
      <c r="N63" s="87"/>
    </row>
    <row r="64" spans="1:14" ht="22.5" customHeight="1">
      <c r="A64" s="44" t="s">
        <v>26608</v>
      </c>
      <c r="B64" s="76">
        <v>8809820685556</v>
      </c>
      <c r="C64" s="50" t="s">
        <v>26609</v>
      </c>
      <c r="D64" s="77" t="s">
        <v>26610</v>
      </c>
      <c r="E64" s="78">
        <v>14000</v>
      </c>
      <c r="F64" s="15">
        <v>0.56999999999999995</v>
      </c>
      <c r="G64" s="80">
        <v>6</v>
      </c>
      <c r="H64" s="81">
        <f>Таблица630[[#This Row],[Коэфициент стоимости]]*Таблица630[[#This Row],[Розничная цена KRW]]</f>
        <v>7979.9999999999991</v>
      </c>
      <c r="I64" s="82" t="str">
        <f>IF($H$1="","Введите курс",Таблица630[[#This Row],[Оптовая цена KRW за 1шт]]/$H$1)</f>
        <v>Введите курс</v>
      </c>
      <c r="J64" s="83"/>
      <c r="K64" s="84">
        <f>Таблица630[[#This Row],[Заказ коробок ]]*Таблица630[[#This Row],[Кол-во шт в коробке]]</f>
        <v>0</v>
      </c>
      <c r="L64" s="85">
        <f>Таблица630[[#This Row],[Общее кол-во шт]]*Таблица630[[#This Row],[Оптовая цена KRW за 1шт]]</f>
        <v>0</v>
      </c>
      <c r="M64" s="86" t="str">
        <f>IFERROR(Таблица630[[#This Row],[Общее кол-во шт]]*Таблица630[[#This Row],[Оптовая цена USD за 1шт]],"")</f>
        <v/>
      </c>
      <c r="N64" s="87"/>
    </row>
    <row r="65" spans="1:14" ht="22.5" customHeight="1">
      <c r="A65" s="44" t="s">
        <v>26611</v>
      </c>
      <c r="B65" s="76">
        <v>8809820685525</v>
      </c>
      <c r="C65" s="50" t="s">
        <v>26612</v>
      </c>
      <c r="D65" s="77" t="s">
        <v>26613</v>
      </c>
      <c r="E65" s="78">
        <v>14000</v>
      </c>
      <c r="F65" s="15">
        <v>0.56999999999999995</v>
      </c>
      <c r="G65" s="80">
        <v>6</v>
      </c>
      <c r="H65" s="81">
        <f>Таблица630[[#This Row],[Коэфициент стоимости]]*Таблица630[[#This Row],[Розничная цена KRW]]</f>
        <v>7979.9999999999991</v>
      </c>
      <c r="I65" s="82" t="str">
        <f>IF($H$1="","Введите курс",Таблица630[[#This Row],[Оптовая цена KRW за 1шт]]/$H$1)</f>
        <v>Введите курс</v>
      </c>
      <c r="J65" s="83"/>
      <c r="K65" s="84">
        <f>Таблица630[[#This Row],[Заказ коробок ]]*Таблица630[[#This Row],[Кол-во шт в коробке]]</f>
        <v>0</v>
      </c>
      <c r="L65" s="85">
        <f>Таблица630[[#This Row],[Общее кол-во шт]]*Таблица630[[#This Row],[Оптовая цена KRW за 1шт]]</f>
        <v>0</v>
      </c>
      <c r="M65" s="86" t="str">
        <f>IFERROR(Таблица630[[#This Row],[Общее кол-во шт]]*Таблица630[[#This Row],[Оптовая цена USD за 1шт]],"")</f>
        <v/>
      </c>
      <c r="N65" s="87"/>
    </row>
    <row r="66" spans="1:14" ht="22.5" customHeight="1">
      <c r="A66" s="44" t="s">
        <v>26614</v>
      </c>
      <c r="B66" s="76">
        <v>8809820685532</v>
      </c>
      <c r="C66" s="50" t="s">
        <v>26615</v>
      </c>
      <c r="D66" s="77" t="s">
        <v>26616</v>
      </c>
      <c r="E66" s="78">
        <v>14000</v>
      </c>
      <c r="F66" s="15">
        <v>0.56999999999999995</v>
      </c>
      <c r="G66" s="80">
        <v>6</v>
      </c>
      <c r="H66" s="81">
        <f>Таблица630[[#This Row],[Коэфициент стоимости]]*Таблица630[[#This Row],[Розничная цена KRW]]</f>
        <v>7979.9999999999991</v>
      </c>
      <c r="I66" s="82" t="str">
        <f>IF($H$1="","Введите курс",Таблица630[[#This Row],[Оптовая цена KRW за 1шт]]/$H$1)</f>
        <v>Введите курс</v>
      </c>
      <c r="J66" s="83"/>
      <c r="K66" s="84">
        <f>Таблица630[[#This Row],[Заказ коробок ]]*Таблица630[[#This Row],[Кол-во шт в коробке]]</f>
        <v>0</v>
      </c>
      <c r="L66" s="85">
        <f>Таблица630[[#This Row],[Общее кол-во шт]]*Таблица630[[#This Row],[Оптовая цена KRW за 1шт]]</f>
        <v>0</v>
      </c>
      <c r="M66" s="86" t="str">
        <f>IFERROR(Таблица630[[#This Row],[Общее кол-во шт]]*Таблица630[[#This Row],[Оптовая цена USD за 1шт]],"")</f>
        <v/>
      </c>
      <c r="N66" s="87"/>
    </row>
    <row r="67" spans="1:14" ht="22.5" customHeight="1">
      <c r="A67" s="44" t="s">
        <v>26617</v>
      </c>
      <c r="B67" s="76">
        <v>8809667986687</v>
      </c>
      <c r="C67" s="50" t="s">
        <v>26618</v>
      </c>
      <c r="D67" s="77" t="s">
        <v>26619</v>
      </c>
      <c r="E67" s="78">
        <v>9000</v>
      </c>
      <c r="F67" s="15">
        <v>0.56999999999999995</v>
      </c>
      <c r="G67" s="80">
        <v>6</v>
      </c>
      <c r="H67" s="81">
        <f>Таблица630[[#This Row],[Коэфициент стоимости]]*Таблица630[[#This Row],[Розничная цена KRW]]</f>
        <v>5130</v>
      </c>
      <c r="I67" s="82" t="str">
        <f>IF($H$1="","Введите курс",Таблица630[[#This Row],[Оптовая цена KRW за 1шт]]/$H$1)</f>
        <v>Введите курс</v>
      </c>
      <c r="J67" s="83"/>
      <c r="K67" s="84">
        <f>Таблица630[[#This Row],[Заказ коробок ]]*Таблица630[[#This Row],[Кол-во шт в коробке]]</f>
        <v>0</v>
      </c>
      <c r="L67" s="85">
        <f>Таблица630[[#This Row],[Общее кол-во шт]]*Таблица630[[#This Row],[Оптовая цена KRW за 1шт]]</f>
        <v>0</v>
      </c>
      <c r="M67" s="86" t="str">
        <f>IFERROR(Таблица630[[#This Row],[Общее кол-во шт]]*Таблица630[[#This Row],[Оптовая цена USD за 1шт]],"")</f>
        <v/>
      </c>
      <c r="N67" s="87"/>
    </row>
    <row r="68" spans="1:14" ht="22.5" customHeight="1">
      <c r="A68" s="44" t="s">
        <v>26620</v>
      </c>
      <c r="B68" s="76">
        <v>8809667987325</v>
      </c>
      <c r="C68" s="50" t="s">
        <v>26621</v>
      </c>
      <c r="D68" s="77" t="s">
        <v>26622</v>
      </c>
      <c r="E68" s="78">
        <v>2000</v>
      </c>
      <c r="F68" s="15">
        <v>0.56999999999999995</v>
      </c>
      <c r="G68" s="80">
        <v>20</v>
      </c>
      <c r="H68" s="81">
        <f>Таблица630[[#This Row],[Коэфициент стоимости]]*Таблица630[[#This Row],[Розничная цена KRW]]</f>
        <v>1140</v>
      </c>
      <c r="I68" s="82" t="str">
        <f>IF($H$1="","Введите курс",Таблица630[[#This Row],[Оптовая цена KRW за 1шт]]/$H$1)</f>
        <v>Введите курс</v>
      </c>
      <c r="J68" s="83"/>
      <c r="K68" s="84">
        <f>Таблица630[[#This Row],[Заказ коробок ]]*Таблица630[[#This Row],[Кол-во шт в коробке]]</f>
        <v>0</v>
      </c>
      <c r="L68" s="85">
        <f>Таблица630[[#This Row],[Общее кол-во шт]]*Таблица630[[#This Row],[Оптовая цена KRW за 1шт]]</f>
        <v>0</v>
      </c>
      <c r="M68" s="86" t="str">
        <f>IFERROR(Таблица630[[#This Row],[Общее кол-во шт]]*Таблица630[[#This Row],[Оптовая цена USD за 1шт]],"")</f>
        <v/>
      </c>
      <c r="N68" s="87"/>
    </row>
    <row r="69" spans="1:14" ht="22.5" customHeight="1">
      <c r="A69" s="44" t="s">
        <v>26623</v>
      </c>
      <c r="B69" s="76">
        <v>8809667986694</v>
      </c>
      <c r="C69" s="50" t="s">
        <v>26624</v>
      </c>
      <c r="D69" s="77" t="s">
        <v>26625</v>
      </c>
      <c r="E69" s="78">
        <v>14000</v>
      </c>
      <c r="F69" s="15">
        <v>0.56999999999999995</v>
      </c>
      <c r="G69" s="80">
        <v>6</v>
      </c>
      <c r="H69" s="81">
        <f>Таблица630[[#This Row],[Коэфициент стоимости]]*Таблица630[[#This Row],[Розничная цена KRW]]</f>
        <v>7979.9999999999991</v>
      </c>
      <c r="I69" s="82" t="str">
        <f>IF($H$1="","Введите курс",Таблица630[[#This Row],[Оптовая цена KRW за 1шт]]/$H$1)</f>
        <v>Введите курс</v>
      </c>
      <c r="J69" s="83"/>
      <c r="K69" s="84">
        <f>Таблица630[[#This Row],[Заказ коробок ]]*Таблица630[[#This Row],[Кол-во шт в коробке]]</f>
        <v>0</v>
      </c>
      <c r="L69" s="85">
        <f>Таблица630[[#This Row],[Общее кол-во шт]]*Таблица630[[#This Row],[Оптовая цена KRW за 1шт]]</f>
        <v>0</v>
      </c>
      <c r="M69" s="86" t="str">
        <f>IFERROR(Таблица630[[#This Row],[Общее кол-во шт]]*Таблица630[[#This Row],[Оптовая цена USD за 1шт]],"")</f>
        <v/>
      </c>
      <c r="N69" s="87"/>
    </row>
    <row r="70" spans="1:14" ht="22.5" customHeight="1">
      <c r="A70" s="44" t="s">
        <v>26626</v>
      </c>
      <c r="B70" s="76">
        <v>8809667987301</v>
      </c>
      <c r="C70" s="50" t="s">
        <v>26627</v>
      </c>
      <c r="D70" s="77" t="s">
        <v>26628</v>
      </c>
      <c r="E70" s="78">
        <v>14000</v>
      </c>
      <c r="F70" s="15">
        <v>0.56999999999999995</v>
      </c>
      <c r="G70" s="80">
        <v>6</v>
      </c>
      <c r="H70" s="81">
        <f>Таблица630[[#This Row],[Коэфициент стоимости]]*Таблица630[[#This Row],[Розничная цена KRW]]</f>
        <v>7979.9999999999991</v>
      </c>
      <c r="I70" s="82" t="str">
        <f>IF($H$1="","Введите курс",Таблица630[[#This Row],[Оптовая цена KRW за 1шт]]/$H$1)</f>
        <v>Введите курс</v>
      </c>
      <c r="J70" s="83"/>
      <c r="K70" s="84">
        <f>Таблица630[[#This Row],[Заказ коробок ]]*Таблица630[[#This Row],[Кол-во шт в коробке]]</f>
        <v>0</v>
      </c>
      <c r="L70" s="85">
        <f>Таблица630[[#This Row],[Общее кол-во шт]]*Таблица630[[#This Row],[Оптовая цена KRW за 1шт]]</f>
        <v>0</v>
      </c>
      <c r="M70" s="86" t="str">
        <f>IFERROR(Таблица630[[#This Row],[Общее кол-во шт]]*Таблица630[[#This Row],[Оптовая цена USD за 1шт]],"")</f>
        <v/>
      </c>
      <c r="N70" s="87"/>
    </row>
    <row r="71" spans="1:14" ht="22.5" customHeight="1">
      <c r="A71" s="44" t="s">
        <v>26629</v>
      </c>
      <c r="B71" s="76">
        <v>8809667987318</v>
      </c>
      <c r="C71" s="50" t="s">
        <v>26630</v>
      </c>
      <c r="D71" s="77" t="s">
        <v>26631</v>
      </c>
      <c r="E71" s="78">
        <v>13000</v>
      </c>
      <c r="F71" s="15">
        <v>0.56999999999999995</v>
      </c>
      <c r="G71" s="80">
        <v>6</v>
      </c>
      <c r="H71" s="81">
        <f>Таблица630[[#This Row],[Коэфициент стоимости]]*Таблица630[[#This Row],[Розничная цена KRW]]</f>
        <v>7409.9999999999991</v>
      </c>
      <c r="I71" s="82" t="str">
        <f>IF($H$1="","Введите курс",Таблица630[[#This Row],[Оптовая цена KRW за 1шт]]/$H$1)</f>
        <v>Введите курс</v>
      </c>
      <c r="J71" s="83"/>
      <c r="K71" s="84">
        <f>Таблица630[[#This Row],[Заказ коробок ]]*Таблица630[[#This Row],[Кол-во шт в коробке]]</f>
        <v>0</v>
      </c>
      <c r="L71" s="85">
        <f>Таблица630[[#This Row],[Общее кол-во шт]]*Таблица630[[#This Row],[Оптовая цена KRW за 1шт]]</f>
        <v>0</v>
      </c>
      <c r="M71" s="86" t="str">
        <f>IFERROR(Таблица630[[#This Row],[Общее кол-во шт]]*Таблица630[[#This Row],[Оптовая цена USD за 1шт]],"")</f>
        <v/>
      </c>
      <c r="N71" s="87"/>
    </row>
    <row r="72" spans="1:14" ht="22.5" customHeight="1">
      <c r="A72" s="44" t="s">
        <v>26632</v>
      </c>
      <c r="B72" s="76">
        <v>8809668024920</v>
      </c>
      <c r="C72" s="50" t="s">
        <v>26633</v>
      </c>
      <c r="D72" s="77" t="s">
        <v>26634</v>
      </c>
      <c r="E72" s="78">
        <v>18000</v>
      </c>
      <c r="F72" s="15">
        <v>0.56999999999999995</v>
      </c>
      <c r="G72" s="80">
        <v>6</v>
      </c>
      <c r="H72" s="81">
        <f>Таблица630[[#This Row],[Коэфициент стоимости]]*Таблица630[[#This Row],[Розничная цена KRW]]</f>
        <v>10260</v>
      </c>
      <c r="I72" s="82" t="str">
        <f>IF($H$1="","Введите курс",Таблица630[[#This Row],[Оптовая цена KRW за 1шт]]/$H$1)</f>
        <v>Введите курс</v>
      </c>
      <c r="J72" s="83"/>
      <c r="K72" s="84">
        <f>Таблица630[[#This Row],[Заказ коробок ]]*Таблица630[[#This Row],[Кол-во шт в коробке]]</f>
        <v>0</v>
      </c>
      <c r="L72" s="85">
        <f>Таблица630[[#This Row],[Общее кол-во шт]]*Таблица630[[#This Row],[Оптовая цена KRW за 1шт]]</f>
        <v>0</v>
      </c>
      <c r="M72" s="86" t="str">
        <f>IFERROR(Таблица630[[#This Row],[Общее кол-во шт]]*Таблица630[[#This Row],[Оптовая цена USD за 1шт]],"")</f>
        <v/>
      </c>
      <c r="N72" s="87"/>
    </row>
    <row r="73" spans="1:14" ht="22.5" customHeight="1">
      <c r="A73" s="44" t="s">
        <v>26635</v>
      </c>
      <c r="B73" s="76">
        <v>8809668024937</v>
      </c>
      <c r="C73" s="50" t="s">
        <v>26636</v>
      </c>
      <c r="D73" s="77" t="s">
        <v>26637</v>
      </c>
      <c r="E73" s="78">
        <v>18000</v>
      </c>
      <c r="F73" s="15">
        <v>0.56999999999999995</v>
      </c>
      <c r="G73" s="80">
        <v>6</v>
      </c>
      <c r="H73" s="81">
        <f>Таблица630[[#This Row],[Коэфициент стоимости]]*Таблица630[[#This Row],[Розничная цена KRW]]</f>
        <v>10260</v>
      </c>
      <c r="I73" s="82" t="str">
        <f>IF($H$1="","Введите курс",Таблица630[[#This Row],[Оптовая цена KRW за 1шт]]/$H$1)</f>
        <v>Введите курс</v>
      </c>
      <c r="J73" s="83"/>
      <c r="K73" s="84">
        <f>Таблица630[[#This Row],[Заказ коробок ]]*Таблица630[[#This Row],[Кол-во шт в коробке]]</f>
        <v>0</v>
      </c>
      <c r="L73" s="85">
        <f>Таблица630[[#This Row],[Общее кол-во шт]]*Таблица630[[#This Row],[Оптовая цена KRW за 1шт]]</f>
        <v>0</v>
      </c>
      <c r="M73" s="86" t="str">
        <f>IFERROR(Таблица630[[#This Row],[Общее кол-во шт]]*Таблица630[[#This Row],[Оптовая цена USD за 1шт]],"")</f>
        <v/>
      </c>
      <c r="N73" s="87"/>
    </row>
    <row r="74" spans="1:14" ht="22.5" customHeight="1">
      <c r="A74" s="44" t="s">
        <v>26638</v>
      </c>
      <c r="B74" s="76">
        <v>8809668025064</v>
      </c>
      <c r="C74" s="50" t="s">
        <v>26639</v>
      </c>
      <c r="D74" s="77" t="s">
        <v>26640</v>
      </c>
      <c r="E74" s="78">
        <v>18000</v>
      </c>
      <c r="F74" s="15">
        <v>0.56999999999999995</v>
      </c>
      <c r="G74" s="80">
        <v>6</v>
      </c>
      <c r="H74" s="81">
        <f>Таблица630[[#This Row],[Коэфициент стоимости]]*Таблица630[[#This Row],[Розничная цена KRW]]</f>
        <v>10260</v>
      </c>
      <c r="I74" s="82" t="str">
        <f>IF($H$1="","Введите курс",Таблица630[[#This Row],[Оптовая цена KRW за 1шт]]/$H$1)</f>
        <v>Введите курс</v>
      </c>
      <c r="J74" s="83"/>
      <c r="K74" s="84">
        <f>Таблица630[[#This Row],[Заказ коробок ]]*Таблица630[[#This Row],[Кол-во шт в коробке]]</f>
        <v>0</v>
      </c>
      <c r="L74" s="85">
        <f>Таблица630[[#This Row],[Общее кол-во шт]]*Таблица630[[#This Row],[Оптовая цена KRW за 1шт]]</f>
        <v>0</v>
      </c>
      <c r="M74" s="86" t="str">
        <f>IFERROR(Таблица630[[#This Row],[Общее кол-во шт]]*Таблица630[[#This Row],[Оптовая цена USD за 1шт]],"")</f>
        <v/>
      </c>
      <c r="N74" s="87"/>
    </row>
    <row r="75" spans="1:14" ht="22.5" customHeight="1">
      <c r="A75" s="44" t="s">
        <v>26641</v>
      </c>
      <c r="B75" s="76">
        <v>8809668025071</v>
      </c>
      <c r="C75" s="50" t="s">
        <v>26642</v>
      </c>
      <c r="D75" s="77" t="s">
        <v>26643</v>
      </c>
      <c r="E75" s="78">
        <v>18000</v>
      </c>
      <c r="F75" s="15">
        <v>0.56999999999999995</v>
      </c>
      <c r="G75" s="80">
        <v>6</v>
      </c>
      <c r="H75" s="81">
        <f>Таблица630[[#This Row],[Коэфициент стоимости]]*Таблица630[[#This Row],[Розничная цена KRW]]</f>
        <v>10260</v>
      </c>
      <c r="I75" s="82" t="str">
        <f>IF($H$1="","Введите курс",Таблица630[[#This Row],[Оптовая цена KRW за 1шт]]/$H$1)</f>
        <v>Введите курс</v>
      </c>
      <c r="J75" s="83"/>
      <c r="K75" s="84">
        <f>Таблица630[[#This Row],[Заказ коробок ]]*Таблица630[[#This Row],[Кол-во шт в коробке]]</f>
        <v>0</v>
      </c>
      <c r="L75" s="85">
        <f>Таблица630[[#This Row],[Общее кол-во шт]]*Таблица630[[#This Row],[Оптовая цена KRW за 1шт]]</f>
        <v>0</v>
      </c>
      <c r="M75" s="86" t="str">
        <f>IFERROR(Таблица630[[#This Row],[Общее кол-во шт]]*Таблица630[[#This Row],[Оптовая цена USD за 1шт]],"")</f>
        <v/>
      </c>
      <c r="N75" s="87"/>
    </row>
    <row r="76" spans="1:14" ht="22.5" customHeight="1">
      <c r="A76" s="44" t="s">
        <v>26644</v>
      </c>
      <c r="B76" s="76">
        <v>8809668025026</v>
      </c>
      <c r="C76" s="50" t="s">
        <v>26645</v>
      </c>
      <c r="D76" s="77" t="s">
        <v>26646</v>
      </c>
      <c r="E76" s="78">
        <v>18000</v>
      </c>
      <c r="F76" s="15">
        <v>0.56999999999999995</v>
      </c>
      <c r="G76" s="80">
        <v>6</v>
      </c>
      <c r="H76" s="81">
        <f>Таблица630[[#This Row],[Коэфициент стоимости]]*Таблица630[[#This Row],[Розничная цена KRW]]</f>
        <v>10260</v>
      </c>
      <c r="I76" s="82" t="str">
        <f>IF($H$1="","Введите курс",Таблица630[[#This Row],[Оптовая цена KRW за 1шт]]/$H$1)</f>
        <v>Введите курс</v>
      </c>
      <c r="J76" s="83"/>
      <c r="K76" s="84">
        <f>Таблица630[[#This Row],[Заказ коробок ]]*Таблица630[[#This Row],[Кол-во шт в коробке]]</f>
        <v>0</v>
      </c>
      <c r="L76" s="85">
        <f>Таблица630[[#This Row],[Общее кол-во шт]]*Таблица630[[#This Row],[Оптовая цена KRW за 1шт]]</f>
        <v>0</v>
      </c>
      <c r="M76" s="86" t="str">
        <f>IFERROR(Таблица630[[#This Row],[Общее кол-во шт]]*Таблица630[[#This Row],[Оптовая цена USD за 1шт]],"")</f>
        <v/>
      </c>
      <c r="N76" s="87"/>
    </row>
    <row r="77" spans="1:14" ht="22.5" customHeight="1">
      <c r="A77" s="44" t="s">
        <v>26647</v>
      </c>
      <c r="B77" s="76">
        <v>8809668025033</v>
      </c>
      <c r="C77" s="50" t="s">
        <v>26648</v>
      </c>
      <c r="D77" s="77" t="s">
        <v>26649</v>
      </c>
      <c r="E77" s="78">
        <v>18000</v>
      </c>
      <c r="F77" s="15">
        <v>0.56999999999999995</v>
      </c>
      <c r="G77" s="80">
        <v>6</v>
      </c>
      <c r="H77" s="81">
        <f>Таблица630[[#This Row],[Коэфициент стоимости]]*Таблица630[[#This Row],[Розничная цена KRW]]</f>
        <v>10260</v>
      </c>
      <c r="I77" s="82" t="str">
        <f>IF($H$1="","Введите курс",Таблица630[[#This Row],[Оптовая цена KRW за 1шт]]/$H$1)</f>
        <v>Введите курс</v>
      </c>
      <c r="J77" s="83"/>
      <c r="K77" s="84">
        <f>Таблица630[[#This Row],[Заказ коробок ]]*Таблица630[[#This Row],[Кол-во шт в коробке]]</f>
        <v>0</v>
      </c>
      <c r="L77" s="85">
        <f>Таблица630[[#This Row],[Общее кол-во шт]]*Таблица630[[#This Row],[Оптовая цена KRW за 1шт]]</f>
        <v>0</v>
      </c>
      <c r="M77" s="86" t="str">
        <f>IFERROR(Таблица630[[#This Row],[Общее кол-во шт]]*Таблица630[[#This Row],[Оптовая цена USD за 1шт]],"")</f>
        <v/>
      </c>
      <c r="N77" s="87"/>
    </row>
    <row r="78" spans="1:14" ht="22.5" customHeight="1">
      <c r="A78" s="44" t="s">
        <v>26650</v>
      </c>
      <c r="B78" s="76">
        <v>8809820684528</v>
      </c>
      <c r="C78" s="50" t="s">
        <v>26651</v>
      </c>
      <c r="D78" s="77" t="s">
        <v>26652</v>
      </c>
      <c r="E78" s="78">
        <v>18000</v>
      </c>
      <c r="F78" s="15">
        <v>0.56999999999999995</v>
      </c>
      <c r="G78" s="80">
        <v>4</v>
      </c>
      <c r="H78" s="81">
        <f>Таблица630[[#This Row],[Коэфициент стоимости]]*Таблица630[[#This Row],[Розничная цена KRW]]</f>
        <v>10260</v>
      </c>
      <c r="I78" s="82" t="str">
        <f>IF($H$1="","Введите курс",Таблица630[[#This Row],[Оптовая цена KRW за 1шт]]/$H$1)</f>
        <v>Введите курс</v>
      </c>
      <c r="J78" s="83"/>
      <c r="K78" s="84">
        <f>Таблица630[[#This Row],[Заказ коробок ]]*Таблица630[[#This Row],[Кол-во шт в коробке]]</f>
        <v>0</v>
      </c>
      <c r="L78" s="85">
        <f>Таблица630[[#This Row],[Общее кол-во шт]]*Таблица630[[#This Row],[Оптовая цена KRW за 1шт]]</f>
        <v>0</v>
      </c>
      <c r="M78" s="86" t="str">
        <f>IFERROR(Таблица630[[#This Row],[Общее кол-во шт]]*Таблица630[[#This Row],[Оптовая цена USD за 1шт]],"")</f>
        <v/>
      </c>
      <c r="N78" s="87"/>
    </row>
    <row r="79" spans="1:14" ht="22.5" customHeight="1">
      <c r="A79" s="44" t="s">
        <v>26653</v>
      </c>
      <c r="B79" s="76">
        <v>8809668025040</v>
      </c>
      <c r="C79" s="50" t="s">
        <v>26654</v>
      </c>
      <c r="D79" s="77" t="s">
        <v>26655</v>
      </c>
      <c r="E79" s="78">
        <v>50000</v>
      </c>
      <c r="F79" s="15">
        <v>0.56999999999999995</v>
      </c>
      <c r="G79" s="80">
        <v>4</v>
      </c>
      <c r="H79" s="81">
        <f>Таблица630[[#This Row],[Коэфициент стоимости]]*Таблица630[[#This Row],[Розничная цена KRW]]</f>
        <v>28499.999999999996</v>
      </c>
      <c r="I79" s="82" t="str">
        <f>IF($H$1="","Введите курс",Таблица630[[#This Row],[Оптовая цена KRW за 1шт]]/$H$1)</f>
        <v>Введите курс</v>
      </c>
      <c r="J79" s="83"/>
      <c r="K79" s="84">
        <f>Таблица630[[#This Row],[Заказ коробок ]]*Таблица630[[#This Row],[Кол-во шт в коробке]]</f>
        <v>0</v>
      </c>
      <c r="L79" s="85">
        <f>Таблица630[[#This Row],[Общее кол-во шт]]*Таблица630[[#This Row],[Оптовая цена KRW за 1шт]]</f>
        <v>0</v>
      </c>
      <c r="M79" s="86" t="str">
        <f>IFERROR(Таблица630[[#This Row],[Общее кол-во шт]]*Таблица630[[#This Row],[Оптовая цена USD за 1шт]],"")</f>
        <v/>
      </c>
      <c r="N79" s="87"/>
    </row>
    <row r="80" spans="1:14" ht="22.5" customHeight="1">
      <c r="A80" s="44" t="s">
        <v>26656</v>
      </c>
      <c r="B80" s="76">
        <v>8809668025057</v>
      </c>
      <c r="C80" s="50" t="s">
        <v>26657</v>
      </c>
      <c r="D80" s="77" t="s">
        <v>26658</v>
      </c>
      <c r="E80" s="78">
        <v>50000</v>
      </c>
      <c r="F80" s="15">
        <v>0.56999999999999995</v>
      </c>
      <c r="G80" s="80">
        <v>4</v>
      </c>
      <c r="H80" s="81">
        <f>Таблица630[[#This Row],[Коэфициент стоимости]]*Таблица630[[#This Row],[Розничная цена KRW]]</f>
        <v>28499.999999999996</v>
      </c>
      <c r="I80" s="82" t="str">
        <f>IF($H$1="","Введите курс",Таблица630[[#This Row],[Оптовая цена KRW за 1шт]]/$H$1)</f>
        <v>Введите курс</v>
      </c>
      <c r="J80" s="83"/>
      <c r="K80" s="84">
        <f>Таблица630[[#This Row],[Заказ коробок ]]*Таблица630[[#This Row],[Кол-во шт в коробке]]</f>
        <v>0</v>
      </c>
      <c r="L80" s="85">
        <f>Таблица630[[#This Row],[Общее кол-во шт]]*Таблица630[[#This Row],[Оптовая цена KRW за 1шт]]</f>
        <v>0</v>
      </c>
      <c r="M80" s="86" t="str">
        <f>IFERROR(Таблица630[[#This Row],[Общее кол-во шт]]*Таблица630[[#This Row],[Оптовая цена USD за 1шт]],"")</f>
        <v/>
      </c>
      <c r="N80" s="87"/>
    </row>
    <row r="81" spans="1:14" ht="22.5" customHeight="1">
      <c r="A81" s="44" t="s">
        <v>26659</v>
      </c>
      <c r="B81" s="76">
        <v>8809668024982</v>
      </c>
      <c r="C81" s="50" t="s">
        <v>26660</v>
      </c>
      <c r="D81" s="77" t="s">
        <v>26661</v>
      </c>
      <c r="E81" s="78">
        <v>12000</v>
      </c>
      <c r="F81" s="15">
        <v>0.56999999999999995</v>
      </c>
      <c r="G81" s="80">
        <v>6</v>
      </c>
      <c r="H81" s="81">
        <f>Таблица630[[#This Row],[Коэфициент стоимости]]*Таблица630[[#This Row],[Розничная цена KRW]]</f>
        <v>6839.9999999999991</v>
      </c>
      <c r="I81" s="82" t="str">
        <f>IF($H$1="","Введите курс",Таблица630[[#This Row],[Оптовая цена KRW за 1шт]]/$H$1)</f>
        <v>Введите курс</v>
      </c>
      <c r="J81" s="83"/>
      <c r="K81" s="84">
        <f>Таблица630[[#This Row],[Заказ коробок ]]*Таблица630[[#This Row],[Кол-во шт в коробке]]</f>
        <v>0</v>
      </c>
      <c r="L81" s="85">
        <f>Таблица630[[#This Row],[Общее кол-во шт]]*Таблица630[[#This Row],[Оптовая цена KRW за 1шт]]</f>
        <v>0</v>
      </c>
      <c r="M81" s="86" t="str">
        <f>IFERROR(Таблица630[[#This Row],[Общее кол-во шт]]*Таблица630[[#This Row],[Оптовая цена USD за 1шт]],"")</f>
        <v/>
      </c>
      <c r="N81" s="87"/>
    </row>
    <row r="82" spans="1:14" ht="22.5" customHeight="1">
      <c r="A82" s="44" t="s">
        <v>26662</v>
      </c>
      <c r="B82" s="76">
        <v>8809668024999</v>
      </c>
      <c r="C82" s="50" t="s">
        <v>26663</v>
      </c>
      <c r="D82" s="77" t="s">
        <v>26664</v>
      </c>
      <c r="E82" s="78">
        <v>7000</v>
      </c>
      <c r="F82" s="15">
        <v>0.56999999999999995</v>
      </c>
      <c r="G82" s="80">
        <v>10</v>
      </c>
      <c r="H82" s="81">
        <f>Таблица630[[#This Row],[Коэфициент стоимости]]*Таблица630[[#This Row],[Розничная цена KRW]]</f>
        <v>3989.9999999999995</v>
      </c>
      <c r="I82" s="82" t="str">
        <f>IF($H$1="","Введите курс",Таблица630[[#This Row],[Оптовая цена KRW за 1шт]]/$H$1)</f>
        <v>Введите курс</v>
      </c>
      <c r="J82" s="83"/>
      <c r="K82" s="84">
        <f>Таблица630[[#This Row],[Заказ коробок ]]*Таблица630[[#This Row],[Кол-во шт в коробке]]</f>
        <v>0</v>
      </c>
      <c r="L82" s="85">
        <f>Таблица630[[#This Row],[Общее кол-во шт]]*Таблица630[[#This Row],[Оптовая цена KRW за 1шт]]</f>
        <v>0</v>
      </c>
      <c r="M82" s="86" t="str">
        <f>IFERROR(Таблица630[[#This Row],[Общее кол-во шт]]*Таблица630[[#This Row],[Оптовая цена USD за 1шт]],"")</f>
        <v/>
      </c>
      <c r="N82" s="87"/>
    </row>
    <row r="83" spans="1:14" ht="22.5" customHeight="1">
      <c r="A83" s="44" t="s">
        <v>26665</v>
      </c>
      <c r="B83" s="76">
        <v>8809668025002</v>
      </c>
      <c r="C83" s="50" t="s">
        <v>26666</v>
      </c>
      <c r="D83" s="77" t="s">
        <v>26667</v>
      </c>
      <c r="E83" s="78">
        <v>5000</v>
      </c>
      <c r="F83" s="15">
        <v>0.56999999999999995</v>
      </c>
      <c r="G83" s="80">
        <v>10</v>
      </c>
      <c r="H83" s="81">
        <f>Таблица630[[#This Row],[Коэфициент стоимости]]*Таблица630[[#This Row],[Розничная цена KRW]]</f>
        <v>2849.9999999999995</v>
      </c>
      <c r="I83" s="82" t="str">
        <f>IF($H$1="","Введите курс",Таблица630[[#This Row],[Оптовая цена KRW за 1шт]]/$H$1)</f>
        <v>Введите курс</v>
      </c>
      <c r="J83" s="83"/>
      <c r="K83" s="84">
        <f>Таблица630[[#This Row],[Заказ коробок ]]*Таблица630[[#This Row],[Кол-во шт в коробке]]</f>
        <v>0</v>
      </c>
      <c r="L83" s="85">
        <f>Таблица630[[#This Row],[Общее кол-во шт]]*Таблица630[[#This Row],[Оптовая цена KRW за 1шт]]</f>
        <v>0</v>
      </c>
      <c r="M83" s="86" t="str">
        <f>IFERROR(Таблица630[[#This Row],[Общее кол-во шт]]*Таблица630[[#This Row],[Оптовая цена USD за 1шт]],"")</f>
        <v/>
      </c>
      <c r="N83" s="87"/>
    </row>
    <row r="84" spans="1:14" ht="22.5" customHeight="1">
      <c r="A84" s="44" t="s">
        <v>26668</v>
      </c>
      <c r="B84" s="76">
        <v>8809820680216</v>
      </c>
      <c r="C84" s="50" t="s">
        <v>26669</v>
      </c>
      <c r="D84" s="77" t="s">
        <v>26670</v>
      </c>
      <c r="E84" s="78">
        <v>20000</v>
      </c>
      <c r="F84" s="15">
        <v>0.56999999999999995</v>
      </c>
      <c r="G84" s="80">
        <v>4</v>
      </c>
      <c r="H84" s="81">
        <f>Таблица630[[#This Row],[Коэфициент стоимости]]*Таблица630[[#This Row],[Розничная цена KRW]]</f>
        <v>11399.999999999998</v>
      </c>
      <c r="I84" s="82" t="str">
        <f>IF($H$1="","Введите курс",Таблица630[[#This Row],[Оптовая цена KRW за 1шт]]/$H$1)</f>
        <v>Введите курс</v>
      </c>
      <c r="J84" s="83"/>
      <c r="K84" s="84">
        <f>Таблица630[[#This Row],[Заказ коробок ]]*Таблица630[[#This Row],[Кол-во шт в коробке]]</f>
        <v>0</v>
      </c>
      <c r="L84" s="85">
        <f>Таблица630[[#This Row],[Общее кол-во шт]]*Таблица630[[#This Row],[Оптовая цена KRW за 1шт]]</f>
        <v>0</v>
      </c>
      <c r="M84" s="86" t="str">
        <f>IFERROR(Таблица630[[#This Row],[Общее кол-во шт]]*Таблица630[[#This Row],[Оптовая цена USD за 1шт]],"")</f>
        <v/>
      </c>
      <c r="N84" s="87"/>
    </row>
    <row r="85" spans="1:14" ht="22.5" customHeight="1">
      <c r="A85" s="44" t="s">
        <v>26671</v>
      </c>
      <c r="B85" s="76">
        <v>8809668003581</v>
      </c>
      <c r="C85" s="50" t="s">
        <v>26672</v>
      </c>
      <c r="D85" s="77" t="s">
        <v>26673</v>
      </c>
      <c r="E85" s="78">
        <v>14000</v>
      </c>
      <c r="F85" s="15">
        <v>0.56999999999999995</v>
      </c>
      <c r="G85" s="80">
        <v>4</v>
      </c>
      <c r="H85" s="81">
        <f>Таблица630[[#This Row],[Коэфициент стоимости]]*Таблица630[[#This Row],[Розничная цена KRW]]</f>
        <v>7979.9999999999991</v>
      </c>
      <c r="I85" s="82" t="str">
        <f>IF($H$1="","Введите курс",Таблица630[[#This Row],[Оптовая цена KRW за 1шт]]/$H$1)</f>
        <v>Введите курс</v>
      </c>
      <c r="J85" s="83"/>
      <c r="K85" s="84">
        <f>Таблица630[[#This Row],[Заказ коробок ]]*Таблица630[[#This Row],[Кол-во шт в коробке]]</f>
        <v>0</v>
      </c>
      <c r="L85" s="85">
        <f>Таблица630[[#This Row],[Общее кол-во шт]]*Таблица630[[#This Row],[Оптовая цена KRW за 1шт]]</f>
        <v>0</v>
      </c>
      <c r="M85" s="86" t="str">
        <f>IFERROR(Таблица630[[#This Row],[Общее кол-во шт]]*Таблица630[[#This Row],[Оптовая цена USD за 1шт]],"")</f>
        <v/>
      </c>
      <c r="N85" s="87"/>
    </row>
    <row r="86" spans="1:14" ht="22.5" customHeight="1">
      <c r="A86" s="44" t="s">
        <v>26674</v>
      </c>
      <c r="B86" s="76">
        <v>8809668003574</v>
      </c>
      <c r="C86" s="50" t="s">
        <v>26675</v>
      </c>
      <c r="D86" s="77" t="s">
        <v>26676</v>
      </c>
      <c r="E86" s="78">
        <v>14000</v>
      </c>
      <c r="F86" s="15">
        <v>0.56999999999999995</v>
      </c>
      <c r="G86" s="80">
        <v>4</v>
      </c>
      <c r="H86" s="81">
        <f>Таблица630[[#This Row],[Коэфициент стоимости]]*Таблица630[[#This Row],[Розничная цена KRW]]</f>
        <v>7979.9999999999991</v>
      </c>
      <c r="I86" s="82" t="str">
        <f>IF($H$1="","Введите курс",Таблица630[[#This Row],[Оптовая цена KRW за 1шт]]/$H$1)</f>
        <v>Введите курс</v>
      </c>
      <c r="J86" s="83"/>
      <c r="K86" s="84">
        <f>Таблица630[[#This Row],[Заказ коробок ]]*Таблица630[[#This Row],[Кол-во шт в коробке]]</f>
        <v>0</v>
      </c>
      <c r="L86" s="85">
        <f>Таблица630[[#This Row],[Общее кол-во шт]]*Таблица630[[#This Row],[Оптовая цена KRW за 1шт]]</f>
        <v>0</v>
      </c>
      <c r="M86" s="86" t="str">
        <f>IFERROR(Таблица630[[#This Row],[Общее кол-во шт]]*Таблица630[[#This Row],[Оптовая цена USD за 1шт]],"")</f>
        <v/>
      </c>
      <c r="N86" s="87"/>
    </row>
    <row r="87" spans="1:14" ht="22.5" customHeight="1">
      <c r="A87" s="44" t="s">
        <v>26677</v>
      </c>
      <c r="B87" s="76">
        <v>8809668003604</v>
      </c>
      <c r="C87" s="50" t="s">
        <v>26678</v>
      </c>
      <c r="D87" s="77" t="s">
        <v>26679</v>
      </c>
      <c r="E87" s="78">
        <v>14000</v>
      </c>
      <c r="F87" s="15">
        <v>0.56999999999999995</v>
      </c>
      <c r="G87" s="80">
        <v>4</v>
      </c>
      <c r="H87" s="81">
        <f>Таблица630[[#This Row],[Коэфициент стоимости]]*Таблица630[[#This Row],[Розничная цена KRW]]</f>
        <v>7979.9999999999991</v>
      </c>
      <c r="I87" s="82" t="str">
        <f>IF($H$1="","Введите курс",Таблица630[[#This Row],[Оптовая цена KRW за 1шт]]/$H$1)</f>
        <v>Введите курс</v>
      </c>
      <c r="J87" s="83"/>
      <c r="K87" s="84">
        <f>Таблица630[[#This Row],[Заказ коробок ]]*Таблица630[[#This Row],[Кол-во шт в коробке]]</f>
        <v>0</v>
      </c>
      <c r="L87" s="85">
        <f>Таблица630[[#This Row],[Общее кол-во шт]]*Таблица630[[#This Row],[Оптовая цена KRW за 1шт]]</f>
        <v>0</v>
      </c>
      <c r="M87" s="86" t="str">
        <f>IFERROR(Таблица630[[#This Row],[Общее кол-во шт]]*Таблица630[[#This Row],[Оптовая цена USD за 1шт]],"")</f>
        <v/>
      </c>
      <c r="N87" s="87"/>
    </row>
    <row r="88" spans="1:14" ht="22.5" customHeight="1">
      <c r="A88" s="44" t="s">
        <v>26680</v>
      </c>
      <c r="B88" s="76">
        <v>8809668003598</v>
      </c>
      <c r="C88" s="50" t="s">
        <v>26681</v>
      </c>
      <c r="D88" s="77" t="s">
        <v>26682</v>
      </c>
      <c r="E88" s="78">
        <v>14000</v>
      </c>
      <c r="F88" s="15">
        <v>0.56999999999999995</v>
      </c>
      <c r="G88" s="80">
        <v>4</v>
      </c>
      <c r="H88" s="81">
        <f>Таблица630[[#This Row],[Коэфициент стоимости]]*Таблица630[[#This Row],[Розничная цена KRW]]</f>
        <v>7979.9999999999991</v>
      </c>
      <c r="I88" s="82" t="str">
        <f>IF($H$1="","Введите курс",Таблица630[[#This Row],[Оптовая цена KRW за 1шт]]/$H$1)</f>
        <v>Введите курс</v>
      </c>
      <c r="J88" s="83"/>
      <c r="K88" s="84">
        <f>Таблица630[[#This Row],[Заказ коробок ]]*Таблица630[[#This Row],[Кол-во шт в коробке]]</f>
        <v>0</v>
      </c>
      <c r="L88" s="85">
        <f>Таблица630[[#This Row],[Общее кол-во шт]]*Таблица630[[#This Row],[Оптовая цена KRW за 1шт]]</f>
        <v>0</v>
      </c>
      <c r="M88" s="86" t="str">
        <f>IFERROR(Таблица630[[#This Row],[Общее кол-во шт]]*Таблица630[[#This Row],[Оптовая цена USD за 1шт]],"")</f>
        <v/>
      </c>
      <c r="N88" s="87"/>
    </row>
    <row r="89" spans="1:14" ht="22.5" customHeight="1">
      <c r="A89" s="44" t="s">
        <v>26683</v>
      </c>
      <c r="B89" s="76">
        <v>8809668003567</v>
      </c>
      <c r="C89" s="50" t="s">
        <v>26684</v>
      </c>
      <c r="D89" s="77" t="s">
        <v>26685</v>
      </c>
      <c r="E89" s="78">
        <v>14000</v>
      </c>
      <c r="F89" s="15">
        <v>0.56999999999999995</v>
      </c>
      <c r="G89" s="80">
        <v>4</v>
      </c>
      <c r="H89" s="81">
        <f>Таблица630[[#This Row],[Коэфициент стоимости]]*Таблица630[[#This Row],[Розничная цена KRW]]</f>
        <v>7979.9999999999991</v>
      </c>
      <c r="I89" s="82" t="str">
        <f>IF($H$1="","Введите курс",Таблица630[[#This Row],[Оптовая цена KRW за 1шт]]/$H$1)</f>
        <v>Введите курс</v>
      </c>
      <c r="J89" s="83"/>
      <c r="K89" s="84">
        <f>Таблица630[[#This Row],[Заказ коробок ]]*Таблица630[[#This Row],[Кол-во шт в коробке]]</f>
        <v>0</v>
      </c>
      <c r="L89" s="85">
        <f>Таблица630[[#This Row],[Общее кол-во шт]]*Таблица630[[#This Row],[Оптовая цена KRW за 1шт]]</f>
        <v>0</v>
      </c>
      <c r="M89" s="86" t="str">
        <f>IFERROR(Таблица630[[#This Row],[Общее кол-во шт]]*Таблица630[[#This Row],[Оптовая цена USD за 1шт]],"")</f>
        <v/>
      </c>
      <c r="N89" s="87"/>
    </row>
    <row r="90" spans="1:14" ht="22.5" customHeight="1">
      <c r="A90" s="44" t="s">
        <v>26686</v>
      </c>
      <c r="B90" s="76">
        <v>8809668003550</v>
      </c>
      <c r="C90" s="50" t="s">
        <v>26687</v>
      </c>
      <c r="D90" s="77" t="s">
        <v>26688</v>
      </c>
      <c r="E90" s="78">
        <v>14000</v>
      </c>
      <c r="F90" s="15">
        <v>0.56999999999999995</v>
      </c>
      <c r="G90" s="80">
        <v>4</v>
      </c>
      <c r="H90" s="81">
        <f>Таблица630[[#This Row],[Коэфициент стоимости]]*Таблица630[[#This Row],[Розничная цена KRW]]</f>
        <v>7979.9999999999991</v>
      </c>
      <c r="I90" s="82" t="str">
        <f>IF($H$1="","Введите курс",Таблица630[[#This Row],[Оптовая цена KRW за 1шт]]/$H$1)</f>
        <v>Введите курс</v>
      </c>
      <c r="J90" s="83"/>
      <c r="K90" s="84">
        <f>Таблица630[[#This Row],[Заказ коробок ]]*Таблица630[[#This Row],[Кол-во шт в коробке]]</f>
        <v>0</v>
      </c>
      <c r="L90" s="85">
        <f>Таблица630[[#This Row],[Общее кол-во шт]]*Таблица630[[#This Row],[Оптовая цена KRW за 1шт]]</f>
        <v>0</v>
      </c>
      <c r="M90" s="86" t="str">
        <f>IFERROR(Таблица630[[#This Row],[Общее кол-во шт]]*Таблица630[[#This Row],[Оптовая цена USD за 1шт]],"")</f>
        <v/>
      </c>
      <c r="N90" s="87"/>
    </row>
    <row r="91" spans="1:14" ht="22.5" customHeight="1">
      <c r="A91" s="44" t="s">
        <v>26689</v>
      </c>
      <c r="B91" s="76">
        <v>8809668003543</v>
      </c>
      <c r="C91" s="50" t="s">
        <v>26690</v>
      </c>
      <c r="D91" s="77" t="s">
        <v>26691</v>
      </c>
      <c r="E91" s="78">
        <v>14000</v>
      </c>
      <c r="F91" s="15">
        <v>0.56999999999999995</v>
      </c>
      <c r="G91" s="80">
        <v>4</v>
      </c>
      <c r="H91" s="81">
        <f>Таблица630[[#This Row],[Коэфициент стоимости]]*Таблица630[[#This Row],[Розничная цена KRW]]</f>
        <v>7979.9999999999991</v>
      </c>
      <c r="I91" s="82" t="str">
        <f>IF($H$1="","Введите курс",Таблица630[[#This Row],[Оптовая цена KRW за 1шт]]/$H$1)</f>
        <v>Введите курс</v>
      </c>
      <c r="J91" s="83"/>
      <c r="K91" s="84">
        <f>Таблица630[[#This Row],[Заказ коробок ]]*Таблица630[[#This Row],[Кол-во шт в коробке]]</f>
        <v>0</v>
      </c>
      <c r="L91" s="85">
        <f>Таблица630[[#This Row],[Общее кол-во шт]]*Таблица630[[#This Row],[Оптовая цена KRW за 1шт]]</f>
        <v>0</v>
      </c>
      <c r="M91" s="86" t="str">
        <f>IFERROR(Таблица630[[#This Row],[Общее кол-во шт]]*Таблица630[[#This Row],[Оптовая цена USD за 1шт]],"")</f>
        <v/>
      </c>
      <c r="N91" s="87"/>
    </row>
    <row r="92" spans="1:14" ht="22.5" customHeight="1">
      <c r="A92" s="44" t="s">
        <v>26692</v>
      </c>
      <c r="B92" s="76">
        <v>8809668003536</v>
      </c>
      <c r="C92" s="50" t="s">
        <v>26693</v>
      </c>
      <c r="D92" s="77" t="s">
        <v>26694</v>
      </c>
      <c r="E92" s="78">
        <v>14000</v>
      </c>
      <c r="F92" s="15">
        <v>0.56999999999999995</v>
      </c>
      <c r="G92" s="80">
        <v>4</v>
      </c>
      <c r="H92" s="81">
        <f>Таблица630[[#This Row],[Коэфициент стоимости]]*Таблица630[[#This Row],[Розничная цена KRW]]</f>
        <v>7979.9999999999991</v>
      </c>
      <c r="I92" s="82" t="str">
        <f>IF($H$1="","Введите курс",Таблица630[[#This Row],[Оптовая цена KRW за 1шт]]/$H$1)</f>
        <v>Введите курс</v>
      </c>
      <c r="J92" s="83"/>
      <c r="K92" s="84">
        <f>Таблица630[[#This Row],[Заказ коробок ]]*Таблица630[[#This Row],[Кол-во шт в коробке]]</f>
        <v>0</v>
      </c>
      <c r="L92" s="85">
        <f>Таблица630[[#This Row],[Общее кол-во шт]]*Таблица630[[#This Row],[Оптовая цена KRW за 1шт]]</f>
        <v>0</v>
      </c>
      <c r="M92" s="86" t="str">
        <f>IFERROR(Таблица630[[#This Row],[Общее кол-во шт]]*Таблица630[[#This Row],[Оптовая цена USD за 1шт]],"")</f>
        <v/>
      </c>
      <c r="N92" s="87"/>
    </row>
    <row r="93" spans="1:14" ht="22.5" customHeight="1">
      <c r="A93" s="44" t="s">
        <v>26695</v>
      </c>
      <c r="B93" s="76">
        <v>8809820683453</v>
      </c>
      <c r="C93" s="50" t="s">
        <v>26696</v>
      </c>
      <c r="D93" s="77"/>
      <c r="E93" s="78">
        <v>12000</v>
      </c>
      <c r="F93" s="15">
        <v>0.56999999999999995</v>
      </c>
      <c r="G93" s="80">
        <v>6</v>
      </c>
      <c r="H93" s="81">
        <f>Таблица630[[#This Row],[Коэфициент стоимости]]*Таблица630[[#This Row],[Розничная цена KRW]]</f>
        <v>6839.9999999999991</v>
      </c>
      <c r="I93" s="82" t="str">
        <f>IF($H$1="","Введите курс",Таблица630[[#This Row],[Оптовая цена KRW за 1шт]]/$H$1)</f>
        <v>Введите курс</v>
      </c>
      <c r="J93" s="83"/>
      <c r="K93" s="84">
        <f>Таблица630[[#This Row],[Заказ коробок ]]*Таблица630[[#This Row],[Кол-во шт в коробке]]</f>
        <v>0</v>
      </c>
      <c r="L93" s="85">
        <f>Таблица630[[#This Row],[Общее кол-во шт]]*Таблица630[[#This Row],[Оптовая цена KRW за 1шт]]</f>
        <v>0</v>
      </c>
      <c r="M93" s="86" t="str">
        <f>IFERROR(Таблица630[[#This Row],[Общее кол-во шт]]*Таблица630[[#This Row],[Оптовая цена USD за 1шт]],"")</f>
        <v/>
      </c>
      <c r="N93" s="87"/>
    </row>
    <row r="94" spans="1:14" ht="22.5" customHeight="1">
      <c r="A94" s="44" t="s">
        <v>26697</v>
      </c>
      <c r="B94" s="76">
        <v>8809820683460</v>
      </c>
      <c r="C94" s="50" t="s">
        <v>26698</v>
      </c>
      <c r="D94" s="77"/>
      <c r="E94" s="78">
        <v>12000</v>
      </c>
      <c r="F94" s="15">
        <v>0.56999999999999995</v>
      </c>
      <c r="G94" s="80">
        <v>6</v>
      </c>
      <c r="H94" s="81">
        <f>Таблица630[[#This Row],[Коэфициент стоимости]]*Таблица630[[#This Row],[Розничная цена KRW]]</f>
        <v>6839.9999999999991</v>
      </c>
      <c r="I94" s="82" t="str">
        <f>IF($H$1="","Введите курс",Таблица630[[#This Row],[Оптовая цена KRW за 1шт]]/$H$1)</f>
        <v>Введите курс</v>
      </c>
      <c r="J94" s="83"/>
      <c r="K94" s="84">
        <f>Таблица630[[#This Row],[Заказ коробок ]]*Таблица630[[#This Row],[Кол-во шт в коробке]]</f>
        <v>0</v>
      </c>
      <c r="L94" s="85">
        <f>Таблица630[[#This Row],[Общее кол-во шт]]*Таблица630[[#This Row],[Оптовая цена KRW за 1шт]]</f>
        <v>0</v>
      </c>
      <c r="M94" s="86" t="str">
        <f>IFERROR(Таблица630[[#This Row],[Общее кол-во шт]]*Таблица630[[#This Row],[Оптовая цена USD за 1шт]],"")</f>
        <v/>
      </c>
      <c r="N94" s="87"/>
    </row>
    <row r="95" spans="1:14" ht="22.5" customHeight="1">
      <c r="A95" s="44" t="s">
        <v>26699</v>
      </c>
      <c r="B95" s="76">
        <v>8809820683477</v>
      </c>
      <c r="C95" s="50" t="s">
        <v>26700</v>
      </c>
      <c r="D95" s="77"/>
      <c r="E95" s="78">
        <v>20000</v>
      </c>
      <c r="F95" s="15">
        <v>0.56999999999999995</v>
      </c>
      <c r="G95" s="80">
        <v>6</v>
      </c>
      <c r="H95" s="81">
        <f>Таблица630[[#This Row],[Коэфициент стоимости]]*Таблица630[[#This Row],[Розничная цена KRW]]</f>
        <v>11399.999999999998</v>
      </c>
      <c r="I95" s="82" t="str">
        <f>IF($H$1="","Введите курс",Таблица630[[#This Row],[Оптовая цена KRW за 1шт]]/$H$1)</f>
        <v>Введите курс</v>
      </c>
      <c r="J95" s="83"/>
      <c r="K95" s="84">
        <f>Таблица630[[#This Row],[Заказ коробок ]]*Таблица630[[#This Row],[Кол-во шт в коробке]]</f>
        <v>0</v>
      </c>
      <c r="L95" s="85">
        <f>Таблица630[[#This Row],[Общее кол-во шт]]*Таблица630[[#This Row],[Оптовая цена KRW за 1шт]]</f>
        <v>0</v>
      </c>
      <c r="M95" s="86" t="str">
        <f>IFERROR(Таблица630[[#This Row],[Общее кол-во шт]]*Таблица630[[#This Row],[Оптовая цена USD за 1шт]],"")</f>
        <v/>
      </c>
      <c r="N95" s="87"/>
    </row>
    <row r="96" spans="1:14" ht="22.5" customHeight="1">
      <c r="A96" s="44" t="s">
        <v>26701</v>
      </c>
      <c r="B96" s="76">
        <v>8809820683484</v>
      </c>
      <c r="C96" s="50" t="s">
        <v>26702</v>
      </c>
      <c r="D96" s="77"/>
      <c r="E96" s="78">
        <v>20000</v>
      </c>
      <c r="F96" s="15">
        <v>0.56999999999999995</v>
      </c>
      <c r="G96" s="80">
        <v>6</v>
      </c>
      <c r="H96" s="81">
        <f>Таблица630[[#This Row],[Коэфициент стоимости]]*Таблица630[[#This Row],[Розничная цена KRW]]</f>
        <v>11399.999999999998</v>
      </c>
      <c r="I96" s="82" t="str">
        <f>IF($H$1="","Введите курс",Таблица630[[#This Row],[Оптовая цена KRW за 1шт]]/$H$1)</f>
        <v>Введите курс</v>
      </c>
      <c r="J96" s="83"/>
      <c r="K96" s="84">
        <f>Таблица630[[#This Row],[Заказ коробок ]]*Таблица630[[#This Row],[Кол-во шт в коробке]]</f>
        <v>0</v>
      </c>
      <c r="L96" s="85">
        <f>Таблица630[[#This Row],[Общее кол-во шт]]*Таблица630[[#This Row],[Оптовая цена KRW за 1шт]]</f>
        <v>0</v>
      </c>
      <c r="M96" s="86" t="str">
        <f>IFERROR(Таблица630[[#This Row],[Общее кол-во шт]]*Таблица630[[#This Row],[Оптовая цена USD за 1шт]],"")</f>
        <v/>
      </c>
      <c r="N96" s="87"/>
    </row>
    <row r="97" spans="1:14" ht="22.5" customHeight="1">
      <c r="A97" s="44" t="s">
        <v>26703</v>
      </c>
      <c r="B97" s="76">
        <v>8809820683491</v>
      </c>
      <c r="C97" s="50" t="s">
        <v>26704</v>
      </c>
      <c r="D97" s="77"/>
      <c r="E97" s="78">
        <v>20000</v>
      </c>
      <c r="F97" s="15">
        <v>0.56999999999999995</v>
      </c>
      <c r="G97" s="80">
        <v>6</v>
      </c>
      <c r="H97" s="81">
        <f>Таблица630[[#This Row],[Коэфициент стоимости]]*Таблица630[[#This Row],[Розничная цена KRW]]</f>
        <v>11399.999999999998</v>
      </c>
      <c r="I97" s="82" t="str">
        <f>IF($H$1="","Введите курс",Таблица630[[#This Row],[Оптовая цена KRW за 1шт]]/$H$1)</f>
        <v>Введите курс</v>
      </c>
      <c r="J97" s="83"/>
      <c r="K97" s="84">
        <f>Таблица630[[#This Row],[Заказ коробок ]]*Таблица630[[#This Row],[Кол-во шт в коробке]]</f>
        <v>0</v>
      </c>
      <c r="L97" s="85">
        <f>Таблица630[[#This Row],[Общее кол-во шт]]*Таблица630[[#This Row],[Оптовая цена KRW за 1шт]]</f>
        <v>0</v>
      </c>
      <c r="M97" s="86" t="str">
        <f>IFERROR(Таблица630[[#This Row],[Общее кол-во шт]]*Таблица630[[#This Row],[Оптовая цена USD за 1шт]],"")</f>
        <v/>
      </c>
      <c r="N97" s="87"/>
    </row>
    <row r="98" spans="1:14" ht="22.5" customHeight="1">
      <c r="A98" s="44" t="s">
        <v>26705</v>
      </c>
      <c r="B98" s="76">
        <v>8809820684504</v>
      </c>
      <c r="C98" s="50" t="s">
        <v>26706</v>
      </c>
      <c r="D98" s="77"/>
      <c r="E98" s="78">
        <v>9500</v>
      </c>
      <c r="F98" s="15">
        <v>0.56999999999999995</v>
      </c>
      <c r="G98" s="80">
        <v>6</v>
      </c>
      <c r="H98" s="81">
        <f>Таблица630[[#This Row],[Коэфициент стоимости]]*Таблица630[[#This Row],[Розничная цена KRW]]</f>
        <v>5414.9999999999991</v>
      </c>
      <c r="I98" s="82" t="str">
        <f>IF($H$1="","Введите курс",Таблица630[[#This Row],[Оптовая цена KRW за 1шт]]/$H$1)</f>
        <v>Введите курс</v>
      </c>
      <c r="J98" s="83"/>
      <c r="K98" s="84">
        <f>Таблица630[[#This Row],[Заказ коробок ]]*Таблица630[[#This Row],[Кол-во шт в коробке]]</f>
        <v>0</v>
      </c>
      <c r="L98" s="85">
        <f>Таблица630[[#This Row],[Общее кол-во шт]]*Таблица630[[#This Row],[Оптовая цена KRW за 1шт]]</f>
        <v>0</v>
      </c>
      <c r="M98" s="86" t="str">
        <f>IFERROR(Таблица630[[#This Row],[Общее кол-во шт]]*Таблица630[[#This Row],[Оптовая цена USD за 1шт]],"")</f>
        <v/>
      </c>
      <c r="N98" s="87"/>
    </row>
    <row r="99" spans="1:14" ht="22.5" customHeight="1">
      <c r="A99" s="44" t="s">
        <v>26707</v>
      </c>
      <c r="B99" s="76">
        <v>8809820684511</v>
      </c>
      <c r="C99" s="50" t="s">
        <v>26708</v>
      </c>
      <c r="D99" s="77"/>
      <c r="E99" s="78">
        <v>9500</v>
      </c>
      <c r="F99" s="15">
        <v>0.56999999999999995</v>
      </c>
      <c r="G99" s="80">
        <v>6</v>
      </c>
      <c r="H99" s="81">
        <f>Таблица630[[#This Row],[Коэфициент стоимости]]*Таблица630[[#This Row],[Розничная цена KRW]]</f>
        <v>5414.9999999999991</v>
      </c>
      <c r="I99" s="82" t="str">
        <f>IF($H$1="","Введите курс",Таблица630[[#This Row],[Оптовая цена KRW за 1шт]]/$H$1)</f>
        <v>Введите курс</v>
      </c>
      <c r="J99" s="83"/>
      <c r="K99" s="84">
        <f>Таблица630[[#This Row],[Заказ коробок ]]*Таблица630[[#This Row],[Кол-во шт в коробке]]</f>
        <v>0</v>
      </c>
      <c r="L99" s="85">
        <f>Таблица630[[#This Row],[Общее кол-во шт]]*Таблица630[[#This Row],[Оптовая цена KRW за 1шт]]</f>
        <v>0</v>
      </c>
      <c r="M99" s="86" t="str">
        <f>IFERROR(Таблица630[[#This Row],[Общее кол-во шт]]*Таблица630[[#This Row],[Оптовая цена USD за 1шт]],"")</f>
        <v/>
      </c>
      <c r="N99" s="87"/>
    </row>
    <row r="100" spans="1:14" ht="22.5" customHeight="1">
      <c r="A100" s="44" t="s">
        <v>26709</v>
      </c>
      <c r="B100" s="76">
        <v>8809668022636</v>
      </c>
      <c r="C100" s="50" t="s">
        <v>26710</v>
      </c>
      <c r="D100" s="77" t="s">
        <v>26711</v>
      </c>
      <c r="E100" s="78">
        <v>24000</v>
      </c>
      <c r="F100" s="15">
        <v>0.56999999999999995</v>
      </c>
      <c r="G100" s="80">
        <v>6</v>
      </c>
      <c r="H100" s="81">
        <f>Таблица630[[#This Row],[Коэфициент стоимости]]*Таблица630[[#This Row],[Розничная цена KRW]]</f>
        <v>13679.999999999998</v>
      </c>
      <c r="I100" s="82" t="str">
        <f>IF($H$1="","Введите курс",Таблица630[[#This Row],[Оптовая цена KRW за 1шт]]/$H$1)</f>
        <v>Введите курс</v>
      </c>
      <c r="J100" s="83"/>
      <c r="K100" s="84">
        <f>Таблица630[[#This Row],[Заказ коробок ]]*Таблица630[[#This Row],[Кол-во шт в коробке]]</f>
        <v>0</v>
      </c>
      <c r="L100" s="85">
        <f>Таблица630[[#This Row],[Общее кол-во шт]]*Таблица630[[#This Row],[Оптовая цена KRW за 1шт]]</f>
        <v>0</v>
      </c>
      <c r="M100" s="86" t="str">
        <f>IFERROR(Таблица630[[#This Row],[Общее кол-во шт]]*Таблица630[[#This Row],[Оптовая цена USD за 1шт]],"")</f>
        <v/>
      </c>
      <c r="N100" s="87"/>
    </row>
    <row r="101" spans="1:14" ht="22.5" customHeight="1">
      <c r="A101" s="44" t="s">
        <v>26712</v>
      </c>
      <c r="B101" s="76">
        <v>8809668004151</v>
      </c>
      <c r="C101" s="50" t="s">
        <v>26713</v>
      </c>
      <c r="D101" s="77"/>
      <c r="E101" s="78">
        <v>2000</v>
      </c>
      <c r="F101" s="15">
        <v>0.56999999999999995</v>
      </c>
      <c r="G101" s="80">
        <v>20</v>
      </c>
      <c r="H101" s="81">
        <f>Таблица630[[#This Row],[Коэфициент стоимости]]*Таблица630[[#This Row],[Розничная цена KRW]]</f>
        <v>1140</v>
      </c>
      <c r="I101" s="82" t="str">
        <f>IF($H$1="","Введите курс",Таблица630[[#This Row],[Оптовая цена KRW за 1шт]]/$H$1)</f>
        <v>Введите курс</v>
      </c>
      <c r="J101" s="83"/>
      <c r="K101" s="84">
        <f>Таблица630[[#This Row],[Заказ коробок ]]*Таблица630[[#This Row],[Кол-во шт в коробке]]</f>
        <v>0</v>
      </c>
      <c r="L101" s="85">
        <f>Таблица630[[#This Row],[Общее кол-во шт]]*Таблица630[[#This Row],[Оптовая цена KRW за 1шт]]</f>
        <v>0</v>
      </c>
      <c r="M101" s="86" t="str">
        <f>IFERROR(Таблица630[[#This Row],[Общее кол-во шт]]*Таблица630[[#This Row],[Оптовая цена USD за 1шт]],"")</f>
        <v/>
      </c>
      <c r="N101" s="87"/>
    </row>
    <row r="102" spans="1:14" ht="22.5" customHeight="1">
      <c r="A102" s="44" t="s">
        <v>26714</v>
      </c>
      <c r="B102" s="76">
        <v>8809668028003</v>
      </c>
      <c r="C102" s="50" t="s">
        <v>26715</v>
      </c>
      <c r="D102" s="77" t="s">
        <v>26716</v>
      </c>
      <c r="E102" s="78">
        <v>18000</v>
      </c>
      <c r="F102" s="15">
        <v>0.56999999999999995</v>
      </c>
      <c r="G102" s="80">
        <v>6</v>
      </c>
      <c r="H102" s="81">
        <f>Таблица630[[#This Row],[Коэфициент стоимости]]*Таблица630[[#This Row],[Розничная цена KRW]]</f>
        <v>10260</v>
      </c>
      <c r="I102" s="82" t="str">
        <f>IF($H$1="","Введите курс",Таблица630[[#This Row],[Оптовая цена KRW за 1шт]]/$H$1)</f>
        <v>Введите курс</v>
      </c>
      <c r="J102" s="83"/>
      <c r="K102" s="84">
        <f>Таблица630[[#This Row],[Заказ коробок ]]*Таблица630[[#This Row],[Кол-во шт в коробке]]</f>
        <v>0</v>
      </c>
      <c r="L102" s="85">
        <f>Таблица630[[#This Row],[Общее кол-во шт]]*Таблица630[[#This Row],[Оптовая цена KRW за 1шт]]</f>
        <v>0</v>
      </c>
      <c r="M102" s="86" t="str">
        <f>IFERROR(Таблица630[[#This Row],[Общее кол-во шт]]*Таблица630[[#This Row],[Оптовая цена USD за 1шт]],"")</f>
        <v/>
      </c>
      <c r="N102" s="87"/>
    </row>
    <row r="103" spans="1:14" ht="22.5" customHeight="1">
      <c r="A103" s="44" t="s">
        <v>26717</v>
      </c>
      <c r="B103" s="76">
        <v>8809668028423</v>
      </c>
      <c r="C103" s="50" t="s">
        <v>26718</v>
      </c>
      <c r="D103" s="77" t="s">
        <v>26719</v>
      </c>
      <c r="E103" s="78">
        <v>23000</v>
      </c>
      <c r="F103" s="15">
        <v>0.56999999999999995</v>
      </c>
      <c r="G103" s="80">
        <v>6</v>
      </c>
      <c r="H103" s="81">
        <f>Таблица630[[#This Row],[Коэфициент стоимости]]*Таблица630[[#This Row],[Розничная цена KRW]]</f>
        <v>13109.999999999998</v>
      </c>
      <c r="I103" s="82" t="str">
        <f>IF($H$1="","Введите курс",Таблица630[[#This Row],[Оптовая цена KRW за 1шт]]/$H$1)</f>
        <v>Введите курс</v>
      </c>
      <c r="J103" s="83"/>
      <c r="K103" s="84">
        <f>Таблица630[[#This Row],[Заказ коробок ]]*Таблица630[[#This Row],[Кол-во шт в коробке]]</f>
        <v>0</v>
      </c>
      <c r="L103" s="85">
        <f>Таблица630[[#This Row],[Общее кол-во шт]]*Таблица630[[#This Row],[Оптовая цена KRW за 1шт]]</f>
        <v>0</v>
      </c>
      <c r="M103" s="86" t="str">
        <f>IFERROR(Таблица630[[#This Row],[Общее кол-во шт]]*Таблица630[[#This Row],[Оптовая цена USD за 1шт]],"")</f>
        <v/>
      </c>
      <c r="N103" s="87"/>
    </row>
    <row r="104" spans="1:14" ht="22.5" customHeight="1">
      <c r="A104" s="44" t="s">
        <v>26720</v>
      </c>
      <c r="B104" s="76">
        <v>8809668028027</v>
      </c>
      <c r="C104" s="50" t="s">
        <v>26721</v>
      </c>
      <c r="D104" s="77"/>
      <c r="E104" s="78">
        <v>18000</v>
      </c>
      <c r="F104" s="15">
        <v>0.56999999999999995</v>
      </c>
      <c r="G104" s="80">
        <v>6</v>
      </c>
      <c r="H104" s="81">
        <f>Таблица630[[#This Row],[Коэфициент стоимости]]*Таблица630[[#This Row],[Розничная цена KRW]]</f>
        <v>10260</v>
      </c>
      <c r="I104" s="82" t="str">
        <f>IF($H$1="","Введите курс",Таблица630[[#This Row],[Оптовая цена KRW за 1шт]]/$H$1)</f>
        <v>Введите курс</v>
      </c>
      <c r="J104" s="83"/>
      <c r="K104" s="84">
        <f>Таблица630[[#This Row],[Заказ коробок ]]*Таблица630[[#This Row],[Кол-во шт в коробке]]</f>
        <v>0</v>
      </c>
      <c r="L104" s="85">
        <f>Таблица630[[#This Row],[Общее кол-во шт]]*Таблица630[[#This Row],[Оптовая цена KRW за 1шт]]</f>
        <v>0</v>
      </c>
      <c r="M104" s="86" t="str">
        <f>IFERROR(Таблица630[[#This Row],[Общее кол-во шт]]*Таблица630[[#This Row],[Оптовая цена USD за 1шт]],"")</f>
        <v/>
      </c>
      <c r="N104" s="87"/>
    </row>
    <row r="105" spans="1:14" ht="22.5" customHeight="1">
      <c r="A105" s="44" t="s">
        <v>26722</v>
      </c>
      <c r="B105" s="76">
        <v>8809820682159</v>
      </c>
      <c r="C105" s="50" t="s">
        <v>26723</v>
      </c>
      <c r="D105" s="77" t="s">
        <v>26724</v>
      </c>
      <c r="E105" s="78">
        <v>23000</v>
      </c>
      <c r="F105" s="15">
        <v>0.56999999999999995</v>
      </c>
      <c r="G105" s="80">
        <v>4</v>
      </c>
      <c r="H105" s="81">
        <f>Таблица630[[#This Row],[Коэфициент стоимости]]*Таблица630[[#This Row],[Розничная цена KRW]]</f>
        <v>13109.999999999998</v>
      </c>
      <c r="I105" s="82" t="str">
        <f>IF($H$1="","Введите курс",Таблица630[[#This Row],[Оптовая цена KRW за 1шт]]/$H$1)</f>
        <v>Введите курс</v>
      </c>
      <c r="J105" s="83"/>
      <c r="K105" s="84">
        <f>Таблица630[[#This Row],[Заказ коробок ]]*Таблица630[[#This Row],[Кол-во шт в коробке]]</f>
        <v>0</v>
      </c>
      <c r="L105" s="85">
        <f>Таблица630[[#This Row],[Общее кол-во шт]]*Таблица630[[#This Row],[Оптовая цена KRW за 1шт]]</f>
        <v>0</v>
      </c>
      <c r="M105" s="86" t="str">
        <f>IFERROR(Таблица630[[#This Row],[Общее кол-во шт]]*Таблица630[[#This Row],[Оптовая цена USD за 1шт]],"")</f>
        <v/>
      </c>
      <c r="N105" s="87"/>
    </row>
    <row r="106" spans="1:14" ht="22.5" customHeight="1">
      <c r="A106" s="44" t="s">
        <v>26725</v>
      </c>
      <c r="B106" s="76">
        <v>8809820682166</v>
      </c>
      <c r="C106" s="50" t="s">
        <v>26726</v>
      </c>
      <c r="D106" s="77" t="s">
        <v>26727</v>
      </c>
      <c r="E106" s="78">
        <v>23000</v>
      </c>
      <c r="F106" s="15">
        <v>0.56999999999999995</v>
      </c>
      <c r="G106" s="80">
        <v>4</v>
      </c>
      <c r="H106" s="81">
        <f>Таблица630[[#This Row],[Коэфициент стоимости]]*Таблица630[[#This Row],[Розничная цена KRW]]</f>
        <v>13109.999999999998</v>
      </c>
      <c r="I106" s="82" t="str">
        <f>IF($H$1="","Введите курс",Таблица630[[#This Row],[Оптовая цена KRW за 1шт]]/$H$1)</f>
        <v>Введите курс</v>
      </c>
      <c r="J106" s="83"/>
      <c r="K106" s="84">
        <f>Таблица630[[#This Row],[Заказ коробок ]]*Таблица630[[#This Row],[Кол-во шт в коробке]]</f>
        <v>0</v>
      </c>
      <c r="L106" s="85">
        <f>Таблица630[[#This Row],[Общее кол-во шт]]*Таблица630[[#This Row],[Оптовая цена KRW за 1шт]]</f>
        <v>0</v>
      </c>
      <c r="M106" s="86" t="str">
        <f>IFERROR(Таблица630[[#This Row],[Общее кол-во шт]]*Таблица630[[#This Row],[Оптовая цена USD за 1шт]],"")</f>
        <v/>
      </c>
      <c r="N106" s="87"/>
    </row>
    <row r="107" spans="1:14" ht="22.5" customHeight="1">
      <c r="A107" s="44" t="s">
        <v>26728</v>
      </c>
      <c r="B107" s="76">
        <v>8809668028010</v>
      </c>
      <c r="C107" s="50" t="s">
        <v>26729</v>
      </c>
      <c r="D107" s="77" t="s">
        <v>26730</v>
      </c>
      <c r="E107" s="78">
        <v>18000</v>
      </c>
      <c r="F107" s="15">
        <v>0.56999999999999995</v>
      </c>
      <c r="G107" s="80">
        <v>6</v>
      </c>
      <c r="H107" s="81">
        <f>Таблица630[[#This Row],[Коэфициент стоимости]]*Таблица630[[#This Row],[Розничная цена KRW]]</f>
        <v>10260</v>
      </c>
      <c r="I107" s="82" t="str">
        <f>IF($H$1="","Введите курс",Таблица630[[#This Row],[Оптовая цена KRW за 1шт]]/$H$1)</f>
        <v>Введите курс</v>
      </c>
      <c r="J107" s="83"/>
      <c r="K107" s="84">
        <f>Таблица630[[#This Row],[Заказ коробок ]]*Таблица630[[#This Row],[Кол-во шт в коробке]]</f>
        <v>0</v>
      </c>
      <c r="L107" s="85">
        <f>Таблица630[[#This Row],[Общее кол-во шт]]*Таблица630[[#This Row],[Оптовая цена KRW за 1шт]]</f>
        <v>0</v>
      </c>
      <c r="M107" s="86" t="str">
        <f>IFERROR(Таблица630[[#This Row],[Общее кол-во шт]]*Таблица630[[#This Row],[Оптовая цена USD за 1шт]],"")</f>
        <v/>
      </c>
      <c r="N107" s="87"/>
    </row>
    <row r="108" spans="1:14" ht="22.5" customHeight="1">
      <c r="A108" s="44" t="s">
        <v>26731</v>
      </c>
      <c r="B108" s="76">
        <v>8809668005622</v>
      </c>
      <c r="C108" s="50" t="s">
        <v>26732</v>
      </c>
      <c r="D108" s="77"/>
      <c r="E108" s="78">
        <v>12000</v>
      </c>
      <c r="F108" s="15">
        <v>0.56999999999999995</v>
      </c>
      <c r="G108" s="80">
        <v>4</v>
      </c>
      <c r="H108" s="81">
        <f>Таблица630[[#This Row],[Коэфициент стоимости]]*Таблица630[[#This Row],[Розничная цена KRW]]</f>
        <v>6839.9999999999991</v>
      </c>
      <c r="I108" s="82" t="str">
        <f>IF($H$1="","Введите курс",Таблица630[[#This Row],[Оптовая цена KRW за 1шт]]/$H$1)</f>
        <v>Введите курс</v>
      </c>
      <c r="J108" s="83"/>
      <c r="K108" s="84">
        <f>Таблица630[[#This Row],[Заказ коробок ]]*Таблица630[[#This Row],[Кол-во шт в коробке]]</f>
        <v>0</v>
      </c>
      <c r="L108" s="85">
        <f>Таблица630[[#This Row],[Общее кол-во шт]]*Таблица630[[#This Row],[Оптовая цена KRW за 1шт]]</f>
        <v>0</v>
      </c>
      <c r="M108" s="86" t="str">
        <f>IFERROR(Таблица630[[#This Row],[Общее кол-во шт]]*Таблица630[[#This Row],[Оптовая цена USD за 1шт]],"")</f>
        <v/>
      </c>
      <c r="N108" s="87"/>
    </row>
    <row r="109" spans="1:14" ht="22.5" customHeight="1">
      <c r="A109" s="44" t="s">
        <v>26733</v>
      </c>
      <c r="B109" s="76">
        <v>8806199485367</v>
      </c>
      <c r="C109" s="50" t="s">
        <v>26734</v>
      </c>
      <c r="D109" s="77"/>
      <c r="E109" s="78">
        <v>4000</v>
      </c>
      <c r="F109" s="15">
        <v>0.56999999999999995</v>
      </c>
      <c r="G109" s="80">
        <v>6</v>
      </c>
      <c r="H109" s="81">
        <f>Таблица630[[#This Row],[Коэфициент стоимости]]*Таблица630[[#This Row],[Розничная цена KRW]]</f>
        <v>2280</v>
      </c>
      <c r="I109" s="82" t="str">
        <f>IF($H$1="","Введите курс",Таблица630[[#This Row],[Оптовая цена KRW за 1шт]]/$H$1)</f>
        <v>Введите курс</v>
      </c>
      <c r="J109" s="83"/>
      <c r="K109" s="84">
        <f>Таблица630[[#This Row],[Заказ коробок ]]*Таблица630[[#This Row],[Кол-во шт в коробке]]</f>
        <v>0</v>
      </c>
      <c r="L109" s="85">
        <f>Таблица630[[#This Row],[Общее кол-во шт]]*Таблица630[[#This Row],[Оптовая цена KRW за 1шт]]</f>
        <v>0</v>
      </c>
      <c r="M109" s="86" t="str">
        <f>IFERROR(Таблица630[[#This Row],[Общее кол-во шт]]*Таблица630[[#This Row],[Оптовая цена USD за 1шт]],"")</f>
        <v/>
      </c>
      <c r="N109" s="87"/>
    </row>
    <row r="110" spans="1:14" ht="22.5" customHeight="1">
      <c r="A110" s="44" t="s">
        <v>26735</v>
      </c>
      <c r="B110" s="76">
        <v>8809668005615</v>
      </c>
      <c r="C110" s="50" t="s">
        <v>26736</v>
      </c>
      <c r="D110" s="77"/>
      <c r="E110" s="78">
        <v>12000</v>
      </c>
      <c r="F110" s="15">
        <v>0.56999999999999995</v>
      </c>
      <c r="G110" s="80">
        <v>4</v>
      </c>
      <c r="H110" s="81">
        <f>Таблица630[[#This Row],[Коэфициент стоимости]]*Таблица630[[#This Row],[Розничная цена KRW]]</f>
        <v>6839.9999999999991</v>
      </c>
      <c r="I110" s="82" t="str">
        <f>IF($H$1="","Введите курс",Таблица630[[#This Row],[Оптовая цена KRW за 1шт]]/$H$1)</f>
        <v>Введите курс</v>
      </c>
      <c r="J110" s="83"/>
      <c r="K110" s="84">
        <f>Таблица630[[#This Row],[Заказ коробок ]]*Таблица630[[#This Row],[Кол-во шт в коробке]]</f>
        <v>0</v>
      </c>
      <c r="L110" s="85">
        <f>Таблица630[[#This Row],[Общее кол-во шт]]*Таблица630[[#This Row],[Оптовая цена KRW за 1шт]]</f>
        <v>0</v>
      </c>
      <c r="M110" s="86" t="str">
        <f>IFERROR(Таблица630[[#This Row],[Общее кол-во шт]]*Таблица630[[#This Row],[Оптовая цена USD за 1шт]],"")</f>
        <v/>
      </c>
      <c r="N110" s="87"/>
    </row>
    <row r="111" spans="1:14" ht="22.5" customHeight="1">
      <c r="A111" s="44" t="s">
        <v>26737</v>
      </c>
      <c r="B111" s="76">
        <v>8809668019414</v>
      </c>
      <c r="C111" s="50" t="s">
        <v>26738</v>
      </c>
      <c r="D111" s="77" t="s">
        <v>26739</v>
      </c>
      <c r="E111" s="78">
        <v>18000</v>
      </c>
      <c r="F111" s="15">
        <v>0.56999999999999995</v>
      </c>
      <c r="G111" s="80">
        <v>6</v>
      </c>
      <c r="H111" s="81">
        <f>Таблица630[[#This Row],[Коэфициент стоимости]]*Таблица630[[#This Row],[Розничная цена KRW]]</f>
        <v>10260</v>
      </c>
      <c r="I111" s="82" t="str">
        <f>IF($H$1="","Введите курс",Таблица630[[#This Row],[Оптовая цена KRW за 1шт]]/$H$1)</f>
        <v>Введите курс</v>
      </c>
      <c r="J111" s="83"/>
      <c r="K111" s="84">
        <f>Таблица630[[#This Row],[Заказ коробок ]]*Таблица630[[#This Row],[Кол-во шт в коробке]]</f>
        <v>0</v>
      </c>
      <c r="L111" s="85">
        <f>Таблица630[[#This Row],[Общее кол-во шт]]*Таблица630[[#This Row],[Оптовая цена KRW за 1шт]]</f>
        <v>0</v>
      </c>
      <c r="M111" s="86" t="str">
        <f>IFERROR(Таблица630[[#This Row],[Общее кол-во шт]]*Таблица630[[#This Row],[Оптовая цена USD за 1шт]],"")</f>
        <v/>
      </c>
      <c r="N111" s="87"/>
    </row>
    <row r="112" spans="1:14" ht="22.5" customHeight="1">
      <c r="A112" s="44" t="s">
        <v>26740</v>
      </c>
      <c r="B112" s="76">
        <v>8809668019421</v>
      </c>
      <c r="C112" s="50" t="s">
        <v>26741</v>
      </c>
      <c r="D112" s="77" t="s">
        <v>26742</v>
      </c>
      <c r="E112" s="78">
        <v>18000</v>
      </c>
      <c r="F112" s="15">
        <v>0.56999999999999995</v>
      </c>
      <c r="G112" s="80">
        <v>6</v>
      </c>
      <c r="H112" s="81">
        <f>Таблица630[[#This Row],[Коэфициент стоимости]]*Таблица630[[#This Row],[Розничная цена KRW]]</f>
        <v>10260</v>
      </c>
      <c r="I112" s="82" t="str">
        <f>IF($H$1="","Введите курс",Таблица630[[#This Row],[Оптовая цена KRW за 1шт]]/$H$1)</f>
        <v>Введите курс</v>
      </c>
      <c r="J112" s="83"/>
      <c r="K112" s="84">
        <f>Таблица630[[#This Row],[Заказ коробок ]]*Таблица630[[#This Row],[Кол-во шт в коробке]]</f>
        <v>0</v>
      </c>
      <c r="L112" s="85">
        <f>Таблица630[[#This Row],[Общее кол-во шт]]*Таблица630[[#This Row],[Оптовая цена KRW за 1шт]]</f>
        <v>0</v>
      </c>
      <c r="M112" s="86" t="str">
        <f>IFERROR(Таблица630[[#This Row],[Общее кол-во шт]]*Таблица630[[#This Row],[Оптовая цена USD за 1шт]],"")</f>
        <v/>
      </c>
      <c r="N112" s="87"/>
    </row>
    <row r="113" spans="1:14" ht="22.5" customHeight="1">
      <c r="A113" s="44" t="s">
        <v>26743</v>
      </c>
      <c r="B113" s="76">
        <v>8809668023930</v>
      </c>
      <c r="C113" s="50" t="s">
        <v>26744</v>
      </c>
      <c r="D113" s="77" t="s">
        <v>26745</v>
      </c>
      <c r="E113" s="78">
        <v>2000</v>
      </c>
      <c r="F113" s="15">
        <v>0.56999999999999995</v>
      </c>
      <c r="G113" s="80">
        <v>10</v>
      </c>
      <c r="H113" s="81">
        <f>Таблица630[[#This Row],[Коэфициент стоимости]]*Таблица630[[#This Row],[Розничная цена KRW]]</f>
        <v>1140</v>
      </c>
      <c r="I113" s="82" t="str">
        <f>IF($H$1="","Введите курс",Таблица630[[#This Row],[Оптовая цена KRW за 1шт]]/$H$1)</f>
        <v>Введите курс</v>
      </c>
      <c r="J113" s="83"/>
      <c r="K113" s="84">
        <f>Таблица630[[#This Row],[Заказ коробок ]]*Таблица630[[#This Row],[Кол-во шт в коробке]]</f>
        <v>0</v>
      </c>
      <c r="L113" s="85">
        <f>Таблица630[[#This Row],[Общее кол-во шт]]*Таблица630[[#This Row],[Оптовая цена KRW за 1шт]]</f>
        <v>0</v>
      </c>
      <c r="M113" s="86" t="str">
        <f>IFERROR(Таблица630[[#This Row],[Общее кол-во шт]]*Таблица630[[#This Row],[Оптовая цена USD за 1шт]],"")</f>
        <v/>
      </c>
      <c r="N113" s="87"/>
    </row>
    <row r="114" spans="1:14" ht="22.5" customHeight="1">
      <c r="A114" s="44" t="s">
        <v>26746</v>
      </c>
      <c r="B114" s="76">
        <v>8809820683620</v>
      </c>
      <c r="C114" s="50" t="s">
        <v>26747</v>
      </c>
      <c r="D114" s="77" t="s">
        <v>26748</v>
      </c>
      <c r="E114" s="78">
        <v>1500</v>
      </c>
      <c r="F114" s="15">
        <v>0.56999999999999995</v>
      </c>
      <c r="G114" s="80">
        <v>10</v>
      </c>
      <c r="H114" s="81">
        <f>Таблица630[[#This Row],[Коэфициент стоимости]]*Таблица630[[#This Row],[Розничная цена KRW]]</f>
        <v>854.99999999999989</v>
      </c>
      <c r="I114" s="82" t="str">
        <f>IF($H$1="","Введите курс",Таблица630[[#This Row],[Оптовая цена KRW за 1шт]]/$H$1)</f>
        <v>Введите курс</v>
      </c>
      <c r="J114" s="83"/>
      <c r="K114" s="84">
        <f>Таблица630[[#This Row],[Заказ коробок ]]*Таблица630[[#This Row],[Кол-во шт в коробке]]</f>
        <v>0</v>
      </c>
      <c r="L114" s="85">
        <f>Таблица630[[#This Row],[Общее кол-во шт]]*Таблица630[[#This Row],[Оптовая цена KRW за 1шт]]</f>
        <v>0</v>
      </c>
      <c r="M114" s="86" t="str">
        <f>IFERROR(Таблица630[[#This Row],[Общее кол-во шт]]*Таблица630[[#This Row],[Оптовая цена USD за 1шт]],"")</f>
        <v/>
      </c>
      <c r="N114" s="87"/>
    </row>
    <row r="115" spans="1:14" ht="22.5" customHeight="1">
      <c r="A115" s="44" t="s">
        <v>26749</v>
      </c>
      <c r="B115" s="76">
        <v>8809668018042</v>
      </c>
      <c r="C115" s="50" t="s">
        <v>26750</v>
      </c>
      <c r="D115" s="77" t="s">
        <v>26751</v>
      </c>
      <c r="E115" s="78">
        <v>19000</v>
      </c>
      <c r="F115" s="15">
        <v>0.56999999999999995</v>
      </c>
      <c r="G115" s="80">
        <v>10</v>
      </c>
      <c r="H115" s="81">
        <f>Таблица630[[#This Row],[Коэфициент стоимости]]*Таблица630[[#This Row],[Розничная цена KRW]]</f>
        <v>10829.999999999998</v>
      </c>
      <c r="I115" s="82" t="str">
        <f>IF($H$1="","Введите курс",Таблица630[[#This Row],[Оптовая цена KRW за 1шт]]/$H$1)</f>
        <v>Введите курс</v>
      </c>
      <c r="J115" s="83"/>
      <c r="K115" s="84">
        <f>Таблица630[[#This Row],[Заказ коробок ]]*Таблица630[[#This Row],[Кол-во шт в коробке]]</f>
        <v>0</v>
      </c>
      <c r="L115" s="85">
        <f>Таблица630[[#This Row],[Общее кол-во шт]]*Таблица630[[#This Row],[Оптовая цена KRW за 1шт]]</f>
        <v>0</v>
      </c>
      <c r="M115" s="86" t="str">
        <f>IFERROR(Таблица630[[#This Row],[Общее кол-во шт]]*Таблица630[[#This Row],[Оптовая цена USD за 1шт]],"")</f>
        <v/>
      </c>
      <c r="N115" s="87"/>
    </row>
    <row r="116" spans="1:14" ht="22.5" customHeight="1">
      <c r="A116" s="44" t="s">
        <v>26752</v>
      </c>
      <c r="B116" s="76">
        <v>8809668017908</v>
      </c>
      <c r="C116" s="50" t="s">
        <v>26753</v>
      </c>
      <c r="D116" s="77" t="s">
        <v>26754</v>
      </c>
      <c r="E116" s="78">
        <v>8000</v>
      </c>
      <c r="F116" s="15">
        <v>0.56999999999999995</v>
      </c>
      <c r="G116" s="80">
        <v>10</v>
      </c>
      <c r="H116" s="81">
        <f>Таблица630[[#This Row],[Коэфициент стоимости]]*Таблица630[[#This Row],[Розничная цена KRW]]</f>
        <v>4560</v>
      </c>
      <c r="I116" s="82" t="str">
        <f>IF($H$1="","Введите курс",Таблица630[[#This Row],[Оптовая цена KRW за 1шт]]/$H$1)</f>
        <v>Введите курс</v>
      </c>
      <c r="J116" s="83"/>
      <c r="K116" s="84">
        <f>Таблица630[[#This Row],[Заказ коробок ]]*Таблица630[[#This Row],[Кол-во шт в коробке]]</f>
        <v>0</v>
      </c>
      <c r="L116" s="85">
        <f>Таблица630[[#This Row],[Общее кол-во шт]]*Таблица630[[#This Row],[Оптовая цена KRW за 1шт]]</f>
        <v>0</v>
      </c>
      <c r="M116" s="86" t="str">
        <f>IFERROR(Таблица630[[#This Row],[Общее кол-во шт]]*Таблица630[[#This Row],[Оптовая цена USD за 1шт]],"")</f>
        <v/>
      </c>
      <c r="N116" s="87"/>
    </row>
    <row r="117" spans="1:14" ht="22.5" customHeight="1">
      <c r="A117" s="44" t="s">
        <v>26755</v>
      </c>
      <c r="B117" s="76">
        <v>8809668017915</v>
      </c>
      <c r="C117" s="50" t="s">
        <v>26756</v>
      </c>
      <c r="D117" s="77" t="s">
        <v>26757</v>
      </c>
      <c r="E117" s="78">
        <v>8000</v>
      </c>
      <c r="F117" s="15">
        <v>0.56999999999999995</v>
      </c>
      <c r="G117" s="80">
        <v>10</v>
      </c>
      <c r="H117" s="81">
        <f>Таблица630[[#This Row],[Коэфициент стоимости]]*Таблица630[[#This Row],[Розничная цена KRW]]</f>
        <v>4560</v>
      </c>
      <c r="I117" s="82" t="str">
        <f>IF($H$1="","Введите курс",Таблица630[[#This Row],[Оптовая цена KRW за 1шт]]/$H$1)</f>
        <v>Введите курс</v>
      </c>
      <c r="J117" s="83"/>
      <c r="K117" s="84">
        <f>Таблица630[[#This Row],[Заказ коробок ]]*Таблица630[[#This Row],[Кол-во шт в коробке]]</f>
        <v>0</v>
      </c>
      <c r="L117" s="85">
        <f>Таблица630[[#This Row],[Общее кол-во шт]]*Таблица630[[#This Row],[Оптовая цена KRW за 1шт]]</f>
        <v>0</v>
      </c>
      <c r="M117" s="86" t="str">
        <f>IFERROR(Таблица630[[#This Row],[Общее кол-во шт]]*Таблица630[[#This Row],[Оптовая цена USD за 1шт]],"")</f>
        <v/>
      </c>
      <c r="N117" s="87"/>
    </row>
    <row r="118" spans="1:14" ht="22.5" customHeight="1">
      <c r="A118" s="44" t="s">
        <v>26758</v>
      </c>
      <c r="B118" s="76">
        <v>8809667997478</v>
      </c>
      <c r="C118" s="50" t="s">
        <v>26759</v>
      </c>
      <c r="D118" s="77" t="s">
        <v>26760</v>
      </c>
      <c r="E118" s="78">
        <v>6500</v>
      </c>
      <c r="F118" s="15">
        <v>0.56999999999999995</v>
      </c>
      <c r="G118" s="80">
        <v>6</v>
      </c>
      <c r="H118" s="81">
        <f>Таблица630[[#This Row],[Коэфициент стоимости]]*Таблица630[[#This Row],[Розничная цена KRW]]</f>
        <v>3704.9999999999995</v>
      </c>
      <c r="I118" s="82" t="str">
        <f>IF($H$1="","Введите курс",Таблица630[[#This Row],[Оптовая цена KRW за 1шт]]/$H$1)</f>
        <v>Введите курс</v>
      </c>
      <c r="J118" s="83"/>
      <c r="K118" s="84">
        <f>Таблица630[[#This Row],[Заказ коробок ]]*Таблица630[[#This Row],[Кол-во шт в коробке]]</f>
        <v>0</v>
      </c>
      <c r="L118" s="85">
        <f>Таблица630[[#This Row],[Общее кол-во шт]]*Таблица630[[#This Row],[Оптовая цена KRW за 1шт]]</f>
        <v>0</v>
      </c>
      <c r="M118" s="86" t="str">
        <f>IFERROR(Таблица630[[#This Row],[Общее кол-во шт]]*Таблица630[[#This Row],[Оптовая цена USD за 1шт]],"")</f>
        <v/>
      </c>
      <c r="N118" s="87"/>
    </row>
    <row r="119" spans="1:14" ht="22.5" customHeight="1">
      <c r="A119" s="44" t="s">
        <v>26761</v>
      </c>
      <c r="B119" s="76">
        <v>8809667997461</v>
      </c>
      <c r="C119" s="50" t="s">
        <v>26762</v>
      </c>
      <c r="D119" s="77" t="s">
        <v>26763</v>
      </c>
      <c r="E119" s="78">
        <v>6500</v>
      </c>
      <c r="F119" s="15">
        <v>0.56999999999999995</v>
      </c>
      <c r="G119" s="80">
        <v>6</v>
      </c>
      <c r="H119" s="81">
        <f>Таблица630[[#This Row],[Коэфициент стоимости]]*Таблица630[[#This Row],[Розничная цена KRW]]</f>
        <v>3704.9999999999995</v>
      </c>
      <c r="I119" s="82" t="str">
        <f>IF($H$1="","Введите курс",Таблица630[[#This Row],[Оптовая цена KRW за 1шт]]/$H$1)</f>
        <v>Введите курс</v>
      </c>
      <c r="J119" s="83"/>
      <c r="K119" s="84">
        <f>Таблица630[[#This Row],[Заказ коробок ]]*Таблица630[[#This Row],[Кол-во шт в коробке]]</f>
        <v>0</v>
      </c>
      <c r="L119" s="85">
        <f>Таблица630[[#This Row],[Общее кол-во шт]]*Таблица630[[#This Row],[Оптовая цена KRW за 1шт]]</f>
        <v>0</v>
      </c>
      <c r="M119" s="86" t="str">
        <f>IFERROR(Таблица630[[#This Row],[Общее кол-во шт]]*Таблица630[[#This Row],[Оптовая цена USD за 1шт]],"")</f>
        <v/>
      </c>
      <c r="N119" s="87"/>
    </row>
    <row r="120" spans="1:14" ht="22.5" customHeight="1">
      <c r="A120" s="44" t="s">
        <v>26764</v>
      </c>
      <c r="B120" s="76">
        <v>8809668012552</v>
      </c>
      <c r="C120" s="50" t="s">
        <v>26765</v>
      </c>
      <c r="D120" s="77" t="s">
        <v>26766</v>
      </c>
      <c r="E120" s="78">
        <v>8000</v>
      </c>
      <c r="F120" s="15">
        <v>0.56999999999999995</v>
      </c>
      <c r="G120" s="80">
        <v>10</v>
      </c>
      <c r="H120" s="81">
        <f>Таблица630[[#This Row],[Коэфициент стоимости]]*Таблица630[[#This Row],[Розничная цена KRW]]</f>
        <v>4560</v>
      </c>
      <c r="I120" s="82" t="str">
        <f>IF($H$1="","Введите курс",Таблица630[[#This Row],[Оптовая цена KRW за 1шт]]/$H$1)</f>
        <v>Введите курс</v>
      </c>
      <c r="J120" s="83"/>
      <c r="K120" s="84">
        <f>Таблица630[[#This Row],[Заказ коробок ]]*Таблица630[[#This Row],[Кол-во шт в коробке]]</f>
        <v>0</v>
      </c>
      <c r="L120" s="85">
        <f>Таблица630[[#This Row],[Общее кол-во шт]]*Таблица630[[#This Row],[Оптовая цена KRW за 1шт]]</f>
        <v>0</v>
      </c>
      <c r="M120" s="86" t="str">
        <f>IFERROR(Таблица630[[#This Row],[Общее кол-во шт]]*Таблица630[[#This Row],[Оптовая цена USD за 1шт]],"")</f>
        <v/>
      </c>
      <c r="N120" s="87"/>
    </row>
    <row r="121" spans="1:14" ht="22.5" customHeight="1">
      <c r="A121" s="44" t="s">
        <v>26767</v>
      </c>
      <c r="B121" s="76">
        <v>8806179497311</v>
      </c>
      <c r="C121" s="50" t="s">
        <v>26768</v>
      </c>
      <c r="D121" s="77" t="s">
        <v>26769</v>
      </c>
      <c r="E121" s="78">
        <v>3500</v>
      </c>
      <c r="F121" s="15">
        <v>0.56999999999999995</v>
      </c>
      <c r="G121" s="80">
        <v>10</v>
      </c>
      <c r="H121" s="81">
        <f>Таблица630[[#This Row],[Коэфициент стоимости]]*Таблица630[[#This Row],[Розничная цена KRW]]</f>
        <v>1994.9999999999998</v>
      </c>
      <c r="I121" s="82" t="str">
        <f>IF($H$1="","Введите курс",Таблица630[[#This Row],[Оптовая цена KRW за 1шт]]/$H$1)</f>
        <v>Введите курс</v>
      </c>
      <c r="J121" s="83"/>
      <c r="K121" s="84">
        <f>Таблица630[[#This Row],[Заказ коробок ]]*Таблица630[[#This Row],[Кол-во шт в коробке]]</f>
        <v>0</v>
      </c>
      <c r="L121" s="85">
        <f>Таблица630[[#This Row],[Общее кол-во шт]]*Таблица630[[#This Row],[Оптовая цена KRW за 1шт]]</f>
        <v>0</v>
      </c>
      <c r="M121" s="86" t="str">
        <f>IFERROR(Таблица630[[#This Row],[Общее кол-во шт]]*Таблица630[[#This Row],[Оптовая цена USD за 1шт]],"")</f>
        <v/>
      </c>
      <c r="N121" s="87"/>
    </row>
    <row r="122" spans="1:14" ht="22.5" customHeight="1">
      <c r="A122" s="44" t="s">
        <v>26770</v>
      </c>
      <c r="B122" s="76">
        <v>8806179497328</v>
      </c>
      <c r="C122" s="50" t="s">
        <v>26771</v>
      </c>
      <c r="D122" s="77" t="s">
        <v>26772</v>
      </c>
      <c r="E122" s="78">
        <v>3500</v>
      </c>
      <c r="F122" s="15">
        <v>0.56999999999999995</v>
      </c>
      <c r="G122" s="80">
        <v>10</v>
      </c>
      <c r="H122" s="81">
        <f>Таблица630[[#This Row],[Коэфициент стоимости]]*Таблица630[[#This Row],[Розничная цена KRW]]</f>
        <v>1994.9999999999998</v>
      </c>
      <c r="I122" s="82" t="str">
        <f>IF($H$1="","Введите курс",Таблица630[[#This Row],[Оптовая цена KRW за 1шт]]/$H$1)</f>
        <v>Введите курс</v>
      </c>
      <c r="J122" s="83"/>
      <c r="K122" s="84">
        <f>Таблица630[[#This Row],[Заказ коробок ]]*Таблица630[[#This Row],[Кол-во шт в коробке]]</f>
        <v>0</v>
      </c>
      <c r="L122" s="85">
        <f>Таблица630[[#This Row],[Общее кол-во шт]]*Таблица630[[#This Row],[Оптовая цена KRW за 1шт]]</f>
        <v>0</v>
      </c>
      <c r="M122" s="86" t="str">
        <f>IFERROR(Таблица630[[#This Row],[Общее кол-во шт]]*Таблица630[[#This Row],[Оптовая цена USD за 1шт]],"")</f>
        <v/>
      </c>
      <c r="N122" s="87"/>
    </row>
    <row r="123" spans="1:14" ht="22.5" customHeight="1">
      <c r="A123" s="44" t="s">
        <v>26773</v>
      </c>
      <c r="B123" s="76">
        <v>8809667983792</v>
      </c>
      <c r="C123" s="50" t="s">
        <v>26774</v>
      </c>
      <c r="D123" s="77" t="s">
        <v>26775</v>
      </c>
      <c r="E123" s="78">
        <v>22000</v>
      </c>
      <c r="F123" s="15">
        <v>0.56999999999999995</v>
      </c>
      <c r="G123" s="80">
        <v>6</v>
      </c>
      <c r="H123" s="81">
        <f>Таблица630[[#This Row],[Коэфициент стоимости]]*Таблица630[[#This Row],[Розничная цена KRW]]</f>
        <v>12539.999999999998</v>
      </c>
      <c r="I123" s="82" t="str">
        <f>IF($H$1="","Введите курс",Таблица630[[#This Row],[Оптовая цена KRW за 1шт]]/$H$1)</f>
        <v>Введите курс</v>
      </c>
      <c r="J123" s="83"/>
      <c r="K123" s="84">
        <f>Таблица630[[#This Row],[Заказ коробок ]]*Таблица630[[#This Row],[Кол-во шт в коробке]]</f>
        <v>0</v>
      </c>
      <c r="L123" s="85">
        <f>Таблица630[[#This Row],[Общее кол-во шт]]*Таблица630[[#This Row],[Оптовая цена KRW за 1шт]]</f>
        <v>0</v>
      </c>
      <c r="M123" s="86" t="str">
        <f>IFERROR(Таблица630[[#This Row],[Общее кол-во шт]]*Таблица630[[#This Row],[Оптовая цена USD за 1шт]],"")</f>
        <v/>
      </c>
      <c r="N123" s="87"/>
    </row>
    <row r="124" spans="1:14" ht="22.5" customHeight="1">
      <c r="A124" s="44" t="s">
        <v>26776</v>
      </c>
      <c r="B124" s="76">
        <v>8809667983815</v>
      </c>
      <c r="C124" s="50" t="s">
        <v>26777</v>
      </c>
      <c r="D124" s="77" t="s">
        <v>26778</v>
      </c>
      <c r="E124" s="78">
        <v>22000</v>
      </c>
      <c r="F124" s="15">
        <v>0.56999999999999995</v>
      </c>
      <c r="G124" s="80">
        <v>6</v>
      </c>
      <c r="H124" s="81">
        <f>Таблица630[[#This Row],[Коэфициент стоимости]]*Таблица630[[#This Row],[Розничная цена KRW]]</f>
        <v>12539.999999999998</v>
      </c>
      <c r="I124" s="82" t="str">
        <f>IF($H$1="","Введите курс",Таблица630[[#This Row],[Оптовая цена KRW за 1шт]]/$H$1)</f>
        <v>Введите курс</v>
      </c>
      <c r="J124" s="83"/>
      <c r="K124" s="84">
        <f>Таблица630[[#This Row],[Заказ коробок ]]*Таблица630[[#This Row],[Кол-во шт в коробке]]</f>
        <v>0</v>
      </c>
      <c r="L124" s="85">
        <f>Таблица630[[#This Row],[Общее кол-во шт]]*Таблица630[[#This Row],[Оптовая цена KRW за 1шт]]</f>
        <v>0</v>
      </c>
      <c r="M124" s="86" t="str">
        <f>IFERROR(Таблица630[[#This Row],[Общее кол-во шт]]*Таблица630[[#This Row],[Оптовая цена USD за 1шт]],"")</f>
        <v/>
      </c>
      <c r="N124" s="87"/>
    </row>
    <row r="125" spans="1:14" ht="22.5" customHeight="1">
      <c r="A125" s="44" t="s">
        <v>26779</v>
      </c>
      <c r="B125" s="76">
        <v>8809667983822</v>
      </c>
      <c r="C125" s="50" t="s">
        <v>26780</v>
      </c>
      <c r="D125" s="77" t="s">
        <v>26781</v>
      </c>
      <c r="E125" s="78">
        <v>22000</v>
      </c>
      <c r="F125" s="15">
        <v>0.56999999999999995</v>
      </c>
      <c r="G125" s="80">
        <v>6</v>
      </c>
      <c r="H125" s="81">
        <f>Таблица630[[#This Row],[Коэфициент стоимости]]*Таблица630[[#This Row],[Розничная цена KRW]]</f>
        <v>12539.999999999998</v>
      </c>
      <c r="I125" s="82" t="str">
        <f>IF($H$1="","Введите курс",Таблица630[[#This Row],[Оптовая цена KRW за 1шт]]/$H$1)</f>
        <v>Введите курс</v>
      </c>
      <c r="J125" s="83"/>
      <c r="K125" s="84">
        <f>Таблица630[[#This Row],[Заказ коробок ]]*Таблица630[[#This Row],[Кол-во шт в коробке]]</f>
        <v>0</v>
      </c>
      <c r="L125" s="85">
        <f>Таблица630[[#This Row],[Общее кол-во шт]]*Таблица630[[#This Row],[Оптовая цена KRW за 1шт]]</f>
        <v>0</v>
      </c>
      <c r="M125" s="86" t="str">
        <f>IFERROR(Таблица630[[#This Row],[Общее кол-во шт]]*Таблица630[[#This Row],[Оптовая цена USD за 1шт]],"")</f>
        <v/>
      </c>
      <c r="N125" s="87"/>
    </row>
    <row r="126" spans="1:14" ht="22.5" customHeight="1">
      <c r="A126" s="44" t="s">
        <v>26782</v>
      </c>
      <c r="B126" s="76">
        <v>8809667983846</v>
      </c>
      <c r="C126" s="50" t="s">
        <v>26783</v>
      </c>
      <c r="D126" s="77" t="s">
        <v>26784</v>
      </c>
      <c r="E126" s="78">
        <v>22000</v>
      </c>
      <c r="F126" s="15">
        <v>0.56999999999999995</v>
      </c>
      <c r="G126" s="80">
        <v>6</v>
      </c>
      <c r="H126" s="81">
        <f>Таблица630[[#This Row],[Коэфициент стоимости]]*Таблица630[[#This Row],[Розничная цена KRW]]</f>
        <v>12539.999999999998</v>
      </c>
      <c r="I126" s="82" t="str">
        <f>IF($H$1="","Введите курс",Таблица630[[#This Row],[Оптовая цена KRW за 1шт]]/$H$1)</f>
        <v>Введите курс</v>
      </c>
      <c r="J126" s="83"/>
      <c r="K126" s="84">
        <f>Таблица630[[#This Row],[Заказ коробок ]]*Таблица630[[#This Row],[Кол-во шт в коробке]]</f>
        <v>0</v>
      </c>
      <c r="L126" s="85">
        <f>Таблица630[[#This Row],[Общее кол-во шт]]*Таблица630[[#This Row],[Оптовая цена KRW за 1шт]]</f>
        <v>0</v>
      </c>
      <c r="M126" s="86" t="str">
        <f>IFERROR(Таблица630[[#This Row],[Общее кол-во шт]]*Таблица630[[#This Row],[Оптовая цена USD за 1шт]],"")</f>
        <v/>
      </c>
      <c r="N126" s="87"/>
    </row>
    <row r="127" spans="1:14" ht="22.5" customHeight="1">
      <c r="A127" s="44" t="s">
        <v>26785</v>
      </c>
      <c r="B127" s="76">
        <v>8809667983853</v>
      </c>
      <c r="C127" s="50" t="s">
        <v>26786</v>
      </c>
      <c r="D127" s="77" t="s">
        <v>26787</v>
      </c>
      <c r="E127" s="78">
        <v>22000</v>
      </c>
      <c r="F127" s="15">
        <v>0.56999999999999995</v>
      </c>
      <c r="G127" s="80">
        <v>6</v>
      </c>
      <c r="H127" s="81">
        <f>Таблица630[[#This Row],[Коэфициент стоимости]]*Таблица630[[#This Row],[Розничная цена KRW]]</f>
        <v>12539.999999999998</v>
      </c>
      <c r="I127" s="82" t="str">
        <f>IF($H$1="","Введите курс",Таблица630[[#This Row],[Оптовая цена KRW за 1шт]]/$H$1)</f>
        <v>Введите курс</v>
      </c>
      <c r="J127" s="83"/>
      <c r="K127" s="84">
        <f>Таблица630[[#This Row],[Заказ коробок ]]*Таблица630[[#This Row],[Кол-во шт в коробке]]</f>
        <v>0</v>
      </c>
      <c r="L127" s="85">
        <f>Таблица630[[#This Row],[Общее кол-во шт]]*Таблица630[[#This Row],[Оптовая цена KRW за 1шт]]</f>
        <v>0</v>
      </c>
      <c r="M127" s="86" t="str">
        <f>IFERROR(Таблица630[[#This Row],[Общее кол-во шт]]*Таблица630[[#This Row],[Оптовая цена USD за 1шт]],"")</f>
        <v/>
      </c>
      <c r="N127" s="87"/>
    </row>
    <row r="128" spans="1:14" ht="22.5" customHeight="1">
      <c r="A128" s="44" t="s">
        <v>26788</v>
      </c>
      <c r="B128" s="76">
        <v>8809667983860</v>
      </c>
      <c r="C128" s="50" t="s">
        <v>26789</v>
      </c>
      <c r="D128" s="77" t="s">
        <v>26790</v>
      </c>
      <c r="E128" s="78">
        <v>22000</v>
      </c>
      <c r="F128" s="15">
        <v>0.56999999999999995</v>
      </c>
      <c r="G128" s="80">
        <v>6</v>
      </c>
      <c r="H128" s="81">
        <f>Таблица630[[#This Row],[Коэфициент стоимости]]*Таблица630[[#This Row],[Розничная цена KRW]]</f>
        <v>12539.999999999998</v>
      </c>
      <c r="I128" s="82" t="str">
        <f>IF($H$1="","Введите курс",Таблица630[[#This Row],[Оптовая цена KRW за 1шт]]/$H$1)</f>
        <v>Введите курс</v>
      </c>
      <c r="J128" s="83"/>
      <c r="K128" s="84">
        <f>Таблица630[[#This Row],[Заказ коробок ]]*Таблица630[[#This Row],[Кол-во шт в коробке]]</f>
        <v>0</v>
      </c>
      <c r="L128" s="85">
        <f>Таблица630[[#This Row],[Общее кол-во шт]]*Таблица630[[#This Row],[Оптовая цена KRW за 1шт]]</f>
        <v>0</v>
      </c>
      <c r="M128" s="86" t="str">
        <f>IFERROR(Таблица630[[#This Row],[Общее кол-во шт]]*Таблица630[[#This Row],[Оптовая цена USD за 1шт]],"")</f>
        <v/>
      </c>
      <c r="N128" s="87"/>
    </row>
    <row r="129" spans="1:14" ht="22.5" customHeight="1">
      <c r="A129" s="44" t="s">
        <v>26791</v>
      </c>
      <c r="B129" s="76">
        <v>8809667983877</v>
      </c>
      <c r="C129" s="50" t="s">
        <v>26792</v>
      </c>
      <c r="D129" s="77" t="s">
        <v>26793</v>
      </c>
      <c r="E129" s="78">
        <v>22000</v>
      </c>
      <c r="F129" s="15">
        <v>0.56999999999999995</v>
      </c>
      <c r="G129" s="80">
        <v>6</v>
      </c>
      <c r="H129" s="81">
        <f>Таблица630[[#This Row],[Коэфициент стоимости]]*Таблица630[[#This Row],[Розничная цена KRW]]</f>
        <v>12539.999999999998</v>
      </c>
      <c r="I129" s="82" t="str">
        <f>IF($H$1="","Введите курс",Таблица630[[#This Row],[Оптовая цена KRW за 1шт]]/$H$1)</f>
        <v>Введите курс</v>
      </c>
      <c r="J129" s="83"/>
      <c r="K129" s="84">
        <f>Таблица630[[#This Row],[Заказ коробок ]]*Таблица630[[#This Row],[Кол-во шт в коробке]]</f>
        <v>0</v>
      </c>
      <c r="L129" s="85">
        <f>Таблица630[[#This Row],[Общее кол-во шт]]*Таблица630[[#This Row],[Оптовая цена KRW за 1шт]]</f>
        <v>0</v>
      </c>
      <c r="M129" s="86" t="str">
        <f>IFERROR(Таблица630[[#This Row],[Общее кол-во шт]]*Таблица630[[#This Row],[Оптовая цена USD за 1шт]],"")</f>
        <v/>
      </c>
      <c r="N129" s="87"/>
    </row>
    <row r="130" spans="1:14" ht="22.5" customHeight="1">
      <c r="A130" s="44" t="s">
        <v>26794</v>
      </c>
      <c r="B130" s="76">
        <v>8809667983884</v>
      </c>
      <c r="C130" s="50" t="s">
        <v>26795</v>
      </c>
      <c r="D130" s="77" t="s">
        <v>26796</v>
      </c>
      <c r="E130" s="78">
        <v>22000</v>
      </c>
      <c r="F130" s="15">
        <v>0.56999999999999995</v>
      </c>
      <c r="G130" s="80">
        <v>6</v>
      </c>
      <c r="H130" s="81">
        <f>Таблица630[[#This Row],[Коэфициент стоимости]]*Таблица630[[#This Row],[Розничная цена KRW]]</f>
        <v>12539.999999999998</v>
      </c>
      <c r="I130" s="82" t="str">
        <f>IF($H$1="","Введите курс",Таблица630[[#This Row],[Оптовая цена KRW за 1шт]]/$H$1)</f>
        <v>Введите курс</v>
      </c>
      <c r="J130" s="83"/>
      <c r="K130" s="84">
        <f>Таблица630[[#This Row],[Заказ коробок ]]*Таблица630[[#This Row],[Кол-во шт в коробке]]</f>
        <v>0</v>
      </c>
      <c r="L130" s="85">
        <f>Таблица630[[#This Row],[Общее кол-во шт]]*Таблица630[[#This Row],[Оптовая цена KRW за 1шт]]</f>
        <v>0</v>
      </c>
      <c r="M130" s="86" t="str">
        <f>IFERROR(Таблица630[[#This Row],[Общее кол-во шт]]*Таблица630[[#This Row],[Оптовая цена USD за 1шт]],"")</f>
        <v/>
      </c>
      <c r="N130" s="87"/>
    </row>
    <row r="131" spans="1:14" ht="22.5" customHeight="1">
      <c r="A131" s="44" t="s">
        <v>26797</v>
      </c>
      <c r="B131" s="76">
        <v>8809667998475</v>
      </c>
      <c r="C131" s="50" t="s">
        <v>26798</v>
      </c>
      <c r="D131" s="77" t="s">
        <v>26799</v>
      </c>
      <c r="E131" s="78">
        <v>22000</v>
      </c>
      <c r="F131" s="15">
        <v>0.56999999999999995</v>
      </c>
      <c r="G131" s="80">
        <v>6</v>
      </c>
      <c r="H131" s="81">
        <f>Таблица630[[#This Row],[Коэфициент стоимости]]*Таблица630[[#This Row],[Розничная цена KRW]]</f>
        <v>12539.999999999998</v>
      </c>
      <c r="I131" s="82" t="str">
        <f>IF($H$1="","Введите курс",Таблица630[[#This Row],[Оптовая цена KRW за 1шт]]/$H$1)</f>
        <v>Введите курс</v>
      </c>
      <c r="J131" s="83"/>
      <c r="K131" s="84">
        <f>Таблица630[[#This Row],[Заказ коробок ]]*Таблица630[[#This Row],[Кол-во шт в коробке]]</f>
        <v>0</v>
      </c>
      <c r="L131" s="85">
        <f>Таблица630[[#This Row],[Общее кол-во шт]]*Таблица630[[#This Row],[Оптовая цена KRW за 1шт]]</f>
        <v>0</v>
      </c>
      <c r="M131" s="86" t="str">
        <f>IFERROR(Таблица630[[#This Row],[Общее кол-во шт]]*Таблица630[[#This Row],[Оптовая цена USD за 1шт]],"")</f>
        <v/>
      </c>
      <c r="N131" s="87"/>
    </row>
    <row r="132" spans="1:14" ht="22.5" customHeight="1">
      <c r="A132" s="44" t="s">
        <v>26800</v>
      </c>
      <c r="B132" s="76">
        <v>8809667998482</v>
      </c>
      <c r="C132" s="50" t="s">
        <v>26801</v>
      </c>
      <c r="D132" s="77" t="s">
        <v>26802</v>
      </c>
      <c r="E132" s="78">
        <v>22000</v>
      </c>
      <c r="F132" s="15">
        <v>0.56999999999999995</v>
      </c>
      <c r="G132" s="80">
        <v>6</v>
      </c>
      <c r="H132" s="81">
        <f>Таблица630[[#This Row],[Коэфициент стоимости]]*Таблица630[[#This Row],[Розничная цена KRW]]</f>
        <v>12539.999999999998</v>
      </c>
      <c r="I132" s="82" t="str">
        <f>IF($H$1="","Введите курс",Таблица630[[#This Row],[Оптовая цена KRW за 1шт]]/$H$1)</f>
        <v>Введите курс</v>
      </c>
      <c r="J132" s="83"/>
      <c r="K132" s="84">
        <f>Таблица630[[#This Row],[Заказ коробок ]]*Таблица630[[#This Row],[Кол-во шт в коробке]]</f>
        <v>0</v>
      </c>
      <c r="L132" s="85">
        <f>Таблица630[[#This Row],[Общее кол-во шт]]*Таблица630[[#This Row],[Оптовая цена KRW за 1шт]]</f>
        <v>0</v>
      </c>
      <c r="M132" s="86" t="str">
        <f>IFERROR(Таблица630[[#This Row],[Общее кол-во шт]]*Таблица630[[#This Row],[Оптовая цена USD за 1шт]],"")</f>
        <v/>
      </c>
      <c r="N132" s="87"/>
    </row>
    <row r="133" spans="1:14" ht="22.5" customHeight="1">
      <c r="A133" s="44" t="s">
        <v>26803</v>
      </c>
      <c r="B133" s="76">
        <v>8809667983808</v>
      </c>
      <c r="C133" s="50" t="s">
        <v>26804</v>
      </c>
      <c r="D133" s="77" t="s">
        <v>26805</v>
      </c>
      <c r="E133" s="78">
        <v>22000</v>
      </c>
      <c r="F133" s="15">
        <v>0.56999999999999995</v>
      </c>
      <c r="G133" s="80">
        <v>6</v>
      </c>
      <c r="H133" s="81">
        <f>Таблица630[[#This Row],[Коэфициент стоимости]]*Таблица630[[#This Row],[Розничная цена KRW]]</f>
        <v>12539.999999999998</v>
      </c>
      <c r="I133" s="82" t="str">
        <f>IF($H$1="","Введите курс",Таблица630[[#This Row],[Оптовая цена KRW за 1шт]]/$H$1)</f>
        <v>Введите курс</v>
      </c>
      <c r="J133" s="83"/>
      <c r="K133" s="84">
        <f>Таблица630[[#This Row],[Заказ коробок ]]*Таблица630[[#This Row],[Кол-во шт в коробке]]</f>
        <v>0</v>
      </c>
      <c r="L133" s="85">
        <f>Таблица630[[#This Row],[Общее кол-во шт]]*Таблица630[[#This Row],[Оптовая цена KRW за 1шт]]</f>
        <v>0</v>
      </c>
      <c r="M133" s="86" t="str">
        <f>IFERROR(Таблица630[[#This Row],[Общее кол-во шт]]*Таблица630[[#This Row],[Оптовая цена USD за 1шт]],"")</f>
        <v/>
      </c>
      <c r="N133" s="87"/>
    </row>
    <row r="134" spans="1:14" ht="22.5" customHeight="1">
      <c r="A134" s="44" t="s">
        <v>26806</v>
      </c>
      <c r="B134" s="76">
        <v>8809667983839</v>
      </c>
      <c r="C134" s="50" t="s">
        <v>26807</v>
      </c>
      <c r="D134" s="77" t="s">
        <v>26808</v>
      </c>
      <c r="E134" s="78">
        <v>22000</v>
      </c>
      <c r="F134" s="15">
        <v>0.56999999999999995</v>
      </c>
      <c r="G134" s="80">
        <v>6</v>
      </c>
      <c r="H134" s="81">
        <f>Таблица630[[#This Row],[Коэфициент стоимости]]*Таблица630[[#This Row],[Розничная цена KRW]]</f>
        <v>12539.999999999998</v>
      </c>
      <c r="I134" s="82" t="str">
        <f>IF($H$1="","Введите курс",Таблица630[[#This Row],[Оптовая цена KRW за 1шт]]/$H$1)</f>
        <v>Введите курс</v>
      </c>
      <c r="J134" s="83"/>
      <c r="K134" s="84">
        <f>Таблица630[[#This Row],[Заказ коробок ]]*Таблица630[[#This Row],[Кол-во шт в коробке]]</f>
        <v>0</v>
      </c>
      <c r="L134" s="85">
        <f>Таблица630[[#This Row],[Общее кол-во шт]]*Таблица630[[#This Row],[Оптовая цена KRW за 1шт]]</f>
        <v>0</v>
      </c>
      <c r="M134" s="86" t="str">
        <f>IFERROR(Таблица630[[#This Row],[Общее кол-во шт]]*Таблица630[[#This Row],[Оптовая цена USD за 1шт]],"")</f>
        <v/>
      </c>
      <c r="N134" s="87"/>
    </row>
    <row r="135" spans="1:14" ht="22.5" customHeight="1">
      <c r="A135" s="44" t="s">
        <v>26809</v>
      </c>
      <c r="B135" s="76">
        <v>8809587393220</v>
      </c>
      <c r="C135" s="50" t="s">
        <v>26810</v>
      </c>
      <c r="D135" s="77" t="s">
        <v>26811</v>
      </c>
      <c r="E135" s="78">
        <v>8000</v>
      </c>
      <c r="F135" s="15">
        <v>0.56999999999999995</v>
      </c>
      <c r="G135" s="80">
        <v>6</v>
      </c>
      <c r="H135" s="81">
        <f>Таблица630[[#This Row],[Коэфициент стоимости]]*Таблица630[[#This Row],[Розничная цена KRW]]</f>
        <v>4560</v>
      </c>
      <c r="I135" s="82" t="str">
        <f>IF($H$1="","Введите курс",Таблица630[[#This Row],[Оптовая цена KRW за 1шт]]/$H$1)</f>
        <v>Введите курс</v>
      </c>
      <c r="J135" s="83"/>
      <c r="K135" s="84">
        <f>Таблица630[[#This Row],[Заказ коробок ]]*Таблица630[[#This Row],[Кол-во шт в коробке]]</f>
        <v>0</v>
      </c>
      <c r="L135" s="85">
        <f>Таблица630[[#This Row],[Общее кол-во шт]]*Таблица630[[#This Row],[Оптовая цена KRW за 1шт]]</f>
        <v>0</v>
      </c>
      <c r="M135" s="86" t="str">
        <f>IFERROR(Таблица630[[#This Row],[Общее кол-во шт]]*Таблица630[[#This Row],[Оптовая цена USD за 1шт]],"")</f>
        <v/>
      </c>
      <c r="N135" s="87"/>
    </row>
    <row r="136" spans="1:14" ht="22.5" customHeight="1">
      <c r="A136" s="44" t="s">
        <v>26812</v>
      </c>
      <c r="B136" s="76">
        <v>8809587378746</v>
      </c>
      <c r="C136" s="50" t="s">
        <v>26813</v>
      </c>
      <c r="D136" s="77" t="s">
        <v>26814</v>
      </c>
      <c r="E136" s="78">
        <v>15000</v>
      </c>
      <c r="F136" s="15">
        <v>0.56999999999999995</v>
      </c>
      <c r="G136" s="80">
        <v>10</v>
      </c>
      <c r="H136" s="81">
        <f>Таблица630[[#This Row],[Коэфициент стоимости]]*Таблица630[[#This Row],[Розничная цена KRW]]</f>
        <v>8550</v>
      </c>
      <c r="I136" s="82" t="str">
        <f>IF($H$1="","Введите курс",Таблица630[[#This Row],[Оптовая цена KRW за 1шт]]/$H$1)</f>
        <v>Введите курс</v>
      </c>
      <c r="J136" s="83"/>
      <c r="K136" s="84">
        <f>Таблица630[[#This Row],[Заказ коробок ]]*Таблица630[[#This Row],[Кол-во шт в коробке]]</f>
        <v>0</v>
      </c>
      <c r="L136" s="85">
        <f>Таблица630[[#This Row],[Общее кол-во шт]]*Таблица630[[#This Row],[Оптовая цена KRW за 1шт]]</f>
        <v>0</v>
      </c>
      <c r="M136" s="86" t="str">
        <f>IFERROR(Таблица630[[#This Row],[Общее кол-во шт]]*Таблица630[[#This Row],[Оптовая цена USD за 1шт]],"")</f>
        <v/>
      </c>
      <c r="N136" s="87"/>
    </row>
    <row r="137" spans="1:14" ht="22.5" customHeight="1">
      <c r="A137" s="44" t="s">
        <v>26815</v>
      </c>
      <c r="B137" s="76">
        <v>8809587379507</v>
      </c>
      <c r="C137" s="50" t="s">
        <v>26816</v>
      </c>
      <c r="D137" s="77" t="s">
        <v>26817</v>
      </c>
      <c r="E137" s="78">
        <v>15000</v>
      </c>
      <c r="F137" s="15">
        <v>0.56999999999999995</v>
      </c>
      <c r="G137" s="80">
        <v>20</v>
      </c>
      <c r="H137" s="81">
        <f>Таблица630[[#This Row],[Коэфициент стоимости]]*Таблица630[[#This Row],[Розничная цена KRW]]</f>
        <v>8550</v>
      </c>
      <c r="I137" s="82" t="str">
        <f>IF($H$1="","Введите курс",Таблица630[[#This Row],[Оптовая цена KRW за 1шт]]/$H$1)</f>
        <v>Введите курс</v>
      </c>
      <c r="J137" s="83"/>
      <c r="K137" s="84">
        <f>Таблица630[[#This Row],[Заказ коробок ]]*Таблица630[[#This Row],[Кол-во шт в коробке]]</f>
        <v>0</v>
      </c>
      <c r="L137" s="85">
        <f>Таблица630[[#This Row],[Общее кол-во шт]]*Таблица630[[#This Row],[Оптовая цена KRW за 1шт]]</f>
        <v>0</v>
      </c>
      <c r="M137" s="86" t="str">
        <f>IFERROR(Таблица630[[#This Row],[Общее кол-во шт]]*Таблица630[[#This Row],[Оптовая цена USD за 1шт]],"")</f>
        <v/>
      </c>
      <c r="N137" s="87"/>
    </row>
    <row r="138" spans="1:14" ht="22.5" customHeight="1">
      <c r="A138" s="44" t="s">
        <v>26818</v>
      </c>
      <c r="B138" s="76">
        <v>8809587393800</v>
      </c>
      <c r="C138" s="50" t="s">
        <v>26819</v>
      </c>
      <c r="D138" s="77" t="s">
        <v>26820</v>
      </c>
      <c r="E138" s="78">
        <v>18000</v>
      </c>
      <c r="F138" s="15">
        <v>0.56999999999999995</v>
      </c>
      <c r="G138" s="80">
        <v>6</v>
      </c>
      <c r="H138" s="81">
        <f>Таблица630[[#This Row],[Коэфициент стоимости]]*Таблица630[[#This Row],[Розничная цена KRW]]</f>
        <v>10260</v>
      </c>
      <c r="I138" s="82" t="str">
        <f>IF($H$1="","Введите курс",Таблица630[[#This Row],[Оптовая цена KRW за 1шт]]/$H$1)</f>
        <v>Введите курс</v>
      </c>
      <c r="J138" s="83"/>
      <c r="K138" s="84">
        <f>Таблица630[[#This Row],[Заказ коробок ]]*Таблица630[[#This Row],[Кол-во шт в коробке]]</f>
        <v>0</v>
      </c>
      <c r="L138" s="85">
        <f>Таблица630[[#This Row],[Общее кол-во шт]]*Таблица630[[#This Row],[Оптовая цена KRW за 1шт]]</f>
        <v>0</v>
      </c>
      <c r="M138" s="86" t="str">
        <f>IFERROR(Таблица630[[#This Row],[Общее кол-во шт]]*Таблица630[[#This Row],[Оптовая цена USD за 1шт]],"")</f>
        <v/>
      </c>
      <c r="N138" s="87"/>
    </row>
    <row r="139" spans="1:14" ht="22.5" customHeight="1">
      <c r="A139" s="44" t="s">
        <v>26821</v>
      </c>
      <c r="B139" s="76">
        <v>8809587393794</v>
      </c>
      <c r="C139" s="50" t="s">
        <v>26822</v>
      </c>
      <c r="D139" s="77" t="s">
        <v>26823</v>
      </c>
      <c r="E139" s="78">
        <v>18000</v>
      </c>
      <c r="F139" s="15">
        <v>0.56999999999999995</v>
      </c>
      <c r="G139" s="80">
        <v>6</v>
      </c>
      <c r="H139" s="81">
        <f>Таблица630[[#This Row],[Коэфициент стоимости]]*Таблица630[[#This Row],[Розничная цена KRW]]</f>
        <v>10260</v>
      </c>
      <c r="I139" s="82" t="str">
        <f>IF($H$1="","Введите курс",Таблица630[[#This Row],[Оптовая цена KRW за 1шт]]/$H$1)</f>
        <v>Введите курс</v>
      </c>
      <c r="J139" s="83"/>
      <c r="K139" s="84">
        <f>Таблица630[[#This Row],[Заказ коробок ]]*Таблица630[[#This Row],[Кол-во шт в коробке]]</f>
        <v>0</v>
      </c>
      <c r="L139" s="85">
        <f>Таблица630[[#This Row],[Общее кол-во шт]]*Таблица630[[#This Row],[Оптовая цена KRW за 1шт]]</f>
        <v>0</v>
      </c>
      <c r="M139" s="86" t="str">
        <f>IFERROR(Таблица630[[#This Row],[Общее кол-во шт]]*Таблица630[[#This Row],[Оптовая цена USD за 1шт]],"")</f>
        <v/>
      </c>
      <c r="N139" s="87"/>
    </row>
    <row r="140" spans="1:14" ht="22.5" customHeight="1">
      <c r="A140" s="44" t="s">
        <v>26824</v>
      </c>
      <c r="B140" s="76">
        <v>8809587393848</v>
      </c>
      <c r="C140" s="50" t="s">
        <v>26825</v>
      </c>
      <c r="D140" s="77" t="s">
        <v>26826</v>
      </c>
      <c r="E140" s="78">
        <v>18000</v>
      </c>
      <c r="F140" s="15">
        <v>0.56999999999999995</v>
      </c>
      <c r="G140" s="80">
        <v>6</v>
      </c>
      <c r="H140" s="81">
        <f>Таблица630[[#This Row],[Коэфициент стоимости]]*Таблица630[[#This Row],[Розничная цена KRW]]</f>
        <v>10260</v>
      </c>
      <c r="I140" s="82" t="str">
        <f>IF($H$1="","Введите курс",Таблица630[[#This Row],[Оптовая цена KRW за 1шт]]/$H$1)</f>
        <v>Введите курс</v>
      </c>
      <c r="J140" s="83"/>
      <c r="K140" s="84">
        <f>Таблица630[[#This Row],[Заказ коробок ]]*Таблица630[[#This Row],[Кол-во шт в коробке]]</f>
        <v>0</v>
      </c>
      <c r="L140" s="85">
        <f>Таблица630[[#This Row],[Общее кол-во шт]]*Таблица630[[#This Row],[Оптовая цена KRW за 1шт]]</f>
        <v>0</v>
      </c>
      <c r="M140" s="86" t="str">
        <f>IFERROR(Таблица630[[#This Row],[Общее кол-во шт]]*Таблица630[[#This Row],[Оптовая цена USD за 1шт]],"")</f>
        <v/>
      </c>
      <c r="N140" s="87"/>
    </row>
    <row r="141" spans="1:14" ht="22.5" customHeight="1">
      <c r="A141" s="44" t="s">
        <v>26827</v>
      </c>
      <c r="B141" s="76">
        <v>8809587393831</v>
      </c>
      <c r="C141" s="50" t="s">
        <v>26828</v>
      </c>
      <c r="D141" s="77" t="s">
        <v>26829</v>
      </c>
      <c r="E141" s="78">
        <v>18000</v>
      </c>
      <c r="F141" s="15">
        <v>0.56999999999999995</v>
      </c>
      <c r="G141" s="80">
        <v>6</v>
      </c>
      <c r="H141" s="81">
        <f>Таблица630[[#This Row],[Коэфициент стоимости]]*Таблица630[[#This Row],[Розничная цена KRW]]</f>
        <v>10260</v>
      </c>
      <c r="I141" s="82" t="str">
        <f>IF($H$1="","Введите курс",Таблица630[[#This Row],[Оптовая цена KRW за 1шт]]/$H$1)</f>
        <v>Введите курс</v>
      </c>
      <c r="J141" s="83"/>
      <c r="K141" s="84">
        <f>Таблица630[[#This Row],[Заказ коробок ]]*Таблица630[[#This Row],[Кол-во шт в коробке]]</f>
        <v>0</v>
      </c>
      <c r="L141" s="85">
        <f>Таблица630[[#This Row],[Общее кол-во шт]]*Таблица630[[#This Row],[Оптовая цена KRW за 1шт]]</f>
        <v>0</v>
      </c>
      <c r="M141" s="86" t="str">
        <f>IFERROR(Таблица630[[#This Row],[Общее кол-во шт]]*Таблица630[[#This Row],[Оптовая цена USD за 1шт]],"")</f>
        <v/>
      </c>
      <c r="N141" s="87"/>
    </row>
    <row r="142" spans="1:14" ht="22.5" customHeight="1">
      <c r="A142" s="44" t="s">
        <v>26830</v>
      </c>
      <c r="B142" s="76">
        <v>8809587393824</v>
      </c>
      <c r="C142" s="50" t="s">
        <v>26831</v>
      </c>
      <c r="D142" s="77" t="s">
        <v>26832</v>
      </c>
      <c r="E142" s="78">
        <v>18000</v>
      </c>
      <c r="F142" s="15">
        <v>0.56999999999999995</v>
      </c>
      <c r="G142" s="80">
        <v>6</v>
      </c>
      <c r="H142" s="81">
        <f>Таблица630[[#This Row],[Коэфициент стоимости]]*Таблица630[[#This Row],[Розничная цена KRW]]</f>
        <v>10260</v>
      </c>
      <c r="I142" s="82" t="str">
        <f>IF($H$1="","Введите курс",Таблица630[[#This Row],[Оптовая цена KRW за 1шт]]/$H$1)</f>
        <v>Введите курс</v>
      </c>
      <c r="J142" s="83"/>
      <c r="K142" s="84">
        <f>Таблица630[[#This Row],[Заказ коробок ]]*Таблица630[[#This Row],[Кол-во шт в коробке]]</f>
        <v>0</v>
      </c>
      <c r="L142" s="85">
        <f>Таблица630[[#This Row],[Общее кол-во шт]]*Таблица630[[#This Row],[Оптовая цена KRW за 1шт]]</f>
        <v>0</v>
      </c>
      <c r="M142" s="86" t="str">
        <f>IFERROR(Таблица630[[#This Row],[Общее кол-во шт]]*Таблица630[[#This Row],[Оптовая цена USD за 1шт]],"")</f>
        <v/>
      </c>
      <c r="N142" s="87"/>
    </row>
    <row r="143" spans="1:14" ht="22.5" customHeight="1">
      <c r="A143" s="44" t="s">
        <v>26833</v>
      </c>
      <c r="B143" s="76">
        <v>8809587393787</v>
      </c>
      <c r="C143" s="50" t="s">
        <v>26834</v>
      </c>
      <c r="D143" s="77" t="s">
        <v>26835</v>
      </c>
      <c r="E143" s="78">
        <v>18000</v>
      </c>
      <c r="F143" s="15">
        <v>0.56999999999999995</v>
      </c>
      <c r="G143" s="80">
        <v>6</v>
      </c>
      <c r="H143" s="81">
        <f>Таблица630[[#This Row],[Коэфициент стоимости]]*Таблица630[[#This Row],[Розничная цена KRW]]</f>
        <v>10260</v>
      </c>
      <c r="I143" s="82" t="str">
        <f>IF($H$1="","Введите курс",Таблица630[[#This Row],[Оптовая цена KRW за 1шт]]/$H$1)</f>
        <v>Введите курс</v>
      </c>
      <c r="J143" s="83"/>
      <c r="K143" s="84">
        <f>Таблица630[[#This Row],[Заказ коробок ]]*Таблица630[[#This Row],[Кол-во шт в коробке]]</f>
        <v>0</v>
      </c>
      <c r="L143" s="85">
        <f>Таблица630[[#This Row],[Общее кол-во шт]]*Таблица630[[#This Row],[Оптовая цена KRW за 1шт]]</f>
        <v>0</v>
      </c>
      <c r="M143" s="86" t="str">
        <f>IFERROR(Таблица630[[#This Row],[Общее кол-во шт]]*Таблица630[[#This Row],[Оптовая цена USD за 1шт]],"")</f>
        <v/>
      </c>
      <c r="N143" s="87"/>
    </row>
    <row r="144" spans="1:14" ht="22.5" customHeight="1">
      <c r="A144" s="44" t="s">
        <v>26836</v>
      </c>
      <c r="B144" s="76">
        <v>8809587393770</v>
      </c>
      <c r="C144" s="50" t="s">
        <v>26837</v>
      </c>
      <c r="D144" s="77" t="s">
        <v>26838</v>
      </c>
      <c r="E144" s="78">
        <v>18000</v>
      </c>
      <c r="F144" s="15">
        <v>0.56999999999999995</v>
      </c>
      <c r="G144" s="80">
        <v>6</v>
      </c>
      <c r="H144" s="81">
        <f>Таблица630[[#This Row],[Коэфициент стоимости]]*Таблица630[[#This Row],[Розничная цена KRW]]</f>
        <v>10260</v>
      </c>
      <c r="I144" s="82" t="str">
        <f>IF($H$1="","Введите курс",Таблица630[[#This Row],[Оптовая цена KRW за 1шт]]/$H$1)</f>
        <v>Введите курс</v>
      </c>
      <c r="J144" s="83"/>
      <c r="K144" s="84">
        <f>Таблица630[[#This Row],[Заказ коробок ]]*Таблица630[[#This Row],[Кол-во шт в коробке]]</f>
        <v>0</v>
      </c>
      <c r="L144" s="85">
        <f>Таблица630[[#This Row],[Общее кол-во шт]]*Таблица630[[#This Row],[Оптовая цена KRW за 1шт]]</f>
        <v>0</v>
      </c>
      <c r="M144" s="86" t="str">
        <f>IFERROR(Таблица630[[#This Row],[Общее кол-во шт]]*Таблица630[[#This Row],[Оптовая цена USD за 1шт]],"")</f>
        <v/>
      </c>
      <c r="N144" s="87"/>
    </row>
    <row r="145" spans="1:14" ht="22.5" customHeight="1">
      <c r="A145" s="44" t="s">
        <v>26839</v>
      </c>
      <c r="B145" s="76">
        <v>8809587393817</v>
      </c>
      <c r="C145" s="50" t="s">
        <v>26840</v>
      </c>
      <c r="D145" s="77" t="s">
        <v>26841</v>
      </c>
      <c r="E145" s="78">
        <v>18000</v>
      </c>
      <c r="F145" s="15">
        <v>0.56999999999999995</v>
      </c>
      <c r="G145" s="80">
        <v>6</v>
      </c>
      <c r="H145" s="81">
        <f>Таблица630[[#This Row],[Коэфициент стоимости]]*Таблица630[[#This Row],[Розничная цена KRW]]</f>
        <v>10260</v>
      </c>
      <c r="I145" s="82" t="str">
        <f>IF($H$1="","Введите курс",Таблица630[[#This Row],[Оптовая цена KRW за 1шт]]/$H$1)</f>
        <v>Введите курс</v>
      </c>
      <c r="J145" s="83"/>
      <c r="K145" s="84">
        <f>Таблица630[[#This Row],[Заказ коробок ]]*Таблица630[[#This Row],[Кол-во шт в коробке]]</f>
        <v>0</v>
      </c>
      <c r="L145" s="85">
        <f>Таблица630[[#This Row],[Общее кол-во шт]]*Таблица630[[#This Row],[Оптовая цена KRW за 1шт]]</f>
        <v>0</v>
      </c>
      <c r="M145" s="86" t="str">
        <f>IFERROR(Таблица630[[#This Row],[Общее кол-во шт]]*Таблица630[[#This Row],[Оптовая цена USD за 1шт]],"")</f>
        <v/>
      </c>
      <c r="N145" s="87"/>
    </row>
    <row r="146" spans="1:14" ht="22.5" customHeight="1">
      <c r="A146" s="44" t="s">
        <v>26842</v>
      </c>
      <c r="B146" s="76">
        <v>8809587393763</v>
      </c>
      <c r="C146" s="50" t="s">
        <v>26843</v>
      </c>
      <c r="D146" s="77" t="s">
        <v>26844</v>
      </c>
      <c r="E146" s="78">
        <v>18000</v>
      </c>
      <c r="F146" s="15">
        <v>0.56999999999999995</v>
      </c>
      <c r="G146" s="80">
        <v>6</v>
      </c>
      <c r="H146" s="81">
        <f>Таблица630[[#This Row],[Коэфициент стоимости]]*Таблица630[[#This Row],[Розничная цена KRW]]</f>
        <v>10260</v>
      </c>
      <c r="I146" s="82" t="str">
        <f>IF($H$1="","Введите курс",Таблица630[[#This Row],[Оптовая цена KRW за 1шт]]/$H$1)</f>
        <v>Введите курс</v>
      </c>
      <c r="J146" s="83"/>
      <c r="K146" s="84">
        <f>Таблица630[[#This Row],[Заказ коробок ]]*Таблица630[[#This Row],[Кол-во шт в коробке]]</f>
        <v>0</v>
      </c>
      <c r="L146" s="85">
        <f>Таблица630[[#This Row],[Общее кол-во шт]]*Таблица630[[#This Row],[Оптовая цена KRW за 1шт]]</f>
        <v>0</v>
      </c>
      <c r="M146" s="86" t="str">
        <f>IFERROR(Таблица630[[#This Row],[Общее кол-во шт]]*Таблица630[[#This Row],[Оптовая цена USD за 1шт]],"")</f>
        <v/>
      </c>
      <c r="N146" s="87"/>
    </row>
    <row r="147" spans="1:14" ht="22.5" customHeight="1">
      <c r="A147" s="44" t="s">
        <v>26845</v>
      </c>
      <c r="B147" s="76">
        <v>8809587393756</v>
      </c>
      <c r="C147" s="50" t="s">
        <v>26846</v>
      </c>
      <c r="D147" s="77" t="s">
        <v>26847</v>
      </c>
      <c r="E147" s="78">
        <v>18000</v>
      </c>
      <c r="F147" s="15">
        <v>0.56999999999999995</v>
      </c>
      <c r="G147" s="80">
        <v>6</v>
      </c>
      <c r="H147" s="81">
        <f>Таблица630[[#This Row],[Коэфициент стоимости]]*Таблица630[[#This Row],[Розничная цена KRW]]</f>
        <v>10260</v>
      </c>
      <c r="I147" s="82" t="str">
        <f>IF($H$1="","Введите курс",Таблица630[[#This Row],[Оптовая цена KRW за 1шт]]/$H$1)</f>
        <v>Введите курс</v>
      </c>
      <c r="J147" s="83"/>
      <c r="K147" s="84">
        <f>Таблица630[[#This Row],[Заказ коробок ]]*Таблица630[[#This Row],[Кол-во шт в коробке]]</f>
        <v>0</v>
      </c>
      <c r="L147" s="85">
        <f>Таблица630[[#This Row],[Общее кол-во шт]]*Таблица630[[#This Row],[Оптовая цена KRW за 1шт]]</f>
        <v>0</v>
      </c>
      <c r="M147" s="86" t="str">
        <f>IFERROR(Таблица630[[#This Row],[Общее кол-во шт]]*Таблица630[[#This Row],[Оптовая цена USD за 1шт]],"")</f>
        <v/>
      </c>
      <c r="N147" s="87"/>
    </row>
    <row r="148" spans="1:14" ht="22.5" customHeight="1">
      <c r="A148" s="44" t="s">
        <v>26848</v>
      </c>
      <c r="B148" s="76">
        <v>8809587393749</v>
      </c>
      <c r="C148" s="50" t="s">
        <v>26849</v>
      </c>
      <c r="D148" s="77" t="s">
        <v>26850</v>
      </c>
      <c r="E148" s="78">
        <v>18000</v>
      </c>
      <c r="F148" s="15">
        <v>0.56999999999999995</v>
      </c>
      <c r="G148" s="80">
        <v>6</v>
      </c>
      <c r="H148" s="81">
        <f>Таблица630[[#This Row],[Коэфициент стоимости]]*Таблица630[[#This Row],[Розничная цена KRW]]</f>
        <v>10260</v>
      </c>
      <c r="I148" s="82" t="str">
        <f>IF($H$1="","Введите курс",Таблица630[[#This Row],[Оптовая цена KRW за 1шт]]/$H$1)</f>
        <v>Введите курс</v>
      </c>
      <c r="J148" s="83"/>
      <c r="K148" s="84">
        <f>Таблица630[[#This Row],[Заказ коробок ]]*Таблица630[[#This Row],[Кол-во шт в коробке]]</f>
        <v>0</v>
      </c>
      <c r="L148" s="85">
        <f>Таблица630[[#This Row],[Общее кол-во шт]]*Таблица630[[#This Row],[Оптовая цена KRW за 1шт]]</f>
        <v>0</v>
      </c>
      <c r="M148" s="86" t="str">
        <f>IFERROR(Таблица630[[#This Row],[Общее кол-во шт]]*Таблица630[[#This Row],[Оптовая цена USD за 1шт]],"")</f>
        <v/>
      </c>
      <c r="N148" s="87"/>
    </row>
    <row r="149" spans="1:14" ht="22.5" customHeight="1">
      <c r="A149" s="44" t="s">
        <v>26851</v>
      </c>
      <c r="B149" s="76">
        <v>8809587393732</v>
      </c>
      <c r="C149" s="50" t="s">
        <v>26852</v>
      </c>
      <c r="D149" s="77" t="s">
        <v>26853</v>
      </c>
      <c r="E149" s="78">
        <v>18000</v>
      </c>
      <c r="F149" s="15">
        <v>0.56999999999999995</v>
      </c>
      <c r="G149" s="80">
        <v>6</v>
      </c>
      <c r="H149" s="81">
        <f>Таблица630[[#This Row],[Коэфициент стоимости]]*Таблица630[[#This Row],[Розничная цена KRW]]</f>
        <v>10260</v>
      </c>
      <c r="I149" s="82" t="str">
        <f>IF($H$1="","Введите курс",Таблица630[[#This Row],[Оптовая цена KRW за 1шт]]/$H$1)</f>
        <v>Введите курс</v>
      </c>
      <c r="J149" s="83"/>
      <c r="K149" s="84">
        <f>Таблица630[[#This Row],[Заказ коробок ]]*Таблица630[[#This Row],[Кол-во шт в коробке]]</f>
        <v>0</v>
      </c>
      <c r="L149" s="85">
        <f>Таблица630[[#This Row],[Общее кол-во шт]]*Таблица630[[#This Row],[Оптовая цена KRW за 1шт]]</f>
        <v>0</v>
      </c>
      <c r="M149" s="86" t="str">
        <f>IFERROR(Таблица630[[#This Row],[Общее кол-во шт]]*Таблица630[[#This Row],[Оптовая цена USD за 1шт]],"")</f>
        <v/>
      </c>
      <c r="N149" s="87"/>
    </row>
    <row r="150" spans="1:14" ht="22.5" customHeight="1">
      <c r="A150" s="44" t="s">
        <v>26854</v>
      </c>
      <c r="B150" s="76">
        <v>8809667997645</v>
      </c>
      <c r="C150" s="50" t="s">
        <v>26855</v>
      </c>
      <c r="D150" s="77" t="s">
        <v>26856</v>
      </c>
      <c r="E150" s="78">
        <v>19000</v>
      </c>
      <c r="F150" s="15">
        <v>0.56999999999999995</v>
      </c>
      <c r="G150" s="80">
        <v>6</v>
      </c>
      <c r="H150" s="81">
        <f>Таблица630[[#This Row],[Коэфициент стоимости]]*Таблица630[[#This Row],[Розничная цена KRW]]</f>
        <v>10829.999999999998</v>
      </c>
      <c r="I150" s="82" t="str">
        <f>IF($H$1="","Введите курс",Таблица630[[#This Row],[Оптовая цена KRW за 1шт]]/$H$1)</f>
        <v>Введите курс</v>
      </c>
      <c r="J150" s="83"/>
      <c r="K150" s="84">
        <f>Таблица630[[#This Row],[Заказ коробок ]]*Таблица630[[#This Row],[Кол-во шт в коробке]]</f>
        <v>0</v>
      </c>
      <c r="L150" s="85">
        <f>Таблица630[[#This Row],[Общее кол-во шт]]*Таблица630[[#This Row],[Оптовая цена KRW за 1шт]]</f>
        <v>0</v>
      </c>
      <c r="M150" s="86" t="str">
        <f>IFERROR(Таблица630[[#This Row],[Общее кол-во шт]]*Таблица630[[#This Row],[Оптовая цена USD за 1шт]],"")</f>
        <v/>
      </c>
      <c r="N150" s="87"/>
    </row>
    <row r="151" spans="1:14" ht="22.5" customHeight="1">
      <c r="A151" s="44" t="s">
        <v>26857</v>
      </c>
      <c r="B151" s="76">
        <v>8809667997652</v>
      </c>
      <c r="C151" s="50" t="s">
        <v>26858</v>
      </c>
      <c r="D151" s="77" t="s">
        <v>26859</v>
      </c>
      <c r="E151" s="78">
        <v>19000</v>
      </c>
      <c r="F151" s="15">
        <v>0.56999999999999995</v>
      </c>
      <c r="G151" s="80">
        <v>6</v>
      </c>
      <c r="H151" s="81">
        <f>Таблица630[[#This Row],[Коэфициент стоимости]]*Таблица630[[#This Row],[Розничная цена KRW]]</f>
        <v>10829.999999999998</v>
      </c>
      <c r="I151" s="82" t="str">
        <f>IF($H$1="","Введите курс",Таблица630[[#This Row],[Оптовая цена KRW за 1шт]]/$H$1)</f>
        <v>Введите курс</v>
      </c>
      <c r="J151" s="83"/>
      <c r="K151" s="84">
        <f>Таблица630[[#This Row],[Заказ коробок ]]*Таблица630[[#This Row],[Кол-во шт в коробке]]</f>
        <v>0</v>
      </c>
      <c r="L151" s="85">
        <f>Таблица630[[#This Row],[Общее кол-во шт]]*Таблица630[[#This Row],[Оптовая цена KRW за 1шт]]</f>
        <v>0</v>
      </c>
      <c r="M151" s="86" t="str">
        <f>IFERROR(Таблица630[[#This Row],[Общее кол-во шт]]*Таблица630[[#This Row],[Оптовая цена USD за 1шт]],"")</f>
        <v/>
      </c>
      <c r="N151" s="87"/>
    </row>
    <row r="152" spans="1:14" ht="22.5" customHeight="1">
      <c r="A152" s="44" t="s">
        <v>26860</v>
      </c>
      <c r="B152" s="76">
        <v>8809667997393</v>
      </c>
      <c r="C152" s="50" t="s">
        <v>26861</v>
      </c>
      <c r="D152" s="77" t="s">
        <v>26862</v>
      </c>
      <c r="E152" s="78">
        <v>19000</v>
      </c>
      <c r="F152" s="15">
        <v>0.56999999999999995</v>
      </c>
      <c r="G152" s="80">
        <v>6</v>
      </c>
      <c r="H152" s="81">
        <f>Таблица630[[#This Row],[Коэфициент стоимости]]*Таблица630[[#This Row],[Розничная цена KRW]]</f>
        <v>10829.999999999998</v>
      </c>
      <c r="I152" s="82" t="str">
        <f>IF($H$1="","Введите курс",Таблица630[[#This Row],[Оптовая цена KRW за 1шт]]/$H$1)</f>
        <v>Введите курс</v>
      </c>
      <c r="J152" s="83"/>
      <c r="K152" s="84">
        <f>Таблица630[[#This Row],[Заказ коробок ]]*Таблица630[[#This Row],[Кол-во шт в коробке]]</f>
        <v>0</v>
      </c>
      <c r="L152" s="85">
        <f>Таблица630[[#This Row],[Общее кол-во шт]]*Таблица630[[#This Row],[Оптовая цена KRW за 1шт]]</f>
        <v>0</v>
      </c>
      <c r="M152" s="86" t="str">
        <f>IFERROR(Таблица630[[#This Row],[Общее кол-во шт]]*Таблица630[[#This Row],[Оптовая цена USD за 1шт]],"")</f>
        <v/>
      </c>
      <c r="N152" s="87"/>
    </row>
    <row r="153" spans="1:14" ht="22.5" customHeight="1">
      <c r="A153" s="44" t="s">
        <v>26863</v>
      </c>
      <c r="B153" s="76">
        <v>8809667997669</v>
      </c>
      <c r="C153" s="50" t="s">
        <v>26864</v>
      </c>
      <c r="D153" s="77" t="s">
        <v>26865</v>
      </c>
      <c r="E153" s="78">
        <v>19000</v>
      </c>
      <c r="F153" s="15">
        <v>0.56999999999999995</v>
      </c>
      <c r="G153" s="80">
        <v>6</v>
      </c>
      <c r="H153" s="81">
        <f>Таблица630[[#This Row],[Коэфициент стоимости]]*Таблица630[[#This Row],[Розничная цена KRW]]</f>
        <v>10829.999999999998</v>
      </c>
      <c r="I153" s="82" t="str">
        <f>IF($H$1="","Введите курс",Таблица630[[#This Row],[Оптовая цена KRW за 1шт]]/$H$1)</f>
        <v>Введите курс</v>
      </c>
      <c r="J153" s="83"/>
      <c r="K153" s="84">
        <f>Таблица630[[#This Row],[Заказ коробок ]]*Таблица630[[#This Row],[Кол-во шт в коробке]]</f>
        <v>0</v>
      </c>
      <c r="L153" s="85">
        <f>Таблица630[[#This Row],[Общее кол-во шт]]*Таблица630[[#This Row],[Оптовая цена KRW за 1шт]]</f>
        <v>0</v>
      </c>
      <c r="M153" s="86" t="str">
        <f>IFERROR(Таблица630[[#This Row],[Общее кол-во шт]]*Таблица630[[#This Row],[Оптовая цена USD за 1шт]],"")</f>
        <v/>
      </c>
      <c r="N153" s="87"/>
    </row>
    <row r="154" spans="1:14" ht="22.5" customHeight="1">
      <c r="A154" s="44" t="s">
        <v>26866</v>
      </c>
      <c r="B154" s="76">
        <v>8809668018004</v>
      </c>
      <c r="C154" s="50" t="s">
        <v>26867</v>
      </c>
      <c r="D154" s="77" t="s">
        <v>26868</v>
      </c>
      <c r="E154" s="78">
        <v>19000</v>
      </c>
      <c r="F154" s="15">
        <v>0.56999999999999995</v>
      </c>
      <c r="G154" s="80">
        <v>4</v>
      </c>
      <c r="H154" s="81">
        <f>Таблица630[[#This Row],[Коэфициент стоимости]]*Таблица630[[#This Row],[Розничная цена KRW]]</f>
        <v>10829.999999999998</v>
      </c>
      <c r="I154" s="82" t="str">
        <f>IF($H$1="","Введите курс",Таблица630[[#This Row],[Оптовая цена KRW за 1шт]]/$H$1)</f>
        <v>Введите курс</v>
      </c>
      <c r="J154" s="83"/>
      <c r="K154" s="84">
        <f>Таблица630[[#This Row],[Заказ коробок ]]*Таблица630[[#This Row],[Кол-во шт в коробке]]</f>
        <v>0</v>
      </c>
      <c r="L154" s="85">
        <f>Таблица630[[#This Row],[Общее кол-во шт]]*Таблица630[[#This Row],[Оптовая цена KRW за 1шт]]</f>
        <v>0</v>
      </c>
      <c r="M154" s="86" t="str">
        <f>IFERROR(Таблица630[[#This Row],[Общее кол-во шт]]*Таблица630[[#This Row],[Оптовая цена USD за 1шт]],"")</f>
        <v/>
      </c>
      <c r="N154" s="87"/>
    </row>
    <row r="155" spans="1:14" ht="22.5" customHeight="1">
      <c r="A155" s="44" t="s">
        <v>26869</v>
      </c>
      <c r="B155" s="76">
        <v>8809668018028</v>
      </c>
      <c r="C155" s="50" t="s">
        <v>26870</v>
      </c>
      <c r="D155" s="77" t="s">
        <v>26871</v>
      </c>
      <c r="E155" s="78">
        <v>19000</v>
      </c>
      <c r="F155" s="15">
        <v>0.56999999999999995</v>
      </c>
      <c r="G155" s="80">
        <v>4</v>
      </c>
      <c r="H155" s="81">
        <f>Таблица630[[#This Row],[Коэфициент стоимости]]*Таблица630[[#This Row],[Розничная цена KRW]]</f>
        <v>10829.999999999998</v>
      </c>
      <c r="I155" s="82" t="str">
        <f>IF($H$1="","Введите курс",Таблица630[[#This Row],[Оптовая цена KRW за 1шт]]/$H$1)</f>
        <v>Введите курс</v>
      </c>
      <c r="J155" s="83"/>
      <c r="K155" s="84">
        <f>Таблица630[[#This Row],[Заказ коробок ]]*Таблица630[[#This Row],[Кол-во шт в коробке]]</f>
        <v>0</v>
      </c>
      <c r="L155" s="85">
        <f>Таблица630[[#This Row],[Общее кол-во шт]]*Таблица630[[#This Row],[Оптовая цена KRW за 1шт]]</f>
        <v>0</v>
      </c>
      <c r="M155" s="86" t="str">
        <f>IFERROR(Таблица630[[#This Row],[Общее кол-во шт]]*Таблица630[[#This Row],[Оптовая цена USD за 1шт]],"")</f>
        <v/>
      </c>
      <c r="N155" s="87"/>
    </row>
    <row r="156" spans="1:14" ht="22.5" customHeight="1">
      <c r="A156" s="44" t="s">
        <v>26872</v>
      </c>
      <c r="B156" s="76">
        <v>8809668018035</v>
      </c>
      <c r="C156" s="50" t="s">
        <v>26873</v>
      </c>
      <c r="D156" s="77" t="s">
        <v>26874</v>
      </c>
      <c r="E156" s="78">
        <v>19000</v>
      </c>
      <c r="F156" s="15">
        <v>0.56999999999999995</v>
      </c>
      <c r="G156" s="80">
        <v>4</v>
      </c>
      <c r="H156" s="81">
        <f>Таблица630[[#This Row],[Коэфициент стоимости]]*Таблица630[[#This Row],[Розничная цена KRW]]</f>
        <v>10829.999999999998</v>
      </c>
      <c r="I156" s="82" t="str">
        <f>IF($H$1="","Введите курс",Таблица630[[#This Row],[Оптовая цена KRW за 1шт]]/$H$1)</f>
        <v>Введите курс</v>
      </c>
      <c r="J156" s="83"/>
      <c r="K156" s="84">
        <f>Таблица630[[#This Row],[Заказ коробок ]]*Таблица630[[#This Row],[Кол-во шт в коробке]]</f>
        <v>0</v>
      </c>
      <c r="L156" s="85">
        <f>Таблица630[[#This Row],[Общее кол-во шт]]*Таблица630[[#This Row],[Оптовая цена KRW за 1шт]]</f>
        <v>0</v>
      </c>
      <c r="M156" s="86" t="str">
        <f>IFERROR(Таблица630[[#This Row],[Общее кол-во шт]]*Таблица630[[#This Row],[Оптовая цена USD за 1шт]],"")</f>
        <v/>
      </c>
      <c r="N156" s="87"/>
    </row>
    <row r="157" spans="1:14" ht="22.5" customHeight="1">
      <c r="A157" s="44" t="s">
        <v>26875</v>
      </c>
      <c r="B157" s="76">
        <v>8809668018011</v>
      </c>
      <c r="C157" s="50" t="s">
        <v>26876</v>
      </c>
      <c r="D157" s="77" t="s">
        <v>26877</v>
      </c>
      <c r="E157" s="78">
        <v>19000</v>
      </c>
      <c r="F157" s="15">
        <v>0.56999999999999995</v>
      </c>
      <c r="G157" s="80">
        <v>4</v>
      </c>
      <c r="H157" s="81">
        <f>Таблица630[[#This Row],[Коэфициент стоимости]]*Таблица630[[#This Row],[Розничная цена KRW]]</f>
        <v>10829.999999999998</v>
      </c>
      <c r="I157" s="82" t="str">
        <f>IF($H$1="","Введите курс",Таблица630[[#This Row],[Оптовая цена KRW за 1шт]]/$H$1)</f>
        <v>Введите курс</v>
      </c>
      <c r="J157" s="83"/>
      <c r="K157" s="84">
        <f>Таблица630[[#This Row],[Заказ коробок ]]*Таблица630[[#This Row],[Кол-во шт в коробке]]</f>
        <v>0</v>
      </c>
      <c r="L157" s="85">
        <f>Таблица630[[#This Row],[Общее кол-во шт]]*Таблица630[[#This Row],[Оптовая цена KRW за 1шт]]</f>
        <v>0</v>
      </c>
      <c r="M157" s="86" t="str">
        <f>IFERROR(Таблица630[[#This Row],[Общее кол-во шт]]*Таблица630[[#This Row],[Оптовая цена USD за 1шт]],"")</f>
        <v/>
      </c>
      <c r="N157" s="87"/>
    </row>
    <row r="158" spans="1:14" ht="22.5" customHeight="1">
      <c r="A158" s="44" t="s">
        <v>26878</v>
      </c>
      <c r="B158" s="76">
        <v>8809820685730</v>
      </c>
      <c r="C158" s="50" t="s">
        <v>26879</v>
      </c>
      <c r="D158" s="77" t="s">
        <v>26880</v>
      </c>
      <c r="E158" s="78">
        <v>29000</v>
      </c>
      <c r="F158" s="15">
        <v>0.56999999999999995</v>
      </c>
      <c r="G158" s="80">
        <v>6</v>
      </c>
      <c r="H158" s="81">
        <f>Таблица630[[#This Row],[Коэфициент стоимости]]*Таблица630[[#This Row],[Розничная цена KRW]]</f>
        <v>16530</v>
      </c>
      <c r="I158" s="82" t="str">
        <f>IF($H$1="","Введите курс",Таблица630[[#This Row],[Оптовая цена KRW за 1шт]]/$H$1)</f>
        <v>Введите курс</v>
      </c>
      <c r="J158" s="83"/>
      <c r="K158" s="84">
        <f>Таблица630[[#This Row],[Заказ коробок ]]*Таблица630[[#This Row],[Кол-во шт в коробке]]</f>
        <v>0</v>
      </c>
      <c r="L158" s="85">
        <f>Таблица630[[#This Row],[Общее кол-во шт]]*Таблица630[[#This Row],[Оптовая цена KRW за 1шт]]</f>
        <v>0</v>
      </c>
      <c r="M158" s="86" t="str">
        <f>IFERROR(Таблица630[[#This Row],[Общее кол-во шт]]*Таблица630[[#This Row],[Оптовая цена USD за 1шт]],"")</f>
        <v/>
      </c>
      <c r="N158" s="87"/>
    </row>
    <row r="159" spans="1:14" ht="22.5" customHeight="1">
      <c r="A159" s="44" t="s">
        <v>26881</v>
      </c>
      <c r="B159" s="76">
        <v>8809820685747</v>
      </c>
      <c r="C159" s="50" t="s">
        <v>26882</v>
      </c>
      <c r="D159" s="77" t="s">
        <v>26883</v>
      </c>
      <c r="E159" s="78">
        <v>29000</v>
      </c>
      <c r="F159" s="15">
        <v>0.56999999999999995</v>
      </c>
      <c r="G159" s="80">
        <v>6</v>
      </c>
      <c r="H159" s="81">
        <f>Таблица630[[#This Row],[Коэфициент стоимости]]*Таблица630[[#This Row],[Розничная цена KRW]]</f>
        <v>16530</v>
      </c>
      <c r="I159" s="82" t="str">
        <f>IF($H$1="","Введите курс",Таблица630[[#This Row],[Оптовая цена KRW за 1шт]]/$H$1)</f>
        <v>Введите курс</v>
      </c>
      <c r="J159" s="83"/>
      <c r="K159" s="84">
        <f>Таблица630[[#This Row],[Заказ коробок ]]*Таблица630[[#This Row],[Кол-во шт в коробке]]</f>
        <v>0</v>
      </c>
      <c r="L159" s="85">
        <f>Таблица630[[#This Row],[Общее кол-во шт]]*Таблица630[[#This Row],[Оптовая цена KRW за 1шт]]</f>
        <v>0</v>
      </c>
      <c r="M159" s="86" t="str">
        <f>IFERROR(Таблица630[[#This Row],[Общее кол-во шт]]*Таблица630[[#This Row],[Оптовая цена USD за 1шт]],"")</f>
        <v/>
      </c>
      <c r="N159" s="87"/>
    </row>
    <row r="160" spans="1:14" ht="22.5" customHeight="1">
      <c r="A160" s="44" t="s">
        <v>26884</v>
      </c>
      <c r="B160" s="76">
        <v>8809820685754</v>
      </c>
      <c r="C160" s="50" t="s">
        <v>26885</v>
      </c>
      <c r="D160" s="77" t="s">
        <v>26886</v>
      </c>
      <c r="E160" s="78">
        <v>29000</v>
      </c>
      <c r="F160" s="15">
        <v>0.56999999999999995</v>
      </c>
      <c r="G160" s="80">
        <v>6</v>
      </c>
      <c r="H160" s="81">
        <f>Таблица630[[#This Row],[Коэфициент стоимости]]*Таблица630[[#This Row],[Розничная цена KRW]]</f>
        <v>16530</v>
      </c>
      <c r="I160" s="82" t="str">
        <f>IF($H$1="","Введите курс",Таблица630[[#This Row],[Оптовая цена KRW за 1шт]]/$H$1)</f>
        <v>Введите курс</v>
      </c>
      <c r="J160" s="83"/>
      <c r="K160" s="84">
        <f>Таблица630[[#This Row],[Заказ коробок ]]*Таблица630[[#This Row],[Кол-во шт в коробке]]</f>
        <v>0</v>
      </c>
      <c r="L160" s="85">
        <f>Таблица630[[#This Row],[Общее кол-во шт]]*Таблица630[[#This Row],[Оптовая цена KRW за 1шт]]</f>
        <v>0</v>
      </c>
      <c r="M160" s="86" t="str">
        <f>IFERROR(Таблица630[[#This Row],[Общее кол-во шт]]*Таблица630[[#This Row],[Оптовая цена USD за 1шт]],"")</f>
        <v/>
      </c>
      <c r="N160" s="87"/>
    </row>
    <row r="161" spans="1:14" ht="22.5" customHeight="1">
      <c r="A161" s="44" t="s">
        <v>26887</v>
      </c>
      <c r="B161" s="76">
        <v>8809820685761</v>
      </c>
      <c r="C161" s="50" t="s">
        <v>26888</v>
      </c>
      <c r="D161" s="77" t="s">
        <v>26889</v>
      </c>
      <c r="E161" s="78">
        <v>29000</v>
      </c>
      <c r="F161" s="15">
        <v>0.56999999999999995</v>
      </c>
      <c r="G161" s="80">
        <v>6</v>
      </c>
      <c r="H161" s="81">
        <f>Таблица630[[#This Row],[Коэфициент стоимости]]*Таблица630[[#This Row],[Розничная цена KRW]]</f>
        <v>16530</v>
      </c>
      <c r="I161" s="82" t="str">
        <f>IF($H$1="","Введите курс",Таблица630[[#This Row],[Оптовая цена KRW за 1шт]]/$H$1)</f>
        <v>Введите курс</v>
      </c>
      <c r="J161" s="83"/>
      <c r="K161" s="84">
        <f>Таблица630[[#This Row],[Заказ коробок ]]*Таблица630[[#This Row],[Кол-во шт в коробке]]</f>
        <v>0</v>
      </c>
      <c r="L161" s="85">
        <f>Таблица630[[#This Row],[Общее кол-во шт]]*Таблица630[[#This Row],[Оптовая цена KRW за 1шт]]</f>
        <v>0</v>
      </c>
      <c r="M161" s="86" t="str">
        <f>IFERROR(Таблица630[[#This Row],[Общее кол-во шт]]*Таблица630[[#This Row],[Оптовая цена USD за 1шт]],"")</f>
        <v/>
      </c>
      <c r="N161" s="87"/>
    </row>
    <row r="162" spans="1:14" ht="22.5" customHeight="1">
      <c r="A162" s="44" t="s">
        <v>26890</v>
      </c>
      <c r="B162" s="76">
        <v>8809820686225</v>
      </c>
      <c r="C162" s="50" t="s">
        <v>26891</v>
      </c>
      <c r="D162" s="77" t="s">
        <v>26892</v>
      </c>
      <c r="E162" s="78">
        <v>29000</v>
      </c>
      <c r="F162" s="15">
        <v>0.56999999999999995</v>
      </c>
      <c r="G162" s="80">
        <v>6</v>
      </c>
      <c r="H162" s="81">
        <f>Таблица630[[#This Row],[Коэфициент стоимости]]*Таблица630[[#This Row],[Розничная цена KRW]]</f>
        <v>16530</v>
      </c>
      <c r="I162" s="82" t="str">
        <f>IF($H$1="","Введите курс",Таблица630[[#This Row],[Оптовая цена KRW за 1шт]]/$H$1)</f>
        <v>Введите курс</v>
      </c>
      <c r="J162" s="83"/>
      <c r="K162" s="84">
        <f>Таблица630[[#This Row],[Заказ коробок ]]*Таблица630[[#This Row],[Кол-во шт в коробке]]</f>
        <v>0</v>
      </c>
      <c r="L162" s="85">
        <f>Таблица630[[#This Row],[Общее кол-во шт]]*Таблица630[[#This Row],[Оптовая цена KRW за 1шт]]</f>
        <v>0</v>
      </c>
      <c r="M162" s="86" t="str">
        <f>IFERROR(Таблица630[[#This Row],[Общее кол-во шт]]*Таблица630[[#This Row],[Оптовая цена USD за 1шт]],"")</f>
        <v/>
      </c>
      <c r="N162" s="87"/>
    </row>
    <row r="163" spans="1:14" ht="22.5" customHeight="1">
      <c r="A163" s="44" t="s">
        <v>26893</v>
      </c>
      <c r="B163" s="76">
        <v>8809820686232</v>
      </c>
      <c r="C163" s="50" t="s">
        <v>26894</v>
      </c>
      <c r="D163" s="77" t="s">
        <v>26895</v>
      </c>
      <c r="E163" s="78">
        <v>29000</v>
      </c>
      <c r="F163" s="15">
        <v>0.56999999999999995</v>
      </c>
      <c r="G163" s="80">
        <v>6</v>
      </c>
      <c r="H163" s="81">
        <f>Таблица630[[#This Row],[Коэфициент стоимости]]*Таблица630[[#This Row],[Розничная цена KRW]]</f>
        <v>16530</v>
      </c>
      <c r="I163" s="82" t="str">
        <f>IF($H$1="","Введите курс",Таблица630[[#This Row],[Оптовая цена KRW за 1шт]]/$H$1)</f>
        <v>Введите курс</v>
      </c>
      <c r="J163" s="83"/>
      <c r="K163" s="84">
        <f>Таблица630[[#This Row],[Заказ коробок ]]*Таблица630[[#This Row],[Кол-во шт в коробке]]</f>
        <v>0</v>
      </c>
      <c r="L163" s="85">
        <f>Таблица630[[#This Row],[Общее кол-во шт]]*Таблица630[[#This Row],[Оптовая цена KRW за 1шт]]</f>
        <v>0</v>
      </c>
      <c r="M163" s="86" t="str">
        <f>IFERROR(Таблица630[[#This Row],[Общее кол-во шт]]*Таблица630[[#This Row],[Оптовая цена USD за 1шт]],"")</f>
        <v/>
      </c>
      <c r="N163" s="87"/>
    </row>
    <row r="164" spans="1:14" ht="22.5" customHeight="1">
      <c r="A164" s="44" t="s">
        <v>26896</v>
      </c>
      <c r="B164" s="76">
        <v>8809820686249</v>
      </c>
      <c r="C164" s="50" t="s">
        <v>26897</v>
      </c>
      <c r="D164" s="77" t="s">
        <v>26898</v>
      </c>
      <c r="E164" s="78">
        <v>29000</v>
      </c>
      <c r="F164" s="15">
        <v>0.56999999999999995</v>
      </c>
      <c r="G164" s="80">
        <v>6</v>
      </c>
      <c r="H164" s="81">
        <f>Таблица630[[#This Row],[Коэфициент стоимости]]*Таблица630[[#This Row],[Розничная цена KRW]]</f>
        <v>16530</v>
      </c>
      <c r="I164" s="82" t="str">
        <f>IF($H$1="","Введите курс",Таблица630[[#This Row],[Оптовая цена KRW за 1шт]]/$H$1)</f>
        <v>Введите курс</v>
      </c>
      <c r="J164" s="83"/>
      <c r="K164" s="84">
        <f>Таблица630[[#This Row],[Заказ коробок ]]*Таблица630[[#This Row],[Кол-во шт в коробке]]</f>
        <v>0</v>
      </c>
      <c r="L164" s="85">
        <f>Таблица630[[#This Row],[Общее кол-во шт]]*Таблица630[[#This Row],[Оптовая цена KRW за 1шт]]</f>
        <v>0</v>
      </c>
      <c r="M164" s="86" t="str">
        <f>IFERROR(Таблица630[[#This Row],[Общее кол-во шт]]*Таблица630[[#This Row],[Оптовая цена USD за 1шт]],"")</f>
        <v/>
      </c>
      <c r="N164" s="87"/>
    </row>
    <row r="165" spans="1:14" ht="22.5" customHeight="1">
      <c r="A165" s="44" t="s">
        <v>26899</v>
      </c>
      <c r="B165" s="76">
        <v>8809820686256</v>
      </c>
      <c r="C165" s="50" t="s">
        <v>26900</v>
      </c>
      <c r="D165" s="77" t="s">
        <v>26901</v>
      </c>
      <c r="E165" s="78">
        <v>29000</v>
      </c>
      <c r="F165" s="15">
        <v>0.56999999999999995</v>
      </c>
      <c r="G165" s="80">
        <v>6</v>
      </c>
      <c r="H165" s="81">
        <f>Таблица630[[#This Row],[Коэфициент стоимости]]*Таблица630[[#This Row],[Розничная цена KRW]]</f>
        <v>16530</v>
      </c>
      <c r="I165" s="82" t="str">
        <f>IF($H$1="","Введите курс",Таблица630[[#This Row],[Оптовая цена KRW за 1шт]]/$H$1)</f>
        <v>Введите курс</v>
      </c>
      <c r="J165" s="83"/>
      <c r="K165" s="84">
        <f>Таблица630[[#This Row],[Заказ коробок ]]*Таблица630[[#This Row],[Кол-во шт в коробке]]</f>
        <v>0</v>
      </c>
      <c r="L165" s="85">
        <f>Таблица630[[#This Row],[Общее кол-во шт]]*Таблица630[[#This Row],[Оптовая цена KRW за 1шт]]</f>
        <v>0</v>
      </c>
      <c r="M165" s="86" t="str">
        <f>IFERROR(Таблица630[[#This Row],[Общее кол-во шт]]*Таблица630[[#This Row],[Оптовая цена USD за 1шт]],"")</f>
        <v/>
      </c>
      <c r="N165" s="87"/>
    </row>
    <row r="166" spans="1:14" ht="22.5" customHeight="1">
      <c r="A166" s="44" t="s">
        <v>26902</v>
      </c>
      <c r="B166" s="76">
        <v>8809820680377</v>
      </c>
      <c r="C166" s="50" t="s">
        <v>26903</v>
      </c>
      <c r="D166" s="77" t="s">
        <v>26904</v>
      </c>
      <c r="E166" s="78">
        <v>2650</v>
      </c>
      <c r="F166" s="15">
        <v>0.56999999999999995</v>
      </c>
      <c r="G166" s="80">
        <v>4</v>
      </c>
      <c r="H166" s="81">
        <f>Таблица630[[#This Row],[Коэфициент стоимости]]*Таблица630[[#This Row],[Розничная цена KRW]]</f>
        <v>1510.4999999999998</v>
      </c>
      <c r="I166" s="82" t="str">
        <f>IF($H$1="","Введите курс",Таблица630[[#This Row],[Оптовая цена KRW за 1шт]]/$H$1)</f>
        <v>Введите курс</v>
      </c>
      <c r="J166" s="83"/>
      <c r="K166" s="84">
        <f>Таблица630[[#This Row],[Заказ коробок ]]*Таблица630[[#This Row],[Кол-во шт в коробке]]</f>
        <v>0</v>
      </c>
      <c r="L166" s="85">
        <f>Таблица630[[#This Row],[Общее кол-во шт]]*Таблица630[[#This Row],[Оптовая цена KRW за 1шт]]</f>
        <v>0</v>
      </c>
      <c r="M166" s="86" t="str">
        <f>IFERROR(Таблица630[[#This Row],[Общее кол-во шт]]*Таблица630[[#This Row],[Оптовая цена USD за 1шт]],"")</f>
        <v/>
      </c>
      <c r="N166" s="87"/>
    </row>
    <row r="167" spans="1:14" ht="22.5" customHeight="1">
      <c r="A167" s="44" t="s">
        <v>26905</v>
      </c>
      <c r="B167" s="76">
        <v>8809820680384</v>
      </c>
      <c r="C167" s="50" t="s">
        <v>26906</v>
      </c>
      <c r="D167" s="77" t="s">
        <v>26907</v>
      </c>
      <c r="E167" s="78">
        <v>2650</v>
      </c>
      <c r="F167" s="15">
        <v>0.56999999999999995</v>
      </c>
      <c r="G167" s="80">
        <v>4</v>
      </c>
      <c r="H167" s="81">
        <f>Таблица630[[#This Row],[Коэфициент стоимости]]*Таблица630[[#This Row],[Розничная цена KRW]]</f>
        <v>1510.4999999999998</v>
      </c>
      <c r="I167" s="82" t="str">
        <f>IF($H$1="","Введите курс",Таблица630[[#This Row],[Оптовая цена KRW за 1шт]]/$H$1)</f>
        <v>Введите курс</v>
      </c>
      <c r="J167" s="83"/>
      <c r="K167" s="84">
        <f>Таблица630[[#This Row],[Заказ коробок ]]*Таблица630[[#This Row],[Кол-во шт в коробке]]</f>
        <v>0</v>
      </c>
      <c r="L167" s="85">
        <f>Таблица630[[#This Row],[Общее кол-во шт]]*Таблица630[[#This Row],[Оптовая цена KRW за 1шт]]</f>
        <v>0</v>
      </c>
      <c r="M167" s="86" t="str">
        <f>IFERROR(Таблица630[[#This Row],[Общее кол-во шт]]*Таблица630[[#This Row],[Оптовая цена USD за 1шт]],"")</f>
        <v/>
      </c>
      <c r="N167" s="87"/>
    </row>
    <row r="168" spans="1:14" ht="22.5" customHeight="1">
      <c r="A168" s="44" t="s">
        <v>26908</v>
      </c>
      <c r="B168" s="76">
        <v>8809820680391</v>
      </c>
      <c r="C168" s="50" t="s">
        <v>26909</v>
      </c>
      <c r="D168" s="77" t="s">
        <v>26910</v>
      </c>
      <c r="E168" s="78">
        <v>2650</v>
      </c>
      <c r="F168" s="15">
        <v>0.56999999999999995</v>
      </c>
      <c r="G168" s="80">
        <v>4</v>
      </c>
      <c r="H168" s="81">
        <f>Таблица630[[#This Row],[Коэфициент стоимости]]*Таблица630[[#This Row],[Розничная цена KRW]]</f>
        <v>1510.4999999999998</v>
      </c>
      <c r="I168" s="82" t="str">
        <f>IF($H$1="","Введите курс",Таблица630[[#This Row],[Оптовая цена KRW за 1шт]]/$H$1)</f>
        <v>Введите курс</v>
      </c>
      <c r="J168" s="83"/>
      <c r="K168" s="84">
        <f>Таблица630[[#This Row],[Заказ коробок ]]*Таблица630[[#This Row],[Кол-во шт в коробке]]</f>
        <v>0</v>
      </c>
      <c r="L168" s="85">
        <f>Таблица630[[#This Row],[Общее кол-во шт]]*Таблица630[[#This Row],[Оптовая цена KRW за 1шт]]</f>
        <v>0</v>
      </c>
      <c r="M168" s="86" t="str">
        <f>IFERROR(Таблица630[[#This Row],[Общее кол-во шт]]*Таблица630[[#This Row],[Оптовая цена USD за 1шт]],"")</f>
        <v/>
      </c>
      <c r="N168" s="87"/>
    </row>
    <row r="169" spans="1:14" ht="22.5" customHeight="1">
      <c r="A169" s="44" t="s">
        <v>26911</v>
      </c>
      <c r="B169" s="76">
        <v>8809820680506</v>
      </c>
      <c r="C169" s="50" t="s">
        <v>26912</v>
      </c>
      <c r="D169" s="77" t="s">
        <v>26913</v>
      </c>
      <c r="E169" s="78">
        <v>2650</v>
      </c>
      <c r="F169" s="15">
        <v>0.56999999999999995</v>
      </c>
      <c r="G169" s="80">
        <v>4</v>
      </c>
      <c r="H169" s="81">
        <f>Таблица630[[#This Row],[Коэфициент стоимости]]*Таблица630[[#This Row],[Розничная цена KRW]]</f>
        <v>1510.4999999999998</v>
      </c>
      <c r="I169" s="82" t="str">
        <f>IF($H$1="","Введите курс",Таблица630[[#This Row],[Оптовая цена KRW за 1шт]]/$H$1)</f>
        <v>Введите курс</v>
      </c>
      <c r="J169" s="83"/>
      <c r="K169" s="84">
        <f>Таблица630[[#This Row],[Заказ коробок ]]*Таблица630[[#This Row],[Кол-во шт в коробке]]</f>
        <v>0</v>
      </c>
      <c r="L169" s="85">
        <f>Таблица630[[#This Row],[Общее кол-во шт]]*Таблица630[[#This Row],[Оптовая цена KRW за 1шт]]</f>
        <v>0</v>
      </c>
      <c r="M169" s="86" t="str">
        <f>IFERROR(Таблица630[[#This Row],[Общее кол-во шт]]*Таблица630[[#This Row],[Оптовая цена USD за 1шт]],"")</f>
        <v/>
      </c>
      <c r="N169" s="87"/>
    </row>
    <row r="170" spans="1:14" ht="22.5" customHeight="1">
      <c r="A170" s="44" t="s">
        <v>26914</v>
      </c>
      <c r="B170" s="76">
        <v>8809820680513</v>
      </c>
      <c r="C170" s="50" t="s">
        <v>26915</v>
      </c>
      <c r="D170" s="77" t="s">
        <v>26916</v>
      </c>
      <c r="E170" s="78">
        <v>2650</v>
      </c>
      <c r="F170" s="15">
        <v>0.56999999999999995</v>
      </c>
      <c r="G170" s="80">
        <v>4</v>
      </c>
      <c r="H170" s="81">
        <f>Таблица630[[#This Row],[Коэфициент стоимости]]*Таблица630[[#This Row],[Розничная цена KRW]]</f>
        <v>1510.4999999999998</v>
      </c>
      <c r="I170" s="82" t="str">
        <f>IF($H$1="","Введите курс",Таблица630[[#This Row],[Оптовая цена KRW за 1шт]]/$H$1)</f>
        <v>Введите курс</v>
      </c>
      <c r="J170" s="83"/>
      <c r="K170" s="84">
        <f>Таблица630[[#This Row],[Заказ коробок ]]*Таблица630[[#This Row],[Кол-во шт в коробке]]</f>
        <v>0</v>
      </c>
      <c r="L170" s="85">
        <f>Таблица630[[#This Row],[Общее кол-во шт]]*Таблица630[[#This Row],[Оптовая цена KRW за 1шт]]</f>
        <v>0</v>
      </c>
      <c r="M170" s="86" t="str">
        <f>IFERROR(Таблица630[[#This Row],[Общее кол-во шт]]*Таблица630[[#This Row],[Оптовая цена USD за 1шт]],"")</f>
        <v/>
      </c>
      <c r="N170" s="87"/>
    </row>
    <row r="171" spans="1:14" ht="22.5" customHeight="1">
      <c r="A171" s="44" t="s">
        <v>26917</v>
      </c>
      <c r="B171" s="76">
        <v>8809820680520</v>
      </c>
      <c r="C171" s="50" t="s">
        <v>26918</v>
      </c>
      <c r="D171" s="77" t="s">
        <v>26919</v>
      </c>
      <c r="E171" s="78">
        <v>2650</v>
      </c>
      <c r="F171" s="15">
        <v>0.56999999999999995</v>
      </c>
      <c r="G171" s="80">
        <v>4</v>
      </c>
      <c r="H171" s="81">
        <f>Таблица630[[#This Row],[Коэфициент стоимости]]*Таблица630[[#This Row],[Розничная цена KRW]]</f>
        <v>1510.4999999999998</v>
      </c>
      <c r="I171" s="82" t="str">
        <f>IF($H$1="","Введите курс",Таблица630[[#This Row],[Оптовая цена KRW за 1шт]]/$H$1)</f>
        <v>Введите курс</v>
      </c>
      <c r="J171" s="83"/>
      <c r="K171" s="84">
        <f>Таблица630[[#This Row],[Заказ коробок ]]*Таблица630[[#This Row],[Кол-во шт в коробке]]</f>
        <v>0</v>
      </c>
      <c r="L171" s="85">
        <f>Таблица630[[#This Row],[Общее кол-во шт]]*Таблица630[[#This Row],[Оптовая цена KRW за 1шт]]</f>
        <v>0</v>
      </c>
      <c r="M171" s="86" t="str">
        <f>IFERROR(Таблица630[[#This Row],[Общее кол-во шт]]*Таблица630[[#This Row],[Оптовая цена USD за 1шт]],"")</f>
        <v/>
      </c>
      <c r="N171" s="87"/>
    </row>
    <row r="172" spans="1:14" ht="22.5" customHeight="1">
      <c r="A172" s="44" t="s">
        <v>26920</v>
      </c>
      <c r="B172" s="76">
        <v>8809820680537</v>
      </c>
      <c r="C172" s="50" t="s">
        <v>26921</v>
      </c>
      <c r="D172" s="77" t="s">
        <v>26922</v>
      </c>
      <c r="E172" s="78">
        <v>2650</v>
      </c>
      <c r="F172" s="15">
        <v>0.56999999999999995</v>
      </c>
      <c r="G172" s="80">
        <v>4</v>
      </c>
      <c r="H172" s="81">
        <f>Таблица630[[#This Row],[Коэфициент стоимости]]*Таблица630[[#This Row],[Розничная цена KRW]]</f>
        <v>1510.4999999999998</v>
      </c>
      <c r="I172" s="82" t="str">
        <f>IF($H$1="","Введите курс",Таблица630[[#This Row],[Оптовая цена KRW за 1шт]]/$H$1)</f>
        <v>Введите курс</v>
      </c>
      <c r="J172" s="83"/>
      <c r="K172" s="84">
        <f>Таблица630[[#This Row],[Заказ коробок ]]*Таблица630[[#This Row],[Кол-во шт в коробке]]</f>
        <v>0</v>
      </c>
      <c r="L172" s="85">
        <f>Таблица630[[#This Row],[Общее кол-во шт]]*Таблица630[[#This Row],[Оптовая цена KRW за 1шт]]</f>
        <v>0</v>
      </c>
      <c r="M172" s="86" t="str">
        <f>IFERROR(Таблица630[[#This Row],[Общее кол-во шт]]*Таблица630[[#This Row],[Оптовая цена USD за 1шт]],"")</f>
        <v/>
      </c>
      <c r="N172" s="87"/>
    </row>
    <row r="173" spans="1:14" ht="22.5" customHeight="1">
      <c r="A173" s="44" t="s">
        <v>26923</v>
      </c>
      <c r="B173" s="76">
        <v>8809820680544</v>
      </c>
      <c r="C173" s="50" t="s">
        <v>26924</v>
      </c>
      <c r="D173" s="77" t="s">
        <v>26925</v>
      </c>
      <c r="E173" s="78">
        <v>2650</v>
      </c>
      <c r="F173" s="15">
        <v>0.56999999999999995</v>
      </c>
      <c r="G173" s="80">
        <v>4</v>
      </c>
      <c r="H173" s="81">
        <f>Таблица630[[#This Row],[Коэфициент стоимости]]*Таблица630[[#This Row],[Розничная цена KRW]]</f>
        <v>1510.4999999999998</v>
      </c>
      <c r="I173" s="82" t="str">
        <f>IF($H$1="","Введите курс",Таблица630[[#This Row],[Оптовая цена KRW за 1шт]]/$H$1)</f>
        <v>Введите курс</v>
      </c>
      <c r="J173" s="83"/>
      <c r="K173" s="84">
        <f>Таблица630[[#This Row],[Заказ коробок ]]*Таблица630[[#This Row],[Кол-во шт в коробке]]</f>
        <v>0</v>
      </c>
      <c r="L173" s="85">
        <f>Таблица630[[#This Row],[Общее кол-во шт]]*Таблица630[[#This Row],[Оптовая цена KRW за 1шт]]</f>
        <v>0</v>
      </c>
      <c r="M173" s="86" t="str">
        <f>IFERROR(Таблица630[[#This Row],[Общее кол-во шт]]*Таблица630[[#This Row],[Оптовая цена USD за 1шт]],"")</f>
        <v/>
      </c>
      <c r="N173" s="87"/>
    </row>
    <row r="174" spans="1:14" ht="22.5" customHeight="1">
      <c r="A174" s="44" t="s">
        <v>26926</v>
      </c>
      <c r="B174" s="76">
        <v>8809820680551</v>
      </c>
      <c r="C174" s="50" t="s">
        <v>26927</v>
      </c>
      <c r="D174" s="77" t="s">
        <v>26928</v>
      </c>
      <c r="E174" s="78">
        <v>2650</v>
      </c>
      <c r="F174" s="15">
        <v>0.56999999999999995</v>
      </c>
      <c r="G174" s="80">
        <v>4</v>
      </c>
      <c r="H174" s="81">
        <f>Таблица630[[#This Row],[Коэфициент стоимости]]*Таблица630[[#This Row],[Розничная цена KRW]]</f>
        <v>1510.4999999999998</v>
      </c>
      <c r="I174" s="82" t="str">
        <f>IF($H$1="","Введите курс",Таблица630[[#This Row],[Оптовая цена KRW за 1шт]]/$H$1)</f>
        <v>Введите курс</v>
      </c>
      <c r="J174" s="83"/>
      <c r="K174" s="84">
        <f>Таблица630[[#This Row],[Заказ коробок ]]*Таблица630[[#This Row],[Кол-во шт в коробке]]</f>
        <v>0</v>
      </c>
      <c r="L174" s="85">
        <f>Таблица630[[#This Row],[Общее кол-во шт]]*Таблица630[[#This Row],[Оптовая цена KRW за 1шт]]</f>
        <v>0</v>
      </c>
      <c r="M174" s="86" t="str">
        <f>IFERROR(Таблица630[[#This Row],[Общее кол-во шт]]*Таблица630[[#This Row],[Оптовая цена USD за 1шт]],"")</f>
        <v/>
      </c>
      <c r="N174" s="87"/>
    </row>
    <row r="175" spans="1:14" ht="22.5" customHeight="1">
      <c r="A175" s="44" t="s">
        <v>26929</v>
      </c>
      <c r="B175" s="76">
        <v>8809820680568</v>
      </c>
      <c r="C175" s="50" t="s">
        <v>26930</v>
      </c>
      <c r="D175" s="77" t="s">
        <v>26931</v>
      </c>
      <c r="E175" s="78">
        <v>2650</v>
      </c>
      <c r="F175" s="15">
        <v>0.56999999999999995</v>
      </c>
      <c r="G175" s="80">
        <v>4</v>
      </c>
      <c r="H175" s="81">
        <f>Таблица630[[#This Row],[Коэфициент стоимости]]*Таблица630[[#This Row],[Розничная цена KRW]]</f>
        <v>1510.4999999999998</v>
      </c>
      <c r="I175" s="82" t="str">
        <f>IF($H$1="","Введите курс",Таблица630[[#This Row],[Оптовая цена KRW за 1шт]]/$H$1)</f>
        <v>Введите курс</v>
      </c>
      <c r="J175" s="83"/>
      <c r="K175" s="84">
        <f>Таблица630[[#This Row],[Заказ коробок ]]*Таблица630[[#This Row],[Кол-во шт в коробке]]</f>
        <v>0</v>
      </c>
      <c r="L175" s="85">
        <f>Таблица630[[#This Row],[Общее кол-во шт]]*Таблица630[[#This Row],[Оптовая цена KRW за 1шт]]</f>
        <v>0</v>
      </c>
      <c r="M175" s="86" t="str">
        <f>IFERROR(Таблица630[[#This Row],[Общее кол-во шт]]*Таблица630[[#This Row],[Оптовая цена USD за 1шт]],"")</f>
        <v/>
      </c>
      <c r="N175" s="87"/>
    </row>
    <row r="176" spans="1:14" ht="22.5" customHeight="1">
      <c r="A176" s="44" t="s">
        <v>26932</v>
      </c>
      <c r="B176" s="76">
        <v>8809668006643</v>
      </c>
      <c r="C176" s="50" t="s">
        <v>26933</v>
      </c>
      <c r="D176" s="77" t="s">
        <v>26934</v>
      </c>
      <c r="E176" s="78">
        <v>24000</v>
      </c>
      <c r="F176" s="15">
        <v>0.56999999999999995</v>
      </c>
      <c r="G176" s="80">
        <v>6</v>
      </c>
      <c r="H176" s="81">
        <f>Таблица630[[#This Row],[Коэфициент стоимости]]*Таблица630[[#This Row],[Розничная цена KRW]]</f>
        <v>13679.999999999998</v>
      </c>
      <c r="I176" s="82" t="str">
        <f>IF($H$1="","Введите курс",Таблица630[[#This Row],[Оптовая цена KRW за 1шт]]/$H$1)</f>
        <v>Введите курс</v>
      </c>
      <c r="J176" s="83"/>
      <c r="K176" s="84">
        <f>Таблица630[[#This Row],[Заказ коробок ]]*Таблица630[[#This Row],[Кол-во шт в коробке]]</f>
        <v>0</v>
      </c>
      <c r="L176" s="85">
        <f>Таблица630[[#This Row],[Общее кол-во шт]]*Таблица630[[#This Row],[Оптовая цена KRW за 1шт]]</f>
        <v>0</v>
      </c>
      <c r="M176" s="86" t="str">
        <f>IFERROR(Таблица630[[#This Row],[Общее кол-во шт]]*Таблица630[[#This Row],[Оптовая цена USD за 1шт]],"")</f>
        <v/>
      </c>
      <c r="N176" s="87"/>
    </row>
    <row r="177" spans="1:14" ht="22.5" customHeight="1">
      <c r="A177" s="44" t="s">
        <v>26935</v>
      </c>
      <c r="B177" s="76">
        <v>8809667991162</v>
      </c>
      <c r="C177" s="50" t="s">
        <v>26936</v>
      </c>
      <c r="D177" s="77" t="s">
        <v>26937</v>
      </c>
      <c r="E177" s="78">
        <v>14000</v>
      </c>
      <c r="F177" s="15">
        <v>0.56999999999999995</v>
      </c>
      <c r="G177" s="80">
        <v>6</v>
      </c>
      <c r="H177" s="81">
        <f>Таблица630[[#This Row],[Коэфициент стоимости]]*Таблица630[[#This Row],[Розничная цена KRW]]</f>
        <v>7979.9999999999991</v>
      </c>
      <c r="I177" s="82" t="str">
        <f>IF($H$1="","Введите курс",Таблица630[[#This Row],[Оптовая цена KRW за 1шт]]/$H$1)</f>
        <v>Введите курс</v>
      </c>
      <c r="J177" s="83"/>
      <c r="K177" s="84">
        <f>Таблица630[[#This Row],[Заказ коробок ]]*Таблица630[[#This Row],[Кол-во шт в коробке]]</f>
        <v>0</v>
      </c>
      <c r="L177" s="85">
        <f>Таблица630[[#This Row],[Общее кол-во шт]]*Таблица630[[#This Row],[Оптовая цена KRW за 1шт]]</f>
        <v>0</v>
      </c>
      <c r="M177" s="86" t="str">
        <f>IFERROR(Таблица630[[#This Row],[Общее кол-во шт]]*Таблица630[[#This Row],[Оптовая цена USD за 1шт]],"")</f>
        <v/>
      </c>
      <c r="N177" s="87"/>
    </row>
    <row r="178" spans="1:14" ht="22.5" customHeight="1">
      <c r="A178" s="44" t="s">
        <v>26938</v>
      </c>
      <c r="B178" s="76">
        <v>8809668006629</v>
      </c>
      <c r="C178" s="50" t="s">
        <v>26939</v>
      </c>
      <c r="D178" s="77" t="s">
        <v>26940</v>
      </c>
      <c r="E178" s="78">
        <v>24000</v>
      </c>
      <c r="F178" s="15">
        <v>0.56999999999999995</v>
      </c>
      <c r="G178" s="80">
        <v>6</v>
      </c>
      <c r="H178" s="81">
        <f>Таблица630[[#This Row],[Коэфициент стоимости]]*Таблица630[[#This Row],[Розничная цена KRW]]</f>
        <v>13679.999999999998</v>
      </c>
      <c r="I178" s="82" t="str">
        <f>IF($H$1="","Введите курс",Таблица630[[#This Row],[Оптовая цена KRW за 1шт]]/$H$1)</f>
        <v>Введите курс</v>
      </c>
      <c r="J178" s="83"/>
      <c r="K178" s="84">
        <f>Таблица630[[#This Row],[Заказ коробок ]]*Таблица630[[#This Row],[Кол-во шт в коробке]]</f>
        <v>0</v>
      </c>
      <c r="L178" s="85">
        <f>Таблица630[[#This Row],[Общее кол-во шт]]*Таблица630[[#This Row],[Оптовая цена KRW за 1шт]]</f>
        <v>0</v>
      </c>
      <c r="M178" s="86" t="str">
        <f>IFERROR(Таблица630[[#This Row],[Общее кол-во шт]]*Таблица630[[#This Row],[Оптовая цена USD за 1шт]],"")</f>
        <v/>
      </c>
      <c r="N178" s="87"/>
    </row>
    <row r="179" spans="1:14" ht="22.5" customHeight="1">
      <c r="A179" s="44" t="s">
        <v>26941</v>
      </c>
      <c r="B179" s="76">
        <v>8809668006636</v>
      </c>
      <c r="C179" s="50" t="s">
        <v>26942</v>
      </c>
      <c r="D179" s="77" t="s">
        <v>26943</v>
      </c>
      <c r="E179" s="78">
        <v>24000</v>
      </c>
      <c r="F179" s="15">
        <v>0.56999999999999995</v>
      </c>
      <c r="G179" s="80">
        <v>6</v>
      </c>
      <c r="H179" s="81">
        <f>Таблица630[[#This Row],[Коэфициент стоимости]]*Таблица630[[#This Row],[Розничная цена KRW]]</f>
        <v>13679.999999999998</v>
      </c>
      <c r="I179" s="82" t="str">
        <f>IF($H$1="","Введите курс",Таблица630[[#This Row],[Оптовая цена KRW за 1шт]]/$H$1)</f>
        <v>Введите курс</v>
      </c>
      <c r="J179" s="83"/>
      <c r="K179" s="84">
        <f>Таблица630[[#This Row],[Заказ коробок ]]*Таблица630[[#This Row],[Кол-во шт в коробке]]</f>
        <v>0</v>
      </c>
      <c r="L179" s="85">
        <f>Таблица630[[#This Row],[Общее кол-во шт]]*Таблица630[[#This Row],[Оптовая цена KRW за 1шт]]</f>
        <v>0</v>
      </c>
      <c r="M179" s="86" t="str">
        <f>IFERROR(Таблица630[[#This Row],[Общее кол-во шт]]*Таблица630[[#This Row],[Оптовая цена USD за 1шт]],"")</f>
        <v/>
      </c>
      <c r="N179" s="87"/>
    </row>
    <row r="180" spans="1:14" ht="22.5" customHeight="1">
      <c r="A180" s="44" t="s">
        <v>26944</v>
      </c>
      <c r="B180" s="76">
        <v>8809668006612</v>
      </c>
      <c r="C180" s="50" t="s">
        <v>26945</v>
      </c>
      <c r="D180" s="77" t="s">
        <v>26946</v>
      </c>
      <c r="E180" s="78">
        <v>24000</v>
      </c>
      <c r="F180" s="15">
        <v>0.56999999999999995</v>
      </c>
      <c r="G180" s="80">
        <v>6</v>
      </c>
      <c r="H180" s="81">
        <f>Таблица630[[#This Row],[Коэфициент стоимости]]*Таблица630[[#This Row],[Розничная цена KRW]]</f>
        <v>13679.999999999998</v>
      </c>
      <c r="I180" s="82" t="str">
        <f>IF($H$1="","Введите курс",Таблица630[[#This Row],[Оптовая цена KRW за 1шт]]/$H$1)</f>
        <v>Введите курс</v>
      </c>
      <c r="J180" s="83"/>
      <c r="K180" s="84">
        <f>Таблица630[[#This Row],[Заказ коробок ]]*Таблица630[[#This Row],[Кол-во шт в коробке]]</f>
        <v>0</v>
      </c>
      <c r="L180" s="85">
        <f>Таблица630[[#This Row],[Общее кол-во шт]]*Таблица630[[#This Row],[Оптовая цена KRW за 1шт]]</f>
        <v>0</v>
      </c>
      <c r="M180" s="86" t="str">
        <f>IFERROR(Таблица630[[#This Row],[Общее кол-во шт]]*Таблица630[[#This Row],[Оптовая цена USD за 1шт]],"")</f>
        <v/>
      </c>
      <c r="N180" s="87"/>
    </row>
    <row r="181" spans="1:14" ht="22.5" customHeight="1">
      <c r="A181" s="44" t="s">
        <v>26947</v>
      </c>
      <c r="B181" s="76">
        <v>8809668006650</v>
      </c>
      <c r="C181" s="50" t="s">
        <v>26948</v>
      </c>
      <c r="D181" s="77" t="s">
        <v>26949</v>
      </c>
      <c r="E181" s="78">
        <v>24000</v>
      </c>
      <c r="F181" s="15">
        <v>0.56999999999999995</v>
      </c>
      <c r="G181" s="80">
        <v>6</v>
      </c>
      <c r="H181" s="81">
        <f>Таблица630[[#This Row],[Коэфициент стоимости]]*Таблица630[[#This Row],[Розничная цена KRW]]</f>
        <v>13679.999999999998</v>
      </c>
      <c r="I181" s="82" t="str">
        <f>IF($H$1="","Введите курс",Таблица630[[#This Row],[Оптовая цена KRW за 1шт]]/$H$1)</f>
        <v>Введите курс</v>
      </c>
      <c r="J181" s="83"/>
      <c r="K181" s="84">
        <f>Таблица630[[#This Row],[Заказ коробок ]]*Таблица630[[#This Row],[Кол-во шт в коробке]]</f>
        <v>0</v>
      </c>
      <c r="L181" s="85">
        <f>Таблица630[[#This Row],[Общее кол-во шт]]*Таблица630[[#This Row],[Оптовая цена KRW за 1шт]]</f>
        <v>0</v>
      </c>
      <c r="M181" s="86" t="str">
        <f>IFERROR(Таблица630[[#This Row],[Общее кол-во шт]]*Таблица630[[#This Row],[Оптовая цена USD за 1шт]],"")</f>
        <v/>
      </c>
      <c r="N181" s="87"/>
    </row>
    <row r="182" spans="1:14" ht="22.5" customHeight="1">
      <c r="A182" s="44" t="s">
        <v>26950</v>
      </c>
      <c r="B182" s="76">
        <v>8809667991155</v>
      </c>
      <c r="C182" s="50" t="s">
        <v>26951</v>
      </c>
      <c r="D182" s="77" t="s">
        <v>26952</v>
      </c>
      <c r="E182" s="78">
        <v>15000</v>
      </c>
      <c r="F182" s="15">
        <v>0.56999999999999995</v>
      </c>
      <c r="G182" s="80">
        <v>6</v>
      </c>
      <c r="H182" s="81">
        <f>Таблица630[[#This Row],[Коэфициент стоимости]]*Таблица630[[#This Row],[Розничная цена KRW]]</f>
        <v>8550</v>
      </c>
      <c r="I182" s="82" t="str">
        <f>IF($H$1="","Введите курс",Таблица630[[#This Row],[Оптовая цена KRW за 1шт]]/$H$1)</f>
        <v>Введите курс</v>
      </c>
      <c r="J182" s="83"/>
      <c r="K182" s="84">
        <f>Таблица630[[#This Row],[Заказ коробок ]]*Таблица630[[#This Row],[Кол-во шт в коробке]]</f>
        <v>0</v>
      </c>
      <c r="L182" s="85">
        <f>Таблица630[[#This Row],[Общее кол-во шт]]*Таблица630[[#This Row],[Оптовая цена KRW за 1шт]]</f>
        <v>0</v>
      </c>
      <c r="M182" s="86" t="str">
        <f>IFERROR(Таблица630[[#This Row],[Общее кол-во шт]]*Таблица630[[#This Row],[Оптовая цена USD за 1шт]],"")</f>
        <v/>
      </c>
      <c r="N182" s="87"/>
    </row>
    <row r="183" spans="1:14" ht="22.5" customHeight="1">
      <c r="A183" s="44" t="s">
        <v>26953</v>
      </c>
      <c r="B183" s="76">
        <v>8809668006667</v>
      </c>
      <c r="C183" s="50" t="s">
        <v>26954</v>
      </c>
      <c r="D183" s="77" t="s">
        <v>26955</v>
      </c>
      <c r="E183" s="78">
        <v>24000</v>
      </c>
      <c r="F183" s="15">
        <v>0.56999999999999995</v>
      </c>
      <c r="G183" s="80">
        <v>6</v>
      </c>
      <c r="H183" s="81">
        <f>Таблица630[[#This Row],[Коэфициент стоимости]]*Таблица630[[#This Row],[Розничная цена KRW]]</f>
        <v>13679.999999999998</v>
      </c>
      <c r="I183" s="82" t="str">
        <f>IF($H$1="","Введите курс",Таблица630[[#This Row],[Оптовая цена KRW за 1шт]]/$H$1)</f>
        <v>Введите курс</v>
      </c>
      <c r="J183" s="83"/>
      <c r="K183" s="84">
        <f>Таблица630[[#This Row],[Заказ коробок ]]*Таблица630[[#This Row],[Кол-во шт в коробке]]</f>
        <v>0</v>
      </c>
      <c r="L183" s="85">
        <f>Таблица630[[#This Row],[Общее кол-во шт]]*Таблица630[[#This Row],[Оптовая цена KRW за 1шт]]</f>
        <v>0</v>
      </c>
      <c r="M183" s="86" t="str">
        <f>IFERROR(Таблица630[[#This Row],[Общее кол-во шт]]*Таблица630[[#This Row],[Оптовая цена USD за 1шт]],"")</f>
        <v/>
      </c>
      <c r="N183" s="87"/>
    </row>
    <row r="184" spans="1:14" ht="22.5" customHeight="1">
      <c r="A184" s="44" t="s">
        <v>26956</v>
      </c>
      <c r="B184" s="76">
        <v>8809667991179</v>
      </c>
      <c r="C184" s="50" t="s">
        <v>26957</v>
      </c>
      <c r="D184" s="77" t="s">
        <v>26958</v>
      </c>
      <c r="E184" s="78">
        <v>15000</v>
      </c>
      <c r="F184" s="15">
        <v>0.56999999999999995</v>
      </c>
      <c r="G184" s="80">
        <v>6</v>
      </c>
      <c r="H184" s="81">
        <f>Таблица630[[#This Row],[Коэфициент стоимости]]*Таблица630[[#This Row],[Розничная цена KRW]]</f>
        <v>8550</v>
      </c>
      <c r="I184" s="82" t="str">
        <f>IF($H$1="","Введите курс",Таблица630[[#This Row],[Оптовая цена KRW за 1шт]]/$H$1)</f>
        <v>Введите курс</v>
      </c>
      <c r="J184" s="83"/>
      <c r="K184" s="84">
        <f>Таблица630[[#This Row],[Заказ коробок ]]*Таблица630[[#This Row],[Кол-во шт в коробке]]</f>
        <v>0</v>
      </c>
      <c r="L184" s="85">
        <f>Таблица630[[#This Row],[Общее кол-во шт]]*Таблица630[[#This Row],[Оптовая цена KRW за 1шт]]</f>
        <v>0</v>
      </c>
      <c r="M184" s="86" t="str">
        <f>IFERROR(Таблица630[[#This Row],[Общее кол-во шт]]*Таблица630[[#This Row],[Оптовая цена USD за 1шт]],"")</f>
        <v/>
      </c>
      <c r="N184" s="87"/>
    </row>
    <row r="185" spans="1:14" ht="22.5" customHeight="1">
      <c r="A185" s="44" t="s">
        <v>26959</v>
      </c>
      <c r="B185" s="76">
        <v>8809668006605</v>
      </c>
      <c r="C185" s="50" t="s">
        <v>26960</v>
      </c>
      <c r="D185" s="77" t="s">
        <v>26961</v>
      </c>
      <c r="E185" s="78">
        <v>31000</v>
      </c>
      <c r="F185" s="15">
        <v>0.56999999999999995</v>
      </c>
      <c r="G185" s="80">
        <v>6</v>
      </c>
      <c r="H185" s="81">
        <f>Таблица630[[#This Row],[Коэфициент стоимости]]*Таблица630[[#This Row],[Розничная цена KRW]]</f>
        <v>17670</v>
      </c>
      <c r="I185" s="82" t="str">
        <f>IF($H$1="","Введите курс",Таблица630[[#This Row],[Оптовая цена KRW за 1шт]]/$H$1)</f>
        <v>Введите курс</v>
      </c>
      <c r="J185" s="83"/>
      <c r="K185" s="84">
        <f>Таблица630[[#This Row],[Заказ коробок ]]*Таблица630[[#This Row],[Кол-во шт в коробке]]</f>
        <v>0</v>
      </c>
      <c r="L185" s="85">
        <f>Таблица630[[#This Row],[Общее кол-во шт]]*Таблица630[[#This Row],[Оптовая цена KRW за 1шт]]</f>
        <v>0</v>
      </c>
      <c r="M185" s="86" t="str">
        <f>IFERROR(Таблица630[[#This Row],[Общее кол-во шт]]*Таблица630[[#This Row],[Оптовая цена USD за 1шт]],"")</f>
        <v/>
      </c>
      <c r="N185" s="87"/>
    </row>
    <row r="186" spans="1:14" ht="22.5" customHeight="1">
      <c r="A186" s="44" t="s">
        <v>26962</v>
      </c>
      <c r="B186" s="76">
        <v>8809668006674</v>
      </c>
      <c r="C186" s="50" t="s">
        <v>26963</v>
      </c>
      <c r="D186" s="77" t="s">
        <v>26964</v>
      </c>
      <c r="E186" s="78">
        <v>31000</v>
      </c>
      <c r="F186" s="15">
        <v>0.56999999999999995</v>
      </c>
      <c r="G186" s="80">
        <v>6</v>
      </c>
      <c r="H186" s="81">
        <f>Таблица630[[#This Row],[Коэфициент стоимости]]*Таблица630[[#This Row],[Розничная цена KRW]]</f>
        <v>17670</v>
      </c>
      <c r="I186" s="82" t="str">
        <f>IF($H$1="","Введите курс",Таблица630[[#This Row],[Оптовая цена KRW за 1шт]]/$H$1)</f>
        <v>Введите курс</v>
      </c>
      <c r="J186" s="83"/>
      <c r="K186" s="84">
        <f>Таблица630[[#This Row],[Заказ коробок ]]*Таблица630[[#This Row],[Кол-во шт в коробке]]</f>
        <v>0</v>
      </c>
      <c r="L186" s="85">
        <f>Таблица630[[#This Row],[Общее кол-во шт]]*Таблица630[[#This Row],[Оптовая цена KRW за 1шт]]</f>
        <v>0</v>
      </c>
      <c r="M186" s="86" t="str">
        <f>IFERROR(Таблица630[[#This Row],[Общее кол-во шт]]*Таблица630[[#This Row],[Оптовая цена USD за 1шт]],"")</f>
        <v/>
      </c>
      <c r="N186" s="87"/>
    </row>
    <row r="187" spans="1:14" ht="22.5" customHeight="1">
      <c r="A187" s="44" t="s">
        <v>26965</v>
      </c>
      <c r="B187" s="76">
        <v>8809668019025</v>
      </c>
      <c r="C187" s="50" t="s">
        <v>26966</v>
      </c>
      <c r="D187" s="77" t="s">
        <v>26967</v>
      </c>
      <c r="E187" s="78">
        <v>22000</v>
      </c>
      <c r="F187" s="15">
        <v>0.56999999999999995</v>
      </c>
      <c r="G187" s="80">
        <v>6</v>
      </c>
      <c r="H187" s="81">
        <f>Таблица630[[#This Row],[Коэфициент стоимости]]*Таблица630[[#This Row],[Розничная цена KRW]]</f>
        <v>12539.999999999998</v>
      </c>
      <c r="I187" s="82" t="str">
        <f>IF($H$1="","Введите курс",Таблица630[[#This Row],[Оптовая цена KRW за 1шт]]/$H$1)</f>
        <v>Введите курс</v>
      </c>
      <c r="J187" s="83"/>
      <c r="K187" s="84">
        <f>Таблица630[[#This Row],[Заказ коробок ]]*Таблица630[[#This Row],[Кол-во шт в коробке]]</f>
        <v>0</v>
      </c>
      <c r="L187" s="85">
        <f>Таблица630[[#This Row],[Общее кол-во шт]]*Таблица630[[#This Row],[Оптовая цена KRW за 1шт]]</f>
        <v>0</v>
      </c>
      <c r="M187" s="86" t="str">
        <f>IFERROR(Таблица630[[#This Row],[Общее кол-во шт]]*Таблица630[[#This Row],[Оптовая цена USD за 1шт]],"")</f>
        <v/>
      </c>
      <c r="N187" s="87"/>
    </row>
    <row r="188" spans="1:14" ht="22.5" customHeight="1">
      <c r="A188" s="44" t="s">
        <v>26968</v>
      </c>
      <c r="B188" s="76">
        <v>8809668018394</v>
      </c>
      <c r="C188" s="50" t="s">
        <v>26969</v>
      </c>
      <c r="D188" s="77" t="s">
        <v>26970</v>
      </c>
      <c r="E188" s="78">
        <v>22000</v>
      </c>
      <c r="F188" s="15">
        <v>0.56999999999999995</v>
      </c>
      <c r="G188" s="80">
        <v>6</v>
      </c>
      <c r="H188" s="81">
        <f>Таблица630[[#This Row],[Коэфициент стоимости]]*Таблица630[[#This Row],[Розничная цена KRW]]</f>
        <v>12539.999999999998</v>
      </c>
      <c r="I188" s="82" t="str">
        <f>IF($H$1="","Введите курс",Таблица630[[#This Row],[Оптовая цена KRW за 1шт]]/$H$1)</f>
        <v>Введите курс</v>
      </c>
      <c r="J188" s="83"/>
      <c r="K188" s="84">
        <f>Таблица630[[#This Row],[Заказ коробок ]]*Таблица630[[#This Row],[Кол-во шт в коробке]]</f>
        <v>0</v>
      </c>
      <c r="L188" s="85">
        <f>Таблица630[[#This Row],[Общее кол-во шт]]*Таблица630[[#This Row],[Оптовая цена KRW за 1шт]]</f>
        <v>0</v>
      </c>
      <c r="M188" s="86" t="str">
        <f>IFERROR(Таблица630[[#This Row],[Общее кол-во шт]]*Таблица630[[#This Row],[Оптовая цена USD за 1шт]],"")</f>
        <v/>
      </c>
      <c r="N188" s="87"/>
    </row>
    <row r="189" spans="1:14" ht="22.5" customHeight="1">
      <c r="A189" s="44" t="s">
        <v>26971</v>
      </c>
      <c r="B189" s="76">
        <v>8809668019001</v>
      </c>
      <c r="C189" s="50" t="s">
        <v>26972</v>
      </c>
      <c r="D189" s="77" t="s">
        <v>26973</v>
      </c>
      <c r="E189" s="78">
        <v>22000</v>
      </c>
      <c r="F189" s="15">
        <v>0.56999999999999995</v>
      </c>
      <c r="G189" s="80">
        <v>6</v>
      </c>
      <c r="H189" s="81">
        <f>Таблица630[[#This Row],[Коэфициент стоимости]]*Таблица630[[#This Row],[Розничная цена KRW]]</f>
        <v>12539.999999999998</v>
      </c>
      <c r="I189" s="82" t="str">
        <f>IF($H$1="","Введите курс",Таблица630[[#This Row],[Оптовая цена KRW за 1шт]]/$H$1)</f>
        <v>Введите курс</v>
      </c>
      <c r="J189" s="83"/>
      <c r="K189" s="84">
        <f>Таблица630[[#This Row],[Заказ коробок ]]*Таблица630[[#This Row],[Кол-во шт в коробке]]</f>
        <v>0</v>
      </c>
      <c r="L189" s="85">
        <f>Таблица630[[#This Row],[Общее кол-во шт]]*Таблица630[[#This Row],[Оптовая цена KRW за 1шт]]</f>
        <v>0</v>
      </c>
      <c r="M189" s="86" t="str">
        <f>IFERROR(Таблица630[[#This Row],[Общее кол-во шт]]*Таблица630[[#This Row],[Оптовая цена USD за 1шт]],"")</f>
        <v/>
      </c>
      <c r="N189" s="87"/>
    </row>
    <row r="190" spans="1:14" ht="22.5" customHeight="1">
      <c r="A190" s="44" t="s">
        <v>26974</v>
      </c>
      <c r="B190" s="76">
        <v>8809668019018</v>
      </c>
      <c r="C190" s="50" t="s">
        <v>26975</v>
      </c>
      <c r="D190" s="77" t="s">
        <v>26976</v>
      </c>
      <c r="E190" s="78">
        <v>22000</v>
      </c>
      <c r="F190" s="15">
        <v>0.56999999999999995</v>
      </c>
      <c r="G190" s="80">
        <v>6</v>
      </c>
      <c r="H190" s="81">
        <f>Таблица630[[#This Row],[Коэфициент стоимости]]*Таблица630[[#This Row],[Розничная цена KRW]]</f>
        <v>12539.999999999998</v>
      </c>
      <c r="I190" s="82" t="str">
        <f>IF($H$1="","Введите курс",Таблица630[[#This Row],[Оптовая цена KRW за 1шт]]/$H$1)</f>
        <v>Введите курс</v>
      </c>
      <c r="J190" s="83"/>
      <c r="K190" s="84">
        <f>Таблица630[[#This Row],[Заказ коробок ]]*Таблица630[[#This Row],[Кол-во шт в коробке]]</f>
        <v>0</v>
      </c>
      <c r="L190" s="85">
        <f>Таблица630[[#This Row],[Общее кол-во шт]]*Таблица630[[#This Row],[Оптовая цена KRW за 1шт]]</f>
        <v>0</v>
      </c>
      <c r="M190" s="86" t="str">
        <f>IFERROR(Таблица630[[#This Row],[Общее кол-во шт]]*Таблица630[[#This Row],[Оптовая цена USD за 1шт]],"")</f>
        <v/>
      </c>
      <c r="N190" s="87"/>
    </row>
    <row r="191" spans="1:14" ht="22.5" customHeight="1">
      <c r="A191" s="44" t="s">
        <v>26977</v>
      </c>
      <c r="B191" s="76">
        <v>8809668019032</v>
      </c>
      <c r="C191" s="50" t="s">
        <v>26978</v>
      </c>
      <c r="D191" s="77" t="s">
        <v>26979</v>
      </c>
      <c r="E191" s="78">
        <v>22000</v>
      </c>
      <c r="F191" s="15">
        <v>0.56999999999999995</v>
      </c>
      <c r="G191" s="80">
        <v>6</v>
      </c>
      <c r="H191" s="81">
        <f>Таблица630[[#This Row],[Коэфициент стоимости]]*Таблица630[[#This Row],[Розничная цена KRW]]</f>
        <v>12539.999999999998</v>
      </c>
      <c r="I191" s="82" t="str">
        <f>IF($H$1="","Введите курс",Таблица630[[#This Row],[Оптовая цена KRW за 1шт]]/$H$1)</f>
        <v>Введите курс</v>
      </c>
      <c r="J191" s="83"/>
      <c r="K191" s="84">
        <f>Таблица630[[#This Row],[Заказ коробок ]]*Таблица630[[#This Row],[Кол-во шт в коробке]]</f>
        <v>0</v>
      </c>
      <c r="L191" s="85">
        <f>Таблица630[[#This Row],[Общее кол-во шт]]*Таблица630[[#This Row],[Оптовая цена KRW за 1шт]]</f>
        <v>0</v>
      </c>
      <c r="M191" s="86" t="str">
        <f>IFERROR(Таблица630[[#This Row],[Общее кол-во шт]]*Таблица630[[#This Row],[Оптовая цена USD за 1шт]],"")</f>
        <v/>
      </c>
      <c r="N191" s="87"/>
    </row>
    <row r="192" spans="1:14" ht="22.5" customHeight="1">
      <c r="A192" s="44" t="s">
        <v>26980</v>
      </c>
      <c r="B192" s="76">
        <v>8809668026627</v>
      </c>
      <c r="C192" s="50" t="s">
        <v>26981</v>
      </c>
      <c r="D192" s="77" t="s">
        <v>26982</v>
      </c>
      <c r="E192" s="78">
        <v>14000</v>
      </c>
      <c r="F192" s="15">
        <v>0.56999999999999995</v>
      </c>
      <c r="G192" s="80">
        <v>6</v>
      </c>
      <c r="H192" s="81">
        <f>Таблица630[[#This Row],[Коэфициент стоимости]]*Таблица630[[#This Row],[Розничная цена KRW]]</f>
        <v>7979.9999999999991</v>
      </c>
      <c r="I192" s="82" t="str">
        <f>IF($H$1="","Введите курс",Таблица630[[#This Row],[Оптовая цена KRW за 1шт]]/$H$1)</f>
        <v>Введите курс</v>
      </c>
      <c r="J192" s="83"/>
      <c r="K192" s="84">
        <f>Таблица630[[#This Row],[Заказ коробок ]]*Таблица630[[#This Row],[Кол-во шт в коробке]]</f>
        <v>0</v>
      </c>
      <c r="L192" s="85">
        <f>Таблица630[[#This Row],[Общее кол-во шт]]*Таблица630[[#This Row],[Оптовая цена KRW за 1шт]]</f>
        <v>0</v>
      </c>
      <c r="M192" s="86" t="str">
        <f>IFERROR(Таблица630[[#This Row],[Общее кол-во шт]]*Таблица630[[#This Row],[Оптовая цена USD за 1шт]],"")</f>
        <v/>
      </c>
      <c r="N192" s="87"/>
    </row>
    <row r="193" spans="1:14" ht="22.5" customHeight="1">
      <c r="A193" s="44" t="s">
        <v>26983</v>
      </c>
      <c r="B193" s="76">
        <v>8809668026634</v>
      </c>
      <c r="C193" s="50" t="s">
        <v>26984</v>
      </c>
      <c r="D193" s="77" t="s">
        <v>26985</v>
      </c>
      <c r="E193" s="78">
        <v>14000</v>
      </c>
      <c r="F193" s="15">
        <v>0.56999999999999995</v>
      </c>
      <c r="G193" s="80">
        <v>6</v>
      </c>
      <c r="H193" s="81">
        <f>Таблица630[[#This Row],[Коэфициент стоимости]]*Таблица630[[#This Row],[Розничная цена KRW]]</f>
        <v>7979.9999999999991</v>
      </c>
      <c r="I193" s="82" t="str">
        <f>IF($H$1="","Введите курс",Таблица630[[#This Row],[Оптовая цена KRW за 1шт]]/$H$1)</f>
        <v>Введите курс</v>
      </c>
      <c r="J193" s="83"/>
      <c r="K193" s="84">
        <f>Таблица630[[#This Row],[Заказ коробок ]]*Таблица630[[#This Row],[Кол-во шт в коробке]]</f>
        <v>0</v>
      </c>
      <c r="L193" s="85">
        <f>Таблица630[[#This Row],[Общее кол-во шт]]*Таблица630[[#This Row],[Оптовая цена KRW за 1шт]]</f>
        <v>0</v>
      </c>
      <c r="M193" s="86" t="str">
        <f>IFERROR(Таблица630[[#This Row],[Общее кол-во шт]]*Таблица630[[#This Row],[Оптовая цена USD за 1шт]],"")</f>
        <v/>
      </c>
      <c r="N193" s="87"/>
    </row>
    <row r="194" spans="1:14" ht="22.5" customHeight="1">
      <c r="A194" s="44" t="s">
        <v>26986</v>
      </c>
      <c r="B194" s="76">
        <v>8809668026610</v>
      </c>
      <c r="C194" s="50" t="s">
        <v>26987</v>
      </c>
      <c r="D194" s="77" t="s">
        <v>26988</v>
      </c>
      <c r="E194" s="78">
        <v>14000</v>
      </c>
      <c r="F194" s="15">
        <v>0.56999999999999995</v>
      </c>
      <c r="G194" s="80">
        <v>6</v>
      </c>
      <c r="H194" s="81">
        <f>Таблица630[[#This Row],[Коэфициент стоимости]]*Таблица630[[#This Row],[Розничная цена KRW]]</f>
        <v>7979.9999999999991</v>
      </c>
      <c r="I194" s="82" t="str">
        <f>IF($H$1="","Введите курс",Таблица630[[#This Row],[Оптовая цена KRW за 1шт]]/$H$1)</f>
        <v>Введите курс</v>
      </c>
      <c r="J194" s="83"/>
      <c r="K194" s="84">
        <f>Таблица630[[#This Row],[Заказ коробок ]]*Таблица630[[#This Row],[Кол-во шт в коробке]]</f>
        <v>0</v>
      </c>
      <c r="L194" s="85">
        <f>Таблица630[[#This Row],[Общее кол-во шт]]*Таблица630[[#This Row],[Оптовая цена KRW за 1шт]]</f>
        <v>0</v>
      </c>
      <c r="M194" s="86" t="str">
        <f>IFERROR(Таблица630[[#This Row],[Общее кол-во шт]]*Таблица630[[#This Row],[Оптовая цена USD за 1шт]],"")</f>
        <v/>
      </c>
      <c r="N194" s="87"/>
    </row>
    <row r="195" spans="1:14" ht="22.5" customHeight="1">
      <c r="A195" s="44" t="s">
        <v>26989</v>
      </c>
      <c r="B195" s="76">
        <v>8809668027105</v>
      </c>
      <c r="C195" s="50" t="s">
        <v>26990</v>
      </c>
      <c r="D195" s="77" t="s">
        <v>26991</v>
      </c>
      <c r="E195" s="78">
        <v>14000</v>
      </c>
      <c r="F195" s="15">
        <v>0.56999999999999995</v>
      </c>
      <c r="G195" s="80">
        <v>6</v>
      </c>
      <c r="H195" s="81">
        <f>Таблица630[[#This Row],[Коэфициент стоимости]]*Таблица630[[#This Row],[Розничная цена KRW]]</f>
        <v>7979.9999999999991</v>
      </c>
      <c r="I195" s="82" t="str">
        <f>IF($H$1="","Введите курс",Таблица630[[#This Row],[Оптовая цена KRW за 1шт]]/$H$1)</f>
        <v>Введите курс</v>
      </c>
      <c r="J195" s="83"/>
      <c r="K195" s="84">
        <f>Таблица630[[#This Row],[Заказ коробок ]]*Таблица630[[#This Row],[Кол-во шт в коробке]]</f>
        <v>0</v>
      </c>
      <c r="L195" s="85">
        <f>Таблица630[[#This Row],[Общее кол-во шт]]*Таблица630[[#This Row],[Оптовая цена KRW за 1шт]]</f>
        <v>0</v>
      </c>
      <c r="M195" s="86" t="str">
        <f>IFERROR(Таблица630[[#This Row],[Общее кол-во шт]]*Таблица630[[#This Row],[Оптовая цена USD за 1шт]],"")</f>
        <v/>
      </c>
      <c r="N195" s="87"/>
    </row>
    <row r="196" spans="1:14" ht="22.5" customHeight="1">
      <c r="A196" s="44" t="s">
        <v>26992</v>
      </c>
      <c r="B196" s="76">
        <v>8809668027112</v>
      </c>
      <c r="C196" s="50" t="s">
        <v>26993</v>
      </c>
      <c r="D196" s="77" t="s">
        <v>26994</v>
      </c>
      <c r="E196" s="78">
        <v>14000</v>
      </c>
      <c r="F196" s="15">
        <v>0.56999999999999995</v>
      </c>
      <c r="G196" s="80">
        <v>6</v>
      </c>
      <c r="H196" s="81">
        <f>Таблица630[[#This Row],[Коэфициент стоимости]]*Таблица630[[#This Row],[Розничная цена KRW]]</f>
        <v>7979.9999999999991</v>
      </c>
      <c r="I196" s="82" t="str">
        <f>IF($H$1="","Введите курс",Таблица630[[#This Row],[Оптовая цена KRW за 1шт]]/$H$1)</f>
        <v>Введите курс</v>
      </c>
      <c r="J196" s="83"/>
      <c r="K196" s="84">
        <f>Таблица630[[#This Row],[Заказ коробок ]]*Таблица630[[#This Row],[Кол-во шт в коробке]]</f>
        <v>0</v>
      </c>
      <c r="L196" s="85">
        <f>Таблица630[[#This Row],[Общее кол-во шт]]*Таблица630[[#This Row],[Оптовая цена KRW за 1шт]]</f>
        <v>0</v>
      </c>
      <c r="M196" s="86" t="str">
        <f>IFERROR(Таблица630[[#This Row],[Общее кол-во шт]]*Таблица630[[#This Row],[Оптовая цена USD за 1шт]],"")</f>
        <v/>
      </c>
      <c r="N196" s="87"/>
    </row>
    <row r="197" spans="1:14" ht="22.5" customHeight="1">
      <c r="A197" s="44" t="s">
        <v>26995</v>
      </c>
      <c r="B197" s="76">
        <v>8809668019049</v>
      </c>
      <c r="C197" s="50" t="s">
        <v>26996</v>
      </c>
      <c r="D197" s="77" t="s">
        <v>26997</v>
      </c>
      <c r="E197" s="78">
        <v>22000</v>
      </c>
      <c r="F197" s="15">
        <v>0.56999999999999995</v>
      </c>
      <c r="G197" s="80">
        <v>6</v>
      </c>
      <c r="H197" s="81">
        <f>Таблица630[[#This Row],[Коэфициент стоимости]]*Таблица630[[#This Row],[Розничная цена KRW]]</f>
        <v>12539.999999999998</v>
      </c>
      <c r="I197" s="82" t="str">
        <f>IF($H$1="","Введите курс",Таблица630[[#This Row],[Оптовая цена KRW за 1шт]]/$H$1)</f>
        <v>Введите курс</v>
      </c>
      <c r="J197" s="83"/>
      <c r="K197" s="84">
        <f>Таблица630[[#This Row],[Заказ коробок ]]*Таблица630[[#This Row],[Кол-во шт в коробке]]</f>
        <v>0</v>
      </c>
      <c r="L197" s="85">
        <f>Таблица630[[#This Row],[Общее кол-во шт]]*Таблица630[[#This Row],[Оптовая цена KRW за 1шт]]</f>
        <v>0</v>
      </c>
      <c r="M197" s="86" t="str">
        <f>IFERROR(Таблица630[[#This Row],[Общее кол-во шт]]*Таблица630[[#This Row],[Оптовая цена USD за 1шт]],"")</f>
        <v/>
      </c>
      <c r="N197" s="87"/>
    </row>
    <row r="198" spans="1:14" ht="22.5" customHeight="1">
      <c r="A198" s="44" t="s">
        <v>26998</v>
      </c>
      <c r="B198" s="76">
        <v>8809668026641</v>
      </c>
      <c r="C198" s="50" t="s">
        <v>26999</v>
      </c>
      <c r="D198" s="77" t="s">
        <v>27000</v>
      </c>
      <c r="E198" s="78">
        <v>33000</v>
      </c>
      <c r="F198" s="15">
        <v>0.56999999999999995</v>
      </c>
      <c r="G198" s="80">
        <v>6</v>
      </c>
      <c r="H198" s="81">
        <f>Таблица630[[#This Row],[Коэфициент стоимости]]*Таблица630[[#This Row],[Розничная цена KRW]]</f>
        <v>18810</v>
      </c>
      <c r="I198" s="82" t="str">
        <f>IF($H$1="","Введите курс",Таблица630[[#This Row],[Оптовая цена KRW за 1шт]]/$H$1)</f>
        <v>Введите курс</v>
      </c>
      <c r="J198" s="83"/>
      <c r="K198" s="84">
        <f>Таблица630[[#This Row],[Заказ коробок ]]*Таблица630[[#This Row],[Кол-во шт в коробке]]</f>
        <v>0</v>
      </c>
      <c r="L198" s="85">
        <f>Таблица630[[#This Row],[Общее кол-во шт]]*Таблица630[[#This Row],[Оптовая цена KRW за 1шт]]</f>
        <v>0</v>
      </c>
      <c r="M198" s="86" t="str">
        <f>IFERROR(Таблица630[[#This Row],[Общее кол-во шт]]*Таблица630[[#This Row],[Оптовая цена USD за 1шт]],"")</f>
        <v/>
      </c>
      <c r="N198" s="87"/>
    </row>
    <row r="199" spans="1:14" ht="22.5" customHeight="1">
      <c r="A199" s="44" t="s">
        <v>27001</v>
      </c>
      <c r="B199" s="76">
        <v>8809668026658</v>
      </c>
      <c r="C199" s="50" t="s">
        <v>27002</v>
      </c>
      <c r="D199" s="77" t="s">
        <v>27003</v>
      </c>
      <c r="E199" s="78">
        <v>33000</v>
      </c>
      <c r="F199" s="15">
        <v>0.56999999999999995</v>
      </c>
      <c r="G199" s="80">
        <v>6</v>
      </c>
      <c r="H199" s="81">
        <f>Таблица630[[#This Row],[Коэфициент стоимости]]*Таблица630[[#This Row],[Розничная цена KRW]]</f>
        <v>18810</v>
      </c>
      <c r="I199" s="82" t="str">
        <f>IF($H$1="","Введите курс",Таблица630[[#This Row],[Оптовая цена KRW за 1шт]]/$H$1)</f>
        <v>Введите курс</v>
      </c>
      <c r="J199" s="83"/>
      <c r="K199" s="84">
        <f>Таблица630[[#This Row],[Заказ коробок ]]*Таблица630[[#This Row],[Кол-во шт в коробке]]</f>
        <v>0</v>
      </c>
      <c r="L199" s="85">
        <f>Таблица630[[#This Row],[Общее кол-во шт]]*Таблица630[[#This Row],[Оптовая цена KRW за 1шт]]</f>
        <v>0</v>
      </c>
      <c r="M199" s="86" t="str">
        <f>IFERROR(Таблица630[[#This Row],[Общее кол-во шт]]*Таблица630[[#This Row],[Оптовая цена USD за 1шт]],"")</f>
        <v/>
      </c>
      <c r="N199" s="87"/>
    </row>
    <row r="200" spans="1:14" ht="22.5" customHeight="1">
      <c r="A200" s="44" t="s">
        <v>27004</v>
      </c>
      <c r="B200" s="76">
        <v>8809668026665</v>
      </c>
      <c r="C200" s="50" t="s">
        <v>27005</v>
      </c>
      <c r="D200" s="77" t="s">
        <v>27006</v>
      </c>
      <c r="E200" s="78">
        <v>33000</v>
      </c>
      <c r="F200" s="15">
        <v>0.56999999999999995</v>
      </c>
      <c r="G200" s="80">
        <v>6</v>
      </c>
      <c r="H200" s="81">
        <f>Таблица630[[#This Row],[Коэфициент стоимости]]*Таблица630[[#This Row],[Розничная цена KRW]]</f>
        <v>18810</v>
      </c>
      <c r="I200" s="82" t="str">
        <f>IF($H$1="","Введите курс",Таблица630[[#This Row],[Оптовая цена KRW за 1шт]]/$H$1)</f>
        <v>Введите курс</v>
      </c>
      <c r="J200" s="83"/>
      <c r="K200" s="84">
        <f>Таблица630[[#This Row],[Заказ коробок ]]*Таблица630[[#This Row],[Кол-во шт в коробке]]</f>
        <v>0</v>
      </c>
      <c r="L200" s="85">
        <f>Таблица630[[#This Row],[Общее кол-во шт]]*Таблица630[[#This Row],[Оптовая цена KRW за 1шт]]</f>
        <v>0</v>
      </c>
      <c r="M200" s="86" t="str">
        <f>IFERROR(Таблица630[[#This Row],[Общее кол-во шт]]*Таблица630[[#This Row],[Оптовая цена USD за 1шт]],"")</f>
        <v/>
      </c>
      <c r="N200" s="87"/>
    </row>
    <row r="201" spans="1:14" ht="22.5" customHeight="1">
      <c r="A201" s="44" t="s">
        <v>27007</v>
      </c>
      <c r="B201" s="76">
        <v>8809668027129</v>
      </c>
      <c r="C201" s="50" t="s">
        <v>27008</v>
      </c>
      <c r="D201" s="77" t="s">
        <v>27009</v>
      </c>
      <c r="E201" s="78">
        <v>14000</v>
      </c>
      <c r="F201" s="15">
        <v>0.56999999999999995</v>
      </c>
      <c r="G201" s="80">
        <v>6</v>
      </c>
      <c r="H201" s="81">
        <f>Таблица630[[#This Row],[Коэфициент стоимости]]*Таблица630[[#This Row],[Розничная цена KRW]]</f>
        <v>7979.9999999999991</v>
      </c>
      <c r="I201" s="82" t="str">
        <f>IF($H$1="","Введите курс",Таблица630[[#This Row],[Оптовая цена KRW за 1шт]]/$H$1)</f>
        <v>Введите курс</v>
      </c>
      <c r="J201" s="83"/>
      <c r="K201" s="84">
        <f>Таблица630[[#This Row],[Заказ коробок ]]*Таблица630[[#This Row],[Кол-во шт в коробке]]</f>
        <v>0</v>
      </c>
      <c r="L201" s="85">
        <f>Таблица630[[#This Row],[Общее кол-во шт]]*Таблица630[[#This Row],[Оптовая цена KRW за 1шт]]</f>
        <v>0</v>
      </c>
      <c r="M201" s="86" t="str">
        <f>IFERROR(Таблица630[[#This Row],[Общее кол-во шт]]*Таблица630[[#This Row],[Оптовая цена USD за 1шт]],"")</f>
        <v/>
      </c>
      <c r="N201" s="87"/>
    </row>
    <row r="202" spans="1:14" ht="22.5" customHeight="1">
      <c r="A202" s="44" t="s">
        <v>27010</v>
      </c>
      <c r="B202" s="76">
        <v>8809667991223</v>
      </c>
      <c r="C202" s="50" t="s">
        <v>27011</v>
      </c>
      <c r="D202" s="77" t="s">
        <v>27012</v>
      </c>
      <c r="E202" s="78">
        <v>22000</v>
      </c>
      <c r="F202" s="15">
        <v>0.56999999999999995</v>
      </c>
      <c r="G202" s="80">
        <v>6</v>
      </c>
      <c r="H202" s="81">
        <f>Таблица630[[#This Row],[Коэфициент стоимости]]*Таблица630[[#This Row],[Розничная цена KRW]]</f>
        <v>12539.999999999998</v>
      </c>
      <c r="I202" s="82" t="str">
        <f>IF($H$1="","Введите курс",Таблица630[[#This Row],[Оптовая цена KRW за 1шт]]/$H$1)</f>
        <v>Введите курс</v>
      </c>
      <c r="J202" s="83"/>
      <c r="K202" s="84">
        <f>Таблица630[[#This Row],[Заказ коробок ]]*Таблица630[[#This Row],[Кол-во шт в коробке]]</f>
        <v>0</v>
      </c>
      <c r="L202" s="85">
        <f>Таблица630[[#This Row],[Общее кол-во шт]]*Таблица630[[#This Row],[Оптовая цена KRW за 1шт]]</f>
        <v>0</v>
      </c>
      <c r="M202" s="86" t="str">
        <f>IFERROR(Таблица630[[#This Row],[Общее кол-во шт]]*Таблица630[[#This Row],[Оптовая цена USD за 1шт]],"")</f>
        <v/>
      </c>
      <c r="N202" s="87"/>
    </row>
    <row r="203" spans="1:14" ht="22.5" customHeight="1">
      <c r="A203" s="44" t="s">
        <v>27013</v>
      </c>
      <c r="B203" s="76">
        <v>8809667991216</v>
      </c>
      <c r="C203" s="50" t="s">
        <v>27014</v>
      </c>
      <c r="D203" s="77" t="s">
        <v>27015</v>
      </c>
      <c r="E203" s="78">
        <v>22000</v>
      </c>
      <c r="F203" s="15">
        <v>0.56999999999999995</v>
      </c>
      <c r="G203" s="80">
        <v>6</v>
      </c>
      <c r="H203" s="81">
        <f>Таблица630[[#This Row],[Коэфициент стоимости]]*Таблица630[[#This Row],[Розничная цена KRW]]</f>
        <v>12539.999999999998</v>
      </c>
      <c r="I203" s="82" t="str">
        <f>IF($H$1="","Введите курс",Таблица630[[#This Row],[Оптовая цена KRW за 1шт]]/$H$1)</f>
        <v>Введите курс</v>
      </c>
      <c r="J203" s="83"/>
      <c r="K203" s="84">
        <f>Таблица630[[#This Row],[Заказ коробок ]]*Таблица630[[#This Row],[Кол-во шт в коробке]]</f>
        <v>0</v>
      </c>
      <c r="L203" s="85">
        <f>Таблица630[[#This Row],[Общее кол-во шт]]*Таблица630[[#This Row],[Оптовая цена KRW за 1шт]]</f>
        <v>0</v>
      </c>
      <c r="M203" s="86" t="str">
        <f>IFERROR(Таблица630[[#This Row],[Общее кол-во шт]]*Таблица630[[#This Row],[Оптовая цена USD за 1шт]],"")</f>
        <v/>
      </c>
      <c r="N203" s="87"/>
    </row>
    <row r="204" spans="1:14" ht="22.5" customHeight="1">
      <c r="A204" s="44" t="s">
        <v>27016</v>
      </c>
      <c r="B204" s="76">
        <v>8809667991230</v>
      </c>
      <c r="C204" s="50" t="s">
        <v>27017</v>
      </c>
      <c r="D204" s="77" t="s">
        <v>27018</v>
      </c>
      <c r="E204" s="78">
        <v>22000</v>
      </c>
      <c r="F204" s="15">
        <v>0.56999999999999995</v>
      </c>
      <c r="G204" s="80">
        <v>6</v>
      </c>
      <c r="H204" s="81">
        <f>Таблица630[[#This Row],[Коэфициент стоимости]]*Таблица630[[#This Row],[Розничная цена KRW]]</f>
        <v>12539.999999999998</v>
      </c>
      <c r="I204" s="82" t="str">
        <f>IF($H$1="","Введите курс",Таблица630[[#This Row],[Оптовая цена KRW за 1шт]]/$H$1)</f>
        <v>Введите курс</v>
      </c>
      <c r="J204" s="83"/>
      <c r="K204" s="84">
        <f>Таблица630[[#This Row],[Заказ коробок ]]*Таблица630[[#This Row],[Кол-во шт в коробке]]</f>
        <v>0</v>
      </c>
      <c r="L204" s="85">
        <f>Таблица630[[#This Row],[Общее кол-во шт]]*Таблица630[[#This Row],[Оптовая цена KRW за 1шт]]</f>
        <v>0</v>
      </c>
      <c r="M204" s="86" t="str">
        <f>IFERROR(Таблица630[[#This Row],[Общее кол-во шт]]*Таблица630[[#This Row],[Оптовая цена USD за 1шт]],"")</f>
        <v/>
      </c>
      <c r="N204" s="87"/>
    </row>
    <row r="205" spans="1:14" ht="22.5" customHeight="1">
      <c r="A205" s="44" t="s">
        <v>27019</v>
      </c>
      <c r="B205" s="76">
        <v>8809668025194</v>
      </c>
      <c r="C205" s="50" t="s">
        <v>27020</v>
      </c>
      <c r="D205" s="77" t="s">
        <v>27021</v>
      </c>
      <c r="E205" s="78">
        <v>11000</v>
      </c>
      <c r="F205" s="15">
        <v>0.56999999999999995</v>
      </c>
      <c r="G205" s="80">
        <v>10</v>
      </c>
      <c r="H205" s="81">
        <f>Таблица630[[#This Row],[Коэфициент стоимости]]*Таблица630[[#This Row],[Розничная цена KRW]]</f>
        <v>6269.9999999999991</v>
      </c>
      <c r="I205" s="82" t="str">
        <f>IF($H$1="","Введите курс",Таблица630[[#This Row],[Оптовая цена KRW за 1шт]]/$H$1)</f>
        <v>Введите курс</v>
      </c>
      <c r="J205" s="83"/>
      <c r="K205" s="84">
        <f>Таблица630[[#This Row],[Заказ коробок ]]*Таблица630[[#This Row],[Кол-во шт в коробке]]</f>
        <v>0</v>
      </c>
      <c r="L205" s="85">
        <f>Таблица630[[#This Row],[Общее кол-во шт]]*Таблица630[[#This Row],[Оптовая цена KRW за 1шт]]</f>
        <v>0</v>
      </c>
      <c r="M205" s="86" t="str">
        <f>IFERROR(Таблица630[[#This Row],[Общее кол-во шт]]*Таблица630[[#This Row],[Оптовая цена USD за 1шт]],"")</f>
        <v/>
      </c>
      <c r="N205" s="87"/>
    </row>
    <row r="206" spans="1:14" ht="22.5" customHeight="1">
      <c r="A206" s="44" t="s">
        <v>27022</v>
      </c>
      <c r="B206" s="76">
        <v>8809668025200</v>
      </c>
      <c r="C206" s="50" t="s">
        <v>27023</v>
      </c>
      <c r="D206" s="77" t="s">
        <v>27024</v>
      </c>
      <c r="E206" s="78">
        <v>11000</v>
      </c>
      <c r="F206" s="15">
        <v>0.56999999999999995</v>
      </c>
      <c r="G206" s="80">
        <v>10</v>
      </c>
      <c r="H206" s="81">
        <f>Таблица630[[#This Row],[Коэфициент стоимости]]*Таблица630[[#This Row],[Розничная цена KRW]]</f>
        <v>6269.9999999999991</v>
      </c>
      <c r="I206" s="82" t="str">
        <f>IF($H$1="","Введите курс",Таблица630[[#This Row],[Оптовая цена KRW за 1шт]]/$H$1)</f>
        <v>Введите курс</v>
      </c>
      <c r="J206" s="83"/>
      <c r="K206" s="84">
        <f>Таблица630[[#This Row],[Заказ коробок ]]*Таблица630[[#This Row],[Кол-во шт в коробке]]</f>
        <v>0</v>
      </c>
      <c r="L206" s="85">
        <f>Таблица630[[#This Row],[Общее кол-во шт]]*Таблица630[[#This Row],[Оптовая цена KRW за 1шт]]</f>
        <v>0</v>
      </c>
      <c r="M206" s="86" t="str">
        <f>IFERROR(Таблица630[[#This Row],[Общее кол-во шт]]*Таблица630[[#This Row],[Оптовая цена USD за 1шт]],"")</f>
        <v/>
      </c>
      <c r="N206" s="87"/>
    </row>
    <row r="207" spans="1:14" ht="22.5" customHeight="1">
      <c r="A207" s="44" t="s">
        <v>27025</v>
      </c>
      <c r="B207" s="76">
        <v>8806165916772</v>
      </c>
      <c r="C207" s="50" t="s">
        <v>27026</v>
      </c>
      <c r="D207" s="77" t="s">
        <v>27027</v>
      </c>
      <c r="E207" s="78">
        <v>9000</v>
      </c>
      <c r="F207" s="15">
        <v>0.56999999999999995</v>
      </c>
      <c r="G207" s="80">
        <v>10</v>
      </c>
      <c r="H207" s="81">
        <f>Таблица630[[#This Row],[Коэфициент стоимости]]*Таблица630[[#This Row],[Розничная цена KRW]]</f>
        <v>5130</v>
      </c>
      <c r="I207" s="82" t="str">
        <f>IF($H$1="","Введите курс",Таблица630[[#This Row],[Оптовая цена KRW за 1шт]]/$H$1)</f>
        <v>Введите курс</v>
      </c>
      <c r="J207" s="83"/>
      <c r="K207" s="84">
        <f>Таблица630[[#This Row],[Заказ коробок ]]*Таблица630[[#This Row],[Кол-во шт в коробке]]</f>
        <v>0</v>
      </c>
      <c r="L207" s="85">
        <f>Таблица630[[#This Row],[Общее кол-во шт]]*Таблица630[[#This Row],[Оптовая цена KRW за 1шт]]</f>
        <v>0</v>
      </c>
      <c r="M207" s="86" t="str">
        <f>IFERROR(Таблица630[[#This Row],[Общее кол-во шт]]*Таблица630[[#This Row],[Оптовая цена USD за 1шт]],"")</f>
        <v/>
      </c>
      <c r="N207" s="87"/>
    </row>
    <row r="208" spans="1:14" ht="22.5" customHeight="1">
      <c r="A208" s="44" t="s">
        <v>27028</v>
      </c>
      <c r="B208" s="76">
        <v>8806199416194</v>
      </c>
      <c r="C208" s="50" t="s">
        <v>27029</v>
      </c>
      <c r="D208" s="77" t="s">
        <v>27030</v>
      </c>
      <c r="E208" s="78">
        <v>2800</v>
      </c>
      <c r="F208" s="15">
        <v>0.56999999999999995</v>
      </c>
      <c r="G208" s="80">
        <v>12</v>
      </c>
      <c r="H208" s="81">
        <f>Таблица630[[#This Row],[Коэфициент стоимости]]*Таблица630[[#This Row],[Розничная цена KRW]]</f>
        <v>1595.9999999999998</v>
      </c>
      <c r="I208" s="82" t="str">
        <f>IF($H$1="","Введите курс",Таблица630[[#This Row],[Оптовая цена KRW за 1шт]]/$H$1)</f>
        <v>Введите курс</v>
      </c>
      <c r="J208" s="83"/>
      <c r="K208" s="84">
        <f>Таблица630[[#This Row],[Заказ коробок ]]*Таблица630[[#This Row],[Кол-во шт в коробке]]</f>
        <v>0</v>
      </c>
      <c r="L208" s="85">
        <f>Таблица630[[#This Row],[Общее кол-во шт]]*Таблица630[[#This Row],[Оптовая цена KRW за 1шт]]</f>
        <v>0</v>
      </c>
      <c r="M208" s="86" t="str">
        <f>IFERROR(Таблица630[[#This Row],[Общее кол-во шт]]*Таблица630[[#This Row],[Оптовая цена USD за 1шт]],"")</f>
        <v/>
      </c>
      <c r="N208" s="87"/>
    </row>
    <row r="209" spans="1:14" ht="22.5" customHeight="1">
      <c r="A209" s="44" t="s">
        <v>27031</v>
      </c>
      <c r="B209" s="76">
        <v>8806199416200</v>
      </c>
      <c r="C209" s="50" t="s">
        <v>27032</v>
      </c>
      <c r="D209" s="77" t="s">
        <v>27033</v>
      </c>
      <c r="E209" s="78">
        <v>2800</v>
      </c>
      <c r="F209" s="15">
        <v>0.56999999999999995</v>
      </c>
      <c r="G209" s="80">
        <v>12</v>
      </c>
      <c r="H209" s="81">
        <f>Таблица630[[#This Row],[Коэфициент стоимости]]*Таблица630[[#This Row],[Розничная цена KRW]]</f>
        <v>1595.9999999999998</v>
      </c>
      <c r="I209" s="82" t="str">
        <f>IF($H$1="","Введите курс",Таблица630[[#This Row],[Оптовая цена KRW за 1шт]]/$H$1)</f>
        <v>Введите курс</v>
      </c>
      <c r="J209" s="83"/>
      <c r="K209" s="84">
        <f>Таблица630[[#This Row],[Заказ коробок ]]*Таблица630[[#This Row],[Кол-во шт в коробке]]</f>
        <v>0</v>
      </c>
      <c r="L209" s="85">
        <f>Таблица630[[#This Row],[Общее кол-во шт]]*Таблица630[[#This Row],[Оптовая цена KRW за 1шт]]</f>
        <v>0</v>
      </c>
      <c r="M209" s="86" t="str">
        <f>IFERROR(Таблица630[[#This Row],[Общее кол-во шт]]*Таблица630[[#This Row],[Оптовая цена USD за 1шт]],"")</f>
        <v/>
      </c>
      <c r="N209" s="87"/>
    </row>
    <row r="210" spans="1:14" ht="22.5" customHeight="1">
      <c r="A210" s="44" t="s">
        <v>27034</v>
      </c>
      <c r="B210" s="76">
        <v>8806199416217</v>
      </c>
      <c r="C210" s="50" t="s">
        <v>27035</v>
      </c>
      <c r="D210" s="77" t="s">
        <v>27036</v>
      </c>
      <c r="E210" s="78">
        <v>2800</v>
      </c>
      <c r="F210" s="15">
        <v>0.56999999999999995</v>
      </c>
      <c r="G210" s="80">
        <v>12</v>
      </c>
      <c r="H210" s="81">
        <f>Таблица630[[#This Row],[Коэфициент стоимости]]*Таблица630[[#This Row],[Розничная цена KRW]]</f>
        <v>1595.9999999999998</v>
      </c>
      <c r="I210" s="82" t="str">
        <f>IF($H$1="","Введите курс",Таблица630[[#This Row],[Оптовая цена KRW за 1шт]]/$H$1)</f>
        <v>Введите курс</v>
      </c>
      <c r="J210" s="83"/>
      <c r="K210" s="84">
        <f>Таблица630[[#This Row],[Заказ коробок ]]*Таблица630[[#This Row],[Кол-во шт в коробке]]</f>
        <v>0</v>
      </c>
      <c r="L210" s="85">
        <f>Таблица630[[#This Row],[Общее кол-во шт]]*Таблица630[[#This Row],[Оптовая цена KRW за 1шт]]</f>
        <v>0</v>
      </c>
      <c r="M210" s="86" t="str">
        <f>IFERROR(Таблица630[[#This Row],[Общее кол-во шт]]*Таблица630[[#This Row],[Оптовая цена USD за 1шт]],"")</f>
        <v/>
      </c>
      <c r="N210" s="87"/>
    </row>
    <row r="211" spans="1:14" ht="22.5" customHeight="1">
      <c r="A211" s="44" t="s">
        <v>27037</v>
      </c>
      <c r="B211" s="76">
        <v>8806199416224</v>
      </c>
      <c r="C211" s="50" t="s">
        <v>27038</v>
      </c>
      <c r="D211" s="77" t="s">
        <v>27039</v>
      </c>
      <c r="E211" s="78">
        <v>2800</v>
      </c>
      <c r="F211" s="15">
        <v>0.56999999999999995</v>
      </c>
      <c r="G211" s="80">
        <v>12</v>
      </c>
      <c r="H211" s="81">
        <f>Таблица630[[#This Row],[Коэфициент стоимости]]*Таблица630[[#This Row],[Розничная цена KRW]]</f>
        <v>1595.9999999999998</v>
      </c>
      <c r="I211" s="82" t="str">
        <f>IF($H$1="","Введите курс",Таблица630[[#This Row],[Оптовая цена KRW за 1шт]]/$H$1)</f>
        <v>Введите курс</v>
      </c>
      <c r="J211" s="83"/>
      <c r="K211" s="84">
        <f>Таблица630[[#This Row],[Заказ коробок ]]*Таблица630[[#This Row],[Кол-во шт в коробке]]</f>
        <v>0</v>
      </c>
      <c r="L211" s="85">
        <f>Таблица630[[#This Row],[Общее кол-во шт]]*Таблица630[[#This Row],[Оптовая цена KRW за 1шт]]</f>
        <v>0</v>
      </c>
      <c r="M211" s="86" t="str">
        <f>IFERROR(Таблица630[[#This Row],[Общее кол-во шт]]*Таблица630[[#This Row],[Оптовая цена USD за 1шт]],"")</f>
        <v/>
      </c>
      <c r="N211" s="87"/>
    </row>
    <row r="212" spans="1:14" ht="22.5" customHeight="1">
      <c r="A212" s="44" t="s">
        <v>27040</v>
      </c>
      <c r="B212" s="76">
        <v>8806199416231</v>
      </c>
      <c r="C212" s="50" t="s">
        <v>27041</v>
      </c>
      <c r="D212" s="77" t="s">
        <v>27042</v>
      </c>
      <c r="E212" s="78">
        <v>2800</v>
      </c>
      <c r="F212" s="15">
        <v>0.56999999999999995</v>
      </c>
      <c r="G212" s="80">
        <v>12</v>
      </c>
      <c r="H212" s="81">
        <f>Таблица630[[#This Row],[Коэфициент стоимости]]*Таблица630[[#This Row],[Розничная цена KRW]]</f>
        <v>1595.9999999999998</v>
      </c>
      <c r="I212" s="82" t="str">
        <f>IF($H$1="","Введите курс",Таблица630[[#This Row],[Оптовая цена KRW за 1шт]]/$H$1)</f>
        <v>Введите курс</v>
      </c>
      <c r="J212" s="83"/>
      <c r="K212" s="84">
        <f>Таблица630[[#This Row],[Заказ коробок ]]*Таблица630[[#This Row],[Кол-во шт в коробке]]</f>
        <v>0</v>
      </c>
      <c r="L212" s="85">
        <f>Таблица630[[#This Row],[Общее кол-во шт]]*Таблица630[[#This Row],[Оптовая цена KRW за 1шт]]</f>
        <v>0</v>
      </c>
      <c r="M212" s="86" t="str">
        <f>IFERROR(Таблица630[[#This Row],[Общее кол-во шт]]*Таблица630[[#This Row],[Оптовая цена USD за 1шт]],"")</f>
        <v/>
      </c>
      <c r="N212" s="87"/>
    </row>
    <row r="213" spans="1:14" ht="22.5" customHeight="1">
      <c r="A213" s="44" t="s">
        <v>27043</v>
      </c>
      <c r="B213" s="76">
        <v>8809668022452</v>
      </c>
      <c r="C213" s="50" t="s">
        <v>27044</v>
      </c>
      <c r="D213" s="77" t="s">
        <v>27045</v>
      </c>
      <c r="E213" s="78">
        <v>3200</v>
      </c>
      <c r="F213" s="15">
        <v>0.56999999999999995</v>
      </c>
      <c r="G213" s="80">
        <v>12</v>
      </c>
      <c r="H213" s="81">
        <f>Таблица630[[#This Row],[Коэфициент стоимости]]*Таблица630[[#This Row],[Розничная цена KRW]]</f>
        <v>1823.9999999999998</v>
      </c>
      <c r="I213" s="82" t="str">
        <f>IF($H$1="","Введите курс",Таблица630[[#This Row],[Оптовая цена KRW за 1шт]]/$H$1)</f>
        <v>Введите курс</v>
      </c>
      <c r="J213" s="83"/>
      <c r="K213" s="84">
        <f>Таблица630[[#This Row],[Заказ коробок ]]*Таблица630[[#This Row],[Кол-во шт в коробке]]</f>
        <v>0</v>
      </c>
      <c r="L213" s="85">
        <f>Таблица630[[#This Row],[Общее кол-во шт]]*Таблица630[[#This Row],[Оптовая цена KRW за 1шт]]</f>
        <v>0</v>
      </c>
      <c r="M213" s="86" t="str">
        <f>IFERROR(Таблица630[[#This Row],[Общее кол-во шт]]*Таблица630[[#This Row],[Оптовая цена USD за 1шт]],"")</f>
        <v/>
      </c>
      <c r="N213" s="87"/>
    </row>
    <row r="214" spans="1:14" ht="22.5" customHeight="1">
      <c r="A214" s="44" t="s">
        <v>27046</v>
      </c>
      <c r="B214" s="76">
        <v>8809668022469</v>
      </c>
      <c r="C214" s="50" t="s">
        <v>27047</v>
      </c>
      <c r="D214" s="77" t="s">
        <v>27048</v>
      </c>
      <c r="E214" s="78">
        <v>3200</v>
      </c>
      <c r="F214" s="15">
        <v>0.56999999999999995</v>
      </c>
      <c r="G214" s="80">
        <v>12</v>
      </c>
      <c r="H214" s="81">
        <f>Таблица630[[#This Row],[Коэфициент стоимости]]*Таблица630[[#This Row],[Розничная цена KRW]]</f>
        <v>1823.9999999999998</v>
      </c>
      <c r="I214" s="82" t="str">
        <f>IF($H$1="","Введите курс",Таблица630[[#This Row],[Оптовая цена KRW за 1шт]]/$H$1)</f>
        <v>Введите курс</v>
      </c>
      <c r="J214" s="83"/>
      <c r="K214" s="84">
        <f>Таблица630[[#This Row],[Заказ коробок ]]*Таблица630[[#This Row],[Кол-во шт в коробке]]</f>
        <v>0</v>
      </c>
      <c r="L214" s="85">
        <f>Таблица630[[#This Row],[Общее кол-во шт]]*Таблица630[[#This Row],[Оптовая цена KRW за 1шт]]</f>
        <v>0</v>
      </c>
      <c r="M214" s="86" t="str">
        <f>IFERROR(Таблица630[[#This Row],[Общее кол-во шт]]*Таблица630[[#This Row],[Оптовая цена USD за 1шт]],"")</f>
        <v/>
      </c>
      <c r="N214" s="87"/>
    </row>
    <row r="215" spans="1:14" ht="22.5" customHeight="1">
      <c r="A215" s="44" t="s">
        <v>27049</v>
      </c>
      <c r="B215" s="76">
        <v>8809668022476</v>
      </c>
      <c r="C215" s="50" t="s">
        <v>27050</v>
      </c>
      <c r="D215" s="77" t="s">
        <v>27051</v>
      </c>
      <c r="E215" s="78">
        <v>3200</v>
      </c>
      <c r="F215" s="15">
        <v>0.56999999999999995</v>
      </c>
      <c r="G215" s="80">
        <v>12</v>
      </c>
      <c r="H215" s="81">
        <f>Таблица630[[#This Row],[Коэфициент стоимости]]*Таблица630[[#This Row],[Розничная цена KRW]]</f>
        <v>1823.9999999999998</v>
      </c>
      <c r="I215" s="82" t="str">
        <f>IF($H$1="","Введите курс",Таблица630[[#This Row],[Оптовая цена KRW за 1шт]]/$H$1)</f>
        <v>Введите курс</v>
      </c>
      <c r="J215" s="83"/>
      <c r="K215" s="84">
        <f>Таблица630[[#This Row],[Заказ коробок ]]*Таблица630[[#This Row],[Кол-во шт в коробке]]</f>
        <v>0</v>
      </c>
      <c r="L215" s="85">
        <f>Таблица630[[#This Row],[Общее кол-во шт]]*Таблица630[[#This Row],[Оптовая цена KRW за 1шт]]</f>
        <v>0</v>
      </c>
      <c r="M215" s="86" t="str">
        <f>IFERROR(Таблица630[[#This Row],[Общее кол-во шт]]*Таблица630[[#This Row],[Оптовая цена USD за 1шт]],"")</f>
        <v/>
      </c>
      <c r="N215" s="87"/>
    </row>
    <row r="216" spans="1:14" ht="22.5" customHeight="1">
      <c r="A216" s="44" t="s">
        <v>27052</v>
      </c>
      <c r="B216" s="76">
        <v>8809668022483</v>
      </c>
      <c r="C216" s="50" t="s">
        <v>27053</v>
      </c>
      <c r="D216" s="77" t="s">
        <v>27054</v>
      </c>
      <c r="E216" s="78">
        <v>3200</v>
      </c>
      <c r="F216" s="15">
        <v>0.56999999999999995</v>
      </c>
      <c r="G216" s="80">
        <v>12</v>
      </c>
      <c r="H216" s="81">
        <f>Таблица630[[#This Row],[Коэфициент стоимости]]*Таблица630[[#This Row],[Розничная цена KRW]]</f>
        <v>1823.9999999999998</v>
      </c>
      <c r="I216" s="82" t="str">
        <f>IF($H$1="","Введите курс",Таблица630[[#This Row],[Оптовая цена KRW за 1шт]]/$H$1)</f>
        <v>Введите курс</v>
      </c>
      <c r="J216" s="83"/>
      <c r="K216" s="84">
        <f>Таблица630[[#This Row],[Заказ коробок ]]*Таблица630[[#This Row],[Кол-во шт в коробке]]</f>
        <v>0</v>
      </c>
      <c r="L216" s="85">
        <f>Таблица630[[#This Row],[Общее кол-во шт]]*Таблица630[[#This Row],[Оптовая цена KRW за 1шт]]</f>
        <v>0</v>
      </c>
      <c r="M216" s="86" t="str">
        <f>IFERROR(Таблица630[[#This Row],[Общее кол-во шт]]*Таблица630[[#This Row],[Оптовая цена USD за 1шт]],"")</f>
        <v/>
      </c>
      <c r="N216" s="87"/>
    </row>
    <row r="217" spans="1:14" ht="22.5" customHeight="1">
      <c r="A217" s="44" t="s">
        <v>27055</v>
      </c>
      <c r="B217" s="76">
        <v>8809668022506</v>
      </c>
      <c r="C217" s="50" t="s">
        <v>27056</v>
      </c>
      <c r="D217" s="77" t="s">
        <v>27057</v>
      </c>
      <c r="E217" s="78">
        <v>3200</v>
      </c>
      <c r="F217" s="15">
        <v>0.56999999999999995</v>
      </c>
      <c r="G217" s="80">
        <v>12</v>
      </c>
      <c r="H217" s="81">
        <f>Таблица630[[#This Row],[Коэфициент стоимости]]*Таблица630[[#This Row],[Розничная цена KRW]]</f>
        <v>1823.9999999999998</v>
      </c>
      <c r="I217" s="82" t="str">
        <f>IF($H$1="","Введите курс",Таблица630[[#This Row],[Оптовая цена KRW за 1шт]]/$H$1)</f>
        <v>Введите курс</v>
      </c>
      <c r="J217" s="83"/>
      <c r="K217" s="84">
        <f>Таблица630[[#This Row],[Заказ коробок ]]*Таблица630[[#This Row],[Кол-во шт в коробке]]</f>
        <v>0</v>
      </c>
      <c r="L217" s="85">
        <f>Таблица630[[#This Row],[Общее кол-во шт]]*Таблица630[[#This Row],[Оптовая цена KRW за 1шт]]</f>
        <v>0</v>
      </c>
      <c r="M217" s="86" t="str">
        <f>IFERROR(Таблица630[[#This Row],[Общее кол-во шт]]*Таблица630[[#This Row],[Оптовая цена USD за 1шт]],"")</f>
        <v/>
      </c>
      <c r="N217" s="87"/>
    </row>
    <row r="218" spans="1:14" ht="22.5" customHeight="1">
      <c r="A218" s="44" t="s">
        <v>27058</v>
      </c>
      <c r="B218" s="76">
        <v>8809668022490</v>
      </c>
      <c r="C218" s="50" t="s">
        <v>27059</v>
      </c>
      <c r="D218" s="77" t="s">
        <v>27060</v>
      </c>
      <c r="E218" s="78">
        <v>3200</v>
      </c>
      <c r="F218" s="15">
        <v>0.56999999999999995</v>
      </c>
      <c r="G218" s="80">
        <v>12</v>
      </c>
      <c r="H218" s="81">
        <f>Таблица630[[#This Row],[Коэфициент стоимости]]*Таблица630[[#This Row],[Розничная цена KRW]]</f>
        <v>1823.9999999999998</v>
      </c>
      <c r="I218" s="82" t="str">
        <f>IF($H$1="","Введите курс",Таблица630[[#This Row],[Оптовая цена KRW за 1шт]]/$H$1)</f>
        <v>Введите курс</v>
      </c>
      <c r="J218" s="83"/>
      <c r="K218" s="84">
        <f>Таблица630[[#This Row],[Заказ коробок ]]*Таблица630[[#This Row],[Кол-во шт в коробке]]</f>
        <v>0</v>
      </c>
      <c r="L218" s="85">
        <f>Таблица630[[#This Row],[Общее кол-во шт]]*Таблица630[[#This Row],[Оптовая цена KRW за 1шт]]</f>
        <v>0</v>
      </c>
      <c r="M218" s="86" t="str">
        <f>IFERROR(Таблица630[[#This Row],[Общее кол-во шт]]*Таблица630[[#This Row],[Оптовая цена USD за 1шт]],"")</f>
        <v/>
      </c>
      <c r="N218" s="87"/>
    </row>
    <row r="219" spans="1:14" ht="22.5" customHeight="1">
      <c r="A219" s="44" t="s">
        <v>27061</v>
      </c>
      <c r="B219" s="76">
        <v>8809668022513</v>
      </c>
      <c r="C219" s="50" t="s">
        <v>27062</v>
      </c>
      <c r="D219" s="77" t="s">
        <v>27063</v>
      </c>
      <c r="E219" s="78">
        <v>3200</v>
      </c>
      <c r="F219" s="15">
        <v>0.56999999999999995</v>
      </c>
      <c r="G219" s="80">
        <v>12</v>
      </c>
      <c r="H219" s="81">
        <f>Таблица630[[#This Row],[Коэфициент стоимости]]*Таблица630[[#This Row],[Розничная цена KRW]]</f>
        <v>1823.9999999999998</v>
      </c>
      <c r="I219" s="82" t="str">
        <f>IF($H$1="","Введите курс",Таблица630[[#This Row],[Оптовая цена KRW за 1шт]]/$H$1)</f>
        <v>Введите курс</v>
      </c>
      <c r="J219" s="83"/>
      <c r="K219" s="84">
        <f>Таблица630[[#This Row],[Заказ коробок ]]*Таблица630[[#This Row],[Кол-во шт в коробке]]</f>
        <v>0</v>
      </c>
      <c r="L219" s="85">
        <f>Таблица630[[#This Row],[Общее кол-во шт]]*Таблица630[[#This Row],[Оптовая цена KRW за 1шт]]</f>
        <v>0</v>
      </c>
      <c r="M219" s="86" t="str">
        <f>IFERROR(Таблица630[[#This Row],[Общее кол-во шт]]*Таблица630[[#This Row],[Оптовая цена USD за 1шт]],"")</f>
        <v/>
      </c>
      <c r="N219" s="87"/>
    </row>
    <row r="220" spans="1:14" ht="22.5" customHeight="1">
      <c r="A220" s="44" t="s">
        <v>27064</v>
      </c>
      <c r="B220" s="76">
        <v>8809668026061</v>
      </c>
      <c r="C220" s="50" t="s">
        <v>27065</v>
      </c>
      <c r="D220" s="77" t="s">
        <v>27066</v>
      </c>
      <c r="E220" s="78">
        <v>6500</v>
      </c>
      <c r="F220" s="15">
        <v>0.56999999999999995</v>
      </c>
      <c r="G220" s="80">
        <v>6</v>
      </c>
      <c r="H220" s="81">
        <f>Таблица630[[#This Row],[Коэфициент стоимости]]*Таблица630[[#This Row],[Розничная цена KRW]]</f>
        <v>3704.9999999999995</v>
      </c>
      <c r="I220" s="82" t="str">
        <f>IF($H$1="","Введите курс",Таблица630[[#This Row],[Оптовая цена KRW за 1шт]]/$H$1)</f>
        <v>Введите курс</v>
      </c>
      <c r="J220" s="83"/>
      <c r="K220" s="84">
        <f>Таблица630[[#This Row],[Заказ коробок ]]*Таблица630[[#This Row],[Кол-во шт в коробке]]</f>
        <v>0</v>
      </c>
      <c r="L220" s="85">
        <f>Таблица630[[#This Row],[Общее кол-во шт]]*Таблица630[[#This Row],[Оптовая цена KRW за 1шт]]</f>
        <v>0</v>
      </c>
      <c r="M220" s="86" t="str">
        <f>IFERROR(Таблица630[[#This Row],[Общее кол-во шт]]*Таблица630[[#This Row],[Оптовая цена USD за 1шт]],"")</f>
        <v/>
      </c>
      <c r="N220" s="87"/>
    </row>
    <row r="221" spans="1:14" ht="22.5" customHeight="1">
      <c r="A221" s="44" t="s">
        <v>27067</v>
      </c>
      <c r="B221" s="76">
        <v>8809668026078</v>
      </c>
      <c r="C221" s="50" t="s">
        <v>27068</v>
      </c>
      <c r="D221" s="77" t="s">
        <v>27069</v>
      </c>
      <c r="E221" s="78">
        <v>6500</v>
      </c>
      <c r="F221" s="15">
        <v>0.56999999999999995</v>
      </c>
      <c r="G221" s="80">
        <v>6</v>
      </c>
      <c r="H221" s="81">
        <f>Таблица630[[#This Row],[Коэфициент стоимости]]*Таблица630[[#This Row],[Розничная цена KRW]]</f>
        <v>3704.9999999999995</v>
      </c>
      <c r="I221" s="82" t="str">
        <f>IF($H$1="","Введите курс",Таблица630[[#This Row],[Оптовая цена KRW за 1шт]]/$H$1)</f>
        <v>Введите курс</v>
      </c>
      <c r="J221" s="83"/>
      <c r="K221" s="84">
        <f>Таблица630[[#This Row],[Заказ коробок ]]*Таблица630[[#This Row],[Кол-во шт в коробке]]</f>
        <v>0</v>
      </c>
      <c r="L221" s="85">
        <f>Таблица630[[#This Row],[Общее кол-во шт]]*Таблица630[[#This Row],[Оптовая цена KRW за 1шт]]</f>
        <v>0</v>
      </c>
      <c r="M221" s="86" t="str">
        <f>IFERROR(Таблица630[[#This Row],[Общее кол-во шт]]*Таблица630[[#This Row],[Оптовая цена USD за 1шт]],"")</f>
        <v/>
      </c>
      <c r="N221" s="87"/>
    </row>
    <row r="222" spans="1:14" ht="22.5" customHeight="1">
      <c r="A222" s="44" t="s">
        <v>27070</v>
      </c>
      <c r="B222" s="76">
        <v>8809668026818</v>
      </c>
      <c r="C222" s="50" t="s">
        <v>27071</v>
      </c>
      <c r="D222" s="77" t="s">
        <v>27072</v>
      </c>
      <c r="E222" s="78">
        <v>6500</v>
      </c>
      <c r="F222" s="15">
        <v>0.56999999999999995</v>
      </c>
      <c r="G222" s="80">
        <v>6</v>
      </c>
      <c r="H222" s="81">
        <f>Таблица630[[#This Row],[Коэфициент стоимости]]*Таблица630[[#This Row],[Розничная цена KRW]]</f>
        <v>3704.9999999999995</v>
      </c>
      <c r="I222" s="82" t="str">
        <f>IF($H$1="","Введите курс",Таблица630[[#This Row],[Оптовая цена KRW за 1шт]]/$H$1)</f>
        <v>Введите курс</v>
      </c>
      <c r="J222" s="83"/>
      <c r="K222" s="84">
        <f>Таблица630[[#This Row],[Заказ коробок ]]*Таблица630[[#This Row],[Кол-во шт в коробке]]</f>
        <v>0</v>
      </c>
      <c r="L222" s="85">
        <f>Таблица630[[#This Row],[Общее кол-во шт]]*Таблица630[[#This Row],[Оптовая цена KRW за 1шт]]</f>
        <v>0</v>
      </c>
      <c r="M222" s="86" t="str">
        <f>IFERROR(Таблица630[[#This Row],[Общее кол-во шт]]*Таблица630[[#This Row],[Оптовая цена USD за 1шт]],"")</f>
        <v/>
      </c>
      <c r="N222" s="87"/>
    </row>
    <row r="223" spans="1:14" ht="22.5" customHeight="1">
      <c r="A223" s="44" t="s">
        <v>27073</v>
      </c>
      <c r="B223" s="76">
        <v>8809587391486</v>
      </c>
      <c r="C223" s="50" t="s">
        <v>27074</v>
      </c>
      <c r="D223" s="77" t="s">
        <v>27075</v>
      </c>
      <c r="E223" s="78">
        <v>6500</v>
      </c>
      <c r="F223" s="15">
        <v>0.56999999999999995</v>
      </c>
      <c r="G223" s="80">
        <v>6</v>
      </c>
      <c r="H223" s="81">
        <f>Таблица630[[#This Row],[Коэфициент стоимости]]*Таблица630[[#This Row],[Розничная цена KRW]]</f>
        <v>3704.9999999999995</v>
      </c>
      <c r="I223" s="82" t="str">
        <f>IF($H$1="","Введите курс",Таблица630[[#This Row],[Оптовая цена KRW за 1шт]]/$H$1)</f>
        <v>Введите курс</v>
      </c>
      <c r="J223" s="83"/>
      <c r="K223" s="84">
        <f>Таблица630[[#This Row],[Заказ коробок ]]*Таблица630[[#This Row],[Кол-во шт в коробке]]</f>
        <v>0</v>
      </c>
      <c r="L223" s="85">
        <f>Таблица630[[#This Row],[Общее кол-во шт]]*Таблица630[[#This Row],[Оптовая цена KRW за 1шт]]</f>
        <v>0</v>
      </c>
      <c r="M223" s="86" t="str">
        <f>IFERROR(Таблица630[[#This Row],[Общее кол-во шт]]*Таблица630[[#This Row],[Оптовая цена USD за 1шт]],"")</f>
        <v/>
      </c>
      <c r="N223" s="87"/>
    </row>
    <row r="224" spans="1:14" ht="22.5" customHeight="1">
      <c r="A224" s="44" t="s">
        <v>27076</v>
      </c>
      <c r="B224" s="76">
        <v>8809587391479</v>
      </c>
      <c r="C224" s="50" t="s">
        <v>27077</v>
      </c>
      <c r="D224" s="77" t="s">
        <v>27078</v>
      </c>
      <c r="E224" s="78">
        <v>6500</v>
      </c>
      <c r="F224" s="15">
        <v>0.56999999999999995</v>
      </c>
      <c r="G224" s="80">
        <v>6</v>
      </c>
      <c r="H224" s="81">
        <f>Таблица630[[#This Row],[Коэфициент стоимости]]*Таблица630[[#This Row],[Розничная цена KRW]]</f>
        <v>3704.9999999999995</v>
      </c>
      <c r="I224" s="82" t="str">
        <f>IF($H$1="","Введите курс",Таблица630[[#This Row],[Оптовая цена KRW за 1шт]]/$H$1)</f>
        <v>Введите курс</v>
      </c>
      <c r="J224" s="83"/>
      <c r="K224" s="84">
        <f>Таблица630[[#This Row],[Заказ коробок ]]*Таблица630[[#This Row],[Кол-во шт в коробке]]</f>
        <v>0</v>
      </c>
      <c r="L224" s="85">
        <f>Таблица630[[#This Row],[Общее кол-во шт]]*Таблица630[[#This Row],[Оптовая цена KRW за 1шт]]</f>
        <v>0</v>
      </c>
      <c r="M224" s="86" t="str">
        <f>IFERROR(Таблица630[[#This Row],[Общее кол-во шт]]*Таблица630[[#This Row],[Оптовая цена USD за 1шт]],"")</f>
        <v/>
      </c>
      <c r="N224" s="87"/>
    </row>
    <row r="225" spans="1:14" ht="22.5" customHeight="1">
      <c r="A225" s="44" t="s">
        <v>27079</v>
      </c>
      <c r="B225" s="76">
        <v>8809668026801</v>
      </c>
      <c r="C225" s="50" t="s">
        <v>27080</v>
      </c>
      <c r="D225" s="77" t="s">
        <v>27081</v>
      </c>
      <c r="E225" s="78">
        <v>6500</v>
      </c>
      <c r="F225" s="15">
        <v>0.56999999999999995</v>
      </c>
      <c r="G225" s="80">
        <v>6</v>
      </c>
      <c r="H225" s="81">
        <f>Таблица630[[#This Row],[Коэфициент стоимости]]*Таблица630[[#This Row],[Розничная цена KRW]]</f>
        <v>3704.9999999999995</v>
      </c>
      <c r="I225" s="82" t="str">
        <f>IF($H$1="","Введите курс",Таблица630[[#This Row],[Оптовая цена KRW за 1шт]]/$H$1)</f>
        <v>Введите курс</v>
      </c>
      <c r="J225" s="83"/>
      <c r="K225" s="84">
        <f>Таблица630[[#This Row],[Заказ коробок ]]*Таблица630[[#This Row],[Кол-во шт в коробке]]</f>
        <v>0</v>
      </c>
      <c r="L225" s="85">
        <f>Таблица630[[#This Row],[Общее кол-во шт]]*Таблица630[[#This Row],[Оптовая цена KRW за 1шт]]</f>
        <v>0</v>
      </c>
      <c r="M225" s="86" t="str">
        <f>IFERROR(Таблица630[[#This Row],[Общее кол-во шт]]*Таблица630[[#This Row],[Оптовая цена USD за 1шт]],"")</f>
        <v/>
      </c>
      <c r="N225" s="87"/>
    </row>
    <row r="226" spans="1:14" ht="22.5" customHeight="1">
      <c r="A226" s="44" t="s">
        <v>27082</v>
      </c>
      <c r="B226" s="76">
        <v>8809667997386</v>
      </c>
      <c r="C226" s="50" t="s">
        <v>27083</v>
      </c>
      <c r="D226" s="77" t="s">
        <v>27084</v>
      </c>
      <c r="E226" s="78">
        <v>8000</v>
      </c>
      <c r="F226" s="15">
        <v>0.56999999999999995</v>
      </c>
      <c r="G226" s="80">
        <v>6</v>
      </c>
      <c r="H226" s="81">
        <f>Таблица630[[#This Row],[Коэфициент стоимости]]*Таблица630[[#This Row],[Розничная цена KRW]]</f>
        <v>4560</v>
      </c>
      <c r="I226" s="82" t="str">
        <f>IF($H$1="","Введите курс",Таблица630[[#This Row],[Оптовая цена KRW за 1шт]]/$H$1)</f>
        <v>Введите курс</v>
      </c>
      <c r="J226" s="83"/>
      <c r="K226" s="84">
        <f>Таблица630[[#This Row],[Заказ коробок ]]*Таблица630[[#This Row],[Кол-во шт в коробке]]</f>
        <v>0</v>
      </c>
      <c r="L226" s="85">
        <f>Таблица630[[#This Row],[Общее кол-во шт]]*Таблица630[[#This Row],[Оптовая цена KRW за 1шт]]</f>
        <v>0</v>
      </c>
      <c r="M226" s="86" t="str">
        <f>IFERROR(Таблица630[[#This Row],[Общее кол-во шт]]*Таблица630[[#This Row],[Оптовая цена USD за 1шт]],"")</f>
        <v/>
      </c>
      <c r="N226" s="87"/>
    </row>
    <row r="227" spans="1:14" ht="22.5" customHeight="1">
      <c r="A227" s="44" t="s">
        <v>27085</v>
      </c>
      <c r="B227" s="76">
        <v>8809667997355</v>
      </c>
      <c r="C227" s="50" t="s">
        <v>27086</v>
      </c>
      <c r="D227" s="77" t="s">
        <v>27087</v>
      </c>
      <c r="E227" s="78">
        <v>8000</v>
      </c>
      <c r="F227" s="15">
        <v>0.56999999999999995</v>
      </c>
      <c r="G227" s="80">
        <v>6</v>
      </c>
      <c r="H227" s="81">
        <f>Таблица630[[#This Row],[Коэфициент стоимости]]*Таблица630[[#This Row],[Розничная цена KRW]]</f>
        <v>4560</v>
      </c>
      <c r="I227" s="82" t="str">
        <f>IF($H$1="","Введите курс",Таблица630[[#This Row],[Оптовая цена KRW за 1шт]]/$H$1)</f>
        <v>Введите курс</v>
      </c>
      <c r="J227" s="83"/>
      <c r="K227" s="84">
        <f>Таблица630[[#This Row],[Заказ коробок ]]*Таблица630[[#This Row],[Кол-во шт в коробке]]</f>
        <v>0</v>
      </c>
      <c r="L227" s="85">
        <f>Таблица630[[#This Row],[Общее кол-во шт]]*Таблица630[[#This Row],[Оптовая цена KRW за 1шт]]</f>
        <v>0</v>
      </c>
      <c r="M227" s="86" t="str">
        <f>IFERROR(Таблица630[[#This Row],[Общее кол-во шт]]*Таблица630[[#This Row],[Оптовая цена USD за 1шт]],"")</f>
        <v/>
      </c>
      <c r="N227" s="87"/>
    </row>
    <row r="228" spans="1:14" ht="22.5" customHeight="1">
      <c r="A228" s="44" t="s">
        <v>27088</v>
      </c>
      <c r="B228" s="76">
        <v>8809667997324</v>
      </c>
      <c r="C228" s="50" t="s">
        <v>27089</v>
      </c>
      <c r="D228" s="77" t="s">
        <v>27090</v>
      </c>
      <c r="E228" s="78">
        <v>8000</v>
      </c>
      <c r="F228" s="15">
        <v>0.56999999999999995</v>
      </c>
      <c r="G228" s="80">
        <v>6</v>
      </c>
      <c r="H228" s="81">
        <f>Таблица630[[#This Row],[Коэфициент стоимости]]*Таблица630[[#This Row],[Розничная цена KRW]]</f>
        <v>4560</v>
      </c>
      <c r="I228" s="82" t="str">
        <f>IF($H$1="","Введите курс",Таблица630[[#This Row],[Оптовая цена KRW за 1шт]]/$H$1)</f>
        <v>Введите курс</v>
      </c>
      <c r="J228" s="83"/>
      <c r="K228" s="84">
        <f>Таблица630[[#This Row],[Заказ коробок ]]*Таблица630[[#This Row],[Кол-во шт в коробке]]</f>
        <v>0</v>
      </c>
      <c r="L228" s="85">
        <f>Таблица630[[#This Row],[Общее кол-во шт]]*Таблица630[[#This Row],[Оптовая цена KRW за 1шт]]</f>
        <v>0</v>
      </c>
      <c r="M228" s="86" t="str">
        <f>IFERROR(Таблица630[[#This Row],[Общее кол-во шт]]*Таблица630[[#This Row],[Оптовая цена USD за 1шт]],"")</f>
        <v/>
      </c>
      <c r="N228" s="87"/>
    </row>
    <row r="229" spans="1:14" ht="22.5" customHeight="1">
      <c r="A229" s="44" t="s">
        <v>27091</v>
      </c>
      <c r="B229" s="76">
        <v>8809667997362</v>
      </c>
      <c r="C229" s="50" t="s">
        <v>27092</v>
      </c>
      <c r="D229" s="77" t="s">
        <v>27093</v>
      </c>
      <c r="E229" s="78">
        <v>8000</v>
      </c>
      <c r="F229" s="15">
        <v>0.56999999999999995</v>
      </c>
      <c r="G229" s="80">
        <v>6</v>
      </c>
      <c r="H229" s="81">
        <f>Таблица630[[#This Row],[Коэфициент стоимости]]*Таблица630[[#This Row],[Розничная цена KRW]]</f>
        <v>4560</v>
      </c>
      <c r="I229" s="82" t="str">
        <f>IF($H$1="","Введите курс",Таблица630[[#This Row],[Оптовая цена KRW за 1шт]]/$H$1)</f>
        <v>Введите курс</v>
      </c>
      <c r="J229" s="83"/>
      <c r="K229" s="84">
        <f>Таблица630[[#This Row],[Заказ коробок ]]*Таблица630[[#This Row],[Кол-во шт в коробке]]</f>
        <v>0</v>
      </c>
      <c r="L229" s="85">
        <f>Таблица630[[#This Row],[Общее кол-во шт]]*Таблица630[[#This Row],[Оптовая цена KRW за 1шт]]</f>
        <v>0</v>
      </c>
      <c r="M229" s="86" t="str">
        <f>IFERROR(Таблица630[[#This Row],[Общее кол-во шт]]*Таблица630[[#This Row],[Оптовая цена USD за 1шт]],"")</f>
        <v/>
      </c>
      <c r="N229" s="87"/>
    </row>
    <row r="230" spans="1:14" ht="22.5" customHeight="1">
      <c r="A230" s="44" t="s">
        <v>27094</v>
      </c>
      <c r="B230" s="76">
        <v>8809667997379</v>
      </c>
      <c r="C230" s="50" t="s">
        <v>27095</v>
      </c>
      <c r="D230" s="77" t="s">
        <v>27096</v>
      </c>
      <c r="E230" s="78">
        <v>8000</v>
      </c>
      <c r="F230" s="15">
        <v>0.56999999999999995</v>
      </c>
      <c r="G230" s="80">
        <v>6</v>
      </c>
      <c r="H230" s="81">
        <f>Таблица630[[#This Row],[Коэфициент стоимости]]*Таблица630[[#This Row],[Розничная цена KRW]]</f>
        <v>4560</v>
      </c>
      <c r="I230" s="82" t="str">
        <f>IF($H$1="","Введите курс",Таблица630[[#This Row],[Оптовая цена KRW за 1шт]]/$H$1)</f>
        <v>Введите курс</v>
      </c>
      <c r="J230" s="83"/>
      <c r="K230" s="84">
        <f>Таблица630[[#This Row],[Заказ коробок ]]*Таблица630[[#This Row],[Кол-во шт в коробке]]</f>
        <v>0</v>
      </c>
      <c r="L230" s="85">
        <f>Таблица630[[#This Row],[Общее кол-во шт]]*Таблица630[[#This Row],[Оптовая цена KRW за 1шт]]</f>
        <v>0</v>
      </c>
      <c r="M230" s="86" t="str">
        <f>IFERROR(Таблица630[[#This Row],[Общее кол-во шт]]*Таблица630[[#This Row],[Оптовая цена USD за 1шт]],"")</f>
        <v/>
      </c>
      <c r="N230" s="87"/>
    </row>
    <row r="231" spans="1:14" ht="22.5" customHeight="1">
      <c r="A231" s="44" t="s">
        <v>27097</v>
      </c>
      <c r="B231" s="76">
        <v>8809667997294</v>
      </c>
      <c r="C231" s="50" t="s">
        <v>27098</v>
      </c>
      <c r="D231" s="77" t="s">
        <v>27099</v>
      </c>
      <c r="E231" s="78">
        <v>7000</v>
      </c>
      <c r="F231" s="15">
        <v>0.56999999999999995</v>
      </c>
      <c r="G231" s="80">
        <v>6</v>
      </c>
      <c r="H231" s="81">
        <f>Таблица630[[#This Row],[Коэфициент стоимости]]*Таблица630[[#This Row],[Розничная цена KRW]]</f>
        <v>3989.9999999999995</v>
      </c>
      <c r="I231" s="82" t="str">
        <f>IF($H$1="","Введите курс",Таблица630[[#This Row],[Оптовая цена KRW за 1шт]]/$H$1)</f>
        <v>Введите курс</v>
      </c>
      <c r="J231" s="83"/>
      <c r="K231" s="84">
        <f>Таблица630[[#This Row],[Заказ коробок ]]*Таблица630[[#This Row],[Кол-во шт в коробке]]</f>
        <v>0</v>
      </c>
      <c r="L231" s="85">
        <f>Таблица630[[#This Row],[Общее кол-во шт]]*Таблица630[[#This Row],[Оптовая цена KRW за 1шт]]</f>
        <v>0</v>
      </c>
      <c r="M231" s="86" t="str">
        <f>IFERROR(Таблица630[[#This Row],[Общее кол-во шт]]*Таблица630[[#This Row],[Оптовая цена USD за 1шт]],"")</f>
        <v/>
      </c>
      <c r="N231" s="87"/>
    </row>
    <row r="232" spans="1:14" ht="22.5" customHeight="1">
      <c r="A232" s="44" t="s">
        <v>27100</v>
      </c>
      <c r="B232" s="76">
        <v>8809667997300</v>
      </c>
      <c r="C232" s="50" t="s">
        <v>27101</v>
      </c>
      <c r="D232" s="77" t="s">
        <v>27102</v>
      </c>
      <c r="E232" s="78">
        <v>7000</v>
      </c>
      <c r="F232" s="15">
        <v>0.56999999999999995</v>
      </c>
      <c r="G232" s="80">
        <v>6</v>
      </c>
      <c r="H232" s="81">
        <f>Таблица630[[#This Row],[Коэфициент стоимости]]*Таблица630[[#This Row],[Розничная цена KRW]]</f>
        <v>3989.9999999999995</v>
      </c>
      <c r="I232" s="82" t="str">
        <f>IF($H$1="","Введите курс",Таблица630[[#This Row],[Оптовая цена KRW за 1шт]]/$H$1)</f>
        <v>Введите курс</v>
      </c>
      <c r="J232" s="83"/>
      <c r="K232" s="84">
        <f>Таблица630[[#This Row],[Заказ коробок ]]*Таблица630[[#This Row],[Кол-во шт в коробке]]</f>
        <v>0</v>
      </c>
      <c r="L232" s="85">
        <f>Таблица630[[#This Row],[Общее кол-во шт]]*Таблица630[[#This Row],[Оптовая цена KRW за 1шт]]</f>
        <v>0</v>
      </c>
      <c r="M232" s="86" t="str">
        <f>IFERROR(Таблица630[[#This Row],[Общее кол-во шт]]*Таблица630[[#This Row],[Оптовая цена USD за 1шт]],"")</f>
        <v/>
      </c>
      <c r="N232" s="87"/>
    </row>
    <row r="233" spans="1:14" ht="22.5" customHeight="1">
      <c r="A233" s="44" t="s">
        <v>27103</v>
      </c>
      <c r="B233" s="76">
        <v>8809667997317</v>
      </c>
      <c r="C233" s="50" t="s">
        <v>27104</v>
      </c>
      <c r="D233" s="77" t="s">
        <v>27105</v>
      </c>
      <c r="E233" s="78">
        <v>7000</v>
      </c>
      <c r="F233" s="15">
        <v>0.56999999999999995</v>
      </c>
      <c r="G233" s="80">
        <v>6</v>
      </c>
      <c r="H233" s="81">
        <f>Таблица630[[#This Row],[Коэфициент стоимости]]*Таблица630[[#This Row],[Розничная цена KRW]]</f>
        <v>3989.9999999999995</v>
      </c>
      <c r="I233" s="82" t="str">
        <f>IF($H$1="","Введите курс",Таблица630[[#This Row],[Оптовая цена KRW за 1шт]]/$H$1)</f>
        <v>Введите курс</v>
      </c>
      <c r="J233" s="83"/>
      <c r="K233" s="84">
        <f>Таблица630[[#This Row],[Заказ коробок ]]*Таблица630[[#This Row],[Кол-во шт в коробке]]</f>
        <v>0</v>
      </c>
      <c r="L233" s="85">
        <f>Таблица630[[#This Row],[Общее кол-во шт]]*Таблица630[[#This Row],[Оптовая цена KRW за 1шт]]</f>
        <v>0</v>
      </c>
      <c r="M233" s="86" t="str">
        <f>IFERROR(Таблица630[[#This Row],[Общее кол-во шт]]*Таблица630[[#This Row],[Оптовая цена USD за 1шт]],"")</f>
        <v/>
      </c>
      <c r="N233" s="87"/>
    </row>
    <row r="234" spans="1:14" ht="22.5" customHeight="1">
      <c r="A234" s="44" t="s">
        <v>27106</v>
      </c>
      <c r="B234" s="76">
        <v>8809667997331</v>
      </c>
      <c r="C234" s="50" t="s">
        <v>27107</v>
      </c>
      <c r="D234" s="77" t="s">
        <v>27108</v>
      </c>
      <c r="E234" s="78">
        <v>7000</v>
      </c>
      <c r="F234" s="15">
        <v>0.56999999999999995</v>
      </c>
      <c r="G234" s="80">
        <v>6</v>
      </c>
      <c r="H234" s="81">
        <f>Таблица630[[#This Row],[Коэфициент стоимости]]*Таблица630[[#This Row],[Розничная цена KRW]]</f>
        <v>3989.9999999999995</v>
      </c>
      <c r="I234" s="82" t="str">
        <f>IF($H$1="","Введите курс",Таблица630[[#This Row],[Оптовая цена KRW за 1шт]]/$H$1)</f>
        <v>Введите курс</v>
      </c>
      <c r="J234" s="83"/>
      <c r="K234" s="84">
        <f>Таблица630[[#This Row],[Заказ коробок ]]*Таблица630[[#This Row],[Кол-во шт в коробке]]</f>
        <v>0</v>
      </c>
      <c r="L234" s="85">
        <f>Таблица630[[#This Row],[Общее кол-во шт]]*Таблица630[[#This Row],[Оптовая цена KRW за 1шт]]</f>
        <v>0</v>
      </c>
      <c r="M234" s="86" t="str">
        <f>IFERROR(Таблица630[[#This Row],[Общее кол-во шт]]*Таблица630[[#This Row],[Оптовая цена USD за 1шт]],"")</f>
        <v/>
      </c>
      <c r="N234" s="87"/>
    </row>
    <row r="235" spans="1:14" ht="22.5" customHeight="1">
      <c r="A235" s="44" t="s">
        <v>27109</v>
      </c>
      <c r="B235" s="76">
        <v>8809667997348</v>
      </c>
      <c r="C235" s="50" t="s">
        <v>27110</v>
      </c>
      <c r="D235" s="77" t="s">
        <v>27111</v>
      </c>
      <c r="E235" s="78">
        <v>7000</v>
      </c>
      <c r="F235" s="15">
        <v>0.56999999999999995</v>
      </c>
      <c r="G235" s="80">
        <v>6</v>
      </c>
      <c r="H235" s="81">
        <f>Таблица630[[#This Row],[Коэфициент стоимости]]*Таблица630[[#This Row],[Розничная цена KRW]]</f>
        <v>3989.9999999999995</v>
      </c>
      <c r="I235" s="82" t="str">
        <f>IF($H$1="","Введите курс",Таблица630[[#This Row],[Оптовая цена KRW за 1шт]]/$H$1)</f>
        <v>Введите курс</v>
      </c>
      <c r="J235" s="83"/>
      <c r="K235" s="84">
        <f>Таблица630[[#This Row],[Заказ коробок ]]*Таблица630[[#This Row],[Кол-во шт в коробке]]</f>
        <v>0</v>
      </c>
      <c r="L235" s="85">
        <f>Таблица630[[#This Row],[Общее кол-во шт]]*Таблица630[[#This Row],[Оптовая цена KRW за 1шт]]</f>
        <v>0</v>
      </c>
      <c r="M235" s="86" t="str">
        <f>IFERROR(Таблица630[[#This Row],[Общее кол-во шт]]*Таблица630[[#This Row],[Оптовая цена USD за 1шт]],"")</f>
        <v/>
      </c>
      <c r="N235" s="87"/>
    </row>
    <row r="236" spans="1:14" ht="22.5" customHeight="1">
      <c r="A236" s="44" t="s">
        <v>27112</v>
      </c>
      <c r="B236" s="76">
        <v>8809668023855</v>
      </c>
      <c r="C236" s="50" t="s">
        <v>27113</v>
      </c>
      <c r="D236" s="77" t="s">
        <v>27114</v>
      </c>
      <c r="E236" s="78">
        <v>15000</v>
      </c>
      <c r="F236" s="15">
        <v>0.56999999999999995</v>
      </c>
      <c r="G236" s="80">
        <v>6</v>
      </c>
      <c r="H236" s="81">
        <f>Таблица630[[#This Row],[Коэфициент стоимости]]*Таблица630[[#This Row],[Розничная цена KRW]]</f>
        <v>8550</v>
      </c>
      <c r="I236" s="82" t="str">
        <f>IF($H$1="","Введите курс",Таблица630[[#This Row],[Оптовая цена KRW за 1шт]]/$H$1)</f>
        <v>Введите курс</v>
      </c>
      <c r="J236" s="83"/>
      <c r="K236" s="84">
        <f>Таблица630[[#This Row],[Заказ коробок ]]*Таблица630[[#This Row],[Кол-во шт в коробке]]</f>
        <v>0</v>
      </c>
      <c r="L236" s="85">
        <f>Таблица630[[#This Row],[Общее кол-во шт]]*Таблица630[[#This Row],[Оптовая цена KRW за 1шт]]</f>
        <v>0</v>
      </c>
      <c r="M236" s="86" t="str">
        <f>IFERROR(Таблица630[[#This Row],[Общее кол-во шт]]*Таблица630[[#This Row],[Оптовая цена USD за 1шт]],"")</f>
        <v/>
      </c>
      <c r="N236" s="87"/>
    </row>
    <row r="237" spans="1:14" ht="22.5" customHeight="1">
      <c r="A237" s="44" t="s">
        <v>27115</v>
      </c>
      <c r="B237" s="76">
        <v>8809668023862</v>
      </c>
      <c r="C237" s="50" t="s">
        <v>27116</v>
      </c>
      <c r="D237" s="77" t="s">
        <v>27117</v>
      </c>
      <c r="E237" s="78">
        <v>15000</v>
      </c>
      <c r="F237" s="15">
        <v>0.56999999999999995</v>
      </c>
      <c r="G237" s="80">
        <v>6</v>
      </c>
      <c r="H237" s="81">
        <f>Таблица630[[#This Row],[Коэфициент стоимости]]*Таблица630[[#This Row],[Розничная цена KRW]]</f>
        <v>8550</v>
      </c>
      <c r="I237" s="82" t="str">
        <f>IF($H$1="","Введите курс",Таблица630[[#This Row],[Оптовая цена KRW за 1шт]]/$H$1)</f>
        <v>Введите курс</v>
      </c>
      <c r="J237" s="83"/>
      <c r="K237" s="84">
        <f>Таблица630[[#This Row],[Заказ коробок ]]*Таблица630[[#This Row],[Кол-во шт в коробке]]</f>
        <v>0</v>
      </c>
      <c r="L237" s="85">
        <f>Таблица630[[#This Row],[Общее кол-во шт]]*Таблица630[[#This Row],[Оптовая цена KRW за 1шт]]</f>
        <v>0</v>
      </c>
      <c r="M237" s="86" t="str">
        <f>IFERROR(Таблица630[[#This Row],[Общее кол-во шт]]*Таблица630[[#This Row],[Оптовая цена USD за 1шт]],"")</f>
        <v/>
      </c>
      <c r="N237" s="87"/>
    </row>
    <row r="238" spans="1:14" ht="22.5" customHeight="1">
      <c r="A238" s="44" t="s">
        <v>27118</v>
      </c>
      <c r="B238" s="76">
        <v>8809668023862</v>
      </c>
      <c r="C238" s="50" t="s">
        <v>27119</v>
      </c>
      <c r="D238" s="77" t="s">
        <v>27120</v>
      </c>
      <c r="E238" s="78">
        <v>15000</v>
      </c>
      <c r="F238" s="15">
        <v>0.56999999999999995</v>
      </c>
      <c r="G238" s="80">
        <v>6</v>
      </c>
      <c r="H238" s="81">
        <f>Таблица630[[#This Row],[Коэфициент стоимости]]*Таблица630[[#This Row],[Розничная цена KRW]]</f>
        <v>8550</v>
      </c>
      <c r="I238" s="82" t="str">
        <f>IF($H$1="","Введите курс",Таблица630[[#This Row],[Оптовая цена KRW за 1шт]]/$H$1)</f>
        <v>Введите курс</v>
      </c>
      <c r="J238" s="83"/>
      <c r="K238" s="84">
        <f>Таблица630[[#This Row],[Заказ коробок ]]*Таблица630[[#This Row],[Кол-во шт в коробке]]</f>
        <v>0</v>
      </c>
      <c r="L238" s="85">
        <f>Таблица630[[#This Row],[Общее кол-во шт]]*Таблица630[[#This Row],[Оптовая цена KRW за 1шт]]</f>
        <v>0</v>
      </c>
      <c r="M238" s="86" t="str">
        <f>IFERROR(Таблица630[[#This Row],[Общее кол-во шт]]*Таблица630[[#This Row],[Оптовая цена USD за 1шт]],"")</f>
        <v/>
      </c>
      <c r="N238" s="87"/>
    </row>
    <row r="239" spans="1:14" ht="22.5" customHeight="1">
      <c r="A239" s="44" t="s">
        <v>27121</v>
      </c>
      <c r="B239" s="76">
        <v>8809668023855</v>
      </c>
      <c r="C239" s="50" t="s">
        <v>27122</v>
      </c>
      <c r="D239" s="77" t="s">
        <v>27123</v>
      </c>
      <c r="E239" s="78">
        <v>15000</v>
      </c>
      <c r="F239" s="15">
        <v>0.56999999999999995</v>
      </c>
      <c r="G239" s="80">
        <v>6</v>
      </c>
      <c r="H239" s="81">
        <f>Таблица630[[#This Row],[Коэфициент стоимости]]*Таблица630[[#This Row],[Розничная цена KRW]]</f>
        <v>8550</v>
      </c>
      <c r="I239" s="82" t="str">
        <f>IF($H$1="","Введите курс",Таблица630[[#This Row],[Оптовая цена KRW за 1шт]]/$H$1)</f>
        <v>Введите курс</v>
      </c>
      <c r="J239" s="83"/>
      <c r="K239" s="84">
        <f>Таблица630[[#This Row],[Заказ коробок ]]*Таблица630[[#This Row],[Кол-во шт в коробке]]</f>
        <v>0</v>
      </c>
      <c r="L239" s="85">
        <f>Таблица630[[#This Row],[Общее кол-во шт]]*Таблица630[[#This Row],[Оптовая цена KRW за 1шт]]</f>
        <v>0</v>
      </c>
      <c r="M239" s="86" t="str">
        <f>IFERROR(Таблица630[[#This Row],[Общее кол-во шт]]*Таблица630[[#This Row],[Оптовая цена USD за 1шт]],"")</f>
        <v/>
      </c>
      <c r="N239" s="87"/>
    </row>
    <row r="240" spans="1:14" ht="22.5" customHeight="1">
      <c r="A240" s="44" t="s">
        <v>27124</v>
      </c>
      <c r="B240" s="76">
        <v>8809668005981</v>
      </c>
      <c r="C240" s="50" t="s">
        <v>27125</v>
      </c>
      <c r="D240" s="77" t="s">
        <v>27126</v>
      </c>
      <c r="E240" s="78">
        <v>7500</v>
      </c>
      <c r="F240" s="15">
        <v>0.56999999999999995</v>
      </c>
      <c r="G240" s="80">
        <v>6</v>
      </c>
      <c r="H240" s="81">
        <f>Таблица630[[#This Row],[Коэфициент стоимости]]*Таблица630[[#This Row],[Розничная цена KRW]]</f>
        <v>4275</v>
      </c>
      <c r="I240" s="82" t="str">
        <f>IF($H$1="","Введите курс",Таблица630[[#This Row],[Оптовая цена KRW за 1шт]]/$H$1)</f>
        <v>Введите курс</v>
      </c>
      <c r="J240" s="83"/>
      <c r="K240" s="84">
        <f>Таблица630[[#This Row],[Заказ коробок ]]*Таблица630[[#This Row],[Кол-во шт в коробке]]</f>
        <v>0</v>
      </c>
      <c r="L240" s="85">
        <f>Таблица630[[#This Row],[Общее кол-во шт]]*Таблица630[[#This Row],[Оптовая цена KRW за 1шт]]</f>
        <v>0</v>
      </c>
      <c r="M240" s="86" t="str">
        <f>IFERROR(Таблица630[[#This Row],[Общее кол-во шт]]*Таблица630[[#This Row],[Оптовая цена USD за 1шт]],"")</f>
        <v/>
      </c>
      <c r="N240" s="87"/>
    </row>
    <row r="241" spans="1:14" ht="22.5" customHeight="1">
      <c r="A241" s="44" t="s">
        <v>27127</v>
      </c>
      <c r="B241" s="76">
        <v>8809668005974</v>
      </c>
      <c r="C241" s="50" t="s">
        <v>27128</v>
      </c>
      <c r="D241" s="77" t="s">
        <v>27129</v>
      </c>
      <c r="E241" s="78">
        <v>7500</v>
      </c>
      <c r="F241" s="15">
        <v>0.56999999999999995</v>
      </c>
      <c r="G241" s="80">
        <v>6</v>
      </c>
      <c r="H241" s="81">
        <f>Таблица630[[#This Row],[Коэфициент стоимости]]*Таблица630[[#This Row],[Розничная цена KRW]]</f>
        <v>4275</v>
      </c>
      <c r="I241" s="82" t="str">
        <f>IF($H$1="","Введите курс",Таблица630[[#This Row],[Оптовая цена KRW за 1шт]]/$H$1)</f>
        <v>Введите курс</v>
      </c>
      <c r="J241" s="83"/>
      <c r="K241" s="84">
        <f>Таблица630[[#This Row],[Заказ коробок ]]*Таблица630[[#This Row],[Кол-во шт в коробке]]</f>
        <v>0</v>
      </c>
      <c r="L241" s="85">
        <f>Таблица630[[#This Row],[Общее кол-во шт]]*Таблица630[[#This Row],[Оптовая цена KRW за 1шт]]</f>
        <v>0</v>
      </c>
      <c r="M241" s="86" t="str">
        <f>IFERROR(Таблица630[[#This Row],[Общее кол-во шт]]*Таблица630[[#This Row],[Оптовая цена USD за 1шт]],"")</f>
        <v/>
      </c>
      <c r="N241" s="87"/>
    </row>
    <row r="242" spans="1:14" ht="22.5" customHeight="1">
      <c r="A242" s="44" t="s">
        <v>27130</v>
      </c>
      <c r="B242" s="76">
        <v>8809668005998</v>
      </c>
      <c r="C242" s="50" t="s">
        <v>27131</v>
      </c>
      <c r="D242" s="77" t="s">
        <v>27132</v>
      </c>
      <c r="E242" s="78">
        <v>7500</v>
      </c>
      <c r="F242" s="15">
        <v>0.56999999999999995</v>
      </c>
      <c r="G242" s="80">
        <v>6</v>
      </c>
      <c r="H242" s="81">
        <f>Таблица630[[#This Row],[Коэфициент стоимости]]*Таблица630[[#This Row],[Розничная цена KRW]]</f>
        <v>4275</v>
      </c>
      <c r="I242" s="82" t="str">
        <f>IF($H$1="","Введите курс",Таблица630[[#This Row],[Оптовая цена KRW за 1шт]]/$H$1)</f>
        <v>Введите курс</v>
      </c>
      <c r="J242" s="83"/>
      <c r="K242" s="84">
        <f>Таблица630[[#This Row],[Заказ коробок ]]*Таблица630[[#This Row],[Кол-во шт в коробке]]</f>
        <v>0</v>
      </c>
      <c r="L242" s="85">
        <f>Таблица630[[#This Row],[Общее кол-во шт]]*Таблица630[[#This Row],[Оптовая цена KRW за 1шт]]</f>
        <v>0</v>
      </c>
      <c r="M242" s="86" t="str">
        <f>IFERROR(Таблица630[[#This Row],[Общее кол-во шт]]*Таблица630[[#This Row],[Оптовая цена USD за 1шт]],"")</f>
        <v/>
      </c>
      <c r="N242" s="87"/>
    </row>
    <row r="243" spans="1:14" ht="22.5" customHeight="1">
      <c r="A243" s="44" t="s">
        <v>27133</v>
      </c>
      <c r="B243" s="76">
        <v>8809668005967</v>
      </c>
      <c r="C243" s="50" t="s">
        <v>27134</v>
      </c>
      <c r="D243" s="77" t="s">
        <v>27135</v>
      </c>
      <c r="E243" s="78">
        <v>7500</v>
      </c>
      <c r="F243" s="15">
        <v>0.56999999999999995</v>
      </c>
      <c r="G243" s="80">
        <v>6</v>
      </c>
      <c r="H243" s="81">
        <f>Таблица630[[#This Row],[Коэфициент стоимости]]*Таблица630[[#This Row],[Розничная цена KRW]]</f>
        <v>4275</v>
      </c>
      <c r="I243" s="82" t="str">
        <f>IF($H$1="","Введите курс",Таблица630[[#This Row],[Оптовая цена KRW за 1шт]]/$H$1)</f>
        <v>Введите курс</v>
      </c>
      <c r="J243" s="83"/>
      <c r="K243" s="84">
        <f>Таблица630[[#This Row],[Заказ коробок ]]*Таблица630[[#This Row],[Кол-во шт в коробке]]</f>
        <v>0</v>
      </c>
      <c r="L243" s="85">
        <f>Таблица630[[#This Row],[Общее кол-во шт]]*Таблица630[[#This Row],[Оптовая цена KRW за 1шт]]</f>
        <v>0</v>
      </c>
      <c r="M243" s="86" t="str">
        <f>IFERROR(Таблица630[[#This Row],[Общее кол-во шт]]*Таблица630[[#This Row],[Оптовая цена USD за 1шт]],"")</f>
        <v/>
      </c>
      <c r="N243" s="87"/>
    </row>
    <row r="244" spans="1:14" ht="22.5" customHeight="1">
      <c r="A244" s="44" t="s">
        <v>27136</v>
      </c>
      <c r="B244" s="76">
        <v>8809668014891</v>
      </c>
      <c r="C244" s="50" t="s">
        <v>27137</v>
      </c>
      <c r="D244" s="77" t="s">
        <v>27138</v>
      </c>
      <c r="E244" s="78">
        <v>8000</v>
      </c>
      <c r="F244" s="15">
        <v>0.56999999999999995</v>
      </c>
      <c r="G244" s="80">
        <v>6</v>
      </c>
      <c r="H244" s="81">
        <f>Таблица630[[#This Row],[Коэфициент стоимости]]*Таблица630[[#This Row],[Розничная цена KRW]]</f>
        <v>4560</v>
      </c>
      <c r="I244" s="82" t="str">
        <f>IF($H$1="","Введите курс",Таблица630[[#This Row],[Оптовая цена KRW за 1шт]]/$H$1)</f>
        <v>Введите курс</v>
      </c>
      <c r="J244" s="83"/>
      <c r="K244" s="84">
        <f>Таблица630[[#This Row],[Заказ коробок ]]*Таблица630[[#This Row],[Кол-во шт в коробке]]</f>
        <v>0</v>
      </c>
      <c r="L244" s="85">
        <f>Таблица630[[#This Row],[Общее кол-во шт]]*Таблица630[[#This Row],[Оптовая цена KRW за 1шт]]</f>
        <v>0</v>
      </c>
      <c r="M244" s="86" t="str">
        <f>IFERROR(Таблица630[[#This Row],[Общее кол-во шт]]*Таблица630[[#This Row],[Оптовая цена USD за 1шт]],"")</f>
        <v/>
      </c>
      <c r="N244" s="87"/>
    </row>
    <row r="245" spans="1:14" ht="22.5" customHeight="1">
      <c r="A245" s="44" t="s">
        <v>27139</v>
      </c>
      <c r="B245" s="76">
        <v>8809668015713</v>
      </c>
      <c r="C245" s="50" t="s">
        <v>27140</v>
      </c>
      <c r="D245" s="77" t="s">
        <v>27141</v>
      </c>
      <c r="E245" s="78">
        <v>8000</v>
      </c>
      <c r="F245" s="15">
        <v>0.56999999999999995</v>
      </c>
      <c r="G245" s="80">
        <v>6</v>
      </c>
      <c r="H245" s="81">
        <f>Таблица630[[#This Row],[Коэфициент стоимости]]*Таблица630[[#This Row],[Розничная цена KRW]]</f>
        <v>4560</v>
      </c>
      <c r="I245" s="82" t="str">
        <f>IF($H$1="","Введите курс",Таблица630[[#This Row],[Оптовая цена KRW за 1шт]]/$H$1)</f>
        <v>Введите курс</v>
      </c>
      <c r="J245" s="83"/>
      <c r="K245" s="84">
        <f>Таблица630[[#This Row],[Заказ коробок ]]*Таблица630[[#This Row],[Кол-во шт в коробке]]</f>
        <v>0</v>
      </c>
      <c r="L245" s="85">
        <f>Таблица630[[#This Row],[Общее кол-во шт]]*Таблица630[[#This Row],[Оптовая цена KRW за 1шт]]</f>
        <v>0</v>
      </c>
      <c r="M245" s="86" t="str">
        <f>IFERROR(Таблица630[[#This Row],[Общее кол-во шт]]*Таблица630[[#This Row],[Оптовая цена USD за 1шт]],"")</f>
        <v/>
      </c>
      <c r="N245" s="87"/>
    </row>
    <row r="246" spans="1:14" ht="22.5" customHeight="1">
      <c r="A246" s="44" t="s">
        <v>27142</v>
      </c>
      <c r="B246" s="76">
        <v>8809668015706</v>
      </c>
      <c r="C246" s="50" t="s">
        <v>27143</v>
      </c>
      <c r="D246" s="77" t="s">
        <v>27144</v>
      </c>
      <c r="E246" s="78">
        <v>8000</v>
      </c>
      <c r="F246" s="15">
        <v>0.56999999999999995</v>
      </c>
      <c r="G246" s="80">
        <v>6</v>
      </c>
      <c r="H246" s="81">
        <f>Таблица630[[#This Row],[Коэфициент стоимости]]*Таблица630[[#This Row],[Розничная цена KRW]]</f>
        <v>4560</v>
      </c>
      <c r="I246" s="82" t="str">
        <f>IF($H$1="","Введите курс",Таблица630[[#This Row],[Оптовая цена KRW за 1шт]]/$H$1)</f>
        <v>Введите курс</v>
      </c>
      <c r="J246" s="83"/>
      <c r="K246" s="84">
        <f>Таблица630[[#This Row],[Заказ коробок ]]*Таблица630[[#This Row],[Кол-во шт в коробке]]</f>
        <v>0</v>
      </c>
      <c r="L246" s="85">
        <f>Таблица630[[#This Row],[Общее кол-во шт]]*Таблица630[[#This Row],[Оптовая цена KRW за 1шт]]</f>
        <v>0</v>
      </c>
      <c r="M246" s="86" t="str">
        <f>IFERROR(Таблица630[[#This Row],[Общее кол-во шт]]*Таблица630[[#This Row],[Оптовая цена USD за 1шт]],"")</f>
        <v/>
      </c>
      <c r="N246" s="87"/>
    </row>
    <row r="247" spans="1:14" ht="22.5" customHeight="1">
      <c r="A247" s="44" t="s">
        <v>27145</v>
      </c>
      <c r="B247" s="76">
        <v>8809668014884</v>
      </c>
      <c r="C247" s="50" t="s">
        <v>27146</v>
      </c>
      <c r="D247" s="77" t="s">
        <v>27147</v>
      </c>
      <c r="E247" s="78">
        <v>8000</v>
      </c>
      <c r="F247" s="15">
        <v>0.56999999999999995</v>
      </c>
      <c r="G247" s="80">
        <v>6</v>
      </c>
      <c r="H247" s="81">
        <f>Таблица630[[#This Row],[Коэфициент стоимости]]*Таблица630[[#This Row],[Розничная цена KRW]]</f>
        <v>4560</v>
      </c>
      <c r="I247" s="82" t="str">
        <f>IF($H$1="","Введите курс",Таблица630[[#This Row],[Оптовая цена KRW за 1шт]]/$H$1)</f>
        <v>Введите курс</v>
      </c>
      <c r="J247" s="83"/>
      <c r="K247" s="84">
        <f>Таблица630[[#This Row],[Заказ коробок ]]*Таблица630[[#This Row],[Кол-во шт в коробке]]</f>
        <v>0</v>
      </c>
      <c r="L247" s="85">
        <f>Таблица630[[#This Row],[Общее кол-во шт]]*Таблица630[[#This Row],[Оптовая цена KRW за 1шт]]</f>
        <v>0</v>
      </c>
      <c r="M247" s="86" t="str">
        <f>IFERROR(Таблица630[[#This Row],[Общее кол-во шт]]*Таблица630[[#This Row],[Оптовая цена USD за 1шт]],"")</f>
        <v/>
      </c>
      <c r="N247" s="87"/>
    </row>
    <row r="248" spans="1:14" ht="22.5" customHeight="1">
      <c r="A248" s="44" t="s">
        <v>27148</v>
      </c>
      <c r="B248" s="76">
        <v>8809668022933</v>
      </c>
      <c r="C248" s="50" t="s">
        <v>27149</v>
      </c>
      <c r="D248" s="77" t="s">
        <v>27150</v>
      </c>
      <c r="E248" s="78">
        <v>5000</v>
      </c>
      <c r="F248" s="15">
        <v>0.56999999999999995</v>
      </c>
      <c r="G248" s="80">
        <v>6</v>
      </c>
      <c r="H248" s="81">
        <f>Таблица630[[#This Row],[Коэфициент стоимости]]*Таблица630[[#This Row],[Розничная цена KRW]]</f>
        <v>2849.9999999999995</v>
      </c>
      <c r="I248" s="82" t="str">
        <f>IF($H$1="","Введите курс",Таблица630[[#This Row],[Оптовая цена KRW за 1шт]]/$H$1)</f>
        <v>Введите курс</v>
      </c>
      <c r="J248" s="83"/>
      <c r="K248" s="84">
        <f>Таблица630[[#This Row],[Заказ коробок ]]*Таблица630[[#This Row],[Кол-во шт в коробке]]</f>
        <v>0</v>
      </c>
      <c r="L248" s="85">
        <f>Таблица630[[#This Row],[Общее кол-во шт]]*Таблица630[[#This Row],[Оптовая цена KRW за 1шт]]</f>
        <v>0</v>
      </c>
      <c r="M248" s="86" t="str">
        <f>IFERROR(Таблица630[[#This Row],[Общее кол-во шт]]*Таблица630[[#This Row],[Оптовая цена USD за 1шт]],"")</f>
        <v/>
      </c>
      <c r="N248" s="87"/>
    </row>
    <row r="249" spans="1:14" ht="22.5" customHeight="1">
      <c r="A249" s="44" t="s">
        <v>27151</v>
      </c>
      <c r="B249" s="76">
        <v>8809668022940</v>
      </c>
      <c r="C249" s="50" t="s">
        <v>27152</v>
      </c>
      <c r="D249" s="77" t="s">
        <v>27153</v>
      </c>
      <c r="E249" s="78">
        <v>5000</v>
      </c>
      <c r="F249" s="15">
        <v>0.56999999999999995</v>
      </c>
      <c r="G249" s="80">
        <v>6</v>
      </c>
      <c r="H249" s="81">
        <f>Таблица630[[#This Row],[Коэфициент стоимости]]*Таблица630[[#This Row],[Розничная цена KRW]]</f>
        <v>2849.9999999999995</v>
      </c>
      <c r="I249" s="82" t="str">
        <f>IF($H$1="","Введите курс",Таблица630[[#This Row],[Оптовая цена KRW за 1шт]]/$H$1)</f>
        <v>Введите курс</v>
      </c>
      <c r="J249" s="83"/>
      <c r="K249" s="84">
        <f>Таблица630[[#This Row],[Заказ коробок ]]*Таблица630[[#This Row],[Кол-во шт в коробке]]</f>
        <v>0</v>
      </c>
      <c r="L249" s="85">
        <f>Таблица630[[#This Row],[Общее кол-во шт]]*Таблица630[[#This Row],[Оптовая цена KRW за 1шт]]</f>
        <v>0</v>
      </c>
      <c r="M249" s="86" t="str">
        <f>IFERROR(Таблица630[[#This Row],[Общее кол-во шт]]*Таблица630[[#This Row],[Оптовая цена USD за 1шт]],"")</f>
        <v/>
      </c>
      <c r="N249" s="87"/>
    </row>
    <row r="250" spans="1:14" ht="22.5" customHeight="1">
      <c r="A250" s="44" t="s">
        <v>27154</v>
      </c>
      <c r="B250" s="76">
        <v>8809668022957</v>
      </c>
      <c r="C250" s="50" t="s">
        <v>27155</v>
      </c>
      <c r="D250" s="77" t="s">
        <v>27156</v>
      </c>
      <c r="E250" s="78">
        <v>5000</v>
      </c>
      <c r="F250" s="15">
        <v>0.56999999999999995</v>
      </c>
      <c r="G250" s="80">
        <v>6</v>
      </c>
      <c r="H250" s="81">
        <f>Таблица630[[#This Row],[Коэфициент стоимости]]*Таблица630[[#This Row],[Розничная цена KRW]]</f>
        <v>2849.9999999999995</v>
      </c>
      <c r="I250" s="82" t="str">
        <f>IF($H$1="","Введите курс",Таблица630[[#This Row],[Оптовая цена KRW за 1шт]]/$H$1)</f>
        <v>Введите курс</v>
      </c>
      <c r="J250" s="83"/>
      <c r="K250" s="84">
        <f>Таблица630[[#This Row],[Заказ коробок ]]*Таблица630[[#This Row],[Кол-во шт в коробке]]</f>
        <v>0</v>
      </c>
      <c r="L250" s="85">
        <f>Таблица630[[#This Row],[Общее кол-во шт]]*Таблица630[[#This Row],[Оптовая цена KRW за 1шт]]</f>
        <v>0</v>
      </c>
      <c r="M250" s="86" t="str">
        <f>IFERROR(Таблица630[[#This Row],[Общее кол-во шт]]*Таблица630[[#This Row],[Оптовая цена USD за 1шт]],"")</f>
        <v/>
      </c>
      <c r="N250" s="87"/>
    </row>
    <row r="251" spans="1:14" ht="22.5" customHeight="1">
      <c r="A251" s="44" t="s">
        <v>27157</v>
      </c>
      <c r="B251" s="76">
        <v>8809668023008</v>
      </c>
      <c r="C251" s="50" t="s">
        <v>27158</v>
      </c>
      <c r="D251" s="77" t="s">
        <v>27159</v>
      </c>
      <c r="E251" s="78">
        <v>5500</v>
      </c>
      <c r="F251" s="15">
        <v>0.56999999999999995</v>
      </c>
      <c r="G251" s="80">
        <v>6</v>
      </c>
      <c r="H251" s="81">
        <f>Таблица630[[#This Row],[Коэфициент стоимости]]*Таблица630[[#This Row],[Розничная цена KRW]]</f>
        <v>3134.9999999999995</v>
      </c>
      <c r="I251" s="82" t="str">
        <f>IF($H$1="","Введите курс",Таблица630[[#This Row],[Оптовая цена KRW за 1шт]]/$H$1)</f>
        <v>Введите курс</v>
      </c>
      <c r="J251" s="83"/>
      <c r="K251" s="84">
        <f>Таблица630[[#This Row],[Заказ коробок ]]*Таблица630[[#This Row],[Кол-во шт в коробке]]</f>
        <v>0</v>
      </c>
      <c r="L251" s="85">
        <f>Таблица630[[#This Row],[Общее кол-во шт]]*Таблица630[[#This Row],[Оптовая цена KRW за 1шт]]</f>
        <v>0</v>
      </c>
      <c r="M251" s="86" t="str">
        <f>IFERROR(Таблица630[[#This Row],[Общее кол-во шт]]*Таблица630[[#This Row],[Оптовая цена USD за 1шт]],"")</f>
        <v/>
      </c>
      <c r="N251" s="87"/>
    </row>
    <row r="252" spans="1:14" ht="22.5" customHeight="1">
      <c r="A252" s="44" t="s">
        <v>27160</v>
      </c>
      <c r="B252" s="76">
        <v>8809668023022</v>
      </c>
      <c r="C252" s="50" t="s">
        <v>27161</v>
      </c>
      <c r="D252" s="77" t="s">
        <v>27162</v>
      </c>
      <c r="E252" s="78">
        <v>5500</v>
      </c>
      <c r="F252" s="15">
        <v>0.56999999999999995</v>
      </c>
      <c r="G252" s="80">
        <v>6</v>
      </c>
      <c r="H252" s="81">
        <f>Таблица630[[#This Row],[Коэфициент стоимости]]*Таблица630[[#This Row],[Розничная цена KRW]]</f>
        <v>3134.9999999999995</v>
      </c>
      <c r="I252" s="82" t="str">
        <f>IF($H$1="","Введите курс",Таблица630[[#This Row],[Оптовая цена KRW за 1шт]]/$H$1)</f>
        <v>Введите курс</v>
      </c>
      <c r="J252" s="83"/>
      <c r="K252" s="84">
        <f>Таблица630[[#This Row],[Заказ коробок ]]*Таблица630[[#This Row],[Кол-во шт в коробке]]</f>
        <v>0</v>
      </c>
      <c r="L252" s="85">
        <f>Таблица630[[#This Row],[Общее кол-во шт]]*Таблица630[[#This Row],[Оптовая цена KRW за 1шт]]</f>
        <v>0</v>
      </c>
      <c r="M252" s="86" t="str">
        <f>IFERROR(Таблица630[[#This Row],[Общее кол-во шт]]*Таблица630[[#This Row],[Оптовая цена USD за 1шт]],"")</f>
        <v/>
      </c>
      <c r="N252" s="87"/>
    </row>
    <row r="253" spans="1:14" ht="22.5" customHeight="1">
      <c r="A253" s="44" t="s">
        <v>27163</v>
      </c>
      <c r="B253" s="76">
        <v>8809668023053</v>
      </c>
      <c r="C253" s="50" t="s">
        <v>27164</v>
      </c>
      <c r="D253" s="77" t="s">
        <v>27165</v>
      </c>
      <c r="E253" s="78">
        <v>5500</v>
      </c>
      <c r="F253" s="15">
        <v>0.56999999999999995</v>
      </c>
      <c r="G253" s="80">
        <v>6</v>
      </c>
      <c r="H253" s="81">
        <f>Таблица630[[#This Row],[Коэфициент стоимости]]*Таблица630[[#This Row],[Розничная цена KRW]]</f>
        <v>3134.9999999999995</v>
      </c>
      <c r="I253" s="82" t="str">
        <f>IF($H$1="","Введите курс",Таблица630[[#This Row],[Оптовая цена KRW за 1шт]]/$H$1)</f>
        <v>Введите курс</v>
      </c>
      <c r="J253" s="83"/>
      <c r="K253" s="84">
        <f>Таблица630[[#This Row],[Заказ коробок ]]*Таблица630[[#This Row],[Кол-во шт в коробке]]</f>
        <v>0</v>
      </c>
      <c r="L253" s="85">
        <f>Таблица630[[#This Row],[Общее кол-во шт]]*Таблица630[[#This Row],[Оптовая цена KRW за 1шт]]</f>
        <v>0</v>
      </c>
      <c r="M253" s="86" t="str">
        <f>IFERROR(Таблица630[[#This Row],[Общее кол-во шт]]*Таблица630[[#This Row],[Оптовая цена USD за 1шт]],"")</f>
        <v/>
      </c>
      <c r="N253" s="87"/>
    </row>
    <row r="254" spans="1:14" ht="22.5" customHeight="1">
      <c r="A254" s="44" t="s">
        <v>27166</v>
      </c>
      <c r="B254" s="76">
        <v>8809668023824</v>
      </c>
      <c r="C254" s="50" t="s">
        <v>27167</v>
      </c>
      <c r="D254" s="77" t="s">
        <v>27168</v>
      </c>
      <c r="E254" s="78">
        <v>6000</v>
      </c>
      <c r="F254" s="15">
        <v>0.56999999999999995</v>
      </c>
      <c r="G254" s="80">
        <v>6</v>
      </c>
      <c r="H254" s="81">
        <f>Таблица630[[#This Row],[Коэфициент стоимости]]*Таблица630[[#This Row],[Розничная цена KRW]]</f>
        <v>3419.9999999999995</v>
      </c>
      <c r="I254" s="82" t="str">
        <f>IF($H$1="","Введите курс",Таблица630[[#This Row],[Оптовая цена KRW за 1шт]]/$H$1)</f>
        <v>Введите курс</v>
      </c>
      <c r="J254" s="83"/>
      <c r="K254" s="84">
        <f>Таблица630[[#This Row],[Заказ коробок ]]*Таблица630[[#This Row],[Кол-во шт в коробке]]</f>
        <v>0</v>
      </c>
      <c r="L254" s="85">
        <f>Таблица630[[#This Row],[Общее кол-во шт]]*Таблица630[[#This Row],[Оптовая цена KRW за 1шт]]</f>
        <v>0</v>
      </c>
      <c r="M254" s="86" t="str">
        <f>IFERROR(Таблица630[[#This Row],[Общее кол-во шт]]*Таблица630[[#This Row],[Оптовая цена USD за 1шт]],"")</f>
        <v/>
      </c>
      <c r="N254" s="87"/>
    </row>
    <row r="255" spans="1:14" ht="22.5" customHeight="1">
      <c r="A255" s="44" t="s">
        <v>27169</v>
      </c>
      <c r="B255" s="76">
        <v>8809668022988</v>
      </c>
      <c r="C255" s="50" t="s">
        <v>27170</v>
      </c>
      <c r="D255" s="77" t="s">
        <v>27171</v>
      </c>
      <c r="E255" s="78">
        <v>5500</v>
      </c>
      <c r="F255" s="15">
        <v>0.56999999999999995</v>
      </c>
      <c r="G255" s="80">
        <v>6</v>
      </c>
      <c r="H255" s="81">
        <f>Таблица630[[#This Row],[Коэфициент стоимости]]*Таблица630[[#This Row],[Розничная цена KRW]]</f>
        <v>3134.9999999999995</v>
      </c>
      <c r="I255" s="82" t="str">
        <f>IF($H$1="","Введите курс",Таблица630[[#This Row],[Оптовая цена KRW за 1шт]]/$H$1)</f>
        <v>Введите курс</v>
      </c>
      <c r="J255" s="83"/>
      <c r="K255" s="84">
        <f>Таблица630[[#This Row],[Заказ коробок ]]*Таблица630[[#This Row],[Кол-во шт в коробке]]</f>
        <v>0</v>
      </c>
      <c r="L255" s="85">
        <f>Таблица630[[#This Row],[Общее кол-во шт]]*Таблица630[[#This Row],[Оптовая цена KRW за 1шт]]</f>
        <v>0</v>
      </c>
      <c r="M255" s="86" t="str">
        <f>IFERROR(Таблица630[[#This Row],[Общее кол-во шт]]*Таблица630[[#This Row],[Оптовая цена USD за 1шт]],"")</f>
        <v/>
      </c>
      <c r="N255" s="87"/>
    </row>
    <row r="256" spans="1:14" ht="22.5" customHeight="1">
      <c r="A256" s="44" t="s">
        <v>27172</v>
      </c>
      <c r="B256" s="76">
        <v>8809668022995</v>
      </c>
      <c r="C256" s="50" t="s">
        <v>27173</v>
      </c>
      <c r="D256" s="77" t="s">
        <v>27174</v>
      </c>
      <c r="E256" s="78">
        <v>5500</v>
      </c>
      <c r="F256" s="15">
        <v>0.56999999999999995</v>
      </c>
      <c r="G256" s="80">
        <v>6</v>
      </c>
      <c r="H256" s="81">
        <f>Таблица630[[#This Row],[Коэфициент стоимости]]*Таблица630[[#This Row],[Розничная цена KRW]]</f>
        <v>3134.9999999999995</v>
      </c>
      <c r="I256" s="82" t="str">
        <f>IF($H$1="","Введите курс",Таблица630[[#This Row],[Оптовая цена KRW за 1шт]]/$H$1)</f>
        <v>Введите курс</v>
      </c>
      <c r="J256" s="83"/>
      <c r="K256" s="84">
        <f>Таблица630[[#This Row],[Заказ коробок ]]*Таблица630[[#This Row],[Кол-во шт в коробке]]</f>
        <v>0</v>
      </c>
      <c r="L256" s="85">
        <f>Таблица630[[#This Row],[Общее кол-во шт]]*Таблица630[[#This Row],[Оптовая цена KRW за 1шт]]</f>
        <v>0</v>
      </c>
      <c r="M256" s="86" t="str">
        <f>IFERROR(Таблица630[[#This Row],[Общее кол-во шт]]*Таблица630[[#This Row],[Оптовая цена USD за 1шт]],"")</f>
        <v/>
      </c>
      <c r="N256" s="87"/>
    </row>
    <row r="257" spans="1:14" ht="22.5" customHeight="1">
      <c r="A257" s="44" t="s">
        <v>27175</v>
      </c>
      <c r="B257" s="76">
        <v>8809668023817</v>
      </c>
      <c r="C257" s="50" t="s">
        <v>27176</v>
      </c>
      <c r="D257" s="77" t="s">
        <v>27177</v>
      </c>
      <c r="E257" s="78">
        <v>6000</v>
      </c>
      <c r="F257" s="15">
        <v>0.56999999999999995</v>
      </c>
      <c r="G257" s="80">
        <v>6</v>
      </c>
      <c r="H257" s="81">
        <f>Таблица630[[#This Row],[Коэфициент стоимости]]*Таблица630[[#This Row],[Розничная цена KRW]]</f>
        <v>3419.9999999999995</v>
      </c>
      <c r="I257" s="82" t="str">
        <f>IF($H$1="","Введите курс",Таблица630[[#This Row],[Оптовая цена KRW за 1шт]]/$H$1)</f>
        <v>Введите курс</v>
      </c>
      <c r="J257" s="83"/>
      <c r="K257" s="84">
        <f>Таблица630[[#This Row],[Заказ коробок ]]*Таблица630[[#This Row],[Кол-во шт в коробке]]</f>
        <v>0</v>
      </c>
      <c r="L257" s="85">
        <f>Таблица630[[#This Row],[Общее кол-во шт]]*Таблица630[[#This Row],[Оптовая цена KRW за 1шт]]</f>
        <v>0</v>
      </c>
      <c r="M257" s="86" t="str">
        <f>IFERROR(Таблица630[[#This Row],[Общее кол-во шт]]*Таблица630[[#This Row],[Оптовая цена USD за 1шт]],"")</f>
        <v/>
      </c>
      <c r="N257" s="87"/>
    </row>
    <row r="258" spans="1:14" ht="22.5" customHeight="1">
      <c r="A258" s="44" t="s">
        <v>27178</v>
      </c>
      <c r="B258" s="76">
        <v>8809668022964</v>
      </c>
      <c r="C258" s="50" t="s">
        <v>27179</v>
      </c>
      <c r="D258" s="77" t="s">
        <v>27180</v>
      </c>
      <c r="E258" s="78">
        <v>5500</v>
      </c>
      <c r="F258" s="15">
        <v>0.56999999999999995</v>
      </c>
      <c r="G258" s="80">
        <v>6</v>
      </c>
      <c r="H258" s="81">
        <f>Таблица630[[#This Row],[Коэфициент стоимости]]*Таблица630[[#This Row],[Розничная цена KRW]]</f>
        <v>3134.9999999999995</v>
      </c>
      <c r="I258" s="82" t="str">
        <f>IF($H$1="","Введите курс",Таблица630[[#This Row],[Оптовая цена KRW за 1шт]]/$H$1)</f>
        <v>Введите курс</v>
      </c>
      <c r="J258" s="83"/>
      <c r="K258" s="84">
        <f>Таблица630[[#This Row],[Заказ коробок ]]*Таблица630[[#This Row],[Кол-во шт в коробке]]</f>
        <v>0</v>
      </c>
      <c r="L258" s="85">
        <f>Таблица630[[#This Row],[Общее кол-во шт]]*Таблица630[[#This Row],[Оптовая цена KRW за 1шт]]</f>
        <v>0</v>
      </c>
      <c r="M258" s="86" t="str">
        <f>IFERROR(Таблица630[[#This Row],[Общее кол-во шт]]*Таблица630[[#This Row],[Оптовая цена USD за 1шт]],"")</f>
        <v/>
      </c>
      <c r="N258" s="87"/>
    </row>
    <row r="259" spans="1:14" ht="22.5" customHeight="1">
      <c r="A259" s="44" t="s">
        <v>27181</v>
      </c>
      <c r="B259" s="76">
        <v>8809668023015</v>
      </c>
      <c r="C259" s="50" t="s">
        <v>27182</v>
      </c>
      <c r="D259" s="77" t="s">
        <v>27183</v>
      </c>
      <c r="E259" s="78">
        <v>5500</v>
      </c>
      <c r="F259" s="15">
        <v>0.56999999999999995</v>
      </c>
      <c r="G259" s="80">
        <v>6</v>
      </c>
      <c r="H259" s="81">
        <f>Таблица630[[#This Row],[Коэфициент стоимости]]*Таблица630[[#This Row],[Розничная цена KRW]]</f>
        <v>3134.9999999999995</v>
      </c>
      <c r="I259" s="82" t="str">
        <f>IF($H$1="","Введите курс",Таблица630[[#This Row],[Оптовая цена KRW за 1шт]]/$H$1)</f>
        <v>Введите курс</v>
      </c>
      <c r="J259" s="83"/>
      <c r="K259" s="84">
        <f>Таблица630[[#This Row],[Заказ коробок ]]*Таблица630[[#This Row],[Кол-во шт в коробке]]</f>
        <v>0</v>
      </c>
      <c r="L259" s="85">
        <f>Таблица630[[#This Row],[Общее кол-во шт]]*Таблица630[[#This Row],[Оптовая цена KRW за 1шт]]</f>
        <v>0</v>
      </c>
      <c r="M259" s="86" t="str">
        <f>IFERROR(Таблица630[[#This Row],[Общее кол-во шт]]*Таблица630[[#This Row],[Оптовая цена USD за 1шт]],"")</f>
        <v/>
      </c>
      <c r="N259" s="87"/>
    </row>
    <row r="260" spans="1:14" ht="22.5" customHeight="1">
      <c r="A260" s="44" t="s">
        <v>27184</v>
      </c>
      <c r="B260" s="76">
        <v>8809668023039</v>
      </c>
      <c r="C260" s="50" t="s">
        <v>27185</v>
      </c>
      <c r="D260" s="77" t="s">
        <v>27186</v>
      </c>
      <c r="E260" s="78">
        <v>5500</v>
      </c>
      <c r="F260" s="15">
        <v>0.56999999999999995</v>
      </c>
      <c r="G260" s="80">
        <v>6</v>
      </c>
      <c r="H260" s="81">
        <f>Таблица630[[#This Row],[Коэфициент стоимости]]*Таблица630[[#This Row],[Розничная цена KRW]]</f>
        <v>3134.9999999999995</v>
      </c>
      <c r="I260" s="82" t="str">
        <f>IF($H$1="","Введите курс",Таблица630[[#This Row],[Оптовая цена KRW за 1шт]]/$H$1)</f>
        <v>Введите курс</v>
      </c>
      <c r="J260" s="83"/>
      <c r="K260" s="84">
        <f>Таблица630[[#This Row],[Заказ коробок ]]*Таблица630[[#This Row],[Кол-во шт в коробке]]</f>
        <v>0</v>
      </c>
      <c r="L260" s="85">
        <f>Таблица630[[#This Row],[Общее кол-во шт]]*Таблица630[[#This Row],[Оптовая цена KRW за 1шт]]</f>
        <v>0</v>
      </c>
      <c r="M260" s="86" t="str">
        <f>IFERROR(Таблица630[[#This Row],[Общее кол-во шт]]*Таблица630[[#This Row],[Оптовая цена USD за 1шт]],"")</f>
        <v/>
      </c>
      <c r="N260" s="87"/>
    </row>
    <row r="261" spans="1:14" ht="22.5" customHeight="1">
      <c r="A261" s="44" t="s">
        <v>27187</v>
      </c>
      <c r="B261" s="76">
        <v>8809668023046</v>
      </c>
      <c r="C261" s="50" t="s">
        <v>27188</v>
      </c>
      <c r="D261" s="77" t="s">
        <v>27189</v>
      </c>
      <c r="E261" s="78">
        <v>5500</v>
      </c>
      <c r="F261" s="15">
        <v>0.56999999999999995</v>
      </c>
      <c r="G261" s="80">
        <v>6</v>
      </c>
      <c r="H261" s="81">
        <f>Таблица630[[#This Row],[Коэфициент стоимости]]*Таблица630[[#This Row],[Розничная цена KRW]]</f>
        <v>3134.9999999999995</v>
      </c>
      <c r="I261" s="82" t="str">
        <f>IF($H$1="","Введите курс",Таблица630[[#This Row],[Оптовая цена KRW за 1шт]]/$H$1)</f>
        <v>Введите курс</v>
      </c>
      <c r="J261" s="83"/>
      <c r="K261" s="84">
        <f>Таблица630[[#This Row],[Заказ коробок ]]*Таблица630[[#This Row],[Кол-во шт в коробке]]</f>
        <v>0</v>
      </c>
      <c r="L261" s="85">
        <f>Таблица630[[#This Row],[Общее кол-во шт]]*Таблица630[[#This Row],[Оптовая цена KRW за 1шт]]</f>
        <v>0</v>
      </c>
      <c r="M261" s="86" t="str">
        <f>IFERROR(Таблица630[[#This Row],[Общее кол-во шт]]*Таблица630[[#This Row],[Оптовая цена USD за 1шт]],"")</f>
        <v/>
      </c>
      <c r="N261" s="87"/>
    </row>
    <row r="262" spans="1:14" ht="22.5" customHeight="1">
      <c r="A262" s="44" t="s">
        <v>27190</v>
      </c>
      <c r="B262" s="76">
        <v>8809668023800</v>
      </c>
      <c r="C262" s="50" t="s">
        <v>27191</v>
      </c>
      <c r="D262" s="77" t="s">
        <v>27192</v>
      </c>
      <c r="E262" s="78">
        <v>6000</v>
      </c>
      <c r="F262" s="15">
        <v>0.56999999999999995</v>
      </c>
      <c r="G262" s="80">
        <v>6</v>
      </c>
      <c r="H262" s="81">
        <f>Таблица630[[#This Row],[Коэфициент стоимости]]*Таблица630[[#This Row],[Розничная цена KRW]]</f>
        <v>3419.9999999999995</v>
      </c>
      <c r="I262" s="82" t="str">
        <f>IF($H$1="","Введите курс",Таблица630[[#This Row],[Оптовая цена KRW за 1шт]]/$H$1)</f>
        <v>Введите курс</v>
      </c>
      <c r="J262" s="83"/>
      <c r="K262" s="84">
        <f>Таблица630[[#This Row],[Заказ коробок ]]*Таблица630[[#This Row],[Кол-во шт в коробке]]</f>
        <v>0</v>
      </c>
      <c r="L262" s="85">
        <f>Таблица630[[#This Row],[Общее кол-во шт]]*Таблица630[[#This Row],[Оптовая цена KRW за 1шт]]</f>
        <v>0</v>
      </c>
      <c r="M262" s="86" t="str">
        <f>IFERROR(Таблица630[[#This Row],[Общее кол-во шт]]*Таблица630[[#This Row],[Оптовая цена USD за 1шт]],"")</f>
        <v/>
      </c>
      <c r="N262" s="87"/>
    </row>
    <row r="263" spans="1:14" ht="22.5" customHeight="1">
      <c r="A263" s="44" t="s">
        <v>27193</v>
      </c>
      <c r="B263" s="76">
        <v>8809668023831</v>
      </c>
      <c r="C263" s="50" t="s">
        <v>27194</v>
      </c>
      <c r="D263" s="77" t="s">
        <v>27195</v>
      </c>
      <c r="E263" s="78">
        <v>6000</v>
      </c>
      <c r="F263" s="15">
        <v>0.56999999999999995</v>
      </c>
      <c r="G263" s="80">
        <v>6</v>
      </c>
      <c r="H263" s="81">
        <f>Таблица630[[#This Row],[Коэфициент стоимости]]*Таблица630[[#This Row],[Розничная цена KRW]]</f>
        <v>3419.9999999999995</v>
      </c>
      <c r="I263" s="82" t="str">
        <f>IF($H$1="","Введите курс",Таблица630[[#This Row],[Оптовая цена KRW за 1шт]]/$H$1)</f>
        <v>Введите курс</v>
      </c>
      <c r="J263" s="83"/>
      <c r="K263" s="84">
        <f>Таблица630[[#This Row],[Заказ коробок ]]*Таблица630[[#This Row],[Кол-во шт в коробке]]</f>
        <v>0</v>
      </c>
      <c r="L263" s="85">
        <f>Таблица630[[#This Row],[Общее кол-во шт]]*Таблица630[[#This Row],[Оптовая цена KRW за 1шт]]</f>
        <v>0</v>
      </c>
      <c r="M263" s="86" t="str">
        <f>IFERROR(Таблица630[[#This Row],[Общее кол-во шт]]*Таблица630[[#This Row],[Оптовая цена USD за 1шт]],"")</f>
        <v/>
      </c>
      <c r="N263" s="87"/>
    </row>
    <row r="264" spans="1:14" ht="22.5" customHeight="1">
      <c r="A264" s="44" t="s">
        <v>27196</v>
      </c>
      <c r="B264" s="76">
        <v>8809668023848</v>
      </c>
      <c r="C264" s="50" t="s">
        <v>27197</v>
      </c>
      <c r="D264" s="77" t="s">
        <v>27198</v>
      </c>
      <c r="E264" s="78">
        <v>6000</v>
      </c>
      <c r="F264" s="15">
        <v>0.56999999999999995</v>
      </c>
      <c r="G264" s="80">
        <v>6</v>
      </c>
      <c r="H264" s="81">
        <f>Таблица630[[#This Row],[Коэфициент стоимости]]*Таблица630[[#This Row],[Розничная цена KRW]]</f>
        <v>3419.9999999999995</v>
      </c>
      <c r="I264" s="82" t="str">
        <f>IF($H$1="","Введите курс",Таблица630[[#This Row],[Оптовая цена KRW за 1шт]]/$H$1)</f>
        <v>Введите курс</v>
      </c>
      <c r="J264" s="83"/>
      <c r="K264" s="84">
        <f>Таблица630[[#This Row],[Заказ коробок ]]*Таблица630[[#This Row],[Кол-во шт в коробке]]</f>
        <v>0</v>
      </c>
      <c r="L264" s="85">
        <f>Таблица630[[#This Row],[Общее кол-во шт]]*Таблица630[[#This Row],[Оптовая цена KRW за 1шт]]</f>
        <v>0</v>
      </c>
      <c r="M264" s="86" t="str">
        <f>IFERROR(Таблица630[[#This Row],[Общее кол-во шт]]*Таблица630[[#This Row],[Оптовая цена USD за 1шт]],"")</f>
        <v/>
      </c>
      <c r="N264" s="87"/>
    </row>
    <row r="265" spans="1:14" ht="22.5" customHeight="1">
      <c r="A265" s="44" t="s">
        <v>27199</v>
      </c>
      <c r="B265" s="76">
        <v>8809668006322</v>
      </c>
      <c r="C265" s="50" t="s">
        <v>27200</v>
      </c>
      <c r="D265" s="77" t="s">
        <v>27201</v>
      </c>
      <c r="E265" s="78">
        <v>4500</v>
      </c>
      <c r="F265" s="15">
        <v>0.56999999999999995</v>
      </c>
      <c r="G265" s="80">
        <v>6</v>
      </c>
      <c r="H265" s="81">
        <f>Таблица630[[#This Row],[Коэфициент стоимости]]*Таблица630[[#This Row],[Розничная цена KRW]]</f>
        <v>2565</v>
      </c>
      <c r="I265" s="82" t="str">
        <f>IF($H$1="","Введите курс",Таблица630[[#This Row],[Оптовая цена KRW за 1шт]]/$H$1)</f>
        <v>Введите курс</v>
      </c>
      <c r="J265" s="83"/>
      <c r="K265" s="84">
        <f>Таблица630[[#This Row],[Заказ коробок ]]*Таблица630[[#This Row],[Кол-во шт в коробке]]</f>
        <v>0</v>
      </c>
      <c r="L265" s="85">
        <f>Таблица630[[#This Row],[Общее кол-во шт]]*Таблица630[[#This Row],[Оптовая цена KRW за 1шт]]</f>
        <v>0</v>
      </c>
      <c r="M265" s="86" t="str">
        <f>IFERROR(Таблица630[[#This Row],[Общее кол-во шт]]*Таблица630[[#This Row],[Оптовая цена USD за 1шт]],"")</f>
        <v/>
      </c>
      <c r="N265" s="87"/>
    </row>
    <row r="266" spans="1:14" ht="22.5" customHeight="1">
      <c r="A266" s="44" t="s">
        <v>27202</v>
      </c>
      <c r="B266" s="76">
        <v>8809668006339</v>
      </c>
      <c r="C266" s="50" t="s">
        <v>27203</v>
      </c>
      <c r="D266" s="77" t="s">
        <v>27204</v>
      </c>
      <c r="E266" s="78">
        <v>4500</v>
      </c>
      <c r="F266" s="15">
        <v>0.56999999999999995</v>
      </c>
      <c r="G266" s="80">
        <v>6</v>
      </c>
      <c r="H266" s="81">
        <f>Таблица630[[#This Row],[Коэфициент стоимости]]*Таблица630[[#This Row],[Розничная цена KRW]]</f>
        <v>2565</v>
      </c>
      <c r="I266" s="82" t="str">
        <f>IF($H$1="","Введите курс",Таблица630[[#This Row],[Оптовая цена KRW за 1шт]]/$H$1)</f>
        <v>Введите курс</v>
      </c>
      <c r="J266" s="83"/>
      <c r="K266" s="84">
        <f>Таблица630[[#This Row],[Заказ коробок ]]*Таблица630[[#This Row],[Кол-во шт в коробке]]</f>
        <v>0</v>
      </c>
      <c r="L266" s="85">
        <f>Таблица630[[#This Row],[Общее кол-во шт]]*Таблица630[[#This Row],[Оптовая цена KRW за 1шт]]</f>
        <v>0</v>
      </c>
      <c r="M266" s="86" t="str">
        <f>IFERROR(Таблица630[[#This Row],[Общее кол-во шт]]*Таблица630[[#This Row],[Оптовая цена USD за 1шт]],"")</f>
        <v/>
      </c>
      <c r="N266" s="87"/>
    </row>
    <row r="267" spans="1:14" ht="22.5" customHeight="1">
      <c r="A267" s="44" t="s">
        <v>27205</v>
      </c>
      <c r="B267" s="76">
        <v>8809668025118</v>
      </c>
      <c r="C267" s="50" t="s">
        <v>27206</v>
      </c>
      <c r="D267" s="77" t="s">
        <v>27207</v>
      </c>
      <c r="E267" s="78">
        <v>15000</v>
      </c>
      <c r="F267" s="15">
        <v>0.56999999999999995</v>
      </c>
      <c r="G267" s="80">
        <v>6</v>
      </c>
      <c r="H267" s="81">
        <f>Таблица630[[#This Row],[Коэфициент стоимости]]*Таблица630[[#This Row],[Розничная цена KRW]]</f>
        <v>8550</v>
      </c>
      <c r="I267" s="82" t="str">
        <f>IF($H$1="","Введите курс",Таблица630[[#This Row],[Оптовая цена KRW за 1шт]]/$H$1)</f>
        <v>Введите курс</v>
      </c>
      <c r="J267" s="83"/>
      <c r="K267" s="84">
        <f>Таблица630[[#This Row],[Заказ коробок ]]*Таблица630[[#This Row],[Кол-во шт в коробке]]</f>
        <v>0</v>
      </c>
      <c r="L267" s="85">
        <f>Таблица630[[#This Row],[Общее кол-во шт]]*Таблица630[[#This Row],[Оптовая цена KRW за 1шт]]</f>
        <v>0</v>
      </c>
      <c r="M267" s="86" t="str">
        <f>IFERROR(Таблица630[[#This Row],[Общее кол-во шт]]*Таблица630[[#This Row],[Оптовая цена USD за 1шт]],"")</f>
        <v/>
      </c>
      <c r="N267" s="87"/>
    </row>
    <row r="268" spans="1:14" ht="22.5" customHeight="1">
      <c r="A268" s="44" t="s">
        <v>27208</v>
      </c>
      <c r="B268" s="76">
        <v>8809668025156</v>
      </c>
      <c r="C268" s="50" t="s">
        <v>27209</v>
      </c>
      <c r="D268" s="77" t="s">
        <v>27210</v>
      </c>
      <c r="E268" s="78">
        <v>15000</v>
      </c>
      <c r="F268" s="15">
        <v>0.56999999999999995</v>
      </c>
      <c r="G268" s="80">
        <v>6</v>
      </c>
      <c r="H268" s="81">
        <f>Таблица630[[#This Row],[Коэфициент стоимости]]*Таблица630[[#This Row],[Розничная цена KRW]]</f>
        <v>8550</v>
      </c>
      <c r="I268" s="82" t="str">
        <f>IF($H$1="","Введите курс",Таблица630[[#This Row],[Оптовая цена KRW за 1шт]]/$H$1)</f>
        <v>Введите курс</v>
      </c>
      <c r="J268" s="83"/>
      <c r="K268" s="84">
        <f>Таблица630[[#This Row],[Заказ коробок ]]*Таблица630[[#This Row],[Кол-во шт в коробке]]</f>
        <v>0</v>
      </c>
      <c r="L268" s="85">
        <f>Таблица630[[#This Row],[Общее кол-во шт]]*Таблица630[[#This Row],[Оптовая цена KRW за 1шт]]</f>
        <v>0</v>
      </c>
      <c r="M268" s="86" t="str">
        <f>IFERROR(Таблица630[[#This Row],[Общее кол-во шт]]*Таблица630[[#This Row],[Оптовая цена USD за 1шт]],"")</f>
        <v/>
      </c>
      <c r="N268" s="87"/>
    </row>
    <row r="269" spans="1:14" ht="22.5" customHeight="1">
      <c r="A269" s="44" t="s">
        <v>27211</v>
      </c>
      <c r="B269" s="76">
        <v>8809668017366</v>
      </c>
      <c r="C269" s="50" t="s">
        <v>27212</v>
      </c>
      <c r="D269" s="77" t="s">
        <v>27213</v>
      </c>
      <c r="E269" s="78">
        <v>15000</v>
      </c>
      <c r="F269" s="15">
        <v>0.56999999999999995</v>
      </c>
      <c r="G269" s="80">
        <v>6</v>
      </c>
      <c r="H269" s="81">
        <f>Таблица630[[#This Row],[Коэфициент стоимости]]*Таблица630[[#This Row],[Розничная цена KRW]]</f>
        <v>8550</v>
      </c>
      <c r="I269" s="82" t="str">
        <f>IF($H$1="","Введите курс",Таблица630[[#This Row],[Оптовая цена KRW за 1шт]]/$H$1)</f>
        <v>Введите курс</v>
      </c>
      <c r="J269" s="83"/>
      <c r="K269" s="84">
        <f>Таблица630[[#This Row],[Заказ коробок ]]*Таблица630[[#This Row],[Кол-во шт в коробке]]</f>
        <v>0</v>
      </c>
      <c r="L269" s="85">
        <f>Таблица630[[#This Row],[Общее кол-во шт]]*Таблица630[[#This Row],[Оптовая цена KRW за 1шт]]</f>
        <v>0</v>
      </c>
      <c r="M269" s="86" t="str">
        <f>IFERROR(Таблица630[[#This Row],[Общее кол-во шт]]*Таблица630[[#This Row],[Оптовая цена USD за 1шт]],"")</f>
        <v/>
      </c>
      <c r="N269" s="87"/>
    </row>
    <row r="270" spans="1:14" ht="22.5" customHeight="1">
      <c r="A270" s="44" t="s">
        <v>27214</v>
      </c>
      <c r="B270" s="76">
        <v>8809668017373</v>
      </c>
      <c r="C270" s="50" t="s">
        <v>27215</v>
      </c>
      <c r="D270" s="77" t="s">
        <v>27216</v>
      </c>
      <c r="E270" s="78">
        <v>15000</v>
      </c>
      <c r="F270" s="15">
        <v>0.56999999999999995</v>
      </c>
      <c r="G270" s="80">
        <v>6</v>
      </c>
      <c r="H270" s="81">
        <f>Таблица630[[#This Row],[Коэфициент стоимости]]*Таблица630[[#This Row],[Розничная цена KRW]]</f>
        <v>8550</v>
      </c>
      <c r="I270" s="82" t="str">
        <f>IF($H$1="","Введите курс",Таблица630[[#This Row],[Оптовая цена KRW за 1шт]]/$H$1)</f>
        <v>Введите курс</v>
      </c>
      <c r="J270" s="83"/>
      <c r="K270" s="84">
        <f>Таблица630[[#This Row],[Заказ коробок ]]*Таблица630[[#This Row],[Кол-во шт в коробке]]</f>
        <v>0</v>
      </c>
      <c r="L270" s="85">
        <f>Таблица630[[#This Row],[Общее кол-во шт]]*Таблица630[[#This Row],[Оптовая цена KRW за 1шт]]</f>
        <v>0</v>
      </c>
      <c r="M270" s="86" t="str">
        <f>IFERROR(Таблица630[[#This Row],[Общее кол-во шт]]*Таблица630[[#This Row],[Оптовая цена USD за 1шт]],"")</f>
        <v/>
      </c>
      <c r="N270" s="87"/>
    </row>
    <row r="271" spans="1:14" ht="22.5" customHeight="1">
      <c r="A271" s="44" t="s">
        <v>27217</v>
      </c>
      <c r="B271" s="76">
        <v>8809668025743</v>
      </c>
      <c r="C271" s="50" t="s">
        <v>27218</v>
      </c>
      <c r="D271" s="77" t="s">
        <v>27219</v>
      </c>
      <c r="E271" s="78">
        <v>15000</v>
      </c>
      <c r="F271" s="15">
        <v>0.56999999999999995</v>
      </c>
      <c r="G271" s="80">
        <v>6</v>
      </c>
      <c r="H271" s="81">
        <f>Таблица630[[#This Row],[Коэфициент стоимости]]*Таблица630[[#This Row],[Розничная цена KRW]]</f>
        <v>8550</v>
      </c>
      <c r="I271" s="82" t="str">
        <f>IF($H$1="","Введите курс",Таблица630[[#This Row],[Оптовая цена KRW за 1шт]]/$H$1)</f>
        <v>Введите курс</v>
      </c>
      <c r="J271" s="83"/>
      <c r="K271" s="84">
        <f>Таблица630[[#This Row],[Заказ коробок ]]*Таблица630[[#This Row],[Кол-во шт в коробке]]</f>
        <v>0</v>
      </c>
      <c r="L271" s="85">
        <f>Таблица630[[#This Row],[Общее кол-во шт]]*Таблица630[[#This Row],[Оптовая цена KRW за 1шт]]</f>
        <v>0</v>
      </c>
      <c r="M271" s="86" t="str">
        <f>IFERROR(Таблица630[[#This Row],[Общее кол-во шт]]*Таблица630[[#This Row],[Оптовая цена USD за 1шт]],"")</f>
        <v/>
      </c>
      <c r="N271" s="87"/>
    </row>
    <row r="272" spans="1:14" ht="22.5" customHeight="1">
      <c r="A272" s="44" t="s">
        <v>27220</v>
      </c>
      <c r="B272" s="76">
        <v>8809668017380</v>
      </c>
      <c r="C272" s="50" t="s">
        <v>27221</v>
      </c>
      <c r="D272" s="77" t="s">
        <v>27222</v>
      </c>
      <c r="E272" s="78">
        <v>15000</v>
      </c>
      <c r="F272" s="15">
        <v>0.56999999999999995</v>
      </c>
      <c r="G272" s="80">
        <v>6</v>
      </c>
      <c r="H272" s="81">
        <f>Таблица630[[#This Row],[Коэфициент стоимости]]*Таблица630[[#This Row],[Розничная цена KRW]]</f>
        <v>8550</v>
      </c>
      <c r="I272" s="82" t="str">
        <f>IF($H$1="","Введите курс",Таблица630[[#This Row],[Оптовая цена KRW за 1шт]]/$H$1)</f>
        <v>Введите курс</v>
      </c>
      <c r="J272" s="83"/>
      <c r="K272" s="84">
        <f>Таблица630[[#This Row],[Заказ коробок ]]*Таблица630[[#This Row],[Кол-во шт в коробке]]</f>
        <v>0</v>
      </c>
      <c r="L272" s="85">
        <f>Таблица630[[#This Row],[Общее кол-во шт]]*Таблица630[[#This Row],[Оптовая цена KRW за 1шт]]</f>
        <v>0</v>
      </c>
      <c r="M272" s="86" t="str">
        <f>IFERROR(Таблица630[[#This Row],[Общее кол-во шт]]*Таблица630[[#This Row],[Оптовая цена USD за 1шт]],"")</f>
        <v/>
      </c>
      <c r="N272" s="87"/>
    </row>
    <row r="273" spans="1:14" ht="22.5" customHeight="1">
      <c r="A273" s="44" t="s">
        <v>27223</v>
      </c>
      <c r="B273" s="76">
        <v>8806199412738</v>
      </c>
      <c r="C273" s="50" t="s">
        <v>27224</v>
      </c>
      <c r="D273" s="77" t="s">
        <v>27225</v>
      </c>
      <c r="E273" s="78">
        <v>8000</v>
      </c>
      <c r="F273" s="15">
        <v>0.56999999999999995</v>
      </c>
      <c r="G273" s="80">
        <v>10</v>
      </c>
      <c r="H273" s="81">
        <f>Таблица630[[#This Row],[Коэфициент стоимости]]*Таблица630[[#This Row],[Розничная цена KRW]]</f>
        <v>4560</v>
      </c>
      <c r="I273" s="82" t="str">
        <f>IF($H$1="","Введите курс",Таблица630[[#This Row],[Оптовая цена KRW за 1шт]]/$H$1)</f>
        <v>Введите курс</v>
      </c>
      <c r="J273" s="83"/>
      <c r="K273" s="84">
        <f>Таблица630[[#This Row],[Заказ коробок ]]*Таблица630[[#This Row],[Кол-во шт в коробке]]</f>
        <v>0</v>
      </c>
      <c r="L273" s="85">
        <f>Таблица630[[#This Row],[Общее кол-во шт]]*Таблица630[[#This Row],[Оптовая цена KRW за 1шт]]</f>
        <v>0</v>
      </c>
      <c r="M273" s="86" t="str">
        <f>IFERROR(Таблица630[[#This Row],[Общее кол-во шт]]*Таблица630[[#This Row],[Оптовая цена USD за 1шт]],"")</f>
        <v/>
      </c>
      <c r="N273" s="87"/>
    </row>
    <row r="274" spans="1:14" ht="22.5" customHeight="1">
      <c r="A274" s="44" t="s">
        <v>27226</v>
      </c>
      <c r="B274" s="76">
        <v>8809820684542</v>
      </c>
      <c r="C274" s="50" t="s">
        <v>27227</v>
      </c>
      <c r="D274" s="77" t="s">
        <v>27228</v>
      </c>
      <c r="E274" s="78">
        <v>5000</v>
      </c>
      <c r="F274" s="15">
        <v>0.56999999999999995</v>
      </c>
      <c r="G274" s="80">
        <v>10</v>
      </c>
      <c r="H274" s="81">
        <f>Таблица630[[#This Row],[Коэфициент стоимости]]*Таблица630[[#This Row],[Розничная цена KRW]]</f>
        <v>2849.9999999999995</v>
      </c>
      <c r="I274" s="82" t="str">
        <f>IF($H$1="","Введите курс",Таблица630[[#This Row],[Оптовая цена KRW за 1шт]]/$H$1)</f>
        <v>Введите курс</v>
      </c>
      <c r="J274" s="83"/>
      <c r="K274" s="84">
        <f>Таблица630[[#This Row],[Заказ коробок ]]*Таблица630[[#This Row],[Кол-во шт в коробке]]</f>
        <v>0</v>
      </c>
      <c r="L274" s="85">
        <f>Таблица630[[#This Row],[Общее кол-во шт]]*Таблица630[[#This Row],[Оптовая цена KRW за 1шт]]</f>
        <v>0</v>
      </c>
      <c r="M274" s="86" t="str">
        <f>IFERROR(Таблица630[[#This Row],[Общее кол-во шт]]*Таблица630[[#This Row],[Оптовая цена USD за 1шт]],"")</f>
        <v/>
      </c>
      <c r="N274" s="87"/>
    </row>
    <row r="275" spans="1:14" ht="22.5" customHeight="1">
      <c r="A275" s="44" t="s">
        <v>27229</v>
      </c>
      <c r="B275" s="76">
        <v>8806199418938</v>
      </c>
      <c r="C275" s="50" t="s">
        <v>27230</v>
      </c>
      <c r="D275" s="77" t="s">
        <v>27231</v>
      </c>
      <c r="E275" s="78">
        <v>5000</v>
      </c>
      <c r="F275" s="15">
        <v>0.56999999999999995</v>
      </c>
      <c r="G275" s="80">
        <v>10</v>
      </c>
      <c r="H275" s="81">
        <f>Таблица630[[#This Row],[Коэфициент стоимости]]*Таблица630[[#This Row],[Розничная цена KRW]]</f>
        <v>2849.9999999999995</v>
      </c>
      <c r="I275" s="82" t="str">
        <f>IF($H$1="","Введите курс",Таблица630[[#This Row],[Оптовая цена KRW за 1шт]]/$H$1)</f>
        <v>Введите курс</v>
      </c>
      <c r="J275" s="83"/>
      <c r="K275" s="84">
        <f>Таблица630[[#This Row],[Заказ коробок ]]*Таблица630[[#This Row],[Кол-во шт в коробке]]</f>
        <v>0</v>
      </c>
      <c r="L275" s="85">
        <f>Таблица630[[#This Row],[Общее кол-во шт]]*Таблица630[[#This Row],[Оптовая цена KRW за 1шт]]</f>
        <v>0</v>
      </c>
      <c r="M275" s="86" t="str">
        <f>IFERROR(Таблица630[[#This Row],[Общее кол-во шт]]*Таблица630[[#This Row],[Оптовая цена USD за 1шт]],"")</f>
        <v/>
      </c>
      <c r="N275" s="87"/>
    </row>
    <row r="276" spans="1:14" ht="22.5" customHeight="1">
      <c r="A276" s="44" t="s">
        <v>27232</v>
      </c>
      <c r="B276" s="76">
        <v>8809668023244</v>
      </c>
      <c r="C276" s="50" t="s">
        <v>27233</v>
      </c>
      <c r="D276" s="77" t="s">
        <v>27234</v>
      </c>
      <c r="E276" s="78">
        <v>7000</v>
      </c>
      <c r="F276" s="15">
        <v>0.56999999999999995</v>
      </c>
      <c r="G276" s="80">
        <v>6</v>
      </c>
      <c r="H276" s="81">
        <f>Таблица630[[#This Row],[Коэфициент стоимости]]*Таблица630[[#This Row],[Розничная цена KRW]]</f>
        <v>3989.9999999999995</v>
      </c>
      <c r="I276" s="82" t="str">
        <f>IF($H$1="","Введите курс",Таблица630[[#This Row],[Оптовая цена KRW за 1шт]]/$H$1)</f>
        <v>Введите курс</v>
      </c>
      <c r="J276" s="83"/>
      <c r="K276" s="84">
        <f>Таблица630[[#This Row],[Заказ коробок ]]*Таблица630[[#This Row],[Кол-во шт в коробке]]</f>
        <v>0</v>
      </c>
      <c r="L276" s="85">
        <f>Таблица630[[#This Row],[Общее кол-во шт]]*Таблица630[[#This Row],[Оптовая цена KRW за 1шт]]</f>
        <v>0</v>
      </c>
      <c r="M276" s="86" t="str">
        <f>IFERROR(Таблица630[[#This Row],[Общее кол-во шт]]*Таблица630[[#This Row],[Оптовая цена USD за 1шт]],"")</f>
        <v/>
      </c>
      <c r="N276" s="87"/>
    </row>
    <row r="277" spans="1:14" ht="22.5" customHeight="1">
      <c r="A277" s="44" t="s">
        <v>27235</v>
      </c>
      <c r="B277" s="76">
        <v>8809668023251</v>
      </c>
      <c r="C277" s="50" t="s">
        <v>27236</v>
      </c>
      <c r="D277" s="77" t="s">
        <v>27237</v>
      </c>
      <c r="E277" s="78">
        <v>7000</v>
      </c>
      <c r="F277" s="15">
        <v>0.56999999999999995</v>
      </c>
      <c r="G277" s="80">
        <v>6</v>
      </c>
      <c r="H277" s="81">
        <f>Таблица630[[#This Row],[Коэфициент стоимости]]*Таблица630[[#This Row],[Розничная цена KRW]]</f>
        <v>3989.9999999999995</v>
      </c>
      <c r="I277" s="82" t="str">
        <f>IF($H$1="","Введите курс",Таблица630[[#This Row],[Оптовая цена KRW за 1шт]]/$H$1)</f>
        <v>Введите курс</v>
      </c>
      <c r="J277" s="83"/>
      <c r="K277" s="84">
        <f>Таблица630[[#This Row],[Заказ коробок ]]*Таблица630[[#This Row],[Кол-во шт в коробке]]</f>
        <v>0</v>
      </c>
      <c r="L277" s="85">
        <f>Таблица630[[#This Row],[Общее кол-во шт]]*Таблица630[[#This Row],[Оптовая цена KRW за 1шт]]</f>
        <v>0</v>
      </c>
      <c r="M277" s="86" t="str">
        <f>IFERROR(Таблица630[[#This Row],[Общее кол-во шт]]*Таблица630[[#This Row],[Оптовая цена USD за 1шт]],"")</f>
        <v/>
      </c>
      <c r="N277" s="87"/>
    </row>
    <row r="278" spans="1:14" ht="22.5" customHeight="1">
      <c r="A278" s="44" t="s">
        <v>27238</v>
      </c>
      <c r="B278" s="76">
        <v>8809668023152</v>
      </c>
      <c r="C278" s="50" t="s">
        <v>27239</v>
      </c>
      <c r="D278" s="77" t="s">
        <v>27240</v>
      </c>
      <c r="E278" s="78">
        <v>7000</v>
      </c>
      <c r="F278" s="15">
        <v>0.56999999999999995</v>
      </c>
      <c r="G278" s="80">
        <v>6</v>
      </c>
      <c r="H278" s="81">
        <f>Таблица630[[#This Row],[Коэфициент стоимости]]*Таблица630[[#This Row],[Розничная цена KRW]]</f>
        <v>3989.9999999999995</v>
      </c>
      <c r="I278" s="82" t="str">
        <f>IF($H$1="","Введите курс",Таблица630[[#This Row],[Оптовая цена KRW за 1шт]]/$H$1)</f>
        <v>Введите курс</v>
      </c>
      <c r="J278" s="83"/>
      <c r="K278" s="84">
        <f>Таблица630[[#This Row],[Заказ коробок ]]*Таблица630[[#This Row],[Кол-во шт в коробке]]</f>
        <v>0</v>
      </c>
      <c r="L278" s="85">
        <f>Таблица630[[#This Row],[Общее кол-во шт]]*Таблица630[[#This Row],[Оптовая цена KRW за 1шт]]</f>
        <v>0</v>
      </c>
      <c r="M278" s="86" t="str">
        <f>IFERROR(Таблица630[[#This Row],[Общее кол-во шт]]*Таблица630[[#This Row],[Оптовая цена USD за 1шт]],"")</f>
        <v/>
      </c>
      <c r="N278" s="87"/>
    </row>
    <row r="279" spans="1:14" ht="22.5" customHeight="1">
      <c r="A279" s="44" t="s">
        <v>27241</v>
      </c>
      <c r="B279" s="76">
        <v>8809668023176</v>
      </c>
      <c r="C279" s="50" t="s">
        <v>27242</v>
      </c>
      <c r="D279" s="77" t="s">
        <v>27243</v>
      </c>
      <c r="E279" s="78">
        <v>7000</v>
      </c>
      <c r="F279" s="15">
        <v>0.56999999999999995</v>
      </c>
      <c r="G279" s="80">
        <v>6</v>
      </c>
      <c r="H279" s="81">
        <f>Таблица630[[#This Row],[Коэфициент стоимости]]*Таблица630[[#This Row],[Розничная цена KRW]]</f>
        <v>3989.9999999999995</v>
      </c>
      <c r="I279" s="82" t="str">
        <f>IF($H$1="","Введите курс",Таблица630[[#This Row],[Оптовая цена KRW за 1шт]]/$H$1)</f>
        <v>Введите курс</v>
      </c>
      <c r="J279" s="83"/>
      <c r="K279" s="84">
        <f>Таблица630[[#This Row],[Заказ коробок ]]*Таблица630[[#This Row],[Кол-во шт в коробке]]</f>
        <v>0</v>
      </c>
      <c r="L279" s="85">
        <f>Таблица630[[#This Row],[Общее кол-во шт]]*Таблица630[[#This Row],[Оптовая цена KRW за 1шт]]</f>
        <v>0</v>
      </c>
      <c r="M279" s="86" t="str">
        <f>IFERROR(Таблица630[[#This Row],[Общее кол-во шт]]*Таблица630[[#This Row],[Оптовая цена USD за 1шт]],"")</f>
        <v/>
      </c>
      <c r="N279" s="87"/>
    </row>
    <row r="280" spans="1:14" ht="22.5" customHeight="1">
      <c r="A280" s="44" t="s">
        <v>27244</v>
      </c>
      <c r="B280" s="76">
        <v>8809668023183</v>
      </c>
      <c r="C280" s="50" t="s">
        <v>27245</v>
      </c>
      <c r="D280" s="77" t="s">
        <v>27246</v>
      </c>
      <c r="E280" s="78">
        <v>7000</v>
      </c>
      <c r="F280" s="15">
        <v>0.56999999999999995</v>
      </c>
      <c r="G280" s="80">
        <v>6</v>
      </c>
      <c r="H280" s="81">
        <f>Таблица630[[#This Row],[Коэфициент стоимости]]*Таблица630[[#This Row],[Розничная цена KRW]]</f>
        <v>3989.9999999999995</v>
      </c>
      <c r="I280" s="82" t="str">
        <f>IF($H$1="","Введите курс",Таблица630[[#This Row],[Оптовая цена KRW за 1шт]]/$H$1)</f>
        <v>Введите курс</v>
      </c>
      <c r="J280" s="83"/>
      <c r="K280" s="84">
        <f>Таблица630[[#This Row],[Заказ коробок ]]*Таблица630[[#This Row],[Кол-во шт в коробке]]</f>
        <v>0</v>
      </c>
      <c r="L280" s="85">
        <f>Таблица630[[#This Row],[Общее кол-во шт]]*Таблица630[[#This Row],[Оптовая цена KRW за 1шт]]</f>
        <v>0</v>
      </c>
      <c r="M280" s="86" t="str">
        <f>IFERROR(Таблица630[[#This Row],[Общее кол-во шт]]*Таблица630[[#This Row],[Оптовая цена USD за 1шт]],"")</f>
        <v/>
      </c>
      <c r="N280" s="87"/>
    </row>
    <row r="281" spans="1:14" ht="22.5" customHeight="1">
      <c r="A281" s="44" t="s">
        <v>27247</v>
      </c>
      <c r="B281" s="76">
        <v>8809668022186</v>
      </c>
      <c r="C281" s="50" t="s">
        <v>27248</v>
      </c>
      <c r="D281" s="77" t="s">
        <v>27249</v>
      </c>
      <c r="E281" s="78">
        <v>7000</v>
      </c>
      <c r="F281" s="15">
        <v>0.56999999999999995</v>
      </c>
      <c r="G281" s="80">
        <v>6</v>
      </c>
      <c r="H281" s="81">
        <f>Таблица630[[#This Row],[Коэфициент стоимости]]*Таблица630[[#This Row],[Розничная цена KRW]]</f>
        <v>3989.9999999999995</v>
      </c>
      <c r="I281" s="82" t="str">
        <f>IF($H$1="","Введите курс",Таблица630[[#This Row],[Оптовая цена KRW за 1шт]]/$H$1)</f>
        <v>Введите курс</v>
      </c>
      <c r="J281" s="83"/>
      <c r="K281" s="84">
        <f>Таблица630[[#This Row],[Заказ коробок ]]*Таблица630[[#This Row],[Кол-во шт в коробке]]</f>
        <v>0</v>
      </c>
      <c r="L281" s="85">
        <f>Таблица630[[#This Row],[Общее кол-во шт]]*Таблица630[[#This Row],[Оптовая цена KRW за 1шт]]</f>
        <v>0</v>
      </c>
      <c r="M281" s="86" t="str">
        <f>IFERROR(Таблица630[[#This Row],[Общее кол-во шт]]*Таблица630[[#This Row],[Оптовая цена USD за 1шт]],"")</f>
        <v/>
      </c>
      <c r="N281" s="87"/>
    </row>
    <row r="282" spans="1:14" ht="22.5" customHeight="1">
      <c r="A282" s="44" t="s">
        <v>27250</v>
      </c>
      <c r="B282" s="76">
        <v>8809668022155</v>
      </c>
      <c r="C282" s="50" t="s">
        <v>27251</v>
      </c>
      <c r="D282" s="77" t="s">
        <v>27252</v>
      </c>
      <c r="E282" s="78">
        <v>7000</v>
      </c>
      <c r="F282" s="15">
        <v>0.56999999999999995</v>
      </c>
      <c r="G282" s="80">
        <v>6</v>
      </c>
      <c r="H282" s="81">
        <f>Таблица630[[#This Row],[Коэфициент стоимости]]*Таблица630[[#This Row],[Розничная цена KRW]]</f>
        <v>3989.9999999999995</v>
      </c>
      <c r="I282" s="82" t="str">
        <f>IF($H$1="","Введите курс",Таблица630[[#This Row],[Оптовая цена KRW за 1шт]]/$H$1)</f>
        <v>Введите курс</v>
      </c>
      <c r="J282" s="83"/>
      <c r="K282" s="84">
        <f>Таблица630[[#This Row],[Заказ коробок ]]*Таблица630[[#This Row],[Кол-во шт в коробке]]</f>
        <v>0</v>
      </c>
      <c r="L282" s="85">
        <f>Таблица630[[#This Row],[Общее кол-во шт]]*Таблица630[[#This Row],[Оптовая цена KRW за 1шт]]</f>
        <v>0</v>
      </c>
      <c r="M282" s="86" t="str">
        <f>IFERROR(Таблица630[[#This Row],[Общее кол-во шт]]*Таблица630[[#This Row],[Оптовая цена USD за 1шт]],"")</f>
        <v/>
      </c>
      <c r="N282" s="87"/>
    </row>
    <row r="283" spans="1:14" ht="22.5" customHeight="1">
      <c r="A283" s="44" t="s">
        <v>27253</v>
      </c>
      <c r="B283" s="76">
        <v>8809668023145</v>
      </c>
      <c r="C283" s="50" t="s">
        <v>27254</v>
      </c>
      <c r="D283" s="77" t="s">
        <v>27255</v>
      </c>
      <c r="E283" s="78">
        <v>6000</v>
      </c>
      <c r="F283" s="15">
        <v>0.56999999999999995</v>
      </c>
      <c r="G283" s="80">
        <v>6</v>
      </c>
      <c r="H283" s="81">
        <f>Таблица630[[#This Row],[Коэфициент стоимости]]*Таблица630[[#This Row],[Розничная цена KRW]]</f>
        <v>3419.9999999999995</v>
      </c>
      <c r="I283" s="82" t="str">
        <f>IF($H$1="","Введите курс",Таблица630[[#This Row],[Оптовая цена KRW за 1шт]]/$H$1)</f>
        <v>Введите курс</v>
      </c>
      <c r="J283" s="83"/>
      <c r="K283" s="84">
        <f>Таблица630[[#This Row],[Заказ коробок ]]*Таблица630[[#This Row],[Кол-во шт в коробке]]</f>
        <v>0</v>
      </c>
      <c r="L283" s="85">
        <f>Таблица630[[#This Row],[Общее кол-во шт]]*Таблица630[[#This Row],[Оптовая цена KRW за 1шт]]</f>
        <v>0</v>
      </c>
      <c r="M283" s="86" t="str">
        <f>IFERROR(Таблица630[[#This Row],[Общее кол-во шт]]*Таблица630[[#This Row],[Оптовая цена USD за 1шт]],"")</f>
        <v/>
      </c>
      <c r="N283" s="87"/>
    </row>
    <row r="284" spans="1:14" ht="22.5" customHeight="1">
      <c r="A284" s="44" t="s">
        <v>27256</v>
      </c>
      <c r="B284" s="76">
        <v>8809668022148</v>
      </c>
      <c r="C284" s="50" t="s">
        <v>27257</v>
      </c>
      <c r="D284" s="77" t="s">
        <v>27258</v>
      </c>
      <c r="E284" s="78">
        <v>6000</v>
      </c>
      <c r="F284" s="15">
        <v>0.56999999999999995</v>
      </c>
      <c r="G284" s="80">
        <v>6</v>
      </c>
      <c r="H284" s="81">
        <f>Таблица630[[#This Row],[Коэфициент стоимости]]*Таблица630[[#This Row],[Розничная цена KRW]]</f>
        <v>3419.9999999999995</v>
      </c>
      <c r="I284" s="82" t="str">
        <f>IF($H$1="","Введите курс",Таблица630[[#This Row],[Оптовая цена KRW за 1шт]]/$H$1)</f>
        <v>Введите курс</v>
      </c>
      <c r="J284" s="83"/>
      <c r="K284" s="84">
        <f>Таблица630[[#This Row],[Заказ коробок ]]*Таблица630[[#This Row],[Кол-во шт в коробке]]</f>
        <v>0</v>
      </c>
      <c r="L284" s="85">
        <f>Таблица630[[#This Row],[Общее кол-во шт]]*Таблица630[[#This Row],[Оптовая цена KRW за 1шт]]</f>
        <v>0</v>
      </c>
      <c r="M284" s="86" t="str">
        <f>IFERROR(Таблица630[[#This Row],[Общее кол-во шт]]*Таблица630[[#This Row],[Оптовая цена USD за 1шт]],"")</f>
        <v/>
      </c>
      <c r="N284" s="87"/>
    </row>
    <row r="285" spans="1:14" ht="22.5" customHeight="1">
      <c r="A285" s="44" t="s">
        <v>27259</v>
      </c>
      <c r="B285" s="76">
        <v>8809668022162</v>
      </c>
      <c r="C285" s="50" t="s">
        <v>27260</v>
      </c>
      <c r="D285" s="77" t="s">
        <v>27261</v>
      </c>
      <c r="E285" s="78">
        <v>6000</v>
      </c>
      <c r="F285" s="15">
        <v>0.56999999999999995</v>
      </c>
      <c r="G285" s="80">
        <v>6</v>
      </c>
      <c r="H285" s="81">
        <f>Таблица630[[#This Row],[Коэфициент стоимости]]*Таблица630[[#This Row],[Розничная цена KRW]]</f>
        <v>3419.9999999999995</v>
      </c>
      <c r="I285" s="82" t="str">
        <f>IF($H$1="","Введите курс",Таблица630[[#This Row],[Оптовая цена KRW за 1шт]]/$H$1)</f>
        <v>Введите курс</v>
      </c>
      <c r="J285" s="83"/>
      <c r="K285" s="84">
        <f>Таблица630[[#This Row],[Заказ коробок ]]*Таблица630[[#This Row],[Кол-во шт в коробке]]</f>
        <v>0</v>
      </c>
      <c r="L285" s="85">
        <f>Таблица630[[#This Row],[Общее кол-во шт]]*Таблица630[[#This Row],[Оптовая цена KRW за 1шт]]</f>
        <v>0</v>
      </c>
      <c r="M285" s="86" t="str">
        <f>IFERROR(Таблица630[[#This Row],[Общее кол-во шт]]*Таблица630[[#This Row],[Оптовая цена USD за 1шт]],"")</f>
        <v/>
      </c>
      <c r="N285" s="87"/>
    </row>
    <row r="286" spans="1:14" ht="22.5" customHeight="1">
      <c r="A286" s="44" t="s">
        <v>27262</v>
      </c>
      <c r="B286" s="76">
        <v>8809668022179</v>
      </c>
      <c r="C286" s="50" t="s">
        <v>27263</v>
      </c>
      <c r="D286" s="77" t="s">
        <v>27264</v>
      </c>
      <c r="E286" s="78">
        <v>6000</v>
      </c>
      <c r="F286" s="15">
        <v>0.56999999999999995</v>
      </c>
      <c r="G286" s="80">
        <v>6</v>
      </c>
      <c r="H286" s="81">
        <f>Таблица630[[#This Row],[Коэфициент стоимости]]*Таблица630[[#This Row],[Розничная цена KRW]]</f>
        <v>3419.9999999999995</v>
      </c>
      <c r="I286" s="82" t="str">
        <f>IF($H$1="","Введите курс",Таблица630[[#This Row],[Оптовая цена KRW за 1шт]]/$H$1)</f>
        <v>Введите курс</v>
      </c>
      <c r="J286" s="83"/>
      <c r="K286" s="84">
        <f>Таблица630[[#This Row],[Заказ коробок ]]*Таблица630[[#This Row],[Кол-во шт в коробке]]</f>
        <v>0</v>
      </c>
      <c r="L286" s="85">
        <f>Таблица630[[#This Row],[Общее кол-во шт]]*Таблица630[[#This Row],[Оптовая цена KRW за 1шт]]</f>
        <v>0</v>
      </c>
      <c r="M286" s="86" t="str">
        <f>IFERROR(Таблица630[[#This Row],[Общее кол-во шт]]*Таблица630[[#This Row],[Оптовая цена USD за 1шт]],"")</f>
        <v/>
      </c>
      <c r="N286" s="87"/>
    </row>
    <row r="287" spans="1:14" ht="22.5" customHeight="1">
      <c r="A287" s="44" t="s">
        <v>27265</v>
      </c>
      <c r="B287" s="76">
        <v>8809668022131</v>
      </c>
      <c r="C287" s="50" t="s">
        <v>27266</v>
      </c>
      <c r="D287" s="77" t="s">
        <v>27267</v>
      </c>
      <c r="E287" s="78">
        <v>6000</v>
      </c>
      <c r="F287" s="15">
        <v>0.56999999999999995</v>
      </c>
      <c r="G287" s="80">
        <v>6</v>
      </c>
      <c r="H287" s="81">
        <f>Таблица630[[#This Row],[Коэфициент стоимости]]*Таблица630[[#This Row],[Розничная цена KRW]]</f>
        <v>3419.9999999999995</v>
      </c>
      <c r="I287" s="82" t="str">
        <f>IF($H$1="","Введите курс",Таблица630[[#This Row],[Оптовая цена KRW за 1шт]]/$H$1)</f>
        <v>Введите курс</v>
      </c>
      <c r="J287" s="83"/>
      <c r="K287" s="84">
        <f>Таблица630[[#This Row],[Заказ коробок ]]*Таблица630[[#This Row],[Кол-во шт в коробке]]</f>
        <v>0</v>
      </c>
      <c r="L287" s="85">
        <f>Таблица630[[#This Row],[Общее кол-во шт]]*Таблица630[[#This Row],[Оптовая цена KRW за 1шт]]</f>
        <v>0</v>
      </c>
      <c r="M287" s="86" t="str">
        <f>IFERROR(Таблица630[[#This Row],[Общее кол-во шт]]*Таблица630[[#This Row],[Оптовая цена USD за 1шт]],"")</f>
        <v/>
      </c>
      <c r="N287" s="87"/>
    </row>
    <row r="288" spans="1:14" ht="22.5" customHeight="1">
      <c r="A288" s="44" t="s">
        <v>27268</v>
      </c>
      <c r="B288" s="76">
        <v>8809820683774</v>
      </c>
      <c r="C288" s="50" t="s">
        <v>27269</v>
      </c>
      <c r="D288" s="77" t="s">
        <v>27270</v>
      </c>
      <c r="E288" s="78">
        <v>30000</v>
      </c>
      <c r="F288" s="15">
        <v>0.56999999999999995</v>
      </c>
      <c r="G288" s="80">
        <v>0</v>
      </c>
      <c r="H288" s="81">
        <f>Таблица630[[#This Row],[Коэфициент стоимости]]*Таблица630[[#This Row],[Розничная цена KRW]]</f>
        <v>17100</v>
      </c>
      <c r="I288" s="82" t="str">
        <f>IF($H$1="","Введите курс",Таблица630[[#This Row],[Оптовая цена KRW за 1шт]]/$H$1)</f>
        <v>Введите курс</v>
      </c>
      <c r="J288" s="83"/>
      <c r="K288" s="84">
        <f>Таблица630[[#This Row],[Заказ коробок ]]*Таблица630[[#This Row],[Кол-во шт в коробке]]</f>
        <v>0</v>
      </c>
      <c r="L288" s="85">
        <f>Таблица630[[#This Row],[Общее кол-во шт]]*Таблица630[[#This Row],[Оптовая цена KRW за 1шт]]</f>
        <v>0</v>
      </c>
      <c r="M288" s="86" t="str">
        <f>IFERROR(Таблица630[[#This Row],[Общее кол-во шт]]*Таблица630[[#This Row],[Оптовая цена USD за 1шт]],"")</f>
        <v/>
      </c>
      <c r="N288" s="87"/>
    </row>
    <row r="289" spans="1:14" ht="22.5" customHeight="1">
      <c r="A289" s="44" t="s">
        <v>27271</v>
      </c>
      <c r="B289" s="76">
        <v>8809820682173</v>
      </c>
      <c r="C289" s="50" t="s">
        <v>27272</v>
      </c>
      <c r="D289" s="77" t="s">
        <v>27273</v>
      </c>
      <c r="E289" s="78">
        <v>20000</v>
      </c>
      <c r="F289" s="15">
        <v>0.56999999999999995</v>
      </c>
      <c r="G289" s="80">
        <v>4</v>
      </c>
      <c r="H289" s="81">
        <f>Таблица630[[#This Row],[Коэфициент стоимости]]*Таблица630[[#This Row],[Розничная цена KRW]]</f>
        <v>11399.999999999998</v>
      </c>
      <c r="I289" s="82" t="str">
        <f>IF($H$1="","Введите курс",Таблица630[[#This Row],[Оптовая цена KRW за 1шт]]/$H$1)</f>
        <v>Введите курс</v>
      </c>
      <c r="J289" s="83"/>
      <c r="K289" s="84">
        <f>Таблица630[[#This Row],[Заказ коробок ]]*Таблица630[[#This Row],[Кол-во шт в коробке]]</f>
        <v>0</v>
      </c>
      <c r="L289" s="85">
        <f>Таблица630[[#This Row],[Общее кол-во шт]]*Таблица630[[#This Row],[Оптовая цена KRW за 1шт]]</f>
        <v>0</v>
      </c>
      <c r="M289" s="86" t="str">
        <f>IFERROR(Таблица630[[#This Row],[Общее кол-во шт]]*Таблица630[[#This Row],[Оптовая цена USD за 1шт]],"")</f>
        <v/>
      </c>
      <c r="N289" s="87"/>
    </row>
    <row r="290" spans="1:14" ht="22.5" customHeight="1">
      <c r="A290" s="44" t="s">
        <v>27274</v>
      </c>
      <c r="B290" s="76">
        <v>8809820682180</v>
      </c>
      <c r="C290" s="50" t="s">
        <v>27275</v>
      </c>
      <c r="D290" s="77" t="s">
        <v>27276</v>
      </c>
      <c r="E290" s="78">
        <v>20000</v>
      </c>
      <c r="F290" s="15">
        <v>0.56999999999999995</v>
      </c>
      <c r="G290" s="80">
        <v>4</v>
      </c>
      <c r="H290" s="81">
        <f>Таблица630[[#This Row],[Коэфициент стоимости]]*Таблица630[[#This Row],[Розничная цена KRW]]</f>
        <v>11399.999999999998</v>
      </c>
      <c r="I290" s="82" t="str">
        <f>IF($H$1="","Введите курс",Таблица630[[#This Row],[Оптовая цена KRW за 1шт]]/$H$1)</f>
        <v>Введите курс</v>
      </c>
      <c r="J290" s="83"/>
      <c r="K290" s="84">
        <f>Таблица630[[#This Row],[Заказ коробок ]]*Таблица630[[#This Row],[Кол-во шт в коробке]]</f>
        <v>0</v>
      </c>
      <c r="L290" s="85">
        <f>Таблица630[[#This Row],[Общее кол-во шт]]*Таблица630[[#This Row],[Оптовая цена KRW за 1шт]]</f>
        <v>0</v>
      </c>
      <c r="M290" s="86" t="str">
        <f>IFERROR(Таблица630[[#This Row],[Общее кол-во шт]]*Таблица630[[#This Row],[Оптовая цена USD за 1шт]],"")</f>
        <v/>
      </c>
      <c r="N290" s="87"/>
    </row>
    <row r="291" spans="1:14" ht="22.5" customHeight="1">
      <c r="A291" s="44" t="s">
        <v>27277</v>
      </c>
      <c r="B291" s="76">
        <v>8809820682197</v>
      </c>
      <c r="C291" s="50" t="s">
        <v>27278</v>
      </c>
      <c r="D291" s="77" t="s">
        <v>27279</v>
      </c>
      <c r="E291" s="78">
        <v>20000</v>
      </c>
      <c r="F291" s="15">
        <v>0.56999999999999995</v>
      </c>
      <c r="G291" s="80">
        <v>4</v>
      </c>
      <c r="H291" s="81">
        <f>Таблица630[[#This Row],[Коэфициент стоимости]]*Таблица630[[#This Row],[Розничная цена KRW]]</f>
        <v>11399.999999999998</v>
      </c>
      <c r="I291" s="82" t="str">
        <f>IF($H$1="","Введите курс",Таблица630[[#This Row],[Оптовая цена KRW за 1шт]]/$H$1)</f>
        <v>Введите курс</v>
      </c>
      <c r="J291" s="83"/>
      <c r="K291" s="84">
        <f>Таблица630[[#This Row],[Заказ коробок ]]*Таблица630[[#This Row],[Кол-во шт в коробке]]</f>
        <v>0</v>
      </c>
      <c r="L291" s="85">
        <f>Таблица630[[#This Row],[Общее кол-во шт]]*Таблица630[[#This Row],[Оптовая цена KRW за 1шт]]</f>
        <v>0</v>
      </c>
      <c r="M291" s="86" t="str">
        <f>IFERROR(Таблица630[[#This Row],[Общее кол-во шт]]*Таблица630[[#This Row],[Оптовая цена USD за 1шт]],"")</f>
        <v/>
      </c>
      <c r="N291" s="87"/>
    </row>
    <row r="292" spans="1:14" ht="22.5" customHeight="1">
      <c r="A292" s="44" t="s">
        <v>27280</v>
      </c>
      <c r="B292" s="76">
        <v>8809820683606</v>
      </c>
      <c r="C292" s="50" t="s">
        <v>27281</v>
      </c>
      <c r="D292" s="77" t="s">
        <v>27282</v>
      </c>
      <c r="E292" s="78">
        <v>9500</v>
      </c>
      <c r="F292" s="15">
        <v>0.56999999999999995</v>
      </c>
      <c r="G292" s="80">
        <v>6</v>
      </c>
      <c r="H292" s="81">
        <f>Таблица630[[#This Row],[Коэфициент стоимости]]*Таблица630[[#This Row],[Розничная цена KRW]]</f>
        <v>5414.9999999999991</v>
      </c>
      <c r="I292" s="82" t="str">
        <f>IF($H$1="","Введите курс",Таблица630[[#This Row],[Оптовая цена KRW за 1шт]]/$H$1)</f>
        <v>Введите курс</v>
      </c>
      <c r="J292" s="83"/>
      <c r="K292" s="84">
        <f>Таблица630[[#This Row],[Заказ коробок ]]*Таблица630[[#This Row],[Кол-во шт в коробке]]</f>
        <v>0</v>
      </c>
      <c r="L292" s="85">
        <f>Таблица630[[#This Row],[Общее кол-во шт]]*Таблица630[[#This Row],[Оптовая цена KRW за 1шт]]</f>
        <v>0</v>
      </c>
      <c r="M292" s="86" t="str">
        <f>IFERROR(Таблица630[[#This Row],[Общее кол-во шт]]*Таблица630[[#This Row],[Оптовая цена USD за 1шт]],"")</f>
        <v/>
      </c>
      <c r="N292" s="87"/>
    </row>
    <row r="293" spans="1:14" ht="22.5" customHeight="1">
      <c r="A293" s="44" t="s">
        <v>27283</v>
      </c>
      <c r="B293" s="76">
        <v>8809820683613</v>
      </c>
      <c r="C293" s="50" t="s">
        <v>27284</v>
      </c>
      <c r="D293" s="77" t="s">
        <v>27285</v>
      </c>
      <c r="E293" s="78">
        <v>9500</v>
      </c>
      <c r="F293" s="15">
        <v>0.56999999999999995</v>
      </c>
      <c r="G293" s="80">
        <v>6</v>
      </c>
      <c r="H293" s="81">
        <f>Таблица630[[#This Row],[Коэфициент стоимости]]*Таблица630[[#This Row],[Розничная цена KRW]]</f>
        <v>5414.9999999999991</v>
      </c>
      <c r="I293" s="82" t="str">
        <f>IF($H$1="","Введите курс",Таблица630[[#This Row],[Оптовая цена KRW за 1шт]]/$H$1)</f>
        <v>Введите курс</v>
      </c>
      <c r="J293" s="83"/>
      <c r="K293" s="84">
        <f>Таблица630[[#This Row],[Заказ коробок ]]*Таблица630[[#This Row],[Кол-во шт в коробке]]</f>
        <v>0</v>
      </c>
      <c r="L293" s="85">
        <f>Таблица630[[#This Row],[Общее кол-во шт]]*Таблица630[[#This Row],[Оптовая цена KRW за 1шт]]</f>
        <v>0</v>
      </c>
      <c r="M293" s="86" t="str">
        <f>IFERROR(Таблица630[[#This Row],[Общее кол-во шт]]*Таблица630[[#This Row],[Оптовая цена USD за 1шт]],"")</f>
        <v/>
      </c>
      <c r="N293" s="87"/>
    </row>
    <row r="294" spans="1:14" ht="22.5" customHeight="1">
      <c r="A294" s="44" t="s">
        <v>27286</v>
      </c>
      <c r="B294" s="76">
        <v>8809820682081</v>
      </c>
      <c r="C294" s="50" t="s">
        <v>27287</v>
      </c>
      <c r="D294" s="77" t="s">
        <v>27288</v>
      </c>
      <c r="E294" s="78">
        <v>12000</v>
      </c>
      <c r="F294" s="15">
        <v>0.56999999999999995</v>
      </c>
      <c r="G294" s="80">
        <v>6</v>
      </c>
      <c r="H294" s="81">
        <f>Таблица630[[#This Row],[Коэфициент стоимости]]*Таблица630[[#This Row],[Розничная цена KRW]]</f>
        <v>6839.9999999999991</v>
      </c>
      <c r="I294" s="82" t="str">
        <f>IF($H$1="","Введите курс",Таблица630[[#This Row],[Оптовая цена KRW за 1шт]]/$H$1)</f>
        <v>Введите курс</v>
      </c>
      <c r="J294" s="83"/>
      <c r="K294" s="84">
        <f>Таблица630[[#This Row],[Заказ коробок ]]*Таблица630[[#This Row],[Кол-во шт в коробке]]</f>
        <v>0</v>
      </c>
      <c r="L294" s="85">
        <f>Таблица630[[#This Row],[Общее кол-во шт]]*Таблица630[[#This Row],[Оптовая цена KRW за 1шт]]</f>
        <v>0</v>
      </c>
      <c r="M294" s="86" t="str">
        <f>IFERROR(Таблица630[[#This Row],[Общее кол-во шт]]*Таблица630[[#This Row],[Оптовая цена USD за 1шт]],"")</f>
        <v/>
      </c>
      <c r="N294" s="87"/>
    </row>
    <row r="295" spans="1:14" ht="22.5" customHeight="1">
      <c r="A295" s="44" t="s">
        <v>27289</v>
      </c>
      <c r="B295" s="76">
        <v>8809820682098</v>
      </c>
      <c r="C295" s="50" t="s">
        <v>27290</v>
      </c>
      <c r="D295" s="77" t="s">
        <v>27291</v>
      </c>
      <c r="E295" s="78">
        <v>12000</v>
      </c>
      <c r="F295" s="15">
        <v>0.56999999999999995</v>
      </c>
      <c r="G295" s="80">
        <v>6</v>
      </c>
      <c r="H295" s="81">
        <f>Таблица630[[#This Row],[Коэфициент стоимости]]*Таблица630[[#This Row],[Розничная цена KRW]]</f>
        <v>6839.9999999999991</v>
      </c>
      <c r="I295" s="82" t="str">
        <f>IF($H$1="","Введите курс",Таблица630[[#This Row],[Оптовая цена KRW за 1шт]]/$H$1)</f>
        <v>Введите курс</v>
      </c>
      <c r="J295" s="83"/>
      <c r="K295" s="84">
        <f>Таблица630[[#This Row],[Заказ коробок ]]*Таблица630[[#This Row],[Кол-во шт в коробке]]</f>
        <v>0</v>
      </c>
      <c r="L295" s="85">
        <f>Таблица630[[#This Row],[Общее кол-во шт]]*Таблица630[[#This Row],[Оптовая цена KRW за 1шт]]</f>
        <v>0</v>
      </c>
      <c r="M295" s="86" t="str">
        <f>IFERROR(Таблица630[[#This Row],[Общее кол-во шт]]*Таблица630[[#This Row],[Оптовая цена USD за 1шт]],"")</f>
        <v/>
      </c>
      <c r="N295" s="87"/>
    </row>
    <row r="296" spans="1:14" ht="22.5" customHeight="1">
      <c r="A296" s="44" t="s">
        <v>27292</v>
      </c>
      <c r="B296" s="76">
        <v>8809820680025</v>
      </c>
      <c r="C296" s="50" t="s">
        <v>27293</v>
      </c>
      <c r="D296" s="77" t="s">
        <v>27294</v>
      </c>
      <c r="E296" s="78">
        <v>5500</v>
      </c>
      <c r="F296" s="15">
        <v>0.56999999999999995</v>
      </c>
      <c r="G296" s="80">
        <v>4</v>
      </c>
      <c r="H296" s="81">
        <f>Таблица630[[#This Row],[Коэфициент стоимости]]*Таблица630[[#This Row],[Розничная цена KRW]]</f>
        <v>3134.9999999999995</v>
      </c>
      <c r="I296" s="82" t="str">
        <f>IF($H$1="","Введите курс",Таблица630[[#This Row],[Оптовая цена KRW за 1шт]]/$H$1)</f>
        <v>Введите курс</v>
      </c>
      <c r="J296" s="83"/>
      <c r="K296" s="84">
        <f>Таблица630[[#This Row],[Заказ коробок ]]*Таблица630[[#This Row],[Кол-во шт в коробке]]</f>
        <v>0</v>
      </c>
      <c r="L296" s="85">
        <f>Таблица630[[#This Row],[Общее кол-во шт]]*Таблица630[[#This Row],[Оптовая цена KRW за 1шт]]</f>
        <v>0</v>
      </c>
      <c r="M296" s="86" t="str">
        <f>IFERROR(Таблица630[[#This Row],[Общее кол-во шт]]*Таблица630[[#This Row],[Оптовая цена USD за 1шт]],"")</f>
        <v/>
      </c>
      <c r="N296" s="87"/>
    </row>
    <row r="297" spans="1:14" ht="22.5" customHeight="1">
      <c r="A297" s="44" t="s">
        <v>27295</v>
      </c>
      <c r="B297" s="76">
        <v>8809820680070</v>
      </c>
      <c r="C297" s="50" t="s">
        <v>27296</v>
      </c>
      <c r="D297" s="77" t="s">
        <v>27297</v>
      </c>
      <c r="E297" s="78">
        <v>5500</v>
      </c>
      <c r="F297" s="15">
        <v>0.56999999999999995</v>
      </c>
      <c r="G297" s="80">
        <v>4</v>
      </c>
      <c r="H297" s="81">
        <f>Таблица630[[#This Row],[Коэфициент стоимости]]*Таблица630[[#This Row],[Розничная цена KRW]]</f>
        <v>3134.9999999999995</v>
      </c>
      <c r="I297" s="82" t="str">
        <f>IF($H$1="","Введите курс",Таблица630[[#This Row],[Оптовая цена KRW за 1шт]]/$H$1)</f>
        <v>Введите курс</v>
      </c>
      <c r="J297" s="83"/>
      <c r="K297" s="84">
        <f>Таблица630[[#This Row],[Заказ коробок ]]*Таблица630[[#This Row],[Кол-во шт в коробке]]</f>
        <v>0</v>
      </c>
      <c r="L297" s="85">
        <f>Таблица630[[#This Row],[Общее кол-во шт]]*Таблица630[[#This Row],[Оптовая цена KRW за 1шт]]</f>
        <v>0</v>
      </c>
      <c r="M297" s="86" t="str">
        <f>IFERROR(Таблица630[[#This Row],[Общее кол-во шт]]*Таблица630[[#This Row],[Оптовая цена USD за 1шт]],"")</f>
        <v/>
      </c>
      <c r="N297" s="87"/>
    </row>
    <row r="298" spans="1:14" ht="22.5" customHeight="1">
      <c r="A298" s="44" t="s">
        <v>27298</v>
      </c>
      <c r="B298" s="76">
        <v>8809820680117</v>
      </c>
      <c r="C298" s="50" t="s">
        <v>27299</v>
      </c>
      <c r="D298" s="77" t="s">
        <v>27300</v>
      </c>
      <c r="E298" s="78">
        <v>4000</v>
      </c>
      <c r="F298" s="15">
        <v>0.56999999999999995</v>
      </c>
      <c r="G298" s="80">
        <v>4</v>
      </c>
      <c r="H298" s="81">
        <f>Таблица630[[#This Row],[Коэфициент стоимости]]*Таблица630[[#This Row],[Розничная цена KRW]]</f>
        <v>2280</v>
      </c>
      <c r="I298" s="82" t="str">
        <f>IF($H$1="","Введите курс",Таблица630[[#This Row],[Оптовая цена KRW за 1шт]]/$H$1)</f>
        <v>Введите курс</v>
      </c>
      <c r="J298" s="83"/>
      <c r="K298" s="84">
        <f>Таблица630[[#This Row],[Заказ коробок ]]*Таблица630[[#This Row],[Кол-во шт в коробке]]</f>
        <v>0</v>
      </c>
      <c r="L298" s="85">
        <f>Таблица630[[#This Row],[Общее кол-во шт]]*Таблица630[[#This Row],[Оптовая цена KRW за 1шт]]</f>
        <v>0</v>
      </c>
      <c r="M298" s="86" t="str">
        <f>IFERROR(Таблица630[[#This Row],[Общее кол-во шт]]*Таблица630[[#This Row],[Оптовая цена USD за 1шт]],"")</f>
        <v/>
      </c>
      <c r="N298" s="87"/>
    </row>
    <row r="299" spans="1:14" ht="22.5" customHeight="1">
      <c r="A299" s="44" t="s">
        <v>27301</v>
      </c>
      <c r="B299" s="76">
        <v>8809820680278</v>
      </c>
      <c r="C299" s="50" t="s">
        <v>27302</v>
      </c>
      <c r="D299" s="77" t="s">
        <v>27303</v>
      </c>
      <c r="E299" s="78">
        <v>5500</v>
      </c>
      <c r="F299" s="15">
        <v>0.56999999999999995</v>
      </c>
      <c r="G299" s="80">
        <v>4</v>
      </c>
      <c r="H299" s="81">
        <f>Таблица630[[#This Row],[Коэфициент стоимости]]*Таблица630[[#This Row],[Розничная цена KRW]]</f>
        <v>3134.9999999999995</v>
      </c>
      <c r="I299" s="82" t="str">
        <f>IF($H$1="","Введите курс",Таблица630[[#This Row],[Оптовая цена KRW за 1шт]]/$H$1)</f>
        <v>Введите курс</v>
      </c>
      <c r="J299" s="83"/>
      <c r="K299" s="84">
        <f>Таблица630[[#This Row],[Заказ коробок ]]*Таблица630[[#This Row],[Кол-во шт в коробке]]</f>
        <v>0</v>
      </c>
      <c r="L299" s="85">
        <f>Таблица630[[#This Row],[Общее кол-во шт]]*Таблица630[[#This Row],[Оптовая цена KRW за 1шт]]</f>
        <v>0</v>
      </c>
      <c r="M299" s="86" t="str">
        <f>IFERROR(Таблица630[[#This Row],[Общее кол-во шт]]*Таблица630[[#This Row],[Оптовая цена USD за 1шт]],"")</f>
        <v/>
      </c>
      <c r="N299" s="87"/>
    </row>
    <row r="300" spans="1:14" ht="22.5" customHeight="1">
      <c r="A300" s="44" t="s">
        <v>27304</v>
      </c>
      <c r="B300" s="76">
        <v>8809820680032</v>
      </c>
      <c r="C300" s="50" t="s">
        <v>27305</v>
      </c>
      <c r="D300" s="77" t="s">
        <v>27306</v>
      </c>
      <c r="E300" s="78">
        <v>5500</v>
      </c>
      <c r="F300" s="15">
        <v>0.56999999999999995</v>
      </c>
      <c r="G300" s="80">
        <v>4</v>
      </c>
      <c r="H300" s="81">
        <f>Таблица630[[#This Row],[Коэфициент стоимости]]*Таблица630[[#This Row],[Розничная цена KRW]]</f>
        <v>3134.9999999999995</v>
      </c>
      <c r="I300" s="82" t="str">
        <f>IF($H$1="","Введите курс",Таблица630[[#This Row],[Оптовая цена KRW за 1шт]]/$H$1)</f>
        <v>Введите курс</v>
      </c>
      <c r="J300" s="83"/>
      <c r="K300" s="84">
        <f>Таблица630[[#This Row],[Заказ коробок ]]*Таблица630[[#This Row],[Кол-во шт в коробке]]</f>
        <v>0</v>
      </c>
      <c r="L300" s="85">
        <f>Таблица630[[#This Row],[Общее кол-во шт]]*Таблица630[[#This Row],[Оптовая цена KRW за 1шт]]</f>
        <v>0</v>
      </c>
      <c r="M300" s="86" t="str">
        <f>IFERROR(Таблица630[[#This Row],[Общее кол-во шт]]*Таблица630[[#This Row],[Оптовая цена USD за 1шт]],"")</f>
        <v/>
      </c>
      <c r="N300" s="87"/>
    </row>
    <row r="301" spans="1:14" ht="22.5" customHeight="1">
      <c r="A301" s="44" t="s">
        <v>27307</v>
      </c>
      <c r="B301" s="76">
        <v>8809820680292</v>
      </c>
      <c r="C301" s="50" t="s">
        <v>27308</v>
      </c>
      <c r="D301" s="77" t="s">
        <v>27309</v>
      </c>
      <c r="E301" s="78">
        <v>5500</v>
      </c>
      <c r="F301" s="15">
        <v>0.56999999999999995</v>
      </c>
      <c r="G301" s="80">
        <v>4</v>
      </c>
      <c r="H301" s="81">
        <f>Таблица630[[#This Row],[Коэфициент стоимости]]*Таблица630[[#This Row],[Розничная цена KRW]]</f>
        <v>3134.9999999999995</v>
      </c>
      <c r="I301" s="82" t="str">
        <f>IF($H$1="","Введите курс",Таблица630[[#This Row],[Оптовая цена KRW за 1шт]]/$H$1)</f>
        <v>Введите курс</v>
      </c>
      <c r="J301" s="83"/>
      <c r="K301" s="84">
        <f>Таблица630[[#This Row],[Заказ коробок ]]*Таблица630[[#This Row],[Кол-во шт в коробке]]</f>
        <v>0</v>
      </c>
      <c r="L301" s="85">
        <f>Таблица630[[#This Row],[Общее кол-во шт]]*Таблица630[[#This Row],[Оптовая цена KRW за 1шт]]</f>
        <v>0</v>
      </c>
      <c r="M301" s="86" t="str">
        <f>IFERROR(Таблица630[[#This Row],[Общее кол-во шт]]*Таблица630[[#This Row],[Оптовая цена USD за 1шт]],"")</f>
        <v/>
      </c>
      <c r="N301" s="87"/>
    </row>
    <row r="302" spans="1:14" ht="22.5" customHeight="1">
      <c r="A302" s="44" t="s">
        <v>27310</v>
      </c>
      <c r="B302" s="76">
        <v>8809820680100</v>
      </c>
      <c r="C302" s="50" t="s">
        <v>27311</v>
      </c>
      <c r="D302" s="77" t="s">
        <v>27312</v>
      </c>
      <c r="E302" s="78">
        <v>4000</v>
      </c>
      <c r="F302" s="15">
        <v>0.56999999999999995</v>
      </c>
      <c r="G302" s="80">
        <v>4</v>
      </c>
      <c r="H302" s="81">
        <f>Таблица630[[#This Row],[Коэфициент стоимости]]*Таблица630[[#This Row],[Розничная цена KRW]]</f>
        <v>2280</v>
      </c>
      <c r="I302" s="82" t="str">
        <f>IF($H$1="","Введите курс",Таблица630[[#This Row],[Оптовая цена KRW за 1шт]]/$H$1)</f>
        <v>Введите курс</v>
      </c>
      <c r="J302" s="83"/>
      <c r="K302" s="84">
        <f>Таблица630[[#This Row],[Заказ коробок ]]*Таблица630[[#This Row],[Кол-во шт в коробке]]</f>
        <v>0</v>
      </c>
      <c r="L302" s="85">
        <f>Таблица630[[#This Row],[Общее кол-во шт]]*Таблица630[[#This Row],[Оптовая цена KRW за 1шт]]</f>
        <v>0</v>
      </c>
      <c r="M302" s="86" t="str">
        <f>IFERROR(Таблица630[[#This Row],[Общее кол-во шт]]*Таблица630[[#This Row],[Оптовая цена USD за 1шт]],"")</f>
        <v/>
      </c>
      <c r="N302" s="87"/>
    </row>
    <row r="303" spans="1:14" ht="22.5" customHeight="1">
      <c r="A303" s="44" t="s">
        <v>27313</v>
      </c>
      <c r="B303" s="76">
        <v>8809820680148</v>
      </c>
      <c r="C303" s="50" t="s">
        <v>27314</v>
      </c>
      <c r="D303" s="77" t="s">
        <v>27315</v>
      </c>
      <c r="E303" s="78">
        <v>4000</v>
      </c>
      <c r="F303" s="15">
        <v>0.56999999999999995</v>
      </c>
      <c r="G303" s="80">
        <v>4</v>
      </c>
      <c r="H303" s="81">
        <f>Таблица630[[#This Row],[Коэфициент стоимости]]*Таблица630[[#This Row],[Розничная цена KRW]]</f>
        <v>2280</v>
      </c>
      <c r="I303" s="82" t="str">
        <f>IF($H$1="","Введите курс",Таблица630[[#This Row],[Оптовая цена KRW за 1шт]]/$H$1)</f>
        <v>Введите курс</v>
      </c>
      <c r="J303" s="83"/>
      <c r="K303" s="84">
        <f>Таблица630[[#This Row],[Заказ коробок ]]*Таблица630[[#This Row],[Кол-во шт в коробке]]</f>
        <v>0</v>
      </c>
      <c r="L303" s="85">
        <f>Таблица630[[#This Row],[Общее кол-во шт]]*Таблица630[[#This Row],[Оптовая цена KRW за 1шт]]</f>
        <v>0</v>
      </c>
      <c r="M303" s="86" t="str">
        <f>IFERROR(Таблица630[[#This Row],[Общее кол-во шт]]*Таблица630[[#This Row],[Оптовая цена USD за 1шт]],"")</f>
        <v/>
      </c>
      <c r="N303" s="87"/>
    </row>
    <row r="304" spans="1:14" ht="22.5" customHeight="1">
      <c r="A304" s="44" t="s">
        <v>27316</v>
      </c>
      <c r="B304" s="76">
        <v>8809820683125</v>
      </c>
      <c r="C304" s="50" t="s">
        <v>27317</v>
      </c>
      <c r="D304" s="77" t="s">
        <v>27318</v>
      </c>
      <c r="E304" s="78">
        <v>4500</v>
      </c>
      <c r="F304" s="15">
        <v>0.56999999999999995</v>
      </c>
      <c r="G304" s="80">
        <v>4</v>
      </c>
      <c r="H304" s="81">
        <f>Таблица630[[#This Row],[Коэфициент стоимости]]*Таблица630[[#This Row],[Розничная цена KRW]]</f>
        <v>2565</v>
      </c>
      <c r="I304" s="82" t="str">
        <f>IF($H$1="","Введите курс",Таблица630[[#This Row],[Оптовая цена KRW за 1шт]]/$H$1)</f>
        <v>Введите курс</v>
      </c>
      <c r="J304" s="83"/>
      <c r="K304" s="84">
        <f>Таблица630[[#This Row],[Заказ коробок ]]*Таблица630[[#This Row],[Кол-во шт в коробке]]</f>
        <v>0</v>
      </c>
      <c r="L304" s="85">
        <f>Таблица630[[#This Row],[Общее кол-во шт]]*Таблица630[[#This Row],[Оптовая цена KRW за 1шт]]</f>
        <v>0</v>
      </c>
      <c r="M304" s="86" t="str">
        <f>IFERROR(Таблица630[[#This Row],[Общее кол-во шт]]*Таблица630[[#This Row],[Оптовая цена USD за 1шт]],"")</f>
        <v/>
      </c>
      <c r="N304" s="87"/>
    </row>
    <row r="305" spans="1:14" ht="22.5" customHeight="1">
      <c r="A305" s="44" t="s">
        <v>27319</v>
      </c>
      <c r="B305" s="76">
        <v>8809820684573</v>
      </c>
      <c r="C305" s="50" t="s">
        <v>27320</v>
      </c>
      <c r="D305" s="77" t="s">
        <v>27321</v>
      </c>
      <c r="E305" s="78">
        <v>4000</v>
      </c>
      <c r="F305" s="15">
        <v>0.56999999999999995</v>
      </c>
      <c r="G305" s="80">
        <v>4</v>
      </c>
      <c r="H305" s="81">
        <f>Таблица630[[#This Row],[Коэфициент стоимости]]*Таблица630[[#This Row],[Розничная цена KRW]]</f>
        <v>2280</v>
      </c>
      <c r="I305" s="82" t="str">
        <f>IF($H$1="","Введите курс",Таблица630[[#This Row],[Оптовая цена KRW за 1шт]]/$H$1)</f>
        <v>Введите курс</v>
      </c>
      <c r="J305" s="83"/>
      <c r="K305" s="84">
        <f>Таблица630[[#This Row],[Заказ коробок ]]*Таблица630[[#This Row],[Кол-во шт в коробке]]</f>
        <v>0</v>
      </c>
      <c r="L305" s="85">
        <f>Таблица630[[#This Row],[Общее кол-во шт]]*Таблица630[[#This Row],[Оптовая цена KRW за 1шт]]</f>
        <v>0</v>
      </c>
      <c r="M305" s="86" t="str">
        <f>IFERROR(Таблица630[[#This Row],[Общее кол-во шт]]*Таблица630[[#This Row],[Оптовая цена USD за 1шт]],"")</f>
        <v/>
      </c>
      <c r="N305" s="87"/>
    </row>
    <row r="306" spans="1:14" ht="22.5" customHeight="1">
      <c r="A306" s="44" t="s">
        <v>27322</v>
      </c>
      <c r="B306" s="76">
        <v>8809820684559</v>
      </c>
      <c r="C306" s="50" t="s">
        <v>27323</v>
      </c>
      <c r="D306" s="77" t="s">
        <v>27324</v>
      </c>
      <c r="E306" s="78">
        <v>5500</v>
      </c>
      <c r="F306" s="15">
        <v>0.56999999999999995</v>
      </c>
      <c r="G306" s="80">
        <v>4</v>
      </c>
      <c r="H306" s="81">
        <f>Таблица630[[#This Row],[Коэфициент стоимости]]*Таблица630[[#This Row],[Розничная цена KRW]]</f>
        <v>3134.9999999999995</v>
      </c>
      <c r="I306" s="82" t="str">
        <f>IF($H$1="","Введите курс",Таблица630[[#This Row],[Оптовая цена KRW за 1шт]]/$H$1)</f>
        <v>Введите курс</v>
      </c>
      <c r="J306" s="83"/>
      <c r="K306" s="84">
        <f>Таблица630[[#This Row],[Заказ коробок ]]*Таблица630[[#This Row],[Кол-во шт в коробке]]</f>
        <v>0</v>
      </c>
      <c r="L306" s="85">
        <f>Таблица630[[#This Row],[Общее кол-во шт]]*Таблица630[[#This Row],[Оптовая цена KRW за 1шт]]</f>
        <v>0</v>
      </c>
      <c r="M306" s="86" t="str">
        <f>IFERROR(Таблица630[[#This Row],[Общее кол-во шт]]*Таблица630[[#This Row],[Оптовая цена USD за 1шт]],"")</f>
        <v/>
      </c>
      <c r="N306" s="87"/>
    </row>
    <row r="307" spans="1:14" ht="22.5" customHeight="1">
      <c r="A307" s="44" t="s">
        <v>27325</v>
      </c>
      <c r="B307" s="76">
        <v>8809820684566</v>
      </c>
      <c r="C307" s="50" t="s">
        <v>27326</v>
      </c>
      <c r="D307" s="77" t="s">
        <v>27327</v>
      </c>
      <c r="E307" s="78">
        <v>5500</v>
      </c>
      <c r="F307" s="15">
        <v>0.56999999999999995</v>
      </c>
      <c r="G307" s="80">
        <v>4</v>
      </c>
      <c r="H307" s="81">
        <f>Таблица630[[#This Row],[Коэфициент стоимости]]*Таблица630[[#This Row],[Розничная цена KRW]]</f>
        <v>3134.9999999999995</v>
      </c>
      <c r="I307" s="82" t="str">
        <f>IF($H$1="","Введите курс",Таблица630[[#This Row],[Оптовая цена KRW за 1шт]]/$H$1)</f>
        <v>Введите курс</v>
      </c>
      <c r="J307" s="83"/>
      <c r="K307" s="84">
        <f>Таблица630[[#This Row],[Заказ коробок ]]*Таблица630[[#This Row],[Кол-во шт в коробке]]</f>
        <v>0</v>
      </c>
      <c r="L307" s="85">
        <f>Таблица630[[#This Row],[Общее кол-во шт]]*Таблица630[[#This Row],[Оптовая цена KRW за 1шт]]</f>
        <v>0</v>
      </c>
      <c r="M307" s="86" t="str">
        <f>IFERROR(Таблица630[[#This Row],[Общее кол-во шт]]*Таблица630[[#This Row],[Оптовая цена USD за 1шт]],"")</f>
        <v/>
      </c>
      <c r="N307" s="87"/>
    </row>
    <row r="308" spans="1:14" ht="22.5" customHeight="1">
      <c r="A308" s="44" t="s">
        <v>27328</v>
      </c>
      <c r="B308" s="76">
        <v>8809820684597</v>
      </c>
      <c r="C308" s="50" t="s">
        <v>27329</v>
      </c>
      <c r="D308" s="77" t="s">
        <v>27330</v>
      </c>
      <c r="E308" s="78">
        <v>4000</v>
      </c>
      <c r="F308" s="15">
        <v>0.56999999999999995</v>
      </c>
      <c r="G308" s="80">
        <v>4</v>
      </c>
      <c r="H308" s="81">
        <f>Таблица630[[#This Row],[Коэфициент стоимости]]*Таблица630[[#This Row],[Розничная цена KRW]]</f>
        <v>2280</v>
      </c>
      <c r="I308" s="82" t="str">
        <f>IF($H$1="","Введите курс",Таблица630[[#This Row],[Оптовая цена KRW за 1шт]]/$H$1)</f>
        <v>Введите курс</v>
      </c>
      <c r="J308" s="83"/>
      <c r="K308" s="84">
        <f>Таблица630[[#This Row],[Заказ коробок ]]*Таблица630[[#This Row],[Кол-во шт в коробке]]</f>
        <v>0</v>
      </c>
      <c r="L308" s="85">
        <f>Таблица630[[#This Row],[Общее кол-во шт]]*Таблица630[[#This Row],[Оптовая цена KRW за 1шт]]</f>
        <v>0</v>
      </c>
      <c r="M308" s="86" t="str">
        <f>IFERROR(Таблица630[[#This Row],[Общее кол-во шт]]*Таблица630[[#This Row],[Оптовая цена USD за 1шт]],"")</f>
        <v/>
      </c>
      <c r="N308" s="87"/>
    </row>
    <row r="309" spans="1:14" ht="22.5" customHeight="1">
      <c r="A309" s="44" t="s">
        <v>27331</v>
      </c>
      <c r="B309" s="76">
        <v>8809820680001</v>
      </c>
      <c r="C309" s="50" t="s">
        <v>27332</v>
      </c>
      <c r="D309" s="77" t="s">
        <v>27333</v>
      </c>
      <c r="E309" s="78">
        <v>5500</v>
      </c>
      <c r="F309" s="15">
        <v>0.56999999999999995</v>
      </c>
      <c r="G309" s="80">
        <v>4</v>
      </c>
      <c r="H309" s="81">
        <f>Таблица630[[#This Row],[Коэфициент стоимости]]*Таблица630[[#This Row],[Розничная цена KRW]]</f>
        <v>3134.9999999999995</v>
      </c>
      <c r="I309" s="82" t="str">
        <f>IF($H$1="","Введите курс",Таблица630[[#This Row],[Оптовая цена KRW за 1шт]]/$H$1)</f>
        <v>Введите курс</v>
      </c>
      <c r="J309" s="83"/>
      <c r="K309" s="84">
        <f>Таблица630[[#This Row],[Заказ коробок ]]*Таблица630[[#This Row],[Кол-во шт в коробке]]</f>
        <v>0</v>
      </c>
      <c r="L309" s="85">
        <f>Таблица630[[#This Row],[Общее кол-во шт]]*Таблица630[[#This Row],[Оптовая цена KRW за 1шт]]</f>
        <v>0</v>
      </c>
      <c r="M309" s="86" t="str">
        <f>IFERROR(Таблица630[[#This Row],[Общее кол-во шт]]*Таблица630[[#This Row],[Оптовая цена USD за 1шт]],"")</f>
        <v/>
      </c>
      <c r="N309" s="87"/>
    </row>
    <row r="310" spans="1:14" ht="22.5" customHeight="1">
      <c r="A310" s="44" t="s">
        <v>27334</v>
      </c>
      <c r="B310" s="76">
        <v>8809668018813</v>
      </c>
      <c r="C310" s="50" t="s">
        <v>27335</v>
      </c>
      <c r="D310" s="77" t="s">
        <v>27336</v>
      </c>
      <c r="E310" s="78">
        <v>4000</v>
      </c>
      <c r="F310" s="15">
        <v>0.56999999999999995</v>
      </c>
      <c r="G310" s="80">
        <v>4</v>
      </c>
      <c r="H310" s="81">
        <f>Таблица630[[#This Row],[Коэфициент стоимости]]*Таблица630[[#This Row],[Розничная цена KRW]]</f>
        <v>2280</v>
      </c>
      <c r="I310" s="82" t="str">
        <f>IF($H$1="","Введите курс",Таблица630[[#This Row],[Оптовая цена KRW за 1шт]]/$H$1)</f>
        <v>Введите курс</v>
      </c>
      <c r="J310" s="83"/>
      <c r="K310" s="84">
        <f>Таблица630[[#This Row],[Заказ коробок ]]*Таблица630[[#This Row],[Кол-во шт в коробке]]</f>
        <v>0</v>
      </c>
      <c r="L310" s="85">
        <f>Таблица630[[#This Row],[Общее кол-во шт]]*Таблица630[[#This Row],[Оптовая цена KRW за 1шт]]</f>
        <v>0</v>
      </c>
      <c r="M310" s="86" t="str">
        <f>IFERROR(Таблица630[[#This Row],[Общее кол-во шт]]*Таблица630[[#This Row],[Оптовая цена USD за 1шт]],"")</f>
        <v/>
      </c>
      <c r="N310" s="87"/>
    </row>
    <row r="311" spans="1:14" ht="22.5" customHeight="1">
      <c r="A311" s="44" t="s">
        <v>27337</v>
      </c>
      <c r="B311" s="76">
        <v>8809668018820</v>
      </c>
      <c r="C311" s="50" t="s">
        <v>27338</v>
      </c>
      <c r="D311" s="77" t="s">
        <v>27339</v>
      </c>
      <c r="E311" s="78">
        <v>4000</v>
      </c>
      <c r="F311" s="15">
        <v>0.56999999999999995</v>
      </c>
      <c r="G311" s="80">
        <v>4</v>
      </c>
      <c r="H311" s="81">
        <f>Таблица630[[#This Row],[Коэфициент стоимости]]*Таблица630[[#This Row],[Розничная цена KRW]]</f>
        <v>2280</v>
      </c>
      <c r="I311" s="82" t="str">
        <f>IF($H$1="","Введите курс",Таблица630[[#This Row],[Оптовая цена KRW за 1шт]]/$H$1)</f>
        <v>Введите курс</v>
      </c>
      <c r="J311" s="83"/>
      <c r="K311" s="84">
        <f>Таблица630[[#This Row],[Заказ коробок ]]*Таблица630[[#This Row],[Кол-во шт в коробке]]</f>
        <v>0</v>
      </c>
      <c r="L311" s="85">
        <f>Таблица630[[#This Row],[Общее кол-во шт]]*Таблица630[[#This Row],[Оптовая цена KRW за 1шт]]</f>
        <v>0</v>
      </c>
      <c r="M311" s="86" t="str">
        <f>IFERROR(Таблица630[[#This Row],[Общее кол-во шт]]*Таблица630[[#This Row],[Оптовая цена USD за 1шт]],"")</f>
        <v/>
      </c>
      <c r="N311" s="87"/>
    </row>
    <row r="312" spans="1:14" ht="22.5" customHeight="1">
      <c r="A312" s="44" t="s">
        <v>27340</v>
      </c>
      <c r="B312" s="76">
        <v>8809668018837</v>
      </c>
      <c r="C312" s="50" t="s">
        <v>27341</v>
      </c>
      <c r="D312" s="77" t="s">
        <v>27342</v>
      </c>
      <c r="E312" s="78">
        <v>4000</v>
      </c>
      <c r="F312" s="15">
        <v>0.56999999999999995</v>
      </c>
      <c r="G312" s="80">
        <v>4</v>
      </c>
      <c r="H312" s="81">
        <f>Таблица630[[#This Row],[Коэфициент стоимости]]*Таблица630[[#This Row],[Розничная цена KRW]]</f>
        <v>2280</v>
      </c>
      <c r="I312" s="82" t="str">
        <f>IF($H$1="","Введите курс",Таблица630[[#This Row],[Оптовая цена KRW за 1шт]]/$H$1)</f>
        <v>Введите курс</v>
      </c>
      <c r="J312" s="83"/>
      <c r="K312" s="84">
        <f>Таблица630[[#This Row],[Заказ коробок ]]*Таблица630[[#This Row],[Кол-во шт в коробке]]</f>
        <v>0</v>
      </c>
      <c r="L312" s="85">
        <f>Таблица630[[#This Row],[Общее кол-во шт]]*Таблица630[[#This Row],[Оптовая цена KRW за 1шт]]</f>
        <v>0</v>
      </c>
      <c r="M312" s="86" t="str">
        <f>IFERROR(Таблица630[[#This Row],[Общее кол-во шт]]*Таблица630[[#This Row],[Оптовая цена USD за 1шт]],"")</f>
        <v/>
      </c>
      <c r="N312" s="87"/>
    </row>
    <row r="313" spans="1:14" ht="22.5" customHeight="1">
      <c r="A313" s="44" t="s">
        <v>27343</v>
      </c>
      <c r="B313" s="76">
        <v>8809668018851</v>
      </c>
      <c r="C313" s="50" t="s">
        <v>27344</v>
      </c>
      <c r="D313" s="77" t="s">
        <v>27345</v>
      </c>
      <c r="E313" s="78">
        <v>4000</v>
      </c>
      <c r="F313" s="15">
        <v>0.56999999999999995</v>
      </c>
      <c r="G313" s="80">
        <v>4</v>
      </c>
      <c r="H313" s="81">
        <f>Таблица630[[#This Row],[Коэфициент стоимости]]*Таблица630[[#This Row],[Розничная цена KRW]]</f>
        <v>2280</v>
      </c>
      <c r="I313" s="82" t="str">
        <f>IF($H$1="","Введите курс",Таблица630[[#This Row],[Оптовая цена KRW за 1шт]]/$H$1)</f>
        <v>Введите курс</v>
      </c>
      <c r="J313" s="83"/>
      <c r="K313" s="84">
        <f>Таблица630[[#This Row],[Заказ коробок ]]*Таблица630[[#This Row],[Кол-во шт в коробке]]</f>
        <v>0</v>
      </c>
      <c r="L313" s="85">
        <f>Таблица630[[#This Row],[Общее кол-во шт]]*Таблица630[[#This Row],[Оптовая цена KRW за 1шт]]</f>
        <v>0</v>
      </c>
      <c r="M313" s="86" t="str">
        <f>IFERROR(Таблица630[[#This Row],[Общее кол-во шт]]*Таблица630[[#This Row],[Оптовая цена USD за 1шт]],"")</f>
        <v/>
      </c>
      <c r="N313" s="87"/>
    </row>
    <row r="314" spans="1:14" ht="22.5" customHeight="1">
      <c r="A314" s="44" t="s">
        <v>27346</v>
      </c>
      <c r="B314" s="76">
        <v>8809668019759</v>
      </c>
      <c r="C314" s="50" t="s">
        <v>27347</v>
      </c>
      <c r="D314" s="77" t="s">
        <v>27348</v>
      </c>
      <c r="E314" s="78">
        <v>4000</v>
      </c>
      <c r="F314" s="15">
        <v>0.56999999999999995</v>
      </c>
      <c r="G314" s="80">
        <v>4</v>
      </c>
      <c r="H314" s="81">
        <f>Таблица630[[#This Row],[Коэфициент стоимости]]*Таблица630[[#This Row],[Розничная цена KRW]]</f>
        <v>2280</v>
      </c>
      <c r="I314" s="82" t="str">
        <f>IF($H$1="","Введите курс",Таблица630[[#This Row],[Оптовая цена KRW за 1шт]]/$H$1)</f>
        <v>Введите курс</v>
      </c>
      <c r="J314" s="83"/>
      <c r="K314" s="84">
        <f>Таблица630[[#This Row],[Заказ коробок ]]*Таблица630[[#This Row],[Кол-во шт в коробке]]</f>
        <v>0</v>
      </c>
      <c r="L314" s="85">
        <f>Таблица630[[#This Row],[Общее кол-во шт]]*Таблица630[[#This Row],[Оптовая цена KRW за 1шт]]</f>
        <v>0</v>
      </c>
      <c r="M314" s="86" t="str">
        <f>IFERROR(Таблица630[[#This Row],[Общее кол-во шт]]*Таблица630[[#This Row],[Оптовая цена USD за 1шт]],"")</f>
        <v/>
      </c>
      <c r="N314" s="87"/>
    </row>
    <row r="315" spans="1:14" ht="22.5" customHeight="1">
      <c r="A315" s="44" t="s">
        <v>27349</v>
      </c>
      <c r="B315" s="76">
        <v>8809668019766</v>
      </c>
      <c r="C315" s="50" t="s">
        <v>27350</v>
      </c>
      <c r="D315" s="77" t="s">
        <v>27351</v>
      </c>
      <c r="E315" s="78">
        <v>4000</v>
      </c>
      <c r="F315" s="15">
        <v>0.56999999999999995</v>
      </c>
      <c r="G315" s="80">
        <v>4</v>
      </c>
      <c r="H315" s="81">
        <f>Таблица630[[#This Row],[Коэфициент стоимости]]*Таблица630[[#This Row],[Розничная цена KRW]]</f>
        <v>2280</v>
      </c>
      <c r="I315" s="82" t="str">
        <f>IF($H$1="","Введите курс",Таблица630[[#This Row],[Оптовая цена KRW за 1шт]]/$H$1)</f>
        <v>Введите курс</v>
      </c>
      <c r="J315" s="83"/>
      <c r="K315" s="84">
        <f>Таблица630[[#This Row],[Заказ коробок ]]*Таблица630[[#This Row],[Кол-во шт в коробке]]</f>
        <v>0</v>
      </c>
      <c r="L315" s="85">
        <f>Таблица630[[#This Row],[Общее кол-во шт]]*Таблица630[[#This Row],[Оптовая цена KRW за 1шт]]</f>
        <v>0</v>
      </c>
      <c r="M315" s="86" t="str">
        <f>IFERROR(Таблица630[[#This Row],[Общее кол-во шт]]*Таблица630[[#This Row],[Оптовая цена USD за 1шт]],"")</f>
        <v/>
      </c>
      <c r="N315" s="87"/>
    </row>
    <row r="316" spans="1:14" ht="22.5" customHeight="1">
      <c r="A316" s="44" t="s">
        <v>27352</v>
      </c>
      <c r="B316" s="76">
        <v>8809668019773</v>
      </c>
      <c r="C316" s="50" t="s">
        <v>27353</v>
      </c>
      <c r="D316" s="77" t="s">
        <v>27354</v>
      </c>
      <c r="E316" s="78">
        <v>4000</v>
      </c>
      <c r="F316" s="15">
        <v>0.56999999999999995</v>
      </c>
      <c r="G316" s="80">
        <v>4</v>
      </c>
      <c r="H316" s="81">
        <f>Таблица630[[#This Row],[Коэфициент стоимости]]*Таблица630[[#This Row],[Розничная цена KRW]]</f>
        <v>2280</v>
      </c>
      <c r="I316" s="82" t="str">
        <f>IF($H$1="","Введите курс",Таблица630[[#This Row],[Оптовая цена KRW за 1шт]]/$H$1)</f>
        <v>Введите курс</v>
      </c>
      <c r="J316" s="83"/>
      <c r="K316" s="84">
        <f>Таблица630[[#This Row],[Заказ коробок ]]*Таблица630[[#This Row],[Кол-во шт в коробке]]</f>
        <v>0</v>
      </c>
      <c r="L316" s="85">
        <f>Таблица630[[#This Row],[Общее кол-во шт]]*Таблица630[[#This Row],[Оптовая цена KRW за 1шт]]</f>
        <v>0</v>
      </c>
      <c r="M316" s="86" t="str">
        <f>IFERROR(Таблица630[[#This Row],[Общее кол-во шт]]*Таблица630[[#This Row],[Оптовая цена USD за 1шт]],"")</f>
        <v/>
      </c>
      <c r="N316" s="87"/>
    </row>
    <row r="317" spans="1:14" ht="22.5" customHeight="1">
      <c r="A317" s="44" t="s">
        <v>27355</v>
      </c>
      <c r="B317" s="76">
        <v>8809668019803</v>
      </c>
      <c r="C317" s="50" t="s">
        <v>27356</v>
      </c>
      <c r="D317" s="77" t="s">
        <v>27357</v>
      </c>
      <c r="E317" s="78">
        <v>4000</v>
      </c>
      <c r="F317" s="15">
        <v>0.56999999999999995</v>
      </c>
      <c r="G317" s="80">
        <v>4</v>
      </c>
      <c r="H317" s="81">
        <f>Таблица630[[#This Row],[Коэфициент стоимости]]*Таблица630[[#This Row],[Розничная цена KRW]]</f>
        <v>2280</v>
      </c>
      <c r="I317" s="82" t="str">
        <f>IF($H$1="","Введите курс",Таблица630[[#This Row],[Оптовая цена KRW за 1шт]]/$H$1)</f>
        <v>Введите курс</v>
      </c>
      <c r="J317" s="83"/>
      <c r="K317" s="84">
        <f>Таблица630[[#This Row],[Заказ коробок ]]*Таблица630[[#This Row],[Кол-во шт в коробке]]</f>
        <v>0</v>
      </c>
      <c r="L317" s="85">
        <f>Таблица630[[#This Row],[Общее кол-во шт]]*Таблица630[[#This Row],[Оптовая цена KRW за 1шт]]</f>
        <v>0</v>
      </c>
      <c r="M317" s="86" t="str">
        <f>IFERROR(Таблица630[[#This Row],[Общее кол-во шт]]*Таблица630[[#This Row],[Оптовая цена USD за 1шт]],"")</f>
        <v/>
      </c>
      <c r="N317" s="87"/>
    </row>
    <row r="318" spans="1:14" ht="22.5" customHeight="1">
      <c r="A318" s="44" t="s">
        <v>27358</v>
      </c>
      <c r="B318" s="76">
        <v>8809668029994</v>
      </c>
      <c r="C318" s="50" t="s">
        <v>27359</v>
      </c>
      <c r="D318" s="77" t="s">
        <v>27360</v>
      </c>
      <c r="E318" s="78">
        <v>5500</v>
      </c>
      <c r="F318" s="15">
        <v>0.56999999999999995</v>
      </c>
      <c r="G318" s="80">
        <v>4</v>
      </c>
      <c r="H318" s="81">
        <f>Таблица630[[#This Row],[Коэфициент стоимости]]*Таблица630[[#This Row],[Розничная цена KRW]]</f>
        <v>3134.9999999999995</v>
      </c>
      <c r="I318" s="82" t="str">
        <f>IF($H$1="","Введите курс",Таблица630[[#This Row],[Оптовая цена KRW за 1шт]]/$H$1)</f>
        <v>Введите курс</v>
      </c>
      <c r="J318" s="83"/>
      <c r="K318" s="84">
        <f>Таблица630[[#This Row],[Заказ коробок ]]*Таблица630[[#This Row],[Кол-во шт в коробке]]</f>
        <v>0</v>
      </c>
      <c r="L318" s="85">
        <f>Таблица630[[#This Row],[Общее кол-во шт]]*Таблица630[[#This Row],[Оптовая цена KRW за 1шт]]</f>
        <v>0</v>
      </c>
      <c r="M318" s="86" t="str">
        <f>IFERROR(Таблица630[[#This Row],[Общее кол-во шт]]*Таблица630[[#This Row],[Оптовая цена USD за 1шт]],"")</f>
        <v/>
      </c>
      <c r="N318" s="87"/>
    </row>
    <row r="319" spans="1:14" ht="22.5" customHeight="1">
      <c r="A319" s="44" t="s">
        <v>27361</v>
      </c>
      <c r="B319" s="76">
        <v>8809820680094</v>
      </c>
      <c r="C319" s="50" t="s">
        <v>27362</v>
      </c>
      <c r="D319" s="77" t="s">
        <v>27363</v>
      </c>
      <c r="E319" s="78">
        <v>4000</v>
      </c>
      <c r="F319" s="15">
        <v>0.56999999999999995</v>
      </c>
      <c r="G319" s="80">
        <v>4</v>
      </c>
      <c r="H319" s="81">
        <f>Таблица630[[#This Row],[Коэфициент стоимости]]*Таблица630[[#This Row],[Розничная цена KRW]]</f>
        <v>2280</v>
      </c>
      <c r="I319" s="82" t="str">
        <f>IF($H$1="","Введите курс",Таблица630[[#This Row],[Оптовая цена KRW за 1шт]]/$H$1)</f>
        <v>Введите курс</v>
      </c>
      <c r="J319" s="83"/>
      <c r="K319" s="84">
        <f>Таблица630[[#This Row],[Заказ коробок ]]*Таблица630[[#This Row],[Кол-во шт в коробке]]</f>
        <v>0</v>
      </c>
      <c r="L319" s="85">
        <f>Таблица630[[#This Row],[Общее кол-во шт]]*Таблица630[[#This Row],[Оптовая цена KRW за 1шт]]</f>
        <v>0</v>
      </c>
      <c r="M319" s="86" t="str">
        <f>IFERROR(Таблица630[[#This Row],[Общее кол-во шт]]*Таблица630[[#This Row],[Оптовая цена USD за 1шт]],"")</f>
        <v/>
      </c>
      <c r="N319" s="87"/>
    </row>
    <row r="320" spans="1:14" ht="22.5" customHeight="1">
      <c r="A320" s="44" t="s">
        <v>27364</v>
      </c>
      <c r="B320" s="76">
        <v>8809820680155</v>
      </c>
      <c r="C320" s="50" t="s">
        <v>27365</v>
      </c>
      <c r="D320" s="77" t="s">
        <v>27366</v>
      </c>
      <c r="E320" s="78">
        <v>4000</v>
      </c>
      <c r="F320" s="15">
        <v>0.56999999999999995</v>
      </c>
      <c r="G320" s="80">
        <v>4</v>
      </c>
      <c r="H320" s="81">
        <f>Таблица630[[#This Row],[Коэфициент стоимости]]*Таблица630[[#This Row],[Розничная цена KRW]]</f>
        <v>2280</v>
      </c>
      <c r="I320" s="82" t="str">
        <f>IF($H$1="","Введите курс",Таблица630[[#This Row],[Оптовая цена KRW за 1шт]]/$H$1)</f>
        <v>Введите курс</v>
      </c>
      <c r="J320" s="83"/>
      <c r="K320" s="84">
        <f>Таблица630[[#This Row],[Заказ коробок ]]*Таблица630[[#This Row],[Кол-во шт в коробке]]</f>
        <v>0</v>
      </c>
      <c r="L320" s="85">
        <f>Таблица630[[#This Row],[Общее кол-во шт]]*Таблица630[[#This Row],[Оптовая цена KRW за 1шт]]</f>
        <v>0</v>
      </c>
      <c r="M320" s="86" t="str">
        <f>IFERROR(Таблица630[[#This Row],[Общее кол-во шт]]*Таблица630[[#This Row],[Оптовая цена USD за 1шт]],"")</f>
        <v/>
      </c>
      <c r="N320" s="87"/>
    </row>
    <row r="321" spans="1:14" ht="22.5" customHeight="1">
      <c r="A321" s="44" t="s">
        <v>27367</v>
      </c>
      <c r="B321" s="76">
        <v>8809820680209</v>
      </c>
      <c r="C321" s="50" t="s">
        <v>27368</v>
      </c>
      <c r="D321" s="77" t="s">
        <v>27369</v>
      </c>
      <c r="E321" s="78">
        <v>4000</v>
      </c>
      <c r="F321" s="15">
        <v>0.56999999999999995</v>
      </c>
      <c r="G321" s="80">
        <v>4</v>
      </c>
      <c r="H321" s="81">
        <f>Таблица630[[#This Row],[Коэфициент стоимости]]*Таблица630[[#This Row],[Розничная цена KRW]]</f>
        <v>2280</v>
      </c>
      <c r="I321" s="82" t="str">
        <f>IF($H$1="","Введите курс",Таблица630[[#This Row],[Оптовая цена KRW за 1шт]]/$H$1)</f>
        <v>Введите курс</v>
      </c>
      <c r="J321" s="83"/>
      <c r="K321" s="84">
        <f>Таблица630[[#This Row],[Заказ коробок ]]*Таблица630[[#This Row],[Кол-во шт в коробке]]</f>
        <v>0</v>
      </c>
      <c r="L321" s="85">
        <f>Таблица630[[#This Row],[Общее кол-во шт]]*Таблица630[[#This Row],[Оптовая цена KRW за 1шт]]</f>
        <v>0</v>
      </c>
      <c r="M321" s="86" t="str">
        <f>IFERROR(Таблица630[[#This Row],[Общее кол-во шт]]*Таблица630[[#This Row],[Оптовая цена USD за 1шт]],"")</f>
        <v/>
      </c>
      <c r="N321" s="87"/>
    </row>
    <row r="322" spans="1:14" ht="22.5" customHeight="1">
      <c r="A322" s="44" t="s">
        <v>27370</v>
      </c>
      <c r="B322" s="76">
        <v>8809820682531</v>
      </c>
      <c r="C322" s="50" t="s">
        <v>27371</v>
      </c>
      <c r="D322" s="77" t="s">
        <v>27372</v>
      </c>
      <c r="E322" s="78">
        <v>4000</v>
      </c>
      <c r="F322" s="15">
        <v>0.56999999999999995</v>
      </c>
      <c r="G322" s="80">
        <v>4</v>
      </c>
      <c r="H322" s="81">
        <f>Таблица630[[#This Row],[Коэфициент стоимости]]*Таблица630[[#This Row],[Розничная цена KRW]]</f>
        <v>2280</v>
      </c>
      <c r="I322" s="82" t="str">
        <f>IF($H$1="","Введите курс",Таблица630[[#This Row],[Оптовая цена KRW за 1шт]]/$H$1)</f>
        <v>Введите курс</v>
      </c>
      <c r="J322" s="83"/>
      <c r="K322" s="84">
        <f>Таблица630[[#This Row],[Заказ коробок ]]*Таблица630[[#This Row],[Кол-во шт в коробке]]</f>
        <v>0</v>
      </c>
      <c r="L322" s="85">
        <f>Таблица630[[#This Row],[Общее кол-во шт]]*Таблица630[[#This Row],[Оптовая цена KRW за 1шт]]</f>
        <v>0</v>
      </c>
      <c r="M322" s="86" t="str">
        <f>IFERROR(Таблица630[[#This Row],[Общее кол-во шт]]*Таблица630[[#This Row],[Оптовая цена USD за 1шт]],"")</f>
        <v/>
      </c>
      <c r="N322" s="87"/>
    </row>
    <row r="323" spans="1:14" ht="22.5" customHeight="1">
      <c r="A323" s="44" t="s">
        <v>27373</v>
      </c>
      <c r="B323" s="76">
        <v>8809668018806</v>
      </c>
      <c r="C323" s="50" t="s">
        <v>27374</v>
      </c>
      <c r="D323" s="77" t="s">
        <v>27375</v>
      </c>
      <c r="E323" s="78">
        <v>4000</v>
      </c>
      <c r="F323" s="15">
        <v>0.56999999999999995</v>
      </c>
      <c r="G323" s="80">
        <v>4</v>
      </c>
      <c r="H323" s="81">
        <f>Таблица630[[#This Row],[Коэфициент стоимости]]*Таблица630[[#This Row],[Розничная цена KRW]]</f>
        <v>2280</v>
      </c>
      <c r="I323" s="82" t="str">
        <f>IF($H$1="","Введите курс",Таблица630[[#This Row],[Оптовая цена KRW за 1шт]]/$H$1)</f>
        <v>Введите курс</v>
      </c>
      <c r="J323" s="83"/>
      <c r="K323" s="84">
        <f>Таблица630[[#This Row],[Заказ коробок ]]*Таблица630[[#This Row],[Кол-во шт в коробке]]</f>
        <v>0</v>
      </c>
      <c r="L323" s="85">
        <f>Таблица630[[#This Row],[Общее кол-во шт]]*Таблица630[[#This Row],[Оптовая цена KRW за 1шт]]</f>
        <v>0</v>
      </c>
      <c r="M323" s="86" t="str">
        <f>IFERROR(Таблица630[[#This Row],[Общее кол-во шт]]*Таблица630[[#This Row],[Оптовая цена USD за 1шт]],"")</f>
        <v/>
      </c>
      <c r="N323" s="87"/>
    </row>
    <row r="324" spans="1:14" ht="22.5" customHeight="1">
      <c r="A324" s="44" t="s">
        <v>27376</v>
      </c>
      <c r="B324" s="76">
        <v>8809668018844</v>
      </c>
      <c r="C324" s="50" t="s">
        <v>27377</v>
      </c>
      <c r="D324" s="77" t="s">
        <v>27378</v>
      </c>
      <c r="E324" s="78">
        <v>4000</v>
      </c>
      <c r="F324" s="15">
        <v>0.56999999999999995</v>
      </c>
      <c r="G324" s="80">
        <v>4</v>
      </c>
      <c r="H324" s="81">
        <f>Таблица630[[#This Row],[Коэфициент стоимости]]*Таблица630[[#This Row],[Розничная цена KRW]]</f>
        <v>2280</v>
      </c>
      <c r="I324" s="82" t="str">
        <f>IF($H$1="","Введите курс",Таблица630[[#This Row],[Оптовая цена KRW за 1шт]]/$H$1)</f>
        <v>Введите курс</v>
      </c>
      <c r="J324" s="83"/>
      <c r="K324" s="84">
        <f>Таблица630[[#This Row],[Заказ коробок ]]*Таблица630[[#This Row],[Кол-во шт в коробке]]</f>
        <v>0</v>
      </c>
      <c r="L324" s="85">
        <f>Таблица630[[#This Row],[Общее кол-во шт]]*Таблица630[[#This Row],[Оптовая цена KRW за 1шт]]</f>
        <v>0</v>
      </c>
      <c r="M324" s="86" t="str">
        <f>IFERROR(Таблица630[[#This Row],[Общее кол-во шт]]*Таблица630[[#This Row],[Оптовая цена USD за 1шт]],"")</f>
        <v/>
      </c>
      <c r="N324" s="87"/>
    </row>
    <row r="325" spans="1:14" ht="22.5" customHeight="1">
      <c r="A325" s="44" t="s">
        <v>27379</v>
      </c>
      <c r="B325" s="76">
        <v>8809668019780</v>
      </c>
      <c r="C325" s="50" t="s">
        <v>27380</v>
      </c>
      <c r="D325" s="77" t="s">
        <v>27381</v>
      </c>
      <c r="E325" s="78">
        <v>4000</v>
      </c>
      <c r="F325" s="15">
        <v>0.56999999999999995</v>
      </c>
      <c r="G325" s="80">
        <v>4</v>
      </c>
      <c r="H325" s="81">
        <f>Таблица630[[#This Row],[Коэфициент стоимости]]*Таблица630[[#This Row],[Розничная цена KRW]]</f>
        <v>2280</v>
      </c>
      <c r="I325" s="82" t="str">
        <f>IF($H$1="","Введите курс",Таблица630[[#This Row],[Оптовая цена KRW за 1шт]]/$H$1)</f>
        <v>Введите курс</v>
      </c>
      <c r="J325" s="83"/>
      <c r="K325" s="84">
        <f>Таблица630[[#This Row],[Заказ коробок ]]*Таблица630[[#This Row],[Кол-во шт в коробке]]</f>
        <v>0</v>
      </c>
      <c r="L325" s="85">
        <f>Таблица630[[#This Row],[Общее кол-во шт]]*Таблица630[[#This Row],[Оптовая цена KRW за 1шт]]</f>
        <v>0</v>
      </c>
      <c r="M325" s="86" t="str">
        <f>IFERROR(Таблица630[[#This Row],[Общее кол-во шт]]*Таблица630[[#This Row],[Оптовая цена USD за 1шт]],"")</f>
        <v/>
      </c>
      <c r="N325" s="87"/>
    </row>
    <row r="326" spans="1:14" ht="22.5" customHeight="1">
      <c r="A326" s="44" t="s">
        <v>27382</v>
      </c>
      <c r="B326" s="76">
        <v>8809668019797</v>
      </c>
      <c r="C326" s="50" t="s">
        <v>27383</v>
      </c>
      <c r="D326" s="77" t="s">
        <v>27384</v>
      </c>
      <c r="E326" s="78">
        <v>4000</v>
      </c>
      <c r="F326" s="15">
        <v>0.56999999999999995</v>
      </c>
      <c r="G326" s="80">
        <v>4</v>
      </c>
      <c r="H326" s="81">
        <f>Таблица630[[#This Row],[Коэфициент стоимости]]*Таблица630[[#This Row],[Розничная цена KRW]]</f>
        <v>2280</v>
      </c>
      <c r="I326" s="82" t="str">
        <f>IF($H$1="","Введите курс",Таблица630[[#This Row],[Оптовая цена KRW за 1шт]]/$H$1)</f>
        <v>Введите курс</v>
      </c>
      <c r="J326" s="83"/>
      <c r="K326" s="84">
        <f>Таблица630[[#This Row],[Заказ коробок ]]*Таблица630[[#This Row],[Кол-во шт в коробке]]</f>
        <v>0</v>
      </c>
      <c r="L326" s="85">
        <f>Таблица630[[#This Row],[Общее кол-во шт]]*Таблица630[[#This Row],[Оптовая цена KRW за 1шт]]</f>
        <v>0</v>
      </c>
      <c r="M326" s="86" t="str">
        <f>IFERROR(Таблица630[[#This Row],[Общее кол-во шт]]*Таблица630[[#This Row],[Оптовая цена USD за 1шт]],"")</f>
        <v/>
      </c>
      <c r="N326" s="87"/>
    </row>
    <row r="327" spans="1:14" ht="22.5" customHeight="1">
      <c r="A327" s="44" t="s">
        <v>27385</v>
      </c>
      <c r="B327" s="76">
        <v>8809668019834</v>
      </c>
      <c r="C327" s="50" t="s">
        <v>27386</v>
      </c>
      <c r="D327" s="77" t="s">
        <v>27387</v>
      </c>
      <c r="E327" s="78">
        <v>4000</v>
      </c>
      <c r="F327" s="15">
        <v>0.56999999999999995</v>
      </c>
      <c r="G327" s="80">
        <v>4</v>
      </c>
      <c r="H327" s="81">
        <f>Таблица630[[#This Row],[Коэфициент стоимости]]*Таблица630[[#This Row],[Розничная цена KRW]]</f>
        <v>2280</v>
      </c>
      <c r="I327" s="82" t="str">
        <f>IF($H$1="","Введите курс",Таблица630[[#This Row],[Оптовая цена KRW за 1шт]]/$H$1)</f>
        <v>Введите курс</v>
      </c>
      <c r="J327" s="83"/>
      <c r="K327" s="84">
        <f>Таблица630[[#This Row],[Заказ коробок ]]*Таблица630[[#This Row],[Кол-во шт в коробке]]</f>
        <v>0</v>
      </c>
      <c r="L327" s="85">
        <f>Таблица630[[#This Row],[Общее кол-во шт]]*Таблица630[[#This Row],[Оптовая цена KRW за 1шт]]</f>
        <v>0</v>
      </c>
      <c r="M327" s="86" t="str">
        <f>IFERROR(Таблица630[[#This Row],[Общее кол-во шт]]*Таблица630[[#This Row],[Оптовая цена USD за 1шт]],"")</f>
        <v/>
      </c>
      <c r="N327" s="87"/>
    </row>
    <row r="328" spans="1:14" ht="22.5" customHeight="1">
      <c r="A328" s="44" t="s">
        <v>27388</v>
      </c>
      <c r="B328" s="76">
        <v>8809668019841</v>
      </c>
      <c r="C328" s="50" t="s">
        <v>27389</v>
      </c>
      <c r="D328" s="77" t="s">
        <v>27390</v>
      </c>
      <c r="E328" s="78">
        <v>5500</v>
      </c>
      <c r="F328" s="15">
        <v>0.56999999999999995</v>
      </c>
      <c r="G328" s="80">
        <v>4</v>
      </c>
      <c r="H328" s="81">
        <f>Таблица630[[#This Row],[Коэфициент стоимости]]*Таблица630[[#This Row],[Розничная цена KRW]]</f>
        <v>3134.9999999999995</v>
      </c>
      <c r="I328" s="82" t="str">
        <f>IF($H$1="","Введите курс",Таблица630[[#This Row],[Оптовая цена KRW за 1шт]]/$H$1)</f>
        <v>Введите курс</v>
      </c>
      <c r="J328" s="83"/>
      <c r="K328" s="84">
        <f>Таблица630[[#This Row],[Заказ коробок ]]*Таблица630[[#This Row],[Кол-во шт в коробке]]</f>
        <v>0</v>
      </c>
      <c r="L328" s="85">
        <f>Таблица630[[#This Row],[Общее кол-во шт]]*Таблица630[[#This Row],[Оптовая цена KRW за 1шт]]</f>
        <v>0</v>
      </c>
      <c r="M328" s="86" t="str">
        <f>IFERROR(Таблица630[[#This Row],[Общее кол-во шт]]*Таблица630[[#This Row],[Оптовая цена USD за 1шт]],"")</f>
        <v/>
      </c>
      <c r="N328" s="87"/>
    </row>
    <row r="329" spans="1:14" ht="22.5" customHeight="1">
      <c r="A329" s="44" t="s">
        <v>27391</v>
      </c>
      <c r="B329" s="76">
        <v>8809668024494</v>
      </c>
      <c r="C329" s="50" t="s">
        <v>27392</v>
      </c>
      <c r="D329" s="77" t="s">
        <v>27393</v>
      </c>
      <c r="E329" s="78">
        <v>4000</v>
      </c>
      <c r="F329" s="15">
        <v>0.56999999999999995</v>
      </c>
      <c r="G329" s="80">
        <v>4</v>
      </c>
      <c r="H329" s="81">
        <f>Таблица630[[#This Row],[Коэфициент стоимости]]*Таблица630[[#This Row],[Розничная цена KRW]]</f>
        <v>2280</v>
      </c>
      <c r="I329" s="82" t="str">
        <f>IF($H$1="","Введите курс",Таблица630[[#This Row],[Оптовая цена KRW за 1шт]]/$H$1)</f>
        <v>Введите курс</v>
      </c>
      <c r="J329" s="83"/>
      <c r="K329" s="84">
        <f>Таблица630[[#This Row],[Заказ коробок ]]*Таблица630[[#This Row],[Кол-во шт в коробке]]</f>
        <v>0</v>
      </c>
      <c r="L329" s="85">
        <f>Таблица630[[#This Row],[Общее кол-во шт]]*Таблица630[[#This Row],[Оптовая цена KRW за 1шт]]</f>
        <v>0</v>
      </c>
      <c r="M329" s="86" t="str">
        <f>IFERROR(Таблица630[[#This Row],[Общее кол-во шт]]*Таблица630[[#This Row],[Оптовая цена USD за 1шт]],"")</f>
        <v/>
      </c>
      <c r="N329" s="87"/>
    </row>
    <row r="330" spans="1:14" ht="22.5" customHeight="1">
      <c r="A330" s="44" t="s">
        <v>27394</v>
      </c>
      <c r="B330" s="76">
        <v>8809668029970</v>
      </c>
      <c r="C330" s="50" t="s">
        <v>27395</v>
      </c>
      <c r="D330" s="77" t="s">
        <v>27396</v>
      </c>
      <c r="E330" s="78">
        <v>4000</v>
      </c>
      <c r="F330" s="15">
        <v>0.56999999999999995</v>
      </c>
      <c r="G330" s="80">
        <v>4</v>
      </c>
      <c r="H330" s="81">
        <f>Таблица630[[#This Row],[Коэфициент стоимости]]*Таблица630[[#This Row],[Розничная цена KRW]]</f>
        <v>2280</v>
      </c>
      <c r="I330" s="82" t="str">
        <f>IF($H$1="","Введите курс",Таблица630[[#This Row],[Оптовая цена KRW за 1шт]]/$H$1)</f>
        <v>Введите курс</v>
      </c>
      <c r="J330" s="83"/>
      <c r="K330" s="84">
        <f>Таблица630[[#This Row],[Заказ коробок ]]*Таблица630[[#This Row],[Кол-во шт в коробке]]</f>
        <v>0</v>
      </c>
      <c r="L330" s="85">
        <f>Таблица630[[#This Row],[Общее кол-во шт]]*Таблица630[[#This Row],[Оптовая цена KRW за 1шт]]</f>
        <v>0</v>
      </c>
      <c r="M330" s="86" t="str">
        <f>IFERROR(Таблица630[[#This Row],[Общее кол-во шт]]*Таблица630[[#This Row],[Оптовая цена USD за 1шт]],"")</f>
        <v/>
      </c>
      <c r="N330" s="87"/>
    </row>
    <row r="331" spans="1:14" ht="22.5" customHeight="1">
      <c r="A331" s="44" t="s">
        <v>27397</v>
      </c>
      <c r="B331" s="76">
        <v>8809668029987</v>
      </c>
      <c r="C331" s="50" t="s">
        <v>27398</v>
      </c>
      <c r="D331" s="77" t="s">
        <v>27399</v>
      </c>
      <c r="E331" s="78">
        <v>5500</v>
      </c>
      <c r="F331" s="15">
        <v>0.56999999999999995</v>
      </c>
      <c r="G331" s="80">
        <v>4</v>
      </c>
      <c r="H331" s="81">
        <f>Таблица630[[#This Row],[Коэфициент стоимости]]*Таблица630[[#This Row],[Розничная цена KRW]]</f>
        <v>3134.9999999999995</v>
      </c>
      <c r="I331" s="82" t="str">
        <f>IF($H$1="","Введите курс",Таблица630[[#This Row],[Оптовая цена KRW за 1шт]]/$H$1)</f>
        <v>Введите курс</v>
      </c>
      <c r="J331" s="83"/>
      <c r="K331" s="84">
        <f>Таблица630[[#This Row],[Заказ коробок ]]*Таблица630[[#This Row],[Кол-во шт в коробке]]</f>
        <v>0</v>
      </c>
      <c r="L331" s="85">
        <f>Таблица630[[#This Row],[Общее кол-во шт]]*Таблица630[[#This Row],[Оптовая цена KRW за 1шт]]</f>
        <v>0</v>
      </c>
      <c r="M331" s="86" t="str">
        <f>IFERROR(Таблица630[[#This Row],[Общее кол-во шт]]*Таблица630[[#This Row],[Оптовая цена USD за 1шт]],"")</f>
        <v/>
      </c>
      <c r="N331" s="87"/>
    </row>
    <row r="332" spans="1:14" ht="22.5" customHeight="1">
      <c r="A332" s="44" t="s">
        <v>27400</v>
      </c>
      <c r="B332" s="76">
        <v>8809820680049</v>
      </c>
      <c r="C332" s="50" t="s">
        <v>27401</v>
      </c>
      <c r="D332" s="77" t="s">
        <v>27402</v>
      </c>
      <c r="E332" s="78">
        <v>5500</v>
      </c>
      <c r="F332" s="15">
        <v>0.56999999999999995</v>
      </c>
      <c r="G332" s="80">
        <v>4</v>
      </c>
      <c r="H332" s="81">
        <f>Таблица630[[#This Row],[Коэфициент стоимости]]*Таблица630[[#This Row],[Розничная цена KRW]]</f>
        <v>3134.9999999999995</v>
      </c>
      <c r="I332" s="82" t="str">
        <f>IF($H$1="","Введите курс",Таблица630[[#This Row],[Оптовая цена KRW за 1шт]]/$H$1)</f>
        <v>Введите курс</v>
      </c>
      <c r="J332" s="83"/>
      <c r="K332" s="84">
        <f>Таблица630[[#This Row],[Заказ коробок ]]*Таблица630[[#This Row],[Кол-во шт в коробке]]</f>
        <v>0</v>
      </c>
      <c r="L332" s="85">
        <f>Таблица630[[#This Row],[Общее кол-во шт]]*Таблица630[[#This Row],[Оптовая цена KRW за 1шт]]</f>
        <v>0</v>
      </c>
      <c r="M332" s="86" t="str">
        <f>IFERROR(Таблица630[[#This Row],[Общее кол-во шт]]*Таблица630[[#This Row],[Оптовая цена USD за 1шт]],"")</f>
        <v/>
      </c>
      <c r="N332" s="87"/>
    </row>
    <row r="333" spans="1:14" ht="22.5" customHeight="1">
      <c r="A333" s="44" t="s">
        <v>27403</v>
      </c>
      <c r="B333" s="76">
        <v>8809820680063</v>
      </c>
      <c r="C333" s="50" t="s">
        <v>27404</v>
      </c>
      <c r="D333" s="77" t="s">
        <v>27405</v>
      </c>
      <c r="E333" s="78">
        <v>5500</v>
      </c>
      <c r="F333" s="15">
        <v>0.56999999999999995</v>
      </c>
      <c r="G333" s="80">
        <v>4</v>
      </c>
      <c r="H333" s="81">
        <f>Таблица630[[#This Row],[Коэфициент стоимости]]*Таблица630[[#This Row],[Розничная цена KRW]]</f>
        <v>3134.9999999999995</v>
      </c>
      <c r="I333" s="82" t="str">
        <f>IF($H$1="","Введите курс",Таблица630[[#This Row],[Оптовая цена KRW за 1шт]]/$H$1)</f>
        <v>Введите курс</v>
      </c>
      <c r="J333" s="83"/>
      <c r="K333" s="84">
        <f>Таблица630[[#This Row],[Заказ коробок ]]*Таблица630[[#This Row],[Кол-во шт в коробке]]</f>
        <v>0</v>
      </c>
      <c r="L333" s="85">
        <f>Таблица630[[#This Row],[Общее кол-во шт]]*Таблица630[[#This Row],[Оптовая цена KRW за 1шт]]</f>
        <v>0</v>
      </c>
      <c r="M333" s="86" t="str">
        <f>IFERROR(Таблица630[[#This Row],[Общее кол-во шт]]*Таблица630[[#This Row],[Оптовая цена USD за 1шт]],"")</f>
        <v/>
      </c>
      <c r="N333" s="87"/>
    </row>
    <row r="334" spans="1:14" ht="22.5" customHeight="1">
      <c r="A334" s="44" t="s">
        <v>27406</v>
      </c>
      <c r="B334" s="76">
        <v>8809820680193</v>
      </c>
      <c r="C334" s="50" t="s">
        <v>27407</v>
      </c>
      <c r="D334" s="77" t="s">
        <v>27408</v>
      </c>
      <c r="E334" s="78">
        <v>4000</v>
      </c>
      <c r="F334" s="15">
        <v>0.56999999999999995</v>
      </c>
      <c r="G334" s="80">
        <v>4</v>
      </c>
      <c r="H334" s="81">
        <f>Таблица630[[#This Row],[Коэфициент стоимости]]*Таблица630[[#This Row],[Розничная цена KRW]]</f>
        <v>2280</v>
      </c>
      <c r="I334" s="82" t="str">
        <f>IF($H$1="","Введите курс",Таблица630[[#This Row],[Оптовая цена KRW за 1шт]]/$H$1)</f>
        <v>Введите курс</v>
      </c>
      <c r="J334" s="83"/>
      <c r="K334" s="84">
        <f>Таблица630[[#This Row],[Заказ коробок ]]*Таблица630[[#This Row],[Кол-во шт в коробке]]</f>
        <v>0</v>
      </c>
      <c r="L334" s="85">
        <f>Таблица630[[#This Row],[Общее кол-во шт]]*Таблица630[[#This Row],[Оптовая цена KRW за 1шт]]</f>
        <v>0</v>
      </c>
      <c r="M334" s="86" t="str">
        <f>IFERROR(Таблица630[[#This Row],[Общее кол-во шт]]*Таблица630[[#This Row],[Оптовая цена USD за 1шт]],"")</f>
        <v/>
      </c>
      <c r="N334" s="87"/>
    </row>
    <row r="335" spans="1:14" ht="22.5" customHeight="1">
      <c r="A335" s="44" t="s">
        <v>27409</v>
      </c>
      <c r="B335" s="76">
        <v>8809820682517</v>
      </c>
      <c r="C335" s="50" t="s">
        <v>27410</v>
      </c>
      <c r="D335" s="77" t="s">
        <v>27411</v>
      </c>
      <c r="E335" s="78">
        <v>5500</v>
      </c>
      <c r="F335" s="15">
        <v>0.56999999999999995</v>
      </c>
      <c r="G335" s="80">
        <v>4</v>
      </c>
      <c r="H335" s="81">
        <f>Таблица630[[#This Row],[Коэфициент стоимости]]*Таблица630[[#This Row],[Розничная цена KRW]]</f>
        <v>3134.9999999999995</v>
      </c>
      <c r="I335" s="82" t="str">
        <f>IF($H$1="","Введите курс",Таблица630[[#This Row],[Оптовая цена KRW за 1шт]]/$H$1)</f>
        <v>Введите курс</v>
      </c>
      <c r="J335" s="83"/>
      <c r="K335" s="84">
        <f>Таблица630[[#This Row],[Заказ коробок ]]*Таблица630[[#This Row],[Кол-во шт в коробке]]</f>
        <v>0</v>
      </c>
      <c r="L335" s="85">
        <f>Таблица630[[#This Row],[Общее кол-во шт]]*Таблица630[[#This Row],[Оптовая цена KRW за 1шт]]</f>
        <v>0</v>
      </c>
      <c r="M335" s="86" t="str">
        <f>IFERROR(Таблица630[[#This Row],[Общее кол-во шт]]*Таблица630[[#This Row],[Оптовая цена USD за 1шт]],"")</f>
        <v/>
      </c>
      <c r="N335" s="87"/>
    </row>
    <row r="336" spans="1:14" ht="22.5" customHeight="1">
      <c r="A336" s="44" t="s">
        <v>27412</v>
      </c>
      <c r="B336" s="76">
        <v>8809820682548</v>
      </c>
      <c r="C336" s="50" t="s">
        <v>27413</v>
      </c>
      <c r="D336" s="77" t="s">
        <v>27414</v>
      </c>
      <c r="E336" s="78">
        <v>4000</v>
      </c>
      <c r="F336" s="15">
        <v>0.56999999999999995</v>
      </c>
      <c r="G336" s="80">
        <v>4</v>
      </c>
      <c r="H336" s="81">
        <f>Таблица630[[#This Row],[Коэфициент стоимости]]*Таблица630[[#This Row],[Розничная цена KRW]]</f>
        <v>2280</v>
      </c>
      <c r="I336" s="82" t="str">
        <f>IF($H$1="","Введите курс",Таблица630[[#This Row],[Оптовая цена KRW за 1шт]]/$H$1)</f>
        <v>Введите курс</v>
      </c>
      <c r="J336" s="83"/>
      <c r="K336" s="84">
        <f>Таблица630[[#This Row],[Заказ коробок ]]*Таблица630[[#This Row],[Кол-во шт в коробке]]</f>
        <v>0</v>
      </c>
      <c r="L336" s="85">
        <f>Таблица630[[#This Row],[Общее кол-во шт]]*Таблица630[[#This Row],[Оптовая цена KRW за 1шт]]</f>
        <v>0</v>
      </c>
      <c r="M336" s="86" t="str">
        <f>IFERROR(Таблица630[[#This Row],[Общее кол-во шт]]*Таблица630[[#This Row],[Оптовая цена USD за 1шт]],"")</f>
        <v/>
      </c>
      <c r="N336" s="87"/>
    </row>
    <row r="337" spans="1:14" ht="22.5" customHeight="1">
      <c r="A337" s="44" t="s">
        <v>27415</v>
      </c>
      <c r="B337" s="76">
        <v>8809820682579</v>
      </c>
      <c r="C337" s="50" t="s">
        <v>27416</v>
      </c>
      <c r="D337" s="77" t="s">
        <v>27417</v>
      </c>
      <c r="E337" s="78">
        <v>5500</v>
      </c>
      <c r="F337" s="15">
        <v>0.56999999999999995</v>
      </c>
      <c r="G337" s="80">
        <v>4</v>
      </c>
      <c r="H337" s="81">
        <f>Таблица630[[#This Row],[Коэфициент стоимости]]*Таблица630[[#This Row],[Розничная цена KRW]]</f>
        <v>3134.9999999999995</v>
      </c>
      <c r="I337" s="82" t="str">
        <f>IF($H$1="","Введите курс",Таблица630[[#This Row],[Оптовая цена KRW за 1шт]]/$H$1)</f>
        <v>Введите курс</v>
      </c>
      <c r="J337" s="83"/>
      <c r="K337" s="84">
        <f>Таблица630[[#This Row],[Заказ коробок ]]*Таблица630[[#This Row],[Кол-во шт в коробке]]</f>
        <v>0</v>
      </c>
      <c r="L337" s="85">
        <f>Таблица630[[#This Row],[Общее кол-во шт]]*Таблица630[[#This Row],[Оптовая цена KRW за 1шт]]</f>
        <v>0</v>
      </c>
      <c r="M337" s="86" t="str">
        <f>IFERROR(Таблица630[[#This Row],[Общее кол-во шт]]*Таблица630[[#This Row],[Оптовая цена USD за 1шт]],"")</f>
        <v/>
      </c>
      <c r="N337" s="87"/>
    </row>
    <row r="338" spans="1:14" ht="22.5" customHeight="1">
      <c r="A338" s="44" t="s">
        <v>27418</v>
      </c>
      <c r="B338" s="76">
        <v>8809820682593</v>
      </c>
      <c r="C338" s="50" t="s">
        <v>27419</v>
      </c>
      <c r="D338" s="77" t="s">
        <v>27420</v>
      </c>
      <c r="E338" s="78">
        <v>4000</v>
      </c>
      <c r="F338" s="15">
        <v>0.56999999999999995</v>
      </c>
      <c r="G338" s="80">
        <v>4</v>
      </c>
      <c r="H338" s="81">
        <f>Таблица630[[#This Row],[Коэфициент стоимости]]*Таблица630[[#This Row],[Розничная цена KRW]]</f>
        <v>2280</v>
      </c>
      <c r="I338" s="82" t="str">
        <f>IF($H$1="","Введите курс",Таблица630[[#This Row],[Оптовая цена KRW за 1шт]]/$H$1)</f>
        <v>Введите курс</v>
      </c>
      <c r="J338" s="83"/>
      <c r="K338" s="84">
        <f>Таблица630[[#This Row],[Заказ коробок ]]*Таблица630[[#This Row],[Кол-во шт в коробке]]</f>
        <v>0</v>
      </c>
      <c r="L338" s="85">
        <f>Таблица630[[#This Row],[Общее кол-во шт]]*Таблица630[[#This Row],[Оптовая цена KRW за 1шт]]</f>
        <v>0</v>
      </c>
      <c r="M338" s="86" t="str">
        <f>IFERROR(Таблица630[[#This Row],[Общее кол-во шт]]*Таблица630[[#This Row],[Оптовая цена USD за 1шт]],"")</f>
        <v/>
      </c>
      <c r="N338" s="87"/>
    </row>
    <row r="339" spans="1:14" ht="22.5" customHeight="1">
      <c r="A339" s="44" t="s">
        <v>27421</v>
      </c>
      <c r="B339" s="76">
        <v>8809820682609</v>
      </c>
      <c r="C339" s="50" t="s">
        <v>27422</v>
      </c>
      <c r="D339" s="77" t="s">
        <v>27423</v>
      </c>
      <c r="E339" s="78">
        <v>4000</v>
      </c>
      <c r="F339" s="15">
        <v>0.56999999999999995</v>
      </c>
      <c r="G339" s="80">
        <v>4</v>
      </c>
      <c r="H339" s="81">
        <f>Таблица630[[#This Row],[Коэфициент стоимости]]*Таблица630[[#This Row],[Розничная цена KRW]]</f>
        <v>2280</v>
      </c>
      <c r="I339" s="82" t="str">
        <f>IF($H$1="","Введите курс",Таблица630[[#This Row],[Оптовая цена KRW за 1шт]]/$H$1)</f>
        <v>Введите курс</v>
      </c>
      <c r="J339" s="83"/>
      <c r="K339" s="84">
        <f>Таблица630[[#This Row],[Заказ коробок ]]*Таблица630[[#This Row],[Кол-во шт в коробке]]</f>
        <v>0</v>
      </c>
      <c r="L339" s="85">
        <f>Таблица630[[#This Row],[Общее кол-во шт]]*Таблица630[[#This Row],[Оптовая цена KRW за 1шт]]</f>
        <v>0</v>
      </c>
      <c r="M339" s="86" t="str">
        <f>IFERROR(Таблица630[[#This Row],[Общее кол-во шт]]*Таблица630[[#This Row],[Оптовая цена USD за 1шт]],"")</f>
        <v/>
      </c>
      <c r="N339" s="87"/>
    </row>
    <row r="340" spans="1:14" ht="22.5" customHeight="1">
      <c r="A340" s="44" t="s">
        <v>27424</v>
      </c>
      <c r="B340" s="76">
        <v>8809820682616</v>
      </c>
      <c r="C340" s="50" t="s">
        <v>27425</v>
      </c>
      <c r="D340" s="77" t="s">
        <v>27426</v>
      </c>
      <c r="E340" s="78">
        <v>4000</v>
      </c>
      <c r="F340" s="15">
        <v>0.56999999999999995</v>
      </c>
      <c r="G340" s="80">
        <v>4</v>
      </c>
      <c r="H340" s="81">
        <f>Таблица630[[#This Row],[Коэфициент стоимости]]*Таблица630[[#This Row],[Розничная цена KRW]]</f>
        <v>2280</v>
      </c>
      <c r="I340" s="82" t="str">
        <f>IF($H$1="","Введите курс",Таблица630[[#This Row],[Оптовая цена KRW за 1шт]]/$H$1)</f>
        <v>Введите курс</v>
      </c>
      <c r="J340" s="83"/>
      <c r="K340" s="84">
        <f>Таблица630[[#This Row],[Заказ коробок ]]*Таблица630[[#This Row],[Кол-во шт в коробке]]</f>
        <v>0</v>
      </c>
      <c r="L340" s="85">
        <f>Таблица630[[#This Row],[Общее кол-во шт]]*Таблица630[[#This Row],[Оптовая цена KRW за 1шт]]</f>
        <v>0</v>
      </c>
      <c r="M340" s="86" t="str">
        <f>IFERROR(Таблица630[[#This Row],[Общее кол-во шт]]*Таблица630[[#This Row],[Оптовая цена USD за 1шт]],"")</f>
        <v/>
      </c>
      <c r="N340" s="87"/>
    </row>
    <row r="341" spans="1:14" ht="22.5" customHeight="1">
      <c r="A341" s="44" t="s">
        <v>27427</v>
      </c>
      <c r="B341" s="76">
        <v>8809668018868</v>
      </c>
      <c r="C341" s="50" t="s">
        <v>27428</v>
      </c>
      <c r="D341" s="77" t="s">
        <v>27429</v>
      </c>
      <c r="E341" s="78">
        <v>5500</v>
      </c>
      <c r="F341" s="15">
        <v>0.56999999999999995</v>
      </c>
      <c r="G341" s="80">
        <v>4</v>
      </c>
      <c r="H341" s="81">
        <f>Таблица630[[#This Row],[Коэфициент стоимости]]*Таблица630[[#This Row],[Розничная цена KRW]]</f>
        <v>3134.9999999999995</v>
      </c>
      <c r="I341" s="82" t="str">
        <f>IF($H$1="","Введите курс",Таблица630[[#This Row],[Оптовая цена KRW за 1шт]]/$H$1)</f>
        <v>Введите курс</v>
      </c>
      <c r="J341" s="83"/>
      <c r="K341" s="84">
        <f>Таблица630[[#This Row],[Заказ коробок ]]*Таблица630[[#This Row],[Кол-во шт в коробке]]</f>
        <v>0</v>
      </c>
      <c r="L341" s="85">
        <f>Таблица630[[#This Row],[Общее кол-во шт]]*Таблица630[[#This Row],[Оптовая цена KRW за 1шт]]</f>
        <v>0</v>
      </c>
      <c r="M341" s="86" t="str">
        <f>IFERROR(Таблица630[[#This Row],[Общее кол-во шт]]*Таблица630[[#This Row],[Оптовая цена USD за 1шт]],"")</f>
        <v/>
      </c>
      <c r="N341" s="87"/>
    </row>
    <row r="342" spans="1:14" ht="22.5" customHeight="1">
      <c r="A342" s="44" t="s">
        <v>27430</v>
      </c>
      <c r="B342" s="76">
        <v>8809668019544</v>
      </c>
      <c r="C342" s="50" t="s">
        <v>27431</v>
      </c>
      <c r="D342" s="77" t="s">
        <v>27432</v>
      </c>
      <c r="E342" s="78">
        <v>4000</v>
      </c>
      <c r="F342" s="15">
        <v>0.56999999999999995</v>
      </c>
      <c r="G342" s="80">
        <v>4</v>
      </c>
      <c r="H342" s="81">
        <f>Таблица630[[#This Row],[Коэфициент стоимости]]*Таблица630[[#This Row],[Розничная цена KRW]]</f>
        <v>2280</v>
      </c>
      <c r="I342" s="82" t="str">
        <f>IF($H$1="","Введите курс",Таблица630[[#This Row],[Оптовая цена KRW за 1шт]]/$H$1)</f>
        <v>Введите курс</v>
      </c>
      <c r="J342" s="83"/>
      <c r="K342" s="84">
        <f>Таблица630[[#This Row],[Заказ коробок ]]*Таблица630[[#This Row],[Кол-во шт в коробке]]</f>
        <v>0</v>
      </c>
      <c r="L342" s="85">
        <f>Таблица630[[#This Row],[Общее кол-во шт]]*Таблица630[[#This Row],[Оптовая цена KRW за 1шт]]</f>
        <v>0</v>
      </c>
      <c r="M342" s="86" t="str">
        <f>IFERROR(Таблица630[[#This Row],[Общее кол-во шт]]*Таблица630[[#This Row],[Оптовая цена USD за 1шт]],"")</f>
        <v/>
      </c>
      <c r="N342" s="87"/>
    </row>
    <row r="343" spans="1:14" ht="22.5" customHeight="1">
      <c r="A343" s="44" t="s">
        <v>27433</v>
      </c>
      <c r="B343" s="76">
        <v>8809668024500</v>
      </c>
      <c r="C343" s="50" t="s">
        <v>27434</v>
      </c>
      <c r="D343" s="77" t="s">
        <v>27435</v>
      </c>
      <c r="E343" s="78">
        <v>5500</v>
      </c>
      <c r="F343" s="15">
        <v>0.56999999999999995</v>
      </c>
      <c r="G343" s="80">
        <v>4</v>
      </c>
      <c r="H343" s="81">
        <f>Таблица630[[#This Row],[Коэфициент стоимости]]*Таблица630[[#This Row],[Розничная цена KRW]]</f>
        <v>3134.9999999999995</v>
      </c>
      <c r="I343" s="82" t="str">
        <f>IF($H$1="","Введите курс",Таблица630[[#This Row],[Оптовая цена KRW за 1шт]]/$H$1)</f>
        <v>Введите курс</v>
      </c>
      <c r="J343" s="83"/>
      <c r="K343" s="84">
        <f>Таблица630[[#This Row],[Заказ коробок ]]*Таблица630[[#This Row],[Кол-во шт в коробке]]</f>
        <v>0</v>
      </c>
      <c r="L343" s="85">
        <f>Таблица630[[#This Row],[Общее кол-во шт]]*Таблица630[[#This Row],[Оптовая цена KRW за 1шт]]</f>
        <v>0</v>
      </c>
      <c r="M343" s="86" t="str">
        <f>IFERROR(Таблица630[[#This Row],[Общее кол-во шт]]*Таблица630[[#This Row],[Оптовая цена USD за 1шт]],"")</f>
        <v/>
      </c>
      <c r="N343" s="87"/>
    </row>
    <row r="344" spans="1:14" ht="22.5" customHeight="1">
      <c r="A344" s="44" t="s">
        <v>27436</v>
      </c>
      <c r="B344" s="76">
        <v>8809668024524</v>
      </c>
      <c r="C344" s="50" t="s">
        <v>27437</v>
      </c>
      <c r="D344" s="77" t="s">
        <v>27438</v>
      </c>
      <c r="E344" s="78">
        <v>5500</v>
      </c>
      <c r="F344" s="15">
        <v>0.56999999999999995</v>
      </c>
      <c r="G344" s="80">
        <v>4</v>
      </c>
      <c r="H344" s="81">
        <f>Таблица630[[#This Row],[Коэфициент стоимости]]*Таблица630[[#This Row],[Розничная цена KRW]]</f>
        <v>3134.9999999999995</v>
      </c>
      <c r="I344" s="82" t="str">
        <f>IF($H$1="","Введите курс",Таблица630[[#This Row],[Оптовая цена KRW за 1шт]]/$H$1)</f>
        <v>Введите курс</v>
      </c>
      <c r="J344" s="83"/>
      <c r="K344" s="84">
        <f>Таблица630[[#This Row],[Заказ коробок ]]*Таблица630[[#This Row],[Кол-во шт в коробке]]</f>
        <v>0</v>
      </c>
      <c r="L344" s="85">
        <f>Таблица630[[#This Row],[Общее кол-во шт]]*Таблица630[[#This Row],[Оптовая цена KRW за 1шт]]</f>
        <v>0</v>
      </c>
      <c r="M344" s="86" t="str">
        <f>IFERROR(Таблица630[[#This Row],[Общее кол-во шт]]*Таблица630[[#This Row],[Оптовая цена USD за 1шт]],"")</f>
        <v/>
      </c>
      <c r="N344" s="87"/>
    </row>
    <row r="345" spans="1:14" ht="22.5" customHeight="1">
      <c r="A345" s="44" t="s">
        <v>27439</v>
      </c>
      <c r="B345" s="76">
        <v>8809668024548</v>
      </c>
      <c r="C345" s="50" t="s">
        <v>27440</v>
      </c>
      <c r="D345" s="77" t="s">
        <v>27441</v>
      </c>
      <c r="E345" s="78">
        <v>5500</v>
      </c>
      <c r="F345" s="15">
        <v>0.56999999999999995</v>
      </c>
      <c r="G345" s="80">
        <v>4</v>
      </c>
      <c r="H345" s="81">
        <f>Таблица630[[#This Row],[Коэфициент стоимости]]*Таблица630[[#This Row],[Розничная цена KRW]]</f>
        <v>3134.9999999999995</v>
      </c>
      <c r="I345" s="82" t="str">
        <f>IF($H$1="","Введите курс",Таблица630[[#This Row],[Оптовая цена KRW за 1шт]]/$H$1)</f>
        <v>Введите курс</v>
      </c>
      <c r="J345" s="83"/>
      <c r="K345" s="84">
        <f>Таблица630[[#This Row],[Заказ коробок ]]*Таблица630[[#This Row],[Кол-во шт в коробке]]</f>
        <v>0</v>
      </c>
      <c r="L345" s="85">
        <f>Таблица630[[#This Row],[Общее кол-во шт]]*Таблица630[[#This Row],[Оптовая цена KRW за 1шт]]</f>
        <v>0</v>
      </c>
      <c r="M345" s="86" t="str">
        <f>IFERROR(Таблица630[[#This Row],[Общее кол-во шт]]*Таблица630[[#This Row],[Оптовая цена USD за 1шт]],"")</f>
        <v/>
      </c>
      <c r="N345" s="87"/>
    </row>
    <row r="346" spans="1:14" ht="22.5" customHeight="1">
      <c r="A346" s="44" t="s">
        <v>27442</v>
      </c>
      <c r="B346" s="76">
        <v>8809668024555</v>
      </c>
      <c r="C346" s="50" t="s">
        <v>27443</v>
      </c>
      <c r="D346" s="77" t="s">
        <v>27444</v>
      </c>
      <c r="E346" s="78">
        <v>5500</v>
      </c>
      <c r="F346" s="15">
        <v>0.56999999999999995</v>
      </c>
      <c r="G346" s="80">
        <v>4</v>
      </c>
      <c r="H346" s="81">
        <f>Таблица630[[#This Row],[Коэфициент стоимости]]*Таблица630[[#This Row],[Розничная цена KRW]]</f>
        <v>3134.9999999999995</v>
      </c>
      <c r="I346" s="82" t="str">
        <f>IF($H$1="","Введите курс",Таблица630[[#This Row],[Оптовая цена KRW за 1шт]]/$H$1)</f>
        <v>Введите курс</v>
      </c>
      <c r="J346" s="83"/>
      <c r="K346" s="84">
        <f>Таблица630[[#This Row],[Заказ коробок ]]*Таблица630[[#This Row],[Кол-во шт в коробке]]</f>
        <v>0</v>
      </c>
      <c r="L346" s="85">
        <f>Таблица630[[#This Row],[Общее кол-во шт]]*Таблица630[[#This Row],[Оптовая цена KRW за 1шт]]</f>
        <v>0</v>
      </c>
      <c r="M346" s="86" t="str">
        <f>IFERROR(Таблица630[[#This Row],[Общее кол-во шт]]*Таблица630[[#This Row],[Оптовая цена USD за 1шт]],"")</f>
        <v/>
      </c>
      <c r="N346" s="87"/>
    </row>
    <row r="347" spans="1:14" ht="22.5" customHeight="1">
      <c r="A347" s="44" t="s">
        <v>27445</v>
      </c>
      <c r="B347" s="76">
        <v>8809820680018</v>
      </c>
      <c r="C347" s="50" t="s">
        <v>27446</v>
      </c>
      <c r="D347" s="77" t="s">
        <v>27447</v>
      </c>
      <c r="E347" s="78">
        <v>5500</v>
      </c>
      <c r="F347" s="15">
        <v>0.56999999999999995</v>
      </c>
      <c r="G347" s="80">
        <v>4</v>
      </c>
      <c r="H347" s="81">
        <f>Таблица630[[#This Row],[Коэфициент стоимости]]*Таблица630[[#This Row],[Розничная цена KRW]]</f>
        <v>3134.9999999999995</v>
      </c>
      <c r="I347" s="82" t="str">
        <f>IF($H$1="","Введите курс",Таблица630[[#This Row],[Оптовая цена KRW за 1шт]]/$H$1)</f>
        <v>Введите курс</v>
      </c>
      <c r="J347" s="83"/>
      <c r="K347" s="84">
        <f>Таблица630[[#This Row],[Заказ коробок ]]*Таблица630[[#This Row],[Кол-во шт в коробке]]</f>
        <v>0</v>
      </c>
      <c r="L347" s="85">
        <f>Таблица630[[#This Row],[Общее кол-во шт]]*Таблица630[[#This Row],[Оптовая цена KRW за 1шт]]</f>
        <v>0</v>
      </c>
      <c r="M347" s="86" t="str">
        <f>IFERROR(Таблица630[[#This Row],[Общее кол-во шт]]*Таблица630[[#This Row],[Оптовая цена USD за 1шт]],"")</f>
        <v/>
      </c>
      <c r="N347" s="87"/>
    </row>
    <row r="348" spans="1:14" ht="22.5" customHeight="1">
      <c r="A348" s="44" t="s">
        <v>27448</v>
      </c>
      <c r="B348" s="76">
        <v>8809820680056</v>
      </c>
      <c r="C348" s="50" t="s">
        <v>27449</v>
      </c>
      <c r="D348" s="77" t="s">
        <v>27450</v>
      </c>
      <c r="E348" s="78">
        <v>5500</v>
      </c>
      <c r="F348" s="15">
        <v>0.56999999999999995</v>
      </c>
      <c r="G348" s="80">
        <v>4</v>
      </c>
      <c r="H348" s="81">
        <f>Таблица630[[#This Row],[Коэфициент стоимости]]*Таблица630[[#This Row],[Розничная цена KRW]]</f>
        <v>3134.9999999999995</v>
      </c>
      <c r="I348" s="82" t="str">
        <f>IF($H$1="","Введите курс",Таблица630[[#This Row],[Оптовая цена KRW за 1шт]]/$H$1)</f>
        <v>Введите курс</v>
      </c>
      <c r="J348" s="83"/>
      <c r="K348" s="84">
        <f>Таблица630[[#This Row],[Заказ коробок ]]*Таблица630[[#This Row],[Кол-во шт в коробке]]</f>
        <v>0</v>
      </c>
      <c r="L348" s="85">
        <f>Таблица630[[#This Row],[Общее кол-во шт]]*Таблица630[[#This Row],[Оптовая цена KRW за 1шт]]</f>
        <v>0</v>
      </c>
      <c r="M348" s="86" t="str">
        <f>IFERROR(Таблица630[[#This Row],[Общее кол-во шт]]*Таблица630[[#This Row],[Оптовая цена USD за 1шт]],"")</f>
        <v/>
      </c>
      <c r="N348" s="87"/>
    </row>
    <row r="349" spans="1:14" ht="22.5" customHeight="1">
      <c r="A349" s="44" t="s">
        <v>27451</v>
      </c>
      <c r="B349" s="76">
        <v>8809820680162</v>
      </c>
      <c r="C349" s="50" t="s">
        <v>27452</v>
      </c>
      <c r="D349" s="77" t="s">
        <v>27453</v>
      </c>
      <c r="E349" s="78">
        <v>4000</v>
      </c>
      <c r="F349" s="15">
        <v>0.56999999999999995</v>
      </c>
      <c r="G349" s="80">
        <v>4</v>
      </c>
      <c r="H349" s="81">
        <f>Таблица630[[#This Row],[Коэфициент стоимости]]*Таблица630[[#This Row],[Розничная цена KRW]]</f>
        <v>2280</v>
      </c>
      <c r="I349" s="82" t="str">
        <f>IF($H$1="","Введите курс",Таблица630[[#This Row],[Оптовая цена KRW за 1шт]]/$H$1)</f>
        <v>Введите курс</v>
      </c>
      <c r="J349" s="83"/>
      <c r="K349" s="84">
        <f>Таблица630[[#This Row],[Заказ коробок ]]*Таблица630[[#This Row],[Кол-во шт в коробке]]</f>
        <v>0</v>
      </c>
      <c r="L349" s="85">
        <f>Таблица630[[#This Row],[Общее кол-во шт]]*Таблица630[[#This Row],[Оптовая цена KRW за 1шт]]</f>
        <v>0</v>
      </c>
      <c r="M349" s="86" t="str">
        <f>IFERROR(Таблица630[[#This Row],[Общее кол-во шт]]*Таблица630[[#This Row],[Оптовая цена USD за 1шт]],"")</f>
        <v/>
      </c>
      <c r="N349" s="87"/>
    </row>
    <row r="350" spans="1:14" ht="22.5" customHeight="1">
      <c r="A350" s="44" t="s">
        <v>27454</v>
      </c>
      <c r="B350" s="76">
        <v>8809820680179</v>
      </c>
      <c r="C350" s="50" t="s">
        <v>27455</v>
      </c>
      <c r="D350" s="77" t="s">
        <v>27456</v>
      </c>
      <c r="E350" s="78">
        <v>4000</v>
      </c>
      <c r="F350" s="15">
        <v>0.56999999999999995</v>
      </c>
      <c r="G350" s="80">
        <v>4</v>
      </c>
      <c r="H350" s="81">
        <f>Таблица630[[#This Row],[Коэфициент стоимости]]*Таблица630[[#This Row],[Розничная цена KRW]]</f>
        <v>2280</v>
      </c>
      <c r="I350" s="82" t="str">
        <f>IF($H$1="","Введите курс",Таблица630[[#This Row],[Оптовая цена KRW за 1шт]]/$H$1)</f>
        <v>Введите курс</v>
      </c>
      <c r="J350" s="83"/>
      <c r="K350" s="84">
        <f>Таблица630[[#This Row],[Заказ коробок ]]*Таблица630[[#This Row],[Кол-во шт в коробке]]</f>
        <v>0</v>
      </c>
      <c r="L350" s="85">
        <f>Таблица630[[#This Row],[Общее кол-во шт]]*Таблица630[[#This Row],[Оптовая цена KRW за 1шт]]</f>
        <v>0</v>
      </c>
      <c r="M350" s="86" t="str">
        <f>IFERROR(Таблица630[[#This Row],[Общее кол-во шт]]*Таблица630[[#This Row],[Оптовая цена USD за 1шт]],"")</f>
        <v/>
      </c>
      <c r="N350" s="87"/>
    </row>
    <row r="351" spans="1:14" ht="22.5" customHeight="1">
      <c r="A351" s="44" t="s">
        <v>27457</v>
      </c>
      <c r="B351" s="76">
        <v>8809820680186</v>
      </c>
      <c r="C351" s="50" t="s">
        <v>27458</v>
      </c>
      <c r="D351" s="77" t="s">
        <v>27459</v>
      </c>
      <c r="E351" s="78">
        <v>4000</v>
      </c>
      <c r="F351" s="15">
        <v>0.56999999999999995</v>
      </c>
      <c r="G351" s="80">
        <v>4</v>
      </c>
      <c r="H351" s="81">
        <f>Таблица630[[#This Row],[Коэфициент стоимости]]*Таблица630[[#This Row],[Розничная цена KRW]]</f>
        <v>2280</v>
      </c>
      <c r="I351" s="82" t="str">
        <f>IF($H$1="","Введите курс",Таблица630[[#This Row],[Оптовая цена KRW за 1шт]]/$H$1)</f>
        <v>Введите курс</v>
      </c>
      <c r="J351" s="83"/>
      <c r="K351" s="84">
        <f>Таблица630[[#This Row],[Заказ коробок ]]*Таблица630[[#This Row],[Кол-во шт в коробке]]</f>
        <v>0</v>
      </c>
      <c r="L351" s="85">
        <f>Таблица630[[#This Row],[Общее кол-во шт]]*Таблица630[[#This Row],[Оптовая цена KRW за 1шт]]</f>
        <v>0</v>
      </c>
      <c r="M351" s="86" t="str">
        <f>IFERROR(Таблица630[[#This Row],[Общее кол-во шт]]*Таблица630[[#This Row],[Оптовая цена USD за 1шт]],"")</f>
        <v/>
      </c>
      <c r="N351" s="87"/>
    </row>
    <row r="352" spans="1:14" ht="22.5" customHeight="1">
      <c r="A352" s="44" t="s">
        <v>27460</v>
      </c>
      <c r="B352" s="76">
        <v>8809668026986</v>
      </c>
      <c r="C352" s="50" t="s">
        <v>27461</v>
      </c>
      <c r="D352" s="77" t="s">
        <v>27462</v>
      </c>
      <c r="E352" s="78">
        <v>5500</v>
      </c>
      <c r="F352" s="15">
        <v>0.56999999999999995</v>
      </c>
      <c r="G352" s="80">
        <v>4</v>
      </c>
      <c r="H352" s="81">
        <f>Таблица630[[#This Row],[Коэфициент стоимости]]*Таблица630[[#This Row],[Розничная цена KRW]]</f>
        <v>3134.9999999999995</v>
      </c>
      <c r="I352" s="82" t="str">
        <f>IF($H$1="","Введите курс",Таблица630[[#This Row],[Оптовая цена KRW за 1шт]]/$H$1)</f>
        <v>Введите курс</v>
      </c>
      <c r="J352" s="83"/>
      <c r="K352" s="84">
        <f>Таблица630[[#This Row],[Заказ коробок ]]*Таблица630[[#This Row],[Кол-во шт в коробке]]</f>
        <v>0</v>
      </c>
      <c r="L352" s="85">
        <f>Таблица630[[#This Row],[Общее кол-во шт]]*Таблица630[[#This Row],[Оптовая цена KRW за 1шт]]</f>
        <v>0</v>
      </c>
      <c r="M352" s="86" t="str">
        <f>IFERROR(Таблица630[[#This Row],[Общее кол-во шт]]*Таблица630[[#This Row],[Оптовая цена USD за 1шт]],"")</f>
        <v/>
      </c>
      <c r="N352" s="87"/>
    </row>
    <row r="353" spans="1:14" ht="22.5" customHeight="1">
      <c r="A353" s="44" t="s">
        <v>27463</v>
      </c>
      <c r="B353" s="76">
        <v>8809668026993</v>
      </c>
      <c r="C353" s="50" t="s">
        <v>27464</v>
      </c>
      <c r="D353" s="77" t="s">
        <v>27465</v>
      </c>
      <c r="E353" s="78">
        <v>5500</v>
      </c>
      <c r="F353" s="15">
        <v>0.56999999999999995</v>
      </c>
      <c r="G353" s="80">
        <v>4</v>
      </c>
      <c r="H353" s="81">
        <f>Таблица630[[#This Row],[Коэфициент стоимости]]*Таблица630[[#This Row],[Розничная цена KRW]]</f>
        <v>3134.9999999999995</v>
      </c>
      <c r="I353" s="82" t="str">
        <f>IF($H$1="","Введите курс",Таблица630[[#This Row],[Оптовая цена KRW за 1шт]]/$H$1)</f>
        <v>Введите курс</v>
      </c>
      <c r="J353" s="83"/>
      <c r="K353" s="84">
        <f>Таблица630[[#This Row],[Заказ коробок ]]*Таблица630[[#This Row],[Кол-во шт в коробке]]</f>
        <v>0</v>
      </c>
      <c r="L353" s="85">
        <f>Таблица630[[#This Row],[Общее кол-во шт]]*Таблица630[[#This Row],[Оптовая цена KRW за 1шт]]</f>
        <v>0</v>
      </c>
      <c r="M353" s="86" t="str">
        <f>IFERROR(Таблица630[[#This Row],[Общее кол-во шт]]*Таблица630[[#This Row],[Оптовая цена USD за 1шт]],"")</f>
        <v/>
      </c>
      <c r="N353" s="87"/>
    </row>
    <row r="354" spans="1:14" ht="22.5" customHeight="1">
      <c r="A354" s="44" t="s">
        <v>27466</v>
      </c>
      <c r="B354" s="76">
        <v>8809820680285</v>
      </c>
      <c r="C354" s="50" t="s">
        <v>27467</v>
      </c>
      <c r="D354" s="77" t="s">
        <v>27468</v>
      </c>
      <c r="E354" s="78">
        <v>5500</v>
      </c>
      <c r="F354" s="15">
        <v>0.56999999999999995</v>
      </c>
      <c r="G354" s="80">
        <v>4</v>
      </c>
      <c r="H354" s="81">
        <f>Таблица630[[#This Row],[Коэфициент стоимости]]*Таблица630[[#This Row],[Розничная цена KRW]]</f>
        <v>3134.9999999999995</v>
      </c>
      <c r="I354" s="82" t="str">
        <f>IF($H$1="","Введите курс",Таблица630[[#This Row],[Оптовая цена KRW за 1шт]]/$H$1)</f>
        <v>Введите курс</v>
      </c>
      <c r="J354" s="83"/>
      <c r="K354" s="84">
        <f>Таблица630[[#This Row],[Заказ коробок ]]*Таблица630[[#This Row],[Кол-во шт в коробке]]</f>
        <v>0</v>
      </c>
      <c r="L354" s="85">
        <f>Таблица630[[#This Row],[Общее кол-во шт]]*Таблица630[[#This Row],[Оптовая цена KRW за 1шт]]</f>
        <v>0</v>
      </c>
      <c r="M354" s="86" t="str">
        <f>IFERROR(Таблица630[[#This Row],[Общее кол-во шт]]*Таблица630[[#This Row],[Оптовая цена USD за 1шт]],"")</f>
        <v/>
      </c>
      <c r="N354" s="87"/>
    </row>
    <row r="355" spans="1:14" ht="22.5" customHeight="1">
      <c r="A355" s="44" t="s">
        <v>27469</v>
      </c>
      <c r="B355" s="76">
        <v>8809820682524</v>
      </c>
      <c r="C355" s="50" t="s">
        <v>27470</v>
      </c>
      <c r="D355" s="77" t="s">
        <v>27471</v>
      </c>
      <c r="E355" s="78">
        <v>4000</v>
      </c>
      <c r="F355" s="15">
        <v>0.56999999999999995</v>
      </c>
      <c r="G355" s="80">
        <v>4</v>
      </c>
      <c r="H355" s="81">
        <f>Таблица630[[#This Row],[Коэфициент стоимости]]*Таблица630[[#This Row],[Розничная цена KRW]]</f>
        <v>2280</v>
      </c>
      <c r="I355" s="82" t="str">
        <f>IF($H$1="","Введите курс",Таблица630[[#This Row],[Оптовая цена KRW за 1шт]]/$H$1)</f>
        <v>Введите курс</v>
      </c>
      <c r="J355" s="83"/>
      <c r="K355" s="84">
        <f>Таблица630[[#This Row],[Заказ коробок ]]*Таблица630[[#This Row],[Кол-во шт в коробке]]</f>
        <v>0</v>
      </c>
      <c r="L355" s="85">
        <f>Таблица630[[#This Row],[Общее кол-во шт]]*Таблица630[[#This Row],[Оптовая цена KRW за 1шт]]</f>
        <v>0</v>
      </c>
      <c r="M355" s="86" t="str">
        <f>IFERROR(Таблица630[[#This Row],[Общее кол-во шт]]*Таблица630[[#This Row],[Оптовая цена USD за 1шт]],"")</f>
        <v/>
      </c>
      <c r="N355" s="87"/>
    </row>
    <row r="356" spans="1:14" ht="22.5" customHeight="1">
      <c r="A356" s="44" t="s">
        <v>27472</v>
      </c>
      <c r="B356" s="76">
        <v>8809820682562</v>
      </c>
      <c r="C356" s="50" t="s">
        <v>27473</v>
      </c>
      <c r="D356" s="77" t="s">
        <v>27474</v>
      </c>
      <c r="E356" s="78">
        <v>4000</v>
      </c>
      <c r="F356" s="15">
        <v>0.56999999999999995</v>
      </c>
      <c r="G356" s="80">
        <v>4</v>
      </c>
      <c r="H356" s="81">
        <f>Таблица630[[#This Row],[Коэфициент стоимости]]*Таблица630[[#This Row],[Розничная цена KRW]]</f>
        <v>2280</v>
      </c>
      <c r="I356" s="82" t="str">
        <f>IF($H$1="","Введите курс",Таблица630[[#This Row],[Оптовая цена KRW за 1шт]]/$H$1)</f>
        <v>Введите курс</v>
      </c>
      <c r="J356" s="83"/>
      <c r="K356" s="84">
        <f>Таблица630[[#This Row],[Заказ коробок ]]*Таблица630[[#This Row],[Кол-во шт в коробке]]</f>
        <v>0</v>
      </c>
      <c r="L356" s="85">
        <f>Таблица630[[#This Row],[Общее кол-во шт]]*Таблица630[[#This Row],[Оптовая цена KRW за 1шт]]</f>
        <v>0</v>
      </c>
      <c r="M356" s="86" t="str">
        <f>IFERROR(Таблица630[[#This Row],[Общее кол-во шт]]*Таблица630[[#This Row],[Оптовая цена USD за 1шт]],"")</f>
        <v/>
      </c>
      <c r="N356" s="87"/>
    </row>
    <row r="357" spans="1:14" ht="22.5" customHeight="1">
      <c r="A357" s="44" t="s">
        <v>27475</v>
      </c>
      <c r="B357" s="76">
        <v>8809820682586</v>
      </c>
      <c r="C357" s="50" t="s">
        <v>27476</v>
      </c>
      <c r="D357" s="77" t="s">
        <v>27477</v>
      </c>
      <c r="E357" s="78">
        <v>4000</v>
      </c>
      <c r="F357" s="15">
        <v>0.56999999999999995</v>
      </c>
      <c r="G357" s="80">
        <v>4</v>
      </c>
      <c r="H357" s="81">
        <f>Таблица630[[#This Row],[Коэфициент стоимости]]*Таблица630[[#This Row],[Розничная цена KRW]]</f>
        <v>2280</v>
      </c>
      <c r="I357" s="82" t="str">
        <f>IF($H$1="","Введите курс",Таблица630[[#This Row],[Оптовая цена KRW за 1шт]]/$H$1)</f>
        <v>Введите курс</v>
      </c>
      <c r="J357" s="83"/>
      <c r="K357" s="84">
        <f>Таблица630[[#This Row],[Заказ коробок ]]*Таблица630[[#This Row],[Кол-во шт в коробке]]</f>
        <v>0</v>
      </c>
      <c r="L357" s="85">
        <f>Таблица630[[#This Row],[Общее кол-во шт]]*Таблица630[[#This Row],[Оптовая цена KRW за 1шт]]</f>
        <v>0</v>
      </c>
      <c r="M357" s="86" t="str">
        <f>IFERROR(Таблица630[[#This Row],[Общее кол-во шт]]*Таблица630[[#This Row],[Оптовая цена USD за 1шт]],"")</f>
        <v/>
      </c>
      <c r="N357" s="87"/>
    </row>
    <row r="358" spans="1:14" ht="22.5" customHeight="1">
      <c r="A358" s="44" t="s">
        <v>27478</v>
      </c>
      <c r="B358" s="76">
        <v>8809587374588</v>
      </c>
      <c r="C358" s="50" t="s">
        <v>27479</v>
      </c>
      <c r="D358" s="77" t="s">
        <v>27480</v>
      </c>
      <c r="E358" s="78">
        <v>3500</v>
      </c>
      <c r="F358" s="15">
        <v>0.56999999999999995</v>
      </c>
      <c r="G358" s="80">
        <v>4</v>
      </c>
      <c r="H358" s="81">
        <f>Таблица630[[#This Row],[Коэфициент стоимости]]*Таблица630[[#This Row],[Розничная цена KRW]]</f>
        <v>1994.9999999999998</v>
      </c>
      <c r="I358" s="82" t="str">
        <f>IF($H$1="","Введите курс",Таблица630[[#This Row],[Оптовая цена KRW за 1шт]]/$H$1)</f>
        <v>Введите курс</v>
      </c>
      <c r="J358" s="83"/>
      <c r="K358" s="84">
        <f>Таблица630[[#This Row],[Заказ коробок ]]*Таблица630[[#This Row],[Кол-во шт в коробке]]</f>
        <v>0</v>
      </c>
      <c r="L358" s="85">
        <f>Таблица630[[#This Row],[Общее кол-во шт]]*Таблица630[[#This Row],[Оптовая цена KRW за 1шт]]</f>
        <v>0</v>
      </c>
      <c r="M358" s="86" t="str">
        <f>IFERROR(Таблица630[[#This Row],[Общее кол-во шт]]*Таблица630[[#This Row],[Оптовая цена USD за 1шт]],"")</f>
        <v/>
      </c>
      <c r="N358" s="87"/>
    </row>
    <row r="359" spans="1:14" ht="22.5" customHeight="1">
      <c r="A359" s="44" t="s">
        <v>27481</v>
      </c>
      <c r="B359" s="76">
        <v>8809667993487</v>
      </c>
      <c r="C359" s="50" t="s">
        <v>27482</v>
      </c>
      <c r="D359" s="77" t="s">
        <v>27483</v>
      </c>
      <c r="E359" s="78">
        <v>3500</v>
      </c>
      <c r="F359" s="15">
        <v>0.56999999999999995</v>
      </c>
      <c r="G359" s="80">
        <v>4</v>
      </c>
      <c r="H359" s="81">
        <f>Таблица630[[#This Row],[Коэфициент стоимости]]*Таблица630[[#This Row],[Розничная цена KRW]]</f>
        <v>1994.9999999999998</v>
      </c>
      <c r="I359" s="82" t="str">
        <f>IF($H$1="","Введите курс",Таблица630[[#This Row],[Оптовая цена KRW за 1шт]]/$H$1)</f>
        <v>Введите курс</v>
      </c>
      <c r="J359" s="83"/>
      <c r="K359" s="84">
        <f>Таблица630[[#This Row],[Заказ коробок ]]*Таблица630[[#This Row],[Кол-во шт в коробке]]</f>
        <v>0</v>
      </c>
      <c r="L359" s="85">
        <f>Таблица630[[#This Row],[Общее кол-во шт]]*Таблица630[[#This Row],[Оптовая цена KRW за 1шт]]</f>
        <v>0</v>
      </c>
      <c r="M359" s="86" t="str">
        <f>IFERROR(Таблица630[[#This Row],[Общее кол-во шт]]*Таблица630[[#This Row],[Оптовая цена USD за 1шт]],"")</f>
        <v/>
      </c>
      <c r="N359" s="87"/>
    </row>
    <row r="360" spans="1:14" ht="22.5" customHeight="1">
      <c r="A360" s="44" t="s">
        <v>27484</v>
      </c>
      <c r="B360" s="76">
        <v>8809667993494</v>
      </c>
      <c r="C360" s="50" t="s">
        <v>27485</v>
      </c>
      <c r="D360" s="77" t="s">
        <v>27486</v>
      </c>
      <c r="E360" s="78">
        <v>3500</v>
      </c>
      <c r="F360" s="15">
        <v>0.56999999999999995</v>
      </c>
      <c r="G360" s="80">
        <v>4</v>
      </c>
      <c r="H360" s="81">
        <f>Таблица630[[#This Row],[Коэфициент стоимости]]*Таблица630[[#This Row],[Розничная цена KRW]]</f>
        <v>1994.9999999999998</v>
      </c>
      <c r="I360" s="82" t="str">
        <f>IF($H$1="","Введите курс",Таблица630[[#This Row],[Оптовая цена KRW за 1шт]]/$H$1)</f>
        <v>Введите курс</v>
      </c>
      <c r="J360" s="83"/>
      <c r="K360" s="84">
        <f>Таблица630[[#This Row],[Заказ коробок ]]*Таблица630[[#This Row],[Кол-во шт в коробке]]</f>
        <v>0</v>
      </c>
      <c r="L360" s="85">
        <f>Таблица630[[#This Row],[Общее кол-во шт]]*Таблица630[[#This Row],[Оптовая цена KRW за 1шт]]</f>
        <v>0</v>
      </c>
      <c r="M360" s="86" t="str">
        <f>IFERROR(Таблица630[[#This Row],[Общее кол-во шт]]*Таблица630[[#This Row],[Оптовая цена USD за 1шт]],"")</f>
        <v/>
      </c>
      <c r="N360" s="87"/>
    </row>
    <row r="361" spans="1:14" ht="22.5" customHeight="1">
      <c r="A361" s="44" t="s">
        <v>27487</v>
      </c>
      <c r="B361" s="76">
        <v>8809667994804</v>
      </c>
      <c r="C361" s="50" t="s">
        <v>27488</v>
      </c>
      <c r="D361" s="77" t="s">
        <v>27489</v>
      </c>
      <c r="E361" s="78">
        <v>5500</v>
      </c>
      <c r="F361" s="15">
        <v>0.56999999999999995</v>
      </c>
      <c r="G361" s="80">
        <v>4</v>
      </c>
      <c r="H361" s="81">
        <f>Таблица630[[#This Row],[Коэфициент стоимости]]*Таблица630[[#This Row],[Розничная цена KRW]]</f>
        <v>3134.9999999999995</v>
      </c>
      <c r="I361" s="82" t="str">
        <f>IF($H$1="","Введите курс",Таблица630[[#This Row],[Оптовая цена KRW за 1шт]]/$H$1)</f>
        <v>Введите курс</v>
      </c>
      <c r="J361" s="83"/>
      <c r="K361" s="84">
        <f>Таблица630[[#This Row],[Заказ коробок ]]*Таблица630[[#This Row],[Кол-во шт в коробке]]</f>
        <v>0</v>
      </c>
      <c r="L361" s="85">
        <f>Таблица630[[#This Row],[Общее кол-во шт]]*Таблица630[[#This Row],[Оптовая цена KRW за 1шт]]</f>
        <v>0</v>
      </c>
      <c r="M361" s="86" t="str">
        <f>IFERROR(Таблица630[[#This Row],[Общее кол-во шт]]*Таблица630[[#This Row],[Оптовая цена USD за 1шт]],"")</f>
        <v/>
      </c>
      <c r="N361" s="87"/>
    </row>
    <row r="362" spans="1:14" ht="22.5" customHeight="1">
      <c r="A362" s="44" t="s">
        <v>27490</v>
      </c>
      <c r="B362" s="76">
        <v>8809667994811</v>
      </c>
      <c r="C362" s="50" t="s">
        <v>27491</v>
      </c>
      <c r="D362" s="77" t="s">
        <v>27492</v>
      </c>
      <c r="E362" s="78">
        <v>3500</v>
      </c>
      <c r="F362" s="15">
        <v>0.56999999999999995</v>
      </c>
      <c r="G362" s="80">
        <v>4</v>
      </c>
      <c r="H362" s="81">
        <f>Таблица630[[#This Row],[Коэфициент стоимости]]*Таблица630[[#This Row],[Розничная цена KRW]]</f>
        <v>1994.9999999999998</v>
      </c>
      <c r="I362" s="82" t="str">
        <f>IF($H$1="","Введите курс",Таблица630[[#This Row],[Оптовая цена KRW за 1шт]]/$H$1)</f>
        <v>Введите курс</v>
      </c>
      <c r="J362" s="83"/>
      <c r="K362" s="84">
        <f>Таблица630[[#This Row],[Заказ коробок ]]*Таблица630[[#This Row],[Кол-во шт в коробке]]</f>
        <v>0</v>
      </c>
      <c r="L362" s="85">
        <f>Таблица630[[#This Row],[Общее кол-во шт]]*Таблица630[[#This Row],[Оптовая цена KRW за 1шт]]</f>
        <v>0</v>
      </c>
      <c r="M362" s="86" t="str">
        <f>IFERROR(Таблица630[[#This Row],[Общее кол-во шт]]*Таблица630[[#This Row],[Оптовая цена USD за 1шт]],"")</f>
        <v/>
      </c>
      <c r="N362" s="87"/>
    </row>
    <row r="363" spans="1:14" ht="22.5" customHeight="1">
      <c r="A363" s="44" t="s">
        <v>27493</v>
      </c>
      <c r="B363" s="76">
        <v>8809667994835</v>
      </c>
      <c r="C363" s="50" t="s">
        <v>27494</v>
      </c>
      <c r="D363" s="77" t="s">
        <v>27495</v>
      </c>
      <c r="E363" s="78">
        <v>5500</v>
      </c>
      <c r="F363" s="15">
        <v>0.56999999999999995</v>
      </c>
      <c r="G363" s="80">
        <v>4</v>
      </c>
      <c r="H363" s="81">
        <f>Таблица630[[#This Row],[Коэфициент стоимости]]*Таблица630[[#This Row],[Розничная цена KRW]]</f>
        <v>3134.9999999999995</v>
      </c>
      <c r="I363" s="82" t="str">
        <f>IF($H$1="","Введите курс",Таблица630[[#This Row],[Оптовая цена KRW за 1шт]]/$H$1)</f>
        <v>Введите курс</v>
      </c>
      <c r="J363" s="83"/>
      <c r="K363" s="84">
        <f>Таблица630[[#This Row],[Заказ коробок ]]*Таблица630[[#This Row],[Кол-во шт в коробке]]</f>
        <v>0</v>
      </c>
      <c r="L363" s="85">
        <f>Таблица630[[#This Row],[Общее кол-во шт]]*Таблица630[[#This Row],[Оптовая цена KRW за 1шт]]</f>
        <v>0</v>
      </c>
      <c r="M363" s="86" t="str">
        <f>IFERROR(Таблица630[[#This Row],[Общее кол-во шт]]*Таблица630[[#This Row],[Оптовая цена USD за 1шт]],"")</f>
        <v/>
      </c>
      <c r="N363" s="87"/>
    </row>
    <row r="364" spans="1:14" ht="22.5" customHeight="1">
      <c r="A364" s="44" t="s">
        <v>27496</v>
      </c>
      <c r="B364" s="76">
        <v>8809668001341</v>
      </c>
      <c r="C364" s="50" t="s">
        <v>27497</v>
      </c>
      <c r="D364" s="77" t="s">
        <v>27498</v>
      </c>
      <c r="E364" s="78">
        <v>5500</v>
      </c>
      <c r="F364" s="15">
        <v>0.56999999999999995</v>
      </c>
      <c r="G364" s="80">
        <v>4</v>
      </c>
      <c r="H364" s="81">
        <f>Таблица630[[#This Row],[Коэфициент стоимости]]*Таблица630[[#This Row],[Розничная цена KRW]]</f>
        <v>3134.9999999999995</v>
      </c>
      <c r="I364" s="82" t="str">
        <f>IF($H$1="","Введите курс",Таблица630[[#This Row],[Оптовая цена KRW за 1шт]]/$H$1)</f>
        <v>Введите курс</v>
      </c>
      <c r="J364" s="83"/>
      <c r="K364" s="84">
        <f>Таблица630[[#This Row],[Заказ коробок ]]*Таблица630[[#This Row],[Кол-во шт в коробке]]</f>
        <v>0</v>
      </c>
      <c r="L364" s="85">
        <f>Таблица630[[#This Row],[Общее кол-во шт]]*Таблица630[[#This Row],[Оптовая цена KRW за 1шт]]</f>
        <v>0</v>
      </c>
      <c r="M364" s="86" t="str">
        <f>IFERROR(Таблица630[[#This Row],[Общее кол-во шт]]*Таблица630[[#This Row],[Оптовая цена USD за 1шт]],"")</f>
        <v/>
      </c>
      <c r="N364" s="87"/>
    </row>
    <row r="365" spans="1:14" ht="22.5" customHeight="1">
      <c r="A365" s="44" t="s">
        <v>27499</v>
      </c>
      <c r="B365" s="76">
        <v>8809668017588</v>
      </c>
      <c r="C365" s="50" t="s">
        <v>27500</v>
      </c>
      <c r="D365" s="77" t="s">
        <v>27501</v>
      </c>
      <c r="E365" s="78">
        <v>5500</v>
      </c>
      <c r="F365" s="15">
        <v>0.56999999999999995</v>
      </c>
      <c r="G365" s="80">
        <v>4</v>
      </c>
      <c r="H365" s="81">
        <f>Таблица630[[#This Row],[Коэфициент стоимости]]*Таблица630[[#This Row],[Розничная цена KRW]]</f>
        <v>3134.9999999999995</v>
      </c>
      <c r="I365" s="82" t="str">
        <f>IF($H$1="","Введите курс",Таблица630[[#This Row],[Оптовая цена KRW за 1шт]]/$H$1)</f>
        <v>Введите курс</v>
      </c>
      <c r="J365" s="83"/>
      <c r="K365" s="84">
        <f>Таблица630[[#This Row],[Заказ коробок ]]*Таблица630[[#This Row],[Кол-во шт в коробке]]</f>
        <v>0</v>
      </c>
      <c r="L365" s="85">
        <f>Таблица630[[#This Row],[Общее кол-во шт]]*Таблица630[[#This Row],[Оптовая цена KRW за 1шт]]</f>
        <v>0</v>
      </c>
      <c r="M365" s="86" t="str">
        <f>IFERROR(Таблица630[[#This Row],[Общее кол-во шт]]*Таблица630[[#This Row],[Оптовая цена USD за 1шт]],"")</f>
        <v/>
      </c>
      <c r="N365" s="87"/>
    </row>
    <row r="366" spans="1:14" ht="22.5" customHeight="1">
      <c r="A366" s="44" t="s">
        <v>27502</v>
      </c>
      <c r="B366" s="76">
        <v>8809820680254</v>
      </c>
      <c r="C366" s="50" t="s">
        <v>27503</v>
      </c>
      <c r="D366" s="77" t="s">
        <v>27504</v>
      </c>
      <c r="E366" s="78">
        <v>5500</v>
      </c>
      <c r="F366" s="15">
        <v>0.56999999999999995</v>
      </c>
      <c r="G366" s="80">
        <v>4</v>
      </c>
      <c r="H366" s="81">
        <f>Таблица630[[#This Row],[Коэфициент стоимости]]*Таблица630[[#This Row],[Розничная цена KRW]]</f>
        <v>3134.9999999999995</v>
      </c>
      <c r="I366" s="82" t="str">
        <f>IF($H$1="","Введите курс",Таблица630[[#This Row],[Оптовая цена KRW за 1шт]]/$H$1)</f>
        <v>Введите курс</v>
      </c>
      <c r="J366" s="83"/>
      <c r="K366" s="84">
        <f>Таблица630[[#This Row],[Заказ коробок ]]*Таблица630[[#This Row],[Кол-во шт в коробке]]</f>
        <v>0</v>
      </c>
      <c r="L366" s="85">
        <f>Таблица630[[#This Row],[Общее кол-во шт]]*Таблица630[[#This Row],[Оптовая цена KRW за 1шт]]</f>
        <v>0</v>
      </c>
      <c r="M366" s="86" t="str">
        <f>IFERROR(Таблица630[[#This Row],[Общее кол-во шт]]*Таблица630[[#This Row],[Оптовая цена USD за 1шт]],"")</f>
        <v/>
      </c>
      <c r="N366" s="87"/>
    </row>
    <row r="367" spans="1:14" ht="22.5" customHeight="1">
      <c r="A367" s="44" t="s">
        <v>27505</v>
      </c>
      <c r="B367" s="76">
        <v>8809668027013</v>
      </c>
      <c r="C367" s="50" t="s">
        <v>27506</v>
      </c>
      <c r="D367" s="77" t="s">
        <v>27507</v>
      </c>
      <c r="E367" s="78">
        <v>5500</v>
      </c>
      <c r="F367" s="15">
        <v>0.56999999999999995</v>
      </c>
      <c r="G367" s="80">
        <v>4</v>
      </c>
      <c r="H367" s="81">
        <f>Таблица630[[#This Row],[Коэфициент стоимости]]*Таблица630[[#This Row],[Розничная цена KRW]]</f>
        <v>3134.9999999999995</v>
      </c>
      <c r="I367" s="82" t="str">
        <f>IF($H$1="","Введите курс",Таблица630[[#This Row],[Оптовая цена KRW за 1шт]]/$H$1)</f>
        <v>Введите курс</v>
      </c>
      <c r="J367" s="83"/>
      <c r="K367" s="84">
        <f>Таблица630[[#This Row],[Заказ коробок ]]*Таблица630[[#This Row],[Кол-во шт в коробке]]</f>
        <v>0</v>
      </c>
      <c r="L367" s="85">
        <f>Таблица630[[#This Row],[Общее кол-во шт]]*Таблица630[[#This Row],[Оптовая цена KRW за 1шт]]</f>
        <v>0</v>
      </c>
      <c r="M367" s="86" t="str">
        <f>IFERROR(Таблица630[[#This Row],[Общее кол-во шт]]*Таблица630[[#This Row],[Оптовая цена USD за 1шт]],"")</f>
        <v/>
      </c>
      <c r="N367" s="87"/>
    </row>
    <row r="368" spans="1:14" ht="22.5" customHeight="1">
      <c r="A368" s="44" t="s">
        <v>27508</v>
      </c>
      <c r="B368" s="76">
        <v>8809587374724</v>
      </c>
      <c r="C368" s="50" t="s">
        <v>27509</v>
      </c>
      <c r="D368" s="77" t="s">
        <v>27510</v>
      </c>
      <c r="E368" s="78">
        <v>5500</v>
      </c>
      <c r="F368" s="15">
        <v>0.56999999999999995</v>
      </c>
      <c r="G368" s="80">
        <v>4</v>
      </c>
      <c r="H368" s="81">
        <f>Таблица630[[#This Row],[Коэфициент стоимости]]*Таблица630[[#This Row],[Розничная цена KRW]]</f>
        <v>3134.9999999999995</v>
      </c>
      <c r="I368" s="82" t="str">
        <f>IF($H$1="","Введите курс",Таблица630[[#This Row],[Оптовая цена KRW за 1шт]]/$H$1)</f>
        <v>Введите курс</v>
      </c>
      <c r="J368" s="83"/>
      <c r="K368" s="84">
        <f>Таблица630[[#This Row],[Заказ коробок ]]*Таблица630[[#This Row],[Кол-во шт в коробке]]</f>
        <v>0</v>
      </c>
      <c r="L368" s="85">
        <f>Таблица630[[#This Row],[Общее кол-во шт]]*Таблица630[[#This Row],[Оптовая цена KRW за 1шт]]</f>
        <v>0</v>
      </c>
      <c r="M368" s="86" t="str">
        <f>IFERROR(Таблица630[[#This Row],[Общее кол-во шт]]*Таблица630[[#This Row],[Оптовая цена USD за 1шт]],"")</f>
        <v/>
      </c>
      <c r="N368" s="87"/>
    </row>
    <row r="369" spans="1:14" ht="22.5" customHeight="1">
      <c r="A369" s="44" t="s">
        <v>27511</v>
      </c>
      <c r="B369" s="76">
        <v>8809667994828</v>
      </c>
      <c r="C369" s="50" t="s">
        <v>27512</v>
      </c>
      <c r="D369" s="77" t="s">
        <v>27513</v>
      </c>
      <c r="E369" s="78">
        <v>3500</v>
      </c>
      <c r="F369" s="15">
        <v>0.56999999999999995</v>
      </c>
      <c r="G369" s="80">
        <v>4</v>
      </c>
      <c r="H369" s="81">
        <f>Таблица630[[#This Row],[Коэфициент стоимости]]*Таблица630[[#This Row],[Розничная цена KRW]]</f>
        <v>1994.9999999999998</v>
      </c>
      <c r="I369" s="82" t="str">
        <f>IF($H$1="","Введите курс",Таблица630[[#This Row],[Оптовая цена KRW за 1шт]]/$H$1)</f>
        <v>Введите курс</v>
      </c>
      <c r="J369" s="83"/>
      <c r="K369" s="84">
        <f>Таблица630[[#This Row],[Заказ коробок ]]*Таблица630[[#This Row],[Кол-во шт в коробке]]</f>
        <v>0</v>
      </c>
      <c r="L369" s="85">
        <f>Таблица630[[#This Row],[Общее кол-во шт]]*Таблица630[[#This Row],[Оптовая цена KRW за 1шт]]</f>
        <v>0</v>
      </c>
      <c r="M369" s="86" t="str">
        <f>IFERROR(Таблица630[[#This Row],[Общее кол-во шт]]*Таблица630[[#This Row],[Оптовая цена USD за 1шт]],"")</f>
        <v/>
      </c>
      <c r="N369" s="87"/>
    </row>
    <row r="370" spans="1:14" ht="22.5" customHeight="1">
      <c r="A370" s="44" t="s">
        <v>27514</v>
      </c>
      <c r="B370" s="76">
        <v>8809668001303</v>
      </c>
      <c r="C370" s="50" t="s">
        <v>27515</v>
      </c>
      <c r="D370" s="77" t="s">
        <v>27516</v>
      </c>
      <c r="E370" s="78">
        <v>5500</v>
      </c>
      <c r="F370" s="15">
        <v>0.56999999999999995</v>
      </c>
      <c r="G370" s="80">
        <v>4</v>
      </c>
      <c r="H370" s="81">
        <f>Таблица630[[#This Row],[Коэфициент стоимости]]*Таблица630[[#This Row],[Розничная цена KRW]]</f>
        <v>3134.9999999999995</v>
      </c>
      <c r="I370" s="82" t="str">
        <f>IF($H$1="","Введите курс",Таблица630[[#This Row],[Оптовая цена KRW за 1шт]]/$H$1)</f>
        <v>Введите курс</v>
      </c>
      <c r="J370" s="83"/>
      <c r="K370" s="84">
        <f>Таблица630[[#This Row],[Заказ коробок ]]*Таблица630[[#This Row],[Кол-во шт в коробке]]</f>
        <v>0</v>
      </c>
      <c r="L370" s="85">
        <f>Таблица630[[#This Row],[Общее кол-во шт]]*Таблица630[[#This Row],[Оптовая цена KRW за 1шт]]</f>
        <v>0</v>
      </c>
      <c r="M370" s="86" t="str">
        <f>IFERROR(Таблица630[[#This Row],[Общее кол-во шт]]*Таблица630[[#This Row],[Оптовая цена USD за 1шт]],"")</f>
        <v/>
      </c>
      <c r="N370" s="87"/>
    </row>
    <row r="371" spans="1:14" ht="22.5" customHeight="1">
      <c r="A371" s="44" t="s">
        <v>27517</v>
      </c>
      <c r="B371" s="76">
        <v>8806179490558</v>
      </c>
      <c r="C371" s="50" t="s">
        <v>27518</v>
      </c>
      <c r="D371" s="77" t="s">
        <v>27519</v>
      </c>
      <c r="E371" s="78">
        <v>3500</v>
      </c>
      <c r="F371" s="15">
        <v>0.56999999999999995</v>
      </c>
      <c r="G371" s="80">
        <v>4</v>
      </c>
      <c r="H371" s="81">
        <f>Таблица630[[#This Row],[Коэфициент стоимости]]*Таблица630[[#This Row],[Розничная цена KRW]]</f>
        <v>1994.9999999999998</v>
      </c>
      <c r="I371" s="82" t="str">
        <f>IF($H$1="","Введите курс",Таблица630[[#This Row],[Оптовая цена KRW за 1шт]]/$H$1)</f>
        <v>Введите курс</v>
      </c>
      <c r="J371" s="83"/>
      <c r="K371" s="84">
        <f>Таблица630[[#This Row],[Заказ коробок ]]*Таблица630[[#This Row],[Кол-во шт в коробке]]</f>
        <v>0</v>
      </c>
      <c r="L371" s="85">
        <f>Таблица630[[#This Row],[Общее кол-во шт]]*Таблица630[[#This Row],[Оптовая цена KRW за 1шт]]</f>
        <v>0</v>
      </c>
      <c r="M371" s="86" t="str">
        <f>IFERROR(Таблица630[[#This Row],[Общее кол-во шт]]*Таблица630[[#This Row],[Оптовая цена USD за 1шт]],"")</f>
        <v/>
      </c>
      <c r="N371" s="87"/>
    </row>
    <row r="372" spans="1:14" ht="22.5" customHeight="1">
      <c r="A372" s="44" t="s">
        <v>27520</v>
      </c>
      <c r="B372" s="76">
        <v>8809668029185</v>
      </c>
      <c r="C372" s="50" t="s">
        <v>27521</v>
      </c>
      <c r="D372" s="77" t="s">
        <v>27522</v>
      </c>
      <c r="E372" s="78">
        <v>6000</v>
      </c>
      <c r="F372" s="15">
        <v>0.56999999999999995</v>
      </c>
      <c r="G372" s="80">
        <v>4</v>
      </c>
      <c r="H372" s="81">
        <f>Таблица630[[#This Row],[Коэфициент стоимости]]*Таблица630[[#This Row],[Розничная цена KRW]]</f>
        <v>3419.9999999999995</v>
      </c>
      <c r="I372" s="82" t="str">
        <f>IF($H$1="","Введите курс",Таблица630[[#This Row],[Оптовая цена KRW за 1шт]]/$H$1)</f>
        <v>Введите курс</v>
      </c>
      <c r="J372" s="83"/>
      <c r="K372" s="84">
        <f>Таблица630[[#This Row],[Заказ коробок ]]*Таблица630[[#This Row],[Кол-во шт в коробке]]</f>
        <v>0</v>
      </c>
      <c r="L372" s="85">
        <f>Таблица630[[#This Row],[Общее кол-во шт]]*Таблица630[[#This Row],[Оптовая цена KRW за 1шт]]</f>
        <v>0</v>
      </c>
      <c r="M372" s="86" t="str">
        <f>IFERROR(Таблица630[[#This Row],[Общее кол-во шт]]*Таблица630[[#This Row],[Оптовая цена USD за 1шт]],"")</f>
        <v/>
      </c>
      <c r="N372" s="87"/>
    </row>
    <row r="373" spans="1:14" ht="22.5" customHeight="1">
      <c r="A373" s="44" t="s">
        <v>27523</v>
      </c>
      <c r="B373" s="76">
        <v>8809668029192</v>
      </c>
      <c r="C373" s="50" t="s">
        <v>27524</v>
      </c>
      <c r="D373" s="77" t="s">
        <v>27525</v>
      </c>
      <c r="E373" s="78">
        <v>6000</v>
      </c>
      <c r="F373" s="15">
        <v>0.56999999999999995</v>
      </c>
      <c r="G373" s="80">
        <v>4</v>
      </c>
      <c r="H373" s="81">
        <f>Таблица630[[#This Row],[Коэфициент стоимости]]*Таблица630[[#This Row],[Розничная цена KRW]]</f>
        <v>3419.9999999999995</v>
      </c>
      <c r="I373" s="82" t="str">
        <f>IF($H$1="","Введите курс",Таблица630[[#This Row],[Оптовая цена KRW за 1шт]]/$H$1)</f>
        <v>Введите курс</v>
      </c>
      <c r="J373" s="83"/>
      <c r="K373" s="84">
        <f>Таблица630[[#This Row],[Заказ коробок ]]*Таблица630[[#This Row],[Кол-во шт в коробке]]</f>
        <v>0</v>
      </c>
      <c r="L373" s="85">
        <f>Таблица630[[#This Row],[Общее кол-во шт]]*Таблица630[[#This Row],[Оптовая цена KRW за 1шт]]</f>
        <v>0</v>
      </c>
      <c r="M373" s="86" t="str">
        <f>IFERROR(Таблица630[[#This Row],[Общее кол-во шт]]*Таблица630[[#This Row],[Оптовая цена USD за 1шт]],"")</f>
        <v/>
      </c>
      <c r="N373" s="87"/>
    </row>
    <row r="374" spans="1:14" ht="22.5" customHeight="1">
      <c r="A374" s="44" t="s">
        <v>27526</v>
      </c>
      <c r="B374" s="76">
        <v>8809668029819</v>
      </c>
      <c r="C374" s="50" t="s">
        <v>27527</v>
      </c>
      <c r="D374" s="77" t="s">
        <v>27528</v>
      </c>
      <c r="E374" s="78">
        <v>6000</v>
      </c>
      <c r="F374" s="15">
        <v>0.56999999999999995</v>
      </c>
      <c r="G374" s="80">
        <v>4</v>
      </c>
      <c r="H374" s="81">
        <f>Таблица630[[#This Row],[Коэфициент стоимости]]*Таблица630[[#This Row],[Розничная цена KRW]]</f>
        <v>3419.9999999999995</v>
      </c>
      <c r="I374" s="82" t="str">
        <f>IF($H$1="","Введите курс",Таблица630[[#This Row],[Оптовая цена KRW за 1шт]]/$H$1)</f>
        <v>Введите курс</v>
      </c>
      <c r="J374" s="83"/>
      <c r="K374" s="84">
        <f>Таблица630[[#This Row],[Заказ коробок ]]*Таблица630[[#This Row],[Кол-во шт в коробке]]</f>
        <v>0</v>
      </c>
      <c r="L374" s="85">
        <f>Таблица630[[#This Row],[Общее кол-во шт]]*Таблица630[[#This Row],[Оптовая цена KRW за 1шт]]</f>
        <v>0</v>
      </c>
      <c r="M374" s="86" t="str">
        <f>IFERROR(Таблица630[[#This Row],[Общее кол-во шт]]*Таблица630[[#This Row],[Оптовая цена USD за 1шт]],"")</f>
        <v/>
      </c>
      <c r="N374" s="87"/>
    </row>
    <row r="375" spans="1:14" ht="22.5" customHeight="1">
      <c r="A375" s="44" t="s">
        <v>27529</v>
      </c>
      <c r="B375" s="76">
        <v>8809668029802</v>
      </c>
      <c r="C375" s="50" t="s">
        <v>27530</v>
      </c>
      <c r="D375" s="77" t="s">
        <v>27531</v>
      </c>
      <c r="E375" s="78">
        <v>6000</v>
      </c>
      <c r="F375" s="15">
        <v>0.56999999999999995</v>
      </c>
      <c r="G375" s="80">
        <v>4</v>
      </c>
      <c r="H375" s="81">
        <f>Таблица630[[#This Row],[Коэфициент стоимости]]*Таблица630[[#This Row],[Розничная цена KRW]]</f>
        <v>3419.9999999999995</v>
      </c>
      <c r="I375" s="82" t="str">
        <f>IF($H$1="","Введите курс",Таблица630[[#This Row],[Оптовая цена KRW за 1шт]]/$H$1)</f>
        <v>Введите курс</v>
      </c>
      <c r="J375" s="83"/>
      <c r="K375" s="84">
        <f>Таблица630[[#This Row],[Заказ коробок ]]*Таблица630[[#This Row],[Кол-во шт в коробке]]</f>
        <v>0</v>
      </c>
      <c r="L375" s="85">
        <f>Таблица630[[#This Row],[Общее кол-во шт]]*Таблица630[[#This Row],[Оптовая цена KRW за 1шт]]</f>
        <v>0</v>
      </c>
      <c r="M375" s="86" t="str">
        <f>IFERROR(Таблица630[[#This Row],[Общее кол-во шт]]*Таблица630[[#This Row],[Оптовая цена USD за 1шт]],"")</f>
        <v/>
      </c>
      <c r="N375" s="87"/>
    </row>
    <row r="376" spans="1:14" ht="22.5" customHeight="1">
      <c r="A376" s="44" t="s">
        <v>27532</v>
      </c>
      <c r="B376" s="76">
        <v>8809668029826</v>
      </c>
      <c r="C376" s="50" t="s">
        <v>27533</v>
      </c>
      <c r="D376" s="77" t="s">
        <v>27534</v>
      </c>
      <c r="E376" s="78">
        <v>6000</v>
      </c>
      <c r="F376" s="15">
        <v>0.56999999999999995</v>
      </c>
      <c r="G376" s="80">
        <v>4</v>
      </c>
      <c r="H376" s="81">
        <f>Таблица630[[#This Row],[Коэфициент стоимости]]*Таблица630[[#This Row],[Розничная цена KRW]]</f>
        <v>3419.9999999999995</v>
      </c>
      <c r="I376" s="82" t="str">
        <f>IF($H$1="","Введите курс",Таблица630[[#This Row],[Оптовая цена KRW за 1шт]]/$H$1)</f>
        <v>Введите курс</v>
      </c>
      <c r="J376" s="83"/>
      <c r="K376" s="84">
        <f>Таблица630[[#This Row],[Заказ коробок ]]*Таблица630[[#This Row],[Кол-во шт в коробке]]</f>
        <v>0</v>
      </c>
      <c r="L376" s="85">
        <f>Таблица630[[#This Row],[Общее кол-во шт]]*Таблица630[[#This Row],[Оптовая цена KRW за 1шт]]</f>
        <v>0</v>
      </c>
      <c r="M376" s="86" t="str">
        <f>IFERROR(Таблица630[[#This Row],[Общее кол-во шт]]*Таблица630[[#This Row],[Оптовая цена USD за 1шт]],"")</f>
        <v/>
      </c>
      <c r="N376" s="87"/>
    </row>
    <row r="377" spans="1:14" ht="22.5" customHeight="1">
      <c r="A377" s="44" t="s">
        <v>27535</v>
      </c>
      <c r="B377" s="76">
        <v>8809820682111</v>
      </c>
      <c r="C377" s="50" t="s">
        <v>27536</v>
      </c>
      <c r="D377" s="77" t="s">
        <v>27537</v>
      </c>
      <c r="E377" s="78">
        <v>6000</v>
      </c>
      <c r="F377" s="15">
        <v>0.56999999999999995</v>
      </c>
      <c r="G377" s="80">
        <v>4</v>
      </c>
      <c r="H377" s="81">
        <f>Таблица630[[#This Row],[Коэфициент стоимости]]*Таблица630[[#This Row],[Розничная цена KRW]]</f>
        <v>3419.9999999999995</v>
      </c>
      <c r="I377" s="82" t="str">
        <f>IF($H$1="","Введите курс",Таблица630[[#This Row],[Оптовая цена KRW за 1шт]]/$H$1)</f>
        <v>Введите курс</v>
      </c>
      <c r="J377" s="83"/>
      <c r="K377" s="84">
        <f>Таблица630[[#This Row],[Заказ коробок ]]*Таблица630[[#This Row],[Кол-во шт в коробке]]</f>
        <v>0</v>
      </c>
      <c r="L377" s="85">
        <f>Таблица630[[#This Row],[Общее кол-во шт]]*Таблица630[[#This Row],[Оптовая цена KRW за 1шт]]</f>
        <v>0</v>
      </c>
      <c r="M377" s="86" t="str">
        <f>IFERROR(Таблица630[[#This Row],[Общее кол-во шт]]*Таблица630[[#This Row],[Оптовая цена USD за 1шт]],"")</f>
        <v/>
      </c>
      <c r="N377" s="87"/>
    </row>
    <row r="378" spans="1:14" ht="22.5" customHeight="1">
      <c r="A378" s="44" t="s">
        <v>27538</v>
      </c>
      <c r="B378" s="76">
        <v>8809667981392</v>
      </c>
      <c r="C378" s="50" t="s">
        <v>27539</v>
      </c>
      <c r="D378" s="77" t="s">
        <v>27540</v>
      </c>
      <c r="E378" s="78">
        <v>13800</v>
      </c>
      <c r="F378" s="15">
        <v>0.56999999999999995</v>
      </c>
      <c r="G378" s="80">
        <v>6</v>
      </c>
      <c r="H378" s="81">
        <f>Таблица630[[#This Row],[Коэфициент стоимости]]*Таблица630[[#This Row],[Розничная цена KRW]]</f>
        <v>7865.9999999999991</v>
      </c>
      <c r="I378" s="82" t="str">
        <f>IF($H$1="","Введите курс",Таблица630[[#This Row],[Оптовая цена KRW за 1шт]]/$H$1)</f>
        <v>Введите курс</v>
      </c>
      <c r="J378" s="83"/>
      <c r="K378" s="84">
        <f>Таблица630[[#This Row],[Заказ коробок ]]*Таблица630[[#This Row],[Кол-во шт в коробке]]</f>
        <v>0</v>
      </c>
      <c r="L378" s="85">
        <f>Таблица630[[#This Row],[Общее кол-во шт]]*Таблица630[[#This Row],[Оптовая цена KRW за 1шт]]</f>
        <v>0</v>
      </c>
      <c r="M378" s="86" t="str">
        <f>IFERROR(Таблица630[[#This Row],[Общее кол-во шт]]*Таблица630[[#This Row],[Оптовая цена USD за 1шт]],"")</f>
        <v/>
      </c>
      <c r="N378" s="87"/>
    </row>
    <row r="379" spans="1:14" ht="22.5" customHeight="1">
      <c r="A379" s="44" t="s">
        <v>27541</v>
      </c>
      <c r="B379" s="76">
        <v>8809667981378</v>
      </c>
      <c r="C379" s="50" t="s">
        <v>27542</v>
      </c>
      <c r="D379" s="77" t="s">
        <v>27543</v>
      </c>
      <c r="E379" s="78">
        <v>10800</v>
      </c>
      <c r="F379" s="15">
        <v>0.56999999999999995</v>
      </c>
      <c r="G379" s="80">
        <v>10</v>
      </c>
      <c r="H379" s="81">
        <f>Таблица630[[#This Row],[Коэфициент стоимости]]*Таблица630[[#This Row],[Розничная цена KRW]]</f>
        <v>6155.9999999999991</v>
      </c>
      <c r="I379" s="82" t="str">
        <f>IF($H$1="","Введите курс",Таблица630[[#This Row],[Оптовая цена KRW за 1шт]]/$H$1)</f>
        <v>Введите курс</v>
      </c>
      <c r="J379" s="83"/>
      <c r="K379" s="84">
        <f>Таблица630[[#This Row],[Заказ коробок ]]*Таблица630[[#This Row],[Кол-во шт в коробке]]</f>
        <v>0</v>
      </c>
      <c r="L379" s="85">
        <f>Таблица630[[#This Row],[Общее кол-во шт]]*Таблица630[[#This Row],[Оптовая цена KRW за 1шт]]</f>
        <v>0</v>
      </c>
      <c r="M379" s="86" t="str">
        <f>IFERROR(Таблица630[[#This Row],[Общее кол-во шт]]*Таблица630[[#This Row],[Оптовая цена USD за 1шт]],"")</f>
        <v/>
      </c>
      <c r="N379" s="87"/>
    </row>
    <row r="380" spans="1:14" ht="22.5" customHeight="1">
      <c r="A380" s="44" t="s">
        <v>27544</v>
      </c>
      <c r="B380" s="76">
        <v>8809667980531</v>
      </c>
      <c r="C380" s="50" t="s">
        <v>27545</v>
      </c>
      <c r="D380" s="77" t="s">
        <v>27546</v>
      </c>
      <c r="E380" s="78">
        <v>15000</v>
      </c>
      <c r="F380" s="15">
        <v>0.56999999999999995</v>
      </c>
      <c r="G380" s="80">
        <v>6</v>
      </c>
      <c r="H380" s="81">
        <f>Таблица630[[#This Row],[Коэфициент стоимости]]*Таблица630[[#This Row],[Розничная цена KRW]]</f>
        <v>8550</v>
      </c>
      <c r="I380" s="82" t="str">
        <f>IF($H$1="","Введите курс",Таблица630[[#This Row],[Оптовая цена KRW за 1шт]]/$H$1)</f>
        <v>Введите курс</v>
      </c>
      <c r="J380" s="83"/>
      <c r="K380" s="84">
        <f>Таблица630[[#This Row],[Заказ коробок ]]*Таблица630[[#This Row],[Кол-во шт в коробке]]</f>
        <v>0</v>
      </c>
      <c r="L380" s="85">
        <f>Таблица630[[#This Row],[Общее кол-во шт]]*Таблица630[[#This Row],[Оптовая цена KRW за 1шт]]</f>
        <v>0</v>
      </c>
      <c r="M380" s="86" t="str">
        <f>IFERROR(Таблица630[[#This Row],[Общее кол-во шт]]*Таблица630[[#This Row],[Оптовая цена USD за 1шт]],"")</f>
        <v/>
      </c>
      <c r="N380" s="87"/>
    </row>
    <row r="381" spans="1:14" ht="22.5" customHeight="1">
      <c r="A381" s="44" t="s">
        <v>27547</v>
      </c>
      <c r="B381" s="76">
        <v>8809667980548</v>
      </c>
      <c r="C381" s="50" t="s">
        <v>27548</v>
      </c>
      <c r="D381" s="77" t="s">
        <v>27549</v>
      </c>
      <c r="E381" s="78">
        <v>12000</v>
      </c>
      <c r="F381" s="15">
        <v>0.56999999999999995</v>
      </c>
      <c r="G381" s="80">
        <v>10</v>
      </c>
      <c r="H381" s="81">
        <f>Таблица630[[#This Row],[Коэфициент стоимости]]*Таблица630[[#This Row],[Розничная цена KRW]]</f>
        <v>6839.9999999999991</v>
      </c>
      <c r="I381" s="82" t="str">
        <f>IF($H$1="","Введите курс",Таблица630[[#This Row],[Оптовая цена KRW за 1шт]]/$H$1)</f>
        <v>Введите курс</v>
      </c>
      <c r="J381" s="83"/>
      <c r="K381" s="84">
        <f>Таблица630[[#This Row],[Заказ коробок ]]*Таблица630[[#This Row],[Кол-во шт в коробке]]</f>
        <v>0</v>
      </c>
      <c r="L381" s="85">
        <f>Таблица630[[#This Row],[Общее кол-во шт]]*Таблица630[[#This Row],[Оптовая цена KRW за 1шт]]</f>
        <v>0</v>
      </c>
      <c r="M381" s="86" t="str">
        <f>IFERROR(Таблица630[[#This Row],[Общее кол-во шт]]*Таблица630[[#This Row],[Оптовая цена USD за 1шт]],"")</f>
        <v/>
      </c>
      <c r="N381" s="87"/>
    </row>
    <row r="382" spans="1:14" ht="22.5" customHeight="1">
      <c r="A382" s="44" t="s">
        <v>27550</v>
      </c>
      <c r="B382" s="76">
        <v>8809667981385</v>
      </c>
      <c r="C382" s="50" t="s">
        <v>27551</v>
      </c>
      <c r="D382" s="77" t="s">
        <v>27552</v>
      </c>
      <c r="E382" s="78">
        <v>14000</v>
      </c>
      <c r="F382" s="15">
        <v>0.56999999999999995</v>
      </c>
      <c r="G382" s="80">
        <v>6</v>
      </c>
      <c r="H382" s="81">
        <f>Таблица630[[#This Row],[Коэфициент стоимости]]*Таблица630[[#This Row],[Розничная цена KRW]]</f>
        <v>7979.9999999999991</v>
      </c>
      <c r="I382" s="82" t="str">
        <f>IF($H$1="","Введите курс",Таблица630[[#This Row],[Оптовая цена KRW за 1шт]]/$H$1)</f>
        <v>Введите курс</v>
      </c>
      <c r="J382" s="83"/>
      <c r="K382" s="84">
        <f>Таблица630[[#This Row],[Заказ коробок ]]*Таблица630[[#This Row],[Кол-во шт в коробке]]</f>
        <v>0</v>
      </c>
      <c r="L382" s="85">
        <f>Таблица630[[#This Row],[Общее кол-во шт]]*Таблица630[[#This Row],[Оптовая цена KRW за 1шт]]</f>
        <v>0</v>
      </c>
      <c r="M382" s="86" t="str">
        <f>IFERROR(Таблица630[[#This Row],[Общее кол-во шт]]*Таблица630[[#This Row],[Оптовая цена USD за 1шт]],"")</f>
        <v/>
      </c>
      <c r="N382" s="87"/>
    </row>
    <row r="383" spans="1:14" ht="22.5" customHeight="1">
      <c r="A383" s="44" t="s">
        <v>27553</v>
      </c>
      <c r="B383" s="76">
        <v>8809668012514</v>
      </c>
      <c r="C383" s="50" t="s">
        <v>27554</v>
      </c>
      <c r="D383" s="77" t="s">
        <v>27555</v>
      </c>
      <c r="E383" s="78">
        <v>30000</v>
      </c>
      <c r="F383" s="15">
        <v>0.56999999999999995</v>
      </c>
      <c r="G383" s="80">
        <v>6</v>
      </c>
      <c r="H383" s="81">
        <f>Таблица630[[#This Row],[Коэфициент стоимости]]*Таблица630[[#This Row],[Розничная цена KRW]]</f>
        <v>17100</v>
      </c>
      <c r="I383" s="82" t="str">
        <f>IF($H$1="","Введите курс",Таблица630[[#This Row],[Оптовая цена KRW за 1шт]]/$H$1)</f>
        <v>Введите курс</v>
      </c>
      <c r="J383" s="83"/>
      <c r="K383" s="84">
        <f>Таблица630[[#This Row],[Заказ коробок ]]*Таблица630[[#This Row],[Кол-во шт в коробке]]</f>
        <v>0</v>
      </c>
      <c r="L383" s="85">
        <f>Таблица630[[#This Row],[Общее кол-во шт]]*Таблица630[[#This Row],[Оптовая цена KRW за 1шт]]</f>
        <v>0</v>
      </c>
      <c r="M383" s="86" t="str">
        <f>IFERROR(Таблица630[[#This Row],[Общее кол-во шт]]*Таблица630[[#This Row],[Оптовая цена USD за 1шт]],"")</f>
        <v/>
      </c>
      <c r="N383" s="87"/>
    </row>
    <row r="384" spans="1:14" ht="22.5" customHeight="1">
      <c r="A384" s="44" t="s">
        <v>27556</v>
      </c>
      <c r="B384" s="76">
        <v>8809667982580</v>
      </c>
      <c r="C384" s="50" t="s">
        <v>27557</v>
      </c>
      <c r="D384" s="77" t="s">
        <v>27558</v>
      </c>
      <c r="E384" s="78">
        <v>25000</v>
      </c>
      <c r="F384" s="15">
        <v>0.56999999999999995</v>
      </c>
      <c r="G384" s="80">
        <v>6</v>
      </c>
      <c r="H384" s="81">
        <f>Таблица630[[#This Row],[Коэфициент стоимости]]*Таблица630[[#This Row],[Розничная цена KRW]]</f>
        <v>14249.999999999998</v>
      </c>
      <c r="I384" s="82" t="str">
        <f>IF($H$1="","Введите курс",Таблица630[[#This Row],[Оптовая цена KRW за 1шт]]/$H$1)</f>
        <v>Введите курс</v>
      </c>
      <c r="J384" s="83"/>
      <c r="K384" s="84">
        <f>Таблица630[[#This Row],[Заказ коробок ]]*Таблица630[[#This Row],[Кол-во шт в коробке]]</f>
        <v>0</v>
      </c>
      <c r="L384" s="85">
        <f>Таблица630[[#This Row],[Общее кол-во шт]]*Таблица630[[#This Row],[Оптовая цена KRW за 1шт]]</f>
        <v>0</v>
      </c>
      <c r="M384" s="86" t="str">
        <f>IFERROR(Таблица630[[#This Row],[Общее кол-во шт]]*Таблица630[[#This Row],[Оптовая цена USD за 1шт]],"")</f>
        <v/>
      </c>
      <c r="N384" s="87"/>
    </row>
    <row r="385" spans="1:14" ht="22.5" customHeight="1">
      <c r="A385" s="44" t="s">
        <v>27559</v>
      </c>
      <c r="B385" s="76">
        <v>8809667982597</v>
      </c>
      <c r="C385" s="50" t="s">
        <v>27560</v>
      </c>
      <c r="D385" s="77" t="s">
        <v>27561</v>
      </c>
      <c r="E385" s="78">
        <v>25000</v>
      </c>
      <c r="F385" s="15">
        <v>0.56999999999999995</v>
      </c>
      <c r="G385" s="80">
        <v>6</v>
      </c>
      <c r="H385" s="81">
        <f>Таблица630[[#This Row],[Коэфициент стоимости]]*Таблица630[[#This Row],[Розничная цена KRW]]</f>
        <v>14249.999999999998</v>
      </c>
      <c r="I385" s="82" t="str">
        <f>IF($H$1="","Введите курс",Таблица630[[#This Row],[Оптовая цена KRW за 1шт]]/$H$1)</f>
        <v>Введите курс</v>
      </c>
      <c r="J385" s="83"/>
      <c r="K385" s="84">
        <f>Таблица630[[#This Row],[Заказ коробок ]]*Таблица630[[#This Row],[Кол-во шт в коробке]]</f>
        <v>0</v>
      </c>
      <c r="L385" s="85">
        <f>Таблица630[[#This Row],[Общее кол-во шт]]*Таблица630[[#This Row],[Оптовая цена KRW за 1шт]]</f>
        <v>0</v>
      </c>
      <c r="M385" s="86" t="str">
        <f>IFERROR(Таблица630[[#This Row],[Общее кол-во шт]]*Таблица630[[#This Row],[Оптовая цена USD за 1шт]],"")</f>
        <v/>
      </c>
      <c r="N385" s="87"/>
    </row>
    <row r="386" spans="1:14" ht="22.5" customHeight="1">
      <c r="A386" s="44" t="s">
        <v>27562</v>
      </c>
      <c r="B386" s="76">
        <v>8809667985109</v>
      </c>
      <c r="C386" s="50" t="s">
        <v>27563</v>
      </c>
      <c r="D386" s="77" t="s">
        <v>27564</v>
      </c>
      <c r="E386" s="78">
        <v>30000</v>
      </c>
      <c r="F386" s="15">
        <v>0.56999999999999995</v>
      </c>
      <c r="G386" s="80">
        <v>6</v>
      </c>
      <c r="H386" s="81">
        <f>Таблица630[[#This Row],[Коэфициент стоимости]]*Таблица630[[#This Row],[Розничная цена KRW]]</f>
        <v>17100</v>
      </c>
      <c r="I386" s="82" t="str">
        <f>IF($H$1="","Введите курс",Таблица630[[#This Row],[Оптовая цена KRW за 1шт]]/$H$1)</f>
        <v>Введите курс</v>
      </c>
      <c r="J386" s="83"/>
      <c r="K386" s="84">
        <f>Таблица630[[#This Row],[Заказ коробок ]]*Таблица630[[#This Row],[Кол-во шт в коробке]]</f>
        <v>0</v>
      </c>
      <c r="L386" s="85">
        <f>Таблица630[[#This Row],[Общее кол-во шт]]*Таблица630[[#This Row],[Оптовая цена KRW за 1шт]]</f>
        <v>0</v>
      </c>
      <c r="M386" s="86" t="str">
        <f>IFERROR(Таблица630[[#This Row],[Общее кол-во шт]]*Таблица630[[#This Row],[Оптовая цена USD за 1шт]],"")</f>
        <v/>
      </c>
      <c r="N386" s="87"/>
    </row>
    <row r="387" spans="1:14" ht="22.5" customHeight="1">
      <c r="A387" s="44" t="s">
        <v>27565</v>
      </c>
      <c r="B387" s="76">
        <v>8809667985116</v>
      </c>
      <c r="C387" s="50" t="s">
        <v>27566</v>
      </c>
      <c r="D387" s="77" t="s">
        <v>27567</v>
      </c>
      <c r="E387" s="78">
        <v>30000</v>
      </c>
      <c r="F387" s="15">
        <v>0.56999999999999995</v>
      </c>
      <c r="G387" s="80">
        <v>6</v>
      </c>
      <c r="H387" s="81">
        <f>Таблица630[[#This Row],[Коэфициент стоимости]]*Таблица630[[#This Row],[Розничная цена KRW]]</f>
        <v>17100</v>
      </c>
      <c r="I387" s="82" t="str">
        <f>IF($H$1="","Введите курс",Таблица630[[#This Row],[Оптовая цена KRW за 1шт]]/$H$1)</f>
        <v>Введите курс</v>
      </c>
      <c r="J387" s="83"/>
      <c r="K387" s="84">
        <f>Таблица630[[#This Row],[Заказ коробок ]]*Таблица630[[#This Row],[Кол-во шт в коробке]]</f>
        <v>0</v>
      </c>
      <c r="L387" s="85">
        <f>Таблица630[[#This Row],[Общее кол-во шт]]*Таблица630[[#This Row],[Оптовая цена KRW за 1шт]]</f>
        <v>0</v>
      </c>
      <c r="M387" s="86" t="str">
        <f>IFERROR(Таблица630[[#This Row],[Общее кол-во шт]]*Таблица630[[#This Row],[Оптовая цена USD за 1шт]],"")</f>
        <v/>
      </c>
      <c r="N387" s="87"/>
    </row>
    <row r="388" spans="1:14" ht="22.5" customHeight="1">
      <c r="A388" s="44" t="s">
        <v>27568</v>
      </c>
      <c r="B388" s="76">
        <v>8809667985123</v>
      </c>
      <c r="C388" s="50" t="s">
        <v>27569</v>
      </c>
      <c r="D388" s="77" t="s">
        <v>27570</v>
      </c>
      <c r="E388" s="78">
        <v>3000</v>
      </c>
      <c r="F388" s="15">
        <v>0.56999999999999995</v>
      </c>
      <c r="G388" s="80">
        <v>50</v>
      </c>
      <c r="H388" s="81">
        <f>Таблица630[[#This Row],[Коэфициент стоимости]]*Таблица630[[#This Row],[Розничная цена KRW]]</f>
        <v>1709.9999999999998</v>
      </c>
      <c r="I388" s="82" t="str">
        <f>IF($H$1="","Введите курс",Таблица630[[#This Row],[Оптовая цена KRW за 1шт]]/$H$1)</f>
        <v>Введите курс</v>
      </c>
      <c r="J388" s="83"/>
      <c r="K388" s="84">
        <f>Таблица630[[#This Row],[Заказ коробок ]]*Таблица630[[#This Row],[Кол-во шт в коробке]]</f>
        <v>0</v>
      </c>
      <c r="L388" s="85">
        <f>Таблица630[[#This Row],[Общее кол-во шт]]*Таблица630[[#This Row],[Оптовая цена KRW за 1шт]]</f>
        <v>0</v>
      </c>
      <c r="M388" s="86" t="str">
        <f>IFERROR(Таблица630[[#This Row],[Общее кол-во шт]]*Таблица630[[#This Row],[Оптовая цена USD за 1шт]],"")</f>
        <v/>
      </c>
      <c r="N388" s="87"/>
    </row>
    <row r="389" spans="1:14" ht="22.5" customHeight="1">
      <c r="A389" s="44" t="s">
        <v>27571</v>
      </c>
      <c r="B389" s="76">
        <v>8809587396184</v>
      </c>
      <c r="C389" s="50" t="s">
        <v>27572</v>
      </c>
      <c r="D389" s="77" t="s">
        <v>27573</v>
      </c>
      <c r="E389" s="78">
        <v>14000</v>
      </c>
      <c r="F389" s="15">
        <v>0.56999999999999995</v>
      </c>
      <c r="G389" s="80">
        <v>6</v>
      </c>
      <c r="H389" s="81">
        <f>Таблица630[[#This Row],[Коэфициент стоимости]]*Таблица630[[#This Row],[Розничная цена KRW]]</f>
        <v>7979.9999999999991</v>
      </c>
      <c r="I389" s="82" t="str">
        <f>IF($H$1="","Введите курс",Таблица630[[#This Row],[Оптовая цена KRW за 1шт]]/$H$1)</f>
        <v>Введите курс</v>
      </c>
      <c r="J389" s="83"/>
      <c r="K389" s="84">
        <f>Таблица630[[#This Row],[Заказ коробок ]]*Таблица630[[#This Row],[Кол-во шт в коробке]]</f>
        <v>0</v>
      </c>
      <c r="L389" s="85">
        <f>Таблица630[[#This Row],[Общее кол-во шт]]*Таблица630[[#This Row],[Оптовая цена KRW за 1шт]]</f>
        <v>0</v>
      </c>
      <c r="M389" s="86" t="str">
        <f>IFERROR(Таблица630[[#This Row],[Общее кол-во шт]]*Таблица630[[#This Row],[Оптовая цена USD за 1шт]],"")</f>
        <v/>
      </c>
      <c r="N389" s="87"/>
    </row>
    <row r="390" spans="1:14" ht="22.5" customHeight="1">
      <c r="A390" s="44" t="s">
        <v>27574</v>
      </c>
      <c r="B390" s="76">
        <v>8809820685419</v>
      </c>
      <c r="C390" s="50" t="s">
        <v>27575</v>
      </c>
      <c r="D390" s="77" t="s">
        <v>27576</v>
      </c>
      <c r="E390" s="78">
        <v>6000</v>
      </c>
      <c r="F390" s="15">
        <v>0.56999999999999995</v>
      </c>
      <c r="G390" s="80">
        <v>6</v>
      </c>
      <c r="H390" s="81">
        <f>Таблица630[[#This Row],[Коэфициент стоимости]]*Таблица630[[#This Row],[Розничная цена KRW]]</f>
        <v>3419.9999999999995</v>
      </c>
      <c r="I390" s="82" t="str">
        <f>IF($H$1="","Введите курс",Таблица630[[#This Row],[Оптовая цена KRW за 1шт]]/$H$1)</f>
        <v>Введите курс</v>
      </c>
      <c r="J390" s="83"/>
      <c r="K390" s="84">
        <f>Таблица630[[#This Row],[Заказ коробок ]]*Таблица630[[#This Row],[Кол-во шт в коробке]]</f>
        <v>0</v>
      </c>
      <c r="L390" s="85">
        <f>Таблица630[[#This Row],[Общее кол-во шт]]*Таблица630[[#This Row],[Оптовая цена KRW за 1шт]]</f>
        <v>0</v>
      </c>
      <c r="M390" s="86" t="str">
        <f>IFERROR(Таблица630[[#This Row],[Общее кол-во шт]]*Таблица630[[#This Row],[Оптовая цена USD за 1шт]],"")</f>
        <v/>
      </c>
      <c r="N390" s="87"/>
    </row>
    <row r="391" spans="1:14" ht="22.5" customHeight="1">
      <c r="A391" s="44" t="s">
        <v>27577</v>
      </c>
      <c r="B391" s="76">
        <v>8809820684603</v>
      </c>
      <c r="C391" s="50" t="s">
        <v>27578</v>
      </c>
      <c r="D391" s="77" t="s">
        <v>27579</v>
      </c>
      <c r="E391" s="78">
        <v>11000</v>
      </c>
      <c r="F391" s="15">
        <v>0.56999999999999995</v>
      </c>
      <c r="G391" s="80">
        <v>6</v>
      </c>
      <c r="H391" s="81">
        <f>Таблица630[[#This Row],[Коэфициент стоимости]]*Таблица630[[#This Row],[Розничная цена KRW]]</f>
        <v>6269.9999999999991</v>
      </c>
      <c r="I391" s="82" t="str">
        <f>IF($H$1="","Введите курс",Таблица630[[#This Row],[Оптовая цена KRW за 1шт]]/$H$1)</f>
        <v>Введите курс</v>
      </c>
      <c r="J391" s="83"/>
      <c r="K391" s="84">
        <f>Таблица630[[#This Row],[Заказ коробок ]]*Таблица630[[#This Row],[Кол-во шт в коробке]]</f>
        <v>0</v>
      </c>
      <c r="L391" s="85">
        <f>Таблица630[[#This Row],[Общее кол-во шт]]*Таблица630[[#This Row],[Оптовая цена KRW за 1шт]]</f>
        <v>0</v>
      </c>
      <c r="M391" s="86" t="str">
        <f>IFERROR(Таблица630[[#This Row],[Общее кол-во шт]]*Таблица630[[#This Row],[Оптовая цена USD за 1шт]],"")</f>
        <v/>
      </c>
      <c r="N391" s="87"/>
    </row>
    <row r="392" spans="1:14" ht="22.5" customHeight="1">
      <c r="A392" s="44" t="s">
        <v>27580</v>
      </c>
      <c r="B392" s="76">
        <v>8809820684627</v>
      </c>
      <c r="C392" s="50" t="s">
        <v>27581</v>
      </c>
      <c r="D392" s="77" t="s">
        <v>27582</v>
      </c>
      <c r="E392" s="78">
        <v>13000</v>
      </c>
      <c r="F392" s="15">
        <v>0.56999999999999995</v>
      </c>
      <c r="G392" s="80">
        <v>6</v>
      </c>
      <c r="H392" s="81">
        <f>Таблица630[[#This Row],[Коэфициент стоимости]]*Таблица630[[#This Row],[Розничная цена KRW]]</f>
        <v>7409.9999999999991</v>
      </c>
      <c r="I392" s="82" t="str">
        <f>IF($H$1="","Введите курс",Таблица630[[#This Row],[Оптовая цена KRW за 1шт]]/$H$1)</f>
        <v>Введите курс</v>
      </c>
      <c r="J392" s="83"/>
      <c r="K392" s="84">
        <f>Таблица630[[#This Row],[Заказ коробок ]]*Таблица630[[#This Row],[Кол-во шт в коробке]]</f>
        <v>0</v>
      </c>
      <c r="L392" s="85">
        <f>Таблица630[[#This Row],[Общее кол-во шт]]*Таблица630[[#This Row],[Оптовая цена KRW за 1шт]]</f>
        <v>0</v>
      </c>
      <c r="M392" s="86" t="str">
        <f>IFERROR(Таблица630[[#This Row],[Общее кол-во шт]]*Таблица630[[#This Row],[Оптовая цена USD за 1шт]],"")</f>
        <v/>
      </c>
      <c r="N392" s="87"/>
    </row>
    <row r="393" spans="1:14" ht="22.5" customHeight="1">
      <c r="A393" s="44" t="s">
        <v>27583</v>
      </c>
      <c r="B393" s="76">
        <v>8809820684610</v>
      </c>
      <c r="C393" s="50" t="s">
        <v>27584</v>
      </c>
      <c r="D393" s="77" t="s">
        <v>27585</v>
      </c>
      <c r="E393" s="78">
        <v>4000</v>
      </c>
      <c r="F393" s="15">
        <v>0.56999999999999995</v>
      </c>
      <c r="G393" s="80">
        <v>6</v>
      </c>
      <c r="H393" s="81">
        <f>Таблица630[[#This Row],[Коэфициент стоимости]]*Таблица630[[#This Row],[Розничная цена KRW]]</f>
        <v>2280</v>
      </c>
      <c r="I393" s="82" t="str">
        <f>IF($H$1="","Введите курс",Таблица630[[#This Row],[Оптовая цена KRW за 1шт]]/$H$1)</f>
        <v>Введите курс</v>
      </c>
      <c r="J393" s="83"/>
      <c r="K393" s="84">
        <f>Таблица630[[#This Row],[Заказ коробок ]]*Таблица630[[#This Row],[Кол-во шт в коробке]]</f>
        <v>0</v>
      </c>
      <c r="L393" s="85">
        <f>Таблица630[[#This Row],[Общее кол-во шт]]*Таблица630[[#This Row],[Оптовая цена KRW за 1шт]]</f>
        <v>0</v>
      </c>
      <c r="M393" s="86" t="str">
        <f>IFERROR(Таблица630[[#This Row],[Общее кол-во шт]]*Таблица630[[#This Row],[Оптовая цена USD за 1шт]],"")</f>
        <v/>
      </c>
      <c r="N393" s="87"/>
    </row>
    <row r="394" spans="1:14" ht="22.5" customHeight="1">
      <c r="A394" s="44" t="s">
        <v>27586</v>
      </c>
      <c r="B394" s="76">
        <v>8806199427206</v>
      </c>
      <c r="C394" s="50" t="s">
        <v>27587</v>
      </c>
      <c r="D394" s="77" t="s">
        <v>27588</v>
      </c>
      <c r="E394" s="78">
        <v>4000</v>
      </c>
      <c r="F394" s="15">
        <v>0.56999999999999995</v>
      </c>
      <c r="G394" s="80">
        <v>10</v>
      </c>
      <c r="H394" s="81">
        <f>Таблица630[[#This Row],[Коэфициент стоимости]]*Таблица630[[#This Row],[Розничная цена KRW]]</f>
        <v>2280</v>
      </c>
      <c r="I394" s="82" t="str">
        <f>IF($H$1="","Введите курс",Таблица630[[#This Row],[Оптовая цена KRW за 1шт]]/$H$1)</f>
        <v>Введите курс</v>
      </c>
      <c r="J394" s="83"/>
      <c r="K394" s="84">
        <f>Таблица630[[#This Row],[Заказ коробок ]]*Таблица630[[#This Row],[Кол-во шт в коробке]]</f>
        <v>0</v>
      </c>
      <c r="L394" s="85">
        <f>Таблица630[[#This Row],[Общее кол-во шт]]*Таблица630[[#This Row],[Оптовая цена KRW за 1шт]]</f>
        <v>0</v>
      </c>
      <c r="M394" s="86" t="str">
        <f>IFERROR(Таблица630[[#This Row],[Общее кол-во шт]]*Таблица630[[#This Row],[Оптовая цена USD за 1шт]],"")</f>
        <v/>
      </c>
      <c r="N394" s="87"/>
    </row>
    <row r="395" spans="1:14" ht="22.5" customHeight="1">
      <c r="A395" s="44" t="s">
        <v>27589</v>
      </c>
      <c r="B395" s="76">
        <v>8809668024685</v>
      </c>
      <c r="C395" s="50" t="s">
        <v>27590</v>
      </c>
      <c r="D395" s="77" t="s">
        <v>27591</v>
      </c>
      <c r="E395" s="78">
        <v>6500</v>
      </c>
      <c r="F395" s="15">
        <v>0.56999999999999995</v>
      </c>
      <c r="G395" s="80">
        <v>10</v>
      </c>
      <c r="H395" s="81">
        <f>Таблица630[[#This Row],[Коэфициент стоимости]]*Таблица630[[#This Row],[Розничная цена KRW]]</f>
        <v>3704.9999999999995</v>
      </c>
      <c r="I395" s="82" t="str">
        <f>IF($H$1="","Введите курс",Таблица630[[#This Row],[Оптовая цена KRW за 1шт]]/$H$1)</f>
        <v>Введите курс</v>
      </c>
      <c r="J395" s="83"/>
      <c r="K395" s="84">
        <f>Таблица630[[#This Row],[Заказ коробок ]]*Таблица630[[#This Row],[Кол-во шт в коробке]]</f>
        <v>0</v>
      </c>
      <c r="L395" s="85">
        <f>Таблица630[[#This Row],[Общее кол-во шт]]*Таблица630[[#This Row],[Оптовая цена KRW за 1шт]]</f>
        <v>0</v>
      </c>
      <c r="M395" s="86" t="str">
        <f>IFERROR(Таблица630[[#This Row],[Общее кол-во шт]]*Таблица630[[#This Row],[Оптовая цена USD за 1шт]],"")</f>
        <v/>
      </c>
      <c r="N395" s="87"/>
    </row>
    <row r="396" spans="1:14" ht="22.5" customHeight="1">
      <c r="A396" s="44" t="s">
        <v>27592</v>
      </c>
      <c r="B396" s="76">
        <v>8809668024692</v>
      </c>
      <c r="C396" s="50" t="s">
        <v>27593</v>
      </c>
      <c r="D396" s="77" t="s">
        <v>27594</v>
      </c>
      <c r="E396" s="78">
        <v>11000</v>
      </c>
      <c r="F396" s="15">
        <v>0.56999999999999995</v>
      </c>
      <c r="G396" s="80">
        <v>6</v>
      </c>
      <c r="H396" s="81">
        <f>Таблица630[[#This Row],[Коэфициент стоимости]]*Таблица630[[#This Row],[Розничная цена KRW]]</f>
        <v>6269.9999999999991</v>
      </c>
      <c r="I396" s="82" t="str">
        <f>IF($H$1="","Введите курс",Таблица630[[#This Row],[Оптовая цена KRW за 1шт]]/$H$1)</f>
        <v>Введите курс</v>
      </c>
      <c r="J396" s="83"/>
      <c r="K396" s="84">
        <f>Таблица630[[#This Row],[Заказ коробок ]]*Таблица630[[#This Row],[Кол-во шт в коробке]]</f>
        <v>0</v>
      </c>
      <c r="L396" s="85">
        <f>Таблица630[[#This Row],[Общее кол-во шт]]*Таблица630[[#This Row],[Оптовая цена KRW за 1шт]]</f>
        <v>0</v>
      </c>
      <c r="M396" s="86" t="str">
        <f>IFERROR(Таблица630[[#This Row],[Общее кол-во шт]]*Таблица630[[#This Row],[Оптовая цена USD за 1шт]],"")</f>
        <v/>
      </c>
      <c r="N396" s="87"/>
    </row>
    <row r="397" spans="1:14" ht="22.5" customHeight="1">
      <c r="A397" s="44" t="s">
        <v>27595</v>
      </c>
      <c r="B397" s="76">
        <v>8806199488542</v>
      </c>
      <c r="C397" s="50" t="s">
        <v>27596</v>
      </c>
      <c r="D397" s="77" t="s">
        <v>27597</v>
      </c>
      <c r="E397" s="78">
        <v>7500</v>
      </c>
      <c r="F397" s="15">
        <v>0.56999999999999995</v>
      </c>
      <c r="G397" s="80">
        <v>1</v>
      </c>
      <c r="H397" s="81">
        <f>Таблица630[[#This Row],[Коэфициент стоимости]]*Таблица630[[#This Row],[Розничная цена KRW]]</f>
        <v>4275</v>
      </c>
      <c r="I397" s="82" t="str">
        <f>IF($H$1="","Введите курс",Таблица630[[#This Row],[Оптовая цена KRW за 1шт]]/$H$1)</f>
        <v>Введите курс</v>
      </c>
      <c r="J397" s="83"/>
      <c r="K397" s="84">
        <f>Таблица630[[#This Row],[Заказ коробок ]]*Таблица630[[#This Row],[Кол-во шт в коробке]]</f>
        <v>0</v>
      </c>
      <c r="L397" s="85">
        <f>Таблица630[[#This Row],[Общее кол-во шт]]*Таблица630[[#This Row],[Оптовая цена KRW за 1шт]]</f>
        <v>0</v>
      </c>
      <c r="M397" s="86" t="str">
        <f>IFERROR(Таблица630[[#This Row],[Общее кол-во шт]]*Таблица630[[#This Row],[Оптовая цена USD за 1шт]],"")</f>
        <v/>
      </c>
      <c r="N397" s="87"/>
    </row>
    <row r="398" spans="1:14" ht="22.5" customHeight="1">
      <c r="A398" s="44" t="s">
        <v>27598</v>
      </c>
      <c r="B398" s="76">
        <v>8806199476204</v>
      </c>
      <c r="C398" s="50" t="s">
        <v>27599</v>
      </c>
      <c r="D398" s="77" t="s">
        <v>27600</v>
      </c>
      <c r="E398" s="78">
        <v>4800</v>
      </c>
      <c r="F398" s="15">
        <v>0.56999999999999995</v>
      </c>
      <c r="G398" s="80">
        <v>3</v>
      </c>
      <c r="H398" s="81">
        <f>Таблица630[[#This Row],[Коэфициент стоимости]]*Таблица630[[#This Row],[Розничная цена KRW]]</f>
        <v>2735.9999999999995</v>
      </c>
      <c r="I398" s="82" t="str">
        <f>IF($H$1="","Введите курс",Таблица630[[#This Row],[Оптовая цена KRW за 1шт]]/$H$1)</f>
        <v>Введите курс</v>
      </c>
      <c r="J398" s="83"/>
      <c r="K398" s="84">
        <f>Таблица630[[#This Row],[Заказ коробок ]]*Таблица630[[#This Row],[Кол-во шт в коробке]]</f>
        <v>0</v>
      </c>
      <c r="L398" s="85">
        <f>Таблица630[[#This Row],[Общее кол-во шт]]*Таблица630[[#This Row],[Оптовая цена KRW за 1шт]]</f>
        <v>0</v>
      </c>
      <c r="M398" s="86" t="str">
        <f>IFERROR(Таблица630[[#This Row],[Общее кол-во шт]]*Таблица630[[#This Row],[Оптовая цена USD за 1шт]],"")</f>
        <v/>
      </c>
      <c r="N398" s="87"/>
    </row>
    <row r="399" spans="1:14" ht="22.5" customHeight="1">
      <c r="A399" s="44" t="s">
        <v>27601</v>
      </c>
      <c r="B399" s="76">
        <v>8809140505770</v>
      </c>
      <c r="C399" s="50" t="s">
        <v>27602</v>
      </c>
      <c r="D399" s="77" t="s">
        <v>27603</v>
      </c>
      <c r="E399" s="78">
        <v>8000</v>
      </c>
      <c r="F399" s="15">
        <v>0.56999999999999995</v>
      </c>
      <c r="G399" s="80">
        <v>6</v>
      </c>
      <c r="H399" s="81">
        <f>Таблица630[[#This Row],[Коэфициент стоимости]]*Таблица630[[#This Row],[Розничная цена KRW]]</f>
        <v>4560</v>
      </c>
      <c r="I399" s="82" t="str">
        <f>IF($H$1="","Введите курс",Таблица630[[#This Row],[Оптовая цена KRW за 1шт]]/$H$1)</f>
        <v>Введите курс</v>
      </c>
      <c r="J399" s="83"/>
      <c r="K399" s="84">
        <f>Таблица630[[#This Row],[Заказ коробок ]]*Таблица630[[#This Row],[Кол-во шт в коробке]]</f>
        <v>0</v>
      </c>
      <c r="L399" s="85">
        <f>Таблица630[[#This Row],[Общее кол-во шт]]*Таблица630[[#This Row],[Оптовая цена KRW за 1шт]]</f>
        <v>0</v>
      </c>
      <c r="M399" s="86" t="str">
        <f>IFERROR(Таблица630[[#This Row],[Общее кол-во шт]]*Таблица630[[#This Row],[Оптовая цена USD за 1шт]],"")</f>
        <v/>
      </c>
      <c r="N399" s="87"/>
    </row>
    <row r="400" spans="1:14" ht="22.5" customHeight="1">
      <c r="A400" s="44" t="s">
        <v>27604</v>
      </c>
      <c r="B400" s="76">
        <v>8806179438772</v>
      </c>
      <c r="C400" s="50" t="s">
        <v>27605</v>
      </c>
      <c r="D400" s="77" t="s">
        <v>27606</v>
      </c>
      <c r="E400" s="78">
        <v>3000</v>
      </c>
      <c r="F400" s="15">
        <v>0.56999999999999995</v>
      </c>
      <c r="G400" s="80">
        <v>6</v>
      </c>
      <c r="H400" s="81">
        <f>Таблица630[[#This Row],[Коэфициент стоимости]]*Таблица630[[#This Row],[Розничная цена KRW]]</f>
        <v>1709.9999999999998</v>
      </c>
      <c r="I400" s="82" t="str">
        <f>IF($H$1="","Введите курс",Таблица630[[#This Row],[Оптовая цена KRW за 1шт]]/$H$1)</f>
        <v>Введите курс</v>
      </c>
      <c r="J400" s="83"/>
      <c r="K400" s="84">
        <f>Таблица630[[#This Row],[Заказ коробок ]]*Таблица630[[#This Row],[Кол-во шт в коробке]]</f>
        <v>0</v>
      </c>
      <c r="L400" s="85">
        <f>Таблица630[[#This Row],[Общее кол-во шт]]*Таблица630[[#This Row],[Оптовая цена KRW за 1шт]]</f>
        <v>0</v>
      </c>
      <c r="M400" s="86" t="str">
        <f>IFERROR(Таблица630[[#This Row],[Общее кол-во шт]]*Таблица630[[#This Row],[Оптовая цена USD за 1шт]],"")</f>
        <v/>
      </c>
      <c r="N400" s="87"/>
    </row>
    <row r="401" spans="1:14" ht="22.5" customHeight="1">
      <c r="A401" s="44" t="s">
        <v>27607</v>
      </c>
      <c r="B401" s="76">
        <v>8806179438826</v>
      </c>
      <c r="C401" s="50" t="s">
        <v>27608</v>
      </c>
      <c r="D401" s="77" t="s">
        <v>27609</v>
      </c>
      <c r="E401" s="78">
        <v>2000</v>
      </c>
      <c r="F401" s="15">
        <v>0.56999999999999995</v>
      </c>
      <c r="G401" s="80">
        <v>10</v>
      </c>
      <c r="H401" s="81">
        <f>Таблица630[[#This Row],[Коэфициент стоимости]]*Таблица630[[#This Row],[Розничная цена KRW]]</f>
        <v>1140</v>
      </c>
      <c r="I401" s="82" t="str">
        <f>IF($H$1="","Введите курс",Таблица630[[#This Row],[Оптовая цена KRW за 1шт]]/$H$1)</f>
        <v>Введите курс</v>
      </c>
      <c r="J401" s="83"/>
      <c r="K401" s="84">
        <f>Таблица630[[#This Row],[Заказ коробок ]]*Таблица630[[#This Row],[Кол-во шт в коробке]]</f>
        <v>0</v>
      </c>
      <c r="L401" s="85">
        <f>Таблица630[[#This Row],[Общее кол-во шт]]*Таблица630[[#This Row],[Оптовая цена KRW за 1шт]]</f>
        <v>0</v>
      </c>
      <c r="M401" s="86" t="str">
        <f>IFERROR(Таблица630[[#This Row],[Общее кол-во шт]]*Таблица630[[#This Row],[Оптовая цена USD за 1шт]],"")</f>
        <v/>
      </c>
      <c r="N401" s="87"/>
    </row>
    <row r="402" spans="1:14" ht="22.5" customHeight="1">
      <c r="A402" s="44" t="s">
        <v>27610</v>
      </c>
      <c r="B402" s="76">
        <v>8809587390540</v>
      </c>
      <c r="C402" s="50" t="s">
        <v>27611</v>
      </c>
      <c r="D402" s="77" t="s">
        <v>27612</v>
      </c>
      <c r="E402" s="78">
        <v>1500</v>
      </c>
      <c r="F402" s="15">
        <v>0.56999999999999995</v>
      </c>
      <c r="G402" s="80">
        <v>10</v>
      </c>
      <c r="H402" s="81">
        <f>Таблица630[[#This Row],[Коэфициент стоимости]]*Таблица630[[#This Row],[Розничная цена KRW]]</f>
        <v>854.99999999999989</v>
      </c>
      <c r="I402" s="82" t="str">
        <f>IF($H$1="","Введите курс",Таблица630[[#This Row],[Оптовая цена KRW за 1шт]]/$H$1)</f>
        <v>Введите курс</v>
      </c>
      <c r="J402" s="83"/>
      <c r="K402" s="84">
        <f>Таблица630[[#This Row],[Заказ коробок ]]*Таблица630[[#This Row],[Кол-во шт в коробке]]</f>
        <v>0</v>
      </c>
      <c r="L402" s="85">
        <f>Таблица630[[#This Row],[Общее кол-во шт]]*Таблица630[[#This Row],[Оптовая цена KRW за 1шт]]</f>
        <v>0</v>
      </c>
      <c r="M402" s="86" t="str">
        <f>IFERROR(Таблица630[[#This Row],[Общее кол-во шт]]*Таблица630[[#This Row],[Оптовая цена USD за 1шт]],"")</f>
        <v/>
      </c>
      <c r="N402" s="87"/>
    </row>
    <row r="403" spans="1:14" ht="22.5" customHeight="1">
      <c r="A403" s="44" t="s">
        <v>27613</v>
      </c>
      <c r="B403" s="76">
        <v>8809587378753</v>
      </c>
      <c r="C403" s="50" t="s">
        <v>27614</v>
      </c>
      <c r="D403" s="77" t="s">
        <v>27615</v>
      </c>
      <c r="E403" s="78">
        <v>11000</v>
      </c>
      <c r="F403" s="15">
        <v>0.56999999999999995</v>
      </c>
      <c r="G403" s="80">
        <v>20</v>
      </c>
      <c r="H403" s="81">
        <f>Таблица630[[#This Row],[Коэфициент стоимости]]*Таблица630[[#This Row],[Розничная цена KRW]]</f>
        <v>6269.9999999999991</v>
      </c>
      <c r="I403" s="82" t="str">
        <f>IF($H$1="","Введите курс",Таблица630[[#This Row],[Оптовая цена KRW за 1шт]]/$H$1)</f>
        <v>Введите курс</v>
      </c>
      <c r="J403" s="83"/>
      <c r="K403" s="84">
        <f>Таблица630[[#This Row],[Заказ коробок ]]*Таблица630[[#This Row],[Кол-во шт в коробке]]</f>
        <v>0</v>
      </c>
      <c r="L403" s="85">
        <f>Таблица630[[#This Row],[Общее кол-во шт]]*Таблица630[[#This Row],[Оптовая цена KRW за 1шт]]</f>
        <v>0</v>
      </c>
      <c r="M403" s="86" t="str">
        <f>IFERROR(Таблица630[[#This Row],[Общее кол-во шт]]*Таблица630[[#This Row],[Оптовая цена USD за 1шт]],"")</f>
        <v/>
      </c>
      <c r="N403" s="87"/>
    </row>
    <row r="404" spans="1:14" ht="22.5" customHeight="1">
      <c r="A404" s="44" t="s">
        <v>27616</v>
      </c>
      <c r="B404" s="76">
        <v>8809587379316</v>
      </c>
      <c r="C404" s="50" t="s">
        <v>27617</v>
      </c>
      <c r="D404" s="77" t="s">
        <v>27618</v>
      </c>
      <c r="E404" s="78">
        <v>6000</v>
      </c>
      <c r="F404" s="15">
        <v>0.56999999999999995</v>
      </c>
      <c r="G404" s="80">
        <v>30</v>
      </c>
      <c r="H404" s="81">
        <f>Таблица630[[#This Row],[Коэфициент стоимости]]*Таблица630[[#This Row],[Розничная цена KRW]]</f>
        <v>3419.9999999999995</v>
      </c>
      <c r="I404" s="82" t="str">
        <f>IF($H$1="","Введите курс",Таблица630[[#This Row],[Оптовая цена KRW за 1шт]]/$H$1)</f>
        <v>Введите курс</v>
      </c>
      <c r="J404" s="83"/>
      <c r="K404" s="84">
        <f>Таблица630[[#This Row],[Заказ коробок ]]*Таблица630[[#This Row],[Кол-во шт в коробке]]</f>
        <v>0</v>
      </c>
      <c r="L404" s="85">
        <f>Таблица630[[#This Row],[Общее кол-во шт]]*Таблица630[[#This Row],[Оптовая цена KRW за 1шт]]</f>
        <v>0</v>
      </c>
      <c r="M404" s="86" t="str">
        <f>IFERROR(Таблица630[[#This Row],[Общее кол-во шт]]*Таблица630[[#This Row],[Оптовая цена USD за 1шт]],"")</f>
        <v/>
      </c>
      <c r="N404" s="87"/>
    </row>
    <row r="405" spans="1:14" ht="22.5" customHeight="1">
      <c r="A405" s="44" t="s">
        <v>27619</v>
      </c>
      <c r="B405" s="76">
        <v>8806199444937</v>
      </c>
      <c r="C405" s="50" t="s">
        <v>27620</v>
      </c>
      <c r="D405" s="77" t="s">
        <v>27621</v>
      </c>
      <c r="E405" s="78">
        <v>1800</v>
      </c>
      <c r="F405" s="15">
        <v>0.56999999999999995</v>
      </c>
      <c r="G405" s="80">
        <v>10</v>
      </c>
      <c r="H405" s="81">
        <f>Таблица630[[#This Row],[Коэфициент стоимости]]*Таблица630[[#This Row],[Розничная цена KRW]]</f>
        <v>1026</v>
      </c>
      <c r="I405" s="82" t="str">
        <f>IF($H$1="","Введите курс",Таблица630[[#This Row],[Оптовая цена KRW за 1шт]]/$H$1)</f>
        <v>Введите курс</v>
      </c>
      <c r="J405" s="83"/>
      <c r="K405" s="84">
        <f>Таблица630[[#This Row],[Заказ коробок ]]*Таблица630[[#This Row],[Кол-во шт в коробке]]</f>
        <v>0</v>
      </c>
      <c r="L405" s="85">
        <f>Таблица630[[#This Row],[Общее кол-во шт]]*Таблица630[[#This Row],[Оптовая цена KRW за 1шт]]</f>
        <v>0</v>
      </c>
      <c r="M405" s="86" t="str">
        <f>IFERROR(Таблица630[[#This Row],[Общее кол-во шт]]*Таблица630[[#This Row],[Оптовая цена USD за 1шт]],"")</f>
        <v/>
      </c>
      <c r="N405" s="87"/>
    </row>
    <row r="406" spans="1:14" ht="22.5" customHeight="1">
      <c r="A406" s="44" t="s">
        <v>27622</v>
      </c>
      <c r="B406" s="76">
        <v>8806199486418</v>
      </c>
      <c r="C406" s="50" t="s">
        <v>27623</v>
      </c>
      <c r="D406" s="77" t="s">
        <v>27624</v>
      </c>
      <c r="E406" s="78">
        <v>2000</v>
      </c>
      <c r="F406" s="15">
        <v>0.56999999999999995</v>
      </c>
      <c r="G406" s="80">
        <v>20</v>
      </c>
      <c r="H406" s="81">
        <f>Таблица630[[#This Row],[Коэфициент стоимости]]*Таблица630[[#This Row],[Розничная цена KRW]]</f>
        <v>1140</v>
      </c>
      <c r="I406" s="82" t="str">
        <f>IF($H$1="","Введите курс",Таблица630[[#This Row],[Оптовая цена KRW за 1шт]]/$H$1)</f>
        <v>Введите курс</v>
      </c>
      <c r="J406" s="83"/>
      <c r="K406" s="84">
        <f>Таблица630[[#This Row],[Заказ коробок ]]*Таблица630[[#This Row],[Кол-во шт в коробке]]</f>
        <v>0</v>
      </c>
      <c r="L406" s="85">
        <f>Таблица630[[#This Row],[Общее кол-во шт]]*Таблица630[[#This Row],[Оптовая цена KRW за 1шт]]</f>
        <v>0</v>
      </c>
      <c r="M406" s="86" t="str">
        <f>IFERROR(Таблица630[[#This Row],[Общее кол-во шт]]*Таблица630[[#This Row],[Оптовая цена USD за 1шт]],"")</f>
        <v/>
      </c>
      <c r="N406" s="87"/>
    </row>
    <row r="407" spans="1:14" ht="22.5" customHeight="1">
      <c r="A407" s="44" t="s">
        <v>27625</v>
      </c>
      <c r="B407" s="76">
        <v>8806199486456</v>
      </c>
      <c r="C407" s="50" t="s">
        <v>27626</v>
      </c>
      <c r="D407" s="77" t="s">
        <v>27627</v>
      </c>
      <c r="E407" s="78">
        <v>2000</v>
      </c>
      <c r="F407" s="15">
        <v>0.56999999999999995</v>
      </c>
      <c r="G407" s="80">
        <v>20</v>
      </c>
      <c r="H407" s="81">
        <f>Таблица630[[#This Row],[Коэфициент стоимости]]*Таблица630[[#This Row],[Розничная цена KRW]]</f>
        <v>1140</v>
      </c>
      <c r="I407" s="82" t="str">
        <f>IF($H$1="","Введите курс",Таблица630[[#This Row],[Оптовая цена KRW за 1шт]]/$H$1)</f>
        <v>Введите курс</v>
      </c>
      <c r="J407" s="83"/>
      <c r="K407" s="84">
        <f>Таблица630[[#This Row],[Заказ коробок ]]*Таблица630[[#This Row],[Кол-во шт в коробке]]</f>
        <v>0</v>
      </c>
      <c r="L407" s="85">
        <f>Таблица630[[#This Row],[Общее кол-во шт]]*Таблица630[[#This Row],[Оптовая цена KRW за 1шт]]</f>
        <v>0</v>
      </c>
      <c r="M407" s="86" t="str">
        <f>IFERROR(Таблица630[[#This Row],[Общее кол-во шт]]*Таблица630[[#This Row],[Оптовая цена USD за 1шт]],"")</f>
        <v/>
      </c>
      <c r="N407" s="87"/>
    </row>
    <row r="408" spans="1:14" ht="22.5" customHeight="1">
      <c r="A408" s="44" t="s">
        <v>27628</v>
      </c>
      <c r="B408" s="76">
        <v>8809587375202</v>
      </c>
      <c r="C408" s="50" t="s">
        <v>27629</v>
      </c>
      <c r="D408" s="77" t="s">
        <v>27630</v>
      </c>
      <c r="E408" s="78">
        <v>4000</v>
      </c>
      <c r="F408" s="15">
        <v>0.56999999999999995</v>
      </c>
      <c r="G408" s="80">
        <v>6</v>
      </c>
      <c r="H408" s="81">
        <f>Таблица630[[#This Row],[Коэфициент стоимости]]*Таблица630[[#This Row],[Розничная цена KRW]]</f>
        <v>2280</v>
      </c>
      <c r="I408" s="82" t="str">
        <f>IF($H$1="","Введите курс",Таблица630[[#This Row],[Оптовая цена KRW за 1шт]]/$H$1)</f>
        <v>Введите курс</v>
      </c>
      <c r="J408" s="83"/>
      <c r="K408" s="84">
        <f>Таблица630[[#This Row],[Заказ коробок ]]*Таблица630[[#This Row],[Кол-во шт в коробке]]</f>
        <v>0</v>
      </c>
      <c r="L408" s="85">
        <f>Таблица630[[#This Row],[Общее кол-во шт]]*Таблица630[[#This Row],[Оптовая цена KRW за 1шт]]</f>
        <v>0</v>
      </c>
      <c r="M408" s="86" t="str">
        <f>IFERROR(Таблица630[[#This Row],[Общее кол-во шт]]*Таблица630[[#This Row],[Оптовая цена USD за 1шт]],"")</f>
        <v/>
      </c>
      <c r="N408" s="87"/>
    </row>
    <row r="409" spans="1:14" ht="22.5" customHeight="1">
      <c r="A409" s="44" t="s">
        <v>27631</v>
      </c>
      <c r="B409" s="76">
        <v>8809587378760</v>
      </c>
      <c r="C409" s="50" t="s">
        <v>27632</v>
      </c>
      <c r="D409" s="77" t="s">
        <v>27633</v>
      </c>
      <c r="E409" s="78">
        <v>14000</v>
      </c>
      <c r="F409" s="15">
        <v>0.56999999999999995</v>
      </c>
      <c r="G409" s="80">
        <v>5</v>
      </c>
      <c r="H409" s="81">
        <f>Таблица630[[#This Row],[Коэфициент стоимости]]*Таблица630[[#This Row],[Розничная цена KRW]]</f>
        <v>7979.9999999999991</v>
      </c>
      <c r="I409" s="82" t="str">
        <f>IF($H$1="","Введите курс",Таблица630[[#This Row],[Оптовая цена KRW за 1шт]]/$H$1)</f>
        <v>Введите курс</v>
      </c>
      <c r="J409" s="83"/>
      <c r="K409" s="84">
        <f>Таблица630[[#This Row],[Заказ коробок ]]*Таблица630[[#This Row],[Кол-во шт в коробке]]</f>
        <v>0</v>
      </c>
      <c r="L409" s="85">
        <f>Таблица630[[#This Row],[Общее кол-во шт]]*Таблица630[[#This Row],[Оптовая цена KRW за 1шт]]</f>
        <v>0</v>
      </c>
      <c r="M409" s="86" t="str">
        <f>IFERROR(Таблица630[[#This Row],[Общее кол-во шт]]*Таблица630[[#This Row],[Оптовая цена USD за 1шт]],"")</f>
        <v/>
      </c>
      <c r="N409" s="87"/>
    </row>
    <row r="410" spans="1:14" ht="22.5" customHeight="1">
      <c r="A410" s="44" t="s">
        <v>27634</v>
      </c>
      <c r="B410" s="76">
        <v>8809587379347</v>
      </c>
      <c r="C410" s="50" t="s">
        <v>27635</v>
      </c>
      <c r="D410" s="77" t="s">
        <v>27636</v>
      </c>
      <c r="E410" s="78">
        <v>6000</v>
      </c>
      <c r="F410" s="15">
        <v>0.56999999999999995</v>
      </c>
      <c r="G410" s="80">
        <v>30</v>
      </c>
      <c r="H410" s="81">
        <f>Таблица630[[#This Row],[Коэфициент стоимости]]*Таблица630[[#This Row],[Розничная цена KRW]]</f>
        <v>3419.9999999999995</v>
      </c>
      <c r="I410" s="82" t="str">
        <f>IF($H$1="","Введите курс",Таблица630[[#This Row],[Оптовая цена KRW за 1шт]]/$H$1)</f>
        <v>Введите курс</v>
      </c>
      <c r="J410" s="83"/>
      <c r="K410" s="84">
        <f>Таблица630[[#This Row],[Заказ коробок ]]*Таблица630[[#This Row],[Кол-во шт в коробке]]</f>
        <v>0</v>
      </c>
      <c r="L410" s="85">
        <f>Таблица630[[#This Row],[Общее кол-во шт]]*Таблица630[[#This Row],[Оптовая цена KRW за 1шт]]</f>
        <v>0</v>
      </c>
      <c r="M410" s="86" t="str">
        <f>IFERROR(Таблица630[[#This Row],[Общее кол-во шт]]*Таблица630[[#This Row],[Оптовая цена USD за 1шт]],"")</f>
        <v/>
      </c>
      <c r="N410" s="87"/>
    </row>
    <row r="411" spans="1:14" ht="22.5" customHeight="1">
      <c r="A411" s="44" t="s">
        <v>27637</v>
      </c>
      <c r="B411" s="76">
        <v>8809587379354</v>
      </c>
      <c r="C411" s="50" t="s">
        <v>27638</v>
      </c>
      <c r="D411" s="77" t="s">
        <v>27639</v>
      </c>
      <c r="E411" s="78">
        <v>4500</v>
      </c>
      <c r="F411" s="15">
        <v>0.56999999999999995</v>
      </c>
      <c r="G411" s="80">
        <v>30</v>
      </c>
      <c r="H411" s="81">
        <f>Таблица630[[#This Row],[Коэфициент стоимости]]*Таблица630[[#This Row],[Розничная цена KRW]]</f>
        <v>2565</v>
      </c>
      <c r="I411" s="82" t="str">
        <f>IF($H$1="","Введите курс",Таблица630[[#This Row],[Оптовая цена KRW за 1шт]]/$H$1)</f>
        <v>Введите курс</v>
      </c>
      <c r="J411" s="83"/>
      <c r="K411" s="84">
        <f>Таблица630[[#This Row],[Заказ коробок ]]*Таблица630[[#This Row],[Кол-во шт в коробке]]</f>
        <v>0</v>
      </c>
      <c r="L411" s="85">
        <f>Таблица630[[#This Row],[Общее кол-во шт]]*Таблица630[[#This Row],[Оптовая цена KRW за 1шт]]</f>
        <v>0</v>
      </c>
      <c r="M411" s="86" t="str">
        <f>IFERROR(Таблица630[[#This Row],[Общее кол-во шт]]*Таблица630[[#This Row],[Оптовая цена USD за 1шт]],"")</f>
        <v/>
      </c>
      <c r="N411" s="87"/>
    </row>
    <row r="412" spans="1:14" ht="22.5" customHeight="1">
      <c r="A412" s="44" t="s">
        <v>27640</v>
      </c>
      <c r="B412" s="76">
        <v>8809587379361</v>
      </c>
      <c r="C412" s="50" t="s">
        <v>27641</v>
      </c>
      <c r="D412" s="77" t="s">
        <v>27642</v>
      </c>
      <c r="E412" s="78">
        <v>3500</v>
      </c>
      <c r="F412" s="15">
        <v>0.56999999999999995</v>
      </c>
      <c r="G412" s="80">
        <v>30</v>
      </c>
      <c r="H412" s="81">
        <f>Таблица630[[#This Row],[Коэфициент стоимости]]*Таблица630[[#This Row],[Розничная цена KRW]]</f>
        <v>1994.9999999999998</v>
      </c>
      <c r="I412" s="82" t="str">
        <f>IF($H$1="","Введите курс",Таблица630[[#This Row],[Оптовая цена KRW за 1шт]]/$H$1)</f>
        <v>Введите курс</v>
      </c>
      <c r="J412" s="83"/>
      <c r="K412" s="84">
        <f>Таблица630[[#This Row],[Заказ коробок ]]*Таблица630[[#This Row],[Кол-во шт в коробке]]</f>
        <v>0</v>
      </c>
      <c r="L412" s="85">
        <f>Таблица630[[#This Row],[Общее кол-во шт]]*Таблица630[[#This Row],[Оптовая цена KRW за 1шт]]</f>
        <v>0</v>
      </c>
      <c r="M412" s="86" t="str">
        <f>IFERROR(Таблица630[[#This Row],[Общее кол-во шт]]*Таблица630[[#This Row],[Оптовая цена USD за 1шт]],"")</f>
        <v/>
      </c>
      <c r="N412" s="87"/>
    </row>
    <row r="413" spans="1:14" ht="22.5" customHeight="1">
      <c r="A413" s="44" t="s">
        <v>27643</v>
      </c>
      <c r="B413" s="76">
        <v>8809587379392</v>
      </c>
      <c r="C413" s="50" t="s">
        <v>27644</v>
      </c>
      <c r="D413" s="77" t="s">
        <v>27645</v>
      </c>
      <c r="E413" s="78">
        <v>1500</v>
      </c>
      <c r="F413" s="15">
        <v>0.56999999999999995</v>
      </c>
      <c r="G413" s="80">
        <v>10</v>
      </c>
      <c r="H413" s="81">
        <f>Таблица630[[#This Row],[Коэфициент стоимости]]*Таблица630[[#This Row],[Розничная цена KRW]]</f>
        <v>854.99999999999989</v>
      </c>
      <c r="I413" s="82" t="str">
        <f>IF($H$1="","Введите курс",Таблица630[[#This Row],[Оптовая цена KRW за 1шт]]/$H$1)</f>
        <v>Введите курс</v>
      </c>
      <c r="J413" s="83"/>
      <c r="K413" s="84">
        <f>Таблица630[[#This Row],[Заказ коробок ]]*Таблица630[[#This Row],[Кол-во шт в коробке]]</f>
        <v>0</v>
      </c>
      <c r="L413" s="85">
        <f>Таблица630[[#This Row],[Общее кол-во шт]]*Таблица630[[#This Row],[Оптовая цена KRW за 1шт]]</f>
        <v>0</v>
      </c>
      <c r="M413" s="86" t="str">
        <f>IFERROR(Таблица630[[#This Row],[Общее кол-во шт]]*Таблица630[[#This Row],[Оптовая цена USD за 1шт]],"")</f>
        <v/>
      </c>
      <c r="N413" s="87"/>
    </row>
    <row r="414" spans="1:14" ht="22.5" customHeight="1">
      <c r="A414" s="44" t="s">
        <v>27646</v>
      </c>
      <c r="B414" s="76">
        <v>8809587379408</v>
      </c>
      <c r="C414" s="50" t="s">
        <v>27647</v>
      </c>
      <c r="D414" s="77" t="s">
        <v>27648</v>
      </c>
      <c r="E414" s="78">
        <v>3500</v>
      </c>
      <c r="F414" s="15">
        <v>0.56999999999999995</v>
      </c>
      <c r="G414" s="80">
        <v>30</v>
      </c>
      <c r="H414" s="81">
        <f>Таблица630[[#This Row],[Коэфициент стоимости]]*Таблица630[[#This Row],[Розничная цена KRW]]</f>
        <v>1994.9999999999998</v>
      </c>
      <c r="I414" s="82" t="str">
        <f>IF($H$1="","Введите курс",Таблица630[[#This Row],[Оптовая цена KRW за 1шт]]/$H$1)</f>
        <v>Введите курс</v>
      </c>
      <c r="J414" s="83"/>
      <c r="K414" s="84">
        <f>Таблица630[[#This Row],[Заказ коробок ]]*Таблица630[[#This Row],[Кол-во шт в коробке]]</f>
        <v>0</v>
      </c>
      <c r="L414" s="85">
        <f>Таблица630[[#This Row],[Общее кол-во шт]]*Таблица630[[#This Row],[Оптовая цена KRW за 1шт]]</f>
        <v>0</v>
      </c>
      <c r="M414" s="86" t="str">
        <f>IFERROR(Таблица630[[#This Row],[Общее кол-во шт]]*Таблица630[[#This Row],[Оптовая цена USD за 1шт]],"")</f>
        <v/>
      </c>
      <c r="N414" s="87"/>
    </row>
    <row r="415" spans="1:14" ht="22.5" customHeight="1">
      <c r="A415" s="44" t="s">
        <v>27649</v>
      </c>
      <c r="B415" s="76">
        <v>8809587379415</v>
      </c>
      <c r="C415" s="50" t="s">
        <v>27650</v>
      </c>
      <c r="D415" s="77" t="s">
        <v>27651</v>
      </c>
      <c r="E415" s="78">
        <v>2500</v>
      </c>
      <c r="F415" s="15">
        <v>0.56999999999999995</v>
      </c>
      <c r="G415" s="80">
        <v>10</v>
      </c>
      <c r="H415" s="81">
        <f>Таблица630[[#This Row],[Коэфициент стоимости]]*Таблица630[[#This Row],[Розничная цена KRW]]</f>
        <v>1424.9999999999998</v>
      </c>
      <c r="I415" s="82" t="str">
        <f>IF($H$1="","Введите курс",Таблица630[[#This Row],[Оптовая цена KRW за 1шт]]/$H$1)</f>
        <v>Введите курс</v>
      </c>
      <c r="J415" s="83"/>
      <c r="K415" s="84">
        <f>Таблица630[[#This Row],[Заказ коробок ]]*Таблица630[[#This Row],[Кол-во шт в коробке]]</f>
        <v>0</v>
      </c>
      <c r="L415" s="85">
        <f>Таблица630[[#This Row],[Общее кол-во шт]]*Таблица630[[#This Row],[Оптовая цена KRW за 1шт]]</f>
        <v>0</v>
      </c>
      <c r="M415" s="86" t="str">
        <f>IFERROR(Таблица630[[#This Row],[Общее кол-во шт]]*Таблица630[[#This Row],[Оптовая цена USD за 1шт]],"")</f>
        <v/>
      </c>
      <c r="N415" s="87"/>
    </row>
    <row r="416" spans="1:14" ht="22.5" customHeight="1">
      <c r="A416" s="44" t="s">
        <v>27652</v>
      </c>
      <c r="B416" s="76">
        <v>8809587379422</v>
      </c>
      <c r="C416" s="50" t="s">
        <v>27653</v>
      </c>
      <c r="D416" s="77" t="s">
        <v>27654</v>
      </c>
      <c r="E416" s="78">
        <v>3000</v>
      </c>
      <c r="F416" s="15">
        <v>0.56999999999999995</v>
      </c>
      <c r="G416" s="80">
        <v>10</v>
      </c>
      <c r="H416" s="81">
        <f>Таблица630[[#This Row],[Коэфициент стоимости]]*Таблица630[[#This Row],[Розничная цена KRW]]</f>
        <v>1709.9999999999998</v>
      </c>
      <c r="I416" s="82" t="str">
        <f>IF($H$1="","Введите курс",Таблица630[[#This Row],[Оптовая цена KRW за 1шт]]/$H$1)</f>
        <v>Введите курс</v>
      </c>
      <c r="J416" s="83"/>
      <c r="K416" s="84">
        <f>Таблица630[[#This Row],[Заказ коробок ]]*Таблица630[[#This Row],[Кол-во шт в коробке]]</f>
        <v>0</v>
      </c>
      <c r="L416" s="85">
        <f>Таблица630[[#This Row],[Общее кол-во шт]]*Таблица630[[#This Row],[Оптовая цена KRW за 1шт]]</f>
        <v>0</v>
      </c>
      <c r="M416" s="86" t="str">
        <f>IFERROR(Таблица630[[#This Row],[Общее кол-во шт]]*Таблица630[[#This Row],[Оптовая цена USD за 1шт]],"")</f>
        <v/>
      </c>
      <c r="N416" s="87"/>
    </row>
    <row r="417" spans="1:14" ht="22.5" customHeight="1">
      <c r="A417" s="44" t="s">
        <v>27655</v>
      </c>
      <c r="B417" s="76">
        <v>8809587379477</v>
      </c>
      <c r="C417" s="50" t="s">
        <v>27656</v>
      </c>
      <c r="D417" s="77" t="s">
        <v>27657</v>
      </c>
      <c r="E417" s="78">
        <v>8000</v>
      </c>
      <c r="F417" s="15">
        <v>0.56999999999999995</v>
      </c>
      <c r="G417" s="80">
        <v>30</v>
      </c>
      <c r="H417" s="81">
        <f>Таблица630[[#This Row],[Коэфициент стоимости]]*Таблица630[[#This Row],[Розничная цена KRW]]</f>
        <v>4560</v>
      </c>
      <c r="I417" s="82" t="str">
        <f>IF($H$1="","Введите курс",Таблица630[[#This Row],[Оптовая цена KRW за 1шт]]/$H$1)</f>
        <v>Введите курс</v>
      </c>
      <c r="J417" s="83"/>
      <c r="K417" s="84">
        <f>Таблица630[[#This Row],[Заказ коробок ]]*Таблица630[[#This Row],[Кол-во шт в коробке]]</f>
        <v>0</v>
      </c>
      <c r="L417" s="85">
        <f>Таблица630[[#This Row],[Общее кол-во шт]]*Таблица630[[#This Row],[Оптовая цена KRW за 1шт]]</f>
        <v>0</v>
      </c>
      <c r="M417" s="86" t="str">
        <f>IFERROR(Таблица630[[#This Row],[Общее кол-во шт]]*Таблица630[[#This Row],[Оптовая цена USD за 1шт]],"")</f>
        <v/>
      </c>
      <c r="N417" s="87"/>
    </row>
    <row r="418" spans="1:14" ht="22.5" customHeight="1">
      <c r="A418" s="44" t="s">
        <v>27658</v>
      </c>
      <c r="B418" s="76">
        <v>8809668028690</v>
      </c>
      <c r="C418" s="50" t="s">
        <v>27659</v>
      </c>
      <c r="D418" s="77" t="s">
        <v>27660</v>
      </c>
      <c r="E418" s="78">
        <v>6000</v>
      </c>
      <c r="F418" s="15">
        <v>0.56999999999999995</v>
      </c>
      <c r="G418" s="80">
        <v>30</v>
      </c>
      <c r="H418" s="81">
        <f>Таблица630[[#This Row],[Коэфициент стоимости]]*Таблица630[[#This Row],[Розничная цена KRW]]</f>
        <v>3419.9999999999995</v>
      </c>
      <c r="I418" s="82" t="str">
        <f>IF($H$1="","Введите курс",Таблица630[[#This Row],[Оптовая цена KRW за 1шт]]/$H$1)</f>
        <v>Введите курс</v>
      </c>
      <c r="J418" s="83"/>
      <c r="K418" s="84">
        <f>Таблица630[[#This Row],[Заказ коробок ]]*Таблица630[[#This Row],[Кол-во шт в коробке]]</f>
        <v>0</v>
      </c>
      <c r="L418" s="85">
        <f>Таблица630[[#This Row],[Общее кол-во шт]]*Таблица630[[#This Row],[Оптовая цена KRW за 1шт]]</f>
        <v>0</v>
      </c>
      <c r="M418" s="86" t="str">
        <f>IFERROR(Таблица630[[#This Row],[Общее кол-во шт]]*Таблица630[[#This Row],[Оптовая цена USD за 1шт]],"")</f>
        <v/>
      </c>
      <c r="N418" s="87"/>
    </row>
    <row r="419" spans="1:14" ht="22.5" customHeight="1">
      <c r="A419" s="44" t="s">
        <v>27661</v>
      </c>
      <c r="B419" s="76">
        <v>8809668029116</v>
      </c>
      <c r="C419" s="50" t="s">
        <v>27662</v>
      </c>
      <c r="D419" s="77" t="s">
        <v>27663</v>
      </c>
      <c r="E419" s="78">
        <v>6000</v>
      </c>
      <c r="F419" s="15">
        <v>0.56999999999999995</v>
      </c>
      <c r="G419" s="80">
        <v>30</v>
      </c>
      <c r="H419" s="81">
        <f>Таблица630[[#This Row],[Коэфициент стоимости]]*Таблица630[[#This Row],[Розничная цена KRW]]</f>
        <v>3419.9999999999995</v>
      </c>
      <c r="I419" s="82" t="str">
        <f>IF($H$1="","Введите курс",Таблица630[[#This Row],[Оптовая цена KRW за 1шт]]/$H$1)</f>
        <v>Введите курс</v>
      </c>
      <c r="J419" s="83"/>
      <c r="K419" s="84">
        <f>Таблица630[[#This Row],[Заказ коробок ]]*Таблица630[[#This Row],[Кол-во шт в коробке]]</f>
        <v>0</v>
      </c>
      <c r="L419" s="85">
        <f>Таблица630[[#This Row],[Общее кол-во шт]]*Таблица630[[#This Row],[Оптовая цена KRW за 1шт]]</f>
        <v>0</v>
      </c>
      <c r="M419" s="86" t="str">
        <f>IFERROR(Таблица630[[#This Row],[Общее кол-во шт]]*Таблица630[[#This Row],[Оптовая цена USD за 1шт]],"")</f>
        <v/>
      </c>
      <c r="N419" s="87"/>
    </row>
    <row r="420" spans="1:14" ht="22.5" customHeight="1">
      <c r="A420" s="44" t="s">
        <v>27664</v>
      </c>
      <c r="B420" s="76">
        <v>8809820683002</v>
      </c>
      <c r="C420" s="50" t="s">
        <v>27665</v>
      </c>
      <c r="D420" s="77" t="s">
        <v>27666</v>
      </c>
      <c r="E420" s="78">
        <v>11000</v>
      </c>
      <c r="F420" s="15">
        <v>0.56999999999999995</v>
      </c>
      <c r="G420" s="80">
        <v>20</v>
      </c>
      <c r="H420" s="81">
        <f>Таблица630[[#This Row],[Коэфициент стоимости]]*Таблица630[[#This Row],[Розничная цена KRW]]</f>
        <v>6269.9999999999991</v>
      </c>
      <c r="I420" s="82" t="str">
        <f>IF($H$1="","Введите курс",Таблица630[[#This Row],[Оптовая цена KRW за 1шт]]/$H$1)</f>
        <v>Введите курс</v>
      </c>
      <c r="J420" s="83"/>
      <c r="K420" s="84">
        <f>Таблица630[[#This Row],[Заказ коробок ]]*Таблица630[[#This Row],[Кол-во шт в коробке]]</f>
        <v>0</v>
      </c>
      <c r="L420" s="85">
        <f>Таблица630[[#This Row],[Общее кол-во шт]]*Таблица630[[#This Row],[Оптовая цена KRW за 1шт]]</f>
        <v>0</v>
      </c>
      <c r="M420" s="86" t="str">
        <f>IFERROR(Таблица630[[#This Row],[Общее кол-во шт]]*Таблица630[[#This Row],[Оптовая цена USD за 1шт]],"")</f>
        <v/>
      </c>
      <c r="N420" s="87"/>
    </row>
    <row r="421" spans="1:14" ht="22.5" customHeight="1">
      <c r="A421" s="44" t="s">
        <v>27667</v>
      </c>
      <c r="B421" s="76">
        <v>8806199403699</v>
      </c>
      <c r="C421" s="50" t="s">
        <v>27668</v>
      </c>
      <c r="D421" s="77" t="s">
        <v>27669</v>
      </c>
      <c r="E421" s="78">
        <v>3000</v>
      </c>
      <c r="F421" s="15">
        <v>0.56999999999999995</v>
      </c>
      <c r="G421" s="80">
        <v>6</v>
      </c>
      <c r="H421" s="81">
        <f>Таблица630[[#This Row],[Коэфициент стоимости]]*Таблица630[[#This Row],[Розничная цена KRW]]</f>
        <v>1709.9999999999998</v>
      </c>
      <c r="I421" s="82" t="str">
        <f>IF($H$1="","Введите курс",Таблица630[[#This Row],[Оптовая цена KRW за 1шт]]/$H$1)</f>
        <v>Введите курс</v>
      </c>
      <c r="J421" s="83"/>
      <c r="K421" s="84">
        <f>Таблица630[[#This Row],[Заказ коробок ]]*Таблица630[[#This Row],[Кол-во шт в коробке]]</f>
        <v>0</v>
      </c>
      <c r="L421" s="85">
        <f>Таблица630[[#This Row],[Общее кол-во шт]]*Таблица630[[#This Row],[Оптовая цена KRW за 1шт]]</f>
        <v>0</v>
      </c>
      <c r="M421" s="86" t="str">
        <f>IFERROR(Таблица630[[#This Row],[Общее кол-во шт]]*Таблица630[[#This Row],[Оптовая цена USD за 1шт]],"")</f>
        <v/>
      </c>
      <c r="N421" s="87"/>
    </row>
    <row r="422" spans="1:14" ht="22.5" customHeight="1">
      <c r="A422" s="44" t="s">
        <v>27670</v>
      </c>
      <c r="B422" s="76">
        <v>8806199403835</v>
      </c>
      <c r="C422" s="50" t="s">
        <v>27671</v>
      </c>
      <c r="D422" s="77" t="s">
        <v>27672</v>
      </c>
      <c r="E422" s="78">
        <v>5000</v>
      </c>
      <c r="F422" s="15">
        <v>0.56999999999999995</v>
      </c>
      <c r="G422" s="80">
        <v>6</v>
      </c>
      <c r="H422" s="81">
        <f>Таблица630[[#This Row],[Коэфициент стоимости]]*Таблица630[[#This Row],[Розничная цена KRW]]</f>
        <v>2849.9999999999995</v>
      </c>
      <c r="I422" s="82" t="str">
        <f>IF($H$1="","Введите курс",Таблица630[[#This Row],[Оптовая цена KRW за 1шт]]/$H$1)</f>
        <v>Введите курс</v>
      </c>
      <c r="J422" s="83"/>
      <c r="K422" s="84">
        <f>Таблица630[[#This Row],[Заказ коробок ]]*Таблица630[[#This Row],[Кол-во шт в коробке]]</f>
        <v>0</v>
      </c>
      <c r="L422" s="85">
        <f>Таблица630[[#This Row],[Общее кол-во шт]]*Таблица630[[#This Row],[Оптовая цена KRW за 1шт]]</f>
        <v>0</v>
      </c>
      <c r="M422" s="86" t="str">
        <f>IFERROR(Таблица630[[#This Row],[Общее кол-во шт]]*Таблица630[[#This Row],[Оптовая цена USD за 1шт]],"")</f>
        <v/>
      </c>
      <c r="N422" s="87"/>
    </row>
    <row r="423" spans="1:14" ht="22.5" customHeight="1">
      <c r="A423" s="44" t="s">
        <v>27673</v>
      </c>
      <c r="B423" s="76">
        <v>8806199403873</v>
      </c>
      <c r="C423" s="50" t="s">
        <v>27674</v>
      </c>
      <c r="D423" s="77" t="s">
        <v>27675</v>
      </c>
      <c r="E423" s="78">
        <v>2000</v>
      </c>
      <c r="F423" s="15">
        <v>0.56999999999999995</v>
      </c>
      <c r="G423" s="80">
        <v>6</v>
      </c>
      <c r="H423" s="81">
        <f>Таблица630[[#This Row],[Коэфициент стоимости]]*Таблица630[[#This Row],[Розничная цена KRW]]</f>
        <v>1140</v>
      </c>
      <c r="I423" s="82" t="str">
        <f>IF($H$1="","Введите курс",Таблица630[[#This Row],[Оптовая цена KRW за 1шт]]/$H$1)</f>
        <v>Введите курс</v>
      </c>
      <c r="J423" s="83"/>
      <c r="K423" s="84">
        <f>Таблица630[[#This Row],[Заказ коробок ]]*Таблица630[[#This Row],[Кол-во шт в коробке]]</f>
        <v>0</v>
      </c>
      <c r="L423" s="85">
        <f>Таблица630[[#This Row],[Общее кол-во шт]]*Таблица630[[#This Row],[Оптовая цена KRW за 1шт]]</f>
        <v>0</v>
      </c>
      <c r="M423" s="86" t="str">
        <f>IFERROR(Таблица630[[#This Row],[Общее кол-во шт]]*Таблица630[[#This Row],[Оптовая цена USD за 1шт]],"")</f>
        <v/>
      </c>
      <c r="N423" s="87"/>
    </row>
    <row r="424" spans="1:14" ht="22.5" customHeight="1">
      <c r="A424" s="44" t="s">
        <v>27676</v>
      </c>
      <c r="B424" s="76">
        <v>8806179438789</v>
      </c>
      <c r="C424" s="50" t="s">
        <v>27677</v>
      </c>
      <c r="D424" s="77" t="s">
        <v>27678</v>
      </c>
      <c r="E424" s="78">
        <v>1500</v>
      </c>
      <c r="F424" s="15">
        <v>0.56999999999999995</v>
      </c>
      <c r="G424" s="80">
        <v>20</v>
      </c>
      <c r="H424" s="81">
        <f>Таблица630[[#This Row],[Коэфициент стоимости]]*Таблица630[[#This Row],[Розничная цена KRW]]</f>
        <v>854.99999999999989</v>
      </c>
      <c r="I424" s="82" t="str">
        <f>IF($H$1="","Введите курс",Таблица630[[#This Row],[Оптовая цена KRW за 1шт]]/$H$1)</f>
        <v>Введите курс</v>
      </c>
      <c r="J424" s="83"/>
      <c r="K424" s="84">
        <f>Таблица630[[#This Row],[Заказ коробок ]]*Таблица630[[#This Row],[Кол-во шт в коробке]]</f>
        <v>0</v>
      </c>
      <c r="L424" s="85">
        <f>Таблица630[[#This Row],[Общее кол-во шт]]*Таблица630[[#This Row],[Оптовая цена KRW за 1шт]]</f>
        <v>0</v>
      </c>
      <c r="M424" s="86" t="str">
        <f>IFERROR(Таблица630[[#This Row],[Общее кол-во шт]]*Таблица630[[#This Row],[Оптовая цена USD за 1шт]],"")</f>
        <v/>
      </c>
      <c r="N424" s="87"/>
    </row>
    <row r="425" spans="1:14" ht="22.5" customHeight="1">
      <c r="A425" s="44" t="s">
        <v>27679</v>
      </c>
      <c r="B425" s="76">
        <v>8806179438840</v>
      </c>
      <c r="C425" s="50" t="s">
        <v>27680</v>
      </c>
      <c r="D425" s="77" t="s">
        <v>27681</v>
      </c>
      <c r="E425" s="78">
        <v>2500</v>
      </c>
      <c r="F425" s="15">
        <v>0.56999999999999995</v>
      </c>
      <c r="G425" s="80">
        <v>10</v>
      </c>
      <c r="H425" s="81">
        <f>Таблица630[[#This Row],[Коэфициент стоимости]]*Таблица630[[#This Row],[Розничная цена KRW]]</f>
        <v>1424.9999999999998</v>
      </c>
      <c r="I425" s="82" t="str">
        <f>IF($H$1="","Введите курс",Таблица630[[#This Row],[Оптовая цена KRW за 1шт]]/$H$1)</f>
        <v>Введите курс</v>
      </c>
      <c r="J425" s="83"/>
      <c r="K425" s="84">
        <f>Таблица630[[#This Row],[Заказ коробок ]]*Таблица630[[#This Row],[Кол-во шт в коробке]]</f>
        <v>0</v>
      </c>
      <c r="L425" s="85">
        <f>Таблица630[[#This Row],[Общее кол-во шт]]*Таблица630[[#This Row],[Оптовая цена KRW за 1шт]]</f>
        <v>0</v>
      </c>
      <c r="M425" s="86" t="str">
        <f>IFERROR(Таблица630[[#This Row],[Общее кол-во шт]]*Таблица630[[#This Row],[Оптовая цена USD за 1шт]],"")</f>
        <v/>
      </c>
      <c r="N425" s="87"/>
    </row>
    <row r="426" spans="1:14" ht="22.5" customHeight="1">
      <c r="A426" s="44" t="s">
        <v>27682</v>
      </c>
      <c r="B426" s="76">
        <v>8806179438956</v>
      </c>
      <c r="C426" s="50" t="s">
        <v>27683</v>
      </c>
      <c r="D426" s="77" t="s">
        <v>27684</v>
      </c>
      <c r="E426" s="78">
        <v>2500</v>
      </c>
      <c r="F426" s="15">
        <v>0.56999999999999995</v>
      </c>
      <c r="G426" s="80">
        <v>10</v>
      </c>
      <c r="H426" s="81">
        <f>Таблица630[[#This Row],[Коэфициент стоимости]]*Таблица630[[#This Row],[Розничная цена KRW]]</f>
        <v>1424.9999999999998</v>
      </c>
      <c r="I426" s="82" t="str">
        <f>IF($H$1="","Введите курс",Таблица630[[#This Row],[Оптовая цена KRW за 1шт]]/$H$1)</f>
        <v>Введите курс</v>
      </c>
      <c r="J426" s="83"/>
      <c r="K426" s="84">
        <f>Таблица630[[#This Row],[Заказ коробок ]]*Таблица630[[#This Row],[Кол-во шт в коробке]]</f>
        <v>0</v>
      </c>
      <c r="L426" s="85">
        <f>Таблица630[[#This Row],[Общее кол-во шт]]*Таблица630[[#This Row],[Оптовая цена KRW за 1шт]]</f>
        <v>0</v>
      </c>
      <c r="M426" s="86" t="str">
        <f>IFERROR(Таблица630[[#This Row],[Общее кол-во шт]]*Таблица630[[#This Row],[Оптовая цена USD за 1шт]],"")</f>
        <v/>
      </c>
      <c r="N426" s="87"/>
    </row>
    <row r="427" spans="1:14" ht="22.5" customHeight="1">
      <c r="A427" s="44" t="s">
        <v>27685</v>
      </c>
      <c r="B427" s="76">
        <v>8806179439106</v>
      </c>
      <c r="C427" s="50" t="s">
        <v>27686</v>
      </c>
      <c r="D427" s="77" t="s">
        <v>27687</v>
      </c>
      <c r="E427" s="78">
        <v>1500</v>
      </c>
      <c r="F427" s="15">
        <v>0.56999999999999995</v>
      </c>
      <c r="G427" s="80">
        <v>5</v>
      </c>
      <c r="H427" s="81">
        <f>Таблица630[[#This Row],[Коэфициент стоимости]]*Таблица630[[#This Row],[Розничная цена KRW]]</f>
        <v>854.99999999999989</v>
      </c>
      <c r="I427" s="82" t="str">
        <f>IF($H$1="","Введите курс",Таблица630[[#This Row],[Оптовая цена KRW за 1шт]]/$H$1)</f>
        <v>Введите курс</v>
      </c>
      <c r="J427" s="83"/>
      <c r="K427" s="84">
        <f>Таблица630[[#This Row],[Заказ коробок ]]*Таблица630[[#This Row],[Кол-во шт в коробке]]</f>
        <v>0</v>
      </c>
      <c r="L427" s="85">
        <f>Таблица630[[#This Row],[Общее кол-во шт]]*Таблица630[[#This Row],[Оптовая цена KRW за 1шт]]</f>
        <v>0</v>
      </c>
      <c r="M427" s="86" t="str">
        <f>IFERROR(Таблица630[[#This Row],[Общее кол-во шт]]*Таблица630[[#This Row],[Оптовая цена USD за 1шт]],"")</f>
        <v/>
      </c>
      <c r="N427" s="87"/>
    </row>
    <row r="428" spans="1:14" ht="22.5" customHeight="1">
      <c r="A428" s="44" t="s">
        <v>27688</v>
      </c>
      <c r="B428" s="76">
        <v>8806179439144</v>
      </c>
      <c r="C428" s="50" t="s">
        <v>27689</v>
      </c>
      <c r="D428" s="77" t="s">
        <v>27690</v>
      </c>
      <c r="E428" s="78">
        <v>1500</v>
      </c>
      <c r="F428" s="15">
        <v>0.56999999999999995</v>
      </c>
      <c r="G428" s="80">
        <v>6</v>
      </c>
      <c r="H428" s="81">
        <f>Таблица630[[#This Row],[Коэфициент стоимости]]*Таблица630[[#This Row],[Розничная цена KRW]]</f>
        <v>854.99999999999989</v>
      </c>
      <c r="I428" s="82" t="str">
        <f>IF($H$1="","Введите курс",Таблица630[[#This Row],[Оптовая цена KRW за 1шт]]/$H$1)</f>
        <v>Введите курс</v>
      </c>
      <c r="J428" s="83"/>
      <c r="K428" s="84">
        <f>Таблица630[[#This Row],[Заказ коробок ]]*Таблица630[[#This Row],[Кол-во шт в коробке]]</f>
        <v>0</v>
      </c>
      <c r="L428" s="85">
        <f>Таблица630[[#This Row],[Общее кол-во шт]]*Таблица630[[#This Row],[Оптовая цена KRW за 1шт]]</f>
        <v>0</v>
      </c>
      <c r="M428" s="86" t="str">
        <f>IFERROR(Таблица630[[#This Row],[Общее кол-во шт]]*Таблица630[[#This Row],[Оптовая цена USD за 1шт]],"")</f>
        <v/>
      </c>
      <c r="N428" s="87"/>
    </row>
    <row r="429" spans="1:14" ht="22.5" customHeight="1">
      <c r="A429" s="44" t="s">
        <v>27691</v>
      </c>
      <c r="B429" s="76">
        <v>8806199489716</v>
      </c>
      <c r="C429" s="50" t="s">
        <v>27692</v>
      </c>
      <c r="D429" s="77" t="s">
        <v>27693</v>
      </c>
      <c r="E429" s="78">
        <v>9000</v>
      </c>
      <c r="F429" s="15">
        <v>0.56999999999999995</v>
      </c>
      <c r="G429" s="80">
        <v>1</v>
      </c>
      <c r="H429" s="81">
        <f>Таблица630[[#This Row],[Коэфициент стоимости]]*Таблица630[[#This Row],[Розничная цена KRW]]</f>
        <v>5130</v>
      </c>
      <c r="I429" s="82" t="str">
        <f>IF($H$1="","Введите курс",Таблица630[[#This Row],[Оптовая цена KRW за 1шт]]/$H$1)</f>
        <v>Введите курс</v>
      </c>
      <c r="J429" s="83"/>
      <c r="K429" s="84">
        <f>Таблица630[[#This Row],[Заказ коробок ]]*Таблица630[[#This Row],[Кол-во шт в коробке]]</f>
        <v>0</v>
      </c>
      <c r="L429" s="85">
        <f>Таблица630[[#This Row],[Общее кол-во шт]]*Таблица630[[#This Row],[Оптовая цена KRW за 1шт]]</f>
        <v>0</v>
      </c>
      <c r="M429" s="86" t="str">
        <f>IFERROR(Таблица630[[#This Row],[Общее кол-во шт]]*Таблица630[[#This Row],[Оптовая цена USD за 1шт]],"")</f>
        <v/>
      </c>
      <c r="N429" s="87"/>
    </row>
    <row r="430" spans="1:14" ht="22.5" customHeight="1">
      <c r="A430" s="44" t="s">
        <v>27694</v>
      </c>
      <c r="B430" s="76">
        <v>8806199472633</v>
      </c>
      <c r="C430" s="50" t="s">
        <v>27695</v>
      </c>
      <c r="D430" s="77" t="s">
        <v>27696</v>
      </c>
      <c r="E430" s="78">
        <v>2500</v>
      </c>
      <c r="F430" s="15">
        <v>0.56999999999999995</v>
      </c>
      <c r="G430" s="80">
        <v>60</v>
      </c>
      <c r="H430" s="81">
        <f>Таблица630[[#This Row],[Коэфициент стоимости]]*Таблица630[[#This Row],[Розничная цена KRW]]</f>
        <v>1424.9999999999998</v>
      </c>
      <c r="I430" s="82" t="str">
        <f>IF($H$1="","Введите курс",Таблица630[[#This Row],[Оптовая цена KRW за 1шт]]/$H$1)</f>
        <v>Введите курс</v>
      </c>
      <c r="J430" s="83"/>
      <c r="K430" s="84">
        <f>Таблица630[[#This Row],[Заказ коробок ]]*Таблица630[[#This Row],[Кол-во шт в коробке]]</f>
        <v>0</v>
      </c>
      <c r="L430" s="85">
        <f>Таблица630[[#This Row],[Общее кол-во шт]]*Таблица630[[#This Row],[Оптовая цена KRW за 1шт]]</f>
        <v>0</v>
      </c>
      <c r="M430" s="86" t="str">
        <f>IFERROR(Таблица630[[#This Row],[Общее кол-во шт]]*Таблица630[[#This Row],[Оптовая цена USD за 1шт]],"")</f>
        <v/>
      </c>
      <c r="N430" s="87"/>
    </row>
    <row r="431" spans="1:14" ht="22.5" customHeight="1">
      <c r="A431" s="44" t="s">
        <v>27697</v>
      </c>
      <c r="B431" s="76">
        <v>8809587383924</v>
      </c>
      <c r="C431" s="50" t="s">
        <v>27698</v>
      </c>
      <c r="D431" s="77" t="s">
        <v>27699</v>
      </c>
      <c r="E431" s="78">
        <v>3000</v>
      </c>
      <c r="F431" s="15">
        <v>0.56999999999999995</v>
      </c>
      <c r="G431" s="80">
        <v>8</v>
      </c>
      <c r="H431" s="81">
        <f>Таблица630[[#This Row],[Коэфициент стоимости]]*Таблица630[[#This Row],[Розничная цена KRW]]</f>
        <v>1709.9999999999998</v>
      </c>
      <c r="I431" s="82" t="str">
        <f>IF($H$1="","Введите курс",Таблица630[[#This Row],[Оптовая цена KRW за 1шт]]/$H$1)</f>
        <v>Введите курс</v>
      </c>
      <c r="J431" s="83"/>
      <c r="K431" s="84">
        <f>Таблица630[[#This Row],[Заказ коробок ]]*Таблица630[[#This Row],[Кол-во шт в коробке]]</f>
        <v>0</v>
      </c>
      <c r="L431" s="85">
        <f>Таблица630[[#This Row],[Общее кол-во шт]]*Таблица630[[#This Row],[Оптовая цена KRW за 1шт]]</f>
        <v>0</v>
      </c>
      <c r="M431" s="86" t="str">
        <f>IFERROR(Таблица630[[#This Row],[Общее кол-во шт]]*Таблица630[[#This Row],[Оптовая цена USD за 1шт]],"")</f>
        <v/>
      </c>
      <c r="N431" s="87"/>
    </row>
    <row r="432" spans="1:14" ht="22.5" customHeight="1">
      <c r="A432" s="44" t="s">
        <v>27700</v>
      </c>
      <c r="B432" s="76">
        <v>8809587360116</v>
      </c>
      <c r="C432" s="50" t="s">
        <v>27701</v>
      </c>
      <c r="D432" s="77" t="s">
        <v>27702</v>
      </c>
      <c r="E432" s="78">
        <v>4000</v>
      </c>
      <c r="F432" s="15">
        <v>0.56999999999999995</v>
      </c>
      <c r="G432" s="80">
        <v>6</v>
      </c>
      <c r="H432" s="81">
        <f>Таблица630[[#This Row],[Коэфициент стоимости]]*Таблица630[[#This Row],[Розничная цена KRW]]</f>
        <v>2280</v>
      </c>
      <c r="I432" s="82" t="str">
        <f>IF($H$1="","Введите курс",Таблица630[[#This Row],[Оптовая цена KRW за 1шт]]/$H$1)</f>
        <v>Введите курс</v>
      </c>
      <c r="J432" s="83"/>
      <c r="K432" s="84">
        <f>Таблица630[[#This Row],[Заказ коробок ]]*Таблица630[[#This Row],[Кол-во шт в коробке]]</f>
        <v>0</v>
      </c>
      <c r="L432" s="85">
        <f>Таблица630[[#This Row],[Общее кол-во шт]]*Таблица630[[#This Row],[Оптовая цена KRW за 1шт]]</f>
        <v>0</v>
      </c>
      <c r="M432" s="86" t="str">
        <f>IFERROR(Таблица630[[#This Row],[Общее кол-во шт]]*Таблица630[[#This Row],[Оптовая цена USD за 1шт]],"")</f>
        <v/>
      </c>
      <c r="N432" s="87"/>
    </row>
    <row r="433" spans="1:14" ht="22.5" customHeight="1">
      <c r="A433" s="44" t="s">
        <v>27703</v>
      </c>
      <c r="B433" s="76">
        <v>8809667987820</v>
      </c>
      <c r="C433" s="50" t="s">
        <v>27704</v>
      </c>
      <c r="D433" s="77" t="s">
        <v>27705</v>
      </c>
      <c r="E433" s="78">
        <v>3500</v>
      </c>
      <c r="F433" s="15">
        <v>0.56999999999999995</v>
      </c>
      <c r="G433" s="80">
        <v>12</v>
      </c>
      <c r="H433" s="81">
        <f>Таблица630[[#This Row],[Коэфициент стоимости]]*Таблица630[[#This Row],[Розничная цена KRW]]</f>
        <v>1994.9999999999998</v>
      </c>
      <c r="I433" s="82" t="str">
        <f>IF($H$1="","Введите курс",Таблица630[[#This Row],[Оптовая цена KRW за 1шт]]/$H$1)</f>
        <v>Введите курс</v>
      </c>
      <c r="J433" s="83"/>
      <c r="K433" s="84">
        <f>Таблица630[[#This Row],[Заказ коробок ]]*Таблица630[[#This Row],[Кол-во шт в коробке]]</f>
        <v>0</v>
      </c>
      <c r="L433" s="85">
        <f>Таблица630[[#This Row],[Общее кол-во шт]]*Таблица630[[#This Row],[Оптовая цена KRW за 1шт]]</f>
        <v>0</v>
      </c>
      <c r="M433" s="86" t="str">
        <f>IFERROR(Таблица630[[#This Row],[Общее кол-во шт]]*Таблица630[[#This Row],[Оптовая цена USD за 1шт]],"")</f>
        <v/>
      </c>
      <c r="N433" s="87"/>
    </row>
    <row r="434" spans="1:14" ht="22.5" customHeight="1">
      <c r="A434" s="44" t="s">
        <v>27706</v>
      </c>
      <c r="B434" s="76">
        <v>8809667987868</v>
      </c>
      <c r="C434" s="50" t="s">
        <v>27707</v>
      </c>
      <c r="D434" s="77" t="s">
        <v>27708</v>
      </c>
      <c r="E434" s="78">
        <v>3500</v>
      </c>
      <c r="F434" s="15">
        <v>0.56999999999999995</v>
      </c>
      <c r="G434" s="80">
        <v>12</v>
      </c>
      <c r="H434" s="81">
        <f>Таблица630[[#This Row],[Коэфициент стоимости]]*Таблица630[[#This Row],[Розничная цена KRW]]</f>
        <v>1994.9999999999998</v>
      </c>
      <c r="I434" s="82" t="str">
        <f>IF($H$1="","Введите курс",Таблица630[[#This Row],[Оптовая цена KRW за 1шт]]/$H$1)</f>
        <v>Введите курс</v>
      </c>
      <c r="J434" s="83"/>
      <c r="K434" s="84">
        <f>Таблица630[[#This Row],[Заказ коробок ]]*Таблица630[[#This Row],[Кол-во шт в коробке]]</f>
        <v>0</v>
      </c>
      <c r="L434" s="85">
        <f>Таблица630[[#This Row],[Общее кол-во шт]]*Таблица630[[#This Row],[Оптовая цена KRW за 1шт]]</f>
        <v>0</v>
      </c>
      <c r="M434" s="86" t="str">
        <f>IFERROR(Таблица630[[#This Row],[Общее кол-во шт]]*Таблица630[[#This Row],[Оптовая цена USD за 1шт]],"")</f>
        <v/>
      </c>
      <c r="N434" s="87"/>
    </row>
    <row r="435" spans="1:14" ht="22.5" customHeight="1">
      <c r="A435" s="44" t="s">
        <v>27709</v>
      </c>
      <c r="B435" s="76">
        <v>8809667987875</v>
      </c>
      <c r="C435" s="50" t="s">
        <v>27710</v>
      </c>
      <c r="D435" s="77" t="s">
        <v>27711</v>
      </c>
      <c r="E435" s="78">
        <v>3500</v>
      </c>
      <c r="F435" s="15">
        <v>0.56999999999999995</v>
      </c>
      <c r="G435" s="80">
        <v>12</v>
      </c>
      <c r="H435" s="81">
        <f>Таблица630[[#This Row],[Коэфициент стоимости]]*Таблица630[[#This Row],[Розничная цена KRW]]</f>
        <v>1994.9999999999998</v>
      </c>
      <c r="I435" s="82" t="str">
        <f>IF($H$1="","Введите курс",Таблица630[[#This Row],[Оптовая цена KRW за 1шт]]/$H$1)</f>
        <v>Введите курс</v>
      </c>
      <c r="J435" s="83"/>
      <c r="K435" s="84">
        <f>Таблица630[[#This Row],[Заказ коробок ]]*Таблица630[[#This Row],[Кол-во шт в коробке]]</f>
        <v>0</v>
      </c>
      <c r="L435" s="85">
        <f>Таблица630[[#This Row],[Общее кол-во шт]]*Таблица630[[#This Row],[Оптовая цена KRW за 1шт]]</f>
        <v>0</v>
      </c>
      <c r="M435" s="86" t="str">
        <f>IFERROR(Таблица630[[#This Row],[Общее кол-во шт]]*Таблица630[[#This Row],[Оптовая цена USD за 1шт]],"")</f>
        <v/>
      </c>
      <c r="N435" s="87"/>
    </row>
    <row r="436" spans="1:14" ht="22.5" customHeight="1">
      <c r="A436" s="44" t="s">
        <v>27712</v>
      </c>
      <c r="B436" s="76">
        <v>8809667999106</v>
      </c>
      <c r="C436" s="50" t="s">
        <v>27713</v>
      </c>
      <c r="D436" s="77" t="s">
        <v>27714</v>
      </c>
      <c r="E436" s="78">
        <v>2000</v>
      </c>
      <c r="F436" s="15">
        <v>0.56999999999999995</v>
      </c>
      <c r="G436" s="80">
        <v>20</v>
      </c>
      <c r="H436" s="81">
        <f>Таблица630[[#This Row],[Коэфициент стоимости]]*Таблица630[[#This Row],[Розничная цена KRW]]</f>
        <v>1140</v>
      </c>
      <c r="I436" s="82" t="str">
        <f>IF($H$1="","Введите курс",Таблица630[[#This Row],[Оптовая цена KRW за 1шт]]/$H$1)</f>
        <v>Введите курс</v>
      </c>
      <c r="J436" s="83"/>
      <c r="K436" s="84">
        <f>Таблица630[[#This Row],[Заказ коробок ]]*Таблица630[[#This Row],[Кол-во шт в коробке]]</f>
        <v>0</v>
      </c>
      <c r="L436" s="85">
        <f>Таблица630[[#This Row],[Общее кол-во шт]]*Таблица630[[#This Row],[Оптовая цена KRW за 1шт]]</f>
        <v>0</v>
      </c>
      <c r="M436" s="86" t="str">
        <f>IFERROR(Таблица630[[#This Row],[Общее кол-во шт]]*Таблица630[[#This Row],[Оптовая цена USD за 1шт]],"")</f>
        <v/>
      </c>
      <c r="N436" s="87"/>
    </row>
    <row r="437" spans="1:14" ht="22.5" customHeight="1">
      <c r="A437" s="44" t="s">
        <v>27715</v>
      </c>
      <c r="B437" s="76">
        <v>8809668028362</v>
      </c>
      <c r="C437" s="50" t="s">
        <v>27716</v>
      </c>
      <c r="D437" s="77" t="s">
        <v>27717</v>
      </c>
      <c r="E437" s="78">
        <v>2000</v>
      </c>
      <c r="F437" s="15">
        <v>0.56999999999999995</v>
      </c>
      <c r="G437" s="80">
        <v>20</v>
      </c>
      <c r="H437" s="81">
        <f>Таблица630[[#This Row],[Коэфициент стоимости]]*Таблица630[[#This Row],[Розничная цена KRW]]</f>
        <v>1140</v>
      </c>
      <c r="I437" s="82" t="str">
        <f>IF($H$1="","Введите курс",Таблица630[[#This Row],[Оптовая цена KRW за 1шт]]/$H$1)</f>
        <v>Введите курс</v>
      </c>
      <c r="J437" s="83"/>
      <c r="K437" s="84">
        <f>Таблица630[[#This Row],[Заказ коробок ]]*Таблица630[[#This Row],[Кол-во шт в коробке]]</f>
        <v>0</v>
      </c>
      <c r="L437" s="85">
        <f>Таблица630[[#This Row],[Общее кол-во шт]]*Таблица630[[#This Row],[Оптовая цена KRW за 1шт]]</f>
        <v>0</v>
      </c>
      <c r="M437" s="86" t="str">
        <f>IFERROR(Таблица630[[#This Row],[Общее кол-во шт]]*Таблица630[[#This Row],[Оптовая цена USD за 1шт]],"")</f>
        <v/>
      </c>
      <c r="N437" s="87"/>
    </row>
    <row r="438" spans="1:14" ht="22.5" customHeight="1">
      <c r="A438" s="44" t="s">
        <v>27718</v>
      </c>
      <c r="B438" s="76">
        <v>8806179439267</v>
      </c>
      <c r="C438" s="50" t="s">
        <v>27719</v>
      </c>
      <c r="D438" s="77" t="s">
        <v>27720</v>
      </c>
      <c r="E438" s="78">
        <v>2500</v>
      </c>
      <c r="F438" s="15">
        <v>0.56999999999999995</v>
      </c>
      <c r="G438" s="80">
        <v>10</v>
      </c>
      <c r="H438" s="81">
        <f>Таблица630[[#This Row],[Коэфициент стоимости]]*Таблица630[[#This Row],[Розничная цена KRW]]</f>
        <v>1424.9999999999998</v>
      </c>
      <c r="I438" s="82" t="str">
        <f>IF($H$1="","Введите курс",Таблица630[[#This Row],[Оптовая цена KRW за 1шт]]/$H$1)</f>
        <v>Введите курс</v>
      </c>
      <c r="J438" s="83"/>
      <c r="K438" s="84">
        <f>Таблица630[[#This Row],[Заказ коробок ]]*Таблица630[[#This Row],[Кол-во шт в коробке]]</f>
        <v>0</v>
      </c>
      <c r="L438" s="85">
        <f>Таблица630[[#This Row],[Общее кол-во шт]]*Таблица630[[#This Row],[Оптовая цена KRW за 1шт]]</f>
        <v>0</v>
      </c>
      <c r="M438" s="86" t="str">
        <f>IFERROR(Таблица630[[#This Row],[Общее кол-во шт]]*Таблица630[[#This Row],[Оптовая цена USD за 1шт]],"")</f>
        <v/>
      </c>
      <c r="N438" s="87"/>
    </row>
    <row r="439" spans="1:14" ht="22.5" customHeight="1">
      <c r="A439" s="44" t="s">
        <v>27721</v>
      </c>
      <c r="B439" s="76">
        <v>8809587360222</v>
      </c>
      <c r="C439" s="50" t="s">
        <v>27722</v>
      </c>
      <c r="D439" s="77" t="s">
        <v>27723</v>
      </c>
      <c r="E439" s="78">
        <v>6000</v>
      </c>
      <c r="F439" s="15">
        <v>0.56999999999999995</v>
      </c>
      <c r="G439" s="80">
        <v>6</v>
      </c>
      <c r="H439" s="81">
        <f>Таблица630[[#This Row],[Коэфициент стоимости]]*Таблица630[[#This Row],[Розничная цена KRW]]</f>
        <v>3419.9999999999995</v>
      </c>
      <c r="I439" s="82" t="str">
        <f>IF($H$1="","Введите курс",Таблица630[[#This Row],[Оптовая цена KRW за 1шт]]/$H$1)</f>
        <v>Введите курс</v>
      </c>
      <c r="J439" s="83"/>
      <c r="K439" s="84">
        <f>Таблица630[[#This Row],[Заказ коробок ]]*Таблица630[[#This Row],[Кол-во шт в коробке]]</f>
        <v>0</v>
      </c>
      <c r="L439" s="85">
        <f>Таблица630[[#This Row],[Общее кол-во шт]]*Таблица630[[#This Row],[Оптовая цена KRW за 1шт]]</f>
        <v>0</v>
      </c>
      <c r="M439" s="86" t="str">
        <f>IFERROR(Таблица630[[#This Row],[Общее кол-во шт]]*Таблица630[[#This Row],[Оптовая цена USD за 1шт]],"")</f>
        <v/>
      </c>
      <c r="N439" s="87"/>
    </row>
    <row r="440" spans="1:14" ht="22.5" customHeight="1">
      <c r="A440" s="44" t="s">
        <v>27724</v>
      </c>
      <c r="B440" s="76">
        <v>8809667987837</v>
      </c>
      <c r="C440" s="50" t="s">
        <v>27725</v>
      </c>
      <c r="D440" s="77" t="s">
        <v>27726</v>
      </c>
      <c r="E440" s="78">
        <v>3500</v>
      </c>
      <c r="F440" s="15">
        <v>0.56999999999999995</v>
      </c>
      <c r="G440" s="80">
        <v>12</v>
      </c>
      <c r="H440" s="81">
        <f>Таблица630[[#This Row],[Коэфициент стоимости]]*Таблица630[[#This Row],[Розничная цена KRW]]</f>
        <v>1994.9999999999998</v>
      </c>
      <c r="I440" s="82" t="str">
        <f>IF($H$1="","Введите курс",Таблица630[[#This Row],[Оптовая цена KRW за 1шт]]/$H$1)</f>
        <v>Введите курс</v>
      </c>
      <c r="J440" s="83"/>
      <c r="K440" s="84">
        <f>Таблица630[[#This Row],[Заказ коробок ]]*Таблица630[[#This Row],[Кол-во шт в коробке]]</f>
        <v>0</v>
      </c>
      <c r="L440" s="85">
        <f>Таблица630[[#This Row],[Общее кол-во шт]]*Таблица630[[#This Row],[Оптовая цена KRW за 1шт]]</f>
        <v>0</v>
      </c>
      <c r="M440" s="86" t="str">
        <f>IFERROR(Таблица630[[#This Row],[Общее кол-во шт]]*Таблица630[[#This Row],[Оптовая цена USD за 1шт]],"")</f>
        <v/>
      </c>
      <c r="N440" s="87"/>
    </row>
    <row r="441" spans="1:14" ht="22.5" customHeight="1">
      <c r="A441" s="44" t="s">
        <v>27727</v>
      </c>
      <c r="B441" s="76">
        <v>8809667987844</v>
      </c>
      <c r="C441" s="50" t="s">
        <v>27728</v>
      </c>
      <c r="D441" s="77" t="s">
        <v>27729</v>
      </c>
      <c r="E441" s="78">
        <v>3500</v>
      </c>
      <c r="F441" s="15">
        <v>0.56999999999999995</v>
      </c>
      <c r="G441" s="80">
        <v>12</v>
      </c>
      <c r="H441" s="81">
        <f>Таблица630[[#This Row],[Коэфициент стоимости]]*Таблица630[[#This Row],[Розничная цена KRW]]</f>
        <v>1994.9999999999998</v>
      </c>
      <c r="I441" s="82" t="str">
        <f>IF($H$1="","Введите курс",Таблица630[[#This Row],[Оптовая цена KRW за 1шт]]/$H$1)</f>
        <v>Введите курс</v>
      </c>
      <c r="J441" s="83"/>
      <c r="K441" s="84">
        <f>Таблица630[[#This Row],[Заказ коробок ]]*Таблица630[[#This Row],[Кол-во шт в коробке]]</f>
        <v>0</v>
      </c>
      <c r="L441" s="85">
        <f>Таблица630[[#This Row],[Общее кол-во шт]]*Таблица630[[#This Row],[Оптовая цена KRW за 1шт]]</f>
        <v>0</v>
      </c>
      <c r="M441" s="86" t="str">
        <f>IFERROR(Таблица630[[#This Row],[Общее кол-во шт]]*Таблица630[[#This Row],[Оптовая цена USD за 1шт]],"")</f>
        <v/>
      </c>
      <c r="N441" s="87"/>
    </row>
    <row r="442" spans="1:14" ht="22.5" customHeight="1">
      <c r="A442" s="44" t="s">
        <v>27730</v>
      </c>
      <c r="B442" s="76">
        <v>8809667987851</v>
      </c>
      <c r="C442" s="50" t="s">
        <v>27731</v>
      </c>
      <c r="D442" s="77" t="s">
        <v>27732</v>
      </c>
      <c r="E442" s="78">
        <v>3500</v>
      </c>
      <c r="F442" s="15">
        <v>0.56999999999999995</v>
      </c>
      <c r="G442" s="80">
        <v>12</v>
      </c>
      <c r="H442" s="81">
        <f>Таблица630[[#This Row],[Коэфициент стоимости]]*Таблица630[[#This Row],[Розничная цена KRW]]</f>
        <v>1994.9999999999998</v>
      </c>
      <c r="I442" s="82" t="str">
        <f>IF($H$1="","Введите курс",Таблица630[[#This Row],[Оптовая цена KRW за 1шт]]/$H$1)</f>
        <v>Введите курс</v>
      </c>
      <c r="J442" s="83"/>
      <c r="K442" s="84">
        <f>Таблица630[[#This Row],[Заказ коробок ]]*Таблица630[[#This Row],[Кол-во шт в коробке]]</f>
        <v>0</v>
      </c>
      <c r="L442" s="85">
        <f>Таблица630[[#This Row],[Общее кол-во шт]]*Таблица630[[#This Row],[Оптовая цена KRW за 1шт]]</f>
        <v>0</v>
      </c>
      <c r="M442" s="86" t="str">
        <f>IFERROR(Таблица630[[#This Row],[Общее кол-во шт]]*Таблица630[[#This Row],[Оптовая цена USD за 1шт]],"")</f>
        <v/>
      </c>
      <c r="N442" s="87"/>
    </row>
    <row r="443" spans="1:14" ht="22.5" customHeight="1">
      <c r="A443" s="44" t="s">
        <v>27733</v>
      </c>
      <c r="B443" s="76">
        <v>8809668020021</v>
      </c>
      <c r="C443" s="50" t="s">
        <v>27734</v>
      </c>
      <c r="D443" s="77" t="s">
        <v>27735</v>
      </c>
      <c r="E443" s="78">
        <v>7000</v>
      </c>
      <c r="F443" s="15">
        <v>0.56999999999999995</v>
      </c>
      <c r="G443" s="80">
        <v>10</v>
      </c>
      <c r="H443" s="81">
        <f>Таблица630[[#This Row],[Коэфициент стоимости]]*Таблица630[[#This Row],[Розничная цена KRW]]</f>
        <v>3989.9999999999995</v>
      </c>
      <c r="I443" s="82" t="str">
        <f>IF($H$1="","Введите курс",Таблица630[[#This Row],[Оптовая цена KRW за 1шт]]/$H$1)</f>
        <v>Введите курс</v>
      </c>
      <c r="J443" s="83"/>
      <c r="K443" s="84">
        <f>Таблица630[[#This Row],[Заказ коробок ]]*Таблица630[[#This Row],[Кол-во шт в коробке]]</f>
        <v>0</v>
      </c>
      <c r="L443" s="85">
        <f>Таблица630[[#This Row],[Общее кол-во шт]]*Таблица630[[#This Row],[Оптовая цена KRW за 1шт]]</f>
        <v>0</v>
      </c>
      <c r="M443" s="86" t="str">
        <f>IFERROR(Таблица630[[#This Row],[Общее кол-во шт]]*Таблица630[[#This Row],[Оптовая цена USD за 1шт]],"")</f>
        <v/>
      </c>
      <c r="N443" s="87"/>
    </row>
    <row r="444" spans="1:14" ht="22.5" customHeight="1">
      <c r="A444" s="44" t="s">
        <v>27736</v>
      </c>
      <c r="B444" s="76">
        <v>8809667995580</v>
      </c>
      <c r="C444" s="50" t="s">
        <v>27737</v>
      </c>
      <c r="D444" s="77" t="s">
        <v>27738</v>
      </c>
      <c r="E444" s="78">
        <v>8000</v>
      </c>
      <c r="F444" s="15">
        <v>0.56999999999999995</v>
      </c>
      <c r="G444" s="80">
        <v>6</v>
      </c>
      <c r="H444" s="81">
        <f>Таблица630[[#This Row],[Коэфициент стоимости]]*Таблица630[[#This Row],[Розничная цена KRW]]</f>
        <v>4560</v>
      </c>
      <c r="I444" s="82" t="str">
        <f>IF($H$1="","Введите курс",Таблица630[[#This Row],[Оптовая цена KRW за 1шт]]/$H$1)</f>
        <v>Введите курс</v>
      </c>
      <c r="J444" s="83"/>
      <c r="K444" s="84">
        <f>Таблица630[[#This Row],[Заказ коробок ]]*Таблица630[[#This Row],[Кол-во шт в коробке]]</f>
        <v>0</v>
      </c>
      <c r="L444" s="85">
        <f>Таблица630[[#This Row],[Общее кол-во шт]]*Таблица630[[#This Row],[Оптовая цена KRW за 1шт]]</f>
        <v>0</v>
      </c>
      <c r="M444" s="86" t="str">
        <f>IFERROR(Таблица630[[#This Row],[Общее кол-во шт]]*Таблица630[[#This Row],[Оптовая цена USD за 1шт]],"")</f>
        <v/>
      </c>
      <c r="N444" s="87"/>
    </row>
    <row r="445" spans="1:14" ht="22.5" customHeight="1">
      <c r="A445" s="44" t="s">
        <v>27739</v>
      </c>
      <c r="B445" s="76">
        <v>8809667995597</v>
      </c>
      <c r="C445" s="50" t="s">
        <v>27740</v>
      </c>
      <c r="D445" s="77" t="s">
        <v>27741</v>
      </c>
      <c r="E445" s="78">
        <v>16000</v>
      </c>
      <c r="F445" s="15">
        <v>0.56999999999999995</v>
      </c>
      <c r="G445" s="80">
        <v>4</v>
      </c>
      <c r="H445" s="81">
        <f>Таблица630[[#This Row],[Коэфициент стоимости]]*Таблица630[[#This Row],[Розничная цена KRW]]</f>
        <v>9120</v>
      </c>
      <c r="I445" s="82" t="str">
        <f>IF($H$1="","Введите курс",Таблица630[[#This Row],[Оптовая цена KRW за 1шт]]/$H$1)</f>
        <v>Введите курс</v>
      </c>
      <c r="J445" s="83"/>
      <c r="K445" s="84">
        <f>Таблица630[[#This Row],[Заказ коробок ]]*Таблица630[[#This Row],[Кол-во шт в коробке]]</f>
        <v>0</v>
      </c>
      <c r="L445" s="85">
        <f>Таблица630[[#This Row],[Общее кол-во шт]]*Таблица630[[#This Row],[Оптовая цена KRW за 1шт]]</f>
        <v>0</v>
      </c>
      <c r="M445" s="86" t="str">
        <f>IFERROR(Таблица630[[#This Row],[Общее кол-во шт]]*Таблица630[[#This Row],[Оптовая цена USD за 1шт]],"")</f>
        <v/>
      </c>
      <c r="N445" s="87"/>
    </row>
    <row r="446" spans="1:14" ht="22.5" customHeight="1">
      <c r="A446" s="44" t="s">
        <v>27742</v>
      </c>
      <c r="B446" s="76">
        <v>8809587367771</v>
      </c>
      <c r="C446" s="50" t="s">
        <v>27743</v>
      </c>
      <c r="D446" s="77" t="s">
        <v>27744</v>
      </c>
      <c r="E446" s="78">
        <v>10000</v>
      </c>
      <c r="F446" s="15">
        <v>0.56999999999999995</v>
      </c>
      <c r="G446" s="80">
        <v>6</v>
      </c>
      <c r="H446" s="81">
        <f>Таблица630[[#This Row],[Коэфициент стоимости]]*Таблица630[[#This Row],[Розничная цена KRW]]</f>
        <v>5699.9999999999991</v>
      </c>
      <c r="I446" s="82" t="str">
        <f>IF($H$1="","Введите курс",Таблица630[[#This Row],[Оптовая цена KRW за 1шт]]/$H$1)</f>
        <v>Введите курс</v>
      </c>
      <c r="J446" s="83"/>
      <c r="K446" s="84">
        <f>Таблица630[[#This Row],[Заказ коробок ]]*Таблица630[[#This Row],[Кол-во шт в коробке]]</f>
        <v>0</v>
      </c>
      <c r="L446" s="85">
        <f>Таблица630[[#This Row],[Общее кол-во шт]]*Таблица630[[#This Row],[Оптовая цена KRW за 1шт]]</f>
        <v>0</v>
      </c>
      <c r="M446" s="86" t="str">
        <f>IFERROR(Таблица630[[#This Row],[Общее кол-во шт]]*Таблица630[[#This Row],[Оптовая цена USD за 1шт]],"")</f>
        <v/>
      </c>
      <c r="N446" s="87"/>
    </row>
    <row r="447" spans="1:14" ht="22.5" customHeight="1">
      <c r="A447" s="44" t="s">
        <v>27745</v>
      </c>
      <c r="B447" s="76">
        <v>8809140507897</v>
      </c>
      <c r="C447" s="50" t="s">
        <v>27746</v>
      </c>
      <c r="D447" s="77" t="s">
        <v>27747</v>
      </c>
      <c r="E447" s="78">
        <v>9000</v>
      </c>
      <c r="F447" s="15">
        <v>0.56999999999999995</v>
      </c>
      <c r="G447" s="80">
        <v>6</v>
      </c>
      <c r="H447" s="81">
        <f>Таблица630[[#This Row],[Коэфициент стоимости]]*Таблица630[[#This Row],[Розничная цена KRW]]</f>
        <v>5130</v>
      </c>
      <c r="I447" s="82" t="str">
        <f>IF($H$1="","Введите курс",Таблица630[[#This Row],[Оптовая цена KRW за 1шт]]/$H$1)</f>
        <v>Введите курс</v>
      </c>
      <c r="J447" s="83"/>
      <c r="K447" s="84">
        <f>Таблица630[[#This Row],[Заказ коробок ]]*Таблица630[[#This Row],[Кол-во шт в коробке]]</f>
        <v>0</v>
      </c>
      <c r="L447" s="85">
        <f>Таблица630[[#This Row],[Общее кол-во шт]]*Таблица630[[#This Row],[Оптовая цена KRW за 1шт]]</f>
        <v>0</v>
      </c>
      <c r="M447" s="86" t="str">
        <f>IFERROR(Таблица630[[#This Row],[Общее кол-во шт]]*Таблица630[[#This Row],[Оптовая цена USD за 1шт]],"")</f>
        <v/>
      </c>
      <c r="N447" s="87"/>
    </row>
    <row r="448" spans="1:14" ht="22.5" customHeight="1">
      <c r="A448" s="44" t="s">
        <v>27748</v>
      </c>
      <c r="B448" s="76">
        <v>8809667997041</v>
      </c>
      <c r="C448" s="50" t="s">
        <v>27749</v>
      </c>
      <c r="D448" s="77" t="s">
        <v>27750</v>
      </c>
      <c r="E448" s="78">
        <v>12000</v>
      </c>
      <c r="F448" s="15">
        <v>0.56999999999999995</v>
      </c>
      <c r="G448" s="80">
        <v>6</v>
      </c>
      <c r="H448" s="81">
        <f>Таблица630[[#This Row],[Коэфициент стоимости]]*Таблица630[[#This Row],[Розничная цена KRW]]</f>
        <v>6839.9999999999991</v>
      </c>
      <c r="I448" s="82" t="str">
        <f>IF($H$1="","Введите курс",Таблица630[[#This Row],[Оптовая цена KRW за 1шт]]/$H$1)</f>
        <v>Введите курс</v>
      </c>
      <c r="J448" s="83"/>
      <c r="K448" s="84">
        <f>Таблица630[[#This Row],[Заказ коробок ]]*Таблица630[[#This Row],[Кол-во шт в коробке]]</f>
        <v>0</v>
      </c>
      <c r="L448" s="85">
        <f>Таблица630[[#This Row],[Общее кол-во шт]]*Таблица630[[#This Row],[Оптовая цена KRW за 1шт]]</f>
        <v>0</v>
      </c>
      <c r="M448" s="86" t="str">
        <f>IFERROR(Таблица630[[#This Row],[Общее кол-во шт]]*Таблица630[[#This Row],[Оптовая цена USD за 1шт]],"")</f>
        <v/>
      </c>
      <c r="N448" s="87"/>
    </row>
    <row r="449" spans="1:14" ht="22.5" customHeight="1">
      <c r="A449" s="44" t="s">
        <v>27751</v>
      </c>
      <c r="B449" s="76">
        <v>8809667997065</v>
      </c>
      <c r="C449" s="50" t="s">
        <v>27752</v>
      </c>
      <c r="D449" s="77" t="s">
        <v>27753</v>
      </c>
      <c r="E449" s="78">
        <v>12000</v>
      </c>
      <c r="F449" s="15">
        <v>0.56999999999999995</v>
      </c>
      <c r="G449" s="80">
        <v>6</v>
      </c>
      <c r="H449" s="81">
        <f>Таблица630[[#This Row],[Коэфициент стоимости]]*Таблица630[[#This Row],[Розничная цена KRW]]</f>
        <v>6839.9999999999991</v>
      </c>
      <c r="I449" s="82" t="str">
        <f>IF($H$1="","Введите курс",Таблица630[[#This Row],[Оптовая цена KRW за 1шт]]/$H$1)</f>
        <v>Введите курс</v>
      </c>
      <c r="J449" s="83"/>
      <c r="K449" s="84">
        <f>Таблица630[[#This Row],[Заказ коробок ]]*Таблица630[[#This Row],[Кол-во шт в коробке]]</f>
        <v>0</v>
      </c>
      <c r="L449" s="85">
        <f>Таблица630[[#This Row],[Общее кол-во шт]]*Таблица630[[#This Row],[Оптовая цена KRW за 1шт]]</f>
        <v>0</v>
      </c>
      <c r="M449" s="86" t="str">
        <f>IFERROR(Таблица630[[#This Row],[Общее кол-во шт]]*Таблица630[[#This Row],[Оптовая цена USD за 1шт]],"")</f>
        <v/>
      </c>
      <c r="N449" s="87"/>
    </row>
    <row r="450" spans="1:14" ht="22.5" customHeight="1">
      <c r="A450" s="44" t="s">
        <v>27754</v>
      </c>
      <c r="B450" s="76">
        <v>8809667997072</v>
      </c>
      <c r="C450" s="50" t="s">
        <v>27755</v>
      </c>
      <c r="D450" s="77" t="s">
        <v>27756</v>
      </c>
      <c r="E450" s="78">
        <v>12000</v>
      </c>
      <c r="F450" s="15">
        <v>0.56999999999999995</v>
      </c>
      <c r="G450" s="80">
        <v>6</v>
      </c>
      <c r="H450" s="81">
        <f>Таблица630[[#This Row],[Коэфициент стоимости]]*Таблица630[[#This Row],[Розничная цена KRW]]</f>
        <v>6839.9999999999991</v>
      </c>
      <c r="I450" s="82" t="str">
        <f>IF($H$1="","Введите курс",Таблица630[[#This Row],[Оптовая цена KRW за 1шт]]/$H$1)</f>
        <v>Введите курс</v>
      </c>
      <c r="J450" s="83"/>
      <c r="K450" s="84">
        <f>Таблица630[[#This Row],[Заказ коробок ]]*Таблица630[[#This Row],[Кол-во шт в коробке]]</f>
        <v>0</v>
      </c>
      <c r="L450" s="85">
        <f>Таблица630[[#This Row],[Общее кол-во шт]]*Таблица630[[#This Row],[Оптовая цена KRW за 1шт]]</f>
        <v>0</v>
      </c>
      <c r="M450" s="86" t="str">
        <f>IFERROR(Таблица630[[#This Row],[Общее кол-во шт]]*Таблица630[[#This Row],[Оптовая цена USD за 1шт]],"")</f>
        <v/>
      </c>
      <c r="N450" s="87"/>
    </row>
    <row r="451" spans="1:14" ht="22.5" customHeight="1">
      <c r="A451" s="44" t="s">
        <v>27757</v>
      </c>
      <c r="B451" s="76">
        <v>8809667997089</v>
      </c>
      <c r="C451" s="50" t="s">
        <v>27758</v>
      </c>
      <c r="D451" s="77" t="s">
        <v>27759</v>
      </c>
      <c r="E451" s="78">
        <v>12000</v>
      </c>
      <c r="F451" s="15">
        <v>0.56999999999999995</v>
      </c>
      <c r="G451" s="80">
        <v>6</v>
      </c>
      <c r="H451" s="81">
        <f>Таблица630[[#This Row],[Коэфициент стоимости]]*Таблица630[[#This Row],[Розничная цена KRW]]</f>
        <v>6839.9999999999991</v>
      </c>
      <c r="I451" s="82" t="str">
        <f>IF($H$1="","Введите курс",Таблица630[[#This Row],[Оптовая цена KRW за 1шт]]/$H$1)</f>
        <v>Введите курс</v>
      </c>
      <c r="J451" s="83"/>
      <c r="K451" s="84">
        <f>Таблица630[[#This Row],[Заказ коробок ]]*Таблица630[[#This Row],[Кол-во шт в коробке]]</f>
        <v>0</v>
      </c>
      <c r="L451" s="85">
        <f>Таблица630[[#This Row],[Общее кол-во шт]]*Таблица630[[#This Row],[Оптовая цена KRW за 1шт]]</f>
        <v>0</v>
      </c>
      <c r="M451" s="86" t="str">
        <f>IFERROR(Таблица630[[#This Row],[Общее кол-во шт]]*Таблица630[[#This Row],[Оптовая цена USD за 1шт]],"")</f>
        <v/>
      </c>
      <c r="N451" s="87"/>
    </row>
    <row r="452" spans="1:14" ht="22.5" customHeight="1">
      <c r="A452" s="44" t="s">
        <v>27760</v>
      </c>
      <c r="B452" s="76">
        <v>8809667997096</v>
      </c>
      <c r="C452" s="50" t="s">
        <v>27761</v>
      </c>
      <c r="D452" s="77" t="s">
        <v>27762</v>
      </c>
      <c r="E452" s="78">
        <v>12000</v>
      </c>
      <c r="F452" s="15">
        <v>0.56999999999999995</v>
      </c>
      <c r="G452" s="80">
        <v>6</v>
      </c>
      <c r="H452" s="81">
        <f>Таблица630[[#This Row],[Коэфициент стоимости]]*Таблица630[[#This Row],[Розничная цена KRW]]</f>
        <v>6839.9999999999991</v>
      </c>
      <c r="I452" s="82" t="str">
        <f>IF($H$1="","Введите курс",Таблица630[[#This Row],[Оптовая цена KRW за 1шт]]/$H$1)</f>
        <v>Введите курс</v>
      </c>
      <c r="J452" s="83"/>
      <c r="K452" s="84">
        <f>Таблица630[[#This Row],[Заказ коробок ]]*Таблица630[[#This Row],[Кол-во шт в коробке]]</f>
        <v>0</v>
      </c>
      <c r="L452" s="85">
        <f>Таблица630[[#This Row],[Общее кол-во шт]]*Таблица630[[#This Row],[Оптовая цена KRW за 1шт]]</f>
        <v>0</v>
      </c>
      <c r="M452" s="86" t="str">
        <f>IFERROR(Таблица630[[#This Row],[Общее кол-во шт]]*Таблица630[[#This Row],[Оптовая цена USD за 1шт]],"")</f>
        <v/>
      </c>
      <c r="N452" s="87"/>
    </row>
    <row r="453" spans="1:14" ht="22.5" customHeight="1">
      <c r="A453" s="44" t="s">
        <v>27763</v>
      </c>
      <c r="B453" s="76">
        <v>8809667997102</v>
      </c>
      <c r="C453" s="50" t="s">
        <v>27764</v>
      </c>
      <c r="D453" s="77" t="s">
        <v>27765</v>
      </c>
      <c r="E453" s="78">
        <v>12000</v>
      </c>
      <c r="F453" s="15">
        <v>0.56999999999999995</v>
      </c>
      <c r="G453" s="80">
        <v>6</v>
      </c>
      <c r="H453" s="81">
        <f>Таблица630[[#This Row],[Коэфициент стоимости]]*Таблица630[[#This Row],[Розничная цена KRW]]</f>
        <v>6839.9999999999991</v>
      </c>
      <c r="I453" s="82" t="str">
        <f>IF($H$1="","Введите курс",Таблица630[[#This Row],[Оптовая цена KRW за 1шт]]/$H$1)</f>
        <v>Введите курс</v>
      </c>
      <c r="J453" s="83"/>
      <c r="K453" s="84">
        <f>Таблица630[[#This Row],[Заказ коробок ]]*Таблица630[[#This Row],[Кол-во шт в коробке]]</f>
        <v>0</v>
      </c>
      <c r="L453" s="85">
        <f>Таблица630[[#This Row],[Общее кол-во шт]]*Таблица630[[#This Row],[Оптовая цена KRW за 1шт]]</f>
        <v>0</v>
      </c>
      <c r="M453" s="86" t="str">
        <f>IFERROR(Таблица630[[#This Row],[Общее кол-во шт]]*Таблица630[[#This Row],[Оптовая цена USD за 1шт]],"")</f>
        <v/>
      </c>
      <c r="N453" s="87"/>
    </row>
    <row r="454" spans="1:14" ht="22.5" customHeight="1">
      <c r="A454" s="44" t="s">
        <v>27766</v>
      </c>
      <c r="B454" s="76">
        <v>8809667997119</v>
      </c>
      <c r="C454" s="50" t="s">
        <v>27767</v>
      </c>
      <c r="D454" s="77" t="s">
        <v>27768</v>
      </c>
      <c r="E454" s="78">
        <v>12000</v>
      </c>
      <c r="F454" s="15">
        <v>0.56999999999999995</v>
      </c>
      <c r="G454" s="80">
        <v>6</v>
      </c>
      <c r="H454" s="81">
        <f>Таблица630[[#This Row],[Коэфициент стоимости]]*Таблица630[[#This Row],[Розничная цена KRW]]</f>
        <v>6839.9999999999991</v>
      </c>
      <c r="I454" s="82" t="str">
        <f>IF($H$1="","Введите курс",Таблица630[[#This Row],[Оптовая цена KRW за 1шт]]/$H$1)</f>
        <v>Введите курс</v>
      </c>
      <c r="J454" s="83"/>
      <c r="K454" s="84">
        <f>Таблица630[[#This Row],[Заказ коробок ]]*Таблица630[[#This Row],[Кол-во шт в коробке]]</f>
        <v>0</v>
      </c>
      <c r="L454" s="85">
        <f>Таблица630[[#This Row],[Общее кол-во шт]]*Таблица630[[#This Row],[Оптовая цена KRW за 1шт]]</f>
        <v>0</v>
      </c>
      <c r="M454" s="86" t="str">
        <f>IFERROR(Таблица630[[#This Row],[Общее кол-во шт]]*Таблица630[[#This Row],[Оптовая цена USD за 1шт]],"")</f>
        <v/>
      </c>
      <c r="N454" s="87"/>
    </row>
    <row r="455" spans="1:14" ht="22.5" customHeight="1">
      <c r="A455" s="44" t="s">
        <v>27769</v>
      </c>
      <c r="B455" s="76">
        <v>8809667997133</v>
      </c>
      <c r="C455" s="50" t="s">
        <v>27770</v>
      </c>
      <c r="D455" s="77" t="s">
        <v>27771</v>
      </c>
      <c r="E455" s="78">
        <v>12000</v>
      </c>
      <c r="F455" s="15">
        <v>0.56999999999999995</v>
      </c>
      <c r="G455" s="80">
        <v>6</v>
      </c>
      <c r="H455" s="81">
        <f>Таблица630[[#This Row],[Коэфициент стоимости]]*Таблица630[[#This Row],[Розничная цена KRW]]</f>
        <v>6839.9999999999991</v>
      </c>
      <c r="I455" s="82" t="str">
        <f>IF($H$1="","Введите курс",Таблица630[[#This Row],[Оптовая цена KRW за 1шт]]/$H$1)</f>
        <v>Введите курс</v>
      </c>
      <c r="J455" s="83"/>
      <c r="K455" s="84">
        <f>Таблица630[[#This Row],[Заказ коробок ]]*Таблица630[[#This Row],[Кол-во шт в коробке]]</f>
        <v>0</v>
      </c>
      <c r="L455" s="85">
        <f>Таблица630[[#This Row],[Общее кол-во шт]]*Таблица630[[#This Row],[Оптовая цена KRW за 1шт]]</f>
        <v>0</v>
      </c>
      <c r="M455" s="86" t="str">
        <f>IFERROR(Таблица630[[#This Row],[Общее кол-во шт]]*Таблица630[[#This Row],[Оптовая цена USD за 1шт]],"")</f>
        <v/>
      </c>
      <c r="N455" s="87"/>
    </row>
    <row r="456" spans="1:14" ht="22.5" customHeight="1">
      <c r="A456" s="44" t="s">
        <v>27772</v>
      </c>
      <c r="B456" s="76">
        <v>8809667997058</v>
      </c>
      <c r="C456" s="50" t="s">
        <v>27773</v>
      </c>
      <c r="D456" s="77" t="s">
        <v>27774</v>
      </c>
      <c r="E456" s="78">
        <v>12000</v>
      </c>
      <c r="F456" s="15">
        <v>0.56999999999999995</v>
      </c>
      <c r="G456" s="80">
        <v>6</v>
      </c>
      <c r="H456" s="81">
        <f>Таблица630[[#This Row],[Коэфициент стоимости]]*Таблица630[[#This Row],[Розничная цена KRW]]</f>
        <v>6839.9999999999991</v>
      </c>
      <c r="I456" s="82" t="str">
        <f>IF($H$1="","Введите курс",Таблица630[[#This Row],[Оптовая цена KRW за 1шт]]/$H$1)</f>
        <v>Введите курс</v>
      </c>
      <c r="J456" s="83"/>
      <c r="K456" s="84">
        <f>Таблица630[[#This Row],[Заказ коробок ]]*Таблица630[[#This Row],[Кол-во шт в коробке]]</f>
        <v>0</v>
      </c>
      <c r="L456" s="85">
        <f>Таблица630[[#This Row],[Общее кол-во шт]]*Таблица630[[#This Row],[Оптовая цена KRW за 1шт]]</f>
        <v>0</v>
      </c>
      <c r="M456" s="86" t="str">
        <f>IFERROR(Таблица630[[#This Row],[Общее кол-во шт]]*Таблица630[[#This Row],[Оптовая цена USD за 1шт]],"")</f>
        <v/>
      </c>
      <c r="N456" s="87"/>
    </row>
    <row r="457" spans="1:14" ht="22.5" customHeight="1">
      <c r="A457" s="44" t="s">
        <v>27775</v>
      </c>
      <c r="B457" s="76">
        <v>8809667997126</v>
      </c>
      <c r="C457" s="50" t="s">
        <v>27776</v>
      </c>
      <c r="D457" s="77" t="s">
        <v>27777</v>
      </c>
      <c r="E457" s="78">
        <v>12000</v>
      </c>
      <c r="F457" s="15">
        <v>0.56999999999999995</v>
      </c>
      <c r="G457" s="80">
        <v>6</v>
      </c>
      <c r="H457" s="81">
        <f>Таблица630[[#This Row],[Коэфициент стоимости]]*Таблица630[[#This Row],[Розничная цена KRW]]</f>
        <v>6839.9999999999991</v>
      </c>
      <c r="I457" s="82" t="str">
        <f>IF($H$1="","Введите курс",Таблица630[[#This Row],[Оптовая цена KRW за 1шт]]/$H$1)</f>
        <v>Введите курс</v>
      </c>
      <c r="J457" s="83"/>
      <c r="K457" s="84">
        <f>Таблица630[[#This Row],[Заказ коробок ]]*Таблица630[[#This Row],[Кол-во шт в коробке]]</f>
        <v>0</v>
      </c>
      <c r="L457" s="85">
        <f>Таблица630[[#This Row],[Общее кол-во шт]]*Таблица630[[#This Row],[Оптовая цена KRW за 1шт]]</f>
        <v>0</v>
      </c>
      <c r="M457" s="86" t="str">
        <f>IFERROR(Таблица630[[#This Row],[Общее кол-во шт]]*Таблица630[[#This Row],[Оптовая цена USD за 1шт]],"")</f>
        <v/>
      </c>
      <c r="N457" s="87"/>
    </row>
    <row r="458" spans="1:14" ht="22.5" customHeight="1">
      <c r="A458" s="44" t="s">
        <v>27778</v>
      </c>
      <c r="B458" s="76">
        <v>8809668017434</v>
      </c>
      <c r="C458" s="50" t="s">
        <v>27779</v>
      </c>
      <c r="D458" s="77" t="s">
        <v>27780</v>
      </c>
      <c r="E458" s="78">
        <v>20000</v>
      </c>
      <c r="F458" s="15">
        <v>0.56999999999999995</v>
      </c>
      <c r="G458" s="80">
        <v>6</v>
      </c>
      <c r="H458" s="81">
        <f>Таблица630[[#This Row],[Коэфициент стоимости]]*Таблица630[[#This Row],[Розничная цена KRW]]</f>
        <v>11399.999999999998</v>
      </c>
      <c r="I458" s="82" t="str">
        <f>IF($H$1="","Введите курс",Таблица630[[#This Row],[Оптовая цена KRW за 1шт]]/$H$1)</f>
        <v>Введите курс</v>
      </c>
      <c r="J458" s="83"/>
      <c r="K458" s="84">
        <f>Таблица630[[#This Row],[Заказ коробок ]]*Таблица630[[#This Row],[Кол-во шт в коробке]]</f>
        <v>0</v>
      </c>
      <c r="L458" s="85">
        <f>Таблица630[[#This Row],[Общее кол-во шт]]*Таблица630[[#This Row],[Оптовая цена KRW за 1шт]]</f>
        <v>0</v>
      </c>
      <c r="M458" s="86" t="str">
        <f>IFERROR(Таблица630[[#This Row],[Общее кол-во шт]]*Таблица630[[#This Row],[Оптовая цена USD за 1шт]],"")</f>
        <v/>
      </c>
      <c r="N458" s="87"/>
    </row>
    <row r="459" spans="1:14" ht="22.5" customHeight="1">
      <c r="A459" s="44" t="s">
        <v>27781</v>
      </c>
      <c r="B459" s="76">
        <v>8809668017441</v>
      </c>
      <c r="C459" s="50" t="s">
        <v>27782</v>
      </c>
      <c r="D459" s="77" t="s">
        <v>27783</v>
      </c>
      <c r="E459" s="78">
        <v>20000</v>
      </c>
      <c r="F459" s="15">
        <v>0.56999999999999995</v>
      </c>
      <c r="G459" s="80">
        <v>6</v>
      </c>
      <c r="H459" s="81">
        <f>Таблица630[[#This Row],[Коэфициент стоимости]]*Таблица630[[#This Row],[Розничная цена KRW]]</f>
        <v>11399.999999999998</v>
      </c>
      <c r="I459" s="82" t="str">
        <f>IF($H$1="","Введите курс",Таблица630[[#This Row],[Оптовая цена KRW за 1шт]]/$H$1)</f>
        <v>Введите курс</v>
      </c>
      <c r="J459" s="83"/>
      <c r="K459" s="84">
        <f>Таблица630[[#This Row],[Заказ коробок ]]*Таблица630[[#This Row],[Кол-во шт в коробке]]</f>
        <v>0</v>
      </c>
      <c r="L459" s="85">
        <f>Таблица630[[#This Row],[Общее кол-во шт]]*Таблица630[[#This Row],[Оптовая цена KRW за 1шт]]</f>
        <v>0</v>
      </c>
      <c r="M459" s="86" t="str">
        <f>IFERROR(Таблица630[[#This Row],[Общее кол-во шт]]*Таблица630[[#This Row],[Оптовая цена USD за 1шт]],"")</f>
        <v/>
      </c>
      <c r="N459" s="87"/>
    </row>
    <row r="460" spans="1:14" ht="22.5" customHeight="1">
      <c r="A460" s="44" t="s">
        <v>27784</v>
      </c>
      <c r="B460" s="76">
        <v>8809668017458</v>
      </c>
      <c r="C460" s="50" t="s">
        <v>27785</v>
      </c>
      <c r="D460" s="77" t="s">
        <v>27786</v>
      </c>
      <c r="E460" s="78">
        <v>20000</v>
      </c>
      <c r="F460" s="15">
        <v>0.56999999999999995</v>
      </c>
      <c r="G460" s="80">
        <v>6</v>
      </c>
      <c r="H460" s="81">
        <f>Таблица630[[#This Row],[Коэфициент стоимости]]*Таблица630[[#This Row],[Розничная цена KRW]]</f>
        <v>11399.999999999998</v>
      </c>
      <c r="I460" s="82" t="str">
        <f>IF($H$1="","Введите курс",Таблица630[[#This Row],[Оптовая цена KRW за 1шт]]/$H$1)</f>
        <v>Введите курс</v>
      </c>
      <c r="J460" s="83"/>
      <c r="K460" s="84">
        <f>Таблица630[[#This Row],[Заказ коробок ]]*Таблица630[[#This Row],[Кол-во шт в коробке]]</f>
        <v>0</v>
      </c>
      <c r="L460" s="85">
        <f>Таблица630[[#This Row],[Общее кол-во шт]]*Таблица630[[#This Row],[Оптовая цена KRW за 1шт]]</f>
        <v>0</v>
      </c>
      <c r="M460" s="86" t="str">
        <f>IFERROR(Таблица630[[#This Row],[Общее кол-во шт]]*Таблица630[[#This Row],[Оптовая цена USD за 1шт]],"")</f>
        <v/>
      </c>
      <c r="N460" s="87"/>
    </row>
    <row r="461" spans="1:14" ht="22.5" customHeight="1">
      <c r="A461" s="44" t="s">
        <v>27787</v>
      </c>
      <c r="B461" s="76">
        <v>8809668017465</v>
      </c>
      <c r="C461" s="50" t="s">
        <v>27788</v>
      </c>
      <c r="D461" s="77" t="s">
        <v>27789</v>
      </c>
      <c r="E461" s="78">
        <v>20000</v>
      </c>
      <c r="F461" s="15">
        <v>0.56999999999999995</v>
      </c>
      <c r="G461" s="80">
        <v>6</v>
      </c>
      <c r="H461" s="81">
        <f>Таблица630[[#This Row],[Коэфициент стоимости]]*Таблица630[[#This Row],[Розничная цена KRW]]</f>
        <v>11399.999999999998</v>
      </c>
      <c r="I461" s="82" t="str">
        <f>IF($H$1="","Введите курс",Таблица630[[#This Row],[Оптовая цена KRW за 1шт]]/$H$1)</f>
        <v>Введите курс</v>
      </c>
      <c r="J461" s="83"/>
      <c r="K461" s="84">
        <f>Таблица630[[#This Row],[Заказ коробок ]]*Таблица630[[#This Row],[Кол-во шт в коробке]]</f>
        <v>0</v>
      </c>
      <c r="L461" s="85">
        <f>Таблица630[[#This Row],[Общее кол-во шт]]*Таблица630[[#This Row],[Оптовая цена KRW за 1шт]]</f>
        <v>0</v>
      </c>
      <c r="M461" s="86" t="str">
        <f>IFERROR(Таблица630[[#This Row],[Общее кол-во шт]]*Таблица630[[#This Row],[Оптовая цена USD за 1шт]],"")</f>
        <v/>
      </c>
      <c r="N461" s="87"/>
    </row>
    <row r="462" spans="1:14" ht="22.5" customHeight="1">
      <c r="A462" s="44" t="s">
        <v>27790</v>
      </c>
      <c r="B462" s="76">
        <v>8809668001457</v>
      </c>
      <c r="C462" s="50" t="s">
        <v>27791</v>
      </c>
      <c r="D462" s="77" t="s">
        <v>27792</v>
      </c>
      <c r="E462" s="78">
        <v>11000</v>
      </c>
      <c r="F462" s="15">
        <v>0.56999999999999995</v>
      </c>
      <c r="G462" s="80">
        <v>6</v>
      </c>
      <c r="H462" s="81">
        <f>Таблица630[[#This Row],[Коэфициент стоимости]]*Таблица630[[#This Row],[Розничная цена KRW]]</f>
        <v>6269.9999999999991</v>
      </c>
      <c r="I462" s="82" t="str">
        <f>IF($H$1="","Введите курс",Таблица630[[#This Row],[Оптовая цена KRW за 1шт]]/$H$1)</f>
        <v>Введите курс</v>
      </c>
      <c r="J462" s="83"/>
      <c r="K462" s="84">
        <f>Таблица630[[#This Row],[Заказ коробок ]]*Таблица630[[#This Row],[Кол-во шт в коробке]]</f>
        <v>0</v>
      </c>
      <c r="L462" s="85">
        <f>Таблица630[[#This Row],[Общее кол-во шт]]*Таблица630[[#This Row],[Оптовая цена KRW за 1шт]]</f>
        <v>0</v>
      </c>
      <c r="M462" s="86" t="str">
        <f>IFERROR(Таблица630[[#This Row],[Общее кол-во шт]]*Таблица630[[#This Row],[Оптовая цена USD за 1шт]],"")</f>
        <v/>
      </c>
      <c r="N462" s="87"/>
    </row>
    <row r="463" spans="1:14" ht="22.5" customHeight="1">
      <c r="A463" s="44" t="s">
        <v>27793</v>
      </c>
      <c r="B463" s="76">
        <v>8809668001464</v>
      </c>
      <c r="C463" s="50" t="s">
        <v>27794</v>
      </c>
      <c r="D463" s="77" t="s">
        <v>27795</v>
      </c>
      <c r="E463" s="78">
        <v>11000</v>
      </c>
      <c r="F463" s="15">
        <v>0.56999999999999995</v>
      </c>
      <c r="G463" s="80">
        <v>6</v>
      </c>
      <c r="H463" s="81">
        <f>Таблица630[[#This Row],[Коэфициент стоимости]]*Таблица630[[#This Row],[Розничная цена KRW]]</f>
        <v>6269.9999999999991</v>
      </c>
      <c r="I463" s="82" t="str">
        <f>IF($H$1="","Введите курс",Таблица630[[#This Row],[Оптовая цена KRW за 1шт]]/$H$1)</f>
        <v>Введите курс</v>
      </c>
      <c r="J463" s="83"/>
      <c r="K463" s="84">
        <f>Таблица630[[#This Row],[Заказ коробок ]]*Таблица630[[#This Row],[Кол-во шт в коробке]]</f>
        <v>0</v>
      </c>
      <c r="L463" s="85">
        <f>Таблица630[[#This Row],[Общее кол-во шт]]*Таблица630[[#This Row],[Оптовая цена KRW за 1шт]]</f>
        <v>0</v>
      </c>
      <c r="M463" s="86" t="str">
        <f>IFERROR(Таблица630[[#This Row],[Общее кол-во шт]]*Таблица630[[#This Row],[Оптовая цена USD за 1шт]],"")</f>
        <v/>
      </c>
      <c r="N463" s="87"/>
    </row>
    <row r="464" spans="1:14" ht="22.5" customHeight="1">
      <c r="A464" s="44" t="s">
        <v>27796</v>
      </c>
      <c r="B464" s="76">
        <v>8809668014044</v>
      </c>
      <c r="C464" s="50" t="s">
        <v>27797</v>
      </c>
      <c r="D464" s="77" t="s">
        <v>27798</v>
      </c>
      <c r="E464" s="78">
        <v>11000</v>
      </c>
      <c r="F464" s="15">
        <v>0.56999999999999995</v>
      </c>
      <c r="G464" s="80">
        <v>6</v>
      </c>
      <c r="H464" s="81">
        <f>Таблица630[[#This Row],[Коэфициент стоимости]]*Таблица630[[#This Row],[Розничная цена KRW]]</f>
        <v>6269.9999999999991</v>
      </c>
      <c r="I464" s="82" t="str">
        <f>IF($H$1="","Введите курс",Таблица630[[#This Row],[Оптовая цена KRW за 1шт]]/$H$1)</f>
        <v>Введите курс</v>
      </c>
      <c r="J464" s="83"/>
      <c r="K464" s="84">
        <f>Таблица630[[#This Row],[Заказ коробок ]]*Таблица630[[#This Row],[Кол-во шт в коробке]]</f>
        <v>0</v>
      </c>
      <c r="L464" s="85">
        <f>Таблица630[[#This Row],[Общее кол-во шт]]*Таблица630[[#This Row],[Оптовая цена KRW за 1шт]]</f>
        <v>0</v>
      </c>
      <c r="M464" s="86" t="str">
        <f>IFERROR(Таблица630[[#This Row],[Общее кол-во шт]]*Таблица630[[#This Row],[Оптовая цена USD за 1шт]],"")</f>
        <v/>
      </c>
      <c r="N464" s="87"/>
    </row>
    <row r="465" spans="1:14" ht="22.5" customHeight="1">
      <c r="A465" s="44" t="s">
        <v>27799</v>
      </c>
      <c r="B465" s="76">
        <v>8809668013917</v>
      </c>
      <c r="C465" s="50" t="s">
        <v>27800</v>
      </c>
      <c r="D465" s="77" t="s">
        <v>27801</v>
      </c>
      <c r="E465" s="78">
        <v>11000</v>
      </c>
      <c r="F465" s="15">
        <v>0.56999999999999995</v>
      </c>
      <c r="G465" s="80">
        <v>6</v>
      </c>
      <c r="H465" s="81">
        <f>Таблица630[[#This Row],[Коэфициент стоимости]]*Таблица630[[#This Row],[Розничная цена KRW]]</f>
        <v>6269.9999999999991</v>
      </c>
      <c r="I465" s="82" t="str">
        <f>IF($H$1="","Введите курс",Таблица630[[#This Row],[Оптовая цена KRW за 1шт]]/$H$1)</f>
        <v>Введите курс</v>
      </c>
      <c r="J465" s="83"/>
      <c r="K465" s="84">
        <f>Таблица630[[#This Row],[Заказ коробок ]]*Таблица630[[#This Row],[Кол-во шт в коробке]]</f>
        <v>0</v>
      </c>
      <c r="L465" s="85">
        <f>Таблица630[[#This Row],[Общее кол-во шт]]*Таблица630[[#This Row],[Оптовая цена KRW за 1шт]]</f>
        <v>0</v>
      </c>
      <c r="M465" s="86" t="str">
        <f>IFERROR(Таблица630[[#This Row],[Общее кол-во шт]]*Таблица630[[#This Row],[Оптовая цена USD за 1шт]],"")</f>
        <v/>
      </c>
      <c r="N465" s="87"/>
    </row>
    <row r="466" spans="1:14" ht="22.5" customHeight="1">
      <c r="A466" s="44" t="s">
        <v>27802</v>
      </c>
      <c r="B466" s="76">
        <v>8809668014051</v>
      </c>
      <c r="C466" s="50" t="s">
        <v>27803</v>
      </c>
      <c r="D466" s="77" t="s">
        <v>27804</v>
      </c>
      <c r="E466" s="78">
        <v>11000</v>
      </c>
      <c r="F466" s="15">
        <v>0.56999999999999995</v>
      </c>
      <c r="G466" s="80">
        <v>6</v>
      </c>
      <c r="H466" s="81">
        <f>Таблица630[[#This Row],[Коэфициент стоимости]]*Таблица630[[#This Row],[Розничная цена KRW]]</f>
        <v>6269.9999999999991</v>
      </c>
      <c r="I466" s="82" t="str">
        <f>IF($H$1="","Введите курс",Таблица630[[#This Row],[Оптовая цена KRW за 1шт]]/$H$1)</f>
        <v>Введите курс</v>
      </c>
      <c r="J466" s="83"/>
      <c r="K466" s="84">
        <f>Таблица630[[#This Row],[Заказ коробок ]]*Таблица630[[#This Row],[Кол-во шт в коробке]]</f>
        <v>0</v>
      </c>
      <c r="L466" s="85">
        <f>Таблица630[[#This Row],[Общее кол-во шт]]*Таблица630[[#This Row],[Оптовая цена KRW за 1шт]]</f>
        <v>0</v>
      </c>
      <c r="M466" s="86" t="str">
        <f>IFERROR(Таблица630[[#This Row],[Общее кол-во шт]]*Таблица630[[#This Row],[Оптовая цена USD за 1шт]],"")</f>
        <v/>
      </c>
      <c r="N466" s="87"/>
    </row>
    <row r="467" spans="1:14" ht="22.5" customHeight="1">
      <c r="A467" s="44" t="s">
        <v>27805</v>
      </c>
      <c r="B467" s="76">
        <v>8809668014068</v>
      </c>
      <c r="C467" s="50" t="s">
        <v>27806</v>
      </c>
      <c r="D467" s="77" t="s">
        <v>27807</v>
      </c>
      <c r="E467" s="78">
        <v>11000</v>
      </c>
      <c r="F467" s="15">
        <v>0.56999999999999995</v>
      </c>
      <c r="G467" s="80">
        <v>6</v>
      </c>
      <c r="H467" s="81">
        <f>Таблица630[[#This Row],[Коэфициент стоимости]]*Таблица630[[#This Row],[Розничная цена KRW]]</f>
        <v>6269.9999999999991</v>
      </c>
      <c r="I467" s="82" t="str">
        <f>IF($H$1="","Введите курс",Таблица630[[#This Row],[Оптовая цена KRW за 1шт]]/$H$1)</f>
        <v>Введите курс</v>
      </c>
      <c r="J467" s="83"/>
      <c r="K467" s="84">
        <f>Таблица630[[#This Row],[Заказ коробок ]]*Таблица630[[#This Row],[Кол-во шт в коробке]]</f>
        <v>0</v>
      </c>
      <c r="L467" s="85">
        <f>Таблица630[[#This Row],[Общее кол-во шт]]*Таблица630[[#This Row],[Оптовая цена KRW за 1шт]]</f>
        <v>0</v>
      </c>
      <c r="M467" s="86" t="str">
        <f>IFERROR(Таблица630[[#This Row],[Общее кол-во шт]]*Таблица630[[#This Row],[Оптовая цена USD за 1шт]],"")</f>
        <v/>
      </c>
      <c r="N467" s="87"/>
    </row>
    <row r="468" spans="1:14" ht="22.5" customHeight="1">
      <c r="A468" s="44" t="s">
        <v>27808</v>
      </c>
      <c r="B468" s="76">
        <v>8809668014075</v>
      </c>
      <c r="C468" s="50" t="s">
        <v>27809</v>
      </c>
      <c r="D468" s="77" t="s">
        <v>27810</v>
      </c>
      <c r="E468" s="78">
        <v>11000</v>
      </c>
      <c r="F468" s="15">
        <v>0.56999999999999995</v>
      </c>
      <c r="G468" s="80">
        <v>6</v>
      </c>
      <c r="H468" s="81">
        <f>Таблица630[[#This Row],[Коэфициент стоимости]]*Таблица630[[#This Row],[Розничная цена KRW]]</f>
        <v>6269.9999999999991</v>
      </c>
      <c r="I468" s="82" t="str">
        <f>IF($H$1="","Введите курс",Таблица630[[#This Row],[Оптовая цена KRW за 1шт]]/$H$1)</f>
        <v>Введите курс</v>
      </c>
      <c r="J468" s="83"/>
      <c r="K468" s="84">
        <f>Таблица630[[#This Row],[Заказ коробок ]]*Таблица630[[#This Row],[Кол-во шт в коробке]]</f>
        <v>0</v>
      </c>
      <c r="L468" s="85">
        <f>Таблица630[[#This Row],[Общее кол-во шт]]*Таблица630[[#This Row],[Оптовая цена KRW за 1шт]]</f>
        <v>0</v>
      </c>
      <c r="M468" s="86" t="str">
        <f>IFERROR(Таблица630[[#This Row],[Общее кол-во шт]]*Таблица630[[#This Row],[Оптовая цена USD за 1шт]],"")</f>
        <v/>
      </c>
      <c r="N468" s="87"/>
    </row>
    <row r="469" spans="1:14" ht="22.5" customHeight="1">
      <c r="A469" s="44" t="s">
        <v>27811</v>
      </c>
      <c r="B469" s="76">
        <v>8806382639515</v>
      </c>
      <c r="C469" s="50" t="s">
        <v>27812</v>
      </c>
      <c r="D469" s="77" t="s">
        <v>27813</v>
      </c>
      <c r="E469" s="78">
        <v>4500</v>
      </c>
      <c r="F469" s="15">
        <v>0.56999999999999995</v>
      </c>
      <c r="G469" s="80">
        <v>20</v>
      </c>
      <c r="H469" s="81">
        <f>Таблица630[[#This Row],[Коэфициент стоимости]]*Таблица630[[#This Row],[Розничная цена KRW]]</f>
        <v>2565</v>
      </c>
      <c r="I469" s="82" t="str">
        <f>IF($H$1="","Введите курс",Таблица630[[#This Row],[Оптовая цена KRW за 1шт]]/$H$1)</f>
        <v>Введите курс</v>
      </c>
      <c r="J469" s="83"/>
      <c r="K469" s="84">
        <f>Таблица630[[#This Row],[Заказ коробок ]]*Таблица630[[#This Row],[Кол-во шт в коробке]]</f>
        <v>0</v>
      </c>
      <c r="L469" s="85">
        <f>Таблица630[[#This Row],[Общее кол-во шт]]*Таблица630[[#This Row],[Оптовая цена KRW за 1шт]]</f>
        <v>0</v>
      </c>
      <c r="M469" s="86" t="str">
        <f>IFERROR(Таблица630[[#This Row],[Общее кол-во шт]]*Таблица630[[#This Row],[Оптовая цена USD за 1шт]],"")</f>
        <v/>
      </c>
      <c r="N469" s="87"/>
    </row>
    <row r="470" spans="1:14" ht="22.5" customHeight="1">
      <c r="A470" s="44" t="s">
        <v>27814</v>
      </c>
      <c r="B470" s="76">
        <v>8806382639522</v>
      </c>
      <c r="C470" s="50" t="s">
        <v>27815</v>
      </c>
      <c r="D470" s="77" t="s">
        <v>27816</v>
      </c>
      <c r="E470" s="78">
        <v>4500</v>
      </c>
      <c r="F470" s="15">
        <v>0.56999999999999995</v>
      </c>
      <c r="G470" s="80">
        <v>20</v>
      </c>
      <c r="H470" s="81">
        <f>Таблица630[[#This Row],[Коэфициент стоимости]]*Таблица630[[#This Row],[Розничная цена KRW]]</f>
        <v>2565</v>
      </c>
      <c r="I470" s="82" t="str">
        <f>IF($H$1="","Введите курс",Таблица630[[#This Row],[Оптовая цена KRW за 1шт]]/$H$1)</f>
        <v>Введите курс</v>
      </c>
      <c r="J470" s="83"/>
      <c r="K470" s="84">
        <f>Таблица630[[#This Row],[Заказ коробок ]]*Таблица630[[#This Row],[Кол-во шт в коробке]]</f>
        <v>0</v>
      </c>
      <c r="L470" s="85">
        <f>Таблица630[[#This Row],[Общее кол-во шт]]*Таблица630[[#This Row],[Оптовая цена KRW за 1шт]]</f>
        <v>0</v>
      </c>
      <c r="M470" s="86" t="str">
        <f>IFERROR(Таблица630[[#This Row],[Общее кол-во шт]]*Таблица630[[#This Row],[Оптовая цена USD за 1шт]],"")</f>
        <v/>
      </c>
      <c r="N470" s="87"/>
    </row>
    <row r="471" spans="1:14" ht="22.5" customHeight="1">
      <c r="A471" s="44" t="s">
        <v>27817</v>
      </c>
      <c r="B471" s="76">
        <v>8806382639539</v>
      </c>
      <c r="C471" s="50" t="s">
        <v>27818</v>
      </c>
      <c r="D471" s="77" t="s">
        <v>27819</v>
      </c>
      <c r="E471" s="78">
        <v>4500</v>
      </c>
      <c r="F471" s="15">
        <v>0.56999999999999995</v>
      </c>
      <c r="G471" s="80">
        <v>20</v>
      </c>
      <c r="H471" s="81">
        <f>Таблица630[[#This Row],[Коэфициент стоимости]]*Таблица630[[#This Row],[Розничная цена KRW]]</f>
        <v>2565</v>
      </c>
      <c r="I471" s="82" t="str">
        <f>IF($H$1="","Введите курс",Таблица630[[#This Row],[Оптовая цена KRW за 1шт]]/$H$1)</f>
        <v>Введите курс</v>
      </c>
      <c r="J471" s="83"/>
      <c r="K471" s="84">
        <f>Таблица630[[#This Row],[Заказ коробок ]]*Таблица630[[#This Row],[Кол-во шт в коробке]]</f>
        <v>0</v>
      </c>
      <c r="L471" s="85">
        <f>Таблица630[[#This Row],[Общее кол-во шт]]*Таблица630[[#This Row],[Оптовая цена KRW за 1шт]]</f>
        <v>0</v>
      </c>
      <c r="M471" s="86" t="str">
        <f>IFERROR(Таблица630[[#This Row],[Общее кол-во шт]]*Таблица630[[#This Row],[Оптовая цена USD за 1шт]],"")</f>
        <v/>
      </c>
      <c r="N471" s="87"/>
    </row>
    <row r="472" spans="1:14" ht="22.5" customHeight="1">
      <c r="A472" s="44" t="s">
        <v>27820</v>
      </c>
      <c r="B472" s="76">
        <v>8806382639546</v>
      </c>
      <c r="C472" s="50" t="s">
        <v>27821</v>
      </c>
      <c r="D472" s="77" t="s">
        <v>27822</v>
      </c>
      <c r="E472" s="78">
        <v>4500</v>
      </c>
      <c r="F472" s="15">
        <v>0.56999999999999995</v>
      </c>
      <c r="G472" s="80">
        <v>20</v>
      </c>
      <c r="H472" s="81">
        <f>Таблица630[[#This Row],[Коэфициент стоимости]]*Таблица630[[#This Row],[Розничная цена KRW]]</f>
        <v>2565</v>
      </c>
      <c r="I472" s="82" t="str">
        <f>IF($H$1="","Введите курс",Таблица630[[#This Row],[Оптовая цена KRW за 1шт]]/$H$1)</f>
        <v>Введите курс</v>
      </c>
      <c r="J472" s="83"/>
      <c r="K472" s="84">
        <f>Таблица630[[#This Row],[Заказ коробок ]]*Таблица630[[#This Row],[Кол-во шт в коробке]]</f>
        <v>0</v>
      </c>
      <c r="L472" s="85">
        <f>Таблица630[[#This Row],[Общее кол-во шт]]*Таблица630[[#This Row],[Оптовая цена KRW за 1шт]]</f>
        <v>0</v>
      </c>
      <c r="M472" s="86" t="str">
        <f>IFERROR(Таблица630[[#This Row],[Общее кол-во шт]]*Таблица630[[#This Row],[Оптовая цена USD за 1шт]],"")</f>
        <v/>
      </c>
      <c r="N472" s="87"/>
    </row>
    <row r="473" spans="1:14" ht="22.5" customHeight="1">
      <c r="A473" s="44" t="s">
        <v>27823</v>
      </c>
      <c r="B473" s="76">
        <v>8809668025804</v>
      </c>
      <c r="C473" s="50" t="s">
        <v>27824</v>
      </c>
      <c r="D473" s="77" t="s">
        <v>27825</v>
      </c>
      <c r="E473" s="78">
        <v>8000</v>
      </c>
      <c r="F473" s="15">
        <v>0.56999999999999995</v>
      </c>
      <c r="G473" s="80">
        <v>6</v>
      </c>
      <c r="H473" s="81">
        <f>Таблица630[[#This Row],[Коэфициент стоимости]]*Таблица630[[#This Row],[Розничная цена KRW]]</f>
        <v>4560</v>
      </c>
      <c r="I473" s="82" t="str">
        <f>IF($H$1="","Введите курс",Таблица630[[#This Row],[Оптовая цена KRW за 1шт]]/$H$1)</f>
        <v>Введите курс</v>
      </c>
      <c r="J473" s="83"/>
      <c r="K473" s="84">
        <f>Таблица630[[#This Row],[Заказ коробок ]]*Таблица630[[#This Row],[Кол-во шт в коробке]]</f>
        <v>0</v>
      </c>
      <c r="L473" s="85">
        <f>Таблица630[[#This Row],[Общее кол-во шт]]*Таблица630[[#This Row],[Оптовая цена KRW за 1шт]]</f>
        <v>0</v>
      </c>
      <c r="M473" s="86" t="str">
        <f>IFERROR(Таблица630[[#This Row],[Общее кол-во шт]]*Таблица630[[#This Row],[Оптовая цена USD за 1шт]],"")</f>
        <v/>
      </c>
      <c r="N473" s="87"/>
    </row>
    <row r="474" spans="1:14" ht="22.5" customHeight="1">
      <c r="A474" s="44" t="s">
        <v>27826</v>
      </c>
      <c r="B474" s="76">
        <v>8809668025828</v>
      </c>
      <c r="C474" s="50" t="s">
        <v>27827</v>
      </c>
      <c r="D474" s="77" t="s">
        <v>27828</v>
      </c>
      <c r="E474" s="78">
        <v>8000</v>
      </c>
      <c r="F474" s="15">
        <v>0.56999999999999995</v>
      </c>
      <c r="G474" s="80">
        <v>6</v>
      </c>
      <c r="H474" s="81">
        <f>Таблица630[[#This Row],[Коэфициент стоимости]]*Таблица630[[#This Row],[Розничная цена KRW]]</f>
        <v>4560</v>
      </c>
      <c r="I474" s="82" t="str">
        <f>IF($H$1="","Введите курс",Таблица630[[#This Row],[Оптовая цена KRW за 1шт]]/$H$1)</f>
        <v>Введите курс</v>
      </c>
      <c r="J474" s="83"/>
      <c r="K474" s="84">
        <f>Таблица630[[#This Row],[Заказ коробок ]]*Таблица630[[#This Row],[Кол-во шт в коробке]]</f>
        <v>0</v>
      </c>
      <c r="L474" s="85">
        <f>Таблица630[[#This Row],[Общее кол-во шт]]*Таблица630[[#This Row],[Оптовая цена KRW за 1шт]]</f>
        <v>0</v>
      </c>
      <c r="M474" s="86" t="str">
        <f>IFERROR(Таблица630[[#This Row],[Общее кол-во шт]]*Таблица630[[#This Row],[Оптовая цена USD за 1шт]],"")</f>
        <v/>
      </c>
      <c r="N474" s="87"/>
    </row>
    <row r="475" spans="1:14" ht="22.5" customHeight="1">
      <c r="A475" s="44" t="s">
        <v>27829</v>
      </c>
      <c r="B475" s="76">
        <v>8809668025811</v>
      </c>
      <c r="C475" s="50" t="s">
        <v>27830</v>
      </c>
      <c r="D475" s="77" t="s">
        <v>27831</v>
      </c>
      <c r="E475" s="78">
        <v>8000</v>
      </c>
      <c r="F475" s="15">
        <v>0.56999999999999995</v>
      </c>
      <c r="G475" s="80">
        <v>6</v>
      </c>
      <c r="H475" s="81">
        <f>Таблица630[[#This Row],[Коэфициент стоимости]]*Таблица630[[#This Row],[Розничная цена KRW]]</f>
        <v>4560</v>
      </c>
      <c r="I475" s="82" t="str">
        <f>IF($H$1="","Введите курс",Таблица630[[#This Row],[Оптовая цена KRW за 1шт]]/$H$1)</f>
        <v>Введите курс</v>
      </c>
      <c r="J475" s="83"/>
      <c r="K475" s="84">
        <f>Таблица630[[#This Row],[Заказ коробок ]]*Таблица630[[#This Row],[Кол-во шт в коробке]]</f>
        <v>0</v>
      </c>
      <c r="L475" s="85">
        <f>Таблица630[[#This Row],[Общее кол-во шт]]*Таблица630[[#This Row],[Оптовая цена KRW за 1шт]]</f>
        <v>0</v>
      </c>
      <c r="M475" s="86" t="str">
        <f>IFERROR(Таблица630[[#This Row],[Общее кол-во шт]]*Таблица630[[#This Row],[Оптовая цена USD за 1шт]],"")</f>
        <v/>
      </c>
      <c r="N475" s="87"/>
    </row>
    <row r="476" spans="1:14" ht="22.5" customHeight="1">
      <c r="A476" s="44" t="s">
        <v>27832</v>
      </c>
      <c r="B476" s="76">
        <v>8809820684870</v>
      </c>
      <c r="C476" s="50" t="s">
        <v>27833</v>
      </c>
      <c r="D476" s="77" t="s">
        <v>27834</v>
      </c>
      <c r="E476" s="78">
        <v>11000</v>
      </c>
      <c r="F476" s="15">
        <v>0.56999999999999995</v>
      </c>
      <c r="G476" s="80">
        <v>4</v>
      </c>
      <c r="H476" s="81">
        <f>Таблица630[[#This Row],[Коэфициент стоимости]]*Таблица630[[#This Row],[Розничная цена KRW]]</f>
        <v>6269.9999999999991</v>
      </c>
      <c r="I476" s="82" t="str">
        <f>IF($H$1="","Введите курс",Таблица630[[#This Row],[Оптовая цена KRW за 1шт]]/$H$1)</f>
        <v>Введите курс</v>
      </c>
      <c r="J476" s="83"/>
      <c r="K476" s="84">
        <f>Таблица630[[#This Row],[Заказ коробок ]]*Таблица630[[#This Row],[Кол-во шт в коробке]]</f>
        <v>0</v>
      </c>
      <c r="L476" s="85">
        <f>Таблица630[[#This Row],[Общее кол-во шт]]*Таблица630[[#This Row],[Оптовая цена KRW за 1шт]]</f>
        <v>0</v>
      </c>
      <c r="M476" s="86" t="str">
        <f>IFERROR(Таблица630[[#This Row],[Общее кол-во шт]]*Таблица630[[#This Row],[Оптовая цена USD за 1шт]],"")</f>
        <v/>
      </c>
      <c r="N476" s="87"/>
    </row>
    <row r="477" spans="1:14" ht="22.5" customHeight="1">
      <c r="A477" s="44" t="s">
        <v>27835</v>
      </c>
      <c r="B477" s="76">
        <v>8809668029918</v>
      </c>
      <c r="C477" s="50" t="s">
        <v>27836</v>
      </c>
      <c r="D477" s="77" t="s">
        <v>27837</v>
      </c>
      <c r="E477" s="78">
        <v>11000</v>
      </c>
      <c r="F477" s="15">
        <v>0.56999999999999995</v>
      </c>
      <c r="G477" s="80">
        <v>4</v>
      </c>
      <c r="H477" s="81">
        <f>Таблица630[[#This Row],[Коэфициент стоимости]]*Таблица630[[#This Row],[Розничная цена KRW]]</f>
        <v>6269.9999999999991</v>
      </c>
      <c r="I477" s="82" t="str">
        <f>IF($H$1="","Введите курс",Таблица630[[#This Row],[Оптовая цена KRW за 1шт]]/$H$1)</f>
        <v>Введите курс</v>
      </c>
      <c r="J477" s="83"/>
      <c r="K477" s="84">
        <f>Таблица630[[#This Row],[Заказ коробок ]]*Таблица630[[#This Row],[Кол-во шт в коробке]]</f>
        <v>0</v>
      </c>
      <c r="L477" s="85">
        <f>Таблица630[[#This Row],[Общее кол-во шт]]*Таблица630[[#This Row],[Оптовая цена KRW за 1шт]]</f>
        <v>0</v>
      </c>
      <c r="M477" s="86" t="str">
        <f>IFERROR(Таблица630[[#This Row],[Общее кол-во шт]]*Таблица630[[#This Row],[Оптовая цена USD за 1шт]],"")</f>
        <v/>
      </c>
      <c r="N477" s="87"/>
    </row>
    <row r="478" spans="1:14" ht="22.5" customHeight="1">
      <c r="A478" s="44" t="s">
        <v>27838</v>
      </c>
      <c r="B478" s="76">
        <v>8809668029925</v>
      </c>
      <c r="C478" s="50" t="s">
        <v>27839</v>
      </c>
      <c r="D478" s="77" t="s">
        <v>27840</v>
      </c>
      <c r="E478" s="78">
        <v>11000</v>
      </c>
      <c r="F478" s="15">
        <v>0.56999999999999995</v>
      </c>
      <c r="G478" s="80">
        <v>4</v>
      </c>
      <c r="H478" s="81">
        <f>Таблица630[[#This Row],[Коэфициент стоимости]]*Таблица630[[#This Row],[Розничная цена KRW]]</f>
        <v>6269.9999999999991</v>
      </c>
      <c r="I478" s="82" t="str">
        <f>IF($H$1="","Введите курс",Таблица630[[#This Row],[Оптовая цена KRW за 1шт]]/$H$1)</f>
        <v>Введите курс</v>
      </c>
      <c r="J478" s="83"/>
      <c r="K478" s="84">
        <f>Таблица630[[#This Row],[Заказ коробок ]]*Таблица630[[#This Row],[Кол-во шт в коробке]]</f>
        <v>0</v>
      </c>
      <c r="L478" s="85">
        <f>Таблица630[[#This Row],[Общее кол-во шт]]*Таблица630[[#This Row],[Оптовая цена KRW за 1шт]]</f>
        <v>0</v>
      </c>
      <c r="M478" s="86" t="str">
        <f>IFERROR(Таблица630[[#This Row],[Общее кол-во шт]]*Таблица630[[#This Row],[Оптовая цена USD за 1шт]],"")</f>
        <v/>
      </c>
      <c r="N478" s="87"/>
    </row>
    <row r="479" spans="1:14" ht="22.5" customHeight="1">
      <c r="A479" s="44" t="s">
        <v>27841</v>
      </c>
      <c r="B479" s="76">
        <v>8809668029932</v>
      </c>
      <c r="C479" s="50" t="s">
        <v>27842</v>
      </c>
      <c r="D479" s="77" t="s">
        <v>27843</v>
      </c>
      <c r="E479" s="78">
        <v>11000</v>
      </c>
      <c r="F479" s="15">
        <v>0.56999999999999995</v>
      </c>
      <c r="G479" s="80">
        <v>4</v>
      </c>
      <c r="H479" s="81">
        <f>Таблица630[[#This Row],[Коэфициент стоимости]]*Таблица630[[#This Row],[Розничная цена KRW]]</f>
        <v>6269.9999999999991</v>
      </c>
      <c r="I479" s="82" t="str">
        <f>IF($H$1="","Введите курс",Таблица630[[#This Row],[Оптовая цена KRW за 1шт]]/$H$1)</f>
        <v>Введите курс</v>
      </c>
      <c r="J479" s="83"/>
      <c r="K479" s="84">
        <f>Таблица630[[#This Row],[Заказ коробок ]]*Таблица630[[#This Row],[Кол-во шт в коробке]]</f>
        <v>0</v>
      </c>
      <c r="L479" s="85">
        <f>Таблица630[[#This Row],[Общее кол-во шт]]*Таблица630[[#This Row],[Оптовая цена KRW за 1шт]]</f>
        <v>0</v>
      </c>
      <c r="M479" s="86" t="str">
        <f>IFERROR(Таблица630[[#This Row],[Общее кол-во шт]]*Таблица630[[#This Row],[Оптовая цена USD за 1шт]],"")</f>
        <v/>
      </c>
      <c r="N479" s="87"/>
    </row>
    <row r="480" spans="1:14" ht="22.5" customHeight="1">
      <c r="A480" s="44" t="s">
        <v>27844</v>
      </c>
      <c r="B480" s="76">
        <v>8809667985321</v>
      </c>
      <c r="C480" s="50" t="s">
        <v>27845</v>
      </c>
      <c r="D480" s="77" t="s">
        <v>27846</v>
      </c>
      <c r="E480" s="78">
        <v>11000</v>
      </c>
      <c r="F480" s="15">
        <v>0.56999999999999995</v>
      </c>
      <c r="G480" s="80">
        <v>4</v>
      </c>
      <c r="H480" s="81">
        <f>Таблица630[[#This Row],[Коэфициент стоимости]]*Таблица630[[#This Row],[Розничная цена KRW]]</f>
        <v>6269.9999999999991</v>
      </c>
      <c r="I480" s="82" t="str">
        <f>IF($H$1="","Введите курс",Таблица630[[#This Row],[Оптовая цена KRW за 1шт]]/$H$1)</f>
        <v>Введите курс</v>
      </c>
      <c r="J480" s="83"/>
      <c r="K480" s="84">
        <f>Таблица630[[#This Row],[Заказ коробок ]]*Таблица630[[#This Row],[Кол-во шт в коробке]]</f>
        <v>0</v>
      </c>
      <c r="L480" s="85">
        <f>Таблица630[[#This Row],[Общее кол-во шт]]*Таблица630[[#This Row],[Оптовая цена KRW за 1шт]]</f>
        <v>0</v>
      </c>
      <c r="M480" s="86" t="str">
        <f>IFERROR(Таблица630[[#This Row],[Общее кол-во шт]]*Таблица630[[#This Row],[Оптовая цена USD за 1шт]],"")</f>
        <v/>
      </c>
      <c r="N480" s="87"/>
    </row>
    <row r="481" spans="1:14" ht="22.5" customHeight="1">
      <c r="A481" s="44" t="s">
        <v>27847</v>
      </c>
      <c r="B481" s="76">
        <v>8809667985338</v>
      </c>
      <c r="C481" s="50" t="s">
        <v>27848</v>
      </c>
      <c r="D481" s="77" t="s">
        <v>27849</v>
      </c>
      <c r="E481" s="78">
        <v>11000</v>
      </c>
      <c r="F481" s="15">
        <v>0.56999999999999995</v>
      </c>
      <c r="G481" s="80">
        <v>4</v>
      </c>
      <c r="H481" s="81">
        <f>Таблица630[[#This Row],[Коэфициент стоимости]]*Таблица630[[#This Row],[Розничная цена KRW]]</f>
        <v>6269.9999999999991</v>
      </c>
      <c r="I481" s="82" t="str">
        <f>IF($H$1="","Введите курс",Таблица630[[#This Row],[Оптовая цена KRW за 1шт]]/$H$1)</f>
        <v>Введите курс</v>
      </c>
      <c r="J481" s="83"/>
      <c r="K481" s="84">
        <f>Таблица630[[#This Row],[Заказ коробок ]]*Таблица630[[#This Row],[Кол-во шт в коробке]]</f>
        <v>0</v>
      </c>
      <c r="L481" s="85">
        <f>Таблица630[[#This Row],[Общее кол-во шт]]*Таблица630[[#This Row],[Оптовая цена KRW за 1шт]]</f>
        <v>0</v>
      </c>
      <c r="M481" s="86" t="str">
        <f>IFERROR(Таблица630[[#This Row],[Общее кол-во шт]]*Таблица630[[#This Row],[Оптовая цена USD за 1шт]],"")</f>
        <v/>
      </c>
      <c r="N481" s="87"/>
    </row>
    <row r="482" spans="1:14" ht="22.5" customHeight="1">
      <c r="A482" s="44" t="s">
        <v>27850</v>
      </c>
      <c r="B482" s="76">
        <v>8809667985369</v>
      </c>
      <c r="C482" s="50" t="s">
        <v>27851</v>
      </c>
      <c r="D482" s="77" t="s">
        <v>27852</v>
      </c>
      <c r="E482" s="78">
        <v>11000</v>
      </c>
      <c r="F482" s="15">
        <v>0.56999999999999995</v>
      </c>
      <c r="G482" s="80">
        <v>4</v>
      </c>
      <c r="H482" s="81">
        <f>Таблица630[[#This Row],[Коэфициент стоимости]]*Таблица630[[#This Row],[Розничная цена KRW]]</f>
        <v>6269.9999999999991</v>
      </c>
      <c r="I482" s="82" t="str">
        <f>IF($H$1="","Введите курс",Таблица630[[#This Row],[Оптовая цена KRW за 1шт]]/$H$1)</f>
        <v>Введите курс</v>
      </c>
      <c r="J482" s="83"/>
      <c r="K482" s="84">
        <f>Таблица630[[#This Row],[Заказ коробок ]]*Таблица630[[#This Row],[Кол-во шт в коробке]]</f>
        <v>0</v>
      </c>
      <c r="L482" s="85">
        <f>Таблица630[[#This Row],[Общее кол-во шт]]*Таблица630[[#This Row],[Оптовая цена KRW за 1шт]]</f>
        <v>0</v>
      </c>
      <c r="M482" s="86" t="str">
        <f>IFERROR(Таблица630[[#This Row],[Общее кол-во шт]]*Таблица630[[#This Row],[Оптовая цена USD за 1шт]],"")</f>
        <v/>
      </c>
      <c r="N482" s="87"/>
    </row>
    <row r="483" spans="1:14" ht="22.5" customHeight="1">
      <c r="A483" s="44" t="s">
        <v>27853</v>
      </c>
      <c r="B483" s="76">
        <v>8809667985376</v>
      </c>
      <c r="C483" s="50" t="s">
        <v>27854</v>
      </c>
      <c r="D483" s="77" t="s">
        <v>27855</v>
      </c>
      <c r="E483" s="78">
        <v>11000</v>
      </c>
      <c r="F483" s="15">
        <v>0.56999999999999995</v>
      </c>
      <c r="G483" s="80">
        <v>4</v>
      </c>
      <c r="H483" s="81">
        <f>Таблица630[[#This Row],[Коэфициент стоимости]]*Таблица630[[#This Row],[Розничная цена KRW]]</f>
        <v>6269.9999999999991</v>
      </c>
      <c r="I483" s="82" t="str">
        <f>IF($H$1="","Введите курс",Таблица630[[#This Row],[Оптовая цена KRW за 1шт]]/$H$1)</f>
        <v>Введите курс</v>
      </c>
      <c r="J483" s="83"/>
      <c r="K483" s="84">
        <f>Таблица630[[#This Row],[Заказ коробок ]]*Таблица630[[#This Row],[Кол-во шт в коробке]]</f>
        <v>0</v>
      </c>
      <c r="L483" s="85">
        <f>Таблица630[[#This Row],[Общее кол-во шт]]*Таблица630[[#This Row],[Оптовая цена KRW за 1шт]]</f>
        <v>0</v>
      </c>
      <c r="M483" s="86" t="str">
        <f>IFERROR(Таблица630[[#This Row],[Общее кол-во шт]]*Таблица630[[#This Row],[Оптовая цена USD за 1шт]],"")</f>
        <v/>
      </c>
      <c r="N483" s="87"/>
    </row>
    <row r="484" spans="1:14" ht="22.5" customHeight="1">
      <c r="A484" s="44" t="s">
        <v>27856</v>
      </c>
      <c r="B484" s="76">
        <v>8809667985383</v>
      </c>
      <c r="C484" s="50" t="s">
        <v>27857</v>
      </c>
      <c r="D484" s="77" t="s">
        <v>27858</v>
      </c>
      <c r="E484" s="78">
        <v>11000</v>
      </c>
      <c r="F484" s="15">
        <v>0.56999999999999995</v>
      </c>
      <c r="G484" s="80">
        <v>4</v>
      </c>
      <c r="H484" s="81">
        <f>Таблица630[[#This Row],[Коэфициент стоимости]]*Таблица630[[#This Row],[Розничная цена KRW]]</f>
        <v>6269.9999999999991</v>
      </c>
      <c r="I484" s="82" t="str">
        <f>IF($H$1="","Введите курс",Таблица630[[#This Row],[Оптовая цена KRW за 1шт]]/$H$1)</f>
        <v>Введите курс</v>
      </c>
      <c r="J484" s="83"/>
      <c r="K484" s="84">
        <f>Таблица630[[#This Row],[Заказ коробок ]]*Таблица630[[#This Row],[Кол-во шт в коробке]]</f>
        <v>0</v>
      </c>
      <c r="L484" s="85">
        <f>Таблица630[[#This Row],[Общее кол-во шт]]*Таблица630[[#This Row],[Оптовая цена KRW за 1шт]]</f>
        <v>0</v>
      </c>
      <c r="M484" s="86" t="str">
        <f>IFERROR(Таблица630[[#This Row],[Общее кол-во шт]]*Таблица630[[#This Row],[Оптовая цена USD за 1шт]],"")</f>
        <v/>
      </c>
      <c r="N484" s="87"/>
    </row>
    <row r="485" spans="1:14" ht="22.5" customHeight="1">
      <c r="A485" s="44" t="s">
        <v>27859</v>
      </c>
      <c r="B485" s="76">
        <v>8809667985390</v>
      </c>
      <c r="C485" s="50" t="s">
        <v>27860</v>
      </c>
      <c r="D485" s="77" t="s">
        <v>27861</v>
      </c>
      <c r="E485" s="78">
        <v>11000</v>
      </c>
      <c r="F485" s="15">
        <v>0.56999999999999995</v>
      </c>
      <c r="G485" s="80">
        <v>4</v>
      </c>
      <c r="H485" s="81">
        <f>Таблица630[[#This Row],[Коэфициент стоимости]]*Таблица630[[#This Row],[Розничная цена KRW]]</f>
        <v>6269.9999999999991</v>
      </c>
      <c r="I485" s="82" t="str">
        <f>IF($H$1="","Введите курс",Таблица630[[#This Row],[Оптовая цена KRW за 1шт]]/$H$1)</f>
        <v>Введите курс</v>
      </c>
      <c r="J485" s="83"/>
      <c r="K485" s="84">
        <f>Таблица630[[#This Row],[Заказ коробок ]]*Таблица630[[#This Row],[Кол-во шт в коробке]]</f>
        <v>0</v>
      </c>
      <c r="L485" s="85">
        <f>Таблица630[[#This Row],[Общее кол-во шт]]*Таблица630[[#This Row],[Оптовая цена KRW за 1шт]]</f>
        <v>0</v>
      </c>
      <c r="M485" s="86" t="str">
        <f>IFERROR(Таблица630[[#This Row],[Общее кол-во шт]]*Таблица630[[#This Row],[Оптовая цена USD за 1шт]],"")</f>
        <v/>
      </c>
      <c r="N485" s="87"/>
    </row>
    <row r="486" spans="1:14" ht="22.5" customHeight="1">
      <c r="A486" s="44" t="s">
        <v>27862</v>
      </c>
      <c r="B486" s="76">
        <v>8809667985406</v>
      </c>
      <c r="C486" s="50" t="s">
        <v>27863</v>
      </c>
      <c r="D486" s="77" t="s">
        <v>27864</v>
      </c>
      <c r="E486" s="78">
        <v>11000</v>
      </c>
      <c r="F486" s="15">
        <v>0.56999999999999995</v>
      </c>
      <c r="G486" s="80">
        <v>4</v>
      </c>
      <c r="H486" s="81">
        <f>Таблица630[[#This Row],[Коэфициент стоимости]]*Таблица630[[#This Row],[Розничная цена KRW]]</f>
        <v>6269.9999999999991</v>
      </c>
      <c r="I486" s="82" t="str">
        <f>IF($H$1="","Введите курс",Таблица630[[#This Row],[Оптовая цена KRW за 1шт]]/$H$1)</f>
        <v>Введите курс</v>
      </c>
      <c r="J486" s="83"/>
      <c r="K486" s="84">
        <f>Таблица630[[#This Row],[Заказ коробок ]]*Таблица630[[#This Row],[Кол-во шт в коробке]]</f>
        <v>0</v>
      </c>
      <c r="L486" s="85">
        <f>Таблица630[[#This Row],[Общее кол-во шт]]*Таблица630[[#This Row],[Оптовая цена KRW за 1шт]]</f>
        <v>0</v>
      </c>
      <c r="M486" s="86" t="str">
        <f>IFERROR(Таблица630[[#This Row],[Общее кол-во шт]]*Таблица630[[#This Row],[Оптовая цена USD за 1шт]],"")</f>
        <v/>
      </c>
      <c r="N486" s="87"/>
    </row>
    <row r="487" spans="1:14" ht="22.5" customHeight="1">
      <c r="A487" s="44" t="s">
        <v>27865</v>
      </c>
      <c r="B487" s="76">
        <v>8809667985413</v>
      </c>
      <c r="C487" s="50" t="s">
        <v>27866</v>
      </c>
      <c r="D487" s="77" t="s">
        <v>27867</v>
      </c>
      <c r="E487" s="78">
        <v>11000</v>
      </c>
      <c r="F487" s="15">
        <v>0.56999999999999995</v>
      </c>
      <c r="G487" s="80">
        <v>4</v>
      </c>
      <c r="H487" s="81">
        <f>Таблица630[[#This Row],[Коэфициент стоимости]]*Таблица630[[#This Row],[Розничная цена KRW]]</f>
        <v>6269.9999999999991</v>
      </c>
      <c r="I487" s="82" t="str">
        <f>IF($H$1="","Введите курс",Таблица630[[#This Row],[Оптовая цена KRW за 1шт]]/$H$1)</f>
        <v>Введите курс</v>
      </c>
      <c r="J487" s="83"/>
      <c r="K487" s="84">
        <f>Таблица630[[#This Row],[Заказ коробок ]]*Таблица630[[#This Row],[Кол-во шт в коробке]]</f>
        <v>0</v>
      </c>
      <c r="L487" s="85">
        <f>Таблица630[[#This Row],[Общее кол-во шт]]*Таблица630[[#This Row],[Оптовая цена KRW за 1шт]]</f>
        <v>0</v>
      </c>
      <c r="M487" s="86" t="str">
        <f>IFERROR(Таблица630[[#This Row],[Общее кол-во шт]]*Таблица630[[#This Row],[Оптовая цена USD за 1шт]],"")</f>
        <v/>
      </c>
      <c r="N487" s="87"/>
    </row>
    <row r="488" spans="1:14" ht="22.5" customHeight="1">
      <c r="A488" s="44" t="s">
        <v>27868</v>
      </c>
      <c r="B488" s="76">
        <v>8809667985420</v>
      </c>
      <c r="C488" s="50" t="s">
        <v>27869</v>
      </c>
      <c r="D488" s="77" t="s">
        <v>27870</v>
      </c>
      <c r="E488" s="78">
        <v>11000</v>
      </c>
      <c r="F488" s="15">
        <v>0.56999999999999995</v>
      </c>
      <c r="G488" s="80">
        <v>4</v>
      </c>
      <c r="H488" s="81">
        <f>Таблица630[[#This Row],[Коэфициент стоимости]]*Таблица630[[#This Row],[Розничная цена KRW]]</f>
        <v>6269.9999999999991</v>
      </c>
      <c r="I488" s="82" t="str">
        <f>IF($H$1="","Введите курс",Таблица630[[#This Row],[Оптовая цена KRW за 1шт]]/$H$1)</f>
        <v>Введите курс</v>
      </c>
      <c r="J488" s="83"/>
      <c r="K488" s="84">
        <f>Таблица630[[#This Row],[Заказ коробок ]]*Таблица630[[#This Row],[Кол-во шт в коробке]]</f>
        <v>0</v>
      </c>
      <c r="L488" s="85">
        <f>Таблица630[[#This Row],[Общее кол-во шт]]*Таблица630[[#This Row],[Оптовая цена KRW за 1шт]]</f>
        <v>0</v>
      </c>
      <c r="M488" s="86" t="str">
        <f>IFERROR(Таблица630[[#This Row],[Общее кол-во шт]]*Таблица630[[#This Row],[Оптовая цена USD за 1шт]],"")</f>
        <v/>
      </c>
      <c r="N488" s="87"/>
    </row>
    <row r="489" spans="1:14" ht="22.5" customHeight="1">
      <c r="A489" s="44" t="s">
        <v>27871</v>
      </c>
      <c r="B489" s="76">
        <v>8809667985437</v>
      </c>
      <c r="C489" s="50" t="s">
        <v>27872</v>
      </c>
      <c r="D489" s="77" t="s">
        <v>27873</v>
      </c>
      <c r="E489" s="78">
        <v>11000</v>
      </c>
      <c r="F489" s="15">
        <v>0.56999999999999995</v>
      </c>
      <c r="G489" s="80">
        <v>4</v>
      </c>
      <c r="H489" s="81">
        <f>Таблица630[[#This Row],[Коэфициент стоимости]]*Таблица630[[#This Row],[Розничная цена KRW]]</f>
        <v>6269.9999999999991</v>
      </c>
      <c r="I489" s="82" t="str">
        <f>IF($H$1="","Введите курс",Таблица630[[#This Row],[Оптовая цена KRW за 1шт]]/$H$1)</f>
        <v>Введите курс</v>
      </c>
      <c r="J489" s="83"/>
      <c r="K489" s="84">
        <f>Таблица630[[#This Row],[Заказ коробок ]]*Таблица630[[#This Row],[Кол-во шт в коробке]]</f>
        <v>0</v>
      </c>
      <c r="L489" s="85">
        <f>Таблица630[[#This Row],[Общее кол-во шт]]*Таблица630[[#This Row],[Оптовая цена KRW за 1шт]]</f>
        <v>0</v>
      </c>
      <c r="M489" s="86" t="str">
        <f>IFERROR(Таблица630[[#This Row],[Общее кол-во шт]]*Таблица630[[#This Row],[Оптовая цена USD за 1шт]],"")</f>
        <v/>
      </c>
      <c r="N489" s="87"/>
    </row>
    <row r="490" spans="1:14" ht="22.5" customHeight="1">
      <c r="A490" s="44" t="s">
        <v>27874</v>
      </c>
      <c r="B490" s="76">
        <v>8809667985505</v>
      </c>
      <c r="C490" s="50" t="s">
        <v>27875</v>
      </c>
      <c r="D490" s="77" t="s">
        <v>27876</v>
      </c>
      <c r="E490" s="78">
        <v>11000</v>
      </c>
      <c r="F490" s="15">
        <v>0.56999999999999995</v>
      </c>
      <c r="G490" s="80">
        <v>4</v>
      </c>
      <c r="H490" s="81">
        <f>Таблица630[[#This Row],[Коэфициент стоимости]]*Таблица630[[#This Row],[Розничная цена KRW]]</f>
        <v>6269.9999999999991</v>
      </c>
      <c r="I490" s="82" t="str">
        <f>IF($H$1="","Введите курс",Таблица630[[#This Row],[Оптовая цена KRW за 1шт]]/$H$1)</f>
        <v>Введите курс</v>
      </c>
      <c r="J490" s="83"/>
      <c r="K490" s="84">
        <f>Таблица630[[#This Row],[Заказ коробок ]]*Таблица630[[#This Row],[Кол-во шт в коробке]]</f>
        <v>0</v>
      </c>
      <c r="L490" s="85">
        <f>Таблица630[[#This Row],[Общее кол-во шт]]*Таблица630[[#This Row],[Оптовая цена KRW за 1шт]]</f>
        <v>0</v>
      </c>
      <c r="M490" s="86" t="str">
        <f>IFERROR(Таблица630[[#This Row],[Общее кол-во шт]]*Таблица630[[#This Row],[Оптовая цена USD за 1шт]],"")</f>
        <v/>
      </c>
      <c r="N490" s="87"/>
    </row>
    <row r="491" spans="1:14" ht="22.5" customHeight="1">
      <c r="A491" s="44" t="s">
        <v>27877</v>
      </c>
      <c r="B491" s="76">
        <v>8809667986281</v>
      </c>
      <c r="C491" s="50" t="s">
        <v>27878</v>
      </c>
      <c r="D491" s="77" t="s">
        <v>27879</v>
      </c>
      <c r="E491" s="78">
        <v>11000</v>
      </c>
      <c r="F491" s="15">
        <v>0.56999999999999995</v>
      </c>
      <c r="G491" s="80">
        <v>4</v>
      </c>
      <c r="H491" s="81">
        <f>Таблица630[[#This Row],[Коэфициент стоимости]]*Таблица630[[#This Row],[Розничная цена KRW]]</f>
        <v>6269.9999999999991</v>
      </c>
      <c r="I491" s="82" t="str">
        <f>IF($H$1="","Введите курс",Таблица630[[#This Row],[Оптовая цена KRW за 1шт]]/$H$1)</f>
        <v>Введите курс</v>
      </c>
      <c r="J491" s="83"/>
      <c r="K491" s="84">
        <f>Таблица630[[#This Row],[Заказ коробок ]]*Таблица630[[#This Row],[Кол-во шт в коробке]]</f>
        <v>0</v>
      </c>
      <c r="L491" s="85">
        <f>Таблица630[[#This Row],[Общее кол-во шт]]*Таблица630[[#This Row],[Оптовая цена KRW за 1шт]]</f>
        <v>0</v>
      </c>
      <c r="M491" s="86" t="str">
        <f>IFERROR(Таблица630[[#This Row],[Общее кол-во шт]]*Таблица630[[#This Row],[Оптовая цена USD за 1шт]],"")</f>
        <v/>
      </c>
      <c r="N491" s="87"/>
    </row>
    <row r="492" spans="1:14" ht="22.5" customHeight="1">
      <c r="A492" s="44" t="s">
        <v>27880</v>
      </c>
      <c r="B492" s="76">
        <v>8809667986298</v>
      </c>
      <c r="C492" s="50" t="s">
        <v>27881</v>
      </c>
      <c r="D492" s="77" t="s">
        <v>27882</v>
      </c>
      <c r="E492" s="78">
        <v>11000</v>
      </c>
      <c r="F492" s="15">
        <v>0.56999999999999995</v>
      </c>
      <c r="G492" s="80">
        <v>4</v>
      </c>
      <c r="H492" s="81">
        <f>Таблица630[[#This Row],[Коэфициент стоимости]]*Таблица630[[#This Row],[Розничная цена KRW]]</f>
        <v>6269.9999999999991</v>
      </c>
      <c r="I492" s="82" t="str">
        <f>IF($H$1="","Введите курс",Таблица630[[#This Row],[Оптовая цена KRW за 1шт]]/$H$1)</f>
        <v>Введите курс</v>
      </c>
      <c r="J492" s="83"/>
      <c r="K492" s="84">
        <f>Таблица630[[#This Row],[Заказ коробок ]]*Таблица630[[#This Row],[Кол-во шт в коробке]]</f>
        <v>0</v>
      </c>
      <c r="L492" s="85">
        <f>Таблица630[[#This Row],[Общее кол-во шт]]*Таблица630[[#This Row],[Оптовая цена KRW за 1шт]]</f>
        <v>0</v>
      </c>
      <c r="M492" s="86" t="str">
        <f>IFERROR(Таблица630[[#This Row],[Общее кол-во шт]]*Таблица630[[#This Row],[Оптовая цена USD за 1шт]],"")</f>
        <v/>
      </c>
      <c r="N492" s="87"/>
    </row>
    <row r="493" spans="1:14" ht="22.5" customHeight="1">
      <c r="A493" s="44" t="s">
        <v>27883</v>
      </c>
      <c r="B493" s="76">
        <v>8809667986311</v>
      </c>
      <c r="C493" s="50" t="s">
        <v>27884</v>
      </c>
      <c r="D493" s="77" t="s">
        <v>27885</v>
      </c>
      <c r="E493" s="78">
        <v>11000</v>
      </c>
      <c r="F493" s="15">
        <v>0.56999999999999995</v>
      </c>
      <c r="G493" s="80">
        <v>4</v>
      </c>
      <c r="H493" s="81">
        <f>Таблица630[[#This Row],[Коэфициент стоимости]]*Таблица630[[#This Row],[Розничная цена KRW]]</f>
        <v>6269.9999999999991</v>
      </c>
      <c r="I493" s="82" t="str">
        <f>IF($H$1="","Введите курс",Таблица630[[#This Row],[Оптовая цена KRW за 1шт]]/$H$1)</f>
        <v>Введите курс</v>
      </c>
      <c r="J493" s="83"/>
      <c r="K493" s="84">
        <f>Таблица630[[#This Row],[Заказ коробок ]]*Таблица630[[#This Row],[Кол-во шт в коробке]]</f>
        <v>0</v>
      </c>
      <c r="L493" s="85">
        <f>Таблица630[[#This Row],[Общее кол-во шт]]*Таблица630[[#This Row],[Оптовая цена KRW за 1шт]]</f>
        <v>0</v>
      </c>
      <c r="M493" s="86" t="str">
        <f>IFERROR(Таблица630[[#This Row],[Общее кол-во шт]]*Таблица630[[#This Row],[Оптовая цена USD за 1шт]],"")</f>
        <v/>
      </c>
      <c r="N493" s="87"/>
    </row>
    <row r="494" spans="1:14" ht="22.5" customHeight="1">
      <c r="A494" s="44" t="s">
        <v>27886</v>
      </c>
      <c r="B494" s="76">
        <v>8809667986335</v>
      </c>
      <c r="C494" s="50" t="s">
        <v>27887</v>
      </c>
      <c r="D494" s="77" t="s">
        <v>27888</v>
      </c>
      <c r="E494" s="78">
        <v>11000</v>
      </c>
      <c r="F494" s="15">
        <v>0.56999999999999995</v>
      </c>
      <c r="G494" s="80">
        <v>4</v>
      </c>
      <c r="H494" s="81">
        <f>Таблица630[[#This Row],[Коэфициент стоимости]]*Таблица630[[#This Row],[Розничная цена KRW]]</f>
        <v>6269.9999999999991</v>
      </c>
      <c r="I494" s="82" t="str">
        <f>IF($H$1="","Введите курс",Таблица630[[#This Row],[Оптовая цена KRW за 1шт]]/$H$1)</f>
        <v>Введите курс</v>
      </c>
      <c r="J494" s="83"/>
      <c r="K494" s="84">
        <f>Таблица630[[#This Row],[Заказ коробок ]]*Таблица630[[#This Row],[Кол-во шт в коробке]]</f>
        <v>0</v>
      </c>
      <c r="L494" s="85">
        <f>Таблица630[[#This Row],[Общее кол-во шт]]*Таблица630[[#This Row],[Оптовая цена KRW за 1шт]]</f>
        <v>0</v>
      </c>
      <c r="M494" s="86" t="str">
        <f>IFERROR(Таблица630[[#This Row],[Общее кол-во шт]]*Таблица630[[#This Row],[Оптовая цена USD за 1шт]],"")</f>
        <v/>
      </c>
      <c r="N494" s="87"/>
    </row>
    <row r="495" spans="1:14" ht="22.5" customHeight="1">
      <c r="A495" s="44" t="s">
        <v>27889</v>
      </c>
      <c r="B495" s="76">
        <v>8809667986342</v>
      </c>
      <c r="C495" s="50" t="s">
        <v>27890</v>
      </c>
      <c r="D495" s="77" t="s">
        <v>27891</v>
      </c>
      <c r="E495" s="78">
        <v>11000</v>
      </c>
      <c r="F495" s="15">
        <v>0.56999999999999995</v>
      </c>
      <c r="G495" s="80">
        <v>4</v>
      </c>
      <c r="H495" s="81">
        <f>Таблица630[[#This Row],[Коэфициент стоимости]]*Таблица630[[#This Row],[Розничная цена KRW]]</f>
        <v>6269.9999999999991</v>
      </c>
      <c r="I495" s="82" t="str">
        <f>IF($H$1="","Введите курс",Таблица630[[#This Row],[Оптовая цена KRW за 1шт]]/$H$1)</f>
        <v>Введите курс</v>
      </c>
      <c r="J495" s="83"/>
      <c r="K495" s="84">
        <f>Таблица630[[#This Row],[Заказ коробок ]]*Таблица630[[#This Row],[Кол-во шт в коробке]]</f>
        <v>0</v>
      </c>
      <c r="L495" s="85">
        <f>Таблица630[[#This Row],[Общее кол-во шт]]*Таблица630[[#This Row],[Оптовая цена KRW за 1шт]]</f>
        <v>0</v>
      </c>
      <c r="M495" s="86" t="str">
        <f>IFERROR(Таблица630[[#This Row],[Общее кол-во шт]]*Таблица630[[#This Row],[Оптовая цена USD за 1шт]],"")</f>
        <v/>
      </c>
      <c r="N495" s="87"/>
    </row>
    <row r="496" spans="1:14" ht="22.5" customHeight="1">
      <c r="A496" s="44" t="s">
        <v>27892</v>
      </c>
      <c r="B496" s="76">
        <v>8809667986359</v>
      </c>
      <c r="C496" s="50" t="s">
        <v>27893</v>
      </c>
      <c r="D496" s="77" t="s">
        <v>27894</v>
      </c>
      <c r="E496" s="78">
        <v>11000</v>
      </c>
      <c r="F496" s="15">
        <v>0.56999999999999995</v>
      </c>
      <c r="G496" s="80">
        <v>4</v>
      </c>
      <c r="H496" s="81">
        <f>Таблица630[[#This Row],[Коэфициент стоимости]]*Таблица630[[#This Row],[Розничная цена KRW]]</f>
        <v>6269.9999999999991</v>
      </c>
      <c r="I496" s="82" t="str">
        <f>IF($H$1="","Введите курс",Таблица630[[#This Row],[Оптовая цена KRW за 1шт]]/$H$1)</f>
        <v>Введите курс</v>
      </c>
      <c r="J496" s="83"/>
      <c r="K496" s="84">
        <f>Таблица630[[#This Row],[Заказ коробок ]]*Таблица630[[#This Row],[Кол-во шт в коробке]]</f>
        <v>0</v>
      </c>
      <c r="L496" s="85">
        <f>Таблица630[[#This Row],[Общее кол-во шт]]*Таблица630[[#This Row],[Оптовая цена KRW за 1шт]]</f>
        <v>0</v>
      </c>
      <c r="M496" s="86" t="str">
        <f>IFERROR(Таблица630[[#This Row],[Общее кол-во шт]]*Таблица630[[#This Row],[Оптовая цена USD за 1шт]],"")</f>
        <v/>
      </c>
      <c r="N496" s="87"/>
    </row>
    <row r="497" spans="1:14" ht="22.5" customHeight="1">
      <c r="A497" s="44" t="s">
        <v>27895</v>
      </c>
      <c r="B497" s="76">
        <v>8809587372485</v>
      </c>
      <c r="C497" s="50" t="s">
        <v>27896</v>
      </c>
      <c r="D497" s="77" t="s">
        <v>27897</v>
      </c>
      <c r="E497" s="78">
        <v>11000</v>
      </c>
      <c r="F497" s="15">
        <v>0.56999999999999995</v>
      </c>
      <c r="G497" s="80">
        <v>4</v>
      </c>
      <c r="H497" s="81">
        <f>Таблица630[[#This Row],[Коэфициент стоимости]]*Таблица630[[#This Row],[Розничная цена KRW]]</f>
        <v>6269.9999999999991</v>
      </c>
      <c r="I497" s="82" t="str">
        <f>IF($H$1="","Введите курс",Таблица630[[#This Row],[Оптовая цена KRW за 1шт]]/$H$1)</f>
        <v>Введите курс</v>
      </c>
      <c r="J497" s="83"/>
      <c r="K497" s="84">
        <f>Таблица630[[#This Row],[Заказ коробок ]]*Таблица630[[#This Row],[Кол-во шт в коробке]]</f>
        <v>0</v>
      </c>
      <c r="L497" s="85">
        <f>Таблица630[[#This Row],[Общее кол-во шт]]*Таблица630[[#This Row],[Оптовая цена KRW за 1шт]]</f>
        <v>0</v>
      </c>
      <c r="M497" s="86" t="str">
        <f>IFERROR(Таблица630[[#This Row],[Общее кол-во шт]]*Таблица630[[#This Row],[Оптовая цена USD за 1шт]],"")</f>
        <v/>
      </c>
      <c r="N497" s="87"/>
    </row>
    <row r="498" spans="1:14" ht="22.5" customHeight="1">
      <c r="A498" s="44" t="s">
        <v>27898</v>
      </c>
      <c r="B498" s="76">
        <v>8809820684535</v>
      </c>
      <c r="C498" s="50" t="s">
        <v>27899</v>
      </c>
      <c r="D498" s="77" t="s">
        <v>27900</v>
      </c>
      <c r="E498" s="78">
        <v>11000</v>
      </c>
      <c r="F498" s="15">
        <v>0.56999999999999995</v>
      </c>
      <c r="G498" s="80">
        <v>4</v>
      </c>
      <c r="H498" s="81">
        <f>Таблица630[[#This Row],[Коэфициент стоимости]]*Таблица630[[#This Row],[Розничная цена KRW]]</f>
        <v>6269.9999999999991</v>
      </c>
      <c r="I498" s="82" t="str">
        <f>IF($H$1="","Введите курс",Таблица630[[#This Row],[Оптовая цена KRW за 1шт]]/$H$1)</f>
        <v>Введите курс</v>
      </c>
      <c r="J498" s="83"/>
      <c r="K498" s="84">
        <f>Таблица630[[#This Row],[Заказ коробок ]]*Таблица630[[#This Row],[Кол-во шт в коробке]]</f>
        <v>0</v>
      </c>
      <c r="L498" s="85">
        <f>Таблица630[[#This Row],[Общее кол-во шт]]*Таблица630[[#This Row],[Оптовая цена KRW за 1шт]]</f>
        <v>0</v>
      </c>
      <c r="M498" s="86" t="str">
        <f>IFERROR(Таблица630[[#This Row],[Общее кол-во шт]]*Таблица630[[#This Row],[Оптовая цена USD за 1шт]],"")</f>
        <v/>
      </c>
      <c r="N498" s="87"/>
    </row>
    <row r="499" spans="1:14" ht="22.5" customHeight="1">
      <c r="A499" s="44" t="s">
        <v>27901</v>
      </c>
      <c r="B499" s="76">
        <v>8809667994279</v>
      </c>
      <c r="C499" s="50" t="s">
        <v>27902</v>
      </c>
      <c r="D499" s="77" t="s">
        <v>27903</v>
      </c>
      <c r="E499" s="78">
        <v>11000</v>
      </c>
      <c r="F499" s="15">
        <v>0.56999999999999995</v>
      </c>
      <c r="G499" s="80">
        <v>4</v>
      </c>
      <c r="H499" s="81">
        <f>Таблица630[[#This Row],[Коэфициент стоимости]]*Таблица630[[#This Row],[Розничная цена KRW]]</f>
        <v>6269.9999999999991</v>
      </c>
      <c r="I499" s="82" t="str">
        <f>IF($H$1="","Введите курс",Таблица630[[#This Row],[Оптовая цена KRW за 1шт]]/$H$1)</f>
        <v>Введите курс</v>
      </c>
      <c r="J499" s="83"/>
      <c r="K499" s="84">
        <f>Таблица630[[#This Row],[Заказ коробок ]]*Таблица630[[#This Row],[Кол-во шт в коробке]]</f>
        <v>0</v>
      </c>
      <c r="L499" s="85">
        <f>Таблица630[[#This Row],[Общее кол-во шт]]*Таблица630[[#This Row],[Оптовая цена KRW за 1шт]]</f>
        <v>0</v>
      </c>
      <c r="M499" s="86" t="str">
        <f>IFERROR(Таблица630[[#This Row],[Общее кол-во шт]]*Таблица630[[#This Row],[Оптовая цена USD за 1шт]],"")</f>
        <v/>
      </c>
      <c r="N499" s="87"/>
    </row>
    <row r="500" spans="1:14" ht="22.5" customHeight="1">
      <c r="A500" s="44" t="s">
        <v>27904</v>
      </c>
      <c r="B500" s="76">
        <v>8809667994286</v>
      </c>
      <c r="C500" s="50" t="s">
        <v>27905</v>
      </c>
      <c r="D500" s="77" t="s">
        <v>27906</v>
      </c>
      <c r="E500" s="78">
        <v>11000</v>
      </c>
      <c r="F500" s="15">
        <v>0.56999999999999995</v>
      </c>
      <c r="G500" s="80">
        <v>4</v>
      </c>
      <c r="H500" s="81">
        <f>Таблица630[[#This Row],[Коэфициент стоимости]]*Таблица630[[#This Row],[Розничная цена KRW]]</f>
        <v>6269.9999999999991</v>
      </c>
      <c r="I500" s="82" t="str">
        <f>IF($H$1="","Введите курс",Таблица630[[#This Row],[Оптовая цена KRW за 1шт]]/$H$1)</f>
        <v>Введите курс</v>
      </c>
      <c r="J500" s="83"/>
      <c r="K500" s="84">
        <f>Таблица630[[#This Row],[Заказ коробок ]]*Таблица630[[#This Row],[Кол-во шт в коробке]]</f>
        <v>0</v>
      </c>
      <c r="L500" s="85">
        <f>Таблица630[[#This Row],[Общее кол-во шт]]*Таблица630[[#This Row],[Оптовая цена KRW за 1шт]]</f>
        <v>0</v>
      </c>
      <c r="M500" s="86" t="str">
        <f>IFERROR(Таблица630[[#This Row],[Общее кол-во шт]]*Таблица630[[#This Row],[Оптовая цена USD за 1шт]],"")</f>
        <v/>
      </c>
      <c r="N500" s="87"/>
    </row>
    <row r="501" spans="1:14" ht="22.5" customHeight="1">
      <c r="A501" s="44" t="s">
        <v>27907</v>
      </c>
      <c r="B501" s="76">
        <v>8809667994309</v>
      </c>
      <c r="C501" s="50" t="s">
        <v>27908</v>
      </c>
      <c r="D501" s="77" t="s">
        <v>27909</v>
      </c>
      <c r="E501" s="78">
        <v>11000</v>
      </c>
      <c r="F501" s="15">
        <v>0.56999999999999995</v>
      </c>
      <c r="G501" s="80">
        <v>4</v>
      </c>
      <c r="H501" s="81">
        <f>Таблица630[[#This Row],[Коэфициент стоимости]]*Таблица630[[#This Row],[Розничная цена KRW]]</f>
        <v>6269.9999999999991</v>
      </c>
      <c r="I501" s="82" t="str">
        <f>IF($H$1="","Введите курс",Таблица630[[#This Row],[Оптовая цена KRW за 1шт]]/$H$1)</f>
        <v>Введите курс</v>
      </c>
      <c r="J501" s="83"/>
      <c r="K501" s="84">
        <f>Таблица630[[#This Row],[Заказ коробок ]]*Таблица630[[#This Row],[Кол-во шт в коробке]]</f>
        <v>0</v>
      </c>
      <c r="L501" s="85">
        <f>Таблица630[[#This Row],[Общее кол-во шт]]*Таблица630[[#This Row],[Оптовая цена KRW за 1шт]]</f>
        <v>0</v>
      </c>
      <c r="M501" s="86" t="str">
        <f>IFERROR(Таблица630[[#This Row],[Общее кол-во шт]]*Таблица630[[#This Row],[Оптовая цена USD за 1шт]],"")</f>
        <v/>
      </c>
      <c r="N501" s="87"/>
    </row>
    <row r="502" spans="1:14" ht="22.5" customHeight="1">
      <c r="A502" s="44" t="s">
        <v>27910</v>
      </c>
      <c r="B502" s="76">
        <v>8809667994316</v>
      </c>
      <c r="C502" s="50" t="s">
        <v>27911</v>
      </c>
      <c r="D502" s="77" t="s">
        <v>27912</v>
      </c>
      <c r="E502" s="78">
        <v>11000</v>
      </c>
      <c r="F502" s="15">
        <v>0.56999999999999995</v>
      </c>
      <c r="G502" s="80">
        <v>4</v>
      </c>
      <c r="H502" s="81">
        <f>Таблица630[[#This Row],[Коэфициент стоимости]]*Таблица630[[#This Row],[Розничная цена KRW]]</f>
        <v>6269.9999999999991</v>
      </c>
      <c r="I502" s="82" t="str">
        <f>IF($H$1="","Введите курс",Таблица630[[#This Row],[Оптовая цена KRW за 1шт]]/$H$1)</f>
        <v>Введите курс</v>
      </c>
      <c r="J502" s="83"/>
      <c r="K502" s="84">
        <f>Таблица630[[#This Row],[Заказ коробок ]]*Таблица630[[#This Row],[Кол-во шт в коробке]]</f>
        <v>0</v>
      </c>
      <c r="L502" s="85">
        <f>Таблица630[[#This Row],[Общее кол-во шт]]*Таблица630[[#This Row],[Оптовая цена KRW за 1шт]]</f>
        <v>0</v>
      </c>
      <c r="M502" s="86" t="str">
        <f>IFERROR(Таблица630[[#This Row],[Общее кол-во шт]]*Таблица630[[#This Row],[Оптовая цена USD за 1шт]],"")</f>
        <v/>
      </c>
      <c r="N502" s="87"/>
    </row>
    <row r="503" spans="1:14" ht="22.5" customHeight="1">
      <c r="A503" s="44" t="s">
        <v>27913</v>
      </c>
      <c r="B503" s="76">
        <v>8809667994323</v>
      </c>
      <c r="C503" s="50" t="s">
        <v>27914</v>
      </c>
      <c r="D503" s="77" t="s">
        <v>27915</v>
      </c>
      <c r="E503" s="78">
        <v>11000</v>
      </c>
      <c r="F503" s="15">
        <v>0.56999999999999995</v>
      </c>
      <c r="G503" s="80">
        <v>4</v>
      </c>
      <c r="H503" s="81">
        <f>Таблица630[[#This Row],[Коэфициент стоимости]]*Таблица630[[#This Row],[Розничная цена KRW]]</f>
        <v>6269.9999999999991</v>
      </c>
      <c r="I503" s="82" t="str">
        <f>IF($H$1="","Введите курс",Таблица630[[#This Row],[Оптовая цена KRW за 1шт]]/$H$1)</f>
        <v>Введите курс</v>
      </c>
      <c r="J503" s="83"/>
      <c r="K503" s="84">
        <f>Таблица630[[#This Row],[Заказ коробок ]]*Таблица630[[#This Row],[Кол-во шт в коробке]]</f>
        <v>0</v>
      </c>
      <c r="L503" s="85">
        <f>Таблица630[[#This Row],[Общее кол-во шт]]*Таблица630[[#This Row],[Оптовая цена KRW за 1шт]]</f>
        <v>0</v>
      </c>
      <c r="M503" s="86" t="str">
        <f>IFERROR(Таблица630[[#This Row],[Общее кол-во шт]]*Таблица630[[#This Row],[Оптовая цена USD за 1шт]],"")</f>
        <v/>
      </c>
      <c r="N503" s="87"/>
    </row>
    <row r="504" spans="1:14" ht="22.5" customHeight="1">
      <c r="A504" s="44" t="s">
        <v>27916</v>
      </c>
      <c r="B504" s="76">
        <v>8809667994330</v>
      </c>
      <c r="C504" s="50" t="s">
        <v>27917</v>
      </c>
      <c r="D504" s="77" t="s">
        <v>27918</v>
      </c>
      <c r="E504" s="78">
        <v>11000</v>
      </c>
      <c r="F504" s="15">
        <v>0.56999999999999995</v>
      </c>
      <c r="G504" s="80">
        <v>4</v>
      </c>
      <c r="H504" s="81">
        <f>Таблица630[[#This Row],[Коэфициент стоимости]]*Таблица630[[#This Row],[Розничная цена KRW]]</f>
        <v>6269.9999999999991</v>
      </c>
      <c r="I504" s="82" t="str">
        <f>IF($H$1="","Введите курс",Таблица630[[#This Row],[Оптовая цена KRW за 1шт]]/$H$1)</f>
        <v>Введите курс</v>
      </c>
      <c r="J504" s="83"/>
      <c r="K504" s="84">
        <f>Таблица630[[#This Row],[Заказ коробок ]]*Таблица630[[#This Row],[Кол-во шт в коробке]]</f>
        <v>0</v>
      </c>
      <c r="L504" s="85">
        <f>Таблица630[[#This Row],[Общее кол-во шт]]*Таблица630[[#This Row],[Оптовая цена KRW за 1шт]]</f>
        <v>0</v>
      </c>
      <c r="M504" s="86" t="str">
        <f>IFERROR(Таблица630[[#This Row],[Общее кол-во шт]]*Таблица630[[#This Row],[Оптовая цена USD за 1шт]],"")</f>
        <v/>
      </c>
      <c r="N504" s="87"/>
    </row>
    <row r="505" spans="1:14" ht="22.5" customHeight="1">
      <c r="A505" s="44" t="s">
        <v>27919</v>
      </c>
      <c r="B505" s="76">
        <v>8809667994347</v>
      </c>
      <c r="C505" s="50" t="s">
        <v>27920</v>
      </c>
      <c r="D505" s="77" t="s">
        <v>27921</v>
      </c>
      <c r="E505" s="78">
        <v>11000</v>
      </c>
      <c r="F505" s="15">
        <v>0.56999999999999995</v>
      </c>
      <c r="G505" s="80">
        <v>4</v>
      </c>
      <c r="H505" s="81">
        <f>Таблица630[[#This Row],[Коэфициент стоимости]]*Таблица630[[#This Row],[Розничная цена KRW]]</f>
        <v>6269.9999999999991</v>
      </c>
      <c r="I505" s="82" t="str">
        <f>IF($H$1="","Введите курс",Таблица630[[#This Row],[Оптовая цена KRW за 1шт]]/$H$1)</f>
        <v>Введите курс</v>
      </c>
      <c r="J505" s="83"/>
      <c r="K505" s="84">
        <f>Таблица630[[#This Row],[Заказ коробок ]]*Таблица630[[#This Row],[Кол-во шт в коробке]]</f>
        <v>0</v>
      </c>
      <c r="L505" s="85">
        <f>Таблица630[[#This Row],[Общее кол-во шт]]*Таблица630[[#This Row],[Оптовая цена KRW за 1шт]]</f>
        <v>0</v>
      </c>
      <c r="M505" s="86" t="str">
        <f>IFERROR(Таблица630[[#This Row],[Общее кол-во шт]]*Таблица630[[#This Row],[Оптовая цена USD за 1шт]],"")</f>
        <v/>
      </c>
      <c r="N505" s="87"/>
    </row>
    <row r="506" spans="1:14" ht="22.5" customHeight="1">
      <c r="A506" s="44" t="s">
        <v>27922</v>
      </c>
      <c r="B506" s="76">
        <v>8809667994361</v>
      </c>
      <c r="C506" s="50" t="s">
        <v>27923</v>
      </c>
      <c r="D506" s="77" t="s">
        <v>27924</v>
      </c>
      <c r="E506" s="78">
        <v>11000</v>
      </c>
      <c r="F506" s="15">
        <v>0.56999999999999995</v>
      </c>
      <c r="G506" s="80">
        <v>4</v>
      </c>
      <c r="H506" s="81">
        <f>Таблица630[[#This Row],[Коэфициент стоимости]]*Таблица630[[#This Row],[Розничная цена KRW]]</f>
        <v>6269.9999999999991</v>
      </c>
      <c r="I506" s="82" t="str">
        <f>IF($H$1="","Введите курс",Таблица630[[#This Row],[Оптовая цена KRW за 1шт]]/$H$1)</f>
        <v>Введите курс</v>
      </c>
      <c r="J506" s="83"/>
      <c r="K506" s="84">
        <f>Таблица630[[#This Row],[Заказ коробок ]]*Таблица630[[#This Row],[Кол-во шт в коробке]]</f>
        <v>0</v>
      </c>
      <c r="L506" s="85">
        <f>Таблица630[[#This Row],[Общее кол-во шт]]*Таблица630[[#This Row],[Оптовая цена KRW за 1шт]]</f>
        <v>0</v>
      </c>
      <c r="M506" s="86" t="str">
        <f>IFERROR(Таблица630[[#This Row],[Общее кол-во шт]]*Таблица630[[#This Row],[Оптовая цена USD за 1шт]],"")</f>
        <v/>
      </c>
      <c r="N506" s="87"/>
    </row>
    <row r="507" spans="1:14" ht="22.5" customHeight="1">
      <c r="A507" s="44" t="s">
        <v>27925</v>
      </c>
      <c r="B507" s="76">
        <v>8809667994507</v>
      </c>
      <c r="C507" s="50" t="s">
        <v>27926</v>
      </c>
      <c r="D507" s="77" t="s">
        <v>27927</v>
      </c>
      <c r="E507" s="78">
        <v>11000</v>
      </c>
      <c r="F507" s="15">
        <v>0.56999999999999995</v>
      </c>
      <c r="G507" s="80">
        <v>4</v>
      </c>
      <c r="H507" s="81">
        <f>Таблица630[[#This Row],[Коэфициент стоимости]]*Таблица630[[#This Row],[Розничная цена KRW]]</f>
        <v>6269.9999999999991</v>
      </c>
      <c r="I507" s="82" t="str">
        <f>IF($H$1="","Введите курс",Таблица630[[#This Row],[Оптовая цена KRW за 1шт]]/$H$1)</f>
        <v>Введите курс</v>
      </c>
      <c r="J507" s="83"/>
      <c r="K507" s="84">
        <f>Таблица630[[#This Row],[Заказ коробок ]]*Таблица630[[#This Row],[Кол-во шт в коробке]]</f>
        <v>0</v>
      </c>
      <c r="L507" s="85">
        <f>Таблица630[[#This Row],[Общее кол-во шт]]*Таблица630[[#This Row],[Оптовая цена KRW за 1шт]]</f>
        <v>0</v>
      </c>
      <c r="M507" s="86" t="str">
        <f>IFERROR(Таблица630[[#This Row],[Общее кол-во шт]]*Таблица630[[#This Row],[Оптовая цена USD за 1шт]],"")</f>
        <v/>
      </c>
      <c r="N507" s="87"/>
    </row>
    <row r="508" spans="1:14" ht="22.5" customHeight="1">
      <c r="A508" s="44" t="s">
        <v>27928</v>
      </c>
      <c r="B508" s="76">
        <v>8809667994521</v>
      </c>
      <c r="C508" s="50" t="s">
        <v>27929</v>
      </c>
      <c r="D508" s="77" t="s">
        <v>27930</v>
      </c>
      <c r="E508" s="78">
        <v>11000</v>
      </c>
      <c r="F508" s="15">
        <v>0.56999999999999995</v>
      </c>
      <c r="G508" s="80">
        <v>4</v>
      </c>
      <c r="H508" s="81">
        <f>Таблица630[[#This Row],[Коэфициент стоимости]]*Таблица630[[#This Row],[Розничная цена KRW]]</f>
        <v>6269.9999999999991</v>
      </c>
      <c r="I508" s="82" t="str">
        <f>IF($H$1="","Введите курс",Таблица630[[#This Row],[Оптовая цена KRW за 1шт]]/$H$1)</f>
        <v>Введите курс</v>
      </c>
      <c r="J508" s="83"/>
      <c r="K508" s="84">
        <f>Таблица630[[#This Row],[Заказ коробок ]]*Таблица630[[#This Row],[Кол-во шт в коробке]]</f>
        <v>0</v>
      </c>
      <c r="L508" s="85">
        <f>Таблица630[[#This Row],[Общее кол-во шт]]*Таблица630[[#This Row],[Оптовая цена KRW за 1шт]]</f>
        <v>0</v>
      </c>
      <c r="M508" s="86" t="str">
        <f>IFERROR(Таблица630[[#This Row],[Общее кол-во шт]]*Таблица630[[#This Row],[Оптовая цена USD за 1шт]],"")</f>
        <v/>
      </c>
      <c r="N508" s="87"/>
    </row>
    <row r="509" spans="1:14" ht="22.5" customHeight="1">
      <c r="A509" s="44" t="s">
        <v>27931</v>
      </c>
      <c r="B509" s="76">
        <v>8809667994538</v>
      </c>
      <c r="C509" s="50" t="s">
        <v>27932</v>
      </c>
      <c r="D509" s="77" t="s">
        <v>27933</v>
      </c>
      <c r="E509" s="78">
        <v>11000</v>
      </c>
      <c r="F509" s="15">
        <v>0.56999999999999995</v>
      </c>
      <c r="G509" s="80">
        <v>4</v>
      </c>
      <c r="H509" s="81">
        <f>Таблица630[[#This Row],[Коэфициент стоимости]]*Таблица630[[#This Row],[Розничная цена KRW]]</f>
        <v>6269.9999999999991</v>
      </c>
      <c r="I509" s="82" t="str">
        <f>IF($H$1="","Введите курс",Таблица630[[#This Row],[Оптовая цена KRW за 1шт]]/$H$1)</f>
        <v>Введите курс</v>
      </c>
      <c r="J509" s="83"/>
      <c r="K509" s="84">
        <f>Таблица630[[#This Row],[Заказ коробок ]]*Таблица630[[#This Row],[Кол-во шт в коробке]]</f>
        <v>0</v>
      </c>
      <c r="L509" s="85">
        <f>Таблица630[[#This Row],[Общее кол-во шт]]*Таблица630[[#This Row],[Оптовая цена KRW за 1шт]]</f>
        <v>0</v>
      </c>
      <c r="M509" s="86" t="str">
        <f>IFERROR(Таблица630[[#This Row],[Общее кол-во шт]]*Таблица630[[#This Row],[Оптовая цена USD за 1шт]],"")</f>
        <v/>
      </c>
      <c r="N509" s="87"/>
    </row>
    <row r="510" spans="1:14" ht="22.5" customHeight="1">
      <c r="A510" s="44" t="s">
        <v>27934</v>
      </c>
      <c r="B510" s="76">
        <v>8809668006346</v>
      </c>
      <c r="C510" s="50" t="s">
        <v>27935</v>
      </c>
      <c r="D510" s="77" t="s">
        <v>27936</v>
      </c>
      <c r="E510" s="78">
        <v>11000</v>
      </c>
      <c r="F510" s="15">
        <v>0.56999999999999995</v>
      </c>
      <c r="G510" s="80">
        <v>4</v>
      </c>
      <c r="H510" s="81">
        <f>Таблица630[[#This Row],[Коэфициент стоимости]]*Таблица630[[#This Row],[Розничная цена KRW]]</f>
        <v>6269.9999999999991</v>
      </c>
      <c r="I510" s="82" t="str">
        <f>IF($H$1="","Введите курс",Таблица630[[#This Row],[Оптовая цена KRW за 1шт]]/$H$1)</f>
        <v>Введите курс</v>
      </c>
      <c r="J510" s="83"/>
      <c r="K510" s="84">
        <f>Таблица630[[#This Row],[Заказ коробок ]]*Таблица630[[#This Row],[Кол-во шт в коробке]]</f>
        <v>0</v>
      </c>
      <c r="L510" s="85">
        <f>Таблица630[[#This Row],[Общее кол-во шт]]*Таблица630[[#This Row],[Оптовая цена KRW за 1шт]]</f>
        <v>0</v>
      </c>
      <c r="M510" s="86" t="str">
        <f>IFERROR(Таблица630[[#This Row],[Общее кол-во шт]]*Таблица630[[#This Row],[Оптовая цена USD за 1шт]],"")</f>
        <v/>
      </c>
      <c r="N510" s="87"/>
    </row>
    <row r="511" spans="1:14" ht="22.5" customHeight="1">
      <c r="A511" s="44" t="s">
        <v>27937</v>
      </c>
      <c r="B511" s="76">
        <v>8809668006353</v>
      </c>
      <c r="C511" s="50" t="s">
        <v>27938</v>
      </c>
      <c r="D511" s="77" t="s">
        <v>27939</v>
      </c>
      <c r="E511" s="78">
        <v>11000</v>
      </c>
      <c r="F511" s="15">
        <v>0.56999999999999995</v>
      </c>
      <c r="G511" s="80">
        <v>4</v>
      </c>
      <c r="H511" s="81">
        <f>Таблица630[[#This Row],[Коэфициент стоимости]]*Таблица630[[#This Row],[Розничная цена KRW]]</f>
        <v>6269.9999999999991</v>
      </c>
      <c r="I511" s="82" t="str">
        <f>IF($H$1="","Введите курс",Таблица630[[#This Row],[Оптовая цена KRW за 1шт]]/$H$1)</f>
        <v>Введите курс</v>
      </c>
      <c r="J511" s="83"/>
      <c r="K511" s="84">
        <f>Таблица630[[#This Row],[Заказ коробок ]]*Таблица630[[#This Row],[Кол-во шт в коробке]]</f>
        <v>0</v>
      </c>
      <c r="L511" s="85">
        <f>Таблица630[[#This Row],[Общее кол-во шт]]*Таблица630[[#This Row],[Оптовая цена KRW за 1шт]]</f>
        <v>0</v>
      </c>
      <c r="M511" s="86" t="str">
        <f>IFERROR(Таблица630[[#This Row],[Общее кол-во шт]]*Таблица630[[#This Row],[Оптовая цена USD за 1шт]],"")</f>
        <v/>
      </c>
      <c r="N511" s="87"/>
    </row>
    <row r="512" spans="1:14" ht="22.5" customHeight="1">
      <c r="A512" s="44" t="s">
        <v>27940</v>
      </c>
      <c r="B512" s="76">
        <v>8809668029123</v>
      </c>
      <c r="C512" s="50" t="s">
        <v>27941</v>
      </c>
      <c r="D512" s="77" t="s">
        <v>27942</v>
      </c>
      <c r="E512" s="78">
        <v>11000</v>
      </c>
      <c r="F512" s="15">
        <v>0.56999999999999995</v>
      </c>
      <c r="G512" s="80">
        <v>4</v>
      </c>
      <c r="H512" s="81">
        <f>Таблица630[[#This Row],[Коэфициент стоимости]]*Таблица630[[#This Row],[Розничная цена KRW]]</f>
        <v>6269.9999999999991</v>
      </c>
      <c r="I512" s="82" t="str">
        <f>IF($H$1="","Введите курс",Таблица630[[#This Row],[Оптовая цена KRW за 1шт]]/$H$1)</f>
        <v>Введите курс</v>
      </c>
      <c r="J512" s="83"/>
      <c r="K512" s="84">
        <f>Таблица630[[#This Row],[Заказ коробок ]]*Таблица630[[#This Row],[Кол-во шт в коробке]]</f>
        <v>0</v>
      </c>
      <c r="L512" s="85">
        <f>Таблица630[[#This Row],[Общее кол-во шт]]*Таблица630[[#This Row],[Оптовая цена KRW за 1шт]]</f>
        <v>0</v>
      </c>
      <c r="M512" s="86" t="str">
        <f>IFERROR(Таблица630[[#This Row],[Общее кол-во шт]]*Таблица630[[#This Row],[Оптовая цена USD за 1шт]],"")</f>
        <v/>
      </c>
      <c r="N512" s="87"/>
    </row>
    <row r="513" spans="1:14" ht="22.5" customHeight="1">
      <c r="A513" s="44" t="s">
        <v>27943</v>
      </c>
      <c r="B513" s="76">
        <v>8809668029130</v>
      </c>
      <c r="C513" s="50" t="s">
        <v>27944</v>
      </c>
      <c r="D513" s="77" t="s">
        <v>27945</v>
      </c>
      <c r="E513" s="78">
        <v>11000</v>
      </c>
      <c r="F513" s="15">
        <v>0.56999999999999995</v>
      </c>
      <c r="G513" s="80">
        <v>4</v>
      </c>
      <c r="H513" s="81">
        <f>Таблица630[[#This Row],[Коэфициент стоимости]]*Таблица630[[#This Row],[Розничная цена KRW]]</f>
        <v>6269.9999999999991</v>
      </c>
      <c r="I513" s="82" t="str">
        <f>IF($H$1="","Введите курс",Таблица630[[#This Row],[Оптовая цена KRW за 1шт]]/$H$1)</f>
        <v>Введите курс</v>
      </c>
      <c r="J513" s="83"/>
      <c r="K513" s="84">
        <f>Таблица630[[#This Row],[Заказ коробок ]]*Таблица630[[#This Row],[Кол-во шт в коробке]]</f>
        <v>0</v>
      </c>
      <c r="L513" s="85">
        <f>Таблица630[[#This Row],[Общее кол-во шт]]*Таблица630[[#This Row],[Оптовая цена KRW за 1шт]]</f>
        <v>0</v>
      </c>
      <c r="M513" s="86" t="str">
        <f>IFERROR(Таблица630[[#This Row],[Общее кол-во шт]]*Таблица630[[#This Row],[Оптовая цена USD за 1шт]],"")</f>
        <v/>
      </c>
      <c r="N513" s="87"/>
    </row>
    <row r="514" spans="1:14" ht="22.5" customHeight="1">
      <c r="A514" s="44" t="s">
        <v>27946</v>
      </c>
      <c r="B514" s="76">
        <v>8809668029147</v>
      </c>
      <c r="C514" s="50" t="s">
        <v>27947</v>
      </c>
      <c r="D514" s="77" t="s">
        <v>27948</v>
      </c>
      <c r="E514" s="78">
        <v>11000</v>
      </c>
      <c r="F514" s="15">
        <v>0.56999999999999995</v>
      </c>
      <c r="G514" s="80">
        <v>4</v>
      </c>
      <c r="H514" s="81">
        <f>Таблица630[[#This Row],[Коэфициент стоимости]]*Таблица630[[#This Row],[Розничная цена KRW]]</f>
        <v>6269.9999999999991</v>
      </c>
      <c r="I514" s="82" t="str">
        <f>IF($H$1="","Введите курс",Таблица630[[#This Row],[Оптовая цена KRW за 1шт]]/$H$1)</f>
        <v>Введите курс</v>
      </c>
      <c r="J514" s="83"/>
      <c r="K514" s="84">
        <f>Таблица630[[#This Row],[Заказ коробок ]]*Таблица630[[#This Row],[Кол-во шт в коробке]]</f>
        <v>0</v>
      </c>
      <c r="L514" s="85">
        <f>Таблица630[[#This Row],[Общее кол-во шт]]*Таблица630[[#This Row],[Оптовая цена KRW за 1шт]]</f>
        <v>0</v>
      </c>
      <c r="M514" s="86" t="str">
        <f>IFERROR(Таблица630[[#This Row],[Общее кол-во шт]]*Таблица630[[#This Row],[Оптовая цена USD за 1шт]],"")</f>
        <v/>
      </c>
      <c r="N514" s="87"/>
    </row>
    <row r="515" spans="1:14" ht="22.5" customHeight="1">
      <c r="A515" s="44" t="s">
        <v>27949</v>
      </c>
      <c r="B515" s="76">
        <v>8809820683668</v>
      </c>
      <c r="C515" s="50" t="s">
        <v>27950</v>
      </c>
      <c r="D515" s="77" t="s">
        <v>27951</v>
      </c>
      <c r="E515" s="78">
        <v>11000</v>
      </c>
      <c r="F515" s="15">
        <v>0.56999999999999995</v>
      </c>
      <c r="G515" s="80">
        <v>4</v>
      </c>
      <c r="H515" s="81">
        <f>Таблица630[[#This Row],[Коэфициент стоимости]]*Таблица630[[#This Row],[Розничная цена KRW]]</f>
        <v>6269.9999999999991</v>
      </c>
      <c r="I515" s="82" t="str">
        <f>IF($H$1="","Введите курс",Таблица630[[#This Row],[Оптовая цена KRW за 1шт]]/$H$1)</f>
        <v>Введите курс</v>
      </c>
      <c r="J515" s="83"/>
      <c r="K515" s="84">
        <f>Таблица630[[#This Row],[Заказ коробок ]]*Таблица630[[#This Row],[Кол-во шт в коробке]]</f>
        <v>0</v>
      </c>
      <c r="L515" s="85">
        <f>Таблица630[[#This Row],[Общее кол-во шт]]*Таблица630[[#This Row],[Оптовая цена KRW за 1шт]]</f>
        <v>0</v>
      </c>
      <c r="M515" s="86" t="str">
        <f>IFERROR(Таблица630[[#This Row],[Общее кол-во шт]]*Таблица630[[#This Row],[Оптовая цена USD за 1шт]],"")</f>
        <v/>
      </c>
      <c r="N515" s="87"/>
    </row>
    <row r="516" spans="1:14" ht="22.5" customHeight="1">
      <c r="A516" s="44" t="s">
        <v>27952</v>
      </c>
      <c r="B516" s="76">
        <v>8809820683675</v>
      </c>
      <c r="C516" s="50" t="s">
        <v>27953</v>
      </c>
      <c r="D516" s="77" t="s">
        <v>27954</v>
      </c>
      <c r="E516" s="78">
        <v>11000</v>
      </c>
      <c r="F516" s="15">
        <v>0.56999999999999995</v>
      </c>
      <c r="G516" s="80">
        <v>4</v>
      </c>
      <c r="H516" s="81">
        <f>Таблица630[[#This Row],[Коэфициент стоимости]]*Таблица630[[#This Row],[Розничная цена KRW]]</f>
        <v>6269.9999999999991</v>
      </c>
      <c r="I516" s="82" t="str">
        <f>IF($H$1="","Введите курс",Таблица630[[#This Row],[Оптовая цена KRW за 1шт]]/$H$1)</f>
        <v>Введите курс</v>
      </c>
      <c r="J516" s="83"/>
      <c r="K516" s="84">
        <f>Таблица630[[#This Row],[Заказ коробок ]]*Таблица630[[#This Row],[Кол-во шт в коробке]]</f>
        <v>0</v>
      </c>
      <c r="L516" s="85">
        <f>Таблица630[[#This Row],[Общее кол-во шт]]*Таблица630[[#This Row],[Оптовая цена KRW за 1шт]]</f>
        <v>0</v>
      </c>
      <c r="M516" s="86" t="str">
        <f>IFERROR(Таблица630[[#This Row],[Общее кол-во шт]]*Таблица630[[#This Row],[Оптовая цена USD за 1шт]],"")</f>
        <v/>
      </c>
      <c r="N516" s="87"/>
    </row>
    <row r="517" spans="1:14" ht="22.5" customHeight="1">
      <c r="A517" s="44" t="s">
        <v>27955</v>
      </c>
      <c r="B517" s="76">
        <v>8809820684832</v>
      </c>
      <c r="C517" s="50" t="s">
        <v>27956</v>
      </c>
      <c r="D517" s="77" t="s">
        <v>27957</v>
      </c>
      <c r="E517" s="78">
        <v>11000</v>
      </c>
      <c r="F517" s="15">
        <v>0.56999999999999995</v>
      </c>
      <c r="G517" s="80">
        <v>4</v>
      </c>
      <c r="H517" s="81">
        <f>Таблица630[[#This Row],[Коэфициент стоимости]]*Таблица630[[#This Row],[Розничная цена KRW]]</f>
        <v>6269.9999999999991</v>
      </c>
      <c r="I517" s="82" t="str">
        <f>IF($H$1="","Введите курс",Таблица630[[#This Row],[Оптовая цена KRW за 1шт]]/$H$1)</f>
        <v>Введите курс</v>
      </c>
      <c r="J517" s="83"/>
      <c r="K517" s="84">
        <f>Таблица630[[#This Row],[Заказ коробок ]]*Таблица630[[#This Row],[Кол-во шт в коробке]]</f>
        <v>0</v>
      </c>
      <c r="L517" s="85">
        <f>Таблица630[[#This Row],[Общее кол-во шт]]*Таблица630[[#This Row],[Оптовая цена KRW за 1шт]]</f>
        <v>0</v>
      </c>
      <c r="M517" s="86" t="str">
        <f>IFERROR(Таблица630[[#This Row],[Общее кол-во шт]]*Таблица630[[#This Row],[Оптовая цена USD за 1шт]],"")</f>
        <v/>
      </c>
      <c r="N517" s="87"/>
    </row>
    <row r="518" spans="1:14" ht="22.5" customHeight="1">
      <c r="A518" s="44" t="s">
        <v>27958</v>
      </c>
      <c r="B518" s="76">
        <v>8809820684856</v>
      </c>
      <c r="C518" s="50" t="s">
        <v>27959</v>
      </c>
      <c r="D518" s="77" t="s">
        <v>27960</v>
      </c>
      <c r="E518" s="78">
        <v>11000</v>
      </c>
      <c r="F518" s="15">
        <v>0.56999999999999995</v>
      </c>
      <c r="G518" s="80">
        <v>4</v>
      </c>
      <c r="H518" s="81">
        <f>Таблица630[[#This Row],[Коэфициент стоимости]]*Таблица630[[#This Row],[Розничная цена KRW]]</f>
        <v>6269.9999999999991</v>
      </c>
      <c r="I518" s="82" t="str">
        <f>IF($H$1="","Введите курс",Таблица630[[#This Row],[Оптовая цена KRW за 1шт]]/$H$1)</f>
        <v>Введите курс</v>
      </c>
      <c r="J518" s="83"/>
      <c r="K518" s="84">
        <f>Таблица630[[#This Row],[Заказ коробок ]]*Таблица630[[#This Row],[Кол-во шт в коробке]]</f>
        <v>0</v>
      </c>
      <c r="L518" s="85">
        <f>Таблица630[[#This Row],[Общее кол-во шт]]*Таблица630[[#This Row],[Оптовая цена KRW за 1шт]]</f>
        <v>0</v>
      </c>
      <c r="M518" s="86" t="str">
        <f>IFERROR(Таблица630[[#This Row],[Общее кол-во шт]]*Таблица630[[#This Row],[Оптовая цена USD за 1шт]],"")</f>
        <v/>
      </c>
      <c r="N518" s="87"/>
    </row>
    <row r="519" spans="1:14" ht="22.5" customHeight="1">
      <c r="A519" s="44" t="s">
        <v>27961</v>
      </c>
      <c r="B519" s="76">
        <v>8809667994514</v>
      </c>
      <c r="C519" s="50" t="s">
        <v>27962</v>
      </c>
      <c r="D519" s="77" t="s">
        <v>27963</v>
      </c>
      <c r="E519" s="78">
        <v>11000</v>
      </c>
      <c r="F519" s="15">
        <v>0.56999999999999995</v>
      </c>
      <c r="G519" s="80">
        <v>4</v>
      </c>
      <c r="H519" s="81">
        <f>Таблица630[[#This Row],[Коэфициент стоимости]]*Таблица630[[#This Row],[Розничная цена KRW]]</f>
        <v>6269.9999999999991</v>
      </c>
      <c r="I519" s="82" t="str">
        <f>IF($H$1="","Введите курс",Таблица630[[#This Row],[Оптовая цена KRW за 1шт]]/$H$1)</f>
        <v>Введите курс</v>
      </c>
      <c r="J519" s="83"/>
      <c r="K519" s="84">
        <f>Таблица630[[#This Row],[Заказ коробок ]]*Таблица630[[#This Row],[Кол-во шт в коробке]]</f>
        <v>0</v>
      </c>
      <c r="L519" s="85">
        <f>Таблица630[[#This Row],[Общее кол-во шт]]*Таблица630[[#This Row],[Оптовая цена KRW за 1шт]]</f>
        <v>0</v>
      </c>
      <c r="M519" s="86" t="str">
        <f>IFERROR(Таблица630[[#This Row],[Общее кол-во шт]]*Таблица630[[#This Row],[Оптовая цена USD за 1шт]],"")</f>
        <v/>
      </c>
      <c r="N519" s="87"/>
    </row>
    <row r="520" spans="1:14" ht="22.5" customHeight="1">
      <c r="A520" s="44" t="s">
        <v>27964</v>
      </c>
      <c r="B520" s="76">
        <v>8809667994392</v>
      </c>
      <c r="C520" s="50" t="s">
        <v>27965</v>
      </c>
      <c r="D520" s="77" t="s">
        <v>27966</v>
      </c>
      <c r="E520" s="78">
        <v>11000</v>
      </c>
      <c r="F520" s="15">
        <v>0.56999999999999995</v>
      </c>
      <c r="G520" s="80">
        <v>4</v>
      </c>
      <c r="H520" s="81">
        <f>Таблица630[[#This Row],[Коэфициент стоимости]]*Таблица630[[#This Row],[Розничная цена KRW]]</f>
        <v>6269.9999999999991</v>
      </c>
      <c r="I520" s="82" t="str">
        <f>IF($H$1="","Введите курс",Таблица630[[#This Row],[Оптовая цена KRW за 1шт]]/$H$1)</f>
        <v>Введите курс</v>
      </c>
      <c r="J520" s="83"/>
      <c r="K520" s="84">
        <f>Таблица630[[#This Row],[Заказ коробок ]]*Таблица630[[#This Row],[Кол-во шт в коробке]]</f>
        <v>0</v>
      </c>
      <c r="L520" s="85">
        <f>Таблица630[[#This Row],[Общее кол-во шт]]*Таблица630[[#This Row],[Оптовая цена KRW за 1шт]]</f>
        <v>0</v>
      </c>
      <c r="M520" s="86" t="str">
        <f>IFERROR(Таблица630[[#This Row],[Общее кол-во шт]]*Таблица630[[#This Row],[Оптовая цена USD за 1шт]],"")</f>
        <v/>
      </c>
      <c r="N520" s="87"/>
    </row>
    <row r="521" spans="1:14" ht="22.5" customHeight="1">
      <c r="A521" s="44" t="s">
        <v>27967</v>
      </c>
      <c r="B521" s="76">
        <v>8809667994439</v>
      </c>
      <c r="C521" s="50" t="s">
        <v>27968</v>
      </c>
      <c r="D521" s="77" t="s">
        <v>27969</v>
      </c>
      <c r="E521" s="78">
        <v>11000</v>
      </c>
      <c r="F521" s="15">
        <v>0.56999999999999995</v>
      </c>
      <c r="G521" s="80">
        <v>4</v>
      </c>
      <c r="H521" s="81">
        <f>Таблица630[[#This Row],[Коэфициент стоимости]]*Таблица630[[#This Row],[Розничная цена KRW]]</f>
        <v>6269.9999999999991</v>
      </c>
      <c r="I521" s="82" t="str">
        <f>IF($H$1="","Введите курс",Таблица630[[#This Row],[Оптовая цена KRW за 1шт]]/$H$1)</f>
        <v>Введите курс</v>
      </c>
      <c r="J521" s="83"/>
      <c r="K521" s="84">
        <f>Таблица630[[#This Row],[Заказ коробок ]]*Таблица630[[#This Row],[Кол-во шт в коробке]]</f>
        <v>0</v>
      </c>
      <c r="L521" s="85">
        <f>Таблица630[[#This Row],[Общее кол-во шт]]*Таблица630[[#This Row],[Оптовая цена KRW за 1шт]]</f>
        <v>0</v>
      </c>
      <c r="M521" s="86" t="str">
        <f>IFERROR(Таблица630[[#This Row],[Общее кол-во шт]]*Таблица630[[#This Row],[Оптовая цена USD за 1шт]],"")</f>
        <v/>
      </c>
      <c r="N521" s="87"/>
    </row>
    <row r="522" spans="1:14" ht="22.5" customHeight="1">
      <c r="A522" s="44" t="s">
        <v>27970</v>
      </c>
      <c r="B522" s="76">
        <v>8809667994477</v>
      </c>
      <c r="C522" s="50" t="s">
        <v>27971</v>
      </c>
      <c r="D522" s="77" t="s">
        <v>27972</v>
      </c>
      <c r="E522" s="78">
        <v>11000</v>
      </c>
      <c r="F522" s="15">
        <v>0.56999999999999995</v>
      </c>
      <c r="G522" s="80">
        <v>4</v>
      </c>
      <c r="H522" s="81">
        <f>Таблица630[[#This Row],[Коэфициент стоимости]]*Таблица630[[#This Row],[Розничная цена KRW]]</f>
        <v>6269.9999999999991</v>
      </c>
      <c r="I522" s="82" t="str">
        <f>IF($H$1="","Введите курс",Таблица630[[#This Row],[Оптовая цена KRW за 1шт]]/$H$1)</f>
        <v>Введите курс</v>
      </c>
      <c r="J522" s="83"/>
      <c r="K522" s="84">
        <f>Таблица630[[#This Row],[Заказ коробок ]]*Таблица630[[#This Row],[Кол-во шт в коробке]]</f>
        <v>0</v>
      </c>
      <c r="L522" s="85">
        <f>Таблица630[[#This Row],[Общее кол-во шт]]*Таблица630[[#This Row],[Оптовая цена KRW за 1шт]]</f>
        <v>0</v>
      </c>
      <c r="M522" s="86" t="str">
        <f>IFERROR(Таблица630[[#This Row],[Общее кол-во шт]]*Таблица630[[#This Row],[Оптовая цена USD за 1шт]],"")</f>
        <v/>
      </c>
      <c r="N522" s="87"/>
    </row>
    <row r="523" spans="1:14" ht="22.5" customHeight="1">
      <c r="A523" s="44" t="s">
        <v>27973</v>
      </c>
      <c r="B523" s="76">
        <v>8809668028713</v>
      </c>
      <c r="C523" s="50" t="s">
        <v>27974</v>
      </c>
      <c r="D523" s="77" t="s">
        <v>27975</v>
      </c>
      <c r="E523" s="78">
        <v>8000</v>
      </c>
      <c r="F523" s="15">
        <v>0.56999999999999995</v>
      </c>
      <c r="G523" s="80">
        <v>6</v>
      </c>
      <c r="H523" s="81">
        <f>Таблица630[[#This Row],[Коэфициент стоимости]]*Таблица630[[#This Row],[Розничная цена KRW]]</f>
        <v>4560</v>
      </c>
      <c r="I523" s="82" t="str">
        <f>IF($H$1="","Введите курс",Таблица630[[#This Row],[Оптовая цена KRW за 1шт]]/$H$1)</f>
        <v>Введите курс</v>
      </c>
      <c r="J523" s="83"/>
      <c r="K523" s="84">
        <f>Таблица630[[#This Row],[Заказ коробок ]]*Таблица630[[#This Row],[Кол-во шт в коробке]]</f>
        <v>0</v>
      </c>
      <c r="L523" s="85">
        <f>Таблица630[[#This Row],[Общее кол-во шт]]*Таблица630[[#This Row],[Оптовая цена KRW за 1шт]]</f>
        <v>0</v>
      </c>
      <c r="M523" s="86" t="str">
        <f>IFERROR(Таблица630[[#This Row],[Общее кол-во шт]]*Таблица630[[#This Row],[Оптовая цена USD за 1шт]],"")</f>
        <v/>
      </c>
      <c r="N523" s="87"/>
    </row>
    <row r="524" spans="1:14" ht="22.5" customHeight="1">
      <c r="A524" s="44" t="s">
        <v>27976</v>
      </c>
      <c r="B524" s="76">
        <v>8809668027990</v>
      </c>
      <c r="C524" s="50" t="s">
        <v>27977</v>
      </c>
      <c r="D524" s="77" t="s">
        <v>27978</v>
      </c>
      <c r="E524" s="78">
        <v>8000</v>
      </c>
      <c r="F524" s="15">
        <v>0.56999999999999995</v>
      </c>
      <c r="G524" s="80">
        <v>6</v>
      </c>
      <c r="H524" s="81">
        <f>Таблица630[[#This Row],[Коэфициент стоимости]]*Таблица630[[#This Row],[Розничная цена KRW]]</f>
        <v>4560</v>
      </c>
      <c r="I524" s="82" t="str">
        <f>IF($H$1="","Введите курс",Таблица630[[#This Row],[Оптовая цена KRW за 1шт]]/$H$1)</f>
        <v>Введите курс</v>
      </c>
      <c r="J524" s="83"/>
      <c r="K524" s="84">
        <f>Таблица630[[#This Row],[Заказ коробок ]]*Таблица630[[#This Row],[Кол-во шт в коробке]]</f>
        <v>0</v>
      </c>
      <c r="L524" s="85">
        <f>Таблица630[[#This Row],[Общее кол-во шт]]*Таблица630[[#This Row],[Оптовая цена KRW за 1шт]]</f>
        <v>0</v>
      </c>
      <c r="M524" s="86" t="str">
        <f>IFERROR(Таблица630[[#This Row],[Общее кол-во шт]]*Таблица630[[#This Row],[Оптовая цена USD за 1шт]],"")</f>
        <v/>
      </c>
      <c r="N524" s="87"/>
    </row>
    <row r="525" spans="1:14" ht="22.5" customHeight="1">
      <c r="A525" s="44" t="s">
        <v>27979</v>
      </c>
      <c r="B525" s="76">
        <v>8809668028706</v>
      </c>
      <c r="C525" s="50" t="s">
        <v>27980</v>
      </c>
      <c r="D525" s="77" t="s">
        <v>27981</v>
      </c>
      <c r="E525" s="78">
        <v>8000</v>
      </c>
      <c r="F525" s="15">
        <v>0.56999999999999995</v>
      </c>
      <c r="G525" s="80">
        <v>6</v>
      </c>
      <c r="H525" s="81">
        <f>Таблица630[[#This Row],[Коэфициент стоимости]]*Таблица630[[#This Row],[Розничная цена KRW]]</f>
        <v>4560</v>
      </c>
      <c r="I525" s="82" t="str">
        <f>IF($H$1="","Введите курс",Таблица630[[#This Row],[Оптовая цена KRW за 1шт]]/$H$1)</f>
        <v>Введите курс</v>
      </c>
      <c r="J525" s="83"/>
      <c r="K525" s="84">
        <f>Таблица630[[#This Row],[Заказ коробок ]]*Таблица630[[#This Row],[Кол-во шт в коробке]]</f>
        <v>0</v>
      </c>
      <c r="L525" s="85">
        <f>Таблица630[[#This Row],[Общее кол-во шт]]*Таблица630[[#This Row],[Оптовая цена KRW за 1шт]]</f>
        <v>0</v>
      </c>
      <c r="M525" s="86" t="str">
        <f>IFERROR(Таблица630[[#This Row],[Общее кол-во шт]]*Таблица630[[#This Row],[Оптовая цена USD за 1шт]],"")</f>
        <v/>
      </c>
      <c r="N525" s="87"/>
    </row>
    <row r="526" spans="1:14" ht="22.5" customHeight="1">
      <c r="A526" s="44" t="s">
        <v>27982</v>
      </c>
      <c r="B526" s="76">
        <v>8809668027983</v>
      </c>
      <c r="C526" s="50" t="s">
        <v>27983</v>
      </c>
      <c r="D526" s="77" t="s">
        <v>27984</v>
      </c>
      <c r="E526" s="78">
        <v>8000</v>
      </c>
      <c r="F526" s="15">
        <v>0.56999999999999995</v>
      </c>
      <c r="G526" s="80">
        <v>6</v>
      </c>
      <c r="H526" s="81">
        <f>Таблица630[[#This Row],[Коэфициент стоимости]]*Таблица630[[#This Row],[Розничная цена KRW]]</f>
        <v>4560</v>
      </c>
      <c r="I526" s="82" t="str">
        <f>IF($H$1="","Введите курс",Таблица630[[#This Row],[Оптовая цена KRW за 1шт]]/$H$1)</f>
        <v>Введите курс</v>
      </c>
      <c r="J526" s="83"/>
      <c r="K526" s="84">
        <f>Таблица630[[#This Row],[Заказ коробок ]]*Таблица630[[#This Row],[Кол-во шт в коробке]]</f>
        <v>0</v>
      </c>
      <c r="L526" s="85">
        <f>Таблица630[[#This Row],[Общее кол-во шт]]*Таблица630[[#This Row],[Оптовая цена KRW за 1шт]]</f>
        <v>0</v>
      </c>
      <c r="M526" s="86" t="str">
        <f>IFERROR(Таблица630[[#This Row],[Общее кол-во шт]]*Таблица630[[#This Row],[Оптовая цена USD за 1шт]],"")</f>
        <v/>
      </c>
      <c r="N526" s="87"/>
    </row>
    <row r="527" spans="1:14" ht="22.5" customHeight="1">
      <c r="A527" s="44" t="s">
        <v>27985</v>
      </c>
      <c r="B527" s="76">
        <v>8809668027976</v>
      </c>
      <c r="C527" s="50" t="s">
        <v>27986</v>
      </c>
      <c r="D527" s="77" t="s">
        <v>27987</v>
      </c>
      <c r="E527" s="78">
        <v>10000</v>
      </c>
      <c r="F527" s="15">
        <v>0.56999999999999995</v>
      </c>
      <c r="G527" s="80">
        <v>10</v>
      </c>
      <c r="H527" s="81">
        <f>Таблица630[[#This Row],[Коэфициент стоимости]]*Таблица630[[#This Row],[Розничная цена KRW]]</f>
        <v>5699.9999999999991</v>
      </c>
      <c r="I527" s="82" t="str">
        <f>IF($H$1="","Введите курс",Таблица630[[#This Row],[Оптовая цена KRW за 1шт]]/$H$1)</f>
        <v>Введите курс</v>
      </c>
      <c r="J527" s="83"/>
      <c r="K527" s="84">
        <f>Таблица630[[#This Row],[Заказ коробок ]]*Таблица630[[#This Row],[Кол-во шт в коробке]]</f>
        <v>0</v>
      </c>
      <c r="L527" s="85">
        <f>Таблица630[[#This Row],[Общее кол-во шт]]*Таблица630[[#This Row],[Оптовая цена KRW за 1шт]]</f>
        <v>0</v>
      </c>
      <c r="M527" s="86" t="str">
        <f>IFERROR(Таблица630[[#This Row],[Общее кол-во шт]]*Таблица630[[#This Row],[Оптовая цена USD за 1шт]],"")</f>
        <v/>
      </c>
      <c r="N527" s="87"/>
    </row>
    <row r="528" spans="1:14" ht="22.5" customHeight="1">
      <c r="A528" s="44" t="s">
        <v>27988</v>
      </c>
      <c r="B528" s="76">
        <v>8809668028041</v>
      </c>
      <c r="C528" s="50" t="s">
        <v>27989</v>
      </c>
      <c r="D528" s="77" t="s">
        <v>27990</v>
      </c>
      <c r="E528" s="78">
        <v>8000</v>
      </c>
      <c r="F528" s="15">
        <v>0.56999999999999995</v>
      </c>
      <c r="G528" s="80">
        <v>6</v>
      </c>
      <c r="H528" s="81">
        <f>Таблица630[[#This Row],[Коэфициент стоимости]]*Таблица630[[#This Row],[Розничная цена KRW]]</f>
        <v>4560</v>
      </c>
      <c r="I528" s="82" t="str">
        <f>IF($H$1="","Введите курс",Таблица630[[#This Row],[Оптовая цена KRW за 1шт]]/$H$1)</f>
        <v>Введите курс</v>
      </c>
      <c r="J528" s="83"/>
      <c r="K528" s="84">
        <f>Таблица630[[#This Row],[Заказ коробок ]]*Таблица630[[#This Row],[Кол-во шт в коробке]]</f>
        <v>0</v>
      </c>
      <c r="L528" s="85">
        <f>Таблица630[[#This Row],[Общее кол-во шт]]*Таблица630[[#This Row],[Оптовая цена KRW за 1шт]]</f>
        <v>0</v>
      </c>
      <c r="M528" s="86" t="str">
        <f>IFERROR(Таблица630[[#This Row],[Общее кол-во шт]]*Таблица630[[#This Row],[Оптовая цена USD за 1шт]],"")</f>
        <v/>
      </c>
      <c r="N528" s="87"/>
    </row>
    <row r="529" spans="1:14" ht="22.5" customHeight="1">
      <c r="A529" s="44" t="s">
        <v>27991</v>
      </c>
      <c r="B529" s="76">
        <v>8809668028058</v>
      </c>
      <c r="C529" s="50" t="s">
        <v>27992</v>
      </c>
      <c r="D529" s="77" t="s">
        <v>27993</v>
      </c>
      <c r="E529" s="78">
        <v>2500</v>
      </c>
      <c r="F529" s="15">
        <v>0.56999999999999995</v>
      </c>
      <c r="G529" s="80">
        <v>30</v>
      </c>
      <c r="H529" s="81">
        <f>Таблица630[[#This Row],[Коэфициент стоимости]]*Таблица630[[#This Row],[Розничная цена KRW]]</f>
        <v>1424.9999999999998</v>
      </c>
      <c r="I529" s="82" t="str">
        <f>IF($H$1="","Введите курс",Таблица630[[#This Row],[Оптовая цена KRW за 1шт]]/$H$1)</f>
        <v>Введите курс</v>
      </c>
      <c r="J529" s="83"/>
      <c r="K529" s="84">
        <f>Таблица630[[#This Row],[Заказ коробок ]]*Таблица630[[#This Row],[Кол-во шт в коробке]]</f>
        <v>0</v>
      </c>
      <c r="L529" s="85">
        <f>Таблица630[[#This Row],[Общее кол-во шт]]*Таблица630[[#This Row],[Оптовая цена KRW за 1шт]]</f>
        <v>0</v>
      </c>
      <c r="M529" s="86" t="str">
        <f>IFERROR(Таблица630[[#This Row],[Общее кол-во шт]]*Таблица630[[#This Row],[Оптовая цена USD за 1шт]],"")</f>
        <v/>
      </c>
      <c r="N529" s="87"/>
    </row>
    <row r="530" spans="1:14" ht="22.5" customHeight="1">
      <c r="A530" s="44" t="s">
        <v>27994</v>
      </c>
      <c r="B530" s="76">
        <v>8809668028089</v>
      </c>
      <c r="C530" s="50" t="s">
        <v>27995</v>
      </c>
      <c r="D530" s="77" t="s">
        <v>27996</v>
      </c>
      <c r="E530" s="78">
        <v>7000</v>
      </c>
      <c r="F530" s="15">
        <v>0.56999999999999995</v>
      </c>
      <c r="G530" s="80">
        <v>6</v>
      </c>
      <c r="H530" s="81">
        <f>Таблица630[[#This Row],[Коэфициент стоимости]]*Таблица630[[#This Row],[Розничная цена KRW]]</f>
        <v>3989.9999999999995</v>
      </c>
      <c r="I530" s="82" t="str">
        <f>IF($H$1="","Введите курс",Таблица630[[#This Row],[Оптовая цена KRW за 1шт]]/$H$1)</f>
        <v>Введите курс</v>
      </c>
      <c r="J530" s="83"/>
      <c r="K530" s="84">
        <f>Таблица630[[#This Row],[Заказ коробок ]]*Таблица630[[#This Row],[Кол-во шт в коробке]]</f>
        <v>0</v>
      </c>
      <c r="L530" s="85">
        <f>Таблица630[[#This Row],[Общее кол-во шт]]*Таблица630[[#This Row],[Оптовая цена KRW за 1шт]]</f>
        <v>0</v>
      </c>
      <c r="M530" s="86" t="str">
        <f>IFERROR(Таблица630[[#This Row],[Общее кол-во шт]]*Таблица630[[#This Row],[Оптовая цена USD за 1шт]],"")</f>
        <v/>
      </c>
      <c r="N530" s="87"/>
    </row>
    <row r="531" spans="1:14" ht="22.5" customHeight="1">
      <c r="A531" s="44" t="s">
        <v>27997</v>
      </c>
      <c r="B531" s="76">
        <v>8809820683118</v>
      </c>
      <c r="C531" s="50" t="s">
        <v>27998</v>
      </c>
      <c r="D531" s="77" t="s">
        <v>27999</v>
      </c>
      <c r="E531" s="78">
        <v>10000</v>
      </c>
      <c r="F531" s="15">
        <v>0.56999999999999995</v>
      </c>
      <c r="G531" s="80">
        <v>6</v>
      </c>
      <c r="H531" s="81">
        <f>Таблица630[[#This Row],[Коэфициент стоимости]]*Таблица630[[#This Row],[Розничная цена KRW]]</f>
        <v>5699.9999999999991</v>
      </c>
      <c r="I531" s="82" t="str">
        <f>IF($H$1="","Введите курс",Таблица630[[#This Row],[Оптовая цена KRW за 1шт]]/$H$1)</f>
        <v>Введите курс</v>
      </c>
      <c r="J531" s="83"/>
      <c r="K531" s="84">
        <f>Таблица630[[#This Row],[Заказ коробок ]]*Таблица630[[#This Row],[Кол-во шт в коробке]]</f>
        <v>0</v>
      </c>
      <c r="L531" s="85">
        <f>Таблица630[[#This Row],[Общее кол-во шт]]*Таблица630[[#This Row],[Оптовая цена KRW за 1шт]]</f>
        <v>0</v>
      </c>
      <c r="M531" s="86" t="str">
        <f>IFERROR(Таблица630[[#This Row],[Общее кол-во шт]]*Таблица630[[#This Row],[Оптовая цена USD за 1шт]],"")</f>
        <v/>
      </c>
      <c r="N531" s="87"/>
    </row>
    <row r="532" spans="1:14" ht="22.5" customHeight="1">
      <c r="A532" s="44" t="s">
        <v>28000</v>
      </c>
      <c r="B532" s="76">
        <v>8809668012026</v>
      </c>
      <c r="C532" s="50" t="s">
        <v>28001</v>
      </c>
      <c r="D532" s="77" t="s">
        <v>28002</v>
      </c>
      <c r="E532" s="78">
        <v>9000</v>
      </c>
      <c r="F532" s="15">
        <v>0.56999999999999995</v>
      </c>
      <c r="G532" s="80">
        <v>0</v>
      </c>
      <c r="H532" s="81">
        <f>Таблица630[[#This Row],[Коэфициент стоимости]]*Таблица630[[#This Row],[Розничная цена KRW]]</f>
        <v>5130</v>
      </c>
      <c r="I532" s="82" t="str">
        <f>IF($H$1="","Введите курс",Таблица630[[#This Row],[Оптовая цена KRW за 1шт]]/$H$1)</f>
        <v>Введите курс</v>
      </c>
      <c r="J532" s="83"/>
      <c r="K532" s="84">
        <f>Таблица630[[#This Row],[Заказ коробок ]]*Таблица630[[#This Row],[Кол-во шт в коробке]]</f>
        <v>0</v>
      </c>
      <c r="L532" s="85">
        <f>Таблица630[[#This Row],[Общее кол-во шт]]*Таблица630[[#This Row],[Оптовая цена KRW за 1шт]]</f>
        <v>0</v>
      </c>
      <c r="M532" s="86" t="str">
        <f>IFERROR(Таблица630[[#This Row],[Общее кол-во шт]]*Таблица630[[#This Row],[Оптовая цена USD за 1шт]],"")</f>
        <v/>
      </c>
      <c r="N532" s="87"/>
    </row>
    <row r="533" spans="1:14" ht="22.5" customHeight="1">
      <c r="A533" s="44" t="s">
        <v>28003</v>
      </c>
      <c r="B533" s="76">
        <v>8809668028096</v>
      </c>
      <c r="C533" s="50" t="s">
        <v>28004</v>
      </c>
      <c r="D533" s="77" t="s">
        <v>28005</v>
      </c>
      <c r="E533" s="78">
        <v>12000</v>
      </c>
      <c r="F533" s="15">
        <v>0.56999999999999995</v>
      </c>
      <c r="G533" s="80">
        <v>10</v>
      </c>
      <c r="H533" s="81">
        <f>Таблица630[[#This Row],[Коэфициент стоимости]]*Таблица630[[#This Row],[Розничная цена KRW]]</f>
        <v>6839.9999999999991</v>
      </c>
      <c r="I533" s="82" t="str">
        <f>IF($H$1="","Введите курс",Таблица630[[#This Row],[Оптовая цена KRW за 1шт]]/$H$1)</f>
        <v>Введите курс</v>
      </c>
      <c r="J533" s="83"/>
      <c r="K533" s="84">
        <f>Таблица630[[#This Row],[Заказ коробок ]]*Таблица630[[#This Row],[Кол-во шт в коробке]]</f>
        <v>0</v>
      </c>
      <c r="L533" s="85">
        <f>Таблица630[[#This Row],[Общее кол-во шт]]*Таблица630[[#This Row],[Оптовая цена KRW за 1шт]]</f>
        <v>0</v>
      </c>
      <c r="M533" s="86" t="str">
        <f>IFERROR(Таблица630[[#This Row],[Общее кол-во шт]]*Таблица630[[#This Row],[Оптовая цена USD за 1шт]],"")</f>
        <v/>
      </c>
      <c r="N533" s="87"/>
    </row>
    <row r="534" spans="1:14" ht="22.5" customHeight="1">
      <c r="A534" s="44" t="s">
        <v>28006</v>
      </c>
      <c r="B534" s="76">
        <v>8809668012019</v>
      </c>
      <c r="C534" s="50" t="s">
        <v>28007</v>
      </c>
      <c r="D534" s="77" t="s">
        <v>28008</v>
      </c>
      <c r="E534" s="78">
        <v>9000</v>
      </c>
      <c r="F534" s="15">
        <v>0.56999999999999995</v>
      </c>
      <c r="G534" s="80">
        <v>0</v>
      </c>
      <c r="H534" s="81">
        <f>Таблица630[[#This Row],[Коэфициент стоимости]]*Таблица630[[#This Row],[Розничная цена KRW]]</f>
        <v>5130</v>
      </c>
      <c r="I534" s="82" t="str">
        <f>IF($H$1="","Введите курс",Таблица630[[#This Row],[Оптовая цена KRW за 1шт]]/$H$1)</f>
        <v>Введите курс</v>
      </c>
      <c r="J534" s="83"/>
      <c r="K534" s="84">
        <f>Таблица630[[#This Row],[Заказ коробок ]]*Таблица630[[#This Row],[Кол-во шт в коробке]]</f>
        <v>0</v>
      </c>
      <c r="L534" s="85">
        <f>Таблица630[[#This Row],[Общее кол-во шт]]*Таблица630[[#This Row],[Оптовая цена KRW за 1шт]]</f>
        <v>0</v>
      </c>
      <c r="M534" s="86" t="str">
        <f>IFERROR(Таблица630[[#This Row],[Общее кол-во шт]]*Таблица630[[#This Row],[Оптовая цена USD за 1шт]],"")</f>
        <v/>
      </c>
      <c r="N534" s="87"/>
    </row>
    <row r="535" spans="1:14" ht="22.5" customHeight="1">
      <c r="A535" s="44" t="s">
        <v>28009</v>
      </c>
      <c r="B535" s="76">
        <v>8809668021738</v>
      </c>
      <c r="C535" s="50" t="s">
        <v>28010</v>
      </c>
      <c r="D535" s="77" t="s">
        <v>28011</v>
      </c>
      <c r="E535" s="78">
        <v>5000</v>
      </c>
      <c r="F535" s="15">
        <v>0.56999999999999995</v>
      </c>
      <c r="G535" s="80">
        <v>6</v>
      </c>
      <c r="H535" s="81">
        <f>Таблица630[[#This Row],[Коэфициент стоимости]]*Таблица630[[#This Row],[Розничная цена KRW]]</f>
        <v>2849.9999999999995</v>
      </c>
      <c r="I535" s="82" t="str">
        <f>IF($H$1="","Введите курс",Таблица630[[#This Row],[Оптовая цена KRW за 1шт]]/$H$1)</f>
        <v>Введите курс</v>
      </c>
      <c r="J535" s="83"/>
      <c r="K535" s="84">
        <f>Таблица630[[#This Row],[Заказ коробок ]]*Таблица630[[#This Row],[Кол-во шт в коробке]]</f>
        <v>0</v>
      </c>
      <c r="L535" s="85">
        <f>Таблица630[[#This Row],[Общее кол-во шт]]*Таблица630[[#This Row],[Оптовая цена KRW за 1шт]]</f>
        <v>0</v>
      </c>
      <c r="M535" s="86" t="str">
        <f>IFERROR(Таблица630[[#This Row],[Общее кол-во шт]]*Таблица630[[#This Row],[Оптовая цена USD за 1шт]],"")</f>
        <v/>
      </c>
      <c r="N535" s="87"/>
    </row>
    <row r="536" spans="1:14" ht="22.5" customHeight="1">
      <c r="A536" s="44" t="s">
        <v>28012</v>
      </c>
      <c r="B536" s="76">
        <v>8806199454059</v>
      </c>
      <c r="C536" s="50" t="s">
        <v>28013</v>
      </c>
      <c r="D536" s="77" t="s">
        <v>28014</v>
      </c>
      <c r="E536" s="78">
        <v>7000</v>
      </c>
      <c r="F536" s="15">
        <v>0.56999999999999995</v>
      </c>
      <c r="G536" s="80">
        <v>6</v>
      </c>
      <c r="H536" s="81">
        <f>Таблица630[[#This Row],[Коэфициент стоимости]]*Таблица630[[#This Row],[Розничная цена KRW]]</f>
        <v>3989.9999999999995</v>
      </c>
      <c r="I536" s="82" t="str">
        <f>IF($H$1="","Введите курс",Таблица630[[#This Row],[Оптовая цена KRW за 1шт]]/$H$1)</f>
        <v>Введите курс</v>
      </c>
      <c r="J536" s="83"/>
      <c r="K536" s="84">
        <f>Таблица630[[#This Row],[Заказ коробок ]]*Таблица630[[#This Row],[Кол-во шт в коробке]]</f>
        <v>0</v>
      </c>
      <c r="L536" s="85">
        <f>Таблица630[[#This Row],[Общее кол-во шт]]*Таблица630[[#This Row],[Оптовая цена KRW за 1шт]]</f>
        <v>0</v>
      </c>
      <c r="M536" s="86" t="str">
        <f>IFERROR(Таблица630[[#This Row],[Общее кол-во шт]]*Таблица630[[#This Row],[Оптовая цена USD за 1шт]],"")</f>
        <v/>
      </c>
      <c r="N536" s="87"/>
    </row>
    <row r="537" spans="1:14" ht="22.5" customHeight="1">
      <c r="A537" s="44" t="s">
        <v>28015</v>
      </c>
      <c r="B537" s="76">
        <v>8809667987196</v>
      </c>
      <c r="C537" s="50" t="s">
        <v>28016</v>
      </c>
      <c r="D537" s="77" t="s">
        <v>28017</v>
      </c>
      <c r="E537" s="78">
        <v>10000</v>
      </c>
      <c r="F537" s="15">
        <v>0.56999999999999995</v>
      </c>
      <c r="G537" s="80">
        <v>6</v>
      </c>
      <c r="H537" s="81">
        <f>Таблица630[[#This Row],[Коэфициент стоимости]]*Таблица630[[#This Row],[Розничная цена KRW]]</f>
        <v>5699.9999999999991</v>
      </c>
      <c r="I537" s="82" t="str">
        <f>IF($H$1="","Введите курс",Таблица630[[#This Row],[Оптовая цена KRW за 1шт]]/$H$1)</f>
        <v>Введите курс</v>
      </c>
      <c r="J537" s="83"/>
      <c r="K537" s="84">
        <f>Таблица630[[#This Row],[Заказ коробок ]]*Таблица630[[#This Row],[Кол-во шт в коробке]]</f>
        <v>0</v>
      </c>
      <c r="L537" s="85">
        <f>Таблица630[[#This Row],[Общее кол-во шт]]*Таблица630[[#This Row],[Оптовая цена KRW за 1шт]]</f>
        <v>0</v>
      </c>
      <c r="M537" s="86" t="str">
        <f>IFERROR(Таблица630[[#This Row],[Общее кол-во шт]]*Таблица630[[#This Row],[Оптовая цена USD за 1шт]],"")</f>
        <v/>
      </c>
      <c r="N537" s="87"/>
    </row>
    <row r="538" spans="1:14" ht="22.5" customHeight="1">
      <c r="A538" s="44" t="s">
        <v>28018</v>
      </c>
      <c r="B538" s="76">
        <v>8809820683521</v>
      </c>
      <c r="C538" s="50" t="s">
        <v>28019</v>
      </c>
      <c r="D538" s="77" t="s">
        <v>28020</v>
      </c>
      <c r="E538" s="78">
        <v>16000</v>
      </c>
      <c r="F538" s="15">
        <v>0.56999999999999995</v>
      </c>
      <c r="G538" s="80">
        <v>6</v>
      </c>
      <c r="H538" s="81">
        <f>Таблица630[[#This Row],[Коэфициент стоимости]]*Таблица630[[#This Row],[Розничная цена KRW]]</f>
        <v>9120</v>
      </c>
      <c r="I538" s="82" t="str">
        <f>IF($H$1="","Введите курс",Таблица630[[#This Row],[Оптовая цена KRW за 1шт]]/$H$1)</f>
        <v>Введите курс</v>
      </c>
      <c r="J538" s="83"/>
      <c r="K538" s="84">
        <f>Таблица630[[#This Row],[Заказ коробок ]]*Таблица630[[#This Row],[Кол-во шт в коробке]]</f>
        <v>0</v>
      </c>
      <c r="L538" s="85">
        <f>Таблица630[[#This Row],[Общее кол-во шт]]*Таблица630[[#This Row],[Оптовая цена KRW за 1шт]]</f>
        <v>0</v>
      </c>
      <c r="M538" s="86" t="str">
        <f>IFERROR(Таблица630[[#This Row],[Общее кол-во шт]]*Таблица630[[#This Row],[Оптовая цена USD за 1шт]],"")</f>
        <v/>
      </c>
      <c r="N538" s="87"/>
    </row>
    <row r="539" spans="1:14" ht="22.5" customHeight="1">
      <c r="A539" s="44" t="s">
        <v>28021</v>
      </c>
      <c r="B539" s="76">
        <v>8809820683538</v>
      </c>
      <c r="C539" s="50" t="s">
        <v>28022</v>
      </c>
      <c r="D539" s="77" t="s">
        <v>28023</v>
      </c>
      <c r="E539" s="78">
        <v>14000</v>
      </c>
      <c r="F539" s="15">
        <v>0.56999999999999995</v>
      </c>
      <c r="G539" s="80">
        <v>6</v>
      </c>
      <c r="H539" s="81">
        <f>Таблица630[[#This Row],[Коэфициент стоимости]]*Таблица630[[#This Row],[Розничная цена KRW]]</f>
        <v>7979.9999999999991</v>
      </c>
      <c r="I539" s="82" t="str">
        <f>IF($H$1="","Введите курс",Таблица630[[#This Row],[Оптовая цена KRW за 1шт]]/$H$1)</f>
        <v>Введите курс</v>
      </c>
      <c r="J539" s="83"/>
      <c r="K539" s="84">
        <f>Таблица630[[#This Row],[Заказ коробок ]]*Таблица630[[#This Row],[Кол-во шт в коробке]]</f>
        <v>0</v>
      </c>
      <c r="L539" s="85">
        <f>Таблица630[[#This Row],[Общее кол-во шт]]*Таблица630[[#This Row],[Оптовая цена KRW за 1шт]]</f>
        <v>0</v>
      </c>
      <c r="M539" s="86" t="str">
        <f>IFERROR(Таблица630[[#This Row],[Общее кол-во шт]]*Таблица630[[#This Row],[Оптовая цена USD за 1шт]],"")</f>
        <v/>
      </c>
      <c r="N539" s="87"/>
    </row>
    <row r="540" spans="1:14" ht="22.5" customHeight="1">
      <c r="A540" s="44" t="s">
        <v>28024</v>
      </c>
      <c r="B540" s="76">
        <v>8806382651821</v>
      </c>
      <c r="C540" s="50" t="s">
        <v>28025</v>
      </c>
      <c r="D540" s="77" t="s">
        <v>28026</v>
      </c>
      <c r="E540" s="78">
        <v>7000</v>
      </c>
      <c r="F540" s="15">
        <v>0.56999999999999995</v>
      </c>
      <c r="G540" s="80">
        <v>10</v>
      </c>
      <c r="H540" s="81">
        <f>Таблица630[[#This Row],[Коэфициент стоимости]]*Таблица630[[#This Row],[Розничная цена KRW]]</f>
        <v>3989.9999999999995</v>
      </c>
      <c r="I540" s="82" t="str">
        <f>IF($H$1="","Введите курс",Таблица630[[#This Row],[Оптовая цена KRW за 1шт]]/$H$1)</f>
        <v>Введите курс</v>
      </c>
      <c r="J540" s="83"/>
      <c r="K540" s="84">
        <f>Таблица630[[#This Row],[Заказ коробок ]]*Таблица630[[#This Row],[Кол-во шт в коробке]]</f>
        <v>0</v>
      </c>
      <c r="L540" s="85">
        <f>Таблица630[[#This Row],[Общее кол-во шт]]*Таблица630[[#This Row],[Оптовая цена KRW за 1шт]]</f>
        <v>0</v>
      </c>
      <c r="M540" s="86" t="str">
        <f>IFERROR(Таблица630[[#This Row],[Общее кол-во шт]]*Таблица630[[#This Row],[Оптовая цена USD за 1шт]],"")</f>
        <v/>
      </c>
      <c r="N540" s="87"/>
    </row>
    <row r="541" spans="1:14" ht="22.5" customHeight="1">
      <c r="A541" s="44" t="s">
        <v>28027</v>
      </c>
      <c r="B541" s="76">
        <v>8806382651869</v>
      </c>
      <c r="C541" s="50" t="s">
        <v>28028</v>
      </c>
      <c r="D541" s="77" t="s">
        <v>28029</v>
      </c>
      <c r="E541" s="78">
        <v>7000</v>
      </c>
      <c r="F541" s="15">
        <v>0.56999999999999995</v>
      </c>
      <c r="G541" s="80">
        <v>10</v>
      </c>
      <c r="H541" s="81">
        <f>Таблица630[[#This Row],[Коэфициент стоимости]]*Таблица630[[#This Row],[Розничная цена KRW]]</f>
        <v>3989.9999999999995</v>
      </c>
      <c r="I541" s="82" t="str">
        <f>IF($H$1="","Введите курс",Таблица630[[#This Row],[Оптовая цена KRW за 1шт]]/$H$1)</f>
        <v>Введите курс</v>
      </c>
      <c r="J541" s="83"/>
      <c r="K541" s="84">
        <f>Таблица630[[#This Row],[Заказ коробок ]]*Таблица630[[#This Row],[Кол-во шт в коробке]]</f>
        <v>0</v>
      </c>
      <c r="L541" s="85">
        <f>Таблица630[[#This Row],[Общее кол-во шт]]*Таблица630[[#This Row],[Оптовая цена KRW за 1шт]]</f>
        <v>0</v>
      </c>
      <c r="M541" s="86" t="str">
        <f>IFERROR(Таблица630[[#This Row],[Общее кол-во шт]]*Таблица630[[#This Row],[Оптовая цена USD за 1шт]],"")</f>
        <v/>
      </c>
      <c r="N541" s="87"/>
    </row>
    <row r="542" spans="1:14" ht="22.5" customHeight="1">
      <c r="A542" s="44" t="s">
        <v>28030</v>
      </c>
      <c r="B542" s="76">
        <v>8809668028652</v>
      </c>
      <c r="C542" s="50" t="s">
        <v>28031</v>
      </c>
      <c r="D542" s="77" t="s">
        <v>28032</v>
      </c>
      <c r="E542" s="78">
        <v>500</v>
      </c>
      <c r="F542" s="15">
        <v>0.56999999999999995</v>
      </c>
      <c r="G542" s="80">
        <v>100</v>
      </c>
      <c r="H542" s="81">
        <f>Таблица630[[#This Row],[Коэфициент стоимости]]*Таблица630[[#This Row],[Розничная цена KRW]]</f>
        <v>285</v>
      </c>
      <c r="I542" s="82" t="str">
        <f>IF($H$1="","Введите курс",Таблица630[[#This Row],[Оптовая цена KRW за 1шт]]/$H$1)</f>
        <v>Введите курс</v>
      </c>
      <c r="J542" s="83"/>
      <c r="K542" s="84">
        <f>Таблица630[[#This Row],[Заказ коробок ]]*Таблица630[[#This Row],[Кол-во шт в коробке]]</f>
        <v>0</v>
      </c>
      <c r="L542" s="85">
        <f>Таблица630[[#This Row],[Общее кол-во шт]]*Таблица630[[#This Row],[Оптовая цена KRW за 1шт]]</f>
        <v>0</v>
      </c>
      <c r="M542" s="86" t="str">
        <f>IFERROR(Таблица630[[#This Row],[Общее кол-во шт]]*Таблица630[[#This Row],[Оптовая цена USD за 1шт]],"")</f>
        <v/>
      </c>
      <c r="N542" s="87"/>
    </row>
    <row r="543" spans="1:14" ht="22.5" customHeight="1">
      <c r="A543" s="44" t="s">
        <v>28033</v>
      </c>
      <c r="B543" s="76">
        <v>8809587378418</v>
      </c>
      <c r="C543" s="50" t="s">
        <v>28034</v>
      </c>
      <c r="D543" s="77" t="s">
        <v>28035</v>
      </c>
      <c r="E543" s="78">
        <v>5000</v>
      </c>
      <c r="F543" s="15">
        <v>0.56999999999999995</v>
      </c>
      <c r="G543" s="80">
        <v>50</v>
      </c>
      <c r="H543" s="81">
        <f>Таблица630[[#This Row],[Коэфициент стоимости]]*Таблица630[[#This Row],[Розничная цена KRW]]</f>
        <v>2849.9999999999995</v>
      </c>
      <c r="I543" s="82" t="str">
        <f>IF($H$1="","Введите курс",Таблица630[[#This Row],[Оптовая цена KRW за 1шт]]/$H$1)</f>
        <v>Введите курс</v>
      </c>
      <c r="J543" s="83"/>
      <c r="K543" s="84">
        <f>Таблица630[[#This Row],[Заказ коробок ]]*Таблица630[[#This Row],[Кол-во шт в коробке]]</f>
        <v>0</v>
      </c>
      <c r="L543" s="85">
        <f>Таблица630[[#This Row],[Общее кол-во шт]]*Таблица630[[#This Row],[Оптовая цена KRW за 1шт]]</f>
        <v>0</v>
      </c>
      <c r="M543" s="86" t="str">
        <f>IFERROR(Таблица630[[#This Row],[Общее кол-во шт]]*Таблица630[[#This Row],[Оптовая цена USD за 1шт]],"")</f>
        <v/>
      </c>
      <c r="N543" s="87"/>
    </row>
    <row r="544" spans="1:14" ht="22.5" customHeight="1">
      <c r="A544" s="44" t="s">
        <v>28036</v>
      </c>
      <c r="B544" s="76">
        <v>8809587363094</v>
      </c>
      <c r="C544" s="50" t="s">
        <v>28037</v>
      </c>
      <c r="D544" s="77" t="s">
        <v>28038</v>
      </c>
      <c r="E544" s="78">
        <v>2000</v>
      </c>
      <c r="F544" s="15">
        <v>0.56999999999999995</v>
      </c>
      <c r="G544" s="80">
        <v>50</v>
      </c>
      <c r="H544" s="81">
        <f>Таблица630[[#This Row],[Коэфициент стоимости]]*Таблица630[[#This Row],[Розничная цена KRW]]</f>
        <v>1140</v>
      </c>
      <c r="I544" s="82" t="str">
        <f>IF($H$1="","Введите курс",Таблица630[[#This Row],[Оптовая цена KRW за 1шт]]/$H$1)</f>
        <v>Введите курс</v>
      </c>
      <c r="J544" s="83"/>
      <c r="K544" s="84">
        <f>Таблица630[[#This Row],[Заказ коробок ]]*Таблица630[[#This Row],[Кол-во шт в коробке]]</f>
        <v>0</v>
      </c>
      <c r="L544" s="85">
        <f>Таблица630[[#This Row],[Общее кол-во шт]]*Таблица630[[#This Row],[Оптовая цена KRW за 1шт]]</f>
        <v>0</v>
      </c>
      <c r="M544" s="86" t="str">
        <f>IFERROR(Таблица630[[#This Row],[Общее кол-во шт]]*Таблица630[[#This Row],[Оптовая цена USD за 1шт]],"")</f>
        <v/>
      </c>
      <c r="N544" s="87"/>
    </row>
    <row r="545" spans="1:14" ht="22.5" customHeight="1">
      <c r="A545" s="44" t="s">
        <v>28039</v>
      </c>
      <c r="B545" s="76">
        <v>8806199452734</v>
      </c>
      <c r="C545" s="50" t="s">
        <v>28040</v>
      </c>
      <c r="D545" s="77" t="s">
        <v>28041</v>
      </c>
      <c r="E545" s="78">
        <v>2500</v>
      </c>
      <c r="F545" s="15">
        <v>0.56999999999999995</v>
      </c>
      <c r="G545" s="80">
        <v>50</v>
      </c>
      <c r="H545" s="81">
        <f>Таблица630[[#This Row],[Коэфициент стоимости]]*Таблица630[[#This Row],[Розничная цена KRW]]</f>
        <v>1424.9999999999998</v>
      </c>
      <c r="I545" s="82" t="str">
        <f>IF($H$1="","Введите курс",Таблица630[[#This Row],[Оптовая цена KRW за 1шт]]/$H$1)</f>
        <v>Введите курс</v>
      </c>
      <c r="J545" s="83"/>
      <c r="K545" s="84">
        <f>Таблица630[[#This Row],[Заказ коробок ]]*Таблица630[[#This Row],[Кол-во шт в коробке]]</f>
        <v>0</v>
      </c>
      <c r="L545" s="85">
        <f>Таблица630[[#This Row],[Общее кол-во шт]]*Таблица630[[#This Row],[Оптовая цена KRW за 1шт]]</f>
        <v>0</v>
      </c>
      <c r="M545" s="86" t="str">
        <f>IFERROR(Таблица630[[#This Row],[Общее кол-во шт]]*Таблица630[[#This Row],[Оптовая цена USD за 1шт]],"")</f>
        <v/>
      </c>
      <c r="N545" s="87"/>
    </row>
    <row r="546" spans="1:14" ht="22.5" customHeight="1">
      <c r="A546" s="44" t="s">
        <v>28042</v>
      </c>
      <c r="B546" s="76">
        <v>8809668028645</v>
      </c>
      <c r="C546" s="50" t="s">
        <v>28043</v>
      </c>
      <c r="D546" s="77" t="s">
        <v>28044</v>
      </c>
      <c r="E546" s="78">
        <v>1000</v>
      </c>
      <c r="F546" s="15">
        <v>0.56999999999999995</v>
      </c>
      <c r="G546" s="80">
        <v>100</v>
      </c>
      <c r="H546" s="81">
        <f>Таблица630[[#This Row],[Коэфициент стоимости]]*Таблица630[[#This Row],[Розничная цена KRW]]</f>
        <v>570</v>
      </c>
      <c r="I546" s="82" t="str">
        <f>IF($H$1="","Введите курс",Таблица630[[#This Row],[Оптовая цена KRW за 1шт]]/$H$1)</f>
        <v>Введите курс</v>
      </c>
      <c r="J546" s="83"/>
      <c r="K546" s="84">
        <f>Таблица630[[#This Row],[Заказ коробок ]]*Таблица630[[#This Row],[Кол-во шт в коробке]]</f>
        <v>0</v>
      </c>
      <c r="L546" s="85">
        <f>Таблица630[[#This Row],[Общее кол-во шт]]*Таблица630[[#This Row],[Оптовая цена KRW за 1шт]]</f>
        <v>0</v>
      </c>
      <c r="M546" s="86" t="str">
        <f>IFERROR(Таблица630[[#This Row],[Общее кол-во шт]]*Таблица630[[#This Row],[Оптовая цена USD за 1шт]],"")</f>
        <v/>
      </c>
      <c r="N546" s="87"/>
    </row>
    <row r="547" spans="1:14" ht="22.5" customHeight="1">
      <c r="A547" s="44" t="s">
        <v>28045</v>
      </c>
      <c r="B547" s="76">
        <v>8806382609570</v>
      </c>
      <c r="C547" s="50" t="s">
        <v>28046</v>
      </c>
      <c r="D547" s="77" t="s">
        <v>28047</v>
      </c>
      <c r="E547" s="78">
        <v>500</v>
      </c>
      <c r="F547" s="15">
        <v>0.56999999999999995</v>
      </c>
      <c r="G547" s="80">
        <v>50</v>
      </c>
      <c r="H547" s="81">
        <f>Таблица630[[#This Row],[Коэфициент стоимости]]*Таблица630[[#This Row],[Розничная цена KRW]]</f>
        <v>285</v>
      </c>
      <c r="I547" s="82" t="str">
        <f>IF($H$1="","Введите курс",Таблица630[[#This Row],[Оптовая цена KRW за 1шт]]/$H$1)</f>
        <v>Введите курс</v>
      </c>
      <c r="J547" s="83"/>
      <c r="K547" s="84">
        <f>Таблица630[[#This Row],[Заказ коробок ]]*Таблица630[[#This Row],[Кол-во шт в коробке]]</f>
        <v>0</v>
      </c>
      <c r="L547" s="85">
        <f>Таблица630[[#This Row],[Общее кол-во шт]]*Таблица630[[#This Row],[Оптовая цена KRW за 1шт]]</f>
        <v>0</v>
      </c>
      <c r="M547" s="86" t="str">
        <f>IFERROR(Таблица630[[#This Row],[Общее кол-во шт]]*Таблица630[[#This Row],[Оптовая цена USD за 1шт]],"")</f>
        <v/>
      </c>
      <c r="N547" s="87"/>
    </row>
    <row r="548" spans="1:14" ht="22.5" customHeight="1">
      <c r="A548" s="44" t="s">
        <v>28048</v>
      </c>
      <c r="B548" s="76">
        <v>8809587378401</v>
      </c>
      <c r="C548" s="50" t="s">
        <v>28049</v>
      </c>
      <c r="D548" s="77" t="s">
        <v>28050</v>
      </c>
      <c r="E548" s="78">
        <v>2000</v>
      </c>
      <c r="F548" s="15">
        <v>0.56999999999999995</v>
      </c>
      <c r="G548" s="80">
        <v>40</v>
      </c>
      <c r="H548" s="81">
        <f>Таблица630[[#This Row],[Коэфициент стоимости]]*Таблица630[[#This Row],[Розничная цена KRW]]</f>
        <v>1140</v>
      </c>
      <c r="I548" s="82" t="str">
        <f>IF($H$1="","Введите курс",Таблица630[[#This Row],[Оптовая цена KRW за 1шт]]/$H$1)</f>
        <v>Введите курс</v>
      </c>
      <c r="J548" s="83"/>
      <c r="K548" s="84">
        <f>Таблица630[[#This Row],[Заказ коробок ]]*Таблица630[[#This Row],[Кол-во шт в коробке]]</f>
        <v>0</v>
      </c>
      <c r="L548" s="85">
        <f>Таблица630[[#This Row],[Общее кол-во шт]]*Таблица630[[#This Row],[Оптовая цена KRW за 1шт]]</f>
        <v>0</v>
      </c>
      <c r="M548" s="86" t="str">
        <f>IFERROR(Таблица630[[#This Row],[Общее кол-во шт]]*Таблица630[[#This Row],[Оптовая цена USD за 1шт]],"")</f>
        <v/>
      </c>
      <c r="N548" s="87"/>
    </row>
    <row r="549" spans="1:14" ht="22.5" customHeight="1">
      <c r="A549" s="44" t="s">
        <v>28051</v>
      </c>
      <c r="B549" s="76">
        <v>8809587366101</v>
      </c>
      <c r="C549" s="50" t="s">
        <v>28052</v>
      </c>
      <c r="D549" s="77" t="s">
        <v>28053</v>
      </c>
      <c r="E549" s="78">
        <v>2000</v>
      </c>
      <c r="F549" s="15">
        <v>0.56999999999999995</v>
      </c>
      <c r="G549" s="80">
        <v>40</v>
      </c>
      <c r="H549" s="81">
        <f>Таблица630[[#This Row],[Коэфициент стоимости]]*Таблица630[[#This Row],[Розничная цена KRW]]</f>
        <v>1140</v>
      </c>
      <c r="I549" s="82" t="str">
        <f>IF($H$1="","Введите курс",Таблица630[[#This Row],[Оптовая цена KRW за 1шт]]/$H$1)</f>
        <v>Введите курс</v>
      </c>
      <c r="J549" s="83"/>
      <c r="K549" s="84">
        <f>Таблица630[[#This Row],[Заказ коробок ]]*Таблица630[[#This Row],[Кол-во шт в коробке]]</f>
        <v>0</v>
      </c>
      <c r="L549" s="85">
        <f>Таблица630[[#This Row],[Общее кол-во шт]]*Таблица630[[#This Row],[Оптовая цена KRW за 1шт]]</f>
        <v>0</v>
      </c>
      <c r="M549" s="86" t="str">
        <f>IFERROR(Таблица630[[#This Row],[Общее кол-во шт]]*Таблица630[[#This Row],[Оптовая цена USD за 1шт]],"")</f>
        <v/>
      </c>
      <c r="N549" s="87"/>
    </row>
    <row r="550" spans="1:14" ht="22.5" customHeight="1">
      <c r="A550" s="44" t="s">
        <v>28054</v>
      </c>
      <c r="B550" s="76">
        <v>8809667998086</v>
      </c>
      <c r="C550" s="50" t="s">
        <v>28055</v>
      </c>
      <c r="D550" s="77" t="s">
        <v>28056</v>
      </c>
      <c r="E550" s="78">
        <v>9000</v>
      </c>
      <c r="F550" s="15">
        <v>0.56999999999999995</v>
      </c>
      <c r="G550" s="80">
        <v>6</v>
      </c>
      <c r="H550" s="81">
        <f>Таблица630[[#This Row],[Коэфициент стоимости]]*Таблица630[[#This Row],[Розничная цена KRW]]</f>
        <v>5130</v>
      </c>
      <c r="I550" s="82" t="str">
        <f>IF($H$1="","Введите курс",Таблица630[[#This Row],[Оптовая цена KRW за 1шт]]/$H$1)</f>
        <v>Введите курс</v>
      </c>
      <c r="J550" s="83"/>
      <c r="K550" s="84">
        <f>Таблица630[[#This Row],[Заказ коробок ]]*Таблица630[[#This Row],[Кол-во шт в коробке]]</f>
        <v>0</v>
      </c>
      <c r="L550" s="85">
        <f>Таблица630[[#This Row],[Общее кол-во шт]]*Таблица630[[#This Row],[Оптовая цена KRW за 1шт]]</f>
        <v>0</v>
      </c>
      <c r="M550" s="86" t="str">
        <f>IFERROR(Таблица630[[#This Row],[Общее кол-во шт]]*Таблица630[[#This Row],[Оптовая цена USD за 1шт]],"")</f>
        <v/>
      </c>
      <c r="N550" s="87"/>
    </row>
    <row r="551" spans="1:14" ht="22.5" customHeight="1">
      <c r="A551" s="44" t="s">
        <v>28057</v>
      </c>
      <c r="B551" s="76">
        <v>8809668019971</v>
      </c>
      <c r="C551" s="50" t="s">
        <v>28058</v>
      </c>
      <c r="D551" s="77" t="s">
        <v>28059</v>
      </c>
      <c r="E551" s="78">
        <v>6500</v>
      </c>
      <c r="F551" s="15">
        <v>0.56999999999999995</v>
      </c>
      <c r="G551" s="80">
        <v>10</v>
      </c>
      <c r="H551" s="81">
        <f>Таблица630[[#This Row],[Коэфициент стоимости]]*Таблица630[[#This Row],[Розничная цена KRW]]</f>
        <v>3704.9999999999995</v>
      </c>
      <c r="I551" s="82" t="str">
        <f>IF($H$1="","Введите курс",Таблица630[[#This Row],[Оптовая цена KRW за 1шт]]/$H$1)</f>
        <v>Введите курс</v>
      </c>
      <c r="J551" s="83"/>
      <c r="K551" s="84">
        <f>Таблица630[[#This Row],[Заказ коробок ]]*Таблица630[[#This Row],[Кол-во шт в коробке]]</f>
        <v>0</v>
      </c>
      <c r="L551" s="85">
        <f>Таблица630[[#This Row],[Общее кол-во шт]]*Таблица630[[#This Row],[Оптовая цена KRW за 1шт]]</f>
        <v>0</v>
      </c>
      <c r="M551" s="86" t="str">
        <f>IFERROR(Таблица630[[#This Row],[Общее кол-во шт]]*Таблица630[[#This Row],[Оптовая цена USD за 1шт]],"")</f>
        <v/>
      </c>
      <c r="N551" s="87"/>
    </row>
    <row r="552" spans="1:14" ht="22.5" customHeight="1">
      <c r="A552" s="44" t="s">
        <v>28060</v>
      </c>
      <c r="B552" s="76">
        <v>8809668019988</v>
      </c>
      <c r="C552" s="50" t="s">
        <v>28061</v>
      </c>
      <c r="D552" s="77" t="s">
        <v>28062</v>
      </c>
      <c r="E552" s="78">
        <v>6500</v>
      </c>
      <c r="F552" s="15">
        <v>0.56999999999999995</v>
      </c>
      <c r="G552" s="80">
        <v>10</v>
      </c>
      <c r="H552" s="81">
        <f>Таблица630[[#This Row],[Коэфициент стоимости]]*Таблица630[[#This Row],[Розничная цена KRW]]</f>
        <v>3704.9999999999995</v>
      </c>
      <c r="I552" s="82" t="str">
        <f>IF($H$1="","Введите курс",Таблица630[[#This Row],[Оптовая цена KRW за 1шт]]/$H$1)</f>
        <v>Введите курс</v>
      </c>
      <c r="J552" s="83"/>
      <c r="K552" s="84">
        <f>Таблица630[[#This Row],[Заказ коробок ]]*Таблица630[[#This Row],[Кол-во шт в коробке]]</f>
        <v>0</v>
      </c>
      <c r="L552" s="85">
        <f>Таблица630[[#This Row],[Общее кол-во шт]]*Таблица630[[#This Row],[Оптовая цена KRW за 1шт]]</f>
        <v>0</v>
      </c>
      <c r="M552" s="86" t="str">
        <f>IFERROR(Таблица630[[#This Row],[Общее кол-во шт]]*Таблица630[[#This Row],[Оптовая цена USD за 1шт]],"")</f>
        <v/>
      </c>
      <c r="N552" s="87"/>
    </row>
    <row r="553" spans="1:14" ht="22.5" customHeight="1">
      <c r="A553" s="44" t="s">
        <v>28063</v>
      </c>
      <c r="B553" s="76">
        <v>8809668021387</v>
      </c>
      <c r="C553" s="50" t="s">
        <v>28064</v>
      </c>
      <c r="D553" s="77" t="s">
        <v>28065</v>
      </c>
      <c r="E553" s="78">
        <v>6500</v>
      </c>
      <c r="F553" s="15">
        <v>0.56999999999999995</v>
      </c>
      <c r="G553" s="80">
        <v>10</v>
      </c>
      <c r="H553" s="81">
        <f>Таблица630[[#This Row],[Коэфициент стоимости]]*Таблица630[[#This Row],[Розничная цена KRW]]</f>
        <v>3704.9999999999995</v>
      </c>
      <c r="I553" s="82" t="str">
        <f>IF($H$1="","Введите курс",Таблица630[[#This Row],[Оптовая цена KRW за 1шт]]/$H$1)</f>
        <v>Введите курс</v>
      </c>
      <c r="J553" s="83"/>
      <c r="K553" s="84">
        <f>Таблица630[[#This Row],[Заказ коробок ]]*Таблица630[[#This Row],[Кол-во шт в коробке]]</f>
        <v>0</v>
      </c>
      <c r="L553" s="85">
        <f>Таблица630[[#This Row],[Общее кол-во шт]]*Таблица630[[#This Row],[Оптовая цена KRW за 1шт]]</f>
        <v>0</v>
      </c>
      <c r="M553" s="86" t="str">
        <f>IFERROR(Таблица630[[#This Row],[Общее кол-во шт]]*Таблица630[[#This Row],[Оптовая цена USD за 1шт]],"")</f>
        <v/>
      </c>
      <c r="N553" s="87"/>
    </row>
    <row r="554" spans="1:14" ht="22.5" customHeight="1">
      <c r="A554" s="44" t="s">
        <v>28066</v>
      </c>
      <c r="B554" s="76">
        <v>8809668021394</v>
      </c>
      <c r="C554" s="50" t="s">
        <v>28067</v>
      </c>
      <c r="D554" s="77" t="s">
        <v>28068</v>
      </c>
      <c r="E554" s="78">
        <v>6500</v>
      </c>
      <c r="F554" s="15">
        <v>0.56999999999999995</v>
      </c>
      <c r="G554" s="80">
        <v>10</v>
      </c>
      <c r="H554" s="81">
        <f>Таблица630[[#This Row],[Коэфициент стоимости]]*Таблица630[[#This Row],[Розничная цена KRW]]</f>
        <v>3704.9999999999995</v>
      </c>
      <c r="I554" s="82" t="str">
        <f>IF($H$1="","Введите курс",Таблица630[[#This Row],[Оптовая цена KRW за 1шт]]/$H$1)</f>
        <v>Введите курс</v>
      </c>
      <c r="J554" s="83"/>
      <c r="K554" s="84">
        <f>Таблица630[[#This Row],[Заказ коробок ]]*Таблица630[[#This Row],[Кол-во шт в коробке]]</f>
        <v>0</v>
      </c>
      <c r="L554" s="85">
        <f>Таблица630[[#This Row],[Общее кол-во шт]]*Таблица630[[#This Row],[Оптовая цена KRW за 1шт]]</f>
        <v>0</v>
      </c>
      <c r="M554" s="86" t="str">
        <f>IFERROR(Таблица630[[#This Row],[Общее кол-во шт]]*Таблица630[[#This Row],[Оптовая цена USD за 1шт]],"")</f>
        <v/>
      </c>
      <c r="N554" s="87"/>
    </row>
    <row r="555" spans="1:14" ht="22.5" customHeight="1">
      <c r="A555" s="44" t="s">
        <v>28069</v>
      </c>
      <c r="B555" s="76">
        <v>8809668022308</v>
      </c>
      <c r="C555" s="50" t="s">
        <v>28070</v>
      </c>
      <c r="D555" s="77" t="s">
        <v>28071</v>
      </c>
      <c r="E555" s="78">
        <v>6500</v>
      </c>
      <c r="F555" s="15">
        <v>0.56999999999999995</v>
      </c>
      <c r="G555" s="80">
        <v>10</v>
      </c>
      <c r="H555" s="81">
        <f>Таблица630[[#This Row],[Коэфициент стоимости]]*Таблица630[[#This Row],[Розничная цена KRW]]</f>
        <v>3704.9999999999995</v>
      </c>
      <c r="I555" s="82" t="str">
        <f>IF($H$1="","Введите курс",Таблица630[[#This Row],[Оптовая цена KRW за 1шт]]/$H$1)</f>
        <v>Введите курс</v>
      </c>
      <c r="J555" s="83"/>
      <c r="K555" s="84">
        <f>Таблица630[[#This Row],[Заказ коробок ]]*Таблица630[[#This Row],[Кол-во шт в коробке]]</f>
        <v>0</v>
      </c>
      <c r="L555" s="85">
        <f>Таблица630[[#This Row],[Общее кол-во шт]]*Таблица630[[#This Row],[Оптовая цена KRW за 1шт]]</f>
        <v>0</v>
      </c>
      <c r="M555" s="86" t="str">
        <f>IFERROR(Таблица630[[#This Row],[Общее кол-во шт]]*Таблица630[[#This Row],[Оптовая цена USD за 1шт]],"")</f>
        <v/>
      </c>
      <c r="N555" s="87"/>
    </row>
    <row r="556" spans="1:14" ht="22.5" customHeight="1">
      <c r="A556" s="44" t="s">
        <v>28072</v>
      </c>
      <c r="B556" s="76">
        <v>8809668022315</v>
      </c>
      <c r="C556" s="50" t="s">
        <v>28073</v>
      </c>
      <c r="D556" s="77" t="s">
        <v>28074</v>
      </c>
      <c r="E556" s="78">
        <v>6500</v>
      </c>
      <c r="F556" s="15">
        <v>0.56999999999999995</v>
      </c>
      <c r="G556" s="80">
        <v>10</v>
      </c>
      <c r="H556" s="81">
        <f>Таблица630[[#This Row],[Коэфициент стоимости]]*Таблица630[[#This Row],[Розничная цена KRW]]</f>
        <v>3704.9999999999995</v>
      </c>
      <c r="I556" s="82" t="str">
        <f>IF($H$1="","Введите курс",Таблица630[[#This Row],[Оптовая цена KRW за 1шт]]/$H$1)</f>
        <v>Введите курс</v>
      </c>
      <c r="J556" s="83"/>
      <c r="K556" s="84">
        <f>Таблица630[[#This Row],[Заказ коробок ]]*Таблица630[[#This Row],[Кол-во шт в коробке]]</f>
        <v>0</v>
      </c>
      <c r="L556" s="85">
        <f>Таблица630[[#This Row],[Общее кол-во шт]]*Таблица630[[#This Row],[Оптовая цена KRW за 1шт]]</f>
        <v>0</v>
      </c>
      <c r="M556" s="86" t="str">
        <f>IFERROR(Таблица630[[#This Row],[Общее кол-во шт]]*Таблица630[[#This Row],[Оптовая цена USD за 1шт]],"")</f>
        <v/>
      </c>
      <c r="N556" s="87"/>
    </row>
    <row r="557" spans="1:14" ht="22.5" customHeight="1">
      <c r="A557" s="44" t="s">
        <v>28075</v>
      </c>
      <c r="B557" s="76">
        <v>8809668019995</v>
      </c>
      <c r="C557" s="50" t="s">
        <v>28076</v>
      </c>
      <c r="D557" s="77" t="s">
        <v>28077</v>
      </c>
      <c r="E557" s="78">
        <v>4000</v>
      </c>
      <c r="F557" s="15">
        <v>0.56999999999999995</v>
      </c>
      <c r="G557" s="80">
        <v>10</v>
      </c>
      <c r="H557" s="81">
        <f>Таблица630[[#This Row],[Коэфициент стоимости]]*Таблица630[[#This Row],[Розничная цена KRW]]</f>
        <v>2280</v>
      </c>
      <c r="I557" s="82" t="str">
        <f>IF($H$1="","Введите курс",Таблица630[[#This Row],[Оптовая цена KRW за 1шт]]/$H$1)</f>
        <v>Введите курс</v>
      </c>
      <c r="J557" s="83"/>
      <c r="K557" s="84">
        <f>Таблица630[[#This Row],[Заказ коробок ]]*Таблица630[[#This Row],[Кол-во шт в коробке]]</f>
        <v>0</v>
      </c>
      <c r="L557" s="85">
        <f>Таблица630[[#This Row],[Общее кол-во шт]]*Таблица630[[#This Row],[Оптовая цена KRW за 1шт]]</f>
        <v>0</v>
      </c>
      <c r="M557" s="86" t="str">
        <f>IFERROR(Таблица630[[#This Row],[Общее кол-во шт]]*Таблица630[[#This Row],[Оптовая цена USD за 1шт]],"")</f>
        <v/>
      </c>
      <c r="N557" s="87"/>
    </row>
    <row r="558" spans="1:14" ht="22.5" customHeight="1">
      <c r="A558" s="44" t="s">
        <v>28078</v>
      </c>
      <c r="B558" s="76">
        <v>8809587372010</v>
      </c>
      <c r="C558" s="50" t="s">
        <v>28079</v>
      </c>
      <c r="D558" s="77" t="s">
        <v>28080</v>
      </c>
      <c r="E558" s="78">
        <v>18000</v>
      </c>
      <c r="F558" s="15">
        <v>0.56999999999999995</v>
      </c>
      <c r="G558" s="80">
        <v>6</v>
      </c>
      <c r="H558" s="81">
        <f>Таблица630[[#This Row],[Коэфициент стоимости]]*Таблица630[[#This Row],[Розничная цена KRW]]</f>
        <v>10260</v>
      </c>
      <c r="I558" s="82" t="str">
        <f>IF($H$1="","Введите курс",Таблица630[[#This Row],[Оптовая цена KRW за 1шт]]/$H$1)</f>
        <v>Введите курс</v>
      </c>
      <c r="J558" s="83"/>
      <c r="K558" s="84">
        <f>Таблица630[[#This Row],[Заказ коробок ]]*Таблица630[[#This Row],[Кол-во шт в коробке]]</f>
        <v>0</v>
      </c>
      <c r="L558" s="85">
        <f>Таблица630[[#This Row],[Общее кол-во шт]]*Таблица630[[#This Row],[Оптовая цена KRW за 1шт]]</f>
        <v>0</v>
      </c>
      <c r="M558" s="86" t="str">
        <f>IFERROR(Таблица630[[#This Row],[Общее кол-во шт]]*Таблица630[[#This Row],[Оптовая цена USD за 1шт]],"")</f>
        <v/>
      </c>
      <c r="N558" s="87"/>
    </row>
    <row r="559" spans="1:14" ht="22.5" customHeight="1">
      <c r="A559" s="44" t="s">
        <v>28081</v>
      </c>
      <c r="B559" s="76">
        <v>8809667983181</v>
      </c>
      <c r="C559" s="50" t="s">
        <v>28082</v>
      </c>
      <c r="D559" s="77" t="s">
        <v>28083</v>
      </c>
      <c r="E559" s="78">
        <v>20000</v>
      </c>
      <c r="F559" s="15">
        <v>0.56999999999999995</v>
      </c>
      <c r="G559" s="80">
        <v>6</v>
      </c>
      <c r="H559" s="81">
        <f>Таблица630[[#This Row],[Коэфициент стоимости]]*Таблица630[[#This Row],[Розничная цена KRW]]</f>
        <v>11399.999999999998</v>
      </c>
      <c r="I559" s="82" t="str">
        <f>IF($H$1="","Введите курс",Таблица630[[#This Row],[Оптовая цена KRW за 1шт]]/$H$1)</f>
        <v>Введите курс</v>
      </c>
      <c r="J559" s="83"/>
      <c r="K559" s="84">
        <f>Таблица630[[#This Row],[Заказ коробок ]]*Таблица630[[#This Row],[Кол-во шт в коробке]]</f>
        <v>0</v>
      </c>
      <c r="L559" s="85">
        <f>Таблица630[[#This Row],[Общее кол-во шт]]*Таблица630[[#This Row],[Оптовая цена KRW за 1шт]]</f>
        <v>0</v>
      </c>
      <c r="M559" s="86" t="str">
        <f>IFERROR(Таблица630[[#This Row],[Общее кол-во шт]]*Таблица630[[#This Row],[Оптовая цена USD за 1шт]],"")</f>
        <v/>
      </c>
      <c r="N559" s="87"/>
    </row>
    <row r="560" spans="1:14" ht="22.5" customHeight="1">
      <c r="A560" s="44" t="s">
        <v>28084</v>
      </c>
      <c r="B560" s="76">
        <v>8809667991544</v>
      </c>
      <c r="C560" s="50" t="s">
        <v>28085</v>
      </c>
      <c r="D560" s="77" t="s">
        <v>28086</v>
      </c>
      <c r="E560" s="78">
        <v>15000</v>
      </c>
      <c r="F560" s="15">
        <v>0.56999999999999995</v>
      </c>
      <c r="G560" s="80">
        <v>6</v>
      </c>
      <c r="H560" s="81">
        <f>Таблица630[[#This Row],[Коэфициент стоимости]]*Таблица630[[#This Row],[Розничная цена KRW]]</f>
        <v>8550</v>
      </c>
      <c r="I560" s="82" t="str">
        <f>IF($H$1="","Введите курс",Таблица630[[#This Row],[Оптовая цена KRW за 1шт]]/$H$1)</f>
        <v>Введите курс</v>
      </c>
      <c r="J560" s="83"/>
      <c r="K560" s="84">
        <f>Таблица630[[#This Row],[Заказ коробок ]]*Таблица630[[#This Row],[Кол-во шт в коробке]]</f>
        <v>0</v>
      </c>
      <c r="L560" s="85">
        <f>Таблица630[[#This Row],[Общее кол-во шт]]*Таблица630[[#This Row],[Оптовая цена KRW за 1шт]]</f>
        <v>0</v>
      </c>
      <c r="M560" s="86" t="str">
        <f>IFERROR(Таблица630[[#This Row],[Общее кол-во шт]]*Таблица630[[#This Row],[Оптовая цена USD за 1шт]],"")</f>
        <v/>
      </c>
      <c r="N560" s="87"/>
    </row>
    <row r="561" spans="1:14" ht="22.5" customHeight="1">
      <c r="A561" s="44" t="s">
        <v>28087</v>
      </c>
      <c r="B561" s="76">
        <v>8809667991551</v>
      </c>
      <c r="C561" s="50" t="s">
        <v>28088</v>
      </c>
      <c r="D561" s="77" t="s">
        <v>28089</v>
      </c>
      <c r="E561" s="78">
        <v>10000</v>
      </c>
      <c r="F561" s="15">
        <v>0.56999999999999995</v>
      </c>
      <c r="G561" s="80">
        <v>6</v>
      </c>
      <c r="H561" s="81">
        <f>Таблица630[[#This Row],[Коэфициент стоимости]]*Таблица630[[#This Row],[Розничная цена KRW]]</f>
        <v>5699.9999999999991</v>
      </c>
      <c r="I561" s="82" t="str">
        <f>IF($H$1="","Введите курс",Таблица630[[#This Row],[Оптовая цена KRW за 1шт]]/$H$1)</f>
        <v>Введите курс</v>
      </c>
      <c r="J561" s="83"/>
      <c r="K561" s="84">
        <f>Таблица630[[#This Row],[Заказ коробок ]]*Таблица630[[#This Row],[Кол-во шт в коробке]]</f>
        <v>0</v>
      </c>
      <c r="L561" s="85">
        <f>Таблица630[[#This Row],[Общее кол-во шт]]*Таблица630[[#This Row],[Оптовая цена KRW за 1шт]]</f>
        <v>0</v>
      </c>
      <c r="M561" s="86" t="str">
        <f>IFERROR(Таблица630[[#This Row],[Общее кол-во шт]]*Таблица630[[#This Row],[Оптовая цена USD за 1шт]],"")</f>
        <v/>
      </c>
      <c r="N561" s="87"/>
    </row>
    <row r="562" spans="1:14" ht="22.5" customHeight="1">
      <c r="A562" s="44" t="s">
        <v>28090</v>
      </c>
      <c r="B562" s="76">
        <v>8809587373604</v>
      </c>
      <c r="C562" s="50" t="s">
        <v>28091</v>
      </c>
      <c r="D562" s="77" t="s">
        <v>28092</v>
      </c>
      <c r="E562" s="78">
        <v>18000</v>
      </c>
      <c r="F562" s="15">
        <v>0.56999999999999995</v>
      </c>
      <c r="G562" s="80">
        <v>6</v>
      </c>
      <c r="H562" s="81">
        <f>Таблица630[[#This Row],[Коэфициент стоимости]]*Таблица630[[#This Row],[Розничная цена KRW]]</f>
        <v>10260</v>
      </c>
      <c r="I562" s="82" t="str">
        <f>IF($H$1="","Введите курс",Таблица630[[#This Row],[Оптовая цена KRW за 1шт]]/$H$1)</f>
        <v>Введите курс</v>
      </c>
      <c r="J562" s="83"/>
      <c r="K562" s="84">
        <f>Таблица630[[#This Row],[Заказ коробок ]]*Таблица630[[#This Row],[Кол-во шт в коробке]]</f>
        <v>0</v>
      </c>
      <c r="L562" s="85">
        <f>Таблица630[[#This Row],[Общее кол-во шт]]*Таблица630[[#This Row],[Оптовая цена KRW за 1шт]]</f>
        <v>0</v>
      </c>
      <c r="M562" s="86" t="str">
        <f>IFERROR(Таблица630[[#This Row],[Общее кол-во шт]]*Таблица630[[#This Row],[Оптовая цена USD за 1шт]],"")</f>
        <v/>
      </c>
      <c r="N562" s="87"/>
    </row>
    <row r="563" spans="1:14" ht="22.5" customHeight="1">
      <c r="A563" s="44" t="s">
        <v>28093</v>
      </c>
      <c r="B563" s="76">
        <v>8809668025552</v>
      </c>
      <c r="C563" s="50" t="s">
        <v>28094</v>
      </c>
      <c r="D563" s="77" t="s">
        <v>28095</v>
      </c>
      <c r="E563" s="78">
        <v>8000</v>
      </c>
      <c r="F563" s="15">
        <v>0.56999999999999995</v>
      </c>
      <c r="G563" s="80">
        <v>6</v>
      </c>
      <c r="H563" s="81">
        <f>Таблица630[[#This Row],[Коэфициент стоимости]]*Таблица630[[#This Row],[Розничная цена KRW]]</f>
        <v>4560</v>
      </c>
      <c r="I563" s="82" t="str">
        <f>IF($H$1="","Введите курс",Таблица630[[#This Row],[Оптовая цена KRW за 1шт]]/$H$1)</f>
        <v>Введите курс</v>
      </c>
      <c r="J563" s="83"/>
      <c r="K563" s="84">
        <f>Таблица630[[#This Row],[Заказ коробок ]]*Таблица630[[#This Row],[Кол-во шт в коробке]]</f>
        <v>0</v>
      </c>
      <c r="L563" s="85">
        <f>Таблица630[[#This Row],[Общее кол-во шт]]*Таблица630[[#This Row],[Оптовая цена KRW за 1шт]]</f>
        <v>0</v>
      </c>
      <c r="M563" s="86" t="str">
        <f>IFERROR(Таблица630[[#This Row],[Общее кол-во шт]]*Таблица630[[#This Row],[Оптовая цена USD за 1шт]],"")</f>
        <v/>
      </c>
      <c r="N563" s="87"/>
    </row>
    <row r="564" spans="1:14" ht="22.5" customHeight="1">
      <c r="A564" s="44" t="s">
        <v>28096</v>
      </c>
      <c r="B564" s="76">
        <v>8809668025576</v>
      </c>
      <c r="C564" s="50" t="s">
        <v>28097</v>
      </c>
      <c r="D564" s="77" t="s">
        <v>28098</v>
      </c>
      <c r="E564" s="78">
        <v>8000</v>
      </c>
      <c r="F564" s="15">
        <v>0.56999999999999995</v>
      </c>
      <c r="G564" s="80">
        <v>6</v>
      </c>
      <c r="H564" s="81">
        <f>Таблица630[[#This Row],[Коэфициент стоимости]]*Таблица630[[#This Row],[Розничная цена KRW]]</f>
        <v>4560</v>
      </c>
      <c r="I564" s="82" t="str">
        <f>IF($H$1="","Введите курс",Таблица630[[#This Row],[Оптовая цена KRW за 1шт]]/$H$1)</f>
        <v>Введите курс</v>
      </c>
      <c r="J564" s="83"/>
      <c r="K564" s="84">
        <f>Таблица630[[#This Row],[Заказ коробок ]]*Таблица630[[#This Row],[Кол-во шт в коробке]]</f>
        <v>0</v>
      </c>
      <c r="L564" s="85">
        <f>Таблица630[[#This Row],[Общее кол-во шт]]*Таблица630[[#This Row],[Оптовая цена KRW за 1шт]]</f>
        <v>0</v>
      </c>
      <c r="M564" s="86" t="str">
        <f>IFERROR(Таблица630[[#This Row],[Общее кол-во шт]]*Таблица630[[#This Row],[Оптовая цена USD за 1шт]],"")</f>
        <v/>
      </c>
      <c r="N564" s="87"/>
    </row>
    <row r="565" spans="1:14" ht="22.5" customHeight="1">
      <c r="A565" s="44" t="s">
        <v>28099</v>
      </c>
      <c r="B565" s="76">
        <v>8809668025583</v>
      </c>
      <c r="C565" s="50" t="s">
        <v>28100</v>
      </c>
      <c r="D565" s="77" t="s">
        <v>28101</v>
      </c>
      <c r="E565" s="78">
        <v>8000</v>
      </c>
      <c r="F565" s="15">
        <v>0.56999999999999995</v>
      </c>
      <c r="G565" s="80">
        <v>6</v>
      </c>
      <c r="H565" s="81">
        <f>Таблица630[[#This Row],[Коэфициент стоимости]]*Таблица630[[#This Row],[Розничная цена KRW]]</f>
        <v>4560</v>
      </c>
      <c r="I565" s="82" t="str">
        <f>IF($H$1="","Введите курс",Таблица630[[#This Row],[Оптовая цена KRW за 1шт]]/$H$1)</f>
        <v>Введите курс</v>
      </c>
      <c r="J565" s="83"/>
      <c r="K565" s="84">
        <f>Таблица630[[#This Row],[Заказ коробок ]]*Таблица630[[#This Row],[Кол-во шт в коробке]]</f>
        <v>0</v>
      </c>
      <c r="L565" s="85">
        <f>Таблица630[[#This Row],[Общее кол-во шт]]*Таблица630[[#This Row],[Оптовая цена KRW за 1шт]]</f>
        <v>0</v>
      </c>
      <c r="M565" s="86" t="str">
        <f>IFERROR(Таблица630[[#This Row],[Общее кол-во шт]]*Таблица630[[#This Row],[Оптовая цена USD за 1шт]],"")</f>
        <v/>
      </c>
      <c r="N565" s="87"/>
    </row>
    <row r="566" spans="1:14" ht="22.5" customHeight="1">
      <c r="A566" s="44" t="s">
        <v>28102</v>
      </c>
      <c r="B566" s="76">
        <v>8809668025590</v>
      </c>
      <c r="C566" s="50" t="s">
        <v>28103</v>
      </c>
      <c r="D566" s="77" t="s">
        <v>28104</v>
      </c>
      <c r="E566" s="78">
        <v>8000</v>
      </c>
      <c r="F566" s="15">
        <v>0.56999999999999995</v>
      </c>
      <c r="G566" s="80">
        <v>6</v>
      </c>
      <c r="H566" s="81">
        <f>Таблица630[[#This Row],[Коэфициент стоимости]]*Таблица630[[#This Row],[Розничная цена KRW]]</f>
        <v>4560</v>
      </c>
      <c r="I566" s="82" t="str">
        <f>IF($H$1="","Введите курс",Таблица630[[#This Row],[Оптовая цена KRW за 1шт]]/$H$1)</f>
        <v>Введите курс</v>
      </c>
      <c r="J566" s="83"/>
      <c r="K566" s="84">
        <f>Таблица630[[#This Row],[Заказ коробок ]]*Таблица630[[#This Row],[Кол-во шт в коробке]]</f>
        <v>0</v>
      </c>
      <c r="L566" s="85">
        <f>Таблица630[[#This Row],[Общее кол-во шт]]*Таблица630[[#This Row],[Оптовая цена KRW за 1шт]]</f>
        <v>0</v>
      </c>
      <c r="M566" s="86" t="str">
        <f>IFERROR(Таблица630[[#This Row],[Общее кол-во шт]]*Таблица630[[#This Row],[Оптовая цена USD за 1шт]],"")</f>
        <v/>
      </c>
      <c r="N566" s="87"/>
    </row>
    <row r="567" spans="1:14" ht="22.5" customHeight="1">
      <c r="A567" s="44" t="s">
        <v>28105</v>
      </c>
      <c r="B567" s="76">
        <v>8809668025569</v>
      </c>
      <c r="C567" s="50" t="s">
        <v>28106</v>
      </c>
      <c r="D567" s="77" t="s">
        <v>28107</v>
      </c>
      <c r="E567" s="78">
        <v>8000</v>
      </c>
      <c r="F567" s="15">
        <v>0.56999999999999995</v>
      </c>
      <c r="G567" s="80">
        <v>6</v>
      </c>
      <c r="H567" s="81">
        <f>Таблица630[[#This Row],[Коэфициент стоимости]]*Таблица630[[#This Row],[Розничная цена KRW]]</f>
        <v>4560</v>
      </c>
      <c r="I567" s="82" t="str">
        <f>IF($H$1="","Введите курс",Таблица630[[#This Row],[Оптовая цена KRW за 1шт]]/$H$1)</f>
        <v>Введите курс</v>
      </c>
      <c r="J567" s="83"/>
      <c r="K567" s="84">
        <f>Таблица630[[#This Row],[Заказ коробок ]]*Таблица630[[#This Row],[Кол-во шт в коробке]]</f>
        <v>0</v>
      </c>
      <c r="L567" s="85">
        <f>Таблица630[[#This Row],[Общее кол-во шт]]*Таблица630[[#This Row],[Оптовая цена KRW за 1шт]]</f>
        <v>0</v>
      </c>
      <c r="M567" s="86" t="str">
        <f>IFERROR(Таблица630[[#This Row],[Общее кол-во шт]]*Таблица630[[#This Row],[Оптовая цена USD за 1шт]],"")</f>
        <v/>
      </c>
      <c r="N567" s="87"/>
    </row>
    <row r="568" spans="1:14" ht="22.5" customHeight="1">
      <c r="A568" s="44" t="s">
        <v>28108</v>
      </c>
      <c r="B568" s="76">
        <v>8809668025613</v>
      </c>
      <c r="C568" s="50" t="s">
        <v>28109</v>
      </c>
      <c r="D568" s="77" t="s">
        <v>28110</v>
      </c>
      <c r="E568" s="78">
        <v>8000</v>
      </c>
      <c r="F568" s="15">
        <v>0.56999999999999995</v>
      </c>
      <c r="G568" s="80">
        <v>6</v>
      </c>
      <c r="H568" s="81">
        <f>Таблица630[[#This Row],[Коэфициент стоимости]]*Таблица630[[#This Row],[Розничная цена KRW]]</f>
        <v>4560</v>
      </c>
      <c r="I568" s="82" t="str">
        <f>IF($H$1="","Введите курс",Таблица630[[#This Row],[Оптовая цена KRW за 1шт]]/$H$1)</f>
        <v>Введите курс</v>
      </c>
      <c r="J568" s="83"/>
      <c r="K568" s="84">
        <f>Таблица630[[#This Row],[Заказ коробок ]]*Таблица630[[#This Row],[Кол-во шт в коробке]]</f>
        <v>0</v>
      </c>
      <c r="L568" s="85">
        <f>Таблица630[[#This Row],[Общее кол-во шт]]*Таблица630[[#This Row],[Оптовая цена KRW за 1шт]]</f>
        <v>0</v>
      </c>
      <c r="M568" s="86" t="str">
        <f>IFERROR(Таблица630[[#This Row],[Общее кол-во шт]]*Таблица630[[#This Row],[Оптовая цена USD за 1шт]],"")</f>
        <v/>
      </c>
      <c r="N568" s="87"/>
    </row>
    <row r="569" spans="1:14" ht="22.5" customHeight="1">
      <c r="A569" s="44" t="s">
        <v>28111</v>
      </c>
      <c r="B569" s="76">
        <v>8809668025637</v>
      </c>
      <c r="C569" s="50" t="s">
        <v>28112</v>
      </c>
      <c r="D569" s="77" t="s">
        <v>28113</v>
      </c>
      <c r="E569" s="78">
        <v>8000</v>
      </c>
      <c r="F569" s="15">
        <v>0.56999999999999995</v>
      </c>
      <c r="G569" s="80">
        <v>6</v>
      </c>
      <c r="H569" s="81">
        <f>Таблица630[[#This Row],[Коэфициент стоимости]]*Таблица630[[#This Row],[Розничная цена KRW]]</f>
        <v>4560</v>
      </c>
      <c r="I569" s="82" t="str">
        <f>IF($H$1="","Введите курс",Таблица630[[#This Row],[Оптовая цена KRW за 1шт]]/$H$1)</f>
        <v>Введите курс</v>
      </c>
      <c r="J569" s="83"/>
      <c r="K569" s="84">
        <f>Таблица630[[#This Row],[Заказ коробок ]]*Таблица630[[#This Row],[Кол-во шт в коробке]]</f>
        <v>0</v>
      </c>
      <c r="L569" s="85">
        <f>Таблица630[[#This Row],[Общее кол-во шт]]*Таблица630[[#This Row],[Оптовая цена KRW за 1шт]]</f>
        <v>0</v>
      </c>
      <c r="M569" s="86" t="str">
        <f>IFERROR(Таблица630[[#This Row],[Общее кол-во шт]]*Таблица630[[#This Row],[Оптовая цена USD за 1шт]],"")</f>
        <v/>
      </c>
      <c r="N569" s="87"/>
    </row>
    <row r="570" spans="1:14" ht="22.5" customHeight="1">
      <c r="A570" s="44" t="s">
        <v>28114</v>
      </c>
      <c r="B570" s="76">
        <v>8809820685440</v>
      </c>
      <c r="C570" s="50" t="s">
        <v>28115</v>
      </c>
      <c r="D570" s="77" t="s">
        <v>28116</v>
      </c>
      <c r="E570" s="78">
        <v>12000</v>
      </c>
      <c r="F570" s="15">
        <v>0.56999999999999995</v>
      </c>
      <c r="G570" s="80">
        <v>6</v>
      </c>
      <c r="H570" s="81">
        <f>Таблица630[[#This Row],[Коэфициент стоимости]]*Таблица630[[#This Row],[Розничная цена KRW]]</f>
        <v>6839.9999999999991</v>
      </c>
      <c r="I570" s="82" t="str">
        <f>IF($H$1="","Введите курс",Таблица630[[#This Row],[Оптовая цена KRW за 1шт]]/$H$1)</f>
        <v>Введите курс</v>
      </c>
      <c r="J570" s="83"/>
      <c r="K570" s="84">
        <f>Таблица630[[#This Row],[Заказ коробок ]]*Таблица630[[#This Row],[Кол-во шт в коробке]]</f>
        <v>0</v>
      </c>
      <c r="L570" s="85">
        <f>Таблица630[[#This Row],[Общее кол-во шт]]*Таблица630[[#This Row],[Оптовая цена KRW за 1шт]]</f>
        <v>0</v>
      </c>
      <c r="M570" s="86" t="str">
        <f>IFERROR(Таблица630[[#This Row],[Общее кол-во шт]]*Таблица630[[#This Row],[Оптовая цена USD за 1шт]],"")</f>
        <v/>
      </c>
      <c r="N570" s="87"/>
    </row>
    <row r="571" spans="1:14" ht="22.5" customHeight="1">
      <c r="A571" s="44" t="s">
        <v>28117</v>
      </c>
      <c r="B571" s="76">
        <v>8809820685457</v>
      </c>
      <c r="C571" s="50" t="s">
        <v>28118</v>
      </c>
      <c r="D571" s="77" t="s">
        <v>28119</v>
      </c>
      <c r="E571" s="78">
        <v>12000</v>
      </c>
      <c r="F571" s="15">
        <v>0.56999999999999995</v>
      </c>
      <c r="G571" s="80">
        <v>6</v>
      </c>
      <c r="H571" s="81">
        <f>Таблица630[[#This Row],[Коэфициент стоимости]]*Таблица630[[#This Row],[Розничная цена KRW]]</f>
        <v>6839.9999999999991</v>
      </c>
      <c r="I571" s="82" t="str">
        <f>IF($H$1="","Введите курс",Таблица630[[#This Row],[Оптовая цена KRW за 1шт]]/$H$1)</f>
        <v>Введите курс</v>
      </c>
      <c r="J571" s="83"/>
      <c r="K571" s="84">
        <f>Таблица630[[#This Row],[Заказ коробок ]]*Таблица630[[#This Row],[Кол-во шт в коробке]]</f>
        <v>0</v>
      </c>
      <c r="L571" s="85">
        <f>Таблица630[[#This Row],[Общее кол-во шт]]*Таблица630[[#This Row],[Оптовая цена KRW за 1шт]]</f>
        <v>0</v>
      </c>
      <c r="M571" s="86" t="str">
        <f>IFERROR(Таблица630[[#This Row],[Общее кол-во шт]]*Таблица630[[#This Row],[Оптовая цена USD за 1шт]],"")</f>
        <v/>
      </c>
      <c r="N571" s="87"/>
    </row>
    <row r="572" spans="1:14" ht="22.5" customHeight="1">
      <c r="A572" s="44" t="s">
        <v>28120</v>
      </c>
      <c r="B572" s="76">
        <v>8809667982863</v>
      </c>
      <c r="C572" s="50" t="s">
        <v>28121</v>
      </c>
      <c r="D572" s="77" t="s">
        <v>28122</v>
      </c>
      <c r="E572" s="78">
        <v>8500</v>
      </c>
      <c r="F572" s="15">
        <v>0.56999999999999995</v>
      </c>
      <c r="G572" s="80">
        <v>10</v>
      </c>
      <c r="H572" s="81">
        <f>Таблица630[[#This Row],[Коэфициент стоимости]]*Таблица630[[#This Row],[Розничная цена KRW]]</f>
        <v>4845</v>
      </c>
      <c r="I572" s="82" t="str">
        <f>IF($H$1="","Введите курс",Таблица630[[#This Row],[Оптовая цена KRW за 1шт]]/$H$1)</f>
        <v>Введите курс</v>
      </c>
      <c r="J572" s="83"/>
      <c r="K572" s="84">
        <f>Таблица630[[#This Row],[Заказ коробок ]]*Таблица630[[#This Row],[Кол-во шт в коробке]]</f>
        <v>0</v>
      </c>
      <c r="L572" s="85">
        <f>Таблица630[[#This Row],[Общее кол-во шт]]*Таблица630[[#This Row],[Оптовая цена KRW за 1шт]]</f>
        <v>0</v>
      </c>
      <c r="M572" s="86" t="str">
        <f>IFERROR(Таблица630[[#This Row],[Общее кол-во шт]]*Таблица630[[#This Row],[Оптовая цена USD за 1шт]],"")</f>
        <v/>
      </c>
      <c r="N572" s="87"/>
    </row>
    <row r="573" spans="1:14" ht="22.5" customHeight="1">
      <c r="A573" s="44" t="s">
        <v>28123</v>
      </c>
      <c r="B573" s="76">
        <v>8809667984119</v>
      </c>
      <c r="C573" s="50" t="s">
        <v>28124</v>
      </c>
      <c r="D573" s="77" t="s">
        <v>28125</v>
      </c>
      <c r="E573" s="78">
        <v>8500</v>
      </c>
      <c r="F573" s="15">
        <v>0.56999999999999995</v>
      </c>
      <c r="G573" s="80">
        <v>10</v>
      </c>
      <c r="H573" s="81">
        <f>Таблица630[[#This Row],[Коэфициент стоимости]]*Таблица630[[#This Row],[Розничная цена KRW]]</f>
        <v>4845</v>
      </c>
      <c r="I573" s="82" t="str">
        <f>IF($H$1="","Введите курс",Таблица630[[#This Row],[Оптовая цена KRW за 1шт]]/$H$1)</f>
        <v>Введите курс</v>
      </c>
      <c r="J573" s="83"/>
      <c r="K573" s="84">
        <f>Таблица630[[#This Row],[Заказ коробок ]]*Таблица630[[#This Row],[Кол-во шт в коробке]]</f>
        <v>0</v>
      </c>
      <c r="L573" s="85">
        <f>Таблица630[[#This Row],[Общее кол-во шт]]*Таблица630[[#This Row],[Оптовая цена KRW за 1шт]]</f>
        <v>0</v>
      </c>
      <c r="M573" s="86" t="str">
        <f>IFERROR(Таблица630[[#This Row],[Общее кол-во шт]]*Таблица630[[#This Row],[Оптовая цена USD за 1шт]],"")</f>
        <v/>
      </c>
      <c r="N573" s="87"/>
    </row>
    <row r="574" spans="1:14" ht="22.5" customHeight="1">
      <c r="A574" s="44" t="s">
        <v>28126</v>
      </c>
      <c r="B574" s="76">
        <v>8809668024449</v>
      </c>
      <c r="C574" s="50" t="s">
        <v>28127</v>
      </c>
      <c r="D574" s="77" t="s">
        <v>28128</v>
      </c>
      <c r="E574" s="78">
        <v>3500</v>
      </c>
      <c r="F574" s="15">
        <v>0.56999999999999995</v>
      </c>
      <c r="G574" s="80">
        <v>6</v>
      </c>
      <c r="H574" s="81">
        <f>Таблица630[[#This Row],[Коэфициент стоимости]]*Таблица630[[#This Row],[Розничная цена KRW]]</f>
        <v>1994.9999999999998</v>
      </c>
      <c r="I574" s="82" t="str">
        <f>IF($H$1="","Введите курс",Таблица630[[#This Row],[Оптовая цена KRW за 1шт]]/$H$1)</f>
        <v>Введите курс</v>
      </c>
      <c r="J574" s="83"/>
      <c r="K574" s="84">
        <f>Таблица630[[#This Row],[Заказ коробок ]]*Таблица630[[#This Row],[Кол-во шт в коробке]]</f>
        <v>0</v>
      </c>
      <c r="L574" s="85">
        <f>Таблица630[[#This Row],[Общее кол-во шт]]*Таблица630[[#This Row],[Оптовая цена KRW за 1шт]]</f>
        <v>0</v>
      </c>
      <c r="M574" s="86" t="str">
        <f>IFERROR(Таблица630[[#This Row],[Общее кол-во шт]]*Таблица630[[#This Row],[Оптовая цена USD за 1шт]],"")</f>
        <v/>
      </c>
      <c r="N574" s="87"/>
    </row>
    <row r="575" spans="1:14" ht="22.5" customHeight="1">
      <c r="A575" s="44" t="s">
        <v>28129</v>
      </c>
      <c r="B575" s="76">
        <v>8809668024456</v>
      </c>
      <c r="C575" s="50" t="s">
        <v>28130</v>
      </c>
      <c r="D575" s="77" t="s">
        <v>28131</v>
      </c>
      <c r="E575" s="78">
        <v>3500</v>
      </c>
      <c r="F575" s="15">
        <v>0.56999999999999995</v>
      </c>
      <c r="G575" s="80">
        <v>6</v>
      </c>
      <c r="H575" s="81">
        <f>Таблица630[[#This Row],[Коэфициент стоимости]]*Таблица630[[#This Row],[Розничная цена KRW]]</f>
        <v>1994.9999999999998</v>
      </c>
      <c r="I575" s="82" t="str">
        <f>IF($H$1="","Введите курс",Таблица630[[#This Row],[Оптовая цена KRW за 1шт]]/$H$1)</f>
        <v>Введите курс</v>
      </c>
      <c r="J575" s="83"/>
      <c r="K575" s="84">
        <f>Таблица630[[#This Row],[Заказ коробок ]]*Таблица630[[#This Row],[Кол-во шт в коробке]]</f>
        <v>0</v>
      </c>
      <c r="L575" s="85">
        <f>Таблица630[[#This Row],[Общее кол-во шт]]*Таблица630[[#This Row],[Оптовая цена KRW за 1шт]]</f>
        <v>0</v>
      </c>
      <c r="M575" s="86" t="str">
        <f>IFERROR(Таблица630[[#This Row],[Общее кол-во шт]]*Таблица630[[#This Row],[Оптовая цена USD за 1шт]],"")</f>
        <v/>
      </c>
      <c r="N575" s="87"/>
    </row>
    <row r="576" spans="1:14" ht="22.5" customHeight="1">
      <c r="A576" s="44" t="s">
        <v>28132</v>
      </c>
      <c r="B576" s="76">
        <v>8809668024463</v>
      </c>
      <c r="C576" s="50" t="s">
        <v>28133</v>
      </c>
      <c r="D576" s="77" t="s">
        <v>28134</v>
      </c>
      <c r="E576" s="78">
        <v>3500</v>
      </c>
      <c r="F576" s="15">
        <v>0.56999999999999995</v>
      </c>
      <c r="G576" s="80">
        <v>6</v>
      </c>
      <c r="H576" s="81">
        <f>Таблица630[[#This Row],[Коэфициент стоимости]]*Таблица630[[#This Row],[Розничная цена KRW]]</f>
        <v>1994.9999999999998</v>
      </c>
      <c r="I576" s="82" t="str">
        <f>IF($H$1="","Введите курс",Таблица630[[#This Row],[Оптовая цена KRW за 1шт]]/$H$1)</f>
        <v>Введите курс</v>
      </c>
      <c r="J576" s="83"/>
      <c r="K576" s="84">
        <f>Таблица630[[#This Row],[Заказ коробок ]]*Таблица630[[#This Row],[Кол-во шт в коробке]]</f>
        <v>0</v>
      </c>
      <c r="L576" s="85">
        <f>Таблица630[[#This Row],[Общее кол-во шт]]*Таблица630[[#This Row],[Оптовая цена KRW за 1шт]]</f>
        <v>0</v>
      </c>
      <c r="M576" s="86" t="str">
        <f>IFERROR(Таблица630[[#This Row],[Общее кол-во шт]]*Таблица630[[#This Row],[Оптовая цена USD за 1шт]],"")</f>
        <v/>
      </c>
      <c r="N576" s="87"/>
    </row>
    <row r="577" spans="1:14" ht="22.5" customHeight="1">
      <c r="A577" s="44" t="s">
        <v>28135</v>
      </c>
      <c r="B577" s="76">
        <v>8809668024470</v>
      </c>
      <c r="C577" s="50" t="s">
        <v>28136</v>
      </c>
      <c r="D577" s="77" t="s">
        <v>28137</v>
      </c>
      <c r="E577" s="78">
        <v>3500</v>
      </c>
      <c r="F577" s="15">
        <v>0.56999999999999995</v>
      </c>
      <c r="G577" s="80">
        <v>6</v>
      </c>
      <c r="H577" s="81">
        <f>Таблица630[[#This Row],[Коэфициент стоимости]]*Таблица630[[#This Row],[Розничная цена KRW]]</f>
        <v>1994.9999999999998</v>
      </c>
      <c r="I577" s="82" t="str">
        <f>IF($H$1="","Введите курс",Таблица630[[#This Row],[Оптовая цена KRW за 1шт]]/$H$1)</f>
        <v>Введите курс</v>
      </c>
      <c r="J577" s="83"/>
      <c r="K577" s="84">
        <f>Таблица630[[#This Row],[Заказ коробок ]]*Таблица630[[#This Row],[Кол-во шт в коробке]]</f>
        <v>0</v>
      </c>
      <c r="L577" s="85">
        <f>Таблица630[[#This Row],[Общее кол-во шт]]*Таблица630[[#This Row],[Оптовая цена KRW за 1шт]]</f>
        <v>0</v>
      </c>
      <c r="M577" s="86" t="str">
        <f>IFERROR(Таблица630[[#This Row],[Общее кол-во шт]]*Таблица630[[#This Row],[Оптовая цена USD за 1шт]],"")</f>
        <v/>
      </c>
      <c r="N577" s="87"/>
    </row>
    <row r="578" spans="1:14" ht="22.5" customHeight="1">
      <c r="A578" s="44" t="s">
        <v>28138</v>
      </c>
      <c r="B578" s="76">
        <v>8809587368495</v>
      </c>
      <c r="C578" s="50" t="s">
        <v>28139</v>
      </c>
      <c r="D578" s="77" t="s">
        <v>28140</v>
      </c>
      <c r="E578" s="78">
        <v>18000</v>
      </c>
      <c r="F578" s="15">
        <v>0.56999999999999995</v>
      </c>
      <c r="G578" s="80">
        <v>6</v>
      </c>
      <c r="H578" s="81">
        <f>Таблица630[[#This Row],[Коэфициент стоимости]]*Таблица630[[#This Row],[Розничная цена KRW]]</f>
        <v>10260</v>
      </c>
      <c r="I578" s="82" t="str">
        <f>IF($H$1="","Введите курс",Таблица630[[#This Row],[Оптовая цена KRW за 1шт]]/$H$1)</f>
        <v>Введите курс</v>
      </c>
      <c r="J578" s="83"/>
      <c r="K578" s="84">
        <f>Таблица630[[#This Row],[Заказ коробок ]]*Таблица630[[#This Row],[Кол-во шт в коробке]]</f>
        <v>0</v>
      </c>
      <c r="L578" s="85">
        <f>Таблица630[[#This Row],[Общее кол-во шт]]*Таблица630[[#This Row],[Оптовая цена KRW за 1шт]]</f>
        <v>0</v>
      </c>
      <c r="M578" s="86" t="str">
        <f>IFERROR(Таблица630[[#This Row],[Общее кол-во шт]]*Таблица630[[#This Row],[Оптовая цена USD за 1шт]],"")</f>
        <v/>
      </c>
      <c r="N578" s="87"/>
    </row>
    <row r="579" spans="1:14" ht="22.5" customHeight="1">
      <c r="A579" s="44" t="s">
        <v>28141</v>
      </c>
      <c r="B579" s="76">
        <v>8809668028317</v>
      </c>
      <c r="C579" s="50" t="s">
        <v>28142</v>
      </c>
      <c r="D579" s="77" t="s">
        <v>28143</v>
      </c>
      <c r="E579" s="78">
        <v>14000</v>
      </c>
      <c r="F579" s="15">
        <v>0.56999999999999995</v>
      </c>
      <c r="G579" s="80">
        <v>6</v>
      </c>
      <c r="H579" s="81">
        <f>Таблица630[[#This Row],[Коэфициент стоимости]]*Таблица630[[#This Row],[Розничная цена KRW]]</f>
        <v>7979.9999999999991</v>
      </c>
      <c r="I579" s="82" t="str">
        <f>IF($H$1="","Введите курс",Таблица630[[#This Row],[Оптовая цена KRW за 1шт]]/$H$1)</f>
        <v>Введите курс</v>
      </c>
      <c r="J579" s="83"/>
      <c r="K579" s="84">
        <f>Таблица630[[#This Row],[Заказ коробок ]]*Таблица630[[#This Row],[Кол-во шт в коробке]]</f>
        <v>0</v>
      </c>
      <c r="L579" s="85">
        <f>Таблица630[[#This Row],[Общее кол-во шт]]*Таблица630[[#This Row],[Оптовая цена KRW за 1шт]]</f>
        <v>0</v>
      </c>
      <c r="M579" s="86" t="str">
        <f>IFERROR(Таблица630[[#This Row],[Общее кол-во шт]]*Таблица630[[#This Row],[Оптовая цена USD за 1шт]],"")</f>
        <v/>
      </c>
      <c r="N579" s="87"/>
    </row>
    <row r="580" spans="1:14" ht="22.5" customHeight="1">
      <c r="A580" s="44" t="s">
        <v>28144</v>
      </c>
      <c r="B580" s="76">
        <v>8809668027433</v>
      </c>
      <c r="C580" s="50" t="s">
        <v>28145</v>
      </c>
      <c r="D580" s="77" t="s">
        <v>28146</v>
      </c>
      <c r="E580" s="78">
        <v>9500</v>
      </c>
      <c r="F580" s="15">
        <v>0.56999999999999995</v>
      </c>
      <c r="G580" s="80">
        <v>6</v>
      </c>
      <c r="H580" s="81">
        <f>Таблица630[[#This Row],[Коэфициент стоимости]]*Таблица630[[#This Row],[Розничная цена KRW]]</f>
        <v>5414.9999999999991</v>
      </c>
      <c r="I580" s="82" t="str">
        <f>IF($H$1="","Введите курс",Таблица630[[#This Row],[Оптовая цена KRW за 1шт]]/$H$1)</f>
        <v>Введите курс</v>
      </c>
      <c r="J580" s="83"/>
      <c r="K580" s="84">
        <f>Таблица630[[#This Row],[Заказ коробок ]]*Таблица630[[#This Row],[Кол-во шт в коробке]]</f>
        <v>0</v>
      </c>
      <c r="L580" s="85">
        <f>Таблица630[[#This Row],[Общее кол-во шт]]*Таблица630[[#This Row],[Оптовая цена KRW за 1шт]]</f>
        <v>0</v>
      </c>
      <c r="M580" s="86" t="str">
        <f>IFERROR(Таблица630[[#This Row],[Общее кол-во шт]]*Таблица630[[#This Row],[Оптовая цена USD за 1шт]],"")</f>
        <v/>
      </c>
      <c r="N580" s="87"/>
    </row>
    <row r="581" spans="1:14" ht="22.5" customHeight="1">
      <c r="A581" s="44" t="s">
        <v>28147</v>
      </c>
      <c r="B581" s="76">
        <v>8809667987721</v>
      </c>
      <c r="C581" s="50" t="s">
        <v>28148</v>
      </c>
      <c r="D581" s="77" t="s">
        <v>28149</v>
      </c>
      <c r="E581" s="78">
        <v>11000</v>
      </c>
      <c r="F581" s="15">
        <v>0.56999999999999995</v>
      </c>
      <c r="G581" s="80">
        <v>6</v>
      </c>
      <c r="H581" s="81">
        <f>Таблица630[[#This Row],[Коэфициент стоимости]]*Таблица630[[#This Row],[Розничная цена KRW]]</f>
        <v>6269.9999999999991</v>
      </c>
      <c r="I581" s="82" t="str">
        <f>IF($H$1="","Введите курс",Таблица630[[#This Row],[Оптовая цена KRW за 1шт]]/$H$1)</f>
        <v>Введите курс</v>
      </c>
      <c r="J581" s="83"/>
      <c r="K581" s="84">
        <f>Таблица630[[#This Row],[Заказ коробок ]]*Таблица630[[#This Row],[Кол-во шт в коробке]]</f>
        <v>0</v>
      </c>
      <c r="L581" s="85">
        <f>Таблица630[[#This Row],[Общее кол-во шт]]*Таблица630[[#This Row],[Оптовая цена KRW за 1шт]]</f>
        <v>0</v>
      </c>
      <c r="M581" s="86" t="str">
        <f>IFERROR(Таблица630[[#This Row],[Общее кол-во шт]]*Таблица630[[#This Row],[Оптовая цена USD за 1шт]],"")</f>
        <v/>
      </c>
      <c r="N581" s="87"/>
    </row>
    <row r="582" spans="1:14" ht="22.5" customHeight="1">
      <c r="A582" s="44" t="s">
        <v>28150</v>
      </c>
      <c r="B582" s="76">
        <v>8809668022421</v>
      </c>
      <c r="C582" s="50" t="s">
        <v>28151</v>
      </c>
      <c r="D582" s="77" t="s">
        <v>28152</v>
      </c>
      <c r="E582" s="78">
        <v>2000</v>
      </c>
      <c r="F582" s="15">
        <v>0.56999999999999995</v>
      </c>
      <c r="G582" s="80">
        <v>12</v>
      </c>
      <c r="H582" s="81">
        <f>Таблица630[[#This Row],[Коэфициент стоимости]]*Таблица630[[#This Row],[Розничная цена KRW]]</f>
        <v>1140</v>
      </c>
      <c r="I582" s="82" t="str">
        <f>IF($H$1="","Введите курс",Таблица630[[#This Row],[Оптовая цена KRW за 1шт]]/$H$1)</f>
        <v>Введите курс</v>
      </c>
      <c r="J582" s="83"/>
      <c r="K582" s="84">
        <f>Таблица630[[#This Row],[Заказ коробок ]]*Таблица630[[#This Row],[Кол-во шт в коробке]]</f>
        <v>0</v>
      </c>
      <c r="L582" s="85">
        <f>Таблица630[[#This Row],[Общее кол-во шт]]*Таблица630[[#This Row],[Оптовая цена KRW за 1шт]]</f>
        <v>0</v>
      </c>
      <c r="M582" s="86" t="str">
        <f>IFERROR(Таблица630[[#This Row],[Общее кол-во шт]]*Таблица630[[#This Row],[Оптовая цена USD за 1шт]],"")</f>
        <v/>
      </c>
      <c r="N582" s="87"/>
    </row>
    <row r="583" spans="1:14" ht="22.5" customHeight="1">
      <c r="A583" s="44" t="s">
        <v>28153</v>
      </c>
      <c r="B583" s="76">
        <v>8809668022407</v>
      </c>
      <c r="C583" s="50" t="s">
        <v>28154</v>
      </c>
      <c r="D583" s="77" t="s">
        <v>28155</v>
      </c>
      <c r="E583" s="78">
        <v>2000</v>
      </c>
      <c r="F583" s="15">
        <v>0.56999999999999995</v>
      </c>
      <c r="G583" s="80">
        <v>12</v>
      </c>
      <c r="H583" s="81">
        <f>Таблица630[[#This Row],[Коэфициент стоимости]]*Таблица630[[#This Row],[Розничная цена KRW]]</f>
        <v>1140</v>
      </c>
      <c r="I583" s="82" t="str">
        <f>IF($H$1="","Введите курс",Таблица630[[#This Row],[Оптовая цена KRW за 1шт]]/$H$1)</f>
        <v>Введите курс</v>
      </c>
      <c r="J583" s="83"/>
      <c r="K583" s="84">
        <f>Таблица630[[#This Row],[Заказ коробок ]]*Таблица630[[#This Row],[Кол-во шт в коробке]]</f>
        <v>0</v>
      </c>
      <c r="L583" s="85">
        <f>Таблица630[[#This Row],[Общее кол-во шт]]*Таблица630[[#This Row],[Оптовая цена KRW за 1шт]]</f>
        <v>0</v>
      </c>
      <c r="M583" s="86" t="str">
        <f>IFERROR(Таблица630[[#This Row],[Общее кол-во шт]]*Таблица630[[#This Row],[Оптовая цена USD за 1шт]],"")</f>
        <v/>
      </c>
      <c r="N583" s="87"/>
    </row>
    <row r="584" spans="1:14" ht="22.5" customHeight="1">
      <c r="A584" s="44" t="s">
        <v>28156</v>
      </c>
      <c r="B584" s="76">
        <v>8809668022414</v>
      </c>
      <c r="C584" s="50" t="s">
        <v>28157</v>
      </c>
      <c r="D584" s="77" t="s">
        <v>28158</v>
      </c>
      <c r="E584" s="78">
        <v>2000</v>
      </c>
      <c r="F584" s="15">
        <v>0.56999999999999995</v>
      </c>
      <c r="G584" s="80">
        <v>12</v>
      </c>
      <c r="H584" s="81">
        <f>Таблица630[[#This Row],[Коэфициент стоимости]]*Таблица630[[#This Row],[Розничная цена KRW]]</f>
        <v>1140</v>
      </c>
      <c r="I584" s="82" t="str">
        <f>IF($H$1="","Введите курс",Таблица630[[#This Row],[Оптовая цена KRW за 1шт]]/$H$1)</f>
        <v>Введите курс</v>
      </c>
      <c r="J584" s="83"/>
      <c r="K584" s="84">
        <f>Таблица630[[#This Row],[Заказ коробок ]]*Таблица630[[#This Row],[Кол-во шт в коробке]]</f>
        <v>0</v>
      </c>
      <c r="L584" s="85">
        <f>Таблица630[[#This Row],[Общее кол-во шт]]*Таблица630[[#This Row],[Оптовая цена KRW за 1шт]]</f>
        <v>0</v>
      </c>
      <c r="M584" s="86" t="str">
        <f>IFERROR(Таблица630[[#This Row],[Общее кол-во шт]]*Таблица630[[#This Row],[Оптовая цена USD за 1шт]],"")</f>
        <v/>
      </c>
      <c r="N584" s="87"/>
    </row>
    <row r="585" spans="1:14" ht="22.5" customHeight="1">
      <c r="A585" s="44" t="s">
        <v>28159</v>
      </c>
      <c r="B585" s="76">
        <v>8809668022438</v>
      </c>
      <c r="C585" s="50" t="s">
        <v>28160</v>
      </c>
      <c r="D585" s="77" t="s">
        <v>28161</v>
      </c>
      <c r="E585" s="78">
        <v>2000</v>
      </c>
      <c r="F585" s="15">
        <v>0.56999999999999995</v>
      </c>
      <c r="G585" s="80">
        <v>12</v>
      </c>
      <c r="H585" s="81">
        <f>Таблица630[[#This Row],[Коэфициент стоимости]]*Таблица630[[#This Row],[Розничная цена KRW]]</f>
        <v>1140</v>
      </c>
      <c r="I585" s="82" t="str">
        <f>IF($H$1="","Введите курс",Таблица630[[#This Row],[Оптовая цена KRW за 1шт]]/$H$1)</f>
        <v>Введите курс</v>
      </c>
      <c r="J585" s="83"/>
      <c r="K585" s="84">
        <f>Таблица630[[#This Row],[Заказ коробок ]]*Таблица630[[#This Row],[Кол-во шт в коробке]]</f>
        <v>0</v>
      </c>
      <c r="L585" s="85">
        <f>Таблица630[[#This Row],[Общее кол-во шт]]*Таблица630[[#This Row],[Оптовая цена KRW за 1шт]]</f>
        <v>0</v>
      </c>
      <c r="M585" s="86" t="str">
        <f>IFERROR(Таблица630[[#This Row],[Общее кол-во шт]]*Таблица630[[#This Row],[Оптовая цена USD за 1шт]],"")</f>
        <v/>
      </c>
      <c r="N585" s="87"/>
    </row>
    <row r="586" spans="1:14" ht="22.5" customHeight="1">
      <c r="A586" s="44" t="s">
        <v>28162</v>
      </c>
      <c r="B586" s="76">
        <v>8809668026603</v>
      </c>
      <c r="C586" s="50" t="s">
        <v>28163</v>
      </c>
      <c r="D586" s="77" t="s">
        <v>28164</v>
      </c>
      <c r="E586" s="78">
        <v>23000</v>
      </c>
      <c r="F586" s="15">
        <v>0.56999999999999995</v>
      </c>
      <c r="G586" s="80">
        <v>6</v>
      </c>
      <c r="H586" s="81">
        <f>Таблица630[[#This Row],[Коэфициент стоимости]]*Таблица630[[#This Row],[Розничная цена KRW]]</f>
        <v>13109.999999999998</v>
      </c>
      <c r="I586" s="82" t="str">
        <f>IF($H$1="","Введите курс",Таблица630[[#This Row],[Оптовая цена KRW за 1шт]]/$H$1)</f>
        <v>Введите курс</v>
      </c>
      <c r="J586" s="83"/>
      <c r="K586" s="84">
        <f>Таблица630[[#This Row],[Заказ коробок ]]*Таблица630[[#This Row],[Кол-во шт в коробке]]</f>
        <v>0</v>
      </c>
      <c r="L586" s="85">
        <f>Таблица630[[#This Row],[Общее кол-во шт]]*Таблица630[[#This Row],[Оптовая цена KRW за 1шт]]</f>
        <v>0</v>
      </c>
      <c r="M586" s="86" t="str">
        <f>IFERROR(Таблица630[[#This Row],[Общее кол-во шт]]*Таблица630[[#This Row],[Оптовая цена USD за 1шт]],"")</f>
        <v/>
      </c>
      <c r="N586" s="87"/>
    </row>
    <row r="587" spans="1:14" ht="22.5" customHeight="1">
      <c r="A587" s="44" t="s">
        <v>28165</v>
      </c>
      <c r="B587" s="76">
        <v>8809668029949</v>
      </c>
      <c r="C587" s="50" t="s">
        <v>28166</v>
      </c>
      <c r="D587" s="77" t="s">
        <v>28167</v>
      </c>
      <c r="E587" s="78">
        <v>23000</v>
      </c>
      <c r="F587" s="15">
        <v>0.56999999999999995</v>
      </c>
      <c r="G587" s="80">
        <v>6</v>
      </c>
      <c r="H587" s="81">
        <f>Таблица630[[#This Row],[Коэфициент стоимости]]*Таблица630[[#This Row],[Розничная цена KRW]]</f>
        <v>13109.999999999998</v>
      </c>
      <c r="I587" s="82" t="str">
        <f>IF($H$1="","Введите курс",Таблица630[[#This Row],[Оптовая цена KRW за 1шт]]/$H$1)</f>
        <v>Введите курс</v>
      </c>
      <c r="J587" s="83"/>
      <c r="K587" s="84">
        <f>Таблица630[[#This Row],[Заказ коробок ]]*Таблица630[[#This Row],[Кол-во шт в коробке]]</f>
        <v>0</v>
      </c>
      <c r="L587" s="85">
        <f>Таблица630[[#This Row],[Общее кол-во шт]]*Таблица630[[#This Row],[Оптовая цена KRW за 1шт]]</f>
        <v>0</v>
      </c>
      <c r="M587" s="86" t="str">
        <f>IFERROR(Таблица630[[#This Row],[Общее кол-во шт]]*Таблица630[[#This Row],[Оптовая цена USD за 1шт]],"")</f>
        <v/>
      </c>
      <c r="N587" s="87"/>
    </row>
    <row r="588" spans="1:14" ht="22.5" customHeight="1">
      <c r="A588" s="44" t="s">
        <v>28168</v>
      </c>
      <c r="B588" s="76">
        <v>8809820683057</v>
      </c>
      <c r="C588" s="50" t="s">
        <v>28169</v>
      </c>
      <c r="D588" s="77" t="s">
        <v>28170</v>
      </c>
      <c r="E588" s="78">
        <v>18000</v>
      </c>
      <c r="F588" s="15">
        <v>0.56999999999999995</v>
      </c>
      <c r="G588" s="80">
        <v>6</v>
      </c>
      <c r="H588" s="81">
        <f>Таблица630[[#This Row],[Коэфициент стоимости]]*Таблица630[[#This Row],[Розничная цена KRW]]</f>
        <v>10260</v>
      </c>
      <c r="I588" s="82" t="str">
        <f>IF($H$1="","Введите курс",Таблица630[[#This Row],[Оптовая цена KRW за 1шт]]/$H$1)</f>
        <v>Введите курс</v>
      </c>
      <c r="J588" s="83"/>
      <c r="K588" s="84">
        <f>Таблица630[[#This Row],[Заказ коробок ]]*Таблица630[[#This Row],[Кол-во шт в коробке]]</f>
        <v>0</v>
      </c>
      <c r="L588" s="85">
        <f>Таблица630[[#This Row],[Общее кол-во шт]]*Таблица630[[#This Row],[Оптовая цена KRW за 1шт]]</f>
        <v>0</v>
      </c>
      <c r="M588" s="86" t="str">
        <f>IFERROR(Таблица630[[#This Row],[Общее кол-во шт]]*Таблица630[[#This Row],[Оптовая цена USD за 1шт]],"")</f>
        <v/>
      </c>
      <c r="N588" s="87"/>
    </row>
    <row r="589" spans="1:14" ht="22.5" customHeight="1">
      <c r="A589" s="44" t="s">
        <v>28171</v>
      </c>
      <c r="B589" s="76">
        <v>8809820683026</v>
      </c>
      <c r="C589" s="50" t="s">
        <v>28172</v>
      </c>
      <c r="D589" s="77" t="s">
        <v>28173</v>
      </c>
      <c r="E589" s="78">
        <v>45000</v>
      </c>
      <c r="F589" s="15">
        <v>0.56999999999999995</v>
      </c>
      <c r="G589" s="80">
        <v>6</v>
      </c>
      <c r="H589" s="81">
        <f>Таблица630[[#This Row],[Коэфициент стоимости]]*Таблица630[[#This Row],[Розничная цена KRW]]</f>
        <v>25649.999999999996</v>
      </c>
      <c r="I589" s="82" t="str">
        <f>IF($H$1="","Введите курс",Таблица630[[#This Row],[Оптовая цена KRW за 1шт]]/$H$1)</f>
        <v>Введите курс</v>
      </c>
      <c r="J589" s="83"/>
      <c r="K589" s="84">
        <f>Таблица630[[#This Row],[Заказ коробок ]]*Таблица630[[#This Row],[Кол-во шт в коробке]]</f>
        <v>0</v>
      </c>
      <c r="L589" s="85">
        <f>Таблица630[[#This Row],[Общее кол-во шт]]*Таблица630[[#This Row],[Оптовая цена KRW за 1шт]]</f>
        <v>0</v>
      </c>
      <c r="M589" s="86" t="str">
        <f>IFERROR(Таблица630[[#This Row],[Общее кол-во шт]]*Таблица630[[#This Row],[Оптовая цена USD за 1шт]],"")</f>
        <v/>
      </c>
      <c r="N589" s="87"/>
    </row>
    <row r="590" spans="1:14" ht="22.5" customHeight="1">
      <c r="A590" s="44" t="s">
        <v>28174</v>
      </c>
      <c r="B590" s="76">
        <v>8809668013948</v>
      </c>
      <c r="C590" s="50" t="s">
        <v>28175</v>
      </c>
      <c r="D590" s="77" t="s">
        <v>28176</v>
      </c>
      <c r="E590" s="78">
        <v>23000</v>
      </c>
      <c r="F590" s="15">
        <v>0.56999999999999995</v>
      </c>
      <c r="G590" s="80">
        <v>6</v>
      </c>
      <c r="H590" s="81">
        <f>Таблица630[[#This Row],[Коэфициент стоимости]]*Таблица630[[#This Row],[Розничная цена KRW]]</f>
        <v>13109.999999999998</v>
      </c>
      <c r="I590" s="82" t="str">
        <f>IF($H$1="","Введите курс",Таблица630[[#This Row],[Оптовая цена KRW за 1шт]]/$H$1)</f>
        <v>Введите курс</v>
      </c>
      <c r="J590" s="83"/>
      <c r="K590" s="84">
        <f>Таблица630[[#This Row],[Заказ коробок ]]*Таблица630[[#This Row],[Кол-во шт в коробке]]</f>
        <v>0</v>
      </c>
      <c r="L590" s="85">
        <f>Таблица630[[#This Row],[Общее кол-во шт]]*Таблица630[[#This Row],[Оптовая цена KRW за 1шт]]</f>
        <v>0</v>
      </c>
      <c r="M590" s="86" t="str">
        <f>IFERROR(Таблица630[[#This Row],[Общее кол-во шт]]*Таблица630[[#This Row],[Оптовая цена USD за 1шт]],"")</f>
        <v/>
      </c>
      <c r="N590" s="87"/>
    </row>
    <row r="591" spans="1:14" ht="22.5" customHeight="1">
      <c r="A591" s="44" t="s">
        <v>28177</v>
      </c>
      <c r="B591" s="76">
        <v>8809668022384</v>
      </c>
      <c r="C591" s="50" t="s">
        <v>28178</v>
      </c>
      <c r="D591" s="77" t="s">
        <v>28179</v>
      </c>
      <c r="E591" s="78">
        <v>2000</v>
      </c>
      <c r="F591" s="15">
        <v>0.56999999999999995</v>
      </c>
      <c r="G591" s="80">
        <v>20</v>
      </c>
      <c r="H591" s="81">
        <f>Таблица630[[#This Row],[Коэфициент стоимости]]*Таблица630[[#This Row],[Розничная цена KRW]]</f>
        <v>1140</v>
      </c>
      <c r="I591" s="82" t="str">
        <f>IF($H$1="","Введите курс",Таблица630[[#This Row],[Оптовая цена KRW за 1шт]]/$H$1)</f>
        <v>Введите курс</v>
      </c>
      <c r="J591" s="83"/>
      <c r="K591" s="84">
        <f>Таблица630[[#This Row],[Заказ коробок ]]*Таблица630[[#This Row],[Кол-во шт в коробке]]</f>
        <v>0</v>
      </c>
      <c r="L591" s="85">
        <f>Таблица630[[#This Row],[Общее кол-во шт]]*Таблица630[[#This Row],[Оптовая цена KRW за 1шт]]</f>
        <v>0</v>
      </c>
      <c r="M591" s="86" t="str">
        <f>IFERROR(Таблица630[[#This Row],[Общее кол-во шт]]*Таблица630[[#This Row],[Оптовая цена USD за 1шт]],"")</f>
        <v/>
      </c>
      <c r="N591" s="87"/>
    </row>
    <row r="592" spans="1:14" ht="22.5" customHeight="1">
      <c r="A592" s="44" t="s">
        <v>28180</v>
      </c>
      <c r="B592" s="76">
        <v>8809668011975</v>
      </c>
      <c r="C592" s="50" t="s">
        <v>28181</v>
      </c>
      <c r="D592" s="77" t="s">
        <v>28182</v>
      </c>
      <c r="E592" s="78">
        <v>27000</v>
      </c>
      <c r="F592" s="15">
        <v>0.56999999999999995</v>
      </c>
      <c r="G592" s="80">
        <v>6</v>
      </c>
      <c r="H592" s="81">
        <f>Таблица630[[#This Row],[Коэфициент стоимости]]*Таблица630[[#This Row],[Розничная цена KRW]]</f>
        <v>15389.999999999998</v>
      </c>
      <c r="I592" s="82" t="str">
        <f>IF($H$1="","Введите курс",Таблица630[[#This Row],[Оптовая цена KRW за 1шт]]/$H$1)</f>
        <v>Введите курс</v>
      </c>
      <c r="J592" s="83"/>
      <c r="K592" s="84">
        <f>Таблица630[[#This Row],[Заказ коробок ]]*Таблица630[[#This Row],[Кол-во шт в коробке]]</f>
        <v>0</v>
      </c>
      <c r="L592" s="85">
        <f>Таблица630[[#This Row],[Общее кол-во шт]]*Таблица630[[#This Row],[Оптовая цена KRW за 1шт]]</f>
        <v>0</v>
      </c>
      <c r="M592" s="86" t="str">
        <f>IFERROR(Таблица630[[#This Row],[Общее кол-во шт]]*Таблица630[[#This Row],[Оптовая цена USD за 1шт]],"")</f>
        <v/>
      </c>
      <c r="N592" s="87"/>
    </row>
    <row r="593" spans="1:14" ht="22.5" customHeight="1">
      <c r="A593" s="44" t="s">
        <v>28183</v>
      </c>
      <c r="B593" s="76">
        <v>8809668017830</v>
      </c>
      <c r="C593" s="50" t="s">
        <v>28184</v>
      </c>
      <c r="D593" s="77" t="s">
        <v>28185</v>
      </c>
      <c r="E593" s="78">
        <v>25000</v>
      </c>
      <c r="F593" s="15">
        <v>0.56999999999999995</v>
      </c>
      <c r="G593" s="80">
        <v>6</v>
      </c>
      <c r="H593" s="81">
        <f>Таблица630[[#This Row],[Коэфициент стоимости]]*Таблица630[[#This Row],[Розничная цена KRW]]</f>
        <v>14249.999999999998</v>
      </c>
      <c r="I593" s="82" t="str">
        <f>IF($H$1="","Введите курс",Таблица630[[#This Row],[Оптовая цена KRW за 1шт]]/$H$1)</f>
        <v>Введите курс</v>
      </c>
      <c r="J593" s="83"/>
      <c r="K593" s="84">
        <f>Таблица630[[#This Row],[Заказ коробок ]]*Таблица630[[#This Row],[Кол-во шт в коробке]]</f>
        <v>0</v>
      </c>
      <c r="L593" s="85">
        <f>Таблица630[[#This Row],[Общее кол-во шт]]*Таблица630[[#This Row],[Оптовая цена KRW за 1шт]]</f>
        <v>0</v>
      </c>
      <c r="M593" s="86" t="str">
        <f>IFERROR(Таблица630[[#This Row],[Общее кол-во шт]]*Таблица630[[#This Row],[Оптовая цена USD за 1шт]],"")</f>
        <v/>
      </c>
      <c r="N593" s="87"/>
    </row>
    <row r="594" spans="1:14" ht="22.5" customHeight="1">
      <c r="A594" s="44" t="s">
        <v>28186</v>
      </c>
      <c r="B594" s="76">
        <v>8809668024210</v>
      </c>
      <c r="C594" s="50" t="s">
        <v>28187</v>
      </c>
      <c r="D594" s="77" t="s">
        <v>28188</v>
      </c>
      <c r="E594" s="78">
        <v>10000</v>
      </c>
      <c r="F594" s="15">
        <v>0.56999999999999995</v>
      </c>
      <c r="G594" s="80">
        <v>6</v>
      </c>
      <c r="H594" s="81">
        <f>Таблица630[[#This Row],[Коэфициент стоимости]]*Таблица630[[#This Row],[Розничная цена KRW]]</f>
        <v>5699.9999999999991</v>
      </c>
      <c r="I594" s="82" t="str">
        <f>IF($H$1="","Введите курс",Таблица630[[#This Row],[Оптовая цена KRW за 1шт]]/$H$1)</f>
        <v>Введите курс</v>
      </c>
      <c r="J594" s="83"/>
      <c r="K594" s="84">
        <f>Таблица630[[#This Row],[Заказ коробок ]]*Таблица630[[#This Row],[Кол-во шт в коробке]]</f>
        <v>0</v>
      </c>
      <c r="L594" s="85">
        <f>Таблица630[[#This Row],[Общее кол-во шт]]*Таблица630[[#This Row],[Оптовая цена KRW за 1шт]]</f>
        <v>0</v>
      </c>
      <c r="M594" s="86" t="str">
        <f>IFERROR(Таблица630[[#This Row],[Общее кол-во шт]]*Таблица630[[#This Row],[Оптовая цена USD за 1шт]],"")</f>
        <v/>
      </c>
      <c r="N594" s="87"/>
    </row>
    <row r="595" spans="1:14" ht="22.5" customHeight="1">
      <c r="A595" s="44" t="s">
        <v>28189</v>
      </c>
      <c r="B595" s="76">
        <v>8809668012941</v>
      </c>
      <c r="C595" s="50" t="s">
        <v>28190</v>
      </c>
      <c r="D595" s="77" t="s">
        <v>28191</v>
      </c>
      <c r="E595" s="78">
        <v>21000</v>
      </c>
      <c r="F595" s="15">
        <v>0.56999999999999995</v>
      </c>
      <c r="G595" s="80">
        <v>6</v>
      </c>
      <c r="H595" s="81">
        <f>Таблица630[[#This Row],[Коэфициент стоимости]]*Таблица630[[#This Row],[Розничная цена KRW]]</f>
        <v>11969.999999999998</v>
      </c>
      <c r="I595" s="82" t="str">
        <f>IF($H$1="","Введите курс",Таблица630[[#This Row],[Оптовая цена KRW за 1шт]]/$H$1)</f>
        <v>Введите курс</v>
      </c>
      <c r="J595" s="83"/>
      <c r="K595" s="84">
        <f>Таблица630[[#This Row],[Заказ коробок ]]*Таблица630[[#This Row],[Кол-во шт в коробке]]</f>
        <v>0</v>
      </c>
      <c r="L595" s="85">
        <f>Таблица630[[#This Row],[Общее кол-во шт]]*Таблица630[[#This Row],[Оптовая цена KRW за 1шт]]</f>
        <v>0</v>
      </c>
      <c r="M595" s="86" t="str">
        <f>IFERROR(Таблица630[[#This Row],[Общее кол-во шт]]*Таблица630[[#This Row],[Оптовая цена USD за 1шт]],"")</f>
        <v/>
      </c>
      <c r="N595" s="87"/>
    </row>
    <row r="596" spans="1:14" ht="22.5" customHeight="1">
      <c r="A596" s="44" t="s">
        <v>28192</v>
      </c>
      <c r="B596" s="76">
        <v>8809668011968</v>
      </c>
      <c r="C596" s="50" t="s">
        <v>28193</v>
      </c>
      <c r="D596" s="77" t="s">
        <v>28194</v>
      </c>
      <c r="E596" s="78">
        <v>21000</v>
      </c>
      <c r="F596" s="15">
        <v>0.56999999999999995</v>
      </c>
      <c r="G596" s="80">
        <v>6</v>
      </c>
      <c r="H596" s="81">
        <f>Таблица630[[#This Row],[Коэфициент стоимости]]*Таблица630[[#This Row],[Розничная цена KRW]]</f>
        <v>11969.999999999998</v>
      </c>
      <c r="I596" s="82" t="str">
        <f>IF($H$1="","Введите курс",Таблица630[[#This Row],[Оптовая цена KRW за 1шт]]/$H$1)</f>
        <v>Введите курс</v>
      </c>
      <c r="J596" s="83"/>
      <c r="K596" s="84">
        <f>Таблица630[[#This Row],[Заказ коробок ]]*Таблица630[[#This Row],[Кол-во шт в коробке]]</f>
        <v>0</v>
      </c>
      <c r="L596" s="85">
        <f>Таблица630[[#This Row],[Общее кол-во шт]]*Таблица630[[#This Row],[Оптовая цена KRW за 1шт]]</f>
        <v>0</v>
      </c>
      <c r="M596" s="86" t="str">
        <f>IFERROR(Таблица630[[#This Row],[Общее кол-во шт]]*Таблица630[[#This Row],[Оптовая цена USD за 1шт]],"")</f>
        <v/>
      </c>
      <c r="N596" s="87"/>
    </row>
    <row r="597" spans="1:14" ht="22.5" customHeight="1">
      <c r="A597" s="44" t="s">
        <v>28195</v>
      </c>
      <c r="B597" s="76">
        <v>8809668024906</v>
      </c>
      <c r="C597" s="50" t="s">
        <v>28196</v>
      </c>
      <c r="D597" s="77" t="s">
        <v>28197</v>
      </c>
      <c r="E597" s="78">
        <v>42000</v>
      </c>
      <c r="F597" s="15">
        <v>0.56999999999999995</v>
      </c>
      <c r="G597" s="80">
        <v>0</v>
      </c>
      <c r="H597" s="81">
        <f>Таблица630[[#This Row],[Коэфициент стоимости]]*Таблица630[[#This Row],[Розничная цена KRW]]</f>
        <v>23939.999999999996</v>
      </c>
      <c r="I597" s="82" t="str">
        <f>IF($H$1="","Введите курс",Таблица630[[#This Row],[Оптовая цена KRW за 1шт]]/$H$1)</f>
        <v>Введите курс</v>
      </c>
      <c r="J597" s="83"/>
      <c r="K597" s="84">
        <f>Таблица630[[#This Row],[Заказ коробок ]]*Таблица630[[#This Row],[Кол-во шт в коробке]]</f>
        <v>0</v>
      </c>
      <c r="L597" s="85">
        <f>Таблица630[[#This Row],[Общее кол-во шт]]*Таблица630[[#This Row],[Оптовая цена KRW за 1шт]]</f>
        <v>0</v>
      </c>
      <c r="M597" s="86" t="str">
        <f>IFERROR(Таблица630[[#This Row],[Общее кол-во шт]]*Таблица630[[#This Row],[Оптовая цена USD за 1шт]],"")</f>
        <v/>
      </c>
      <c r="N597" s="87"/>
    </row>
    <row r="598" spans="1:14" ht="22.5" customHeight="1">
      <c r="A598" s="44" t="s">
        <v>28198</v>
      </c>
      <c r="B598" s="76">
        <v>8809668027945</v>
      </c>
      <c r="C598" s="50" t="s">
        <v>28199</v>
      </c>
      <c r="D598" s="77" t="s">
        <v>28200</v>
      </c>
      <c r="E598" s="78">
        <v>23000</v>
      </c>
      <c r="F598" s="15">
        <v>0.56999999999999995</v>
      </c>
      <c r="G598" s="80">
        <v>6</v>
      </c>
      <c r="H598" s="81">
        <f>Таблица630[[#This Row],[Коэфициент стоимости]]*Таблица630[[#This Row],[Розничная цена KRW]]</f>
        <v>13109.999999999998</v>
      </c>
      <c r="I598" s="82" t="str">
        <f>IF($H$1="","Введите курс",Таблица630[[#This Row],[Оптовая цена KRW за 1шт]]/$H$1)</f>
        <v>Введите курс</v>
      </c>
      <c r="J598" s="83"/>
      <c r="K598" s="84">
        <f>Таблица630[[#This Row],[Заказ коробок ]]*Таблица630[[#This Row],[Кол-во шт в коробке]]</f>
        <v>0</v>
      </c>
      <c r="L598" s="85">
        <f>Таблица630[[#This Row],[Общее кол-во шт]]*Таблица630[[#This Row],[Оптовая цена KRW за 1шт]]</f>
        <v>0</v>
      </c>
      <c r="M598" s="86" t="str">
        <f>IFERROR(Таблица630[[#This Row],[Общее кол-во шт]]*Таблица630[[#This Row],[Оптовая цена USD за 1шт]],"")</f>
        <v/>
      </c>
      <c r="N598" s="87"/>
    </row>
    <row r="599" spans="1:14" ht="22.5" customHeight="1">
      <c r="A599" s="44" t="s">
        <v>28201</v>
      </c>
      <c r="B599" s="76">
        <v>8809668014860</v>
      </c>
      <c r="C599" s="50" t="s">
        <v>28202</v>
      </c>
      <c r="D599" s="77" t="s">
        <v>28203</v>
      </c>
      <c r="E599" s="78">
        <v>25000</v>
      </c>
      <c r="F599" s="15">
        <v>0.56999999999999995</v>
      </c>
      <c r="G599" s="80">
        <v>6</v>
      </c>
      <c r="H599" s="81">
        <f>Таблица630[[#This Row],[Коэфициент стоимости]]*Таблица630[[#This Row],[Розничная цена KRW]]</f>
        <v>14249.999999999998</v>
      </c>
      <c r="I599" s="82" t="str">
        <f>IF($H$1="","Введите курс",Таблица630[[#This Row],[Оптовая цена KRW за 1шт]]/$H$1)</f>
        <v>Введите курс</v>
      </c>
      <c r="J599" s="83"/>
      <c r="K599" s="84">
        <f>Таблица630[[#This Row],[Заказ коробок ]]*Таблица630[[#This Row],[Кол-во шт в коробке]]</f>
        <v>0</v>
      </c>
      <c r="L599" s="85">
        <f>Таблица630[[#This Row],[Общее кол-во шт]]*Таблица630[[#This Row],[Оптовая цена KRW за 1шт]]</f>
        <v>0</v>
      </c>
      <c r="M599" s="86" t="str">
        <f>IFERROR(Таблица630[[#This Row],[Общее кол-во шт]]*Таблица630[[#This Row],[Оптовая цена USD за 1шт]],"")</f>
        <v/>
      </c>
      <c r="N599" s="87"/>
    </row>
    <row r="600" spans="1:14" ht="22.5" customHeight="1">
      <c r="A600" s="44" t="s">
        <v>28204</v>
      </c>
      <c r="B600" s="76">
        <v>8809668018110</v>
      </c>
      <c r="C600" s="50" t="s">
        <v>28205</v>
      </c>
      <c r="D600" s="77" t="s">
        <v>28206</v>
      </c>
      <c r="E600" s="78">
        <v>2500</v>
      </c>
      <c r="F600" s="15">
        <v>0.56999999999999995</v>
      </c>
      <c r="G600" s="80">
        <v>20</v>
      </c>
      <c r="H600" s="81">
        <f>Таблица630[[#This Row],[Коэфициент стоимости]]*Таблица630[[#This Row],[Розничная цена KRW]]</f>
        <v>1424.9999999999998</v>
      </c>
      <c r="I600" s="82" t="str">
        <f>IF($H$1="","Введите курс",Таблица630[[#This Row],[Оптовая цена KRW за 1шт]]/$H$1)</f>
        <v>Введите курс</v>
      </c>
      <c r="J600" s="83"/>
      <c r="K600" s="84">
        <f>Таблица630[[#This Row],[Заказ коробок ]]*Таблица630[[#This Row],[Кол-во шт в коробке]]</f>
        <v>0</v>
      </c>
      <c r="L600" s="85">
        <f>Таблица630[[#This Row],[Общее кол-во шт]]*Таблица630[[#This Row],[Оптовая цена KRW за 1шт]]</f>
        <v>0</v>
      </c>
      <c r="M600" s="86" t="str">
        <f>IFERROR(Таблица630[[#This Row],[Общее кол-во шт]]*Таблица630[[#This Row],[Оптовая цена USD за 1шт]],"")</f>
        <v/>
      </c>
      <c r="N600" s="87"/>
    </row>
    <row r="601" spans="1:14" ht="22.5" customHeight="1">
      <c r="A601" s="44" t="s">
        <v>28207</v>
      </c>
      <c r="B601" s="76">
        <v>8809668018929</v>
      </c>
      <c r="C601" s="50" t="s">
        <v>28208</v>
      </c>
      <c r="D601" s="77" t="s">
        <v>28209</v>
      </c>
      <c r="E601" s="78">
        <v>25000</v>
      </c>
      <c r="F601" s="15">
        <v>0.56999999999999995</v>
      </c>
      <c r="G601" s="80">
        <v>6</v>
      </c>
      <c r="H601" s="81">
        <f>Таблица630[[#This Row],[Коэфициент стоимости]]*Таблица630[[#This Row],[Розничная цена KRW]]</f>
        <v>14249.999999999998</v>
      </c>
      <c r="I601" s="82" t="str">
        <f>IF($H$1="","Введите курс",Таблица630[[#This Row],[Оптовая цена KRW за 1шт]]/$H$1)</f>
        <v>Введите курс</v>
      </c>
      <c r="J601" s="83"/>
      <c r="K601" s="84">
        <f>Таблица630[[#This Row],[Заказ коробок ]]*Таблица630[[#This Row],[Кол-во шт в коробке]]</f>
        <v>0</v>
      </c>
      <c r="L601" s="85">
        <f>Таблица630[[#This Row],[Общее кол-во шт]]*Таблица630[[#This Row],[Оптовая цена KRW за 1шт]]</f>
        <v>0</v>
      </c>
      <c r="M601" s="86" t="str">
        <f>IFERROR(Таблица630[[#This Row],[Общее кол-во шт]]*Таблица630[[#This Row],[Оптовая цена USD за 1шт]],"")</f>
        <v/>
      </c>
      <c r="N601" s="87"/>
    </row>
    <row r="602" spans="1:14" ht="22.5" customHeight="1">
      <c r="A602" s="44" t="s">
        <v>28210</v>
      </c>
      <c r="B602" s="76">
        <v>8809668019179</v>
      </c>
      <c r="C602" s="50" t="s">
        <v>28211</v>
      </c>
      <c r="D602" s="77" t="s">
        <v>28212</v>
      </c>
      <c r="E602" s="78">
        <v>42000</v>
      </c>
      <c r="F602" s="15">
        <v>0.56999999999999995</v>
      </c>
      <c r="G602" s="80">
        <v>0</v>
      </c>
      <c r="H602" s="81">
        <f>Таблица630[[#This Row],[Коэфициент стоимости]]*Таблица630[[#This Row],[Розничная цена KRW]]</f>
        <v>23939.999999999996</v>
      </c>
      <c r="I602" s="82" t="str">
        <f>IF($H$1="","Введите курс",Таблица630[[#This Row],[Оптовая цена KRW за 1шт]]/$H$1)</f>
        <v>Введите курс</v>
      </c>
      <c r="J602" s="83"/>
      <c r="K602" s="84">
        <f>Таблица630[[#This Row],[Заказ коробок ]]*Таблица630[[#This Row],[Кол-во шт в коробке]]</f>
        <v>0</v>
      </c>
      <c r="L602" s="85">
        <f>Таблица630[[#This Row],[Общее кол-во шт]]*Таблица630[[#This Row],[Оптовая цена KRW за 1шт]]</f>
        <v>0</v>
      </c>
      <c r="M602" s="86" t="str">
        <f>IFERROR(Таблица630[[#This Row],[Общее кол-во шт]]*Таблица630[[#This Row],[Оптовая цена USD за 1шт]],"")</f>
        <v/>
      </c>
      <c r="N602" s="87"/>
    </row>
    <row r="603" spans="1:14" ht="22.5" customHeight="1">
      <c r="A603" s="44" t="s">
        <v>28213</v>
      </c>
      <c r="B603" s="76">
        <v>8809668017540</v>
      </c>
      <c r="C603" s="50" t="s">
        <v>28214</v>
      </c>
      <c r="D603" s="77" t="s">
        <v>28215</v>
      </c>
      <c r="E603" s="78">
        <v>2200</v>
      </c>
      <c r="F603" s="15">
        <v>0.56999999999999995</v>
      </c>
      <c r="G603" s="80">
        <v>20</v>
      </c>
      <c r="H603" s="81">
        <f>Таблица630[[#This Row],[Коэфициент стоимости]]*Таблица630[[#This Row],[Розничная цена KRW]]</f>
        <v>1254</v>
      </c>
      <c r="I603" s="82" t="str">
        <f>IF($H$1="","Введите курс",Таблица630[[#This Row],[Оптовая цена KRW за 1шт]]/$H$1)</f>
        <v>Введите курс</v>
      </c>
      <c r="J603" s="83"/>
      <c r="K603" s="84">
        <f>Таблица630[[#This Row],[Заказ коробок ]]*Таблица630[[#This Row],[Кол-во шт в коробке]]</f>
        <v>0</v>
      </c>
      <c r="L603" s="85">
        <f>Таблица630[[#This Row],[Общее кол-во шт]]*Таблица630[[#This Row],[Оптовая цена KRW за 1шт]]</f>
        <v>0</v>
      </c>
      <c r="M603" s="86" t="str">
        <f>IFERROR(Таблица630[[#This Row],[Общее кол-во шт]]*Таблица630[[#This Row],[Оптовая цена USD за 1шт]],"")</f>
        <v/>
      </c>
      <c r="N603" s="87"/>
    </row>
    <row r="604" spans="1:14" ht="22.5" customHeight="1">
      <c r="A604" s="44" t="s">
        <v>28216</v>
      </c>
      <c r="B604" s="76">
        <v>8809668018936</v>
      </c>
      <c r="C604" s="50" t="s">
        <v>28217</v>
      </c>
      <c r="D604" s="77" t="s">
        <v>28218</v>
      </c>
      <c r="E604" s="78">
        <v>21000</v>
      </c>
      <c r="F604" s="15">
        <v>0.56999999999999995</v>
      </c>
      <c r="G604" s="80">
        <v>6</v>
      </c>
      <c r="H604" s="81">
        <f>Таблица630[[#This Row],[Коэфициент стоимости]]*Таблица630[[#This Row],[Розничная цена KRW]]</f>
        <v>11969.999999999998</v>
      </c>
      <c r="I604" s="82" t="str">
        <f>IF($H$1="","Введите курс",Таблица630[[#This Row],[Оптовая цена KRW за 1шт]]/$H$1)</f>
        <v>Введите курс</v>
      </c>
      <c r="J604" s="83"/>
      <c r="K604" s="84">
        <f>Таблица630[[#This Row],[Заказ коробок ]]*Таблица630[[#This Row],[Кол-во шт в коробке]]</f>
        <v>0</v>
      </c>
      <c r="L604" s="85">
        <f>Таблица630[[#This Row],[Общее кол-во шт]]*Таблица630[[#This Row],[Оптовая цена KRW за 1шт]]</f>
        <v>0</v>
      </c>
      <c r="M604" s="86" t="str">
        <f>IFERROR(Таблица630[[#This Row],[Общее кол-во шт]]*Таблица630[[#This Row],[Оптовая цена USD за 1шт]],"")</f>
        <v/>
      </c>
      <c r="N604" s="87"/>
    </row>
    <row r="605" spans="1:14" ht="22.5" customHeight="1">
      <c r="A605" s="44" t="s">
        <v>28219</v>
      </c>
      <c r="B605" s="76">
        <v>8809668018943</v>
      </c>
      <c r="C605" s="50" t="s">
        <v>28220</v>
      </c>
      <c r="D605" s="77" t="s">
        <v>28221</v>
      </c>
      <c r="E605" s="78">
        <v>21000</v>
      </c>
      <c r="F605" s="15">
        <v>0.56999999999999995</v>
      </c>
      <c r="G605" s="80">
        <v>6</v>
      </c>
      <c r="H605" s="81">
        <f>Таблица630[[#This Row],[Коэфициент стоимости]]*Таблица630[[#This Row],[Розничная цена KRW]]</f>
        <v>11969.999999999998</v>
      </c>
      <c r="I605" s="82" t="str">
        <f>IF($H$1="","Введите курс",Таблица630[[#This Row],[Оптовая цена KRW за 1шт]]/$H$1)</f>
        <v>Введите курс</v>
      </c>
      <c r="J605" s="83"/>
      <c r="K605" s="84">
        <f>Таблица630[[#This Row],[Заказ коробок ]]*Таблица630[[#This Row],[Кол-во шт в коробке]]</f>
        <v>0</v>
      </c>
      <c r="L605" s="85">
        <f>Таблица630[[#This Row],[Общее кол-во шт]]*Таблица630[[#This Row],[Оптовая цена KRW за 1шт]]</f>
        <v>0</v>
      </c>
      <c r="M605" s="86" t="str">
        <f>IFERROR(Таблица630[[#This Row],[Общее кол-во шт]]*Таблица630[[#This Row],[Оптовая цена USD за 1шт]],"")</f>
        <v/>
      </c>
      <c r="N605" s="87"/>
    </row>
    <row r="606" spans="1:14" ht="22.5" customHeight="1">
      <c r="A606" s="44" t="s">
        <v>28222</v>
      </c>
      <c r="B606" s="76">
        <v>8809668018967</v>
      </c>
      <c r="C606" s="50" t="s">
        <v>28223</v>
      </c>
      <c r="D606" s="77" t="s">
        <v>28224</v>
      </c>
      <c r="E606" s="78">
        <v>25000</v>
      </c>
      <c r="F606" s="15">
        <v>0.56999999999999995</v>
      </c>
      <c r="G606" s="80">
        <v>6</v>
      </c>
      <c r="H606" s="81">
        <f>Таблица630[[#This Row],[Коэфициент стоимости]]*Таблица630[[#This Row],[Розничная цена KRW]]</f>
        <v>14249.999999999998</v>
      </c>
      <c r="I606" s="82" t="str">
        <f>IF($H$1="","Введите курс",Таблица630[[#This Row],[Оптовая цена KRW за 1шт]]/$H$1)</f>
        <v>Введите курс</v>
      </c>
      <c r="J606" s="83"/>
      <c r="K606" s="84">
        <f>Таблица630[[#This Row],[Заказ коробок ]]*Таблица630[[#This Row],[Кол-во шт в коробке]]</f>
        <v>0</v>
      </c>
      <c r="L606" s="85">
        <f>Таблица630[[#This Row],[Общее кол-во шт]]*Таблица630[[#This Row],[Оптовая цена KRW за 1шт]]</f>
        <v>0</v>
      </c>
      <c r="M606" s="86" t="str">
        <f>IFERROR(Таблица630[[#This Row],[Общее кол-во шт]]*Таблица630[[#This Row],[Оптовая цена USD за 1шт]],"")</f>
        <v/>
      </c>
      <c r="N606" s="87"/>
    </row>
    <row r="607" spans="1:14" ht="22.5" customHeight="1">
      <c r="A607" s="44" t="s">
        <v>28225</v>
      </c>
      <c r="B607" s="76">
        <v>8809668018981</v>
      </c>
      <c r="C607" s="50" t="s">
        <v>28226</v>
      </c>
      <c r="D607" s="77" t="s">
        <v>28227</v>
      </c>
      <c r="E607" s="78">
        <v>23000</v>
      </c>
      <c r="F607" s="15">
        <v>0.56999999999999995</v>
      </c>
      <c r="G607" s="80">
        <v>6</v>
      </c>
      <c r="H607" s="81">
        <f>Таблица630[[#This Row],[Коэфициент стоимости]]*Таблица630[[#This Row],[Розничная цена KRW]]</f>
        <v>13109.999999999998</v>
      </c>
      <c r="I607" s="82" t="str">
        <f>IF($H$1="","Введите курс",Таблица630[[#This Row],[Оптовая цена KRW за 1шт]]/$H$1)</f>
        <v>Введите курс</v>
      </c>
      <c r="J607" s="83"/>
      <c r="K607" s="84">
        <f>Таблица630[[#This Row],[Заказ коробок ]]*Таблица630[[#This Row],[Кол-во шт в коробке]]</f>
        <v>0</v>
      </c>
      <c r="L607" s="85">
        <f>Таблица630[[#This Row],[Общее кол-во шт]]*Таблица630[[#This Row],[Оптовая цена KRW за 1шт]]</f>
        <v>0</v>
      </c>
      <c r="M607" s="86" t="str">
        <f>IFERROR(Таблица630[[#This Row],[Общее кол-во шт]]*Таблица630[[#This Row],[Оптовая цена USD за 1шт]],"")</f>
        <v/>
      </c>
      <c r="N607" s="87"/>
    </row>
    <row r="608" spans="1:14" ht="22.5" customHeight="1">
      <c r="A608" s="44" t="s">
        <v>28228</v>
      </c>
      <c r="B608" s="76">
        <v>8809668018998</v>
      </c>
      <c r="C608" s="50" t="s">
        <v>28229</v>
      </c>
      <c r="D608" s="77" t="s">
        <v>28230</v>
      </c>
      <c r="E608" s="78">
        <v>10000</v>
      </c>
      <c r="F608" s="15">
        <v>0.56999999999999995</v>
      </c>
      <c r="G608" s="80">
        <v>6</v>
      </c>
      <c r="H608" s="81">
        <f>Таблица630[[#This Row],[Коэфициент стоимости]]*Таблица630[[#This Row],[Розничная цена KRW]]</f>
        <v>5699.9999999999991</v>
      </c>
      <c r="I608" s="82" t="str">
        <f>IF($H$1="","Введите курс",Таблица630[[#This Row],[Оптовая цена KRW за 1шт]]/$H$1)</f>
        <v>Введите курс</v>
      </c>
      <c r="J608" s="83"/>
      <c r="K608" s="84">
        <f>Таблица630[[#This Row],[Заказ коробок ]]*Таблица630[[#This Row],[Кол-во шт в коробке]]</f>
        <v>0</v>
      </c>
      <c r="L608" s="85">
        <f>Таблица630[[#This Row],[Общее кол-во шт]]*Таблица630[[#This Row],[Оптовая цена KRW за 1шт]]</f>
        <v>0</v>
      </c>
      <c r="M608" s="86" t="str">
        <f>IFERROR(Таблица630[[#This Row],[Общее кол-во шт]]*Таблица630[[#This Row],[Оптовая цена USD за 1шт]],"")</f>
        <v/>
      </c>
      <c r="N608" s="87"/>
    </row>
    <row r="609" spans="1:14" ht="22.5" customHeight="1">
      <c r="A609" s="44" t="s">
        <v>28231</v>
      </c>
      <c r="B609" s="76">
        <v>8809820681251</v>
      </c>
      <c r="C609" s="50" t="s">
        <v>28232</v>
      </c>
      <c r="D609" s="77" t="s">
        <v>28233</v>
      </c>
      <c r="E609" s="78">
        <v>25000</v>
      </c>
      <c r="F609" s="15">
        <v>0.56999999999999995</v>
      </c>
      <c r="G609" s="80">
        <v>6</v>
      </c>
      <c r="H609" s="81">
        <f>Таблица630[[#This Row],[Коэфициент стоимости]]*Таблица630[[#This Row],[Розничная цена KRW]]</f>
        <v>14249.999999999998</v>
      </c>
      <c r="I609" s="82" t="str">
        <f>IF($H$1="","Введите курс",Таблица630[[#This Row],[Оптовая цена KRW за 1шт]]/$H$1)</f>
        <v>Введите курс</v>
      </c>
      <c r="J609" s="83"/>
      <c r="K609" s="84">
        <f>Таблица630[[#This Row],[Заказ коробок ]]*Таблица630[[#This Row],[Кол-во шт в коробке]]</f>
        <v>0</v>
      </c>
      <c r="L609" s="85">
        <f>Таблица630[[#This Row],[Общее кол-во шт]]*Таблица630[[#This Row],[Оптовая цена KRW за 1шт]]</f>
        <v>0</v>
      </c>
      <c r="M609" s="86" t="str">
        <f>IFERROR(Таблица630[[#This Row],[Общее кол-во шт]]*Таблица630[[#This Row],[Оптовая цена USD за 1шт]],"")</f>
        <v/>
      </c>
      <c r="N609" s="87"/>
    </row>
    <row r="610" spans="1:14" ht="22.5" customHeight="1">
      <c r="A610" s="44" t="s">
        <v>28234</v>
      </c>
      <c r="B610" s="76">
        <v>8809668018974</v>
      </c>
      <c r="C610" s="50" t="s">
        <v>28235</v>
      </c>
      <c r="D610" s="77" t="s">
        <v>28236</v>
      </c>
      <c r="E610" s="78">
        <v>18000</v>
      </c>
      <c r="F610" s="15">
        <v>0.56999999999999995</v>
      </c>
      <c r="G610" s="80">
        <v>6</v>
      </c>
      <c r="H610" s="81">
        <f>Таблица630[[#This Row],[Коэфициент стоимости]]*Таблица630[[#This Row],[Розничная цена KRW]]</f>
        <v>10260</v>
      </c>
      <c r="I610" s="82" t="str">
        <f>IF($H$1="","Введите курс",Таблица630[[#This Row],[Оптовая цена KRW за 1шт]]/$H$1)</f>
        <v>Введите курс</v>
      </c>
      <c r="J610" s="83"/>
      <c r="K610" s="84">
        <f>Таблица630[[#This Row],[Заказ коробок ]]*Таблица630[[#This Row],[Кол-во шт в коробке]]</f>
        <v>0</v>
      </c>
      <c r="L610" s="85">
        <f>Таблица630[[#This Row],[Общее кол-во шт]]*Таблица630[[#This Row],[Оптовая цена KRW за 1шт]]</f>
        <v>0</v>
      </c>
      <c r="M610" s="86" t="str">
        <f>IFERROR(Таблица630[[#This Row],[Общее кол-во шт]]*Таблица630[[#This Row],[Оптовая цена USD за 1шт]],"")</f>
        <v/>
      </c>
      <c r="N610" s="87"/>
    </row>
    <row r="611" spans="1:14" ht="22.5" customHeight="1">
      <c r="A611" s="44" t="s">
        <v>28237</v>
      </c>
      <c r="B611" s="76">
        <v>8809820682364</v>
      </c>
      <c r="C611" s="50" t="s">
        <v>28238</v>
      </c>
      <c r="D611" s="77" t="s">
        <v>28239</v>
      </c>
      <c r="E611" s="78">
        <v>25000</v>
      </c>
      <c r="F611" s="15">
        <v>0.56999999999999995</v>
      </c>
      <c r="G611" s="80">
        <v>4</v>
      </c>
      <c r="H611" s="81">
        <f>Таблица630[[#This Row],[Коэфициент стоимости]]*Таблица630[[#This Row],[Розничная цена KRW]]</f>
        <v>14249.999999999998</v>
      </c>
      <c r="I611" s="82" t="str">
        <f>IF($H$1="","Введите курс",Таблица630[[#This Row],[Оптовая цена KRW за 1шт]]/$H$1)</f>
        <v>Введите курс</v>
      </c>
      <c r="J611" s="83"/>
      <c r="K611" s="84">
        <f>Таблица630[[#This Row],[Заказ коробок ]]*Таблица630[[#This Row],[Кол-во шт в коробке]]</f>
        <v>0</v>
      </c>
      <c r="L611" s="85">
        <f>Таблица630[[#This Row],[Общее кол-во шт]]*Таблица630[[#This Row],[Оптовая цена KRW за 1шт]]</f>
        <v>0</v>
      </c>
      <c r="M611" s="86" t="str">
        <f>IFERROR(Таблица630[[#This Row],[Общее кол-во шт]]*Таблица630[[#This Row],[Оптовая цена USD за 1шт]],"")</f>
        <v/>
      </c>
      <c r="N611" s="87"/>
    </row>
    <row r="612" spans="1:14" ht="22.5" customHeight="1">
      <c r="A612" s="44" t="s">
        <v>28240</v>
      </c>
      <c r="B612" s="76">
        <v>8809587365586</v>
      </c>
      <c r="C612" s="50" t="s">
        <v>28241</v>
      </c>
      <c r="D612" s="77" t="s">
        <v>28242</v>
      </c>
      <c r="E612" s="78">
        <v>20000</v>
      </c>
      <c r="F612" s="15">
        <v>0.56999999999999995</v>
      </c>
      <c r="G612" s="80">
        <v>6</v>
      </c>
      <c r="H612" s="81">
        <f>Таблица630[[#This Row],[Коэфициент стоимости]]*Таблица630[[#This Row],[Розничная цена KRW]]</f>
        <v>11399.999999999998</v>
      </c>
      <c r="I612" s="82" t="str">
        <f>IF($H$1="","Введите курс",Таблица630[[#This Row],[Оптовая цена KRW за 1шт]]/$H$1)</f>
        <v>Введите курс</v>
      </c>
      <c r="J612" s="83"/>
      <c r="K612" s="84">
        <f>Таблица630[[#This Row],[Заказ коробок ]]*Таблица630[[#This Row],[Кол-во шт в коробке]]</f>
        <v>0</v>
      </c>
      <c r="L612" s="85">
        <f>Таблица630[[#This Row],[Общее кол-во шт]]*Таблица630[[#This Row],[Оптовая цена KRW за 1шт]]</f>
        <v>0</v>
      </c>
      <c r="M612" s="86" t="str">
        <f>IFERROR(Таблица630[[#This Row],[Общее кол-во шт]]*Таблица630[[#This Row],[Оптовая цена USD за 1шт]],"")</f>
        <v/>
      </c>
      <c r="N612" s="87"/>
    </row>
    <row r="613" spans="1:14" ht="22.5" customHeight="1">
      <c r="A613" s="44" t="s">
        <v>28243</v>
      </c>
      <c r="B613" s="76">
        <v>8809587365807</v>
      </c>
      <c r="C613" s="50" t="s">
        <v>28244</v>
      </c>
      <c r="D613" s="77" t="s">
        <v>28245</v>
      </c>
      <c r="E613" s="78">
        <v>18000</v>
      </c>
      <c r="F613" s="15">
        <v>0.56999999999999995</v>
      </c>
      <c r="G613" s="80">
        <v>6</v>
      </c>
      <c r="H613" s="81">
        <f>Таблица630[[#This Row],[Коэфициент стоимости]]*Таблица630[[#This Row],[Розничная цена KRW]]</f>
        <v>10260</v>
      </c>
      <c r="I613" s="82" t="str">
        <f>IF($H$1="","Введите курс",Таблица630[[#This Row],[Оптовая цена KRW за 1шт]]/$H$1)</f>
        <v>Введите курс</v>
      </c>
      <c r="J613" s="83"/>
      <c r="K613" s="84">
        <f>Таблица630[[#This Row],[Заказ коробок ]]*Таблица630[[#This Row],[Кол-во шт в коробке]]</f>
        <v>0</v>
      </c>
      <c r="L613" s="85">
        <f>Таблица630[[#This Row],[Общее кол-во шт]]*Таблица630[[#This Row],[Оптовая цена KRW за 1шт]]</f>
        <v>0</v>
      </c>
      <c r="M613" s="86" t="str">
        <f>IFERROR(Таблица630[[#This Row],[Общее кол-во шт]]*Таблица630[[#This Row],[Оптовая цена USD за 1шт]],"")</f>
        <v/>
      </c>
      <c r="N613" s="87"/>
    </row>
    <row r="614" spans="1:14" ht="22.5" customHeight="1">
      <c r="A614" s="44" t="s">
        <v>28246</v>
      </c>
      <c r="B614" s="76">
        <v>8809820682340</v>
      </c>
      <c r="C614" s="50" t="s">
        <v>28247</v>
      </c>
      <c r="D614" s="77" t="s">
        <v>28248</v>
      </c>
      <c r="E614" s="78">
        <v>25000</v>
      </c>
      <c r="F614" s="15">
        <v>0.56999999999999995</v>
      </c>
      <c r="G614" s="80">
        <v>6</v>
      </c>
      <c r="H614" s="81">
        <f>Таблица630[[#This Row],[Коэфициент стоимости]]*Таблица630[[#This Row],[Розничная цена KRW]]</f>
        <v>14249.999999999998</v>
      </c>
      <c r="I614" s="82" t="str">
        <f>IF($H$1="","Введите курс",Таблица630[[#This Row],[Оптовая цена KRW за 1шт]]/$H$1)</f>
        <v>Введите курс</v>
      </c>
      <c r="J614" s="83"/>
      <c r="K614" s="84">
        <f>Таблица630[[#This Row],[Заказ коробок ]]*Таблица630[[#This Row],[Кол-во шт в коробке]]</f>
        <v>0</v>
      </c>
      <c r="L614" s="85">
        <f>Таблица630[[#This Row],[Общее кол-во шт]]*Таблица630[[#This Row],[Оптовая цена KRW за 1шт]]</f>
        <v>0</v>
      </c>
      <c r="M614" s="86" t="str">
        <f>IFERROR(Таблица630[[#This Row],[Общее кол-во шт]]*Таблица630[[#This Row],[Оптовая цена USD за 1шт]],"")</f>
        <v/>
      </c>
      <c r="N614" s="87"/>
    </row>
    <row r="615" spans="1:14" ht="22.5" customHeight="1">
      <c r="A615" s="44" t="s">
        <v>28249</v>
      </c>
      <c r="B615" s="76">
        <v>8809820684252</v>
      </c>
      <c r="C615" s="50" t="s">
        <v>28250</v>
      </c>
      <c r="D615" s="77" t="s">
        <v>28251</v>
      </c>
      <c r="E615" s="78">
        <v>25000</v>
      </c>
      <c r="F615" s="15">
        <v>0.56999999999999995</v>
      </c>
      <c r="G615" s="80">
        <v>6</v>
      </c>
      <c r="H615" s="81">
        <f>Таблица630[[#This Row],[Коэфициент стоимости]]*Таблица630[[#This Row],[Розничная цена KRW]]</f>
        <v>14249.999999999998</v>
      </c>
      <c r="I615" s="82" t="str">
        <f>IF($H$1="","Введите курс",Таблица630[[#This Row],[Оптовая цена KRW за 1шт]]/$H$1)</f>
        <v>Введите курс</v>
      </c>
      <c r="J615" s="83"/>
      <c r="K615" s="84">
        <f>Таблица630[[#This Row],[Заказ коробок ]]*Таблица630[[#This Row],[Кол-во шт в коробке]]</f>
        <v>0</v>
      </c>
      <c r="L615" s="85">
        <f>Таблица630[[#This Row],[Общее кол-во шт]]*Таблица630[[#This Row],[Оптовая цена KRW за 1шт]]</f>
        <v>0</v>
      </c>
      <c r="M615" s="86" t="str">
        <f>IFERROR(Таблица630[[#This Row],[Общее кол-во шт]]*Таблица630[[#This Row],[Оптовая цена USD за 1шт]],"")</f>
        <v/>
      </c>
      <c r="N615" s="87"/>
    </row>
    <row r="616" spans="1:14" ht="22.5" customHeight="1">
      <c r="A616" s="44" t="s">
        <v>28252</v>
      </c>
      <c r="B616" s="76">
        <v>8809820684269</v>
      </c>
      <c r="C616" s="50" t="s">
        <v>28253</v>
      </c>
      <c r="D616" s="77" t="s">
        <v>28254</v>
      </c>
      <c r="E616" s="78">
        <v>25000</v>
      </c>
      <c r="F616" s="15">
        <v>0.56999999999999995</v>
      </c>
      <c r="G616" s="80">
        <v>6</v>
      </c>
      <c r="H616" s="81">
        <f>Таблица630[[#This Row],[Коэфициент стоимости]]*Таблица630[[#This Row],[Розничная цена KRW]]</f>
        <v>14249.999999999998</v>
      </c>
      <c r="I616" s="82" t="str">
        <f>IF($H$1="","Введите курс",Таблица630[[#This Row],[Оптовая цена KRW за 1шт]]/$H$1)</f>
        <v>Введите курс</v>
      </c>
      <c r="J616" s="83"/>
      <c r="K616" s="84">
        <f>Таблица630[[#This Row],[Заказ коробок ]]*Таблица630[[#This Row],[Кол-во шт в коробке]]</f>
        <v>0</v>
      </c>
      <c r="L616" s="85">
        <f>Таблица630[[#This Row],[Общее кол-во шт]]*Таблица630[[#This Row],[Оптовая цена KRW за 1шт]]</f>
        <v>0</v>
      </c>
      <c r="M616" s="86" t="str">
        <f>IFERROR(Таблица630[[#This Row],[Общее кол-во шт]]*Таблица630[[#This Row],[Оптовая цена USD за 1шт]],"")</f>
        <v/>
      </c>
      <c r="N616" s="87"/>
    </row>
    <row r="617" spans="1:14" ht="22.5" customHeight="1">
      <c r="A617" s="44" t="s">
        <v>28255</v>
      </c>
      <c r="B617" s="76">
        <v>8809668018660</v>
      </c>
      <c r="C617" s="50" t="s">
        <v>28256</v>
      </c>
      <c r="D617" s="77" t="s">
        <v>28257</v>
      </c>
      <c r="E617" s="78">
        <v>17000</v>
      </c>
      <c r="F617" s="15">
        <v>0.56999999999999995</v>
      </c>
      <c r="G617" s="80">
        <v>6</v>
      </c>
      <c r="H617" s="81">
        <f>Таблица630[[#This Row],[Коэфициент стоимости]]*Таблица630[[#This Row],[Розничная цена KRW]]</f>
        <v>9690</v>
      </c>
      <c r="I617" s="82" t="str">
        <f>IF($H$1="","Введите курс",Таблица630[[#This Row],[Оптовая цена KRW за 1шт]]/$H$1)</f>
        <v>Введите курс</v>
      </c>
      <c r="J617" s="83"/>
      <c r="K617" s="84">
        <f>Таблица630[[#This Row],[Заказ коробок ]]*Таблица630[[#This Row],[Кол-во шт в коробке]]</f>
        <v>0</v>
      </c>
      <c r="L617" s="85">
        <f>Таблица630[[#This Row],[Общее кол-во шт]]*Таблица630[[#This Row],[Оптовая цена KRW за 1шт]]</f>
        <v>0</v>
      </c>
      <c r="M617" s="86" t="str">
        <f>IFERROR(Таблица630[[#This Row],[Общее кол-во шт]]*Таблица630[[#This Row],[Оптовая цена USD за 1шт]],"")</f>
        <v/>
      </c>
      <c r="N617" s="87"/>
    </row>
    <row r="618" spans="1:14" ht="22.5" customHeight="1">
      <c r="A618" s="44" t="s">
        <v>28258</v>
      </c>
      <c r="B618" s="76">
        <v>8809668022728</v>
      </c>
      <c r="C618" s="50" t="s">
        <v>28259</v>
      </c>
      <c r="D618" s="77" t="s">
        <v>28260</v>
      </c>
      <c r="E618" s="78">
        <v>2000</v>
      </c>
      <c r="F618" s="15">
        <v>0.56999999999999995</v>
      </c>
      <c r="G618" s="80">
        <v>20</v>
      </c>
      <c r="H618" s="81">
        <f>Таблица630[[#This Row],[Коэфициент стоимости]]*Таблица630[[#This Row],[Розничная цена KRW]]</f>
        <v>1140</v>
      </c>
      <c r="I618" s="82" t="str">
        <f>IF($H$1="","Введите курс",Таблица630[[#This Row],[Оптовая цена KRW за 1шт]]/$H$1)</f>
        <v>Введите курс</v>
      </c>
      <c r="J618" s="83"/>
      <c r="K618" s="84">
        <f>Таблица630[[#This Row],[Заказ коробок ]]*Таблица630[[#This Row],[Кол-во шт в коробке]]</f>
        <v>0</v>
      </c>
      <c r="L618" s="85">
        <f>Таблица630[[#This Row],[Общее кол-во шт]]*Таблица630[[#This Row],[Оптовая цена KRW за 1шт]]</f>
        <v>0</v>
      </c>
      <c r="M618" s="86" t="str">
        <f>IFERROR(Таблица630[[#This Row],[Общее кол-во шт]]*Таблица630[[#This Row],[Оптовая цена USD за 1шт]],"")</f>
        <v/>
      </c>
      <c r="N618" s="87"/>
    </row>
    <row r="619" spans="1:14" ht="22.5" customHeight="1">
      <c r="A619" s="44" t="s">
        <v>28261</v>
      </c>
      <c r="B619" s="76">
        <v>8809668021509</v>
      </c>
      <c r="C619" s="50" t="s">
        <v>28262</v>
      </c>
      <c r="D619" s="77" t="s">
        <v>28263</v>
      </c>
      <c r="E619" s="78">
        <v>17000</v>
      </c>
      <c r="F619" s="15">
        <v>0.56999999999999995</v>
      </c>
      <c r="G619" s="80">
        <v>6</v>
      </c>
      <c r="H619" s="81">
        <f>Таблица630[[#This Row],[Коэфициент стоимости]]*Таблица630[[#This Row],[Розничная цена KRW]]</f>
        <v>9690</v>
      </c>
      <c r="I619" s="82" t="str">
        <f>IF($H$1="","Введите курс",Таблица630[[#This Row],[Оптовая цена KRW за 1шт]]/$H$1)</f>
        <v>Введите курс</v>
      </c>
      <c r="J619" s="83"/>
      <c r="K619" s="84">
        <f>Таблица630[[#This Row],[Заказ коробок ]]*Таблица630[[#This Row],[Кол-во шт в коробке]]</f>
        <v>0</v>
      </c>
      <c r="L619" s="85">
        <f>Таблица630[[#This Row],[Общее кол-во шт]]*Таблица630[[#This Row],[Оптовая цена KRW за 1шт]]</f>
        <v>0</v>
      </c>
      <c r="M619" s="86" t="str">
        <f>IFERROR(Таблица630[[#This Row],[Общее кол-во шт]]*Таблица630[[#This Row],[Оптовая цена USD за 1шт]],"")</f>
        <v/>
      </c>
      <c r="N619" s="87"/>
    </row>
    <row r="620" spans="1:14" ht="22.5" customHeight="1">
      <c r="A620" s="44" t="s">
        <v>28264</v>
      </c>
      <c r="B620" s="76">
        <v>8809668021523</v>
      </c>
      <c r="C620" s="50" t="s">
        <v>28265</v>
      </c>
      <c r="D620" s="77" t="s">
        <v>28266</v>
      </c>
      <c r="E620" s="78">
        <v>17000</v>
      </c>
      <c r="F620" s="15">
        <v>0.56999999999999995</v>
      </c>
      <c r="G620" s="80">
        <v>6</v>
      </c>
      <c r="H620" s="81">
        <f>Таблица630[[#This Row],[Коэфициент стоимости]]*Таблица630[[#This Row],[Розничная цена KRW]]</f>
        <v>9690</v>
      </c>
      <c r="I620" s="82" t="str">
        <f>IF($H$1="","Введите курс",Таблица630[[#This Row],[Оптовая цена KRW за 1шт]]/$H$1)</f>
        <v>Введите курс</v>
      </c>
      <c r="J620" s="83"/>
      <c r="K620" s="84">
        <f>Таблица630[[#This Row],[Заказ коробок ]]*Таблица630[[#This Row],[Кол-во шт в коробке]]</f>
        <v>0</v>
      </c>
      <c r="L620" s="85">
        <f>Таблица630[[#This Row],[Общее кол-во шт]]*Таблица630[[#This Row],[Оптовая цена KRW за 1шт]]</f>
        <v>0</v>
      </c>
      <c r="M620" s="86" t="str">
        <f>IFERROR(Таблица630[[#This Row],[Общее кол-во шт]]*Таблица630[[#This Row],[Оптовая цена USD за 1шт]],"")</f>
        <v/>
      </c>
      <c r="N620" s="87"/>
    </row>
    <row r="621" spans="1:14" ht="22.5" customHeight="1">
      <c r="A621" s="44" t="s">
        <v>28267</v>
      </c>
      <c r="B621" s="76">
        <v>8809668021530</v>
      </c>
      <c r="C621" s="50" t="s">
        <v>28268</v>
      </c>
      <c r="D621" s="77" t="s">
        <v>28269</v>
      </c>
      <c r="E621" s="78">
        <v>15000</v>
      </c>
      <c r="F621" s="15">
        <v>0.56999999999999995</v>
      </c>
      <c r="G621" s="80">
        <v>6</v>
      </c>
      <c r="H621" s="81">
        <f>Таблица630[[#This Row],[Коэфициент стоимости]]*Таблица630[[#This Row],[Розничная цена KRW]]</f>
        <v>8550</v>
      </c>
      <c r="I621" s="82" t="str">
        <f>IF($H$1="","Введите курс",Таблица630[[#This Row],[Оптовая цена KRW за 1шт]]/$H$1)</f>
        <v>Введите курс</v>
      </c>
      <c r="J621" s="83"/>
      <c r="K621" s="84">
        <f>Таблица630[[#This Row],[Заказ коробок ]]*Таблица630[[#This Row],[Кол-во шт в коробке]]</f>
        <v>0</v>
      </c>
      <c r="L621" s="85">
        <f>Таблица630[[#This Row],[Общее кол-во шт]]*Таблица630[[#This Row],[Оптовая цена KRW за 1шт]]</f>
        <v>0</v>
      </c>
      <c r="M621" s="86" t="str">
        <f>IFERROR(Таблица630[[#This Row],[Общее кол-во шт]]*Таблица630[[#This Row],[Оптовая цена USD за 1шт]],"")</f>
        <v/>
      </c>
      <c r="N621" s="87"/>
    </row>
    <row r="622" spans="1:14" ht="22.5" customHeight="1">
      <c r="A622" s="44" t="s">
        <v>28270</v>
      </c>
      <c r="B622" s="76">
        <v>8809668021547</v>
      </c>
      <c r="C622" s="50" t="s">
        <v>28271</v>
      </c>
      <c r="D622" s="77" t="s">
        <v>28272</v>
      </c>
      <c r="E622" s="78">
        <v>11000</v>
      </c>
      <c r="F622" s="15">
        <v>0.56999999999999995</v>
      </c>
      <c r="G622" s="80">
        <v>10</v>
      </c>
      <c r="H622" s="81">
        <f>Таблица630[[#This Row],[Коэфициент стоимости]]*Таблица630[[#This Row],[Розничная цена KRW]]</f>
        <v>6269.9999999999991</v>
      </c>
      <c r="I622" s="82" t="str">
        <f>IF($H$1="","Введите курс",Таблица630[[#This Row],[Оптовая цена KRW за 1шт]]/$H$1)</f>
        <v>Введите курс</v>
      </c>
      <c r="J622" s="83"/>
      <c r="K622" s="84">
        <f>Таблица630[[#This Row],[Заказ коробок ]]*Таблица630[[#This Row],[Кол-во шт в коробке]]</f>
        <v>0</v>
      </c>
      <c r="L622" s="85">
        <f>Таблица630[[#This Row],[Общее кол-во шт]]*Таблица630[[#This Row],[Оптовая цена KRW за 1шт]]</f>
        <v>0</v>
      </c>
      <c r="M622" s="86" t="str">
        <f>IFERROR(Таблица630[[#This Row],[Общее кол-во шт]]*Таблица630[[#This Row],[Оптовая цена USD за 1шт]],"")</f>
        <v/>
      </c>
      <c r="N622" s="87"/>
    </row>
    <row r="623" spans="1:14" ht="22.5" customHeight="1">
      <c r="A623" s="44" t="s">
        <v>28273</v>
      </c>
      <c r="B623" s="76">
        <v>8809668021561</v>
      </c>
      <c r="C623" s="50" t="s">
        <v>28274</v>
      </c>
      <c r="D623" s="77" t="s">
        <v>28275</v>
      </c>
      <c r="E623" s="78">
        <v>22000</v>
      </c>
      <c r="F623" s="15">
        <v>0.56999999999999995</v>
      </c>
      <c r="G623" s="80">
        <v>6</v>
      </c>
      <c r="H623" s="81">
        <f>Таблица630[[#This Row],[Коэфициент стоимости]]*Таблица630[[#This Row],[Розничная цена KRW]]</f>
        <v>12539.999999999998</v>
      </c>
      <c r="I623" s="82" t="str">
        <f>IF($H$1="","Введите курс",Таблица630[[#This Row],[Оптовая цена KRW за 1шт]]/$H$1)</f>
        <v>Введите курс</v>
      </c>
      <c r="J623" s="83"/>
      <c r="K623" s="84">
        <f>Таблица630[[#This Row],[Заказ коробок ]]*Таблица630[[#This Row],[Кол-во шт в коробке]]</f>
        <v>0</v>
      </c>
      <c r="L623" s="85">
        <f>Таблица630[[#This Row],[Общее кол-во шт]]*Таблица630[[#This Row],[Оптовая цена KRW за 1шт]]</f>
        <v>0</v>
      </c>
      <c r="M623" s="86" t="str">
        <f>IFERROR(Таблица630[[#This Row],[Общее кол-во шт]]*Таблица630[[#This Row],[Оптовая цена USD за 1шт]],"")</f>
        <v/>
      </c>
      <c r="N623" s="87"/>
    </row>
    <row r="624" spans="1:14" ht="22.5" customHeight="1">
      <c r="A624" s="44" t="s">
        <v>28276</v>
      </c>
      <c r="B624" s="76">
        <v>8809668025132</v>
      </c>
      <c r="C624" s="50" t="s">
        <v>28277</v>
      </c>
      <c r="D624" s="77" t="s">
        <v>28278</v>
      </c>
      <c r="E624" s="78">
        <v>34000</v>
      </c>
      <c r="F624" s="15">
        <v>0.56999999999999995</v>
      </c>
      <c r="G624" s="80">
        <v>0</v>
      </c>
      <c r="H624" s="81">
        <f>Таблица630[[#This Row],[Коэфициент стоимости]]*Таблица630[[#This Row],[Розничная цена KRW]]</f>
        <v>19380</v>
      </c>
      <c r="I624" s="82" t="str">
        <f>IF($H$1="","Введите курс",Таблица630[[#This Row],[Оптовая цена KRW за 1шт]]/$H$1)</f>
        <v>Введите курс</v>
      </c>
      <c r="J624" s="83"/>
      <c r="K624" s="84">
        <f>Таблица630[[#This Row],[Заказ коробок ]]*Таблица630[[#This Row],[Кол-во шт в коробке]]</f>
        <v>0</v>
      </c>
      <c r="L624" s="85">
        <f>Таблица630[[#This Row],[Общее кол-во шт]]*Таблица630[[#This Row],[Оптовая цена KRW за 1шт]]</f>
        <v>0</v>
      </c>
      <c r="M624" s="86" t="str">
        <f>IFERROR(Таблица630[[#This Row],[Общее кол-во шт]]*Таблица630[[#This Row],[Оптовая цена USD за 1шт]],"")</f>
        <v/>
      </c>
      <c r="N624" s="87"/>
    </row>
    <row r="625" spans="1:14" ht="22.5" customHeight="1">
      <c r="A625" s="44" t="s">
        <v>28279</v>
      </c>
      <c r="B625" s="76">
        <v>8809668003628</v>
      </c>
      <c r="C625" s="50" t="s">
        <v>28280</v>
      </c>
      <c r="D625" s="77" t="s">
        <v>28281</v>
      </c>
      <c r="E625" s="78">
        <v>25000</v>
      </c>
      <c r="F625" s="15">
        <v>0.56999999999999995</v>
      </c>
      <c r="G625" s="80">
        <v>6</v>
      </c>
      <c r="H625" s="81">
        <f>Таблица630[[#This Row],[Коэфициент стоимости]]*Таблица630[[#This Row],[Розничная цена KRW]]</f>
        <v>14249.999999999998</v>
      </c>
      <c r="I625" s="82" t="str">
        <f>IF($H$1="","Введите курс",Таблица630[[#This Row],[Оптовая цена KRW за 1шт]]/$H$1)</f>
        <v>Введите курс</v>
      </c>
      <c r="J625" s="83"/>
      <c r="K625" s="84">
        <f>Таблица630[[#This Row],[Заказ коробок ]]*Таблица630[[#This Row],[Кол-во шт в коробке]]</f>
        <v>0</v>
      </c>
      <c r="L625" s="85">
        <f>Таблица630[[#This Row],[Общее кол-во шт]]*Таблица630[[#This Row],[Оптовая цена KRW за 1шт]]</f>
        <v>0</v>
      </c>
      <c r="M625" s="86" t="str">
        <f>IFERROR(Таблица630[[#This Row],[Общее кол-во шт]]*Таблица630[[#This Row],[Оптовая цена USD за 1шт]],"")</f>
        <v/>
      </c>
      <c r="N625" s="87"/>
    </row>
    <row r="626" spans="1:14" ht="22.5" customHeight="1">
      <c r="A626" s="44" t="s">
        <v>28282</v>
      </c>
      <c r="B626" s="76">
        <v>8809668015478</v>
      </c>
      <c r="C626" s="50" t="s">
        <v>28283</v>
      </c>
      <c r="D626" s="77" t="s">
        <v>28284</v>
      </c>
      <c r="E626" s="78">
        <v>25000</v>
      </c>
      <c r="F626" s="15">
        <v>0.56999999999999995</v>
      </c>
      <c r="G626" s="80">
        <v>6</v>
      </c>
      <c r="H626" s="81">
        <f>Таблица630[[#This Row],[Коэфициент стоимости]]*Таблица630[[#This Row],[Розничная цена KRW]]</f>
        <v>14249.999999999998</v>
      </c>
      <c r="I626" s="82" t="str">
        <f>IF($H$1="","Введите курс",Таблица630[[#This Row],[Оптовая цена KRW за 1шт]]/$H$1)</f>
        <v>Введите курс</v>
      </c>
      <c r="J626" s="83"/>
      <c r="K626" s="84">
        <f>Таблица630[[#This Row],[Заказ коробок ]]*Таблица630[[#This Row],[Кол-во шт в коробке]]</f>
        <v>0</v>
      </c>
      <c r="L626" s="85">
        <f>Таблица630[[#This Row],[Общее кол-во шт]]*Таблица630[[#This Row],[Оптовая цена KRW за 1шт]]</f>
        <v>0</v>
      </c>
      <c r="M626" s="86" t="str">
        <f>IFERROR(Таблица630[[#This Row],[Общее кол-во шт]]*Таблица630[[#This Row],[Оптовая цена USD за 1шт]],"")</f>
        <v/>
      </c>
      <c r="N626" s="87"/>
    </row>
    <row r="627" spans="1:14" ht="22.5" customHeight="1">
      <c r="A627" s="44" t="s">
        <v>28285</v>
      </c>
      <c r="B627" s="76">
        <v>8809668021516</v>
      </c>
      <c r="C627" s="50" t="s">
        <v>28286</v>
      </c>
      <c r="D627" s="77" t="s">
        <v>28287</v>
      </c>
      <c r="E627" s="78">
        <v>27000</v>
      </c>
      <c r="F627" s="15">
        <v>0.56999999999999995</v>
      </c>
      <c r="G627" s="80">
        <v>6</v>
      </c>
      <c r="H627" s="81">
        <f>Таблица630[[#This Row],[Коэфициент стоимости]]*Таблица630[[#This Row],[Розничная цена KRW]]</f>
        <v>15389.999999999998</v>
      </c>
      <c r="I627" s="82" t="str">
        <f>IF($H$1="","Введите курс",Таблица630[[#This Row],[Оптовая цена KRW за 1шт]]/$H$1)</f>
        <v>Введите курс</v>
      </c>
      <c r="J627" s="83"/>
      <c r="K627" s="84">
        <f>Таблица630[[#This Row],[Заказ коробок ]]*Таблица630[[#This Row],[Кол-во шт в коробке]]</f>
        <v>0</v>
      </c>
      <c r="L627" s="85">
        <f>Таблица630[[#This Row],[Общее кол-во шт]]*Таблица630[[#This Row],[Оптовая цена KRW за 1шт]]</f>
        <v>0</v>
      </c>
      <c r="M627" s="86" t="str">
        <f>IFERROR(Таблица630[[#This Row],[Общее кол-во шт]]*Таблица630[[#This Row],[Оптовая цена USD за 1шт]],"")</f>
        <v/>
      </c>
      <c r="N627" s="87"/>
    </row>
    <row r="628" spans="1:14" ht="22.5" customHeight="1">
      <c r="A628" s="44" t="s">
        <v>28288</v>
      </c>
      <c r="B628" s="76">
        <v>8809668021554</v>
      </c>
      <c r="C628" s="50" t="s">
        <v>28289</v>
      </c>
      <c r="D628" s="77" t="s">
        <v>28290</v>
      </c>
      <c r="E628" s="78">
        <v>21000</v>
      </c>
      <c r="F628" s="15">
        <v>0.56999999999999995</v>
      </c>
      <c r="G628" s="80">
        <v>6</v>
      </c>
      <c r="H628" s="81">
        <f>Таблица630[[#This Row],[Коэфициент стоимости]]*Таблица630[[#This Row],[Розничная цена KRW]]</f>
        <v>11969.999999999998</v>
      </c>
      <c r="I628" s="82" t="str">
        <f>IF($H$1="","Введите курс",Таблица630[[#This Row],[Оптовая цена KRW за 1шт]]/$H$1)</f>
        <v>Введите курс</v>
      </c>
      <c r="J628" s="83"/>
      <c r="K628" s="84">
        <f>Таблица630[[#This Row],[Заказ коробок ]]*Таблица630[[#This Row],[Кол-во шт в коробке]]</f>
        <v>0</v>
      </c>
      <c r="L628" s="85">
        <f>Таблица630[[#This Row],[Общее кол-во шт]]*Таблица630[[#This Row],[Оптовая цена KRW за 1шт]]</f>
        <v>0</v>
      </c>
      <c r="M628" s="86" t="str">
        <f>IFERROR(Таблица630[[#This Row],[Общее кол-во шт]]*Таблица630[[#This Row],[Оптовая цена USD за 1шт]],"")</f>
        <v/>
      </c>
      <c r="N628" s="87"/>
    </row>
    <row r="629" spans="1:14" ht="22.5" customHeight="1">
      <c r="A629" s="44" t="s">
        <v>28291</v>
      </c>
      <c r="B629" s="76">
        <v>8809668018639</v>
      </c>
      <c r="C629" s="50" t="s">
        <v>28292</v>
      </c>
      <c r="D629" s="77" t="s">
        <v>28293</v>
      </c>
      <c r="E629" s="78">
        <v>29000</v>
      </c>
      <c r="F629" s="15">
        <v>0.56999999999999995</v>
      </c>
      <c r="G629" s="80">
        <v>6</v>
      </c>
      <c r="H629" s="81">
        <f>Таблица630[[#This Row],[Коэфициент стоимости]]*Таблица630[[#This Row],[Розничная цена KRW]]</f>
        <v>16530</v>
      </c>
      <c r="I629" s="82" t="str">
        <f>IF($H$1="","Введите курс",Таблица630[[#This Row],[Оптовая цена KRW за 1шт]]/$H$1)</f>
        <v>Введите курс</v>
      </c>
      <c r="J629" s="83"/>
      <c r="K629" s="84">
        <f>Таблица630[[#This Row],[Заказ коробок ]]*Таблица630[[#This Row],[Кол-во шт в коробке]]</f>
        <v>0</v>
      </c>
      <c r="L629" s="85">
        <f>Таблица630[[#This Row],[Общее кол-во шт]]*Таблица630[[#This Row],[Оптовая цена KRW за 1шт]]</f>
        <v>0</v>
      </c>
      <c r="M629" s="86" t="str">
        <f>IFERROR(Таблица630[[#This Row],[Общее кол-во шт]]*Таблица630[[#This Row],[Оптовая цена USD за 1шт]],"")</f>
        <v/>
      </c>
      <c r="N629" s="87"/>
    </row>
    <row r="630" spans="1:14" ht="22.5" customHeight="1">
      <c r="A630" s="44" t="s">
        <v>28294</v>
      </c>
      <c r="B630" s="76">
        <v>8809668018646</v>
      </c>
      <c r="C630" s="50" t="s">
        <v>28295</v>
      </c>
      <c r="D630" s="77" t="s">
        <v>28296</v>
      </c>
      <c r="E630" s="78">
        <v>19000</v>
      </c>
      <c r="F630" s="15">
        <v>0.56999999999999995</v>
      </c>
      <c r="G630" s="80">
        <v>6</v>
      </c>
      <c r="H630" s="81">
        <f>Таблица630[[#This Row],[Коэфициент стоимости]]*Таблица630[[#This Row],[Розничная цена KRW]]</f>
        <v>10829.999999999998</v>
      </c>
      <c r="I630" s="82" t="str">
        <f>IF($H$1="","Введите курс",Таблица630[[#This Row],[Оптовая цена KRW за 1шт]]/$H$1)</f>
        <v>Введите курс</v>
      </c>
      <c r="J630" s="83"/>
      <c r="K630" s="84">
        <f>Таблица630[[#This Row],[Заказ коробок ]]*Таблица630[[#This Row],[Кол-во шт в коробке]]</f>
        <v>0</v>
      </c>
      <c r="L630" s="85">
        <f>Таблица630[[#This Row],[Общее кол-во шт]]*Таблица630[[#This Row],[Оптовая цена KRW за 1шт]]</f>
        <v>0</v>
      </c>
      <c r="M630" s="86" t="str">
        <f>IFERROR(Таблица630[[#This Row],[Общее кол-во шт]]*Таблица630[[#This Row],[Оптовая цена USD за 1шт]],"")</f>
        <v/>
      </c>
      <c r="N630" s="87"/>
    </row>
    <row r="631" spans="1:14" ht="22.5" customHeight="1">
      <c r="A631" s="44" t="s">
        <v>28297</v>
      </c>
      <c r="B631" s="76">
        <v>8809668023312</v>
      </c>
      <c r="C631" s="50" t="s">
        <v>28298</v>
      </c>
      <c r="D631" s="77" t="s">
        <v>28299</v>
      </c>
      <c r="E631" s="78">
        <v>22000</v>
      </c>
      <c r="F631" s="15">
        <v>0.56999999999999995</v>
      </c>
      <c r="G631" s="80">
        <v>6</v>
      </c>
      <c r="H631" s="81">
        <f>Таблица630[[#This Row],[Коэфициент стоимости]]*Таблица630[[#This Row],[Розничная цена KRW]]</f>
        <v>12539.999999999998</v>
      </c>
      <c r="I631" s="82" t="str">
        <f>IF($H$1="","Введите курс",Таблица630[[#This Row],[Оптовая цена KRW за 1шт]]/$H$1)</f>
        <v>Введите курс</v>
      </c>
      <c r="J631" s="83"/>
      <c r="K631" s="84">
        <f>Таблица630[[#This Row],[Заказ коробок ]]*Таблица630[[#This Row],[Кол-во шт в коробке]]</f>
        <v>0</v>
      </c>
      <c r="L631" s="85">
        <f>Таблица630[[#This Row],[Общее кол-во шт]]*Таблица630[[#This Row],[Оптовая цена KRW за 1шт]]</f>
        <v>0</v>
      </c>
      <c r="M631" s="86" t="str">
        <f>IFERROR(Таблица630[[#This Row],[Общее кол-во шт]]*Таблица630[[#This Row],[Оптовая цена USD за 1шт]],"")</f>
        <v/>
      </c>
      <c r="N631" s="87"/>
    </row>
    <row r="632" spans="1:14" ht="22.5" customHeight="1">
      <c r="A632" s="44" t="s">
        <v>28300</v>
      </c>
      <c r="B632" s="76">
        <v>8809668026016</v>
      </c>
      <c r="C632" s="50" t="s">
        <v>28301</v>
      </c>
      <c r="D632" s="77" t="s">
        <v>28302</v>
      </c>
      <c r="E632" s="78">
        <v>30000</v>
      </c>
      <c r="F632" s="15">
        <v>0.56999999999999995</v>
      </c>
      <c r="G632" s="80">
        <v>3</v>
      </c>
      <c r="H632" s="81">
        <f>Таблица630[[#This Row],[Коэфициент стоимости]]*Таблица630[[#This Row],[Розничная цена KRW]]</f>
        <v>17100</v>
      </c>
      <c r="I632" s="82" t="str">
        <f>IF($H$1="","Введите курс",Таблица630[[#This Row],[Оптовая цена KRW за 1шт]]/$H$1)</f>
        <v>Введите курс</v>
      </c>
      <c r="J632" s="83"/>
      <c r="K632" s="84">
        <f>Таблица630[[#This Row],[Заказ коробок ]]*Таблица630[[#This Row],[Кол-во шт в коробке]]</f>
        <v>0</v>
      </c>
      <c r="L632" s="85">
        <f>Таблица630[[#This Row],[Общее кол-во шт]]*Таблица630[[#This Row],[Оптовая цена KRW за 1шт]]</f>
        <v>0</v>
      </c>
      <c r="M632" s="86" t="str">
        <f>IFERROR(Таблица630[[#This Row],[Общее кол-во шт]]*Таблица630[[#This Row],[Оптовая цена USD за 1шт]],"")</f>
        <v/>
      </c>
      <c r="N632" s="87"/>
    </row>
    <row r="633" spans="1:14" ht="22.5" customHeight="1">
      <c r="A633" s="44" t="s">
        <v>28303</v>
      </c>
      <c r="B633" s="76">
        <v>8809668027334</v>
      </c>
      <c r="C633" s="50" t="s">
        <v>28304</v>
      </c>
      <c r="D633" s="77" t="s">
        <v>28305</v>
      </c>
      <c r="E633" s="78">
        <v>27000</v>
      </c>
      <c r="F633" s="15">
        <v>0.56999999999999995</v>
      </c>
      <c r="G633" s="80">
        <v>6</v>
      </c>
      <c r="H633" s="81">
        <f>Таблица630[[#This Row],[Коэфициент стоимости]]*Таблица630[[#This Row],[Розничная цена KRW]]</f>
        <v>15389.999999999998</v>
      </c>
      <c r="I633" s="82" t="str">
        <f>IF($H$1="","Введите курс",Таблица630[[#This Row],[Оптовая цена KRW за 1шт]]/$H$1)</f>
        <v>Введите курс</v>
      </c>
      <c r="J633" s="83"/>
      <c r="K633" s="84">
        <f>Таблица630[[#This Row],[Заказ коробок ]]*Таблица630[[#This Row],[Кол-во шт в коробке]]</f>
        <v>0</v>
      </c>
      <c r="L633" s="85">
        <f>Таблица630[[#This Row],[Общее кол-во шт]]*Таблица630[[#This Row],[Оптовая цена KRW за 1шт]]</f>
        <v>0</v>
      </c>
      <c r="M633" s="86" t="str">
        <f>IFERROR(Таблица630[[#This Row],[Общее кол-во шт]]*Таблица630[[#This Row],[Оптовая цена USD за 1шт]],"")</f>
        <v/>
      </c>
      <c r="N633" s="87"/>
    </row>
    <row r="634" spans="1:14" ht="22.5" customHeight="1">
      <c r="A634" s="44" t="s">
        <v>28306</v>
      </c>
      <c r="B634" s="76">
        <v>8809668029864</v>
      </c>
      <c r="C634" s="50" t="s">
        <v>28307</v>
      </c>
      <c r="D634" s="77" t="s">
        <v>28308</v>
      </c>
      <c r="E634" s="78">
        <v>20000</v>
      </c>
      <c r="F634" s="15">
        <v>0.56999999999999995</v>
      </c>
      <c r="G634" s="80">
        <v>4</v>
      </c>
      <c r="H634" s="81">
        <f>Таблица630[[#This Row],[Коэфициент стоимости]]*Таблица630[[#This Row],[Розничная цена KRW]]</f>
        <v>11399.999999999998</v>
      </c>
      <c r="I634" s="82" t="str">
        <f>IF($H$1="","Введите курс",Таблица630[[#This Row],[Оптовая цена KRW за 1шт]]/$H$1)</f>
        <v>Введите курс</v>
      </c>
      <c r="J634" s="83"/>
      <c r="K634" s="84">
        <f>Таблица630[[#This Row],[Заказ коробок ]]*Таблица630[[#This Row],[Кол-во шт в коробке]]</f>
        <v>0</v>
      </c>
      <c r="L634" s="85">
        <f>Таблица630[[#This Row],[Общее кол-во шт]]*Таблица630[[#This Row],[Оптовая цена KRW за 1шт]]</f>
        <v>0</v>
      </c>
      <c r="M634" s="86" t="str">
        <f>IFERROR(Таблица630[[#This Row],[Общее кол-во шт]]*Таблица630[[#This Row],[Оптовая цена USD за 1шт]],"")</f>
        <v/>
      </c>
      <c r="N634" s="87"/>
    </row>
    <row r="635" spans="1:14" ht="22.5" customHeight="1">
      <c r="A635" s="44" t="s">
        <v>28309</v>
      </c>
      <c r="B635" s="76">
        <v>8809668022391</v>
      </c>
      <c r="C635" s="50" t="s">
        <v>28310</v>
      </c>
      <c r="D635" s="77" t="s">
        <v>28311</v>
      </c>
      <c r="E635" s="78">
        <v>8000</v>
      </c>
      <c r="F635" s="15">
        <v>0.56999999999999995</v>
      </c>
      <c r="G635" s="80">
        <v>6</v>
      </c>
      <c r="H635" s="81">
        <f>Таблица630[[#This Row],[Коэфициент стоимости]]*Таблица630[[#This Row],[Розничная цена KRW]]</f>
        <v>4560</v>
      </c>
      <c r="I635" s="82" t="str">
        <f>IF($H$1="","Введите курс",Таблица630[[#This Row],[Оптовая цена KRW за 1шт]]/$H$1)</f>
        <v>Введите курс</v>
      </c>
      <c r="J635" s="83"/>
      <c r="K635" s="84">
        <f>Таблица630[[#This Row],[Заказ коробок ]]*Таблица630[[#This Row],[Кол-во шт в коробке]]</f>
        <v>0</v>
      </c>
      <c r="L635" s="85">
        <f>Таблица630[[#This Row],[Общее кол-во шт]]*Таблица630[[#This Row],[Оптовая цена KRW за 1шт]]</f>
        <v>0</v>
      </c>
      <c r="M635" s="86" t="str">
        <f>IFERROR(Таблица630[[#This Row],[Общее кол-во шт]]*Таблица630[[#This Row],[Оптовая цена USD за 1шт]],"")</f>
        <v/>
      </c>
      <c r="N635" s="87"/>
    </row>
    <row r="636" spans="1:14" ht="22.5" customHeight="1">
      <c r="A636" s="44" t="s">
        <v>28312</v>
      </c>
      <c r="B636" s="76">
        <v>8809668024074</v>
      </c>
      <c r="C636" s="50" t="s">
        <v>28313</v>
      </c>
      <c r="D636" s="77" t="s">
        <v>28314</v>
      </c>
      <c r="E636" s="78">
        <v>21000</v>
      </c>
      <c r="F636" s="15">
        <v>0.56999999999999995</v>
      </c>
      <c r="G636" s="80">
        <v>4</v>
      </c>
      <c r="H636" s="81">
        <f>Таблица630[[#This Row],[Коэфициент стоимости]]*Таблица630[[#This Row],[Розничная цена KRW]]</f>
        <v>11969.999999999998</v>
      </c>
      <c r="I636" s="82" t="str">
        <f>IF($H$1="","Введите курс",Таблица630[[#This Row],[Оптовая цена KRW за 1шт]]/$H$1)</f>
        <v>Введите курс</v>
      </c>
      <c r="J636" s="83"/>
      <c r="K636" s="84">
        <f>Таблица630[[#This Row],[Заказ коробок ]]*Таблица630[[#This Row],[Кол-во шт в коробке]]</f>
        <v>0</v>
      </c>
      <c r="L636" s="85">
        <f>Таблица630[[#This Row],[Общее кол-во шт]]*Таблица630[[#This Row],[Оптовая цена KRW за 1шт]]</f>
        <v>0</v>
      </c>
      <c r="M636" s="86" t="str">
        <f>IFERROR(Таблица630[[#This Row],[Общее кол-во шт]]*Таблица630[[#This Row],[Оптовая цена USD за 1шт]],"")</f>
        <v/>
      </c>
      <c r="N636" s="87"/>
    </row>
    <row r="637" spans="1:14" ht="22.5" customHeight="1">
      <c r="A637" s="44" t="s">
        <v>28315</v>
      </c>
      <c r="B637" s="76">
        <v>8809820684238</v>
      </c>
      <c r="C637" s="50" t="s">
        <v>28316</v>
      </c>
      <c r="D637" s="77" t="s">
        <v>28317</v>
      </c>
      <c r="E637" s="78">
        <v>22000</v>
      </c>
      <c r="F637" s="15">
        <v>0.56999999999999995</v>
      </c>
      <c r="G637" s="80">
        <v>4</v>
      </c>
      <c r="H637" s="81">
        <f>Таблица630[[#This Row],[Коэфициент стоимости]]*Таблица630[[#This Row],[Розничная цена KRW]]</f>
        <v>12539.999999999998</v>
      </c>
      <c r="I637" s="82" t="str">
        <f>IF($H$1="","Введите курс",Таблица630[[#This Row],[Оптовая цена KRW за 1шт]]/$H$1)</f>
        <v>Введите курс</v>
      </c>
      <c r="J637" s="83"/>
      <c r="K637" s="84">
        <f>Таблица630[[#This Row],[Заказ коробок ]]*Таблица630[[#This Row],[Кол-во шт в коробке]]</f>
        <v>0</v>
      </c>
      <c r="L637" s="85">
        <f>Таблица630[[#This Row],[Общее кол-во шт]]*Таблица630[[#This Row],[Оптовая цена KRW за 1шт]]</f>
        <v>0</v>
      </c>
      <c r="M637" s="86" t="str">
        <f>IFERROR(Таблица630[[#This Row],[Общее кол-во шт]]*Таблица630[[#This Row],[Оптовая цена USD за 1шт]],"")</f>
        <v/>
      </c>
      <c r="N637" s="87"/>
    </row>
    <row r="638" spans="1:14" ht="22.5" customHeight="1">
      <c r="A638" s="44" t="s">
        <v>28318</v>
      </c>
      <c r="B638" s="76">
        <v>8809668018622</v>
      </c>
      <c r="C638" s="50" t="s">
        <v>28319</v>
      </c>
      <c r="D638" s="77" t="s">
        <v>28320</v>
      </c>
      <c r="E638" s="78">
        <v>12000</v>
      </c>
      <c r="F638" s="15">
        <v>0.56999999999999995</v>
      </c>
      <c r="G638" s="80">
        <v>6</v>
      </c>
      <c r="H638" s="81">
        <f>Таблица630[[#This Row],[Коэфициент стоимости]]*Таблица630[[#This Row],[Розничная цена KRW]]</f>
        <v>6839.9999999999991</v>
      </c>
      <c r="I638" s="82" t="str">
        <f>IF($H$1="","Введите курс",Таблица630[[#This Row],[Оптовая цена KRW за 1шт]]/$H$1)</f>
        <v>Введите курс</v>
      </c>
      <c r="J638" s="83"/>
      <c r="K638" s="84">
        <f>Таблица630[[#This Row],[Заказ коробок ]]*Таблица630[[#This Row],[Кол-во шт в коробке]]</f>
        <v>0</v>
      </c>
      <c r="L638" s="85">
        <f>Таблица630[[#This Row],[Общее кол-во шт]]*Таблица630[[#This Row],[Оптовая цена KRW за 1шт]]</f>
        <v>0</v>
      </c>
      <c r="M638" s="86" t="str">
        <f>IFERROR(Таблица630[[#This Row],[Общее кол-во шт]]*Таблица630[[#This Row],[Оптовая цена USD за 1шт]],"")</f>
        <v/>
      </c>
      <c r="N638" s="87"/>
    </row>
    <row r="639" spans="1:14" ht="22.5" customHeight="1">
      <c r="A639" s="44" t="s">
        <v>28321</v>
      </c>
      <c r="B639" s="76">
        <v>8809668029857</v>
      </c>
      <c r="C639" s="50" t="s">
        <v>28322</v>
      </c>
      <c r="D639" s="77" t="s">
        <v>28323</v>
      </c>
      <c r="E639" s="78">
        <v>18000</v>
      </c>
      <c r="F639" s="15">
        <v>0.56999999999999995</v>
      </c>
      <c r="G639" s="80">
        <v>4</v>
      </c>
      <c r="H639" s="81">
        <f>Таблица630[[#This Row],[Коэфициент стоимости]]*Таблица630[[#This Row],[Розничная цена KRW]]</f>
        <v>10260</v>
      </c>
      <c r="I639" s="82" t="str">
        <f>IF($H$1="","Введите курс",Таблица630[[#This Row],[Оптовая цена KRW за 1шт]]/$H$1)</f>
        <v>Введите курс</v>
      </c>
      <c r="J639" s="83"/>
      <c r="K639" s="84">
        <f>Таблица630[[#This Row],[Заказ коробок ]]*Таблица630[[#This Row],[Кол-во шт в коробке]]</f>
        <v>0</v>
      </c>
      <c r="L639" s="85">
        <f>Таблица630[[#This Row],[Общее кол-во шт]]*Таблица630[[#This Row],[Оптовая цена KRW за 1шт]]</f>
        <v>0</v>
      </c>
      <c r="M639" s="86" t="str">
        <f>IFERROR(Таблица630[[#This Row],[Общее кол-во шт]]*Таблица630[[#This Row],[Оптовая цена USD за 1шт]],"")</f>
        <v/>
      </c>
      <c r="N639" s="87"/>
    </row>
    <row r="640" spans="1:14" ht="22.5" customHeight="1">
      <c r="A640" s="44" t="s">
        <v>28324</v>
      </c>
      <c r="B640" s="76">
        <v>8809668028720</v>
      </c>
      <c r="C640" s="50" t="s">
        <v>28325</v>
      </c>
      <c r="D640" s="77" t="s">
        <v>28326</v>
      </c>
      <c r="E640" s="78">
        <v>27000</v>
      </c>
      <c r="F640" s="15">
        <v>0.56999999999999995</v>
      </c>
      <c r="G640" s="80">
        <v>4</v>
      </c>
      <c r="H640" s="81">
        <f>Таблица630[[#This Row],[Коэфициент стоимости]]*Таблица630[[#This Row],[Розничная цена KRW]]</f>
        <v>15389.999999999998</v>
      </c>
      <c r="I640" s="82" t="str">
        <f>IF($H$1="","Введите курс",Таблица630[[#This Row],[Оптовая цена KRW за 1шт]]/$H$1)</f>
        <v>Введите курс</v>
      </c>
      <c r="J640" s="83"/>
      <c r="K640" s="84">
        <f>Таблица630[[#This Row],[Заказ коробок ]]*Таблица630[[#This Row],[Кол-во шт в коробке]]</f>
        <v>0</v>
      </c>
      <c r="L640" s="85">
        <f>Таблица630[[#This Row],[Общее кол-во шт]]*Таблица630[[#This Row],[Оптовая цена KRW за 1шт]]</f>
        <v>0</v>
      </c>
      <c r="M640" s="86" t="str">
        <f>IFERROR(Таблица630[[#This Row],[Общее кол-во шт]]*Таблица630[[#This Row],[Оптовая цена USD за 1шт]],"")</f>
        <v/>
      </c>
      <c r="N640" s="87"/>
    </row>
    <row r="641" spans="1:14" ht="22.5" customHeight="1">
      <c r="A641" s="44" t="s">
        <v>28327</v>
      </c>
      <c r="B641" s="76">
        <v>8809668014822</v>
      </c>
      <c r="C641" s="50" t="s">
        <v>28328</v>
      </c>
      <c r="D641" s="77" t="s">
        <v>28329</v>
      </c>
      <c r="E641" s="78">
        <v>20000</v>
      </c>
      <c r="F641" s="15">
        <v>0.56999999999999995</v>
      </c>
      <c r="G641" s="80">
        <v>6</v>
      </c>
      <c r="H641" s="81">
        <f>Таблица630[[#This Row],[Коэфициент стоимости]]*Таблица630[[#This Row],[Розничная цена KRW]]</f>
        <v>11399.999999999998</v>
      </c>
      <c r="I641" s="82" t="str">
        <f>IF($H$1="","Введите курс",Таблица630[[#This Row],[Оптовая цена KRW за 1шт]]/$H$1)</f>
        <v>Введите курс</v>
      </c>
      <c r="J641" s="83"/>
      <c r="K641" s="84">
        <f>Таблица630[[#This Row],[Заказ коробок ]]*Таблица630[[#This Row],[Кол-во шт в коробке]]</f>
        <v>0</v>
      </c>
      <c r="L641" s="85">
        <f>Таблица630[[#This Row],[Общее кол-во шт]]*Таблица630[[#This Row],[Оптовая цена KRW за 1шт]]</f>
        <v>0</v>
      </c>
      <c r="M641" s="86" t="str">
        <f>IFERROR(Таблица630[[#This Row],[Общее кол-во шт]]*Таблица630[[#This Row],[Оптовая цена USD за 1шт]],"")</f>
        <v/>
      </c>
      <c r="N641" s="87"/>
    </row>
    <row r="642" spans="1:14" ht="22.5" customHeight="1">
      <c r="A642" s="44" t="s">
        <v>28330</v>
      </c>
      <c r="B642" s="76">
        <v>8809668017939</v>
      </c>
      <c r="C642" s="50" t="s">
        <v>28331</v>
      </c>
      <c r="D642" s="77" t="s">
        <v>28332</v>
      </c>
      <c r="E642" s="78">
        <v>20000</v>
      </c>
      <c r="F642" s="15">
        <v>0.56999999999999995</v>
      </c>
      <c r="G642" s="80">
        <v>6</v>
      </c>
      <c r="H642" s="81">
        <f>Таблица630[[#This Row],[Коэфициент стоимости]]*Таблица630[[#This Row],[Розничная цена KRW]]</f>
        <v>11399.999999999998</v>
      </c>
      <c r="I642" s="82" t="str">
        <f>IF($H$1="","Введите курс",Таблица630[[#This Row],[Оптовая цена KRW за 1шт]]/$H$1)</f>
        <v>Введите курс</v>
      </c>
      <c r="J642" s="83"/>
      <c r="K642" s="84">
        <f>Таблица630[[#This Row],[Заказ коробок ]]*Таблица630[[#This Row],[Кол-во шт в коробке]]</f>
        <v>0</v>
      </c>
      <c r="L642" s="85">
        <f>Таблица630[[#This Row],[Общее кол-во шт]]*Таблица630[[#This Row],[Оптовая цена KRW за 1шт]]</f>
        <v>0</v>
      </c>
      <c r="M642" s="86" t="str">
        <f>IFERROR(Таблица630[[#This Row],[Общее кол-во шт]]*Таблица630[[#This Row],[Оптовая цена USD за 1шт]],"")</f>
        <v/>
      </c>
      <c r="N642" s="87"/>
    </row>
    <row r="643" spans="1:14" ht="22.5" customHeight="1">
      <c r="A643" s="44" t="s">
        <v>28333</v>
      </c>
      <c r="B643" s="76">
        <v>8809668026023</v>
      </c>
      <c r="C643" s="50" t="s">
        <v>28334</v>
      </c>
      <c r="D643" s="77" t="s">
        <v>28335</v>
      </c>
      <c r="E643" s="78">
        <v>38000</v>
      </c>
      <c r="F643" s="15">
        <v>0.56999999999999995</v>
      </c>
      <c r="G643" s="80">
        <v>3</v>
      </c>
      <c r="H643" s="81">
        <f>Таблица630[[#This Row],[Коэфициент стоимости]]*Таблица630[[#This Row],[Розничная цена KRW]]</f>
        <v>21659.999999999996</v>
      </c>
      <c r="I643" s="82" t="str">
        <f>IF($H$1="","Введите курс",Таблица630[[#This Row],[Оптовая цена KRW за 1шт]]/$H$1)</f>
        <v>Введите курс</v>
      </c>
      <c r="J643" s="83"/>
      <c r="K643" s="84">
        <f>Таблица630[[#This Row],[Заказ коробок ]]*Таблица630[[#This Row],[Кол-во шт в коробке]]</f>
        <v>0</v>
      </c>
      <c r="L643" s="85">
        <f>Таблица630[[#This Row],[Общее кол-во шт]]*Таблица630[[#This Row],[Оптовая цена KRW за 1шт]]</f>
        <v>0</v>
      </c>
      <c r="M643" s="86" t="str">
        <f>IFERROR(Таблица630[[#This Row],[Общее кол-во шт]]*Таблица630[[#This Row],[Оптовая цена USD за 1шт]],"")</f>
        <v/>
      </c>
      <c r="N643" s="87"/>
    </row>
    <row r="644" spans="1:14" ht="22.5" customHeight="1">
      <c r="A644" s="44" t="s">
        <v>28336</v>
      </c>
      <c r="B644" s="76">
        <v>8809668015522</v>
      </c>
      <c r="C644" s="50" t="s">
        <v>28337</v>
      </c>
      <c r="D644" s="77" t="s">
        <v>28338</v>
      </c>
      <c r="E644" s="78">
        <v>9000</v>
      </c>
      <c r="F644" s="15">
        <v>0.56999999999999995</v>
      </c>
      <c r="G644" s="80">
        <v>6</v>
      </c>
      <c r="H644" s="81">
        <f>Таблица630[[#This Row],[Коэфициент стоимости]]*Таблица630[[#This Row],[Розничная цена KRW]]</f>
        <v>5130</v>
      </c>
      <c r="I644" s="82" t="str">
        <f>IF($H$1="","Введите курс",Таблица630[[#This Row],[Оптовая цена KRW за 1шт]]/$H$1)</f>
        <v>Введите курс</v>
      </c>
      <c r="J644" s="83"/>
      <c r="K644" s="84">
        <f>Таблица630[[#This Row],[Заказ коробок ]]*Таблица630[[#This Row],[Кол-во шт в коробке]]</f>
        <v>0</v>
      </c>
      <c r="L644" s="85">
        <f>Таблица630[[#This Row],[Общее кол-во шт]]*Таблица630[[#This Row],[Оптовая цена KRW за 1шт]]</f>
        <v>0</v>
      </c>
      <c r="M644" s="86" t="str">
        <f>IFERROR(Таблица630[[#This Row],[Общее кол-во шт]]*Таблица630[[#This Row],[Оптовая цена USD за 1шт]],"")</f>
        <v/>
      </c>
      <c r="N644" s="87"/>
    </row>
    <row r="645" spans="1:14" ht="22.5" customHeight="1">
      <c r="A645" s="44" t="s">
        <v>28339</v>
      </c>
      <c r="B645" s="76">
        <v>8809668024418</v>
      </c>
      <c r="C645" s="50" t="s">
        <v>28340</v>
      </c>
      <c r="D645" s="77" t="s">
        <v>28341</v>
      </c>
      <c r="E645" s="78">
        <v>8000</v>
      </c>
      <c r="F645" s="15">
        <v>0.56999999999999995</v>
      </c>
      <c r="G645" s="80">
        <v>6</v>
      </c>
      <c r="H645" s="81">
        <f>Таблица630[[#This Row],[Коэфициент стоимости]]*Таблица630[[#This Row],[Розничная цена KRW]]</f>
        <v>4560</v>
      </c>
      <c r="I645" s="82" t="str">
        <f>IF($H$1="","Введите курс",Таблица630[[#This Row],[Оптовая цена KRW за 1шт]]/$H$1)</f>
        <v>Введите курс</v>
      </c>
      <c r="J645" s="83"/>
      <c r="K645" s="84">
        <f>Таблица630[[#This Row],[Заказ коробок ]]*Таблица630[[#This Row],[Кол-во шт в коробке]]</f>
        <v>0</v>
      </c>
      <c r="L645" s="85">
        <f>Таблица630[[#This Row],[Общее кол-во шт]]*Таблица630[[#This Row],[Оптовая цена KRW за 1шт]]</f>
        <v>0</v>
      </c>
      <c r="M645" s="86" t="str">
        <f>IFERROR(Таблица630[[#This Row],[Общее кол-во шт]]*Таблица630[[#This Row],[Оптовая цена USD за 1шт]],"")</f>
        <v/>
      </c>
      <c r="N645" s="87"/>
    </row>
    <row r="646" spans="1:14" ht="22.5" customHeight="1">
      <c r="A646" s="44" t="s">
        <v>28342</v>
      </c>
      <c r="B646" s="76">
        <v>8809668024425</v>
      </c>
      <c r="C646" s="50" t="s">
        <v>28343</v>
      </c>
      <c r="D646" s="77" t="s">
        <v>28344</v>
      </c>
      <c r="E646" s="78">
        <v>8000</v>
      </c>
      <c r="F646" s="15">
        <v>0.56999999999999995</v>
      </c>
      <c r="G646" s="80">
        <v>6</v>
      </c>
      <c r="H646" s="81">
        <f>Таблица630[[#This Row],[Коэфициент стоимости]]*Таблица630[[#This Row],[Розничная цена KRW]]</f>
        <v>4560</v>
      </c>
      <c r="I646" s="82" t="str">
        <f>IF($H$1="","Введите курс",Таблица630[[#This Row],[Оптовая цена KRW за 1шт]]/$H$1)</f>
        <v>Введите курс</v>
      </c>
      <c r="J646" s="83"/>
      <c r="K646" s="84">
        <f>Таблица630[[#This Row],[Заказ коробок ]]*Таблица630[[#This Row],[Кол-во шт в коробке]]</f>
        <v>0</v>
      </c>
      <c r="L646" s="85">
        <f>Таблица630[[#This Row],[Общее кол-во шт]]*Таблица630[[#This Row],[Оптовая цена KRW за 1шт]]</f>
        <v>0</v>
      </c>
      <c r="M646" s="86" t="str">
        <f>IFERROR(Таблица630[[#This Row],[Общее кол-во шт]]*Таблица630[[#This Row],[Оптовая цена USD за 1шт]],"")</f>
        <v/>
      </c>
      <c r="N646" s="87"/>
    </row>
    <row r="647" spans="1:14" ht="22.5" customHeight="1">
      <c r="A647" s="44" t="s">
        <v>28345</v>
      </c>
      <c r="B647" s="76">
        <v>8809820682104</v>
      </c>
      <c r="C647" s="50" t="s">
        <v>28346</v>
      </c>
      <c r="D647" s="77" t="s">
        <v>28347</v>
      </c>
      <c r="E647" s="78">
        <v>3000</v>
      </c>
      <c r="F647" s="15">
        <v>0.56999999999999995</v>
      </c>
      <c r="G647" s="80">
        <v>4</v>
      </c>
      <c r="H647" s="81">
        <f>Таблица630[[#This Row],[Коэфициент стоимости]]*Таблица630[[#This Row],[Розничная цена KRW]]</f>
        <v>1709.9999999999998</v>
      </c>
      <c r="I647" s="82" t="str">
        <f>IF($H$1="","Введите курс",Таблица630[[#This Row],[Оптовая цена KRW за 1шт]]/$H$1)</f>
        <v>Введите курс</v>
      </c>
      <c r="J647" s="83"/>
      <c r="K647" s="84">
        <f>Таблица630[[#This Row],[Заказ коробок ]]*Таблица630[[#This Row],[Кол-во шт в коробке]]</f>
        <v>0</v>
      </c>
      <c r="L647" s="85">
        <f>Таблица630[[#This Row],[Общее кол-во шт]]*Таблица630[[#This Row],[Оптовая цена KRW за 1шт]]</f>
        <v>0</v>
      </c>
      <c r="M647" s="86" t="str">
        <f>IFERROR(Таблица630[[#This Row],[Общее кол-во шт]]*Таблица630[[#This Row],[Оптовая цена USD за 1шт]],"")</f>
        <v/>
      </c>
      <c r="N647" s="87"/>
    </row>
    <row r="648" spans="1:14" ht="22.5" customHeight="1">
      <c r="A648" s="44" t="s">
        <v>28348</v>
      </c>
      <c r="B648" s="76">
        <v>8809820685617</v>
      </c>
      <c r="C648" s="50" t="s">
        <v>28349</v>
      </c>
      <c r="D648" s="77" t="s">
        <v>28350</v>
      </c>
      <c r="E648" s="78">
        <v>35000</v>
      </c>
      <c r="F648" s="15">
        <v>0.56999999999999995</v>
      </c>
      <c r="G648" s="80">
        <v>6</v>
      </c>
      <c r="H648" s="81">
        <f>Таблица630[[#This Row],[Коэфициент стоимости]]*Таблица630[[#This Row],[Розничная цена KRW]]</f>
        <v>19950</v>
      </c>
      <c r="I648" s="82" t="str">
        <f>IF($H$1="","Введите курс",Таблица630[[#This Row],[Оптовая цена KRW за 1шт]]/$H$1)</f>
        <v>Введите курс</v>
      </c>
      <c r="J648" s="83"/>
      <c r="K648" s="84">
        <f>Таблица630[[#This Row],[Заказ коробок ]]*Таблица630[[#This Row],[Кол-во шт в коробке]]</f>
        <v>0</v>
      </c>
      <c r="L648" s="85">
        <f>Таблица630[[#This Row],[Общее кол-во шт]]*Таблица630[[#This Row],[Оптовая цена KRW за 1шт]]</f>
        <v>0</v>
      </c>
      <c r="M648" s="86" t="str">
        <f>IFERROR(Таблица630[[#This Row],[Общее кол-во шт]]*Таблица630[[#This Row],[Оптовая цена USD за 1шт]],"")</f>
        <v/>
      </c>
      <c r="N648" s="87"/>
    </row>
    <row r="649" spans="1:14" ht="22.5" customHeight="1">
      <c r="A649" s="44" t="s">
        <v>28351</v>
      </c>
      <c r="B649" s="76">
        <v>8809820685976</v>
      </c>
      <c r="C649" s="50" t="s">
        <v>28352</v>
      </c>
      <c r="D649" s="77" t="s">
        <v>28353</v>
      </c>
      <c r="E649" s="78">
        <v>20000</v>
      </c>
      <c r="F649" s="15">
        <v>0.56999999999999995</v>
      </c>
      <c r="G649" s="80">
        <v>6</v>
      </c>
      <c r="H649" s="81">
        <f>Таблица630[[#This Row],[Коэфициент стоимости]]*Таблица630[[#This Row],[Розничная цена KRW]]</f>
        <v>11399.999999999998</v>
      </c>
      <c r="I649" s="82" t="str">
        <f>IF($H$1="","Введите курс",Таблица630[[#This Row],[Оптовая цена KRW за 1шт]]/$H$1)</f>
        <v>Введите курс</v>
      </c>
      <c r="J649" s="83"/>
      <c r="K649" s="84">
        <f>Таблица630[[#This Row],[Заказ коробок ]]*Таблица630[[#This Row],[Кол-во шт в коробке]]</f>
        <v>0</v>
      </c>
      <c r="L649" s="85">
        <f>Таблица630[[#This Row],[Общее кол-во шт]]*Таблица630[[#This Row],[Оптовая цена KRW за 1шт]]</f>
        <v>0</v>
      </c>
      <c r="M649" s="86" t="str">
        <f>IFERROR(Таблица630[[#This Row],[Общее кол-во шт]]*Таблица630[[#This Row],[Оптовая цена USD за 1шт]],"")</f>
        <v/>
      </c>
      <c r="N649" s="87"/>
    </row>
    <row r="650" spans="1:14" ht="22.5" customHeight="1">
      <c r="A650" s="44" t="s">
        <v>28354</v>
      </c>
      <c r="B650" s="76">
        <v>8809820687963</v>
      </c>
      <c r="C650" s="50" t="s">
        <v>28355</v>
      </c>
      <c r="D650" s="77" t="s">
        <v>28356</v>
      </c>
      <c r="E650" s="78">
        <v>27000</v>
      </c>
      <c r="F650" s="15">
        <v>0.56999999999999995</v>
      </c>
      <c r="G650" s="80">
        <v>6</v>
      </c>
      <c r="H650" s="81">
        <f>Таблица630[[#This Row],[Коэфициент стоимости]]*Таблица630[[#This Row],[Розничная цена KRW]]</f>
        <v>15389.999999999998</v>
      </c>
      <c r="I650" s="82" t="str">
        <f>IF($H$1="","Введите курс",Таблица630[[#This Row],[Оптовая цена KRW за 1шт]]/$H$1)</f>
        <v>Введите курс</v>
      </c>
      <c r="J650" s="83"/>
      <c r="K650" s="84">
        <f>Таблица630[[#This Row],[Заказ коробок ]]*Таблица630[[#This Row],[Кол-во шт в коробке]]</f>
        <v>0</v>
      </c>
      <c r="L650" s="85">
        <f>Таблица630[[#This Row],[Общее кол-во шт]]*Таблица630[[#This Row],[Оптовая цена KRW за 1шт]]</f>
        <v>0</v>
      </c>
      <c r="M650" s="86" t="str">
        <f>IFERROR(Таблица630[[#This Row],[Общее кол-во шт]]*Таблица630[[#This Row],[Оптовая цена USD за 1шт]],"")</f>
        <v/>
      </c>
      <c r="N650" s="87"/>
    </row>
    <row r="651" spans="1:14" ht="22.5" customHeight="1">
      <c r="A651" s="44" t="s">
        <v>28357</v>
      </c>
      <c r="B651" s="76">
        <v>8809820685624</v>
      </c>
      <c r="C651" s="50" t="s">
        <v>28358</v>
      </c>
      <c r="D651" s="77" t="s">
        <v>28359</v>
      </c>
      <c r="E651" s="78">
        <v>25000</v>
      </c>
      <c r="F651" s="15">
        <v>0.56999999999999995</v>
      </c>
      <c r="G651" s="80">
        <v>6</v>
      </c>
      <c r="H651" s="81">
        <f>Таблица630[[#This Row],[Коэфициент стоимости]]*Таблица630[[#This Row],[Розничная цена KRW]]</f>
        <v>14249.999999999998</v>
      </c>
      <c r="I651" s="82" t="str">
        <f>IF($H$1="","Введите курс",Таблица630[[#This Row],[Оптовая цена KRW за 1шт]]/$H$1)</f>
        <v>Введите курс</v>
      </c>
      <c r="J651" s="83"/>
      <c r="K651" s="84">
        <f>Таблица630[[#This Row],[Заказ коробок ]]*Таблица630[[#This Row],[Кол-во шт в коробке]]</f>
        <v>0</v>
      </c>
      <c r="L651" s="85">
        <f>Таблица630[[#This Row],[Общее кол-во шт]]*Таблица630[[#This Row],[Оптовая цена KRW за 1шт]]</f>
        <v>0</v>
      </c>
      <c r="M651" s="86" t="str">
        <f>IFERROR(Таблица630[[#This Row],[Общее кол-во шт]]*Таблица630[[#This Row],[Оптовая цена USD за 1шт]],"")</f>
        <v/>
      </c>
      <c r="N651" s="87"/>
    </row>
    <row r="652" spans="1:14" ht="22.5" customHeight="1">
      <c r="A652" s="44" t="s">
        <v>28360</v>
      </c>
      <c r="B652" s="76">
        <v>8809820685648</v>
      </c>
      <c r="C652" s="50" t="s">
        <v>28361</v>
      </c>
      <c r="D652" s="77" t="s">
        <v>28362</v>
      </c>
      <c r="E652" s="78">
        <v>18000</v>
      </c>
      <c r="F652" s="15">
        <v>0.56999999999999995</v>
      </c>
      <c r="G652" s="80">
        <v>6</v>
      </c>
      <c r="H652" s="81">
        <f>Таблица630[[#This Row],[Коэфициент стоимости]]*Таблица630[[#This Row],[Розничная цена KRW]]</f>
        <v>10260</v>
      </c>
      <c r="I652" s="82" t="str">
        <f>IF($H$1="","Введите курс",Таблица630[[#This Row],[Оптовая цена KRW за 1шт]]/$H$1)</f>
        <v>Введите курс</v>
      </c>
      <c r="J652" s="83"/>
      <c r="K652" s="84">
        <f>Таблица630[[#This Row],[Заказ коробок ]]*Таблица630[[#This Row],[Кол-во шт в коробке]]</f>
        <v>0</v>
      </c>
      <c r="L652" s="85">
        <f>Таблица630[[#This Row],[Общее кол-во шт]]*Таблица630[[#This Row],[Оптовая цена KRW за 1шт]]</f>
        <v>0</v>
      </c>
      <c r="M652" s="86" t="str">
        <f>IFERROR(Таблица630[[#This Row],[Общее кол-во шт]]*Таблица630[[#This Row],[Оптовая цена USD за 1шт]],"")</f>
        <v/>
      </c>
      <c r="N652" s="87"/>
    </row>
    <row r="653" spans="1:14" ht="22.5" customHeight="1">
      <c r="A653" s="44" t="s">
        <v>28363</v>
      </c>
      <c r="B653" s="76">
        <v>8809820685808</v>
      </c>
      <c r="C653" s="50" t="s">
        <v>28364</v>
      </c>
      <c r="D653" s="77" t="s">
        <v>28365</v>
      </c>
      <c r="E653" s="78">
        <v>25000</v>
      </c>
      <c r="F653" s="15">
        <v>0.56999999999999995</v>
      </c>
      <c r="G653" s="80">
        <v>6</v>
      </c>
      <c r="H653" s="81">
        <f>Таблица630[[#This Row],[Коэфициент стоимости]]*Таблица630[[#This Row],[Розничная цена KRW]]</f>
        <v>14249.999999999998</v>
      </c>
      <c r="I653" s="82" t="str">
        <f>IF($H$1="","Введите курс",Таблица630[[#This Row],[Оптовая цена KRW за 1шт]]/$H$1)</f>
        <v>Введите курс</v>
      </c>
      <c r="J653" s="83"/>
      <c r="K653" s="84">
        <f>Таблица630[[#This Row],[Заказ коробок ]]*Таблица630[[#This Row],[Кол-во шт в коробке]]</f>
        <v>0</v>
      </c>
      <c r="L653" s="85">
        <f>Таблица630[[#This Row],[Общее кол-во шт]]*Таблица630[[#This Row],[Оптовая цена KRW за 1шт]]</f>
        <v>0</v>
      </c>
      <c r="M653" s="86" t="str">
        <f>IFERROR(Таблица630[[#This Row],[Общее кол-во шт]]*Таблица630[[#This Row],[Оптовая цена USD за 1шт]],"")</f>
        <v/>
      </c>
      <c r="N653" s="87"/>
    </row>
    <row r="654" spans="1:14" ht="22.5" customHeight="1">
      <c r="A654" s="44" t="s">
        <v>28366</v>
      </c>
      <c r="B654" s="76">
        <v>8809820685822</v>
      </c>
      <c r="C654" s="50" t="s">
        <v>28367</v>
      </c>
      <c r="D654" s="77" t="s">
        <v>28368</v>
      </c>
      <c r="E654" s="78">
        <v>18000</v>
      </c>
      <c r="F654" s="15">
        <v>0.56999999999999995</v>
      </c>
      <c r="G654" s="80">
        <v>6</v>
      </c>
      <c r="H654" s="81">
        <f>Таблица630[[#This Row],[Коэфициент стоимости]]*Таблица630[[#This Row],[Розничная цена KRW]]</f>
        <v>10260</v>
      </c>
      <c r="I654" s="82" t="str">
        <f>IF($H$1="","Введите курс",Таблица630[[#This Row],[Оптовая цена KRW за 1шт]]/$H$1)</f>
        <v>Введите курс</v>
      </c>
      <c r="J654" s="83"/>
      <c r="K654" s="84">
        <f>Таблица630[[#This Row],[Заказ коробок ]]*Таблица630[[#This Row],[Кол-во шт в коробке]]</f>
        <v>0</v>
      </c>
      <c r="L654" s="85">
        <f>Таблица630[[#This Row],[Общее кол-во шт]]*Таблица630[[#This Row],[Оптовая цена KRW за 1шт]]</f>
        <v>0</v>
      </c>
      <c r="M654" s="86" t="str">
        <f>IFERROR(Таблица630[[#This Row],[Общее кол-во шт]]*Таблица630[[#This Row],[Оптовая цена USD за 1шт]],"")</f>
        <v/>
      </c>
      <c r="N654" s="87"/>
    </row>
    <row r="655" spans="1:14" ht="22.5" customHeight="1">
      <c r="A655" s="44" t="s">
        <v>28369</v>
      </c>
      <c r="B655" s="76">
        <v>8809668015485</v>
      </c>
      <c r="C655" s="50" t="s">
        <v>28370</v>
      </c>
      <c r="D655" s="77" t="s">
        <v>28371</v>
      </c>
      <c r="E655" s="78">
        <v>25000</v>
      </c>
      <c r="F655" s="15">
        <v>0.56999999999999995</v>
      </c>
      <c r="G655" s="80">
        <v>4</v>
      </c>
      <c r="H655" s="81">
        <f>Таблица630[[#This Row],[Коэфициент стоимости]]*Таблица630[[#This Row],[Розничная цена KRW]]</f>
        <v>14249.999999999998</v>
      </c>
      <c r="I655" s="82" t="str">
        <f>IF($H$1="","Введите курс",Таблица630[[#This Row],[Оптовая цена KRW за 1шт]]/$H$1)</f>
        <v>Введите курс</v>
      </c>
      <c r="J655" s="83"/>
      <c r="K655" s="84">
        <f>Таблица630[[#This Row],[Заказ коробок ]]*Таблица630[[#This Row],[Кол-во шт в коробке]]</f>
        <v>0</v>
      </c>
      <c r="L655" s="85">
        <f>Таблица630[[#This Row],[Общее кол-во шт]]*Таблица630[[#This Row],[Оптовая цена KRW за 1шт]]</f>
        <v>0</v>
      </c>
      <c r="M655" s="86" t="str">
        <f>IFERROR(Таблица630[[#This Row],[Общее кол-во шт]]*Таблица630[[#This Row],[Оптовая цена USD за 1шт]],"")</f>
        <v/>
      </c>
      <c r="N655" s="87"/>
    </row>
    <row r="656" spans="1:14" ht="22.5" customHeight="1">
      <c r="A656" s="44" t="s">
        <v>28372</v>
      </c>
      <c r="B656" s="76">
        <v>8809668017946</v>
      </c>
      <c r="C656" s="50" t="s">
        <v>28373</v>
      </c>
      <c r="D656" s="77" t="s">
        <v>28374</v>
      </c>
      <c r="E656" s="78">
        <v>25000</v>
      </c>
      <c r="F656" s="15">
        <v>0.56999999999999995</v>
      </c>
      <c r="G656" s="80">
        <v>6</v>
      </c>
      <c r="H656" s="81">
        <f>Таблица630[[#This Row],[Коэфициент стоимости]]*Таблица630[[#This Row],[Розничная цена KRW]]</f>
        <v>14249.999999999998</v>
      </c>
      <c r="I656" s="82" t="str">
        <f>IF($H$1="","Введите курс",Таблица630[[#This Row],[Оптовая цена KRW за 1шт]]/$H$1)</f>
        <v>Введите курс</v>
      </c>
      <c r="J656" s="83"/>
      <c r="K656" s="84">
        <f>Таблица630[[#This Row],[Заказ коробок ]]*Таблица630[[#This Row],[Кол-во шт в коробке]]</f>
        <v>0</v>
      </c>
      <c r="L656" s="85">
        <f>Таблица630[[#This Row],[Общее кол-во шт]]*Таблица630[[#This Row],[Оптовая цена KRW за 1шт]]</f>
        <v>0</v>
      </c>
      <c r="M656" s="86" t="str">
        <f>IFERROR(Таблица630[[#This Row],[Общее кол-во шт]]*Таблица630[[#This Row],[Оптовая цена USD за 1шт]],"")</f>
        <v/>
      </c>
      <c r="N656" s="87"/>
    </row>
    <row r="657" spans="1:14" ht="22.5" customHeight="1">
      <c r="A657" s="44" t="s">
        <v>28375</v>
      </c>
      <c r="B657" s="76">
        <v>8809668018677</v>
      </c>
      <c r="C657" s="50" t="s">
        <v>28376</v>
      </c>
      <c r="D657" s="77" t="s">
        <v>28377</v>
      </c>
      <c r="E657" s="78">
        <v>22000</v>
      </c>
      <c r="F657" s="15">
        <v>0.56999999999999995</v>
      </c>
      <c r="G657" s="80">
        <v>6</v>
      </c>
      <c r="H657" s="81">
        <f>Таблица630[[#This Row],[Коэфициент стоимости]]*Таблица630[[#This Row],[Розничная цена KRW]]</f>
        <v>12539.999999999998</v>
      </c>
      <c r="I657" s="82" t="str">
        <f>IF($H$1="","Введите курс",Таблица630[[#This Row],[Оптовая цена KRW за 1шт]]/$H$1)</f>
        <v>Введите курс</v>
      </c>
      <c r="J657" s="83"/>
      <c r="K657" s="84">
        <f>Таблица630[[#This Row],[Заказ коробок ]]*Таблица630[[#This Row],[Кол-во шт в коробке]]</f>
        <v>0</v>
      </c>
      <c r="L657" s="85">
        <f>Таблица630[[#This Row],[Общее кол-во шт]]*Таблица630[[#This Row],[Оптовая цена KRW за 1шт]]</f>
        <v>0</v>
      </c>
      <c r="M657" s="86" t="str">
        <f>IFERROR(Таблица630[[#This Row],[Общее кол-во шт]]*Таблица630[[#This Row],[Оптовая цена USD за 1шт]],"")</f>
        <v/>
      </c>
      <c r="N657" s="87"/>
    </row>
    <row r="658" spans="1:14" ht="22.5" customHeight="1">
      <c r="A658" s="44" t="s">
        <v>28378</v>
      </c>
      <c r="B658" s="76">
        <v>8809668029956</v>
      </c>
      <c r="C658" s="50" t="s">
        <v>28379</v>
      </c>
      <c r="D658" s="77" t="s">
        <v>28380</v>
      </c>
      <c r="E658" s="78">
        <v>17000</v>
      </c>
      <c r="F658" s="15">
        <v>0.56999999999999995</v>
      </c>
      <c r="G658" s="80">
        <v>6</v>
      </c>
      <c r="H658" s="81">
        <f>Таблица630[[#This Row],[Коэфициент стоимости]]*Таблица630[[#This Row],[Розничная цена KRW]]</f>
        <v>9690</v>
      </c>
      <c r="I658" s="82" t="str">
        <f>IF($H$1="","Введите курс",Таблица630[[#This Row],[Оптовая цена KRW за 1шт]]/$H$1)</f>
        <v>Введите курс</v>
      </c>
      <c r="J658" s="83"/>
      <c r="K658" s="84">
        <f>Таблица630[[#This Row],[Заказ коробок ]]*Таблица630[[#This Row],[Кол-во шт в коробке]]</f>
        <v>0</v>
      </c>
      <c r="L658" s="85">
        <f>Таблица630[[#This Row],[Общее кол-во шт]]*Таблица630[[#This Row],[Оптовая цена KRW за 1шт]]</f>
        <v>0</v>
      </c>
      <c r="M658" s="86" t="str">
        <f>IFERROR(Таблица630[[#This Row],[Общее кол-во шт]]*Таблица630[[#This Row],[Оптовая цена USD за 1шт]],"")</f>
        <v/>
      </c>
      <c r="N658" s="87"/>
    </row>
    <row r="659" spans="1:14" ht="22.5" customHeight="1">
      <c r="A659" s="44" t="s">
        <v>28381</v>
      </c>
      <c r="B659" s="76">
        <v>8809820682043</v>
      </c>
      <c r="C659" s="50" t="s">
        <v>28382</v>
      </c>
      <c r="D659" s="77" t="s">
        <v>28383</v>
      </c>
      <c r="E659" s="78">
        <v>20000</v>
      </c>
      <c r="F659" s="15">
        <v>0.56999999999999995</v>
      </c>
      <c r="G659" s="80">
        <v>4</v>
      </c>
      <c r="H659" s="81">
        <f>Таблица630[[#This Row],[Коэфициент стоимости]]*Таблица630[[#This Row],[Розничная цена KRW]]</f>
        <v>11399.999999999998</v>
      </c>
      <c r="I659" s="82" t="str">
        <f>IF($H$1="","Введите курс",Таблица630[[#This Row],[Оптовая цена KRW за 1шт]]/$H$1)</f>
        <v>Введите курс</v>
      </c>
      <c r="J659" s="83"/>
      <c r="K659" s="84">
        <f>Таблица630[[#This Row],[Заказ коробок ]]*Таблица630[[#This Row],[Кол-во шт в коробке]]</f>
        <v>0</v>
      </c>
      <c r="L659" s="85">
        <f>Таблица630[[#This Row],[Общее кол-во шт]]*Таблица630[[#This Row],[Оптовая цена KRW за 1шт]]</f>
        <v>0</v>
      </c>
      <c r="M659" s="86" t="str">
        <f>IFERROR(Таблица630[[#This Row],[Общее кол-во шт]]*Таблица630[[#This Row],[Оптовая цена USD за 1шт]],"")</f>
        <v/>
      </c>
      <c r="N659" s="87"/>
    </row>
    <row r="660" spans="1:14" ht="22.5" customHeight="1">
      <c r="A660" s="44" t="s">
        <v>28384</v>
      </c>
      <c r="B660" s="76">
        <v>8809820682050</v>
      </c>
      <c r="C660" s="50" t="s">
        <v>28385</v>
      </c>
      <c r="D660" s="77" t="s">
        <v>28386</v>
      </c>
      <c r="E660" s="78">
        <v>18000</v>
      </c>
      <c r="F660" s="15">
        <v>0.56999999999999995</v>
      </c>
      <c r="G660" s="80">
        <v>4</v>
      </c>
      <c r="H660" s="81">
        <f>Таблица630[[#This Row],[Коэфициент стоимости]]*Таблица630[[#This Row],[Розничная цена KRW]]</f>
        <v>10260</v>
      </c>
      <c r="I660" s="82" t="str">
        <f>IF($H$1="","Введите курс",Таблица630[[#This Row],[Оптовая цена KRW за 1шт]]/$H$1)</f>
        <v>Введите курс</v>
      </c>
      <c r="J660" s="83"/>
      <c r="K660" s="84">
        <f>Таблица630[[#This Row],[Заказ коробок ]]*Таблица630[[#This Row],[Кол-во шт в коробке]]</f>
        <v>0</v>
      </c>
      <c r="L660" s="85">
        <f>Таблица630[[#This Row],[Общее кол-во шт]]*Таблица630[[#This Row],[Оптовая цена KRW за 1шт]]</f>
        <v>0</v>
      </c>
      <c r="M660" s="86" t="str">
        <f>IFERROR(Таблица630[[#This Row],[Общее кол-во шт]]*Таблица630[[#This Row],[Оптовая цена USD за 1шт]],"")</f>
        <v/>
      </c>
      <c r="N660" s="87"/>
    </row>
    <row r="661" spans="1:14" ht="22.5" customHeight="1">
      <c r="A661" s="44" t="s">
        <v>28387</v>
      </c>
      <c r="B661" s="76">
        <v>8809820682067</v>
      </c>
      <c r="C661" s="50" t="s">
        <v>28388</v>
      </c>
      <c r="D661" s="77" t="s">
        <v>28389</v>
      </c>
      <c r="E661" s="78">
        <v>20000</v>
      </c>
      <c r="F661" s="15">
        <v>0.56999999999999995</v>
      </c>
      <c r="G661" s="80">
        <v>3</v>
      </c>
      <c r="H661" s="81">
        <f>Таблица630[[#This Row],[Коэфициент стоимости]]*Таблица630[[#This Row],[Розничная цена KRW]]</f>
        <v>11399.999999999998</v>
      </c>
      <c r="I661" s="82" t="str">
        <f>IF($H$1="","Введите курс",Таблица630[[#This Row],[Оптовая цена KRW за 1шт]]/$H$1)</f>
        <v>Введите курс</v>
      </c>
      <c r="J661" s="83"/>
      <c r="K661" s="84">
        <f>Таблица630[[#This Row],[Заказ коробок ]]*Таблица630[[#This Row],[Кол-во шт в коробке]]</f>
        <v>0</v>
      </c>
      <c r="L661" s="85">
        <f>Таблица630[[#This Row],[Общее кол-во шт]]*Таблица630[[#This Row],[Оптовая цена KRW за 1шт]]</f>
        <v>0</v>
      </c>
      <c r="M661" s="86" t="str">
        <f>IFERROR(Таблица630[[#This Row],[Общее кол-во шт]]*Таблица630[[#This Row],[Оптовая цена USD за 1шт]],"")</f>
        <v/>
      </c>
      <c r="N661" s="87"/>
    </row>
    <row r="662" spans="1:14" ht="22.5" customHeight="1">
      <c r="A662" s="44" t="s">
        <v>28390</v>
      </c>
      <c r="B662" s="76">
        <v>8809820682074</v>
      </c>
      <c r="C662" s="50" t="s">
        <v>28391</v>
      </c>
      <c r="D662" s="77" t="s">
        <v>28392</v>
      </c>
      <c r="E662" s="78">
        <v>18000</v>
      </c>
      <c r="F662" s="15">
        <v>0.56999999999999995</v>
      </c>
      <c r="G662" s="80">
        <v>3</v>
      </c>
      <c r="H662" s="81">
        <f>Таблица630[[#This Row],[Коэфициент стоимости]]*Таблица630[[#This Row],[Розничная цена KRW]]</f>
        <v>10260</v>
      </c>
      <c r="I662" s="82" t="str">
        <f>IF($H$1="","Введите курс",Таблица630[[#This Row],[Оптовая цена KRW за 1шт]]/$H$1)</f>
        <v>Введите курс</v>
      </c>
      <c r="J662" s="83"/>
      <c r="K662" s="84">
        <f>Таблица630[[#This Row],[Заказ коробок ]]*Таблица630[[#This Row],[Кол-во шт в коробке]]</f>
        <v>0</v>
      </c>
      <c r="L662" s="85">
        <f>Таблица630[[#This Row],[Общее кол-во шт]]*Таблица630[[#This Row],[Оптовая цена KRW за 1шт]]</f>
        <v>0</v>
      </c>
      <c r="M662" s="86" t="str">
        <f>IFERROR(Таблица630[[#This Row],[Общее кол-во шт]]*Таблица630[[#This Row],[Оптовая цена USD за 1шт]],"")</f>
        <v/>
      </c>
      <c r="N662" s="87"/>
    </row>
    <row r="663" spans="1:14" ht="22.5" customHeight="1">
      <c r="A663" s="44" t="s">
        <v>28393</v>
      </c>
      <c r="B663" s="76">
        <v>8809820683514</v>
      </c>
      <c r="C663" s="50" t="s">
        <v>28394</v>
      </c>
      <c r="D663" s="77" t="s">
        <v>28395</v>
      </c>
      <c r="E663" s="78">
        <v>17000</v>
      </c>
      <c r="F663" s="15">
        <v>0.56999999999999995</v>
      </c>
      <c r="G663" s="80">
        <v>4</v>
      </c>
      <c r="H663" s="81">
        <f>Таблица630[[#This Row],[Коэфициент стоимости]]*Таблица630[[#This Row],[Розничная цена KRW]]</f>
        <v>9690</v>
      </c>
      <c r="I663" s="82" t="str">
        <f>IF($H$1="","Введите курс",Таблица630[[#This Row],[Оптовая цена KRW за 1шт]]/$H$1)</f>
        <v>Введите курс</v>
      </c>
      <c r="J663" s="83"/>
      <c r="K663" s="84">
        <f>Таблица630[[#This Row],[Заказ коробок ]]*Таблица630[[#This Row],[Кол-во шт в коробке]]</f>
        <v>0</v>
      </c>
      <c r="L663" s="85">
        <f>Таблица630[[#This Row],[Общее кол-во шт]]*Таблица630[[#This Row],[Оптовая цена KRW за 1шт]]</f>
        <v>0</v>
      </c>
      <c r="M663" s="86" t="str">
        <f>IFERROR(Таблица630[[#This Row],[Общее кол-во шт]]*Таблица630[[#This Row],[Оптовая цена USD за 1шт]],"")</f>
        <v/>
      </c>
      <c r="N663" s="87"/>
    </row>
    <row r="664" spans="1:14" ht="22.5" customHeight="1">
      <c r="A664" s="44" t="s">
        <v>28396</v>
      </c>
      <c r="B664" s="76">
        <v>8806199470622</v>
      </c>
      <c r="C664" s="50" t="s">
        <v>28397</v>
      </c>
      <c r="D664" s="77" t="s">
        <v>28398</v>
      </c>
      <c r="E664" s="78">
        <v>13500</v>
      </c>
      <c r="F664" s="15">
        <v>0.56999999999999995</v>
      </c>
      <c r="G664" s="80">
        <v>6</v>
      </c>
      <c r="H664" s="81">
        <f>Таблица630[[#This Row],[Коэфициент стоимости]]*Таблица630[[#This Row],[Розничная цена KRW]]</f>
        <v>7694.9999999999991</v>
      </c>
      <c r="I664" s="82" t="str">
        <f>IF($H$1="","Введите курс",Таблица630[[#This Row],[Оптовая цена KRW за 1шт]]/$H$1)</f>
        <v>Введите курс</v>
      </c>
      <c r="J664" s="83"/>
      <c r="K664" s="84">
        <f>Таблица630[[#This Row],[Заказ коробок ]]*Таблица630[[#This Row],[Кол-во шт в коробке]]</f>
        <v>0</v>
      </c>
      <c r="L664" s="85">
        <f>Таблица630[[#This Row],[Общее кол-во шт]]*Таблица630[[#This Row],[Оптовая цена KRW за 1шт]]</f>
        <v>0</v>
      </c>
      <c r="M664" s="86" t="str">
        <f>IFERROR(Таблица630[[#This Row],[Общее кол-во шт]]*Таблица630[[#This Row],[Оптовая цена USD за 1шт]],"")</f>
        <v/>
      </c>
      <c r="N664" s="87"/>
    </row>
    <row r="665" spans="1:14" ht="22.5" customHeight="1">
      <c r="A665" s="44" t="s">
        <v>28399</v>
      </c>
      <c r="B665" s="76">
        <v>8809668018653</v>
      </c>
      <c r="C665" s="50" t="s">
        <v>28400</v>
      </c>
      <c r="D665" s="77" t="s">
        <v>28401</v>
      </c>
      <c r="E665" s="78">
        <v>19000</v>
      </c>
      <c r="F665" s="15">
        <v>0.56999999999999995</v>
      </c>
      <c r="G665" s="80">
        <v>6</v>
      </c>
      <c r="H665" s="81">
        <f>Таблица630[[#This Row],[Коэфициент стоимости]]*Таблица630[[#This Row],[Розничная цена KRW]]</f>
        <v>10829.999999999998</v>
      </c>
      <c r="I665" s="82" t="str">
        <f>IF($H$1="","Введите курс",Таблица630[[#This Row],[Оптовая цена KRW за 1шт]]/$H$1)</f>
        <v>Введите курс</v>
      </c>
      <c r="J665" s="83"/>
      <c r="K665" s="84">
        <f>Таблица630[[#This Row],[Заказ коробок ]]*Таблица630[[#This Row],[Кол-во шт в коробке]]</f>
        <v>0</v>
      </c>
      <c r="L665" s="85">
        <f>Таблица630[[#This Row],[Общее кол-во шт]]*Таблица630[[#This Row],[Оптовая цена KRW за 1шт]]</f>
        <v>0</v>
      </c>
      <c r="M665" s="86" t="str">
        <f>IFERROR(Таблица630[[#This Row],[Общее кол-во шт]]*Таблица630[[#This Row],[Оптовая цена USD за 1шт]],"")</f>
        <v/>
      </c>
      <c r="N665" s="87"/>
    </row>
    <row r="666" spans="1:14" ht="22.5" customHeight="1">
      <c r="A666" s="44" t="s">
        <v>28402</v>
      </c>
      <c r="B666" s="76">
        <v>8809668024067</v>
      </c>
      <c r="C666" s="50" t="s">
        <v>28403</v>
      </c>
      <c r="D666" s="77" t="s">
        <v>28404</v>
      </c>
      <c r="E666" s="78">
        <v>17000</v>
      </c>
      <c r="F666" s="15">
        <v>0.56999999999999995</v>
      </c>
      <c r="G666" s="80">
        <v>6</v>
      </c>
      <c r="H666" s="81">
        <f>Таблица630[[#This Row],[Коэфициент стоимости]]*Таблица630[[#This Row],[Розничная цена KRW]]</f>
        <v>9690</v>
      </c>
      <c r="I666" s="82" t="str">
        <f>IF($H$1="","Введите курс",Таблица630[[#This Row],[Оптовая цена KRW за 1шт]]/$H$1)</f>
        <v>Введите курс</v>
      </c>
      <c r="J666" s="83"/>
      <c r="K666" s="84">
        <f>Таблица630[[#This Row],[Заказ коробок ]]*Таблица630[[#This Row],[Кол-во шт в коробке]]</f>
        <v>0</v>
      </c>
      <c r="L666" s="85">
        <f>Таблица630[[#This Row],[Общее кол-во шт]]*Таблица630[[#This Row],[Оптовая цена KRW за 1шт]]</f>
        <v>0</v>
      </c>
      <c r="M666" s="86" t="str">
        <f>IFERROR(Таблица630[[#This Row],[Общее кол-во шт]]*Таблица630[[#This Row],[Оптовая цена USD за 1шт]],"")</f>
        <v/>
      </c>
      <c r="N666" s="87"/>
    </row>
    <row r="667" spans="1:14" ht="22.5" customHeight="1">
      <c r="A667" s="44" t="s">
        <v>28405</v>
      </c>
      <c r="B667" s="76">
        <v>8809667996723</v>
      </c>
      <c r="C667" s="50" t="s">
        <v>28406</v>
      </c>
      <c r="D667" s="77" t="s">
        <v>28407</v>
      </c>
      <c r="E667" s="78">
        <v>8000</v>
      </c>
      <c r="F667" s="15">
        <v>0.56999999999999995</v>
      </c>
      <c r="G667" s="80">
        <v>6</v>
      </c>
      <c r="H667" s="81">
        <f>Таблица630[[#This Row],[Коэфициент стоимости]]*Таблица630[[#This Row],[Розничная цена KRW]]</f>
        <v>4560</v>
      </c>
      <c r="I667" s="82" t="str">
        <f>IF($H$1="","Введите курс",Таблица630[[#This Row],[Оптовая цена KRW за 1шт]]/$H$1)</f>
        <v>Введите курс</v>
      </c>
      <c r="J667" s="83"/>
      <c r="K667" s="84">
        <f>Таблица630[[#This Row],[Заказ коробок ]]*Таблица630[[#This Row],[Кол-во шт в коробке]]</f>
        <v>0</v>
      </c>
      <c r="L667" s="85">
        <f>Таблица630[[#This Row],[Общее кол-во шт]]*Таблица630[[#This Row],[Оптовая цена KRW за 1шт]]</f>
        <v>0</v>
      </c>
      <c r="M667" s="86" t="str">
        <f>IFERROR(Таблица630[[#This Row],[Общее кол-во шт]]*Таблица630[[#This Row],[Оптовая цена USD за 1шт]],"")</f>
        <v/>
      </c>
      <c r="N667" s="87"/>
    </row>
    <row r="668" spans="1:14" ht="22.5" customHeight="1">
      <c r="A668" s="44" t="s">
        <v>28408</v>
      </c>
      <c r="B668" s="76">
        <v>8809668018738</v>
      </c>
      <c r="C668" s="50" t="s">
        <v>28409</v>
      </c>
      <c r="D668" s="77" t="s">
        <v>28410</v>
      </c>
      <c r="E668" s="78">
        <v>21000</v>
      </c>
      <c r="F668" s="15">
        <v>0.56999999999999995</v>
      </c>
      <c r="G668" s="80">
        <v>6</v>
      </c>
      <c r="H668" s="81">
        <f>Таблица630[[#This Row],[Коэфициент стоимости]]*Таблица630[[#This Row],[Розничная цена KRW]]</f>
        <v>11969.999999999998</v>
      </c>
      <c r="I668" s="82" t="str">
        <f>IF($H$1="","Введите курс",Таблица630[[#This Row],[Оптовая цена KRW за 1шт]]/$H$1)</f>
        <v>Введите курс</v>
      </c>
      <c r="J668" s="83"/>
      <c r="K668" s="84">
        <f>Таблица630[[#This Row],[Заказ коробок ]]*Таблица630[[#This Row],[Кол-во шт в коробке]]</f>
        <v>0</v>
      </c>
      <c r="L668" s="85">
        <f>Таблица630[[#This Row],[Общее кол-во шт]]*Таблица630[[#This Row],[Оптовая цена KRW за 1шт]]</f>
        <v>0</v>
      </c>
      <c r="M668" s="86" t="str">
        <f>IFERROR(Таблица630[[#This Row],[Общее кол-во шт]]*Таблица630[[#This Row],[Оптовая цена USD за 1шт]],"")</f>
        <v/>
      </c>
      <c r="N668" s="87"/>
    </row>
    <row r="669" spans="1:14" ht="22.5" customHeight="1">
      <c r="A669" s="44" t="s">
        <v>28411</v>
      </c>
      <c r="B669" s="76">
        <v>8809668023329</v>
      </c>
      <c r="C669" s="50" t="s">
        <v>28412</v>
      </c>
      <c r="D669" s="77" t="s">
        <v>28413</v>
      </c>
      <c r="E669" s="78">
        <v>34000</v>
      </c>
      <c r="F669" s="15">
        <v>0.56999999999999995</v>
      </c>
      <c r="G669" s="80">
        <v>0</v>
      </c>
      <c r="H669" s="81">
        <f>Таблица630[[#This Row],[Коэфициент стоимости]]*Таблица630[[#This Row],[Розничная цена KRW]]</f>
        <v>19380</v>
      </c>
      <c r="I669" s="82" t="str">
        <f>IF($H$1="","Введите курс",Таблица630[[#This Row],[Оптовая цена KRW за 1шт]]/$H$1)</f>
        <v>Введите курс</v>
      </c>
      <c r="J669" s="83"/>
      <c r="K669" s="84">
        <f>Таблица630[[#This Row],[Заказ коробок ]]*Таблица630[[#This Row],[Кол-во шт в коробке]]</f>
        <v>0</v>
      </c>
      <c r="L669" s="85">
        <f>Таблица630[[#This Row],[Общее кол-во шт]]*Таблица630[[#This Row],[Оптовая цена KRW за 1шт]]</f>
        <v>0</v>
      </c>
      <c r="M669" s="86" t="str">
        <f>IFERROR(Таблица630[[#This Row],[Общее кол-во шт]]*Таблица630[[#This Row],[Оптовая цена USD за 1шт]],"")</f>
        <v/>
      </c>
      <c r="N669" s="87"/>
    </row>
    <row r="670" spans="1:14" ht="22.5" customHeight="1">
      <c r="A670" s="44" t="s">
        <v>28414</v>
      </c>
      <c r="B670" s="76">
        <v>8809668017922</v>
      </c>
      <c r="C670" s="50" t="s">
        <v>28415</v>
      </c>
      <c r="D670" s="77" t="s">
        <v>28416</v>
      </c>
      <c r="E670" s="78">
        <v>17000</v>
      </c>
      <c r="F670" s="15">
        <v>0.56999999999999995</v>
      </c>
      <c r="G670" s="80">
        <v>6</v>
      </c>
      <c r="H670" s="81">
        <f>Таблица630[[#This Row],[Коэфициент стоимости]]*Таблица630[[#This Row],[Розничная цена KRW]]</f>
        <v>9690</v>
      </c>
      <c r="I670" s="82" t="str">
        <f>IF($H$1="","Введите курс",Таблица630[[#This Row],[Оптовая цена KRW за 1шт]]/$H$1)</f>
        <v>Введите курс</v>
      </c>
      <c r="J670" s="83"/>
      <c r="K670" s="84">
        <f>Таблица630[[#This Row],[Заказ коробок ]]*Таблица630[[#This Row],[Кол-во шт в коробке]]</f>
        <v>0</v>
      </c>
      <c r="L670" s="85">
        <f>Таблица630[[#This Row],[Общее кол-во шт]]*Таблица630[[#This Row],[Оптовая цена KRW за 1шт]]</f>
        <v>0</v>
      </c>
      <c r="M670" s="86" t="str">
        <f>IFERROR(Таблица630[[#This Row],[Общее кол-во шт]]*Таблица630[[#This Row],[Оптовая цена USD за 1шт]],"")</f>
        <v/>
      </c>
      <c r="N670" s="87"/>
    </row>
    <row r="671" spans="1:14" ht="22.5" customHeight="1">
      <c r="A671" s="44" t="s">
        <v>28417</v>
      </c>
      <c r="B671" s="76">
        <v>8809668018707</v>
      </c>
      <c r="C671" s="50" t="s">
        <v>28418</v>
      </c>
      <c r="D671" s="77" t="s">
        <v>28419</v>
      </c>
      <c r="E671" s="78">
        <v>17000</v>
      </c>
      <c r="F671" s="15">
        <v>0.56999999999999995</v>
      </c>
      <c r="G671" s="80">
        <v>6</v>
      </c>
      <c r="H671" s="81">
        <f>Таблица630[[#This Row],[Коэфициент стоимости]]*Таблица630[[#This Row],[Розничная цена KRW]]</f>
        <v>9690</v>
      </c>
      <c r="I671" s="82" t="str">
        <f>IF($H$1="","Введите курс",Таблица630[[#This Row],[Оптовая цена KRW за 1шт]]/$H$1)</f>
        <v>Введите курс</v>
      </c>
      <c r="J671" s="83"/>
      <c r="K671" s="84">
        <f>Таблица630[[#This Row],[Заказ коробок ]]*Таблица630[[#This Row],[Кол-во шт в коробке]]</f>
        <v>0</v>
      </c>
      <c r="L671" s="85">
        <f>Таблица630[[#This Row],[Общее кол-во шт]]*Таблица630[[#This Row],[Оптовая цена KRW за 1шт]]</f>
        <v>0</v>
      </c>
      <c r="M671" s="86" t="str">
        <f>IFERROR(Таблица630[[#This Row],[Общее кол-во шт]]*Таблица630[[#This Row],[Оптовая цена USD за 1шт]],"")</f>
        <v/>
      </c>
      <c r="N671" s="87"/>
    </row>
    <row r="672" spans="1:14" ht="22.5" customHeight="1">
      <c r="A672" s="44" t="s">
        <v>28420</v>
      </c>
      <c r="B672" s="76">
        <v>8809668018714</v>
      </c>
      <c r="C672" s="50" t="s">
        <v>28421</v>
      </c>
      <c r="D672" s="77" t="s">
        <v>28422</v>
      </c>
      <c r="E672" s="78">
        <v>20000</v>
      </c>
      <c r="F672" s="15">
        <v>0.56999999999999995</v>
      </c>
      <c r="G672" s="80">
        <v>6</v>
      </c>
      <c r="H672" s="81">
        <f>Таблица630[[#This Row],[Коэфициент стоимости]]*Таблица630[[#This Row],[Розничная цена KRW]]</f>
        <v>11399.999999999998</v>
      </c>
      <c r="I672" s="82" t="str">
        <f>IF($H$1="","Введите курс",Таблица630[[#This Row],[Оптовая цена KRW за 1шт]]/$H$1)</f>
        <v>Введите курс</v>
      </c>
      <c r="J672" s="83"/>
      <c r="K672" s="84">
        <f>Таблица630[[#This Row],[Заказ коробок ]]*Таблица630[[#This Row],[Кол-во шт в коробке]]</f>
        <v>0</v>
      </c>
      <c r="L672" s="85">
        <f>Таблица630[[#This Row],[Общее кол-во шт]]*Таблица630[[#This Row],[Оптовая цена KRW за 1шт]]</f>
        <v>0</v>
      </c>
      <c r="M672" s="86" t="str">
        <f>IFERROR(Таблица630[[#This Row],[Общее кол-во шт]]*Таблица630[[#This Row],[Оптовая цена USD за 1шт]],"")</f>
        <v/>
      </c>
      <c r="N672" s="87"/>
    </row>
    <row r="673" spans="1:14" ht="22.5" customHeight="1">
      <c r="A673" s="44" t="s">
        <v>28423</v>
      </c>
      <c r="B673" s="76">
        <v>8809668018721</v>
      </c>
      <c r="C673" s="50" t="s">
        <v>28424</v>
      </c>
      <c r="D673" s="77" t="s">
        <v>28425</v>
      </c>
      <c r="E673" s="78">
        <v>22000</v>
      </c>
      <c r="F673" s="15">
        <v>0.56999999999999995</v>
      </c>
      <c r="G673" s="80">
        <v>6</v>
      </c>
      <c r="H673" s="81">
        <f>Таблица630[[#This Row],[Коэфициент стоимости]]*Таблица630[[#This Row],[Розничная цена KRW]]</f>
        <v>12539.999999999998</v>
      </c>
      <c r="I673" s="82" t="str">
        <f>IF($H$1="","Введите курс",Таблица630[[#This Row],[Оптовая цена KRW за 1шт]]/$H$1)</f>
        <v>Введите курс</v>
      </c>
      <c r="J673" s="83"/>
      <c r="K673" s="84">
        <f>Таблица630[[#This Row],[Заказ коробок ]]*Таблица630[[#This Row],[Кол-во шт в коробке]]</f>
        <v>0</v>
      </c>
      <c r="L673" s="85">
        <f>Таблица630[[#This Row],[Общее кол-во шт]]*Таблица630[[#This Row],[Оптовая цена KRW за 1шт]]</f>
        <v>0</v>
      </c>
      <c r="M673" s="86" t="str">
        <f>IFERROR(Таблица630[[#This Row],[Общее кол-во шт]]*Таблица630[[#This Row],[Оптовая цена USD за 1шт]],"")</f>
        <v/>
      </c>
      <c r="N673" s="87"/>
    </row>
    <row r="674" spans="1:14" ht="22.5" customHeight="1">
      <c r="A674" s="44" t="s">
        <v>28426</v>
      </c>
      <c r="B674" s="76">
        <v>8809668003017</v>
      </c>
      <c r="C674" s="50" t="s">
        <v>28427</v>
      </c>
      <c r="D674" s="77" t="s">
        <v>28428</v>
      </c>
      <c r="E674" s="78">
        <v>9000</v>
      </c>
      <c r="F674" s="15">
        <v>0.56999999999999995</v>
      </c>
      <c r="G674" s="80">
        <v>6</v>
      </c>
      <c r="H674" s="81">
        <f>Таблица630[[#This Row],[Коэфициент стоимости]]*Таблица630[[#This Row],[Розничная цена KRW]]</f>
        <v>5130</v>
      </c>
      <c r="I674" s="82" t="str">
        <f>IF($H$1="","Введите курс",Таблица630[[#This Row],[Оптовая цена KRW за 1шт]]/$H$1)</f>
        <v>Введите курс</v>
      </c>
      <c r="J674" s="83"/>
      <c r="K674" s="84">
        <f>Таблица630[[#This Row],[Заказ коробок ]]*Таблица630[[#This Row],[Кол-во шт в коробке]]</f>
        <v>0</v>
      </c>
      <c r="L674" s="85">
        <f>Таблица630[[#This Row],[Общее кол-во шт]]*Таблица630[[#This Row],[Оптовая цена KRW за 1шт]]</f>
        <v>0</v>
      </c>
      <c r="M674" s="86" t="str">
        <f>IFERROR(Таблица630[[#This Row],[Общее кол-во шт]]*Таблица630[[#This Row],[Оптовая цена USD за 1шт]],"")</f>
        <v/>
      </c>
      <c r="N674" s="87"/>
    </row>
    <row r="675" spans="1:14" ht="22.5" customHeight="1">
      <c r="A675" s="44" t="s">
        <v>28429</v>
      </c>
      <c r="B675" s="76">
        <v>8809668003000</v>
      </c>
      <c r="C675" s="50" t="s">
        <v>28430</v>
      </c>
      <c r="D675" s="77" t="s">
        <v>28431</v>
      </c>
      <c r="E675" s="78">
        <v>9000</v>
      </c>
      <c r="F675" s="15">
        <v>0.56999999999999995</v>
      </c>
      <c r="G675" s="80">
        <v>6</v>
      </c>
      <c r="H675" s="81">
        <f>Таблица630[[#This Row],[Коэфициент стоимости]]*Таблица630[[#This Row],[Розничная цена KRW]]</f>
        <v>5130</v>
      </c>
      <c r="I675" s="82" t="str">
        <f>IF($H$1="","Введите курс",Таблица630[[#This Row],[Оптовая цена KRW за 1шт]]/$H$1)</f>
        <v>Введите курс</v>
      </c>
      <c r="J675" s="83"/>
      <c r="K675" s="84">
        <f>Таблица630[[#This Row],[Заказ коробок ]]*Таблица630[[#This Row],[Кол-во шт в коробке]]</f>
        <v>0</v>
      </c>
      <c r="L675" s="85">
        <f>Таблица630[[#This Row],[Общее кол-во шт]]*Таблица630[[#This Row],[Оптовая цена KRW за 1шт]]</f>
        <v>0</v>
      </c>
      <c r="M675" s="86" t="str">
        <f>IFERROR(Таблица630[[#This Row],[Общее кол-во шт]]*Таблица630[[#This Row],[Оптовая цена USD за 1шт]],"")</f>
        <v/>
      </c>
      <c r="N675" s="87"/>
    </row>
    <row r="676" spans="1:14" ht="22.5" customHeight="1">
      <c r="A676" s="44" t="s">
        <v>28432</v>
      </c>
      <c r="B676" s="76">
        <v>8806199482519</v>
      </c>
      <c r="C676" s="50" t="s">
        <v>28433</v>
      </c>
      <c r="D676" s="77" t="s">
        <v>28434</v>
      </c>
      <c r="E676" s="78">
        <v>7500</v>
      </c>
      <c r="F676" s="15">
        <v>0.56999999999999995</v>
      </c>
      <c r="G676" s="80">
        <v>6</v>
      </c>
      <c r="H676" s="81">
        <f>Таблица630[[#This Row],[Коэфициент стоимости]]*Таблица630[[#This Row],[Розничная цена KRW]]</f>
        <v>4275</v>
      </c>
      <c r="I676" s="82" t="str">
        <f>IF($H$1="","Введите курс",Таблица630[[#This Row],[Оптовая цена KRW за 1шт]]/$H$1)</f>
        <v>Введите курс</v>
      </c>
      <c r="J676" s="83"/>
      <c r="K676" s="84">
        <f>Таблица630[[#This Row],[Заказ коробок ]]*Таблица630[[#This Row],[Кол-во шт в коробке]]</f>
        <v>0</v>
      </c>
      <c r="L676" s="85">
        <f>Таблица630[[#This Row],[Общее кол-во шт]]*Таблица630[[#This Row],[Оптовая цена KRW за 1шт]]</f>
        <v>0</v>
      </c>
      <c r="M676" s="86" t="str">
        <f>IFERROR(Таблица630[[#This Row],[Общее кол-во шт]]*Таблица630[[#This Row],[Оптовая цена USD за 1шт]],"")</f>
        <v/>
      </c>
      <c r="N676" s="87"/>
    </row>
    <row r="677" spans="1:14" ht="22.5" customHeight="1">
      <c r="A677" s="44" t="s">
        <v>28435</v>
      </c>
      <c r="B677" s="76">
        <v>8809668025910</v>
      </c>
      <c r="C677" s="50" t="s">
        <v>28436</v>
      </c>
      <c r="D677" s="77" t="s">
        <v>28437</v>
      </c>
      <c r="E677" s="78">
        <v>9000</v>
      </c>
      <c r="F677" s="15">
        <v>0.56999999999999995</v>
      </c>
      <c r="G677" s="80">
        <v>6</v>
      </c>
      <c r="H677" s="81">
        <f>Таблица630[[#This Row],[Коэфициент стоимости]]*Таблица630[[#This Row],[Розничная цена KRW]]</f>
        <v>5130</v>
      </c>
      <c r="I677" s="82" t="str">
        <f>IF($H$1="","Введите курс",Таблица630[[#This Row],[Оптовая цена KRW за 1шт]]/$H$1)</f>
        <v>Введите курс</v>
      </c>
      <c r="J677" s="83"/>
      <c r="K677" s="84">
        <f>Таблица630[[#This Row],[Заказ коробок ]]*Таблица630[[#This Row],[Кол-во шт в коробке]]</f>
        <v>0</v>
      </c>
      <c r="L677" s="85">
        <f>Таблица630[[#This Row],[Общее кол-во шт]]*Таблица630[[#This Row],[Оптовая цена KRW за 1шт]]</f>
        <v>0</v>
      </c>
      <c r="M677" s="86" t="str">
        <f>IFERROR(Таблица630[[#This Row],[Общее кол-во шт]]*Таблица630[[#This Row],[Оптовая цена USD за 1шт]],"")</f>
        <v/>
      </c>
      <c r="N677" s="87"/>
    </row>
    <row r="678" spans="1:14" ht="22.5" customHeight="1">
      <c r="A678" s="44" t="s">
        <v>28438</v>
      </c>
      <c r="B678" s="76">
        <v>8809668025903</v>
      </c>
      <c r="C678" s="50" t="s">
        <v>28439</v>
      </c>
      <c r="D678" s="77" t="s">
        <v>28440</v>
      </c>
      <c r="E678" s="78">
        <v>9000</v>
      </c>
      <c r="F678" s="15">
        <v>0.56999999999999995</v>
      </c>
      <c r="G678" s="80">
        <v>6</v>
      </c>
      <c r="H678" s="81">
        <f>Таблица630[[#This Row],[Коэфициент стоимости]]*Таблица630[[#This Row],[Розничная цена KRW]]</f>
        <v>5130</v>
      </c>
      <c r="I678" s="82" t="str">
        <f>IF($H$1="","Введите курс",Таблица630[[#This Row],[Оптовая цена KRW за 1шт]]/$H$1)</f>
        <v>Введите курс</v>
      </c>
      <c r="J678" s="83"/>
      <c r="K678" s="84">
        <f>Таблица630[[#This Row],[Заказ коробок ]]*Таблица630[[#This Row],[Кол-во шт в коробке]]</f>
        <v>0</v>
      </c>
      <c r="L678" s="85">
        <f>Таблица630[[#This Row],[Общее кол-во шт]]*Таблица630[[#This Row],[Оптовая цена KRW за 1шт]]</f>
        <v>0</v>
      </c>
      <c r="M678" s="86" t="str">
        <f>IFERROR(Таблица630[[#This Row],[Общее кол-во шт]]*Таблица630[[#This Row],[Оптовая цена USD за 1шт]],"")</f>
        <v/>
      </c>
      <c r="N678" s="87"/>
    </row>
    <row r="679" spans="1:14" ht="22.5" customHeight="1">
      <c r="A679" s="44" t="s">
        <v>28441</v>
      </c>
      <c r="B679" s="76">
        <v>8809668025927</v>
      </c>
      <c r="C679" s="50" t="s">
        <v>28442</v>
      </c>
      <c r="D679" s="77" t="s">
        <v>28443</v>
      </c>
      <c r="E679" s="78">
        <v>9000</v>
      </c>
      <c r="F679" s="15">
        <v>0.56999999999999995</v>
      </c>
      <c r="G679" s="80">
        <v>6</v>
      </c>
      <c r="H679" s="81">
        <f>Таблица630[[#This Row],[Коэфициент стоимости]]*Таблица630[[#This Row],[Розничная цена KRW]]</f>
        <v>5130</v>
      </c>
      <c r="I679" s="82" t="str">
        <f>IF($H$1="","Введите курс",Таблица630[[#This Row],[Оптовая цена KRW за 1шт]]/$H$1)</f>
        <v>Введите курс</v>
      </c>
      <c r="J679" s="83"/>
      <c r="K679" s="84">
        <f>Таблица630[[#This Row],[Заказ коробок ]]*Таблица630[[#This Row],[Кол-во шт в коробке]]</f>
        <v>0</v>
      </c>
      <c r="L679" s="85">
        <f>Таблица630[[#This Row],[Общее кол-во шт]]*Таблица630[[#This Row],[Оптовая цена KRW за 1шт]]</f>
        <v>0</v>
      </c>
      <c r="M679" s="86" t="str">
        <f>IFERROR(Таблица630[[#This Row],[Общее кол-во шт]]*Таблица630[[#This Row],[Оптовая цена USD за 1шт]],"")</f>
        <v/>
      </c>
      <c r="N679" s="87"/>
    </row>
    <row r="680" spans="1:14" ht="22.5" customHeight="1">
      <c r="A680" s="44" t="s">
        <v>28444</v>
      </c>
      <c r="B680" s="76">
        <v>8809668011692</v>
      </c>
      <c r="C680" s="50" t="s">
        <v>28445</v>
      </c>
      <c r="D680" s="77" t="s">
        <v>28446</v>
      </c>
      <c r="E680" s="78">
        <v>14000</v>
      </c>
      <c r="F680" s="15">
        <v>0.56999999999999995</v>
      </c>
      <c r="G680" s="80">
        <v>6</v>
      </c>
      <c r="H680" s="81">
        <f>Таблица630[[#This Row],[Коэфициент стоимости]]*Таблица630[[#This Row],[Розничная цена KRW]]</f>
        <v>7979.9999999999991</v>
      </c>
      <c r="I680" s="82" t="str">
        <f>IF($H$1="","Введите курс",Таблица630[[#This Row],[Оптовая цена KRW за 1шт]]/$H$1)</f>
        <v>Введите курс</v>
      </c>
      <c r="J680" s="83"/>
      <c r="K680" s="84">
        <f>Таблица630[[#This Row],[Заказ коробок ]]*Таблица630[[#This Row],[Кол-во шт в коробке]]</f>
        <v>0</v>
      </c>
      <c r="L680" s="85">
        <f>Таблица630[[#This Row],[Общее кол-во шт]]*Таблица630[[#This Row],[Оптовая цена KRW за 1шт]]</f>
        <v>0</v>
      </c>
      <c r="M680" s="86" t="str">
        <f>IFERROR(Таблица630[[#This Row],[Общее кол-во шт]]*Таблица630[[#This Row],[Оптовая цена USD за 1шт]],"")</f>
        <v/>
      </c>
      <c r="N680" s="87"/>
    </row>
    <row r="681" spans="1:14" ht="22.5" customHeight="1">
      <c r="A681" s="44" t="s">
        <v>28447</v>
      </c>
      <c r="B681" s="76">
        <v>8809668011807</v>
      </c>
      <c r="C681" s="50" t="s">
        <v>28448</v>
      </c>
      <c r="D681" s="77" t="s">
        <v>28449</v>
      </c>
      <c r="E681" s="78">
        <v>14000</v>
      </c>
      <c r="F681" s="15">
        <v>0.56999999999999995</v>
      </c>
      <c r="G681" s="80">
        <v>6</v>
      </c>
      <c r="H681" s="81">
        <f>Таблица630[[#This Row],[Коэфициент стоимости]]*Таблица630[[#This Row],[Розничная цена KRW]]</f>
        <v>7979.9999999999991</v>
      </c>
      <c r="I681" s="82" t="str">
        <f>IF($H$1="","Введите курс",Таблица630[[#This Row],[Оптовая цена KRW за 1шт]]/$H$1)</f>
        <v>Введите курс</v>
      </c>
      <c r="J681" s="83"/>
      <c r="K681" s="84">
        <f>Таблица630[[#This Row],[Заказ коробок ]]*Таблица630[[#This Row],[Кол-во шт в коробке]]</f>
        <v>0</v>
      </c>
      <c r="L681" s="85">
        <f>Таблица630[[#This Row],[Общее кол-во шт]]*Таблица630[[#This Row],[Оптовая цена KRW за 1шт]]</f>
        <v>0</v>
      </c>
      <c r="M681" s="86" t="str">
        <f>IFERROR(Таблица630[[#This Row],[Общее кол-во шт]]*Таблица630[[#This Row],[Оптовая цена USD за 1шт]],"")</f>
        <v/>
      </c>
      <c r="N681" s="87"/>
    </row>
    <row r="682" spans="1:14" ht="22.5" customHeight="1">
      <c r="A682" s="44" t="s">
        <v>28450</v>
      </c>
      <c r="B682" s="76">
        <v>8809668011685</v>
      </c>
      <c r="C682" s="50" t="s">
        <v>28451</v>
      </c>
      <c r="D682" s="77" t="s">
        <v>28452</v>
      </c>
      <c r="E682" s="78">
        <v>14000</v>
      </c>
      <c r="F682" s="15">
        <v>0.56999999999999995</v>
      </c>
      <c r="G682" s="80">
        <v>6</v>
      </c>
      <c r="H682" s="81">
        <f>Таблица630[[#This Row],[Коэфициент стоимости]]*Таблица630[[#This Row],[Розничная цена KRW]]</f>
        <v>7979.9999999999991</v>
      </c>
      <c r="I682" s="82" t="str">
        <f>IF($H$1="","Введите курс",Таблица630[[#This Row],[Оптовая цена KRW за 1шт]]/$H$1)</f>
        <v>Введите курс</v>
      </c>
      <c r="J682" s="83"/>
      <c r="K682" s="84">
        <f>Таблица630[[#This Row],[Заказ коробок ]]*Таблица630[[#This Row],[Кол-во шт в коробке]]</f>
        <v>0</v>
      </c>
      <c r="L682" s="85">
        <f>Таблица630[[#This Row],[Общее кол-во шт]]*Таблица630[[#This Row],[Оптовая цена KRW за 1шт]]</f>
        <v>0</v>
      </c>
      <c r="M682" s="86" t="str">
        <f>IFERROR(Таблица630[[#This Row],[Общее кол-во шт]]*Таблица630[[#This Row],[Оптовая цена USD за 1шт]],"")</f>
        <v/>
      </c>
      <c r="N682" s="87"/>
    </row>
    <row r="683" spans="1:14" ht="22.5" customHeight="1">
      <c r="A683" s="44" t="s">
        <v>28453</v>
      </c>
      <c r="B683" s="76">
        <v>8809668011814</v>
      </c>
      <c r="C683" s="50" t="s">
        <v>28454</v>
      </c>
      <c r="D683" s="77" t="s">
        <v>28455</v>
      </c>
      <c r="E683" s="78">
        <v>14000</v>
      </c>
      <c r="F683" s="15">
        <v>0.56999999999999995</v>
      </c>
      <c r="G683" s="80">
        <v>6</v>
      </c>
      <c r="H683" s="81">
        <f>Таблица630[[#This Row],[Коэфициент стоимости]]*Таблица630[[#This Row],[Розничная цена KRW]]</f>
        <v>7979.9999999999991</v>
      </c>
      <c r="I683" s="82" t="str">
        <f>IF($H$1="","Введите курс",Таблица630[[#This Row],[Оптовая цена KRW за 1шт]]/$H$1)</f>
        <v>Введите курс</v>
      </c>
      <c r="J683" s="83"/>
      <c r="K683" s="84">
        <f>Таблица630[[#This Row],[Заказ коробок ]]*Таблица630[[#This Row],[Кол-во шт в коробке]]</f>
        <v>0</v>
      </c>
      <c r="L683" s="85">
        <f>Таблица630[[#This Row],[Общее кол-во шт]]*Таблица630[[#This Row],[Оптовая цена KRW за 1шт]]</f>
        <v>0</v>
      </c>
      <c r="M683" s="86" t="str">
        <f>IFERROR(Таблица630[[#This Row],[Общее кол-во шт]]*Таблица630[[#This Row],[Оптовая цена USD за 1шт]],"")</f>
        <v/>
      </c>
      <c r="N683" s="87"/>
    </row>
    <row r="684" spans="1:14" ht="22.5" customHeight="1">
      <c r="A684" s="44" t="s">
        <v>28456</v>
      </c>
      <c r="B684" s="76">
        <v>8809668011821</v>
      </c>
      <c r="C684" s="50" t="s">
        <v>28457</v>
      </c>
      <c r="D684" s="77" t="s">
        <v>28458</v>
      </c>
      <c r="E684" s="78">
        <v>14000</v>
      </c>
      <c r="F684" s="15">
        <v>0.56999999999999995</v>
      </c>
      <c r="G684" s="80">
        <v>6</v>
      </c>
      <c r="H684" s="81">
        <f>Таблица630[[#This Row],[Коэфициент стоимости]]*Таблица630[[#This Row],[Розничная цена KRW]]</f>
        <v>7979.9999999999991</v>
      </c>
      <c r="I684" s="82" t="str">
        <f>IF($H$1="","Введите курс",Таблица630[[#This Row],[Оптовая цена KRW за 1шт]]/$H$1)</f>
        <v>Введите курс</v>
      </c>
      <c r="J684" s="83"/>
      <c r="K684" s="84">
        <f>Таблица630[[#This Row],[Заказ коробок ]]*Таблица630[[#This Row],[Кол-во шт в коробке]]</f>
        <v>0</v>
      </c>
      <c r="L684" s="85">
        <f>Таблица630[[#This Row],[Общее кол-во шт]]*Таблица630[[#This Row],[Оптовая цена KRW за 1шт]]</f>
        <v>0</v>
      </c>
      <c r="M684" s="86" t="str">
        <f>IFERROR(Таблица630[[#This Row],[Общее кол-во шт]]*Таблица630[[#This Row],[Оптовая цена USD за 1шт]],"")</f>
        <v/>
      </c>
      <c r="N684" s="87"/>
    </row>
    <row r="685" spans="1:14" ht="22.5" customHeight="1">
      <c r="A685" s="44" t="s">
        <v>28459</v>
      </c>
      <c r="B685" s="76">
        <v>8809667985819</v>
      </c>
      <c r="C685" s="50" t="s">
        <v>28460</v>
      </c>
      <c r="D685" s="77" t="s">
        <v>28461</v>
      </c>
      <c r="E685" s="78">
        <v>11000</v>
      </c>
      <c r="F685" s="15">
        <v>0.56999999999999995</v>
      </c>
      <c r="G685" s="80">
        <v>6</v>
      </c>
      <c r="H685" s="81">
        <f>Таблица630[[#This Row],[Коэфициент стоимости]]*Таблица630[[#This Row],[Розничная цена KRW]]</f>
        <v>6269.9999999999991</v>
      </c>
      <c r="I685" s="82" t="str">
        <f>IF($H$1="","Введите курс",Таблица630[[#This Row],[Оптовая цена KRW за 1шт]]/$H$1)</f>
        <v>Введите курс</v>
      </c>
      <c r="J685" s="83"/>
      <c r="K685" s="84">
        <f>Таблица630[[#This Row],[Заказ коробок ]]*Таблица630[[#This Row],[Кол-во шт в коробке]]</f>
        <v>0</v>
      </c>
      <c r="L685" s="85">
        <f>Таблица630[[#This Row],[Общее кол-во шт]]*Таблица630[[#This Row],[Оптовая цена KRW за 1шт]]</f>
        <v>0</v>
      </c>
      <c r="M685" s="86" t="str">
        <f>IFERROR(Таблица630[[#This Row],[Общее кол-во шт]]*Таблица630[[#This Row],[Оптовая цена USD за 1шт]],"")</f>
        <v/>
      </c>
      <c r="N685" s="87"/>
    </row>
    <row r="686" spans="1:14" ht="22.5" customHeight="1">
      <c r="A686" s="44" t="s">
        <v>28462</v>
      </c>
      <c r="B686" s="76">
        <v>8809667985826</v>
      </c>
      <c r="C686" s="50" t="s">
        <v>28463</v>
      </c>
      <c r="D686" s="77" t="s">
        <v>28464</v>
      </c>
      <c r="E686" s="78">
        <v>11000</v>
      </c>
      <c r="F686" s="15">
        <v>0.56999999999999995</v>
      </c>
      <c r="G686" s="80">
        <v>6</v>
      </c>
      <c r="H686" s="81">
        <f>Таблица630[[#This Row],[Коэфициент стоимости]]*Таблица630[[#This Row],[Розничная цена KRW]]</f>
        <v>6269.9999999999991</v>
      </c>
      <c r="I686" s="82" t="str">
        <f>IF($H$1="","Введите курс",Таблица630[[#This Row],[Оптовая цена KRW за 1шт]]/$H$1)</f>
        <v>Введите курс</v>
      </c>
      <c r="J686" s="83"/>
      <c r="K686" s="84">
        <f>Таблица630[[#This Row],[Заказ коробок ]]*Таблица630[[#This Row],[Кол-во шт в коробке]]</f>
        <v>0</v>
      </c>
      <c r="L686" s="85">
        <f>Таблица630[[#This Row],[Общее кол-во шт]]*Таблица630[[#This Row],[Оптовая цена KRW за 1шт]]</f>
        <v>0</v>
      </c>
      <c r="M686" s="86" t="str">
        <f>IFERROR(Таблица630[[#This Row],[Общее кол-во шт]]*Таблица630[[#This Row],[Оптовая цена USD за 1шт]],"")</f>
        <v/>
      </c>
      <c r="N686" s="87"/>
    </row>
    <row r="687" spans="1:14" ht="22.5" customHeight="1">
      <c r="A687" s="44" t="s">
        <v>28465</v>
      </c>
      <c r="B687" s="76">
        <v>8809667985833</v>
      </c>
      <c r="C687" s="50" t="s">
        <v>28466</v>
      </c>
      <c r="D687" s="77" t="s">
        <v>28467</v>
      </c>
      <c r="E687" s="78">
        <v>11000</v>
      </c>
      <c r="F687" s="15">
        <v>0.56999999999999995</v>
      </c>
      <c r="G687" s="80">
        <v>6</v>
      </c>
      <c r="H687" s="81">
        <f>Таблица630[[#This Row],[Коэфициент стоимости]]*Таблица630[[#This Row],[Розничная цена KRW]]</f>
        <v>6269.9999999999991</v>
      </c>
      <c r="I687" s="82" t="str">
        <f>IF($H$1="","Введите курс",Таблица630[[#This Row],[Оптовая цена KRW за 1шт]]/$H$1)</f>
        <v>Введите курс</v>
      </c>
      <c r="J687" s="83"/>
      <c r="K687" s="84">
        <f>Таблица630[[#This Row],[Заказ коробок ]]*Таблица630[[#This Row],[Кол-во шт в коробке]]</f>
        <v>0</v>
      </c>
      <c r="L687" s="85">
        <f>Таблица630[[#This Row],[Общее кол-во шт]]*Таблица630[[#This Row],[Оптовая цена KRW за 1шт]]</f>
        <v>0</v>
      </c>
      <c r="M687" s="86" t="str">
        <f>IFERROR(Таблица630[[#This Row],[Общее кол-во шт]]*Таблица630[[#This Row],[Оптовая цена USD за 1шт]],"")</f>
        <v/>
      </c>
      <c r="N687" s="87"/>
    </row>
    <row r="688" spans="1:14" ht="22.5" customHeight="1">
      <c r="A688" s="44" t="s">
        <v>28468</v>
      </c>
      <c r="B688" s="76">
        <v>8809667988650</v>
      </c>
      <c r="C688" s="50" t="s">
        <v>28469</v>
      </c>
      <c r="D688" s="77" t="s">
        <v>28470</v>
      </c>
      <c r="E688" s="78">
        <v>3500</v>
      </c>
      <c r="F688" s="15">
        <v>0.56999999999999995</v>
      </c>
      <c r="G688" s="80">
        <v>8</v>
      </c>
      <c r="H688" s="81">
        <f>Таблица630[[#This Row],[Коэфициент стоимости]]*Таблица630[[#This Row],[Розничная цена KRW]]</f>
        <v>1994.9999999999998</v>
      </c>
      <c r="I688" s="82" t="str">
        <f>IF($H$1="","Введите курс",Таблица630[[#This Row],[Оптовая цена KRW за 1шт]]/$H$1)</f>
        <v>Введите курс</v>
      </c>
      <c r="J688" s="83"/>
      <c r="K688" s="84">
        <f>Таблица630[[#This Row],[Заказ коробок ]]*Таблица630[[#This Row],[Кол-во шт в коробке]]</f>
        <v>0</v>
      </c>
      <c r="L688" s="85">
        <f>Таблица630[[#This Row],[Общее кол-во шт]]*Таблица630[[#This Row],[Оптовая цена KRW за 1шт]]</f>
        <v>0</v>
      </c>
      <c r="M688" s="86" t="str">
        <f>IFERROR(Таблица630[[#This Row],[Общее кол-во шт]]*Таблица630[[#This Row],[Оптовая цена USD за 1шт]],"")</f>
        <v/>
      </c>
      <c r="N688" s="87"/>
    </row>
    <row r="689" spans="1:14" ht="22.5" customHeight="1">
      <c r="A689" s="44" t="s">
        <v>28471</v>
      </c>
      <c r="B689" s="76">
        <v>8809668014556</v>
      </c>
      <c r="C689" s="50" t="s">
        <v>28472</v>
      </c>
      <c r="D689" s="77" t="s">
        <v>28473</v>
      </c>
      <c r="E689" s="78">
        <v>6500</v>
      </c>
      <c r="F689" s="15">
        <v>0.56999999999999995</v>
      </c>
      <c r="G689" s="80">
        <v>10</v>
      </c>
      <c r="H689" s="81">
        <f>Таблица630[[#This Row],[Коэфициент стоимости]]*Таблица630[[#This Row],[Розничная цена KRW]]</f>
        <v>3704.9999999999995</v>
      </c>
      <c r="I689" s="82" t="str">
        <f>IF($H$1="","Введите курс",Таблица630[[#This Row],[Оптовая цена KRW за 1шт]]/$H$1)</f>
        <v>Введите курс</v>
      </c>
      <c r="J689" s="83"/>
      <c r="K689" s="84">
        <f>Таблица630[[#This Row],[Заказ коробок ]]*Таблица630[[#This Row],[Кол-во шт в коробке]]</f>
        <v>0</v>
      </c>
      <c r="L689" s="85">
        <f>Таблица630[[#This Row],[Общее кол-во шт]]*Таблица630[[#This Row],[Оптовая цена KRW за 1шт]]</f>
        <v>0</v>
      </c>
      <c r="M689" s="86" t="str">
        <f>IFERROR(Таблица630[[#This Row],[Общее кол-во шт]]*Таблица630[[#This Row],[Оптовая цена USD за 1шт]],"")</f>
        <v/>
      </c>
      <c r="N689" s="87"/>
    </row>
    <row r="690" spans="1:14" ht="22.5" customHeight="1">
      <c r="A690" s="44" t="s">
        <v>28474</v>
      </c>
      <c r="B690" s="76">
        <v>8809668027938</v>
      </c>
      <c r="C690" s="50" t="s">
        <v>28475</v>
      </c>
      <c r="D690" s="77" t="s">
        <v>28476</v>
      </c>
      <c r="E690" s="78">
        <v>6000</v>
      </c>
      <c r="F690" s="15">
        <v>0.56999999999999995</v>
      </c>
      <c r="G690" s="80">
        <v>6</v>
      </c>
      <c r="H690" s="81">
        <f>Таблица630[[#This Row],[Коэфициент стоимости]]*Таблица630[[#This Row],[Розничная цена KRW]]</f>
        <v>3419.9999999999995</v>
      </c>
      <c r="I690" s="82" t="str">
        <f>IF($H$1="","Введите курс",Таблица630[[#This Row],[Оптовая цена KRW за 1шт]]/$H$1)</f>
        <v>Введите курс</v>
      </c>
      <c r="J690" s="83"/>
      <c r="K690" s="84">
        <f>Таблица630[[#This Row],[Заказ коробок ]]*Таблица630[[#This Row],[Кол-во шт в коробке]]</f>
        <v>0</v>
      </c>
      <c r="L690" s="85">
        <f>Таблица630[[#This Row],[Общее кол-во шт]]*Таблица630[[#This Row],[Оптовая цена KRW за 1шт]]</f>
        <v>0</v>
      </c>
      <c r="M690" s="86" t="str">
        <f>IFERROR(Таблица630[[#This Row],[Общее кол-во шт]]*Таблица630[[#This Row],[Оптовая цена USD за 1шт]],"")</f>
        <v/>
      </c>
      <c r="N690" s="87"/>
    </row>
    <row r="691" spans="1:14" ht="22.5" customHeight="1">
      <c r="A691" s="44" t="s">
        <v>28477</v>
      </c>
      <c r="B691" s="76">
        <v>8809668019087</v>
      </c>
      <c r="C691" s="50" t="s">
        <v>28478</v>
      </c>
      <c r="D691" s="77" t="s">
        <v>28479</v>
      </c>
      <c r="E691" s="78">
        <v>12000</v>
      </c>
      <c r="F691" s="15">
        <v>0.56999999999999995</v>
      </c>
      <c r="G691" s="80">
        <v>6</v>
      </c>
      <c r="H691" s="81">
        <f>Таблица630[[#This Row],[Коэфициент стоимости]]*Таблица630[[#This Row],[Розничная цена KRW]]</f>
        <v>6839.9999999999991</v>
      </c>
      <c r="I691" s="82" t="str">
        <f>IF($H$1="","Введите курс",Таблица630[[#This Row],[Оптовая цена KRW за 1шт]]/$H$1)</f>
        <v>Введите курс</v>
      </c>
      <c r="J691" s="83"/>
      <c r="K691" s="84">
        <f>Таблица630[[#This Row],[Заказ коробок ]]*Таблица630[[#This Row],[Кол-во шт в коробке]]</f>
        <v>0</v>
      </c>
      <c r="L691" s="85">
        <f>Таблица630[[#This Row],[Общее кол-во шт]]*Таблица630[[#This Row],[Оптовая цена KRW за 1шт]]</f>
        <v>0</v>
      </c>
      <c r="M691" s="86" t="str">
        <f>IFERROR(Таблица630[[#This Row],[Общее кол-во шт]]*Таблица630[[#This Row],[Оптовая цена USD за 1шт]],"")</f>
        <v/>
      </c>
      <c r="N691" s="87"/>
    </row>
    <row r="692" spans="1:14" ht="22.5" customHeight="1">
      <c r="A692" s="44" t="s">
        <v>28480</v>
      </c>
      <c r="B692" s="76">
        <v>8809668019094</v>
      </c>
      <c r="C692" s="50" t="s">
        <v>28481</v>
      </c>
      <c r="D692" s="77" t="s">
        <v>28482</v>
      </c>
      <c r="E692" s="78">
        <v>12000</v>
      </c>
      <c r="F692" s="15">
        <v>0.56999999999999995</v>
      </c>
      <c r="G692" s="80">
        <v>6</v>
      </c>
      <c r="H692" s="81">
        <f>Таблица630[[#This Row],[Коэфициент стоимости]]*Таблица630[[#This Row],[Розничная цена KRW]]</f>
        <v>6839.9999999999991</v>
      </c>
      <c r="I692" s="82" t="str">
        <f>IF($H$1="","Введите курс",Таблица630[[#This Row],[Оптовая цена KRW за 1шт]]/$H$1)</f>
        <v>Введите курс</v>
      </c>
      <c r="J692" s="83"/>
      <c r="K692" s="84">
        <f>Таблица630[[#This Row],[Заказ коробок ]]*Таблица630[[#This Row],[Кол-во шт в коробке]]</f>
        <v>0</v>
      </c>
      <c r="L692" s="85">
        <f>Таблица630[[#This Row],[Общее кол-во шт]]*Таблица630[[#This Row],[Оптовая цена KRW за 1шт]]</f>
        <v>0</v>
      </c>
      <c r="M692" s="86" t="str">
        <f>IFERROR(Таблица630[[#This Row],[Общее кол-во шт]]*Таблица630[[#This Row],[Оптовая цена USD за 1шт]],"")</f>
        <v/>
      </c>
      <c r="N692" s="87"/>
    </row>
    <row r="693" spans="1:14" ht="22.5" customHeight="1">
      <c r="A693" s="44" t="s">
        <v>28483</v>
      </c>
      <c r="B693" s="76">
        <v>8809668001433</v>
      </c>
      <c r="C693" s="50" t="s">
        <v>28484</v>
      </c>
      <c r="D693" s="77" t="s">
        <v>28485</v>
      </c>
      <c r="E693" s="78">
        <v>6500</v>
      </c>
      <c r="F693" s="15">
        <v>0.56999999999999995</v>
      </c>
      <c r="G693" s="80">
        <v>4</v>
      </c>
      <c r="H693" s="81">
        <f>Таблица630[[#This Row],[Коэфициент стоимости]]*Таблица630[[#This Row],[Розничная цена KRW]]</f>
        <v>3704.9999999999995</v>
      </c>
      <c r="I693" s="82" t="str">
        <f>IF($H$1="","Введите курс",Таблица630[[#This Row],[Оптовая цена KRW за 1шт]]/$H$1)</f>
        <v>Введите курс</v>
      </c>
      <c r="J693" s="83"/>
      <c r="K693" s="84">
        <f>Таблица630[[#This Row],[Заказ коробок ]]*Таблица630[[#This Row],[Кол-во шт в коробке]]</f>
        <v>0</v>
      </c>
      <c r="L693" s="85">
        <f>Таблица630[[#This Row],[Общее кол-во шт]]*Таблица630[[#This Row],[Оптовая цена KRW за 1шт]]</f>
        <v>0</v>
      </c>
      <c r="M693" s="86" t="str">
        <f>IFERROR(Таблица630[[#This Row],[Общее кол-во шт]]*Таблица630[[#This Row],[Оптовая цена USD за 1шт]],"")</f>
        <v/>
      </c>
      <c r="N693" s="87"/>
    </row>
    <row r="694" spans="1:14" ht="22.5" customHeight="1">
      <c r="A694" s="44" t="s">
        <v>28486</v>
      </c>
      <c r="B694" s="76">
        <v>8809668019193</v>
      </c>
      <c r="C694" s="50" t="s">
        <v>28487</v>
      </c>
      <c r="D694" s="77" t="s">
        <v>28488</v>
      </c>
      <c r="E694" s="78">
        <v>6500</v>
      </c>
      <c r="F694" s="15">
        <v>0.56999999999999995</v>
      </c>
      <c r="G694" s="80">
        <v>4</v>
      </c>
      <c r="H694" s="81">
        <f>Таблица630[[#This Row],[Коэфициент стоимости]]*Таблица630[[#This Row],[Розничная цена KRW]]</f>
        <v>3704.9999999999995</v>
      </c>
      <c r="I694" s="82" t="str">
        <f>IF($H$1="","Введите курс",Таблица630[[#This Row],[Оптовая цена KRW за 1шт]]/$H$1)</f>
        <v>Введите курс</v>
      </c>
      <c r="J694" s="83"/>
      <c r="K694" s="84">
        <f>Таблица630[[#This Row],[Заказ коробок ]]*Таблица630[[#This Row],[Кол-во шт в коробке]]</f>
        <v>0</v>
      </c>
      <c r="L694" s="85">
        <f>Таблица630[[#This Row],[Общее кол-во шт]]*Таблица630[[#This Row],[Оптовая цена KRW за 1шт]]</f>
        <v>0</v>
      </c>
      <c r="M694" s="86" t="str">
        <f>IFERROR(Таблица630[[#This Row],[Общее кол-во шт]]*Таблица630[[#This Row],[Оптовая цена USD за 1шт]],"")</f>
        <v/>
      </c>
      <c r="N694" s="87"/>
    </row>
    <row r="695" spans="1:14" ht="22.5" customHeight="1">
      <c r="A695" s="44" t="s">
        <v>28489</v>
      </c>
      <c r="B695" s="76">
        <v>8809668019919</v>
      </c>
      <c r="C695" s="50" t="s">
        <v>28490</v>
      </c>
      <c r="D695" s="77" t="s">
        <v>28491</v>
      </c>
      <c r="E695" s="78">
        <v>6500</v>
      </c>
      <c r="F695" s="15">
        <v>0.56999999999999995</v>
      </c>
      <c r="G695" s="80">
        <v>4</v>
      </c>
      <c r="H695" s="81">
        <f>Таблица630[[#This Row],[Коэфициент стоимости]]*Таблица630[[#This Row],[Розничная цена KRW]]</f>
        <v>3704.9999999999995</v>
      </c>
      <c r="I695" s="82" t="str">
        <f>IF($H$1="","Введите курс",Таблица630[[#This Row],[Оптовая цена KRW за 1шт]]/$H$1)</f>
        <v>Введите курс</v>
      </c>
      <c r="J695" s="83"/>
      <c r="K695" s="84">
        <f>Таблица630[[#This Row],[Заказ коробок ]]*Таблица630[[#This Row],[Кол-во шт в коробке]]</f>
        <v>0</v>
      </c>
      <c r="L695" s="85">
        <f>Таблица630[[#This Row],[Общее кол-во шт]]*Таблица630[[#This Row],[Оптовая цена KRW за 1шт]]</f>
        <v>0</v>
      </c>
      <c r="M695" s="86" t="str">
        <f>IFERROR(Таблица630[[#This Row],[Общее кол-во шт]]*Таблица630[[#This Row],[Оптовая цена USD за 1шт]],"")</f>
        <v/>
      </c>
      <c r="N695" s="87"/>
    </row>
    <row r="696" spans="1:14" ht="22.5" customHeight="1">
      <c r="A696" s="44" t="s">
        <v>28492</v>
      </c>
      <c r="B696" s="76">
        <v>8809668019957</v>
      </c>
      <c r="C696" s="50" t="s">
        <v>28493</v>
      </c>
      <c r="D696" s="77" t="s">
        <v>28494</v>
      </c>
      <c r="E696" s="78">
        <v>6500</v>
      </c>
      <c r="F696" s="15">
        <v>0.56999999999999995</v>
      </c>
      <c r="G696" s="80">
        <v>4</v>
      </c>
      <c r="H696" s="81">
        <f>Таблица630[[#This Row],[Коэфициент стоимости]]*Таблица630[[#This Row],[Розничная цена KRW]]</f>
        <v>3704.9999999999995</v>
      </c>
      <c r="I696" s="82" t="str">
        <f>IF($H$1="","Введите курс",Таблица630[[#This Row],[Оптовая цена KRW за 1шт]]/$H$1)</f>
        <v>Введите курс</v>
      </c>
      <c r="J696" s="83"/>
      <c r="K696" s="84">
        <f>Таблица630[[#This Row],[Заказ коробок ]]*Таблица630[[#This Row],[Кол-во шт в коробке]]</f>
        <v>0</v>
      </c>
      <c r="L696" s="85">
        <f>Таблица630[[#This Row],[Общее кол-во шт]]*Таблица630[[#This Row],[Оптовая цена KRW за 1шт]]</f>
        <v>0</v>
      </c>
      <c r="M696" s="86" t="str">
        <f>IFERROR(Таблица630[[#This Row],[Общее кол-во шт]]*Таблица630[[#This Row],[Оптовая цена USD за 1шт]],"")</f>
        <v/>
      </c>
      <c r="N696" s="87"/>
    </row>
    <row r="697" spans="1:14" ht="22.5" customHeight="1">
      <c r="A697" s="44" t="s">
        <v>28495</v>
      </c>
      <c r="B697" s="76">
        <v>8809668019926</v>
      </c>
      <c r="C697" s="50" t="s">
        <v>28496</v>
      </c>
      <c r="D697" s="77" t="s">
        <v>28497</v>
      </c>
      <c r="E697" s="78">
        <v>6500</v>
      </c>
      <c r="F697" s="15">
        <v>0.56999999999999995</v>
      </c>
      <c r="G697" s="80">
        <v>4</v>
      </c>
      <c r="H697" s="81">
        <f>Таблица630[[#This Row],[Коэфициент стоимости]]*Таблица630[[#This Row],[Розничная цена KRW]]</f>
        <v>3704.9999999999995</v>
      </c>
      <c r="I697" s="82" t="str">
        <f>IF($H$1="","Введите курс",Таблица630[[#This Row],[Оптовая цена KRW за 1шт]]/$H$1)</f>
        <v>Введите курс</v>
      </c>
      <c r="J697" s="83"/>
      <c r="K697" s="84">
        <f>Таблица630[[#This Row],[Заказ коробок ]]*Таблица630[[#This Row],[Кол-во шт в коробке]]</f>
        <v>0</v>
      </c>
      <c r="L697" s="85">
        <f>Таблица630[[#This Row],[Общее кол-во шт]]*Таблица630[[#This Row],[Оптовая цена KRW за 1шт]]</f>
        <v>0</v>
      </c>
      <c r="M697" s="86" t="str">
        <f>IFERROR(Таблица630[[#This Row],[Общее кол-во шт]]*Таблица630[[#This Row],[Оптовая цена USD за 1шт]],"")</f>
        <v/>
      </c>
      <c r="N697" s="87"/>
    </row>
    <row r="698" spans="1:14" ht="22.5" customHeight="1">
      <c r="A698" s="44" t="s">
        <v>28498</v>
      </c>
      <c r="B698" s="76">
        <v>8809668019933</v>
      </c>
      <c r="C698" s="50" t="s">
        <v>28499</v>
      </c>
      <c r="D698" s="77" t="s">
        <v>28500</v>
      </c>
      <c r="E698" s="78">
        <v>6500</v>
      </c>
      <c r="F698" s="15">
        <v>0.56999999999999995</v>
      </c>
      <c r="G698" s="80">
        <v>4</v>
      </c>
      <c r="H698" s="81">
        <f>Таблица630[[#This Row],[Коэфициент стоимости]]*Таблица630[[#This Row],[Розничная цена KRW]]</f>
        <v>3704.9999999999995</v>
      </c>
      <c r="I698" s="82" t="str">
        <f>IF($H$1="","Введите курс",Таблица630[[#This Row],[Оптовая цена KRW за 1шт]]/$H$1)</f>
        <v>Введите курс</v>
      </c>
      <c r="J698" s="83"/>
      <c r="K698" s="84">
        <f>Таблица630[[#This Row],[Заказ коробок ]]*Таблица630[[#This Row],[Кол-во шт в коробке]]</f>
        <v>0</v>
      </c>
      <c r="L698" s="85">
        <f>Таблица630[[#This Row],[Общее кол-во шт]]*Таблица630[[#This Row],[Оптовая цена KRW за 1шт]]</f>
        <v>0</v>
      </c>
      <c r="M698" s="86" t="str">
        <f>IFERROR(Таблица630[[#This Row],[Общее кол-во шт]]*Таблица630[[#This Row],[Оптовая цена USD за 1шт]],"")</f>
        <v/>
      </c>
      <c r="N698" s="87"/>
    </row>
    <row r="699" spans="1:14" ht="22.5" customHeight="1">
      <c r="A699" s="44" t="s">
        <v>28501</v>
      </c>
      <c r="B699" s="76">
        <v>8809668019940</v>
      </c>
      <c r="C699" s="50" t="s">
        <v>28502</v>
      </c>
      <c r="D699" s="77" t="s">
        <v>28503</v>
      </c>
      <c r="E699" s="78">
        <v>6500</v>
      </c>
      <c r="F699" s="15">
        <v>0.56999999999999995</v>
      </c>
      <c r="G699" s="80">
        <v>4</v>
      </c>
      <c r="H699" s="81">
        <f>Таблица630[[#This Row],[Коэфициент стоимости]]*Таблица630[[#This Row],[Розничная цена KRW]]</f>
        <v>3704.9999999999995</v>
      </c>
      <c r="I699" s="82" t="str">
        <f>IF($H$1="","Введите курс",Таблица630[[#This Row],[Оптовая цена KRW за 1шт]]/$H$1)</f>
        <v>Введите курс</v>
      </c>
      <c r="J699" s="83"/>
      <c r="K699" s="84">
        <f>Таблица630[[#This Row],[Заказ коробок ]]*Таблица630[[#This Row],[Кол-во шт в коробке]]</f>
        <v>0</v>
      </c>
      <c r="L699" s="85">
        <f>Таблица630[[#This Row],[Общее кол-во шт]]*Таблица630[[#This Row],[Оптовая цена KRW за 1шт]]</f>
        <v>0</v>
      </c>
      <c r="M699" s="86" t="str">
        <f>IFERROR(Таблица630[[#This Row],[Общее кол-во шт]]*Таблица630[[#This Row],[Оптовая цена USD за 1шт]],"")</f>
        <v/>
      </c>
      <c r="N699" s="87"/>
    </row>
    <row r="700" spans="1:14" ht="22.5" customHeight="1">
      <c r="A700" s="44" t="s">
        <v>28504</v>
      </c>
      <c r="B700" s="76">
        <v>8809668001440</v>
      </c>
      <c r="C700" s="50" t="s">
        <v>28505</v>
      </c>
      <c r="D700" s="77" t="s">
        <v>28506</v>
      </c>
      <c r="E700" s="78">
        <v>6500</v>
      </c>
      <c r="F700" s="15">
        <v>0.56999999999999995</v>
      </c>
      <c r="G700" s="80">
        <v>4</v>
      </c>
      <c r="H700" s="81">
        <f>Таблица630[[#This Row],[Коэфициент стоимости]]*Таблица630[[#This Row],[Розничная цена KRW]]</f>
        <v>3704.9999999999995</v>
      </c>
      <c r="I700" s="82" t="str">
        <f>IF($H$1="","Введите курс",Таблица630[[#This Row],[Оптовая цена KRW за 1шт]]/$H$1)</f>
        <v>Введите курс</v>
      </c>
      <c r="J700" s="83"/>
      <c r="K700" s="84">
        <f>Таблица630[[#This Row],[Заказ коробок ]]*Таблица630[[#This Row],[Кол-во шт в коробке]]</f>
        <v>0</v>
      </c>
      <c r="L700" s="85">
        <f>Таблица630[[#This Row],[Общее кол-во шт]]*Таблица630[[#This Row],[Оптовая цена KRW за 1шт]]</f>
        <v>0</v>
      </c>
      <c r="M700" s="86" t="str">
        <f>IFERROR(Таблица630[[#This Row],[Общее кол-во шт]]*Таблица630[[#This Row],[Оптовая цена USD за 1шт]],"")</f>
        <v/>
      </c>
      <c r="N700" s="87"/>
    </row>
    <row r="701" spans="1:14" ht="22.5" customHeight="1">
      <c r="A701" s="44" t="s">
        <v>28507</v>
      </c>
      <c r="B701" s="76">
        <v>8809668019902</v>
      </c>
      <c r="C701" s="50" t="s">
        <v>28508</v>
      </c>
      <c r="D701" s="77" t="s">
        <v>28509</v>
      </c>
      <c r="E701" s="78">
        <v>6500</v>
      </c>
      <c r="F701" s="15">
        <v>0.56999999999999995</v>
      </c>
      <c r="G701" s="80">
        <v>4</v>
      </c>
      <c r="H701" s="81">
        <f>Таблица630[[#This Row],[Коэфициент стоимости]]*Таблица630[[#This Row],[Розничная цена KRW]]</f>
        <v>3704.9999999999995</v>
      </c>
      <c r="I701" s="82" t="str">
        <f>IF($H$1="","Введите курс",Таблица630[[#This Row],[Оптовая цена KRW за 1шт]]/$H$1)</f>
        <v>Введите курс</v>
      </c>
      <c r="J701" s="83"/>
      <c r="K701" s="84">
        <f>Таблица630[[#This Row],[Заказ коробок ]]*Таблица630[[#This Row],[Кол-во шт в коробке]]</f>
        <v>0</v>
      </c>
      <c r="L701" s="85">
        <f>Таблица630[[#This Row],[Общее кол-во шт]]*Таблица630[[#This Row],[Оптовая цена KRW за 1шт]]</f>
        <v>0</v>
      </c>
      <c r="M701" s="86" t="str">
        <f>IFERROR(Таблица630[[#This Row],[Общее кол-во шт]]*Таблица630[[#This Row],[Оптовая цена USD за 1шт]],"")</f>
        <v/>
      </c>
      <c r="N701" s="87"/>
    </row>
    <row r="702" spans="1:14" ht="22.5" customHeight="1">
      <c r="A702" s="44" t="s">
        <v>28510</v>
      </c>
      <c r="B702" s="76">
        <v>8809668019964</v>
      </c>
      <c r="C702" s="50" t="s">
        <v>28511</v>
      </c>
      <c r="D702" s="77" t="s">
        <v>28512</v>
      </c>
      <c r="E702" s="78">
        <v>6500</v>
      </c>
      <c r="F702" s="15">
        <v>0.56999999999999995</v>
      </c>
      <c r="G702" s="80">
        <v>4</v>
      </c>
      <c r="H702" s="81">
        <f>Таблица630[[#This Row],[Коэфициент стоимости]]*Таблица630[[#This Row],[Розничная цена KRW]]</f>
        <v>3704.9999999999995</v>
      </c>
      <c r="I702" s="82" t="str">
        <f>IF($H$1="","Введите курс",Таблица630[[#This Row],[Оптовая цена KRW за 1шт]]/$H$1)</f>
        <v>Введите курс</v>
      </c>
      <c r="J702" s="83"/>
      <c r="K702" s="84">
        <f>Таблица630[[#This Row],[Заказ коробок ]]*Таблица630[[#This Row],[Кол-во шт в коробке]]</f>
        <v>0</v>
      </c>
      <c r="L702" s="85">
        <f>Таблица630[[#This Row],[Общее кол-во шт]]*Таблица630[[#This Row],[Оптовая цена KRW за 1шт]]</f>
        <v>0</v>
      </c>
      <c r="M702" s="86" t="str">
        <f>IFERROR(Таблица630[[#This Row],[Общее кол-во шт]]*Таблица630[[#This Row],[Оптовая цена USD за 1шт]],"")</f>
        <v/>
      </c>
      <c r="N702" s="87"/>
    </row>
    <row r="703" spans="1:14" ht="22.5" customHeight="1">
      <c r="A703" s="44" t="s">
        <v>28513</v>
      </c>
      <c r="B703" s="76">
        <v>8809587389445</v>
      </c>
      <c r="C703" s="50" t="s">
        <v>28514</v>
      </c>
      <c r="D703" s="77" t="s">
        <v>28515</v>
      </c>
      <c r="E703" s="78">
        <v>6500</v>
      </c>
      <c r="F703" s="15">
        <v>0.56999999999999995</v>
      </c>
      <c r="G703" s="80">
        <v>4</v>
      </c>
      <c r="H703" s="81">
        <f>Таблица630[[#This Row],[Коэфициент стоимости]]*Таблица630[[#This Row],[Розничная цена KRW]]</f>
        <v>3704.9999999999995</v>
      </c>
      <c r="I703" s="82" t="str">
        <f>IF($H$1="","Введите курс",Таблица630[[#This Row],[Оптовая цена KRW за 1шт]]/$H$1)</f>
        <v>Введите курс</v>
      </c>
      <c r="J703" s="83"/>
      <c r="K703" s="84">
        <f>Таблица630[[#This Row],[Заказ коробок ]]*Таблица630[[#This Row],[Кол-во шт в коробке]]</f>
        <v>0</v>
      </c>
      <c r="L703" s="85">
        <f>Таблица630[[#This Row],[Общее кол-во шт]]*Таблица630[[#This Row],[Оптовая цена KRW за 1шт]]</f>
        <v>0</v>
      </c>
      <c r="M703" s="86" t="str">
        <f>IFERROR(Таблица630[[#This Row],[Общее кол-во шт]]*Таблица630[[#This Row],[Оптовая цена USD за 1шт]],"")</f>
        <v/>
      </c>
      <c r="N703" s="87"/>
    </row>
    <row r="704" spans="1:14" ht="22.5" customHeight="1">
      <c r="A704" s="44" t="s">
        <v>28516</v>
      </c>
      <c r="B704" s="76">
        <v>8809587372713</v>
      </c>
      <c r="C704" s="50" t="s">
        <v>28517</v>
      </c>
      <c r="D704" s="77" t="s">
        <v>28518</v>
      </c>
      <c r="E704" s="78">
        <v>6500</v>
      </c>
      <c r="F704" s="15">
        <v>0.56999999999999995</v>
      </c>
      <c r="G704" s="80">
        <v>4</v>
      </c>
      <c r="H704" s="81">
        <f>Таблица630[[#This Row],[Коэфициент стоимости]]*Таблица630[[#This Row],[Розничная цена KRW]]</f>
        <v>3704.9999999999995</v>
      </c>
      <c r="I704" s="82" t="str">
        <f>IF($H$1="","Введите курс",Таблица630[[#This Row],[Оптовая цена KRW за 1шт]]/$H$1)</f>
        <v>Введите курс</v>
      </c>
      <c r="J704" s="83"/>
      <c r="K704" s="84">
        <f>Таблица630[[#This Row],[Заказ коробок ]]*Таблица630[[#This Row],[Кол-во шт в коробке]]</f>
        <v>0</v>
      </c>
      <c r="L704" s="85">
        <f>Таблица630[[#This Row],[Общее кол-во шт]]*Таблица630[[#This Row],[Оптовая цена KRW за 1шт]]</f>
        <v>0</v>
      </c>
      <c r="M704" s="86" t="str">
        <f>IFERROR(Таблица630[[#This Row],[Общее кол-во шт]]*Таблица630[[#This Row],[Оптовая цена USD за 1шт]],"")</f>
        <v/>
      </c>
      <c r="N704" s="87"/>
    </row>
    <row r="705" spans="1:14" ht="22.5" customHeight="1">
      <c r="A705" s="44" t="s">
        <v>28519</v>
      </c>
      <c r="B705" s="76">
        <v>8809668025774</v>
      </c>
      <c r="C705" s="50" t="s">
        <v>28520</v>
      </c>
      <c r="D705" s="77" t="s">
        <v>28521</v>
      </c>
      <c r="E705" s="78">
        <v>6000</v>
      </c>
      <c r="F705" s="15">
        <v>0.56999999999999995</v>
      </c>
      <c r="G705" s="80">
        <v>6</v>
      </c>
      <c r="H705" s="81">
        <f>Таблица630[[#This Row],[Коэфициент стоимости]]*Таблица630[[#This Row],[Розничная цена KRW]]</f>
        <v>3419.9999999999995</v>
      </c>
      <c r="I705" s="82" t="str">
        <f>IF($H$1="","Введите курс",Таблица630[[#This Row],[Оптовая цена KRW за 1шт]]/$H$1)</f>
        <v>Введите курс</v>
      </c>
      <c r="J705" s="83"/>
      <c r="K705" s="84">
        <f>Таблица630[[#This Row],[Заказ коробок ]]*Таблица630[[#This Row],[Кол-во шт в коробке]]</f>
        <v>0</v>
      </c>
      <c r="L705" s="85">
        <f>Таблица630[[#This Row],[Общее кол-во шт]]*Таблица630[[#This Row],[Оптовая цена KRW за 1шт]]</f>
        <v>0</v>
      </c>
      <c r="M705" s="86" t="str">
        <f>IFERROR(Таблица630[[#This Row],[Общее кол-во шт]]*Таблица630[[#This Row],[Оптовая цена USD за 1шт]],"")</f>
        <v/>
      </c>
      <c r="N705" s="87"/>
    </row>
    <row r="706" spans="1:14" ht="22.5" customHeight="1">
      <c r="A706" s="44" t="s">
        <v>28522</v>
      </c>
      <c r="B706" s="76">
        <v>8809668025798</v>
      </c>
      <c r="C706" s="50" t="s">
        <v>28523</v>
      </c>
      <c r="D706" s="77" t="s">
        <v>28524</v>
      </c>
      <c r="E706" s="78">
        <v>6000</v>
      </c>
      <c r="F706" s="15">
        <v>0.56999999999999995</v>
      </c>
      <c r="G706" s="80">
        <v>6</v>
      </c>
      <c r="H706" s="81">
        <f>Таблица630[[#This Row],[Коэфициент стоимости]]*Таблица630[[#This Row],[Розничная цена KRW]]</f>
        <v>3419.9999999999995</v>
      </c>
      <c r="I706" s="82" t="str">
        <f>IF($H$1="","Введите курс",Таблица630[[#This Row],[Оптовая цена KRW за 1шт]]/$H$1)</f>
        <v>Введите курс</v>
      </c>
      <c r="J706" s="83"/>
      <c r="K706" s="84">
        <f>Таблица630[[#This Row],[Заказ коробок ]]*Таблица630[[#This Row],[Кол-во шт в коробке]]</f>
        <v>0</v>
      </c>
      <c r="L706" s="85">
        <f>Таблица630[[#This Row],[Общее кол-во шт]]*Таблица630[[#This Row],[Оптовая цена KRW за 1шт]]</f>
        <v>0</v>
      </c>
      <c r="M706" s="86" t="str">
        <f>IFERROR(Таблица630[[#This Row],[Общее кол-во шт]]*Таблица630[[#This Row],[Оптовая цена USD за 1шт]],"")</f>
        <v/>
      </c>
      <c r="N706" s="87"/>
    </row>
    <row r="707" spans="1:14" ht="22.5" customHeight="1">
      <c r="A707" s="44" t="s">
        <v>28525</v>
      </c>
      <c r="B707" s="76">
        <v>8809668025781</v>
      </c>
      <c r="C707" s="50" t="s">
        <v>28526</v>
      </c>
      <c r="D707" s="77" t="s">
        <v>28527</v>
      </c>
      <c r="E707" s="78">
        <v>4000</v>
      </c>
      <c r="F707" s="15">
        <v>0.56999999999999995</v>
      </c>
      <c r="G707" s="80">
        <v>6</v>
      </c>
      <c r="H707" s="81">
        <f>Таблица630[[#This Row],[Коэфициент стоимости]]*Таблица630[[#This Row],[Розничная цена KRW]]</f>
        <v>2280</v>
      </c>
      <c r="I707" s="82" t="str">
        <f>IF($H$1="","Введите курс",Таблица630[[#This Row],[Оптовая цена KRW за 1шт]]/$H$1)</f>
        <v>Введите курс</v>
      </c>
      <c r="J707" s="83"/>
      <c r="K707" s="84">
        <f>Таблица630[[#This Row],[Заказ коробок ]]*Таблица630[[#This Row],[Кол-во шт в коробке]]</f>
        <v>0</v>
      </c>
      <c r="L707" s="85">
        <f>Таблица630[[#This Row],[Общее кол-во шт]]*Таблица630[[#This Row],[Оптовая цена KRW за 1шт]]</f>
        <v>0</v>
      </c>
      <c r="M707" s="86" t="str">
        <f>IFERROR(Таблица630[[#This Row],[Общее кол-во шт]]*Таблица630[[#This Row],[Оптовая цена USD за 1шт]],"")</f>
        <v/>
      </c>
      <c r="N707" s="87"/>
    </row>
    <row r="708" spans="1:14" ht="22.5" customHeight="1">
      <c r="A708" s="44" t="s">
        <v>28528</v>
      </c>
      <c r="B708" s="76">
        <v>8806179478730</v>
      </c>
      <c r="C708" s="50" t="s">
        <v>28529</v>
      </c>
      <c r="D708" s="77" t="s">
        <v>28530</v>
      </c>
      <c r="E708" s="78">
        <v>7500</v>
      </c>
      <c r="F708" s="15">
        <v>0.56999999999999995</v>
      </c>
      <c r="G708" s="80">
        <v>10</v>
      </c>
      <c r="H708" s="81">
        <f>Таблица630[[#This Row],[Коэфициент стоимости]]*Таблица630[[#This Row],[Розничная цена KRW]]</f>
        <v>4275</v>
      </c>
      <c r="I708" s="82" t="str">
        <f>IF($H$1="","Введите курс",Таблица630[[#This Row],[Оптовая цена KRW за 1шт]]/$H$1)</f>
        <v>Введите курс</v>
      </c>
      <c r="J708" s="83"/>
      <c r="K708" s="84">
        <f>Таблица630[[#This Row],[Заказ коробок ]]*Таблица630[[#This Row],[Кол-во шт в коробке]]</f>
        <v>0</v>
      </c>
      <c r="L708" s="85">
        <f>Таблица630[[#This Row],[Общее кол-во шт]]*Таблица630[[#This Row],[Оптовая цена KRW за 1шт]]</f>
        <v>0</v>
      </c>
      <c r="M708" s="86" t="str">
        <f>IFERROR(Таблица630[[#This Row],[Общее кол-во шт]]*Таблица630[[#This Row],[Оптовая цена USD за 1шт]],"")</f>
        <v/>
      </c>
      <c r="N708" s="87"/>
    </row>
    <row r="709" spans="1:14" ht="22.5" customHeight="1">
      <c r="A709" s="44" t="s">
        <v>28531</v>
      </c>
      <c r="B709" s="76">
        <v>8809668025170</v>
      </c>
      <c r="C709" s="50" t="s">
        <v>28532</v>
      </c>
      <c r="D709" s="77" t="s">
        <v>28533</v>
      </c>
      <c r="E709" s="78">
        <v>4000</v>
      </c>
      <c r="F709" s="15">
        <v>0.56999999999999995</v>
      </c>
      <c r="G709" s="80">
        <v>10</v>
      </c>
      <c r="H709" s="81">
        <f>Таблица630[[#This Row],[Коэфициент стоимости]]*Таблица630[[#This Row],[Розничная цена KRW]]</f>
        <v>2280</v>
      </c>
      <c r="I709" s="82" t="str">
        <f>IF($H$1="","Введите курс",Таблица630[[#This Row],[Оптовая цена KRW за 1шт]]/$H$1)</f>
        <v>Введите курс</v>
      </c>
      <c r="J709" s="83"/>
      <c r="K709" s="84">
        <f>Таблица630[[#This Row],[Заказ коробок ]]*Таблица630[[#This Row],[Кол-во шт в коробке]]</f>
        <v>0</v>
      </c>
      <c r="L709" s="85">
        <f>Таблица630[[#This Row],[Общее кол-во шт]]*Таблица630[[#This Row],[Оптовая цена KRW за 1шт]]</f>
        <v>0</v>
      </c>
      <c r="M709" s="86" t="str">
        <f>IFERROR(Таблица630[[#This Row],[Общее кол-во шт]]*Таблица630[[#This Row],[Оптовая цена USD за 1шт]],"")</f>
        <v/>
      </c>
      <c r="N709" s="87"/>
    </row>
    <row r="710" spans="1:14" ht="22.5" customHeight="1">
      <c r="A710" s="44" t="s">
        <v>28534</v>
      </c>
      <c r="B710" s="76">
        <v>8809668025767</v>
      </c>
      <c r="C710" s="50" t="s">
        <v>28535</v>
      </c>
      <c r="D710" s="77" t="s">
        <v>28536</v>
      </c>
      <c r="E710" s="78">
        <v>4000</v>
      </c>
      <c r="F710" s="15">
        <v>0.56999999999999995</v>
      </c>
      <c r="G710" s="80">
        <v>10</v>
      </c>
      <c r="H710" s="81">
        <f>Таблица630[[#This Row],[Коэфициент стоимости]]*Таблица630[[#This Row],[Розничная цена KRW]]</f>
        <v>2280</v>
      </c>
      <c r="I710" s="82" t="str">
        <f>IF($H$1="","Введите курс",Таблица630[[#This Row],[Оптовая цена KRW за 1шт]]/$H$1)</f>
        <v>Введите курс</v>
      </c>
      <c r="J710" s="83"/>
      <c r="K710" s="84">
        <f>Таблица630[[#This Row],[Заказ коробок ]]*Таблица630[[#This Row],[Кол-во шт в коробке]]</f>
        <v>0</v>
      </c>
      <c r="L710" s="85">
        <f>Таблица630[[#This Row],[Общее кол-во шт]]*Таблица630[[#This Row],[Оптовая цена KRW за 1шт]]</f>
        <v>0</v>
      </c>
      <c r="M710" s="86" t="str">
        <f>IFERROR(Таблица630[[#This Row],[Общее кол-во шт]]*Таблица630[[#This Row],[Оптовая цена USD за 1шт]],"")</f>
        <v/>
      </c>
      <c r="N710" s="87"/>
    </row>
    <row r="711" spans="1:14" ht="22.5" customHeight="1">
      <c r="A711" s="44" t="s">
        <v>28537</v>
      </c>
      <c r="B711" s="76">
        <v>8809668019704</v>
      </c>
      <c r="C711" s="50" t="s">
        <v>28538</v>
      </c>
      <c r="D711" s="77" t="s">
        <v>28539</v>
      </c>
      <c r="E711" s="78">
        <v>12000</v>
      </c>
      <c r="F711" s="15">
        <v>0.56999999999999995</v>
      </c>
      <c r="G711" s="80">
        <v>6</v>
      </c>
      <c r="H711" s="81">
        <f>Таблица630[[#This Row],[Коэфициент стоимости]]*Таблица630[[#This Row],[Розничная цена KRW]]</f>
        <v>6839.9999999999991</v>
      </c>
      <c r="I711" s="82" t="str">
        <f>IF($H$1="","Введите курс",Таблица630[[#This Row],[Оптовая цена KRW за 1шт]]/$H$1)</f>
        <v>Введите курс</v>
      </c>
      <c r="J711" s="83"/>
      <c r="K711" s="84">
        <f>Таблица630[[#This Row],[Заказ коробок ]]*Таблица630[[#This Row],[Кол-во шт в коробке]]</f>
        <v>0</v>
      </c>
      <c r="L711" s="85">
        <f>Таблица630[[#This Row],[Общее кол-во шт]]*Таблица630[[#This Row],[Оптовая цена KRW за 1шт]]</f>
        <v>0</v>
      </c>
      <c r="M711" s="86" t="str">
        <f>IFERROR(Таблица630[[#This Row],[Общее кол-во шт]]*Таблица630[[#This Row],[Оптовая цена USD за 1шт]],"")</f>
        <v/>
      </c>
      <c r="N711" s="87"/>
    </row>
    <row r="712" spans="1:14" ht="22.5" customHeight="1">
      <c r="A712" s="44" t="s">
        <v>28540</v>
      </c>
      <c r="B712" s="76">
        <v>8809668019711</v>
      </c>
      <c r="C712" s="50" t="s">
        <v>28541</v>
      </c>
      <c r="D712" s="77" t="s">
        <v>28542</v>
      </c>
      <c r="E712" s="78">
        <v>12000</v>
      </c>
      <c r="F712" s="15">
        <v>0.56999999999999995</v>
      </c>
      <c r="G712" s="80">
        <v>6</v>
      </c>
      <c r="H712" s="81">
        <f>Таблица630[[#This Row],[Коэфициент стоимости]]*Таблица630[[#This Row],[Розничная цена KRW]]</f>
        <v>6839.9999999999991</v>
      </c>
      <c r="I712" s="82" t="str">
        <f>IF($H$1="","Введите курс",Таблица630[[#This Row],[Оптовая цена KRW за 1шт]]/$H$1)</f>
        <v>Введите курс</v>
      </c>
      <c r="J712" s="83"/>
      <c r="K712" s="84">
        <f>Таблица630[[#This Row],[Заказ коробок ]]*Таблица630[[#This Row],[Кол-во шт в коробке]]</f>
        <v>0</v>
      </c>
      <c r="L712" s="85">
        <f>Таблица630[[#This Row],[Общее кол-во шт]]*Таблица630[[#This Row],[Оптовая цена KRW за 1шт]]</f>
        <v>0</v>
      </c>
      <c r="M712" s="86" t="str">
        <f>IFERROR(Таблица630[[#This Row],[Общее кол-во шт]]*Таблица630[[#This Row],[Оптовая цена USD за 1шт]],"")</f>
        <v/>
      </c>
      <c r="N712" s="87"/>
    </row>
    <row r="713" spans="1:14" ht="22.5" customHeight="1">
      <c r="A713" s="44" t="s">
        <v>28543</v>
      </c>
      <c r="B713" s="76">
        <v>8809668019728</v>
      </c>
      <c r="C713" s="50" t="s">
        <v>28544</v>
      </c>
      <c r="D713" s="77" t="s">
        <v>28545</v>
      </c>
      <c r="E713" s="78">
        <v>12000</v>
      </c>
      <c r="F713" s="15">
        <v>0.56999999999999995</v>
      </c>
      <c r="G713" s="80">
        <v>6</v>
      </c>
      <c r="H713" s="81">
        <f>Таблица630[[#This Row],[Коэфициент стоимости]]*Таблица630[[#This Row],[Розничная цена KRW]]</f>
        <v>6839.9999999999991</v>
      </c>
      <c r="I713" s="82" t="str">
        <f>IF($H$1="","Введите курс",Таблица630[[#This Row],[Оптовая цена KRW за 1шт]]/$H$1)</f>
        <v>Введите курс</v>
      </c>
      <c r="J713" s="83"/>
      <c r="K713" s="84">
        <f>Таблица630[[#This Row],[Заказ коробок ]]*Таблица630[[#This Row],[Кол-во шт в коробке]]</f>
        <v>0</v>
      </c>
      <c r="L713" s="85">
        <f>Таблица630[[#This Row],[Общее кол-во шт]]*Таблица630[[#This Row],[Оптовая цена KRW за 1шт]]</f>
        <v>0</v>
      </c>
      <c r="M713" s="86" t="str">
        <f>IFERROR(Таблица630[[#This Row],[Общее кол-во шт]]*Таблица630[[#This Row],[Оптовая цена USD за 1шт]],"")</f>
        <v/>
      </c>
      <c r="N713" s="87"/>
    </row>
    <row r="714" spans="1:14" ht="22.5" customHeight="1">
      <c r="A714" s="44" t="s">
        <v>28546</v>
      </c>
      <c r="B714" s="76">
        <v>8809668019735</v>
      </c>
      <c r="C714" s="50" t="s">
        <v>28547</v>
      </c>
      <c r="D714" s="77" t="s">
        <v>28548</v>
      </c>
      <c r="E714" s="78">
        <v>12000</v>
      </c>
      <c r="F714" s="15">
        <v>0.56999999999999995</v>
      </c>
      <c r="G714" s="80">
        <v>6</v>
      </c>
      <c r="H714" s="81">
        <f>Таблица630[[#This Row],[Коэфициент стоимости]]*Таблица630[[#This Row],[Розничная цена KRW]]</f>
        <v>6839.9999999999991</v>
      </c>
      <c r="I714" s="82" t="str">
        <f>IF($H$1="","Введите курс",Таблица630[[#This Row],[Оптовая цена KRW за 1шт]]/$H$1)</f>
        <v>Введите курс</v>
      </c>
      <c r="J714" s="83"/>
      <c r="K714" s="84">
        <f>Таблица630[[#This Row],[Заказ коробок ]]*Таблица630[[#This Row],[Кол-во шт в коробке]]</f>
        <v>0</v>
      </c>
      <c r="L714" s="85">
        <f>Таблица630[[#This Row],[Общее кол-во шт]]*Таблица630[[#This Row],[Оптовая цена KRW за 1шт]]</f>
        <v>0</v>
      </c>
      <c r="M714" s="86" t="str">
        <f>IFERROR(Таблица630[[#This Row],[Общее кол-во шт]]*Таблица630[[#This Row],[Оптовая цена USD за 1шт]],"")</f>
        <v/>
      </c>
      <c r="N714" s="87"/>
    </row>
    <row r="715" spans="1:14" ht="22.5" customHeight="1">
      <c r="A715" s="44" t="s">
        <v>28549</v>
      </c>
      <c r="B715" s="76">
        <v>8809668019742</v>
      </c>
      <c r="C715" s="50" t="s">
        <v>28550</v>
      </c>
      <c r="D715" s="77" t="s">
        <v>28551</v>
      </c>
      <c r="E715" s="78">
        <v>12000</v>
      </c>
      <c r="F715" s="15">
        <v>0.56999999999999995</v>
      </c>
      <c r="G715" s="80">
        <v>6</v>
      </c>
      <c r="H715" s="81">
        <f>Таблица630[[#This Row],[Коэфициент стоимости]]*Таблица630[[#This Row],[Розничная цена KRW]]</f>
        <v>6839.9999999999991</v>
      </c>
      <c r="I715" s="82" t="str">
        <f>IF($H$1="","Введите курс",Таблица630[[#This Row],[Оптовая цена KRW за 1шт]]/$H$1)</f>
        <v>Введите курс</v>
      </c>
      <c r="J715" s="83"/>
      <c r="K715" s="84">
        <f>Таблица630[[#This Row],[Заказ коробок ]]*Таблица630[[#This Row],[Кол-во шт в коробке]]</f>
        <v>0</v>
      </c>
      <c r="L715" s="85">
        <f>Таблица630[[#This Row],[Общее кол-во шт]]*Таблица630[[#This Row],[Оптовая цена KRW за 1шт]]</f>
        <v>0</v>
      </c>
      <c r="M715" s="86" t="str">
        <f>IFERROR(Таблица630[[#This Row],[Общее кол-во шт]]*Таблица630[[#This Row],[Оптовая цена USD за 1шт]],"")</f>
        <v/>
      </c>
      <c r="N715" s="87"/>
    </row>
    <row r="716" spans="1:14" ht="22.5" customHeight="1">
      <c r="A716" s="44" t="s">
        <v>28552</v>
      </c>
      <c r="B716" s="76">
        <v>8809668024647</v>
      </c>
      <c r="C716" s="50" t="s">
        <v>28553</v>
      </c>
      <c r="D716" s="77" t="s">
        <v>28554</v>
      </c>
      <c r="E716" s="78">
        <v>12000</v>
      </c>
      <c r="F716" s="15">
        <v>0.56999999999999995</v>
      </c>
      <c r="G716" s="80">
        <v>6</v>
      </c>
      <c r="H716" s="81">
        <f>Таблица630[[#This Row],[Коэфициент стоимости]]*Таблица630[[#This Row],[Розничная цена KRW]]</f>
        <v>6839.9999999999991</v>
      </c>
      <c r="I716" s="82" t="str">
        <f>IF($H$1="","Введите курс",Таблица630[[#This Row],[Оптовая цена KRW за 1шт]]/$H$1)</f>
        <v>Введите курс</v>
      </c>
      <c r="J716" s="83"/>
      <c r="K716" s="84">
        <f>Таблица630[[#This Row],[Заказ коробок ]]*Таблица630[[#This Row],[Кол-во шт в коробке]]</f>
        <v>0</v>
      </c>
      <c r="L716" s="85">
        <f>Таблица630[[#This Row],[Общее кол-во шт]]*Таблица630[[#This Row],[Оптовая цена KRW за 1шт]]</f>
        <v>0</v>
      </c>
      <c r="M716" s="86" t="str">
        <f>IFERROR(Таблица630[[#This Row],[Общее кол-во шт]]*Таблица630[[#This Row],[Оптовая цена USD за 1шт]],"")</f>
        <v/>
      </c>
      <c r="N716" s="87"/>
    </row>
    <row r="717" spans="1:14" ht="22.5" customHeight="1">
      <c r="A717" s="44" t="s">
        <v>28555</v>
      </c>
      <c r="B717" s="76">
        <v>8809668025224</v>
      </c>
      <c r="C717" s="50" t="s">
        <v>28556</v>
      </c>
      <c r="D717" s="77" t="s">
        <v>28557</v>
      </c>
      <c r="E717" s="78">
        <v>12000</v>
      </c>
      <c r="F717" s="15">
        <v>0.56999999999999995</v>
      </c>
      <c r="G717" s="80">
        <v>10</v>
      </c>
      <c r="H717" s="81">
        <f>Таблица630[[#This Row],[Коэфициент стоимости]]*Таблица630[[#This Row],[Розничная цена KRW]]</f>
        <v>6839.9999999999991</v>
      </c>
      <c r="I717" s="82" t="str">
        <f>IF($H$1="","Введите курс",Таблица630[[#This Row],[Оптовая цена KRW за 1шт]]/$H$1)</f>
        <v>Введите курс</v>
      </c>
      <c r="J717" s="83"/>
      <c r="K717" s="84">
        <f>Таблица630[[#This Row],[Заказ коробок ]]*Таблица630[[#This Row],[Кол-во шт в коробке]]</f>
        <v>0</v>
      </c>
      <c r="L717" s="85">
        <f>Таблица630[[#This Row],[Общее кол-во шт]]*Таблица630[[#This Row],[Оптовая цена KRW за 1шт]]</f>
        <v>0</v>
      </c>
      <c r="M717" s="86" t="str">
        <f>IFERROR(Таблица630[[#This Row],[Общее кол-во шт]]*Таблица630[[#This Row],[Оптовая цена USD за 1шт]],"")</f>
        <v/>
      </c>
      <c r="N717" s="87"/>
    </row>
    <row r="718" spans="1:14" ht="22.5" customHeight="1">
      <c r="A718" s="44" t="s">
        <v>28558</v>
      </c>
      <c r="B718" s="76">
        <v>8809668025217</v>
      </c>
      <c r="C718" s="50" t="s">
        <v>28559</v>
      </c>
      <c r="D718" s="77" t="s">
        <v>28560</v>
      </c>
      <c r="E718" s="78">
        <v>12000</v>
      </c>
      <c r="F718" s="15">
        <v>0.56999999999999995</v>
      </c>
      <c r="G718" s="80">
        <v>10</v>
      </c>
      <c r="H718" s="81">
        <f>Таблица630[[#This Row],[Коэфициент стоимости]]*Таблица630[[#This Row],[Розничная цена KRW]]</f>
        <v>6839.9999999999991</v>
      </c>
      <c r="I718" s="82" t="str">
        <f>IF($H$1="","Введите курс",Таблица630[[#This Row],[Оптовая цена KRW за 1шт]]/$H$1)</f>
        <v>Введите курс</v>
      </c>
      <c r="J718" s="83"/>
      <c r="K718" s="84">
        <f>Таблица630[[#This Row],[Заказ коробок ]]*Таблица630[[#This Row],[Кол-во шт в коробке]]</f>
        <v>0</v>
      </c>
      <c r="L718" s="85">
        <f>Таблица630[[#This Row],[Общее кол-во шт]]*Таблица630[[#This Row],[Оптовая цена KRW за 1шт]]</f>
        <v>0</v>
      </c>
      <c r="M718" s="86" t="str">
        <f>IFERROR(Таблица630[[#This Row],[Общее кол-во шт]]*Таблица630[[#This Row],[Оптовая цена USD за 1шт]],"")</f>
        <v/>
      </c>
      <c r="N718" s="87"/>
    </row>
    <row r="719" spans="1:14" ht="22.5" customHeight="1">
      <c r="A719" s="44" t="s">
        <v>28561</v>
      </c>
      <c r="B719" s="76">
        <v>8806199407536</v>
      </c>
      <c r="C719" s="50" t="s">
        <v>28562</v>
      </c>
      <c r="D719" s="77" t="s">
        <v>28563</v>
      </c>
      <c r="E719" s="78">
        <v>12000</v>
      </c>
      <c r="F719" s="15">
        <v>0.56999999999999995</v>
      </c>
      <c r="G719" s="80">
        <v>10</v>
      </c>
      <c r="H719" s="81">
        <f>Таблица630[[#This Row],[Коэфициент стоимости]]*Таблица630[[#This Row],[Розничная цена KRW]]</f>
        <v>6839.9999999999991</v>
      </c>
      <c r="I719" s="82" t="str">
        <f>IF($H$1="","Введите курс",Таблица630[[#This Row],[Оптовая цена KRW за 1шт]]/$H$1)</f>
        <v>Введите курс</v>
      </c>
      <c r="J719" s="83"/>
      <c r="K719" s="84">
        <f>Таблица630[[#This Row],[Заказ коробок ]]*Таблица630[[#This Row],[Кол-во шт в коробке]]</f>
        <v>0</v>
      </c>
      <c r="L719" s="85">
        <f>Таблица630[[#This Row],[Общее кол-во шт]]*Таблица630[[#This Row],[Оптовая цена KRW за 1шт]]</f>
        <v>0</v>
      </c>
      <c r="M719" s="86" t="str">
        <f>IFERROR(Таблица630[[#This Row],[Общее кол-во шт]]*Таблица630[[#This Row],[Оптовая цена USD за 1шт]],"")</f>
        <v/>
      </c>
      <c r="N719" s="87"/>
    </row>
    <row r="720" spans="1:14" ht="22.5" customHeight="1">
      <c r="A720" s="44" t="s">
        <v>28564</v>
      </c>
      <c r="B720" s="76">
        <v>8806199453076</v>
      </c>
      <c r="C720" s="50" t="s">
        <v>28565</v>
      </c>
      <c r="D720" s="77" t="s">
        <v>28566</v>
      </c>
      <c r="E720" s="78">
        <v>14500</v>
      </c>
      <c r="F720" s="15">
        <v>0.56999999999999995</v>
      </c>
      <c r="G720" s="80">
        <v>6</v>
      </c>
      <c r="H720" s="81">
        <f>Таблица630[[#This Row],[Коэфициент стоимости]]*Таблица630[[#This Row],[Розничная цена KRW]]</f>
        <v>8265</v>
      </c>
      <c r="I720" s="82" t="str">
        <f>IF($H$1="","Введите курс",Таблица630[[#This Row],[Оптовая цена KRW за 1шт]]/$H$1)</f>
        <v>Введите курс</v>
      </c>
      <c r="J720" s="83"/>
      <c r="K720" s="84">
        <f>Таблица630[[#This Row],[Заказ коробок ]]*Таблица630[[#This Row],[Кол-во шт в коробке]]</f>
        <v>0</v>
      </c>
      <c r="L720" s="85">
        <f>Таблица630[[#This Row],[Общее кол-во шт]]*Таблица630[[#This Row],[Оптовая цена KRW за 1шт]]</f>
        <v>0</v>
      </c>
      <c r="M720" s="86" t="str">
        <f>IFERROR(Таблица630[[#This Row],[Общее кол-во шт]]*Таблица630[[#This Row],[Оптовая цена USD за 1шт]],"")</f>
        <v/>
      </c>
      <c r="N720" s="87"/>
    </row>
    <row r="721" spans="1:14" ht="22.5" customHeight="1">
      <c r="A721" s="44" t="s">
        <v>28567</v>
      </c>
      <c r="B721" s="76">
        <v>8809668028768</v>
      </c>
      <c r="C721" s="50" t="s">
        <v>28568</v>
      </c>
      <c r="D721" s="77" t="s">
        <v>28569</v>
      </c>
      <c r="E721" s="78">
        <v>8000</v>
      </c>
      <c r="F721" s="15">
        <v>0.56999999999999995</v>
      </c>
      <c r="G721" s="80">
        <v>6</v>
      </c>
      <c r="H721" s="81">
        <f>Таблица630[[#This Row],[Коэфициент стоимости]]*Таблица630[[#This Row],[Розничная цена KRW]]</f>
        <v>4560</v>
      </c>
      <c r="I721" s="82" t="str">
        <f>IF($H$1="","Введите курс",Таблица630[[#This Row],[Оптовая цена KRW за 1шт]]/$H$1)</f>
        <v>Введите курс</v>
      </c>
      <c r="J721" s="83"/>
      <c r="K721" s="84">
        <f>Таблица630[[#This Row],[Заказ коробок ]]*Таблица630[[#This Row],[Кол-во шт в коробке]]</f>
        <v>0</v>
      </c>
      <c r="L721" s="85">
        <f>Таблица630[[#This Row],[Общее кол-во шт]]*Таблица630[[#This Row],[Оптовая цена KRW за 1шт]]</f>
        <v>0</v>
      </c>
      <c r="M721" s="86" t="str">
        <f>IFERROR(Таблица630[[#This Row],[Общее кол-во шт]]*Таблица630[[#This Row],[Оптовая цена USD за 1шт]],"")</f>
        <v/>
      </c>
      <c r="N721" s="87"/>
    </row>
    <row r="722" spans="1:14" ht="22.5" customHeight="1">
      <c r="A722" s="44" t="s">
        <v>28570</v>
      </c>
      <c r="B722" s="76">
        <v>8806199430381</v>
      </c>
      <c r="C722" s="50" t="s">
        <v>28571</v>
      </c>
      <c r="D722" s="77" t="s">
        <v>28572</v>
      </c>
      <c r="E722" s="78">
        <v>8000</v>
      </c>
      <c r="F722" s="15">
        <v>0.56999999999999995</v>
      </c>
      <c r="G722" s="80">
        <v>6</v>
      </c>
      <c r="H722" s="81">
        <f>Таблица630[[#This Row],[Коэфициент стоимости]]*Таблица630[[#This Row],[Розничная цена KRW]]</f>
        <v>4560</v>
      </c>
      <c r="I722" s="82" t="str">
        <f>IF($H$1="","Введите курс",Таблица630[[#This Row],[Оптовая цена KRW за 1шт]]/$H$1)</f>
        <v>Введите курс</v>
      </c>
      <c r="J722" s="83"/>
      <c r="K722" s="84">
        <f>Таблица630[[#This Row],[Заказ коробок ]]*Таблица630[[#This Row],[Кол-во шт в коробке]]</f>
        <v>0</v>
      </c>
      <c r="L722" s="85">
        <f>Таблица630[[#This Row],[Общее кол-во шт]]*Таблица630[[#This Row],[Оптовая цена KRW за 1шт]]</f>
        <v>0</v>
      </c>
      <c r="M722" s="86" t="str">
        <f>IFERROR(Таблица630[[#This Row],[Общее кол-во шт]]*Таблица630[[#This Row],[Оптовая цена USD за 1шт]],"")</f>
        <v/>
      </c>
      <c r="N722" s="87"/>
    </row>
    <row r="723" spans="1:14" ht="22.5" customHeight="1">
      <c r="A723" s="44" t="s">
        <v>28573</v>
      </c>
      <c r="B723" s="76">
        <v>8809667983235</v>
      </c>
      <c r="C723" s="50" t="s">
        <v>28574</v>
      </c>
      <c r="D723" s="77" t="s">
        <v>28575</v>
      </c>
      <c r="E723" s="78">
        <v>17000</v>
      </c>
      <c r="F723" s="15">
        <v>0.56999999999999995</v>
      </c>
      <c r="G723" s="80">
        <v>6</v>
      </c>
      <c r="H723" s="81">
        <f>Таблица630[[#This Row],[Коэфициент стоимости]]*Таблица630[[#This Row],[Розничная цена KRW]]</f>
        <v>9690</v>
      </c>
      <c r="I723" s="82" t="str">
        <f>IF($H$1="","Введите курс",Таблица630[[#This Row],[Оптовая цена KRW за 1шт]]/$H$1)</f>
        <v>Введите курс</v>
      </c>
      <c r="J723" s="83"/>
      <c r="K723" s="84">
        <f>Таблица630[[#This Row],[Заказ коробок ]]*Таблица630[[#This Row],[Кол-во шт в коробке]]</f>
        <v>0</v>
      </c>
      <c r="L723" s="85">
        <f>Таблица630[[#This Row],[Общее кол-во шт]]*Таблица630[[#This Row],[Оптовая цена KRW за 1шт]]</f>
        <v>0</v>
      </c>
      <c r="M723" s="86" t="str">
        <f>IFERROR(Таблица630[[#This Row],[Общее кол-во шт]]*Таблица630[[#This Row],[Оптовая цена USD за 1шт]],"")</f>
        <v/>
      </c>
      <c r="N723" s="87"/>
    </row>
    <row r="724" spans="1:14" ht="22.5" customHeight="1">
      <c r="A724" s="44" t="s">
        <v>28576</v>
      </c>
      <c r="B724" s="76">
        <v>8809667983259</v>
      </c>
      <c r="C724" s="50" t="s">
        <v>28577</v>
      </c>
      <c r="D724" s="77" t="s">
        <v>28578</v>
      </c>
      <c r="E724" s="78">
        <v>9500</v>
      </c>
      <c r="F724" s="15">
        <v>0.56999999999999995</v>
      </c>
      <c r="G724" s="80">
        <v>6</v>
      </c>
      <c r="H724" s="81">
        <f>Таблица630[[#This Row],[Коэфициент стоимости]]*Таблица630[[#This Row],[Розничная цена KRW]]</f>
        <v>5414.9999999999991</v>
      </c>
      <c r="I724" s="82" t="str">
        <f>IF($H$1="","Введите курс",Таблица630[[#This Row],[Оптовая цена KRW за 1шт]]/$H$1)</f>
        <v>Введите курс</v>
      </c>
      <c r="J724" s="83"/>
      <c r="K724" s="84">
        <f>Таблица630[[#This Row],[Заказ коробок ]]*Таблица630[[#This Row],[Кол-во шт в коробке]]</f>
        <v>0</v>
      </c>
      <c r="L724" s="85">
        <f>Таблица630[[#This Row],[Общее кол-во шт]]*Таблица630[[#This Row],[Оптовая цена KRW за 1шт]]</f>
        <v>0</v>
      </c>
      <c r="M724" s="86" t="str">
        <f>IFERROR(Таблица630[[#This Row],[Общее кол-во шт]]*Таблица630[[#This Row],[Оптовая цена USD за 1шт]],"")</f>
        <v/>
      </c>
      <c r="N724" s="87"/>
    </row>
    <row r="725" spans="1:14" ht="22.5" customHeight="1">
      <c r="A725" s="44" t="s">
        <v>28579</v>
      </c>
      <c r="B725" s="76">
        <v>8809667983266</v>
      </c>
      <c r="C725" s="50" t="s">
        <v>28580</v>
      </c>
      <c r="D725" s="77" t="s">
        <v>28581</v>
      </c>
      <c r="E725" s="78">
        <v>18000</v>
      </c>
      <c r="F725" s="15">
        <v>0.56999999999999995</v>
      </c>
      <c r="G725" s="80">
        <v>3</v>
      </c>
      <c r="H725" s="81">
        <f>Таблица630[[#This Row],[Коэфициент стоимости]]*Таблица630[[#This Row],[Розничная цена KRW]]</f>
        <v>10260</v>
      </c>
      <c r="I725" s="82" t="str">
        <f>IF($H$1="","Введите курс",Таблица630[[#This Row],[Оптовая цена KRW за 1шт]]/$H$1)</f>
        <v>Введите курс</v>
      </c>
      <c r="J725" s="83"/>
      <c r="K725" s="84">
        <f>Таблица630[[#This Row],[Заказ коробок ]]*Таблица630[[#This Row],[Кол-во шт в коробке]]</f>
        <v>0</v>
      </c>
      <c r="L725" s="85">
        <f>Таблица630[[#This Row],[Общее кол-во шт]]*Таблица630[[#This Row],[Оптовая цена KRW за 1шт]]</f>
        <v>0</v>
      </c>
      <c r="M725" s="86" t="str">
        <f>IFERROR(Таблица630[[#This Row],[Общее кол-во шт]]*Таблица630[[#This Row],[Оптовая цена USD за 1шт]],"")</f>
        <v/>
      </c>
      <c r="N725" s="87"/>
    </row>
    <row r="726" spans="1:14" ht="22.5" customHeight="1">
      <c r="A726" s="44" t="s">
        <v>28582</v>
      </c>
      <c r="B726" s="76">
        <v>8809668024203</v>
      </c>
      <c r="C726" s="50" t="s">
        <v>28583</v>
      </c>
      <c r="D726" s="77" t="s">
        <v>28584</v>
      </c>
      <c r="E726" s="78">
        <v>8500</v>
      </c>
      <c r="F726" s="15">
        <v>0.56999999999999995</v>
      </c>
      <c r="G726" s="80">
        <v>6</v>
      </c>
      <c r="H726" s="81">
        <f>Таблица630[[#This Row],[Коэфициент стоимости]]*Таблица630[[#This Row],[Розничная цена KRW]]</f>
        <v>4845</v>
      </c>
      <c r="I726" s="82" t="str">
        <f>IF($H$1="","Введите курс",Таблица630[[#This Row],[Оптовая цена KRW за 1шт]]/$H$1)</f>
        <v>Введите курс</v>
      </c>
      <c r="J726" s="83"/>
      <c r="K726" s="84">
        <f>Таблица630[[#This Row],[Заказ коробок ]]*Таблица630[[#This Row],[Кол-во шт в коробке]]</f>
        <v>0</v>
      </c>
      <c r="L726" s="85">
        <f>Таблица630[[#This Row],[Общее кол-во шт]]*Таблица630[[#This Row],[Оптовая цена KRW за 1шт]]</f>
        <v>0</v>
      </c>
      <c r="M726" s="86" t="str">
        <f>IFERROR(Таблица630[[#This Row],[Общее кол-во шт]]*Таблица630[[#This Row],[Оптовая цена USD за 1шт]],"")</f>
        <v/>
      </c>
      <c r="N726" s="87"/>
    </row>
    <row r="727" spans="1:14" ht="22.5" customHeight="1">
      <c r="A727" s="44" t="s">
        <v>28585</v>
      </c>
      <c r="B727" s="76">
        <v>8809668003611</v>
      </c>
      <c r="C727" s="50" t="s">
        <v>28586</v>
      </c>
      <c r="D727" s="77" t="s">
        <v>28587</v>
      </c>
      <c r="E727" s="78">
        <v>4500</v>
      </c>
      <c r="F727" s="15">
        <v>0.56999999999999995</v>
      </c>
      <c r="G727" s="80">
        <v>6</v>
      </c>
      <c r="H727" s="81">
        <f>Таблица630[[#This Row],[Коэфициент стоимости]]*Таблица630[[#This Row],[Розничная цена KRW]]</f>
        <v>2565</v>
      </c>
      <c r="I727" s="82" t="str">
        <f>IF($H$1="","Введите курс",Таблица630[[#This Row],[Оптовая цена KRW за 1шт]]/$H$1)</f>
        <v>Введите курс</v>
      </c>
      <c r="J727" s="83"/>
      <c r="K727" s="84">
        <f>Таблица630[[#This Row],[Заказ коробок ]]*Таблица630[[#This Row],[Кол-во шт в коробке]]</f>
        <v>0</v>
      </c>
      <c r="L727" s="85">
        <f>Таблица630[[#This Row],[Общее кол-во шт]]*Таблица630[[#This Row],[Оптовая цена KRW за 1шт]]</f>
        <v>0</v>
      </c>
      <c r="M727" s="86" t="str">
        <f>IFERROR(Таблица630[[#This Row],[Общее кол-во шт]]*Таблица630[[#This Row],[Оптовая цена USD за 1шт]],"")</f>
        <v/>
      </c>
      <c r="N727" s="87"/>
    </row>
    <row r="728" spans="1:14" ht="22.5" customHeight="1">
      <c r="A728" s="44" t="s">
        <v>28588</v>
      </c>
      <c r="B728" s="76">
        <v>8809668006575</v>
      </c>
      <c r="C728" s="50" t="s">
        <v>28589</v>
      </c>
      <c r="D728" s="77" t="s">
        <v>28590</v>
      </c>
      <c r="E728" s="78">
        <v>12000</v>
      </c>
      <c r="F728" s="15">
        <v>0.56999999999999995</v>
      </c>
      <c r="G728" s="80">
        <v>0</v>
      </c>
      <c r="H728" s="81">
        <f>Таблица630[[#This Row],[Коэфициент стоимости]]*Таблица630[[#This Row],[Розничная цена KRW]]</f>
        <v>6839.9999999999991</v>
      </c>
      <c r="I728" s="82" t="str">
        <f>IF($H$1="","Введите курс",Таблица630[[#This Row],[Оптовая цена KRW за 1шт]]/$H$1)</f>
        <v>Введите курс</v>
      </c>
      <c r="J728" s="83"/>
      <c r="K728" s="84">
        <f>Таблица630[[#This Row],[Заказ коробок ]]*Таблица630[[#This Row],[Кол-во шт в коробке]]</f>
        <v>0</v>
      </c>
      <c r="L728" s="85">
        <f>Таблица630[[#This Row],[Общее кол-во шт]]*Таблица630[[#This Row],[Оптовая цена KRW за 1шт]]</f>
        <v>0</v>
      </c>
      <c r="M728" s="86" t="str">
        <f>IFERROR(Таблица630[[#This Row],[Общее кол-во шт]]*Таблица630[[#This Row],[Оптовая цена USD за 1шт]],"")</f>
        <v/>
      </c>
      <c r="N728" s="87"/>
    </row>
    <row r="729" spans="1:14" ht="22.5" customHeight="1">
      <c r="A729" s="44" t="s">
        <v>28591</v>
      </c>
      <c r="B729" s="76">
        <v>8809668029833</v>
      </c>
      <c r="C729" s="50" t="s">
        <v>28592</v>
      </c>
      <c r="D729" s="77" t="s">
        <v>28593</v>
      </c>
      <c r="E729" s="78">
        <v>13000</v>
      </c>
      <c r="F729" s="15">
        <v>0.56999999999999995</v>
      </c>
      <c r="G729" s="80">
        <v>6</v>
      </c>
      <c r="H729" s="81">
        <f>Таблица630[[#This Row],[Коэфициент стоимости]]*Таблица630[[#This Row],[Розничная цена KRW]]</f>
        <v>7409.9999999999991</v>
      </c>
      <c r="I729" s="82" t="str">
        <f>IF($H$1="","Введите курс",Таблица630[[#This Row],[Оптовая цена KRW за 1шт]]/$H$1)</f>
        <v>Введите курс</v>
      </c>
      <c r="J729" s="83"/>
      <c r="K729" s="84">
        <f>Таблица630[[#This Row],[Заказ коробок ]]*Таблица630[[#This Row],[Кол-во шт в коробке]]</f>
        <v>0</v>
      </c>
      <c r="L729" s="85">
        <f>Таблица630[[#This Row],[Общее кол-во шт]]*Таблица630[[#This Row],[Оптовая цена KRW за 1шт]]</f>
        <v>0</v>
      </c>
      <c r="M729" s="86" t="str">
        <f>IFERROR(Таблица630[[#This Row],[Общее кол-во шт]]*Таблица630[[#This Row],[Оптовая цена USD за 1шт]],"")</f>
        <v/>
      </c>
      <c r="N729" s="87"/>
    </row>
    <row r="730" spans="1:14" ht="22.5" customHeight="1">
      <c r="A730" s="44" t="s">
        <v>28594</v>
      </c>
      <c r="B730" s="76">
        <v>8809668029840</v>
      </c>
      <c r="C730" s="50" t="s">
        <v>28595</v>
      </c>
      <c r="D730" s="77" t="s">
        <v>28596</v>
      </c>
      <c r="E730" s="78">
        <v>13000</v>
      </c>
      <c r="F730" s="15">
        <v>0.56999999999999995</v>
      </c>
      <c r="G730" s="80">
        <v>6</v>
      </c>
      <c r="H730" s="81">
        <f>Таблица630[[#This Row],[Коэфициент стоимости]]*Таблица630[[#This Row],[Розничная цена KRW]]</f>
        <v>7409.9999999999991</v>
      </c>
      <c r="I730" s="82" t="str">
        <f>IF($H$1="","Введите курс",Таблица630[[#This Row],[Оптовая цена KRW за 1шт]]/$H$1)</f>
        <v>Введите курс</v>
      </c>
      <c r="J730" s="83"/>
      <c r="K730" s="84">
        <f>Таблица630[[#This Row],[Заказ коробок ]]*Таблица630[[#This Row],[Кол-во шт в коробке]]</f>
        <v>0</v>
      </c>
      <c r="L730" s="85">
        <f>Таблица630[[#This Row],[Общее кол-во шт]]*Таблица630[[#This Row],[Оптовая цена KRW за 1шт]]</f>
        <v>0</v>
      </c>
      <c r="M730" s="86" t="str">
        <f>IFERROR(Таблица630[[#This Row],[Общее кол-во шт]]*Таблица630[[#This Row],[Оптовая цена USD за 1шт]],"")</f>
        <v/>
      </c>
      <c r="N730" s="87"/>
    </row>
    <row r="731" spans="1:14" ht="22.5" customHeight="1">
      <c r="A731" s="44" t="s">
        <v>28597</v>
      </c>
      <c r="B731" s="76">
        <v>8809820680605</v>
      </c>
      <c r="C731" s="50" t="s">
        <v>28598</v>
      </c>
      <c r="D731" s="77" t="s">
        <v>28599</v>
      </c>
      <c r="E731" s="78">
        <v>9500</v>
      </c>
      <c r="F731" s="15">
        <v>0.56999999999999995</v>
      </c>
      <c r="G731" s="80">
        <v>6</v>
      </c>
      <c r="H731" s="81">
        <f>Таблица630[[#This Row],[Коэфициент стоимости]]*Таблица630[[#This Row],[Розничная цена KRW]]</f>
        <v>5414.9999999999991</v>
      </c>
      <c r="I731" s="82" t="str">
        <f>IF($H$1="","Введите курс",Таблица630[[#This Row],[Оптовая цена KRW за 1шт]]/$H$1)</f>
        <v>Введите курс</v>
      </c>
      <c r="J731" s="83"/>
      <c r="K731" s="84">
        <f>Таблица630[[#This Row],[Заказ коробок ]]*Таблица630[[#This Row],[Кол-во шт в коробке]]</f>
        <v>0</v>
      </c>
      <c r="L731" s="85">
        <f>Таблица630[[#This Row],[Общее кол-во шт]]*Таблица630[[#This Row],[Оптовая цена KRW за 1шт]]</f>
        <v>0</v>
      </c>
      <c r="M731" s="86" t="str">
        <f>IFERROR(Таблица630[[#This Row],[Общее кол-во шт]]*Таблица630[[#This Row],[Оптовая цена USD за 1шт]],"")</f>
        <v/>
      </c>
      <c r="N731" s="87"/>
    </row>
    <row r="732" spans="1:14" ht="22.5" customHeight="1">
      <c r="A732" s="44" t="s">
        <v>28600</v>
      </c>
      <c r="B732" s="76">
        <v>8809820680810</v>
      </c>
      <c r="C732" s="50" t="s">
        <v>28601</v>
      </c>
      <c r="D732" s="77" t="s">
        <v>28602</v>
      </c>
      <c r="E732" s="78">
        <v>20000</v>
      </c>
      <c r="F732" s="15">
        <v>0.56999999999999995</v>
      </c>
      <c r="G732" s="80">
        <v>6</v>
      </c>
      <c r="H732" s="81">
        <f>Таблица630[[#This Row],[Коэфициент стоимости]]*Таблица630[[#This Row],[Розничная цена KRW]]</f>
        <v>11399.999999999998</v>
      </c>
      <c r="I732" s="82" t="str">
        <f>IF($H$1="","Введите курс",Таблица630[[#This Row],[Оптовая цена KRW за 1шт]]/$H$1)</f>
        <v>Введите курс</v>
      </c>
      <c r="J732" s="83"/>
      <c r="K732" s="84">
        <f>Таблица630[[#This Row],[Заказ коробок ]]*Таблица630[[#This Row],[Кол-во шт в коробке]]</f>
        <v>0</v>
      </c>
      <c r="L732" s="85">
        <f>Таблица630[[#This Row],[Общее кол-во шт]]*Таблица630[[#This Row],[Оптовая цена KRW за 1шт]]</f>
        <v>0</v>
      </c>
      <c r="M732" s="86" t="str">
        <f>IFERROR(Таблица630[[#This Row],[Общее кол-во шт]]*Таблица630[[#This Row],[Оптовая цена USD за 1шт]],"")</f>
        <v/>
      </c>
      <c r="N732" s="87"/>
    </row>
    <row r="733" spans="1:14" ht="22.5" customHeight="1">
      <c r="A733" s="44" t="s">
        <v>28603</v>
      </c>
      <c r="B733" s="76">
        <v>8809820681657</v>
      </c>
      <c r="C733" s="50" t="s">
        <v>28604</v>
      </c>
      <c r="D733" s="77" t="s">
        <v>28605</v>
      </c>
      <c r="E733" s="78">
        <v>20000</v>
      </c>
      <c r="F733" s="15">
        <v>0.56999999999999995</v>
      </c>
      <c r="G733" s="80">
        <v>6</v>
      </c>
      <c r="H733" s="81">
        <f>Таблица630[[#This Row],[Коэфициент стоимости]]*Таблица630[[#This Row],[Розничная цена KRW]]</f>
        <v>11399.999999999998</v>
      </c>
      <c r="I733" s="82" t="str">
        <f>IF($H$1="","Введите курс",Таблица630[[#This Row],[Оптовая цена KRW за 1шт]]/$H$1)</f>
        <v>Введите курс</v>
      </c>
      <c r="J733" s="83"/>
      <c r="K733" s="84">
        <f>Таблица630[[#This Row],[Заказ коробок ]]*Таблица630[[#This Row],[Кол-во шт в коробке]]</f>
        <v>0</v>
      </c>
      <c r="L733" s="85">
        <f>Таблица630[[#This Row],[Общее кол-во шт]]*Таблица630[[#This Row],[Оптовая цена KRW за 1шт]]</f>
        <v>0</v>
      </c>
      <c r="M733" s="86" t="str">
        <f>IFERROR(Таблица630[[#This Row],[Общее кол-во шт]]*Таблица630[[#This Row],[Оптовая цена USD за 1шт]],"")</f>
        <v/>
      </c>
      <c r="N733" s="87"/>
    </row>
    <row r="734" spans="1:14" ht="22.5" customHeight="1">
      <c r="A734" s="44" t="s">
        <v>28606</v>
      </c>
      <c r="B734" s="76">
        <v>8809820683637</v>
      </c>
      <c r="C734" s="50" t="s">
        <v>28607</v>
      </c>
      <c r="D734" s="77" t="s">
        <v>28608</v>
      </c>
      <c r="E734" s="78">
        <v>33000</v>
      </c>
      <c r="F734" s="15">
        <v>0.56999999999999995</v>
      </c>
      <c r="G734" s="80">
        <v>6</v>
      </c>
      <c r="H734" s="81">
        <f>Таблица630[[#This Row],[Коэфициент стоимости]]*Таблица630[[#This Row],[Розничная цена KRW]]</f>
        <v>18810</v>
      </c>
      <c r="I734" s="82" t="str">
        <f>IF($H$1="","Введите курс",Таблица630[[#This Row],[Оптовая цена KRW за 1шт]]/$H$1)</f>
        <v>Введите курс</v>
      </c>
      <c r="J734" s="83"/>
      <c r="K734" s="84">
        <f>Таблица630[[#This Row],[Заказ коробок ]]*Таблица630[[#This Row],[Кол-во шт в коробке]]</f>
        <v>0</v>
      </c>
      <c r="L734" s="85">
        <f>Таблица630[[#This Row],[Общее кол-во шт]]*Таблица630[[#This Row],[Оптовая цена KRW за 1шт]]</f>
        <v>0</v>
      </c>
      <c r="M734" s="86" t="str">
        <f>IFERROR(Таблица630[[#This Row],[Общее кол-во шт]]*Таблица630[[#This Row],[Оптовая цена USD за 1шт]],"")</f>
        <v/>
      </c>
      <c r="N734" s="87"/>
    </row>
    <row r="735" spans="1:14" ht="22.5" customHeight="1">
      <c r="A735" s="44" t="s">
        <v>28609</v>
      </c>
      <c r="B735" s="76">
        <v>8809668022803</v>
      </c>
      <c r="C735" s="50" t="s">
        <v>28610</v>
      </c>
      <c r="D735" s="77" t="s">
        <v>28611</v>
      </c>
      <c r="E735" s="78">
        <v>12000</v>
      </c>
      <c r="F735" s="15">
        <v>0.56999999999999995</v>
      </c>
      <c r="G735" s="80">
        <v>6</v>
      </c>
      <c r="H735" s="81">
        <f>Таблица630[[#This Row],[Коэфициент стоимости]]*Таблица630[[#This Row],[Розничная цена KRW]]</f>
        <v>6839.9999999999991</v>
      </c>
      <c r="I735" s="82" t="str">
        <f>IF($H$1="","Введите курс",Таблица630[[#This Row],[Оптовая цена KRW за 1шт]]/$H$1)</f>
        <v>Введите курс</v>
      </c>
      <c r="J735" s="83"/>
      <c r="K735" s="84">
        <f>Таблица630[[#This Row],[Заказ коробок ]]*Таблица630[[#This Row],[Кол-во шт в коробке]]</f>
        <v>0</v>
      </c>
      <c r="L735" s="85">
        <f>Таблица630[[#This Row],[Общее кол-во шт]]*Таблица630[[#This Row],[Оптовая цена KRW за 1шт]]</f>
        <v>0</v>
      </c>
      <c r="M735" s="86" t="str">
        <f>IFERROR(Таблица630[[#This Row],[Общее кол-во шт]]*Таблица630[[#This Row],[Оптовая цена USD за 1шт]],"")</f>
        <v/>
      </c>
      <c r="N735" s="87"/>
    </row>
    <row r="736" spans="1:14" ht="22.5" customHeight="1">
      <c r="A736" s="44" t="s">
        <v>28612</v>
      </c>
      <c r="B736" s="76">
        <v>8809668022810</v>
      </c>
      <c r="C736" s="50" t="s">
        <v>28613</v>
      </c>
      <c r="D736" s="77" t="s">
        <v>28614</v>
      </c>
      <c r="E736" s="78">
        <v>12000</v>
      </c>
      <c r="F736" s="15">
        <v>0.56999999999999995</v>
      </c>
      <c r="G736" s="80">
        <v>6</v>
      </c>
      <c r="H736" s="81">
        <f>Таблица630[[#This Row],[Коэфициент стоимости]]*Таблица630[[#This Row],[Розничная цена KRW]]</f>
        <v>6839.9999999999991</v>
      </c>
      <c r="I736" s="82" t="str">
        <f>IF($H$1="","Введите курс",Таблица630[[#This Row],[Оптовая цена KRW за 1шт]]/$H$1)</f>
        <v>Введите курс</v>
      </c>
      <c r="J736" s="83"/>
      <c r="K736" s="84">
        <f>Таблица630[[#This Row],[Заказ коробок ]]*Таблица630[[#This Row],[Кол-во шт в коробке]]</f>
        <v>0</v>
      </c>
      <c r="L736" s="85">
        <f>Таблица630[[#This Row],[Общее кол-во шт]]*Таблица630[[#This Row],[Оптовая цена KRW за 1шт]]</f>
        <v>0</v>
      </c>
      <c r="M736" s="86" t="str">
        <f>IFERROR(Таблица630[[#This Row],[Общее кол-во шт]]*Таблица630[[#This Row],[Оптовая цена USD за 1шт]],"")</f>
        <v/>
      </c>
      <c r="N736" s="87"/>
    </row>
    <row r="737" spans="1:14" ht="22.5" customHeight="1">
      <c r="A737" s="44" t="s">
        <v>28615</v>
      </c>
      <c r="B737" s="76">
        <v>8809668013627</v>
      </c>
      <c r="C737" s="50" t="s">
        <v>28616</v>
      </c>
      <c r="D737" s="77" t="s">
        <v>28617</v>
      </c>
      <c r="E737" s="78">
        <v>7500</v>
      </c>
      <c r="F737" s="15">
        <v>0.56999999999999995</v>
      </c>
      <c r="G737" s="80">
        <v>6</v>
      </c>
      <c r="H737" s="81">
        <f>Таблица630[[#This Row],[Коэфициент стоимости]]*Таблица630[[#This Row],[Розничная цена KRW]]</f>
        <v>4275</v>
      </c>
      <c r="I737" s="82" t="str">
        <f>IF($H$1="","Введите курс",Таблица630[[#This Row],[Оптовая цена KRW за 1шт]]/$H$1)</f>
        <v>Введите курс</v>
      </c>
      <c r="J737" s="83"/>
      <c r="K737" s="84">
        <f>Таблица630[[#This Row],[Заказ коробок ]]*Таблица630[[#This Row],[Кол-во шт в коробке]]</f>
        <v>0</v>
      </c>
      <c r="L737" s="85">
        <f>Таблица630[[#This Row],[Общее кол-во шт]]*Таблица630[[#This Row],[Оптовая цена KRW за 1шт]]</f>
        <v>0</v>
      </c>
      <c r="M737" s="86" t="str">
        <f>IFERROR(Таблица630[[#This Row],[Общее кол-во шт]]*Таблица630[[#This Row],[Оптовая цена USD за 1шт]],"")</f>
        <v/>
      </c>
      <c r="N737" s="87"/>
    </row>
    <row r="738" spans="1:14" ht="22.5" customHeight="1">
      <c r="A738" s="44" t="s">
        <v>28618</v>
      </c>
      <c r="B738" s="76">
        <v>8809667991001</v>
      </c>
      <c r="C738" s="50" t="s">
        <v>28619</v>
      </c>
      <c r="D738" s="77" t="s">
        <v>28620</v>
      </c>
      <c r="E738" s="78">
        <v>12000</v>
      </c>
      <c r="F738" s="15">
        <v>0.56999999999999995</v>
      </c>
      <c r="G738" s="80">
        <v>8</v>
      </c>
      <c r="H738" s="81">
        <f>Таблица630[[#This Row],[Коэфициент стоимости]]*Таблица630[[#This Row],[Розничная цена KRW]]</f>
        <v>6839.9999999999991</v>
      </c>
      <c r="I738" s="82" t="str">
        <f>IF($H$1="","Введите курс",Таблица630[[#This Row],[Оптовая цена KRW за 1шт]]/$H$1)</f>
        <v>Введите курс</v>
      </c>
      <c r="J738" s="83"/>
      <c r="K738" s="84">
        <f>Таблица630[[#This Row],[Заказ коробок ]]*Таблица630[[#This Row],[Кол-во шт в коробке]]</f>
        <v>0</v>
      </c>
      <c r="L738" s="85">
        <f>Таблица630[[#This Row],[Общее кол-во шт]]*Таблица630[[#This Row],[Оптовая цена KRW за 1шт]]</f>
        <v>0</v>
      </c>
      <c r="M738" s="86" t="str">
        <f>IFERROR(Таблица630[[#This Row],[Общее кол-во шт]]*Таблица630[[#This Row],[Оптовая цена USD за 1шт]],"")</f>
        <v/>
      </c>
      <c r="N738" s="87"/>
    </row>
    <row r="739" spans="1:14" ht="22.5" customHeight="1">
      <c r="A739" s="44" t="s">
        <v>28621</v>
      </c>
      <c r="B739" s="76">
        <v>8809667991018</v>
      </c>
      <c r="C739" s="50" t="s">
        <v>28622</v>
      </c>
      <c r="D739" s="77" t="s">
        <v>28623</v>
      </c>
      <c r="E739" s="78">
        <v>12000</v>
      </c>
      <c r="F739" s="15">
        <v>0.56999999999999995</v>
      </c>
      <c r="G739" s="80">
        <v>8</v>
      </c>
      <c r="H739" s="81">
        <f>Таблица630[[#This Row],[Коэфициент стоимости]]*Таблица630[[#This Row],[Розничная цена KRW]]</f>
        <v>6839.9999999999991</v>
      </c>
      <c r="I739" s="82" t="str">
        <f>IF($H$1="","Введите курс",Таблица630[[#This Row],[Оптовая цена KRW за 1шт]]/$H$1)</f>
        <v>Введите курс</v>
      </c>
      <c r="J739" s="83"/>
      <c r="K739" s="84">
        <f>Таблица630[[#This Row],[Заказ коробок ]]*Таблица630[[#This Row],[Кол-во шт в коробке]]</f>
        <v>0</v>
      </c>
      <c r="L739" s="85">
        <f>Таблица630[[#This Row],[Общее кол-во шт]]*Таблица630[[#This Row],[Оптовая цена KRW за 1шт]]</f>
        <v>0</v>
      </c>
      <c r="M739" s="86" t="str">
        <f>IFERROR(Таблица630[[#This Row],[Общее кол-во шт]]*Таблица630[[#This Row],[Оптовая цена USD за 1шт]],"")</f>
        <v/>
      </c>
      <c r="N739" s="87"/>
    </row>
    <row r="740" spans="1:14" ht="22.5" customHeight="1">
      <c r="A740" s="44" t="s">
        <v>28624</v>
      </c>
      <c r="B740" s="76">
        <v>8809667991025</v>
      </c>
      <c r="C740" s="50" t="s">
        <v>28625</v>
      </c>
      <c r="D740" s="77" t="s">
        <v>28626</v>
      </c>
      <c r="E740" s="78">
        <v>12000</v>
      </c>
      <c r="F740" s="15">
        <v>0.56999999999999995</v>
      </c>
      <c r="G740" s="80">
        <v>8</v>
      </c>
      <c r="H740" s="81">
        <f>Таблица630[[#This Row],[Коэфициент стоимости]]*Таблица630[[#This Row],[Розничная цена KRW]]</f>
        <v>6839.9999999999991</v>
      </c>
      <c r="I740" s="82" t="str">
        <f>IF($H$1="","Введите курс",Таблица630[[#This Row],[Оптовая цена KRW за 1шт]]/$H$1)</f>
        <v>Введите курс</v>
      </c>
      <c r="J740" s="83"/>
      <c r="K740" s="84">
        <f>Таблица630[[#This Row],[Заказ коробок ]]*Таблица630[[#This Row],[Кол-во шт в коробке]]</f>
        <v>0</v>
      </c>
      <c r="L740" s="85">
        <f>Таблица630[[#This Row],[Общее кол-во шт]]*Таблица630[[#This Row],[Оптовая цена KRW за 1шт]]</f>
        <v>0</v>
      </c>
      <c r="M740" s="86" t="str">
        <f>IFERROR(Таблица630[[#This Row],[Общее кол-во шт]]*Таблица630[[#This Row],[Оптовая цена USD за 1шт]],"")</f>
        <v/>
      </c>
      <c r="N740" s="87"/>
    </row>
    <row r="741" spans="1:14" ht="22.5" customHeight="1">
      <c r="A741" s="44" t="s">
        <v>28627</v>
      </c>
      <c r="B741" s="76">
        <v>8809668025255</v>
      </c>
      <c r="C741" s="50" t="s">
        <v>28628</v>
      </c>
      <c r="D741" s="77" t="s">
        <v>28629</v>
      </c>
      <c r="E741" s="78">
        <v>8500</v>
      </c>
      <c r="F741" s="15">
        <v>0.56999999999999995</v>
      </c>
      <c r="G741" s="80">
        <v>6</v>
      </c>
      <c r="H741" s="81">
        <f>Таблица630[[#This Row],[Коэфициент стоимости]]*Таблица630[[#This Row],[Розничная цена KRW]]</f>
        <v>4845</v>
      </c>
      <c r="I741" s="82" t="str">
        <f>IF($H$1="","Введите курс",Таблица630[[#This Row],[Оптовая цена KRW за 1шт]]/$H$1)</f>
        <v>Введите курс</v>
      </c>
      <c r="J741" s="83"/>
      <c r="K741" s="84">
        <f>Таблица630[[#This Row],[Заказ коробок ]]*Таблица630[[#This Row],[Кол-во шт в коробке]]</f>
        <v>0</v>
      </c>
      <c r="L741" s="85">
        <f>Таблица630[[#This Row],[Общее кол-во шт]]*Таблица630[[#This Row],[Оптовая цена KRW за 1шт]]</f>
        <v>0</v>
      </c>
      <c r="M741" s="86" t="str">
        <f>IFERROR(Таблица630[[#This Row],[Общее кол-во шт]]*Таблица630[[#This Row],[Оптовая цена USD за 1шт]],"")</f>
        <v/>
      </c>
      <c r="N741" s="87"/>
    </row>
    <row r="742" spans="1:14" ht="22.5" customHeight="1">
      <c r="A742" s="44" t="s">
        <v>28630</v>
      </c>
      <c r="B742" s="76">
        <v>8809820687543</v>
      </c>
      <c r="C742" s="50" t="s">
        <v>28631</v>
      </c>
      <c r="D742" s="77" t="s">
        <v>28632</v>
      </c>
      <c r="E742" s="78">
        <v>8500</v>
      </c>
      <c r="F742" s="15">
        <v>0.56999999999999995</v>
      </c>
      <c r="G742" s="80">
        <v>6</v>
      </c>
      <c r="H742" s="81">
        <f>Таблица630[[#This Row],[Коэфициент стоимости]]*Таблица630[[#This Row],[Розничная цена KRW]]</f>
        <v>4845</v>
      </c>
      <c r="I742" s="82" t="str">
        <f>IF($H$1="","Введите курс",Таблица630[[#This Row],[Оптовая цена KRW за 1шт]]/$H$1)</f>
        <v>Введите курс</v>
      </c>
      <c r="J742" s="83"/>
      <c r="K742" s="84">
        <f>Таблица630[[#This Row],[Заказ коробок ]]*Таблица630[[#This Row],[Кол-во шт в коробке]]</f>
        <v>0</v>
      </c>
      <c r="L742" s="85">
        <f>Таблица630[[#This Row],[Общее кол-во шт]]*Таблица630[[#This Row],[Оптовая цена KRW за 1шт]]</f>
        <v>0</v>
      </c>
      <c r="M742" s="86" t="str">
        <f>IFERROR(Таблица630[[#This Row],[Общее кол-во шт]]*Таблица630[[#This Row],[Оптовая цена USD за 1шт]],"")</f>
        <v/>
      </c>
      <c r="N742" s="87"/>
    </row>
    <row r="743" spans="1:14" ht="22.5" customHeight="1">
      <c r="A743" s="44" t="s">
        <v>28633</v>
      </c>
      <c r="B743" s="76">
        <v>8809820687567</v>
      </c>
      <c r="C743" s="50" t="s">
        <v>28634</v>
      </c>
      <c r="D743" s="77" t="s">
        <v>28635</v>
      </c>
      <c r="E743" s="78">
        <v>8500</v>
      </c>
      <c r="F743" s="15">
        <v>0.56999999999999995</v>
      </c>
      <c r="G743" s="80">
        <v>6</v>
      </c>
      <c r="H743" s="81">
        <f>Таблица630[[#This Row],[Коэфициент стоимости]]*Таблица630[[#This Row],[Розничная цена KRW]]</f>
        <v>4845</v>
      </c>
      <c r="I743" s="82" t="str">
        <f>IF($H$1="","Введите курс",Таблица630[[#This Row],[Оптовая цена KRW за 1шт]]/$H$1)</f>
        <v>Введите курс</v>
      </c>
      <c r="J743" s="83"/>
      <c r="K743" s="84">
        <f>Таблица630[[#This Row],[Заказ коробок ]]*Таблица630[[#This Row],[Кол-во шт в коробке]]</f>
        <v>0</v>
      </c>
      <c r="L743" s="85">
        <f>Таблица630[[#This Row],[Общее кол-во шт]]*Таблица630[[#This Row],[Оптовая цена KRW за 1шт]]</f>
        <v>0</v>
      </c>
      <c r="M743" s="86" t="str">
        <f>IFERROR(Таблица630[[#This Row],[Общее кол-во шт]]*Таблица630[[#This Row],[Оптовая цена USD за 1шт]],"")</f>
        <v/>
      </c>
      <c r="N743" s="87"/>
    </row>
    <row r="744" spans="1:14" ht="22.5" customHeight="1">
      <c r="A744" s="44" t="s">
        <v>28636</v>
      </c>
      <c r="B744" s="76">
        <v>8809668003529</v>
      </c>
      <c r="C744" s="50" t="s">
        <v>28637</v>
      </c>
      <c r="D744" s="77" t="s">
        <v>28638</v>
      </c>
      <c r="E744" s="78">
        <v>7000</v>
      </c>
      <c r="F744" s="15">
        <v>0.56999999999999995</v>
      </c>
      <c r="G744" s="80">
        <v>10</v>
      </c>
      <c r="H744" s="81">
        <f>Таблица630[[#This Row],[Коэфициент стоимости]]*Таблица630[[#This Row],[Розничная цена KRW]]</f>
        <v>3989.9999999999995</v>
      </c>
      <c r="I744" s="82" t="str">
        <f>IF($H$1="","Введите курс",Таблица630[[#This Row],[Оптовая цена KRW за 1шт]]/$H$1)</f>
        <v>Введите курс</v>
      </c>
      <c r="J744" s="83"/>
      <c r="K744" s="84">
        <f>Таблица630[[#This Row],[Заказ коробок ]]*Таблица630[[#This Row],[Кол-во шт в коробке]]</f>
        <v>0</v>
      </c>
      <c r="L744" s="85">
        <f>Таблица630[[#This Row],[Общее кол-во шт]]*Таблица630[[#This Row],[Оптовая цена KRW за 1шт]]</f>
        <v>0</v>
      </c>
      <c r="M744" s="86" t="str">
        <f>IFERROR(Таблица630[[#This Row],[Общее кол-во шт]]*Таблица630[[#This Row],[Оптовая цена USD за 1шт]],"")</f>
        <v/>
      </c>
      <c r="N744" s="87"/>
    </row>
    <row r="745" spans="1:14" ht="22.5" customHeight="1">
      <c r="A745" s="44" t="s">
        <v>28639</v>
      </c>
      <c r="B745" s="76">
        <v>8809668003512</v>
      </c>
      <c r="C745" s="50" t="s">
        <v>28640</v>
      </c>
      <c r="D745" s="77" t="s">
        <v>28641</v>
      </c>
      <c r="E745" s="78">
        <v>7000</v>
      </c>
      <c r="F745" s="15">
        <v>0.56999999999999995</v>
      </c>
      <c r="G745" s="80">
        <v>10</v>
      </c>
      <c r="H745" s="81">
        <f>Таблица630[[#This Row],[Коэфициент стоимости]]*Таблица630[[#This Row],[Розничная цена KRW]]</f>
        <v>3989.9999999999995</v>
      </c>
      <c r="I745" s="82" t="str">
        <f>IF($H$1="","Введите курс",Таблица630[[#This Row],[Оптовая цена KRW за 1шт]]/$H$1)</f>
        <v>Введите курс</v>
      </c>
      <c r="J745" s="83"/>
      <c r="K745" s="84">
        <f>Таблица630[[#This Row],[Заказ коробок ]]*Таблица630[[#This Row],[Кол-во шт в коробке]]</f>
        <v>0</v>
      </c>
      <c r="L745" s="85">
        <f>Таблица630[[#This Row],[Общее кол-во шт]]*Таблица630[[#This Row],[Оптовая цена KRW за 1шт]]</f>
        <v>0</v>
      </c>
      <c r="M745" s="86" t="str">
        <f>IFERROR(Таблица630[[#This Row],[Общее кол-во шт]]*Таблица630[[#This Row],[Оптовая цена USD за 1шт]],"")</f>
        <v/>
      </c>
      <c r="N745" s="87"/>
    </row>
    <row r="746" spans="1:14" ht="22.5" customHeight="1">
      <c r="A746" s="44" t="s">
        <v>28642</v>
      </c>
      <c r="B746" s="76">
        <v>8809668004120</v>
      </c>
      <c r="C746" s="50" t="s">
        <v>28643</v>
      </c>
      <c r="D746" s="77" t="s">
        <v>28644</v>
      </c>
      <c r="E746" s="78">
        <v>9000</v>
      </c>
      <c r="F746" s="15">
        <v>0.56999999999999995</v>
      </c>
      <c r="G746" s="80">
        <v>6</v>
      </c>
      <c r="H746" s="81">
        <f>Таблица630[[#This Row],[Коэфициент стоимости]]*Таблица630[[#This Row],[Розничная цена KRW]]</f>
        <v>5130</v>
      </c>
      <c r="I746" s="82" t="str">
        <f>IF($H$1="","Введите курс",Таблица630[[#This Row],[Оптовая цена KRW за 1шт]]/$H$1)</f>
        <v>Введите курс</v>
      </c>
      <c r="J746" s="83"/>
      <c r="K746" s="84">
        <f>Таблица630[[#This Row],[Заказ коробок ]]*Таблица630[[#This Row],[Кол-во шт в коробке]]</f>
        <v>0</v>
      </c>
      <c r="L746" s="85">
        <f>Таблица630[[#This Row],[Общее кол-во шт]]*Таблица630[[#This Row],[Оптовая цена KRW за 1шт]]</f>
        <v>0</v>
      </c>
      <c r="M746" s="86" t="str">
        <f>IFERROR(Таблица630[[#This Row],[Общее кол-во шт]]*Таблица630[[#This Row],[Оптовая цена USD за 1шт]],"")</f>
        <v/>
      </c>
      <c r="N746" s="87"/>
    </row>
    <row r="747" spans="1:14" ht="22.5" customHeight="1">
      <c r="A747" s="44" t="s">
        <v>28645</v>
      </c>
      <c r="B747" s="76">
        <v>8809668005349</v>
      </c>
      <c r="C747" s="50" t="s">
        <v>28646</v>
      </c>
      <c r="D747" s="77" t="s">
        <v>28647</v>
      </c>
      <c r="E747" s="78">
        <v>9000</v>
      </c>
      <c r="F747" s="15">
        <v>0.56999999999999995</v>
      </c>
      <c r="G747" s="80">
        <v>6</v>
      </c>
      <c r="H747" s="81">
        <f>Таблица630[[#This Row],[Коэфициент стоимости]]*Таблица630[[#This Row],[Розничная цена KRW]]</f>
        <v>5130</v>
      </c>
      <c r="I747" s="82" t="str">
        <f>IF($H$1="","Введите курс",Таблица630[[#This Row],[Оптовая цена KRW за 1шт]]/$H$1)</f>
        <v>Введите курс</v>
      </c>
      <c r="J747" s="83"/>
      <c r="K747" s="84">
        <f>Таблица630[[#This Row],[Заказ коробок ]]*Таблица630[[#This Row],[Кол-во шт в коробке]]</f>
        <v>0</v>
      </c>
      <c r="L747" s="85">
        <f>Таблица630[[#This Row],[Общее кол-во шт]]*Таблица630[[#This Row],[Оптовая цена KRW за 1шт]]</f>
        <v>0</v>
      </c>
      <c r="M747" s="86" t="str">
        <f>IFERROR(Таблица630[[#This Row],[Общее кол-во шт]]*Таблица630[[#This Row],[Оптовая цена USD за 1шт]],"")</f>
        <v/>
      </c>
      <c r="N747" s="87"/>
    </row>
    <row r="748" spans="1:14" ht="22.5" customHeight="1">
      <c r="A748" s="44" t="s">
        <v>28648</v>
      </c>
      <c r="B748" s="76">
        <v>8809668012705</v>
      </c>
      <c r="C748" s="50" t="s">
        <v>28649</v>
      </c>
      <c r="D748" s="77" t="s">
        <v>28650</v>
      </c>
      <c r="E748" s="78">
        <v>7000</v>
      </c>
      <c r="F748" s="15">
        <v>0.56999999999999995</v>
      </c>
      <c r="G748" s="80">
        <v>10</v>
      </c>
      <c r="H748" s="81">
        <f>Таблица630[[#This Row],[Коэфициент стоимости]]*Таблица630[[#This Row],[Розничная цена KRW]]</f>
        <v>3989.9999999999995</v>
      </c>
      <c r="I748" s="82" t="str">
        <f>IF($H$1="","Введите курс",Таблица630[[#This Row],[Оптовая цена KRW за 1шт]]/$H$1)</f>
        <v>Введите курс</v>
      </c>
      <c r="J748" s="83"/>
      <c r="K748" s="84">
        <f>Таблица630[[#This Row],[Заказ коробок ]]*Таблица630[[#This Row],[Кол-во шт в коробке]]</f>
        <v>0</v>
      </c>
      <c r="L748" s="85">
        <f>Таблица630[[#This Row],[Общее кол-во шт]]*Таблица630[[#This Row],[Оптовая цена KRW за 1шт]]</f>
        <v>0</v>
      </c>
      <c r="M748" s="86" t="str">
        <f>IFERROR(Таблица630[[#This Row],[Общее кол-во шт]]*Таблица630[[#This Row],[Оптовая цена USD за 1шт]],"")</f>
        <v/>
      </c>
      <c r="N748" s="87"/>
    </row>
    <row r="749" spans="1:14" ht="22.5" customHeight="1">
      <c r="A749" s="44" t="s">
        <v>28651</v>
      </c>
      <c r="B749" s="76">
        <v>8809668012293</v>
      </c>
      <c r="C749" s="50" t="s">
        <v>28652</v>
      </c>
      <c r="D749" s="77" t="s">
        <v>28653</v>
      </c>
      <c r="E749" s="78">
        <v>7000</v>
      </c>
      <c r="F749" s="15">
        <v>0.56999999999999995</v>
      </c>
      <c r="G749" s="80">
        <v>10</v>
      </c>
      <c r="H749" s="81">
        <f>Таблица630[[#This Row],[Коэфициент стоимости]]*Таблица630[[#This Row],[Розничная цена KRW]]</f>
        <v>3989.9999999999995</v>
      </c>
      <c r="I749" s="82" t="str">
        <f>IF($H$1="","Введите курс",Таблица630[[#This Row],[Оптовая цена KRW за 1шт]]/$H$1)</f>
        <v>Введите курс</v>
      </c>
      <c r="J749" s="83"/>
      <c r="K749" s="84">
        <f>Таблица630[[#This Row],[Заказ коробок ]]*Таблица630[[#This Row],[Кол-во шт в коробке]]</f>
        <v>0</v>
      </c>
      <c r="L749" s="85">
        <f>Таблица630[[#This Row],[Общее кол-во шт]]*Таблица630[[#This Row],[Оптовая цена KRW за 1шт]]</f>
        <v>0</v>
      </c>
      <c r="M749" s="86" t="str">
        <f>IFERROR(Таблица630[[#This Row],[Общее кол-во шт]]*Таблица630[[#This Row],[Оптовая цена USD за 1шт]],"")</f>
        <v/>
      </c>
      <c r="N749" s="87"/>
    </row>
    <row r="750" spans="1:14" ht="22.5" customHeight="1">
      <c r="A750" s="44" t="s">
        <v>28654</v>
      </c>
      <c r="B750" s="76">
        <v>8809668013931</v>
      </c>
      <c r="C750" s="50" t="s">
        <v>28655</v>
      </c>
      <c r="D750" s="77" t="s">
        <v>28656</v>
      </c>
      <c r="E750" s="78">
        <v>9000</v>
      </c>
      <c r="F750" s="15">
        <v>0.56999999999999995</v>
      </c>
      <c r="G750" s="80">
        <v>6</v>
      </c>
      <c r="H750" s="81">
        <f>Таблица630[[#This Row],[Коэфициент стоимости]]*Таблица630[[#This Row],[Розничная цена KRW]]</f>
        <v>5130</v>
      </c>
      <c r="I750" s="82" t="str">
        <f>IF($H$1="","Введите курс",Таблица630[[#This Row],[Оптовая цена KRW за 1шт]]/$H$1)</f>
        <v>Введите курс</v>
      </c>
      <c r="J750" s="83"/>
      <c r="K750" s="84">
        <f>Таблица630[[#This Row],[Заказ коробок ]]*Таблица630[[#This Row],[Кол-во шт в коробке]]</f>
        <v>0</v>
      </c>
      <c r="L750" s="85">
        <f>Таблица630[[#This Row],[Общее кол-во шт]]*Таблица630[[#This Row],[Оптовая цена KRW за 1шт]]</f>
        <v>0</v>
      </c>
      <c r="M750" s="86" t="str">
        <f>IFERROR(Таблица630[[#This Row],[Общее кол-во шт]]*Таблица630[[#This Row],[Оптовая цена USD за 1шт]],"")</f>
        <v/>
      </c>
      <c r="N750" s="87"/>
    </row>
    <row r="751" spans="1:14" ht="22.5" customHeight="1">
      <c r="A751" s="44" t="s">
        <v>28657</v>
      </c>
      <c r="B751" s="76">
        <v>8809668012286</v>
      </c>
      <c r="C751" s="50" t="s">
        <v>28658</v>
      </c>
      <c r="D751" s="77" t="s">
        <v>28659</v>
      </c>
      <c r="E751" s="78">
        <v>7000</v>
      </c>
      <c r="F751" s="15">
        <v>0.56999999999999995</v>
      </c>
      <c r="G751" s="80">
        <v>10</v>
      </c>
      <c r="H751" s="81">
        <f>Таблица630[[#This Row],[Коэфициент стоимости]]*Таблица630[[#This Row],[Розничная цена KRW]]</f>
        <v>3989.9999999999995</v>
      </c>
      <c r="I751" s="82" t="str">
        <f>IF($H$1="","Введите курс",Таблица630[[#This Row],[Оптовая цена KRW за 1шт]]/$H$1)</f>
        <v>Введите курс</v>
      </c>
      <c r="J751" s="83"/>
      <c r="K751" s="84">
        <f>Таблица630[[#This Row],[Заказ коробок ]]*Таблица630[[#This Row],[Кол-во шт в коробке]]</f>
        <v>0</v>
      </c>
      <c r="L751" s="85">
        <f>Таблица630[[#This Row],[Общее кол-во шт]]*Таблица630[[#This Row],[Оптовая цена KRW за 1шт]]</f>
        <v>0</v>
      </c>
      <c r="M751" s="86" t="str">
        <f>IFERROR(Таблица630[[#This Row],[Общее кол-во шт]]*Таблица630[[#This Row],[Оптовая цена USD за 1шт]],"")</f>
        <v/>
      </c>
      <c r="N751" s="87"/>
    </row>
    <row r="752" spans="1:14" ht="22.5" customHeight="1">
      <c r="A752" s="44" t="s">
        <v>28660</v>
      </c>
      <c r="B752" s="76">
        <v>8809668013924</v>
      </c>
      <c r="C752" s="50" t="s">
        <v>28661</v>
      </c>
      <c r="D752" s="77" t="s">
        <v>28662</v>
      </c>
      <c r="E752" s="78">
        <v>8000</v>
      </c>
      <c r="F752" s="15">
        <v>0.56999999999999995</v>
      </c>
      <c r="G752" s="80">
        <v>6</v>
      </c>
      <c r="H752" s="81">
        <f>Таблица630[[#This Row],[Коэфициент стоимости]]*Таблица630[[#This Row],[Розничная цена KRW]]</f>
        <v>4560</v>
      </c>
      <c r="I752" s="82" t="str">
        <f>IF($H$1="","Введите курс",Таблица630[[#This Row],[Оптовая цена KRW за 1шт]]/$H$1)</f>
        <v>Введите курс</v>
      </c>
      <c r="J752" s="83"/>
      <c r="K752" s="84">
        <f>Таблица630[[#This Row],[Заказ коробок ]]*Таблица630[[#This Row],[Кол-во шт в коробке]]</f>
        <v>0</v>
      </c>
      <c r="L752" s="85">
        <f>Таблица630[[#This Row],[Общее кол-во шт]]*Таблица630[[#This Row],[Оптовая цена KRW за 1шт]]</f>
        <v>0</v>
      </c>
      <c r="M752" s="86" t="str">
        <f>IFERROR(Таблица630[[#This Row],[Общее кол-во шт]]*Таблица630[[#This Row],[Оптовая цена USD за 1шт]],"")</f>
        <v/>
      </c>
      <c r="N752" s="87"/>
    </row>
    <row r="753" spans="1:14" ht="22.5" customHeight="1">
      <c r="A753" s="44" t="s">
        <v>28663</v>
      </c>
      <c r="B753" s="76">
        <v>8809587369423</v>
      </c>
      <c r="C753" s="50" t="s">
        <v>28664</v>
      </c>
      <c r="D753" s="77" t="s">
        <v>28665</v>
      </c>
      <c r="E753" s="78">
        <v>10000</v>
      </c>
      <c r="F753" s="15">
        <v>0.56999999999999995</v>
      </c>
      <c r="G753" s="80">
        <v>6</v>
      </c>
      <c r="H753" s="81">
        <f>Таблица630[[#This Row],[Коэфициент стоимости]]*Таблица630[[#This Row],[Розничная цена KRW]]</f>
        <v>5699.9999999999991</v>
      </c>
      <c r="I753" s="82" t="str">
        <f>IF($H$1="","Введите курс",Таблица630[[#This Row],[Оптовая цена KRW за 1шт]]/$H$1)</f>
        <v>Введите курс</v>
      </c>
      <c r="J753" s="83"/>
      <c r="K753" s="84">
        <f>Таблица630[[#This Row],[Заказ коробок ]]*Таблица630[[#This Row],[Кол-во шт в коробке]]</f>
        <v>0</v>
      </c>
      <c r="L753" s="85">
        <f>Таблица630[[#This Row],[Общее кол-во шт]]*Таблица630[[#This Row],[Оптовая цена KRW за 1шт]]</f>
        <v>0</v>
      </c>
      <c r="M753" s="86" t="str">
        <f>IFERROR(Таблица630[[#This Row],[Общее кол-во шт]]*Таблица630[[#This Row],[Оптовая цена USD за 1шт]],"")</f>
        <v/>
      </c>
      <c r="N753" s="87"/>
    </row>
    <row r="754" spans="1:14" ht="22.5" customHeight="1">
      <c r="A754" s="44" t="s">
        <v>28666</v>
      </c>
      <c r="B754" s="76">
        <v>8809587369430</v>
      </c>
      <c r="C754" s="50" t="s">
        <v>28667</v>
      </c>
      <c r="D754" s="77" t="s">
        <v>28668</v>
      </c>
      <c r="E754" s="78">
        <v>10000</v>
      </c>
      <c r="F754" s="15">
        <v>0.56999999999999995</v>
      </c>
      <c r="G754" s="80">
        <v>6</v>
      </c>
      <c r="H754" s="81">
        <f>Таблица630[[#This Row],[Коэфициент стоимости]]*Таблица630[[#This Row],[Розничная цена KRW]]</f>
        <v>5699.9999999999991</v>
      </c>
      <c r="I754" s="82" t="str">
        <f>IF($H$1="","Введите курс",Таблица630[[#This Row],[Оптовая цена KRW за 1шт]]/$H$1)</f>
        <v>Введите курс</v>
      </c>
      <c r="J754" s="83"/>
      <c r="K754" s="84">
        <f>Таблица630[[#This Row],[Заказ коробок ]]*Таблица630[[#This Row],[Кол-во шт в коробке]]</f>
        <v>0</v>
      </c>
      <c r="L754" s="85">
        <f>Таблица630[[#This Row],[Общее кол-во шт]]*Таблица630[[#This Row],[Оптовая цена KRW за 1шт]]</f>
        <v>0</v>
      </c>
      <c r="M754" s="86" t="str">
        <f>IFERROR(Таблица630[[#This Row],[Общее кол-во шт]]*Таблица630[[#This Row],[Оптовая цена USD за 1шт]],"")</f>
        <v/>
      </c>
      <c r="N754" s="87"/>
    </row>
    <row r="755" spans="1:14" ht="22.5" customHeight="1">
      <c r="A755" s="44" t="s">
        <v>28669</v>
      </c>
      <c r="B755" s="76">
        <v>8809587369447</v>
      </c>
      <c r="C755" s="50" t="s">
        <v>28670</v>
      </c>
      <c r="D755" s="77" t="s">
        <v>28671</v>
      </c>
      <c r="E755" s="78">
        <v>10000</v>
      </c>
      <c r="F755" s="15">
        <v>0.56999999999999995</v>
      </c>
      <c r="G755" s="80">
        <v>6</v>
      </c>
      <c r="H755" s="81">
        <f>Таблица630[[#This Row],[Коэфициент стоимости]]*Таблица630[[#This Row],[Розничная цена KRW]]</f>
        <v>5699.9999999999991</v>
      </c>
      <c r="I755" s="82" t="str">
        <f>IF($H$1="","Введите курс",Таблица630[[#This Row],[Оптовая цена KRW за 1шт]]/$H$1)</f>
        <v>Введите курс</v>
      </c>
      <c r="J755" s="83"/>
      <c r="K755" s="84">
        <f>Таблица630[[#This Row],[Заказ коробок ]]*Таблица630[[#This Row],[Кол-во шт в коробке]]</f>
        <v>0</v>
      </c>
      <c r="L755" s="85">
        <f>Таблица630[[#This Row],[Общее кол-во шт]]*Таблица630[[#This Row],[Оптовая цена KRW за 1шт]]</f>
        <v>0</v>
      </c>
      <c r="M755" s="86" t="str">
        <f>IFERROR(Таблица630[[#This Row],[Общее кол-во шт]]*Таблица630[[#This Row],[Оптовая цена USD за 1шт]],"")</f>
        <v/>
      </c>
      <c r="N755" s="87"/>
    </row>
    <row r="756" spans="1:14" ht="22.5" customHeight="1">
      <c r="A756" s="44" t="s">
        <v>28672</v>
      </c>
      <c r="B756" s="76">
        <v>8809587369454</v>
      </c>
      <c r="C756" s="50" t="s">
        <v>28673</v>
      </c>
      <c r="D756" s="77" t="s">
        <v>28674</v>
      </c>
      <c r="E756" s="78">
        <v>10000</v>
      </c>
      <c r="F756" s="15">
        <v>0.56999999999999995</v>
      </c>
      <c r="G756" s="80">
        <v>6</v>
      </c>
      <c r="H756" s="81">
        <f>Таблица630[[#This Row],[Коэфициент стоимости]]*Таблица630[[#This Row],[Розничная цена KRW]]</f>
        <v>5699.9999999999991</v>
      </c>
      <c r="I756" s="82" t="str">
        <f>IF($H$1="","Введите курс",Таблица630[[#This Row],[Оптовая цена KRW за 1шт]]/$H$1)</f>
        <v>Введите курс</v>
      </c>
      <c r="J756" s="83"/>
      <c r="K756" s="84">
        <f>Таблица630[[#This Row],[Заказ коробок ]]*Таблица630[[#This Row],[Кол-во шт в коробке]]</f>
        <v>0</v>
      </c>
      <c r="L756" s="85">
        <f>Таблица630[[#This Row],[Общее кол-во шт]]*Таблица630[[#This Row],[Оптовая цена KRW за 1шт]]</f>
        <v>0</v>
      </c>
      <c r="M756" s="86" t="str">
        <f>IFERROR(Таблица630[[#This Row],[Общее кол-во шт]]*Таблица630[[#This Row],[Оптовая цена USD за 1шт]],"")</f>
        <v/>
      </c>
      <c r="N756" s="87"/>
    </row>
    <row r="757" spans="1:14" ht="22.5" customHeight="1">
      <c r="A757" s="44" t="s">
        <v>28675</v>
      </c>
      <c r="B757" s="76">
        <v>8809587369461</v>
      </c>
      <c r="C757" s="50" t="s">
        <v>28676</v>
      </c>
      <c r="D757" s="77" t="s">
        <v>28677</v>
      </c>
      <c r="E757" s="78">
        <v>10000</v>
      </c>
      <c r="F757" s="15">
        <v>0.56999999999999995</v>
      </c>
      <c r="G757" s="80">
        <v>6</v>
      </c>
      <c r="H757" s="81">
        <f>Таблица630[[#This Row],[Коэфициент стоимости]]*Таблица630[[#This Row],[Розничная цена KRW]]</f>
        <v>5699.9999999999991</v>
      </c>
      <c r="I757" s="82" t="str">
        <f>IF($H$1="","Введите курс",Таблица630[[#This Row],[Оптовая цена KRW за 1шт]]/$H$1)</f>
        <v>Введите курс</v>
      </c>
      <c r="J757" s="83"/>
      <c r="K757" s="84">
        <f>Таблица630[[#This Row],[Заказ коробок ]]*Таблица630[[#This Row],[Кол-во шт в коробке]]</f>
        <v>0</v>
      </c>
      <c r="L757" s="85">
        <f>Таблица630[[#This Row],[Общее кол-во шт]]*Таблица630[[#This Row],[Оптовая цена KRW за 1шт]]</f>
        <v>0</v>
      </c>
      <c r="M757" s="86" t="str">
        <f>IFERROR(Таблица630[[#This Row],[Общее кол-во шт]]*Таблица630[[#This Row],[Оптовая цена USD за 1шт]],"")</f>
        <v/>
      </c>
      <c r="N757" s="87"/>
    </row>
    <row r="758" spans="1:14" ht="22.5" customHeight="1">
      <c r="A758" s="44" t="s">
        <v>28678</v>
      </c>
      <c r="B758" s="76">
        <v>8809587369478</v>
      </c>
      <c r="C758" s="50" t="s">
        <v>28679</v>
      </c>
      <c r="D758" s="77" t="s">
        <v>28680</v>
      </c>
      <c r="E758" s="78">
        <v>10000</v>
      </c>
      <c r="F758" s="15">
        <v>0.56999999999999995</v>
      </c>
      <c r="G758" s="80">
        <v>6</v>
      </c>
      <c r="H758" s="81">
        <f>Таблица630[[#This Row],[Коэфициент стоимости]]*Таблица630[[#This Row],[Розничная цена KRW]]</f>
        <v>5699.9999999999991</v>
      </c>
      <c r="I758" s="82" t="str">
        <f>IF($H$1="","Введите курс",Таблица630[[#This Row],[Оптовая цена KRW за 1шт]]/$H$1)</f>
        <v>Введите курс</v>
      </c>
      <c r="J758" s="83"/>
      <c r="K758" s="84">
        <f>Таблица630[[#This Row],[Заказ коробок ]]*Таблица630[[#This Row],[Кол-во шт в коробке]]</f>
        <v>0</v>
      </c>
      <c r="L758" s="85">
        <f>Таблица630[[#This Row],[Общее кол-во шт]]*Таблица630[[#This Row],[Оптовая цена KRW за 1шт]]</f>
        <v>0</v>
      </c>
      <c r="M758" s="86" t="str">
        <f>IFERROR(Таблица630[[#This Row],[Общее кол-во шт]]*Таблица630[[#This Row],[Оптовая цена USD за 1шт]],"")</f>
        <v/>
      </c>
      <c r="N758" s="87"/>
    </row>
    <row r="759" spans="1:14" ht="22.5" customHeight="1">
      <c r="A759" s="44" t="s">
        <v>28681</v>
      </c>
      <c r="B759" s="76">
        <v>8809587369485</v>
      </c>
      <c r="C759" s="50" t="s">
        <v>28682</v>
      </c>
      <c r="D759" s="77" t="s">
        <v>28683</v>
      </c>
      <c r="E759" s="78">
        <v>10000</v>
      </c>
      <c r="F759" s="15">
        <v>0.56999999999999995</v>
      </c>
      <c r="G759" s="80">
        <v>6</v>
      </c>
      <c r="H759" s="81">
        <f>Таблица630[[#This Row],[Коэфициент стоимости]]*Таблица630[[#This Row],[Розничная цена KRW]]</f>
        <v>5699.9999999999991</v>
      </c>
      <c r="I759" s="82" t="str">
        <f>IF($H$1="","Введите курс",Таблица630[[#This Row],[Оптовая цена KRW за 1шт]]/$H$1)</f>
        <v>Введите курс</v>
      </c>
      <c r="J759" s="83"/>
      <c r="K759" s="84">
        <f>Таблица630[[#This Row],[Заказ коробок ]]*Таблица630[[#This Row],[Кол-во шт в коробке]]</f>
        <v>0</v>
      </c>
      <c r="L759" s="85">
        <f>Таблица630[[#This Row],[Общее кол-во шт]]*Таблица630[[#This Row],[Оптовая цена KRW за 1шт]]</f>
        <v>0</v>
      </c>
      <c r="M759" s="86" t="str">
        <f>IFERROR(Таблица630[[#This Row],[Общее кол-во шт]]*Таблица630[[#This Row],[Оптовая цена USD за 1шт]],"")</f>
        <v/>
      </c>
      <c r="N759" s="87"/>
    </row>
    <row r="760" spans="1:14" ht="22.5" customHeight="1">
      <c r="A760" s="44" t="s">
        <v>28684</v>
      </c>
      <c r="B760" s="76">
        <v>8809587369584</v>
      </c>
      <c r="C760" s="50" t="s">
        <v>28685</v>
      </c>
      <c r="D760" s="77" t="s">
        <v>28686</v>
      </c>
      <c r="E760" s="78">
        <v>10000</v>
      </c>
      <c r="F760" s="15">
        <v>0.56999999999999995</v>
      </c>
      <c r="G760" s="80">
        <v>6</v>
      </c>
      <c r="H760" s="81">
        <f>Таблица630[[#This Row],[Коэфициент стоимости]]*Таблица630[[#This Row],[Розничная цена KRW]]</f>
        <v>5699.9999999999991</v>
      </c>
      <c r="I760" s="82" t="str">
        <f>IF($H$1="","Введите курс",Таблица630[[#This Row],[Оптовая цена KRW за 1шт]]/$H$1)</f>
        <v>Введите курс</v>
      </c>
      <c r="J760" s="83"/>
      <c r="K760" s="84">
        <f>Таблица630[[#This Row],[Заказ коробок ]]*Таблица630[[#This Row],[Кол-во шт в коробке]]</f>
        <v>0</v>
      </c>
      <c r="L760" s="85">
        <f>Таблица630[[#This Row],[Общее кол-во шт]]*Таблица630[[#This Row],[Оптовая цена KRW за 1шт]]</f>
        <v>0</v>
      </c>
      <c r="M760" s="86" t="str">
        <f>IFERROR(Таблица630[[#This Row],[Общее кол-во шт]]*Таблица630[[#This Row],[Оптовая цена USD за 1шт]],"")</f>
        <v/>
      </c>
      <c r="N760" s="87"/>
    </row>
    <row r="761" spans="1:14" ht="22.5" customHeight="1">
      <c r="A761" s="44" t="s">
        <v>28687</v>
      </c>
      <c r="B761" s="76">
        <v>8809587369492</v>
      </c>
      <c r="C761" s="50" t="s">
        <v>28688</v>
      </c>
      <c r="D761" s="77" t="s">
        <v>28689</v>
      </c>
      <c r="E761" s="78">
        <v>10000</v>
      </c>
      <c r="F761" s="15">
        <v>0.56999999999999995</v>
      </c>
      <c r="G761" s="80">
        <v>6</v>
      </c>
      <c r="H761" s="81">
        <f>Таблица630[[#This Row],[Коэфициент стоимости]]*Таблица630[[#This Row],[Розничная цена KRW]]</f>
        <v>5699.9999999999991</v>
      </c>
      <c r="I761" s="82" t="str">
        <f>IF($H$1="","Введите курс",Таблица630[[#This Row],[Оптовая цена KRW за 1шт]]/$H$1)</f>
        <v>Введите курс</v>
      </c>
      <c r="J761" s="83"/>
      <c r="K761" s="84">
        <f>Таблица630[[#This Row],[Заказ коробок ]]*Таблица630[[#This Row],[Кол-во шт в коробке]]</f>
        <v>0</v>
      </c>
      <c r="L761" s="85">
        <f>Таблица630[[#This Row],[Общее кол-во шт]]*Таблица630[[#This Row],[Оптовая цена KRW за 1шт]]</f>
        <v>0</v>
      </c>
      <c r="M761" s="86" t="str">
        <f>IFERROR(Таблица630[[#This Row],[Общее кол-во шт]]*Таблица630[[#This Row],[Оптовая цена USD за 1шт]],"")</f>
        <v/>
      </c>
      <c r="N761" s="87"/>
    </row>
    <row r="762" spans="1:14" ht="22.5" customHeight="1">
      <c r="A762" s="44" t="s">
        <v>28690</v>
      </c>
      <c r="B762" s="76">
        <v>8809587369508</v>
      </c>
      <c r="C762" s="50" t="s">
        <v>28691</v>
      </c>
      <c r="D762" s="77" t="s">
        <v>28692</v>
      </c>
      <c r="E762" s="78">
        <v>10000</v>
      </c>
      <c r="F762" s="15">
        <v>0.56999999999999995</v>
      </c>
      <c r="G762" s="80">
        <v>6</v>
      </c>
      <c r="H762" s="81">
        <f>Таблица630[[#This Row],[Коэфициент стоимости]]*Таблица630[[#This Row],[Розничная цена KRW]]</f>
        <v>5699.9999999999991</v>
      </c>
      <c r="I762" s="82" t="str">
        <f>IF($H$1="","Введите курс",Таблица630[[#This Row],[Оптовая цена KRW за 1шт]]/$H$1)</f>
        <v>Введите курс</v>
      </c>
      <c r="J762" s="83"/>
      <c r="K762" s="84">
        <f>Таблица630[[#This Row],[Заказ коробок ]]*Таблица630[[#This Row],[Кол-во шт в коробке]]</f>
        <v>0</v>
      </c>
      <c r="L762" s="85">
        <f>Таблица630[[#This Row],[Общее кол-во шт]]*Таблица630[[#This Row],[Оптовая цена KRW за 1шт]]</f>
        <v>0</v>
      </c>
      <c r="M762" s="86" t="str">
        <f>IFERROR(Таблица630[[#This Row],[Общее кол-во шт]]*Таблица630[[#This Row],[Оптовая цена USD за 1шт]],"")</f>
        <v/>
      </c>
      <c r="N762" s="87"/>
    </row>
    <row r="763" spans="1:14" ht="22.5" customHeight="1">
      <c r="A763" s="44" t="s">
        <v>28693</v>
      </c>
      <c r="B763" s="76">
        <v>8809668026054</v>
      </c>
      <c r="C763" s="50" t="s">
        <v>28694</v>
      </c>
      <c r="D763" s="77" t="s">
        <v>28695</v>
      </c>
      <c r="E763" s="78">
        <v>15000</v>
      </c>
      <c r="F763" s="15">
        <v>0.56999999999999995</v>
      </c>
      <c r="G763" s="80">
        <v>6</v>
      </c>
      <c r="H763" s="81">
        <f>Таблица630[[#This Row],[Коэфициент стоимости]]*Таблица630[[#This Row],[Розничная цена KRW]]</f>
        <v>8550</v>
      </c>
      <c r="I763" s="82" t="str">
        <f>IF($H$1="","Введите курс",Таблица630[[#This Row],[Оптовая цена KRW за 1шт]]/$H$1)</f>
        <v>Введите курс</v>
      </c>
      <c r="J763" s="83"/>
      <c r="K763" s="84">
        <f>Таблица630[[#This Row],[Заказ коробок ]]*Таблица630[[#This Row],[Кол-во шт в коробке]]</f>
        <v>0</v>
      </c>
      <c r="L763" s="85">
        <f>Таблица630[[#This Row],[Общее кол-во шт]]*Таблица630[[#This Row],[Оптовая цена KRW за 1шт]]</f>
        <v>0</v>
      </c>
      <c r="M763" s="86" t="str">
        <f>IFERROR(Таблица630[[#This Row],[Общее кол-во шт]]*Таблица630[[#This Row],[Оптовая цена USD за 1шт]],"")</f>
        <v/>
      </c>
      <c r="N763" s="87"/>
    </row>
    <row r="764" spans="1:14" ht="22.5" customHeight="1">
      <c r="A764" s="44" t="s">
        <v>28696</v>
      </c>
      <c r="B764" s="76">
        <v>8809668026030</v>
      </c>
      <c r="C764" s="50" t="s">
        <v>28697</v>
      </c>
      <c r="D764" s="77" t="s">
        <v>28698</v>
      </c>
      <c r="E764" s="78">
        <v>15000</v>
      </c>
      <c r="F764" s="15">
        <v>0.56999999999999995</v>
      </c>
      <c r="G764" s="80">
        <v>6</v>
      </c>
      <c r="H764" s="81">
        <f>Таблица630[[#This Row],[Коэфициент стоимости]]*Таблица630[[#This Row],[Розничная цена KRW]]</f>
        <v>8550</v>
      </c>
      <c r="I764" s="82" t="str">
        <f>IF($H$1="","Введите курс",Таблица630[[#This Row],[Оптовая цена KRW за 1шт]]/$H$1)</f>
        <v>Введите курс</v>
      </c>
      <c r="J764" s="83"/>
      <c r="K764" s="84">
        <f>Таблица630[[#This Row],[Заказ коробок ]]*Таблица630[[#This Row],[Кол-во шт в коробке]]</f>
        <v>0</v>
      </c>
      <c r="L764" s="85">
        <f>Таблица630[[#This Row],[Общее кол-во шт]]*Таблица630[[#This Row],[Оптовая цена KRW за 1шт]]</f>
        <v>0</v>
      </c>
      <c r="M764" s="86" t="str">
        <f>IFERROR(Таблица630[[#This Row],[Общее кол-во шт]]*Таблица630[[#This Row],[Оптовая цена USD за 1шт]],"")</f>
        <v/>
      </c>
      <c r="N764" s="87"/>
    </row>
    <row r="765" spans="1:14" ht="22.5" customHeight="1">
      <c r="A765" s="44" t="s">
        <v>28699</v>
      </c>
      <c r="B765" s="76">
        <v>8809820685396</v>
      </c>
      <c r="C765" s="50" t="s">
        <v>28700</v>
      </c>
      <c r="D765" s="77" t="s">
        <v>28701</v>
      </c>
      <c r="E765" s="78">
        <v>15000</v>
      </c>
      <c r="F765" s="15">
        <v>0.56999999999999995</v>
      </c>
      <c r="G765" s="80">
        <v>6</v>
      </c>
      <c r="H765" s="81">
        <f>Таблица630[[#This Row],[Коэфициент стоимости]]*Таблица630[[#This Row],[Розничная цена KRW]]</f>
        <v>8550</v>
      </c>
      <c r="I765" s="82" t="str">
        <f>IF($H$1="","Введите курс",Таблица630[[#This Row],[Оптовая цена KRW за 1шт]]/$H$1)</f>
        <v>Введите курс</v>
      </c>
      <c r="J765" s="83"/>
      <c r="K765" s="84">
        <f>Таблица630[[#This Row],[Заказ коробок ]]*Таблица630[[#This Row],[Кол-во шт в коробке]]</f>
        <v>0</v>
      </c>
      <c r="L765" s="85">
        <f>Таблица630[[#This Row],[Общее кол-во шт]]*Таблица630[[#This Row],[Оптовая цена KRW за 1шт]]</f>
        <v>0</v>
      </c>
      <c r="M765" s="86" t="str">
        <f>IFERROR(Таблица630[[#This Row],[Общее кол-во шт]]*Таблица630[[#This Row],[Оптовая цена USD за 1шт]],"")</f>
        <v/>
      </c>
      <c r="N765" s="87"/>
    </row>
    <row r="766" spans="1:14" ht="22.5" customHeight="1">
      <c r="A766" s="44" t="s">
        <v>28702</v>
      </c>
      <c r="B766" s="76">
        <v>8809820683156</v>
      </c>
      <c r="C766" s="50" t="s">
        <v>28703</v>
      </c>
      <c r="D766" s="77" t="s">
        <v>28704</v>
      </c>
      <c r="E766" s="78">
        <v>15000</v>
      </c>
      <c r="F766" s="15">
        <v>0.56999999999999995</v>
      </c>
      <c r="G766" s="80">
        <v>6</v>
      </c>
      <c r="H766" s="81">
        <f>Таблица630[[#This Row],[Коэфициент стоимости]]*Таблица630[[#This Row],[Розничная цена KRW]]</f>
        <v>8550</v>
      </c>
      <c r="I766" s="82" t="str">
        <f>IF($H$1="","Введите курс",Таблица630[[#This Row],[Оптовая цена KRW за 1шт]]/$H$1)</f>
        <v>Введите курс</v>
      </c>
      <c r="J766" s="83"/>
      <c r="K766" s="84">
        <f>Таблица630[[#This Row],[Заказ коробок ]]*Таблица630[[#This Row],[Кол-во шт в коробке]]</f>
        <v>0</v>
      </c>
      <c r="L766" s="85">
        <f>Таблица630[[#This Row],[Общее кол-во шт]]*Таблица630[[#This Row],[Оптовая цена KRW за 1шт]]</f>
        <v>0</v>
      </c>
      <c r="M766" s="86" t="str">
        <f>IFERROR(Таблица630[[#This Row],[Общее кол-во шт]]*Таблица630[[#This Row],[Оптовая цена USD за 1шт]],"")</f>
        <v/>
      </c>
      <c r="N766" s="87"/>
    </row>
    <row r="767" spans="1:14" ht="22.5" customHeight="1">
      <c r="A767" s="44" t="s">
        <v>28705</v>
      </c>
      <c r="B767" s="76">
        <v>8809668018455</v>
      </c>
      <c r="C767" s="50" t="s">
        <v>28706</v>
      </c>
      <c r="D767" s="77" t="s">
        <v>28707</v>
      </c>
      <c r="E767" s="78">
        <v>18000</v>
      </c>
      <c r="F767" s="15">
        <v>0.56999999999999995</v>
      </c>
      <c r="G767" s="80">
        <v>6</v>
      </c>
      <c r="H767" s="81">
        <f>Таблица630[[#This Row],[Коэфициент стоимости]]*Таблица630[[#This Row],[Розничная цена KRW]]</f>
        <v>10260</v>
      </c>
      <c r="I767" s="82" t="str">
        <f>IF($H$1="","Введите курс",Таблица630[[#This Row],[Оптовая цена KRW за 1шт]]/$H$1)</f>
        <v>Введите курс</v>
      </c>
      <c r="J767" s="83"/>
      <c r="K767" s="84">
        <f>Таблица630[[#This Row],[Заказ коробок ]]*Таблица630[[#This Row],[Кол-во шт в коробке]]</f>
        <v>0</v>
      </c>
      <c r="L767" s="85">
        <f>Таблица630[[#This Row],[Общее кол-во шт]]*Таблица630[[#This Row],[Оптовая цена KRW за 1шт]]</f>
        <v>0</v>
      </c>
      <c r="M767" s="86" t="str">
        <f>IFERROR(Таблица630[[#This Row],[Общее кол-во шт]]*Таблица630[[#This Row],[Оптовая цена USD за 1шт]],"")</f>
        <v/>
      </c>
      <c r="N767" s="87"/>
    </row>
    <row r="768" spans="1:14" ht="22.5" customHeight="1">
      <c r="A768" s="44" t="s">
        <v>28708</v>
      </c>
      <c r="B768" s="76">
        <v>8809668018462</v>
      </c>
      <c r="C768" s="50" t="s">
        <v>28709</v>
      </c>
      <c r="D768" s="77" t="s">
        <v>28710</v>
      </c>
      <c r="E768" s="78">
        <v>18000</v>
      </c>
      <c r="F768" s="15">
        <v>0.56999999999999995</v>
      </c>
      <c r="G768" s="80">
        <v>6</v>
      </c>
      <c r="H768" s="81">
        <f>Таблица630[[#This Row],[Коэфициент стоимости]]*Таблица630[[#This Row],[Розничная цена KRW]]</f>
        <v>10260</v>
      </c>
      <c r="I768" s="82" t="str">
        <f>IF($H$1="","Введите курс",Таблица630[[#This Row],[Оптовая цена KRW за 1шт]]/$H$1)</f>
        <v>Введите курс</v>
      </c>
      <c r="J768" s="83"/>
      <c r="K768" s="84">
        <f>Таблица630[[#This Row],[Заказ коробок ]]*Таблица630[[#This Row],[Кол-во шт в коробке]]</f>
        <v>0</v>
      </c>
      <c r="L768" s="85">
        <f>Таблица630[[#This Row],[Общее кол-во шт]]*Таблица630[[#This Row],[Оптовая цена KRW за 1шт]]</f>
        <v>0</v>
      </c>
      <c r="M768" s="86" t="str">
        <f>IFERROR(Таблица630[[#This Row],[Общее кол-во шт]]*Таблица630[[#This Row],[Оптовая цена USD за 1шт]],"")</f>
        <v/>
      </c>
      <c r="N768" s="87"/>
    </row>
    <row r="769" spans="1:14" ht="22.5" customHeight="1">
      <c r="A769" s="44" t="s">
        <v>28711</v>
      </c>
      <c r="B769" s="76">
        <v>8809668024944</v>
      </c>
      <c r="C769" s="50" t="s">
        <v>28712</v>
      </c>
      <c r="D769" s="77" t="s">
        <v>28713</v>
      </c>
      <c r="E769" s="78">
        <v>12000</v>
      </c>
      <c r="F769" s="15">
        <v>0.56999999999999995</v>
      </c>
      <c r="G769" s="80">
        <v>6</v>
      </c>
      <c r="H769" s="81">
        <f>Таблица630[[#This Row],[Коэфициент стоимости]]*Таблица630[[#This Row],[Розничная цена KRW]]</f>
        <v>6839.9999999999991</v>
      </c>
      <c r="I769" s="82" t="str">
        <f>IF($H$1="","Введите курс",Таблица630[[#This Row],[Оптовая цена KRW за 1шт]]/$H$1)</f>
        <v>Введите курс</v>
      </c>
      <c r="J769" s="83"/>
      <c r="K769" s="84">
        <f>Таблица630[[#This Row],[Заказ коробок ]]*Таблица630[[#This Row],[Кол-во шт в коробке]]</f>
        <v>0</v>
      </c>
      <c r="L769" s="85">
        <f>Таблица630[[#This Row],[Общее кол-во шт]]*Таблица630[[#This Row],[Оптовая цена KRW за 1шт]]</f>
        <v>0</v>
      </c>
      <c r="M769" s="86" t="str">
        <f>IFERROR(Таблица630[[#This Row],[Общее кол-во шт]]*Таблица630[[#This Row],[Оптовая цена USD за 1шт]],"")</f>
        <v/>
      </c>
      <c r="N769" s="87"/>
    </row>
    <row r="770" spans="1:14" ht="22.5" customHeight="1">
      <c r="A770" s="44" t="s">
        <v>28714</v>
      </c>
      <c r="B770" s="76">
        <v>8809668024951</v>
      </c>
      <c r="C770" s="50" t="s">
        <v>28715</v>
      </c>
      <c r="D770" s="77" t="s">
        <v>28716</v>
      </c>
      <c r="E770" s="78">
        <v>12000</v>
      </c>
      <c r="F770" s="15">
        <v>0.56999999999999995</v>
      </c>
      <c r="G770" s="80">
        <v>6</v>
      </c>
      <c r="H770" s="81">
        <f>Таблица630[[#This Row],[Коэфициент стоимости]]*Таблица630[[#This Row],[Розничная цена KRW]]</f>
        <v>6839.9999999999991</v>
      </c>
      <c r="I770" s="82" t="str">
        <f>IF($H$1="","Введите курс",Таблица630[[#This Row],[Оптовая цена KRW за 1шт]]/$H$1)</f>
        <v>Введите курс</v>
      </c>
      <c r="J770" s="83"/>
      <c r="K770" s="84">
        <f>Таблица630[[#This Row],[Заказ коробок ]]*Таблица630[[#This Row],[Кол-во шт в коробке]]</f>
        <v>0</v>
      </c>
      <c r="L770" s="85">
        <f>Таблица630[[#This Row],[Общее кол-во шт]]*Таблица630[[#This Row],[Оптовая цена KRW за 1шт]]</f>
        <v>0</v>
      </c>
      <c r="M770" s="86" t="str">
        <f>IFERROR(Таблица630[[#This Row],[Общее кол-во шт]]*Таблица630[[#This Row],[Оптовая цена USD за 1шт]],"")</f>
        <v/>
      </c>
      <c r="N770" s="87"/>
    </row>
    <row r="771" spans="1:14" ht="22.5" customHeight="1">
      <c r="A771" s="44" t="s">
        <v>28717</v>
      </c>
      <c r="B771" s="76">
        <v>8809668024968</v>
      </c>
      <c r="C771" s="50" t="s">
        <v>28718</v>
      </c>
      <c r="D771" s="77" t="s">
        <v>28719</v>
      </c>
      <c r="E771" s="78">
        <v>12000</v>
      </c>
      <c r="F771" s="15">
        <v>0.56999999999999995</v>
      </c>
      <c r="G771" s="80">
        <v>6</v>
      </c>
      <c r="H771" s="81">
        <f>Таблица630[[#This Row],[Коэфициент стоимости]]*Таблица630[[#This Row],[Розничная цена KRW]]</f>
        <v>6839.9999999999991</v>
      </c>
      <c r="I771" s="82" t="str">
        <f>IF($H$1="","Введите курс",Таблица630[[#This Row],[Оптовая цена KRW за 1шт]]/$H$1)</f>
        <v>Введите курс</v>
      </c>
      <c r="J771" s="83"/>
      <c r="K771" s="84">
        <f>Таблица630[[#This Row],[Заказ коробок ]]*Таблица630[[#This Row],[Кол-во шт в коробке]]</f>
        <v>0</v>
      </c>
      <c r="L771" s="85">
        <f>Таблица630[[#This Row],[Общее кол-во шт]]*Таблица630[[#This Row],[Оптовая цена KRW за 1шт]]</f>
        <v>0</v>
      </c>
      <c r="M771" s="86" t="str">
        <f>IFERROR(Таблица630[[#This Row],[Общее кол-во шт]]*Таблица630[[#This Row],[Оптовая цена USD за 1шт]],"")</f>
        <v/>
      </c>
      <c r="N771" s="87"/>
    </row>
    <row r="772" spans="1:14" ht="22.5" customHeight="1">
      <c r="A772" s="44" t="s">
        <v>28720</v>
      </c>
      <c r="B772" s="76">
        <v>8809668024975</v>
      </c>
      <c r="C772" s="50" t="s">
        <v>28721</v>
      </c>
      <c r="D772" s="77" t="s">
        <v>28722</v>
      </c>
      <c r="E772" s="78">
        <v>12000</v>
      </c>
      <c r="F772" s="15">
        <v>0.56999999999999995</v>
      </c>
      <c r="G772" s="80">
        <v>6</v>
      </c>
      <c r="H772" s="81">
        <f>Таблица630[[#This Row],[Коэфициент стоимости]]*Таблица630[[#This Row],[Розничная цена KRW]]</f>
        <v>6839.9999999999991</v>
      </c>
      <c r="I772" s="82" t="str">
        <f>IF($H$1="","Введите курс",Таблица630[[#This Row],[Оптовая цена KRW за 1шт]]/$H$1)</f>
        <v>Введите курс</v>
      </c>
      <c r="J772" s="83"/>
      <c r="K772" s="84">
        <f>Таблица630[[#This Row],[Заказ коробок ]]*Таблица630[[#This Row],[Кол-во шт в коробке]]</f>
        <v>0</v>
      </c>
      <c r="L772" s="85">
        <f>Таблица630[[#This Row],[Общее кол-во шт]]*Таблица630[[#This Row],[Оптовая цена KRW за 1шт]]</f>
        <v>0</v>
      </c>
      <c r="M772" s="86" t="str">
        <f>IFERROR(Таблица630[[#This Row],[Общее кол-во шт]]*Таблица630[[#This Row],[Оптовая цена USD за 1шт]],"")</f>
        <v/>
      </c>
      <c r="N772" s="87"/>
    </row>
    <row r="773" spans="1:14" ht="22.5" customHeight="1">
      <c r="A773" s="44" t="s">
        <v>28723</v>
      </c>
      <c r="B773" s="76">
        <v>8809668014037</v>
      </c>
      <c r="C773" s="50" t="s">
        <v>28724</v>
      </c>
      <c r="D773" s="77" t="s">
        <v>28725</v>
      </c>
      <c r="E773" s="78">
        <v>22000</v>
      </c>
      <c r="F773" s="15">
        <v>0.56999999999999995</v>
      </c>
      <c r="G773" s="80">
        <v>6</v>
      </c>
      <c r="H773" s="81">
        <f>Таблица630[[#This Row],[Коэфициент стоимости]]*Таблица630[[#This Row],[Розничная цена KRW]]</f>
        <v>12539.999999999998</v>
      </c>
      <c r="I773" s="82" t="str">
        <f>IF($H$1="","Введите курс",Таблица630[[#This Row],[Оптовая цена KRW за 1шт]]/$H$1)</f>
        <v>Введите курс</v>
      </c>
      <c r="J773" s="83"/>
      <c r="K773" s="84">
        <f>Таблица630[[#This Row],[Заказ коробок ]]*Таблица630[[#This Row],[Кол-во шт в коробке]]</f>
        <v>0</v>
      </c>
      <c r="L773" s="85">
        <f>Таблица630[[#This Row],[Общее кол-во шт]]*Таблица630[[#This Row],[Оптовая цена KRW за 1шт]]</f>
        <v>0</v>
      </c>
      <c r="M773" s="86" t="str">
        <f>IFERROR(Таблица630[[#This Row],[Общее кол-во шт]]*Таблица630[[#This Row],[Оптовая цена USD за 1шт]],"")</f>
        <v/>
      </c>
      <c r="N773" s="87"/>
    </row>
    <row r="774" spans="1:14" ht="22.5" customHeight="1">
      <c r="A774" s="44" t="s">
        <v>28726</v>
      </c>
      <c r="B774" s="76">
        <v>8809668014013</v>
      </c>
      <c r="C774" s="50" t="s">
        <v>28727</v>
      </c>
      <c r="D774" s="77" t="s">
        <v>28728</v>
      </c>
      <c r="E774" s="78">
        <v>22000</v>
      </c>
      <c r="F774" s="15">
        <v>0.56999999999999995</v>
      </c>
      <c r="G774" s="80">
        <v>6</v>
      </c>
      <c r="H774" s="81">
        <f>Таблица630[[#This Row],[Коэфициент стоимости]]*Таблица630[[#This Row],[Розничная цена KRW]]</f>
        <v>12539.999999999998</v>
      </c>
      <c r="I774" s="82" t="str">
        <f>IF($H$1="","Введите курс",Таблица630[[#This Row],[Оптовая цена KRW за 1шт]]/$H$1)</f>
        <v>Введите курс</v>
      </c>
      <c r="J774" s="83"/>
      <c r="K774" s="84">
        <f>Таблица630[[#This Row],[Заказ коробок ]]*Таблица630[[#This Row],[Кол-во шт в коробке]]</f>
        <v>0</v>
      </c>
      <c r="L774" s="85">
        <f>Таблица630[[#This Row],[Общее кол-во шт]]*Таблица630[[#This Row],[Оптовая цена KRW за 1шт]]</f>
        <v>0</v>
      </c>
      <c r="M774" s="86" t="str">
        <f>IFERROR(Таблица630[[#This Row],[Общее кол-во шт]]*Таблица630[[#This Row],[Оптовая цена USD за 1шт]],"")</f>
        <v/>
      </c>
      <c r="N774" s="87"/>
    </row>
    <row r="775" spans="1:14" ht="22.5" customHeight="1">
      <c r="A775" s="44" t="s">
        <v>28729</v>
      </c>
      <c r="B775" s="76">
        <v>8809668014020</v>
      </c>
      <c r="C775" s="50" t="s">
        <v>28730</v>
      </c>
      <c r="D775" s="77" t="s">
        <v>28731</v>
      </c>
      <c r="E775" s="78">
        <v>22000</v>
      </c>
      <c r="F775" s="15">
        <v>0.56999999999999995</v>
      </c>
      <c r="G775" s="80">
        <v>6</v>
      </c>
      <c r="H775" s="81">
        <f>Таблица630[[#This Row],[Коэфициент стоимости]]*Таблица630[[#This Row],[Розничная цена KRW]]</f>
        <v>12539.999999999998</v>
      </c>
      <c r="I775" s="82" t="str">
        <f>IF($H$1="","Введите курс",Таблица630[[#This Row],[Оптовая цена KRW за 1шт]]/$H$1)</f>
        <v>Введите курс</v>
      </c>
      <c r="J775" s="83"/>
      <c r="K775" s="84">
        <f>Таблица630[[#This Row],[Заказ коробок ]]*Таблица630[[#This Row],[Кол-во шт в коробке]]</f>
        <v>0</v>
      </c>
      <c r="L775" s="85">
        <f>Таблица630[[#This Row],[Общее кол-во шт]]*Таблица630[[#This Row],[Оптовая цена KRW за 1шт]]</f>
        <v>0</v>
      </c>
      <c r="M775" s="86" t="str">
        <f>IFERROR(Таблица630[[#This Row],[Общее кол-во шт]]*Таблица630[[#This Row],[Оптовая цена USD за 1шт]],"")</f>
        <v/>
      </c>
      <c r="N775" s="87"/>
    </row>
    <row r="776" spans="1:14" ht="22.5" customHeight="1">
      <c r="A776" s="44" t="s">
        <v>28732</v>
      </c>
      <c r="B776" s="76">
        <v>8809668016116</v>
      </c>
      <c r="C776" s="50" t="s">
        <v>28733</v>
      </c>
      <c r="D776" s="77" t="s">
        <v>28734</v>
      </c>
      <c r="E776" s="78">
        <v>25000</v>
      </c>
      <c r="F776" s="15">
        <v>0.56999999999999995</v>
      </c>
      <c r="G776" s="80">
        <v>6</v>
      </c>
      <c r="H776" s="81">
        <f>Таблица630[[#This Row],[Коэфициент стоимости]]*Таблица630[[#This Row],[Розничная цена KRW]]</f>
        <v>14249.999999999998</v>
      </c>
      <c r="I776" s="82" t="str">
        <f>IF($H$1="","Введите курс",Таблица630[[#This Row],[Оптовая цена KRW за 1шт]]/$H$1)</f>
        <v>Введите курс</v>
      </c>
      <c r="J776" s="83"/>
      <c r="K776" s="84">
        <f>Таблица630[[#This Row],[Заказ коробок ]]*Таблица630[[#This Row],[Кол-во шт в коробке]]</f>
        <v>0</v>
      </c>
      <c r="L776" s="85">
        <f>Таблица630[[#This Row],[Общее кол-во шт]]*Таблица630[[#This Row],[Оптовая цена KRW за 1шт]]</f>
        <v>0</v>
      </c>
      <c r="M776" s="86" t="str">
        <f>IFERROR(Таблица630[[#This Row],[Общее кол-во шт]]*Таблица630[[#This Row],[Оптовая цена USD за 1шт]],"")</f>
        <v/>
      </c>
      <c r="N776" s="87"/>
    </row>
    <row r="777" spans="1:14" ht="22.5" customHeight="1">
      <c r="A777" s="44" t="s">
        <v>28735</v>
      </c>
      <c r="B777" s="76">
        <v>8809668016123</v>
      </c>
      <c r="C777" s="50" t="s">
        <v>28736</v>
      </c>
      <c r="D777" s="77" t="s">
        <v>28737</v>
      </c>
      <c r="E777" s="78">
        <v>25000</v>
      </c>
      <c r="F777" s="15">
        <v>0.56999999999999995</v>
      </c>
      <c r="G777" s="80">
        <v>6</v>
      </c>
      <c r="H777" s="81">
        <f>Таблица630[[#This Row],[Коэфициент стоимости]]*Таблица630[[#This Row],[Розничная цена KRW]]</f>
        <v>14249.999999999998</v>
      </c>
      <c r="I777" s="82" t="str">
        <f>IF($H$1="","Введите курс",Таблица630[[#This Row],[Оптовая цена KRW за 1шт]]/$H$1)</f>
        <v>Введите курс</v>
      </c>
      <c r="J777" s="83"/>
      <c r="K777" s="84">
        <f>Таблица630[[#This Row],[Заказ коробок ]]*Таблица630[[#This Row],[Кол-во шт в коробке]]</f>
        <v>0</v>
      </c>
      <c r="L777" s="85">
        <f>Таблица630[[#This Row],[Общее кол-во шт]]*Таблица630[[#This Row],[Оптовая цена KRW за 1шт]]</f>
        <v>0</v>
      </c>
      <c r="M777" s="86" t="str">
        <f>IFERROR(Таблица630[[#This Row],[Общее кол-во шт]]*Таблица630[[#This Row],[Оптовая цена USD за 1шт]],"")</f>
        <v/>
      </c>
      <c r="N777" s="87"/>
    </row>
    <row r="778" spans="1:14" ht="22.5" customHeight="1">
      <c r="A778" s="44" t="s">
        <v>28738</v>
      </c>
      <c r="B778" s="76">
        <v>8809668016130</v>
      </c>
      <c r="C778" s="50" t="s">
        <v>28739</v>
      </c>
      <c r="D778" s="77" t="s">
        <v>28740</v>
      </c>
      <c r="E778" s="78">
        <v>27000</v>
      </c>
      <c r="F778" s="15">
        <v>0.56999999999999995</v>
      </c>
      <c r="G778" s="80">
        <v>2</v>
      </c>
      <c r="H778" s="81">
        <f>Таблица630[[#This Row],[Коэфициент стоимости]]*Таблица630[[#This Row],[Розничная цена KRW]]</f>
        <v>15389.999999999998</v>
      </c>
      <c r="I778" s="82" t="str">
        <f>IF($H$1="","Введите курс",Таблица630[[#This Row],[Оптовая цена KRW за 1шт]]/$H$1)</f>
        <v>Введите курс</v>
      </c>
      <c r="J778" s="83"/>
      <c r="K778" s="84">
        <f>Таблица630[[#This Row],[Заказ коробок ]]*Таблица630[[#This Row],[Кол-во шт в коробке]]</f>
        <v>0</v>
      </c>
      <c r="L778" s="85">
        <f>Таблица630[[#This Row],[Общее кол-во шт]]*Таблица630[[#This Row],[Оптовая цена KRW за 1шт]]</f>
        <v>0</v>
      </c>
      <c r="M778" s="86" t="str">
        <f>IFERROR(Таблица630[[#This Row],[Общее кол-во шт]]*Таблица630[[#This Row],[Оптовая цена USD за 1шт]],"")</f>
        <v/>
      </c>
      <c r="N778" s="87"/>
    </row>
    <row r="779" spans="1:14" ht="22.5" customHeight="1">
      <c r="A779" s="44" t="s">
        <v>28741</v>
      </c>
      <c r="B779" s="76">
        <v>8809668016147</v>
      </c>
      <c r="C779" s="50" t="s">
        <v>28742</v>
      </c>
      <c r="D779" s="77" t="s">
        <v>28743</v>
      </c>
      <c r="E779" s="78">
        <v>27000</v>
      </c>
      <c r="F779" s="15">
        <v>0.56999999999999995</v>
      </c>
      <c r="G779" s="80">
        <v>2</v>
      </c>
      <c r="H779" s="81">
        <f>Таблица630[[#This Row],[Коэфициент стоимости]]*Таблица630[[#This Row],[Розничная цена KRW]]</f>
        <v>15389.999999999998</v>
      </c>
      <c r="I779" s="82" t="str">
        <f>IF($H$1="","Введите курс",Таблица630[[#This Row],[Оптовая цена KRW за 1шт]]/$H$1)</f>
        <v>Введите курс</v>
      </c>
      <c r="J779" s="83"/>
      <c r="K779" s="84">
        <f>Таблица630[[#This Row],[Заказ коробок ]]*Таблица630[[#This Row],[Кол-во шт в коробке]]</f>
        <v>0</v>
      </c>
      <c r="L779" s="85">
        <f>Таблица630[[#This Row],[Общее кол-во шт]]*Таблица630[[#This Row],[Оптовая цена KRW за 1шт]]</f>
        <v>0</v>
      </c>
      <c r="M779" s="86" t="str">
        <f>IFERROR(Таблица630[[#This Row],[Общее кол-во шт]]*Таблица630[[#This Row],[Оптовая цена USD за 1шт]],"")</f>
        <v/>
      </c>
      <c r="N779" s="87"/>
    </row>
    <row r="780" spans="1:14" ht="22.5" customHeight="1">
      <c r="A780" s="44" t="s">
        <v>28744</v>
      </c>
      <c r="B780" s="76">
        <v>8809668016154</v>
      </c>
      <c r="C780" s="50" t="s">
        <v>28745</v>
      </c>
      <c r="D780" s="77" t="s">
        <v>28746</v>
      </c>
      <c r="E780" s="78">
        <v>27000</v>
      </c>
      <c r="F780" s="15">
        <v>0.56999999999999995</v>
      </c>
      <c r="G780" s="80">
        <v>2</v>
      </c>
      <c r="H780" s="81">
        <f>Таблица630[[#This Row],[Коэфициент стоимости]]*Таблица630[[#This Row],[Розничная цена KRW]]</f>
        <v>15389.999999999998</v>
      </c>
      <c r="I780" s="82" t="str">
        <f>IF($H$1="","Введите курс",Таблица630[[#This Row],[Оптовая цена KRW за 1шт]]/$H$1)</f>
        <v>Введите курс</v>
      </c>
      <c r="J780" s="83"/>
      <c r="K780" s="84">
        <f>Таблица630[[#This Row],[Заказ коробок ]]*Таблица630[[#This Row],[Кол-во шт в коробке]]</f>
        <v>0</v>
      </c>
      <c r="L780" s="85">
        <f>Таблица630[[#This Row],[Общее кол-во шт]]*Таблица630[[#This Row],[Оптовая цена KRW за 1шт]]</f>
        <v>0</v>
      </c>
      <c r="M780" s="86" t="str">
        <f>IFERROR(Таблица630[[#This Row],[Общее кол-во шт]]*Таблица630[[#This Row],[Оптовая цена USD за 1шт]],"")</f>
        <v/>
      </c>
      <c r="N780" s="87"/>
    </row>
    <row r="781" spans="1:14" ht="22.5" customHeight="1">
      <c r="A781" s="44" t="s">
        <v>28747</v>
      </c>
      <c r="B781" s="76">
        <v>8809668015584</v>
      </c>
      <c r="C781" s="50" t="s">
        <v>28748</v>
      </c>
      <c r="D781" s="77" t="s">
        <v>28749</v>
      </c>
      <c r="E781" s="78">
        <v>30000</v>
      </c>
      <c r="F781" s="15">
        <v>0.56999999999999995</v>
      </c>
      <c r="G781" s="80">
        <v>0</v>
      </c>
      <c r="H781" s="81">
        <f>Таблица630[[#This Row],[Коэфициент стоимости]]*Таблица630[[#This Row],[Розничная цена KRW]]</f>
        <v>17100</v>
      </c>
      <c r="I781" s="82" t="str">
        <f>IF($H$1="","Введите курс",Таблица630[[#This Row],[Оптовая цена KRW за 1шт]]/$H$1)</f>
        <v>Введите курс</v>
      </c>
      <c r="J781" s="83"/>
      <c r="K781" s="84">
        <f>Таблица630[[#This Row],[Заказ коробок ]]*Таблица630[[#This Row],[Кол-во шт в коробке]]</f>
        <v>0</v>
      </c>
      <c r="L781" s="85">
        <f>Таблица630[[#This Row],[Общее кол-во шт]]*Таблица630[[#This Row],[Оптовая цена KRW за 1шт]]</f>
        <v>0</v>
      </c>
      <c r="M781" s="86" t="str">
        <f>IFERROR(Таблица630[[#This Row],[Общее кол-во шт]]*Таблица630[[#This Row],[Оптовая цена USD за 1шт]],"")</f>
        <v/>
      </c>
      <c r="N781" s="87"/>
    </row>
    <row r="782" spans="1:14" ht="22.5" customHeight="1">
      <c r="A782" s="44" t="s">
        <v>28750</v>
      </c>
      <c r="B782" s="76">
        <v>8809668015591</v>
      </c>
      <c r="C782" s="50" t="s">
        <v>28751</v>
      </c>
      <c r="D782" s="77" t="s">
        <v>28752</v>
      </c>
      <c r="E782" s="78">
        <v>30000</v>
      </c>
      <c r="F782" s="15">
        <v>0.56999999999999995</v>
      </c>
      <c r="G782" s="80">
        <v>0</v>
      </c>
      <c r="H782" s="81">
        <f>Таблица630[[#This Row],[Коэфициент стоимости]]*Таблица630[[#This Row],[Розничная цена KRW]]</f>
        <v>17100</v>
      </c>
      <c r="I782" s="82" t="str">
        <f>IF($H$1="","Введите курс",Таблица630[[#This Row],[Оптовая цена KRW за 1шт]]/$H$1)</f>
        <v>Введите курс</v>
      </c>
      <c r="J782" s="83"/>
      <c r="K782" s="84">
        <f>Таблица630[[#This Row],[Заказ коробок ]]*Таблица630[[#This Row],[Кол-во шт в коробке]]</f>
        <v>0</v>
      </c>
      <c r="L782" s="85">
        <f>Таблица630[[#This Row],[Общее кол-во шт]]*Таблица630[[#This Row],[Оптовая цена KRW за 1шт]]</f>
        <v>0</v>
      </c>
      <c r="M782" s="86" t="str">
        <f>IFERROR(Таблица630[[#This Row],[Общее кол-во шт]]*Таблица630[[#This Row],[Оптовая цена USD за 1шт]],"")</f>
        <v/>
      </c>
      <c r="N782" s="87"/>
    </row>
    <row r="783" spans="1:14" ht="22.5" customHeight="1">
      <c r="A783" s="44" t="s">
        <v>28753</v>
      </c>
      <c r="B783" s="76">
        <v>8809668016109</v>
      </c>
      <c r="C783" s="50" t="s">
        <v>28754</v>
      </c>
      <c r="D783" s="77" t="s">
        <v>28755</v>
      </c>
      <c r="E783" s="78">
        <v>25000</v>
      </c>
      <c r="F783" s="15">
        <v>0.56999999999999995</v>
      </c>
      <c r="G783" s="80">
        <v>6</v>
      </c>
      <c r="H783" s="81">
        <f>Таблица630[[#This Row],[Коэфициент стоимости]]*Таблица630[[#This Row],[Розничная цена KRW]]</f>
        <v>14249.999999999998</v>
      </c>
      <c r="I783" s="82" t="str">
        <f>IF($H$1="","Введите курс",Таблица630[[#This Row],[Оптовая цена KRW за 1шт]]/$H$1)</f>
        <v>Введите курс</v>
      </c>
      <c r="J783" s="83"/>
      <c r="K783" s="84">
        <f>Таблица630[[#This Row],[Заказ коробок ]]*Таблица630[[#This Row],[Кол-во шт в коробке]]</f>
        <v>0</v>
      </c>
      <c r="L783" s="85">
        <f>Таблица630[[#This Row],[Общее кол-во шт]]*Таблица630[[#This Row],[Оптовая цена KRW за 1шт]]</f>
        <v>0</v>
      </c>
      <c r="M783" s="86" t="str">
        <f>IFERROR(Таблица630[[#This Row],[Общее кол-во шт]]*Таблица630[[#This Row],[Оптовая цена USD за 1шт]],"")</f>
        <v/>
      </c>
      <c r="N783" s="87"/>
    </row>
    <row r="784" spans="1:14" ht="22.5" customHeight="1">
      <c r="A784" s="44" t="s">
        <v>28756</v>
      </c>
      <c r="B784" s="76">
        <v>8809820682494</v>
      </c>
      <c r="C784" s="50" t="s">
        <v>28757</v>
      </c>
      <c r="D784" s="77" t="s">
        <v>28758</v>
      </c>
      <c r="E784" s="78">
        <v>12000</v>
      </c>
      <c r="F784" s="15">
        <v>0.56999999999999995</v>
      </c>
      <c r="G784" s="80">
        <v>6</v>
      </c>
      <c r="H784" s="81">
        <f>Таблица630[[#This Row],[Коэфициент стоимости]]*Таблица630[[#This Row],[Розничная цена KRW]]</f>
        <v>6839.9999999999991</v>
      </c>
      <c r="I784" s="82" t="str">
        <f>IF($H$1="","Введите курс",Таблица630[[#This Row],[Оптовая цена KRW за 1шт]]/$H$1)</f>
        <v>Введите курс</v>
      </c>
      <c r="J784" s="83"/>
      <c r="K784" s="84">
        <f>Таблица630[[#This Row],[Заказ коробок ]]*Таблица630[[#This Row],[Кол-во шт в коробке]]</f>
        <v>0</v>
      </c>
      <c r="L784" s="85">
        <f>Таблица630[[#This Row],[Общее кол-во шт]]*Таблица630[[#This Row],[Оптовая цена KRW за 1шт]]</f>
        <v>0</v>
      </c>
      <c r="M784" s="86" t="str">
        <f>IFERROR(Таблица630[[#This Row],[Общее кол-во шт]]*Таблица630[[#This Row],[Оптовая цена USD за 1шт]],"")</f>
        <v/>
      </c>
      <c r="N784" s="87"/>
    </row>
    <row r="785" spans="1:14" ht="22.5" customHeight="1">
      <c r="A785" s="44" t="s">
        <v>28759</v>
      </c>
      <c r="B785" s="76">
        <v>8809820682500</v>
      </c>
      <c r="C785" s="50" t="s">
        <v>28760</v>
      </c>
      <c r="D785" s="77" t="s">
        <v>28761</v>
      </c>
      <c r="E785" s="78">
        <v>12000</v>
      </c>
      <c r="F785" s="15">
        <v>0.56999999999999995</v>
      </c>
      <c r="G785" s="80">
        <v>6</v>
      </c>
      <c r="H785" s="81">
        <f>Таблица630[[#This Row],[Коэфициент стоимости]]*Таблица630[[#This Row],[Розничная цена KRW]]</f>
        <v>6839.9999999999991</v>
      </c>
      <c r="I785" s="82" t="str">
        <f>IF($H$1="","Введите курс",Таблица630[[#This Row],[Оптовая цена KRW за 1шт]]/$H$1)</f>
        <v>Введите курс</v>
      </c>
      <c r="J785" s="83"/>
      <c r="K785" s="84">
        <f>Таблица630[[#This Row],[Заказ коробок ]]*Таблица630[[#This Row],[Кол-во шт в коробке]]</f>
        <v>0</v>
      </c>
      <c r="L785" s="85">
        <f>Таблица630[[#This Row],[Общее кол-во шт]]*Таблица630[[#This Row],[Оптовая цена KRW за 1шт]]</f>
        <v>0</v>
      </c>
      <c r="M785" s="86" t="str">
        <f>IFERROR(Таблица630[[#This Row],[Общее кол-во шт]]*Таблица630[[#This Row],[Оптовая цена USD за 1шт]],"")</f>
        <v/>
      </c>
      <c r="N785" s="87"/>
    </row>
    <row r="786" spans="1:14" ht="22.5" customHeight="1">
      <c r="A786" s="44" t="s">
        <v>28762</v>
      </c>
      <c r="B786" s="76">
        <v>8809820682944</v>
      </c>
      <c r="C786" s="50" t="s">
        <v>28763</v>
      </c>
      <c r="D786" s="77" t="s">
        <v>28764</v>
      </c>
      <c r="E786" s="78">
        <v>25000</v>
      </c>
      <c r="F786" s="15">
        <v>0.56999999999999995</v>
      </c>
      <c r="G786" s="80">
        <v>6</v>
      </c>
      <c r="H786" s="81">
        <f>Таблица630[[#This Row],[Коэфициент стоимости]]*Таблица630[[#This Row],[Розничная цена KRW]]</f>
        <v>14249.999999999998</v>
      </c>
      <c r="I786" s="82" t="str">
        <f>IF($H$1="","Введите курс",Таблица630[[#This Row],[Оптовая цена KRW за 1шт]]/$H$1)</f>
        <v>Введите курс</v>
      </c>
      <c r="J786" s="83"/>
      <c r="K786" s="84">
        <f>Таблица630[[#This Row],[Заказ коробок ]]*Таблица630[[#This Row],[Кол-во шт в коробке]]</f>
        <v>0</v>
      </c>
      <c r="L786" s="85">
        <f>Таблица630[[#This Row],[Общее кол-во шт]]*Таблица630[[#This Row],[Оптовая цена KRW за 1шт]]</f>
        <v>0</v>
      </c>
      <c r="M786" s="86" t="str">
        <f>IFERROR(Таблица630[[#This Row],[Общее кол-во шт]]*Таблица630[[#This Row],[Оптовая цена USD за 1шт]],"")</f>
        <v/>
      </c>
      <c r="N786" s="87"/>
    </row>
    <row r="787" spans="1:14" ht="22.5" customHeight="1">
      <c r="A787" s="44" t="s">
        <v>28765</v>
      </c>
      <c r="B787" s="76">
        <v>8809820682890</v>
      </c>
      <c r="C787" s="50" t="s">
        <v>28766</v>
      </c>
      <c r="D787" s="77" t="s">
        <v>28767</v>
      </c>
      <c r="E787" s="78">
        <v>9500</v>
      </c>
      <c r="F787" s="15">
        <v>0.56999999999999995</v>
      </c>
      <c r="G787" s="80">
        <v>6</v>
      </c>
      <c r="H787" s="81">
        <f>Таблица630[[#This Row],[Коэфициент стоимости]]*Таблица630[[#This Row],[Розничная цена KRW]]</f>
        <v>5414.9999999999991</v>
      </c>
      <c r="I787" s="82" t="str">
        <f>IF($H$1="","Введите курс",Таблица630[[#This Row],[Оптовая цена KRW за 1шт]]/$H$1)</f>
        <v>Введите курс</v>
      </c>
      <c r="J787" s="83"/>
      <c r="K787" s="84">
        <f>Таблица630[[#This Row],[Заказ коробок ]]*Таблица630[[#This Row],[Кол-во шт в коробке]]</f>
        <v>0</v>
      </c>
      <c r="L787" s="85">
        <f>Таблица630[[#This Row],[Общее кол-во шт]]*Таблица630[[#This Row],[Оптовая цена KRW за 1шт]]</f>
        <v>0</v>
      </c>
      <c r="M787" s="86" t="str">
        <f>IFERROR(Таблица630[[#This Row],[Общее кол-во шт]]*Таблица630[[#This Row],[Оптовая цена USD за 1шт]],"")</f>
        <v/>
      </c>
      <c r="N787" s="87"/>
    </row>
    <row r="788" spans="1:14" ht="22.5" customHeight="1">
      <c r="A788" s="44" t="s">
        <v>28768</v>
      </c>
      <c r="B788" s="76">
        <v>8809820683132</v>
      </c>
      <c r="C788" s="50" t="s">
        <v>28769</v>
      </c>
      <c r="D788" s="77" t="s">
        <v>28770</v>
      </c>
      <c r="E788" s="78">
        <v>9500</v>
      </c>
      <c r="F788" s="15">
        <v>0.56999999999999995</v>
      </c>
      <c r="G788" s="80">
        <v>6</v>
      </c>
      <c r="H788" s="81">
        <f>Таблица630[[#This Row],[Коэфициент стоимости]]*Таблица630[[#This Row],[Розничная цена KRW]]</f>
        <v>5414.9999999999991</v>
      </c>
      <c r="I788" s="82" t="str">
        <f>IF($H$1="","Введите курс",Таблица630[[#This Row],[Оптовая цена KRW за 1шт]]/$H$1)</f>
        <v>Введите курс</v>
      </c>
      <c r="J788" s="83"/>
      <c r="K788" s="84">
        <f>Таблица630[[#This Row],[Заказ коробок ]]*Таблица630[[#This Row],[Кол-во шт в коробке]]</f>
        <v>0</v>
      </c>
      <c r="L788" s="85">
        <f>Таблица630[[#This Row],[Общее кол-во шт]]*Таблица630[[#This Row],[Оптовая цена KRW за 1шт]]</f>
        <v>0</v>
      </c>
      <c r="M788" s="86" t="str">
        <f>IFERROR(Таблица630[[#This Row],[Общее кол-во шт]]*Таблица630[[#This Row],[Оптовая цена USD за 1шт]],"")</f>
        <v/>
      </c>
      <c r="N788" s="87"/>
    </row>
    <row r="789" spans="1:14" ht="22.5" customHeight="1">
      <c r="A789" s="44" t="s">
        <v>28771</v>
      </c>
      <c r="B789" s="76">
        <v>8809820683149</v>
      </c>
      <c r="C789" s="50" t="s">
        <v>28772</v>
      </c>
      <c r="D789" s="77" t="s">
        <v>28773</v>
      </c>
      <c r="E789" s="78">
        <v>25000</v>
      </c>
      <c r="F789" s="15">
        <v>0.56999999999999995</v>
      </c>
      <c r="G789" s="80">
        <v>6</v>
      </c>
      <c r="H789" s="81">
        <f>Таблица630[[#This Row],[Коэфициент стоимости]]*Таблица630[[#This Row],[Розничная цена KRW]]</f>
        <v>14249.999999999998</v>
      </c>
      <c r="I789" s="82" t="str">
        <f>IF($H$1="","Введите курс",Таблица630[[#This Row],[Оптовая цена KRW за 1шт]]/$H$1)</f>
        <v>Введите курс</v>
      </c>
      <c r="J789" s="83"/>
      <c r="K789" s="84">
        <f>Таблица630[[#This Row],[Заказ коробок ]]*Таблица630[[#This Row],[Кол-во шт в коробке]]</f>
        <v>0</v>
      </c>
      <c r="L789" s="85">
        <f>Таблица630[[#This Row],[Общее кол-во шт]]*Таблица630[[#This Row],[Оптовая цена KRW за 1шт]]</f>
        <v>0</v>
      </c>
      <c r="M789" s="86" t="str">
        <f>IFERROR(Таблица630[[#This Row],[Общее кол-во шт]]*Таблица630[[#This Row],[Оптовая цена USD за 1шт]],"")</f>
        <v/>
      </c>
      <c r="N789" s="87"/>
    </row>
    <row r="790" spans="1:14" ht="22.5" customHeight="1">
      <c r="A790" s="44" t="s">
        <v>28774</v>
      </c>
      <c r="B790" s="76">
        <v>8809820681367</v>
      </c>
      <c r="C790" s="50" t="s">
        <v>28775</v>
      </c>
      <c r="D790" s="77" t="s">
        <v>28776</v>
      </c>
      <c r="E790" s="78">
        <v>34000</v>
      </c>
      <c r="F790" s="15">
        <v>0.56999999999999995</v>
      </c>
      <c r="G790" s="80">
        <v>0</v>
      </c>
      <c r="H790" s="81">
        <f>Таблица630[[#This Row],[Коэфициент стоимости]]*Таблица630[[#This Row],[Розничная цена KRW]]</f>
        <v>19380</v>
      </c>
      <c r="I790" s="82" t="str">
        <f>IF($H$1="","Введите курс",Таблица630[[#This Row],[Оптовая цена KRW за 1шт]]/$H$1)</f>
        <v>Введите курс</v>
      </c>
      <c r="J790" s="83"/>
      <c r="K790" s="84">
        <f>Таблица630[[#This Row],[Заказ коробок ]]*Таблица630[[#This Row],[Кол-во шт в коробке]]</f>
        <v>0</v>
      </c>
      <c r="L790" s="85">
        <f>Таблица630[[#This Row],[Общее кол-во шт]]*Таблица630[[#This Row],[Оптовая цена KRW за 1шт]]</f>
        <v>0</v>
      </c>
      <c r="M790" s="86" t="str">
        <f>IFERROR(Таблица630[[#This Row],[Общее кол-во шт]]*Таблица630[[#This Row],[Оптовая цена USD за 1шт]],"")</f>
        <v/>
      </c>
      <c r="N790" s="87"/>
    </row>
    <row r="791" spans="1:14" ht="22.5" customHeight="1">
      <c r="A791" s="44" t="s">
        <v>28777</v>
      </c>
      <c r="B791" s="76">
        <v>8809667991032</v>
      </c>
      <c r="C791" s="50" t="s">
        <v>28778</v>
      </c>
      <c r="D791" s="77" t="s">
        <v>28779</v>
      </c>
      <c r="E791" s="78">
        <v>20000</v>
      </c>
      <c r="F791" s="15">
        <v>0.56999999999999995</v>
      </c>
      <c r="G791" s="80">
        <v>10</v>
      </c>
      <c r="H791" s="81">
        <f>Таблица630[[#This Row],[Коэфициент стоимости]]*Таблица630[[#This Row],[Розничная цена KRW]]</f>
        <v>11399.999999999998</v>
      </c>
      <c r="I791" s="82" t="str">
        <f>IF($H$1="","Введите курс",Таблица630[[#This Row],[Оптовая цена KRW за 1шт]]/$H$1)</f>
        <v>Введите курс</v>
      </c>
      <c r="J791" s="83"/>
      <c r="K791" s="84">
        <f>Таблица630[[#This Row],[Заказ коробок ]]*Таблица630[[#This Row],[Кол-во шт в коробке]]</f>
        <v>0</v>
      </c>
      <c r="L791" s="85">
        <f>Таблица630[[#This Row],[Общее кол-во шт]]*Таблица630[[#This Row],[Оптовая цена KRW за 1шт]]</f>
        <v>0</v>
      </c>
      <c r="M791" s="86" t="str">
        <f>IFERROR(Таблица630[[#This Row],[Общее кол-во шт]]*Таблица630[[#This Row],[Оптовая цена USD за 1шт]],"")</f>
        <v/>
      </c>
      <c r="N791" s="87"/>
    </row>
    <row r="792" spans="1:14" ht="22.5" customHeight="1">
      <c r="A792" s="44" t="s">
        <v>28780</v>
      </c>
      <c r="B792" s="76">
        <v>8809667991049</v>
      </c>
      <c r="C792" s="50" t="s">
        <v>28781</v>
      </c>
      <c r="D792" s="77" t="s">
        <v>28782</v>
      </c>
      <c r="E792" s="78">
        <v>20000</v>
      </c>
      <c r="F792" s="15">
        <v>0.56999999999999995</v>
      </c>
      <c r="G792" s="80">
        <v>10</v>
      </c>
      <c r="H792" s="81">
        <f>Таблица630[[#This Row],[Коэфициент стоимости]]*Таблица630[[#This Row],[Розничная цена KRW]]</f>
        <v>11399.999999999998</v>
      </c>
      <c r="I792" s="82" t="str">
        <f>IF($H$1="","Введите курс",Таблица630[[#This Row],[Оптовая цена KRW за 1шт]]/$H$1)</f>
        <v>Введите курс</v>
      </c>
      <c r="J792" s="83"/>
      <c r="K792" s="84">
        <f>Таблица630[[#This Row],[Заказ коробок ]]*Таблица630[[#This Row],[Кол-во шт в коробке]]</f>
        <v>0</v>
      </c>
      <c r="L792" s="85">
        <f>Таблица630[[#This Row],[Общее кол-во шт]]*Таблица630[[#This Row],[Оптовая цена KRW за 1шт]]</f>
        <v>0</v>
      </c>
      <c r="M792" s="86" t="str">
        <f>IFERROR(Таблица630[[#This Row],[Общее кол-во шт]]*Таблица630[[#This Row],[Оптовая цена USD за 1шт]],"")</f>
        <v/>
      </c>
      <c r="N792" s="87"/>
    </row>
    <row r="793" spans="1:14" ht="22.5" customHeight="1">
      <c r="A793" s="44" t="s">
        <v>28783</v>
      </c>
      <c r="B793" s="76">
        <v>8809668016185</v>
      </c>
      <c r="C793" s="50" t="s">
        <v>28784</v>
      </c>
      <c r="D793" s="77" t="s">
        <v>28785</v>
      </c>
      <c r="E793" s="78">
        <v>19500</v>
      </c>
      <c r="F793" s="15">
        <v>0.56999999999999995</v>
      </c>
      <c r="G793" s="80">
        <v>6</v>
      </c>
      <c r="H793" s="81">
        <f>Таблица630[[#This Row],[Коэфициент стоимости]]*Таблица630[[#This Row],[Розничная цена KRW]]</f>
        <v>11114.999999999998</v>
      </c>
      <c r="I793" s="82" t="str">
        <f>IF($H$1="","Введите курс",Таблица630[[#This Row],[Оптовая цена KRW за 1шт]]/$H$1)</f>
        <v>Введите курс</v>
      </c>
      <c r="J793" s="83"/>
      <c r="K793" s="84">
        <f>Таблица630[[#This Row],[Заказ коробок ]]*Таблица630[[#This Row],[Кол-во шт в коробке]]</f>
        <v>0</v>
      </c>
      <c r="L793" s="85">
        <f>Таблица630[[#This Row],[Общее кол-во шт]]*Таблица630[[#This Row],[Оптовая цена KRW за 1шт]]</f>
        <v>0</v>
      </c>
      <c r="M793" s="86" t="str">
        <f>IFERROR(Таблица630[[#This Row],[Общее кол-во шт]]*Таблица630[[#This Row],[Оптовая цена USD за 1шт]],"")</f>
        <v/>
      </c>
      <c r="N793" s="87"/>
    </row>
    <row r="794" spans="1:14" ht="22.5" customHeight="1">
      <c r="A794" s="44" t="s">
        <v>28786</v>
      </c>
      <c r="B794" s="76">
        <v>8809668016192</v>
      </c>
      <c r="C794" s="50" t="s">
        <v>28787</v>
      </c>
      <c r="D794" s="77" t="s">
        <v>28788</v>
      </c>
      <c r="E794" s="78">
        <v>19500</v>
      </c>
      <c r="F794" s="15">
        <v>0.56999999999999995</v>
      </c>
      <c r="G794" s="80">
        <v>6</v>
      </c>
      <c r="H794" s="81">
        <f>Таблица630[[#This Row],[Коэфициент стоимости]]*Таблица630[[#This Row],[Розничная цена KRW]]</f>
        <v>11114.999999999998</v>
      </c>
      <c r="I794" s="82" t="str">
        <f>IF($H$1="","Введите курс",Таблица630[[#This Row],[Оптовая цена KRW за 1шт]]/$H$1)</f>
        <v>Введите курс</v>
      </c>
      <c r="J794" s="83"/>
      <c r="K794" s="84">
        <f>Таблица630[[#This Row],[Заказ коробок ]]*Таблица630[[#This Row],[Кол-во шт в коробке]]</f>
        <v>0</v>
      </c>
      <c r="L794" s="85">
        <f>Таблица630[[#This Row],[Общее кол-во шт]]*Таблица630[[#This Row],[Оптовая цена KRW за 1шт]]</f>
        <v>0</v>
      </c>
      <c r="M794" s="86" t="str">
        <f>IFERROR(Таблица630[[#This Row],[Общее кол-во шт]]*Таблица630[[#This Row],[Оптовая цена USD за 1шт]],"")</f>
        <v/>
      </c>
      <c r="N794" s="87"/>
    </row>
    <row r="795" spans="1:14" ht="22.5" customHeight="1">
      <c r="A795" s="44" t="s">
        <v>28789</v>
      </c>
      <c r="B795" s="76">
        <v>8809668028539</v>
      </c>
      <c r="C795" s="50" t="s">
        <v>28790</v>
      </c>
      <c r="D795" s="77" t="s">
        <v>28791</v>
      </c>
      <c r="E795" s="78">
        <v>8000</v>
      </c>
      <c r="F795" s="15">
        <v>0.56999999999999995</v>
      </c>
      <c r="G795" s="80">
        <v>4</v>
      </c>
      <c r="H795" s="81">
        <f>Таблица630[[#This Row],[Коэфициент стоимости]]*Таблица630[[#This Row],[Розничная цена KRW]]</f>
        <v>4560</v>
      </c>
      <c r="I795" s="82" t="str">
        <f>IF($H$1="","Введите курс",Таблица630[[#This Row],[Оптовая цена KRW за 1шт]]/$H$1)</f>
        <v>Введите курс</v>
      </c>
      <c r="J795" s="83"/>
      <c r="K795" s="84">
        <f>Таблица630[[#This Row],[Заказ коробок ]]*Таблица630[[#This Row],[Кол-во шт в коробке]]</f>
        <v>0</v>
      </c>
      <c r="L795" s="85">
        <f>Таблица630[[#This Row],[Общее кол-во шт]]*Таблица630[[#This Row],[Оптовая цена KRW за 1шт]]</f>
        <v>0</v>
      </c>
      <c r="M795" s="86" t="str">
        <f>IFERROR(Таблица630[[#This Row],[Общее кол-во шт]]*Таблица630[[#This Row],[Оптовая цена USD за 1шт]],"")</f>
        <v/>
      </c>
      <c r="N795" s="87"/>
    </row>
    <row r="796" spans="1:14" ht="22.5" customHeight="1">
      <c r="A796" s="44" t="s">
        <v>28792</v>
      </c>
      <c r="B796" s="76">
        <v>8809668028577</v>
      </c>
      <c r="C796" s="50" t="s">
        <v>28793</v>
      </c>
      <c r="D796" s="77" t="s">
        <v>28794</v>
      </c>
      <c r="E796" s="78">
        <v>8000</v>
      </c>
      <c r="F796" s="15">
        <v>0.56999999999999995</v>
      </c>
      <c r="G796" s="80">
        <v>4</v>
      </c>
      <c r="H796" s="81">
        <f>Таблица630[[#This Row],[Коэфициент стоимости]]*Таблица630[[#This Row],[Розничная цена KRW]]</f>
        <v>4560</v>
      </c>
      <c r="I796" s="82" t="str">
        <f>IF($H$1="","Введите курс",Таблица630[[#This Row],[Оптовая цена KRW за 1шт]]/$H$1)</f>
        <v>Введите курс</v>
      </c>
      <c r="J796" s="83"/>
      <c r="K796" s="84">
        <f>Таблица630[[#This Row],[Заказ коробок ]]*Таблица630[[#This Row],[Кол-во шт в коробке]]</f>
        <v>0</v>
      </c>
      <c r="L796" s="85">
        <f>Таблица630[[#This Row],[Общее кол-во шт]]*Таблица630[[#This Row],[Оптовая цена KRW за 1шт]]</f>
        <v>0</v>
      </c>
      <c r="M796" s="86" t="str">
        <f>IFERROR(Таблица630[[#This Row],[Общее кол-во шт]]*Таблица630[[#This Row],[Оптовая цена USD за 1шт]],"")</f>
        <v/>
      </c>
      <c r="N796" s="87"/>
    </row>
    <row r="797" spans="1:14" ht="22.5" customHeight="1">
      <c r="A797" s="44" t="s">
        <v>28795</v>
      </c>
      <c r="B797" s="76">
        <v>8809668028591</v>
      </c>
      <c r="C797" s="50" t="s">
        <v>28796</v>
      </c>
      <c r="D797" s="77" t="s">
        <v>28797</v>
      </c>
      <c r="E797" s="78">
        <v>8000</v>
      </c>
      <c r="F797" s="15">
        <v>0.56999999999999995</v>
      </c>
      <c r="G797" s="80">
        <v>4</v>
      </c>
      <c r="H797" s="81">
        <f>Таблица630[[#This Row],[Коэфициент стоимости]]*Таблица630[[#This Row],[Розничная цена KRW]]</f>
        <v>4560</v>
      </c>
      <c r="I797" s="82" t="str">
        <f>IF($H$1="","Введите курс",Таблица630[[#This Row],[Оптовая цена KRW за 1шт]]/$H$1)</f>
        <v>Введите курс</v>
      </c>
      <c r="J797" s="83"/>
      <c r="K797" s="84">
        <f>Таблица630[[#This Row],[Заказ коробок ]]*Таблица630[[#This Row],[Кол-во шт в коробке]]</f>
        <v>0</v>
      </c>
      <c r="L797" s="85">
        <f>Таблица630[[#This Row],[Общее кол-во шт]]*Таблица630[[#This Row],[Оптовая цена KRW за 1шт]]</f>
        <v>0</v>
      </c>
      <c r="M797" s="86" t="str">
        <f>IFERROR(Таблица630[[#This Row],[Общее кол-во шт]]*Таблица630[[#This Row],[Оптовая цена USD за 1шт]],"")</f>
        <v/>
      </c>
      <c r="N797" s="87"/>
    </row>
    <row r="798" spans="1:14" ht="22.5" customHeight="1">
      <c r="A798" s="44" t="s">
        <v>28798</v>
      </c>
      <c r="B798" s="76">
        <v>8809668028607</v>
      </c>
      <c r="C798" s="50" t="s">
        <v>28799</v>
      </c>
      <c r="D798" s="77" t="s">
        <v>28800</v>
      </c>
      <c r="E798" s="78">
        <v>8000</v>
      </c>
      <c r="F798" s="15">
        <v>0.56999999999999995</v>
      </c>
      <c r="G798" s="80">
        <v>4</v>
      </c>
      <c r="H798" s="81">
        <f>Таблица630[[#This Row],[Коэфициент стоимости]]*Таблица630[[#This Row],[Розничная цена KRW]]</f>
        <v>4560</v>
      </c>
      <c r="I798" s="82" t="str">
        <f>IF($H$1="","Введите курс",Таблица630[[#This Row],[Оптовая цена KRW за 1шт]]/$H$1)</f>
        <v>Введите курс</v>
      </c>
      <c r="J798" s="83"/>
      <c r="K798" s="84">
        <f>Таблица630[[#This Row],[Заказ коробок ]]*Таблица630[[#This Row],[Кол-во шт в коробке]]</f>
        <v>0</v>
      </c>
      <c r="L798" s="85">
        <f>Таблица630[[#This Row],[Общее кол-во шт]]*Таблица630[[#This Row],[Оптовая цена KRW за 1шт]]</f>
        <v>0</v>
      </c>
      <c r="M798" s="86" t="str">
        <f>IFERROR(Таблица630[[#This Row],[Общее кол-во шт]]*Таблица630[[#This Row],[Оптовая цена USD за 1шт]],"")</f>
        <v/>
      </c>
      <c r="N798" s="87"/>
    </row>
    <row r="799" spans="1:14" ht="22.5" customHeight="1">
      <c r="A799" s="44" t="s">
        <v>28801</v>
      </c>
      <c r="B799" s="76">
        <v>8809668028553</v>
      </c>
      <c r="C799" s="50" t="s">
        <v>28802</v>
      </c>
      <c r="D799" s="77" t="s">
        <v>28803</v>
      </c>
      <c r="E799" s="78">
        <v>8000</v>
      </c>
      <c r="F799" s="15">
        <v>0.56999999999999995</v>
      </c>
      <c r="G799" s="80">
        <v>4</v>
      </c>
      <c r="H799" s="81">
        <f>Таблица630[[#This Row],[Коэфициент стоимости]]*Таблица630[[#This Row],[Розничная цена KRW]]</f>
        <v>4560</v>
      </c>
      <c r="I799" s="82" t="str">
        <f>IF($H$1="","Введите курс",Таблица630[[#This Row],[Оптовая цена KRW за 1шт]]/$H$1)</f>
        <v>Введите курс</v>
      </c>
      <c r="J799" s="83"/>
      <c r="K799" s="84">
        <f>Таблица630[[#This Row],[Заказ коробок ]]*Таблица630[[#This Row],[Кол-во шт в коробке]]</f>
        <v>0</v>
      </c>
      <c r="L799" s="85">
        <f>Таблица630[[#This Row],[Общее кол-во шт]]*Таблица630[[#This Row],[Оптовая цена KRW за 1шт]]</f>
        <v>0</v>
      </c>
      <c r="M799" s="86" t="str">
        <f>IFERROR(Таблица630[[#This Row],[Общее кол-во шт]]*Таблица630[[#This Row],[Оптовая цена USD за 1шт]],"")</f>
        <v/>
      </c>
      <c r="N799" s="87"/>
    </row>
    <row r="800" spans="1:14" ht="22.5" customHeight="1">
      <c r="A800" s="44" t="s">
        <v>28804</v>
      </c>
      <c r="B800" s="76">
        <v>8809668028522</v>
      </c>
      <c r="C800" s="50" t="s">
        <v>28805</v>
      </c>
      <c r="D800" s="77" t="s">
        <v>28806</v>
      </c>
      <c r="E800" s="78">
        <v>8000</v>
      </c>
      <c r="F800" s="15">
        <v>0.56999999999999995</v>
      </c>
      <c r="G800" s="80">
        <v>4</v>
      </c>
      <c r="H800" s="81">
        <f>Таблица630[[#This Row],[Коэфициент стоимости]]*Таблица630[[#This Row],[Розничная цена KRW]]</f>
        <v>4560</v>
      </c>
      <c r="I800" s="82" t="str">
        <f>IF($H$1="","Введите курс",Таблица630[[#This Row],[Оптовая цена KRW за 1шт]]/$H$1)</f>
        <v>Введите курс</v>
      </c>
      <c r="J800" s="83"/>
      <c r="K800" s="84">
        <f>Таблица630[[#This Row],[Заказ коробок ]]*Таблица630[[#This Row],[Кол-во шт в коробке]]</f>
        <v>0</v>
      </c>
      <c r="L800" s="85">
        <f>Таблица630[[#This Row],[Общее кол-во шт]]*Таблица630[[#This Row],[Оптовая цена KRW за 1шт]]</f>
        <v>0</v>
      </c>
      <c r="M800" s="86" t="str">
        <f>IFERROR(Таблица630[[#This Row],[Общее кол-во шт]]*Таблица630[[#This Row],[Оптовая цена USD за 1шт]],"")</f>
        <v/>
      </c>
      <c r="N800" s="87"/>
    </row>
    <row r="801" spans="1:14" ht="22.5" customHeight="1">
      <c r="A801" s="44" t="s">
        <v>28807</v>
      </c>
      <c r="B801" s="76">
        <v>8809668028546</v>
      </c>
      <c r="C801" s="50" t="s">
        <v>28808</v>
      </c>
      <c r="D801" s="77" t="s">
        <v>28809</v>
      </c>
      <c r="E801" s="78">
        <v>8000</v>
      </c>
      <c r="F801" s="15">
        <v>0.56999999999999995</v>
      </c>
      <c r="G801" s="80">
        <v>4</v>
      </c>
      <c r="H801" s="81">
        <f>Таблица630[[#This Row],[Коэфициент стоимости]]*Таблица630[[#This Row],[Розничная цена KRW]]</f>
        <v>4560</v>
      </c>
      <c r="I801" s="82" t="str">
        <f>IF($H$1="","Введите курс",Таблица630[[#This Row],[Оптовая цена KRW за 1шт]]/$H$1)</f>
        <v>Введите курс</v>
      </c>
      <c r="J801" s="83"/>
      <c r="K801" s="84">
        <f>Таблица630[[#This Row],[Заказ коробок ]]*Таблица630[[#This Row],[Кол-во шт в коробке]]</f>
        <v>0</v>
      </c>
      <c r="L801" s="85">
        <f>Таблица630[[#This Row],[Общее кол-во шт]]*Таблица630[[#This Row],[Оптовая цена KRW за 1шт]]</f>
        <v>0</v>
      </c>
      <c r="M801" s="86" t="str">
        <f>IFERROR(Таблица630[[#This Row],[Общее кол-во шт]]*Таблица630[[#This Row],[Оптовая цена USD за 1шт]],"")</f>
        <v/>
      </c>
      <c r="N801" s="87"/>
    </row>
    <row r="802" spans="1:14" ht="22.5" customHeight="1">
      <c r="A802" s="44" t="s">
        <v>28810</v>
      </c>
      <c r="B802" s="76">
        <v>8809668028560</v>
      </c>
      <c r="C802" s="50" t="s">
        <v>28811</v>
      </c>
      <c r="D802" s="77" t="s">
        <v>28812</v>
      </c>
      <c r="E802" s="78">
        <v>8000</v>
      </c>
      <c r="F802" s="15">
        <v>0.56999999999999995</v>
      </c>
      <c r="G802" s="80">
        <v>4</v>
      </c>
      <c r="H802" s="81">
        <f>Таблица630[[#This Row],[Коэфициент стоимости]]*Таблица630[[#This Row],[Розничная цена KRW]]</f>
        <v>4560</v>
      </c>
      <c r="I802" s="82" t="str">
        <f>IF($H$1="","Введите курс",Таблица630[[#This Row],[Оптовая цена KRW за 1шт]]/$H$1)</f>
        <v>Введите курс</v>
      </c>
      <c r="J802" s="83"/>
      <c r="K802" s="84">
        <f>Таблица630[[#This Row],[Заказ коробок ]]*Таблица630[[#This Row],[Кол-во шт в коробке]]</f>
        <v>0</v>
      </c>
      <c r="L802" s="85">
        <f>Таблица630[[#This Row],[Общее кол-во шт]]*Таблица630[[#This Row],[Оптовая цена KRW за 1шт]]</f>
        <v>0</v>
      </c>
      <c r="M802" s="86" t="str">
        <f>IFERROR(Таблица630[[#This Row],[Общее кол-во шт]]*Таблица630[[#This Row],[Оптовая цена USD за 1шт]],"")</f>
        <v/>
      </c>
      <c r="N802" s="87"/>
    </row>
    <row r="803" spans="1:14" ht="22.5" customHeight="1">
      <c r="A803" s="44" t="s">
        <v>28813</v>
      </c>
      <c r="B803" s="76">
        <v>8809667988643</v>
      </c>
      <c r="C803" s="50" t="s">
        <v>28814</v>
      </c>
      <c r="D803" s="77" t="s">
        <v>28815</v>
      </c>
      <c r="E803" s="78">
        <v>8000</v>
      </c>
      <c r="F803" s="15">
        <v>0.56999999999999995</v>
      </c>
      <c r="G803" s="80">
        <v>4</v>
      </c>
      <c r="H803" s="81">
        <f>Таблица630[[#This Row],[Коэфициент стоимости]]*Таблица630[[#This Row],[Розничная цена KRW]]</f>
        <v>4560</v>
      </c>
      <c r="I803" s="82" t="str">
        <f>IF($H$1="","Введите курс",Таблица630[[#This Row],[Оптовая цена KRW за 1шт]]/$H$1)</f>
        <v>Введите курс</v>
      </c>
      <c r="J803" s="83"/>
      <c r="K803" s="84">
        <f>Таблица630[[#This Row],[Заказ коробок ]]*Таблица630[[#This Row],[Кол-во шт в коробке]]</f>
        <v>0</v>
      </c>
      <c r="L803" s="85">
        <f>Таблица630[[#This Row],[Общее кол-во шт]]*Таблица630[[#This Row],[Оптовая цена KRW за 1шт]]</f>
        <v>0</v>
      </c>
      <c r="M803" s="86" t="str">
        <f>IFERROR(Таблица630[[#This Row],[Общее кол-во шт]]*Таблица630[[#This Row],[Оптовая цена USD за 1шт]],"")</f>
        <v/>
      </c>
      <c r="N803" s="87"/>
    </row>
    <row r="804" spans="1:14" ht="22.5" customHeight="1">
      <c r="A804" s="44" t="s">
        <v>28816</v>
      </c>
      <c r="B804" s="76">
        <v>8809667988605</v>
      </c>
      <c r="C804" s="50" t="s">
        <v>28817</v>
      </c>
      <c r="D804" s="77" t="s">
        <v>28818</v>
      </c>
      <c r="E804" s="78">
        <v>8000</v>
      </c>
      <c r="F804" s="15">
        <v>0.56999999999999995</v>
      </c>
      <c r="G804" s="80">
        <v>4</v>
      </c>
      <c r="H804" s="81">
        <f>Таблица630[[#This Row],[Коэфициент стоимости]]*Таблица630[[#This Row],[Розничная цена KRW]]</f>
        <v>4560</v>
      </c>
      <c r="I804" s="82" t="str">
        <f>IF($H$1="","Введите курс",Таблица630[[#This Row],[Оптовая цена KRW за 1шт]]/$H$1)</f>
        <v>Введите курс</v>
      </c>
      <c r="J804" s="83"/>
      <c r="K804" s="84">
        <f>Таблица630[[#This Row],[Заказ коробок ]]*Таблица630[[#This Row],[Кол-во шт в коробке]]</f>
        <v>0</v>
      </c>
      <c r="L804" s="85">
        <f>Таблица630[[#This Row],[Общее кол-во шт]]*Таблица630[[#This Row],[Оптовая цена KRW за 1шт]]</f>
        <v>0</v>
      </c>
      <c r="M804" s="86" t="str">
        <f>IFERROR(Таблица630[[#This Row],[Общее кол-во шт]]*Таблица630[[#This Row],[Оптовая цена USD за 1шт]],"")</f>
        <v/>
      </c>
      <c r="N804" s="87"/>
    </row>
    <row r="805" spans="1:14" ht="22.5" customHeight="1">
      <c r="A805" s="44" t="s">
        <v>28819</v>
      </c>
      <c r="B805" s="76">
        <v>8809667988629</v>
      </c>
      <c r="C805" s="50" t="s">
        <v>28820</v>
      </c>
      <c r="D805" s="77" t="s">
        <v>28821</v>
      </c>
      <c r="E805" s="78">
        <v>8000</v>
      </c>
      <c r="F805" s="15">
        <v>0.56999999999999995</v>
      </c>
      <c r="G805" s="80">
        <v>4</v>
      </c>
      <c r="H805" s="81">
        <f>Таблица630[[#This Row],[Коэфициент стоимости]]*Таблица630[[#This Row],[Розничная цена KRW]]</f>
        <v>4560</v>
      </c>
      <c r="I805" s="82" t="str">
        <f>IF($H$1="","Введите курс",Таблица630[[#This Row],[Оптовая цена KRW за 1шт]]/$H$1)</f>
        <v>Введите курс</v>
      </c>
      <c r="J805" s="83"/>
      <c r="K805" s="84">
        <f>Таблица630[[#This Row],[Заказ коробок ]]*Таблица630[[#This Row],[Кол-во шт в коробке]]</f>
        <v>0</v>
      </c>
      <c r="L805" s="85">
        <f>Таблица630[[#This Row],[Общее кол-во шт]]*Таблица630[[#This Row],[Оптовая цена KRW за 1шт]]</f>
        <v>0</v>
      </c>
      <c r="M805" s="86" t="str">
        <f>IFERROR(Таблица630[[#This Row],[Общее кол-во шт]]*Таблица630[[#This Row],[Оптовая цена USD за 1шт]],"")</f>
        <v/>
      </c>
      <c r="N805" s="87"/>
    </row>
    <row r="806" spans="1:14" ht="22.5" customHeight="1">
      <c r="A806" s="44" t="s">
        <v>28822</v>
      </c>
      <c r="B806" s="76">
        <v>8809667987790</v>
      </c>
      <c r="C806" s="50" t="s">
        <v>28823</v>
      </c>
      <c r="D806" s="77" t="s">
        <v>28824</v>
      </c>
      <c r="E806" s="78">
        <v>8000</v>
      </c>
      <c r="F806" s="15">
        <v>0.56999999999999995</v>
      </c>
      <c r="G806" s="80">
        <v>4</v>
      </c>
      <c r="H806" s="81">
        <f>Таблица630[[#This Row],[Коэфициент стоимости]]*Таблица630[[#This Row],[Розничная цена KRW]]</f>
        <v>4560</v>
      </c>
      <c r="I806" s="82" t="str">
        <f>IF($H$1="","Введите курс",Таблица630[[#This Row],[Оптовая цена KRW за 1шт]]/$H$1)</f>
        <v>Введите курс</v>
      </c>
      <c r="J806" s="83"/>
      <c r="K806" s="84">
        <f>Таблица630[[#This Row],[Заказ коробок ]]*Таблица630[[#This Row],[Кол-во шт в коробке]]</f>
        <v>0</v>
      </c>
      <c r="L806" s="85">
        <f>Таблица630[[#This Row],[Общее кол-во шт]]*Таблица630[[#This Row],[Оптовая цена KRW за 1шт]]</f>
        <v>0</v>
      </c>
      <c r="M806" s="86" t="str">
        <f>IFERROR(Таблица630[[#This Row],[Общее кол-во шт]]*Таблица630[[#This Row],[Оптовая цена USD за 1шт]],"")</f>
        <v/>
      </c>
      <c r="N806" s="87"/>
    </row>
    <row r="807" spans="1:14" ht="22.5" customHeight="1">
      <c r="A807" s="44" t="s">
        <v>28825</v>
      </c>
      <c r="B807" s="76">
        <v>8809667989619</v>
      </c>
      <c r="C807" s="50" t="s">
        <v>28826</v>
      </c>
      <c r="D807" s="77" t="s">
        <v>28827</v>
      </c>
      <c r="E807" s="78">
        <v>8000</v>
      </c>
      <c r="F807" s="15">
        <v>0.56999999999999995</v>
      </c>
      <c r="G807" s="80">
        <v>4</v>
      </c>
      <c r="H807" s="81">
        <f>Таблица630[[#This Row],[Коэфициент стоимости]]*Таблица630[[#This Row],[Розничная цена KRW]]</f>
        <v>4560</v>
      </c>
      <c r="I807" s="82" t="str">
        <f>IF($H$1="","Введите курс",Таблица630[[#This Row],[Оптовая цена KRW за 1шт]]/$H$1)</f>
        <v>Введите курс</v>
      </c>
      <c r="J807" s="83"/>
      <c r="K807" s="84">
        <f>Таблица630[[#This Row],[Заказ коробок ]]*Таблица630[[#This Row],[Кол-во шт в коробке]]</f>
        <v>0</v>
      </c>
      <c r="L807" s="85">
        <f>Таблица630[[#This Row],[Общее кол-во шт]]*Таблица630[[#This Row],[Оптовая цена KRW за 1шт]]</f>
        <v>0</v>
      </c>
      <c r="M807" s="86" t="str">
        <f>IFERROR(Таблица630[[#This Row],[Общее кол-во шт]]*Таблица630[[#This Row],[Оптовая цена USD за 1шт]],"")</f>
        <v/>
      </c>
      <c r="N807" s="87"/>
    </row>
    <row r="808" spans="1:14" ht="22.5" customHeight="1">
      <c r="A808" s="44" t="s">
        <v>28828</v>
      </c>
      <c r="B808" s="76">
        <v>8809667980166</v>
      </c>
      <c r="C808" s="50" t="s">
        <v>28829</v>
      </c>
      <c r="D808" s="77" t="s">
        <v>28830</v>
      </c>
      <c r="E808" s="78">
        <v>12000</v>
      </c>
      <c r="F808" s="15">
        <v>0.56999999999999995</v>
      </c>
      <c r="G808" s="80">
        <v>4</v>
      </c>
      <c r="H808" s="81">
        <f>Таблица630[[#This Row],[Коэфициент стоимости]]*Таблица630[[#This Row],[Розничная цена KRW]]</f>
        <v>6839.9999999999991</v>
      </c>
      <c r="I808" s="82" t="str">
        <f>IF($H$1="","Введите курс",Таблица630[[#This Row],[Оптовая цена KRW за 1шт]]/$H$1)</f>
        <v>Введите курс</v>
      </c>
      <c r="J808" s="83"/>
      <c r="K808" s="84">
        <f>Таблица630[[#This Row],[Заказ коробок ]]*Таблица630[[#This Row],[Кол-во шт в коробке]]</f>
        <v>0</v>
      </c>
      <c r="L808" s="85">
        <f>Таблица630[[#This Row],[Общее кол-во шт]]*Таблица630[[#This Row],[Оптовая цена KRW за 1шт]]</f>
        <v>0</v>
      </c>
      <c r="M808" s="86" t="str">
        <f>IFERROR(Таблица630[[#This Row],[Общее кол-во шт]]*Таблица630[[#This Row],[Оптовая цена USD за 1шт]],"")</f>
        <v/>
      </c>
      <c r="N808" s="87"/>
    </row>
    <row r="809" spans="1:14" ht="22.5" customHeight="1">
      <c r="A809" s="44" t="s">
        <v>28831</v>
      </c>
      <c r="B809" s="76">
        <v>8809667980173</v>
      </c>
      <c r="C809" s="50" t="s">
        <v>28832</v>
      </c>
      <c r="D809" s="77" t="s">
        <v>28833</v>
      </c>
      <c r="E809" s="78">
        <v>12000</v>
      </c>
      <c r="F809" s="15">
        <v>0.56999999999999995</v>
      </c>
      <c r="G809" s="80">
        <v>4</v>
      </c>
      <c r="H809" s="81">
        <f>Таблица630[[#This Row],[Коэфициент стоимости]]*Таблица630[[#This Row],[Розничная цена KRW]]</f>
        <v>6839.9999999999991</v>
      </c>
      <c r="I809" s="82" t="str">
        <f>IF($H$1="","Введите курс",Таблица630[[#This Row],[Оптовая цена KRW за 1шт]]/$H$1)</f>
        <v>Введите курс</v>
      </c>
      <c r="J809" s="83"/>
      <c r="K809" s="84">
        <f>Таблица630[[#This Row],[Заказ коробок ]]*Таблица630[[#This Row],[Кол-во шт в коробке]]</f>
        <v>0</v>
      </c>
      <c r="L809" s="85">
        <f>Таблица630[[#This Row],[Общее кол-во шт]]*Таблица630[[#This Row],[Оптовая цена KRW за 1шт]]</f>
        <v>0</v>
      </c>
      <c r="M809" s="86" t="str">
        <f>IFERROR(Таблица630[[#This Row],[Общее кол-во шт]]*Таблица630[[#This Row],[Оптовая цена USD за 1шт]],"")</f>
        <v/>
      </c>
      <c r="N809" s="87"/>
    </row>
    <row r="810" spans="1:14" ht="22.5" customHeight="1">
      <c r="A810" s="44" t="s">
        <v>28834</v>
      </c>
      <c r="B810" s="76">
        <v>8809667980180</v>
      </c>
      <c r="C810" s="50" t="s">
        <v>28835</v>
      </c>
      <c r="D810" s="77" t="s">
        <v>28836</v>
      </c>
      <c r="E810" s="78">
        <v>12000</v>
      </c>
      <c r="F810" s="15">
        <v>0.56999999999999995</v>
      </c>
      <c r="G810" s="80">
        <v>4</v>
      </c>
      <c r="H810" s="81">
        <f>Таблица630[[#This Row],[Коэфициент стоимости]]*Таблица630[[#This Row],[Розничная цена KRW]]</f>
        <v>6839.9999999999991</v>
      </c>
      <c r="I810" s="82" t="str">
        <f>IF($H$1="","Введите курс",Таблица630[[#This Row],[Оптовая цена KRW за 1шт]]/$H$1)</f>
        <v>Введите курс</v>
      </c>
      <c r="J810" s="83"/>
      <c r="K810" s="84">
        <f>Таблица630[[#This Row],[Заказ коробок ]]*Таблица630[[#This Row],[Кол-во шт в коробке]]</f>
        <v>0</v>
      </c>
      <c r="L810" s="85">
        <f>Таблица630[[#This Row],[Общее кол-во шт]]*Таблица630[[#This Row],[Оптовая цена KRW за 1шт]]</f>
        <v>0</v>
      </c>
      <c r="M810" s="86" t="str">
        <f>IFERROR(Таблица630[[#This Row],[Общее кол-во шт]]*Таблица630[[#This Row],[Оптовая цена USD за 1шт]],"")</f>
        <v/>
      </c>
      <c r="N810" s="87"/>
    </row>
    <row r="811" spans="1:14" ht="22.5" customHeight="1">
      <c r="A811" s="44" t="s">
        <v>28837</v>
      </c>
      <c r="B811" s="76">
        <v>8809667980197</v>
      </c>
      <c r="C811" s="50" t="s">
        <v>28838</v>
      </c>
      <c r="D811" s="77" t="s">
        <v>28839</v>
      </c>
      <c r="E811" s="78">
        <v>12000</v>
      </c>
      <c r="F811" s="15">
        <v>0.56999999999999995</v>
      </c>
      <c r="G811" s="80">
        <v>4</v>
      </c>
      <c r="H811" s="81">
        <f>Таблица630[[#This Row],[Коэфициент стоимости]]*Таблица630[[#This Row],[Розничная цена KRW]]</f>
        <v>6839.9999999999991</v>
      </c>
      <c r="I811" s="82" t="str">
        <f>IF($H$1="","Введите курс",Таблица630[[#This Row],[Оптовая цена KRW за 1шт]]/$H$1)</f>
        <v>Введите курс</v>
      </c>
      <c r="J811" s="83"/>
      <c r="K811" s="84">
        <f>Таблица630[[#This Row],[Заказ коробок ]]*Таблица630[[#This Row],[Кол-во шт в коробке]]</f>
        <v>0</v>
      </c>
      <c r="L811" s="85">
        <f>Таблица630[[#This Row],[Общее кол-во шт]]*Таблица630[[#This Row],[Оптовая цена KRW за 1шт]]</f>
        <v>0</v>
      </c>
      <c r="M811" s="86" t="str">
        <f>IFERROR(Таблица630[[#This Row],[Общее кол-во шт]]*Таблица630[[#This Row],[Оптовая цена USD за 1шт]],"")</f>
        <v/>
      </c>
      <c r="N811" s="87"/>
    </row>
    <row r="812" spans="1:14" ht="22.5" customHeight="1">
      <c r="A812" s="44" t="s">
        <v>28840</v>
      </c>
      <c r="B812" s="76">
        <v>8809667980203</v>
      </c>
      <c r="C812" s="50" t="s">
        <v>28841</v>
      </c>
      <c r="D812" s="77" t="s">
        <v>28842</v>
      </c>
      <c r="E812" s="78">
        <v>12000</v>
      </c>
      <c r="F812" s="15">
        <v>0.56999999999999995</v>
      </c>
      <c r="G812" s="80">
        <v>4</v>
      </c>
      <c r="H812" s="81">
        <f>Таблица630[[#This Row],[Коэфициент стоимости]]*Таблица630[[#This Row],[Розничная цена KRW]]</f>
        <v>6839.9999999999991</v>
      </c>
      <c r="I812" s="82" t="str">
        <f>IF($H$1="","Введите курс",Таблица630[[#This Row],[Оптовая цена KRW за 1шт]]/$H$1)</f>
        <v>Введите курс</v>
      </c>
      <c r="J812" s="83"/>
      <c r="K812" s="84">
        <f>Таблица630[[#This Row],[Заказ коробок ]]*Таблица630[[#This Row],[Кол-во шт в коробке]]</f>
        <v>0</v>
      </c>
      <c r="L812" s="85">
        <f>Таблица630[[#This Row],[Общее кол-во шт]]*Таблица630[[#This Row],[Оптовая цена KRW за 1шт]]</f>
        <v>0</v>
      </c>
      <c r="M812" s="86" t="str">
        <f>IFERROR(Таблица630[[#This Row],[Общее кол-во шт]]*Таблица630[[#This Row],[Оптовая цена USD за 1шт]],"")</f>
        <v/>
      </c>
      <c r="N812" s="87"/>
    </row>
    <row r="813" spans="1:14" ht="22.5" customHeight="1">
      <c r="A813" s="44" t="s">
        <v>28843</v>
      </c>
      <c r="B813" s="76">
        <v>8809667980210</v>
      </c>
      <c r="C813" s="50" t="s">
        <v>28844</v>
      </c>
      <c r="D813" s="77" t="s">
        <v>28845</v>
      </c>
      <c r="E813" s="78">
        <v>12000</v>
      </c>
      <c r="F813" s="15">
        <v>0.56999999999999995</v>
      </c>
      <c r="G813" s="80">
        <v>4</v>
      </c>
      <c r="H813" s="81">
        <f>Таблица630[[#This Row],[Коэфициент стоимости]]*Таблица630[[#This Row],[Розничная цена KRW]]</f>
        <v>6839.9999999999991</v>
      </c>
      <c r="I813" s="82" t="str">
        <f>IF($H$1="","Введите курс",Таблица630[[#This Row],[Оптовая цена KRW за 1шт]]/$H$1)</f>
        <v>Введите курс</v>
      </c>
      <c r="J813" s="83"/>
      <c r="K813" s="84">
        <f>Таблица630[[#This Row],[Заказ коробок ]]*Таблица630[[#This Row],[Кол-во шт в коробке]]</f>
        <v>0</v>
      </c>
      <c r="L813" s="85">
        <f>Таблица630[[#This Row],[Общее кол-во шт]]*Таблица630[[#This Row],[Оптовая цена KRW за 1шт]]</f>
        <v>0</v>
      </c>
      <c r="M813" s="86" t="str">
        <f>IFERROR(Таблица630[[#This Row],[Общее кол-во шт]]*Таблица630[[#This Row],[Оптовая цена USD за 1шт]],"")</f>
        <v/>
      </c>
      <c r="N813" s="87"/>
    </row>
    <row r="814" spans="1:14" ht="22.5" customHeight="1">
      <c r="A814" s="44" t="s">
        <v>28846</v>
      </c>
      <c r="B814" s="76">
        <v>8809668023060</v>
      </c>
      <c r="C814" s="50" t="s">
        <v>28847</v>
      </c>
      <c r="D814" s="77" t="s">
        <v>28848</v>
      </c>
      <c r="E814" s="78">
        <v>12000</v>
      </c>
      <c r="F814" s="15">
        <v>0.56999999999999995</v>
      </c>
      <c r="G814" s="80">
        <v>4</v>
      </c>
      <c r="H814" s="81">
        <f>Таблица630[[#This Row],[Коэфициент стоимости]]*Таблица630[[#This Row],[Розничная цена KRW]]</f>
        <v>6839.9999999999991</v>
      </c>
      <c r="I814" s="82" t="str">
        <f>IF($H$1="","Введите курс",Таблица630[[#This Row],[Оптовая цена KRW за 1шт]]/$H$1)</f>
        <v>Введите курс</v>
      </c>
      <c r="J814" s="83"/>
      <c r="K814" s="84">
        <f>Таблица630[[#This Row],[Заказ коробок ]]*Таблица630[[#This Row],[Кол-во шт в коробке]]</f>
        <v>0</v>
      </c>
      <c r="L814" s="85">
        <f>Таблица630[[#This Row],[Общее кол-во шт]]*Таблица630[[#This Row],[Оптовая цена KRW за 1шт]]</f>
        <v>0</v>
      </c>
      <c r="M814" s="86" t="str">
        <f>IFERROR(Таблица630[[#This Row],[Общее кол-во шт]]*Таблица630[[#This Row],[Оптовая цена USD за 1шт]],"")</f>
        <v/>
      </c>
      <c r="N814" s="87"/>
    </row>
    <row r="815" spans="1:14" ht="22.5" customHeight="1">
      <c r="A815" s="44" t="s">
        <v>28849</v>
      </c>
      <c r="B815" s="76">
        <v>8809668014532</v>
      </c>
      <c r="C815" s="50" t="s">
        <v>28850</v>
      </c>
      <c r="D815" s="77" t="s">
        <v>28851</v>
      </c>
      <c r="E815" s="78">
        <v>15000</v>
      </c>
      <c r="F815" s="15">
        <v>0.56999999999999995</v>
      </c>
      <c r="G815" s="80">
        <v>6</v>
      </c>
      <c r="H815" s="81">
        <f>Таблица630[[#This Row],[Коэфициент стоимости]]*Таблица630[[#This Row],[Розничная цена KRW]]</f>
        <v>8550</v>
      </c>
      <c r="I815" s="82" t="str">
        <f>IF($H$1="","Введите курс",Таблица630[[#This Row],[Оптовая цена KRW за 1шт]]/$H$1)</f>
        <v>Введите курс</v>
      </c>
      <c r="J815" s="83"/>
      <c r="K815" s="84">
        <f>Таблица630[[#This Row],[Заказ коробок ]]*Таблица630[[#This Row],[Кол-во шт в коробке]]</f>
        <v>0</v>
      </c>
      <c r="L815" s="85">
        <f>Таблица630[[#This Row],[Общее кол-во шт]]*Таблица630[[#This Row],[Оптовая цена KRW за 1шт]]</f>
        <v>0</v>
      </c>
      <c r="M815" s="86" t="str">
        <f>IFERROR(Таблица630[[#This Row],[Общее кол-во шт]]*Таблица630[[#This Row],[Оптовая цена USD за 1шт]],"")</f>
        <v/>
      </c>
      <c r="N815" s="87"/>
    </row>
    <row r="816" spans="1:14" ht="22.5" customHeight="1">
      <c r="A816" s="44" t="s">
        <v>28852</v>
      </c>
      <c r="B816" s="76">
        <v>8809668014501</v>
      </c>
      <c r="C816" s="50" t="s">
        <v>28853</v>
      </c>
      <c r="D816" s="77" t="s">
        <v>28854</v>
      </c>
      <c r="E816" s="78">
        <v>15000</v>
      </c>
      <c r="F816" s="15">
        <v>0.56999999999999995</v>
      </c>
      <c r="G816" s="80">
        <v>6</v>
      </c>
      <c r="H816" s="81">
        <f>Таблица630[[#This Row],[Коэфициент стоимости]]*Таблица630[[#This Row],[Розничная цена KRW]]</f>
        <v>8550</v>
      </c>
      <c r="I816" s="82" t="str">
        <f>IF($H$1="","Введите курс",Таблица630[[#This Row],[Оптовая цена KRW за 1шт]]/$H$1)</f>
        <v>Введите курс</v>
      </c>
      <c r="J816" s="83"/>
      <c r="K816" s="84">
        <f>Таблица630[[#This Row],[Заказ коробок ]]*Таблица630[[#This Row],[Кол-во шт в коробке]]</f>
        <v>0</v>
      </c>
      <c r="L816" s="85">
        <f>Таблица630[[#This Row],[Общее кол-во шт]]*Таблица630[[#This Row],[Оптовая цена KRW за 1шт]]</f>
        <v>0</v>
      </c>
      <c r="M816" s="86" t="str">
        <f>IFERROR(Таблица630[[#This Row],[Общее кол-во шт]]*Таблица630[[#This Row],[Оптовая цена USD за 1шт]],"")</f>
        <v/>
      </c>
      <c r="N816" s="87"/>
    </row>
    <row r="817" spans="1:14" ht="22.5" customHeight="1">
      <c r="A817" s="44" t="s">
        <v>28855</v>
      </c>
      <c r="B817" s="76">
        <v>8809668014518</v>
      </c>
      <c r="C817" s="50" t="s">
        <v>28856</v>
      </c>
      <c r="D817" s="77" t="s">
        <v>28857</v>
      </c>
      <c r="E817" s="78">
        <v>15000</v>
      </c>
      <c r="F817" s="15">
        <v>0.56999999999999995</v>
      </c>
      <c r="G817" s="80">
        <v>6</v>
      </c>
      <c r="H817" s="81">
        <f>Таблица630[[#This Row],[Коэфициент стоимости]]*Таблица630[[#This Row],[Розничная цена KRW]]</f>
        <v>8550</v>
      </c>
      <c r="I817" s="82" t="str">
        <f>IF($H$1="","Введите курс",Таблица630[[#This Row],[Оптовая цена KRW за 1шт]]/$H$1)</f>
        <v>Введите курс</v>
      </c>
      <c r="J817" s="83"/>
      <c r="K817" s="84">
        <f>Таблица630[[#This Row],[Заказ коробок ]]*Таблица630[[#This Row],[Кол-во шт в коробке]]</f>
        <v>0</v>
      </c>
      <c r="L817" s="85">
        <f>Таблица630[[#This Row],[Общее кол-во шт]]*Таблица630[[#This Row],[Оптовая цена KRW за 1шт]]</f>
        <v>0</v>
      </c>
      <c r="M817" s="86" t="str">
        <f>IFERROR(Таблица630[[#This Row],[Общее кол-во шт]]*Таблица630[[#This Row],[Оптовая цена USD за 1шт]],"")</f>
        <v/>
      </c>
      <c r="N817" s="87"/>
    </row>
    <row r="818" spans="1:14" ht="22.5" customHeight="1">
      <c r="A818" s="44" t="s">
        <v>28858</v>
      </c>
      <c r="B818" s="76">
        <v>8809668014525</v>
      </c>
      <c r="C818" s="50" t="s">
        <v>28859</v>
      </c>
      <c r="D818" s="77" t="s">
        <v>28860</v>
      </c>
      <c r="E818" s="78">
        <v>15000</v>
      </c>
      <c r="F818" s="15">
        <v>0.56999999999999995</v>
      </c>
      <c r="G818" s="80">
        <v>6</v>
      </c>
      <c r="H818" s="81">
        <f>Таблица630[[#This Row],[Коэфициент стоимости]]*Таблица630[[#This Row],[Розничная цена KRW]]</f>
        <v>8550</v>
      </c>
      <c r="I818" s="82" t="str">
        <f>IF($H$1="","Введите курс",Таблица630[[#This Row],[Оптовая цена KRW за 1шт]]/$H$1)</f>
        <v>Введите курс</v>
      </c>
      <c r="J818" s="83"/>
      <c r="K818" s="84">
        <f>Таблица630[[#This Row],[Заказ коробок ]]*Таблица630[[#This Row],[Кол-во шт в коробке]]</f>
        <v>0</v>
      </c>
      <c r="L818" s="85">
        <f>Таблица630[[#This Row],[Общее кол-во шт]]*Таблица630[[#This Row],[Оптовая цена KRW за 1шт]]</f>
        <v>0</v>
      </c>
      <c r="M818" s="86" t="str">
        <f>IFERROR(Таблица630[[#This Row],[Общее кол-во шт]]*Таблица630[[#This Row],[Оптовая цена USD за 1шт]],"")</f>
        <v/>
      </c>
      <c r="N818" s="87"/>
    </row>
    <row r="819" spans="1:14" ht="22.5" customHeight="1">
      <c r="A819" s="44" t="s">
        <v>28861</v>
      </c>
      <c r="B819" s="76">
        <v>8809668014549</v>
      </c>
      <c r="C819" s="50" t="s">
        <v>28862</v>
      </c>
      <c r="D819" s="77" t="s">
        <v>28863</v>
      </c>
      <c r="E819" s="78">
        <v>15000</v>
      </c>
      <c r="F819" s="15">
        <v>0.56999999999999995</v>
      </c>
      <c r="G819" s="80">
        <v>6</v>
      </c>
      <c r="H819" s="81">
        <f>Таблица630[[#This Row],[Коэфициент стоимости]]*Таблица630[[#This Row],[Розничная цена KRW]]</f>
        <v>8550</v>
      </c>
      <c r="I819" s="82" t="str">
        <f>IF($H$1="","Введите курс",Таблица630[[#This Row],[Оптовая цена KRW за 1шт]]/$H$1)</f>
        <v>Введите курс</v>
      </c>
      <c r="J819" s="83"/>
      <c r="K819" s="84">
        <f>Таблица630[[#This Row],[Заказ коробок ]]*Таблица630[[#This Row],[Кол-во шт в коробке]]</f>
        <v>0</v>
      </c>
      <c r="L819" s="85">
        <f>Таблица630[[#This Row],[Общее кол-во шт]]*Таблица630[[#This Row],[Оптовая цена KRW за 1шт]]</f>
        <v>0</v>
      </c>
      <c r="M819" s="86" t="str">
        <f>IFERROR(Таблица630[[#This Row],[Общее кол-во шт]]*Таблица630[[#This Row],[Оптовая цена USD за 1шт]],"")</f>
        <v/>
      </c>
      <c r="N819" s="87"/>
    </row>
    <row r="820" spans="1:14" ht="22.5" customHeight="1">
      <c r="A820" s="44" t="s">
        <v>28864</v>
      </c>
      <c r="B820" s="76">
        <v>8809668019476</v>
      </c>
      <c r="C820" s="50" t="s">
        <v>28865</v>
      </c>
      <c r="D820" s="77" t="s">
        <v>28866</v>
      </c>
      <c r="E820" s="78">
        <v>16000</v>
      </c>
      <c r="F820" s="15">
        <v>0.56999999999999995</v>
      </c>
      <c r="G820" s="80">
        <v>6</v>
      </c>
      <c r="H820" s="81">
        <f>Таблица630[[#This Row],[Коэфициент стоимости]]*Таблица630[[#This Row],[Розничная цена KRW]]</f>
        <v>9120</v>
      </c>
      <c r="I820" s="82" t="str">
        <f>IF($H$1="","Введите курс",Таблица630[[#This Row],[Оптовая цена KRW за 1шт]]/$H$1)</f>
        <v>Введите курс</v>
      </c>
      <c r="J820" s="83"/>
      <c r="K820" s="84">
        <f>Таблица630[[#This Row],[Заказ коробок ]]*Таблица630[[#This Row],[Кол-во шт в коробке]]</f>
        <v>0</v>
      </c>
      <c r="L820" s="85">
        <f>Таблица630[[#This Row],[Общее кол-во шт]]*Таблица630[[#This Row],[Оптовая цена KRW за 1шт]]</f>
        <v>0</v>
      </c>
      <c r="M820" s="86" t="str">
        <f>IFERROR(Таблица630[[#This Row],[Общее кол-во шт]]*Таблица630[[#This Row],[Оптовая цена USD за 1шт]],"")</f>
        <v/>
      </c>
      <c r="N820" s="87"/>
    </row>
    <row r="821" spans="1:14" ht="22.5" customHeight="1">
      <c r="A821" s="44" t="s">
        <v>28867</v>
      </c>
      <c r="B821" s="76">
        <v>8809668019445</v>
      </c>
      <c r="C821" s="50" t="s">
        <v>28868</v>
      </c>
      <c r="D821" s="77" t="s">
        <v>28869</v>
      </c>
      <c r="E821" s="78">
        <v>16000</v>
      </c>
      <c r="F821" s="15">
        <v>0.56999999999999995</v>
      </c>
      <c r="G821" s="80">
        <v>6</v>
      </c>
      <c r="H821" s="81">
        <f>Таблица630[[#This Row],[Коэфициент стоимости]]*Таблица630[[#This Row],[Розничная цена KRW]]</f>
        <v>9120</v>
      </c>
      <c r="I821" s="82" t="str">
        <f>IF($H$1="","Введите курс",Таблица630[[#This Row],[Оптовая цена KRW за 1шт]]/$H$1)</f>
        <v>Введите курс</v>
      </c>
      <c r="J821" s="83"/>
      <c r="K821" s="84">
        <f>Таблица630[[#This Row],[Заказ коробок ]]*Таблица630[[#This Row],[Кол-во шт в коробке]]</f>
        <v>0</v>
      </c>
      <c r="L821" s="85">
        <f>Таблица630[[#This Row],[Общее кол-во шт]]*Таблица630[[#This Row],[Оптовая цена KRW за 1шт]]</f>
        <v>0</v>
      </c>
      <c r="M821" s="86" t="str">
        <f>IFERROR(Таблица630[[#This Row],[Общее кол-во шт]]*Таблица630[[#This Row],[Оптовая цена USD за 1шт]],"")</f>
        <v/>
      </c>
      <c r="N821" s="87"/>
    </row>
    <row r="822" spans="1:14" ht="22.5" customHeight="1">
      <c r="A822" s="44" t="s">
        <v>28870</v>
      </c>
      <c r="B822" s="76">
        <v>8809668019452</v>
      </c>
      <c r="C822" s="50" t="s">
        <v>28871</v>
      </c>
      <c r="D822" s="77" t="s">
        <v>28872</v>
      </c>
      <c r="E822" s="78">
        <v>16000</v>
      </c>
      <c r="F822" s="15">
        <v>0.56999999999999995</v>
      </c>
      <c r="G822" s="80">
        <v>6</v>
      </c>
      <c r="H822" s="81">
        <f>Таблица630[[#This Row],[Коэфициент стоимости]]*Таблица630[[#This Row],[Розничная цена KRW]]</f>
        <v>9120</v>
      </c>
      <c r="I822" s="82" t="str">
        <f>IF($H$1="","Введите курс",Таблица630[[#This Row],[Оптовая цена KRW за 1шт]]/$H$1)</f>
        <v>Введите курс</v>
      </c>
      <c r="J822" s="83"/>
      <c r="K822" s="84">
        <f>Таблица630[[#This Row],[Заказ коробок ]]*Таблица630[[#This Row],[Кол-во шт в коробке]]</f>
        <v>0</v>
      </c>
      <c r="L822" s="85">
        <f>Таблица630[[#This Row],[Общее кол-во шт]]*Таблица630[[#This Row],[Оптовая цена KRW за 1шт]]</f>
        <v>0</v>
      </c>
      <c r="M822" s="86" t="str">
        <f>IFERROR(Таблица630[[#This Row],[Общее кол-во шт]]*Таблица630[[#This Row],[Оптовая цена USD за 1шт]],"")</f>
        <v/>
      </c>
      <c r="N822" s="87"/>
    </row>
    <row r="823" spans="1:14" ht="22.5" customHeight="1">
      <c r="A823" s="44" t="s">
        <v>28873</v>
      </c>
      <c r="B823" s="76">
        <v>8809587384235</v>
      </c>
      <c r="C823" s="50" t="s">
        <v>28874</v>
      </c>
      <c r="D823" s="77" t="s">
        <v>28875</v>
      </c>
      <c r="E823" s="78">
        <v>7500</v>
      </c>
      <c r="F823" s="15">
        <v>0.56999999999999995</v>
      </c>
      <c r="G823" s="80">
        <v>10</v>
      </c>
      <c r="H823" s="81">
        <f>Таблица630[[#This Row],[Коэфициент стоимости]]*Таблица630[[#This Row],[Розничная цена KRW]]</f>
        <v>4275</v>
      </c>
      <c r="I823" s="82" t="str">
        <f>IF($H$1="","Введите курс",Таблица630[[#This Row],[Оптовая цена KRW за 1шт]]/$H$1)</f>
        <v>Введите курс</v>
      </c>
      <c r="J823" s="83"/>
      <c r="K823" s="84">
        <f>Таблица630[[#This Row],[Заказ коробок ]]*Таблица630[[#This Row],[Кол-во шт в коробке]]</f>
        <v>0</v>
      </c>
      <c r="L823" s="85">
        <f>Таблица630[[#This Row],[Общее кол-во шт]]*Таблица630[[#This Row],[Оптовая цена KRW за 1шт]]</f>
        <v>0</v>
      </c>
      <c r="M823" s="86" t="str">
        <f>IFERROR(Таблица630[[#This Row],[Общее кол-во шт]]*Таблица630[[#This Row],[Оптовая цена USD за 1шт]],"")</f>
        <v/>
      </c>
      <c r="N823" s="87"/>
    </row>
    <row r="824" spans="1:14" ht="22.5" customHeight="1">
      <c r="A824" s="44" t="s">
        <v>28876</v>
      </c>
      <c r="B824" s="76">
        <v>8809587384242</v>
      </c>
      <c r="C824" s="50" t="s">
        <v>28877</v>
      </c>
      <c r="D824" s="77" t="s">
        <v>28878</v>
      </c>
      <c r="E824" s="78">
        <v>7500</v>
      </c>
      <c r="F824" s="15">
        <v>0.56999999999999995</v>
      </c>
      <c r="G824" s="80">
        <v>10</v>
      </c>
      <c r="H824" s="81">
        <f>Таблица630[[#This Row],[Коэфициент стоимости]]*Таблица630[[#This Row],[Розничная цена KRW]]</f>
        <v>4275</v>
      </c>
      <c r="I824" s="82" t="str">
        <f>IF($H$1="","Введите курс",Таблица630[[#This Row],[Оптовая цена KRW за 1шт]]/$H$1)</f>
        <v>Введите курс</v>
      </c>
      <c r="J824" s="83"/>
      <c r="K824" s="84">
        <f>Таблица630[[#This Row],[Заказ коробок ]]*Таблица630[[#This Row],[Кол-во шт в коробке]]</f>
        <v>0</v>
      </c>
      <c r="L824" s="85">
        <f>Таблица630[[#This Row],[Общее кол-во шт]]*Таблица630[[#This Row],[Оптовая цена KRW за 1шт]]</f>
        <v>0</v>
      </c>
      <c r="M824" s="86" t="str">
        <f>IFERROR(Таблица630[[#This Row],[Общее кол-во шт]]*Таблица630[[#This Row],[Оптовая цена USD за 1шт]],"")</f>
        <v/>
      </c>
      <c r="N824" s="87"/>
    </row>
    <row r="825" spans="1:14" ht="22.5" customHeight="1">
      <c r="A825" s="44" t="s">
        <v>28879</v>
      </c>
      <c r="B825" s="76">
        <v>8809820680407</v>
      </c>
      <c r="C825" s="50" t="s">
        <v>28880</v>
      </c>
      <c r="D825" s="77" t="s">
        <v>28881</v>
      </c>
      <c r="E825" s="78">
        <v>5500</v>
      </c>
      <c r="F825" s="15">
        <v>0.56999999999999995</v>
      </c>
      <c r="G825" s="80">
        <v>10</v>
      </c>
      <c r="H825" s="81">
        <f>Таблица630[[#This Row],[Коэфициент стоимости]]*Таблица630[[#This Row],[Розничная цена KRW]]</f>
        <v>3134.9999999999995</v>
      </c>
      <c r="I825" s="82" t="str">
        <f>IF($H$1="","Введите курс",Таблица630[[#This Row],[Оптовая цена KRW за 1шт]]/$H$1)</f>
        <v>Введите курс</v>
      </c>
      <c r="J825" s="83"/>
      <c r="K825" s="84">
        <f>Таблица630[[#This Row],[Заказ коробок ]]*Таблица630[[#This Row],[Кол-во шт в коробке]]</f>
        <v>0</v>
      </c>
      <c r="L825" s="85">
        <f>Таблица630[[#This Row],[Общее кол-во шт]]*Таблица630[[#This Row],[Оптовая цена KRW за 1шт]]</f>
        <v>0</v>
      </c>
      <c r="M825" s="86" t="str">
        <f>IFERROR(Таблица630[[#This Row],[Общее кол-во шт]]*Таблица630[[#This Row],[Оптовая цена USD за 1шт]],"")</f>
        <v/>
      </c>
      <c r="N825" s="87"/>
    </row>
    <row r="826" spans="1:14" ht="22.5" customHeight="1">
      <c r="A826" s="44" t="s">
        <v>28882</v>
      </c>
      <c r="B826" s="76">
        <v>8806382609907</v>
      </c>
      <c r="C826" s="50" t="s">
        <v>28883</v>
      </c>
      <c r="D826" s="77" t="s">
        <v>28884</v>
      </c>
      <c r="E826" s="78">
        <v>5500</v>
      </c>
      <c r="F826" s="15">
        <v>0.56999999999999995</v>
      </c>
      <c r="G826" s="80">
        <v>10</v>
      </c>
      <c r="H826" s="81">
        <f>Таблица630[[#This Row],[Коэфициент стоимости]]*Таблица630[[#This Row],[Розничная цена KRW]]</f>
        <v>3134.9999999999995</v>
      </c>
      <c r="I826" s="82" t="str">
        <f>IF($H$1="","Введите курс",Таблица630[[#This Row],[Оптовая цена KRW за 1шт]]/$H$1)</f>
        <v>Введите курс</v>
      </c>
      <c r="J826" s="83"/>
      <c r="K826" s="84">
        <f>Таблица630[[#This Row],[Заказ коробок ]]*Таблица630[[#This Row],[Кол-во шт в коробке]]</f>
        <v>0</v>
      </c>
      <c r="L826" s="85">
        <f>Таблица630[[#This Row],[Общее кол-во шт]]*Таблица630[[#This Row],[Оптовая цена KRW за 1шт]]</f>
        <v>0</v>
      </c>
      <c r="M826" s="86" t="str">
        <f>IFERROR(Таблица630[[#This Row],[Общее кол-во шт]]*Таблица630[[#This Row],[Оптовая цена USD за 1шт]],"")</f>
        <v/>
      </c>
      <c r="N826" s="87"/>
    </row>
    <row r="827" spans="1:14" ht="22.5" customHeight="1">
      <c r="A827" s="44" t="s">
        <v>28885</v>
      </c>
      <c r="B827" s="76">
        <v>8809668025088</v>
      </c>
      <c r="C827" s="50" t="s">
        <v>28886</v>
      </c>
      <c r="D827" s="77" t="s">
        <v>28887</v>
      </c>
      <c r="E827" s="78">
        <v>8000</v>
      </c>
      <c r="F827" s="15">
        <v>0.56999999999999995</v>
      </c>
      <c r="G827" s="80">
        <v>6</v>
      </c>
      <c r="H827" s="81">
        <f>Таблица630[[#This Row],[Коэфициент стоимости]]*Таблица630[[#This Row],[Розничная цена KRW]]</f>
        <v>4560</v>
      </c>
      <c r="I827" s="82" t="str">
        <f>IF($H$1="","Введите курс",Таблица630[[#This Row],[Оптовая цена KRW за 1шт]]/$H$1)</f>
        <v>Введите курс</v>
      </c>
      <c r="J827" s="83"/>
      <c r="K827" s="84">
        <f>Таблица630[[#This Row],[Заказ коробок ]]*Таблица630[[#This Row],[Кол-во шт в коробке]]</f>
        <v>0</v>
      </c>
      <c r="L827" s="85">
        <f>Таблица630[[#This Row],[Общее кол-во шт]]*Таблица630[[#This Row],[Оптовая цена KRW за 1шт]]</f>
        <v>0</v>
      </c>
      <c r="M827" s="86" t="str">
        <f>IFERROR(Таблица630[[#This Row],[Общее кол-во шт]]*Таблица630[[#This Row],[Оптовая цена USD за 1шт]],"")</f>
        <v/>
      </c>
      <c r="N827" s="87"/>
    </row>
    <row r="828" spans="1:14" ht="22.5" customHeight="1">
      <c r="A828" s="44" t="s">
        <v>28888</v>
      </c>
      <c r="B828" s="76">
        <v>8809668025095</v>
      </c>
      <c r="C828" s="50" t="s">
        <v>28889</v>
      </c>
      <c r="D828" s="77" t="s">
        <v>28890</v>
      </c>
      <c r="E828" s="78">
        <v>8000</v>
      </c>
      <c r="F828" s="15">
        <v>0.56999999999999995</v>
      </c>
      <c r="G828" s="80">
        <v>6</v>
      </c>
      <c r="H828" s="81">
        <f>Таблица630[[#This Row],[Коэфициент стоимости]]*Таблица630[[#This Row],[Розничная цена KRW]]</f>
        <v>4560</v>
      </c>
      <c r="I828" s="82" t="str">
        <f>IF($H$1="","Введите курс",Таблица630[[#This Row],[Оптовая цена KRW за 1шт]]/$H$1)</f>
        <v>Введите курс</v>
      </c>
      <c r="J828" s="83"/>
      <c r="K828" s="84">
        <f>Таблица630[[#This Row],[Заказ коробок ]]*Таблица630[[#This Row],[Кол-во шт в коробке]]</f>
        <v>0</v>
      </c>
      <c r="L828" s="85">
        <f>Таблица630[[#This Row],[Общее кол-во шт]]*Таблица630[[#This Row],[Оптовая цена KRW за 1шт]]</f>
        <v>0</v>
      </c>
      <c r="M828" s="86" t="str">
        <f>IFERROR(Таблица630[[#This Row],[Общее кол-во шт]]*Таблица630[[#This Row],[Оптовая цена USD за 1шт]],"")</f>
        <v/>
      </c>
      <c r="N828" s="87"/>
    </row>
    <row r="829" spans="1:14" ht="22.5" customHeight="1">
      <c r="A829" s="44" t="s">
        <v>28891</v>
      </c>
      <c r="B829" s="76">
        <v>8809668025149</v>
      </c>
      <c r="C829" s="50" t="s">
        <v>28892</v>
      </c>
      <c r="D829" s="77" t="s">
        <v>28893</v>
      </c>
      <c r="E829" s="78">
        <v>6800</v>
      </c>
      <c r="F829" s="15">
        <v>0.56999999999999995</v>
      </c>
      <c r="G829" s="80">
        <v>6</v>
      </c>
      <c r="H829" s="81">
        <f>Таблица630[[#This Row],[Коэфициент стоимости]]*Таблица630[[#This Row],[Розничная цена KRW]]</f>
        <v>3875.9999999999995</v>
      </c>
      <c r="I829" s="82" t="str">
        <f>IF($H$1="","Введите курс",Таблица630[[#This Row],[Оптовая цена KRW за 1шт]]/$H$1)</f>
        <v>Введите курс</v>
      </c>
      <c r="J829" s="83"/>
      <c r="K829" s="84">
        <f>Таблица630[[#This Row],[Заказ коробок ]]*Таблица630[[#This Row],[Кол-во шт в коробке]]</f>
        <v>0</v>
      </c>
      <c r="L829" s="85">
        <f>Таблица630[[#This Row],[Общее кол-во шт]]*Таблица630[[#This Row],[Оптовая цена KRW за 1шт]]</f>
        <v>0</v>
      </c>
      <c r="M829" s="86" t="str">
        <f>IFERROR(Таблица630[[#This Row],[Общее кол-во шт]]*Таблица630[[#This Row],[Оптовая цена USD за 1шт]],"")</f>
        <v/>
      </c>
      <c r="N829" s="87"/>
    </row>
    <row r="830" spans="1:14" ht="22.5" customHeight="1">
      <c r="A830" s="44" t="s">
        <v>28894</v>
      </c>
      <c r="B830" s="76">
        <v>8809668025101</v>
      </c>
      <c r="C830" s="50" t="s">
        <v>28895</v>
      </c>
      <c r="D830" s="77" t="s">
        <v>28896</v>
      </c>
      <c r="E830" s="78">
        <v>8000</v>
      </c>
      <c r="F830" s="15">
        <v>0.56999999999999995</v>
      </c>
      <c r="G830" s="80">
        <v>6</v>
      </c>
      <c r="H830" s="81">
        <f>Таблица630[[#This Row],[Коэфициент стоимости]]*Таблица630[[#This Row],[Розничная цена KRW]]</f>
        <v>4560</v>
      </c>
      <c r="I830" s="82" t="str">
        <f>IF($H$1="","Введите курс",Таблица630[[#This Row],[Оптовая цена KRW за 1шт]]/$H$1)</f>
        <v>Введите курс</v>
      </c>
      <c r="J830" s="83"/>
      <c r="K830" s="84">
        <f>Таблица630[[#This Row],[Заказ коробок ]]*Таблица630[[#This Row],[Кол-во шт в коробке]]</f>
        <v>0</v>
      </c>
      <c r="L830" s="85">
        <f>Таблица630[[#This Row],[Общее кол-во шт]]*Таблица630[[#This Row],[Оптовая цена KRW за 1шт]]</f>
        <v>0</v>
      </c>
      <c r="M830" s="86" t="str">
        <f>IFERROR(Таблица630[[#This Row],[Общее кол-во шт]]*Таблица630[[#This Row],[Оптовая цена USD за 1шт]],"")</f>
        <v/>
      </c>
      <c r="N830" s="87"/>
    </row>
    <row r="831" spans="1:14" ht="22.5" customHeight="1">
      <c r="A831" s="44" t="s">
        <v>28897</v>
      </c>
      <c r="B831" s="76">
        <v>8809668024081</v>
      </c>
      <c r="C831" s="50" t="s">
        <v>28898</v>
      </c>
      <c r="D831" s="77" t="s">
        <v>28899</v>
      </c>
      <c r="E831" s="78">
        <v>13000</v>
      </c>
      <c r="F831" s="15">
        <v>0.56999999999999995</v>
      </c>
      <c r="G831" s="80">
        <v>6</v>
      </c>
      <c r="H831" s="81">
        <f>Таблица630[[#This Row],[Коэфициент стоимости]]*Таблица630[[#This Row],[Розничная цена KRW]]</f>
        <v>7409.9999999999991</v>
      </c>
      <c r="I831" s="82" t="str">
        <f>IF($H$1="","Введите курс",Таблица630[[#This Row],[Оптовая цена KRW за 1шт]]/$H$1)</f>
        <v>Введите курс</v>
      </c>
      <c r="J831" s="83"/>
      <c r="K831" s="84">
        <f>Таблица630[[#This Row],[Заказ коробок ]]*Таблица630[[#This Row],[Кол-во шт в коробке]]</f>
        <v>0</v>
      </c>
      <c r="L831" s="85">
        <f>Таблица630[[#This Row],[Общее кол-во шт]]*Таблица630[[#This Row],[Оптовая цена KRW за 1шт]]</f>
        <v>0</v>
      </c>
      <c r="M831" s="86" t="str">
        <f>IFERROR(Таблица630[[#This Row],[Общее кол-во шт]]*Таблица630[[#This Row],[Оптовая цена USD за 1шт]],"")</f>
        <v/>
      </c>
      <c r="N831" s="87"/>
    </row>
    <row r="832" spans="1:14" ht="22.5" customHeight="1">
      <c r="A832" s="44" t="s">
        <v>28900</v>
      </c>
      <c r="B832" s="76">
        <v>8809668024098</v>
      </c>
      <c r="C832" s="50" t="s">
        <v>28901</v>
      </c>
      <c r="D832" s="77" t="s">
        <v>28902</v>
      </c>
      <c r="E832" s="78">
        <v>13000</v>
      </c>
      <c r="F832" s="15">
        <v>0.56999999999999995</v>
      </c>
      <c r="G832" s="80">
        <v>6</v>
      </c>
      <c r="H832" s="81">
        <f>Таблица630[[#This Row],[Коэфициент стоимости]]*Таблица630[[#This Row],[Розничная цена KRW]]</f>
        <v>7409.9999999999991</v>
      </c>
      <c r="I832" s="82" t="str">
        <f>IF($H$1="","Введите курс",Таблица630[[#This Row],[Оптовая цена KRW за 1шт]]/$H$1)</f>
        <v>Введите курс</v>
      </c>
      <c r="J832" s="83"/>
      <c r="K832" s="84">
        <f>Таблица630[[#This Row],[Заказ коробок ]]*Таблица630[[#This Row],[Кол-во шт в коробке]]</f>
        <v>0</v>
      </c>
      <c r="L832" s="85">
        <f>Таблица630[[#This Row],[Общее кол-во шт]]*Таблица630[[#This Row],[Оптовая цена KRW за 1шт]]</f>
        <v>0</v>
      </c>
      <c r="M832" s="86" t="str">
        <f>IFERROR(Таблица630[[#This Row],[Общее кол-во шт]]*Таблица630[[#This Row],[Оптовая цена USD за 1шт]],"")</f>
        <v/>
      </c>
      <c r="N832" s="87"/>
    </row>
    <row r="833" spans="1:14" ht="22.5" customHeight="1">
      <c r="A833" s="44" t="s">
        <v>28903</v>
      </c>
      <c r="B833" s="76">
        <v>8809668024104</v>
      </c>
      <c r="C833" s="50" t="s">
        <v>28904</v>
      </c>
      <c r="D833" s="77" t="s">
        <v>28905</v>
      </c>
      <c r="E833" s="78">
        <v>13000</v>
      </c>
      <c r="F833" s="15">
        <v>0.56999999999999995</v>
      </c>
      <c r="G833" s="80">
        <v>6</v>
      </c>
      <c r="H833" s="81">
        <f>Таблица630[[#This Row],[Коэфициент стоимости]]*Таблица630[[#This Row],[Розничная цена KRW]]</f>
        <v>7409.9999999999991</v>
      </c>
      <c r="I833" s="82" t="str">
        <f>IF($H$1="","Введите курс",Таблица630[[#This Row],[Оптовая цена KRW за 1шт]]/$H$1)</f>
        <v>Введите курс</v>
      </c>
      <c r="J833" s="83"/>
      <c r="K833" s="84">
        <f>Таблица630[[#This Row],[Заказ коробок ]]*Таблица630[[#This Row],[Кол-во шт в коробке]]</f>
        <v>0</v>
      </c>
      <c r="L833" s="85">
        <f>Таблица630[[#This Row],[Общее кол-во шт]]*Таблица630[[#This Row],[Оптовая цена KRW за 1шт]]</f>
        <v>0</v>
      </c>
      <c r="M833" s="86" t="str">
        <f>IFERROR(Таблица630[[#This Row],[Общее кол-во шт]]*Таблица630[[#This Row],[Оптовая цена USD за 1шт]],"")</f>
        <v/>
      </c>
      <c r="N833" s="87"/>
    </row>
    <row r="834" spans="1:14" ht="22.5" customHeight="1">
      <c r="A834" s="44" t="s">
        <v>28906</v>
      </c>
      <c r="B834" s="76">
        <v>8809668022346</v>
      </c>
      <c r="C834" s="50" t="s">
        <v>28907</v>
      </c>
      <c r="D834" s="77" t="s">
        <v>28908</v>
      </c>
      <c r="E834" s="78">
        <v>6500</v>
      </c>
      <c r="F834" s="15">
        <v>0.56999999999999995</v>
      </c>
      <c r="G834" s="80">
        <v>6</v>
      </c>
      <c r="H834" s="81">
        <f>Таблица630[[#This Row],[Коэфициент стоимости]]*Таблица630[[#This Row],[Розничная цена KRW]]</f>
        <v>3704.9999999999995</v>
      </c>
      <c r="I834" s="82" t="str">
        <f>IF($H$1="","Введите курс",Таблица630[[#This Row],[Оптовая цена KRW за 1шт]]/$H$1)</f>
        <v>Введите курс</v>
      </c>
      <c r="J834" s="83"/>
      <c r="K834" s="84">
        <f>Таблица630[[#This Row],[Заказ коробок ]]*Таблица630[[#This Row],[Кол-во шт в коробке]]</f>
        <v>0</v>
      </c>
      <c r="L834" s="85">
        <f>Таблица630[[#This Row],[Общее кол-во шт]]*Таблица630[[#This Row],[Оптовая цена KRW за 1шт]]</f>
        <v>0</v>
      </c>
      <c r="M834" s="86" t="str">
        <f>IFERROR(Таблица630[[#This Row],[Общее кол-во шт]]*Таблица630[[#This Row],[Оптовая цена USD за 1шт]],"")</f>
        <v/>
      </c>
      <c r="N834" s="87"/>
    </row>
    <row r="835" spans="1:14" ht="22.5" customHeight="1">
      <c r="A835" s="44" t="s">
        <v>28909</v>
      </c>
      <c r="B835" s="76">
        <v>8809668022353</v>
      </c>
      <c r="C835" s="50" t="s">
        <v>28910</v>
      </c>
      <c r="D835" s="77" t="s">
        <v>28911</v>
      </c>
      <c r="E835" s="78">
        <v>6500</v>
      </c>
      <c r="F835" s="15">
        <v>0.56999999999999995</v>
      </c>
      <c r="G835" s="80">
        <v>6</v>
      </c>
      <c r="H835" s="81">
        <f>Таблица630[[#This Row],[Коэфициент стоимости]]*Таблица630[[#This Row],[Розничная цена KRW]]</f>
        <v>3704.9999999999995</v>
      </c>
      <c r="I835" s="82" t="str">
        <f>IF($H$1="","Введите курс",Таблица630[[#This Row],[Оптовая цена KRW за 1шт]]/$H$1)</f>
        <v>Введите курс</v>
      </c>
      <c r="J835" s="83"/>
      <c r="K835" s="84">
        <f>Таблица630[[#This Row],[Заказ коробок ]]*Таблица630[[#This Row],[Кол-во шт в коробке]]</f>
        <v>0</v>
      </c>
      <c r="L835" s="85">
        <f>Таблица630[[#This Row],[Общее кол-во шт]]*Таблица630[[#This Row],[Оптовая цена KRW за 1шт]]</f>
        <v>0</v>
      </c>
      <c r="M835" s="86" t="str">
        <f>IFERROR(Таблица630[[#This Row],[Общее кол-во шт]]*Таблица630[[#This Row],[Оптовая цена USD за 1шт]],"")</f>
        <v/>
      </c>
      <c r="N835" s="87"/>
    </row>
    <row r="836" spans="1:14" ht="22.5" customHeight="1">
      <c r="A836" s="44" t="s">
        <v>28912</v>
      </c>
      <c r="B836" s="76">
        <v>8809668023954</v>
      </c>
      <c r="C836" s="50" t="s">
        <v>28913</v>
      </c>
      <c r="D836" s="77" t="s">
        <v>28914</v>
      </c>
      <c r="E836" s="78">
        <v>2500</v>
      </c>
      <c r="F836" s="15">
        <v>0.56999999999999995</v>
      </c>
      <c r="G836" s="80">
        <v>6</v>
      </c>
      <c r="H836" s="81">
        <f>Таблица630[[#This Row],[Коэфициент стоимости]]*Таблица630[[#This Row],[Розничная цена KRW]]</f>
        <v>1424.9999999999998</v>
      </c>
      <c r="I836" s="82" t="str">
        <f>IF($H$1="","Введите курс",Таблица630[[#This Row],[Оптовая цена KRW за 1шт]]/$H$1)</f>
        <v>Введите курс</v>
      </c>
      <c r="J836" s="83"/>
      <c r="K836" s="84">
        <f>Таблица630[[#This Row],[Заказ коробок ]]*Таблица630[[#This Row],[Кол-во шт в коробке]]</f>
        <v>0</v>
      </c>
      <c r="L836" s="85">
        <f>Таблица630[[#This Row],[Общее кол-во шт]]*Таблица630[[#This Row],[Оптовая цена KRW за 1шт]]</f>
        <v>0</v>
      </c>
      <c r="M836" s="86" t="str">
        <f>IFERROR(Таблица630[[#This Row],[Общее кол-во шт]]*Таблица630[[#This Row],[Оптовая цена USD за 1шт]],"")</f>
        <v/>
      </c>
      <c r="N836" s="87"/>
    </row>
    <row r="837" spans="1:14" ht="22.5" customHeight="1">
      <c r="A837" s="44" t="s">
        <v>28915</v>
      </c>
      <c r="B837" s="76">
        <v>8809668024272</v>
      </c>
      <c r="C837" s="50" t="s">
        <v>28916</v>
      </c>
      <c r="D837" s="77" t="s">
        <v>28917</v>
      </c>
      <c r="E837" s="78">
        <v>3500</v>
      </c>
      <c r="F837" s="15">
        <v>0.56999999999999995</v>
      </c>
      <c r="G837" s="80">
        <v>6</v>
      </c>
      <c r="H837" s="81">
        <f>Таблица630[[#This Row],[Коэфициент стоимости]]*Таблица630[[#This Row],[Розничная цена KRW]]</f>
        <v>1994.9999999999998</v>
      </c>
      <c r="I837" s="82" t="str">
        <f>IF($H$1="","Введите курс",Таблица630[[#This Row],[Оптовая цена KRW за 1шт]]/$H$1)</f>
        <v>Введите курс</v>
      </c>
      <c r="J837" s="83"/>
      <c r="K837" s="84">
        <f>Таблица630[[#This Row],[Заказ коробок ]]*Таблица630[[#This Row],[Кол-во шт в коробке]]</f>
        <v>0</v>
      </c>
      <c r="L837" s="85">
        <f>Таблица630[[#This Row],[Общее кол-во шт]]*Таблица630[[#This Row],[Оптовая цена KRW за 1шт]]</f>
        <v>0</v>
      </c>
      <c r="M837" s="86" t="str">
        <f>IFERROR(Таблица630[[#This Row],[Общее кол-во шт]]*Таблица630[[#This Row],[Оптовая цена USD за 1шт]],"")</f>
        <v/>
      </c>
      <c r="N837" s="87"/>
    </row>
    <row r="838" spans="1:14" ht="22.5" customHeight="1">
      <c r="A838" s="44" t="s">
        <v>28918</v>
      </c>
      <c r="B838" s="76">
        <v>8809668024296</v>
      </c>
      <c r="C838" s="50" t="s">
        <v>28919</v>
      </c>
      <c r="D838" s="77" t="s">
        <v>28920</v>
      </c>
      <c r="E838" s="78">
        <v>3500</v>
      </c>
      <c r="F838" s="15">
        <v>0.56999999999999995</v>
      </c>
      <c r="G838" s="80">
        <v>6</v>
      </c>
      <c r="H838" s="81">
        <f>Таблица630[[#This Row],[Коэфициент стоимости]]*Таблица630[[#This Row],[Розничная цена KRW]]</f>
        <v>1994.9999999999998</v>
      </c>
      <c r="I838" s="82" t="str">
        <f>IF($H$1="","Введите курс",Таблица630[[#This Row],[Оптовая цена KRW за 1шт]]/$H$1)</f>
        <v>Введите курс</v>
      </c>
      <c r="J838" s="83"/>
      <c r="K838" s="84">
        <f>Таблица630[[#This Row],[Заказ коробок ]]*Таблица630[[#This Row],[Кол-во шт в коробке]]</f>
        <v>0</v>
      </c>
      <c r="L838" s="85">
        <f>Таблица630[[#This Row],[Общее кол-во шт]]*Таблица630[[#This Row],[Оптовая цена KRW за 1шт]]</f>
        <v>0</v>
      </c>
      <c r="M838" s="86" t="str">
        <f>IFERROR(Таблица630[[#This Row],[Общее кол-во шт]]*Таблица630[[#This Row],[Оптовая цена USD за 1шт]],"")</f>
        <v/>
      </c>
      <c r="N838" s="87"/>
    </row>
    <row r="839" spans="1:14" ht="22.5" customHeight="1">
      <c r="A839" s="44" t="s">
        <v>28921</v>
      </c>
      <c r="B839" s="76">
        <v>8809668024302</v>
      </c>
      <c r="C839" s="50" t="s">
        <v>28922</v>
      </c>
      <c r="D839" s="77" t="s">
        <v>28923</v>
      </c>
      <c r="E839" s="78">
        <v>3500</v>
      </c>
      <c r="F839" s="15">
        <v>0.56999999999999995</v>
      </c>
      <c r="G839" s="80">
        <v>6</v>
      </c>
      <c r="H839" s="81">
        <f>Таблица630[[#This Row],[Коэфициент стоимости]]*Таблица630[[#This Row],[Розничная цена KRW]]</f>
        <v>1994.9999999999998</v>
      </c>
      <c r="I839" s="82" t="str">
        <f>IF($H$1="","Введите курс",Таблица630[[#This Row],[Оптовая цена KRW за 1шт]]/$H$1)</f>
        <v>Введите курс</v>
      </c>
      <c r="J839" s="83"/>
      <c r="K839" s="84">
        <f>Таблица630[[#This Row],[Заказ коробок ]]*Таблица630[[#This Row],[Кол-во шт в коробке]]</f>
        <v>0</v>
      </c>
      <c r="L839" s="85">
        <f>Таблица630[[#This Row],[Общее кол-во шт]]*Таблица630[[#This Row],[Оптовая цена KRW за 1шт]]</f>
        <v>0</v>
      </c>
      <c r="M839" s="86" t="str">
        <f>IFERROR(Таблица630[[#This Row],[Общее кол-во шт]]*Таблица630[[#This Row],[Оптовая цена USD за 1шт]],"")</f>
        <v/>
      </c>
      <c r="N839" s="87"/>
    </row>
    <row r="840" spans="1:14" ht="22.5" customHeight="1">
      <c r="A840" s="44" t="s">
        <v>28924</v>
      </c>
      <c r="B840" s="76">
        <v>8809668024319</v>
      </c>
      <c r="C840" s="50" t="s">
        <v>28925</v>
      </c>
      <c r="D840" s="77" t="s">
        <v>28926</v>
      </c>
      <c r="E840" s="78">
        <v>2500</v>
      </c>
      <c r="F840" s="15">
        <v>0.56999999999999995</v>
      </c>
      <c r="G840" s="80">
        <v>6</v>
      </c>
      <c r="H840" s="81">
        <f>Таблица630[[#This Row],[Коэфициент стоимости]]*Таблица630[[#This Row],[Розничная цена KRW]]</f>
        <v>1424.9999999999998</v>
      </c>
      <c r="I840" s="82" t="str">
        <f>IF($H$1="","Введите курс",Таблица630[[#This Row],[Оптовая цена KRW за 1шт]]/$H$1)</f>
        <v>Введите курс</v>
      </c>
      <c r="J840" s="83"/>
      <c r="K840" s="84">
        <f>Таблица630[[#This Row],[Заказ коробок ]]*Таблица630[[#This Row],[Кол-во шт в коробке]]</f>
        <v>0</v>
      </c>
      <c r="L840" s="85">
        <f>Таблица630[[#This Row],[Общее кол-во шт]]*Таблица630[[#This Row],[Оптовая цена KRW за 1шт]]</f>
        <v>0</v>
      </c>
      <c r="M840" s="86" t="str">
        <f>IFERROR(Таблица630[[#This Row],[Общее кол-во шт]]*Таблица630[[#This Row],[Оптовая цена USD за 1шт]],"")</f>
        <v/>
      </c>
      <c r="N840" s="87"/>
    </row>
    <row r="841" spans="1:14" ht="22.5" customHeight="1">
      <c r="A841" s="44" t="s">
        <v>28927</v>
      </c>
      <c r="B841" s="76">
        <v>8809668024326</v>
      </c>
      <c r="C841" s="50" t="s">
        <v>28928</v>
      </c>
      <c r="D841" s="77" t="s">
        <v>28929</v>
      </c>
      <c r="E841" s="78">
        <v>2500</v>
      </c>
      <c r="F841" s="15">
        <v>0.56999999999999995</v>
      </c>
      <c r="G841" s="80">
        <v>6</v>
      </c>
      <c r="H841" s="81">
        <f>Таблица630[[#This Row],[Коэфициент стоимости]]*Таблица630[[#This Row],[Розничная цена KRW]]</f>
        <v>1424.9999999999998</v>
      </c>
      <c r="I841" s="82" t="str">
        <f>IF($H$1="","Введите курс",Таблица630[[#This Row],[Оптовая цена KRW за 1шт]]/$H$1)</f>
        <v>Введите курс</v>
      </c>
      <c r="J841" s="83"/>
      <c r="K841" s="84">
        <f>Таблица630[[#This Row],[Заказ коробок ]]*Таблица630[[#This Row],[Кол-во шт в коробке]]</f>
        <v>0</v>
      </c>
      <c r="L841" s="85">
        <f>Таблица630[[#This Row],[Общее кол-во шт]]*Таблица630[[#This Row],[Оптовая цена KRW за 1шт]]</f>
        <v>0</v>
      </c>
      <c r="M841" s="86" t="str">
        <f>IFERROR(Таблица630[[#This Row],[Общее кол-во шт]]*Таблица630[[#This Row],[Оптовая цена USD за 1шт]],"")</f>
        <v/>
      </c>
      <c r="N841" s="87"/>
    </row>
    <row r="842" spans="1:14" ht="22.5" customHeight="1">
      <c r="A842" s="44" t="s">
        <v>28930</v>
      </c>
      <c r="B842" s="76">
        <v>8809668024333</v>
      </c>
      <c r="C842" s="50" t="s">
        <v>28931</v>
      </c>
      <c r="D842" s="77" t="s">
        <v>28932</v>
      </c>
      <c r="E842" s="78">
        <v>2500</v>
      </c>
      <c r="F842" s="15">
        <v>0.56999999999999995</v>
      </c>
      <c r="G842" s="80">
        <v>6</v>
      </c>
      <c r="H842" s="81">
        <f>Таблица630[[#This Row],[Коэфициент стоимости]]*Таблица630[[#This Row],[Розничная цена KRW]]</f>
        <v>1424.9999999999998</v>
      </c>
      <c r="I842" s="82" t="str">
        <f>IF($H$1="","Введите курс",Таблица630[[#This Row],[Оптовая цена KRW за 1шт]]/$H$1)</f>
        <v>Введите курс</v>
      </c>
      <c r="J842" s="83"/>
      <c r="K842" s="84">
        <f>Таблица630[[#This Row],[Заказ коробок ]]*Таблица630[[#This Row],[Кол-во шт в коробке]]</f>
        <v>0</v>
      </c>
      <c r="L842" s="85">
        <f>Таблица630[[#This Row],[Общее кол-во шт]]*Таблица630[[#This Row],[Оптовая цена KRW за 1шт]]</f>
        <v>0</v>
      </c>
      <c r="M842" s="86" t="str">
        <f>IFERROR(Таблица630[[#This Row],[Общее кол-во шт]]*Таблица630[[#This Row],[Оптовая цена USD за 1шт]],"")</f>
        <v/>
      </c>
      <c r="N842" s="87"/>
    </row>
    <row r="843" spans="1:14" ht="22.5" customHeight="1">
      <c r="A843" s="44" t="s">
        <v>28933</v>
      </c>
      <c r="B843" s="76">
        <v>8809668024340</v>
      </c>
      <c r="C843" s="50" t="s">
        <v>28934</v>
      </c>
      <c r="D843" s="77" t="s">
        <v>28935</v>
      </c>
      <c r="E843" s="78">
        <v>2500</v>
      </c>
      <c r="F843" s="15">
        <v>0.56999999999999995</v>
      </c>
      <c r="G843" s="80">
        <v>6</v>
      </c>
      <c r="H843" s="81">
        <f>Таблица630[[#This Row],[Коэфициент стоимости]]*Таблица630[[#This Row],[Розничная цена KRW]]</f>
        <v>1424.9999999999998</v>
      </c>
      <c r="I843" s="82" t="str">
        <f>IF($H$1="","Введите курс",Таблица630[[#This Row],[Оптовая цена KRW за 1шт]]/$H$1)</f>
        <v>Введите курс</v>
      </c>
      <c r="J843" s="83"/>
      <c r="K843" s="84">
        <f>Таблица630[[#This Row],[Заказ коробок ]]*Таблица630[[#This Row],[Кол-во шт в коробке]]</f>
        <v>0</v>
      </c>
      <c r="L843" s="85">
        <f>Таблица630[[#This Row],[Общее кол-во шт]]*Таблица630[[#This Row],[Оптовая цена KRW за 1шт]]</f>
        <v>0</v>
      </c>
      <c r="M843" s="86" t="str">
        <f>IFERROR(Таблица630[[#This Row],[Общее кол-во шт]]*Таблица630[[#This Row],[Оптовая цена USD за 1шт]],"")</f>
        <v/>
      </c>
      <c r="N843" s="87"/>
    </row>
    <row r="844" spans="1:14" ht="22.5" customHeight="1">
      <c r="A844" s="44" t="s">
        <v>28936</v>
      </c>
      <c r="B844" s="76">
        <v>8809668024357</v>
      </c>
      <c r="C844" s="50" t="s">
        <v>28937</v>
      </c>
      <c r="D844" s="77" t="s">
        <v>28938</v>
      </c>
      <c r="E844" s="78">
        <v>2500</v>
      </c>
      <c r="F844" s="15">
        <v>0.56999999999999995</v>
      </c>
      <c r="G844" s="80">
        <v>6</v>
      </c>
      <c r="H844" s="81">
        <f>Таблица630[[#This Row],[Коэфициент стоимости]]*Таблица630[[#This Row],[Розничная цена KRW]]</f>
        <v>1424.9999999999998</v>
      </c>
      <c r="I844" s="82" t="str">
        <f>IF($H$1="","Введите курс",Таблица630[[#This Row],[Оптовая цена KRW за 1шт]]/$H$1)</f>
        <v>Введите курс</v>
      </c>
      <c r="J844" s="83"/>
      <c r="K844" s="84">
        <f>Таблица630[[#This Row],[Заказ коробок ]]*Таблица630[[#This Row],[Кол-во шт в коробке]]</f>
        <v>0</v>
      </c>
      <c r="L844" s="85">
        <f>Таблица630[[#This Row],[Общее кол-во шт]]*Таблица630[[#This Row],[Оптовая цена KRW за 1шт]]</f>
        <v>0</v>
      </c>
      <c r="M844" s="86" t="str">
        <f>IFERROR(Таблица630[[#This Row],[Общее кол-во шт]]*Таблица630[[#This Row],[Оптовая цена USD за 1шт]],"")</f>
        <v/>
      </c>
      <c r="N844" s="87"/>
    </row>
    <row r="845" spans="1:14" ht="22.5" customHeight="1">
      <c r="A845" s="44" t="s">
        <v>28939</v>
      </c>
      <c r="B845" s="76">
        <v>8809668024364</v>
      </c>
      <c r="C845" s="50" t="s">
        <v>28940</v>
      </c>
      <c r="D845" s="77" t="s">
        <v>28941</v>
      </c>
      <c r="E845" s="78">
        <v>2500</v>
      </c>
      <c r="F845" s="15">
        <v>0.56999999999999995</v>
      </c>
      <c r="G845" s="80">
        <v>6</v>
      </c>
      <c r="H845" s="81">
        <f>Таблица630[[#This Row],[Коэфициент стоимости]]*Таблица630[[#This Row],[Розничная цена KRW]]</f>
        <v>1424.9999999999998</v>
      </c>
      <c r="I845" s="82" t="str">
        <f>IF($H$1="","Введите курс",Таблица630[[#This Row],[Оптовая цена KRW за 1шт]]/$H$1)</f>
        <v>Введите курс</v>
      </c>
      <c r="J845" s="83"/>
      <c r="K845" s="84">
        <f>Таблица630[[#This Row],[Заказ коробок ]]*Таблица630[[#This Row],[Кол-во шт в коробке]]</f>
        <v>0</v>
      </c>
      <c r="L845" s="85">
        <f>Таблица630[[#This Row],[Общее кол-во шт]]*Таблица630[[#This Row],[Оптовая цена KRW за 1шт]]</f>
        <v>0</v>
      </c>
      <c r="M845" s="86" t="str">
        <f>IFERROR(Таблица630[[#This Row],[Общее кол-во шт]]*Таблица630[[#This Row],[Оптовая цена USD за 1шт]],"")</f>
        <v/>
      </c>
      <c r="N845" s="87"/>
    </row>
    <row r="846" spans="1:14" ht="22.5" customHeight="1">
      <c r="A846" s="44" t="s">
        <v>28942</v>
      </c>
      <c r="B846" s="76">
        <v>8809668024371</v>
      </c>
      <c r="C846" s="50" t="s">
        <v>28943</v>
      </c>
      <c r="D846" s="77" t="s">
        <v>28944</v>
      </c>
      <c r="E846" s="78">
        <v>2500</v>
      </c>
      <c r="F846" s="15">
        <v>0.56999999999999995</v>
      </c>
      <c r="G846" s="80">
        <v>6</v>
      </c>
      <c r="H846" s="81">
        <f>Таблица630[[#This Row],[Коэфициент стоимости]]*Таблица630[[#This Row],[Розничная цена KRW]]</f>
        <v>1424.9999999999998</v>
      </c>
      <c r="I846" s="82" t="str">
        <f>IF($H$1="","Введите курс",Таблица630[[#This Row],[Оптовая цена KRW за 1шт]]/$H$1)</f>
        <v>Введите курс</v>
      </c>
      <c r="J846" s="83"/>
      <c r="K846" s="84">
        <f>Таблица630[[#This Row],[Заказ коробок ]]*Таблица630[[#This Row],[Кол-во шт в коробке]]</f>
        <v>0</v>
      </c>
      <c r="L846" s="85">
        <f>Таблица630[[#This Row],[Общее кол-во шт]]*Таблица630[[#This Row],[Оптовая цена KRW за 1шт]]</f>
        <v>0</v>
      </c>
      <c r="M846" s="86" t="str">
        <f>IFERROR(Таблица630[[#This Row],[Общее кол-во шт]]*Таблица630[[#This Row],[Оптовая цена USD за 1шт]],"")</f>
        <v/>
      </c>
      <c r="N846" s="87"/>
    </row>
    <row r="847" spans="1:14" ht="22.5" customHeight="1">
      <c r="A847" s="44" t="s">
        <v>28945</v>
      </c>
      <c r="B847" s="76">
        <v>8809668024388</v>
      </c>
      <c r="C847" s="50" t="s">
        <v>28946</v>
      </c>
      <c r="D847" s="77" t="s">
        <v>28947</v>
      </c>
      <c r="E847" s="78">
        <v>2500</v>
      </c>
      <c r="F847" s="15">
        <v>0.56999999999999995</v>
      </c>
      <c r="G847" s="80">
        <v>6</v>
      </c>
      <c r="H847" s="81">
        <f>Таблица630[[#This Row],[Коэфициент стоимости]]*Таблица630[[#This Row],[Розничная цена KRW]]</f>
        <v>1424.9999999999998</v>
      </c>
      <c r="I847" s="82" t="str">
        <f>IF($H$1="","Введите курс",Таблица630[[#This Row],[Оптовая цена KRW за 1шт]]/$H$1)</f>
        <v>Введите курс</v>
      </c>
      <c r="J847" s="83"/>
      <c r="K847" s="84">
        <f>Таблица630[[#This Row],[Заказ коробок ]]*Таблица630[[#This Row],[Кол-во шт в коробке]]</f>
        <v>0</v>
      </c>
      <c r="L847" s="85">
        <f>Таблица630[[#This Row],[Общее кол-во шт]]*Таблица630[[#This Row],[Оптовая цена KRW за 1шт]]</f>
        <v>0</v>
      </c>
      <c r="M847" s="86" t="str">
        <f>IFERROR(Таблица630[[#This Row],[Общее кол-во шт]]*Таблица630[[#This Row],[Оптовая цена USD за 1шт]],"")</f>
        <v/>
      </c>
      <c r="N847" s="87"/>
    </row>
    <row r="848" spans="1:14" ht="22.5" customHeight="1">
      <c r="A848" s="44" t="s">
        <v>28948</v>
      </c>
      <c r="B848" s="76">
        <v>8809668024401</v>
      </c>
      <c r="C848" s="50" t="s">
        <v>28949</v>
      </c>
      <c r="D848" s="77" t="s">
        <v>28950</v>
      </c>
      <c r="E848" s="78">
        <v>2500</v>
      </c>
      <c r="F848" s="15">
        <v>0.56999999999999995</v>
      </c>
      <c r="G848" s="80">
        <v>6</v>
      </c>
      <c r="H848" s="81">
        <f>Таблица630[[#This Row],[Коэфициент стоимости]]*Таблица630[[#This Row],[Розничная цена KRW]]</f>
        <v>1424.9999999999998</v>
      </c>
      <c r="I848" s="82" t="str">
        <f>IF($H$1="","Введите курс",Таблица630[[#This Row],[Оптовая цена KRW за 1шт]]/$H$1)</f>
        <v>Введите курс</v>
      </c>
      <c r="J848" s="83"/>
      <c r="K848" s="84">
        <f>Таблица630[[#This Row],[Заказ коробок ]]*Таблица630[[#This Row],[Кол-во шт в коробке]]</f>
        <v>0</v>
      </c>
      <c r="L848" s="85">
        <f>Таблица630[[#This Row],[Общее кол-во шт]]*Таблица630[[#This Row],[Оптовая цена KRW за 1шт]]</f>
        <v>0</v>
      </c>
      <c r="M848" s="86" t="str">
        <f>IFERROR(Таблица630[[#This Row],[Общее кол-во шт]]*Таблица630[[#This Row],[Оптовая цена USD за 1шт]],"")</f>
        <v/>
      </c>
      <c r="N848" s="87"/>
    </row>
    <row r="849" spans="1:14" ht="22.5" customHeight="1">
      <c r="A849" s="44" t="s">
        <v>28951</v>
      </c>
      <c r="B849" s="76">
        <v>8809668024579</v>
      </c>
      <c r="C849" s="50" t="s">
        <v>28952</v>
      </c>
      <c r="D849" s="77" t="s">
        <v>28953</v>
      </c>
      <c r="E849" s="78">
        <v>2500</v>
      </c>
      <c r="F849" s="15">
        <v>0.56999999999999995</v>
      </c>
      <c r="G849" s="80">
        <v>6</v>
      </c>
      <c r="H849" s="81">
        <f>Таблица630[[#This Row],[Коэфициент стоимости]]*Таблица630[[#This Row],[Розничная цена KRW]]</f>
        <v>1424.9999999999998</v>
      </c>
      <c r="I849" s="82" t="str">
        <f>IF($H$1="","Введите курс",Таблица630[[#This Row],[Оптовая цена KRW за 1шт]]/$H$1)</f>
        <v>Введите курс</v>
      </c>
      <c r="J849" s="83"/>
      <c r="K849" s="84">
        <f>Таблица630[[#This Row],[Заказ коробок ]]*Таблица630[[#This Row],[Кол-во шт в коробке]]</f>
        <v>0</v>
      </c>
      <c r="L849" s="85">
        <f>Таблица630[[#This Row],[Общее кол-во шт]]*Таблица630[[#This Row],[Оптовая цена KRW за 1шт]]</f>
        <v>0</v>
      </c>
      <c r="M849" s="86" t="str">
        <f>IFERROR(Таблица630[[#This Row],[Общее кол-во шт]]*Таблица630[[#This Row],[Оптовая цена USD за 1шт]],"")</f>
        <v/>
      </c>
      <c r="N849" s="87"/>
    </row>
    <row r="850" spans="1:14" ht="22.5" customHeight="1">
      <c r="A850" s="44" t="s">
        <v>28954</v>
      </c>
      <c r="B850" s="76">
        <v>8809668024586</v>
      </c>
      <c r="C850" s="50" t="s">
        <v>28955</v>
      </c>
      <c r="D850" s="77" t="s">
        <v>28956</v>
      </c>
      <c r="E850" s="78">
        <v>2500</v>
      </c>
      <c r="F850" s="15">
        <v>0.56999999999999995</v>
      </c>
      <c r="G850" s="80">
        <v>6</v>
      </c>
      <c r="H850" s="81">
        <f>Таблица630[[#This Row],[Коэфициент стоимости]]*Таблица630[[#This Row],[Розничная цена KRW]]</f>
        <v>1424.9999999999998</v>
      </c>
      <c r="I850" s="82" t="str">
        <f>IF($H$1="","Введите курс",Таблица630[[#This Row],[Оптовая цена KRW за 1шт]]/$H$1)</f>
        <v>Введите курс</v>
      </c>
      <c r="J850" s="83"/>
      <c r="K850" s="84">
        <f>Таблица630[[#This Row],[Заказ коробок ]]*Таблица630[[#This Row],[Кол-во шт в коробке]]</f>
        <v>0</v>
      </c>
      <c r="L850" s="85">
        <f>Таблица630[[#This Row],[Общее кол-во шт]]*Таблица630[[#This Row],[Оптовая цена KRW за 1шт]]</f>
        <v>0</v>
      </c>
      <c r="M850" s="86" t="str">
        <f>IFERROR(Таблица630[[#This Row],[Общее кол-во шт]]*Таблица630[[#This Row],[Оптовая цена USD за 1шт]],"")</f>
        <v/>
      </c>
      <c r="N850" s="87"/>
    </row>
    <row r="851" spans="1:14" ht="22.5" customHeight="1">
      <c r="A851" s="44" t="s">
        <v>28957</v>
      </c>
      <c r="B851" s="76">
        <v>8809668024593</v>
      </c>
      <c r="C851" s="50" t="s">
        <v>28958</v>
      </c>
      <c r="D851" s="77" t="s">
        <v>28959</v>
      </c>
      <c r="E851" s="78">
        <v>3500</v>
      </c>
      <c r="F851" s="15">
        <v>0.56999999999999995</v>
      </c>
      <c r="G851" s="80">
        <v>6</v>
      </c>
      <c r="H851" s="81">
        <f>Таблица630[[#This Row],[Коэфициент стоимости]]*Таблица630[[#This Row],[Розничная цена KRW]]</f>
        <v>1994.9999999999998</v>
      </c>
      <c r="I851" s="82" t="str">
        <f>IF($H$1="","Введите курс",Таблица630[[#This Row],[Оптовая цена KRW за 1шт]]/$H$1)</f>
        <v>Введите курс</v>
      </c>
      <c r="J851" s="83"/>
      <c r="K851" s="84">
        <f>Таблица630[[#This Row],[Заказ коробок ]]*Таблица630[[#This Row],[Кол-во шт в коробке]]</f>
        <v>0</v>
      </c>
      <c r="L851" s="85">
        <f>Таблица630[[#This Row],[Общее кол-во шт]]*Таблица630[[#This Row],[Оптовая цена KRW за 1шт]]</f>
        <v>0</v>
      </c>
      <c r="M851" s="86" t="str">
        <f>IFERROR(Таблица630[[#This Row],[Общее кол-во шт]]*Таблица630[[#This Row],[Оптовая цена USD за 1шт]],"")</f>
        <v/>
      </c>
      <c r="N851" s="87"/>
    </row>
    <row r="852" spans="1:14" ht="22.5" customHeight="1">
      <c r="A852" s="44" t="s">
        <v>28960</v>
      </c>
      <c r="B852" s="76">
        <v>8809668024821</v>
      </c>
      <c r="C852" s="50" t="s">
        <v>28961</v>
      </c>
      <c r="D852" s="77" t="s">
        <v>28962</v>
      </c>
      <c r="E852" s="78">
        <v>2500</v>
      </c>
      <c r="F852" s="15">
        <v>0.56999999999999995</v>
      </c>
      <c r="G852" s="80">
        <v>6</v>
      </c>
      <c r="H852" s="81">
        <f>Таблица630[[#This Row],[Коэфициент стоимости]]*Таблица630[[#This Row],[Розничная цена KRW]]</f>
        <v>1424.9999999999998</v>
      </c>
      <c r="I852" s="82" t="str">
        <f>IF($H$1="","Введите курс",Таблица630[[#This Row],[Оптовая цена KRW за 1шт]]/$H$1)</f>
        <v>Введите курс</v>
      </c>
      <c r="J852" s="83"/>
      <c r="K852" s="84">
        <f>Таблица630[[#This Row],[Заказ коробок ]]*Таблица630[[#This Row],[Кол-во шт в коробке]]</f>
        <v>0</v>
      </c>
      <c r="L852" s="85">
        <f>Таблица630[[#This Row],[Общее кол-во шт]]*Таблица630[[#This Row],[Оптовая цена KRW за 1шт]]</f>
        <v>0</v>
      </c>
      <c r="M852" s="86" t="str">
        <f>IFERROR(Таблица630[[#This Row],[Общее кол-во шт]]*Таблица630[[#This Row],[Оптовая цена USD за 1шт]],"")</f>
        <v/>
      </c>
      <c r="N852" s="87"/>
    </row>
    <row r="853" spans="1:14" ht="22.5" customHeight="1">
      <c r="A853" s="44" t="s">
        <v>28963</v>
      </c>
      <c r="B853" s="76">
        <v>8809668024838</v>
      </c>
      <c r="C853" s="50" t="s">
        <v>28964</v>
      </c>
      <c r="D853" s="77" t="s">
        <v>28965</v>
      </c>
      <c r="E853" s="78">
        <v>2500</v>
      </c>
      <c r="F853" s="15">
        <v>0.56999999999999995</v>
      </c>
      <c r="G853" s="80">
        <v>6</v>
      </c>
      <c r="H853" s="81">
        <f>Таблица630[[#This Row],[Коэфициент стоимости]]*Таблица630[[#This Row],[Розничная цена KRW]]</f>
        <v>1424.9999999999998</v>
      </c>
      <c r="I853" s="82" t="str">
        <f>IF($H$1="","Введите курс",Таблица630[[#This Row],[Оптовая цена KRW за 1шт]]/$H$1)</f>
        <v>Введите курс</v>
      </c>
      <c r="J853" s="83"/>
      <c r="K853" s="84">
        <f>Таблица630[[#This Row],[Заказ коробок ]]*Таблица630[[#This Row],[Кол-во шт в коробке]]</f>
        <v>0</v>
      </c>
      <c r="L853" s="85">
        <f>Таблица630[[#This Row],[Общее кол-во шт]]*Таблица630[[#This Row],[Оптовая цена KRW за 1шт]]</f>
        <v>0</v>
      </c>
      <c r="M853" s="86" t="str">
        <f>IFERROR(Таблица630[[#This Row],[Общее кол-во шт]]*Таблица630[[#This Row],[Оптовая цена USD за 1шт]],"")</f>
        <v/>
      </c>
      <c r="N853" s="87"/>
    </row>
    <row r="854" spans="1:14" ht="22.5" customHeight="1">
      <c r="A854" s="44" t="s">
        <v>28966</v>
      </c>
      <c r="B854" s="76">
        <v>8809668024845</v>
      </c>
      <c r="C854" s="50" t="s">
        <v>28967</v>
      </c>
      <c r="D854" s="77" t="s">
        <v>28968</v>
      </c>
      <c r="E854" s="78">
        <v>2500</v>
      </c>
      <c r="F854" s="15">
        <v>0.56999999999999995</v>
      </c>
      <c r="G854" s="80">
        <v>6</v>
      </c>
      <c r="H854" s="81">
        <f>Таблица630[[#This Row],[Коэфициент стоимости]]*Таблица630[[#This Row],[Розничная цена KRW]]</f>
        <v>1424.9999999999998</v>
      </c>
      <c r="I854" s="82" t="str">
        <f>IF($H$1="","Введите курс",Таблица630[[#This Row],[Оптовая цена KRW за 1шт]]/$H$1)</f>
        <v>Введите курс</v>
      </c>
      <c r="J854" s="83"/>
      <c r="K854" s="84">
        <f>Таблица630[[#This Row],[Заказ коробок ]]*Таблица630[[#This Row],[Кол-во шт в коробке]]</f>
        <v>0</v>
      </c>
      <c r="L854" s="85">
        <f>Таблица630[[#This Row],[Общее кол-во шт]]*Таблица630[[#This Row],[Оптовая цена KRW за 1шт]]</f>
        <v>0</v>
      </c>
      <c r="M854" s="86" t="str">
        <f>IFERROR(Таблица630[[#This Row],[Общее кол-во шт]]*Таблица630[[#This Row],[Оптовая цена USD за 1шт]],"")</f>
        <v/>
      </c>
      <c r="N854" s="87"/>
    </row>
    <row r="855" spans="1:14" ht="22.5" customHeight="1">
      <c r="A855" s="44" t="s">
        <v>28969</v>
      </c>
      <c r="B855" s="76">
        <v>8809668024852</v>
      </c>
      <c r="C855" s="50" t="s">
        <v>28970</v>
      </c>
      <c r="D855" s="77" t="s">
        <v>28971</v>
      </c>
      <c r="E855" s="78">
        <v>2500</v>
      </c>
      <c r="F855" s="15">
        <v>0.56999999999999995</v>
      </c>
      <c r="G855" s="80">
        <v>6</v>
      </c>
      <c r="H855" s="81">
        <f>Таблица630[[#This Row],[Коэфициент стоимости]]*Таблица630[[#This Row],[Розничная цена KRW]]</f>
        <v>1424.9999999999998</v>
      </c>
      <c r="I855" s="82" t="str">
        <f>IF($H$1="","Введите курс",Таблица630[[#This Row],[Оптовая цена KRW за 1шт]]/$H$1)</f>
        <v>Введите курс</v>
      </c>
      <c r="J855" s="83"/>
      <c r="K855" s="84">
        <f>Таблица630[[#This Row],[Заказ коробок ]]*Таблица630[[#This Row],[Кол-во шт в коробке]]</f>
        <v>0</v>
      </c>
      <c r="L855" s="85">
        <f>Таблица630[[#This Row],[Общее кол-во шт]]*Таблица630[[#This Row],[Оптовая цена KRW за 1шт]]</f>
        <v>0</v>
      </c>
      <c r="M855" s="86" t="str">
        <f>IFERROR(Таблица630[[#This Row],[Общее кол-во шт]]*Таблица630[[#This Row],[Оптовая цена USD за 1шт]],"")</f>
        <v/>
      </c>
      <c r="N855" s="87"/>
    </row>
    <row r="856" spans="1:14" ht="22.5" customHeight="1">
      <c r="A856" s="44" t="s">
        <v>28972</v>
      </c>
      <c r="B856" s="76">
        <v>8809668024876</v>
      </c>
      <c r="C856" s="50" t="s">
        <v>28973</v>
      </c>
      <c r="D856" s="77" t="s">
        <v>28974</v>
      </c>
      <c r="E856" s="78">
        <v>2500</v>
      </c>
      <c r="F856" s="15">
        <v>0.56999999999999995</v>
      </c>
      <c r="G856" s="80">
        <v>6</v>
      </c>
      <c r="H856" s="81">
        <f>Таблица630[[#This Row],[Коэфициент стоимости]]*Таблица630[[#This Row],[Розничная цена KRW]]</f>
        <v>1424.9999999999998</v>
      </c>
      <c r="I856" s="82" t="str">
        <f>IF($H$1="","Введите курс",Таблица630[[#This Row],[Оптовая цена KRW за 1шт]]/$H$1)</f>
        <v>Введите курс</v>
      </c>
      <c r="J856" s="83"/>
      <c r="K856" s="84">
        <f>Таблица630[[#This Row],[Заказ коробок ]]*Таблица630[[#This Row],[Кол-во шт в коробке]]</f>
        <v>0</v>
      </c>
      <c r="L856" s="85">
        <f>Таблица630[[#This Row],[Общее кол-во шт]]*Таблица630[[#This Row],[Оптовая цена KRW за 1шт]]</f>
        <v>0</v>
      </c>
      <c r="M856" s="86" t="str">
        <f>IFERROR(Таблица630[[#This Row],[Общее кол-во шт]]*Таблица630[[#This Row],[Оптовая цена USD за 1шт]],"")</f>
        <v/>
      </c>
      <c r="N856" s="87"/>
    </row>
    <row r="857" spans="1:14" ht="22.5" customHeight="1">
      <c r="A857" s="44" t="s">
        <v>28975</v>
      </c>
      <c r="B857" s="76">
        <v>8809668024883</v>
      </c>
      <c r="C857" s="50" t="s">
        <v>28976</v>
      </c>
      <c r="D857" s="77" t="s">
        <v>28977</v>
      </c>
      <c r="E857" s="78">
        <v>3500</v>
      </c>
      <c r="F857" s="15">
        <v>0.56999999999999995</v>
      </c>
      <c r="G857" s="80">
        <v>6</v>
      </c>
      <c r="H857" s="81">
        <f>Таблица630[[#This Row],[Коэфициент стоимости]]*Таблица630[[#This Row],[Розничная цена KRW]]</f>
        <v>1994.9999999999998</v>
      </c>
      <c r="I857" s="82" t="str">
        <f>IF($H$1="","Введите курс",Таблица630[[#This Row],[Оптовая цена KRW за 1шт]]/$H$1)</f>
        <v>Введите курс</v>
      </c>
      <c r="J857" s="83"/>
      <c r="K857" s="84">
        <f>Таблица630[[#This Row],[Заказ коробок ]]*Таблица630[[#This Row],[Кол-во шт в коробке]]</f>
        <v>0</v>
      </c>
      <c r="L857" s="85">
        <f>Таблица630[[#This Row],[Общее кол-во шт]]*Таблица630[[#This Row],[Оптовая цена KRW за 1шт]]</f>
        <v>0</v>
      </c>
      <c r="M857" s="86" t="str">
        <f>IFERROR(Таблица630[[#This Row],[Общее кол-во шт]]*Таблица630[[#This Row],[Оптовая цена USD за 1шт]],"")</f>
        <v/>
      </c>
      <c r="N857" s="87"/>
    </row>
    <row r="858" spans="1:14" ht="22.5" customHeight="1">
      <c r="A858" s="44" t="s">
        <v>28978</v>
      </c>
      <c r="B858" s="76">
        <v>8809668024289</v>
      </c>
      <c r="C858" s="50" t="s">
        <v>28979</v>
      </c>
      <c r="D858" s="77" t="s">
        <v>28980</v>
      </c>
      <c r="E858" s="78">
        <v>3500</v>
      </c>
      <c r="F858" s="15">
        <v>0.56999999999999995</v>
      </c>
      <c r="G858" s="80">
        <v>6</v>
      </c>
      <c r="H858" s="81">
        <f>Таблица630[[#This Row],[Коэфициент стоимости]]*Таблица630[[#This Row],[Розничная цена KRW]]</f>
        <v>1994.9999999999998</v>
      </c>
      <c r="I858" s="82" t="str">
        <f>IF($H$1="","Введите курс",Таблица630[[#This Row],[Оптовая цена KRW за 1шт]]/$H$1)</f>
        <v>Введите курс</v>
      </c>
      <c r="J858" s="83"/>
      <c r="K858" s="84">
        <f>Таблица630[[#This Row],[Заказ коробок ]]*Таблица630[[#This Row],[Кол-во шт в коробке]]</f>
        <v>0</v>
      </c>
      <c r="L858" s="85">
        <f>Таблица630[[#This Row],[Общее кол-во шт]]*Таблица630[[#This Row],[Оптовая цена KRW за 1шт]]</f>
        <v>0</v>
      </c>
      <c r="M858" s="86" t="str">
        <f>IFERROR(Таблица630[[#This Row],[Общее кол-во шт]]*Таблица630[[#This Row],[Оптовая цена USD за 1шт]],"")</f>
        <v/>
      </c>
      <c r="N858" s="87"/>
    </row>
    <row r="859" spans="1:14" ht="22.5" customHeight="1">
      <c r="A859" s="44" t="s">
        <v>28981</v>
      </c>
      <c r="B859" s="76">
        <v>8809668024395</v>
      </c>
      <c r="C859" s="50" t="s">
        <v>28982</v>
      </c>
      <c r="D859" s="77" t="s">
        <v>28983</v>
      </c>
      <c r="E859" s="78">
        <v>2500</v>
      </c>
      <c r="F859" s="15">
        <v>0.56999999999999995</v>
      </c>
      <c r="G859" s="80">
        <v>6</v>
      </c>
      <c r="H859" s="81">
        <f>Таблица630[[#This Row],[Коэфициент стоимости]]*Таблица630[[#This Row],[Розничная цена KRW]]</f>
        <v>1424.9999999999998</v>
      </c>
      <c r="I859" s="82" t="str">
        <f>IF($H$1="","Введите курс",Таблица630[[#This Row],[Оптовая цена KRW за 1шт]]/$H$1)</f>
        <v>Введите курс</v>
      </c>
      <c r="J859" s="83"/>
      <c r="K859" s="84">
        <f>Таблица630[[#This Row],[Заказ коробок ]]*Таблица630[[#This Row],[Кол-во шт в коробке]]</f>
        <v>0</v>
      </c>
      <c r="L859" s="85">
        <f>Таблица630[[#This Row],[Общее кол-во шт]]*Таблица630[[#This Row],[Оптовая цена KRW за 1шт]]</f>
        <v>0</v>
      </c>
      <c r="M859" s="86" t="str">
        <f>IFERROR(Таблица630[[#This Row],[Общее кол-во шт]]*Таблица630[[#This Row],[Оптовая цена USD за 1шт]],"")</f>
        <v/>
      </c>
      <c r="N859" s="87"/>
    </row>
    <row r="860" spans="1:14" ht="22.5" customHeight="1">
      <c r="A860" s="44" t="s">
        <v>28984</v>
      </c>
      <c r="B860" s="76">
        <v>8809668024807</v>
      </c>
      <c r="C860" s="50" t="s">
        <v>28985</v>
      </c>
      <c r="D860" s="77" t="s">
        <v>28986</v>
      </c>
      <c r="E860" s="78">
        <v>3500</v>
      </c>
      <c r="F860" s="15">
        <v>0.56999999999999995</v>
      </c>
      <c r="G860" s="80">
        <v>6</v>
      </c>
      <c r="H860" s="81">
        <f>Таблица630[[#This Row],[Коэфициент стоимости]]*Таблица630[[#This Row],[Розничная цена KRW]]</f>
        <v>1994.9999999999998</v>
      </c>
      <c r="I860" s="82" t="str">
        <f>IF($H$1="","Введите курс",Таблица630[[#This Row],[Оптовая цена KRW за 1шт]]/$H$1)</f>
        <v>Введите курс</v>
      </c>
      <c r="J860" s="83"/>
      <c r="K860" s="84">
        <f>Таблица630[[#This Row],[Заказ коробок ]]*Таблица630[[#This Row],[Кол-во шт в коробке]]</f>
        <v>0</v>
      </c>
      <c r="L860" s="85">
        <f>Таблица630[[#This Row],[Общее кол-во шт]]*Таблица630[[#This Row],[Оптовая цена KRW за 1шт]]</f>
        <v>0</v>
      </c>
      <c r="M860" s="86" t="str">
        <f>IFERROR(Таблица630[[#This Row],[Общее кол-во шт]]*Таблица630[[#This Row],[Оптовая цена USD за 1шт]],"")</f>
        <v/>
      </c>
      <c r="N860" s="87"/>
    </row>
    <row r="861" spans="1:14" ht="22.5" customHeight="1">
      <c r="A861" s="44" t="s">
        <v>28987</v>
      </c>
      <c r="B861" s="76">
        <v>8809668024869</v>
      </c>
      <c r="C861" s="50" t="s">
        <v>28988</v>
      </c>
      <c r="D861" s="77" t="s">
        <v>28989</v>
      </c>
      <c r="E861" s="78">
        <v>2500</v>
      </c>
      <c r="F861" s="15">
        <v>0.56999999999999995</v>
      </c>
      <c r="G861" s="80">
        <v>6</v>
      </c>
      <c r="H861" s="81">
        <f>Таблица630[[#This Row],[Коэфициент стоимости]]*Таблица630[[#This Row],[Розничная цена KRW]]</f>
        <v>1424.9999999999998</v>
      </c>
      <c r="I861" s="82" t="str">
        <f>IF($H$1="","Введите курс",Таблица630[[#This Row],[Оптовая цена KRW за 1шт]]/$H$1)</f>
        <v>Введите курс</v>
      </c>
      <c r="J861" s="83"/>
      <c r="K861" s="84">
        <f>Таблица630[[#This Row],[Заказ коробок ]]*Таблица630[[#This Row],[Кол-во шт в коробке]]</f>
        <v>0</v>
      </c>
      <c r="L861" s="85">
        <f>Таблица630[[#This Row],[Общее кол-во шт]]*Таблица630[[#This Row],[Оптовая цена KRW за 1шт]]</f>
        <v>0</v>
      </c>
      <c r="M861" s="86" t="str">
        <f>IFERROR(Таблица630[[#This Row],[Общее кол-во шт]]*Таблица630[[#This Row],[Оптовая цена USD за 1шт]],"")</f>
        <v/>
      </c>
      <c r="N861" s="87"/>
    </row>
    <row r="862" spans="1:14" ht="22.5" customHeight="1">
      <c r="A862" s="44" t="s">
        <v>28990</v>
      </c>
      <c r="B862" s="76">
        <v>8809668017786</v>
      </c>
      <c r="C862" s="50" t="s">
        <v>28991</v>
      </c>
      <c r="D862" s="77" t="s">
        <v>28992</v>
      </c>
      <c r="E862" s="78">
        <v>24000</v>
      </c>
      <c r="F862" s="15">
        <v>0.56999999999999995</v>
      </c>
      <c r="G862" s="80">
        <v>6</v>
      </c>
      <c r="H862" s="81">
        <f>Таблица630[[#This Row],[Коэфициент стоимости]]*Таблица630[[#This Row],[Розничная цена KRW]]</f>
        <v>13679.999999999998</v>
      </c>
      <c r="I862" s="82" t="str">
        <f>IF($H$1="","Введите курс",Таблица630[[#This Row],[Оптовая цена KRW за 1шт]]/$H$1)</f>
        <v>Введите курс</v>
      </c>
      <c r="J862" s="83"/>
      <c r="K862" s="84">
        <f>Таблица630[[#This Row],[Заказ коробок ]]*Таблица630[[#This Row],[Кол-во шт в коробке]]</f>
        <v>0</v>
      </c>
      <c r="L862" s="85">
        <f>Таблица630[[#This Row],[Общее кол-во шт]]*Таблица630[[#This Row],[Оптовая цена KRW за 1шт]]</f>
        <v>0</v>
      </c>
      <c r="M862" s="86" t="str">
        <f>IFERROR(Таблица630[[#This Row],[Общее кол-во шт]]*Таблица630[[#This Row],[Оптовая цена USD за 1шт]],"")</f>
        <v/>
      </c>
      <c r="N862" s="87"/>
    </row>
    <row r="863" spans="1:14" ht="22.5" customHeight="1">
      <c r="A863" s="44" t="s">
        <v>28993</v>
      </c>
      <c r="B863" s="76">
        <v>8809668019070</v>
      </c>
      <c r="C863" s="50" t="s">
        <v>28994</v>
      </c>
      <c r="D863" s="77" t="s">
        <v>28995</v>
      </c>
      <c r="E863" s="78">
        <v>24000</v>
      </c>
      <c r="F863" s="15">
        <v>0.56999999999999995</v>
      </c>
      <c r="G863" s="80">
        <v>6</v>
      </c>
      <c r="H863" s="81">
        <f>Таблица630[[#This Row],[Коэфициент стоимости]]*Таблица630[[#This Row],[Розничная цена KRW]]</f>
        <v>13679.999999999998</v>
      </c>
      <c r="I863" s="82" t="str">
        <f>IF($H$1="","Введите курс",Таблица630[[#This Row],[Оптовая цена KRW за 1шт]]/$H$1)</f>
        <v>Введите курс</v>
      </c>
      <c r="J863" s="83"/>
      <c r="K863" s="84">
        <f>Таблица630[[#This Row],[Заказ коробок ]]*Таблица630[[#This Row],[Кол-во шт в коробке]]</f>
        <v>0</v>
      </c>
      <c r="L863" s="85">
        <f>Таблица630[[#This Row],[Общее кол-во шт]]*Таблица630[[#This Row],[Оптовая цена KRW за 1шт]]</f>
        <v>0</v>
      </c>
      <c r="M863" s="86" t="str">
        <f>IFERROR(Таблица630[[#This Row],[Общее кол-во шт]]*Таблица630[[#This Row],[Оптовая цена USD за 1шт]],"")</f>
        <v/>
      </c>
      <c r="N863" s="87"/>
    </row>
    <row r="864" spans="1:14" ht="22.5" customHeight="1">
      <c r="A864" s="44" t="s">
        <v>28996</v>
      </c>
      <c r="B864" s="76">
        <v>8809668028430</v>
      </c>
      <c r="C864" s="50" t="s">
        <v>28997</v>
      </c>
      <c r="D864" s="77" t="s">
        <v>28998</v>
      </c>
      <c r="E864" s="78">
        <v>24000</v>
      </c>
      <c r="F864" s="15">
        <v>0.56999999999999995</v>
      </c>
      <c r="G864" s="80">
        <v>6</v>
      </c>
      <c r="H864" s="81">
        <f>Таблица630[[#This Row],[Коэфициент стоимости]]*Таблица630[[#This Row],[Розничная цена KRW]]</f>
        <v>13679.999999999998</v>
      </c>
      <c r="I864" s="82" t="str">
        <f>IF($H$1="","Введите курс",Таблица630[[#This Row],[Оптовая цена KRW за 1шт]]/$H$1)</f>
        <v>Введите курс</v>
      </c>
      <c r="J864" s="83"/>
      <c r="K864" s="84">
        <f>Таблица630[[#This Row],[Заказ коробок ]]*Таблица630[[#This Row],[Кол-во шт в коробке]]</f>
        <v>0</v>
      </c>
      <c r="L864" s="85">
        <f>Таблица630[[#This Row],[Общее кол-во шт]]*Таблица630[[#This Row],[Оптовая цена KRW за 1шт]]</f>
        <v>0</v>
      </c>
      <c r="M864" s="86" t="str">
        <f>IFERROR(Таблица630[[#This Row],[Общее кол-во шт]]*Таблица630[[#This Row],[Оптовая цена USD за 1шт]],"")</f>
        <v/>
      </c>
      <c r="N864" s="87"/>
    </row>
    <row r="865" spans="1:14" ht="22.5" customHeight="1">
      <c r="A865" s="44" t="s">
        <v>28999</v>
      </c>
      <c r="B865" s="76">
        <v>8809668017793</v>
      </c>
      <c r="C865" s="50" t="s">
        <v>29000</v>
      </c>
      <c r="D865" s="77" t="s">
        <v>29001</v>
      </c>
      <c r="E865" s="78">
        <v>24000</v>
      </c>
      <c r="F865" s="15">
        <v>0.56999999999999995</v>
      </c>
      <c r="G865" s="80">
        <v>6</v>
      </c>
      <c r="H865" s="81">
        <f>Таблица630[[#This Row],[Коэфициент стоимости]]*Таблица630[[#This Row],[Розничная цена KRW]]</f>
        <v>13679.999999999998</v>
      </c>
      <c r="I865" s="82" t="str">
        <f>IF($H$1="","Введите курс",Таблица630[[#This Row],[Оптовая цена KRW за 1шт]]/$H$1)</f>
        <v>Введите курс</v>
      </c>
      <c r="J865" s="83"/>
      <c r="K865" s="84">
        <f>Таблица630[[#This Row],[Заказ коробок ]]*Таблица630[[#This Row],[Кол-во шт в коробке]]</f>
        <v>0</v>
      </c>
      <c r="L865" s="85">
        <f>Таблица630[[#This Row],[Общее кол-во шт]]*Таблица630[[#This Row],[Оптовая цена KRW за 1шт]]</f>
        <v>0</v>
      </c>
      <c r="M865" s="86" t="str">
        <f>IFERROR(Таблица630[[#This Row],[Общее кол-во шт]]*Таблица630[[#This Row],[Оптовая цена USD за 1шт]],"")</f>
        <v/>
      </c>
      <c r="N865" s="87"/>
    </row>
    <row r="866" spans="1:14" ht="22.5" customHeight="1">
      <c r="A866" s="44" t="s">
        <v>29002</v>
      </c>
      <c r="B866" s="76">
        <v>8809668019698</v>
      </c>
      <c r="C866" s="50" t="s">
        <v>29003</v>
      </c>
      <c r="D866" s="77" t="s">
        <v>29004</v>
      </c>
      <c r="E866" s="78">
        <v>24000</v>
      </c>
      <c r="F866" s="15">
        <v>0.56999999999999995</v>
      </c>
      <c r="G866" s="80">
        <v>6</v>
      </c>
      <c r="H866" s="81">
        <f>Таблица630[[#This Row],[Коэфициент стоимости]]*Таблица630[[#This Row],[Розничная цена KRW]]</f>
        <v>13679.999999999998</v>
      </c>
      <c r="I866" s="82" t="str">
        <f>IF($H$1="","Введите курс",Таблица630[[#This Row],[Оптовая цена KRW за 1шт]]/$H$1)</f>
        <v>Введите курс</v>
      </c>
      <c r="J866" s="83"/>
      <c r="K866" s="84">
        <f>Таблица630[[#This Row],[Заказ коробок ]]*Таблица630[[#This Row],[Кол-во шт в коробке]]</f>
        <v>0</v>
      </c>
      <c r="L866" s="85">
        <f>Таблица630[[#This Row],[Общее кол-во шт]]*Таблица630[[#This Row],[Оптовая цена KRW за 1шт]]</f>
        <v>0</v>
      </c>
      <c r="M866" s="86" t="str">
        <f>IFERROR(Таблица630[[#This Row],[Общее кол-во шт]]*Таблица630[[#This Row],[Оптовая цена USD за 1шт]],"")</f>
        <v/>
      </c>
      <c r="N866" s="87"/>
    </row>
    <row r="867" spans="1:14" ht="22.5" customHeight="1">
      <c r="A867" s="44" t="s">
        <v>29005</v>
      </c>
      <c r="B867" s="76">
        <v>8809668024487</v>
      </c>
      <c r="C867" s="50" t="s">
        <v>29006</v>
      </c>
      <c r="D867" s="77" t="s">
        <v>29007</v>
      </c>
      <c r="E867" s="78">
        <v>24000</v>
      </c>
      <c r="F867" s="15">
        <v>0.56999999999999995</v>
      </c>
      <c r="G867" s="80">
        <v>6</v>
      </c>
      <c r="H867" s="81">
        <f>Таблица630[[#This Row],[Коэфициент стоимости]]*Таблица630[[#This Row],[Розничная цена KRW]]</f>
        <v>13679.999999999998</v>
      </c>
      <c r="I867" s="82" t="str">
        <f>IF($H$1="","Введите курс",Таблица630[[#This Row],[Оптовая цена KRW за 1шт]]/$H$1)</f>
        <v>Введите курс</v>
      </c>
      <c r="J867" s="83"/>
      <c r="K867" s="84">
        <f>Таблица630[[#This Row],[Заказ коробок ]]*Таблица630[[#This Row],[Кол-во шт в коробке]]</f>
        <v>0</v>
      </c>
      <c r="L867" s="85">
        <f>Таблица630[[#This Row],[Общее кол-во шт]]*Таблица630[[#This Row],[Оптовая цена KRW за 1шт]]</f>
        <v>0</v>
      </c>
      <c r="M867" s="86" t="str">
        <f>IFERROR(Таблица630[[#This Row],[Общее кол-во шт]]*Таблица630[[#This Row],[Оптовая цена USD за 1шт]],"")</f>
        <v/>
      </c>
      <c r="N867" s="87"/>
    </row>
    <row r="868" spans="1:14" ht="22.5" customHeight="1">
      <c r="A868" s="44" t="s">
        <v>29008</v>
      </c>
      <c r="B868" s="76">
        <v>8809667990097</v>
      </c>
      <c r="C868" s="50" t="s">
        <v>29009</v>
      </c>
      <c r="D868" s="77" t="s">
        <v>29010</v>
      </c>
      <c r="E868" s="78">
        <v>22000</v>
      </c>
      <c r="F868" s="15">
        <v>0.56999999999999995</v>
      </c>
      <c r="G868" s="80">
        <v>6</v>
      </c>
      <c r="H868" s="81">
        <f>Таблица630[[#This Row],[Коэфициент стоимости]]*Таблица630[[#This Row],[Розничная цена KRW]]</f>
        <v>12539.999999999998</v>
      </c>
      <c r="I868" s="82" t="str">
        <f>IF($H$1="","Введите курс",Таблица630[[#This Row],[Оптовая цена KRW за 1шт]]/$H$1)</f>
        <v>Введите курс</v>
      </c>
      <c r="J868" s="83"/>
      <c r="K868" s="84">
        <f>Таблица630[[#This Row],[Заказ коробок ]]*Таблица630[[#This Row],[Кол-во шт в коробке]]</f>
        <v>0</v>
      </c>
      <c r="L868" s="85">
        <f>Таблица630[[#This Row],[Общее кол-во шт]]*Таблица630[[#This Row],[Оптовая цена KRW за 1шт]]</f>
        <v>0</v>
      </c>
      <c r="M868" s="86" t="str">
        <f>IFERROR(Таблица630[[#This Row],[Общее кол-во шт]]*Таблица630[[#This Row],[Оптовая цена USD за 1шт]],"")</f>
        <v/>
      </c>
      <c r="N868" s="87"/>
    </row>
    <row r="869" spans="1:14" ht="22.5" customHeight="1">
      <c r="A869" s="44" t="s">
        <v>29011</v>
      </c>
      <c r="B869" s="76">
        <v>8809668018493</v>
      </c>
      <c r="C869" s="50" t="s">
        <v>29012</v>
      </c>
      <c r="D869" s="77" t="s">
        <v>29013</v>
      </c>
      <c r="E869" s="78">
        <v>25000</v>
      </c>
      <c r="F869" s="15">
        <v>0.56999999999999995</v>
      </c>
      <c r="G869" s="80">
        <v>6</v>
      </c>
      <c r="H869" s="81">
        <f>Таблица630[[#This Row],[Коэфициент стоимости]]*Таблица630[[#This Row],[Розничная цена KRW]]</f>
        <v>14249.999999999998</v>
      </c>
      <c r="I869" s="82" t="str">
        <f>IF($H$1="","Введите курс",Таблица630[[#This Row],[Оптовая цена KRW за 1шт]]/$H$1)</f>
        <v>Введите курс</v>
      </c>
      <c r="J869" s="83"/>
      <c r="K869" s="84">
        <f>Таблица630[[#This Row],[Заказ коробок ]]*Таблица630[[#This Row],[Кол-во шт в коробке]]</f>
        <v>0</v>
      </c>
      <c r="L869" s="85">
        <f>Таблица630[[#This Row],[Общее кол-во шт]]*Таблица630[[#This Row],[Оптовая цена KRW за 1шт]]</f>
        <v>0</v>
      </c>
      <c r="M869" s="86" t="str">
        <f>IFERROR(Таблица630[[#This Row],[Общее кол-во шт]]*Таблица630[[#This Row],[Оптовая цена USD за 1шт]],"")</f>
        <v/>
      </c>
      <c r="N869" s="87"/>
    </row>
    <row r="870" spans="1:14" ht="22.5" customHeight="1">
      <c r="A870" s="44" t="s">
        <v>29014</v>
      </c>
      <c r="B870" s="76">
        <v>8809668022711</v>
      </c>
      <c r="C870" s="50" t="s">
        <v>29015</v>
      </c>
      <c r="D870" s="77" t="s">
        <v>29016</v>
      </c>
      <c r="E870" s="78">
        <v>22000</v>
      </c>
      <c r="F870" s="15">
        <v>0.56999999999999995</v>
      </c>
      <c r="G870" s="80">
        <v>6</v>
      </c>
      <c r="H870" s="81">
        <f>Таблица630[[#This Row],[Коэфициент стоимости]]*Таблица630[[#This Row],[Розничная цена KRW]]</f>
        <v>12539.999999999998</v>
      </c>
      <c r="I870" s="82" t="str">
        <f>IF($H$1="","Введите курс",Таблица630[[#This Row],[Оптовая цена KRW за 1шт]]/$H$1)</f>
        <v>Введите курс</v>
      </c>
      <c r="J870" s="83"/>
      <c r="K870" s="84">
        <f>Таблица630[[#This Row],[Заказ коробок ]]*Таблица630[[#This Row],[Кол-во шт в коробке]]</f>
        <v>0</v>
      </c>
      <c r="L870" s="85">
        <f>Таблица630[[#This Row],[Общее кол-во шт]]*Таблица630[[#This Row],[Оптовая цена KRW за 1шт]]</f>
        <v>0</v>
      </c>
      <c r="M870" s="86" t="str">
        <f>IFERROR(Таблица630[[#This Row],[Общее кол-во шт]]*Таблица630[[#This Row],[Оптовая цена USD за 1шт]],"")</f>
        <v/>
      </c>
      <c r="N870" s="87"/>
    </row>
    <row r="871" spans="1:14" ht="22.5" customHeight="1">
      <c r="A871" s="44" t="s">
        <v>29017</v>
      </c>
      <c r="B871" s="76">
        <v>8809667997263</v>
      </c>
      <c r="C871" s="50" t="s">
        <v>29018</v>
      </c>
      <c r="D871" s="77" t="s">
        <v>29019</v>
      </c>
      <c r="E871" s="78">
        <v>26000</v>
      </c>
      <c r="F871" s="15">
        <v>0.56999999999999995</v>
      </c>
      <c r="G871" s="80">
        <v>6</v>
      </c>
      <c r="H871" s="81">
        <f>Таблица630[[#This Row],[Коэфициент стоимости]]*Таблица630[[#This Row],[Розничная цена KRW]]</f>
        <v>14819.999999999998</v>
      </c>
      <c r="I871" s="82" t="str">
        <f>IF($H$1="","Введите курс",Таблица630[[#This Row],[Оптовая цена KRW за 1шт]]/$H$1)</f>
        <v>Введите курс</v>
      </c>
      <c r="J871" s="83"/>
      <c r="K871" s="84">
        <f>Таблица630[[#This Row],[Заказ коробок ]]*Таблица630[[#This Row],[Кол-во шт в коробке]]</f>
        <v>0</v>
      </c>
      <c r="L871" s="85">
        <f>Таблица630[[#This Row],[Общее кол-во шт]]*Таблица630[[#This Row],[Оптовая цена KRW за 1шт]]</f>
        <v>0</v>
      </c>
      <c r="M871" s="86" t="str">
        <f>IFERROR(Таблица630[[#This Row],[Общее кол-во шт]]*Таблица630[[#This Row],[Оптовая цена USD за 1шт]],"")</f>
        <v/>
      </c>
      <c r="N871" s="87"/>
    </row>
    <row r="872" spans="1:14" ht="22.5" customHeight="1">
      <c r="A872" s="44" t="s">
        <v>29020</v>
      </c>
      <c r="B872" s="76">
        <v>8809667997270</v>
      </c>
      <c r="C872" s="50" t="s">
        <v>29021</v>
      </c>
      <c r="D872" s="77" t="s">
        <v>29022</v>
      </c>
      <c r="E872" s="78">
        <v>26000</v>
      </c>
      <c r="F872" s="15">
        <v>0.56999999999999995</v>
      </c>
      <c r="G872" s="80">
        <v>6</v>
      </c>
      <c r="H872" s="81">
        <f>Таблица630[[#This Row],[Коэфициент стоимости]]*Таблица630[[#This Row],[Розничная цена KRW]]</f>
        <v>14819.999999999998</v>
      </c>
      <c r="I872" s="82" t="str">
        <f>IF($H$1="","Введите курс",Таблица630[[#This Row],[Оптовая цена KRW за 1шт]]/$H$1)</f>
        <v>Введите курс</v>
      </c>
      <c r="J872" s="83"/>
      <c r="K872" s="84">
        <f>Таблица630[[#This Row],[Заказ коробок ]]*Таблица630[[#This Row],[Кол-во шт в коробке]]</f>
        <v>0</v>
      </c>
      <c r="L872" s="85">
        <f>Таблица630[[#This Row],[Общее кол-во шт]]*Таблица630[[#This Row],[Оптовая цена KRW за 1шт]]</f>
        <v>0</v>
      </c>
      <c r="M872" s="86" t="str">
        <f>IFERROR(Таблица630[[#This Row],[Общее кол-во шт]]*Таблица630[[#This Row],[Оптовая цена USD за 1шт]],"")</f>
        <v/>
      </c>
      <c r="N872" s="87"/>
    </row>
    <row r="873" spans="1:14" ht="22.5" customHeight="1">
      <c r="A873" s="44" t="s">
        <v>29023</v>
      </c>
      <c r="B873" s="76">
        <v>8809667997256</v>
      </c>
      <c r="C873" s="50" t="s">
        <v>29024</v>
      </c>
      <c r="D873" s="77" t="s">
        <v>29025</v>
      </c>
      <c r="E873" s="78">
        <v>26000</v>
      </c>
      <c r="F873" s="15">
        <v>0.56999999999999995</v>
      </c>
      <c r="G873" s="80">
        <v>6</v>
      </c>
      <c r="H873" s="81">
        <f>Таблица630[[#This Row],[Коэфициент стоимости]]*Таблица630[[#This Row],[Розничная цена KRW]]</f>
        <v>14819.999999999998</v>
      </c>
      <c r="I873" s="82" t="str">
        <f>IF($H$1="","Введите курс",Таблица630[[#This Row],[Оптовая цена KRW за 1шт]]/$H$1)</f>
        <v>Введите курс</v>
      </c>
      <c r="J873" s="83"/>
      <c r="K873" s="84">
        <f>Таблица630[[#This Row],[Заказ коробок ]]*Таблица630[[#This Row],[Кол-во шт в коробке]]</f>
        <v>0</v>
      </c>
      <c r="L873" s="85">
        <f>Таблица630[[#This Row],[Общее кол-во шт]]*Таблица630[[#This Row],[Оптовая цена KRW за 1шт]]</f>
        <v>0</v>
      </c>
      <c r="M873" s="86" t="str">
        <f>IFERROR(Таблица630[[#This Row],[Общее кол-во шт]]*Таблица630[[#This Row],[Оптовая цена USD за 1шт]],"")</f>
        <v/>
      </c>
      <c r="N873" s="87"/>
    </row>
    <row r="874" spans="1:14" ht="22.5" customHeight="1">
      <c r="A874" s="44" t="s">
        <v>29026</v>
      </c>
      <c r="B874" s="76">
        <v>8809587360925</v>
      </c>
      <c r="C874" s="50" t="s">
        <v>29027</v>
      </c>
      <c r="D874" s="77" t="s">
        <v>29028</v>
      </c>
      <c r="E874" s="78">
        <v>29500</v>
      </c>
      <c r="F874" s="15">
        <v>0.56999999999999995</v>
      </c>
      <c r="G874" s="80">
        <v>6</v>
      </c>
      <c r="H874" s="81">
        <f>Таблица630[[#This Row],[Коэфициент стоимости]]*Таблица630[[#This Row],[Розничная цена KRW]]</f>
        <v>16815</v>
      </c>
      <c r="I874" s="82" t="str">
        <f>IF($H$1="","Введите курс",Таблица630[[#This Row],[Оптовая цена KRW за 1шт]]/$H$1)</f>
        <v>Введите курс</v>
      </c>
      <c r="J874" s="83"/>
      <c r="K874" s="84">
        <f>Таблица630[[#This Row],[Заказ коробок ]]*Таблица630[[#This Row],[Кол-во шт в коробке]]</f>
        <v>0</v>
      </c>
      <c r="L874" s="85">
        <f>Таблица630[[#This Row],[Общее кол-во шт]]*Таблица630[[#This Row],[Оптовая цена KRW за 1шт]]</f>
        <v>0</v>
      </c>
      <c r="M874" s="86" t="str">
        <f>IFERROR(Таблица630[[#This Row],[Общее кол-во шт]]*Таблица630[[#This Row],[Оптовая цена USD за 1шт]],"")</f>
        <v/>
      </c>
      <c r="N874" s="87"/>
    </row>
    <row r="875" spans="1:14" ht="22.5" customHeight="1">
      <c r="A875" s="44" t="s">
        <v>29029</v>
      </c>
      <c r="B875" s="76">
        <v>8809820683088</v>
      </c>
      <c r="C875" s="50" t="s">
        <v>29030</v>
      </c>
      <c r="D875" s="77" t="s">
        <v>29031</v>
      </c>
      <c r="E875" s="78">
        <v>25000</v>
      </c>
      <c r="F875" s="15">
        <v>0.56999999999999995</v>
      </c>
      <c r="G875" s="80">
        <v>4</v>
      </c>
      <c r="H875" s="81">
        <f>Таблица630[[#This Row],[Коэфициент стоимости]]*Таблица630[[#This Row],[Розничная цена KRW]]</f>
        <v>14249.999999999998</v>
      </c>
      <c r="I875" s="82" t="str">
        <f>IF($H$1="","Введите курс",Таблица630[[#This Row],[Оптовая цена KRW за 1шт]]/$H$1)</f>
        <v>Введите курс</v>
      </c>
      <c r="J875" s="83"/>
      <c r="K875" s="84">
        <f>Таблица630[[#This Row],[Заказ коробок ]]*Таблица630[[#This Row],[Кол-во шт в коробке]]</f>
        <v>0</v>
      </c>
      <c r="L875" s="85">
        <f>Таблица630[[#This Row],[Общее кол-во шт]]*Таблица630[[#This Row],[Оптовая цена KRW за 1шт]]</f>
        <v>0</v>
      </c>
      <c r="M875" s="86" t="str">
        <f>IFERROR(Таблица630[[#This Row],[Общее кол-во шт]]*Таблица630[[#This Row],[Оптовая цена USD за 1шт]],"")</f>
        <v/>
      </c>
      <c r="N875" s="87"/>
    </row>
    <row r="876" spans="1:14" ht="22.5" customHeight="1">
      <c r="A876" s="44" t="s">
        <v>29032</v>
      </c>
      <c r="B876" s="76">
        <v>8809668004939</v>
      </c>
      <c r="C876" s="50" t="s">
        <v>29033</v>
      </c>
      <c r="D876" s="77" t="s">
        <v>29034</v>
      </c>
      <c r="E876" s="78">
        <v>25000</v>
      </c>
      <c r="F876" s="15">
        <v>0.56999999999999995</v>
      </c>
      <c r="G876" s="80">
        <v>4</v>
      </c>
      <c r="H876" s="81">
        <f>Таблица630[[#This Row],[Коэфициент стоимости]]*Таблица630[[#This Row],[Розничная цена KRW]]</f>
        <v>14249.999999999998</v>
      </c>
      <c r="I876" s="82" t="str">
        <f>IF($H$1="","Введите курс",Таблица630[[#This Row],[Оптовая цена KRW за 1шт]]/$H$1)</f>
        <v>Введите курс</v>
      </c>
      <c r="J876" s="83"/>
      <c r="K876" s="84">
        <f>Таблица630[[#This Row],[Заказ коробок ]]*Таблица630[[#This Row],[Кол-во шт в коробке]]</f>
        <v>0</v>
      </c>
      <c r="L876" s="85">
        <f>Таблица630[[#This Row],[Общее кол-во шт]]*Таблица630[[#This Row],[Оптовая цена KRW за 1шт]]</f>
        <v>0</v>
      </c>
      <c r="M876" s="86" t="str">
        <f>IFERROR(Таблица630[[#This Row],[Общее кол-во шт]]*Таблица630[[#This Row],[Оптовая цена USD за 1шт]],"")</f>
        <v/>
      </c>
      <c r="N876" s="87"/>
    </row>
    <row r="877" spans="1:14" ht="22.5" customHeight="1">
      <c r="A877" s="44" t="s">
        <v>29035</v>
      </c>
      <c r="B877" s="76">
        <v>8809668019186</v>
      </c>
      <c r="C877" s="50" t="s">
        <v>29036</v>
      </c>
      <c r="D877" s="77" t="s">
        <v>29037</v>
      </c>
      <c r="E877" s="78">
        <v>25000</v>
      </c>
      <c r="F877" s="15">
        <v>0.56999999999999995</v>
      </c>
      <c r="G877" s="80">
        <v>4</v>
      </c>
      <c r="H877" s="81">
        <f>Таблица630[[#This Row],[Коэфициент стоимости]]*Таблица630[[#This Row],[Розничная цена KRW]]</f>
        <v>14249.999999999998</v>
      </c>
      <c r="I877" s="82" t="str">
        <f>IF($H$1="","Введите курс",Таблица630[[#This Row],[Оптовая цена KRW за 1шт]]/$H$1)</f>
        <v>Введите курс</v>
      </c>
      <c r="J877" s="83"/>
      <c r="K877" s="84">
        <f>Таблица630[[#This Row],[Заказ коробок ]]*Таблица630[[#This Row],[Кол-во шт в коробке]]</f>
        <v>0</v>
      </c>
      <c r="L877" s="85">
        <f>Таблица630[[#This Row],[Общее кол-во шт]]*Таблица630[[#This Row],[Оптовая цена KRW за 1шт]]</f>
        <v>0</v>
      </c>
      <c r="M877" s="86" t="str">
        <f>IFERROR(Таблица630[[#This Row],[Общее кол-во шт]]*Таблица630[[#This Row],[Оптовая цена USD за 1шт]],"")</f>
        <v/>
      </c>
      <c r="N877" s="87"/>
    </row>
    <row r="878" spans="1:14" ht="22.5" customHeight="1">
      <c r="A878" s="44" t="s">
        <v>29038</v>
      </c>
      <c r="B878" s="76">
        <v>8809820681978</v>
      </c>
      <c r="C878" s="50" t="s">
        <v>29039</v>
      </c>
      <c r="D878" s="77" t="s">
        <v>29040</v>
      </c>
      <c r="E878" s="78">
        <v>25000</v>
      </c>
      <c r="F878" s="15">
        <v>0.56999999999999995</v>
      </c>
      <c r="G878" s="80">
        <v>4</v>
      </c>
      <c r="H878" s="81">
        <f>Таблица630[[#This Row],[Коэфициент стоимости]]*Таблица630[[#This Row],[Розничная цена KRW]]</f>
        <v>14249.999999999998</v>
      </c>
      <c r="I878" s="82" t="str">
        <f>IF($H$1="","Введите курс",Таблица630[[#This Row],[Оптовая цена KRW за 1шт]]/$H$1)</f>
        <v>Введите курс</v>
      </c>
      <c r="J878" s="83"/>
      <c r="K878" s="84">
        <f>Таблица630[[#This Row],[Заказ коробок ]]*Таблица630[[#This Row],[Кол-во шт в коробке]]</f>
        <v>0</v>
      </c>
      <c r="L878" s="85">
        <f>Таблица630[[#This Row],[Общее кол-во шт]]*Таблица630[[#This Row],[Оптовая цена KRW за 1шт]]</f>
        <v>0</v>
      </c>
      <c r="M878" s="86" t="str">
        <f>IFERROR(Таблица630[[#This Row],[Общее кол-во шт]]*Таблица630[[#This Row],[Оптовая цена USD за 1шт]],"")</f>
        <v/>
      </c>
      <c r="N878" s="87"/>
    </row>
    <row r="879" spans="1:14" ht="22.5" customHeight="1">
      <c r="A879" s="44" t="s">
        <v>29041</v>
      </c>
      <c r="B879" s="76">
        <v>8809668024265</v>
      </c>
      <c r="C879" s="50" t="s">
        <v>29042</v>
      </c>
      <c r="D879" s="77" t="s">
        <v>29043</v>
      </c>
      <c r="E879" s="78">
        <v>25000</v>
      </c>
      <c r="F879" s="15">
        <v>0.56999999999999995</v>
      </c>
      <c r="G879" s="80">
        <v>4</v>
      </c>
      <c r="H879" s="81">
        <f>Таблица630[[#This Row],[Коэфициент стоимости]]*Таблица630[[#This Row],[Розничная цена KRW]]</f>
        <v>14249.999999999998</v>
      </c>
      <c r="I879" s="82" t="str">
        <f>IF($H$1="","Введите курс",Таблица630[[#This Row],[Оптовая цена KRW за 1шт]]/$H$1)</f>
        <v>Введите курс</v>
      </c>
      <c r="J879" s="83"/>
      <c r="K879" s="84">
        <f>Таблица630[[#This Row],[Заказ коробок ]]*Таблица630[[#This Row],[Кол-во шт в коробке]]</f>
        <v>0</v>
      </c>
      <c r="L879" s="85">
        <f>Таблица630[[#This Row],[Общее кол-во шт]]*Таблица630[[#This Row],[Оптовая цена KRW за 1шт]]</f>
        <v>0</v>
      </c>
      <c r="M879" s="86" t="str">
        <f>IFERROR(Таблица630[[#This Row],[Общее кол-во шт]]*Таблица630[[#This Row],[Оптовая цена USD за 1шт]],"")</f>
        <v/>
      </c>
      <c r="N879" s="87"/>
    </row>
    <row r="880" spans="1:14" ht="22.5" customHeight="1">
      <c r="A880" s="44" t="s">
        <v>29044</v>
      </c>
      <c r="B880" s="76">
        <v>8809668019537</v>
      </c>
      <c r="C880" s="50" t="s">
        <v>29045</v>
      </c>
      <c r="D880" s="77" t="s">
        <v>29046</v>
      </c>
      <c r="E880" s="78">
        <v>21000</v>
      </c>
      <c r="F880" s="15">
        <v>0.56999999999999995</v>
      </c>
      <c r="G880" s="80">
        <v>4</v>
      </c>
      <c r="H880" s="81">
        <f>Таблица630[[#This Row],[Коэфициент стоимости]]*Таблица630[[#This Row],[Розничная цена KRW]]</f>
        <v>11969.999999999998</v>
      </c>
      <c r="I880" s="82" t="str">
        <f>IF($H$1="","Введите курс",Таблица630[[#This Row],[Оптовая цена KRW за 1шт]]/$H$1)</f>
        <v>Введите курс</v>
      </c>
      <c r="J880" s="83"/>
      <c r="K880" s="84">
        <f>Таблица630[[#This Row],[Заказ коробок ]]*Таблица630[[#This Row],[Кол-во шт в коробке]]</f>
        <v>0</v>
      </c>
      <c r="L880" s="85">
        <f>Таблица630[[#This Row],[Общее кол-во шт]]*Таблица630[[#This Row],[Оптовая цена KRW за 1шт]]</f>
        <v>0</v>
      </c>
      <c r="M880" s="86" t="str">
        <f>IFERROR(Таблица630[[#This Row],[Общее кол-во шт]]*Таблица630[[#This Row],[Оптовая цена USD за 1шт]],"")</f>
        <v/>
      </c>
      <c r="N880" s="87"/>
    </row>
    <row r="881" spans="1:14" ht="22.5" customHeight="1">
      <c r="A881" s="44" t="s">
        <v>29047</v>
      </c>
      <c r="B881" s="76">
        <v>8809667982900</v>
      </c>
      <c r="C881" s="50" t="s">
        <v>29048</v>
      </c>
      <c r="D881" s="77" t="s">
        <v>29049</v>
      </c>
      <c r="E881" s="78">
        <v>21000</v>
      </c>
      <c r="F881" s="15">
        <v>0.56999999999999995</v>
      </c>
      <c r="G881" s="80">
        <v>4</v>
      </c>
      <c r="H881" s="81">
        <f>Таблица630[[#This Row],[Коэфициент стоимости]]*Таблица630[[#This Row],[Розничная цена KRW]]</f>
        <v>11969.999999999998</v>
      </c>
      <c r="I881" s="82" t="str">
        <f>IF($H$1="","Введите курс",Таблица630[[#This Row],[Оптовая цена KRW за 1шт]]/$H$1)</f>
        <v>Введите курс</v>
      </c>
      <c r="J881" s="83"/>
      <c r="K881" s="84">
        <f>Таблица630[[#This Row],[Заказ коробок ]]*Таблица630[[#This Row],[Кол-во шт в коробке]]</f>
        <v>0</v>
      </c>
      <c r="L881" s="85">
        <f>Таблица630[[#This Row],[Общее кол-во шт]]*Таблица630[[#This Row],[Оптовая цена KRW за 1шт]]</f>
        <v>0</v>
      </c>
      <c r="M881" s="86" t="str">
        <f>IFERROR(Таблица630[[#This Row],[Общее кол-во шт]]*Таблица630[[#This Row],[Оптовая цена USD за 1шт]],"")</f>
        <v/>
      </c>
      <c r="N881" s="87"/>
    </row>
    <row r="882" spans="1:14" ht="22.5" customHeight="1">
      <c r="A882" s="44" t="s">
        <v>29050</v>
      </c>
      <c r="B882" s="76">
        <v>8809820682784</v>
      </c>
      <c r="C882" s="50" t="s">
        <v>29051</v>
      </c>
      <c r="D882" s="77" t="s">
        <v>29052</v>
      </c>
      <c r="E882" s="78">
        <v>25000</v>
      </c>
      <c r="F882" s="15">
        <v>0.56999999999999995</v>
      </c>
      <c r="G882" s="80">
        <v>6</v>
      </c>
      <c r="H882" s="81">
        <f>Таблица630[[#This Row],[Коэфициент стоимости]]*Таблица630[[#This Row],[Розничная цена KRW]]</f>
        <v>14249.999999999998</v>
      </c>
      <c r="I882" s="82" t="str">
        <f>IF($H$1="","Введите курс",Таблица630[[#This Row],[Оптовая цена KRW за 1шт]]/$H$1)</f>
        <v>Введите курс</v>
      </c>
      <c r="J882" s="83"/>
      <c r="K882" s="84">
        <f>Таблица630[[#This Row],[Заказ коробок ]]*Таблица630[[#This Row],[Кол-во шт в коробке]]</f>
        <v>0</v>
      </c>
      <c r="L882" s="85">
        <f>Таблица630[[#This Row],[Общее кол-во шт]]*Таблица630[[#This Row],[Оптовая цена KRW за 1шт]]</f>
        <v>0</v>
      </c>
      <c r="M882" s="86" t="str">
        <f>IFERROR(Таблица630[[#This Row],[Общее кол-во шт]]*Таблица630[[#This Row],[Оптовая цена USD за 1шт]],"")</f>
        <v/>
      </c>
      <c r="N882" s="87"/>
    </row>
    <row r="883" spans="1:14" ht="22.5" customHeight="1">
      <c r="A883" s="44" t="s">
        <v>29053</v>
      </c>
      <c r="B883" s="76">
        <v>8809668011777</v>
      </c>
      <c r="C883" s="50" t="s">
        <v>29054</v>
      </c>
      <c r="D883" s="77" t="s">
        <v>29055</v>
      </c>
      <c r="E883" s="78">
        <v>20000</v>
      </c>
      <c r="F883" s="15">
        <v>0.56999999999999995</v>
      </c>
      <c r="G883" s="80">
        <v>6</v>
      </c>
      <c r="H883" s="81">
        <f>Таблица630[[#This Row],[Коэфициент стоимости]]*Таблица630[[#This Row],[Розничная цена KRW]]</f>
        <v>11399.999999999998</v>
      </c>
      <c r="I883" s="82" t="str">
        <f>IF($H$1="","Введите курс",Таблица630[[#This Row],[Оптовая цена KRW за 1шт]]/$H$1)</f>
        <v>Введите курс</v>
      </c>
      <c r="J883" s="83"/>
      <c r="K883" s="84">
        <f>Таблица630[[#This Row],[Заказ коробок ]]*Таблица630[[#This Row],[Кол-во шт в коробке]]</f>
        <v>0</v>
      </c>
      <c r="L883" s="85">
        <f>Таблица630[[#This Row],[Общее кол-во шт]]*Таблица630[[#This Row],[Оптовая цена KRW за 1шт]]</f>
        <v>0</v>
      </c>
      <c r="M883" s="86" t="str">
        <f>IFERROR(Таблица630[[#This Row],[Общее кол-во шт]]*Таблица630[[#This Row],[Оптовая цена USD за 1шт]],"")</f>
        <v/>
      </c>
      <c r="N883" s="87"/>
    </row>
    <row r="884" spans="1:14" ht="22.5" customHeight="1">
      <c r="A884" s="44" t="s">
        <v>29056</v>
      </c>
      <c r="B884" s="76">
        <v>8809668011760</v>
      </c>
      <c r="C884" s="50" t="s">
        <v>29057</v>
      </c>
      <c r="D884" s="77" t="s">
        <v>29058</v>
      </c>
      <c r="E884" s="78">
        <v>20000</v>
      </c>
      <c r="F884" s="15">
        <v>0.56999999999999995</v>
      </c>
      <c r="G884" s="80">
        <v>6</v>
      </c>
      <c r="H884" s="81">
        <f>Таблица630[[#This Row],[Коэфициент стоимости]]*Таблица630[[#This Row],[Розничная цена KRW]]</f>
        <v>11399.999999999998</v>
      </c>
      <c r="I884" s="82" t="str">
        <f>IF($H$1="","Введите курс",Таблица630[[#This Row],[Оптовая цена KRW за 1шт]]/$H$1)</f>
        <v>Введите курс</v>
      </c>
      <c r="J884" s="83"/>
      <c r="K884" s="84">
        <f>Таблица630[[#This Row],[Заказ коробок ]]*Таблица630[[#This Row],[Кол-во шт в коробке]]</f>
        <v>0</v>
      </c>
      <c r="L884" s="85">
        <f>Таблица630[[#This Row],[Общее кол-во шт]]*Таблица630[[#This Row],[Оптовая цена KRW за 1шт]]</f>
        <v>0</v>
      </c>
      <c r="M884" s="86" t="str">
        <f>IFERROR(Таблица630[[#This Row],[Общее кол-во шт]]*Таблица630[[#This Row],[Оптовая цена USD за 1шт]],"")</f>
        <v/>
      </c>
      <c r="N884" s="87"/>
    </row>
    <row r="885" spans="1:14" ht="22.5" customHeight="1">
      <c r="A885" s="44" t="s">
        <v>29059</v>
      </c>
      <c r="B885" s="76">
        <v>8809668028737</v>
      </c>
      <c r="C885" s="50" t="s">
        <v>29060</v>
      </c>
      <c r="D885" s="77" t="s">
        <v>29061</v>
      </c>
      <c r="E885" s="78">
        <v>30000</v>
      </c>
      <c r="F885" s="15">
        <v>0.56999999999999995</v>
      </c>
      <c r="G885" s="80">
        <v>6</v>
      </c>
      <c r="H885" s="81">
        <f>Таблица630[[#This Row],[Коэфициент стоимости]]*Таблица630[[#This Row],[Розничная цена KRW]]</f>
        <v>17100</v>
      </c>
      <c r="I885" s="82" t="str">
        <f>IF($H$1="","Введите курс",Таблица630[[#This Row],[Оптовая цена KRW за 1шт]]/$H$1)</f>
        <v>Введите курс</v>
      </c>
      <c r="J885" s="83"/>
      <c r="K885" s="84">
        <f>Таблица630[[#This Row],[Заказ коробок ]]*Таблица630[[#This Row],[Кол-во шт в коробке]]</f>
        <v>0</v>
      </c>
      <c r="L885" s="85">
        <f>Таблица630[[#This Row],[Общее кол-во шт]]*Таблица630[[#This Row],[Оптовая цена KRW за 1шт]]</f>
        <v>0</v>
      </c>
      <c r="M885" s="86" t="str">
        <f>IFERROR(Таблица630[[#This Row],[Общее кол-во шт]]*Таблица630[[#This Row],[Оптовая цена USD за 1шт]],"")</f>
        <v/>
      </c>
      <c r="N885" s="87"/>
    </row>
    <row r="886" spans="1:14" ht="22.5" customHeight="1">
      <c r="A886" s="44" t="s">
        <v>29062</v>
      </c>
      <c r="B886" s="76">
        <v>8809668028744</v>
      </c>
      <c r="C886" s="50" t="s">
        <v>29063</v>
      </c>
      <c r="D886" s="77" t="s">
        <v>29064</v>
      </c>
      <c r="E886" s="78">
        <v>30000</v>
      </c>
      <c r="F886" s="15">
        <v>0.56999999999999995</v>
      </c>
      <c r="G886" s="80">
        <v>6</v>
      </c>
      <c r="H886" s="81">
        <f>Таблица630[[#This Row],[Коэфициент стоимости]]*Таблица630[[#This Row],[Розничная цена KRW]]</f>
        <v>17100</v>
      </c>
      <c r="I886" s="82" t="str">
        <f>IF($H$1="","Введите курс",Таблица630[[#This Row],[Оптовая цена KRW за 1шт]]/$H$1)</f>
        <v>Введите курс</v>
      </c>
      <c r="J886" s="83"/>
      <c r="K886" s="84">
        <f>Таблица630[[#This Row],[Заказ коробок ]]*Таблица630[[#This Row],[Кол-во шт в коробке]]</f>
        <v>0</v>
      </c>
      <c r="L886" s="85">
        <f>Таблица630[[#This Row],[Общее кол-во шт]]*Таблица630[[#This Row],[Оптовая цена KRW за 1шт]]</f>
        <v>0</v>
      </c>
      <c r="M886" s="86" t="str">
        <f>IFERROR(Таблица630[[#This Row],[Общее кол-во шт]]*Таблица630[[#This Row],[Оптовая цена USD за 1шт]],"")</f>
        <v/>
      </c>
      <c r="N886" s="87"/>
    </row>
    <row r="887" spans="1:14" ht="22.5" customHeight="1">
      <c r="A887" s="44" t="s">
        <v>29065</v>
      </c>
      <c r="B887" s="76">
        <v>8809668028751</v>
      </c>
      <c r="C887" s="50" t="s">
        <v>29066</v>
      </c>
      <c r="D887" s="77" t="s">
        <v>29067</v>
      </c>
      <c r="E887" s="78">
        <v>30000</v>
      </c>
      <c r="F887" s="15">
        <v>0.56999999999999995</v>
      </c>
      <c r="G887" s="80">
        <v>6</v>
      </c>
      <c r="H887" s="81">
        <f>Таблица630[[#This Row],[Коэфициент стоимости]]*Таблица630[[#This Row],[Розничная цена KRW]]</f>
        <v>17100</v>
      </c>
      <c r="I887" s="82" t="str">
        <f>IF($H$1="","Введите курс",Таблица630[[#This Row],[Оптовая цена KRW за 1шт]]/$H$1)</f>
        <v>Введите курс</v>
      </c>
      <c r="J887" s="83"/>
      <c r="K887" s="84">
        <f>Таблица630[[#This Row],[Заказ коробок ]]*Таблица630[[#This Row],[Кол-во шт в коробке]]</f>
        <v>0</v>
      </c>
      <c r="L887" s="85">
        <f>Таблица630[[#This Row],[Общее кол-во шт]]*Таблица630[[#This Row],[Оптовая цена KRW за 1шт]]</f>
        <v>0</v>
      </c>
      <c r="M887" s="86" t="str">
        <f>IFERROR(Таблица630[[#This Row],[Общее кол-во шт]]*Таблица630[[#This Row],[Оптовая цена USD за 1шт]],"")</f>
        <v/>
      </c>
      <c r="N887" s="87"/>
    </row>
    <row r="888" spans="1:14" ht="22.5" customHeight="1">
      <c r="A888" s="44" t="s">
        <v>29068</v>
      </c>
      <c r="B888" s="76">
        <v>8809820684429</v>
      </c>
      <c r="C888" s="50" t="s">
        <v>29069</v>
      </c>
      <c r="D888" s="77" t="s">
        <v>29070</v>
      </c>
      <c r="E888" s="78">
        <v>30000</v>
      </c>
      <c r="F888" s="15">
        <v>0.56999999999999995</v>
      </c>
      <c r="G888" s="80">
        <v>6</v>
      </c>
      <c r="H888" s="81">
        <f>Таблица630[[#This Row],[Коэфициент стоимости]]*Таблица630[[#This Row],[Розничная цена KRW]]</f>
        <v>17100</v>
      </c>
      <c r="I888" s="82" t="str">
        <f>IF($H$1="","Введите курс",Таблица630[[#This Row],[Оптовая цена KRW за 1шт]]/$H$1)</f>
        <v>Введите курс</v>
      </c>
      <c r="J888" s="83"/>
      <c r="K888" s="84">
        <f>Таблица630[[#This Row],[Заказ коробок ]]*Таблица630[[#This Row],[Кол-во шт в коробке]]</f>
        <v>0</v>
      </c>
      <c r="L888" s="85">
        <f>Таблица630[[#This Row],[Общее кол-во шт]]*Таблица630[[#This Row],[Оптовая цена KRW за 1шт]]</f>
        <v>0</v>
      </c>
      <c r="M888" s="86" t="str">
        <f>IFERROR(Таблица630[[#This Row],[Общее кол-во шт]]*Таблица630[[#This Row],[Оптовая цена USD за 1шт]],"")</f>
        <v/>
      </c>
      <c r="N888" s="87"/>
    </row>
    <row r="889" spans="1:14" ht="22.5" customHeight="1">
      <c r="A889" s="44" t="s">
        <v>29071</v>
      </c>
      <c r="B889" s="76">
        <v>8809667997782</v>
      </c>
      <c r="C889" s="50" t="s">
        <v>29072</v>
      </c>
      <c r="D889" s="77" t="s">
        <v>29073</v>
      </c>
      <c r="E889" s="78">
        <v>12000</v>
      </c>
      <c r="F889" s="15">
        <v>0.56999999999999995</v>
      </c>
      <c r="G889" s="80">
        <v>6</v>
      </c>
      <c r="H889" s="81">
        <f>Таблица630[[#This Row],[Коэфициент стоимости]]*Таблица630[[#This Row],[Розничная цена KRW]]</f>
        <v>6839.9999999999991</v>
      </c>
      <c r="I889" s="82" t="str">
        <f>IF($H$1="","Введите курс",Таблица630[[#This Row],[Оптовая цена KRW за 1шт]]/$H$1)</f>
        <v>Введите курс</v>
      </c>
      <c r="J889" s="83"/>
      <c r="K889" s="84">
        <f>Таблица630[[#This Row],[Заказ коробок ]]*Таблица630[[#This Row],[Кол-во шт в коробке]]</f>
        <v>0</v>
      </c>
      <c r="L889" s="85">
        <f>Таблица630[[#This Row],[Общее кол-во шт]]*Таблица630[[#This Row],[Оптовая цена KRW за 1шт]]</f>
        <v>0</v>
      </c>
      <c r="M889" s="86" t="str">
        <f>IFERROR(Таблица630[[#This Row],[Общее кол-во шт]]*Таблица630[[#This Row],[Оптовая цена USD за 1шт]],"")</f>
        <v/>
      </c>
      <c r="N889" s="87"/>
    </row>
    <row r="890" spans="1:14" ht="22.5" customHeight="1">
      <c r="A890" s="44" t="s">
        <v>29074</v>
      </c>
      <c r="B890" s="76">
        <v>8809668007787</v>
      </c>
      <c r="C890" s="50" t="s">
        <v>29075</v>
      </c>
      <c r="D890" s="77" t="s">
        <v>29076</v>
      </c>
      <c r="E890" s="78">
        <v>8000</v>
      </c>
      <c r="F890" s="15">
        <v>0.56999999999999995</v>
      </c>
      <c r="G890" s="80">
        <v>6</v>
      </c>
      <c r="H890" s="81">
        <f>Таблица630[[#This Row],[Коэфициент стоимости]]*Таблица630[[#This Row],[Розничная цена KRW]]</f>
        <v>4560</v>
      </c>
      <c r="I890" s="82" t="str">
        <f>IF($H$1="","Введите курс",Таблица630[[#This Row],[Оптовая цена KRW за 1шт]]/$H$1)</f>
        <v>Введите курс</v>
      </c>
      <c r="J890" s="83"/>
      <c r="K890" s="84">
        <f>Таблица630[[#This Row],[Заказ коробок ]]*Таблица630[[#This Row],[Кол-во шт в коробке]]</f>
        <v>0</v>
      </c>
      <c r="L890" s="85">
        <f>Таблица630[[#This Row],[Общее кол-во шт]]*Таблица630[[#This Row],[Оптовая цена KRW за 1шт]]</f>
        <v>0</v>
      </c>
      <c r="M890" s="86" t="str">
        <f>IFERROR(Таблица630[[#This Row],[Общее кол-во шт]]*Таблица630[[#This Row],[Оптовая цена USD за 1шт]],"")</f>
        <v/>
      </c>
      <c r="N890" s="87"/>
    </row>
    <row r="891" spans="1:14" ht="22.5" customHeight="1">
      <c r="A891" s="44" t="s">
        <v>29077</v>
      </c>
      <c r="B891" s="76">
        <v>8809668019506</v>
      </c>
      <c r="C891" s="50" t="s">
        <v>29078</v>
      </c>
      <c r="D891" s="77" t="s">
        <v>29079</v>
      </c>
      <c r="E891" s="78">
        <v>16000</v>
      </c>
      <c r="F891" s="15">
        <v>0.56999999999999995</v>
      </c>
      <c r="G891" s="80">
        <v>6</v>
      </c>
      <c r="H891" s="81">
        <f>Таблица630[[#This Row],[Коэфициент стоимости]]*Таблица630[[#This Row],[Розничная цена KRW]]</f>
        <v>9120</v>
      </c>
      <c r="I891" s="82" t="str">
        <f>IF($H$1="","Введите курс",Таблица630[[#This Row],[Оптовая цена KRW за 1шт]]/$H$1)</f>
        <v>Введите курс</v>
      </c>
      <c r="J891" s="83"/>
      <c r="K891" s="84">
        <f>Таблица630[[#This Row],[Заказ коробок ]]*Таблица630[[#This Row],[Кол-во шт в коробке]]</f>
        <v>0</v>
      </c>
      <c r="L891" s="85">
        <f>Таблица630[[#This Row],[Общее кол-во шт]]*Таблица630[[#This Row],[Оптовая цена KRW за 1шт]]</f>
        <v>0</v>
      </c>
      <c r="M891" s="86" t="str">
        <f>IFERROR(Таблица630[[#This Row],[Общее кол-во шт]]*Таблица630[[#This Row],[Оптовая цена USD за 1шт]],"")</f>
        <v/>
      </c>
      <c r="N891" s="87"/>
    </row>
    <row r="892" spans="1:14" ht="22.5" customHeight="1">
      <c r="A892" s="44" t="s">
        <v>29080</v>
      </c>
      <c r="B892" s="76">
        <v>8809668017410</v>
      </c>
      <c r="C892" s="50" t="s">
        <v>29081</v>
      </c>
      <c r="D892" s="77" t="s">
        <v>29082</v>
      </c>
      <c r="E892" s="78">
        <v>12000</v>
      </c>
      <c r="F892" s="15">
        <v>0.56999999999999995</v>
      </c>
      <c r="G892" s="80">
        <v>6</v>
      </c>
      <c r="H892" s="81">
        <f>Таблица630[[#This Row],[Коэфициент стоимости]]*Таблица630[[#This Row],[Розничная цена KRW]]</f>
        <v>6839.9999999999991</v>
      </c>
      <c r="I892" s="82" t="str">
        <f>IF($H$1="","Введите курс",Таблица630[[#This Row],[Оптовая цена KRW за 1шт]]/$H$1)</f>
        <v>Введите курс</v>
      </c>
      <c r="J892" s="83"/>
      <c r="K892" s="84">
        <f>Таблица630[[#This Row],[Заказ коробок ]]*Таблица630[[#This Row],[Кол-во шт в коробке]]</f>
        <v>0</v>
      </c>
      <c r="L892" s="85">
        <f>Таблица630[[#This Row],[Общее кол-во шт]]*Таблица630[[#This Row],[Оптовая цена KRW за 1шт]]</f>
        <v>0</v>
      </c>
      <c r="M892" s="86" t="str">
        <f>IFERROR(Таблица630[[#This Row],[Общее кол-во шт]]*Таблица630[[#This Row],[Оптовая цена USD за 1шт]],"")</f>
        <v/>
      </c>
      <c r="N892" s="87"/>
    </row>
    <row r="893" spans="1:14" ht="22.5" customHeight="1">
      <c r="A893" s="44" t="s">
        <v>29083</v>
      </c>
      <c r="B893" s="76">
        <v>8809668019513</v>
      </c>
      <c r="C893" s="50" t="s">
        <v>29084</v>
      </c>
      <c r="D893" s="77" t="s">
        <v>29085</v>
      </c>
      <c r="E893" s="78">
        <v>9500</v>
      </c>
      <c r="F893" s="15">
        <v>0.56999999999999995</v>
      </c>
      <c r="G893" s="80">
        <v>6</v>
      </c>
      <c r="H893" s="81">
        <f>Таблица630[[#This Row],[Коэфициент стоимости]]*Таблица630[[#This Row],[Розничная цена KRW]]</f>
        <v>5414.9999999999991</v>
      </c>
      <c r="I893" s="82" t="str">
        <f>IF($H$1="","Введите курс",Таблица630[[#This Row],[Оптовая цена KRW за 1шт]]/$H$1)</f>
        <v>Введите курс</v>
      </c>
      <c r="J893" s="83"/>
      <c r="K893" s="84">
        <f>Таблица630[[#This Row],[Заказ коробок ]]*Таблица630[[#This Row],[Кол-во шт в коробке]]</f>
        <v>0</v>
      </c>
      <c r="L893" s="85">
        <f>Таблица630[[#This Row],[Общее кол-во шт]]*Таблица630[[#This Row],[Оптовая цена KRW за 1шт]]</f>
        <v>0</v>
      </c>
      <c r="M893" s="86" t="str">
        <f>IFERROR(Таблица630[[#This Row],[Общее кол-во шт]]*Таблица630[[#This Row],[Оптовая цена USD за 1шт]],"")</f>
        <v/>
      </c>
      <c r="N893" s="87"/>
    </row>
    <row r="894" spans="1:14" ht="22.5" customHeight="1">
      <c r="A894" s="44" t="s">
        <v>29086</v>
      </c>
      <c r="B894" s="76">
        <v>8809820681343</v>
      </c>
      <c r="C894" s="50" t="s">
        <v>29087</v>
      </c>
      <c r="D894" s="77" t="s">
        <v>29088</v>
      </c>
      <c r="E894" s="78">
        <v>32000</v>
      </c>
      <c r="F894" s="15">
        <v>0.56999999999999995</v>
      </c>
      <c r="G894" s="80">
        <v>25</v>
      </c>
      <c r="H894" s="81">
        <f>Таблица630[[#This Row],[Коэфициент стоимости]]*Таблица630[[#This Row],[Розничная цена KRW]]</f>
        <v>18240</v>
      </c>
      <c r="I894" s="82" t="str">
        <f>IF($H$1="","Введите курс",Таблица630[[#This Row],[Оптовая цена KRW за 1шт]]/$H$1)</f>
        <v>Введите курс</v>
      </c>
      <c r="J894" s="83"/>
      <c r="K894" s="84">
        <f>Таблица630[[#This Row],[Заказ коробок ]]*Таблица630[[#This Row],[Кол-во шт в коробке]]</f>
        <v>0</v>
      </c>
      <c r="L894" s="85">
        <f>Таблица630[[#This Row],[Общее кол-во шт]]*Таблица630[[#This Row],[Оптовая цена KRW за 1шт]]</f>
        <v>0</v>
      </c>
      <c r="M894" s="86" t="str">
        <f>IFERROR(Таблица630[[#This Row],[Общее кол-во шт]]*Таблица630[[#This Row],[Оптовая цена USD за 1шт]],"")</f>
        <v/>
      </c>
      <c r="N894" s="87"/>
    </row>
    <row r="895" spans="1:14" ht="22.5" customHeight="1">
      <c r="A895" s="44" t="s">
        <v>29089</v>
      </c>
      <c r="B895" s="76">
        <v>8809820681350</v>
      </c>
      <c r="C895" s="50" t="s">
        <v>29090</v>
      </c>
      <c r="D895" s="77" t="s">
        <v>29091</v>
      </c>
      <c r="E895" s="78">
        <v>22000</v>
      </c>
      <c r="F895" s="15">
        <v>0.56999999999999995</v>
      </c>
      <c r="G895" s="80">
        <v>25</v>
      </c>
      <c r="H895" s="81">
        <f>Таблица630[[#This Row],[Коэфициент стоимости]]*Таблица630[[#This Row],[Розничная цена KRW]]</f>
        <v>12539.999999999998</v>
      </c>
      <c r="I895" s="82" t="str">
        <f>IF($H$1="","Введите курс",Таблица630[[#This Row],[Оптовая цена KRW за 1шт]]/$H$1)</f>
        <v>Введите курс</v>
      </c>
      <c r="J895" s="83"/>
      <c r="K895" s="84">
        <f>Таблица630[[#This Row],[Заказ коробок ]]*Таблица630[[#This Row],[Кол-во шт в коробке]]</f>
        <v>0</v>
      </c>
      <c r="L895" s="85">
        <f>Таблица630[[#This Row],[Общее кол-во шт]]*Таблица630[[#This Row],[Оптовая цена KRW за 1шт]]</f>
        <v>0</v>
      </c>
      <c r="M895" s="86" t="str">
        <f>IFERROR(Таблица630[[#This Row],[Общее кол-во шт]]*Таблица630[[#This Row],[Оптовая цена USD за 1шт]],"")</f>
        <v/>
      </c>
      <c r="N895" s="87"/>
    </row>
    <row r="896" spans="1:14" ht="22.5" customHeight="1">
      <c r="A896" s="44" t="s">
        <v>29092</v>
      </c>
      <c r="B896" s="76">
        <v>8809820684672</v>
      </c>
      <c r="C896" s="50" t="s">
        <v>29093</v>
      </c>
      <c r="D896" s="77" t="s">
        <v>29094</v>
      </c>
      <c r="E896" s="78">
        <v>12000</v>
      </c>
      <c r="F896" s="15">
        <v>0.56999999999999995</v>
      </c>
      <c r="G896" s="80">
        <v>6</v>
      </c>
      <c r="H896" s="81">
        <f>Таблица630[[#This Row],[Коэфициент стоимости]]*Таблица630[[#This Row],[Розничная цена KRW]]</f>
        <v>6839.9999999999991</v>
      </c>
      <c r="I896" s="82" t="str">
        <f>IF($H$1="","Введите курс",Таблица630[[#This Row],[Оптовая цена KRW за 1шт]]/$H$1)</f>
        <v>Введите курс</v>
      </c>
      <c r="J896" s="83"/>
      <c r="K896" s="84">
        <f>Таблица630[[#This Row],[Заказ коробок ]]*Таблица630[[#This Row],[Кол-во шт в коробке]]</f>
        <v>0</v>
      </c>
      <c r="L896" s="85">
        <f>Таблица630[[#This Row],[Общее кол-во шт]]*Таблица630[[#This Row],[Оптовая цена KRW за 1шт]]</f>
        <v>0</v>
      </c>
      <c r="M896" s="86" t="str">
        <f>IFERROR(Таблица630[[#This Row],[Общее кол-во шт]]*Таблица630[[#This Row],[Оптовая цена USD за 1шт]],"")</f>
        <v/>
      </c>
      <c r="N896" s="87"/>
    </row>
    <row r="897" spans="1:14" ht="22.5" customHeight="1">
      <c r="A897" s="44" t="s">
        <v>29095</v>
      </c>
      <c r="B897" s="76">
        <v>8809820684689</v>
      </c>
      <c r="C897" s="50" t="s">
        <v>29096</v>
      </c>
      <c r="D897" s="77" t="s">
        <v>29097</v>
      </c>
      <c r="E897" s="78">
        <v>12000</v>
      </c>
      <c r="F897" s="15">
        <v>0.56999999999999995</v>
      </c>
      <c r="G897" s="80">
        <v>6</v>
      </c>
      <c r="H897" s="81">
        <f>Таблица630[[#This Row],[Коэфициент стоимости]]*Таблица630[[#This Row],[Розничная цена KRW]]</f>
        <v>6839.9999999999991</v>
      </c>
      <c r="I897" s="82" t="str">
        <f>IF($H$1="","Введите курс",Таблица630[[#This Row],[Оптовая цена KRW за 1шт]]/$H$1)</f>
        <v>Введите курс</v>
      </c>
      <c r="J897" s="83"/>
      <c r="K897" s="84">
        <f>Таблица630[[#This Row],[Заказ коробок ]]*Таблица630[[#This Row],[Кол-во шт в коробке]]</f>
        <v>0</v>
      </c>
      <c r="L897" s="85">
        <f>Таблица630[[#This Row],[Общее кол-во шт]]*Таблица630[[#This Row],[Оптовая цена KRW за 1шт]]</f>
        <v>0</v>
      </c>
      <c r="M897" s="86" t="str">
        <f>IFERROR(Таблица630[[#This Row],[Общее кол-во шт]]*Таблица630[[#This Row],[Оптовая цена USD за 1шт]],"")</f>
        <v/>
      </c>
      <c r="N897" s="87"/>
    </row>
    <row r="898" spans="1:14" ht="22.5" customHeight="1">
      <c r="A898" s="44" t="s">
        <v>29098</v>
      </c>
      <c r="B898" s="76">
        <v>8809820684696</v>
      </c>
      <c r="C898" s="50" t="s">
        <v>29099</v>
      </c>
      <c r="D898" s="77" t="s">
        <v>29100</v>
      </c>
      <c r="E898" s="78">
        <v>12000</v>
      </c>
      <c r="F898" s="15">
        <v>0.56999999999999995</v>
      </c>
      <c r="G898" s="80">
        <v>6</v>
      </c>
      <c r="H898" s="81">
        <f>Таблица630[[#This Row],[Коэфициент стоимости]]*Таблица630[[#This Row],[Розничная цена KRW]]</f>
        <v>6839.9999999999991</v>
      </c>
      <c r="I898" s="82" t="str">
        <f>IF($H$1="","Введите курс",Таблица630[[#This Row],[Оптовая цена KRW за 1шт]]/$H$1)</f>
        <v>Введите курс</v>
      </c>
      <c r="J898" s="83"/>
      <c r="K898" s="84">
        <f>Таблица630[[#This Row],[Заказ коробок ]]*Таблица630[[#This Row],[Кол-во шт в коробке]]</f>
        <v>0</v>
      </c>
      <c r="L898" s="85">
        <f>Таблица630[[#This Row],[Общее кол-во шт]]*Таблица630[[#This Row],[Оптовая цена KRW за 1шт]]</f>
        <v>0</v>
      </c>
      <c r="M898" s="86" t="str">
        <f>IFERROR(Таблица630[[#This Row],[Общее кол-во шт]]*Таблица630[[#This Row],[Оптовая цена USD за 1шт]],"")</f>
        <v/>
      </c>
      <c r="N898" s="87"/>
    </row>
    <row r="899" spans="1:14" ht="22.5" customHeight="1">
      <c r="A899" s="44" t="s">
        <v>29101</v>
      </c>
      <c r="B899" s="76">
        <v>8809668017519</v>
      </c>
      <c r="C899" s="50" t="s">
        <v>29102</v>
      </c>
      <c r="D899" s="77" t="s">
        <v>29103</v>
      </c>
      <c r="E899" s="78">
        <v>12000</v>
      </c>
      <c r="F899" s="15">
        <v>0.56999999999999995</v>
      </c>
      <c r="G899" s="80">
        <v>6</v>
      </c>
      <c r="H899" s="81">
        <f>Таблица630[[#This Row],[Коэфициент стоимости]]*Таблица630[[#This Row],[Розничная цена KRW]]</f>
        <v>6839.9999999999991</v>
      </c>
      <c r="I899" s="82" t="str">
        <f>IF($H$1="","Введите курс",Таблица630[[#This Row],[Оптовая цена KRW за 1шт]]/$H$1)</f>
        <v>Введите курс</v>
      </c>
      <c r="J899" s="83"/>
      <c r="K899" s="84">
        <f>Таблица630[[#This Row],[Заказ коробок ]]*Таблица630[[#This Row],[Кол-во шт в коробке]]</f>
        <v>0</v>
      </c>
      <c r="L899" s="85">
        <f>Таблица630[[#This Row],[Общее кол-во шт]]*Таблица630[[#This Row],[Оптовая цена KRW за 1шт]]</f>
        <v>0</v>
      </c>
      <c r="M899" s="86" t="str">
        <f>IFERROR(Таблица630[[#This Row],[Общее кол-во шт]]*Таблица630[[#This Row],[Оптовая цена USD за 1шт]],"")</f>
        <v/>
      </c>
      <c r="N899" s="87"/>
    </row>
    <row r="900" spans="1:14" ht="22.5" customHeight="1">
      <c r="A900" s="44" t="s">
        <v>29104</v>
      </c>
      <c r="B900" s="76">
        <v>8809668017526</v>
      </c>
      <c r="C900" s="50" t="s">
        <v>29105</v>
      </c>
      <c r="D900" s="77" t="s">
        <v>29106</v>
      </c>
      <c r="E900" s="78">
        <v>12000</v>
      </c>
      <c r="F900" s="15">
        <v>0.56999999999999995</v>
      </c>
      <c r="G900" s="80">
        <v>6</v>
      </c>
      <c r="H900" s="81">
        <f>Таблица630[[#This Row],[Коэфициент стоимости]]*Таблица630[[#This Row],[Розничная цена KRW]]</f>
        <v>6839.9999999999991</v>
      </c>
      <c r="I900" s="82" t="str">
        <f>IF($H$1="","Введите курс",Таблица630[[#This Row],[Оптовая цена KRW за 1шт]]/$H$1)</f>
        <v>Введите курс</v>
      </c>
      <c r="J900" s="83"/>
      <c r="K900" s="84">
        <f>Таблица630[[#This Row],[Заказ коробок ]]*Таблица630[[#This Row],[Кол-во шт в коробке]]</f>
        <v>0</v>
      </c>
      <c r="L900" s="85">
        <f>Таблица630[[#This Row],[Общее кол-во шт]]*Таблица630[[#This Row],[Оптовая цена KRW за 1шт]]</f>
        <v>0</v>
      </c>
      <c r="M900" s="86" t="str">
        <f>IFERROR(Таблица630[[#This Row],[Общее кол-во шт]]*Таблица630[[#This Row],[Оптовая цена USD за 1шт]],"")</f>
        <v/>
      </c>
      <c r="N900" s="87"/>
    </row>
    <row r="901" spans="1:14" ht="22.5" customHeight="1">
      <c r="A901" s="44" t="s">
        <v>29107</v>
      </c>
      <c r="B901" s="76">
        <v>8809668017533</v>
      </c>
      <c r="C901" s="50" t="s">
        <v>29108</v>
      </c>
      <c r="D901" s="77" t="s">
        <v>29109</v>
      </c>
      <c r="E901" s="78">
        <v>12000</v>
      </c>
      <c r="F901" s="15">
        <v>0.56999999999999995</v>
      </c>
      <c r="G901" s="80">
        <v>6</v>
      </c>
      <c r="H901" s="81">
        <f>Таблица630[[#This Row],[Коэфициент стоимости]]*Таблица630[[#This Row],[Розничная цена KRW]]</f>
        <v>6839.9999999999991</v>
      </c>
      <c r="I901" s="82" t="str">
        <f>IF($H$1="","Введите курс",Таблица630[[#This Row],[Оптовая цена KRW за 1шт]]/$H$1)</f>
        <v>Введите курс</v>
      </c>
      <c r="J901" s="83"/>
      <c r="K901" s="84">
        <f>Таблица630[[#This Row],[Заказ коробок ]]*Таблица630[[#This Row],[Кол-во шт в коробке]]</f>
        <v>0</v>
      </c>
      <c r="L901" s="85">
        <f>Таблица630[[#This Row],[Общее кол-во шт]]*Таблица630[[#This Row],[Оптовая цена KRW за 1шт]]</f>
        <v>0</v>
      </c>
      <c r="M901" s="86" t="str">
        <f>IFERROR(Таблица630[[#This Row],[Общее кол-во шт]]*Таблица630[[#This Row],[Оптовая цена USD за 1шт]],"")</f>
        <v/>
      </c>
      <c r="N901" s="87"/>
    </row>
    <row r="902" spans="1:14" ht="22.5" customHeight="1">
      <c r="A902" s="44" t="s">
        <v>29110</v>
      </c>
      <c r="B902" s="76">
        <v>8809668027174</v>
      </c>
      <c r="C902" s="50" t="s">
        <v>29111</v>
      </c>
      <c r="D902" s="77" t="s">
        <v>29112</v>
      </c>
      <c r="E902" s="78">
        <v>12000</v>
      </c>
      <c r="F902" s="15">
        <v>0.56999999999999995</v>
      </c>
      <c r="G902" s="80">
        <v>6</v>
      </c>
      <c r="H902" s="81">
        <f>Таблица630[[#This Row],[Коэфициент стоимости]]*Таблица630[[#This Row],[Розничная цена KRW]]</f>
        <v>6839.9999999999991</v>
      </c>
      <c r="I902" s="82" t="str">
        <f>IF($H$1="","Введите курс",Таблица630[[#This Row],[Оптовая цена KRW за 1шт]]/$H$1)</f>
        <v>Введите курс</v>
      </c>
      <c r="J902" s="83"/>
      <c r="K902" s="84">
        <f>Таблица630[[#This Row],[Заказ коробок ]]*Таблица630[[#This Row],[Кол-во шт в коробке]]</f>
        <v>0</v>
      </c>
      <c r="L902" s="85">
        <f>Таблица630[[#This Row],[Общее кол-во шт]]*Таблица630[[#This Row],[Оптовая цена KRW за 1шт]]</f>
        <v>0</v>
      </c>
      <c r="M902" s="86" t="str">
        <f>IFERROR(Таблица630[[#This Row],[Общее кол-во шт]]*Таблица630[[#This Row],[Оптовая цена USD за 1шт]],"")</f>
        <v/>
      </c>
      <c r="N902" s="87"/>
    </row>
    <row r="903" spans="1:14" ht="22.5" customHeight="1">
      <c r="A903" s="44" t="s">
        <v>29113</v>
      </c>
      <c r="B903" s="76">
        <v>8809668027181</v>
      </c>
      <c r="C903" s="50" t="s">
        <v>29114</v>
      </c>
      <c r="D903" s="77" t="s">
        <v>29115</v>
      </c>
      <c r="E903" s="78">
        <v>12000</v>
      </c>
      <c r="F903" s="15">
        <v>0.56999999999999995</v>
      </c>
      <c r="G903" s="80">
        <v>6</v>
      </c>
      <c r="H903" s="81">
        <f>Таблица630[[#This Row],[Коэфициент стоимости]]*Таблица630[[#This Row],[Розничная цена KRW]]</f>
        <v>6839.9999999999991</v>
      </c>
      <c r="I903" s="82" t="str">
        <f>IF($H$1="","Введите курс",Таблица630[[#This Row],[Оптовая цена KRW за 1шт]]/$H$1)</f>
        <v>Введите курс</v>
      </c>
      <c r="J903" s="83"/>
      <c r="K903" s="84">
        <f>Таблица630[[#This Row],[Заказ коробок ]]*Таблица630[[#This Row],[Кол-во шт в коробке]]</f>
        <v>0</v>
      </c>
      <c r="L903" s="85">
        <f>Таблица630[[#This Row],[Общее кол-во шт]]*Таблица630[[#This Row],[Оптовая цена KRW за 1шт]]</f>
        <v>0</v>
      </c>
      <c r="M903" s="86" t="str">
        <f>IFERROR(Таблица630[[#This Row],[Общее кол-во шт]]*Таблица630[[#This Row],[Оптовая цена USD за 1шт]],"")</f>
        <v/>
      </c>
      <c r="N903" s="87"/>
    </row>
    <row r="904" spans="1:14" ht="22.5" customHeight="1">
      <c r="A904" s="44" t="s">
        <v>29116</v>
      </c>
      <c r="B904" s="76">
        <v>8809668017397</v>
      </c>
      <c r="C904" s="50" t="s">
        <v>29117</v>
      </c>
      <c r="D904" s="77" t="s">
        <v>29118</v>
      </c>
      <c r="E904" s="78">
        <v>12000</v>
      </c>
      <c r="F904" s="15">
        <v>0.56999999999999995</v>
      </c>
      <c r="G904" s="80">
        <v>6</v>
      </c>
      <c r="H904" s="81">
        <f>Таблица630[[#This Row],[Коэфициент стоимости]]*Таблица630[[#This Row],[Розничная цена KRW]]</f>
        <v>6839.9999999999991</v>
      </c>
      <c r="I904" s="82" t="str">
        <f>IF($H$1="","Введите курс",Таблица630[[#This Row],[Оптовая цена KRW за 1шт]]/$H$1)</f>
        <v>Введите курс</v>
      </c>
      <c r="J904" s="83"/>
      <c r="K904" s="84">
        <f>Таблица630[[#This Row],[Заказ коробок ]]*Таблица630[[#This Row],[Кол-во шт в коробке]]</f>
        <v>0</v>
      </c>
      <c r="L904" s="85">
        <f>Таблица630[[#This Row],[Общее кол-во шт]]*Таблица630[[#This Row],[Оптовая цена KRW за 1шт]]</f>
        <v>0</v>
      </c>
      <c r="M904" s="86" t="str">
        <f>IFERROR(Таблица630[[#This Row],[Общее кол-во шт]]*Таблица630[[#This Row],[Оптовая цена USD за 1шт]],"")</f>
        <v/>
      </c>
      <c r="N904" s="87"/>
    </row>
    <row r="905" spans="1:14" ht="22.5" customHeight="1">
      <c r="A905" s="44" t="s">
        <v>29119</v>
      </c>
      <c r="B905" s="76">
        <v>8809668017502</v>
      </c>
      <c r="C905" s="50" t="s">
        <v>29120</v>
      </c>
      <c r="D905" s="77" t="s">
        <v>29121</v>
      </c>
      <c r="E905" s="78">
        <v>12000</v>
      </c>
      <c r="F905" s="15">
        <v>0.56999999999999995</v>
      </c>
      <c r="G905" s="80">
        <v>6</v>
      </c>
      <c r="H905" s="81">
        <f>Таблица630[[#This Row],[Коэфициент стоимости]]*Таблица630[[#This Row],[Розничная цена KRW]]</f>
        <v>6839.9999999999991</v>
      </c>
      <c r="I905" s="82" t="str">
        <f>IF($H$1="","Введите курс",Таблица630[[#This Row],[Оптовая цена KRW за 1шт]]/$H$1)</f>
        <v>Введите курс</v>
      </c>
      <c r="J905" s="83"/>
      <c r="K905" s="84">
        <f>Таблица630[[#This Row],[Заказ коробок ]]*Таблица630[[#This Row],[Кол-во шт в коробке]]</f>
        <v>0</v>
      </c>
      <c r="L905" s="85">
        <f>Таблица630[[#This Row],[Общее кол-во шт]]*Таблица630[[#This Row],[Оптовая цена KRW за 1шт]]</f>
        <v>0</v>
      </c>
      <c r="M905" s="86" t="str">
        <f>IFERROR(Таблица630[[#This Row],[Общее кол-во шт]]*Таблица630[[#This Row],[Оптовая цена USD за 1шт]],"")</f>
        <v/>
      </c>
      <c r="N905" s="87"/>
    </row>
    <row r="906" spans="1:14" ht="22.5" customHeight="1">
      <c r="A906" s="44" t="s">
        <v>29122</v>
      </c>
      <c r="B906" s="76">
        <v>8809820682371</v>
      </c>
      <c r="C906" s="50" t="s">
        <v>29123</v>
      </c>
      <c r="D906" s="77" t="s">
        <v>29124</v>
      </c>
      <c r="E906" s="78">
        <v>22000</v>
      </c>
      <c r="F906" s="15">
        <v>0.56999999999999995</v>
      </c>
      <c r="G906" s="80">
        <v>6</v>
      </c>
      <c r="H906" s="81">
        <f>Таблица630[[#This Row],[Коэфициент стоимости]]*Таблица630[[#This Row],[Розничная цена KRW]]</f>
        <v>12539.999999999998</v>
      </c>
      <c r="I906" s="82" t="str">
        <f>IF($H$1="","Введите курс",Таблица630[[#This Row],[Оптовая цена KRW за 1шт]]/$H$1)</f>
        <v>Введите курс</v>
      </c>
      <c r="J906" s="83"/>
      <c r="K906" s="84">
        <f>Таблица630[[#This Row],[Заказ коробок ]]*Таблица630[[#This Row],[Кол-во шт в коробке]]</f>
        <v>0</v>
      </c>
      <c r="L906" s="85">
        <f>Таблица630[[#This Row],[Общее кол-во шт]]*Таблица630[[#This Row],[Оптовая цена KRW за 1шт]]</f>
        <v>0</v>
      </c>
      <c r="M906" s="86" t="str">
        <f>IFERROR(Таблица630[[#This Row],[Общее кол-во шт]]*Таблица630[[#This Row],[Оптовая цена USD за 1шт]],"")</f>
        <v/>
      </c>
      <c r="N906" s="87"/>
    </row>
    <row r="907" spans="1:14" ht="22.5" customHeight="1">
      <c r="A907" s="44" t="s">
        <v>29125</v>
      </c>
      <c r="B907" s="76">
        <v>8809668027198</v>
      </c>
      <c r="C907" s="50" t="s">
        <v>29126</v>
      </c>
      <c r="D907" s="77" t="s">
        <v>29127</v>
      </c>
      <c r="E907" s="78">
        <v>12000</v>
      </c>
      <c r="F907" s="15">
        <v>0.56999999999999995</v>
      </c>
      <c r="G907" s="80">
        <v>6</v>
      </c>
      <c r="H907" s="81">
        <f>Таблица630[[#This Row],[Коэфициент стоимости]]*Таблица630[[#This Row],[Розничная цена KRW]]</f>
        <v>6839.9999999999991</v>
      </c>
      <c r="I907" s="82" t="str">
        <f>IF($H$1="","Введите курс",Таблица630[[#This Row],[Оптовая цена KRW за 1шт]]/$H$1)</f>
        <v>Введите курс</v>
      </c>
      <c r="J907" s="83"/>
      <c r="K907" s="84">
        <f>Таблица630[[#This Row],[Заказ коробок ]]*Таблица630[[#This Row],[Кол-во шт в коробке]]</f>
        <v>0</v>
      </c>
      <c r="L907" s="85">
        <f>Таблица630[[#This Row],[Общее кол-во шт]]*Таблица630[[#This Row],[Оптовая цена KRW за 1шт]]</f>
        <v>0</v>
      </c>
      <c r="M907" s="86" t="str">
        <f>IFERROR(Таблица630[[#This Row],[Общее кол-во шт]]*Таблица630[[#This Row],[Оптовая цена USD за 1шт]],"")</f>
        <v/>
      </c>
      <c r="N907" s="87"/>
    </row>
    <row r="908" spans="1:14" ht="22.5" customHeight="1">
      <c r="A908" s="44" t="s">
        <v>29128</v>
      </c>
      <c r="B908" s="76">
        <v>8809820685723</v>
      </c>
      <c r="C908" s="50" t="s">
        <v>29129</v>
      </c>
      <c r="D908" s="77" t="s">
        <v>29130</v>
      </c>
      <c r="E908" s="78">
        <v>100</v>
      </c>
      <c r="F908" s="15">
        <v>0.56999999999999995</v>
      </c>
      <c r="G908" s="80">
        <v>10</v>
      </c>
      <c r="H908" s="81">
        <f>Таблица630[[#This Row],[Коэфициент стоимости]]*Таблица630[[#This Row],[Розничная цена KRW]]</f>
        <v>56.999999999999993</v>
      </c>
      <c r="I908" s="82" t="str">
        <f>IF($H$1="","Введите курс",Таблица630[[#This Row],[Оптовая цена KRW за 1шт]]/$H$1)</f>
        <v>Введите курс</v>
      </c>
      <c r="J908" s="83"/>
      <c r="K908" s="84">
        <f>Таблица630[[#This Row],[Заказ коробок ]]*Таблица630[[#This Row],[Кол-во шт в коробке]]</f>
        <v>0</v>
      </c>
      <c r="L908" s="85">
        <f>Таблица630[[#This Row],[Общее кол-во шт]]*Таблица630[[#This Row],[Оптовая цена KRW за 1шт]]</f>
        <v>0</v>
      </c>
      <c r="M908" s="86" t="str">
        <f>IFERROR(Таблица630[[#This Row],[Общее кол-во шт]]*Таблица630[[#This Row],[Оптовая цена USD за 1шт]],"")</f>
        <v/>
      </c>
      <c r="N908" s="87"/>
    </row>
    <row r="909" spans="1:14" ht="22.5" customHeight="1">
      <c r="A909" s="44" t="s">
        <v>29131</v>
      </c>
      <c r="B909" s="76">
        <v>8809668023299</v>
      </c>
      <c r="C909" s="50" t="s">
        <v>29132</v>
      </c>
      <c r="D909" s="77" t="s">
        <v>29133</v>
      </c>
      <c r="E909" s="78">
        <v>8000</v>
      </c>
      <c r="F909" s="15">
        <v>0.56999999999999995</v>
      </c>
      <c r="G909" s="80">
        <v>6</v>
      </c>
      <c r="H909" s="81">
        <f>Таблица630[[#This Row],[Коэфициент стоимости]]*Таблица630[[#This Row],[Розничная цена KRW]]</f>
        <v>4560</v>
      </c>
      <c r="I909" s="82" t="str">
        <f>IF($H$1="","Введите курс",Таблица630[[#This Row],[Оптовая цена KRW за 1шт]]/$H$1)</f>
        <v>Введите курс</v>
      </c>
      <c r="J909" s="83"/>
      <c r="K909" s="84">
        <f>Таблица630[[#This Row],[Заказ коробок ]]*Таблица630[[#This Row],[Кол-во шт в коробке]]</f>
        <v>0</v>
      </c>
      <c r="L909" s="85">
        <f>Таблица630[[#This Row],[Общее кол-во шт]]*Таблица630[[#This Row],[Оптовая цена KRW за 1шт]]</f>
        <v>0</v>
      </c>
      <c r="M909" s="86" t="str">
        <f>IFERROR(Таблица630[[#This Row],[Общее кол-во шт]]*Таблица630[[#This Row],[Оптовая цена USD за 1шт]],"")</f>
        <v/>
      </c>
      <c r="N909" s="87"/>
    </row>
    <row r="910" spans="1:14" ht="22.5" customHeight="1">
      <c r="A910" s="44" t="s">
        <v>29134</v>
      </c>
      <c r="B910" s="76">
        <v>8809668011838</v>
      </c>
      <c r="C910" s="50" t="s">
        <v>29135</v>
      </c>
      <c r="D910" s="77" t="s">
        <v>29136</v>
      </c>
      <c r="E910" s="78">
        <v>9000</v>
      </c>
      <c r="F910" s="15">
        <v>0.56999999999999995</v>
      </c>
      <c r="G910" s="80">
        <v>0</v>
      </c>
      <c r="H910" s="81">
        <f>Таблица630[[#This Row],[Коэфициент стоимости]]*Таблица630[[#This Row],[Розничная цена KRW]]</f>
        <v>5130</v>
      </c>
      <c r="I910" s="82" t="str">
        <f>IF($H$1="","Введите курс",Таблица630[[#This Row],[Оптовая цена KRW за 1шт]]/$H$1)</f>
        <v>Введите курс</v>
      </c>
      <c r="J910" s="83"/>
      <c r="K910" s="84">
        <f>Таблица630[[#This Row],[Заказ коробок ]]*Таблица630[[#This Row],[Кол-во шт в коробке]]</f>
        <v>0</v>
      </c>
      <c r="L910" s="85">
        <f>Таблица630[[#This Row],[Общее кол-во шт]]*Таблица630[[#This Row],[Оптовая цена KRW за 1шт]]</f>
        <v>0</v>
      </c>
      <c r="M910" s="86" t="str">
        <f>IFERROR(Таблица630[[#This Row],[Общее кол-во шт]]*Таблица630[[#This Row],[Оптовая цена USD за 1шт]],"")</f>
        <v/>
      </c>
      <c r="N910" s="87"/>
    </row>
    <row r="911" spans="1:14" ht="22.5" customHeight="1">
      <c r="A911" s="44" t="s">
        <v>29137</v>
      </c>
      <c r="B911" s="76">
        <v>8809668011524</v>
      </c>
      <c r="C911" s="50" t="s">
        <v>29138</v>
      </c>
      <c r="D911" s="77" t="s">
        <v>29139</v>
      </c>
      <c r="E911" s="78">
        <v>9000</v>
      </c>
      <c r="F911" s="15">
        <v>0.56999999999999995</v>
      </c>
      <c r="G911" s="80">
        <v>0</v>
      </c>
      <c r="H911" s="81">
        <f>Таблица630[[#This Row],[Коэфициент стоимости]]*Таблица630[[#This Row],[Розничная цена KRW]]</f>
        <v>5130</v>
      </c>
      <c r="I911" s="82" t="str">
        <f>IF($H$1="","Введите курс",Таблица630[[#This Row],[Оптовая цена KRW за 1шт]]/$H$1)</f>
        <v>Введите курс</v>
      </c>
      <c r="J911" s="83"/>
      <c r="K911" s="84">
        <f>Таблица630[[#This Row],[Заказ коробок ]]*Таблица630[[#This Row],[Кол-во шт в коробке]]</f>
        <v>0</v>
      </c>
      <c r="L911" s="85">
        <f>Таблица630[[#This Row],[Общее кол-во шт]]*Таблица630[[#This Row],[Оптовая цена KRW за 1шт]]</f>
        <v>0</v>
      </c>
      <c r="M911" s="86" t="str">
        <f>IFERROR(Таблица630[[#This Row],[Общее кол-во шт]]*Таблица630[[#This Row],[Оптовая цена USD за 1шт]],"")</f>
        <v/>
      </c>
      <c r="N911" s="87"/>
    </row>
    <row r="912" spans="1:14" ht="22.5" customHeight="1">
      <c r="A912" s="44" t="s">
        <v>29140</v>
      </c>
      <c r="B912" s="76">
        <v>8809668011579</v>
      </c>
      <c r="C912" s="50" t="s">
        <v>29141</v>
      </c>
      <c r="D912" s="77" t="s">
        <v>29142</v>
      </c>
      <c r="E912" s="78">
        <v>9000</v>
      </c>
      <c r="F912" s="15">
        <v>0.56999999999999995</v>
      </c>
      <c r="G912" s="80">
        <v>0</v>
      </c>
      <c r="H912" s="81">
        <f>Таблица630[[#This Row],[Коэфициент стоимости]]*Таблица630[[#This Row],[Розничная цена KRW]]</f>
        <v>5130</v>
      </c>
      <c r="I912" s="82" t="str">
        <f>IF($H$1="","Введите курс",Таблица630[[#This Row],[Оптовая цена KRW за 1шт]]/$H$1)</f>
        <v>Введите курс</v>
      </c>
      <c r="J912" s="83"/>
      <c r="K912" s="84">
        <f>Таблица630[[#This Row],[Заказ коробок ]]*Таблица630[[#This Row],[Кол-во шт в коробке]]</f>
        <v>0</v>
      </c>
      <c r="L912" s="85">
        <f>Таблица630[[#This Row],[Общее кол-во шт]]*Таблица630[[#This Row],[Оптовая цена KRW за 1шт]]</f>
        <v>0</v>
      </c>
      <c r="M912" s="86" t="str">
        <f>IFERROR(Таблица630[[#This Row],[Общее кол-во шт]]*Таблица630[[#This Row],[Оптовая цена USD за 1шт]],"")</f>
        <v/>
      </c>
      <c r="N912" s="87"/>
    </row>
    <row r="913" spans="1:14" ht="22.5" customHeight="1">
      <c r="A913" s="44" t="s">
        <v>29143</v>
      </c>
      <c r="B913" s="76">
        <v>8809668025330</v>
      </c>
      <c r="C913" s="50" t="s">
        <v>29144</v>
      </c>
      <c r="D913" s="77" t="s">
        <v>29145</v>
      </c>
      <c r="E913" s="78">
        <v>9000</v>
      </c>
      <c r="F913" s="15">
        <v>0.56999999999999995</v>
      </c>
      <c r="G913" s="80">
        <v>0</v>
      </c>
      <c r="H913" s="81">
        <f>Таблица630[[#This Row],[Коэфициент стоимости]]*Таблица630[[#This Row],[Розничная цена KRW]]</f>
        <v>5130</v>
      </c>
      <c r="I913" s="82" t="str">
        <f>IF($H$1="","Введите курс",Таблица630[[#This Row],[Оптовая цена KRW за 1шт]]/$H$1)</f>
        <v>Введите курс</v>
      </c>
      <c r="J913" s="83"/>
      <c r="K913" s="84">
        <f>Таблица630[[#This Row],[Заказ коробок ]]*Таблица630[[#This Row],[Кол-во шт в коробке]]</f>
        <v>0</v>
      </c>
      <c r="L913" s="85">
        <f>Таблица630[[#This Row],[Общее кол-во шт]]*Таблица630[[#This Row],[Оптовая цена KRW за 1шт]]</f>
        <v>0</v>
      </c>
      <c r="M913" s="86" t="str">
        <f>IFERROR(Таблица630[[#This Row],[Общее кол-во шт]]*Таблица630[[#This Row],[Оптовая цена USD за 1шт]],"")</f>
        <v/>
      </c>
      <c r="N913" s="87"/>
    </row>
    <row r="914" spans="1:14" ht="22.5" customHeight="1">
      <c r="A914" s="44" t="s">
        <v>29146</v>
      </c>
      <c r="B914" s="76">
        <v>8809668024913</v>
      </c>
      <c r="C914" s="50" t="s">
        <v>29147</v>
      </c>
      <c r="D914" s="77" t="s">
        <v>29148</v>
      </c>
      <c r="E914" s="78">
        <v>9000</v>
      </c>
      <c r="F914" s="15">
        <v>0.56999999999999995</v>
      </c>
      <c r="G914" s="80">
        <v>0</v>
      </c>
      <c r="H914" s="81">
        <f>Таблица630[[#This Row],[Коэфициент стоимости]]*Таблица630[[#This Row],[Розничная цена KRW]]</f>
        <v>5130</v>
      </c>
      <c r="I914" s="82" t="str">
        <f>IF($H$1="","Введите курс",Таблица630[[#This Row],[Оптовая цена KRW за 1шт]]/$H$1)</f>
        <v>Введите курс</v>
      </c>
      <c r="J914" s="83"/>
      <c r="K914" s="84">
        <f>Таблица630[[#This Row],[Заказ коробок ]]*Таблица630[[#This Row],[Кол-во шт в коробке]]</f>
        <v>0</v>
      </c>
      <c r="L914" s="85">
        <f>Таблица630[[#This Row],[Общее кол-во шт]]*Таблица630[[#This Row],[Оптовая цена KRW за 1шт]]</f>
        <v>0</v>
      </c>
      <c r="M914" s="86" t="str">
        <f>IFERROR(Таблица630[[#This Row],[Общее кол-во шт]]*Таблица630[[#This Row],[Оптовая цена USD за 1шт]],"")</f>
        <v/>
      </c>
      <c r="N914" s="87"/>
    </row>
    <row r="915" spans="1:14" ht="22.5" customHeight="1">
      <c r="A915" s="44" t="s">
        <v>29149</v>
      </c>
      <c r="B915" s="76">
        <v>8809668011517</v>
      </c>
      <c r="C915" s="50" t="s">
        <v>29150</v>
      </c>
      <c r="D915" s="77" t="s">
        <v>29151</v>
      </c>
      <c r="E915" s="78">
        <v>9000</v>
      </c>
      <c r="F915" s="15">
        <v>0.56999999999999995</v>
      </c>
      <c r="G915" s="80">
        <v>0</v>
      </c>
      <c r="H915" s="81">
        <f>Таблица630[[#This Row],[Коэфициент стоимости]]*Таблица630[[#This Row],[Розничная цена KRW]]</f>
        <v>5130</v>
      </c>
      <c r="I915" s="82" t="str">
        <f>IF($H$1="","Введите курс",Таблица630[[#This Row],[Оптовая цена KRW за 1шт]]/$H$1)</f>
        <v>Введите курс</v>
      </c>
      <c r="J915" s="83"/>
      <c r="K915" s="84">
        <f>Таблица630[[#This Row],[Заказ коробок ]]*Таблица630[[#This Row],[Кол-во шт в коробке]]</f>
        <v>0</v>
      </c>
      <c r="L915" s="85">
        <f>Таблица630[[#This Row],[Общее кол-во шт]]*Таблица630[[#This Row],[Оптовая цена KRW за 1шт]]</f>
        <v>0</v>
      </c>
      <c r="M915" s="86" t="str">
        <f>IFERROR(Таблица630[[#This Row],[Общее кол-во шт]]*Таблица630[[#This Row],[Оптовая цена USD за 1шт]],"")</f>
        <v/>
      </c>
      <c r="N915" s="87"/>
    </row>
    <row r="916" spans="1:14" ht="22.5" customHeight="1">
      <c r="A916" s="44" t="s">
        <v>29152</v>
      </c>
      <c r="B916" s="76">
        <v>8809668011548</v>
      </c>
      <c r="C916" s="50" t="s">
        <v>29153</v>
      </c>
      <c r="D916" s="77" t="s">
        <v>29154</v>
      </c>
      <c r="E916" s="78">
        <v>9000</v>
      </c>
      <c r="F916" s="15">
        <v>0.56999999999999995</v>
      </c>
      <c r="G916" s="80">
        <v>0</v>
      </c>
      <c r="H916" s="81">
        <f>Таблица630[[#This Row],[Коэфициент стоимости]]*Таблица630[[#This Row],[Розничная цена KRW]]</f>
        <v>5130</v>
      </c>
      <c r="I916" s="82" t="str">
        <f>IF($H$1="","Введите курс",Таблица630[[#This Row],[Оптовая цена KRW за 1шт]]/$H$1)</f>
        <v>Введите курс</v>
      </c>
      <c r="J916" s="83"/>
      <c r="K916" s="84">
        <f>Таблица630[[#This Row],[Заказ коробок ]]*Таблица630[[#This Row],[Кол-во шт в коробке]]</f>
        <v>0</v>
      </c>
      <c r="L916" s="85">
        <f>Таблица630[[#This Row],[Общее кол-во шт]]*Таблица630[[#This Row],[Оптовая цена KRW за 1шт]]</f>
        <v>0</v>
      </c>
      <c r="M916" s="86" t="str">
        <f>IFERROR(Таблица630[[#This Row],[Общее кол-во шт]]*Таблица630[[#This Row],[Оптовая цена USD за 1шт]],"")</f>
        <v/>
      </c>
      <c r="N916" s="87"/>
    </row>
    <row r="917" spans="1:14" ht="22.5" customHeight="1">
      <c r="A917" s="44" t="s">
        <v>29155</v>
      </c>
      <c r="B917" s="76">
        <v>8809668011555</v>
      </c>
      <c r="C917" s="50" t="s">
        <v>29156</v>
      </c>
      <c r="D917" s="77" t="s">
        <v>29157</v>
      </c>
      <c r="E917" s="78">
        <v>9000</v>
      </c>
      <c r="F917" s="15">
        <v>0.56999999999999995</v>
      </c>
      <c r="G917" s="80">
        <v>0</v>
      </c>
      <c r="H917" s="81">
        <f>Таблица630[[#This Row],[Коэфициент стоимости]]*Таблица630[[#This Row],[Розничная цена KRW]]</f>
        <v>5130</v>
      </c>
      <c r="I917" s="82" t="str">
        <f>IF($H$1="","Введите курс",Таблица630[[#This Row],[Оптовая цена KRW за 1шт]]/$H$1)</f>
        <v>Введите курс</v>
      </c>
      <c r="J917" s="83"/>
      <c r="K917" s="84">
        <f>Таблица630[[#This Row],[Заказ коробок ]]*Таблица630[[#This Row],[Кол-во шт в коробке]]</f>
        <v>0</v>
      </c>
      <c r="L917" s="85">
        <f>Таблица630[[#This Row],[Общее кол-во шт]]*Таблица630[[#This Row],[Оптовая цена KRW за 1шт]]</f>
        <v>0</v>
      </c>
      <c r="M917" s="86" t="str">
        <f>IFERROR(Таблица630[[#This Row],[Общее кол-во шт]]*Таблица630[[#This Row],[Оптовая цена USD за 1шт]],"")</f>
        <v/>
      </c>
      <c r="N917" s="87"/>
    </row>
    <row r="918" spans="1:14" ht="22.5" customHeight="1">
      <c r="A918" s="44" t="s">
        <v>29158</v>
      </c>
      <c r="B918" s="76">
        <v>8809668011562</v>
      </c>
      <c r="C918" s="50" t="s">
        <v>29159</v>
      </c>
      <c r="D918" s="77" t="s">
        <v>29160</v>
      </c>
      <c r="E918" s="78">
        <v>9000</v>
      </c>
      <c r="F918" s="15">
        <v>0.56999999999999995</v>
      </c>
      <c r="G918" s="80">
        <v>0</v>
      </c>
      <c r="H918" s="81">
        <f>Таблица630[[#This Row],[Коэфициент стоимости]]*Таблица630[[#This Row],[Розничная цена KRW]]</f>
        <v>5130</v>
      </c>
      <c r="I918" s="82" t="str">
        <f>IF($H$1="","Введите курс",Таблица630[[#This Row],[Оптовая цена KRW за 1шт]]/$H$1)</f>
        <v>Введите курс</v>
      </c>
      <c r="J918" s="83"/>
      <c r="K918" s="84">
        <f>Таблица630[[#This Row],[Заказ коробок ]]*Таблица630[[#This Row],[Кол-во шт в коробке]]</f>
        <v>0</v>
      </c>
      <c r="L918" s="85">
        <f>Таблица630[[#This Row],[Общее кол-во шт]]*Таблица630[[#This Row],[Оптовая цена KRW за 1шт]]</f>
        <v>0</v>
      </c>
      <c r="M918" s="86" t="str">
        <f>IFERROR(Таблица630[[#This Row],[Общее кол-во шт]]*Таблица630[[#This Row],[Оптовая цена USD за 1шт]],"")</f>
        <v/>
      </c>
      <c r="N918" s="87"/>
    </row>
    <row r="919" spans="1:14" ht="22.5" customHeight="1">
      <c r="A919" s="44" t="s">
        <v>29161</v>
      </c>
      <c r="B919" s="76">
        <v>8806173529148</v>
      </c>
      <c r="C919" s="50" t="s">
        <v>29162</v>
      </c>
      <c r="D919" s="77" t="s">
        <v>29163</v>
      </c>
      <c r="E919" s="78">
        <v>8000</v>
      </c>
      <c r="F919" s="15">
        <v>0.56999999999999995</v>
      </c>
      <c r="G919" s="80">
        <v>6</v>
      </c>
      <c r="H919" s="81">
        <f>Таблица630[[#This Row],[Коэфициент стоимости]]*Таблица630[[#This Row],[Розничная цена KRW]]</f>
        <v>4560</v>
      </c>
      <c r="I919" s="82" t="str">
        <f>IF($H$1="","Введите курс",Таблица630[[#This Row],[Оптовая цена KRW за 1шт]]/$H$1)</f>
        <v>Введите курс</v>
      </c>
      <c r="J919" s="83"/>
      <c r="K919" s="84">
        <f>Таблица630[[#This Row],[Заказ коробок ]]*Таблица630[[#This Row],[Кол-во шт в коробке]]</f>
        <v>0</v>
      </c>
      <c r="L919" s="85">
        <f>Таблица630[[#This Row],[Общее кол-во шт]]*Таблица630[[#This Row],[Оптовая цена KRW за 1шт]]</f>
        <v>0</v>
      </c>
      <c r="M919" s="86" t="str">
        <f>IFERROR(Таблица630[[#This Row],[Общее кол-во шт]]*Таблица630[[#This Row],[Оптовая цена USD за 1шт]],"")</f>
        <v/>
      </c>
      <c r="N919" s="87"/>
    </row>
    <row r="920" spans="1:14" ht="22.5" customHeight="1">
      <c r="A920" s="44" t="s">
        <v>29164</v>
      </c>
      <c r="B920" s="76">
        <v>8809668011500</v>
      </c>
      <c r="C920" s="50" t="s">
        <v>29165</v>
      </c>
      <c r="D920" s="77" t="s">
        <v>29166</v>
      </c>
      <c r="E920" s="78">
        <v>9000</v>
      </c>
      <c r="F920" s="15">
        <v>0.56999999999999995</v>
      </c>
      <c r="G920" s="80">
        <v>0</v>
      </c>
      <c r="H920" s="81">
        <f>Таблица630[[#This Row],[Коэфициент стоимости]]*Таблица630[[#This Row],[Розничная цена KRW]]</f>
        <v>5130</v>
      </c>
      <c r="I920" s="82" t="str">
        <f>IF($H$1="","Введите курс",Таблица630[[#This Row],[Оптовая цена KRW за 1шт]]/$H$1)</f>
        <v>Введите курс</v>
      </c>
      <c r="J920" s="83"/>
      <c r="K920" s="84">
        <f>Таблица630[[#This Row],[Заказ коробок ]]*Таблица630[[#This Row],[Кол-во шт в коробке]]</f>
        <v>0</v>
      </c>
      <c r="L920" s="85">
        <f>Таблица630[[#This Row],[Общее кол-во шт]]*Таблица630[[#This Row],[Оптовая цена KRW за 1шт]]</f>
        <v>0</v>
      </c>
      <c r="M920" s="86" t="str">
        <f>IFERROR(Таблица630[[#This Row],[Общее кол-во шт]]*Таблица630[[#This Row],[Оптовая цена USD за 1шт]],"")</f>
        <v/>
      </c>
      <c r="N920" s="87"/>
    </row>
    <row r="921" spans="1:14" ht="22.5" customHeight="1">
      <c r="A921" s="44" t="s">
        <v>29167</v>
      </c>
      <c r="B921" s="76">
        <v>8809668011531</v>
      </c>
      <c r="C921" s="50" t="s">
        <v>29168</v>
      </c>
      <c r="D921" s="77" t="s">
        <v>29169</v>
      </c>
      <c r="E921" s="78">
        <v>9000</v>
      </c>
      <c r="F921" s="15">
        <v>0.56999999999999995</v>
      </c>
      <c r="G921" s="80">
        <v>0</v>
      </c>
      <c r="H921" s="81">
        <f>Таблица630[[#This Row],[Коэфициент стоимости]]*Таблица630[[#This Row],[Розничная цена KRW]]</f>
        <v>5130</v>
      </c>
      <c r="I921" s="82" t="str">
        <f>IF($H$1="","Введите курс",Таблица630[[#This Row],[Оптовая цена KRW за 1шт]]/$H$1)</f>
        <v>Введите курс</v>
      </c>
      <c r="J921" s="83"/>
      <c r="K921" s="84">
        <f>Таблица630[[#This Row],[Заказ коробок ]]*Таблица630[[#This Row],[Кол-во шт в коробке]]</f>
        <v>0</v>
      </c>
      <c r="L921" s="85">
        <f>Таблица630[[#This Row],[Общее кол-во шт]]*Таблица630[[#This Row],[Оптовая цена KRW за 1шт]]</f>
        <v>0</v>
      </c>
      <c r="M921" s="86" t="str">
        <f>IFERROR(Таблица630[[#This Row],[Общее кол-во шт]]*Таблица630[[#This Row],[Оптовая цена USD за 1шт]],"")</f>
        <v/>
      </c>
      <c r="N921" s="87"/>
    </row>
    <row r="922" spans="1:14" ht="22.5" customHeight="1">
      <c r="A922" s="44" t="s">
        <v>29170</v>
      </c>
      <c r="B922" s="76">
        <v>8809668011586</v>
      </c>
      <c r="C922" s="50" t="s">
        <v>29171</v>
      </c>
      <c r="D922" s="77" t="s">
        <v>29172</v>
      </c>
      <c r="E922" s="78">
        <v>9000</v>
      </c>
      <c r="F922" s="15">
        <v>0.56999999999999995</v>
      </c>
      <c r="G922" s="80">
        <v>0</v>
      </c>
      <c r="H922" s="81">
        <f>Таблица630[[#This Row],[Коэфициент стоимости]]*Таблица630[[#This Row],[Розничная цена KRW]]</f>
        <v>5130</v>
      </c>
      <c r="I922" s="82" t="str">
        <f>IF($H$1="","Введите курс",Таблица630[[#This Row],[Оптовая цена KRW за 1шт]]/$H$1)</f>
        <v>Введите курс</v>
      </c>
      <c r="J922" s="83"/>
      <c r="K922" s="84">
        <f>Таблица630[[#This Row],[Заказ коробок ]]*Таблица630[[#This Row],[Кол-во шт в коробке]]</f>
        <v>0</v>
      </c>
      <c r="L922" s="85">
        <f>Таблица630[[#This Row],[Общее кол-во шт]]*Таблица630[[#This Row],[Оптовая цена KRW за 1шт]]</f>
        <v>0</v>
      </c>
      <c r="M922" s="86" t="str">
        <f>IFERROR(Таблица630[[#This Row],[Общее кол-во шт]]*Таблица630[[#This Row],[Оптовая цена USD за 1шт]],"")</f>
        <v/>
      </c>
      <c r="N922" s="87"/>
    </row>
    <row r="923" spans="1:14" ht="22.5" customHeight="1">
      <c r="A923" s="44" t="s">
        <v>29173</v>
      </c>
      <c r="B923" s="76">
        <v>8809668011616</v>
      </c>
      <c r="C923" s="50" t="s">
        <v>29174</v>
      </c>
      <c r="D923" s="77" t="s">
        <v>29175</v>
      </c>
      <c r="E923" s="78">
        <v>9000</v>
      </c>
      <c r="F923" s="15">
        <v>0.56999999999999995</v>
      </c>
      <c r="G923" s="80">
        <v>4</v>
      </c>
      <c r="H923" s="81">
        <f>Таблица630[[#This Row],[Коэфициент стоимости]]*Таблица630[[#This Row],[Розничная цена KRW]]</f>
        <v>5130</v>
      </c>
      <c r="I923" s="82" t="str">
        <f>IF($H$1="","Введите курс",Таблица630[[#This Row],[Оптовая цена KRW за 1шт]]/$H$1)</f>
        <v>Введите курс</v>
      </c>
      <c r="J923" s="83"/>
      <c r="K923" s="84">
        <f>Таблица630[[#This Row],[Заказ коробок ]]*Таблица630[[#This Row],[Кол-во шт в коробке]]</f>
        <v>0</v>
      </c>
      <c r="L923" s="85">
        <f>Таблица630[[#This Row],[Общее кол-во шт]]*Таблица630[[#This Row],[Оптовая цена KRW за 1шт]]</f>
        <v>0</v>
      </c>
      <c r="M923" s="86" t="str">
        <f>IFERROR(Таблица630[[#This Row],[Общее кол-во шт]]*Таблица630[[#This Row],[Оптовая цена USD за 1шт]],"")</f>
        <v/>
      </c>
      <c r="N923" s="87"/>
    </row>
    <row r="924" spans="1:14" ht="22.5" customHeight="1">
      <c r="A924" s="44" t="s">
        <v>29176</v>
      </c>
      <c r="B924" s="76">
        <v>8806382679870</v>
      </c>
      <c r="C924" s="50" t="s">
        <v>29177</v>
      </c>
      <c r="D924" s="77" t="s">
        <v>29178</v>
      </c>
      <c r="E924" s="78">
        <v>5000</v>
      </c>
      <c r="F924" s="15">
        <v>0.56999999999999995</v>
      </c>
      <c r="G924" s="80">
        <v>10</v>
      </c>
      <c r="H924" s="81">
        <f>Таблица630[[#This Row],[Коэфициент стоимости]]*Таблица630[[#This Row],[Розничная цена KRW]]</f>
        <v>2849.9999999999995</v>
      </c>
      <c r="I924" s="82" t="str">
        <f>IF($H$1="","Введите курс",Таблица630[[#This Row],[Оптовая цена KRW за 1шт]]/$H$1)</f>
        <v>Введите курс</v>
      </c>
      <c r="J924" s="83"/>
      <c r="K924" s="84">
        <f>Таблица630[[#This Row],[Заказ коробок ]]*Таблица630[[#This Row],[Кол-во шт в коробке]]</f>
        <v>0</v>
      </c>
      <c r="L924" s="85">
        <f>Таблица630[[#This Row],[Общее кол-во шт]]*Таблица630[[#This Row],[Оптовая цена KRW за 1шт]]</f>
        <v>0</v>
      </c>
      <c r="M924" s="86" t="str">
        <f>IFERROR(Таблица630[[#This Row],[Общее кол-во шт]]*Таблица630[[#This Row],[Оптовая цена USD за 1шт]],"")</f>
        <v/>
      </c>
      <c r="N924" s="87"/>
    </row>
    <row r="925" spans="1:14" ht="22.5" customHeight="1">
      <c r="A925" s="44" t="s">
        <v>29179</v>
      </c>
      <c r="B925" s="76">
        <v>8809667983051</v>
      </c>
      <c r="C925" s="50" t="s">
        <v>29180</v>
      </c>
      <c r="D925" s="77" t="s">
        <v>29181</v>
      </c>
      <c r="E925" s="78">
        <v>2500</v>
      </c>
      <c r="F925" s="15">
        <v>0.56999999999999995</v>
      </c>
      <c r="G925" s="80">
        <v>20</v>
      </c>
      <c r="H925" s="81">
        <f>Таблица630[[#This Row],[Коэфициент стоимости]]*Таблица630[[#This Row],[Розничная цена KRW]]</f>
        <v>1424.9999999999998</v>
      </c>
      <c r="I925" s="82" t="str">
        <f>IF($H$1="","Введите курс",Таблица630[[#This Row],[Оптовая цена KRW за 1шт]]/$H$1)</f>
        <v>Введите курс</v>
      </c>
      <c r="J925" s="83"/>
      <c r="K925" s="84">
        <f>Таблица630[[#This Row],[Заказ коробок ]]*Таблица630[[#This Row],[Кол-во шт в коробке]]</f>
        <v>0</v>
      </c>
      <c r="L925" s="85">
        <f>Таблица630[[#This Row],[Общее кол-во шт]]*Таблица630[[#This Row],[Оптовая цена KRW за 1шт]]</f>
        <v>0</v>
      </c>
      <c r="M925" s="86" t="str">
        <f>IFERROR(Таблица630[[#This Row],[Общее кол-во шт]]*Таблица630[[#This Row],[Оптовая цена USD за 1шт]],"")</f>
        <v/>
      </c>
      <c r="N925" s="87"/>
    </row>
    <row r="926" spans="1:14" ht="22.5" customHeight="1">
      <c r="A926" s="44" t="s">
        <v>29182</v>
      </c>
      <c r="B926" s="76">
        <v>8806179416428</v>
      </c>
      <c r="C926" s="50" t="s">
        <v>29183</v>
      </c>
      <c r="D926" s="77" t="s">
        <v>29184</v>
      </c>
      <c r="E926" s="78">
        <v>5000</v>
      </c>
      <c r="F926" s="15">
        <v>0.56999999999999995</v>
      </c>
      <c r="G926" s="80">
        <v>10</v>
      </c>
      <c r="H926" s="81">
        <f>Таблица630[[#This Row],[Коэфициент стоимости]]*Таблица630[[#This Row],[Розничная цена KRW]]</f>
        <v>2849.9999999999995</v>
      </c>
      <c r="I926" s="82" t="str">
        <f>IF($H$1="","Введите курс",Таблица630[[#This Row],[Оптовая цена KRW за 1шт]]/$H$1)</f>
        <v>Введите курс</v>
      </c>
      <c r="J926" s="83"/>
      <c r="K926" s="84">
        <f>Таблица630[[#This Row],[Заказ коробок ]]*Таблица630[[#This Row],[Кол-во шт в коробке]]</f>
        <v>0</v>
      </c>
      <c r="L926" s="85">
        <f>Таблица630[[#This Row],[Общее кол-во шт]]*Таблица630[[#This Row],[Оптовая цена KRW за 1шт]]</f>
        <v>0</v>
      </c>
      <c r="M926" s="86" t="str">
        <f>IFERROR(Таблица630[[#This Row],[Общее кол-во шт]]*Таблица630[[#This Row],[Оптовая цена USD за 1шт]],"")</f>
        <v/>
      </c>
      <c r="N926" s="87"/>
    </row>
    <row r="927" spans="1:14" ht="22.5" customHeight="1">
      <c r="A927" s="44" t="s">
        <v>29185</v>
      </c>
      <c r="B927" s="76">
        <v>8806179490282</v>
      </c>
      <c r="C927" s="50" t="s">
        <v>29186</v>
      </c>
      <c r="D927" s="77" t="s">
        <v>29187</v>
      </c>
      <c r="E927" s="78">
        <v>7000</v>
      </c>
      <c r="F927" s="15">
        <v>0.56999999999999995</v>
      </c>
      <c r="G927" s="80">
        <v>6</v>
      </c>
      <c r="H927" s="81">
        <f>Таблица630[[#This Row],[Коэфициент стоимости]]*Таблица630[[#This Row],[Розничная цена KRW]]</f>
        <v>3989.9999999999995</v>
      </c>
      <c r="I927" s="82" t="str">
        <f>IF($H$1="","Введите курс",Таблица630[[#This Row],[Оптовая цена KRW за 1шт]]/$H$1)</f>
        <v>Введите курс</v>
      </c>
      <c r="J927" s="83"/>
      <c r="K927" s="84">
        <f>Таблица630[[#This Row],[Заказ коробок ]]*Таблица630[[#This Row],[Кол-во шт в коробке]]</f>
        <v>0</v>
      </c>
      <c r="L927" s="85">
        <f>Таблица630[[#This Row],[Общее кол-во шт]]*Таблица630[[#This Row],[Оптовая цена KRW за 1шт]]</f>
        <v>0</v>
      </c>
      <c r="M927" s="86" t="str">
        <f>IFERROR(Таблица630[[#This Row],[Общее кол-во шт]]*Таблица630[[#This Row],[Оптовая цена USD за 1шт]],"")</f>
        <v/>
      </c>
      <c r="N927" s="87"/>
    </row>
    <row r="928" spans="1:14" ht="22.5" customHeight="1">
      <c r="A928" s="44" t="s">
        <v>29188</v>
      </c>
      <c r="B928" s="76">
        <v>8809668028614</v>
      </c>
      <c r="C928" s="50" t="s">
        <v>29189</v>
      </c>
      <c r="D928" s="77" t="s">
        <v>29190</v>
      </c>
      <c r="E928" s="78">
        <v>8000</v>
      </c>
      <c r="F928" s="15">
        <v>0.56999999999999995</v>
      </c>
      <c r="G928" s="80">
        <v>6</v>
      </c>
      <c r="H928" s="81">
        <f>Таблица630[[#This Row],[Коэфициент стоимости]]*Таблица630[[#This Row],[Розничная цена KRW]]</f>
        <v>4560</v>
      </c>
      <c r="I928" s="82" t="str">
        <f>IF($H$1="","Введите курс",Таблица630[[#This Row],[Оптовая цена KRW за 1шт]]/$H$1)</f>
        <v>Введите курс</v>
      </c>
      <c r="J928" s="83"/>
      <c r="K928" s="84">
        <f>Таблица630[[#This Row],[Заказ коробок ]]*Таблица630[[#This Row],[Кол-во шт в коробке]]</f>
        <v>0</v>
      </c>
      <c r="L928" s="85">
        <f>Таблица630[[#This Row],[Общее кол-во шт]]*Таблица630[[#This Row],[Оптовая цена KRW за 1шт]]</f>
        <v>0</v>
      </c>
      <c r="M928" s="86" t="str">
        <f>IFERROR(Таблица630[[#This Row],[Общее кол-во шт]]*Таблица630[[#This Row],[Оптовая цена USD за 1шт]],"")</f>
        <v/>
      </c>
      <c r="N928" s="87"/>
    </row>
    <row r="929" spans="1:14" ht="22.5" customHeight="1">
      <c r="A929" s="44" t="s">
        <v>29191</v>
      </c>
      <c r="B929" s="76">
        <v>8809668023909</v>
      </c>
      <c r="C929" s="50" t="s">
        <v>29192</v>
      </c>
      <c r="D929" s="77" t="s">
        <v>29193</v>
      </c>
      <c r="E929" s="78">
        <v>5500</v>
      </c>
      <c r="F929" s="15">
        <v>0.56999999999999995</v>
      </c>
      <c r="G929" s="80">
        <v>10</v>
      </c>
      <c r="H929" s="81">
        <f>Таблица630[[#This Row],[Коэфициент стоимости]]*Таблица630[[#This Row],[Розничная цена KRW]]</f>
        <v>3134.9999999999995</v>
      </c>
      <c r="I929" s="82" t="str">
        <f>IF($H$1="","Введите курс",Таблица630[[#This Row],[Оптовая цена KRW за 1шт]]/$H$1)</f>
        <v>Введите курс</v>
      </c>
      <c r="J929" s="83"/>
      <c r="K929" s="84">
        <f>Таблица630[[#This Row],[Заказ коробок ]]*Таблица630[[#This Row],[Кол-во шт в коробке]]</f>
        <v>0</v>
      </c>
      <c r="L929" s="85">
        <f>Таблица630[[#This Row],[Общее кол-во шт]]*Таблица630[[#This Row],[Оптовая цена KRW за 1шт]]</f>
        <v>0</v>
      </c>
      <c r="M929" s="86" t="str">
        <f>IFERROR(Таблица630[[#This Row],[Общее кол-во шт]]*Таблица630[[#This Row],[Оптовая цена USD за 1шт]],"")</f>
        <v/>
      </c>
      <c r="N929" s="87"/>
    </row>
    <row r="930" spans="1:14" ht="22.5" customHeight="1">
      <c r="A930" s="44" t="s">
        <v>29194</v>
      </c>
      <c r="B930" s="76">
        <v>8809668023916</v>
      </c>
      <c r="C930" s="50" t="s">
        <v>29195</v>
      </c>
      <c r="D930" s="77" t="s">
        <v>29196</v>
      </c>
      <c r="E930" s="78">
        <v>1500</v>
      </c>
      <c r="F930" s="15">
        <v>0.56999999999999995</v>
      </c>
      <c r="G930" s="80">
        <v>50</v>
      </c>
      <c r="H930" s="81">
        <f>Таблица630[[#This Row],[Коэфициент стоимости]]*Таблица630[[#This Row],[Розничная цена KRW]]</f>
        <v>854.99999999999989</v>
      </c>
      <c r="I930" s="82" t="str">
        <f>IF($H$1="","Введите курс",Таблица630[[#This Row],[Оптовая цена KRW за 1шт]]/$H$1)</f>
        <v>Введите курс</v>
      </c>
      <c r="J930" s="83"/>
      <c r="K930" s="84">
        <f>Таблица630[[#This Row],[Заказ коробок ]]*Таблица630[[#This Row],[Кол-во шт в коробке]]</f>
        <v>0</v>
      </c>
      <c r="L930" s="85">
        <f>Таблица630[[#This Row],[Общее кол-во шт]]*Таблица630[[#This Row],[Оптовая цена KRW за 1шт]]</f>
        <v>0</v>
      </c>
      <c r="M930" s="86" t="str">
        <f>IFERROR(Таблица630[[#This Row],[Общее кол-во шт]]*Таблица630[[#This Row],[Оптовая цена USD за 1шт]],"")</f>
        <v/>
      </c>
      <c r="N930" s="87"/>
    </row>
    <row r="931" spans="1:14" ht="22.5" customHeight="1">
      <c r="A931" s="44" t="s">
        <v>29197</v>
      </c>
      <c r="B931" s="76">
        <v>8809668023893</v>
      </c>
      <c r="C931" s="50" t="s">
        <v>29198</v>
      </c>
      <c r="D931" s="77" t="s">
        <v>29199</v>
      </c>
      <c r="E931" s="78">
        <v>4500</v>
      </c>
      <c r="F931" s="15">
        <v>0.56999999999999995</v>
      </c>
      <c r="G931" s="80">
        <v>10</v>
      </c>
      <c r="H931" s="81">
        <f>Таблица630[[#This Row],[Коэфициент стоимости]]*Таблица630[[#This Row],[Розничная цена KRW]]</f>
        <v>2565</v>
      </c>
      <c r="I931" s="82" t="str">
        <f>IF($H$1="","Введите курс",Таблица630[[#This Row],[Оптовая цена KRW за 1шт]]/$H$1)</f>
        <v>Введите курс</v>
      </c>
      <c r="J931" s="83"/>
      <c r="K931" s="84">
        <f>Таблица630[[#This Row],[Заказ коробок ]]*Таблица630[[#This Row],[Кол-во шт в коробке]]</f>
        <v>0</v>
      </c>
      <c r="L931" s="85">
        <f>Таблица630[[#This Row],[Общее кол-во шт]]*Таблица630[[#This Row],[Оптовая цена KRW за 1шт]]</f>
        <v>0</v>
      </c>
      <c r="M931" s="86" t="str">
        <f>IFERROR(Таблица630[[#This Row],[Общее кол-во шт]]*Таблица630[[#This Row],[Оптовая цена USD за 1шт]],"")</f>
        <v/>
      </c>
      <c r="N931" s="87"/>
    </row>
    <row r="932" spans="1:14" ht="22.5" customHeight="1">
      <c r="A932" s="44" t="s">
        <v>29200</v>
      </c>
      <c r="B932" s="76">
        <v>8809667986663</v>
      </c>
      <c r="C932" s="50" t="s">
        <v>29201</v>
      </c>
      <c r="D932" s="77" t="s">
        <v>29202</v>
      </c>
      <c r="E932" s="78">
        <v>1000</v>
      </c>
      <c r="F932" s="15">
        <v>0.56999999999999995</v>
      </c>
      <c r="G932" s="80">
        <v>50</v>
      </c>
      <c r="H932" s="81">
        <f>Таблица630[[#This Row],[Коэфициент стоимости]]*Таблица630[[#This Row],[Розничная цена KRW]]</f>
        <v>570</v>
      </c>
      <c r="I932" s="82" t="str">
        <f>IF($H$1="","Введите курс",Таблица630[[#This Row],[Оптовая цена KRW за 1шт]]/$H$1)</f>
        <v>Введите курс</v>
      </c>
      <c r="J932" s="83"/>
      <c r="K932" s="84">
        <f>Таблица630[[#This Row],[Заказ коробок ]]*Таблица630[[#This Row],[Кол-во шт в коробке]]</f>
        <v>0</v>
      </c>
      <c r="L932" s="85">
        <f>Таблица630[[#This Row],[Общее кол-во шт]]*Таблица630[[#This Row],[Оптовая цена KRW за 1шт]]</f>
        <v>0</v>
      </c>
      <c r="M932" s="86" t="str">
        <f>IFERROR(Таблица630[[#This Row],[Общее кол-во шт]]*Таблица630[[#This Row],[Оптовая цена USD за 1шт]],"")</f>
        <v/>
      </c>
      <c r="N932" s="87"/>
    </row>
    <row r="933" spans="1:14" ht="22.5" customHeight="1">
      <c r="A933" s="44" t="s">
        <v>29203</v>
      </c>
      <c r="B933" s="76">
        <v>8806199442155</v>
      </c>
      <c r="C933" s="50" t="s">
        <v>29204</v>
      </c>
      <c r="D933" s="77" t="s">
        <v>29205</v>
      </c>
      <c r="E933" s="78">
        <v>330</v>
      </c>
      <c r="F933" s="15">
        <v>0.56999999999999995</v>
      </c>
      <c r="G933" s="80">
        <v>50</v>
      </c>
      <c r="H933" s="81">
        <f>Таблица630[[#This Row],[Коэфициент стоимости]]*Таблица630[[#This Row],[Розничная цена KRW]]</f>
        <v>188.1</v>
      </c>
      <c r="I933" s="82" t="str">
        <f>IF($H$1="","Введите курс",Таблица630[[#This Row],[Оптовая цена KRW за 1шт]]/$H$1)</f>
        <v>Введите курс</v>
      </c>
      <c r="J933" s="83"/>
      <c r="K933" s="84">
        <f>Таблица630[[#This Row],[Заказ коробок ]]*Таблица630[[#This Row],[Кол-во шт в коробке]]</f>
        <v>0</v>
      </c>
      <c r="L933" s="85">
        <f>Таблица630[[#This Row],[Общее кол-во шт]]*Таблица630[[#This Row],[Оптовая цена KRW за 1шт]]</f>
        <v>0</v>
      </c>
      <c r="M933" s="86" t="str">
        <f>IFERROR(Таблица630[[#This Row],[Общее кол-во шт]]*Таблица630[[#This Row],[Оптовая цена USD за 1шт]],"")</f>
        <v/>
      </c>
      <c r="N933" s="87"/>
    </row>
    <row r="934" spans="1:14" ht="22.5" customHeight="1">
      <c r="A934" s="44" t="s">
        <v>29206</v>
      </c>
      <c r="B934" s="76">
        <v>8809668016390</v>
      </c>
      <c r="C934" s="50" t="s">
        <v>29207</v>
      </c>
      <c r="D934" s="77" t="s">
        <v>29208</v>
      </c>
      <c r="E934" s="78">
        <v>380</v>
      </c>
      <c r="F934" s="15">
        <v>0.56999999999999995</v>
      </c>
      <c r="G934" s="80">
        <v>50</v>
      </c>
      <c r="H934" s="81">
        <f>Таблица630[[#This Row],[Коэфициент стоимости]]*Таблица630[[#This Row],[Розничная цена KRW]]</f>
        <v>216.6</v>
      </c>
      <c r="I934" s="82" t="str">
        <f>IF($H$1="","Введите курс",Таблица630[[#This Row],[Оптовая цена KRW за 1шт]]/$H$1)</f>
        <v>Введите курс</v>
      </c>
      <c r="J934" s="83"/>
      <c r="K934" s="84">
        <f>Таблица630[[#This Row],[Заказ коробок ]]*Таблица630[[#This Row],[Кол-во шт в коробке]]</f>
        <v>0</v>
      </c>
      <c r="L934" s="85">
        <f>Таблица630[[#This Row],[Общее кол-во шт]]*Таблица630[[#This Row],[Оптовая цена KRW за 1шт]]</f>
        <v>0</v>
      </c>
      <c r="M934" s="86" t="str">
        <f>IFERROR(Таблица630[[#This Row],[Общее кол-во шт]]*Таблица630[[#This Row],[Оптовая цена USD за 1шт]],"")</f>
        <v/>
      </c>
      <c r="N934" s="87"/>
    </row>
    <row r="935" spans="1:14" ht="22.5" customHeight="1">
      <c r="A935" s="44" t="s">
        <v>29209</v>
      </c>
      <c r="B935" s="76">
        <v>8809668016413</v>
      </c>
      <c r="C935" s="50" t="s">
        <v>29210</v>
      </c>
      <c r="D935" s="77" t="s">
        <v>29211</v>
      </c>
      <c r="E935" s="78">
        <v>380</v>
      </c>
      <c r="F935" s="15">
        <v>0.56999999999999995</v>
      </c>
      <c r="G935" s="80">
        <v>50</v>
      </c>
      <c r="H935" s="81">
        <f>Таблица630[[#This Row],[Коэфициент стоимости]]*Таблица630[[#This Row],[Розничная цена KRW]]</f>
        <v>216.6</v>
      </c>
      <c r="I935" s="82" t="str">
        <f>IF($H$1="","Введите курс",Таблица630[[#This Row],[Оптовая цена KRW за 1шт]]/$H$1)</f>
        <v>Введите курс</v>
      </c>
      <c r="J935" s="83"/>
      <c r="K935" s="84">
        <f>Таблица630[[#This Row],[Заказ коробок ]]*Таблица630[[#This Row],[Кол-во шт в коробке]]</f>
        <v>0</v>
      </c>
      <c r="L935" s="85">
        <f>Таблица630[[#This Row],[Общее кол-во шт]]*Таблица630[[#This Row],[Оптовая цена KRW за 1шт]]</f>
        <v>0</v>
      </c>
      <c r="M935" s="86" t="str">
        <f>IFERROR(Таблица630[[#This Row],[Общее кол-во шт]]*Таблица630[[#This Row],[Оптовая цена USD за 1шт]],"")</f>
        <v/>
      </c>
      <c r="N935" s="87"/>
    </row>
    <row r="936" spans="1:14" ht="22.5" customHeight="1">
      <c r="A936" s="44" t="s">
        <v>29212</v>
      </c>
      <c r="B936" s="76">
        <v>8809668016420</v>
      </c>
      <c r="C936" s="50" t="s">
        <v>29213</v>
      </c>
      <c r="D936" s="77" t="s">
        <v>29214</v>
      </c>
      <c r="E936" s="78">
        <v>380</v>
      </c>
      <c r="F936" s="15">
        <v>0.56999999999999995</v>
      </c>
      <c r="G936" s="80">
        <v>50</v>
      </c>
      <c r="H936" s="81">
        <f>Таблица630[[#This Row],[Коэфициент стоимости]]*Таблица630[[#This Row],[Розничная цена KRW]]</f>
        <v>216.6</v>
      </c>
      <c r="I936" s="82" t="str">
        <f>IF($H$1="","Введите курс",Таблица630[[#This Row],[Оптовая цена KRW за 1шт]]/$H$1)</f>
        <v>Введите курс</v>
      </c>
      <c r="J936" s="83"/>
      <c r="K936" s="84">
        <f>Таблица630[[#This Row],[Заказ коробок ]]*Таблица630[[#This Row],[Кол-во шт в коробке]]</f>
        <v>0</v>
      </c>
      <c r="L936" s="85">
        <f>Таблица630[[#This Row],[Общее кол-во шт]]*Таблица630[[#This Row],[Оптовая цена KRW за 1шт]]</f>
        <v>0</v>
      </c>
      <c r="M936" s="86" t="str">
        <f>IFERROR(Таблица630[[#This Row],[Общее кол-во шт]]*Таблица630[[#This Row],[Оптовая цена USD за 1шт]],"")</f>
        <v/>
      </c>
      <c r="N936" s="87"/>
    </row>
    <row r="937" spans="1:14" ht="22.5" customHeight="1">
      <c r="A937" s="44" t="s">
        <v>29215</v>
      </c>
      <c r="B937" s="76">
        <v>8809668016437</v>
      </c>
      <c r="C937" s="50" t="s">
        <v>29216</v>
      </c>
      <c r="D937" s="77" t="s">
        <v>29217</v>
      </c>
      <c r="E937" s="78">
        <v>380</v>
      </c>
      <c r="F937" s="15">
        <v>0.56999999999999995</v>
      </c>
      <c r="G937" s="80">
        <v>50</v>
      </c>
      <c r="H937" s="81">
        <f>Таблица630[[#This Row],[Коэфициент стоимости]]*Таблица630[[#This Row],[Розничная цена KRW]]</f>
        <v>216.6</v>
      </c>
      <c r="I937" s="82" t="str">
        <f>IF($H$1="","Введите курс",Таблица630[[#This Row],[Оптовая цена KRW за 1шт]]/$H$1)</f>
        <v>Введите курс</v>
      </c>
      <c r="J937" s="83"/>
      <c r="K937" s="84">
        <f>Таблица630[[#This Row],[Заказ коробок ]]*Таблица630[[#This Row],[Кол-во шт в коробке]]</f>
        <v>0</v>
      </c>
      <c r="L937" s="85">
        <f>Таблица630[[#This Row],[Общее кол-во шт]]*Таблица630[[#This Row],[Оптовая цена KRW за 1шт]]</f>
        <v>0</v>
      </c>
      <c r="M937" s="86" t="str">
        <f>IFERROR(Таблица630[[#This Row],[Общее кол-во шт]]*Таблица630[[#This Row],[Оптовая цена USD за 1шт]],"")</f>
        <v/>
      </c>
      <c r="N937" s="87"/>
    </row>
    <row r="938" spans="1:14" ht="22.5" customHeight="1">
      <c r="A938" s="44" t="s">
        <v>29218</v>
      </c>
      <c r="B938" s="76">
        <v>8806199442162</v>
      </c>
      <c r="C938" s="50" t="s">
        <v>29219</v>
      </c>
      <c r="D938" s="77" t="s">
        <v>29220</v>
      </c>
      <c r="E938" s="78">
        <v>330</v>
      </c>
      <c r="F938" s="15">
        <v>0.56999999999999995</v>
      </c>
      <c r="G938" s="80">
        <v>50</v>
      </c>
      <c r="H938" s="81">
        <f>Таблица630[[#This Row],[Коэфициент стоимости]]*Таблица630[[#This Row],[Розничная цена KRW]]</f>
        <v>188.1</v>
      </c>
      <c r="I938" s="82" t="str">
        <f>IF($H$1="","Введите курс",Таблица630[[#This Row],[Оптовая цена KRW за 1шт]]/$H$1)</f>
        <v>Введите курс</v>
      </c>
      <c r="J938" s="83"/>
      <c r="K938" s="84">
        <f>Таблица630[[#This Row],[Заказ коробок ]]*Таблица630[[#This Row],[Кол-во шт в коробке]]</f>
        <v>0</v>
      </c>
      <c r="L938" s="85">
        <f>Таблица630[[#This Row],[Общее кол-во шт]]*Таблица630[[#This Row],[Оптовая цена KRW за 1шт]]</f>
        <v>0</v>
      </c>
      <c r="M938" s="86" t="str">
        <f>IFERROR(Таблица630[[#This Row],[Общее кол-во шт]]*Таблица630[[#This Row],[Оптовая цена USD за 1шт]],"")</f>
        <v/>
      </c>
      <c r="N938" s="87"/>
    </row>
    <row r="939" spans="1:14" ht="22.5" customHeight="1">
      <c r="A939" s="44" t="s">
        <v>29221</v>
      </c>
      <c r="B939" s="76">
        <v>8809668008210</v>
      </c>
      <c r="C939" s="50" t="s">
        <v>29222</v>
      </c>
      <c r="D939" s="77" t="s">
        <v>29223</v>
      </c>
      <c r="E939" s="78">
        <v>310</v>
      </c>
      <c r="F939" s="15">
        <v>0.56999999999999995</v>
      </c>
      <c r="G939" s="80">
        <v>50</v>
      </c>
      <c r="H939" s="81">
        <f>Таблица630[[#This Row],[Коэфициент стоимости]]*Таблица630[[#This Row],[Розничная цена KRW]]</f>
        <v>176.7</v>
      </c>
      <c r="I939" s="82" t="str">
        <f>IF($H$1="","Введите курс",Таблица630[[#This Row],[Оптовая цена KRW за 1шт]]/$H$1)</f>
        <v>Введите курс</v>
      </c>
      <c r="J939" s="83"/>
      <c r="K939" s="84">
        <f>Таблица630[[#This Row],[Заказ коробок ]]*Таблица630[[#This Row],[Кол-во шт в коробке]]</f>
        <v>0</v>
      </c>
      <c r="L939" s="85">
        <f>Таблица630[[#This Row],[Общее кол-во шт]]*Таблица630[[#This Row],[Оптовая цена KRW за 1шт]]</f>
        <v>0</v>
      </c>
      <c r="M939" s="86" t="str">
        <f>IFERROR(Таблица630[[#This Row],[Общее кол-во шт]]*Таблица630[[#This Row],[Оптовая цена USD за 1шт]],"")</f>
        <v/>
      </c>
      <c r="N939" s="87"/>
    </row>
    <row r="940" spans="1:14" ht="22.5" customHeight="1">
      <c r="A940" s="44" t="s">
        <v>29224</v>
      </c>
      <c r="B940" s="76">
        <v>8809668008227</v>
      </c>
      <c r="C940" s="50" t="s">
        <v>29225</v>
      </c>
      <c r="D940" s="77" t="s">
        <v>29226</v>
      </c>
      <c r="E940" s="78">
        <v>310</v>
      </c>
      <c r="F940" s="15">
        <v>0.56999999999999995</v>
      </c>
      <c r="G940" s="80">
        <v>50</v>
      </c>
      <c r="H940" s="81">
        <f>Таблица630[[#This Row],[Коэфициент стоимости]]*Таблица630[[#This Row],[Розничная цена KRW]]</f>
        <v>176.7</v>
      </c>
      <c r="I940" s="82" t="str">
        <f>IF($H$1="","Введите курс",Таблица630[[#This Row],[Оптовая цена KRW за 1шт]]/$H$1)</f>
        <v>Введите курс</v>
      </c>
      <c r="J940" s="83"/>
      <c r="K940" s="84">
        <f>Таблица630[[#This Row],[Заказ коробок ]]*Таблица630[[#This Row],[Кол-во шт в коробке]]</f>
        <v>0</v>
      </c>
      <c r="L940" s="85">
        <f>Таблица630[[#This Row],[Общее кол-во шт]]*Таблица630[[#This Row],[Оптовая цена KRW за 1шт]]</f>
        <v>0</v>
      </c>
      <c r="M940" s="86" t="str">
        <f>IFERROR(Таблица630[[#This Row],[Общее кол-во шт]]*Таблица630[[#This Row],[Оптовая цена USD за 1шт]],"")</f>
        <v/>
      </c>
      <c r="N940" s="87"/>
    </row>
    <row r="941" spans="1:14" ht="22.5" customHeight="1">
      <c r="A941" s="44" t="s">
        <v>29227</v>
      </c>
      <c r="B941" s="76">
        <v>8809667998215</v>
      </c>
      <c r="C941" s="50" t="s">
        <v>29228</v>
      </c>
      <c r="D941" s="77" t="s">
        <v>29229</v>
      </c>
      <c r="E941" s="78">
        <v>810</v>
      </c>
      <c r="F941" s="15">
        <v>0.56999999999999995</v>
      </c>
      <c r="G941" s="80">
        <v>30</v>
      </c>
      <c r="H941" s="81">
        <f>Таблица630[[#This Row],[Коэфициент стоимости]]*Таблица630[[#This Row],[Розничная цена KRW]]</f>
        <v>461.7</v>
      </c>
      <c r="I941" s="82" t="str">
        <f>IF($H$1="","Введите курс",Таблица630[[#This Row],[Оптовая цена KRW за 1шт]]/$H$1)</f>
        <v>Введите курс</v>
      </c>
      <c r="J941" s="83"/>
      <c r="K941" s="84">
        <f>Таблица630[[#This Row],[Заказ коробок ]]*Таблица630[[#This Row],[Кол-во шт в коробке]]</f>
        <v>0</v>
      </c>
      <c r="L941" s="85">
        <f>Таблица630[[#This Row],[Общее кол-во шт]]*Таблица630[[#This Row],[Оптовая цена KRW за 1шт]]</f>
        <v>0</v>
      </c>
      <c r="M941" s="86" t="str">
        <f>IFERROR(Таблица630[[#This Row],[Общее кол-во шт]]*Таблица630[[#This Row],[Оптовая цена USD за 1шт]],"")</f>
        <v/>
      </c>
      <c r="N941" s="87"/>
    </row>
    <row r="942" spans="1:14" ht="22.5" customHeight="1">
      <c r="A942" s="44" t="s">
        <v>29230</v>
      </c>
      <c r="B942" s="76">
        <v>8809667999274</v>
      </c>
      <c r="C942" s="50" t="s">
        <v>29231</v>
      </c>
      <c r="D942" s="77" t="s">
        <v>29232</v>
      </c>
      <c r="E942" s="78">
        <v>260</v>
      </c>
      <c r="F942" s="15">
        <v>0.56999999999999995</v>
      </c>
      <c r="G942" s="80">
        <v>60</v>
      </c>
      <c r="H942" s="81">
        <f>Таблица630[[#This Row],[Коэфициент стоимости]]*Таблица630[[#This Row],[Розничная цена KRW]]</f>
        <v>148.19999999999999</v>
      </c>
      <c r="I942" s="82" t="str">
        <f>IF($H$1="","Введите курс",Таблица630[[#This Row],[Оптовая цена KRW за 1шт]]/$H$1)</f>
        <v>Введите курс</v>
      </c>
      <c r="J942" s="83"/>
      <c r="K942" s="84">
        <f>Таблица630[[#This Row],[Заказ коробок ]]*Таблица630[[#This Row],[Кол-во шт в коробке]]</f>
        <v>0</v>
      </c>
      <c r="L942" s="85">
        <f>Таблица630[[#This Row],[Общее кол-во шт]]*Таблица630[[#This Row],[Оптовая цена KRW за 1шт]]</f>
        <v>0</v>
      </c>
      <c r="M942" s="86" t="str">
        <f>IFERROR(Таблица630[[#This Row],[Общее кол-во шт]]*Таблица630[[#This Row],[Оптовая цена USD за 1шт]],"")</f>
        <v/>
      </c>
      <c r="N942" s="87"/>
    </row>
    <row r="943" spans="1:14" ht="22.5" customHeight="1">
      <c r="A943" s="44" t="s">
        <v>29233</v>
      </c>
      <c r="B943" s="76">
        <v>8809668008326</v>
      </c>
      <c r="C943" s="50" t="s">
        <v>29234</v>
      </c>
      <c r="D943" s="77" t="s">
        <v>29235</v>
      </c>
      <c r="E943" s="78">
        <v>990</v>
      </c>
      <c r="F943" s="15">
        <v>0.56999999999999995</v>
      </c>
      <c r="G943" s="80">
        <v>50</v>
      </c>
      <c r="H943" s="81">
        <f>Таблица630[[#This Row],[Коэфициент стоимости]]*Таблица630[[#This Row],[Розничная цена KRW]]</f>
        <v>564.29999999999995</v>
      </c>
      <c r="I943" s="82" t="str">
        <f>IF($H$1="","Введите курс",Таблица630[[#This Row],[Оптовая цена KRW за 1шт]]/$H$1)</f>
        <v>Введите курс</v>
      </c>
      <c r="J943" s="83"/>
      <c r="K943" s="84">
        <f>Таблица630[[#This Row],[Заказ коробок ]]*Таблица630[[#This Row],[Кол-во шт в коробке]]</f>
        <v>0</v>
      </c>
      <c r="L943" s="85">
        <f>Таблица630[[#This Row],[Общее кол-во шт]]*Таблица630[[#This Row],[Оптовая цена KRW за 1шт]]</f>
        <v>0</v>
      </c>
      <c r="M943" s="86" t="str">
        <f>IFERROR(Таблица630[[#This Row],[Общее кол-во шт]]*Таблица630[[#This Row],[Оптовая цена USD за 1шт]],"")</f>
        <v/>
      </c>
      <c r="N943" s="87"/>
    </row>
    <row r="944" spans="1:14" ht="22.5" customHeight="1">
      <c r="A944" s="44" t="s">
        <v>29236</v>
      </c>
      <c r="B944" s="76">
        <v>8809668008333</v>
      </c>
      <c r="C944" s="50" t="s">
        <v>29237</v>
      </c>
      <c r="D944" s="77" t="s">
        <v>29238</v>
      </c>
      <c r="E944" s="78">
        <v>910</v>
      </c>
      <c r="F944" s="15">
        <v>0.56999999999999995</v>
      </c>
      <c r="G944" s="80">
        <v>50</v>
      </c>
      <c r="H944" s="81">
        <f>Таблица630[[#This Row],[Коэфициент стоимости]]*Таблица630[[#This Row],[Розничная цена KRW]]</f>
        <v>518.69999999999993</v>
      </c>
      <c r="I944" s="82" t="str">
        <f>IF($H$1="","Введите курс",Таблица630[[#This Row],[Оптовая цена KRW за 1шт]]/$H$1)</f>
        <v>Введите курс</v>
      </c>
      <c r="J944" s="83"/>
      <c r="K944" s="84">
        <f>Таблица630[[#This Row],[Заказ коробок ]]*Таблица630[[#This Row],[Кол-во шт в коробке]]</f>
        <v>0</v>
      </c>
      <c r="L944" s="85">
        <f>Таблица630[[#This Row],[Общее кол-во шт]]*Таблица630[[#This Row],[Оптовая цена KRW за 1шт]]</f>
        <v>0</v>
      </c>
      <c r="M944" s="86" t="str">
        <f>IFERROR(Таблица630[[#This Row],[Общее кол-во шт]]*Таблица630[[#This Row],[Оптовая цена USD за 1шт]],"")</f>
        <v/>
      </c>
      <c r="N944" s="87"/>
    </row>
    <row r="945" spans="1:14" ht="22.5" customHeight="1">
      <c r="A945" s="44" t="s">
        <v>29239</v>
      </c>
      <c r="B945" s="76">
        <v>8809668007381</v>
      </c>
      <c r="C945" s="50" t="s">
        <v>29240</v>
      </c>
      <c r="D945" s="77"/>
      <c r="E945" s="78">
        <v>2400</v>
      </c>
      <c r="F945" s="15">
        <v>0.56999999999999995</v>
      </c>
      <c r="G945" s="80">
        <v>6</v>
      </c>
      <c r="H945" s="81">
        <f>Таблица630[[#This Row],[Коэфициент стоимости]]*Таблица630[[#This Row],[Розничная цена KRW]]</f>
        <v>1367.9999999999998</v>
      </c>
      <c r="I945" s="82" t="str">
        <f>IF($H$1="","Введите курс",Таблица630[[#This Row],[Оптовая цена KRW за 1шт]]/$H$1)</f>
        <v>Введите курс</v>
      </c>
      <c r="J945" s="83"/>
      <c r="K945" s="84">
        <f>Таблица630[[#This Row],[Заказ коробок ]]*Таблица630[[#This Row],[Кол-во шт в коробке]]</f>
        <v>0</v>
      </c>
      <c r="L945" s="85">
        <f>Таблица630[[#This Row],[Общее кол-во шт]]*Таблица630[[#This Row],[Оптовая цена KRW за 1шт]]</f>
        <v>0</v>
      </c>
      <c r="M945" s="86" t="str">
        <f>IFERROR(Таблица630[[#This Row],[Общее кол-во шт]]*Таблица630[[#This Row],[Оптовая цена USD за 1шт]],"")</f>
        <v/>
      </c>
      <c r="N945" s="87"/>
    </row>
    <row r="946" spans="1:14" ht="22.5" customHeight="1">
      <c r="A946" s="44" t="s">
        <v>29241</v>
      </c>
      <c r="B946" s="76">
        <v>8809668028638</v>
      </c>
      <c r="C946" s="50" t="s">
        <v>29242</v>
      </c>
      <c r="D946" s="77"/>
      <c r="E946" s="78">
        <v>3300</v>
      </c>
      <c r="F946" s="15">
        <v>0.56999999999999995</v>
      </c>
      <c r="G946" s="80">
        <v>6</v>
      </c>
      <c r="H946" s="81">
        <f>Таблица630[[#This Row],[Коэфициент стоимости]]*Таблица630[[#This Row],[Розничная цена KRW]]</f>
        <v>1880.9999999999998</v>
      </c>
      <c r="I946" s="82" t="str">
        <f>IF($H$1="","Введите курс",Таблица630[[#This Row],[Оптовая цена KRW за 1шт]]/$H$1)</f>
        <v>Введите курс</v>
      </c>
      <c r="J946" s="83"/>
      <c r="K946" s="84">
        <f>Таблица630[[#This Row],[Заказ коробок ]]*Таблица630[[#This Row],[Кол-во шт в коробке]]</f>
        <v>0</v>
      </c>
      <c r="L946" s="85">
        <f>Таблица630[[#This Row],[Общее кол-во шт]]*Таблица630[[#This Row],[Оптовая цена KRW за 1шт]]</f>
        <v>0</v>
      </c>
      <c r="M946" s="86" t="str">
        <f>IFERROR(Таблица630[[#This Row],[Общее кол-во шт]]*Таблица630[[#This Row],[Оптовая цена USD за 1шт]],"")</f>
        <v/>
      </c>
      <c r="N946" s="87"/>
    </row>
    <row r="947" spans="1:14" ht="22.5" customHeight="1">
      <c r="A947" s="44" t="s">
        <v>29243</v>
      </c>
      <c r="B947" s="76">
        <v>8806179469493</v>
      </c>
      <c r="C947" s="50" t="s">
        <v>29244</v>
      </c>
      <c r="D947" s="77" t="s">
        <v>29245</v>
      </c>
      <c r="E947" s="78">
        <v>1090</v>
      </c>
      <c r="F947" s="15">
        <v>0.56999999999999995</v>
      </c>
      <c r="G947" s="80">
        <v>50</v>
      </c>
      <c r="H947" s="81">
        <f>Таблица630[[#This Row],[Коэфициент стоимости]]*Таблица630[[#This Row],[Розничная цена KRW]]</f>
        <v>621.29999999999995</v>
      </c>
      <c r="I947" s="82" t="str">
        <f>IF($H$1="","Введите курс",Таблица630[[#This Row],[Оптовая цена KRW за 1шт]]/$H$1)</f>
        <v>Введите курс</v>
      </c>
      <c r="J947" s="83"/>
      <c r="K947" s="84">
        <f>Таблица630[[#This Row],[Заказ коробок ]]*Таблица630[[#This Row],[Кол-во шт в коробке]]</f>
        <v>0</v>
      </c>
      <c r="L947" s="85">
        <f>Таблица630[[#This Row],[Общее кол-во шт]]*Таблица630[[#This Row],[Оптовая цена KRW за 1шт]]</f>
        <v>0</v>
      </c>
      <c r="M947" s="86" t="str">
        <f>IFERROR(Таблица630[[#This Row],[Общее кол-во шт]]*Таблица630[[#This Row],[Оптовая цена USD за 1шт]],"")</f>
        <v/>
      </c>
      <c r="N947" s="87"/>
    </row>
    <row r="948" spans="1:14" ht="22.5" customHeight="1">
      <c r="A948" s="44" t="s">
        <v>29246</v>
      </c>
      <c r="B948" s="76">
        <v>8809668008289</v>
      </c>
      <c r="C948" s="50" t="s">
        <v>29247</v>
      </c>
      <c r="D948" s="77" t="s">
        <v>29248</v>
      </c>
      <c r="E948" s="78">
        <v>610</v>
      </c>
      <c r="F948" s="15">
        <v>0.56999999999999995</v>
      </c>
      <c r="G948" s="80">
        <v>50</v>
      </c>
      <c r="H948" s="81">
        <f>Таблица630[[#This Row],[Коэфициент стоимости]]*Таблица630[[#This Row],[Розничная цена KRW]]</f>
        <v>347.7</v>
      </c>
      <c r="I948" s="82" t="str">
        <f>IF($H$1="","Введите курс",Таблица630[[#This Row],[Оптовая цена KRW за 1шт]]/$H$1)</f>
        <v>Введите курс</v>
      </c>
      <c r="J948" s="83"/>
      <c r="K948" s="84">
        <f>Таблица630[[#This Row],[Заказ коробок ]]*Таблица630[[#This Row],[Кол-во шт в коробке]]</f>
        <v>0</v>
      </c>
      <c r="L948" s="85">
        <f>Таблица630[[#This Row],[Общее кол-во шт]]*Таблица630[[#This Row],[Оптовая цена KRW за 1шт]]</f>
        <v>0</v>
      </c>
      <c r="M948" s="86" t="str">
        <f>IFERROR(Таблица630[[#This Row],[Общее кол-во шт]]*Таблица630[[#This Row],[Оптовая цена USD за 1шт]],"")</f>
        <v/>
      </c>
      <c r="N948" s="87"/>
    </row>
    <row r="949" spans="1:14" ht="22.5" customHeight="1">
      <c r="A949" s="44" t="s">
        <v>29249</v>
      </c>
      <c r="B949" s="76">
        <v>8809668008272</v>
      </c>
      <c r="C949" s="50" t="s">
        <v>29250</v>
      </c>
      <c r="D949" s="77" t="s">
        <v>29251</v>
      </c>
      <c r="E949" s="78">
        <v>510</v>
      </c>
      <c r="F949" s="15">
        <v>0.56999999999999995</v>
      </c>
      <c r="G949" s="80">
        <v>50</v>
      </c>
      <c r="H949" s="81">
        <f>Таблица630[[#This Row],[Коэфициент стоимости]]*Таблица630[[#This Row],[Розничная цена KRW]]</f>
        <v>290.7</v>
      </c>
      <c r="I949" s="82" t="str">
        <f>IF($H$1="","Введите курс",Таблица630[[#This Row],[Оптовая цена KRW за 1шт]]/$H$1)</f>
        <v>Введите курс</v>
      </c>
      <c r="J949" s="83"/>
      <c r="K949" s="84">
        <f>Таблица630[[#This Row],[Заказ коробок ]]*Таблица630[[#This Row],[Кол-во шт в коробке]]</f>
        <v>0</v>
      </c>
      <c r="L949" s="85">
        <f>Таблица630[[#This Row],[Общее кол-во шт]]*Таблица630[[#This Row],[Оптовая цена KRW за 1шт]]</f>
        <v>0</v>
      </c>
      <c r="M949" s="86" t="str">
        <f>IFERROR(Таблица630[[#This Row],[Общее кол-во шт]]*Таблица630[[#This Row],[Оптовая цена USD за 1шт]],"")</f>
        <v/>
      </c>
      <c r="N949" s="87"/>
    </row>
    <row r="950" spans="1:14" ht="22.5" customHeight="1">
      <c r="A950" s="44" t="s">
        <v>29252</v>
      </c>
      <c r="B950" s="76">
        <v>8809667999199</v>
      </c>
      <c r="C950" s="50" t="s">
        <v>29253</v>
      </c>
      <c r="D950" s="77" t="s">
        <v>29254</v>
      </c>
      <c r="E950" s="78">
        <v>2600</v>
      </c>
      <c r="F950" s="15">
        <v>0.56999999999999995</v>
      </c>
      <c r="G950" s="80">
        <v>0</v>
      </c>
      <c r="H950" s="81">
        <f>Таблица630[[#This Row],[Коэфициент стоимости]]*Таблица630[[#This Row],[Розничная цена KRW]]</f>
        <v>1481.9999999999998</v>
      </c>
      <c r="I950" s="82" t="str">
        <f>IF($H$1="","Введите курс",Таблица630[[#This Row],[Оптовая цена KRW за 1шт]]/$H$1)</f>
        <v>Введите курс</v>
      </c>
      <c r="J950" s="83"/>
      <c r="K950" s="84">
        <f>Таблица630[[#This Row],[Заказ коробок ]]*Таблица630[[#This Row],[Кол-во шт в коробке]]</f>
        <v>0</v>
      </c>
      <c r="L950" s="85">
        <f>Таблица630[[#This Row],[Общее кол-во шт]]*Таблица630[[#This Row],[Оптовая цена KRW за 1шт]]</f>
        <v>0</v>
      </c>
      <c r="M950" s="86" t="str">
        <f>IFERROR(Таблица630[[#This Row],[Общее кол-во шт]]*Таблица630[[#This Row],[Оптовая цена USD за 1шт]],"")</f>
        <v/>
      </c>
      <c r="N950" s="87"/>
    </row>
    <row r="951" spans="1:14" ht="22.5" customHeight="1">
      <c r="A951" s="44" t="s">
        <v>29255</v>
      </c>
      <c r="B951" s="76">
        <v>8809668014839</v>
      </c>
      <c r="C951" s="50" t="s">
        <v>29256</v>
      </c>
      <c r="D951" s="77" t="s">
        <v>29257</v>
      </c>
      <c r="E951" s="78">
        <v>1080</v>
      </c>
      <c r="F951" s="15">
        <v>0.56999999999999995</v>
      </c>
      <c r="G951" s="80">
        <v>30</v>
      </c>
      <c r="H951" s="81">
        <f>Таблица630[[#This Row],[Коэфициент стоимости]]*Таблица630[[#This Row],[Розничная цена KRW]]</f>
        <v>615.59999999999991</v>
      </c>
      <c r="I951" s="82" t="str">
        <f>IF($H$1="","Введите курс",Таблица630[[#This Row],[Оптовая цена KRW за 1шт]]/$H$1)</f>
        <v>Введите курс</v>
      </c>
      <c r="J951" s="83"/>
      <c r="K951" s="84">
        <f>Таблица630[[#This Row],[Заказ коробок ]]*Таблица630[[#This Row],[Кол-во шт в коробке]]</f>
        <v>0</v>
      </c>
      <c r="L951" s="85">
        <f>Таблица630[[#This Row],[Общее кол-во шт]]*Таблица630[[#This Row],[Оптовая цена KRW за 1шт]]</f>
        <v>0</v>
      </c>
      <c r="M951" s="86" t="str">
        <f>IFERROR(Таблица630[[#This Row],[Общее кол-во шт]]*Таблица630[[#This Row],[Оптовая цена USD за 1шт]],"")</f>
        <v/>
      </c>
      <c r="N951" s="87"/>
    </row>
    <row r="952" spans="1:14" ht="22.5" customHeight="1">
      <c r="A952" s="44" t="s">
        <v>29258</v>
      </c>
      <c r="B952" s="76">
        <v>8809668028409</v>
      </c>
      <c r="C952" s="50" t="s">
        <v>29259</v>
      </c>
      <c r="D952" s="77" t="s">
        <v>29260</v>
      </c>
      <c r="E952" s="78">
        <v>1000</v>
      </c>
      <c r="F952" s="15">
        <v>0.56999999999999995</v>
      </c>
      <c r="G952" s="80">
        <v>30</v>
      </c>
      <c r="H952" s="81">
        <f>Таблица630[[#This Row],[Коэфициент стоимости]]*Таблица630[[#This Row],[Розничная цена KRW]]</f>
        <v>570</v>
      </c>
      <c r="I952" s="82" t="str">
        <f>IF($H$1="","Введите курс",Таблица630[[#This Row],[Оптовая цена KRW за 1шт]]/$H$1)</f>
        <v>Введите курс</v>
      </c>
      <c r="J952" s="83"/>
      <c r="K952" s="84">
        <f>Таблица630[[#This Row],[Заказ коробок ]]*Таблица630[[#This Row],[Кол-во шт в коробке]]</f>
        <v>0</v>
      </c>
      <c r="L952" s="85">
        <f>Таблица630[[#This Row],[Общее кол-во шт]]*Таблица630[[#This Row],[Оптовая цена KRW за 1шт]]</f>
        <v>0</v>
      </c>
      <c r="M952" s="86" t="str">
        <f>IFERROR(Таблица630[[#This Row],[Общее кол-во шт]]*Таблица630[[#This Row],[Оптовая цена USD за 1шт]],"")</f>
        <v/>
      </c>
      <c r="N952" s="87"/>
    </row>
    <row r="953" spans="1:14" ht="22.5" customHeight="1">
      <c r="A953" s="44" t="s">
        <v>29261</v>
      </c>
      <c r="B953" s="76">
        <v>8809668028416</v>
      </c>
      <c r="C953" s="50" t="s">
        <v>29262</v>
      </c>
      <c r="D953" s="77" t="s">
        <v>29263</v>
      </c>
      <c r="E953" s="78">
        <v>120</v>
      </c>
      <c r="F953" s="15">
        <v>0.56999999999999995</v>
      </c>
      <c r="G953" s="80">
        <v>60</v>
      </c>
      <c r="H953" s="81">
        <f>Таблица630[[#This Row],[Коэфициент стоимости]]*Таблица630[[#This Row],[Розничная цена KRW]]</f>
        <v>68.399999999999991</v>
      </c>
      <c r="I953" s="82" t="str">
        <f>IF($H$1="","Введите курс",Таблица630[[#This Row],[Оптовая цена KRW за 1шт]]/$H$1)</f>
        <v>Введите курс</v>
      </c>
      <c r="J953" s="83"/>
      <c r="K953" s="84">
        <f>Таблица630[[#This Row],[Заказ коробок ]]*Таблица630[[#This Row],[Кол-во шт в коробке]]</f>
        <v>0</v>
      </c>
      <c r="L953" s="85">
        <f>Таблица630[[#This Row],[Общее кол-во шт]]*Таблица630[[#This Row],[Оптовая цена KRW за 1шт]]</f>
        <v>0</v>
      </c>
      <c r="M953" s="86" t="str">
        <f>IFERROR(Таблица630[[#This Row],[Общее кол-во шт]]*Таблица630[[#This Row],[Оптовая цена USD за 1шт]],"")</f>
        <v/>
      </c>
      <c r="N953" s="87"/>
    </row>
    <row r="954" spans="1:14" ht="22.5" customHeight="1">
      <c r="A954" s="44" t="s">
        <v>29264</v>
      </c>
      <c r="B954" s="76">
        <v>8809820684405</v>
      </c>
      <c r="C954" s="50" t="s">
        <v>29265</v>
      </c>
      <c r="D954" s="77" t="s">
        <v>29266</v>
      </c>
      <c r="E954" s="78">
        <v>960</v>
      </c>
      <c r="F954" s="15">
        <v>0.56999999999999995</v>
      </c>
      <c r="G954" s="80">
        <v>20</v>
      </c>
      <c r="H954" s="81">
        <f>Таблица630[[#This Row],[Коэфициент стоимости]]*Таблица630[[#This Row],[Розничная цена KRW]]</f>
        <v>547.19999999999993</v>
      </c>
      <c r="I954" s="82" t="str">
        <f>IF($H$1="","Введите курс",Таблица630[[#This Row],[Оптовая цена KRW за 1шт]]/$H$1)</f>
        <v>Введите курс</v>
      </c>
      <c r="J954" s="83"/>
      <c r="K954" s="84">
        <f>Таблица630[[#This Row],[Заказ коробок ]]*Таблица630[[#This Row],[Кол-во шт в коробке]]</f>
        <v>0</v>
      </c>
      <c r="L954" s="85">
        <f>Таблица630[[#This Row],[Общее кол-во шт]]*Таблица630[[#This Row],[Оптовая цена KRW за 1шт]]</f>
        <v>0</v>
      </c>
      <c r="M954" s="86" t="str">
        <f>IFERROR(Таблица630[[#This Row],[Общее кол-во шт]]*Таблица630[[#This Row],[Оптовая цена USD за 1шт]],"")</f>
        <v/>
      </c>
      <c r="N954" s="87"/>
    </row>
    <row r="955" spans="1:14" ht="22.5" customHeight="1">
      <c r="A955" s="44" t="s">
        <v>29267</v>
      </c>
      <c r="B955" s="76">
        <v>8809667999243</v>
      </c>
      <c r="C955" s="50" t="s">
        <v>29268</v>
      </c>
      <c r="D955" s="77" t="s">
        <v>29269</v>
      </c>
      <c r="E955" s="78">
        <v>110</v>
      </c>
      <c r="F955" s="15">
        <v>0.56999999999999995</v>
      </c>
      <c r="G955" s="80">
        <v>60</v>
      </c>
      <c r="H955" s="81">
        <f>Таблица630[[#This Row],[Коэфициент стоимости]]*Таблица630[[#This Row],[Розничная цена KRW]]</f>
        <v>62.699999999999996</v>
      </c>
      <c r="I955" s="82" t="str">
        <f>IF($H$1="","Введите курс",Таблица630[[#This Row],[Оптовая цена KRW за 1шт]]/$H$1)</f>
        <v>Введите курс</v>
      </c>
      <c r="J955" s="83"/>
      <c r="K955" s="84">
        <f>Таблица630[[#This Row],[Заказ коробок ]]*Таблица630[[#This Row],[Кол-во шт в коробке]]</f>
        <v>0</v>
      </c>
      <c r="L955" s="85">
        <f>Таблица630[[#This Row],[Общее кол-во шт]]*Таблица630[[#This Row],[Оптовая цена KRW за 1шт]]</f>
        <v>0</v>
      </c>
      <c r="M955" s="86" t="str">
        <f>IFERROR(Таблица630[[#This Row],[Общее кол-во шт]]*Таблица630[[#This Row],[Оптовая цена USD за 1шт]],"")</f>
        <v/>
      </c>
      <c r="N955" s="87"/>
    </row>
    <row r="956" spans="1:14" ht="22.5" customHeight="1">
      <c r="A956" s="44" t="s">
        <v>29270</v>
      </c>
      <c r="B956" s="76">
        <v>8809667999236</v>
      </c>
      <c r="C956" s="50" t="s">
        <v>29271</v>
      </c>
      <c r="D956" s="77" t="s">
        <v>29272</v>
      </c>
      <c r="E956" s="78">
        <v>110</v>
      </c>
      <c r="F956" s="15">
        <v>0.56999999999999995</v>
      </c>
      <c r="G956" s="80">
        <v>60</v>
      </c>
      <c r="H956" s="81">
        <f>Таблица630[[#This Row],[Коэфициент стоимости]]*Таблица630[[#This Row],[Розничная цена KRW]]</f>
        <v>62.699999999999996</v>
      </c>
      <c r="I956" s="82" t="str">
        <f>IF($H$1="","Введите курс",Таблица630[[#This Row],[Оптовая цена KRW за 1шт]]/$H$1)</f>
        <v>Введите курс</v>
      </c>
      <c r="J956" s="83"/>
      <c r="K956" s="84">
        <f>Таблица630[[#This Row],[Заказ коробок ]]*Таблица630[[#This Row],[Кол-во шт в коробке]]</f>
        <v>0</v>
      </c>
      <c r="L956" s="85">
        <f>Таблица630[[#This Row],[Общее кол-во шт]]*Таблица630[[#This Row],[Оптовая цена KRW за 1шт]]</f>
        <v>0</v>
      </c>
      <c r="M956" s="86" t="str">
        <f>IFERROR(Таблица630[[#This Row],[Общее кол-во шт]]*Таблица630[[#This Row],[Оптовая цена USD за 1шт]],"")</f>
        <v/>
      </c>
      <c r="N956" s="87"/>
    </row>
    <row r="957" spans="1:14" ht="22.5" customHeight="1">
      <c r="A957" s="44" t="s">
        <v>29273</v>
      </c>
      <c r="B957" s="76">
        <v>8809668018233</v>
      </c>
      <c r="C957" s="50" t="s">
        <v>29274</v>
      </c>
      <c r="D957" s="77" t="s">
        <v>29275</v>
      </c>
      <c r="E957" s="78">
        <v>740</v>
      </c>
      <c r="F957" s="15">
        <v>0.56999999999999995</v>
      </c>
      <c r="G957" s="80">
        <v>30</v>
      </c>
      <c r="H957" s="81">
        <f>Таблица630[[#This Row],[Коэфициент стоимости]]*Таблица630[[#This Row],[Розничная цена KRW]]</f>
        <v>421.79999999999995</v>
      </c>
      <c r="I957" s="82" t="str">
        <f>IF($H$1="","Введите курс",Таблица630[[#This Row],[Оптовая цена KRW за 1шт]]/$H$1)</f>
        <v>Введите курс</v>
      </c>
      <c r="J957" s="83"/>
      <c r="K957" s="84">
        <f>Таблица630[[#This Row],[Заказ коробок ]]*Таблица630[[#This Row],[Кол-во шт в коробке]]</f>
        <v>0</v>
      </c>
      <c r="L957" s="85">
        <f>Таблица630[[#This Row],[Общее кол-во шт]]*Таблица630[[#This Row],[Оптовая цена KRW за 1шт]]</f>
        <v>0</v>
      </c>
      <c r="M957" s="86" t="str">
        <f>IFERROR(Таблица630[[#This Row],[Общее кол-во шт]]*Таблица630[[#This Row],[Оптовая цена USD за 1шт]],"")</f>
        <v/>
      </c>
      <c r="N957" s="87"/>
    </row>
    <row r="958" spans="1:14" ht="22.5" customHeight="1">
      <c r="A958" s="44" t="s">
        <v>29276</v>
      </c>
      <c r="B958" s="76">
        <v>8809668018240</v>
      </c>
      <c r="C958" s="50" t="s">
        <v>29277</v>
      </c>
      <c r="D958" s="77" t="s">
        <v>29278</v>
      </c>
      <c r="E958" s="78">
        <v>870</v>
      </c>
      <c r="F958" s="15">
        <v>0.56999999999999995</v>
      </c>
      <c r="G958" s="80">
        <v>30</v>
      </c>
      <c r="H958" s="81">
        <f>Таблица630[[#This Row],[Коэфициент стоимости]]*Таблица630[[#This Row],[Розничная цена KRW]]</f>
        <v>495.9</v>
      </c>
      <c r="I958" s="82" t="str">
        <f>IF($H$1="","Введите курс",Таблица630[[#This Row],[Оптовая цена KRW за 1шт]]/$H$1)</f>
        <v>Введите курс</v>
      </c>
      <c r="J958" s="83"/>
      <c r="K958" s="84">
        <f>Таблица630[[#This Row],[Заказ коробок ]]*Таблица630[[#This Row],[Кол-во шт в коробке]]</f>
        <v>0</v>
      </c>
      <c r="L958" s="85">
        <f>Таблица630[[#This Row],[Общее кол-во шт]]*Таблица630[[#This Row],[Оптовая цена KRW за 1шт]]</f>
        <v>0</v>
      </c>
      <c r="M958" s="86" t="str">
        <f>IFERROR(Таблица630[[#This Row],[Общее кол-во шт]]*Таблица630[[#This Row],[Оптовая цена USD за 1шт]],"")</f>
        <v/>
      </c>
      <c r="N958" s="87"/>
    </row>
    <row r="959" spans="1:14" ht="22.5" customHeight="1">
      <c r="A959" s="44" t="s">
        <v>29279</v>
      </c>
      <c r="B959" s="76">
        <v>8809668018257</v>
      </c>
      <c r="C959" s="50" t="s">
        <v>29280</v>
      </c>
      <c r="D959" s="77" t="s">
        <v>29281</v>
      </c>
      <c r="E959" s="78">
        <v>780</v>
      </c>
      <c r="F959" s="15">
        <v>0.56999999999999995</v>
      </c>
      <c r="G959" s="80">
        <v>30</v>
      </c>
      <c r="H959" s="81">
        <f>Таблица630[[#This Row],[Коэфициент стоимости]]*Таблица630[[#This Row],[Розничная цена KRW]]</f>
        <v>444.59999999999997</v>
      </c>
      <c r="I959" s="82" t="str">
        <f>IF($H$1="","Введите курс",Таблица630[[#This Row],[Оптовая цена KRW за 1шт]]/$H$1)</f>
        <v>Введите курс</v>
      </c>
      <c r="J959" s="83"/>
      <c r="K959" s="84">
        <f>Таблица630[[#This Row],[Заказ коробок ]]*Таблица630[[#This Row],[Кол-во шт в коробке]]</f>
        <v>0</v>
      </c>
      <c r="L959" s="85">
        <f>Таблица630[[#This Row],[Общее кол-во шт]]*Таблица630[[#This Row],[Оптовая цена KRW за 1шт]]</f>
        <v>0</v>
      </c>
      <c r="M959" s="86" t="str">
        <f>IFERROR(Таблица630[[#This Row],[Общее кол-во шт]]*Таблица630[[#This Row],[Оптовая цена USD за 1шт]],"")</f>
        <v/>
      </c>
      <c r="N959" s="87"/>
    </row>
    <row r="960" spans="1:14" ht="22.5" customHeight="1">
      <c r="A960" s="44" t="s">
        <v>29282</v>
      </c>
      <c r="B960" s="76">
        <v>8809668018264</v>
      </c>
      <c r="C960" s="50" t="s">
        <v>29283</v>
      </c>
      <c r="D960" s="77" t="s">
        <v>29284</v>
      </c>
      <c r="E960" s="78">
        <v>800</v>
      </c>
      <c r="F960" s="15">
        <v>0.56999999999999995</v>
      </c>
      <c r="G960" s="80">
        <v>30</v>
      </c>
      <c r="H960" s="81">
        <f>Таблица630[[#This Row],[Коэфициент стоимости]]*Таблица630[[#This Row],[Розничная цена KRW]]</f>
        <v>455.99999999999994</v>
      </c>
      <c r="I960" s="82" t="str">
        <f>IF($H$1="","Введите курс",Таблица630[[#This Row],[Оптовая цена KRW за 1шт]]/$H$1)</f>
        <v>Введите курс</v>
      </c>
      <c r="J960" s="83"/>
      <c r="K960" s="84">
        <f>Таблица630[[#This Row],[Заказ коробок ]]*Таблица630[[#This Row],[Кол-во шт в коробке]]</f>
        <v>0</v>
      </c>
      <c r="L960" s="85">
        <f>Таблица630[[#This Row],[Общее кол-во шт]]*Таблица630[[#This Row],[Оптовая цена KRW за 1шт]]</f>
        <v>0</v>
      </c>
      <c r="M960" s="86" t="str">
        <f>IFERROR(Таблица630[[#This Row],[Общее кол-во шт]]*Таблица630[[#This Row],[Оптовая цена USD за 1шт]],"")</f>
        <v/>
      </c>
      <c r="N960" s="87"/>
    </row>
    <row r="961" spans="1:14" ht="22.5" customHeight="1">
      <c r="A961" s="44" t="s">
        <v>29285</v>
      </c>
      <c r="B961" s="76">
        <v>8809668018271</v>
      </c>
      <c r="C961" s="50" t="s">
        <v>29286</v>
      </c>
      <c r="D961" s="77" t="s">
        <v>29287</v>
      </c>
      <c r="E961" s="78">
        <v>3650</v>
      </c>
      <c r="F961" s="15">
        <v>0.56999999999999995</v>
      </c>
      <c r="G961" s="80">
        <v>7</v>
      </c>
      <c r="H961" s="81">
        <f>Таблица630[[#This Row],[Коэфициент стоимости]]*Таблица630[[#This Row],[Розничная цена KRW]]</f>
        <v>2080.5</v>
      </c>
      <c r="I961" s="82" t="str">
        <f>IF($H$1="","Введите курс",Таблица630[[#This Row],[Оптовая цена KRW за 1шт]]/$H$1)</f>
        <v>Введите курс</v>
      </c>
      <c r="J961" s="83"/>
      <c r="K961" s="84">
        <f>Таблица630[[#This Row],[Заказ коробок ]]*Таблица630[[#This Row],[Кол-во шт в коробке]]</f>
        <v>0</v>
      </c>
      <c r="L961" s="85">
        <f>Таблица630[[#This Row],[Общее кол-во шт]]*Таблица630[[#This Row],[Оптовая цена KRW за 1шт]]</f>
        <v>0</v>
      </c>
      <c r="M961" s="86" t="str">
        <f>IFERROR(Таблица630[[#This Row],[Общее кол-во шт]]*Таблица630[[#This Row],[Оптовая цена USD за 1шт]],"")</f>
        <v/>
      </c>
      <c r="N961" s="87"/>
    </row>
    <row r="962" spans="1:14" ht="22.5" customHeight="1">
      <c r="A962" s="44" t="s">
        <v>29288</v>
      </c>
      <c r="B962" s="76">
        <v>8809668018363</v>
      </c>
      <c r="C962" s="50" t="s">
        <v>29289</v>
      </c>
      <c r="D962" s="77" t="s">
        <v>29290</v>
      </c>
      <c r="E962" s="78">
        <v>710</v>
      </c>
      <c r="F962" s="15">
        <v>0.56999999999999995</v>
      </c>
      <c r="G962" s="80">
        <v>30</v>
      </c>
      <c r="H962" s="81">
        <f>Таблица630[[#This Row],[Коэфициент стоимости]]*Таблица630[[#This Row],[Розничная цена KRW]]</f>
        <v>404.7</v>
      </c>
      <c r="I962" s="82" t="str">
        <f>IF($H$1="","Введите курс",Таблица630[[#This Row],[Оптовая цена KRW за 1шт]]/$H$1)</f>
        <v>Введите курс</v>
      </c>
      <c r="J962" s="83"/>
      <c r="K962" s="84">
        <f>Таблица630[[#This Row],[Заказ коробок ]]*Таблица630[[#This Row],[Кол-во шт в коробке]]</f>
        <v>0</v>
      </c>
      <c r="L962" s="85">
        <f>Таблица630[[#This Row],[Общее кол-во шт]]*Таблица630[[#This Row],[Оптовая цена KRW за 1шт]]</f>
        <v>0</v>
      </c>
      <c r="M962" s="86" t="str">
        <f>IFERROR(Таблица630[[#This Row],[Общее кол-во шт]]*Таблица630[[#This Row],[Оптовая цена USD за 1шт]],"")</f>
        <v/>
      </c>
      <c r="N962" s="87"/>
    </row>
    <row r="963" spans="1:14" ht="22.5" customHeight="1">
      <c r="A963" s="44" t="s">
        <v>29291</v>
      </c>
      <c r="B963" s="76">
        <v>8809668019643</v>
      </c>
      <c r="C963" s="50" t="s">
        <v>29292</v>
      </c>
      <c r="D963" s="77" t="s">
        <v>29293</v>
      </c>
      <c r="E963" s="78">
        <v>610</v>
      </c>
      <c r="F963" s="15">
        <v>0.56999999999999995</v>
      </c>
      <c r="G963" s="80">
        <v>30</v>
      </c>
      <c r="H963" s="81">
        <f>Таблица630[[#This Row],[Коэфициент стоимости]]*Таблица630[[#This Row],[Розничная цена KRW]]</f>
        <v>347.7</v>
      </c>
      <c r="I963" s="82" t="str">
        <f>IF($H$1="","Введите курс",Таблица630[[#This Row],[Оптовая цена KRW за 1шт]]/$H$1)</f>
        <v>Введите курс</v>
      </c>
      <c r="J963" s="83"/>
      <c r="K963" s="84">
        <f>Таблица630[[#This Row],[Заказ коробок ]]*Таблица630[[#This Row],[Кол-во шт в коробке]]</f>
        <v>0</v>
      </c>
      <c r="L963" s="85">
        <f>Таблица630[[#This Row],[Общее кол-во шт]]*Таблица630[[#This Row],[Оптовая цена KRW за 1шт]]</f>
        <v>0</v>
      </c>
      <c r="M963" s="86" t="str">
        <f>IFERROR(Таблица630[[#This Row],[Общее кол-во шт]]*Таблица630[[#This Row],[Оптовая цена USD за 1шт]],"")</f>
        <v/>
      </c>
      <c r="N963" s="87"/>
    </row>
    <row r="964" spans="1:14" ht="22.5" customHeight="1">
      <c r="A964" s="44" t="s">
        <v>29294</v>
      </c>
      <c r="B964" s="76">
        <v>8809668019650</v>
      </c>
      <c r="C964" s="50" t="s">
        <v>29295</v>
      </c>
      <c r="D964" s="77" t="s">
        <v>29296</v>
      </c>
      <c r="E964" s="78">
        <v>1770</v>
      </c>
      <c r="F964" s="15">
        <v>0.56999999999999995</v>
      </c>
      <c r="G964" s="80">
        <v>10</v>
      </c>
      <c r="H964" s="81">
        <f>Таблица630[[#This Row],[Коэфициент стоимости]]*Таблица630[[#This Row],[Розничная цена KRW]]</f>
        <v>1008.8999999999999</v>
      </c>
      <c r="I964" s="82" t="str">
        <f>IF($H$1="","Введите курс",Таблица630[[#This Row],[Оптовая цена KRW за 1шт]]/$H$1)</f>
        <v>Введите курс</v>
      </c>
      <c r="J964" s="83"/>
      <c r="K964" s="84">
        <f>Таблица630[[#This Row],[Заказ коробок ]]*Таблица630[[#This Row],[Кол-во шт в коробке]]</f>
        <v>0</v>
      </c>
      <c r="L964" s="85">
        <f>Таблица630[[#This Row],[Общее кол-во шт]]*Таблица630[[#This Row],[Оптовая цена KRW за 1шт]]</f>
        <v>0</v>
      </c>
      <c r="M964" s="86" t="str">
        <f>IFERROR(Таблица630[[#This Row],[Общее кол-во шт]]*Таблица630[[#This Row],[Оптовая цена USD за 1шт]],"")</f>
        <v/>
      </c>
      <c r="N964" s="87"/>
    </row>
    <row r="965" spans="1:14" ht="22.5" customHeight="1">
      <c r="A965" s="44" t="s">
        <v>29297</v>
      </c>
      <c r="B965" s="76">
        <v>8809668019667</v>
      </c>
      <c r="C965" s="50" t="s">
        <v>29298</v>
      </c>
      <c r="D965" s="77" t="s">
        <v>29299</v>
      </c>
      <c r="E965" s="78">
        <v>630</v>
      </c>
      <c r="F965" s="15">
        <v>0.56999999999999995</v>
      </c>
      <c r="G965" s="80">
        <v>30</v>
      </c>
      <c r="H965" s="81">
        <f>Таблица630[[#This Row],[Коэфициент стоимости]]*Таблица630[[#This Row],[Розничная цена KRW]]</f>
        <v>359.09999999999997</v>
      </c>
      <c r="I965" s="82" t="str">
        <f>IF($H$1="","Введите курс",Таблица630[[#This Row],[Оптовая цена KRW за 1шт]]/$H$1)</f>
        <v>Введите курс</v>
      </c>
      <c r="J965" s="83"/>
      <c r="K965" s="84">
        <f>Таблица630[[#This Row],[Заказ коробок ]]*Таблица630[[#This Row],[Кол-во шт в коробке]]</f>
        <v>0</v>
      </c>
      <c r="L965" s="85">
        <f>Таблица630[[#This Row],[Общее кол-во шт]]*Таблица630[[#This Row],[Оптовая цена KRW за 1шт]]</f>
        <v>0</v>
      </c>
      <c r="M965" s="86" t="str">
        <f>IFERROR(Таблица630[[#This Row],[Общее кол-во шт]]*Таблица630[[#This Row],[Оптовая цена USD за 1шт]],"")</f>
        <v/>
      </c>
      <c r="N965" s="87"/>
    </row>
    <row r="966" spans="1:14" ht="22.5" customHeight="1">
      <c r="A966" s="44" t="s">
        <v>29300</v>
      </c>
      <c r="B966" s="76">
        <v>8809668019674</v>
      </c>
      <c r="C966" s="50" t="s">
        <v>29301</v>
      </c>
      <c r="D966" s="77" t="s">
        <v>29302</v>
      </c>
      <c r="E966" s="78">
        <v>620</v>
      </c>
      <c r="F966" s="15">
        <v>0.56999999999999995</v>
      </c>
      <c r="G966" s="80">
        <v>30</v>
      </c>
      <c r="H966" s="81">
        <f>Таблица630[[#This Row],[Коэфициент стоимости]]*Таблица630[[#This Row],[Розничная цена KRW]]</f>
        <v>353.4</v>
      </c>
      <c r="I966" s="82" t="str">
        <f>IF($H$1="","Введите курс",Таблица630[[#This Row],[Оптовая цена KRW за 1шт]]/$H$1)</f>
        <v>Введите курс</v>
      </c>
      <c r="J966" s="83"/>
      <c r="K966" s="84">
        <f>Таблица630[[#This Row],[Заказ коробок ]]*Таблица630[[#This Row],[Кол-во шт в коробке]]</f>
        <v>0</v>
      </c>
      <c r="L966" s="85">
        <f>Таблица630[[#This Row],[Общее кол-во шт]]*Таблица630[[#This Row],[Оптовая цена KRW за 1шт]]</f>
        <v>0</v>
      </c>
      <c r="M966" s="86" t="str">
        <f>IFERROR(Таблица630[[#This Row],[Общее кол-во шт]]*Таблица630[[#This Row],[Оптовая цена USD за 1шт]],"")</f>
        <v/>
      </c>
      <c r="N966" s="87"/>
    </row>
    <row r="967" spans="1:14" ht="22.5" customHeight="1">
      <c r="A967" s="44" t="s">
        <v>29303</v>
      </c>
      <c r="B967" s="76">
        <v>8809668019681</v>
      </c>
      <c r="C967" s="50" t="s">
        <v>29304</v>
      </c>
      <c r="D967" s="77" t="s">
        <v>29305</v>
      </c>
      <c r="E967" s="78">
        <v>1800</v>
      </c>
      <c r="F967" s="15">
        <v>0.56999999999999995</v>
      </c>
      <c r="G967" s="80">
        <v>10</v>
      </c>
      <c r="H967" s="81">
        <f>Таблица630[[#This Row],[Коэфициент стоимости]]*Таблица630[[#This Row],[Розничная цена KRW]]</f>
        <v>1026</v>
      </c>
      <c r="I967" s="82" t="str">
        <f>IF($H$1="","Введите курс",Таблица630[[#This Row],[Оптовая цена KRW за 1шт]]/$H$1)</f>
        <v>Введите курс</v>
      </c>
      <c r="J967" s="83"/>
      <c r="K967" s="84">
        <f>Таблица630[[#This Row],[Заказ коробок ]]*Таблица630[[#This Row],[Кол-во шт в коробке]]</f>
        <v>0</v>
      </c>
      <c r="L967" s="85">
        <f>Таблица630[[#This Row],[Общее кол-во шт]]*Таблица630[[#This Row],[Оптовая цена KRW за 1шт]]</f>
        <v>0</v>
      </c>
      <c r="M967" s="86" t="str">
        <f>IFERROR(Таблица630[[#This Row],[Общее кол-во шт]]*Таблица630[[#This Row],[Оптовая цена USD за 1шт]],"")</f>
        <v/>
      </c>
      <c r="N967" s="87"/>
    </row>
    <row r="968" spans="1:14" ht="22.5" customHeight="1">
      <c r="A968" s="44" t="s">
        <v>29306</v>
      </c>
      <c r="B968" s="76">
        <v>8809668019605</v>
      </c>
      <c r="C968" s="50" t="s">
        <v>29307</v>
      </c>
      <c r="D968" s="77" t="s">
        <v>29308</v>
      </c>
      <c r="E968" s="78">
        <v>1060</v>
      </c>
      <c r="F968" s="15">
        <v>0.56999999999999995</v>
      </c>
      <c r="G968" s="80">
        <v>8</v>
      </c>
      <c r="H968" s="81">
        <f>Таблица630[[#This Row],[Коэфициент стоимости]]*Таблица630[[#This Row],[Розничная цена KRW]]</f>
        <v>604.19999999999993</v>
      </c>
      <c r="I968" s="82" t="str">
        <f>IF($H$1="","Введите курс",Таблица630[[#This Row],[Оптовая цена KRW за 1шт]]/$H$1)</f>
        <v>Введите курс</v>
      </c>
      <c r="J968" s="83"/>
      <c r="K968" s="84">
        <f>Таблица630[[#This Row],[Заказ коробок ]]*Таблица630[[#This Row],[Кол-во шт в коробке]]</f>
        <v>0</v>
      </c>
      <c r="L968" s="85">
        <f>Таблица630[[#This Row],[Общее кол-во шт]]*Таблица630[[#This Row],[Оптовая цена KRW за 1шт]]</f>
        <v>0</v>
      </c>
      <c r="M968" s="86" t="str">
        <f>IFERROR(Таблица630[[#This Row],[Общее кол-во шт]]*Таблица630[[#This Row],[Оптовая цена USD за 1шт]],"")</f>
        <v/>
      </c>
      <c r="N968" s="87"/>
    </row>
    <row r="969" spans="1:14" ht="22.5" customHeight="1">
      <c r="A969" s="44" t="s">
        <v>29309</v>
      </c>
      <c r="B969" s="76">
        <v>8809668027143</v>
      </c>
      <c r="C969" s="50" t="s">
        <v>29310</v>
      </c>
      <c r="D969" s="77" t="s">
        <v>29311</v>
      </c>
      <c r="E969" s="78">
        <v>3650</v>
      </c>
      <c r="F969" s="15">
        <v>0.56999999999999995</v>
      </c>
      <c r="G969" s="80">
        <v>4</v>
      </c>
      <c r="H969" s="81">
        <f>Таблица630[[#This Row],[Коэфициент стоимости]]*Таблица630[[#This Row],[Розничная цена KRW]]</f>
        <v>2080.5</v>
      </c>
      <c r="I969" s="82" t="str">
        <f>IF($H$1="","Введите курс",Таблица630[[#This Row],[Оптовая цена KRW за 1шт]]/$H$1)</f>
        <v>Введите курс</v>
      </c>
      <c r="J969" s="83"/>
      <c r="K969" s="84">
        <f>Таблица630[[#This Row],[Заказ коробок ]]*Таблица630[[#This Row],[Кол-во шт в коробке]]</f>
        <v>0</v>
      </c>
      <c r="L969" s="85">
        <f>Таблица630[[#This Row],[Общее кол-во шт]]*Таблица630[[#This Row],[Оптовая цена KRW за 1шт]]</f>
        <v>0</v>
      </c>
      <c r="M969" s="86" t="str">
        <f>IFERROR(Таблица630[[#This Row],[Общее кол-во шт]]*Таблица630[[#This Row],[Оптовая цена USD за 1шт]],"")</f>
        <v/>
      </c>
      <c r="N969" s="87"/>
    </row>
    <row r="970" spans="1:14" ht="22.5" customHeight="1">
      <c r="A970" s="44" t="s">
        <v>29312</v>
      </c>
      <c r="B970" s="76">
        <v>8809820680360</v>
      </c>
      <c r="C970" s="50" t="s">
        <v>29313</v>
      </c>
      <c r="D970" s="77" t="s">
        <v>29314</v>
      </c>
      <c r="E970" s="78">
        <v>2060</v>
      </c>
      <c r="F970" s="15">
        <v>0.56999999999999995</v>
      </c>
      <c r="G970" s="80">
        <v>6</v>
      </c>
      <c r="H970" s="81">
        <f>Таблица630[[#This Row],[Коэфициент стоимости]]*Таблица630[[#This Row],[Розничная цена KRW]]</f>
        <v>1174.1999999999998</v>
      </c>
      <c r="I970" s="82" t="str">
        <f>IF($H$1="","Введите курс",Таблица630[[#This Row],[Оптовая цена KRW за 1шт]]/$H$1)</f>
        <v>Введите курс</v>
      </c>
      <c r="J970" s="83"/>
      <c r="K970" s="84">
        <f>Таблица630[[#This Row],[Заказ коробок ]]*Таблица630[[#This Row],[Кол-во шт в коробке]]</f>
        <v>0</v>
      </c>
      <c r="L970" s="85">
        <f>Таблица630[[#This Row],[Общее кол-во шт]]*Таблица630[[#This Row],[Оптовая цена KRW за 1шт]]</f>
        <v>0</v>
      </c>
      <c r="M970" s="86" t="str">
        <f>IFERROR(Таблица630[[#This Row],[Общее кол-во шт]]*Таблица630[[#This Row],[Оптовая цена USD за 1шт]],"")</f>
        <v/>
      </c>
      <c r="N970" s="87"/>
    </row>
    <row r="971" spans="1:14" ht="22.5" customHeight="1">
      <c r="A971" s="44" t="s">
        <v>29315</v>
      </c>
      <c r="B971" s="76">
        <v>8809820681268</v>
      </c>
      <c r="C971" s="50" t="s">
        <v>29316</v>
      </c>
      <c r="D971" s="77" t="s">
        <v>29317</v>
      </c>
      <c r="E971" s="78">
        <v>1070</v>
      </c>
      <c r="F971" s="15">
        <v>0.56999999999999995</v>
      </c>
      <c r="G971" s="80">
        <v>30</v>
      </c>
      <c r="H971" s="81">
        <f>Таблица630[[#This Row],[Коэфициент стоимости]]*Таблица630[[#This Row],[Розничная цена KRW]]</f>
        <v>609.9</v>
      </c>
      <c r="I971" s="82" t="str">
        <f>IF($H$1="","Введите курс",Таблица630[[#This Row],[Оптовая цена KRW за 1шт]]/$H$1)</f>
        <v>Введите курс</v>
      </c>
      <c r="J971" s="83"/>
      <c r="K971" s="84">
        <f>Таблица630[[#This Row],[Заказ коробок ]]*Таблица630[[#This Row],[Кол-во шт в коробке]]</f>
        <v>0</v>
      </c>
      <c r="L971" s="85">
        <f>Таблица630[[#This Row],[Общее кол-во шт]]*Таблица630[[#This Row],[Оптовая цена KRW за 1шт]]</f>
        <v>0</v>
      </c>
      <c r="M971" s="86" t="str">
        <f>IFERROR(Таблица630[[#This Row],[Общее кол-во шт]]*Таблица630[[#This Row],[Оптовая цена USD за 1шт]],"")</f>
        <v/>
      </c>
      <c r="N971" s="87"/>
    </row>
    <row r="972" spans="1:14" ht="22.5" customHeight="1">
      <c r="A972" s="44" t="s">
        <v>29318</v>
      </c>
      <c r="B972" s="76">
        <v>8809820681275</v>
      </c>
      <c r="C972" s="50" t="s">
        <v>29319</v>
      </c>
      <c r="D972" s="77" t="s">
        <v>29320</v>
      </c>
      <c r="E972" s="78">
        <v>1740</v>
      </c>
      <c r="F972" s="15">
        <v>0.56999999999999995</v>
      </c>
      <c r="G972" s="80">
        <v>10</v>
      </c>
      <c r="H972" s="81">
        <f>Таблица630[[#This Row],[Коэфициент стоимости]]*Таблица630[[#This Row],[Розничная цена KRW]]</f>
        <v>991.8</v>
      </c>
      <c r="I972" s="82" t="str">
        <f>IF($H$1="","Введите курс",Таблица630[[#This Row],[Оптовая цена KRW за 1шт]]/$H$1)</f>
        <v>Введите курс</v>
      </c>
      <c r="J972" s="83"/>
      <c r="K972" s="84">
        <f>Таблица630[[#This Row],[Заказ коробок ]]*Таблица630[[#This Row],[Кол-во шт в коробке]]</f>
        <v>0</v>
      </c>
      <c r="L972" s="85">
        <f>Таблица630[[#This Row],[Общее кол-во шт]]*Таблица630[[#This Row],[Оптовая цена KRW за 1шт]]</f>
        <v>0</v>
      </c>
      <c r="M972" s="86" t="str">
        <f>IFERROR(Таблица630[[#This Row],[Общее кол-во шт]]*Таблица630[[#This Row],[Оптовая цена USD за 1шт]],"")</f>
        <v/>
      </c>
      <c r="N972" s="87"/>
    </row>
    <row r="973" spans="1:14" ht="22.5" customHeight="1">
      <c r="A973" s="44" t="s">
        <v>29321</v>
      </c>
      <c r="B973" s="76">
        <v>8809820688045</v>
      </c>
      <c r="C973" s="50" t="s">
        <v>29322</v>
      </c>
      <c r="D973" s="77" t="s">
        <v>29323</v>
      </c>
      <c r="E973" s="78">
        <v>4350</v>
      </c>
      <c r="F973" s="15">
        <v>0.56999999999999995</v>
      </c>
      <c r="G973" s="80">
        <v>4</v>
      </c>
      <c r="H973" s="81">
        <f>Таблица630[[#This Row],[Коэфициент стоимости]]*Таблица630[[#This Row],[Розничная цена KRW]]</f>
        <v>2479.5</v>
      </c>
      <c r="I973" s="82" t="str">
        <f>IF($H$1="","Введите курс",Таблица630[[#This Row],[Оптовая цена KRW за 1шт]]/$H$1)</f>
        <v>Введите курс</v>
      </c>
      <c r="J973" s="83"/>
      <c r="K973" s="84">
        <f>Таблица630[[#This Row],[Заказ коробок ]]*Таблица630[[#This Row],[Кол-во шт в коробке]]</f>
        <v>0</v>
      </c>
      <c r="L973" s="85">
        <f>Таблица630[[#This Row],[Общее кол-во шт]]*Таблица630[[#This Row],[Оптовая цена KRW за 1шт]]</f>
        <v>0</v>
      </c>
      <c r="M973" s="86" t="str">
        <f>IFERROR(Таблица630[[#This Row],[Общее кол-во шт]]*Таблица630[[#This Row],[Оптовая цена USD за 1шт]],"")</f>
        <v/>
      </c>
      <c r="N973" s="87"/>
    </row>
    <row r="974" spans="1:14" ht="22.5" customHeight="1">
      <c r="A974" s="44" t="s">
        <v>29324</v>
      </c>
      <c r="B974" s="76">
        <v>8809820685501</v>
      </c>
      <c r="C974" s="50" t="s">
        <v>29325</v>
      </c>
      <c r="D974" s="77" t="s">
        <v>29326</v>
      </c>
      <c r="E974" s="78">
        <v>3180</v>
      </c>
      <c r="F974" s="15">
        <v>0.56999999999999995</v>
      </c>
      <c r="G974" s="80">
        <v>10</v>
      </c>
      <c r="H974" s="81">
        <f>Таблица630[[#This Row],[Коэфициент стоимости]]*Таблица630[[#This Row],[Розничная цена KRW]]</f>
        <v>1812.6</v>
      </c>
      <c r="I974" s="82" t="str">
        <f>IF($H$1="","Введите курс",Таблица630[[#This Row],[Оптовая цена KRW за 1шт]]/$H$1)</f>
        <v>Введите курс</v>
      </c>
      <c r="J974" s="83"/>
      <c r="K974" s="84">
        <f>Таблица630[[#This Row],[Заказ коробок ]]*Таблица630[[#This Row],[Кол-во шт в коробке]]</f>
        <v>0</v>
      </c>
      <c r="L974" s="85">
        <f>Таблица630[[#This Row],[Общее кол-во шт]]*Таблица630[[#This Row],[Оптовая цена KRW за 1шт]]</f>
        <v>0</v>
      </c>
      <c r="M974" s="86" t="str">
        <f>IFERROR(Таблица630[[#This Row],[Общее кол-во шт]]*Таблица630[[#This Row],[Оптовая цена USD за 1шт]],"")</f>
        <v/>
      </c>
      <c r="N974" s="87"/>
    </row>
    <row r="975" spans="1:14" ht="22.5" customHeight="1">
      <c r="A975" s="44" t="s">
        <v>29327</v>
      </c>
      <c r="B975" s="76">
        <v>8809820685518</v>
      </c>
      <c r="C975" s="50" t="s">
        <v>29328</v>
      </c>
      <c r="D975" s="77" t="s">
        <v>29329</v>
      </c>
      <c r="E975" s="78">
        <v>2380</v>
      </c>
      <c r="F975" s="15">
        <v>0.56999999999999995</v>
      </c>
      <c r="G975" s="80">
        <v>10</v>
      </c>
      <c r="H975" s="81">
        <f>Таблица630[[#This Row],[Коэфициент стоимости]]*Таблица630[[#This Row],[Розничная цена KRW]]</f>
        <v>1356.6</v>
      </c>
      <c r="I975" s="82" t="str">
        <f>IF($H$1="","Введите курс",Таблица630[[#This Row],[Оптовая цена KRW за 1шт]]/$H$1)</f>
        <v>Введите курс</v>
      </c>
      <c r="J975" s="83"/>
      <c r="K975" s="84">
        <f>Таблица630[[#This Row],[Заказ коробок ]]*Таблица630[[#This Row],[Кол-во шт в коробке]]</f>
        <v>0</v>
      </c>
      <c r="L975" s="85">
        <f>Таблица630[[#This Row],[Общее кол-во шт]]*Таблица630[[#This Row],[Оптовая цена KRW за 1шт]]</f>
        <v>0</v>
      </c>
      <c r="M975" s="86" t="str">
        <f>IFERROR(Таблица630[[#This Row],[Общее кол-во шт]]*Таблица630[[#This Row],[Оптовая цена USD за 1шт]],"")</f>
        <v/>
      </c>
      <c r="N975" s="87"/>
    </row>
    <row r="976" spans="1:14" ht="22.5" customHeight="1">
      <c r="A976" s="44" t="s">
        <v>29330</v>
      </c>
      <c r="B976" s="76">
        <v>8809820687772</v>
      </c>
      <c r="C976" s="50" t="s">
        <v>29331</v>
      </c>
      <c r="D976" s="77" t="s">
        <v>29332</v>
      </c>
      <c r="E976" s="78">
        <v>290</v>
      </c>
      <c r="F976" s="15">
        <v>0.56999999999999995</v>
      </c>
      <c r="G976" s="80">
        <v>60</v>
      </c>
      <c r="H976" s="81">
        <f>Таблица630[[#This Row],[Коэфициент стоимости]]*Таблица630[[#This Row],[Розничная цена KRW]]</f>
        <v>165.29999999999998</v>
      </c>
      <c r="I976" s="82" t="str">
        <f>IF($H$1="","Введите курс",Таблица630[[#This Row],[Оптовая цена KRW за 1шт]]/$H$1)</f>
        <v>Введите курс</v>
      </c>
      <c r="J976" s="83"/>
      <c r="K976" s="84">
        <f>Таблица630[[#This Row],[Заказ коробок ]]*Таблица630[[#This Row],[Кол-во шт в коробке]]</f>
        <v>0</v>
      </c>
      <c r="L976" s="85">
        <f>Таблица630[[#This Row],[Общее кол-во шт]]*Таблица630[[#This Row],[Оптовая цена KRW за 1шт]]</f>
        <v>0</v>
      </c>
      <c r="M976" s="86" t="str">
        <f>IFERROR(Таблица630[[#This Row],[Общее кол-во шт]]*Таблица630[[#This Row],[Оптовая цена USD за 1шт]],"")</f>
        <v/>
      </c>
      <c r="N976" s="87"/>
    </row>
    <row r="977" spans="1:14" ht="22.5" customHeight="1">
      <c r="A977" s="44" t="s">
        <v>29333</v>
      </c>
      <c r="B977" s="76">
        <v>8809820688397</v>
      </c>
      <c r="C977" s="50" t="s">
        <v>29334</v>
      </c>
      <c r="D977" s="77" t="s">
        <v>29335</v>
      </c>
      <c r="E977" s="78">
        <v>260</v>
      </c>
      <c r="F977" s="15">
        <v>0.56999999999999995</v>
      </c>
      <c r="G977" s="80">
        <v>60</v>
      </c>
      <c r="H977" s="81">
        <f>Таблица630[[#This Row],[Коэфициент стоимости]]*Таблица630[[#This Row],[Розничная цена KRW]]</f>
        <v>148.19999999999999</v>
      </c>
      <c r="I977" s="82" t="str">
        <f>IF($H$1="","Введите курс",Таблица630[[#This Row],[Оптовая цена KRW за 1шт]]/$H$1)</f>
        <v>Введите курс</v>
      </c>
      <c r="J977" s="83"/>
      <c r="K977" s="84">
        <f>Таблица630[[#This Row],[Заказ коробок ]]*Таблица630[[#This Row],[Кол-во шт в коробке]]</f>
        <v>0</v>
      </c>
      <c r="L977" s="85">
        <f>Таблица630[[#This Row],[Общее кол-во шт]]*Таблица630[[#This Row],[Оптовая цена KRW за 1шт]]</f>
        <v>0</v>
      </c>
      <c r="M977" s="86" t="str">
        <f>IFERROR(Таблица630[[#This Row],[Общее кол-во шт]]*Таблица630[[#This Row],[Оптовая цена USD за 1шт]],"")</f>
        <v/>
      </c>
      <c r="N977" s="87"/>
    </row>
    <row r="978" spans="1:14" ht="22.5" customHeight="1">
      <c r="A978" s="44" t="s">
        <v>29336</v>
      </c>
      <c r="B978" s="76">
        <v>8809667999328</v>
      </c>
      <c r="C978" s="50" t="s">
        <v>29337</v>
      </c>
      <c r="D978" s="77" t="s">
        <v>29338</v>
      </c>
      <c r="E978" s="78">
        <v>3250</v>
      </c>
      <c r="F978" s="15">
        <v>0.56999999999999995</v>
      </c>
      <c r="G978" s="80">
        <v>6</v>
      </c>
      <c r="H978" s="81">
        <f>Таблица630[[#This Row],[Коэфициент стоимости]]*Таблица630[[#This Row],[Розничная цена KRW]]</f>
        <v>1852.4999999999998</v>
      </c>
      <c r="I978" s="82" t="str">
        <f>IF($H$1="","Введите курс",Таблица630[[#This Row],[Оптовая цена KRW за 1шт]]/$H$1)</f>
        <v>Введите курс</v>
      </c>
      <c r="J978" s="83"/>
      <c r="K978" s="84">
        <f>Таблица630[[#This Row],[Заказ коробок ]]*Таблица630[[#This Row],[Кол-во шт в коробке]]</f>
        <v>0</v>
      </c>
      <c r="L978" s="85">
        <f>Таблица630[[#This Row],[Общее кол-во шт]]*Таблица630[[#This Row],[Оптовая цена KRW за 1шт]]</f>
        <v>0</v>
      </c>
      <c r="M978" s="86" t="str">
        <f>IFERROR(Таблица630[[#This Row],[Общее кол-во шт]]*Таблица630[[#This Row],[Оптовая цена USD за 1шт]],"")</f>
        <v/>
      </c>
      <c r="N978" s="87"/>
    </row>
    <row r="979" spans="1:14" ht="22.5" customHeight="1">
      <c r="A979" s="44" t="s">
        <v>29339</v>
      </c>
      <c r="B979" s="76">
        <v>8809668010602</v>
      </c>
      <c r="C979" s="50" t="s">
        <v>29340</v>
      </c>
      <c r="D979" s="77" t="s">
        <v>29341</v>
      </c>
      <c r="E979" s="78">
        <v>700</v>
      </c>
      <c r="F979" s="15">
        <v>0.56999999999999995</v>
      </c>
      <c r="G979" s="80">
        <v>50</v>
      </c>
      <c r="H979" s="81">
        <f>Таблица630[[#This Row],[Коэфициент стоимости]]*Таблица630[[#This Row],[Розничная цена KRW]]</f>
        <v>398.99999999999994</v>
      </c>
      <c r="I979" s="82" t="str">
        <f>IF($H$1="","Введите курс",Таблица630[[#This Row],[Оптовая цена KRW за 1шт]]/$H$1)</f>
        <v>Введите курс</v>
      </c>
      <c r="J979" s="83"/>
      <c r="K979" s="84">
        <f>Таблица630[[#This Row],[Заказ коробок ]]*Таблица630[[#This Row],[Кол-во шт в коробке]]</f>
        <v>0</v>
      </c>
      <c r="L979" s="85">
        <f>Таблица630[[#This Row],[Общее кол-во шт]]*Таблица630[[#This Row],[Оптовая цена KRW за 1шт]]</f>
        <v>0</v>
      </c>
      <c r="M979" s="86" t="str">
        <f>IFERROR(Таблица630[[#This Row],[Общее кол-во шт]]*Таблица630[[#This Row],[Оптовая цена USD за 1шт]],"")</f>
        <v/>
      </c>
      <c r="N979" s="87"/>
    </row>
    <row r="980" spans="1:14" ht="22.5" customHeight="1">
      <c r="A980" s="44" t="s">
        <v>29342</v>
      </c>
      <c r="B980" s="76">
        <v>8809668015492</v>
      </c>
      <c r="C980" s="50" t="s">
        <v>29343</v>
      </c>
      <c r="D980" s="77" t="s">
        <v>29344</v>
      </c>
      <c r="E980" s="78">
        <v>1010</v>
      </c>
      <c r="F980" s="15">
        <v>0.56999999999999995</v>
      </c>
      <c r="G980" s="80">
        <v>10</v>
      </c>
      <c r="H980" s="81">
        <f>Таблица630[[#This Row],[Коэфициент стоимости]]*Таблица630[[#This Row],[Розничная цена KRW]]</f>
        <v>575.69999999999993</v>
      </c>
      <c r="I980" s="82" t="str">
        <f>IF($H$1="","Введите курс",Таблица630[[#This Row],[Оптовая цена KRW за 1шт]]/$H$1)</f>
        <v>Введите курс</v>
      </c>
      <c r="J980" s="83"/>
      <c r="K980" s="84">
        <f>Таблица630[[#This Row],[Заказ коробок ]]*Таблица630[[#This Row],[Кол-во шт в коробке]]</f>
        <v>0</v>
      </c>
      <c r="L980" s="85">
        <f>Таблица630[[#This Row],[Общее кол-во шт]]*Таблица630[[#This Row],[Оптовая цена KRW за 1шт]]</f>
        <v>0</v>
      </c>
      <c r="M980" s="86" t="str">
        <f>IFERROR(Таблица630[[#This Row],[Общее кол-во шт]]*Таблица630[[#This Row],[Оптовая цена USD за 1шт]],"")</f>
        <v/>
      </c>
      <c r="N980" s="87"/>
    </row>
    <row r="981" spans="1:14" ht="22.5" customHeight="1">
      <c r="A981" s="44" t="s">
        <v>29345</v>
      </c>
      <c r="B981" s="76">
        <v>8809668018691</v>
      </c>
      <c r="C981" s="50" t="s">
        <v>29346</v>
      </c>
      <c r="D981" s="77" t="s">
        <v>29347</v>
      </c>
      <c r="E981" s="78">
        <v>7300</v>
      </c>
      <c r="F981" s="15">
        <v>0.56999999999999995</v>
      </c>
      <c r="G981" s="80">
        <v>6</v>
      </c>
      <c r="H981" s="81">
        <f>Таблица630[[#This Row],[Коэфициент стоимости]]*Таблица630[[#This Row],[Розничная цена KRW]]</f>
        <v>4161</v>
      </c>
      <c r="I981" s="82" t="str">
        <f>IF($H$1="","Введите курс",Таблица630[[#This Row],[Оптовая цена KRW за 1шт]]/$H$1)</f>
        <v>Введите курс</v>
      </c>
      <c r="J981" s="83"/>
      <c r="K981" s="84">
        <f>Таблица630[[#This Row],[Заказ коробок ]]*Таблица630[[#This Row],[Кол-во шт в коробке]]</f>
        <v>0</v>
      </c>
      <c r="L981" s="85">
        <f>Таблица630[[#This Row],[Общее кол-во шт]]*Таблица630[[#This Row],[Оптовая цена KRW за 1шт]]</f>
        <v>0</v>
      </c>
      <c r="M981" s="86" t="str">
        <f>IFERROR(Таблица630[[#This Row],[Общее кол-во шт]]*Таблица630[[#This Row],[Оптовая цена USD за 1шт]],"")</f>
        <v/>
      </c>
      <c r="N981" s="87"/>
    </row>
    <row r="982" spans="1:14" ht="22.5" customHeight="1">
      <c r="A982" s="44" t="s">
        <v>29348</v>
      </c>
      <c r="B982" s="76">
        <v>8809668019315</v>
      </c>
      <c r="C982" s="50" t="s">
        <v>29349</v>
      </c>
      <c r="D982" s="77" t="s">
        <v>29350</v>
      </c>
      <c r="E982" s="78">
        <v>650</v>
      </c>
      <c r="F982" s="15">
        <v>0.56999999999999995</v>
      </c>
      <c r="G982" s="80">
        <v>30</v>
      </c>
      <c r="H982" s="81">
        <f>Таблица630[[#This Row],[Коэфициент стоимости]]*Таблица630[[#This Row],[Розничная цена KRW]]</f>
        <v>370.49999999999994</v>
      </c>
      <c r="I982" s="82" t="str">
        <f>IF($H$1="","Введите курс",Таблица630[[#This Row],[Оптовая цена KRW за 1шт]]/$H$1)</f>
        <v>Введите курс</v>
      </c>
      <c r="J982" s="83"/>
      <c r="K982" s="84">
        <f>Таблица630[[#This Row],[Заказ коробок ]]*Таблица630[[#This Row],[Кол-во шт в коробке]]</f>
        <v>0</v>
      </c>
      <c r="L982" s="85">
        <f>Таблица630[[#This Row],[Общее кол-во шт]]*Таблица630[[#This Row],[Оптовая цена KRW за 1шт]]</f>
        <v>0</v>
      </c>
      <c r="M982" s="86" t="str">
        <f>IFERROR(Таблица630[[#This Row],[Общее кол-во шт]]*Таблица630[[#This Row],[Оптовая цена USD за 1шт]],"")</f>
        <v/>
      </c>
      <c r="N982" s="87"/>
    </row>
    <row r="983" spans="1:14" ht="22.5" customHeight="1">
      <c r="A983" s="44" t="s">
        <v>29351</v>
      </c>
      <c r="B983" s="76">
        <v>8809668019322</v>
      </c>
      <c r="C983" s="50" t="s">
        <v>29352</v>
      </c>
      <c r="D983" s="77" t="s">
        <v>29353</v>
      </c>
      <c r="E983" s="78">
        <v>860</v>
      </c>
      <c r="F983" s="15">
        <v>0.56999999999999995</v>
      </c>
      <c r="G983" s="80">
        <v>20</v>
      </c>
      <c r="H983" s="81">
        <f>Таблица630[[#This Row],[Коэфициент стоимости]]*Таблица630[[#This Row],[Розничная цена KRW]]</f>
        <v>490.19999999999993</v>
      </c>
      <c r="I983" s="82" t="str">
        <f>IF($H$1="","Введите курс",Таблица630[[#This Row],[Оптовая цена KRW за 1шт]]/$H$1)</f>
        <v>Введите курс</v>
      </c>
      <c r="J983" s="83"/>
      <c r="K983" s="84">
        <f>Таблица630[[#This Row],[Заказ коробок ]]*Таблица630[[#This Row],[Кол-во шт в коробке]]</f>
        <v>0</v>
      </c>
      <c r="L983" s="85">
        <f>Таблица630[[#This Row],[Общее кол-во шт]]*Таблица630[[#This Row],[Оптовая цена KRW за 1шт]]</f>
        <v>0</v>
      </c>
      <c r="M983" s="86" t="str">
        <f>IFERROR(Таблица630[[#This Row],[Общее кол-во шт]]*Таблица630[[#This Row],[Оптовая цена USD за 1шт]],"")</f>
        <v/>
      </c>
      <c r="N983" s="87"/>
    </row>
    <row r="984" spans="1:14" ht="22.5" customHeight="1">
      <c r="A984" s="44" t="s">
        <v>29354</v>
      </c>
      <c r="B984" s="76">
        <v>8809668019339</v>
      </c>
      <c r="C984" s="50" t="s">
        <v>29355</v>
      </c>
      <c r="D984" s="77" t="s">
        <v>29356</v>
      </c>
      <c r="E984" s="78">
        <v>1460</v>
      </c>
      <c r="F984" s="15">
        <v>0.56999999999999995</v>
      </c>
      <c r="G984" s="80">
        <v>4</v>
      </c>
      <c r="H984" s="81">
        <f>Таблица630[[#This Row],[Коэфициент стоимости]]*Таблица630[[#This Row],[Розничная цена KRW]]</f>
        <v>832.19999999999993</v>
      </c>
      <c r="I984" s="82" t="str">
        <f>IF($H$1="","Введите курс",Таблица630[[#This Row],[Оптовая цена KRW за 1шт]]/$H$1)</f>
        <v>Введите курс</v>
      </c>
      <c r="J984" s="83"/>
      <c r="K984" s="84">
        <f>Таблица630[[#This Row],[Заказ коробок ]]*Таблица630[[#This Row],[Кол-во шт в коробке]]</f>
        <v>0</v>
      </c>
      <c r="L984" s="85">
        <f>Таблица630[[#This Row],[Общее кол-во шт]]*Таблица630[[#This Row],[Оптовая цена KRW за 1шт]]</f>
        <v>0</v>
      </c>
      <c r="M984" s="86" t="str">
        <f>IFERROR(Таблица630[[#This Row],[Общее кол-во шт]]*Таблица630[[#This Row],[Оптовая цена USD за 1шт]],"")</f>
        <v/>
      </c>
      <c r="N984" s="87"/>
    </row>
    <row r="985" spans="1:14" ht="22.5" customHeight="1">
      <c r="A985" s="44" t="s">
        <v>29357</v>
      </c>
      <c r="B985" s="76">
        <v>8809668019346</v>
      </c>
      <c r="C985" s="50" t="s">
        <v>29358</v>
      </c>
      <c r="D985" s="77" t="s">
        <v>29359</v>
      </c>
      <c r="E985" s="78">
        <v>620</v>
      </c>
      <c r="F985" s="15">
        <v>0.56999999999999995</v>
      </c>
      <c r="G985" s="80">
        <v>30</v>
      </c>
      <c r="H985" s="81">
        <f>Таблица630[[#This Row],[Коэфициент стоимости]]*Таблица630[[#This Row],[Розничная цена KRW]]</f>
        <v>353.4</v>
      </c>
      <c r="I985" s="82" t="str">
        <f>IF($H$1="","Введите курс",Таблица630[[#This Row],[Оптовая цена KRW за 1шт]]/$H$1)</f>
        <v>Введите курс</v>
      </c>
      <c r="J985" s="83"/>
      <c r="K985" s="84">
        <f>Таблица630[[#This Row],[Заказ коробок ]]*Таблица630[[#This Row],[Кол-во шт в коробке]]</f>
        <v>0</v>
      </c>
      <c r="L985" s="85">
        <f>Таблица630[[#This Row],[Общее кол-во шт]]*Таблица630[[#This Row],[Оптовая цена KRW за 1шт]]</f>
        <v>0</v>
      </c>
      <c r="M985" s="86" t="str">
        <f>IFERROR(Таблица630[[#This Row],[Общее кол-во шт]]*Таблица630[[#This Row],[Оптовая цена USD за 1шт]],"")</f>
        <v/>
      </c>
      <c r="N985" s="87"/>
    </row>
    <row r="986" spans="1:14" ht="22.5" customHeight="1">
      <c r="A986" s="44" t="s">
        <v>29360</v>
      </c>
      <c r="B986" s="76">
        <v>8809668019353</v>
      </c>
      <c r="C986" s="50" t="s">
        <v>29361</v>
      </c>
      <c r="D986" s="77" t="s">
        <v>29362</v>
      </c>
      <c r="E986" s="78">
        <v>3390</v>
      </c>
      <c r="F986" s="15">
        <v>0.56999999999999995</v>
      </c>
      <c r="G986" s="80">
        <v>6</v>
      </c>
      <c r="H986" s="81">
        <f>Таблица630[[#This Row],[Коэфициент стоимости]]*Таблица630[[#This Row],[Розничная цена KRW]]</f>
        <v>1932.2999999999997</v>
      </c>
      <c r="I986" s="82" t="str">
        <f>IF($H$1="","Введите курс",Таблица630[[#This Row],[Оптовая цена KRW за 1шт]]/$H$1)</f>
        <v>Введите курс</v>
      </c>
      <c r="J986" s="83"/>
      <c r="K986" s="84">
        <f>Таблица630[[#This Row],[Заказ коробок ]]*Таблица630[[#This Row],[Кол-во шт в коробке]]</f>
        <v>0</v>
      </c>
      <c r="L986" s="85">
        <f>Таблица630[[#This Row],[Общее кол-во шт]]*Таблица630[[#This Row],[Оптовая цена KRW за 1шт]]</f>
        <v>0</v>
      </c>
      <c r="M986" s="86" t="str">
        <f>IFERROR(Таблица630[[#This Row],[Общее кол-во шт]]*Таблица630[[#This Row],[Оптовая цена USD за 1шт]],"")</f>
        <v/>
      </c>
      <c r="N986" s="87"/>
    </row>
    <row r="987" spans="1:14" ht="22.5" customHeight="1">
      <c r="A987" s="44" t="s">
        <v>29363</v>
      </c>
      <c r="B987" s="76">
        <v>8809668019360</v>
      </c>
      <c r="C987" s="50" t="s">
        <v>29364</v>
      </c>
      <c r="D987" s="77" t="s">
        <v>29365</v>
      </c>
      <c r="E987" s="78">
        <v>600</v>
      </c>
      <c r="F987" s="15">
        <v>0.56999999999999995</v>
      </c>
      <c r="G987" s="80">
        <v>30</v>
      </c>
      <c r="H987" s="81">
        <f>Таблица630[[#This Row],[Коэфициент стоимости]]*Таблица630[[#This Row],[Розничная цена KRW]]</f>
        <v>341.99999999999994</v>
      </c>
      <c r="I987" s="82" t="str">
        <f>IF($H$1="","Введите курс",Таблица630[[#This Row],[Оптовая цена KRW за 1шт]]/$H$1)</f>
        <v>Введите курс</v>
      </c>
      <c r="J987" s="83"/>
      <c r="K987" s="84">
        <f>Таблица630[[#This Row],[Заказ коробок ]]*Таблица630[[#This Row],[Кол-во шт в коробке]]</f>
        <v>0</v>
      </c>
      <c r="L987" s="85">
        <f>Таблица630[[#This Row],[Общее кол-во шт]]*Таблица630[[#This Row],[Оптовая цена KRW за 1шт]]</f>
        <v>0</v>
      </c>
      <c r="M987" s="86" t="str">
        <f>IFERROR(Таблица630[[#This Row],[Общее кол-во шт]]*Таблица630[[#This Row],[Оптовая цена USD за 1шт]],"")</f>
        <v/>
      </c>
      <c r="N987" s="87"/>
    </row>
    <row r="988" spans="1:14" ht="22.5" customHeight="1">
      <c r="A988" s="44" t="s">
        <v>29366</v>
      </c>
      <c r="B988" s="76">
        <v>8809820682128</v>
      </c>
      <c r="C988" s="50" t="s">
        <v>29367</v>
      </c>
      <c r="D988" s="77" t="s">
        <v>29368</v>
      </c>
      <c r="E988" s="78">
        <v>1170</v>
      </c>
      <c r="F988" s="15">
        <v>0.56999999999999995</v>
      </c>
      <c r="G988" s="80">
        <v>6</v>
      </c>
      <c r="H988" s="81">
        <f>Таблица630[[#This Row],[Коэфициент стоимости]]*Таблица630[[#This Row],[Розничная цена KRW]]</f>
        <v>666.9</v>
      </c>
      <c r="I988" s="82" t="str">
        <f>IF($H$1="","Введите курс",Таблица630[[#This Row],[Оптовая цена KRW за 1шт]]/$H$1)</f>
        <v>Введите курс</v>
      </c>
      <c r="J988" s="83"/>
      <c r="K988" s="84">
        <f>Таблица630[[#This Row],[Заказ коробок ]]*Таблица630[[#This Row],[Кол-во шт в коробке]]</f>
        <v>0</v>
      </c>
      <c r="L988" s="85">
        <f>Таблица630[[#This Row],[Общее кол-во шт]]*Таблица630[[#This Row],[Оптовая цена KRW за 1шт]]</f>
        <v>0</v>
      </c>
      <c r="M988" s="86" t="str">
        <f>IFERROR(Таблица630[[#This Row],[Общее кол-во шт]]*Таблица630[[#This Row],[Оптовая цена USD за 1шт]],"")</f>
        <v/>
      </c>
      <c r="N988" s="87"/>
    </row>
    <row r="989" spans="1:14" ht="22.5" customHeight="1">
      <c r="A989" s="44" t="s">
        <v>29369</v>
      </c>
      <c r="B989" s="76">
        <v>8809668022766</v>
      </c>
      <c r="C989" s="50" t="s">
        <v>29370</v>
      </c>
      <c r="D989" s="77" t="s">
        <v>29371</v>
      </c>
      <c r="E989" s="78">
        <v>520</v>
      </c>
      <c r="F989" s="15">
        <v>0.56999999999999995</v>
      </c>
      <c r="G989" s="80">
        <v>20</v>
      </c>
      <c r="H989" s="81">
        <f>Таблица630[[#This Row],[Коэфициент стоимости]]*Таблица630[[#This Row],[Розничная цена KRW]]</f>
        <v>296.39999999999998</v>
      </c>
      <c r="I989" s="82" t="str">
        <f>IF($H$1="","Введите курс",Таблица630[[#This Row],[Оптовая цена KRW за 1шт]]/$H$1)</f>
        <v>Введите курс</v>
      </c>
      <c r="J989" s="83"/>
      <c r="K989" s="84">
        <f>Таблица630[[#This Row],[Заказ коробок ]]*Таблица630[[#This Row],[Кол-во шт в коробке]]</f>
        <v>0</v>
      </c>
      <c r="L989" s="85">
        <f>Таблица630[[#This Row],[Общее кол-во шт]]*Таблица630[[#This Row],[Оптовая цена KRW за 1шт]]</f>
        <v>0</v>
      </c>
      <c r="M989" s="86" t="str">
        <f>IFERROR(Таблица630[[#This Row],[Общее кол-во шт]]*Таблица630[[#This Row],[Оптовая цена USD за 1шт]],"")</f>
        <v/>
      </c>
      <c r="N989" s="87"/>
    </row>
    <row r="990" spans="1:14" ht="22.5" customHeight="1">
      <c r="A990" s="44" t="s">
        <v>29372</v>
      </c>
      <c r="B990" s="76">
        <v>8809668022742</v>
      </c>
      <c r="C990" s="50" t="s">
        <v>29373</v>
      </c>
      <c r="D990" s="77" t="s">
        <v>29374</v>
      </c>
      <c r="E990" s="78">
        <v>1030</v>
      </c>
      <c r="F990" s="15">
        <v>0.56999999999999995</v>
      </c>
      <c r="G990" s="80">
        <v>30</v>
      </c>
      <c r="H990" s="81">
        <f>Таблица630[[#This Row],[Коэфициент стоимости]]*Таблица630[[#This Row],[Розничная цена KRW]]</f>
        <v>587.09999999999991</v>
      </c>
      <c r="I990" s="82" t="str">
        <f>IF($H$1="","Введите курс",Таблица630[[#This Row],[Оптовая цена KRW за 1шт]]/$H$1)</f>
        <v>Введите курс</v>
      </c>
      <c r="J990" s="83"/>
      <c r="K990" s="84">
        <f>Таблица630[[#This Row],[Заказ коробок ]]*Таблица630[[#This Row],[Кол-во шт в коробке]]</f>
        <v>0</v>
      </c>
      <c r="L990" s="85">
        <f>Таблица630[[#This Row],[Общее кол-во шт]]*Таблица630[[#This Row],[Оптовая цена KRW за 1шт]]</f>
        <v>0</v>
      </c>
      <c r="M990" s="86" t="str">
        <f>IFERROR(Таблица630[[#This Row],[Общее кол-во шт]]*Таблица630[[#This Row],[Оптовая цена USD за 1шт]],"")</f>
        <v/>
      </c>
      <c r="N990" s="87"/>
    </row>
    <row r="991" spans="1:14" ht="22.5" customHeight="1">
      <c r="A991" s="44" t="s">
        <v>29375</v>
      </c>
      <c r="B991" s="76">
        <v>8809668022759</v>
      </c>
      <c r="C991" s="50" t="s">
        <v>29376</v>
      </c>
      <c r="D991" s="77" t="s">
        <v>29377</v>
      </c>
      <c r="E991" s="78">
        <v>2100</v>
      </c>
      <c r="F991" s="15">
        <v>0.56999999999999995</v>
      </c>
      <c r="G991" s="80">
        <v>6</v>
      </c>
      <c r="H991" s="81">
        <f>Таблица630[[#This Row],[Коэфициент стоимости]]*Таблица630[[#This Row],[Розничная цена KRW]]</f>
        <v>1197</v>
      </c>
      <c r="I991" s="82" t="str">
        <f>IF($H$1="","Введите курс",Таблица630[[#This Row],[Оптовая цена KRW за 1шт]]/$H$1)</f>
        <v>Введите курс</v>
      </c>
      <c r="J991" s="83"/>
      <c r="K991" s="84">
        <f>Таблица630[[#This Row],[Заказ коробок ]]*Таблица630[[#This Row],[Кол-во шт в коробке]]</f>
        <v>0</v>
      </c>
      <c r="L991" s="85">
        <f>Таблица630[[#This Row],[Общее кол-во шт]]*Таблица630[[#This Row],[Оптовая цена KRW за 1шт]]</f>
        <v>0</v>
      </c>
      <c r="M991" s="86" t="str">
        <f>IFERROR(Таблица630[[#This Row],[Общее кол-во шт]]*Таблица630[[#This Row],[Оптовая цена USD за 1шт]],"")</f>
        <v/>
      </c>
      <c r="N991" s="87"/>
    </row>
    <row r="992" spans="1:14" ht="22.5" customHeight="1">
      <c r="A992" s="44" t="s">
        <v>29378</v>
      </c>
      <c r="B992" s="76">
        <v>8809668018745</v>
      </c>
      <c r="C992" s="50" t="s">
        <v>29379</v>
      </c>
      <c r="D992" s="77" t="s">
        <v>29380</v>
      </c>
      <c r="E992" s="78">
        <v>420</v>
      </c>
      <c r="F992" s="15">
        <v>0.56999999999999995</v>
      </c>
      <c r="G992" s="80">
        <v>30</v>
      </c>
      <c r="H992" s="81">
        <f>Таблица630[[#This Row],[Коэфициент стоимости]]*Таблица630[[#This Row],[Розничная цена KRW]]</f>
        <v>239.39999999999998</v>
      </c>
      <c r="I992" s="82" t="str">
        <f>IF($H$1="","Введите курс",Таблица630[[#This Row],[Оптовая цена KRW за 1шт]]/$H$1)</f>
        <v>Введите курс</v>
      </c>
      <c r="J992" s="83"/>
      <c r="K992" s="84">
        <f>Таблица630[[#This Row],[Заказ коробок ]]*Таблица630[[#This Row],[Кол-во шт в коробке]]</f>
        <v>0</v>
      </c>
      <c r="L992" s="85">
        <f>Таблица630[[#This Row],[Общее кол-во шт]]*Таблица630[[#This Row],[Оптовая цена KRW за 1шт]]</f>
        <v>0</v>
      </c>
      <c r="M992" s="86" t="str">
        <f>IFERROR(Таблица630[[#This Row],[Общее кол-во шт]]*Таблица630[[#This Row],[Оптовая цена USD за 1шт]],"")</f>
        <v/>
      </c>
      <c r="N992" s="87"/>
    </row>
    <row r="993" spans="1:14" ht="22.5" customHeight="1">
      <c r="A993" s="44" t="s">
        <v>29381</v>
      </c>
      <c r="B993" s="76">
        <v>8809668018752</v>
      </c>
      <c r="C993" s="50" t="s">
        <v>29382</v>
      </c>
      <c r="D993" s="77" t="s">
        <v>29383</v>
      </c>
      <c r="E993" s="78">
        <v>460</v>
      </c>
      <c r="F993" s="15">
        <v>0.56999999999999995</v>
      </c>
      <c r="G993" s="80">
        <v>30</v>
      </c>
      <c r="H993" s="81">
        <f>Таблица630[[#This Row],[Коэфициент стоимости]]*Таблица630[[#This Row],[Розничная цена KRW]]</f>
        <v>262.2</v>
      </c>
      <c r="I993" s="82" t="str">
        <f>IF($H$1="","Введите курс",Таблица630[[#This Row],[Оптовая цена KRW за 1шт]]/$H$1)</f>
        <v>Введите курс</v>
      </c>
      <c r="J993" s="83"/>
      <c r="K993" s="84">
        <f>Таблица630[[#This Row],[Заказ коробок ]]*Таблица630[[#This Row],[Кол-во шт в коробке]]</f>
        <v>0</v>
      </c>
      <c r="L993" s="85">
        <f>Таблица630[[#This Row],[Общее кол-во шт]]*Таблица630[[#This Row],[Оптовая цена KRW за 1шт]]</f>
        <v>0</v>
      </c>
      <c r="M993" s="86" t="str">
        <f>IFERROR(Таблица630[[#This Row],[Общее кол-во шт]]*Таблица630[[#This Row],[Оптовая цена USD за 1шт]],"")</f>
        <v/>
      </c>
      <c r="N993" s="87"/>
    </row>
    <row r="994" spans="1:14" ht="22.5" customHeight="1">
      <c r="A994" s="44" t="s">
        <v>29384</v>
      </c>
      <c r="B994" s="76">
        <v>8809668018769</v>
      </c>
      <c r="C994" s="50" t="s">
        <v>29385</v>
      </c>
      <c r="D994" s="77" t="s">
        <v>29386</v>
      </c>
      <c r="E994" s="78">
        <v>660</v>
      </c>
      <c r="F994" s="15">
        <v>0.56999999999999995</v>
      </c>
      <c r="G994" s="80">
        <v>30</v>
      </c>
      <c r="H994" s="81">
        <f>Таблица630[[#This Row],[Коэфициент стоимости]]*Таблица630[[#This Row],[Розничная цена KRW]]</f>
        <v>376.2</v>
      </c>
      <c r="I994" s="82" t="str">
        <f>IF($H$1="","Введите курс",Таблица630[[#This Row],[Оптовая цена KRW за 1шт]]/$H$1)</f>
        <v>Введите курс</v>
      </c>
      <c r="J994" s="83"/>
      <c r="K994" s="84">
        <f>Таблица630[[#This Row],[Заказ коробок ]]*Таблица630[[#This Row],[Кол-во шт в коробке]]</f>
        <v>0</v>
      </c>
      <c r="L994" s="85">
        <f>Таблица630[[#This Row],[Общее кол-во шт]]*Таблица630[[#This Row],[Оптовая цена KRW за 1шт]]</f>
        <v>0</v>
      </c>
      <c r="M994" s="86" t="str">
        <f>IFERROR(Таблица630[[#This Row],[Общее кол-во шт]]*Таблица630[[#This Row],[Оптовая цена USD за 1шт]],"")</f>
        <v/>
      </c>
      <c r="N994" s="87"/>
    </row>
    <row r="995" spans="1:14" ht="22.5" customHeight="1">
      <c r="A995" s="44" t="s">
        <v>29387</v>
      </c>
      <c r="B995" s="76">
        <v>8809668018776</v>
      </c>
      <c r="C995" s="50" t="s">
        <v>29388</v>
      </c>
      <c r="D995" s="77" t="s">
        <v>29389</v>
      </c>
      <c r="E995" s="78">
        <v>870</v>
      </c>
      <c r="F995" s="15">
        <v>0.56999999999999995</v>
      </c>
      <c r="G995" s="80">
        <v>20</v>
      </c>
      <c r="H995" s="81">
        <f>Таблица630[[#This Row],[Коэфициент стоимости]]*Таблица630[[#This Row],[Розничная цена KRW]]</f>
        <v>495.9</v>
      </c>
      <c r="I995" s="82" t="str">
        <f>IF($H$1="","Введите курс",Таблица630[[#This Row],[Оптовая цена KRW за 1шт]]/$H$1)</f>
        <v>Введите курс</v>
      </c>
      <c r="J995" s="83"/>
      <c r="K995" s="84">
        <f>Таблица630[[#This Row],[Заказ коробок ]]*Таблица630[[#This Row],[Кол-во шт в коробке]]</f>
        <v>0</v>
      </c>
      <c r="L995" s="85">
        <f>Таблица630[[#This Row],[Общее кол-во шт]]*Таблица630[[#This Row],[Оптовая цена KRW за 1шт]]</f>
        <v>0</v>
      </c>
      <c r="M995" s="86" t="str">
        <f>IFERROR(Таблица630[[#This Row],[Общее кол-во шт]]*Таблица630[[#This Row],[Оптовая цена USD за 1шт]],"")</f>
        <v/>
      </c>
      <c r="N995" s="87"/>
    </row>
    <row r="996" spans="1:14" ht="22.5" customHeight="1">
      <c r="A996" s="44" t="s">
        <v>29390</v>
      </c>
      <c r="B996" s="76">
        <v>8809668018783</v>
      </c>
      <c r="C996" s="50" t="s">
        <v>29391</v>
      </c>
      <c r="D996" s="77" t="s">
        <v>29392</v>
      </c>
      <c r="E996" s="78">
        <v>3300</v>
      </c>
      <c r="F996" s="15">
        <v>0.56999999999999995</v>
      </c>
      <c r="G996" s="80">
        <v>4</v>
      </c>
      <c r="H996" s="81">
        <f>Таблица630[[#This Row],[Коэфициент стоимости]]*Таблица630[[#This Row],[Розничная цена KRW]]</f>
        <v>1880.9999999999998</v>
      </c>
      <c r="I996" s="82" t="str">
        <f>IF($H$1="","Введите курс",Таблица630[[#This Row],[Оптовая цена KRW за 1шт]]/$H$1)</f>
        <v>Введите курс</v>
      </c>
      <c r="J996" s="83"/>
      <c r="K996" s="84">
        <f>Таблица630[[#This Row],[Заказ коробок ]]*Таблица630[[#This Row],[Кол-во шт в коробке]]</f>
        <v>0</v>
      </c>
      <c r="L996" s="85">
        <f>Таблица630[[#This Row],[Общее кол-во шт]]*Таблица630[[#This Row],[Оптовая цена KRW за 1шт]]</f>
        <v>0</v>
      </c>
      <c r="M996" s="86" t="str">
        <f>IFERROR(Таблица630[[#This Row],[Общее кол-во шт]]*Таблица630[[#This Row],[Оптовая цена USD за 1шт]],"")</f>
        <v/>
      </c>
      <c r="N996" s="87"/>
    </row>
    <row r="997" spans="1:14" ht="22.5" customHeight="1">
      <c r="A997" s="44" t="s">
        <v>29393</v>
      </c>
      <c r="B997" s="76">
        <v>8809668005677</v>
      </c>
      <c r="C997" s="50" t="s">
        <v>29394</v>
      </c>
      <c r="D997" s="77" t="s">
        <v>29395</v>
      </c>
      <c r="E997" s="78">
        <v>660</v>
      </c>
      <c r="F997" s="15">
        <v>0.56999999999999995</v>
      </c>
      <c r="G997" s="80">
        <v>20</v>
      </c>
      <c r="H997" s="81">
        <f>Таблица630[[#This Row],[Коэфициент стоимости]]*Таблица630[[#This Row],[Розничная цена KRW]]</f>
        <v>376.2</v>
      </c>
      <c r="I997" s="82" t="str">
        <f>IF($H$1="","Введите курс",Таблица630[[#This Row],[Оптовая цена KRW за 1шт]]/$H$1)</f>
        <v>Введите курс</v>
      </c>
      <c r="J997" s="83"/>
      <c r="K997" s="84">
        <f>Таблица630[[#This Row],[Заказ коробок ]]*Таблица630[[#This Row],[Кол-во шт в коробке]]</f>
        <v>0</v>
      </c>
      <c r="L997" s="85">
        <f>Таблица630[[#This Row],[Общее кол-во шт]]*Таблица630[[#This Row],[Оптовая цена KRW за 1шт]]</f>
        <v>0</v>
      </c>
      <c r="M997" s="86" t="str">
        <f>IFERROR(Таблица630[[#This Row],[Общее кол-во шт]]*Таблица630[[#This Row],[Оптовая цена USD за 1шт]],"")</f>
        <v/>
      </c>
      <c r="N997" s="87"/>
    </row>
    <row r="998" spans="1:14" ht="22.5" customHeight="1">
      <c r="A998" s="44" t="s">
        <v>29396</v>
      </c>
      <c r="B998" s="76">
        <v>8809668007374</v>
      </c>
      <c r="C998" s="50" t="s">
        <v>29397</v>
      </c>
      <c r="D998" s="77" t="s">
        <v>29398</v>
      </c>
      <c r="E998" s="78">
        <v>520</v>
      </c>
      <c r="F998" s="15">
        <v>0.56999999999999995</v>
      </c>
      <c r="G998" s="80">
        <v>50</v>
      </c>
      <c r="H998" s="81">
        <f>Таблица630[[#This Row],[Коэфициент стоимости]]*Таблица630[[#This Row],[Розничная цена KRW]]</f>
        <v>296.39999999999998</v>
      </c>
      <c r="I998" s="82" t="str">
        <f>IF($H$1="","Введите курс",Таблица630[[#This Row],[Оптовая цена KRW за 1шт]]/$H$1)</f>
        <v>Введите курс</v>
      </c>
      <c r="J998" s="83"/>
      <c r="K998" s="84">
        <f>Таблица630[[#This Row],[Заказ коробок ]]*Таблица630[[#This Row],[Кол-во шт в коробке]]</f>
        <v>0</v>
      </c>
      <c r="L998" s="85">
        <f>Таблица630[[#This Row],[Общее кол-во шт]]*Таблица630[[#This Row],[Оптовая цена KRW за 1шт]]</f>
        <v>0</v>
      </c>
      <c r="M998" s="86" t="str">
        <f>IFERROR(Таблица630[[#This Row],[Общее кол-во шт]]*Таблица630[[#This Row],[Оптовая цена USD за 1шт]],"")</f>
        <v/>
      </c>
      <c r="N998" s="87"/>
    </row>
    <row r="999" spans="1:14" ht="22.5" customHeight="1">
      <c r="A999" s="44" t="s">
        <v>29399</v>
      </c>
      <c r="B999" s="76">
        <v>8809668024241</v>
      </c>
      <c r="C999" s="50" t="s">
        <v>29400</v>
      </c>
      <c r="D999" s="77" t="s">
        <v>29401</v>
      </c>
      <c r="E999" s="78">
        <v>960</v>
      </c>
      <c r="F999" s="15">
        <v>0.56999999999999995</v>
      </c>
      <c r="G999" s="80">
        <v>30</v>
      </c>
      <c r="H999" s="81">
        <f>Таблица630[[#This Row],[Коэфициент стоимости]]*Таблица630[[#This Row],[Розничная цена KRW]]</f>
        <v>547.19999999999993</v>
      </c>
      <c r="I999" s="82" t="str">
        <f>IF($H$1="","Введите курс",Таблица630[[#This Row],[Оптовая цена KRW за 1шт]]/$H$1)</f>
        <v>Введите курс</v>
      </c>
      <c r="J999" s="83"/>
      <c r="K999" s="84">
        <f>Таблица630[[#This Row],[Заказ коробок ]]*Таблица630[[#This Row],[Кол-во шт в коробке]]</f>
        <v>0</v>
      </c>
      <c r="L999" s="85">
        <f>Таблица630[[#This Row],[Общее кол-во шт]]*Таблица630[[#This Row],[Оптовая цена KRW за 1шт]]</f>
        <v>0</v>
      </c>
      <c r="M999" s="86" t="str">
        <f>IFERROR(Таблица630[[#This Row],[Общее кол-во шт]]*Таблица630[[#This Row],[Оптовая цена USD за 1шт]],"")</f>
        <v/>
      </c>
      <c r="N999" s="87"/>
    </row>
    <row r="1000" spans="1:14" ht="22.5" customHeight="1">
      <c r="A1000" s="44" t="s">
        <v>29402</v>
      </c>
      <c r="B1000" s="76">
        <v>8809668004731</v>
      </c>
      <c r="C1000" s="50" t="s">
        <v>29403</v>
      </c>
      <c r="D1000" s="77" t="s">
        <v>29404</v>
      </c>
      <c r="E1000" s="78">
        <v>100</v>
      </c>
      <c r="F1000" s="15">
        <v>0.56999999999999995</v>
      </c>
      <c r="G1000" s="80">
        <v>60</v>
      </c>
      <c r="H1000" s="81">
        <f>Таблица630[[#This Row],[Коэфициент стоимости]]*Таблица630[[#This Row],[Розничная цена KRW]]</f>
        <v>56.999999999999993</v>
      </c>
      <c r="I1000" s="82" t="str">
        <f>IF($H$1="","Введите курс",Таблица630[[#This Row],[Оптовая цена KRW за 1шт]]/$H$1)</f>
        <v>Введите курс</v>
      </c>
      <c r="J1000" s="83"/>
      <c r="K1000" s="84">
        <f>Таблица630[[#This Row],[Заказ коробок ]]*Таблица630[[#This Row],[Кол-во шт в коробке]]</f>
        <v>0</v>
      </c>
      <c r="L1000" s="85">
        <f>Таблица630[[#This Row],[Общее кол-во шт]]*Таблица630[[#This Row],[Оптовая цена KRW за 1шт]]</f>
        <v>0</v>
      </c>
      <c r="M1000" s="86" t="str">
        <f>IFERROR(Таблица630[[#This Row],[Общее кол-во шт]]*Таблица630[[#This Row],[Оптовая цена USD за 1шт]],"")</f>
        <v/>
      </c>
      <c r="N1000" s="87"/>
    </row>
    <row r="1001" spans="1:14" ht="22.5" customHeight="1">
      <c r="A1001" s="44" t="s">
        <v>29405</v>
      </c>
      <c r="B1001" s="76">
        <v>8809587403813</v>
      </c>
      <c r="C1001" s="50" t="s">
        <v>29406</v>
      </c>
      <c r="D1001" s="77" t="s">
        <v>29407</v>
      </c>
      <c r="E1001" s="78">
        <v>100</v>
      </c>
      <c r="F1001" s="15">
        <v>0.56999999999999995</v>
      </c>
      <c r="G1001" s="80">
        <v>60</v>
      </c>
      <c r="H1001" s="81">
        <f>Таблица630[[#This Row],[Коэфициент стоимости]]*Таблица630[[#This Row],[Розничная цена KRW]]</f>
        <v>56.999999999999993</v>
      </c>
      <c r="I1001" s="82" t="str">
        <f>IF($H$1="","Введите курс",Таблица630[[#This Row],[Оптовая цена KRW за 1шт]]/$H$1)</f>
        <v>Введите курс</v>
      </c>
      <c r="J1001" s="83"/>
      <c r="K1001" s="84">
        <f>Таблица630[[#This Row],[Заказ коробок ]]*Таблица630[[#This Row],[Кол-во шт в коробке]]</f>
        <v>0</v>
      </c>
      <c r="L1001" s="85">
        <f>Таблица630[[#This Row],[Общее кол-во шт]]*Таблица630[[#This Row],[Оптовая цена KRW за 1шт]]</f>
        <v>0</v>
      </c>
      <c r="M1001" s="86" t="str">
        <f>IFERROR(Таблица630[[#This Row],[Общее кол-во шт]]*Таблица630[[#This Row],[Оптовая цена USD за 1шт]],"")</f>
        <v/>
      </c>
      <c r="N1001" s="87"/>
    </row>
    <row r="1002" spans="1:14" ht="22.5" customHeight="1">
      <c r="A1002" s="44" t="s">
        <v>29408</v>
      </c>
      <c r="B1002" s="76">
        <v>8809668005097</v>
      </c>
      <c r="C1002" s="50" t="s">
        <v>29409</v>
      </c>
      <c r="D1002" s="77" t="s">
        <v>29410</v>
      </c>
      <c r="E1002" s="78">
        <v>1110</v>
      </c>
      <c r="F1002" s="15">
        <v>0.56999999999999995</v>
      </c>
      <c r="G1002" s="80">
        <v>50</v>
      </c>
      <c r="H1002" s="81">
        <f>Таблица630[[#This Row],[Коэфициент стоимости]]*Таблица630[[#This Row],[Розничная цена KRW]]</f>
        <v>632.69999999999993</v>
      </c>
      <c r="I1002" s="82" t="str">
        <f>IF($H$1="","Введите курс",Таблица630[[#This Row],[Оптовая цена KRW за 1шт]]/$H$1)</f>
        <v>Введите курс</v>
      </c>
      <c r="J1002" s="83"/>
      <c r="K1002" s="84">
        <f>Таблица630[[#This Row],[Заказ коробок ]]*Таблица630[[#This Row],[Кол-во шт в коробке]]</f>
        <v>0</v>
      </c>
      <c r="L1002" s="85">
        <f>Таблица630[[#This Row],[Общее кол-во шт]]*Таблица630[[#This Row],[Оптовая цена KRW за 1шт]]</f>
        <v>0</v>
      </c>
      <c r="M1002" s="86" t="str">
        <f>IFERROR(Таблица630[[#This Row],[Общее кол-во шт]]*Таблица630[[#This Row],[Оптовая цена USD за 1шт]],"")</f>
        <v/>
      </c>
      <c r="N1002" s="87"/>
    </row>
    <row r="1003" spans="1:14" ht="22.5" customHeight="1">
      <c r="A1003" s="44" t="s">
        <v>29411</v>
      </c>
      <c r="B1003" s="76">
        <v>8809587393916</v>
      </c>
      <c r="C1003" s="50" t="s">
        <v>29412</v>
      </c>
      <c r="D1003" s="77" t="s">
        <v>29413</v>
      </c>
      <c r="E1003" s="78">
        <v>650</v>
      </c>
      <c r="F1003" s="15">
        <v>0.56999999999999995</v>
      </c>
      <c r="G1003" s="80">
        <v>6</v>
      </c>
      <c r="H1003" s="81">
        <f>Таблица630[[#This Row],[Коэфициент стоимости]]*Таблица630[[#This Row],[Розничная цена KRW]]</f>
        <v>370.49999999999994</v>
      </c>
      <c r="I1003" s="82" t="str">
        <f>IF($H$1="","Введите курс",Таблица630[[#This Row],[Оптовая цена KRW за 1шт]]/$H$1)</f>
        <v>Введите курс</v>
      </c>
      <c r="J1003" s="83"/>
      <c r="K1003" s="84">
        <f>Таблица630[[#This Row],[Заказ коробок ]]*Таблица630[[#This Row],[Кол-во шт в коробке]]</f>
        <v>0</v>
      </c>
      <c r="L1003" s="85">
        <f>Таблица630[[#This Row],[Общее кол-во шт]]*Таблица630[[#This Row],[Оптовая цена KRW за 1шт]]</f>
        <v>0</v>
      </c>
      <c r="M1003" s="86" t="str">
        <f>IFERROR(Таблица630[[#This Row],[Общее кол-во шт]]*Таблица630[[#This Row],[Оптовая цена USD за 1шт]],"")</f>
        <v/>
      </c>
      <c r="N1003" s="87"/>
    </row>
  </sheetData>
  <sheetProtection algorithmName="SHA-512" hashValue="dmlW4S5cmLV9etiEzqAVmZeCqZdwnVnJsK8begul7QHLFpTVMgaTDDboskgKJzrCuy0ZFFsCY6ro0y5fBhtXmg==" saltValue="bZl/gYiXCWM6GDtCXS+0gg==" spinCount="100000" sheet="1" autoFilter="0" pivotTables="0"/>
  <mergeCells count="2">
    <mergeCell ref="A1:C1"/>
    <mergeCell ref="D1:F1"/>
  </mergeCells>
  <conditionalFormatting sqref="A1004:A1048576">
    <cfRule type="duplicateValues" dxfId="1219" priority="1"/>
  </conditionalFormatting>
  <conditionalFormatting sqref="A1004:A1048576">
    <cfRule type="duplicateValues" dxfId="1218" priority="2"/>
    <cfRule type="duplicateValues" dxfId="1217" priority="3"/>
    <cfRule type="duplicateValues" dxfId="1216" priority="4"/>
  </conditionalFormatting>
  <conditionalFormatting sqref="A3:A1003">
    <cfRule type="duplicateValues" dxfId="1215" priority="5"/>
  </conditionalFormatting>
  <conditionalFormatting sqref="A3:A1003">
    <cfRule type="duplicateValues" dxfId="1214" priority="6"/>
    <cfRule type="duplicateValues" dxfId="1213" priority="7"/>
    <cfRule type="duplicateValues" dxfId="1212" priority="8"/>
  </conditionalFormatting>
  <conditionalFormatting sqref="A3:A1003">
    <cfRule type="duplicateValues" dxfId="1211" priority="9"/>
  </conditionalFormatting>
  <conditionalFormatting sqref="A3:A1003">
    <cfRule type="duplicateValues" dxfId="1210" priority="10"/>
    <cfRule type="duplicateValues" dxfId="1209" priority="11"/>
    <cfRule type="duplicateValues" dxfId="1208" priority="12"/>
  </conditionalFormatting>
  <hyperlinks>
    <hyperlink ref="G1" r:id="rId1" xr:uid="{3571444C-D2D6-4A70-B01F-704FAEB3AE7D}"/>
    <hyperlink ref="N1" location="Главная!A1" display="Вернуться на Главную" xr:uid="{997B9A9D-504B-4BF4-9343-00918E04A3A3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68C65-DB38-453B-9139-EF7E18578EED}">
  <sheetPr>
    <pageSetUpPr fitToPage="1"/>
  </sheetPr>
  <dimension ref="A1:N154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83.4257812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32997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SUM(J3:J154)</f>
        <v>0</v>
      </c>
      <c r="K1" s="213">
        <f>SUM(K3:K154)</f>
        <v>0</v>
      </c>
      <c r="L1" s="214">
        <f>SUM(L3:L154)</f>
        <v>0</v>
      </c>
      <c r="M1" s="215">
        <f>SUM(M3:M154)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32998</v>
      </c>
      <c r="B3" s="14"/>
      <c r="C3" s="45" t="s">
        <v>32999</v>
      </c>
      <c r="D3" s="46" t="s">
        <v>33000</v>
      </c>
      <c r="E3" s="53">
        <v>24000</v>
      </c>
      <c r="F3" s="15">
        <v>0.26</v>
      </c>
      <c r="G3" s="47">
        <v>60</v>
      </c>
      <c r="H3" s="16">
        <f>Таблица68[[#This Row],[Коэфициент стоимости]]*Таблица68[[#This Row],[Розничная цена KRW]]</f>
        <v>6240</v>
      </c>
      <c r="I3" s="17" t="str">
        <f>IF($H$1="","Введите курс",Таблица68[[#This Row],[Оптовая цена KRW за 1шт]]/$H$1)</f>
        <v>Введите курс</v>
      </c>
      <c r="J3" s="48"/>
      <c r="K3" s="18">
        <f>Таблица68[[#This Row],[Заказ коробок ]]*Таблица68[[#This Row],[Кол-во шт в коробке]]</f>
        <v>0</v>
      </c>
      <c r="L3" s="16">
        <f>Таблица68[[#This Row],[Общее кол-во шт]]*Таблица68[[#This Row],[Оптовая цена KRW за 1шт]]</f>
        <v>0</v>
      </c>
      <c r="M3" s="19" t="str">
        <f>IFERROR(Таблица68[[#This Row],[Общее кол-во шт]]*Таблица68[[#This Row],[Оптовая цена USD за 1шт]],"")</f>
        <v/>
      </c>
      <c r="N3" s="49"/>
    </row>
    <row r="4" spans="1:14" ht="22.5" customHeight="1">
      <c r="A4" s="44" t="s">
        <v>33001</v>
      </c>
      <c r="B4" s="14"/>
      <c r="C4" s="50" t="s">
        <v>33002</v>
      </c>
      <c r="D4" s="46" t="s">
        <v>33003</v>
      </c>
      <c r="E4" s="16">
        <v>24000</v>
      </c>
      <c r="F4" s="15">
        <v>0.26</v>
      </c>
      <c r="G4" s="47">
        <v>60</v>
      </c>
      <c r="H4" s="55">
        <f>Таблица68[[#This Row],[Коэфициент стоимости]]*Таблица68[[#This Row],[Розничная цена KRW]]</f>
        <v>6240</v>
      </c>
      <c r="I4" s="17" t="str">
        <f>IF($H$1="","Введите курс",Таблица68[[#This Row],[Оптовая цена KRW за 1шт]]/$H$1)</f>
        <v>Введите курс</v>
      </c>
      <c r="J4" s="48"/>
      <c r="K4" s="18">
        <f>Таблица68[[#This Row],[Заказ коробок ]]*Таблица68[[#This Row],[Кол-во шт в коробке]]</f>
        <v>0</v>
      </c>
      <c r="L4" s="54">
        <f>Таблица68[[#This Row],[Общее кол-во шт]]*Таблица68[[#This Row],[Оптовая цена KRW за 1шт]]</f>
        <v>0</v>
      </c>
      <c r="M4" s="19" t="str">
        <f>IFERROR(Таблица68[[#This Row],[Общее кол-во шт]]*Таблица68[[#This Row],[Оптовая цена USD за 1шт]],"")</f>
        <v/>
      </c>
      <c r="N4" s="49"/>
    </row>
    <row r="5" spans="1:14" ht="22.5" customHeight="1">
      <c r="A5" s="44" t="s">
        <v>33004</v>
      </c>
      <c r="B5" s="14"/>
      <c r="C5" s="50" t="s">
        <v>33005</v>
      </c>
      <c r="D5" s="46" t="s">
        <v>33006</v>
      </c>
      <c r="E5" s="16">
        <v>24000</v>
      </c>
      <c r="F5" s="15">
        <v>0.26</v>
      </c>
      <c r="G5" s="47">
        <v>60</v>
      </c>
      <c r="H5" s="55">
        <f>Таблица68[[#This Row],[Коэфициент стоимости]]*Таблица68[[#This Row],[Розничная цена KRW]]</f>
        <v>6240</v>
      </c>
      <c r="I5" s="17" t="str">
        <f>IF($H$1="","Введите курс",Таблица68[[#This Row],[Оптовая цена KRW за 1шт]]/$H$1)</f>
        <v>Введите курс</v>
      </c>
      <c r="J5" s="48"/>
      <c r="K5" s="18">
        <f>Таблица68[[#This Row],[Заказ коробок ]]*Таблица68[[#This Row],[Кол-во шт в коробке]]</f>
        <v>0</v>
      </c>
      <c r="L5" s="54">
        <f>Таблица68[[#This Row],[Общее кол-во шт]]*Таблица68[[#This Row],[Оптовая цена KRW за 1шт]]</f>
        <v>0</v>
      </c>
      <c r="M5" s="19" t="str">
        <f>IFERROR(Таблица68[[#This Row],[Общее кол-во шт]]*Таблица68[[#This Row],[Оптовая цена USD за 1шт]],"")</f>
        <v/>
      </c>
      <c r="N5" s="49"/>
    </row>
    <row r="6" spans="1:14" ht="22.5" customHeight="1">
      <c r="A6" s="44" t="s">
        <v>33007</v>
      </c>
      <c r="B6" s="14"/>
      <c r="C6" s="50" t="s">
        <v>33008</v>
      </c>
      <c r="D6" s="46" t="s">
        <v>33009</v>
      </c>
      <c r="E6" s="16">
        <v>24000</v>
      </c>
      <c r="F6" s="15">
        <v>0.26</v>
      </c>
      <c r="G6" s="47">
        <v>60</v>
      </c>
      <c r="H6" s="55">
        <f>Таблица68[[#This Row],[Коэфициент стоимости]]*Таблица68[[#This Row],[Розничная цена KRW]]</f>
        <v>6240</v>
      </c>
      <c r="I6" s="17" t="str">
        <f>IF($H$1="","Введите курс",Таблица68[[#This Row],[Оптовая цена KRW за 1шт]]/$H$1)</f>
        <v>Введите курс</v>
      </c>
      <c r="J6" s="48"/>
      <c r="K6" s="18">
        <f>Таблица68[[#This Row],[Заказ коробок ]]*Таблица68[[#This Row],[Кол-во шт в коробке]]</f>
        <v>0</v>
      </c>
      <c r="L6" s="54">
        <f>Таблица68[[#This Row],[Общее кол-во шт]]*Таблица68[[#This Row],[Оптовая цена KRW за 1шт]]</f>
        <v>0</v>
      </c>
      <c r="M6" s="19" t="str">
        <f>IFERROR(Таблица68[[#This Row],[Общее кол-во шт]]*Таблица68[[#This Row],[Оптовая цена USD за 1шт]],"")</f>
        <v/>
      </c>
      <c r="N6" s="49"/>
    </row>
    <row r="7" spans="1:14" ht="22.5" customHeight="1">
      <c r="A7" s="44" t="s">
        <v>33010</v>
      </c>
      <c r="B7" s="14"/>
      <c r="C7" s="50" t="s">
        <v>33011</v>
      </c>
      <c r="D7" s="46" t="s">
        <v>33012</v>
      </c>
      <c r="E7" s="16">
        <v>24000</v>
      </c>
      <c r="F7" s="15">
        <v>0.26</v>
      </c>
      <c r="G7" s="47">
        <v>60</v>
      </c>
      <c r="H7" s="55">
        <f>Таблица68[[#This Row],[Коэфициент стоимости]]*Таблица68[[#This Row],[Розничная цена KRW]]</f>
        <v>6240</v>
      </c>
      <c r="I7" s="17" t="str">
        <f>IF($H$1="","Введите курс",Таблица68[[#This Row],[Оптовая цена KRW за 1шт]]/$H$1)</f>
        <v>Введите курс</v>
      </c>
      <c r="J7" s="48"/>
      <c r="K7" s="18">
        <f>Таблица68[[#This Row],[Заказ коробок ]]*Таблица68[[#This Row],[Кол-во шт в коробке]]</f>
        <v>0</v>
      </c>
      <c r="L7" s="54">
        <f>Таблица68[[#This Row],[Общее кол-во шт]]*Таблица68[[#This Row],[Оптовая цена KRW за 1шт]]</f>
        <v>0</v>
      </c>
      <c r="M7" s="19" t="str">
        <f>IFERROR(Таблица68[[#This Row],[Общее кол-во шт]]*Таблица68[[#This Row],[Оптовая цена USD за 1шт]],"")</f>
        <v/>
      </c>
      <c r="N7" s="49"/>
    </row>
    <row r="8" spans="1:14" ht="22.5" customHeight="1">
      <c r="A8" s="44" t="s">
        <v>33013</v>
      </c>
      <c r="B8" s="14"/>
      <c r="C8" s="50" t="s">
        <v>33014</v>
      </c>
      <c r="D8" s="46" t="s">
        <v>33015</v>
      </c>
      <c r="E8" s="16">
        <v>24000</v>
      </c>
      <c r="F8" s="15">
        <v>0.26</v>
      </c>
      <c r="G8" s="47">
        <v>60</v>
      </c>
      <c r="H8" s="55">
        <f>Таблица68[[#This Row],[Коэфициент стоимости]]*Таблица68[[#This Row],[Розничная цена KRW]]</f>
        <v>6240</v>
      </c>
      <c r="I8" s="17" t="str">
        <f>IF($H$1="","Введите курс",Таблица68[[#This Row],[Оптовая цена KRW за 1шт]]/$H$1)</f>
        <v>Введите курс</v>
      </c>
      <c r="J8" s="48"/>
      <c r="K8" s="18">
        <f>Таблица68[[#This Row],[Заказ коробок ]]*Таблица68[[#This Row],[Кол-во шт в коробке]]</f>
        <v>0</v>
      </c>
      <c r="L8" s="54">
        <f>Таблица68[[#This Row],[Общее кол-во шт]]*Таблица68[[#This Row],[Оптовая цена KRW за 1шт]]</f>
        <v>0</v>
      </c>
      <c r="M8" s="19" t="str">
        <f>IFERROR(Таблица68[[#This Row],[Общее кол-во шт]]*Таблица68[[#This Row],[Оптовая цена USD за 1шт]],"")</f>
        <v/>
      </c>
      <c r="N8" s="49"/>
    </row>
    <row r="9" spans="1:14" ht="22.5" customHeight="1">
      <c r="A9" s="44" t="s">
        <v>33016</v>
      </c>
      <c r="B9" s="14"/>
      <c r="C9" s="50" t="s">
        <v>33017</v>
      </c>
      <c r="D9" s="46" t="s">
        <v>33018</v>
      </c>
      <c r="E9" s="16">
        <v>24000</v>
      </c>
      <c r="F9" s="15">
        <v>0.26</v>
      </c>
      <c r="G9" s="47">
        <v>60</v>
      </c>
      <c r="H9" s="55">
        <f>Таблица68[[#This Row],[Коэфициент стоимости]]*Таблица68[[#This Row],[Розничная цена KRW]]</f>
        <v>6240</v>
      </c>
      <c r="I9" s="17" t="str">
        <f>IF($H$1="","Введите курс",Таблица68[[#This Row],[Оптовая цена KRW за 1шт]]/$H$1)</f>
        <v>Введите курс</v>
      </c>
      <c r="J9" s="48"/>
      <c r="K9" s="18">
        <f>Таблица68[[#This Row],[Заказ коробок ]]*Таблица68[[#This Row],[Кол-во шт в коробке]]</f>
        <v>0</v>
      </c>
      <c r="L9" s="54">
        <f>Таблица68[[#This Row],[Общее кол-во шт]]*Таблица68[[#This Row],[Оптовая цена KRW за 1шт]]</f>
        <v>0</v>
      </c>
      <c r="M9" s="19" t="str">
        <f>IFERROR(Таблица68[[#This Row],[Общее кол-во шт]]*Таблица68[[#This Row],[Оптовая цена USD за 1шт]],"")</f>
        <v/>
      </c>
      <c r="N9" s="49"/>
    </row>
    <row r="10" spans="1:14" ht="22.5" customHeight="1">
      <c r="A10" s="44" t="s">
        <v>33019</v>
      </c>
      <c r="B10" s="14"/>
      <c r="C10" s="50" t="s">
        <v>33020</v>
      </c>
      <c r="D10" s="46" t="s">
        <v>33021</v>
      </c>
      <c r="E10" s="16">
        <v>24000</v>
      </c>
      <c r="F10" s="15">
        <v>0.26</v>
      </c>
      <c r="G10" s="47">
        <v>60</v>
      </c>
      <c r="H10" s="55">
        <f>Таблица68[[#This Row],[Коэфициент стоимости]]*Таблица68[[#This Row],[Розничная цена KRW]]</f>
        <v>6240</v>
      </c>
      <c r="I10" s="17" t="str">
        <f>IF($H$1="","Введите курс",Таблица68[[#This Row],[Оптовая цена KRW за 1шт]]/$H$1)</f>
        <v>Введите курс</v>
      </c>
      <c r="J10" s="48"/>
      <c r="K10" s="18">
        <f>Таблица68[[#This Row],[Заказ коробок ]]*Таблица68[[#This Row],[Кол-во шт в коробке]]</f>
        <v>0</v>
      </c>
      <c r="L10" s="54">
        <f>Таблица68[[#This Row],[Общее кол-во шт]]*Таблица68[[#This Row],[Оптовая цена KRW за 1шт]]</f>
        <v>0</v>
      </c>
      <c r="M10" s="19" t="str">
        <f>IFERROR(Таблица68[[#This Row],[Общее кол-во шт]]*Таблица68[[#This Row],[Оптовая цена USD за 1шт]],"")</f>
        <v/>
      </c>
      <c r="N10" s="49"/>
    </row>
    <row r="11" spans="1:14" ht="22.5" customHeight="1">
      <c r="A11" s="44" t="s">
        <v>33022</v>
      </c>
      <c r="B11" s="14"/>
      <c r="C11" s="50" t="s">
        <v>33023</v>
      </c>
      <c r="D11" s="46" t="s">
        <v>33024</v>
      </c>
      <c r="E11" s="16">
        <v>24000</v>
      </c>
      <c r="F11" s="15">
        <v>0.26</v>
      </c>
      <c r="G11" s="47">
        <v>60</v>
      </c>
      <c r="H11" s="55">
        <f>Таблица68[[#This Row],[Коэфициент стоимости]]*Таблица68[[#This Row],[Розничная цена KRW]]</f>
        <v>6240</v>
      </c>
      <c r="I11" s="17" t="str">
        <f>IF($H$1="","Введите курс",Таблица68[[#This Row],[Оптовая цена KRW за 1шт]]/$H$1)</f>
        <v>Введите курс</v>
      </c>
      <c r="J11" s="48"/>
      <c r="K11" s="18">
        <f>Таблица68[[#This Row],[Заказ коробок ]]*Таблица68[[#This Row],[Кол-во шт в коробке]]</f>
        <v>0</v>
      </c>
      <c r="L11" s="54">
        <f>Таблица68[[#This Row],[Общее кол-во шт]]*Таблица68[[#This Row],[Оптовая цена KRW за 1шт]]</f>
        <v>0</v>
      </c>
      <c r="M11" s="19" t="str">
        <f>IFERROR(Таблица68[[#This Row],[Общее кол-во шт]]*Таблица68[[#This Row],[Оптовая цена USD за 1шт]],"")</f>
        <v/>
      </c>
      <c r="N11" s="49"/>
    </row>
    <row r="12" spans="1:14" ht="22.5" customHeight="1">
      <c r="A12" s="44" t="s">
        <v>33025</v>
      </c>
      <c r="B12" s="14"/>
      <c r="C12" s="50" t="s">
        <v>33026</v>
      </c>
      <c r="D12" s="46" t="s">
        <v>33027</v>
      </c>
      <c r="E12" s="16">
        <v>24000</v>
      </c>
      <c r="F12" s="15">
        <v>0.26</v>
      </c>
      <c r="G12" s="47">
        <v>60</v>
      </c>
      <c r="H12" s="55">
        <f>Таблица68[[#This Row],[Коэфициент стоимости]]*Таблица68[[#This Row],[Розничная цена KRW]]</f>
        <v>6240</v>
      </c>
      <c r="I12" s="17" t="str">
        <f>IF($H$1="","Введите курс",Таблица68[[#This Row],[Оптовая цена KRW за 1шт]]/$H$1)</f>
        <v>Введите курс</v>
      </c>
      <c r="J12" s="48"/>
      <c r="K12" s="18">
        <f>Таблица68[[#This Row],[Заказ коробок ]]*Таблица68[[#This Row],[Кол-во шт в коробке]]</f>
        <v>0</v>
      </c>
      <c r="L12" s="54">
        <f>Таблица68[[#This Row],[Общее кол-во шт]]*Таблица68[[#This Row],[Оптовая цена KRW за 1шт]]</f>
        <v>0</v>
      </c>
      <c r="M12" s="19" t="str">
        <f>IFERROR(Таблица68[[#This Row],[Общее кол-во шт]]*Таблица68[[#This Row],[Оптовая цена USD за 1шт]],"")</f>
        <v/>
      </c>
      <c r="N12" s="49"/>
    </row>
    <row r="13" spans="1:14" ht="22.5" customHeight="1">
      <c r="A13" s="44" t="s">
        <v>33028</v>
      </c>
      <c r="B13" s="14"/>
      <c r="C13" s="50" t="s">
        <v>33029</v>
      </c>
      <c r="D13" s="46" t="s">
        <v>33030</v>
      </c>
      <c r="E13" s="16">
        <v>24000</v>
      </c>
      <c r="F13" s="15">
        <v>0.26</v>
      </c>
      <c r="G13" s="47">
        <v>60</v>
      </c>
      <c r="H13" s="55">
        <f>Таблица68[[#This Row],[Коэфициент стоимости]]*Таблица68[[#This Row],[Розничная цена KRW]]</f>
        <v>6240</v>
      </c>
      <c r="I13" s="17" t="str">
        <f>IF($H$1="","Введите курс",Таблица68[[#This Row],[Оптовая цена KRW за 1шт]]/$H$1)</f>
        <v>Введите курс</v>
      </c>
      <c r="J13" s="48"/>
      <c r="K13" s="18">
        <f>Таблица68[[#This Row],[Заказ коробок ]]*Таблица68[[#This Row],[Кол-во шт в коробке]]</f>
        <v>0</v>
      </c>
      <c r="L13" s="54">
        <f>Таблица68[[#This Row],[Общее кол-во шт]]*Таблица68[[#This Row],[Оптовая цена KRW за 1шт]]</f>
        <v>0</v>
      </c>
      <c r="M13" s="19" t="str">
        <f>IFERROR(Таблица68[[#This Row],[Общее кол-во шт]]*Таблица68[[#This Row],[Оптовая цена USD за 1шт]],"")</f>
        <v/>
      </c>
      <c r="N13" s="49"/>
    </row>
    <row r="14" spans="1:14" ht="22.5" customHeight="1">
      <c r="A14" s="44" t="s">
        <v>33031</v>
      </c>
      <c r="B14" s="14"/>
      <c r="C14" s="50" t="s">
        <v>33032</v>
      </c>
      <c r="D14" s="46" t="s">
        <v>33033</v>
      </c>
      <c r="E14" s="16">
        <v>24000</v>
      </c>
      <c r="F14" s="15">
        <v>0.26</v>
      </c>
      <c r="G14" s="47">
        <v>60</v>
      </c>
      <c r="H14" s="55">
        <f>Таблица68[[#This Row],[Коэфициент стоимости]]*Таблица68[[#This Row],[Розничная цена KRW]]</f>
        <v>6240</v>
      </c>
      <c r="I14" s="17" t="str">
        <f>IF($H$1="","Введите курс",Таблица68[[#This Row],[Оптовая цена KRW за 1шт]]/$H$1)</f>
        <v>Введите курс</v>
      </c>
      <c r="J14" s="48"/>
      <c r="K14" s="18">
        <f>Таблица68[[#This Row],[Заказ коробок ]]*Таблица68[[#This Row],[Кол-во шт в коробке]]</f>
        <v>0</v>
      </c>
      <c r="L14" s="54">
        <f>Таблица68[[#This Row],[Общее кол-во шт]]*Таблица68[[#This Row],[Оптовая цена KRW за 1шт]]</f>
        <v>0</v>
      </c>
      <c r="M14" s="19" t="str">
        <f>IFERROR(Таблица68[[#This Row],[Общее кол-во шт]]*Таблица68[[#This Row],[Оптовая цена USD за 1шт]],"")</f>
        <v/>
      </c>
      <c r="N14" s="49"/>
    </row>
    <row r="15" spans="1:14" ht="22.5" customHeight="1">
      <c r="A15" s="44" t="s">
        <v>33034</v>
      </c>
      <c r="B15" s="14"/>
      <c r="C15" s="50" t="s">
        <v>33035</v>
      </c>
      <c r="D15" s="46" t="s">
        <v>33036</v>
      </c>
      <c r="E15" s="16">
        <v>24000</v>
      </c>
      <c r="F15" s="15">
        <v>0.26</v>
      </c>
      <c r="G15" s="47">
        <v>60</v>
      </c>
      <c r="H15" s="55">
        <f>Таблица68[[#This Row],[Коэфициент стоимости]]*Таблица68[[#This Row],[Розничная цена KRW]]</f>
        <v>6240</v>
      </c>
      <c r="I15" s="17" t="str">
        <f>IF($H$1="","Введите курс",Таблица68[[#This Row],[Оптовая цена KRW за 1шт]]/$H$1)</f>
        <v>Введите курс</v>
      </c>
      <c r="J15" s="48"/>
      <c r="K15" s="18">
        <f>Таблица68[[#This Row],[Заказ коробок ]]*Таблица68[[#This Row],[Кол-во шт в коробке]]</f>
        <v>0</v>
      </c>
      <c r="L15" s="54">
        <f>Таблица68[[#This Row],[Общее кол-во шт]]*Таблица68[[#This Row],[Оптовая цена KRW за 1шт]]</f>
        <v>0</v>
      </c>
      <c r="M15" s="19" t="str">
        <f>IFERROR(Таблица68[[#This Row],[Общее кол-во шт]]*Таблица68[[#This Row],[Оптовая цена USD за 1шт]],"")</f>
        <v/>
      </c>
      <c r="N15" s="49"/>
    </row>
    <row r="16" spans="1:14" ht="22.5" customHeight="1">
      <c r="A16" s="44" t="s">
        <v>33037</v>
      </c>
      <c r="B16" s="14"/>
      <c r="C16" s="50" t="s">
        <v>33038</v>
      </c>
      <c r="D16" s="46" t="s">
        <v>33039</v>
      </c>
      <c r="E16" s="16">
        <v>14000</v>
      </c>
      <c r="F16" s="15">
        <v>0.28999999999999998</v>
      </c>
      <c r="G16" s="47">
        <v>100</v>
      </c>
      <c r="H16" s="55">
        <f>Таблица68[[#This Row],[Коэфициент стоимости]]*Таблица68[[#This Row],[Розничная цена KRW]]</f>
        <v>4059.9999999999995</v>
      </c>
      <c r="I16" s="17" t="str">
        <f>IF($H$1="","Введите курс",Таблица68[[#This Row],[Оптовая цена KRW за 1шт]]/$H$1)</f>
        <v>Введите курс</v>
      </c>
      <c r="J16" s="48"/>
      <c r="K16" s="18">
        <f>Таблица68[[#This Row],[Заказ коробок ]]*Таблица68[[#This Row],[Кол-во шт в коробке]]</f>
        <v>0</v>
      </c>
      <c r="L16" s="54">
        <f>Таблица68[[#This Row],[Общее кол-во шт]]*Таблица68[[#This Row],[Оптовая цена KRW за 1шт]]</f>
        <v>0</v>
      </c>
      <c r="M16" s="19" t="str">
        <f>IFERROR(Таблица68[[#This Row],[Общее кол-во шт]]*Таблица68[[#This Row],[Оптовая цена USD за 1шт]],"")</f>
        <v/>
      </c>
      <c r="N16" s="49"/>
    </row>
    <row r="17" spans="1:14" ht="22.5" customHeight="1">
      <c r="A17" s="44" t="s">
        <v>33040</v>
      </c>
      <c r="B17" s="14"/>
      <c r="C17" s="50" t="s">
        <v>33041</v>
      </c>
      <c r="D17" s="46" t="s">
        <v>33042</v>
      </c>
      <c r="E17" s="16">
        <v>14000</v>
      </c>
      <c r="F17" s="15">
        <v>0.28999999999999998</v>
      </c>
      <c r="G17" s="47">
        <v>100</v>
      </c>
      <c r="H17" s="55">
        <f>Таблица68[[#This Row],[Коэфициент стоимости]]*Таблица68[[#This Row],[Розничная цена KRW]]</f>
        <v>4059.9999999999995</v>
      </c>
      <c r="I17" s="17" t="str">
        <f>IF($H$1="","Введите курс",Таблица68[[#This Row],[Оптовая цена KRW за 1шт]]/$H$1)</f>
        <v>Введите курс</v>
      </c>
      <c r="J17" s="48"/>
      <c r="K17" s="18">
        <f>Таблица68[[#This Row],[Заказ коробок ]]*Таблица68[[#This Row],[Кол-во шт в коробке]]</f>
        <v>0</v>
      </c>
      <c r="L17" s="54">
        <f>Таблица68[[#This Row],[Общее кол-во шт]]*Таблица68[[#This Row],[Оптовая цена KRW за 1шт]]</f>
        <v>0</v>
      </c>
      <c r="M17" s="19" t="str">
        <f>IFERROR(Таблица68[[#This Row],[Общее кол-во шт]]*Таблица68[[#This Row],[Оптовая цена USD за 1шт]],"")</f>
        <v/>
      </c>
      <c r="N17" s="49"/>
    </row>
    <row r="18" spans="1:14" ht="22.5" customHeight="1">
      <c r="A18" s="44" t="s">
        <v>33043</v>
      </c>
      <c r="B18" s="76"/>
      <c r="C18" s="50" t="s">
        <v>33044</v>
      </c>
      <c r="D18" s="77" t="s">
        <v>33045</v>
      </c>
      <c r="E18" s="78">
        <v>14000</v>
      </c>
      <c r="F18" s="79">
        <v>0.28999999999999998</v>
      </c>
      <c r="G18" s="80">
        <v>100</v>
      </c>
      <c r="H18" s="81">
        <f>Таблица68[[#This Row],[Коэфициент стоимости]]*Таблица68[[#This Row],[Розничная цена KRW]]</f>
        <v>4059.9999999999995</v>
      </c>
      <c r="I18" s="82" t="str">
        <f>IF($H$1="","Введите курс",Таблица68[[#This Row],[Оптовая цена KRW за 1шт]]/$H$1)</f>
        <v>Введите курс</v>
      </c>
      <c r="J18" s="83"/>
      <c r="K18" s="84">
        <f>Таблица68[[#This Row],[Заказ коробок ]]*Таблица68[[#This Row],[Кол-во шт в коробке]]</f>
        <v>0</v>
      </c>
      <c r="L18" s="85">
        <f>Таблица68[[#This Row],[Общее кол-во шт]]*Таблица68[[#This Row],[Оптовая цена KRW за 1шт]]</f>
        <v>0</v>
      </c>
      <c r="M18" s="86" t="str">
        <f>IFERROR(Таблица68[[#This Row],[Общее кол-во шт]]*Таблица68[[#This Row],[Оптовая цена USD за 1шт]],"")</f>
        <v/>
      </c>
      <c r="N18" s="87"/>
    </row>
    <row r="19" spans="1:14" ht="22.5" customHeight="1">
      <c r="A19" s="44" t="s">
        <v>33046</v>
      </c>
      <c r="B19" s="76"/>
      <c r="C19" s="50" t="s">
        <v>33047</v>
      </c>
      <c r="D19" s="77" t="s">
        <v>33048</v>
      </c>
      <c r="E19" s="78">
        <v>14000</v>
      </c>
      <c r="F19" s="79">
        <v>0.28999999999999998</v>
      </c>
      <c r="G19" s="80">
        <v>100</v>
      </c>
      <c r="H19" s="81">
        <f>Таблица68[[#This Row],[Коэфициент стоимости]]*Таблица68[[#This Row],[Розничная цена KRW]]</f>
        <v>4059.9999999999995</v>
      </c>
      <c r="I19" s="82" t="str">
        <f>IF($H$1="","Введите курс",Таблица68[[#This Row],[Оптовая цена KRW за 1шт]]/$H$1)</f>
        <v>Введите курс</v>
      </c>
      <c r="J19" s="83"/>
      <c r="K19" s="84">
        <f>Таблица68[[#This Row],[Заказ коробок ]]*Таблица68[[#This Row],[Кол-во шт в коробке]]</f>
        <v>0</v>
      </c>
      <c r="L19" s="85">
        <f>Таблица68[[#This Row],[Общее кол-во шт]]*Таблица68[[#This Row],[Оптовая цена KRW за 1шт]]</f>
        <v>0</v>
      </c>
      <c r="M19" s="86" t="str">
        <f>IFERROR(Таблица68[[#This Row],[Общее кол-во шт]]*Таблица68[[#This Row],[Оптовая цена USD за 1шт]],"")</f>
        <v/>
      </c>
      <c r="N19" s="87"/>
    </row>
    <row r="20" spans="1:14" ht="22.5" customHeight="1">
      <c r="A20" s="44" t="s">
        <v>33049</v>
      </c>
      <c r="B20" s="76"/>
      <c r="C20" s="50" t="s">
        <v>33050</v>
      </c>
      <c r="D20" s="77" t="s">
        <v>33051</v>
      </c>
      <c r="E20" s="78">
        <v>14000</v>
      </c>
      <c r="F20" s="79">
        <v>0.28999999999999998</v>
      </c>
      <c r="G20" s="80">
        <v>100</v>
      </c>
      <c r="H20" s="81">
        <f>Таблица68[[#This Row],[Коэфициент стоимости]]*Таблица68[[#This Row],[Розничная цена KRW]]</f>
        <v>4059.9999999999995</v>
      </c>
      <c r="I20" s="82" t="str">
        <f>IF($H$1="","Введите курс",Таблица68[[#This Row],[Оптовая цена KRW за 1шт]]/$H$1)</f>
        <v>Введите курс</v>
      </c>
      <c r="J20" s="83"/>
      <c r="K20" s="84">
        <f>Таблица68[[#This Row],[Заказ коробок ]]*Таблица68[[#This Row],[Кол-во шт в коробке]]</f>
        <v>0</v>
      </c>
      <c r="L20" s="85">
        <f>Таблица68[[#This Row],[Общее кол-во шт]]*Таблица68[[#This Row],[Оптовая цена KRW за 1шт]]</f>
        <v>0</v>
      </c>
      <c r="M20" s="86" t="str">
        <f>IFERROR(Таблица68[[#This Row],[Общее кол-во шт]]*Таблица68[[#This Row],[Оптовая цена USD за 1шт]],"")</f>
        <v/>
      </c>
      <c r="N20" s="87"/>
    </row>
    <row r="21" spans="1:14" ht="22.5" customHeight="1">
      <c r="A21" s="44" t="s">
        <v>33052</v>
      </c>
      <c r="B21" s="76"/>
      <c r="C21" s="50" t="s">
        <v>33053</v>
      </c>
      <c r="D21" s="77" t="s">
        <v>33054</v>
      </c>
      <c r="E21" s="78">
        <v>14000</v>
      </c>
      <c r="F21" s="79">
        <v>0.28999999999999998</v>
      </c>
      <c r="G21" s="80">
        <v>100</v>
      </c>
      <c r="H21" s="81">
        <f>Таблица68[[#This Row],[Коэфициент стоимости]]*Таблица68[[#This Row],[Розничная цена KRW]]</f>
        <v>4059.9999999999995</v>
      </c>
      <c r="I21" s="82" t="str">
        <f>IF($H$1="","Введите курс",Таблица68[[#This Row],[Оптовая цена KRW за 1шт]]/$H$1)</f>
        <v>Введите курс</v>
      </c>
      <c r="J21" s="83"/>
      <c r="K21" s="84">
        <f>Таблица68[[#This Row],[Заказ коробок ]]*Таблица68[[#This Row],[Кол-во шт в коробке]]</f>
        <v>0</v>
      </c>
      <c r="L21" s="85">
        <f>Таблица68[[#This Row],[Общее кол-во шт]]*Таблица68[[#This Row],[Оптовая цена KRW за 1шт]]</f>
        <v>0</v>
      </c>
      <c r="M21" s="86" t="str">
        <f>IFERROR(Таблица68[[#This Row],[Общее кол-во шт]]*Таблица68[[#This Row],[Оптовая цена USD за 1шт]],"")</f>
        <v/>
      </c>
      <c r="N21" s="87"/>
    </row>
    <row r="22" spans="1:14" ht="22.5" customHeight="1">
      <c r="A22" s="44" t="s">
        <v>33055</v>
      </c>
      <c r="B22" s="76"/>
      <c r="C22" s="50" t="s">
        <v>33056</v>
      </c>
      <c r="D22" s="77" t="s">
        <v>33057</v>
      </c>
      <c r="E22" s="78">
        <v>14000</v>
      </c>
      <c r="F22" s="79">
        <v>0.28999999999999998</v>
      </c>
      <c r="G22" s="80">
        <v>100</v>
      </c>
      <c r="H22" s="81">
        <f>Таблица68[[#This Row],[Коэфициент стоимости]]*Таблица68[[#This Row],[Розничная цена KRW]]</f>
        <v>4059.9999999999995</v>
      </c>
      <c r="I22" s="82" t="str">
        <f>IF($H$1="","Введите курс",Таблица68[[#This Row],[Оптовая цена KRW за 1шт]]/$H$1)</f>
        <v>Введите курс</v>
      </c>
      <c r="J22" s="83"/>
      <c r="K22" s="84">
        <f>Таблица68[[#This Row],[Заказ коробок ]]*Таблица68[[#This Row],[Кол-во шт в коробке]]</f>
        <v>0</v>
      </c>
      <c r="L22" s="85">
        <f>Таблица68[[#This Row],[Общее кол-во шт]]*Таблица68[[#This Row],[Оптовая цена KRW за 1шт]]</f>
        <v>0</v>
      </c>
      <c r="M22" s="86" t="str">
        <f>IFERROR(Таблица68[[#This Row],[Общее кол-во шт]]*Таблица68[[#This Row],[Оптовая цена USD за 1шт]],"")</f>
        <v/>
      </c>
      <c r="N22" s="87"/>
    </row>
    <row r="23" spans="1:14" ht="22.5" customHeight="1">
      <c r="A23" s="44" t="s">
        <v>33058</v>
      </c>
      <c r="B23" s="76"/>
      <c r="C23" s="50" t="s">
        <v>33059</v>
      </c>
      <c r="D23" s="77" t="s">
        <v>33060</v>
      </c>
      <c r="E23" s="78">
        <v>14000</v>
      </c>
      <c r="F23" s="79">
        <v>0.28999999999999998</v>
      </c>
      <c r="G23" s="80">
        <v>100</v>
      </c>
      <c r="H23" s="81">
        <f>Таблица68[[#This Row],[Коэфициент стоимости]]*Таблица68[[#This Row],[Розничная цена KRW]]</f>
        <v>4059.9999999999995</v>
      </c>
      <c r="I23" s="82" t="str">
        <f>IF($H$1="","Введите курс",Таблица68[[#This Row],[Оптовая цена KRW за 1шт]]/$H$1)</f>
        <v>Введите курс</v>
      </c>
      <c r="J23" s="83"/>
      <c r="K23" s="84">
        <f>Таблица68[[#This Row],[Заказ коробок ]]*Таблица68[[#This Row],[Кол-во шт в коробке]]</f>
        <v>0</v>
      </c>
      <c r="L23" s="85">
        <f>Таблица68[[#This Row],[Общее кол-во шт]]*Таблица68[[#This Row],[Оптовая цена KRW за 1шт]]</f>
        <v>0</v>
      </c>
      <c r="M23" s="86" t="str">
        <f>IFERROR(Таблица68[[#This Row],[Общее кол-во шт]]*Таблица68[[#This Row],[Оптовая цена USD за 1шт]],"")</f>
        <v/>
      </c>
      <c r="N23" s="87"/>
    </row>
    <row r="24" spans="1:14" ht="22.5" customHeight="1">
      <c r="A24" s="44" t="s">
        <v>33061</v>
      </c>
      <c r="B24" s="76"/>
      <c r="C24" s="50" t="s">
        <v>33062</v>
      </c>
      <c r="D24" s="77" t="s">
        <v>33063</v>
      </c>
      <c r="E24" s="78">
        <v>14000</v>
      </c>
      <c r="F24" s="79">
        <v>0.28999999999999998</v>
      </c>
      <c r="G24" s="80">
        <v>100</v>
      </c>
      <c r="H24" s="81">
        <f>Таблица68[[#This Row],[Коэфициент стоимости]]*Таблица68[[#This Row],[Розничная цена KRW]]</f>
        <v>4059.9999999999995</v>
      </c>
      <c r="I24" s="82" t="str">
        <f>IF($H$1="","Введите курс",Таблица68[[#This Row],[Оптовая цена KRW за 1шт]]/$H$1)</f>
        <v>Введите курс</v>
      </c>
      <c r="J24" s="83"/>
      <c r="K24" s="84">
        <f>Таблица68[[#This Row],[Заказ коробок ]]*Таблица68[[#This Row],[Кол-во шт в коробке]]</f>
        <v>0</v>
      </c>
      <c r="L24" s="85">
        <f>Таблица68[[#This Row],[Общее кол-во шт]]*Таблица68[[#This Row],[Оптовая цена KRW за 1шт]]</f>
        <v>0</v>
      </c>
      <c r="M24" s="86" t="str">
        <f>IFERROR(Таблица68[[#This Row],[Общее кол-во шт]]*Таблица68[[#This Row],[Оптовая цена USD за 1шт]],"")</f>
        <v/>
      </c>
      <c r="N24" s="87"/>
    </row>
    <row r="25" spans="1:14" ht="22.5" customHeight="1">
      <c r="A25" s="44" t="s">
        <v>33064</v>
      </c>
      <c r="B25" s="76"/>
      <c r="C25" s="50" t="s">
        <v>33065</v>
      </c>
      <c r="D25" s="77" t="s">
        <v>33066</v>
      </c>
      <c r="E25" s="78">
        <v>14000</v>
      </c>
      <c r="F25" s="79">
        <v>0.28999999999999998</v>
      </c>
      <c r="G25" s="80">
        <v>100</v>
      </c>
      <c r="H25" s="81">
        <f>Таблица68[[#This Row],[Коэфициент стоимости]]*Таблица68[[#This Row],[Розничная цена KRW]]</f>
        <v>4059.9999999999995</v>
      </c>
      <c r="I25" s="82" t="str">
        <f>IF($H$1="","Введите курс",Таблица68[[#This Row],[Оптовая цена KRW за 1шт]]/$H$1)</f>
        <v>Введите курс</v>
      </c>
      <c r="J25" s="83"/>
      <c r="K25" s="84">
        <f>Таблица68[[#This Row],[Заказ коробок ]]*Таблица68[[#This Row],[Кол-во шт в коробке]]</f>
        <v>0</v>
      </c>
      <c r="L25" s="85">
        <f>Таблица68[[#This Row],[Общее кол-во шт]]*Таблица68[[#This Row],[Оптовая цена KRW за 1шт]]</f>
        <v>0</v>
      </c>
      <c r="M25" s="86" t="str">
        <f>IFERROR(Таблица68[[#This Row],[Общее кол-во шт]]*Таблица68[[#This Row],[Оптовая цена USD за 1шт]],"")</f>
        <v/>
      </c>
      <c r="N25" s="87"/>
    </row>
    <row r="26" spans="1:14" ht="22.5" customHeight="1">
      <c r="A26" s="44" t="s">
        <v>33067</v>
      </c>
      <c r="B26" s="76"/>
      <c r="C26" s="50" t="s">
        <v>33068</v>
      </c>
      <c r="D26" s="77" t="s">
        <v>33069</v>
      </c>
      <c r="E26" s="78">
        <v>14000</v>
      </c>
      <c r="F26" s="79">
        <v>0.28999999999999998</v>
      </c>
      <c r="G26" s="80">
        <v>100</v>
      </c>
      <c r="H26" s="81">
        <f>Таблица68[[#This Row],[Коэфициент стоимости]]*Таблица68[[#This Row],[Розничная цена KRW]]</f>
        <v>4059.9999999999995</v>
      </c>
      <c r="I26" s="82" t="str">
        <f>IF($H$1="","Введите курс",Таблица68[[#This Row],[Оптовая цена KRW за 1шт]]/$H$1)</f>
        <v>Введите курс</v>
      </c>
      <c r="J26" s="83"/>
      <c r="K26" s="84">
        <f>Таблица68[[#This Row],[Заказ коробок ]]*Таблица68[[#This Row],[Кол-во шт в коробке]]</f>
        <v>0</v>
      </c>
      <c r="L26" s="85">
        <f>Таблица68[[#This Row],[Общее кол-во шт]]*Таблица68[[#This Row],[Оптовая цена KRW за 1шт]]</f>
        <v>0</v>
      </c>
      <c r="M26" s="86" t="str">
        <f>IFERROR(Таблица68[[#This Row],[Общее кол-во шт]]*Таблица68[[#This Row],[Оптовая цена USD за 1шт]],"")</f>
        <v/>
      </c>
      <c r="N26" s="87"/>
    </row>
    <row r="27" spans="1:14" ht="22.5" customHeight="1">
      <c r="A27" s="44" t="s">
        <v>33070</v>
      </c>
      <c r="B27" s="76"/>
      <c r="C27" s="50" t="s">
        <v>33071</v>
      </c>
      <c r="D27" s="77" t="s">
        <v>33072</v>
      </c>
      <c r="E27" s="78">
        <v>15000</v>
      </c>
      <c r="F27" s="79">
        <v>0.28000000000000003</v>
      </c>
      <c r="G27" s="80">
        <v>30</v>
      </c>
      <c r="H27" s="81">
        <f>Таблица68[[#This Row],[Коэфициент стоимости]]*Таблица68[[#This Row],[Розничная цена KRW]]</f>
        <v>4200</v>
      </c>
      <c r="I27" s="82" t="str">
        <f>IF($H$1="","Введите курс",Таблица68[[#This Row],[Оптовая цена KRW за 1шт]]/$H$1)</f>
        <v>Введите курс</v>
      </c>
      <c r="J27" s="83"/>
      <c r="K27" s="84">
        <f>Таблица68[[#This Row],[Заказ коробок ]]*Таблица68[[#This Row],[Кол-во шт в коробке]]</f>
        <v>0</v>
      </c>
      <c r="L27" s="85">
        <f>Таблица68[[#This Row],[Общее кол-во шт]]*Таблица68[[#This Row],[Оптовая цена KRW за 1шт]]</f>
        <v>0</v>
      </c>
      <c r="M27" s="86" t="str">
        <f>IFERROR(Таблица68[[#This Row],[Общее кол-во шт]]*Таблица68[[#This Row],[Оптовая цена USD за 1шт]],"")</f>
        <v/>
      </c>
      <c r="N27" s="87"/>
    </row>
    <row r="28" spans="1:14" ht="22.5" customHeight="1">
      <c r="A28" s="44" t="s">
        <v>33073</v>
      </c>
      <c r="B28" s="76"/>
      <c r="C28" s="50" t="s">
        <v>33074</v>
      </c>
      <c r="D28" s="77" t="s">
        <v>33075</v>
      </c>
      <c r="E28" s="78">
        <v>15000</v>
      </c>
      <c r="F28" s="79">
        <v>0.28000000000000003</v>
      </c>
      <c r="G28" s="80">
        <v>30</v>
      </c>
      <c r="H28" s="81">
        <f>Таблица68[[#This Row],[Коэфициент стоимости]]*Таблица68[[#This Row],[Розничная цена KRW]]</f>
        <v>4200</v>
      </c>
      <c r="I28" s="82" t="str">
        <f>IF($H$1="","Введите курс",Таблица68[[#This Row],[Оптовая цена KRW за 1шт]]/$H$1)</f>
        <v>Введите курс</v>
      </c>
      <c r="J28" s="83"/>
      <c r="K28" s="84">
        <f>Таблица68[[#This Row],[Заказ коробок ]]*Таблица68[[#This Row],[Кол-во шт в коробке]]</f>
        <v>0</v>
      </c>
      <c r="L28" s="85">
        <f>Таблица68[[#This Row],[Общее кол-во шт]]*Таблица68[[#This Row],[Оптовая цена KRW за 1шт]]</f>
        <v>0</v>
      </c>
      <c r="M28" s="86" t="str">
        <f>IFERROR(Таблица68[[#This Row],[Общее кол-во шт]]*Таблица68[[#This Row],[Оптовая цена USD за 1шт]],"")</f>
        <v/>
      </c>
      <c r="N28" s="87"/>
    </row>
    <row r="29" spans="1:14" ht="22.5" customHeight="1">
      <c r="A29" s="44" t="s">
        <v>33076</v>
      </c>
      <c r="B29" s="76"/>
      <c r="C29" s="50" t="s">
        <v>33077</v>
      </c>
      <c r="D29" s="77" t="s">
        <v>33078</v>
      </c>
      <c r="E29" s="78">
        <v>15000</v>
      </c>
      <c r="F29" s="79">
        <v>0.28000000000000003</v>
      </c>
      <c r="G29" s="80">
        <v>30</v>
      </c>
      <c r="H29" s="81">
        <f>Таблица68[[#This Row],[Коэфициент стоимости]]*Таблица68[[#This Row],[Розничная цена KRW]]</f>
        <v>4200</v>
      </c>
      <c r="I29" s="82" t="str">
        <f>IF($H$1="","Введите курс",Таблица68[[#This Row],[Оптовая цена KRW за 1шт]]/$H$1)</f>
        <v>Введите курс</v>
      </c>
      <c r="J29" s="83"/>
      <c r="K29" s="84">
        <f>Таблица68[[#This Row],[Заказ коробок ]]*Таблица68[[#This Row],[Кол-во шт в коробке]]</f>
        <v>0</v>
      </c>
      <c r="L29" s="85">
        <f>Таблица68[[#This Row],[Общее кол-во шт]]*Таблица68[[#This Row],[Оптовая цена KRW за 1шт]]</f>
        <v>0</v>
      </c>
      <c r="M29" s="86" t="str">
        <f>IFERROR(Таблица68[[#This Row],[Общее кол-во шт]]*Таблица68[[#This Row],[Оптовая цена USD за 1шт]],"")</f>
        <v/>
      </c>
      <c r="N29" s="87"/>
    </row>
    <row r="30" spans="1:14" ht="22.5" customHeight="1">
      <c r="A30" s="44" t="s">
        <v>33079</v>
      </c>
      <c r="B30" s="76"/>
      <c r="C30" s="50" t="s">
        <v>33080</v>
      </c>
      <c r="D30" s="77" t="s">
        <v>33081</v>
      </c>
      <c r="E30" s="78">
        <v>15000</v>
      </c>
      <c r="F30" s="79">
        <v>0.28000000000000003</v>
      </c>
      <c r="G30" s="80">
        <v>30</v>
      </c>
      <c r="H30" s="81">
        <f>Таблица68[[#This Row],[Коэфициент стоимости]]*Таблица68[[#This Row],[Розничная цена KRW]]</f>
        <v>4200</v>
      </c>
      <c r="I30" s="82" t="str">
        <f>IF($H$1="","Введите курс",Таблица68[[#This Row],[Оптовая цена KRW за 1шт]]/$H$1)</f>
        <v>Введите курс</v>
      </c>
      <c r="J30" s="83"/>
      <c r="K30" s="84">
        <f>Таблица68[[#This Row],[Заказ коробок ]]*Таблица68[[#This Row],[Кол-во шт в коробке]]</f>
        <v>0</v>
      </c>
      <c r="L30" s="85">
        <f>Таблица68[[#This Row],[Общее кол-во шт]]*Таблица68[[#This Row],[Оптовая цена KRW за 1шт]]</f>
        <v>0</v>
      </c>
      <c r="M30" s="86" t="str">
        <f>IFERROR(Таблица68[[#This Row],[Общее кол-во шт]]*Таблица68[[#This Row],[Оптовая цена USD за 1шт]],"")</f>
        <v/>
      </c>
      <c r="N30" s="87"/>
    </row>
    <row r="31" spans="1:14" ht="22.5" customHeight="1">
      <c r="A31" s="44" t="s">
        <v>33082</v>
      </c>
      <c r="B31" s="76"/>
      <c r="C31" s="50" t="s">
        <v>33083</v>
      </c>
      <c r="D31" s="77" t="s">
        <v>33084</v>
      </c>
      <c r="E31" s="78">
        <v>15000</v>
      </c>
      <c r="F31" s="79">
        <v>0.28000000000000003</v>
      </c>
      <c r="G31" s="80">
        <v>30</v>
      </c>
      <c r="H31" s="81">
        <f>Таблица68[[#This Row],[Коэфициент стоимости]]*Таблица68[[#This Row],[Розничная цена KRW]]</f>
        <v>4200</v>
      </c>
      <c r="I31" s="82" t="str">
        <f>IF($H$1="","Введите курс",Таблица68[[#This Row],[Оптовая цена KRW за 1шт]]/$H$1)</f>
        <v>Введите курс</v>
      </c>
      <c r="J31" s="83"/>
      <c r="K31" s="84">
        <f>Таблица68[[#This Row],[Заказ коробок ]]*Таблица68[[#This Row],[Кол-во шт в коробке]]</f>
        <v>0</v>
      </c>
      <c r="L31" s="85">
        <f>Таблица68[[#This Row],[Общее кол-во шт]]*Таблица68[[#This Row],[Оптовая цена KRW за 1шт]]</f>
        <v>0</v>
      </c>
      <c r="M31" s="86" t="str">
        <f>IFERROR(Таблица68[[#This Row],[Общее кол-во шт]]*Таблица68[[#This Row],[Оптовая цена USD за 1шт]],"")</f>
        <v/>
      </c>
      <c r="N31" s="87"/>
    </row>
    <row r="32" spans="1:14" ht="22.5" customHeight="1">
      <c r="A32" s="44" t="s">
        <v>33085</v>
      </c>
      <c r="B32" s="76"/>
      <c r="C32" s="50" t="s">
        <v>33086</v>
      </c>
      <c r="D32" s="77" t="s">
        <v>33087</v>
      </c>
      <c r="E32" s="78">
        <v>15000</v>
      </c>
      <c r="F32" s="79">
        <v>0.28000000000000003</v>
      </c>
      <c r="G32" s="80">
        <v>30</v>
      </c>
      <c r="H32" s="81">
        <f>Таблица68[[#This Row],[Коэфициент стоимости]]*Таблица68[[#This Row],[Розничная цена KRW]]</f>
        <v>4200</v>
      </c>
      <c r="I32" s="82" t="str">
        <f>IF($H$1="","Введите курс",Таблица68[[#This Row],[Оптовая цена KRW за 1шт]]/$H$1)</f>
        <v>Введите курс</v>
      </c>
      <c r="J32" s="83"/>
      <c r="K32" s="84">
        <f>Таблица68[[#This Row],[Заказ коробок ]]*Таблица68[[#This Row],[Кол-во шт в коробке]]</f>
        <v>0</v>
      </c>
      <c r="L32" s="85">
        <f>Таблица68[[#This Row],[Общее кол-во шт]]*Таблица68[[#This Row],[Оптовая цена KRW за 1шт]]</f>
        <v>0</v>
      </c>
      <c r="M32" s="86" t="str">
        <f>IFERROR(Таблица68[[#This Row],[Общее кол-во шт]]*Таблица68[[#This Row],[Оптовая цена USD за 1шт]],"")</f>
        <v/>
      </c>
      <c r="N32" s="87"/>
    </row>
    <row r="33" spans="1:14" ht="22.5" customHeight="1">
      <c r="A33" s="44" t="s">
        <v>33088</v>
      </c>
      <c r="B33" s="76"/>
      <c r="C33" s="50" t="s">
        <v>33089</v>
      </c>
      <c r="D33" s="77" t="s">
        <v>33090</v>
      </c>
      <c r="E33" s="78">
        <v>15000</v>
      </c>
      <c r="F33" s="79">
        <v>0.28000000000000003</v>
      </c>
      <c r="G33" s="80">
        <v>30</v>
      </c>
      <c r="H33" s="81">
        <f>Таблица68[[#This Row],[Коэфициент стоимости]]*Таблица68[[#This Row],[Розничная цена KRW]]</f>
        <v>4200</v>
      </c>
      <c r="I33" s="82" t="str">
        <f>IF($H$1="","Введите курс",Таблица68[[#This Row],[Оптовая цена KRW за 1шт]]/$H$1)</f>
        <v>Введите курс</v>
      </c>
      <c r="J33" s="83"/>
      <c r="K33" s="84">
        <f>Таблица68[[#This Row],[Заказ коробок ]]*Таблица68[[#This Row],[Кол-во шт в коробке]]</f>
        <v>0</v>
      </c>
      <c r="L33" s="85">
        <f>Таблица68[[#This Row],[Общее кол-во шт]]*Таблица68[[#This Row],[Оптовая цена KRW за 1шт]]</f>
        <v>0</v>
      </c>
      <c r="M33" s="86" t="str">
        <f>IFERROR(Таблица68[[#This Row],[Общее кол-во шт]]*Таблица68[[#This Row],[Оптовая цена USD за 1шт]],"")</f>
        <v/>
      </c>
      <c r="N33" s="87"/>
    </row>
    <row r="34" spans="1:14" ht="22.5" customHeight="1">
      <c r="A34" s="44" t="s">
        <v>33091</v>
      </c>
      <c r="B34" s="76"/>
      <c r="C34" s="50" t="s">
        <v>33092</v>
      </c>
      <c r="D34" s="77" t="s">
        <v>33093</v>
      </c>
      <c r="E34" s="78">
        <v>15000</v>
      </c>
      <c r="F34" s="79">
        <v>0.28000000000000003</v>
      </c>
      <c r="G34" s="80">
        <v>30</v>
      </c>
      <c r="H34" s="81">
        <f>Таблица68[[#This Row],[Коэфициент стоимости]]*Таблица68[[#This Row],[Розничная цена KRW]]</f>
        <v>4200</v>
      </c>
      <c r="I34" s="82" t="str">
        <f>IF($H$1="","Введите курс",Таблица68[[#This Row],[Оптовая цена KRW за 1шт]]/$H$1)</f>
        <v>Введите курс</v>
      </c>
      <c r="J34" s="83"/>
      <c r="K34" s="84">
        <f>Таблица68[[#This Row],[Заказ коробок ]]*Таблица68[[#This Row],[Кол-во шт в коробке]]</f>
        <v>0</v>
      </c>
      <c r="L34" s="85">
        <f>Таблица68[[#This Row],[Общее кол-во шт]]*Таблица68[[#This Row],[Оптовая цена KRW за 1шт]]</f>
        <v>0</v>
      </c>
      <c r="M34" s="86" t="str">
        <f>IFERROR(Таблица68[[#This Row],[Общее кол-во шт]]*Таблица68[[#This Row],[Оптовая цена USD за 1шт]],"")</f>
        <v/>
      </c>
      <c r="N34" s="87"/>
    </row>
    <row r="35" spans="1:14" ht="22.5" customHeight="1">
      <c r="A35" s="44" t="s">
        <v>33094</v>
      </c>
      <c r="B35" s="76"/>
      <c r="C35" s="50" t="s">
        <v>33095</v>
      </c>
      <c r="D35" s="77" t="s">
        <v>33096</v>
      </c>
      <c r="E35" s="78">
        <v>15000</v>
      </c>
      <c r="F35" s="79">
        <v>0.28000000000000003</v>
      </c>
      <c r="G35" s="80">
        <v>30</v>
      </c>
      <c r="H35" s="81">
        <f>Таблица68[[#This Row],[Коэфициент стоимости]]*Таблица68[[#This Row],[Розничная цена KRW]]</f>
        <v>4200</v>
      </c>
      <c r="I35" s="82" t="str">
        <f>IF($H$1="","Введите курс",Таблица68[[#This Row],[Оптовая цена KRW за 1шт]]/$H$1)</f>
        <v>Введите курс</v>
      </c>
      <c r="J35" s="83"/>
      <c r="K35" s="84">
        <f>Таблица68[[#This Row],[Заказ коробок ]]*Таблица68[[#This Row],[Кол-во шт в коробке]]</f>
        <v>0</v>
      </c>
      <c r="L35" s="85">
        <f>Таблица68[[#This Row],[Общее кол-во шт]]*Таблица68[[#This Row],[Оптовая цена KRW за 1шт]]</f>
        <v>0</v>
      </c>
      <c r="M35" s="86" t="str">
        <f>IFERROR(Таблица68[[#This Row],[Общее кол-во шт]]*Таблица68[[#This Row],[Оптовая цена USD за 1шт]],"")</f>
        <v/>
      </c>
      <c r="N35" s="87"/>
    </row>
    <row r="36" spans="1:14" ht="22.5" customHeight="1">
      <c r="A36" s="44" t="s">
        <v>33097</v>
      </c>
      <c r="B36" s="76"/>
      <c r="C36" s="50" t="s">
        <v>33098</v>
      </c>
      <c r="D36" s="77" t="s">
        <v>33099</v>
      </c>
      <c r="E36" s="78">
        <v>15000</v>
      </c>
      <c r="F36" s="79">
        <v>0.28000000000000003</v>
      </c>
      <c r="G36" s="80">
        <v>30</v>
      </c>
      <c r="H36" s="81">
        <f>Таблица68[[#This Row],[Коэфициент стоимости]]*Таблица68[[#This Row],[Розничная цена KRW]]</f>
        <v>4200</v>
      </c>
      <c r="I36" s="82" t="str">
        <f>IF($H$1="","Введите курс",Таблица68[[#This Row],[Оптовая цена KRW за 1шт]]/$H$1)</f>
        <v>Введите курс</v>
      </c>
      <c r="J36" s="83"/>
      <c r="K36" s="84">
        <f>Таблица68[[#This Row],[Заказ коробок ]]*Таблица68[[#This Row],[Кол-во шт в коробке]]</f>
        <v>0</v>
      </c>
      <c r="L36" s="85">
        <f>Таблица68[[#This Row],[Общее кол-во шт]]*Таблица68[[#This Row],[Оптовая цена KRW за 1шт]]</f>
        <v>0</v>
      </c>
      <c r="M36" s="86" t="str">
        <f>IFERROR(Таблица68[[#This Row],[Общее кол-во шт]]*Таблица68[[#This Row],[Оптовая цена USD за 1шт]],"")</f>
        <v/>
      </c>
      <c r="N36" s="87"/>
    </row>
    <row r="37" spans="1:14" ht="22.5" customHeight="1">
      <c r="A37" s="44" t="s">
        <v>33100</v>
      </c>
      <c r="B37" s="76"/>
      <c r="C37" s="50" t="s">
        <v>33101</v>
      </c>
      <c r="D37" s="77" t="s">
        <v>33102</v>
      </c>
      <c r="E37" s="78">
        <v>15000</v>
      </c>
      <c r="F37" s="79">
        <v>0.28000000000000003</v>
      </c>
      <c r="G37" s="80">
        <v>30</v>
      </c>
      <c r="H37" s="81">
        <f>Таблица68[[#This Row],[Коэфициент стоимости]]*Таблица68[[#This Row],[Розничная цена KRW]]</f>
        <v>4200</v>
      </c>
      <c r="I37" s="82" t="str">
        <f>IF($H$1="","Введите курс",Таблица68[[#This Row],[Оптовая цена KRW за 1шт]]/$H$1)</f>
        <v>Введите курс</v>
      </c>
      <c r="J37" s="83"/>
      <c r="K37" s="84">
        <f>Таблица68[[#This Row],[Заказ коробок ]]*Таблица68[[#This Row],[Кол-во шт в коробке]]</f>
        <v>0</v>
      </c>
      <c r="L37" s="85">
        <f>Таблица68[[#This Row],[Общее кол-во шт]]*Таблица68[[#This Row],[Оптовая цена KRW за 1шт]]</f>
        <v>0</v>
      </c>
      <c r="M37" s="86" t="str">
        <f>IFERROR(Таблица68[[#This Row],[Общее кол-во шт]]*Таблица68[[#This Row],[Оптовая цена USD за 1шт]],"")</f>
        <v/>
      </c>
      <c r="N37" s="87"/>
    </row>
    <row r="38" spans="1:14" ht="22.5" customHeight="1">
      <c r="A38" s="44" t="s">
        <v>33103</v>
      </c>
      <c r="B38" s="76"/>
      <c r="C38" s="50" t="s">
        <v>33104</v>
      </c>
      <c r="D38" s="77" t="s">
        <v>33105</v>
      </c>
      <c r="E38" s="78">
        <v>15000</v>
      </c>
      <c r="F38" s="79">
        <v>0.28000000000000003</v>
      </c>
      <c r="G38" s="80">
        <v>30</v>
      </c>
      <c r="H38" s="81">
        <f>Таблица68[[#This Row],[Коэфициент стоимости]]*Таблица68[[#This Row],[Розничная цена KRW]]</f>
        <v>4200</v>
      </c>
      <c r="I38" s="82" t="str">
        <f>IF($H$1="","Введите курс",Таблица68[[#This Row],[Оптовая цена KRW за 1шт]]/$H$1)</f>
        <v>Введите курс</v>
      </c>
      <c r="J38" s="83"/>
      <c r="K38" s="84">
        <f>Таблица68[[#This Row],[Заказ коробок ]]*Таблица68[[#This Row],[Кол-во шт в коробке]]</f>
        <v>0</v>
      </c>
      <c r="L38" s="85">
        <f>Таблица68[[#This Row],[Общее кол-во шт]]*Таблица68[[#This Row],[Оптовая цена KRW за 1шт]]</f>
        <v>0</v>
      </c>
      <c r="M38" s="86" t="str">
        <f>IFERROR(Таблица68[[#This Row],[Общее кол-во шт]]*Таблица68[[#This Row],[Оптовая цена USD за 1шт]],"")</f>
        <v/>
      </c>
      <c r="N38" s="87"/>
    </row>
    <row r="39" spans="1:14" ht="22.5" customHeight="1">
      <c r="A39" s="44" t="s">
        <v>33106</v>
      </c>
      <c r="B39" s="76"/>
      <c r="C39" s="50" t="s">
        <v>33107</v>
      </c>
      <c r="D39" s="77" t="s">
        <v>33108</v>
      </c>
      <c r="E39" s="78">
        <v>15000</v>
      </c>
      <c r="F39" s="79">
        <v>0.28000000000000003</v>
      </c>
      <c r="G39" s="80">
        <v>30</v>
      </c>
      <c r="H39" s="81">
        <f>Таблица68[[#This Row],[Коэфициент стоимости]]*Таблица68[[#This Row],[Розничная цена KRW]]</f>
        <v>4200</v>
      </c>
      <c r="I39" s="82" t="str">
        <f>IF($H$1="","Введите курс",Таблица68[[#This Row],[Оптовая цена KRW за 1шт]]/$H$1)</f>
        <v>Введите курс</v>
      </c>
      <c r="J39" s="83"/>
      <c r="K39" s="84">
        <f>Таблица68[[#This Row],[Заказ коробок ]]*Таблица68[[#This Row],[Кол-во шт в коробке]]</f>
        <v>0</v>
      </c>
      <c r="L39" s="85">
        <f>Таблица68[[#This Row],[Общее кол-во шт]]*Таблица68[[#This Row],[Оптовая цена KRW за 1шт]]</f>
        <v>0</v>
      </c>
      <c r="M39" s="86" t="str">
        <f>IFERROR(Таблица68[[#This Row],[Общее кол-во шт]]*Таблица68[[#This Row],[Оптовая цена USD за 1шт]],"")</f>
        <v/>
      </c>
      <c r="N39" s="87"/>
    </row>
    <row r="40" spans="1:14" ht="22.5" customHeight="1">
      <c r="A40" s="44" t="s">
        <v>33109</v>
      </c>
      <c r="B40" s="76"/>
      <c r="C40" s="50" t="s">
        <v>33110</v>
      </c>
      <c r="D40" s="77" t="s">
        <v>33111</v>
      </c>
      <c r="E40" s="78">
        <v>15000</v>
      </c>
      <c r="F40" s="79">
        <v>0.28000000000000003</v>
      </c>
      <c r="G40" s="80">
        <v>30</v>
      </c>
      <c r="H40" s="81">
        <f>Таблица68[[#This Row],[Коэфициент стоимости]]*Таблица68[[#This Row],[Розничная цена KRW]]</f>
        <v>4200</v>
      </c>
      <c r="I40" s="82" t="str">
        <f>IF($H$1="","Введите курс",Таблица68[[#This Row],[Оптовая цена KRW за 1шт]]/$H$1)</f>
        <v>Введите курс</v>
      </c>
      <c r="J40" s="83"/>
      <c r="K40" s="84">
        <f>Таблица68[[#This Row],[Заказ коробок ]]*Таблица68[[#This Row],[Кол-во шт в коробке]]</f>
        <v>0</v>
      </c>
      <c r="L40" s="85">
        <f>Таблица68[[#This Row],[Общее кол-во шт]]*Таблица68[[#This Row],[Оптовая цена KRW за 1шт]]</f>
        <v>0</v>
      </c>
      <c r="M40" s="86" t="str">
        <f>IFERROR(Таблица68[[#This Row],[Общее кол-во шт]]*Таблица68[[#This Row],[Оптовая цена USD за 1шт]],"")</f>
        <v/>
      </c>
      <c r="N40" s="87"/>
    </row>
    <row r="41" spans="1:14" ht="22.5" customHeight="1">
      <c r="A41" s="44" t="s">
        <v>33112</v>
      </c>
      <c r="B41" s="76"/>
      <c r="C41" s="50" t="s">
        <v>33113</v>
      </c>
      <c r="D41" s="77" t="s">
        <v>33114</v>
      </c>
      <c r="E41" s="78">
        <v>15000</v>
      </c>
      <c r="F41" s="79">
        <v>0.28000000000000003</v>
      </c>
      <c r="G41" s="80">
        <v>30</v>
      </c>
      <c r="H41" s="81">
        <f>Таблица68[[#This Row],[Коэфициент стоимости]]*Таблица68[[#This Row],[Розничная цена KRW]]</f>
        <v>4200</v>
      </c>
      <c r="I41" s="82" t="str">
        <f>IF($H$1="","Введите курс",Таблица68[[#This Row],[Оптовая цена KRW за 1шт]]/$H$1)</f>
        <v>Введите курс</v>
      </c>
      <c r="J41" s="83"/>
      <c r="K41" s="84">
        <f>Таблица68[[#This Row],[Заказ коробок ]]*Таблица68[[#This Row],[Кол-во шт в коробке]]</f>
        <v>0</v>
      </c>
      <c r="L41" s="85">
        <f>Таблица68[[#This Row],[Общее кол-во шт]]*Таблица68[[#This Row],[Оптовая цена KRW за 1шт]]</f>
        <v>0</v>
      </c>
      <c r="M41" s="86" t="str">
        <f>IFERROR(Таблица68[[#This Row],[Общее кол-во шт]]*Таблица68[[#This Row],[Оптовая цена USD за 1шт]],"")</f>
        <v/>
      </c>
      <c r="N41" s="87"/>
    </row>
    <row r="42" spans="1:14" ht="22.5" customHeight="1">
      <c r="A42" s="44" t="s">
        <v>33115</v>
      </c>
      <c r="B42" s="76"/>
      <c r="C42" s="50" t="s">
        <v>33116</v>
      </c>
      <c r="D42" s="77" t="s">
        <v>33117</v>
      </c>
      <c r="E42" s="78">
        <v>15000</v>
      </c>
      <c r="F42" s="79">
        <v>0.28000000000000003</v>
      </c>
      <c r="G42" s="80">
        <v>30</v>
      </c>
      <c r="H42" s="81">
        <f>Таблица68[[#This Row],[Коэфициент стоимости]]*Таблица68[[#This Row],[Розничная цена KRW]]</f>
        <v>4200</v>
      </c>
      <c r="I42" s="82" t="str">
        <f>IF($H$1="","Введите курс",Таблица68[[#This Row],[Оптовая цена KRW за 1шт]]/$H$1)</f>
        <v>Введите курс</v>
      </c>
      <c r="J42" s="83"/>
      <c r="K42" s="84">
        <f>Таблица68[[#This Row],[Заказ коробок ]]*Таблица68[[#This Row],[Кол-во шт в коробке]]</f>
        <v>0</v>
      </c>
      <c r="L42" s="85">
        <f>Таблица68[[#This Row],[Общее кол-во шт]]*Таблица68[[#This Row],[Оптовая цена KRW за 1шт]]</f>
        <v>0</v>
      </c>
      <c r="M42" s="86" t="str">
        <f>IFERROR(Таблица68[[#This Row],[Общее кол-во шт]]*Таблица68[[#This Row],[Оптовая цена USD за 1шт]],"")</f>
        <v/>
      </c>
      <c r="N42" s="87"/>
    </row>
    <row r="43" spans="1:14" ht="22.5" customHeight="1">
      <c r="A43" s="44" t="s">
        <v>33118</v>
      </c>
      <c r="B43" s="76"/>
      <c r="C43" s="50" t="s">
        <v>33119</v>
      </c>
      <c r="D43" s="77" t="s">
        <v>33120</v>
      </c>
      <c r="E43" s="78">
        <v>15000</v>
      </c>
      <c r="F43" s="79">
        <v>0.28000000000000003</v>
      </c>
      <c r="G43" s="80">
        <v>30</v>
      </c>
      <c r="H43" s="81">
        <f>Таблица68[[#This Row],[Коэфициент стоимости]]*Таблица68[[#This Row],[Розничная цена KRW]]</f>
        <v>4200</v>
      </c>
      <c r="I43" s="82" t="str">
        <f>IF($H$1="","Введите курс",Таблица68[[#This Row],[Оптовая цена KRW за 1шт]]/$H$1)</f>
        <v>Введите курс</v>
      </c>
      <c r="J43" s="83"/>
      <c r="K43" s="84">
        <f>Таблица68[[#This Row],[Заказ коробок ]]*Таблица68[[#This Row],[Кол-во шт в коробке]]</f>
        <v>0</v>
      </c>
      <c r="L43" s="85">
        <f>Таблица68[[#This Row],[Общее кол-во шт]]*Таблица68[[#This Row],[Оптовая цена KRW за 1шт]]</f>
        <v>0</v>
      </c>
      <c r="M43" s="86" t="str">
        <f>IFERROR(Таблица68[[#This Row],[Общее кол-во шт]]*Таблица68[[#This Row],[Оптовая цена USD за 1шт]],"")</f>
        <v/>
      </c>
      <c r="N43" s="87"/>
    </row>
    <row r="44" spans="1:14" ht="22.5" customHeight="1">
      <c r="A44" s="44" t="s">
        <v>33121</v>
      </c>
      <c r="B44" s="76"/>
      <c r="C44" s="50" t="s">
        <v>33122</v>
      </c>
      <c r="D44" s="77" t="s">
        <v>33123</v>
      </c>
      <c r="E44" s="78">
        <v>15000</v>
      </c>
      <c r="F44" s="79">
        <v>0.28000000000000003</v>
      </c>
      <c r="G44" s="80">
        <v>30</v>
      </c>
      <c r="H44" s="81">
        <f>Таблица68[[#This Row],[Коэфициент стоимости]]*Таблица68[[#This Row],[Розничная цена KRW]]</f>
        <v>4200</v>
      </c>
      <c r="I44" s="82" t="str">
        <f>IF($H$1="","Введите курс",Таблица68[[#This Row],[Оптовая цена KRW за 1шт]]/$H$1)</f>
        <v>Введите курс</v>
      </c>
      <c r="J44" s="83"/>
      <c r="K44" s="84">
        <f>Таблица68[[#This Row],[Заказ коробок ]]*Таблица68[[#This Row],[Кол-во шт в коробке]]</f>
        <v>0</v>
      </c>
      <c r="L44" s="85">
        <f>Таблица68[[#This Row],[Общее кол-во шт]]*Таблица68[[#This Row],[Оптовая цена KRW за 1шт]]</f>
        <v>0</v>
      </c>
      <c r="M44" s="86" t="str">
        <f>IFERROR(Таблица68[[#This Row],[Общее кол-во шт]]*Таблица68[[#This Row],[Оптовая цена USD за 1шт]],"")</f>
        <v/>
      </c>
      <c r="N44" s="87"/>
    </row>
    <row r="45" spans="1:14" ht="22.5" customHeight="1">
      <c r="A45" s="44" t="s">
        <v>33124</v>
      </c>
      <c r="B45" s="76"/>
      <c r="C45" s="50" t="s">
        <v>33125</v>
      </c>
      <c r="D45" s="77" t="s">
        <v>33126</v>
      </c>
      <c r="E45" s="78">
        <v>15000</v>
      </c>
      <c r="F45" s="79">
        <v>0.28000000000000003</v>
      </c>
      <c r="G45" s="80">
        <v>30</v>
      </c>
      <c r="H45" s="81">
        <f>Таблица68[[#This Row],[Коэфициент стоимости]]*Таблица68[[#This Row],[Розничная цена KRW]]</f>
        <v>4200</v>
      </c>
      <c r="I45" s="82" t="str">
        <f>IF($H$1="","Введите курс",Таблица68[[#This Row],[Оптовая цена KRW за 1шт]]/$H$1)</f>
        <v>Введите курс</v>
      </c>
      <c r="J45" s="83"/>
      <c r="K45" s="84">
        <f>Таблица68[[#This Row],[Заказ коробок ]]*Таблица68[[#This Row],[Кол-во шт в коробке]]</f>
        <v>0</v>
      </c>
      <c r="L45" s="85">
        <f>Таблица68[[#This Row],[Общее кол-во шт]]*Таблица68[[#This Row],[Оптовая цена KRW за 1шт]]</f>
        <v>0</v>
      </c>
      <c r="M45" s="86" t="str">
        <f>IFERROR(Таблица68[[#This Row],[Общее кол-во шт]]*Таблица68[[#This Row],[Оптовая цена USD за 1шт]],"")</f>
        <v/>
      </c>
      <c r="N45" s="87"/>
    </row>
    <row r="46" spans="1:14" ht="22.5" customHeight="1">
      <c r="A46" s="44" t="s">
        <v>33127</v>
      </c>
      <c r="B46" s="76"/>
      <c r="C46" s="50" t="s">
        <v>33128</v>
      </c>
      <c r="D46" s="77" t="s">
        <v>33129</v>
      </c>
      <c r="E46" s="78">
        <v>15000</v>
      </c>
      <c r="F46" s="79">
        <v>0.28000000000000003</v>
      </c>
      <c r="G46" s="80">
        <v>30</v>
      </c>
      <c r="H46" s="81">
        <f>Таблица68[[#This Row],[Коэфициент стоимости]]*Таблица68[[#This Row],[Розничная цена KRW]]</f>
        <v>4200</v>
      </c>
      <c r="I46" s="82" t="str">
        <f>IF($H$1="","Введите курс",Таблица68[[#This Row],[Оптовая цена KRW за 1шт]]/$H$1)</f>
        <v>Введите курс</v>
      </c>
      <c r="J46" s="83"/>
      <c r="K46" s="84">
        <f>Таблица68[[#This Row],[Заказ коробок ]]*Таблица68[[#This Row],[Кол-во шт в коробке]]</f>
        <v>0</v>
      </c>
      <c r="L46" s="85">
        <f>Таблица68[[#This Row],[Общее кол-во шт]]*Таблица68[[#This Row],[Оптовая цена KRW за 1шт]]</f>
        <v>0</v>
      </c>
      <c r="M46" s="86" t="str">
        <f>IFERROR(Таблица68[[#This Row],[Общее кол-во шт]]*Таблица68[[#This Row],[Оптовая цена USD за 1шт]],"")</f>
        <v/>
      </c>
      <c r="N46" s="87"/>
    </row>
    <row r="47" spans="1:14" ht="22.5" customHeight="1">
      <c r="A47" s="44" t="s">
        <v>33130</v>
      </c>
      <c r="B47" s="76"/>
      <c r="C47" s="50" t="s">
        <v>33131</v>
      </c>
      <c r="D47" s="77" t="s">
        <v>33132</v>
      </c>
      <c r="E47" s="78">
        <v>15000</v>
      </c>
      <c r="F47" s="79">
        <v>0.28000000000000003</v>
      </c>
      <c r="G47" s="80">
        <v>30</v>
      </c>
      <c r="H47" s="81">
        <f>Таблица68[[#This Row],[Коэфициент стоимости]]*Таблица68[[#This Row],[Розничная цена KRW]]</f>
        <v>4200</v>
      </c>
      <c r="I47" s="82" t="str">
        <f>IF($H$1="","Введите курс",Таблица68[[#This Row],[Оптовая цена KRW за 1шт]]/$H$1)</f>
        <v>Введите курс</v>
      </c>
      <c r="J47" s="83"/>
      <c r="K47" s="84">
        <f>Таблица68[[#This Row],[Заказ коробок ]]*Таблица68[[#This Row],[Кол-во шт в коробке]]</f>
        <v>0</v>
      </c>
      <c r="L47" s="85">
        <f>Таблица68[[#This Row],[Общее кол-во шт]]*Таблица68[[#This Row],[Оптовая цена KRW за 1шт]]</f>
        <v>0</v>
      </c>
      <c r="M47" s="86" t="str">
        <f>IFERROR(Таблица68[[#This Row],[Общее кол-во шт]]*Таблица68[[#This Row],[Оптовая цена USD за 1шт]],"")</f>
        <v/>
      </c>
      <c r="N47" s="87"/>
    </row>
    <row r="48" spans="1:14" ht="22.5" customHeight="1">
      <c r="A48" s="44" t="s">
        <v>33133</v>
      </c>
      <c r="B48" s="76"/>
      <c r="C48" s="50" t="s">
        <v>33134</v>
      </c>
      <c r="D48" s="77" t="s">
        <v>33135</v>
      </c>
      <c r="E48" s="78">
        <v>15000</v>
      </c>
      <c r="F48" s="79">
        <v>0.28000000000000003</v>
      </c>
      <c r="G48" s="80">
        <v>30</v>
      </c>
      <c r="H48" s="81">
        <f>Таблица68[[#This Row],[Коэфициент стоимости]]*Таблица68[[#This Row],[Розничная цена KRW]]</f>
        <v>4200</v>
      </c>
      <c r="I48" s="82" t="str">
        <f>IF($H$1="","Введите курс",Таблица68[[#This Row],[Оптовая цена KRW за 1шт]]/$H$1)</f>
        <v>Введите курс</v>
      </c>
      <c r="J48" s="83"/>
      <c r="K48" s="84">
        <f>Таблица68[[#This Row],[Заказ коробок ]]*Таблица68[[#This Row],[Кол-во шт в коробке]]</f>
        <v>0</v>
      </c>
      <c r="L48" s="85">
        <f>Таблица68[[#This Row],[Общее кол-во шт]]*Таблица68[[#This Row],[Оптовая цена KRW за 1шт]]</f>
        <v>0</v>
      </c>
      <c r="M48" s="86" t="str">
        <f>IFERROR(Таблица68[[#This Row],[Общее кол-во шт]]*Таблица68[[#This Row],[Оптовая цена USD за 1шт]],"")</f>
        <v/>
      </c>
      <c r="N48" s="87"/>
    </row>
    <row r="49" spans="1:14" ht="22.5" customHeight="1">
      <c r="A49" s="44" t="s">
        <v>33136</v>
      </c>
      <c r="B49" s="76"/>
      <c r="C49" s="50" t="s">
        <v>33137</v>
      </c>
      <c r="D49" s="77" t="s">
        <v>33138</v>
      </c>
      <c r="E49" s="78">
        <v>15000</v>
      </c>
      <c r="F49" s="79">
        <v>0.28000000000000003</v>
      </c>
      <c r="G49" s="80">
        <v>30</v>
      </c>
      <c r="H49" s="81">
        <f>Таблица68[[#This Row],[Коэфициент стоимости]]*Таблица68[[#This Row],[Розничная цена KRW]]</f>
        <v>4200</v>
      </c>
      <c r="I49" s="82" t="str">
        <f>IF($H$1="","Введите курс",Таблица68[[#This Row],[Оптовая цена KRW за 1шт]]/$H$1)</f>
        <v>Введите курс</v>
      </c>
      <c r="J49" s="83"/>
      <c r="K49" s="84">
        <f>Таблица68[[#This Row],[Заказ коробок ]]*Таблица68[[#This Row],[Кол-во шт в коробке]]</f>
        <v>0</v>
      </c>
      <c r="L49" s="85">
        <f>Таблица68[[#This Row],[Общее кол-во шт]]*Таблица68[[#This Row],[Оптовая цена KRW за 1шт]]</f>
        <v>0</v>
      </c>
      <c r="M49" s="86" t="str">
        <f>IFERROR(Таблица68[[#This Row],[Общее кол-во шт]]*Таблица68[[#This Row],[Оптовая цена USD за 1шт]],"")</f>
        <v/>
      </c>
      <c r="N49" s="87"/>
    </row>
    <row r="50" spans="1:14" ht="22.5" customHeight="1">
      <c r="A50" s="44" t="s">
        <v>33139</v>
      </c>
      <c r="B50" s="76"/>
      <c r="C50" s="50" t="s">
        <v>33140</v>
      </c>
      <c r="D50" s="77" t="s">
        <v>33141</v>
      </c>
      <c r="E50" s="78">
        <v>15000</v>
      </c>
      <c r="F50" s="79">
        <v>0.28000000000000003</v>
      </c>
      <c r="G50" s="80">
        <v>30</v>
      </c>
      <c r="H50" s="81">
        <f>Таблица68[[#This Row],[Коэфициент стоимости]]*Таблица68[[#This Row],[Розничная цена KRW]]</f>
        <v>4200</v>
      </c>
      <c r="I50" s="82" t="str">
        <f>IF($H$1="","Введите курс",Таблица68[[#This Row],[Оптовая цена KRW за 1шт]]/$H$1)</f>
        <v>Введите курс</v>
      </c>
      <c r="J50" s="83"/>
      <c r="K50" s="84">
        <f>Таблица68[[#This Row],[Заказ коробок ]]*Таблица68[[#This Row],[Кол-во шт в коробке]]</f>
        <v>0</v>
      </c>
      <c r="L50" s="85">
        <f>Таблица68[[#This Row],[Общее кол-во шт]]*Таблица68[[#This Row],[Оптовая цена KRW за 1шт]]</f>
        <v>0</v>
      </c>
      <c r="M50" s="86" t="str">
        <f>IFERROR(Таблица68[[#This Row],[Общее кол-во шт]]*Таблица68[[#This Row],[Оптовая цена USD за 1шт]],"")</f>
        <v/>
      </c>
      <c r="N50" s="87"/>
    </row>
    <row r="51" spans="1:14" ht="22.5" customHeight="1">
      <c r="A51" s="44" t="s">
        <v>33142</v>
      </c>
      <c r="B51" s="76"/>
      <c r="C51" s="50" t="s">
        <v>33143</v>
      </c>
      <c r="D51" s="77" t="s">
        <v>33144</v>
      </c>
      <c r="E51" s="78">
        <v>15000</v>
      </c>
      <c r="F51" s="79">
        <v>0.28000000000000003</v>
      </c>
      <c r="G51" s="80">
        <v>30</v>
      </c>
      <c r="H51" s="81">
        <f>Таблица68[[#This Row],[Коэфициент стоимости]]*Таблица68[[#This Row],[Розничная цена KRW]]</f>
        <v>4200</v>
      </c>
      <c r="I51" s="82" t="str">
        <f>IF($H$1="","Введите курс",Таблица68[[#This Row],[Оптовая цена KRW за 1шт]]/$H$1)</f>
        <v>Введите курс</v>
      </c>
      <c r="J51" s="83"/>
      <c r="K51" s="84">
        <f>Таблица68[[#This Row],[Заказ коробок ]]*Таблица68[[#This Row],[Кол-во шт в коробке]]</f>
        <v>0</v>
      </c>
      <c r="L51" s="85">
        <f>Таблица68[[#This Row],[Общее кол-во шт]]*Таблица68[[#This Row],[Оптовая цена KRW за 1шт]]</f>
        <v>0</v>
      </c>
      <c r="M51" s="86" t="str">
        <f>IFERROR(Таблица68[[#This Row],[Общее кол-во шт]]*Таблица68[[#This Row],[Оптовая цена USD за 1шт]],"")</f>
        <v/>
      </c>
      <c r="N51" s="87"/>
    </row>
    <row r="52" spans="1:14" ht="22.5" customHeight="1">
      <c r="A52" s="44" t="s">
        <v>33145</v>
      </c>
      <c r="B52" s="76"/>
      <c r="C52" s="50" t="s">
        <v>33146</v>
      </c>
      <c r="D52" s="77" t="s">
        <v>33147</v>
      </c>
      <c r="E52" s="78">
        <v>15000</v>
      </c>
      <c r="F52" s="79">
        <v>0.28000000000000003</v>
      </c>
      <c r="G52" s="80">
        <v>30</v>
      </c>
      <c r="H52" s="81">
        <f>Таблица68[[#This Row],[Коэфициент стоимости]]*Таблица68[[#This Row],[Розничная цена KRW]]</f>
        <v>4200</v>
      </c>
      <c r="I52" s="82" t="str">
        <f>IF($H$1="","Введите курс",Таблица68[[#This Row],[Оптовая цена KRW за 1шт]]/$H$1)</f>
        <v>Введите курс</v>
      </c>
      <c r="J52" s="83"/>
      <c r="K52" s="84">
        <f>Таблица68[[#This Row],[Заказ коробок ]]*Таблица68[[#This Row],[Кол-во шт в коробке]]</f>
        <v>0</v>
      </c>
      <c r="L52" s="85">
        <f>Таблица68[[#This Row],[Общее кол-во шт]]*Таблица68[[#This Row],[Оптовая цена KRW за 1шт]]</f>
        <v>0</v>
      </c>
      <c r="M52" s="86" t="str">
        <f>IFERROR(Таблица68[[#This Row],[Общее кол-во шт]]*Таблица68[[#This Row],[Оптовая цена USD за 1шт]],"")</f>
        <v/>
      </c>
      <c r="N52" s="87"/>
    </row>
    <row r="53" spans="1:14" ht="22.5" customHeight="1">
      <c r="A53" s="44" t="s">
        <v>33148</v>
      </c>
      <c r="B53" s="76"/>
      <c r="C53" s="50" t="s">
        <v>33149</v>
      </c>
      <c r="D53" s="77" t="s">
        <v>33150</v>
      </c>
      <c r="E53" s="78">
        <v>15000</v>
      </c>
      <c r="F53" s="79">
        <v>0.28000000000000003</v>
      </c>
      <c r="G53" s="80">
        <v>30</v>
      </c>
      <c r="H53" s="81">
        <f>Таблица68[[#This Row],[Коэфициент стоимости]]*Таблица68[[#This Row],[Розничная цена KRW]]</f>
        <v>4200</v>
      </c>
      <c r="I53" s="82" t="str">
        <f>IF($H$1="","Введите курс",Таблица68[[#This Row],[Оптовая цена KRW за 1шт]]/$H$1)</f>
        <v>Введите курс</v>
      </c>
      <c r="J53" s="83"/>
      <c r="K53" s="84">
        <f>Таблица68[[#This Row],[Заказ коробок ]]*Таблица68[[#This Row],[Кол-во шт в коробке]]</f>
        <v>0</v>
      </c>
      <c r="L53" s="85">
        <f>Таблица68[[#This Row],[Общее кол-во шт]]*Таблица68[[#This Row],[Оптовая цена KRW за 1шт]]</f>
        <v>0</v>
      </c>
      <c r="M53" s="86" t="str">
        <f>IFERROR(Таблица68[[#This Row],[Общее кол-во шт]]*Таблица68[[#This Row],[Оптовая цена USD за 1шт]],"")</f>
        <v/>
      </c>
      <c r="N53" s="87"/>
    </row>
    <row r="54" spans="1:14" ht="22.5" customHeight="1">
      <c r="A54" s="44" t="s">
        <v>33151</v>
      </c>
      <c r="B54" s="76"/>
      <c r="C54" s="50" t="s">
        <v>33152</v>
      </c>
      <c r="D54" s="77" t="s">
        <v>33153</v>
      </c>
      <c r="E54" s="78">
        <v>15000</v>
      </c>
      <c r="F54" s="79">
        <v>0.28000000000000003</v>
      </c>
      <c r="G54" s="80">
        <v>30</v>
      </c>
      <c r="H54" s="81">
        <f>Таблица68[[#This Row],[Коэфициент стоимости]]*Таблица68[[#This Row],[Розничная цена KRW]]</f>
        <v>4200</v>
      </c>
      <c r="I54" s="82" t="str">
        <f>IF($H$1="","Введите курс",Таблица68[[#This Row],[Оптовая цена KRW за 1шт]]/$H$1)</f>
        <v>Введите курс</v>
      </c>
      <c r="J54" s="83"/>
      <c r="K54" s="84">
        <f>Таблица68[[#This Row],[Заказ коробок ]]*Таблица68[[#This Row],[Кол-во шт в коробке]]</f>
        <v>0</v>
      </c>
      <c r="L54" s="85">
        <f>Таблица68[[#This Row],[Общее кол-во шт]]*Таблица68[[#This Row],[Оптовая цена KRW за 1шт]]</f>
        <v>0</v>
      </c>
      <c r="M54" s="86" t="str">
        <f>IFERROR(Таблица68[[#This Row],[Общее кол-во шт]]*Таблица68[[#This Row],[Оптовая цена USD за 1шт]],"")</f>
        <v/>
      </c>
      <c r="N54" s="87"/>
    </row>
    <row r="55" spans="1:14" ht="22.5" customHeight="1">
      <c r="A55" s="44" t="s">
        <v>33154</v>
      </c>
      <c r="B55" s="76"/>
      <c r="C55" s="50" t="s">
        <v>33155</v>
      </c>
      <c r="D55" s="77" t="s">
        <v>33156</v>
      </c>
      <c r="E55" s="78">
        <v>15000</v>
      </c>
      <c r="F55" s="79">
        <v>0.28000000000000003</v>
      </c>
      <c r="G55" s="80">
        <v>30</v>
      </c>
      <c r="H55" s="81">
        <f>Таблица68[[#This Row],[Коэфициент стоимости]]*Таблица68[[#This Row],[Розничная цена KRW]]</f>
        <v>4200</v>
      </c>
      <c r="I55" s="82" t="str">
        <f>IF($H$1="","Введите курс",Таблица68[[#This Row],[Оптовая цена KRW за 1шт]]/$H$1)</f>
        <v>Введите курс</v>
      </c>
      <c r="J55" s="83"/>
      <c r="K55" s="84">
        <f>Таблица68[[#This Row],[Заказ коробок ]]*Таблица68[[#This Row],[Кол-во шт в коробке]]</f>
        <v>0</v>
      </c>
      <c r="L55" s="85">
        <f>Таблица68[[#This Row],[Общее кол-во шт]]*Таблица68[[#This Row],[Оптовая цена KRW за 1шт]]</f>
        <v>0</v>
      </c>
      <c r="M55" s="86" t="str">
        <f>IFERROR(Таблица68[[#This Row],[Общее кол-во шт]]*Таблица68[[#This Row],[Оптовая цена USD за 1шт]],"")</f>
        <v/>
      </c>
      <c r="N55" s="87"/>
    </row>
    <row r="56" spans="1:14" ht="22.5" customHeight="1">
      <c r="A56" s="44" t="s">
        <v>33157</v>
      </c>
      <c r="B56" s="76"/>
      <c r="C56" s="50" t="s">
        <v>33158</v>
      </c>
      <c r="D56" s="77" t="s">
        <v>33159</v>
      </c>
      <c r="E56" s="78">
        <v>15000</v>
      </c>
      <c r="F56" s="79">
        <v>0.28000000000000003</v>
      </c>
      <c r="G56" s="80">
        <v>30</v>
      </c>
      <c r="H56" s="81">
        <f>Таблица68[[#This Row],[Коэфициент стоимости]]*Таблица68[[#This Row],[Розничная цена KRW]]</f>
        <v>4200</v>
      </c>
      <c r="I56" s="82" t="str">
        <f>IF($H$1="","Введите курс",Таблица68[[#This Row],[Оптовая цена KRW за 1шт]]/$H$1)</f>
        <v>Введите курс</v>
      </c>
      <c r="J56" s="83"/>
      <c r="K56" s="84">
        <f>Таблица68[[#This Row],[Заказ коробок ]]*Таблица68[[#This Row],[Кол-во шт в коробке]]</f>
        <v>0</v>
      </c>
      <c r="L56" s="85">
        <f>Таблица68[[#This Row],[Общее кол-во шт]]*Таблица68[[#This Row],[Оптовая цена KRW за 1шт]]</f>
        <v>0</v>
      </c>
      <c r="M56" s="86" t="str">
        <f>IFERROR(Таблица68[[#This Row],[Общее кол-во шт]]*Таблица68[[#This Row],[Оптовая цена USD за 1шт]],"")</f>
        <v/>
      </c>
      <c r="N56" s="87"/>
    </row>
    <row r="57" spans="1:14" ht="22.5" customHeight="1">
      <c r="A57" s="44" t="s">
        <v>33160</v>
      </c>
      <c r="B57" s="76"/>
      <c r="C57" s="50" t="s">
        <v>33161</v>
      </c>
      <c r="D57" s="77" t="s">
        <v>33162</v>
      </c>
      <c r="E57" s="78">
        <v>15000</v>
      </c>
      <c r="F57" s="79">
        <v>0.28000000000000003</v>
      </c>
      <c r="G57" s="80">
        <v>30</v>
      </c>
      <c r="H57" s="81">
        <f>Таблица68[[#This Row],[Коэфициент стоимости]]*Таблица68[[#This Row],[Розничная цена KRW]]</f>
        <v>4200</v>
      </c>
      <c r="I57" s="82" t="str">
        <f>IF($H$1="","Введите курс",Таблица68[[#This Row],[Оптовая цена KRW за 1шт]]/$H$1)</f>
        <v>Введите курс</v>
      </c>
      <c r="J57" s="83"/>
      <c r="K57" s="84">
        <f>Таблица68[[#This Row],[Заказ коробок ]]*Таблица68[[#This Row],[Кол-во шт в коробке]]</f>
        <v>0</v>
      </c>
      <c r="L57" s="85">
        <f>Таблица68[[#This Row],[Общее кол-во шт]]*Таблица68[[#This Row],[Оптовая цена KRW за 1шт]]</f>
        <v>0</v>
      </c>
      <c r="M57" s="86" t="str">
        <f>IFERROR(Таблица68[[#This Row],[Общее кол-во шт]]*Таблица68[[#This Row],[Оптовая цена USD за 1шт]],"")</f>
        <v/>
      </c>
      <c r="N57" s="87"/>
    </row>
    <row r="58" spans="1:14" ht="22.5" customHeight="1">
      <c r="A58" s="44" t="s">
        <v>33163</v>
      </c>
      <c r="B58" s="76"/>
      <c r="C58" s="50" t="s">
        <v>33164</v>
      </c>
      <c r="D58" s="77" t="s">
        <v>33165</v>
      </c>
      <c r="E58" s="78">
        <v>25000</v>
      </c>
      <c r="F58" s="79">
        <v>0.21</v>
      </c>
      <c r="G58" s="80">
        <v>20</v>
      </c>
      <c r="H58" s="81">
        <f>Таблица68[[#This Row],[Коэфициент стоимости]]*Таблица68[[#This Row],[Розничная цена KRW]]</f>
        <v>5250</v>
      </c>
      <c r="I58" s="82" t="str">
        <f>IF($H$1="","Введите курс",Таблица68[[#This Row],[Оптовая цена KRW за 1шт]]/$H$1)</f>
        <v>Введите курс</v>
      </c>
      <c r="J58" s="83"/>
      <c r="K58" s="84">
        <f>Таблица68[[#This Row],[Заказ коробок ]]*Таблица68[[#This Row],[Кол-во шт в коробке]]</f>
        <v>0</v>
      </c>
      <c r="L58" s="85">
        <f>Таблица68[[#This Row],[Общее кол-во шт]]*Таблица68[[#This Row],[Оптовая цена KRW за 1шт]]</f>
        <v>0</v>
      </c>
      <c r="M58" s="86" t="str">
        <f>IFERROR(Таблица68[[#This Row],[Общее кол-во шт]]*Таблица68[[#This Row],[Оптовая цена USD за 1шт]],"")</f>
        <v/>
      </c>
      <c r="N58" s="87"/>
    </row>
    <row r="59" spans="1:14" ht="22.5" customHeight="1">
      <c r="A59" s="44" t="s">
        <v>33166</v>
      </c>
      <c r="B59" s="76"/>
      <c r="C59" s="50" t="s">
        <v>33167</v>
      </c>
      <c r="D59" s="115" t="s">
        <v>33168</v>
      </c>
      <c r="E59" s="78">
        <v>9000</v>
      </c>
      <c r="F59" s="79">
        <v>0.38</v>
      </c>
      <c r="G59" s="80">
        <v>22</v>
      </c>
      <c r="H59" s="81">
        <f>Таблица68[[#This Row],[Коэфициент стоимости]]*Таблица68[[#This Row],[Розничная цена KRW]]</f>
        <v>3420</v>
      </c>
      <c r="I59" s="82" t="str">
        <f>IF($H$1="","Введите курс",Таблица68[[#This Row],[Оптовая цена KRW за 1шт]]/$H$1)</f>
        <v>Введите курс</v>
      </c>
      <c r="J59" s="83"/>
      <c r="K59" s="84">
        <f>Таблица68[[#This Row],[Заказ коробок ]]*Таблица68[[#This Row],[Кол-во шт в коробке]]</f>
        <v>0</v>
      </c>
      <c r="L59" s="85">
        <f>Таблица68[[#This Row],[Общее кол-во шт]]*Таблица68[[#This Row],[Оптовая цена KRW за 1шт]]</f>
        <v>0</v>
      </c>
      <c r="M59" s="86" t="str">
        <f>IFERROR(Таблица68[[#This Row],[Общее кол-во шт]]*Таблица68[[#This Row],[Оптовая цена USD за 1шт]],"")</f>
        <v/>
      </c>
      <c r="N59" s="87"/>
    </row>
    <row r="60" spans="1:14" ht="22.5" customHeight="1">
      <c r="A60" s="44" t="s">
        <v>33169</v>
      </c>
      <c r="B60" s="76"/>
      <c r="C60" s="50" t="s">
        <v>33170</v>
      </c>
      <c r="D60" s="77" t="s">
        <v>33171</v>
      </c>
      <c r="E60" s="78">
        <v>28000</v>
      </c>
      <c r="F60" s="79">
        <v>0.32</v>
      </c>
      <c r="G60" s="80">
        <v>24</v>
      </c>
      <c r="H60" s="81">
        <f>Таблица68[[#This Row],[Коэфициент стоимости]]*Таблица68[[#This Row],[Розничная цена KRW]]</f>
        <v>8960</v>
      </c>
      <c r="I60" s="82" t="str">
        <f>IF($H$1="","Введите курс",Таблица68[[#This Row],[Оптовая цена KRW за 1шт]]/$H$1)</f>
        <v>Введите курс</v>
      </c>
      <c r="J60" s="83"/>
      <c r="K60" s="84">
        <f>Таблица68[[#This Row],[Заказ коробок ]]*Таблица68[[#This Row],[Кол-во шт в коробке]]</f>
        <v>0</v>
      </c>
      <c r="L60" s="85">
        <f>Таблица68[[#This Row],[Общее кол-во шт]]*Таблица68[[#This Row],[Оптовая цена KRW за 1шт]]</f>
        <v>0</v>
      </c>
      <c r="M60" s="86" t="str">
        <f>IFERROR(Таблица68[[#This Row],[Общее кол-во шт]]*Таблица68[[#This Row],[Оптовая цена USD за 1шт]],"")</f>
        <v/>
      </c>
      <c r="N60" s="87"/>
    </row>
    <row r="61" spans="1:14" ht="22.5" customHeight="1">
      <c r="A61" s="44" t="s">
        <v>33172</v>
      </c>
      <c r="B61" s="76"/>
      <c r="C61" s="50" t="s">
        <v>33173</v>
      </c>
      <c r="D61" s="77" t="s">
        <v>33174</v>
      </c>
      <c r="E61" s="78">
        <v>28000</v>
      </c>
      <c r="F61" s="79">
        <v>0.32</v>
      </c>
      <c r="G61" s="80">
        <v>24</v>
      </c>
      <c r="H61" s="81">
        <f>Таблица68[[#This Row],[Коэфициент стоимости]]*Таблица68[[#This Row],[Розничная цена KRW]]</f>
        <v>8960</v>
      </c>
      <c r="I61" s="82" t="str">
        <f>IF($H$1="","Введите курс",Таблица68[[#This Row],[Оптовая цена KRW за 1шт]]/$H$1)</f>
        <v>Введите курс</v>
      </c>
      <c r="J61" s="83"/>
      <c r="K61" s="84">
        <f>Таблица68[[#This Row],[Заказ коробок ]]*Таблица68[[#This Row],[Кол-во шт в коробке]]</f>
        <v>0</v>
      </c>
      <c r="L61" s="85">
        <f>Таблица68[[#This Row],[Общее кол-во шт]]*Таблица68[[#This Row],[Оптовая цена KRW за 1шт]]</f>
        <v>0</v>
      </c>
      <c r="M61" s="86" t="str">
        <f>IFERROR(Таблица68[[#This Row],[Общее кол-во шт]]*Таблица68[[#This Row],[Оптовая цена USD за 1шт]],"")</f>
        <v/>
      </c>
      <c r="N61" s="87"/>
    </row>
    <row r="62" spans="1:14" ht="22.5" customHeight="1">
      <c r="A62" s="44" t="s">
        <v>33175</v>
      </c>
      <c r="B62" s="76"/>
      <c r="C62" s="50" t="s">
        <v>33176</v>
      </c>
      <c r="D62" s="77" t="s">
        <v>33177</v>
      </c>
      <c r="E62" s="78">
        <v>28000</v>
      </c>
      <c r="F62" s="79">
        <v>0.32</v>
      </c>
      <c r="G62" s="80">
        <v>24</v>
      </c>
      <c r="H62" s="81">
        <f>Таблица68[[#This Row],[Коэфициент стоимости]]*Таблица68[[#This Row],[Розничная цена KRW]]</f>
        <v>8960</v>
      </c>
      <c r="I62" s="82" t="str">
        <f>IF($H$1="","Введите курс",Таблица68[[#This Row],[Оптовая цена KRW за 1шт]]/$H$1)</f>
        <v>Введите курс</v>
      </c>
      <c r="J62" s="83"/>
      <c r="K62" s="84">
        <f>Таблица68[[#This Row],[Заказ коробок ]]*Таблица68[[#This Row],[Кол-во шт в коробке]]</f>
        <v>0</v>
      </c>
      <c r="L62" s="85">
        <f>Таблица68[[#This Row],[Общее кол-во шт]]*Таблица68[[#This Row],[Оптовая цена KRW за 1шт]]</f>
        <v>0</v>
      </c>
      <c r="M62" s="86" t="str">
        <f>IFERROR(Таблица68[[#This Row],[Общее кол-во шт]]*Таблица68[[#This Row],[Оптовая цена USD за 1шт]],"")</f>
        <v/>
      </c>
      <c r="N62" s="87"/>
    </row>
    <row r="63" spans="1:14" ht="22.5" customHeight="1">
      <c r="A63" s="44" t="s">
        <v>33178</v>
      </c>
      <c r="B63" s="76"/>
      <c r="C63" s="50" t="s">
        <v>33179</v>
      </c>
      <c r="D63" s="77" t="s">
        <v>33180</v>
      </c>
      <c r="E63" s="78">
        <v>28000</v>
      </c>
      <c r="F63" s="79">
        <v>0.32</v>
      </c>
      <c r="G63" s="80">
        <v>24</v>
      </c>
      <c r="H63" s="81">
        <f>Таблица68[[#This Row],[Коэфициент стоимости]]*Таблица68[[#This Row],[Розничная цена KRW]]</f>
        <v>8960</v>
      </c>
      <c r="I63" s="82" t="str">
        <f>IF($H$1="","Введите курс",Таблица68[[#This Row],[Оптовая цена KRW за 1шт]]/$H$1)</f>
        <v>Введите курс</v>
      </c>
      <c r="J63" s="83"/>
      <c r="K63" s="84">
        <f>Таблица68[[#This Row],[Заказ коробок ]]*Таблица68[[#This Row],[Кол-во шт в коробке]]</f>
        <v>0</v>
      </c>
      <c r="L63" s="85">
        <f>Таблица68[[#This Row],[Общее кол-во шт]]*Таблица68[[#This Row],[Оптовая цена KRW за 1шт]]</f>
        <v>0</v>
      </c>
      <c r="M63" s="86" t="str">
        <f>IFERROR(Таблица68[[#This Row],[Общее кол-во шт]]*Таблица68[[#This Row],[Оптовая цена USD за 1шт]],"")</f>
        <v/>
      </c>
      <c r="N63" s="87"/>
    </row>
    <row r="64" spans="1:14" ht="22.5" customHeight="1">
      <c r="A64" s="44" t="s">
        <v>33181</v>
      </c>
      <c r="B64" s="76"/>
      <c r="C64" s="50" t="s">
        <v>33182</v>
      </c>
      <c r="D64" s="77" t="s">
        <v>33183</v>
      </c>
      <c r="E64" s="78">
        <v>28000</v>
      </c>
      <c r="F64" s="79">
        <v>0.32</v>
      </c>
      <c r="G64" s="80">
        <v>24</v>
      </c>
      <c r="H64" s="81">
        <f>Таблица68[[#This Row],[Коэфициент стоимости]]*Таблица68[[#This Row],[Розничная цена KRW]]</f>
        <v>8960</v>
      </c>
      <c r="I64" s="82" t="str">
        <f>IF($H$1="","Введите курс",Таблица68[[#This Row],[Оптовая цена KRW за 1шт]]/$H$1)</f>
        <v>Введите курс</v>
      </c>
      <c r="J64" s="83"/>
      <c r="K64" s="84">
        <f>Таблица68[[#This Row],[Заказ коробок ]]*Таблица68[[#This Row],[Кол-во шт в коробке]]</f>
        <v>0</v>
      </c>
      <c r="L64" s="85">
        <f>Таблица68[[#This Row],[Общее кол-во шт]]*Таблица68[[#This Row],[Оптовая цена KRW за 1шт]]</f>
        <v>0</v>
      </c>
      <c r="M64" s="86" t="str">
        <f>IFERROR(Таблица68[[#This Row],[Общее кол-во шт]]*Таблица68[[#This Row],[Оптовая цена USD за 1шт]],"")</f>
        <v/>
      </c>
      <c r="N64" s="87"/>
    </row>
    <row r="65" spans="1:14" ht="22.5" customHeight="1">
      <c r="A65" s="44" t="s">
        <v>33184</v>
      </c>
      <c r="B65" s="76"/>
      <c r="C65" s="50" t="s">
        <v>33185</v>
      </c>
      <c r="D65" s="77" t="s">
        <v>33186</v>
      </c>
      <c r="E65" s="78">
        <v>28000</v>
      </c>
      <c r="F65" s="79">
        <v>0.32</v>
      </c>
      <c r="G65" s="80">
        <v>24</v>
      </c>
      <c r="H65" s="81">
        <f>Таблица68[[#This Row],[Коэфициент стоимости]]*Таблица68[[#This Row],[Розничная цена KRW]]</f>
        <v>8960</v>
      </c>
      <c r="I65" s="82" t="str">
        <f>IF($H$1="","Введите курс",Таблица68[[#This Row],[Оптовая цена KRW за 1шт]]/$H$1)</f>
        <v>Введите курс</v>
      </c>
      <c r="J65" s="83"/>
      <c r="K65" s="84">
        <f>Таблица68[[#This Row],[Заказ коробок ]]*Таблица68[[#This Row],[Кол-во шт в коробке]]</f>
        <v>0</v>
      </c>
      <c r="L65" s="85">
        <f>Таблица68[[#This Row],[Общее кол-во шт]]*Таблица68[[#This Row],[Оптовая цена KRW за 1шт]]</f>
        <v>0</v>
      </c>
      <c r="M65" s="86" t="str">
        <f>IFERROR(Таблица68[[#This Row],[Общее кол-во шт]]*Таблица68[[#This Row],[Оптовая цена USD за 1шт]],"")</f>
        <v/>
      </c>
      <c r="N65" s="87"/>
    </row>
    <row r="66" spans="1:14" ht="22.5" customHeight="1">
      <c r="A66" s="44" t="s">
        <v>33187</v>
      </c>
      <c r="B66" s="76"/>
      <c r="C66" s="50" t="s">
        <v>33188</v>
      </c>
      <c r="D66" s="77" t="s">
        <v>33189</v>
      </c>
      <c r="E66" s="78">
        <v>28000</v>
      </c>
      <c r="F66" s="79">
        <v>0.32</v>
      </c>
      <c r="G66" s="80">
        <v>24</v>
      </c>
      <c r="H66" s="81">
        <f>Таблица68[[#This Row],[Коэфициент стоимости]]*Таблица68[[#This Row],[Розничная цена KRW]]</f>
        <v>8960</v>
      </c>
      <c r="I66" s="82" t="str">
        <f>IF($H$1="","Введите курс",Таблица68[[#This Row],[Оптовая цена KRW за 1шт]]/$H$1)</f>
        <v>Введите курс</v>
      </c>
      <c r="J66" s="83"/>
      <c r="K66" s="84">
        <f>Таблица68[[#This Row],[Заказ коробок ]]*Таблица68[[#This Row],[Кол-во шт в коробке]]</f>
        <v>0</v>
      </c>
      <c r="L66" s="85">
        <f>Таблица68[[#This Row],[Общее кол-во шт]]*Таблица68[[#This Row],[Оптовая цена KRW за 1шт]]</f>
        <v>0</v>
      </c>
      <c r="M66" s="86" t="str">
        <f>IFERROR(Таблица68[[#This Row],[Общее кол-во шт]]*Таблица68[[#This Row],[Оптовая цена USD за 1шт]],"")</f>
        <v/>
      </c>
      <c r="N66" s="87"/>
    </row>
    <row r="67" spans="1:14" ht="22.5" customHeight="1">
      <c r="A67" s="44" t="s">
        <v>33190</v>
      </c>
      <c r="B67" s="76"/>
      <c r="C67" s="50" t="s">
        <v>33191</v>
      </c>
      <c r="D67" s="115" t="s">
        <v>33192</v>
      </c>
      <c r="E67" s="78">
        <v>32000</v>
      </c>
      <c r="F67" s="79">
        <v>0.25</v>
      </c>
      <c r="G67" s="80">
        <v>64</v>
      </c>
      <c r="H67" s="81">
        <f>Таблица68[[#This Row],[Коэфициент стоимости]]*Таблица68[[#This Row],[Розничная цена KRW]]</f>
        <v>8000</v>
      </c>
      <c r="I67" s="82" t="str">
        <f>IF($H$1="","Введите курс",Таблица68[[#This Row],[Оптовая цена KRW за 1шт]]/$H$1)</f>
        <v>Введите курс</v>
      </c>
      <c r="J67" s="83"/>
      <c r="K67" s="84">
        <f>Таблица68[[#This Row],[Заказ коробок ]]*Таблица68[[#This Row],[Кол-во шт в коробке]]</f>
        <v>0</v>
      </c>
      <c r="L67" s="85">
        <f>Таблица68[[#This Row],[Общее кол-во шт]]*Таблица68[[#This Row],[Оптовая цена KRW за 1шт]]</f>
        <v>0</v>
      </c>
      <c r="M67" s="86" t="str">
        <f>IFERROR(Таблица68[[#This Row],[Общее кол-во шт]]*Таблица68[[#This Row],[Оптовая цена USD за 1шт]],"")</f>
        <v/>
      </c>
      <c r="N67" s="87"/>
    </row>
    <row r="68" spans="1:14" ht="22.5" customHeight="1">
      <c r="A68" s="44" t="s">
        <v>33193</v>
      </c>
      <c r="B68" s="76"/>
      <c r="C68" s="50" t="s">
        <v>33194</v>
      </c>
      <c r="D68" s="77" t="s">
        <v>33195</v>
      </c>
      <c r="E68" s="78">
        <v>32000</v>
      </c>
      <c r="F68" s="79">
        <v>0.25</v>
      </c>
      <c r="G68" s="80">
        <v>64</v>
      </c>
      <c r="H68" s="81">
        <f>Таблица68[[#This Row],[Коэфициент стоимости]]*Таблица68[[#This Row],[Розничная цена KRW]]</f>
        <v>8000</v>
      </c>
      <c r="I68" s="82" t="str">
        <f>IF($H$1="","Введите курс",Таблица68[[#This Row],[Оптовая цена KRW за 1шт]]/$H$1)</f>
        <v>Введите курс</v>
      </c>
      <c r="J68" s="83"/>
      <c r="K68" s="84">
        <f>Таблица68[[#This Row],[Заказ коробок ]]*Таблица68[[#This Row],[Кол-во шт в коробке]]</f>
        <v>0</v>
      </c>
      <c r="L68" s="85">
        <f>Таблица68[[#This Row],[Общее кол-во шт]]*Таблица68[[#This Row],[Оптовая цена KRW за 1шт]]</f>
        <v>0</v>
      </c>
      <c r="M68" s="86" t="str">
        <f>IFERROR(Таблица68[[#This Row],[Общее кол-во шт]]*Таблица68[[#This Row],[Оптовая цена USD за 1шт]],"")</f>
        <v/>
      </c>
      <c r="N68" s="87"/>
    </row>
    <row r="69" spans="1:14" ht="22.5" customHeight="1">
      <c r="A69" s="44" t="s">
        <v>33196</v>
      </c>
      <c r="B69" s="76"/>
      <c r="C69" s="50" t="s">
        <v>33197</v>
      </c>
      <c r="D69" s="77" t="s">
        <v>33198</v>
      </c>
      <c r="E69" s="78">
        <v>32000</v>
      </c>
      <c r="F69" s="79">
        <v>0.25</v>
      </c>
      <c r="G69" s="80">
        <v>64</v>
      </c>
      <c r="H69" s="81">
        <f>Таблица68[[#This Row],[Коэфициент стоимости]]*Таблица68[[#This Row],[Розничная цена KRW]]</f>
        <v>8000</v>
      </c>
      <c r="I69" s="82" t="str">
        <f>IF($H$1="","Введите курс",Таблица68[[#This Row],[Оптовая цена KRW за 1шт]]/$H$1)</f>
        <v>Введите курс</v>
      </c>
      <c r="J69" s="83"/>
      <c r="K69" s="84">
        <f>Таблица68[[#This Row],[Заказ коробок ]]*Таблица68[[#This Row],[Кол-во шт в коробке]]</f>
        <v>0</v>
      </c>
      <c r="L69" s="85">
        <f>Таблица68[[#This Row],[Общее кол-во шт]]*Таблица68[[#This Row],[Оптовая цена KRW за 1шт]]</f>
        <v>0</v>
      </c>
      <c r="M69" s="86" t="str">
        <f>IFERROR(Таблица68[[#This Row],[Общее кол-во шт]]*Таблица68[[#This Row],[Оптовая цена USD за 1шт]],"")</f>
        <v/>
      </c>
      <c r="N69" s="87"/>
    </row>
    <row r="70" spans="1:14" ht="22.5" customHeight="1">
      <c r="A70" s="44" t="s">
        <v>33199</v>
      </c>
      <c r="B70" s="76"/>
      <c r="C70" s="50" t="s">
        <v>33200</v>
      </c>
      <c r="D70" s="77" t="s">
        <v>33201</v>
      </c>
      <c r="E70" s="78">
        <v>32000</v>
      </c>
      <c r="F70" s="79">
        <v>0.25</v>
      </c>
      <c r="G70" s="80">
        <v>64</v>
      </c>
      <c r="H70" s="81">
        <f>Таблица68[[#This Row],[Коэфициент стоимости]]*Таблица68[[#This Row],[Розничная цена KRW]]</f>
        <v>8000</v>
      </c>
      <c r="I70" s="82" t="str">
        <f>IF($H$1="","Введите курс",Таблица68[[#This Row],[Оптовая цена KRW за 1шт]]/$H$1)</f>
        <v>Введите курс</v>
      </c>
      <c r="J70" s="83"/>
      <c r="K70" s="84">
        <f>Таблица68[[#This Row],[Заказ коробок ]]*Таблица68[[#This Row],[Кол-во шт в коробке]]</f>
        <v>0</v>
      </c>
      <c r="L70" s="85">
        <f>Таблица68[[#This Row],[Общее кол-во шт]]*Таблица68[[#This Row],[Оптовая цена KRW за 1шт]]</f>
        <v>0</v>
      </c>
      <c r="M70" s="86" t="str">
        <f>IFERROR(Таблица68[[#This Row],[Общее кол-во шт]]*Таблица68[[#This Row],[Оптовая цена USD за 1шт]],"")</f>
        <v/>
      </c>
      <c r="N70" s="87"/>
    </row>
    <row r="71" spans="1:14" ht="22.5" customHeight="1">
      <c r="A71" s="44" t="s">
        <v>33202</v>
      </c>
      <c r="B71" s="76"/>
      <c r="C71" s="50" t="s">
        <v>33203</v>
      </c>
      <c r="D71" s="77" t="s">
        <v>33204</v>
      </c>
      <c r="E71" s="78">
        <v>32000</v>
      </c>
      <c r="F71" s="79">
        <v>0.25</v>
      </c>
      <c r="G71" s="80">
        <v>64</v>
      </c>
      <c r="H71" s="81">
        <f>Таблица68[[#This Row],[Коэфициент стоимости]]*Таблица68[[#This Row],[Розничная цена KRW]]</f>
        <v>8000</v>
      </c>
      <c r="I71" s="82" t="str">
        <f>IF($H$1="","Введите курс",Таблица68[[#This Row],[Оптовая цена KRW за 1шт]]/$H$1)</f>
        <v>Введите курс</v>
      </c>
      <c r="J71" s="83"/>
      <c r="K71" s="84">
        <f>Таблица68[[#This Row],[Заказ коробок ]]*Таблица68[[#This Row],[Кол-во шт в коробке]]</f>
        <v>0</v>
      </c>
      <c r="L71" s="85">
        <f>Таблица68[[#This Row],[Общее кол-во шт]]*Таблица68[[#This Row],[Оптовая цена KRW за 1шт]]</f>
        <v>0</v>
      </c>
      <c r="M71" s="86" t="str">
        <f>IFERROR(Таблица68[[#This Row],[Общее кол-во шт]]*Таблица68[[#This Row],[Оптовая цена USD за 1шт]],"")</f>
        <v/>
      </c>
      <c r="N71" s="87"/>
    </row>
    <row r="72" spans="1:14" ht="22.5" customHeight="1">
      <c r="A72" s="44" t="s">
        <v>33205</v>
      </c>
      <c r="B72" s="76"/>
      <c r="C72" s="50" t="s">
        <v>33206</v>
      </c>
      <c r="D72" s="77" t="s">
        <v>33207</v>
      </c>
      <c r="E72" s="78">
        <v>32000</v>
      </c>
      <c r="F72" s="79">
        <v>0.25</v>
      </c>
      <c r="G72" s="80">
        <v>64</v>
      </c>
      <c r="H72" s="81">
        <f>Таблица68[[#This Row],[Коэфициент стоимости]]*Таблица68[[#This Row],[Розничная цена KRW]]</f>
        <v>8000</v>
      </c>
      <c r="I72" s="82" t="str">
        <f>IF($H$1="","Введите курс",Таблица68[[#This Row],[Оптовая цена KRW за 1шт]]/$H$1)</f>
        <v>Введите курс</v>
      </c>
      <c r="J72" s="83"/>
      <c r="K72" s="84">
        <f>Таблица68[[#This Row],[Заказ коробок ]]*Таблица68[[#This Row],[Кол-во шт в коробке]]</f>
        <v>0</v>
      </c>
      <c r="L72" s="85">
        <f>Таблица68[[#This Row],[Общее кол-во шт]]*Таблица68[[#This Row],[Оптовая цена KRW за 1шт]]</f>
        <v>0</v>
      </c>
      <c r="M72" s="86" t="str">
        <f>IFERROR(Таблица68[[#This Row],[Общее кол-во шт]]*Таблица68[[#This Row],[Оптовая цена USD за 1шт]],"")</f>
        <v/>
      </c>
      <c r="N72" s="87"/>
    </row>
    <row r="73" spans="1:14" ht="22.5" customHeight="1">
      <c r="A73" s="44" t="s">
        <v>33208</v>
      </c>
      <c r="B73" s="76"/>
      <c r="C73" s="50" t="s">
        <v>33209</v>
      </c>
      <c r="D73" s="77" t="s">
        <v>33210</v>
      </c>
      <c r="E73" s="78">
        <v>1200</v>
      </c>
      <c r="F73" s="79">
        <v>0.54</v>
      </c>
      <c r="G73" s="80">
        <v>100</v>
      </c>
      <c r="H73" s="81">
        <f>Таблица68[[#This Row],[Коэфициент стоимости]]*Таблица68[[#This Row],[Розничная цена KRW]]</f>
        <v>648</v>
      </c>
      <c r="I73" s="82" t="str">
        <f>IF($H$1="","Введите курс",Таблица68[[#This Row],[Оптовая цена KRW за 1шт]]/$H$1)</f>
        <v>Введите курс</v>
      </c>
      <c r="J73" s="83"/>
      <c r="K73" s="84">
        <f>Таблица68[[#This Row],[Заказ коробок ]]*Таблица68[[#This Row],[Кол-во шт в коробке]]</f>
        <v>0</v>
      </c>
      <c r="L73" s="85">
        <f>Таблица68[[#This Row],[Общее кол-во шт]]*Таблица68[[#This Row],[Оптовая цена KRW за 1шт]]</f>
        <v>0</v>
      </c>
      <c r="M73" s="86" t="str">
        <f>IFERROR(Таблица68[[#This Row],[Общее кол-во шт]]*Таблица68[[#This Row],[Оптовая цена USD за 1шт]],"")</f>
        <v/>
      </c>
      <c r="N73" s="87"/>
    </row>
    <row r="74" spans="1:14" ht="22.5" customHeight="1">
      <c r="A74" s="44" t="s">
        <v>33211</v>
      </c>
      <c r="B74" s="76"/>
      <c r="C74" s="50" t="s">
        <v>33212</v>
      </c>
      <c r="D74" s="77" t="s">
        <v>33213</v>
      </c>
      <c r="E74" s="78">
        <v>1200</v>
      </c>
      <c r="F74" s="79">
        <v>0.54</v>
      </c>
      <c r="G74" s="80">
        <v>100</v>
      </c>
      <c r="H74" s="81">
        <f>Таблица68[[#This Row],[Коэфициент стоимости]]*Таблица68[[#This Row],[Розничная цена KRW]]</f>
        <v>648</v>
      </c>
      <c r="I74" s="82" t="str">
        <f>IF($H$1="","Введите курс",Таблица68[[#This Row],[Оптовая цена KRW за 1шт]]/$H$1)</f>
        <v>Введите курс</v>
      </c>
      <c r="J74" s="83"/>
      <c r="K74" s="84">
        <f>Таблица68[[#This Row],[Заказ коробок ]]*Таблица68[[#This Row],[Кол-во шт в коробке]]</f>
        <v>0</v>
      </c>
      <c r="L74" s="85">
        <f>Таблица68[[#This Row],[Общее кол-во шт]]*Таблица68[[#This Row],[Оптовая цена KRW за 1шт]]</f>
        <v>0</v>
      </c>
      <c r="M74" s="86" t="str">
        <f>IFERROR(Таблица68[[#This Row],[Общее кол-во шт]]*Таблица68[[#This Row],[Оптовая цена USD за 1шт]],"")</f>
        <v/>
      </c>
      <c r="N74" s="87"/>
    </row>
    <row r="75" spans="1:14" ht="22.5" customHeight="1">
      <c r="A75" s="44" t="s">
        <v>33214</v>
      </c>
      <c r="B75" s="76"/>
      <c r="C75" s="50" t="s">
        <v>33215</v>
      </c>
      <c r="D75" s="77" t="s">
        <v>33216</v>
      </c>
      <c r="E75" s="78">
        <v>1200</v>
      </c>
      <c r="F75" s="79">
        <v>0.54</v>
      </c>
      <c r="G75" s="80">
        <v>100</v>
      </c>
      <c r="H75" s="81">
        <f>Таблица68[[#This Row],[Коэфициент стоимости]]*Таблица68[[#This Row],[Розничная цена KRW]]</f>
        <v>648</v>
      </c>
      <c r="I75" s="82" t="str">
        <f>IF($H$1="","Введите курс",Таблица68[[#This Row],[Оптовая цена KRW за 1шт]]/$H$1)</f>
        <v>Введите курс</v>
      </c>
      <c r="J75" s="83"/>
      <c r="K75" s="84">
        <f>Таблица68[[#This Row],[Заказ коробок ]]*Таблица68[[#This Row],[Кол-во шт в коробке]]</f>
        <v>0</v>
      </c>
      <c r="L75" s="85">
        <f>Таблица68[[#This Row],[Общее кол-во шт]]*Таблица68[[#This Row],[Оптовая цена KRW за 1шт]]</f>
        <v>0</v>
      </c>
      <c r="M75" s="86" t="str">
        <f>IFERROR(Таблица68[[#This Row],[Общее кол-во шт]]*Таблица68[[#This Row],[Оптовая цена USD за 1шт]],"")</f>
        <v/>
      </c>
      <c r="N75" s="87"/>
    </row>
    <row r="76" spans="1:14" ht="22.5" customHeight="1">
      <c r="A76" s="44" t="s">
        <v>33217</v>
      </c>
      <c r="B76" s="76"/>
      <c r="C76" s="50" t="s">
        <v>33218</v>
      </c>
      <c r="D76" s="77" t="s">
        <v>33219</v>
      </c>
      <c r="E76" s="78">
        <v>1200</v>
      </c>
      <c r="F76" s="79">
        <v>0.54</v>
      </c>
      <c r="G76" s="80">
        <v>100</v>
      </c>
      <c r="H76" s="81">
        <f>Таблица68[[#This Row],[Коэфициент стоимости]]*Таблица68[[#This Row],[Розничная цена KRW]]</f>
        <v>648</v>
      </c>
      <c r="I76" s="82" t="str">
        <f>IF($H$1="","Введите курс",Таблица68[[#This Row],[Оптовая цена KRW за 1шт]]/$H$1)</f>
        <v>Введите курс</v>
      </c>
      <c r="J76" s="83"/>
      <c r="K76" s="84">
        <f>Таблица68[[#This Row],[Заказ коробок ]]*Таблица68[[#This Row],[Кол-во шт в коробке]]</f>
        <v>0</v>
      </c>
      <c r="L76" s="85">
        <f>Таблица68[[#This Row],[Общее кол-во шт]]*Таблица68[[#This Row],[Оптовая цена KRW за 1шт]]</f>
        <v>0</v>
      </c>
      <c r="M76" s="86" t="str">
        <f>IFERROR(Таблица68[[#This Row],[Общее кол-во шт]]*Таблица68[[#This Row],[Оптовая цена USD за 1шт]],"")</f>
        <v/>
      </c>
      <c r="N76" s="87"/>
    </row>
    <row r="77" spans="1:14" ht="22.5" customHeight="1">
      <c r="A77" s="44" t="s">
        <v>33220</v>
      </c>
      <c r="B77" s="76"/>
      <c r="C77" s="50" t="s">
        <v>33221</v>
      </c>
      <c r="D77" s="77" t="s">
        <v>33222</v>
      </c>
      <c r="E77" s="78">
        <v>1200</v>
      </c>
      <c r="F77" s="79">
        <v>0.54</v>
      </c>
      <c r="G77" s="80">
        <v>100</v>
      </c>
      <c r="H77" s="81">
        <f>Таблица68[[#This Row],[Коэфициент стоимости]]*Таблица68[[#This Row],[Розничная цена KRW]]</f>
        <v>648</v>
      </c>
      <c r="I77" s="82" t="str">
        <f>IF($H$1="","Введите курс",Таблица68[[#This Row],[Оптовая цена KRW за 1шт]]/$H$1)</f>
        <v>Введите курс</v>
      </c>
      <c r="J77" s="83"/>
      <c r="K77" s="84">
        <f>Таблица68[[#This Row],[Заказ коробок ]]*Таблица68[[#This Row],[Кол-во шт в коробке]]</f>
        <v>0</v>
      </c>
      <c r="L77" s="85">
        <f>Таблица68[[#This Row],[Общее кол-во шт]]*Таблица68[[#This Row],[Оптовая цена KRW за 1шт]]</f>
        <v>0</v>
      </c>
      <c r="M77" s="86" t="str">
        <f>IFERROR(Таблица68[[#This Row],[Общее кол-во шт]]*Таблица68[[#This Row],[Оптовая цена USD за 1шт]],"")</f>
        <v/>
      </c>
      <c r="N77" s="87"/>
    </row>
    <row r="78" spans="1:14" ht="22.5" customHeight="1">
      <c r="A78" s="44" t="s">
        <v>33223</v>
      </c>
      <c r="B78" s="76"/>
      <c r="C78" s="50" t="s">
        <v>33224</v>
      </c>
      <c r="D78" s="77" t="s">
        <v>33225</v>
      </c>
      <c r="E78" s="78">
        <v>20000</v>
      </c>
      <c r="F78" s="79">
        <v>0.24</v>
      </c>
      <c r="G78" s="80">
        <v>105</v>
      </c>
      <c r="H78" s="81">
        <f>Таблица68[[#This Row],[Коэфициент стоимости]]*Таблица68[[#This Row],[Розничная цена KRW]]</f>
        <v>4800</v>
      </c>
      <c r="I78" s="82" t="str">
        <f>IF($H$1="","Введите курс",Таблица68[[#This Row],[Оптовая цена KRW за 1шт]]/$H$1)</f>
        <v>Введите курс</v>
      </c>
      <c r="J78" s="83"/>
      <c r="K78" s="84">
        <f>Таблица68[[#This Row],[Заказ коробок ]]*Таблица68[[#This Row],[Кол-во шт в коробке]]</f>
        <v>0</v>
      </c>
      <c r="L78" s="85">
        <f>Таблица68[[#This Row],[Общее кол-во шт]]*Таблица68[[#This Row],[Оптовая цена KRW за 1шт]]</f>
        <v>0</v>
      </c>
      <c r="M78" s="86" t="str">
        <f>IFERROR(Таблица68[[#This Row],[Общее кол-во шт]]*Таблица68[[#This Row],[Оптовая цена USD за 1шт]],"")</f>
        <v/>
      </c>
      <c r="N78" s="87"/>
    </row>
    <row r="79" spans="1:14" ht="22.5" customHeight="1">
      <c r="A79" s="44" t="s">
        <v>33226</v>
      </c>
      <c r="B79" s="76"/>
      <c r="C79" s="50"/>
      <c r="D79" s="77" t="s">
        <v>33227</v>
      </c>
      <c r="E79" s="78">
        <v>20000</v>
      </c>
      <c r="F79" s="79">
        <v>0.27</v>
      </c>
      <c r="G79" s="80">
        <v>50</v>
      </c>
      <c r="H79" s="81">
        <f>Таблица68[[#This Row],[Коэфициент стоимости]]*Таблица68[[#This Row],[Розничная цена KRW]]</f>
        <v>5400</v>
      </c>
      <c r="I79" s="82" t="str">
        <f>IF($H$1="","Введите курс",Таблица68[[#This Row],[Оптовая цена KRW за 1шт]]/$H$1)</f>
        <v>Введите курс</v>
      </c>
      <c r="J79" s="83"/>
      <c r="K79" s="84">
        <f>Таблица68[[#This Row],[Заказ коробок ]]*Таблица68[[#This Row],[Кол-во шт в коробке]]</f>
        <v>0</v>
      </c>
      <c r="L79" s="85">
        <f>Таблица68[[#This Row],[Общее кол-во шт]]*Таблица68[[#This Row],[Оптовая цена KRW за 1шт]]</f>
        <v>0</v>
      </c>
      <c r="M79" s="86" t="str">
        <f>IFERROR(Таблица68[[#This Row],[Общее кол-во шт]]*Таблица68[[#This Row],[Оптовая цена USD за 1шт]],"")</f>
        <v/>
      </c>
      <c r="N79" s="87"/>
    </row>
    <row r="80" spans="1:14" ht="22.5" customHeight="1">
      <c r="A80" s="44" t="s">
        <v>33228</v>
      </c>
      <c r="B80" s="76"/>
      <c r="C80" s="50"/>
      <c r="D80" s="77" t="s">
        <v>33229</v>
      </c>
      <c r="E80" s="78">
        <v>20000</v>
      </c>
      <c r="F80" s="79">
        <v>0.27</v>
      </c>
      <c r="G80" s="80">
        <v>50</v>
      </c>
      <c r="H80" s="81">
        <f>Таблица68[[#This Row],[Коэфициент стоимости]]*Таблица68[[#This Row],[Розничная цена KRW]]</f>
        <v>5400</v>
      </c>
      <c r="I80" s="82" t="str">
        <f>IF($H$1="","Введите курс",Таблица68[[#This Row],[Оптовая цена KRW за 1шт]]/$H$1)</f>
        <v>Введите курс</v>
      </c>
      <c r="J80" s="83"/>
      <c r="K80" s="84">
        <f>Таблица68[[#This Row],[Заказ коробок ]]*Таблица68[[#This Row],[Кол-во шт в коробке]]</f>
        <v>0</v>
      </c>
      <c r="L80" s="85">
        <f>Таблица68[[#This Row],[Общее кол-во шт]]*Таблица68[[#This Row],[Оптовая цена KRW за 1шт]]</f>
        <v>0</v>
      </c>
      <c r="M80" s="86" t="str">
        <f>IFERROR(Таблица68[[#This Row],[Общее кол-во шт]]*Таблица68[[#This Row],[Оптовая цена USD за 1шт]],"")</f>
        <v/>
      </c>
      <c r="N80" s="87"/>
    </row>
    <row r="81" spans="1:14" ht="22.5" customHeight="1">
      <c r="A81" s="44" t="s">
        <v>33230</v>
      </c>
      <c r="B81" s="76"/>
      <c r="C81" s="50" t="s">
        <v>33231</v>
      </c>
      <c r="D81" s="77" t="s">
        <v>33232</v>
      </c>
      <c r="E81" s="78">
        <v>25000</v>
      </c>
      <c r="F81" s="79">
        <v>0.24</v>
      </c>
      <c r="G81" s="80">
        <v>100</v>
      </c>
      <c r="H81" s="81">
        <f>Таблица68[[#This Row],[Коэфициент стоимости]]*Таблица68[[#This Row],[Розничная цена KRW]]</f>
        <v>6000</v>
      </c>
      <c r="I81" s="82" t="str">
        <f>IF($H$1="","Введите курс",Таблица68[[#This Row],[Оптовая цена KRW за 1шт]]/$H$1)</f>
        <v>Введите курс</v>
      </c>
      <c r="J81" s="83"/>
      <c r="K81" s="84">
        <f>Таблица68[[#This Row],[Заказ коробок ]]*Таблица68[[#This Row],[Кол-во шт в коробке]]</f>
        <v>0</v>
      </c>
      <c r="L81" s="85">
        <f>Таблица68[[#This Row],[Общее кол-во шт]]*Таблица68[[#This Row],[Оптовая цена KRW за 1шт]]</f>
        <v>0</v>
      </c>
      <c r="M81" s="86" t="str">
        <f>IFERROR(Таблица68[[#This Row],[Общее кол-во шт]]*Таблица68[[#This Row],[Оптовая цена USD за 1шт]],"")</f>
        <v/>
      </c>
      <c r="N81" s="87"/>
    </row>
    <row r="82" spans="1:14" ht="22.5" customHeight="1">
      <c r="A82" s="44" t="s">
        <v>33233</v>
      </c>
      <c r="B82" s="76"/>
      <c r="C82" s="50" t="s">
        <v>33234</v>
      </c>
      <c r="D82" s="77" t="s">
        <v>33235</v>
      </c>
      <c r="E82" s="78">
        <v>25000</v>
      </c>
      <c r="F82" s="79">
        <v>0.24</v>
      </c>
      <c r="G82" s="80">
        <v>100</v>
      </c>
      <c r="H82" s="81">
        <f>Таблица68[[#This Row],[Коэфициент стоимости]]*Таблица68[[#This Row],[Розничная цена KRW]]</f>
        <v>6000</v>
      </c>
      <c r="I82" s="82" t="str">
        <f>IF($H$1="","Введите курс",Таблица68[[#This Row],[Оптовая цена KRW за 1шт]]/$H$1)</f>
        <v>Введите курс</v>
      </c>
      <c r="J82" s="83"/>
      <c r="K82" s="84">
        <f>Таблица68[[#This Row],[Заказ коробок ]]*Таблица68[[#This Row],[Кол-во шт в коробке]]</f>
        <v>0</v>
      </c>
      <c r="L82" s="85">
        <f>Таблица68[[#This Row],[Общее кол-во шт]]*Таблица68[[#This Row],[Оптовая цена KRW за 1шт]]</f>
        <v>0</v>
      </c>
      <c r="M82" s="86" t="str">
        <f>IFERROR(Таблица68[[#This Row],[Общее кол-во шт]]*Таблица68[[#This Row],[Оптовая цена USD за 1шт]],"")</f>
        <v/>
      </c>
      <c r="N82" s="87"/>
    </row>
    <row r="83" spans="1:14" ht="22.5" customHeight="1">
      <c r="A83" s="44" t="s">
        <v>33236</v>
      </c>
      <c r="B83" s="76"/>
      <c r="C83" s="50" t="s">
        <v>33237</v>
      </c>
      <c r="D83" s="77" t="s">
        <v>33238</v>
      </c>
      <c r="E83" s="78">
        <v>25000</v>
      </c>
      <c r="F83" s="79">
        <v>0.24</v>
      </c>
      <c r="G83" s="80">
        <v>100</v>
      </c>
      <c r="H83" s="81">
        <f>Таблица68[[#This Row],[Коэфициент стоимости]]*Таблица68[[#This Row],[Розничная цена KRW]]</f>
        <v>6000</v>
      </c>
      <c r="I83" s="82" t="str">
        <f>IF($H$1="","Введите курс",Таблица68[[#This Row],[Оптовая цена KRW за 1шт]]/$H$1)</f>
        <v>Введите курс</v>
      </c>
      <c r="J83" s="83"/>
      <c r="K83" s="84">
        <f>Таблица68[[#This Row],[Заказ коробок ]]*Таблица68[[#This Row],[Кол-во шт в коробке]]</f>
        <v>0</v>
      </c>
      <c r="L83" s="85">
        <f>Таблица68[[#This Row],[Общее кол-во шт]]*Таблица68[[#This Row],[Оптовая цена KRW за 1шт]]</f>
        <v>0</v>
      </c>
      <c r="M83" s="86" t="str">
        <f>IFERROR(Таблица68[[#This Row],[Общее кол-во шт]]*Таблица68[[#This Row],[Оптовая цена USD за 1шт]],"")</f>
        <v/>
      </c>
      <c r="N83" s="87"/>
    </row>
    <row r="84" spans="1:14" ht="22.5" customHeight="1">
      <c r="A84" s="44" t="s">
        <v>33239</v>
      </c>
      <c r="B84" s="76"/>
      <c r="C84" s="50" t="s">
        <v>33240</v>
      </c>
      <c r="D84" s="77" t="s">
        <v>33241</v>
      </c>
      <c r="E84" s="78">
        <v>25000</v>
      </c>
      <c r="F84" s="79">
        <v>0.24</v>
      </c>
      <c r="G84" s="80">
        <v>100</v>
      </c>
      <c r="H84" s="81">
        <f>Таблица68[[#This Row],[Коэфициент стоимости]]*Таблица68[[#This Row],[Розничная цена KRW]]</f>
        <v>6000</v>
      </c>
      <c r="I84" s="82" t="str">
        <f>IF($H$1="","Введите курс",Таблица68[[#This Row],[Оптовая цена KRW за 1шт]]/$H$1)</f>
        <v>Введите курс</v>
      </c>
      <c r="J84" s="83"/>
      <c r="K84" s="84">
        <f>Таблица68[[#This Row],[Заказ коробок ]]*Таблица68[[#This Row],[Кол-во шт в коробке]]</f>
        <v>0</v>
      </c>
      <c r="L84" s="85">
        <f>Таблица68[[#This Row],[Общее кол-во шт]]*Таблица68[[#This Row],[Оптовая цена KRW за 1шт]]</f>
        <v>0</v>
      </c>
      <c r="M84" s="86" t="str">
        <f>IFERROR(Таблица68[[#This Row],[Общее кол-во шт]]*Таблица68[[#This Row],[Оптовая цена USD за 1шт]],"")</f>
        <v/>
      </c>
      <c r="N84" s="87"/>
    </row>
    <row r="85" spans="1:14" ht="22.5" customHeight="1">
      <c r="A85" s="44" t="s">
        <v>33242</v>
      </c>
      <c r="B85" s="76"/>
      <c r="C85" s="50" t="s">
        <v>33243</v>
      </c>
      <c r="D85" s="77" t="s">
        <v>33244</v>
      </c>
      <c r="E85" s="78">
        <v>25000</v>
      </c>
      <c r="F85" s="79">
        <v>0.24</v>
      </c>
      <c r="G85" s="80">
        <v>100</v>
      </c>
      <c r="H85" s="81">
        <f>Таблица68[[#This Row],[Коэфициент стоимости]]*Таблица68[[#This Row],[Розничная цена KRW]]</f>
        <v>6000</v>
      </c>
      <c r="I85" s="82" t="str">
        <f>IF($H$1="","Введите курс",Таблица68[[#This Row],[Оптовая цена KRW за 1шт]]/$H$1)</f>
        <v>Введите курс</v>
      </c>
      <c r="J85" s="83"/>
      <c r="K85" s="84">
        <f>Таблица68[[#This Row],[Заказ коробок ]]*Таблица68[[#This Row],[Кол-во шт в коробке]]</f>
        <v>0</v>
      </c>
      <c r="L85" s="85">
        <f>Таблица68[[#This Row],[Общее кол-во шт]]*Таблица68[[#This Row],[Оптовая цена KRW за 1шт]]</f>
        <v>0</v>
      </c>
      <c r="M85" s="86" t="str">
        <f>IFERROR(Таблица68[[#This Row],[Общее кол-во шт]]*Таблица68[[#This Row],[Оптовая цена USD за 1шт]],"")</f>
        <v/>
      </c>
      <c r="N85" s="87"/>
    </row>
    <row r="86" spans="1:14" ht="22.5" customHeight="1">
      <c r="A86" s="44" t="s">
        <v>33245</v>
      </c>
      <c r="B86" s="76"/>
      <c r="C86" s="50" t="s">
        <v>33246</v>
      </c>
      <c r="D86" s="77" t="s">
        <v>33247</v>
      </c>
      <c r="E86" s="78">
        <v>25000</v>
      </c>
      <c r="F86" s="79">
        <v>0.24</v>
      </c>
      <c r="G86" s="80">
        <v>100</v>
      </c>
      <c r="H86" s="81">
        <f>Таблица68[[#This Row],[Коэфициент стоимости]]*Таблица68[[#This Row],[Розничная цена KRW]]</f>
        <v>6000</v>
      </c>
      <c r="I86" s="82" t="str">
        <f>IF($H$1="","Введите курс",Таблица68[[#This Row],[Оптовая цена KRW за 1шт]]/$H$1)</f>
        <v>Введите курс</v>
      </c>
      <c r="J86" s="83"/>
      <c r="K86" s="84">
        <f>Таблица68[[#This Row],[Заказ коробок ]]*Таблица68[[#This Row],[Кол-во шт в коробке]]</f>
        <v>0</v>
      </c>
      <c r="L86" s="85">
        <f>Таблица68[[#This Row],[Общее кол-во шт]]*Таблица68[[#This Row],[Оптовая цена KRW за 1шт]]</f>
        <v>0</v>
      </c>
      <c r="M86" s="86" t="str">
        <f>IFERROR(Таблица68[[#This Row],[Общее кол-во шт]]*Таблица68[[#This Row],[Оптовая цена USD за 1шт]],"")</f>
        <v/>
      </c>
      <c r="N86" s="87"/>
    </row>
    <row r="87" spans="1:14" ht="22.5" customHeight="1">
      <c r="A87" s="44" t="s">
        <v>33248</v>
      </c>
      <c r="B87" s="76"/>
      <c r="C87" s="50" t="s">
        <v>33249</v>
      </c>
      <c r="D87" s="77" t="s">
        <v>33250</v>
      </c>
      <c r="E87" s="78">
        <v>25000</v>
      </c>
      <c r="F87" s="79">
        <v>0.24</v>
      </c>
      <c r="G87" s="80">
        <v>100</v>
      </c>
      <c r="H87" s="81">
        <f>Таблица68[[#This Row],[Коэфициент стоимости]]*Таблица68[[#This Row],[Розничная цена KRW]]</f>
        <v>6000</v>
      </c>
      <c r="I87" s="82" t="str">
        <f>IF($H$1="","Введите курс",Таблица68[[#This Row],[Оптовая цена KRW за 1шт]]/$H$1)</f>
        <v>Введите курс</v>
      </c>
      <c r="J87" s="83"/>
      <c r="K87" s="84">
        <f>Таблица68[[#This Row],[Заказ коробок ]]*Таблица68[[#This Row],[Кол-во шт в коробке]]</f>
        <v>0</v>
      </c>
      <c r="L87" s="85">
        <f>Таблица68[[#This Row],[Общее кол-во шт]]*Таблица68[[#This Row],[Оптовая цена KRW за 1шт]]</f>
        <v>0</v>
      </c>
      <c r="M87" s="86" t="str">
        <f>IFERROR(Таблица68[[#This Row],[Общее кол-во шт]]*Таблица68[[#This Row],[Оптовая цена USD за 1шт]],"")</f>
        <v/>
      </c>
      <c r="N87" s="87"/>
    </row>
    <row r="88" spans="1:14" ht="22.5" customHeight="1">
      <c r="A88" s="44" t="s">
        <v>33251</v>
      </c>
      <c r="B88" s="76"/>
      <c r="C88" s="50" t="s">
        <v>33252</v>
      </c>
      <c r="D88" s="77" t="s">
        <v>33253</v>
      </c>
      <c r="E88" s="78">
        <v>25000</v>
      </c>
      <c r="F88" s="79">
        <v>0.24</v>
      </c>
      <c r="G88" s="80">
        <v>100</v>
      </c>
      <c r="H88" s="81">
        <f>Таблица68[[#This Row],[Коэфициент стоимости]]*Таблица68[[#This Row],[Розничная цена KRW]]</f>
        <v>6000</v>
      </c>
      <c r="I88" s="82" t="str">
        <f>IF($H$1="","Введите курс",Таблица68[[#This Row],[Оптовая цена KRW за 1шт]]/$H$1)</f>
        <v>Введите курс</v>
      </c>
      <c r="J88" s="83"/>
      <c r="K88" s="84">
        <f>Таблица68[[#This Row],[Заказ коробок ]]*Таблица68[[#This Row],[Кол-во шт в коробке]]</f>
        <v>0</v>
      </c>
      <c r="L88" s="85">
        <f>Таблица68[[#This Row],[Общее кол-во шт]]*Таблица68[[#This Row],[Оптовая цена KRW за 1шт]]</f>
        <v>0</v>
      </c>
      <c r="M88" s="86" t="str">
        <f>IFERROR(Таблица68[[#This Row],[Общее кол-во шт]]*Таблица68[[#This Row],[Оптовая цена USD за 1шт]],"")</f>
        <v/>
      </c>
      <c r="N88" s="87"/>
    </row>
    <row r="89" spans="1:14" ht="22.5" customHeight="1">
      <c r="A89" s="44" t="s">
        <v>33254</v>
      </c>
      <c r="B89" s="76"/>
      <c r="C89" s="50" t="s">
        <v>33255</v>
      </c>
      <c r="D89" s="77" t="s">
        <v>33256</v>
      </c>
      <c r="E89" s="78">
        <v>25000</v>
      </c>
      <c r="F89" s="79">
        <v>0.24</v>
      </c>
      <c r="G89" s="80">
        <v>100</v>
      </c>
      <c r="H89" s="81">
        <f>Таблица68[[#This Row],[Коэфициент стоимости]]*Таблица68[[#This Row],[Розничная цена KRW]]</f>
        <v>6000</v>
      </c>
      <c r="I89" s="82" t="str">
        <f>IF($H$1="","Введите курс",Таблица68[[#This Row],[Оптовая цена KRW за 1шт]]/$H$1)</f>
        <v>Введите курс</v>
      </c>
      <c r="J89" s="83"/>
      <c r="K89" s="84">
        <f>Таблица68[[#This Row],[Заказ коробок ]]*Таблица68[[#This Row],[Кол-во шт в коробке]]</f>
        <v>0</v>
      </c>
      <c r="L89" s="85">
        <f>Таблица68[[#This Row],[Общее кол-во шт]]*Таблица68[[#This Row],[Оптовая цена KRW за 1шт]]</f>
        <v>0</v>
      </c>
      <c r="M89" s="86" t="str">
        <f>IFERROR(Таблица68[[#This Row],[Общее кол-во шт]]*Таблица68[[#This Row],[Оптовая цена USD за 1шт]],"")</f>
        <v/>
      </c>
      <c r="N89" s="87"/>
    </row>
    <row r="90" spans="1:14" ht="22.5" customHeight="1">
      <c r="A90" s="44" t="s">
        <v>33257</v>
      </c>
      <c r="B90" s="76"/>
      <c r="C90" s="50" t="s">
        <v>33258</v>
      </c>
      <c r="D90" s="77" t="s">
        <v>33259</v>
      </c>
      <c r="E90" s="78">
        <v>25000</v>
      </c>
      <c r="F90" s="79">
        <v>0.24</v>
      </c>
      <c r="G90" s="80">
        <v>100</v>
      </c>
      <c r="H90" s="81">
        <f>Таблица68[[#This Row],[Коэфициент стоимости]]*Таблица68[[#This Row],[Розничная цена KRW]]</f>
        <v>6000</v>
      </c>
      <c r="I90" s="82" t="str">
        <f>IF($H$1="","Введите курс",Таблица68[[#This Row],[Оптовая цена KRW за 1шт]]/$H$1)</f>
        <v>Введите курс</v>
      </c>
      <c r="J90" s="83"/>
      <c r="K90" s="84">
        <f>Таблица68[[#This Row],[Заказ коробок ]]*Таблица68[[#This Row],[Кол-во шт в коробке]]</f>
        <v>0</v>
      </c>
      <c r="L90" s="85">
        <f>Таблица68[[#This Row],[Общее кол-во шт]]*Таблица68[[#This Row],[Оптовая цена KRW за 1шт]]</f>
        <v>0</v>
      </c>
      <c r="M90" s="86" t="str">
        <f>IFERROR(Таблица68[[#This Row],[Общее кол-во шт]]*Таблица68[[#This Row],[Оптовая цена USD за 1шт]],"")</f>
        <v/>
      </c>
      <c r="N90" s="87"/>
    </row>
    <row r="91" spans="1:14" ht="22.5" customHeight="1">
      <c r="A91" s="44" t="s">
        <v>33260</v>
      </c>
      <c r="B91" s="76"/>
      <c r="C91" s="50" t="s">
        <v>33261</v>
      </c>
      <c r="D91" s="77" t="s">
        <v>33262</v>
      </c>
      <c r="E91" s="78">
        <v>1200</v>
      </c>
      <c r="F91" s="79">
        <v>0.54</v>
      </c>
      <c r="G91" s="80">
        <v>100</v>
      </c>
      <c r="H91" s="81">
        <f>Таблица68[[#This Row],[Коэфициент стоимости]]*Таблица68[[#This Row],[Розничная цена KRW]]</f>
        <v>648</v>
      </c>
      <c r="I91" s="82" t="str">
        <f>IF($H$1="","Введите курс",Таблица68[[#This Row],[Оптовая цена KRW за 1шт]]/$H$1)</f>
        <v>Введите курс</v>
      </c>
      <c r="J91" s="83"/>
      <c r="K91" s="84">
        <f>Таблица68[[#This Row],[Заказ коробок ]]*Таблица68[[#This Row],[Кол-во шт в коробке]]</f>
        <v>0</v>
      </c>
      <c r="L91" s="85">
        <f>Таблица68[[#This Row],[Общее кол-во шт]]*Таблица68[[#This Row],[Оптовая цена KRW за 1шт]]</f>
        <v>0</v>
      </c>
      <c r="M91" s="86" t="str">
        <f>IFERROR(Таблица68[[#This Row],[Общее кол-во шт]]*Таблица68[[#This Row],[Оптовая цена USD за 1шт]],"")</f>
        <v/>
      </c>
      <c r="N91" s="87"/>
    </row>
    <row r="92" spans="1:14" ht="22.5" customHeight="1">
      <c r="A92" s="44" t="s">
        <v>33263</v>
      </c>
      <c r="B92" s="76"/>
      <c r="C92" s="50" t="s">
        <v>33264</v>
      </c>
      <c r="D92" s="77" t="s">
        <v>33265</v>
      </c>
      <c r="E92" s="78">
        <v>1200</v>
      </c>
      <c r="F92" s="79">
        <v>0.54</v>
      </c>
      <c r="G92" s="80">
        <v>100</v>
      </c>
      <c r="H92" s="81">
        <f>Таблица68[[#This Row],[Коэфициент стоимости]]*Таблица68[[#This Row],[Розничная цена KRW]]</f>
        <v>648</v>
      </c>
      <c r="I92" s="82" t="str">
        <f>IF($H$1="","Введите курс",Таблица68[[#This Row],[Оптовая цена KRW за 1шт]]/$H$1)</f>
        <v>Введите курс</v>
      </c>
      <c r="J92" s="83"/>
      <c r="K92" s="84">
        <f>Таблица68[[#This Row],[Заказ коробок ]]*Таблица68[[#This Row],[Кол-во шт в коробке]]</f>
        <v>0</v>
      </c>
      <c r="L92" s="85">
        <f>Таблица68[[#This Row],[Общее кол-во шт]]*Таблица68[[#This Row],[Оптовая цена KRW за 1шт]]</f>
        <v>0</v>
      </c>
      <c r="M92" s="86" t="str">
        <f>IFERROR(Таблица68[[#This Row],[Общее кол-во шт]]*Таблица68[[#This Row],[Оптовая цена USD за 1шт]],"")</f>
        <v/>
      </c>
      <c r="N92" s="87"/>
    </row>
    <row r="93" spans="1:14" ht="22.5" customHeight="1">
      <c r="A93" s="44" t="s">
        <v>33266</v>
      </c>
      <c r="B93" s="76"/>
      <c r="C93" s="50" t="s">
        <v>33267</v>
      </c>
      <c r="D93" s="77" t="s">
        <v>33268</v>
      </c>
      <c r="E93" s="78">
        <v>1200</v>
      </c>
      <c r="F93" s="79">
        <v>0.54</v>
      </c>
      <c r="G93" s="80">
        <v>100</v>
      </c>
      <c r="H93" s="81">
        <f>Таблица68[[#This Row],[Коэфициент стоимости]]*Таблица68[[#This Row],[Розничная цена KRW]]</f>
        <v>648</v>
      </c>
      <c r="I93" s="82" t="str">
        <f>IF($H$1="","Введите курс",Таблица68[[#This Row],[Оптовая цена KRW за 1шт]]/$H$1)</f>
        <v>Введите курс</v>
      </c>
      <c r="J93" s="83"/>
      <c r="K93" s="84">
        <f>Таблица68[[#This Row],[Заказ коробок ]]*Таблица68[[#This Row],[Кол-во шт в коробке]]</f>
        <v>0</v>
      </c>
      <c r="L93" s="85">
        <f>Таблица68[[#This Row],[Общее кол-во шт]]*Таблица68[[#This Row],[Оптовая цена KRW за 1шт]]</f>
        <v>0</v>
      </c>
      <c r="M93" s="86" t="str">
        <f>IFERROR(Таблица68[[#This Row],[Общее кол-во шт]]*Таблица68[[#This Row],[Оптовая цена USD за 1шт]],"")</f>
        <v/>
      </c>
      <c r="N93" s="87"/>
    </row>
    <row r="94" spans="1:14" ht="22.5" customHeight="1">
      <c r="A94" s="44" t="s">
        <v>33269</v>
      </c>
      <c r="B94" s="76"/>
      <c r="C94" s="50" t="s">
        <v>33270</v>
      </c>
      <c r="D94" s="77" t="s">
        <v>33271</v>
      </c>
      <c r="E94" s="78">
        <v>1200</v>
      </c>
      <c r="F94" s="79">
        <v>0.54</v>
      </c>
      <c r="G94" s="80">
        <v>100</v>
      </c>
      <c r="H94" s="81">
        <f>Таблица68[[#This Row],[Коэфициент стоимости]]*Таблица68[[#This Row],[Розничная цена KRW]]</f>
        <v>648</v>
      </c>
      <c r="I94" s="82" t="str">
        <f>IF($H$1="","Введите курс",Таблица68[[#This Row],[Оптовая цена KRW за 1шт]]/$H$1)</f>
        <v>Введите курс</v>
      </c>
      <c r="J94" s="83"/>
      <c r="K94" s="84">
        <f>Таблица68[[#This Row],[Заказ коробок ]]*Таблица68[[#This Row],[Кол-во шт в коробке]]</f>
        <v>0</v>
      </c>
      <c r="L94" s="85">
        <f>Таблица68[[#This Row],[Общее кол-во шт]]*Таблица68[[#This Row],[Оптовая цена KRW за 1шт]]</f>
        <v>0</v>
      </c>
      <c r="M94" s="86" t="str">
        <f>IFERROR(Таблица68[[#This Row],[Общее кол-во шт]]*Таблица68[[#This Row],[Оптовая цена USD за 1шт]],"")</f>
        <v/>
      </c>
      <c r="N94" s="87"/>
    </row>
    <row r="95" spans="1:14" ht="22.5" customHeight="1">
      <c r="A95" s="44" t="s">
        <v>33272</v>
      </c>
      <c r="B95" s="76"/>
      <c r="C95" s="50" t="s">
        <v>33273</v>
      </c>
      <c r="D95" s="77" t="s">
        <v>33274</v>
      </c>
      <c r="E95" s="78"/>
      <c r="F95" s="79"/>
      <c r="G95" s="80">
        <v>45</v>
      </c>
      <c r="H95" s="81">
        <v>1660.5</v>
      </c>
      <c r="I95" s="82" t="str">
        <f>IF($H$1="","Введите курс",Таблица68[[#This Row],[Оптовая цена KRW за 1шт]]/$H$1)</f>
        <v>Введите курс</v>
      </c>
      <c r="J95" s="83"/>
      <c r="K95" s="84">
        <f>Таблица68[[#This Row],[Заказ коробок ]]*Таблица68[[#This Row],[Кол-во шт в коробке]]</f>
        <v>0</v>
      </c>
      <c r="L95" s="85">
        <f>Таблица68[[#This Row],[Общее кол-во шт]]*Таблица68[[#This Row],[Оптовая цена KRW за 1шт]]</f>
        <v>0</v>
      </c>
      <c r="M95" s="86" t="str">
        <f>IFERROR(Таблица68[[#This Row],[Общее кол-во шт]]*Таблица68[[#This Row],[Оптовая цена USD за 1шт]],"")</f>
        <v/>
      </c>
      <c r="N95" s="87"/>
    </row>
    <row r="96" spans="1:14" ht="22.5" customHeight="1">
      <c r="A96" s="44" t="s">
        <v>33275</v>
      </c>
      <c r="B96" s="76"/>
      <c r="C96" s="50" t="s">
        <v>33276</v>
      </c>
      <c r="D96" s="77" t="s">
        <v>33277</v>
      </c>
      <c r="E96" s="78"/>
      <c r="F96" s="79"/>
      <c r="G96" s="80">
        <v>45</v>
      </c>
      <c r="H96" s="81">
        <v>1660.5</v>
      </c>
      <c r="I96" s="82" t="str">
        <f>IF($H$1="","Введите курс",Таблица68[[#This Row],[Оптовая цена KRW за 1шт]]/$H$1)</f>
        <v>Введите курс</v>
      </c>
      <c r="J96" s="83"/>
      <c r="K96" s="84">
        <f>Таблица68[[#This Row],[Заказ коробок ]]*Таблица68[[#This Row],[Кол-во шт в коробке]]</f>
        <v>0</v>
      </c>
      <c r="L96" s="85">
        <f>Таблица68[[#This Row],[Общее кол-во шт]]*Таблица68[[#This Row],[Оптовая цена KRW за 1шт]]</f>
        <v>0</v>
      </c>
      <c r="M96" s="86" t="str">
        <f>IFERROR(Таблица68[[#This Row],[Общее кол-во шт]]*Таблица68[[#This Row],[Оптовая цена USD за 1шт]],"")</f>
        <v/>
      </c>
      <c r="N96" s="87"/>
    </row>
    <row r="97" spans="1:14" ht="22.5" customHeight="1">
      <c r="A97" s="44" t="s">
        <v>33278</v>
      </c>
      <c r="B97" s="76"/>
      <c r="C97" s="50" t="s">
        <v>33279</v>
      </c>
      <c r="D97" s="77" t="s">
        <v>33280</v>
      </c>
      <c r="E97" s="78"/>
      <c r="F97" s="79"/>
      <c r="G97" s="80">
        <v>45</v>
      </c>
      <c r="H97" s="81">
        <v>1660.5</v>
      </c>
      <c r="I97" s="82" t="str">
        <f>IF($H$1="","Введите курс",Таблица68[[#This Row],[Оптовая цена KRW за 1шт]]/$H$1)</f>
        <v>Введите курс</v>
      </c>
      <c r="J97" s="83"/>
      <c r="K97" s="84">
        <f>Таблица68[[#This Row],[Заказ коробок ]]*Таблица68[[#This Row],[Кол-во шт в коробке]]</f>
        <v>0</v>
      </c>
      <c r="L97" s="85">
        <f>Таблица68[[#This Row],[Общее кол-во шт]]*Таблица68[[#This Row],[Оптовая цена KRW за 1шт]]</f>
        <v>0</v>
      </c>
      <c r="M97" s="86" t="str">
        <f>IFERROR(Таблица68[[#This Row],[Общее кол-во шт]]*Таблица68[[#This Row],[Оптовая цена USD за 1шт]],"")</f>
        <v/>
      </c>
      <c r="N97" s="87"/>
    </row>
    <row r="98" spans="1:14" ht="22.5" customHeight="1">
      <c r="A98" s="44" t="s">
        <v>33281</v>
      </c>
      <c r="B98" s="76"/>
      <c r="C98" s="50" t="s">
        <v>33282</v>
      </c>
      <c r="D98" s="77" t="s">
        <v>33283</v>
      </c>
      <c r="E98" s="78"/>
      <c r="F98" s="79"/>
      <c r="G98" s="80">
        <v>45</v>
      </c>
      <c r="H98" s="81">
        <v>1660.5</v>
      </c>
      <c r="I98" s="82" t="str">
        <f>IF($H$1="","Введите курс",Таблица68[[#This Row],[Оптовая цена KRW за 1шт]]/$H$1)</f>
        <v>Введите курс</v>
      </c>
      <c r="J98" s="83"/>
      <c r="K98" s="84">
        <f>Таблица68[[#This Row],[Заказ коробок ]]*Таблица68[[#This Row],[Кол-во шт в коробке]]</f>
        <v>0</v>
      </c>
      <c r="L98" s="85">
        <f>Таблица68[[#This Row],[Общее кол-во шт]]*Таблица68[[#This Row],[Оптовая цена KRW за 1шт]]</f>
        <v>0</v>
      </c>
      <c r="M98" s="86" t="str">
        <f>IFERROR(Таблица68[[#This Row],[Общее кол-во шт]]*Таблица68[[#This Row],[Оптовая цена USD за 1шт]],"")</f>
        <v/>
      </c>
      <c r="N98" s="87"/>
    </row>
    <row r="99" spans="1:14" ht="22.5" customHeight="1">
      <c r="A99" s="44" t="s">
        <v>33284</v>
      </c>
      <c r="B99" s="76"/>
      <c r="C99" s="50" t="s">
        <v>33285</v>
      </c>
      <c r="D99" s="77" t="s">
        <v>33286</v>
      </c>
      <c r="E99" s="78"/>
      <c r="F99" s="79"/>
      <c r="G99" s="80">
        <v>45</v>
      </c>
      <c r="H99" s="81">
        <v>1660.5</v>
      </c>
      <c r="I99" s="82" t="str">
        <f>IF($H$1="","Введите курс",Таблица68[[#This Row],[Оптовая цена KRW за 1шт]]/$H$1)</f>
        <v>Введите курс</v>
      </c>
      <c r="J99" s="83"/>
      <c r="K99" s="84">
        <f>Таблица68[[#This Row],[Заказ коробок ]]*Таблица68[[#This Row],[Кол-во шт в коробке]]</f>
        <v>0</v>
      </c>
      <c r="L99" s="85">
        <f>Таблица68[[#This Row],[Общее кол-во шт]]*Таблица68[[#This Row],[Оптовая цена KRW за 1шт]]</f>
        <v>0</v>
      </c>
      <c r="M99" s="86" t="str">
        <f>IFERROR(Таблица68[[#This Row],[Общее кол-во шт]]*Таблица68[[#This Row],[Оптовая цена USD за 1шт]],"")</f>
        <v/>
      </c>
      <c r="N99" s="87"/>
    </row>
    <row r="100" spans="1:14" ht="22.5" customHeight="1">
      <c r="A100" s="44" t="s">
        <v>33287</v>
      </c>
      <c r="B100" s="76"/>
      <c r="C100" s="50" t="s">
        <v>33288</v>
      </c>
      <c r="D100" s="77" t="s">
        <v>33289</v>
      </c>
      <c r="E100" s="78"/>
      <c r="F100" s="79"/>
      <c r="G100" s="80">
        <v>50</v>
      </c>
      <c r="H100" s="81">
        <v>1809.0000000000002</v>
      </c>
      <c r="I100" s="82" t="str">
        <f>IF($H$1="","Введите курс",Таблица68[[#This Row],[Оптовая цена KRW за 1шт]]/$H$1)</f>
        <v>Введите курс</v>
      </c>
      <c r="J100" s="83"/>
      <c r="K100" s="84">
        <f>Таблица68[[#This Row],[Заказ коробок ]]*Таблица68[[#This Row],[Кол-во шт в коробке]]</f>
        <v>0</v>
      </c>
      <c r="L100" s="85">
        <f>Таблица68[[#This Row],[Общее кол-во шт]]*Таблица68[[#This Row],[Оптовая цена KRW за 1шт]]</f>
        <v>0</v>
      </c>
      <c r="M100" s="86" t="str">
        <f>IFERROR(Таблица68[[#This Row],[Общее кол-во шт]]*Таблица68[[#This Row],[Оптовая цена USD за 1шт]],"")</f>
        <v/>
      </c>
      <c r="N100" s="87"/>
    </row>
    <row r="101" spans="1:14" ht="22.5" customHeight="1">
      <c r="A101" s="44" t="s">
        <v>33290</v>
      </c>
      <c r="B101" s="76"/>
      <c r="C101" s="50" t="s">
        <v>33291</v>
      </c>
      <c r="D101" s="77" t="s">
        <v>33292</v>
      </c>
      <c r="E101" s="78"/>
      <c r="F101" s="79"/>
      <c r="G101" s="80">
        <v>500</v>
      </c>
      <c r="H101" s="81">
        <v>297</v>
      </c>
      <c r="I101" s="82" t="str">
        <f>IF($H$1="","Введите курс",Таблица68[[#This Row],[Оптовая цена KRW за 1шт]]/$H$1)</f>
        <v>Введите курс</v>
      </c>
      <c r="J101" s="83"/>
      <c r="K101" s="84">
        <f>Таблица68[[#This Row],[Заказ коробок ]]*Таблица68[[#This Row],[Кол-во шт в коробке]]</f>
        <v>0</v>
      </c>
      <c r="L101" s="85">
        <f>Таблица68[[#This Row],[Общее кол-во шт]]*Таблица68[[#This Row],[Оптовая цена KRW за 1шт]]</f>
        <v>0</v>
      </c>
      <c r="M101" s="86" t="str">
        <f>IFERROR(Таблица68[[#This Row],[Общее кол-во шт]]*Таблица68[[#This Row],[Оптовая цена USD за 1шт]],"")</f>
        <v/>
      </c>
      <c r="N101" s="87"/>
    </row>
    <row r="102" spans="1:14" ht="22.5" customHeight="1">
      <c r="A102" s="44" t="s">
        <v>33293</v>
      </c>
      <c r="B102" s="76"/>
      <c r="C102" s="50" t="s">
        <v>33294</v>
      </c>
      <c r="D102" s="77" t="s">
        <v>33295</v>
      </c>
      <c r="E102" s="78"/>
      <c r="F102" s="79"/>
      <c r="G102" s="80">
        <v>100</v>
      </c>
      <c r="H102" s="81">
        <v>3483.0000000000005</v>
      </c>
      <c r="I102" s="82" t="str">
        <f>IF($H$1="","Введите курс",Таблица68[[#This Row],[Оптовая цена KRW за 1шт]]/$H$1)</f>
        <v>Введите курс</v>
      </c>
      <c r="J102" s="83"/>
      <c r="K102" s="84">
        <f>Таблица68[[#This Row],[Заказ коробок ]]*Таблица68[[#This Row],[Кол-во шт в коробке]]</f>
        <v>0</v>
      </c>
      <c r="L102" s="85">
        <f>Таблица68[[#This Row],[Общее кол-во шт]]*Таблица68[[#This Row],[Оптовая цена KRW за 1шт]]</f>
        <v>0</v>
      </c>
      <c r="M102" s="86" t="str">
        <f>IFERROR(Таблица68[[#This Row],[Общее кол-во шт]]*Таблица68[[#This Row],[Оптовая цена USD за 1шт]],"")</f>
        <v/>
      </c>
      <c r="N102" s="87"/>
    </row>
    <row r="103" spans="1:14" ht="22.5" customHeight="1">
      <c r="A103" s="44" t="s">
        <v>33296</v>
      </c>
      <c r="B103" s="76"/>
      <c r="C103" s="50" t="s">
        <v>33297</v>
      </c>
      <c r="D103" s="77" t="s">
        <v>33298</v>
      </c>
      <c r="E103" s="78"/>
      <c r="F103" s="79"/>
      <c r="G103" s="80">
        <v>100</v>
      </c>
      <c r="H103" s="81">
        <v>3483.0000000000005</v>
      </c>
      <c r="I103" s="82" t="str">
        <f>IF($H$1="","Введите курс",Таблица68[[#This Row],[Оптовая цена KRW за 1шт]]/$H$1)</f>
        <v>Введите курс</v>
      </c>
      <c r="J103" s="83"/>
      <c r="K103" s="84">
        <f>Таблица68[[#This Row],[Заказ коробок ]]*Таблица68[[#This Row],[Кол-во шт в коробке]]</f>
        <v>0</v>
      </c>
      <c r="L103" s="85">
        <f>Таблица68[[#This Row],[Общее кол-во шт]]*Таблица68[[#This Row],[Оптовая цена KRW за 1шт]]</f>
        <v>0</v>
      </c>
      <c r="M103" s="86" t="str">
        <f>IFERROR(Таблица68[[#This Row],[Общее кол-во шт]]*Таблица68[[#This Row],[Оптовая цена USD за 1шт]],"")</f>
        <v/>
      </c>
      <c r="N103" s="87"/>
    </row>
    <row r="104" spans="1:14" ht="22.5" customHeight="1">
      <c r="A104" s="44" t="s">
        <v>33299</v>
      </c>
      <c r="B104" s="76"/>
      <c r="C104" s="50" t="s">
        <v>33300</v>
      </c>
      <c r="D104" s="77" t="s">
        <v>33301</v>
      </c>
      <c r="E104" s="78"/>
      <c r="F104" s="79"/>
      <c r="G104" s="80">
        <v>100</v>
      </c>
      <c r="H104" s="81">
        <v>3483.0000000000005</v>
      </c>
      <c r="I104" s="82" t="str">
        <f>IF($H$1="","Введите курс",Таблица68[[#This Row],[Оптовая цена KRW за 1шт]]/$H$1)</f>
        <v>Введите курс</v>
      </c>
      <c r="J104" s="83"/>
      <c r="K104" s="84">
        <f>Таблица68[[#This Row],[Заказ коробок ]]*Таблица68[[#This Row],[Кол-во шт в коробке]]</f>
        <v>0</v>
      </c>
      <c r="L104" s="85">
        <f>Таблица68[[#This Row],[Общее кол-во шт]]*Таблица68[[#This Row],[Оптовая цена KRW за 1шт]]</f>
        <v>0</v>
      </c>
      <c r="M104" s="86" t="str">
        <f>IFERROR(Таблица68[[#This Row],[Общее кол-во шт]]*Таблица68[[#This Row],[Оптовая цена USD за 1шт]],"")</f>
        <v/>
      </c>
      <c r="N104" s="87"/>
    </row>
    <row r="105" spans="1:14" ht="22.5" customHeight="1">
      <c r="A105" s="44" t="s">
        <v>33302</v>
      </c>
      <c r="B105" s="76"/>
      <c r="C105" s="50" t="s">
        <v>33303</v>
      </c>
      <c r="D105" s="77" t="s">
        <v>33304</v>
      </c>
      <c r="E105" s="78"/>
      <c r="F105" s="79"/>
      <c r="G105" s="80">
        <v>100</v>
      </c>
      <c r="H105" s="81">
        <v>3483.0000000000005</v>
      </c>
      <c r="I105" s="82" t="str">
        <f>IF($H$1="","Введите курс",Таблица68[[#This Row],[Оптовая цена KRW за 1шт]]/$H$1)</f>
        <v>Введите курс</v>
      </c>
      <c r="J105" s="83"/>
      <c r="K105" s="84">
        <f>Таблица68[[#This Row],[Заказ коробок ]]*Таблица68[[#This Row],[Кол-во шт в коробке]]</f>
        <v>0</v>
      </c>
      <c r="L105" s="85">
        <f>Таблица68[[#This Row],[Общее кол-во шт]]*Таблица68[[#This Row],[Оптовая цена KRW за 1шт]]</f>
        <v>0</v>
      </c>
      <c r="M105" s="86" t="str">
        <f>IFERROR(Таблица68[[#This Row],[Общее кол-во шт]]*Таблица68[[#This Row],[Оптовая цена USD за 1шт]],"")</f>
        <v/>
      </c>
      <c r="N105" s="87"/>
    </row>
    <row r="106" spans="1:14" ht="22.5" customHeight="1">
      <c r="A106" s="44" t="s">
        <v>33305</v>
      </c>
      <c r="B106" s="76"/>
      <c r="C106" s="50" t="s">
        <v>33306</v>
      </c>
      <c r="D106" s="77" t="s">
        <v>33307</v>
      </c>
      <c r="E106" s="78"/>
      <c r="F106" s="79"/>
      <c r="G106" s="80">
        <v>100</v>
      </c>
      <c r="H106" s="81">
        <v>3483.0000000000005</v>
      </c>
      <c r="I106" s="82" t="str">
        <f>IF($H$1="","Введите курс",Таблица68[[#This Row],[Оптовая цена KRW за 1шт]]/$H$1)</f>
        <v>Введите курс</v>
      </c>
      <c r="J106" s="83"/>
      <c r="K106" s="84">
        <f>Таблица68[[#This Row],[Заказ коробок ]]*Таблица68[[#This Row],[Кол-во шт в коробке]]</f>
        <v>0</v>
      </c>
      <c r="L106" s="85">
        <f>Таблица68[[#This Row],[Общее кол-во шт]]*Таблица68[[#This Row],[Оптовая цена KRW за 1шт]]</f>
        <v>0</v>
      </c>
      <c r="M106" s="86" t="str">
        <f>IFERROR(Таблица68[[#This Row],[Общее кол-во шт]]*Таблица68[[#This Row],[Оптовая цена USD за 1шт]],"")</f>
        <v/>
      </c>
      <c r="N106" s="87"/>
    </row>
    <row r="107" spans="1:14" ht="22.5" customHeight="1">
      <c r="A107" s="44" t="s">
        <v>33308</v>
      </c>
      <c r="B107" s="76"/>
      <c r="C107" s="50" t="s">
        <v>33309</v>
      </c>
      <c r="D107" s="77" t="s">
        <v>33310</v>
      </c>
      <c r="E107" s="78"/>
      <c r="F107" s="79"/>
      <c r="G107" s="80">
        <v>100</v>
      </c>
      <c r="H107" s="81">
        <v>3483.0000000000005</v>
      </c>
      <c r="I107" s="82" t="str">
        <f>IF($H$1="","Введите курс",Таблица68[[#This Row],[Оптовая цена KRW за 1шт]]/$H$1)</f>
        <v>Введите курс</v>
      </c>
      <c r="J107" s="83"/>
      <c r="K107" s="84">
        <f>Таблица68[[#This Row],[Заказ коробок ]]*Таблица68[[#This Row],[Кол-во шт в коробке]]</f>
        <v>0</v>
      </c>
      <c r="L107" s="85">
        <f>Таблица68[[#This Row],[Общее кол-во шт]]*Таблица68[[#This Row],[Оптовая цена KRW за 1шт]]</f>
        <v>0</v>
      </c>
      <c r="M107" s="86" t="str">
        <f>IFERROR(Таблица68[[#This Row],[Общее кол-во шт]]*Таблица68[[#This Row],[Оптовая цена USD за 1шт]],"")</f>
        <v/>
      </c>
      <c r="N107" s="87"/>
    </row>
    <row r="108" spans="1:14" ht="22.5" customHeight="1">
      <c r="A108" s="44" t="s">
        <v>33311</v>
      </c>
      <c r="B108" s="76"/>
      <c r="C108" s="50" t="s">
        <v>33312</v>
      </c>
      <c r="D108" s="77" t="s">
        <v>33313</v>
      </c>
      <c r="E108" s="78"/>
      <c r="F108" s="79"/>
      <c r="G108" s="80">
        <v>100</v>
      </c>
      <c r="H108" s="81">
        <v>3483.0000000000005</v>
      </c>
      <c r="I108" s="82" t="str">
        <f>IF($H$1="","Введите курс",Таблица68[[#This Row],[Оптовая цена KRW за 1шт]]/$H$1)</f>
        <v>Введите курс</v>
      </c>
      <c r="J108" s="83"/>
      <c r="K108" s="84">
        <f>Таблица68[[#This Row],[Заказ коробок ]]*Таблица68[[#This Row],[Кол-во шт в коробке]]</f>
        <v>0</v>
      </c>
      <c r="L108" s="85">
        <f>Таблица68[[#This Row],[Общее кол-во шт]]*Таблица68[[#This Row],[Оптовая цена KRW за 1шт]]</f>
        <v>0</v>
      </c>
      <c r="M108" s="86" t="str">
        <f>IFERROR(Таблица68[[#This Row],[Общее кол-во шт]]*Таблица68[[#This Row],[Оптовая цена USD за 1шт]],"")</f>
        <v/>
      </c>
      <c r="N108" s="87"/>
    </row>
    <row r="109" spans="1:14" ht="22.5" customHeight="1">
      <c r="A109" s="44" t="s">
        <v>33314</v>
      </c>
      <c r="B109" s="76"/>
      <c r="C109" s="50" t="s">
        <v>33315</v>
      </c>
      <c r="D109" s="77" t="s">
        <v>33316</v>
      </c>
      <c r="E109" s="78"/>
      <c r="F109" s="79"/>
      <c r="G109" s="80">
        <v>100</v>
      </c>
      <c r="H109" s="81">
        <v>3483.0000000000005</v>
      </c>
      <c r="I109" s="82" t="str">
        <f>IF($H$1="","Введите курс",Таблица68[[#This Row],[Оптовая цена KRW за 1шт]]/$H$1)</f>
        <v>Введите курс</v>
      </c>
      <c r="J109" s="83"/>
      <c r="K109" s="84">
        <f>Таблица68[[#This Row],[Заказ коробок ]]*Таблица68[[#This Row],[Кол-во шт в коробке]]</f>
        <v>0</v>
      </c>
      <c r="L109" s="85">
        <f>Таблица68[[#This Row],[Общее кол-во шт]]*Таблица68[[#This Row],[Оптовая цена KRW за 1шт]]</f>
        <v>0</v>
      </c>
      <c r="M109" s="86" t="str">
        <f>IFERROR(Таблица68[[#This Row],[Общее кол-во шт]]*Таблица68[[#This Row],[Оптовая цена USD за 1шт]],"")</f>
        <v/>
      </c>
      <c r="N109" s="87"/>
    </row>
    <row r="110" spans="1:14" ht="22.5" customHeight="1">
      <c r="A110" s="44" t="s">
        <v>33317</v>
      </c>
      <c r="B110" s="76"/>
      <c r="C110" s="50" t="s">
        <v>33318</v>
      </c>
      <c r="D110" s="77" t="s">
        <v>33319</v>
      </c>
      <c r="E110" s="78"/>
      <c r="F110" s="79"/>
      <c r="G110" s="80">
        <v>100</v>
      </c>
      <c r="H110" s="81">
        <v>3483.0000000000005</v>
      </c>
      <c r="I110" s="82" t="str">
        <f>IF($H$1="","Введите курс",Таблица68[[#This Row],[Оптовая цена KRW за 1шт]]/$H$1)</f>
        <v>Введите курс</v>
      </c>
      <c r="J110" s="83"/>
      <c r="K110" s="84">
        <f>Таблица68[[#This Row],[Заказ коробок ]]*Таблица68[[#This Row],[Кол-во шт в коробке]]</f>
        <v>0</v>
      </c>
      <c r="L110" s="85">
        <f>Таблица68[[#This Row],[Общее кол-во шт]]*Таблица68[[#This Row],[Оптовая цена KRW за 1шт]]</f>
        <v>0</v>
      </c>
      <c r="M110" s="86" t="str">
        <f>IFERROR(Таблица68[[#This Row],[Общее кол-во шт]]*Таблица68[[#This Row],[Оптовая цена USD за 1шт]],"")</f>
        <v/>
      </c>
      <c r="N110" s="87"/>
    </row>
    <row r="111" spans="1:14" ht="22.5" customHeight="1">
      <c r="A111" s="44" t="s">
        <v>33320</v>
      </c>
      <c r="B111" s="76"/>
      <c r="C111" s="50" t="s">
        <v>33321</v>
      </c>
      <c r="D111" s="77" t="s">
        <v>33322</v>
      </c>
      <c r="E111" s="78"/>
      <c r="F111" s="79"/>
      <c r="G111" s="80">
        <v>100</v>
      </c>
      <c r="H111" s="81">
        <v>3780.0000000000005</v>
      </c>
      <c r="I111" s="82" t="str">
        <f>IF($H$1="","Введите курс",Таблица68[[#This Row],[Оптовая цена KRW за 1шт]]/$H$1)</f>
        <v>Введите курс</v>
      </c>
      <c r="J111" s="83"/>
      <c r="K111" s="84">
        <f>Таблица68[[#This Row],[Заказ коробок ]]*Таблица68[[#This Row],[Кол-во шт в коробке]]</f>
        <v>0</v>
      </c>
      <c r="L111" s="85">
        <f>Таблица68[[#This Row],[Общее кол-во шт]]*Таблица68[[#This Row],[Оптовая цена KRW за 1шт]]</f>
        <v>0</v>
      </c>
      <c r="M111" s="86" t="str">
        <f>IFERROR(Таблица68[[#This Row],[Общее кол-во шт]]*Таблица68[[#This Row],[Оптовая цена USD за 1шт]],"")</f>
        <v/>
      </c>
      <c r="N111" s="87"/>
    </row>
    <row r="112" spans="1:14" ht="22.5" customHeight="1">
      <c r="A112" s="44" t="s">
        <v>33323</v>
      </c>
      <c r="B112" s="76"/>
      <c r="C112" s="50" t="s">
        <v>33324</v>
      </c>
      <c r="D112" s="77" t="s">
        <v>33325</v>
      </c>
      <c r="E112" s="78"/>
      <c r="F112" s="79"/>
      <c r="G112" s="80">
        <v>100</v>
      </c>
      <c r="H112" s="81">
        <v>3483.0000000000005</v>
      </c>
      <c r="I112" s="82" t="str">
        <f>IF($H$1="","Введите курс",Таблица68[[#This Row],[Оптовая цена KRW за 1шт]]/$H$1)</f>
        <v>Введите курс</v>
      </c>
      <c r="J112" s="83"/>
      <c r="K112" s="84">
        <f>Таблица68[[#This Row],[Заказ коробок ]]*Таблица68[[#This Row],[Кол-во шт в коробке]]</f>
        <v>0</v>
      </c>
      <c r="L112" s="85">
        <f>Таблица68[[#This Row],[Общее кол-во шт]]*Таблица68[[#This Row],[Оптовая цена KRW за 1шт]]</f>
        <v>0</v>
      </c>
      <c r="M112" s="86" t="str">
        <f>IFERROR(Таблица68[[#This Row],[Общее кол-во шт]]*Таблица68[[#This Row],[Оптовая цена USD за 1шт]],"")</f>
        <v/>
      </c>
      <c r="N112" s="87"/>
    </row>
    <row r="113" spans="1:14" ht="22.5" customHeight="1">
      <c r="A113" s="44" t="s">
        <v>33326</v>
      </c>
      <c r="B113" s="76"/>
      <c r="C113" s="50" t="s">
        <v>33327</v>
      </c>
      <c r="D113" s="77" t="s">
        <v>33328</v>
      </c>
      <c r="E113" s="78"/>
      <c r="F113" s="79"/>
      <c r="G113" s="80">
        <v>100</v>
      </c>
      <c r="H113" s="81">
        <v>3483.0000000000005</v>
      </c>
      <c r="I113" s="82" t="str">
        <f>IF($H$1="","Введите курс",Таблица68[[#This Row],[Оптовая цена KRW за 1шт]]/$H$1)</f>
        <v>Введите курс</v>
      </c>
      <c r="J113" s="83"/>
      <c r="K113" s="84">
        <f>Таблица68[[#This Row],[Заказ коробок ]]*Таблица68[[#This Row],[Кол-во шт в коробке]]</f>
        <v>0</v>
      </c>
      <c r="L113" s="85">
        <f>Таблица68[[#This Row],[Общее кол-во шт]]*Таблица68[[#This Row],[Оптовая цена KRW за 1шт]]</f>
        <v>0</v>
      </c>
      <c r="M113" s="86" t="str">
        <f>IFERROR(Таблица68[[#This Row],[Общее кол-во шт]]*Таблица68[[#This Row],[Оптовая цена USD за 1шт]],"")</f>
        <v/>
      </c>
      <c r="N113" s="87"/>
    </row>
    <row r="114" spans="1:14" ht="22.5" customHeight="1">
      <c r="A114" s="44" t="s">
        <v>33329</v>
      </c>
      <c r="B114" s="76"/>
      <c r="C114" s="50" t="s">
        <v>33330</v>
      </c>
      <c r="D114" s="77" t="s">
        <v>33331</v>
      </c>
      <c r="E114" s="78"/>
      <c r="F114" s="79"/>
      <c r="G114" s="80">
        <v>100</v>
      </c>
      <c r="H114" s="81">
        <v>3483.0000000000005</v>
      </c>
      <c r="I114" s="82" t="str">
        <f>IF($H$1="","Введите курс",Таблица68[[#This Row],[Оптовая цена KRW за 1шт]]/$H$1)</f>
        <v>Введите курс</v>
      </c>
      <c r="J114" s="83"/>
      <c r="K114" s="84">
        <f>Таблица68[[#This Row],[Заказ коробок ]]*Таблица68[[#This Row],[Кол-во шт в коробке]]</f>
        <v>0</v>
      </c>
      <c r="L114" s="85">
        <f>Таблица68[[#This Row],[Общее кол-во шт]]*Таблица68[[#This Row],[Оптовая цена KRW за 1шт]]</f>
        <v>0</v>
      </c>
      <c r="M114" s="86" t="str">
        <f>IFERROR(Таблица68[[#This Row],[Общее кол-во шт]]*Таблица68[[#This Row],[Оптовая цена USD за 1шт]],"")</f>
        <v/>
      </c>
      <c r="N114" s="87"/>
    </row>
    <row r="115" spans="1:14" ht="22.5" customHeight="1">
      <c r="A115" s="44" t="s">
        <v>33332</v>
      </c>
      <c r="B115" s="76"/>
      <c r="C115" s="50" t="s">
        <v>33333</v>
      </c>
      <c r="D115" s="77" t="s">
        <v>33334</v>
      </c>
      <c r="E115" s="78"/>
      <c r="F115" s="79"/>
      <c r="G115" s="80">
        <v>100</v>
      </c>
      <c r="H115" s="81">
        <v>3483.0000000000005</v>
      </c>
      <c r="I115" s="82" t="str">
        <f>IF($H$1="","Введите курс",Таблица68[[#This Row],[Оптовая цена KRW за 1шт]]/$H$1)</f>
        <v>Введите курс</v>
      </c>
      <c r="J115" s="83"/>
      <c r="K115" s="84">
        <f>Таблица68[[#This Row],[Заказ коробок ]]*Таблица68[[#This Row],[Кол-во шт в коробке]]</f>
        <v>0</v>
      </c>
      <c r="L115" s="85">
        <f>Таблица68[[#This Row],[Общее кол-во шт]]*Таблица68[[#This Row],[Оптовая цена KRW за 1шт]]</f>
        <v>0</v>
      </c>
      <c r="M115" s="86" t="str">
        <f>IFERROR(Таблица68[[#This Row],[Общее кол-во шт]]*Таблица68[[#This Row],[Оптовая цена USD за 1шт]],"")</f>
        <v/>
      </c>
      <c r="N115" s="87"/>
    </row>
    <row r="116" spans="1:14" ht="22.5" customHeight="1">
      <c r="A116" s="44" t="s">
        <v>33335</v>
      </c>
      <c r="B116" s="76"/>
      <c r="C116" s="50" t="s">
        <v>33336</v>
      </c>
      <c r="D116" s="77" t="s">
        <v>33337</v>
      </c>
      <c r="E116" s="78"/>
      <c r="F116" s="79"/>
      <c r="G116" s="80">
        <v>100</v>
      </c>
      <c r="H116" s="81">
        <v>3483.0000000000005</v>
      </c>
      <c r="I116" s="82" t="str">
        <f>IF($H$1="","Введите курс",Таблица68[[#This Row],[Оптовая цена KRW за 1шт]]/$H$1)</f>
        <v>Введите курс</v>
      </c>
      <c r="J116" s="83"/>
      <c r="K116" s="84">
        <f>Таблица68[[#This Row],[Заказ коробок ]]*Таблица68[[#This Row],[Кол-во шт в коробке]]</f>
        <v>0</v>
      </c>
      <c r="L116" s="85">
        <f>Таблица68[[#This Row],[Общее кол-во шт]]*Таблица68[[#This Row],[Оптовая цена KRW за 1шт]]</f>
        <v>0</v>
      </c>
      <c r="M116" s="86" t="str">
        <f>IFERROR(Таблица68[[#This Row],[Общее кол-во шт]]*Таблица68[[#This Row],[Оптовая цена USD за 1шт]],"")</f>
        <v/>
      </c>
      <c r="N116" s="87"/>
    </row>
    <row r="117" spans="1:14" ht="22.5" customHeight="1">
      <c r="A117" s="44" t="s">
        <v>33338</v>
      </c>
      <c r="B117" s="76"/>
      <c r="C117" s="50" t="s">
        <v>33339</v>
      </c>
      <c r="D117" s="77" t="s">
        <v>33340</v>
      </c>
      <c r="E117" s="78"/>
      <c r="F117" s="79"/>
      <c r="G117" s="80">
        <v>100</v>
      </c>
      <c r="H117" s="81">
        <v>3483.0000000000005</v>
      </c>
      <c r="I117" s="82" t="str">
        <f>IF($H$1="","Введите курс",Таблица68[[#This Row],[Оптовая цена KRW за 1шт]]/$H$1)</f>
        <v>Введите курс</v>
      </c>
      <c r="J117" s="83"/>
      <c r="K117" s="84">
        <f>Таблица68[[#This Row],[Заказ коробок ]]*Таблица68[[#This Row],[Кол-во шт в коробке]]</f>
        <v>0</v>
      </c>
      <c r="L117" s="85">
        <f>Таблица68[[#This Row],[Общее кол-во шт]]*Таблица68[[#This Row],[Оптовая цена KRW за 1шт]]</f>
        <v>0</v>
      </c>
      <c r="M117" s="86" t="str">
        <f>IFERROR(Таблица68[[#This Row],[Общее кол-во шт]]*Таблица68[[#This Row],[Оптовая цена USD за 1шт]],"")</f>
        <v/>
      </c>
      <c r="N117" s="87"/>
    </row>
    <row r="118" spans="1:14" ht="22.5" customHeight="1">
      <c r="A118" s="44" t="s">
        <v>33341</v>
      </c>
      <c r="B118" s="76"/>
      <c r="C118" s="50" t="s">
        <v>33342</v>
      </c>
      <c r="D118" s="77" t="s">
        <v>33343</v>
      </c>
      <c r="E118" s="78"/>
      <c r="F118" s="79"/>
      <c r="G118" s="80">
        <v>100</v>
      </c>
      <c r="H118" s="81">
        <v>3483.0000000000005</v>
      </c>
      <c r="I118" s="82" t="str">
        <f>IF($H$1="","Введите курс",Таблица68[[#This Row],[Оптовая цена KRW за 1шт]]/$H$1)</f>
        <v>Введите курс</v>
      </c>
      <c r="J118" s="83"/>
      <c r="K118" s="84">
        <f>Таблица68[[#This Row],[Заказ коробок ]]*Таблица68[[#This Row],[Кол-во шт в коробке]]</f>
        <v>0</v>
      </c>
      <c r="L118" s="85">
        <f>Таблица68[[#This Row],[Общее кол-во шт]]*Таблица68[[#This Row],[Оптовая цена KRW за 1шт]]</f>
        <v>0</v>
      </c>
      <c r="M118" s="86" t="str">
        <f>IFERROR(Таблица68[[#This Row],[Общее кол-во шт]]*Таблица68[[#This Row],[Оптовая цена USD за 1шт]],"")</f>
        <v/>
      </c>
      <c r="N118" s="87"/>
    </row>
    <row r="119" spans="1:14" ht="22.5" customHeight="1">
      <c r="A119" s="44" t="s">
        <v>33344</v>
      </c>
      <c r="B119" s="76"/>
      <c r="C119" s="50" t="s">
        <v>33345</v>
      </c>
      <c r="D119" s="77" t="s">
        <v>33346</v>
      </c>
      <c r="E119" s="78"/>
      <c r="F119" s="79"/>
      <c r="G119" s="80">
        <v>100</v>
      </c>
      <c r="H119" s="81">
        <v>3483.0000000000005</v>
      </c>
      <c r="I119" s="82" t="str">
        <f>IF($H$1="","Введите курс",Таблица68[[#This Row],[Оптовая цена KRW за 1шт]]/$H$1)</f>
        <v>Введите курс</v>
      </c>
      <c r="J119" s="83"/>
      <c r="K119" s="84">
        <f>Таблица68[[#This Row],[Заказ коробок ]]*Таблица68[[#This Row],[Кол-во шт в коробке]]</f>
        <v>0</v>
      </c>
      <c r="L119" s="85">
        <f>Таблица68[[#This Row],[Общее кол-во шт]]*Таблица68[[#This Row],[Оптовая цена KRW за 1шт]]</f>
        <v>0</v>
      </c>
      <c r="M119" s="86" t="str">
        <f>IFERROR(Таблица68[[#This Row],[Общее кол-во шт]]*Таблица68[[#This Row],[Оптовая цена USD за 1шт]],"")</f>
        <v/>
      </c>
      <c r="N119" s="87"/>
    </row>
    <row r="120" spans="1:14" ht="22.5" customHeight="1">
      <c r="A120" s="44" t="s">
        <v>33347</v>
      </c>
      <c r="B120" s="76"/>
      <c r="C120" s="50" t="s">
        <v>33348</v>
      </c>
      <c r="D120" s="77" t="s">
        <v>33349</v>
      </c>
      <c r="E120" s="78"/>
      <c r="F120" s="79"/>
      <c r="G120" s="80">
        <v>100</v>
      </c>
      <c r="H120" s="81">
        <v>3483.0000000000005</v>
      </c>
      <c r="I120" s="82" t="str">
        <f>IF($H$1="","Введите курс",Таблица68[[#This Row],[Оптовая цена KRW за 1шт]]/$H$1)</f>
        <v>Введите курс</v>
      </c>
      <c r="J120" s="83"/>
      <c r="K120" s="84">
        <f>Таблица68[[#This Row],[Заказ коробок ]]*Таблица68[[#This Row],[Кол-во шт в коробке]]</f>
        <v>0</v>
      </c>
      <c r="L120" s="85">
        <f>Таблица68[[#This Row],[Общее кол-во шт]]*Таблица68[[#This Row],[Оптовая цена KRW за 1шт]]</f>
        <v>0</v>
      </c>
      <c r="M120" s="86" t="str">
        <f>IFERROR(Таблица68[[#This Row],[Общее кол-во шт]]*Таблица68[[#This Row],[Оптовая цена USD за 1шт]],"")</f>
        <v/>
      </c>
      <c r="N120" s="87"/>
    </row>
    <row r="121" spans="1:14" ht="22.5" customHeight="1">
      <c r="A121" s="44" t="s">
        <v>33350</v>
      </c>
      <c r="B121" s="76"/>
      <c r="C121" s="50" t="s">
        <v>33351</v>
      </c>
      <c r="D121" s="77" t="s">
        <v>33352</v>
      </c>
      <c r="E121" s="78"/>
      <c r="F121" s="79"/>
      <c r="G121" s="80">
        <v>100</v>
      </c>
      <c r="H121" s="81">
        <v>3483.0000000000005</v>
      </c>
      <c r="I121" s="82" t="str">
        <f>IF($H$1="","Введите курс",Таблица68[[#This Row],[Оптовая цена KRW за 1шт]]/$H$1)</f>
        <v>Введите курс</v>
      </c>
      <c r="J121" s="83"/>
      <c r="K121" s="84">
        <f>Таблица68[[#This Row],[Заказ коробок ]]*Таблица68[[#This Row],[Кол-во шт в коробке]]</f>
        <v>0</v>
      </c>
      <c r="L121" s="85">
        <f>Таблица68[[#This Row],[Общее кол-во шт]]*Таблица68[[#This Row],[Оптовая цена KRW за 1шт]]</f>
        <v>0</v>
      </c>
      <c r="M121" s="86" t="str">
        <f>IFERROR(Таблица68[[#This Row],[Общее кол-во шт]]*Таблица68[[#This Row],[Оптовая цена USD за 1шт]],"")</f>
        <v/>
      </c>
      <c r="N121" s="87"/>
    </row>
    <row r="122" spans="1:14" ht="22.5" customHeight="1">
      <c r="A122" s="44" t="s">
        <v>33353</v>
      </c>
      <c r="B122" s="76"/>
      <c r="C122" s="50" t="s">
        <v>33354</v>
      </c>
      <c r="D122" s="77" t="s">
        <v>33355</v>
      </c>
      <c r="E122" s="78"/>
      <c r="F122" s="79"/>
      <c r="G122" s="80">
        <v>169</v>
      </c>
      <c r="H122" s="81">
        <v>1512</v>
      </c>
      <c r="I122" s="82" t="str">
        <f>IF($H$1="","Введите курс",Таблица68[[#This Row],[Оптовая цена KRW за 1шт]]/$H$1)</f>
        <v>Введите курс</v>
      </c>
      <c r="J122" s="83"/>
      <c r="K122" s="84">
        <f>Таблица68[[#This Row],[Заказ коробок ]]*Таблица68[[#This Row],[Кол-во шт в коробке]]</f>
        <v>0</v>
      </c>
      <c r="L122" s="85">
        <f>Таблица68[[#This Row],[Общее кол-во шт]]*Таблица68[[#This Row],[Оптовая цена KRW за 1шт]]</f>
        <v>0</v>
      </c>
      <c r="M122" s="86" t="str">
        <f>IFERROR(Таблица68[[#This Row],[Общее кол-во шт]]*Таблица68[[#This Row],[Оптовая цена USD за 1шт]],"")</f>
        <v/>
      </c>
      <c r="N122" s="87"/>
    </row>
    <row r="123" spans="1:14" ht="22.5" customHeight="1">
      <c r="A123" s="44" t="s">
        <v>33356</v>
      </c>
      <c r="B123" s="76"/>
      <c r="C123" s="50" t="s">
        <v>33357</v>
      </c>
      <c r="D123" s="77" t="s">
        <v>33358</v>
      </c>
      <c r="E123" s="78"/>
      <c r="F123" s="79"/>
      <c r="G123" s="80">
        <v>169</v>
      </c>
      <c r="H123" s="81">
        <v>1512</v>
      </c>
      <c r="I123" s="82" t="str">
        <f>IF($H$1="","Введите курс",Таблица68[[#This Row],[Оптовая цена KRW за 1шт]]/$H$1)</f>
        <v>Введите курс</v>
      </c>
      <c r="J123" s="83"/>
      <c r="K123" s="84">
        <f>Таблица68[[#This Row],[Заказ коробок ]]*Таблица68[[#This Row],[Кол-во шт в коробке]]</f>
        <v>0</v>
      </c>
      <c r="L123" s="85">
        <f>Таблица68[[#This Row],[Общее кол-во шт]]*Таблица68[[#This Row],[Оптовая цена KRW за 1шт]]</f>
        <v>0</v>
      </c>
      <c r="M123" s="86" t="str">
        <f>IFERROR(Таблица68[[#This Row],[Общее кол-во шт]]*Таблица68[[#This Row],[Оптовая цена USD за 1шт]],"")</f>
        <v/>
      </c>
      <c r="N123" s="87"/>
    </row>
    <row r="124" spans="1:14" ht="22.5" customHeight="1">
      <c r="A124" s="44" t="s">
        <v>33359</v>
      </c>
      <c r="B124" s="76"/>
      <c r="C124" s="50" t="s">
        <v>33360</v>
      </c>
      <c r="D124" s="77" t="s">
        <v>33361</v>
      </c>
      <c r="E124" s="78"/>
      <c r="F124" s="79"/>
      <c r="G124" s="80">
        <v>169</v>
      </c>
      <c r="H124" s="81">
        <v>1512</v>
      </c>
      <c r="I124" s="82" t="str">
        <f>IF($H$1="","Введите курс",Таблица68[[#This Row],[Оптовая цена KRW за 1шт]]/$H$1)</f>
        <v>Введите курс</v>
      </c>
      <c r="J124" s="83"/>
      <c r="K124" s="84">
        <f>Таблица68[[#This Row],[Заказ коробок ]]*Таблица68[[#This Row],[Кол-во шт в коробке]]</f>
        <v>0</v>
      </c>
      <c r="L124" s="85">
        <f>Таблица68[[#This Row],[Общее кол-во шт]]*Таблица68[[#This Row],[Оптовая цена KRW за 1шт]]</f>
        <v>0</v>
      </c>
      <c r="M124" s="86" t="str">
        <f>IFERROR(Таблица68[[#This Row],[Общее кол-во шт]]*Таблица68[[#This Row],[Оптовая цена USD за 1шт]],"")</f>
        <v/>
      </c>
      <c r="N124" s="87"/>
    </row>
    <row r="125" spans="1:14" ht="22.5" customHeight="1">
      <c r="A125" s="44" t="s">
        <v>33362</v>
      </c>
      <c r="B125" s="76"/>
      <c r="C125" s="50" t="s">
        <v>33363</v>
      </c>
      <c r="D125" s="77" t="s">
        <v>33364</v>
      </c>
      <c r="E125" s="78"/>
      <c r="F125" s="79"/>
      <c r="G125" s="80">
        <v>169</v>
      </c>
      <c r="H125" s="81">
        <v>1512</v>
      </c>
      <c r="I125" s="82" t="str">
        <f>IF($H$1="","Введите курс",Таблица68[[#This Row],[Оптовая цена KRW за 1шт]]/$H$1)</f>
        <v>Введите курс</v>
      </c>
      <c r="J125" s="83"/>
      <c r="K125" s="84">
        <f>Таблица68[[#This Row],[Заказ коробок ]]*Таблица68[[#This Row],[Кол-во шт в коробке]]</f>
        <v>0</v>
      </c>
      <c r="L125" s="85">
        <f>Таблица68[[#This Row],[Общее кол-во шт]]*Таблица68[[#This Row],[Оптовая цена KRW за 1шт]]</f>
        <v>0</v>
      </c>
      <c r="M125" s="86" t="str">
        <f>IFERROR(Таблица68[[#This Row],[Общее кол-во шт]]*Таблица68[[#This Row],[Оптовая цена USD за 1шт]],"")</f>
        <v/>
      </c>
      <c r="N125" s="87"/>
    </row>
    <row r="126" spans="1:14" ht="22.5" customHeight="1">
      <c r="A126" s="44" t="s">
        <v>33365</v>
      </c>
      <c r="B126" s="76"/>
      <c r="C126" s="50" t="s">
        <v>33366</v>
      </c>
      <c r="D126" s="77" t="s">
        <v>33367</v>
      </c>
      <c r="E126" s="78"/>
      <c r="F126" s="79"/>
      <c r="G126" s="80">
        <v>169</v>
      </c>
      <c r="H126" s="81">
        <v>1512</v>
      </c>
      <c r="I126" s="82" t="str">
        <f>IF($H$1="","Введите курс",Таблица68[[#This Row],[Оптовая цена KRW за 1шт]]/$H$1)</f>
        <v>Введите курс</v>
      </c>
      <c r="J126" s="83"/>
      <c r="K126" s="84">
        <f>Таблица68[[#This Row],[Заказ коробок ]]*Таблица68[[#This Row],[Кол-во шт в коробке]]</f>
        <v>0</v>
      </c>
      <c r="L126" s="85">
        <f>Таблица68[[#This Row],[Общее кол-во шт]]*Таблица68[[#This Row],[Оптовая цена KRW за 1шт]]</f>
        <v>0</v>
      </c>
      <c r="M126" s="86" t="str">
        <f>IFERROR(Таблица68[[#This Row],[Общее кол-во шт]]*Таблица68[[#This Row],[Оптовая цена USD за 1шт]],"")</f>
        <v/>
      </c>
      <c r="N126" s="87"/>
    </row>
    <row r="127" spans="1:14" ht="22.5" customHeight="1">
      <c r="A127" s="44" t="s">
        <v>33368</v>
      </c>
      <c r="B127" s="76"/>
      <c r="C127" s="50" t="s">
        <v>33369</v>
      </c>
      <c r="D127" s="77" t="s">
        <v>33370</v>
      </c>
      <c r="E127" s="78"/>
      <c r="F127" s="79"/>
      <c r="G127" s="80">
        <v>100</v>
      </c>
      <c r="H127" s="81">
        <v>6507</v>
      </c>
      <c r="I127" s="82" t="str">
        <f>IF($H$1="","Введите курс",Таблица68[[#This Row],[Оптовая цена KRW за 1шт]]/$H$1)</f>
        <v>Введите курс</v>
      </c>
      <c r="J127" s="83"/>
      <c r="K127" s="84">
        <f>Таблица68[[#This Row],[Заказ коробок ]]*Таблица68[[#This Row],[Кол-во шт в коробке]]</f>
        <v>0</v>
      </c>
      <c r="L127" s="85">
        <f>Таблица68[[#This Row],[Общее кол-во шт]]*Таблица68[[#This Row],[Оптовая цена KRW за 1шт]]</f>
        <v>0</v>
      </c>
      <c r="M127" s="86" t="str">
        <f>IFERROR(Таблица68[[#This Row],[Общее кол-во шт]]*Таблица68[[#This Row],[Оптовая цена USD за 1шт]],"")</f>
        <v/>
      </c>
      <c r="N127" s="87"/>
    </row>
    <row r="128" spans="1:14" ht="22.5" customHeight="1">
      <c r="A128" s="44" t="s">
        <v>33371</v>
      </c>
      <c r="B128" s="76"/>
      <c r="C128" s="50" t="s">
        <v>33372</v>
      </c>
      <c r="D128" s="77" t="s">
        <v>33373</v>
      </c>
      <c r="E128" s="78"/>
      <c r="F128" s="79"/>
      <c r="G128" s="80">
        <v>100</v>
      </c>
      <c r="H128" s="81">
        <v>6507</v>
      </c>
      <c r="I128" s="82" t="str">
        <f>IF($H$1="","Введите курс",Таблица68[[#This Row],[Оптовая цена KRW за 1шт]]/$H$1)</f>
        <v>Введите курс</v>
      </c>
      <c r="J128" s="83"/>
      <c r="K128" s="84">
        <f>Таблица68[[#This Row],[Заказ коробок ]]*Таблица68[[#This Row],[Кол-во шт в коробке]]</f>
        <v>0</v>
      </c>
      <c r="L128" s="85">
        <f>Таблица68[[#This Row],[Общее кол-во шт]]*Таблица68[[#This Row],[Оптовая цена KRW за 1шт]]</f>
        <v>0</v>
      </c>
      <c r="M128" s="86" t="str">
        <f>IFERROR(Таблица68[[#This Row],[Общее кол-во шт]]*Таблица68[[#This Row],[Оптовая цена USD за 1шт]],"")</f>
        <v/>
      </c>
      <c r="N128" s="87"/>
    </row>
    <row r="129" spans="1:14" ht="22.5" customHeight="1">
      <c r="A129" s="44" t="s">
        <v>33374</v>
      </c>
      <c r="B129" s="76"/>
      <c r="C129" s="50" t="s">
        <v>33375</v>
      </c>
      <c r="D129" s="77" t="s">
        <v>33376</v>
      </c>
      <c r="E129" s="78"/>
      <c r="F129" s="79"/>
      <c r="G129" s="80">
        <v>100</v>
      </c>
      <c r="H129" s="81">
        <v>6507</v>
      </c>
      <c r="I129" s="82" t="str">
        <f>IF($H$1="","Введите курс",Таблица68[[#This Row],[Оптовая цена KRW за 1шт]]/$H$1)</f>
        <v>Введите курс</v>
      </c>
      <c r="J129" s="83"/>
      <c r="K129" s="84">
        <f>Таблица68[[#This Row],[Заказ коробок ]]*Таблица68[[#This Row],[Кол-во шт в коробке]]</f>
        <v>0</v>
      </c>
      <c r="L129" s="85">
        <f>Таблица68[[#This Row],[Общее кол-во шт]]*Таблица68[[#This Row],[Оптовая цена KRW за 1шт]]</f>
        <v>0</v>
      </c>
      <c r="M129" s="86" t="str">
        <f>IFERROR(Таблица68[[#This Row],[Общее кол-во шт]]*Таблица68[[#This Row],[Оптовая цена USD за 1шт]],"")</f>
        <v/>
      </c>
      <c r="N129" s="87"/>
    </row>
    <row r="130" spans="1:14" ht="22.5" customHeight="1">
      <c r="A130" s="44" t="s">
        <v>33377</v>
      </c>
      <c r="B130" s="76"/>
      <c r="C130" s="50" t="s">
        <v>33378</v>
      </c>
      <c r="D130" s="77" t="s">
        <v>33379</v>
      </c>
      <c r="E130" s="78"/>
      <c r="F130" s="79"/>
      <c r="G130" s="80">
        <v>100</v>
      </c>
      <c r="H130" s="81">
        <v>6507</v>
      </c>
      <c r="I130" s="82" t="str">
        <f>IF($H$1="","Введите курс",Таблица68[[#This Row],[Оптовая цена KRW за 1шт]]/$H$1)</f>
        <v>Введите курс</v>
      </c>
      <c r="J130" s="83"/>
      <c r="K130" s="84">
        <f>Таблица68[[#This Row],[Заказ коробок ]]*Таблица68[[#This Row],[Кол-во шт в коробке]]</f>
        <v>0</v>
      </c>
      <c r="L130" s="85">
        <f>Таблица68[[#This Row],[Общее кол-во шт]]*Таблица68[[#This Row],[Оптовая цена KRW за 1шт]]</f>
        <v>0</v>
      </c>
      <c r="M130" s="86" t="str">
        <f>IFERROR(Таблица68[[#This Row],[Общее кол-во шт]]*Таблица68[[#This Row],[Оптовая цена USD за 1шт]],"")</f>
        <v/>
      </c>
      <c r="N130" s="87"/>
    </row>
    <row r="131" spans="1:14" ht="22.5" customHeight="1">
      <c r="A131" s="44" t="s">
        <v>33380</v>
      </c>
      <c r="B131" s="76"/>
      <c r="C131" s="50" t="s">
        <v>33381</v>
      </c>
      <c r="D131" s="77" t="s">
        <v>33382</v>
      </c>
      <c r="E131" s="78"/>
      <c r="F131" s="79"/>
      <c r="G131" s="80">
        <v>100</v>
      </c>
      <c r="H131" s="81">
        <v>6507</v>
      </c>
      <c r="I131" s="82" t="str">
        <f>IF($H$1="","Введите курс",Таблица68[[#This Row],[Оптовая цена KRW за 1шт]]/$H$1)</f>
        <v>Введите курс</v>
      </c>
      <c r="J131" s="83"/>
      <c r="K131" s="84">
        <f>Таблица68[[#This Row],[Заказ коробок ]]*Таблица68[[#This Row],[Кол-во шт в коробке]]</f>
        <v>0</v>
      </c>
      <c r="L131" s="85">
        <f>Таблица68[[#This Row],[Общее кол-во шт]]*Таблица68[[#This Row],[Оптовая цена KRW за 1шт]]</f>
        <v>0</v>
      </c>
      <c r="M131" s="86" t="str">
        <f>IFERROR(Таблица68[[#This Row],[Общее кол-во шт]]*Таблица68[[#This Row],[Оптовая цена USD за 1шт]],"")</f>
        <v/>
      </c>
      <c r="N131" s="87"/>
    </row>
    <row r="132" spans="1:14" ht="22.5" customHeight="1">
      <c r="A132" s="44" t="s">
        <v>33383</v>
      </c>
      <c r="B132" s="76"/>
      <c r="C132" s="50" t="s">
        <v>33384</v>
      </c>
      <c r="D132" s="77" t="s">
        <v>33385</v>
      </c>
      <c r="E132" s="78"/>
      <c r="F132" s="79"/>
      <c r="G132" s="80">
        <v>100</v>
      </c>
      <c r="H132" s="81">
        <v>6507</v>
      </c>
      <c r="I132" s="82" t="str">
        <f>IF($H$1="","Введите курс",Таблица68[[#This Row],[Оптовая цена KRW за 1шт]]/$H$1)</f>
        <v>Введите курс</v>
      </c>
      <c r="J132" s="83"/>
      <c r="K132" s="84">
        <f>Таблица68[[#This Row],[Заказ коробок ]]*Таблица68[[#This Row],[Кол-во шт в коробке]]</f>
        <v>0</v>
      </c>
      <c r="L132" s="85">
        <f>Таблица68[[#This Row],[Общее кол-во шт]]*Таблица68[[#This Row],[Оптовая цена KRW за 1шт]]</f>
        <v>0</v>
      </c>
      <c r="M132" s="86" t="str">
        <f>IFERROR(Таблица68[[#This Row],[Общее кол-во шт]]*Таблица68[[#This Row],[Оптовая цена USD за 1шт]],"")</f>
        <v/>
      </c>
      <c r="N132" s="87"/>
    </row>
    <row r="133" spans="1:14" ht="22.5" customHeight="1">
      <c r="A133" s="44" t="s">
        <v>33386</v>
      </c>
      <c r="B133" s="76"/>
      <c r="C133" s="50" t="s">
        <v>33387</v>
      </c>
      <c r="D133" s="77" t="s">
        <v>33388</v>
      </c>
      <c r="E133" s="78"/>
      <c r="F133" s="79"/>
      <c r="G133" s="80">
        <v>100</v>
      </c>
      <c r="H133" s="81">
        <v>19656</v>
      </c>
      <c r="I133" s="82" t="str">
        <f>IF($H$1="","Введите курс",Таблица68[[#This Row],[Оптовая цена KRW за 1шт]]/$H$1)</f>
        <v>Введите курс</v>
      </c>
      <c r="J133" s="83"/>
      <c r="K133" s="84">
        <f>Таблица68[[#This Row],[Заказ коробок ]]*Таблица68[[#This Row],[Кол-во шт в коробке]]</f>
        <v>0</v>
      </c>
      <c r="L133" s="85">
        <f>Таблица68[[#This Row],[Общее кол-во шт]]*Таблица68[[#This Row],[Оптовая цена KRW за 1шт]]</f>
        <v>0</v>
      </c>
      <c r="M133" s="86" t="str">
        <f>IFERROR(Таблица68[[#This Row],[Общее кол-во шт]]*Таблица68[[#This Row],[Оптовая цена USD за 1шт]],"")</f>
        <v/>
      </c>
      <c r="N133" s="87"/>
    </row>
    <row r="134" spans="1:14" ht="22.5" customHeight="1">
      <c r="A134" s="44" t="s">
        <v>33389</v>
      </c>
      <c r="B134" s="76"/>
      <c r="C134" s="50" t="s">
        <v>33390</v>
      </c>
      <c r="D134" s="77" t="s">
        <v>33391</v>
      </c>
      <c r="E134" s="78"/>
      <c r="F134" s="79"/>
      <c r="G134" s="80">
        <v>100</v>
      </c>
      <c r="H134" s="81">
        <v>19656</v>
      </c>
      <c r="I134" s="82" t="str">
        <f>IF($H$1="","Введите курс",Таблица68[[#This Row],[Оптовая цена KRW за 1шт]]/$H$1)</f>
        <v>Введите курс</v>
      </c>
      <c r="J134" s="83"/>
      <c r="K134" s="84">
        <f>Таблица68[[#This Row],[Заказ коробок ]]*Таблица68[[#This Row],[Кол-во шт в коробке]]</f>
        <v>0</v>
      </c>
      <c r="L134" s="85">
        <f>Таблица68[[#This Row],[Общее кол-во шт]]*Таблица68[[#This Row],[Оптовая цена KRW за 1шт]]</f>
        <v>0</v>
      </c>
      <c r="M134" s="86" t="str">
        <f>IFERROR(Таблица68[[#This Row],[Общее кол-во шт]]*Таблица68[[#This Row],[Оптовая цена USD за 1шт]],"")</f>
        <v/>
      </c>
      <c r="N134" s="87"/>
    </row>
    <row r="135" spans="1:14" ht="22.5" customHeight="1">
      <c r="A135" s="44" t="s">
        <v>33392</v>
      </c>
      <c r="B135" s="76"/>
      <c r="C135" s="50" t="s">
        <v>33393</v>
      </c>
      <c r="D135" s="77" t="s">
        <v>33394</v>
      </c>
      <c r="E135" s="78"/>
      <c r="F135" s="79"/>
      <c r="G135" s="80">
        <v>100</v>
      </c>
      <c r="H135" s="81">
        <v>19656</v>
      </c>
      <c r="I135" s="82" t="str">
        <f>IF($H$1="","Введите курс",Таблица68[[#This Row],[Оптовая цена KRW за 1шт]]/$H$1)</f>
        <v>Введите курс</v>
      </c>
      <c r="J135" s="83"/>
      <c r="K135" s="84">
        <f>Таблица68[[#This Row],[Заказ коробок ]]*Таблица68[[#This Row],[Кол-во шт в коробке]]</f>
        <v>0</v>
      </c>
      <c r="L135" s="85">
        <f>Таблица68[[#This Row],[Общее кол-во шт]]*Таблица68[[#This Row],[Оптовая цена KRW за 1шт]]</f>
        <v>0</v>
      </c>
      <c r="M135" s="86" t="str">
        <f>IFERROR(Таблица68[[#This Row],[Общее кол-во шт]]*Таблица68[[#This Row],[Оптовая цена USD за 1шт]],"")</f>
        <v/>
      </c>
      <c r="N135" s="87"/>
    </row>
    <row r="136" spans="1:14" ht="22.5" customHeight="1">
      <c r="A136" s="44" t="s">
        <v>33395</v>
      </c>
      <c r="B136" s="76"/>
      <c r="C136" s="50" t="s">
        <v>33396</v>
      </c>
      <c r="D136" s="77" t="s">
        <v>33397</v>
      </c>
      <c r="E136" s="78"/>
      <c r="F136" s="79"/>
      <c r="G136" s="80">
        <v>100</v>
      </c>
      <c r="H136" s="81">
        <v>19656</v>
      </c>
      <c r="I136" s="82" t="str">
        <f>IF($H$1="","Введите курс",Таблица68[[#This Row],[Оптовая цена KRW за 1шт]]/$H$1)</f>
        <v>Введите курс</v>
      </c>
      <c r="J136" s="83"/>
      <c r="K136" s="84">
        <f>Таблица68[[#This Row],[Заказ коробок ]]*Таблица68[[#This Row],[Кол-во шт в коробке]]</f>
        <v>0</v>
      </c>
      <c r="L136" s="85">
        <f>Таблица68[[#This Row],[Общее кол-во шт]]*Таблица68[[#This Row],[Оптовая цена KRW за 1шт]]</f>
        <v>0</v>
      </c>
      <c r="M136" s="86" t="str">
        <f>IFERROR(Таблица68[[#This Row],[Общее кол-во шт]]*Таблица68[[#This Row],[Оптовая цена USD за 1шт]],"")</f>
        <v/>
      </c>
      <c r="N136" s="87"/>
    </row>
    <row r="137" spans="1:14" ht="22.5" customHeight="1">
      <c r="A137" s="44" t="s">
        <v>33398</v>
      </c>
      <c r="B137" s="76"/>
      <c r="C137" s="50" t="s">
        <v>33399</v>
      </c>
      <c r="D137" s="77" t="s">
        <v>33400</v>
      </c>
      <c r="E137" s="78"/>
      <c r="F137" s="79"/>
      <c r="G137" s="80">
        <v>100</v>
      </c>
      <c r="H137" s="81">
        <v>19656</v>
      </c>
      <c r="I137" s="82" t="str">
        <f>IF($H$1="","Введите курс",Таблица68[[#This Row],[Оптовая цена KRW за 1шт]]/$H$1)</f>
        <v>Введите курс</v>
      </c>
      <c r="J137" s="83"/>
      <c r="K137" s="84">
        <f>Таблица68[[#This Row],[Заказ коробок ]]*Таблица68[[#This Row],[Кол-во шт в коробке]]</f>
        <v>0</v>
      </c>
      <c r="L137" s="85">
        <f>Таблица68[[#This Row],[Общее кол-во шт]]*Таблица68[[#This Row],[Оптовая цена KRW за 1шт]]</f>
        <v>0</v>
      </c>
      <c r="M137" s="86" t="str">
        <f>IFERROR(Таблица68[[#This Row],[Общее кол-во шт]]*Таблица68[[#This Row],[Оптовая цена USD за 1шт]],"")</f>
        <v/>
      </c>
      <c r="N137" s="87"/>
    </row>
    <row r="138" spans="1:14" ht="22.5" customHeight="1">
      <c r="A138" s="44" t="s">
        <v>33401</v>
      </c>
      <c r="B138" s="76"/>
      <c r="C138" s="50" t="s">
        <v>33402</v>
      </c>
      <c r="D138" s="77" t="s">
        <v>33403</v>
      </c>
      <c r="E138" s="78"/>
      <c r="F138" s="79"/>
      <c r="G138" s="80">
        <v>100</v>
      </c>
      <c r="H138" s="81">
        <v>19656</v>
      </c>
      <c r="I138" s="82" t="str">
        <f>IF($H$1="","Введите курс",Таблица68[[#This Row],[Оптовая цена KRW за 1шт]]/$H$1)</f>
        <v>Введите курс</v>
      </c>
      <c r="J138" s="83"/>
      <c r="K138" s="84">
        <f>Таблица68[[#This Row],[Заказ коробок ]]*Таблица68[[#This Row],[Кол-во шт в коробке]]</f>
        <v>0</v>
      </c>
      <c r="L138" s="85">
        <f>Таблица68[[#This Row],[Общее кол-во шт]]*Таблица68[[#This Row],[Оптовая цена KRW за 1шт]]</f>
        <v>0</v>
      </c>
      <c r="M138" s="86" t="str">
        <f>IFERROR(Таблица68[[#This Row],[Общее кол-во шт]]*Таблица68[[#This Row],[Оптовая цена USD за 1шт]],"")</f>
        <v/>
      </c>
      <c r="N138" s="87"/>
    </row>
    <row r="139" spans="1:14" ht="22.5" customHeight="1">
      <c r="A139" s="44" t="s">
        <v>33404</v>
      </c>
      <c r="B139" s="76"/>
      <c r="C139" s="50" t="s">
        <v>33405</v>
      </c>
      <c r="D139" s="77" t="s">
        <v>33406</v>
      </c>
      <c r="E139" s="78"/>
      <c r="F139" s="79"/>
      <c r="G139" s="80">
        <v>100</v>
      </c>
      <c r="H139" s="81">
        <v>19656</v>
      </c>
      <c r="I139" s="82" t="str">
        <f>IF($H$1="","Введите курс",Таблица68[[#This Row],[Оптовая цена KRW за 1шт]]/$H$1)</f>
        <v>Введите курс</v>
      </c>
      <c r="J139" s="83"/>
      <c r="K139" s="84">
        <f>Таблица68[[#This Row],[Заказ коробок ]]*Таблица68[[#This Row],[Кол-во шт в коробке]]</f>
        <v>0</v>
      </c>
      <c r="L139" s="85">
        <f>Таблица68[[#This Row],[Общее кол-во шт]]*Таблица68[[#This Row],[Оптовая цена KRW за 1шт]]</f>
        <v>0</v>
      </c>
      <c r="M139" s="86" t="str">
        <f>IFERROR(Таблица68[[#This Row],[Общее кол-во шт]]*Таблица68[[#This Row],[Оптовая цена USD за 1шт]],"")</f>
        <v/>
      </c>
      <c r="N139" s="87"/>
    </row>
    <row r="140" spans="1:14" ht="22.5" customHeight="1">
      <c r="A140" s="44" t="s">
        <v>33407</v>
      </c>
      <c r="B140" s="76"/>
      <c r="C140" s="50" t="s">
        <v>33408</v>
      </c>
      <c r="D140" s="77" t="s">
        <v>33409</v>
      </c>
      <c r="E140" s="78"/>
      <c r="F140" s="79"/>
      <c r="G140" s="80">
        <v>100</v>
      </c>
      <c r="H140" s="81">
        <v>19656</v>
      </c>
      <c r="I140" s="82" t="str">
        <f>IF($H$1="","Введите курс",Таблица68[[#This Row],[Оптовая цена KRW за 1шт]]/$H$1)</f>
        <v>Введите курс</v>
      </c>
      <c r="J140" s="83"/>
      <c r="K140" s="84">
        <f>Таблица68[[#This Row],[Заказ коробок ]]*Таблица68[[#This Row],[Кол-во шт в коробке]]</f>
        <v>0</v>
      </c>
      <c r="L140" s="85">
        <f>Таблица68[[#This Row],[Общее кол-во шт]]*Таблица68[[#This Row],[Оптовая цена KRW за 1шт]]</f>
        <v>0</v>
      </c>
      <c r="M140" s="86" t="str">
        <f>IFERROR(Таблица68[[#This Row],[Общее кол-во шт]]*Таблица68[[#This Row],[Оптовая цена USD за 1шт]],"")</f>
        <v/>
      </c>
      <c r="N140" s="87"/>
    </row>
    <row r="141" spans="1:14" ht="22.5" customHeight="1">
      <c r="A141" s="44" t="s">
        <v>33410</v>
      </c>
      <c r="B141" s="76"/>
      <c r="C141" s="50" t="s">
        <v>33411</v>
      </c>
      <c r="D141" s="77" t="s">
        <v>33412</v>
      </c>
      <c r="E141" s="78"/>
      <c r="F141" s="79"/>
      <c r="G141" s="80">
        <v>100</v>
      </c>
      <c r="H141" s="81">
        <v>19656</v>
      </c>
      <c r="I141" s="82" t="str">
        <f>IF($H$1="","Введите курс",Таблица68[[#This Row],[Оптовая цена KRW за 1шт]]/$H$1)</f>
        <v>Введите курс</v>
      </c>
      <c r="J141" s="83"/>
      <c r="K141" s="84">
        <f>Таблица68[[#This Row],[Заказ коробок ]]*Таблица68[[#This Row],[Кол-во шт в коробке]]</f>
        <v>0</v>
      </c>
      <c r="L141" s="85">
        <f>Таблица68[[#This Row],[Общее кол-во шт]]*Таблица68[[#This Row],[Оптовая цена KRW за 1шт]]</f>
        <v>0</v>
      </c>
      <c r="M141" s="86" t="str">
        <f>IFERROR(Таблица68[[#This Row],[Общее кол-во шт]]*Таблица68[[#This Row],[Оптовая цена USD за 1шт]],"")</f>
        <v/>
      </c>
      <c r="N141" s="87"/>
    </row>
    <row r="142" spans="1:14" ht="22.5" customHeight="1">
      <c r="A142" s="44" t="s">
        <v>33413</v>
      </c>
      <c r="B142" s="76"/>
      <c r="C142" s="50" t="s">
        <v>33414</v>
      </c>
      <c r="D142" s="77" t="s">
        <v>33415</v>
      </c>
      <c r="E142" s="78"/>
      <c r="F142" s="79"/>
      <c r="G142" s="80">
        <v>20</v>
      </c>
      <c r="H142" s="81">
        <v>3780.0000000000005</v>
      </c>
      <c r="I142" s="82" t="str">
        <f>IF($H$1="","Введите курс",Таблица68[[#This Row],[Оптовая цена KRW за 1шт]]/$H$1)</f>
        <v>Введите курс</v>
      </c>
      <c r="J142" s="83"/>
      <c r="K142" s="84">
        <f>Таблица68[[#This Row],[Заказ коробок ]]*Таблица68[[#This Row],[Кол-во шт в коробке]]</f>
        <v>0</v>
      </c>
      <c r="L142" s="85">
        <f>Таблица68[[#This Row],[Общее кол-во шт]]*Таблица68[[#This Row],[Оптовая цена KRW за 1шт]]</f>
        <v>0</v>
      </c>
      <c r="M142" s="86" t="str">
        <f>IFERROR(Таблица68[[#This Row],[Общее кол-во шт]]*Таблица68[[#This Row],[Оптовая цена USD за 1шт]],"")</f>
        <v/>
      </c>
      <c r="N142" s="87"/>
    </row>
    <row r="143" spans="1:14" ht="22.5" customHeight="1">
      <c r="A143" s="44" t="s">
        <v>33416</v>
      </c>
      <c r="B143" s="76"/>
      <c r="C143" s="50" t="s">
        <v>33417</v>
      </c>
      <c r="D143" s="77" t="s">
        <v>33418</v>
      </c>
      <c r="E143" s="78"/>
      <c r="F143" s="79"/>
      <c r="G143" s="80">
        <v>24</v>
      </c>
      <c r="H143" s="81">
        <v>5292</v>
      </c>
      <c r="I143" s="82" t="str">
        <f>IF($H$1="","Введите курс",Таблица68[[#This Row],[Оптовая цена KRW за 1шт]]/$H$1)</f>
        <v>Введите курс</v>
      </c>
      <c r="J143" s="83"/>
      <c r="K143" s="84">
        <f>Таблица68[[#This Row],[Заказ коробок ]]*Таблица68[[#This Row],[Кол-во шт в коробке]]</f>
        <v>0</v>
      </c>
      <c r="L143" s="85">
        <f>Таблица68[[#This Row],[Общее кол-во шт]]*Таблица68[[#This Row],[Оптовая цена KRW за 1шт]]</f>
        <v>0</v>
      </c>
      <c r="M143" s="86" t="str">
        <f>IFERROR(Таблица68[[#This Row],[Общее кол-во шт]]*Таблица68[[#This Row],[Оптовая цена USD за 1шт]],"")</f>
        <v/>
      </c>
      <c r="N143" s="87"/>
    </row>
    <row r="144" spans="1:14" ht="22.5" customHeight="1">
      <c r="A144" s="44" t="s">
        <v>33419</v>
      </c>
      <c r="B144" s="76"/>
      <c r="C144" s="50" t="s">
        <v>33420</v>
      </c>
      <c r="D144" s="77" t="s">
        <v>33421</v>
      </c>
      <c r="E144" s="78"/>
      <c r="F144" s="79"/>
      <c r="G144" s="80">
        <v>24</v>
      </c>
      <c r="H144" s="81">
        <v>5292</v>
      </c>
      <c r="I144" s="82" t="str">
        <f>IF($H$1="","Введите курс",Таблица68[[#This Row],[Оптовая цена KRW за 1шт]]/$H$1)</f>
        <v>Введите курс</v>
      </c>
      <c r="J144" s="83"/>
      <c r="K144" s="84">
        <f>Таблица68[[#This Row],[Заказ коробок ]]*Таблица68[[#This Row],[Кол-во шт в коробке]]</f>
        <v>0</v>
      </c>
      <c r="L144" s="85">
        <f>Таблица68[[#This Row],[Общее кол-во шт]]*Таблица68[[#This Row],[Оптовая цена KRW за 1шт]]</f>
        <v>0</v>
      </c>
      <c r="M144" s="86" t="str">
        <f>IFERROR(Таблица68[[#This Row],[Общее кол-во шт]]*Таблица68[[#This Row],[Оптовая цена USD за 1шт]],"")</f>
        <v/>
      </c>
      <c r="N144" s="87"/>
    </row>
    <row r="145" spans="1:14" ht="22.5" customHeight="1">
      <c r="A145" s="44" t="s">
        <v>33422</v>
      </c>
      <c r="B145" s="76"/>
      <c r="C145" s="50" t="s">
        <v>33423</v>
      </c>
      <c r="D145" s="77" t="s">
        <v>33424</v>
      </c>
      <c r="E145" s="78"/>
      <c r="F145" s="79"/>
      <c r="G145" s="80">
        <v>100</v>
      </c>
      <c r="H145" s="81">
        <v>3928.5000000000005</v>
      </c>
      <c r="I145" s="82" t="str">
        <f>IF($H$1="","Введите курс",Таблица68[[#This Row],[Оптовая цена KRW за 1шт]]/$H$1)</f>
        <v>Введите курс</v>
      </c>
      <c r="J145" s="83"/>
      <c r="K145" s="84">
        <f>Таблица68[[#This Row],[Заказ коробок ]]*Таблица68[[#This Row],[Кол-во шт в коробке]]</f>
        <v>0</v>
      </c>
      <c r="L145" s="85">
        <f>Таблица68[[#This Row],[Общее кол-во шт]]*Таблица68[[#This Row],[Оптовая цена KRW за 1шт]]</f>
        <v>0</v>
      </c>
      <c r="M145" s="86" t="str">
        <f>IFERROR(Таблица68[[#This Row],[Общее кол-во шт]]*Таблица68[[#This Row],[Оптовая цена USD за 1шт]],"")</f>
        <v/>
      </c>
      <c r="N145" s="87"/>
    </row>
    <row r="146" spans="1:14" ht="22.5" customHeight="1">
      <c r="A146" s="44" t="s">
        <v>33425</v>
      </c>
      <c r="B146" s="76"/>
      <c r="C146" s="50" t="s">
        <v>33426</v>
      </c>
      <c r="D146" s="77" t="s">
        <v>33427</v>
      </c>
      <c r="E146" s="78"/>
      <c r="F146" s="79"/>
      <c r="G146" s="80">
        <v>100</v>
      </c>
      <c r="H146" s="81">
        <v>3928.5000000000005</v>
      </c>
      <c r="I146" s="82" t="str">
        <f>IF($H$1="","Введите курс",Таблица68[[#This Row],[Оптовая цена KRW за 1шт]]/$H$1)</f>
        <v>Введите курс</v>
      </c>
      <c r="J146" s="83"/>
      <c r="K146" s="84">
        <f>Таблица68[[#This Row],[Заказ коробок ]]*Таблица68[[#This Row],[Кол-во шт в коробке]]</f>
        <v>0</v>
      </c>
      <c r="L146" s="85">
        <f>Таблица68[[#This Row],[Общее кол-во шт]]*Таблица68[[#This Row],[Оптовая цена KRW за 1шт]]</f>
        <v>0</v>
      </c>
      <c r="M146" s="86" t="str">
        <f>IFERROR(Таблица68[[#This Row],[Общее кол-во шт]]*Таблица68[[#This Row],[Оптовая цена USD за 1шт]],"")</f>
        <v/>
      </c>
      <c r="N146" s="87"/>
    </row>
    <row r="147" spans="1:14" ht="22.5" customHeight="1">
      <c r="A147" s="44" t="s">
        <v>33428</v>
      </c>
      <c r="B147" s="76"/>
      <c r="C147" s="50" t="s">
        <v>33429</v>
      </c>
      <c r="D147" s="77" t="s">
        <v>33430</v>
      </c>
      <c r="E147" s="78"/>
      <c r="F147" s="79"/>
      <c r="G147" s="80">
        <v>100</v>
      </c>
      <c r="H147" s="81">
        <v>3928.5000000000005</v>
      </c>
      <c r="I147" s="82" t="str">
        <f>IF($H$1="","Введите курс",Таблица68[[#This Row],[Оптовая цена KRW за 1шт]]/$H$1)</f>
        <v>Введите курс</v>
      </c>
      <c r="J147" s="83"/>
      <c r="K147" s="84">
        <f>Таблица68[[#This Row],[Заказ коробок ]]*Таблица68[[#This Row],[Кол-во шт в коробке]]</f>
        <v>0</v>
      </c>
      <c r="L147" s="85">
        <f>Таблица68[[#This Row],[Общее кол-во шт]]*Таблица68[[#This Row],[Оптовая цена KRW за 1шт]]</f>
        <v>0</v>
      </c>
      <c r="M147" s="86" t="str">
        <f>IFERROR(Таблица68[[#This Row],[Общее кол-во шт]]*Таблица68[[#This Row],[Оптовая цена USD за 1шт]],"")</f>
        <v/>
      </c>
      <c r="N147" s="87"/>
    </row>
    <row r="148" spans="1:14" ht="22.5" customHeight="1">
      <c r="A148" s="44" t="s">
        <v>33431</v>
      </c>
      <c r="B148" s="76"/>
      <c r="C148" s="50" t="s">
        <v>33432</v>
      </c>
      <c r="D148" s="77" t="s">
        <v>33433</v>
      </c>
      <c r="E148" s="78"/>
      <c r="F148" s="79"/>
      <c r="G148" s="80">
        <v>100</v>
      </c>
      <c r="H148" s="81">
        <v>3928.5000000000005</v>
      </c>
      <c r="I148" s="82" t="str">
        <f>IF($H$1="","Введите курс",Таблица68[[#This Row],[Оптовая цена KRW за 1шт]]/$H$1)</f>
        <v>Введите курс</v>
      </c>
      <c r="J148" s="83"/>
      <c r="K148" s="84">
        <f>Таблица68[[#This Row],[Заказ коробок ]]*Таблица68[[#This Row],[Кол-во шт в коробке]]</f>
        <v>0</v>
      </c>
      <c r="L148" s="85">
        <f>Таблица68[[#This Row],[Общее кол-во шт]]*Таблица68[[#This Row],[Оптовая цена KRW за 1шт]]</f>
        <v>0</v>
      </c>
      <c r="M148" s="86" t="str">
        <f>IFERROR(Таблица68[[#This Row],[Общее кол-во шт]]*Таблица68[[#This Row],[Оптовая цена USD за 1шт]],"")</f>
        <v/>
      </c>
      <c r="N148" s="87"/>
    </row>
    <row r="149" spans="1:14" ht="22.5" customHeight="1">
      <c r="A149" s="44" t="s">
        <v>33434</v>
      </c>
      <c r="B149" s="76"/>
      <c r="C149" s="50" t="s">
        <v>33435</v>
      </c>
      <c r="D149" s="77" t="s">
        <v>33436</v>
      </c>
      <c r="E149" s="78"/>
      <c r="F149" s="79"/>
      <c r="G149" s="80">
        <v>100</v>
      </c>
      <c r="H149" s="81">
        <v>3928.5000000000005</v>
      </c>
      <c r="I149" s="82" t="str">
        <f>IF($H$1="","Введите курс",Таблица68[[#This Row],[Оптовая цена KRW за 1шт]]/$H$1)</f>
        <v>Введите курс</v>
      </c>
      <c r="J149" s="83"/>
      <c r="K149" s="84">
        <f>Таблица68[[#This Row],[Заказ коробок ]]*Таблица68[[#This Row],[Кол-во шт в коробке]]</f>
        <v>0</v>
      </c>
      <c r="L149" s="85">
        <f>Таблица68[[#This Row],[Общее кол-во шт]]*Таблица68[[#This Row],[Оптовая цена KRW за 1шт]]</f>
        <v>0</v>
      </c>
      <c r="M149" s="86" t="str">
        <f>IFERROR(Таблица68[[#This Row],[Общее кол-во шт]]*Таблица68[[#This Row],[Оптовая цена USD за 1шт]],"")</f>
        <v/>
      </c>
      <c r="N149" s="87"/>
    </row>
    <row r="150" spans="1:14" ht="22.5" customHeight="1">
      <c r="A150" s="44" t="s">
        <v>33437</v>
      </c>
      <c r="B150" s="76"/>
      <c r="C150" s="50" t="s">
        <v>33438</v>
      </c>
      <c r="D150" s="77" t="s">
        <v>33439</v>
      </c>
      <c r="E150" s="78"/>
      <c r="F150" s="79"/>
      <c r="G150" s="80">
        <v>100</v>
      </c>
      <c r="H150" s="81">
        <v>3928.5000000000005</v>
      </c>
      <c r="I150" s="82" t="str">
        <f>IF($H$1="","Введите курс",Таблица68[[#This Row],[Оптовая цена KRW за 1шт]]/$H$1)</f>
        <v>Введите курс</v>
      </c>
      <c r="J150" s="83"/>
      <c r="K150" s="84">
        <f>Таблица68[[#This Row],[Заказ коробок ]]*Таблица68[[#This Row],[Кол-во шт в коробке]]</f>
        <v>0</v>
      </c>
      <c r="L150" s="85">
        <f>Таблица68[[#This Row],[Общее кол-во шт]]*Таблица68[[#This Row],[Оптовая цена KRW за 1шт]]</f>
        <v>0</v>
      </c>
      <c r="M150" s="86" t="str">
        <f>IFERROR(Таблица68[[#This Row],[Общее кол-во шт]]*Таблица68[[#This Row],[Оптовая цена USD за 1шт]],"")</f>
        <v/>
      </c>
      <c r="N150" s="87"/>
    </row>
    <row r="151" spans="1:14" ht="22.5" customHeight="1">
      <c r="A151" s="44" t="s">
        <v>33440</v>
      </c>
      <c r="B151" s="76"/>
      <c r="C151" s="50" t="s">
        <v>33441</v>
      </c>
      <c r="D151" s="77" t="s">
        <v>33442</v>
      </c>
      <c r="E151" s="78"/>
      <c r="F151" s="79"/>
      <c r="G151" s="80">
        <v>100</v>
      </c>
      <c r="H151" s="81">
        <v>3928.5000000000005</v>
      </c>
      <c r="I151" s="82" t="str">
        <f>IF($H$1="","Введите курс",Таблица68[[#This Row],[Оптовая цена KRW за 1шт]]/$H$1)</f>
        <v>Введите курс</v>
      </c>
      <c r="J151" s="83"/>
      <c r="K151" s="84">
        <f>Таблица68[[#This Row],[Заказ коробок ]]*Таблица68[[#This Row],[Кол-во шт в коробке]]</f>
        <v>0</v>
      </c>
      <c r="L151" s="85">
        <f>Таблица68[[#This Row],[Общее кол-во шт]]*Таблица68[[#This Row],[Оптовая цена KRW за 1шт]]</f>
        <v>0</v>
      </c>
      <c r="M151" s="86" t="str">
        <f>IFERROR(Таблица68[[#This Row],[Общее кол-во шт]]*Таблица68[[#This Row],[Оптовая цена USD за 1шт]],"")</f>
        <v/>
      </c>
      <c r="N151" s="87"/>
    </row>
    <row r="152" spans="1:14" ht="22.5" customHeight="1">
      <c r="A152" s="44" t="s">
        <v>33443</v>
      </c>
      <c r="B152" s="76"/>
      <c r="C152" s="50" t="s">
        <v>33444</v>
      </c>
      <c r="D152" s="77" t="s">
        <v>33445</v>
      </c>
      <c r="E152" s="78"/>
      <c r="F152" s="79"/>
      <c r="G152" s="80">
        <v>100</v>
      </c>
      <c r="H152" s="81">
        <v>3928.5000000000005</v>
      </c>
      <c r="I152" s="82" t="str">
        <f>IF($H$1="","Введите курс",Таблица68[[#This Row],[Оптовая цена KRW за 1шт]]/$H$1)</f>
        <v>Введите курс</v>
      </c>
      <c r="J152" s="83"/>
      <c r="K152" s="84">
        <f>Таблица68[[#This Row],[Заказ коробок ]]*Таблица68[[#This Row],[Кол-во шт в коробке]]</f>
        <v>0</v>
      </c>
      <c r="L152" s="85">
        <f>Таблица68[[#This Row],[Общее кол-во шт]]*Таблица68[[#This Row],[Оптовая цена KRW за 1шт]]</f>
        <v>0</v>
      </c>
      <c r="M152" s="86" t="str">
        <f>IFERROR(Таблица68[[#This Row],[Общее кол-во шт]]*Таблица68[[#This Row],[Оптовая цена USD за 1шт]],"")</f>
        <v/>
      </c>
      <c r="N152" s="87"/>
    </row>
    <row r="153" spans="1:14" ht="22.5" customHeight="1">
      <c r="A153" s="44" t="s">
        <v>33446</v>
      </c>
      <c r="B153" s="76"/>
      <c r="C153" s="50" t="s">
        <v>33447</v>
      </c>
      <c r="D153" s="77" t="s">
        <v>33448</v>
      </c>
      <c r="E153" s="78"/>
      <c r="F153" s="79"/>
      <c r="G153" s="80">
        <v>100</v>
      </c>
      <c r="H153" s="81">
        <v>3928.5000000000005</v>
      </c>
      <c r="I153" s="82" t="str">
        <f>IF($H$1="","Введите курс",Таблица68[[#This Row],[Оптовая цена KRW за 1шт]]/$H$1)</f>
        <v>Введите курс</v>
      </c>
      <c r="J153" s="83"/>
      <c r="K153" s="84">
        <f>Таблица68[[#This Row],[Заказ коробок ]]*Таблица68[[#This Row],[Кол-во шт в коробке]]</f>
        <v>0</v>
      </c>
      <c r="L153" s="85">
        <f>Таблица68[[#This Row],[Общее кол-во шт]]*Таблица68[[#This Row],[Оптовая цена KRW за 1шт]]</f>
        <v>0</v>
      </c>
      <c r="M153" s="86" t="str">
        <f>IFERROR(Таблица68[[#This Row],[Общее кол-во шт]]*Таблица68[[#This Row],[Оптовая цена USD за 1шт]],"")</f>
        <v/>
      </c>
      <c r="N153" s="87"/>
    </row>
    <row r="154" spans="1:14" ht="22.5" customHeight="1">
      <c r="A154" s="44" t="s">
        <v>33449</v>
      </c>
      <c r="B154" s="76"/>
      <c r="C154" s="50" t="s">
        <v>33450</v>
      </c>
      <c r="D154" s="77" t="s">
        <v>33451</v>
      </c>
      <c r="E154" s="78"/>
      <c r="F154" s="79"/>
      <c r="G154" s="80">
        <v>100</v>
      </c>
      <c r="H154" s="81">
        <v>3928.5000000000005</v>
      </c>
      <c r="I154" s="82" t="str">
        <f>IF($H$1="","Введите курс",Таблица68[[#This Row],[Оптовая цена KRW за 1шт]]/$H$1)</f>
        <v>Введите курс</v>
      </c>
      <c r="J154" s="83"/>
      <c r="K154" s="84">
        <f>Таблица68[[#This Row],[Заказ коробок ]]*Таблица68[[#This Row],[Кол-во шт в коробке]]</f>
        <v>0</v>
      </c>
      <c r="L154" s="85">
        <f>Таблица68[[#This Row],[Общее кол-во шт]]*Таблица68[[#This Row],[Оптовая цена KRW за 1шт]]</f>
        <v>0</v>
      </c>
      <c r="M154" s="86" t="str">
        <f>IFERROR(Таблица68[[#This Row],[Общее кол-во шт]]*Таблица68[[#This Row],[Оптовая цена USD за 1шт]],"")</f>
        <v/>
      </c>
      <c r="N154" s="87"/>
    </row>
  </sheetData>
  <sheetProtection algorithmName="SHA-512" hashValue="f5QsqjCtSyUvFHCuQ0+nDl7keVPPYKmOjsKE7aLcGoWJH638igWmubv7BL/j5R4yVE04jytpLehtm3E9aAk9hg==" saltValue="Jcp5UsGEYfFPOEj7UTJsQA==" spinCount="100000" sheet="1" autoFilter="0" pivotTables="0"/>
  <mergeCells count="2">
    <mergeCell ref="A1:C1"/>
    <mergeCell ref="D1:F1"/>
  </mergeCells>
  <conditionalFormatting sqref="A155:A1048576">
    <cfRule type="duplicateValues" dxfId="1188" priority="1"/>
  </conditionalFormatting>
  <conditionalFormatting sqref="A155:A1048576">
    <cfRule type="duplicateValues" dxfId="1187" priority="2"/>
    <cfRule type="duplicateValues" dxfId="1186" priority="3"/>
    <cfRule type="duplicateValues" dxfId="1185" priority="4"/>
  </conditionalFormatting>
  <conditionalFormatting sqref="A3:A154">
    <cfRule type="duplicateValues" dxfId="1184" priority="5"/>
  </conditionalFormatting>
  <conditionalFormatting sqref="A3:A154">
    <cfRule type="duplicateValues" dxfId="1183" priority="6"/>
    <cfRule type="duplicateValues" dxfId="1182" priority="7"/>
    <cfRule type="duplicateValues" dxfId="1181" priority="8"/>
  </conditionalFormatting>
  <conditionalFormatting sqref="A3:A154">
    <cfRule type="duplicateValues" dxfId="1180" priority="9"/>
  </conditionalFormatting>
  <conditionalFormatting sqref="A3:A154">
    <cfRule type="duplicateValues" dxfId="1179" priority="10"/>
    <cfRule type="duplicateValues" dxfId="1178" priority="11"/>
    <cfRule type="duplicateValues" dxfId="1177" priority="12"/>
  </conditionalFormatting>
  <hyperlinks>
    <hyperlink ref="G1" r:id="rId1" xr:uid="{C7F90F19-0A8C-4817-A6AA-D0EC4566346A}"/>
    <hyperlink ref="N1" location="Главная!A1" display="Вернуться на Главную" xr:uid="{1B07758E-646A-442F-8ADA-9843D6441418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AC61-EA69-4C19-8A49-9E6CBCD54CC5}">
  <sheetPr>
    <pageSetUpPr fitToPage="1"/>
  </sheetPr>
  <dimension ref="A1:N2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29414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SUM(J3:J20)</f>
        <v>0</v>
      </c>
      <c r="K1" s="213">
        <f>SUM(K3:K20)</f>
        <v>0</v>
      </c>
      <c r="L1" s="214">
        <f>SUM(L3:L20)</f>
        <v>0</v>
      </c>
      <c r="M1" s="215">
        <f>SUM(M3:M20)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29415</v>
      </c>
      <c r="B3" s="14">
        <v>8809550300477</v>
      </c>
      <c r="C3" s="45" t="s">
        <v>29416</v>
      </c>
      <c r="D3" s="160" t="s">
        <v>29417</v>
      </c>
      <c r="E3" s="53">
        <v>26000</v>
      </c>
      <c r="F3" s="15">
        <v>0.33000000000000007</v>
      </c>
      <c r="G3" s="47">
        <v>50</v>
      </c>
      <c r="H3" s="16">
        <f>Таблица634[[#This Row],[Коэфициент стоимости]]*Таблица634[[#This Row],[Розничная цена KRW]]</f>
        <v>8580.0000000000018</v>
      </c>
      <c r="I3" s="17" t="str">
        <f>IF($H$1="","Введите курс",Таблица634[[#This Row],[Оптовая цена KRW за 1шт]]/$H$1)</f>
        <v>Введите курс</v>
      </c>
      <c r="J3" s="48"/>
      <c r="K3" s="18">
        <f>Таблица634[[#This Row],[Заказ коробок ]]*Таблица634[[#This Row],[Кол-во шт в коробке]]</f>
        <v>0</v>
      </c>
      <c r="L3" s="16">
        <f>Таблица634[[#This Row],[Общее кол-во шт]]*Таблица634[[#This Row],[Оптовая цена KRW за 1шт]]</f>
        <v>0</v>
      </c>
      <c r="M3" s="19" t="str">
        <f>IFERROR(Таблица634[[#This Row],[Общее кол-во шт]]*Таблица634[[#This Row],[Оптовая цена USD за 1шт]],"")</f>
        <v/>
      </c>
      <c r="N3" s="49"/>
    </row>
    <row r="4" spans="1:14" ht="22.5" customHeight="1">
      <c r="A4" s="44" t="s">
        <v>29418</v>
      </c>
      <c r="B4" s="14">
        <v>8809550300521</v>
      </c>
      <c r="C4" s="50" t="s">
        <v>29419</v>
      </c>
      <c r="D4" s="160" t="s">
        <v>29420</v>
      </c>
      <c r="E4" s="16">
        <v>35000</v>
      </c>
      <c r="F4" s="15">
        <v>0.27</v>
      </c>
      <c r="G4" s="47">
        <v>50</v>
      </c>
      <c r="H4" s="55">
        <f>Таблица634[[#This Row],[Коэфициент стоимости]]*Таблица634[[#This Row],[Розничная цена KRW]]</f>
        <v>9450</v>
      </c>
      <c r="I4" s="17" t="str">
        <f>IF($H$1="","Введите курс",Таблица634[[#This Row],[Оптовая цена KRW за 1шт]]/$H$1)</f>
        <v>Введите курс</v>
      </c>
      <c r="J4" s="48"/>
      <c r="K4" s="18">
        <f>Таблица634[[#This Row],[Заказ коробок ]]*Таблица634[[#This Row],[Кол-во шт в коробке]]</f>
        <v>0</v>
      </c>
      <c r="L4" s="54">
        <f>Таблица634[[#This Row],[Общее кол-во шт]]*Таблица634[[#This Row],[Оптовая цена KRW за 1шт]]</f>
        <v>0</v>
      </c>
      <c r="M4" s="19" t="str">
        <f>IFERROR(Таблица634[[#This Row],[Общее кол-во шт]]*Таблица634[[#This Row],[Оптовая цена USD за 1шт]],"")</f>
        <v/>
      </c>
      <c r="N4" s="49"/>
    </row>
    <row r="5" spans="1:14" ht="22.5" customHeight="1">
      <c r="A5" s="44" t="s">
        <v>29421</v>
      </c>
      <c r="B5" s="14">
        <v>8809550300484</v>
      </c>
      <c r="C5" s="50" t="s">
        <v>29422</v>
      </c>
      <c r="D5" s="46" t="s">
        <v>29423</v>
      </c>
      <c r="E5" s="16">
        <v>25000</v>
      </c>
      <c r="F5" s="15">
        <v>0.32000000000000006</v>
      </c>
      <c r="G5" s="47">
        <v>100</v>
      </c>
      <c r="H5" s="55">
        <f>Таблица634[[#This Row],[Коэфициент стоимости]]*Таблица634[[#This Row],[Розничная цена KRW]]</f>
        <v>8000.0000000000018</v>
      </c>
      <c r="I5" s="17" t="str">
        <f>IF($H$1="","Введите курс",Таблица634[[#This Row],[Оптовая цена KRW за 1шт]]/$H$1)</f>
        <v>Введите курс</v>
      </c>
      <c r="J5" s="48"/>
      <c r="K5" s="18">
        <f>Таблица634[[#This Row],[Заказ коробок ]]*Таблица634[[#This Row],[Кол-во шт в коробке]]</f>
        <v>0</v>
      </c>
      <c r="L5" s="54">
        <f>Таблица634[[#This Row],[Общее кол-во шт]]*Таблица634[[#This Row],[Оптовая цена KRW за 1шт]]</f>
        <v>0</v>
      </c>
      <c r="M5" s="19" t="str">
        <f>IFERROR(Таблица634[[#This Row],[Общее кол-во шт]]*Таблица634[[#This Row],[Оптовая цена USD за 1шт]],"")</f>
        <v/>
      </c>
      <c r="N5" s="49"/>
    </row>
    <row r="6" spans="1:14" ht="22.5" customHeight="1">
      <c r="A6" s="44" t="s">
        <v>29424</v>
      </c>
      <c r="B6" s="14">
        <v>8809550300507</v>
      </c>
      <c r="C6" s="50" t="s">
        <v>29425</v>
      </c>
      <c r="D6" s="160" t="s">
        <v>29426</v>
      </c>
      <c r="E6" s="16">
        <v>25000</v>
      </c>
      <c r="F6" s="15">
        <v>0.32000000000000006</v>
      </c>
      <c r="G6" s="47">
        <v>100</v>
      </c>
      <c r="H6" s="55">
        <f>Таблица634[[#This Row],[Коэфициент стоимости]]*Таблица634[[#This Row],[Розничная цена KRW]]</f>
        <v>8000.0000000000018</v>
      </c>
      <c r="I6" s="17" t="str">
        <f>IF($H$1="","Введите курс",Таблица634[[#This Row],[Оптовая цена KRW за 1шт]]/$H$1)</f>
        <v>Введите курс</v>
      </c>
      <c r="J6" s="48"/>
      <c r="K6" s="18">
        <f>Таблица634[[#This Row],[Заказ коробок ]]*Таблица634[[#This Row],[Кол-во шт в коробке]]</f>
        <v>0</v>
      </c>
      <c r="L6" s="54">
        <f>Таблица634[[#This Row],[Общее кол-во шт]]*Таблица634[[#This Row],[Оптовая цена KRW за 1шт]]</f>
        <v>0</v>
      </c>
      <c r="M6" s="19" t="str">
        <f>IFERROR(Таблица634[[#This Row],[Общее кол-во шт]]*Таблица634[[#This Row],[Оптовая цена USD за 1шт]],"")</f>
        <v/>
      </c>
      <c r="N6" s="49"/>
    </row>
    <row r="7" spans="1:14" ht="22.5" customHeight="1">
      <c r="A7" s="44" t="s">
        <v>29427</v>
      </c>
      <c r="B7" s="14">
        <v>8809550300491</v>
      </c>
      <c r="C7" s="50" t="s">
        <v>29428</v>
      </c>
      <c r="D7" s="160" t="s">
        <v>29429</v>
      </c>
      <c r="E7" s="16">
        <v>25000</v>
      </c>
      <c r="F7" s="15">
        <v>0.32000000000000006</v>
      </c>
      <c r="G7" s="47">
        <v>100</v>
      </c>
      <c r="H7" s="55">
        <f>Таблица634[[#This Row],[Коэфициент стоимости]]*Таблица634[[#This Row],[Розничная цена KRW]]</f>
        <v>8000.0000000000018</v>
      </c>
      <c r="I7" s="17" t="str">
        <f>IF($H$1="","Введите курс",Таблица634[[#This Row],[Оптовая цена KRW за 1шт]]/$H$1)</f>
        <v>Введите курс</v>
      </c>
      <c r="J7" s="48"/>
      <c r="K7" s="18">
        <f>Таблица634[[#This Row],[Заказ коробок ]]*Таблица634[[#This Row],[Кол-во шт в коробке]]</f>
        <v>0</v>
      </c>
      <c r="L7" s="54">
        <f>Таблица634[[#This Row],[Общее кол-во шт]]*Таблица634[[#This Row],[Оптовая цена KRW за 1шт]]</f>
        <v>0</v>
      </c>
      <c r="M7" s="19" t="str">
        <f>IFERROR(Таблица634[[#This Row],[Общее кол-во шт]]*Таблица634[[#This Row],[Оптовая цена USD за 1шт]],"")</f>
        <v/>
      </c>
      <c r="N7" s="49"/>
    </row>
    <row r="8" spans="1:14" ht="22.5" customHeight="1">
      <c r="A8" s="44" t="s">
        <v>29430</v>
      </c>
      <c r="B8" s="14">
        <v>8809620750423</v>
      </c>
      <c r="C8" s="50" t="s">
        <v>29431</v>
      </c>
      <c r="D8" s="160" t="s">
        <v>29432</v>
      </c>
      <c r="E8" s="16">
        <v>25000</v>
      </c>
      <c r="F8" s="15">
        <v>0.32000000000000006</v>
      </c>
      <c r="G8" s="47">
        <v>100</v>
      </c>
      <c r="H8" s="55">
        <f>Таблица634[[#This Row],[Коэфициент стоимости]]*Таблица634[[#This Row],[Розничная цена KRW]]</f>
        <v>8000.0000000000018</v>
      </c>
      <c r="I8" s="17" t="str">
        <f>IF($H$1="","Введите курс",Таблица634[[#This Row],[Оптовая цена KRW за 1шт]]/$H$1)</f>
        <v>Введите курс</v>
      </c>
      <c r="J8" s="48"/>
      <c r="K8" s="18">
        <f>Таблица634[[#This Row],[Заказ коробок ]]*Таблица634[[#This Row],[Кол-во шт в коробке]]</f>
        <v>0</v>
      </c>
      <c r="L8" s="54">
        <f>Таблица634[[#This Row],[Общее кол-во шт]]*Таблица634[[#This Row],[Оптовая цена KRW за 1шт]]</f>
        <v>0</v>
      </c>
      <c r="M8" s="19" t="str">
        <f>IFERROR(Таблица634[[#This Row],[Общее кол-во шт]]*Таблица634[[#This Row],[Оптовая цена USD за 1шт]],"")</f>
        <v/>
      </c>
      <c r="N8" s="49"/>
    </row>
    <row r="9" spans="1:14" ht="22.5" customHeight="1">
      <c r="A9" s="44" t="s">
        <v>29433</v>
      </c>
      <c r="B9" s="14">
        <v>8809620750416</v>
      </c>
      <c r="C9" s="50" t="s">
        <v>29434</v>
      </c>
      <c r="D9" s="160" t="s">
        <v>29435</v>
      </c>
      <c r="E9" s="16">
        <v>25000</v>
      </c>
      <c r="F9" s="15">
        <v>0.32000000000000006</v>
      </c>
      <c r="G9" s="47">
        <v>100</v>
      </c>
      <c r="H9" s="55">
        <f>Таблица634[[#This Row],[Коэфициент стоимости]]*Таблица634[[#This Row],[Розничная цена KRW]]</f>
        <v>8000.0000000000018</v>
      </c>
      <c r="I9" s="17" t="str">
        <f>IF($H$1="","Введите курс",Таблица634[[#This Row],[Оптовая цена KRW за 1шт]]/$H$1)</f>
        <v>Введите курс</v>
      </c>
      <c r="J9" s="48"/>
      <c r="K9" s="18">
        <f>Таблица634[[#This Row],[Заказ коробок ]]*Таблица634[[#This Row],[Кол-во шт в коробке]]</f>
        <v>0</v>
      </c>
      <c r="L9" s="54">
        <f>Таблица634[[#This Row],[Общее кол-во шт]]*Таблица634[[#This Row],[Оптовая цена KRW за 1шт]]</f>
        <v>0</v>
      </c>
      <c r="M9" s="19" t="str">
        <f>IFERROR(Таблица634[[#This Row],[Общее кол-во шт]]*Таблица634[[#This Row],[Оптовая цена USD за 1шт]],"")</f>
        <v/>
      </c>
      <c r="N9" s="49"/>
    </row>
    <row r="10" spans="1:14" ht="22.5" customHeight="1">
      <c r="A10" s="44" t="s">
        <v>29436</v>
      </c>
      <c r="B10" s="14">
        <v>8809620750409</v>
      </c>
      <c r="C10" s="50" t="s">
        <v>29437</v>
      </c>
      <c r="D10" s="160" t="s">
        <v>29438</v>
      </c>
      <c r="E10" s="16">
        <v>25000</v>
      </c>
      <c r="F10" s="15">
        <v>0.32000000000000006</v>
      </c>
      <c r="G10" s="47">
        <v>100</v>
      </c>
      <c r="H10" s="55">
        <f>Таблица634[[#This Row],[Коэфициент стоимости]]*Таблица634[[#This Row],[Розничная цена KRW]]</f>
        <v>8000.0000000000018</v>
      </c>
      <c r="I10" s="17" t="str">
        <f>IF($H$1="","Введите курс",Таблица634[[#This Row],[Оптовая цена KRW за 1шт]]/$H$1)</f>
        <v>Введите курс</v>
      </c>
      <c r="J10" s="48"/>
      <c r="K10" s="18">
        <f>Таблица634[[#This Row],[Заказ коробок ]]*Таблица634[[#This Row],[Кол-во шт в коробке]]</f>
        <v>0</v>
      </c>
      <c r="L10" s="54">
        <f>Таблица634[[#This Row],[Общее кол-во шт]]*Таблица634[[#This Row],[Оптовая цена KRW за 1шт]]</f>
        <v>0</v>
      </c>
      <c r="M10" s="19" t="str">
        <f>IFERROR(Таблица634[[#This Row],[Общее кол-во шт]]*Таблица634[[#This Row],[Оптовая цена USD за 1шт]],"")</f>
        <v/>
      </c>
      <c r="N10" s="49"/>
    </row>
    <row r="11" spans="1:14" ht="22.5" customHeight="1">
      <c r="A11" s="44" t="s">
        <v>29439</v>
      </c>
      <c r="B11" s="14">
        <v>8809620750782</v>
      </c>
      <c r="C11" s="50" t="s">
        <v>29440</v>
      </c>
      <c r="D11" s="160" t="s">
        <v>29441</v>
      </c>
      <c r="E11" s="16">
        <v>25000</v>
      </c>
      <c r="F11" s="15">
        <v>0.32000000000000006</v>
      </c>
      <c r="G11" s="47">
        <v>100</v>
      </c>
      <c r="H11" s="55">
        <f>Таблица634[[#This Row],[Коэфициент стоимости]]*Таблица634[[#This Row],[Розничная цена KRW]]</f>
        <v>8000.0000000000018</v>
      </c>
      <c r="I11" s="17" t="str">
        <f>IF($H$1="","Введите курс",Таблица634[[#This Row],[Оптовая цена KRW за 1шт]]/$H$1)</f>
        <v>Введите курс</v>
      </c>
      <c r="J11" s="48"/>
      <c r="K11" s="18">
        <f>Таблица634[[#This Row],[Заказ коробок ]]*Таблица634[[#This Row],[Кол-во шт в коробке]]</f>
        <v>0</v>
      </c>
      <c r="L11" s="54">
        <f>Таблица634[[#This Row],[Общее кол-во шт]]*Таблица634[[#This Row],[Оптовая цена KRW за 1шт]]</f>
        <v>0</v>
      </c>
      <c r="M11" s="19" t="str">
        <f>IFERROR(Таблица634[[#This Row],[Общее кол-во шт]]*Таблица634[[#This Row],[Оптовая цена USD за 1шт]],"")</f>
        <v/>
      </c>
      <c r="N11" s="49"/>
    </row>
    <row r="12" spans="1:14" ht="22.5" customHeight="1">
      <c r="A12" s="44" t="s">
        <v>29442</v>
      </c>
      <c r="B12" s="14">
        <v>8809620750737</v>
      </c>
      <c r="C12" s="50" t="s">
        <v>29443</v>
      </c>
      <c r="D12" s="160" t="s">
        <v>29444</v>
      </c>
      <c r="E12" s="16">
        <v>25000</v>
      </c>
      <c r="F12" s="15">
        <v>0.32000000000000006</v>
      </c>
      <c r="G12" s="47">
        <v>100</v>
      </c>
      <c r="H12" s="55">
        <f>Таблица634[[#This Row],[Коэфициент стоимости]]*Таблица634[[#This Row],[Розничная цена KRW]]</f>
        <v>8000.0000000000018</v>
      </c>
      <c r="I12" s="17" t="str">
        <f>IF($H$1="","Введите курс",Таблица634[[#This Row],[Оптовая цена KRW за 1шт]]/$H$1)</f>
        <v>Введите курс</v>
      </c>
      <c r="J12" s="48"/>
      <c r="K12" s="18">
        <f>Таблица634[[#This Row],[Заказ коробок ]]*Таблица634[[#This Row],[Кол-во шт в коробке]]</f>
        <v>0</v>
      </c>
      <c r="L12" s="54">
        <f>Таблица634[[#This Row],[Общее кол-во шт]]*Таблица634[[#This Row],[Оптовая цена KRW за 1шт]]</f>
        <v>0</v>
      </c>
      <c r="M12" s="19" t="str">
        <f>IFERROR(Таблица634[[#This Row],[Общее кол-во шт]]*Таблица634[[#This Row],[Оптовая цена USD за 1шт]],"")</f>
        <v/>
      </c>
      <c r="N12" s="49"/>
    </row>
    <row r="13" spans="1:14" ht="22.5" customHeight="1">
      <c r="A13" s="44" t="s">
        <v>29445</v>
      </c>
      <c r="B13" s="14">
        <v>8809620750911</v>
      </c>
      <c r="C13" s="50" t="s">
        <v>29446</v>
      </c>
      <c r="D13" s="160" t="s">
        <v>29447</v>
      </c>
      <c r="E13" s="16">
        <v>25000</v>
      </c>
      <c r="F13" s="15">
        <v>0.32000000000000006</v>
      </c>
      <c r="G13" s="47">
        <v>100</v>
      </c>
      <c r="H13" s="55">
        <f>Таблица634[[#This Row],[Коэфициент стоимости]]*Таблица634[[#This Row],[Розничная цена KRW]]</f>
        <v>8000.0000000000018</v>
      </c>
      <c r="I13" s="17" t="str">
        <f>IF($H$1="","Введите курс",Таблица634[[#This Row],[Оптовая цена KRW за 1шт]]/$H$1)</f>
        <v>Введите курс</v>
      </c>
      <c r="J13" s="48"/>
      <c r="K13" s="18">
        <f>Таблица634[[#This Row],[Заказ коробок ]]*Таблица634[[#This Row],[Кол-во шт в коробке]]</f>
        <v>0</v>
      </c>
      <c r="L13" s="54">
        <f>Таблица634[[#This Row],[Общее кол-во шт]]*Таблица634[[#This Row],[Оптовая цена KRW за 1шт]]</f>
        <v>0</v>
      </c>
      <c r="M13" s="19" t="str">
        <f>IFERROR(Таблица634[[#This Row],[Общее кол-во шт]]*Таблица634[[#This Row],[Оптовая цена USD за 1шт]],"")</f>
        <v/>
      </c>
      <c r="N13" s="49"/>
    </row>
    <row r="14" spans="1:14" ht="22.5" customHeight="1">
      <c r="A14" s="44" t="s">
        <v>29448</v>
      </c>
      <c r="B14" s="14">
        <v>8809620751147</v>
      </c>
      <c r="C14" s="50" t="s">
        <v>29449</v>
      </c>
      <c r="D14" s="160" t="s">
        <v>29450</v>
      </c>
      <c r="E14" s="16">
        <v>25000</v>
      </c>
      <c r="F14" s="15">
        <v>0.32000000000000006</v>
      </c>
      <c r="G14" s="47">
        <v>100</v>
      </c>
      <c r="H14" s="55">
        <f>Таблица634[[#This Row],[Коэфициент стоимости]]*Таблица634[[#This Row],[Розничная цена KRW]]</f>
        <v>8000.0000000000018</v>
      </c>
      <c r="I14" s="17" t="str">
        <f>IF($H$1="","Введите курс",Таблица634[[#This Row],[Оптовая цена KRW за 1шт]]/$H$1)</f>
        <v>Введите курс</v>
      </c>
      <c r="J14" s="48"/>
      <c r="K14" s="18">
        <f>Таблица634[[#This Row],[Заказ коробок ]]*Таблица634[[#This Row],[Кол-во шт в коробке]]</f>
        <v>0</v>
      </c>
      <c r="L14" s="54">
        <f>Таблица634[[#This Row],[Общее кол-во шт]]*Таблица634[[#This Row],[Оптовая цена KRW за 1шт]]</f>
        <v>0</v>
      </c>
      <c r="M14" s="19" t="str">
        <f>IFERROR(Таблица634[[#This Row],[Общее кол-во шт]]*Таблица634[[#This Row],[Оптовая цена USD за 1шт]],"")</f>
        <v/>
      </c>
      <c r="N14" s="49"/>
    </row>
    <row r="15" spans="1:14" ht="22.5" customHeight="1">
      <c r="A15" s="44" t="s">
        <v>29451</v>
      </c>
      <c r="B15" s="14">
        <v>8809620751208</v>
      </c>
      <c r="C15" s="50" t="s">
        <v>29452</v>
      </c>
      <c r="D15" s="160" t="s">
        <v>29453</v>
      </c>
      <c r="E15" s="16">
        <v>25000</v>
      </c>
      <c r="F15" s="15">
        <v>0.33000000000000007</v>
      </c>
      <c r="G15" s="47">
        <v>100</v>
      </c>
      <c r="H15" s="55">
        <f>Таблица634[[#This Row],[Коэфициент стоимости]]*Таблица634[[#This Row],[Розничная цена KRW]]</f>
        <v>8250.0000000000018</v>
      </c>
      <c r="I15" s="17" t="str">
        <f>IF($H$1="","Введите курс",Таблица634[[#This Row],[Оптовая цена KRW за 1шт]]/$H$1)</f>
        <v>Введите курс</v>
      </c>
      <c r="J15" s="48"/>
      <c r="K15" s="18">
        <f>Таблица634[[#This Row],[Заказ коробок ]]*Таблица634[[#This Row],[Кол-во шт в коробке]]</f>
        <v>0</v>
      </c>
      <c r="L15" s="54">
        <f>Таблица634[[#This Row],[Общее кол-во шт]]*Таблица634[[#This Row],[Оптовая цена KRW за 1шт]]</f>
        <v>0</v>
      </c>
      <c r="M15" s="19" t="str">
        <f>IFERROR(Таблица634[[#This Row],[Общее кол-во шт]]*Таблица634[[#This Row],[Оптовая цена USD за 1шт]],"")</f>
        <v/>
      </c>
      <c r="N15" s="49"/>
    </row>
    <row r="16" spans="1:14" ht="22.5" customHeight="1">
      <c r="A16" s="44" t="s">
        <v>29454</v>
      </c>
      <c r="B16" s="14">
        <v>8809620751215</v>
      </c>
      <c r="C16" s="50" t="s">
        <v>29455</v>
      </c>
      <c r="D16" s="160" t="s">
        <v>29456</v>
      </c>
      <c r="E16" s="16">
        <v>25000</v>
      </c>
      <c r="F16" s="15">
        <v>0.33000000000000007</v>
      </c>
      <c r="G16" s="47">
        <v>100</v>
      </c>
      <c r="H16" s="55">
        <f>Таблица634[[#This Row],[Коэфициент стоимости]]*Таблица634[[#This Row],[Розничная цена KRW]]</f>
        <v>8250.0000000000018</v>
      </c>
      <c r="I16" s="17" t="str">
        <f>IF($H$1="","Введите курс",Таблица634[[#This Row],[Оптовая цена KRW за 1шт]]/$H$1)</f>
        <v>Введите курс</v>
      </c>
      <c r="J16" s="48"/>
      <c r="K16" s="18">
        <f>Таблица634[[#This Row],[Заказ коробок ]]*Таблица634[[#This Row],[Кол-во шт в коробке]]</f>
        <v>0</v>
      </c>
      <c r="L16" s="54">
        <f>Таблица634[[#This Row],[Общее кол-во шт]]*Таблица634[[#This Row],[Оптовая цена KRW за 1шт]]</f>
        <v>0</v>
      </c>
      <c r="M16" s="19" t="str">
        <f>IFERROR(Таблица634[[#This Row],[Общее кол-во шт]]*Таблица634[[#This Row],[Оптовая цена USD за 1шт]],"")</f>
        <v/>
      </c>
      <c r="N16" s="49"/>
    </row>
    <row r="17" spans="1:14" ht="22.5" customHeight="1">
      <c r="A17" s="44" t="s">
        <v>29457</v>
      </c>
      <c r="B17" s="14">
        <v>8809620751505</v>
      </c>
      <c r="C17" s="50" t="s">
        <v>29458</v>
      </c>
      <c r="D17" s="160" t="s">
        <v>29459</v>
      </c>
      <c r="E17" s="16">
        <v>25000</v>
      </c>
      <c r="F17" s="15">
        <v>0.34999999999999992</v>
      </c>
      <c r="G17" s="47">
        <v>100</v>
      </c>
      <c r="H17" s="55">
        <f>Таблица634[[#This Row],[Коэфициент стоимости]]*Таблица634[[#This Row],[Розничная цена KRW]]</f>
        <v>8749.9999999999982</v>
      </c>
      <c r="I17" s="17" t="str">
        <f>IF($H$1="","Введите курс",Таблица634[[#This Row],[Оптовая цена KRW за 1шт]]/$H$1)</f>
        <v>Введите курс</v>
      </c>
      <c r="J17" s="48"/>
      <c r="K17" s="18">
        <f>Таблица634[[#This Row],[Заказ коробок ]]*Таблица634[[#This Row],[Кол-во шт в коробке]]</f>
        <v>0</v>
      </c>
      <c r="L17" s="54">
        <f>Таблица634[[#This Row],[Общее кол-во шт]]*Таблица634[[#This Row],[Оптовая цена KRW за 1шт]]</f>
        <v>0</v>
      </c>
      <c r="M17" s="19" t="str">
        <f>IFERROR(Таблица634[[#This Row],[Общее кол-во шт]]*Таблица634[[#This Row],[Оптовая цена USD за 1шт]],"")</f>
        <v/>
      </c>
      <c r="N17" s="49"/>
    </row>
    <row r="18" spans="1:14" ht="22.5" customHeight="1">
      <c r="A18" s="44" t="s">
        <v>29460</v>
      </c>
      <c r="B18" s="76">
        <v>8809620750577</v>
      </c>
      <c r="C18" s="50" t="s">
        <v>29461</v>
      </c>
      <c r="D18" s="158" t="s">
        <v>29462</v>
      </c>
      <c r="E18" s="78">
        <v>23500</v>
      </c>
      <c r="F18" s="79">
        <v>0.33999999999999997</v>
      </c>
      <c r="G18" s="80">
        <v>100</v>
      </c>
      <c r="H18" s="81">
        <f>Таблица634[[#This Row],[Коэфициент стоимости]]*Таблица634[[#This Row],[Розничная цена KRW]]</f>
        <v>7989.9999999999991</v>
      </c>
      <c r="I18" s="82" t="str">
        <f>IF($H$1="","Введите курс",Таблица634[[#This Row],[Оптовая цена KRW за 1шт]]/$H$1)</f>
        <v>Введите курс</v>
      </c>
      <c r="J18" s="83"/>
      <c r="K18" s="84">
        <f>Таблица634[[#This Row],[Заказ коробок ]]*Таблица634[[#This Row],[Кол-во шт в коробке]]</f>
        <v>0</v>
      </c>
      <c r="L18" s="85">
        <f>Таблица634[[#This Row],[Общее кол-во шт]]*Таблица634[[#This Row],[Оптовая цена KRW за 1шт]]</f>
        <v>0</v>
      </c>
      <c r="M18" s="86" t="str">
        <f>IFERROR(Таблица634[[#This Row],[Общее кол-во шт]]*Таблица634[[#This Row],[Оптовая цена USD за 1шт]],"")</f>
        <v/>
      </c>
      <c r="N18" s="87"/>
    </row>
    <row r="19" spans="1:14" ht="22.5" customHeight="1">
      <c r="A19" s="44" t="s">
        <v>29463</v>
      </c>
      <c r="B19" s="76">
        <v>8809620750584</v>
      </c>
      <c r="C19" s="50" t="s">
        <v>29464</v>
      </c>
      <c r="D19" s="158" t="s">
        <v>29465</v>
      </c>
      <c r="E19" s="78">
        <v>23500</v>
      </c>
      <c r="F19" s="79">
        <v>0.33999999999999997</v>
      </c>
      <c r="G19" s="80">
        <v>100</v>
      </c>
      <c r="H19" s="81">
        <f>Таблица634[[#This Row],[Коэфициент стоимости]]*Таблица634[[#This Row],[Розничная цена KRW]]</f>
        <v>7989.9999999999991</v>
      </c>
      <c r="I19" s="82" t="str">
        <f>IF($H$1="","Введите курс",Таблица634[[#This Row],[Оптовая цена KRW за 1шт]]/$H$1)</f>
        <v>Введите курс</v>
      </c>
      <c r="J19" s="83"/>
      <c r="K19" s="84">
        <f>Таблица634[[#This Row],[Заказ коробок ]]*Таблица634[[#This Row],[Кол-во шт в коробке]]</f>
        <v>0</v>
      </c>
      <c r="L19" s="85">
        <f>Таблица634[[#This Row],[Общее кол-во шт]]*Таблица634[[#This Row],[Оптовая цена KRW за 1шт]]</f>
        <v>0</v>
      </c>
      <c r="M19" s="86" t="str">
        <f>IFERROR(Таблица634[[#This Row],[Общее кол-во шт]]*Таблица634[[#This Row],[Оптовая цена USD за 1шт]],"")</f>
        <v/>
      </c>
      <c r="N19" s="87"/>
    </row>
    <row r="20" spans="1:14" ht="22.5" customHeight="1">
      <c r="A20" s="44" t="s">
        <v>29466</v>
      </c>
      <c r="B20" s="76">
        <v>8809620750591</v>
      </c>
      <c r="C20" s="50" t="s">
        <v>29467</v>
      </c>
      <c r="D20" s="158" t="s">
        <v>29468</v>
      </c>
      <c r="E20" s="78">
        <v>23500</v>
      </c>
      <c r="F20" s="79">
        <v>0.33999999999999997</v>
      </c>
      <c r="G20" s="80">
        <v>100</v>
      </c>
      <c r="H20" s="81">
        <f>Таблица634[[#This Row],[Коэфициент стоимости]]*Таблица634[[#This Row],[Розничная цена KRW]]</f>
        <v>7989.9999999999991</v>
      </c>
      <c r="I20" s="82" t="str">
        <f>IF($H$1="","Введите курс",Таблица634[[#This Row],[Оптовая цена KRW за 1шт]]/$H$1)</f>
        <v>Введите курс</v>
      </c>
      <c r="J20" s="83"/>
      <c r="K20" s="84">
        <f>Таблица634[[#This Row],[Заказ коробок ]]*Таблица634[[#This Row],[Кол-во шт в коробке]]</f>
        <v>0</v>
      </c>
      <c r="L20" s="85">
        <f>Таблица634[[#This Row],[Общее кол-во шт]]*Таблица634[[#This Row],[Оптовая цена KRW за 1шт]]</f>
        <v>0</v>
      </c>
      <c r="M20" s="86" t="str">
        <f>IFERROR(Таблица634[[#This Row],[Общее кол-во шт]]*Таблица634[[#This Row],[Оптовая цена USD за 1шт]],"")</f>
        <v/>
      </c>
      <c r="N20" s="87"/>
    </row>
  </sheetData>
  <sheetProtection algorithmName="SHA-512" hashValue="jgM0oUmLfY6b6QMrBvjgP/pdaSLAQAZhDAFsN8PNymLNmGbzxHkPY9bLk3TidivATd2+iOjSlVsqQ7IKsX2+yQ==" saltValue="NE0UQHExeZYVOen/OBrpDA==" spinCount="100000" sheet="1" autoFilter="0" pivotTables="0"/>
  <mergeCells count="2">
    <mergeCell ref="A1:C1"/>
    <mergeCell ref="D1:F1"/>
  </mergeCells>
  <conditionalFormatting sqref="A21:A1048576">
    <cfRule type="duplicateValues" dxfId="1157" priority="1"/>
  </conditionalFormatting>
  <conditionalFormatting sqref="A21:A1048576">
    <cfRule type="duplicateValues" dxfId="1156" priority="2"/>
    <cfRule type="duplicateValues" dxfId="1155" priority="3"/>
    <cfRule type="duplicateValues" dxfId="1154" priority="4"/>
  </conditionalFormatting>
  <conditionalFormatting sqref="A3:A20">
    <cfRule type="duplicateValues" dxfId="1153" priority="5"/>
  </conditionalFormatting>
  <conditionalFormatting sqref="A3:A20">
    <cfRule type="duplicateValues" dxfId="1152" priority="6"/>
    <cfRule type="duplicateValues" dxfId="1151" priority="7"/>
    <cfRule type="duplicateValues" dxfId="1150" priority="8"/>
  </conditionalFormatting>
  <conditionalFormatting sqref="A3:A20">
    <cfRule type="duplicateValues" dxfId="1149" priority="9"/>
  </conditionalFormatting>
  <conditionalFormatting sqref="A3:A20">
    <cfRule type="duplicateValues" dxfId="1148" priority="10"/>
    <cfRule type="duplicateValues" dxfId="1147" priority="11"/>
    <cfRule type="duplicateValues" dxfId="1146" priority="12"/>
  </conditionalFormatting>
  <hyperlinks>
    <hyperlink ref="G1" r:id="rId1" xr:uid="{0A6D3442-4BB6-405F-9E77-8A2C30480D4C}"/>
    <hyperlink ref="N1" location="Главная!A1" display="Вернуться на Главную" xr:uid="{25516878-0327-41D0-8E5C-1EEB0AB8D42C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55C5D-1056-4245-9909-B32887E94E22}">
  <sheetPr>
    <pageSetUpPr fitToPage="1"/>
  </sheetPr>
  <dimension ref="A1:N1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4403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SUM(J3:J17)</f>
        <v>0</v>
      </c>
      <c r="K1" s="59">
        <f>SUM(K3:K17)</f>
        <v>0</v>
      </c>
      <c r="L1" s="60">
        <f>SUM(L3:L17)</f>
        <v>0</v>
      </c>
      <c r="M1" s="61">
        <f>SUM(M3:M17)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4404</v>
      </c>
      <c r="B3" s="14">
        <v>8809551737104</v>
      </c>
      <c r="C3" s="45" t="s">
        <v>4405</v>
      </c>
      <c r="D3" s="46" t="s">
        <v>4406</v>
      </c>
      <c r="E3" s="89">
        <v>38000</v>
      </c>
      <c r="F3" s="15">
        <v>0.43</v>
      </c>
      <c r="G3" s="47">
        <v>60</v>
      </c>
      <c r="H3" s="16">
        <f>Таблица66[[#This Row],[Коэфициент стоимости]]*Таблица66[[#This Row],[Розничная цена KRW]]</f>
        <v>16340</v>
      </c>
      <c r="I3" s="17" t="str">
        <f>IF($H$1="","Введите курс",Таблица66[[#This Row],[Оптовая цена KRW за 1шт]]/$H$1)</f>
        <v>Введите курс</v>
      </c>
      <c r="J3" s="48"/>
      <c r="K3" s="18">
        <f>Таблица66[[#This Row],[Заказ коробок ]]*Таблица66[[#This Row],[Кол-во шт в коробке]]</f>
        <v>0</v>
      </c>
      <c r="L3" s="16">
        <f>Таблица66[[#This Row],[Общее кол-во шт]]*Таблица66[[#This Row],[Оптовая цена KRW за 1шт]]</f>
        <v>0</v>
      </c>
      <c r="M3" s="19" t="str">
        <f>IFERROR(Таблица66[[#This Row],[Общее кол-во шт]]*Таблица66[[#This Row],[Оптовая цена USD за 1шт]],"")</f>
        <v/>
      </c>
      <c r="N3" s="49"/>
    </row>
    <row r="4" spans="1:14" ht="22.5" customHeight="1">
      <c r="A4" s="44" t="s">
        <v>4407</v>
      </c>
      <c r="B4" s="76">
        <v>8809551734387</v>
      </c>
      <c r="C4" s="50" t="s">
        <v>4408</v>
      </c>
      <c r="D4" s="77" t="s">
        <v>4409</v>
      </c>
      <c r="E4" s="78">
        <v>28000</v>
      </c>
      <c r="F4" s="79">
        <v>0.43</v>
      </c>
      <c r="G4" s="80">
        <v>60</v>
      </c>
      <c r="H4" s="81">
        <f>Таблица66[[#This Row],[Коэфициент стоимости]]*Таблица66[[#This Row],[Розничная цена KRW]]</f>
        <v>12040</v>
      </c>
      <c r="I4" s="82" t="str">
        <f>IF($H$1="","Введите курс",Таблица66[[#This Row],[Оптовая цена KRW за 1шт]]/$H$1)</f>
        <v>Введите курс</v>
      </c>
      <c r="J4" s="83"/>
      <c r="K4" s="84">
        <f>Таблица66[[#This Row],[Заказ коробок ]]*Таблица66[[#This Row],[Кол-во шт в коробке]]</f>
        <v>0</v>
      </c>
      <c r="L4" s="85">
        <f>Таблица66[[#This Row],[Общее кол-во шт]]*Таблица66[[#This Row],[Оптовая цена KRW за 1шт]]</f>
        <v>0</v>
      </c>
      <c r="M4" s="86" t="str">
        <f>IFERROR(Таблица66[[#This Row],[Общее кол-во шт]]*Таблица66[[#This Row],[Оптовая цена USD за 1шт]],"")</f>
        <v/>
      </c>
      <c r="N4" s="87"/>
    </row>
    <row r="5" spans="1:14" ht="22.5" customHeight="1">
      <c r="A5" s="44" t="s">
        <v>4410</v>
      </c>
      <c r="B5" s="76">
        <v>8809551734875</v>
      </c>
      <c r="C5" s="50" t="s">
        <v>4411</v>
      </c>
      <c r="D5" s="77" t="s">
        <v>4412</v>
      </c>
      <c r="E5" s="78">
        <v>32000</v>
      </c>
      <c r="F5" s="79">
        <v>0.43</v>
      </c>
      <c r="G5" s="80">
        <v>40</v>
      </c>
      <c r="H5" s="81">
        <f>Таблица66[[#This Row],[Коэфициент стоимости]]*Таблица66[[#This Row],[Розничная цена KRW]]</f>
        <v>13760</v>
      </c>
      <c r="I5" s="82" t="str">
        <f>IF($H$1="","Введите курс",Таблица66[[#This Row],[Оптовая цена KRW за 1шт]]/$H$1)</f>
        <v>Введите курс</v>
      </c>
      <c r="J5" s="83"/>
      <c r="K5" s="84">
        <f>Таблица66[[#This Row],[Заказ коробок ]]*Таблица66[[#This Row],[Кол-во шт в коробке]]</f>
        <v>0</v>
      </c>
      <c r="L5" s="85">
        <f>Таблица66[[#This Row],[Общее кол-во шт]]*Таблица66[[#This Row],[Оптовая цена KRW за 1шт]]</f>
        <v>0</v>
      </c>
      <c r="M5" s="86" t="str">
        <f>IFERROR(Таблица66[[#This Row],[Общее кол-во шт]]*Таблица66[[#This Row],[Оптовая цена USD за 1шт]],"")</f>
        <v/>
      </c>
      <c r="N5" s="87"/>
    </row>
    <row r="6" spans="1:14" ht="22.5" customHeight="1">
      <c r="A6" s="44" t="s">
        <v>4413</v>
      </c>
      <c r="B6" s="76">
        <v>8809635230699</v>
      </c>
      <c r="C6" s="50" t="s">
        <v>4414</v>
      </c>
      <c r="D6" s="77" t="s">
        <v>4415</v>
      </c>
      <c r="E6" s="78">
        <v>22000</v>
      </c>
      <c r="F6" s="79">
        <v>0.43</v>
      </c>
      <c r="G6" s="80">
        <v>50</v>
      </c>
      <c r="H6" s="81">
        <f>Таблица66[[#This Row],[Коэфициент стоимости]]*Таблица66[[#This Row],[Розничная цена KRW]]</f>
        <v>9460</v>
      </c>
      <c r="I6" s="82" t="str">
        <f>IF($H$1="","Введите курс",Таблица66[[#This Row],[Оптовая цена KRW за 1шт]]/$H$1)</f>
        <v>Введите курс</v>
      </c>
      <c r="J6" s="83"/>
      <c r="K6" s="84">
        <f>Таблица66[[#This Row],[Заказ коробок ]]*Таблица66[[#This Row],[Кол-во шт в коробке]]</f>
        <v>0</v>
      </c>
      <c r="L6" s="85">
        <f>Таблица66[[#This Row],[Общее кол-во шт]]*Таблица66[[#This Row],[Оптовая цена KRW за 1шт]]</f>
        <v>0</v>
      </c>
      <c r="M6" s="86" t="str">
        <f>IFERROR(Таблица66[[#This Row],[Общее кол-во шт]]*Таблица66[[#This Row],[Оптовая цена USD за 1шт]],"")</f>
        <v/>
      </c>
      <c r="N6" s="87"/>
    </row>
    <row r="7" spans="1:14" ht="22.5" customHeight="1">
      <c r="A7" s="44" t="s">
        <v>4416</v>
      </c>
      <c r="B7" s="76">
        <v>8809551736947</v>
      </c>
      <c r="C7" s="50" t="s">
        <v>4417</v>
      </c>
      <c r="D7" s="77" t="s">
        <v>4418</v>
      </c>
      <c r="E7" s="78">
        <v>12000</v>
      </c>
      <c r="F7" s="79">
        <v>0.41</v>
      </c>
      <c r="G7" s="80">
        <v>50</v>
      </c>
      <c r="H7" s="81">
        <f>Таблица66[[#This Row],[Коэфициент стоимости]]*Таблица66[[#This Row],[Розничная цена KRW]]</f>
        <v>4920</v>
      </c>
      <c r="I7" s="82" t="str">
        <f>IF($H$1="","Введите курс",Таблица66[[#This Row],[Оптовая цена KRW за 1шт]]/$H$1)</f>
        <v>Введите курс</v>
      </c>
      <c r="J7" s="83"/>
      <c r="K7" s="84">
        <f>Таблица66[[#This Row],[Заказ коробок ]]*Таблица66[[#This Row],[Кол-во шт в коробке]]</f>
        <v>0</v>
      </c>
      <c r="L7" s="85">
        <f>Таблица66[[#This Row],[Общее кол-во шт]]*Таблица66[[#This Row],[Оптовая цена KRW за 1шт]]</f>
        <v>0</v>
      </c>
      <c r="M7" s="86" t="str">
        <f>IFERROR(Таблица66[[#This Row],[Общее кол-во шт]]*Таблица66[[#This Row],[Оптовая цена USD за 1шт]],"")</f>
        <v/>
      </c>
      <c r="N7" s="87"/>
    </row>
    <row r="8" spans="1:14" ht="22.5" customHeight="1">
      <c r="A8" s="44" t="s">
        <v>4419</v>
      </c>
      <c r="B8" s="76">
        <v>8809551735162</v>
      </c>
      <c r="C8" s="50" t="s">
        <v>4420</v>
      </c>
      <c r="D8" s="77" t="s">
        <v>4421</v>
      </c>
      <c r="E8" s="78">
        <v>28000</v>
      </c>
      <c r="F8" s="79">
        <v>0.43</v>
      </c>
      <c r="G8" s="80">
        <v>60</v>
      </c>
      <c r="H8" s="81">
        <f>Таблица66[[#This Row],[Коэфициент стоимости]]*Таблица66[[#This Row],[Розничная цена KRW]]</f>
        <v>12040</v>
      </c>
      <c r="I8" s="82" t="str">
        <f>IF($H$1="","Введите курс",Таблица66[[#This Row],[Оптовая цена KRW за 1шт]]/$H$1)</f>
        <v>Введите курс</v>
      </c>
      <c r="J8" s="83"/>
      <c r="K8" s="84">
        <f>Таблица66[[#This Row],[Заказ коробок ]]*Таблица66[[#This Row],[Кол-во шт в коробке]]</f>
        <v>0</v>
      </c>
      <c r="L8" s="85">
        <f>Таблица66[[#This Row],[Общее кол-во шт]]*Таблица66[[#This Row],[Оптовая цена KRW за 1шт]]</f>
        <v>0</v>
      </c>
      <c r="M8" s="86" t="str">
        <f>IFERROR(Таблица66[[#This Row],[Общее кол-во шт]]*Таблица66[[#This Row],[Оптовая цена USD за 1шт]],"")</f>
        <v/>
      </c>
      <c r="N8" s="87"/>
    </row>
    <row r="9" spans="1:14" ht="22.5" customHeight="1">
      <c r="A9" s="44" t="s">
        <v>4422</v>
      </c>
      <c r="B9" s="76">
        <v>8809551734882</v>
      </c>
      <c r="C9" s="50" t="s">
        <v>4423</v>
      </c>
      <c r="D9" s="77" t="s">
        <v>4424</v>
      </c>
      <c r="E9" s="78">
        <v>32000</v>
      </c>
      <c r="F9" s="79">
        <v>0.43</v>
      </c>
      <c r="G9" s="80">
        <v>40</v>
      </c>
      <c r="H9" s="81">
        <f>Таблица66[[#This Row],[Коэфициент стоимости]]*Таблица66[[#This Row],[Розничная цена KRW]]</f>
        <v>13760</v>
      </c>
      <c r="I9" s="82" t="str">
        <f>IF($H$1="","Введите курс",Таблица66[[#This Row],[Оптовая цена KRW за 1шт]]/$H$1)</f>
        <v>Введите курс</v>
      </c>
      <c r="J9" s="83"/>
      <c r="K9" s="84">
        <f>Таблица66[[#This Row],[Заказ коробок ]]*Таблица66[[#This Row],[Кол-во шт в коробке]]</f>
        <v>0</v>
      </c>
      <c r="L9" s="85">
        <f>Таблица66[[#This Row],[Общее кол-во шт]]*Таблица66[[#This Row],[Оптовая цена KRW за 1шт]]</f>
        <v>0</v>
      </c>
      <c r="M9" s="86" t="str">
        <f>IFERROR(Таблица66[[#This Row],[Общее кол-во шт]]*Таблица66[[#This Row],[Оптовая цена USD за 1шт]],"")</f>
        <v/>
      </c>
      <c r="N9" s="87"/>
    </row>
    <row r="10" spans="1:14" ht="22.5" customHeight="1">
      <c r="A10" s="44" t="s">
        <v>4425</v>
      </c>
      <c r="B10" s="76">
        <v>8809587528370</v>
      </c>
      <c r="C10" s="50" t="s">
        <v>4426</v>
      </c>
      <c r="D10" s="77" t="s">
        <v>4427</v>
      </c>
      <c r="E10" s="78">
        <v>19000</v>
      </c>
      <c r="F10" s="79">
        <v>0.43</v>
      </c>
      <c r="G10" s="80">
        <v>50</v>
      </c>
      <c r="H10" s="81">
        <f>Таблица66[[#This Row],[Коэфициент стоимости]]*Таблица66[[#This Row],[Розничная цена KRW]]</f>
        <v>8170</v>
      </c>
      <c r="I10" s="82" t="str">
        <f>IF($H$1="","Введите курс",Таблица66[[#This Row],[Оптовая цена KRW за 1шт]]/$H$1)</f>
        <v>Введите курс</v>
      </c>
      <c r="J10" s="83"/>
      <c r="K10" s="84">
        <f>Таблица66[[#This Row],[Заказ коробок ]]*Таблица66[[#This Row],[Кол-во шт в коробке]]</f>
        <v>0</v>
      </c>
      <c r="L10" s="85">
        <f>Таблица66[[#This Row],[Общее кол-во шт]]*Таблица66[[#This Row],[Оптовая цена KRW за 1шт]]</f>
        <v>0</v>
      </c>
      <c r="M10" s="86" t="str">
        <f>IFERROR(Таблица66[[#This Row],[Общее кол-во шт]]*Таблица66[[#This Row],[Оптовая цена USD за 1шт]],"")</f>
        <v/>
      </c>
      <c r="N10" s="87"/>
    </row>
    <row r="11" spans="1:14" ht="22.5" customHeight="1">
      <c r="A11" s="44" t="s">
        <v>4428</v>
      </c>
      <c r="B11" s="76">
        <v>8809635231221</v>
      </c>
      <c r="C11" s="50" t="s">
        <v>4429</v>
      </c>
      <c r="D11" s="77" t="s">
        <v>4430</v>
      </c>
      <c r="E11" s="78">
        <v>26000</v>
      </c>
      <c r="F11" s="79">
        <v>0.43</v>
      </c>
      <c r="G11" s="80">
        <v>50</v>
      </c>
      <c r="H11" s="81">
        <f>Таблица66[[#This Row],[Коэфициент стоимости]]*Таблица66[[#This Row],[Розничная цена KRW]]</f>
        <v>11180</v>
      </c>
      <c r="I11" s="82" t="str">
        <f>IF($H$1="","Введите курс",Таблица66[[#This Row],[Оптовая цена KRW за 1шт]]/$H$1)</f>
        <v>Введите курс</v>
      </c>
      <c r="J11" s="83"/>
      <c r="K11" s="84">
        <f>Таблица66[[#This Row],[Заказ коробок ]]*Таблица66[[#This Row],[Кол-во шт в коробке]]</f>
        <v>0</v>
      </c>
      <c r="L11" s="85">
        <f>Таблица66[[#This Row],[Общее кол-во шт]]*Таблица66[[#This Row],[Оптовая цена KRW за 1шт]]</f>
        <v>0</v>
      </c>
      <c r="M11" s="86" t="str">
        <f>IFERROR(Таблица66[[#This Row],[Общее кол-во шт]]*Таблица66[[#This Row],[Оптовая цена USD за 1шт]],"")</f>
        <v/>
      </c>
      <c r="N11" s="87"/>
    </row>
    <row r="12" spans="1:14" ht="22.5" customHeight="1">
      <c r="A12" s="44" t="s">
        <v>4431</v>
      </c>
      <c r="B12" s="76">
        <v>8809551737784</v>
      </c>
      <c r="C12" s="50" t="s">
        <v>4432</v>
      </c>
      <c r="D12" s="77" t="s">
        <v>4433</v>
      </c>
      <c r="E12" s="78">
        <v>30000</v>
      </c>
      <c r="F12" s="79">
        <v>0.43</v>
      </c>
      <c r="G12" s="80">
        <v>50</v>
      </c>
      <c r="H12" s="81">
        <f>Таблица66[[#This Row],[Коэфициент стоимости]]*Таблица66[[#This Row],[Розничная цена KRW]]</f>
        <v>12900</v>
      </c>
      <c r="I12" s="82" t="str">
        <f>IF($H$1="","Введите курс",Таблица66[[#This Row],[Оптовая цена KRW за 1шт]]/$H$1)</f>
        <v>Введите курс</v>
      </c>
      <c r="J12" s="83"/>
      <c r="K12" s="84">
        <f>Таблица66[[#This Row],[Заказ коробок ]]*Таблица66[[#This Row],[Кол-во шт в коробке]]</f>
        <v>0</v>
      </c>
      <c r="L12" s="85">
        <f>Таблица66[[#This Row],[Общее кол-во шт]]*Таблица66[[#This Row],[Оптовая цена KRW за 1шт]]</f>
        <v>0</v>
      </c>
      <c r="M12" s="86" t="str">
        <f>IFERROR(Таблица66[[#This Row],[Общее кол-во шт]]*Таблица66[[#This Row],[Оптовая цена USD за 1шт]],"")</f>
        <v/>
      </c>
      <c r="N12" s="87"/>
    </row>
    <row r="13" spans="1:14" ht="22.5" customHeight="1">
      <c r="A13" s="44" t="s">
        <v>4434</v>
      </c>
      <c r="B13" s="76">
        <v>8809551737791</v>
      </c>
      <c r="C13" s="50" t="s">
        <v>4435</v>
      </c>
      <c r="D13" s="77" t="s">
        <v>4436</v>
      </c>
      <c r="E13" s="78">
        <v>18000</v>
      </c>
      <c r="F13" s="79">
        <v>0.43</v>
      </c>
      <c r="G13" s="80">
        <v>100</v>
      </c>
      <c r="H13" s="81">
        <f>Таблица66[[#This Row],[Коэфициент стоимости]]*Таблица66[[#This Row],[Розничная цена KRW]]</f>
        <v>7740</v>
      </c>
      <c r="I13" s="82" t="str">
        <f>IF($H$1="","Введите курс",Таблица66[[#This Row],[Оптовая цена KRW за 1шт]]/$H$1)</f>
        <v>Введите курс</v>
      </c>
      <c r="J13" s="83"/>
      <c r="K13" s="84">
        <f>Таблица66[[#This Row],[Заказ коробок ]]*Таблица66[[#This Row],[Кол-во шт в коробке]]</f>
        <v>0</v>
      </c>
      <c r="L13" s="85">
        <f>Таблица66[[#This Row],[Общее кол-во шт]]*Таблица66[[#This Row],[Оптовая цена KRW за 1шт]]</f>
        <v>0</v>
      </c>
      <c r="M13" s="86" t="str">
        <f>IFERROR(Таблица66[[#This Row],[Общее кол-во шт]]*Таблица66[[#This Row],[Оптовая цена USD за 1шт]],"")</f>
        <v/>
      </c>
      <c r="N13" s="87"/>
    </row>
    <row r="14" spans="1:14" ht="22.5" customHeight="1">
      <c r="A14" s="44" t="s">
        <v>4437</v>
      </c>
      <c r="B14" s="76">
        <v>8809551737920</v>
      </c>
      <c r="C14" s="50" t="s">
        <v>4438</v>
      </c>
      <c r="D14" s="77" t="s">
        <v>4439</v>
      </c>
      <c r="E14" s="78">
        <v>32000</v>
      </c>
      <c r="F14" s="79">
        <v>0.43</v>
      </c>
      <c r="G14" s="80">
        <v>50</v>
      </c>
      <c r="H14" s="81">
        <f>Таблица66[[#This Row],[Коэфициент стоимости]]*Таблица66[[#This Row],[Розничная цена KRW]]</f>
        <v>13760</v>
      </c>
      <c r="I14" s="82" t="str">
        <f>IF($H$1="","Введите курс",Таблица66[[#This Row],[Оптовая цена KRW за 1шт]]/$H$1)</f>
        <v>Введите курс</v>
      </c>
      <c r="J14" s="83"/>
      <c r="K14" s="84">
        <f>Таблица66[[#This Row],[Заказ коробок ]]*Таблица66[[#This Row],[Кол-во шт в коробке]]</f>
        <v>0</v>
      </c>
      <c r="L14" s="85">
        <f>Таблица66[[#This Row],[Общее кол-во шт]]*Таблица66[[#This Row],[Оптовая цена KRW за 1шт]]</f>
        <v>0</v>
      </c>
      <c r="M14" s="86" t="str">
        <f>IFERROR(Таблица66[[#This Row],[Общее кол-во шт]]*Таблица66[[#This Row],[Оптовая цена USD за 1шт]],"")</f>
        <v/>
      </c>
      <c r="N14" s="87"/>
    </row>
    <row r="15" spans="1:14" ht="22.5" customHeight="1">
      <c r="A15" s="44" t="s">
        <v>4440</v>
      </c>
      <c r="B15" s="76">
        <v>8809551735179</v>
      </c>
      <c r="C15" s="50" t="s">
        <v>4441</v>
      </c>
      <c r="D15" s="77" t="s">
        <v>4442</v>
      </c>
      <c r="E15" s="78">
        <v>28000</v>
      </c>
      <c r="F15" s="79">
        <v>0.43</v>
      </c>
      <c r="G15" s="80">
        <v>60</v>
      </c>
      <c r="H15" s="81">
        <f>Таблица66[[#This Row],[Коэфициент стоимости]]*Таблица66[[#This Row],[Розничная цена KRW]]</f>
        <v>12040</v>
      </c>
      <c r="I15" s="82" t="str">
        <f>IF($H$1="","Введите курс",Таблица66[[#This Row],[Оптовая цена KRW за 1шт]]/$H$1)</f>
        <v>Введите курс</v>
      </c>
      <c r="J15" s="83"/>
      <c r="K15" s="84">
        <f>Таблица66[[#This Row],[Заказ коробок ]]*Таблица66[[#This Row],[Кол-во шт в коробке]]</f>
        <v>0</v>
      </c>
      <c r="L15" s="85">
        <f>Таблица66[[#This Row],[Общее кол-во шт]]*Таблица66[[#This Row],[Оптовая цена KRW за 1шт]]</f>
        <v>0</v>
      </c>
      <c r="M15" s="86" t="str">
        <f>IFERROR(Таблица66[[#This Row],[Общее кол-во шт]]*Таблица66[[#This Row],[Оптовая цена USD за 1шт]],"")</f>
        <v/>
      </c>
      <c r="N15" s="87"/>
    </row>
    <row r="16" spans="1:14" ht="22.5" customHeight="1">
      <c r="A16" s="44" t="s">
        <v>4443</v>
      </c>
      <c r="B16" s="76">
        <v>8809145475467</v>
      </c>
      <c r="C16" s="50" t="s">
        <v>4444</v>
      </c>
      <c r="D16" s="77" t="s">
        <v>4445</v>
      </c>
      <c r="E16" s="78">
        <v>36000</v>
      </c>
      <c r="F16" s="79">
        <v>0.43</v>
      </c>
      <c r="G16" s="80">
        <v>48</v>
      </c>
      <c r="H16" s="81">
        <f>Таблица66[[#This Row],[Коэфициент стоимости]]*Таблица66[[#This Row],[Розничная цена KRW]]</f>
        <v>15480</v>
      </c>
      <c r="I16" s="82" t="str">
        <f>IF($H$1="","Введите курс",Таблица66[[#This Row],[Оптовая цена KRW за 1шт]]/$H$1)</f>
        <v>Введите курс</v>
      </c>
      <c r="J16" s="83"/>
      <c r="K16" s="84">
        <f>Таблица66[[#This Row],[Заказ коробок ]]*Таблица66[[#This Row],[Кол-во шт в коробке]]</f>
        <v>0</v>
      </c>
      <c r="L16" s="85">
        <f>Таблица66[[#This Row],[Общее кол-во шт]]*Таблица66[[#This Row],[Оптовая цена KRW за 1шт]]</f>
        <v>0</v>
      </c>
      <c r="M16" s="86" t="str">
        <f>IFERROR(Таблица66[[#This Row],[Общее кол-во шт]]*Таблица66[[#This Row],[Оптовая цена USD за 1шт]],"")</f>
        <v/>
      </c>
      <c r="N16" s="87"/>
    </row>
    <row r="17" spans="1:14" ht="22.5" customHeight="1">
      <c r="A17" s="44" t="s">
        <v>4446</v>
      </c>
      <c r="B17" s="76">
        <v>8809551734226</v>
      </c>
      <c r="C17" s="50" t="s">
        <v>4447</v>
      </c>
      <c r="D17" s="77" t="s">
        <v>4448</v>
      </c>
      <c r="E17" s="78">
        <v>29000</v>
      </c>
      <c r="F17" s="79">
        <v>0.43</v>
      </c>
      <c r="G17" s="80">
        <v>50</v>
      </c>
      <c r="H17" s="81">
        <f>Таблица66[[#This Row],[Коэфициент стоимости]]*Таблица66[[#This Row],[Розничная цена KRW]]</f>
        <v>12470</v>
      </c>
      <c r="I17" s="82" t="str">
        <f>IF($H$1="","Введите курс",Таблица66[[#This Row],[Оптовая цена KRW за 1шт]]/$H$1)</f>
        <v>Введите курс</v>
      </c>
      <c r="J17" s="83"/>
      <c r="K17" s="84">
        <f>Таблица66[[#This Row],[Заказ коробок ]]*Таблица66[[#This Row],[Кол-во шт в коробке]]</f>
        <v>0</v>
      </c>
      <c r="L17" s="85">
        <f>Таблица66[[#This Row],[Общее кол-во шт]]*Таблица66[[#This Row],[Оптовая цена KRW за 1шт]]</f>
        <v>0</v>
      </c>
      <c r="M17" s="86" t="str">
        <f>IFERROR(Таблица66[[#This Row],[Общее кол-во шт]]*Таблица66[[#This Row],[Оптовая цена USD за 1шт]],"")</f>
        <v/>
      </c>
      <c r="N17" s="87"/>
    </row>
  </sheetData>
  <sheetProtection algorithmName="SHA-512" hashValue="Y/jJdHxhmyrfCQFA83suCq66duvf8ELevnt6YcGwmTkkr+UbxauddJvmQClj3RWx1liosu4UFIF3EmyfRNnj4g==" saltValue="P7eZW6EPFjdgZ72KucwRow==" spinCount="100000" sheet="1" autoFilter="0" pivotTables="0"/>
  <mergeCells count="2">
    <mergeCell ref="A1:C1"/>
    <mergeCell ref="D1:F1"/>
  </mergeCells>
  <conditionalFormatting sqref="A18:A1048576">
    <cfRule type="duplicateValues" dxfId="1126" priority="1"/>
  </conditionalFormatting>
  <conditionalFormatting sqref="A18:A1048576">
    <cfRule type="duplicateValues" dxfId="1125" priority="2"/>
    <cfRule type="duplicateValues" dxfId="1124" priority="3"/>
    <cfRule type="duplicateValues" dxfId="1123" priority="4"/>
  </conditionalFormatting>
  <conditionalFormatting sqref="A3:A17">
    <cfRule type="duplicateValues" dxfId="1122" priority="5"/>
  </conditionalFormatting>
  <conditionalFormatting sqref="A3:A17">
    <cfRule type="duplicateValues" dxfId="1121" priority="6"/>
    <cfRule type="duplicateValues" dxfId="1120" priority="7"/>
    <cfRule type="duplicateValues" dxfId="1119" priority="8"/>
  </conditionalFormatting>
  <conditionalFormatting sqref="A3:A17">
    <cfRule type="duplicateValues" dxfId="1118" priority="9"/>
  </conditionalFormatting>
  <conditionalFormatting sqref="A3:A17">
    <cfRule type="duplicateValues" dxfId="1117" priority="10"/>
    <cfRule type="duplicateValues" dxfId="1116" priority="11"/>
    <cfRule type="duplicateValues" dxfId="1115" priority="12"/>
  </conditionalFormatting>
  <hyperlinks>
    <hyperlink ref="G1" r:id="rId1" xr:uid="{802DC63A-A6CF-45DB-A281-2CC9E7881872}"/>
    <hyperlink ref="N1" location="Главная!A1" display="Вернуться на Главную" xr:uid="{D0B6EEF4-29D8-4E99-88CE-076FC40599DB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9D08B-DA85-4C47-930A-E312D2A3ADC1}">
  <sheetPr>
    <pageSetUpPr fitToPage="1"/>
  </sheetPr>
  <dimension ref="A1:N4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8.8554687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32831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SUM(J3:J43)</f>
        <v>0</v>
      </c>
      <c r="K1" s="213">
        <f>SUM(K3:K43)</f>
        <v>0</v>
      </c>
      <c r="L1" s="214">
        <f>SUM(L3:L43)</f>
        <v>0</v>
      </c>
      <c r="M1" s="215">
        <f>SUM(M3:M43)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32832</v>
      </c>
      <c r="B3" s="14">
        <v>8809786595661</v>
      </c>
      <c r="C3" s="45" t="s">
        <v>32833</v>
      </c>
      <c r="D3" s="160" t="s">
        <v>32834</v>
      </c>
      <c r="E3" s="53">
        <v>24000</v>
      </c>
      <c r="F3" s="15">
        <v>0.45</v>
      </c>
      <c r="G3" s="47">
        <v>10</v>
      </c>
      <c r="H3" s="16">
        <f>Таблица661[[#This Row],[Коэфициент стоимости]]*Таблица661[[#This Row],[Розничная цена KRW]]</f>
        <v>10800</v>
      </c>
      <c r="I3" s="17" t="str">
        <f>IF($H$1="","Введите курс",Таблица661[[#This Row],[Оптовая цена KRW за 1шт]]/$H$1)</f>
        <v>Введите курс</v>
      </c>
      <c r="J3" s="48"/>
      <c r="K3" s="18">
        <f>Таблица661[[#This Row],[Заказ коробок ]]*Таблица661[[#This Row],[Кол-во шт в коробке]]</f>
        <v>0</v>
      </c>
      <c r="L3" s="16">
        <f>Таблица661[[#This Row],[Общее кол-во шт]]*Таблица661[[#This Row],[Оптовая цена KRW за 1шт]]</f>
        <v>0</v>
      </c>
      <c r="M3" s="19" t="str">
        <f>IFERROR(Таблица661[[#This Row],[Общее кол-во шт]]*Таблица661[[#This Row],[Оптовая цена USD за 1шт]],"")</f>
        <v/>
      </c>
      <c r="N3" s="49"/>
    </row>
    <row r="4" spans="1:14" ht="22.5" customHeight="1">
      <c r="A4" s="44" t="s">
        <v>32835</v>
      </c>
      <c r="B4" s="14">
        <v>8809786595654</v>
      </c>
      <c r="C4" s="50" t="s">
        <v>32836</v>
      </c>
      <c r="D4" s="160" t="s">
        <v>32837</v>
      </c>
      <c r="E4" s="16">
        <v>30000</v>
      </c>
      <c r="F4" s="15">
        <v>0.45</v>
      </c>
      <c r="G4" s="47">
        <v>10</v>
      </c>
      <c r="H4" s="55">
        <f>Таблица661[[#This Row],[Коэфициент стоимости]]*Таблица661[[#This Row],[Розничная цена KRW]]</f>
        <v>13500</v>
      </c>
      <c r="I4" s="17" t="str">
        <f>IF($H$1="","Введите курс",Таблица661[[#This Row],[Оптовая цена KRW за 1шт]]/$H$1)</f>
        <v>Введите курс</v>
      </c>
      <c r="J4" s="48"/>
      <c r="K4" s="18">
        <f>Таблица661[[#This Row],[Заказ коробок ]]*Таблица661[[#This Row],[Кол-во шт в коробке]]</f>
        <v>0</v>
      </c>
      <c r="L4" s="54">
        <f>Таблица661[[#This Row],[Общее кол-во шт]]*Таблица661[[#This Row],[Оптовая цена KRW за 1шт]]</f>
        <v>0</v>
      </c>
      <c r="M4" s="19" t="str">
        <f>IFERROR(Таблица661[[#This Row],[Общее кол-во шт]]*Таблица661[[#This Row],[Оптовая цена USD за 1шт]],"")</f>
        <v/>
      </c>
      <c r="N4" s="49"/>
    </row>
    <row r="5" spans="1:14" ht="22.5" customHeight="1">
      <c r="A5" s="44" t="s">
        <v>32838</v>
      </c>
      <c r="B5" s="14">
        <v>8809644496567</v>
      </c>
      <c r="C5" s="50" t="s">
        <v>32839</v>
      </c>
      <c r="D5" s="160" t="s">
        <v>32840</v>
      </c>
      <c r="E5" s="16">
        <v>3000</v>
      </c>
      <c r="F5" s="15">
        <v>0.32</v>
      </c>
      <c r="G5" s="47">
        <v>10</v>
      </c>
      <c r="H5" s="55">
        <f>Таблица661[[#This Row],[Коэфициент стоимости]]*Таблица661[[#This Row],[Розничная цена KRW]]</f>
        <v>960</v>
      </c>
      <c r="I5" s="17" t="str">
        <f>IF($H$1="","Введите курс",Таблица661[[#This Row],[Оптовая цена KRW за 1шт]]/$H$1)</f>
        <v>Введите курс</v>
      </c>
      <c r="J5" s="48"/>
      <c r="K5" s="18">
        <f>Таблица661[[#This Row],[Заказ коробок ]]*Таблица661[[#This Row],[Кол-во шт в коробке]]</f>
        <v>0</v>
      </c>
      <c r="L5" s="54">
        <f>Таблица661[[#This Row],[Общее кол-во шт]]*Таблица661[[#This Row],[Оптовая цена KRW за 1шт]]</f>
        <v>0</v>
      </c>
      <c r="M5" s="19" t="str">
        <f>IFERROR(Таблица661[[#This Row],[Общее кол-во шт]]*Таблица661[[#This Row],[Оптовая цена USD за 1шт]],"")</f>
        <v/>
      </c>
      <c r="N5" s="49"/>
    </row>
    <row r="6" spans="1:14" ht="22.5" customHeight="1">
      <c r="A6" s="44" t="s">
        <v>32841</v>
      </c>
      <c r="B6" s="14">
        <v>8809644496543</v>
      </c>
      <c r="C6" s="50" t="s">
        <v>32842</v>
      </c>
      <c r="D6" s="160" t="s">
        <v>32843</v>
      </c>
      <c r="E6" s="16">
        <v>30000</v>
      </c>
      <c r="F6" s="15">
        <v>0.45</v>
      </c>
      <c r="G6" s="47">
        <v>10</v>
      </c>
      <c r="H6" s="55">
        <f>Таблица661[[#This Row],[Коэфициент стоимости]]*Таблица661[[#This Row],[Розничная цена KRW]]</f>
        <v>13500</v>
      </c>
      <c r="I6" s="17" t="str">
        <f>IF($H$1="","Введите курс",Таблица661[[#This Row],[Оптовая цена KRW за 1шт]]/$H$1)</f>
        <v>Введите курс</v>
      </c>
      <c r="J6" s="48"/>
      <c r="K6" s="18">
        <f>Таблица661[[#This Row],[Заказ коробок ]]*Таблица661[[#This Row],[Кол-во шт в коробке]]</f>
        <v>0</v>
      </c>
      <c r="L6" s="54">
        <f>Таблица661[[#This Row],[Общее кол-во шт]]*Таблица661[[#This Row],[Оптовая цена KRW за 1шт]]</f>
        <v>0</v>
      </c>
      <c r="M6" s="19" t="str">
        <f>IFERROR(Таблица661[[#This Row],[Общее кол-во шт]]*Таблица661[[#This Row],[Оптовая цена USD за 1шт]],"")</f>
        <v/>
      </c>
      <c r="N6" s="49"/>
    </row>
    <row r="7" spans="1:14" ht="22.5" customHeight="1">
      <c r="A7" s="44" t="s">
        <v>32844</v>
      </c>
      <c r="B7" s="14">
        <v>8809644493832</v>
      </c>
      <c r="C7" s="50" t="s">
        <v>32845</v>
      </c>
      <c r="D7" s="160" t="s">
        <v>32846</v>
      </c>
      <c r="E7" s="16">
        <v>36000</v>
      </c>
      <c r="F7" s="15">
        <v>0.38</v>
      </c>
      <c r="G7" s="47">
        <v>10</v>
      </c>
      <c r="H7" s="55">
        <f>Таблица661[[#This Row],[Коэфициент стоимости]]*Таблица661[[#This Row],[Розничная цена KRW]]</f>
        <v>13680</v>
      </c>
      <c r="I7" s="17" t="str">
        <f>IF($H$1="","Введите курс",Таблица661[[#This Row],[Оптовая цена KRW за 1шт]]/$H$1)</f>
        <v>Введите курс</v>
      </c>
      <c r="J7" s="48"/>
      <c r="K7" s="18">
        <f>Таблица661[[#This Row],[Заказ коробок ]]*Таблица661[[#This Row],[Кол-во шт в коробке]]</f>
        <v>0</v>
      </c>
      <c r="L7" s="54">
        <f>Таблица661[[#This Row],[Общее кол-во шт]]*Таблица661[[#This Row],[Оптовая цена KRW за 1шт]]</f>
        <v>0</v>
      </c>
      <c r="M7" s="19" t="str">
        <f>IFERROR(Таблица661[[#This Row],[Общее кол-во шт]]*Таблица661[[#This Row],[Оптовая цена USD за 1шт]],"")</f>
        <v/>
      </c>
      <c r="N7" s="49"/>
    </row>
    <row r="8" spans="1:14" ht="22.5" customHeight="1">
      <c r="A8" s="44" t="s">
        <v>32847</v>
      </c>
      <c r="B8" s="14">
        <v>8809598294639</v>
      </c>
      <c r="C8" s="50" t="s">
        <v>32848</v>
      </c>
      <c r="D8" s="160" t="s">
        <v>32849</v>
      </c>
      <c r="E8" s="16">
        <v>15000</v>
      </c>
      <c r="F8" s="15">
        <v>0.32</v>
      </c>
      <c r="G8" s="47">
        <v>10</v>
      </c>
      <c r="H8" s="55">
        <f>Таблица661[[#This Row],[Коэфициент стоимости]]*Таблица661[[#This Row],[Розничная цена KRW]]</f>
        <v>4800</v>
      </c>
      <c r="I8" s="17" t="str">
        <f>IF($H$1="","Введите курс",Таблица661[[#This Row],[Оптовая цена KRW за 1шт]]/$H$1)</f>
        <v>Введите курс</v>
      </c>
      <c r="J8" s="48"/>
      <c r="K8" s="18">
        <f>Таблица661[[#This Row],[Заказ коробок ]]*Таблица661[[#This Row],[Кол-во шт в коробке]]</f>
        <v>0</v>
      </c>
      <c r="L8" s="54">
        <f>Таблица661[[#This Row],[Общее кол-во шт]]*Таблица661[[#This Row],[Оптовая цена KRW за 1шт]]</f>
        <v>0</v>
      </c>
      <c r="M8" s="19" t="str">
        <f>IFERROR(Таблица661[[#This Row],[Общее кол-во шт]]*Таблица661[[#This Row],[Оптовая цена USD за 1шт]],"")</f>
        <v/>
      </c>
      <c r="N8" s="49"/>
    </row>
    <row r="9" spans="1:14" ht="22.5" customHeight="1">
      <c r="A9" s="44" t="s">
        <v>32850</v>
      </c>
      <c r="B9" s="14">
        <v>8809644499964</v>
      </c>
      <c r="C9" s="50" t="s">
        <v>32851</v>
      </c>
      <c r="D9" s="160" t="s">
        <v>32852</v>
      </c>
      <c r="E9" s="16">
        <v>18000</v>
      </c>
      <c r="F9" s="15">
        <v>0.45</v>
      </c>
      <c r="G9" s="47">
        <v>10</v>
      </c>
      <c r="H9" s="55">
        <f>Таблица661[[#This Row],[Коэфициент стоимости]]*Таблица661[[#This Row],[Розничная цена KRW]]</f>
        <v>8100</v>
      </c>
      <c r="I9" s="17" t="str">
        <f>IF($H$1="","Введите курс",Таблица661[[#This Row],[Оптовая цена KRW за 1шт]]/$H$1)</f>
        <v>Введите курс</v>
      </c>
      <c r="J9" s="48"/>
      <c r="K9" s="18">
        <f>Таблица661[[#This Row],[Заказ коробок ]]*Таблица661[[#This Row],[Кол-во шт в коробке]]</f>
        <v>0</v>
      </c>
      <c r="L9" s="54">
        <f>Таблица661[[#This Row],[Общее кол-во шт]]*Таблица661[[#This Row],[Оптовая цена KRW за 1шт]]</f>
        <v>0</v>
      </c>
      <c r="M9" s="19" t="str">
        <f>IFERROR(Таблица661[[#This Row],[Общее кол-во шт]]*Таблица661[[#This Row],[Оптовая цена USD за 1шт]],"")</f>
        <v/>
      </c>
      <c r="N9" s="49"/>
    </row>
    <row r="10" spans="1:14" ht="22.5" customHeight="1">
      <c r="A10" s="44" t="s">
        <v>32853</v>
      </c>
      <c r="B10" s="14">
        <v>8809644499971</v>
      </c>
      <c r="C10" s="50" t="s">
        <v>32854</v>
      </c>
      <c r="D10" s="160" t="s">
        <v>32855</v>
      </c>
      <c r="E10" s="16">
        <v>20000</v>
      </c>
      <c r="F10" s="15">
        <v>0.45</v>
      </c>
      <c r="G10" s="47">
        <v>10</v>
      </c>
      <c r="H10" s="55">
        <f>Таблица661[[#This Row],[Коэфициент стоимости]]*Таблица661[[#This Row],[Розничная цена KRW]]</f>
        <v>9000</v>
      </c>
      <c r="I10" s="17" t="str">
        <f>IF($H$1="","Введите курс",Таблица661[[#This Row],[Оптовая цена KRW за 1шт]]/$H$1)</f>
        <v>Введите курс</v>
      </c>
      <c r="J10" s="48"/>
      <c r="K10" s="18">
        <f>Таблица661[[#This Row],[Заказ коробок ]]*Таблица661[[#This Row],[Кол-во шт в коробке]]</f>
        <v>0</v>
      </c>
      <c r="L10" s="54">
        <f>Таблица661[[#This Row],[Общее кол-во шт]]*Таблица661[[#This Row],[Оптовая цена KRW за 1шт]]</f>
        <v>0</v>
      </c>
      <c r="M10" s="19" t="str">
        <f>IFERROR(Таблица661[[#This Row],[Общее кол-во шт]]*Таблица661[[#This Row],[Оптовая цена USD за 1шт]],"")</f>
        <v/>
      </c>
      <c r="N10" s="49"/>
    </row>
    <row r="11" spans="1:14" ht="22.5" customHeight="1">
      <c r="A11" s="44" t="s">
        <v>32856</v>
      </c>
      <c r="B11" s="14">
        <v>8809644499988</v>
      </c>
      <c r="C11" s="50" t="s">
        <v>32857</v>
      </c>
      <c r="D11" s="160" t="s">
        <v>32858</v>
      </c>
      <c r="E11" s="16">
        <v>22000</v>
      </c>
      <c r="F11" s="15">
        <v>0.45</v>
      </c>
      <c r="G11" s="47">
        <v>10</v>
      </c>
      <c r="H11" s="55">
        <f>Таблица661[[#This Row],[Коэфициент стоимости]]*Таблица661[[#This Row],[Розничная цена KRW]]</f>
        <v>9900</v>
      </c>
      <c r="I11" s="17" t="str">
        <f>IF($H$1="","Введите курс",Таблица661[[#This Row],[Оптовая цена KRW за 1шт]]/$H$1)</f>
        <v>Введите курс</v>
      </c>
      <c r="J11" s="48"/>
      <c r="K11" s="18">
        <f>Таблица661[[#This Row],[Заказ коробок ]]*Таблица661[[#This Row],[Кол-во шт в коробке]]</f>
        <v>0</v>
      </c>
      <c r="L11" s="54">
        <f>Таблица661[[#This Row],[Общее кол-во шт]]*Таблица661[[#This Row],[Оптовая цена KRW за 1шт]]</f>
        <v>0</v>
      </c>
      <c r="M11" s="19" t="str">
        <f>IFERROR(Таблица661[[#This Row],[Общее кол-во шт]]*Таблица661[[#This Row],[Оптовая цена USD за 1шт]],"")</f>
        <v/>
      </c>
      <c r="N11" s="49"/>
    </row>
    <row r="12" spans="1:14" ht="22.5" customHeight="1">
      <c r="A12" s="44" t="s">
        <v>32859</v>
      </c>
      <c r="B12" s="14">
        <v>8809751111674</v>
      </c>
      <c r="C12" s="50" t="s">
        <v>32860</v>
      </c>
      <c r="D12" s="160" t="s">
        <v>32861</v>
      </c>
      <c r="E12" s="16">
        <v>12000</v>
      </c>
      <c r="F12" s="15">
        <v>0.45</v>
      </c>
      <c r="G12" s="47">
        <v>10</v>
      </c>
      <c r="H12" s="55">
        <f>Таблица661[[#This Row],[Коэфициент стоимости]]*Таблица661[[#This Row],[Розничная цена KRW]]</f>
        <v>5400</v>
      </c>
      <c r="I12" s="17" t="str">
        <f>IF($H$1="","Введите курс",Таблица661[[#This Row],[Оптовая цена KRW за 1шт]]/$H$1)</f>
        <v>Введите курс</v>
      </c>
      <c r="J12" s="48"/>
      <c r="K12" s="18">
        <f>Таблица661[[#This Row],[Заказ коробок ]]*Таблица661[[#This Row],[Кол-во шт в коробке]]</f>
        <v>0</v>
      </c>
      <c r="L12" s="54">
        <f>Таблица661[[#This Row],[Общее кол-во шт]]*Таблица661[[#This Row],[Оптовая цена KRW за 1шт]]</f>
        <v>0</v>
      </c>
      <c r="M12" s="19" t="str">
        <f>IFERROR(Таблица661[[#This Row],[Общее кол-во шт]]*Таблица661[[#This Row],[Оптовая цена USD за 1шт]],"")</f>
        <v/>
      </c>
      <c r="N12" s="49"/>
    </row>
    <row r="13" spans="1:14" ht="22.5" customHeight="1">
      <c r="A13" s="44" t="s">
        <v>32862</v>
      </c>
      <c r="B13" s="14">
        <v>8809751115863</v>
      </c>
      <c r="C13" s="50" t="s">
        <v>32863</v>
      </c>
      <c r="D13" s="160" t="s">
        <v>32864</v>
      </c>
      <c r="E13" s="16">
        <v>15000</v>
      </c>
      <c r="F13" s="15">
        <v>0.45</v>
      </c>
      <c r="G13" s="47">
        <v>10</v>
      </c>
      <c r="H13" s="55">
        <f>Таблица661[[#This Row],[Коэфициент стоимости]]*Таблица661[[#This Row],[Розничная цена KRW]]</f>
        <v>6750</v>
      </c>
      <c r="I13" s="17" t="str">
        <f>IF($H$1="","Введите курс",Таблица661[[#This Row],[Оптовая цена KRW за 1шт]]/$H$1)</f>
        <v>Введите курс</v>
      </c>
      <c r="J13" s="48"/>
      <c r="K13" s="18">
        <f>Таблица661[[#This Row],[Заказ коробок ]]*Таблица661[[#This Row],[Кол-во шт в коробке]]</f>
        <v>0</v>
      </c>
      <c r="L13" s="54">
        <f>Таблица661[[#This Row],[Общее кол-во шт]]*Таблица661[[#This Row],[Оптовая цена KRW за 1шт]]</f>
        <v>0</v>
      </c>
      <c r="M13" s="19" t="str">
        <f>IFERROR(Таблица661[[#This Row],[Общее кол-во шт]]*Таблица661[[#This Row],[Оптовая цена USD за 1шт]],"")</f>
        <v/>
      </c>
      <c r="N13" s="49"/>
    </row>
    <row r="14" spans="1:14" ht="22.5" customHeight="1">
      <c r="A14" s="44" t="s">
        <v>32865</v>
      </c>
      <c r="B14" s="14">
        <v>8809644491425</v>
      </c>
      <c r="C14" s="50" t="s">
        <v>32866</v>
      </c>
      <c r="D14" s="160" t="s">
        <v>32867</v>
      </c>
      <c r="E14" s="16">
        <v>22000</v>
      </c>
      <c r="F14" s="15">
        <v>0.45</v>
      </c>
      <c r="G14" s="47">
        <v>10</v>
      </c>
      <c r="H14" s="55">
        <f>Таблица661[[#This Row],[Коэфициент стоимости]]*Таблица661[[#This Row],[Розничная цена KRW]]</f>
        <v>9900</v>
      </c>
      <c r="I14" s="17" t="str">
        <f>IF($H$1="","Введите курс",Таблица661[[#This Row],[Оптовая цена KRW за 1шт]]/$H$1)</f>
        <v>Введите курс</v>
      </c>
      <c r="J14" s="48"/>
      <c r="K14" s="18">
        <f>Таблица661[[#This Row],[Заказ коробок ]]*Таблица661[[#This Row],[Кол-во шт в коробке]]</f>
        <v>0</v>
      </c>
      <c r="L14" s="54">
        <f>Таблица661[[#This Row],[Общее кол-во шт]]*Таблица661[[#This Row],[Оптовая цена KRW за 1шт]]</f>
        <v>0</v>
      </c>
      <c r="M14" s="19" t="str">
        <f>IFERROR(Таблица661[[#This Row],[Общее кол-во шт]]*Таблица661[[#This Row],[Оптовая цена USD за 1шт]],"")</f>
        <v/>
      </c>
      <c r="N14" s="49"/>
    </row>
    <row r="15" spans="1:14" ht="22.5" customHeight="1">
      <c r="A15" s="44" t="s">
        <v>32868</v>
      </c>
      <c r="B15" s="14">
        <v>8809598291782</v>
      </c>
      <c r="C15" s="50" t="s">
        <v>32869</v>
      </c>
      <c r="D15" s="160" t="s">
        <v>32870</v>
      </c>
      <c r="E15" s="16">
        <v>24000</v>
      </c>
      <c r="F15" s="15">
        <v>0.45</v>
      </c>
      <c r="G15" s="47">
        <v>10</v>
      </c>
      <c r="H15" s="55">
        <f>Таблица661[[#This Row],[Коэфициент стоимости]]*Таблица661[[#This Row],[Розничная цена KRW]]</f>
        <v>10800</v>
      </c>
      <c r="I15" s="17" t="str">
        <f>IF($H$1="","Введите курс",Таблица661[[#This Row],[Оптовая цена KRW за 1шт]]/$H$1)</f>
        <v>Введите курс</v>
      </c>
      <c r="J15" s="48"/>
      <c r="K15" s="18">
        <f>Таблица661[[#This Row],[Заказ коробок ]]*Таблица661[[#This Row],[Кол-во шт в коробке]]</f>
        <v>0</v>
      </c>
      <c r="L15" s="54">
        <f>Таблица661[[#This Row],[Общее кол-во шт]]*Таблица661[[#This Row],[Оптовая цена KRW за 1шт]]</f>
        <v>0</v>
      </c>
      <c r="M15" s="19" t="str">
        <f>IFERROR(Таблица661[[#This Row],[Общее кол-во шт]]*Таблица661[[#This Row],[Оптовая цена USD за 1шт]],"")</f>
        <v/>
      </c>
      <c r="N15" s="49"/>
    </row>
    <row r="16" spans="1:14" ht="22.5" customHeight="1">
      <c r="A16" s="44" t="s">
        <v>32871</v>
      </c>
      <c r="B16" s="14">
        <v>8809598299641</v>
      </c>
      <c r="C16" s="50" t="s">
        <v>32872</v>
      </c>
      <c r="D16" s="160" t="s">
        <v>32873</v>
      </c>
      <c r="E16" s="16">
        <v>22000</v>
      </c>
      <c r="F16" s="15">
        <v>0.45</v>
      </c>
      <c r="G16" s="47">
        <v>10</v>
      </c>
      <c r="H16" s="55">
        <f>Таблица661[[#This Row],[Коэфициент стоимости]]*Таблица661[[#This Row],[Розничная цена KRW]]</f>
        <v>9900</v>
      </c>
      <c r="I16" s="17" t="str">
        <f>IF($H$1="","Введите курс",Таблица661[[#This Row],[Оптовая цена KRW за 1шт]]/$H$1)</f>
        <v>Введите курс</v>
      </c>
      <c r="J16" s="48"/>
      <c r="K16" s="18">
        <f>Таблица661[[#This Row],[Заказ коробок ]]*Таблица661[[#This Row],[Кол-во шт в коробке]]</f>
        <v>0</v>
      </c>
      <c r="L16" s="54">
        <f>Таблица661[[#This Row],[Общее кол-во шт]]*Таблица661[[#This Row],[Оптовая цена KRW за 1шт]]</f>
        <v>0</v>
      </c>
      <c r="M16" s="19" t="str">
        <f>IFERROR(Таблица661[[#This Row],[Общее кол-во шт]]*Таблица661[[#This Row],[Оптовая цена USD за 1шт]],"")</f>
        <v/>
      </c>
      <c r="N16" s="49"/>
    </row>
    <row r="17" spans="1:14" ht="22.5" customHeight="1">
      <c r="A17" s="44" t="s">
        <v>32874</v>
      </c>
      <c r="B17" s="14">
        <v>8809691976517</v>
      </c>
      <c r="C17" s="50" t="s">
        <v>32875</v>
      </c>
      <c r="D17" s="160" t="s">
        <v>32876</v>
      </c>
      <c r="E17" s="16">
        <v>20000</v>
      </c>
      <c r="F17" s="15">
        <v>0.45</v>
      </c>
      <c r="G17" s="47">
        <v>10</v>
      </c>
      <c r="H17" s="55">
        <f>Таблица661[[#This Row],[Коэфициент стоимости]]*Таблица661[[#This Row],[Розничная цена KRW]]</f>
        <v>9000</v>
      </c>
      <c r="I17" s="17" t="str">
        <f>IF($H$1="","Введите курс",Таблица661[[#This Row],[Оптовая цена KRW за 1шт]]/$H$1)</f>
        <v>Введите курс</v>
      </c>
      <c r="J17" s="48"/>
      <c r="K17" s="18">
        <f>Таблица661[[#This Row],[Заказ коробок ]]*Таблица661[[#This Row],[Кол-во шт в коробке]]</f>
        <v>0</v>
      </c>
      <c r="L17" s="54">
        <f>Таблица661[[#This Row],[Общее кол-во шт]]*Таблица661[[#This Row],[Оптовая цена KRW за 1шт]]</f>
        <v>0</v>
      </c>
      <c r="M17" s="19" t="str">
        <f>IFERROR(Таблица661[[#This Row],[Общее кол-во шт]]*Таблица661[[#This Row],[Оптовая цена USD за 1шт]],"")</f>
        <v/>
      </c>
      <c r="N17" s="49"/>
    </row>
    <row r="18" spans="1:14" ht="22.5" customHeight="1">
      <c r="A18" s="44" t="s">
        <v>32877</v>
      </c>
      <c r="B18" s="76">
        <v>8809691976500</v>
      </c>
      <c r="C18" s="50" t="s">
        <v>32878</v>
      </c>
      <c r="D18" s="217" t="s">
        <v>32879</v>
      </c>
      <c r="E18" s="78">
        <v>24000</v>
      </c>
      <c r="F18" s="79">
        <v>0.45</v>
      </c>
      <c r="G18" s="47">
        <v>10</v>
      </c>
      <c r="H18" s="81">
        <f>Таблица661[[#This Row],[Коэфициент стоимости]]*Таблица661[[#This Row],[Розничная цена KRW]]</f>
        <v>10800</v>
      </c>
      <c r="I18" s="82" t="str">
        <f>IF($H$1="","Введите курс",Таблица661[[#This Row],[Оптовая цена KRW за 1шт]]/$H$1)</f>
        <v>Введите курс</v>
      </c>
      <c r="J18" s="83"/>
      <c r="K18" s="84">
        <f>Таблица661[[#This Row],[Заказ коробок ]]*Таблица661[[#This Row],[Кол-во шт в коробке]]</f>
        <v>0</v>
      </c>
      <c r="L18" s="85">
        <f>Таблица661[[#This Row],[Общее кол-во шт]]*Таблица661[[#This Row],[Оптовая цена KRW за 1шт]]</f>
        <v>0</v>
      </c>
      <c r="M18" s="86" t="str">
        <f>IFERROR(Таблица661[[#This Row],[Общее кол-во шт]]*Таблица661[[#This Row],[Оптовая цена USD за 1шт]],"")</f>
        <v/>
      </c>
      <c r="N18" s="87"/>
    </row>
    <row r="19" spans="1:14" ht="22.5" customHeight="1">
      <c r="A19" s="44" t="s">
        <v>32880</v>
      </c>
      <c r="B19" s="76">
        <v>8809751117591</v>
      </c>
      <c r="C19" s="50" t="s">
        <v>32881</v>
      </c>
      <c r="D19" s="217" t="s">
        <v>32882</v>
      </c>
      <c r="E19" s="78">
        <v>12000</v>
      </c>
      <c r="F19" s="79">
        <v>0.45</v>
      </c>
      <c r="G19" s="47">
        <v>10</v>
      </c>
      <c r="H19" s="81">
        <f>Таблица661[[#This Row],[Коэфициент стоимости]]*Таблица661[[#This Row],[Розничная цена KRW]]</f>
        <v>5400</v>
      </c>
      <c r="I19" s="82" t="str">
        <f>IF($H$1="","Введите курс",Таблица661[[#This Row],[Оптовая цена KRW за 1шт]]/$H$1)</f>
        <v>Введите курс</v>
      </c>
      <c r="J19" s="83"/>
      <c r="K19" s="84">
        <f>Таблица661[[#This Row],[Заказ коробок ]]*Таблица661[[#This Row],[Кол-во шт в коробке]]</f>
        <v>0</v>
      </c>
      <c r="L19" s="85">
        <f>Таблица661[[#This Row],[Общее кол-во шт]]*Таблица661[[#This Row],[Оптовая цена KRW за 1шт]]</f>
        <v>0</v>
      </c>
      <c r="M19" s="86" t="str">
        <f>IFERROR(Таблица661[[#This Row],[Общее кол-во шт]]*Таблица661[[#This Row],[Оптовая цена USD за 1шт]],"")</f>
        <v/>
      </c>
      <c r="N19" s="87"/>
    </row>
    <row r="20" spans="1:14" ht="22.5" customHeight="1">
      <c r="A20" s="44" t="s">
        <v>32883</v>
      </c>
      <c r="B20" s="76">
        <v>8809691977941</v>
      </c>
      <c r="C20" s="50" t="s">
        <v>32884</v>
      </c>
      <c r="D20" s="217" t="s">
        <v>32885</v>
      </c>
      <c r="E20" s="78">
        <v>15000</v>
      </c>
      <c r="F20" s="79">
        <v>0.32</v>
      </c>
      <c r="G20" s="47">
        <v>10</v>
      </c>
      <c r="H20" s="81">
        <f>Таблица661[[#This Row],[Коэфициент стоимости]]*Таблица661[[#This Row],[Розничная цена KRW]]</f>
        <v>4800</v>
      </c>
      <c r="I20" s="82" t="str">
        <f>IF($H$1="","Введите курс",Таблица661[[#This Row],[Оптовая цена KRW за 1шт]]/$H$1)</f>
        <v>Введите курс</v>
      </c>
      <c r="J20" s="83"/>
      <c r="K20" s="84">
        <f>Таблица661[[#This Row],[Заказ коробок ]]*Таблица661[[#This Row],[Кол-во шт в коробке]]</f>
        <v>0</v>
      </c>
      <c r="L20" s="85">
        <f>Таблица661[[#This Row],[Общее кол-во шт]]*Таблица661[[#This Row],[Оптовая цена KRW за 1шт]]</f>
        <v>0</v>
      </c>
      <c r="M20" s="86" t="str">
        <f>IFERROR(Таблица661[[#This Row],[Общее кол-во шт]]*Таблица661[[#This Row],[Оптовая цена USD за 1шт]],"")</f>
        <v/>
      </c>
      <c r="N20" s="87"/>
    </row>
    <row r="21" spans="1:14" ht="22.5" customHeight="1">
      <c r="A21" s="44" t="s">
        <v>32886</v>
      </c>
      <c r="B21" s="76">
        <v>8809644497298</v>
      </c>
      <c r="C21" s="50" t="s">
        <v>32887</v>
      </c>
      <c r="D21" s="217" t="s">
        <v>32888</v>
      </c>
      <c r="E21" s="78">
        <v>42000</v>
      </c>
      <c r="F21" s="79">
        <v>0.35000000000000003</v>
      </c>
      <c r="G21" s="47">
        <v>10</v>
      </c>
      <c r="H21" s="81">
        <f>Таблица661[[#This Row],[Коэфициент стоимости]]*Таблица661[[#This Row],[Розничная цена KRW]]</f>
        <v>14700.000000000002</v>
      </c>
      <c r="I21" s="82" t="str">
        <f>IF($H$1="","Введите курс",Таблица661[[#This Row],[Оптовая цена KRW за 1шт]]/$H$1)</f>
        <v>Введите курс</v>
      </c>
      <c r="J21" s="83"/>
      <c r="K21" s="84">
        <f>Таблица661[[#This Row],[Заказ коробок ]]*Таблица661[[#This Row],[Кол-во шт в коробке]]</f>
        <v>0</v>
      </c>
      <c r="L21" s="85">
        <f>Таблица661[[#This Row],[Общее кол-во шт]]*Таблица661[[#This Row],[Оптовая цена KRW за 1шт]]</f>
        <v>0</v>
      </c>
      <c r="M21" s="86" t="str">
        <f>IFERROR(Таблица661[[#This Row],[Общее кол-во шт]]*Таблица661[[#This Row],[Оптовая цена USD за 1шт]],"")</f>
        <v/>
      </c>
      <c r="N21" s="87"/>
    </row>
    <row r="22" spans="1:14" ht="22.5" customHeight="1">
      <c r="A22" s="44" t="s">
        <v>32889</v>
      </c>
      <c r="B22" s="76">
        <v>8809751116921</v>
      </c>
      <c r="C22" s="50" t="s">
        <v>32890</v>
      </c>
      <c r="D22" s="217" t="s">
        <v>32891</v>
      </c>
      <c r="E22" s="78">
        <v>12000</v>
      </c>
      <c r="F22" s="79">
        <v>0.45</v>
      </c>
      <c r="G22" s="47">
        <v>10</v>
      </c>
      <c r="H22" s="81">
        <f>Таблица661[[#This Row],[Коэфициент стоимости]]*Таблица661[[#This Row],[Розничная цена KRW]]</f>
        <v>5400</v>
      </c>
      <c r="I22" s="82" t="str">
        <f>IF($H$1="","Введите курс",Таблица661[[#This Row],[Оптовая цена KRW за 1шт]]/$H$1)</f>
        <v>Введите курс</v>
      </c>
      <c r="J22" s="83"/>
      <c r="K22" s="84">
        <f>Таблица661[[#This Row],[Заказ коробок ]]*Таблица661[[#This Row],[Кол-во шт в коробке]]</f>
        <v>0</v>
      </c>
      <c r="L22" s="85">
        <f>Таблица661[[#This Row],[Общее кол-во шт]]*Таблица661[[#This Row],[Оптовая цена KRW за 1шт]]</f>
        <v>0</v>
      </c>
      <c r="M22" s="86" t="str">
        <f>IFERROR(Таблица661[[#This Row],[Общее кол-во шт]]*Таблица661[[#This Row],[Оптовая цена USD за 1шт]],"")</f>
        <v/>
      </c>
      <c r="N22" s="87"/>
    </row>
    <row r="23" spans="1:14" ht="22.5" customHeight="1">
      <c r="A23" s="44" t="s">
        <v>32892</v>
      </c>
      <c r="B23" s="76">
        <v>8809751119182</v>
      </c>
      <c r="C23" s="50" t="s">
        <v>32893</v>
      </c>
      <c r="D23" s="158" t="s">
        <v>32894</v>
      </c>
      <c r="E23" s="78">
        <v>24000</v>
      </c>
      <c r="F23" s="79">
        <v>0.45</v>
      </c>
      <c r="G23" s="47">
        <v>10</v>
      </c>
      <c r="H23" s="81">
        <f>Таблица661[[#This Row],[Коэфициент стоимости]]*Таблица661[[#This Row],[Розничная цена KRW]]</f>
        <v>10800</v>
      </c>
      <c r="I23" s="82" t="str">
        <f>IF($H$1="","Введите курс",Таблица661[[#This Row],[Оптовая цена KRW за 1шт]]/$H$1)</f>
        <v>Введите курс</v>
      </c>
      <c r="J23" s="83"/>
      <c r="K23" s="84">
        <f>Таблица661[[#This Row],[Заказ коробок ]]*Таблица661[[#This Row],[Кол-во шт в коробке]]</f>
        <v>0</v>
      </c>
      <c r="L23" s="85">
        <f>Таблица661[[#This Row],[Общее кол-во шт]]*Таблица661[[#This Row],[Оптовая цена KRW за 1шт]]</f>
        <v>0</v>
      </c>
      <c r="M23" s="86" t="str">
        <f>IFERROR(Таблица661[[#This Row],[Общее кол-во шт]]*Таблица661[[#This Row],[Оптовая цена USD за 1шт]],"")</f>
        <v/>
      </c>
      <c r="N23" s="87"/>
    </row>
    <row r="24" spans="1:14" ht="22.5" customHeight="1">
      <c r="A24" s="44" t="s">
        <v>32895</v>
      </c>
      <c r="B24" s="76">
        <v>8809751119205</v>
      </c>
      <c r="C24" s="50" t="s">
        <v>32896</v>
      </c>
      <c r="D24" s="158" t="s">
        <v>32897</v>
      </c>
      <c r="E24" s="78">
        <v>22000</v>
      </c>
      <c r="F24" s="79">
        <v>0.45</v>
      </c>
      <c r="G24" s="47">
        <v>10</v>
      </c>
      <c r="H24" s="81">
        <f>Таблица661[[#This Row],[Коэфициент стоимости]]*Таблица661[[#This Row],[Розничная цена KRW]]</f>
        <v>9900</v>
      </c>
      <c r="I24" s="82" t="str">
        <f>IF($H$1="","Введите курс",Таблица661[[#This Row],[Оптовая цена KRW за 1шт]]/$H$1)</f>
        <v>Введите курс</v>
      </c>
      <c r="J24" s="83"/>
      <c r="K24" s="84">
        <f>Таблица661[[#This Row],[Заказ коробок ]]*Таблица661[[#This Row],[Кол-во шт в коробке]]</f>
        <v>0</v>
      </c>
      <c r="L24" s="85">
        <f>Таблица661[[#This Row],[Общее кол-во шт]]*Таблица661[[#This Row],[Оптовая цена KRW за 1шт]]</f>
        <v>0</v>
      </c>
      <c r="M24" s="86" t="str">
        <f>IFERROR(Таблица661[[#This Row],[Общее кол-во шт]]*Таблица661[[#This Row],[Оптовая цена USD за 1шт]],"")</f>
        <v/>
      </c>
      <c r="N24" s="87"/>
    </row>
    <row r="25" spans="1:14" ht="22.5" customHeight="1">
      <c r="A25" s="44" t="s">
        <v>32898</v>
      </c>
      <c r="B25" s="76">
        <v>8809786593551</v>
      </c>
      <c r="C25" s="50" t="s">
        <v>32899</v>
      </c>
      <c r="D25" s="217" t="s">
        <v>32900</v>
      </c>
      <c r="E25" s="78">
        <v>18000</v>
      </c>
      <c r="F25" s="79">
        <v>0.45</v>
      </c>
      <c r="G25" s="47">
        <v>10</v>
      </c>
      <c r="H25" s="81">
        <f>Таблица661[[#This Row],[Коэфициент стоимости]]*Таблица661[[#This Row],[Розничная цена KRW]]</f>
        <v>8100</v>
      </c>
      <c r="I25" s="82" t="str">
        <f>IF($H$1="","Введите курс",Таблица661[[#This Row],[Оптовая цена KRW за 1шт]]/$H$1)</f>
        <v>Введите курс</v>
      </c>
      <c r="J25" s="83"/>
      <c r="K25" s="84">
        <f>Таблица661[[#This Row],[Заказ коробок ]]*Таблица661[[#This Row],[Кол-во шт в коробке]]</f>
        <v>0</v>
      </c>
      <c r="L25" s="85">
        <f>Таблица661[[#This Row],[Общее кол-во шт]]*Таблица661[[#This Row],[Оптовая цена KRW за 1шт]]</f>
        <v>0</v>
      </c>
      <c r="M25" s="86" t="str">
        <f>IFERROR(Таблица661[[#This Row],[Общее кол-во шт]]*Таблица661[[#This Row],[Оптовая цена USD за 1шт]],"")</f>
        <v/>
      </c>
      <c r="N25" s="87"/>
    </row>
    <row r="26" spans="1:14" ht="22.5" customHeight="1">
      <c r="A26" s="44" t="s">
        <v>32901</v>
      </c>
      <c r="B26" s="76">
        <v>8809786593438</v>
      </c>
      <c r="C26" s="50" t="s">
        <v>32902</v>
      </c>
      <c r="D26" s="217" t="s">
        <v>32903</v>
      </c>
      <c r="E26" s="78">
        <v>24000</v>
      </c>
      <c r="F26" s="79">
        <v>0.45</v>
      </c>
      <c r="G26" s="47">
        <v>10</v>
      </c>
      <c r="H26" s="81">
        <f>Таблица661[[#This Row],[Коэфициент стоимости]]*Таблица661[[#This Row],[Розничная цена KRW]]</f>
        <v>10800</v>
      </c>
      <c r="I26" s="82" t="str">
        <f>IF($H$1="","Введите курс",Таблица661[[#This Row],[Оптовая цена KRW за 1шт]]/$H$1)</f>
        <v>Введите курс</v>
      </c>
      <c r="J26" s="83"/>
      <c r="K26" s="84">
        <f>Таблица661[[#This Row],[Заказ коробок ]]*Таблица661[[#This Row],[Кол-во шт в коробке]]</f>
        <v>0</v>
      </c>
      <c r="L26" s="85">
        <f>Таблица661[[#This Row],[Общее кол-во шт]]*Таблица661[[#This Row],[Оптовая цена KRW за 1шт]]</f>
        <v>0</v>
      </c>
      <c r="M26" s="86" t="str">
        <f>IFERROR(Таблица661[[#This Row],[Общее кол-во шт]]*Таблица661[[#This Row],[Оптовая цена USD за 1шт]],"")</f>
        <v/>
      </c>
      <c r="N26" s="87"/>
    </row>
    <row r="27" spans="1:14" ht="22.5" customHeight="1">
      <c r="A27" s="44" t="s">
        <v>32904</v>
      </c>
      <c r="B27" s="76">
        <v>8809786594244</v>
      </c>
      <c r="C27" s="50" t="s">
        <v>32905</v>
      </c>
      <c r="D27" s="217" t="s">
        <v>32906</v>
      </c>
      <c r="E27" s="78">
        <v>33000</v>
      </c>
      <c r="F27" s="79">
        <v>0.45</v>
      </c>
      <c r="G27" s="47">
        <v>10</v>
      </c>
      <c r="H27" s="81">
        <f>Таблица661[[#This Row],[Коэфициент стоимости]]*Таблица661[[#This Row],[Розничная цена KRW]]</f>
        <v>14850</v>
      </c>
      <c r="I27" s="82" t="str">
        <f>IF($H$1="","Введите курс",Таблица661[[#This Row],[Оптовая цена KRW за 1шт]]/$H$1)</f>
        <v>Введите курс</v>
      </c>
      <c r="J27" s="83"/>
      <c r="K27" s="84">
        <f>Таблица661[[#This Row],[Заказ коробок ]]*Таблица661[[#This Row],[Кол-во шт в коробке]]</f>
        <v>0</v>
      </c>
      <c r="L27" s="85">
        <f>Таблица661[[#This Row],[Общее кол-во шт]]*Таблица661[[#This Row],[Оптовая цена KRW за 1шт]]</f>
        <v>0</v>
      </c>
      <c r="M27" s="86" t="str">
        <f>IFERROR(Таблица661[[#This Row],[Общее кол-во шт]]*Таблица661[[#This Row],[Оптовая цена USD за 1шт]],"")</f>
        <v/>
      </c>
      <c r="N27" s="87"/>
    </row>
    <row r="28" spans="1:14" ht="22.5" customHeight="1">
      <c r="A28" s="44" t="s">
        <v>32907</v>
      </c>
      <c r="B28" s="76">
        <v>8809786594251</v>
      </c>
      <c r="C28" s="50" t="s">
        <v>32908</v>
      </c>
      <c r="D28" s="217" t="s">
        <v>32909</v>
      </c>
      <c r="E28" s="78">
        <v>33000</v>
      </c>
      <c r="F28" s="79">
        <v>0.45</v>
      </c>
      <c r="G28" s="47">
        <v>10</v>
      </c>
      <c r="H28" s="81">
        <f>Таблица661[[#This Row],[Коэфициент стоимости]]*Таблица661[[#This Row],[Розничная цена KRW]]</f>
        <v>14850</v>
      </c>
      <c r="I28" s="82" t="str">
        <f>IF($H$1="","Введите курс",Таблица661[[#This Row],[Оптовая цена KRW за 1шт]]/$H$1)</f>
        <v>Введите курс</v>
      </c>
      <c r="J28" s="83"/>
      <c r="K28" s="84">
        <f>Таблица661[[#This Row],[Заказ коробок ]]*Таблица661[[#This Row],[Кол-во шт в коробке]]</f>
        <v>0</v>
      </c>
      <c r="L28" s="85">
        <f>Таблица661[[#This Row],[Общее кол-во шт]]*Таблица661[[#This Row],[Оптовая цена KRW за 1шт]]</f>
        <v>0</v>
      </c>
      <c r="M28" s="86" t="str">
        <f>IFERROR(Таблица661[[#This Row],[Общее кол-во шт]]*Таблица661[[#This Row],[Оптовая цена USD за 1шт]],"")</f>
        <v/>
      </c>
      <c r="N28" s="87"/>
    </row>
    <row r="29" spans="1:14" ht="22.5" customHeight="1">
      <c r="A29" s="44" t="s">
        <v>32910</v>
      </c>
      <c r="B29" s="76">
        <v>8809786599898</v>
      </c>
      <c r="C29" s="50" t="s">
        <v>32911</v>
      </c>
      <c r="D29" s="217" t="s">
        <v>32912</v>
      </c>
      <c r="E29" s="78">
        <v>18000</v>
      </c>
      <c r="F29" s="79">
        <v>0.45</v>
      </c>
      <c r="G29" s="47">
        <v>10</v>
      </c>
      <c r="H29" s="81">
        <f>Таблица661[[#This Row],[Коэфициент стоимости]]*Таблица661[[#This Row],[Розничная цена KRW]]</f>
        <v>8100</v>
      </c>
      <c r="I29" s="82" t="str">
        <f>IF($H$1="","Введите курс",Таблица661[[#This Row],[Оптовая цена KRW за 1шт]]/$H$1)</f>
        <v>Введите курс</v>
      </c>
      <c r="J29" s="83"/>
      <c r="K29" s="84">
        <f>Таблица661[[#This Row],[Заказ коробок ]]*Таблица661[[#This Row],[Кол-во шт в коробке]]</f>
        <v>0</v>
      </c>
      <c r="L29" s="85">
        <f>Таблица661[[#This Row],[Общее кол-во шт]]*Таблица661[[#This Row],[Оптовая цена KRW за 1шт]]</f>
        <v>0</v>
      </c>
      <c r="M29" s="86" t="str">
        <f>IFERROR(Таблица661[[#This Row],[Общее кол-во шт]]*Таблица661[[#This Row],[Оптовая цена USD за 1шт]],"")</f>
        <v/>
      </c>
      <c r="N29" s="87"/>
    </row>
    <row r="30" spans="1:14" ht="22.5" customHeight="1">
      <c r="A30" s="44" t="s">
        <v>32913</v>
      </c>
      <c r="B30" s="76">
        <v>8809786599904</v>
      </c>
      <c r="C30" s="50" t="s">
        <v>32914</v>
      </c>
      <c r="D30" s="217" t="s">
        <v>32915</v>
      </c>
      <c r="E30" s="78">
        <v>20000</v>
      </c>
      <c r="F30" s="79">
        <v>0.45</v>
      </c>
      <c r="G30" s="47">
        <v>10</v>
      </c>
      <c r="H30" s="81">
        <f>Таблица661[[#This Row],[Коэфициент стоимости]]*Таблица661[[#This Row],[Розничная цена KRW]]</f>
        <v>9000</v>
      </c>
      <c r="I30" s="82" t="str">
        <f>IF($H$1="","Введите курс",Таблица661[[#This Row],[Оптовая цена KRW за 1шт]]/$H$1)</f>
        <v>Введите курс</v>
      </c>
      <c r="J30" s="83"/>
      <c r="K30" s="84">
        <f>Таблица661[[#This Row],[Заказ коробок ]]*Таблица661[[#This Row],[Кол-во шт в коробке]]</f>
        <v>0</v>
      </c>
      <c r="L30" s="85">
        <f>Таблица661[[#This Row],[Общее кол-во шт]]*Таблица661[[#This Row],[Оптовая цена KRW за 1шт]]</f>
        <v>0</v>
      </c>
      <c r="M30" s="86" t="str">
        <f>IFERROR(Таблица661[[#This Row],[Общее кол-во шт]]*Таблица661[[#This Row],[Оптовая цена USD за 1шт]],"")</f>
        <v/>
      </c>
      <c r="N30" s="87"/>
    </row>
    <row r="31" spans="1:14" ht="22.5" customHeight="1">
      <c r="A31" s="44" t="s">
        <v>32916</v>
      </c>
      <c r="B31" s="76">
        <v>8809786593100</v>
      </c>
      <c r="C31" s="50" t="s">
        <v>32917</v>
      </c>
      <c r="D31" s="217" t="s">
        <v>32918</v>
      </c>
      <c r="E31" s="78">
        <v>22000</v>
      </c>
      <c r="F31" s="79">
        <v>0.45</v>
      </c>
      <c r="G31" s="47">
        <v>10</v>
      </c>
      <c r="H31" s="81">
        <f>Таблица661[[#This Row],[Коэфициент стоимости]]*Таблица661[[#This Row],[Розничная цена KRW]]</f>
        <v>9900</v>
      </c>
      <c r="I31" s="82" t="str">
        <f>IF($H$1="","Введите курс",Таблица661[[#This Row],[Оптовая цена KRW за 1шт]]/$H$1)</f>
        <v>Введите курс</v>
      </c>
      <c r="J31" s="83"/>
      <c r="K31" s="84">
        <f>Таблица661[[#This Row],[Заказ коробок ]]*Таблица661[[#This Row],[Кол-во шт в коробке]]</f>
        <v>0</v>
      </c>
      <c r="L31" s="85">
        <f>Таблица661[[#This Row],[Общее кол-во шт]]*Таблица661[[#This Row],[Оптовая цена KRW за 1шт]]</f>
        <v>0</v>
      </c>
      <c r="M31" s="86" t="str">
        <f>IFERROR(Таблица661[[#This Row],[Общее кол-во шт]]*Таблица661[[#This Row],[Оптовая цена USD за 1шт]],"")</f>
        <v/>
      </c>
      <c r="N31" s="87"/>
    </row>
    <row r="32" spans="1:14" ht="22.5" customHeight="1">
      <c r="A32" s="44" t="s">
        <v>32919</v>
      </c>
      <c r="B32" s="76">
        <v>8809828414936</v>
      </c>
      <c r="C32" s="50" t="s">
        <v>32920</v>
      </c>
      <c r="D32" s="217" t="s">
        <v>32921</v>
      </c>
      <c r="E32" s="78">
        <v>3000</v>
      </c>
      <c r="F32" s="79">
        <v>0.45</v>
      </c>
      <c r="G32" s="47">
        <v>10</v>
      </c>
      <c r="H32" s="81">
        <f>Таблица661[[#This Row],[Коэфициент стоимости]]*Таблица661[[#This Row],[Розничная цена KRW]]</f>
        <v>1350</v>
      </c>
      <c r="I32" s="82" t="str">
        <f>IF($H$1="","Введите курс",Таблица661[[#This Row],[Оптовая цена KRW за 1шт]]/$H$1)</f>
        <v>Введите курс</v>
      </c>
      <c r="J32" s="83"/>
      <c r="K32" s="84">
        <f>Таблица661[[#This Row],[Заказ коробок ]]*Таблица661[[#This Row],[Кол-во шт в коробке]]</f>
        <v>0</v>
      </c>
      <c r="L32" s="85">
        <f>Таблица661[[#This Row],[Общее кол-во шт]]*Таблица661[[#This Row],[Оптовая цена KRW за 1шт]]</f>
        <v>0</v>
      </c>
      <c r="M32" s="86" t="str">
        <f>IFERROR(Таблица661[[#This Row],[Общее кол-во шт]]*Таблица661[[#This Row],[Оптовая цена USD за 1шт]],"")</f>
        <v/>
      </c>
      <c r="N32" s="87"/>
    </row>
    <row r="33" spans="1:14" ht="22.5" customHeight="1">
      <c r="A33" s="44" t="s">
        <v>32922</v>
      </c>
      <c r="B33" s="76">
        <v>8809828414950</v>
      </c>
      <c r="C33" s="50" t="s">
        <v>32923</v>
      </c>
      <c r="D33" s="217" t="s">
        <v>32924</v>
      </c>
      <c r="E33" s="78">
        <v>15000</v>
      </c>
      <c r="F33" s="79">
        <v>0.45</v>
      </c>
      <c r="G33" s="47">
        <v>10</v>
      </c>
      <c r="H33" s="81">
        <f>Таблица661[[#This Row],[Коэфициент стоимости]]*Таблица661[[#This Row],[Розничная цена KRW]]</f>
        <v>6750</v>
      </c>
      <c r="I33" s="82" t="str">
        <f>IF($H$1="","Введите курс",Таблица661[[#This Row],[Оптовая цена KRW за 1шт]]/$H$1)</f>
        <v>Введите курс</v>
      </c>
      <c r="J33" s="83"/>
      <c r="K33" s="84">
        <f>Таблица661[[#This Row],[Заказ коробок ]]*Таблица661[[#This Row],[Кол-во шт в коробке]]</f>
        <v>0</v>
      </c>
      <c r="L33" s="85">
        <f>Таблица661[[#This Row],[Общее кол-во шт]]*Таблица661[[#This Row],[Оптовая цена KRW за 1шт]]</f>
        <v>0</v>
      </c>
      <c r="M33" s="86" t="str">
        <f>IFERROR(Таблица661[[#This Row],[Общее кол-во шт]]*Таблица661[[#This Row],[Оптовая цена USD за 1шт]],"")</f>
        <v/>
      </c>
      <c r="N33" s="87"/>
    </row>
    <row r="34" spans="1:14" ht="22.5" customHeight="1">
      <c r="A34" s="44" t="s">
        <v>32925</v>
      </c>
      <c r="B34" s="76">
        <v>8809828413588</v>
      </c>
      <c r="C34" s="50" t="s">
        <v>32926</v>
      </c>
      <c r="D34" s="217" t="s">
        <v>32927</v>
      </c>
      <c r="E34" s="78">
        <v>24000</v>
      </c>
      <c r="F34" s="79">
        <v>0.45</v>
      </c>
      <c r="G34" s="47">
        <v>10</v>
      </c>
      <c r="H34" s="81">
        <f>Таблица661[[#This Row],[Коэфициент стоимости]]*Таблица661[[#This Row],[Розничная цена KRW]]</f>
        <v>10800</v>
      </c>
      <c r="I34" s="82" t="str">
        <f>IF($H$1="","Введите курс",Таблица661[[#This Row],[Оптовая цена KRW за 1шт]]/$H$1)</f>
        <v>Введите курс</v>
      </c>
      <c r="J34" s="83"/>
      <c r="K34" s="84">
        <f>Таблица661[[#This Row],[Заказ коробок ]]*Таблица661[[#This Row],[Кол-во шт в коробке]]</f>
        <v>0</v>
      </c>
      <c r="L34" s="85">
        <f>Таблица661[[#This Row],[Общее кол-во шт]]*Таблица661[[#This Row],[Оптовая цена KRW за 1шт]]</f>
        <v>0</v>
      </c>
      <c r="M34" s="86" t="str">
        <f>IFERROR(Таблица661[[#This Row],[Общее кол-во шт]]*Таблица661[[#This Row],[Оптовая цена USD за 1шт]],"")</f>
        <v/>
      </c>
      <c r="N34" s="87"/>
    </row>
    <row r="35" spans="1:14" ht="22.5" customHeight="1">
      <c r="A35" s="44" t="s">
        <v>32928</v>
      </c>
      <c r="B35" s="76">
        <v>8809828414844</v>
      </c>
      <c r="C35" s="50" t="s">
        <v>32929</v>
      </c>
      <c r="D35" s="217" t="s">
        <v>32930</v>
      </c>
      <c r="E35" s="78">
        <v>20000</v>
      </c>
      <c r="F35" s="79">
        <v>0.45</v>
      </c>
      <c r="G35" s="47">
        <v>10</v>
      </c>
      <c r="H35" s="81">
        <f>Таблица661[[#This Row],[Коэфициент стоимости]]*Таблица661[[#This Row],[Розничная цена KRW]]</f>
        <v>9000</v>
      </c>
      <c r="I35" s="82" t="str">
        <f>IF($H$1="","Введите курс",Таблица661[[#This Row],[Оптовая цена KRW за 1шт]]/$H$1)</f>
        <v>Введите курс</v>
      </c>
      <c r="J35" s="83"/>
      <c r="K35" s="84">
        <f>Таблица661[[#This Row],[Заказ коробок ]]*Таблица661[[#This Row],[Кол-во шт в коробке]]</f>
        <v>0</v>
      </c>
      <c r="L35" s="85">
        <f>Таблица661[[#This Row],[Общее кол-во шт]]*Таблица661[[#This Row],[Оптовая цена KRW за 1шт]]</f>
        <v>0</v>
      </c>
      <c r="M35" s="86" t="str">
        <f>IFERROR(Таблица661[[#This Row],[Общее кол-во шт]]*Таблица661[[#This Row],[Оптовая цена USD за 1шт]],"")</f>
        <v/>
      </c>
      <c r="N35" s="87"/>
    </row>
    <row r="36" spans="1:14" ht="22.5" customHeight="1">
      <c r="A36" s="44" t="s">
        <v>32931</v>
      </c>
      <c r="B36" s="76">
        <v>8809828414851</v>
      </c>
      <c r="C36" s="50" t="s">
        <v>32932</v>
      </c>
      <c r="D36" s="217" t="s">
        <v>32933</v>
      </c>
      <c r="E36" s="78">
        <v>24000</v>
      </c>
      <c r="F36" s="79">
        <v>0.45</v>
      </c>
      <c r="G36" s="47">
        <v>10</v>
      </c>
      <c r="H36" s="81">
        <f>Таблица661[[#This Row],[Коэфициент стоимости]]*Таблица661[[#This Row],[Розничная цена KRW]]</f>
        <v>10800</v>
      </c>
      <c r="I36" s="82" t="str">
        <f>IF($H$1="","Введите курс",Таблица661[[#This Row],[Оптовая цена KRW за 1шт]]/$H$1)</f>
        <v>Введите курс</v>
      </c>
      <c r="J36" s="83"/>
      <c r="K36" s="84">
        <f>Таблица661[[#This Row],[Заказ коробок ]]*Таблица661[[#This Row],[Кол-во шт в коробке]]</f>
        <v>0</v>
      </c>
      <c r="L36" s="85">
        <f>Таблица661[[#This Row],[Общее кол-во шт]]*Таблица661[[#This Row],[Оптовая цена KRW за 1шт]]</f>
        <v>0</v>
      </c>
      <c r="M36" s="86" t="str">
        <f>IFERROR(Таблица661[[#This Row],[Общее кол-во шт]]*Таблица661[[#This Row],[Оптовая цена USD за 1шт]],"")</f>
        <v/>
      </c>
      <c r="N36" s="87"/>
    </row>
    <row r="37" spans="1:14" ht="22.5" customHeight="1">
      <c r="A37" s="44" t="s">
        <v>32934</v>
      </c>
      <c r="B37" s="76">
        <v>8809828414882</v>
      </c>
      <c r="C37" s="50" t="s">
        <v>32935</v>
      </c>
      <c r="D37" s="217" t="s">
        <v>32843</v>
      </c>
      <c r="E37" s="78">
        <v>30000</v>
      </c>
      <c r="F37" s="79">
        <v>0.45</v>
      </c>
      <c r="G37" s="47">
        <v>10</v>
      </c>
      <c r="H37" s="81">
        <f>Таблица661[[#This Row],[Коэфициент стоимости]]*Таблица661[[#This Row],[Розничная цена KRW]]</f>
        <v>13500</v>
      </c>
      <c r="I37" s="82" t="str">
        <f>IF($H$1="","Введите курс",Таблица661[[#This Row],[Оптовая цена KRW за 1шт]]/$H$1)</f>
        <v>Введите курс</v>
      </c>
      <c r="J37" s="83"/>
      <c r="K37" s="84">
        <f>Таблица661[[#This Row],[Заказ коробок ]]*Таблица661[[#This Row],[Кол-во шт в коробке]]</f>
        <v>0</v>
      </c>
      <c r="L37" s="85">
        <f>Таблица661[[#This Row],[Общее кол-во шт]]*Таблица661[[#This Row],[Оптовая цена KRW за 1шт]]</f>
        <v>0</v>
      </c>
      <c r="M37" s="86" t="str">
        <f>IFERROR(Таблица661[[#This Row],[Общее кол-во шт]]*Таблица661[[#This Row],[Оптовая цена USD за 1шт]],"")</f>
        <v/>
      </c>
      <c r="N37" s="87"/>
    </row>
    <row r="38" spans="1:14" ht="22.5" customHeight="1">
      <c r="A38" s="44" t="s">
        <v>32936</v>
      </c>
      <c r="B38" s="76">
        <v>8809828414899</v>
      </c>
      <c r="C38" s="50" t="s">
        <v>32937</v>
      </c>
      <c r="D38" s="217" t="s">
        <v>32938</v>
      </c>
      <c r="E38" s="78">
        <v>24000</v>
      </c>
      <c r="F38" s="79">
        <v>0.45</v>
      </c>
      <c r="G38" s="47">
        <v>10</v>
      </c>
      <c r="H38" s="81">
        <f>Таблица661[[#This Row],[Коэфициент стоимости]]*Таблица661[[#This Row],[Розничная цена KRW]]</f>
        <v>10800</v>
      </c>
      <c r="I38" s="82" t="str">
        <f>IF($H$1="","Введите курс",Таблица661[[#This Row],[Оптовая цена KRW за 1шт]]/$H$1)</f>
        <v>Введите курс</v>
      </c>
      <c r="J38" s="83"/>
      <c r="K38" s="84">
        <f>Таблица661[[#This Row],[Заказ коробок ]]*Таблица661[[#This Row],[Кол-во шт в коробке]]</f>
        <v>0</v>
      </c>
      <c r="L38" s="85">
        <f>Таблица661[[#This Row],[Общее кол-во шт]]*Таблица661[[#This Row],[Оптовая цена KRW за 1шт]]</f>
        <v>0</v>
      </c>
      <c r="M38" s="86" t="str">
        <f>IFERROR(Таблица661[[#This Row],[Общее кол-во шт]]*Таблица661[[#This Row],[Оптовая цена USD за 1шт]],"")</f>
        <v/>
      </c>
      <c r="N38" s="87"/>
    </row>
    <row r="39" spans="1:14" ht="22.5" customHeight="1">
      <c r="A39" s="44" t="s">
        <v>32939</v>
      </c>
      <c r="B39" s="76">
        <v>8809828414868</v>
      </c>
      <c r="C39" s="50" t="s">
        <v>32940</v>
      </c>
      <c r="D39" s="217" t="s">
        <v>32840</v>
      </c>
      <c r="E39" s="78">
        <v>3000</v>
      </c>
      <c r="F39" s="79">
        <v>0.45</v>
      </c>
      <c r="G39" s="47">
        <v>10</v>
      </c>
      <c r="H39" s="81">
        <f>Таблица661[[#This Row],[Коэфициент стоимости]]*Таблица661[[#This Row],[Розничная цена KRW]]</f>
        <v>1350</v>
      </c>
      <c r="I39" s="82" t="str">
        <f>IF($H$1="","Введите курс",Таблица661[[#This Row],[Оптовая цена KRW за 1шт]]/$H$1)</f>
        <v>Введите курс</v>
      </c>
      <c r="J39" s="83"/>
      <c r="K39" s="84">
        <f>Таблица661[[#This Row],[Заказ коробок ]]*Таблица661[[#This Row],[Кол-во шт в коробке]]</f>
        <v>0</v>
      </c>
      <c r="L39" s="85">
        <f>Таблица661[[#This Row],[Общее кол-во шт]]*Таблица661[[#This Row],[Оптовая цена KRW за 1шт]]</f>
        <v>0</v>
      </c>
      <c r="M39" s="86" t="str">
        <f>IFERROR(Таблица661[[#This Row],[Общее кол-во шт]]*Таблица661[[#This Row],[Оптовая цена USD за 1шт]],"")</f>
        <v/>
      </c>
      <c r="N39" s="87"/>
    </row>
    <row r="40" spans="1:14" ht="22.5" customHeight="1">
      <c r="A40" s="44" t="s">
        <v>32941</v>
      </c>
      <c r="B40" s="76">
        <v>8809828414875</v>
      </c>
      <c r="C40" s="50" t="s">
        <v>32942</v>
      </c>
      <c r="D40" s="217" t="s">
        <v>32943</v>
      </c>
      <c r="E40" s="78">
        <v>15000</v>
      </c>
      <c r="F40" s="79">
        <v>0.45</v>
      </c>
      <c r="G40" s="47">
        <v>10</v>
      </c>
      <c r="H40" s="81">
        <f>Таблица661[[#This Row],[Коэфициент стоимости]]*Таблица661[[#This Row],[Розничная цена KRW]]</f>
        <v>6750</v>
      </c>
      <c r="I40" s="82" t="str">
        <f>IF($H$1="","Введите курс",Таблица661[[#This Row],[Оптовая цена KRW за 1шт]]/$H$1)</f>
        <v>Введите курс</v>
      </c>
      <c r="J40" s="83"/>
      <c r="K40" s="84">
        <f>Таблица661[[#This Row],[Заказ коробок ]]*Таблица661[[#This Row],[Кол-во шт в коробке]]</f>
        <v>0</v>
      </c>
      <c r="L40" s="85">
        <f>Таблица661[[#This Row],[Общее кол-во шт]]*Таблица661[[#This Row],[Оптовая цена KRW за 1шт]]</f>
        <v>0</v>
      </c>
      <c r="M40" s="86" t="str">
        <f>IFERROR(Таблица661[[#This Row],[Общее кол-во шт]]*Таблица661[[#This Row],[Оптовая цена USD за 1шт]],"")</f>
        <v/>
      </c>
      <c r="N40" s="87"/>
    </row>
    <row r="41" spans="1:14" ht="22.5" customHeight="1">
      <c r="A41" s="44" t="s">
        <v>32944</v>
      </c>
      <c r="B41" s="76">
        <v>8809862281518</v>
      </c>
      <c r="C41" s="50" t="s">
        <v>32945</v>
      </c>
      <c r="D41" s="217" t="s">
        <v>32946</v>
      </c>
      <c r="E41" s="78">
        <v>31000</v>
      </c>
      <c r="F41" s="79">
        <v>0.45</v>
      </c>
      <c r="G41" s="47">
        <v>10</v>
      </c>
      <c r="H41" s="81">
        <f>Таблица661[[#This Row],[Коэфициент стоимости]]*Таблица661[[#This Row],[Розничная цена KRW]]</f>
        <v>13950</v>
      </c>
      <c r="I41" s="82" t="str">
        <f>IF($H$1="","Введите курс",Таблица661[[#This Row],[Оптовая цена KRW за 1шт]]/$H$1)</f>
        <v>Введите курс</v>
      </c>
      <c r="J41" s="83"/>
      <c r="K41" s="84">
        <f>Таблица661[[#This Row],[Заказ коробок ]]*Таблица661[[#This Row],[Кол-во шт в коробке]]</f>
        <v>0</v>
      </c>
      <c r="L41" s="85">
        <f>Таблица661[[#This Row],[Общее кол-во шт]]*Таблица661[[#This Row],[Оптовая цена KRW за 1шт]]</f>
        <v>0</v>
      </c>
      <c r="M41" s="86" t="str">
        <f>IFERROR(Таблица661[[#This Row],[Общее кол-во шт]]*Таблица661[[#This Row],[Оптовая цена USD за 1шт]],"")</f>
        <v/>
      </c>
      <c r="N41" s="87"/>
    </row>
    <row r="42" spans="1:14" ht="22.5" customHeight="1">
      <c r="A42" s="44" t="s">
        <v>32947</v>
      </c>
      <c r="B42" s="76">
        <v>8809862281525</v>
      </c>
      <c r="C42" s="50" t="s">
        <v>32948</v>
      </c>
      <c r="D42" s="217" t="s">
        <v>32949</v>
      </c>
      <c r="E42" s="78">
        <v>22000</v>
      </c>
      <c r="F42" s="79">
        <v>0.45</v>
      </c>
      <c r="G42" s="47">
        <v>10</v>
      </c>
      <c r="H42" s="81">
        <f>Таблица661[[#This Row],[Коэфициент стоимости]]*Таблица661[[#This Row],[Розничная цена KRW]]</f>
        <v>9900</v>
      </c>
      <c r="I42" s="82" t="str">
        <f>IF($H$1="","Введите курс",Таблица661[[#This Row],[Оптовая цена KRW за 1шт]]/$H$1)</f>
        <v>Введите курс</v>
      </c>
      <c r="J42" s="83"/>
      <c r="K42" s="84">
        <f>Таблица661[[#This Row],[Заказ коробок ]]*Таблица661[[#This Row],[Кол-во шт в коробке]]</f>
        <v>0</v>
      </c>
      <c r="L42" s="85">
        <f>Таблица661[[#This Row],[Общее кол-во шт]]*Таблица661[[#This Row],[Оптовая цена KRW за 1шт]]</f>
        <v>0</v>
      </c>
      <c r="M42" s="86" t="str">
        <f>IFERROR(Таблица661[[#This Row],[Общее кол-во шт]]*Таблица661[[#This Row],[Оптовая цена USD за 1шт]],"")</f>
        <v/>
      </c>
      <c r="N42" s="87"/>
    </row>
    <row r="43" spans="1:14" ht="22.5" customHeight="1">
      <c r="A43" s="44" t="s">
        <v>32950</v>
      </c>
      <c r="B43" s="76">
        <v>8809751110912</v>
      </c>
      <c r="C43" s="50" t="s">
        <v>32951</v>
      </c>
      <c r="D43" s="217" t="s">
        <v>32952</v>
      </c>
      <c r="E43" s="78">
        <v>24000</v>
      </c>
      <c r="F43" s="79">
        <v>0.45</v>
      </c>
      <c r="G43" s="47">
        <v>10</v>
      </c>
      <c r="H43" s="81">
        <f>Таблица661[[#This Row],[Коэфициент стоимости]]*Таблица661[[#This Row],[Розничная цена KRW]]</f>
        <v>10800</v>
      </c>
      <c r="I43" s="82" t="str">
        <f>IF($H$1="","Введите курс",Таблица661[[#This Row],[Оптовая цена KRW за 1шт]]/$H$1)</f>
        <v>Введите курс</v>
      </c>
      <c r="J43" s="83"/>
      <c r="K43" s="84">
        <f>Таблица661[[#This Row],[Заказ коробок ]]*Таблица661[[#This Row],[Кол-во шт в коробке]]</f>
        <v>0</v>
      </c>
      <c r="L43" s="85">
        <f>Таблица661[[#This Row],[Общее кол-во шт]]*Таблица661[[#This Row],[Оптовая цена KRW за 1шт]]</f>
        <v>0</v>
      </c>
      <c r="M43" s="86" t="str">
        <f>IFERROR(Таблица661[[#This Row],[Общее кол-во шт]]*Таблица661[[#This Row],[Оптовая цена USD за 1шт]],"")</f>
        <v/>
      </c>
      <c r="N43" s="87"/>
    </row>
  </sheetData>
  <sheetProtection algorithmName="SHA-512" hashValue="22zTj191q6KU/GzfOdDC74+WzrHyD5D1XZjkAG+w+KdOEHNQqeOg57D/Ux7IRDhn+1riCqSg+lyqAg8WcUatKw==" saltValue="RgfCsRTyhwfFL+7AIjkGqA==" spinCount="100000" sheet="1" autoFilter="0" pivotTables="0"/>
  <mergeCells count="2">
    <mergeCell ref="A1:C1"/>
    <mergeCell ref="D1:F1"/>
  </mergeCells>
  <conditionalFormatting sqref="A44:A1048576">
    <cfRule type="duplicateValues" dxfId="1095" priority="1"/>
  </conditionalFormatting>
  <conditionalFormatting sqref="A44:A1048576">
    <cfRule type="duplicateValues" dxfId="1094" priority="2"/>
    <cfRule type="duplicateValues" dxfId="1093" priority="3"/>
    <cfRule type="duplicateValues" dxfId="1092" priority="4"/>
  </conditionalFormatting>
  <conditionalFormatting sqref="A3:A43">
    <cfRule type="duplicateValues" dxfId="1091" priority="5"/>
  </conditionalFormatting>
  <conditionalFormatting sqref="A3:A43">
    <cfRule type="duplicateValues" dxfId="1090" priority="6"/>
    <cfRule type="duplicateValues" dxfId="1089" priority="7"/>
    <cfRule type="duplicateValues" dxfId="1088" priority="8"/>
  </conditionalFormatting>
  <conditionalFormatting sqref="A3:A43">
    <cfRule type="duplicateValues" dxfId="1087" priority="9"/>
  </conditionalFormatting>
  <conditionalFormatting sqref="A3:A43">
    <cfRule type="duplicateValues" dxfId="1086" priority="10"/>
    <cfRule type="duplicateValues" dxfId="1085" priority="11"/>
    <cfRule type="duplicateValues" dxfId="1084" priority="12"/>
  </conditionalFormatting>
  <hyperlinks>
    <hyperlink ref="G1" r:id="rId1" xr:uid="{65FD9E23-4678-4EE5-B66B-9765C840C7CE}"/>
    <hyperlink ref="N1" location="Главная!A1" display="Вернуться на Главную" xr:uid="{6053D930-265B-4E29-8C47-1C3B7544DE0D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7204A-EF46-497A-BF77-86BC345C88BB}">
  <sheetPr>
    <pageSetUpPr fitToPage="1"/>
  </sheetPr>
  <dimension ref="A1:N10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33483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SUM(J3:J103)</f>
        <v>0</v>
      </c>
      <c r="K1" s="213">
        <f>SUM(K3:K103)</f>
        <v>0</v>
      </c>
      <c r="L1" s="214">
        <f>SUM(L3:L103)</f>
        <v>0</v>
      </c>
      <c r="M1" s="215">
        <f>SUM(M3:M103)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33484</v>
      </c>
      <c r="B3" s="14">
        <v>8809446653250</v>
      </c>
      <c r="C3" s="45"/>
      <c r="D3" s="160" t="s">
        <v>33485</v>
      </c>
      <c r="E3" s="53"/>
      <c r="F3" s="15"/>
      <c r="G3" s="47">
        <v>600</v>
      </c>
      <c r="H3" s="16">
        <v>189</v>
      </c>
      <c r="I3" s="17" t="str">
        <f>IF($H$1="","Введите курс",Таблица664[[#This Row],[Оптовая цена KRW за 1шт]]/$H$1)</f>
        <v>Введите курс</v>
      </c>
      <c r="J3" s="48"/>
      <c r="K3" s="18">
        <f>Таблица664[[#This Row],[Заказ коробок ]]*Таблица664[[#This Row],[Кол-во шт в коробке]]</f>
        <v>0</v>
      </c>
      <c r="L3" s="16">
        <f>Таблица664[[#This Row],[Общее кол-во шт]]*Таблица664[[#This Row],[Оптовая цена KRW за 1шт]]</f>
        <v>0</v>
      </c>
      <c r="M3" s="19" t="str">
        <f>IFERROR(Таблица664[[#This Row],[Общее кол-во шт]]*Таблица664[[#This Row],[Оптовая цена USD за 1шт]],"")</f>
        <v/>
      </c>
      <c r="N3" s="49"/>
    </row>
    <row r="4" spans="1:14" ht="22.5" customHeight="1">
      <c r="A4" s="44" t="s">
        <v>33486</v>
      </c>
      <c r="B4" s="14">
        <v>8809446653168</v>
      </c>
      <c r="C4" s="50"/>
      <c r="D4" s="160" t="s">
        <v>33487</v>
      </c>
      <c r="E4" s="16"/>
      <c r="F4" s="15"/>
      <c r="G4" s="47">
        <v>600</v>
      </c>
      <c r="H4" s="55">
        <v>189</v>
      </c>
      <c r="I4" s="17" t="str">
        <f>IF($H$1="","Введите курс",Таблица664[[#This Row],[Оптовая цена KRW за 1шт]]/$H$1)</f>
        <v>Введите курс</v>
      </c>
      <c r="J4" s="48"/>
      <c r="K4" s="18">
        <f>Таблица664[[#This Row],[Заказ коробок ]]*Таблица664[[#This Row],[Кол-во шт в коробке]]</f>
        <v>0</v>
      </c>
      <c r="L4" s="54">
        <f>Таблица664[[#This Row],[Общее кол-во шт]]*Таблица664[[#This Row],[Оптовая цена KRW за 1шт]]</f>
        <v>0</v>
      </c>
      <c r="M4" s="19" t="str">
        <f>IFERROR(Таблица664[[#This Row],[Общее кол-во шт]]*Таблица664[[#This Row],[Оптовая цена USD за 1шт]],"")</f>
        <v/>
      </c>
      <c r="N4" s="49"/>
    </row>
    <row r="5" spans="1:14" ht="22.5" customHeight="1">
      <c r="A5" s="44" t="s">
        <v>33488</v>
      </c>
      <c r="B5" s="14">
        <v>8809446653212</v>
      </c>
      <c r="C5" s="50"/>
      <c r="D5" s="160" t="s">
        <v>33489</v>
      </c>
      <c r="E5" s="16"/>
      <c r="F5" s="15"/>
      <c r="G5" s="47">
        <v>600</v>
      </c>
      <c r="H5" s="55">
        <v>189</v>
      </c>
      <c r="I5" s="17" t="str">
        <f>IF($H$1="","Введите курс",Таблица664[[#This Row],[Оптовая цена KRW за 1шт]]/$H$1)</f>
        <v>Введите курс</v>
      </c>
      <c r="J5" s="48"/>
      <c r="K5" s="18">
        <f>Таблица664[[#This Row],[Заказ коробок ]]*Таблица664[[#This Row],[Кол-во шт в коробке]]</f>
        <v>0</v>
      </c>
      <c r="L5" s="54">
        <f>Таблица664[[#This Row],[Общее кол-во шт]]*Таблица664[[#This Row],[Оптовая цена KRW за 1шт]]</f>
        <v>0</v>
      </c>
      <c r="M5" s="19" t="str">
        <f>IFERROR(Таблица664[[#This Row],[Общее кол-во шт]]*Таблица664[[#This Row],[Оптовая цена USD за 1шт]],"")</f>
        <v/>
      </c>
      <c r="N5" s="49"/>
    </row>
    <row r="6" spans="1:14" ht="22.5" customHeight="1">
      <c r="A6" s="44" t="s">
        <v>33490</v>
      </c>
      <c r="B6" s="14">
        <v>8809446653175</v>
      </c>
      <c r="C6" s="50"/>
      <c r="D6" s="160" t="s">
        <v>33491</v>
      </c>
      <c r="E6" s="16"/>
      <c r="F6" s="15"/>
      <c r="G6" s="47">
        <v>600</v>
      </c>
      <c r="H6" s="55">
        <v>189</v>
      </c>
      <c r="I6" s="17" t="str">
        <f>IF($H$1="","Введите курс",Таблица664[[#This Row],[Оптовая цена KRW за 1шт]]/$H$1)</f>
        <v>Введите курс</v>
      </c>
      <c r="J6" s="48"/>
      <c r="K6" s="18">
        <f>Таблица664[[#This Row],[Заказ коробок ]]*Таблица664[[#This Row],[Кол-во шт в коробке]]</f>
        <v>0</v>
      </c>
      <c r="L6" s="54">
        <f>Таблица664[[#This Row],[Общее кол-во шт]]*Таблица664[[#This Row],[Оптовая цена KRW за 1шт]]</f>
        <v>0</v>
      </c>
      <c r="M6" s="19" t="str">
        <f>IFERROR(Таблица664[[#This Row],[Общее кол-во шт]]*Таблица664[[#This Row],[Оптовая цена USD за 1шт]],"")</f>
        <v/>
      </c>
      <c r="N6" s="49"/>
    </row>
    <row r="7" spans="1:14" ht="22.5" customHeight="1">
      <c r="A7" s="44" t="s">
        <v>33492</v>
      </c>
      <c r="B7" s="14">
        <v>8809446653243</v>
      </c>
      <c r="C7" s="50"/>
      <c r="D7" s="160" t="s">
        <v>33493</v>
      </c>
      <c r="E7" s="16"/>
      <c r="F7" s="15"/>
      <c r="G7" s="47">
        <v>600</v>
      </c>
      <c r="H7" s="55">
        <v>189</v>
      </c>
      <c r="I7" s="17" t="str">
        <f>IF($H$1="","Введите курс",Таблица664[[#This Row],[Оптовая цена KRW за 1шт]]/$H$1)</f>
        <v>Введите курс</v>
      </c>
      <c r="J7" s="48"/>
      <c r="K7" s="18">
        <f>Таблица664[[#This Row],[Заказ коробок ]]*Таблица664[[#This Row],[Кол-во шт в коробке]]</f>
        <v>0</v>
      </c>
      <c r="L7" s="54">
        <f>Таблица664[[#This Row],[Общее кол-во шт]]*Таблица664[[#This Row],[Оптовая цена KRW за 1шт]]</f>
        <v>0</v>
      </c>
      <c r="M7" s="19" t="str">
        <f>IFERROR(Таблица664[[#This Row],[Общее кол-во шт]]*Таблица664[[#This Row],[Оптовая цена USD за 1шт]],"")</f>
        <v/>
      </c>
      <c r="N7" s="49"/>
    </row>
    <row r="8" spans="1:14" ht="22.5" customHeight="1">
      <c r="A8" s="44" t="s">
        <v>33494</v>
      </c>
      <c r="B8" s="14">
        <v>8809446653236</v>
      </c>
      <c r="C8" s="50"/>
      <c r="D8" s="160" t="s">
        <v>33495</v>
      </c>
      <c r="E8" s="16"/>
      <c r="F8" s="15"/>
      <c r="G8" s="47">
        <v>600</v>
      </c>
      <c r="H8" s="55">
        <v>189</v>
      </c>
      <c r="I8" s="17" t="str">
        <f>IF($H$1="","Введите курс",Таблица664[[#This Row],[Оптовая цена KRW за 1шт]]/$H$1)</f>
        <v>Введите курс</v>
      </c>
      <c r="J8" s="48"/>
      <c r="K8" s="18">
        <f>Таблица664[[#This Row],[Заказ коробок ]]*Таблица664[[#This Row],[Кол-во шт в коробке]]</f>
        <v>0</v>
      </c>
      <c r="L8" s="54">
        <f>Таблица664[[#This Row],[Общее кол-во шт]]*Таблица664[[#This Row],[Оптовая цена KRW за 1шт]]</f>
        <v>0</v>
      </c>
      <c r="M8" s="19" t="str">
        <f>IFERROR(Таблица664[[#This Row],[Общее кол-во шт]]*Таблица664[[#This Row],[Оптовая цена USD за 1шт]],"")</f>
        <v/>
      </c>
      <c r="N8" s="49"/>
    </row>
    <row r="9" spans="1:14" ht="22.5" customHeight="1">
      <c r="A9" s="44" t="s">
        <v>33496</v>
      </c>
      <c r="B9" s="14">
        <v>8809446653182</v>
      </c>
      <c r="C9" s="50"/>
      <c r="D9" s="160" t="s">
        <v>33497</v>
      </c>
      <c r="E9" s="16"/>
      <c r="F9" s="15"/>
      <c r="G9" s="47">
        <v>600</v>
      </c>
      <c r="H9" s="55">
        <v>189</v>
      </c>
      <c r="I9" s="17" t="str">
        <f>IF($H$1="","Введите курс",Таблица664[[#This Row],[Оптовая цена KRW за 1шт]]/$H$1)</f>
        <v>Введите курс</v>
      </c>
      <c r="J9" s="48"/>
      <c r="K9" s="18">
        <f>Таблица664[[#This Row],[Заказ коробок ]]*Таблица664[[#This Row],[Кол-во шт в коробке]]</f>
        <v>0</v>
      </c>
      <c r="L9" s="54">
        <f>Таблица664[[#This Row],[Общее кол-во шт]]*Таблица664[[#This Row],[Оптовая цена KRW за 1шт]]</f>
        <v>0</v>
      </c>
      <c r="M9" s="19" t="str">
        <f>IFERROR(Таблица664[[#This Row],[Общее кол-во шт]]*Таблица664[[#This Row],[Оптовая цена USD за 1шт]],"")</f>
        <v/>
      </c>
      <c r="N9" s="49"/>
    </row>
    <row r="10" spans="1:14" ht="22.5" customHeight="1">
      <c r="A10" s="44" t="s">
        <v>33498</v>
      </c>
      <c r="B10" s="14">
        <v>8809446653205</v>
      </c>
      <c r="C10" s="50"/>
      <c r="D10" s="160" t="s">
        <v>33499</v>
      </c>
      <c r="E10" s="16"/>
      <c r="F10" s="15"/>
      <c r="G10" s="47">
        <v>600</v>
      </c>
      <c r="H10" s="55">
        <v>189</v>
      </c>
      <c r="I10" s="17" t="str">
        <f>IF($H$1="","Введите курс",Таблица664[[#This Row],[Оптовая цена KRW за 1шт]]/$H$1)</f>
        <v>Введите курс</v>
      </c>
      <c r="J10" s="48"/>
      <c r="K10" s="18">
        <f>Таблица664[[#This Row],[Заказ коробок ]]*Таблица664[[#This Row],[Кол-во шт в коробке]]</f>
        <v>0</v>
      </c>
      <c r="L10" s="54">
        <f>Таблица664[[#This Row],[Общее кол-во шт]]*Таблица664[[#This Row],[Оптовая цена KRW за 1шт]]</f>
        <v>0</v>
      </c>
      <c r="M10" s="19" t="str">
        <f>IFERROR(Таблица664[[#This Row],[Общее кол-во шт]]*Таблица664[[#This Row],[Оптовая цена USD за 1шт]],"")</f>
        <v/>
      </c>
      <c r="N10" s="49"/>
    </row>
    <row r="11" spans="1:14" ht="22.5" customHeight="1">
      <c r="A11" s="44" t="s">
        <v>33500</v>
      </c>
      <c r="B11" s="14">
        <v>8809446653199</v>
      </c>
      <c r="C11" s="50"/>
      <c r="D11" s="160" t="s">
        <v>33501</v>
      </c>
      <c r="E11" s="16"/>
      <c r="F11" s="15"/>
      <c r="G11" s="47">
        <v>600</v>
      </c>
      <c r="H11" s="55">
        <v>189</v>
      </c>
      <c r="I11" s="17" t="str">
        <f>IF($H$1="","Введите курс",Таблица664[[#This Row],[Оптовая цена KRW за 1шт]]/$H$1)</f>
        <v>Введите курс</v>
      </c>
      <c r="J11" s="48"/>
      <c r="K11" s="18">
        <f>Таблица664[[#This Row],[Заказ коробок ]]*Таблица664[[#This Row],[Кол-во шт в коробке]]</f>
        <v>0</v>
      </c>
      <c r="L11" s="54">
        <f>Таблица664[[#This Row],[Общее кол-во шт]]*Таблица664[[#This Row],[Оптовая цена KRW за 1шт]]</f>
        <v>0</v>
      </c>
      <c r="M11" s="19" t="str">
        <f>IFERROR(Таблица664[[#This Row],[Общее кол-во шт]]*Таблица664[[#This Row],[Оптовая цена USD за 1шт]],"")</f>
        <v/>
      </c>
      <c r="N11" s="49"/>
    </row>
    <row r="12" spans="1:14" ht="22.5" customHeight="1">
      <c r="A12" s="44" t="s">
        <v>33502</v>
      </c>
      <c r="B12" s="14">
        <v>8809446653229</v>
      </c>
      <c r="C12" s="50"/>
      <c r="D12" s="160" t="s">
        <v>33503</v>
      </c>
      <c r="E12" s="16"/>
      <c r="F12" s="15"/>
      <c r="G12" s="47">
        <v>600</v>
      </c>
      <c r="H12" s="55">
        <v>189</v>
      </c>
      <c r="I12" s="17" t="str">
        <f>IF($H$1="","Введите курс",Таблица664[[#This Row],[Оптовая цена KRW за 1шт]]/$H$1)</f>
        <v>Введите курс</v>
      </c>
      <c r="J12" s="48"/>
      <c r="K12" s="18">
        <f>Таблица664[[#This Row],[Заказ коробок ]]*Таблица664[[#This Row],[Кол-во шт в коробке]]</f>
        <v>0</v>
      </c>
      <c r="L12" s="54">
        <f>Таблица664[[#This Row],[Общее кол-во шт]]*Таблица664[[#This Row],[Оптовая цена KRW за 1шт]]</f>
        <v>0</v>
      </c>
      <c r="M12" s="19" t="str">
        <f>IFERROR(Таблица664[[#This Row],[Общее кол-во шт]]*Таблица664[[#This Row],[Оптовая цена USD за 1шт]],"")</f>
        <v/>
      </c>
      <c r="N12" s="49"/>
    </row>
    <row r="13" spans="1:14" ht="22.5" customHeight="1">
      <c r="A13" s="44" t="s">
        <v>33504</v>
      </c>
      <c r="B13" s="14">
        <v>8809446652666</v>
      </c>
      <c r="C13" s="50"/>
      <c r="D13" s="160" t="s">
        <v>33505</v>
      </c>
      <c r="E13" s="16"/>
      <c r="F13" s="15"/>
      <c r="G13" s="47">
        <v>100</v>
      </c>
      <c r="H13" s="55">
        <v>1120.5</v>
      </c>
      <c r="I13" s="17" t="str">
        <f>IF($H$1="","Введите курс",Таблица664[[#This Row],[Оптовая цена KRW за 1шт]]/$H$1)</f>
        <v>Введите курс</v>
      </c>
      <c r="J13" s="48"/>
      <c r="K13" s="18">
        <f>Таблица664[[#This Row],[Заказ коробок ]]*Таблица664[[#This Row],[Кол-во шт в коробке]]</f>
        <v>0</v>
      </c>
      <c r="L13" s="54">
        <f>Таблица664[[#This Row],[Общее кол-во шт]]*Таблица664[[#This Row],[Оптовая цена KRW за 1шт]]</f>
        <v>0</v>
      </c>
      <c r="M13" s="19" t="str">
        <f>IFERROR(Таблица664[[#This Row],[Общее кол-во шт]]*Таблица664[[#This Row],[Оптовая цена USD за 1шт]],"")</f>
        <v/>
      </c>
      <c r="N13" s="49"/>
    </row>
    <row r="14" spans="1:14" ht="22.5" customHeight="1">
      <c r="A14" s="44" t="s">
        <v>33506</v>
      </c>
      <c r="B14" s="14">
        <v>8809446652628</v>
      </c>
      <c r="C14" s="50"/>
      <c r="D14" s="160" t="s">
        <v>33507</v>
      </c>
      <c r="E14" s="16"/>
      <c r="F14" s="15"/>
      <c r="G14" s="47">
        <v>100</v>
      </c>
      <c r="H14" s="55">
        <v>1120.5</v>
      </c>
      <c r="I14" s="17" t="str">
        <f>IF($H$1="","Введите курс",Таблица664[[#This Row],[Оптовая цена KRW за 1шт]]/$H$1)</f>
        <v>Введите курс</v>
      </c>
      <c r="J14" s="48"/>
      <c r="K14" s="18">
        <f>Таблица664[[#This Row],[Заказ коробок ]]*Таблица664[[#This Row],[Кол-во шт в коробке]]</f>
        <v>0</v>
      </c>
      <c r="L14" s="54">
        <f>Таблица664[[#This Row],[Общее кол-во шт]]*Таблица664[[#This Row],[Оптовая цена KRW за 1шт]]</f>
        <v>0</v>
      </c>
      <c r="M14" s="19" t="str">
        <f>IFERROR(Таблица664[[#This Row],[Общее кол-во шт]]*Таблица664[[#This Row],[Оптовая цена USD за 1шт]],"")</f>
        <v/>
      </c>
      <c r="N14" s="49"/>
    </row>
    <row r="15" spans="1:14" ht="22.5" customHeight="1">
      <c r="A15" s="44" t="s">
        <v>33508</v>
      </c>
      <c r="B15" s="14">
        <v>8809446652611</v>
      </c>
      <c r="C15" s="50"/>
      <c r="D15" s="160" t="s">
        <v>33509</v>
      </c>
      <c r="E15" s="16"/>
      <c r="F15" s="15"/>
      <c r="G15" s="47">
        <v>100</v>
      </c>
      <c r="H15" s="55">
        <v>1120.5</v>
      </c>
      <c r="I15" s="17" t="str">
        <f>IF($H$1="","Введите курс",Таблица664[[#This Row],[Оптовая цена KRW за 1шт]]/$H$1)</f>
        <v>Введите курс</v>
      </c>
      <c r="J15" s="48"/>
      <c r="K15" s="18">
        <f>Таблица664[[#This Row],[Заказ коробок ]]*Таблица664[[#This Row],[Кол-во шт в коробке]]</f>
        <v>0</v>
      </c>
      <c r="L15" s="54">
        <f>Таблица664[[#This Row],[Общее кол-во шт]]*Таблица664[[#This Row],[Оптовая цена KRW за 1шт]]</f>
        <v>0</v>
      </c>
      <c r="M15" s="19" t="str">
        <f>IFERROR(Таблица664[[#This Row],[Общее кол-во шт]]*Таблица664[[#This Row],[Оптовая цена USD за 1шт]],"")</f>
        <v/>
      </c>
      <c r="N15" s="49"/>
    </row>
    <row r="16" spans="1:14" ht="22.5" customHeight="1">
      <c r="A16" s="44" t="s">
        <v>33510</v>
      </c>
      <c r="B16" s="14">
        <v>8809446652635</v>
      </c>
      <c r="C16" s="50"/>
      <c r="D16" s="160" t="s">
        <v>33511</v>
      </c>
      <c r="E16" s="16"/>
      <c r="F16" s="15"/>
      <c r="G16" s="47">
        <v>100</v>
      </c>
      <c r="H16" s="55">
        <v>1120.5</v>
      </c>
      <c r="I16" s="17" t="str">
        <f>IF($H$1="","Введите курс",Таблица664[[#This Row],[Оптовая цена KRW за 1шт]]/$H$1)</f>
        <v>Введите курс</v>
      </c>
      <c r="J16" s="48"/>
      <c r="K16" s="18">
        <f>Таблица664[[#This Row],[Заказ коробок ]]*Таблица664[[#This Row],[Кол-во шт в коробке]]</f>
        <v>0</v>
      </c>
      <c r="L16" s="54">
        <f>Таблица664[[#This Row],[Общее кол-во шт]]*Таблица664[[#This Row],[Оптовая цена KRW за 1шт]]</f>
        <v>0</v>
      </c>
      <c r="M16" s="19" t="str">
        <f>IFERROR(Таблица664[[#This Row],[Общее кол-во шт]]*Таблица664[[#This Row],[Оптовая цена USD за 1шт]],"")</f>
        <v/>
      </c>
      <c r="N16" s="49"/>
    </row>
    <row r="17" spans="1:14" ht="22.5" customHeight="1">
      <c r="A17" s="44" t="s">
        <v>33512</v>
      </c>
      <c r="B17" s="14">
        <v>8809446652642</v>
      </c>
      <c r="C17" s="50"/>
      <c r="D17" s="160" t="s">
        <v>33513</v>
      </c>
      <c r="E17" s="16"/>
      <c r="F17" s="15"/>
      <c r="G17" s="47">
        <v>100</v>
      </c>
      <c r="H17" s="55">
        <v>1120.5</v>
      </c>
      <c r="I17" s="17" t="str">
        <f>IF($H$1="","Введите курс",Таблица664[[#This Row],[Оптовая цена KRW за 1шт]]/$H$1)</f>
        <v>Введите курс</v>
      </c>
      <c r="J17" s="48"/>
      <c r="K17" s="18">
        <f>Таблица664[[#This Row],[Заказ коробок ]]*Таблица664[[#This Row],[Кол-во шт в коробке]]</f>
        <v>0</v>
      </c>
      <c r="L17" s="54">
        <f>Таблица664[[#This Row],[Общее кол-во шт]]*Таблица664[[#This Row],[Оптовая цена KRW за 1шт]]</f>
        <v>0</v>
      </c>
      <c r="M17" s="19" t="str">
        <f>IFERROR(Таблица664[[#This Row],[Общее кол-во шт]]*Таблица664[[#This Row],[Оптовая цена USD за 1шт]],"")</f>
        <v/>
      </c>
      <c r="N17" s="49"/>
    </row>
    <row r="18" spans="1:14" ht="22.5" customHeight="1">
      <c r="A18" s="44" t="s">
        <v>33514</v>
      </c>
      <c r="B18" s="14">
        <v>8809446652659</v>
      </c>
      <c r="C18" s="50"/>
      <c r="D18" s="160" t="s">
        <v>33515</v>
      </c>
      <c r="E18" s="16"/>
      <c r="F18" s="15"/>
      <c r="G18" s="47">
        <v>100</v>
      </c>
      <c r="H18" s="55">
        <v>1120.5</v>
      </c>
      <c r="I18" s="17" t="str">
        <f>IF($H$1="","Введите курс",Таблица664[[#This Row],[Оптовая цена KRW за 1шт]]/$H$1)</f>
        <v>Введите курс</v>
      </c>
      <c r="J18" s="48"/>
      <c r="K18" s="18">
        <f>Таблица664[[#This Row],[Заказ коробок ]]*Таблица664[[#This Row],[Кол-во шт в коробке]]</f>
        <v>0</v>
      </c>
      <c r="L18" s="54">
        <f>Таблица664[[#This Row],[Общее кол-во шт]]*Таблица664[[#This Row],[Оптовая цена KRW за 1шт]]</f>
        <v>0</v>
      </c>
      <c r="M18" s="19" t="str">
        <f>IFERROR(Таблица664[[#This Row],[Общее кол-во шт]]*Таблица664[[#This Row],[Оптовая цена USD за 1шт]],"")</f>
        <v/>
      </c>
      <c r="N18" s="49"/>
    </row>
    <row r="19" spans="1:14" ht="22.5" customHeight="1">
      <c r="A19" s="44" t="s">
        <v>33516</v>
      </c>
      <c r="B19" s="14">
        <v>8809446652246</v>
      </c>
      <c r="C19" s="50"/>
      <c r="D19" s="160" t="s">
        <v>33517</v>
      </c>
      <c r="E19" s="16"/>
      <c r="F19" s="15"/>
      <c r="G19" s="47">
        <v>60</v>
      </c>
      <c r="H19" s="55">
        <v>2389.5</v>
      </c>
      <c r="I19" s="17" t="str">
        <f>IF($H$1="","Введите курс",Таблица664[[#This Row],[Оптовая цена KRW за 1шт]]/$H$1)</f>
        <v>Введите курс</v>
      </c>
      <c r="J19" s="48"/>
      <c r="K19" s="18">
        <f>Таблица664[[#This Row],[Заказ коробок ]]*Таблица664[[#This Row],[Кол-во шт в коробке]]</f>
        <v>0</v>
      </c>
      <c r="L19" s="54">
        <f>Таблица664[[#This Row],[Общее кол-во шт]]*Таблица664[[#This Row],[Оптовая цена KRW за 1шт]]</f>
        <v>0</v>
      </c>
      <c r="M19" s="19" t="str">
        <f>IFERROR(Таблица664[[#This Row],[Общее кол-во шт]]*Таблица664[[#This Row],[Оптовая цена USD за 1шт]],"")</f>
        <v/>
      </c>
      <c r="N19" s="49"/>
    </row>
    <row r="20" spans="1:14" ht="22.5" customHeight="1">
      <c r="A20" s="44" t="s">
        <v>33518</v>
      </c>
      <c r="B20" s="14">
        <v>8809446652253</v>
      </c>
      <c r="C20" s="50"/>
      <c r="D20" s="160" t="s">
        <v>33519</v>
      </c>
      <c r="E20" s="16"/>
      <c r="F20" s="15"/>
      <c r="G20" s="47">
        <v>60</v>
      </c>
      <c r="H20" s="55">
        <v>2389.5</v>
      </c>
      <c r="I20" s="17" t="str">
        <f>IF($H$1="","Введите курс",Таблица664[[#This Row],[Оптовая цена KRW за 1шт]]/$H$1)</f>
        <v>Введите курс</v>
      </c>
      <c r="J20" s="48"/>
      <c r="K20" s="18">
        <f>Таблица664[[#This Row],[Заказ коробок ]]*Таблица664[[#This Row],[Кол-во шт в коробке]]</f>
        <v>0</v>
      </c>
      <c r="L20" s="54">
        <f>Таблица664[[#This Row],[Общее кол-во шт]]*Таблица664[[#This Row],[Оптовая цена KRW за 1шт]]</f>
        <v>0</v>
      </c>
      <c r="M20" s="19" t="str">
        <f>IFERROR(Таблица664[[#This Row],[Общее кол-во шт]]*Таблица664[[#This Row],[Оптовая цена USD за 1шт]],"")</f>
        <v/>
      </c>
      <c r="N20" s="49"/>
    </row>
    <row r="21" spans="1:14" ht="22.5" customHeight="1">
      <c r="A21" s="44" t="s">
        <v>33520</v>
      </c>
      <c r="B21" s="14">
        <v>8809446652239</v>
      </c>
      <c r="C21" s="50"/>
      <c r="D21" s="160" t="s">
        <v>33521</v>
      </c>
      <c r="E21" s="16"/>
      <c r="F21" s="15"/>
      <c r="G21" s="47">
        <v>60</v>
      </c>
      <c r="H21" s="55">
        <v>2389.5</v>
      </c>
      <c r="I21" s="17" t="str">
        <f>IF($H$1="","Введите курс",Таблица664[[#This Row],[Оптовая цена KRW за 1шт]]/$H$1)</f>
        <v>Введите курс</v>
      </c>
      <c r="J21" s="48"/>
      <c r="K21" s="18">
        <f>Таблица664[[#This Row],[Заказ коробок ]]*Таблица664[[#This Row],[Кол-во шт в коробке]]</f>
        <v>0</v>
      </c>
      <c r="L21" s="54">
        <f>Таблица664[[#This Row],[Общее кол-во шт]]*Таблица664[[#This Row],[Оптовая цена KRW за 1шт]]</f>
        <v>0</v>
      </c>
      <c r="M21" s="19" t="str">
        <f>IFERROR(Таблица664[[#This Row],[Общее кол-во шт]]*Таблица664[[#This Row],[Оптовая цена USD за 1шт]],"")</f>
        <v/>
      </c>
      <c r="N21" s="49"/>
    </row>
    <row r="22" spans="1:14" ht="22.5" customHeight="1">
      <c r="A22" s="44" t="s">
        <v>33522</v>
      </c>
      <c r="B22" s="14">
        <v>8809446653489</v>
      </c>
      <c r="C22" s="50"/>
      <c r="D22" s="160" t="s">
        <v>33523</v>
      </c>
      <c r="E22" s="16"/>
      <c r="F22" s="15"/>
      <c r="G22" s="47">
        <v>60</v>
      </c>
      <c r="H22" s="55">
        <v>2389.5</v>
      </c>
      <c r="I22" s="17" t="str">
        <f>IF($H$1="","Введите курс",Таблица664[[#This Row],[Оптовая цена KRW за 1шт]]/$H$1)</f>
        <v>Введите курс</v>
      </c>
      <c r="J22" s="48"/>
      <c r="K22" s="18">
        <f>Таблица664[[#This Row],[Заказ коробок ]]*Таблица664[[#This Row],[Кол-во шт в коробке]]</f>
        <v>0</v>
      </c>
      <c r="L22" s="54">
        <f>Таблица664[[#This Row],[Общее кол-во шт]]*Таблица664[[#This Row],[Оптовая цена KRW за 1шт]]</f>
        <v>0</v>
      </c>
      <c r="M22" s="19" t="str">
        <f>IFERROR(Таблица664[[#This Row],[Общее кол-во шт]]*Таблица664[[#This Row],[Оптовая цена USD за 1шт]],"")</f>
        <v/>
      </c>
      <c r="N22" s="49"/>
    </row>
    <row r="23" spans="1:14" ht="22.5" customHeight="1">
      <c r="A23" s="44" t="s">
        <v>33524</v>
      </c>
      <c r="B23" s="14">
        <v>8809446653564</v>
      </c>
      <c r="C23" s="50"/>
      <c r="D23" s="160" t="s">
        <v>33525</v>
      </c>
      <c r="E23" s="16"/>
      <c r="F23" s="15"/>
      <c r="G23" s="47">
        <v>60</v>
      </c>
      <c r="H23" s="55">
        <v>2389.5</v>
      </c>
      <c r="I23" s="17" t="str">
        <f>IF($H$1="","Введите курс",Таблица664[[#This Row],[Оптовая цена KRW за 1шт]]/$H$1)</f>
        <v>Введите курс</v>
      </c>
      <c r="J23" s="48"/>
      <c r="K23" s="18">
        <f>Таблица664[[#This Row],[Заказ коробок ]]*Таблица664[[#This Row],[Кол-во шт в коробке]]</f>
        <v>0</v>
      </c>
      <c r="L23" s="54">
        <f>Таблица664[[#This Row],[Общее кол-во шт]]*Таблица664[[#This Row],[Оптовая цена KRW за 1шт]]</f>
        <v>0</v>
      </c>
      <c r="M23" s="19" t="str">
        <f>IFERROR(Таблица664[[#This Row],[Общее кол-во шт]]*Таблица664[[#This Row],[Оптовая цена USD за 1шт]],"")</f>
        <v/>
      </c>
      <c r="N23" s="49"/>
    </row>
    <row r="24" spans="1:14" ht="22.5" customHeight="1">
      <c r="A24" s="44" t="s">
        <v>33526</v>
      </c>
      <c r="B24" s="14">
        <v>8809446652864</v>
      </c>
      <c r="C24" s="50"/>
      <c r="D24" s="160" t="s">
        <v>33527</v>
      </c>
      <c r="E24" s="16"/>
      <c r="F24" s="15"/>
      <c r="G24" s="47">
        <v>48</v>
      </c>
      <c r="H24" s="55">
        <v>7168.5000000000009</v>
      </c>
      <c r="I24" s="17" t="str">
        <f>IF($H$1="","Введите курс",Таблица664[[#This Row],[Оптовая цена KRW за 1шт]]/$H$1)</f>
        <v>Введите курс</v>
      </c>
      <c r="J24" s="48"/>
      <c r="K24" s="18">
        <f>Таблица664[[#This Row],[Заказ коробок ]]*Таблица664[[#This Row],[Кол-во шт в коробке]]</f>
        <v>0</v>
      </c>
      <c r="L24" s="54">
        <f>Таблица664[[#This Row],[Общее кол-во шт]]*Таблица664[[#This Row],[Оптовая цена KRW за 1шт]]</f>
        <v>0</v>
      </c>
      <c r="M24" s="19" t="str">
        <f>IFERROR(Таблица664[[#This Row],[Общее кол-во шт]]*Таблица664[[#This Row],[Оптовая цена USD за 1шт]],"")</f>
        <v/>
      </c>
      <c r="N24" s="49"/>
    </row>
    <row r="25" spans="1:14" ht="22.5" customHeight="1">
      <c r="A25" s="44" t="s">
        <v>33528</v>
      </c>
      <c r="B25" s="14">
        <v>8809446652887</v>
      </c>
      <c r="C25" s="50"/>
      <c r="D25" s="160" t="s">
        <v>33529</v>
      </c>
      <c r="E25" s="16"/>
      <c r="F25" s="15"/>
      <c r="G25" s="47">
        <v>48</v>
      </c>
      <c r="H25" s="55">
        <v>7168.5000000000009</v>
      </c>
      <c r="I25" s="17" t="str">
        <f>IF($H$1="","Введите курс",Таблица664[[#This Row],[Оптовая цена KRW за 1шт]]/$H$1)</f>
        <v>Введите курс</v>
      </c>
      <c r="J25" s="48"/>
      <c r="K25" s="18">
        <f>Таблица664[[#This Row],[Заказ коробок ]]*Таблица664[[#This Row],[Кол-во шт в коробке]]</f>
        <v>0</v>
      </c>
      <c r="L25" s="54">
        <f>Таблица664[[#This Row],[Общее кол-во шт]]*Таблица664[[#This Row],[Оптовая цена KRW за 1шт]]</f>
        <v>0</v>
      </c>
      <c r="M25" s="19" t="str">
        <f>IFERROR(Таблица664[[#This Row],[Общее кол-во шт]]*Таблица664[[#This Row],[Оптовая цена USD за 1шт]],"")</f>
        <v/>
      </c>
      <c r="N25" s="49"/>
    </row>
    <row r="26" spans="1:14" ht="22.5" customHeight="1">
      <c r="A26" s="44" t="s">
        <v>33530</v>
      </c>
      <c r="B26" s="14">
        <v>8809446652871</v>
      </c>
      <c r="C26" s="50"/>
      <c r="D26" s="160" t="s">
        <v>33531</v>
      </c>
      <c r="E26" s="16"/>
      <c r="F26" s="15"/>
      <c r="G26" s="47">
        <v>48</v>
      </c>
      <c r="H26" s="55">
        <v>7168.5000000000009</v>
      </c>
      <c r="I26" s="17" t="str">
        <f>IF($H$1="","Введите курс",Таблица664[[#This Row],[Оптовая цена KRW за 1шт]]/$H$1)</f>
        <v>Введите курс</v>
      </c>
      <c r="J26" s="48"/>
      <c r="K26" s="18">
        <f>Таблица664[[#This Row],[Заказ коробок ]]*Таблица664[[#This Row],[Кол-во шт в коробке]]</f>
        <v>0</v>
      </c>
      <c r="L26" s="54">
        <f>Таблица664[[#This Row],[Общее кол-во шт]]*Таблица664[[#This Row],[Оптовая цена KRW за 1шт]]</f>
        <v>0</v>
      </c>
      <c r="M26" s="19" t="str">
        <f>IFERROR(Таблица664[[#This Row],[Общее кол-во шт]]*Таблица664[[#This Row],[Оптовая цена USD за 1шт]],"")</f>
        <v/>
      </c>
      <c r="N26" s="49"/>
    </row>
    <row r="27" spans="1:14" ht="22.5" customHeight="1">
      <c r="A27" s="44" t="s">
        <v>33532</v>
      </c>
      <c r="B27" s="14">
        <v>8809446652888</v>
      </c>
      <c r="C27" s="50"/>
      <c r="D27" s="160" t="s">
        <v>33533</v>
      </c>
      <c r="E27" s="16"/>
      <c r="F27" s="15"/>
      <c r="G27" s="47">
        <v>48</v>
      </c>
      <c r="H27" s="55">
        <v>7168.5000000000009</v>
      </c>
      <c r="I27" s="17" t="str">
        <f>IF($H$1="","Введите курс",Таблица664[[#This Row],[Оптовая цена KRW за 1шт]]/$H$1)</f>
        <v>Введите курс</v>
      </c>
      <c r="J27" s="48"/>
      <c r="K27" s="18">
        <f>Таблица664[[#This Row],[Заказ коробок ]]*Таблица664[[#This Row],[Кол-во шт в коробке]]</f>
        <v>0</v>
      </c>
      <c r="L27" s="54">
        <f>Таблица664[[#This Row],[Общее кол-во шт]]*Таблица664[[#This Row],[Оптовая цена KRW за 1шт]]</f>
        <v>0</v>
      </c>
      <c r="M27" s="19" t="str">
        <f>IFERROR(Таблица664[[#This Row],[Общее кол-во шт]]*Таблица664[[#This Row],[Оптовая цена USD за 1шт]],"")</f>
        <v/>
      </c>
      <c r="N27" s="49"/>
    </row>
    <row r="28" spans="1:14" ht="22.5" customHeight="1">
      <c r="A28" s="44" t="s">
        <v>33534</v>
      </c>
      <c r="B28" s="14">
        <v>8809446652710</v>
      </c>
      <c r="C28" s="50"/>
      <c r="D28" s="160" t="s">
        <v>33535</v>
      </c>
      <c r="E28" s="16"/>
      <c r="F28" s="15"/>
      <c r="G28" s="47">
        <v>36</v>
      </c>
      <c r="H28" s="55">
        <v>4630.5</v>
      </c>
      <c r="I28" s="17" t="str">
        <f>IF($H$1="","Введите курс",Таблица664[[#This Row],[Оптовая цена KRW за 1шт]]/$H$1)</f>
        <v>Введите курс</v>
      </c>
      <c r="J28" s="48"/>
      <c r="K28" s="18">
        <f>Таблица664[[#This Row],[Заказ коробок ]]*Таблица664[[#This Row],[Кол-во шт в коробке]]</f>
        <v>0</v>
      </c>
      <c r="L28" s="54">
        <f>Таблица664[[#This Row],[Общее кол-во шт]]*Таблица664[[#This Row],[Оптовая цена KRW за 1шт]]</f>
        <v>0</v>
      </c>
      <c r="M28" s="19" t="str">
        <f>IFERROR(Таблица664[[#This Row],[Общее кол-во шт]]*Таблица664[[#This Row],[Оптовая цена USD за 1шт]],"")</f>
        <v/>
      </c>
      <c r="N28" s="49"/>
    </row>
    <row r="29" spans="1:14" ht="22.5" customHeight="1">
      <c r="A29" s="44" t="s">
        <v>33536</v>
      </c>
      <c r="B29" s="14">
        <v>8809446652727</v>
      </c>
      <c r="C29" s="50"/>
      <c r="D29" s="160" t="s">
        <v>33537</v>
      </c>
      <c r="E29" s="16"/>
      <c r="F29" s="15"/>
      <c r="G29" s="47">
        <v>36</v>
      </c>
      <c r="H29" s="55">
        <v>4630.5</v>
      </c>
      <c r="I29" s="17" t="str">
        <f>IF($H$1="","Введите курс",Таблица664[[#This Row],[Оптовая цена KRW за 1шт]]/$H$1)</f>
        <v>Введите курс</v>
      </c>
      <c r="J29" s="48"/>
      <c r="K29" s="18">
        <f>Таблица664[[#This Row],[Заказ коробок ]]*Таблица664[[#This Row],[Кол-во шт в коробке]]</f>
        <v>0</v>
      </c>
      <c r="L29" s="54">
        <f>Таблица664[[#This Row],[Общее кол-во шт]]*Таблица664[[#This Row],[Оптовая цена KRW за 1шт]]</f>
        <v>0</v>
      </c>
      <c r="M29" s="19" t="str">
        <f>IFERROR(Таблица664[[#This Row],[Общее кол-во шт]]*Таблица664[[#This Row],[Оптовая цена USD за 1шт]],"")</f>
        <v/>
      </c>
      <c r="N29" s="49"/>
    </row>
    <row r="30" spans="1:14" ht="22.5" customHeight="1">
      <c r="A30" s="44" t="s">
        <v>33538</v>
      </c>
      <c r="B30" s="14">
        <v>8809446652437</v>
      </c>
      <c r="C30" s="50"/>
      <c r="D30" s="160" t="s">
        <v>33539</v>
      </c>
      <c r="E30" s="16"/>
      <c r="F30" s="15"/>
      <c r="G30" s="47">
        <v>36</v>
      </c>
      <c r="H30" s="55">
        <v>4468.5</v>
      </c>
      <c r="I30" s="17" t="str">
        <f>IF($H$1="","Введите курс",Таблица664[[#This Row],[Оптовая цена KRW за 1шт]]/$H$1)</f>
        <v>Введите курс</v>
      </c>
      <c r="J30" s="48"/>
      <c r="K30" s="18">
        <f>Таблица664[[#This Row],[Заказ коробок ]]*Таблица664[[#This Row],[Кол-во шт в коробке]]</f>
        <v>0</v>
      </c>
      <c r="L30" s="54">
        <f>Таблица664[[#This Row],[Общее кол-во шт]]*Таблица664[[#This Row],[Оптовая цена KRW за 1шт]]</f>
        <v>0</v>
      </c>
      <c r="M30" s="19" t="str">
        <f>IFERROR(Таблица664[[#This Row],[Общее кол-во шт]]*Таблица664[[#This Row],[Оптовая цена USD за 1шт]],"")</f>
        <v/>
      </c>
      <c r="N30" s="49"/>
    </row>
    <row r="31" spans="1:14" ht="22.5" customHeight="1">
      <c r="A31" s="44" t="s">
        <v>33540</v>
      </c>
      <c r="B31" s="14">
        <v>8809446652420</v>
      </c>
      <c r="C31" s="50"/>
      <c r="D31" s="160" t="s">
        <v>33541</v>
      </c>
      <c r="E31" s="16"/>
      <c r="F31" s="15"/>
      <c r="G31" s="47">
        <v>36</v>
      </c>
      <c r="H31" s="55">
        <v>4468.5</v>
      </c>
      <c r="I31" s="17" t="str">
        <f>IF($H$1="","Введите курс",Таблица664[[#This Row],[Оптовая цена KRW за 1шт]]/$H$1)</f>
        <v>Введите курс</v>
      </c>
      <c r="J31" s="48"/>
      <c r="K31" s="18">
        <f>Таблица664[[#This Row],[Заказ коробок ]]*Таблица664[[#This Row],[Кол-во шт в коробке]]</f>
        <v>0</v>
      </c>
      <c r="L31" s="54">
        <f>Таблица664[[#This Row],[Общее кол-во шт]]*Таблица664[[#This Row],[Оптовая цена KRW за 1шт]]</f>
        <v>0</v>
      </c>
      <c r="M31" s="19" t="str">
        <f>IFERROR(Таблица664[[#This Row],[Общее кол-во шт]]*Таблица664[[#This Row],[Оптовая цена USD за 1шт]],"")</f>
        <v/>
      </c>
      <c r="N31" s="49"/>
    </row>
    <row r="32" spans="1:14" ht="22.5" customHeight="1">
      <c r="A32" s="44" t="s">
        <v>33542</v>
      </c>
      <c r="B32" s="14">
        <v>8809446652444</v>
      </c>
      <c r="C32" s="50"/>
      <c r="D32" s="160" t="s">
        <v>33543</v>
      </c>
      <c r="E32" s="16"/>
      <c r="F32" s="15"/>
      <c r="G32" s="47">
        <v>36</v>
      </c>
      <c r="H32" s="55">
        <v>4468.5</v>
      </c>
      <c r="I32" s="17" t="str">
        <f>IF($H$1="","Введите курс",Таблица664[[#This Row],[Оптовая цена KRW за 1шт]]/$H$1)</f>
        <v>Введите курс</v>
      </c>
      <c r="J32" s="48"/>
      <c r="K32" s="18">
        <f>Таблица664[[#This Row],[Заказ коробок ]]*Таблица664[[#This Row],[Кол-во шт в коробке]]</f>
        <v>0</v>
      </c>
      <c r="L32" s="54">
        <f>Таблица664[[#This Row],[Общее кол-во шт]]*Таблица664[[#This Row],[Оптовая цена KRW за 1шт]]</f>
        <v>0</v>
      </c>
      <c r="M32" s="19" t="str">
        <f>IFERROR(Таблица664[[#This Row],[Общее кол-во шт]]*Таблица664[[#This Row],[Оптовая цена USD за 1шт]],"")</f>
        <v/>
      </c>
      <c r="N32" s="49"/>
    </row>
    <row r="33" spans="1:14" ht="22.5" customHeight="1">
      <c r="A33" s="44" t="s">
        <v>33544</v>
      </c>
      <c r="B33" s="14">
        <v>8809446653984</v>
      </c>
      <c r="C33" s="50"/>
      <c r="D33" s="160" t="s">
        <v>33545</v>
      </c>
      <c r="E33" s="16"/>
      <c r="F33" s="15"/>
      <c r="G33" s="47">
        <v>45</v>
      </c>
      <c r="H33" s="55">
        <v>1458</v>
      </c>
      <c r="I33" s="17" t="str">
        <f>IF($H$1="","Введите курс",Таблица664[[#This Row],[Оптовая цена KRW за 1шт]]/$H$1)</f>
        <v>Введите курс</v>
      </c>
      <c r="J33" s="48"/>
      <c r="K33" s="18">
        <f>Таблица664[[#This Row],[Заказ коробок ]]*Таблица664[[#This Row],[Кол-во шт в коробке]]</f>
        <v>0</v>
      </c>
      <c r="L33" s="54">
        <f>Таблица664[[#This Row],[Общее кол-во шт]]*Таблица664[[#This Row],[Оптовая цена KRW за 1шт]]</f>
        <v>0</v>
      </c>
      <c r="M33" s="19" t="str">
        <f>IFERROR(Таблица664[[#This Row],[Общее кол-во шт]]*Таблица664[[#This Row],[Оптовая цена USD за 1шт]],"")</f>
        <v/>
      </c>
      <c r="N33" s="49"/>
    </row>
    <row r="34" spans="1:14" ht="22.5" customHeight="1">
      <c r="A34" s="44" t="s">
        <v>33546</v>
      </c>
      <c r="B34" s="14">
        <v>8809446653977</v>
      </c>
      <c r="C34" s="50"/>
      <c r="D34" s="160" t="s">
        <v>33547</v>
      </c>
      <c r="E34" s="16"/>
      <c r="F34" s="15"/>
      <c r="G34" s="47">
        <v>45</v>
      </c>
      <c r="H34" s="55">
        <v>1458</v>
      </c>
      <c r="I34" s="17" t="str">
        <f>IF($H$1="","Введите курс",Таблица664[[#This Row],[Оптовая цена KRW за 1шт]]/$H$1)</f>
        <v>Введите курс</v>
      </c>
      <c r="J34" s="48"/>
      <c r="K34" s="18">
        <f>Таблица664[[#This Row],[Заказ коробок ]]*Таблица664[[#This Row],[Кол-во шт в коробке]]</f>
        <v>0</v>
      </c>
      <c r="L34" s="54">
        <f>Таблица664[[#This Row],[Общее кол-во шт]]*Таблица664[[#This Row],[Оптовая цена KRW за 1шт]]</f>
        <v>0</v>
      </c>
      <c r="M34" s="19" t="str">
        <f>IFERROR(Таблица664[[#This Row],[Общее кол-во шт]]*Таблица664[[#This Row],[Оптовая цена USD за 1шт]],"")</f>
        <v/>
      </c>
      <c r="N34" s="49"/>
    </row>
    <row r="35" spans="1:14" ht="22.5" customHeight="1">
      <c r="A35" s="44" t="s">
        <v>33548</v>
      </c>
      <c r="B35" s="14">
        <v>8809446653991</v>
      </c>
      <c r="C35" s="50"/>
      <c r="D35" s="160" t="s">
        <v>33549</v>
      </c>
      <c r="E35" s="16"/>
      <c r="F35" s="15"/>
      <c r="G35" s="47">
        <v>45</v>
      </c>
      <c r="H35" s="55">
        <v>1458</v>
      </c>
      <c r="I35" s="17" t="str">
        <f>IF($H$1="","Введите курс",Таблица664[[#This Row],[Оптовая цена KRW за 1шт]]/$H$1)</f>
        <v>Введите курс</v>
      </c>
      <c r="J35" s="48"/>
      <c r="K35" s="18">
        <f>Таблица664[[#This Row],[Заказ коробок ]]*Таблица664[[#This Row],[Кол-во шт в коробке]]</f>
        <v>0</v>
      </c>
      <c r="L35" s="54">
        <f>Таблица664[[#This Row],[Общее кол-во шт]]*Таблица664[[#This Row],[Оптовая цена KRW за 1шт]]</f>
        <v>0</v>
      </c>
      <c r="M35" s="19" t="str">
        <f>IFERROR(Таблица664[[#This Row],[Общее кол-во шт]]*Таблица664[[#This Row],[Оптовая цена USD за 1шт]],"")</f>
        <v/>
      </c>
      <c r="N35" s="49"/>
    </row>
    <row r="36" spans="1:14" ht="22.5" customHeight="1">
      <c r="A36" s="44" t="s">
        <v>33550</v>
      </c>
      <c r="B36" s="14">
        <v>8809446652604</v>
      </c>
      <c r="C36" s="50"/>
      <c r="D36" s="160" t="s">
        <v>33551</v>
      </c>
      <c r="E36" s="16"/>
      <c r="F36" s="15"/>
      <c r="G36" s="47">
        <v>100</v>
      </c>
      <c r="H36" s="55">
        <v>6345</v>
      </c>
      <c r="I36" s="17" t="str">
        <f>IF($H$1="","Введите курс",Таблица664[[#This Row],[Оптовая цена KRW за 1шт]]/$H$1)</f>
        <v>Введите курс</v>
      </c>
      <c r="J36" s="48"/>
      <c r="K36" s="18">
        <f>Таблица664[[#This Row],[Заказ коробок ]]*Таблица664[[#This Row],[Кол-во шт в коробке]]</f>
        <v>0</v>
      </c>
      <c r="L36" s="54">
        <f>Таблица664[[#This Row],[Общее кол-во шт]]*Таблица664[[#This Row],[Оптовая цена KRW за 1шт]]</f>
        <v>0</v>
      </c>
      <c r="M36" s="19" t="str">
        <f>IFERROR(Таблица664[[#This Row],[Общее кол-во шт]]*Таблица664[[#This Row],[Оптовая цена USD за 1шт]],"")</f>
        <v/>
      </c>
      <c r="N36" s="49"/>
    </row>
    <row r="37" spans="1:14" ht="22.5" customHeight="1">
      <c r="A37" s="44" t="s">
        <v>33552</v>
      </c>
      <c r="B37" s="14">
        <v>8809446652598</v>
      </c>
      <c r="C37" s="50"/>
      <c r="D37" s="160" t="s">
        <v>33553</v>
      </c>
      <c r="E37" s="16"/>
      <c r="F37" s="15"/>
      <c r="G37" s="47">
        <v>100</v>
      </c>
      <c r="H37" s="55">
        <v>6345</v>
      </c>
      <c r="I37" s="17" t="str">
        <f>IF($H$1="","Введите курс",Таблица664[[#This Row],[Оптовая цена KRW за 1шт]]/$H$1)</f>
        <v>Введите курс</v>
      </c>
      <c r="J37" s="48"/>
      <c r="K37" s="18">
        <f>Таблица664[[#This Row],[Заказ коробок ]]*Таблица664[[#This Row],[Кол-во шт в коробке]]</f>
        <v>0</v>
      </c>
      <c r="L37" s="54">
        <f>Таблица664[[#This Row],[Общее кол-во шт]]*Таблица664[[#This Row],[Оптовая цена KRW за 1шт]]</f>
        <v>0</v>
      </c>
      <c r="M37" s="19" t="str">
        <f>IFERROR(Таблица664[[#This Row],[Общее кол-во шт]]*Таблица664[[#This Row],[Оптовая цена USD за 1шт]],"")</f>
        <v/>
      </c>
      <c r="N37" s="49"/>
    </row>
    <row r="38" spans="1:14" ht="22.5" customHeight="1">
      <c r="A38" s="44" t="s">
        <v>33554</v>
      </c>
      <c r="B38" s="14">
        <v>8809446652581</v>
      </c>
      <c r="C38" s="50"/>
      <c r="D38" s="160" t="s">
        <v>33555</v>
      </c>
      <c r="E38" s="16"/>
      <c r="F38" s="15"/>
      <c r="G38" s="47">
        <v>100</v>
      </c>
      <c r="H38" s="55">
        <v>6345</v>
      </c>
      <c r="I38" s="17" t="str">
        <f>IF($H$1="","Введите курс",Таблица664[[#This Row],[Оптовая цена KRW за 1шт]]/$H$1)</f>
        <v>Введите курс</v>
      </c>
      <c r="J38" s="48"/>
      <c r="K38" s="18">
        <f>Таблица664[[#This Row],[Заказ коробок ]]*Таблица664[[#This Row],[Кол-во шт в коробке]]</f>
        <v>0</v>
      </c>
      <c r="L38" s="54">
        <f>Таблица664[[#This Row],[Общее кол-во шт]]*Таблица664[[#This Row],[Оптовая цена KRW за 1шт]]</f>
        <v>0</v>
      </c>
      <c r="M38" s="19" t="str">
        <f>IFERROR(Таблица664[[#This Row],[Общее кол-во шт]]*Таблица664[[#This Row],[Оптовая цена USD за 1шт]],"")</f>
        <v/>
      </c>
      <c r="N38" s="49"/>
    </row>
    <row r="39" spans="1:14" ht="22.5" customHeight="1">
      <c r="A39" s="44" t="s">
        <v>33556</v>
      </c>
      <c r="B39" s="14">
        <v>8809446653885</v>
      </c>
      <c r="C39" s="50"/>
      <c r="D39" s="160" t="s">
        <v>33557</v>
      </c>
      <c r="E39" s="16"/>
      <c r="F39" s="15"/>
      <c r="G39" s="47">
        <v>60</v>
      </c>
      <c r="H39" s="55">
        <v>2754</v>
      </c>
      <c r="I39" s="17" t="str">
        <f>IF($H$1="","Введите курс",Таблица664[[#This Row],[Оптовая цена KRW за 1шт]]/$H$1)</f>
        <v>Введите курс</v>
      </c>
      <c r="J39" s="48"/>
      <c r="K39" s="18">
        <f>Таблица664[[#This Row],[Заказ коробок ]]*Таблица664[[#This Row],[Кол-во шт в коробке]]</f>
        <v>0</v>
      </c>
      <c r="L39" s="54">
        <f>Таблица664[[#This Row],[Общее кол-во шт]]*Таблица664[[#This Row],[Оптовая цена KRW за 1шт]]</f>
        <v>0</v>
      </c>
      <c r="M39" s="19" t="str">
        <f>IFERROR(Таблица664[[#This Row],[Общее кол-во шт]]*Таблица664[[#This Row],[Оптовая цена USD за 1шт]],"")</f>
        <v/>
      </c>
      <c r="N39" s="49"/>
    </row>
    <row r="40" spans="1:14" ht="22.5" customHeight="1">
      <c r="A40" s="44" t="s">
        <v>33558</v>
      </c>
      <c r="B40" s="14">
        <v>8809446653892</v>
      </c>
      <c r="C40" s="50"/>
      <c r="D40" s="160" t="s">
        <v>33559</v>
      </c>
      <c r="E40" s="16"/>
      <c r="F40" s="15"/>
      <c r="G40" s="47">
        <v>60</v>
      </c>
      <c r="H40" s="55">
        <v>2754</v>
      </c>
      <c r="I40" s="17" t="str">
        <f>IF($H$1="","Введите курс",Таблица664[[#This Row],[Оптовая цена KRW за 1шт]]/$H$1)</f>
        <v>Введите курс</v>
      </c>
      <c r="J40" s="48"/>
      <c r="K40" s="18">
        <f>Таблица664[[#This Row],[Заказ коробок ]]*Таблица664[[#This Row],[Кол-во шт в коробке]]</f>
        <v>0</v>
      </c>
      <c r="L40" s="54">
        <f>Таблица664[[#This Row],[Общее кол-во шт]]*Таблица664[[#This Row],[Оптовая цена KRW за 1шт]]</f>
        <v>0</v>
      </c>
      <c r="M40" s="19" t="str">
        <f>IFERROR(Таблица664[[#This Row],[Общее кол-во шт]]*Таблица664[[#This Row],[Оптовая цена USD за 1шт]],"")</f>
        <v/>
      </c>
      <c r="N40" s="49"/>
    </row>
    <row r="41" spans="1:14" ht="22.5" customHeight="1">
      <c r="A41" s="44" t="s">
        <v>33560</v>
      </c>
      <c r="B41" s="14">
        <v>8809446653878</v>
      </c>
      <c r="C41" s="50"/>
      <c r="D41" s="160" t="s">
        <v>33561</v>
      </c>
      <c r="E41" s="16"/>
      <c r="F41" s="15"/>
      <c r="G41" s="47">
        <v>60</v>
      </c>
      <c r="H41" s="55">
        <v>2754</v>
      </c>
      <c r="I41" s="17" t="str">
        <f>IF($H$1="","Введите курс",Таблица664[[#This Row],[Оптовая цена KRW за 1шт]]/$H$1)</f>
        <v>Введите курс</v>
      </c>
      <c r="J41" s="48"/>
      <c r="K41" s="18">
        <f>Таблица664[[#This Row],[Заказ коробок ]]*Таблица664[[#This Row],[Кол-во шт в коробке]]</f>
        <v>0</v>
      </c>
      <c r="L41" s="54">
        <f>Таблица664[[#This Row],[Общее кол-во шт]]*Таблица664[[#This Row],[Оптовая цена KRW за 1шт]]</f>
        <v>0</v>
      </c>
      <c r="M41" s="19" t="str">
        <f>IFERROR(Таблица664[[#This Row],[Общее кол-во шт]]*Таблица664[[#This Row],[Оптовая цена USD за 1шт]],"")</f>
        <v/>
      </c>
      <c r="N41" s="49"/>
    </row>
    <row r="42" spans="1:14" ht="22.5" customHeight="1">
      <c r="A42" s="44" t="s">
        <v>33562</v>
      </c>
      <c r="B42" s="14">
        <v>8809446653915</v>
      </c>
      <c r="C42" s="50"/>
      <c r="D42" s="160" t="s">
        <v>33563</v>
      </c>
      <c r="E42" s="16"/>
      <c r="F42" s="15"/>
      <c r="G42" s="47">
        <v>60</v>
      </c>
      <c r="H42" s="55">
        <v>2565</v>
      </c>
      <c r="I42" s="17" t="str">
        <f>IF($H$1="","Введите курс",Таблица664[[#This Row],[Оптовая цена KRW за 1шт]]/$H$1)</f>
        <v>Введите курс</v>
      </c>
      <c r="J42" s="48"/>
      <c r="K42" s="18">
        <f>Таблица664[[#This Row],[Заказ коробок ]]*Таблица664[[#This Row],[Кол-во шт в коробке]]</f>
        <v>0</v>
      </c>
      <c r="L42" s="54">
        <f>Таблица664[[#This Row],[Общее кол-во шт]]*Таблица664[[#This Row],[Оптовая цена KRW за 1шт]]</f>
        <v>0</v>
      </c>
      <c r="M42" s="19" t="str">
        <f>IFERROR(Таблица664[[#This Row],[Общее кол-во шт]]*Таблица664[[#This Row],[Оптовая цена USD за 1шт]],"")</f>
        <v/>
      </c>
      <c r="N42" s="49"/>
    </row>
    <row r="43" spans="1:14" ht="22.5" customHeight="1">
      <c r="A43" s="44" t="s">
        <v>33564</v>
      </c>
      <c r="B43" s="14">
        <v>8809446653922</v>
      </c>
      <c r="C43" s="50"/>
      <c r="D43" s="160" t="s">
        <v>33565</v>
      </c>
      <c r="E43" s="16"/>
      <c r="F43" s="15"/>
      <c r="G43" s="47">
        <v>60</v>
      </c>
      <c r="H43" s="55">
        <v>2565</v>
      </c>
      <c r="I43" s="17" t="str">
        <f>IF($H$1="","Введите курс",Таблица664[[#This Row],[Оптовая цена KRW за 1шт]]/$H$1)</f>
        <v>Введите курс</v>
      </c>
      <c r="J43" s="48"/>
      <c r="K43" s="18">
        <f>Таблица664[[#This Row],[Заказ коробок ]]*Таблица664[[#This Row],[Кол-во шт в коробке]]</f>
        <v>0</v>
      </c>
      <c r="L43" s="54">
        <f>Таблица664[[#This Row],[Общее кол-во шт]]*Таблица664[[#This Row],[Оптовая цена KRW за 1шт]]</f>
        <v>0</v>
      </c>
      <c r="M43" s="19" t="str">
        <f>IFERROR(Таблица664[[#This Row],[Общее кол-во шт]]*Таблица664[[#This Row],[Оптовая цена USD за 1шт]],"")</f>
        <v/>
      </c>
      <c r="N43" s="49"/>
    </row>
    <row r="44" spans="1:14" ht="22.5" customHeight="1">
      <c r="A44" s="44" t="s">
        <v>33566</v>
      </c>
      <c r="B44" s="14">
        <v>8809446653908</v>
      </c>
      <c r="C44" s="50"/>
      <c r="D44" s="160" t="s">
        <v>33567</v>
      </c>
      <c r="E44" s="16"/>
      <c r="F44" s="15"/>
      <c r="G44" s="47">
        <v>60</v>
      </c>
      <c r="H44" s="55">
        <v>2565</v>
      </c>
      <c r="I44" s="17" t="str">
        <f>IF($H$1="","Введите курс",Таблица664[[#This Row],[Оптовая цена KRW за 1шт]]/$H$1)</f>
        <v>Введите курс</v>
      </c>
      <c r="J44" s="48"/>
      <c r="K44" s="18">
        <f>Таблица664[[#This Row],[Заказ коробок ]]*Таблица664[[#This Row],[Кол-во шт в коробке]]</f>
        <v>0</v>
      </c>
      <c r="L44" s="54">
        <f>Таблица664[[#This Row],[Общее кол-во шт]]*Таблица664[[#This Row],[Оптовая цена KRW за 1шт]]</f>
        <v>0</v>
      </c>
      <c r="M44" s="19" t="str">
        <f>IFERROR(Таблица664[[#This Row],[Общее кол-во шт]]*Таблица664[[#This Row],[Оптовая цена USD за 1шт]],"")</f>
        <v/>
      </c>
      <c r="N44" s="49"/>
    </row>
    <row r="45" spans="1:14" ht="22.5" customHeight="1">
      <c r="A45" s="44" t="s">
        <v>33568</v>
      </c>
      <c r="B45" s="14">
        <v>8809446654301</v>
      </c>
      <c r="C45" s="50"/>
      <c r="D45" s="160" t="s">
        <v>33569</v>
      </c>
      <c r="E45" s="16"/>
      <c r="F45" s="15"/>
      <c r="G45" s="47">
        <v>120</v>
      </c>
      <c r="H45" s="55">
        <v>4468.5</v>
      </c>
      <c r="I45" s="17" t="str">
        <f>IF($H$1="","Введите курс",Таблица664[[#This Row],[Оптовая цена KRW за 1шт]]/$H$1)</f>
        <v>Введите курс</v>
      </c>
      <c r="J45" s="48"/>
      <c r="K45" s="18">
        <f>Таблица664[[#This Row],[Заказ коробок ]]*Таблица664[[#This Row],[Кол-во шт в коробке]]</f>
        <v>0</v>
      </c>
      <c r="L45" s="54">
        <f>Таблица664[[#This Row],[Общее кол-во шт]]*Таблица664[[#This Row],[Оптовая цена KRW за 1шт]]</f>
        <v>0</v>
      </c>
      <c r="M45" s="19" t="str">
        <f>IFERROR(Таблица664[[#This Row],[Общее кол-во шт]]*Таблица664[[#This Row],[Оптовая цена USD за 1шт]],"")</f>
        <v/>
      </c>
      <c r="N45" s="49"/>
    </row>
    <row r="46" spans="1:14" ht="22.5" customHeight="1">
      <c r="A46" s="44" t="s">
        <v>33570</v>
      </c>
      <c r="B46" s="14">
        <v>8809446654288</v>
      </c>
      <c r="C46" s="50"/>
      <c r="D46" s="160" t="s">
        <v>33571</v>
      </c>
      <c r="E46" s="16"/>
      <c r="F46" s="15"/>
      <c r="G46" s="47">
        <v>120</v>
      </c>
      <c r="H46" s="55">
        <v>4468.5</v>
      </c>
      <c r="I46" s="17" t="str">
        <f>IF($H$1="","Введите курс",Таблица664[[#This Row],[Оптовая цена KRW за 1шт]]/$H$1)</f>
        <v>Введите курс</v>
      </c>
      <c r="J46" s="48"/>
      <c r="K46" s="18">
        <f>Таблица664[[#This Row],[Заказ коробок ]]*Таблица664[[#This Row],[Кол-во шт в коробке]]</f>
        <v>0</v>
      </c>
      <c r="L46" s="54">
        <f>Таблица664[[#This Row],[Общее кол-во шт]]*Таблица664[[#This Row],[Оптовая цена KRW за 1шт]]</f>
        <v>0</v>
      </c>
      <c r="M46" s="19" t="str">
        <f>IFERROR(Таблица664[[#This Row],[Общее кол-во шт]]*Таблица664[[#This Row],[Оптовая цена USD за 1шт]],"")</f>
        <v/>
      </c>
      <c r="N46" s="49"/>
    </row>
    <row r="47" spans="1:14" ht="22.5" customHeight="1">
      <c r="A47" s="44" t="s">
        <v>33572</v>
      </c>
      <c r="B47" s="14">
        <v>8809446654295</v>
      </c>
      <c r="C47" s="50"/>
      <c r="D47" s="160" t="s">
        <v>33573</v>
      </c>
      <c r="E47" s="16"/>
      <c r="F47" s="15"/>
      <c r="G47" s="47">
        <v>120</v>
      </c>
      <c r="H47" s="55">
        <v>4468.5</v>
      </c>
      <c r="I47" s="17" t="str">
        <f>IF($H$1="","Введите курс",Таблица664[[#This Row],[Оптовая цена KRW за 1шт]]/$H$1)</f>
        <v>Введите курс</v>
      </c>
      <c r="J47" s="48"/>
      <c r="K47" s="18">
        <f>Таблица664[[#This Row],[Заказ коробок ]]*Таблица664[[#This Row],[Кол-во шт в коробке]]</f>
        <v>0</v>
      </c>
      <c r="L47" s="54">
        <f>Таблица664[[#This Row],[Общее кол-во шт]]*Таблица664[[#This Row],[Оптовая цена KRW за 1шт]]</f>
        <v>0</v>
      </c>
      <c r="M47" s="19" t="str">
        <f>IFERROR(Таблица664[[#This Row],[Общее кол-во шт]]*Таблица664[[#This Row],[Оптовая цена USD за 1шт]],"")</f>
        <v/>
      </c>
      <c r="N47" s="49"/>
    </row>
    <row r="48" spans="1:14" ht="22.5" customHeight="1">
      <c r="A48" s="44" t="s">
        <v>33574</v>
      </c>
      <c r="B48" s="14">
        <v>8809446654271</v>
      </c>
      <c r="C48" s="50"/>
      <c r="D48" s="160" t="s">
        <v>33575</v>
      </c>
      <c r="E48" s="16"/>
      <c r="F48" s="15"/>
      <c r="G48" s="47">
        <v>180</v>
      </c>
      <c r="H48" s="55">
        <v>1458</v>
      </c>
      <c r="I48" s="17" t="str">
        <f>IF($H$1="","Введите курс",Таблица664[[#This Row],[Оптовая цена KRW за 1шт]]/$H$1)</f>
        <v>Введите курс</v>
      </c>
      <c r="J48" s="48"/>
      <c r="K48" s="18">
        <f>Таблица664[[#This Row],[Заказ коробок ]]*Таблица664[[#This Row],[Кол-во шт в коробке]]</f>
        <v>0</v>
      </c>
      <c r="L48" s="54">
        <f>Таблица664[[#This Row],[Общее кол-во шт]]*Таблица664[[#This Row],[Оптовая цена KRW за 1шт]]</f>
        <v>0</v>
      </c>
      <c r="M48" s="19" t="str">
        <f>IFERROR(Таблица664[[#This Row],[Общее кол-во шт]]*Таблица664[[#This Row],[Оптовая цена USD за 1шт]],"")</f>
        <v/>
      </c>
      <c r="N48" s="49"/>
    </row>
    <row r="49" spans="1:14" ht="22.5" customHeight="1">
      <c r="A49" s="44" t="s">
        <v>33576</v>
      </c>
      <c r="B49" s="14">
        <v>8809446654264</v>
      </c>
      <c r="C49" s="50"/>
      <c r="D49" s="160" t="s">
        <v>33577</v>
      </c>
      <c r="E49" s="16"/>
      <c r="F49" s="15"/>
      <c r="G49" s="47">
        <v>180</v>
      </c>
      <c r="H49" s="55">
        <v>1458</v>
      </c>
      <c r="I49" s="17" t="str">
        <f>IF($H$1="","Введите курс",Таблица664[[#This Row],[Оптовая цена KRW за 1шт]]/$H$1)</f>
        <v>Введите курс</v>
      </c>
      <c r="J49" s="48"/>
      <c r="K49" s="18">
        <f>Таблица664[[#This Row],[Заказ коробок ]]*Таблица664[[#This Row],[Кол-во шт в коробке]]</f>
        <v>0</v>
      </c>
      <c r="L49" s="54">
        <f>Таблица664[[#This Row],[Общее кол-во шт]]*Таблица664[[#This Row],[Оптовая цена KRW за 1шт]]</f>
        <v>0</v>
      </c>
      <c r="M49" s="19" t="str">
        <f>IFERROR(Таблица664[[#This Row],[Общее кол-во шт]]*Таблица664[[#This Row],[Оптовая цена USD за 1шт]],"")</f>
        <v/>
      </c>
      <c r="N49" s="49"/>
    </row>
    <row r="50" spans="1:14" ht="22.5" customHeight="1">
      <c r="A50" s="44" t="s">
        <v>33578</v>
      </c>
      <c r="B50" s="14">
        <v>8809446654271</v>
      </c>
      <c r="C50" s="50"/>
      <c r="D50" s="160" t="s">
        <v>33579</v>
      </c>
      <c r="E50" s="16"/>
      <c r="F50" s="15"/>
      <c r="G50" s="47">
        <v>100</v>
      </c>
      <c r="H50" s="55">
        <v>2578.5</v>
      </c>
      <c r="I50" s="17" t="str">
        <f>IF($H$1="","Введите курс",Таблица664[[#This Row],[Оптовая цена KRW за 1шт]]/$H$1)</f>
        <v>Введите курс</v>
      </c>
      <c r="J50" s="48"/>
      <c r="K50" s="18">
        <f>Таблица664[[#This Row],[Заказ коробок ]]*Таблица664[[#This Row],[Кол-во шт в коробке]]</f>
        <v>0</v>
      </c>
      <c r="L50" s="54">
        <f>Таблица664[[#This Row],[Общее кол-во шт]]*Таблица664[[#This Row],[Оптовая цена KRW за 1шт]]</f>
        <v>0</v>
      </c>
      <c r="M50" s="19" t="str">
        <f>IFERROR(Таблица664[[#This Row],[Общее кол-во шт]]*Таблица664[[#This Row],[Оптовая цена USD за 1шт]],"")</f>
        <v/>
      </c>
      <c r="N50" s="49"/>
    </row>
    <row r="51" spans="1:14" ht="22.5" customHeight="1">
      <c r="A51" s="44" t="s">
        <v>33580</v>
      </c>
      <c r="B51" s="14">
        <v>8809446654264</v>
      </c>
      <c r="C51" s="50"/>
      <c r="D51" s="160" t="s">
        <v>33581</v>
      </c>
      <c r="E51" s="16"/>
      <c r="F51" s="15"/>
      <c r="G51" s="47">
        <v>100</v>
      </c>
      <c r="H51" s="55">
        <v>2578.5</v>
      </c>
      <c r="I51" s="17" t="str">
        <f>IF($H$1="","Введите курс",Таблица664[[#This Row],[Оптовая цена KRW за 1шт]]/$H$1)</f>
        <v>Введите курс</v>
      </c>
      <c r="J51" s="48"/>
      <c r="K51" s="18">
        <f>Таблица664[[#This Row],[Заказ коробок ]]*Таблица664[[#This Row],[Кол-во шт в коробке]]</f>
        <v>0</v>
      </c>
      <c r="L51" s="54">
        <f>Таблица664[[#This Row],[Общее кол-во шт]]*Таблица664[[#This Row],[Оптовая цена KRW за 1шт]]</f>
        <v>0</v>
      </c>
      <c r="M51" s="19" t="str">
        <f>IFERROR(Таблица664[[#This Row],[Общее кол-во шт]]*Таблица664[[#This Row],[Оптовая цена USD за 1шт]],"")</f>
        <v/>
      </c>
      <c r="N51" s="49"/>
    </row>
    <row r="52" spans="1:14" ht="22.5" customHeight="1">
      <c r="A52" s="44" t="s">
        <v>33582</v>
      </c>
      <c r="B52" s="14">
        <v>8809446654349</v>
      </c>
      <c r="C52" s="50"/>
      <c r="D52" s="160" t="s">
        <v>33583</v>
      </c>
      <c r="E52" s="16"/>
      <c r="F52" s="15"/>
      <c r="G52" s="47">
        <v>30</v>
      </c>
      <c r="H52" s="55">
        <v>2065.5</v>
      </c>
      <c r="I52" s="17" t="str">
        <f>IF($H$1="","Введите курс",Таблица664[[#This Row],[Оптовая цена KRW за 1шт]]/$H$1)</f>
        <v>Введите курс</v>
      </c>
      <c r="J52" s="48"/>
      <c r="K52" s="18">
        <f>Таблица664[[#This Row],[Заказ коробок ]]*Таблица664[[#This Row],[Кол-во шт в коробке]]</f>
        <v>0</v>
      </c>
      <c r="L52" s="54">
        <f>Таблица664[[#This Row],[Общее кол-во шт]]*Таблица664[[#This Row],[Оптовая цена KRW за 1шт]]</f>
        <v>0</v>
      </c>
      <c r="M52" s="19" t="str">
        <f>IFERROR(Таблица664[[#This Row],[Общее кол-во шт]]*Таблица664[[#This Row],[Оптовая цена USD за 1шт]],"")</f>
        <v/>
      </c>
      <c r="N52" s="49"/>
    </row>
    <row r="53" spans="1:14" ht="22.5" customHeight="1">
      <c r="A53" s="44" t="s">
        <v>33584</v>
      </c>
      <c r="B53" s="14">
        <v>8809446654332</v>
      </c>
      <c r="C53" s="50"/>
      <c r="D53" s="160" t="s">
        <v>33585</v>
      </c>
      <c r="E53" s="16"/>
      <c r="F53" s="15"/>
      <c r="G53" s="47">
        <v>30</v>
      </c>
      <c r="H53" s="55">
        <v>2065.5</v>
      </c>
      <c r="I53" s="17" t="str">
        <f>IF($H$1="","Введите курс",Таблица664[[#This Row],[Оптовая цена KRW за 1шт]]/$H$1)</f>
        <v>Введите курс</v>
      </c>
      <c r="J53" s="48"/>
      <c r="K53" s="18">
        <f>Таблица664[[#This Row],[Заказ коробок ]]*Таблица664[[#This Row],[Кол-во шт в коробке]]</f>
        <v>0</v>
      </c>
      <c r="L53" s="54">
        <f>Таблица664[[#This Row],[Общее кол-во шт]]*Таблица664[[#This Row],[Оптовая цена KRW за 1шт]]</f>
        <v>0</v>
      </c>
      <c r="M53" s="19" t="str">
        <f>IFERROR(Таблица664[[#This Row],[Общее кол-во шт]]*Таблица664[[#This Row],[Оптовая цена USD за 1шт]],"")</f>
        <v/>
      </c>
      <c r="N53" s="49"/>
    </row>
    <row r="54" spans="1:14" ht="22.5" customHeight="1">
      <c r="A54" s="44" t="s">
        <v>33586</v>
      </c>
      <c r="B54" s="14">
        <v>8809446654356</v>
      </c>
      <c r="C54" s="50"/>
      <c r="D54" s="160" t="s">
        <v>33587</v>
      </c>
      <c r="E54" s="16"/>
      <c r="F54" s="15"/>
      <c r="G54" s="47">
        <v>30</v>
      </c>
      <c r="H54" s="55">
        <v>2065.5</v>
      </c>
      <c r="I54" s="17" t="str">
        <f>IF($H$1="","Введите курс",Таблица664[[#This Row],[Оптовая цена KRW за 1шт]]/$H$1)</f>
        <v>Введите курс</v>
      </c>
      <c r="J54" s="48"/>
      <c r="K54" s="18">
        <f>Таблица664[[#This Row],[Заказ коробок ]]*Таблица664[[#This Row],[Кол-во шт в коробке]]</f>
        <v>0</v>
      </c>
      <c r="L54" s="54">
        <f>Таблица664[[#This Row],[Общее кол-во шт]]*Таблица664[[#This Row],[Оптовая цена KRW за 1шт]]</f>
        <v>0</v>
      </c>
      <c r="M54" s="19" t="str">
        <f>IFERROR(Таблица664[[#This Row],[Общее кол-во шт]]*Таблица664[[#This Row],[Оптовая цена USD за 1шт]],"")</f>
        <v/>
      </c>
      <c r="N54" s="49"/>
    </row>
    <row r="55" spans="1:14" ht="22.5" customHeight="1">
      <c r="A55" s="44" t="s">
        <v>33588</v>
      </c>
      <c r="B55" s="14">
        <v>8809446654325</v>
      </c>
      <c r="C55" s="50"/>
      <c r="D55" s="160" t="s">
        <v>33589</v>
      </c>
      <c r="E55" s="16"/>
      <c r="F55" s="15"/>
      <c r="G55" s="47">
        <v>30</v>
      </c>
      <c r="H55" s="55">
        <v>2065.5</v>
      </c>
      <c r="I55" s="17" t="str">
        <f>IF($H$1="","Введите курс",Таблица664[[#This Row],[Оптовая цена KRW за 1шт]]/$H$1)</f>
        <v>Введите курс</v>
      </c>
      <c r="J55" s="48"/>
      <c r="K55" s="18">
        <f>Таблица664[[#This Row],[Заказ коробок ]]*Таблица664[[#This Row],[Кол-во шт в коробке]]</f>
        <v>0</v>
      </c>
      <c r="L55" s="54">
        <f>Таблица664[[#This Row],[Общее кол-во шт]]*Таблица664[[#This Row],[Оптовая цена KRW за 1шт]]</f>
        <v>0</v>
      </c>
      <c r="M55" s="19" t="str">
        <f>IFERROR(Таблица664[[#This Row],[Общее кол-во шт]]*Таблица664[[#This Row],[Оптовая цена USD за 1шт]],"")</f>
        <v/>
      </c>
      <c r="N55" s="49"/>
    </row>
    <row r="56" spans="1:14" ht="22.5" customHeight="1">
      <c r="A56" s="44" t="s">
        <v>33590</v>
      </c>
      <c r="B56" s="14">
        <v>8809446654363</v>
      </c>
      <c r="C56" s="50"/>
      <c r="D56" s="160" t="s">
        <v>33591</v>
      </c>
      <c r="E56" s="16"/>
      <c r="F56" s="15"/>
      <c r="G56" s="47">
        <v>30</v>
      </c>
      <c r="H56" s="55">
        <v>2065.5</v>
      </c>
      <c r="I56" s="17" t="str">
        <f>IF($H$1="","Введите курс",Таблица664[[#This Row],[Оптовая цена KRW за 1шт]]/$H$1)</f>
        <v>Введите курс</v>
      </c>
      <c r="J56" s="48"/>
      <c r="K56" s="18">
        <f>Таблица664[[#This Row],[Заказ коробок ]]*Таблица664[[#This Row],[Кол-во шт в коробке]]</f>
        <v>0</v>
      </c>
      <c r="L56" s="54">
        <f>Таблица664[[#This Row],[Общее кол-во шт]]*Таблица664[[#This Row],[Оптовая цена KRW за 1шт]]</f>
        <v>0</v>
      </c>
      <c r="M56" s="19" t="str">
        <f>IFERROR(Таблица664[[#This Row],[Общее кол-во шт]]*Таблица664[[#This Row],[Оптовая цена USD за 1шт]],"")</f>
        <v/>
      </c>
      <c r="N56" s="49"/>
    </row>
    <row r="57" spans="1:14" ht="22.5" customHeight="1">
      <c r="A57" s="44" t="s">
        <v>33592</v>
      </c>
      <c r="B57" s="14">
        <v>8809446654318</v>
      </c>
      <c r="C57" s="50"/>
      <c r="D57" s="160" t="s">
        <v>33593</v>
      </c>
      <c r="E57" s="16"/>
      <c r="F57" s="15"/>
      <c r="G57" s="47">
        <v>30</v>
      </c>
      <c r="H57" s="55">
        <v>2065.5</v>
      </c>
      <c r="I57" s="17" t="str">
        <f>IF($H$1="","Введите курс",Таблица664[[#This Row],[Оптовая цена KRW за 1шт]]/$H$1)</f>
        <v>Введите курс</v>
      </c>
      <c r="J57" s="48"/>
      <c r="K57" s="18">
        <f>Таблица664[[#This Row],[Заказ коробок ]]*Таблица664[[#This Row],[Кол-во шт в коробке]]</f>
        <v>0</v>
      </c>
      <c r="L57" s="54">
        <f>Таблица664[[#This Row],[Общее кол-во шт]]*Таблица664[[#This Row],[Оптовая цена KRW за 1шт]]</f>
        <v>0</v>
      </c>
      <c r="M57" s="19" t="str">
        <f>IFERROR(Таблица664[[#This Row],[Общее кол-во шт]]*Таблица664[[#This Row],[Оптовая цена USD за 1шт]],"")</f>
        <v/>
      </c>
      <c r="N57" s="49"/>
    </row>
    <row r="58" spans="1:14" ht="22.5" customHeight="1">
      <c r="A58" s="44" t="s">
        <v>33594</v>
      </c>
      <c r="B58" s="14">
        <v>8809446654738</v>
      </c>
      <c r="C58" s="50"/>
      <c r="D58" s="160" t="s">
        <v>33595</v>
      </c>
      <c r="E58" s="16"/>
      <c r="F58" s="15"/>
      <c r="G58" s="47">
        <v>120</v>
      </c>
      <c r="H58" s="55">
        <v>4630.5</v>
      </c>
      <c r="I58" s="17" t="str">
        <f>IF($H$1="","Введите курс",Таблица664[[#This Row],[Оптовая цена KRW за 1шт]]/$H$1)</f>
        <v>Введите курс</v>
      </c>
      <c r="J58" s="48"/>
      <c r="K58" s="18">
        <f>Таблица664[[#This Row],[Заказ коробок ]]*Таблица664[[#This Row],[Кол-во шт в коробке]]</f>
        <v>0</v>
      </c>
      <c r="L58" s="54">
        <f>Таблица664[[#This Row],[Общее кол-во шт]]*Таблица664[[#This Row],[Оптовая цена KRW за 1шт]]</f>
        <v>0</v>
      </c>
      <c r="M58" s="19" t="str">
        <f>IFERROR(Таблица664[[#This Row],[Общее кол-во шт]]*Таблица664[[#This Row],[Оптовая цена USD за 1шт]],"")</f>
        <v/>
      </c>
      <c r="N58" s="49"/>
    </row>
    <row r="59" spans="1:14" ht="22.5" customHeight="1">
      <c r="A59" s="44" t="s">
        <v>33596</v>
      </c>
      <c r="B59" s="14">
        <v>8809446654806</v>
      </c>
      <c r="C59" s="50"/>
      <c r="D59" s="160" t="s">
        <v>33597</v>
      </c>
      <c r="E59" s="16"/>
      <c r="F59" s="15"/>
      <c r="G59" s="47">
        <v>108</v>
      </c>
      <c r="H59" s="55">
        <v>1296</v>
      </c>
      <c r="I59" s="17" t="str">
        <f>IF($H$1="","Введите курс",Таблица664[[#This Row],[Оптовая цена KRW за 1шт]]/$H$1)</f>
        <v>Введите курс</v>
      </c>
      <c r="J59" s="48"/>
      <c r="K59" s="18">
        <f>Таблица664[[#This Row],[Заказ коробок ]]*Таблица664[[#This Row],[Кол-во шт в коробке]]</f>
        <v>0</v>
      </c>
      <c r="L59" s="54">
        <f>Таблица664[[#This Row],[Общее кол-во шт]]*Таблица664[[#This Row],[Оптовая цена KRW за 1шт]]</f>
        <v>0</v>
      </c>
      <c r="M59" s="19" t="str">
        <f>IFERROR(Таблица664[[#This Row],[Общее кол-во шт]]*Таблица664[[#This Row],[Оптовая цена USD за 1шт]],"")</f>
        <v/>
      </c>
      <c r="N59" s="49"/>
    </row>
    <row r="60" spans="1:14" ht="22.5" customHeight="1">
      <c r="A60" s="44" t="s">
        <v>33598</v>
      </c>
      <c r="B60" s="14">
        <v>8809446654882</v>
      </c>
      <c r="C60" s="50"/>
      <c r="D60" s="160" t="s">
        <v>33599</v>
      </c>
      <c r="E60" s="16"/>
      <c r="F60" s="15"/>
      <c r="G60" s="47">
        <v>60</v>
      </c>
      <c r="H60" s="55">
        <v>6858</v>
      </c>
      <c r="I60" s="17" t="str">
        <f>IF($H$1="","Введите курс",Таблица664[[#This Row],[Оптовая цена KRW за 1шт]]/$H$1)</f>
        <v>Введите курс</v>
      </c>
      <c r="J60" s="48"/>
      <c r="K60" s="18">
        <f>Таблица664[[#This Row],[Заказ коробок ]]*Таблица664[[#This Row],[Кол-во шт в коробке]]</f>
        <v>0</v>
      </c>
      <c r="L60" s="54">
        <f>Таблица664[[#This Row],[Общее кол-во шт]]*Таблица664[[#This Row],[Оптовая цена KRW за 1шт]]</f>
        <v>0</v>
      </c>
      <c r="M60" s="19" t="str">
        <f>IFERROR(Таблица664[[#This Row],[Общее кол-во шт]]*Таблица664[[#This Row],[Оптовая цена USD за 1шт]],"")</f>
        <v/>
      </c>
      <c r="N60" s="49"/>
    </row>
    <row r="61" spans="1:14" ht="22.5" customHeight="1">
      <c r="A61" s="44" t="s">
        <v>33600</v>
      </c>
      <c r="B61" s="14">
        <v>8809446654875</v>
      </c>
      <c r="C61" s="50"/>
      <c r="D61" s="160" t="s">
        <v>33601</v>
      </c>
      <c r="E61" s="16"/>
      <c r="F61" s="15"/>
      <c r="G61" s="47">
        <v>60</v>
      </c>
      <c r="H61" s="55">
        <v>6858</v>
      </c>
      <c r="I61" s="17" t="str">
        <f>IF($H$1="","Введите курс",Таблица664[[#This Row],[Оптовая цена KRW за 1шт]]/$H$1)</f>
        <v>Введите курс</v>
      </c>
      <c r="J61" s="48"/>
      <c r="K61" s="18">
        <f>Таблица664[[#This Row],[Заказ коробок ]]*Таблица664[[#This Row],[Кол-во шт в коробке]]</f>
        <v>0</v>
      </c>
      <c r="L61" s="54">
        <f>Таблица664[[#This Row],[Общее кол-во шт]]*Таблица664[[#This Row],[Оптовая цена KRW за 1шт]]</f>
        <v>0</v>
      </c>
      <c r="M61" s="19" t="str">
        <f>IFERROR(Таблица664[[#This Row],[Общее кол-во шт]]*Таблица664[[#This Row],[Оптовая цена USD за 1шт]],"")</f>
        <v/>
      </c>
      <c r="N61" s="49"/>
    </row>
    <row r="62" spans="1:14" s="75" customFormat="1" ht="22.5" hidden="1" customHeight="1">
      <c r="A62" s="44" t="s">
        <v>33602</v>
      </c>
      <c r="B62" s="63" t="s">
        <v>31304</v>
      </c>
      <c r="C62" s="64"/>
      <c r="D62" s="162" t="s">
        <v>33603</v>
      </c>
      <c r="E62" s="66"/>
      <c r="F62" s="67"/>
      <c r="G62" s="68"/>
      <c r="H62" s="69">
        <v>0</v>
      </c>
      <c r="I62" s="70" t="str">
        <f>IF($H$1="","Введите курс",Таблица664[[#This Row],[Оптовая цена KRW за 1шт]]/$H$1)</f>
        <v>Введите курс</v>
      </c>
      <c r="J62" s="71"/>
      <c r="K62" s="72">
        <f>Таблица664[[#This Row],[Заказ коробок ]]*Таблица664[[#This Row],[Кол-во шт в коробке]]</f>
        <v>0</v>
      </c>
      <c r="L62" s="73">
        <f>Таблица664[[#This Row],[Общее кол-во шт]]*Таблица664[[#This Row],[Оптовая цена KRW за 1шт]]</f>
        <v>0</v>
      </c>
      <c r="M62" s="74" t="str">
        <f>IFERROR(Таблица664[[#This Row],[Общее кол-во шт]]*Таблица664[[#This Row],[Оптовая цена USD за 1шт]],"")</f>
        <v/>
      </c>
      <c r="N62" s="57"/>
    </row>
    <row r="63" spans="1:14" ht="22.5" customHeight="1">
      <c r="A63" s="44" t="s">
        <v>33604</v>
      </c>
      <c r="B63" s="14">
        <v>8809446654837</v>
      </c>
      <c r="C63" s="50"/>
      <c r="D63" s="160" t="s">
        <v>33605</v>
      </c>
      <c r="E63" s="16"/>
      <c r="F63" s="15"/>
      <c r="G63" s="47">
        <v>40</v>
      </c>
      <c r="H63" s="55">
        <v>6871.5</v>
      </c>
      <c r="I63" s="17" t="str">
        <f>IF($H$1="","Введите курс",Таблица664[[#This Row],[Оптовая цена KRW за 1шт]]/$H$1)</f>
        <v>Введите курс</v>
      </c>
      <c r="J63" s="48"/>
      <c r="K63" s="18">
        <f>Таблица664[[#This Row],[Заказ коробок ]]*Таблица664[[#This Row],[Кол-во шт в коробке]]</f>
        <v>0</v>
      </c>
      <c r="L63" s="54">
        <f>Таблица664[[#This Row],[Общее кол-во шт]]*Таблица664[[#This Row],[Оптовая цена KRW за 1шт]]</f>
        <v>0</v>
      </c>
      <c r="M63" s="19" t="str">
        <f>IFERROR(Таблица664[[#This Row],[Общее кол-во шт]]*Таблица664[[#This Row],[Оптовая цена USD за 1шт]],"")</f>
        <v/>
      </c>
      <c r="N63" s="49"/>
    </row>
    <row r="64" spans="1:14" ht="22.5" customHeight="1">
      <c r="A64" s="44" t="s">
        <v>33606</v>
      </c>
      <c r="B64" s="14">
        <v>8809446654851</v>
      </c>
      <c r="C64" s="50"/>
      <c r="D64" s="160" t="s">
        <v>33607</v>
      </c>
      <c r="E64" s="16"/>
      <c r="F64" s="15"/>
      <c r="G64" s="47">
        <v>600</v>
      </c>
      <c r="H64" s="55">
        <v>324</v>
      </c>
      <c r="I64" s="17" t="str">
        <f>IF($H$1="","Введите курс",Таблица664[[#This Row],[Оптовая цена KRW за 1шт]]/$H$1)</f>
        <v>Введите курс</v>
      </c>
      <c r="J64" s="48"/>
      <c r="K64" s="18">
        <f>Таблица664[[#This Row],[Заказ коробок ]]*Таблица664[[#This Row],[Кол-во шт в коробке]]</f>
        <v>0</v>
      </c>
      <c r="L64" s="54">
        <f>Таблица664[[#This Row],[Общее кол-во шт]]*Таблица664[[#This Row],[Оптовая цена KRW за 1шт]]</f>
        <v>0</v>
      </c>
      <c r="M64" s="19" t="str">
        <f>IFERROR(Таблица664[[#This Row],[Общее кол-во шт]]*Таблица664[[#This Row],[Оптовая цена USD за 1шт]],"")</f>
        <v/>
      </c>
      <c r="N64" s="49"/>
    </row>
    <row r="65" spans="1:14" ht="22.5" customHeight="1">
      <c r="A65" s="44" t="s">
        <v>33608</v>
      </c>
      <c r="B65" s="14">
        <v>8809446654868</v>
      </c>
      <c r="C65" s="50"/>
      <c r="D65" s="160" t="s">
        <v>33609</v>
      </c>
      <c r="E65" s="16"/>
      <c r="F65" s="15"/>
      <c r="G65" s="47">
        <v>600</v>
      </c>
      <c r="H65" s="55">
        <v>324</v>
      </c>
      <c r="I65" s="17" t="str">
        <f>IF($H$1="","Введите курс",Таблица664[[#This Row],[Оптовая цена KRW за 1шт]]/$H$1)</f>
        <v>Введите курс</v>
      </c>
      <c r="J65" s="48"/>
      <c r="K65" s="18">
        <f>Таблица664[[#This Row],[Заказ коробок ]]*Таблица664[[#This Row],[Кол-во шт в коробке]]</f>
        <v>0</v>
      </c>
      <c r="L65" s="54">
        <f>Таблица664[[#This Row],[Общее кол-во шт]]*Таблица664[[#This Row],[Оптовая цена KRW за 1шт]]</f>
        <v>0</v>
      </c>
      <c r="M65" s="19" t="str">
        <f>IFERROR(Таблица664[[#This Row],[Общее кол-во шт]]*Таблица664[[#This Row],[Оптовая цена USD за 1шт]],"")</f>
        <v/>
      </c>
      <c r="N65" s="49"/>
    </row>
    <row r="66" spans="1:14" ht="22.5" customHeight="1">
      <c r="A66" s="44" t="s">
        <v>33610</v>
      </c>
      <c r="B66" s="14">
        <v>8809446655261</v>
      </c>
      <c r="C66" s="50"/>
      <c r="D66" s="160" t="s">
        <v>33611</v>
      </c>
      <c r="E66" s="16"/>
      <c r="F66" s="15"/>
      <c r="G66" s="47">
        <v>100</v>
      </c>
      <c r="H66" s="55">
        <v>931.50000000000011</v>
      </c>
      <c r="I66" s="17" t="str">
        <f>IF($H$1="","Введите курс",Таблица664[[#This Row],[Оптовая цена KRW за 1шт]]/$H$1)</f>
        <v>Введите курс</v>
      </c>
      <c r="J66" s="48"/>
      <c r="K66" s="18">
        <f>Таблица664[[#This Row],[Заказ коробок ]]*Таблица664[[#This Row],[Кол-во шт в коробке]]</f>
        <v>0</v>
      </c>
      <c r="L66" s="54">
        <f>Таблица664[[#This Row],[Общее кол-во шт]]*Таблица664[[#This Row],[Оптовая цена KRW за 1шт]]</f>
        <v>0</v>
      </c>
      <c r="M66" s="19" t="str">
        <f>IFERROR(Таблица664[[#This Row],[Общее кол-во шт]]*Таблица664[[#This Row],[Оптовая цена USD за 1шт]],"")</f>
        <v/>
      </c>
      <c r="N66" s="49"/>
    </row>
    <row r="67" spans="1:14" ht="22.5" customHeight="1">
      <c r="A67" s="44" t="s">
        <v>33612</v>
      </c>
      <c r="B67" s="14">
        <v>8809446655278</v>
      </c>
      <c r="C67" s="50"/>
      <c r="D67" s="160" t="s">
        <v>33613</v>
      </c>
      <c r="E67" s="16"/>
      <c r="F67" s="15"/>
      <c r="G67" s="47">
        <v>100</v>
      </c>
      <c r="H67" s="55">
        <v>931.50000000000011</v>
      </c>
      <c r="I67" s="17" t="str">
        <f>IF($H$1="","Введите курс",Таблица664[[#This Row],[Оптовая цена KRW за 1шт]]/$H$1)</f>
        <v>Введите курс</v>
      </c>
      <c r="J67" s="48"/>
      <c r="K67" s="18">
        <f>Таблица664[[#This Row],[Заказ коробок ]]*Таблица664[[#This Row],[Кол-во шт в коробке]]</f>
        <v>0</v>
      </c>
      <c r="L67" s="54">
        <f>Таблица664[[#This Row],[Общее кол-во шт]]*Таблица664[[#This Row],[Оптовая цена KRW за 1шт]]</f>
        <v>0</v>
      </c>
      <c r="M67" s="19" t="str">
        <f>IFERROR(Таблица664[[#This Row],[Общее кол-во шт]]*Таблица664[[#This Row],[Оптовая цена USD за 1шт]],"")</f>
        <v/>
      </c>
      <c r="N67" s="49"/>
    </row>
    <row r="68" spans="1:14" ht="22.5" customHeight="1">
      <c r="A68" s="44" t="s">
        <v>33614</v>
      </c>
      <c r="B68" s="14">
        <v>8809446655254</v>
      </c>
      <c r="C68" s="50"/>
      <c r="D68" s="160" t="s">
        <v>33615</v>
      </c>
      <c r="E68" s="16"/>
      <c r="F68" s="15"/>
      <c r="G68" s="47">
        <v>100</v>
      </c>
      <c r="H68" s="55">
        <v>931.50000000000011</v>
      </c>
      <c r="I68" s="17" t="str">
        <f>IF($H$1="","Введите курс",Таблица664[[#This Row],[Оптовая цена KRW за 1шт]]/$H$1)</f>
        <v>Введите курс</v>
      </c>
      <c r="J68" s="48"/>
      <c r="K68" s="18">
        <f>Таблица664[[#This Row],[Заказ коробок ]]*Таблица664[[#This Row],[Кол-во шт в коробке]]</f>
        <v>0</v>
      </c>
      <c r="L68" s="54">
        <f>Таблица664[[#This Row],[Общее кол-во шт]]*Таблица664[[#This Row],[Оптовая цена KRW за 1шт]]</f>
        <v>0</v>
      </c>
      <c r="M68" s="19" t="str">
        <f>IFERROR(Таблица664[[#This Row],[Общее кол-во шт]]*Таблица664[[#This Row],[Оптовая цена USD за 1шт]],"")</f>
        <v/>
      </c>
      <c r="N68" s="49"/>
    </row>
    <row r="69" spans="1:14" ht="22.5" customHeight="1">
      <c r="A69" s="44" t="s">
        <v>33616</v>
      </c>
      <c r="B69" s="14">
        <v>8809446655285</v>
      </c>
      <c r="C69" s="50"/>
      <c r="D69" s="160" t="s">
        <v>33617</v>
      </c>
      <c r="E69" s="16"/>
      <c r="F69" s="15"/>
      <c r="G69" s="47">
        <v>100</v>
      </c>
      <c r="H69" s="55">
        <v>931.50000000000011</v>
      </c>
      <c r="I69" s="17" t="str">
        <f>IF($H$1="","Введите курс",Таблица664[[#This Row],[Оптовая цена KRW за 1шт]]/$H$1)</f>
        <v>Введите курс</v>
      </c>
      <c r="J69" s="48"/>
      <c r="K69" s="18">
        <f>Таблица664[[#This Row],[Заказ коробок ]]*Таблица664[[#This Row],[Кол-во шт в коробке]]</f>
        <v>0</v>
      </c>
      <c r="L69" s="54">
        <f>Таблица664[[#This Row],[Общее кол-во шт]]*Таблица664[[#This Row],[Оптовая цена KRW за 1шт]]</f>
        <v>0</v>
      </c>
      <c r="M69" s="19" t="str">
        <f>IFERROR(Таблица664[[#This Row],[Общее кол-во шт]]*Таблица664[[#This Row],[Оптовая цена USD за 1шт]],"")</f>
        <v/>
      </c>
      <c r="N69" s="49"/>
    </row>
    <row r="70" spans="1:14" ht="22.5" customHeight="1">
      <c r="A70" s="44" t="s">
        <v>33618</v>
      </c>
      <c r="B70" s="14">
        <v>8809446654943</v>
      </c>
      <c r="C70" s="50"/>
      <c r="D70" s="160" t="s">
        <v>33619</v>
      </c>
      <c r="E70" s="16"/>
      <c r="F70" s="15"/>
      <c r="G70" s="47">
        <v>120</v>
      </c>
      <c r="H70" s="55">
        <v>3199.5</v>
      </c>
      <c r="I70" s="17" t="str">
        <f>IF($H$1="","Введите курс",Таблица664[[#This Row],[Оптовая цена KRW за 1шт]]/$H$1)</f>
        <v>Введите курс</v>
      </c>
      <c r="J70" s="48"/>
      <c r="K70" s="18">
        <f>Таблица664[[#This Row],[Заказ коробок ]]*Таблица664[[#This Row],[Кол-во шт в коробке]]</f>
        <v>0</v>
      </c>
      <c r="L70" s="54">
        <f>Таблица664[[#This Row],[Общее кол-во шт]]*Таблица664[[#This Row],[Оптовая цена KRW за 1шт]]</f>
        <v>0</v>
      </c>
      <c r="M70" s="19" t="str">
        <f>IFERROR(Таблица664[[#This Row],[Общее кол-во шт]]*Таблица664[[#This Row],[Оптовая цена USD за 1шт]],"")</f>
        <v/>
      </c>
      <c r="N70" s="49"/>
    </row>
    <row r="71" spans="1:14" ht="22.5" customHeight="1">
      <c r="A71" s="44" t="s">
        <v>33620</v>
      </c>
      <c r="B71" s="14">
        <v>8809446654929</v>
      </c>
      <c r="C71" s="50"/>
      <c r="D71" s="160" t="s">
        <v>33621</v>
      </c>
      <c r="E71" s="16"/>
      <c r="F71" s="15"/>
      <c r="G71" s="47">
        <v>120</v>
      </c>
      <c r="H71" s="55">
        <v>3807.0000000000005</v>
      </c>
      <c r="I71" s="17" t="str">
        <f>IF($H$1="","Введите курс",Таблица664[[#This Row],[Оптовая цена KRW за 1шт]]/$H$1)</f>
        <v>Введите курс</v>
      </c>
      <c r="J71" s="48"/>
      <c r="K71" s="18">
        <f>Таблица664[[#This Row],[Заказ коробок ]]*Таблица664[[#This Row],[Кол-во шт в коробке]]</f>
        <v>0</v>
      </c>
      <c r="L71" s="54">
        <f>Таблица664[[#This Row],[Общее кол-во шт]]*Таблица664[[#This Row],[Оптовая цена KRW за 1шт]]</f>
        <v>0</v>
      </c>
      <c r="M71" s="19" t="str">
        <f>IFERROR(Таблица664[[#This Row],[Общее кол-во шт]]*Таблица664[[#This Row],[Оптовая цена USD за 1шт]],"")</f>
        <v/>
      </c>
      <c r="N71" s="49"/>
    </row>
    <row r="72" spans="1:14" ht="22.5" customHeight="1">
      <c r="A72" s="44" t="s">
        <v>33622</v>
      </c>
      <c r="B72" s="14">
        <v>8809446655247</v>
      </c>
      <c r="C72" s="50"/>
      <c r="D72" s="160" t="s">
        <v>33623</v>
      </c>
      <c r="E72" s="16"/>
      <c r="F72" s="15"/>
      <c r="G72" s="47">
        <v>90</v>
      </c>
      <c r="H72" s="55">
        <v>4036.5000000000005</v>
      </c>
      <c r="I72" s="17" t="str">
        <f>IF($H$1="","Введите курс",Таблица664[[#This Row],[Оптовая цена KRW за 1шт]]/$H$1)</f>
        <v>Введите курс</v>
      </c>
      <c r="J72" s="48"/>
      <c r="K72" s="18">
        <f>Таблица664[[#This Row],[Заказ коробок ]]*Таблица664[[#This Row],[Кол-во шт в коробке]]</f>
        <v>0</v>
      </c>
      <c r="L72" s="54">
        <f>Таблица664[[#This Row],[Общее кол-во шт]]*Таблица664[[#This Row],[Оптовая цена KRW за 1шт]]</f>
        <v>0</v>
      </c>
      <c r="M72" s="19" t="str">
        <f>IFERROR(Таблица664[[#This Row],[Общее кол-во шт]]*Таблица664[[#This Row],[Оптовая цена USD за 1шт]],"")</f>
        <v/>
      </c>
      <c r="N72" s="49"/>
    </row>
    <row r="73" spans="1:14" ht="22.5" customHeight="1">
      <c r="A73" s="44" t="s">
        <v>33624</v>
      </c>
      <c r="B73" s="14">
        <v>8809446654899</v>
      </c>
      <c r="C73" s="50"/>
      <c r="D73" s="160" t="s">
        <v>33625</v>
      </c>
      <c r="E73" s="16"/>
      <c r="F73" s="15"/>
      <c r="G73" s="47">
        <v>60</v>
      </c>
      <c r="H73" s="55">
        <v>3996.0000000000005</v>
      </c>
      <c r="I73" s="17" t="str">
        <f>IF($H$1="","Введите курс",Таблица664[[#This Row],[Оптовая цена KRW за 1шт]]/$H$1)</f>
        <v>Введите курс</v>
      </c>
      <c r="J73" s="48"/>
      <c r="K73" s="18">
        <f>Таблица664[[#This Row],[Заказ коробок ]]*Таблица664[[#This Row],[Кол-во шт в коробке]]</f>
        <v>0</v>
      </c>
      <c r="L73" s="54">
        <f>Таблица664[[#This Row],[Общее кол-во шт]]*Таблица664[[#This Row],[Оптовая цена KRW за 1шт]]</f>
        <v>0</v>
      </c>
      <c r="M73" s="19" t="str">
        <f>IFERROR(Таблица664[[#This Row],[Общее кол-во шт]]*Таблица664[[#This Row],[Оптовая цена USD за 1шт]],"")</f>
        <v/>
      </c>
      <c r="N73" s="49"/>
    </row>
    <row r="74" spans="1:14" ht="22.5" customHeight="1">
      <c r="A74" s="44" t="s">
        <v>33626</v>
      </c>
      <c r="B74" s="14">
        <v>8809446654905</v>
      </c>
      <c r="C74" s="50"/>
      <c r="D74" s="160" t="s">
        <v>33627</v>
      </c>
      <c r="E74" s="16"/>
      <c r="F74" s="15"/>
      <c r="G74" s="47">
        <v>120</v>
      </c>
      <c r="H74" s="55">
        <v>4050.0000000000005</v>
      </c>
      <c r="I74" s="17" t="str">
        <f>IF($H$1="","Введите курс",Таблица664[[#This Row],[Оптовая цена KRW за 1шт]]/$H$1)</f>
        <v>Введите курс</v>
      </c>
      <c r="J74" s="48"/>
      <c r="K74" s="18">
        <f>Таблица664[[#This Row],[Заказ коробок ]]*Таблица664[[#This Row],[Кол-во шт в коробке]]</f>
        <v>0</v>
      </c>
      <c r="L74" s="54">
        <f>Таблица664[[#This Row],[Общее кол-во шт]]*Таблица664[[#This Row],[Оптовая цена KRW за 1шт]]</f>
        <v>0</v>
      </c>
      <c r="M74" s="19" t="str">
        <f>IFERROR(Таблица664[[#This Row],[Общее кол-во шт]]*Таблица664[[#This Row],[Оптовая цена USD за 1шт]],"")</f>
        <v/>
      </c>
      <c r="N74" s="49"/>
    </row>
    <row r="75" spans="1:14" ht="22.5" customHeight="1">
      <c r="A75" s="44" t="s">
        <v>33628</v>
      </c>
      <c r="B75" s="14">
        <v>8809446655360</v>
      </c>
      <c r="C75" s="50"/>
      <c r="D75" s="160" t="s">
        <v>33629</v>
      </c>
      <c r="E75" s="16"/>
      <c r="F75" s="15"/>
      <c r="G75" s="47">
        <v>120</v>
      </c>
      <c r="H75" s="55">
        <v>3456</v>
      </c>
      <c r="I75" s="17" t="str">
        <f>IF($H$1="","Введите курс",Таблица664[[#This Row],[Оптовая цена KRW за 1шт]]/$H$1)</f>
        <v>Введите курс</v>
      </c>
      <c r="J75" s="48"/>
      <c r="K75" s="18">
        <f>Таблица664[[#This Row],[Заказ коробок ]]*Таблица664[[#This Row],[Кол-во шт в коробке]]</f>
        <v>0</v>
      </c>
      <c r="L75" s="54">
        <f>Таблица664[[#This Row],[Общее кол-во шт]]*Таблица664[[#This Row],[Оптовая цена KRW за 1шт]]</f>
        <v>0</v>
      </c>
      <c r="M75" s="19" t="str">
        <f>IFERROR(Таблица664[[#This Row],[Общее кол-во шт]]*Таблица664[[#This Row],[Оптовая цена USD за 1шт]],"")</f>
        <v/>
      </c>
      <c r="N75" s="49"/>
    </row>
    <row r="76" spans="1:14" ht="22.5" customHeight="1">
      <c r="A76" s="44" t="s">
        <v>33630</v>
      </c>
      <c r="B76" s="14">
        <v>8809446655384</v>
      </c>
      <c r="C76" s="50"/>
      <c r="D76" s="160" t="s">
        <v>33631</v>
      </c>
      <c r="E76" s="16"/>
      <c r="F76" s="15"/>
      <c r="G76" s="47">
        <v>120</v>
      </c>
      <c r="H76" s="55">
        <v>3456</v>
      </c>
      <c r="I76" s="17" t="str">
        <f>IF($H$1="","Введите курс",Таблица664[[#This Row],[Оптовая цена KRW за 1шт]]/$H$1)</f>
        <v>Введите курс</v>
      </c>
      <c r="J76" s="48"/>
      <c r="K76" s="18">
        <f>Таблица664[[#This Row],[Заказ коробок ]]*Таблица664[[#This Row],[Кол-во шт в коробке]]</f>
        <v>0</v>
      </c>
      <c r="L76" s="54">
        <f>Таблица664[[#This Row],[Общее кол-во шт]]*Таблица664[[#This Row],[Оптовая цена KRW за 1шт]]</f>
        <v>0</v>
      </c>
      <c r="M76" s="19" t="str">
        <f>IFERROR(Таблица664[[#This Row],[Общее кол-во шт]]*Таблица664[[#This Row],[Оптовая цена USD за 1шт]],"")</f>
        <v/>
      </c>
      <c r="N76" s="49"/>
    </row>
    <row r="77" spans="1:14" ht="22.5" customHeight="1">
      <c r="A77" s="44" t="s">
        <v>33632</v>
      </c>
      <c r="B77" s="14">
        <v>8809446655414</v>
      </c>
      <c r="C77" s="50"/>
      <c r="D77" s="160" t="s">
        <v>33633</v>
      </c>
      <c r="E77" s="16"/>
      <c r="F77" s="15"/>
      <c r="G77" s="47">
        <v>120</v>
      </c>
      <c r="H77" s="55">
        <v>3456</v>
      </c>
      <c r="I77" s="17" t="str">
        <f>IF($H$1="","Введите курс",Таблица664[[#This Row],[Оптовая цена KRW за 1шт]]/$H$1)</f>
        <v>Введите курс</v>
      </c>
      <c r="J77" s="48"/>
      <c r="K77" s="18">
        <f>Таблица664[[#This Row],[Заказ коробок ]]*Таблица664[[#This Row],[Кол-во шт в коробке]]</f>
        <v>0</v>
      </c>
      <c r="L77" s="54">
        <f>Таблица664[[#This Row],[Общее кол-во шт]]*Таблица664[[#This Row],[Оптовая цена KRW за 1шт]]</f>
        <v>0</v>
      </c>
      <c r="M77" s="19" t="str">
        <f>IFERROR(Таблица664[[#This Row],[Общее кол-во шт]]*Таблица664[[#This Row],[Оптовая цена USD за 1шт]],"")</f>
        <v/>
      </c>
      <c r="N77" s="49"/>
    </row>
    <row r="78" spans="1:14" ht="22.5" customHeight="1">
      <c r="A78" s="44" t="s">
        <v>33634</v>
      </c>
      <c r="B78" s="14">
        <v>8809446655421</v>
      </c>
      <c r="C78" s="50"/>
      <c r="D78" s="160" t="s">
        <v>33635</v>
      </c>
      <c r="E78" s="16"/>
      <c r="F78" s="15"/>
      <c r="G78" s="47">
        <v>120</v>
      </c>
      <c r="H78" s="55">
        <v>3456</v>
      </c>
      <c r="I78" s="17" t="str">
        <f>IF($H$1="","Введите курс",Таблица664[[#This Row],[Оптовая цена KRW за 1шт]]/$H$1)</f>
        <v>Введите курс</v>
      </c>
      <c r="J78" s="48"/>
      <c r="K78" s="18">
        <f>Таблица664[[#This Row],[Заказ коробок ]]*Таблица664[[#This Row],[Кол-во шт в коробке]]</f>
        <v>0</v>
      </c>
      <c r="L78" s="54">
        <f>Таблица664[[#This Row],[Общее кол-во шт]]*Таблица664[[#This Row],[Оптовая цена KRW за 1шт]]</f>
        <v>0</v>
      </c>
      <c r="M78" s="19" t="str">
        <f>IFERROR(Таблица664[[#This Row],[Общее кол-во шт]]*Таблица664[[#This Row],[Оптовая цена USD за 1шт]],"")</f>
        <v/>
      </c>
      <c r="N78" s="49"/>
    </row>
    <row r="79" spans="1:14" ht="22.5" customHeight="1">
      <c r="A79" s="44" t="s">
        <v>33636</v>
      </c>
      <c r="B79" s="14">
        <v>8809446655438</v>
      </c>
      <c r="C79" s="50"/>
      <c r="D79" s="160" t="s">
        <v>33637</v>
      </c>
      <c r="E79" s="16"/>
      <c r="F79" s="15"/>
      <c r="G79" s="47">
        <v>120</v>
      </c>
      <c r="H79" s="55">
        <v>3456</v>
      </c>
      <c r="I79" s="17" t="str">
        <f>IF($H$1="","Введите курс",Таблица664[[#This Row],[Оптовая цена KRW за 1шт]]/$H$1)</f>
        <v>Введите курс</v>
      </c>
      <c r="J79" s="48"/>
      <c r="K79" s="18">
        <f>Таблица664[[#This Row],[Заказ коробок ]]*Таблица664[[#This Row],[Кол-во шт в коробке]]</f>
        <v>0</v>
      </c>
      <c r="L79" s="54">
        <f>Таблица664[[#This Row],[Общее кол-во шт]]*Таблица664[[#This Row],[Оптовая цена KRW за 1шт]]</f>
        <v>0</v>
      </c>
      <c r="M79" s="19" t="str">
        <f>IFERROR(Таблица664[[#This Row],[Общее кол-во шт]]*Таблица664[[#This Row],[Оптовая цена USD за 1шт]],"")</f>
        <v/>
      </c>
      <c r="N79" s="49"/>
    </row>
    <row r="80" spans="1:14" ht="22.5" customHeight="1">
      <c r="A80" s="44" t="s">
        <v>33638</v>
      </c>
      <c r="B80" s="14">
        <v>8809446655407</v>
      </c>
      <c r="C80" s="50"/>
      <c r="D80" s="160" t="s">
        <v>33639</v>
      </c>
      <c r="E80" s="16"/>
      <c r="F80" s="15"/>
      <c r="G80" s="47">
        <v>120</v>
      </c>
      <c r="H80" s="55">
        <v>3456</v>
      </c>
      <c r="I80" s="17" t="str">
        <f>IF($H$1="","Введите курс",Таблица664[[#This Row],[Оптовая цена KRW за 1шт]]/$H$1)</f>
        <v>Введите курс</v>
      </c>
      <c r="J80" s="48"/>
      <c r="K80" s="18">
        <f>Таблица664[[#This Row],[Заказ коробок ]]*Таблица664[[#This Row],[Кол-во шт в коробке]]</f>
        <v>0</v>
      </c>
      <c r="L80" s="54">
        <f>Таблица664[[#This Row],[Общее кол-во шт]]*Таблица664[[#This Row],[Оптовая цена KRW за 1шт]]</f>
        <v>0</v>
      </c>
      <c r="M80" s="19" t="str">
        <f>IFERROR(Таблица664[[#This Row],[Общее кол-во шт]]*Таблица664[[#This Row],[Оптовая цена USD за 1шт]],"")</f>
        <v/>
      </c>
      <c r="N80" s="49"/>
    </row>
    <row r="81" spans="1:14" ht="22.5" customHeight="1">
      <c r="A81" s="44" t="s">
        <v>33640</v>
      </c>
      <c r="B81" s="14">
        <v>8809446655391</v>
      </c>
      <c r="C81" s="50"/>
      <c r="D81" s="160" t="s">
        <v>33641</v>
      </c>
      <c r="E81" s="16"/>
      <c r="F81" s="15"/>
      <c r="G81" s="47">
        <v>120</v>
      </c>
      <c r="H81" s="55">
        <v>3456</v>
      </c>
      <c r="I81" s="17" t="str">
        <f>IF($H$1="","Введите курс",Таблица664[[#This Row],[Оптовая цена KRW за 1шт]]/$H$1)</f>
        <v>Введите курс</v>
      </c>
      <c r="J81" s="48"/>
      <c r="K81" s="18">
        <f>Таблица664[[#This Row],[Заказ коробок ]]*Таблица664[[#This Row],[Кол-во шт в коробке]]</f>
        <v>0</v>
      </c>
      <c r="L81" s="54">
        <f>Таблица664[[#This Row],[Общее кол-во шт]]*Таблица664[[#This Row],[Оптовая цена KRW за 1шт]]</f>
        <v>0</v>
      </c>
      <c r="M81" s="19" t="str">
        <f>IFERROR(Таблица664[[#This Row],[Общее кол-во шт]]*Таблица664[[#This Row],[Оптовая цена USD за 1шт]],"")</f>
        <v/>
      </c>
      <c r="N81" s="49"/>
    </row>
    <row r="82" spans="1:14" ht="22.5" customHeight="1">
      <c r="A82" s="44" t="s">
        <v>33642</v>
      </c>
      <c r="B82" s="14">
        <v>8809446655377</v>
      </c>
      <c r="C82" s="50"/>
      <c r="D82" s="160" t="s">
        <v>33643</v>
      </c>
      <c r="E82" s="16"/>
      <c r="F82" s="15"/>
      <c r="G82" s="47">
        <v>120</v>
      </c>
      <c r="H82" s="55">
        <v>3456</v>
      </c>
      <c r="I82" s="17" t="str">
        <f>IF($H$1="","Введите курс",Таблица664[[#This Row],[Оптовая цена KRW за 1шт]]/$H$1)</f>
        <v>Введите курс</v>
      </c>
      <c r="J82" s="48"/>
      <c r="K82" s="18">
        <f>Таблица664[[#This Row],[Заказ коробок ]]*Таблица664[[#This Row],[Кол-во шт в коробке]]</f>
        <v>0</v>
      </c>
      <c r="L82" s="54">
        <f>Таблица664[[#This Row],[Общее кол-во шт]]*Таблица664[[#This Row],[Оптовая цена KRW за 1шт]]</f>
        <v>0</v>
      </c>
      <c r="M82" s="19" t="str">
        <f>IFERROR(Таблица664[[#This Row],[Общее кол-во шт]]*Таблица664[[#This Row],[Оптовая цена USD за 1шт]],"")</f>
        <v/>
      </c>
      <c r="N82" s="49"/>
    </row>
    <row r="83" spans="1:14" ht="22.5" customHeight="1">
      <c r="A83" s="44" t="s">
        <v>33644</v>
      </c>
      <c r="B83" s="14">
        <v>8809446655308</v>
      </c>
      <c r="C83" s="50"/>
      <c r="D83" s="160" t="s">
        <v>33645</v>
      </c>
      <c r="E83" s="16"/>
      <c r="F83" s="15"/>
      <c r="G83" s="47">
        <v>48</v>
      </c>
      <c r="H83" s="55">
        <v>5575.5</v>
      </c>
      <c r="I83" s="17" t="str">
        <f>IF($H$1="","Введите курс",Таблица664[[#This Row],[Оптовая цена KRW за 1шт]]/$H$1)</f>
        <v>Введите курс</v>
      </c>
      <c r="J83" s="48"/>
      <c r="K83" s="18">
        <f>Таблица664[[#This Row],[Заказ коробок ]]*Таблица664[[#This Row],[Кол-во шт в коробке]]</f>
        <v>0</v>
      </c>
      <c r="L83" s="54">
        <f>Таблица664[[#This Row],[Общее кол-во шт]]*Таблица664[[#This Row],[Оптовая цена KRW за 1шт]]</f>
        <v>0</v>
      </c>
      <c r="M83" s="19" t="str">
        <f>IFERROR(Таблица664[[#This Row],[Общее кол-во шт]]*Таблица664[[#This Row],[Оптовая цена USD за 1шт]],"")</f>
        <v/>
      </c>
      <c r="N83" s="49"/>
    </row>
    <row r="84" spans="1:14" ht="22.5" customHeight="1">
      <c r="A84" s="44" t="s">
        <v>33646</v>
      </c>
      <c r="B84" s="14">
        <v>8809446655292</v>
      </c>
      <c r="C84" s="50"/>
      <c r="D84" s="160" t="s">
        <v>33647</v>
      </c>
      <c r="E84" s="16"/>
      <c r="F84" s="15"/>
      <c r="G84" s="47">
        <v>48</v>
      </c>
      <c r="H84" s="55">
        <v>5575.5</v>
      </c>
      <c r="I84" s="17" t="str">
        <f>IF($H$1="","Введите курс",Таблица664[[#This Row],[Оптовая цена KRW за 1шт]]/$H$1)</f>
        <v>Введите курс</v>
      </c>
      <c r="J84" s="48"/>
      <c r="K84" s="18">
        <f>Таблица664[[#This Row],[Заказ коробок ]]*Таблица664[[#This Row],[Кол-во шт в коробке]]</f>
        <v>0</v>
      </c>
      <c r="L84" s="54">
        <f>Таблица664[[#This Row],[Общее кол-во шт]]*Таблица664[[#This Row],[Оптовая цена KRW за 1шт]]</f>
        <v>0</v>
      </c>
      <c r="M84" s="19" t="str">
        <f>IFERROR(Таблица664[[#This Row],[Общее кол-во шт]]*Таблица664[[#This Row],[Оптовая цена USD за 1шт]],"")</f>
        <v/>
      </c>
      <c r="N84" s="49"/>
    </row>
    <row r="85" spans="1:14" ht="22.5" customHeight="1">
      <c r="A85" s="44" t="s">
        <v>33648</v>
      </c>
      <c r="B85" s="14">
        <v>8809446655193</v>
      </c>
      <c r="C85" s="50"/>
      <c r="D85" s="160" t="s">
        <v>33649</v>
      </c>
      <c r="E85" s="16"/>
      <c r="F85" s="15"/>
      <c r="G85" s="47">
        <v>600</v>
      </c>
      <c r="H85" s="55">
        <v>229.50000000000003</v>
      </c>
      <c r="I85" s="17" t="str">
        <f>IF($H$1="","Введите курс",Таблица664[[#This Row],[Оптовая цена KRW за 1шт]]/$H$1)</f>
        <v>Введите курс</v>
      </c>
      <c r="J85" s="48"/>
      <c r="K85" s="18">
        <f>Таблица664[[#This Row],[Заказ коробок ]]*Таблица664[[#This Row],[Кол-во шт в коробке]]</f>
        <v>0</v>
      </c>
      <c r="L85" s="54">
        <f>Таблица664[[#This Row],[Общее кол-во шт]]*Таблица664[[#This Row],[Оптовая цена KRW за 1шт]]</f>
        <v>0</v>
      </c>
      <c r="M85" s="19" t="str">
        <f>IFERROR(Таблица664[[#This Row],[Общее кол-во шт]]*Таблица664[[#This Row],[Оптовая цена USD за 1шт]],"")</f>
        <v/>
      </c>
      <c r="N85" s="49"/>
    </row>
    <row r="86" spans="1:14" ht="22.5" customHeight="1">
      <c r="A86" s="44" t="s">
        <v>33650</v>
      </c>
      <c r="B86" s="14">
        <v>8809446655230</v>
      </c>
      <c r="C86" s="50"/>
      <c r="D86" s="160" t="s">
        <v>33651</v>
      </c>
      <c r="E86" s="16"/>
      <c r="F86" s="15"/>
      <c r="G86" s="47">
        <v>600</v>
      </c>
      <c r="H86" s="55">
        <v>229.50000000000003</v>
      </c>
      <c r="I86" s="17" t="str">
        <f>IF($H$1="","Введите курс",Таблица664[[#This Row],[Оптовая цена KRW за 1шт]]/$H$1)</f>
        <v>Введите курс</v>
      </c>
      <c r="J86" s="48"/>
      <c r="K86" s="18">
        <f>Таблица664[[#This Row],[Заказ коробок ]]*Таблица664[[#This Row],[Кол-во шт в коробке]]</f>
        <v>0</v>
      </c>
      <c r="L86" s="54">
        <f>Таблица664[[#This Row],[Общее кол-во шт]]*Таблица664[[#This Row],[Оптовая цена KRW за 1шт]]</f>
        <v>0</v>
      </c>
      <c r="M86" s="19" t="str">
        <f>IFERROR(Таблица664[[#This Row],[Общее кол-во шт]]*Таблица664[[#This Row],[Оптовая цена USD за 1шт]],"")</f>
        <v/>
      </c>
      <c r="N86" s="49"/>
    </row>
    <row r="87" spans="1:14" ht="22.5" customHeight="1">
      <c r="A87" s="44" t="s">
        <v>33652</v>
      </c>
      <c r="B87" s="14">
        <v>8809446655216</v>
      </c>
      <c r="C87" s="50"/>
      <c r="D87" s="160" t="s">
        <v>33653</v>
      </c>
      <c r="E87" s="16"/>
      <c r="F87" s="15"/>
      <c r="G87" s="47">
        <v>600</v>
      </c>
      <c r="H87" s="55">
        <v>229.50000000000003</v>
      </c>
      <c r="I87" s="17" t="str">
        <f>IF($H$1="","Введите курс",Таблица664[[#This Row],[Оптовая цена KRW за 1шт]]/$H$1)</f>
        <v>Введите курс</v>
      </c>
      <c r="J87" s="48"/>
      <c r="K87" s="18">
        <f>Таблица664[[#This Row],[Заказ коробок ]]*Таблица664[[#This Row],[Кол-во шт в коробке]]</f>
        <v>0</v>
      </c>
      <c r="L87" s="54">
        <f>Таблица664[[#This Row],[Общее кол-во шт]]*Таблица664[[#This Row],[Оптовая цена KRW за 1шт]]</f>
        <v>0</v>
      </c>
      <c r="M87" s="19" t="str">
        <f>IFERROR(Таблица664[[#This Row],[Общее кол-во шт]]*Таблица664[[#This Row],[Оптовая цена USD за 1шт]],"")</f>
        <v/>
      </c>
      <c r="N87" s="49"/>
    </row>
    <row r="88" spans="1:14" ht="22.5" customHeight="1">
      <c r="A88" s="44" t="s">
        <v>33654</v>
      </c>
      <c r="B88" s="14">
        <v>8809446655209</v>
      </c>
      <c r="C88" s="50"/>
      <c r="D88" s="160" t="s">
        <v>33655</v>
      </c>
      <c r="E88" s="16"/>
      <c r="F88" s="15"/>
      <c r="G88" s="47">
        <v>600</v>
      </c>
      <c r="H88" s="55">
        <v>229.50000000000003</v>
      </c>
      <c r="I88" s="17" t="str">
        <f>IF($H$1="","Введите курс",Таблица664[[#This Row],[Оптовая цена KRW за 1шт]]/$H$1)</f>
        <v>Введите курс</v>
      </c>
      <c r="J88" s="48"/>
      <c r="K88" s="18">
        <f>Таблица664[[#This Row],[Заказ коробок ]]*Таблица664[[#This Row],[Кол-во шт в коробке]]</f>
        <v>0</v>
      </c>
      <c r="L88" s="54">
        <f>Таблица664[[#This Row],[Общее кол-во шт]]*Таблица664[[#This Row],[Оптовая цена KRW за 1шт]]</f>
        <v>0</v>
      </c>
      <c r="M88" s="19" t="str">
        <f>IFERROR(Таблица664[[#This Row],[Общее кол-во шт]]*Таблица664[[#This Row],[Оптовая цена USD за 1шт]],"")</f>
        <v/>
      </c>
      <c r="N88" s="49"/>
    </row>
    <row r="89" spans="1:14" ht="22.5" customHeight="1">
      <c r="A89" s="44" t="s">
        <v>33656</v>
      </c>
      <c r="B89" s="14">
        <v>8809446655223</v>
      </c>
      <c r="C89" s="50"/>
      <c r="D89" s="160" t="s">
        <v>33657</v>
      </c>
      <c r="E89" s="16"/>
      <c r="F89" s="15"/>
      <c r="G89" s="47">
        <v>600</v>
      </c>
      <c r="H89" s="55">
        <v>229.50000000000003</v>
      </c>
      <c r="I89" s="17" t="str">
        <f>IF($H$1="","Введите курс",Таблица664[[#This Row],[Оптовая цена KRW за 1шт]]/$H$1)</f>
        <v>Введите курс</v>
      </c>
      <c r="J89" s="48"/>
      <c r="K89" s="18">
        <f>Таблица664[[#This Row],[Заказ коробок ]]*Таблица664[[#This Row],[Кол-во шт в коробке]]</f>
        <v>0</v>
      </c>
      <c r="L89" s="54">
        <f>Таблица664[[#This Row],[Общее кол-во шт]]*Таблица664[[#This Row],[Оптовая цена KRW за 1шт]]</f>
        <v>0</v>
      </c>
      <c r="M89" s="19" t="str">
        <f>IFERROR(Таблица664[[#This Row],[Общее кол-во шт]]*Таблица664[[#This Row],[Оптовая цена USD за 1шт]],"")</f>
        <v/>
      </c>
      <c r="N89" s="49"/>
    </row>
    <row r="90" spans="1:14" ht="22.5" customHeight="1">
      <c r="A90" s="44" t="s">
        <v>33658</v>
      </c>
      <c r="B90" s="14"/>
      <c r="C90" s="50"/>
      <c r="D90" s="160" t="s">
        <v>33659</v>
      </c>
      <c r="E90" s="16"/>
      <c r="F90" s="15"/>
      <c r="G90" s="47">
        <v>300</v>
      </c>
      <c r="H90" s="55">
        <v>783</v>
      </c>
      <c r="I90" s="17" t="str">
        <f>IF($H$1="","Введите курс",Таблица664[[#This Row],[Оптовая цена KRW за 1шт]]/$H$1)</f>
        <v>Введите курс</v>
      </c>
      <c r="J90" s="48"/>
      <c r="K90" s="18">
        <f>Таблица664[[#This Row],[Заказ коробок ]]*Таблица664[[#This Row],[Кол-во шт в коробке]]</f>
        <v>0</v>
      </c>
      <c r="L90" s="54">
        <f>Таблица664[[#This Row],[Общее кол-во шт]]*Таблица664[[#This Row],[Оптовая цена KRW за 1шт]]</f>
        <v>0</v>
      </c>
      <c r="M90" s="19" t="str">
        <f>IFERROR(Таблица664[[#This Row],[Общее кол-во шт]]*Таблица664[[#This Row],[Оптовая цена USD за 1шт]],"")</f>
        <v/>
      </c>
      <c r="N90" s="49"/>
    </row>
    <row r="91" spans="1:14" ht="22.5" customHeight="1">
      <c r="A91" s="44" t="s">
        <v>33660</v>
      </c>
      <c r="B91" s="14"/>
      <c r="C91" s="50"/>
      <c r="D91" s="160" t="s">
        <v>33661</v>
      </c>
      <c r="E91" s="16"/>
      <c r="F91" s="15"/>
      <c r="G91" s="47">
        <v>300</v>
      </c>
      <c r="H91" s="55">
        <v>783</v>
      </c>
      <c r="I91" s="17" t="str">
        <f>IF($H$1="","Введите курс",Таблица664[[#This Row],[Оптовая цена KRW за 1шт]]/$H$1)</f>
        <v>Введите курс</v>
      </c>
      <c r="J91" s="48"/>
      <c r="K91" s="18">
        <f>Таблица664[[#This Row],[Заказ коробок ]]*Таблица664[[#This Row],[Кол-во шт в коробке]]</f>
        <v>0</v>
      </c>
      <c r="L91" s="54">
        <f>Таблица664[[#This Row],[Общее кол-во шт]]*Таблица664[[#This Row],[Оптовая цена KRW за 1шт]]</f>
        <v>0</v>
      </c>
      <c r="M91" s="19" t="str">
        <f>IFERROR(Таблица664[[#This Row],[Общее кол-во шт]]*Таблица664[[#This Row],[Оптовая цена USD за 1шт]],"")</f>
        <v/>
      </c>
      <c r="N91" s="49"/>
    </row>
    <row r="92" spans="1:14" ht="22.5" customHeight="1">
      <c r="A92" s="44" t="s">
        <v>33662</v>
      </c>
      <c r="B92" s="14"/>
      <c r="C92" s="50"/>
      <c r="D92" s="160" t="s">
        <v>33663</v>
      </c>
      <c r="E92" s="16"/>
      <c r="F92" s="15"/>
      <c r="G92" s="47">
        <v>300</v>
      </c>
      <c r="H92" s="55">
        <v>783</v>
      </c>
      <c r="I92" s="17" t="str">
        <f>IF($H$1="","Введите курс",Таблица664[[#This Row],[Оптовая цена KRW за 1шт]]/$H$1)</f>
        <v>Введите курс</v>
      </c>
      <c r="J92" s="48"/>
      <c r="K92" s="18">
        <f>Таблица664[[#This Row],[Заказ коробок ]]*Таблица664[[#This Row],[Кол-во шт в коробке]]</f>
        <v>0</v>
      </c>
      <c r="L92" s="54">
        <f>Таблица664[[#This Row],[Общее кол-во шт]]*Таблица664[[#This Row],[Оптовая цена KRW за 1шт]]</f>
        <v>0</v>
      </c>
      <c r="M92" s="19" t="str">
        <f>IFERROR(Таблица664[[#This Row],[Общее кол-во шт]]*Таблица664[[#This Row],[Оптовая цена USD за 1шт]],"")</f>
        <v/>
      </c>
      <c r="N92" s="49"/>
    </row>
    <row r="93" spans="1:14" ht="22.5" customHeight="1">
      <c r="A93" s="44" t="s">
        <v>33664</v>
      </c>
      <c r="B93" s="14"/>
      <c r="C93" s="50"/>
      <c r="D93" s="160" t="s">
        <v>33665</v>
      </c>
      <c r="E93" s="16"/>
      <c r="F93" s="15"/>
      <c r="G93" s="47">
        <v>50</v>
      </c>
      <c r="H93" s="55">
        <v>10125</v>
      </c>
      <c r="I93" s="17" t="str">
        <f>IF($H$1="","Введите курс",Таблица664[[#This Row],[Оптовая цена KRW за 1шт]]/$H$1)</f>
        <v>Введите курс</v>
      </c>
      <c r="J93" s="48"/>
      <c r="K93" s="18">
        <f>Таблица664[[#This Row],[Заказ коробок ]]*Таблица664[[#This Row],[Кол-во шт в коробке]]</f>
        <v>0</v>
      </c>
      <c r="L93" s="54">
        <f>Таблица664[[#This Row],[Общее кол-во шт]]*Таблица664[[#This Row],[Оптовая цена KRW за 1шт]]</f>
        <v>0</v>
      </c>
      <c r="M93" s="19" t="str">
        <f>IFERROR(Таблица664[[#This Row],[Общее кол-во шт]]*Таблица664[[#This Row],[Оптовая цена USD за 1шт]],"")</f>
        <v/>
      </c>
      <c r="N93" s="49"/>
    </row>
    <row r="94" spans="1:14" s="75" customFormat="1" ht="22.5" hidden="1" customHeight="1">
      <c r="A94" s="44" t="s">
        <v>33666</v>
      </c>
      <c r="B94" s="63"/>
      <c r="C94" s="64"/>
      <c r="D94" s="162" t="s">
        <v>33667</v>
      </c>
      <c r="E94" s="66"/>
      <c r="F94" s="67"/>
      <c r="G94" s="68"/>
      <c r="H94" s="69">
        <v>5670</v>
      </c>
      <c r="I94" s="70" t="str">
        <f>IF($H$1="","Введите курс",Таблица664[[#This Row],[Оптовая цена KRW за 1шт]]/$H$1)</f>
        <v>Введите курс</v>
      </c>
      <c r="J94" s="71"/>
      <c r="K94" s="72">
        <f>Таблица664[[#This Row],[Заказ коробок ]]*Таблица664[[#This Row],[Кол-во шт в коробке]]</f>
        <v>0</v>
      </c>
      <c r="L94" s="73">
        <f>Таблица664[[#This Row],[Общее кол-во шт]]*Таблица664[[#This Row],[Оптовая цена KRW за 1шт]]</f>
        <v>0</v>
      </c>
      <c r="M94" s="74" t="str">
        <f>IFERROR(Таблица664[[#This Row],[Общее кол-во шт]]*Таблица664[[#This Row],[Оптовая цена USD за 1шт]],"")</f>
        <v/>
      </c>
      <c r="N94" s="57"/>
    </row>
    <row r="95" spans="1:14" s="75" customFormat="1" ht="22.5" hidden="1" customHeight="1">
      <c r="A95" s="44" t="s">
        <v>33668</v>
      </c>
      <c r="B95" s="63"/>
      <c r="C95" s="64"/>
      <c r="D95" s="162" t="s">
        <v>33669</v>
      </c>
      <c r="E95" s="66"/>
      <c r="F95" s="67"/>
      <c r="G95" s="68"/>
      <c r="H95" s="69">
        <v>5670</v>
      </c>
      <c r="I95" s="70" t="str">
        <f>IF($H$1="","Введите курс",Таблица664[[#This Row],[Оптовая цена KRW за 1шт]]/$H$1)</f>
        <v>Введите курс</v>
      </c>
      <c r="J95" s="71"/>
      <c r="K95" s="72">
        <f>Таблица664[[#This Row],[Заказ коробок ]]*Таблица664[[#This Row],[Кол-во шт в коробке]]</f>
        <v>0</v>
      </c>
      <c r="L95" s="73">
        <f>Таблица664[[#This Row],[Общее кол-во шт]]*Таблица664[[#This Row],[Оптовая цена KRW за 1шт]]</f>
        <v>0</v>
      </c>
      <c r="M95" s="74" t="str">
        <f>IFERROR(Таблица664[[#This Row],[Общее кол-во шт]]*Таблица664[[#This Row],[Оптовая цена USD за 1шт]],"")</f>
        <v/>
      </c>
      <c r="N95" s="57"/>
    </row>
    <row r="96" spans="1:14" s="75" customFormat="1" ht="22.5" hidden="1" customHeight="1">
      <c r="A96" s="44" t="s">
        <v>33670</v>
      </c>
      <c r="B96" s="63"/>
      <c r="C96" s="64"/>
      <c r="D96" s="162" t="s">
        <v>33671</v>
      </c>
      <c r="E96" s="66"/>
      <c r="F96" s="67"/>
      <c r="G96" s="68"/>
      <c r="H96" s="69">
        <v>5670</v>
      </c>
      <c r="I96" s="70" t="str">
        <f>IF($H$1="","Введите курс",Таблица664[[#This Row],[Оптовая цена KRW за 1шт]]/$H$1)</f>
        <v>Введите курс</v>
      </c>
      <c r="J96" s="71"/>
      <c r="K96" s="72">
        <f>Таблица664[[#This Row],[Заказ коробок ]]*Таблица664[[#This Row],[Кол-во шт в коробке]]</f>
        <v>0</v>
      </c>
      <c r="L96" s="73">
        <f>Таблица664[[#This Row],[Общее кол-во шт]]*Таблица664[[#This Row],[Оптовая цена KRW за 1шт]]</f>
        <v>0</v>
      </c>
      <c r="M96" s="74" t="str">
        <f>IFERROR(Таблица664[[#This Row],[Общее кол-во шт]]*Таблица664[[#This Row],[Оптовая цена USD за 1шт]],"")</f>
        <v/>
      </c>
      <c r="N96" s="57"/>
    </row>
    <row r="97" spans="1:14" s="75" customFormat="1" ht="22.5" hidden="1" customHeight="1">
      <c r="A97" s="44" t="s">
        <v>33672</v>
      </c>
      <c r="B97" s="63"/>
      <c r="C97" s="64"/>
      <c r="D97" s="162" t="s">
        <v>33673</v>
      </c>
      <c r="E97" s="66"/>
      <c r="F97" s="67"/>
      <c r="G97" s="68"/>
      <c r="H97" s="69">
        <v>1417.5</v>
      </c>
      <c r="I97" s="70" t="str">
        <f>IF($H$1="","Введите курс",Таблица664[[#This Row],[Оптовая цена KRW за 1шт]]/$H$1)</f>
        <v>Введите курс</v>
      </c>
      <c r="J97" s="71"/>
      <c r="K97" s="72">
        <f>Таблица664[[#This Row],[Заказ коробок ]]*Таблица664[[#This Row],[Кол-во шт в коробке]]</f>
        <v>0</v>
      </c>
      <c r="L97" s="73">
        <f>Таблица664[[#This Row],[Общее кол-во шт]]*Таблица664[[#This Row],[Оптовая цена KRW за 1шт]]</f>
        <v>0</v>
      </c>
      <c r="M97" s="74" t="str">
        <f>IFERROR(Таблица664[[#This Row],[Общее кол-во шт]]*Таблица664[[#This Row],[Оптовая цена USD за 1шт]],"")</f>
        <v/>
      </c>
      <c r="N97" s="57"/>
    </row>
    <row r="98" spans="1:14" s="75" customFormat="1" ht="22.5" hidden="1" customHeight="1">
      <c r="A98" s="44" t="s">
        <v>33674</v>
      </c>
      <c r="B98" s="63"/>
      <c r="C98" s="64"/>
      <c r="D98" s="162" t="s">
        <v>33675</v>
      </c>
      <c r="E98" s="66"/>
      <c r="F98" s="67"/>
      <c r="G98" s="68"/>
      <c r="H98" s="69">
        <v>1417.5</v>
      </c>
      <c r="I98" s="70" t="str">
        <f>IF($H$1="","Введите курс",Таблица664[[#This Row],[Оптовая цена KRW за 1шт]]/$H$1)</f>
        <v>Введите курс</v>
      </c>
      <c r="J98" s="71"/>
      <c r="K98" s="72">
        <f>Таблица664[[#This Row],[Заказ коробок ]]*Таблица664[[#This Row],[Кол-во шт в коробке]]</f>
        <v>0</v>
      </c>
      <c r="L98" s="73">
        <f>Таблица664[[#This Row],[Общее кол-во шт]]*Таблица664[[#This Row],[Оптовая цена KRW за 1шт]]</f>
        <v>0</v>
      </c>
      <c r="M98" s="74" t="str">
        <f>IFERROR(Таблица664[[#This Row],[Общее кол-во шт]]*Таблица664[[#This Row],[Оптовая цена USD за 1шт]],"")</f>
        <v/>
      </c>
      <c r="N98" s="57"/>
    </row>
    <row r="99" spans="1:14" s="75" customFormat="1" ht="22.5" hidden="1" customHeight="1">
      <c r="A99" s="44" t="s">
        <v>33676</v>
      </c>
      <c r="B99" s="63"/>
      <c r="C99" s="64"/>
      <c r="D99" s="162" t="s">
        <v>33677</v>
      </c>
      <c r="E99" s="66"/>
      <c r="F99" s="67"/>
      <c r="G99" s="68"/>
      <c r="H99" s="69">
        <v>1417.5</v>
      </c>
      <c r="I99" s="70" t="str">
        <f>IF($H$1="","Введите курс",Таблица664[[#This Row],[Оптовая цена KRW за 1шт]]/$H$1)</f>
        <v>Введите курс</v>
      </c>
      <c r="J99" s="71"/>
      <c r="K99" s="72">
        <f>Таблица664[[#This Row],[Заказ коробок ]]*Таблица664[[#This Row],[Кол-во шт в коробке]]</f>
        <v>0</v>
      </c>
      <c r="L99" s="73">
        <f>Таблица664[[#This Row],[Общее кол-во шт]]*Таблица664[[#This Row],[Оптовая цена KRW за 1шт]]</f>
        <v>0</v>
      </c>
      <c r="M99" s="74" t="str">
        <f>IFERROR(Таблица664[[#This Row],[Общее кол-во шт]]*Таблица664[[#This Row],[Оптовая цена USD за 1шт]],"")</f>
        <v/>
      </c>
      <c r="N99" s="57"/>
    </row>
    <row r="100" spans="1:14" s="75" customFormat="1" ht="22.5" hidden="1" customHeight="1">
      <c r="A100" s="44" t="s">
        <v>33678</v>
      </c>
      <c r="B100" s="63"/>
      <c r="C100" s="64"/>
      <c r="D100" s="162" t="s">
        <v>33679</v>
      </c>
      <c r="E100" s="66"/>
      <c r="F100" s="67"/>
      <c r="G100" s="68"/>
      <c r="H100" s="69">
        <v>1417.5</v>
      </c>
      <c r="I100" s="70" t="str">
        <f>IF($H$1="","Введите курс",Таблица664[[#This Row],[Оптовая цена KRW за 1шт]]/$H$1)</f>
        <v>Введите курс</v>
      </c>
      <c r="J100" s="71"/>
      <c r="K100" s="72">
        <f>Таблица664[[#This Row],[Заказ коробок ]]*Таблица664[[#This Row],[Кол-во шт в коробке]]</f>
        <v>0</v>
      </c>
      <c r="L100" s="73">
        <f>Таблица664[[#This Row],[Общее кол-во шт]]*Таблица664[[#This Row],[Оптовая цена KRW за 1шт]]</f>
        <v>0</v>
      </c>
      <c r="M100" s="74" t="str">
        <f>IFERROR(Таблица664[[#This Row],[Общее кол-во шт]]*Таблица664[[#This Row],[Оптовая цена USD за 1шт]],"")</f>
        <v/>
      </c>
      <c r="N100" s="57"/>
    </row>
    <row r="101" spans="1:14" s="75" customFormat="1" ht="22.5" hidden="1" customHeight="1">
      <c r="A101" s="44" t="s">
        <v>33680</v>
      </c>
      <c r="B101" s="63"/>
      <c r="C101" s="64"/>
      <c r="D101" s="162" t="s">
        <v>33681</v>
      </c>
      <c r="E101" s="66"/>
      <c r="F101" s="67"/>
      <c r="G101" s="68"/>
      <c r="H101" s="69">
        <v>2835</v>
      </c>
      <c r="I101" s="70" t="str">
        <f>IF($H$1="","Введите курс",Таблица664[[#This Row],[Оптовая цена KRW за 1шт]]/$H$1)</f>
        <v>Введите курс</v>
      </c>
      <c r="J101" s="71"/>
      <c r="K101" s="72">
        <f>Таблица664[[#This Row],[Заказ коробок ]]*Таблица664[[#This Row],[Кол-во шт в коробке]]</f>
        <v>0</v>
      </c>
      <c r="L101" s="73">
        <f>Таблица664[[#This Row],[Общее кол-во шт]]*Таблица664[[#This Row],[Оптовая цена KRW за 1шт]]</f>
        <v>0</v>
      </c>
      <c r="M101" s="74" t="str">
        <f>IFERROR(Таблица664[[#This Row],[Общее кол-во шт]]*Таблица664[[#This Row],[Оптовая цена USD за 1шт]],"")</f>
        <v/>
      </c>
      <c r="N101" s="57"/>
    </row>
    <row r="102" spans="1:14" s="75" customFormat="1" ht="22.5" hidden="1" customHeight="1">
      <c r="A102" s="44" t="s">
        <v>33682</v>
      </c>
      <c r="B102" s="63"/>
      <c r="C102" s="64"/>
      <c r="D102" s="162" t="s">
        <v>33683</v>
      </c>
      <c r="E102" s="66"/>
      <c r="F102" s="67"/>
      <c r="G102" s="68"/>
      <c r="H102" s="69">
        <v>2835</v>
      </c>
      <c r="I102" s="70" t="str">
        <f>IF($H$1="","Введите курс",Таблица664[[#This Row],[Оптовая цена KRW за 1шт]]/$H$1)</f>
        <v>Введите курс</v>
      </c>
      <c r="J102" s="71"/>
      <c r="K102" s="72">
        <f>Таблица664[[#This Row],[Заказ коробок ]]*Таблица664[[#This Row],[Кол-во шт в коробке]]</f>
        <v>0</v>
      </c>
      <c r="L102" s="73">
        <f>Таблица664[[#This Row],[Общее кол-во шт]]*Таблица664[[#This Row],[Оптовая цена KRW за 1шт]]</f>
        <v>0</v>
      </c>
      <c r="M102" s="74" t="str">
        <f>IFERROR(Таблица664[[#This Row],[Общее кол-во шт]]*Таблица664[[#This Row],[Оптовая цена USD за 1шт]],"")</f>
        <v/>
      </c>
      <c r="N102" s="57"/>
    </row>
    <row r="103" spans="1:14" s="75" customFormat="1" ht="22.5" hidden="1" customHeight="1">
      <c r="A103" s="44" t="s">
        <v>33684</v>
      </c>
      <c r="B103" s="190"/>
      <c r="C103" s="191"/>
      <c r="D103" s="289" t="s">
        <v>33685</v>
      </c>
      <c r="E103" s="192"/>
      <c r="F103" s="193"/>
      <c r="G103" s="194"/>
      <c r="H103" s="195">
        <v>2835</v>
      </c>
      <c r="I103" s="196" t="str">
        <f>IF($H$1="","Введите курс",Таблица664[[#This Row],[Оптовая цена KRW за 1шт]]/$H$1)</f>
        <v>Введите курс</v>
      </c>
      <c r="J103" s="197"/>
      <c r="K103" s="198">
        <f>Таблица664[[#This Row],[Заказ коробок ]]*Таблица664[[#This Row],[Кол-во шт в коробке]]</f>
        <v>0</v>
      </c>
      <c r="L103" s="199">
        <f>Таблица664[[#This Row],[Общее кол-во шт]]*Таблица664[[#This Row],[Оптовая цена KRW за 1шт]]</f>
        <v>0</v>
      </c>
      <c r="M103" s="200" t="str">
        <f>IFERROR(Таблица664[[#This Row],[Общее кол-во шт]]*Таблица664[[#This Row],[Оптовая цена USD за 1шт]],"")</f>
        <v/>
      </c>
      <c r="N103" s="201"/>
    </row>
  </sheetData>
  <sheetProtection algorithmName="SHA-512" hashValue="TOvSIXkduyX73ORev3s6ICqqH2wwywxLNLtddrFf3Uy9gmGgZ1CNtQBV3VEXybEWAGOYPHmOZ5msYRxoJQjnvw==" saltValue="/kgclZM+XoN0mpEMFnsZTA==" spinCount="100000" sheet="1" autoFilter="0" pivotTables="0"/>
  <mergeCells count="2">
    <mergeCell ref="A1:C1"/>
    <mergeCell ref="D1:F1"/>
  </mergeCells>
  <conditionalFormatting sqref="A90:A1048576">
    <cfRule type="duplicateValues" dxfId="1064" priority="1"/>
  </conditionalFormatting>
  <conditionalFormatting sqref="A90:A1048576">
    <cfRule type="duplicateValues" dxfId="1063" priority="2"/>
    <cfRule type="duplicateValues" dxfId="1062" priority="3"/>
    <cfRule type="duplicateValues" dxfId="1061" priority="4"/>
  </conditionalFormatting>
  <conditionalFormatting sqref="A3:A103">
    <cfRule type="duplicateValues" dxfId="1060" priority="5"/>
  </conditionalFormatting>
  <conditionalFormatting sqref="A3:A103">
    <cfRule type="duplicateValues" dxfId="1059" priority="6"/>
    <cfRule type="duplicateValues" dxfId="1058" priority="7"/>
    <cfRule type="duplicateValues" dxfId="1057" priority="8"/>
  </conditionalFormatting>
  <conditionalFormatting sqref="A3:A103">
    <cfRule type="duplicateValues" dxfId="1056" priority="9"/>
  </conditionalFormatting>
  <conditionalFormatting sqref="A3:A103">
    <cfRule type="duplicateValues" dxfId="1055" priority="10"/>
    <cfRule type="duplicateValues" dxfId="1054" priority="11"/>
    <cfRule type="duplicateValues" dxfId="1053" priority="12"/>
  </conditionalFormatting>
  <hyperlinks>
    <hyperlink ref="G1" r:id="rId1" xr:uid="{1D4EBF43-6B1C-455C-8FEA-C7CB251A8937}"/>
    <hyperlink ref="N1" location="Главная!A1" display="Вернуться на Главную" xr:uid="{85C11631-599D-45C7-9C23-114A31E3E3F1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D2118-031E-4AB1-841A-64AE1889783E}">
  <sheetPr>
    <pageSetUpPr fitToPage="1"/>
  </sheetPr>
  <dimension ref="A1:N41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>
        <v>2080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SUM(J3:J41)</f>
        <v>0</v>
      </c>
      <c r="K1" s="168">
        <f>SUM(K3:K41)</f>
        <v>0</v>
      </c>
      <c r="L1" s="169">
        <f>SUM(L3:L41)</f>
        <v>0</v>
      </c>
      <c r="M1" s="170">
        <f>SUM(M3:M41)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31545</v>
      </c>
      <c r="B3" s="14" t="s">
        <v>31546</v>
      </c>
      <c r="C3" s="45" t="s">
        <v>31547</v>
      </c>
      <c r="D3" s="46" t="s">
        <v>31548</v>
      </c>
      <c r="E3" s="53"/>
      <c r="F3" s="15"/>
      <c r="G3" s="47">
        <v>36</v>
      </c>
      <c r="H3" s="16">
        <v>905</v>
      </c>
      <c r="I3" s="17" t="str">
        <f>IF($H$1="","Введите курс",Таблица658[[#This Row],[Оптовая цена KRW за 1шт]]/$H$1)</f>
        <v>Введите курс</v>
      </c>
      <c r="J3" s="48"/>
      <c r="K3" s="18">
        <f>Таблица658[[#This Row],[Заказ коробок ]]*Таблица658[[#This Row],[Кол-во шт в коробке]]</f>
        <v>0</v>
      </c>
      <c r="L3" s="16">
        <f>Таблица658[[#This Row],[Общее кол-во шт]]*Таблица658[[#This Row],[Оптовая цена KRW за 1шт]]</f>
        <v>0</v>
      </c>
      <c r="M3" s="19" t="str">
        <f>IFERROR(Таблица658[[#This Row],[Общее кол-во шт]]*Таблица658[[#This Row],[Оптовая цена USD за 1шт]],"")</f>
        <v/>
      </c>
      <c r="N3" s="49"/>
    </row>
    <row r="4" spans="1:14" ht="22.5" customHeight="1">
      <c r="A4" s="44" t="s">
        <v>31549</v>
      </c>
      <c r="B4" s="14" t="s">
        <v>31550</v>
      </c>
      <c r="C4" s="50" t="s">
        <v>31551</v>
      </c>
      <c r="D4" s="46" t="s">
        <v>31552</v>
      </c>
      <c r="E4" s="16"/>
      <c r="F4" s="15"/>
      <c r="G4" s="47">
        <v>36</v>
      </c>
      <c r="H4" s="55">
        <v>905</v>
      </c>
      <c r="I4" s="17" t="str">
        <f>IF($H$1="","Введите курс",Таблица658[[#This Row],[Оптовая цена KRW за 1шт]]/$H$1)</f>
        <v>Введите курс</v>
      </c>
      <c r="J4" s="48"/>
      <c r="K4" s="18">
        <f>Таблица658[[#This Row],[Заказ коробок ]]*Таблица658[[#This Row],[Кол-во шт в коробке]]</f>
        <v>0</v>
      </c>
      <c r="L4" s="54">
        <f>Таблица658[[#This Row],[Общее кол-во шт]]*Таблица658[[#This Row],[Оптовая цена KRW за 1шт]]</f>
        <v>0</v>
      </c>
      <c r="M4" s="19" t="str">
        <f>IFERROR(Таблица658[[#This Row],[Общее кол-во шт]]*Таблица658[[#This Row],[Оптовая цена USD за 1шт]],"")</f>
        <v/>
      </c>
      <c r="N4" s="49"/>
    </row>
    <row r="5" spans="1:14" ht="22.5" customHeight="1">
      <c r="A5" s="44" t="s">
        <v>31553</v>
      </c>
      <c r="B5" s="14" t="s">
        <v>31554</v>
      </c>
      <c r="C5" s="50" t="s">
        <v>31555</v>
      </c>
      <c r="D5" s="46" t="s">
        <v>31556</v>
      </c>
      <c r="E5" s="16"/>
      <c r="F5" s="15"/>
      <c r="G5" s="47">
        <v>36</v>
      </c>
      <c r="H5" s="55">
        <v>1175</v>
      </c>
      <c r="I5" s="17" t="str">
        <f>IF($H$1="","Введите курс",Таблица658[[#This Row],[Оптовая цена KRW за 1шт]]/$H$1)</f>
        <v>Введите курс</v>
      </c>
      <c r="J5" s="48"/>
      <c r="K5" s="18">
        <f>Таблица658[[#This Row],[Заказ коробок ]]*Таблица658[[#This Row],[Кол-во шт в коробке]]</f>
        <v>0</v>
      </c>
      <c r="L5" s="54">
        <f>Таблица658[[#This Row],[Общее кол-во шт]]*Таблица658[[#This Row],[Оптовая цена KRW за 1шт]]</f>
        <v>0</v>
      </c>
      <c r="M5" s="19" t="str">
        <f>IFERROR(Таблица658[[#This Row],[Общее кол-во шт]]*Таблица658[[#This Row],[Оптовая цена USD за 1шт]],"")</f>
        <v/>
      </c>
      <c r="N5" s="49"/>
    </row>
    <row r="6" spans="1:14" ht="22.5" customHeight="1">
      <c r="A6" s="44" t="s">
        <v>31557</v>
      </c>
      <c r="B6" s="14" t="s">
        <v>31558</v>
      </c>
      <c r="C6" s="50" t="s">
        <v>31559</v>
      </c>
      <c r="D6" s="46" t="s">
        <v>31560</v>
      </c>
      <c r="E6" s="16"/>
      <c r="F6" s="15"/>
      <c r="G6" s="47">
        <v>36</v>
      </c>
      <c r="H6" s="55">
        <v>1175</v>
      </c>
      <c r="I6" s="17" t="str">
        <f>IF($H$1="","Введите курс",Таблица658[[#This Row],[Оптовая цена KRW за 1шт]]/$H$1)</f>
        <v>Введите курс</v>
      </c>
      <c r="J6" s="48"/>
      <c r="K6" s="18">
        <f>Таблица658[[#This Row],[Заказ коробок ]]*Таблица658[[#This Row],[Кол-во шт в коробке]]</f>
        <v>0</v>
      </c>
      <c r="L6" s="54">
        <f>Таблица658[[#This Row],[Общее кол-во шт]]*Таблица658[[#This Row],[Оптовая цена KRW за 1шт]]</f>
        <v>0</v>
      </c>
      <c r="M6" s="19" t="str">
        <f>IFERROR(Таблица658[[#This Row],[Общее кол-во шт]]*Таблица658[[#This Row],[Оптовая цена USD за 1шт]],"")</f>
        <v/>
      </c>
      <c r="N6" s="49"/>
    </row>
    <row r="7" spans="1:14" ht="22.5" customHeight="1">
      <c r="A7" s="44" t="s">
        <v>31561</v>
      </c>
      <c r="B7" s="14"/>
      <c r="C7" s="50" t="s">
        <v>31562</v>
      </c>
      <c r="D7" s="46" t="s">
        <v>31563</v>
      </c>
      <c r="E7" s="16"/>
      <c r="F7" s="15"/>
      <c r="G7" s="47">
        <v>50</v>
      </c>
      <c r="H7" s="55">
        <v>1121</v>
      </c>
      <c r="I7" s="17" t="str">
        <f>IF($H$1="","Введите курс",Таблица658[[#This Row],[Оптовая цена KRW за 1шт]]/$H$1)</f>
        <v>Введите курс</v>
      </c>
      <c r="J7" s="48"/>
      <c r="K7" s="18">
        <f>Таблица658[[#This Row],[Заказ коробок ]]*Таблица658[[#This Row],[Кол-во шт в коробке]]</f>
        <v>0</v>
      </c>
      <c r="L7" s="54">
        <f>Таблица658[[#This Row],[Общее кол-во шт]]*Таблица658[[#This Row],[Оптовая цена KRW за 1шт]]</f>
        <v>0</v>
      </c>
      <c r="M7" s="19" t="str">
        <f>IFERROR(Таблица658[[#This Row],[Общее кол-во шт]]*Таблица658[[#This Row],[Оптовая цена USD за 1шт]],"")</f>
        <v/>
      </c>
      <c r="N7" s="49"/>
    </row>
    <row r="8" spans="1:14" ht="22.5" customHeight="1">
      <c r="A8" s="44" t="s">
        <v>31564</v>
      </c>
      <c r="B8" s="14" t="s">
        <v>31565</v>
      </c>
      <c r="C8" s="50" t="s">
        <v>31566</v>
      </c>
      <c r="D8" s="46" t="s">
        <v>31567</v>
      </c>
      <c r="E8" s="16"/>
      <c r="F8" s="15"/>
      <c r="G8" s="47">
        <v>8</v>
      </c>
      <c r="H8" s="55">
        <v>4536</v>
      </c>
      <c r="I8" s="17" t="str">
        <f>IF($H$1="","Введите курс",Таблица658[[#This Row],[Оптовая цена KRW за 1шт]]/$H$1)</f>
        <v>Введите курс</v>
      </c>
      <c r="J8" s="48"/>
      <c r="K8" s="18">
        <f>Таблица658[[#This Row],[Заказ коробок ]]*Таблица658[[#This Row],[Кол-во шт в коробке]]</f>
        <v>0</v>
      </c>
      <c r="L8" s="54">
        <f>Таблица658[[#This Row],[Общее кол-во шт]]*Таблица658[[#This Row],[Оптовая цена KRW за 1шт]]</f>
        <v>0</v>
      </c>
      <c r="M8" s="19" t="str">
        <f>IFERROR(Таблица658[[#This Row],[Общее кол-во шт]]*Таблица658[[#This Row],[Оптовая цена USD за 1шт]],"")</f>
        <v/>
      </c>
      <c r="N8" s="49"/>
    </row>
    <row r="9" spans="1:14" ht="22.5" customHeight="1">
      <c r="A9" s="44" t="s">
        <v>31568</v>
      </c>
      <c r="B9" s="14" t="s">
        <v>31569</v>
      </c>
      <c r="C9" s="50" t="s">
        <v>31570</v>
      </c>
      <c r="D9" s="46" t="s">
        <v>31571</v>
      </c>
      <c r="E9" s="16"/>
      <c r="F9" s="15"/>
      <c r="G9" s="47">
        <v>8</v>
      </c>
      <c r="H9" s="55">
        <v>4536</v>
      </c>
      <c r="I9" s="17" t="str">
        <f>IF($H$1="","Введите курс",Таблица658[[#This Row],[Оптовая цена KRW за 1шт]]/$H$1)</f>
        <v>Введите курс</v>
      </c>
      <c r="J9" s="48"/>
      <c r="K9" s="18">
        <f>Таблица658[[#This Row],[Заказ коробок ]]*Таблица658[[#This Row],[Кол-во шт в коробке]]</f>
        <v>0</v>
      </c>
      <c r="L9" s="54">
        <f>Таблица658[[#This Row],[Общее кол-во шт]]*Таблица658[[#This Row],[Оптовая цена KRW за 1шт]]</f>
        <v>0</v>
      </c>
      <c r="M9" s="19" t="str">
        <f>IFERROR(Таблица658[[#This Row],[Общее кол-во шт]]*Таблица658[[#This Row],[Оптовая цена USD за 1шт]],"")</f>
        <v/>
      </c>
      <c r="N9" s="49"/>
    </row>
    <row r="10" spans="1:14" ht="22.5" customHeight="1">
      <c r="A10" s="44" t="s">
        <v>31572</v>
      </c>
      <c r="B10" s="14" t="s">
        <v>31573</v>
      </c>
      <c r="C10" s="50" t="s">
        <v>31574</v>
      </c>
      <c r="D10" s="46" t="s">
        <v>31575</v>
      </c>
      <c r="E10" s="16"/>
      <c r="F10" s="15"/>
      <c r="G10" s="47">
        <v>36</v>
      </c>
      <c r="H10" s="55">
        <v>1229</v>
      </c>
      <c r="I10" s="17" t="str">
        <f>IF($H$1="","Введите курс",Таблица658[[#This Row],[Оптовая цена KRW за 1шт]]/$H$1)</f>
        <v>Введите курс</v>
      </c>
      <c r="J10" s="48"/>
      <c r="K10" s="18">
        <f>Таблица658[[#This Row],[Заказ коробок ]]*Таблица658[[#This Row],[Кол-во шт в коробке]]</f>
        <v>0</v>
      </c>
      <c r="L10" s="54">
        <f>Таблица658[[#This Row],[Общее кол-во шт]]*Таблица658[[#This Row],[Оптовая цена KRW за 1шт]]</f>
        <v>0</v>
      </c>
      <c r="M10" s="19" t="str">
        <f>IFERROR(Таблица658[[#This Row],[Общее кол-во шт]]*Таблица658[[#This Row],[Оптовая цена USD за 1шт]],"")</f>
        <v/>
      </c>
      <c r="N10" s="49"/>
    </row>
    <row r="11" spans="1:14" ht="22.5" customHeight="1">
      <c r="A11" s="44" t="s">
        <v>31576</v>
      </c>
      <c r="B11" s="14" t="s">
        <v>31577</v>
      </c>
      <c r="C11" s="50" t="s">
        <v>31578</v>
      </c>
      <c r="D11" s="46" t="s">
        <v>31579</v>
      </c>
      <c r="E11" s="16"/>
      <c r="F11" s="15"/>
      <c r="G11" s="47">
        <v>36</v>
      </c>
      <c r="H11" s="55">
        <v>1229</v>
      </c>
      <c r="I11" s="17" t="str">
        <f>IF($H$1="","Введите курс",Таблица658[[#This Row],[Оптовая цена KRW за 1шт]]/$H$1)</f>
        <v>Введите курс</v>
      </c>
      <c r="J11" s="48"/>
      <c r="K11" s="18">
        <f>Таблица658[[#This Row],[Заказ коробок ]]*Таблица658[[#This Row],[Кол-во шт в коробке]]</f>
        <v>0</v>
      </c>
      <c r="L11" s="54">
        <f>Таблица658[[#This Row],[Общее кол-во шт]]*Таблица658[[#This Row],[Оптовая цена KRW за 1шт]]</f>
        <v>0</v>
      </c>
      <c r="M11" s="19" t="str">
        <f>IFERROR(Таблица658[[#This Row],[Общее кол-во шт]]*Таблица658[[#This Row],[Оптовая цена USD за 1шт]],"")</f>
        <v/>
      </c>
      <c r="N11" s="49"/>
    </row>
    <row r="12" spans="1:14" ht="22.5" customHeight="1">
      <c r="A12" s="44" t="s">
        <v>31580</v>
      </c>
      <c r="B12" s="14" t="s">
        <v>31581</v>
      </c>
      <c r="C12" s="50" t="s">
        <v>31582</v>
      </c>
      <c r="D12" s="46" t="s">
        <v>31583</v>
      </c>
      <c r="E12" s="16"/>
      <c r="F12" s="15"/>
      <c r="G12" s="47">
        <v>36</v>
      </c>
      <c r="H12" s="55">
        <v>1080</v>
      </c>
      <c r="I12" s="17" t="str">
        <f>IF($H$1="","Введите курс",Таблица658[[#This Row],[Оптовая цена KRW за 1шт]]/$H$1)</f>
        <v>Введите курс</v>
      </c>
      <c r="J12" s="48"/>
      <c r="K12" s="18">
        <f>Таблица658[[#This Row],[Заказ коробок ]]*Таблица658[[#This Row],[Кол-во шт в коробке]]</f>
        <v>0</v>
      </c>
      <c r="L12" s="54">
        <f>Таблица658[[#This Row],[Общее кол-во шт]]*Таблица658[[#This Row],[Оптовая цена KRW за 1шт]]</f>
        <v>0</v>
      </c>
      <c r="M12" s="19" t="str">
        <f>IFERROR(Таблица658[[#This Row],[Общее кол-во шт]]*Таблица658[[#This Row],[Оптовая цена USD за 1шт]],"")</f>
        <v/>
      </c>
      <c r="N12" s="49"/>
    </row>
    <row r="13" spans="1:14" ht="22.5" customHeight="1">
      <c r="A13" s="44" t="s">
        <v>31584</v>
      </c>
      <c r="B13" s="14" t="s">
        <v>31585</v>
      </c>
      <c r="C13" s="50" t="s">
        <v>31586</v>
      </c>
      <c r="D13" s="46" t="s">
        <v>31587</v>
      </c>
      <c r="E13" s="16"/>
      <c r="F13" s="15"/>
      <c r="G13" s="47">
        <v>36</v>
      </c>
      <c r="H13" s="55">
        <v>1080</v>
      </c>
      <c r="I13" s="17" t="str">
        <f>IF($H$1="","Введите курс",Таблица658[[#This Row],[Оптовая цена KRW за 1шт]]/$H$1)</f>
        <v>Введите курс</v>
      </c>
      <c r="J13" s="48"/>
      <c r="K13" s="18">
        <f>Таблица658[[#This Row],[Заказ коробок ]]*Таблица658[[#This Row],[Кол-во шт в коробке]]</f>
        <v>0</v>
      </c>
      <c r="L13" s="54">
        <f>Таблица658[[#This Row],[Общее кол-во шт]]*Таблица658[[#This Row],[Оптовая цена KRW за 1шт]]</f>
        <v>0</v>
      </c>
      <c r="M13" s="19" t="str">
        <f>IFERROR(Таблица658[[#This Row],[Общее кол-во шт]]*Таблица658[[#This Row],[Оптовая цена USD за 1шт]],"")</f>
        <v/>
      </c>
      <c r="N13" s="49"/>
    </row>
    <row r="14" spans="1:14" ht="22.5" customHeight="1">
      <c r="A14" s="44" t="s">
        <v>31588</v>
      </c>
      <c r="B14" s="14" t="s">
        <v>31589</v>
      </c>
      <c r="C14" s="50" t="s">
        <v>31590</v>
      </c>
      <c r="D14" s="46" t="s">
        <v>31591</v>
      </c>
      <c r="E14" s="16"/>
      <c r="F14" s="15"/>
      <c r="G14" s="47">
        <v>6</v>
      </c>
      <c r="H14" s="55">
        <v>1782</v>
      </c>
      <c r="I14" s="17" t="str">
        <f>IF($H$1="","Введите курс",Таблица658[[#This Row],[Оптовая цена KRW за 1шт]]/$H$1)</f>
        <v>Введите курс</v>
      </c>
      <c r="J14" s="48"/>
      <c r="K14" s="18">
        <f>Таблица658[[#This Row],[Заказ коробок ]]*Таблица658[[#This Row],[Кол-во шт в коробке]]</f>
        <v>0</v>
      </c>
      <c r="L14" s="54">
        <f>Таблица658[[#This Row],[Общее кол-во шт]]*Таблица658[[#This Row],[Оптовая цена KRW за 1шт]]</f>
        <v>0</v>
      </c>
      <c r="M14" s="19" t="str">
        <f>IFERROR(Таблица658[[#This Row],[Общее кол-во шт]]*Таблица658[[#This Row],[Оптовая цена USD за 1шт]],"")</f>
        <v/>
      </c>
      <c r="N14" s="49"/>
    </row>
    <row r="15" spans="1:14" ht="22.5" customHeight="1">
      <c r="A15" s="44" t="s">
        <v>31592</v>
      </c>
      <c r="B15" s="14" t="s">
        <v>31593</v>
      </c>
      <c r="C15" s="50" t="s">
        <v>31594</v>
      </c>
      <c r="D15" s="46" t="s">
        <v>31595</v>
      </c>
      <c r="E15" s="16"/>
      <c r="F15" s="15"/>
      <c r="G15" s="47">
        <v>6</v>
      </c>
      <c r="H15" s="55">
        <v>1782</v>
      </c>
      <c r="I15" s="17" t="str">
        <f>IF($H$1="","Введите курс",Таблица658[[#This Row],[Оптовая цена KRW за 1шт]]/$H$1)</f>
        <v>Введите курс</v>
      </c>
      <c r="J15" s="48"/>
      <c r="K15" s="18">
        <f>Таблица658[[#This Row],[Заказ коробок ]]*Таблица658[[#This Row],[Кол-во шт в коробке]]</f>
        <v>0</v>
      </c>
      <c r="L15" s="54">
        <f>Таблица658[[#This Row],[Общее кол-во шт]]*Таблица658[[#This Row],[Оптовая цена KRW за 1шт]]</f>
        <v>0</v>
      </c>
      <c r="M15" s="19" t="str">
        <f>IFERROR(Таблица658[[#This Row],[Общее кол-во шт]]*Таблица658[[#This Row],[Оптовая цена USD за 1шт]],"")</f>
        <v/>
      </c>
      <c r="N15" s="49"/>
    </row>
    <row r="16" spans="1:14" ht="22.5" customHeight="1">
      <c r="A16" s="44" t="s">
        <v>31596</v>
      </c>
      <c r="B16" s="14" t="s">
        <v>31597</v>
      </c>
      <c r="C16" s="50" t="s">
        <v>31598</v>
      </c>
      <c r="D16" s="46" t="s">
        <v>31599</v>
      </c>
      <c r="E16" s="16"/>
      <c r="F16" s="15"/>
      <c r="G16" s="47">
        <v>36</v>
      </c>
      <c r="H16" s="55">
        <v>1175</v>
      </c>
      <c r="I16" s="17" t="str">
        <f>IF($H$1="","Введите курс",Таблица658[[#This Row],[Оптовая цена KRW за 1шт]]/$H$1)</f>
        <v>Введите курс</v>
      </c>
      <c r="J16" s="48"/>
      <c r="K16" s="18">
        <f>Таблица658[[#This Row],[Заказ коробок ]]*Таблица658[[#This Row],[Кол-во шт в коробке]]</f>
        <v>0</v>
      </c>
      <c r="L16" s="54">
        <f>Таблица658[[#This Row],[Общее кол-во шт]]*Таблица658[[#This Row],[Оптовая цена KRW за 1шт]]</f>
        <v>0</v>
      </c>
      <c r="M16" s="19" t="str">
        <f>IFERROR(Таблица658[[#This Row],[Общее кол-во шт]]*Таблица658[[#This Row],[Оптовая цена USD за 1шт]],"")</f>
        <v/>
      </c>
      <c r="N16" s="49"/>
    </row>
    <row r="17" spans="1:14" ht="22.5" customHeight="1">
      <c r="A17" s="44" t="s">
        <v>31600</v>
      </c>
      <c r="B17" s="14" t="s">
        <v>31601</v>
      </c>
      <c r="C17" s="50" t="s">
        <v>31602</v>
      </c>
      <c r="D17" s="46" t="s">
        <v>31603</v>
      </c>
      <c r="E17" s="16"/>
      <c r="F17" s="15"/>
      <c r="G17" s="47">
        <v>36</v>
      </c>
      <c r="H17" s="55">
        <v>810</v>
      </c>
      <c r="I17" s="17" t="str">
        <f>IF($H$1="","Введите курс",Таблица658[[#This Row],[Оптовая цена KRW за 1шт]]/$H$1)</f>
        <v>Введите курс</v>
      </c>
      <c r="J17" s="48"/>
      <c r="K17" s="18">
        <f>Таблица658[[#This Row],[Заказ коробок ]]*Таблица658[[#This Row],[Кол-во шт в коробке]]</f>
        <v>0</v>
      </c>
      <c r="L17" s="54">
        <f>Таблица658[[#This Row],[Общее кол-во шт]]*Таблица658[[#This Row],[Оптовая цена KRW за 1шт]]</f>
        <v>0</v>
      </c>
      <c r="M17" s="19" t="str">
        <f>IFERROR(Таблица658[[#This Row],[Общее кол-во шт]]*Таблица658[[#This Row],[Оптовая цена USD за 1шт]],"")</f>
        <v/>
      </c>
      <c r="N17" s="49"/>
    </row>
    <row r="18" spans="1:14" ht="22.5" customHeight="1">
      <c r="A18" s="44" t="s">
        <v>31604</v>
      </c>
      <c r="B18" s="14" t="s">
        <v>31605</v>
      </c>
      <c r="C18" s="50" t="s">
        <v>31606</v>
      </c>
      <c r="D18" s="46" t="s">
        <v>31607</v>
      </c>
      <c r="E18" s="16"/>
      <c r="F18" s="15"/>
      <c r="G18" s="47">
        <v>36</v>
      </c>
      <c r="H18" s="55">
        <v>810</v>
      </c>
      <c r="I18" s="17" t="str">
        <f>IF($H$1="","Введите курс",Таблица658[[#This Row],[Оптовая цена KRW за 1шт]]/$H$1)</f>
        <v>Введите курс</v>
      </c>
      <c r="J18" s="48"/>
      <c r="K18" s="18">
        <f>Таблица658[[#This Row],[Заказ коробок ]]*Таблица658[[#This Row],[Кол-во шт в коробке]]</f>
        <v>0</v>
      </c>
      <c r="L18" s="54">
        <f>Таблица658[[#This Row],[Общее кол-во шт]]*Таблица658[[#This Row],[Оптовая цена KRW за 1шт]]</f>
        <v>0</v>
      </c>
      <c r="M18" s="19" t="str">
        <f>IFERROR(Таблица658[[#This Row],[Общее кол-во шт]]*Таблица658[[#This Row],[Оптовая цена USD за 1шт]],"")</f>
        <v/>
      </c>
      <c r="N18" s="49"/>
    </row>
    <row r="19" spans="1:14" ht="22.5" customHeight="1">
      <c r="A19" s="44" t="s">
        <v>31608</v>
      </c>
      <c r="B19" s="14" t="s">
        <v>31609</v>
      </c>
      <c r="C19" s="50" t="s">
        <v>31610</v>
      </c>
      <c r="D19" s="46" t="s">
        <v>31611</v>
      </c>
      <c r="E19" s="16"/>
      <c r="F19" s="15"/>
      <c r="G19" s="47">
        <v>36</v>
      </c>
      <c r="H19" s="55">
        <v>810</v>
      </c>
      <c r="I19" s="17" t="str">
        <f>IF($H$1="","Введите курс",Таблица658[[#This Row],[Оптовая цена KRW за 1шт]]/$H$1)</f>
        <v>Введите курс</v>
      </c>
      <c r="J19" s="48"/>
      <c r="K19" s="18">
        <f>Таблица658[[#This Row],[Заказ коробок ]]*Таблица658[[#This Row],[Кол-во шт в коробке]]</f>
        <v>0</v>
      </c>
      <c r="L19" s="54">
        <f>Таблица658[[#This Row],[Общее кол-во шт]]*Таблица658[[#This Row],[Оптовая цена KRW за 1шт]]</f>
        <v>0</v>
      </c>
      <c r="M19" s="19" t="str">
        <f>IFERROR(Таблица658[[#This Row],[Общее кол-во шт]]*Таблица658[[#This Row],[Оптовая цена USD за 1шт]],"")</f>
        <v/>
      </c>
      <c r="N19" s="49"/>
    </row>
    <row r="20" spans="1:14" ht="22.5" customHeight="1">
      <c r="A20" s="44" t="s">
        <v>31612</v>
      </c>
      <c r="B20" s="14" t="s">
        <v>31613</v>
      </c>
      <c r="C20" s="50" t="s">
        <v>31614</v>
      </c>
      <c r="D20" s="46" t="s">
        <v>31615</v>
      </c>
      <c r="E20" s="16"/>
      <c r="F20" s="15"/>
      <c r="G20" s="47">
        <v>24</v>
      </c>
      <c r="H20" s="55">
        <v>527</v>
      </c>
      <c r="I20" s="17" t="str">
        <f>IF($H$1="","Введите курс",Таблица658[[#This Row],[Оптовая цена KRW за 1шт]]/$H$1)</f>
        <v>Введите курс</v>
      </c>
      <c r="J20" s="48"/>
      <c r="K20" s="18">
        <f>Таблица658[[#This Row],[Заказ коробок ]]*Таблица658[[#This Row],[Кол-во шт в коробке]]</f>
        <v>0</v>
      </c>
      <c r="L20" s="54">
        <f>Таблица658[[#This Row],[Общее кол-во шт]]*Таблица658[[#This Row],[Оптовая цена KRW за 1шт]]</f>
        <v>0</v>
      </c>
      <c r="M20" s="19" t="str">
        <f>IFERROR(Таблица658[[#This Row],[Общее кол-во шт]]*Таблица658[[#This Row],[Оптовая цена USD за 1шт]],"")</f>
        <v/>
      </c>
      <c r="N20" s="49"/>
    </row>
    <row r="21" spans="1:14" ht="22.5" customHeight="1">
      <c r="A21" s="44" t="s">
        <v>31616</v>
      </c>
      <c r="B21" s="14" t="s">
        <v>31617</v>
      </c>
      <c r="C21" s="50" t="s">
        <v>31618</v>
      </c>
      <c r="D21" s="46" t="s">
        <v>31619</v>
      </c>
      <c r="E21" s="16"/>
      <c r="F21" s="15"/>
      <c r="G21" s="47">
        <v>24</v>
      </c>
      <c r="H21" s="55">
        <v>527</v>
      </c>
      <c r="I21" s="17" t="str">
        <f>IF($H$1="","Введите курс",Таблица658[[#This Row],[Оптовая цена KRW за 1шт]]/$H$1)</f>
        <v>Введите курс</v>
      </c>
      <c r="J21" s="48"/>
      <c r="K21" s="18">
        <f>Таблица658[[#This Row],[Заказ коробок ]]*Таблица658[[#This Row],[Кол-во шт в коробке]]</f>
        <v>0</v>
      </c>
      <c r="L21" s="54">
        <f>Таблица658[[#This Row],[Общее кол-во шт]]*Таблица658[[#This Row],[Оптовая цена KRW за 1шт]]</f>
        <v>0</v>
      </c>
      <c r="M21" s="19" t="str">
        <f>IFERROR(Таблица658[[#This Row],[Общее кол-во шт]]*Таблица658[[#This Row],[Оптовая цена USD за 1шт]],"")</f>
        <v/>
      </c>
      <c r="N21" s="49"/>
    </row>
    <row r="22" spans="1:14" ht="22.5" customHeight="1">
      <c r="A22" s="44" t="s">
        <v>31620</v>
      </c>
      <c r="B22" s="14" t="s">
        <v>31621</v>
      </c>
      <c r="C22" s="50" t="s">
        <v>31622</v>
      </c>
      <c r="D22" s="46" t="s">
        <v>31623</v>
      </c>
      <c r="E22" s="16"/>
      <c r="F22" s="15"/>
      <c r="G22" s="47">
        <v>36</v>
      </c>
      <c r="H22" s="55">
        <v>1229</v>
      </c>
      <c r="I22" s="17" t="str">
        <f>IF($H$1="","Введите курс",Таблица658[[#This Row],[Оптовая цена KRW за 1шт]]/$H$1)</f>
        <v>Введите курс</v>
      </c>
      <c r="J22" s="48"/>
      <c r="K22" s="18">
        <f>Таблица658[[#This Row],[Заказ коробок ]]*Таблица658[[#This Row],[Кол-во шт в коробке]]</f>
        <v>0</v>
      </c>
      <c r="L22" s="54">
        <f>Таблица658[[#This Row],[Общее кол-во шт]]*Таблица658[[#This Row],[Оптовая цена KRW за 1шт]]</f>
        <v>0</v>
      </c>
      <c r="M22" s="19" t="str">
        <f>IFERROR(Таблица658[[#This Row],[Общее кол-во шт]]*Таблица658[[#This Row],[Оптовая цена USD за 1шт]],"")</f>
        <v/>
      </c>
      <c r="N22" s="49"/>
    </row>
    <row r="23" spans="1:14" ht="22.5" customHeight="1">
      <c r="A23" s="44" t="s">
        <v>31624</v>
      </c>
      <c r="B23" s="14" t="s">
        <v>31625</v>
      </c>
      <c r="C23" s="50" t="s">
        <v>31626</v>
      </c>
      <c r="D23" s="46" t="s">
        <v>31627</v>
      </c>
      <c r="E23" s="16"/>
      <c r="F23" s="15"/>
      <c r="G23" s="47">
        <v>8</v>
      </c>
      <c r="H23" s="55">
        <v>4401</v>
      </c>
      <c r="I23" s="17" t="str">
        <f>IF($H$1="","Введите курс",Таблица658[[#This Row],[Оптовая цена KRW за 1шт]]/$H$1)</f>
        <v>Введите курс</v>
      </c>
      <c r="J23" s="48"/>
      <c r="K23" s="18">
        <f>Таблица658[[#This Row],[Заказ коробок ]]*Таблица658[[#This Row],[Кол-во шт в коробке]]</f>
        <v>0</v>
      </c>
      <c r="L23" s="54">
        <f>Таблица658[[#This Row],[Общее кол-во шт]]*Таблица658[[#This Row],[Оптовая цена KRW за 1шт]]</f>
        <v>0</v>
      </c>
      <c r="M23" s="19" t="str">
        <f>IFERROR(Таблица658[[#This Row],[Общее кол-во шт]]*Таблица658[[#This Row],[Оптовая цена USD за 1шт]],"")</f>
        <v/>
      </c>
      <c r="N23" s="49"/>
    </row>
    <row r="24" spans="1:14" ht="22.5" customHeight="1">
      <c r="A24" s="44" t="s">
        <v>31628</v>
      </c>
      <c r="B24" s="14" t="s">
        <v>31629</v>
      </c>
      <c r="C24" s="50" t="s">
        <v>31630</v>
      </c>
      <c r="D24" s="46" t="s">
        <v>31631</v>
      </c>
      <c r="E24" s="16"/>
      <c r="F24" s="15"/>
      <c r="G24" s="47">
        <v>60</v>
      </c>
      <c r="H24" s="55">
        <v>716</v>
      </c>
      <c r="I24" s="17" t="str">
        <f>IF($H$1="","Введите курс",Таблица658[[#This Row],[Оптовая цена KRW за 1шт]]/$H$1)</f>
        <v>Введите курс</v>
      </c>
      <c r="J24" s="48"/>
      <c r="K24" s="18">
        <f>Таблица658[[#This Row],[Заказ коробок ]]*Таблица658[[#This Row],[Кол-во шт в коробке]]</f>
        <v>0</v>
      </c>
      <c r="L24" s="54">
        <f>Таблица658[[#This Row],[Общее кол-во шт]]*Таблица658[[#This Row],[Оптовая цена KRW за 1шт]]</f>
        <v>0</v>
      </c>
      <c r="M24" s="19" t="str">
        <f>IFERROR(Таблица658[[#This Row],[Общее кол-во шт]]*Таблица658[[#This Row],[Оптовая цена USD за 1шт]],"")</f>
        <v/>
      </c>
      <c r="N24" s="49"/>
    </row>
    <row r="25" spans="1:14" ht="22.5" customHeight="1">
      <c r="A25" s="44" t="s">
        <v>31632</v>
      </c>
      <c r="B25" s="14" t="s">
        <v>31633</v>
      </c>
      <c r="C25" s="50" t="s">
        <v>31634</v>
      </c>
      <c r="D25" s="46" t="s">
        <v>31635</v>
      </c>
      <c r="E25" s="16"/>
      <c r="F25" s="15"/>
      <c r="G25" s="47">
        <v>24</v>
      </c>
      <c r="H25" s="55">
        <v>945</v>
      </c>
      <c r="I25" s="17" t="str">
        <f>IF($H$1="","Введите курс",Таблица658[[#This Row],[Оптовая цена KRW за 1шт]]/$H$1)</f>
        <v>Введите курс</v>
      </c>
      <c r="J25" s="48"/>
      <c r="K25" s="18">
        <f>Таблица658[[#This Row],[Заказ коробок ]]*Таблица658[[#This Row],[Кол-во шт в коробке]]</f>
        <v>0</v>
      </c>
      <c r="L25" s="54">
        <f>Таблица658[[#This Row],[Общее кол-во шт]]*Таблица658[[#This Row],[Оптовая цена KRW за 1шт]]</f>
        <v>0</v>
      </c>
      <c r="M25" s="19" t="str">
        <f>IFERROR(Таблица658[[#This Row],[Общее кол-во шт]]*Таблица658[[#This Row],[Оптовая цена USD за 1шт]],"")</f>
        <v/>
      </c>
      <c r="N25" s="49"/>
    </row>
    <row r="26" spans="1:14" ht="22.5" customHeight="1">
      <c r="A26" s="44" t="s">
        <v>31636</v>
      </c>
      <c r="B26" s="14" t="s">
        <v>31637</v>
      </c>
      <c r="C26" s="50" t="s">
        <v>31638</v>
      </c>
      <c r="D26" s="46" t="s">
        <v>31639</v>
      </c>
      <c r="E26" s="16"/>
      <c r="F26" s="15"/>
      <c r="G26" s="47">
        <v>24</v>
      </c>
      <c r="H26" s="55">
        <v>945</v>
      </c>
      <c r="I26" s="17" t="str">
        <f>IF($H$1="","Введите курс",Таблица658[[#This Row],[Оптовая цена KRW за 1шт]]/$H$1)</f>
        <v>Введите курс</v>
      </c>
      <c r="J26" s="48"/>
      <c r="K26" s="18">
        <f>Таблица658[[#This Row],[Заказ коробок ]]*Таблица658[[#This Row],[Кол-во шт в коробке]]</f>
        <v>0</v>
      </c>
      <c r="L26" s="54">
        <f>Таблица658[[#This Row],[Общее кол-во шт]]*Таблица658[[#This Row],[Оптовая цена KRW за 1шт]]</f>
        <v>0</v>
      </c>
      <c r="M26" s="19" t="str">
        <f>IFERROR(Таблица658[[#This Row],[Общее кол-во шт]]*Таблица658[[#This Row],[Оптовая цена USD за 1шт]],"")</f>
        <v/>
      </c>
      <c r="N26" s="49"/>
    </row>
    <row r="27" spans="1:14" ht="22.5" customHeight="1">
      <c r="A27" s="44" t="s">
        <v>31640</v>
      </c>
      <c r="B27" s="14" t="s">
        <v>31641</v>
      </c>
      <c r="C27" s="50" t="s">
        <v>31642</v>
      </c>
      <c r="D27" s="46" t="s">
        <v>31643</v>
      </c>
      <c r="E27" s="16"/>
      <c r="F27" s="15"/>
      <c r="G27" s="47">
        <v>24</v>
      </c>
      <c r="H27" s="55">
        <v>945</v>
      </c>
      <c r="I27" s="17" t="str">
        <f>IF($H$1="","Введите курс",Таблица658[[#This Row],[Оптовая цена KRW за 1шт]]/$H$1)</f>
        <v>Введите курс</v>
      </c>
      <c r="J27" s="48"/>
      <c r="K27" s="18">
        <f>Таблица658[[#This Row],[Заказ коробок ]]*Таблица658[[#This Row],[Кол-во шт в коробке]]</f>
        <v>0</v>
      </c>
      <c r="L27" s="54">
        <f>Таблица658[[#This Row],[Общее кол-во шт]]*Таблица658[[#This Row],[Оптовая цена KRW за 1шт]]</f>
        <v>0</v>
      </c>
      <c r="M27" s="19" t="str">
        <f>IFERROR(Таблица658[[#This Row],[Общее кол-во шт]]*Таблица658[[#This Row],[Оптовая цена USD за 1шт]],"")</f>
        <v/>
      </c>
      <c r="N27" s="49"/>
    </row>
    <row r="28" spans="1:14" ht="22.5" customHeight="1">
      <c r="A28" s="44" t="s">
        <v>31644</v>
      </c>
      <c r="B28" s="14" t="s">
        <v>31645</v>
      </c>
      <c r="C28" s="50" t="s">
        <v>31646</v>
      </c>
      <c r="D28" s="46" t="s">
        <v>31647</v>
      </c>
      <c r="E28" s="16"/>
      <c r="F28" s="15"/>
      <c r="G28" s="47">
        <v>36</v>
      </c>
      <c r="H28" s="55">
        <v>1296</v>
      </c>
      <c r="I28" s="17" t="str">
        <f>IF($H$1="","Введите курс",Таблица658[[#This Row],[Оптовая цена KRW за 1шт]]/$H$1)</f>
        <v>Введите курс</v>
      </c>
      <c r="J28" s="48"/>
      <c r="K28" s="18">
        <f>Таблица658[[#This Row],[Заказ коробок ]]*Таблица658[[#This Row],[Кол-во шт в коробке]]</f>
        <v>0</v>
      </c>
      <c r="L28" s="54">
        <f>Таблица658[[#This Row],[Общее кол-во шт]]*Таблица658[[#This Row],[Оптовая цена KRW за 1шт]]</f>
        <v>0</v>
      </c>
      <c r="M28" s="19" t="str">
        <f>IFERROR(Таблица658[[#This Row],[Общее кол-во шт]]*Таблица658[[#This Row],[Оптовая цена USD за 1шт]],"")</f>
        <v/>
      </c>
      <c r="N28" s="49"/>
    </row>
    <row r="29" spans="1:14" ht="22.5" customHeight="1">
      <c r="A29" s="44" t="s">
        <v>31648</v>
      </c>
      <c r="B29" s="14" t="s">
        <v>31649</v>
      </c>
      <c r="C29" s="50" t="s">
        <v>31650</v>
      </c>
      <c r="D29" s="46" t="s">
        <v>31651</v>
      </c>
      <c r="E29" s="16"/>
      <c r="F29" s="15"/>
      <c r="G29" s="47">
        <v>36</v>
      </c>
      <c r="H29" s="55">
        <v>1445</v>
      </c>
      <c r="I29" s="17" t="str">
        <f>IF($H$1="","Введите курс",Таблица658[[#This Row],[Оптовая цена KRW за 1шт]]/$H$1)</f>
        <v>Введите курс</v>
      </c>
      <c r="J29" s="48"/>
      <c r="K29" s="18">
        <f>Таблица658[[#This Row],[Заказ коробок ]]*Таблица658[[#This Row],[Кол-во шт в коробке]]</f>
        <v>0</v>
      </c>
      <c r="L29" s="54">
        <f>Таблица658[[#This Row],[Общее кол-во шт]]*Таблица658[[#This Row],[Оптовая цена KRW за 1шт]]</f>
        <v>0</v>
      </c>
      <c r="M29" s="19" t="str">
        <f>IFERROR(Таблица658[[#This Row],[Общее кол-во шт]]*Таблица658[[#This Row],[Оптовая цена USD за 1шт]],"")</f>
        <v/>
      </c>
      <c r="N29" s="49"/>
    </row>
    <row r="30" spans="1:14" ht="22.5" customHeight="1">
      <c r="A30" s="44" t="s">
        <v>31652</v>
      </c>
      <c r="B30" s="14" t="s">
        <v>31653</v>
      </c>
      <c r="C30" s="50" t="s">
        <v>31654</v>
      </c>
      <c r="D30" s="46" t="s">
        <v>31655</v>
      </c>
      <c r="E30" s="16"/>
      <c r="F30" s="15"/>
      <c r="G30" s="47">
        <v>36</v>
      </c>
      <c r="H30" s="55">
        <v>1296</v>
      </c>
      <c r="I30" s="17" t="str">
        <f>IF($H$1="","Введите курс",Таблица658[[#This Row],[Оптовая цена KRW за 1шт]]/$H$1)</f>
        <v>Введите курс</v>
      </c>
      <c r="J30" s="48"/>
      <c r="K30" s="18">
        <f>Таблица658[[#This Row],[Заказ коробок ]]*Таблица658[[#This Row],[Кол-во шт в коробке]]</f>
        <v>0</v>
      </c>
      <c r="L30" s="54">
        <f>Таблица658[[#This Row],[Общее кол-во шт]]*Таблица658[[#This Row],[Оптовая цена KRW за 1шт]]</f>
        <v>0</v>
      </c>
      <c r="M30" s="19" t="str">
        <f>IFERROR(Таблица658[[#This Row],[Общее кол-во шт]]*Таблица658[[#This Row],[Оптовая цена USD за 1шт]],"")</f>
        <v/>
      </c>
      <c r="N30" s="49"/>
    </row>
    <row r="31" spans="1:14" ht="22.5" customHeight="1">
      <c r="A31" s="44" t="s">
        <v>31656</v>
      </c>
      <c r="B31" s="14" t="s">
        <v>31657</v>
      </c>
      <c r="C31" s="50" t="s">
        <v>31658</v>
      </c>
      <c r="D31" s="46" t="s">
        <v>31659</v>
      </c>
      <c r="E31" s="16"/>
      <c r="F31" s="15"/>
      <c r="G31" s="47">
        <v>36</v>
      </c>
      <c r="H31" s="55">
        <v>1296</v>
      </c>
      <c r="I31" s="17" t="str">
        <f>IF($H$1="","Введите курс",Таблица658[[#This Row],[Оптовая цена KRW за 1шт]]/$H$1)</f>
        <v>Введите курс</v>
      </c>
      <c r="J31" s="48"/>
      <c r="K31" s="18">
        <f>Таблица658[[#This Row],[Заказ коробок ]]*Таблица658[[#This Row],[Кол-во шт в коробке]]</f>
        <v>0</v>
      </c>
      <c r="L31" s="54">
        <f>Таблица658[[#This Row],[Общее кол-во шт]]*Таблица658[[#This Row],[Оптовая цена KRW за 1шт]]</f>
        <v>0</v>
      </c>
      <c r="M31" s="19" t="str">
        <f>IFERROR(Таблица658[[#This Row],[Общее кол-во шт]]*Таблица658[[#This Row],[Оптовая цена USD за 1шт]],"")</f>
        <v/>
      </c>
      <c r="N31" s="49"/>
    </row>
    <row r="32" spans="1:14" ht="22.5" customHeight="1">
      <c r="A32" s="44" t="s">
        <v>31660</v>
      </c>
      <c r="B32" s="14"/>
      <c r="C32" s="50" t="s">
        <v>31661</v>
      </c>
      <c r="D32" s="46" t="s">
        <v>31662</v>
      </c>
      <c r="E32" s="16"/>
      <c r="F32" s="15"/>
      <c r="G32" s="47">
        <v>60</v>
      </c>
      <c r="H32" s="55">
        <v>621</v>
      </c>
      <c r="I32" s="17" t="str">
        <f>IF($H$1="","Введите курс",Таблица658[[#This Row],[Оптовая цена KRW за 1шт]]/$H$1)</f>
        <v>Введите курс</v>
      </c>
      <c r="J32" s="48"/>
      <c r="K32" s="18">
        <f>Таблица658[[#This Row],[Заказ коробок ]]*Таблица658[[#This Row],[Кол-во шт в коробке]]</f>
        <v>0</v>
      </c>
      <c r="L32" s="54">
        <f>Таблица658[[#This Row],[Общее кол-во шт]]*Таблица658[[#This Row],[Оптовая цена KRW за 1шт]]</f>
        <v>0</v>
      </c>
      <c r="M32" s="19" t="str">
        <f>IFERROR(Таблица658[[#This Row],[Общее кол-во шт]]*Таблица658[[#This Row],[Оптовая цена USD за 1шт]],"")</f>
        <v/>
      </c>
      <c r="N32" s="49"/>
    </row>
    <row r="33" spans="1:14" ht="22.5" customHeight="1">
      <c r="A33" s="44" t="s">
        <v>31663</v>
      </c>
      <c r="B33" s="14"/>
      <c r="C33" s="50" t="s">
        <v>31664</v>
      </c>
      <c r="D33" s="46" t="s">
        <v>31665</v>
      </c>
      <c r="E33" s="16"/>
      <c r="F33" s="15"/>
      <c r="G33" s="47">
        <v>16</v>
      </c>
      <c r="H33" s="55">
        <v>2133</v>
      </c>
      <c r="I33" s="17" t="str">
        <f>IF($H$1="","Введите курс",Таблица658[[#This Row],[Оптовая цена KRW за 1шт]]/$H$1)</f>
        <v>Введите курс</v>
      </c>
      <c r="J33" s="48"/>
      <c r="K33" s="18">
        <f>Таблица658[[#This Row],[Заказ коробок ]]*Таблица658[[#This Row],[Кол-во шт в коробке]]</f>
        <v>0</v>
      </c>
      <c r="L33" s="54">
        <f>Таблица658[[#This Row],[Общее кол-во шт]]*Таблица658[[#This Row],[Оптовая цена KRW за 1шт]]</f>
        <v>0</v>
      </c>
      <c r="M33" s="19" t="str">
        <f>IFERROR(Таблица658[[#This Row],[Общее кол-во шт]]*Таблица658[[#This Row],[Оптовая цена USD за 1шт]],"")</f>
        <v/>
      </c>
      <c r="N33" s="49"/>
    </row>
    <row r="34" spans="1:14" ht="22.5" customHeight="1">
      <c r="A34" s="44" t="s">
        <v>31666</v>
      </c>
      <c r="B34" s="14"/>
      <c r="C34" s="50" t="s">
        <v>31667</v>
      </c>
      <c r="D34" s="46" t="s">
        <v>31668</v>
      </c>
      <c r="E34" s="16"/>
      <c r="F34" s="15"/>
      <c r="G34" s="47">
        <v>16</v>
      </c>
      <c r="H34" s="55">
        <v>2133</v>
      </c>
      <c r="I34" s="17" t="str">
        <f>IF($H$1="","Введите курс",Таблица658[[#This Row],[Оптовая цена KRW за 1шт]]/$H$1)</f>
        <v>Введите курс</v>
      </c>
      <c r="J34" s="48"/>
      <c r="K34" s="18">
        <f>Таблица658[[#This Row],[Заказ коробок ]]*Таблица658[[#This Row],[Кол-во шт в коробке]]</f>
        <v>0</v>
      </c>
      <c r="L34" s="54">
        <f>Таблица658[[#This Row],[Общее кол-во шт]]*Таблица658[[#This Row],[Оптовая цена KRW за 1шт]]</f>
        <v>0</v>
      </c>
      <c r="M34" s="19" t="str">
        <f>IFERROR(Таблица658[[#This Row],[Общее кол-во шт]]*Таблица658[[#This Row],[Оптовая цена USD за 1шт]],"")</f>
        <v/>
      </c>
      <c r="N34" s="49"/>
    </row>
    <row r="35" spans="1:14" ht="22.5" customHeight="1">
      <c r="A35" s="44" t="s">
        <v>31669</v>
      </c>
      <c r="B35" s="14"/>
      <c r="C35" s="50" t="s">
        <v>31670</v>
      </c>
      <c r="D35" s="46" t="s">
        <v>31671</v>
      </c>
      <c r="E35" s="16"/>
      <c r="F35" s="15"/>
      <c r="G35" s="47">
        <v>16</v>
      </c>
      <c r="H35" s="55">
        <v>4671</v>
      </c>
      <c r="I35" s="17" t="str">
        <f>IF($H$1="","Введите курс",Таблица658[[#This Row],[Оптовая цена KRW за 1шт]]/$H$1)</f>
        <v>Введите курс</v>
      </c>
      <c r="J35" s="48"/>
      <c r="K35" s="18">
        <f>Таблица658[[#This Row],[Заказ коробок ]]*Таблица658[[#This Row],[Кол-во шт в коробке]]</f>
        <v>0</v>
      </c>
      <c r="L35" s="54">
        <f>Таблица658[[#This Row],[Общее кол-во шт]]*Таблица658[[#This Row],[Оптовая цена KRW за 1шт]]</f>
        <v>0</v>
      </c>
      <c r="M35" s="19" t="str">
        <f>IFERROR(Таблица658[[#This Row],[Общее кол-во шт]]*Таблица658[[#This Row],[Оптовая цена USD за 1шт]],"")</f>
        <v/>
      </c>
      <c r="N35" s="49"/>
    </row>
    <row r="36" spans="1:14" ht="22.5" customHeight="1">
      <c r="A36" s="44" t="s">
        <v>31672</v>
      </c>
      <c r="B36" s="14"/>
      <c r="C36" s="50" t="s">
        <v>31673</v>
      </c>
      <c r="D36" s="46" t="s">
        <v>31674</v>
      </c>
      <c r="E36" s="16"/>
      <c r="F36" s="15"/>
      <c r="G36" s="47">
        <v>42</v>
      </c>
      <c r="H36" s="55">
        <v>1202</v>
      </c>
      <c r="I36" s="17" t="str">
        <f>IF($H$1="","Введите курс",Таблица658[[#This Row],[Оптовая цена KRW за 1шт]]/$H$1)</f>
        <v>Введите курс</v>
      </c>
      <c r="J36" s="48"/>
      <c r="K36" s="18">
        <f>Таблица658[[#This Row],[Заказ коробок ]]*Таблица658[[#This Row],[Кол-во шт в коробке]]</f>
        <v>0</v>
      </c>
      <c r="L36" s="54">
        <f>Таблица658[[#This Row],[Общее кол-во шт]]*Таблица658[[#This Row],[Оптовая цена KRW за 1шт]]</f>
        <v>0</v>
      </c>
      <c r="M36" s="19" t="str">
        <f>IFERROR(Таблица658[[#This Row],[Общее кол-во шт]]*Таблица658[[#This Row],[Оптовая цена USD за 1шт]],"")</f>
        <v/>
      </c>
      <c r="N36" s="49"/>
    </row>
    <row r="37" spans="1:14" ht="22.5" customHeight="1">
      <c r="A37" s="44" t="s">
        <v>31675</v>
      </c>
      <c r="B37" s="14"/>
      <c r="C37" s="50" t="s">
        <v>31676</v>
      </c>
      <c r="D37" s="46" t="s">
        <v>31677</v>
      </c>
      <c r="E37" s="16"/>
      <c r="F37" s="15"/>
      <c r="G37" s="47">
        <v>42</v>
      </c>
      <c r="H37" s="55">
        <v>1202</v>
      </c>
      <c r="I37" s="17" t="str">
        <f>IF($H$1="","Введите курс",Таблица658[[#This Row],[Оптовая цена KRW за 1шт]]/$H$1)</f>
        <v>Введите курс</v>
      </c>
      <c r="J37" s="48"/>
      <c r="K37" s="18">
        <f>Таблица658[[#This Row],[Заказ коробок ]]*Таблица658[[#This Row],[Кол-во шт в коробке]]</f>
        <v>0</v>
      </c>
      <c r="L37" s="54">
        <f>Таблица658[[#This Row],[Общее кол-во шт]]*Таблица658[[#This Row],[Оптовая цена KRW за 1шт]]</f>
        <v>0</v>
      </c>
      <c r="M37" s="19" t="str">
        <f>IFERROR(Таблица658[[#This Row],[Общее кол-во шт]]*Таблица658[[#This Row],[Оптовая цена USD за 1шт]],"")</f>
        <v/>
      </c>
      <c r="N37" s="49"/>
    </row>
    <row r="38" spans="1:14" ht="22.5" customHeight="1">
      <c r="A38" s="44" t="s">
        <v>31678</v>
      </c>
      <c r="B38" s="14"/>
      <c r="C38" s="50" t="s">
        <v>31679</v>
      </c>
      <c r="D38" s="46" t="s">
        <v>31680</v>
      </c>
      <c r="E38" s="16"/>
      <c r="F38" s="15"/>
      <c r="G38" s="47">
        <v>24</v>
      </c>
      <c r="H38" s="55">
        <v>810</v>
      </c>
      <c r="I38" s="17" t="str">
        <f>IF($H$1="","Введите курс",Таблица658[[#This Row],[Оптовая цена KRW за 1шт]]/$H$1)</f>
        <v>Введите курс</v>
      </c>
      <c r="J38" s="48"/>
      <c r="K38" s="18">
        <f>Таблица658[[#This Row],[Заказ коробок ]]*Таблица658[[#This Row],[Кол-во шт в коробке]]</f>
        <v>0</v>
      </c>
      <c r="L38" s="54">
        <f>Таблица658[[#This Row],[Общее кол-во шт]]*Таблица658[[#This Row],[Оптовая цена KRW за 1шт]]</f>
        <v>0</v>
      </c>
      <c r="M38" s="19" t="str">
        <f>IFERROR(Таблица658[[#This Row],[Общее кол-во шт]]*Таблица658[[#This Row],[Оптовая цена USD за 1шт]],"")</f>
        <v/>
      </c>
      <c r="N38" s="49"/>
    </row>
    <row r="39" spans="1:14" ht="22.5" customHeight="1">
      <c r="A39" s="44" t="s">
        <v>31681</v>
      </c>
      <c r="B39" s="14"/>
      <c r="C39" s="50" t="s">
        <v>31682</v>
      </c>
      <c r="D39" s="46" t="s">
        <v>31683</v>
      </c>
      <c r="E39" s="16"/>
      <c r="F39" s="15"/>
      <c r="G39" s="47">
        <v>24</v>
      </c>
      <c r="H39" s="55">
        <v>810</v>
      </c>
      <c r="I39" s="17" t="str">
        <f>IF($H$1="","Введите курс",Таблица658[[#This Row],[Оптовая цена KRW за 1шт]]/$H$1)</f>
        <v>Введите курс</v>
      </c>
      <c r="J39" s="48"/>
      <c r="K39" s="18">
        <f>Таблица658[[#This Row],[Заказ коробок ]]*Таблица658[[#This Row],[Кол-во шт в коробке]]</f>
        <v>0</v>
      </c>
      <c r="L39" s="54">
        <f>Таблица658[[#This Row],[Общее кол-во шт]]*Таблица658[[#This Row],[Оптовая цена KRW за 1шт]]</f>
        <v>0</v>
      </c>
      <c r="M39" s="19" t="str">
        <f>IFERROR(Таблица658[[#This Row],[Общее кол-во шт]]*Таблица658[[#This Row],[Оптовая цена USD за 1шт]],"")</f>
        <v/>
      </c>
      <c r="N39" s="49"/>
    </row>
    <row r="40" spans="1:14" ht="22.5" customHeight="1">
      <c r="A40" s="44" t="s">
        <v>31684</v>
      </c>
      <c r="B40" s="14"/>
      <c r="C40" s="50" t="s">
        <v>31685</v>
      </c>
      <c r="D40" s="46" t="s">
        <v>31686</v>
      </c>
      <c r="E40" s="16"/>
      <c r="F40" s="15"/>
      <c r="G40" s="47">
        <v>36</v>
      </c>
      <c r="H40" s="55">
        <v>1067</v>
      </c>
      <c r="I40" s="17" t="str">
        <f>IF($H$1="","Введите курс",Таблица658[[#This Row],[Оптовая цена KRW за 1шт]]/$H$1)</f>
        <v>Введите курс</v>
      </c>
      <c r="J40" s="48"/>
      <c r="K40" s="18">
        <f>Таблица658[[#This Row],[Заказ коробок ]]*Таблица658[[#This Row],[Кол-во шт в коробке]]</f>
        <v>0</v>
      </c>
      <c r="L40" s="54">
        <f>Таблица658[[#This Row],[Общее кол-во шт]]*Таблица658[[#This Row],[Оптовая цена KRW за 1шт]]</f>
        <v>0</v>
      </c>
      <c r="M40" s="19" t="str">
        <f>IFERROR(Таблица658[[#This Row],[Общее кол-во шт]]*Таблица658[[#This Row],[Оптовая цена USD за 1шт]],"")</f>
        <v/>
      </c>
      <c r="N40" s="49"/>
    </row>
    <row r="41" spans="1:14" ht="22.5" customHeight="1">
      <c r="A41" s="44" t="s">
        <v>31687</v>
      </c>
      <c r="B41" s="14"/>
      <c r="C41" s="50" t="s">
        <v>31688</v>
      </c>
      <c r="D41" s="46" t="s">
        <v>31689</v>
      </c>
      <c r="E41" s="16"/>
      <c r="F41" s="15"/>
      <c r="G41" s="47">
        <v>36</v>
      </c>
      <c r="H41" s="55">
        <v>1067</v>
      </c>
      <c r="I41" s="17" t="str">
        <f>IF($H$1="","Введите курс",Таблица658[[#This Row],[Оптовая цена KRW за 1шт]]/$H$1)</f>
        <v>Введите курс</v>
      </c>
      <c r="J41" s="48"/>
      <c r="K41" s="18">
        <f>Таблица658[[#This Row],[Заказ коробок ]]*Таблица658[[#This Row],[Кол-во шт в коробке]]</f>
        <v>0</v>
      </c>
      <c r="L41" s="54">
        <f>Таблица658[[#This Row],[Общее кол-во шт]]*Таблица658[[#This Row],[Оптовая цена KRW за 1шт]]</f>
        <v>0</v>
      </c>
      <c r="M41" s="19" t="str">
        <f>IFERROR(Таблица658[[#This Row],[Общее кол-во шт]]*Таблица658[[#This Row],[Оптовая цена USD за 1шт]],"")</f>
        <v/>
      </c>
      <c r="N41" s="49"/>
    </row>
  </sheetData>
  <sheetProtection algorithmName="SHA-512" hashValue="4JDDZgSoWobXuvT3bp75TIsEwjffU930eakXH9Hu/nT+gwYGCeom7mb9L+1I8nmWR1dUDVMGJTzPVGJcwkuSzQ==" saltValue="wVKfuNx5CsYg+LGFGDzRIQ==" spinCount="100000" sheet="1" autoFilter="0" pivotTables="0"/>
  <mergeCells count="2">
    <mergeCell ref="A1:C1"/>
    <mergeCell ref="D1:F1"/>
  </mergeCells>
  <conditionalFormatting sqref="A42:A1048576">
    <cfRule type="duplicateValues" dxfId="1850" priority="1"/>
  </conditionalFormatting>
  <conditionalFormatting sqref="A42:A1048576">
    <cfRule type="duplicateValues" dxfId="1849" priority="2"/>
    <cfRule type="duplicateValues" dxfId="1848" priority="3"/>
    <cfRule type="duplicateValues" dxfId="1847" priority="4"/>
  </conditionalFormatting>
  <conditionalFormatting sqref="A3:A41">
    <cfRule type="duplicateValues" dxfId="1846" priority="5"/>
  </conditionalFormatting>
  <conditionalFormatting sqref="A3:A41">
    <cfRule type="duplicateValues" dxfId="1845" priority="6"/>
    <cfRule type="duplicateValues" dxfId="1844" priority="7"/>
    <cfRule type="duplicateValues" dxfId="1843" priority="8"/>
  </conditionalFormatting>
  <conditionalFormatting sqref="A3:A41">
    <cfRule type="duplicateValues" dxfId="1842" priority="9"/>
  </conditionalFormatting>
  <conditionalFormatting sqref="A3:A41">
    <cfRule type="duplicateValues" dxfId="1841" priority="10"/>
    <cfRule type="duplicateValues" dxfId="1840" priority="11"/>
    <cfRule type="duplicateValues" dxfId="1839" priority="12"/>
  </conditionalFormatting>
  <hyperlinks>
    <hyperlink ref="G1" r:id="rId1" xr:uid="{F66C573D-0ED4-41DA-906F-ADA0F0866F4F}"/>
    <hyperlink ref="N1" location="Главная!A1" display="Вернуться на Главную" xr:uid="{43B200AA-878C-4E11-9E9F-14F3C65E402D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C148-FDA5-4DB8-99F7-29C59D1FC631}">
  <sheetPr>
    <pageSetUpPr fitToPage="1"/>
  </sheetPr>
  <dimension ref="A1:N71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9425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SUM(J3:J717)</f>
        <v>0</v>
      </c>
      <c r="K1" s="125">
        <f>SUM(K3:K717)</f>
        <v>0</v>
      </c>
      <c r="L1" s="126">
        <f>SUM(L3:L717)</f>
        <v>0</v>
      </c>
      <c r="M1" s="127">
        <f>SUM(M3:M717)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9426</v>
      </c>
      <c r="B3" s="14">
        <v>8809707256114</v>
      </c>
      <c r="C3" s="45" t="s">
        <v>9427</v>
      </c>
      <c r="D3" s="46" t="s">
        <v>9428</v>
      </c>
      <c r="E3" s="53">
        <v>11000</v>
      </c>
      <c r="F3" s="15">
        <v>0.59</v>
      </c>
      <c r="G3" s="47">
        <v>30</v>
      </c>
      <c r="H3" s="16">
        <f>Таблица624[[#This Row],[Коэфициент стоимости]]*Таблица624[[#This Row],[Розничная цена KRW]]</f>
        <v>6490</v>
      </c>
      <c r="I3" s="17" t="str">
        <f>IF($H$1="","Введите курс",Таблица624[[#This Row],[Оптовая цена KRW за 1шт]]/$H$1)</f>
        <v>Введите курс</v>
      </c>
      <c r="J3" s="48"/>
      <c r="K3" s="18">
        <f>Таблица624[[#This Row],[Заказ коробок ]]*Таблица624[[#This Row],[Кол-во шт в коробке]]</f>
        <v>0</v>
      </c>
      <c r="L3" s="16">
        <f>Таблица624[[#This Row],[Общее кол-во шт]]*Таблица624[[#This Row],[Оптовая цена KRW за 1шт]]</f>
        <v>0</v>
      </c>
      <c r="M3" s="19" t="str">
        <f>IFERROR(Таблица624[[#This Row],[Общее кол-во шт]]*Таблица624[[#This Row],[Оптовая цена USD за 1шт]],"")</f>
        <v/>
      </c>
      <c r="N3" s="49"/>
    </row>
    <row r="4" spans="1:14" ht="22.5" customHeight="1">
      <c r="A4" s="44" t="s">
        <v>9429</v>
      </c>
      <c r="B4" s="14">
        <v>8809707256176</v>
      </c>
      <c r="C4" s="50" t="s">
        <v>9430</v>
      </c>
      <c r="D4" s="46" t="s">
        <v>9431</v>
      </c>
      <c r="E4" s="16">
        <v>15000</v>
      </c>
      <c r="F4" s="15">
        <v>0.59</v>
      </c>
      <c r="G4" s="47">
        <v>240</v>
      </c>
      <c r="H4" s="55">
        <f>Таблица624[[#This Row],[Коэфициент стоимости]]*Таблица624[[#This Row],[Розничная цена KRW]]</f>
        <v>8850</v>
      </c>
      <c r="I4" s="17" t="str">
        <f>IF($H$1="","Введите курс",Таблица624[[#This Row],[Оптовая цена KRW за 1шт]]/$H$1)</f>
        <v>Введите курс</v>
      </c>
      <c r="J4" s="48"/>
      <c r="K4" s="18">
        <f>Таблица624[[#This Row],[Заказ коробок ]]*Таблица624[[#This Row],[Кол-во шт в коробке]]</f>
        <v>0</v>
      </c>
      <c r="L4" s="54">
        <f>Таблица624[[#This Row],[Общее кол-во шт]]*Таблица624[[#This Row],[Оптовая цена KRW за 1шт]]</f>
        <v>0</v>
      </c>
      <c r="M4" s="19" t="str">
        <f>IFERROR(Таблица624[[#This Row],[Общее кол-во шт]]*Таблица624[[#This Row],[Оптовая цена USD за 1шт]],"")</f>
        <v/>
      </c>
      <c r="N4" s="49"/>
    </row>
    <row r="5" spans="1:14" ht="22.5" customHeight="1">
      <c r="A5" s="44" t="s">
        <v>9432</v>
      </c>
      <c r="B5" s="14">
        <v>8809707256183</v>
      </c>
      <c r="C5" s="50" t="s">
        <v>9433</v>
      </c>
      <c r="D5" s="46" t="s">
        <v>9434</v>
      </c>
      <c r="E5" s="16">
        <v>15000</v>
      </c>
      <c r="F5" s="15">
        <v>0.59</v>
      </c>
      <c r="G5" s="47">
        <v>240</v>
      </c>
      <c r="H5" s="55">
        <f>Таблица624[[#This Row],[Коэфициент стоимости]]*Таблица624[[#This Row],[Розничная цена KRW]]</f>
        <v>8850</v>
      </c>
      <c r="I5" s="17" t="str">
        <f>IF($H$1="","Введите курс",Таблица624[[#This Row],[Оптовая цена KRW за 1шт]]/$H$1)</f>
        <v>Введите курс</v>
      </c>
      <c r="J5" s="48"/>
      <c r="K5" s="18">
        <f>Таблица624[[#This Row],[Заказ коробок ]]*Таблица624[[#This Row],[Кол-во шт в коробке]]</f>
        <v>0</v>
      </c>
      <c r="L5" s="54">
        <f>Таблица624[[#This Row],[Общее кол-во шт]]*Таблица624[[#This Row],[Оптовая цена KRW за 1шт]]</f>
        <v>0</v>
      </c>
      <c r="M5" s="19" t="str">
        <f>IFERROR(Таблица624[[#This Row],[Общее кол-во шт]]*Таблица624[[#This Row],[Оптовая цена USD за 1шт]],"")</f>
        <v/>
      </c>
      <c r="N5" s="49"/>
    </row>
    <row r="6" spans="1:14" ht="22.5" customHeight="1">
      <c r="A6" s="44" t="s">
        <v>9435</v>
      </c>
      <c r="B6" s="14">
        <v>8809707256190</v>
      </c>
      <c r="C6" s="50" t="s">
        <v>9436</v>
      </c>
      <c r="D6" s="46" t="s">
        <v>9437</v>
      </c>
      <c r="E6" s="16">
        <v>15000</v>
      </c>
      <c r="F6" s="15">
        <v>0.59</v>
      </c>
      <c r="G6" s="47">
        <v>240</v>
      </c>
      <c r="H6" s="55">
        <f>Таблица624[[#This Row],[Коэфициент стоимости]]*Таблица624[[#This Row],[Розничная цена KRW]]</f>
        <v>8850</v>
      </c>
      <c r="I6" s="17" t="str">
        <f>IF($H$1="","Введите курс",Таблица624[[#This Row],[Оптовая цена KRW за 1шт]]/$H$1)</f>
        <v>Введите курс</v>
      </c>
      <c r="J6" s="48"/>
      <c r="K6" s="18">
        <f>Таблица624[[#This Row],[Заказ коробок ]]*Таблица624[[#This Row],[Кол-во шт в коробке]]</f>
        <v>0</v>
      </c>
      <c r="L6" s="54">
        <f>Таблица624[[#This Row],[Общее кол-во шт]]*Таблица624[[#This Row],[Оптовая цена KRW за 1шт]]</f>
        <v>0</v>
      </c>
      <c r="M6" s="19" t="str">
        <f>IFERROR(Таблица624[[#This Row],[Общее кол-во шт]]*Таблица624[[#This Row],[Оптовая цена USD за 1шт]],"")</f>
        <v/>
      </c>
      <c r="N6" s="49"/>
    </row>
    <row r="7" spans="1:14" ht="22.5" customHeight="1">
      <c r="A7" s="44" t="s">
        <v>9438</v>
      </c>
      <c r="B7" s="14">
        <v>8809707256305</v>
      </c>
      <c r="C7" s="50" t="s">
        <v>9439</v>
      </c>
      <c r="D7" s="46" t="s">
        <v>9440</v>
      </c>
      <c r="E7" s="16">
        <v>15000</v>
      </c>
      <c r="F7" s="15">
        <v>0.59</v>
      </c>
      <c r="G7" s="47">
        <v>240</v>
      </c>
      <c r="H7" s="55">
        <f>Таблица624[[#This Row],[Коэфициент стоимости]]*Таблица624[[#This Row],[Розничная цена KRW]]</f>
        <v>8850</v>
      </c>
      <c r="I7" s="17" t="str">
        <f>IF($H$1="","Введите курс",Таблица624[[#This Row],[Оптовая цена KRW за 1шт]]/$H$1)</f>
        <v>Введите курс</v>
      </c>
      <c r="J7" s="48"/>
      <c r="K7" s="18">
        <f>Таблица624[[#This Row],[Заказ коробок ]]*Таблица624[[#This Row],[Кол-во шт в коробке]]</f>
        <v>0</v>
      </c>
      <c r="L7" s="54">
        <f>Таблица624[[#This Row],[Общее кол-во шт]]*Таблица624[[#This Row],[Оптовая цена KRW за 1шт]]</f>
        <v>0</v>
      </c>
      <c r="M7" s="19" t="str">
        <f>IFERROR(Таблица624[[#This Row],[Общее кол-во шт]]*Таблица624[[#This Row],[Оптовая цена USD за 1шт]],"")</f>
        <v/>
      </c>
      <c r="N7" s="49"/>
    </row>
    <row r="8" spans="1:14" ht="22.5" customHeight="1">
      <c r="A8" s="44" t="s">
        <v>9441</v>
      </c>
      <c r="B8" s="14">
        <v>8809707256312</v>
      </c>
      <c r="C8" s="50" t="s">
        <v>9442</v>
      </c>
      <c r="D8" s="46" t="s">
        <v>9443</v>
      </c>
      <c r="E8" s="16">
        <v>15000</v>
      </c>
      <c r="F8" s="15">
        <v>0.59</v>
      </c>
      <c r="G8" s="47">
        <v>240</v>
      </c>
      <c r="H8" s="55">
        <f>Таблица624[[#This Row],[Коэфициент стоимости]]*Таблица624[[#This Row],[Розничная цена KRW]]</f>
        <v>8850</v>
      </c>
      <c r="I8" s="17" t="str">
        <f>IF($H$1="","Введите курс",Таблица624[[#This Row],[Оптовая цена KRW за 1шт]]/$H$1)</f>
        <v>Введите курс</v>
      </c>
      <c r="J8" s="48"/>
      <c r="K8" s="18">
        <f>Таблица624[[#This Row],[Заказ коробок ]]*Таблица624[[#This Row],[Кол-во шт в коробке]]</f>
        <v>0</v>
      </c>
      <c r="L8" s="54">
        <f>Таблица624[[#This Row],[Общее кол-во шт]]*Таблица624[[#This Row],[Оптовая цена KRW за 1шт]]</f>
        <v>0</v>
      </c>
      <c r="M8" s="19" t="str">
        <f>IFERROR(Таблица624[[#This Row],[Общее кол-во шт]]*Таблица624[[#This Row],[Оптовая цена USD за 1шт]],"")</f>
        <v/>
      </c>
      <c r="N8" s="49"/>
    </row>
    <row r="9" spans="1:14" ht="22.5" customHeight="1">
      <c r="A9" s="44" t="s">
        <v>9444</v>
      </c>
      <c r="B9" s="14">
        <v>8809707256329</v>
      </c>
      <c r="C9" s="50" t="s">
        <v>9445</v>
      </c>
      <c r="D9" s="46" t="s">
        <v>9446</v>
      </c>
      <c r="E9" s="16">
        <v>15000</v>
      </c>
      <c r="F9" s="15">
        <v>0.59</v>
      </c>
      <c r="G9" s="47">
        <v>240</v>
      </c>
      <c r="H9" s="55">
        <f>Таблица624[[#This Row],[Коэфициент стоимости]]*Таблица624[[#This Row],[Розничная цена KRW]]</f>
        <v>8850</v>
      </c>
      <c r="I9" s="17" t="str">
        <f>IF($H$1="","Введите курс",Таблица624[[#This Row],[Оптовая цена KRW за 1шт]]/$H$1)</f>
        <v>Введите курс</v>
      </c>
      <c r="J9" s="48"/>
      <c r="K9" s="18">
        <f>Таблица624[[#This Row],[Заказ коробок ]]*Таблица624[[#This Row],[Кол-во шт в коробке]]</f>
        <v>0</v>
      </c>
      <c r="L9" s="54">
        <f>Таблица624[[#This Row],[Общее кол-во шт]]*Таблица624[[#This Row],[Оптовая цена KRW за 1шт]]</f>
        <v>0</v>
      </c>
      <c r="M9" s="19" t="str">
        <f>IFERROR(Таблица624[[#This Row],[Общее кол-во шт]]*Таблица624[[#This Row],[Оптовая цена USD за 1шт]],"")</f>
        <v/>
      </c>
      <c r="N9" s="49"/>
    </row>
    <row r="10" spans="1:14" ht="22.5" customHeight="1">
      <c r="A10" s="44" t="s">
        <v>9447</v>
      </c>
      <c r="B10" s="14">
        <v>8809707246207</v>
      </c>
      <c r="C10" s="50" t="s">
        <v>9448</v>
      </c>
      <c r="D10" s="46" t="s">
        <v>9449</v>
      </c>
      <c r="E10" s="16">
        <v>57000</v>
      </c>
      <c r="F10" s="15">
        <v>0.59</v>
      </c>
      <c r="G10" s="47">
        <v>42</v>
      </c>
      <c r="H10" s="55">
        <f>Таблица624[[#This Row],[Коэфициент стоимости]]*Таблица624[[#This Row],[Розничная цена KRW]]</f>
        <v>33630</v>
      </c>
      <c r="I10" s="17" t="str">
        <f>IF($H$1="","Введите курс",Таблица624[[#This Row],[Оптовая цена KRW за 1шт]]/$H$1)</f>
        <v>Введите курс</v>
      </c>
      <c r="J10" s="48"/>
      <c r="K10" s="18">
        <f>Таблица624[[#This Row],[Заказ коробок ]]*Таблица624[[#This Row],[Кол-во шт в коробке]]</f>
        <v>0</v>
      </c>
      <c r="L10" s="54">
        <f>Таблица624[[#This Row],[Общее кол-во шт]]*Таблица624[[#This Row],[Оптовая цена KRW за 1шт]]</f>
        <v>0</v>
      </c>
      <c r="M10" s="19" t="str">
        <f>IFERROR(Таблица624[[#This Row],[Общее кол-во шт]]*Таблица624[[#This Row],[Оптовая цена USD за 1шт]],"")</f>
        <v/>
      </c>
      <c r="N10" s="49"/>
    </row>
    <row r="11" spans="1:14" ht="22.5" customHeight="1">
      <c r="A11" s="44" t="s">
        <v>9450</v>
      </c>
      <c r="B11" s="14">
        <v>8809707252673</v>
      </c>
      <c r="C11" s="50" t="s">
        <v>9451</v>
      </c>
      <c r="D11" s="46" t="s">
        <v>9452</v>
      </c>
      <c r="E11" s="16">
        <v>1500</v>
      </c>
      <c r="F11" s="15">
        <v>0.59</v>
      </c>
      <c r="G11" s="47">
        <v>126</v>
      </c>
      <c r="H11" s="55">
        <f>Таблица624[[#This Row],[Коэфициент стоимости]]*Таблица624[[#This Row],[Розничная цена KRW]]</f>
        <v>885</v>
      </c>
      <c r="I11" s="17" t="str">
        <f>IF($H$1="","Введите курс",Таблица624[[#This Row],[Оптовая цена KRW за 1шт]]/$H$1)</f>
        <v>Введите курс</v>
      </c>
      <c r="J11" s="48"/>
      <c r="K11" s="18">
        <f>Таблица624[[#This Row],[Заказ коробок ]]*Таблица624[[#This Row],[Кол-во шт в коробке]]</f>
        <v>0</v>
      </c>
      <c r="L11" s="54">
        <f>Таблица624[[#This Row],[Общее кол-во шт]]*Таблица624[[#This Row],[Оптовая цена KRW за 1шт]]</f>
        <v>0</v>
      </c>
      <c r="M11" s="19" t="str">
        <f>IFERROR(Таблица624[[#This Row],[Общее кол-во шт]]*Таблица624[[#This Row],[Оптовая цена USD за 1шт]],"")</f>
        <v/>
      </c>
      <c r="N11" s="49"/>
    </row>
    <row r="12" spans="1:14" ht="22.5" customHeight="1">
      <c r="A12" s="44" t="s">
        <v>9453</v>
      </c>
      <c r="B12" s="14">
        <v>8809707252680</v>
      </c>
      <c r="C12" s="50" t="s">
        <v>9454</v>
      </c>
      <c r="D12" s="46" t="s">
        <v>9455</v>
      </c>
      <c r="E12" s="16">
        <v>1500</v>
      </c>
      <c r="F12" s="15">
        <v>0.59</v>
      </c>
      <c r="G12" s="47">
        <v>126</v>
      </c>
      <c r="H12" s="55">
        <f>Таблица624[[#This Row],[Коэфициент стоимости]]*Таблица624[[#This Row],[Розничная цена KRW]]</f>
        <v>885</v>
      </c>
      <c r="I12" s="17" t="str">
        <f>IF($H$1="","Введите курс",Таблица624[[#This Row],[Оптовая цена KRW за 1шт]]/$H$1)</f>
        <v>Введите курс</v>
      </c>
      <c r="J12" s="48"/>
      <c r="K12" s="18">
        <f>Таблица624[[#This Row],[Заказ коробок ]]*Таблица624[[#This Row],[Кол-во шт в коробке]]</f>
        <v>0</v>
      </c>
      <c r="L12" s="54">
        <f>Таблица624[[#This Row],[Общее кол-во шт]]*Таблица624[[#This Row],[Оптовая цена KRW за 1шт]]</f>
        <v>0</v>
      </c>
      <c r="M12" s="19" t="str">
        <f>IFERROR(Таблица624[[#This Row],[Общее кол-во шт]]*Таблица624[[#This Row],[Оптовая цена USD за 1шт]],"")</f>
        <v/>
      </c>
      <c r="N12" s="49"/>
    </row>
    <row r="13" spans="1:14" ht="22.5" customHeight="1">
      <c r="A13" s="44" t="s">
        <v>9456</v>
      </c>
      <c r="B13" s="14">
        <v>8809707252697</v>
      </c>
      <c r="C13" s="50" t="s">
        <v>9457</v>
      </c>
      <c r="D13" s="46" t="s">
        <v>9455</v>
      </c>
      <c r="E13" s="16">
        <v>1800</v>
      </c>
      <c r="F13" s="15">
        <v>0.59</v>
      </c>
      <c r="G13" s="47">
        <v>192</v>
      </c>
      <c r="H13" s="55">
        <f>Таблица624[[#This Row],[Коэфициент стоимости]]*Таблица624[[#This Row],[Розничная цена KRW]]</f>
        <v>1062</v>
      </c>
      <c r="I13" s="17" t="str">
        <f>IF($H$1="","Введите курс",Таблица624[[#This Row],[Оптовая цена KRW за 1шт]]/$H$1)</f>
        <v>Введите курс</v>
      </c>
      <c r="J13" s="48"/>
      <c r="K13" s="18">
        <f>Таблица624[[#This Row],[Заказ коробок ]]*Таблица624[[#This Row],[Кол-во шт в коробке]]</f>
        <v>0</v>
      </c>
      <c r="L13" s="54">
        <f>Таблица624[[#This Row],[Общее кол-во шт]]*Таблица624[[#This Row],[Оптовая цена KRW за 1шт]]</f>
        <v>0</v>
      </c>
      <c r="M13" s="19" t="str">
        <f>IFERROR(Таблица624[[#This Row],[Общее кол-во шт]]*Таблица624[[#This Row],[Оптовая цена USD за 1шт]],"")</f>
        <v/>
      </c>
      <c r="N13" s="49"/>
    </row>
    <row r="14" spans="1:14" ht="22.5" customHeight="1">
      <c r="A14" s="44" t="s">
        <v>9458</v>
      </c>
      <c r="B14" s="14">
        <v>8809707252710</v>
      </c>
      <c r="C14" s="50" t="s">
        <v>9459</v>
      </c>
      <c r="D14" s="46" t="s">
        <v>9460</v>
      </c>
      <c r="E14" s="16">
        <v>32000</v>
      </c>
      <c r="F14" s="15">
        <v>0.59</v>
      </c>
      <c r="G14" s="47">
        <v>10</v>
      </c>
      <c r="H14" s="55">
        <f>Таблица624[[#This Row],[Коэфициент стоимости]]*Таблица624[[#This Row],[Розничная цена KRW]]</f>
        <v>18880</v>
      </c>
      <c r="I14" s="17" t="str">
        <f>IF($H$1="","Введите курс",Таблица624[[#This Row],[Оптовая цена KRW за 1шт]]/$H$1)</f>
        <v>Введите курс</v>
      </c>
      <c r="J14" s="48"/>
      <c r="K14" s="18">
        <f>Таблица624[[#This Row],[Заказ коробок ]]*Таблица624[[#This Row],[Кол-во шт в коробке]]</f>
        <v>0</v>
      </c>
      <c r="L14" s="54">
        <f>Таблица624[[#This Row],[Общее кол-во шт]]*Таблица624[[#This Row],[Оптовая цена KRW за 1шт]]</f>
        <v>0</v>
      </c>
      <c r="M14" s="19" t="str">
        <f>IFERROR(Таблица624[[#This Row],[Общее кол-во шт]]*Таблица624[[#This Row],[Оптовая цена USD за 1шт]],"")</f>
        <v/>
      </c>
      <c r="N14" s="49"/>
    </row>
    <row r="15" spans="1:14" ht="22.5" customHeight="1">
      <c r="A15" s="44" t="s">
        <v>9461</v>
      </c>
      <c r="B15" s="14">
        <v>8809612852586</v>
      </c>
      <c r="C15" s="50" t="s">
        <v>9462</v>
      </c>
      <c r="D15" s="46" t="s">
        <v>9463</v>
      </c>
      <c r="E15" s="16">
        <v>6000</v>
      </c>
      <c r="F15" s="15">
        <v>0.59</v>
      </c>
      <c r="G15" s="47">
        <v>72</v>
      </c>
      <c r="H15" s="55">
        <f>Таблица624[[#This Row],[Коэфициент стоимости]]*Таблица624[[#This Row],[Розничная цена KRW]]</f>
        <v>3540</v>
      </c>
      <c r="I15" s="17" t="str">
        <f>IF($H$1="","Введите курс",Таблица624[[#This Row],[Оптовая цена KRW за 1шт]]/$H$1)</f>
        <v>Введите курс</v>
      </c>
      <c r="J15" s="48"/>
      <c r="K15" s="18">
        <f>Таблица624[[#This Row],[Заказ коробок ]]*Таблица624[[#This Row],[Кол-во шт в коробке]]</f>
        <v>0</v>
      </c>
      <c r="L15" s="54">
        <f>Таблица624[[#This Row],[Общее кол-во шт]]*Таблица624[[#This Row],[Оптовая цена KRW за 1шт]]</f>
        <v>0</v>
      </c>
      <c r="M15" s="19" t="str">
        <f>IFERROR(Таблица624[[#This Row],[Общее кол-во шт]]*Таблица624[[#This Row],[Оптовая цена USD за 1шт]],"")</f>
        <v/>
      </c>
      <c r="N15" s="49"/>
    </row>
    <row r="16" spans="1:14" ht="22.5" customHeight="1">
      <c r="A16" s="44" t="s">
        <v>9464</v>
      </c>
      <c r="B16" s="14">
        <v>8809612852616</v>
      </c>
      <c r="C16" s="50" t="s">
        <v>9465</v>
      </c>
      <c r="D16" s="46" t="s">
        <v>9463</v>
      </c>
      <c r="E16" s="16">
        <v>12000</v>
      </c>
      <c r="F16" s="15">
        <v>0.59</v>
      </c>
      <c r="G16" s="47">
        <v>48</v>
      </c>
      <c r="H16" s="55">
        <f>Таблица624[[#This Row],[Коэфициент стоимости]]*Таблица624[[#This Row],[Розничная цена KRW]]</f>
        <v>7080</v>
      </c>
      <c r="I16" s="17" t="str">
        <f>IF($H$1="","Введите курс",Таблица624[[#This Row],[Оптовая цена KRW за 1шт]]/$H$1)</f>
        <v>Введите курс</v>
      </c>
      <c r="J16" s="48"/>
      <c r="K16" s="18">
        <f>Таблица624[[#This Row],[Заказ коробок ]]*Таблица624[[#This Row],[Кол-во шт в коробке]]</f>
        <v>0</v>
      </c>
      <c r="L16" s="54">
        <f>Таблица624[[#This Row],[Общее кол-во шт]]*Таблица624[[#This Row],[Оптовая цена KRW за 1шт]]</f>
        <v>0</v>
      </c>
      <c r="M16" s="19" t="str">
        <f>IFERROR(Таблица624[[#This Row],[Общее кол-во шт]]*Таблица624[[#This Row],[Оптовая цена USD за 1шт]],"")</f>
        <v/>
      </c>
      <c r="N16" s="49"/>
    </row>
    <row r="17" spans="1:14" ht="22.5" customHeight="1">
      <c r="A17" s="44" t="s">
        <v>9466</v>
      </c>
      <c r="B17" s="14">
        <v>8809612852630</v>
      </c>
      <c r="C17" s="50" t="s">
        <v>9467</v>
      </c>
      <c r="D17" s="46" t="s">
        <v>9468</v>
      </c>
      <c r="E17" s="16">
        <v>15000</v>
      </c>
      <c r="F17" s="15">
        <v>0.59</v>
      </c>
      <c r="G17" s="47">
        <v>48</v>
      </c>
      <c r="H17" s="55">
        <f>Таблица624[[#This Row],[Коэфициент стоимости]]*Таблица624[[#This Row],[Розничная цена KRW]]</f>
        <v>8850</v>
      </c>
      <c r="I17" s="17" t="str">
        <f>IF($H$1="","Введите курс",Таблица624[[#This Row],[Оптовая цена KRW за 1шт]]/$H$1)</f>
        <v>Введите курс</v>
      </c>
      <c r="J17" s="48"/>
      <c r="K17" s="18">
        <f>Таблица624[[#This Row],[Заказ коробок ]]*Таблица624[[#This Row],[Кол-во шт в коробке]]</f>
        <v>0</v>
      </c>
      <c r="L17" s="54">
        <f>Таблица624[[#This Row],[Общее кол-во шт]]*Таблица624[[#This Row],[Оптовая цена KRW за 1шт]]</f>
        <v>0</v>
      </c>
      <c r="M17" s="19" t="str">
        <f>IFERROR(Таблица624[[#This Row],[Общее кол-во шт]]*Таблица624[[#This Row],[Оптовая цена USD за 1шт]],"")</f>
        <v/>
      </c>
      <c r="N17" s="49"/>
    </row>
    <row r="18" spans="1:14" ht="22.5" customHeight="1">
      <c r="A18" s="44" t="s">
        <v>9469</v>
      </c>
      <c r="B18" s="14">
        <v>8809707271896</v>
      </c>
      <c r="C18" s="50" t="s">
        <v>9470</v>
      </c>
      <c r="D18" s="46" t="s">
        <v>9471</v>
      </c>
      <c r="E18" s="16">
        <v>27000</v>
      </c>
      <c r="F18" s="15">
        <v>0.59</v>
      </c>
      <c r="G18" s="47">
        <v>42</v>
      </c>
      <c r="H18" s="55">
        <f>Таблица624[[#This Row],[Коэфициент стоимости]]*Таблица624[[#This Row],[Розничная цена KRW]]</f>
        <v>15930</v>
      </c>
      <c r="I18" s="17" t="str">
        <f>IF($H$1="","Введите курс",Таблица624[[#This Row],[Оптовая цена KRW за 1шт]]/$H$1)</f>
        <v>Введите курс</v>
      </c>
      <c r="J18" s="48"/>
      <c r="K18" s="18">
        <f>Таблица624[[#This Row],[Заказ коробок ]]*Таблица624[[#This Row],[Кол-во шт в коробке]]</f>
        <v>0</v>
      </c>
      <c r="L18" s="54">
        <f>Таблица624[[#This Row],[Общее кол-во шт]]*Таблица624[[#This Row],[Оптовая цена KRW за 1шт]]</f>
        <v>0</v>
      </c>
      <c r="M18" s="19" t="str">
        <f>IFERROR(Таблица624[[#This Row],[Общее кол-во шт]]*Таблица624[[#This Row],[Оптовая цена USD за 1шт]],"")</f>
        <v/>
      </c>
      <c r="N18" s="49"/>
    </row>
    <row r="19" spans="1:14" ht="22.5" customHeight="1">
      <c r="A19" s="44" t="s">
        <v>9472</v>
      </c>
      <c r="B19" s="14">
        <v>8809707267325</v>
      </c>
      <c r="C19" s="50" t="s">
        <v>9473</v>
      </c>
      <c r="D19" s="46" t="s">
        <v>9474</v>
      </c>
      <c r="E19" s="16">
        <v>16000</v>
      </c>
      <c r="F19" s="15">
        <v>0.59</v>
      </c>
      <c r="G19" s="47">
        <v>36</v>
      </c>
      <c r="H19" s="55">
        <f>Таблица624[[#This Row],[Коэфициент стоимости]]*Таблица624[[#This Row],[Розничная цена KRW]]</f>
        <v>9440</v>
      </c>
      <c r="I19" s="17" t="str">
        <f>IF($H$1="","Введите курс",Таблица624[[#This Row],[Оптовая цена KRW за 1шт]]/$H$1)</f>
        <v>Введите курс</v>
      </c>
      <c r="J19" s="48"/>
      <c r="K19" s="18">
        <f>Таблица624[[#This Row],[Заказ коробок ]]*Таблица624[[#This Row],[Кол-во шт в коробке]]</f>
        <v>0</v>
      </c>
      <c r="L19" s="54">
        <f>Таблица624[[#This Row],[Общее кол-во шт]]*Таблица624[[#This Row],[Оптовая цена KRW за 1шт]]</f>
        <v>0</v>
      </c>
      <c r="M19" s="19" t="str">
        <f>IFERROR(Таблица624[[#This Row],[Общее кол-во шт]]*Таблица624[[#This Row],[Оптовая цена USD за 1шт]],"")</f>
        <v/>
      </c>
      <c r="N19" s="49"/>
    </row>
    <row r="20" spans="1:14" ht="22.5" customHeight="1">
      <c r="A20" s="44" t="s">
        <v>9475</v>
      </c>
      <c r="B20" s="14">
        <v>8809707267332</v>
      </c>
      <c r="C20" s="50" t="s">
        <v>9476</v>
      </c>
      <c r="D20" s="46" t="s">
        <v>9477</v>
      </c>
      <c r="E20" s="16">
        <v>16000</v>
      </c>
      <c r="F20" s="15">
        <v>0.59</v>
      </c>
      <c r="G20" s="47">
        <v>36</v>
      </c>
      <c r="H20" s="55">
        <f>Таблица624[[#This Row],[Коэфициент стоимости]]*Таблица624[[#This Row],[Розничная цена KRW]]</f>
        <v>9440</v>
      </c>
      <c r="I20" s="17" t="str">
        <f>IF($H$1="","Введите курс",Таблица624[[#This Row],[Оптовая цена KRW за 1шт]]/$H$1)</f>
        <v>Введите курс</v>
      </c>
      <c r="J20" s="48"/>
      <c r="K20" s="18">
        <f>Таблица624[[#This Row],[Заказ коробок ]]*Таблица624[[#This Row],[Кол-во шт в коробке]]</f>
        <v>0</v>
      </c>
      <c r="L20" s="54">
        <f>Таблица624[[#This Row],[Общее кол-во шт]]*Таблица624[[#This Row],[Оптовая цена KRW за 1шт]]</f>
        <v>0</v>
      </c>
      <c r="M20" s="19" t="str">
        <f>IFERROR(Таблица624[[#This Row],[Общее кол-во шт]]*Таблица624[[#This Row],[Оптовая цена USD за 1шт]],"")</f>
        <v/>
      </c>
      <c r="N20" s="49"/>
    </row>
    <row r="21" spans="1:14" ht="22.5" customHeight="1">
      <c r="A21" s="44" t="s">
        <v>9478</v>
      </c>
      <c r="B21" s="14">
        <v>8809707267349</v>
      </c>
      <c r="C21" s="50" t="s">
        <v>9479</v>
      </c>
      <c r="D21" s="46" t="s">
        <v>9480</v>
      </c>
      <c r="E21" s="16">
        <v>17000</v>
      </c>
      <c r="F21" s="15">
        <v>0.59</v>
      </c>
      <c r="G21" s="47">
        <v>36</v>
      </c>
      <c r="H21" s="55">
        <f>Таблица624[[#This Row],[Коэфициент стоимости]]*Таблица624[[#This Row],[Розничная цена KRW]]</f>
        <v>10030</v>
      </c>
      <c r="I21" s="17" t="str">
        <f>IF($H$1="","Введите курс",Таблица624[[#This Row],[Оптовая цена KRW за 1шт]]/$H$1)</f>
        <v>Введите курс</v>
      </c>
      <c r="J21" s="48"/>
      <c r="K21" s="18">
        <f>Таблица624[[#This Row],[Заказ коробок ]]*Таблица624[[#This Row],[Кол-во шт в коробке]]</f>
        <v>0</v>
      </c>
      <c r="L21" s="54">
        <f>Таблица624[[#This Row],[Общее кол-во шт]]*Таблица624[[#This Row],[Оптовая цена KRW за 1шт]]</f>
        <v>0</v>
      </c>
      <c r="M21" s="19" t="str">
        <f>IFERROR(Таблица624[[#This Row],[Общее кол-во шт]]*Таблица624[[#This Row],[Оптовая цена USD за 1шт]],"")</f>
        <v/>
      </c>
      <c r="N21" s="49"/>
    </row>
    <row r="22" spans="1:14" ht="22.5" customHeight="1">
      <c r="A22" s="44" t="s">
        <v>9481</v>
      </c>
      <c r="B22" s="14">
        <v>8809707267356</v>
      </c>
      <c r="C22" s="50" t="s">
        <v>9482</v>
      </c>
      <c r="D22" s="46" t="s">
        <v>9483</v>
      </c>
      <c r="E22" s="16">
        <v>18000</v>
      </c>
      <c r="F22" s="15">
        <v>0.59</v>
      </c>
      <c r="G22" s="47">
        <v>36</v>
      </c>
      <c r="H22" s="55">
        <f>Таблица624[[#This Row],[Коэфициент стоимости]]*Таблица624[[#This Row],[Розничная цена KRW]]</f>
        <v>10620</v>
      </c>
      <c r="I22" s="17" t="str">
        <f>IF($H$1="","Введите курс",Таблица624[[#This Row],[Оптовая цена KRW за 1шт]]/$H$1)</f>
        <v>Введите курс</v>
      </c>
      <c r="J22" s="48"/>
      <c r="K22" s="18">
        <f>Таблица624[[#This Row],[Заказ коробок ]]*Таблица624[[#This Row],[Кол-во шт в коробке]]</f>
        <v>0</v>
      </c>
      <c r="L22" s="54">
        <f>Таблица624[[#This Row],[Общее кол-во шт]]*Таблица624[[#This Row],[Оптовая цена KRW за 1шт]]</f>
        <v>0</v>
      </c>
      <c r="M22" s="19" t="str">
        <f>IFERROR(Таблица624[[#This Row],[Общее кол-во шт]]*Таблица624[[#This Row],[Оптовая цена USD за 1шт]],"")</f>
        <v/>
      </c>
      <c r="N22" s="49"/>
    </row>
    <row r="23" spans="1:14" ht="22.5" customHeight="1">
      <c r="A23" s="44" t="s">
        <v>9484</v>
      </c>
      <c r="B23" s="14">
        <v>8809707267363</v>
      </c>
      <c r="C23" s="50" t="s">
        <v>9485</v>
      </c>
      <c r="D23" s="46" t="s">
        <v>9486</v>
      </c>
      <c r="E23" s="16">
        <v>20000</v>
      </c>
      <c r="F23" s="15">
        <v>0.59</v>
      </c>
      <c r="G23" s="47">
        <v>32</v>
      </c>
      <c r="H23" s="55">
        <f>Таблица624[[#This Row],[Коэфициент стоимости]]*Таблица624[[#This Row],[Розничная цена KRW]]</f>
        <v>11800</v>
      </c>
      <c r="I23" s="17" t="str">
        <f>IF($H$1="","Введите курс",Таблица624[[#This Row],[Оптовая цена KRW за 1шт]]/$H$1)</f>
        <v>Введите курс</v>
      </c>
      <c r="J23" s="48"/>
      <c r="K23" s="18">
        <f>Таблица624[[#This Row],[Заказ коробок ]]*Таблица624[[#This Row],[Кол-во шт в коробке]]</f>
        <v>0</v>
      </c>
      <c r="L23" s="54">
        <f>Таблица624[[#This Row],[Общее кол-во шт]]*Таблица624[[#This Row],[Оптовая цена KRW за 1шт]]</f>
        <v>0</v>
      </c>
      <c r="M23" s="19" t="str">
        <f>IFERROR(Таблица624[[#This Row],[Общее кол-во шт]]*Таблица624[[#This Row],[Оптовая цена USD за 1шт]],"")</f>
        <v/>
      </c>
      <c r="N23" s="49"/>
    </row>
    <row r="24" spans="1:14" ht="22.5" customHeight="1">
      <c r="A24" s="44" t="s">
        <v>9487</v>
      </c>
      <c r="B24" s="14">
        <v>8809707267370</v>
      </c>
      <c r="C24" s="50" t="s">
        <v>9488</v>
      </c>
      <c r="D24" s="46" t="s">
        <v>9489</v>
      </c>
      <c r="E24" s="16">
        <v>22000</v>
      </c>
      <c r="F24" s="15">
        <v>0.59</v>
      </c>
      <c r="G24" s="47">
        <v>36</v>
      </c>
      <c r="H24" s="55">
        <f>Таблица624[[#This Row],[Коэфициент стоимости]]*Таблица624[[#This Row],[Розничная цена KRW]]</f>
        <v>12980</v>
      </c>
      <c r="I24" s="17" t="str">
        <f>IF($H$1="","Введите курс",Таблица624[[#This Row],[Оптовая цена KRW за 1шт]]/$H$1)</f>
        <v>Введите курс</v>
      </c>
      <c r="J24" s="48"/>
      <c r="K24" s="18">
        <f>Таблица624[[#This Row],[Заказ коробок ]]*Таблица624[[#This Row],[Кол-во шт в коробке]]</f>
        <v>0</v>
      </c>
      <c r="L24" s="54">
        <f>Таблица624[[#This Row],[Общее кол-во шт]]*Таблица624[[#This Row],[Оптовая цена KRW за 1шт]]</f>
        <v>0</v>
      </c>
      <c r="M24" s="19" t="str">
        <f>IFERROR(Таблица624[[#This Row],[Общее кол-во шт]]*Таблица624[[#This Row],[Оптовая цена USD за 1шт]],"")</f>
        <v/>
      </c>
      <c r="N24" s="49"/>
    </row>
    <row r="25" spans="1:14" ht="22.5" customHeight="1">
      <c r="A25" s="44" t="s">
        <v>9490</v>
      </c>
      <c r="B25" s="14">
        <v>8809707267387</v>
      </c>
      <c r="C25" s="50" t="s">
        <v>9491</v>
      </c>
      <c r="D25" s="46" t="s">
        <v>9492</v>
      </c>
      <c r="E25" s="16">
        <v>22000</v>
      </c>
      <c r="F25" s="15">
        <v>0.59</v>
      </c>
      <c r="G25" s="47">
        <v>72</v>
      </c>
      <c r="H25" s="55">
        <f>Таблица624[[#This Row],[Коэфициент стоимости]]*Таблица624[[#This Row],[Розничная цена KRW]]</f>
        <v>12980</v>
      </c>
      <c r="I25" s="17" t="str">
        <f>IF($H$1="","Введите курс",Таблица624[[#This Row],[Оптовая цена KRW за 1шт]]/$H$1)</f>
        <v>Введите курс</v>
      </c>
      <c r="J25" s="48"/>
      <c r="K25" s="18">
        <f>Таблица624[[#This Row],[Заказ коробок ]]*Таблица624[[#This Row],[Кол-во шт в коробке]]</f>
        <v>0</v>
      </c>
      <c r="L25" s="54">
        <f>Таблица624[[#This Row],[Общее кол-во шт]]*Таблица624[[#This Row],[Оптовая цена KRW за 1шт]]</f>
        <v>0</v>
      </c>
      <c r="M25" s="19" t="str">
        <f>IFERROR(Таблица624[[#This Row],[Общее кол-во шт]]*Таблица624[[#This Row],[Оптовая цена USD за 1шт]],"")</f>
        <v/>
      </c>
      <c r="N25" s="49"/>
    </row>
    <row r="26" spans="1:14" ht="22.5" customHeight="1">
      <c r="A26" s="44" t="s">
        <v>9493</v>
      </c>
      <c r="B26" s="14">
        <v>8809707267394</v>
      </c>
      <c r="C26" s="50" t="s">
        <v>9494</v>
      </c>
      <c r="D26" s="46" t="s">
        <v>9495</v>
      </c>
      <c r="E26" s="16">
        <v>18000</v>
      </c>
      <c r="F26" s="15">
        <v>0.59</v>
      </c>
      <c r="G26" s="47">
        <v>136</v>
      </c>
      <c r="H26" s="55">
        <f>Таблица624[[#This Row],[Коэфициент стоимости]]*Таблица624[[#This Row],[Розничная цена KRW]]</f>
        <v>10620</v>
      </c>
      <c r="I26" s="17" t="str">
        <f>IF($H$1="","Введите курс",Таблица624[[#This Row],[Оптовая цена KRW за 1шт]]/$H$1)</f>
        <v>Введите курс</v>
      </c>
      <c r="J26" s="48"/>
      <c r="K26" s="18">
        <f>Таблица624[[#This Row],[Заказ коробок ]]*Таблица624[[#This Row],[Кол-во шт в коробке]]</f>
        <v>0</v>
      </c>
      <c r="L26" s="54">
        <f>Таблица624[[#This Row],[Общее кол-во шт]]*Таблица624[[#This Row],[Оптовая цена KRW за 1шт]]</f>
        <v>0</v>
      </c>
      <c r="M26" s="19" t="str">
        <f>IFERROR(Таблица624[[#This Row],[Общее кол-во шт]]*Таблица624[[#This Row],[Оптовая цена USD за 1шт]],"")</f>
        <v/>
      </c>
      <c r="N26" s="49"/>
    </row>
    <row r="27" spans="1:14" ht="22.5" customHeight="1">
      <c r="A27" s="44" t="s">
        <v>9496</v>
      </c>
      <c r="B27" s="14">
        <v>8809707267608</v>
      </c>
      <c r="C27" s="50" t="s">
        <v>9497</v>
      </c>
      <c r="D27" s="46" t="s">
        <v>9498</v>
      </c>
      <c r="E27" s="16">
        <v>15000</v>
      </c>
      <c r="F27" s="15">
        <v>0.59</v>
      </c>
      <c r="G27" s="47">
        <v>36</v>
      </c>
      <c r="H27" s="55">
        <f>Таблица624[[#This Row],[Коэфициент стоимости]]*Таблица624[[#This Row],[Розничная цена KRW]]</f>
        <v>8850</v>
      </c>
      <c r="I27" s="17" t="str">
        <f>IF($H$1="","Введите курс",Таблица624[[#This Row],[Оптовая цена KRW за 1шт]]/$H$1)</f>
        <v>Введите курс</v>
      </c>
      <c r="J27" s="48"/>
      <c r="K27" s="18">
        <f>Таблица624[[#This Row],[Заказ коробок ]]*Таблица624[[#This Row],[Кол-во шт в коробке]]</f>
        <v>0</v>
      </c>
      <c r="L27" s="54">
        <f>Таблица624[[#This Row],[Общее кол-во шт]]*Таблица624[[#This Row],[Оптовая цена KRW за 1шт]]</f>
        <v>0</v>
      </c>
      <c r="M27" s="19" t="str">
        <f>IFERROR(Таблица624[[#This Row],[Общее кол-во шт]]*Таблица624[[#This Row],[Оптовая цена USD за 1шт]],"")</f>
        <v/>
      </c>
      <c r="N27" s="49"/>
    </row>
    <row r="28" spans="1:14" ht="22.5" customHeight="1">
      <c r="A28" s="44" t="s">
        <v>9499</v>
      </c>
      <c r="B28" s="14">
        <v>8809612858854</v>
      </c>
      <c r="C28" s="50" t="s">
        <v>9500</v>
      </c>
      <c r="D28" s="46" t="s">
        <v>9501</v>
      </c>
      <c r="E28" s="16">
        <v>28000</v>
      </c>
      <c r="F28" s="15">
        <v>0.59</v>
      </c>
      <c r="G28" s="47">
        <v>36</v>
      </c>
      <c r="H28" s="55">
        <f>Таблица624[[#This Row],[Коэфициент стоимости]]*Таблица624[[#This Row],[Розничная цена KRW]]</f>
        <v>16520</v>
      </c>
      <c r="I28" s="17" t="str">
        <f>IF($H$1="","Введите курс",Таблица624[[#This Row],[Оптовая цена KRW за 1шт]]/$H$1)</f>
        <v>Введите курс</v>
      </c>
      <c r="J28" s="48"/>
      <c r="K28" s="18">
        <f>Таблица624[[#This Row],[Заказ коробок ]]*Таблица624[[#This Row],[Кол-во шт в коробке]]</f>
        <v>0</v>
      </c>
      <c r="L28" s="54">
        <f>Таблица624[[#This Row],[Общее кол-во шт]]*Таблица624[[#This Row],[Оптовая цена KRW за 1шт]]</f>
        <v>0</v>
      </c>
      <c r="M28" s="19" t="str">
        <f>IFERROR(Таблица624[[#This Row],[Общее кол-во шт]]*Таблица624[[#This Row],[Оптовая цена USD за 1шт]],"")</f>
        <v/>
      </c>
      <c r="N28" s="49"/>
    </row>
    <row r="29" spans="1:14" ht="22.5" customHeight="1">
      <c r="A29" s="44" t="s">
        <v>9502</v>
      </c>
      <c r="B29" s="14">
        <v>8809612858861</v>
      </c>
      <c r="C29" s="50" t="s">
        <v>9503</v>
      </c>
      <c r="D29" s="46" t="s">
        <v>9504</v>
      </c>
      <c r="E29" s="16">
        <v>30000</v>
      </c>
      <c r="F29" s="15">
        <v>0.59</v>
      </c>
      <c r="G29" s="47">
        <v>30</v>
      </c>
      <c r="H29" s="55">
        <f>Таблица624[[#This Row],[Коэфициент стоимости]]*Таблица624[[#This Row],[Розничная цена KRW]]</f>
        <v>17700</v>
      </c>
      <c r="I29" s="17" t="str">
        <f>IF($H$1="","Введите курс",Таблица624[[#This Row],[Оптовая цена KRW за 1шт]]/$H$1)</f>
        <v>Введите курс</v>
      </c>
      <c r="J29" s="48"/>
      <c r="K29" s="18">
        <f>Таблица624[[#This Row],[Заказ коробок ]]*Таблица624[[#This Row],[Кол-во шт в коробке]]</f>
        <v>0</v>
      </c>
      <c r="L29" s="54">
        <f>Таблица624[[#This Row],[Общее кол-во шт]]*Таблица624[[#This Row],[Оптовая цена KRW за 1шт]]</f>
        <v>0</v>
      </c>
      <c r="M29" s="19" t="str">
        <f>IFERROR(Таблица624[[#This Row],[Общее кол-во шт]]*Таблица624[[#This Row],[Оптовая цена USD за 1шт]],"")</f>
        <v/>
      </c>
      <c r="N29" s="49"/>
    </row>
    <row r="30" spans="1:14" ht="22.5" customHeight="1">
      <c r="A30" s="44" t="s">
        <v>9505</v>
      </c>
      <c r="B30" s="14">
        <v>8809612858878</v>
      </c>
      <c r="C30" s="50" t="s">
        <v>9506</v>
      </c>
      <c r="D30" s="46" t="s">
        <v>9507</v>
      </c>
      <c r="E30" s="16">
        <v>42000</v>
      </c>
      <c r="F30" s="15">
        <v>0.59</v>
      </c>
      <c r="G30" s="47">
        <v>72</v>
      </c>
      <c r="H30" s="55">
        <f>Таблица624[[#This Row],[Коэфициент стоимости]]*Таблица624[[#This Row],[Розничная цена KRW]]</f>
        <v>24780</v>
      </c>
      <c r="I30" s="17" t="str">
        <f>IF($H$1="","Введите курс",Таблица624[[#This Row],[Оптовая цена KRW за 1шт]]/$H$1)</f>
        <v>Введите курс</v>
      </c>
      <c r="J30" s="48"/>
      <c r="K30" s="18">
        <f>Таблица624[[#This Row],[Заказ коробок ]]*Таблица624[[#This Row],[Кол-во шт в коробке]]</f>
        <v>0</v>
      </c>
      <c r="L30" s="54">
        <f>Таблица624[[#This Row],[Общее кол-во шт]]*Таблица624[[#This Row],[Оптовая цена KRW за 1шт]]</f>
        <v>0</v>
      </c>
      <c r="M30" s="19" t="str">
        <f>IFERROR(Таблица624[[#This Row],[Общее кол-во шт]]*Таблица624[[#This Row],[Оптовая цена USD за 1шт]],"")</f>
        <v/>
      </c>
      <c r="N30" s="49"/>
    </row>
    <row r="31" spans="1:14" ht="22.5" customHeight="1">
      <c r="A31" s="44" t="s">
        <v>9508</v>
      </c>
      <c r="B31" s="14">
        <v>8809612875134</v>
      </c>
      <c r="C31" s="50" t="s">
        <v>9509</v>
      </c>
      <c r="D31" s="46" t="s">
        <v>9510</v>
      </c>
      <c r="E31" s="16">
        <v>42000</v>
      </c>
      <c r="F31" s="15">
        <v>0.59</v>
      </c>
      <c r="G31" s="47">
        <v>48</v>
      </c>
      <c r="H31" s="55">
        <f>Таблица624[[#This Row],[Коэфициент стоимости]]*Таблица624[[#This Row],[Розничная цена KRW]]</f>
        <v>24780</v>
      </c>
      <c r="I31" s="17" t="str">
        <f>IF($H$1="","Введите курс",Таблица624[[#This Row],[Оптовая цена KRW за 1шт]]/$H$1)</f>
        <v>Введите курс</v>
      </c>
      <c r="J31" s="48"/>
      <c r="K31" s="18">
        <f>Таблица624[[#This Row],[Заказ коробок ]]*Таблица624[[#This Row],[Кол-во шт в коробке]]</f>
        <v>0</v>
      </c>
      <c r="L31" s="54">
        <f>Таблица624[[#This Row],[Общее кол-во шт]]*Таблица624[[#This Row],[Оптовая цена KRW за 1шт]]</f>
        <v>0</v>
      </c>
      <c r="M31" s="19" t="str">
        <f>IFERROR(Таблица624[[#This Row],[Общее кол-во шт]]*Таблица624[[#This Row],[Оптовая цена USD за 1шт]],"")</f>
        <v/>
      </c>
      <c r="N31" s="49"/>
    </row>
    <row r="32" spans="1:14" ht="22.5" customHeight="1">
      <c r="A32" s="44" t="s">
        <v>9511</v>
      </c>
      <c r="B32" s="14">
        <v>8809612875141</v>
      </c>
      <c r="C32" s="50" t="s">
        <v>9512</v>
      </c>
      <c r="D32" s="46" t="s">
        <v>9513</v>
      </c>
      <c r="E32" s="16">
        <v>50000</v>
      </c>
      <c r="F32" s="15">
        <v>0.59</v>
      </c>
      <c r="G32" s="47">
        <v>30</v>
      </c>
      <c r="H32" s="55">
        <f>Таблица624[[#This Row],[Коэфициент стоимости]]*Таблица624[[#This Row],[Розничная цена KRW]]</f>
        <v>29500</v>
      </c>
      <c r="I32" s="17" t="str">
        <f>IF($H$1="","Введите курс",Таблица624[[#This Row],[Оптовая цена KRW за 1шт]]/$H$1)</f>
        <v>Введите курс</v>
      </c>
      <c r="J32" s="48"/>
      <c r="K32" s="18">
        <f>Таблица624[[#This Row],[Заказ коробок ]]*Таблица624[[#This Row],[Кол-во шт в коробке]]</f>
        <v>0</v>
      </c>
      <c r="L32" s="54">
        <f>Таблица624[[#This Row],[Общее кол-во шт]]*Таблица624[[#This Row],[Оптовая цена KRW за 1шт]]</f>
        <v>0</v>
      </c>
      <c r="M32" s="19" t="str">
        <f>IFERROR(Таблица624[[#This Row],[Общее кол-во шт]]*Таблица624[[#This Row],[Оптовая цена USD за 1шт]],"")</f>
        <v/>
      </c>
      <c r="N32" s="49"/>
    </row>
    <row r="33" spans="1:14" ht="22.5" customHeight="1">
      <c r="A33" s="44" t="s">
        <v>9514</v>
      </c>
      <c r="B33" s="14">
        <v>8809652906720</v>
      </c>
      <c r="C33" s="50" t="s">
        <v>9515</v>
      </c>
      <c r="D33" s="46" t="s">
        <v>9516</v>
      </c>
      <c r="E33" s="16">
        <v>25000</v>
      </c>
      <c r="F33" s="15">
        <v>0.59</v>
      </c>
      <c r="G33" s="47">
        <v>48</v>
      </c>
      <c r="H33" s="55">
        <f>Таблица624[[#This Row],[Коэфициент стоимости]]*Таблица624[[#This Row],[Розничная цена KRW]]</f>
        <v>14750</v>
      </c>
      <c r="I33" s="17" t="str">
        <f>IF($H$1="","Введите курс",Таблица624[[#This Row],[Оптовая цена KRW за 1шт]]/$H$1)</f>
        <v>Введите курс</v>
      </c>
      <c r="J33" s="48"/>
      <c r="K33" s="18">
        <f>Таблица624[[#This Row],[Заказ коробок ]]*Таблица624[[#This Row],[Кол-во шт в коробке]]</f>
        <v>0</v>
      </c>
      <c r="L33" s="54">
        <f>Таблица624[[#This Row],[Общее кол-во шт]]*Таблица624[[#This Row],[Оптовая цена KRW за 1шт]]</f>
        <v>0</v>
      </c>
      <c r="M33" s="19" t="str">
        <f>IFERROR(Таблица624[[#This Row],[Общее кол-во шт]]*Таблица624[[#This Row],[Оптовая цена USD за 1шт]],"")</f>
        <v/>
      </c>
      <c r="N33" s="49"/>
    </row>
    <row r="34" spans="1:14" ht="22.5" customHeight="1">
      <c r="A34" s="44" t="s">
        <v>9517</v>
      </c>
      <c r="B34" s="14">
        <v>8809707258088</v>
      </c>
      <c r="C34" s="50" t="s">
        <v>9518</v>
      </c>
      <c r="D34" s="46" t="s">
        <v>9449</v>
      </c>
      <c r="E34" s="16">
        <v>40000</v>
      </c>
      <c r="F34" s="15">
        <v>0.59</v>
      </c>
      <c r="G34" s="47">
        <v>48</v>
      </c>
      <c r="H34" s="55">
        <f>Таблица624[[#This Row],[Коэфициент стоимости]]*Таблица624[[#This Row],[Розничная цена KRW]]</f>
        <v>23600</v>
      </c>
      <c r="I34" s="17" t="str">
        <f>IF($H$1="","Введите курс",Таблица624[[#This Row],[Оптовая цена KRW за 1шт]]/$H$1)</f>
        <v>Введите курс</v>
      </c>
      <c r="J34" s="48"/>
      <c r="K34" s="18">
        <f>Таблица624[[#This Row],[Заказ коробок ]]*Таблица624[[#This Row],[Кол-во шт в коробке]]</f>
        <v>0</v>
      </c>
      <c r="L34" s="54">
        <f>Таблица624[[#This Row],[Общее кол-во шт]]*Таблица624[[#This Row],[Оптовая цена KRW за 1шт]]</f>
        <v>0</v>
      </c>
      <c r="M34" s="19" t="str">
        <f>IFERROR(Таблица624[[#This Row],[Общее кол-во шт]]*Таблица624[[#This Row],[Оптовая цена USD за 1шт]],"")</f>
        <v/>
      </c>
      <c r="N34" s="49"/>
    </row>
    <row r="35" spans="1:14" ht="22.5" customHeight="1">
      <c r="A35" s="44" t="s">
        <v>9519</v>
      </c>
      <c r="B35" s="14">
        <v>8809707258095</v>
      </c>
      <c r="C35" s="50" t="s">
        <v>9520</v>
      </c>
      <c r="D35" s="46" t="s">
        <v>9521</v>
      </c>
      <c r="E35" s="16">
        <v>12000</v>
      </c>
      <c r="F35" s="15">
        <v>0.59</v>
      </c>
      <c r="G35" s="47">
        <v>150</v>
      </c>
      <c r="H35" s="55">
        <f>Таблица624[[#This Row],[Коэфициент стоимости]]*Таблица624[[#This Row],[Розничная цена KRW]]</f>
        <v>7080</v>
      </c>
      <c r="I35" s="17" t="str">
        <f>IF($H$1="","Введите курс",Таблица624[[#This Row],[Оптовая цена KRW за 1шт]]/$H$1)</f>
        <v>Введите курс</v>
      </c>
      <c r="J35" s="48"/>
      <c r="K35" s="18">
        <f>Таблица624[[#This Row],[Заказ коробок ]]*Таблица624[[#This Row],[Кол-во шт в коробке]]</f>
        <v>0</v>
      </c>
      <c r="L35" s="54">
        <f>Таблица624[[#This Row],[Общее кол-во шт]]*Таблица624[[#This Row],[Оптовая цена KRW за 1шт]]</f>
        <v>0</v>
      </c>
      <c r="M35" s="19" t="str">
        <f>IFERROR(Таблица624[[#This Row],[Общее кол-во шт]]*Таблица624[[#This Row],[Оптовая цена USD за 1шт]],"")</f>
        <v/>
      </c>
      <c r="N35" s="49"/>
    </row>
    <row r="36" spans="1:14" ht="22.5" customHeight="1">
      <c r="A36" s="44" t="s">
        <v>9522</v>
      </c>
      <c r="B36" s="14">
        <v>8809707243305</v>
      </c>
      <c r="C36" s="50" t="s">
        <v>9523</v>
      </c>
      <c r="D36" s="46" t="s">
        <v>9524</v>
      </c>
      <c r="E36" s="16">
        <v>40000</v>
      </c>
      <c r="F36" s="15">
        <v>0.59</v>
      </c>
      <c r="G36" s="47">
        <v>20</v>
      </c>
      <c r="H36" s="55">
        <f>Таблица624[[#This Row],[Коэфициент стоимости]]*Таблица624[[#This Row],[Розничная цена KRW]]</f>
        <v>23600</v>
      </c>
      <c r="I36" s="17" t="str">
        <f>IF($H$1="","Введите курс",Таблица624[[#This Row],[Оптовая цена KRW за 1шт]]/$H$1)</f>
        <v>Введите курс</v>
      </c>
      <c r="J36" s="48"/>
      <c r="K36" s="18">
        <f>Таблица624[[#This Row],[Заказ коробок ]]*Таблица624[[#This Row],[Кол-во шт в коробке]]</f>
        <v>0</v>
      </c>
      <c r="L36" s="54">
        <f>Таблица624[[#This Row],[Общее кол-во шт]]*Таблица624[[#This Row],[Оптовая цена KRW за 1шт]]</f>
        <v>0</v>
      </c>
      <c r="M36" s="19" t="str">
        <f>IFERROR(Таблица624[[#This Row],[Общее кол-во шт]]*Таблица624[[#This Row],[Оптовая цена USD за 1шт]],"")</f>
        <v/>
      </c>
      <c r="N36" s="49"/>
    </row>
    <row r="37" spans="1:14" ht="22.5" customHeight="1">
      <c r="A37" s="44" t="s">
        <v>9525</v>
      </c>
      <c r="B37" s="14">
        <v>8809652900063</v>
      </c>
      <c r="C37" s="50" t="s">
        <v>9526</v>
      </c>
      <c r="D37" s="46" t="s">
        <v>9527</v>
      </c>
      <c r="E37" s="16">
        <v>1300</v>
      </c>
      <c r="F37" s="15">
        <v>0.59</v>
      </c>
      <c r="G37" s="47">
        <v>180</v>
      </c>
      <c r="H37" s="55">
        <f>Таблица624[[#This Row],[Коэфициент стоимости]]*Таблица624[[#This Row],[Розничная цена KRW]]</f>
        <v>767</v>
      </c>
      <c r="I37" s="17" t="str">
        <f>IF($H$1="","Введите курс",Таблица624[[#This Row],[Оптовая цена KRW за 1шт]]/$H$1)</f>
        <v>Введите курс</v>
      </c>
      <c r="J37" s="48"/>
      <c r="K37" s="18">
        <f>Таблица624[[#This Row],[Заказ коробок ]]*Таблица624[[#This Row],[Кол-во шт в коробке]]</f>
        <v>0</v>
      </c>
      <c r="L37" s="54">
        <f>Таблица624[[#This Row],[Общее кол-во шт]]*Таблица624[[#This Row],[Оптовая цена KRW за 1шт]]</f>
        <v>0</v>
      </c>
      <c r="M37" s="19" t="str">
        <f>IFERROR(Таблица624[[#This Row],[Общее кол-во шт]]*Таблица624[[#This Row],[Оптовая цена USD за 1шт]],"")</f>
        <v/>
      </c>
      <c r="N37" s="49"/>
    </row>
    <row r="38" spans="1:14" ht="22.5" customHeight="1">
      <c r="A38" s="44" t="s">
        <v>9528</v>
      </c>
      <c r="B38" s="14">
        <v>8809652901916</v>
      </c>
      <c r="C38" s="50" t="s">
        <v>9529</v>
      </c>
      <c r="D38" s="46" t="s">
        <v>9530</v>
      </c>
      <c r="E38" s="16">
        <v>1300</v>
      </c>
      <c r="F38" s="15">
        <v>0.59</v>
      </c>
      <c r="G38" s="47">
        <v>180</v>
      </c>
      <c r="H38" s="55">
        <f>Таблица624[[#This Row],[Коэфициент стоимости]]*Таблица624[[#This Row],[Розничная цена KRW]]</f>
        <v>767</v>
      </c>
      <c r="I38" s="17" t="str">
        <f>IF($H$1="","Введите курс",Таблица624[[#This Row],[Оптовая цена KRW за 1шт]]/$H$1)</f>
        <v>Введите курс</v>
      </c>
      <c r="J38" s="48"/>
      <c r="K38" s="18">
        <f>Таблица624[[#This Row],[Заказ коробок ]]*Таблица624[[#This Row],[Кол-во шт в коробке]]</f>
        <v>0</v>
      </c>
      <c r="L38" s="54">
        <f>Таблица624[[#This Row],[Общее кол-во шт]]*Таблица624[[#This Row],[Оптовая цена KRW за 1шт]]</f>
        <v>0</v>
      </c>
      <c r="M38" s="19" t="str">
        <f>IFERROR(Таблица624[[#This Row],[Общее кол-во шт]]*Таблица624[[#This Row],[Оптовая цена USD за 1шт]],"")</f>
        <v/>
      </c>
      <c r="N38" s="49"/>
    </row>
    <row r="39" spans="1:14" ht="22.5" customHeight="1">
      <c r="A39" s="44" t="s">
        <v>9531</v>
      </c>
      <c r="B39" s="14">
        <v>8809652901923</v>
      </c>
      <c r="C39" s="50" t="s">
        <v>9532</v>
      </c>
      <c r="D39" s="46" t="s">
        <v>9533</v>
      </c>
      <c r="E39" s="16">
        <v>1300</v>
      </c>
      <c r="F39" s="15">
        <v>0.59</v>
      </c>
      <c r="G39" s="47">
        <v>180</v>
      </c>
      <c r="H39" s="55">
        <f>Таблица624[[#This Row],[Коэфициент стоимости]]*Таблица624[[#This Row],[Розничная цена KRW]]</f>
        <v>767</v>
      </c>
      <c r="I39" s="17" t="str">
        <f>IF($H$1="","Введите курс",Таблица624[[#This Row],[Оптовая цена KRW за 1шт]]/$H$1)</f>
        <v>Введите курс</v>
      </c>
      <c r="J39" s="48"/>
      <c r="K39" s="18">
        <f>Таблица624[[#This Row],[Заказ коробок ]]*Таблица624[[#This Row],[Кол-во шт в коробке]]</f>
        <v>0</v>
      </c>
      <c r="L39" s="54">
        <f>Таблица624[[#This Row],[Общее кол-во шт]]*Таблица624[[#This Row],[Оптовая цена KRW за 1шт]]</f>
        <v>0</v>
      </c>
      <c r="M39" s="19" t="str">
        <f>IFERROR(Таблица624[[#This Row],[Общее кол-во шт]]*Таблица624[[#This Row],[Оптовая цена USD за 1шт]],"")</f>
        <v/>
      </c>
      <c r="N39" s="49"/>
    </row>
    <row r="40" spans="1:14" ht="22.5" customHeight="1">
      <c r="A40" s="44" t="s">
        <v>9534</v>
      </c>
      <c r="B40" s="14">
        <v>8809652901930</v>
      </c>
      <c r="C40" s="50" t="s">
        <v>9535</v>
      </c>
      <c r="D40" s="46" t="s">
        <v>9536</v>
      </c>
      <c r="E40" s="16">
        <v>1300</v>
      </c>
      <c r="F40" s="15">
        <v>0.59</v>
      </c>
      <c r="G40" s="47">
        <v>180</v>
      </c>
      <c r="H40" s="55">
        <f>Таблица624[[#This Row],[Коэфициент стоимости]]*Таблица624[[#This Row],[Розничная цена KRW]]</f>
        <v>767</v>
      </c>
      <c r="I40" s="17" t="str">
        <f>IF($H$1="","Введите курс",Таблица624[[#This Row],[Оптовая цена KRW за 1шт]]/$H$1)</f>
        <v>Введите курс</v>
      </c>
      <c r="J40" s="48"/>
      <c r="K40" s="18">
        <f>Таблица624[[#This Row],[Заказ коробок ]]*Таблица624[[#This Row],[Кол-во шт в коробке]]</f>
        <v>0</v>
      </c>
      <c r="L40" s="54">
        <f>Таблица624[[#This Row],[Общее кол-во шт]]*Таблица624[[#This Row],[Оптовая цена KRW за 1шт]]</f>
        <v>0</v>
      </c>
      <c r="M40" s="19" t="str">
        <f>IFERROR(Таблица624[[#This Row],[Общее кол-во шт]]*Таблица624[[#This Row],[Оптовая цена USD за 1шт]],"")</f>
        <v/>
      </c>
      <c r="N40" s="49"/>
    </row>
    <row r="41" spans="1:14" ht="22.5" customHeight="1">
      <c r="A41" s="44" t="s">
        <v>9537</v>
      </c>
      <c r="B41" s="14">
        <v>8809652900070</v>
      </c>
      <c r="C41" s="50" t="s">
        <v>9538</v>
      </c>
      <c r="D41" s="46" t="s">
        <v>9539</v>
      </c>
      <c r="E41" s="16">
        <v>1300</v>
      </c>
      <c r="F41" s="15">
        <v>0.59</v>
      </c>
      <c r="G41" s="47">
        <v>180</v>
      </c>
      <c r="H41" s="55">
        <f>Таблица624[[#This Row],[Коэфициент стоимости]]*Таблица624[[#This Row],[Розничная цена KRW]]</f>
        <v>767</v>
      </c>
      <c r="I41" s="17" t="str">
        <f>IF($H$1="","Введите курс",Таблица624[[#This Row],[Оптовая цена KRW за 1шт]]/$H$1)</f>
        <v>Введите курс</v>
      </c>
      <c r="J41" s="48"/>
      <c r="K41" s="18">
        <f>Таблица624[[#This Row],[Заказ коробок ]]*Таблица624[[#This Row],[Кол-во шт в коробке]]</f>
        <v>0</v>
      </c>
      <c r="L41" s="54">
        <f>Таблица624[[#This Row],[Общее кол-во шт]]*Таблица624[[#This Row],[Оптовая цена KRW за 1шт]]</f>
        <v>0</v>
      </c>
      <c r="M41" s="19" t="str">
        <f>IFERROR(Таблица624[[#This Row],[Общее кол-во шт]]*Таблица624[[#This Row],[Оптовая цена USD за 1шт]],"")</f>
        <v/>
      </c>
      <c r="N41" s="49"/>
    </row>
    <row r="42" spans="1:14" ht="22.5" customHeight="1">
      <c r="A42" s="44" t="s">
        <v>9540</v>
      </c>
      <c r="B42" s="14">
        <v>8809652901947</v>
      </c>
      <c r="C42" s="50" t="s">
        <v>9541</v>
      </c>
      <c r="D42" s="46" t="s">
        <v>9542</v>
      </c>
      <c r="E42" s="16">
        <v>1300</v>
      </c>
      <c r="F42" s="15">
        <v>0.59</v>
      </c>
      <c r="G42" s="47">
        <v>180</v>
      </c>
      <c r="H42" s="55">
        <f>Таблица624[[#This Row],[Коэфициент стоимости]]*Таблица624[[#This Row],[Розничная цена KRW]]</f>
        <v>767</v>
      </c>
      <c r="I42" s="17" t="str">
        <f>IF($H$1="","Введите курс",Таблица624[[#This Row],[Оптовая цена KRW за 1шт]]/$H$1)</f>
        <v>Введите курс</v>
      </c>
      <c r="J42" s="48"/>
      <c r="K42" s="18">
        <f>Таблица624[[#This Row],[Заказ коробок ]]*Таблица624[[#This Row],[Кол-во шт в коробке]]</f>
        <v>0</v>
      </c>
      <c r="L42" s="54">
        <f>Таблица624[[#This Row],[Общее кол-во шт]]*Таблица624[[#This Row],[Оптовая цена KRW за 1шт]]</f>
        <v>0</v>
      </c>
      <c r="M42" s="19" t="str">
        <f>IFERROR(Таблица624[[#This Row],[Общее кол-во шт]]*Таблица624[[#This Row],[Оптовая цена USD за 1шт]],"")</f>
        <v/>
      </c>
      <c r="N42" s="49"/>
    </row>
    <row r="43" spans="1:14" ht="22.5" customHeight="1">
      <c r="A43" s="44" t="s">
        <v>9543</v>
      </c>
      <c r="B43" s="14">
        <v>8809652901954</v>
      </c>
      <c r="C43" s="50" t="s">
        <v>9544</v>
      </c>
      <c r="D43" s="46" t="s">
        <v>9545</v>
      </c>
      <c r="E43" s="16">
        <v>1300</v>
      </c>
      <c r="F43" s="15">
        <v>0.59</v>
      </c>
      <c r="G43" s="47">
        <v>180</v>
      </c>
      <c r="H43" s="55">
        <f>Таблица624[[#This Row],[Коэфициент стоимости]]*Таблица624[[#This Row],[Розничная цена KRW]]</f>
        <v>767</v>
      </c>
      <c r="I43" s="17" t="str">
        <f>IF($H$1="","Введите курс",Таблица624[[#This Row],[Оптовая цена KRW за 1шт]]/$H$1)</f>
        <v>Введите курс</v>
      </c>
      <c r="J43" s="48"/>
      <c r="K43" s="18">
        <f>Таблица624[[#This Row],[Заказ коробок ]]*Таблица624[[#This Row],[Кол-во шт в коробке]]</f>
        <v>0</v>
      </c>
      <c r="L43" s="54">
        <f>Таблица624[[#This Row],[Общее кол-во шт]]*Таблица624[[#This Row],[Оптовая цена KRW за 1шт]]</f>
        <v>0</v>
      </c>
      <c r="M43" s="19" t="str">
        <f>IFERROR(Таблица624[[#This Row],[Общее кол-во шт]]*Таблица624[[#This Row],[Оптовая цена USD за 1шт]],"")</f>
        <v/>
      </c>
      <c r="N43" s="49"/>
    </row>
    <row r="44" spans="1:14" ht="22.5" customHeight="1">
      <c r="A44" s="44" t="s">
        <v>9546</v>
      </c>
      <c r="B44" s="14">
        <v>8809652901961</v>
      </c>
      <c r="C44" s="50" t="s">
        <v>9547</v>
      </c>
      <c r="D44" s="46" t="s">
        <v>9548</v>
      </c>
      <c r="E44" s="16">
        <v>1300</v>
      </c>
      <c r="F44" s="15">
        <v>0.59</v>
      </c>
      <c r="G44" s="47">
        <v>180</v>
      </c>
      <c r="H44" s="55">
        <f>Таблица624[[#This Row],[Коэфициент стоимости]]*Таблица624[[#This Row],[Розничная цена KRW]]</f>
        <v>767</v>
      </c>
      <c r="I44" s="17" t="str">
        <f>IF($H$1="","Введите курс",Таблица624[[#This Row],[Оптовая цена KRW за 1шт]]/$H$1)</f>
        <v>Введите курс</v>
      </c>
      <c r="J44" s="48"/>
      <c r="K44" s="18">
        <f>Таблица624[[#This Row],[Заказ коробок ]]*Таблица624[[#This Row],[Кол-во шт в коробке]]</f>
        <v>0</v>
      </c>
      <c r="L44" s="54">
        <f>Таблица624[[#This Row],[Общее кол-во шт]]*Таблица624[[#This Row],[Оптовая цена KRW за 1шт]]</f>
        <v>0</v>
      </c>
      <c r="M44" s="19" t="str">
        <f>IFERROR(Таблица624[[#This Row],[Общее кол-во шт]]*Таблица624[[#This Row],[Оптовая цена USD за 1шт]],"")</f>
        <v/>
      </c>
      <c r="N44" s="49"/>
    </row>
    <row r="45" spans="1:14" ht="22.5" customHeight="1">
      <c r="A45" s="44" t="s">
        <v>9549</v>
      </c>
      <c r="B45" s="14">
        <v>8809612841399</v>
      </c>
      <c r="C45" s="50" t="s">
        <v>9550</v>
      </c>
      <c r="D45" s="46" t="s">
        <v>9551</v>
      </c>
      <c r="E45" s="16">
        <v>35000</v>
      </c>
      <c r="F45" s="15">
        <v>0.59</v>
      </c>
      <c r="G45" s="47">
        <v>72</v>
      </c>
      <c r="H45" s="55">
        <f>Таблица624[[#This Row],[Коэфициент стоимости]]*Таблица624[[#This Row],[Розничная цена KRW]]</f>
        <v>20650</v>
      </c>
      <c r="I45" s="17" t="str">
        <f>IF($H$1="","Введите курс",Таблица624[[#This Row],[Оптовая цена KRW за 1шт]]/$H$1)</f>
        <v>Введите курс</v>
      </c>
      <c r="J45" s="48"/>
      <c r="K45" s="18">
        <f>Таблица624[[#This Row],[Заказ коробок ]]*Таблица624[[#This Row],[Кол-во шт в коробке]]</f>
        <v>0</v>
      </c>
      <c r="L45" s="54">
        <f>Таблица624[[#This Row],[Общее кол-во шт]]*Таблица624[[#This Row],[Оптовая цена KRW за 1шт]]</f>
        <v>0</v>
      </c>
      <c r="M45" s="19" t="str">
        <f>IFERROR(Таблица624[[#This Row],[Общее кол-во шт]]*Таблица624[[#This Row],[Оптовая цена USD за 1шт]],"")</f>
        <v/>
      </c>
      <c r="N45" s="49"/>
    </row>
    <row r="46" spans="1:14" ht="22.5" customHeight="1">
      <c r="A46" s="44" t="s">
        <v>9552</v>
      </c>
      <c r="B46" s="14">
        <v>8809612845403</v>
      </c>
      <c r="C46" s="50" t="s">
        <v>9553</v>
      </c>
      <c r="D46" s="46" t="s">
        <v>9554</v>
      </c>
      <c r="E46" s="16">
        <v>30000</v>
      </c>
      <c r="F46" s="15">
        <v>0.59</v>
      </c>
      <c r="G46" s="47">
        <v>72</v>
      </c>
      <c r="H46" s="55">
        <f>Таблица624[[#This Row],[Коэфициент стоимости]]*Таблица624[[#This Row],[Розничная цена KRW]]</f>
        <v>17700</v>
      </c>
      <c r="I46" s="17" t="str">
        <f>IF($H$1="","Введите курс",Таблица624[[#This Row],[Оптовая цена KRW за 1шт]]/$H$1)</f>
        <v>Введите курс</v>
      </c>
      <c r="J46" s="48"/>
      <c r="K46" s="18">
        <f>Таблица624[[#This Row],[Заказ коробок ]]*Таблица624[[#This Row],[Кол-во шт в коробке]]</f>
        <v>0</v>
      </c>
      <c r="L46" s="54">
        <f>Таблица624[[#This Row],[Общее кол-во шт]]*Таблица624[[#This Row],[Оптовая цена KRW за 1шт]]</f>
        <v>0</v>
      </c>
      <c r="M46" s="19" t="str">
        <f>IFERROR(Таблица624[[#This Row],[Общее кол-во шт]]*Таблица624[[#This Row],[Оптовая цена USD за 1шт]],"")</f>
        <v/>
      </c>
      <c r="N46" s="49"/>
    </row>
    <row r="47" spans="1:14" ht="22.5" customHeight="1">
      <c r="A47" s="44" t="s">
        <v>9555</v>
      </c>
      <c r="B47" s="14">
        <v>8809612845410</v>
      </c>
      <c r="C47" s="50" t="s">
        <v>9556</v>
      </c>
      <c r="D47" s="46" t="s">
        <v>9557</v>
      </c>
      <c r="E47" s="16">
        <v>30000</v>
      </c>
      <c r="F47" s="15">
        <v>0.59</v>
      </c>
      <c r="G47" s="47">
        <v>80</v>
      </c>
      <c r="H47" s="55">
        <f>Таблица624[[#This Row],[Коэфициент стоимости]]*Таблица624[[#This Row],[Розничная цена KRW]]</f>
        <v>17700</v>
      </c>
      <c r="I47" s="17" t="str">
        <f>IF($H$1="","Введите курс",Таблица624[[#This Row],[Оптовая цена KRW за 1шт]]/$H$1)</f>
        <v>Введите курс</v>
      </c>
      <c r="J47" s="48"/>
      <c r="K47" s="18">
        <f>Таблица624[[#This Row],[Заказ коробок ]]*Таблица624[[#This Row],[Кол-во шт в коробке]]</f>
        <v>0</v>
      </c>
      <c r="L47" s="54">
        <f>Таблица624[[#This Row],[Общее кол-во шт]]*Таблица624[[#This Row],[Оптовая цена KRW за 1шт]]</f>
        <v>0</v>
      </c>
      <c r="M47" s="19" t="str">
        <f>IFERROR(Таблица624[[#This Row],[Общее кол-во шт]]*Таблица624[[#This Row],[Оптовая цена USD за 1шт]],"")</f>
        <v/>
      </c>
      <c r="N47" s="49"/>
    </row>
    <row r="48" spans="1:14" ht="22.5" customHeight="1">
      <c r="A48" s="44" t="s">
        <v>9558</v>
      </c>
      <c r="B48" s="14">
        <v>8809612864558</v>
      </c>
      <c r="C48" s="50" t="s">
        <v>9559</v>
      </c>
      <c r="D48" s="46" t="s">
        <v>9560</v>
      </c>
      <c r="E48" s="16">
        <v>10000</v>
      </c>
      <c r="F48" s="15">
        <v>0.59</v>
      </c>
      <c r="G48" s="47">
        <v>36</v>
      </c>
      <c r="H48" s="55">
        <f>Таблица624[[#This Row],[Коэфициент стоимости]]*Таблица624[[#This Row],[Розничная цена KRW]]</f>
        <v>5900</v>
      </c>
      <c r="I48" s="17" t="str">
        <f>IF($H$1="","Введите курс",Таблица624[[#This Row],[Оптовая цена KRW за 1шт]]/$H$1)</f>
        <v>Введите курс</v>
      </c>
      <c r="J48" s="48"/>
      <c r="K48" s="18">
        <f>Таблица624[[#This Row],[Заказ коробок ]]*Таблица624[[#This Row],[Кол-во шт в коробке]]</f>
        <v>0</v>
      </c>
      <c r="L48" s="54">
        <f>Таблица624[[#This Row],[Общее кол-во шт]]*Таблица624[[#This Row],[Оптовая цена KRW за 1шт]]</f>
        <v>0</v>
      </c>
      <c r="M48" s="19" t="str">
        <f>IFERROR(Таблица624[[#This Row],[Общее кол-во шт]]*Таблица624[[#This Row],[Оптовая цена USD за 1шт]],"")</f>
        <v/>
      </c>
      <c r="N48" s="49"/>
    </row>
    <row r="49" spans="1:14" ht="22.5" customHeight="1">
      <c r="A49" s="44" t="s">
        <v>9561</v>
      </c>
      <c r="B49" s="14">
        <v>8809707275887</v>
      </c>
      <c r="C49" s="50" t="s">
        <v>9562</v>
      </c>
      <c r="D49" s="46" t="s">
        <v>9563</v>
      </c>
      <c r="E49" s="16">
        <v>18000</v>
      </c>
      <c r="F49" s="15">
        <v>0.59</v>
      </c>
      <c r="G49" s="47">
        <v>70</v>
      </c>
      <c r="H49" s="55">
        <f>Таблица624[[#This Row],[Коэфициент стоимости]]*Таблица624[[#This Row],[Розничная цена KRW]]</f>
        <v>10620</v>
      </c>
      <c r="I49" s="17" t="str">
        <f>IF($H$1="","Введите курс",Таблица624[[#This Row],[Оптовая цена KRW за 1шт]]/$H$1)</f>
        <v>Введите курс</v>
      </c>
      <c r="J49" s="48"/>
      <c r="K49" s="18">
        <f>Таблица624[[#This Row],[Заказ коробок ]]*Таблица624[[#This Row],[Кол-во шт в коробке]]</f>
        <v>0</v>
      </c>
      <c r="L49" s="54">
        <f>Таблица624[[#This Row],[Общее кол-во шт]]*Таблица624[[#This Row],[Оптовая цена KRW за 1шт]]</f>
        <v>0</v>
      </c>
      <c r="M49" s="19" t="str">
        <f>IFERROR(Таблица624[[#This Row],[Общее кол-во шт]]*Таблица624[[#This Row],[Оптовая цена USD за 1шт]],"")</f>
        <v/>
      </c>
      <c r="N49" s="49"/>
    </row>
    <row r="50" spans="1:14" ht="22.5" customHeight="1">
      <c r="A50" s="44" t="s">
        <v>9564</v>
      </c>
      <c r="B50" s="14">
        <v>8809707275894</v>
      </c>
      <c r="C50" s="50" t="s">
        <v>9565</v>
      </c>
      <c r="D50" s="46" t="s">
        <v>9566</v>
      </c>
      <c r="E50" s="16">
        <v>3000</v>
      </c>
      <c r="F50" s="15">
        <v>0.59</v>
      </c>
      <c r="G50" s="47">
        <v>720</v>
      </c>
      <c r="H50" s="55">
        <f>Таблица624[[#This Row],[Коэфициент стоимости]]*Таблица624[[#This Row],[Розничная цена KRW]]</f>
        <v>1770</v>
      </c>
      <c r="I50" s="17" t="str">
        <f>IF($H$1="","Введите курс",Таблица624[[#This Row],[Оптовая цена KRW за 1шт]]/$H$1)</f>
        <v>Введите курс</v>
      </c>
      <c r="J50" s="48"/>
      <c r="K50" s="18">
        <f>Таблица624[[#This Row],[Заказ коробок ]]*Таблица624[[#This Row],[Кол-во шт в коробке]]</f>
        <v>0</v>
      </c>
      <c r="L50" s="54">
        <f>Таблица624[[#This Row],[Общее кол-во шт]]*Таблица624[[#This Row],[Оптовая цена KRW за 1шт]]</f>
        <v>0</v>
      </c>
      <c r="M50" s="19" t="str">
        <f>IFERROR(Таблица624[[#This Row],[Общее кол-во шт]]*Таблица624[[#This Row],[Оптовая цена USD за 1шт]],"")</f>
        <v/>
      </c>
      <c r="N50" s="49"/>
    </row>
    <row r="51" spans="1:14" ht="22.5" customHeight="1">
      <c r="A51" s="44" t="s">
        <v>9567</v>
      </c>
      <c r="B51" s="14">
        <v>8809612846172</v>
      </c>
      <c r="C51" s="50" t="s">
        <v>9568</v>
      </c>
      <c r="D51" s="46" t="s">
        <v>9569</v>
      </c>
      <c r="E51" s="16">
        <v>1100</v>
      </c>
      <c r="F51" s="15">
        <v>0.59</v>
      </c>
      <c r="G51" s="47">
        <v>180</v>
      </c>
      <c r="H51" s="55">
        <f>Таблица624[[#This Row],[Коэфициент стоимости]]*Таблица624[[#This Row],[Розничная цена KRW]]</f>
        <v>649</v>
      </c>
      <c r="I51" s="17" t="str">
        <f>IF($H$1="","Введите курс",Таблица624[[#This Row],[Оптовая цена KRW за 1шт]]/$H$1)</f>
        <v>Введите курс</v>
      </c>
      <c r="J51" s="48"/>
      <c r="K51" s="18">
        <f>Таблица624[[#This Row],[Заказ коробок ]]*Таблица624[[#This Row],[Кол-во шт в коробке]]</f>
        <v>0</v>
      </c>
      <c r="L51" s="54">
        <f>Таблица624[[#This Row],[Общее кол-во шт]]*Таблица624[[#This Row],[Оптовая цена KRW за 1шт]]</f>
        <v>0</v>
      </c>
      <c r="M51" s="19" t="str">
        <f>IFERROR(Таблица624[[#This Row],[Общее кол-во шт]]*Таблица624[[#This Row],[Оптовая цена USD за 1шт]],"")</f>
        <v/>
      </c>
      <c r="N51" s="49"/>
    </row>
    <row r="52" spans="1:14" ht="22.5" customHeight="1">
      <c r="A52" s="44" t="s">
        <v>9570</v>
      </c>
      <c r="B52" s="14">
        <v>8809612846189</v>
      </c>
      <c r="C52" s="50" t="s">
        <v>9571</v>
      </c>
      <c r="D52" s="46" t="s">
        <v>9572</v>
      </c>
      <c r="E52" s="16">
        <v>1100</v>
      </c>
      <c r="F52" s="15">
        <v>0.59</v>
      </c>
      <c r="G52" s="47">
        <v>180</v>
      </c>
      <c r="H52" s="55">
        <f>Таблица624[[#This Row],[Коэфициент стоимости]]*Таблица624[[#This Row],[Розничная цена KRW]]</f>
        <v>649</v>
      </c>
      <c r="I52" s="17" t="str">
        <f>IF($H$1="","Введите курс",Таблица624[[#This Row],[Оптовая цена KRW за 1шт]]/$H$1)</f>
        <v>Введите курс</v>
      </c>
      <c r="J52" s="48"/>
      <c r="K52" s="18">
        <f>Таблица624[[#This Row],[Заказ коробок ]]*Таблица624[[#This Row],[Кол-во шт в коробке]]</f>
        <v>0</v>
      </c>
      <c r="L52" s="54">
        <f>Таблица624[[#This Row],[Общее кол-во шт]]*Таблица624[[#This Row],[Оптовая цена KRW за 1шт]]</f>
        <v>0</v>
      </c>
      <c r="M52" s="19" t="str">
        <f>IFERROR(Таблица624[[#This Row],[Общее кол-во шт]]*Таблица624[[#This Row],[Оптовая цена USD за 1шт]],"")</f>
        <v/>
      </c>
      <c r="N52" s="49"/>
    </row>
    <row r="53" spans="1:14" ht="22.5" customHeight="1">
      <c r="A53" s="44" t="s">
        <v>9573</v>
      </c>
      <c r="B53" s="14">
        <v>8809612846196</v>
      </c>
      <c r="C53" s="50" t="s">
        <v>9574</v>
      </c>
      <c r="D53" s="46" t="s">
        <v>9575</v>
      </c>
      <c r="E53" s="16">
        <v>1100</v>
      </c>
      <c r="F53" s="15">
        <v>0.59</v>
      </c>
      <c r="G53" s="47">
        <v>180</v>
      </c>
      <c r="H53" s="55">
        <f>Таблица624[[#This Row],[Коэфициент стоимости]]*Таблица624[[#This Row],[Розничная цена KRW]]</f>
        <v>649</v>
      </c>
      <c r="I53" s="17" t="str">
        <f>IF($H$1="","Введите курс",Таблица624[[#This Row],[Оптовая цена KRW за 1шт]]/$H$1)</f>
        <v>Введите курс</v>
      </c>
      <c r="J53" s="48"/>
      <c r="K53" s="18">
        <f>Таблица624[[#This Row],[Заказ коробок ]]*Таблица624[[#This Row],[Кол-во шт в коробке]]</f>
        <v>0</v>
      </c>
      <c r="L53" s="54">
        <f>Таблица624[[#This Row],[Общее кол-во шт]]*Таблица624[[#This Row],[Оптовая цена KRW за 1шт]]</f>
        <v>0</v>
      </c>
      <c r="M53" s="19" t="str">
        <f>IFERROR(Таблица624[[#This Row],[Общее кол-во шт]]*Таблица624[[#This Row],[Оптовая цена USD за 1шт]],"")</f>
        <v/>
      </c>
      <c r="N53" s="49"/>
    </row>
    <row r="54" spans="1:14" ht="22.5" customHeight="1">
      <c r="A54" s="44" t="s">
        <v>9576</v>
      </c>
      <c r="B54" s="14">
        <v>8809612846202</v>
      </c>
      <c r="C54" s="50" t="s">
        <v>9577</v>
      </c>
      <c r="D54" s="46" t="s">
        <v>9578</v>
      </c>
      <c r="E54" s="16">
        <v>1100</v>
      </c>
      <c r="F54" s="15">
        <v>0.59</v>
      </c>
      <c r="G54" s="47">
        <v>180</v>
      </c>
      <c r="H54" s="55">
        <f>Таблица624[[#This Row],[Коэфициент стоимости]]*Таблица624[[#This Row],[Розничная цена KRW]]</f>
        <v>649</v>
      </c>
      <c r="I54" s="17" t="str">
        <f>IF($H$1="","Введите курс",Таблица624[[#This Row],[Оптовая цена KRW за 1шт]]/$H$1)</f>
        <v>Введите курс</v>
      </c>
      <c r="J54" s="48"/>
      <c r="K54" s="18">
        <f>Таблица624[[#This Row],[Заказ коробок ]]*Таблица624[[#This Row],[Кол-во шт в коробке]]</f>
        <v>0</v>
      </c>
      <c r="L54" s="54">
        <f>Таблица624[[#This Row],[Общее кол-во шт]]*Таблица624[[#This Row],[Оптовая цена KRW за 1шт]]</f>
        <v>0</v>
      </c>
      <c r="M54" s="19" t="str">
        <f>IFERROR(Таблица624[[#This Row],[Общее кол-во шт]]*Таблица624[[#This Row],[Оптовая цена USD за 1шт]],"")</f>
        <v/>
      </c>
      <c r="N54" s="49"/>
    </row>
    <row r="55" spans="1:14" ht="22.5" customHeight="1">
      <c r="A55" s="44" t="s">
        <v>9579</v>
      </c>
      <c r="B55" s="14">
        <v>8809612846219</v>
      </c>
      <c r="C55" s="50" t="s">
        <v>9580</v>
      </c>
      <c r="D55" s="46" t="s">
        <v>9581</v>
      </c>
      <c r="E55" s="16">
        <v>1100</v>
      </c>
      <c r="F55" s="15">
        <v>0.59</v>
      </c>
      <c r="G55" s="47">
        <v>180</v>
      </c>
      <c r="H55" s="55">
        <f>Таблица624[[#This Row],[Коэфициент стоимости]]*Таблица624[[#This Row],[Розничная цена KRW]]</f>
        <v>649</v>
      </c>
      <c r="I55" s="17" t="str">
        <f>IF($H$1="","Введите курс",Таблица624[[#This Row],[Оптовая цена KRW за 1шт]]/$H$1)</f>
        <v>Введите курс</v>
      </c>
      <c r="J55" s="48"/>
      <c r="K55" s="18">
        <f>Таблица624[[#This Row],[Заказ коробок ]]*Таблица624[[#This Row],[Кол-во шт в коробке]]</f>
        <v>0</v>
      </c>
      <c r="L55" s="54">
        <f>Таблица624[[#This Row],[Общее кол-во шт]]*Таблица624[[#This Row],[Оптовая цена KRW за 1шт]]</f>
        <v>0</v>
      </c>
      <c r="M55" s="19" t="str">
        <f>IFERROR(Таблица624[[#This Row],[Общее кол-во шт]]*Таблица624[[#This Row],[Оптовая цена USD за 1шт]],"")</f>
        <v/>
      </c>
      <c r="N55" s="49"/>
    </row>
    <row r="56" spans="1:14" ht="22.5" customHeight="1">
      <c r="A56" s="44" t="s">
        <v>9582</v>
      </c>
      <c r="B56" s="14">
        <v>8809612846233</v>
      </c>
      <c r="C56" s="50" t="s">
        <v>9583</v>
      </c>
      <c r="D56" s="46" t="s">
        <v>9584</v>
      </c>
      <c r="E56" s="16">
        <v>1100</v>
      </c>
      <c r="F56" s="15">
        <v>0.59</v>
      </c>
      <c r="G56" s="47">
        <v>180</v>
      </c>
      <c r="H56" s="55">
        <f>Таблица624[[#This Row],[Коэфициент стоимости]]*Таблица624[[#This Row],[Розничная цена KRW]]</f>
        <v>649</v>
      </c>
      <c r="I56" s="17" t="str">
        <f>IF($H$1="","Введите курс",Таблица624[[#This Row],[Оптовая цена KRW за 1шт]]/$H$1)</f>
        <v>Введите курс</v>
      </c>
      <c r="J56" s="48"/>
      <c r="K56" s="18">
        <f>Таблица624[[#This Row],[Заказ коробок ]]*Таблица624[[#This Row],[Кол-во шт в коробке]]</f>
        <v>0</v>
      </c>
      <c r="L56" s="54">
        <f>Таблица624[[#This Row],[Общее кол-во шт]]*Таблица624[[#This Row],[Оптовая цена KRW за 1шт]]</f>
        <v>0</v>
      </c>
      <c r="M56" s="19" t="str">
        <f>IFERROR(Таблица624[[#This Row],[Общее кол-во шт]]*Таблица624[[#This Row],[Оптовая цена USD за 1шт]],"")</f>
        <v/>
      </c>
      <c r="N56" s="49"/>
    </row>
    <row r="57" spans="1:14" ht="22.5" customHeight="1">
      <c r="A57" s="44" t="s">
        <v>9585</v>
      </c>
      <c r="B57" s="14">
        <v>8809612846240</v>
      </c>
      <c r="C57" s="50" t="s">
        <v>9586</v>
      </c>
      <c r="D57" s="46" t="s">
        <v>9587</v>
      </c>
      <c r="E57" s="16">
        <v>1100</v>
      </c>
      <c r="F57" s="15">
        <v>0.59</v>
      </c>
      <c r="G57" s="47">
        <v>180</v>
      </c>
      <c r="H57" s="55">
        <f>Таблица624[[#This Row],[Коэфициент стоимости]]*Таблица624[[#This Row],[Розничная цена KRW]]</f>
        <v>649</v>
      </c>
      <c r="I57" s="17" t="str">
        <f>IF($H$1="","Введите курс",Таблица624[[#This Row],[Оптовая цена KRW за 1шт]]/$H$1)</f>
        <v>Введите курс</v>
      </c>
      <c r="J57" s="48"/>
      <c r="K57" s="18">
        <f>Таблица624[[#This Row],[Заказ коробок ]]*Таблица624[[#This Row],[Кол-во шт в коробке]]</f>
        <v>0</v>
      </c>
      <c r="L57" s="54">
        <f>Таблица624[[#This Row],[Общее кол-во шт]]*Таблица624[[#This Row],[Оптовая цена KRW за 1шт]]</f>
        <v>0</v>
      </c>
      <c r="M57" s="19" t="str">
        <f>IFERROR(Таблица624[[#This Row],[Общее кол-во шт]]*Таблица624[[#This Row],[Оптовая цена USD за 1шт]],"")</f>
        <v/>
      </c>
      <c r="N57" s="49"/>
    </row>
    <row r="58" spans="1:14" ht="22.5" customHeight="1">
      <c r="A58" s="44" t="s">
        <v>9588</v>
      </c>
      <c r="B58" s="14">
        <v>8809612846257</v>
      </c>
      <c r="C58" s="50" t="s">
        <v>9589</v>
      </c>
      <c r="D58" s="46" t="s">
        <v>9590</v>
      </c>
      <c r="E58" s="16">
        <v>1100</v>
      </c>
      <c r="F58" s="15">
        <v>0.59</v>
      </c>
      <c r="G58" s="47">
        <v>180</v>
      </c>
      <c r="H58" s="55">
        <f>Таблица624[[#This Row],[Коэфициент стоимости]]*Таблица624[[#This Row],[Розничная цена KRW]]</f>
        <v>649</v>
      </c>
      <c r="I58" s="17" t="str">
        <f>IF($H$1="","Введите курс",Таблица624[[#This Row],[Оптовая цена KRW за 1шт]]/$H$1)</f>
        <v>Введите курс</v>
      </c>
      <c r="J58" s="48"/>
      <c r="K58" s="18">
        <f>Таблица624[[#This Row],[Заказ коробок ]]*Таблица624[[#This Row],[Кол-во шт в коробке]]</f>
        <v>0</v>
      </c>
      <c r="L58" s="54">
        <f>Таблица624[[#This Row],[Общее кол-во шт]]*Таблица624[[#This Row],[Оптовая цена KRW за 1шт]]</f>
        <v>0</v>
      </c>
      <c r="M58" s="19" t="str">
        <f>IFERROR(Таблица624[[#This Row],[Общее кол-во шт]]*Таблица624[[#This Row],[Оптовая цена USD за 1шт]],"")</f>
        <v/>
      </c>
      <c r="N58" s="49"/>
    </row>
    <row r="59" spans="1:14" ht="22.5" customHeight="1">
      <c r="A59" s="44" t="s">
        <v>9591</v>
      </c>
      <c r="B59" s="14">
        <v>8809612848343</v>
      </c>
      <c r="C59" s="50" t="s">
        <v>9592</v>
      </c>
      <c r="D59" s="46" t="s">
        <v>9593</v>
      </c>
      <c r="E59" s="16">
        <v>1100</v>
      </c>
      <c r="F59" s="15">
        <v>0.59</v>
      </c>
      <c r="G59" s="47">
        <v>180</v>
      </c>
      <c r="H59" s="55">
        <f>Таблица624[[#This Row],[Коэфициент стоимости]]*Таблица624[[#This Row],[Розничная цена KRW]]</f>
        <v>649</v>
      </c>
      <c r="I59" s="17" t="str">
        <f>IF($H$1="","Введите курс",Таблица624[[#This Row],[Оптовая цена KRW за 1шт]]/$H$1)</f>
        <v>Введите курс</v>
      </c>
      <c r="J59" s="48"/>
      <c r="K59" s="18">
        <f>Таблица624[[#This Row],[Заказ коробок ]]*Таблица624[[#This Row],[Кол-во шт в коробке]]</f>
        <v>0</v>
      </c>
      <c r="L59" s="54">
        <f>Таблица624[[#This Row],[Общее кол-во шт]]*Таблица624[[#This Row],[Оптовая цена KRW за 1шт]]</f>
        <v>0</v>
      </c>
      <c r="M59" s="19" t="str">
        <f>IFERROR(Таблица624[[#This Row],[Общее кол-во шт]]*Таблица624[[#This Row],[Оптовая цена USD за 1шт]],"")</f>
        <v/>
      </c>
      <c r="N59" s="49"/>
    </row>
    <row r="60" spans="1:14" ht="22.5" customHeight="1">
      <c r="A60" s="44" t="s">
        <v>9594</v>
      </c>
      <c r="B60" s="14">
        <v>8809612848350</v>
      </c>
      <c r="C60" s="50" t="s">
        <v>9595</v>
      </c>
      <c r="D60" s="46" t="s">
        <v>9596</v>
      </c>
      <c r="E60" s="16">
        <v>1100</v>
      </c>
      <c r="F60" s="15">
        <v>0.59</v>
      </c>
      <c r="G60" s="47">
        <v>180</v>
      </c>
      <c r="H60" s="55">
        <f>Таблица624[[#This Row],[Коэфициент стоимости]]*Таблица624[[#This Row],[Розничная цена KRW]]</f>
        <v>649</v>
      </c>
      <c r="I60" s="17" t="str">
        <f>IF($H$1="","Введите курс",Таблица624[[#This Row],[Оптовая цена KRW за 1шт]]/$H$1)</f>
        <v>Введите курс</v>
      </c>
      <c r="J60" s="48"/>
      <c r="K60" s="18">
        <f>Таблица624[[#This Row],[Заказ коробок ]]*Таблица624[[#This Row],[Кол-во шт в коробке]]</f>
        <v>0</v>
      </c>
      <c r="L60" s="54">
        <f>Таблица624[[#This Row],[Общее кол-во шт]]*Таблица624[[#This Row],[Оптовая цена KRW за 1шт]]</f>
        <v>0</v>
      </c>
      <c r="M60" s="19" t="str">
        <f>IFERROR(Таблица624[[#This Row],[Общее кол-во шт]]*Таблица624[[#This Row],[Оптовая цена USD за 1шт]],"")</f>
        <v/>
      </c>
      <c r="N60" s="49"/>
    </row>
    <row r="61" spans="1:14" ht="22.5" customHeight="1">
      <c r="A61" s="44" t="s">
        <v>9597</v>
      </c>
      <c r="B61" s="14">
        <v>8809612846264</v>
      </c>
      <c r="C61" s="50" t="s">
        <v>9598</v>
      </c>
      <c r="D61" s="46" t="s">
        <v>9599</v>
      </c>
      <c r="E61" s="16">
        <v>1100</v>
      </c>
      <c r="F61" s="15">
        <v>0.59</v>
      </c>
      <c r="G61" s="47">
        <v>180</v>
      </c>
      <c r="H61" s="55">
        <f>Таблица624[[#This Row],[Коэфициент стоимости]]*Таблица624[[#This Row],[Розничная цена KRW]]</f>
        <v>649</v>
      </c>
      <c r="I61" s="17" t="str">
        <f>IF($H$1="","Введите курс",Таблица624[[#This Row],[Оптовая цена KRW за 1шт]]/$H$1)</f>
        <v>Введите курс</v>
      </c>
      <c r="J61" s="48"/>
      <c r="K61" s="18">
        <f>Таблица624[[#This Row],[Заказ коробок ]]*Таблица624[[#This Row],[Кол-во шт в коробке]]</f>
        <v>0</v>
      </c>
      <c r="L61" s="54">
        <f>Таблица624[[#This Row],[Общее кол-во шт]]*Таблица624[[#This Row],[Оптовая цена KRW за 1шт]]</f>
        <v>0</v>
      </c>
      <c r="M61" s="19" t="str">
        <f>IFERROR(Таблица624[[#This Row],[Общее кол-во шт]]*Таблица624[[#This Row],[Оптовая цена USD за 1шт]],"")</f>
        <v/>
      </c>
      <c r="N61" s="49"/>
    </row>
    <row r="62" spans="1:14" ht="22.5" customHeight="1">
      <c r="A62" s="44" t="s">
        <v>9600</v>
      </c>
      <c r="B62" s="14">
        <v>8809612848367</v>
      </c>
      <c r="C62" s="50" t="s">
        <v>9601</v>
      </c>
      <c r="D62" s="46" t="s">
        <v>9602</v>
      </c>
      <c r="E62" s="16">
        <v>1100</v>
      </c>
      <c r="F62" s="15">
        <v>0.59</v>
      </c>
      <c r="G62" s="47">
        <v>180</v>
      </c>
      <c r="H62" s="55">
        <f>Таблица624[[#This Row],[Коэфициент стоимости]]*Таблица624[[#This Row],[Розничная цена KRW]]</f>
        <v>649</v>
      </c>
      <c r="I62" s="17" t="str">
        <f>IF($H$1="","Введите курс",Таблица624[[#This Row],[Оптовая цена KRW за 1шт]]/$H$1)</f>
        <v>Введите курс</v>
      </c>
      <c r="J62" s="48"/>
      <c r="K62" s="18">
        <f>Таблица624[[#This Row],[Заказ коробок ]]*Таблица624[[#This Row],[Кол-во шт в коробке]]</f>
        <v>0</v>
      </c>
      <c r="L62" s="54">
        <f>Таблица624[[#This Row],[Общее кол-во шт]]*Таблица624[[#This Row],[Оптовая цена KRW за 1шт]]</f>
        <v>0</v>
      </c>
      <c r="M62" s="19" t="str">
        <f>IFERROR(Таблица624[[#This Row],[Общее кол-во шт]]*Таблица624[[#This Row],[Оптовая цена USD за 1шт]],"")</f>
        <v/>
      </c>
      <c r="N62" s="49"/>
    </row>
    <row r="63" spans="1:14" ht="22.5" customHeight="1">
      <c r="A63" s="44" t="s">
        <v>9603</v>
      </c>
      <c r="B63" s="14">
        <v>8809612846295</v>
      </c>
      <c r="C63" s="50" t="s">
        <v>9604</v>
      </c>
      <c r="D63" s="46" t="s">
        <v>9605</v>
      </c>
      <c r="E63" s="16">
        <v>1100</v>
      </c>
      <c r="F63" s="15">
        <v>0.59</v>
      </c>
      <c r="G63" s="47">
        <v>180</v>
      </c>
      <c r="H63" s="55">
        <f>Таблица624[[#This Row],[Коэфициент стоимости]]*Таблица624[[#This Row],[Розничная цена KRW]]</f>
        <v>649</v>
      </c>
      <c r="I63" s="17" t="str">
        <f>IF($H$1="","Введите курс",Таблица624[[#This Row],[Оптовая цена KRW за 1шт]]/$H$1)</f>
        <v>Введите курс</v>
      </c>
      <c r="J63" s="48"/>
      <c r="K63" s="18">
        <f>Таблица624[[#This Row],[Заказ коробок ]]*Таблица624[[#This Row],[Кол-во шт в коробке]]</f>
        <v>0</v>
      </c>
      <c r="L63" s="54">
        <f>Таблица624[[#This Row],[Общее кол-во шт]]*Таблица624[[#This Row],[Оптовая цена KRW за 1шт]]</f>
        <v>0</v>
      </c>
      <c r="M63" s="19" t="str">
        <f>IFERROR(Таблица624[[#This Row],[Общее кол-во шт]]*Таблица624[[#This Row],[Оптовая цена USD за 1шт]],"")</f>
        <v/>
      </c>
      <c r="N63" s="49"/>
    </row>
    <row r="64" spans="1:14" ht="22.5" customHeight="1">
      <c r="A64" s="44" t="s">
        <v>9606</v>
      </c>
      <c r="B64" s="14">
        <v>8809652870755</v>
      </c>
      <c r="C64" s="50" t="s">
        <v>9607</v>
      </c>
      <c r="D64" s="46" t="s">
        <v>9608</v>
      </c>
      <c r="E64" s="16">
        <v>20000</v>
      </c>
      <c r="F64" s="15">
        <v>0.59</v>
      </c>
      <c r="G64" s="47">
        <v>6</v>
      </c>
      <c r="H64" s="55">
        <f>Таблица624[[#This Row],[Коэфициент стоимости]]*Таблица624[[#This Row],[Розничная цена KRW]]</f>
        <v>11800</v>
      </c>
      <c r="I64" s="17" t="str">
        <f>IF($H$1="","Введите курс",Таблица624[[#This Row],[Оптовая цена KRW за 1шт]]/$H$1)</f>
        <v>Введите курс</v>
      </c>
      <c r="J64" s="48"/>
      <c r="K64" s="18">
        <f>Таблица624[[#This Row],[Заказ коробок ]]*Таблица624[[#This Row],[Кол-во шт в коробке]]</f>
        <v>0</v>
      </c>
      <c r="L64" s="54">
        <f>Таблица624[[#This Row],[Общее кол-во шт]]*Таблица624[[#This Row],[Оптовая цена KRW за 1шт]]</f>
        <v>0</v>
      </c>
      <c r="M64" s="19" t="str">
        <f>IFERROR(Таблица624[[#This Row],[Общее кол-во шт]]*Таблица624[[#This Row],[Оптовая цена USD за 1шт]],"")</f>
        <v/>
      </c>
      <c r="N64" s="49"/>
    </row>
    <row r="65" spans="1:14" ht="22.5" customHeight="1">
      <c r="A65" s="44" t="s">
        <v>9609</v>
      </c>
      <c r="B65" s="14">
        <v>8809652873664</v>
      </c>
      <c r="C65" s="50" t="s">
        <v>9610</v>
      </c>
      <c r="D65" s="46" t="s">
        <v>9611</v>
      </c>
      <c r="E65" s="16">
        <v>25000</v>
      </c>
      <c r="F65" s="15">
        <v>0.59</v>
      </c>
      <c r="G65" s="47">
        <v>42</v>
      </c>
      <c r="H65" s="55">
        <f>Таблица624[[#This Row],[Коэфициент стоимости]]*Таблица624[[#This Row],[Розничная цена KRW]]</f>
        <v>14750</v>
      </c>
      <c r="I65" s="17" t="str">
        <f>IF($H$1="","Введите курс",Таблица624[[#This Row],[Оптовая цена KRW за 1шт]]/$H$1)</f>
        <v>Введите курс</v>
      </c>
      <c r="J65" s="48"/>
      <c r="K65" s="18">
        <f>Таблица624[[#This Row],[Заказ коробок ]]*Таблица624[[#This Row],[Кол-во шт в коробке]]</f>
        <v>0</v>
      </c>
      <c r="L65" s="54">
        <f>Таблица624[[#This Row],[Общее кол-во шт]]*Таблица624[[#This Row],[Оптовая цена KRW за 1шт]]</f>
        <v>0</v>
      </c>
      <c r="M65" s="19" t="str">
        <f>IFERROR(Таблица624[[#This Row],[Общее кол-во шт]]*Таблица624[[#This Row],[Оптовая цена USD за 1шт]],"")</f>
        <v/>
      </c>
      <c r="N65" s="49"/>
    </row>
    <row r="66" spans="1:14" ht="22.5" customHeight="1">
      <c r="A66" s="44" t="s">
        <v>9612</v>
      </c>
      <c r="B66" s="14">
        <v>8809652873671</v>
      </c>
      <c r="C66" s="50" t="s">
        <v>9613</v>
      </c>
      <c r="D66" s="46" t="s">
        <v>9614</v>
      </c>
      <c r="E66" s="16">
        <v>35000</v>
      </c>
      <c r="F66" s="15">
        <v>0.59</v>
      </c>
      <c r="G66" s="47">
        <v>70</v>
      </c>
      <c r="H66" s="55">
        <f>Таблица624[[#This Row],[Коэфициент стоимости]]*Таблица624[[#This Row],[Розничная цена KRW]]</f>
        <v>20650</v>
      </c>
      <c r="I66" s="17" t="str">
        <f>IF($H$1="","Введите курс",Таблица624[[#This Row],[Оптовая цена KRW за 1шт]]/$H$1)</f>
        <v>Введите курс</v>
      </c>
      <c r="J66" s="48"/>
      <c r="K66" s="18">
        <f>Таблица624[[#This Row],[Заказ коробок ]]*Таблица624[[#This Row],[Кол-во шт в коробке]]</f>
        <v>0</v>
      </c>
      <c r="L66" s="54">
        <f>Таблица624[[#This Row],[Общее кол-во шт]]*Таблица624[[#This Row],[Оптовая цена KRW за 1шт]]</f>
        <v>0</v>
      </c>
      <c r="M66" s="19" t="str">
        <f>IFERROR(Таблица624[[#This Row],[Общее кол-во шт]]*Таблица624[[#This Row],[Оптовая цена USD за 1шт]],"")</f>
        <v/>
      </c>
      <c r="N66" s="49"/>
    </row>
    <row r="67" spans="1:14" ht="22.5" customHeight="1">
      <c r="A67" s="44" t="s">
        <v>9615</v>
      </c>
      <c r="B67" s="14">
        <v>8809652883182</v>
      </c>
      <c r="C67" s="50" t="s">
        <v>9616</v>
      </c>
      <c r="D67" s="46" t="s">
        <v>9617</v>
      </c>
      <c r="E67" s="16">
        <v>28000</v>
      </c>
      <c r="F67" s="15">
        <v>0.59</v>
      </c>
      <c r="G67" s="47">
        <v>100</v>
      </c>
      <c r="H67" s="55">
        <f>Таблица624[[#This Row],[Коэфициент стоимости]]*Таблица624[[#This Row],[Розничная цена KRW]]</f>
        <v>16520</v>
      </c>
      <c r="I67" s="17" t="str">
        <f>IF($H$1="","Введите курс",Таблица624[[#This Row],[Оптовая цена KRW за 1шт]]/$H$1)</f>
        <v>Введите курс</v>
      </c>
      <c r="J67" s="48"/>
      <c r="K67" s="18">
        <f>Таблица624[[#This Row],[Заказ коробок ]]*Таблица624[[#This Row],[Кол-во шт в коробке]]</f>
        <v>0</v>
      </c>
      <c r="L67" s="54">
        <f>Таблица624[[#This Row],[Общее кол-во шт]]*Таблица624[[#This Row],[Оптовая цена KRW за 1шт]]</f>
        <v>0</v>
      </c>
      <c r="M67" s="19" t="str">
        <f>IFERROR(Таблица624[[#This Row],[Общее кол-во шт]]*Таблица624[[#This Row],[Оптовая цена USD за 1шт]],"")</f>
        <v/>
      </c>
      <c r="N67" s="49"/>
    </row>
    <row r="68" spans="1:14" ht="22.5" customHeight="1">
      <c r="A68" s="44" t="s">
        <v>9618</v>
      </c>
      <c r="B68" s="14">
        <v>8809652873688</v>
      </c>
      <c r="C68" s="50" t="s">
        <v>9619</v>
      </c>
      <c r="D68" s="46" t="s">
        <v>9620</v>
      </c>
      <c r="E68" s="16">
        <v>28000</v>
      </c>
      <c r="F68" s="15">
        <v>0.59</v>
      </c>
      <c r="G68" s="47">
        <v>60</v>
      </c>
      <c r="H68" s="55">
        <f>Таблица624[[#This Row],[Коэфициент стоимости]]*Таблица624[[#This Row],[Розничная цена KRW]]</f>
        <v>16520</v>
      </c>
      <c r="I68" s="17" t="str">
        <f>IF($H$1="","Введите курс",Таблица624[[#This Row],[Оптовая цена KRW за 1шт]]/$H$1)</f>
        <v>Введите курс</v>
      </c>
      <c r="J68" s="48"/>
      <c r="K68" s="18">
        <f>Таблица624[[#This Row],[Заказ коробок ]]*Таблица624[[#This Row],[Кол-во шт в коробке]]</f>
        <v>0</v>
      </c>
      <c r="L68" s="54">
        <f>Таблица624[[#This Row],[Общее кол-во шт]]*Таблица624[[#This Row],[Оптовая цена KRW за 1шт]]</f>
        <v>0</v>
      </c>
      <c r="M68" s="19" t="str">
        <f>IFERROR(Таблица624[[#This Row],[Общее кол-во шт]]*Таблица624[[#This Row],[Оптовая цена USD за 1шт]],"")</f>
        <v/>
      </c>
      <c r="N68" s="49"/>
    </row>
    <row r="69" spans="1:14" ht="22.5" customHeight="1">
      <c r="A69" s="44" t="s">
        <v>9621</v>
      </c>
      <c r="B69" s="14">
        <v>8809652873695</v>
      </c>
      <c r="C69" s="50" t="s">
        <v>9622</v>
      </c>
      <c r="D69" s="46" t="s">
        <v>9623</v>
      </c>
      <c r="E69" s="16">
        <v>20000</v>
      </c>
      <c r="F69" s="15">
        <v>0.59</v>
      </c>
      <c r="G69" s="47">
        <v>30</v>
      </c>
      <c r="H69" s="55">
        <f>Таблица624[[#This Row],[Коэфициент стоимости]]*Таблица624[[#This Row],[Розничная цена KRW]]</f>
        <v>11800</v>
      </c>
      <c r="I69" s="17" t="str">
        <f>IF($H$1="","Введите курс",Таблица624[[#This Row],[Оптовая цена KRW за 1шт]]/$H$1)</f>
        <v>Введите курс</v>
      </c>
      <c r="J69" s="48"/>
      <c r="K69" s="18">
        <f>Таблица624[[#This Row],[Заказ коробок ]]*Таблица624[[#This Row],[Кол-во шт в коробке]]</f>
        <v>0</v>
      </c>
      <c r="L69" s="54">
        <f>Таблица624[[#This Row],[Общее кол-во шт]]*Таблица624[[#This Row],[Оптовая цена KRW за 1шт]]</f>
        <v>0</v>
      </c>
      <c r="M69" s="19" t="str">
        <f>IFERROR(Таблица624[[#This Row],[Общее кол-во шт]]*Таблица624[[#This Row],[Оптовая цена USD за 1шт]],"")</f>
        <v/>
      </c>
      <c r="N69" s="49"/>
    </row>
    <row r="70" spans="1:14" ht="22.5" customHeight="1">
      <c r="A70" s="44" t="s">
        <v>9624</v>
      </c>
      <c r="B70" s="14">
        <v>8809652897646</v>
      </c>
      <c r="C70" s="50" t="s">
        <v>9625</v>
      </c>
      <c r="D70" s="46" t="s">
        <v>9626</v>
      </c>
      <c r="E70" s="16">
        <v>20000</v>
      </c>
      <c r="F70" s="15">
        <v>0.59</v>
      </c>
      <c r="G70" s="47">
        <v>42</v>
      </c>
      <c r="H70" s="55">
        <f>Таблица624[[#This Row],[Коэфициент стоимости]]*Таблица624[[#This Row],[Розничная цена KRW]]</f>
        <v>11800</v>
      </c>
      <c r="I70" s="17" t="str">
        <f>IF($H$1="","Введите курс",Таблица624[[#This Row],[Оптовая цена KRW за 1шт]]/$H$1)</f>
        <v>Введите курс</v>
      </c>
      <c r="J70" s="48"/>
      <c r="K70" s="18">
        <f>Таблица624[[#This Row],[Заказ коробок ]]*Таблица624[[#This Row],[Кол-во шт в коробке]]</f>
        <v>0</v>
      </c>
      <c r="L70" s="54">
        <f>Таблица624[[#This Row],[Общее кол-во шт]]*Таблица624[[#This Row],[Оптовая цена KRW за 1шт]]</f>
        <v>0</v>
      </c>
      <c r="M70" s="19" t="str">
        <f>IFERROR(Таблица624[[#This Row],[Общее кол-во шт]]*Таблица624[[#This Row],[Оптовая цена USD за 1шт]],"")</f>
        <v/>
      </c>
      <c r="N70" s="49"/>
    </row>
    <row r="71" spans="1:14" ht="22.5" customHeight="1">
      <c r="A71" s="44" t="s">
        <v>9627</v>
      </c>
      <c r="B71" s="14">
        <v>8809652897653</v>
      </c>
      <c r="C71" s="50" t="s">
        <v>9628</v>
      </c>
      <c r="D71" s="46" t="s">
        <v>9629</v>
      </c>
      <c r="E71" s="16">
        <v>35000</v>
      </c>
      <c r="F71" s="15">
        <v>0.59</v>
      </c>
      <c r="G71" s="47">
        <v>60</v>
      </c>
      <c r="H71" s="55">
        <f>Таблица624[[#This Row],[Коэфициент стоимости]]*Таблица624[[#This Row],[Розничная цена KRW]]</f>
        <v>20650</v>
      </c>
      <c r="I71" s="17" t="str">
        <f>IF($H$1="","Введите курс",Таблица624[[#This Row],[Оптовая цена KRW за 1шт]]/$H$1)</f>
        <v>Введите курс</v>
      </c>
      <c r="J71" s="48"/>
      <c r="K71" s="18">
        <f>Таблица624[[#This Row],[Заказ коробок ]]*Таблица624[[#This Row],[Кол-во шт в коробке]]</f>
        <v>0</v>
      </c>
      <c r="L71" s="54">
        <f>Таблица624[[#This Row],[Общее кол-во шт]]*Таблица624[[#This Row],[Оптовая цена KRW за 1шт]]</f>
        <v>0</v>
      </c>
      <c r="M71" s="19" t="str">
        <f>IFERROR(Таблица624[[#This Row],[Общее кол-во шт]]*Таблица624[[#This Row],[Оптовая цена USD за 1шт]],"")</f>
        <v/>
      </c>
      <c r="N71" s="49"/>
    </row>
    <row r="72" spans="1:14" ht="22.5" customHeight="1">
      <c r="A72" s="44" t="s">
        <v>9630</v>
      </c>
      <c r="B72" s="14">
        <v>8809652897660</v>
      </c>
      <c r="C72" s="50" t="s">
        <v>9631</v>
      </c>
      <c r="D72" s="46" t="s">
        <v>9632</v>
      </c>
      <c r="E72" s="16">
        <v>32000</v>
      </c>
      <c r="F72" s="15">
        <v>0.59</v>
      </c>
      <c r="G72" s="47">
        <v>30</v>
      </c>
      <c r="H72" s="55">
        <f>Таблица624[[#This Row],[Коэфициент стоимости]]*Таблица624[[#This Row],[Розничная цена KRW]]</f>
        <v>18880</v>
      </c>
      <c r="I72" s="17" t="str">
        <f>IF($H$1="","Введите курс",Таблица624[[#This Row],[Оптовая цена KRW за 1шт]]/$H$1)</f>
        <v>Введите курс</v>
      </c>
      <c r="J72" s="48"/>
      <c r="K72" s="18">
        <f>Таблица624[[#This Row],[Заказ коробок ]]*Таблица624[[#This Row],[Кол-во шт в коробке]]</f>
        <v>0</v>
      </c>
      <c r="L72" s="54">
        <f>Таблица624[[#This Row],[Общее кол-во шт]]*Таблица624[[#This Row],[Оптовая цена KRW за 1шт]]</f>
        <v>0</v>
      </c>
      <c r="M72" s="19" t="str">
        <f>IFERROR(Таблица624[[#This Row],[Общее кол-во шт]]*Таблица624[[#This Row],[Оптовая цена USD за 1шт]],"")</f>
        <v/>
      </c>
      <c r="N72" s="49"/>
    </row>
    <row r="73" spans="1:14" ht="22.5" customHeight="1">
      <c r="A73" s="44" t="s">
        <v>9633</v>
      </c>
      <c r="B73" s="14">
        <v>8809652897677</v>
      </c>
      <c r="C73" s="50" t="s">
        <v>9634</v>
      </c>
      <c r="D73" s="46" t="s">
        <v>9635</v>
      </c>
      <c r="E73" s="16">
        <v>28000</v>
      </c>
      <c r="F73" s="15">
        <v>0.59</v>
      </c>
      <c r="G73" s="47">
        <v>120</v>
      </c>
      <c r="H73" s="55">
        <f>Таблица624[[#This Row],[Коэфициент стоимости]]*Таблица624[[#This Row],[Розничная цена KRW]]</f>
        <v>16520</v>
      </c>
      <c r="I73" s="17" t="str">
        <f>IF($H$1="","Введите курс",Таблица624[[#This Row],[Оптовая цена KRW за 1шт]]/$H$1)</f>
        <v>Введите курс</v>
      </c>
      <c r="J73" s="48"/>
      <c r="K73" s="18">
        <f>Таблица624[[#This Row],[Заказ коробок ]]*Таблица624[[#This Row],[Кол-во шт в коробке]]</f>
        <v>0</v>
      </c>
      <c r="L73" s="54">
        <f>Таблица624[[#This Row],[Общее кол-во шт]]*Таблица624[[#This Row],[Оптовая цена KRW за 1шт]]</f>
        <v>0</v>
      </c>
      <c r="M73" s="19" t="str">
        <f>IFERROR(Таблица624[[#This Row],[Общее кол-во шт]]*Таблица624[[#This Row],[Оптовая цена USD за 1шт]],"")</f>
        <v/>
      </c>
      <c r="N73" s="49"/>
    </row>
    <row r="74" spans="1:14" ht="22.5" customHeight="1">
      <c r="A74" s="44" t="s">
        <v>9636</v>
      </c>
      <c r="B74" s="14">
        <v>8809707274750</v>
      </c>
      <c r="C74" s="50" t="s">
        <v>9637</v>
      </c>
      <c r="D74" s="46" t="s">
        <v>9638</v>
      </c>
      <c r="E74" s="16">
        <v>25000</v>
      </c>
      <c r="F74" s="15">
        <v>0.59</v>
      </c>
      <c r="G74" s="47">
        <v>40</v>
      </c>
      <c r="H74" s="55">
        <f>Таблица624[[#This Row],[Коэфициент стоимости]]*Таблица624[[#This Row],[Розничная цена KRW]]</f>
        <v>14750</v>
      </c>
      <c r="I74" s="17" t="str">
        <f>IF($H$1="","Введите курс",Таблица624[[#This Row],[Оптовая цена KRW за 1шт]]/$H$1)</f>
        <v>Введите курс</v>
      </c>
      <c r="J74" s="48"/>
      <c r="K74" s="18">
        <f>Таблица624[[#This Row],[Заказ коробок ]]*Таблица624[[#This Row],[Кол-во шт в коробке]]</f>
        <v>0</v>
      </c>
      <c r="L74" s="54">
        <f>Таблица624[[#This Row],[Общее кол-во шт]]*Таблица624[[#This Row],[Оптовая цена KRW за 1шт]]</f>
        <v>0</v>
      </c>
      <c r="M74" s="19" t="str">
        <f>IFERROR(Таблица624[[#This Row],[Общее кол-во шт]]*Таблица624[[#This Row],[Оптовая цена USD за 1шт]],"")</f>
        <v/>
      </c>
      <c r="N74" s="49"/>
    </row>
    <row r="75" spans="1:14" ht="22.5" customHeight="1">
      <c r="A75" s="44" t="s">
        <v>9639</v>
      </c>
      <c r="B75" s="14">
        <v>8809707274743</v>
      </c>
      <c r="C75" s="50" t="s">
        <v>9640</v>
      </c>
      <c r="D75" s="46" t="s">
        <v>9641</v>
      </c>
      <c r="E75" s="16">
        <v>25000</v>
      </c>
      <c r="F75" s="15">
        <v>0.59</v>
      </c>
      <c r="G75" s="47">
        <v>36</v>
      </c>
      <c r="H75" s="55">
        <f>Таблица624[[#This Row],[Коэфициент стоимости]]*Таблица624[[#This Row],[Розничная цена KRW]]</f>
        <v>14750</v>
      </c>
      <c r="I75" s="17" t="str">
        <f>IF($H$1="","Введите курс",Таблица624[[#This Row],[Оптовая цена KRW за 1шт]]/$H$1)</f>
        <v>Введите курс</v>
      </c>
      <c r="J75" s="48"/>
      <c r="K75" s="18">
        <f>Таблица624[[#This Row],[Заказ коробок ]]*Таблица624[[#This Row],[Кол-во шт в коробке]]</f>
        <v>0</v>
      </c>
      <c r="L75" s="54">
        <f>Таблица624[[#This Row],[Общее кол-во шт]]*Таблица624[[#This Row],[Оптовая цена KRW за 1шт]]</f>
        <v>0</v>
      </c>
      <c r="M75" s="19" t="str">
        <f>IFERROR(Таблица624[[#This Row],[Общее кол-во шт]]*Таблица624[[#This Row],[Оптовая цена USD за 1шт]],"")</f>
        <v/>
      </c>
      <c r="N75" s="49"/>
    </row>
    <row r="76" spans="1:14" ht="22.5" customHeight="1">
      <c r="A76" s="44" t="s">
        <v>9642</v>
      </c>
      <c r="B76" s="14">
        <v>8809707261248</v>
      </c>
      <c r="C76" s="50" t="s">
        <v>9643</v>
      </c>
      <c r="D76" s="46" t="s">
        <v>9629</v>
      </c>
      <c r="E76" s="16">
        <v>53000</v>
      </c>
      <c r="F76" s="15">
        <v>0.59</v>
      </c>
      <c r="G76" s="47">
        <v>48</v>
      </c>
      <c r="H76" s="55">
        <f>Таблица624[[#This Row],[Коэфициент стоимости]]*Таблица624[[#This Row],[Розничная цена KRW]]</f>
        <v>31270</v>
      </c>
      <c r="I76" s="17" t="str">
        <f>IF($H$1="","Введите курс",Таблица624[[#This Row],[Оптовая цена KRW за 1шт]]/$H$1)</f>
        <v>Введите курс</v>
      </c>
      <c r="J76" s="48"/>
      <c r="K76" s="18">
        <f>Таблица624[[#This Row],[Заказ коробок ]]*Таблица624[[#This Row],[Кол-во шт в коробке]]</f>
        <v>0</v>
      </c>
      <c r="L76" s="54">
        <f>Таблица624[[#This Row],[Общее кол-во шт]]*Таблица624[[#This Row],[Оптовая цена KRW за 1шт]]</f>
        <v>0</v>
      </c>
      <c r="M76" s="19" t="str">
        <f>IFERROR(Таблица624[[#This Row],[Общее кол-во шт]]*Таблица624[[#This Row],[Оптовая цена USD за 1шт]],"")</f>
        <v/>
      </c>
      <c r="N76" s="49"/>
    </row>
    <row r="77" spans="1:14" ht="22.5" customHeight="1">
      <c r="A77" s="44" t="s">
        <v>9644</v>
      </c>
      <c r="B77" s="14">
        <v>8809707251300</v>
      </c>
      <c r="C77" s="50" t="s">
        <v>9645</v>
      </c>
      <c r="D77" s="46" t="s">
        <v>9646</v>
      </c>
      <c r="E77" s="16">
        <v>53000</v>
      </c>
      <c r="F77" s="15">
        <v>0.59</v>
      </c>
      <c r="G77" s="47">
        <v>32</v>
      </c>
      <c r="H77" s="55">
        <f>Таблица624[[#This Row],[Коэфициент стоимости]]*Таблица624[[#This Row],[Розничная цена KRW]]</f>
        <v>31270</v>
      </c>
      <c r="I77" s="17" t="str">
        <f>IF($H$1="","Введите курс",Таблица624[[#This Row],[Оптовая цена KRW за 1шт]]/$H$1)</f>
        <v>Введите курс</v>
      </c>
      <c r="J77" s="48"/>
      <c r="K77" s="18">
        <f>Таблица624[[#This Row],[Заказ коробок ]]*Таблица624[[#This Row],[Кол-во шт в коробке]]</f>
        <v>0</v>
      </c>
      <c r="L77" s="54">
        <f>Таблица624[[#This Row],[Общее кол-во шт]]*Таблица624[[#This Row],[Оптовая цена KRW за 1шт]]</f>
        <v>0</v>
      </c>
      <c r="M77" s="19" t="str">
        <f>IFERROR(Таблица624[[#This Row],[Общее кол-во шт]]*Таблица624[[#This Row],[Оптовая цена USD за 1шт]],"")</f>
        <v/>
      </c>
      <c r="N77" s="49"/>
    </row>
    <row r="78" spans="1:14" ht="22.5" customHeight="1">
      <c r="A78" s="44" t="s">
        <v>9647</v>
      </c>
      <c r="B78" s="14">
        <v>8809707251317</v>
      </c>
      <c r="C78" s="50" t="s">
        <v>9648</v>
      </c>
      <c r="D78" s="46" t="s">
        <v>9649</v>
      </c>
      <c r="E78" s="16">
        <v>4000</v>
      </c>
      <c r="F78" s="15">
        <v>0.59</v>
      </c>
      <c r="G78" s="47">
        <v>240</v>
      </c>
      <c r="H78" s="55">
        <f>Таблица624[[#This Row],[Коэфициент стоимости]]*Таблица624[[#This Row],[Розничная цена KRW]]</f>
        <v>2360</v>
      </c>
      <c r="I78" s="17" t="str">
        <f>IF($H$1="","Введите курс",Таблица624[[#This Row],[Оптовая цена KRW за 1шт]]/$H$1)</f>
        <v>Введите курс</v>
      </c>
      <c r="J78" s="48"/>
      <c r="K78" s="18">
        <f>Таблица624[[#This Row],[Заказ коробок ]]*Таблица624[[#This Row],[Кол-во шт в коробке]]</f>
        <v>0</v>
      </c>
      <c r="L78" s="54">
        <f>Таблица624[[#This Row],[Общее кол-во шт]]*Таблица624[[#This Row],[Оптовая цена KRW за 1шт]]</f>
        <v>0</v>
      </c>
      <c r="M78" s="19" t="str">
        <f>IFERROR(Таблица624[[#This Row],[Общее кол-во шт]]*Таблица624[[#This Row],[Оптовая цена USD за 1шт]],"")</f>
        <v/>
      </c>
      <c r="N78" s="49"/>
    </row>
    <row r="79" spans="1:14" ht="22.5" customHeight="1">
      <c r="A79" s="44" t="s">
        <v>9650</v>
      </c>
      <c r="B79" s="14">
        <v>8809707252246</v>
      </c>
      <c r="C79" s="50" t="s">
        <v>9651</v>
      </c>
      <c r="D79" s="46" t="s">
        <v>9652</v>
      </c>
      <c r="E79" s="16">
        <v>20000</v>
      </c>
      <c r="F79" s="15">
        <v>0.59</v>
      </c>
      <c r="G79" s="47">
        <v>30</v>
      </c>
      <c r="H79" s="55">
        <f>Таблица624[[#This Row],[Коэфициент стоимости]]*Таблица624[[#This Row],[Розничная цена KRW]]</f>
        <v>11800</v>
      </c>
      <c r="I79" s="17" t="str">
        <f>IF($H$1="","Введите курс",Таблица624[[#This Row],[Оптовая цена KRW за 1шт]]/$H$1)</f>
        <v>Введите курс</v>
      </c>
      <c r="J79" s="48"/>
      <c r="K79" s="18">
        <f>Таблица624[[#This Row],[Заказ коробок ]]*Таблица624[[#This Row],[Кол-во шт в коробке]]</f>
        <v>0</v>
      </c>
      <c r="L79" s="54">
        <f>Таблица624[[#This Row],[Общее кол-во шт]]*Таблица624[[#This Row],[Оптовая цена KRW за 1шт]]</f>
        <v>0</v>
      </c>
      <c r="M79" s="19" t="str">
        <f>IFERROR(Таблица624[[#This Row],[Общее кол-во шт]]*Таблица624[[#This Row],[Оптовая цена USD за 1шт]],"")</f>
        <v/>
      </c>
      <c r="N79" s="49"/>
    </row>
    <row r="80" spans="1:14" ht="22.5" customHeight="1">
      <c r="A80" s="44" t="s">
        <v>9653</v>
      </c>
      <c r="B80" s="14">
        <v>8809707256459</v>
      </c>
      <c r="C80" s="50" t="s">
        <v>9654</v>
      </c>
      <c r="D80" s="46" t="s">
        <v>9655</v>
      </c>
      <c r="E80" s="16">
        <v>50000</v>
      </c>
      <c r="F80" s="15">
        <v>0.59</v>
      </c>
      <c r="G80" s="47">
        <v>11</v>
      </c>
      <c r="H80" s="55">
        <f>Таблица624[[#This Row],[Коэфициент стоимости]]*Таблица624[[#This Row],[Розничная цена KRW]]</f>
        <v>29500</v>
      </c>
      <c r="I80" s="17" t="str">
        <f>IF($H$1="","Введите курс",Таблица624[[#This Row],[Оптовая цена KRW за 1шт]]/$H$1)</f>
        <v>Введите курс</v>
      </c>
      <c r="J80" s="48"/>
      <c r="K80" s="18">
        <f>Таблица624[[#This Row],[Заказ коробок ]]*Таблица624[[#This Row],[Кол-во шт в коробке]]</f>
        <v>0</v>
      </c>
      <c r="L80" s="54">
        <f>Таблица624[[#This Row],[Общее кол-во шт]]*Таблица624[[#This Row],[Оптовая цена KRW за 1шт]]</f>
        <v>0</v>
      </c>
      <c r="M80" s="19" t="str">
        <f>IFERROR(Таблица624[[#This Row],[Общее кол-во шт]]*Таблица624[[#This Row],[Оптовая цена USD за 1шт]],"")</f>
        <v/>
      </c>
      <c r="N80" s="49"/>
    </row>
    <row r="81" spans="1:14" ht="22.5" customHeight="1">
      <c r="A81" s="44" t="s">
        <v>9656</v>
      </c>
      <c r="B81" s="14">
        <v>8809707257715</v>
      </c>
      <c r="C81" s="50" t="s">
        <v>9657</v>
      </c>
      <c r="D81" s="46" t="s">
        <v>9658</v>
      </c>
      <c r="E81" s="16">
        <v>67000</v>
      </c>
      <c r="F81" s="15">
        <v>0.59</v>
      </c>
      <c r="G81" s="47">
        <v>6</v>
      </c>
      <c r="H81" s="55">
        <f>Таблица624[[#This Row],[Коэфициент стоимости]]*Таблица624[[#This Row],[Розничная цена KRW]]</f>
        <v>39530</v>
      </c>
      <c r="I81" s="17" t="str">
        <f>IF($H$1="","Введите курс",Таблица624[[#This Row],[Оптовая цена KRW за 1шт]]/$H$1)</f>
        <v>Введите курс</v>
      </c>
      <c r="J81" s="48"/>
      <c r="K81" s="18">
        <f>Таблица624[[#This Row],[Заказ коробок ]]*Таблица624[[#This Row],[Кол-во шт в коробке]]</f>
        <v>0</v>
      </c>
      <c r="L81" s="54">
        <f>Таблица624[[#This Row],[Общее кол-во шт]]*Таблица624[[#This Row],[Оптовая цена KRW за 1шт]]</f>
        <v>0</v>
      </c>
      <c r="M81" s="19" t="str">
        <f>IFERROR(Таблица624[[#This Row],[Общее кол-во шт]]*Таблица624[[#This Row],[Оптовая цена USD за 1шт]],"")</f>
        <v/>
      </c>
      <c r="N81" s="49"/>
    </row>
    <row r="82" spans="1:14" ht="22.5" customHeight="1">
      <c r="A82" s="44" t="s">
        <v>9659</v>
      </c>
      <c r="B82" s="14">
        <v>8809612877879</v>
      </c>
      <c r="C82" s="50" t="s">
        <v>9660</v>
      </c>
      <c r="D82" s="46" t="s">
        <v>9661</v>
      </c>
      <c r="E82" s="16">
        <v>8000</v>
      </c>
      <c r="F82" s="15">
        <v>0.59</v>
      </c>
      <c r="G82" s="47">
        <v>42</v>
      </c>
      <c r="H82" s="55">
        <f>Таблица624[[#This Row],[Коэфициент стоимости]]*Таблица624[[#This Row],[Розничная цена KRW]]</f>
        <v>4720</v>
      </c>
      <c r="I82" s="17" t="str">
        <f>IF($H$1="","Введите курс",Таблица624[[#This Row],[Оптовая цена KRW за 1шт]]/$H$1)</f>
        <v>Введите курс</v>
      </c>
      <c r="J82" s="48"/>
      <c r="K82" s="18">
        <f>Таблица624[[#This Row],[Заказ коробок ]]*Таблица624[[#This Row],[Кол-во шт в коробке]]</f>
        <v>0</v>
      </c>
      <c r="L82" s="54">
        <f>Таблица624[[#This Row],[Общее кол-во шт]]*Таблица624[[#This Row],[Оптовая цена KRW за 1шт]]</f>
        <v>0</v>
      </c>
      <c r="M82" s="19" t="str">
        <f>IFERROR(Таблица624[[#This Row],[Общее кол-во шт]]*Таблица624[[#This Row],[Оптовая цена USD за 1шт]],"")</f>
        <v/>
      </c>
      <c r="N82" s="49"/>
    </row>
    <row r="83" spans="1:14" ht="22.5" customHeight="1">
      <c r="A83" s="44" t="s">
        <v>9662</v>
      </c>
      <c r="B83" s="14">
        <v>8809612877893</v>
      </c>
      <c r="C83" s="50" t="s">
        <v>9663</v>
      </c>
      <c r="D83" s="46" t="s">
        <v>9664</v>
      </c>
      <c r="E83" s="16">
        <v>8000</v>
      </c>
      <c r="F83" s="15">
        <v>0.59</v>
      </c>
      <c r="G83" s="47">
        <v>48</v>
      </c>
      <c r="H83" s="55">
        <f>Таблица624[[#This Row],[Коэфициент стоимости]]*Таблица624[[#This Row],[Розничная цена KRW]]</f>
        <v>4720</v>
      </c>
      <c r="I83" s="17" t="str">
        <f>IF($H$1="","Введите курс",Таблица624[[#This Row],[Оптовая цена KRW за 1шт]]/$H$1)</f>
        <v>Введите курс</v>
      </c>
      <c r="J83" s="48"/>
      <c r="K83" s="18">
        <f>Таблица624[[#This Row],[Заказ коробок ]]*Таблица624[[#This Row],[Кол-во шт в коробке]]</f>
        <v>0</v>
      </c>
      <c r="L83" s="54">
        <f>Таблица624[[#This Row],[Общее кол-во шт]]*Таблица624[[#This Row],[Оптовая цена KRW за 1шт]]</f>
        <v>0</v>
      </c>
      <c r="M83" s="19" t="str">
        <f>IFERROR(Таблица624[[#This Row],[Общее кол-во шт]]*Таблица624[[#This Row],[Оптовая цена USD за 1шт]],"")</f>
        <v/>
      </c>
      <c r="N83" s="49"/>
    </row>
    <row r="84" spans="1:14" ht="22.5" customHeight="1">
      <c r="A84" s="44" t="s">
        <v>9665</v>
      </c>
      <c r="B84" s="14">
        <v>8809612877909</v>
      </c>
      <c r="C84" s="50" t="s">
        <v>9666</v>
      </c>
      <c r="D84" s="46" t="s">
        <v>9667</v>
      </c>
      <c r="E84" s="16">
        <v>9500</v>
      </c>
      <c r="F84" s="15">
        <v>0.59</v>
      </c>
      <c r="G84" s="47">
        <v>100</v>
      </c>
      <c r="H84" s="55">
        <f>Таблица624[[#This Row],[Коэфициент стоимости]]*Таблица624[[#This Row],[Розничная цена KRW]]</f>
        <v>5605</v>
      </c>
      <c r="I84" s="17" t="str">
        <f>IF($H$1="","Введите курс",Таблица624[[#This Row],[Оптовая цена KRW за 1шт]]/$H$1)</f>
        <v>Введите курс</v>
      </c>
      <c r="J84" s="48"/>
      <c r="K84" s="18">
        <f>Таблица624[[#This Row],[Заказ коробок ]]*Таблица624[[#This Row],[Кол-во шт в коробке]]</f>
        <v>0</v>
      </c>
      <c r="L84" s="54">
        <f>Таблица624[[#This Row],[Общее кол-во шт]]*Таблица624[[#This Row],[Оптовая цена KRW за 1шт]]</f>
        <v>0</v>
      </c>
      <c r="M84" s="19" t="str">
        <f>IFERROR(Таблица624[[#This Row],[Общее кол-во шт]]*Таблица624[[#This Row],[Оптовая цена USD за 1шт]],"")</f>
        <v/>
      </c>
      <c r="N84" s="49"/>
    </row>
    <row r="85" spans="1:14" ht="22.5" customHeight="1">
      <c r="A85" s="44" t="s">
        <v>9668</v>
      </c>
      <c r="B85" s="14">
        <v>8809652893471</v>
      </c>
      <c r="C85" s="50" t="s">
        <v>9669</v>
      </c>
      <c r="D85" s="46" t="s">
        <v>9661</v>
      </c>
      <c r="E85" s="16">
        <v>20000</v>
      </c>
      <c r="F85" s="15">
        <v>0.59</v>
      </c>
      <c r="G85" s="47">
        <v>24</v>
      </c>
      <c r="H85" s="55">
        <f>Таблица624[[#This Row],[Коэфициент стоимости]]*Таблица624[[#This Row],[Розничная цена KRW]]</f>
        <v>11800</v>
      </c>
      <c r="I85" s="17" t="str">
        <f>IF($H$1="","Введите курс",Таблица624[[#This Row],[Оптовая цена KRW за 1шт]]/$H$1)</f>
        <v>Введите курс</v>
      </c>
      <c r="J85" s="48"/>
      <c r="K85" s="18">
        <f>Таблица624[[#This Row],[Заказ коробок ]]*Таблица624[[#This Row],[Кол-во шт в коробке]]</f>
        <v>0</v>
      </c>
      <c r="L85" s="54">
        <f>Таблица624[[#This Row],[Общее кол-во шт]]*Таблица624[[#This Row],[Оптовая цена KRW за 1шт]]</f>
        <v>0</v>
      </c>
      <c r="M85" s="19" t="str">
        <f>IFERROR(Таблица624[[#This Row],[Общее кол-во шт]]*Таблица624[[#This Row],[Оптовая цена USD за 1шт]],"")</f>
        <v/>
      </c>
      <c r="N85" s="49"/>
    </row>
    <row r="86" spans="1:14" ht="22.5" customHeight="1">
      <c r="A86" s="44" t="s">
        <v>9670</v>
      </c>
      <c r="B86" s="14">
        <v>8809707287835</v>
      </c>
      <c r="C86" s="50" t="s">
        <v>9671</v>
      </c>
      <c r="D86" s="46" t="s">
        <v>9661</v>
      </c>
      <c r="E86" s="16">
        <v>14000</v>
      </c>
      <c r="F86" s="15">
        <v>0.59</v>
      </c>
      <c r="G86" s="47">
        <v>30</v>
      </c>
      <c r="H86" s="55">
        <f>Таблица624[[#This Row],[Коэфициент стоимости]]*Таблица624[[#This Row],[Розничная цена KRW]]</f>
        <v>8260</v>
      </c>
      <c r="I86" s="17" t="str">
        <f>IF($H$1="","Введите курс",Таблица624[[#This Row],[Оптовая цена KRW за 1шт]]/$H$1)</f>
        <v>Введите курс</v>
      </c>
      <c r="J86" s="48"/>
      <c r="K86" s="18">
        <f>Таблица624[[#This Row],[Заказ коробок ]]*Таблица624[[#This Row],[Кол-во шт в коробке]]</f>
        <v>0</v>
      </c>
      <c r="L86" s="54">
        <f>Таблица624[[#This Row],[Общее кол-во шт]]*Таблица624[[#This Row],[Оптовая цена KRW за 1шт]]</f>
        <v>0</v>
      </c>
      <c r="M86" s="19" t="str">
        <f>IFERROR(Таблица624[[#This Row],[Общее кол-во шт]]*Таблица624[[#This Row],[Оптовая цена USD за 1шт]],"")</f>
        <v/>
      </c>
      <c r="N86" s="49"/>
    </row>
    <row r="87" spans="1:14" ht="22.5" customHeight="1">
      <c r="A87" s="44" t="s">
        <v>9672</v>
      </c>
      <c r="B87" s="14">
        <v>8809612864756</v>
      </c>
      <c r="C87" s="50" t="s">
        <v>9673</v>
      </c>
      <c r="D87" s="46" t="s">
        <v>9674</v>
      </c>
      <c r="E87" s="16">
        <v>22000</v>
      </c>
      <c r="F87" s="15">
        <v>0.59</v>
      </c>
      <c r="G87" s="47">
        <v>96</v>
      </c>
      <c r="H87" s="55">
        <f>Таблица624[[#This Row],[Коэфициент стоимости]]*Таблица624[[#This Row],[Розничная цена KRW]]</f>
        <v>12980</v>
      </c>
      <c r="I87" s="17" t="str">
        <f>IF($H$1="","Введите курс",Таблица624[[#This Row],[Оптовая цена KRW за 1шт]]/$H$1)</f>
        <v>Введите курс</v>
      </c>
      <c r="J87" s="48"/>
      <c r="K87" s="18">
        <f>Таблица624[[#This Row],[Заказ коробок ]]*Таблица624[[#This Row],[Кол-во шт в коробке]]</f>
        <v>0</v>
      </c>
      <c r="L87" s="54">
        <f>Таблица624[[#This Row],[Общее кол-во шт]]*Таблица624[[#This Row],[Оптовая цена KRW за 1шт]]</f>
        <v>0</v>
      </c>
      <c r="M87" s="19" t="str">
        <f>IFERROR(Таблица624[[#This Row],[Общее кол-во шт]]*Таблица624[[#This Row],[Оптовая цена USD за 1шт]],"")</f>
        <v/>
      </c>
      <c r="N87" s="49"/>
    </row>
    <row r="88" spans="1:14" ht="22.5" customHeight="1">
      <c r="A88" s="44" t="s">
        <v>9675</v>
      </c>
      <c r="B88" s="14">
        <v>8809612864763</v>
      </c>
      <c r="C88" s="50" t="s">
        <v>9676</v>
      </c>
      <c r="D88" s="46" t="s">
        <v>9674</v>
      </c>
      <c r="E88" s="16">
        <v>32000</v>
      </c>
      <c r="F88" s="15">
        <v>0.59</v>
      </c>
      <c r="G88" s="47">
        <v>60</v>
      </c>
      <c r="H88" s="55">
        <f>Таблица624[[#This Row],[Коэфициент стоимости]]*Таблица624[[#This Row],[Розничная цена KRW]]</f>
        <v>18880</v>
      </c>
      <c r="I88" s="17" t="str">
        <f>IF($H$1="","Введите курс",Таблица624[[#This Row],[Оптовая цена KRW за 1шт]]/$H$1)</f>
        <v>Введите курс</v>
      </c>
      <c r="J88" s="48"/>
      <c r="K88" s="18">
        <f>Таблица624[[#This Row],[Заказ коробок ]]*Таблица624[[#This Row],[Кол-во шт в коробке]]</f>
        <v>0</v>
      </c>
      <c r="L88" s="54">
        <f>Таблица624[[#This Row],[Общее кол-во шт]]*Таблица624[[#This Row],[Оптовая цена KRW за 1шт]]</f>
        <v>0</v>
      </c>
      <c r="M88" s="19" t="str">
        <f>IFERROR(Таблица624[[#This Row],[Общее кол-во шт]]*Таблица624[[#This Row],[Оптовая цена USD за 1шт]],"")</f>
        <v/>
      </c>
      <c r="N88" s="49"/>
    </row>
    <row r="89" spans="1:14" ht="22.5" customHeight="1">
      <c r="A89" s="44" t="s">
        <v>9677</v>
      </c>
      <c r="B89" s="14">
        <v>8809612864770</v>
      </c>
      <c r="C89" s="50" t="s">
        <v>9678</v>
      </c>
      <c r="D89" s="46" t="s">
        <v>9679</v>
      </c>
      <c r="E89" s="16">
        <v>22000</v>
      </c>
      <c r="F89" s="15">
        <v>0.59</v>
      </c>
      <c r="G89" s="47">
        <v>96</v>
      </c>
      <c r="H89" s="55">
        <f>Таблица624[[#This Row],[Коэфициент стоимости]]*Таблица624[[#This Row],[Розничная цена KRW]]</f>
        <v>12980</v>
      </c>
      <c r="I89" s="17" t="str">
        <f>IF($H$1="","Введите курс",Таблица624[[#This Row],[Оптовая цена KRW за 1шт]]/$H$1)</f>
        <v>Введите курс</v>
      </c>
      <c r="J89" s="48"/>
      <c r="K89" s="18">
        <f>Таблица624[[#This Row],[Заказ коробок ]]*Таблица624[[#This Row],[Кол-во шт в коробке]]</f>
        <v>0</v>
      </c>
      <c r="L89" s="54">
        <f>Таблица624[[#This Row],[Общее кол-во шт]]*Таблица624[[#This Row],[Оптовая цена KRW за 1шт]]</f>
        <v>0</v>
      </c>
      <c r="M89" s="19" t="str">
        <f>IFERROR(Таблица624[[#This Row],[Общее кол-во шт]]*Таблица624[[#This Row],[Оптовая цена USD за 1шт]],"")</f>
        <v/>
      </c>
      <c r="N89" s="49"/>
    </row>
    <row r="90" spans="1:14" ht="22.5" customHeight="1">
      <c r="A90" s="44" t="s">
        <v>9680</v>
      </c>
      <c r="B90" s="14">
        <v>8809612864794</v>
      </c>
      <c r="C90" s="50" t="s">
        <v>9681</v>
      </c>
      <c r="D90" s="46" t="s">
        <v>9682</v>
      </c>
      <c r="E90" s="16">
        <v>9000</v>
      </c>
      <c r="F90" s="15">
        <v>0.59</v>
      </c>
      <c r="G90" s="47">
        <v>125</v>
      </c>
      <c r="H90" s="55">
        <f>Таблица624[[#This Row],[Коэфициент стоимости]]*Таблица624[[#This Row],[Розничная цена KRW]]</f>
        <v>5310</v>
      </c>
      <c r="I90" s="17" t="str">
        <f>IF($H$1="","Введите курс",Таблица624[[#This Row],[Оптовая цена KRW за 1шт]]/$H$1)</f>
        <v>Введите курс</v>
      </c>
      <c r="J90" s="48"/>
      <c r="K90" s="18">
        <f>Таблица624[[#This Row],[Заказ коробок ]]*Таблица624[[#This Row],[Кол-во шт в коробке]]</f>
        <v>0</v>
      </c>
      <c r="L90" s="54">
        <f>Таблица624[[#This Row],[Общее кол-во шт]]*Таблица624[[#This Row],[Оптовая цена KRW за 1шт]]</f>
        <v>0</v>
      </c>
      <c r="M90" s="19" t="str">
        <f>IFERROR(Таблица624[[#This Row],[Общее кол-во шт]]*Таблица624[[#This Row],[Оптовая цена USD за 1шт]],"")</f>
        <v/>
      </c>
      <c r="N90" s="49"/>
    </row>
    <row r="91" spans="1:14" ht="22.5" customHeight="1">
      <c r="A91" s="44" t="s">
        <v>9683</v>
      </c>
      <c r="B91" s="14">
        <v>8809612864800</v>
      </c>
      <c r="C91" s="50" t="s">
        <v>9684</v>
      </c>
      <c r="D91" s="46" t="s">
        <v>9685</v>
      </c>
      <c r="E91" s="16">
        <v>4500</v>
      </c>
      <c r="F91" s="15">
        <v>0.59</v>
      </c>
      <c r="G91" s="47">
        <v>350</v>
      </c>
      <c r="H91" s="55">
        <f>Таблица624[[#This Row],[Коэфициент стоимости]]*Таблица624[[#This Row],[Розничная цена KRW]]</f>
        <v>2655</v>
      </c>
      <c r="I91" s="17" t="str">
        <f>IF($H$1="","Введите курс",Таблица624[[#This Row],[Оптовая цена KRW за 1шт]]/$H$1)</f>
        <v>Введите курс</v>
      </c>
      <c r="J91" s="48"/>
      <c r="K91" s="18">
        <f>Таблица624[[#This Row],[Заказ коробок ]]*Таблица624[[#This Row],[Кол-во шт в коробке]]</f>
        <v>0</v>
      </c>
      <c r="L91" s="54">
        <f>Таблица624[[#This Row],[Общее кол-во шт]]*Таблица624[[#This Row],[Оптовая цена KRW за 1шт]]</f>
        <v>0</v>
      </c>
      <c r="M91" s="19" t="str">
        <f>IFERROR(Таблица624[[#This Row],[Общее кол-во шт]]*Таблица624[[#This Row],[Оптовая цена USD за 1шт]],"")</f>
        <v/>
      </c>
      <c r="N91" s="49"/>
    </row>
    <row r="92" spans="1:14" ht="22.5" customHeight="1">
      <c r="A92" s="44" t="s">
        <v>9686</v>
      </c>
      <c r="B92" s="14">
        <v>8809612864879</v>
      </c>
      <c r="C92" s="50" t="s">
        <v>9687</v>
      </c>
      <c r="D92" s="46" t="s">
        <v>9688</v>
      </c>
      <c r="E92" s="16">
        <v>17000</v>
      </c>
      <c r="F92" s="15">
        <v>0.59</v>
      </c>
      <c r="G92" s="47">
        <v>36</v>
      </c>
      <c r="H92" s="55">
        <f>Таблица624[[#This Row],[Коэфициент стоимости]]*Таблица624[[#This Row],[Розничная цена KRW]]</f>
        <v>10030</v>
      </c>
      <c r="I92" s="17" t="str">
        <f>IF($H$1="","Введите курс",Таблица624[[#This Row],[Оптовая цена KRW за 1шт]]/$H$1)</f>
        <v>Введите курс</v>
      </c>
      <c r="J92" s="48"/>
      <c r="K92" s="18">
        <f>Таблица624[[#This Row],[Заказ коробок ]]*Таблица624[[#This Row],[Кол-во шт в коробке]]</f>
        <v>0</v>
      </c>
      <c r="L92" s="54">
        <f>Таблица624[[#This Row],[Общее кол-во шт]]*Таблица624[[#This Row],[Оптовая цена KRW за 1шт]]</f>
        <v>0</v>
      </c>
      <c r="M92" s="19" t="str">
        <f>IFERROR(Таблица624[[#This Row],[Общее кол-во шт]]*Таблица624[[#This Row],[Оптовая цена USD за 1шт]],"")</f>
        <v/>
      </c>
      <c r="N92" s="49"/>
    </row>
    <row r="93" spans="1:14" ht="22.5" customHeight="1">
      <c r="A93" s="44" t="s">
        <v>9689</v>
      </c>
      <c r="B93" s="14">
        <v>8809652877020</v>
      </c>
      <c r="C93" s="50" t="s">
        <v>9690</v>
      </c>
      <c r="D93" s="46" t="s">
        <v>9691</v>
      </c>
      <c r="E93" s="16">
        <v>16000</v>
      </c>
      <c r="F93" s="15">
        <v>0.59</v>
      </c>
      <c r="G93" s="47">
        <v>54</v>
      </c>
      <c r="H93" s="55">
        <f>Таблица624[[#This Row],[Коэфициент стоимости]]*Таблица624[[#This Row],[Розничная цена KRW]]</f>
        <v>9440</v>
      </c>
      <c r="I93" s="17" t="str">
        <f>IF($H$1="","Введите курс",Таблица624[[#This Row],[Оптовая цена KRW за 1шт]]/$H$1)</f>
        <v>Введите курс</v>
      </c>
      <c r="J93" s="48"/>
      <c r="K93" s="18">
        <f>Таблица624[[#This Row],[Заказ коробок ]]*Таблица624[[#This Row],[Кол-во шт в коробке]]</f>
        <v>0</v>
      </c>
      <c r="L93" s="54">
        <f>Таблица624[[#This Row],[Общее кол-во шт]]*Таблица624[[#This Row],[Оптовая цена KRW за 1шт]]</f>
        <v>0</v>
      </c>
      <c r="M93" s="19" t="str">
        <f>IFERROR(Таблица624[[#This Row],[Общее кол-во шт]]*Таблица624[[#This Row],[Оптовая цена USD за 1шт]],"")</f>
        <v/>
      </c>
      <c r="N93" s="49"/>
    </row>
    <row r="94" spans="1:14" ht="22.5" customHeight="1">
      <c r="A94" s="44" t="s">
        <v>9692</v>
      </c>
      <c r="B94" s="14">
        <v>8809652906003</v>
      </c>
      <c r="C94" s="50" t="s">
        <v>9693</v>
      </c>
      <c r="D94" s="46" t="s">
        <v>9694</v>
      </c>
      <c r="E94" s="16">
        <v>15000</v>
      </c>
      <c r="F94" s="15">
        <v>0.59</v>
      </c>
      <c r="G94" s="47">
        <v>36</v>
      </c>
      <c r="H94" s="55">
        <f>Таблица624[[#This Row],[Коэфициент стоимости]]*Таблица624[[#This Row],[Розничная цена KRW]]</f>
        <v>8850</v>
      </c>
      <c r="I94" s="17" t="str">
        <f>IF($H$1="","Введите курс",Таблица624[[#This Row],[Оптовая цена KRW за 1шт]]/$H$1)</f>
        <v>Введите курс</v>
      </c>
      <c r="J94" s="48"/>
      <c r="K94" s="18">
        <f>Таблица624[[#This Row],[Заказ коробок ]]*Таблица624[[#This Row],[Кол-во шт в коробке]]</f>
        <v>0</v>
      </c>
      <c r="L94" s="54">
        <f>Таблица624[[#This Row],[Общее кол-во шт]]*Таблица624[[#This Row],[Оптовая цена KRW за 1шт]]</f>
        <v>0</v>
      </c>
      <c r="M94" s="19" t="str">
        <f>IFERROR(Таблица624[[#This Row],[Общее кол-во шт]]*Таблица624[[#This Row],[Оптовая цена USD за 1шт]],"")</f>
        <v/>
      </c>
      <c r="N94" s="49"/>
    </row>
    <row r="95" spans="1:14" ht="22.5" customHeight="1">
      <c r="A95" s="44" t="s">
        <v>9695</v>
      </c>
      <c r="B95" s="14">
        <v>8809652906010</v>
      </c>
      <c r="C95" s="50" t="s">
        <v>9696</v>
      </c>
      <c r="D95" s="46" t="s">
        <v>9697</v>
      </c>
      <c r="E95" s="16">
        <v>13000</v>
      </c>
      <c r="F95" s="15">
        <v>0.59</v>
      </c>
      <c r="G95" s="47">
        <v>48</v>
      </c>
      <c r="H95" s="55">
        <f>Таблица624[[#This Row],[Коэфициент стоимости]]*Таблица624[[#This Row],[Розничная цена KRW]]</f>
        <v>7670</v>
      </c>
      <c r="I95" s="17" t="str">
        <f>IF($H$1="","Введите курс",Таблица624[[#This Row],[Оптовая цена KRW за 1шт]]/$H$1)</f>
        <v>Введите курс</v>
      </c>
      <c r="J95" s="48"/>
      <c r="K95" s="18">
        <f>Таблица624[[#This Row],[Заказ коробок ]]*Таблица624[[#This Row],[Кол-во шт в коробке]]</f>
        <v>0</v>
      </c>
      <c r="L95" s="54">
        <f>Таблица624[[#This Row],[Общее кол-во шт]]*Таблица624[[#This Row],[Оптовая цена KRW за 1шт]]</f>
        <v>0</v>
      </c>
      <c r="M95" s="19" t="str">
        <f>IFERROR(Таблица624[[#This Row],[Общее кол-во шт]]*Таблица624[[#This Row],[Оптовая цена USD за 1шт]],"")</f>
        <v/>
      </c>
      <c r="N95" s="49"/>
    </row>
    <row r="96" spans="1:14" ht="22.5" customHeight="1">
      <c r="A96" s="44" t="s">
        <v>9698</v>
      </c>
      <c r="B96" s="14">
        <v>8809652906027</v>
      </c>
      <c r="C96" s="50" t="s">
        <v>9699</v>
      </c>
      <c r="D96" s="46" t="s">
        <v>9700</v>
      </c>
      <c r="E96" s="16">
        <v>15000</v>
      </c>
      <c r="F96" s="15">
        <v>0.59</v>
      </c>
      <c r="G96" s="47">
        <v>120</v>
      </c>
      <c r="H96" s="55">
        <f>Таблица624[[#This Row],[Коэфициент стоимости]]*Таблица624[[#This Row],[Розничная цена KRW]]</f>
        <v>8850</v>
      </c>
      <c r="I96" s="17" t="str">
        <f>IF($H$1="","Введите курс",Таблица624[[#This Row],[Оптовая цена KRW за 1шт]]/$H$1)</f>
        <v>Введите курс</v>
      </c>
      <c r="J96" s="48"/>
      <c r="K96" s="18">
        <f>Таблица624[[#This Row],[Заказ коробок ]]*Таблица624[[#This Row],[Кол-во шт в коробке]]</f>
        <v>0</v>
      </c>
      <c r="L96" s="54">
        <f>Таблица624[[#This Row],[Общее кол-во шт]]*Таблица624[[#This Row],[Оптовая цена KRW за 1шт]]</f>
        <v>0</v>
      </c>
      <c r="M96" s="19" t="str">
        <f>IFERROR(Таблица624[[#This Row],[Общее кол-во шт]]*Таблица624[[#This Row],[Оптовая цена USD за 1шт]],"")</f>
        <v/>
      </c>
      <c r="N96" s="49"/>
    </row>
    <row r="97" spans="1:14" ht="22.5" customHeight="1">
      <c r="A97" s="44" t="s">
        <v>9701</v>
      </c>
      <c r="B97" s="14">
        <v>8809612857888</v>
      </c>
      <c r="C97" s="50" t="s">
        <v>9702</v>
      </c>
      <c r="D97" s="46" t="s">
        <v>9703</v>
      </c>
      <c r="E97" s="16">
        <v>16000</v>
      </c>
      <c r="F97" s="15">
        <v>0.59</v>
      </c>
      <c r="G97" s="47">
        <v>60</v>
      </c>
      <c r="H97" s="55">
        <f>Таблица624[[#This Row],[Коэфициент стоимости]]*Таблица624[[#This Row],[Розничная цена KRW]]</f>
        <v>9440</v>
      </c>
      <c r="I97" s="17" t="str">
        <f>IF($H$1="","Введите курс",Таблица624[[#This Row],[Оптовая цена KRW за 1шт]]/$H$1)</f>
        <v>Введите курс</v>
      </c>
      <c r="J97" s="48"/>
      <c r="K97" s="18">
        <f>Таблица624[[#This Row],[Заказ коробок ]]*Таблица624[[#This Row],[Кол-во шт в коробке]]</f>
        <v>0</v>
      </c>
      <c r="L97" s="54">
        <f>Таблица624[[#This Row],[Общее кол-во шт]]*Таблица624[[#This Row],[Оптовая цена KRW за 1шт]]</f>
        <v>0</v>
      </c>
      <c r="M97" s="19" t="str">
        <f>IFERROR(Таблица624[[#This Row],[Общее кол-во шт]]*Таблица624[[#This Row],[Оптовая цена USD за 1шт]],"")</f>
        <v/>
      </c>
      <c r="N97" s="49"/>
    </row>
    <row r="98" spans="1:14" ht="22.5" customHeight="1">
      <c r="A98" s="44" t="s">
        <v>9704</v>
      </c>
      <c r="B98" s="14">
        <v>8809652865430</v>
      </c>
      <c r="C98" s="50" t="s">
        <v>9705</v>
      </c>
      <c r="D98" s="46" t="s">
        <v>9706</v>
      </c>
      <c r="E98" s="16">
        <v>13000</v>
      </c>
      <c r="F98" s="15">
        <v>0.59</v>
      </c>
      <c r="G98" s="47">
        <v>60</v>
      </c>
      <c r="H98" s="55">
        <f>Таблица624[[#This Row],[Коэфициент стоимости]]*Таблица624[[#This Row],[Розничная цена KRW]]</f>
        <v>7670</v>
      </c>
      <c r="I98" s="17" t="str">
        <f>IF($H$1="","Введите курс",Таблица624[[#This Row],[Оптовая цена KRW за 1шт]]/$H$1)</f>
        <v>Введите курс</v>
      </c>
      <c r="J98" s="48"/>
      <c r="K98" s="18">
        <f>Таблица624[[#This Row],[Заказ коробок ]]*Таблица624[[#This Row],[Кол-во шт в коробке]]</f>
        <v>0</v>
      </c>
      <c r="L98" s="54">
        <f>Таблица624[[#This Row],[Общее кол-во шт]]*Таблица624[[#This Row],[Оптовая цена KRW за 1шт]]</f>
        <v>0</v>
      </c>
      <c r="M98" s="19" t="str">
        <f>IFERROR(Таблица624[[#This Row],[Общее кол-во шт]]*Таблица624[[#This Row],[Оптовая цена USD за 1шт]],"")</f>
        <v/>
      </c>
      <c r="N98" s="49"/>
    </row>
    <row r="99" spans="1:14" ht="22.5" customHeight="1">
      <c r="A99" s="44" t="s">
        <v>9707</v>
      </c>
      <c r="B99" s="14">
        <v>8809652903286</v>
      </c>
      <c r="C99" s="50" t="s">
        <v>9708</v>
      </c>
      <c r="D99" s="46" t="s">
        <v>9709</v>
      </c>
      <c r="E99" s="16">
        <v>16000</v>
      </c>
      <c r="F99" s="15">
        <v>0.59</v>
      </c>
      <c r="G99" s="47">
        <v>54</v>
      </c>
      <c r="H99" s="55">
        <f>Таблица624[[#This Row],[Коэфициент стоимости]]*Таблица624[[#This Row],[Розничная цена KRW]]</f>
        <v>9440</v>
      </c>
      <c r="I99" s="17" t="str">
        <f>IF($H$1="","Введите курс",Таблица624[[#This Row],[Оптовая цена KRW за 1шт]]/$H$1)</f>
        <v>Введите курс</v>
      </c>
      <c r="J99" s="48"/>
      <c r="K99" s="18">
        <f>Таблица624[[#This Row],[Заказ коробок ]]*Таблица624[[#This Row],[Кол-во шт в коробке]]</f>
        <v>0</v>
      </c>
      <c r="L99" s="54">
        <f>Таблица624[[#This Row],[Общее кол-во шт]]*Таблица624[[#This Row],[Оптовая цена KRW за 1шт]]</f>
        <v>0</v>
      </c>
      <c r="M99" s="19" t="str">
        <f>IFERROR(Таблица624[[#This Row],[Общее кол-во шт]]*Таблица624[[#This Row],[Оптовая цена USD за 1шт]],"")</f>
        <v/>
      </c>
      <c r="N99" s="49"/>
    </row>
    <row r="100" spans="1:14" ht="22.5" customHeight="1">
      <c r="A100" s="44" t="s">
        <v>9710</v>
      </c>
      <c r="B100" s="14">
        <v>8809652903293</v>
      </c>
      <c r="C100" s="50" t="s">
        <v>9711</v>
      </c>
      <c r="D100" s="46" t="s">
        <v>9712</v>
      </c>
      <c r="E100" s="16">
        <v>16000</v>
      </c>
      <c r="F100" s="15">
        <v>0.59</v>
      </c>
      <c r="G100" s="47">
        <v>54</v>
      </c>
      <c r="H100" s="55">
        <f>Таблица624[[#This Row],[Коэфициент стоимости]]*Таблица624[[#This Row],[Розничная цена KRW]]</f>
        <v>9440</v>
      </c>
      <c r="I100" s="17" t="str">
        <f>IF($H$1="","Введите курс",Таблица624[[#This Row],[Оптовая цена KRW за 1шт]]/$H$1)</f>
        <v>Введите курс</v>
      </c>
      <c r="J100" s="48"/>
      <c r="K100" s="18">
        <f>Таблица624[[#This Row],[Заказ коробок ]]*Таблица624[[#This Row],[Кол-во шт в коробке]]</f>
        <v>0</v>
      </c>
      <c r="L100" s="54">
        <f>Таблица624[[#This Row],[Общее кол-во шт]]*Таблица624[[#This Row],[Оптовая цена KRW за 1шт]]</f>
        <v>0</v>
      </c>
      <c r="M100" s="19" t="str">
        <f>IFERROR(Таблица624[[#This Row],[Общее кол-во шт]]*Таблица624[[#This Row],[Оптовая цена USD за 1шт]],"")</f>
        <v/>
      </c>
      <c r="N100" s="49"/>
    </row>
    <row r="101" spans="1:14" ht="22.5" customHeight="1">
      <c r="A101" s="44" t="s">
        <v>9713</v>
      </c>
      <c r="B101" s="14">
        <v>8809652903903</v>
      </c>
      <c r="C101" s="50" t="s">
        <v>9714</v>
      </c>
      <c r="D101" s="46" t="s">
        <v>9715</v>
      </c>
      <c r="E101" s="16">
        <v>19000</v>
      </c>
      <c r="F101" s="15">
        <v>0.59</v>
      </c>
      <c r="G101" s="47">
        <v>48</v>
      </c>
      <c r="H101" s="55">
        <f>Таблица624[[#This Row],[Коэфициент стоимости]]*Таблица624[[#This Row],[Розничная цена KRW]]</f>
        <v>11210</v>
      </c>
      <c r="I101" s="17" t="str">
        <f>IF($H$1="","Введите курс",Таблица624[[#This Row],[Оптовая цена KRW за 1шт]]/$H$1)</f>
        <v>Введите курс</v>
      </c>
      <c r="J101" s="48"/>
      <c r="K101" s="18">
        <f>Таблица624[[#This Row],[Заказ коробок ]]*Таблица624[[#This Row],[Кол-во шт в коробке]]</f>
        <v>0</v>
      </c>
      <c r="L101" s="54">
        <f>Таблица624[[#This Row],[Общее кол-во шт]]*Таблица624[[#This Row],[Оптовая цена KRW за 1шт]]</f>
        <v>0</v>
      </c>
      <c r="M101" s="19" t="str">
        <f>IFERROR(Таблица624[[#This Row],[Общее кол-во шт]]*Таблица624[[#This Row],[Оптовая цена USD за 1шт]],"")</f>
        <v/>
      </c>
      <c r="N101" s="49"/>
    </row>
    <row r="102" spans="1:14" ht="22.5" customHeight="1">
      <c r="A102" s="44" t="s">
        <v>9716</v>
      </c>
      <c r="B102" s="14">
        <v>8809707282441</v>
      </c>
      <c r="C102" s="50" t="s">
        <v>9717</v>
      </c>
      <c r="D102" s="46" t="s">
        <v>9718</v>
      </c>
      <c r="E102" s="16">
        <v>22000</v>
      </c>
      <c r="F102" s="15">
        <v>0.59</v>
      </c>
      <c r="G102" s="47">
        <v>70</v>
      </c>
      <c r="H102" s="55">
        <f>Таблица624[[#This Row],[Коэфициент стоимости]]*Таблица624[[#This Row],[Розничная цена KRW]]</f>
        <v>12980</v>
      </c>
      <c r="I102" s="17" t="str">
        <f>IF($H$1="","Введите курс",Таблица624[[#This Row],[Оптовая цена KRW за 1шт]]/$H$1)</f>
        <v>Введите курс</v>
      </c>
      <c r="J102" s="48"/>
      <c r="K102" s="18">
        <f>Таблица624[[#This Row],[Заказ коробок ]]*Таблица624[[#This Row],[Кол-во шт в коробке]]</f>
        <v>0</v>
      </c>
      <c r="L102" s="54">
        <f>Таблица624[[#This Row],[Общее кол-во шт]]*Таблица624[[#This Row],[Оптовая цена KRW за 1шт]]</f>
        <v>0</v>
      </c>
      <c r="M102" s="19" t="str">
        <f>IFERROR(Таблица624[[#This Row],[Общее кол-во шт]]*Таблица624[[#This Row],[Оптовая цена USD за 1шт]],"")</f>
        <v/>
      </c>
      <c r="N102" s="49"/>
    </row>
    <row r="103" spans="1:14" ht="22.5" customHeight="1">
      <c r="A103" s="44" t="s">
        <v>9719</v>
      </c>
      <c r="B103" s="14">
        <v>8809707275870</v>
      </c>
      <c r="C103" s="50" t="s">
        <v>9720</v>
      </c>
      <c r="D103" s="46" t="s">
        <v>9721</v>
      </c>
      <c r="E103" s="16">
        <v>16000</v>
      </c>
      <c r="F103" s="15">
        <v>0.59</v>
      </c>
      <c r="G103" s="47">
        <v>54</v>
      </c>
      <c r="H103" s="55">
        <f>Таблица624[[#This Row],[Коэфициент стоимости]]*Таблица624[[#This Row],[Розничная цена KRW]]</f>
        <v>9440</v>
      </c>
      <c r="I103" s="17" t="str">
        <f>IF($H$1="","Введите курс",Таблица624[[#This Row],[Оптовая цена KRW за 1шт]]/$H$1)</f>
        <v>Введите курс</v>
      </c>
      <c r="J103" s="48"/>
      <c r="K103" s="18">
        <f>Таблица624[[#This Row],[Заказ коробок ]]*Таблица624[[#This Row],[Кол-во шт в коробке]]</f>
        <v>0</v>
      </c>
      <c r="L103" s="54">
        <f>Таблица624[[#This Row],[Общее кол-во шт]]*Таблица624[[#This Row],[Оптовая цена KRW за 1шт]]</f>
        <v>0</v>
      </c>
      <c r="M103" s="19" t="str">
        <f>IFERROR(Таблица624[[#This Row],[Общее кол-во шт]]*Таблица624[[#This Row],[Оптовая цена USD за 1шт]],"")</f>
        <v/>
      </c>
      <c r="N103" s="49"/>
    </row>
    <row r="104" spans="1:14" ht="22.5" customHeight="1">
      <c r="A104" s="44" t="s">
        <v>9722</v>
      </c>
      <c r="B104" s="14">
        <v>8809612846325</v>
      </c>
      <c r="C104" s="50" t="s">
        <v>9723</v>
      </c>
      <c r="D104" s="46" t="s">
        <v>9724</v>
      </c>
      <c r="E104" s="16">
        <v>4500</v>
      </c>
      <c r="F104" s="15">
        <v>0.59</v>
      </c>
      <c r="G104" s="47">
        <v>240</v>
      </c>
      <c r="H104" s="55">
        <f>Таблица624[[#This Row],[Коэфициент стоимости]]*Таблица624[[#This Row],[Розничная цена KRW]]</f>
        <v>2655</v>
      </c>
      <c r="I104" s="17" t="str">
        <f>IF($H$1="","Введите курс",Таблица624[[#This Row],[Оптовая цена KRW за 1шт]]/$H$1)</f>
        <v>Введите курс</v>
      </c>
      <c r="J104" s="48"/>
      <c r="K104" s="18">
        <f>Таблица624[[#This Row],[Заказ коробок ]]*Таблица624[[#This Row],[Кол-во шт в коробке]]</f>
        <v>0</v>
      </c>
      <c r="L104" s="54">
        <f>Таблица624[[#This Row],[Общее кол-во шт]]*Таблица624[[#This Row],[Оптовая цена KRW за 1шт]]</f>
        <v>0</v>
      </c>
      <c r="M104" s="19" t="str">
        <f>IFERROR(Таблица624[[#This Row],[Общее кол-во шт]]*Таблица624[[#This Row],[Оптовая цена USD за 1шт]],"")</f>
        <v/>
      </c>
      <c r="N104" s="49"/>
    </row>
    <row r="105" spans="1:14" ht="22.5" customHeight="1">
      <c r="A105" s="44" t="s">
        <v>9725</v>
      </c>
      <c r="B105" s="14">
        <v>8809612846349</v>
      </c>
      <c r="C105" s="50" t="s">
        <v>9726</v>
      </c>
      <c r="D105" s="46" t="s">
        <v>9727</v>
      </c>
      <c r="E105" s="16">
        <v>4500</v>
      </c>
      <c r="F105" s="15">
        <v>0.59</v>
      </c>
      <c r="G105" s="47">
        <v>240</v>
      </c>
      <c r="H105" s="55">
        <f>Таблица624[[#This Row],[Коэфициент стоимости]]*Таблица624[[#This Row],[Розничная цена KRW]]</f>
        <v>2655</v>
      </c>
      <c r="I105" s="17" t="str">
        <f>IF($H$1="","Введите курс",Таблица624[[#This Row],[Оптовая цена KRW за 1шт]]/$H$1)</f>
        <v>Введите курс</v>
      </c>
      <c r="J105" s="48"/>
      <c r="K105" s="18">
        <f>Таблица624[[#This Row],[Заказ коробок ]]*Таблица624[[#This Row],[Кол-во шт в коробке]]</f>
        <v>0</v>
      </c>
      <c r="L105" s="54">
        <f>Таблица624[[#This Row],[Общее кол-во шт]]*Таблица624[[#This Row],[Оптовая цена KRW за 1шт]]</f>
        <v>0</v>
      </c>
      <c r="M105" s="19" t="str">
        <f>IFERROR(Таблица624[[#This Row],[Общее кол-во шт]]*Таблица624[[#This Row],[Оптовая цена USD за 1шт]],"")</f>
        <v/>
      </c>
      <c r="N105" s="49"/>
    </row>
    <row r="106" spans="1:14" ht="22.5" customHeight="1">
      <c r="A106" s="44" t="s">
        <v>9728</v>
      </c>
      <c r="B106" s="14">
        <v>8809612846363</v>
      </c>
      <c r="C106" s="50" t="s">
        <v>9729</v>
      </c>
      <c r="D106" s="46" t="s">
        <v>9730</v>
      </c>
      <c r="E106" s="16">
        <v>4500</v>
      </c>
      <c r="F106" s="15">
        <v>0.59</v>
      </c>
      <c r="G106" s="47">
        <v>240</v>
      </c>
      <c r="H106" s="55">
        <f>Таблица624[[#This Row],[Коэфициент стоимости]]*Таблица624[[#This Row],[Розничная цена KRW]]</f>
        <v>2655</v>
      </c>
      <c r="I106" s="17" t="str">
        <f>IF($H$1="","Введите курс",Таблица624[[#This Row],[Оптовая цена KRW за 1шт]]/$H$1)</f>
        <v>Введите курс</v>
      </c>
      <c r="J106" s="48"/>
      <c r="K106" s="18">
        <f>Таблица624[[#This Row],[Заказ коробок ]]*Таблица624[[#This Row],[Кол-во шт в коробке]]</f>
        <v>0</v>
      </c>
      <c r="L106" s="54">
        <f>Таблица624[[#This Row],[Общее кол-во шт]]*Таблица624[[#This Row],[Оптовая цена KRW за 1шт]]</f>
        <v>0</v>
      </c>
      <c r="M106" s="19" t="str">
        <f>IFERROR(Таблица624[[#This Row],[Общее кол-во шт]]*Таблица624[[#This Row],[Оптовая цена USD за 1шт]],"")</f>
        <v/>
      </c>
      <c r="N106" s="49"/>
    </row>
    <row r="107" spans="1:14" ht="22.5" customHeight="1">
      <c r="A107" s="44" t="s">
        <v>9731</v>
      </c>
      <c r="B107" s="14">
        <v>8809612875950</v>
      </c>
      <c r="C107" s="50" t="s">
        <v>9732</v>
      </c>
      <c r="D107" s="46" t="s">
        <v>9733</v>
      </c>
      <c r="E107" s="16">
        <v>1800</v>
      </c>
      <c r="F107" s="15">
        <v>0.59</v>
      </c>
      <c r="G107" s="47">
        <v>150</v>
      </c>
      <c r="H107" s="55">
        <f>Таблица624[[#This Row],[Коэфициент стоимости]]*Таблица624[[#This Row],[Розничная цена KRW]]</f>
        <v>1062</v>
      </c>
      <c r="I107" s="17" t="str">
        <f>IF($H$1="","Введите курс",Таблица624[[#This Row],[Оптовая цена KRW за 1шт]]/$H$1)</f>
        <v>Введите курс</v>
      </c>
      <c r="J107" s="48"/>
      <c r="K107" s="18">
        <f>Таблица624[[#This Row],[Заказ коробок ]]*Таблица624[[#This Row],[Кол-во шт в коробке]]</f>
        <v>0</v>
      </c>
      <c r="L107" s="54">
        <f>Таблица624[[#This Row],[Общее кол-во шт]]*Таблица624[[#This Row],[Оптовая цена KRW за 1шт]]</f>
        <v>0</v>
      </c>
      <c r="M107" s="19" t="str">
        <f>IFERROR(Таблица624[[#This Row],[Общее кол-во шт]]*Таблица624[[#This Row],[Оптовая цена USD за 1шт]],"")</f>
        <v/>
      </c>
      <c r="N107" s="49"/>
    </row>
    <row r="108" spans="1:14" ht="22.5" customHeight="1">
      <c r="A108" s="44" t="s">
        <v>9734</v>
      </c>
      <c r="B108" s="14">
        <v>8809612875967</v>
      </c>
      <c r="C108" s="50" t="s">
        <v>9735</v>
      </c>
      <c r="D108" s="46" t="s">
        <v>9736</v>
      </c>
      <c r="E108" s="16">
        <v>1800</v>
      </c>
      <c r="F108" s="15">
        <v>0.59</v>
      </c>
      <c r="G108" s="47">
        <v>150</v>
      </c>
      <c r="H108" s="55">
        <f>Таблица624[[#This Row],[Коэфициент стоимости]]*Таблица624[[#This Row],[Розничная цена KRW]]</f>
        <v>1062</v>
      </c>
      <c r="I108" s="17" t="str">
        <f>IF($H$1="","Введите курс",Таблица624[[#This Row],[Оптовая цена KRW за 1шт]]/$H$1)</f>
        <v>Введите курс</v>
      </c>
      <c r="J108" s="48"/>
      <c r="K108" s="18">
        <f>Таблица624[[#This Row],[Заказ коробок ]]*Таблица624[[#This Row],[Кол-во шт в коробке]]</f>
        <v>0</v>
      </c>
      <c r="L108" s="54">
        <f>Таблица624[[#This Row],[Общее кол-во шт]]*Таблица624[[#This Row],[Оптовая цена KRW за 1шт]]</f>
        <v>0</v>
      </c>
      <c r="M108" s="19" t="str">
        <f>IFERROR(Таблица624[[#This Row],[Общее кол-во шт]]*Таблица624[[#This Row],[Оптовая цена USD за 1шт]],"")</f>
        <v/>
      </c>
      <c r="N108" s="49"/>
    </row>
    <row r="109" spans="1:14" ht="22.5" customHeight="1">
      <c r="A109" s="44" t="s">
        <v>9737</v>
      </c>
      <c r="B109" s="14">
        <v>8809612875974</v>
      </c>
      <c r="C109" s="50" t="s">
        <v>9738</v>
      </c>
      <c r="D109" s="46" t="s">
        <v>9739</v>
      </c>
      <c r="E109" s="16">
        <v>1800</v>
      </c>
      <c r="F109" s="15">
        <v>0.59</v>
      </c>
      <c r="G109" s="47">
        <v>150</v>
      </c>
      <c r="H109" s="55">
        <f>Таблица624[[#This Row],[Коэфициент стоимости]]*Таблица624[[#This Row],[Розничная цена KRW]]</f>
        <v>1062</v>
      </c>
      <c r="I109" s="17" t="str">
        <f>IF($H$1="","Введите курс",Таблица624[[#This Row],[Оптовая цена KRW за 1шт]]/$H$1)</f>
        <v>Введите курс</v>
      </c>
      <c r="J109" s="48"/>
      <c r="K109" s="18">
        <f>Таблица624[[#This Row],[Заказ коробок ]]*Таблица624[[#This Row],[Кол-во шт в коробке]]</f>
        <v>0</v>
      </c>
      <c r="L109" s="54">
        <f>Таблица624[[#This Row],[Общее кол-во шт]]*Таблица624[[#This Row],[Оптовая цена KRW за 1шт]]</f>
        <v>0</v>
      </c>
      <c r="M109" s="19" t="str">
        <f>IFERROR(Таблица624[[#This Row],[Общее кол-во шт]]*Таблица624[[#This Row],[Оптовая цена USD за 1шт]],"")</f>
        <v/>
      </c>
      <c r="N109" s="49"/>
    </row>
    <row r="110" spans="1:14" ht="22.5" customHeight="1">
      <c r="A110" s="44" t="s">
        <v>9740</v>
      </c>
      <c r="B110" s="14">
        <v>8809612875981</v>
      </c>
      <c r="C110" s="50" t="s">
        <v>9741</v>
      </c>
      <c r="D110" s="46" t="s">
        <v>9742</v>
      </c>
      <c r="E110" s="16">
        <v>1800</v>
      </c>
      <c r="F110" s="15">
        <v>0.59</v>
      </c>
      <c r="G110" s="47">
        <v>150</v>
      </c>
      <c r="H110" s="55">
        <f>Таблица624[[#This Row],[Коэфициент стоимости]]*Таблица624[[#This Row],[Розничная цена KRW]]</f>
        <v>1062</v>
      </c>
      <c r="I110" s="17" t="str">
        <f>IF($H$1="","Введите курс",Таблица624[[#This Row],[Оптовая цена KRW за 1шт]]/$H$1)</f>
        <v>Введите курс</v>
      </c>
      <c r="J110" s="48"/>
      <c r="K110" s="18">
        <f>Таблица624[[#This Row],[Заказ коробок ]]*Таблица624[[#This Row],[Кол-во шт в коробке]]</f>
        <v>0</v>
      </c>
      <c r="L110" s="54">
        <f>Таблица624[[#This Row],[Общее кол-во шт]]*Таблица624[[#This Row],[Оптовая цена KRW за 1шт]]</f>
        <v>0</v>
      </c>
      <c r="M110" s="19" t="str">
        <f>IFERROR(Таблица624[[#This Row],[Общее кол-во шт]]*Таблица624[[#This Row],[Оптовая цена USD за 1шт]],"")</f>
        <v/>
      </c>
      <c r="N110" s="49"/>
    </row>
    <row r="111" spans="1:14" ht="22.5" customHeight="1">
      <c r="A111" s="44" t="s">
        <v>9743</v>
      </c>
      <c r="B111" s="14">
        <v>8809612875998</v>
      </c>
      <c r="C111" s="50" t="s">
        <v>9744</v>
      </c>
      <c r="D111" s="46" t="s">
        <v>9745</v>
      </c>
      <c r="E111" s="16">
        <v>1800</v>
      </c>
      <c r="F111" s="15">
        <v>0.59</v>
      </c>
      <c r="G111" s="47">
        <v>150</v>
      </c>
      <c r="H111" s="55">
        <f>Таблица624[[#This Row],[Коэфициент стоимости]]*Таблица624[[#This Row],[Розничная цена KRW]]</f>
        <v>1062</v>
      </c>
      <c r="I111" s="17" t="str">
        <f>IF($H$1="","Введите курс",Таблица624[[#This Row],[Оптовая цена KRW за 1шт]]/$H$1)</f>
        <v>Введите курс</v>
      </c>
      <c r="J111" s="48"/>
      <c r="K111" s="18">
        <f>Таблица624[[#This Row],[Заказ коробок ]]*Таблица624[[#This Row],[Кол-во шт в коробке]]</f>
        <v>0</v>
      </c>
      <c r="L111" s="54">
        <f>Таблица624[[#This Row],[Общее кол-во шт]]*Таблица624[[#This Row],[Оптовая цена KRW за 1шт]]</f>
        <v>0</v>
      </c>
      <c r="M111" s="19" t="str">
        <f>IFERROR(Таблица624[[#This Row],[Общее кол-во шт]]*Таблица624[[#This Row],[Оптовая цена USD за 1шт]],"")</f>
        <v/>
      </c>
      <c r="N111" s="49"/>
    </row>
    <row r="112" spans="1:14" ht="22.5" customHeight="1">
      <c r="A112" s="44" t="s">
        <v>9746</v>
      </c>
      <c r="B112" s="14">
        <v>8809612876001</v>
      </c>
      <c r="C112" s="50" t="s">
        <v>9747</v>
      </c>
      <c r="D112" s="46" t="s">
        <v>9748</v>
      </c>
      <c r="E112" s="16">
        <v>1800</v>
      </c>
      <c r="F112" s="15">
        <v>0.59</v>
      </c>
      <c r="G112" s="47">
        <v>150</v>
      </c>
      <c r="H112" s="55">
        <f>Таблица624[[#This Row],[Коэфициент стоимости]]*Таблица624[[#This Row],[Розничная цена KRW]]</f>
        <v>1062</v>
      </c>
      <c r="I112" s="17" t="str">
        <f>IF($H$1="","Введите курс",Таблица624[[#This Row],[Оптовая цена KRW за 1шт]]/$H$1)</f>
        <v>Введите курс</v>
      </c>
      <c r="J112" s="48"/>
      <c r="K112" s="18">
        <f>Таблица624[[#This Row],[Заказ коробок ]]*Таблица624[[#This Row],[Кол-во шт в коробке]]</f>
        <v>0</v>
      </c>
      <c r="L112" s="54">
        <f>Таблица624[[#This Row],[Общее кол-во шт]]*Таблица624[[#This Row],[Оптовая цена KRW за 1шт]]</f>
        <v>0</v>
      </c>
      <c r="M112" s="19" t="str">
        <f>IFERROR(Таблица624[[#This Row],[Общее кол-во шт]]*Таблица624[[#This Row],[Оптовая цена USD за 1шт]],"")</f>
        <v/>
      </c>
      <c r="N112" s="49"/>
    </row>
    <row r="113" spans="1:14" ht="22.5" customHeight="1">
      <c r="A113" s="44" t="s">
        <v>9749</v>
      </c>
      <c r="B113" s="14">
        <v>8809652862521</v>
      </c>
      <c r="C113" s="50" t="s">
        <v>9750</v>
      </c>
      <c r="D113" s="46" t="s">
        <v>9751</v>
      </c>
      <c r="E113" s="16">
        <v>1800</v>
      </c>
      <c r="F113" s="15">
        <v>0.59</v>
      </c>
      <c r="G113" s="47">
        <v>150</v>
      </c>
      <c r="H113" s="55">
        <f>Таблица624[[#This Row],[Коэфициент стоимости]]*Таблица624[[#This Row],[Розничная цена KRW]]</f>
        <v>1062</v>
      </c>
      <c r="I113" s="17" t="str">
        <f>IF($H$1="","Введите курс",Таблица624[[#This Row],[Оптовая цена KRW за 1шт]]/$H$1)</f>
        <v>Введите курс</v>
      </c>
      <c r="J113" s="48"/>
      <c r="K113" s="18">
        <f>Таблица624[[#This Row],[Заказ коробок ]]*Таблица624[[#This Row],[Кол-во шт в коробке]]</f>
        <v>0</v>
      </c>
      <c r="L113" s="54">
        <f>Таблица624[[#This Row],[Общее кол-во шт]]*Таблица624[[#This Row],[Оптовая цена KRW за 1шт]]</f>
        <v>0</v>
      </c>
      <c r="M113" s="19" t="str">
        <f>IFERROR(Таблица624[[#This Row],[Общее кол-во шт]]*Таблица624[[#This Row],[Оптовая цена USD за 1шт]],"")</f>
        <v/>
      </c>
      <c r="N113" s="49"/>
    </row>
    <row r="114" spans="1:14" ht="22.5" customHeight="1">
      <c r="A114" s="44" t="s">
        <v>9752</v>
      </c>
      <c r="B114" s="14">
        <v>8809652862538</v>
      </c>
      <c r="C114" s="50" t="s">
        <v>9753</v>
      </c>
      <c r="D114" s="46" t="s">
        <v>9754</v>
      </c>
      <c r="E114" s="16">
        <v>1800</v>
      </c>
      <c r="F114" s="15">
        <v>0.59</v>
      </c>
      <c r="G114" s="47">
        <v>150</v>
      </c>
      <c r="H114" s="55">
        <f>Таблица624[[#This Row],[Коэфициент стоимости]]*Таблица624[[#This Row],[Розничная цена KRW]]</f>
        <v>1062</v>
      </c>
      <c r="I114" s="17" t="str">
        <f>IF($H$1="","Введите курс",Таблица624[[#This Row],[Оптовая цена KRW за 1шт]]/$H$1)</f>
        <v>Введите курс</v>
      </c>
      <c r="J114" s="48"/>
      <c r="K114" s="18">
        <f>Таблица624[[#This Row],[Заказ коробок ]]*Таблица624[[#This Row],[Кол-во шт в коробке]]</f>
        <v>0</v>
      </c>
      <c r="L114" s="54">
        <f>Таблица624[[#This Row],[Общее кол-во шт]]*Таблица624[[#This Row],[Оптовая цена KRW за 1шт]]</f>
        <v>0</v>
      </c>
      <c r="M114" s="19" t="str">
        <f>IFERROR(Таблица624[[#This Row],[Общее кол-во шт]]*Таблица624[[#This Row],[Оптовая цена USD за 1шт]],"")</f>
        <v/>
      </c>
      <c r="N114" s="49"/>
    </row>
    <row r="115" spans="1:14" ht="22.5" customHeight="1">
      <c r="A115" s="44" t="s">
        <v>9755</v>
      </c>
      <c r="B115" s="14">
        <v>8809652862552</v>
      </c>
      <c r="C115" s="50" t="s">
        <v>9756</v>
      </c>
      <c r="D115" s="46" t="s">
        <v>9757</v>
      </c>
      <c r="E115" s="16">
        <v>1800</v>
      </c>
      <c r="F115" s="15">
        <v>0.59</v>
      </c>
      <c r="G115" s="47">
        <v>150</v>
      </c>
      <c r="H115" s="55">
        <f>Таблица624[[#This Row],[Коэфициент стоимости]]*Таблица624[[#This Row],[Розничная цена KRW]]</f>
        <v>1062</v>
      </c>
      <c r="I115" s="17" t="str">
        <f>IF($H$1="","Введите курс",Таблица624[[#This Row],[Оптовая цена KRW за 1шт]]/$H$1)</f>
        <v>Введите курс</v>
      </c>
      <c r="J115" s="48"/>
      <c r="K115" s="18">
        <f>Таблица624[[#This Row],[Заказ коробок ]]*Таблица624[[#This Row],[Кол-во шт в коробке]]</f>
        <v>0</v>
      </c>
      <c r="L115" s="54">
        <f>Таблица624[[#This Row],[Общее кол-во шт]]*Таблица624[[#This Row],[Оптовая цена KRW за 1шт]]</f>
        <v>0</v>
      </c>
      <c r="M115" s="19" t="str">
        <f>IFERROR(Таблица624[[#This Row],[Общее кол-во шт]]*Таблица624[[#This Row],[Оптовая цена USD за 1шт]],"")</f>
        <v/>
      </c>
      <c r="N115" s="49"/>
    </row>
    <row r="116" spans="1:14" ht="22.5" customHeight="1">
      <c r="A116" s="44" t="s">
        <v>9758</v>
      </c>
      <c r="B116" s="14">
        <v>8809612860345</v>
      </c>
      <c r="C116" s="50" t="s">
        <v>9759</v>
      </c>
      <c r="D116" s="46" t="s">
        <v>9760</v>
      </c>
      <c r="E116" s="16">
        <v>2500</v>
      </c>
      <c r="F116" s="15">
        <v>0.59</v>
      </c>
      <c r="G116" s="47">
        <v>60</v>
      </c>
      <c r="H116" s="55">
        <f>Таблица624[[#This Row],[Коэфициент стоимости]]*Таблица624[[#This Row],[Розничная цена KRW]]</f>
        <v>1475</v>
      </c>
      <c r="I116" s="17" t="str">
        <f>IF($H$1="","Введите курс",Таблица624[[#This Row],[Оптовая цена KRW за 1шт]]/$H$1)</f>
        <v>Введите курс</v>
      </c>
      <c r="J116" s="48"/>
      <c r="K116" s="18">
        <f>Таблица624[[#This Row],[Заказ коробок ]]*Таблица624[[#This Row],[Кол-во шт в коробке]]</f>
        <v>0</v>
      </c>
      <c r="L116" s="54">
        <f>Таблица624[[#This Row],[Общее кол-во шт]]*Таблица624[[#This Row],[Оптовая цена KRW за 1шт]]</f>
        <v>0</v>
      </c>
      <c r="M116" s="19" t="str">
        <f>IFERROR(Таблица624[[#This Row],[Общее кол-во шт]]*Таблица624[[#This Row],[Оптовая цена USD за 1шт]],"")</f>
        <v/>
      </c>
      <c r="N116" s="49"/>
    </row>
    <row r="117" spans="1:14" ht="22.5" customHeight="1">
      <c r="A117" s="44" t="s">
        <v>9761</v>
      </c>
      <c r="B117" s="14">
        <v>8809612860352</v>
      </c>
      <c r="C117" s="50" t="s">
        <v>9762</v>
      </c>
      <c r="D117" s="46" t="s">
        <v>9763</v>
      </c>
      <c r="E117" s="16">
        <v>2500</v>
      </c>
      <c r="F117" s="15">
        <v>0.59</v>
      </c>
      <c r="G117" s="47">
        <v>60</v>
      </c>
      <c r="H117" s="55">
        <f>Таблица624[[#This Row],[Коэфициент стоимости]]*Таблица624[[#This Row],[Розничная цена KRW]]</f>
        <v>1475</v>
      </c>
      <c r="I117" s="17" t="str">
        <f>IF($H$1="","Введите курс",Таблица624[[#This Row],[Оптовая цена KRW за 1шт]]/$H$1)</f>
        <v>Введите курс</v>
      </c>
      <c r="J117" s="48"/>
      <c r="K117" s="18">
        <f>Таблица624[[#This Row],[Заказ коробок ]]*Таблица624[[#This Row],[Кол-во шт в коробке]]</f>
        <v>0</v>
      </c>
      <c r="L117" s="54">
        <f>Таблица624[[#This Row],[Общее кол-во шт]]*Таблица624[[#This Row],[Оптовая цена KRW за 1шт]]</f>
        <v>0</v>
      </c>
      <c r="M117" s="19" t="str">
        <f>IFERROR(Таблица624[[#This Row],[Общее кол-во шт]]*Таблица624[[#This Row],[Оптовая цена USD за 1шт]],"")</f>
        <v/>
      </c>
      <c r="N117" s="49"/>
    </row>
    <row r="118" spans="1:14" ht="22.5" customHeight="1">
      <c r="A118" s="44" t="s">
        <v>9764</v>
      </c>
      <c r="B118" s="14">
        <v>8809707253656</v>
      </c>
      <c r="C118" s="50" t="s">
        <v>9765</v>
      </c>
      <c r="D118" s="46" t="s">
        <v>9766</v>
      </c>
      <c r="E118" s="16">
        <v>3000</v>
      </c>
      <c r="F118" s="15">
        <v>0.59</v>
      </c>
      <c r="G118" s="47">
        <v>180</v>
      </c>
      <c r="H118" s="55">
        <f>Таблица624[[#This Row],[Коэфициент стоимости]]*Таблица624[[#This Row],[Розничная цена KRW]]</f>
        <v>1770</v>
      </c>
      <c r="I118" s="17" t="str">
        <f>IF($H$1="","Введите курс",Таблица624[[#This Row],[Оптовая цена KRW за 1шт]]/$H$1)</f>
        <v>Введите курс</v>
      </c>
      <c r="J118" s="48"/>
      <c r="K118" s="18">
        <f>Таблица624[[#This Row],[Заказ коробок ]]*Таблица624[[#This Row],[Кол-во шт в коробке]]</f>
        <v>0</v>
      </c>
      <c r="L118" s="54">
        <f>Таблица624[[#This Row],[Общее кол-во шт]]*Таблица624[[#This Row],[Оптовая цена KRW за 1шт]]</f>
        <v>0</v>
      </c>
      <c r="M118" s="19" t="str">
        <f>IFERROR(Таблица624[[#This Row],[Общее кол-во шт]]*Таблица624[[#This Row],[Оптовая цена USD за 1шт]],"")</f>
        <v/>
      </c>
      <c r="N118" s="49"/>
    </row>
    <row r="119" spans="1:14" ht="22.5" customHeight="1">
      <c r="A119" s="44" t="s">
        <v>9767</v>
      </c>
      <c r="B119" s="14">
        <v>8809707253649</v>
      </c>
      <c r="C119" s="50" t="s">
        <v>9768</v>
      </c>
      <c r="D119" s="46" t="s">
        <v>9769</v>
      </c>
      <c r="E119" s="16">
        <v>3000</v>
      </c>
      <c r="F119" s="15">
        <v>0.59</v>
      </c>
      <c r="G119" s="47">
        <v>180</v>
      </c>
      <c r="H119" s="55">
        <f>Таблица624[[#This Row],[Коэфициент стоимости]]*Таблица624[[#This Row],[Розничная цена KRW]]</f>
        <v>1770</v>
      </c>
      <c r="I119" s="17" t="str">
        <f>IF($H$1="","Введите курс",Таблица624[[#This Row],[Оптовая цена KRW за 1шт]]/$H$1)</f>
        <v>Введите курс</v>
      </c>
      <c r="J119" s="48"/>
      <c r="K119" s="18">
        <f>Таблица624[[#This Row],[Заказ коробок ]]*Таблица624[[#This Row],[Кол-во шт в коробке]]</f>
        <v>0</v>
      </c>
      <c r="L119" s="54">
        <f>Таблица624[[#This Row],[Общее кол-во шт]]*Таблица624[[#This Row],[Оптовая цена KRW за 1шт]]</f>
        <v>0</v>
      </c>
      <c r="M119" s="19" t="str">
        <f>IFERROR(Таблица624[[#This Row],[Общее кол-во шт]]*Таблица624[[#This Row],[Оптовая цена USD за 1шт]],"")</f>
        <v/>
      </c>
      <c r="N119" s="49"/>
    </row>
    <row r="120" spans="1:14" ht="22.5" customHeight="1">
      <c r="A120" s="44" t="s">
        <v>9770</v>
      </c>
      <c r="B120" s="14">
        <v>8809707253632</v>
      </c>
      <c r="C120" s="50" t="s">
        <v>9771</v>
      </c>
      <c r="D120" s="46" t="s">
        <v>9772</v>
      </c>
      <c r="E120" s="16">
        <v>3000</v>
      </c>
      <c r="F120" s="15">
        <v>0.59</v>
      </c>
      <c r="G120" s="47">
        <v>180</v>
      </c>
      <c r="H120" s="55">
        <f>Таблица624[[#This Row],[Коэфициент стоимости]]*Таблица624[[#This Row],[Розничная цена KRW]]</f>
        <v>1770</v>
      </c>
      <c r="I120" s="17" t="str">
        <f>IF($H$1="","Введите курс",Таблица624[[#This Row],[Оптовая цена KRW за 1шт]]/$H$1)</f>
        <v>Введите курс</v>
      </c>
      <c r="J120" s="48"/>
      <c r="K120" s="18">
        <f>Таблица624[[#This Row],[Заказ коробок ]]*Таблица624[[#This Row],[Кол-во шт в коробке]]</f>
        <v>0</v>
      </c>
      <c r="L120" s="54">
        <f>Таблица624[[#This Row],[Общее кол-во шт]]*Таблица624[[#This Row],[Оптовая цена KRW за 1шт]]</f>
        <v>0</v>
      </c>
      <c r="M120" s="19" t="str">
        <f>IFERROR(Таблица624[[#This Row],[Общее кол-во шт]]*Таблица624[[#This Row],[Оптовая цена USD за 1шт]],"")</f>
        <v/>
      </c>
      <c r="N120" s="49"/>
    </row>
    <row r="121" spans="1:14" ht="22.5" customHeight="1">
      <c r="A121" s="44" t="s">
        <v>9773</v>
      </c>
      <c r="B121" s="14">
        <v>8809707253625</v>
      </c>
      <c r="C121" s="50" t="s">
        <v>9774</v>
      </c>
      <c r="D121" s="46" t="s">
        <v>9775</v>
      </c>
      <c r="E121" s="16">
        <v>3000</v>
      </c>
      <c r="F121" s="15">
        <v>0.59</v>
      </c>
      <c r="G121" s="47">
        <v>180</v>
      </c>
      <c r="H121" s="55">
        <f>Таблица624[[#This Row],[Коэфициент стоимости]]*Таблица624[[#This Row],[Розничная цена KRW]]</f>
        <v>1770</v>
      </c>
      <c r="I121" s="17" t="str">
        <f>IF($H$1="","Введите курс",Таблица624[[#This Row],[Оптовая цена KRW за 1шт]]/$H$1)</f>
        <v>Введите курс</v>
      </c>
      <c r="J121" s="48"/>
      <c r="K121" s="18">
        <f>Таблица624[[#This Row],[Заказ коробок ]]*Таблица624[[#This Row],[Кол-во шт в коробке]]</f>
        <v>0</v>
      </c>
      <c r="L121" s="54">
        <f>Таблица624[[#This Row],[Общее кол-во шт]]*Таблица624[[#This Row],[Оптовая цена KRW за 1шт]]</f>
        <v>0</v>
      </c>
      <c r="M121" s="19" t="str">
        <f>IFERROR(Таблица624[[#This Row],[Общее кол-во шт]]*Таблица624[[#This Row],[Оптовая цена USD за 1шт]],"")</f>
        <v/>
      </c>
      <c r="N121" s="49"/>
    </row>
    <row r="122" spans="1:14" ht="22.5" customHeight="1">
      <c r="A122" s="44" t="s">
        <v>9776</v>
      </c>
      <c r="B122" s="14">
        <v>8809612856638</v>
      </c>
      <c r="C122" s="50" t="s">
        <v>9777</v>
      </c>
      <c r="D122" s="46" t="s">
        <v>9778</v>
      </c>
      <c r="E122" s="16">
        <v>35000</v>
      </c>
      <c r="F122" s="15">
        <v>0.59</v>
      </c>
      <c r="G122" s="47">
        <v>28</v>
      </c>
      <c r="H122" s="55">
        <f>Таблица624[[#This Row],[Коэфициент стоимости]]*Таблица624[[#This Row],[Розничная цена KRW]]</f>
        <v>20650</v>
      </c>
      <c r="I122" s="17" t="str">
        <f>IF($H$1="","Введите курс",Таблица624[[#This Row],[Оптовая цена KRW за 1шт]]/$H$1)</f>
        <v>Введите курс</v>
      </c>
      <c r="J122" s="48"/>
      <c r="K122" s="18">
        <f>Таблица624[[#This Row],[Заказ коробок ]]*Таблица624[[#This Row],[Кол-во шт в коробке]]</f>
        <v>0</v>
      </c>
      <c r="L122" s="54">
        <f>Таблица624[[#This Row],[Общее кол-во шт]]*Таблица624[[#This Row],[Оптовая цена KRW за 1шт]]</f>
        <v>0</v>
      </c>
      <c r="M122" s="19" t="str">
        <f>IFERROR(Таблица624[[#This Row],[Общее кол-во шт]]*Таблица624[[#This Row],[Оптовая цена USD за 1шт]],"")</f>
        <v/>
      </c>
      <c r="N122" s="49"/>
    </row>
    <row r="123" spans="1:14" ht="22.5" customHeight="1">
      <c r="A123" s="44" t="s">
        <v>9779</v>
      </c>
      <c r="B123" s="14">
        <v>8809612856645</v>
      </c>
      <c r="C123" s="50" t="s">
        <v>9780</v>
      </c>
      <c r="D123" s="46" t="s">
        <v>9781</v>
      </c>
      <c r="E123" s="16">
        <v>16000</v>
      </c>
      <c r="F123" s="15">
        <v>0.59</v>
      </c>
      <c r="G123" s="47">
        <v>28</v>
      </c>
      <c r="H123" s="55">
        <f>Таблица624[[#This Row],[Коэфициент стоимости]]*Таблица624[[#This Row],[Розничная цена KRW]]</f>
        <v>9440</v>
      </c>
      <c r="I123" s="17" t="str">
        <f>IF($H$1="","Введите курс",Таблица624[[#This Row],[Оптовая цена KRW за 1шт]]/$H$1)</f>
        <v>Введите курс</v>
      </c>
      <c r="J123" s="48"/>
      <c r="K123" s="18">
        <f>Таблица624[[#This Row],[Заказ коробок ]]*Таблица624[[#This Row],[Кол-во шт в коробке]]</f>
        <v>0</v>
      </c>
      <c r="L123" s="54">
        <f>Таблица624[[#This Row],[Общее кол-во шт]]*Таблица624[[#This Row],[Оптовая цена KRW за 1шт]]</f>
        <v>0</v>
      </c>
      <c r="M123" s="19" t="str">
        <f>IFERROR(Таблица624[[#This Row],[Общее кол-во шт]]*Таблица624[[#This Row],[Оптовая цена USD за 1шт]],"")</f>
        <v/>
      </c>
      <c r="N123" s="49"/>
    </row>
    <row r="124" spans="1:14" ht="22.5" customHeight="1">
      <c r="A124" s="44" t="s">
        <v>9782</v>
      </c>
      <c r="B124" s="14">
        <v>8809612842266</v>
      </c>
      <c r="C124" s="50" t="s">
        <v>9783</v>
      </c>
      <c r="D124" s="46" t="s">
        <v>9784</v>
      </c>
      <c r="E124" s="16">
        <v>10000</v>
      </c>
      <c r="F124" s="15">
        <v>0.59</v>
      </c>
      <c r="G124" s="47">
        <v>56</v>
      </c>
      <c r="H124" s="55">
        <f>Таблица624[[#This Row],[Коэфициент стоимости]]*Таблица624[[#This Row],[Розничная цена KRW]]</f>
        <v>5900</v>
      </c>
      <c r="I124" s="17" t="str">
        <f>IF($H$1="","Введите курс",Таблица624[[#This Row],[Оптовая цена KRW за 1шт]]/$H$1)</f>
        <v>Введите курс</v>
      </c>
      <c r="J124" s="48"/>
      <c r="K124" s="18">
        <f>Таблица624[[#This Row],[Заказ коробок ]]*Таблица624[[#This Row],[Кол-во шт в коробке]]</f>
        <v>0</v>
      </c>
      <c r="L124" s="54">
        <f>Таблица624[[#This Row],[Общее кол-во шт]]*Таблица624[[#This Row],[Оптовая цена KRW за 1шт]]</f>
        <v>0</v>
      </c>
      <c r="M124" s="19" t="str">
        <f>IFERROR(Таблица624[[#This Row],[Общее кол-во шт]]*Таблица624[[#This Row],[Оптовая цена USD за 1шт]],"")</f>
        <v/>
      </c>
      <c r="N124" s="49"/>
    </row>
    <row r="125" spans="1:14" ht="22.5" customHeight="1">
      <c r="A125" s="44" t="s">
        <v>9785</v>
      </c>
      <c r="B125" s="14">
        <v>8809612842273</v>
      </c>
      <c r="C125" s="50" t="s">
        <v>9786</v>
      </c>
      <c r="D125" s="46" t="s">
        <v>9787</v>
      </c>
      <c r="E125" s="16">
        <v>12000</v>
      </c>
      <c r="F125" s="15">
        <v>0.59</v>
      </c>
      <c r="G125" s="47">
        <v>36</v>
      </c>
      <c r="H125" s="55">
        <f>Таблица624[[#This Row],[Коэфициент стоимости]]*Таблица624[[#This Row],[Розничная цена KRW]]</f>
        <v>7080</v>
      </c>
      <c r="I125" s="17" t="str">
        <f>IF($H$1="","Введите курс",Таблица624[[#This Row],[Оптовая цена KRW за 1шт]]/$H$1)</f>
        <v>Введите курс</v>
      </c>
      <c r="J125" s="48"/>
      <c r="K125" s="18">
        <f>Таблица624[[#This Row],[Заказ коробок ]]*Таблица624[[#This Row],[Кол-во шт в коробке]]</f>
        <v>0</v>
      </c>
      <c r="L125" s="54">
        <f>Таблица624[[#This Row],[Общее кол-во шт]]*Таблица624[[#This Row],[Оптовая цена KRW за 1шт]]</f>
        <v>0</v>
      </c>
      <c r="M125" s="19" t="str">
        <f>IFERROR(Таблица624[[#This Row],[Общее кол-во шт]]*Таблица624[[#This Row],[Оптовая цена USD за 1шт]],"")</f>
        <v/>
      </c>
      <c r="N125" s="49"/>
    </row>
    <row r="126" spans="1:14" ht="22.5" customHeight="1">
      <c r="A126" s="44" t="s">
        <v>9788</v>
      </c>
      <c r="B126" s="14">
        <v>8809612842280</v>
      </c>
      <c r="C126" s="50" t="s">
        <v>9789</v>
      </c>
      <c r="D126" s="46" t="s">
        <v>9790</v>
      </c>
      <c r="E126" s="16">
        <v>7000</v>
      </c>
      <c r="F126" s="15">
        <v>0.59</v>
      </c>
      <c r="G126" s="47">
        <v>24</v>
      </c>
      <c r="H126" s="55">
        <f>Таблица624[[#This Row],[Коэфициент стоимости]]*Таблица624[[#This Row],[Розничная цена KRW]]</f>
        <v>4130</v>
      </c>
      <c r="I126" s="17" t="str">
        <f>IF($H$1="","Введите курс",Таблица624[[#This Row],[Оптовая цена KRW за 1шт]]/$H$1)</f>
        <v>Введите курс</v>
      </c>
      <c r="J126" s="48"/>
      <c r="K126" s="18">
        <f>Таблица624[[#This Row],[Заказ коробок ]]*Таблица624[[#This Row],[Кол-во шт в коробке]]</f>
        <v>0</v>
      </c>
      <c r="L126" s="54">
        <f>Таблица624[[#This Row],[Общее кол-во шт]]*Таблица624[[#This Row],[Оптовая цена KRW за 1шт]]</f>
        <v>0</v>
      </c>
      <c r="M126" s="19" t="str">
        <f>IFERROR(Таблица624[[#This Row],[Общее кол-во шт]]*Таблица624[[#This Row],[Оптовая цена USD за 1шт]],"")</f>
        <v/>
      </c>
      <c r="N126" s="49"/>
    </row>
    <row r="127" spans="1:14" ht="22.5" customHeight="1">
      <c r="A127" s="44" t="s">
        <v>9791</v>
      </c>
      <c r="B127" s="14">
        <v>8809612878906</v>
      </c>
      <c r="C127" s="50" t="s">
        <v>9792</v>
      </c>
      <c r="D127" s="46" t="s">
        <v>9793</v>
      </c>
      <c r="E127" s="16">
        <v>8000</v>
      </c>
      <c r="F127" s="15">
        <v>0.59</v>
      </c>
      <c r="G127" s="47">
        <v>42</v>
      </c>
      <c r="H127" s="55">
        <f>Таблица624[[#This Row],[Коэфициент стоимости]]*Таблица624[[#This Row],[Розничная цена KRW]]</f>
        <v>4720</v>
      </c>
      <c r="I127" s="17" t="str">
        <f>IF($H$1="","Введите курс",Таблица624[[#This Row],[Оптовая цена KRW за 1шт]]/$H$1)</f>
        <v>Введите курс</v>
      </c>
      <c r="J127" s="48"/>
      <c r="K127" s="18">
        <f>Таблица624[[#This Row],[Заказ коробок ]]*Таблица624[[#This Row],[Кол-во шт в коробке]]</f>
        <v>0</v>
      </c>
      <c r="L127" s="54">
        <f>Таблица624[[#This Row],[Общее кол-во шт]]*Таблица624[[#This Row],[Оптовая цена KRW за 1шт]]</f>
        <v>0</v>
      </c>
      <c r="M127" s="19" t="str">
        <f>IFERROR(Таблица624[[#This Row],[Общее кол-во шт]]*Таблица624[[#This Row],[Оптовая цена USD за 1шт]],"")</f>
        <v/>
      </c>
      <c r="N127" s="49"/>
    </row>
    <row r="128" spans="1:14" ht="22.5" customHeight="1">
      <c r="A128" s="44" t="s">
        <v>9794</v>
      </c>
      <c r="B128" s="14">
        <v>8809612878913</v>
      </c>
      <c r="C128" s="50" t="s">
        <v>9795</v>
      </c>
      <c r="D128" s="46" t="s">
        <v>9796</v>
      </c>
      <c r="E128" s="16">
        <v>15000</v>
      </c>
      <c r="F128" s="15">
        <v>0.59</v>
      </c>
      <c r="G128" s="47">
        <v>24</v>
      </c>
      <c r="H128" s="55">
        <f>Таблица624[[#This Row],[Коэфициент стоимости]]*Таблица624[[#This Row],[Розничная цена KRW]]</f>
        <v>8850</v>
      </c>
      <c r="I128" s="17" t="str">
        <f>IF($H$1="","Введите курс",Таблица624[[#This Row],[Оптовая цена KRW за 1шт]]/$H$1)</f>
        <v>Введите курс</v>
      </c>
      <c r="J128" s="48"/>
      <c r="K128" s="18">
        <f>Таблица624[[#This Row],[Заказ коробок ]]*Таблица624[[#This Row],[Кол-во шт в коробке]]</f>
        <v>0</v>
      </c>
      <c r="L128" s="54">
        <f>Таблица624[[#This Row],[Общее кол-во шт]]*Таблица624[[#This Row],[Оптовая цена KRW за 1шт]]</f>
        <v>0</v>
      </c>
      <c r="M128" s="19" t="str">
        <f>IFERROR(Таблица624[[#This Row],[Общее кол-во шт]]*Таблица624[[#This Row],[Оптовая цена USD за 1шт]],"")</f>
        <v/>
      </c>
      <c r="N128" s="49"/>
    </row>
    <row r="129" spans="1:14" ht="22.5" customHeight="1">
      <c r="A129" s="44" t="s">
        <v>9797</v>
      </c>
      <c r="B129" s="14">
        <v>8809612845335</v>
      </c>
      <c r="C129" s="50" t="s">
        <v>9798</v>
      </c>
      <c r="D129" s="46" t="s">
        <v>9799</v>
      </c>
      <c r="E129" s="16">
        <v>16000</v>
      </c>
      <c r="F129" s="15">
        <v>0.59</v>
      </c>
      <c r="G129" s="47">
        <v>36</v>
      </c>
      <c r="H129" s="55">
        <f>Таблица624[[#This Row],[Коэфициент стоимости]]*Таблица624[[#This Row],[Розничная цена KRW]]</f>
        <v>9440</v>
      </c>
      <c r="I129" s="17" t="str">
        <f>IF($H$1="","Введите курс",Таблица624[[#This Row],[Оптовая цена KRW за 1шт]]/$H$1)</f>
        <v>Введите курс</v>
      </c>
      <c r="J129" s="48"/>
      <c r="K129" s="18">
        <f>Таблица624[[#This Row],[Заказ коробок ]]*Таблица624[[#This Row],[Кол-во шт в коробке]]</f>
        <v>0</v>
      </c>
      <c r="L129" s="54">
        <f>Таблица624[[#This Row],[Общее кол-во шт]]*Таблица624[[#This Row],[Оптовая цена KRW за 1шт]]</f>
        <v>0</v>
      </c>
      <c r="M129" s="19" t="str">
        <f>IFERROR(Таблица624[[#This Row],[Общее кол-во шт]]*Таблица624[[#This Row],[Оптовая цена USD за 1шт]],"")</f>
        <v/>
      </c>
      <c r="N129" s="49"/>
    </row>
    <row r="130" spans="1:14" ht="22.5" customHeight="1">
      <c r="A130" s="44" t="s">
        <v>9800</v>
      </c>
      <c r="B130" s="14">
        <v>8809612845342</v>
      </c>
      <c r="C130" s="50" t="s">
        <v>9801</v>
      </c>
      <c r="D130" s="46" t="s">
        <v>9802</v>
      </c>
      <c r="E130" s="16">
        <v>16000</v>
      </c>
      <c r="F130" s="15">
        <v>0.59</v>
      </c>
      <c r="G130" s="47">
        <v>36</v>
      </c>
      <c r="H130" s="55">
        <f>Таблица624[[#This Row],[Коэфициент стоимости]]*Таблица624[[#This Row],[Розничная цена KRW]]</f>
        <v>9440</v>
      </c>
      <c r="I130" s="17" t="str">
        <f>IF($H$1="","Введите курс",Таблица624[[#This Row],[Оптовая цена KRW за 1шт]]/$H$1)</f>
        <v>Введите курс</v>
      </c>
      <c r="J130" s="48"/>
      <c r="K130" s="18">
        <f>Таблица624[[#This Row],[Заказ коробок ]]*Таблица624[[#This Row],[Кол-во шт в коробке]]</f>
        <v>0</v>
      </c>
      <c r="L130" s="54">
        <f>Таблица624[[#This Row],[Общее кол-во шт]]*Таблица624[[#This Row],[Оптовая цена KRW за 1шт]]</f>
        <v>0</v>
      </c>
      <c r="M130" s="19" t="str">
        <f>IFERROR(Таблица624[[#This Row],[Общее кол-во шт]]*Таблица624[[#This Row],[Оптовая цена USD за 1шт]],"")</f>
        <v/>
      </c>
      <c r="N130" s="49"/>
    </row>
    <row r="131" spans="1:14" ht="22.5" customHeight="1">
      <c r="A131" s="44" t="s">
        <v>9803</v>
      </c>
      <c r="B131" s="14">
        <v>8809612845861</v>
      </c>
      <c r="C131" s="50" t="s">
        <v>9804</v>
      </c>
      <c r="D131" s="46" t="s">
        <v>9805</v>
      </c>
      <c r="E131" s="16">
        <v>22000</v>
      </c>
      <c r="F131" s="15">
        <v>0.59</v>
      </c>
      <c r="G131" s="47">
        <v>48</v>
      </c>
      <c r="H131" s="55">
        <f>Таблица624[[#This Row],[Коэфициент стоимости]]*Таблица624[[#This Row],[Розничная цена KRW]]</f>
        <v>12980</v>
      </c>
      <c r="I131" s="17" t="str">
        <f>IF($H$1="","Введите курс",Таблица624[[#This Row],[Оптовая цена KRW за 1шт]]/$H$1)</f>
        <v>Введите курс</v>
      </c>
      <c r="J131" s="48"/>
      <c r="K131" s="18">
        <f>Таблица624[[#This Row],[Заказ коробок ]]*Таблица624[[#This Row],[Кол-во шт в коробке]]</f>
        <v>0</v>
      </c>
      <c r="L131" s="54">
        <f>Таблица624[[#This Row],[Общее кол-во шт]]*Таблица624[[#This Row],[Оптовая цена KRW за 1шт]]</f>
        <v>0</v>
      </c>
      <c r="M131" s="19" t="str">
        <f>IFERROR(Таблица624[[#This Row],[Общее кол-во шт]]*Таблица624[[#This Row],[Оптовая цена USD за 1шт]],"")</f>
        <v/>
      </c>
      <c r="N131" s="49"/>
    </row>
    <row r="132" spans="1:14" ht="22.5" customHeight="1">
      <c r="A132" s="44" t="s">
        <v>9806</v>
      </c>
      <c r="B132" s="14">
        <v>8809612845878</v>
      </c>
      <c r="C132" s="50" t="s">
        <v>9807</v>
      </c>
      <c r="D132" s="46" t="s">
        <v>9808</v>
      </c>
      <c r="E132" s="16">
        <v>20000</v>
      </c>
      <c r="F132" s="15">
        <v>0.59</v>
      </c>
      <c r="G132" s="47">
        <v>36</v>
      </c>
      <c r="H132" s="55">
        <f>Таблица624[[#This Row],[Коэфициент стоимости]]*Таблица624[[#This Row],[Розничная цена KRW]]</f>
        <v>11800</v>
      </c>
      <c r="I132" s="17" t="str">
        <f>IF($H$1="","Введите курс",Таблица624[[#This Row],[Оптовая цена KRW за 1шт]]/$H$1)</f>
        <v>Введите курс</v>
      </c>
      <c r="J132" s="48"/>
      <c r="K132" s="18">
        <f>Таблица624[[#This Row],[Заказ коробок ]]*Таблица624[[#This Row],[Кол-во шт в коробке]]</f>
        <v>0</v>
      </c>
      <c r="L132" s="54">
        <f>Таблица624[[#This Row],[Общее кол-во шт]]*Таблица624[[#This Row],[Оптовая цена KRW за 1шт]]</f>
        <v>0</v>
      </c>
      <c r="M132" s="19" t="str">
        <f>IFERROR(Таблица624[[#This Row],[Общее кол-во шт]]*Таблица624[[#This Row],[Оптовая цена USD за 1шт]],"")</f>
        <v/>
      </c>
      <c r="N132" s="49"/>
    </row>
    <row r="133" spans="1:14" ht="22.5" customHeight="1">
      <c r="A133" s="44" t="s">
        <v>9809</v>
      </c>
      <c r="B133" s="14">
        <v>8809612845885</v>
      </c>
      <c r="C133" s="50" t="s">
        <v>9810</v>
      </c>
      <c r="D133" s="46" t="s">
        <v>9811</v>
      </c>
      <c r="E133" s="16">
        <v>25000</v>
      </c>
      <c r="F133" s="15">
        <v>0.59</v>
      </c>
      <c r="G133" s="47">
        <v>64</v>
      </c>
      <c r="H133" s="55">
        <f>Таблица624[[#This Row],[Коэфициент стоимости]]*Таблица624[[#This Row],[Розничная цена KRW]]</f>
        <v>14750</v>
      </c>
      <c r="I133" s="17" t="str">
        <f>IF($H$1="","Введите курс",Таблица624[[#This Row],[Оптовая цена KRW за 1шт]]/$H$1)</f>
        <v>Введите курс</v>
      </c>
      <c r="J133" s="48"/>
      <c r="K133" s="18">
        <f>Таблица624[[#This Row],[Заказ коробок ]]*Таблица624[[#This Row],[Кол-во шт в коробке]]</f>
        <v>0</v>
      </c>
      <c r="L133" s="54">
        <f>Таблица624[[#This Row],[Общее кол-во шт]]*Таблица624[[#This Row],[Оптовая цена KRW за 1шт]]</f>
        <v>0</v>
      </c>
      <c r="M133" s="19" t="str">
        <f>IFERROR(Таблица624[[#This Row],[Общее кол-во шт]]*Таблица624[[#This Row],[Оптовая цена USD за 1шт]],"")</f>
        <v/>
      </c>
      <c r="N133" s="49"/>
    </row>
    <row r="134" spans="1:14" ht="22.5" customHeight="1">
      <c r="A134" s="44" t="s">
        <v>9812</v>
      </c>
      <c r="B134" s="14">
        <v>8809612845892</v>
      </c>
      <c r="C134" s="50" t="s">
        <v>9813</v>
      </c>
      <c r="D134" s="46" t="s">
        <v>9814</v>
      </c>
      <c r="E134" s="16">
        <v>10000</v>
      </c>
      <c r="F134" s="15">
        <v>0.59</v>
      </c>
      <c r="G134" s="47">
        <v>70</v>
      </c>
      <c r="H134" s="55">
        <f>Таблица624[[#This Row],[Коэфициент стоимости]]*Таблица624[[#This Row],[Розничная цена KRW]]</f>
        <v>5900</v>
      </c>
      <c r="I134" s="17" t="str">
        <f>IF($H$1="","Введите курс",Таблица624[[#This Row],[Оптовая цена KRW за 1шт]]/$H$1)</f>
        <v>Введите курс</v>
      </c>
      <c r="J134" s="48"/>
      <c r="K134" s="18">
        <f>Таблица624[[#This Row],[Заказ коробок ]]*Таблица624[[#This Row],[Кол-во шт в коробке]]</f>
        <v>0</v>
      </c>
      <c r="L134" s="54">
        <f>Таблица624[[#This Row],[Общее кол-во шт]]*Таблица624[[#This Row],[Оптовая цена KRW за 1шт]]</f>
        <v>0</v>
      </c>
      <c r="M134" s="19" t="str">
        <f>IFERROR(Таблица624[[#This Row],[Общее кол-во шт]]*Таблица624[[#This Row],[Оптовая цена USD за 1шт]],"")</f>
        <v/>
      </c>
      <c r="N134" s="49"/>
    </row>
    <row r="135" spans="1:14" ht="22.5" customHeight="1">
      <c r="A135" s="44" t="s">
        <v>9815</v>
      </c>
      <c r="B135" s="14">
        <v>8809612859936</v>
      </c>
      <c r="C135" s="50" t="s">
        <v>9816</v>
      </c>
      <c r="D135" s="46" t="s">
        <v>9817</v>
      </c>
      <c r="E135" s="16">
        <v>32000</v>
      </c>
      <c r="F135" s="15">
        <v>0.59</v>
      </c>
      <c r="G135" s="47">
        <v>10</v>
      </c>
      <c r="H135" s="55">
        <f>Таблица624[[#This Row],[Коэфициент стоимости]]*Таблица624[[#This Row],[Розничная цена KRW]]</f>
        <v>18880</v>
      </c>
      <c r="I135" s="17" t="str">
        <f>IF($H$1="","Введите курс",Таблица624[[#This Row],[Оптовая цена KRW за 1шт]]/$H$1)</f>
        <v>Введите курс</v>
      </c>
      <c r="J135" s="48"/>
      <c r="K135" s="18">
        <f>Таблица624[[#This Row],[Заказ коробок ]]*Таблица624[[#This Row],[Кол-во шт в коробке]]</f>
        <v>0</v>
      </c>
      <c r="L135" s="54">
        <f>Таблица624[[#This Row],[Общее кол-во шт]]*Таблица624[[#This Row],[Оптовая цена KRW за 1шт]]</f>
        <v>0</v>
      </c>
      <c r="M135" s="19" t="str">
        <f>IFERROR(Таблица624[[#This Row],[Общее кол-во шт]]*Таблица624[[#This Row],[Оптовая цена USD за 1шт]],"")</f>
        <v/>
      </c>
      <c r="N135" s="49"/>
    </row>
    <row r="136" spans="1:14" ht="22.5" customHeight="1">
      <c r="A136" s="44" t="s">
        <v>9818</v>
      </c>
      <c r="B136" s="14">
        <v>8809612863285</v>
      </c>
      <c r="C136" s="50" t="s">
        <v>9819</v>
      </c>
      <c r="D136" s="46" t="s">
        <v>9820</v>
      </c>
      <c r="E136" s="16">
        <v>16000</v>
      </c>
      <c r="F136" s="15">
        <v>0.59</v>
      </c>
      <c r="G136" s="47">
        <v>36</v>
      </c>
      <c r="H136" s="55">
        <f>Таблица624[[#This Row],[Коэфициент стоимости]]*Таблица624[[#This Row],[Розничная цена KRW]]</f>
        <v>9440</v>
      </c>
      <c r="I136" s="17" t="str">
        <f>IF($H$1="","Введите курс",Таблица624[[#This Row],[Оптовая цена KRW за 1шт]]/$H$1)</f>
        <v>Введите курс</v>
      </c>
      <c r="J136" s="48"/>
      <c r="K136" s="18">
        <f>Таблица624[[#This Row],[Заказ коробок ]]*Таблица624[[#This Row],[Кол-во шт в коробке]]</f>
        <v>0</v>
      </c>
      <c r="L136" s="54">
        <f>Таблица624[[#This Row],[Общее кол-во шт]]*Таблица624[[#This Row],[Оптовая цена KRW за 1шт]]</f>
        <v>0</v>
      </c>
      <c r="M136" s="19" t="str">
        <f>IFERROR(Таблица624[[#This Row],[Общее кол-во шт]]*Таблица624[[#This Row],[Оптовая цена USD за 1шт]],"")</f>
        <v/>
      </c>
      <c r="N136" s="49"/>
    </row>
    <row r="137" spans="1:14" ht="22.5" customHeight="1">
      <c r="A137" s="44" t="s">
        <v>9821</v>
      </c>
      <c r="B137" s="14">
        <v>8809612863292</v>
      </c>
      <c r="C137" s="50" t="s">
        <v>9822</v>
      </c>
      <c r="D137" s="46" t="s">
        <v>9823</v>
      </c>
      <c r="E137" s="16">
        <v>14000</v>
      </c>
      <c r="F137" s="15">
        <v>0.59</v>
      </c>
      <c r="G137" s="47">
        <v>48</v>
      </c>
      <c r="H137" s="55">
        <f>Таблица624[[#This Row],[Коэфициент стоимости]]*Таблица624[[#This Row],[Розничная цена KRW]]</f>
        <v>8260</v>
      </c>
      <c r="I137" s="17" t="str">
        <f>IF($H$1="","Введите курс",Таблица624[[#This Row],[Оптовая цена KRW за 1шт]]/$H$1)</f>
        <v>Введите курс</v>
      </c>
      <c r="J137" s="48"/>
      <c r="K137" s="18">
        <f>Таблица624[[#This Row],[Заказ коробок ]]*Таблица624[[#This Row],[Кол-во шт в коробке]]</f>
        <v>0</v>
      </c>
      <c r="L137" s="54">
        <f>Таблица624[[#This Row],[Общее кол-во шт]]*Таблица624[[#This Row],[Оптовая цена KRW за 1шт]]</f>
        <v>0</v>
      </c>
      <c r="M137" s="19" t="str">
        <f>IFERROR(Таблица624[[#This Row],[Общее кол-во шт]]*Таблица624[[#This Row],[Оптовая цена USD за 1шт]],"")</f>
        <v/>
      </c>
      <c r="N137" s="49"/>
    </row>
    <row r="138" spans="1:14" ht="22.5" customHeight="1">
      <c r="A138" s="44" t="s">
        <v>9824</v>
      </c>
      <c r="B138" s="14">
        <v>8809612863315</v>
      </c>
      <c r="C138" s="50" t="s">
        <v>9825</v>
      </c>
      <c r="D138" s="46" t="s">
        <v>9826</v>
      </c>
      <c r="E138" s="16">
        <v>20000</v>
      </c>
      <c r="F138" s="15">
        <v>0.59</v>
      </c>
      <c r="G138" s="47">
        <v>36</v>
      </c>
      <c r="H138" s="55">
        <f>Таблица624[[#This Row],[Коэфициент стоимости]]*Таблица624[[#This Row],[Розничная цена KRW]]</f>
        <v>11800</v>
      </c>
      <c r="I138" s="17" t="str">
        <f>IF($H$1="","Введите курс",Таблица624[[#This Row],[Оптовая цена KRW за 1шт]]/$H$1)</f>
        <v>Введите курс</v>
      </c>
      <c r="J138" s="48"/>
      <c r="K138" s="18">
        <f>Таблица624[[#This Row],[Заказ коробок ]]*Таблица624[[#This Row],[Кол-во шт в коробке]]</f>
        <v>0</v>
      </c>
      <c r="L138" s="54">
        <f>Таблица624[[#This Row],[Общее кол-во шт]]*Таблица624[[#This Row],[Оптовая цена KRW за 1шт]]</f>
        <v>0</v>
      </c>
      <c r="M138" s="19" t="str">
        <f>IFERROR(Таблица624[[#This Row],[Общее кол-во шт]]*Таблица624[[#This Row],[Оптовая цена USD за 1шт]],"")</f>
        <v/>
      </c>
      <c r="N138" s="49"/>
    </row>
    <row r="139" spans="1:14" ht="22.5" customHeight="1">
      <c r="A139" s="44" t="s">
        <v>9827</v>
      </c>
      <c r="B139" s="14">
        <v>8809652864747</v>
      </c>
      <c r="C139" s="50" t="s">
        <v>9828</v>
      </c>
      <c r="D139" s="46" t="s">
        <v>9826</v>
      </c>
      <c r="E139" s="16">
        <v>20000</v>
      </c>
      <c r="F139" s="15">
        <v>0.59</v>
      </c>
      <c r="G139" s="47">
        <v>56</v>
      </c>
      <c r="H139" s="55">
        <f>Таблица624[[#This Row],[Коэфициент стоимости]]*Таблица624[[#This Row],[Розничная цена KRW]]</f>
        <v>11800</v>
      </c>
      <c r="I139" s="17" t="str">
        <f>IF($H$1="","Введите курс",Таблица624[[#This Row],[Оптовая цена KRW за 1шт]]/$H$1)</f>
        <v>Введите курс</v>
      </c>
      <c r="J139" s="48"/>
      <c r="K139" s="18">
        <f>Таблица624[[#This Row],[Заказ коробок ]]*Таблица624[[#This Row],[Кол-во шт в коробке]]</f>
        <v>0</v>
      </c>
      <c r="L139" s="54">
        <f>Таблица624[[#This Row],[Общее кол-во шт]]*Таблица624[[#This Row],[Оптовая цена KRW за 1шт]]</f>
        <v>0</v>
      </c>
      <c r="M139" s="19" t="str">
        <f>IFERROR(Таблица624[[#This Row],[Общее кол-во шт]]*Таблица624[[#This Row],[Оптовая цена USD за 1шт]],"")</f>
        <v/>
      </c>
      <c r="N139" s="49"/>
    </row>
    <row r="140" spans="1:14" ht="22.5" customHeight="1">
      <c r="A140" s="44" t="s">
        <v>9829</v>
      </c>
      <c r="B140" s="14">
        <v>8809652882901</v>
      </c>
      <c r="C140" s="50" t="s">
        <v>9830</v>
      </c>
      <c r="D140" s="46" t="s">
        <v>9831</v>
      </c>
      <c r="E140" s="16">
        <v>16000</v>
      </c>
      <c r="F140" s="15">
        <v>0.59</v>
      </c>
      <c r="G140" s="47">
        <v>48</v>
      </c>
      <c r="H140" s="55">
        <f>Таблица624[[#This Row],[Коэфициент стоимости]]*Таблица624[[#This Row],[Розничная цена KRW]]</f>
        <v>9440</v>
      </c>
      <c r="I140" s="17" t="str">
        <f>IF($H$1="","Введите курс",Таблица624[[#This Row],[Оптовая цена KRW за 1шт]]/$H$1)</f>
        <v>Введите курс</v>
      </c>
      <c r="J140" s="48"/>
      <c r="K140" s="18">
        <f>Таблица624[[#This Row],[Заказ коробок ]]*Таблица624[[#This Row],[Кол-во шт в коробке]]</f>
        <v>0</v>
      </c>
      <c r="L140" s="54">
        <f>Таблица624[[#This Row],[Общее кол-во шт]]*Таблица624[[#This Row],[Оптовая цена KRW за 1шт]]</f>
        <v>0</v>
      </c>
      <c r="M140" s="19" t="str">
        <f>IFERROR(Таблица624[[#This Row],[Общее кол-во шт]]*Таблица624[[#This Row],[Оптовая цена USD за 1шт]],"")</f>
        <v/>
      </c>
      <c r="N140" s="49"/>
    </row>
    <row r="141" spans="1:14" ht="22.5" customHeight="1">
      <c r="A141" s="44" t="s">
        <v>9832</v>
      </c>
      <c r="B141" s="14">
        <v>8809707277300</v>
      </c>
      <c r="C141" s="50" t="s">
        <v>9833</v>
      </c>
      <c r="D141" s="46" t="s">
        <v>9834</v>
      </c>
      <c r="E141" s="16">
        <v>20000</v>
      </c>
      <c r="F141" s="15">
        <v>0.59</v>
      </c>
      <c r="G141" s="47">
        <v>36</v>
      </c>
      <c r="H141" s="55">
        <f>Таблица624[[#This Row],[Коэфициент стоимости]]*Таблица624[[#This Row],[Розничная цена KRW]]</f>
        <v>11800</v>
      </c>
      <c r="I141" s="17" t="str">
        <f>IF($H$1="","Введите курс",Таблица624[[#This Row],[Оптовая цена KRW за 1шт]]/$H$1)</f>
        <v>Введите курс</v>
      </c>
      <c r="J141" s="48"/>
      <c r="K141" s="18">
        <f>Таблица624[[#This Row],[Заказ коробок ]]*Таблица624[[#This Row],[Кол-во шт в коробке]]</f>
        <v>0</v>
      </c>
      <c r="L141" s="54">
        <f>Таблица624[[#This Row],[Общее кол-во шт]]*Таблица624[[#This Row],[Оптовая цена KRW за 1шт]]</f>
        <v>0</v>
      </c>
      <c r="M141" s="19" t="str">
        <f>IFERROR(Таблица624[[#This Row],[Общее кол-во шт]]*Таблица624[[#This Row],[Оптовая цена USD за 1шт]],"")</f>
        <v/>
      </c>
      <c r="N141" s="49"/>
    </row>
    <row r="142" spans="1:14" ht="22.5" customHeight="1">
      <c r="A142" s="44" t="s">
        <v>9835</v>
      </c>
      <c r="B142" s="14">
        <v>8809652867649</v>
      </c>
      <c r="C142" s="50" t="s">
        <v>9836</v>
      </c>
      <c r="D142" s="46" t="s">
        <v>9837</v>
      </c>
      <c r="E142" s="16">
        <v>23000</v>
      </c>
      <c r="F142" s="15">
        <v>0.59</v>
      </c>
      <c r="G142" s="47">
        <v>36</v>
      </c>
      <c r="H142" s="55">
        <f>Таблица624[[#This Row],[Коэфициент стоимости]]*Таблица624[[#This Row],[Розничная цена KRW]]</f>
        <v>13570</v>
      </c>
      <c r="I142" s="17" t="str">
        <f>IF($H$1="","Введите курс",Таблица624[[#This Row],[Оптовая цена KRW за 1шт]]/$H$1)</f>
        <v>Введите курс</v>
      </c>
      <c r="J142" s="48"/>
      <c r="K142" s="18">
        <f>Таблица624[[#This Row],[Заказ коробок ]]*Таблица624[[#This Row],[Кол-во шт в коробке]]</f>
        <v>0</v>
      </c>
      <c r="L142" s="54">
        <f>Таблица624[[#This Row],[Общее кол-во шт]]*Таблица624[[#This Row],[Оптовая цена KRW за 1шт]]</f>
        <v>0</v>
      </c>
      <c r="M142" s="19" t="str">
        <f>IFERROR(Таблица624[[#This Row],[Общее кол-во шт]]*Таблица624[[#This Row],[Оптовая цена USD за 1шт]],"")</f>
        <v/>
      </c>
      <c r="N142" s="49"/>
    </row>
    <row r="143" spans="1:14" ht="22.5" customHeight="1">
      <c r="A143" s="44" t="s">
        <v>9838</v>
      </c>
      <c r="B143" s="14">
        <v>8809652867656</v>
      </c>
      <c r="C143" s="50" t="s">
        <v>9839</v>
      </c>
      <c r="D143" s="46" t="s">
        <v>9840</v>
      </c>
      <c r="E143" s="16">
        <v>23000</v>
      </c>
      <c r="F143" s="15">
        <v>0.59</v>
      </c>
      <c r="G143" s="47">
        <v>36</v>
      </c>
      <c r="H143" s="55">
        <f>Таблица624[[#This Row],[Коэфициент стоимости]]*Таблица624[[#This Row],[Розничная цена KRW]]</f>
        <v>13570</v>
      </c>
      <c r="I143" s="17" t="str">
        <f>IF($H$1="","Введите курс",Таблица624[[#This Row],[Оптовая цена KRW за 1шт]]/$H$1)</f>
        <v>Введите курс</v>
      </c>
      <c r="J143" s="48"/>
      <c r="K143" s="18">
        <f>Таблица624[[#This Row],[Заказ коробок ]]*Таблица624[[#This Row],[Кол-во шт в коробке]]</f>
        <v>0</v>
      </c>
      <c r="L143" s="54">
        <f>Таблица624[[#This Row],[Общее кол-во шт]]*Таблица624[[#This Row],[Оптовая цена KRW за 1шт]]</f>
        <v>0</v>
      </c>
      <c r="M143" s="19" t="str">
        <f>IFERROR(Таблица624[[#This Row],[Общее кол-во шт]]*Таблица624[[#This Row],[Оптовая цена USD за 1шт]],"")</f>
        <v/>
      </c>
      <c r="N143" s="49"/>
    </row>
    <row r="144" spans="1:14" ht="22.5" customHeight="1">
      <c r="A144" s="44" t="s">
        <v>9841</v>
      </c>
      <c r="B144" s="14">
        <v>8809652867663</v>
      </c>
      <c r="C144" s="50" t="s">
        <v>9842</v>
      </c>
      <c r="D144" s="46" t="s">
        <v>9843</v>
      </c>
      <c r="E144" s="16">
        <v>30000</v>
      </c>
      <c r="F144" s="15">
        <v>0.59</v>
      </c>
      <c r="G144" s="47">
        <v>48</v>
      </c>
      <c r="H144" s="55">
        <f>Таблица624[[#This Row],[Коэфициент стоимости]]*Таблица624[[#This Row],[Розничная цена KRW]]</f>
        <v>17700</v>
      </c>
      <c r="I144" s="17" t="str">
        <f>IF($H$1="","Введите курс",Таблица624[[#This Row],[Оптовая цена KRW за 1шт]]/$H$1)</f>
        <v>Введите курс</v>
      </c>
      <c r="J144" s="48"/>
      <c r="K144" s="18">
        <f>Таблица624[[#This Row],[Заказ коробок ]]*Таблица624[[#This Row],[Кол-во шт в коробке]]</f>
        <v>0</v>
      </c>
      <c r="L144" s="54">
        <f>Таблица624[[#This Row],[Общее кол-во шт]]*Таблица624[[#This Row],[Оптовая цена KRW за 1шт]]</f>
        <v>0</v>
      </c>
      <c r="M144" s="19" t="str">
        <f>IFERROR(Таблица624[[#This Row],[Общее кол-во шт]]*Таблица624[[#This Row],[Оптовая цена USD за 1шт]],"")</f>
        <v/>
      </c>
      <c r="N144" s="49"/>
    </row>
    <row r="145" spans="1:14" ht="22.5" customHeight="1">
      <c r="A145" s="44" t="s">
        <v>9844</v>
      </c>
      <c r="B145" s="14">
        <v>8809652867670</v>
      </c>
      <c r="C145" s="50" t="s">
        <v>9845</v>
      </c>
      <c r="D145" s="46" t="s">
        <v>9846</v>
      </c>
      <c r="E145" s="16">
        <v>23000</v>
      </c>
      <c r="F145" s="15">
        <v>0.59</v>
      </c>
      <c r="G145" s="47">
        <v>30</v>
      </c>
      <c r="H145" s="55">
        <f>Таблица624[[#This Row],[Коэфициент стоимости]]*Таблица624[[#This Row],[Розничная цена KRW]]</f>
        <v>13570</v>
      </c>
      <c r="I145" s="17" t="str">
        <f>IF($H$1="","Введите курс",Таблица624[[#This Row],[Оптовая цена KRW за 1шт]]/$H$1)</f>
        <v>Введите курс</v>
      </c>
      <c r="J145" s="48"/>
      <c r="K145" s="18">
        <f>Таблица624[[#This Row],[Заказ коробок ]]*Таблица624[[#This Row],[Кол-во шт в коробке]]</f>
        <v>0</v>
      </c>
      <c r="L145" s="54">
        <f>Таблица624[[#This Row],[Общее кол-во шт]]*Таблица624[[#This Row],[Оптовая цена KRW за 1шт]]</f>
        <v>0</v>
      </c>
      <c r="M145" s="19" t="str">
        <f>IFERROR(Таблица624[[#This Row],[Общее кол-во шт]]*Таблица624[[#This Row],[Оптовая цена USD за 1шт]],"")</f>
        <v/>
      </c>
      <c r="N145" s="49"/>
    </row>
    <row r="146" spans="1:14" ht="22.5" customHeight="1">
      <c r="A146" s="44" t="s">
        <v>9847</v>
      </c>
      <c r="B146" s="14">
        <v>8809612858748</v>
      </c>
      <c r="C146" s="50" t="s">
        <v>9848</v>
      </c>
      <c r="D146" s="46" t="s">
        <v>9849</v>
      </c>
      <c r="E146" s="16">
        <v>35000</v>
      </c>
      <c r="F146" s="15">
        <v>0.59</v>
      </c>
      <c r="G146" s="47">
        <v>36</v>
      </c>
      <c r="H146" s="55">
        <f>Таблица624[[#This Row],[Коэфициент стоимости]]*Таблица624[[#This Row],[Розничная цена KRW]]</f>
        <v>20650</v>
      </c>
      <c r="I146" s="17" t="str">
        <f>IF($H$1="","Введите курс",Таблица624[[#This Row],[Оптовая цена KRW за 1шт]]/$H$1)</f>
        <v>Введите курс</v>
      </c>
      <c r="J146" s="48"/>
      <c r="K146" s="18">
        <f>Таблица624[[#This Row],[Заказ коробок ]]*Таблица624[[#This Row],[Кол-во шт в коробке]]</f>
        <v>0</v>
      </c>
      <c r="L146" s="54">
        <f>Таблица624[[#This Row],[Общее кол-во шт]]*Таблица624[[#This Row],[Оптовая цена KRW за 1шт]]</f>
        <v>0</v>
      </c>
      <c r="M146" s="19" t="str">
        <f>IFERROR(Таблица624[[#This Row],[Общее кол-во шт]]*Таблица624[[#This Row],[Оптовая цена USD за 1шт]],"")</f>
        <v/>
      </c>
      <c r="N146" s="49"/>
    </row>
    <row r="147" spans="1:14" ht="22.5" customHeight="1">
      <c r="A147" s="44" t="s">
        <v>9850</v>
      </c>
      <c r="B147" s="14">
        <v>8809612858755</v>
      </c>
      <c r="C147" s="50" t="s">
        <v>9851</v>
      </c>
      <c r="D147" s="46" t="s">
        <v>9852</v>
      </c>
      <c r="E147" s="16">
        <v>28000</v>
      </c>
      <c r="F147" s="15">
        <v>0.59</v>
      </c>
      <c r="G147" s="47">
        <v>60</v>
      </c>
      <c r="H147" s="55">
        <f>Таблица624[[#This Row],[Коэфициент стоимости]]*Таблица624[[#This Row],[Розничная цена KRW]]</f>
        <v>16520</v>
      </c>
      <c r="I147" s="17" t="str">
        <f>IF($H$1="","Введите курс",Таблица624[[#This Row],[Оптовая цена KRW за 1шт]]/$H$1)</f>
        <v>Введите курс</v>
      </c>
      <c r="J147" s="48"/>
      <c r="K147" s="18">
        <f>Таблица624[[#This Row],[Заказ коробок ]]*Таблица624[[#This Row],[Кол-во шт в коробке]]</f>
        <v>0</v>
      </c>
      <c r="L147" s="54">
        <f>Таблица624[[#This Row],[Общее кол-во шт]]*Таблица624[[#This Row],[Оптовая цена KRW за 1шт]]</f>
        <v>0</v>
      </c>
      <c r="M147" s="19" t="str">
        <f>IFERROR(Таблица624[[#This Row],[Общее кол-во шт]]*Таблица624[[#This Row],[Оптовая цена USD за 1шт]],"")</f>
        <v/>
      </c>
      <c r="N147" s="49"/>
    </row>
    <row r="148" spans="1:14" ht="22.5" customHeight="1">
      <c r="A148" s="44" t="s">
        <v>9853</v>
      </c>
      <c r="B148" s="14">
        <v>8809612858762</v>
      </c>
      <c r="C148" s="50" t="s">
        <v>9854</v>
      </c>
      <c r="D148" s="46" t="s">
        <v>9855</v>
      </c>
      <c r="E148" s="16">
        <v>23000</v>
      </c>
      <c r="F148" s="15">
        <v>0.59</v>
      </c>
      <c r="G148" s="47">
        <v>36</v>
      </c>
      <c r="H148" s="55">
        <f>Таблица624[[#This Row],[Коэфициент стоимости]]*Таблица624[[#This Row],[Розничная цена KRW]]</f>
        <v>13570</v>
      </c>
      <c r="I148" s="17" t="str">
        <f>IF($H$1="","Введите курс",Таблица624[[#This Row],[Оптовая цена KRW за 1шт]]/$H$1)</f>
        <v>Введите курс</v>
      </c>
      <c r="J148" s="48"/>
      <c r="K148" s="18">
        <f>Таблица624[[#This Row],[Заказ коробок ]]*Таблица624[[#This Row],[Кол-во шт в коробке]]</f>
        <v>0</v>
      </c>
      <c r="L148" s="54">
        <f>Таблица624[[#This Row],[Общее кол-во шт]]*Таблица624[[#This Row],[Оптовая цена KRW за 1шт]]</f>
        <v>0</v>
      </c>
      <c r="M148" s="19" t="str">
        <f>IFERROR(Таблица624[[#This Row],[Общее кол-во шт]]*Таблица624[[#This Row],[Оптовая цена USD за 1шт]],"")</f>
        <v/>
      </c>
      <c r="N148" s="49"/>
    </row>
    <row r="149" spans="1:14" ht="22.5" customHeight="1">
      <c r="A149" s="44" t="s">
        <v>9856</v>
      </c>
      <c r="B149" s="14">
        <v>8809612858779</v>
      </c>
      <c r="C149" s="50" t="s">
        <v>9857</v>
      </c>
      <c r="D149" s="46" t="s">
        <v>9858</v>
      </c>
      <c r="E149" s="16">
        <v>23000</v>
      </c>
      <c r="F149" s="15">
        <v>0.59</v>
      </c>
      <c r="G149" s="47">
        <v>36</v>
      </c>
      <c r="H149" s="55">
        <f>Таблица624[[#This Row],[Коэфициент стоимости]]*Таблица624[[#This Row],[Розничная цена KRW]]</f>
        <v>13570</v>
      </c>
      <c r="I149" s="17" t="str">
        <f>IF($H$1="","Введите курс",Таблица624[[#This Row],[Оптовая цена KRW за 1шт]]/$H$1)</f>
        <v>Введите курс</v>
      </c>
      <c r="J149" s="48"/>
      <c r="K149" s="18">
        <f>Таблица624[[#This Row],[Заказ коробок ]]*Таблица624[[#This Row],[Кол-во шт в коробке]]</f>
        <v>0</v>
      </c>
      <c r="L149" s="54">
        <f>Таблица624[[#This Row],[Общее кол-во шт]]*Таблица624[[#This Row],[Оптовая цена KRW за 1шт]]</f>
        <v>0</v>
      </c>
      <c r="M149" s="19" t="str">
        <f>IFERROR(Таблица624[[#This Row],[Общее кол-во шт]]*Таблица624[[#This Row],[Оптовая цена USD за 1шт]],"")</f>
        <v/>
      </c>
      <c r="N149" s="49"/>
    </row>
    <row r="150" spans="1:14" ht="22.5" customHeight="1">
      <c r="A150" s="44" t="s">
        <v>9859</v>
      </c>
      <c r="B150" s="14">
        <v>8809612858786</v>
      </c>
      <c r="C150" s="50" t="s">
        <v>9860</v>
      </c>
      <c r="D150" s="46" t="s">
        <v>9861</v>
      </c>
      <c r="E150" s="16">
        <v>28000</v>
      </c>
      <c r="F150" s="15">
        <v>0.59</v>
      </c>
      <c r="G150" s="47">
        <v>36</v>
      </c>
      <c r="H150" s="55">
        <f>Таблица624[[#This Row],[Коэфициент стоимости]]*Таблица624[[#This Row],[Розничная цена KRW]]</f>
        <v>16520</v>
      </c>
      <c r="I150" s="17" t="str">
        <f>IF($H$1="","Введите курс",Таблица624[[#This Row],[Оптовая цена KRW за 1шт]]/$H$1)</f>
        <v>Введите курс</v>
      </c>
      <c r="J150" s="48"/>
      <c r="K150" s="18">
        <f>Таблица624[[#This Row],[Заказ коробок ]]*Таблица624[[#This Row],[Кол-во шт в коробке]]</f>
        <v>0</v>
      </c>
      <c r="L150" s="54">
        <f>Таблица624[[#This Row],[Общее кол-во шт]]*Таблица624[[#This Row],[Оптовая цена KRW за 1шт]]</f>
        <v>0</v>
      </c>
      <c r="M150" s="19" t="str">
        <f>IFERROR(Таблица624[[#This Row],[Общее кол-во шт]]*Таблица624[[#This Row],[Оптовая цена USD за 1шт]],"")</f>
        <v/>
      </c>
      <c r="N150" s="49"/>
    </row>
    <row r="151" spans="1:14" ht="22.5" customHeight="1">
      <c r="A151" s="44" t="s">
        <v>9862</v>
      </c>
      <c r="B151" s="14">
        <v>8809612858793</v>
      </c>
      <c r="C151" s="50" t="s">
        <v>9863</v>
      </c>
      <c r="D151" s="46" t="s">
        <v>9864</v>
      </c>
      <c r="E151" s="16">
        <v>18000</v>
      </c>
      <c r="F151" s="15">
        <v>0.59</v>
      </c>
      <c r="G151" s="47">
        <v>30</v>
      </c>
      <c r="H151" s="55">
        <f>Таблица624[[#This Row],[Коэфициент стоимости]]*Таблица624[[#This Row],[Розничная цена KRW]]</f>
        <v>10620</v>
      </c>
      <c r="I151" s="17" t="str">
        <f>IF($H$1="","Введите курс",Таблица624[[#This Row],[Оптовая цена KRW за 1шт]]/$H$1)</f>
        <v>Введите курс</v>
      </c>
      <c r="J151" s="48"/>
      <c r="K151" s="18">
        <f>Таблица624[[#This Row],[Заказ коробок ]]*Таблица624[[#This Row],[Кол-во шт в коробке]]</f>
        <v>0</v>
      </c>
      <c r="L151" s="54">
        <f>Таблица624[[#This Row],[Общее кол-во шт]]*Таблица624[[#This Row],[Оптовая цена KRW за 1шт]]</f>
        <v>0</v>
      </c>
      <c r="M151" s="19" t="str">
        <f>IFERROR(Таблица624[[#This Row],[Общее кол-во шт]]*Таблица624[[#This Row],[Оптовая цена USD за 1шт]],"")</f>
        <v/>
      </c>
      <c r="N151" s="49"/>
    </row>
    <row r="152" spans="1:14" ht="22.5" customHeight="1">
      <c r="A152" s="44" t="s">
        <v>9865</v>
      </c>
      <c r="B152" s="14">
        <v>8809612860628</v>
      </c>
      <c r="C152" s="50" t="s">
        <v>9866</v>
      </c>
      <c r="D152" s="46" t="s">
        <v>9867</v>
      </c>
      <c r="E152" s="16">
        <v>2000</v>
      </c>
      <c r="F152" s="15">
        <v>0.59</v>
      </c>
      <c r="G152" s="47">
        <v>270</v>
      </c>
      <c r="H152" s="55">
        <f>Таблица624[[#This Row],[Коэфициент стоимости]]*Таблица624[[#This Row],[Розничная цена KRW]]</f>
        <v>1180</v>
      </c>
      <c r="I152" s="17" t="str">
        <f>IF($H$1="","Введите курс",Таблица624[[#This Row],[Оптовая цена KRW за 1шт]]/$H$1)</f>
        <v>Введите курс</v>
      </c>
      <c r="J152" s="48"/>
      <c r="K152" s="18">
        <f>Таблица624[[#This Row],[Заказ коробок ]]*Таблица624[[#This Row],[Кол-во шт в коробке]]</f>
        <v>0</v>
      </c>
      <c r="L152" s="54">
        <f>Таблица624[[#This Row],[Общее кол-во шт]]*Таблица624[[#This Row],[Оптовая цена KRW за 1шт]]</f>
        <v>0</v>
      </c>
      <c r="M152" s="19" t="str">
        <f>IFERROR(Таблица624[[#This Row],[Общее кол-во шт]]*Таблица624[[#This Row],[Оптовая цена USD за 1шт]],"")</f>
        <v/>
      </c>
      <c r="N152" s="49"/>
    </row>
    <row r="153" spans="1:14" ht="22.5" customHeight="1">
      <c r="A153" s="44" t="s">
        <v>9868</v>
      </c>
      <c r="B153" s="14">
        <v>8809612860635</v>
      </c>
      <c r="C153" s="50" t="s">
        <v>9869</v>
      </c>
      <c r="D153" s="46" t="s">
        <v>9870</v>
      </c>
      <c r="E153" s="16">
        <v>2000</v>
      </c>
      <c r="F153" s="15">
        <v>0.59</v>
      </c>
      <c r="G153" s="47">
        <v>270</v>
      </c>
      <c r="H153" s="55">
        <f>Таблица624[[#This Row],[Коэфициент стоимости]]*Таблица624[[#This Row],[Розничная цена KRW]]</f>
        <v>1180</v>
      </c>
      <c r="I153" s="17" t="str">
        <f>IF($H$1="","Введите курс",Таблица624[[#This Row],[Оптовая цена KRW за 1шт]]/$H$1)</f>
        <v>Введите курс</v>
      </c>
      <c r="J153" s="48"/>
      <c r="K153" s="18">
        <f>Таблица624[[#This Row],[Заказ коробок ]]*Таблица624[[#This Row],[Кол-во шт в коробке]]</f>
        <v>0</v>
      </c>
      <c r="L153" s="54">
        <f>Таблица624[[#This Row],[Общее кол-во шт]]*Таблица624[[#This Row],[Оптовая цена KRW за 1шт]]</f>
        <v>0</v>
      </c>
      <c r="M153" s="19" t="str">
        <f>IFERROR(Таблица624[[#This Row],[Общее кол-во шт]]*Таблица624[[#This Row],[Оптовая цена USD за 1шт]],"")</f>
        <v/>
      </c>
      <c r="N153" s="49"/>
    </row>
    <row r="154" spans="1:14" ht="22.5" customHeight="1">
      <c r="A154" s="44" t="s">
        <v>9871</v>
      </c>
      <c r="B154" s="14">
        <v>8809612860642</v>
      </c>
      <c r="C154" s="50" t="s">
        <v>9872</v>
      </c>
      <c r="D154" s="46" t="s">
        <v>9873</v>
      </c>
      <c r="E154" s="16">
        <v>2000</v>
      </c>
      <c r="F154" s="15">
        <v>0.59</v>
      </c>
      <c r="G154" s="47">
        <v>270</v>
      </c>
      <c r="H154" s="55">
        <f>Таблица624[[#This Row],[Коэфициент стоимости]]*Таблица624[[#This Row],[Розничная цена KRW]]</f>
        <v>1180</v>
      </c>
      <c r="I154" s="17" t="str">
        <f>IF($H$1="","Введите курс",Таблица624[[#This Row],[Оптовая цена KRW за 1шт]]/$H$1)</f>
        <v>Введите курс</v>
      </c>
      <c r="J154" s="48"/>
      <c r="K154" s="18">
        <f>Таблица624[[#This Row],[Заказ коробок ]]*Таблица624[[#This Row],[Кол-во шт в коробке]]</f>
        <v>0</v>
      </c>
      <c r="L154" s="54">
        <f>Таблица624[[#This Row],[Общее кол-во шт]]*Таблица624[[#This Row],[Оптовая цена KRW за 1шт]]</f>
        <v>0</v>
      </c>
      <c r="M154" s="19" t="str">
        <f>IFERROR(Таблица624[[#This Row],[Общее кол-во шт]]*Таблица624[[#This Row],[Оптовая цена USD за 1шт]],"")</f>
        <v/>
      </c>
      <c r="N154" s="49"/>
    </row>
    <row r="155" spans="1:14" ht="22.5" customHeight="1">
      <c r="A155" s="44" t="s">
        <v>9874</v>
      </c>
      <c r="B155" s="14">
        <v>8809612860659</v>
      </c>
      <c r="C155" s="50" t="s">
        <v>9875</v>
      </c>
      <c r="D155" s="46" t="s">
        <v>9876</v>
      </c>
      <c r="E155" s="16">
        <v>2000</v>
      </c>
      <c r="F155" s="15">
        <v>0.59</v>
      </c>
      <c r="G155" s="47">
        <v>270</v>
      </c>
      <c r="H155" s="55">
        <f>Таблица624[[#This Row],[Коэфициент стоимости]]*Таблица624[[#This Row],[Розничная цена KRW]]</f>
        <v>1180</v>
      </c>
      <c r="I155" s="17" t="str">
        <f>IF($H$1="","Введите курс",Таблица624[[#This Row],[Оптовая цена KRW за 1шт]]/$H$1)</f>
        <v>Введите курс</v>
      </c>
      <c r="J155" s="48"/>
      <c r="K155" s="18">
        <f>Таблица624[[#This Row],[Заказ коробок ]]*Таблица624[[#This Row],[Кол-во шт в коробке]]</f>
        <v>0</v>
      </c>
      <c r="L155" s="54">
        <f>Таблица624[[#This Row],[Общее кол-во шт]]*Таблица624[[#This Row],[Оптовая цена KRW за 1шт]]</f>
        <v>0</v>
      </c>
      <c r="M155" s="19" t="str">
        <f>IFERROR(Таблица624[[#This Row],[Общее кол-во шт]]*Таблица624[[#This Row],[Оптовая цена USD за 1шт]],"")</f>
        <v/>
      </c>
      <c r="N155" s="49"/>
    </row>
    <row r="156" spans="1:14" ht="22.5" customHeight="1">
      <c r="A156" s="44" t="s">
        <v>9877</v>
      </c>
      <c r="B156" s="14">
        <v>8809612860666</v>
      </c>
      <c r="C156" s="50" t="s">
        <v>9878</v>
      </c>
      <c r="D156" s="46" t="s">
        <v>9879</v>
      </c>
      <c r="E156" s="16">
        <v>2000</v>
      </c>
      <c r="F156" s="15">
        <v>0.59</v>
      </c>
      <c r="G156" s="47">
        <v>270</v>
      </c>
      <c r="H156" s="55">
        <f>Таблица624[[#This Row],[Коэфициент стоимости]]*Таблица624[[#This Row],[Розничная цена KRW]]</f>
        <v>1180</v>
      </c>
      <c r="I156" s="17" t="str">
        <f>IF($H$1="","Введите курс",Таблица624[[#This Row],[Оптовая цена KRW за 1шт]]/$H$1)</f>
        <v>Введите курс</v>
      </c>
      <c r="J156" s="48"/>
      <c r="K156" s="18">
        <f>Таблица624[[#This Row],[Заказ коробок ]]*Таблица624[[#This Row],[Кол-во шт в коробке]]</f>
        <v>0</v>
      </c>
      <c r="L156" s="54">
        <f>Таблица624[[#This Row],[Общее кол-во шт]]*Таблица624[[#This Row],[Оптовая цена KRW за 1шт]]</f>
        <v>0</v>
      </c>
      <c r="M156" s="19" t="str">
        <f>IFERROR(Таблица624[[#This Row],[Общее кол-во шт]]*Таблица624[[#This Row],[Оптовая цена USD за 1шт]],"")</f>
        <v/>
      </c>
      <c r="N156" s="49"/>
    </row>
    <row r="157" spans="1:14" ht="22.5" customHeight="1">
      <c r="A157" s="44" t="s">
        <v>9880</v>
      </c>
      <c r="B157" s="14">
        <v>8809612860673</v>
      </c>
      <c r="C157" s="50" t="s">
        <v>9881</v>
      </c>
      <c r="D157" s="46" t="s">
        <v>9882</v>
      </c>
      <c r="E157" s="16">
        <v>2000</v>
      </c>
      <c r="F157" s="15">
        <v>0.59</v>
      </c>
      <c r="G157" s="47">
        <v>270</v>
      </c>
      <c r="H157" s="55">
        <f>Таблица624[[#This Row],[Коэфициент стоимости]]*Таблица624[[#This Row],[Розничная цена KRW]]</f>
        <v>1180</v>
      </c>
      <c r="I157" s="17" t="str">
        <f>IF($H$1="","Введите курс",Таблица624[[#This Row],[Оптовая цена KRW за 1шт]]/$H$1)</f>
        <v>Введите курс</v>
      </c>
      <c r="J157" s="48"/>
      <c r="K157" s="18">
        <f>Таблица624[[#This Row],[Заказ коробок ]]*Таблица624[[#This Row],[Кол-во шт в коробке]]</f>
        <v>0</v>
      </c>
      <c r="L157" s="54">
        <f>Таблица624[[#This Row],[Общее кол-во шт]]*Таблица624[[#This Row],[Оптовая цена KRW за 1шт]]</f>
        <v>0</v>
      </c>
      <c r="M157" s="19" t="str">
        <f>IFERROR(Таблица624[[#This Row],[Общее кол-во шт]]*Таблица624[[#This Row],[Оптовая цена USD за 1шт]],"")</f>
        <v/>
      </c>
      <c r="N157" s="49"/>
    </row>
    <row r="158" spans="1:14" ht="22.5" customHeight="1">
      <c r="A158" s="44" t="s">
        <v>9883</v>
      </c>
      <c r="B158" s="14">
        <v>8809652872513</v>
      </c>
      <c r="C158" s="50" t="s">
        <v>9884</v>
      </c>
      <c r="D158" s="46" t="s">
        <v>9885</v>
      </c>
      <c r="E158" s="16">
        <v>2000</v>
      </c>
      <c r="F158" s="15">
        <v>0.59</v>
      </c>
      <c r="G158" s="47">
        <v>270</v>
      </c>
      <c r="H158" s="55">
        <f>Таблица624[[#This Row],[Коэфициент стоимости]]*Таблица624[[#This Row],[Розничная цена KRW]]</f>
        <v>1180</v>
      </c>
      <c r="I158" s="17" t="str">
        <f>IF($H$1="","Введите курс",Таблица624[[#This Row],[Оптовая цена KRW за 1шт]]/$H$1)</f>
        <v>Введите курс</v>
      </c>
      <c r="J158" s="48"/>
      <c r="K158" s="18">
        <f>Таблица624[[#This Row],[Заказ коробок ]]*Таблица624[[#This Row],[Кол-во шт в коробке]]</f>
        <v>0</v>
      </c>
      <c r="L158" s="54">
        <f>Таблица624[[#This Row],[Общее кол-во шт]]*Таблица624[[#This Row],[Оптовая цена KRW за 1шт]]</f>
        <v>0</v>
      </c>
      <c r="M158" s="19" t="str">
        <f>IFERROR(Таблица624[[#This Row],[Общее кол-во шт]]*Таблица624[[#This Row],[Оптовая цена USD за 1шт]],"")</f>
        <v/>
      </c>
      <c r="N158" s="49"/>
    </row>
    <row r="159" spans="1:14" ht="22.5" customHeight="1">
      <c r="A159" s="44" t="s">
        <v>9886</v>
      </c>
      <c r="B159" s="14">
        <v>8809652872551</v>
      </c>
      <c r="C159" s="50" t="s">
        <v>9887</v>
      </c>
      <c r="D159" s="46" t="s">
        <v>9888</v>
      </c>
      <c r="E159" s="16">
        <v>2000</v>
      </c>
      <c r="F159" s="15">
        <v>0.59</v>
      </c>
      <c r="G159" s="47">
        <v>270</v>
      </c>
      <c r="H159" s="55">
        <f>Таблица624[[#This Row],[Коэфициент стоимости]]*Таблица624[[#This Row],[Розничная цена KRW]]</f>
        <v>1180</v>
      </c>
      <c r="I159" s="17" t="str">
        <f>IF($H$1="","Введите курс",Таблица624[[#This Row],[Оптовая цена KRW за 1шт]]/$H$1)</f>
        <v>Введите курс</v>
      </c>
      <c r="J159" s="48"/>
      <c r="K159" s="18">
        <f>Таблица624[[#This Row],[Заказ коробок ]]*Таблица624[[#This Row],[Кол-во шт в коробке]]</f>
        <v>0</v>
      </c>
      <c r="L159" s="54">
        <f>Таблица624[[#This Row],[Общее кол-во шт]]*Таблица624[[#This Row],[Оптовая цена KRW за 1шт]]</f>
        <v>0</v>
      </c>
      <c r="M159" s="19" t="str">
        <f>IFERROR(Таблица624[[#This Row],[Общее кол-во шт]]*Таблица624[[#This Row],[Оптовая цена USD за 1шт]],"")</f>
        <v/>
      </c>
      <c r="N159" s="49"/>
    </row>
    <row r="160" spans="1:14" ht="22.5" customHeight="1">
      <c r="A160" s="44" t="s">
        <v>9889</v>
      </c>
      <c r="B160" s="14">
        <v>8809612860727</v>
      </c>
      <c r="C160" s="50" t="s">
        <v>9890</v>
      </c>
      <c r="D160" s="46" t="s">
        <v>9891</v>
      </c>
      <c r="E160" s="16">
        <v>10000</v>
      </c>
      <c r="F160" s="15">
        <v>0.59</v>
      </c>
      <c r="G160" s="47">
        <v>48</v>
      </c>
      <c r="H160" s="55">
        <f>Таблица624[[#This Row],[Коэфициент стоимости]]*Таблица624[[#This Row],[Розничная цена KRW]]</f>
        <v>5900</v>
      </c>
      <c r="I160" s="17" t="str">
        <f>IF($H$1="","Введите курс",Таблица624[[#This Row],[Оптовая цена KRW за 1шт]]/$H$1)</f>
        <v>Введите курс</v>
      </c>
      <c r="J160" s="48"/>
      <c r="K160" s="18">
        <f>Таблица624[[#This Row],[Заказ коробок ]]*Таблица624[[#This Row],[Кол-во шт в коробке]]</f>
        <v>0</v>
      </c>
      <c r="L160" s="54">
        <f>Таблица624[[#This Row],[Общее кол-во шт]]*Таблица624[[#This Row],[Оптовая цена KRW за 1шт]]</f>
        <v>0</v>
      </c>
      <c r="M160" s="19" t="str">
        <f>IFERROR(Таблица624[[#This Row],[Общее кол-во шт]]*Таблица624[[#This Row],[Оптовая цена USD за 1шт]],"")</f>
        <v/>
      </c>
      <c r="N160" s="49"/>
    </row>
    <row r="161" spans="1:14" ht="22.5" customHeight="1">
      <c r="A161" s="44" t="s">
        <v>9892</v>
      </c>
      <c r="B161" s="14">
        <v>8809612861649</v>
      </c>
      <c r="C161" s="50" t="s">
        <v>9893</v>
      </c>
      <c r="D161" s="46" t="s">
        <v>9894</v>
      </c>
      <c r="E161" s="16">
        <v>13000</v>
      </c>
      <c r="F161" s="15">
        <v>0.59</v>
      </c>
      <c r="G161" s="47">
        <v>24</v>
      </c>
      <c r="H161" s="55">
        <f>Таблица624[[#This Row],[Коэфициент стоимости]]*Таблица624[[#This Row],[Розничная цена KRW]]</f>
        <v>7670</v>
      </c>
      <c r="I161" s="17" t="str">
        <f>IF($H$1="","Введите курс",Таблица624[[#This Row],[Оптовая цена KRW за 1шт]]/$H$1)</f>
        <v>Введите курс</v>
      </c>
      <c r="J161" s="48"/>
      <c r="K161" s="18">
        <f>Таблица624[[#This Row],[Заказ коробок ]]*Таблица624[[#This Row],[Кол-во шт в коробке]]</f>
        <v>0</v>
      </c>
      <c r="L161" s="54">
        <f>Таблица624[[#This Row],[Общее кол-во шт]]*Таблица624[[#This Row],[Оптовая цена KRW за 1шт]]</f>
        <v>0</v>
      </c>
      <c r="M161" s="19" t="str">
        <f>IFERROR(Таблица624[[#This Row],[Общее кол-во шт]]*Таблица624[[#This Row],[Оптовая цена USD за 1шт]],"")</f>
        <v/>
      </c>
      <c r="N161" s="49"/>
    </row>
    <row r="162" spans="1:14" ht="22.5" customHeight="1">
      <c r="A162" s="44" t="s">
        <v>9895</v>
      </c>
      <c r="B162" s="14">
        <v>8809707242100</v>
      </c>
      <c r="C162" s="50" t="s">
        <v>9896</v>
      </c>
      <c r="D162" s="46" t="s">
        <v>9897</v>
      </c>
      <c r="E162" s="16">
        <v>22000</v>
      </c>
      <c r="F162" s="15">
        <v>0.59</v>
      </c>
      <c r="G162" s="47">
        <v>80</v>
      </c>
      <c r="H162" s="55">
        <f>Таблица624[[#This Row],[Коэфициент стоимости]]*Таблица624[[#This Row],[Розничная цена KRW]]</f>
        <v>12980</v>
      </c>
      <c r="I162" s="17" t="str">
        <f>IF($H$1="","Введите курс",Таблица624[[#This Row],[Оптовая цена KRW за 1шт]]/$H$1)</f>
        <v>Введите курс</v>
      </c>
      <c r="J162" s="48"/>
      <c r="K162" s="18">
        <f>Таблица624[[#This Row],[Заказ коробок ]]*Таблица624[[#This Row],[Кол-во шт в коробке]]</f>
        <v>0</v>
      </c>
      <c r="L162" s="54">
        <f>Таблица624[[#This Row],[Общее кол-во шт]]*Таблица624[[#This Row],[Оптовая цена KRW за 1шт]]</f>
        <v>0</v>
      </c>
      <c r="M162" s="19" t="str">
        <f>IFERROR(Таблица624[[#This Row],[Общее кол-во шт]]*Таблица624[[#This Row],[Оптовая цена USD за 1шт]],"")</f>
        <v/>
      </c>
      <c r="N162" s="49"/>
    </row>
    <row r="163" spans="1:14" ht="22.5" customHeight="1">
      <c r="A163" s="44" t="s">
        <v>9898</v>
      </c>
      <c r="B163" s="14">
        <v>8809652908533</v>
      </c>
      <c r="C163" s="50" t="s">
        <v>9899</v>
      </c>
      <c r="D163" s="46" t="s">
        <v>9900</v>
      </c>
      <c r="E163" s="16">
        <v>20000</v>
      </c>
      <c r="F163" s="15">
        <v>0.59</v>
      </c>
      <c r="G163" s="47">
        <v>120</v>
      </c>
      <c r="H163" s="55">
        <f>Таблица624[[#This Row],[Коэфициент стоимости]]*Таблица624[[#This Row],[Розничная цена KRW]]</f>
        <v>11800</v>
      </c>
      <c r="I163" s="17" t="str">
        <f>IF($H$1="","Введите курс",Таблица624[[#This Row],[Оптовая цена KRW за 1шт]]/$H$1)</f>
        <v>Введите курс</v>
      </c>
      <c r="J163" s="48"/>
      <c r="K163" s="18">
        <f>Таблица624[[#This Row],[Заказ коробок ]]*Таблица624[[#This Row],[Кол-во шт в коробке]]</f>
        <v>0</v>
      </c>
      <c r="L163" s="54">
        <f>Таблица624[[#This Row],[Общее кол-во шт]]*Таблица624[[#This Row],[Оптовая цена KRW за 1шт]]</f>
        <v>0</v>
      </c>
      <c r="M163" s="19" t="str">
        <f>IFERROR(Таблица624[[#This Row],[Общее кол-во шт]]*Таблица624[[#This Row],[Оптовая цена USD за 1шт]],"")</f>
        <v/>
      </c>
      <c r="N163" s="49"/>
    </row>
    <row r="164" spans="1:14" ht="22.5" customHeight="1">
      <c r="A164" s="44" t="s">
        <v>9901</v>
      </c>
      <c r="B164" s="14">
        <v>8809652909202</v>
      </c>
      <c r="C164" s="50" t="s">
        <v>9902</v>
      </c>
      <c r="D164" s="46" t="s">
        <v>9903</v>
      </c>
      <c r="E164" s="16">
        <v>18000</v>
      </c>
      <c r="F164" s="15">
        <v>0.59</v>
      </c>
      <c r="G164" s="47">
        <v>30</v>
      </c>
      <c r="H164" s="55">
        <f>Таблица624[[#This Row],[Коэфициент стоимости]]*Таблица624[[#This Row],[Розничная цена KRW]]</f>
        <v>10620</v>
      </c>
      <c r="I164" s="17" t="str">
        <f>IF($H$1="","Введите курс",Таблица624[[#This Row],[Оптовая цена KRW за 1шт]]/$H$1)</f>
        <v>Введите курс</v>
      </c>
      <c r="J164" s="48"/>
      <c r="K164" s="18">
        <f>Таблица624[[#This Row],[Заказ коробок ]]*Таблица624[[#This Row],[Кол-во шт в коробке]]</f>
        <v>0</v>
      </c>
      <c r="L164" s="54">
        <f>Таблица624[[#This Row],[Общее кол-во шт]]*Таблица624[[#This Row],[Оптовая цена KRW за 1шт]]</f>
        <v>0</v>
      </c>
      <c r="M164" s="19" t="str">
        <f>IFERROR(Таблица624[[#This Row],[Общее кол-во шт]]*Таблица624[[#This Row],[Оптовая цена USD за 1шт]],"")</f>
        <v/>
      </c>
      <c r="N164" s="49"/>
    </row>
    <row r="165" spans="1:14" ht="22.5" customHeight="1">
      <c r="A165" s="44" t="s">
        <v>9904</v>
      </c>
      <c r="B165" s="14">
        <v>8809652909189</v>
      </c>
      <c r="C165" s="50" t="s">
        <v>9905</v>
      </c>
      <c r="D165" s="46" t="s">
        <v>9906</v>
      </c>
      <c r="E165" s="16">
        <v>28000</v>
      </c>
      <c r="F165" s="15">
        <v>0.59</v>
      </c>
      <c r="G165" s="47">
        <v>42</v>
      </c>
      <c r="H165" s="55">
        <f>Таблица624[[#This Row],[Коэфициент стоимости]]*Таблица624[[#This Row],[Розничная цена KRW]]</f>
        <v>16520</v>
      </c>
      <c r="I165" s="17" t="str">
        <f>IF($H$1="","Введите курс",Таблица624[[#This Row],[Оптовая цена KRW за 1шт]]/$H$1)</f>
        <v>Введите курс</v>
      </c>
      <c r="J165" s="48"/>
      <c r="K165" s="18">
        <f>Таблица624[[#This Row],[Заказ коробок ]]*Таблица624[[#This Row],[Кол-во шт в коробке]]</f>
        <v>0</v>
      </c>
      <c r="L165" s="54">
        <f>Таблица624[[#This Row],[Общее кол-во шт]]*Таблица624[[#This Row],[Оптовая цена KRW за 1шт]]</f>
        <v>0</v>
      </c>
      <c r="M165" s="19" t="str">
        <f>IFERROR(Таблица624[[#This Row],[Общее кол-во шт]]*Таблица624[[#This Row],[Оптовая цена USD за 1шт]],"")</f>
        <v/>
      </c>
      <c r="N165" s="49"/>
    </row>
    <row r="166" spans="1:14" ht="22.5" customHeight="1">
      <c r="A166" s="44" t="s">
        <v>9907</v>
      </c>
      <c r="B166" s="14">
        <v>8809652909110</v>
      </c>
      <c r="C166" s="50" t="s">
        <v>9908</v>
      </c>
      <c r="D166" s="46" t="s">
        <v>9909</v>
      </c>
      <c r="E166" s="16">
        <v>25000</v>
      </c>
      <c r="F166" s="15">
        <v>0.59</v>
      </c>
      <c r="G166" s="47">
        <v>80</v>
      </c>
      <c r="H166" s="55">
        <f>Таблица624[[#This Row],[Коэфициент стоимости]]*Таблица624[[#This Row],[Розничная цена KRW]]</f>
        <v>14750</v>
      </c>
      <c r="I166" s="17" t="str">
        <f>IF($H$1="","Введите курс",Таблица624[[#This Row],[Оптовая цена KRW за 1шт]]/$H$1)</f>
        <v>Введите курс</v>
      </c>
      <c r="J166" s="48"/>
      <c r="K166" s="18">
        <f>Таблица624[[#This Row],[Заказ коробок ]]*Таблица624[[#This Row],[Кол-во шт в коробке]]</f>
        <v>0</v>
      </c>
      <c r="L166" s="54">
        <f>Таблица624[[#This Row],[Общее кол-во шт]]*Таблица624[[#This Row],[Оптовая цена KRW за 1шт]]</f>
        <v>0</v>
      </c>
      <c r="M166" s="19" t="str">
        <f>IFERROR(Таблица624[[#This Row],[Общее кол-во шт]]*Таблица624[[#This Row],[Оптовая цена USD за 1шт]],"")</f>
        <v/>
      </c>
      <c r="N166" s="49"/>
    </row>
    <row r="167" spans="1:14" ht="22.5" customHeight="1">
      <c r="A167" s="44" t="s">
        <v>9910</v>
      </c>
      <c r="B167" s="14">
        <v>8809707285633</v>
      </c>
      <c r="C167" s="50" t="s">
        <v>9911</v>
      </c>
      <c r="D167" s="46" t="s">
        <v>9912</v>
      </c>
      <c r="E167" s="16">
        <v>30000</v>
      </c>
      <c r="F167" s="15">
        <v>0.59</v>
      </c>
      <c r="G167" s="47">
        <v>84</v>
      </c>
      <c r="H167" s="55">
        <f>Таблица624[[#This Row],[Коэфициент стоимости]]*Таблица624[[#This Row],[Розничная цена KRW]]</f>
        <v>17700</v>
      </c>
      <c r="I167" s="17" t="str">
        <f>IF($H$1="","Введите курс",Таблица624[[#This Row],[Оптовая цена KRW за 1шт]]/$H$1)</f>
        <v>Введите курс</v>
      </c>
      <c r="J167" s="48"/>
      <c r="K167" s="18">
        <f>Таблица624[[#This Row],[Заказ коробок ]]*Таблица624[[#This Row],[Кол-во шт в коробке]]</f>
        <v>0</v>
      </c>
      <c r="L167" s="54">
        <f>Таблица624[[#This Row],[Общее кол-во шт]]*Таблица624[[#This Row],[Оптовая цена KRW за 1шт]]</f>
        <v>0</v>
      </c>
      <c r="M167" s="19" t="str">
        <f>IFERROR(Таблица624[[#This Row],[Общее кол-во шт]]*Таблица624[[#This Row],[Оптовая цена USD за 1шт]],"")</f>
        <v/>
      </c>
      <c r="N167" s="49"/>
    </row>
    <row r="168" spans="1:14" ht="22.5" customHeight="1">
      <c r="A168" s="44" t="s">
        <v>9913</v>
      </c>
      <c r="B168" s="14">
        <v>8809707254882</v>
      </c>
      <c r="C168" s="50" t="s">
        <v>9914</v>
      </c>
      <c r="D168" s="46" t="s">
        <v>9915</v>
      </c>
      <c r="E168" s="16">
        <v>30000</v>
      </c>
      <c r="F168" s="15">
        <v>0.59</v>
      </c>
      <c r="G168" s="47">
        <v>48</v>
      </c>
      <c r="H168" s="55">
        <f>Таблица624[[#This Row],[Коэфициент стоимости]]*Таблица624[[#This Row],[Розничная цена KRW]]</f>
        <v>17700</v>
      </c>
      <c r="I168" s="17" t="str">
        <f>IF($H$1="","Введите курс",Таблица624[[#This Row],[Оптовая цена KRW за 1шт]]/$H$1)</f>
        <v>Введите курс</v>
      </c>
      <c r="J168" s="48"/>
      <c r="K168" s="18">
        <f>Таблица624[[#This Row],[Заказ коробок ]]*Таблица624[[#This Row],[Кол-во шт в коробке]]</f>
        <v>0</v>
      </c>
      <c r="L168" s="54">
        <f>Таблица624[[#This Row],[Общее кол-во шт]]*Таблица624[[#This Row],[Оптовая цена KRW за 1шт]]</f>
        <v>0</v>
      </c>
      <c r="M168" s="19" t="str">
        <f>IFERROR(Таблица624[[#This Row],[Общее кол-во шт]]*Таблица624[[#This Row],[Оптовая цена USD за 1шт]],"")</f>
        <v/>
      </c>
      <c r="N168" s="49"/>
    </row>
    <row r="169" spans="1:14" ht="22.5" customHeight="1">
      <c r="A169" s="44" t="s">
        <v>9916</v>
      </c>
      <c r="B169" s="14">
        <v>8809612858809</v>
      </c>
      <c r="C169" s="50" t="s">
        <v>9917</v>
      </c>
      <c r="D169" s="46" t="s">
        <v>9918</v>
      </c>
      <c r="E169" s="16">
        <v>33000</v>
      </c>
      <c r="F169" s="15">
        <v>0.59</v>
      </c>
      <c r="G169" s="47">
        <v>36</v>
      </c>
      <c r="H169" s="55">
        <f>Таблица624[[#This Row],[Коэфициент стоимости]]*Таблица624[[#This Row],[Розничная цена KRW]]</f>
        <v>19470</v>
      </c>
      <c r="I169" s="17" t="str">
        <f>IF($H$1="","Введите курс",Таблица624[[#This Row],[Оптовая цена KRW за 1шт]]/$H$1)</f>
        <v>Введите курс</v>
      </c>
      <c r="J169" s="48"/>
      <c r="K169" s="18">
        <f>Таблица624[[#This Row],[Заказ коробок ]]*Таблица624[[#This Row],[Кол-во шт в коробке]]</f>
        <v>0</v>
      </c>
      <c r="L169" s="54">
        <f>Таблица624[[#This Row],[Общее кол-во шт]]*Таблица624[[#This Row],[Оптовая цена KRW за 1шт]]</f>
        <v>0</v>
      </c>
      <c r="M169" s="19" t="str">
        <f>IFERROR(Таблица624[[#This Row],[Общее кол-во шт]]*Таблица624[[#This Row],[Оптовая цена USD за 1шт]],"")</f>
        <v/>
      </c>
      <c r="N169" s="49"/>
    </row>
    <row r="170" spans="1:14" ht="22.5" customHeight="1">
      <c r="A170" s="44" t="s">
        <v>9919</v>
      </c>
      <c r="B170" s="14">
        <v>8809612858816</v>
      </c>
      <c r="C170" s="50" t="s">
        <v>9920</v>
      </c>
      <c r="D170" s="46" t="s">
        <v>9921</v>
      </c>
      <c r="E170" s="16">
        <v>35000</v>
      </c>
      <c r="F170" s="15">
        <v>0.59</v>
      </c>
      <c r="G170" s="47">
        <v>30</v>
      </c>
      <c r="H170" s="55">
        <f>Таблица624[[#This Row],[Коэфициент стоимости]]*Таблица624[[#This Row],[Розничная цена KRW]]</f>
        <v>20650</v>
      </c>
      <c r="I170" s="17" t="str">
        <f>IF($H$1="","Введите курс",Таблица624[[#This Row],[Оптовая цена KRW за 1шт]]/$H$1)</f>
        <v>Введите курс</v>
      </c>
      <c r="J170" s="48"/>
      <c r="K170" s="18">
        <f>Таблица624[[#This Row],[Заказ коробок ]]*Таблица624[[#This Row],[Кол-во шт в коробке]]</f>
        <v>0</v>
      </c>
      <c r="L170" s="54">
        <f>Таблица624[[#This Row],[Общее кол-во шт]]*Таблица624[[#This Row],[Оптовая цена KRW за 1шт]]</f>
        <v>0</v>
      </c>
      <c r="M170" s="19" t="str">
        <f>IFERROR(Таблица624[[#This Row],[Общее кол-во шт]]*Таблица624[[#This Row],[Оптовая цена USD за 1шт]],"")</f>
        <v/>
      </c>
      <c r="N170" s="49"/>
    </row>
    <row r="171" spans="1:14" ht="22.5" customHeight="1">
      <c r="A171" s="44" t="s">
        <v>9922</v>
      </c>
      <c r="B171" s="14">
        <v>8809612858823</v>
      </c>
      <c r="C171" s="50" t="s">
        <v>9923</v>
      </c>
      <c r="D171" s="46" t="s">
        <v>9924</v>
      </c>
      <c r="E171" s="16">
        <v>58000</v>
      </c>
      <c r="F171" s="15">
        <v>0.59</v>
      </c>
      <c r="G171" s="47">
        <v>48</v>
      </c>
      <c r="H171" s="55">
        <f>Таблица624[[#This Row],[Коэфициент стоимости]]*Таблица624[[#This Row],[Розничная цена KRW]]</f>
        <v>34220</v>
      </c>
      <c r="I171" s="17" t="str">
        <f>IF($H$1="","Введите курс",Таблица624[[#This Row],[Оптовая цена KRW за 1шт]]/$H$1)</f>
        <v>Введите курс</v>
      </c>
      <c r="J171" s="48"/>
      <c r="K171" s="18">
        <f>Таблица624[[#This Row],[Заказ коробок ]]*Таблица624[[#This Row],[Кол-во шт в коробке]]</f>
        <v>0</v>
      </c>
      <c r="L171" s="54">
        <f>Таблица624[[#This Row],[Общее кол-во шт]]*Таблица624[[#This Row],[Оптовая цена KRW за 1шт]]</f>
        <v>0</v>
      </c>
      <c r="M171" s="19" t="str">
        <f>IFERROR(Таблица624[[#This Row],[Общее кол-во шт]]*Таблица624[[#This Row],[Оптовая цена USD за 1шт]],"")</f>
        <v/>
      </c>
      <c r="N171" s="49"/>
    </row>
    <row r="172" spans="1:14" ht="22.5" customHeight="1">
      <c r="A172" s="44" t="s">
        <v>9925</v>
      </c>
      <c r="B172" s="14">
        <v>8809612858830</v>
      </c>
      <c r="C172" s="50" t="s">
        <v>9926</v>
      </c>
      <c r="D172" s="46" t="s">
        <v>9927</v>
      </c>
      <c r="E172" s="16">
        <v>48000</v>
      </c>
      <c r="F172" s="15">
        <v>0.59</v>
      </c>
      <c r="G172" s="47">
        <v>30</v>
      </c>
      <c r="H172" s="55">
        <f>Таблица624[[#This Row],[Коэфициент стоимости]]*Таблица624[[#This Row],[Розничная цена KRW]]</f>
        <v>28320</v>
      </c>
      <c r="I172" s="17" t="str">
        <f>IF($H$1="","Введите курс",Таблица624[[#This Row],[Оптовая цена KRW за 1шт]]/$H$1)</f>
        <v>Введите курс</v>
      </c>
      <c r="J172" s="48"/>
      <c r="K172" s="18">
        <f>Таблица624[[#This Row],[Заказ коробок ]]*Таблица624[[#This Row],[Кол-во шт в коробке]]</f>
        <v>0</v>
      </c>
      <c r="L172" s="54">
        <f>Таблица624[[#This Row],[Общее кол-во шт]]*Таблица624[[#This Row],[Оптовая цена KRW за 1шт]]</f>
        <v>0</v>
      </c>
      <c r="M172" s="19" t="str">
        <f>IFERROR(Таблица624[[#This Row],[Общее кол-во шт]]*Таблица624[[#This Row],[Оптовая цена USD за 1шт]],"")</f>
        <v/>
      </c>
      <c r="N172" s="49"/>
    </row>
    <row r="173" spans="1:14" ht="22.5" customHeight="1">
      <c r="A173" s="44" t="s">
        <v>9928</v>
      </c>
      <c r="B173" s="14">
        <v>8809612858847</v>
      </c>
      <c r="C173" s="50" t="s">
        <v>9929</v>
      </c>
      <c r="D173" s="46" t="s">
        <v>9930</v>
      </c>
      <c r="E173" s="16">
        <v>42000</v>
      </c>
      <c r="F173" s="15">
        <v>0.59</v>
      </c>
      <c r="G173" s="47">
        <v>72</v>
      </c>
      <c r="H173" s="55">
        <f>Таблица624[[#This Row],[Коэфициент стоимости]]*Таблица624[[#This Row],[Розничная цена KRW]]</f>
        <v>24780</v>
      </c>
      <c r="I173" s="17" t="str">
        <f>IF($H$1="","Введите курс",Таблица624[[#This Row],[Оптовая цена KRW за 1шт]]/$H$1)</f>
        <v>Введите курс</v>
      </c>
      <c r="J173" s="48"/>
      <c r="K173" s="18">
        <f>Таблица624[[#This Row],[Заказ коробок ]]*Таблица624[[#This Row],[Кол-во шт в коробке]]</f>
        <v>0</v>
      </c>
      <c r="L173" s="54">
        <f>Таблица624[[#This Row],[Общее кол-во шт]]*Таблица624[[#This Row],[Оптовая цена KRW за 1шт]]</f>
        <v>0</v>
      </c>
      <c r="M173" s="19" t="str">
        <f>IFERROR(Таблица624[[#This Row],[Общее кол-во шт]]*Таблица624[[#This Row],[Оптовая цена USD за 1шт]],"")</f>
        <v/>
      </c>
      <c r="N173" s="49"/>
    </row>
    <row r="174" spans="1:14" ht="22.5" customHeight="1">
      <c r="A174" s="44" t="s">
        <v>9931</v>
      </c>
      <c r="B174" s="14">
        <v>8809612875158</v>
      </c>
      <c r="C174" s="50" t="s">
        <v>9932</v>
      </c>
      <c r="D174" s="46" t="s">
        <v>9933</v>
      </c>
      <c r="E174" s="16">
        <v>68000</v>
      </c>
      <c r="F174" s="15">
        <v>0.59</v>
      </c>
      <c r="G174" s="47">
        <v>10</v>
      </c>
      <c r="H174" s="55">
        <f>Таблица624[[#This Row],[Коэфициент стоимости]]*Таблица624[[#This Row],[Розничная цена KRW]]</f>
        <v>40120</v>
      </c>
      <c r="I174" s="17" t="str">
        <f>IF($H$1="","Введите курс",Таблица624[[#This Row],[Оптовая цена KRW за 1шт]]/$H$1)</f>
        <v>Введите курс</v>
      </c>
      <c r="J174" s="48"/>
      <c r="K174" s="18">
        <f>Таблица624[[#This Row],[Заказ коробок ]]*Таблица624[[#This Row],[Кол-во шт в коробке]]</f>
        <v>0</v>
      </c>
      <c r="L174" s="54">
        <f>Таблица624[[#This Row],[Общее кол-во шт]]*Таблица624[[#This Row],[Оптовая цена KRW за 1шт]]</f>
        <v>0</v>
      </c>
      <c r="M174" s="19" t="str">
        <f>IFERROR(Таблица624[[#This Row],[Общее кол-во шт]]*Таблица624[[#This Row],[Оптовая цена USD за 1шт]],"")</f>
        <v/>
      </c>
      <c r="N174" s="49"/>
    </row>
    <row r="175" spans="1:14" ht="22.5" customHeight="1">
      <c r="A175" s="44" t="s">
        <v>9934</v>
      </c>
      <c r="B175" s="14">
        <v>8809612861540</v>
      </c>
      <c r="C175" s="50" t="s">
        <v>9935</v>
      </c>
      <c r="D175" s="46" t="s">
        <v>9936</v>
      </c>
      <c r="E175" s="16">
        <v>25000</v>
      </c>
      <c r="F175" s="15">
        <v>0.59</v>
      </c>
      <c r="G175" s="47">
        <v>36</v>
      </c>
      <c r="H175" s="55">
        <f>Таблица624[[#This Row],[Коэфициент стоимости]]*Таблица624[[#This Row],[Розничная цена KRW]]</f>
        <v>14750</v>
      </c>
      <c r="I175" s="17" t="str">
        <f>IF($H$1="","Введите курс",Таблица624[[#This Row],[Оптовая цена KRW за 1шт]]/$H$1)</f>
        <v>Введите курс</v>
      </c>
      <c r="J175" s="48"/>
      <c r="K175" s="18">
        <f>Таблица624[[#This Row],[Заказ коробок ]]*Таблица624[[#This Row],[Кол-во шт в коробке]]</f>
        <v>0</v>
      </c>
      <c r="L175" s="54">
        <f>Таблица624[[#This Row],[Общее кол-во шт]]*Таблица624[[#This Row],[Оптовая цена KRW за 1шт]]</f>
        <v>0</v>
      </c>
      <c r="M175" s="19" t="str">
        <f>IFERROR(Таблица624[[#This Row],[Общее кол-во шт]]*Таблица624[[#This Row],[Оптовая цена USD за 1шт]],"")</f>
        <v/>
      </c>
      <c r="N175" s="49"/>
    </row>
    <row r="176" spans="1:14" ht="22.5" customHeight="1">
      <c r="A176" s="44" t="s">
        <v>9937</v>
      </c>
      <c r="B176" s="14">
        <v>8809612861557</v>
      </c>
      <c r="C176" s="50" t="s">
        <v>9938</v>
      </c>
      <c r="D176" s="46" t="s">
        <v>9939</v>
      </c>
      <c r="E176" s="16">
        <v>28000</v>
      </c>
      <c r="F176" s="15">
        <v>0.59</v>
      </c>
      <c r="G176" s="47">
        <v>36</v>
      </c>
      <c r="H176" s="55">
        <f>Таблица624[[#This Row],[Коэфициент стоимости]]*Таблица624[[#This Row],[Розничная цена KRW]]</f>
        <v>16520</v>
      </c>
      <c r="I176" s="17" t="str">
        <f>IF($H$1="","Введите курс",Таблица624[[#This Row],[Оптовая цена KRW за 1шт]]/$H$1)</f>
        <v>Введите курс</v>
      </c>
      <c r="J176" s="48"/>
      <c r="K176" s="18">
        <f>Таблица624[[#This Row],[Заказ коробок ]]*Таблица624[[#This Row],[Кол-во шт в коробке]]</f>
        <v>0</v>
      </c>
      <c r="L176" s="54">
        <f>Таблица624[[#This Row],[Общее кол-во шт]]*Таблица624[[#This Row],[Оптовая цена KRW за 1шт]]</f>
        <v>0</v>
      </c>
      <c r="M176" s="19" t="str">
        <f>IFERROR(Таблица624[[#This Row],[Общее кол-во шт]]*Таблица624[[#This Row],[Оптовая цена USD за 1шт]],"")</f>
        <v/>
      </c>
      <c r="N176" s="49"/>
    </row>
    <row r="177" spans="1:14" ht="22.5" customHeight="1">
      <c r="A177" s="44" t="s">
        <v>9940</v>
      </c>
      <c r="B177" s="14">
        <v>8809612861571</v>
      </c>
      <c r="C177" s="50" t="s">
        <v>9941</v>
      </c>
      <c r="D177" s="46" t="s">
        <v>9942</v>
      </c>
      <c r="E177" s="16">
        <v>20000</v>
      </c>
      <c r="F177" s="15">
        <v>0.59</v>
      </c>
      <c r="G177" s="47">
        <v>36</v>
      </c>
      <c r="H177" s="55">
        <f>Таблица624[[#This Row],[Коэфициент стоимости]]*Таблица624[[#This Row],[Розничная цена KRW]]</f>
        <v>11800</v>
      </c>
      <c r="I177" s="17" t="str">
        <f>IF($H$1="","Введите курс",Таблица624[[#This Row],[Оптовая цена KRW за 1шт]]/$H$1)</f>
        <v>Введите курс</v>
      </c>
      <c r="J177" s="48"/>
      <c r="K177" s="18">
        <f>Таблица624[[#This Row],[Заказ коробок ]]*Таблица624[[#This Row],[Кол-во шт в коробке]]</f>
        <v>0</v>
      </c>
      <c r="L177" s="54">
        <f>Таблица624[[#This Row],[Общее кол-во шт]]*Таблица624[[#This Row],[Оптовая цена KRW за 1шт]]</f>
        <v>0</v>
      </c>
      <c r="M177" s="19" t="str">
        <f>IFERROR(Таблица624[[#This Row],[Общее кол-во шт]]*Таблица624[[#This Row],[Оптовая цена USD за 1шт]],"")</f>
        <v/>
      </c>
      <c r="N177" s="49"/>
    </row>
    <row r="178" spans="1:14" ht="22.5" customHeight="1">
      <c r="A178" s="44" t="s">
        <v>9943</v>
      </c>
      <c r="B178" s="14">
        <v>8809612861588</v>
      </c>
      <c r="C178" s="50" t="s">
        <v>9944</v>
      </c>
      <c r="D178" s="46" t="s">
        <v>9945</v>
      </c>
      <c r="E178" s="16">
        <v>20000</v>
      </c>
      <c r="F178" s="15">
        <v>0.59</v>
      </c>
      <c r="G178" s="47">
        <v>36</v>
      </c>
      <c r="H178" s="55">
        <f>Таблица624[[#This Row],[Коэфициент стоимости]]*Таблица624[[#This Row],[Розничная цена KRW]]</f>
        <v>11800</v>
      </c>
      <c r="I178" s="17" t="str">
        <f>IF($H$1="","Введите курс",Таблица624[[#This Row],[Оптовая цена KRW за 1шт]]/$H$1)</f>
        <v>Введите курс</v>
      </c>
      <c r="J178" s="48"/>
      <c r="K178" s="18">
        <f>Таблица624[[#This Row],[Заказ коробок ]]*Таблица624[[#This Row],[Кол-во шт в коробке]]</f>
        <v>0</v>
      </c>
      <c r="L178" s="54">
        <f>Таблица624[[#This Row],[Общее кол-во шт]]*Таблица624[[#This Row],[Оптовая цена KRW за 1шт]]</f>
        <v>0</v>
      </c>
      <c r="M178" s="19" t="str">
        <f>IFERROR(Таблица624[[#This Row],[Общее кол-во шт]]*Таблица624[[#This Row],[Оптовая цена USD за 1шт]],"")</f>
        <v/>
      </c>
      <c r="N178" s="49"/>
    </row>
    <row r="179" spans="1:14" ht="22.5" customHeight="1">
      <c r="A179" s="44" t="s">
        <v>9946</v>
      </c>
      <c r="B179" s="14">
        <v>8809612861595</v>
      </c>
      <c r="C179" s="50" t="s">
        <v>9947</v>
      </c>
      <c r="D179" s="46" t="s">
        <v>9948</v>
      </c>
      <c r="E179" s="16">
        <v>28000</v>
      </c>
      <c r="F179" s="15">
        <v>0.59</v>
      </c>
      <c r="G179" s="47">
        <v>48</v>
      </c>
      <c r="H179" s="55">
        <f>Таблица624[[#This Row],[Коэфициент стоимости]]*Таблица624[[#This Row],[Розничная цена KRW]]</f>
        <v>16520</v>
      </c>
      <c r="I179" s="17" t="str">
        <f>IF($H$1="","Введите курс",Таблица624[[#This Row],[Оптовая цена KRW за 1шт]]/$H$1)</f>
        <v>Введите курс</v>
      </c>
      <c r="J179" s="48"/>
      <c r="K179" s="18">
        <f>Таблица624[[#This Row],[Заказ коробок ]]*Таблица624[[#This Row],[Кол-во шт в коробке]]</f>
        <v>0</v>
      </c>
      <c r="L179" s="54">
        <f>Таблица624[[#This Row],[Общее кол-во шт]]*Таблица624[[#This Row],[Оптовая цена KRW за 1шт]]</f>
        <v>0</v>
      </c>
      <c r="M179" s="19" t="str">
        <f>IFERROR(Таблица624[[#This Row],[Общее кол-во шт]]*Таблица624[[#This Row],[Оптовая цена USD за 1шт]],"")</f>
        <v/>
      </c>
      <c r="N179" s="49"/>
    </row>
    <row r="180" spans="1:14" ht="22.5" customHeight="1">
      <c r="A180" s="44" t="s">
        <v>9949</v>
      </c>
      <c r="B180" s="14">
        <v>8809612861700</v>
      </c>
      <c r="C180" s="50" t="s">
        <v>9950</v>
      </c>
      <c r="D180" s="46" t="s">
        <v>9951</v>
      </c>
      <c r="E180" s="16">
        <v>25000</v>
      </c>
      <c r="F180" s="15">
        <v>0.59</v>
      </c>
      <c r="G180" s="47">
        <v>72</v>
      </c>
      <c r="H180" s="55">
        <f>Таблица624[[#This Row],[Коэфициент стоимости]]*Таблица624[[#This Row],[Розничная цена KRW]]</f>
        <v>14750</v>
      </c>
      <c r="I180" s="17" t="str">
        <f>IF($H$1="","Введите курс",Таблица624[[#This Row],[Оптовая цена KRW за 1шт]]/$H$1)</f>
        <v>Введите курс</v>
      </c>
      <c r="J180" s="48"/>
      <c r="K180" s="18">
        <f>Таблица624[[#This Row],[Заказ коробок ]]*Таблица624[[#This Row],[Кол-во шт в коробке]]</f>
        <v>0</v>
      </c>
      <c r="L180" s="54">
        <f>Таблица624[[#This Row],[Общее кол-во шт]]*Таблица624[[#This Row],[Оптовая цена KRW за 1шт]]</f>
        <v>0</v>
      </c>
      <c r="M180" s="19" t="str">
        <f>IFERROR(Таблица624[[#This Row],[Общее кол-во шт]]*Таблица624[[#This Row],[Оптовая цена USD за 1шт]],"")</f>
        <v/>
      </c>
      <c r="N180" s="49"/>
    </row>
    <row r="181" spans="1:14" ht="22.5" customHeight="1">
      <c r="A181" s="44" t="s">
        <v>9952</v>
      </c>
      <c r="B181" s="14">
        <v>8809612861755</v>
      </c>
      <c r="C181" s="50" t="s">
        <v>9953</v>
      </c>
      <c r="D181" s="46" t="s">
        <v>9954</v>
      </c>
      <c r="E181" s="16">
        <v>16000</v>
      </c>
      <c r="F181" s="15">
        <v>0.59</v>
      </c>
      <c r="G181" s="47">
        <v>36</v>
      </c>
      <c r="H181" s="55">
        <f>Таблица624[[#This Row],[Коэфициент стоимости]]*Таблица624[[#This Row],[Розничная цена KRW]]</f>
        <v>9440</v>
      </c>
      <c r="I181" s="17" t="str">
        <f>IF($H$1="","Введите курс",Таблица624[[#This Row],[Оптовая цена KRW за 1шт]]/$H$1)</f>
        <v>Введите курс</v>
      </c>
      <c r="J181" s="48"/>
      <c r="K181" s="18">
        <f>Таблица624[[#This Row],[Заказ коробок ]]*Таблица624[[#This Row],[Кол-во шт в коробке]]</f>
        <v>0</v>
      </c>
      <c r="L181" s="54">
        <f>Таблица624[[#This Row],[Общее кол-во шт]]*Таблица624[[#This Row],[Оптовая цена KRW за 1шт]]</f>
        <v>0</v>
      </c>
      <c r="M181" s="19" t="str">
        <f>IFERROR(Таблица624[[#This Row],[Общее кол-во шт]]*Таблица624[[#This Row],[Оптовая цена USD за 1шт]],"")</f>
        <v/>
      </c>
      <c r="N181" s="49"/>
    </row>
    <row r="182" spans="1:14" ht="22.5" customHeight="1">
      <c r="A182" s="44" t="s">
        <v>9955</v>
      </c>
      <c r="B182" s="14">
        <v>8809612864183</v>
      </c>
      <c r="C182" s="50" t="s">
        <v>9956</v>
      </c>
      <c r="D182" s="46" t="s">
        <v>9957</v>
      </c>
      <c r="E182" s="16">
        <v>19000</v>
      </c>
      <c r="F182" s="15">
        <v>0.59</v>
      </c>
      <c r="G182" s="47">
        <v>30</v>
      </c>
      <c r="H182" s="55">
        <f>Таблица624[[#This Row],[Коэфициент стоимости]]*Таблица624[[#This Row],[Розничная цена KRW]]</f>
        <v>11210</v>
      </c>
      <c r="I182" s="17" t="str">
        <f>IF($H$1="","Введите курс",Таблица624[[#This Row],[Оптовая цена KRW за 1шт]]/$H$1)</f>
        <v>Введите курс</v>
      </c>
      <c r="J182" s="48"/>
      <c r="K182" s="18">
        <f>Таблица624[[#This Row],[Заказ коробок ]]*Таблица624[[#This Row],[Кол-во шт в коробке]]</f>
        <v>0</v>
      </c>
      <c r="L182" s="54">
        <f>Таблица624[[#This Row],[Общее кол-во шт]]*Таблица624[[#This Row],[Оптовая цена KRW за 1шт]]</f>
        <v>0</v>
      </c>
      <c r="M182" s="19" t="str">
        <f>IFERROR(Таблица624[[#This Row],[Общее кол-во шт]]*Таблица624[[#This Row],[Оптовая цена USD за 1шт]],"")</f>
        <v/>
      </c>
      <c r="N182" s="49"/>
    </row>
    <row r="183" spans="1:14" ht="22.5" customHeight="1">
      <c r="A183" s="44" t="s">
        <v>9958</v>
      </c>
      <c r="B183" s="14">
        <v>8809612864206</v>
      </c>
      <c r="C183" s="50" t="s">
        <v>9959</v>
      </c>
      <c r="D183" s="46" t="s">
        <v>9960</v>
      </c>
      <c r="E183" s="16">
        <v>500</v>
      </c>
      <c r="F183" s="15">
        <v>0.59</v>
      </c>
      <c r="G183" s="47">
        <v>2000</v>
      </c>
      <c r="H183" s="55">
        <f>Таблица624[[#This Row],[Коэфициент стоимости]]*Таблица624[[#This Row],[Розничная цена KRW]]</f>
        <v>295</v>
      </c>
      <c r="I183" s="17" t="str">
        <f>IF($H$1="","Введите курс",Таблица624[[#This Row],[Оптовая цена KRW за 1шт]]/$H$1)</f>
        <v>Введите курс</v>
      </c>
      <c r="J183" s="48"/>
      <c r="K183" s="18">
        <f>Таблица624[[#This Row],[Заказ коробок ]]*Таблица624[[#This Row],[Кол-во шт в коробке]]</f>
        <v>0</v>
      </c>
      <c r="L183" s="54">
        <f>Таблица624[[#This Row],[Общее кол-во шт]]*Таблица624[[#This Row],[Оптовая цена KRW за 1шт]]</f>
        <v>0</v>
      </c>
      <c r="M183" s="19" t="str">
        <f>IFERROR(Таблица624[[#This Row],[Общее кол-во шт]]*Таблица624[[#This Row],[Оптовая цена USD за 1шт]],"")</f>
        <v/>
      </c>
      <c r="N183" s="49"/>
    </row>
    <row r="184" spans="1:14" ht="22.5" customHeight="1">
      <c r="A184" s="44" t="s">
        <v>9961</v>
      </c>
      <c r="B184" s="14">
        <v>8809612864213</v>
      </c>
      <c r="C184" s="50" t="s">
        <v>9962</v>
      </c>
      <c r="D184" s="46" t="s">
        <v>9960</v>
      </c>
      <c r="E184" s="16">
        <v>3000</v>
      </c>
      <c r="F184" s="15">
        <v>0.59</v>
      </c>
      <c r="G184" s="47">
        <v>100</v>
      </c>
      <c r="H184" s="55">
        <f>Таблица624[[#This Row],[Коэфициент стоимости]]*Таблица624[[#This Row],[Розничная цена KRW]]</f>
        <v>1770</v>
      </c>
      <c r="I184" s="17" t="str">
        <f>IF($H$1="","Введите курс",Таблица624[[#This Row],[Оптовая цена KRW за 1шт]]/$H$1)</f>
        <v>Введите курс</v>
      </c>
      <c r="J184" s="48"/>
      <c r="K184" s="18">
        <f>Таблица624[[#This Row],[Заказ коробок ]]*Таблица624[[#This Row],[Кол-во шт в коробке]]</f>
        <v>0</v>
      </c>
      <c r="L184" s="54">
        <f>Таблица624[[#This Row],[Общее кол-во шт]]*Таблица624[[#This Row],[Оптовая цена KRW за 1шт]]</f>
        <v>0</v>
      </c>
      <c r="M184" s="19" t="str">
        <f>IFERROR(Таблица624[[#This Row],[Общее кол-во шт]]*Таблица624[[#This Row],[Оптовая цена USD за 1шт]],"")</f>
        <v/>
      </c>
      <c r="N184" s="49"/>
    </row>
    <row r="185" spans="1:14" ht="22.5" customHeight="1">
      <c r="A185" s="44" t="s">
        <v>9963</v>
      </c>
      <c r="B185" s="14">
        <v>8809612864220</v>
      </c>
      <c r="C185" s="50" t="s">
        <v>9964</v>
      </c>
      <c r="D185" s="46" t="s">
        <v>9965</v>
      </c>
      <c r="E185" s="16">
        <v>2500</v>
      </c>
      <c r="F185" s="15">
        <v>0.59</v>
      </c>
      <c r="G185" s="47">
        <v>240</v>
      </c>
      <c r="H185" s="55">
        <f>Таблица624[[#This Row],[Коэфициент стоимости]]*Таблица624[[#This Row],[Розничная цена KRW]]</f>
        <v>1475</v>
      </c>
      <c r="I185" s="17" t="str">
        <f>IF($H$1="","Введите курс",Таблица624[[#This Row],[Оптовая цена KRW за 1шт]]/$H$1)</f>
        <v>Введите курс</v>
      </c>
      <c r="J185" s="48"/>
      <c r="K185" s="18">
        <f>Таблица624[[#This Row],[Заказ коробок ]]*Таблица624[[#This Row],[Кол-во шт в коробке]]</f>
        <v>0</v>
      </c>
      <c r="L185" s="54">
        <f>Таблица624[[#This Row],[Общее кол-во шт]]*Таблица624[[#This Row],[Оптовая цена KRW за 1шт]]</f>
        <v>0</v>
      </c>
      <c r="M185" s="19" t="str">
        <f>IFERROR(Таблица624[[#This Row],[Общее кол-во шт]]*Таблица624[[#This Row],[Оптовая цена USD за 1шт]],"")</f>
        <v/>
      </c>
      <c r="N185" s="49"/>
    </row>
    <row r="186" spans="1:14" ht="22.5" customHeight="1">
      <c r="A186" s="44" t="s">
        <v>9966</v>
      </c>
      <c r="B186" s="14">
        <v>8809612864350</v>
      </c>
      <c r="C186" s="50" t="s">
        <v>9967</v>
      </c>
      <c r="D186" s="46" t="s">
        <v>9968</v>
      </c>
      <c r="E186" s="16">
        <v>13000</v>
      </c>
      <c r="F186" s="15">
        <v>0.59</v>
      </c>
      <c r="G186" s="47">
        <v>40</v>
      </c>
      <c r="H186" s="55">
        <f>Таблица624[[#This Row],[Коэфициент стоимости]]*Таблица624[[#This Row],[Розничная цена KRW]]</f>
        <v>7670</v>
      </c>
      <c r="I186" s="17" t="str">
        <f>IF($H$1="","Введите курс",Таблица624[[#This Row],[Оптовая цена KRW за 1шт]]/$H$1)</f>
        <v>Введите курс</v>
      </c>
      <c r="J186" s="48"/>
      <c r="K186" s="18">
        <f>Таблица624[[#This Row],[Заказ коробок ]]*Таблица624[[#This Row],[Кол-во шт в коробке]]</f>
        <v>0</v>
      </c>
      <c r="L186" s="54">
        <f>Таблица624[[#This Row],[Общее кол-во шт]]*Таблица624[[#This Row],[Оптовая цена KRW за 1шт]]</f>
        <v>0</v>
      </c>
      <c r="M186" s="19" t="str">
        <f>IFERROR(Таблица624[[#This Row],[Общее кол-во шт]]*Таблица624[[#This Row],[Оптовая цена USD за 1шт]],"")</f>
        <v/>
      </c>
      <c r="N186" s="49"/>
    </row>
    <row r="187" spans="1:14" ht="22.5" customHeight="1">
      <c r="A187" s="44" t="s">
        <v>9969</v>
      </c>
      <c r="B187" s="14">
        <v>8809612864374</v>
      </c>
      <c r="C187" s="50" t="s">
        <v>9970</v>
      </c>
      <c r="D187" s="46" t="s">
        <v>9971</v>
      </c>
      <c r="E187" s="16">
        <v>10000</v>
      </c>
      <c r="F187" s="15">
        <v>0.59</v>
      </c>
      <c r="G187" s="47">
        <v>48</v>
      </c>
      <c r="H187" s="55">
        <f>Таблица624[[#This Row],[Коэфициент стоимости]]*Таблица624[[#This Row],[Розничная цена KRW]]</f>
        <v>5900</v>
      </c>
      <c r="I187" s="17" t="str">
        <f>IF($H$1="","Введите курс",Таблица624[[#This Row],[Оптовая цена KRW за 1шт]]/$H$1)</f>
        <v>Введите курс</v>
      </c>
      <c r="J187" s="48"/>
      <c r="K187" s="18">
        <f>Таблица624[[#This Row],[Заказ коробок ]]*Таблица624[[#This Row],[Кол-во шт в коробке]]</f>
        <v>0</v>
      </c>
      <c r="L187" s="54">
        <f>Таблица624[[#This Row],[Общее кол-во шт]]*Таблица624[[#This Row],[Оптовая цена KRW за 1шт]]</f>
        <v>0</v>
      </c>
      <c r="M187" s="19" t="str">
        <f>IFERROR(Таблица624[[#This Row],[Общее кол-во шт]]*Таблица624[[#This Row],[Оптовая цена USD за 1шт]],"")</f>
        <v/>
      </c>
      <c r="N187" s="49"/>
    </row>
    <row r="188" spans="1:14" ht="22.5" customHeight="1">
      <c r="A188" s="44" t="s">
        <v>9972</v>
      </c>
      <c r="B188" s="14">
        <v>8809652861180</v>
      </c>
      <c r="C188" s="50" t="s">
        <v>9973</v>
      </c>
      <c r="D188" s="46" t="s">
        <v>9974</v>
      </c>
      <c r="E188" s="16">
        <v>12000</v>
      </c>
      <c r="F188" s="15">
        <v>0.59</v>
      </c>
      <c r="G188" s="47">
        <v>60</v>
      </c>
      <c r="H188" s="55">
        <f>Таблица624[[#This Row],[Коэфициент стоимости]]*Таблица624[[#This Row],[Розничная цена KRW]]</f>
        <v>7080</v>
      </c>
      <c r="I188" s="17" t="str">
        <f>IF($H$1="","Введите курс",Таблица624[[#This Row],[Оптовая цена KRW за 1шт]]/$H$1)</f>
        <v>Введите курс</v>
      </c>
      <c r="J188" s="48"/>
      <c r="K188" s="18">
        <f>Таблица624[[#This Row],[Заказ коробок ]]*Таблица624[[#This Row],[Кол-во шт в коробке]]</f>
        <v>0</v>
      </c>
      <c r="L188" s="54">
        <f>Таблица624[[#This Row],[Общее кол-во шт]]*Таблица624[[#This Row],[Оптовая цена KRW за 1шт]]</f>
        <v>0</v>
      </c>
      <c r="M188" s="19" t="str">
        <f>IFERROR(Таблица624[[#This Row],[Общее кол-во шт]]*Таблица624[[#This Row],[Оптовая цена USD за 1шт]],"")</f>
        <v/>
      </c>
      <c r="N188" s="49"/>
    </row>
    <row r="189" spans="1:14" ht="22.5" customHeight="1">
      <c r="A189" s="44" t="s">
        <v>9975</v>
      </c>
      <c r="B189" s="14">
        <v>8809707267301</v>
      </c>
      <c r="C189" s="50" t="s">
        <v>9976</v>
      </c>
      <c r="D189" s="46" t="s">
        <v>9977</v>
      </c>
      <c r="E189" s="16">
        <v>18000</v>
      </c>
      <c r="F189" s="15">
        <v>0.59</v>
      </c>
      <c r="G189" s="47">
        <v>60</v>
      </c>
      <c r="H189" s="55">
        <f>Таблица624[[#This Row],[Коэфициент стоимости]]*Таблица624[[#This Row],[Розничная цена KRW]]</f>
        <v>10620</v>
      </c>
      <c r="I189" s="17" t="str">
        <f>IF($H$1="","Введите курс",Таблица624[[#This Row],[Оптовая цена KRW за 1шт]]/$H$1)</f>
        <v>Введите курс</v>
      </c>
      <c r="J189" s="48"/>
      <c r="K189" s="18">
        <f>Таблица624[[#This Row],[Заказ коробок ]]*Таблица624[[#This Row],[Кол-во шт в коробке]]</f>
        <v>0</v>
      </c>
      <c r="L189" s="54">
        <f>Таблица624[[#This Row],[Общее кол-во шт]]*Таблица624[[#This Row],[Оптовая цена KRW за 1шт]]</f>
        <v>0</v>
      </c>
      <c r="M189" s="19" t="str">
        <f>IFERROR(Таблица624[[#This Row],[Общее кол-во шт]]*Таблица624[[#This Row],[Оптовая цена USD за 1шт]],"")</f>
        <v/>
      </c>
      <c r="N189" s="49"/>
    </row>
    <row r="190" spans="1:14" ht="22.5" customHeight="1">
      <c r="A190" s="44" t="s">
        <v>9978</v>
      </c>
      <c r="B190" s="14">
        <v>8809707252857</v>
      </c>
      <c r="C190" s="50" t="s">
        <v>9979</v>
      </c>
      <c r="D190" s="46" t="s">
        <v>9980</v>
      </c>
      <c r="E190" s="16">
        <v>16000</v>
      </c>
      <c r="F190" s="15">
        <v>0.59</v>
      </c>
      <c r="G190" s="47">
        <v>24</v>
      </c>
      <c r="H190" s="55">
        <f>Таблица624[[#This Row],[Коэфициент стоимости]]*Таблица624[[#This Row],[Розничная цена KRW]]</f>
        <v>9440</v>
      </c>
      <c r="I190" s="17" t="str">
        <f>IF($H$1="","Введите курс",Таблица624[[#This Row],[Оптовая цена KRW за 1шт]]/$H$1)</f>
        <v>Введите курс</v>
      </c>
      <c r="J190" s="48"/>
      <c r="K190" s="18">
        <f>Таблица624[[#This Row],[Заказ коробок ]]*Таблица624[[#This Row],[Кол-во шт в коробке]]</f>
        <v>0</v>
      </c>
      <c r="L190" s="54">
        <f>Таблица624[[#This Row],[Общее кол-во шт]]*Таблица624[[#This Row],[Оптовая цена KRW за 1шт]]</f>
        <v>0</v>
      </c>
      <c r="M190" s="19" t="str">
        <f>IFERROR(Таблица624[[#This Row],[Общее кол-во шт]]*Таблица624[[#This Row],[Оптовая цена USD за 1шт]],"")</f>
        <v/>
      </c>
      <c r="N190" s="49"/>
    </row>
    <row r="191" spans="1:14" ht="22.5" customHeight="1">
      <c r="A191" s="44" t="s">
        <v>9981</v>
      </c>
      <c r="B191" s="14">
        <v>8809707267615</v>
      </c>
      <c r="C191" s="50" t="s">
        <v>9982</v>
      </c>
      <c r="D191" s="46" t="s">
        <v>9983</v>
      </c>
      <c r="E191" s="16">
        <v>9000</v>
      </c>
      <c r="F191" s="15">
        <v>0.59</v>
      </c>
      <c r="G191" s="47">
        <v>40</v>
      </c>
      <c r="H191" s="55">
        <f>Таблица624[[#This Row],[Коэфициент стоимости]]*Таблица624[[#This Row],[Розничная цена KRW]]</f>
        <v>5310</v>
      </c>
      <c r="I191" s="17" t="str">
        <f>IF($H$1="","Введите курс",Таблица624[[#This Row],[Оптовая цена KRW за 1шт]]/$H$1)</f>
        <v>Введите курс</v>
      </c>
      <c r="J191" s="48"/>
      <c r="K191" s="18">
        <f>Таблица624[[#This Row],[Заказ коробок ]]*Таблица624[[#This Row],[Кол-во шт в коробке]]</f>
        <v>0</v>
      </c>
      <c r="L191" s="54">
        <f>Таблица624[[#This Row],[Общее кол-во шт]]*Таблица624[[#This Row],[Оптовая цена KRW за 1шт]]</f>
        <v>0</v>
      </c>
      <c r="M191" s="19" t="str">
        <f>IFERROR(Таблица624[[#This Row],[Общее кол-во шт]]*Таблица624[[#This Row],[Оптовая цена USD за 1шт]],"")</f>
        <v/>
      </c>
      <c r="N191" s="49"/>
    </row>
    <row r="192" spans="1:14" ht="22.5" customHeight="1">
      <c r="A192" s="44" t="s">
        <v>9984</v>
      </c>
      <c r="B192" s="14">
        <v>8809707267622</v>
      </c>
      <c r="C192" s="50" t="s">
        <v>9985</v>
      </c>
      <c r="D192" s="46" t="s">
        <v>9986</v>
      </c>
      <c r="E192" s="16">
        <v>13000</v>
      </c>
      <c r="F192" s="15">
        <v>0.59</v>
      </c>
      <c r="G192" s="47">
        <v>24</v>
      </c>
      <c r="H192" s="55">
        <f>Таблица624[[#This Row],[Коэфициент стоимости]]*Таблица624[[#This Row],[Розничная цена KRW]]</f>
        <v>7670</v>
      </c>
      <c r="I192" s="17" t="str">
        <f>IF($H$1="","Введите курс",Таблица624[[#This Row],[Оптовая цена KRW за 1шт]]/$H$1)</f>
        <v>Введите курс</v>
      </c>
      <c r="J192" s="48"/>
      <c r="K192" s="18">
        <f>Таблица624[[#This Row],[Заказ коробок ]]*Таблица624[[#This Row],[Кол-во шт в коробке]]</f>
        <v>0</v>
      </c>
      <c r="L192" s="54">
        <f>Таблица624[[#This Row],[Общее кол-во шт]]*Таблица624[[#This Row],[Оптовая цена KRW за 1шт]]</f>
        <v>0</v>
      </c>
      <c r="M192" s="19" t="str">
        <f>IFERROR(Таблица624[[#This Row],[Общее кол-во шт]]*Таблица624[[#This Row],[Оптовая цена USD за 1шт]],"")</f>
        <v/>
      </c>
      <c r="N192" s="49"/>
    </row>
    <row r="193" spans="1:14" ht="22.5" customHeight="1">
      <c r="A193" s="44" t="s">
        <v>9987</v>
      </c>
      <c r="B193" s="14">
        <v>8809707267639</v>
      </c>
      <c r="C193" s="50" t="s">
        <v>9988</v>
      </c>
      <c r="D193" s="46" t="s">
        <v>9989</v>
      </c>
      <c r="E193" s="16">
        <v>18000</v>
      </c>
      <c r="F193" s="15">
        <v>0.59</v>
      </c>
      <c r="G193" s="47">
        <v>42</v>
      </c>
      <c r="H193" s="55">
        <f>Таблица624[[#This Row],[Коэфициент стоимости]]*Таблица624[[#This Row],[Розничная цена KRW]]</f>
        <v>10620</v>
      </c>
      <c r="I193" s="17" t="str">
        <f>IF($H$1="","Введите курс",Таблица624[[#This Row],[Оптовая цена KRW за 1шт]]/$H$1)</f>
        <v>Введите курс</v>
      </c>
      <c r="J193" s="48"/>
      <c r="K193" s="18">
        <f>Таблица624[[#This Row],[Заказ коробок ]]*Таблица624[[#This Row],[Кол-во шт в коробке]]</f>
        <v>0</v>
      </c>
      <c r="L193" s="54">
        <f>Таблица624[[#This Row],[Общее кол-во шт]]*Таблица624[[#This Row],[Оптовая цена KRW за 1шт]]</f>
        <v>0</v>
      </c>
      <c r="M193" s="19" t="str">
        <f>IFERROR(Таблица624[[#This Row],[Общее кол-во шт]]*Таблица624[[#This Row],[Оптовая цена USD за 1шт]],"")</f>
        <v/>
      </c>
      <c r="N193" s="49"/>
    </row>
    <row r="194" spans="1:14" ht="22.5" customHeight="1">
      <c r="A194" s="44" t="s">
        <v>9990</v>
      </c>
      <c r="B194" s="14">
        <v>8809707252703</v>
      </c>
      <c r="C194" s="50" t="s">
        <v>9991</v>
      </c>
      <c r="D194" s="46" t="s">
        <v>9992</v>
      </c>
      <c r="E194" s="16">
        <v>1800</v>
      </c>
      <c r="F194" s="15">
        <v>0.59</v>
      </c>
      <c r="G194" s="47">
        <v>126</v>
      </c>
      <c r="H194" s="55">
        <f>Таблица624[[#This Row],[Коэфициент стоимости]]*Таблица624[[#This Row],[Розничная цена KRW]]</f>
        <v>1062</v>
      </c>
      <c r="I194" s="17" t="str">
        <f>IF($H$1="","Введите курс",Таблица624[[#This Row],[Оптовая цена KRW за 1шт]]/$H$1)</f>
        <v>Введите курс</v>
      </c>
      <c r="J194" s="48"/>
      <c r="K194" s="18">
        <f>Таблица624[[#This Row],[Заказ коробок ]]*Таблица624[[#This Row],[Кол-во шт в коробке]]</f>
        <v>0</v>
      </c>
      <c r="L194" s="54">
        <f>Таблица624[[#This Row],[Общее кол-во шт]]*Таблица624[[#This Row],[Оптовая цена KRW за 1шт]]</f>
        <v>0</v>
      </c>
      <c r="M194" s="19" t="str">
        <f>IFERROR(Таблица624[[#This Row],[Общее кол-во шт]]*Таблица624[[#This Row],[Оптовая цена USD за 1шт]],"")</f>
        <v/>
      </c>
      <c r="N194" s="49"/>
    </row>
    <row r="195" spans="1:14" ht="22.5" customHeight="1">
      <c r="A195" s="44" t="s">
        <v>9993</v>
      </c>
      <c r="B195" s="14">
        <v>8809707278826</v>
      </c>
      <c r="C195" s="50" t="s">
        <v>9994</v>
      </c>
      <c r="D195" s="46" t="s">
        <v>9995</v>
      </c>
      <c r="E195" s="16">
        <v>10000</v>
      </c>
      <c r="F195" s="15">
        <v>0.59</v>
      </c>
      <c r="G195" s="47">
        <v>40</v>
      </c>
      <c r="H195" s="55">
        <f>Таблица624[[#This Row],[Коэфициент стоимости]]*Таблица624[[#This Row],[Розничная цена KRW]]</f>
        <v>5900</v>
      </c>
      <c r="I195" s="17" t="str">
        <f>IF($H$1="","Введите курс",Таблица624[[#This Row],[Оптовая цена KRW за 1шт]]/$H$1)</f>
        <v>Введите курс</v>
      </c>
      <c r="J195" s="48"/>
      <c r="K195" s="18">
        <f>Таблица624[[#This Row],[Заказ коробок ]]*Таблица624[[#This Row],[Кол-во шт в коробке]]</f>
        <v>0</v>
      </c>
      <c r="L195" s="54">
        <f>Таблица624[[#This Row],[Общее кол-во шт]]*Таблица624[[#This Row],[Оптовая цена KRW за 1шт]]</f>
        <v>0</v>
      </c>
      <c r="M195" s="19" t="str">
        <f>IFERROR(Таблица624[[#This Row],[Общее кол-во шт]]*Таблица624[[#This Row],[Оптовая цена USD за 1шт]],"")</f>
        <v/>
      </c>
      <c r="N195" s="49"/>
    </row>
    <row r="196" spans="1:14" ht="22.5" customHeight="1">
      <c r="A196" s="44" t="s">
        <v>9996</v>
      </c>
      <c r="B196" s="14">
        <v>8809612877855</v>
      </c>
      <c r="C196" s="50" t="s">
        <v>9997</v>
      </c>
      <c r="D196" s="46" t="s">
        <v>9998</v>
      </c>
      <c r="E196" s="16">
        <v>8000</v>
      </c>
      <c r="F196" s="15">
        <v>0.59</v>
      </c>
      <c r="G196" s="47">
        <v>36</v>
      </c>
      <c r="H196" s="55">
        <f>Таблица624[[#This Row],[Коэфициент стоимости]]*Таблица624[[#This Row],[Розничная цена KRW]]</f>
        <v>4720</v>
      </c>
      <c r="I196" s="17" t="str">
        <f>IF($H$1="","Введите курс",Таблица624[[#This Row],[Оптовая цена KRW за 1шт]]/$H$1)</f>
        <v>Введите курс</v>
      </c>
      <c r="J196" s="48"/>
      <c r="K196" s="18">
        <f>Таблица624[[#This Row],[Заказ коробок ]]*Таблица624[[#This Row],[Кол-во шт в коробке]]</f>
        <v>0</v>
      </c>
      <c r="L196" s="54">
        <f>Таблица624[[#This Row],[Общее кол-во шт]]*Таблица624[[#This Row],[Оптовая цена KRW за 1шт]]</f>
        <v>0</v>
      </c>
      <c r="M196" s="19" t="str">
        <f>IFERROR(Таблица624[[#This Row],[Общее кол-во шт]]*Таблица624[[#This Row],[Оптовая цена USD за 1шт]],"")</f>
        <v/>
      </c>
      <c r="N196" s="49"/>
    </row>
    <row r="197" spans="1:14" ht="22.5" customHeight="1">
      <c r="A197" s="44" t="s">
        <v>9999</v>
      </c>
      <c r="B197" s="14">
        <v>8809612877862</v>
      </c>
      <c r="C197" s="50" t="s">
        <v>10000</v>
      </c>
      <c r="D197" s="46" t="s">
        <v>10001</v>
      </c>
      <c r="E197" s="16">
        <v>5000</v>
      </c>
      <c r="F197" s="15">
        <v>0.59</v>
      </c>
      <c r="G197" s="47">
        <v>50</v>
      </c>
      <c r="H197" s="55">
        <f>Таблица624[[#This Row],[Коэфициент стоимости]]*Таблица624[[#This Row],[Розничная цена KRW]]</f>
        <v>2950</v>
      </c>
      <c r="I197" s="17" t="str">
        <f>IF($H$1="","Введите курс",Таблица624[[#This Row],[Оптовая цена KRW за 1шт]]/$H$1)</f>
        <v>Введите курс</v>
      </c>
      <c r="J197" s="48"/>
      <c r="K197" s="18">
        <f>Таблица624[[#This Row],[Заказ коробок ]]*Таблица624[[#This Row],[Кол-во шт в коробке]]</f>
        <v>0</v>
      </c>
      <c r="L197" s="54">
        <f>Таблица624[[#This Row],[Общее кол-во шт]]*Таблица624[[#This Row],[Оптовая цена KRW за 1шт]]</f>
        <v>0</v>
      </c>
      <c r="M197" s="19" t="str">
        <f>IFERROR(Таблица624[[#This Row],[Общее кол-во шт]]*Таблица624[[#This Row],[Оптовая цена USD за 1шт]],"")</f>
        <v/>
      </c>
      <c r="N197" s="49"/>
    </row>
    <row r="198" spans="1:14" ht="22.5" customHeight="1">
      <c r="A198" s="44" t="s">
        <v>10002</v>
      </c>
      <c r="B198" s="14">
        <v>8809652861159</v>
      </c>
      <c r="C198" s="50" t="s">
        <v>10003</v>
      </c>
      <c r="D198" s="46" t="s">
        <v>10004</v>
      </c>
      <c r="E198" s="16">
        <v>9000</v>
      </c>
      <c r="F198" s="15">
        <v>0.59</v>
      </c>
      <c r="G198" s="47">
        <v>30</v>
      </c>
      <c r="H198" s="55">
        <f>Таблица624[[#This Row],[Коэфициент стоимости]]*Таблица624[[#This Row],[Розничная цена KRW]]</f>
        <v>5310</v>
      </c>
      <c r="I198" s="17" t="str">
        <f>IF($H$1="","Введите курс",Таблица624[[#This Row],[Оптовая цена KRW за 1шт]]/$H$1)</f>
        <v>Введите курс</v>
      </c>
      <c r="J198" s="48"/>
      <c r="K198" s="18">
        <f>Таблица624[[#This Row],[Заказ коробок ]]*Таблица624[[#This Row],[Кол-во шт в коробке]]</f>
        <v>0</v>
      </c>
      <c r="L198" s="54">
        <f>Таблица624[[#This Row],[Общее кол-во шт]]*Таблица624[[#This Row],[Оптовая цена KRW за 1шт]]</f>
        <v>0</v>
      </c>
      <c r="M198" s="19" t="str">
        <f>IFERROR(Таблица624[[#This Row],[Общее кол-во шт]]*Таблица624[[#This Row],[Оптовая цена USD за 1шт]],"")</f>
        <v/>
      </c>
      <c r="N198" s="49"/>
    </row>
    <row r="199" spans="1:14" ht="22.5" customHeight="1">
      <c r="A199" s="44" t="s">
        <v>10005</v>
      </c>
      <c r="B199" s="14">
        <v>8809652905983</v>
      </c>
      <c r="C199" s="50" t="s">
        <v>10006</v>
      </c>
      <c r="D199" s="46" t="s">
        <v>10007</v>
      </c>
      <c r="E199" s="16">
        <v>12000</v>
      </c>
      <c r="F199" s="15">
        <v>0.59</v>
      </c>
      <c r="G199" s="47">
        <v>48</v>
      </c>
      <c r="H199" s="55">
        <f>Таблица624[[#This Row],[Коэфициент стоимости]]*Таблица624[[#This Row],[Розничная цена KRW]]</f>
        <v>7080</v>
      </c>
      <c r="I199" s="17" t="str">
        <f>IF($H$1="","Введите курс",Таблица624[[#This Row],[Оптовая цена KRW за 1шт]]/$H$1)</f>
        <v>Введите курс</v>
      </c>
      <c r="J199" s="48"/>
      <c r="K199" s="18">
        <f>Таблица624[[#This Row],[Заказ коробок ]]*Таблица624[[#This Row],[Кол-во шт в коробке]]</f>
        <v>0</v>
      </c>
      <c r="L199" s="54">
        <f>Таблица624[[#This Row],[Общее кол-во шт]]*Таблица624[[#This Row],[Оптовая цена KRW за 1шт]]</f>
        <v>0</v>
      </c>
      <c r="M199" s="19" t="str">
        <f>IFERROR(Таблица624[[#This Row],[Общее кол-во шт]]*Таблица624[[#This Row],[Оптовая цена USD за 1шт]],"")</f>
        <v/>
      </c>
      <c r="N199" s="49"/>
    </row>
    <row r="200" spans="1:14" ht="22.5" customHeight="1">
      <c r="A200" s="44" t="s">
        <v>10008</v>
      </c>
      <c r="B200" s="14">
        <v>8809652905990</v>
      </c>
      <c r="C200" s="50" t="s">
        <v>10009</v>
      </c>
      <c r="D200" s="46" t="s">
        <v>10010</v>
      </c>
      <c r="E200" s="16">
        <v>8000</v>
      </c>
      <c r="F200" s="15">
        <v>0.59</v>
      </c>
      <c r="G200" s="47">
        <v>40</v>
      </c>
      <c r="H200" s="55">
        <f>Таблица624[[#This Row],[Коэфициент стоимости]]*Таблица624[[#This Row],[Розничная цена KRW]]</f>
        <v>4720</v>
      </c>
      <c r="I200" s="17" t="str">
        <f>IF($H$1="","Введите курс",Таблица624[[#This Row],[Оптовая цена KRW за 1шт]]/$H$1)</f>
        <v>Введите курс</v>
      </c>
      <c r="J200" s="48"/>
      <c r="K200" s="18">
        <f>Таблица624[[#This Row],[Заказ коробок ]]*Таблица624[[#This Row],[Кол-во шт в коробке]]</f>
        <v>0</v>
      </c>
      <c r="L200" s="54">
        <f>Таблица624[[#This Row],[Общее кол-во шт]]*Таблица624[[#This Row],[Оптовая цена KRW за 1шт]]</f>
        <v>0</v>
      </c>
      <c r="M200" s="19" t="str">
        <f>IFERROR(Таблица624[[#This Row],[Общее кол-во шт]]*Таблица624[[#This Row],[Оптовая цена USD за 1шт]],"")</f>
        <v/>
      </c>
      <c r="N200" s="49"/>
    </row>
    <row r="201" spans="1:14" ht="22.5" customHeight="1">
      <c r="A201" s="44" t="s">
        <v>10011</v>
      </c>
      <c r="B201" s="14">
        <v>8809652876801</v>
      </c>
      <c r="C201" s="50" t="s">
        <v>10012</v>
      </c>
      <c r="D201" s="46" t="s">
        <v>10013</v>
      </c>
      <c r="E201" s="16">
        <v>10000</v>
      </c>
      <c r="F201" s="15">
        <v>0.59</v>
      </c>
      <c r="G201" s="47">
        <v>48</v>
      </c>
      <c r="H201" s="55">
        <f>Таблица624[[#This Row],[Коэфициент стоимости]]*Таблица624[[#This Row],[Розничная цена KRW]]</f>
        <v>5900</v>
      </c>
      <c r="I201" s="17" t="str">
        <f>IF($H$1="","Введите курс",Таблица624[[#This Row],[Оптовая цена KRW за 1шт]]/$H$1)</f>
        <v>Введите курс</v>
      </c>
      <c r="J201" s="48"/>
      <c r="K201" s="18">
        <f>Таблица624[[#This Row],[Заказ коробок ]]*Таблица624[[#This Row],[Кол-во шт в коробке]]</f>
        <v>0</v>
      </c>
      <c r="L201" s="54">
        <f>Таблица624[[#This Row],[Общее кол-во шт]]*Таблица624[[#This Row],[Оптовая цена KRW за 1шт]]</f>
        <v>0</v>
      </c>
      <c r="M201" s="19" t="str">
        <f>IFERROR(Таблица624[[#This Row],[Общее кол-во шт]]*Таблица624[[#This Row],[Оптовая цена USD за 1шт]],"")</f>
        <v/>
      </c>
      <c r="N201" s="49"/>
    </row>
    <row r="202" spans="1:14" ht="22.5" customHeight="1">
      <c r="A202" s="44" t="s">
        <v>10014</v>
      </c>
      <c r="B202" s="14">
        <v>8809652908915</v>
      </c>
      <c r="C202" s="50" t="s">
        <v>10015</v>
      </c>
      <c r="D202" s="46" t="s">
        <v>10016</v>
      </c>
      <c r="E202" s="16">
        <v>7000</v>
      </c>
      <c r="F202" s="15">
        <v>0.59</v>
      </c>
      <c r="G202" s="47">
        <v>56</v>
      </c>
      <c r="H202" s="55">
        <f>Таблица624[[#This Row],[Коэфициент стоимости]]*Таблица624[[#This Row],[Розничная цена KRW]]</f>
        <v>4130</v>
      </c>
      <c r="I202" s="17" t="str">
        <f>IF($H$1="","Введите курс",Таблица624[[#This Row],[Оптовая цена KRW за 1шт]]/$H$1)</f>
        <v>Введите курс</v>
      </c>
      <c r="J202" s="48"/>
      <c r="K202" s="18">
        <f>Таблица624[[#This Row],[Заказ коробок ]]*Таблица624[[#This Row],[Кол-во шт в коробке]]</f>
        <v>0</v>
      </c>
      <c r="L202" s="54">
        <f>Таблица624[[#This Row],[Общее кол-во шт]]*Таблица624[[#This Row],[Оптовая цена KRW за 1шт]]</f>
        <v>0</v>
      </c>
      <c r="M202" s="19" t="str">
        <f>IFERROR(Таблица624[[#This Row],[Общее кол-во шт]]*Таблица624[[#This Row],[Оптовая цена USD за 1шт]],"")</f>
        <v/>
      </c>
      <c r="N202" s="49"/>
    </row>
    <row r="203" spans="1:14" ht="22.5" customHeight="1">
      <c r="A203" s="44" t="s">
        <v>10017</v>
      </c>
      <c r="B203" s="14">
        <v>8809652908922</v>
      </c>
      <c r="C203" s="50" t="s">
        <v>10018</v>
      </c>
      <c r="D203" s="46" t="s">
        <v>10019</v>
      </c>
      <c r="E203" s="16">
        <v>15000</v>
      </c>
      <c r="F203" s="15">
        <v>0.59</v>
      </c>
      <c r="G203" s="47">
        <v>42</v>
      </c>
      <c r="H203" s="55">
        <f>Таблица624[[#This Row],[Коэфициент стоимости]]*Таблица624[[#This Row],[Розничная цена KRW]]</f>
        <v>8850</v>
      </c>
      <c r="I203" s="17" t="str">
        <f>IF($H$1="","Введите курс",Таблица624[[#This Row],[Оптовая цена KRW за 1шт]]/$H$1)</f>
        <v>Введите курс</v>
      </c>
      <c r="J203" s="48"/>
      <c r="K203" s="18">
        <f>Таблица624[[#This Row],[Заказ коробок ]]*Таблица624[[#This Row],[Кол-во шт в коробке]]</f>
        <v>0</v>
      </c>
      <c r="L203" s="54">
        <f>Таблица624[[#This Row],[Общее кол-во шт]]*Таблица624[[#This Row],[Оптовая цена KRW за 1шт]]</f>
        <v>0</v>
      </c>
      <c r="M203" s="19" t="str">
        <f>IFERROR(Таблица624[[#This Row],[Общее кол-во шт]]*Таблица624[[#This Row],[Оптовая цена USD за 1шт]],"")</f>
        <v/>
      </c>
      <c r="N203" s="49"/>
    </row>
    <row r="204" spans="1:14" ht="22.5" customHeight="1">
      <c r="A204" s="44" t="s">
        <v>10020</v>
      </c>
      <c r="B204" s="14">
        <v>8809652908939</v>
      </c>
      <c r="C204" s="50" t="s">
        <v>10021</v>
      </c>
      <c r="D204" s="46" t="s">
        <v>10022</v>
      </c>
      <c r="E204" s="16">
        <v>8000</v>
      </c>
      <c r="F204" s="15">
        <v>0.59</v>
      </c>
      <c r="G204" s="47">
        <v>32</v>
      </c>
      <c r="H204" s="55">
        <f>Таблица624[[#This Row],[Коэфициент стоимости]]*Таблица624[[#This Row],[Розничная цена KRW]]</f>
        <v>4720</v>
      </c>
      <c r="I204" s="17" t="str">
        <f>IF($H$1="","Введите курс",Таблица624[[#This Row],[Оптовая цена KRW за 1шт]]/$H$1)</f>
        <v>Введите курс</v>
      </c>
      <c r="J204" s="48"/>
      <c r="K204" s="18">
        <f>Таблица624[[#This Row],[Заказ коробок ]]*Таблица624[[#This Row],[Кол-во шт в коробке]]</f>
        <v>0</v>
      </c>
      <c r="L204" s="54">
        <f>Таблица624[[#This Row],[Общее кол-во шт]]*Таблица624[[#This Row],[Оптовая цена KRW за 1шт]]</f>
        <v>0</v>
      </c>
      <c r="M204" s="19" t="str">
        <f>IFERROR(Таблица624[[#This Row],[Общее кол-во шт]]*Таблица624[[#This Row],[Оптовая цена USD за 1шт]],"")</f>
        <v/>
      </c>
      <c r="N204" s="49"/>
    </row>
    <row r="205" spans="1:14" ht="22.5" customHeight="1">
      <c r="A205" s="44" t="s">
        <v>10023</v>
      </c>
      <c r="B205" s="14">
        <v>8809652908908</v>
      </c>
      <c r="C205" s="50" t="s">
        <v>10024</v>
      </c>
      <c r="D205" s="46" t="s">
        <v>10025</v>
      </c>
      <c r="E205" s="16">
        <v>15000</v>
      </c>
      <c r="F205" s="15">
        <v>0.59</v>
      </c>
      <c r="G205" s="47">
        <v>40</v>
      </c>
      <c r="H205" s="55">
        <f>Таблица624[[#This Row],[Коэфициент стоимости]]*Таблица624[[#This Row],[Розничная цена KRW]]</f>
        <v>8850</v>
      </c>
      <c r="I205" s="17" t="str">
        <f>IF($H$1="","Введите курс",Таблица624[[#This Row],[Оптовая цена KRW за 1шт]]/$H$1)</f>
        <v>Введите курс</v>
      </c>
      <c r="J205" s="48"/>
      <c r="K205" s="18">
        <f>Таблица624[[#This Row],[Заказ коробок ]]*Таблица624[[#This Row],[Кол-во шт в коробке]]</f>
        <v>0</v>
      </c>
      <c r="L205" s="54">
        <f>Таблица624[[#This Row],[Общее кол-во шт]]*Таблица624[[#This Row],[Оптовая цена KRW за 1шт]]</f>
        <v>0</v>
      </c>
      <c r="M205" s="19" t="str">
        <f>IFERROR(Таблица624[[#This Row],[Общее кол-во шт]]*Таблица624[[#This Row],[Оптовая цена USD за 1шт]],"")</f>
        <v/>
      </c>
      <c r="N205" s="49"/>
    </row>
    <row r="206" spans="1:14" ht="22.5" customHeight="1">
      <c r="A206" s="44" t="s">
        <v>10026</v>
      </c>
      <c r="B206" s="14">
        <v>8809707286920</v>
      </c>
      <c r="C206" s="50" t="s">
        <v>10027</v>
      </c>
      <c r="D206" s="46" t="s">
        <v>10028</v>
      </c>
      <c r="E206" s="16">
        <v>10000</v>
      </c>
      <c r="F206" s="15">
        <v>0.59</v>
      </c>
      <c r="G206" s="47">
        <v>32</v>
      </c>
      <c r="H206" s="55">
        <f>Таблица624[[#This Row],[Коэфициент стоимости]]*Таблица624[[#This Row],[Розничная цена KRW]]</f>
        <v>5900</v>
      </c>
      <c r="I206" s="17" t="str">
        <f>IF($H$1="","Введите курс",Таблица624[[#This Row],[Оптовая цена KRW за 1шт]]/$H$1)</f>
        <v>Введите курс</v>
      </c>
      <c r="J206" s="48"/>
      <c r="K206" s="18">
        <f>Таблица624[[#This Row],[Заказ коробок ]]*Таблица624[[#This Row],[Кол-во шт в коробке]]</f>
        <v>0</v>
      </c>
      <c r="L206" s="54">
        <f>Таблица624[[#This Row],[Общее кол-во шт]]*Таблица624[[#This Row],[Оптовая цена KRW за 1шт]]</f>
        <v>0</v>
      </c>
      <c r="M206" s="19" t="str">
        <f>IFERROR(Таблица624[[#This Row],[Общее кол-во шт]]*Таблица624[[#This Row],[Оптовая цена USD за 1шт]],"")</f>
        <v/>
      </c>
      <c r="N206" s="49"/>
    </row>
    <row r="207" spans="1:14" ht="22.5" customHeight="1">
      <c r="A207" s="44" t="s">
        <v>10029</v>
      </c>
      <c r="B207" s="14">
        <v>8809707287866</v>
      </c>
      <c r="C207" s="50" t="s">
        <v>10030</v>
      </c>
      <c r="D207" s="46" t="s">
        <v>10019</v>
      </c>
      <c r="E207" s="16">
        <v>23000</v>
      </c>
      <c r="F207" s="15">
        <v>0.59</v>
      </c>
      <c r="G207" s="47">
        <v>24</v>
      </c>
      <c r="H207" s="55">
        <f>Таблица624[[#This Row],[Коэфициент стоимости]]*Таблица624[[#This Row],[Розничная цена KRW]]</f>
        <v>13570</v>
      </c>
      <c r="I207" s="17" t="str">
        <f>IF($H$1="","Введите курс",Таблица624[[#This Row],[Оптовая цена KRW за 1шт]]/$H$1)</f>
        <v>Введите курс</v>
      </c>
      <c r="J207" s="48"/>
      <c r="K207" s="18">
        <f>Таблица624[[#This Row],[Заказ коробок ]]*Таблица624[[#This Row],[Кол-во шт в коробке]]</f>
        <v>0</v>
      </c>
      <c r="L207" s="54">
        <f>Таблица624[[#This Row],[Общее кол-во шт]]*Таблица624[[#This Row],[Оптовая цена KRW за 1шт]]</f>
        <v>0</v>
      </c>
      <c r="M207" s="19" t="str">
        <f>IFERROR(Таблица624[[#This Row],[Общее кол-во шт]]*Таблица624[[#This Row],[Оптовая цена USD за 1шт]],"")</f>
        <v/>
      </c>
      <c r="N207" s="49"/>
    </row>
    <row r="208" spans="1:14" ht="22.5" customHeight="1">
      <c r="A208" s="44" t="s">
        <v>10031</v>
      </c>
      <c r="B208" s="14">
        <v>8809707274682</v>
      </c>
      <c r="C208" s="50" t="s">
        <v>10032</v>
      </c>
      <c r="D208" s="46" t="s">
        <v>10033</v>
      </c>
      <c r="E208" s="16">
        <v>3000</v>
      </c>
      <c r="F208" s="15">
        <v>0.59</v>
      </c>
      <c r="G208" s="47">
        <v>40</v>
      </c>
      <c r="H208" s="55">
        <f>Таблица624[[#This Row],[Коэфициент стоимости]]*Таблица624[[#This Row],[Розничная цена KRW]]</f>
        <v>1770</v>
      </c>
      <c r="I208" s="17" t="str">
        <f>IF($H$1="","Введите курс",Таблица624[[#This Row],[Оптовая цена KRW за 1шт]]/$H$1)</f>
        <v>Введите курс</v>
      </c>
      <c r="J208" s="48"/>
      <c r="K208" s="18">
        <f>Таблица624[[#This Row],[Заказ коробок ]]*Таблица624[[#This Row],[Кол-во шт в коробке]]</f>
        <v>0</v>
      </c>
      <c r="L208" s="54">
        <f>Таблица624[[#This Row],[Общее кол-во шт]]*Таблица624[[#This Row],[Оптовая цена KRW за 1шт]]</f>
        <v>0</v>
      </c>
      <c r="M208" s="19" t="str">
        <f>IFERROR(Таблица624[[#This Row],[Общее кол-во шт]]*Таблица624[[#This Row],[Оптовая цена USD за 1шт]],"")</f>
        <v/>
      </c>
      <c r="N208" s="49"/>
    </row>
    <row r="209" spans="1:14" ht="22.5" customHeight="1">
      <c r="A209" s="44" t="s">
        <v>10034</v>
      </c>
      <c r="B209" s="14">
        <v>8809707277317</v>
      </c>
      <c r="C209" s="50" t="s">
        <v>10035</v>
      </c>
      <c r="D209" s="46" t="s">
        <v>10036</v>
      </c>
      <c r="E209" s="16">
        <v>4000</v>
      </c>
      <c r="F209" s="15">
        <v>0.59</v>
      </c>
      <c r="G209" s="47">
        <v>64</v>
      </c>
      <c r="H209" s="55">
        <f>Таблица624[[#This Row],[Коэфициент стоимости]]*Таблица624[[#This Row],[Розничная цена KRW]]</f>
        <v>2360</v>
      </c>
      <c r="I209" s="17" t="str">
        <f>IF($H$1="","Введите курс",Таблица624[[#This Row],[Оптовая цена KRW за 1шт]]/$H$1)</f>
        <v>Введите курс</v>
      </c>
      <c r="J209" s="48"/>
      <c r="K209" s="18">
        <f>Таблица624[[#This Row],[Заказ коробок ]]*Таблица624[[#This Row],[Кол-во шт в коробке]]</f>
        <v>0</v>
      </c>
      <c r="L209" s="54">
        <f>Таблица624[[#This Row],[Общее кол-во шт]]*Таблица624[[#This Row],[Оптовая цена KRW за 1шт]]</f>
        <v>0</v>
      </c>
      <c r="M209" s="19" t="str">
        <f>IFERROR(Таблица624[[#This Row],[Общее кол-во шт]]*Таблица624[[#This Row],[Оптовая цена USD за 1шт]],"")</f>
        <v/>
      </c>
      <c r="N209" s="49"/>
    </row>
    <row r="210" spans="1:14" ht="22.5" customHeight="1">
      <c r="A210" s="44" t="s">
        <v>10037</v>
      </c>
      <c r="B210" s="14">
        <v>8809612845908</v>
      </c>
      <c r="C210" s="50" t="s">
        <v>10038</v>
      </c>
      <c r="D210" s="46" t="s">
        <v>10039</v>
      </c>
      <c r="E210" s="16">
        <v>16000</v>
      </c>
      <c r="F210" s="15">
        <v>0.59</v>
      </c>
      <c r="G210" s="47">
        <v>42</v>
      </c>
      <c r="H210" s="55">
        <f>Таблица624[[#This Row],[Коэфициент стоимости]]*Таблица624[[#This Row],[Розничная цена KRW]]</f>
        <v>9440</v>
      </c>
      <c r="I210" s="17" t="str">
        <f>IF($H$1="","Введите курс",Таблица624[[#This Row],[Оптовая цена KRW за 1шт]]/$H$1)</f>
        <v>Введите курс</v>
      </c>
      <c r="J210" s="48"/>
      <c r="K210" s="18">
        <f>Таблица624[[#This Row],[Заказ коробок ]]*Таблица624[[#This Row],[Кол-во шт в коробке]]</f>
        <v>0</v>
      </c>
      <c r="L210" s="54">
        <f>Таблица624[[#This Row],[Общее кол-во шт]]*Таблица624[[#This Row],[Оптовая цена KRW за 1шт]]</f>
        <v>0</v>
      </c>
      <c r="M210" s="19" t="str">
        <f>IFERROR(Таблица624[[#This Row],[Общее кол-во шт]]*Таблица624[[#This Row],[Оптовая цена USD за 1шт]],"")</f>
        <v/>
      </c>
      <c r="N210" s="49"/>
    </row>
    <row r="211" spans="1:14" ht="22.5" customHeight="1">
      <c r="A211" s="44" t="s">
        <v>10040</v>
      </c>
      <c r="B211" s="14">
        <v>8809612875073</v>
      </c>
      <c r="C211" s="50" t="s">
        <v>10041</v>
      </c>
      <c r="D211" s="46" t="s">
        <v>10042</v>
      </c>
      <c r="E211" s="16">
        <v>5000</v>
      </c>
      <c r="F211" s="15">
        <v>0.59</v>
      </c>
      <c r="G211" s="47">
        <v>24</v>
      </c>
      <c r="H211" s="55">
        <f>Таблица624[[#This Row],[Коэфициент стоимости]]*Таблица624[[#This Row],[Розничная цена KRW]]</f>
        <v>2950</v>
      </c>
      <c r="I211" s="17" t="str">
        <f>IF($H$1="","Введите курс",Таблица624[[#This Row],[Оптовая цена KRW за 1шт]]/$H$1)</f>
        <v>Введите курс</v>
      </c>
      <c r="J211" s="48"/>
      <c r="K211" s="18">
        <f>Таблица624[[#This Row],[Заказ коробок ]]*Таблица624[[#This Row],[Кол-во шт в коробке]]</f>
        <v>0</v>
      </c>
      <c r="L211" s="54">
        <f>Таблица624[[#This Row],[Общее кол-во шт]]*Таблица624[[#This Row],[Оптовая цена KRW за 1шт]]</f>
        <v>0</v>
      </c>
      <c r="M211" s="19" t="str">
        <f>IFERROR(Таблица624[[#This Row],[Общее кол-во шт]]*Таблица624[[#This Row],[Оптовая цена USD за 1шт]],"")</f>
        <v/>
      </c>
      <c r="N211" s="49"/>
    </row>
    <row r="212" spans="1:14" ht="22.5" customHeight="1">
      <c r="A212" s="44" t="s">
        <v>10043</v>
      </c>
      <c r="B212" s="14">
        <v>8809707267271</v>
      </c>
      <c r="C212" s="50" t="s">
        <v>10044</v>
      </c>
      <c r="D212" s="46" t="s">
        <v>10045</v>
      </c>
      <c r="E212" s="16">
        <v>10000</v>
      </c>
      <c r="F212" s="15">
        <v>0.59</v>
      </c>
      <c r="G212" s="47">
        <v>40</v>
      </c>
      <c r="H212" s="55">
        <f>Таблица624[[#This Row],[Коэфициент стоимости]]*Таблица624[[#This Row],[Розничная цена KRW]]</f>
        <v>5900</v>
      </c>
      <c r="I212" s="17" t="str">
        <f>IF($H$1="","Введите курс",Таблица624[[#This Row],[Оптовая цена KRW за 1шт]]/$H$1)</f>
        <v>Введите курс</v>
      </c>
      <c r="J212" s="48"/>
      <c r="K212" s="18">
        <f>Таблица624[[#This Row],[Заказ коробок ]]*Таблица624[[#This Row],[Кол-во шт в коробке]]</f>
        <v>0</v>
      </c>
      <c r="L212" s="54">
        <f>Таблица624[[#This Row],[Общее кол-во шт]]*Таблица624[[#This Row],[Оптовая цена KRW за 1шт]]</f>
        <v>0</v>
      </c>
      <c r="M212" s="19" t="str">
        <f>IFERROR(Таблица624[[#This Row],[Общее кол-во шт]]*Таблица624[[#This Row],[Оптовая цена USD за 1шт]],"")</f>
        <v/>
      </c>
      <c r="N212" s="49"/>
    </row>
    <row r="213" spans="1:14" ht="22.5" customHeight="1">
      <c r="A213" s="44" t="s">
        <v>10046</v>
      </c>
      <c r="B213" s="14">
        <v>8809707277447</v>
      </c>
      <c r="C213" s="50" t="s">
        <v>10047</v>
      </c>
      <c r="D213" s="46" t="s">
        <v>10048</v>
      </c>
      <c r="E213" s="16">
        <v>12000</v>
      </c>
      <c r="F213" s="15">
        <v>0.59</v>
      </c>
      <c r="G213" s="47">
        <v>40</v>
      </c>
      <c r="H213" s="55">
        <f>Таблица624[[#This Row],[Коэфициент стоимости]]*Таблица624[[#This Row],[Розничная цена KRW]]</f>
        <v>7080</v>
      </c>
      <c r="I213" s="17" t="str">
        <f>IF($H$1="","Введите курс",Таблица624[[#This Row],[Оптовая цена KRW за 1шт]]/$H$1)</f>
        <v>Введите курс</v>
      </c>
      <c r="J213" s="48"/>
      <c r="K213" s="18">
        <f>Таблица624[[#This Row],[Заказ коробок ]]*Таблица624[[#This Row],[Кол-во шт в коробке]]</f>
        <v>0</v>
      </c>
      <c r="L213" s="54">
        <f>Таблица624[[#This Row],[Общее кол-во шт]]*Таблица624[[#This Row],[Оптовая цена KRW за 1шт]]</f>
        <v>0</v>
      </c>
      <c r="M213" s="19" t="str">
        <f>IFERROR(Таблица624[[#This Row],[Общее кол-во шт]]*Таблица624[[#This Row],[Оптовая цена USD за 1шт]],"")</f>
        <v/>
      </c>
      <c r="N213" s="49"/>
    </row>
    <row r="214" spans="1:14" ht="22.5" customHeight="1">
      <c r="A214" s="44" t="s">
        <v>10049</v>
      </c>
      <c r="B214" s="14">
        <v>8809652908571</v>
      </c>
      <c r="C214" s="50" t="s">
        <v>10050</v>
      </c>
      <c r="D214" s="46" t="s">
        <v>10051</v>
      </c>
      <c r="E214" s="16">
        <v>12000</v>
      </c>
      <c r="F214" s="15">
        <v>0.59</v>
      </c>
      <c r="G214" s="47">
        <v>42</v>
      </c>
      <c r="H214" s="55">
        <f>Таблица624[[#This Row],[Коэфициент стоимости]]*Таблица624[[#This Row],[Розничная цена KRW]]</f>
        <v>7080</v>
      </c>
      <c r="I214" s="17" t="str">
        <f>IF($H$1="","Введите курс",Таблица624[[#This Row],[Оптовая цена KRW за 1шт]]/$H$1)</f>
        <v>Введите курс</v>
      </c>
      <c r="J214" s="48"/>
      <c r="K214" s="18">
        <f>Таблица624[[#This Row],[Заказ коробок ]]*Таблица624[[#This Row],[Кол-во шт в коробке]]</f>
        <v>0</v>
      </c>
      <c r="L214" s="54">
        <f>Таблица624[[#This Row],[Общее кол-во шт]]*Таблица624[[#This Row],[Оптовая цена KRW за 1шт]]</f>
        <v>0</v>
      </c>
      <c r="M214" s="19" t="str">
        <f>IFERROR(Таблица624[[#This Row],[Общее кол-во шт]]*Таблица624[[#This Row],[Оптовая цена USD за 1шт]],"")</f>
        <v/>
      </c>
      <c r="N214" s="49"/>
    </row>
    <row r="215" spans="1:14" ht="22.5" customHeight="1">
      <c r="A215" s="44" t="s">
        <v>10052</v>
      </c>
      <c r="B215" s="14">
        <v>8809612873178</v>
      </c>
      <c r="C215" s="50" t="s">
        <v>10053</v>
      </c>
      <c r="D215" s="46" t="s">
        <v>10054</v>
      </c>
      <c r="E215" s="16">
        <v>7000</v>
      </c>
      <c r="F215" s="15">
        <v>0.59</v>
      </c>
      <c r="G215" s="47">
        <v>60</v>
      </c>
      <c r="H215" s="55">
        <f>Таблица624[[#This Row],[Коэфициент стоимости]]*Таблица624[[#This Row],[Розничная цена KRW]]</f>
        <v>4130</v>
      </c>
      <c r="I215" s="17" t="str">
        <f>IF($H$1="","Введите курс",Таблица624[[#This Row],[Оптовая цена KRW за 1шт]]/$H$1)</f>
        <v>Введите курс</v>
      </c>
      <c r="J215" s="48"/>
      <c r="K215" s="18">
        <f>Таблица624[[#This Row],[Заказ коробок ]]*Таблица624[[#This Row],[Кол-во шт в коробке]]</f>
        <v>0</v>
      </c>
      <c r="L215" s="54">
        <f>Таблица624[[#This Row],[Общее кол-во шт]]*Таблица624[[#This Row],[Оптовая цена KRW за 1шт]]</f>
        <v>0</v>
      </c>
      <c r="M215" s="19" t="str">
        <f>IFERROR(Таблица624[[#This Row],[Общее кол-во шт]]*Таблица624[[#This Row],[Оптовая цена USD за 1шт]],"")</f>
        <v/>
      </c>
      <c r="N215" s="49"/>
    </row>
    <row r="216" spans="1:14" ht="22.5" customHeight="1">
      <c r="A216" s="44" t="s">
        <v>10055</v>
      </c>
      <c r="B216" s="14">
        <v>8809707267295</v>
      </c>
      <c r="C216" s="50" t="s">
        <v>10056</v>
      </c>
      <c r="D216" s="46" t="s">
        <v>10057</v>
      </c>
      <c r="E216" s="16">
        <v>20000</v>
      </c>
      <c r="F216" s="15">
        <v>0.59</v>
      </c>
      <c r="G216" s="47">
        <v>48</v>
      </c>
      <c r="H216" s="55">
        <f>Таблица624[[#This Row],[Коэфициент стоимости]]*Таблица624[[#This Row],[Розничная цена KRW]]</f>
        <v>11800</v>
      </c>
      <c r="I216" s="17" t="str">
        <f>IF($H$1="","Введите курс",Таблица624[[#This Row],[Оптовая цена KRW за 1шт]]/$H$1)</f>
        <v>Введите курс</v>
      </c>
      <c r="J216" s="48"/>
      <c r="K216" s="18">
        <f>Таблица624[[#This Row],[Заказ коробок ]]*Таблица624[[#This Row],[Кол-во шт в коробке]]</f>
        <v>0</v>
      </c>
      <c r="L216" s="54">
        <f>Таблица624[[#This Row],[Общее кол-во шт]]*Таблица624[[#This Row],[Оптовая цена KRW за 1шт]]</f>
        <v>0</v>
      </c>
      <c r="M216" s="19" t="str">
        <f>IFERROR(Таблица624[[#This Row],[Общее кол-во шт]]*Таблица624[[#This Row],[Оптовая цена USD за 1шт]],"")</f>
        <v/>
      </c>
      <c r="N216" s="49"/>
    </row>
    <row r="217" spans="1:14" ht="22.5" customHeight="1">
      <c r="A217" s="44" t="s">
        <v>10058</v>
      </c>
      <c r="B217" s="14">
        <v>8809707252819</v>
      </c>
      <c r="C217" s="50" t="s">
        <v>10059</v>
      </c>
      <c r="D217" s="46" t="s">
        <v>10060</v>
      </c>
      <c r="E217" s="16">
        <v>10000</v>
      </c>
      <c r="F217" s="15">
        <v>0.59</v>
      </c>
      <c r="G217" s="47">
        <v>40</v>
      </c>
      <c r="H217" s="55">
        <f>Таблица624[[#This Row],[Коэфициент стоимости]]*Таблица624[[#This Row],[Розничная цена KRW]]</f>
        <v>5900</v>
      </c>
      <c r="I217" s="17" t="str">
        <f>IF($H$1="","Введите курс",Таблица624[[#This Row],[Оптовая цена KRW за 1шт]]/$H$1)</f>
        <v>Введите курс</v>
      </c>
      <c r="J217" s="48"/>
      <c r="K217" s="18">
        <f>Таблица624[[#This Row],[Заказ коробок ]]*Таблица624[[#This Row],[Кол-во шт в коробке]]</f>
        <v>0</v>
      </c>
      <c r="L217" s="54">
        <f>Таблица624[[#This Row],[Общее кол-во шт]]*Таблица624[[#This Row],[Оптовая цена KRW за 1шт]]</f>
        <v>0</v>
      </c>
      <c r="M217" s="19" t="str">
        <f>IFERROR(Таблица624[[#This Row],[Общее кол-во шт]]*Таблица624[[#This Row],[Оптовая цена USD за 1шт]],"")</f>
        <v/>
      </c>
      <c r="N217" s="49"/>
    </row>
    <row r="218" spans="1:14" ht="22.5" customHeight="1">
      <c r="A218" s="44" t="s">
        <v>10061</v>
      </c>
      <c r="B218" s="14">
        <v>8809707252826</v>
      </c>
      <c r="C218" s="50" t="s">
        <v>10062</v>
      </c>
      <c r="D218" s="46" t="s">
        <v>10063</v>
      </c>
      <c r="E218" s="16">
        <v>8000</v>
      </c>
      <c r="F218" s="15">
        <v>0.59</v>
      </c>
      <c r="G218" s="47">
        <v>40</v>
      </c>
      <c r="H218" s="55">
        <f>Таблица624[[#This Row],[Коэфициент стоимости]]*Таблица624[[#This Row],[Розничная цена KRW]]</f>
        <v>4720</v>
      </c>
      <c r="I218" s="17" t="str">
        <f>IF($H$1="","Введите курс",Таблица624[[#This Row],[Оптовая цена KRW за 1шт]]/$H$1)</f>
        <v>Введите курс</v>
      </c>
      <c r="J218" s="48"/>
      <c r="K218" s="18">
        <f>Таблица624[[#This Row],[Заказ коробок ]]*Таблица624[[#This Row],[Кол-во шт в коробке]]</f>
        <v>0</v>
      </c>
      <c r="L218" s="54">
        <f>Таблица624[[#This Row],[Общее кол-во шт]]*Таблица624[[#This Row],[Оптовая цена KRW за 1шт]]</f>
        <v>0</v>
      </c>
      <c r="M218" s="19" t="str">
        <f>IFERROR(Таблица624[[#This Row],[Общее кол-во шт]]*Таблица624[[#This Row],[Оптовая цена USD за 1шт]],"")</f>
        <v/>
      </c>
      <c r="N218" s="49"/>
    </row>
    <row r="219" spans="1:14" ht="22.5" customHeight="1">
      <c r="A219" s="44" t="s">
        <v>10064</v>
      </c>
      <c r="B219" s="14">
        <v>8809707252833</v>
      </c>
      <c r="C219" s="50" t="s">
        <v>10065</v>
      </c>
      <c r="D219" s="46" t="s">
        <v>10063</v>
      </c>
      <c r="E219" s="16">
        <v>12000</v>
      </c>
      <c r="F219" s="15">
        <v>0.59</v>
      </c>
      <c r="G219" s="47">
        <v>24</v>
      </c>
      <c r="H219" s="55">
        <f>Таблица624[[#This Row],[Коэфициент стоимости]]*Таблица624[[#This Row],[Розничная цена KRW]]</f>
        <v>7080</v>
      </c>
      <c r="I219" s="17" t="str">
        <f>IF($H$1="","Введите курс",Таблица624[[#This Row],[Оптовая цена KRW за 1шт]]/$H$1)</f>
        <v>Введите курс</v>
      </c>
      <c r="J219" s="48"/>
      <c r="K219" s="18">
        <f>Таблица624[[#This Row],[Заказ коробок ]]*Таблица624[[#This Row],[Кол-во шт в коробке]]</f>
        <v>0</v>
      </c>
      <c r="L219" s="54">
        <f>Таблица624[[#This Row],[Общее кол-во шт]]*Таблица624[[#This Row],[Оптовая цена KRW за 1шт]]</f>
        <v>0</v>
      </c>
      <c r="M219" s="19" t="str">
        <f>IFERROR(Таблица624[[#This Row],[Общее кол-во шт]]*Таблица624[[#This Row],[Оптовая цена USD за 1шт]],"")</f>
        <v/>
      </c>
      <c r="N219" s="49"/>
    </row>
    <row r="220" spans="1:14" ht="22.5" customHeight="1">
      <c r="A220" s="44" t="s">
        <v>10066</v>
      </c>
      <c r="B220" s="14">
        <v>8809612863339</v>
      </c>
      <c r="C220" s="50" t="s">
        <v>10067</v>
      </c>
      <c r="D220" s="46" t="s">
        <v>10068</v>
      </c>
      <c r="E220" s="16">
        <v>15000</v>
      </c>
      <c r="F220" s="15">
        <v>0.59</v>
      </c>
      <c r="G220" s="47">
        <v>40</v>
      </c>
      <c r="H220" s="55">
        <f>Таблица624[[#This Row],[Коэфициент стоимости]]*Таблица624[[#This Row],[Розничная цена KRW]]</f>
        <v>8850</v>
      </c>
      <c r="I220" s="17" t="str">
        <f>IF($H$1="","Введите курс",Таблица624[[#This Row],[Оптовая цена KRW за 1шт]]/$H$1)</f>
        <v>Введите курс</v>
      </c>
      <c r="J220" s="48"/>
      <c r="K220" s="18">
        <f>Таблица624[[#This Row],[Заказ коробок ]]*Таблица624[[#This Row],[Кол-во шт в коробке]]</f>
        <v>0</v>
      </c>
      <c r="L220" s="54">
        <f>Таблица624[[#This Row],[Общее кол-во шт]]*Таблица624[[#This Row],[Оптовая цена KRW за 1шт]]</f>
        <v>0</v>
      </c>
      <c r="M220" s="19" t="str">
        <f>IFERROR(Таблица624[[#This Row],[Общее кол-во шт]]*Таблица624[[#This Row],[Оптовая цена USD за 1шт]],"")</f>
        <v/>
      </c>
      <c r="N220" s="49"/>
    </row>
    <row r="221" spans="1:14" ht="22.5" customHeight="1">
      <c r="A221" s="44" t="s">
        <v>10069</v>
      </c>
      <c r="B221" s="14">
        <v>8809612863346</v>
      </c>
      <c r="C221" s="50" t="s">
        <v>10070</v>
      </c>
      <c r="D221" s="46" t="s">
        <v>10071</v>
      </c>
      <c r="E221" s="16">
        <v>15000</v>
      </c>
      <c r="F221" s="15">
        <v>0.59</v>
      </c>
      <c r="G221" s="47">
        <v>30</v>
      </c>
      <c r="H221" s="55">
        <f>Таблица624[[#This Row],[Коэфициент стоимости]]*Таблица624[[#This Row],[Розничная цена KRW]]</f>
        <v>8850</v>
      </c>
      <c r="I221" s="17" t="str">
        <f>IF($H$1="","Введите курс",Таблица624[[#This Row],[Оптовая цена KRW за 1шт]]/$H$1)</f>
        <v>Введите курс</v>
      </c>
      <c r="J221" s="48"/>
      <c r="K221" s="18">
        <f>Таблица624[[#This Row],[Заказ коробок ]]*Таблица624[[#This Row],[Кол-во шт в коробке]]</f>
        <v>0</v>
      </c>
      <c r="L221" s="54">
        <f>Таблица624[[#This Row],[Общее кол-во шт]]*Таблица624[[#This Row],[Оптовая цена KRW за 1шт]]</f>
        <v>0</v>
      </c>
      <c r="M221" s="19" t="str">
        <f>IFERROR(Таблица624[[#This Row],[Общее кол-во шт]]*Таблица624[[#This Row],[Оптовая цена USD за 1шт]],"")</f>
        <v/>
      </c>
      <c r="N221" s="49"/>
    </row>
    <row r="222" spans="1:14" ht="22.5" customHeight="1">
      <c r="A222" s="44" t="s">
        <v>10072</v>
      </c>
      <c r="B222" s="14">
        <v>8809612863353</v>
      </c>
      <c r="C222" s="50" t="s">
        <v>10073</v>
      </c>
      <c r="D222" s="46" t="s">
        <v>10074</v>
      </c>
      <c r="E222" s="16">
        <v>17000</v>
      </c>
      <c r="F222" s="15">
        <v>0.59</v>
      </c>
      <c r="G222" s="47">
        <v>30</v>
      </c>
      <c r="H222" s="55">
        <f>Таблица624[[#This Row],[Коэфициент стоимости]]*Таблица624[[#This Row],[Розничная цена KRW]]</f>
        <v>10030</v>
      </c>
      <c r="I222" s="17" t="str">
        <f>IF($H$1="","Введите курс",Таблица624[[#This Row],[Оптовая цена KRW за 1шт]]/$H$1)</f>
        <v>Введите курс</v>
      </c>
      <c r="J222" s="48"/>
      <c r="K222" s="18">
        <f>Таблица624[[#This Row],[Заказ коробок ]]*Таблица624[[#This Row],[Кол-во шт в коробке]]</f>
        <v>0</v>
      </c>
      <c r="L222" s="54">
        <f>Таблица624[[#This Row],[Общее кол-во шт]]*Таблица624[[#This Row],[Оптовая цена KRW за 1шт]]</f>
        <v>0</v>
      </c>
      <c r="M222" s="19" t="str">
        <f>IFERROR(Таблица624[[#This Row],[Общее кол-во шт]]*Таблица624[[#This Row],[Оптовая цена USD за 1шт]],"")</f>
        <v/>
      </c>
      <c r="N222" s="49"/>
    </row>
    <row r="223" spans="1:14" ht="22.5" customHeight="1">
      <c r="A223" s="44" t="s">
        <v>10075</v>
      </c>
      <c r="B223" s="14">
        <v>8809612863360</v>
      </c>
      <c r="C223" s="50" t="s">
        <v>10076</v>
      </c>
      <c r="D223" s="46" t="s">
        <v>10077</v>
      </c>
      <c r="E223" s="16">
        <v>17000</v>
      </c>
      <c r="F223" s="15">
        <v>0.59</v>
      </c>
      <c r="G223" s="47">
        <v>30</v>
      </c>
      <c r="H223" s="55">
        <f>Таблица624[[#This Row],[Коэфициент стоимости]]*Таблица624[[#This Row],[Розничная цена KRW]]</f>
        <v>10030</v>
      </c>
      <c r="I223" s="17" t="str">
        <f>IF($H$1="","Введите курс",Таблица624[[#This Row],[Оптовая цена KRW за 1шт]]/$H$1)</f>
        <v>Введите курс</v>
      </c>
      <c r="J223" s="48"/>
      <c r="K223" s="18">
        <f>Таблица624[[#This Row],[Заказ коробок ]]*Таблица624[[#This Row],[Кол-во шт в коробке]]</f>
        <v>0</v>
      </c>
      <c r="L223" s="54">
        <f>Таблица624[[#This Row],[Общее кол-во шт]]*Таблица624[[#This Row],[Оптовая цена KRW за 1шт]]</f>
        <v>0</v>
      </c>
      <c r="M223" s="19" t="str">
        <f>IFERROR(Таблица624[[#This Row],[Общее кол-во шт]]*Таблица624[[#This Row],[Оптовая цена USD за 1шт]],"")</f>
        <v/>
      </c>
      <c r="N223" s="49"/>
    </row>
    <row r="224" spans="1:14" ht="22.5" customHeight="1">
      <c r="A224" s="44" t="s">
        <v>10078</v>
      </c>
      <c r="B224" s="14">
        <v>8809612864657</v>
      </c>
      <c r="C224" s="50" t="s">
        <v>10079</v>
      </c>
      <c r="D224" s="46" t="s">
        <v>10080</v>
      </c>
      <c r="E224" s="16">
        <v>9000</v>
      </c>
      <c r="F224" s="15">
        <v>0.59</v>
      </c>
      <c r="G224" s="47">
        <v>144</v>
      </c>
      <c r="H224" s="55">
        <f>Таблица624[[#This Row],[Коэфициент стоимости]]*Таблица624[[#This Row],[Розничная цена KRW]]</f>
        <v>5310</v>
      </c>
      <c r="I224" s="17" t="str">
        <f>IF($H$1="","Введите курс",Таблица624[[#This Row],[Оптовая цена KRW за 1шт]]/$H$1)</f>
        <v>Введите курс</v>
      </c>
      <c r="J224" s="48"/>
      <c r="K224" s="18">
        <f>Таблица624[[#This Row],[Заказ коробок ]]*Таблица624[[#This Row],[Кол-во шт в коробке]]</f>
        <v>0</v>
      </c>
      <c r="L224" s="54">
        <f>Таблица624[[#This Row],[Общее кол-во шт]]*Таблица624[[#This Row],[Оптовая цена KRW за 1шт]]</f>
        <v>0</v>
      </c>
      <c r="M224" s="19" t="str">
        <f>IFERROR(Таблица624[[#This Row],[Общее кол-во шт]]*Таблица624[[#This Row],[Оптовая цена USD за 1шт]],"")</f>
        <v/>
      </c>
      <c r="N224" s="49"/>
    </row>
    <row r="225" spans="1:14" ht="22.5" customHeight="1">
      <c r="A225" s="44" t="s">
        <v>10081</v>
      </c>
      <c r="B225" s="14">
        <v>8809612858922</v>
      </c>
      <c r="C225" s="50" t="s">
        <v>10082</v>
      </c>
      <c r="D225" s="46" t="s">
        <v>10083</v>
      </c>
      <c r="E225" s="16">
        <v>25000</v>
      </c>
      <c r="F225" s="15">
        <v>0.59</v>
      </c>
      <c r="G225" s="47">
        <v>42</v>
      </c>
      <c r="H225" s="55">
        <f>Таблица624[[#This Row],[Коэфициент стоимости]]*Таблица624[[#This Row],[Розничная цена KRW]]</f>
        <v>14750</v>
      </c>
      <c r="I225" s="17" t="str">
        <f>IF($H$1="","Введите курс",Таблица624[[#This Row],[Оптовая цена KRW за 1шт]]/$H$1)</f>
        <v>Введите курс</v>
      </c>
      <c r="J225" s="48"/>
      <c r="K225" s="18">
        <f>Таблица624[[#This Row],[Заказ коробок ]]*Таблица624[[#This Row],[Кол-во шт в коробке]]</f>
        <v>0</v>
      </c>
      <c r="L225" s="54">
        <f>Таблица624[[#This Row],[Общее кол-во шт]]*Таблица624[[#This Row],[Оптовая цена KRW за 1шт]]</f>
        <v>0</v>
      </c>
      <c r="M225" s="19" t="str">
        <f>IFERROR(Таблица624[[#This Row],[Общее кол-во шт]]*Таблица624[[#This Row],[Оптовая цена USD за 1шт]],"")</f>
        <v/>
      </c>
      <c r="N225" s="49"/>
    </row>
    <row r="226" spans="1:14" ht="22.5" customHeight="1">
      <c r="A226" s="44" t="s">
        <v>10084</v>
      </c>
      <c r="B226" s="14">
        <v>8809612858946</v>
      </c>
      <c r="C226" s="50" t="s">
        <v>10085</v>
      </c>
      <c r="D226" s="46" t="s">
        <v>10086</v>
      </c>
      <c r="E226" s="16">
        <v>25000</v>
      </c>
      <c r="F226" s="15">
        <v>0.59</v>
      </c>
      <c r="G226" s="47">
        <v>42</v>
      </c>
      <c r="H226" s="55">
        <f>Таблица624[[#This Row],[Коэфициент стоимости]]*Таблица624[[#This Row],[Розничная цена KRW]]</f>
        <v>14750</v>
      </c>
      <c r="I226" s="17" t="str">
        <f>IF($H$1="","Введите курс",Таблица624[[#This Row],[Оптовая цена KRW за 1шт]]/$H$1)</f>
        <v>Введите курс</v>
      </c>
      <c r="J226" s="48"/>
      <c r="K226" s="18">
        <f>Таблица624[[#This Row],[Заказ коробок ]]*Таблица624[[#This Row],[Кол-во шт в коробке]]</f>
        <v>0</v>
      </c>
      <c r="L226" s="54">
        <f>Таблица624[[#This Row],[Общее кол-во шт]]*Таблица624[[#This Row],[Оптовая цена KRW за 1шт]]</f>
        <v>0</v>
      </c>
      <c r="M226" s="19" t="str">
        <f>IFERROR(Таблица624[[#This Row],[Общее кол-во шт]]*Таблица624[[#This Row],[Оптовая цена USD за 1шт]],"")</f>
        <v/>
      </c>
      <c r="N226" s="49"/>
    </row>
    <row r="227" spans="1:14" ht="22.5" customHeight="1">
      <c r="A227" s="44" t="s">
        <v>10087</v>
      </c>
      <c r="B227" s="14">
        <v>8809612858953</v>
      </c>
      <c r="C227" s="50" t="s">
        <v>10088</v>
      </c>
      <c r="D227" s="46" t="s">
        <v>10089</v>
      </c>
      <c r="E227" s="16">
        <v>25000</v>
      </c>
      <c r="F227" s="15">
        <v>0.59</v>
      </c>
      <c r="G227" s="47">
        <v>42</v>
      </c>
      <c r="H227" s="55">
        <f>Таблица624[[#This Row],[Коэфициент стоимости]]*Таблица624[[#This Row],[Розничная цена KRW]]</f>
        <v>14750</v>
      </c>
      <c r="I227" s="17" t="str">
        <f>IF($H$1="","Введите курс",Таблица624[[#This Row],[Оптовая цена KRW за 1шт]]/$H$1)</f>
        <v>Введите курс</v>
      </c>
      <c r="J227" s="48"/>
      <c r="K227" s="18">
        <f>Таблица624[[#This Row],[Заказ коробок ]]*Таблица624[[#This Row],[Кол-во шт в коробке]]</f>
        <v>0</v>
      </c>
      <c r="L227" s="54">
        <f>Таблица624[[#This Row],[Общее кол-во шт]]*Таблица624[[#This Row],[Оптовая цена KRW за 1шт]]</f>
        <v>0</v>
      </c>
      <c r="M227" s="19" t="str">
        <f>IFERROR(Таблица624[[#This Row],[Общее кол-во шт]]*Таблица624[[#This Row],[Оптовая цена USD за 1шт]],"")</f>
        <v/>
      </c>
      <c r="N227" s="49"/>
    </row>
    <row r="228" spans="1:14" ht="22.5" customHeight="1">
      <c r="A228" s="44" t="s">
        <v>10090</v>
      </c>
      <c r="B228" s="14">
        <v>8809612858960</v>
      </c>
      <c r="C228" s="50" t="s">
        <v>10091</v>
      </c>
      <c r="D228" s="46" t="s">
        <v>10092</v>
      </c>
      <c r="E228" s="16">
        <v>19000</v>
      </c>
      <c r="F228" s="15">
        <v>0.59</v>
      </c>
      <c r="G228" s="47">
        <v>36</v>
      </c>
      <c r="H228" s="55">
        <f>Таблица624[[#This Row],[Коэфициент стоимости]]*Таблица624[[#This Row],[Розничная цена KRW]]</f>
        <v>11210</v>
      </c>
      <c r="I228" s="17" t="str">
        <f>IF($H$1="","Введите курс",Таблица624[[#This Row],[Оптовая цена KRW за 1шт]]/$H$1)</f>
        <v>Введите курс</v>
      </c>
      <c r="J228" s="48"/>
      <c r="K228" s="18">
        <f>Таблица624[[#This Row],[Заказ коробок ]]*Таблица624[[#This Row],[Кол-во шт в коробке]]</f>
        <v>0</v>
      </c>
      <c r="L228" s="54">
        <f>Таблица624[[#This Row],[Общее кол-во шт]]*Таблица624[[#This Row],[Оптовая цена KRW за 1шт]]</f>
        <v>0</v>
      </c>
      <c r="M228" s="19" t="str">
        <f>IFERROR(Таблица624[[#This Row],[Общее кол-во шт]]*Таблица624[[#This Row],[Оптовая цена USD за 1шт]],"")</f>
        <v/>
      </c>
      <c r="N228" s="49"/>
    </row>
    <row r="229" spans="1:14" ht="22.5" customHeight="1">
      <c r="A229" s="44" t="s">
        <v>10093</v>
      </c>
      <c r="B229" s="14">
        <v>8809612858977</v>
      </c>
      <c r="C229" s="50" t="s">
        <v>10094</v>
      </c>
      <c r="D229" s="46" t="s">
        <v>10095</v>
      </c>
      <c r="E229" s="16">
        <v>22000</v>
      </c>
      <c r="F229" s="15">
        <v>0.59</v>
      </c>
      <c r="G229" s="47">
        <v>42</v>
      </c>
      <c r="H229" s="55">
        <f>Таблица624[[#This Row],[Коэфициент стоимости]]*Таблица624[[#This Row],[Розничная цена KRW]]</f>
        <v>12980</v>
      </c>
      <c r="I229" s="17" t="str">
        <f>IF($H$1="","Введите курс",Таблица624[[#This Row],[Оптовая цена KRW за 1шт]]/$H$1)</f>
        <v>Введите курс</v>
      </c>
      <c r="J229" s="48"/>
      <c r="K229" s="18">
        <f>Таблица624[[#This Row],[Заказ коробок ]]*Таблица624[[#This Row],[Кол-во шт в коробке]]</f>
        <v>0</v>
      </c>
      <c r="L229" s="54">
        <f>Таблица624[[#This Row],[Общее кол-во шт]]*Таблица624[[#This Row],[Оптовая цена KRW за 1шт]]</f>
        <v>0</v>
      </c>
      <c r="M229" s="19" t="str">
        <f>IFERROR(Таблица624[[#This Row],[Общее кол-во шт]]*Таблица624[[#This Row],[Оптовая цена USD за 1шт]],"")</f>
        <v/>
      </c>
      <c r="N229" s="49"/>
    </row>
    <row r="230" spans="1:14" ht="22.5" customHeight="1">
      <c r="A230" s="44" t="s">
        <v>10096</v>
      </c>
      <c r="B230" s="14">
        <v>8809612858984</v>
      </c>
      <c r="C230" s="50" t="s">
        <v>10097</v>
      </c>
      <c r="D230" s="46" t="s">
        <v>10098</v>
      </c>
      <c r="E230" s="16">
        <v>22000</v>
      </c>
      <c r="F230" s="15">
        <v>0.59</v>
      </c>
      <c r="G230" s="47">
        <v>40</v>
      </c>
      <c r="H230" s="55">
        <f>Таблица624[[#This Row],[Коэфициент стоимости]]*Таблица624[[#This Row],[Розничная цена KRW]]</f>
        <v>12980</v>
      </c>
      <c r="I230" s="17" t="str">
        <f>IF($H$1="","Введите курс",Таблица624[[#This Row],[Оптовая цена KRW за 1шт]]/$H$1)</f>
        <v>Введите курс</v>
      </c>
      <c r="J230" s="48"/>
      <c r="K230" s="18">
        <f>Таблица624[[#This Row],[Заказ коробок ]]*Таблица624[[#This Row],[Кол-во шт в коробке]]</f>
        <v>0</v>
      </c>
      <c r="L230" s="54">
        <f>Таблица624[[#This Row],[Общее кол-во шт]]*Таблица624[[#This Row],[Оптовая цена KRW за 1шт]]</f>
        <v>0</v>
      </c>
      <c r="M230" s="19" t="str">
        <f>IFERROR(Таблица624[[#This Row],[Общее кол-во шт]]*Таблица624[[#This Row],[Оптовая цена USD за 1шт]],"")</f>
        <v/>
      </c>
      <c r="N230" s="49"/>
    </row>
    <row r="231" spans="1:14" ht="22.5" customHeight="1">
      <c r="A231" s="44" t="s">
        <v>10099</v>
      </c>
      <c r="B231" s="14">
        <v>8809612875868</v>
      </c>
      <c r="C231" s="50" t="s">
        <v>10100</v>
      </c>
      <c r="D231" s="46" t="s">
        <v>10101</v>
      </c>
      <c r="E231" s="16">
        <v>9000</v>
      </c>
      <c r="F231" s="15">
        <v>0.59</v>
      </c>
      <c r="G231" s="47">
        <v>48</v>
      </c>
      <c r="H231" s="55">
        <f>Таблица624[[#This Row],[Коэфициент стоимости]]*Таблица624[[#This Row],[Розничная цена KRW]]</f>
        <v>5310</v>
      </c>
      <c r="I231" s="17" t="str">
        <f>IF($H$1="","Введите курс",Таблица624[[#This Row],[Оптовая цена KRW за 1шт]]/$H$1)</f>
        <v>Введите курс</v>
      </c>
      <c r="J231" s="48"/>
      <c r="K231" s="18">
        <f>Таблица624[[#This Row],[Заказ коробок ]]*Таблица624[[#This Row],[Кол-во шт в коробке]]</f>
        <v>0</v>
      </c>
      <c r="L231" s="54">
        <f>Таблица624[[#This Row],[Общее кол-во шт]]*Таблица624[[#This Row],[Оптовая цена KRW за 1шт]]</f>
        <v>0</v>
      </c>
      <c r="M231" s="19" t="str">
        <f>IFERROR(Таблица624[[#This Row],[Общее кол-во шт]]*Таблица624[[#This Row],[Оптовая цена USD за 1шт]],"")</f>
        <v/>
      </c>
      <c r="N231" s="49"/>
    </row>
    <row r="232" spans="1:14" ht="22.5" customHeight="1">
      <c r="A232" s="44" t="s">
        <v>10102</v>
      </c>
      <c r="B232" s="14">
        <v>8809612875875</v>
      </c>
      <c r="C232" s="50" t="s">
        <v>10103</v>
      </c>
      <c r="D232" s="46" t="s">
        <v>10104</v>
      </c>
      <c r="E232" s="16">
        <v>9000</v>
      </c>
      <c r="F232" s="15">
        <v>0.59</v>
      </c>
      <c r="G232" s="47">
        <v>48</v>
      </c>
      <c r="H232" s="55">
        <f>Таблица624[[#This Row],[Коэфициент стоимости]]*Таблица624[[#This Row],[Розничная цена KRW]]</f>
        <v>5310</v>
      </c>
      <c r="I232" s="17" t="str">
        <f>IF($H$1="","Введите курс",Таблица624[[#This Row],[Оптовая цена KRW за 1шт]]/$H$1)</f>
        <v>Введите курс</v>
      </c>
      <c r="J232" s="48"/>
      <c r="K232" s="18">
        <f>Таблица624[[#This Row],[Заказ коробок ]]*Таблица624[[#This Row],[Кол-во шт в коробке]]</f>
        <v>0</v>
      </c>
      <c r="L232" s="54">
        <f>Таблица624[[#This Row],[Общее кол-во шт]]*Таблица624[[#This Row],[Оптовая цена KRW за 1шт]]</f>
        <v>0</v>
      </c>
      <c r="M232" s="19" t="str">
        <f>IFERROR(Таблица624[[#This Row],[Общее кол-во шт]]*Таблица624[[#This Row],[Оптовая цена USD за 1шт]],"")</f>
        <v/>
      </c>
      <c r="N232" s="49"/>
    </row>
    <row r="233" spans="1:14" ht="22.5" customHeight="1">
      <c r="A233" s="44" t="s">
        <v>10105</v>
      </c>
      <c r="B233" s="14">
        <v>8809612875882</v>
      </c>
      <c r="C233" s="50" t="s">
        <v>10106</v>
      </c>
      <c r="D233" s="46" t="s">
        <v>10107</v>
      </c>
      <c r="E233" s="16">
        <v>9000</v>
      </c>
      <c r="F233" s="15">
        <v>0.59</v>
      </c>
      <c r="G233" s="47">
        <v>48</v>
      </c>
      <c r="H233" s="55">
        <f>Таблица624[[#This Row],[Коэфициент стоимости]]*Таблица624[[#This Row],[Розничная цена KRW]]</f>
        <v>5310</v>
      </c>
      <c r="I233" s="17" t="str">
        <f>IF($H$1="","Введите курс",Таблица624[[#This Row],[Оптовая цена KRW за 1шт]]/$H$1)</f>
        <v>Введите курс</v>
      </c>
      <c r="J233" s="48"/>
      <c r="K233" s="18">
        <f>Таблица624[[#This Row],[Заказ коробок ]]*Таблица624[[#This Row],[Кол-во шт в коробке]]</f>
        <v>0</v>
      </c>
      <c r="L233" s="54">
        <f>Таблица624[[#This Row],[Общее кол-во шт]]*Таблица624[[#This Row],[Оптовая цена KRW за 1шт]]</f>
        <v>0</v>
      </c>
      <c r="M233" s="19" t="str">
        <f>IFERROR(Таблица624[[#This Row],[Общее кол-во шт]]*Таблица624[[#This Row],[Оптовая цена USD за 1шт]],"")</f>
        <v/>
      </c>
      <c r="N233" s="49"/>
    </row>
    <row r="234" spans="1:14" ht="22.5" customHeight="1">
      <c r="A234" s="44" t="s">
        <v>10108</v>
      </c>
      <c r="B234" s="14">
        <v>8809612875899</v>
      </c>
      <c r="C234" s="50" t="s">
        <v>10109</v>
      </c>
      <c r="D234" s="46" t="s">
        <v>10110</v>
      </c>
      <c r="E234" s="16">
        <v>8000</v>
      </c>
      <c r="F234" s="15">
        <v>0.59</v>
      </c>
      <c r="G234" s="47">
        <v>48</v>
      </c>
      <c r="H234" s="55">
        <f>Таблица624[[#This Row],[Коэфициент стоимости]]*Таблица624[[#This Row],[Розничная цена KRW]]</f>
        <v>4720</v>
      </c>
      <c r="I234" s="17" t="str">
        <f>IF($H$1="","Введите курс",Таблица624[[#This Row],[Оптовая цена KRW за 1шт]]/$H$1)</f>
        <v>Введите курс</v>
      </c>
      <c r="J234" s="48"/>
      <c r="K234" s="18">
        <f>Таблица624[[#This Row],[Заказ коробок ]]*Таблица624[[#This Row],[Кол-во шт в коробке]]</f>
        <v>0</v>
      </c>
      <c r="L234" s="54">
        <f>Таблица624[[#This Row],[Общее кол-во шт]]*Таблица624[[#This Row],[Оптовая цена KRW за 1шт]]</f>
        <v>0</v>
      </c>
      <c r="M234" s="19" t="str">
        <f>IFERROR(Таблица624[[#This Row],[Общее кол-во шт]]*Таблица624[[#This Row],[Оптовая цена USD за 1шт]],"")</f>
        <v/>
      </c>
      <c r="N234" s="49"/>
    </row>
    <row r="235" spans="1:14" ht="22.5" customHeight="1">
      <c r="A235" s="44" t="s">
        <v>10111</v>
      </c>
      <c r="B235" s="14">
        <v>8809612875905</v>
      </c>
      <c r="C235" s="50" t="s">
        <v>10112</v>
      </c>
      <c r="D235" s="46" t="s">
        <v>10113</v>
      </c>
      <c r="E235" s="16">
        <v>16000</v>
      </c>
      <c r="F235" s="15">
        <v>0.59</v>
      </c>
      <c r="G235" s="47">
        <v>70</v>
      </c>
      <c r="H235" s="55">
        <f>Таблица624[[#This Row],[Коэфициент стоимости]]*Таблица624[[#This Row],[Розничная цена KRW]]</f>
        <v>9440</v>
      </c>
      <c r="I235" s="17" t="str">
        <f>IF($H$1="","Введите курс",Таблица624[[#This Row],[Оптовая цена KRW за 1шт]]/$H$1)</f>
        <v>Введите курс</v>
      </c>
      <c r="J235" s="48"/>
      <c r="K235" s="18">
        <f>Таблица624[[#This Row],[Заказ коробок ]]*Таблица624[[#This Row],[Кол-во шт в коробке]]</f>
        <v>0</v>
      </c>
      <c r="L235" s="54">
        <f>Таблица624[[#This Row],[Общее кол-во шт]]*Таблица624[[#This Row],[Оптовая цена KRW за 1шт]]</f>
        <v>0</v>
      </c>
      <c r="M235" s="19" t="str">
        <f>IFERROR(Таблица624[[#This Row],[Общее кол-во шт]]*Таблица624[[#This Row],[Оптовая цена USD за 1шт]],"")</f>
        <v/>
      </c>
      <c r="N235" s="49"/>
    </row>
    <row r="236" spans="1:14" ht="22.5" customHeight="1">
      <c r="A236" s="44" t="s">
        <v>10114</v>
      </c>
      <c r="B236" s="14">
        <v>8809612875912</v>
      </c>
      <c r="C236" s="50" t="s">
        <v>10115</v>
      </c>
      <c r="D236" s="46" t="s">
        <v>10116</v>
      </c>
      <c r="E236" s="16">
        <v>16000</v>
      </c>
      <c r="F236" s="15">
        <v>0.59</v>
      </c>
      <c r="G236" s="47">
        <v>70</v>
      </c>
      <c r="H236" s="55">
        <f>Таблица624[[#This Row],[Коэфициент стоимости]]*Таблица624[[#This Row],[Розничная цена KRW]]</f>
        <v>9440</v>
      </c>
      <c r="I236" s="17" t="str">
        <f>IF($H$1="","Введите курс",Таблица624[[#This Row],[Оптовая цена KRW за 1шт]]/$H$1)</f>
        <v>Введите курс</v>
      </c>
      <c r="J236" s="48"/>
      <c r="K236" s="18">
        <f>Таблица624[[#This Row],[Заказ коробок ]]*Таблица624[[#This Row],[Кол-во шт в коробке]]</f>
        <v>0</v>
      </c>
      <c r="L236" s="54">
        <f>Таблица624[[#This Row],[Общее кол-во шт]]*Таблица624[[#This Row],[Оптовая цена KRW за 1шт]]</f>
        <v>0</v>
      </c>
      <c r="M236" s="19" t="str">
        <f>IFERROR(Таблица624[[#This Row],[Общее кол-во шт]]*Таблица624[[#This Row],[Оптовая цена USD за 1шт]],"")</f>
        <v/>
      </c>
      <c r="N236" s="49"/>
    </row>
    <row r="237" spans="1:14" ht="22.5" customHeight="1">
      <c r="A237" s="44" t="s">
        <v>10117</v>
      </c>
      <c r="B237" s="14">
        <v>8809652861173</v>
      </c>
      <c r="C237" s="50" t="s">
        <v>10118</v>
      </c>
      <c r="D237" s="46" t="s">
        <v>10119</v>
      </c>
      <c r="E237" s="16">
        <v>63000</v>
      </c>
      <c r="F237" s="15">
        <v>0.59</v>
      </c>
      <c r="G237" s="47">
        <v>7</v>
      </c>
      <c r="H237" s="55">
        <f>Таблица624[[#This Row],[Коэфициент стоимости]]*Таблица624[[#This Row],[Розничная цена KRW]]</f>
        <v>37170</v>
      </c>
      <c r="I237" s="17" t="str">
        <f>IF($H$1="","Введите курс",Таблица624[[#This Row],[Оптовая цена KRW за 1шт]]/$H$1)</f>
        <v>Введите курс</v>
      </c>
      <c r="J237" s="48"/>
      <c r="K237" s="18">
        <f>Таблица624[[#This Row],[Заказ коробок ]]*Таблица624[[#This Row],[Кол-во шт в коробке]]</f>
        <v>0</v>
      </c>
      <c r="L237" s="54">
        <f>Таблица624[[#This Row],[Общее кол-во шт]]*Таблица624[[#This Row],[Оптовая цена KRW за 1шт]]</f>
        <v>0</v>
      </c>
      <c r="M237" s="19" t="str">
        <f>IFERROR(Таблица624[[#This Row],[Общее кол-во шт]]*Таблица624[[#This Row],[Оптовая цена USD за 1шт]],"")</f>
        <v/>
      </c>
      <c r="N237" s="49"/>
    </row>
    <row r="238" spans="1:14" ht="22.5" customHeight="1">
      <c r="A238" s="44" t="s">
        <v>10120</v>
      </c>
      <c r="B238" s="14">
        <v>8809707285596</v>
      </c>
      <c r="C238" s="50" t="s">
        <v>10121</v>
      </c>
      <c r="D238" s="46" t="s">
        <v>10122</v>
      </c>
      <c r="E238" s="16">
        <v>35000</v>
      </c>
      <c r="F238" s="15">
        <v>0.59</v>
      </c>
      <c r="G238" s="47">
        <v>18</v>
      </c>
      <c r="H238" s="55">
        <f>Таблица624[[#This Row],[Коэфициент стоимости]]*Таблица624[[#This Row],[Розничная цена KRW]]</f>
        <v>20650</v>
      </c>
      <c r="I238" s="17" t="str">
        <f>IF($H$1="","Введите курс",Таблица624[[#This Row],[Оптовая цена KRW за 1шт]]/$H$1)</f>
        <v>Введите курс</v>
      </c>
      <c r="J238" s="48"/>
      <c r="K238" s="18">
        <f>Таблица624[[#This Row],[Заказ коробок ]]*Таблица624[[#This Row],[Кол-во шт в коробке]]</f>
        <v>0</v>
      </c>
      <c r="L238" s="54">
        <f>Таблица624[[#This Row],[Общее кол-во шт]]*Таблица624[[#This Row],[Оптовая цена KRW за 1шт]]</f>
        <v>0</v>
      </c>
      <c r="M238" s="19" t="str">
        <f>IFERROR(Таблица624[[#This Row],[Общее кол-во шт]]*Таблица624[[#This Row],[Оптовая цена USD за 1шт]],"")</f>
        <v/>
      </c>
      <c r="N238" s="49"/>
    </row>
    <row r="239" spans="1:14" ht="22.5" customHeight="1">
      <c r="A239" s="44" t="s">
        <v>10123</v>
      </c>
      <c r="B239" s="14">
        <v>8809707285589</v>
      </c>
      <c r="C239" s="50" t="s">
        <v>10124</v>
      </c>
      <c r="D239" s="46" t="s">
        <v>10125</v>
      </c>
      <c r="E239" s="16">
        <v>35000</v>
      </c>
      <c r="F239" s="15">
        <v>0.59</v>
      </c>
      <c r="G239" s="47">
        <v>18</v>
      </c>
      <c r="H239" s="55">
        <f>Таблица624[[#This Row],[Коэфициент стоимости]]*Таблица624[[#This Row],[Розничная цена KRW]]</f>
        <v>20650</v>
      </c>
      <c r="I239" s="17" t="str">
        <f>IF($H$1="","Введите курс",Таблица624[[#This Row],[Оптовая цена KRW за 1шт]]/$H$1)</f>
        <v>Введите курс</v>
      </c>
      <c r="J239" s="48"/>
      <c r="K239" s="18">
        <f>Таблица624[[#This Row],[Заказ коробок ]]*Таблица624[[#This Row],[Кол-во шт в коробке]]</f>
        <v>0</v>
      </c>
      <c r="L239" s="54">
        <f>Таблица624[[#This Row],[Общее кол-во шт]]*Таблица624[[#This Row],[Оптовая цена KRW за 1шт]]</f>
        <v>0</v>
      </c>
      <c r="M239" s="19" t="str">
        <f>IFERROR(Таблица624[[#This Row],[Общее кол-во шт]]*Таблица624[[#This Row],[Оптовая цена USD за 1шт]],"")</f>
        <v/>
      </c>
      <c r="N239" s="49"/>
    </row>
    <row r="240" spans="1:14" ht="22.5" customHeight="1">
      <c r="A240" s="44" t="s">
        <v>10126</v>
      </c>
      <c r="B240" s="14">
        <v>8809707271537</v>
      </c>
      <c r="C240" s="50" t="s">
        <v>10127</v>
      </c>
      <c r="D240" s="46" t="s">
        <v>10128</v>
      </c>
      <c r="E240" s="16">
        <v>41000</v>
      </c>
      <c r="F240" s="15">
        <v>0.59</v>
      </c>
      <c r="G240" s="47">
        <v>16</v>
      </c>
      <c r="H240" s="55">
        <f>Таблица624[[#This Row],[Коэфициент стоимости]]*Таблица624[[#This Row],[Розничная цена KRW]]</f>
        <v>24190</v>
      </c>
      <c r="I240" s="17" t="str">
        <f>IF($H$1="","Введите курс",Таблица624[[#This Row],[Оптовая цена KRW за 1шт]]/$H$1)</f>
        <v>Введите курс</v>
      </c>
      <c r="J240" s="48"/>
      <c r="K240" s="18">
        <f>Таблица624[[#This Row],[Заказ коробок ]]*Таблица624[[#This Row],[Кол-во шт в коробке]]</f>
        <v>0</v>
      </c>
      <c r="L240" s="54">
        <f>Таблица624[[#This Row],[Общее кол-во шт]]*Таблица624[[#This Row],[Оптовая цена KRW за 1шт]]</f>
        <v>0</v>
      </c>
      <c r="M240" s="19" t="str">
        <f>IFERROR(Таблица624[[#This Row],[Общее кол-во шт]]*Таблица624[[#This Row],[Оптовая цена USD за 1шт]],"")</f>
        <v/>
      </c>
      <c r="N240" s="49"/>
    </row>
    <row r="241" spans="1:14" ht="22.5" customHeight="1">
      <c r="A241" s="44" t="s">
        <v>10129</v>
      </c>
      <c r="B241" s="14">
        <v>8809707271971</v>
      </c>
      <c r="C241" s="50" t="s">
        <v>10130</v>
      </c>
      <c r="D241" s="46" t="s">
        <v>10131</v>
      </c>
      <c r="E241" s="16">
        <v>44000</v>
      </c>
      <c r="F241" s="15">
        <v>0.59</v>
      </c>
      <c r="G241" s="47">
        <v>7</v>
      </c>
      <c r="H241" s="55">
        <f>Таблица624[[#This Row],[Коэфициент стоимости]]*Таблица624[[#This Row],[Розничная цена KRW]]</f>
        <v>25960</v>
      </c>
      <c r="I241" s="17" t="str">
        <f>IF($H$1="","Введите курс",Таблица624[[#This Row],[Оптовая цена KRW за 1шт]]/$H$1)</f>
        <v>Введите курс</v>
      </c>
      <c r="J241" s="48"/>
      <c r="K241" s="18">
        <f>Таблица624[[#This Row],[Заказ коробок ]]*Таблица624[[#This Row],[Кол-во шт в коробке]]</f>
        <v>0</v>
      </c>
      <c r="L241" s="54">
        <f>Таблица624[[#This Row],[Общее кол-во шт]]*Таблица624[[#This Row],[Оптовая цена KRW за 1шт]]</f>
        <v>0</v>
      </c>
      <c r="M241" s="19" t="str">
        <f>IFERROR(Таблица624[[#This Row],[Общее кол-во шт]]*Таблица624[[#This Row],[Оптовая цена USD за 1шт]],"")</f>
        <v/>
      </c>
      <c r="N241" s="49"/>
    </row>
    <row r="242" spans="1:14" ht="22.5" customHeight="1">
      <c r="A242" s="44" t="s">
        <v>10132</v>
      </c>
      <c r="B242" s="14">
        <v>8809707278703</v>
      </c>
      <c r="C242" s="50" t="s">
        <v>10133</v>
      </c>
      <c r="D242" s="46" t="s">
        <v>10134</v>
      </c>
      <c r="E242" s="16">
        <v>10000</v>
      </c>
      <c r="F242" s="15">
        <v>0.59</v>
      </c>
      <c r="G242" s="47">
        <v>40</v>
      </c>
      <c r="H242" s="55">
        <f>Таблица624[[#This Row],[Коэфициент стоимости]]*Таблица624[[#This Row],[Розничная цена KRW]]</f>
        <v>5900</v>
      </c>
      <c r="I242" s="17" t="str">
        <f>IF($H$1="","Введите курс",Таблица624[[#This Row],[Оптовая цена KRW за 1шт]]/$H$1)</f>
        <v>Введите курс</v>
      </c>
      <c r="J242" s="48"/>
      <c r="K242" s="18">
        <f>Таблица624[[#This Row],[Заказ коробок ]]*Таблица624[[#This Row],[Кол-во шт в коробке]]</f>
        <v>0</v>
      </c>
      <c r="L242" s="54">
        <f>Таблица624[[#This Row],[Общее кол-во шт]]*Таблица624[[#This Row],[Оптовая цена KRW за 1шт]]</f>
        <v>0</v>
      </c>
      <c r="M242" s="19" t="str">
        <f>IFERROR(Таблица624[[#This Row],[Общее кол-во шт]]*Таблица624[[#This Row],[Оптовая цена USD за 1шт]],"")</f>
        <v/>
      </c>
      <c r="N242" s="49"/>
    </row>
    <row r="243" spans="1:14" ht="22.5" customHeight="1">
      <c r="A243" s="44" t="s">
        <v>10135</v>
      </c>
      <c r="B243" s="14">
        <v>8809707287897</v>
      </c>
      <c r="C243" s="50" t="s">
        <v>10136</v>
      </c>
      <c r="D243" s="46" t="s">
        <v>10137</v>
      </c>
      <c r="E243" s="16">
        <v>9000</v>
      </c>
      <c r="F243" s="15">
        <v>0.59</v>
      </c>
      <c r="G243" s="47">
        <v>24</v>
      </c>
      <c r="H243" s="55">
        <f>Таблица624[[#This Row],[Коэфициент стоимости]]*Таблица624[[#This Row],[Розничная цена KRW]]</f>
        <v>5310</v>
      </c>
      <c r="I243" s="17" t="str">
        <f>IF($H$1="","Введите курс",Таблица624[[#This Row],[Оптовая цена KRW за 1шт]]/$H$1)</f>
        <v>Введите курс</v>
      </c>
      <c r="J243" s="48"/>
      <c r="K243" s="18">
        <f>Таблица624[[#This Row],[Заказ коробок ]]*Таблица624[[#This Row],[Кол-во шт в коробке]]</f>
        <v>0</v>
      </c>
      <c r="L243" s="54">
        <f>Таблица624[[#This Row],[Общее кол-во шт]]*Таблица624[[#This Row],[Оптовая цена KRW за 1шт]]</f>
        <v>0</v>
      </c>
      <c r="M243" s="19" t="str">
        <f>IFERROR(Таблица624[[#This Row],[Общее кол-во шт]]*Таблица624[[#This Row],[Оптовая цена USD за 1шт]],"")</f>
        <v/>
      </c>
      <c r="N243" s="49"/>
    </row>
    <row r="244" spans="1:14" ht="22.5" customHeight="1">
      <c r="A244" s="44" t="s">
        <v>10138</v>
      </c>
      <c r="B244" s="14">
        <v>8809707287880</v>
      </c>
      <c r="C244" s="50" t="s">
        <v>10139</v>
      </c>
      <c r="D244" s="46" t="s">
        <v>10140</v>
      </c>
      <c r="E244" s="16">
        <v>10000</v>
      </c>
      <c r="F244" s="15">
        <v>0.59</v>
      </c>
      <c r="G244" s="47">
        <v>40</v>
      </c>
      <c r="H244" s="55">
        <f>Таблица624[[#This Row],[Коэфициент стоимости]]*Таблица624[[#This Row],[Розничная цена KRW]]</f>
        <v>5900</v>
      </c>
      <c r="I244" s="17" t="str">
        <f>IF($H$1="","Введите курс",Таблица624[[#This Row],[Оптовая цена KRW за 1шт]]/$H$1)</f>
        <v>Введите курс</v>
      </c>
      <c r="J244" s="48"/>
      <c r="K244" s="18">
        <f>Таблица624[[#This Row],[Заказ коробок ]]*Таблица624[[#This Row],[Кол-во шт в коробке]]</f>
        <v>0</v>
      </c>
      <c r="L244" s="54">
        <f>Таблица624[[#This Row],[Общее кол-во шт]]*Таблица624[[#This Row],[Оптовая цена KRW за 1шт]]</f>
        <v>0</v>
      </c>
      <c r="M244" s="19" t="str">
        <f>IFERROR(Таблица624[[#This Row],[Общее кол-во шт]]*Таблица624[[#This Row],[Оптовая цена USD за 1шт]],"")</f>
        <v/>
      </c>
      <c r="N244" s="49"/>
    </row>
    <row r="245" spans="1:14" ht="22.5" customHeight="1">
      <c r="A245" s="44" t="s">
        <v>10141</v>
      </c>
      <c r="B245" s="14">
        <v>8809612864831</v>
      </c>
      <c r="C245" s="50" t="s">
        <v>10142</v>
      </c>
      <c r="D245" s="46" t="s">
        <v>9428</v>
      </c>
      <c r="E245" s="16">
        <v>10000</v>
      </c>
      <c r="F245" s="15">
        <v>0.59</v>
      </c>
      <c r="G245" s="47">
        <v>24</v>
      </c>
      <c r="H245" s="55">
        <f>Таблица624[[#This Row],[Коэфициент стоимости]]*Таблица624[[#This Row],[Розничная цена KRW]]</f>
        <v>5900</v>
      </c>
      <c r="I245" s="17" t="str">
        <f>IF($H$1="","Введите курс",Таблица624[[#This Row],[Оптовая цена KRW за 1шт]]/$H$1)</f>
        <v>Введите курс</v>
      </c>
      <c r="J245" s="48"/>
      <c r="K245" s="18">
        <f>Таблица624[[#This Row],[Заказ коробок ]]*Таблица624[[#This Row],[Кол-во шт в коробке]]</f>
        <v>0</v>
      </c>
      <c r="L245" s="54">
        <f>Таблица624[[#This Row],[Общее кол-во шт]]*Таблица624[[#This Row],[Оптовая цена KRW за 1шт]]</f>
        <v>0</v>
      </c>
      <c r="M245" s="19" t="str">
        <f>IFERROR(Таблица624[[#This Row],[Общее кол-во шт]]*Таблица624[[#This Row],[Оптовая цена USD за 1шт]],"")</f>
        <v/>
      </c>
      <c r="N245" s="49"/>
    </row>
    <row r="246" spans="1:14" ht="22.5" customHeight="1">
      <c r="A246" s="44" t="s">
        <v>10143</v>
      </c>
      <c r="B246" s="14">
        <v>8809707256121</v>
      </c>
      <c r="C246" s="50" t="s">
        <v>10144</v>
      </c>
      <c r="D246" s="46" t="s">
        <v>10145</v>
      </c>
      <c r="E246" s="16">
        <v>13000</v>
      </c>
      <c r="F246" s="15">
        <v>0.59</v>
      </c>
      <c r="G246" s="47">
        <v>30</v>
      </c>
      <c r="H246" s="55">
        <f>Таблица624[[#This Row],[Коэфициент стоимости]]*Таблица624[[#This Row],[Розничная цена KRW]]</f>
        <v>7670</v>
      </c>
      <c r="I246" s="17" t="str">
        <f>IF($H$1="","Введите курс",Таблица624[[#This Row],[Оптовая цена KRW за 1шт]]/$H$1)</f>
        <v>Введите курс</v>
      </c>
      <c r="J246" s="48"/>
      <c r="K246" s="18">
        <f>Таблица624[[#This Row],[Заказ коробок ]]*Таблица624[[#This Row],[Кол-во шт в коробке]]</f>
        <v>0</v>
      </c>
      <c r="L246" s="54">
        <f>Таблица624[[#This Row],[Общее кол-во шт]]*Таблица624[[#This Row],[Оптовая цена KRW за 1шт]]</f>
        <v>0</v>
      </c>
      <c r="M246" s="19" t="str">
        <f>IFERROR(Таблица624[[#This Row],[Общее кол-во шт]]*Таблица624[[#This Row],[Оптовая цена USD за 1шт]],"")</f>
        <v/>
      </c>
      <c r="N246" s="49"/>
    </row>
    <row r="247" spans="1:14" ht="22.5" customHeight="1">
      <c r="A247" s="44" t="s">
        <v>10146</v>
      </c>
      <c r="B247" s="14">
        <v>8809707256138</v>
      </c>
      <c r="C247" s="50" t="s">
        <v>10147</v>
      </c>
      <c r="D247" s="46" t="s">
        <v>10148</v>
      </c>
      <c r="E247" s="16">
        <v>9000</v>
      </c>
      <c r="F247" s="15">
        <v>0.59</v>
      </c>
      <c r="G247" s="47">
        <v>40</v>
      </c>
      <c r="H247" s="55">
        <f>Таблица624[[#This Row],[Коэфициент стоимости]]*Таблица624[[#This Row],[Розничная цена KRW]]</f>
        <v>5310</v>
      </c>
      <c r="I247" s="17" t="str">
        <f>IF($H$1="","Введите курс",Таблица624[[#This Row],[Оптовая цена KRW за 1шт]]/$H$1)</f>
        <v>Введите курс</v>
      </c>
      <c r="J247" s="48"/>
      <c r="K247" s="18">
        <f>Таблица624[[#This Row],[Заказ коробок ]]*Таблица624[[#This Row],[Кол-во шт в коробке]]</f>
        <v>0</v>
      </c>
      <c r="L247" s="54">
        <f>Таблица624[[#This Row],[Общее кол-во шт]]*Таблица624[[#This Row],[Оптовая цена KRW за 1шт]]</f>
        <v>0</v>
      </c>
      <c r="M247" s="19" t="str">
        <f>IFERROR(Таблица624[[#This Row],[Общее кол-во шт]]*Таблица624[[#This Row],[Оптовая цена USD за 1шт]],"")</f>
        <v/>
      </c>
      <c r="N247" s="49"/>
    </row>
    <row r="248" spans="1:14" ht="22.5" customHeight="1">
      <c r="A248" s="44" t="s">
        <v>10149</v>
      </c>
      <c r="B248" s="14">
        <v>8809612863094</v>
      </c>
      <c r="C248" s="50" t="s">
        <v>10150</v>
      </c>
      <c r="D248" s="46" t="s">
        <v>10151</v>
      </c>
      <c r="E248" s="16">
        <v>1500</v>
      </c>
      <c r="F248" s="15">
        <v>0.59</v>
      </c>
      <c r="G248" s="47">
        <v>108</v>
      </c>
      <c r="H248" s="55">
        <f>Таблица624[[#This Row],[Коэфициент стоимости]]*Таблица624[[#This Row],[Розничная цена KRW]]</f>
        <v>885</v>
      </c>
      <c r="I248" s="17" t="str">
        <f>IF($H$1="","Введите курс",Таблица624[[#This Row],[Оптовая цена KRW за 1шт]]/$H$1)</f>
        <v>Введите курс</v>
      </c>
      <c r="J248" s="48"/>
      <c r="K248" s="18">
        <f>Таблица624[[#This Row],[Заказ коробок ]]*Таблица624[[#This Row],[Кол-во шт в коробке]]</f>
        <v>0</v>
      </c>
      <c r="L248" s="54">
        <f>Таблица624[[#This Row],[Общее кол-во шт]]*Таблица624[[#This Row],[Оптовая цена KRW за 1шт]]</f>
        <v>0</v>
      </c>
      <c r="M248" s="19" t="str">
        <f>IFERROR(Таблица624[[#This Row],[Общее кол-во шт]]*Таблица624[[#This Row],[Оптовая цена USD за 1шт]],"")</f>
        <v/>
      </c>
      <c r="N248" s="49"/>
    </row>
    <row r="249" spans="1:14" ht="22.5" customHeight="1">
      <c r="A249" s="44" t="s">
        <v>10152</v>
      </c>
      <c r="B249" s="14">
        <v>8809612863124</v>
      </c>
      <c r="C249" s="50" t="s">
        <v>10153</v>
      </c>
      <c r="D249" s="46" t="s">
        <v>10154</v>
      </c>
      <c r="E249" s="16">
        <v>1500</v>
      </c>
      <c r="F249" s="15">
        <v>0.59</v>
      </c>
      <c r="G249" s="47">
        <v>108</v>
      </c>
      <c r="H249" s="55">
        <f>Таблица624[[#This Row],[Коэфициент стоимости]]*Таблица624[[#This Row],[Розничная цена KRW]]</f>
        <v>885</v>
      </c>
      <c r="I249" s="17" t="str">
        <f>IF($H$1="","Введите курс",Таблица624[[#This Row],[Оптовая цена KRW за 1шт]]/$H$1)</f>
        <v>Введите курс</v>
      </c>
      <c r="J249" s="48"/>
      <c r="K249" s="18">
        <f>Таблица624[[#This Row],[Заказ коробок ]]*Таблица624[[#This Row],[Кол-во шт в коробке]]</f>
        <v>0</v>
      </c>
      <c r="L249" s="54">
        <f>Таблица624[[#This Row],[Общее кол-во шт]]*Таблица624[[#This Row],[Оптовая цена KRW за 1шт]]</f>
        <v>0</v>
      </c>
      <c r="M249" s="19" t="str">
        <f>IFERROR(Таблица624[[#This Row],[Общее кол-во шт]]*Таблица624[[#This Row],[Оптовая цена USD за 1шт]],"")</f>
        <v/>
      </c>
      <c r="N249" s="49"/>
    </row>
    <row r="250" spans="1:14" ht="22.5" customHeight="1">
      <c r="A250" s="44" t="s">
        <v>10155</v>
      </c>
      <c r="B250" s="14">
        <v>8809707275184</v>
      </c>
      <c r="C250" s="50" t="s">
        <v>10156</v>
      </c>
      <c r="D250" s="46" t="s">
        <v>10157</v>
      </c>
      <c r="E250" s="16">
        <v>12000</v>
      </c>
      <c r="F250" s="15">
        <v>0.59</v>
      </c>
      <c r="G250" s="47">
        <v>18</v>
      </c>
      <c r="H250" s="55">
        <f>Таблица624[[#This Row],[Коэфициент стоимости]]*Таблица624[[#This Row],[Розничная цена KRW]]</f>
        <v>7080</v>
      </c>
      <c r="I250" s="17" t="str">
        <f>IF($H$1="","Введите курс",Таблица624[[#This Row],[Оптовая цена KRW за 1шт]]/$H$1)</f>
        <v>Введите курс</v>
      </c>
      <c r="J250" s="48"/>
      <c r="K250" s="18">
        <f>Таблица624[[#This Row],[Заказ коробок ]]*Таблица624[[#This Row],[Кол-во шт в коробке]]</f>
        <v>0</v>
      </c>
      <c r="L250" s="54">
        <f>Таблица624[[#This Row],[Общее кол-во шт]]*Таблица624[[#This Row],[Оптовая цена KRW за 1шт]]</f>
        <v>0</v>
      </c>
      <c r="M250" s="19" t="str">
        <f>IFERROR(Таблица624[[#This Row],[Общее кол-во шт]]*Таблица624[[#This Row],[Оптовая цена USD за 1шт]],"")</f>
        <v/>
      </c>
      <c r="N250" s="49"/>
    </row>
    <row r="251" spans="1:14" ht="22.5" customHeight="1">
      <c r="A251" s="44" t="s">
        <v>10158</v>
      </c>
      <c r="B251" s="14">
        <v>8809707275191</v>
      </c>
      <c r="C251" s="50" t="s">
        <v>10159</v>
      </c>
      <c r="D251" s="46" t="s">
        <v>10160</v>
      </c>
      <c r="E251" s="16">
        <v>12000</v>
      </c>
      <c r="F251" s="15">
        <v>0.59</v>
      </c>
      <c r="G251" s="47">
        <v>18</v>
      </c>
      <c r="H251" s="55">
        <f>Таблица624[[#This Row],[Коэфициент стоимости]]*Таблица624[[#This Row],[Розничная цена KRW]]</f>
        <v>7080</v>
      </c>
      <c r="I251" s="17" t="str">
        <f>IF($H$1="","Введите курс",Таблица624[[#This Row],[Оптовая цена KRW за 1шт]]/$H$1)</f>
        <v>Введите курс</v>
      </c>
      <c r="J251" s="48"/>
      <c r="K251" s="18">
        <f>Таблица624[[#This Row],[Заказ коробок ]]*Таблица624[[#This Row],[Кол-во шт в коробке]]</f>
        <v>0</v>
      </c>
      <c r="L251" s="54">
        <f>Таблица624[[#This Row],[Общее кол-во шт]]*Таблица624[[#This Row],[Оптовая цена KRW за 1шт]]</f>
        <v>0</v>
      </c>
      <c r="M251" s="19" t="str">
        <f>IFERROR(Таблица624[[#This Row],[Общее кол-во шт]]*Таблица624[[#This Row],[Оптовая цена USD за 1шт]],"")</f>
        <v/>
      </c>
      <c r="N251" s="49"/>
    </row>
    <row r="252" spans="1:14" ht="22.5" customHeight="1">
      <c r="A252" s="44" t="s">
        <v>10161</v>
      </c>
      <c r="B252" s="14">
        <v>8809707275207</v>
      </c>
      <c r="C252" s="50" t="s">
        <v>10162</v>
      </c>
      <c r="D252" s="46" t="s">
        <v>10151</v>
      </c>
      <c r="E252" s="16">
        <v>12000</v>
      </c>
      <c r="F252" s="15">
        <v>0.59</v>
      </c>
      <c r="G252" s="47">
        <v>18</v>
      </c>
      <c r="H252" s="55">
        <f>Таблица624[[#This Row],[Коэфициент стоимости]]*Таблица624[[#This Row],[Розничная цена KRW]]</f>
        <v>7080</v>
      </c>
      <c r="I252" s="17" t="str">
        <f>IF($H$1="","Введите курс",Таблица624[[#This Row],[Оптовая цена KRW за 1шт]]/$H$1)</f>
        <v>Введите курс</v>
      </c>
      <c r="J252" s="48"/>
      <c r="K252" s="18">
        <f>Таблица624[[#This Row],[Заказ коробок ]]*Таблица624[[#This Row],[Кол-во шт в коробке]]</f>
        <v>0</v>
      </c>
      <c r="L252" s="54">
        <f>Таблица624[[#This Row],[Общее кол-во шт]]*Таблица624[[#This Row],[Оптовая цена KRW за 1шт]]</f>
        <v>0</v>
      </c>
      <c r="M252" s="19" t="str">
        <f>IFERROR(Таблица624[[#This Row],[Общее кол-во шт]]*Таблица624[[#This Row],[Оптовая цена USD за 1шт]],"")</f>
        <v/>
      </c>
      <c r="N252" s="49"/>
    </row>
    <row r="253" spans="1:14" ht="22.5" customHeight="1">
      <c r="A253" s="44" t="s">
        <v>10163</v>
      </c>
      <c r="B253" s="14">
        <v>8809707275252</v>
      </c>
      <c r="C253" s="50" t="s">
        <v>10164</v>
      </c>
      <c r="D253" s="46" t="s">
        <v>10165</v>
      </c>
      <c r="E253" s="16">
        <v>12000</v>
      </c>
      <c r="F253" s="15">
        <v>0.59</v>
      </c>
      <c r="G253" s="47">
        <v>18</v>
      </c>
      <c r="H253" s="55">
        <f>Таблица624[[#This Row],[Коэфициент стоимости]]*Таблица624[[#This Row],[Розничная цена KRW]]</f>
        <v>7080</v>
      </c>
      <c r="I253" s="17" t="str">
        <f>IF($H$1="","Введите курс",Таблица624[[#This Row],[Оптовая цена KRW за 1шт]]/$H$1)</f>
        <v>Введите курс</v>
      </c>
      <c r="J253" s="48"/>
      <c r="K253" s="18">
        <f>Таблица624[[#This Row],[Заказ коробок ]]*Таблица624[[#This Row],[Кол-во шт в коробке]]</f>
        <v>0</v>
      </c>
      <c r="L253" s="54">
        <f>Таблица624[[#This Row],[Общее кол-во шт]]*Таблица624[[#This Row],[Оптовая цена KRW за 1шт]]</f>
        <v>0</v>
      </c>
      <c r="M253" s="19" t="str">
        <f>IFERROR(Таблица624[[#This Row],[Общее кол-во шт]]*Таблица624[[#This Row],[Оптовая цена USD за 1шт]],"")</f>
        <v/>
      </c>
      <c r="N253" s="49"/>
    </row>
    <row r="254" spans="1:14" ht="22.5" customHeight="1">
      <c r="A254" s="44" t="s">
        <v>10166</v>
      </c>
      <c r="B254" s="14">
        <v>8809707275245</v>
      </c>
      <c r="C254" s="50" t="s">
        <v>10167</v>
      </c>
      <c r="D254" s="46" t="s">
        <v>10168</v>
      </c>
      <c r="E254" s="16">
        <v>12000</v>
      </c>
      <c r="F254" s="15">
        <v>0.59</v>
      </c>
      <c r="G254" s="47">
        <v>18</v>
      </c>
      <c r="H254" s="55">
        <f>Таблица624[[#This Row],[Коэфициент стоимости]]*Таблица624[[#This Row],[Розничная цена KRW]]</f>
        <v>7080</v>
      </c>
      <c r="I254" s="17" t="str">
        <f>IF($H$1="","Введите курс",Таблица624[[#This Row],[Оптовая цена KRW за 1шт]]/$H$1)</f>
        <v>Введите курс</v>
      </c>
      <c r="J254" s="48"/>
      <c r="K254" s="18">
        <f>Таблица624[[#This Row],[Заказ коробок ]]*Таблица624[[#This Row],[Кол-во шт в коробке]]</f>
        <v>0</v>
      </c>
      <c r="L254" s="54">
        <f>Таблица624[[#This Row],[Общее кол-во шт]]*Таблица624[[#This Row],[Оптовая цена KRW за 1шт]]</f>
        <v>0</v>
      </c>
      <c r="M254" s="19" t="str">
        <f>IFERROR(Таблица624[[#This Row],[Общее кол-во шт]]*Таблица624[[#This Row],[Оптовая цена USD за 1шт]],"")</f>
        <v/>
      </c>
      <c r="N254" s="49"/>
    </row>
    <row r="255" spans="1:14" ht="22.5" customHeight="1">
      <c r="A255" s="44" t="s">
        <v>10169</v>
      </c>
      <c r="B255" s="14">
        <v>8809707275238</v>
      </c>
      <c r="C255" s="50" t="s">
        <v>10170</v>
      </c>
      <c r="D255" s="46" t="s">
        <v>10171</v>
      </c>
      <c r="E255" s="16">
        <v>14000</v>
      </c>
      <c r="F255" s="15">
        <v>0.59</v>
      </c>
      <c r="G255" s="47">
        <v>18</v>
      </c>
      <c r="H255" s="55">
        <f>Таблица624[[#This Row],[Коэфициент стоимости]]*Таблица624[[#This Row],[Розничная цена KRW]]</f>
        <v>8260</v>
      </c>
      <c r="I255" s="17" t="str">
        <f>IF($H$1="","Введите курс",Таблица624[[#This Row],[Оптовая цена KRW за 1шт]]/$H$1)</f>
        <v>Введите курс</v>
      </c>
      <c r="J255" s="48"/>
      <c r="K255" s="18">
        <f>Таблица624[[#This Row],[Заказ коробок ]]*Таблица624[[#This Row],[Кол-во шт в коробке]]</f>
        <v>0</v>
      </c>
      <c r="L255" s="54">
        <f>Таблица624[[#This Row],[Общее кол-во шт]]*Таблица624[[#This Row],[Оптовая цена KRW за 1шт]]</f>
        <v>0</v>
      </c>
      <c r="M255" s="19" t="str">
        <f>IFERROR(Таблица624[[#This Row],[Общее кол-во шт]]*Таблица624[[#This Row],[Оптовая цена USD за 1шт]],"")</f>
        <v/>
      </c>
      <c r="N255" s="49"/>
    </row>
    <row r="256" spans="1:14" ht="22.5" customHeight="1">
      <c r="A256" s="44" t="s">
        <v>10172</v>
      </c>
      <c r="B256" s="14">
        <v>8809707275221</v>
      </c>
      <c r="C256" s="50" t="s">
        <v>10173</v>
      </c>
      <c r="D256" s="46" t="s">
        <v>10174</v>
      </c>
      <c r="E256" s="16">
        <v>14000</v>
      </c>
      <c r="F256" s="15">
        <v>0.59</v>
      </c>
      <c r="G256" s="47">
        <v>18</v>
      </c>
      <c r="H256" s="55">
        <f>Таблица624[[#This Row],[Коэфициент стоимости]]*Таблица624[[#This Row],[Розничная цена KRW]]</f>
        <v>8260</v>
      </c>
      <c r="I256" s="17" t="str">
        <f>IF($H$1="","Введите курс",Таблица624[[#This Row],[Оптовая цена KRW за 1шт]]/$H$1)</f>
        <v>Введите курс</v>
      </c>
      <c r="J256" s="48"/>
      <c r="K256" s="18">
        <f>Таблица624[[#This Row],[Заказ коробок ]]*Таблица624[[#This Row],[Кол-во шт в коробке]]</f>
        <v>0</v>
      </c>
      <c r="L256" s="54">
        <f>Таблица624[[#This Row],[Общее кол-во шт]]*Таблица624[[#This Row],[Оптовая цена KRW за 1шт]]</f>
        <v>0</v>
      </c>
      <c r="M256" s="19" t="str">
        <f>IFERROR(Таблица624[[#This Row],[Общее кол-во шт]]*Таблица624[[#This Row],[Оптовая цена USD за 1шт]],"")</f>
        <v/>
      </c>
      <c r="N256" s="49"/>
    </row>
    <row r="257" spans="1:14" ht="22.5" customHeight="1">
      <c r="A257" s="44" t="s">
        <v>10175</v>
      </c>
      <c r="B257" s="14">
        <v>8809707275214</v>
      </c>
      <c r="C257" s="50" t="s">
        <v>10176</v>
      </c>
      <c r="D257" s="46" t="s">
        <v>10154</v>
      </c>
      <c r="E257" s="16">
        <v>14000</v>
      </c>
      <c r="F257" s="15">
        <v>0.59</v>
      </c>
      <c r="G257" s="47">
        <v>18</v>
      </c>
      <c r="H257" s="55">
        <f>Таблица624[[#This Row],[Коэфициент стоимости]]*Таблица624[[#This Row],[Розничная цена KRW]]</f>
        <v>8260</v>
      </c>
      <c r="I257" s="17" t="str">
        <f>IF($H$1="","Введите курс",Таблица624[[#This Row],[Оптовая цена KRW за 1шт]]/$H$1)</f>
        <v>Введите курс</v>
      </c>
      <c r="J257" s="48"/>
      <c r="K257" s="18">
        <f>Таблица624[[#This Row],[Заказ коробок ]]*Таблица624[[#This Row],[Кол-во шт в коробке]]</f>
        <v>0</v>
      </c>
      <c r="L257" s="54">
        <f>Таблица624[[#This Row],[Общее кол-во шт]]*Таблица624[[#This Row],[Оптовая цена KRW за 1шт]]</f>
        <v>0</v>
      </c>
      <c r="M257" s="19" t="str">
        <f>IFERROR(Таблица624[[#This Row],[Общее кол-во шт]]*Таблица624[[#This Row],[Оптовая цена USD за 1шт]],"")</f>
        <v/>
      </c>
      <c r="N257" s="49"/>
    </row>
    <row r="258" spans="1:14" ht="22.5" customHeight="1">
      <c r="A258" s="44" t="s">
        <v>10177</v>
      </c>
      <c r="B258" s="14">
        <v>8809707275269</v>
      </c>
      <c r="C258" s="50" t="s">
        <v>10178</v>
      </c>
      <c r="D258" s="46" t="s">
        <v>10179</v>
      </c>
      <c r="E258" s="16">
        <v>14000</v>
      </c>
      <c r="F258" s="15">
        <v>0.59</v>
      </c>
      <c r="G258" s="47">
        <v>18</v>
      </c>
      <c r="H258" s="55">
        <f>Таблица624[[#This Row],[Коэфициент стоимости]]*Таблица624[[#This Row],[Розничная цена KRW]]</f>
        <v>8260</v>
      </c>
      <c r="I258" s="17" t="str">
        <f>IF($H$1="","Введите курс",Таблица624[[#This Row],[Оптовая цена KRW за 1шт]]/$H$1)</f>
        <v>Введите курс</v>
      </c>
      <c r="J258" s="48"/>
      <c r="K258" s="18">
        <f>Таблица624[[#This Row],[Заказ коробок ]]*Таблица624[[#This Row],[Кол-во шт в коробке]]</f>
        <v>0</v>
      </c>
      <c r="L258" s="54">
        <f>Таблица624[[#This Row],[Общее кол-во шт]]*Таблица624[[#This Row],[Оптовая цена KRW за 1шт]]</f>
        <v>0</v>
      </c>
      <c r="M258" s="19" t="str">
        <f>IFERROR(Таблица624[[#This Row],[Общее кол-во шт]]*Таблица624[[#This Row],[Оптовая цена USD за 1шт]],"")</f>
        <v/>
      </c>
      <c r="N258" s="49"/>
    </row>
    <row r="259" spans="1:14" ht="22.5" customHeight="1">
      <c r="A259" s="44" t="s">
        <v>10180</v>
      </c>
      <c r="B259" s="14">
        <v>8809707275276</v>
      </c>
      <c r="C259" s="50" t="s">
        <v>10181</v>
      </c>
      <c r="D259" s="46" t="s">
        <v>10182</v>
      </c>
      <c r="E259" s="16">
        <v>14000</v>
      </c>
      <c r="F259" s="15">
        <v>0.59</v>
      </c>
      <c r="G259" s="47">
        <v>18</v>
      </c>
      <c r="H259" s="55">
        <f>Таблица624[[#This Row],[Коэфициент стоимости]]*Таблица624[[#This Row],[Розничная цена KRW]]</f>
        <v>8260</v>
      </c>
      <c r="I259" s="17" t="str">
        <f>IF($H$1="","Введите курс",Таблица624[[#This Row],[Оптовая цена KRW за 1шт]]/$H$1)</f>
        <v>Введите курс</v>
      </c>
      <c r="J259" s="48"/>
      <c r="K259" s="18">
        <f>Таблица624[[#This Row],[Заказ коробок ]]*Таблица624[[#This Row],[Кол-во шт в коробке]]</f>
        <v>0</v>
      </c>
      <c r="L259" s="54">
        <f>Таблица624[[#This Row],[Общее кол-во шт]]*Таблица624[[#This Row],[Оптовая цена KRW за 1шт]]</f>
        <v>0</v>
      </c>
      <c r="M259" s="19" t="str">
        <f>IFERROR(Таблица624[[#This Row],[Общее кол-во шт]]*Таблица624[[#This Row],[Оптовая цена USD за 1шт]],"")</f>
        <v/>
      </c>
      <c r="N259" s="49"/>
    </row>
    <row r="260" spans="1:14" ht="22.5" customHeight="1">
      <c r="A260" s="44" t="s">
        <v>10183</v>
      </c>
      <c r="B260" s="14">
        <v>8809707278765</v>
      </c>
      <c r="C260" s="50" t="s">
        <v>10184</v>
      </c>
      <c r="D260" s="46" t="s">
        <v>10185</v>
      </c>
      <c r="E260" s="16">
        <v>1500</v>
      </c>
      <c r="F260" s="15">
        <v>0.59</v>
      </c>
      <c r="G260" s="47">
        <v>90</v>
      </c>
      <c r="H260" s="55">
        <f>Таблица624[[#This Row],[Коэфициент стоимости]]*Таблица624[[#This Row],[Розничная цена KRW]]</f>
        <v>885</v>
      </c>
      <c r="I260" s="17" t="str">
        <f>IF($H$1="","Введите курс",Таблица624[[#This Row],[Оптовая цена KRW за 1шт]]/$H$1)</f>
        <v>Введите курс</v>
      </c>
      <c r="J260" s="48"/>
      <c r="K260" s="18">
        <f>Таблица624[[#This Row],[Заказ коробок ]]*Таблица624[[#This Row],[Кол-во шт в коробке]]</f>
        <v>0</v>
      </c>
      <c r="L260" s="54">
        <f>Таблица624[[#This Row],[Общее кол-во шт]]*Таблица624[[#This Row],[Оптовая цена KRW за 1шт]]</f>
        <v>0</v>
      </c>
      <c r="M260" s="19" t="str">
        <f>IFERROR(Таблица624[[#This Row],[Общее кол-во шт]]*Таблица624[[#This Row],[Оптовая цена USD за 1шт]],"")</f>
        <v/>
      </c>
      <c r="N260" s="49"/>
    </row>
    <row r="261" spans="1:14" ht="22.5" customHeight="1">
      <c r="A261" s="44" t="s">
        <v>10186</v>
      </c>
      <c r="B261" s="14">
        <v>8809707278789</v>
      </c>
      <c r="C261" s="50" t="s">
        <v>10187</v>
      </c>
      <c r="D261" s="46" t="s">
        <v>10188</v>
      </c>
      <c r="E261" s="16">
        <v>1500</v>
      </c>
      <c r="F261" s="15">
        <v>0.59</v>
      </c>
      <c r="G261" s="47">
        <v>90</v>
      </c>
      <c r="H261" s="55">
        <f>Таблица624[[#This Row],[Коэфициент стоимости]]*Таблица624[[#This Row],[Розничная цена KRW]]</f>
        <v>885</v>
      </c>
      <c r="I261" s="17" t="str">
        <f>IF($H$1="","Введите курс",Таблица624[[#This Row],[Оптовая цена KRW за 1шт]]/$H$1)</f>
        <v>Введите курс</v>
      </c>
      <c r="J261" s="48"/>
      <c r="K261" s="18">
        <f>Таблица624[[#This Row],[Заказ коробок ]]*Таблица624[[#This Row],[Кол-во шт в коробке]]</f>
        <v>0</v>
      </c>
      <c r="L261" s="54">
        <f>Таблица624[[#This Row],[Общее кол-во шт]]*Таблица624[[#This Row],[Оптовая цена KRW за 1шт]]</f>
        <v>0</v>
      </c>
      <c r="M261" s="19" t="str">
        <f>IFERROR(Таблица624[[#This Row],[Общее кол-во шт]]*Таблица624[[#This Row],[Оптовая цена USD за 1шт]],"")</f>
        <v/>
      </c>
      <c r="N261" s="49"/>
    </row>
    <row r="262" spans="1:14" ht="22.5" customHeight="1">
      <c r="A262" s="44" t="s">
        <v>10189</v>
      </c>
      <c r="B262" s="14">
        <v>8809707278796</v>
      </c>
      <c r="C262" s="50" t="s">
        <v>10190</v>
      </c>
      <c r="D262" s="46" t="s">
        <v>10191</v>
      </c>
      <c r="E262" s="16">
        <v>1500</v>
      </c>
      <c r="F262" s="15">
        <v>0.59</v>
      </c>
      <c r="G262" s="47">
        <v>90</v>
      </c>
      <c r="H262" s="55">
        <f>Таблица624[[#This Row],[Коэфициент стоимости]]*Таблица624[[#This Row],[Розничная цена KRW]]</f>
        <v>885</v>
      </c>
      <c r="I262" s="17" t="str">
        <f>IF($H$1="","Введите курс",Таблица624[[#This Row],[Оптовая цена KRW за 1шт]]/$H$1)</f>
        <v>Введите курс</v>
      </c>
      <c r="J262" s="48"/>
      <c r="K262" s="18">
        <f>Таблица624[[#This Row],[Заказ коробок ]]*Таблица624[[#This Row],[Кол-во шт в коробке]]</f>
        <v>0</v>
      </c>
      <c r="L262" s="54">
        <f>Таблица624[[#This Row],[Общее кол-во шт]]*Таблица624[[#This Row],[Оптовая цена KRW за 1шт]]</f>
        <v>0</v>
      </c>
      <c r="M262" s="19" t="str">
        <f>IFERROR(Таблица624[[#This Row],[Общее кол-во шт]]*Таблица624[[#This Row],[Оптовая цена USD за 1шт]],"")</f>
        <v/>
      </c>
      <c r="N262" s="49"/>
    </row>
    <row r="263" spans="1:14" ht="22.5" customHeight="1">
      <c r="A263" s="44" t="s">
        <v>10192</v>
      </c>
      <c r="B263" s="14">
        <v>8809707278819</v>
      </c>
      <c r="C263" s="50" t="s">
        <v>10193</v>
      </c>
      <c r="D263" s="46" t="s">
        <v>10194</v>
      </c>
      <c r="E263" s="16">
        <v>1500</v>
      </c>
      <c r="F263" s="15">
        <v>0.59</v>
      </c>
      <c r="G263" s="47">
        <v>90</v>
      </c>
      <c r="H263" s="55">
        <f>Таблица624[[#This Row],[Коэфициент стоимости]]*Таблица624[[#This Row],[Розничная цена KRW]]</f>
        <v>885</v>
      </c>
      <c r="I263" s="17" t="str">
        <f>IF($H$1="","Введите курс",Таблица624[[#This Row],[Оптовая цена KRW за 1шт]]/$H$1)</f>
        <v>Введите курс</v>
      </c>
      <c r="J263" s="48"/>
      <c r="K263" s="18">
        <f>Таблица624[[#This Row],[Заказ коробок ]]*Таблица624[[#This Row],[Кол-во шт в коробке]]</f>
        <v>0</v>
      </c>
      <c r="L263" s="54">
        <f>Таблица624[[#This Row],[Общее кол-во шт]]*Таблица624[[#This Row],[Оптовая цена KRW за 1шт]]</f>
        <v>0</v>
      </c>
      <c r="M263" s="19" t="str">
        <f>IFERROR(Таблица624[[#This Row],[Общее кол-во шт]]*Таблица624[[#This Row],[Оптовая цена USD за 1шт]],"")</f>
        <v/>
      </c>
      <c r="N263" s="49"/>
    </row>
    <row r="264" spans="1:14" ht="22.5" customHeight="1">
      <c r="A264" s="44" t="s">
        <v>10195</v>
      </c>
      <c r="B264" s="14">
        <v>8809707275108</v>
      </c>
      <c r="C264" s="50" t="s">
        <v>10196</v>
      </c>
      <c r="D264" s="46" t="s">
        <v>10197</v>
      </c>
      <c r="E264" s="16">
        <v>11000</v>
      </c>
      <c r="F264" s="15">
        <v>0.59</v>
      </c>
      <c r="G264" s="47">
        <v>30</v>
      </c>
      <c r="H264" s="55">
        <f>Таблица624[[#This Row],[Коэфициент стоимости]]*Таблица624[[#This Row],[Розничная цена KRW]]</f>
        <v>6490</v>
      </c>
      <c r="I264" s="17" t="str">
        <f>IF($H$1="","Введите курс",Таблица624[[#This Row],[Оптовая цена KRW за 1шт]]/$H$1)</f>
        <v>Введите курс</v>
      </c>
      <c r="J264" s="48"/>
      <c r="K264" s="18">
        <f>Таблица624[[#This Row],[Заказ коробок ]]*Таблица624[[#This Row],[Кол-во шт в коробке]]</f>
        <v>0</v>
      </c>
      <c r="L264" s="54">
        <f>Таблица624[[#This Row],[Общее кол-во шт]]*Таблица624[[#This Row],[Оптовая цена KRW за 1шт]]</f>
        <v>0</v>
      </c>
      <c r="M264" s="19" t="str">
        <f>IFERROR(Таблица624[[#This Row],[Общее кол-во шт]]*Таблица624[[#This Row],[Оптовая цена USD за 1шт]],"")</f>
        <v/>
      </c>
      <c r="N264" s="49"/>
    </row>
    <row r="265" spans="1:14" ht="22.5" customHeight="1">
      <c r="A265" s="44" t="s">
        <v>10198</v>
      </c>
      <c r="B265" s="14">
        <v>8809707275634</v>
      </c>
      <c r="C265" s="50" t="s">
        <v>10199</v>
      </c>
      <c r="D265" s="46" t="s">
        <v>10200</v>
      </c>
      <c r="E265" s="16">
        <v>13000</v>
      </c>
      <c r="F265" s="15">
        <v>0.59</v>
      </c>
      <c r="G265" s="47">
        <v>30</v>
      </c>
      <c r="H265" s="55">
        <f>Таблица624[[#This Row],[Коэфициент стоимости]]*Таблица624[[#This Row],[Розничная цена KRW]]</f>
        <v>7670</v>
      </c>
      <c r="I265" s="17" t="str">
        <f>IF($H$1="","Введите курс",Таблица624[[#This Row],[Оптовая цена KRW за 1шт]]/$H$1)</f>
        <v>Введите курс</v>
      </c>
      <c r="J265" s="48"/>
      <c r="K265" s="18">
        <f>Таблица624[[#This Row],[Заказ коробок ]]*Таблица624[[#This Row],[Кол-во шт в коробке]]</f>
        <v>0</v>
      </c>
      <c r="L265" s="54">
        <f>Таблица624[[#This Row],[Общее кол-во шт]]*Таблица624[[#This Row],[Оптовая цена KRW за 1шт]]</f>
        <v>0</v>
      </c>
      <c r="M265" s="19" t="str">
        <f>IFERROR(Таблица624[[#This Row],[Общее кол-во шт]]*Таблица624[[#This Row],[Оптовая цена USD за 1шт]],"")</f>
        <v/>
      </c>
      <c r="N265" s="49"/>
    </row>
    <row r="266" spans="1:14" ht="22.5" customHeight="1">
      <c r="A266" s="44" t="s">
        <v>10201</v>
      </c>
      <c r="B266" s="14">
        <v>8809707275115</v>
      </c>
      <c r="C266" s="50" t="s">
        <v>10202</v>
      </c>
      <c r="D266" s="46" t="s">
        <v>10203</v>
      </c>
      <c r="E266" s="16">
        <v>17000</v>
      </c>
      <c r="F266" s="15">
        <v>0.59</v>
      </c>
      <c r="G266" s="47">
        <v>42</v>
      </c>
      <c r="H266" s="55">
        <f>Таблица624[[#This Row],[Коэфициент стоимости]]*Таблица624[[#This Row],[Розничная цена KRW]]</f>
        <v>10030</v>
      </c>
      <c r="I266" s="17" t="str">
        <f>IF($H$1="","Введите курс",Таблица624[[#This Row],[Оптовая цена KRW за 1шт]]/$H$1)</f>
        <v>Введите курс</v>
      </c>
      <c r="J266" s="48"/>
      <c r="K266" s="18">
        <f>Таблица624[[#This Row],[Заказ коробок ]]*Таблица624[[#This Row],[Кол-во шт в коробке]]</f>
        <v>0</v>
      </c>
      <c r="L266" s="54">
        <f>Таблица624[[#This Row],[Общее кол-во шт]]*Таблица624[[#This Row],[Оптовая цена KRW за 1шт]]</f>
        <v>0</v>
      </c>
      <c r="M266" s="19" t="str">
        <f>IFERROR(Таблица624[[#This Row],[Общее кол-во шт]]*Таблица624[[#This Row],[Оптовая цена USD за 1шт]],"")</f>
        <v/>
      </c>
      <c r="N266" s="49"/>
    </row>
    <row r="267" spans="1:14" ht="22.5" customHeight="1">
      <c r="A267" s="44" t="s">
        <v>10204</v>
      </c>
      <c r="B267" s="14">
        <v>8809707272459</v>
      </c>
      <c r="C267" s="50" t="s">
        <v>10205</v>
      </c>
      <c r="D267" s="46" t="s">
        <v>10206</v>
      </c>
      <c r="E267" s="16">
        <v>18000</v>
      </c>
      <c r="F267" s="15">
        <v>0.59</v>
      </c>
      <c r="G267" s="47">
        <v>42</v>
      </c>
      <c r="H267" s="55">
        <f>Таблица624[[#This Row],[Коэфициент стоимости]]*Таблица624[[#This Row],[Розничная цена KRW]]</f>
        <v>10620</v>
      </c>
      <c r="I267" s="17" t="str">
        <f>IF($H$1="","Введите курс",Таблица624[[#This Row],[Оптовая цена KRW за 1шт]]/$H$1)</f>
        <v>Введите курс</v>
      </c>
      <c r="J267" s="48"/>
      <c r="K267" s="18">
        <f>Таблица624[[#This Row],[Заказ коробок ]]*Таблица624[[#This Row],[Кол-во шт в коробке]]</f>
        <v>0</v>
      </c>
      <c r="L267" s="54">
        <f>Таблица624[[#This Row],[Общее кол-во шт]]*Таблица624[[#This Row],[Оптовая цена KRW за 1шт]]</f>
        <v>0</v>
      </c>
      <c r="M267" s="19" t="str">
        <f>IFERROR(Таблица624[[#This Row],[Общее кол-во шт]]*Таблица624[[#This Row],[Оптовая цена USD за 1шт]],"")</f>
        <v/>
      </c>
      <c r="N267" s="49"/>
    </row>
    <row r="268" spans="1:14" ht="22.5" customHeight="1">
      <c r="A268" s="44" t="s">
        <v>10207</v>
      </c>
      <c r="B268" s="14">
        <v>8809707279144</v>
      </c>
      <c r="C268" s="50" t="s">
        <v>10208</v>
      </c>
      <c r="D268" s="46" t="s">
        <v>10209</v>
      </c>
      <c r="E268" s="16">
        <v>4000</v>
      </c>
      <c r="F268" s="15">
        <v>0.59</v>
      </c>
      <c r="G268" s="47">
        <v>60</v>
      </c>
      <c r="H268" s="55">
        <f>Таблица624[[#This Row],[Коэфициент стоимости]]*Таблица624[[#This Row],[Розничная цена KRW]]</f>
        <v>2360</v>
      </c>
      <c r="I268" s="17" t="str">
        <f>IF($H$1="","Введите курс",Таблица624[[#This Row],[Оптовая цена KRW за 1шт]]/$H$1)</f>
        <v>Введите курс</v>
      </c>
      <c r="J268" s="48"/>
      <c r="K268" s="18">
        <f>Таблица624[[#This Row],[Заказ коробок ]]*Таблица624[[#This Row],[Кол-во шт в коробке]]</f>
        <v>0</v>
      </c>
      <c r="L268" s="54">
        <f>Таблица624[[#This Row],[Общее кол-во шт]]*Таблица624[[#This Row],[Оптовая цена KRW за 1шт]]</f>
        <v>0</v>
      </c>
      <c r="M268" s="19" t="str">
        <f>IFERROR(Таблица624[[#This Row],[Общее кол-во шт]]*Таблица624[[#This Row],[Оптовая цена USD за 1шт]],"")</f>
        <v/>
      </c>
      <c r="N268" s="49"/>
    </row>
    <row r="269" spans="1:14" ht="22.5" customHeight="1">
      <c r="A269" s="44" t="s">
        <v>10210</v>
      </c>
      <c r="B269" s="14">
        <v>8809707251928</v>
      </c>
      <c r="C269" s="50" t="s">
        <v>10211</v>
      </c>
      <c r="D269" s="46" t="s">
        <v>10212</v>
      </c>
      <c r="E269" s="16">
        <v>4000</v>
      </c>
      <c r="F269" s="15">
        <v>0.59</v>
      </c>
      <c r="G269" s="47">
        <v>80</v>
      </c>
      <c r="H269" s="55">
        <f>Таблица624[[#This Row],[Коэфициент стоимости]]*Таблица624[[#This Row],[Розничная цена KRW]]</f>
        <v>2360</v>
      </c>
      <c r="I269" s="17" t="str">
        <f>IF($H$1="","Введите курс",Таблица624[[#This Row],[Оптовая цена KRW за 1шт]]/$H$1)</f>
        <v>Введите курс</v>
      </c>
      <c r="J269" s="48"/>
      <c r="K269" s="18">
        <f>Таблица624[[#This Row],[Заказ коробок ]]*Таблица624[[#This Row],[Кол-во шт в коробке]]</f>
        <v>0</v>
      </c>
      <c r="L269" s="54">
        <f>Таблица624[[#This Row],[Общее кол-во шт]]*Таблица624[[#This Row],[Оптовая цена KRW за 1шт]]</f>
        <v>0</v>
      </c>
      <c r="M269" s="19" t="str">
        <f>IFERROR(Таблица624[[#This Row],[Общее кол-во шт]]*Таблица624[[#This Row],[Оптовая цена USD за 1шт]],"")</f>
        <v/>
      </c>
      <c r="N269" s="49"/>
    </row>
    <row r="270" spans="1:14" ht="22.5" customHeight="1">
      <c r="A270" s="44" t="s">
        <v>10213</v>
      </c>
      <c r="B270" s="14">
        <v>8809707251959</v>
      </c>
      <c r="C270" s="50" t="s">
        <v>10214</v>
      </c>
      <c r="D270" s="46" t="s">
        <v>10215</v>
      </c>
      <c r="E270" s="16">
        <v>4000</v>
      </c>
      <c r="F270" s="15">
        <v>0.59</v>
      </c>
      <c r="G270" s="47">
        <v>80</v>
      </c>
      <c r="H270" s="55">
        <f>Таблица624[[#This Row],[Коэфициент стоимости]]*Таблица624[[#This Row],[Розничная цена KRW]]</f>
        <v>2360</v>
      </c>
      <c r="I270" s="17" t="str">
        <f>IF($H$1="","Введите курс",Таблица624[[#This Row],[Оптовая цена KRW за 1шт]]/$H$1)</f>
        <v>Введите курс</v>
      </c>
      <c r="J270" s="48"/>
      <c r="K270" s="18">
        <f>Таблица624[[#This Row],[Заказ коробок ]]*Таблица624[[#This Row],[Кол-во шт в коробке]]</f>
        <v>0</v>
      </c>
      <c r="L270" s="54">
        <f>Таблица624[[#This Row],[Общее кол-во шт]]*Таблица624[[#This Row],[Оптовая цена KRW за 1шт]]</f>
        <v>0</v>
      </c>
      <c r="M270" s="19" t="str">
        <f>IFERROR(Таблица624[[#This Row],[Общее кол-во шт]]*Таблица624[[#This Row],[Оптовая цена USD за 1шт]],"")</f>
        <v/>
      </c>
      <c r="N270" s="49"/>
    </row>
    <row r="271" spans="1:14" ht="22.5" customHeight="1">
      <c r="A271" s="44" t="s">
        <v>10216</v>
      </c>
      <c r="B271" s="14">
        <v>8809707251973</v>
      </c>
      <c r="C271" s="50" t="s">
        <v>10217</v>
      </c>
      <c r="D271" s="46" t="s">
        <v>10218</v>
      </c>
      <c r="E271" s="16">
        <v>4000</v>
      </c>
      <c r="F271" s="15">
        <v>0.59</v>
      </c>
      <c r="G271" s="47">
        <v>80</v>
      </c>
      <c r="H271" s="55">
        <f>Таблица624[[#This Row],[Коэфициент стоимости]]*Таблица624[[#This Row],[Розничная цена KRW]]</f>
        <v>2360</v>
      </c>
      <c r="I271" s="17" t="str">
        <f>IF($H$1="","Введите курс",Таблица624[[#This Row],[Оптовая цена KRW за 1шт]]/$H$1)</f>
        <v>Введите курс</v>
      </c>
      <c r="J271" s="48"/>
      <c r="K271" s="18">
        <f>Таблица624[[#This Row],[Заказ коробок ]]*Таблица624[[#This Row],[Кол-во шт в коробке]]</f>
        <v>0</v>
      </c>
      <c r="L271" s="54">
        <f>Таблица624[[#This Row],[Общее кол-во шт]]*Таблица624[[#This Row],[Оптовая цена KRW за 1шт]]</f>
        <v>0</v>
      </c>
      <c r="M271" s="19" t="str">
        <f>IFERROR(Таблица624[[#This Row],[Общее кол-во шт]]*Таблица624[[#This Row],[Оптовая цена USD за 1шт]],"")</f>
        <v/>
      </c>
      <c r="N271" s="49"/>
    </row>
    <row r="272" spans="1:14" ht="22.5" customHeight="1">
      <c r="A272" s="44" t="s">
        <v>10219</v>
      </c>
      <c r="B272" s="14">
        <v>8809707253014</v>
      </c>
      <c r="C272" s="50" t="s">
        <v>10220</v>
      </c>
      <c r="D272" s="46" t="s">
        <v>10221</v>
      </c>
      <c r="E272" s="16">
        <v>4000</v>
      </c>
      <c r="F272" s="15">
        <v>0.59</v>
      </c>
      <c r="G272" s="47">
        <v>80</v>
      </c>
      <c r="H272" s="55">
        <f>Таблица624[[#This Row],[Коэфициент стоимости]]*Таблица624[[#This Row],[Розничная цена KRW]]</f>
        <v>2360</v>
      </c>
      <c r="I272" s="17" t="str">
        <f>IF($H$1="","Введите курс",Таблица624[[#This Row],[Оптовая цена KRW за 1шт]]/$H$1)</f>
        <v>Введите курс</v>
      </c>
      <c r="J272" s="48"/>
      <c r="K272" s="18">
        <f>Таблица624[[#This Row],[Заказ коробок ]]*Таблица624[[#This Row],[Кол-во шт в коробке]]</f>
        <v>0</v>
      </c>
      <c r="L272" s="54">
        <f>Таблица624[[#This Row],[Общее кол-во шт]]*Таблица624[[#This Row],[Оптовая цена KRW за 1шт]]</f>
        <v>0</v>
      </c>
      <c r="M272" s="19" t="str">
        <f>IFERROR(Таблица624[[#This Row],[Общее кол-во шт]]*Таблица624[[#This Row],[Оптовая цена USD за 1шт]],"")</f>
        <v/>
      </c>
      <c r="N272" s="49"/>
    </row>
    <row r="273" spans="1:14" ht="22.5" customHeight="1">
      <c r="A273" s="44" t="s">
        <v>10222</v>
      </c>
      <c r="B273" s="14">
        <v>8809612864084</v>
      </c>
      <c r="C273" s="50" t="s">
        <v>10223</v>
      </c>
      <c r="D273" s="46" t="s">
        <v>10224</v>
      </c>
      <c r="E273" s="16">
        <v>6000</v>
      </c>
      <c r="F273" s="15">
        <v>0.59</v>
      </c>
      <c r="G273" s="47">
        <v>90</v>
      </c>
      <c r="H273" s="55">
        <f>Таблица624[[#This Row],[Коэфициент стоимости]]*Таблица624[[#This Row],[Розничная цена KRW]]</f>
        <v>3540</v>
      </c>
      <c r="I273" s="17" t="str">
        <f>IF($H$1="","Введите курс",Таблица624[[#This Row],[Оптовая цена KRW за 1шт]]/$H$1)</f>
        <v>Введите курс</v>
      </c>
      <c r="J273" s="48"/>
      <c r="K273" s="18">
        <f>Таблица624[[#This Row],[Заказ коробок ]]*Таблица624[[#This Row],[Кол-во шт в коробке]]</f>
        <v>0</v>
      </c>
      <c r="L273" s="54">
        <f>Таблица624[[#This Row],[Общее кол-во шт]]*Таблица624[[#This Row],[Оптовая цена KRW за 1шт]]</f>
        <v>0</v>
      </c>
      <c r="M273" s="19" t="str">
        <f>IFERROR(Таблица624[[#This Row],[Общее кол-во шт]]*Таблица624[[#This Row],[Оптовая цена USD за 1шт]],"")</f>
        <v/>
      </c>
      <c r="N273" s="49"/>
    </row>
    <row r="274" spans="1:14" ht="22.5" customHeight="1">
      <c r="A274" s="44" t="s">
        <v>10225</v>
      </c>
      <c r="B274" s="14">
        <v>8809612864107</v>
      </c>
      <c r="C274" s="50" t="s">
        <v>10226</v>
      </c>
      <c r="D274" s="46" t="s">
        <v>10227</v>
      </c>
      <c r="E274" s="16">
        <v>6000</v>
      </c>
      <c r="F274" s="15">
        <v>0.59</v>
      </c>
      <c r="G274" s="47">
        <v>90</v>
      </c>
      <c r="H274" s="55">
        <f>Таблица624[[#This Row],[Коэфициент стоимости]]*Таблица624[[#This Row],[Розничная цена KRW]]</f>
        <v>3540</v>
      </c>
      <c r="I274" s="17" t="str">
        <f>IF($H$1="","Введите курс",Таблица624[[#This Row],[Оптовая цена KRW за 1шт]]/$H$1)</f>
        <v>Введите курс</v>
      </c>
      <c r="J274" s="48"/>
      <c r="K274" s="18">
        <f>Таблица624[[#This Row],[Заказ коробок ]]*Таблица624[[#This Row],[Кол-во шт в коробке]]</f>
        <v>0</v>
      </c>
      <c r="L274" s="54">
        <f>Таблица624[[#This Row],[Общее кол-во шт]]*Таблица624[[#This Row],[Оптовая цена KRW за 1шт]]</f>
        <v>0</v>
      </c>
      <c r="M274" s="19" t="str">
        <f>IFERROR(Таблица624[[#This Row],[Общее кол-во шт]]*Таблица624[[#This Row],[Оптовая цена USD за 1шт]],"")</f>
        <v/>
      </c>
      <c r="N274" s="49"/>
    </row>
    <row r="275" spans="1:14" ht="22.5" customHeight="1">
      <c r="A275" s="44" t="s">
        <v>10228</v>
      </c>
      <c r="B275" s="14">
        <v>8809612864114</v>
      </c>
      <c r="C275" s="50" t="s">
        <v>10229</v>
      </c>
      <c r="D275" s="46" t="s">
        <v>10230</v>
      </c>
      <c r="E275" s="16">
        <v>7000</v>
      </c>
      <c r="F275" s="15">
        <v>0.59</v>
      </c>
      <c r="G275" s="47">
        <v>90</v>
      </c>
      <c r="H275" s="55">
        <f>Таблица624[[#This Row],[Коэфициент стоимости]]*Таблица624[[#This Row],[Розничная цена KRW]]</f>
        <v>4130</v>
      </c>
      <c r="I275" s="17" t="str">
        <f>IF($H$1="","Введите курс",Таблица624[[#This Row],[Оптовая цена KRW за 1шт]]/$H$1)</f>
        <v>Введите курс</v>
      </c>
      <c r="J275" s="48"/>
      <c r="K275" s="18">
        <f>Таблица624[[#This Row],[Заказ коробок ]]*Таблица624[[#This Row],[Кол-во шт в коробке]]</f>
        <v>0</v>
      </c>
      <c r="L275" s="54">
        <f>Таблица624[[#This Row],[Общее кол-во шт]]*Таблица624[[#This Row],[Оптовая цена KRW за 1шт]]</f>
        <v>0</v>
      </c>
      <c r="M275" s="19" t="str">
        <f>IFERROR(Таблица624[[#This Row],[Общее кол-во шт]]*Таблица624[[#This Row],[Оптовая цена USD за 1шт]],"")</f>
        <v/>
      </c>
      <c r="N275" s="49"/>
    </row>
    <row r="276" spans="1:14" ht="22.5" customHeight="1">
      <c r="A276" s="44" t="s">
        <v>10231</v>
      </c>
      <c r="B276" s="14">
        <v>8809612873390</v>
      </c>
      <c r="C276" s="50" t="s">
        <v>10232</v>
      </c>
      <c r="D276" s="46" t="s">
        <v>10233</v>
      </c>
      <c r="E276" s="16">
        <v>12000</v>
      </c>
      <c r="F276" s="15">
        <v>0.59</v>
      </c>
      <c r="G276" s="47">
        <v>54</v>
      </c>
      <c r="H276" s="55">
        <f>Таблица624[[#This Row],[Коэфициент стоимости]]*Таблица624[[#This Row],[Розничная цена KRW]]</f>
        <v>7080</v>
      </c>
      <c r="I276" s="17" t="str">
        <f>IF($H$1="","Введите курс",Таблица624[[#This Row],[Оптовая цена KRW за 1шт]]/$H$1)</f>
        <v>Введите курс</v>
      </c>
      <c r="J276" s="48"/>
      <c r="K276" s="18">
        <f>Таблица624[[#This Row],[Заказ коробок ]]*Таблица624[[#This Row],[Кол-во шт в коробке]]</f>
        <v>0</v>
      </c>
      <c r="L276" s="54">
        <f>Таблица624[[#This Row],[Общее кол-во шт]]*Таблица624[[#This Row],[Оптовая цена KRW за 1шт]]</f>
        <v>0</v>
      </c>
      <c r="M276" s="19" t="str">
        <f>IFERROR(Таблица624[[#This Row],[Общее кол-во шт]]*Таблица624[[#This Row],[Оптовая цена USD за 1шт]],"")</f>
        <v/>
      </c>
      <c r="N276" s="49"/>
    </row>
    <row r="277" spans="1:14" ht="22.5" customHeight="1">
      <c r="A277" s="44" t="s">
        <v>10234</v>
      </c>
      <c r="B277" s="14">
        <v>8809612873406</v>
      </c>
      <c r="C277" s="50" t="s">
        <v>10235</v>
      </c>
      <c r="D277" s="46" t="s">
        <v>10236</v>
      </c>
      <c r="E277" s="16">
        <v>12000</v>
      </c>
      <c r="F277" s="15">
        <v>0.59</v>
      </c>
      <c r="G277" s="47">
        <v>54</v>
      </c>
      <c r="H277" s="55">
        <f>Таблица624[[#This Row],[Коэфициент стоимости]]*Таблица624[[#This Row],[Розничная цена KRW]]</f>
        <v>7080</v>
      </c>
      <c r="I277" s="17" t="str">
        <f>IF($H$1="","Введите курс",Таблица624[[#This Row],[Оптовая цена KRW за 1шт]]/$H$1)</f>
        <v>Введите курс</v>
      </c>
      <c r="J277" s="48"/>
      <c r="K277" s="18">
        <f>Таблица624[[#This Row],[Заказ коробок ]]*Таблица624[[#This Row],[Кол-во шт в коробке]]</f>
        <v>0</v>
      </c>
      <c r="L277" s="54">
        <f>Таблица624[[#This Row],[Общее кол-во шт]]*Таблица624[[#This Row],[Оптовая цена KRW за 1шт]]</f>
        <v>0</v>
      </c>
      <c r="M277" s="19" t="str">
        <f>IFERROR(Таблица624[[#This Row],[Общее кол-во шт]]*Таблица624[[#This Row],[Оптовая цена USD за 1шт]],"")</f>
        <v/>
      </c>
      <c r="N277" s="49"/>
    </row>
    <row r="278" spans="1:14" ht="22.5" customHeight="1">
      <c r="A278" s="44" t="s">
        <v>10237</v>
      </c>
      <c r="B278" s="14">
        <v>8809612873413</v>
      </c>
      <c r="C278" s="50" t="s">
        <v>10238</v>
      </c>
      <c r="D278" s="46" t="s">
        <v>10239</v>
      </c>
      <c r="E278" s="16">
        <v>12000</v>
      </c>
      <c r="F278" s="15">
        <v>0.59</v>
      </c>
      <c r="G278" s="47">
        <v>54</v>
      </c>
      <c r="H278" s="55">
        <f>Таблица624[[#This Row],[Коэфициент стоимости]]*Таблица624[[#This Row],[Розничная цена KRW]]</f>
        <v>7080</v>
      </c>
      <c r="I278" s="17" t="str">
        <f>IF($H$1="","Введите курс",Таблица624[[#This Row],[Оптовая цена KRW за 1шт]]/$H$1)</f>
        <v>Введите курс</v>
      </c>
      <c r="J278" s="48"/>
      <c r="K278" s="18">
        <f>Таблица624[[#This Row],[Заказ коробок ]]*Таблица624[[#This Row],[Кол-во шт в коробке]]</f>
        <v>0</v>
      </c>
      <c r="L278" s="54">
        <f>Таблица624[[#This Row],[Общее кол-во шт]]*Таблица624[[#This Row],[Оптовая цена KRW за 1шт]]</f>
        <v>0</v>
      </c>
      <c r="M278" s="19" t="str">
        <f>IFERROR(Таблица624[[#This Row],[Общее кол-во шт]]*Таблица624[[#This Row],[Оптовая цена USD за 1шт]],"")</f>
        <v/>
      </c>
      <c r="N278" s="49"/>
    </row>
    <row r="279" spans="1:14" ht="22.5" customHeight="1">
      <c r="A279" s="44" t="s">
        <v>10240</v>
      </c>
      <c r="B279" s="14">
        <v>8809707251935</v>
      </c>
      <c r="C279" s="50" t="s">
        <v>10241</v>
      </c>
      <c r="D279" s="46" t="s">
        <v>10242</v>
      </c>
      <c r="E279" s="16">
        <v>4000</v>
      </c>
      <c r="F279" s="15">
        <v>0.59</v>
      </c>
      <c r="G279" s="47">
        <v>80</v>
      </c>
      <c r="H279" s="55">
        <f>Таблица624[[#This Row],[Коэфициент стоимости]]*Таблица624[[#This Row],[Розничная цена KRW]]</f>
        <v>2360</v>
      </c>
      <c r="I279" s="17" t="str">
        <f>IF($H$1="","Введите курс",Таблица624[[#This Row],[Оптовая цена KRW за 1шт]]/$H$1)</f>
        <v>Введите курс</v>
      </c>
      <c r="J279" s="48"/>
      <c r="K279" s="18">
        <f>Таблица624[[#This Row],[Заказ коробок ]]*Таблица624[[#This Row],[Кол-во шт в коробке]]</f>
        <v>0</v>
      </c>
      <c r="L279" s="54">
        <f>Таблица624[[#This Row],[Общее кол-во шт]]*Таблица624[[#This Row],[Оптовая цена KRW за 1шт]]</f>
        <v>0</v>
      </c>
      <c r="M279" s="19" t="str">
        <f>IFERROR(Таблица624[[#This Row],[Общее кол-во шт]]*Таблица624[[#This Row],[Оптовая цена USD за 1шт]],"")</f>
        <v/>
      </c>
      <c r="N279" s="49"/>
    </row>
    <row r="280" spans="1:14" ht="22.5" customHeight="1">
      <c r="A280" s="44" t="s">
        <v>10243</v>
      </c>
      <c r="B280" s="14">
        <v>8809707251942</v>
      </c>
      <c r="C280" s="50" t="s">
        <v>10244</v>
      </c>
      <c r="D280" s="46" t="s">
        <v>10245</v>
      </c>
      <c r="E280" s="16">
        <v>4000</v>
      </c>
      <c r="F280" s="15">
        <v>0.59</v>
      </c>
      <c r="G280" s="47">
        <v>80</v>
      </c>
      <c r="H280" s="55">
        <f>Таблица624[[#This Row],[Коэфициент стоимости]]*Таблица624[[#This Row],[Розничная цена KRW]]</f>
        <v>2360</v>
      </c>
      <c r="I280" s="17" t="str">
        <f>IF($H$1="","Введите курс",Таблица624[[#This Row],[Оптовая цена KRW за 1шт]]/$H$1)</f>
        <v>Введите курс</v>
      </c>
      <c r="J280" s="48"/>
      <c r="K280" s="18">
        <f>Таблица624[[#This Row],[Заказ коробок ]]*Таблица624[[#This Row],[Кол-во шт в коробке]]</f>
        <v>0</v>
      </c>
      <c r="L280" s="54">
        <f>Таблица624[[#This Row],[Общее кол-во шт]]*Таблица624[[#This Row],[Оптовая цена KRW за 1шт]]</f>
        <v>0</v>
      </c>
      <c r="M280" s="19" t="str">
        <f>IFERROR(Таблица624[[#This Row],[Общее кол-во шт]]*Таблица624[[#This Row],[Оптовая цена USD за 1шт]],"")</f>
        <v/>
      </c>
      <c r="N280" s="49"/>
    </row>
    <row r="281" spans="1:14" ht="22.5" customHeight="1">
      <c r="A281" s="44" t="s">
        <v>10246</v>
      </c>
      <c r="B281" s="14">
        <v>8809707251966</v>
      </c>
      <c r="C281" s="50" t="s">
        <v>10247</v>
      </c>
      <c r="D281" s="46" t="s">
        <v>10248</v>
      </c>
      <c r="E281" s="16">
        <v>4000</v>
      </c>
      <c r="F281" s="15">
        <v>0.59</v>
      </c>
      <c r="G281" s="47">
        <v>80</v>
      </c>
      <c r="H281" s="55">
        <f>Таблица624[[#This Row],[Коэфициент стоимости]]*Таблица624[[#This Row],[Розничная цена KRW]]</f>
        <v>2360</v>
      </c>
      <c r="I281" s="17" t="str">
        <f>IF($H$1="","Введите курс",Таблица624[[#This Row],[Оптовая цена KRW за 1шт]]/$H$1)</f>
        <v>Введите курс</v>
      </c>
      <c r="J281" s="48"/>
      <c r="K281" s="18">
        <f>Таблица624[[#This Row],[Заказ коробок ]]*Таблица624[[#This Row],[Кол-во шт в коробке]]</f>
        <v>0</v>
      </c>
      <c r="L281" s="54">
        <f>Таблица624[[#This Row],[Общее кол-во шт]]*Таблица624[[#This Row],[Оптовая цена KRW за 1шт]]</f>
        <v>0</v>
      </c>
      <c r="M281" s="19" t="str">
        <f>IFERROR(Таблица624[[#This Row],[Общее кол-во шт]]*Таблица624[[#This Row],[Оптовая цена USD за 1шт]],"")</f>
        <v/>
      </c>
      <c r="N281" s="49"/>
    </row>
    <row r="282" spans="1:14" ht="22.5" customHeight="1">
      <c r="A282" s="44" t="s">
        <v>10249</v>
      </c>
      <c r="B282" s="14">
        <v>8809707251980</v>
      </c>
      <c r="C282" s="50" t="s">
        <v>10250</v>
      </c>
      <c r="D282" s="46" t="s">
        <v>10251</v>
      </c>
      <c r="E282" s="16">
        <v>4000</v>
      </c>
      <c r="F282" s="15">
        <v>0.59</v>
      </c>
      <c r="G282" s="47">
        <v>80</v>
      </c>
      <c r="H282" s="55">
        <f>Таблица624[[#This Row],[Коэфициент стоимости]]*Таблица624[[#This Row],[Розничная цена KRW]]</f>
        <v>2360</v>
      </c>
      <c r="I282" s="17" t="str">
        <f>IF($H$1="","Введите курс",Таблица624[[#This Row],[Оптовая цена KRW за 1шт]]/$H$1)</f>
        <v>Введите курс</v>
      </c>
      <c r="J282" s="48"/>
      <c r="K282" s="18">
        <f>Таблица624[[#This Row],[Заказ коробок ]]*Таблица624[[#This Row],[Кол-во шт в коробке]]</f>
        <v>0</v>
      </c>
      <c r="L282" s="54">
        <f>Таблица624[[#This Row],[Общее кол-во шт]]*Таблица624[[#This Row],[Оптовая цена KRW за 1шт]]</f>
        <v>0</v>
      </c>
      <c r="M282" s="19" t="str">
        <f>IFERROR(Таблица624[[#This Row],[Общее кол-во шт]]*Таблица624[[#This Row],[Оптовая цена USD за 1шт]],"")</f>
        <v/>
      </c>
      <c r="N282" s="49"/>
    </row>
    <row r="283" spans="1:14" ht="22.5" customHeight="1">
      <c r="A283" s="44" t="s">
        <v>10252</v>
      </c>
      <c r="B283" s="14">
        <v>8809707251997</v>
      </c>
      <c r="C283" s="50" t="s">
        <v>10253</v>
      </c>
      <c r="D283" s="46" t="s">
        <v>10254</v>
      </c>
      <c r="E283" s="16">
        <v>4000</v>
      </c>
      <c r="F283" s="15">
        <v>0.59</v>
      </c>
      <c r="G283" s="47">
        <v>80</v>
      </c>
      <c r="H283" s="55">
        <f>Таблица624[[#This Row],[Коэфициент стоимости]]*Таблица624[[#This Row],[Розничная цена KRW]]</f>
        <v>2360</v>
      </c>
      <c r="I283" s="17" t="str">
        <f>IF($H$1="","Введите курс",Таблица624[[#This Row],[Оптовая цена KRW за 1шт]]/$H$1)</f>
        <v>Введите курс</v>
      </c>
      <c r="J283" s="48"/>
      <c r="K283" s="18">
        <f>Таблица624[[#This Row],[Заказ коробок ]]*Таблица624[[#This Row],[Кол-во шт в коробке]]</f>
        <v>0</v>
      </c>
      <c r="L283" s="54">
        <f>Таблица624[[#This Row],[Общее кол-во шт]]*Таблица624[[#This Row],[Оптовая цена KRW за 1шт]]</f>
        <v>0</v>
      </c>
      <c r="M283" s="19" t="str">
        <f>IFERROR(Таблица624[[#This Row],[Общее кол-во шт]]*Таблица624[[#This Row],[Оптовая цена USD за 1шт]],"")</f>
        <v/>
      </c>
      <c r="N283" s="49"/>
    </row>
    <row r="284" spans="1:14" ht="22.5" customHeight="1">
      <c r="A284" s="44" t="s">
        <v>10255</v>
      </c>
      <c r="B284" s="14">
        <v>8809707253007</v>
      </c>
      <c r="C284" s="50" t="s">
        <v>10256</v>
      </c>
      <c r="D284" s="46" t="s">
        <v>10257</v>
      </c>
      <c r="E284" s="16">
        <v>4000</v>
      </c>
      <c r="F284" s="15">
        <v>0.59</v>
      </c>
      <c r="G284" s="47">
        <v>80</v>
      </c>
      <c r="H284" s="55">
        <f>Таблица624[[#This Row],[Коэфициент стоимости]]*Таблица624[[#This Row],[Розничная цена KRW]]</f>
        <v>2360</v>
      </c>
      <c r="I284" s="17" t="str">
        <f>IF($H$1="","Введите курс",Таблица624[[#This Row],[Оптовая цена KRW за 1шт]]/$H$1)</f>
        <v>Введите курс</v>
      </c>
      <c r="J284" s="48"/>
      <c r="K284" s="18">
        <f>Таблица624[[#This Row],[Заказ коробок ]]*Таблица624[[#This Row],[Кол-во шт в коробке]]</f>
        <v>0</v>
      </c>
      <c r="L284" s="54">
        <f>Таблица624[[#This Row],[Общее кол-во шт]]*Таблица624[[#This Row],[Оптовая цена KRW за 1шт]]</f>
        <v>0</v>
      </c>
      <c r="M284" s="19" t="str">
        <f>IFERROR(Таблица624[[#This Row],[Общее кол-во шт]]*Таблица624[[#This Row],[Оптовая цена USD за 1шт]],"")</f>
        <v/>
      </c>
      <c r="N284" s="49"/>
    </row>
    <row r="285" spans="1:14" ht="22.5" customHeight="1">
      <c r="A285" s="44" t="s">
        <v>10258</v>
      </c>
      <c r="B285" s="14">
        <v>8809707273050</v>
      </c>
      <c r="C285" s="50" t="s">
        <v>10259</v>
      </c>
      <c r="D285" s="46" t="s">
        <v>10260</v>
      </c>
      <c r="E285" s="16">
        <v>11000</v>
      </c>
      <c r="F285" s="15">
        <v>0.59</v>
      </c>
      <c r="G285" s="47">
        <v>24</v>
      </c>
      <c r="H285" s="55">
        <f>Таблица624[[#This Row],[Коэфициент стоимости]]*Таблица624[[#This Row],[Розничная цена KRW]]</f>
        <v>6490</v>
      </c>
      <c r="I285" s="17" t="str">
        <f>IF($H$1="","Введите курс",Таблица624[[#This Row],[Оптовая цена KRW за 1шт]]/$H$1)</f>
        <v>Введите курс</v>
      </c>
      <c r="J285" s="48"/>
      <c r="K285" s="18">
        <f>Таблица624[[#This Row],[Заказ коробок ]]*Таблица624[[#This Row],[Кол-во шт в коробке]]</f>
        <v>0</v>
      </c>
      <c r="L285" s="54">
        <f>Таблица624[[#This Row],[Общее кол-во шт]]*Таблица624[[#This Row],[Оптовая цена KRW за 1шт]]</f>
        <v>0</v>
      </c>
      <c r="M285" s="19" t="str">
        <f>IFERROR(Таблица624[[#This Row],[Общее кол-во шт]]*Таблица624[[#This Row],[Оптовая цена USD за 1шт]],"")</f>
        <v/>
      </c>
      <c r="N285" s="49"/>
    </row>
    <row r="286" spans="1:14" ht="22.5" customHeight="1">
      <c r="A286" s="44" t="s">
        <v>10261</v>
      </c>
      <c r="B286" s="14">
        <v>8809707273067</v>
      </c>
      <c r="C286" s="50" t="s">
        <v>10262</v>
      </c>
      <c r="D286" s="46" t="s">
        <v>10263</v>
      </c>
      <c r="E286" s="16">
        <v>11000</v>
      </c>
      <c r="F286" s="15">
        <v>0.59</v>
      </c>
      <c r="G286" s="47">
        <v>36</v>
      </c>
      <c r="H286" s="55">
        <f>Таблица624[[#This Row],[Коэфициент стоимости]]*Таблица624[[#This Row],[Розничная цена KRW]]</f>
        <v>6490</v>
      </c>
      <c r="I286" s="17" t="str">
        <f>IF($H$1="","Введите курс",Таблица624[[#This Row],[Оптовая цена KRW за 1шт]]/$H$1)</f>
        <v>Введите курс</v>
      </c>
      <c r="J286" s="48"/>
      <c r="K286" s="18">
        <f>Таблица624[[#This Row],[Заказ коробок ]]*Таблица624[[#This Row],[Кол-во шт в коробке]]</f>
        <v>0</v>
      </c>
      <c r="L286" s="54">
        <f>Таблица624[[#This Row],[Общее кол-во шт]]*Таблица624[[#This Row],[Оптовая цена KRW за 1шт]]</f>
        <v>0</v>
      </c>
      <c r="M286" s="19" t="str">
        <f>IFERROR(Таблица624[[#This Row],[Общее кол-во шт]]*Таблица624[[#This Row],[Оптовая цена USD за 1шт]],"")</f>
        <v/>
      </c>
      <c r="N286" s="49"/>
    </row>
    <row r="287" spans="1:14" ht="22.5" customHeight="1">
      <c r="A287" s="44" t="s">
        <v>10264</v>
      </c>
      <c r="B287" s="14">
        <v>8809612855914</v>
      </c>
      <c r="C287" s="50" t="s">
        <v>10265</v>
      </c>
      <c r="D287" s="46" t="s">
        <v>10266</v>
      </c>
      <c r="E287" s="16">
        <v>10000</v>
      </c>
      <c r="F287" s="15">
        <v>0.59</v>
      </c>
      <c r="G287" s="47">
        <v>60</v>
      </c>
      <c r="H287" s="55">
        <f>Таблица624[[#This Row],[Коэфициент стоимости]]*Таблица624[[#This Row],[Розничная цена KRW]]</f>
        <v>5900</v>
      </c>
      <c r="I287" s="17" t="str">
        <f>IF($H$1="","Введите курс",Таблица624[[#This Row],[Оптовая цена KRW за 1шт]]/$H$1)</f>
        <v>Введите курс</v>
      </c>
      <c r="J287" s="48"/>
      <c r="K287" s="18">
        <f>Таблица624[[#This Row],[Заказ коробок ]]*Таблица624[[#This Row],[Кол-во шт в коробке]]</f>
        <v>0</v>
      </c>
      <c r="L287" s="54">
        <f>Таблица624[[#This Row],[Общее кол-во шт]]*Таблица624[[#This Row],[Оптовая цена KRW за 1шт]]</f>
        <v>0</v>
      </c>
      <c r="M287" s="19" t="str">
        <f>IFERROR(Таблица624[[#This Row],[Общее кол-во шт]]*Таблица624[[#This Row],[Оптовая цена USD за 1шт]],"")</f>
        <v/>
      </c>
      <c r="N287" s="49"/>
    </row>
    <row r="288" spans="1:14" ht="22.5" customHeight="1">
      <c r="A288" s="44" t="s">
        <v>10267</v>
      </c>
      <c r="B288" s="14">
        <v>8809612855969</v>
      </c>
      <c r="C288" s="50" t="s">
        <v>10268</v>
      </c>
      <c r="D288" s="46" t="s">
        <v>10269</v>
      </c>
      <c r="E288" s="16">
        <v>10000</v>
      </c>
      <c r="F288" s="15">
        <v>0.59</v>
      </c>
      <c r="G288" s="47">
        <v>60</v>
      </c>
      <c r="H288" s="55">
        <f>Таблица624[[#This Row],[Коэфициент стоимости]]*Таблица624[[#This Row],[Розничная цена KRW]]</f>
        <v>5900</v>
      </c>
      <c r="I288" s="17" t="str">
        <f>IF($H$1="","Введите курс",Таблица624[[#This Row],[Оптовая цена KRW за 1шт]]/$H$1)</f>
        <v>Введите курс</v>
      </c>
      <c r="J288" s="48"/>
      <c r="K288" s="18">
        <f>Таблица624[[#This Row],[Заказ коробок ]]*Таблица624[[#This Row],[Кол-во шт в коробке]]</f>
        <v>0</v>
      </c>
      <c r="L288" s="54">
        <f>Таблица624[[#This Row],[Общее кол-во шт]]*Таблица624[[#This Row],[Оптовая цена KRW за 1шт]]</f>
        <v>0</v>
      </c>
      <c r="M288" s="19" t="str">
        <f>IFERROR(Таблица624[[#This Row],[Общее кол-во шт]]*Таблица624[[#This Row],[Оптовая цена USD за 1шт]],"")</f>
        <v/>
      </c>
      <c r="N288" s="49"/>
    </row>
    <row r="289" spans="1:14" ht="22.5" customHeight="1">
      <c r="A289" s="44" t="s">
        <v>10270</v>
      </c>
      <c r="B289" s="14">
        <v>8809612855976</v>
      </c>
      <c r="C289" s="50" t="s">
        <v>10271</v>
      </c>
      <c r="D289" s="46" t="s">
        <v>10272</v>
      </c>
      <c r="E289" s="16">
        <v>12000</v>
      </c>
      <c r="F289" s="15">
        <v>0.59</v>
      </c>
      <c r="G289" s="47">
        <v>40</v>
      </c>
      <c r="H289" s="55">
        <f>Таблица624[[#This Row],[Коэфициент стоимости]]*Таблица624[[#This Row],[Розничная цена KRW]]</f>
        <v>7080</v>
      </c>
      <c r="I289" s="17" t="str">
        <f>IF($H$1="","Введите курс",Таблица624[[#This Row],[Оптовая цена KRW за 1шт]]/$H$1)</f>
        <v>Введите курс</v>
      </c>
      <c r="J289" s="48"/>
      <c r="K289" s="18">
        <f>Таблица624[[#This Row],[Заказ коробок ]]*Таблица624[[#This Row],[Кол-во шт в коробке]]</f>
        <v>0</v>
      </c>
      <c r="L289" s="54">
        <f>Таблица624[[#This Row],[Общее кол-во шт]]*Таблица624[[#This Row],[Оптовая цена KRW за 1шт]]</f>
        <v>0</v>
      </c>
      <c r="M289" s="19" t="str">
        <f>IFERROR(Таблица624[[#This Row],[Общее кол-во шт]]*Таблица624[[#This Row],[Оптовая цена USD за 1шт]],"")</f>
        <v/>
      </c>
      <c r="N289" s="49"/>
    </row>
    <row r="290" spans="1:14" ht="22.5" customHeight="1">
      <c r="A290" s="44" t="s">
        <v>10273</v>
      </c>
      <c r="B290" s="14">
        <v>8809612856003</v>
      </c>
      <c r="C290" s="50" t="s">
        <v>10274</v>
      </c>
      <c r="D290" s="46" t="s">
        <v>10275</v>
      </c>
      <c r="E290" s="16">
        <v>12000</v>
      </c>
      <c r="F290" s="15">
        <v>0.59</v>
      </c>
      <c r="G290" s="47">
        <v>48</v>
      </c>
      <c r="H290" s="55">
        <f>Таблица624[[#This Row],[Коэфициент стоимости]]*Таблица624[[#This Row],[Розничная цена KRW]]</f>
        <v>7080</v>
      </c>
      <c r="I290" s="17" t="str">
        <f>IF($H$1="","Введите курс",Таблица624[[#This Row],[Оптовая цена KRW за 1шт]]/$H$1)</f>
        <v>Введите курс</v>
      </c>
      <c r="J290" s="48"/>
      <c r="K290" s="18">
        <f>Таблица624[[#This Row],[Заказ коробок ]]*Таблица624[[#This Row],[Кол-во шт в коробке]]</f>
        <v>0</v>
      </c>
      <c r="L290" s="54">
        <f>Таблица624[[#This Row],[Общее кол-во шт]]*Таблица624[[#This Row],[Оптовая цена KRW за 1шт]]</f>
        <v>0</v>
      </c>
      <c r="M290" s="19" t="str">
        <f>IFERROR(Таблица624[[#This Row],[Общее кол-во шт]]*Таблица624[[#This Row],[Оптовая цена USD за 1шт]],"")</f>
        <v/>
      </c>
      <c r="N290" s="49"/>
    </row>
    <row r="291" spans="1:14" ht="22.5" customHeight="1">
      <c r="A291" s="44" t="s">
        <v>10276</v>
      </c>
      <c r="B291" s="14">
        <v>8809612856034</v>
      </c>
      <c r="C291" s="50" t="s">
        <v>10277</v>
      </c>
      <c r="D291" s="46" t="s">
        <v>10278</v>
      </c>
      <c r="E291" s="16">
        <v>12000</v>
      </c>
      <c r="F291" s="15">
        <v>0.59</v>
      </c>
      <c r="G291" s="47">
        <v>48</v>
      </c>
      <c r="H291" s="55">
        <f>Таблица624[[#This Row],[Коэфициент стоимости]]*Таблица624[[#This Row],[Розничная цена KRW]]</f>
        <v>7080</v>
      </c>
      <c r="I291" s="17" t="str">
        <f>IF($H$1="","Введите курс",Таблица624[[#This Row],[Оптовая цена KRW за 1шт]]/$H$1)</f>
        <v>Введите курс</v>
      </c>
      <c r="J291" s="48"/>
      <c r="K291" s="18">
        <f>Таблица624[[#This Row],[Заказ коробок ]]*Таблица624[[#This Row],[Кол-во шт в коробке]]</f>
        <v>0</v>
      </c>
      <c r="L291" s="54">
        <f>Таблица624[[#This Row],[Общее кол-во шт]]*Таблица624[[#This Row],[Оптовая цена KRW за 1шт]]</f>
        <v>0</v>
      </c>
      <c r="M291" s="19" t="str">
        <f>IFERROR(Таблица624[[#This Row],[Общее кол-во шт]]*Таблица624[[#This Row],[Оптовая цена USD за 1шт]],"")</f>
        <v/>
      </c>
      <c r="N291" s="49"/>
    </row>
    <row r="292" spans="1:14" ht="22.5" customHeight="1">
      <c r="A292" s="44" t="s">
        <v>10279</v>
      </c>
      <c r="B292" s="14">
        <v>8809612867719</v>
      </c>
      <c r="C292" s="50" t="s">
        <v>10280</v>
      </c>
      <c r="D292" s="46" t="s">
        <v>10281</v>
      </c>
      <c r="E292" s="16">
        <v>10000</v>
      </c>
      <c r="F292" s="15">
        <v>0.59</v>
      </c>
      <c r="G292" s="47">
        <v>54</v>
      </c>
      <c r="H292" s="55">
        <f>Таблица624[[#This Row],[Коэфициент стоимости]]*Таблица624[[#This Row],[Розничная цена KRW]]</f>
        <v>5900</v>
      </c>
      <c r="I292" s="17" t="str">
        <f>IF($H$1="","Введите курс",Таблица624[[#This Row],[Оптовая цена KRW за 1шт]]/$H$1)</f>
        <v>Введите курс</v>
      </c>
      <c r="J292" s="48"/>
      <c r="K292" s="18">
        <f>Таблица624[[#This Row],[Заказ коробок ]]*Таблица624[[#This Row],[Кол-во шт в коробке]]</f>
        <v>0</v>
      </c>
      <c r="L292" s="54">
        <f>Таблица624[[#This Row],[Общее кол-во шт]]*Таблица624[[#This Row],[Оптовая цена KRW за 1шт]]</f>
        <v>0</v>
      </c>
      <c r="M292" s="19" t="str">
        <f>IFERROR(Таблица624[[#This Row],[Общее кол-во шт]]*Таблица624[[#This Row],[Оптовая цена USD за 1шт]],"")</f>
        <v/>
      </c>
      <c r="N292" s="49"/>
    </row>
    <row r="293" spans="1:14" ht="22.5" customHeight="1">
      <c r="A293" s="44" t="s">
        <v>10282</v>
      </c>
      <c r="B293" s="14">
        <v>8809707287989</v>
      </c>
      <c r="C293" s="50" t="s">
        <v>10283</v>
      </c>
      <c r="D293" s="46" t="s">
        <v>10284</v>
      </c>
      <c r="E293" s="16">
        <v>10000</v>
      </c>
      <c r="F293" s="15">
        <v>0.59</v>
      </c>
      <c r="G293" s="47">
        <v>18</v>
      </c>
      <c r="H293" s="55">
        <f>Таблица624[[#This Row],[Коэфициент стоимости]]*Таблица624[[#This Row],[Розничная цена KRW]]</f>
        <v>5900</v>
      </c>
      <c r="I293" s="17" t="str">
        <f>IF($H$1="","Введите курс",Таблица624[[#This Row],[Оптовая цена KRW за 1шт]]/$H$1)</f>
        <v>Введите курс</v>
      </c>
      <c r="J293" s="48"/>
      <c r="K293" s="18">
        <f>Таблица624[[#This Row],[Заказ коробок ]]*Таблица624[[#This Row],[Кол-во шт в коробке]]</f>
        <v>0</v>
      </c>
      <c r="L293" s="54">
        <f>Таблица624[[#This Row],[Общее кол-во шт]]*Таблица624[[#This Row],[Оптовая цена KRW за 1шт]]</f>
        <v>0</v>
      </c>
      <c r="M293" s="19" t="str">
        <f>IFERROR(Таблица624[[#This Row],[Общее кол-во шт]]*Таблица624[[#This Row],[Оптовая цена USD за 1шт]],"")</f>
        <v/>
      </c>
      <c r="N293" s="49"/>
    </row>
    <row r="294" spans="1:14" ht="22.5" customHeight="1">
      <c r="A294" s="44" t="s">
        <v>10285</v>
      </c>
      <c r="B294" s="14">
        <v>8809707287972</v>
      </c>
      <c r="C294" s="50" t="s">
        <v>10286</v>
      </c>
      <c r="D294" s="46" t="s">
        <v>10287</v>
      </c>
      <c r="E294" s="16">
        <v>12000</v>
      </c>
      <c r="F294" s="15">
        <v>0.59</v>
      </c>
      <c r="G294" s="47">
        <v>60</v>
      </c>
      <c r="H294" s="55">
        <f>Таблица624[[#This Row],[Коэфициент стоимости]]*Таблица624[[#This Row],[Розничная цена KRW]]</f>
        <v>7080</v>
      </c>
      <c r="I294" s="17" t="str">
        <f>IF($H$1="","Введите курс",Таблица624[[#This Row],[Оптовая цена KRW за 1шт]]/$H$1)</f>
        <v>Введите курс</v>
      </c>
      <c r="J294" s="48"/>
      <c r="K294" s="18">
        <f>Таблица624[[#This Row],[Заказ коробок ]]*Таблица624[[#This Row],[Кол-во шт в коробке]]</f>
        <v>0</v>
      </c>
      <c r="L294" s="54">
        <f>Таблица624[[#This Row],[Общее кол-во шт]]*Таблица624[[#This Row],[Оптовая цена KRW за 1шт]]</f>
        <v>0</v>
      </c>
      <c r="M294" s="19" t="str">
        <f>IFERROR(Таблица624[[#This Row],[Общее кол-во шт]]*Таблица624[[#This Row],[Оптовая цена USD за 1шт]],"")</f>
        <v/>
      </c>
      <c r="N294" s="49"/>
    </row>
    <row r="295" spans="1:14" ht="22.5" customHeight="1">
      <c r="A295" s="44" t="s">
        <v>10288</v>
      </c>
      <c r="B295" s="14">
        <v>8809707287965</v>
      </c>
      <c r="C295" s="50" t="s">
        <v>10289</v>
      </c>
      <c r="D295" s="46" t="s">
        <v>10290</v>
      </c>
      <c r="E295" s="16">
        <v>10000</v>
      </c>
      <c r="F295" s="15">
        <v>0.59</v>
      </c>
      <c r="G295" s="47">
        <v>18</v>
      </c>
      <c r="H295" s="55">
        <f>Таблица624[[#This Row],[Коэфициент стоимости]]*Таблица624[[#This Row],[Розничная цена KRW]]</f>
        <v>5900</v>
      </c>
      <c r="I295" s="17" t="str">
        <f>IF($H$1="","Введите курс",Таблица624[[#This Row],[Оптовая цена KRW за 1шт]]/$H$1)</f>
        <v>Введите курс</v>
      </c>
      <c r="J295" s="48"/>
      <c r="K295" s="18">
        <f>Таблица624[[#This Row],[Заказ коробок ]]*Таблица624[[#This Row],[Кол-во шт в коробке]]</f>
        <v>0</v>
      </c>
      <c r="L295" s="54">
        <f>Таблица624[[#This Row],[Общее кол-во шт]]*Таблица624[[#This Row],[Оптовая цена KRW за 1шт]]</f>
        <v>0</v>
      </c>
      <c r="M295" s="19" t="str">
        <f>IFERROR(Таблица624[[#This Row],[Общее кол-во шт]]*Таблица624[[#This Row],[Оптовая цена USD за 1шт]],"")</f>
        <v/>
      </c>
      <c r="N295" s="49"/>
    </row>
    <row r="296" spans="1:14" ht="22.5" customHeight="1">
      <c r="A296" s="44" t="s">
        <v>10291</v>
      </c>
      <c r="B296" s="14">
        <v>8809707287958</v>
      </c>
      <c r="C296" s="50" t="s">
        <v>10292</v>
      </c>
      <c r="D296" s="46" t="s">
        <v>10293</v>
      </c>
      <c r="E296" s="16">
        <v>12000</v>
      </c>
      <c r="F296" s="15">
        <v>0.59</v>
      </c>
      <c r="G296" s="47">
        <v>60</v>
      </c>
      <c r="H296" s="55">
        <f>Таблица624[[#This Row],[Коэфициент стоимости]]*Таблица624[[#This Row],[Розничная цена KRW]]</f>
        <v>7080</v>
      </c>
      <c r="I296" s="17" t="str">
        <f>IF($H$1="","Введите курс",Таблица624[[#This Row],[Оптовая цена KRW за 1шт]]/$H$1)</f>
        <v>Введите курс</v>
      </c>
      <c r="J296" s="48"/>
      <c r="K296" s="18">
        <f>Таблица624[[#This Row],[Заказ коробок ]]*Таблица624[[#This Row],[Кол-во шт в коробке]]</f>
        <v>0</v>
      </c>
      <c r="L296" s="54">
        <f>Таблица624[[#This Row],[Общее кол-во шт]]*Таблица624[[#This Row],[Оптовая цена KRW за 1шт]]</f>
        <v>0</v>
      </c>
      <c r="M296" s="19" t="str">
        <f>IFERROR(Таблица624[[#This Row],[Общее кол-во шт]]*Таблица624[[#This Row],[Оптовая цена USD за 1шт]],"")</f>
        <v/>
      </c>
      <c r="N296" s="49"/>
    </row>
    <row r="297" spans="1:14" ht="22.5" customHeight="1">
      <c r="A297" s="44" t="s">
        <v>10294</v>
      </c>
      <c r="B297" s="14">
        <v>8809707287941</v>
      </c>
      <c r="C297" s="50" t="s">
        <v>10295</v>
      </c>
      <c r="D297" s="46" t="s">
        <v>10296</v>
      </c>
      <c r="E297" s="16">
        <v>12000</v>
      </c>
      <c r="F297" s="15">
        <v>0.59</v>
      </c>
      <c r="G297" s="47">
        <v>60</v>
      </c>
      <c r="H297" s="55">
        <f>Таблица624[[#This Row],[Коэфициент стоимости]]*Таблица624[[#This Row],[Розничная цена KRW]]</f>
        <v>7080</v>
      </c>
      <c r="I297" s="17" t="str">
        <f>IF($H$1="","Введите курс",Таблица624[[#This Row],[Оптовая цена KRW за 1шт]]/$H$1)</f>
        <v>Введите курс</v>
      </c>
      <c r="J297" s="48"/>
      <c r="K297" s="18">
        <f>Таблица624[[#This Row],[Заказ коробок ]]*Таблица624[[#This Row],[Кол-во шт в коробке]]</f>
        <v>0</v>
      </c>
      <c r="L297" s="54">
        <f>Таблица624[[#This Row],[Общее кол-во шт]]*Таблица624[[#This Row],[Оптовая цена KRW за 1шт]]</f>
        <v>0</v>
      </c>
      <c r="M297" s="19" t="str">
        <f>IFERROR(Таблица624[[#This Row],[Общее кол-во шт]]*Таблица624[[#This Row],[Оптовая цена USD за 1шт]],"")</f>
        <v/>
      </c>
      <c r="N297" s="49"/>
    </row>
    <row r="298" spans="1:14" ht="22.5" customHeight="1">
      <c r="A298" s="44" t="s">
        <v>10297</v>
      </c>
      <c r="B298" s="14">
        <v>8809707273098</v>
      </c>
      <c r="C298" s="50" t="s">
        <v>10298</v>
      </c>
      <c r="D298" s="46" t="s">
        <v>10299</v>
      </c>
      <c r="E298" s="16">
        <v>10000</v>
      </c>
      <c r="F298" s="15">
        <v>0.59</v>
      </c>
      <c r="G298" s="47">
        <v>18</v>
      </c>
      <c r="H298" s="55">
        <f>Таблица624[[#This Row],[Коэфициент стоимости]]*Таблица624[[#This Row],[Розничная цена KRW]]</f>
        <v>5900</v>
      </c>
      <c r="I298" s="17" t="str">
        <f>IF($H$1="","Введите курс",Таблица624[[#This Row],[Оптовая цена KRW за 1шт]]/$H$1)</f>
        <v>Введите курс</v>
      </c>
      <c r="J298" s="48"/>
      <c r="K298" s="18">
        <f>Таблица624[[#This Row],[Заказ коробок ]]*Таблица624[[#This Row],[Кол-во шт в коробке]]</f>
        <v>0</v>
      </c>
      <c r="L298" s="54">
        <f>Таблица624[[#This Row],[Общее кол-во шт]]*Таблица624[[#This Row],[Оптовая цена KRW за 1шт]]</f>
        <v>0</v>
      </c>
      <c r="M298" s="19" t="str">
        <f>IFERROR(Таблица624[[#This Row],[Общее кол-во шт]]*Таблица624[[#This Row],[Оптовая цена USD за 1шт]],"")</f>
        <v/>
      </c>
      <c r="N298" s="49"/>
    </row>
    <row r="299" spans="1:14" ht="22.5" customHeight="1">
      <c r="A299" s="44" t="s">
        <v>10300</v>
      </c>
      <c r="B299" s="14">
        <v>8809707273104</v>
      </c>
      <c r="C299" s="50" t="s">
        <v>10301</v>
      </c>
      <c r="D299" s="46" t="s">
        <v>10302</v>
      </c>
      <c r="E299" s="16">
        <v>10000</v>
      </c>
      <c r="F299" s="15">
        <v>0.59</v>
      </c>
      <c r="G299" s="47">
        <v>18</v>
      </c>
      <c r="H299" s="55">
        <f>Таблица624[[#This Row],[Коэфициент стоимости]]*Таблица624[[#This Row],[Розничная цена KRW]]</f>
        <v>5900</v>
      </c>
      <c r="I299" s="17" t="str">
        <f>IF($H$1="","Введите курс",Таблица624[[#This Row],[Оптовая цена KRW за 1шт]]/$H$1)</f>
        <v>Введите курс</v>
      </c>
      <c r="J299" s="48"/>
      <c r="K299" s="18">
        <f>Таблица624[[#This Row],[Заказ коробок ]]*Таблица624[[#This Row],[Кол-во шт в коробке]]</f>
        <v>0</v>
      </c>
      <c r="L299" s="54">
        <f>Таблица624[[#This Row],[Общее кол-во шт]]*Таблица624[[#This Row],[Оптовая цена KRW за 1шт]]</f>
        <v>0</v>
      </c>
      <c r="M299" s="19" t="str">
        <f>IFERROR(Таблица624[[#This Row],[Общее кол-во шт]]*Таблица624[[#This Row],[Оптовая цена USD за 1шт]],"")</f>
        <v/>
      </c>
      <c r="N299" s="49"/>
    </row>
    <row r="300" spans="1:14" ht="22.5" customHeight="1">
      <c r="A300" s="44" t="s">
        <v>10303</v>
      </c>
      <c r="B300" s="14">
        <v>8809707273111</v>
      </c>
      <c r="C300" s="50" t="s">
        <v>10304</v>
      </c>
      <c r="D300" s="46" t="s">
        <v>10305</v>
      </c>
      <c r="E300" s="16">
        <v>12000</v>
      </c>
      <c r="F300" s="15">
        <v>0.59</v>
      </c>
      <c r="G300" s="47">
        <v>18</v>
      </c>
      <c r="H300" s="55">
        <f>Таблица624[[#This Row],[Коэфициент стоимости]]*Таблица624[[#This Row],[Розничная цена KRW]]</f>
        <v>7080</v>
      </c>
      <c r="I300" s="17" t="str">
        <f>IF($H$1="","Введите курс",Таблица624[[#This Row],[Оптовая цена KRW за 1шт]]/$H$1)</f>
        <v>Введите курс</v>
      </c>
      <c r="J300" s="48"/>
      <c r="K300" s="18">
        <f>Таблица624[[#This Row],[Заказ коробок ]]*Таблица624[[#This Row],[Кол-во шт в коробке]]</f>
        <v>0</v>
      </c>
      <c r="L300" s="54">
        <f>Таблица624[[#This Row],[Общее кол-во шт]]*Таблица624[[#This Row],[Оптовая цена KRW за 1шт]]</f>
        <v>0</v>
      </c>
      <c r="M300" s="19" t="str">
        <f>IFERROR(Таблица624[[#This Row],[Общее кол-во шт]]*Таблица624[[#This Row],[Оптовая цена USD за 1шт]],"")</f>
        <v/>
      </c>
      <c r="N300" s="49"/>
    </row>
    <row r="301" spans="1:14" ht="22.5" customHeight="1">
      <c r="A301" s="44" t="s">
        <v>10306</v>
      </c>
      <c r="B301" s="14">
        <v>8809707275924</v>
      </c>
      <c r="C301" s="50" t="s">
        <v>10307</v>
      </c>
      <c r="D301" s="46" t="s">
        <v>10308</v>
      </c>
      <c r="E301" s="16">
        <v>12000</v>
      </c>
      <c r="F301" s="15">
        <v>0.59</v>
      </c>
      <c r="G301" s="47">
        <v>48</v>
      </c>
      <c r="H301" s="55">
        <f>Таблица624[[#This Row],[Коэфициент стоимости]]*Таблица624[[#This Row],[Розничная цена KRW]]</f>
        <v>7080</v>
      </c>
      <c r="I301" s="17" t="str">
        <f>IF($H$1="","Введите курс",Таблица624[[#This Row],[Оптовая цена KRW за 1шт]]/$H$1)</f>
        <v>Введите курс</v>
      </c>
      <c r="J301" s="48"/>
      <c r="K301" s="18">
        <f>Таблица624[[#This Row],[Заказ коробок ]]*Таблица624[[#This Row],[Кол-во шт в коробке]]</f>
        <v>0</v>
      </c>
      <c r="L301" s="54">
        <f>Таблица624[[#This Row],[Общее кол-во шт]]*Таблица624[[#This Row],[Оптовая цена KRW за 1шт]]</f>
        <v>0</v>
      </c>
      <c r="M301" s="19" t="str">
        <f>IFERROR(Таблица624[[#This Row],[Общее кол-во шт]]*Таблица624[[#This Row],[Оптовая цена USD за 1шт]],"")</f>
        <v/>
      </c>
      <c r="N301" s="49"/>
    </row>
    <row r="302" spans="1:14" ht="22.5" customHeight="1">
      <c r="A302" s="44" t="s">
        <v>10309</v>
      </c>
      <c r="B302" s="14">
        <v>8809707275931</v>
      </c>
      <c r="C302" s="50" t="s">
        <v>10310</v>
      </c>
      <c r="D302" s="46" t="s">
        <v>10311</v>
      </c>
      <c r="E302" s="16">
        <v>12000</v>
      </c>
      <c r="F302" s="15">
        <v>0.59</v>
      </c>
      <c r="G302" s="47">
        <v>48</v>
      </c>
      <c r="H302" s="55">
        <f>Таблица624[[#This Row],[Коэфициент стоимости]]*Таблица624[[#This Row],[Розничная цена KRW]]</f>
        <v>7080</v>
      </c>
      <c r="I302" s="17" t="str">
        <f>IF($H$1="","Введите курс",Таблица624[[#This Row],[Оптовая цена KRW за 1шт]]/$H$1)</f>
        <v>Введите курс</v>
      </c>
      <c r="J302" s="48"/>
      <c r="K302" s="18">
        <f>Таблица624[[#This Row],[Заказ коробок ]]*Таблица624[[#This Row],[Кол-во шт в коробке]]</f>
        <v>0</v>
      </c>
      <c r="L302" s="54">
        <f>Таблица624[[#This Row],[Общее кол-во шт]]*Таблица624[[#This Row],[Оптовая цена KRW за 1шт]]</f>
        <v>0</v>
      </c>
      <c r="M302" s="19" t="str">
        <f>IFERROR(Таблица624[[#This Row],[Общее кол-во шт]]*Таблица624[[#This Row],[Оптовая цена USD за 1шт]],"")</f>
        <v/>
      </c>
      <c r="N302" s="49"/>
    </row>
    <row r="303" spans="1:14" ht="22.5" customHeight="1">
      <c r="A303" s="44" t="s">
        <v>10312</v>
      </c>
      <c r="B303" s="14">
        <v>8809707272749</v>
      </c>
      <c r="C303" s="50" t="s">
        <v>10313</v>
      </c>
      <c r="D303" s="46" t="s">
        <v>10314</v>
      </c>
      <c r="E303" s="16">
        <v>9000</v>
      </c>
      <c r="F303" s="15">
        <v>0.59</v>
      </c>
      <c r="G303" s="47">
        <v>24</v>
      </c>
      <c r="H303" s="55">
        <f>Таблица624[[#This Row],[Коэфициент стоимости]]*Таблица624[[#This Row],[Розничная цена KRW]]</f>
        <v>5310</v>
      </c>
      <c r="I303" s="17" t="str">
        <f>IF($H$1="","Введите курс",Таблица624[[#This Row],[Оптовая цена KRW за 1шт]]/$H$1)</f>
        <v>Введите курс</v>
      </c>
      <c r="J303" s="48"/>
      <c r="K303" s="18">
        <f>Таблица624[[#This Row],[Заказ коробок ]]*Таблица624[[#This Row],[Кол-во шт в коробке]]</f>
        <v>0</v>
      </c>
      <c r="L303" s="54">
        <f>Таблица624[[#This Row],[Общее кол-во шт]]*Таблица624[[#This Row],[Оптовая цена KRW за 1шт]]</f>
        <v>0</v>
      </c>
      <c r="M303" s="19" t="str">
        <f>IFERROR(Таблица624[[#This Row],[Общее кол-во шт]]*Таблица624[[#This Row],[Оптовая цена USD за 1шт]],"")</f>
        <v/>
      </c>
      <c r="N303" s="49"/>
    </row>
    <row r="304" spans="1:14" ht="22.5" customHeight="1">
      <c r="A304" s="44" t="s">
        <v>10315</v>
      </c>
      <c r="B304" s="14">
        <v>8809707272756</v>
      </c>
      <c r="C304" s="50" t="s">
        <v>10316</v>
      </c>
      <c r="D304" s="46" t="s">
        <v>10317</v>
      </c>
      <c r="E304" s="16">
        <v>11000</v>
      </c>
      <c r="F304" s="15">
        <v>0.59</v>
      </c>
      <c r="G304" s="47">
        <v>40</v>
      </c>
      <c r="H304" s="55">
        <f>Таблица624[[#This Row],[Коэфициент стоимости]]*Таблица624[[#This Row],[Розничная цена KRW]]</f>
        <v>6490</v>
      </c>
      <c r="I304" s="17" t="str">
        <f>IF($H$1="","Введите курс",Таблица624[[#This Row],[Оптовая цена KRW за 1шт]]/$H$1)</f>
        <v>Введите курс</v>
      </c>
      <c r="J304" s="48"/>
      <c r="K304" s="18">
        <f>Таблица624[[#This Row],[Заказ коробок ]]*Таблица624[[#This Row],[Кол-во шт в коробке]]</f>
        <v>0</v>
      </c>
      <c r="L304" s="54">
        <f>Таблица624[[#This Row],[Общее кол-во шт]]*Таблица624[[#This Row],[Оптовая цена KRW за 1шт]]</f>
        <v>0</v>
      </c>
      <c r="M304" s="19" t="str">
        <f>IFERROR(Таблица624[[#This Row],[Общее кол-во шт]]*Таблица624[[#This Row],[Оптовая цена USD за 1шт]],"")</f>
        <v/>
      </c>
      <c r="N304" s="49"/>
    </row>
    <row r="305" spans="1:14" ht="22.5" customHeight="1">
      <c r="A305" s="44" t="s">
        <v>10318</v>
      </c>
      <c r="B305" s="14">
        <v>8809707272787</v>
      </c>
      <c r="C305" s="50" t="s">
        <v>10319</v>
      </c>
      <c r="D305" s="46" t="s">
        <v>10320</v>
      </c>
      <c r="E305" s="16">
        <v>11000</v>
      </c>
      <c r="F305" s="15">
        <v>0.59</v>
      </c>
      <c r="G305" s="47">
        <v>60</v>
      </c>
      <c r="H305" s="55">
        <f>Таблица624[[#This Row],[Коэфициент стоимости]]*Таблица624[[#This Row],[Розничная цена KRW]]</f>
        <v>6490</v>
      </c>
      <c r="I305" s="17" t="str">
        <f>IF($H$1="","Введите курс",Таблица624[[#This Row],[Оптовая цена KRW за 1шт]]/$H$1)</f>
        <v>Введите курс</v>
      </c>
      <c r="J305" s="48"/>
      <c r="K305" s="18">
        <f>Таблица624[[#This Row],[Заказ коробок ]]*Таблица624[[#This Row],[Кол-во шт в коробке]]</f>
        <v>0</v>
      </c>
      <c r="L305" s="54">
        <f>Таблица624[[#This Row],[Общее кол-во шт]]*Таблица624[[#This Row],[Оптовая цена KRW за 1шт]]</f>
        <v>0</v>
      </c>
      <c r="M305" s="19" t="str">
        <f>IFERROR(Таблица624[[#This Row],[Общее кол-во шт]]*Таблица624[[#This Row],[Оптовая цена USD за 1шт]],"")</f>
        <v/>
      </c>
      <c r="N305" s="49"/>
    </row>
    <row r="306" spans="1:14" ht="22.5" customHeight="1">
      <c r="A306" s="44" t="s">
        <v>10321</v>
      </c>
      <c r="B306" s="14">
        <v>8809612855686</v>
      </c>
      <c r="C306" s="50" t="s">
        <v>10322</v>
      </c>
      <c r="D306" s="46" t="s">
        <v>10323</v>
      </c>
      <c r="E306" s="16">
        <v>9000</v>
      </c>
      <c r="F306" s="15">
        <v>0.59</v>
      </c>
      <c r="G306" s="47">
        <v>8</v>
      </c>
      <c r="H306" s="55">
        <f>Таблица624[[#This Row],[Коэфициент стоимости]]*Таблица624[[#This Row],[Розничная цена KRW]]</f>
        <v>5310</v>
      </c>
      <c r="I306" s="17" t="str">
        <f>IF($H$1="","Введите курс",Таблица624[[#This Row],[Оптовая цена KRW за 1шт]]/$H$1)</f>
        <v>Введите курс</v>
      </c>
      <c r="J306" s="48"/>
      <c r="K306" s="18">
        <f>Таблица624[[#This Row],[Заказ коробок ]]*Таблица624[[#This Row],[Кол-во шт в коробке]]</f>
        <v>0</v>
      </c>
      <c r="L306" s="54">
        <f>Таблица624[[#This Row],[Общее кол-во шт]]*Таблица624[[#This Row],[Оптовая цена KRW за 1шт]]</f>
        <v>0</v>
      </c>
      <c r="M306" s="19" t="str">
        <f>IFERROR(Таблица624[[#This Row],[Общее кол-во шт]]*Таблица624[[#This Row],[Оптовая цена USD за 1шт]],"")</f>
        <v/>
      </c>
      <c r="N306" s="49"/>
    </row>
    <row r="307" spans="1:14" ht="22.5" customHeight="1">
      <c r="A307" s="44" t="s">
        <v>10324</v>
      </c>
      <c r="B307" s="14">
        <v>8809612855693</v>
      </c>
      <c r="C307" s="50" t="s">
        <v>10325</v>
      </c>
      <c r="D307" s="46" t="s">
        <v>10326</v>
      </c>
      <c r="E307" s="16">
        <v>9000</v>
      </c>
      <c r="F307" s="15">
        <v>0.59</v>
      </c>
      <c r="G307" s="47">
        <v>8</v>
      </c>
      <c r="H307" s="55">
        <f>Таблица624[[#This Row],[Коэфициент стоимости]]*Таблица624[[#This Row],[Розничная цена KRW]]</f>
        <v>5310</v>
      </c>
      <c r="I307" s="17" t="str">
        <f>IF($H$1="","Введите курс",Таблица624[[#This Row],[Оптовая цена KRW за 1шт]]/$H$1)</f>
        <v>Введите курс</v>
      </c>
      <c r="J307" s="48"/>
      <c r="K307" s="18">
        <f>Таблица624[[#This Row],[Заказ коробок ]]*Таблица624[[#This Row],[Кол-во шт в коробке]]</f>
        <v>0</v>
      </c>
      <c r="L307" s="54">
        <f>Таблица624[[#This Row],[Общее кол-во шт]]*Таблица624[[#This Row],[Оптовая цена KRW за 1шт]]</f>
        <v>0</v>
      </c>
      <c r="M307" s="19" t="str">
        <f>IFERROR(Таблица624[[#This Row],[Общее кол-во шт]]*Таблица624[[#This Row],[Оптовая цена USD за 1шт]],"")</f>
        <v/>
      </c>
      <c r="N307" s="49"/>
    </row>
    <row r="308" spans="1:14" ht="22.5" customHeight="1">
      <c r="A308" s="44" t="s">
        <v>10327</v>
      </c>
      <c r="B308" s="14">
        <v>8809612841894</v>
      </c>
      <c r="C308" s="50" t="s">
        <v>10328</v>
      </c>
      <c r="D308" s="46" t="s">
        <v>10329</v>
      </c>
      <c r="E308" s="16">
        <v>5000</v>
      </c>
      <c r="F308" s="15">
        <v>0.59</v>
      </c>
      <c r="G308" s="47">
        <v>600</v>
      </c>
      <c r="H308" s="55">
        <f>Таблица624[[#This Row],[Коэфициент стоимости]]*Таблица624[[#This Row],[Розничная цена KRW]]</f>
        <v>2950</v>
      </c>
      <c r="I308" s="17" t="str">
        <f>IF($H$1="","Введите курс",Таблица624[[#This Row],[Оптовая цена KRW за 1шт]]/$H$1)</f>
        <v>Введите курс</v>
      </c>
      <c r="J308" s="48"/>
      <c r="K308" s="18">
        <f>Таблица624[[#This Row],[Заказ коробок ]]*Таблица624[[#This Row],[Кол-во шт в коробке]]</f>
        <v>0</v>
      </c>
      <c r="L308" s="54">
        <f>Таблица624[[#This Row],[Общее кол-во шт]]*Таблица624[[#This Row],[Оптовая цена KRW за 1шт]]</f>
        <v>0</v>
      </c>
      <c r="M308" s="19" t="str">
        <f>IFERROR(Таблица624[[#This Row],[Общее кол-во шт]]*Таблица624[[#This Row],[Оптовая цена USD за 1шт]],"")</f>
        <v/>
      </c>
      <c r="N308" s="49"/>
    </row>
    <row r="309" spans="1:14" ht="22.5" customHeight="1">
      <c r="A309" s="44" t="s">
        <v>10330</v>
      </c>
      <c r="B309" s="14">
        <v>8809612841924</v>
      </c>
      <c r="C309" s="50" t="s">
        <v>10331</v>
      </c>
      <c r="D309" s="46" t="s">
        <v>10332</v>
      </c>
      <c r="E309" s="16">
        <v>5000</v>
      </c>
      <c r="F309" s="15">
        <v>0.59</v>
      </c>
      <c r="G309" s="47">
        <v>600</v>
      </c>
      <c r="H309" s="55">
        <f>Таблица624[[#This Row],[Коэфициент стоимости]]*Таблица624[[#This Row],[Розничная цена KRW]]</f>
        <v>2950</v>
      </c>
      <c r="I309" s="17" t="str">
        <f>IF($H$1="","Введите курс",Таблица624[[#This Row],[Оптовая цена KRW за 1шт]]/$H$1)</f>
        <v>Введите курс</v>
      </c>
      <c r="J309" s="48"/>
      <c r="K309" s="18">
        <f>Таблица624[[#This Row],[Заказ коробок ]]*Таблица624[[#This Row],[Кол-во шт в коробке]]</f>
        <v>0</v>
      </c>
      <c r="L309" s="54">
        <f>Таблица624[[#This Row],[Общее кол-во шт]]*Таблица624[[#This Row],[Оптовая цена KRW за 1шт]]</f>
        <v>0</v>
      </c>
      <c r="M309" s="19" t="str">
        <f>IFERROR(Таблица624[[#This Row],[Общее кол-во шт]]*Таблица624[[#This Row],[Оптовая цена USD за 1шт]],"")</f>
        <v/>
      </c>
      <c r="N309" s="49"/>
    </row>
    <row r="310" spans="1:14" ht="22.5" customHeight="1">
      <c r="A310" s="44" t="s">
        <v>10333</v>
      </c>
      <c r="B310" s="14">
        <v>8809612841931</v>
      </c>
      <c r="C310" s="50" t="s">
        <v>10334</v>
      </c>
      <c r="D310" s="46" t="s">
        <v>10335</v>
      </c>
      <c r="E310" s="16">
        <v>5000</v>
      </c>
      <c r="F310" s="15">
        <v>0.59</v>
      </c>
      <c r="G310" s="47">
        <v>600</v>
      </c>
      <c r="H310" s="55">
        <f>Таблица624[[#This Row],[Коэфициент стоимости]]*Таблица624[[#This Row],[Розничная цена KRW]]</f>
        <v>2950</v>
      </c>
      <c r="I310" s="17" t="str">
        <f>IF($H$1="","Введите курс",Таблица624[[#This Row],[Оптовая цена KRW за 1шт]]/$H$1)</f>
        <v>Введите курс</v>
      </c>
      <c r="J310" s="48"/>
      <c r="K310" s="18">
        <f>Таблица624[[#This Row],[Заказ коробок ]]*Таблица624[[#This Row],[Кол-во шт в коробке]]</f>
        <v>0</v>
      </c>
      <c r="L310" s="54">
        <f>Таблица624[[#This Row],[Общее кол-во шт]]*Таблица624[[#This Row],[Оптовая цена KRW за 1шт]]</f>
        <v>0</v>
      </c>
      <c r="M310" s="19" t="str">
        <f>IFERROR(Таблица624[[#This Row],[Общее кол-во шт]]*Таблица624[[#This Row],[Оптовая цена USD за 1шт]],"")</f>
        <v/>
      </c>
      <c r="N310" s="49"/>
    </row>
    <row r="311" spans="1:14" ht="22.5" customHeight="1">
      <c r="A311" s="44" t="s">
        <v>10336</v>
      </c>
      <c r="B311" s="14">
        <v>8809612841948</v>
      </c>
      <c r="C311" s="50" t="s">
        <v>10337</v>
      </c>
      <c r="D311" s="46" t="s">
        <v>10338</v>
      </c>
      <c r="E311" s="16">
        <v>5000</v>
      </c>
      <c r="F311" s="15">
        <v>0.59</v>
      </c>
      <c r="G311" s="47">
        <v>600</v>
      </c>
      <c r="H311" s="55">
        <f>Таблица624[[#This Row],[Коэфициент стоимости]]*Таблица624[[#This Row],[Розничная цена KRW]]</f>
        <v>2950</v>
      </c>
      <c r="I311" s="17" t="str">
        <f>IF($H$1="","Введите курс",Таблица624[[#This Row],[Оптовая цена KRW за 1шт]]/$H$1)</f>
        <v>Введите курс</v>
      </c>
      <c r="J311" s="48"/>
      <c r="K311" s="18">
        <f>Таблица624[[#This Row],[Заказ коробок ]]*Таблица624[[#This Row],[Кол-во шт в коробке]]</f>
        <v>0</v>
      </c>
      <c r="L311" s="54">
        <f>Таблица624[[#This Row],[Общее кол-во шт]]*Таблица624[[#This Row],[Оптовая цена KRW за 1шт]]</f>
        <v>0</v>
      </c>
      <c r="M311" s="19" t="str">
        <f>IFERROR(Таблица624[[#This Row],[Общее кол-во шт]]*Таблица624[[#This Row],[Оптовая цена USD за 1шт]],"")</f>
        <v/>
      </c>
      <c r="N311" s="49"/>
    </row>
    <row r="312" spans="1:14" ht="22.5" customHeight="1">
      <c r="A312" s="44" t="s">
        <v>10339</v>
      </c>
      <c r="B312" s="14">
        <v>8809612841955</v>
      </c>
      <c r="C312" s="50" t="s">
        <v>10340</v>
      </c>
      <c r="D312" s="46" t="s">
        <v>10341</v>
      </c>
      <c r="E312" s="16">
        <v>5000</v>
      </c>
      <c r="F312" s="15">
        <v>0.59</v>
      </c>
      <c r="G312" s="47">
        <v>600</v>
      </c>
      <c r="H312" s="55">
        <f>Таблица624[[#This Row],[Коэфициент стоимости]]*Таблица624[[#This Row],[Розничная цена KRW]]</f>
        <v>2950</v>
      </c>
      <c r="I312" s="17" t="str">
        <f>IF($H$1="","Введите курс",Таблица624[[#This Row],[Оптовая цена KRW за 1шт]]/$H$1)</f>
        <v>Введите курс</v>
      </c>
      <c r="J312" s="48"/>
      <c r="K312" s="18">
        <f>Таблица624[[#This Row],[Заказ коробок ]]*Таблица624[[#This Row],[Кол-во шт в коробке]]</f>
        <v>0</v>
      </c>
      <c r="L312" s="54">
        <f>Таблица624[[#This Row],[Общее кол-во шт]]*Таблица624[[#This Row],[Оптовая цена KRW за 1шт]]</f>
        <v>0</v>
      </c>
      <c r="M312" s="19" t="str">
        <f>IFERROR(Таблица624[[#This Row],[Общее кол-во шт]]*Таблица624[[#This Row],[Оптовая цена USD за 1шт]],"")</f>
        <v/>
      </c>
      <c r="N312" s="49"/>
    </row>
    <row r="313" spans="1:14" ht="22.5" customHeight="1">
      <c r="A313" s="44" t="s">
        <v>10342</v>
      </c>
      <c r="B313" s="14">
        <v>8809612841962</v>
      </c>
      <c r="C313" s="50" t="s">
        <v>10343</v>
      </c>
      <c r="D313" s="46" t="s">
        <v>10344</v>
      </c>
      <c r="E313" s="16">
        <v>5000</v>
      </c>
      <c r="F313" s="15">
        <v>0.59</v>
      </c>
      <c r="G313" s="47">
        <v>600</v>
      </c>
      <c r="H313" s="55">
        <f>Таблица624[[#This Row],[Коэфициент стоимости]]*Таблица624[[#This Row],[Розничная цена KRW]]</f>
        <v>2950</v>
      </c>
      <c r="I313" s="17" t="str">
        <f>IF($H$1="","Введите курс",Таблица624[[#This Row],[Оптовая цена KRW за 1шт]]/$H$1)</f>
        <v>Введите курс</v>
      </c>
      <c r="J313" s="48"/>
      <c r="K313" s="18">
        <f>Таблица624[[#This Row],[Заказ коробок ]]*Таблица624[[#This Row],[Кол-во шт в коробке]]</f>
        <v>0</v>
      </c>
      <c r="L313" s="54">
        <f>Таблица624[[#This Row],[Общее кол-во шт]]*Таблица624[[#This Row],[Оптовая цена KRW за 1шт]]</f>
        <v>0</v>
      </c>
      <c r="M313" s="19" t="str">
        <f>IFERROR(Таблица624[[#This Row],[Общее кол-во шт]]*Таблица624[[#This Row],[Оптовая цена USD за 1шт]],"")</f>
        <v/>
      </c>
      <c r="N313" s="49"/>
    </row>
    <row r="314" spans="1:14" ht="22.5" customHeight="1">
      <c r="A314" s="44" t="s">
        <v>10345</v>
      </c>
      <c r="B314" s="14">
        <v>8809612841993</v>
      </c>
      <c r="C314" s="50" t="s">
        <v>10346</v>
      </c>
      <c r="D314" s="46" t="s">
        <v>10347</v>
      </c>
      <c r="E314" s="16">
        <v>5000</v>
      </c>
      <c r="F314" s="15">
        <v>0.59</v>
      </c>
      <c r="G314" s="47">
        <v>600</v>
      </c>
      <c r="H314" s="55">
        <f>Таблица624[[#This Row],[Коэфициент стоимости]]*Таблица624[[#This Row],[Розничная цена KRW]]</f>
        <v>2950</v>
      </c>
      <c r="I314" s="17" t="str">
        <f>IF($H$1="","Введите курс",Таблица624[[#This Row],[Оптовая цена KRW за 1шт]]/$H$1)</f>
        <v>Введите курс</v>
      </c>
      <c r="J314" s="48"/>
      <c r="K314" s="18">
        <f>Таблица624[[#This Row],[Заказ коробок ]]*Таблица624[[#This Row],[Кол-во шт в коробке]]</f>
        <v>0</v>
      </c>
      <c r="L314" s="54">
        <f>Таблица624[[#This Row],[Общее кол-во шт]]*Таблица624[[#This Row],[Оптовая цена KRW за 1шт]]</f>
        <v>0</v>
      </c>
      <c r="M314" s="19" t="str">
        <f>IFERROR(Таблица624[[#This Row],[Общее кол-во шт]]*Таблица624[[#This Row],[Оптовая цена USD за 1шт]],"")</f>
        <v/>
      </c>
      <c r="N314" s="49"/>
    </row>
    <row r="315" spans="1:14" ht="22.5" customHeight="1">
      <c r="A315" s="44" t="s">
        <v>10348</v>
      </c>
      <c r="B315" s="14">
        <v>8809612842020</v>
      </c>
      <c r="C315" s="50" t="s">
        <v>10349</v>
      </c>
      <c r="D315" s="46" t="s">
        <v>10350</v>
      </c>
      <c r="E315" s="16">
        <v>5000</v>
      </c>
      <c r="F315" s="15">
        <v>0.59</v>
      </c>
      <c r="G315" s="47">
        <v>600</v>
      </c>
      <c r="H315" s="55">
        <f>Таблица624[[#This Row],[Коэфициент стоимости]]*Таблица624[[#This Row],[Розничная цена KRW]]</f>
        <v>2950</v>
      </c>
      <c r="I315" s="17" t="str">
        <f>IF($H$1="","Введите курс",Таблица624[[#This Row],[Оптовая цена KRW за 1шт]]/$H$1)</f>
        <v>Введите курс</v>
      </c>
      <c r="J315" s="48"/>
      <c r="K315" s="18">
        <f>Таблица624[[#This Row],[Заказ коробок ]]*Таблица624[[#This Row],[Кол-во шт в коробке]]</f>
        <v>0</v>
      </c>
      <c r="L315" s="54">
        <f>Таблица624[[#This Row],[Общее кол-во шт]]*Таблица624[[#This Row],[Оптовая цена KRW за 1шт]]</f>
        <v>0</v>
      </c>
      <c r="M315" s="19" t="str">
        <f>IFERROR(Таблица624[[#This Row],[Общее кол-во шт]]*Таблица624[[#This Row],[Оптовая цена USD за 1шт]],"")</f>
        <v/>
      </c>
      <c r="N315" s="49"/>
    </row>
    <row r="316" spans="1:14" ht="22.5" customHeight="1">
      <c r="A316" s="44" t="s">
        <v>10351</v>
      </c>
      <c r="B316" s="14">
        <v>8809612842037</v>
      </c>
      <c r="C316" s="50" t="s">
        <v>10352</v>
      </c>
      <c r="D316" s="46" t="s">
        <v>10353</v>
      </c>
      <c r="E316" s="16">
        <v>5000</v>
      </c>
      <c r="F316" s="15">
        <v>0.59</v>
      </c>
      <c r="G316" s="47">
        <v>600</v>
      </c>
      <c r="H316" s="55">
        <f>Таблица624[[#This Row],[Коэфициент стоимости]]*Таблица624[[#This Row],[Розничная цена KRW]]</f>
        <v>2950</v>
      </c>
      <c r="I316" s="17" t="str">
        <f>IF($H$1="","Введите курс",Таблица624[[#This Row],[Оптовая цена KRW за 1шт]]/$H$1)</f>
        <v>Введите курс</v>
      </c>
      <c r="J316" s="48"/>
      <c r="K316" s="18">
        <f>Таблица624[[#This Row],[Заказ коробок ]]*Таблица624[[#This Row],[Кол-во шт в коробке]]</f>
        <v>0</v>
      </c>
      <c r="L316" s="54">
        <f>Таблица624[[#This Row],[Общее кол-во шт]]*Таблица624[[#This Row],[Оптовая цена KRW за 1шт]]</f>
        <v>0</v>
      </c>
      <c r="M316" s="19" t="str">
        <f>IFERROR(Таблица624[[#This Row],[Общее кол-во шт]]*Таблица624[[#This Row],[Оптовая цена USD за 1шт]],"")</f>
        <v/>
      </c>
      <c r="N316" s="49"/>
    </row>
    <row r="317" spans="1:14" ht="22.5" customHeight="1">
      <c r="A317" s="44" t="s">
        <v>10354</v>
      </c>
      <c r="B317" s="14">
        <v>8809612842068</v>
      </c>
      <c r="C317" s="50" t="s">
        <v>10355</v>
      </c>
      <c r="D317" s="46" t="s">
        <v>10356</v>
      </c>
      <c r="E317" s="16">
        <v>5000</v>
      </c>
      <c r="F317" s="15">
        <v>0.59</v>
      </c>
      <c r="G317" s="47">
        <v>600</v>
      </c>
      <c r="H317" s="55">
        <f>Таблица624[[#This Row],[Коэфициент стоимости]]*Таблица624[[#This Row],[Розничная цена KRW]]</f>
        <v>2950</v>
      </c>
      <c r="I317" s="17" t="str">
        <f>IF($H$1="","Введите курс",Таблица624[[#This Row],[Оптовая цена KRW за 1шт]]/$H$1)</f>
        <v>Введите курс</v>
      </c>
      <c r="J317" s="48"/>
      <c r="K317" s="18">
        <f>Таблица624[[#This Row],[Заказ коробок ]]*Таблица624[[#This Row],[Кол-во шт в коробке]]</f>
        <v>0</v>
      </c>
      <c r="L317" s="54">
        <f>Таблица624[[#This Row],[Общее кол-во шт]]*Таблица624[[#This Row],[Оптовая цена KRW за 1шт]]</f>
        <v>0</v>
      </c>
      <c r="M317" s="19" t="str">
        <f>IFERROR(Таблица624[[#This Row],[Общее кол-во шт]]*Таблица624[[#This Row],[Оптовая цена USD за 1шт]],"")</f>
        <v/>
      </c>
      <c r="N317" s="49"/>
    </row>
    <row r="318" spans="1:14" ht="22.5" customHeight="1">
      <c r="A318" s="44" t="s">
        <v>10357</v>
      </c>
      <c r="B318" s="14">
        <v>8809612842075</v>
      </c>
      <c r="C318" s="50" t="s">
        <v>10358</v>
      </c>
      <c r="D318" s="46" t="s">
        <v>10359</v>
      </c>
      <c r="E318" s="16">
        <v>5000</v>
      </c>
      <c r="F318" s="15">
        <v>0.59</v>
      </c>
      <c r="G318" s="47">
        <v>600</v>
      </c>
      <c r="H318" s="55">
        <f>Таблица624[[#This Row],[Коэфициент стоимости]]*Таблица624[[#This Row],[Розничная цена KRW]]</f>
        <v>2950</v>
      </c>
      <c r="I318" s="17" t="str">
        <f>IF($H$1="","Введите курс",Таблица624[[#This Row],[Оптовая цена KRW за 1шт]]/$H$1)</f>
        <v>Введите курс</v>
      </c>
      <c r="J318" s="48"/>
      <c r="K318" s="18">
        <f>Таблица624[[#This Row],[Заказ коробок ]]*Таблица624[[#This Row],[Кол-во шт в коробке]]</f>
        <v>0</v>
      </c>
      <c r="L318" s="54">
        <f>Таблица624[[#This Row],[Общее кол-во шт]]*Таблица624[[#This Row],[Оптовая цена KRW за 1шт]]</f>
        <v>0</v>
      </c>
      <c r="M318" s="19" t="str">
        <f>IFERROR(Таблица624[[#This Row],[Общее кол-во шт]]*Таблица624[[#This Row],[Оптовая цена USD за 1шт]],"")</f>
        <v/>
      </c>
      <c r="N318" s="49"/>
    </row>
    <row r="319" spans="1:14" ht="22.5" customHeight="1">
      <c r="A319" s="44" t="s">
        <v>10360</v>
      </c>
      <c r="B319" s="14">
        <v>8809612842082</v>
      </c>
      <c r="C319" s="50" t="s">
        <v>10361</v>
      </c>
      <c r="D319" s="46" t="s">
        <v>10362</v>
      </c>
      <c r="E319" s="16">
        <v>5000</v>
      </c>
      <c r="F319" s="15">
        <v>0.59</v>
      </c>
      <c r="G319" s="47">
        <v>600</v>
      </c>
      <c r="H319" s="55">
        <f>Таблица624[[#This Row],[Коэфициент стоимости]]*Таблица624[[#This Row],[Розничная цена KRW]]</f>
        <v>2950</v>
      </c>
      <c r="I319" s="17" t="str">
        <f>IF($H$1="","Введите курс",Таблица624[[#This Row],[Оптовая цена KRW за 1шт]]/$H$1)</f>
        <v>Введите курс</v>
      </c>
      <c r="J319" s="48"/>
      <c r="K319" s="18">
        <f>Таблица624[[#This Row],[Заказ коробок ]]*Таблица624[[#This Row],[Кол-во шт в коробке]]</f>
        <v>0</v>
      </c>
      <c r="L319" s="54">
        <f>Таблица624[[#This Row],[Общее кол-во шт]]*Таблица624[[#This Row],[Оптовая цена KRW за 1шт]]</f>
        <v>0</v>
      </c>
      <c r="M319" s="19" t="str">
        <f>IFERROR(Таблица624[[#This Row],[Общее кол-во шт]]*Таблица624[[#This Row],[Оптовая цена USD за 1шт]],"")</f>
        <v/>
      </c>
      <c r="N319" s="49"/>
    </row>
    <row r="320" spans="1:14" ht="22.5" customHeight="1">
      <c r="A320" s="44" t="s">
        <v>10363</v>
      </c>
      <c r="B320" s="14">
        <v>8809612842105</v>
      </c>
      <c r="C320" s="50" t="s">
        <v>10364</v>
      </c>
      <c r="D320" s="46" t="s">
        <v>10365</v>
      </c>
      <c r="E320" s="16">
        <v>5000</v>
      </c>
      <c r="F320" s="15">
        <v>0.59</v>
      </c>
      <c r="G320" s="47">
        <v>600</v>
      </c>
      <c r="H320" s="55">
        <f>Таблица624[[#This Row],[Коэфициент стоимости]]*Таблица624[[#This Row],[Розничная цена KRW]]</f>
        <v>2950</v>
      </c>
      <c r="I320" s="17" t="str">
        <f>IF($H$1="","Введите курс",Таблица624[[#This Row],[Оптовая цена KRW за 1шт]]/$H$1)</f>
        <v>Введите курс</v>
      </c>
      <c r="J320" s="48"/>
      <c r="K320" s="18">
        <f>Таблица624[[#This Row],[Заказ коробок ]]*Таблица624[[#This Row],[Кол-во шт в коробке]]</f>
        <v>0</v>
      </c>
      <c r="L320" s="54">
        <f>Таблица624[[#This Row],[Общее кол-во шт]]*Таблица624[[#This Row],[Оптовая цена KRW за 1шт]]</f>
        <v>0</v>
      </c>
      <c r="M320" s="19" t="str">
        <f>IFERROR(Таблица624[[#This Row],[Общее кол-во шт]]*Таблица624[[#This Row],[Оптовая цена USD за 1шт]],"")</f>
        <v/>
      </c>
      <c r="N320" s="49"/>
    </row>
    <row r="321" spans="1:14" ht="22.5" customHeight="1">
      <c r="A321" s="44" t="s">
        <v>10366</v>
      </c>
      <c r="B321" s="14">
        <v>8809612840590</v>
      </c>
      <c r="C321" s="50" t="s">
        <v>10367</v>
      </c>
      <c r="D321" s="46" t="s">
        <v>10368</v>
      </c>
      <c r="E321" s="16">
        <v>5000</v>
      </c>
      <c r="F321" s="15">
        <v>0.59</v>
      </c>
      <c r="G321" s="47">
        <v>600</v>
      </c>
      <c r="H321" s="55">
        <f>Таблица624[[#This Row],[Коэфициент стоимости]]*Таблица624[[#This Row],[Розничная цена KRW]]</f>
        <v>2950</v>
      </c>
      <c r="I321" s="17" t="str">
        <f>IF($H$1="","Введите курс",Таблица624[[#This Row],[Оптовая цена KRW за 1шт]]/$H$1)</f>
        <v>Введите курс</v>
      </c>
      <c r="J321" s="48"/>
      <c r="K321" s="18">
        <f>Таблица624[[#This Row],[Заказ коробок ]]*Таблица624[[#This Row],[Кол-во шт в коробке]]</f>
        <v>0</v>
      </c>
      <c r="L321" s="54">
        <f>Таблица624[[#This Row],[Общее кол-во шт]]*Таблица624[[#This Row],[Оптовая цена KRW за 1шт]]</f>
        <v>0</v>
      </c>
      <c r="M321" s="19" t="str">
        <f>IFERROR(Таблица624[[#This Row],[Общее кол-во шт]]*Таблица624[[#This Row],[Оптовая цена USD за 1шт]],"")</f>
        <v/>
      </c>
      <c r="N321" s="49"/>
    </row>
    <row r="322" spans="1:14" ht="22.5" customHeight="1">
      <c r="A322" s="44" t="s">
        <v>10369</v>
      </c>
      <c r="B322" s="14">
        <v>8809612842402</v>
      </c>
      <c r="C322" s="50" t="s">
        <v>10370</v>
      </c>
      <c r="D322" s="46" t="s">
        <v>10371</v>
      </c>
      <c r="E322" s="16">
        <v>5000</v>
      </c>
      <c r="F322" s="15">
        <v>0.59</v>
      </c>
      <c r="G322" s="47">
        <v>600</v>
      </c>
      <c r="H322" s="55">
        <f>Таблица624[[#This Row],[Коэфициент стоимости]]*Таблица624[[#This Row],[Розничная цена KRW]]</f>
        <v>2950</v>
      </c>
      <c r="I322" s="17" t="str">
        <f>IF($H$1="","Введите курс",Таблица624[[#This Row],[Оптовая цена KRW за 1шт]]/$H$1)</f>
        <v>Введите курс</v>
      </c>
      <c r="J322" s="48"/>
      <c r="K322" s="18">
        <f>Таблица624[[#This Row],[Заказ коробок ]]*Таблица624[[#This Row],[Кол-во шт в коробке]]</f>
        <v>0</v>
      </c>
      <c r="L322" s="54">
        <f>Таблица624[[#This Row],[Общее кол-во шт]]*Таблица624[[#This Row],[Оптовая цена KRW за 1шт]]</f>
        <v>0</v>
      </c>
      <c r="M322" s="19" t="str">
        <f>IFERROR(Таблица624[[#This Row],[Общее кол-во шт]]*Таблица624[[#This Row],[Оптовая цена USD за 1шт]],"")</f>
        <v/>
      </c>
      <c r="N322" s="49"/>
    </row>
    <row r="323" spans="1:14" ht="22.5" customHeight="1">
      <c r="A323" s="44" t="s">
        <v>10372</v>
      </c>
      <c r="B323" s="14">
        <v>8809612842419</v>
      </c>
      <c r="C323" s="50" t="s">
        <v>10373</v>
      </c>
      <c r="D323" s="46" t="s">
        <v>10374</v>
      </c>
      <c r="E323" s="16">
        <v>5000</v>
      </c>
      <c r="F323" s="15">
        <v>0.59</v>
      </c>
      <c r="G323" s="47">
        <v>600</v>
      </c>
      <c r="H323" s="55">
        <f>Таблица624[[#This Row],[Коэфициент стоимости]]*Таблица624[[#This Row],[Розничная цена KRW]]</f>
        <v>2950</v>
      </c>
      <c r="I323" s="17" t="str">
        <f>IF($H$1="","Введите курс",Таблица624[[#This Row],[Оптовая цена KRW за 1шт]]/$H$1)</f>
        <v>Введите курс</v>
      </c>
      <c r="J323" s="48"/>
      <c r="K323" s="18">
        <f>Таблица624[[#This Row],[Заказ коробок ]]*Таблица624[[#This Row],[Кол-во шт в коробке]]</f>
        <v>0</v>
      </c>
      <c r="L323" s="54">
        <f>Таблица624[[#This Row],[Общее кол-во шт]]*Таблица624[[#This Row],[Оптовая цена KRW за 1шт]]</f>
        <v>0</v>
      </c>
      <c r="M323" s="19" t="str">
        <f>IFERROR(Таблица624[[#This Row],[Общее кол-во шт]]*Таблица624[[#This Row],[Оптовая цена USD за 1шт]],"")</f>
        <v/>
      </c>
      <c r="N323" s="49"/>
    </row>
    <row r="324" spans="1:14" ht="22.5" customHeight="1">
      <c r="A324" s="44" t="s">
        <v>10375</v>
      </c>
      <c r="B324" s="14">
        <v>8809612842488</v>
      </c>
      <c r="C324" s="50" t="s">
        <v>10376</v>
      </c>
      <c r="D324" s="46" t="s">
        <v>10377</v>
      </c>
      <c r="E324" s="16">
        <v>5500</v>
      </c>
      <c r="F324" s="15">
        <v>0.59</v>
      </c>
      <c r="G324" s="47">
        <v>600</v>
      </c>
      <c r="H324" s="55">
        <f>Таблица624[[#This Row],[Коэфициент стоимости]]*Таблица624[[#This Row],[Розничная цена KRW]]</f>
        <v>3245</v>
      </c>
      <c r="I324" s="17" t="str">
        <f>IF($H$1="","Введите курс",Таблица624[[#This Row],[Оптовая цена KRW за 1шт]]/$H$1)</f>
        <v>Введите курс</v>
      </c>
      <c r="J324" s="48"/>
      <c r="K324" s="18">
        <f>Таблица624[[#This Row],[Заказ коробок ]]*Таблица624[[#This Row],[Кол-во шт в коробке]]</f>
        <v>0</v>
      </c>
      <c r="L324" s="54">
        <f>Таблица624[[#This Row],[Общее кол-во шт]]*Таблица624[[#This Row],[Оптовая цена KRW за 1шт]]</f>
        <v>0</v>
      </c>
      <c r="M324" s="19" t="str">
        <f>IFERROR(Таблица624[[#This Row],[Общее кол-во шт]]*Таблица624[[#This Row],[Оптовая цена USD за 1шт]],"")</f>
        <v/>
      </c>
      <c r="N324" s="49"/>
    </row>
    <row r="325" spans="1:14" ht="22.5" customHeight="1">
      <c r="A325" s="44" t="s">
        <v>10378</v>
      </c>
      <c r="B325" s="14">
        <v>8809612840682</v>
      </c>
      <c r="C325" s="50" t="s">
        <v>10379</v>
      </c>
      <c r="D325" s="46" t="s">
        <v>10380</v>
      </c>
      <c r="E325" s="16">
        <v>5500</v>
      </c>
      <c r="F325" s="15">
        <v>0.59</v>
      </c>
      <c r="G325" s="47">
        <v>600</v>
      </c>
      <c r="H325" s="55">
        <f>Таблица624[[#This Row],[Коэфициент стоимости]]*Таблица624[[#This Row],[Розничная цена KRW]]</f>
        <v>3245</v>
      </c>
      <c r="I325" s="17" t="str">
        <f>IF($H$1="","Введите курс",Таблица624[[#This Row],[Оптовая цена KRW за 1шт]]/$H$1)</f>
        <v>Введите курс</v>
      </c>
      <c r="J325" s="48"/>
      <c r="K325" s="18">
        <f>Таблица624[[#This Row],[Заказ коробок ]]*Таблица624[[#This Row],[Кол-во шт в коробке]]</f>
        <v>0</v>
      </c>
      <c r="L325" s="54">
        <f>Таблица624[[#This Row],[Общее кол-во шт]]*Таблица624[[#This Row],[Оптовая цена KRW за 1шт]]</f>
        <v>0</v>
      </c>
      <c r="M325" s="19" t="str">
        <f>IFERROR(Таблица624[[#This Row],[Общее кол-во шт]]*Таблица624[[#This Row],[Оптовая цена USD за 1шт]],"")</f>
        <v/>
      </c>
      <c r="N325" s="49"/>
    </row>
    <row r="326" spans="1:14" ht="22.5" customHeight="1">
      <c r="A326" s="44" t="s">
        <v>10381</v>
      </c>
      <c r="B326" s="14">
        <v>8809612842495</v>
      </c>
      <c r="C326" s="50" t="s">
        <v>10382</v>
      </c>
      <c r="D326" s="46" t="s">
        <v>10383</v>
      </c>
      <c r="E326" s="16">
        <v>5500</v>
      </c>
      <c r="F326" s="15">
        <v>0.59</v>
      </c>
      <c r="G326" s="47">
        <v>600</v>
      </c>
      <c r="H326" s="55">
        <f>Таблица624[[#This Row],[Коэфициент стоимости]]*Таблица624[[#This Row],[Розничная цена KRW]]</f>
        <v>3245</v>
      </c>
      <c r="I326" s="17" t="str">
        <f>IF($H$1="","Введите курс",Таблица624[[#This Row],[Оптовая цена KRW за 1шт]]/$H$1)</f>
        <v>Введите курс</v>
      </c>
      <c r="J326" s="48"/>
      <c r="K326" s="18">
        <f>Таблица624[[#This Row],[Заказ коробок ]]*Таблица624[[#This Row],[Кол-во шт в коробке]]</f>
        <v>0</v>
      </c>
      <c r="L326" s="54">
        <f>Таблица624[[#This Row],[Общее кол-во шт]]*Таблица624[[#This Row],[Оптовая цена KRW за 1шт]]</f>
        <v>0</v>
      </c>
      <c r="M326" s="19" t="str">
        <f>IFERROR(Таблица624[[#This Row],[Общее кол-во шт]]*Таблица624[[#This Row],[Оптовая цена USD за 1шт]],"")</f>
        <v/>
      </c>
      <c r="N326" s="49"/>
    </row>
    <row r="327" spans="1:14" ht="22.5" customHeight="1">
      <c r="A327" s="44" t="s">
        <v>10384</v>
      </c>
      <c r="B327" s="14">
        <v>8809612842501</v>
      </c>
      <c r="C327" s="50" t="s">
        <v>10385</v>
      </c>
      <c r="D327" s="46" t="s">
        <v>10386</v>
      </c>
      <c r="E327" s="16">
        <v>5500</v>
      </c>
      <c r="F327" s="15">
        <v>0.59</v>
      </c>
      <c r="G327" s="47">
        <v>600</v>
      </c>
      <c r="H327" s="55">
        <f>Таблица624[[#This Row],[Коэфициент стоимости]]*Таблица624[[#This Row],[Розничная цена KRW]]</f>
        <v>3245</v>
      </c>
      <c r="I327" s="17" t="str">
        <f>IF($H$1="","Введите курс",Таблица624[[#This Row],[Оптовая цена KRW за 1шт]]/$H$1)</f>
        <v>Введите курс</v>
      </c>
      <c r="J327" s="48"/>
      <c r="K327" s="18">
        <f>Таблица624[[#This Row],[Заказ коробок ]]*Таблица624[[#This Row],[Кол-во шт в коробке]]</f>
        <v>0</v>
      </c>
      <c r="L327" s="54">
        <f>Таблица624[[#This Row],[Общее кол-во шт]]*Таблица624[[#This Row],[Оптовая цена KRW за 1шт]]</f>
        <v>0</v>
      </c>
      <c r="M327" s="19" t="str">
        <f>IFERROR(Таблица624[[#This Row],[Общее кол-во шт]]*Таблица624[[#This Row],[Оптовая цена USD за 1шт]],"")</f>
        <v/>
      </c>
      <c r="N327" s="49"/>
    </row>
    <row r="328" spans="1:14" ht="22.5" customHeight="1">
      <c r="A328" s="44" t="s">
        <v>10387</v>
      </c>
      <c r="B328" s="14">
        <v>8809612842297</v>
      </c>
      <c r="C328" s="50" t="s">
        <v>10388</v>
      </c>
      <c r="D328" s="46" t="s">
        <v>10389</v>
      </c>
      <c r="E328" s="16">
        <v>5500</v>
      </c>
      <c r="F328" s="15">
        <v>0.59</v>
      </c>
      <c r="G328" s="47">
        <v>600</v>
      </c>
      <c r="H328" s="55">
        <f>Таблица624[[#This Row],[Коэфициент стоимости]]*Таблица624[[#This Row],[Розничная цена KRW]]</f>
        <v>3245</v>
      </c>
      <c r="I328" s="17" t="str">
        <f>IF($H$1="","Введите курс",Таблица624[[#This Row],[Оптовая цена KRW за 1шт]]/$H$1)</f>
        <v>Введите курс</v>
      </c>
      <c r="J328" s="48"/>
      <c r="K328" s="18">
        <f>Таблица624[[#This Row],[Заказ коробок ]]*Таблица624[[#This Row],[Кол-во шт в коробке]]</f>
        <v>0</v>
      </c>
      <c r="L328" s="54">
        <f>Таблица624[[#This Row],[Общее кол-во шт]]*Таблица624[[#This Row],[Оптовая цена KRW за 1шт]]</f>
        <v>0</v>
      </c>
      <c r="M328" s="19" t="str">
        <f>IFERROR(Таблица624[[#This Row],[Общее кол-во шт]]*Таблица624[[#This Row],[Оптовая цена USD за 1шт]],"")</f>
        <v/>
      </c>
      <c r="N328" s="49"/>
    </row>
    <row r="329" spans="1:14" ht="22.5" customHeight="1">
      <c r="A329" s="44" t="s">
        <v>10390</v>
      </c>
      <c r="B329" s="14">
        <v>8809612843317</v>
      </c>
      <c r="C329" s="50" t="s">
        <v>10391</v>
      </c>
      <c r="D329" s="46" t="s">
        <v>10392</v>
      </c>
      <c r="E329" s="16">
        <v>5500</v>
      </c>
      <c r="F329" s="15">
        <v>0.59</v>
      </c>
      <c r="G329" s="47">
        <v>600</v>
      </c>
      <c r="H329" s="55">
        <f>Таблица624[[#This Row],[Коэфициент стоимости]]*Таблица624[[#This Row],[Розничная цена KRW]]</f>
        <v>3245</v>
      </c>
      <c r="I329" s="17" t="str">
        <f>IF($H$1="","Введите курс",Таблица624[[#This Row],[Оптовая цена KRW за 1шт]]/$H$1)</f>
        <v>Введите курс</v>
      </c>
      <c r="J329" s="48"/>
      <c r="K329" s="18">
        <f>Таблица624[[#This Row],[Заказ коробок ]]*Таблица624[[#This Row],[Кол-во шт в коробке]]</f>
        <v>0</v>
      </c>
      <c r="L329" s="54">
        <f>Таблица624[[#This Row],[Общее кол-во шт]]*Таблица624[[#This Row],[Оптовая цена KRW за 1шт]]</f>
        <v>0</v>
      </c>
      <c r="M329" s="19" t="str">
        <f>IFERROR(Таблица624[[#This Row],[Общее кол-во шт]]*Таблица624[[#This Row],[Оптовая цена USD за 1шт]],"")</f>
        <v/>
      </c>
      <c r="N329" s="49"/>
    </row>
    <row r="330" spans="1:14" ht="22.5" customHeight="1">
      <c r="A330" s="44" t="s">
        <v>10393</v>
      </c>
      <c r="B330" s="14">
        <v>8809612843324</v>
      </c>
      <c r="C330" s="50" t="s">
        <v>10394</v>
      </c>
      <c r="D330" s="46" t="s">
        <v>10395</v>
      </c>
      <c r="E330" s="16">
        <v>5500</v>
      </c>
      <c r="F330" s="15">
        <v>0.59</v>
      </c>
      <c r="G330" s="47">
        <v>600</v>
      </c>
      <c r="H330" s="55">
        <f>Таблица624[[#This Row],[Коэфициент стоимости]]*Таблица624[[#This Row],[Розничная цена KRW]]</f>
        <v>3245</v>
      </c>
      <c r="I330" s="17" t="str">
        <f>IF($H$1="","Введите курс",Таблица624[[#This Row],[Оптовая цена KRW за 1шт]]/$H$1)</f>
        <v>Введите курс</v>
      </c>
      <c r="J330" s="48"/>
      <c r="K330" s="18">
        <f>Таблица624[[#This Row],[Заказ коробок ]]*Таблица624[[#This Row],[Кол-во шт в коробке]]</f>
        <v>0</v>
      </c>
      <c r="L330" s="54">
        <f>Таблица624[[#This Row],[Общее кол-во шт]]*Таблица624[[#This Row],[Оптовая цена KRW за 1шт]]</f>
        <v>0</v>
      </c>
      <c r="M330" s="19" t="str">
        <f>IFERROR(Таблица624[[#This Row],[Общее кол-во шт]]*Таблица624[[#This Row],[Оптовая цена USD за 1шт]],"")</f>
        <v/>
      </c>
      <c r="N330" s="49"/>
    </row>
    <row r="331" spans="1:14" ht="22.5" customHeight="1">
      <c r="A331" s="44" t="s">
        <v>10396</v>
      </c>
      <c r="B331" s="14">
        <v>8809612843331</v>
      </c>
      <c r="C331" s="50" t="s">
        <v>10397</v>
      </c>
      <c r="D331" s="46" t="s">
        <v>10398</v>
      </c>
      <c r="E331" s="16">
        <v>5500</v>
      </c>
      <c r="F331" s="15">
        <v>0.59</v>
      </c>
      <c r="G331" s="47">
        <v>600</v>
      </c>
      <c r="H331" s="55">
        <f>Таблица624[[#This Row],[Коэфициент стоимости]]*Таблица624[[#This Row],[Розничная цена KRW]]</f>
        <v>3245</v>
      </c>
      <c r="I331" s="17" t="str">
        <f>IF($H$1="","Введите курс",Таблица624[[#This Row],[Оптовая цена KRW за 1шт]]/$H$1)</f>
        <v>Введите курс</v>
      </c>
      <c r="J331" s="48"/>
      <c r="K331" s="18">
        <f>Таблица624[[#This Row],[Заказ коробок ]]*Таблица624[[#This Row],[Кол-во шт в коробке]]</f>
        <v>0</v>
      </c>
      <c r="L331" s="54">
        <f>Таблица624[[#This Row],[Общее кол-во шт]]*Таблица624[[#This Row],[Оптовая цена KRW за 1шт]]</f>
        <v>0</v>
      </c>
      <c r="M331" s="19" t="str">
        <f>IFERROR(Таблица624[[#This Row],[Общее кол-во шт]]*Таблица624[[#This Row],[Оптовая цена USD за 1шт]],"")</f>
        <v/>
      </c>
      <c r="N331" s="49"/>
    </row>
    <row r="332" spans="1:14" ht="22.5" customHeight="1">
      <c r="A332" s="44" t="s">
        <v>10399</v>
      </c>
      <c r="B332" s="14">
        <v>8809612843577</v>
      </c>
      <c r="C332" s="50" t="s">
        <v>10400</v>
      </c>
      <c r="D332" s="46" t="s">
        <v>10401</v>
      </c>
      <c r="E332" s="16">
        <v>5500</v>
      </c>
      <c r="F332" s="15">
        <v>0.59</v>
      </c>
      <c r="G332" s="47">
        <v>600</v>
      </c>
      <c r="H332" s="55">
        <f>Таблица624[[#This Row],[Коэфициент стоимости]]*Таблица624[[#This Row],[Розничная цена KRW]]</f>
        <v>3245</v>
      </c>
      <c r="I332" s="17" t="str">
        <f>IF($H$1="","Введите курс",Таблица624[[#This Row],[Оптовая цена KRW за 1шт]]/$H$1)</f>
        <v>Введите курс</v>
      </c>
      <c r="J332" s="48"/>
      <c r="K332" s="18">
        <f>Таблица624[[#This Row],[Заказ коробок ]]*Таблица624[[#This Row],[Кол-во шт в коробке]]</f>
        <v>0</v>
      </c>
      <c r="L332" s="54">
        <f>Таблица624[[#This Row],[Общее кол-во шт]]*Таблица624[[#This Row],[Оптовая цена KRW за 1шт]]</f>
        <v>0</v>
      </c>
      <c r="M332" s="19" t="str">
        <f>IFERROR(Таблица624[[#This Row],[Общее кол-во шт]]*Таблица624[[#This Row],[Оптовая цена USD за 1шт]],"")</f>
        <v/>
      </c>
      <c r="N332" s="49"/>
    </row>
    <row r="333" spans="1:14" ht="22.5" customHeight="1">
      <c r="A333" s="44" t="s">
        <v>10402</v>
      </c>
      <c r="B333" s="14">
        <v>8809612843584</v>
      </c>
      <c r="C333" s="50" t="s">
        <v>10403</v>
      </c>
      <c r="D333" s="46" t="s">
        <v>10404</v>
      </c>
      <c r="E333" s="16">
        <v>5500</v>
      </c>
      <c r="F333" s="15">
        <v>0.59</v>
      </c>
      <c r="G333" s="47">
        <v>600</v>
      </c>
      <c r="H333" s="55">
        <f>Таблица624[[#This Row],[Коэфициент стоимости]]*Таблица624[[#This Row],[Розничная цена KRW]]</f>
        <v>3245</v>
      </c>
      <c r="I333" s="17" t="str">
        <f>IF($H$1="","Введите курс",Таблица624[[#This Row],[Оптовая цена KRW за 1шт]]/$H$1)</f>
        <v>Введите курс</v>
      </c>
      <c r="J333" s="48"/>
      <c r="K333" s="18">
        <f>Таблица624[[#This Row],[Заказ коробок ]]*Таблица624[[#This Row],[Кол-во шт в коробке]]</f>
        <v>0</v>
      </c>
      <c r="L333" s="54">
        <f>Таблица624[[#This Row],[Общее кол-во шт]]*Таблица624[[#This Row],[Оптовая цена KRW за 1шт]]</f>
        <v>0</v>
      </c>
      <c r="M333" s="19" t="str">
        <f>IFERROR(Таблица624[[#This Row],[Общее кол-во шт]]*Таблица624[[#This Row],[Оптовая цена USD за 1шт]],"")</f>
        <v/>
      </c>
      <c r="N333" s="49"/>
    </row>
    <row r="334" spans="1:14" ht="22.5" customHeight="1">
      <c r="A334" s="44" t="s">
        <v>10405</v>
      </c>
      <c r="B334" s="14">
        <v>8809612843591</v>
      </c>
      <c r="C334" s="50" t="s">
        <v>10406</v>
      </c>
      <c r="D334" s="46" t="s">
        <v>10407</v>
      </c>
      <c r="E334" s="16">
        <v>5500</v>
      </c>
      <c r="F334" s="15">
        <v>0.59</v>
      </c>
      <c r="G334" s="47">
        <v>600</v>
      </c>
      <c r="H334" s="55">
        <f>Таблица624[[#This Row],[Коэфициент стоимости]]*Таблица624[[#This Row],[Розничная цена KRW]]</f>
        <v>3245</v>
      </c>
      <c r="I334" s="17" t="str">
        <f>IF($H$1="","Введите курс",Таблица624[[#This Row],[Оптовая цена KRW за 1шт]]/$H$1)</f>
        <v>Введите курс</v>
      </c>
      <c r="J334" s="48"/>
      <c r="K334" s="18">
        <f>Таблица624[[#This Row],[Заказ коробок ]]*Таблица624[[#This Row],[Кол-во шт в коробке]]</f>
        <v>0</v>
      </c>
      <c r="L334" s="54">
        <f>Таблица624[[#This Row],[Общее кол-во шт]]*Таблица624[[#This Row],[Оптовая цена KRW за 1шт]]</f>
        <v>0</v>
      </c>
      <c r="M334" s="19" t="str">
        <f>IFERROR(Таблица624[[#This Row],[Общее кол-во шт]]*Таблица624[[#This Row],[Оптовая цена USD за 1шт]],"")</f>
        <v/>
      </c>
      <c r="N334" s="49"/>
    </row>
    <row r="335" spans="1:14" ht="22.5" customHeight="1">
      <c r="A335" s="44" t="s">
        <v>10408</v>
      </c>
      <c r="B335" s="14">
        <v>8809612843218</v>
      </c>
      <c r="C335" s="50" t="s">
        <v>10409</v>
      </c>
      <c r="D335" s="46" t="s">
        <v>10410</v>
      </c>
      <c r="E335" s="16">
        <v>5500</v>
      </c>
      <c r="F335" s="15">
        <v>0.59</v>
      </c>
      <c r="G335" s="47">
        <v>600</v>
      </c>
      <c r="H335" s="55">
        <f>Таблица624[[#This Row],[Коэфициент стоимости]]*Таблица624[[#This Row],[Розничная цена KRW]]</f>
        <v>3245</v>
      </c>
      <c r="I335" s="17" t="str">
        <f>IF($H$1="","Введите курс",Таблица624[[#This Row],[Оптовая цена KRW за 1шт]]/$H$1)</f>
        <v>Введите курс</v>
      </c>
      <c r="J335" s="48"/>
      <c r="K335" s="18">
        <f>Таблица624[[#This Row],[Заказ коробок ]]*Таблица624[[#This Row],[Кол-во шт в коробке]]</f>
        <v>0</v>
      </c>
      <c r="L335" s="54">
        <f>Таблица624[[#This Row],[Общее кол-во шт]]*Таблица624[[#This Row],[Оптовая цена KRW за 1шт]]</f>
        <v>0</v>
      </c>
      <c r="M335" s="19" t="str">
        <f>IFERROR(Таблица624[[#This Row],[Общее кол-во шт]]*Таблица624[[#This Row],[Оптовая цена USD за 1шт]],"")</f>
        <v/>
      </c>
      <c r="N335" s="49"/>
    </row>
    <row r="336" spans="1:14" ht="22.5" customHeight="1">
      <c r="A336" s="44" t="s">
        <v>10411</v>
      </c>
      <c r="B336" s="14">
        <v>8809707288573</v>
      </c>
      <c r="C336" s="50" t="s">
        <v>10412</v>
      </c>
      <c r="D336" s="46" t="s">
        <v>10413</v>
      </c>
      <c r="E336" s="16">
        <v>5500</v>
      </c>
      <c r="F336" s="15">
        <v>0.59</v>
      </c>
      <c r="G336" s="47">
        <v>600</v>
      </c>
      <c r="H336" s="55">
        <f>Таблица624[[#This Row],[Коэфициент стоимости]]*Таблица624[[#This Row],[Розничная цена KRW]]</f>
        <v>3245</v>
      </c>
      <c r="I336" s="17" t="str">
        <f>IF($H$1="","Введите курс",Таблица624[[#This Row],[Оптовая цена KRW за 1шт]]/$H$1)</f>
        <v>Введите курс</v>
      </c>
      <c r="J336" s="48"/>
      <c r="K336" s="18">
        <f>Таблица624[[#This Row],[Заказ коробок ]]*Таблица624[[#This Row],[Кол-во шт в коробке]]</f>
        <v>0</v>
      </c>
      <c r="L336" s="54">
        <f>Таблица624[[#This Row],[Общее кол-во шт]]*Таблица624[[#This Row],[Оптовая цена KRW за 1шт]]</f>
        <v>0</v>
      </c>
      <c r="M336" s="19" t="str">
        <f>IFERROR(Таблица624[[#This Row],[Общее кол-во шт]]*Таблица624[[#This Row],[Оптовая цена USD за 1шт]],"")</f>
        <v/>
      </c>
      <c r="N336" s="49"/>
    </row>
    <row r="337" spans="1:14" ht="22.5" customHeight="1">
      <c r="A337" s="44" t="s">
        <v>10414</v>
      </c>
      <c r="B337" s="14">
        <v>8809707288566</v>
      </c>
      <c r="C337" s="50" t="s">
        <v>10415</v>
      </c>
      <c r="D337" s="46" t="s">
        <v>10416</v>
      </c>
      <c r="E337" s="16">
        <v>5500</v>
      </c>
      <c r="F337" s="15">
        <v>0.59</v>
      </c>
      <c r="G337" s="47">
        <v>600</v>
      </c>
      <c r="H337" s="55">
        <f>Таблица624[[#This Row],[Коэфициент стоимости]]*Таблица624[[#This Row],[Розничная цена KRW]]</f>
        <v>3245</v>
      </c>
      <c r="I337" s="17" t="str">
        <f>IF($H$1="","Введите курс",Таблица624[[#This Row],[Оптовая цена KRW за 1шт]]/$H$1)</f>
        <v>Введите курс</v>
      </c>
      <c r="J337" s="48"/>
      <c r="K337" s="18">
        <f>Таблица624[[#This Row],[Заказ коробок ]]*Таблица624[[#This Row],[Кол-во шт в коробке]]</f>
        <v>0</v>
      </c>
      <c r="L337" s="54">
        <f>Таблица624[[#This Row],[Общее кол-во шт]]*Таблица624[[#This Row],[Оптовая цена KRW за 1шт]]</f>
        <v>0</v>
      </c>
      <c r="M337" s="19" t="str">
        <f>IFERROR(Таблица624[[#This Row],[Общее кол-во шт]]*Таблица624[[#This Row],[Оптовая цена USD за 1шт]],"")</f>
        <v/>
      </c>
      <c r="N337" s="49"/>
    </row>
    <row r="338" spans="1:14" ht="22.5" customHeight="1">
      <c r="A338" s="44" t="s">
        <v>10417</v>
      </c>
      <c r="B338" s="14">
        <v>8809707288559</v>
      </c>
      <c r="C338" s="50" t="s">
        <v>10418</v>
      </c>
      <c r="D338" s="46" t="s">
        <v>10419</v>
      </c>
      <c r="E338" s="16">
        <v>5500</v>
      </c>
      <c r="F338" s="15">
        <v>0.59</v>
      </c>
      <c r="G338" s="47">
        <v>600</v>
      </c>
      <c r="H338" s="55">
        <f>Таблица624[[#This Row],[Коэфициент стоимости]]*Таблица624[[#This Row],[Розничная цена KRW]]</f>
        <v>3245</v>
      </c>
      <c r="I338" s="17" t="str">
        <f>IF($H$1="","Введите курс",Таблица624[[#This Row],[Оптовая цена KRW за 1шт]]/$H$1)</f>
        <v>Введите курс</v>
      </c>
      <c r="J338" s="48"/>
      <c r="K338" s="18">
        <f>Таблица624[[#This Row],[Заказ коробок ]]*Таблица624[[#This Row],[Кол-во шт в коробке]]</f>
        <v>0</v>
      </c>
      <c r="L338" s="54">
        <f>Таблица624[[#This Row],[Общее кол-во шт]]*Таблица624[[#This Row],[Оптовая цена KRW за 1шт]]</f>
        <v>0</v>
      </c>
      <c r="M338" s="19" t="str">
        <f>IFERROR(Таблица624[[#This Row],[Общее кол-во шт]]*Таблица624[[#This Row],[Оптовая цена USD за 1шт]],"")</f>
        <v/>
      </c>
      <c r="N338" s="49"/>
    </row>
    <row r="339" spans="1:14" ht="22.5" customHeight="1">
      <c r="A339" s="44" t="s">
        <v>10420</v>
      </c>
      <c r="B339" s="14">
        <v>8809707288542</v>
      </c>
      <c r="C339" s="50" t="s">
        <v>10421</v>
      </c>
      <c r="D339" s="46" t="s">
        <v>10422</v>
      </c>
      <c r="E339" s="16">
        <v>5500</v>
      </c>
      <c r="F339" s="15">
        <v>0.59</v>
      </c>
      <c r="G339" s="47">
        <v>600</v>
      </c>
      <c r="H339" s="55">
        <f>Таблица624[[#This Row],[Коэфициент стоимости]]*Таблица624[[#This Row],[Розничная цена KRW]]</f>
        <v>3245</v>
      </c>
      <c r="I339" s="17" t="str">
        <f>IF($H$1="","Введите курс",Таблица624[[#This Row],[Оптовая цена KRW за 1шт]]/$H$1)</f>
        <v>Введите курс</v>
      </c>
      <c r="J339" s="48"/>
      <c r="K339" s="18">
        <f>Таблица624[[#This Row],[Заказ коробок ]]*Таблица624[[#This Row],[Кол-во шт в коробке]]</f>
        <v>0</v>
      </c>
      <c r="L339" s="54">
        <f>Таблица624[[#This Row],[Общее кол-во шт]]*Таблица624[[#This Row],[Оптовая цена KRW за 1шт]]</f>
        <v>0</v>
      </c>
      <c r="M339" s="19" t="str">
        <f>IFERROR(Таблица624[[#This Row],[Общее кол-во шт]]*Таблица624[[#This Row],[Оптовая цена USD за 1шт]],"")</f>
        <v/>
      </c>
      <c r="N339" s="49"/>
    </row>
    <row r="340" spans="1:14" ht="22.5" customHeight="1">
      <c r="A340" s="44" t="s">
        <v>10423</v>
      </c>
      <c r="B340" s="14">
        <v>8809707288535</v>
      </c>
      <c r="C340" s="50" t="s">
        <v>10424</v>
      </c>
      <c r="D340" s="46" t="s">
        <v>10425</v>
      </c>
      <c r="E340" s="16">
        <v>5500</v>
      </c>
      <c r="F340" s="15">
        <v>0.59</v>
      </c>
      <c r="G340" s="47">
        <v>600</v>
      </c>
      <c r="H340" s="55">
        <f>Таблица624[[#This Row],[Коэфициент стоимости]]*Таблица624[[#This Row],[Розничная цена KRW]]</f>
        <v>3245</v>
      </c>
      <c r="I340" s="17" t="str">
        <f>IF($H$1="","Введите курс",Таблица624[[#This Row],[Оптовая цена KRW за 1шт]]/$H$1)</f>
        <v>Введите курс</v>
      </c>
      <c r="J340" s="48"/>
      <c r="K340" s="18">
        <f>Таблица624[[#This Row],[Заказ коробок ]]*Таблица624[[#This Row],[Кол-во шт в коробке]]</f>
        <v>0</v>
      </c>
      <c r="L340" s="54">
        <f>Таблица624[[#This Row],[Общее кол-во шт]]*Таблица624[[#This Row],[Оптовая цена KRW за 1шт]]</f>
        <v>0</v>
      </c>
      <c r="M340" s="19" t="str">
        <f>IFERROR(Таблица624[[#This Row],[Общее кол-во шт]]*Таблица624[[#This Row],[Оптовая цена USD за 1шт]],"")</f>
        <v/>
      </c>
      <c r="N340" s="49"/>
    </row>
    <row r="341" spans="1:14" ht="22.5" customHeight="1">
      <c r="A341" s="44" t="s">
        <v>10426</v>
      </c>
      <c r="B341" s="14">
        <v>8809707288528</v>
      </c>
      <c r="C341" s="50" t="s">
        <v>10427</v>
      </c>
      <c r="D341" s="46" t="s">
        <v>10428</v>
      </c>
      <c r="E341" s="16">
        <v>5500</v>
      </c>
      <c r="F341" s="15">
        <v>0.59</v>
      </c>
      <c r="G341" s="47">
        <v>600</v>
      </c>
      <c r="H341" s="55">
        <f>Таблица624[[#This Row],[Коэфициент стоимости]]*Таблица624[[#This Row],[Розничная цена KRW]]</f>
        <v>3245</v>
      </c>
      <c r="I341" s="17" t="str">
        <f>IF($H$1="","Введите курс",Таблица624[[#This Row],[Оптовая цена KRW за 1шт]]/$H$1)</f>
        <v>Введите курс</v>
      </c>
      <c r="J341" s="48"/>
      <c r="K341" s="18">
        <f>Таблица624[[#This Row],[Заказ коробок ]]*Таблица624[[#This Row],[Кол-во шт в коробке]]</f>
        <v>0</v>
      </c>
      <c r="L341" s="54">
        <f>Таблица624[[#This Row],[Общее кол-во шт]]*Таблица624[[#This Row],[Оптовая цена KRW за 1шт]]</f>
        <v>0</v>
      </c>
      <c r="M341" s="19" t="str">
        <f>IFERROR(Таблица624[[#This Row],[Общее кол-во шт]]*Таблица624[[#This Row],[Оптовая цена USD за 1шт]],"")</f>
        <v/>
      </c>
      <c r="N341" s="49"/>
    </row>
    <row r="342" spans="1:14" ht="22.5" customHeight="1">
      <c r="A342" s="44" t="s">
        <v>10429</v>
      </c>
      <c r="B342" s="14">
        <v>8809707288511</v>
      </c>
      <c r="C342" s="50" t="s">
        <v>10430</v>
      </c>
      <c r="D342" s="46" t="s">
        <v>10431</v>
      </c>
      <c r="E342" s="16">
        <v>5500</v>
      </c>
      <c r="F342" s="15">
        <v>0.59</v>
      </c>
      <c r="G342" s="47">
        <v>600</v>
      </c>
      <c r="H342" s="55">
        <f>Таблица624[[#This Row],[Коэфициент стоимости]]*Таблица624[[#This Row],[Розничная цена KRW]]</f>
        <v>3245</v>
      </c>
      <c r="I342" s="17" t="str">
        <f>IF($H$1="","Введите курс",Таблица624[[#This Row],[Оптовая цена KRW за 1шт]]/$H$1)</f>
        <v>Введите курс</v>
      </c>
      <c r="J342" s="48"/>
      <c r="K342" s="18">
        <f>Таблица624[[#This Row],[Заказ коробок ]]*Таблица624[[#This Row],[Кол-во шт в коробке]]</f>
        <v>0</v>
      </c>
      <c r="L342" s="54">
        <f>Таблица624[[#This Row],[Общее кол-во шт]]*Таблица624[[#This Row],[Оптовая цена KRW за 1шт]]</f>
        <v>0</v>
      </c>
      <c r="M342" s="19" t="str">
        <f>IFERROR(Таблица624[[#This Row],[Общее кол-во шт]]*Таблица624[[#This Row],[Оптовая цена USD за 1шт]],"")</f>
        <v/>
      </c>
      <c r="N342" s="49"/>
    </row>
    <row r="343" spans="1:14" ht="22.5" customHeight="1">
      <c r="A343" s="44" t="s">
        <v>10432</v>
      </c>
      <c r="B343" s="14">
        <v>8809652865546</v>
      </c>
      <c r="C343" s="50" t="s">
        <v>10433</v>
      </c>
      <c r="D343" s="46" t="s">
        <v>10434</v>
      </c>
      <c r="E343" s="16">
        <v>7000</v>
      </c>
      <c r="F343" s="15">
        <v>0.59</v>
      </c>
      <c r="G343" s="47">
        <v>384</v>
      </c>
      <c r="H343" s="55">
        <f>Таблица624[[#This Row],[Коэфициент стоимости]]*Таблица624[[#This Row],[Розничная цена KRW]]</f>
        <v>4130</v>
      </c>
      <c r="I343" s="17" t="str">
        <f>IF($H$1="","Введите курс",Таблица624[[#This Row],[Оптовая цена KRW за 1шт]]/$H$1)</f>
        <v>Введите курс</v>
      </c>
      <c r="J343" s="48"/>
      <c r="K343" s="18">
        <f>Таблица624[[#This Row],[Заказ коробок ]]*Таблица624[[#This Row],[Кол-во шт в коробке]]</f>
        <v>0</v>
      </c>
      <c r="L343" s="54">
        <f>Таблица624[[#This Row],[Общее кол-во шт]]*Таблица624[[#This Row],[Оптовая цена KRW за 1шт]]</f>
        <v>0</v>
      </c>
      <c r="M343" s="19" t="str">
        <f>IFERROR(Таблица624[[#This Row],[Общее кол-во шт]]*Таблица624[[#This Row],[Оптовая цена USD за 1шт]],"")</f>
        <v/>
      </c>
      <c r="N343" s="49"/>
    </row>
    <row r="344" spans="1:14" ht="22.5" customHeight="1">
      <c r="A344" s="44" t="s">
        <v>10435</v>
      </c>
      <c r="B344" s="14">
        <v>8809652865553</v>
      </c>
      <c r="C344" s="50" t="s">
        <v>10436</v>
      </c>
      <c r="D344" s="46" t="s">
        <v>10437</v>
      </c>
      <c r="E344" s="16">
        <v>7000</v>
      </c>
      <c r="F344" s="15">
        <v>0.59</v>
      </c>
      <c r="G344" s="47">
        <v>384</v>
      </c>
      <c r="H344" s="55">
        <f>Таблица624[[#This Row],[Коэфициент стоимости]]*Таблица624[[#This Row],[Розничная цена KRW]]</f>
        <v>4130</v>
      </c>
      <c r="I344" s="17" t="str">
        <f>IF($H$1="","Введите курс",Таблица624[[#This Row],[Оптовая цена KRW за 1шт]]/$H$1)</f>
        <v>Введите курс</v>
      </c>
      <c r="J344" s="48"/>
      <c r="K344" s="18">
        <f>Таблица624[[#This Row],[Заказ коробок ]]*Таблица624[[#This Row],[Кол-во шт в коробке]]</f>
        <v>0</v>
      </c>
      <c r="L344" s="54">
        <f>Таблица624[[#This Row],[Общее кол-во шт]]*Таблица624[[#This Row],[Оптовая цена KRW за 1шт]]</f>
        <v>0</v>
      </c>
      <c r="M344" s="19" t="str">
        <f>IFERROR(Таблица624[[#This Row],[Общее кол-во шт]]*Таблица624[[#This Row],[Оптовая цена USD за 1шт]],"")</f>
        <v/>
      </c>
      <c r="N344" s="49"/>
    </row>
    <row r="345" spans="1:14" ht="22.5" customHeight="1">
      <c r="A345" s="44" t="s">
        <v>10438</v>
      </c>
      <c r="B345" s="14">
        <v>8809652865560</v>
      </c>
      <c r="C345" s="50" t="s">
        <v>10439</v>
      </c>
      <c r="D345" s="46" t="s">
        <v>10440</v>
      </c>
      <c r="E345" s="16">
        <v>7000</v>
      </c>
      <c r="F345" s="15">
        <v>0.59</v>
      </c>
      <c r="G345" s="47">
        <v>384</v>
      </c>
      <c r="H345" s="55">
        <f>Таблица624[[#This Row],[Коэфициент стоимости]]*Таблица624[[#This Row],[Розничная цена KRW]]</f>
        <v>4130</v>
      </c>
      <c r="I345" s="17" t="str">
        <f>IF($H$1="","Введите курс",Таблица624[[#This Row],[Оптовая цена KRW за 1шт]]/$H$1)</f>
        <v>Введите курс</v>
      </c>
      <c r="J345" s="48"/>
      <c r="K345" s="18">
        <f>Таблица624[[#This Row],[Заказ коробок ]]*Таблица624[[#This Row],[Кол-во шт в коробке]]</f>
        <v>0</v>
      </c>
      <c r="L345" s="54">
        <f>Таблица624[[#This Row],[Общее кол-во шт]]*Таблица624[[#This Row],[Оптовая цена KRW за 1шт]]</f>
        <v>0</v>
      </c>
      <c r="M345" s="19" t="str">
        <f>IFERROR(Таблица624[[#This Row],[Общее кол-во шт]]*Таблица624[[#This Row],[Оптовая цена USD за 1шт]],"")</f>
        <v/>
      </c>
      <c r="N345" s="49"/>
    </row>
    <row r="346" spans="1:14" ht="22.5" customHeight="1">
      <c r="A346" s="44" t="s">
        <v>10441</v>
      </c>
      <c r="B346" s="14">
        <v>8809707288504</v>
      </c>
      <c r="C346" s="50" t="s">
        <v>10442</v>
      </c>
      <c r="D346" s="46" t="s">
        <v>10443</v>
      </c>
      <c r="E346" s="16">
        <v>7000</v>
      </c>
      <c r="F346" s="15">
        <v>0.59</v>
      </c>
      <c r="G346" s="47">
        <v>384</v>
      </c>
      <c r="H346" s="55">
        <f>Таблица624[[#This Row],[Коэфициент стоимости]]*Таблица624[[#This Row],[Розничная цена KRW]]</f>
        <v>4130</v>
      </c>
      <c r="I346" s="17" t="str">
        <f>IF($H$1="","Введите курс",Таблица624[[#This Row],[Оптовая цена KRW за 1шт]]/$H$1)</f>
        <v>Введите курс</v>
      </c>
      <c r="J346" s="48"/>
      <c r="K346" s="18">
        <f>Таблица624[[#This Row],[Заказ коробок ]]*Таблица624[[#This Row],[Кол-во шт в коробке]]</f>
        <v>0</v>
      </c>
      <c r="L346" s="54">
        <f>Таблица624[[#This Row],[Общее кол-во шт]]*Таблица624[[#This Row],[Оптовая цена KRW за 1шт]]</f>
        <v>0</v>
      </c>
      <c r="M346" s="19" t="str">
        <f>IFERROR(Таблица624[[#This Row],[Общее кол-во шт]]*Таблица624[[#This Row],[Оптовая цена USD за 1шт]],"")</f>
        <v/>
      </c>
      <c r="N346" s="49"/>
    </row>
    <row r="347" spans="1:14" ht="22.5" customHeight="1">
      <c r="A347" s="44" t="s">
        <v>10444</v>
      </c>
      <c r="B347" s="14">
        <v>8809707288498</v>
      </c>
      <c r="C347" s="50" t="s">
        <v>10445</v>
      </c>
      <c r="D347" s="46" t="s">
        <v>10446</v>
      </c>
      <c r="E347" s="16">
        <v>7000</v>
      </c>
      <c r="F347" s="15">
        <v>0.59</v>
      </c>
      <c r="G347" s="47">
        <v>384</v>
      </c>
      <c r="H347" s="55">
        <f>Таблица624[[#This Row],[Коэфициент стоимости]]*Таблица624[[#This Row],[Розничная цена KRW]]</f>
        <v>4130</v>
      </c>
      <c r="I347" s="17" t="str">
        <f>IF($H$1="","Введите курс",Таблица624[[#This Row],[Оптовая цена KRW за 1шт]]/$H$1)</f>
        <v>Введите курс</v>
      </c>
      <c r="J347" s="48"/>
      <c r="K347" s="18">
        <f>Таблица624[[#This Row],[Заказ коробок ]]*Таблица624[[#This Row],[Кол-во шт в коробке]]</f>
        <v>0</v>
      </c>
      <c r="L347" s="54">
        <f>Таблица624[[#This Row],[Общее кол-во шт]]*Таблица624[[#This Row],[Оптовая цена KRW за 1шт]]</f>
        <v>0</v>
      </c>
      <c r="M347" s="19" t="str">
        <f>IFERROR(Таблица624[[#This Row],[Общее кол-во шт]]*Таблица624[[#This Row],[Оптовая цена USD за 1шт]],"")</f>
        <v/>
      </c>
      <c r="N347" s="49"/>
    </row>
    <row r="348" spans="1:14" ht="22.5" customHeight="1">
      <c r="A348" s="44" t="s">
        <v>10447</v>
      </c>
      <c r="B348" s="14">
        <v>8809707288481</v>
      </c>
      <c r="C348" s="50" t="s">
        <v>10448</v>
      </c>
      <c r="D348" s="46" t="s">
        <v>10449</v>
      </c>
      <c r="E348" s="16">
        <v>7000</v>
      </c>
      <c r="F348" s="15">
        <v>0.59</v>
      </c>
      <c r="G348" s="47">
        <v>384</v>
      </c>
      <c r="H348" s="55">
        <f>Таблица624[[#This Row],[Коэфициент стоимости]]*Таблица624[[#This Row],[Розничная цена KRW]]</f>
        <v>4130</v>
      </c>
      <c r="I348" s="17" t="str">
        <f>IF($H$1="","Введите курс",Таблица624[[#This Row],[Оптовая цена KRW за 1шт]]/$H$1)</f>
        <v>Введите курс</v>
      </c>
      <c r="J348" s="48"/>
      <c r="K348" s="18">
        <f>Таблица624[[#This Row],[Заказ коробок ]]*Таблица624[[#This Row],[Кол-во шт в коробке]]</f>
        <v>0</v>
      </c>
      <c r="L348" s="54">
        <f>Таблица624[[#This Row],[Общее кол-во шт]]*Таблица624[[#This Row],[Оптовая цена KRW за 1шт]]</f>
        <v>0</v>
      </c>
      <c r="M348" s="19" t="str">
        <f>IFERROR(Таблица624[[#This Row],[Общее кол-во шт]]*Таблица624[[#This Row],[Оптовая цена USD за 1шт]],"")</f>
        <v/>
      </c>
      <c r="N348" s="49"/>
    </row>
    <row r="349" spans="1:14" ht="22.5" customHeight="1">
      <c r="A349" s="44" t="s">
        <v>10450</v>
      </c>
      <c r="B349" s="14">
        <v>8809707288474</v>
      </c>
      <c r="C349" s="50" t="s">
        <v>10451</v>
      </c>
      <c r="D349" s="46" t="s">
        <v>10452</v>
      </c>
      <c r="E349" s="16">
        <v>7000</v>
      </c>
      <c r="F349" s="15">
        <v>0.59</v>
      </c>
      <c r="G349" s="47">
        <v>384</v>
      </c>
      <c r="H349" s="55">
        <f>Таблица624[[#This Row],[Коэфициент стоимости]]*Таблица624[[#This Row],[Розничная цена KRW]]</f>
        <v>4130</v>
      </c>
      <c r="I349" s="17" t="str">
        <f>IF($H$1="","Введите курс",Таблица624[[#This Row],[Оптовая цена KRW за 1шт]]/$H$1)</f>
        <v>Введите курс</v>
      </c>
      <c r="J349" s="48"/>
      <c r="K349" s="18">
        <f>Таблица624[[#This Row],[Заказ коробок ]]*Таблица624[[#This Row],[Кол-во шт в коробке]]</f>
        <v>0</v>
      </c>
      <c r="L349" s="54">
        <f>Таблица624[[#This Row],[Общее кол-во шт]]*Таблица624[[#This Row],[Оптовая цена KRW за 1шт]]</f>
        <v>0</v>
      </c>
      <c r="M349" s="19" t="str">
        <f>IFERROR(Таблица624[[#This Row],[Общее кол-во шт]]*Таблица624[[#This Row],[Оптовая цена USD за 1шт]],"")</f>
        <v/>
      </c>
      <c r="N349" s="49"/>
    </row>
    <row r="350" spans="1:14" ht="22.5" customHeight="1">
      <c r="A350" s="44" t="s">
        <v>10453</v>
      </c>
      <c r="B350" s="14">
        <v>8809707288467</v>
      </c>
      <c r="C350" s="50" t="s">
        <v>10454</v>
      </c>
      <c r="D350" s="46" t="s">
        <v>10455</v>
      </c>
      <c r="E350" s="16">
        <v>7000</v>
      </c>
      <c r="F350" s="15">
        <v>0.59</v>
      </c>
      <c r="G350" s="47">
        <v>384</v>
      </c>
      <c r="H350" s="55">
        <f>Таблица624[[#This Row],[Коэфициент стоимости]]*Таблица624[[#This Row],[Розничная цена KRW]]</f>
        <v>4130</v>
      </c>
      <c r="I350" s="17" t="str">
        <f>IF($H$1="","Введите курс",Таблица624[[#This Row],[Оптовая цена KRW за 1шт]]/$H$1)</f>
        <v>Введите курс</v>
      </c>
      <c r="J350" s="48"/>
      <c r="K350" s="18">
        <f>Таблица624[[#This Row],[Заказ коробок ]]*Таблица624[[#This Row],[Кол-во шт в коробке]]</f>
        <v>0</v>
      </c>
      <c r="L350" s="54">
        <f>Таблица624[[#This Row],[Общее кол-во шт]]*Таблица624[[#This Row],[Оптовая цена KRW за 1шт]]</f>
        <v>0</v>
      </c>
      <c r="M350" s="19" t="str">
        <f>IFERROR(Таблица624[[#This Row],[Общее кол-во шт]]*Таблица624[[#This Row],[Оптовая цена USD за 1шт]],"")</f>
        <v/>
      </c>
      <c r="N350" s="49"/>
    </row>
    <row r="351" spans="1:14" ht="22.5" customHeight="1">
      <c r="A351" s="44" t="s">
        <v>10456</v>
      </c>
      <c r="B351" s="14">
        <v>8809707288450</v>
      </c>
      <c r="C351" s="50" t="s">
        <v>10457</v>
      </c>
      <c r="D351" s="46" t="s">
        <v>10458</v>
      </c>
      <c r="E351" s="16">
        <v>7000</v>
      </c>
      <c r="F351" s="15">
        <v>0.59</v>
      </c>
      <c r="G351" s="47">
        <v>384</v>
      </c>
      <c r="H351" s="55">
        <f>Таблица624[[#This Row],[Коэфициент стоимости]]*Таблица624[[#This Row],[Розничная цена KRW]]</f>
        <v>4130</v>
      </c>
      <c r="I351" s="17" t="str">
        <f>IF($H$1="","Введите курс",Таблица624[[#This Row],[Оптовая цена KRW за 1шт]]/$H$1)</f>
        <v>Введите курс</v>
      </c>
      <c r="J351" s="48"/>
      <c r="K351" s="18">
        <f>Таблица624[[#This Row],[Заказ коробок ]]*Таблица624[[#This Row],[Кол-во шт в коробке]]</f>
        <v>0</v>
      </c>
      <c r="L351" s="54">
        <f>Таблица624[[#This Row],[Общее кол-во шт]]*Таблица624[[#This Row],[Оптовая цена KRW за 1шт]]</f>
        <v>0</v>
      </c>
      <c r="M351" s="19" t="str">
        <f>IFERROR(Таблица624[[#This Row],[Общее кол-во шт]]*Таблица624[[#This Row],[Оптовая цена USD за 1шт]],"")</f>
        <v/>
      </c>
      <c r="N351" s="49"/>
    </row>
    <row r="352" spans="1:14" ht="22.5" customHeight="1">
      <c r="A352" s="44" t="s">
        <v>10459</v>
      </c>
      <c r="B352" s="14">
        <v>8809707288443</v>
      </c>
      <c r="C352" s="50" t="s">
        <v>10460</v>
      </c>
      <c r="D352" s="46" t="s">
        <v>10461</v>
      </c>
      <c r="E352" s="16">
        <v>7000</v>
      </c>
      <c r="F352" s="15">
        <v>0.59</v>
      </c>
      <c r="G352" s="47">
        <v>384</v>
      </c>
      <c r="H352" s="55">
        <f>Таблица624[[#This Row],[Коэфициент стоимости]]*Таблица624[[#This Row],[Розничная цена KRW]]</f>
        <v>4130</v>
      </c>
      <c r="I352" s="17" t="str">
        <f>IF($H$1="","Введите курс",Таблица624[[#This Row],[Оптовая цена KRW за 1шт]]/$H$1)</f>
        <v>Введите курс</v>
      </c>
      <c r="J352" s="48"/>
      <c r="K352" s="18">
        <f>Таблица624[[#This Row],[Заказ коробок ]]*Таблица624[[#This Row],[Кол-во шт в коробке]]</f>
        <v>0</v>
      </c>
      <c r="L352" s="54">
        <f>Таблица624[[#This Row],[Общее кол-во шт]]*Таблица624[[#This Row],[Оптовая цена KRW за 1шт]]</f>
        <v>0</v>
      </c>
      <c r="M352" s="19" t="str">
        <f>IFERROR(Таблица624[[#This Row],[Общее кол-во шт]]*Таблица624[[#This Row],[Оптовая цена USD за 1шт]],"")</f>
        <v/>
      </c>
      <c r="N352" s="49"/>
    </row>
    <row r="353" spans="1:14" ht="22.5" customHeight="1">
      <c r="A353" s="44" t="s">
        <v>10462</v>
      </c>
      <c r="B353" s="14">
        <v>8809707288436</v>
      </c>
      <c r="C353" s="50" t="s">
        <v>10463</v>
      </c>
      <c r="D353" s="46" t="s">
        <v>10464</v>
      </c>
      <c r="E353" s="16">
        <v>7000</v>
      </c>
      <c r="F353" s="15">
        <v>0.59</v>
      </c>
      <c r="G353" s="47">
        <v>384</v>
      </c>
      <c r="H353" s="55">
        <f>Таблица624[[#This Row],[Коэфициент стоимости]]*Таблица624[[#This Row],[Розничная цена KRW]]</f>
        <v>4130</v>
      </c>
      <c r="I353" s="17" t="str">
        <f>IF($H$1="","Введите курс",Таблица624[[#This Row],[Оптовая цена KRW за 1шт]]/$H$1)</f>
        <v>Введите курс</v>
      </c>
      <c r="J353" s="48"/>
      <c r="K353" s="18">
        <f>Таблица624[[#This Row],[Заказ коробок ]]*Таблица624[[#This Row],[Кол-во шт в коробке]]</f>
        <v>0</v>
      </c>
      <c r="L353" s="54">
        <f>Таблица624[[#This Row],[Общее кол-во шт]]*Таблица624[[#This Row],[Оптовая цена KRW за 1шт]]</f>
        <v>0</v>
      </c>
      <c r="M353" s="19" t="str">
        <f>IFERROR(Таблица624[[#This Row],[Общее кол-во шт]]*Таблица624[[#This Row],[Оптовая цена USD за 1шт]],"")</f>
        <v/>
      </c>
      <c r="N353" s="49"/>
    </row>
    <row r="354" spans="1:14" ht="22.5" customHeight="1">
      <c r="A354" s="44" t="s">
        <v>10465</v>
      </c>
      <c r="B354" s="14">
        <v>8809707288429</v>
      </c>
      <c r="C354" s="50" t="s">
        <v>10466</v>
      </c>
      <c r="D354" s="46" t="s">
        <v>10467</v>
      </c>
      <c r="E354" s="16">
        <v>7000</v>
      </c>
      <c r="F354" s="15">
        <v>0.59</v>
      </c>
      <c r="G354" s="47">
        <v>384</v>
      </c>
      <c r="H354" s="55">
        <f>Таблица624[[#This Row],[Коэфициент стоимости]]*Таблица624[[#This Row],[Розничная цена KRW]]</f>
        <v>4130</v>
      </c>
      <c r="I354" s="17" t="str">
        <f>IF($H$1="","Введите курс",Таблица624[[#This Row],[Оптовая цена KRW за 1шт]]/$H$1)</f>
        <v>Введите курс</v>
      </c>
      <c r="J354" s="48"/>
      <c r="K354" s="18">
        <f>Таблица624[[#This Row],[Заказ коробок ]]*Таблица624[[#This Row],[Кол-во шт в коробке]]</f>
        <v>0</v>
      </c>
      <c r="L354" s="54">
        <f>Таблица624[[#This Row],[Общее кол-во шт]]*Таблица624[[#This Row],[Оптовая цена KRW за 1шт]]</f>
        <v>0</v>
      </c>
      <c r="M354" s="19" t="str">
        <f>IFERROR(Таблица624[[#This Row],[Общее кол-во шт]]*Таблица624[[#This Row],[Оптовая цена USD за 1шт]],"")</f>
        <v/>
      </c>
      <c r="N354" s="49"/>
    </row>
    <row r="355" spans="1:14" ht="22.5" customHeight="1">
      <c r="A355" s="44" t="s">
        <v>10468</v>
      </c>
      <c r="B355" s="14">
        <v>8809707288412</v>
      </c>
      <c r="C355" s="50" t="s">
        <v>10469</v>
      </c>
      <c r="D355" s="46" t="s">
        <v>10470</v>
      </c>
      <c r="E355" s="16">
        <v>7000</v>
      </c>
      <c r="F355" s="15">
        <v>0.59</v>
      </c>
      <c r="G355" s="47">
        <v>384</v>
      </c>
      <c r="H355" s="55">
        <f>Таблица624[[#This Row],[Коэфициент стоимости]]*Таблица624[[#This Row],[Розничная цена KRW]]</f>
        <v>4130</v>
      </c>
      <c r="I355" s="17" t="str">
        <f>IF($H$1="","Введите курс",Таблица624[[#This Row],[Оптовая цена KRW за 1шт]]/$H$1)</f>
        <v>Введите курс</v>
      </c>
      <c r="J355" s="48"/>
      <c r="K355" s="18">
        <f>Таблица624[[#This Row],[Заказ коробок ]]*Таблица624[[#This Row],[Кол-во шт в коробке]]</f>
        <v>0</v>
      </c>
      <c r="L355" s="54">
        <f>Таблица624[[#This Row],[Общее кол-во шт]]*Таблица624[[#This Row],[Оптовая цена KRW за 1шт]]</f>
        <v>0</v>
      </c>
      <c r="M355" s="19" t="str">
        <f>IFERROR(Таблица624[[#This Row],[Общее кол-во шт]]*Таблица624[[#This Row],[Оптовая цена USD за 1шт]],"")</f>
        <v/>
      </c>
      <c r="N355" s="49"/>
    </row>
    <row r="356" spans="1:14" ht="22.5" customHeight="1">
      <c r="A356" s="44" t="s">
        <v>10471</v>
      </c>
      <c r="B356" s="14">
        <v>8809707288405</v>
      </c>
      <c r="C356" s="50" t="s">
        <v>10472</v>
      </c>
      <c r="D356" s="46" t="s">
        <v>10473</v>
      </c>
      <c r="E356" s="16">
        <v>7000</v>
      </c>
      <c r="F356" s="15">
        <v>0.59</v>
      </c>
      <c r="G356" s="47">
        <v>384</v>
      </c>
      <c r="H356" s="55">
        <f>Таблица624[[#This Row],[Коэфициент стоимости]]*Таблица624[[#This Row],[Розничная цена KRW]]</f>
        <v>4130</v>
      </c>
      <c r="I356" s="17" t="str">
        <f>IF($H$1="","Введите курс",Таблица624[[#This Row],[Оптовая цена KRW за 1шт]]/$H$1)</f>
        <v>Введите курс</v>
      </c>
      <c r="J356" s="48"/>
      <c r="K356" s="18">
        <f>Таблица624[[#This Row],[Заказ коробок ]]*Таблица624[[#This Row],[Кол-во шт в коробке]]</f>
        <v>0</v>
      </c>
      <c r="L356" s="54">
        <f>Таблица624[[#This Row],[Общее кол-во шт]]*Таблица624[[#This Row],[Оптовая цена KRW за 1шт]]</f>
        <v>0</v>
      </c>
      <c r="M356" s="19" t="str">
        <f>IFERROR(Таблица624[[#This Row],[Общее кол-во шт]]*Таблица624[[#This Row],[Оптовая цена USD за 1шт]],"")</f>
        <v/>
      </c>
      <c r="N356" s="49"/>
    </row>
    <row r="357" spans="1:14" ht="22.5" customHeight="1">
      <c r="A357" s="44" t="s">
        <v>10474</v>
      </c>
      <c r="B357" s="14">
        <v>8809707288191</v>
      </c>
      <c r="C357" s="50" t="s">
        <v>10475</v>
      </c>
      <c r="D357" s="46" t="s">
        <v>10476</v>
      </c>
      <c r="E357" s="16">
        <v>7000</v>
      </c>
      <c r="F357" s="15">
        <v>0.59</v>
      </c>
      <c r="G357" s="47">
        <v>384</v>
      </c>
      <c r="H357" s="55">
        <f>Таблица624[[#This Row],[Коэфициент стоимости]]*Таблица624[[#This Row],[Розничная цена KRW]]</f>
        <v>4130</v>
      </c>
      <c r="I357" s="17" t="str">
        <f>IF($H$1="","Введите курс",Таблица624[[#This Row],[Оптовая цена KRW за 1шт]]/$H$1)</f>
        <v>Введите курс</v>
      </c>
      <c r="J357" s="48"/>
      <c r="K357" s="18">
        <f>Таблица624[[#This Row],[Заказ коробок ]]*Таблица624[[#This Row],[Кол-во шт в коробке]]</f>
        <v>0</v>
      </c>
      <c r="L357" s="54">
        <f>Таблица624[[#This Row],[Общее кол-во шт]]*Таблица624[[#This Row],[Оптовая цена KRW за 1шт]]</f>
        <v>0</v>
      </c>
      <c r="M357" s="19" t="str">
        <f>IFERROR(Таблица624[[#This Row],[Общее кол-во шт]]*Таблица624[[#This Row],[Оптовая цена USD за 1шт]],"")</f>
        <v/>
      </c>
      <c r="N357" s="49"/>
    </row>
    <row r="358" spans="1:14" ht="22.5" customHeight="1">
      <c r="A358" s="44" t="s">
        <v>10477</v>
      </c>
      <c r="B358" s="14">
        <v>8809707270202</v>
      </c>
      <c r="C358" s="50" t="s">
        <v>10478</v>
      </c>
      <c r="D358" s="46" t="s">
        <v>10479</v>
      </c>
      <c r="E358" s="16">
        <v>6500</v>
      </c>
      <c r="F358" s="15">
        <v>0.59</v>
      </c>
      <c r="G358" s="47">
        <v>600</v>
      </c>
      <c r="H358" s="55">
        <f>Таблица624[[#This Row],[Коэфициент стоимости]]*Таблица624[[#This Row],[Розничная цена KRW]]</f>
        <v>3835</v>
      </c>
      <c r="I358" s="17" t="str">
        <f>IF($H$1="","Введите курс",Таблица624[[#This Row],[Оптовая цена KRW за 1шт]]/$H$1)</f>
        <v>Введите курс</v>
      </c>
      <c r="J358" s="48"/>
      <c r="K358" s="18">
        <f>Таблица624[[#This Row],[Заказ коробок ]]*Таблица624[[#This Row],[Кол-во шт в коробке]]</f>
        <v>0</v>
      </c>
      <c r="L358" s="54">
        <f>Таблица624[[#This Row],[Общее кол-во шт]]*Таблица624[[#This Row],[Оптовая цена KRW за 1шт]]</f>
        <v>0</v>
      </c>
      <c r="M358" s="19" t="str">
        <f>IFERROR(Таблица624[[#This Row],[Общее кол-во шт]]*Таблица624[[#This Row],[Оптовая цена USD за 1шт]],"")</f>
        <v/>
      </c>
      <c r="N358" s="49"/>
    </row>
    <row r="359" spans="1:14" ht="22.5" customHeight="1">
      <c r="A359" s="44" t="s">
        <v>10480</v>
      </c>
      <c r="B359" s="14">
        <v>8809707270219</v>
      </c>
      <c r="C359" s="50" t="s">
        <v>10481</v>
      </c>
      <c r="D359" s="46" t="s">
        <v>10482</v>
      </c>
      <c r="E359" s="16">
        <v>6500</v>
      </c>
      <c r="F359" s="15">
        <v>0.59</v>
      </c>
      <c r="G359" s="47">
        <v>600</v>
      </c>
      <c r="H359" s="55">
        <f>Таблица624[[#This Row],[Коэфициент стоимости]]*Таблица624[[#This Row],[Розничная цена KRW]]</f>
        <v>3835</v>
      </c>
      <c r="I359" s="17" t="str">
        <f>IF($H$1="","Введите курс",Таблица624[[#This Row],[Оптовая цена KRW за 1шт]]/$H$1)</f>
        <v>Введите курс</v>
      </c>
      <c r="J359" s="48"/>
      <c r="K359" s="18">
        <f>Таблица624[[#This Row],[Заказ коробок ]]*Таблица624[[#This Row],[Кол-во шт в коробке]]</f>
        <v>0</v>
      </c>
      <c r="L359" s="54">
        <f>Таблица624[[#This Row],[Общее кол-во шт]]*Таблица624[[#This Row],[Оптовая цена KRW за 1шт]]</f>
        <v>0</v>
      </c>
      <c r="M359" s="19" t="str">
        <f>IFERROR(Таблица624[[#This Row],[Общее кол-во шт]]*Таблица624[[#This Row],[Оптовая цена USD за 1шт]],"")</f>
        <v/>
      </c>
      <c r="N359" s="49"/>
    </row>
    <row r="360" spans="1:14" ht="22.5" customHeight="1">
      <c r="A360" s="44" t="s">
        <v>10483</v>
      </c>
      <c r="B360" s="14">
        <v>8809707270226</v>
      </c>
      <c r="C360" s="50" t="s">
        <v>10484</v>
      </c>
      <c r="D360" s="46" t="s">
        <v>10485</v>
      </c>
      <c r="E360" s="16">
        <v>6500</v>
      </c>
      <c r="F360" s="15">
        <v>0.59</v>
      </c>
      <c r="G360" s="47">
        <v>600</v>
      </c>
      <c r="H360" s="55">
        <f>Таблица624[[#This Row],[Коэфициент стоимости]]*Таблица624[[#This Row],[Розничная цена KRW]]</f>
        <v>3835</v>
      </c>
      <c r="I360" s="17" t="str">
        <f>IF($H$1="","Введите курс",Таблица624[[#This Row],[Оптовая цена KRW за 1шт]]/$H$1)</f>
        <v>Введите курс</v>
      </c>
      <c r="J360" s="48"/>
      <c r="K360" s="18">
        <f>Таблица624[[#This Row],[Заказ коробок ]]*Таблица624[[#This Row],[Кол-во шт в коробке]]</f>
        <v>0</v>
      </c>
      <c r="L360" s="54">
        <f>Таблица624[[#This Row],[Общее кол-во шт]]*Таблица624[[#This Row],[Оптовая цена KRW за 1шт]]</f>
        <v>0</v>
      </c>
      <c r="M360" s="19" t="str">
        <f>IFERROR(Таблица624[[#This Row],[Общее кол-во шт]]*Таблица624[[#This Row],[Оптовая цена USD за 1шт]],"")</f>
        <v/>
      </c>
      <c r="N360" s="49"/>
    </row>
    <row r="361" spans="1:14" ht="22.5" customHeight="1">
      <c r="A361" s="44" t="s">
        <v>10486</v>
      </c>
      <c r="B361" s="14">
        <v>8809707270233</v>
      </c>
      <c r="C361" s="50" t="s">
        <v>10487</v>
      </c>
      <c r="D361" s="46" t="s">
        <v>10488</v>
      </c>
      <c r="E361" s="16">
        <v>6500</v>
      </c>
      <c r="F361" s="15">
        <v>0.59</v>
      </c>
      <c r="G361" s="47">
        <v>600</v>
      </c>
      <c r="H361" s="55">
        <f>Таблица624[[#This Row],[Коэфициент стоимости]]*Таблица624[[#This Row],[Розничная цена KRW]]</f>
        <v>3835</v>
      </c>
      <c r="I361" s="17" t="str">
        <f>IF($H$1="","Введите курс",Таблица624[[#This Row],[Оптовая цена KRW за 1шт]]/$H$1)</f>
        <v>Введите курс</v>
      </c>
      <c r="J361" s="48"/>
      <c r="K361" s="18">
        <f>Таблица624[[#This Row],[Заказ коробок ]]*Таблица624[[#This Row],[Кол-во шт в коробке]]</f>
        <v>0</v>
      </c>
      <c r="L361" s="54">
        <f>Таблица624[[#This Row],[Общее кол-во шт]]*Таблица624[[#This Row],[Оптовая цена KRW за 1шт]]</f>
        <v>0</v>
      </c>
      <c r="M361" s="19" t="str">
        <f>IFERROR(Таблица624[[#This Row],[Общее кол-во шт]]*Таблица624[[#This Row],[Оптовая цена USD за 1шт]],"")</f>
        <v/>
      </c>
      <c r="N361" s="49"/>
    </row>
    <row r="362" spans="1:14" ht="22.5" customHeight="1">
      <c r="A362" s="44" t="s">
        <v>10489</v>
      </c>
      <c r="B362" s="14">
        <v>8809707270240</v>
      </c>
      <c r="C362" s="50" t="s">
        <v>10490</v>
      </c>
      <c r="D362" s="46" t="s">
        <v>10491</v>
      </c>
      <c r="E362" s="16">
        <v>6500</v>
      </c>
      <c r="F362" s="15">
        <v>0.59</v>
      </c>
      <c r="G362" s="47">
        <v>600</v>
      </c>
      <c r="H362" s="55">
        <f>Таблица624[[#This Row],[Коэфициент стоимости]]*Таблица624[[#This Row],[Розничная цена KRW]]</f>
        <v>3835</v>
      </c>
      <c r="I362" s="17" t="str">
        <f>IF($H$1="","Введите курс",Таблица624[[#This Row],[Оптовая цена KRW за 1шт]]/$H$1)</f>
        <v>Введите курс</v>
      </c>
      <c r="J362" s="48"/>
      <c r="K362" s="18">
        <f>Таблица624[[#This Row],[Заказ коробок ]]*Таблица624[[#This Row],[Кол-во шт в коробке]]</f>
        <v>0</v>
      </c>
      <c r="L362" s="54">
        <f>Таблица624[[#This Row],[Общее кол-во шт]]*Таблица624[[#This Row],[Оптовая цена KRW за 1шт]]</f>
        <v>0</v>
      </c>
      <c r="M362" s="19" t="str">
        <f>IFERROR(Таблица624[[#This Row],[Общее кол-во шт]]*Таблица624[[#This Row],[Оптовая цена USD за 1шт]],"")</f>
        <v/>
      </c>
      <c r="N362" s="49"/>
    </row>
    <row r="363" spans="1:14" ht="22.5" customHeight="1">
      <c r="A363" s="44" t="s">
        <v>10492</v>
      </c>
      <c r="B363" s="14">
        <v>8809707270257</v>
      </c>
      <c r="C363" s="50" t="s">
        <v>10493</v>
      </c>
      <c r="D363" s="46" t="s">
        <v>10494</v>
      </c>
      <c r="E363" s="16">
        <v>6500</v>
      </c>
      <c r="F363" s="15">
        <v>0.59</v>
      </c>
      <c r="G363" s="47">
        <v>600</v>
      </c>
      <c r="H363" s="55">
        <f>Таблица624[[#This Row],[Коэфициент стоимости]]*Таблица624[[#This Row],[Розничная цена KRW]]</f>
        <v>3835</v>
      </c>
      <c r="I363" s="17" t="str">
        <f>IF($H$1="","Введите курс",Таблица624[[#This Row],[Оптовая цена KRW за 1шт]]/$H$1)</f>
        <v>Введите курс</v>
      </c>
      <c r="J363" s="48"/>
      <c r="K363" s="18">
        <f>Таблица624[[#This Row],[Заказ коробок ]]*Таблица624[[#This Row],[Кол-во шт в коробке]]</f>
        <v>0</v>
      </c>
      <c r="L363" s="54">
        <f>Таблица624[[#This Row],[Общее кол-во шт]]*Таблица624[[#This Row],[Оптовая цена KRW за 1шт]]</f>
        <v>0</v>
      </c>
      <c r="M363" s="19" t="str">
        <f>IFERROR(Таблица624[[#This Row],[Общее кол-во шт]]*Таблица624[[#This Row],[Оптовая цена USD за 1шт]],"")</f>
        <v/>
      </c>
      <c r="N363" s="49"/>
    </row>
    <row r="364" spans="1:14" ht="22.5" customHeight="1">
      <c r="A364" s="44" t="s">
        <v>10495</v>
      </c>
      <c r="B364" s="14">
        <v>8809652903590</v>
      </c>
      <c r="C364" s="50" t="s">
        <v>10496</v>
      </c>
      <c r="D364" s="46" t="s">
        <v>10497</v>
      </c>
      <c r="E364" s="16">
        <v>26000</v>
      </c>
      <c r="F364" s="15">
        <v>0.59</v>
      </c>
      <c r="G364" s="47">
        <v>108</v>
      </c>
      <c r="H364" s="55">
        <f>Таблица624[[#This Row],[Коэфициент стоимости]]*Таблица624[[#This Row],[Розничная цена KRW]]</f>
        <v>15340</v>
      </c>
      <c r="I364" s="17" t="str">
        <f>IF($H$1="","Введите курс",Таблица624[[#This Row],[Оптовая цена KRW за 1шт]]/$H$1)</f>
        <v>Введите курс</v>
      </c>
      <c r="J364" s="48"/>
      <c r="K364" s="18">
        <f>Таблица624[[#This Row],[Заказ коробок ]]*Таблица624[[#This Row],[Кол-во шт в коробке]]</f>
        <v>0</v>
      </c>
      <c r="L364" s="54">
        <f>Таблица624[[#This Row],[Общее кол-во шт]]*Таблица624[[#This Row],[Оптовая цена KRW за 1шт]]</f>
        <v>0</v>
      </c>
      <c r="M364" s="19" t="str">
        <f>IFERROR(Таблица624[[#This Row],[Общее кол-во шт]]*Таблица624[[#This Row],[Оптовая цена USD за 1шт]],"")</f>
        <v/>
      </c>
      <c r="N364" s="49"/>
    </row>
    <row r="365" spans="1:14" ht="22.5" customHeight="1">
      <c r="A365" s="44" t="s">
        <v>10498</v>
      </c>
      <c r="B365" s="14">
        <v>8809652906706</v>
      </c>
      <c r="C365" s="50" t="s">
        <v>10499</v>
      </c>
      <c r="D365" s="46" t="s">
        <v>10500</v>
      </c>
      <c r="E365" s="16">
        <v>26000</v>
      </c>
      <c r="F365" s="15">
        <v>0.59</v>
      </c>
      <c r="G365" s="47">
        <v>108</v>
      </c>
      <c r="H365" s="55">
        <f>Таблица624[[#This Row],[Коэфициент стоимости]]*Таблица624[[#This Row],[Розничная цена KRW]]</f>
        <v>15340</v>
      </c>
      <c r="I365" s="17" t="str">
        <f>IF($H$1="","Введите курс",Таблица624[[#This Row],[Оптовая цена KRW за 1шт]]/$H$1)</f>
        <v>Введите курс</v>
      </c>
      <c r="J365" s="48"/>
      <c r="K365" s="18">
        <f>Таблица624[[#This Row],[Заказ коробок ]]*Таблица624[[#This Row],[Кол-во шт в коробке]]</f>
        <v>0</v>
      </c>
      <c r="L365" s="54">
        <f>Таблица624[[#This Row],[Общее кол-во шт]]*Таблица624[[#This Row],[Оптовая цена KRW за 1шт]]</f>
        <v>0</v>
      </c>
      <c r="M365" s="19" t="str">
        <f>IFERROR(Таблица624[[#This Row],[Общее кол-во шт]]*Таблица624[[#This Row],[Оптовая цена USD за 1шт]],"")</f>
        <v/>
      </c>
      <c r="N365" s="49"/>
    </row>
    <row r="366" spans="1:14" ht="22.5" customHeight="1">
      <c r="A366" s="44" t="s">
        <v>10501</v>
      </c>
      <c r="B366" s="14">
        <v>8809652894768</v>
      </c>
      <c r="C366" s="50" t="s">
        <v>10502</v>
      </c>
      <c r="D366" s="46" t="s">
        <v>10503</v>
      </c>
      <c r="E366" s="16">
        <v>3500</v>
      </c>
      <c r="F366" s="15">
        <v>0.59</v>
      </c>
      <c r="G366" s="47">
        <v>650</v>
      </c>
      <c r="H366" s="55">
        <f>Таблица624[[#This Row],[Коэфициент стоимости]]*Таблица624[[#This Row],[Розничная цена KRW]]</f>
        <v>2065</v>
      </c>
      <c r="I366" s="17" t="str">
        <f>IF($H$1="","Введите курс",Таблица624[[#This Row],[Оптовая цена KRW за 1шт]]/$H$1)</f>
        <v>Введите курс</v>
      </c>
      <c r="J366" s="48"/>
      <c r="K366" s="18">
        <f>Таблица624[[#This Row],[Заказ коробок ]]*Таблица624[[#This Row],[Кол-во шт в коробке]]</f>
        <v>0</v>
      </c>
      <c r="L366" s="54">
        <f>Таблица624[[#This Row],[Общее кол-во шт]]*Таблица624[[#This Row],[Оптовая цена KRW за 1шт]]</f>
        <v>0</v>
      </c>
      <c r="M366" s="19" t="str">
        <f>IFERROR(Таблица624[[#This Row],[Общее кол-во шт]]*Таблица624[[#This Row],[Оптовая цена USD за 1шт]],"")</f>
        <v/>
      </c>
      <c r="N366" s="49"/>
    </row>
    <row r="367" spans="1:14" ht="22.5" customHeight="1">
      <c r="A367" s="44" t="s">
        <v>10504</v>
      </c>
      <c r="B367" s="14">
        <v>8809652894775</v>
      </c>
      <c r="C367" s="50" t="s">
        <v>10505</v>
      </c>
      <c r="D367" s="46" t="s">
        <v>10506</v>
      </c>
      <c r="E367" s="16">
        <v>3500</v>
      </c>
      <c r="F367" s="15">
        <v>0.59</v>
      </c>
      <c r="G367" s="47">
        <v>650</v>
      </c>
      <c r="H367" s="55">
        <f>Таблица624[[#This Row],[Коэфициент стоимости]]*Таблица624[[#This Row],[Розничная цена KRW]]</f>
        <v>2065</v>
      </c>
      <c r="I367" s="17" t="str">
        <f>IF($H$1="","Введите курс",Таблица624[[#This Row],[Оптовая цена KRW за 1шт]]/$H$1)</f>
        <v>Введите курс</v>
      </c>
      <c r="J367" s="48"/>
      <c r="K367" s="18">
        <f>Таблица624[[#This Row],[Заказ коробок ]]*Таблица624[[#This Row],[Кол-во шт в коробке]]</f>
        <v>0</v>
      </c>
      <c r="L367" s="54">
        <f>Таблица624[[#This Row],[Общее кол-во шт]]*Таблица624[[#This Row],[Оптовая цена KRW за 1шт]]</f>
        <v>0</v>
      </c>
      <c r="M367" s="19" t="str">
        <f>IFERROR(Таблица624[[#This Row],[Общее кол-во шт]]*Таблица624[[#This Row],[Оптовая цена USD за 1шт]],"")</f>
        <v/>
      </c>
      <c r="N367" s="49"/>
    </row>
    <row r="368" spans="1:14" ht="22.5" customHeight="1">
      <c r="A368" s="44" t="s">
        <v>10507</v>
      </c>
      <c r="B368" s="14">
        <v>8809652894782</v>
      </c>
      <c r="C368" s="50" t="s">
        <v>10508</v>
      </c>
      <c r="D368" s="46" t="s">
        <v>10509</v>
      </c>
      <c r="E368" s="16">
        <v>3500</v>
      </c>
      <c r="F368" s="15">
        <v>0.59</v>
      </c>
      <c r="G368" s="47">
        <v>650</v>
      </c>
      <c r="H368" s="55">
        <f>Таблица624[[#This Row],[Коэфициент стоимости]]*Таблица624[[#This Row],[Розничная цена KRW]]</f>
        <v>2065</v>
      </c>
      <c r="I368" s="17" t="str">
        <f>IF($H$1="","Введите курс",Таблица624[[#This Row],[Оптовая цена KRW за 1шт]]/$H$1)</f>
        <v>Введите курс</v>
      </c>
      <c r="J368" s="48"/>
      <c r="K368" s="18">
        <f>Таблица624[[#This Row],[Заказ коробок ]]*Таблица624[[#This Row],[Кол-во шт в коробке]]</f>
        <v>0</v>
      </c>
      <c r="L368" s="54">
        <f>Таблица624[[#This Row],[Общее кол-во шт]]*Таблица624[[#This Row],[Оптовая цена KRW за 1шт]]</f>
        <v>0</v>
      </c>
      <c r="M368" s="19" t="str">
        <f>IFERROR(Таблица624[[#This Row],[Общее кол-во шт]]*Таблица624[[#This Row],[Оптовая цена USD за 1шт]],"")</f>
        <v/>
      </c>
      <c r="N368" s="49"/>
    </row>
    <row r="369" spans="1:14" ht="22.5" customHeight="1">
      <c r="A369" s="44" t="s">
        <v>10510</v>
      </c>
      <c r="B369" s="14">
        <v>8809652894799</v>
      </c>
      <c r="C369" s="50" t="s">
        <v>10511</v>
      </c>
      <c r="D369" s="46" t="s">
        <v>10512</v>
      </c>
      <c r="E369" s="16">
        <v>3500</v>
      </c>
      <c r="F369" s="15">
        <v>0.59</v>
      </c>
      <c r="G369" s="47">
        <v>650</v>
      </c>
      <c r="H369" s="55">
        <f>Таблица624[[#This Row],[Коэфициент стоимости]]*Таблица624[[#This Row],[Розничная цена KRW]]</f>
        <v>2065</v>
      </c>
      <c r="I369" s="17" t="str">
        <f>IF($H$1="","Введите курс",Таблица624[[#This Row],[Оптовая цена KRW за 1шт]]/$H$1)</f>
        <v>Введите курс</v>
      </c>
      <c r="J369" s="48"/>
      <c r="K369" s="18">
        <f>Таблица624[[#This Row],[Заказ коробок ]]*Таблица624[[#This Row],[Кол-во шт в коробке]]</f>
        <v>0</v>
      </c>
      <c r="L369" s="54">
        <f>Таблица624[[#This Row],[Общее кол-во шт]]*Таблица624[[#This Row],[Оптовая цена KRW за 1шт]]</f>
        <v>0</v>
      </c>
      <c r="M369" s="19" t="str">
        <f>IFERROR(Таблица624[[#This Row],[Общее кол-во шт]]*Таблица624[[#This Row],[Оптовая цена USD за 1шт]],"")</f>
        <v/>
      </c>
      <c r="N369" s="49"/>
    </row>
    <row r="370" spans="1:14" ht="22.5" customHeight="1">
      <c r="A370" s="44" t="s">
        <v>10513</v>
      </c>
      <c r="B370" s="14">
        <v>8809652896106</v>
      </c>
      <c r="C370" s="50" t="s">
        <v>10514</v>
      </c>
      <c r="D370" s="46" t="s">
        <v>10515</v>
      </c>
      <c r="E370" s="16">
        <v>3500</v>
      </c>
      <c r="F370" s="15">
        <v>0.59</v>
      </c>
      <c r="G370" s="47">
        <v>650</v>
      </c>
      <c r="H370" s="55">
        <f>Таблица624[[#This Row],[Коэфициент стоимости]]*Таблица624[[#This Row],[Розничная цена KRW]]</f>
        <v>2065</v>
      </c>
      <c r="I370" s="17" t="str">
        <f>IF($H$1="","Введите курс",Таблица624[[#This Row],[Оптовая цена KRW за 1шт]]/$H$1)</f>
        <v>Введите курс</v>
      </c>
      <c r="J370" s="48"/>
      <c r="K370" s="18">
        <f>Таблица624[[#This Row],[Заказ коробок ]]*Таблица624[[#This Row],[Кол-во шт в коробке]]</f>
        <v>0</v>
      </c>
      <c r="L370" s="54">
        <f>Таблица624[[#This Row],[Общее кол-во шт]]*Таблица624[[#This Row],[Оптовая цена KRW за 1шт]]</f>
        <v>0</v>
      </c>
      <c r="M370" s="19" t="str">
        <f>IFERROR(Таблица624[[#This Row],[Общее кол-во шт]]*Таблица624[[#This Row],[Оптовая цена USD за 1шт]],"")</f>
        <v/>
      </c>
      <c r="N370" s="49"/>
    </row>
    <row r="371" spans="1:14" ht="22.5" customHeight="1">
      <c r="A371" s="44" t="s">
        <v>10516</v>
      </c>
      <c r="B371" s="14">
        <v>8809652896113</v>
      </c>
      <c r="C371" s="50" t="s">
        <v>10517</v>
      </c>
      <c r="D371" s="46" t="s">
        <v>10518</v>
      </c>
      <c r="E371" s="16">
        <v>3500</v>
      </c>
      <c r="F371" s="15">
        <v>0.59</v>
      </c>
      <c r="G371" s="47">
        <v>650</v>
      </c>
      <c r="H371" s="55">
        <f>Таблица624[[#This Row],[Коэфициент стоимости]]*Таблица624[[#This Row],[Розничная цена KRW]]</f>
        <v>2065</v>
      </c>
      <c r="I371" s="17" t="str">
        <f>IF($H$1="","Введите курс",Таблица624[[#This Row],[Оптовая цена KRW за 1шт]]/$H$1)</f>
        <v>Введите курс</v>
      </c>
      <c r="J371" s="48"/>
      <c r="K371" s="18">
        <f>Таблица624[[#This Row],[Заказ коробок ]]*Таблица624[[#This Row],[Кол-во шт в коробке]]</f>
        <v>0</v>
      </c>
      <c r="L371" s="54">
        <f>Таблица624[[#This Row],[Общее кол-во шт]]*Таблица624[[#This Row],[Оптовая цена KRW за 1шт]]</f>
        <v>0</v>
      </c>
      <c r="M371" s="19" t="str">
        <f>IFERROR(Таблица624[[#This Row],[Общее кол-во шт]]*Таблица624[[#This Row],[Оптовая цена USD за 1шт]],"")</f>
        <v/>
      </c>
      <c r="N371" s="49"/>
    </row>
    <row r="372" spans="1:14" ht="22.5" customHeight="1">
      <c r="A372" s="44" t="s">
        <v>10519</v>
      </c>
      <c r="B372" s="14">
        <v>8809652896120</v>
      </c>
      <c r="C372" s="50" t="s">
        <v>10520</v>
      </c>
      <c r="D372" s="46" t="s">
        <v>10521</v>
      </c>
      <c r="E372" s="16">
        <v>3500</v>
      </c>
      <c r="F372" s="15">
        <v>0.59</v>
      </c>
      <c r="G372" s="47">
        <v>650</v>
      </c>
      <c r="H372" s="55">
        <f>Таблица624[[#This Row],[Коэфициент стоимости]]*Таблица624[[#This Row],[Розничная цена KRW]]</f>
        <v>2065</v>
      </c>
      <c r="I372" s="17" t="str">
        <f>IF($H$1="","Введите курс",Таблица624[[#This Row],[Оптовая цена KRW за 1шт]]/$H$1)</f>
        <v>Введите курс</v>
      </c>
      <c r="J372" s="48"/>
      <c r="K372" s="18">
        <f>Таблица624[[#This Row],[Заказ коробок ]]*Таблица624[[#This Row],[Кол-во шт в коробке]]</f>
        <v>0</v>
      </c>
      <c r="L372" s="54">
        <f>Таблица624[[#This Row],[Общее кол-во шт]]*Таблица624[[#This Row],[Оптовая цена KRW за 1шт]]</f>
        <v>0</v>
      </c>
      <c r="M372" s="19" t="str">
        <f>IFERROR(Таблица624[[#This Row],[Общее кол-во шт]]*Таблица624[[#This Row],[Оптовая цена USD за 1шт]],"")</f>
        <v/>
      </c>
      <c r="N372" s="49"/>
    </row>
    <row r="373" spans="1:14" ht="22.5" customHeight="1">
      <c r="A373" s="44" t="s">
        <v>10522</v>
      </c>
      <c r="B373" s="14">
        <v>8809612852074</v>
      </c>
      <c r="C373" s="50" t="s">
        <v>10523</v>
      </c>
      <c r="D373" s="46" t="s">
        <v>10524</v>
      </c>
      <c r="E373" s="16">
        <v>2000</v>
      </c>
      <c r="F373" s="15">
        <v>0.59</v>
      </c>
      <c r="G373" s="47">
        <v>60</v>
      </c>
      <c r="H373" s="55">
        <f>Таблица624[[#This Row],[Коэфициент стоимости]]*Таблица624[[#This Row],[Розничная цена KRW]]</f>
        <v>1180</v>
      </c>
      <c r="I373" s="17" t="str">
        <f>IF($H$1="","Введите курс",Таблица624[[#This Row],[Оптовая цена KRW за 1шт]]/$H$1)</f>
        <v>Введите курс</v>
      </c>
      <c r="J373" s="48"/>
      <c r="K373" s="18">
        <f>Таблица624[[#This Row],[Заказ коробок ]]*Таблица624[[#This Row],[Кол-во шт в коробке]]</f>
        <v>0</v>
      </c>
      <c r="L373" s="54">
        <f>Таблица624[[#This Row],[Общее кол-во шт]]*Таблица624[[#This Row],[Оптовая цена KRW за 1шт]]</f>
        <v>0</v>
      </c>
      <c r="M373" s="19" t="str">
        <f>IFERROR(Таблица624[[#This Row],[Общее кол-во шт]]*Таблица624[[#This Row],[Оптовая цена USD за 1шт]],"")</f>
        <v/>
      </c>
      <c r="N373" s="49"/>
    </row>
    <row r="374" spans="1:14" ht="22.5" customHeight="1">
      <c r="A374" s="44" t="s">
        <v>10525</v>
      </c>
      <c r="B374" s="14">
        <v>8809612850339</v>
      </c>
      <c r="C374" s="50" t="s">
        <v>10526</v>
      </c>
      <c r="D374" s="46" t="s">
        <v>10527</v>
      </c>
      <c r="E374" s="16">
        <v>3500</v>
      </c>
      <c r="F374" s="15">
        <v>0.59</v>
      </c>
      <c r="G374" s="47">
        <v>200</v>
      </c>
      <c r="H374" s="55">
        <f>Таблица624[[#This Row],[Коэфициент стоимости]]*Таблица624[[#This Row],[Розничная цена KRW]]</f>
        <v>2065</v>
      </c>
      <c r="I374" s="17" t="str">
        <f>IF($H$1="","Введите курс",Таблица624[[#This Row],[Оптовая цена KRW за 1шт]]/$H$1)</f>
        <v>Введите курс</v>
      </c>
      <c r="J374" s="48"/>
      <c r="K374" s="18">
        <f>Таблица624[[#This Row],[Заказ коробок ]]*Таблица624[[#This Row],[Кол-во шт в коробке]]</f>
        <v>0</v>
      </c>
      <c r="L374" s="54">
        <f>Таблица624[[#This Row],[Общее кол-во шт]]*Таблица624[[#This Row],[Оптовая цена KRW за 1шт]]</f>
        <v>0</v>
      </c>
      <c r="M374" s="19" t="str">
        <f>IFERROR(Таблица624[[#This Row],[Общее кол-во шт]]*Таблица624[[#This Row],[Оптовая цена USD за 1шт]],"")</f>
        <v/>
      </c>
      <c r="N374" s="49"/>
    </row>
    <row r="375" spans="1:14" ht="22.5" customHeight="1">
      <c r="A375" s="44" t="s">
        <v>10528</v>
      </c>
      <c r="B375" s="14">
        <v>8809612850346</v>
      </c>
      <c r="C375" s="50" t="s">
        <v>10529</v>
      </c>
      <c r="D375" s="46" t="s">
        <v>10530</v>
      </c>
      <c r="E375" s="16">
        <v>3500</v>
      </c>
      <c r="F375" s="15">
        <v>0.59</v>
      </c>
      <c r="G375" s="47">
        <v>200</v>
      </c>
      <c r="H375" s="55">
        <f>Таблица624[[#This Row],[Коэфициент стоимости]]*Таблица624[[#This Row],[Розничная цена KRW]]</f>
        <v>2065</v>
      </c>
      <c r="I375" s="17" t="str">
        <f>IF($H$1="","Введите курс",Таблица624[[#This Row],[Оптовая цена KRW за 1шт]]/$H$1)</f>
        <v>Введите курс</v>
      </c>
      <c r="J375" s="48"/>
      <c r="K375" s="18">
        <f>Таблица624[[#This Row],[Заказ коробок ]]*Таблица624[[#This Row],[Кол-во шт в коробке]]</f>
        <v>0</v>
      </c>
      <c r="L375" s="54">
        <f>Таблица624[[#This Row],[Общее кол-во шт]]*Таблица624[[#This Row],[Оптовая цена KRW за 1шт]]</f>
        <v>0</v>
      </c>
      <c r="M375" s="19" t="str">
        <f>IFERROR(Таблица624[[#This Row],[Общее кол-во шт]]*Таблица624[[#This Row],[Оптовая цена USD за 1шт]],"")</f>
        <v/>
      </c>
      <c r="N375" s="49"/>
    </row>
    <row r="376" spans="1:14" ht="22.5" customHeight="1">
      <c r="A376" s="44" t="s">
        <v>10531</v>
      </c>
      <c r="B376" s="14">
        <v>8809612850353</v>
      </c>
      <c r="C376" s="50" t="s">
        <v>10532</v>
      </c>
      <c r="D376" s="46" t="s">
        <v>10533</v>
      </c>
      <c r="E376" s="16">
        <v>3500</v>
      </c>
      <c r="F376" s="15">
        <v>0.59</v>
      </c>
      <c r="G376" s="47">
        <v>200</v>
      </c>
      <c r="H376" s="55">
        <f>Таблица624[[#This Row],[Коэфициент стоимости]]*Таблица624[[#This Row],[Розничная цена KRW]]</f>
        <v>2065</v>
      </c>
      <c r="I376" s="17" t="str">
        <f>IF($H$1="","Введите курс",Таблица624[[#This Row],[Оптовая цена KRW за 1шт]]/$H$1)</f>
        <v>Введите курс</v>
      </c>
      <c r="J376" s="48"/>
      <c r="K376" s="18">
        <f>Таблица624[[#This Row],[Заказ коробок ]]*Таблица624[[#This Row],[Кол-во шт в коробке]]</f>
        <v>0</v>
      </c>
      <c r="L376" s="54">
        <f>Таблица624[[#This Row],[Общее кол-во шт]]*Таблица624[[#This Row],[Оптовая цена KRW за 1шт]]</f>
        <v>0</v>
      </c>
      <c r="M376" s="19" t="str">
        <f>IFERROR(Таблица624[[#This Row],[Общее кол-во шт]]*Таблица624[[#This Row],[Оптовая цена USD за 1шт]],"")</f>
        <v/>
      </c>
      <c r="N376" s="49"/>
    </row>
    <row r="377" spans="1:14" ht="22.5" customHeight="1">
      <c r="A377" s="44" t="s">
        <v>10534</v>
      </c>
      <c r="B377" s="14">
        <v>8809612851893</v>
      </c>
      <c r="C377" s="50" t="s">
        <v>10535</v>
      </c>
      <c r="D377" s="46" t="s">
        <v>10536</v>
      </c>
      <c r="E377" s="16">
        <v>3500</v>
      </c>
      <c r="F377" s="15">
        <v>0.59</v>
      </c>
      <c r="G377" s="47">
        <v>200</v>
      </c>
      <c r="H377" s="55">
        <f>Таблица624[[#This Row],[Коэфициент стоимости]]*Таблица624[[#This Row],[Розничная цена KRW]]</f>
        <v>2065</v>
      </c>
      <c r="I377" s="17" t="str">
        <f>IF($H$1="","Введите курс",Таблица624[[#This Row],[Оптовая цена KRW за 1шт]]/$H$1)</f>
        <v>Введите курс</v>
      </c>
      <c r="J377" s="48"/>
      <c r="K377" s="18">
        <f>Таблица624[[#This Row],[Заказ коробок ]]*Таблица624[[#This Row],[Кол-во шт в коробке]]</f>
        <v>0</v>
      </c>
      <c r="L377" s="54">
        <f>Таблица624[[#This Row],[Общее кол-во шт]]*Таблица624[[#This Row],[Оптовая цена KRW за 1шт]]</f>
        <v>0</v>
      </c>
      <c r="M377" s="19" t="str">
        <f>IFERROR(Таблица624[[#This Row],[Общее кол-во шт]]*Таблица624[[#This Row],[Оптовая цена USD за 1шт]],"")</f>
        <v/>
      </c>
      <c r="N377" s="49"/>
    </row>
    <row r="378" spans="1:14" ht="22.5" customHeight="1">
      <c r="A378" s="44" t="s">
        <v>10537</v>
      </c>
      <c r="B378" s="14">
        <v>8809612850384</v>
      </c>
      <c r="C378" s="50" t="s">
        <v>10538</v>
      </c>
      <c r="D378" s="46" t="s">
        <v>10539</v>
      </c>
      <c r="E378" s="16">
        <v>3500</v>
      </c>
      <c r="F378" s="15">
        <v>0.59</v>
      </c>
      <c r="G378" s="47">
        <v>200</v>
      </c>
      <c r="H378" s="55">
        <f>Таблица624[[#This Row],[Коэфициент стоимости]]*Таблица624[[#This Row],[Розничная цена KRW]]</f>
        <v>2065</v>
      </c>
      <c r="I378" s="17" t="str">
        <f>IF($H$1="","Введите курс",Таблица624[[#This Row],[Оптовая цена KRW за 1шт]]/$H$1)</f>
        <v>Введите курс</v>
      </c>
      <c r="J378" s="48"/>
      <c r="K378" s="18">
        <f>Таблица624[[#This Row],[Заказ коробок ]]*Таблица624[[#This Row],[Кол-во шт в коробке]]</f>
        <v>0</v>
      </c>
      <c r="L378" s="54">
        <f>Таблица624[[#This Row],[Общее кол-во шт]]*Таблица624[[#This Row],[Оптовая цена KRW за 1шт]]</f>
        <v>0</v>
      </c>
      <c r="M378" s="19" t="str">
        <f>IFERROR(Таблица624[[#This Row],[Общее кол-во шт]]*Таблица624[[#This Row],[Оптовая цена USD за 1шт]],"")</f>
        <v/>
      </c>
      <c r="N378" s="49"/>
    </row>
    <row r="379" spans="1:14" ht="22.5" customHeight="1">
      <c r="A379" s="44" t="s">
        <v>10540</v>
      </c>
      <c r="B379" s="14">
        <v>8809612850391</v>
      </c>
      <c r="C379" s="50" t="s">
        <v>10541</v>
      </c>
      <c r="D379" s="46" t="s">
        <v>10542</v>
      </c>
      <c r="E379" s="16">
        <v>7000</v>
      </c>
      <c r="F379" s="15">
        <v>0.59</v>
      </c>
      <c r="G379" s="47">
        <v>340</v>
      </c>
      <c r="H379" s="55">
        <f>Таблица624[[#This Row],[Коэфициент стоимости]]*Таблица624[[#This Row],[Розничная цена KRW]]</f>
        <v>4130</v>
      </c>
      <c r="I379" s="17" t="str">
        <f>IF($H$1="","Введите курс",Таблица624[[#This Row],[Оптовая цена KRW за 1шт]]/$H$1)</f>
        <v>Введите курс</v>
      </c>
      <c r="J379" s="48"/>
      <c r="K379" s="18">
        <f>Таблица624[[#This Row],[Заказ коробок ]]*Таблица624[[#This Row],[Кол-во шт в коробке]]</f>
        <v>0</v>
      </c>
      <c r="L379" s="54">
        <f>Таблица624[[#This Row],[Общее кол-во шт]]*Таблица624[[#This Row],[Оптовая цена KRW за 1шт]]</f>
        <v>0</v>
      </c>
      <c r="M379" s="19" t="str">
        <f>IFERROR(Таблица624[[#This Row],[Общее кол-во шт]]*Таблица624[[#This Row],[Оптовая цена USD за 1шт]],"")</f>
        <v/>
      </c>
      <c r="N379" s="49"/>
    </row>
    <row r="380" spans="1:14" ht="22.5" customHeight="1">
      <c r="A380" s="44" t="s">
        <v>10543</v>
      </c>
      <c r="B380" s="14">
        <v>8809652901763</v>
      </c>
      <c r="C380" s="50" t="s">
        <v>10544</v>
      </c>
      <c r="D380" s="46" t="s">
        <v>10545</v>
      </c>
      <c r="E380" s="16">
        <v>4000</v>
      </c>
      <c r="F380" s="15">
        <v>0.59</v>
      </c>
      <c r="G380" s="47">
        <v>200</v>
      </c>
      <c r="H380" s="55">
        <f>Таблица624[[#This Row],[Коэфициент стоимости]]*Таблица624[[#This Row],[Розничная цена KRW]]</f>
        <v>2360</v>
      </c>
      <c r="I380" s="17" t="str">
        <f>IF($H$1="","Введите курс",Таблица624[[#This Row],[Оптовая цена KRW за 1шт]]/$H$1)</f>
        <v>Введите курс</v>
      </c>
      <c r="J380" s="48"/>
      <c r="K380" s="18">
        <f>Таблица624[[#This Row],[Заказ коробок ]]*Таблица624[[#This Row],[Кол-во шт в коробке]]</f>
        <v>0</v>
      </c>
      <c r="L380" s="54">
        <f>Таблица624[[#This Row],[Общее кол-во шт]]*Таблица624[[#This Row],[Оптовая цена KRW за 1шт]]</f>
        <v>0</v>
      </c>
      <c r="M380" s="19" t="str">
        <f>IFERROR(Таблица624[[#This Row],[Общее кол-во шт]]*Таблица624[[#This Row],[Оптовая цена USD за 1шт]],"")</f>
        <v/>
      </c>
      <c r="N380" s="49"/>
    </row>
    <row r="381" spans="1:14" ht="22.5" customHeight="1">
      <c r="A381" s="44" t="s">
        <v>10546</v>
      </c>
      <c r="B381" s="14">
        <v>8809707252376</v>
      </c>
      <c r="C381" s="50" t="s">
        <v>10547</v>
      </c>
      <c r="D381" s="46" t="s">
        <v>10548</v>
      </c>
      <c r="E381" s="16">
        <v>12000</v>
      </c>
      <c r="F381" s="15">
        <v>0.59</v>
      </c>
      <c r="G381" s="47">
        <v>100</v>
      </c>
      <c r="H381" s="55">
        <f>Таблица624[[#This Row],[Коэфициент стоимости]]*Таблица624[[#This Row],[Розничная цена KRW]]</f>
        <v>7080</v>
      </c>
      <c r="I381" s="17" t="str">
        <f>IF($H$1="","Введите курс",Таблица624[[#This Row],[Оптовая цена KRW за 1шт]]/$H$1)</f>
        <v>Введите курс</v>
      </c>
      <c r="J381" s="48"/>
      <c r="K381" s="18">
        <f>Таблица624[[#This Row],[Заказ коробок ]]*Таблица624[[#This Row],[Кол-во шт в коробке]]</f>
        <v>0</v>
      </c>
      <c r="L381" s="54">
        <f>Таблица624[[#This Row],[Общее кол-во шт]]*Таблица624[[#This Row],[Оптовая цена KRW за 1шт]]</f>
        <v>0</v>
      </c>
      <c r="M381" s="19" t="str">
        <f>IFERROR(Таблица624[[#This Row],[Общее кол-во шт]]*Таблица624[[#This Row],[Оптовая цена USD за 1шт]],"")</f>
        <v/>
      </c>
      <c r="N381" s="49"/>
    </row>
    <row r="382" spans="1:14" ht="22.5" customHeight="1">
      <c r="A382" s="44" t="s">
        <v>10549</v>
      </c>
      <c r="B382" s="14">
        <v>8809612851855</v>
      </c>
      <c r="C382" s="50" t="s">
        <v>10550</v>
      </c>
      <c r="D382" s="46" t="s">
        <v>10551</v>
      </c>
      <c r="E382" s="16">
        <v>10000</v>
      </c>
      <c r="F382" s="15">
        <v>0.59</v>
      </c>
      <c r="G382" s="47">
        <v>80</v>
      </c>
      <c r="H382" s="55">
        <f>Таблица624[[#This Row],[Коэфициент стоимости]]*Таблица624[[#This Row],[Розничная цена KRW]]</f>
        <v>5900</v>
      </c>
      <c r="I382" s="17" t="str">
        <f>IF($H$1="","Введите курс",Таблица624[[#This Row],[Оптовая цена KRW за 1шт]]/$H$1)</f>
        <v>Введите курс</v>
      </c>
      <c r="J382" s="48"/>
      <c r="K382" s="18">
        <f>Таблица624[[#This Row],[Заказ коробок ]]*Таблица624[[#This Row],[Кол-во шт в коробке]]</f>
        <v>0</v>
      </c>
      <c r="L382" s="54">
        <f>Таблица624[[#This Row],[Общее кол-во шт]]*Таблица624[[#This Row],[Оптовая цена KRW за 1шт]]</f>
        <v>0</v>
      </c>
      <c r="M382" s="19" t="str">
        <f>IFERROR(Таблица624[[#This Row],[Общее кол-во шт]]*Таблица624[[#This Row],[Оптовая цена USD за 1шт]],"")</f>
        <v/>
      </c>
      <c r="N382" s="49"/>
    </row>
    <row r="383" spans="1:14" ht="22.5" customHeight="1">
      <c r="A383" s="44" t="s">
        <v>10552</v>
      </c>
      <c r="B383" s="14">
        <v>8809612851862</v>
      </c>
      <c r="C383" s="50" t="s">
        <v>10553</v>
      </c>
      <c r="D383" s="46" t="s">
        <v>10554</v>
      </c>
      <c r="E383" s="16">
        <v>11000</v>
      </c>
      <c r="F383" s="15">
        <v>0.59</v>
      </c>
      <c r="G383" s="47">
        <v>80</v>
      </c>
      <c r="H383" s="55">
        <f>Таблица624[[#This Row],[Коэфициент стоимости]]*Таблица624[[#This Row],[Розничная цена KRW]]</f>
        <v>6490</v>
      </c>
      <c r="I383" s="17" t="str">
        <f>IF($H$1="","Введите курс",Таблица624[[#This Row],[Оптовая цена KRW за 1шт]]/$H$1)</f>
        <v>Введите курс</v>
      </c>
      <c r="J383" s="48"/>
      <c r="K383" s="18">
        <f>Таблица624[[#This Row],[Заказ коробок ]]*Таблица624[[#This Row],[Кол-во шт в коробке]]</f>
        <v>0</v>
      </c>
      <c r="L383" s="54">
        <f>Таблица624[[#This Row],[Общее кол-во шт]]*Таблица624[[#This Row],[Оптовая цена KRW за 1шт]]</f>
        <v>0</v>
      </c>
      <c r="M383" s="19" t="str">
        <f>IFERROR(Таблица624[[#This Row],[Общее кол-во шт]]*Таблица624[[#This Row],[Оптовая цена USD за 1шт]],"")</f>
        <v/>
      </c>
      <c r="N383" s="49"/>
    </row>
    <row r="384" spans="1:14" ht="22.5" customHeight="1">
      <c r="A384" s="44" t="s">
        <v>10555</v>
      </c>
      <c r="B384" s="14">
        <v>8809707252321</v>
      </c>
      <c r="C384" s="50" t="s">
        <v>10556</v>
      </c>
      <c r="D384" s="46" t="s">
        <v>10557</v>
      </c>
      <c r="E384" s="16">
        <v>7000</v>
      </c>
      <c r="F384" s="15">
        <v>0.59</v>
      </c>
      <c r="G384" s="47">
        <v>150</v>
      </c>
      <c r="H384" s="55">
        <f>Таблица624[[#This Row],[Коэфициент стоимости]]*Таблица624[[#This Row],[Розничная цена KRW]]</f>
        <v>4130</v>
      </c>
      <c r="I384" s="17" t="str">
        <f>IF($H$1="","Введите курс",Таблица624[[#This Row],[Оптовая цена KRW за 1шт]]/$H$1)</f>
        <v>Введите курс</v>
      </c>
      <c r="J384" s="48"/>
      <c r="K384" s="18">
        <f>Таблица624[[#This Row],[Заказ коробок ]]*Таблица624[[#This Row],[Кол-во шт в коробке]]</f>
        <v>0</v>
      </c>
      <c r="L384" s="54">
        <f>Таблица624[[#This Row],[Общее кол-во шт]]*Таблица624[[#This Row],[Оптовая цена KRW за 1шт]]</f>
        <v>0</v>
      </c>
      <c r="M384" s="19" t="str">
        <f>IFERROR(Таблица624[[#This Row],[Общее кол-во шт]]*Таблица624[[#This Row],[Оптовая цена USD за 1шт]],"")</f>
        <v/>
      </c>
      <c r="N384" s="49"/>
    </row>
    <row r="385" spans="1:14" ht="22.5" customHeight="1">
      <c r="A385" s="44" t="s">
        <v>10558</v>
      </c>
      <c r="B385" s="14">
        <v>8809707244692</v>
      </c>
      <c r="C385" s="50" t="s">
        <v>10559</v>
      </c>
      <c r="D385" s="46" t="s">
        <v>10560</v>
      </c>
      <c r="E385" s="16">
        <v>9000</v>
      </c>
      <c r="F385" s="15">
        <v>0.59</v>
      </c>
      <c r="G385" s="47">
        <v>150</v>
      </c>
      <c r="H385" s="55">
        <f>Таблица624[[#This Row],[Коэфициент стоимости]]*Таблица624[[#This Row],[Розничная цена KRW]]</f>
        <v>5310</v>
      </c>
      <c r="I385" s="17" t="str">
        <f>IF($H$1="","Введите курс",Таблица624[[#This Row],[Оптовая цена KRW за 1шт]]/$H$1)</f>
        <v>Введите курс</v>
      </c>
      <c r="J385" s="48"/>
      <c r="K385" s="18">
        <f>Таблица624[[#This Row],[Заказ коробок ]]*Таблица624[[#This Row],[Кол-во шт в коробке]]</f>
        <v>0</v>
      </c>
      <c r="L385" s="54">
        <f>Таблица624[[#This Row],[Общее кол-во шт]]*Таблица624[[#This Row],[Оптовая цена KRW за 1шт]]</f>
        <v>0</v>
      </c>
      <c r="M385" s="19" t="str">
        <f>IFERROR(Таблица624[[#This Row],[Общее кол-во шт]]*Таблица624[[#This Row],[Оптовая цена USD за 1шт]],"")</f>
        <v/>
      </c>
      <c r="N385" s="49"/>
    </row>
    <row r="386" spans="1:14" ht="22.5" customHeight="1">
      <c r="A386" s="44" t="s">
        <v>10561</v>
      </c>
      <c r="B386" s="14">
        <v>8809516801376</v>
      </c>
      <c r="C386" s="50" t="s">
        <v>10562</v>
      </c>
      <c r="D386" s="46" t="s">
        <v>10563</v>
      </c>
      <c r="E386" s="16">
        <v>8000</v>
      </c>
      <c r="F386" s="15">
        <v>0.59</v>
      </c>
      <c r="G386" s="47">
        <v>150</v>
      </c>
      <c r="H386" s="55">
        <f>Таблица624[[#This Row],[Коэфициент стоимости]]*Таблица624[[#This Row],[Розничная цена KRW]]</f>
        <v>4720</v>
      </c>
      <c r="I386" s="17" t="str">
        <f>IF($H$1="","Введите курс",Таблица624[[#This Row],[Оптовая цена KRW за 1шт]]/$H$1)</f>
        <v>Введите курс</v>
      </c>
      <c r="J386" s="48"/>
      <c r="K386" s="18">
        <f>Таблица624[[#This Row],[Заказ коробок ]]*Таблица624[[#This Row],[Кол-во шт в коробке]]</f>
        <v>0</v>
      </c>
      <c r="L386" s="54">
        <f>Таблица624[[#This Row],[Общее кол-во шт]]*Таблица624[[#This Row],[Оптовая цена KRW за 1шт]]</f>
        <v>0</v>
      </c>
      <c r="M386" s="19" t="str">
        <f>IFERROR(Таблица624[[#This Row],[Общее кол-во шт]]*Таблица624[[#This Row],[Оптовая цена USD за 1шт]],"")</f>
        <v/>
      </c>
      <c r="N386" s="49"/>
    </row>
    <row r="387" spans="1:14" ht="22.5" customHeight="1">
      <c r="A387" s="44" t="s">
        <v>10564</v>
      </c>
      <c r="B387" s="14">
        <v>8809707253762</v>
      </c>
      <c r="C387" s="50" t="s">
        <v>10565</v>
      </c>
      <c r="D387" s="46" t="s">
        <v>10566</v>
      </c>
      <c r="E387" s="16">
        <v>23000</v>
      </c>
      <c r="F387" s="15">
        <v>0.59</v>
      </c>
      <c r="G387" s="47">
        <v>90</v>
      </c>
      <c r="H387" s="55">
        <f>Таблица624[[#This Row],[Коэфициент стоимости]]*Таблица624[[#This Row],[Розничная цена KRW]]</f>
        <v>13570</v>
      </c>
      <c r="I387" s="17" t="str">
        <f>IF($H$1="","Введите курс",Таблица624[[#This Row],[Оптовая цена KRW за 1шт]]/$H$1)</f>
        <v>Введите курс</v>
      </c>
      <c r="J387" s="48"/>
      <c r="K387" s="18">
        <f>Таблица624[[#This Row],[Заказ коробок ]]*Таблица624[[#This Row],[Кол-во шт в коробке]]</f>
        <v>0</v>
      </c>
      <c r="L387" s="54">
        <f>Таблица624[[#This Row],[Общее кол-во шт]]*Таблица624[[#This Row],[Оптовая цена KRW за 1шт]]</f>
        <v>0</v>
      </c>
      <c r="M387" s="19" t="str">
        <f>IFERROR(Таблица624[[#This Row],[Общее кол-во шт]]*Таблица624[[#This Row],[Оптовая цена USD за 1шт]],"")</f>
        <v/>
      </c>
      <c r="N387" s="49"/>
    </row>
    <row r="388" spans="1:14" ht="22.5" customHeight="1">
      <c r="A388" s="44" t="s">
        <v>10567</v>
      </c>
      <c r="B388" s="14">
        <v>8809707253748</v>
      </c>
      <c r="C388" s="50" t="s">
        <v>10568</v>
      </c>
      <c r="D388" s="46" t="s">
        <v>10569</v>
      </c>
      <c r="E388" s="16">
        <v>23000</v>
      </c>
      <c r="F388" s="15">
        <v>0.59</v>
      </c>
      <c r="G388" s="47">
        <v>90</v>
      </c>
      <c r="H388" s="55">
        <f>Таблица624[[#This Row],[Коэфициент стоимости]]*Таблица624[[#This Row],[Розничная цена KRW]]</f>
        <v>13570</v>
      </c>
      <c r="I388" s="17" t="str">
        <f>IF($H$1="","Введите курс",Таблица624[[#This Row],[Оптовая цена KRW за 1шт]]/$H$1)</f>
        <v>Введите курс</v>
      </c>
      <c r="J388" s="48"/>
      <c r="K388" s="18">
        <f>Таблица624[[#This Row],[Заказ коробок ]]*Таблица624[[#This Row],[Кол-во шт в коробке]]</f>
        <v>0</v>
      </c>
      <c r="L388" s="54">
        <f>Таблица624[[#This Row],[Общее кол-во шт]]*Таблица624[[#This Row],[Оптовая цена KRW за 1шт]]</f>
        <v>0</v>
      </c>
      <c r="M388" s="19" t="str">
        <f>IFERROR(Таблица624[[#This Row],[Общее кол-во шт]]*Таблица624[[#This Row],[Оптовая цена USD за 1шт]],"")</f>
        <v/>
      </c>
      <c r="N388" s="49"/>
    </row>
    <row r="389" spans="1:14" ht="22.5" customHeight="1">
      <c r="A389" s="44" t="s">
        <v>10570</v>
      </c>
      <c r="B389" s="14">
        <v>8809707253731</v>
      </c>
      <c r="C389" s="50" t="s">
        <v>10571</v>
      </c>
      <c r="D389" s="46" t="s">
        <v>10572</v>
      </c>
      <c r="E389" s="16">
        <v>23000</v>
      </c>
      <c r="F389" s="15">
        <v>0.59</v>
      </c>
      <c r="G389" s="47">
        <v>90</v>
      </c>
      <c r="H389" s="55">
        <f>Таблица624[[#This Row],[Коэфициент стоимости]]*Таблица624[[#This Row],[Розничная цена KRW]]</f>
        <v>13570</v>
      </c>
      <c r="I389" s="17" t="str">
        <f>IF($H$1="","Введите курс",Таблица624[[#This Row],[Оптовая цена KRW за 1шт]]/$H$1)</f>
        <v>Введите курс</v>
      </c>
      <c r="J389" s="48"/>
      <c r="K389" s="18">
        <f>Таблица624[[#This Row],[Заказ коробок ]]*Таблица624[[#This Row],[Кол-во шт в коробке]]</f>
        <v>0</v>
      </c>
      <c r="L389" s="54">
        <f>Таблица624[[#This Row],[Общее кол-во шт]]*Таблица624[[#This Row],[Оптовая цена KRW за 1шт]]</f>
        <v>0</v>
      </c>
      <c r="M389" s="19" t="str">
        <f>IFERROR(Таблица624[[#This Row],[Общее кол-во шт]]*Таблица624[[#This Row],[Оптовая цена USD за 1шт]],"")</f>
        <v/>
      </c>
      <c r="N389" s="49"/>
    </row>
    <row r="390" spans="1:14" ht="22.5" customHeight="1">
      <c r="A390" s="44" t="s">
        <v>10573</v>
      </c>
      <c r="B390" s="14">
        <v>8809707253724</v>
      </c>
      <c r="C390" s="50" t="s">
        <v>10574</v>
      </c>
      <c r="D390" s="46" t="s">
        <v>10575</v>
      </c>
      <c r="E390" s="16">
        <v>23000</v>
      </c>
      <c r="F390" s="15">
        <v>0.59</v>
      </c>
      <c r="G390" s="47">
        <v>90</v>
      </c>
      <c r="H390" s="55">
        <f>Таблица624[[#This Row],[Коэфициент стоимости]]*Таблица624[[#This Row],[Розничная цена KRW]]</f>
        <v>13570</v>
      </c>
      <c r="I390" s="17" t="str">
        <f>IF($H$1="","Введите курс",Таблица624[[#This Row],[Оптовая цена KRW за 1шт]]/$H$1)</f>
        <v>Введите курс</v>
      </c>
      <c r="J390" s="48"/>
      <c r="K390" s="18">
        <f>Таблица624[[#This Row],[Заказ коробок ]]*Таблица624[[#This Row],[Кол-во шт в коробке]]</f>
        <v>0</v>
      </c>
      <c r="L390" s="54">
        <f>Таблица624[[#This Row],[Общее кол-во шт]]*Таблица624[[#This Row],[Оптовая цена KRW за 1шт]]</f>
        <v>0</v>
      </c>
      <c r="M390" s="19" t="str">
        <f>IFERROR(Таблица624[[#This Row],[Общее кол-во шт]]*Таблица624[[#This Row],[Оптовая цена USD за 1шт]],"")</f>
        <v/>
      </c>
      <c r="N390" s="49"/>
    </row>
    <row r="391" spans="1:14" ht="22.5" customHeight="1">
      <c r="A391" s="44" t="s">
        <v>10576</v>
      </c>
      <c r="B391" s="14">
        <v>8809707253717</v>
      </c>
      <c r="C391" s="50" t="s">
        <v>10577</v>
      </c>
      <c r="D391" s="46" t="s">
        <v>10578</v>
      </c>
      <c r="E391" s="16">
        <v>23000</v>
      </c>
      <c r="F391" s="15">
        <v>0.59</v>
      </c>
      <c r="G391" s="47">
        <v>90</v>
      </c>
      <c r="H391" s="55">
        <f>Таблица624[[#This Row],[Коэфициент стоимости]]*Таблица624[[#This Row],[Розничная цена KRW]]</f>
        <v>13570</v>
      </c>
      <c r="I391" s="17" t="str">
        <f>IF($H$1="","Введите курс",Таблица624[[#This Row],[Оптовая цена KRW за 1шт]]/$H$1)</f>
        <v>Введите курс</v>
      </c>
      <c r="J391" s="48"/>
      <c r="K391" s="18">
        <f>Таблица624[[#This Row],[Заказ коробок ]]*Таблица624[[#This Row],[Кол-во шт в коробке]]</f>
        <v>0</v>
      </c>
      <c r="L391" s="54">
        <f>Таблица624[[#This Row],[Общее кол-во шт]]*Таблица624[[#This Row],[Оптовая цена KRW за 1шт]]</f>
        <v>0</v>
      </c>
      <c r="M391" s="19" t="str">
        <f>IFERROR(Таблица624[[#This Row],[Общее кол-во шт]]*Таблица624[[#This Row],[Оптовая цена USD за 1шт]],"")</f>
        <v/>
      </c>
      <c r="N391" s="49"/>
    </row>
    <row r="392" spans="1:14" ht="22.5" customHeight="1">
      <c r="A392" s="44" t="s">
        <v>10579</v>
      </c>
      <c r="B392" s="14">
        <v>8809707255315</v>
      </c>
      <c r="C392" s="50" t="s">
        <v>10580</v>
      </c>
      <c r="D392" s="46" t="s">
        <v>10581</v>
      </c>
      <c r="E392" s="16">
        <v>23000</v>
      </c>
      <c r="F392" s="15">
        <v>0.59</v>
      </c>
      <c r="G392" s="47">
        <v>90</v>
      </c>
      <c r="H392" s="55">
        <f>Таблица624[[#This Row],[Коэфициент стоимости]]*Таблица624[[#This Row],[Розничная цена KRW]]</f>
        <v>13570</v>
      </c>
      <c r="I392" s="17" t="str">
        <f>IF($H$1="","Введите курс",Таблица624[[#This Row],[Оптовая цена KRW за 1шт]]/$H$1)</f>
        <v>Введите курс</v>
      </c>
      <c r="J392" s="48"/>
      <c r="K392" s="18">
        <f>Таблица624[[#This Row],[Заказ коробок ]]*Таблица624[[#This Row],[Кол-во шт в коробке]]</f>
        <v>0</v>
      </c>
      <c r="L392" s="54">
        <f>Таблица624[[#This Row],[Общее кол-во шт]]*Таблица624[[#This Row],[Оптовая цена KRW за 1шт]]</f>
        <v>0</v>
      </c>
      <c r="M392" s="19" t="str">
        <f>IFERROR(Таблица624[[#This Row],[Общее кол-во шт]]*Таблица624[[#This Row],[Оптовая цена USD за 1шт]],"")</f>
        <v/>
      </c>
      <c r="N392" s="49"/>
    </row>
    <row r="393" spans="1:14" ht="22.5" customHeight="1">
      <c r="A393" s="44" t="s">
        <v>10582</v>
      </c>
      <c r="B393" s="14">
        <v>8809707255032</v>
      </c>
      <c r="C393" s="50" t="s">
        <v>10583</v>
      </c>
      <c r="D393" s="46" t="s">
        <v>10584</v>
      </c>
      <c r="E393" s="16">
        <v>15000</v>
      </c>
      <c r="F393" s="15">
        <v>0.59</v>
      </c>
      <c r="G393" s="47">
        <v>48</v>
      </c>
      <c r="H393" s="55">
        <f>Таблица624[[#This Row],[Коэфициент стоимости]]*Таблица624[[#This Row],[Розничная цена KRW]]</f>
        <v>8850</v>
      </c>
      <c r="I393" s="17" t="str">
        <f>IF($H$1="","Введите курс",Таблица624[[#This Row],[Оптовая цена KRW за 1шт]]/$H$1)</f>
        <v>Введите курс</v>
      </c>
      <c r="J393" s="48"/>
      <c r="K393" s="18">
        <f>Таблица624[[#This Row],[Заказ коробок ]]*Таблица624[[#This Row],[Кол-во шт в коробке]]</f>
        <v>0</v>
      </c>
      <c r="L393" s="54">
        <f>Таблица624[[#This Row],[Общее кол-во шт]]*Таблица624[[#This Row],[Оптовая цена KRW за 1шт]]</f>
        <v>0</v>
      </c>
      <c r="M393" s="19" t="str">
        <f>IFERROR(Таблица624[[#This Row],[Общее кол-во шт]]*Таблица624[[#This Row],[Оптовая цена USD за 1шт]],"")</f>
        <v/>
      </c>
      <c r="N393" s="49"/>
    </row>
    <row r="394" spans="1:14" ht="22.5" customHeight="1">
      <c r="A394" s="44" t="s">
        <v>10585</v>
      </c>
      <c r="B394" s="14">
        <v>8809707257401</v>
      </c>
      <c r="C394" s="50" t="s">
        <v>10586</v>
      </c>
      <c r="D394" s="46" t="s">
        <v>10587</v>
      </c>
      <c r="E394" s="16">
        <v>15000</v>
      </c>
      <c r="F394" s="15">
        <v>0.59</v>
      </c>
      <c r="G394" s="47">
        <v>48</v>
      </c>
      <c r="H394" s="55">
        <f>Таблица624[[#This Row],[Коэфициент стоимости]]*Таблица624[[#This Row],[Розничная цена KRW]]</f>
        <v>8850</v>
      </c>
      <c r="I394" s="17" t="str">
        <f>IF($H$1="","Введите курс",Таблица624[[#This Row],[Оптовая цена KRW за 1шт]]/$H$1)</f>
        <v>Введите курс</v>
      </c>
      <c r="J394" s="48"/>
      <c r="K394" s="18">
        <f>Таблица624[[#This Row],[Заказ коробок ]]*Таблица624[[#This Row],[Кол-во шт в коробке]]</f>
        <v>0</v>
      </c>
      <c r="L394" s="54">
        <f>Таблица624[[#This Row],[Общее кол-во шт]]*Таблица624[[#This Row],[Оптовая цена KRW за 1шт]]</f>
        <v>0</v>
      </c>
      <c r="M394" s="19" t="str">
        <f>IFERROR(Таблица624[[#This Row],[Общее кол-во шт]]*Таблица624[[#This Row],[Оптовая цена USD за 1шт]],"")</f>
        <v/>
      </c>
      <c r="N394" s="49"/>
    </row>
    <row r="395" spans="1:14" ht="22.5" customHeight="1">
      <c r="A395" s="44" t="s">
        <v>10588</v>
      </c>
      <c r="B395" s="14">
        <v>8809707257418</v>
      </c>
      <c r="C395" s="50" t="s">
        <v>10589</v>
      </c>
      <c r="D395" s="46" t="s">
        <v>10590</v>
      </c>
      <c r="E395" s="16">
        <v>15000</v>
      </c>
      <c r="F395" s="15">
        <v>0.59</v>
      </c>
      <c r="G395" s="47">
        <v>48</v>
      </c>
      <c r="H395" s="55">
        <f>Таблица624[[#This Row],[Коэфициент стоимости]]*Таблица624[[#This Row],[Розничная цена KRW]]</f>
        <v>8850</v>
      </c>
      <c r="I395" s="17" t="str">
        <f>IF($H$1="","Введите курс",Таблица624[[#This Row],[Оптовая цена KRW за 1шт]]/$H$1)</f>
        <v>Введите курс</v>
      </c>
      <c r="J395" s="48"/>
      <c r="K395" s="18">
        <f>Таблица624[[#This Row],[Заказ коробок ]]*Таблица624[[#This Row],[Кол-во шт в коробке]]</f>
        <v>0</v>
      </c>
      <c r="L395" s="54">
        <f>Таблица624[[#This Row],[Общее кол-во шт]]*Таблица624[[#This Row],[Оптовая цена KRW за 1шт]]</f>
        <v>0</v>
      </c>
      <c r="M395" s="19" t="str">
        <f>IFERROR(Таблица624[[#This Row],[Общее кол-во шт]]*Таблица624[[#This Row],[Оптовая цена USD за 1шт]],"")</f>
        <v/>
      </c>
      <c r="N395" s="49"/>
    </row>
    <row r="396" spans="1:14" ht="22.5" customHeight="1">
      <c r="A396" s="44" t="s">
        <v>10591</v>
      </c>
      <c r="B396" s="14">
        <v>8809707257425</v>
      </c>
      <c r="C396" s="50" t="s">
        <v>10592</v>
      </c>
      <c r="D396" s="46" t="s">
        <v>10593</v>
      </c>
      <c r="E396" s="16">
        <v>15000</v>
      </c>
      <c r="F396" s="15">
        <v>0.59</v>
      </c>
      <c r="G396" s="47">
        <v>48</v>
      </c>
      <c r="H396" s="55">
        <f>Таблица624[[#This Row],[Коэфициент стоимости]]*Таблица624[[#This Row],[Розничная цена KRW]]</f>
        <v>8850</v>
      </c>
      <c r="I396" s="17" t="str">
        <f>IF($H$1="","Введите курс",Таблица624[[#This Row],[Оптовая цена KRW за 1шт]]/$H$1)</f>
        <v>Введите курс</v>
      </c>
      <c r="J396" s="48"/>
      <c r="K396" s="18">
        <f>Таблица624[[#This Row],[Заказ коробок ]]*Таблица624[[#This Row],[Кол-во шт в коробке]]</f>
        <v>0</v>
      </c>
      <c r="L396" s="54">
        <f>Таблица624[[#This Row],[Общее кол-во шт]]*Таблица624[[#This Row],[Оптовая цена KRW за 1шт]]</f>
        <v>0</v>
      </c>
      <c r="M396" s="19" t="str">
        <f>IFERROR(Таблица624[[#This Row],[Общее кол-во шт]]*Таблица624[[#This Row],[Оптовая цена USD за 1шт]],"")</f>
        <v/>
      </c>
      <c r="N396" s="49"/>
    </row>
    <row r="397" spans="1:14" ht="22.5" customHeight="1">
      <c r="A397" s="44" t="s">
        <v>10594</v>
      </c>
      <c r="B397" s="14">
        <v>8809707257432</v>
      </c>
      <c r="C397" s="50" t="s">
        <v>10595</v>
      </c>
      <c r="D397" s="46" t="s">
        <v>10596</v>
      </c>
      <c r="E397" s="16">
        <v>15000</v>
      </c>
      <c r="F397" s="15">
        <v>0.59</v>
      </c>
      <c r="G397" s="47">
        <v>48</v>
      </c>
      <c r="H397" s="55">
        <f>Таблица624[[#This Row],[Коэфициент стоимости]]*Таблица624[[#This Row],[Розничная цена KRW]]</f>
        <v>8850</v>
      </c>
      <c r="I397" s="17" t="str">
        <f>IF($H$1="","Введите курс",Таблица624[[#This Row],[Оптовая цена KRW за 1шт]]/$H$1)</f>
        <v>Введите курс</v>
      </c>
      <c r="J397" s="48"/>
      <c r="K397" s="18">
        <f>Таблица624[[#This Row],[Заказ коробок ]]*Таблица624[[#This Row],[Кол-во шт в коробке]]</f>
        <v>0</v>
      </c>
      <c r="L397" s="54">
        <f>Таблица624[[#This Row],[Общее кол-во шт]]*Таблица624[[#This Row],[Оптовая цена KRW за 1шт]]</f>
        <v>0</v>
      </c>
      <c r="M397" s="19" t="str">
        <f>IFERROR(Таблица624[[#This Row],[Общее кол-во шт]]*Таблица624[[#This Row],[Оптовая цена USD за 1шт]],"")</f>
        <v/>
      </c>
      <c r="N397" s="49"/>
    </row>
    <row r="398" spans="1:14" ht="22.5" customHeight="1">
      <c r="A398" s="44" t="s">
        <v>10597</v>
      </c>
      <c r="B398" s="14">
        <v>8809707257449</v>
      </c>
      <c r="C398" s="50" t="s">
        <v>10598</v>
      </c>
      <c r="D398" s="46" t="s">
        <v>10599</v>
      </c>
      <c r="E398" s="16">
        <v>15000</v>
      </c>
      <c r="F398" s="15">
        <v>0.59</v>
      </c>
      <c r="G398" s="47">
        <v>48</v>
      </c>
      <c r="H398" s="55">
        <f>Таблица624[[#This Row],[Коэфициент стоимости]]*Таблица624[[#This Row],[Розничная цена KRW]]</f>
        <v>8850</v>
      </c>
      <c r="I398" s="17" t="str">
        <f>IF($H$1="","Введите курс",Таблица624[[#This Row],[Оптовая цена KRW за 1шт]]/$H$1)</f>
        <v>Введите курс</v>
      </c>
      <c r="J398" s="48"/>
      <c r="K398" s="18">
        <f>Таблица624[[#This Row],[Заказ коробок ]]*Таблица624[[#This Row],[Кол-во шт в коробке]]</f>
        <v>0</v>
      </c>
      <c r="L398" s="54">
        <f>Таблица624[[#This Row],[Общее кол-во шт]]*Таблица624[[#This Row],[Оптовая цена KRW за 1шт]]</f>
        <v>0</v>
      </c>
      <c r="M398" s="19" t="str">
        <f>IFERROR(Таблица624[[#This Row],[Общее кол-во шт]]*Таблица624[[#This Row],[Оптовая цена USD за 1шт]],"")</f>
        <v/>
      </c>
      <c r="N398" s="49"/>
    </row>
    <row r="399" spans="1:14" ht="22.5" customHeight="1">
      <c r="A399" s="44" t="s">
        <v>10600</v>
      </c>
      <c r="B399" s="14">
        <v>8809652878362</v>
      </c>
      <c r="C399" s="50" t="s">
        <v>10601</v>
      </c>
      <c r="D399" s="46" t="s">
        <v>10602</v>
      </c>
      <c r="E399" s="16">
        <v>15000</v>
      </c>
      <c r="F399" s="15">
        <v>0.59</v>
      </c>
      <c r="G399" s="47">
        <v>252</v>
      </c>
      <c r="H399" s="55">
        <f>Таблица624[[#This Row],[Коэфициент стоимости]]*Таблица624[[#This Row],[Розничная цена KRW]]</f>
        <v>8850</v>
      </c>
      <c r="I399" s="17" t="str">
        <f>IF($H$1="","Введите курс",Таблица624[[#This Row],[Оптовая цена KRW за 1шт]]/$H$1)</f>
        <v>Введите курс</v>
      </c>
      <c r="J399" s="48"/>
      <c r="K399" s="18">
        <f>Таблица624[[#This Row],[Заказ коробок ]]*Таблица624[[#This Row],[Кол-во шт в коробке]]</f>
        <v>0</v>
      </c>
      <c r="L399" s="54">
        <f>Таблица624[[#This Row],[Общее кол-во шт]]*Таблица624[[#This Row],[Оптовая цена KRW за 1шт]]</f>
        <v>0</v>
      </c>
      <c r="M399" s="19" t="str">
        <f>IFERROR(Таблица624[[#This Row],[Общее кол-во шт]]*Таблица624[[#This Row],[Оптовая цена USD за 1шт]],"")</f>
        <v/>
      </c>
      <c r="N399" s="49"/>
    </row>
    <row r="400" spans="1:14" ht="22.5" customHeight="1">
      <c r="A400" s="44" t="s">
        <v>10603</v>
      </c>
      <c r="B400" s="14">
        <v>8809612851213</v>
      </c>
      <c r="C400" s="50" t="s">
        <v>10604</v>
      </c>
      <c r="D400" s="46" t="s">
        <v>10605</v>
      </c>
      <c r="E400" s="16">
        <v>3000</v>
      </c>
      <c r="F400" s="15">
        <v>0.59</v>
      </c>
      <c r="G400" s="47">
        <v>200</v>
      </c>
      <c r="H400" s="55">
        <f>Таблица624[[#This Row],[Коэфициент стоимости]]*Таблица624[[#This Row],[Розничная цена KRW]]</f>
        <v>1770</v>
      </c>
      <c r="I400" s="17" t="str">
        <f>IF($H$1="","Введите курс",Таблица624[[#This Row],[Оптовая цена KRW за 1шт]]/$H$1)</f>
        <v>Введите курс</v>
      </c>
      <c r="J400" s="48"/>
      <c r="K400" s="18">
        <f>Таблица624[[#This Row],[Заказ коробок ]]*Таблица624[[#This Row],[Кол-во шт в коробке]]</f>
        <v>0</v>
      </c>
      <c r="L400" s="54">
        <f>Таблица624[[#This Row],[Общее кол-во шт]]*Таблица624[[#This Row],[Оптовая цена KRW за 1шт]]</f>
        <v>0</v>
      </c>
      <c r="M400" s="19" t="str">
        <f>IFERROR(Таблица624[[#This Row],[Общее кол-во шт]]*Таблица624[[#This Row],[Оптовая цена USD за 1шт]],"")</f>
        <v/>
      </c>
      <c r="N400" s="49"/>
    </row>
    <row r="401" spans="1:14" ht="22.5" customHeight="1">
      <c r="A401" s="44" t="s">
        <v>10606</v>
      </c>
      <c r="B401" s="14">
        <v>8809612851220</v>
      </c>
      <c r="C401" s="50" t="s">
        <v>10607</v>
      </c>
      <c r="D401" s="46" t="s">
        <v>10608</v>
      </c>
      <c r="E401" s="16">
        <v>3000</v>
      </c>
      <c r="F401" s="15">
        <v>0.59</v>
      </c>
      <c r="G401" s="47">
        <v>200</v>
      </c>
      <c r="H401" s="55">
        <f>Таблица624[[#This Row],[Коэфициент стоимости]]*Таблица624[[#This Row],[Розничная цена KRW]]</f>
        <v>1770</v>
      </c>
      <c r="I401" s="17" t="str">
        <f>IF($H$1="","Введите курс",Таблица624[[#This Row],[Оптовая цена KRW за 1шт]]/$H$1)</f>
        <v>Введите курс</v>
      </c>
      <c r="J401" s="48"/>
      <c r="K401" s="18">
        <f>Таблица624[[#This Row],[Заказ коробок ]]*Таблица624[[#This Row],[Кол-во шт в коробке]]</f>
        <v>0</v>
      </c>
      <c r="L401" s="54">
        <f>Таблица624[[#This Row],[Общее кол-во шт]]*Таблица624[[#This Row],[Оптовая цена KRW за 1шт]]</f>
        <v>0</v>
      </c>
      <c r="M401" s="19" t="str">
        <f>IFERROR(Таблица624[[#This Row],[Общее кол-во шт]]*Таблица624[[#This Row],[Оптовая цена USD за 1шт]],"")</f>
        <v/>
      </c>
      <c r="N401" s="49"/>
    </row>
    <row r="402" spans="1:14" ht="22.5" customHeight="1">
      <c r="A402" s="44" t="s">
        <v>10609</v>
      </c>
      <c r="B402" s="14">
        <v>8809612851237</v>
      </c>
      <c r="C402" s="50" t="s">
        <v>10610</v>
      </c>
      <c r="D402" s="46" t="s">
        <v>10611</v>
      </c>
      <c r="E402" s="16">
        <v>3000</v>
      </c>
      <c r="F402" s="15">
        <v>0.59</v>
      </c>
      <c r="G402" s="47">
        <v>200</v>
      </c>
      <c r="H402" s="55">
        <f>Таблица624[[#This Row],[Коэфициент стоимости]]*Таблица624[[#This Row],[Розничная цена KRW]]</f>
        <v>1770</v>
      </c>
      <c r="I402" s="17" t="str">
        <f>IF($H$1="","Введите курс",Таблица624[[#This Row],[Оптовая цена KRW за 1шт]]/$H$1)</f>
        <v>Введите курс</v>
      </c>
      <c r="J402" s="48"/>
      <c r="K402" s="18">
        <f>Таблица624[[#This Row],[Заказ коробок ]]*Таблица624[[#This Row],[Кол-во шт в коробке]]</f>
        <v>0</v>
      </c>
      <c r="L402" s="54">
        <f>Таблица624[[#This Row],[Общее кол-во шт]]*Таблица624[[#This Row],[Оптовая цена KRW за 1шт]]</f>
        <v>0</v>
      </c>
      <c r="M402" s="19" t="str">
        <f>IFERROR(Таблица624[[#This Row],[Общее кол-во шт]]*Таблица624[[#This Row],[Оптовая цена USD за 1шт]],"")</f>
        <v/>
      </c>
      <c r="N402" s="49"/>
    </row>
    <row r="403" spans="1:14" ht="22.5" customHeight="1">
      <c r="A403" s="44" t="s">
        <v>10612</v>
      </c>
      <c r="B403" s="14">
        <v>8809612851282</v>
      </c>
      <c r="C403" s="50" t="s">
        <v>10613</v>
      </c>
      <c r="D403" s="46" t="s">
        <v>10614</v>
      </c>
      <c r="E403" s="16">
        <v>3000</v>
      </c>
      <c r="F403" s="15">
        <v>0.59</v>
      </c>
      <c r="G403" s="47">
        <v>200</v>
      </c>
      <c r="H403" s="55">
        <f>Таблица624[[#This Row],[Коэфициент стоимости]]*Таблица624[[#This Row],[Розничная цена KRW]]</f>
        <v>1770</v>
      </c>
      <c r="I403" s="17" t="str">
        <f>IF($H$1="","Введите курс",Таблица624[[#This Row],[Оптовая цена KRW за 1шт]]/$H$1)</f>
        <v>Введите курс</v>
      </c>
      <c r="J403" s="48"/>
      <c r="K403" s="18">
        <f>Таблица624[[#This Row],[Заказ коробок ]]*Таблица624[[#This Row],[Кол-во шт в коробке]]</f>
        <v>0</v>
      </c>
      <c r="L403" s="54">
        <f>Таблица624[[#This Row],[Общее кол-во шт]]*Таблица624[[#This Row],[Оптовая цена KRW за 1шт]]</f>
        <v>0</v>
      </c>
      <c r="M403" s="19" t="str">
        <f>IFERROR(Таблица624[[#This Row],[Общее кол-во шт]]*Таблица624[[#This Row],[Оптовая цена USD за 1шт]],"")</f>
        <v/>
      </c>
      <c r="N403" s="49"/>
    </row>
    <row r="404" spans="1:14" ht="22.5" customHeight="1">
      <c r="A404" s="44" t="s">
        <v>10615</v>
      </c>
      <c r="B404" s="14">
        <v>8809612851299</v>
      </c>
      <c r="C404" s="50" t="s">
        <v>10616</v>
      </c>
      <c r="D404" s="46" t="s">
        <v>10617</v>
      </c>
      <c r="E404" s="16">
        <v>3000</v>
      </c>
      <c r="F404" s="15">
        <v>0.59</v>
      </c>
      <c r="G404" s="47">
        <v>200</v>
      </c>
      <c r="H404" s="55">
        <f>Таблица624[[#This Row],[Коэфициент стоимости]]*Таблица624[[#This Row],[Розничная цена KRW]]</f>
        <v>1770</v>
      </c>
      <c r="I404" s="17" t="str">
        <f>IF($H$1="","Введите курс",Таблица624[[#This Row],[Оптовая цена KRW за 1шт]]/$H$1)</f>
        <v>Введите курс</v>
      </c>
      <c r="J404" s="48"/>
      <c r="K404" s="18">
        <f>Таблица624[[#This Row],[Заказ коробок ]]*Таблица624[[#This Row],[Кол-во шт в коробке]]</f>
        <v>0</v>
      </c>
      <c r="L404" s="54">
        <f>Таблица624[[#This Row],[Общее кол-во шт]]*Таблица624[[#This Row],[Оптовая цена KRW за 1шт]]</f>
        <v>0</v>
      </c>
      <c r="M404" s="19" t="str">
        <f>IFERROR(Таблица624[[#This Row],[Общее кол-во шт]]*Таблица624[[#This Row],[Оптовая цена USD за 1шт]],"")</f>
        <v/>
      </c>
      <c r="N404" s="49"/>
    </row>
    <row r="405" spans="1:14" ht="22.5" customHeight="1">
      <c r="A405" s="44" t="s">
        <v>10618</v>
      </c>
      <c r="B405" s="14">
        <v>8809612851305</v>
      </c>
      <c r="C405" s="50" t="s">
        <v>10619</v>
      </c>
      <c r="D405" s="46" t="s">
        <v>10620</v>
      </c>
      <c r="E405" s="16">
        <v>3000</v>
      </c>
      <c r="F405" s="15">
        <v>0.59</v>
      </c>
      <c r="G405" s="47">
        <v>200</v>
      </c>
      <c r="H405" s="55">
        <f>Таблица624[[#This Row],[Коэфициент стоимости]]*Таблица624[[#This Row],[Розничная цена KRW]]</f>
        <v>1770</v>
      </c>
      <c r="I405" s="17" t="str">
        <f>IF($H$1="","Введите курс",Таблица624[[#This Row],[Оптовая цена KRW за 1шт]]/$H$1)</f>
        <v>Введите курс</v>
      </c>
      <c r="J405" s="48"/>
      <c r="K405" s="18">
        <f>Таблица624[[#This Row],[Заказ коробок ]]*Таблица624[[#This Row],[Кол-во шт в коробке]]</f>
        <v>0</v>
      </c>
      <c r="L405" s="54">
        <f>Таблица624[[#This Row],[Общее кол-во шт]]*Таблица624[[#This Row],[Оптовая цена KRW за 1шт]]</f>
        <v>0</v>
      </c>
      <c r="M405" s="19" t="str">
        <f>IFERROR(Таблица624[[#This Row],[Общее кол-во шт]]*Таблица624[[#This Row],[Оптовая цена USD за 1шт]],"")</f>
        <v/>
      </c>
      <c r="N405" s="49"/>
    </row>
    <row r="406" spans="1:14" ht="22.5" customHeight="1">
      <c r="A406" s="44" t="s">
        <v>10621</v>
      </c>
      <c r="B406" s="14">
        <v>8809612851329</v>
      </c>
      <c r="C406" s="50" t="s">
        <v>10622</v>
      </c>
      <c r="D406" s="46" t="s">
        <v>10623</v>
      </c>
      <c r="E406" s="16">
        <v>3000</v>
      </c>
      <c r="F406" s="15">
        <v>0.59</v>
      </c>
      <c r="G406" s="47">
        <v>200</v>
      </c>
      <c r="H406" s="55">
        <f>Таблица624[[#This Row],[Коэфициент стоимости]]*Таблица624[[#This Row],[Розничная цена KRW]]</f>
        <v>1770</v>
      </c>
      <c r="I406" s="17" t="str">
        <f>IF($H$1="","Введите курс",Таблица624[[#This Row],[Оптовая цена KRW за 1шт]]/$H$1)</f>
        <v>Введите курс</v>
      </c>
      <c r="J406" s="48"/>
      <c r="K406" s="18">
        <f>Таблица624[[#This Row],[Заказ коробок ]]*Таблица624[[#This Row],[Кол-во шт в коробке]]</f>
        <v>0</v>
      </c>
      <c r="L406" s="54">
        <f>Таблица624[[#This Row],[Общее кол-во шт]]*Таблица624[[#This Row],[Оптовая цена KRW за 1шт]]</f>
        <v>0</v>
      </c>
      <c r="M406" s="19" t="str">
        <f>IFERROR(Таблица624[[#This Row],[Общее кол-во шт]]*Таблица624[[#This Row],[Оптовая цена USD за 1шт]],"")</f>
        <v/>
      </c>
      <c r="N406" s="49"/>
    </row>
    <row r="407" spans="1:14" ht="22.5" customHeight="1">
      <c r="A407" s="44" t="s">
        <v>10624</v>
      </c>
      <c r="B407" s="14">
        <v>8809612851350</v>
      </c>
      <c r="C407" s="50" t="s">
        <v>10625</v>
      </c>
      <c r="D407" s="46" t="s">
        <v>10626</v>
      </c>
      <c r="E407" s="16">
        <v>3000</v>
      </c>
      <c r="F407" s="15">
        <v>0.59</v>
      </c>
      <c r="G407" s="47">
        <v>200</v>
      </c>
      <c r="H407" s="55">
        <f>Таблица624[[#This Row],[Коэфициент стоимости]]*Таблица624[[#This Row],[Розничная цена KRW]]</f>
        <v>1770</v>
      </c>
      <c r="I407" s="17" t="str">
        <f>IF($H$1="","Введите курс",Таблица624[[#This Row],[Оптовая цена KRW за 1шт]]/$H$1)</f>
        <v>Введите курс</v>
      </c>
      <c r="J407" s="48"/>
      <c r="K407" s="18">
        <f>Таблица624[[#This Row],[Заказ коробок ]]*Таблица624[[#This Row],[Кол-во шт в коробке]]</f>
        <v>0</v>
      </c>
      <c r="L407" s="54">
        <f>Таблица624[[#This Row],[Общее кол-во шт]]*Таблица624[[#This Row],[Оптовая цена KRW за 1шт]]</f>
        <v>0</v>
      </c>
      <c r="M407" s="19" t="str">
        <f>IFERROR(Таблица624[[#This Row],[Общее кол-во шт]]*Таблица624[[#This Row],[Оптовая цена USD за 1шт]],"")</f>
        <v/>
      </c>
      <c r="N407" s="49"/>
    </row>
    <row r="408" spans="1:14" ht="22.5" customHeight="1">
      <c r="A408" s="44" t="s">
        <v>10627</v>
      </c>
      <c r="B408" s="14">
        <v>8809612851381</v>
      </c>
      <c r="C408" s="50" t="s">
        <v>10628</v>
      </c>
      <c r="D408" s="46" t="s">
        <v>10629</v>
      </c>
      <c r="E408" s="16">
        <v>3000</v>
      </c>
      <c r="F408" s="15">
        <v>0.59</v>
      </c>
      <c r="G408" s="47">
        <v>200</v>
      </c>
      <c r="H408" s="55">
        <f>Таблица624[[#This Row],[Коэфициент стоимости]]*Таблица624[[#This Row],[Розничная цена KRW]]</f>
        <v>1770</v>
      </c>
      <c r="I408" s="17" t="str">
        <f>IF($H$1="","Введите курс",Таблица624[[#This Row],[Оптовая цена KRW за 1шт]]/$H$1)</f>
        <v>Введите курс</v>
      </c>
      <c r="J408" s="48"/>
      <c r="K408" s="18">
        <f>Таблица624[[#This Row],[Заказ коробок ]]*Таблица624[[#This Row],[Кол-во шт в коробке]]</f>
        <v>0</v>
      </c>
      <c r="L408" s="54">
        <f>Таблица624[[#This Row],[Общее кол-во шт]]*Таблица624[[#This Row],[Оптовая цена KRW за 1шт]]</f>
        <v>0</v>
      </c>
      <c r="M408" s="19" t="str">
        <f>IFERROR(Таблица624[[#This Row],[Общее кол-во шт]]*Таблица624[[#This Row],[Оптовая цена USD за 1шт]],"")</f>
        <v/>
      </c>
      <c r="N408" s="49"/>
    </row>
    <row r="409" spans="1:14" ht="22.5" customHeight="1">
      <c r="A409" s="44" t="s">
        <v>10630</v>
      </c>
      <c r="B409" s="14">
        <v>8809612851398</v>
      </c>
      <c r="C409" s="50" t="s">
        <v>10631</v>
      </c>
      <c r="D409" s="46" t="s">
        <v>10632</v>
      </c>
      <c r="E409" s="16">
        <v>3000</v>
      </c>
      <c r="F409" s="15">
        <v>0.59</v>
      </c>
      <c r="G409" s="47">
        <v>200</v>
      </c>
      <c r="H409" s="55">
        <f>Таблица624[[#This Row],[Коэфициент стоимости]]*Таблица624[[#This Row],[Розничная цена KRW]]</f>
        <v>1770</v>
      </c>
      <c r="I409" s="17" t="str">
        <f>IF($H$1="","Введите курс",Таблица624[[#This Row],[Оптовая цена KRW за 1шт]]/$H$1)</f>
        <v>Введите курс</v>
      </c>
      <c r="J409" s="48"/>
      <c r="K409" s="18">
        <f>Таблица624[[#This Row],[Заказ коробок ]]*Таблица624[[#This Row],[Кол-во шт в коробке]]</f>
        <v>0</v>
      </c>
      <c r="L409" s="54">
        <f>Таблица624[[#This Row],[Общее кол-во шт]]*Таблица624[[#This Row],[Оптовая цена KRW за 1шт]]</f>
        <v>0</v>
      </c>
      <c r="M409" s="19" t="str">
        <f>IFERROR(Таблица624[[#This Row],[Общее кол-во шт]]*Таблица624[[#This Row],[Оптовая цена USD за 1шт]],"")</f>
        <v/>
      </c>
      <c r="N409" s="49"/>
    </row>
    <row r="410" spans="1:14" ht="22.5" customHeight="1">
      <c r="A410" s="44" t="s">
        <v>10633</v>
      </c>
      <c r="B410" s="14">
        <v>8809612850315</v>
      </c>
      <c r="C410" s="50" t="s">
        <v>10634</v>
      </c>
      <c r="D410" s="46" t="s">
        <v>10635</v>
      </c>
      <c r="E410" s="16">
        <v>3000</v>
      </c>
      <c r="F410" s="15">
        <v>0.59</v>
      </c>
      <c r="G410" s="47">
        <v>200</v>
      </c>
      <c r="H410" s="55">
        <f>Таблица624[[#This Row],[Коэфициент стоимости]]*Таблица624[[#This Row],[Розничная цена KRW]]</f>
        <v>1770</v>
      </c>
      <c r="I410" s="17" t="str">
        <f>IF($H$1="","Введите курс",Таблица624[[#This Row],[Оптовая цена KRW за 1шт]]/$H$1)</f>
        <v>Введите курс</v>
      </c>
      <c r="J410" s="48"/>
      <c r="K410" s="18">
        <f>Таблица624[[#This Row],[Заказ коробок ]]*Таблица624[[#This Row],[Кол-во шт в коробке]]</f>
        <v>0</v>
      </c>
      <c r="L410" s="54">
        <f>Таблица624[[#This Row],[Общее кол-во шт]]*Таблица624[[#This Row],[Оптовая цена KRW за 1шт]]</f>
        <v>0</v>
      </c>
      <c r="M410" s="19" t="str">
        <f>IFERROR(Таблица624[[#This Row],[Общее кол-во шт]]*Таблица624[[#This Row],[Оптовая цена USD за 1шт]],"")</f>
        <v/>
      </c>
      <c r="N410" s="49"/>
    </row>
    <row r="411" spans="1:14" ht="22.5" customHeight="1">
      <c r="A411" s="44" t="s">
        <v>10636</v>
      </c>
      <c r="B411" s="14">
        <v>8809612851480</v>
      </c>
      <c r="C411" s="50" t="s">
        <v>10637</v>
      </c>
      <c r="D411" s="46" t="s">
        <v>10638</v>
      </c>
      <c r="E411" s="16">
        <v>3000</v>
      </c>
      <c r="F411" s="15">
        <v>0.59</v>
      </c>
      <c r="G411" s="47">
        <v>200</v>
      </c>
      <c r="H411" s="55">
        <f>Таблица624[[#This Row],[Коэфициент стоимости]]*Таблица624[[#This Row],[Розничная цена KRW]]</f>
        <v>1770</v>
      </c>
      <c r="I411" s="17" t="str">
        <f>IF($H$1="","Введите курс",Таблица624[[#This Row],[Оптовая цена KRW за 1шт]]/$H$1)</f>
        <v>Введите курс</v>
      </c>
      <c r="J411" s="48"/>
      <c r="K411" s="18">
        <f>Таблица624[[#This Row],[Заказ коробок ]]*Таблица624[[#This Row],[Кол-во шт в коробке]]</f>
        <v>0</v>
      </c>
      <c r="L411" s="54">
        <f>Таблица624[[#This Row],[Общее кол-во шт]]*Таблица624[[#This Row],[Оптовая цена KRW за 1шт]]</f>
        <v>0</v>
      </c>
      <c r="M411" s="19" t="str">
        <f>IFERROR(Таблица624[[#This Row],[Общее кол-во шт]]*Таблица624[[#This Row],[Оптовая цена USD за 1шт]],"")</f>
        <v/>
      </c>
      <c r="N411" s="49"/>
    </row>
    <row r="412" spans="1:14" ht="22.5" customHeight="1">
      <c r="A412" s="44" t="s">
        <v>10639</v>
      </c>
      <c r="B412" s="14">
        <v>8809612851497</v>
      </c>
      <c r="C412" s="50" t="s">
        <v>10640</v>
      </c>
      <c r="D412" s="46" t="s">
        <v>10641</v>
      </c>
      <c r="E412" s="16">
        <v>3000</v>
      </c>
      <c r="F412" s="15">
        <v>0.59</v>
      </c>
      <c r="G412" s="47">
        <v>200</v>
      </c>
      <c r="H412" s="55">
        <f>Таблица624[[#This Row],[Коэфициент стоимости]]*Таблица624[[#This Row],[Розничная цена KRW]]</f>
        <v>1770</v>
      </c>
      <c r="I412" s="17" t="str">
        <f>IF($H$1="","Введите курс",Таблица624[[#This Row],[Оптовая цена KRW за 1шт]]/$H$1)</f>
        <v>Введите курс</v>
      </c>
      <c r="J412" s="48"/>
      <c r="K412" s="18">
        <f>Таблица624[[#This Row],[Заказ коробок ]]*Таблица624[[#This Row],[Кол-во шт в коробке]]</f>
        <v>0</v>
      </c>
      <c r="L412" s="54">
        <f>Таблица624[[#This Row],[Общее кол-во шт]]*Таблица624[[#This Row],[Оптовая цена KRW за 1шт]]</f>
        <v>0</v>
      </c>
      <c r="M412" s="19" t="str">
        <f>IFERROR(Таблица624[[#This Row],[Общее кол-во шт]]*Таблица624[[#This Row],[Оптовая цена USD за 1шт]],"")</f>
        <v/>
      </c>
      <c r="N412" s="49"/>
    </row>
    <row r="413" spans="1:14" ht="22.5" customHeight="1">
      <c r="A413" s="44" t="s">
        <v>10642</v>
      </c>
      <c r="B413" s="14">
        <v>8809612851503</v>
      </c>
      <c r="C413" s="50" t="s">
        <v>10643</v>
      </c>
      <c r="D413" s="46" t="s">
        <v>10644</v>
      </c>
      <c r="E413" s="16">
        <v>3000</v>
      </c>
      <c r="F413" s="15">
        <v>0.59</v>
      </c>
      <c r="G413" s="47">
        <v>200</v>
      </c>
      <c r="H413" s="55">
        <f>Таблица624[[#This Row],[Коэфициент стоимости]]*Таблица624[[#This Row],[Розничная цена KRW]]</f>
        <v>1770</v>
      </c>
      <c r="I413" s="17" t="str">
        <f>IF($H$1="","Введите курс",Таблица624[[#This Row],[Оптовая цена KRW за 1шт]]/$H$1)</f>
        <v>Введите курс</v>
      </c>
      <c r="J413" s="48"/>
      <c r="K413" s="18">
        <f>Таблица624[[#This Row],[Заказ коробок ]]*Таблица624[[#This Row],[Кол-во шт в коробке]]</f>
        <v>0</v>
      </c>
      <c r="L413" s="54">
        <f>Таблица624[[#This Row],[Общее кол-во шт]]*Таблица624[[#This Row],[Оптовая цена KRW за 1шт]]</f>
        <v>0</v>
      </c>
      <c r="M413" s="19" t="str">
        <f>IFERROR(Таблица624[[#This Row],[Общее кол-во шт]]*Таблица624[[#This Row],[Оптовая цена USD за 1шт]],"")</f>
        <v/>
      </c>
      <c r="N413" s="49"/>
    </row>
    <row r="414" spans="1:14" ht="22.5" customHeight="1">
      <c r="A414" s="44" t="s">
        <v>10645</v>
      </c>
      <c r="B414" s="14">
        <v>8809612851510</v>
      </c>
      <c r="C414" s="50" t="s">
        <v>10646</v>
      </c>
      <c r="D414" s="46" t="s">
        <v>10647</v>
      </c>
      <c r="E414" s="16">
        <v>3000</v>
      </c>
      <c r="F414" s="15">
        <v>0.59</v>
      </c>
      <c r="G414" s="47">
        <v>200</v>
      </c>
      <c r="H414" s="55">
        <f>Таблица624[[#This Row],[Коэфициент стоимости]]*Таблица624[[#This Row],[Розничная цена KRW]]</f>
        <v>1770</v>
      </c>
      <c r="I414" s="17" t="str">
        <f>IF($H$1="","Введите курс",Таблица624[[#This Row],[Оптовая цена KRW за 1шт]]/$H$1)</f>
        <v>Введите курс</v>
      </c>
      <c r="J414" s="48"/>
      <c r="K414" s="18">
        <f>Таблица624[[#This Row],[Заказ коробок ]]*Таблица624[[#This Row],[Кол-во шт в коробке]]</f>
        <v>0</v>
      </c>
      <c r="L414" s="54">
        <f>Таблица624[[#This Row],[Общее кол-во шт]]*Таблица624[[#This Row],[Оптовая цена KRW за 1шт]]</f>
        <v>0</v>
      </c>
      <c r="M414" s="19" t="str">
        <f>IFERROR(Таблица624[[#This Row],[Общее кол-во шт]]*Таблица624[[#This Row],[Оптовая цена USD за 1шт]],"")</f>
        <v/>
      </c>
      <c r="N414" s="49"/>
    </row>
    <row r="415" spans="1:14" ht="22.5" customHeight="1">
      <c r="A415" s="44" t="s">
        <v>10648</v>
      </c>
      <c r="B415" s="14">
        <v>8809612851527</v>
      </c>
      <c r="C415" s="50" t="s">
        <v>10649</v>
      </c>
      <c r="D415" s="46" t="s">
        <v>10650</v>
      </c>
      <c r="E415" s="16">
        <v>3000</v>
      </c>
      <c r="F415" s="15">
        <v>0.59</v>
      </c>
      <c r="G415" s="47">
        <v>200</v>
      </c>
      <c r="H415" s="55">
        <f>Таблица624[[#This Row],[Коэфициент стоимости]]*Таблица624[[#This Row],[Розничная цена KRW]]</f>
        <v>1770</v>
      </c>
      <c r="I415" s="17" t="str">
        <f>IF($H$1="","Введите курс",Таблица624[[#This Row],[Оптовая цена KRW за 1шт]]/$H$1)</f>
        <v>Введите курс</v>
      </c>
      <c r="J415" s="48"/>
      <c r="K415" s="18">
        <f>Таблица624[[#This Row],[Заказ коробок ]]*Таблица624[[#This Row],[Кол-во шт в коробке]]</f>
        <v>0</v>
      </c>
      <c r="L415" s="54">
        <f>Таблица624[[#This Row],[Общее кол-во шт]]*Таблица624[[#This Row],[Оптовая цена KRW за 1шт]]</f>
        <v>0</v>
      </c>
      <c r="M415" s="19" t="str">
        <f>IFERROR(Таблица624[[#This Row],[Общее кол-во шт]]*Таблица624[[#This Row],[Оптовая цена USD за 1шт]],"")</f>
        <v/>
      </c>
      <c r="N415" s="49"/>
    </row>
    <row r="416" spans="1:14" ht="22.5" customHeight="1">
      <c r="A416" s="44" t="s">
        <v>10651</v>
      </c>
      <c r="B416" s="14">
        <v>8809612851534</v>
      </c>
      <c r="C416" s="50" t="s">
        <v>10652</v>
      </c>
      <c r="D416" s="46" t="s">
        <v>10653</v>
      </c>
      <c r="E416" s="16">
        <v>3000</v>
      </c>
      <c r="F416" s="15">
        <v>0.59</v>
      </c>
      <c r="G416" s="47">
        <v>200</v>
      </c>
      <c r="H416" s="55">
        <f>Таблица624[[#This Row],[Коэфициент стоимости]]*Таблица624[[#This Row],[Розничная цена KRW]]</f>
        <v>1770</v>
      </c>
      <c r="I416" s="17" t="str">
        <f>IF($H$1="","Введите курс",Таблица624[[#This Row],[Оптовая цена KRW за 1шт]]/$H$1)</f>
        <v>Введите курс</v>
      </c>
      <c r="J416" s="48"/>
      <c r="K416" s="18">
        <f>Таблица624[[#This Row],[Заказ коробок ]]*Таблица624[[#This Row],[Кол-во шт в коробке]]</f>
        <v>0</v>
      </c>
      <c r="L416" s="54">
        <f>Таблица624[[#This Row],[Общее кол-во шт]]*Таблица624[[#This Row],[Оптовая цена KRW за 1шт]]</f>
        <v>0</v>
      </c>
      <c r="M416" s="19" t="str">
        <f>IFERROR(Таблица624[[#This Row],[Общее кол-во шт]]*Таблица624[[#This Row],[Оптовая цена USD за 1шт]],"")</f>
        <v/>
      </c>
      <c r="N416" s="49"/>
    </row>
    <row r="417" spans="1:14" ht="22.5" customHeight="1">
      <c r="A417" s="44" t="s">
        <v>10654</v>
      </c>
      <c r="B417" s="14">
        <v>8809612851558</v>
      </c>
      <c r="C417" s="50" t="s">
        <v>10655</v>
      </c>
      <c r="D417" s="46" t="s">
        <v>10656</v>
      </c>
      <c r="E417" s="16">
        <v>3000</v>
      </c>
      <c r="F417" s="15">
        <v>0.59</v>
      </c>
      <c r="G417" s="47">
        <v>200</v>
      </c>
      <c r="H417" s="55">
        <f>Таблица624[[#This Row],[Коэфициент стоимости]]*Таблица624[[#This Row],[Розничная цена KRW]]</f>
        <v>1770</v>
      </c>
      <c r="I417" s="17" t="str">
        <f>IF($H$1="","Введите курс",Таблица624[[#This Row],[Оптовая цена KRW за 1шт]]/$H$1)</f>
        <v>Введите курс</v>
      </c>
      <c r="J417" s="48"/>
      <c r="K417" s="18">
        <f>Таблица624[[#This Row],[Заказ коробок ]]*Таблица624[[#This Row],[Кол-во шт в коробке]]</f>
        <v>0</v>
      </c>
      <c r="L417" s="54">
        <f>Таблица624[[#This Row],[Общее кол-во шт]]*Таблица624[[#This Row],[Оптовая цена KRW за 1шт]]</f>
        <v>0</v>
      </c>
      <c r="M417" s="19" t="str">
        <f>IFERROR(Таблица624[[#This Row],[Общее кол-во шт]]*Таблица624[[#This Row],[Оптовая цена USD за 1шт]],"")</f>
        <v/>
      </c>
      <c r="N417" s="49"/>
    </row>
    <row r="418" spans="1:14" ht="22.5" customHeight="1">
      <c r="A418" s="44" t="s">
        <v>10657</v>
      </c>
      <c r="B418" s="14">
        <v>8809612851565</v>
      </c>
      <c r="C418" s="50" t="s">
        <v>10658</v>
      </c>
      <c r="D418" s="46" t="s">
        <v>10659</v>
      </c>
      <c r="E418" s="16">
        <v>3000</v>
      </c>
      <c r="F418" s="15">
        <v>0.59</v>
      </c>
      <c r="G418" s="47">
        <v>200</v>
      </c>
      <c r="H418" s="55">
        <f>Таблица624[[#This Row],[Коэфициент стоимости]]*Таблица624[[#This Row],[Розничная цена KRW]]</f>
        <v>1770</v>
      </c>
      <c r="I418" s="17" t="str">
        <f>IF($H$1="","Введите курс",Таблица624[[#This Row],[Оптовая цена KRW за 1шт]]/$H$1)</f>
        <v>Введите курс</v>
      </c>
      <c r="J418" s="48"/>
      <c r="K418" s="18">
        <f>Таблица624[[#This Row],[Заказ коробок ]]*Таблица624[[#This Row],[Кол-во шт в коробке]]</f>
        <v>0</v>
      </c>
      <c r="L418" s="54">
        <f>Таблица624[[#This Row],[Общее кол-во шт]]*Таблица624[[#This Row],[Оптовая цена KRW за 1шт]]</f>
        <v>0</v>
      </c>
      <c r="M418" s="19" t="str">
        <f>IFERROR(Таблица624[[#This Row],[Общее кол-во шт]]*Таблица624[[#This Row],[Оптовая цена USD за 1шт]],"")</f>
        <v/>
      </c>
      <c r="N418" s="49"/>
    </row>
    <row r="419" spans="1:14" ht="22.5" customHeight="1">
      <c r="A419" s="44" t="s">
        <v>10660</v>
      </c>
      <c r="B419" s="14">
        <v>8809612851602</v>
      </c>
      <c r="C419" s="50" t="s">
        <v>10661</v>
      </c>
      <c r="D419" s="46" t="s">
        <v>10662</v>
      </c>
      <c r="E419" s="16">
        <v>3000</v>
      </c>
      <c r="F419" s="15">
        <v>0.59</v>
      </c>
      <c r="G419" s="47">
        <v>200</v>
      </c>
      <c r="H419" s="55">
        <f>Таблица624[[#This Row],[Коэфициент стоимости]]*Таблица624[[#This Row],[Розничная цена KRW]]</f>
        <v>1770</v>
      </c>
      <c r="I419" s="17" t="str">
        <f>IF($H$1="","Введите курс",Таблица624[[#This Row],[Оптовая цена KRW за 1шт]]/$H$1)</f>
        <v>Введите курс</v>
      </c>
      <c r="J419" s="48"/>
      <c r="K419" s="18">
        <f>Таблица624[[#This Row],[Заказ коробок ]]*Таблица624[[#This Row],[Кол-во шт в коробке]]</f>
        <v>0</v>
      </c>
      <c r="L419" s="54">
        <f>Таблица624[[#This Row],[Общее кол-во шт]]*Таблица624[[#This Row],[Оптовая цена KRW за 1шт]]</f>
        <v>0</v>
      </c>
      <c r="M419" s="19" t="str">
        <f>IFERROR(Таблица624[[#This Row],[Общее кол-во шт]]*Таблица624[[#This Row],[Оптовая цена USD за 1шт]],"")</f>
        <v/>
      </c>
      <c r="N419" s="49"/>
    </row>
    <row r="420" spans="1:14" ht="22.5" customHeight="1">
      <c r="A420" s="44" t="s">
        <v>10663</v>
      </c>
      <c r="B420" s="14">
        <v>8809612851619</v>
      </c>
      <c r="C420" s="50" t="s">
        <v>10664</v>
      </c>
      <c r="D420" s="46" t="s">
        <v>10665</v>
      </c>
      <c r="E420" s="16">
        <v>3000</v>
      </c>
      <c r="F420" s="15">
        <v>0.59</v>
      </c>
      <c r="G420" s="47">
        <v>200</v>
      </c>
      <c r="H420" s="55">
        <f>Таблица624[[#This Row],[Коэфициент стоимости]]*Таблица624[[#This Row],[Розничная цена KRW]]</f>
        <v>1770</v>
      </c>
      <c r="I420" s="17" t="str">
        <f>IF($H$1="","Введите курс",Таблица624[[#This Row],[Оптовая цена KRW за 1шт]]/$H$1)</f>
        <v>Введите курс</v>
      </c>
      <c r="J420" s="48"/>
      <c r="K420" s="18">
        <f>Таблица624[[#This Row],[Заказ коробок ]]*Таблица624[[#This Row],[Кол-во шт в коробке]]</f>
        <v>0</v>
      </c>
      <c r="L420" s="54">
        <f>Таблица624[[#This Row],[Общее кол-во шт]]*Таблица624[[#This Row],[Оптовая цена KRW за 1шт]]</f>
        <v>0</v>
      </c>
      <c r="M420" s="19" t="str">
        <f>IFERROR(Таблица624[[#This Row],[Общее кол-во шт]]*Таблица624[[#This Row],[Оптовая цена USD за 1шт]],"")</f>
        <v/>
      </c>
      <c r="N420" s="49"/>
    </row>
    <row r="421" spans="1:14" ht="22.5" customHeight="1">
      <c r="A421" s="44" t="s">
        <v>10666</v>
      </c>
      <c r="B421" s="14">
        <v>8809612851626</v>
      </c>
      <c r="C421" s="50" t="s">
        <v>10667</v>
      </c>
      <c r="D421" s="46" t="s">
        <v>10668</v>
      </c>
      <c r="E421" s="16">
        <v>3000</v>
      </c>
      <c r="F421" s="15">
        <v>0.59</v>
      </c>
      <c r="G421" s="47">
        <v>200</v>
      </c>
      <c r="H421" s="55">
        <f>Таблица624[[#This Row],[Коэфициент стоимости]]*Таблица624[[#This Row],[Розничная цена KRW]]</f>
        <v>1770</v>
      </c>
      <c r="I421" s="17" t="str">
        <f>IF($H$1="","Введите курс",Таблица624[[#This Row],[Оптовая цена KRW за 1шт]]/$H$1)</f>
        <v>Введите курс</v>
      </c>
      <c r="J421" s="48"/>
      <c r="K421" s="18">
        <f>Таблица624[[#This Row],[Заказ коробок ]]*Таблица624[[#This Row],[Кол-во шт в коробке]]</f>
        <v>0</v>
      </c>
      <c r="L421" s="54">
        <f>Таблица624[[#This Row],[Общее кол-во шт]]*Таблица624[[#This Row],[Оптовая цена KRW за 1шт]]</f>
        <v>0</v>
      </c>
      <c r="M421" s="19" t="str">
        <f>IFERROR(Таблица624[[#This Row],[Общее кол-во шт]]*Таблица624[[#This Row],[Оптовая цена USD за 1шт]],"")</f>
        <v/>
      </c>
      <c r="N421" s="49"/>
    </row>
    <row r="422" spans="1:14" ht="22.5" customHeight="1">
      <c r="A422" s="44" t="s">
        <v>10669</v>
      </c>
      <c r="B422" s="14">
        <v>8809612851633</v>
      </c>
      <c r="C422" s="50" t="s">
        <v>10670</v>
      </c>
      <c r="D422" s="46" t="s">
        <v>10671</v>
      </c>
      <c r="E422" s="16">
        <v>3000</v>
      </c>
      <c r="F422" s="15">
        <v>0.59</v>
      </c>
      <c r="G422" s="47">
        <v>200</v>
      </c>
      <c r="H422" s="55">
        <f>Таблица624[[#This Row],[Коэфициент стоимости]]*Таблица624[[#This Row],[Розничная цена KRW]]</f>
        <v>1770</v>
      </c>
      <c r="I422" s="17" t="str">
        <f>IF($H$1="","Введите курс",Таблица624[[#This Row],[Оптовая цена KRW за 1шт]]/$H$1)</f>
        <v>Введите курс</v>
      </c>
      <c r="J422" s="48"/>
      <c r="K422" s="18">
        <f>Таблица624[[#This Row],[Заказ коробок ]]*Таблица624[[#This Row],[Кол-во шт в коробке]]</f>
        <v>0</v>
      </c>
      <c r="L422" s="54">
        <f>Таблица624[[#This Row],[Общее кол-во шт]]*Таблица624[[#This Row],[Оптовая цена KRW за 1шт]]</f>
        <v>0</v>
      </c>
      <c r="M422" s="19" t="str">
        <f>IFERROR(Таблица624[[#This Row],[Общее кол-во шт]]*Таблица624[[#This Row],[Оптовая цена USD за 1шт]],"")</f>
        <v/>
      </c>
      <c r="N422" s="49"/>
    </row>
    <row r="423" spans="1:14" ht="22.5" customHeight="1">
      <c r="A423" s="44" t="s">
        <v>10672</v>
      </c>
      <c r="B423" s="14">
        <v>8809612851664</v>
      </c>
      <c r="C423" s="50" t="s">
        <v>10673</v>
      </c>
      <c r="D423" s="46" t="s">
        <v>10674</v>
      </c>
      <c r="E423" s="16">
        <v>3000</v>
      </c>
      <c r="F423" s="15">
        <v>0.59</v>
      </c>
      <c r="G423" s="47">
        <v>200</v>
      </c>
      <c r="H423" s="55">
        <f>Таблица624[[#This Row],[Коэфициент стоимости]]*Таблица624[[#This Row],[Розничная цена KRW]]</f>
        <v>1770</v>
      </c>
      <c r="I423" s="17" t="str">
        <f>IF($H$1="","Введите курс",Таблица624[[#This Row],[Оптовая цена KRW за 1шт]]/$H$1)</f>
        <v>Введите курс</v>
      </c>
      <c r="J423" s="48"/>
      <c r="K423" s="18">
        <f>Таблица624[[#This Row],[Заказ коробок ]]*Таблица624[[#This Row],[Кол-во шт в коробке]]</f>
        <v>0</v>
      </c>
      <c r="L423" s="54">
        <f>Таблица624[[#This Row],[Общее кол-во шт]]*Таблица624[[#This Row],[Оптовая цена KRW за 1шт]]</f>
        <v>0</v>
      </c>
      <c r="M423" s="19" t="str">
        <f>IFERROR(Таблица624[[#This Row],[Общее кол-во шт]]*Таблица624[[#This Row],[Оптовая цена USD за 1шт]],"")</f>
        <v/>
      </c>
      <c r="N423" s="49"/>
    </row>
    <row r="424" spans="1:14" ht="22.5" customHeight="1">
      <c r="A424" s="44" t="s">
        <v>10675</v>
      </c>
      <c r="B424" s="14">
        <v>8809612851671</v>
      </c>
      <c r="C424" s="50" t="s">
        <v>10676</v>
      </c>
      <c r="D424" s="46" t="s">
        <v>10677</v>
      </c>
      <c r="E424" s="16">
        <v>3000</v>
      </c>
      <c r="F424" s="15">
        <v>0.59</v>
      </c>
      <c r="G424" s="47">
        <v>200</v>
      </c>
      <c r="H424" s="55">
        <f>Таблица624[[#This Row],[Коэфициент стоимости]]*Таблица624[[#This Row],[Розничная цена KRW]]</f>
        <v>1770</v>
      </c>
      <c r="I424" s="17" t="str">
        <f>IF($H$1="","Введите курс",Таблица624[[#This Row],[Оптовая цена KRW за 1шт]]/$H$1)</f>
        <v>Введите курс</v>
      </c>
      <c r="J424" s="48"/>
      <c r="K424" s="18">
        <f>Таблица624[[#This Row],[Заказ коробок ]]*Таблица624[[#This Row],[Кол-во шт в коробке]]</f>
        <v>0</v>
      </c>
      <c r="L424" s="54">
        <f>Таблица624[[#This Row],[Общее кол-во шт]]*Таблица624[[#This Row],[Оптовая цена KRW за 1шт]]</f>
        <v>0</v>
      </c>
      <c r="M424" s="19" t="str">
        <f>IFERROR(Таблица624[[#This Row],[Общее кол-во шт]]*Таблица624[[#This Row],[Оптовая цена USD за 1шт]],"")</f>
        <v/>
      </c>
      <c r="N424" s="49"/>
    </row>
    <row r="425" spans="1:14" ht="22.5" customHeight="1">
      <c r="A425" s="44" t="s">
        <v>10678</v>
      </c>
      <c r="B425" s="14">
        <v>8809612851688</v>
      </c>
      <c r="C425" s="50" t="s">
        <v>10679</v>
      </c>
      <c r="D425" s="46" t="s">
        <v>10680</v>
      </c>
      <c r="E425" s="16">
        <v>3000</v>
      </c>
      <c r="F425" s="15">
        <v>0.59</v>
      </c>
      <c r="G425" s="47">
        <v>200</v>
      </c>
      <c r="H425" s="55">
        <f>Таблица624[[#This Row],[Коэфициент стоимости]]*Таблица624[[#This Row],[Розничная цена KRW]]</f>
        <v>1770</v>
      </c>
      <c r="I425" s="17" t="str">
        <f>IF($H$1="","Введите курс",Таблица624[[#This Row],[Оптовая цена KRW за 1шт]]/$H$1)</f>
        <v>Введите курс</v>
      </c>
      <c r="J425" s="48"/>
      <c r="K425" s="18">
        <f>Таблица624[[#This Row],[Заказ коробок ]]*Таблица624[[#This Row],[Кол-во шт в коробке]]</f>
        <v>0</v>
      </c>
      <c r="L425" s="54">
        <f>Таблица624[[#This Row],[Общее кол-во шт]]*Таблица624[[#This Row],[Оптовая цена KRW за 1шт]]</f>
        <v>0</v>
      </c>
      <c r="M425" s="19" t="str">
        <f>IFERROR(Таблица624[[#This Row],[Общее кол-во шт]]*Таблица624[[#This Row],[Оптовая цена USD за 1шт]],"")</f>
        <v/>
      </c>
      <c r="N425" s="49"/>
    </row>
    <row r="426" spans="1:14" ht="22.5" customHeight="1">
      <c r="A426" s="44" t="s">
        <v>10681</v>
      </c>
      <c r="B426" s="14">
        <v>8809612851695</v>
      </c>
      <c r="C426" s="50" t="s">
        <v>10682</v>
      </c>
      <c r="D426" s="46" t="s">
        <v>10683</v>
      </c>
      <c r="E426" s="16">
        <v>3000</v>
      </c>
      <c r="F426" s="15">
        <v>0.59</v>
      </c>
      <c r="G426" s="47">
        <v>200</v>
      </c>
      <c r="H426" s="55">
        <f>Таблица624[[#This Row],[Коэфициент стоимости]]*Таблица624[[#This Row],[Розничная цена KRW]]</f>
        <v>1770</v>
      </c>
      <c r="I426" s="17" t="str">
        <f>IF($H$1="","Введите курс",Таблица624[[#This Row],[Оптовая цена KRW за 1шт]]/$H$1)</f>
        <v>Введите курс</v>
      </c>
      <c r="J426" s="48"/>
      <c r="K426" s="18">
        <f>Таблица624[[#This Row],[Заказ коробок ]]*Таблица624[[#This Row],[Кол-во шт в коробке]]</f>
        <v>0</v>
      </c>
      <c r="L426" s="54">
        <f>Таблица624[[#This Row],[Общее кол-во шт]]*Таблица624[[#This Row],[Оптовая цена KRW за 1шт]]</f>
        <v>0</v>
      </c>
      <c r="M426" s="19" t="str">
        <f>IFERROR(Таблица624[[#This Row],[Общее кол-во шт]]*Таблица624[[#This Row],[Оптовая цена USD за 1шт]],"")</f>
        <v/>
      </c>
      <c r="N426" s="49"/>
    </row>
    <row r="427" spans="1:14" ht="22.5" customHeight="1">
      <c r="A427" s="44" t="s">
        <v>10684</v>
      </c>
      <c r="B427" s="14">
        <v>8809652897509</v>
      </c>
      <c r="C427" s="50" t="s">
        <v>10685</v>
      </c>
      <c r="D427" s="46" t="s">
        <v>10686</v>
      </c>
      <c r="E427" s="16">
        <v>11000</v>
      </c>
      <c r="F427" s="15">
        <v>0.59</v>
      </c>
      <c r="G427" s="47">
        <v>370</v>
      </c>
      <c r="H427" s="55">
        <f>Таблица624[[#This Row],[Коэфициент стоимости]]*Таблица624[[#This Row],[Розничная цена KRW]]</f>
        <v>6490</v>
      </c>
      <c r="I427" s="17" t="str">
        <f>IF($H$1="","Введите курс",Таблица624[[#This Row],[Оптовая цена KRW за 1шт]]/$H$1)</f>
        <v>Введите курс</v>
      </c>
      <c r="J427" s="48"/>
      <c r="K427" s="18">
        <f>Таблица624[[#This Row],[Заказ коробок ]]*Таблица624[[#This Row],[Кол-во шт в коробке]]</f>
        <v>0</v>
      </c>
      <c r="L427" s="54">
        <f>Таблица624[[#This Row],[Общее кол-во шт]]*Таблица624[[#This Row],[Оптовая цена KRW за 1шт]]</f>
        <v>0</v>
      </c>
      <c r="M427" s="19" t="str">
        <f>IFERROR(Таблица624[[#This Row],[Общее кол-во шт]]*Таблица624[[#This Row],[Оптовая цена USD за 1шт]],"")</f>
        <v/>
      </c>
      <c r="N427" s="49"/>
    </row>
    <row r="428" spans="1:14" ht="22.5" customHeight="1">
      <c r="A428" s="44" t="s">
        <v>10687</v>
      </c>
      <c r="B428" s="14">
        <v>8809652875514</v>
      </c>
      <c r="C428" s="50" t="s">
        <v>10688</v>
      </c>
      <c r="D428" s="46" t="s">
        <v>10689</v>
      </c>
      <c r="E428" s="16">
        <v>5500</v>
      </c>
      <c r="F428" s="15">
        <v>0.59</v>
      </c>
      <c r="G428" s="47">
        <v>1068</v>
      </c>
      <c r="H428" s="55">
        <f>Таблица624[[#This Row],[Коэфициент стоимости]]*Таблица624[[#This Row],[Розничная цена KRW]]</f>
        <v>3245</v>
      </c>
      <c r="I428" s="17" t="str">
        <f>IF($H$1="","Введите курс",Таблица624[[#This Row],[Оптовая цена KRW за 1шт]]/$H$1)</f>
        <v>Введите курс</v>
      </c>
      <c r="J428" s="48"/>
      <c r="K428" s="18">
        <f>Таблица624[[#This Row],[Заказ коробок ]]*Таблица624[[#This Row],[Кол-во шт в коробке]]</f>
        <v>0</v>
      </c>
      <c r="L428" s="54">
        <f>Таблица624[[#This Row],[Общее кол-во шт]]*Таблица624[[#This Row],[Оптовая цена KRW за 1шт]]</f>
        <v>0</v>
      </c>
      <c r="M428" s="19" t="str">
        <f>IFERROR(Таблица624[[#This Row],[Общее кол-во шт]]*Таблица624[[#This Row],[Оптовая цена USD за 1шт]],"")</f>
        <v/>
      </c>
      <c r="N428" s="49"/>
    </row>
    <row r="429" spans="1:14" ht="22.5" customHeight="1">
      <c r="A429" s="44" t="s">
        <v>10690</v>
      </c>
      <c r="B429" s="14">
        <v>8809652875521</v>
      </c>
      <c r="C429" s="50" t="s">
        <v>10691</v>
      </c>
      <c r="D429" s="46" t="s">
        <v>10692</v>
      </c>
      <c r="E429" s="16">
        <v>5500</v>
      </c>
      <c r="F429" s="15">
        <v>0.59</v>
      </c>
      <c r="G429" s="47">
        <v>1068</v>
      </c>
      <c r="H429" s="55">
        <f>Таблица624[[#This Row],[Коэфициент стоимости]]*Таблица624[[#This Row],[Розничная цена KRW]]</f>
        <v>3245</v>
      </c>
      <c r="I429" s="17" t="str">
        <f>IF($H$1="","Введите курс",Таблица624[[#This Row],[Оптовая цена KRW за 1шт]]/$H$1)</f>
        <v>Введите курс</v>
      </c>
      <c r="J429" s="48"/>
      <c r="K429" s="18">
        <f>Таблица624[[#This Row],[Заказ коробок ]]*Таблица624[[#This Row],[Кол-во шт в коробке]]</f>
        <v>0</v>
      </c>
      <c r="L429" s="54">
        <f>Таблица624[[#This Row],[Общее кол-во шт]]*Таблица624[[#This Row],[Оптовая цена KRW за 1шт]]</f>
        <v>0</v>
      </c>
      <c r="M429" s="19" t="str">
        <f>IFERROR(Таблица624[[#This Row],[Общее кол-во шт]]*Таблица624[[#This Row],[Оптовая цена USD за 1шт]],"")</f>
        <v/>
      </c>
      <c r="N429" s="49"/>
    </row>
    <row r="430" spans="1:14" ht="22.5" customHeight="1">
      <c r="A430" s="44" t="s">
        <v>10693</v>
      </c>
      <c r="B430" s="14">
        <v>8809707277324</v>
      </c>
      <c r="C430" s="50" t="s">
        <v>10694</v>
      </c>
      <c r="D430" s="46" t="s">
        <v>10695</v>
      </c>
      <c r="E430" s="16">
        <v>16000</v>
      </c>
      <c r="F430" s="15">
        <v>0.59</v>
      </c>
      <c r="G430" s="47">
        <v>360</v>
      </c>
      <c r="H430" s="55">
        <f>Таблица624[[#This Row],[Коэфициент стоимости]]*Таблица624[[#This Row],[Розничная цена KRW]]</f>
        <v>9440</v>
      </c>
      <c r="I430" s="17" t="str">
        <f>IF($H$1="","Введите курс",Таблица624[[#This Row],[Оптовая цена KRW за 1шт]]/$H$1)</f>
        <v>Введите курс</v>
      </c>
      <c r="J430" s="48"/>
      <c r="K430" s="18">
        <f>Таблица624[[#This Row],[Заказ коробок ]]*Таблица624[[#This Row],[Кол-во шт в коробке]]</f>
        <v>0</v>
      </c>
      <c r="L430" s="54">
        <f>Таблица624[[#This Row],[Общее кол-во шт]]*Таблица624[[#This Row],[Оптовая цена KRW за 1шт]]</f>
        <v>0</v>
      </c>
      <c r="M430" s="19" t="str">
        <f>IFERROR(Таблица624[[#This Row],[Общее кол-во шт]]*Таблица624[[#This Row],[Оптовая цена USD за 1шт]],"")</f>
        <v/>
      </c>
      <c r="N430" s="49"/>
    </row>
    <row r="431" spans="1:14" ht="22.5" customHeight="1">
      <c r="A431" s="44" t="s">
        <v>10696</v>
      </c>
      <c r="B431" s="14">
        <v>8809707277331</v>
      </c>
      <c r="C431" s="50" t="s">
        <v>10697</v>
      </c>
      <c r="D431" s="46" t="s">
        <v>10698</v>
      </c>
      <c r="E431" s="16">
        <v>16000</v>
      </c>
      <c r="F431" s="15">
        <v>0.59</v>
      </c>
      <c r="G431" s="47">
        <v>360</v>
      </c>
      <c r="H431" s="55">
        <f>Таблица624[[#This Row],[Коэфициент стоимости]]*Таблица624[[#This Row],[Розничная цена KRW]]</f>
        <v>9440</v>
      </c>
      <c r="I431" s="17" t="str">
        <f>IF($H$1="","Введите курс",Таблица624[[#This Row],[Оптовая цена KRW за 1шт]]/$H$1)</f>
        <v>Введите курс</v>
      </c>
      <c r="J431" s="48"/>
      <c r="K431" s="18">
        <f>Таблица624[[#This Row],[Заказ коробок ]]*Таблица624[[#This Row],[Кол-во шт в коробке]]</f>
        <v>0</v>
      </c>
      <c r="L431" s="54">
        <f>Таблица624[[#This Row],[Общее кол-во шт]]*Таблица624[[#This Row],[Оптовая цена KRW за 1шт]]</f>
        <v>0</v>
      </c>
      <c r="M431" s="19" t="str">
        <f>IFERROR(Таблица624[[#This Row],[Общее кол-во шт]]*Таблица624[[#This Row],[Оптовая цена USD за 1шт]],"")</f>
        <v/>
      </c>
      <c r="N431" s="49"/>
    </row>
    <row r="432" spans="1:14" ht="22.5" customHeight="1">
      <c r="A432" s="44" t="s">
        <v>10699</v>
      </c>
      <c r="B432" s="14">
        <v>8809707277348</v>
      </c>
      <c r="C432" s="50" t="s">
        <v>10700</v>
      </c>
      <c r="D432" s="46" t="s">
        <v>10701</v>
      </c>
      <c r="E432" s="16">
        <v>16000</v>
      </c>
      <c r="F432" s="15">
        <v>0.59</v>
      </c>
      <c r="G432" s="47">
        <v>360</v>
      </c>
      <c r="H432" s="55">
        <f>Таблица624[[#This Row],[Коэфициент стоимости]]*Таблица624[[#This Row],[Розничная цена KRW]]</f>
        <v>9440</v>
      </c>
      <c r="I432" s="17" t="str">
        <f>IF($H$1="","Введите курс",Таблица624[[#This Row],[Оптовая цена KRW за 1шт]]/$H$1)</f>
        <v>Введите курс</v>
      </c>
      <c r="J432" s="48"/>
      <c r="K432" s="18">
        <f>Таблица624[[#This Row],[Заказ коробок ]]*Таблица624[[#This Row],[Кол-во шт в коробке]]</f>
        <v>0</v>
      </c>
      <c r="L432" s="54">
        <f>Таблица624[[#This Row],[Общее кол-во шт]]*Таблица624[[#This Row],[Оптовая цена KRW за 1шт]]</f>
        <v>0</v>
      </c>
      <c r="M432" s="19" t="str">
        <f>IFERROR(Таблица624[[#This Row],[Общее кол-во шт]]*Таблица624[[#This Row],[Оптовая цена USD за 1шт]],"")</f>
        <v/>
      </c>
      <c r="N432" s="49"/>
    </row>
    <row r="433" spans="1:14" ht="22.5" customHeight="1">
      <c r="A433" s="44" t="s">
        <v>10702</v>
      </c>
      <c r="B433" s="14">
        <v>8809707277355</v>
      </c>
      <c r="C433" s="50" t="s">
        <v>10703</v>
      </c>
      <c r="D433" s="46" t="s">
        <v>10704</v>
      </c>
      <c r="E433" s="16">
        <v>16000</v>
      </c>
      <c r="F433" s="15">
        <v>0.59</v>
      </c>
      <c r="G433" s="47">
        <v>360</v>
      </c>
      <c r="H433" s="55">
        <f>Таблица624[[#This Row],[Коэфициент стоимости]]*Таблица624[[#This Row],[Розничная цена KRW]]</f>
        <v>9440</v>
      </c>
      <c r="I433" s="17" t="str">
        <f>IF($H$1="","Введите курс",Таблица624[[#This Row],[Оптовая цена KRW за 1шт]]/$H$1)</f>
        <v>Введите курс</v>
      </c>
      <c r="J433" s="48"/>
      <c r="K433" s="18">
        <f>Таблица624[[#This Row],[Заказ коробок ]]*Таблица624[[#This Row],[Кол-во шт в коробке]]</f>
        <v>0</v>
      </c>
      <c r="L433" s="54">
        <f>Таблица624[[#This Row],[Общее кол-во шт]]*Таблица624[[#This Row],[Оптовая цена KRW за 1шт]]</f>
        <v>0</v>
      </c>
      <c r="M433" s="19" t="str">
        <f>IFERROR(Таблица624[[#This Row],[Общее кол-во шт]]*Таблица624[[#This Row],[Оптовая цена USD за 1шт]],"")</f>
        <v/>
      </c>
      <c r="N433" s="49"/>
    </row>
    <row r="434" spans="1:14" ht="22.5" customHeight="1">
      <c r="A434" s="44" t="s">
        <v>10705</v>
      </c>
      <c r="B434" s="14">
        <v>8809707277362</v>
      </c>
      <c r="C434" s="50" t="s">
        <v>10706</v>
      </c>
      <c r="D434" s="46" t="s">
        <v>10707</v>
      </c>
      <c r="E434" s="16">
        <v>16000</v>
      </c>
      <c r="F434" s="15">
        <v>0.59</v>
      </c>
      <c r="G434" s="47">
        <v>360</v>
      </c>
      <c r="H434" s="55">
        <f>Таблица624[[#This Row],[Коэфициент стоимости]]*Таблица624[[#This Row],[Розничная цена KRW]]</f>
        <v>9440</v>
      </c>
      <c r="I434" s="17" t="str">
        <f>IF($H$1="","Введите курс",Таблица624[[#This Row],[Оптовая цена KRW за 1шт]]/$H$1)</f>
        <v>Введите курс</v>
      </c>
      <c r="J434" s="48"/>
      <c r="K434" s="18">
        <f>Таблица624[[#This Row],[Заказ коробок ]]*Таблица624[[#This Row],[Кол-во шт в коробке]]</f>
        <v>0</v>
      </c>
      <c r="L434" s="54">
        <f>Таблица624[[#This Row],[Общее кол-во шт]]*Таблица624[[#This Row],[Оптовая цена KRW за 1шт]]</f>
        <v>0</v>
      </c>
      <c r="M434" s="19" t="str">
        <f>IFERROR(Таблица624[[#This Row],[Общее кол-во шт]]*Таблица624[[#This Row],[Оптовая цена USD за 1шт]],"")</f>
        <v/>
      </c>
      <c r="N434" s="49"/>
    </row>
    <row r="435" spans="1:14" ht="22.5" customHeight="1">
      <c r="A435" s="44" t="s">
        <v>10708</v>
      </c>
      <c r="B435" s="14">
        <v>8809707277379</v>
      </c>
      <c r="C435" s="50" t="s">
        <v>10709</v>
      </c>
      <c r="D435" s="46" t="s">
        <v>10710</v>
      </c>
      <c r="E435" s="16">
        <v>16000</v>
      </c>
      <c r="F435" s="15">
        <v>0.59</v>
      </c>
      <c r="G435" s="47">
        <v>360</v>
      </c>
      <c r="H435" s="55">
        <f>Таблица624[[#This Row],[Коэфициент стоимости]]*Таблица624[[#This Row],[Розничная цена KRW]]</f>
        <v>9440</v>
      </c>
      <c r="I435" s="17" t="str">
        <f>IF($H$1="","Введите курс",Таблица624[[#This Row],[Оптовая цена KRW за 1шт]]/$H$1)</f>
        <v>Введите курс</v>
      </c>
      <c r="J435" s="48"/>
      <c r="K435" s="18">
        <f>Таблица624[[#This Row],[Заказ коробок ]]*Таблица624[[#This Row],[Кол-во шт в коробке]]</f>
        <v>0</v>
      </c>
      <c r="L435" s="54">
        <f>Таблица624[[#This Row],[Общее кол-во шт]]*Таблица624[[#This Row],[Оптовая цена KRW за 1шт]]</f>
        <v>0</v>
      </c>
      <c r="M435" s="19" t="str">
        <f>IFERROR(Таблица624[[#This Row],[Общее кол-во шт]]*Таблица624[[#This Row],[Оптовая цена USD за 1шт]],"")</f>
        <v/>
      </c>
      <c r="N435" s="49"/>
    </row>
    <row r="436" spans="1:14" ht="22.5" customHeight="1">
      <c r="A436" s="44" t="s">
        <v>10711</v>
      </c>
      <c r="B436" s="14">
        <v>8809707277386</v>
      </c>
      <c r="C436" s="50" t="s">
        <v>10712</v>
      </c>
      <c r="D436" s="46" t="s">
        <v>10713</v>
      </c>
      <c r="E436" s="16">
        <v>16000</v>
      </c>
      <c r="F436" s="15">
        <v>0.59</v>
      </c>
      <c r="G436" s="47">
        <v>360</v>
      </c>
      <c r="H436" s="55">
        <f>Таблица624[[#This Row],[Коэфициент стоимости]]*Таблица624[[#This Row],[Розничная цена KRW]]</f>
        <v>9440</v>
      </c>
      <c r="I436" s="17" t="str">
        <f>IF($H$1="","Введите курс",Таблица624[[#This Row],[Оптовая цена KRW за 1шт]]/$H$1)</f>
        <v>Введите курс</v>
      </c>
      <c r="J436" s="48"/>
      <c r="K436" s="18">
        <f>Таблица624[[#This Row],[Заказ коробок ]]*Таблица624[[#This Row],[Кол-во шт в коробке]]</f>
        <v>0</v>
      </c>
      <c r="L436" s="54">
        <f>Таблица624[[#This Row],[Общее кол-во шт]]*Таблица624[[#This Row],[Оптовая цена KRW за 1шт]]</f>
        <v>0</v>
      </c>
      <c r="M436" s="19" t="str">
        <f>IFERROR(Таблица624[[#This Row],[Общее кол-во шт]]*Таблица624[[#This Row],[Оптовая цена USD за 1шт]],"")</f>
        <v/>
      </c>
      <c r="N436" s="49"/>
    </row>
    <row r="437" spans="1:14" ht="22.5" customHeight="1">
      <c r="A437" s="44" t="s">
        <v>10714</v>
      </c>
      <c r="B437" s="14">
        <v>8809707277393</v>
      </c>
      <c r="C437" s="50" t="s">
        <v>10715</v>
      </c>
      <c r="D437" s="46" t="s">
        <v>10716</v>
      </c>
      <c r="E437" s="16">
        <v>16000</v>
      </c>
      <c r="F437" s="15">
        <v>0.59</v>
      </c>
      <c r="G437" s="47">
        <v>360</v>
      </c>
      <c r="H437" s="55">
        <f>Таблица624[[#This Row],[Коэфициент стоимости]]*Таблица624[[#This Row],[Розничная цена KRW]]</f>
        <v>9440</v>
      </c>
      <c r="I437" s="17" t="str">
        <f>IF($H$1="","Введите курс",Таблица624[[#This Row],[Оптовая цена KRW за 1шт]]/$H$1)</f>
        <v>Введите курс</v>
      </c>
      <c r="J437" s="48"/>
      <c r="K437" s="18">
        <f>Таблица624[[#This Row],[Заказ коробок ]]*Таблица624[[#This Row],[Кол-во шт в коробке]]</f>
        <v>0</v>
      </c>
      <c r="L437" s="54">
        <f>Таблица624[[#This Row],[Общее кол-во шт]]*Таблица624[[#This Row],[Оптовая цена KRW за 1шт]]</f>
        <v>0</v>
      </c>
      <c r="M437" s="19" t="str">
        <f>IFERROR(Таблица624[[#This Row],[Общее кол-во шт]]*Таблица624[[#This Row],[Оптовая цена USD за 1шт]],"")</f>
        <v/>
      </c>
      <c r="N437" s="49"/>
    </row>
    <row r="438" spans="1:14" ht="22.5" customHeight="1">
      <c r="A438" s="44" t="s">
        <v>10717</v>
      </c>
      <c r="B438" s="14">
        <v>8809612852548</v>
      </c>
      <c r="C438" s="50" t="s">
        <v>10718</v>
      </c>
      <c r="D438" s="46" t="s">
        <v>10719</v>
      </c>
      <c r="E438" s="16">
        <v>13000</v>
      </c>
      <c r="F438" s="15">
        <v>0.59</v>
      </c>
      <c r="G438" s="47">
        <v>400</v>
      </c>
      <c r="H438" s="55">
        <f>Таблица624[[#This Row],[Коэфициент стоимости]]*Таблица624[[#This Row],[Розничная цена KRW]]</f>
        <v>7670</v>
      </c>
      <c r="I438" s="17" t="str">
        <f>IF($H$1="","Введите курс",Таблица624[[#This Row],[Оптовая цена KRW за 1шт]]/$H$1)</f>
        <v>Введите курс</v>
      </c>
      <c r="J438" s="48"/>
      <c r="K438" s="18">
        <f>Таблица624[[#This Row],[Заказ коробок ]]*Таблица624[[#This Row],[Кол-во шт в коробке]]</f>
        <v>0</v>
      </c>
      <c r="L438" s="54">
        <f>Таблица624[[#This Row],[Общее кол-во шт]]*Таблица624[[#This Row],[Оптовая цена KRW за 1шт]]</f>
        <v>0</v>
      </c>
      <c r="M438" s="19" t="str">
        <f>IFERROR(Таблица624[[#This Row],[Общее кол-во шт]]*Таблица624[[#This Row],[Оптовая цена USD за 1шт]],"")</f>
        <v/>
      </c>
      <c r="N438" s="49"/>
    </row>
    <row r="439" spans="1:14" ht="22.5" customHeight="1">
      <c r="A439" s="44" t="s">
        <v>10720</v>
      </c>
      <c r="B439" s="14">
        <v>8809612853880</v>
      </c>
      <c r="C439" s="50" t="s">
        <v>10721</v>
      </c>
      <c r="D439" s="46" t="s">
        <v>10722</v>
      </c>
      <c r="E439" s="16">
        <v>13000</v>
      </c>
      <c r="F439" s="15">
        <v>0.59</v>
      </c>
      <c r="G439" s="47">
        <v>400</v>
      </c>
      <c r="H439" s="55">
        <f>Таблица624[[#This Row],[Коэфициент стоимости]]*Таблица624[[#This Row],[Розничная цена KRW]]</f>
        <v>7670</v>
      </c>
      <c r="I439" s="17" t="str">
        <f>IF($H$1="","Введите курс",Таблица624[[#This Row],[Оптовая цена KRW за 1шт]]/$H$1)</f>
        <v>Введите курс</v>
      </c>
      <c r="J439" s="48"/>
      <c r="K439" s="18">
        <f>Таблица624[[#This Row],[Заказ коробок ]]*Таблица624[[#This Row],[Кол-во шт в коробке]]</f>
        <v>0</v>
      </c>
      <c r="L439" s="54">
        <f>Таблица624[[#This Row],[Общее кол-во шт]]*Таблица624[[#This Row],[Оптовая цена KRW за 1шт]]</f>
        <v>0</v>
      </c>
      <c r="M439" s="19" t="str">
        <f>IFERROR(Таблица624[[#This Row],[Общее кол-во шт]]*Таблица624[[#This Row],[Оптовая цена USD за 1шт]],"")</f>
        <v/>
      </c>
      <c r="N439" s="49"/>
    </row>
    <row r="440" spans="1:14" ht="22.5" customHeight="1">
      <c r="A440" s="44" t="s">
        <v>10723</v>
      </c>
      <c r="B440" s="14">
        <v>8809612853873</v>
      </c>
      <c r="C440" s="50" t="s">
        <v>10724</v>
      </c>
      <c r="D440" s="46" t="s">
        <v>10725</v>
      </c>
      <c r="E440" s="16">
        <v>13000</v>
      </c>
      <c r="F440" s="15">
        <v>0.59</v>
      </c>
      <c r="G440" s="47">
        <v>400</v>
      </c>
      <c r="H440" s="55">
        <f>Таблица624[[#This Row],[Коэфициент стоимости]]*Таблица624[[#This Row],[Розничная цена KRW]]</f>
        <v>7670</v>
      </c>
      <c r="I440" s="17" t="str">
        <f>IF($H$1="","Введите курс",Таблица624[[#This Row],[Оптовая цена KRW за 1шт]]/$H$1)</f>
        <v>Введите курс</v>
      </c>
      <c r="J440" s="48"/>
      <c r="K440" s="18">
        <f>Таблица624[[#This Row],[Заказ коробок ]]*Таблица624[[#This Row],[Кол-во шт в коробке]]</f>
        <v>0</v>
      </c>
      <c r="L440" s="54">
        <f>Таблица624[[#This Row],[Общее кол-во шт]]*Таблица624[[#This Row],[Оптовая цена KRW за 1шт]]</f>
        <v>0</v>
      </c>
      <c r="M440" s="19" t="str">
        <f>IFERROR(Таблица624[[#This Row],[Общее кол-во шт]]*Таблица624[[#This Row],[Оптовая цена USD за 1шт]],"")</f>
        <v/>
      </c>
      <c r="N440" s="49"/>
    </row>
    <row r="441" spans="1:14" ht="22.5" customHeight="1">
      <c r="A441" s="44" t="s">
        <v>10726</v>
      </c>
      <c r="B441" s="14">
        <v>8809612853866</v>
      </c>
      <c r="C441" s="50" t="s">
        <v>10727</v>
      </c>
      <c r="D441" s="46" t="s">
        <v>10728</v>
      </c>
      <c r="E441" s="16">
        <v>13000</v>
      </c>
      <c r="F441" s="15">
        <v>0.59</v>
      </c>
      <c r="G441" s="47">
        <v>400</v>
      </c>
      <c r="H441" s="55">
        <f>Таблица624[[#This Row],[Коэфициент стоимости]]*Таблица624[[#This Row],[Розничная цена KRW]]</f>
        <v>7670</v>
      </c>
      <c r="I441" s="17" t="str">
        <f>IF($H$1="","Введите курс",Таблица624[[#This Row],[Оптовая цена KRW за 1шт]]/$H$1)</f>
        <v>Введите курс</v>
      </c>
      <c r="J441" s="48"/>
      <c r="K441" s="18">
        <f>Таблица624[[#This Row],[Заказ коробок ]]*Таблица624[[#This Row],[Кол-во шт в коробке]]</f>
        <v>0</v>
      </c>
      <c r="L441" s="54">
        <f>Таблица624[[#This Row],[Общее кол-во шт]]*Таблица624[[#This Row],[Оптовая цена KRW за 1шт]]</f>
        <v>0</v>
      </c>
      <c r="M441" s="19" t="str">
        <f>IFERROR(Таблица624[[#This Row],[Общее кол-во шт]]*Таблица624[[#This Row],[Оптовая цена USD за 1шт]],"")</f>
        <v/>
      </c>
      <c r="N441" s="49"/>
    </row>
    <row r="442" spans="1:14" ht="22.5" customHeight="1">
      <c r="A442" s="44" t="s">
        <v>10729</v>
      </c>
      <c r="B442" s="14">
        <v>8809612853859</v>
      </c>
      <c r="C442" s="50" t="s">
        <v>10730</v>
      </c>
      <c r="D442" s="46" t="s">
        <v>10731</v>
      </c>
      <c r="E442" s="16">
        <v>13000</v>
      </c>
      <c r="F442" s="15">
        <v>0.59</v>
      </c>
      <c r="G442" s="47">
        <v>400</v>
      </c>
      <c r="H442" s="55">
        <f>Таблица624[[#This Row],[Коэфициент стоимости]]*Таблица624[[#This Row],[Розничная цена KRW]]</f>
        <v>7670</v>
      </c>
      <c r="I442" s="17" t="str">
        <f>IF($H$1="","Введите курс",Таблица624[[#This Row],[Оптовая цена KRW за 1шт]]/$H$1)</f>
        <v>Введите курс</v>
      </c>
      <c r="J442" s="48"/>
      <c r="K442" s="18">
        <f>Таблица624[[#This Row],[Заказ коробок ]]*Таблица624[[#This Row],[Кол-во шт в коробке]]</f>
        <v>0</v>
      </c>
      <c r="L442" s="54">
        <f>Таблица624[[#This Row],[Общее кол-во шт]]*Таблица624[[#This Row],[Оптовая цена KRW за 1шт]]</f>
        <v>0</v>
      </c>
      <c r="M442" s="19" t="str">
        <f>IFERROR(Таблица624[[#This Row],[Общее кол-во шт]]*Таблица624[[#This Row],[Оптовая цена USD за 1шт]],"")</f>
        <v/>
      </c>
      <c r="N442" s="49"/>
    </row>
    <row r="443" spans="1:14" ht="22.5" customHeight="1">
      <c r="A443" s="44" t="s">
        <v>10732</v>
      </c>
      <c r="B443" s="14">
        <v>8809612853842</v>
      </c>
      <c r="C443" s="50" t="s">
        <v>10733</v>
      </c>
      <c r="D443" s="46" t="s">
        <v>10734</v>
      </c>
      <c r="E443" s="16">
        <v>13000</v>
      </c>
      <c r="F443" s="15">
        <v>0.59</v>
      </c>
      <c r="G443" s="47">
        <v>400</v>
      </c>
      <c r="H443" s="55">
        <f>Таблица624[[#This Row],[Коэфициент стоимости]]*Таблица624[[#This Row],[Розничная цена KRW]]</f>
        <v>7670</v>
      </c>
      <c r="I443" s="17" t="str">
        <f>IF($H$1="","Введите курс",Таблица624[[#This Row],[Оптовая цена KRW за 1шт]]/$H$1)</f>
        <v>Введите курс</v>
      </c>
      <c r="J443" s="48"/>
      <c r="K443" s="18">
        <f>Таблица624[[#This Row],[Заказ коробок ]]*Таблица624[[#This Row],[Кол-во шт в коробке]]</f>
        <v>0</v>
      </c>
      <c r="L443" s="54">
        <f>Таблица624[[#This Row],[Общее кол-во шт]]*Таблица624[[#This Row],[Оптовая цена KRW за 1шт]]</f>
        <v>0</v>
      </c>
      <c r="M443" s="19" t="str">
        <f>IFERROR(Таблица624[[#This Row],[Общее кол-во шт]]*Таблица624[[#This Row],[Оптовая цена USD за 1шт]],"")</f>
        <v/>
      </c>
      <c r="N443" s="49"/>
    </row>
    <row r="444" spans="1:14" ht="22.5" customHeight="1">
      <c r="A444" s="44" t="s">
        <v>10735</v>
      </c>
      <c r="B444" s="14">
        <v>8809612850551</v>
      </c>
      <c r="C444" s="50" t="s">
        <v>10736</v>
      </c>
      <c r="D444" s="46" t="s">
        <v>10737</v>
      </c>
      <c r="E444" s="16">
        <v>13000</v>
      </c>
      <c r="F444" s="15">
        <v>0.59</v>
      </c>
      <c r="G444" s="47">
        <v>400</v>
      </c>
      <c r="H444" s="55">
        <f>Таблица624[[#This Row],[Коэфициент стоимости]]*Таблица624[[#This Row],[Розничная цена KRW]]</f>
        <v>7670</v>
      </c>
      <c r="I444" s="17" t="str">
        <f>IF($H$1="","Введите курс",Таблица624[[#This Row],[Оптовая цена KRW за 1шт]]/$H$1)</f>
        <v>Введите курс</v>
      </c>
      <c r="J444" s="48"/>
      <c r="K444" s="18">
        <f>Таблица624[[#This Row],[Заказ коробок ]]*Таблица624[[#This Row],[Кол-во шт в коробке]]</f>
        <v>0</v>
      </c>
      <c r="L444" s="54">
        <f>Таблица624[[#This Row],[Общее кол-во шт]]*Таблица624[[#This Row],[Оптовая цена KRW за 1шт]]</f>
        <v>0</v>
      </c>
      <c r="M444" s="19" t="str">
        <f>IFERROR(Таблица624[[#This Row],[Общее кол-во шт]]*Таблица624[[#This Row],[Оптовая цена USD за 1шт]],"")</f>
        <v/>
      </c>
      <c r="N444" s="49"/>
    </row>
    <row r="445" spans="1:14" ht="22.5" customHeight="1">
      <c r="A445" s="44" t="s">
        <v>10738</v>
      </c>
      <c r="B445" s="14">
        <v>8809652876832</v>
      </c>
      <c r="C445" s="50" t="s">
        <v>10739</v>
      </c>
      <c r="D445" s="46" t="s">
        <v>10740</v>
      </c>
      <c r="E445" s="16">
        <v>13000</v>
      </c>
      <c r="F445" s="15">
        <v>0.59</v>
      </c>
      <c r="G445" s="47">
        <v>400</v>
      </c>
      <c r="H445" s="55">
        <f>Таблица624[[#This Row],[Коэфициент стоимости]]*Таблица624[[#This Row],[Розничная цена KRW]]</f>
        <v>7670</v>
      </c>
      <c r="I445" s="17" t="str">
        <f>IF($H$1="","Введите курс",Таблица624[[#This Row],[Оптовая цена KRW за 1шт]]/$H$1)</f>
        <v>Введите курс</v>
      </c>
      <c r="J445" s="48"/>
      <c r="K445" s="18">
        <f>Таблица624[[#This Row],[Заказ коробок ]]*Таблица624[[#This Row],[Кол-во шт в коробке]]</f>
        <v>0</v>
      </c>
      <c r="L445" s="54">
        <f>Таблица624[[#This Row],[Общее кол-во шт]]*Таблица624[[#This Row],[Оптовая цена KRW за 1шт]]</f>
        <v>0</v>
      </c>
      <c r="M445" s="19" t="str">
        <f>IFERROR(Таблица624[[#This Row],[Общее кол-во шт]]*Таблица624[[#This Row],[Оптовая цена USD за 1шт]],"")</f>
        <v/>
      </c>
      <c r="N445" s="49"/>
    </row>
    <row r="446" spans="1:14" ht="22.5" customHeight="1">
      <c r="A446" s="44" t="s">
        <v>10741</v>
      </c>
      <c r="B446" s="14">
        <v>8809652876849</v>
      </c>
      <c r="C446" s="50" t="s">
        <v>10742</v>
      </c>
      <c r="D446" s="46" t="s">
        <v>10743</v>
      </c>
      <c r="E446" s="16">
        <v>13000</v>
      </c>
      <c r="F446" s="15">
        <v>0.59</v>
      </c>
      <c r="G446" s="47">
        <v>400</v>
      </c>
      <c r="H446" s="55">
        <f>Таблица624[[#This Row],[Коэфициент стоимости]]*Таблица624[[#This Row],[Розничная цена KRW]]</f>
        <v>7670</v>
      </c>
      <c r="I446" s="17" t="str">
        <f>IF($H$1="","Введите курс",Таблица624[[#This Row],[Оптовая цена KRW за 1шт]]/$H$1)</f>
        <v>Введите курс</v>
      </c>
      <c r="J446" s="48"/>
      <c r="K446" s="18">
        <f>Таблица624[[#This Row],[Заказ коробок ]]*Таблица624[[#This Row],[Кол-во шт в коробке]]</f>
        <v>0</v>
      </c>
      <c r="L446" s="54">
        <f>Таблица624[[#This Row],[Общее кол-во шт]]*Таблица624[[#This Row],[Оптовая цена KRW за 1шт]]</f>
        <v>0</v>
      </c>
      <c r="M446" s="19" t="str">
        <f>IFERROR(Таблица624[[#This Row],[Общее кол-во шт]]*Таблица624[[#This Row],[Оптовая цена USD за 1шт]],"")</f>
        <v/>
      </c>
      <c r="N446" s="49"/>
    </row>
    <row r="447" spans="1:14" ht="22.5" customHeight="1">
      <c r="A447" s="44" t="s">
        <v>10744</v>
      </c>
      <c r="B447" s="14">
        <v>8809652876856</v>
      </c>
      <c r="C447" s="50" t="s">
        <v>10745</v>
      </c>
      <c r="D447" s="46" t="s">
        <v>10746</v>
      </c>
      <c r="E447" s="16">
        <v>13000</v>
      </c>
      <c r="F447" s="15">
        <v>0.59</v>
      </c>
      <c r="G447" s="47">
        <v>400</v>
      </c>
      <c r="H447" s="55">
        <f>Таблица624[[#This Row],[Коэфициент стоимости]]*Таблица624[[#This Row],[Розничная цена KRW]]</f>
        <v>7670</v>
      </c>
      <c r="I447" s="17" t="str">
        <f>IF($H$1="","Введите курс",Таблица624[[#This Row],[Оптовая цена KRW за 1шт]]/$H$1)</f>
        <v>Введите курс</v>
      </c>
      <c r="J447" s="48"/>
      <c r="K447" s="18">
        <f>Таблица624[[#This Row],[Заказ коробок ]]*Таблица624[[#This Row],[Кол-во шт в коробке]]</f>
        <v>0</v>
      </c>
      <c r="L447" s="54">
        <f>Таблица624[[#This Row],[Общее кол-во шт]]*Таблица624[[#This Row],[Оптовая цена KRW за 1шт]]</f>
        <v>0</v>
      </c>
      <c r="M447" s="19" t="str">
        <f>IFERROR(Таблица624[[#This Row],[Общее кол-во шт]]*Таблица624[[#This Row],[Оптовая цена USD за 1шт]],"")</f>
        <v/>
      </c>
      <c r="N447" s="49"/>
    </row>
    <row r="448" spans="1:14" ht="22.5" customHeight="1">
      <c r="A448" s="44" t="s">
        <v>10747</v>
      </c>
      <c r="B448" s="14">
        <v>8809652876887</v>
      </c>
      <c r="C448" s="50" t="s">
        <v>10748</v>
      </c>
      <c r="D448" s="46" t="s">
        <v>10749</v>
      </c>
      <c r="E448" s="16">
        <v>13000</v>
      </c>
      <c r="F448" s="15">
        <v>0.59</v>
      </c>
      <c r="G448" s="47">
        <v>400</v>
      </c>
      <c r="H448" s="55">
        <f>Таблица624[[#This Row],[Коэфициент стоимости]]*Таблица624[[#This Row],[Розничная цена KRW]]</f>
        <v>7670</v>
      </c>
      <c r="I448" s="17" t="str">
        <f>IF($H$1="","Введите курс",Таблица624[[#This Row],[Оптовая цена KRW за 1шт]]/$H$1)</f>
        <v>Введите курс</v>
      </c>
      <c r="J448" s="48"/>
      <c r="K448" s="18">
        <f>Таблица624[[#This Row],[Заказ коробок ]]*Таблица624[[#This Row],[Кол-во шт в коробке]]</f>
        <v>0</v>
      </c>
      <c r="L448" s="54">
        <f>Таблица624[[#This Row],[Общее кол-во шт]]*Таблица624[[#This Row],[Оптовая цена KRW за 1шт]]</f>
        <v>0</v>
      </c>
      <c r="M448" s="19" t="str">
        <f>IFERROR(Таблица624[[#This Row],[Общее кол-во шт]]*Таблица624[[#This Row],[Оптовая цена USD за 1шт]],"")</f>
        <v/>
      </c>
      <c r="N448" s="49"/>
    </row>
    <row r="449" spans="1:14" ht="22.5" customHeight="1">
      <c r="A449" s="44" t="s">
        <v>10750</v>
      </c>
      <c r="B449" s="14">
        <v>8809652876894</v>
      </c>
      <c r="C449" s="50" t="s">
        <v>10751</v>
      </c>
      <c r="D449" s="46" t="s">
        <v>10752</v>
      </c>
      <c r="E449" s="16">
        <v>13000</v>
      </c>
      <c r="F449" s="15">
        <v>0.59</v>
      </c>
      <c r="G449" s="47">
        <v>400</v>
      </c>
      <c r="H449" s="55">
        <f>Таблица624[[#This Row],[Коэфициент стоимости]]*Таблица624[[#This Row],[Розничная цена KRW]]</f>
        <v>7670</v>
      </c>
      <c r="I449" s="17" t="str">
        <f>IF($H$1="","Введите курс",Таблица624[[#This Row],[Оптовая цена KRW за 1шт]]/$H$1)</f>
        <v>Введите курс</v>
      </c>
      <c r="J449" s="48"/>
      <c r="K449" s="18">
        <f>Таблица624[[#This Row],[Заказ коробок ]]*Таблица624[[#This Row],[Кол-во шт в коробке]]</f>
        <v>0</v>
      </c>
      <c r="L449" s="54">
        <f>Таблица624[[#This Row],[Общее кол-во шт]]*Таблица624[[#This Row],[Оптовая цена KRW за 1шт]]</f>
        <v>0</v>
      </c>
      <c r="M449" s="19" t="str">
        <f>IFERROR(Таблица624[[#This Row],[Общее кол-во шт]]*Таблица624[[#This Row],[Оптовая цена USD за 1шт]],"")</f>
        <v/>
      </c>
      <c r="N449" s="49"/>
    </row>
    <row r="450" spans="1:14" ht="22.5" customHeight="1">
      <c r="A450" s="44" t="s">
        <v>10753</v>
      </c>
      <c r="B450" s="14">
        <v>8809652876900</v>
      </c>
      <c r="C450" s="50" t="s">
        <v>10754</v>
      </c>
      <c r="D450" s="46" t="s">
        <v>10755</v>
      </c>
      <c r="E450" s="16">
        <v>13000</v>
      </c>
      <c r="F450" s="15">
        <v>0.59</v>
      </c>
      <c r="G450" s="47">
        <v>400</v>
      </c>
      <c r="H450" s="55">
        <f>Таблица624[[#This Row],[Коэфициент стоимости]]*Таблица624[[#This Row],[Розничная цена KRW]]</f>
        <v>7670</v>
      </c>
      <c r="I450" s="17" t="str">
        <f>IF($H$1="","Введите курс",Таблица624[[#This Row],[Оптовая цена KRW за 1шт]]/$H$1)</f>
        <v>Введите курс</v>
      </c>
      <c r="J450" s="48"/>
      <c r="K450" s="18">
        <f>Таблица624[[#This Row],[Заказ коробок ]]*Таблица624[[#This Row],[Кол-во шт в коробке]]</f>
        <v>0</v>
      </c>
      <c r="L450" s="54">
        <f>Таблица624[[#This Row],[Общее кол-во шт]]*Таблица624[[#This Row],[Оптовая цена KRW за 1шт]]</f>
        <v>0</v>
      </c>
      <c r="M450" s="19" t="str">
        <f>IFERROR(Таблица624[[#This Row],[Общее кол-во шт]]*Таблица624[[#This Row],[Оптовая цена USD за 1шт]],"")</f>
        <v/>
      </c>
      <c r="N450" s="49"/>
    </row>
    <row r="451" spans="1:14" ht="22.5" customHeight="1">
      <c r="A451" s="44" t="s">
        <v>10756</v>
      </c>
      <c r="B451" s="14">
        <v>8809652876917</v>
      </c>
      <c r="C451" s="50" t="s">
        <v>10757</v>
      </c>
      <c r="D451" s="46" t="s">
        <v>10758</v>
      </c>
      <c r="E451" s="16">
        <v>13000</v>
      </c>
      <c r="F451" s="15">
        <v>0.59</v>
      </c>
      <c r="G451" s="47">
        <v>400</v>
      </c>
      <c r="H451" s="55">
        <f>Таблица624[[#This Row],[Коэфициент стоимости]]*Таблица624[[#This Row],[Розничная цена KRW]]</f>
        <v>7670</v>
      </c>
      <c r="I451" s="17" t="str">
        <f>IF($H$1="","Введите курс",Таблица624[[#This Row],[Оптовая цена KRW за 1шт]]/$H$1)</f>
        <v>Введите курс</v>
      </c>
      <c r="J451" s="48"/>
      <c r="K451" s="18">
        <f>Таблица624[[#This Row],[Заказ коробок ]]*Таблица624[[#This Row],[Кол-во шт в коробке]]</f>
        <v>0</v>
      </c>
      <c r="L451" s="54">
        <f>Таблица624[[#This Row],[Общее кол-во шт]]*Таблица624[[#This Row],[Оптовая цена KRW за 1шт]]</f>
        <v>0</v>
      </c>
      <c r="M451" s="19" t="str">
        <f>IFERROR(Таблица624[[#This Row],[Общее кол-во шт]]*Таблица624[[#This Row],[Оптовая цена USD за 1шт]],"")</f>
        <v/>
      </c>
      <c r="N451" s="49"/>
    </row>
    <row r="452" spans="1:14" ht="22.5" customHeight="1">
      <c r="A452" s="44" t="s">
        <v>10759</v>
      </c>
      <c r="B452" s="14">
        <v>8809612853934</v>
      </c>
      <c r="C452" s="50" t="s">
        <v>10760</v>
      </c>
      <c r="D452" s="46" t="s">
        <v>10761</v>
      </c>
      <c r="E452" s="16">
        <v>6000</v>
      </c>
      <c r="F452" s="15">
        <v>0.59</v>
      </c>
      <c r="G452" s="47">
        <v>288</v>
      </c>
      <c r="H452" s="55">
        <f>Таблица624[[#This Row],[Коэфициент стоимости]]*Таблица624[[#This Row],[Розничная цена KRW]]</f>
        <v>3540</v>
      </c>
      <c r="I452" s="17" t="str">
        <f>IF($H$1="","Введите курс",Таблица624[[#This Row],[Оптовая цена KRW за 1шт]]/$H$1)</f>
        <v>Введите курс</v>
      </c>
      <c r="J452" s="48"/>
      <c r="K452" s="18">
        <f>Таблица624[[#This Row],[Заказ коробок ]]*Таблица624[[#This Row],[Кол-во шт в коробке]]</f>
        <v>0</v>
      </c>
      <c r="L452" s="54">
        <f>Таблица624[[#This Row],[Общее кол-во шт]]*Таблица624[[#This Row],[Оптовая цена KRW за 1шт]]</f>
        <v>0</v>
      </c>
      <c r="M452" s="19" t="str">
        <f>IFERROR(Таблица624[[#This Row],[Общее кол-во шт]]*Таблица624[[#This Row],[Оптовая цена USD за 1шт]],"")</f>
        <v/>
      </c>
      <c r="N452" s="49"/>
    </row>
    <row r="453" spans="1:14" ht="22.5" customHeight="1">
      <c r="A453" s="44" t="s">
        <v>10762</v>
      </c>
      <c r="B453" s="14">
        <v>8809612853927</v>
      </c>
      <c r="C453" s="50" t="s">
        <v>10763</v>
      </c>
      <c r="D453" s="46" t="s">
        <v>10764</v>
      </c>
      <c r="E453" s="16">
        <v>6000</v>
      </c>
      <c r="F453" s="15">
        <v>0.59</v>
      </c>
      <c r="G453" s="47">
        <v>288</v>
      </c>
      <c r="H453" s="55">
        <f>Таблица624[[#This Row],[Коэфициент стоимости]]*Таблица624[[#This Row],[Розничная цена KRW]]</f>
        <v>3540</v>
      </c>
      <c r="I453" s="17" t="str">
        <f>IF($H$1="","Введите курс",Таблица624[[#This Row],[Оптовая цена KRW за 1шт]]/$H$1)</f>
        <v>Введите курс</v>
      </c>
      <c r="J453" s="48"/>
      <c r="K453" s="18">
        <f>Таблица624[[#This Row],[Заказ коробок ]]*Таблица624[[#This Row],[Кол-во шт в коробке]]</f>
        <v>0</v>
      </c>
      <c r="L453" s="54">
        <f>Таблица624[[#This Row],[Общее кол-во шт]]*Таблица624[[#This Row],[Оптовая цена KRW за 1шт]]</f>
        <v>0</v>
      </c>
      <c r="M453" s="19" t="str">
        <f>IFERROR(Таблица624[[#This Row],[Общее кол-во шт]]*Таблица624[[#This Row],[Оптовая цена USD за 1шт]],"")</f>
        <v/>
      </c>
      <c r="N453" s="49"/>
    </row>
    <row r="454" spans="1:14" ht="22.5" customHeight="1">
      <c r="A454" s="44" t="s">
        <v>10765</v>
      </c>
      <c r="B454" s="14">
        <v>8809612853910</v>
      </c>
      <c r="C454" s="50" t="s">
        <v>10766</v>
      </c>
      <c r="D454" s="46" t="s">
        <v>10767</v>
      </c>
      <c r="E454" s="16">
        <v>4000</v>
      </c>
      <c r="F454" s="15">
        <v>0.59</v>
      </c>
      <c r="G454" s="47">
        <v>480</v>
      </c>
      <c r="H454" s="55">
        <f>Таблица624[[#This Row],[Коэфициент стоимости]]*Таблица624[[#This Row],[Розничная цена KRW]]</f>
        <v>2360</v>
      </c>
      <c r="I454" s="17" t="str">
        <f>IF($H$1="","Введите курс",Таблица624[[#This Row],[Оптовая цена KRW за 1шт]]/$H$1)</f>
        <v>Введите курс</v>
      </c>
      <c r="J454" s="48"/>
      <c r="K454" s="18">
        <f>Таблица624[[#This Row],[Заказ коробок ]]*Таблица624[[#This Row],[Кол-во шт в коробке]]</f>
        <v>0</v>
      </c>
      <c r="L454" s="54">
        <f>Таблица624[[#This Row],[Общее кол-во шт]]*Таблица624[[#This Row],[Оптовая цена KRW за 1шт]]</f>
        <v>0</v>
      </c>
      <c r="M454" s="19" t="str">
        <f>IFERROR(Таблица624[[#This Row],[Общее кол-во шт]]*Таблица624[[#This Row],[Оптовая цена USD за 1шт]],"")</f>
        <v/>
      </c>
      <c r="N454" s="49"/>
    </row>
    <row r="455" spans="1:14" ht="22.5" customHeight="1">
      <c r="A455" s="44" t="s">
        <v>10768</v>
      </c>
      <c r="B455" s="14">
        <v>8809652865720</v>
      </c>
      <c r="C455" s="50" t="s">
        <v>10769</v>
      </c>
      <c r="D455" s="46" t="s">
        <v>10770</v>
      </c>
      <c r="E455" s="16">
        <v>8000</v>
      </c>
      <c r="F455" s="15">
        <v>0.59</v>
      </c>
      <c r="G455" s="47">
        <v>288</v>
      </c>
      <c r="H455" s="55">
        <f>Таблица624[[#This Row],[Коэфициент стоимости]]*Таблица624[[#This Row],[Розничная цена KRW]]</f>
        <v>4720</v>
      </c>
      <c r="I455" s="17" t="str">
        <f>IF($H$1="","Введите курс",Таблица624[[#This Row],[Оптовая цена KRW за 1шт]]/$H$1)</f>
        <v>Введите курс</v>
      </c>
      <c r="J455" s="48"/>
      <c r="K455" s="18">
        <f>Таблица624[[#This Row],[Заказ коробок ]]*Таблица624[[#This Row],[Кол-во шт в коробке]]</f>
        <v>0</v>
      </c>
      <c r="L455" s="54">
        <f>Таблица624[[#This Row],[Общее кол-во шт]]*Таблица624[[#This Row],[Оптовая цена KRW за 1шт]]</f>
        <v>0</v>
      </c>
      <c r="M455" s="19" t="str">
        <f>IFERROR(Таблица624[[#This Row],[Общее кол-во шт]]*Таблица624[[#This Row],[Оптовая цена USD за 1шт]],"")</f>
        <v/>
      </c>
      <c r="N455" s="49"/>
    </row>
    <row r="456" spans="1:14" ht="22.5" customHeight="1">
      <c r="A456" s="44" t="s">
        <v>10771</v>
      </c>
      <c r="B456" s="14">
        <v>8809652865737</v>
      </c>
      <c r="C456" s="50" t="s">
        <v>10772</v>
      </c>
      <c r="D456" s="46" t="s">
        <v>10773</v>
      </c>
      <c r="E456" s="16">
        <v>12000</v>
      </c>
      <c r="F456" s="15">
        <v>0.59</v>
      </c>
      <c r="G456" s="47">
        <v>168</v>
      </c>
      <c r="H456" s="55">
        <f>Таблица624[[#This Row],[Коэфициент стоимости]]*Таблица624[[#This Row],[Розничная цена KRW]]</f>
        <v>7080</v>
      </c>
      <c r="I456" s="17" t="str">
        <f>IF($H$1="","Введите курс",Таблица624[[#This Row],[Оптовая цена KRW за 1шт]]/$H$1)</f>
        <v>Введите курс</v>
      </c>
      <c r="J456" s="48"/>
      <c r="K456" s="18">
        <f>Таблица624[[#This Row],[Заказ коробок ]]*Таблица624[[#This Row],[Кол-во шт в коробке]]</f>
        <v>0</v>
      </c>
      <c r="L456" s="54">
        <f>Таблица624[[#This Row],[Общее кол-во шт]]*Таблица624[[#This Row],[Оптовая цена KRW за 1шт]]</f>
        <v>0</v>
      </c>
      <c r="M456" s="19" t="str">
        <f>IFERROR(Таблица624[[#This Row],[Общее кол-во шт]]*Таблица624[[#This Row],[Оптовая цена USD за 1шт]],"")</f>
        <v/>
      </c>
      <c r="N456" s="49"/>
    </row>
    <row r="457" spans="1:14" ht="22.5" customHeight="1">
      <c r="A457" s="44" t="s">
        <v>10774</v>
      </c>
      <c r="B457" s="14">
        <v>8809652865744</v>
      </c>
      <c r="C457" s="50" t="s">
        <v>10775</v>
      </c>
      <c r="D457" s="46" t="s">
        <v>10776</v>
      </c>
      <c r="E457" s="16">
        <v>12000</v>
      </c>
      <c r="F457" s="15">
        <v>0.59</v>
      </c>
      <c r="G457" s="47">
        <v>168</v>
      </c>
      <c r="H457" s="55">
        <f>Таблица624[[#This Row],[Коэфициент стоимости]]*Таблица624[[#This Row],[Розничная цена KRW]]</f>
        <v>7080</v>
      </c>
      <c r="I457" s="17" t="str">
        <f>IF($H$1="","Введите курс",Таблица624[[#This Row],[Оптовая цена KRW за 1шт]]/$H$1)</f>
        <v>Введите курс</v>
      </c>
      <c r="J457" s="48"/>
      <c r="K457" s="18">
        <f>Таблица624[[#This Row],[Заказ коробок ]]*Таблица624[[#This Row],[Кол-во шт в коробке]]</f>
        <v>0</v>
      </c>
      <c r="L457" s="54">
        <f>Таблица624[[#This Row],[Общее кол-во шт]]*Таблица624[[#This Row],[Оптовая цена KRW за 1шт]]</f>
        <v>0</v>
      </c>
      <c r="M457" s="19" t="str">
        <f>IFERROR(Таблица624[[#This Row],[Общее кол-во шт]]*Таблица624[[#This Row],[Оптовая цена USD за 1шт]],"")</f>
        <v/>
      </c>
      <c r="N457" s="49"/>
    </row>
    <row r="458" spans="1:14" ht="22.5" customHeight="1">
      <c r="A458" s="44" t="s">
        <v>10777</v>
      </c>
      <c r="B458" s="14">
        <v>8809652880488</v>
      </c>
      <c r="C458" s="50" t="s">
        <v>10778</v>
      </c>
      <c r="D458" s="46" t="s">
        <v>10779</v>
      </c>
      <c r="E458" s="16">
        <v>11000</v>
      </c>
      <c r="F458" s="15">
        <v>0.59</v>
      </c>
      <c r="G458" s="47">
        <v>240</v>
      </c>
      <c r="H458" s="55">
        <f>Таблица624[[#This Row],[Коэфициент стоимости]]*Таблица624[[#This Row],[Розничная цена KRW]]</f>
        <v>6490</v>
      </c>
      <c r="I458" s="17" t="str">
        <f>IF($H$1="","Введите курс",Таблица624[[#This Row],[Оптовая цена KRW за 1шт]]/$H$1)</f>
        <v>Введите курс</v>
      </c>
      <c r="J458" s="48"/>
      <c r="K458" s="18">
        <f>Таблица624[[#This Row],[Заказ коробок ]]*Таблица624[[#This Row],[Кол-во шт в коробке]]</f>
        <v>0</v>
      </c>
      <c r="L458" s="54">
        <f>Таблица624[[#This Row],[Общее кол-во шт]]*Таблица624[[#This Row],[Оптовая цена KRW за 1шт]]</f>
        <v>0</v>
      </c>
      <c r="M458" s="19" t="str">
        <f>IFERROR(Таблица624[[#This Row],[Общее кол-во шт]]*Таблица624[[#This Row],[Оптовая цена USD за 1шт]],"")</f>
        <v/>
      </c>
      <c r="N458" s="49"/>
    </row>
    <row r="459" spans="1:14" ht="22.5" customHeight="1">
      <c r="A459" s="44" t="s">
        <v>10780</v>
      </c>
      <c r="B459" s="14">
        <v>8809707244227</v>
      </c>
      <c r="C459" s="50" t="s">
        <v>10781</v>
      </c>
      <c r="D459" s="46" t="s">
        <v>10782</v>
      </c>
      <c r="E459" s="16">
        <v>14000</v>
      </c>
      <c r="F459" s="15">
        <v>0.59</v>
      </c>
      <c r="G459" s="47">
        <v>400</v>
      </c>
      <c r="H459" s="55">
        <f>Таблица624[[#This Row],[Коэфициент стоимости]]*Таблица624[[#This Row],[Розничная цена KRW]]</f>
        <v>8260</v>
      </c>
      <c r="I459" s="17" t="str">
        <f>IF($H$1="","Введите курс",Таблица624[[#This Row],[Оптовая цена KRW за 1шт]]/$H$1)</f>
        <v>Введите курс</v>
      </c>
      <c r="J459" s="48"/>
      <c r="K459" s="18">
        <f>Таблица624[[#This Row],[Заказ коробок ]]*Таблица624[[#This Row],[Кол-во шт в коробке]]</f>
        <v>0</v>
      </c>
      <c r="L459" s="54">
        <f>Таблица624[[#This Row],[Общее кол-во шт]]*Таблица624[[#This Row],[Оптовая цена KRW за 1шт]]</f>
        <v>0</v>
      </c>
      <c r="M459" s="19" t="str">
        <f>IFERROR(Таблица624[[#This Row],[Общее кол-во шт]]*Таблица624[[#This Row],[Оптовая цена USD за 1шт]],"")</f>
        <v/>
      </c>
      <c r="N459" s="49"/>
    </row>
    <row r="460" spans="1:14" ht="22.5" customHeight="1">
      <c r="A460" s="44" t="s">
        <v>10783</v>
      </c>
      <c r="B460" s="14">
        <v>8809707244234</v>
      </c>
      <c r="C460" s="50" t="s">
        <v>10784</v>
      </c>
      <c r="D460" s="46" t="s">
        <v>10785</v>
      </c>
      <c r="E460" s="16">
        <v>14000</v>
      </c>
      <c r="F460" s="15">
        <v>0.59</v>
      </c>
      <c r="G460" s="47">
        <v>400</v>
      </c>
      <c r="H460" s="55">
        <f>Таблица624[[#This Row],[Коэфициент стоимости]]*Таблица624[[#This Row],[Розничная цена KRW]]</f>
        <v>8260</v>
      </c>
      <c r="I460" s="17" t="str">
        <f>IF($H$1="","Введите курс",Таблица624[[#This Row],[Оптовая цена KRW за 1шт]]/$H$1)</f>
        <v>Введите курс</v>
      </c>
      <c r="J460" s="48"/>
      <c r="K460" s="18">
        <f>Таблица624[[#This Row],[Заказ коробок ]]*Таблица624[[#This Row],[Кол-во шт в коробке]]</f>
        <v>0</v>
      </c>
      <c r="L460" s="54">
        <f>Таблица624[[#This Row],[Общее кол-во шт]]*Таблица624[[#This Row],[Оптовая цена KRW за 1шт]]</f>
        <v>0</v>
      </c>
      <c r="M460" s="19" t="str">
        <f>IFERROR(Таблица624[[#This Row],[Общее кол-во шт]]*Таблица624[[#This Row],[Оптовая цена USD за 1шт]],"")</f>
        <v/>
      </c>
      <c r="N460" s="49"/>
    </row>
    <row r="461" spans="1:14" ht="22.5" customHeight="1">
      <c r="A461" s="44" t="s">
        <v>10786</v>
      </c>
      <c r="B461" s="14">
        <v>8809707244241</v>
      </c>
      <c r="C461" s="50" t="s">
        <v>10787</v>
      </c>
      <c r="D461" s="46" t="s">
        <v>10788</v>
      </c>
      <c r="E461" s="16">
        <v>14000</v>
      </c>
      <c r="F461" s="15">
        <v>0.59</v>
      </c>
      <c r="G461" s="47">
        <v>400</v>
      </c>
      <c r="H461" s="55">
        <f>Таблица624[[#This Row],[Коэфициент стоимости]]*Таблица624[[#This Row],[Розничная цена KRW]]</f>
        <v>8260</v>
      </c>
      <c r="I461" s="17" t="str">
        <f>IF($H$1="","Введите курс",Таблица624[[#This Row],[Оптовая цена KRW за 1шт]]/$H$1)</f>
        <v>Введите курс</v>
      </c>
      <c r="J461" s="48"/>
      <c r="K461" s="18">
        <f>Таблица624[[#This Row],[Заказ коробок ]]*Таблица624[[#This Row],[Кол-во шт в коробке]]</f>
        <v>0</v>
      </c>
      <c r="L461" s="54">
        <f>Таблица624[[#This Row],[Общее кол-во шт]]*Таблица624[[#This Row],[Оптовая цена KRW за 1шт]]</f>
        <v>0</v>
      </c>
      <c r="M461" s="19" t="str">
        <f>IFERROR(Таблица624[[#This Row],[Общее кол-во шт]]*Таблица624[[#This Row],[Оптовая цена USD за 1шт]],"")</f>
        <v/>
      </c>
      <c r="N461" s="49"/>
    </row>
    <row r="462" spans="1:14" ht="22.5" customHeight="1">
      <c r="A462" s="44" t="s">
        <v>10789</v>
      </c>
      <c r="B462" s="14">
        <v>8809707244258</v>
      </c>
      <c r="C462" s="50" t="s">
        <v>10790</v>
      </c>
      <c r="D462" s="46" t="s">
        <v>10791</v>
      </c>
      <c r="E462" s="16">
        <v>14000</v>
      </c>
      <c r="F462" s="15">
        <v>0.59</v>
      </c>
      <c r="G462" s="47">
        <v>400</v>
      </c>
      <c r="H462" s="55">
        <f>Таблица624[[#This Row],[Коэфициент стоимости]]*Таблица624[[#This Row],[Розничная цена KRW]]</f>
        <v>8260</v>
      </c>
      <c r="I462" s="17" t="str">
        <f>IF($H$1="","Введите курс",Таблица624[[#This Row],[Оптовая цена KRW за 1шт]]/$H$1)</f>
        <v>Введите курс</v>
      </c>
      <c r="J462" s="48"/>
      <c r="K462" s="18">
        <f>Таблица624[[#This Row],[Заказ коробок ]]*Таблица624[[#This Row],[Кол-во шт в коробке]]</f>
        <v>0</v>
      </c>
      <c r="L462" s="54">
        <f>Таблица624[[#This Row],[Общее кол-во шт]]*Таблица624[[#This Row],[Оптовая цена KRW за 1шт]]</f>
        <v>0</v>
      </c>
      <c r="M462" s="19" t="str">
        <f>IFERROR(Таблица624[[#This Row],[Общее кол-во шт]]*Таблица624[[#This Row],[Оптовая цена USD за 1шт]],"")</f>
        <v/>
      </c>
      <c r="N462" s="49"/>
    </row>
    <row r="463" spans="1:14" ht="22.5" customHeight="1">
      <c r="A463" s="44" t="s">
        <v>10792</v>
      </c>
      <c r="B463" s="14">
        <v>8809707244265</v>
      </c>
      <c r="C463" s="50" t="s">
        <v>10793</v>
      </c>
      <c r="D463" s="46" t="s">
        <v>10794</v>
      </c>
      <c r="E463" s="16">
        <v>14000</v>
      </c>
      <c r="F463" s="15">
        <v>0.59</v>
      </c>
      <c r="G463" s="47">
        <v>400</v>
      </c>
      <c r="H463" s="55">
        <f>Таблица624[[#This Row],[Коэфициент стоимости]]*Таблица624[[#This Row],[Розничная цена KRW]]</f>
        <v>8260</v>
      </c>
      <c r="I463" s="17" t="str">
        <f>IF($H$1="","Введите курс",Таблица624[[#This Row],[Оптовая цена KRW за 1шт]]/$H$1)</f>
        <v>Введите курс</v>
      </c>
      <c r="J463" s="48"/>
      <c r="K463" s="18">
        <f>Таблица624[[#This Row],[Заказ коробок ]]*Таблица624[[#This Row],[Кол-во шт в коробке]]</f>
        <v>0</v>
      </c>
      <c r="L463" s="54">
        <f>Таблица624[[#This Row],[Общее кол-во шт]]*Таблица624[[#This Row],[Оптовая цена KRW за 1шт]]</f>
        <v>0</v>
      </c>
      <c r="M463" s="19" t="str">
        <f>IFERROR(Таблица624[[#This Row],[Общее кол-во шт]]*Таблица624[[#This Row],[Оптовая цена USD за 1шт]],"")</f>
        <v/>
      </c>
      <c r="N463" s="49"/>
    </row>
    <row r="464" spans="1:14" ht="22.5" customHeight="1">
      <c r="A464" s="44" t="s">
        <v>10795</v>
      </c>
      <c r="B464" s="14">
        <v>8809707253861</v>
      </c>
      <c r="C464" s="50" t="s">
        <v>10796</v>
      </c>
      <c r="D464" s="46" t="s">
        <v>10797</v>
      </c>
      <c r="E464" s="16">
        <v>14000</v>
      </c>
      <c r="F464" s="15">
        <v>0.59</v>
      </c>
      <c r="G464" s="47">
        <v>400</v>
      </c>
      <c r="H464" s="55">
        <f>Таблица624[[#This Row],[Коэфициент стоимости]]*Таблица624[[#This Row],[Розничная цена KRW]]</f>
        <v>8260</v>
      </c>
      <c r="I464" s="17" t="str">
        <f>IF($H$1="","Введите курс",Таблица624[[#This Row],[Оптовая цена KRW за 1шт]]/$H$1)</f>
        <v>Введите курс</v>
      </c>
      <c r="J464" s="48"/>
      <c r="K464" s="18">
        <f>Таблица624[[#This Row],[Заказ коробок ]]*Таблица624[[#This Row],[Кол-во шт в коробке]]</f>
        <v>0</v>
      </c>
      <c r="L464" s="54">
        <f>Таблица624[[#This Row],[Общее кол-во шт]]*Таблица624[[#This Row],[Оптовая цена KRW за 1шт]]</f>
        <v>0</v>
      </c>
      <c r="M464" s="19" t="str">
        <f>IFERROR(Таблица624[[#This Row],[Общее кол-во шт]]*Таблица624[[#This Row],[Оптовая цена USD за 1шт]],"")</f>
        <v/>
      </c>
      <c r="N464" s="49"/>
    </row>
    <row r="465" spans="1:14" ht="22.5" customHeight="1">
      <c r="A465" s="44" t="s">
        <v>10798</v>
      </c>
      <c r="B465" s="14">
        <v>8809707253878</v>
      </c>
      <c r="C465" s="50" t="s">
        <v>10799</v>
      </c>
      <c r="D465" s="46" t="s">
        <v>10800</v>
      </c>
      <c r="E465" s="16">
        <v>14000</v>
      </c>
      <c r="F465" s="15">
        <v>0.59</v>
      </c>
      <c r="G465" s="47">
        <v>400</v>
      </c>
      <c r="H465" s="55">
        <f>Таблица624[[#This Row],[Коэфициент стоимости]]*Таблица624[[#This Row],[Розничная цена KRW]]</f>
        <v>8260</v>
      </c>
      <c r="I465" s="17" t="str">
        <f>IF($H$1="","Введите курс",Таблица624[[#This Row],[Оптовая цена KRW за 1шт]]/$H$1)</f>
        <v>Введите курс</v>
      </c>
      <c r="J465" s="48"/>
      <c r="K465" s="18">
        <f>Таблица624[[#This Row],[Заказ коробок ]]*Таблица624[[#This Row],[Кол-во шт в коробке]]</f>
        <v>0</v>
      </c>
      <c r="L465" s="54">
        <f>Таблица624[[#This Row],[Общее кол-во шт]]*Таблица624[[#This Row],[Оптовая цена KRW за 1шт]]</f>
        <v>0</v>
      </c>
      <c r="M465" s="19" t="str">
        <f>IFERROR(Таблица624[[#This Row],[Общее кол-во шт]]*Таблица624[[#This Row],[Оптовая цена USD за 1шт]],"")</f>
        <v/>
      </c>
      <c r="N465" s="49"/>
    </row>
    <row r="466" spans="1:14" ht="22.5" customHeight="1">
      <c r="A466" s="44" t="s">
        <v>10801</v>
      </c>
      <c r="B466" s="14">
        <v>8809707250556</v>
      </c>
      <c r="C466" s="50" t="s">
        <v>10802</v>
      </c>
      <c r="D466" s="46" t="s">
        <v>10803</v>
      </c>
      <c r="E466" s="16">
        <v>14000</v>
      </c>
      <c r="F466" s="15">
        <v>0.59</v>
      </c>
      <c r="G466" s="47">
        <v>400</v>
      </c>
      <c r="H466" s="55">
        <f>Таблица624[[#This Row],[Коэфициент стоимости]]*Таблица624[[#This Row],[Розничная цена KRW]]</f>
        <v>8260</v>
      </c>
      <c r="I466" s="17" t="str">
        <f>IF($H$1="","Введите курс",Таблица624[[#This Row],[Оптовая цена KRW за 1шт]]/$H$1)</f>
        <v>Введите курс</v>
      </c>
      <c r="J466" s="48"/>
      <c r="K466" s="18">
        <f>Таблица624[[#This Row],[Заказ коробок ]]*Таблица624[[#This Row],[Кол-во шт в коробке]]</f>
        <v>0</v>
      </c>
      <c r="L466" s="54">
        <f>Таблица624[[#This Row],[Общее кол-во шт]]*Таблица624[[#This Row],[Оптовая цена KRW за 1шт]]</f>
        <v>0</v>
      </c>
      <c r="M466" s="19" t="str">
        <f>IFERROR(Таблица624[[#This Row],[Общее кол-во шт]]*Таблица624[[#This Row],[Оптовая цена USD за 1шт]],"")</f>
        <v/>
      </c>
      <c r="N466" s="49"/>
    </row>
    <row r="467" spans="1:14" ht="22.5" customHeight="1">
      <c r="A467" s="44" t="s">
        <v>10804</v>
      </c>
      <c r="B467" s="14">
        <v>8809707254172</v>
      </c>
      <c r="C467" s="50" t="s">
        <v>10805</v>
      </c>
      <c r="D467" s="46" t="s">
        <v>10806</v>
      </c>
      <c r="E467" s="16">
        <v>14000</v>
      </c>
      <c r="F467" s="15">
        <v>0.59</v>
      </c>
      <c r="G467" s="47">
        <v>400</v>
      </c>
      <c r="H467" s="55">
        <f>Таблица624[[#This Row],[Коэфициент стоимости]]*Таблица624[[#This Row],[Розничная цена KRW]]</f>
        <v>8260</v>
      </c>
      <c r="I467" s="17" t="str">
        <f>IF($H$1="","Введите курс",Таблица624[[#This Row],[Оптовая цена KRW за 1шт]]/$H$1)</f>
        <v>Введите курс</v>
      </c>
      <c r="J467" s="48"/>
      <c r="K467" s="18">
        <f>Таблица624[[#This Row],[Заказ коробок ]]*Таблица624[[#This Row],[Кол-во шт в коробке]]</f>
        <v>0</v>
      </c>
      <c r="L467" s="54">
        <f>Таблица624[[#This Row],[Общее кол-во шт]]*Таблица624[[#This Row],[Оптовая цена KRW за 1шт]]</f>
        <v>0</v>
      </c>
      <c r="M467" s="19" t="str">
        <f>IFERROR(Таблица624[[#This Row],[Общее кол-во шт]]*Таблица624[[#This Row],[Оптовая цена USD за 1шт]],"")</f>
        <v/>
      </c>
      <c r="N467" s="49"/>
    </row>
    <row r="468" spans="1:14" ht="22.5" customHeight="1">
      <c r="A468" s="44" t="s">
        <v>10807</v>
      </c>
      <c r="B468" s="14">
        <v>8809707254189</v>
      </c>
      <c r="C468" s="50" t="s">
        <v>10808</v>
      </c>
      <c r="D468" s="46" t="s">
        <v>10791</v>
      </c>
      <c r="E468" s="16">
        <v>14000</v>
      </c>
      <c r="F468" s="15">
        <v>0.59</v>
      </c>
      <c r="G468" s="47">
        <v>400</v>
      </c>
      <c r="H468" s="55">
        <f>Таблица624[[#This Row],[Коэфициент стоимости]]*Таблица624[[#This Row],[Розничная цена KRW]]</f>
        <v>8260</v>
      </c>
      <c r="I468" s="17" t="str">
        <f>IF($H$1="","Введите курс",Таблица624[[#This Row],[Оптовая цена KRW за 1шт]]/$H$1)</f>
        <v>Введите курс</v>
      </c>
      <c r="J468" s="48"/>
      <c r="K468" s="18">
        <f>Таблица624[[#This Row],[Заказ коробок ]]*Таблица624[[#This Row],[Кол-во шт в коробке]]</f>
        <v>0</v>
      </c>
      <c r="L468" s="54">
        <f>Таблица624[[#This Row],[Общее кол-во шт]]*Таблица624[[#This Row],[Оптовая цена KRW за 1шт]]</f>
        <v>0</v>
      </c>
      <c r="M468" s="19" t="str">
        <f>IFERROR(Таблица624[[#This Row],[Общее кол-во шт]]*Таблица624[[#This Row],[Оптовая цена USD за 1шт]],"")</f>
        <v/>
      </c>
      <c r="N468" s="49"/>
    </row>
    <row r="469" spans="1:14" ht="22.5" customHeight="1">
      <c r="A469" s="44" t="s">
        <v>10809</v>
      </c>
      <c r="B469" s="14">
        <v>8809707254196</v>
      </c>
      <c r="C469" s="50" t="s">
        <v>10810</v>
      </c>
      <c r="D469" s="46" t="s">
        <v>10794</v>
      </c>
      <c r="E469" s="16">
        <v>14000</v>
      </c>
      <c r="F469" s="15">
        <v>0.59</v>
      </c>
      <c r="G469" s="47">
        <v>400</v>
      </c>
      <c r="H469" s="55">
        <f>Таблица624[[#This Row],[Коэфициент стоимости]]*Таблица624[[#This Row],[Розничная цена KRW]]</f>
        <v>8260</v>
      </c>
      <c r="I469" s="17" t="str">
        <f>IF($H$1="","Введите курс",Таблица624[[#This Row],[Оптовая цена KRW за 1шт]]/$H$1)</f>
        <v>Введите курс</v>
      </c>
      <c r="J469" s="48"/>
      <c r="K469" s="18">
        <f>Таблица624[[#This Row],[Заказ коробок ]]*Таблица624[[#This Row],[Кол-во шт в коробке]]</f>
        <v>0</v>
      </c>
      <c r="L469" s="54">
        <f>Таблица624[[#This Row],[Общее кол-во шт]]*Таблица624[[#This Row],[Оптовая цена KRW за 1шт]]</f>
        <v>0</v>
      </c>
      <c r="M469" s="19" t="str">
        <f>IFERROR(Таблица624[[#This Row],[Общее кол-во шт]]*Таблица624[[#This Row],[Оптовая цена USD за 1шт]],"")</f>
        <v/>
      </c>
      <c r="N469" s="49"/>
    </row>
    <row r="470" spans="1:14" ht="22.5" customHeight="1">
      <c r="A470" s="44" t="s">
        <v>10811</v>
      </c>
      <c r="B470" s="14">
        <v>8809707254608</v>
      </c>
      <c r="C470" s="50" t="s">
        <v>10812</v>
      </c>
      <c r="D470" s="46" t="s">
        <v>10813</v>
      </c>
      <c r="E470" s="16">
        <v>14000</v>
      </c>
      <c r="F470" s="15">
        <v>0.59</v>
      </c>
      <c r="G470" s="47">
        <v>400</v>
      </c>
      <c r="H470" s="55">
        <f>Таблица624[[#This Row],[Коэфициент стоимости]]*Таблица624[[#This Row],[Розничная цена KRW]]</f>
        <v>8260</v>
      </c>
      <c r="I470" s="17" t="str">
        <f>IF($H$1="","Введите курс",Таблица624[[#This Row],[Оптовая цена KRW за 1шт]]/$H$1)</f>
        <v>Введите курс</v>
      </c>
      <c r="J470" s="48"/>
      <c r="K470" s="18">
        <f>Таблица624[[#This Row],[Заказ коробок ]]*Таблица624[[#This Row],[Кол-во шт в коробке]]</f>
        <v>0</v>
      </c>
      <c r="L470" s="54">
        <f>Таблица624[[#This Row],[Общее кол-во шт]]*Таблица624[[#This Row],[Оптовая цена KRW за 1шт]]</f>
        <v>0</v>
      </c>
      <c r="M470" s="19" t="str">
        <f>IFERROR(Таблица624[[#This Row],[Общее кол-во шт]]*Таблица624[[#This Row],[Оптовая цена USD за 1шт]],"")</f>
        <v/>
      </c>
      <c r="N470" s="49"/>
    </row>
    <row r="471" spans="1:14" ht="22.5" customHeight="1">
      <c r="A471" s="44" t="s">
        <v>10814</v>
      </c>
      <c r="B471" s="14">
        <v>8809612853576</v>
      </c>
      <c r="C471" s="50" t="s">
        <v>10815</v>
      </c>
      <c r="D471" s="46" t="s">
        <v>10816</v>
      </c>
      <c r="E471" s="16">
        <v>7000</v>
      </c>
      <c r="F471" s="15">
        <v>0.59</v>
      </c>
      <c r="G471" s="47">
        <v>150</v>
      </c>
      <c r="H471" s="55">
        <f>Таблица624[[#This Row],[Коэфициент стоимости]]*Таблица624[[#This Row],[Розничная цена KRW]]</f>
        <v>4130</v>
      </c>
      <c r="I471" s="17" t="str">
        <f>IF($H$1="","Введите курс",Таблица624[[#This Row],[Оптовая цена KRW за 1шт]]/$H$1)</f>
        <v>Введите курс</v>
      </c>
      <c r="J471" s="48"/>
      <c r="K471" s="18">
        <f>Таблица624[[#This Row],[Заказ коробок ]]*Таблица624[[#This Row],[Кол-во шт в коробке]]</f>
        <v>0</v>
      </c>
      <c r="L471" s="54">
        <f>Таблица624[[#This Row],[Общее кол-во шт]]*Таблица624[[#This Row],[Оптовая цена KRW за 1шт]]</f>
        <v>0</v>
      </c>
      <c r="M471" s="19" t="str">
        <f>IFERROR(Таблица624[[#This Row],[Общее кол-во шт]]*Таблица624[[#This Row],[Оптовая цена USD за 1шт]],"")</f>
        <v/>
      </c>
      <c r="N471" s="49"/>
    </row>
    <row r="472" spans="1:14" ht="22.5" customHeight="1">
      <c r="A472" s="44" t="s">
        <v>10817</v>
      </c>
      <c r="B472" s="14">
        <v>8809612853583</v>
      </c>
      <c r="C472" s="50" t="s">
        <v>10818</v>
      </c>
      <c r="D472" s="46" t="s">
        <v>10819</v>
      </c>
      <c r="E472" s="16">
        <v>7000</v>
      </c>
      <c r="F472" s="15">
        <v>0.59</v>
      </c>
      <c r="G472" s="47">
        <v>150</v>
      </c>
      <c r="H472" s="55">
        <f>Таблица624[[#This Row],[Коэфициент стоимости]]*Таблица624[[#This Row],[Розничная цена KRW]]</f>
        <v>4130</v>
      </c>
      <c r="I472" s="17" t="str">
        <f>IF($H$1="","Введите курс",Таблица624[[#This Row],[Оптовая цена KRW за 1шт]]/$H$1)</f>
        <v>Введите курс</v>
      </c>
      <c r="J472" s="48"/>
      <c r="K472" s="18">
        <f>Таблица624[[#This Row],[Заказ коробок ]]*Таблица624[[#This Row],[Кол-во шт в коробке]]</f>
        <v>0</v>
      </c>
      <c r="L472" s="54">
        <f>Таблица624[[#This Row],[Общее кол-во шт]]*Таблица624[[#This Row],[Оптовая цена KRW за 1шт]]</f>
        <v>0</v>
      </c>
      <c r="M472" s="19" t="str">
        <f>IFERROR(Таблица624[[#This Row],[Общее кол-во шт]]*Таблица624[[#This Row],[Оптовая цена USD за 1шт]],"")</f>
        <v/>
      </c>
      <c r="N472" s="49"/>
    </row>
    <row r="473" spans="1:14" ht="22.5" customHeight="1">
      <c r="A473" s="44" t="s">
        <v>10820</v>
      </c>
      <c r="B473" s="14">
        <v>8809652897516</v>
      </c>
      <c r="C473" s="50" t="s">
        <v>10821</v>
      </c>
      <c r="D473" s="46" t="s">
        <v>10822</v>
      </c>
      <c r="E473" s="16">
        <v>11000</v>
      </c>
      <c r="F473" s="15">
        <v>0.59</v>
      </c>
      <c r="G473" s="47">
        <v>370</v>
      </c>
      <c r="H473" s="55">
        <f>Таблица624[[#This Row],[Коэфициент стоимости]]*Таблица624[[#This Row],[Розничная цена KRW]]</f>
        <v>6490</v>
      </c>
      <c r="I473" s="17" t="str">
        <f>IF($H$1="","Введите курс",Таблица624[[#This Row],[Оптовая цена KRW за 1шт]]/$H$1)</f>
        <v>Введите курс</v>
      </c>
      <c r="J473" s="48"/>
      <c r="K473" s="18">
        <f>Таблица624[[#This Row],[Заказ коробок ]]*Таблица624[[#This Row],[Кол-во шт в коробке]]</f>
        <v>0</v>
      </c>
      <c r="L473" s="54">
        <f>Таблица624[[#This Row],[Общее кол-во шт]]*Таблица624[[#This Row],[Оптовая цена KRW за 1шт]]</f>
        <v>0</v>
      </c>
      <c r="M473" s="19" t="str">
        <f>IFERROR(Таблица624[[#This Row],[Общее кол-во шт]]*Таблица624[[#This Row],[Оптовая цена USD за 1шт]],"")</f>
        <v/>
      </c>
      <c r="N473" s="49"/>
    </row>
    <row r="474" spans="1:14" ht="22.5" customHeight="1">
      <c r="A474" s="44" t="s">
        <v>10823</v>
      </c>
      <c r="B474" s="14">
        <v>8809652897523</v>
      </c>
      <c r="C474" s="50" t="s">
        <v>10824</v>
      </c>
      <c r="D474" s="46" t="s">
        <v>10825</v>
      </c>
      <c r="E474" s="16">
        <v>11000</v>
      </c>
      <c r="F474" s="15">
        <v>0.59</v>
      </c>
      <c r="G474" s="47">
        <v>370</v>
      </c>
      <c r="H474" s="55">
        <f>Таблица624[[#This Row],[Коэфициент стоимости]]*Таблица624[[#This Row],[Розничная цена KRW]]</f>
        <v>6490</v>
      </c>
      <c r="I474" s="17" t="str">
        <f>IF($H$1="","Введите курс",Таблица624[[#This Row],[Оптовая цена KRW за 1шт]]/$H$1)</f>
        <v>Введите курс</v>
      </c>
      <c r="J474" s="48"/>
      <c r="K474" s="18">
        <f>Таблица624[[#This Row],[Заказ коробок ]]*Таблица624[[#This Row],[Кол-во шт в коробке]]</f>
        <v>0</v>
      </c>
      <c r="L474" s="54">
        <f>Таблица624[[#This Row],[Общее кол-во шт]]*Таблица624[[#This Row],[Оптовая цена KRW за 1шт]]</f>
        <v>0</v>
      </c>
      <c r="M474" s="19" t="str">
        <f>IFERROR(Таблица624[[#This Row],[Общее кол-во шт]]*Таблица624[[#This Row],[Оптовая цена USD за 1шт]],"")</f>
        <v/>
      </c>
      <c r="N474" s="49"/>
    </row>
    <row r="475" spans="1:14" ht="22.5" customHeight="1">
      <c r="A475" s="44" t="s">
        <v>10826</v>
      </c>
      <c r="B475" s="14">
        <v>8809652897530</v>
      </c>
      <c r="C475" s="50" t="s">
        <v>10827</v>
      </c>
      <c r="D475" s="46" t="s">
        <v>10828</v>
      </c>
      <c r="E475" s="16">
        <v>11000</v>
      </c>
      <c r="F475" s="15">
        <v>0.59</v>
      </c>
      <c r="G475" s="47">
        <v>370</v>
      </c>
      <c r="H475" s="55">
        <f>Таблица624[[#This Row],[Коэфициент стоимости]]*Таблица624[[#This Row],[Розничная цена KRW]]</f>
        <v>6490</v>
      </c>
      <c r="I475" s="17" t="str">
        <f>IF($H$1="","Введите курс",Таблица624[[#This Row],[Оптовая цена KRW за 1шт]]/$H$1)</f>
        <v>Введите курс</v>
      </c>
      <c r="J475" s="48"/>
      <c r="K475" s="18">
        <f>Таблица624[[#This Row],[Заказ коробок ]]*Таблица624[[#This Row],[Кол-во шт в коробке]]</f>
        <v>0</v>
      </c>
      <c r="L475" s="54">
        <f>Таблица624[[#This Row],[Общее кол-во шт]]*Таблица624[[#This Row],[Оптовая цена KRW за 1шт]]</f>
        <v>0</v>
      </c>
      <c r="M475" s="19" t="str">
        <f>IFERROR(Таблица624[[#This Row],[Общее кол-во шт]]*Таблица624[[#This Row],[Оптовая цена USD за 1шт]],"")</f>
        <v/>
      </c>
      <c r="N475" s="49"/>
    </row>
    <row r="476" spans="1:14" ht="22.5" customHeight="1">
      <c r="A476" s="44" t="s">
        <v>10829</v>
      </c>
      <c r="B476" s="14">
        <v>8809652897547</v>
      </c>
      <c r="C476" s="50" t="s">
        <v>10830</v>
      </c>
      <c r="D476" s="46" t="s">
        <v>10831</v>
      </c>
      <c r="E476" s="16">
        <v>11000</v>
      </c>
      <c r="F476" s="15">
        <v>0.59</v>
      </c>
      <c r="G476" s="47">
        <v>370</v>
      </c>
      <c r="H476" s="55">
        <f>Таблица624[[#This Row],[Коэфициент стоимости]]*Таблица624[[#This Row],[Розничная цена KRW]]</f>
        <v>6490</v>
      </c>
      <c r="I476" s="17" t="str">
        <f>IF($H$1="","Введите курс",Таблица624[[#This Row],[Оптовая цена KRW за 1шт]]/$H$1)</f>
        <v>Введите курс</v>
      </c>
      <c r="J476" s="48"/>
      <c r="K476" s="18">
        <f>Таблица624[[#This Row],[Заказ коробок ]]*Таблица624[[#This Row],[Кол-во шт в коробке]]</f>
        <v>0</v>
      </c>
      <c r="L476" s="54">
        <f>Таблица624[[#This Row],[Общее кол-во шт]]*Таблица624[[#This Row],[Оптовая цена KRW за 1шт]]</f>
        <v>0</v>
      </c>
      <c r="M476" s="19" t="str">
        <f>IFERROR(Таблица624[[#This Row],[Общее кол-во шт]]*Таблица624[[#This Row],[Оптовая цена USD за 1шт]],"")</f>
        <v/>
      </c>
      <c r="N476" s="49"/>
    </row>
    <row r="477" spans="1:14" ht="22.5" customHeight="1">
      <c r="A477" s="44" t="s">
        <v>10832</v>
      </c>
      <c r="B477" s="14">
        <v>8809652897554</v>
      </c>
      <c r="C477" s="50" t="s">
        <v>10833</v>
      </c>
      <c r="D477" s="46" t="s">
        <v>10834</v>
      </c>
      <c r="E477" s="16">
        <v>11000</v>
      </c>
      <c r="F477" s="15">
        <v>0.59</v>
      </c>
      <c r="G477" s="47">
        <v>370</v>
      </c>
      <c r="H477" s="55">
        <f>Таблица624[[#This Row],[Коэфициент стоимости]]*Таблица624[[#This Row],[Розничная цена KRW]]</f>
        <v>6490</v>
      </c>
      <c r="I477" s="17" t="str">
        <f>IF($H$1="","Введите курс",Таблица624[[#This Row],[Оптовая цена KRW за 1шт]]/$H$1)</f>
        <v>Введите курс</v>
      </c>
      <c r="J477" s="48"/>
      <c r="K477" s="18">
        <f>Таблица624[[#This Row],[Заказ коробок ]]*Таблица624[[#This Row],[Кол-во шт в коробке]]</f>
        <v>0</v>
      </c>
      <c r="L477" s="54">
        <f>Таблица624[[#This Row],[Общее кол-во шт]]*Таблица624[[#This Row],[Оптовая цена KRW за 1шт]]</f>
        <v>0</v>
      </c>
      <c r="M477" s="19" t="str">
        <f>IFERROR(Таблица624[[#This Row],[Общее кол-во шт]]*Таблица624[[#This Row],[Оптовая цена USD за 1шт]],"")</f>
        <v/>
      </c>
      <c r="N477" s="49"/>
    </row>
    <row r="478" spans="1:14" ht="22.5" customHeight="1">
      <c r="A478" s="44" t="s">
        <v>10835</v>
      </c>
      <c r="B478" s="14">
        <v>8809652897561</v>
      </c>
      <c r="C478" s="50" t="s">
        <v>10836</v>
      </c>
      <c r="D478" s="46" t="s">
        <v>10837</v>
      </c>
      <c r="E478" s="16">
        <v>11000</v>
      </c>
      <c r="F478" s="15">
        <v>0.59</v>
      </c>
      <c r="G478" s="47">
        <v>370</v>
      </c>
      <c r="H478" s="55">
        <f>Таблица624[[#This Row],[Коэфициент стоимости]]*Таблица624[[#This Row],[Розничная цена KRW]]</f>
        <v>6490</v>
      </c>
      <c r="I478" s="17" t="str">
        <f>IF($H$1="","Введите курс",Таблица624[[#This Row],[Оптовая цена KRW за 1шт]]/$H$1)</f>
        <v>Введите курс</v>
      </c>
      <c r="J478" s="48"/>
      <c r="K478" s="18">
        <f>Таблица624[[#This Row],[Заказ коробок ]]*Таблица624[[#This Row],[Кол-во шт в коробке]]</f>
        <v>0</v>
      </c>
      <c r="L478" s="54">
        <f>Таблица624[[#This Row],[Общее кол-во шт]]*Таблица624[[#This Row],[Оптовая цена KRW за 1шт]]</f>
        <v>0</v>
      </c>
      <c r="M478" s="19" t="str">
        <f>IFERROR(Таблица624[[#This Row],[Общее кол-во шт]]*Таблица624[[#This Row],[Оптовая цена USD за 1шт]],"")</f>
        <v/>
      </c>
      <c r="N478" s="49"/>
    </row>
    <row r="479" spans="1:14" ht="22.5" customHeight="1">
      <c r="A479" s="44" t="s">
        <v>10838</v>
      </c>
      <c r="B479" s="14">
        <v>8809652897578</v>
      </c>
      <c r="C479" s="50" t="s">
        <v>10839</v>
      </c>
      <c r="D479" s="46" t="s">
        <v>10840</v>
      </c>
      <c r="E479" s="16">
        <v>11000</v>
      </c>
      <c r="F479" s="15">
        <v>0.59</v>
      </c>
      <c r="G479" s="47">
        <v>370</v>
      </c>
      <c r="H479" s="55">
        <f>Таблица624[[#This Row],[Коэфициент стоимости]]*Таблица624[[#This Row],[Розничная цена KRW]]</f>
        <v>6490</v>
      </c>
      <c r="I479" s="17" t="str">
        <f>IF($H$1="","Введите курс",Таблица624[[#This Row],[Оптовая цена KRW за 1шт]]/$H$1)</f>
        <v>Введите курс</v>
      </c>
      <c r="J479" s="48"/>
      <c r="K479" s="18">
        <f>Таблица624[[#This Row],[Заказ коробок ]]*Таблица624[[#This Row],[Кол-во шт в коробке]]</f>
        <v>0</v>
      </c>
      <c r="L479" s="54">
        <f>Таблица624[[#This Row],[Общее кол-во шт]]*Таблица624[[#This Row],[Оптовая цена KRW за 1шт]]</f>
        <v>0</v>
      </c>
      <c r="M479" s="19" t="str">
        <f>IFERROR(Таблица624[[#This Row],[Общее кол-во шт]]*Таблица624[[#This Row],[Оптовая цена USD за 1шт]],"")</f>
        <v/>
      </c>
      <c r="N479" s="49"/>
    </row>
    <row r="480" spans="1:14" ht="22.5" customHeight="1">
      <c r="A480" s="44" t="s">
        <v>10841</v>
      </c>
      <c r="B480" s="14">
        <v>8809652897585</v>
      </c>
      <c r="C480" s="50" t="s">
        <v>10842</v>
      </c>
      <c r="D480" s="46" t="s">
        <v>10843</v>
      </c>
      <c r="E480" s="16">
        <v>11000</v>
      </c>
      <c r="F480" s="15">
        <v>0.59</v>
      </c>
      <c r="G480" s="47">
        <v>370</v>
      </c>
      <c r="H480" s="55">
        <f>Таблица624[[#This Row],[Коэфициент стоимости]]*Таблица624[[#This Row],[Розничная цена KRW]]</f>
        <v>6490</v>
      </c>
      <c r="I480" s="17" t="str">
        <f>IF($H$1="","Введите курс",Таблица624[[#This Row],[Оптовая цена KRW за 1шт]]/$H$1)</f>
        <v>Введите курс</v>
      </c>
      <c r="J480" s="48"/>
      <c r="K480" s="18">
        <f>Таблица624[[#This Row],[Заказ коробок ]]*Таблица624[[#This Row],[Кол-во шт в коробке]]</f>
        <v>0</v>
      </c>
      <c r="L480" s="54">
        <f>Таблица624[[#This Row],[Общее кол-во шт]]*Таблица624[[#This Row],[Оптовая цена KRW за 1шт]]</f>
        <v>0</v>
      </c>
      <c r="M480" s="19" t="str">
        <f>IFERROR(Таблица624[[#This Row],[Общее кол-во шт]]*Таблица624[[#This Row],[Оптовая цена USD за 1шт]],"")</f>
        <v/>
      </c>
      <c r="N480" s="49"/>
    </row>
    <row r="481" spans="1:14" ht="22.5" customHeight="1">
      <c r="A481" s="44" t="s">
        <v>10844</v>
      </c>
      <c r="B481" s="14">
        <v>8809652897592</v>
      </c>
      <c r="C481" s="50" t="s">
        <v>10845</v>
      </c>
      <c r="D481" s="46" t="s">
        <v>10846</v>
      </c>
      <c r="E481" s="16">
        <v>11000</v>
      </c>
      <c r="F481" s="15">
        <v>0.59</v>
      </c>
      <c r="G481" s="47">
        <v>370</v>
      </c>
      <c r="H481" s="55">
        <f>Таблица624[[#This Row],[Коэфициент стоимости]]*Таблица624[[#This Row],[Розничная цена KRW]]</f>
        <v>6490</v>
      </c>
      <c r="I481" s="17" t="str">
        <f>IF($H$1="","Введите курс",Таблица624[[#This Row],[Оптовая цена KRW за 1шт]]/$H$1)</f>
        <v>Введите курс</v>
      </c>
      <c r="J481" s="48"/>
      <c r="K481" s="18">
        <f>Таблица624[[#This Row],[Заказ коробок ]]*Таблица624[[#This Row],[Кол-во шт в коробке]]</f>
        <v>0</v>
      </c>
      <c r="L481" s="54">
        <f>Таблица624[[#This Row],[Общее кол-во шт]]*Таблица624[[#This Row],[Оптовая цена KRW за 1шт]]</f>
        <v>0</v>
      </c>
      <c r="M481" s="19" t="str">
        <f>IFERROR(Таблица624[[#This Row],[Общее кол-во шт]]*Таблица624[[#This Row],[Оптовая цена USD за 1шт]],"")</f>
        <v/>
      </c>
      <c r="N481" s="49"/>
    </row>
    <row r="482" spans="1:14" ht="22.5" customHeight="1">
      <c r="A482" s="44" t="s">
        <v>10847</v>
      </c>
      <c r="B482" s="14">
        <v>8809652907376</v>
      </c>
      <c r="C482" s="50" t="s">
        <v>10848</v>
      </c>
      <c r="D482" s="46" t="s">
        <v>10849</v>
      </c>
      <c r="E482" s="16">
        <v>12000</v>
      </c>
      <c r="F482" s="15">
        <v>0.59</v>
      </c>
      <c r="G482" s="47">
        <v>500</v>
      </c>
      <c r="H482" s="55">
        <f>Таблица624[[#This Row],[Коэфициент стоимости]]*Таблица624[[#This Row],[Розничная цена KRW]]</f>
        <v>7080</v>
      </c>
      <c r="I482" s="17" t="str">
        <f>IF($H$1="","Введите курс",Таблица624[[#This Row],[Оптовая цена KRW за 1шт]]/$H$1)</f>
        <v>Введите курс</v>
      </c>
      <c r="J482" s="48"/>
      <c r="K482" s="18">
        <f>Таблица624[[#This Row],[Заказ коробок ]]*Таблица624[[#This Row],[Кол-во шт в коробке]]</f>
        <v>0</v>
      </c>
      <c r="L482" s="54">
        <f>Таблица624[[#This Row],[Общее кол-во шт]]*Таблица624[[#This Row],[Оптовая цена KRW за 1шт]]</f>
        <v>0</v>
      </c>
      <c r="M482" s="19" t="str">
        <f>IFERROR(Таблица624[[#This Row],[Общее кол-во шт]]*Таблица624[[#This Row],[Оптовая цена USD за 1шт]],"")</f>
        <v/>
      </c>
      <c r="N482" s="49"/>
    </row>
    <row r="483" spans="1:14" ht="22.5" customHeight="1">
      <c r="A483" s="44" t="s">
        <v>10850</v>
      </c>
      <c r="B483" s="14">
        <v>8809652907383</v>
      </c>
      <c r="C483" s="50" t="s">
        <v>10851</v>
      </c>
      <c r="D483" s="46" t="s">
        <v>10852</v>
      </c>
      <c r="E483" s="16">
        <v>12000</v>
      </c>
      <c r="F483" s="15">
        <v>0.59</v>
      </c>
      <c r="G483" s="47">
        <v>500</v>
      </c>
      <c r="H483" s="55">
        <f>Таблица624[[#This Row],[Коэфициент стоимости]]*Таблица624[[#This Row],[Розничная цена KRW]]</f>
        <v>7080</v>
      </c>
      <c r="I483" s="17" t="str">
        <f>IF($H$1="","Введите курс",Таблица624[[#This Row],[Оптовая цена KRW за 1шт]]/$H$1)</f>
        <v>Введите курс</v>
      </c>
      <c r="J483" s="48"/>
      <c r="K483" s="18">
        <f>Таблица624[[#This Row],[Заказ коробок ]]*Таблица624[[#This Row],[Кол-во шт в коробке]]</f>
        <v>0</v>
      </c>
      <c r="L483" s="54">
        <f>Таблица624[[#This Row],[Общее кол-во шт]]*Таблица624[[#This Row],[Оптовая цена KRW за 1шт]]</f>
        <v>0</v>
      </c>
      <c r="M483" s="19" t="str">
        <f>IFERROR(Таблица624[[#This Row],[Общее кол-во шт]]*Таблица624[[#This Row],[Оптовая цена USD за 1шт]],"")</f>
        <v/>
      </c>
      <c r="N483" s="49"/>
    </row>
    <row r="484" spans="1:14" ht="22.5" customHeight="1">
      <c r="A484" s="44" t="s">
        <v>10853</v>
      </c>
      <c r="B484" s="14">
        <v>8809652907390</v>
      </c>
      <c r="C484" s="50" t="s">
        <v>10854</v>
      </c>
      <c r="D484" s="46" t="s">
        <v>10855</v>
      </c>
      <c r="E484" s="16">
        <v>12000</v>
      </c>
      <c r="F484" s="15">
        <v>0.59</v>
      </c>
      <c r="G484" s="47">
        <v>500</v>
      </c>
      <c r="H484" s="55">
        <f>Таблица624[[#This Row],[Коэфициент стоимости]]*Таблица624[[#This Row],[Розничная цена KRW]]</f>
        <v>7080</v>
      </c>
      <c r="I484" s="17" t="str">
        <f>IF($H$1="","Введите курс",Таблица624[[#This Row],[Оптовая цена KRW за 1шт]]/$H$1)</f>
        <v>Введите курс</v>
      </c>
      <c r="J484" s="48"/>
      <c r="K484" s="18">
        <f>Таблица624[[#This Row],[Заказ коробок ]]*Таблица624[[#This Row],[Кол-во шт в коробке]]</f>
        <v>0</v>
      </c>
      <c r="L484" s="54">
        <f>Таблица624[[#This Row],[Общее кол-во шт]]*Таблица624[[#This Row],[Оптовая цена KRW за 1шт]]</f>
        <v>0</v>
      </c>
      <c r="M484" s="19" t="str">
        <f>IFERROR(Таблица624[[#This Row],[Общее кол-во шт]]*Таблица624[[#This Row],[Оптовая цена USD за 1шт]],"")</f>
        <v/>
      </c>
      <c r="N484" s="49"/>
    </row>
    <row r="485" spans="1:14" ht="22.5" customHeight="1">
      <c r="A485" s="44" t="s">
        <v>10856</v>
      </c>
      <c r="B485" s="14">
        <v>8809652907406</v>
      </c>
      <c r="C485" s="50" t="s">
        <v>10857</v>
      </c>
      <c r="D485" s="46" t="s">
        <v>10858</v>
      </c>
      <c r="E485" s="16">
        <v>12000</v>
      </c>
      <c r="F485" s="15">
        <v>0.59</v>
      </c>
      <c r="G485" s="47">
        <v>500</v>
      </c>
      <c r="H485" s="55">
        <f>Таблица624[[#This Row],[Коэфициент стоимости]]*Таблица624[[#This Row],[Розничная цена KRW]]</f>
        <v>7080</v>
      </c>
      <c r="I485" s="17" t="str">
        <f>IF($H$1="","Введите курс",Таблица624[[#This Row],[Оптовая цена KRW за 1шт]]/$H$1)</f>
        <v>Введите курс</v>
      </c>
      <c r="J485" s="48"/>
      <c r="K485" s="18">
        <f>Таблица624[[#This Row],[Заказ коробок ]]*Таблица624[[#This Row],[Кол-во шт в коробке]]</f>
        <v>0</v>
      </c>
      <c r="L485" s="54">
        <f>Таблица624[[#This Row],[Общее кол-во шт]]*Таблица624[[#This Row],[Оптовая цена KRW за 1шт]]</f>
        <v>0</v>
      </c>
      <c r="M485" s="19" t="str">
        <f>IFERROR(Таблица624[[#This Row],[Общее кол-во шт]]*Таблица624[[#This Row],[Оптовая цена USD за 1шт]],"")</f>
        <v/>
      </c>
      <c r="N485" s="49"/>
    </row>
    <row r="486" spans="1:14" ht="22.5" customHeight="1">
      <c r="A486" s="44" t="s">
        <v>10859</v>
      </c>
      <c r="B486" s="14">
        <v>8809652907413</v>
      </c>
      <c r="C486" s="50" t="s">
        <v>10860</v>
      </c>
      <c r="D486" s="46" t="s">
        <v>10861</v>
      </c>
      <c r="E486" s="16">
        <v>12000</v>
      </c>
      <c r="F486" s="15">
        <v>0.59</v>
      </c>
      <c r="G486" s="47">
        <v>500</v>
      </c>
      <c r="H486" s="55">
        <f>Таблица624[[#This Row],[Коэфициент стоимости]]*Таблица624[[#This Row],[Розничная цена KRW]]</f>
        <v>7080</v>
      </c>
      <c r="I486" s="17" t="str">
        <f>IF($H$1="","Введите курс",Таблица624[[#This Row],[Оптовая цена KRW за 1шт]]/$H$1)</f>
        <v>Введите курс</v>
      </c>
      <c r="J486" s="48"/>
      <c r="K486" s="18">
        <f>Таблица624[[#This Row],[Заказ коробок ]]*Таблица624[[#This Row],[Кол-во шт в коробке]]</f>
        <v>0</v>
      </c>
      <c r="L486" s="54">
        <f>Таблица624[[#This Row],[Общее кол-во шт]]*Таблица624[[#This Row],[Оптовая цена KRW за 1шт]]</f>
        <v>0</v>
      </c>
      <c r="M486" s="19" t="str">
        <f>IFERROR(Таблица624[[#This Row],[Общее кол-во шт]]*Таблица624[[#This Row],[Оптовая цена USD за 1шт]],"")</f>
        <v/>
      </c>
      <c r="N486" s="49"/>
    </row>
    <row r="487" spans="1:14" ht="22.5" customHeight="1">
      <c r="A487" s="44" t="s">
        <v>10862</v>
      </c>
      <c r="B487" s="14">
        <v>8809652907420</v>
      </c>
      <c r="C487" s="50" t="s">
        <v>10863</v>
      </c>
      <c r="D487" s="46" t="s">
        <v>10864</v>
      </c>
      <c r="E487" s="16">
        <v>12000</v>
      </c>
      <c r="F487" s="15">
        <v>0.59</v>
      </c>
      <c r="G487" s="47">
        <v>500</v>
      </c>
      <c r="H487" s="55">
        <f>Таблица624[[#This Row],[Коэфициент стоимости]]*Таблица624[[#This Row],[Розничная цена KRW]]</f>
        <v>7080</v>
      </c>
      <c r="I487" s="17" t="str">
        <f>IF($H$1="","Введите курс",Таблица624[[#This Row],[Оптовая цена KRW за 1шт]]/$H$1)</f>
        <v>Введите курс</v>
      </c>
      <c r="J487" s="48"/>
      <c r="K487" s="18">
        <f>Таблица624[[#This Row],[Заказ коробок ]]*Таблица624[[#This Row],[Кол-во шт в коробке]]</f>
        <v>0</v>
      </c>
      <c r="L487" s="54">
        <f>Таблица624[[#This Row],[Общее кол-во шт]]*Таблица624[[#This Row],[Оптовая цена KRW за 1шт]]</f>
        <v>0</v>
      </c>
      <c r="M487" s="19" t="str">
        <f>IFERROR(Таблица624[[#This Row],[Общее кол-во шт]]*Таблица624[[#This Row],[Оптовая цена USD за 1шт]],"")</f>
        <v/>
      </c>
      <c r="N487" s="49"/>
    </row>
    <row r="488" spans="1:14" ht="22.5" customHeight="1">
      <c r="A488" s="44" t="s">
        <v>10865</v>
      </c>
      <c r="B488" s="14">
        <v>8809652907437</v>
      </c>
      <c r="C488" s="50" t="s">
        <v>10866</v>
      </c>
      <c r="D488" s="46" t="s">
        <v>10867</v>
      </c>
      <c r="E488" s="16">
        <v>12000</v>
      </c>
      <c r="F488" s="15">
        <v>0.59</v>
      </c>
      <c r="G488" s="47">
        <v>500</v>
      </c>
      <c r="H488" s="55">
        <f>Таблица624[[#This Row],[Коэфициент стоимости]]*Таблица624[[#This Row],[Розничная цена KRW]]</f>
        <v>7080</v>
      </c>
      <c r="I488" s="17" t="str">
        <f>IF($H$1="","Введите курс",Таблица624[[#This Row],[Оптовая цена KRW за 1шт]]/$H$1)</f>
        <v>Введите курс</v>
      </c>
      <c r="J488" s="48"/>
      <c r="K488" s="18">
        <f>Таблица624[[#This Row],[Заказ коробок ]]*Таблица624[[#This Row],[Кол-во шт в коробке]]</f>
        <v>0</v>
      </c>
      <c r="L488" s="54">
        <f>Таблица624[[#This Row],[Общее кол-во шт]]*Таблица624[[#This Row],[Оптовая цена KRW за 1шт]]</f>
        <v>0</v>
      </c>
      <c r="M488" s="19" t="str">
        <f>IFERROR(Таблица624[[#This Row],[Общее кол-во шт]]*Таблица624[[#This Row],[Оптовая цена USD за 1шт]],"")</f>
        <v/>
      </c>
      <c r="N488" s="49"/>
    </row>
    <row r="489" spans="1:14" ht="22.5" customHeight="1">
      <c r="A489" s="44" t="s">
        <v>10868</v>
      </c>
      <c r="B489" s="14">
        <v>8809652907444</v>
      </c>
      <c r="C489" s="50" t="s">
        <v>10869</v>
      </c>
      <c r="D489" s="46" t="s">
        <v>10870</v>
      </c>
      <c r="E489" s="16">
        <v>12000</v>
      </c>
      <c r="F489" s="15">
        <v>0.59</v>
      </c>
      <c r="G489" s="47">
        <v>500</v>
      </c>
      <c r="H489" s="55">
        <f>Таблица624[[#This Row],[Коэфициент стоимости]]*Таблица624[[#This Row],[Розничная цена KRW]]</f>
        <v>7080</v>
      </c>
      <c r="I489" s="17" t="str">
        <f>IF($H$1="","Введите курс",Таблица624[[#This Row],[Оптовая цена KRW за 1шт]]/$H$1)</f>
        <v>Введите курс</v>
      </c>
      <c r="J489" s="48"/>
      <c r="K489" s="18">
        <f>Таблица624[[#This Row],[Заказ коробок ]]*Таблица624[[#This Row],[Кол-во шт в коробке]]</f>
        <v>0</v>
      </c>
      <c r="L489" s="54">
        <f>Таблица624[[#This Row],[Общее кол-во шт]]*Таблица624[[#This Row],[Оптовая цена KRW за 1шт]]</f>
        <v>0</v>
      </c>
      <c r="M489" s="19" t="str">
        <f>IFERROR(Таблица624[[#This Row],[Общее кол-во шт]]*Таблица624[[#This Row],[Оптовая цена USD за 1шт]],"")</f>
        <v/>
      </c>
      <c r="N489" s="49"/>
    </row>
    <row r="490" spans="1:14" ht="22.5" customHeight="1">
      <c r="A490" s="44" t="s">
        <v>10871</v>
      </c>
      <c r="B490" s="14">
        <v>8809652907451</v>
      </c>
      <c r="C490" s="50" t="s">
        <v>10872</v>
      </c>
      <c r="D490" s="46" t="s">
        <v>10873</v>
      </c>
      <c r="E490" s="16">
        <v>12000</v>
      </c>
      <c r="F490" s="15">
        <v>0.59</v>
      </c>
      <c r="G490" s="47">
        <v>500</v>
      </c>
      <c r="H490" s="55">
        <f>Таблица624[[#This Row],[Коэфициент стоимости]]*Таблица624[[#This Row],[Розничная цена KRW]]</f>
        <v>7080</v>
      </c>
      <c r="I490" s="17" t="str">
        <f>IF($H$1="","Введите курс",Таблица624[[#This Row],[Оптовая цена KRW за 1шт]]/$H$1)</f>
        <v>Введите курс</v>
      </c>
      <c r="J490" s="48"/>
      <c r="K490" s="18">
        <f>Таблица624[[#This Row],[Заказ коробок ]]*Таблица624[[#This Row],[Кол-во шт в коробке]]</f>
        <v>0</v>
      </c>
      <c r="L490" s="54">
        <f>Таблица624[[#This Row],[Общее кол-во шт]]*Таблица624[[#This Row],[Оптовая цена KRW за 1шт]]</f>
        <v>0</v>
      </c>
      <c r="M490" s="19" t="str">
        <f>IFERROR(Таблица624[[#This Row],[Общее кол-во шт]]*Таблица624[[#This Row],[Оптовая цена USD за 1шт]],"")</f>
        <v/>
      </c>
      <c r="N490" s="49"/>
    </row>
    <row r="491" spans="1:14" ht="22.5" customHeight="1">
      <c r="A491" s="44" t="s">
        <v>10874</v>
      </c>
      <c r="B491" s="14">
        <v>8809652907468</v>
      </c>
      <c r="C491" s="50" t="s">
        <v>10875</v>
      </c>
      <c r="D491" s="46" t="s">
        <v>10876</v>
      </c>
      <c r="E491" s="16">
        <v>12000</v>
      </c>
      <c r="F491" s="15">
        <v>0.59</v>
      </c>
      <c r="G491" s="47">
        <v>500</v>
      </c>
      <c r="H491" s="55">
        <f>Таблица624[[#This Row],[Коэфициент стоимости]]*Таблица624[[#This Row],[Розничная цена KRW]]</f>
        <v>7080</v>
      </c>
      <c r="I491" s="17" t="str">
        <f>IF($H$1="","Введите курс",Таблица624[[#This Row],[Оптовая цена KRW за 1шт]]/$H$1)</f>
        <v>Введите курс</v>
      </c>
      <c r="J491" s="48"/>
      <c r="K491" s="18">
        <f>Таблица624[[#This Row],[Заказ коробок ]]*Таблица624[[#This Row],[Кол-во шт в коробке]]</f>
        <v>0</v>
      </c>
      <c r="L491" s="54">
        <f>Таблица624[[#This Row],[Общее кол-во шт]]*Таблица624[[#This Row],[Оптовая цена KRW за 1шт]]</f>
        <v>0</v>
      </c>
      <c r="M491" s="19" t="str">
        <f>IFERROR(Таблица624[[#This Row],[Общее кол-во шт]]*Таблица624[[#This Row],[Оптовая цена USD за 1шт]],"")</f>
        <v/>
      </c>
      <c r="N491" s="49"/>
    </row>
    <row r="492" spans="1:14" ht="22.5" customHeight="1">
      <c r="A492" s="44" t="s">
        <v>10877</v>
      </c>
      <c r="B492" s="14">
        <v>8809612841528</v>
      </c>
      <c r="C492" s="50" t="s">
        <v>10878</v>
      </c>
      <c r="D492" s="46" t="s">
        <v>10879</v>
      </c>
      <c r="E492" s="16">
        <v>10000</v>
      </c>
      <c r="F492" s="15">
        <v>0.59</v>
      </c>
      <c r="G492" s="47">
        <v>300</v>
      </c>
      <c r="H492" s="55">
        <f>Таблица624[[#This Row],[Коэфициент стоимости]]*Таблица624[[#This Row],[Розничная цена KRW]]</f>
        <v>5900</v>
      </c>
      <c r="I492" s="17" t="str">
        <f>IF($H$1="","Введите курс",Таблица624[[#This Row],[Оптовая цена KRW за 1шт]]/$H$1)</f>
        <v>Введите курс</v>
      </c>
      <c r="J492" s="48"/>
      <c r="K492" s="18">
        <f>Таблица624[[#This Row],[Заказ коробок ]]*Таблица624[[#This Row],[Кол-во шт в коробке]]</f>
        <v>0</v>
      </c>
      <c r="L492" s="54">
        <f>Таблица624[[#This Row],[Общее кол-во шт]]*Таблица624[[#This Row],[Оптовая цена KRW за 1шт]]</f>
        <v>0</v>
      </c>
      <c r="M492" s="19" t="str">
        <f>IFERROR(Таблица624[[#This Row],[Общее кол-во шт]]*Таблица624[[#This Row],[Оптовая цена USD за 1шт]],"")</f>
        <v/>
      </c>
      <c r="N492" s="49"/>
    </row>
    <row r="493" spans="1:14" ht="22.5" customHeight="1">
      <c r="A493" s="44" t="s">
        <v>10880</v>
      </c>
      <c r="B493" s="14">
        <v>8809612841535</v>
      </c>
      <c r="C493" s="50" t="s">
        <v>10881</v>
      </c>
      <c r="D493" s="46" t="s">
        <v>10882</v>
      </c>
      <c r="E493" s="16">
        <v>10000</v>
      </c>
      <c r="F493" s="15">
        <v>0.59</v>
      </c>
      <c r="G493" s="47">
        <v>300</v>
      </c>
      <c r="H493" s="55">
        <f>Таблица624[[#This Row],[Коэфициент стоимости]]*Таблица624[[#This Row],[Розничная цена KRW]]</f>
        <v>5900</v>
      </c>
      <c r="I493" s="17" t="str">
        <f>IF($H$1="","Введите курс",Таблица624[[#This Row],[Оптовая цена KRW за 1шт]]/$H$1)</f>
        <v>Введите курс</v>
      </c>
      <c r="J493" s="48"/>
      <c r="K493" s="18">
        <f>Таблица624[[#This Row],[Заказ коробок ]]*Таблица624[[#This Row],[Кол-во шт в коробке]]</f>
        <v>0</v>
      </c>
      <c r="L493" s="54">
        <f>Таблица624[[#This Row],[Общее кол-во шт]]*Таблица624[[#This Row],[Оптовая цена KRW за 1шт]]</f>
        <v>0</v>
      </c>
      <c r="M493" s="19" t="str">
        <f>IFERROR(Таблица624[[#This Row],[Общее кол-во шт]]*Таблица624[[#This Row],[Оптовая цена USD за 1шт]],"")</f>
        <v/>
      </c>
      <c r="N493" s="49"/>
    </row>
    <row r="494" spans="1:14" ht="22.5" customHeight="1">
      <c r="A494" s="44" t="s">
        <v>10883</v>
      </c>
      <c r="B494" s="14">
        <v>8809612842792</v>
      </c>
      <c r="C494" s="50" t="s">
        <v>10884</v>
      </c>
      <c r="D494" s="46" t="s">
        <v>10885</v>
      </c>
      <c r="E494" s="16">
        <v>9000</v>
      </c>
      <c r="F494" s="15">
        <v>0.59</v>
      </c>
      <c r="G494" s="47">
        <v>300</v>
      </c>
      <c r="H494" s="55">
        <f>Таблица624[[#This Row],[Коэфициент стоимости]]*Таблица624[[#This Row],[Розничная цена KRW]]</f>
        <v>5310</v>
      </c>
      <c r="I494" s="17" t="str">
        <f>IF($H$1="","Введите курс",Таблица624[[#This Row],[Оптовая цена KRW за 1шт]]/$H$1)</f>
        <v>Введите курс</v>
      </c>
      <c r="J494" s="48"/>
      <c r="K494" s="18">
        <f>Таблица624[[#This Row],[Заказ коробок ]]*Таблица624[[#This Row],[Кол-во шт в коробке]]</f>
        <v>0</v>
      </c>
      <c r="L494" s="54">
        <f>Таблица624[[#This Row],[Общее кол-во шт]]*Таблица624[[#This Row],[Оптовая цена KRW за 1шт]]</f>
        <v>0</v>
      </c>
      <c r="M494" s="19" t="str">
        <f>IFERROR(Таблица624[[#This Row],[Общее кол-во шт]]*Таблица624[[#This Row],[Оптовая цена USD за 1шт]],"")</f>
        <v/>
      </c>
      <c r="N494" s="49"/>
    </row>
    <row r="495" spans="1:14" ht="22.5" customHeight="1">
      <c r="A495" s="44" t="s">
        <v>10886</v>
      </c>
      <c r="B495" s="14">
        <v>8809612842785</v>
      </c>
      <c r="C495" s="50" t="s">
        <v>10887</v>
      </c>
      <c r="D495" s="46" t="s">
        <v>10888</v>
      </c>
      <c r="E495" s="16">
        <v>9000</v>
      </c>
      <c r="F495" s="15">
        <v>0.59</v>
      </c>
      <c r="G495" s="47">
        <v>300</v>
      </c>
      <c r="H495" s="55">
        <f>Таблица624[[#This Row],[Коэфициент стоимости]]*Таблица624[[#This Row],[Розничная цена KRW]]</f>
        <v>5310</v>
      </c>
      <c r="I495" s="17" t="str">
        <f>IF($H$1="","Введите курс",Таблица624[[#This Row],[Оптовая цена KRW за 1шт]]/$H$1)</f>
        <v>Введите курс</v>
      </c>
      <c r="J495" s="48"/>
      <c r="K495" s="18">
        <f>Таблица624[[#This Row],[Заказ коробок ]]*Таблица624[[#This Row],[Кол-во шт в коробке]]</f>
        <v>0</v>
      </c>
      <c r="L495" s="54">
        <f>Таблица624[[#This Row],[Общее кол-во шт]]*Таблица624[[#This Row],[Оптовая цена KRW за 1шт]]</f>
        <v>0</v>
      </c>
      <c r="M495" s="19" t="str">
        <f>IFERROR(Таблица624[[#This Row],[Общее кол-во шт]]*Таблица624[[#This Row],[Оптовая цена USD за 1шт]],"")</f>
        <v/>
      </c>
      <c r="N495" s="49"/>
    </row>
    <row r="496" spans="1:14" ht="22.5" customHeight="1">
      <c r="A496" s="44" t="s">
        <v>10889</v>
      </c>
      <c r="B496" s="14">
        <v>8809612842730</v>
      </c>
      <c r="C496" s="50" t="s">
        <v>10890</v>
      </c>
      <c r="D496" s="46" t="s">
        <v>10891</v>
      </c>
      <c r="E496" s="16">
        <v>9000</v>
      </c>
      <c r="F496" s="15">
        <v>0.59</v>
      </c>
      <c r="G496" s="47">
        <v>300</v>
      </c>
      <c r="H496" s="55">
        <f>Таблица624[[#This Row],[Коэфициент стоимости]]*Таблица624[[#This Row],[Розничная цена KRW]]</f>
        <v>5310</v>
      </c>
      <c r="I496" s="17" t="str">
        <f>IF($H$1="","Введите курс",Таблица624[[#This Row],[Оптовая цена KRW за 1шт]]/$H$1)</f>
        <v>Введите курс</v>
      </c>
      <c r="J496" s="48"/>
      <c r="K496" s="18">
        <f>Таблица624[[#This Row],[Заказ коробок ]]*Таблица624[[#This Row],[Кол-во шт в коробке]]</f>
        <v>0</v>
      </c>
      <c r="L496" s="54">
        <f>Таблица624[[#This Row],[Общее кол-во шт]]*Таблица624[[#This Row],[Оптовая цена KRW за 1шт]]</f>
        <v>0</v>
      </c>
      <c r="M496" s="19" t="str">
        <f>IFERROR(Таблица624[[#This Row],[Общее кол-во шт]]*Таблица624[[#This Row],[Оптовая цена USD за 1шт]],"")</f>
        <v/>
      </c>
      <c r="N496" s="49"/>
    </row>
    <row r="497" spans="1:14" ht="22.5" customHeight="1">
      <c r="A497" s="44" t="s">
        <v>10892</v>
      </c>
      <c r="B497" s="14">
        <v>8809612842754</v>
      </c>
      <c r="C497" s="50" t="s">
        <v>10893</v>
      </c>
      <c r="D497" s="46" t="s">
        <v>10894</v>
      </c>
      <c r="E497" s="16">
        <v>6000</v>
      </c>
      <c r="F497" s="15">
        <v>0.59</v>
      </c>
      <c r="G497" s="47">
        <v>300</v>
      </c>
      <c r="H497" s="55">
        <f>Таблица624[[#This Row],[Коэфициент стоимости]]*Таблица624[[#This Row],[Розничная цена KRW]]</f>
        <v>3540</v>
      </c>
      <c r="I497" s="17" t="str">
        <f>IF($H$1="","Введите курс",Таблица624[[#This Row],[Оптовая цена KRW за 1шт]]/$H$1)</f>
        <v>Введите курс</v>
      </c>
      <c r="J497" s="48"/>
      <c r="K497" s="18">
        <f>Таблица624[[#This Row],[Заказ коробок ]]*Таблица624[[#This Row],[Кол-во шт в коробке]]</f>
        <v>0</v>
      </c>
      <c r="L497" s="54">
        <f>Таблица624[[#This Row],[Общее кол-во шт]]*Таблица624[[#This Row],[Оптовая цена KRW за 1шт]]</f>
        <v>0</v>
      </c>
      <c r="M497" s="19" t="str">
        <f>IFERROR(Таблица624[[#This Row],[Общее кол-во шт]]*Таблица624[[#This Row],[Оптовая цена USD за 1шт]],"")</f>
        <v/>
      </c>
      <c r="N497" s="49"/>
    </row>
    <row r="498" spans="1:14" ht="22.5" customHeight="1">
      <c r="A498" s="44" t="s">
        <v>10895</v>
      </c>
      <c r="B498" s="14">
        <v>8809612842761</v>
      </c>
      <c r="C498" s="50" t="s">
        <v>10896</v>
      </c>
      <c r="D498" s="46" t="s">
        <v>10897</v>
      </c>
      <c r="E498" s="16">
        <v>12000</v>
      </c>
      <c r="F498" s="15">
        <v>0.59</v>
      </c>
      <c r="G498" s="47">
        <v>240</v>
      </c>
      <c r="H498" s="55">
        <f>Таблица624[[#This Row],[Коэфициент стоимости]]*Таблица624[[#This Row],[Розничная цена KRW]]</f>
        <v>7080</v>
      </c>
      <c r="I498" s="17" t="str">
        <f>IF($H$1="","Введите курс",Таблица624[[#This Row],[Оптовая цена KRW за 1шт]]/$H$1)</f>
        <v>Введите курс</v>
      </c>
      <c r="J498" s="48"/>
      <c r="K498" s="18">
        <f>Таблица624[[#This Row],[Заказ коробок ]]*Таблица624[[#This Row],[Кол-во шт в коробке]]</f>
        <v>0</v>
      </c>
      <c r="L498" s="54">
        <f>Таблица624[[#This Row],[Общее кол-во шт]]*Таблица624[[#This Row],[Оптовая цена KRW за 1шт]]</f>
        <v>0</v>
      </c>
      <c r="M498" s="19" t="str">
        <f>IFERROR(Таблица624[[#This Row],[Общее кол-во шт]]*Таблица624[[#This Row],[Оптовая цена USD за 1шт]],"")</f>
        <v/>
      </c>
      <c r="N498" s="49"/>
    </row>
    <row r="499" spans="1:14" ht="22.5" customHeight="1">
      <c r="A499" s="44" t="s">
        <v>10898</v>
      </c>
      <c r="B499" s="14">
        <v>8809612842624</v>
      </c>
      <c r="C499" s="50" t="s">
        <v>10899</v>
      </c>
      <c r="D499" s="46" t="s">
        <v>10900</v>
      </c>
      <c r="E499" s="16">
        <v>12000</v>
      </c>
      <c r="F499" s="15">
        <v>0.59</v>
      </c>
      <c r="G499" s="47">
        <v>318</v>
      </c>
      <c r="H499" s="55">
        <f>Таблица624[[#This Row],[Коэфициент стоимости]]*Таблица624[[#This Row],[Розничная цена KRW]]</f>
        <v>7080</v>
      </c>
      <c r="I499" s="17" t="str">
        <f>IF($H$1="","Введите курс",Таблица624[[#This Row],[Оптовая цена KRW за 1шт]]/$H$1)</f>
        <v>Введите курс</v>
      </c>
      <c r="J499" s="48"/>
      <c r="K499" s="18">
        <f>Таблица624[[#This Row],[Заказ коробок ]]*Таблица624[[#This Row],[Кол-во шт в коробке]]</f>
        <v>0</v>
      </c>
      <c r="L499" s="54">
        <f>Таблица624[[#This Row],[Общее кол-во шт]]*Таблица624[[#This Row],[Оптовая цена KRW за 1шт]]</f>
        <v>0</v>
      </c>
      <c r="M499" s="19" t="str">
        <f>IFERROR(Таблица624[[#This Row],[Общее кол-во шт]]*Таблица624[[#This Row],[Оптовая цена USD за 1шт]],"")</f>
        <v/>
      </c>
      <c r="N499" s="49"/>
    </row>
    <row r="500" spans="1:14" ht="22.5" customHeight="1">
      <c r="A500" s="44" t="s">
        <v>10901</v>
      </c>
      <c r="B500" s="14">
        <v>8809612852425</v>
      </c>
      <c r="C500" s="50" t="s">
        <v>10902</v>
      </c>
      <c r="D500" s="46" t="s">
        <v>10903</v>
      </c>
      <c r="E500" s="16">
        <v>10000</v>
      </c>
      <c r="F500" s="15">
        <v>0.59</v>
      </c>
      <c r="G500" s="47">
        <v>152</v>
      </c>
      <c r="H500" s="55">
        <f>Таблица624[[#This Row],[Коэфициент стоимости]]*Таблица624[[#This Row],[Розничная цена KRW]]</f>
        <v>5900</v>
      </c>
      <c r="I500" s="17" t="str">
        <f>IF($H$1="","Введите курс",Таблица624[[#This Row],[Оптовая цена KRW за 1шт]]/$H$1)</f>
        <v>Введите курс</v>
      </c>
      <c r="J500" s="48"/>
      <c r="K500" s="18">
        <f>Таблица624[[#This Row],[Заказ коробок ]]*Таблица624[[#This Row],[Кол-во шт в коробке]]</f>
        <v>0</v>
      </c>
      <c r="L500" s="54">
        <f>Таблица624[[#This Row],[Общее кол-во шт]]*Таблица624[[#This Row],[Оптовая цена KRW за 1шт]]</f>
        <v>0</v>
      </c>
      <c r="M500" s="19" t="str">
        <f>IFERROR(Таблица624[[#This Row],[Общее кол-во шт]]*Таблица624[[#This Row],[Оптовая цена USD за 1шт]],"")</f>
        <v/>
      </c>
      <c r="N500" s="49"/>
    </row>
    <row r="501" spans="1:14" ht="22.5" customHeight="1">
      <c r="A501" s="44" t="s">
        <v>10904</v>
      </c>
      <c r="B501" s="14">
        <v>8809612852432</v>
      </c>
      <c r="C501" s="50" t="s">
        <v>10905</v>
      </c>
      <c r="D501" s="46" t="s">
        <v>10906</v>
      </c>
      <c r="E501" s="16">
        <v>10000</v>
      </c>
      <c r="F501" s="15">
        <v>0.59</v>
      </c>
      <c r="G501" s="47">
        <v>152</v>
      </c>
      <c r="H501" s="55">
        <f>Таблица624[[#This Row],[Коэфициент стоимости]]*Таблица624[[#This Row],[Розничная цена KRW]]</f>
        <v>5900</v>
      </c>
      <c r="I501" s="17" t="str">
        <f>IF($H$1="","Введите курс",Таблица624[[#This Row],[Оптовая цена KRW за 1шт]]/$H$1)</f>
        <v>Введите курс</v>
      </c>
      <c r="J501" s="48"/>
      <c r="K501" s="18">
        <f>Таблица624[[#This Row],[Заказ коробок ]]*Таблица624[[#This Row],[Кол-во шт в коробке]]</f>
        <v>0</v>
      </c>
      <c r="L501" s="54">
        <f>Таблица624[[#This Row],[Общее кол-во шт]]*Таблица624[[#This Row],[Оптовая цена KRW за 1шт]]</f>
        <v>0</v>
      </c>
      <c r="M501" s="19" t="str">
        <f>IFERROR(Таблица624[[#This Row],[Общее кол-во шт]]*Таблица624[[#This Row],[Оптовая цена USD за 1шт]],"")</f>
        <v/>
      </c>
      <c r="N501" s="49"/>
    </row>
    <row r="502" spans="1:14" ht="22.5" customHeight="1">
      <c r="A502" s="44" t="s">
        <v>10907</v>
      </c>
      <c r="B502" s="14">
        <v>8809612852449</v>
      </c>
      <c r="C502" s="50" t="s">
        <v>10908</v>
      </c>
      <c r="D502" s="46" t="s">
        <v>10909</v>
      </c>
      <c r="E502" s="16">
        <v>10000</v>
      </c>
      <c r="F502" s="15">
        <v>0.59</v>
      </c>
      <c r="G502" s="47">
        <v>152</v>
      </c>
      <c r="H502" s="55">
        <f>Таблица624[[#This Row],[Коэфициент стоимости]]*Таблица624[[#This Row],[Розничная цена KRW]]</f>
        <v>5900</v>
      </c>
      <c r="I502" s="17" t="str">
        <f>IF($H$1="","Введите курс",Таблица624[[#This Row],[Оптовая цена KRW за 1шт]]/$H$1)</f>
        <v>Введите курс</v>
      </c>
      <c r="J502" s="48"/>
      <c r="K502" s="18">
        <f>Таблица624[[#This Row],[Заказ коробок ]]*Таблица624[[#This Row],[Кол-во шт в коробке]]</f>
        <v>0</v>
      </c>
      <c r="L502" s="54">
        <f>Таблица624[[#This Row],[Общее кол-во шт]]*Таблица624[[#This Row],[Оптовая цена KRW за 1шт]]</f>
        <v>0</v>
      </c>
      <c r="M502" s="19" t="str">
        <f>IFERROR(Таблица624[[#This Row],[Общее кол-во шт]]*Таблица624[[#This Row],[Оптовая цена USD за 1шт]],"")</f>
        <v/>
      </c>
      <c r="N502" s="49"/>
    </row>
    <row r="503" spans="1:14" ht="22.5" customHeight="1">
      <c r="A503" s="44" t="s">
        <v>10910</v>
      </c>
      <c r="B503" s="14">
        <v>8809612852470</v>
      </c>
      <c r="C503" s="50" t="s">
        <v>10911</v>
      </c>
      <c r="D503" s="46" t="s">
        <v>10912</v>
      </c>
      <c r="E503" s="16">
        <v>10000</v>
      </c>
      <c r="F503" s="15">
        <v>0.59</v>
      </c>
      <c r="G503" s="47">
        <v>152</v>
      </c>
      <c r="H503" s="55">
        <f>Таблица624[[#This Row],[Коэфициент стоимости]]*Таблица624[[#This Row],[Розничная цена KRW]]</f>
        <v>5900</v>
      </c>
      <c r="I503" s="17" t="str">
        <f>IF($H$1="","Введите курс",Таблица624[[#This Row],[Оптовая цена KRW за 1шт]]/$H$1)</f>
        <v>Введите курс</v>
      </c>
      <c r="J503" s="48"/>
      <c r="K503" s="18">
        <f>Таблица624[[#This Row],[Заказ коробок ]]*Таблица624[[#This Row],[Кол-во шт в коробке]]</f>
        <v>0</v>
      </c>
      <c r="L503" s="54">
        <f>Таблица624[[#This Row],[Общее кол-во шт]]*Таблица624[[#This Row],[Оптовая цена KRW за 1шт]]</f>
        <v>0</v>
      </c>
      <c r="M503" s="19" t="str">
        <f>IFERROR(Таблица624[[#This Row],[Общее кол-во шт]]*Таблица624[[#This Row],[Оптовая цена USD за 1шт]],"")</f>
        <v/>
      </c>
      <c r="N503" s="49"/>
    </row>
    <row r="504" spans="1:14" ht="22.5" customHeight="1">
      <c r="A504" s="44" t="s">
        <v>10913</v>
      </c>
      <c r="B504" s="14">
        <v>8809612852494</v>
      </c>
      <c r="C504" s="50" t="s">
        <v>10914</v>
      </c>
      <c r="D504" s="46" t="s">
        <v>10915</v>
      </c>
      <c r="E504" s="16">
        <v>10000</v>
      </c>
      <c r="F504" s="15">
        <v>0.59</v>
      </c>
      <c r="G504" s="47">
        <v>152</v>
      </c>
      <c r="H504" s="55">
        <f>Таблица624[[#This Row],[Коэфициент стоимости]]*Таблица624[[#This Row],[Розничная цена KRW]]</f>
        <v>5900</v>
      </c>
      <c r="I504" s="17" t="str">
        <f>IF($H$1="","Введите курс",Таблица624[[#This Row],[Оптовая цена KRW за 1шт]]/$H$1)</f>
        <v>Введите курс</v>
      </c>
      <c r="J504" s="48"/>
      <c r="K504" s="18">
        <f>Таблица624[[#This Row],[Заказ коробок ]]*Таблица624[[#This Row],[Кол-во шт в коробке]]</f>
        <v>0</v>
      </c>
      <c r="L504" s="54">
        <f>Таблица624[[#This Row],[Общее кол-во шт]]*Таблица624[[#This Row],[Оптовая цена KRW за 1шт]]</f>
        <v>0</v>
      </c>
      <c r="M504" s="19" t="str">
        <f>IFERROR(Таблица624[[#This Row],[Общее кол-во шт]]*Таблица624[[#This Row],[Оптовая цена USD за 1шт]],"")</f>
        <v/>
      </c>
      <c r="N504" s="49"/>
    </row>
    <row r="505" spans="1:14" ht="22.5" customHeight="1">
      <c r="A505" s="44" t="s">
        <v>10916</v>
      </c>
      <c r="B505" s="14">
        <v>8809612852487</v>
      </c>
      <c r="C505" s="50" t="s">
        <v>10917</v>
      </c>
      <c r="D505" s="46" t="s">
        <v>10918</v>
      </c>
      <c r="E505" s="16">
        <v>10000</v>
      </c>
      <c r="F505" s="15">
        <v>0.59</v>
      </c>
      <c r="G505" s="47">
        <v>152</v>
      </c>
      <c r="H505" s="55">
        <f>Таблица624[[#This Row],[Коэфициент стоимости]]*Таблица624[[#This Row],[Розничная цена KRW]]</f>
        <v>5900</v>
      </c>
      <c r="I505" s="17" t="str">
        <f>IF($H$1="","Введите курс",Таблица624[[#This Row],[Оптовая цена KRW за 1шт]]/$H$1)</f>
        <v>Введите курс</v>
      </c>
      <c r="J505" s="48"/>
      <c r="K505" s="18">
        <f>Таблица624[[#This Row],[Заказ коробок ]]*Таблица624[[#This Row],[Кол-во шт в коробке]]</f>
        <v>0</v>
      </c>
      <c r="L505" s="54">
        <f>Таблица624[[#This Row],[Общее кол-во шт]]*Таблица624[[#This Row],[Оптовая цена KRW за 1шт]]</f>
        <v>0</v>
      </c>
      <c r="M505" s="19" t="str">
        <f>IFERROR(Таблица624[[#This Row],[Общее кол-во шт]]*Таблица624[[#This Row],[Оптовая цена USD за 1шт]],"")</f>
        <v/>
      </c>
      <c r="N505" s="49"/>
    </row>
    <row r="506" spans="1:14" ht="22.5" customHeight="1">
      <c r="A506" s="44" t="s">
        <v>10919</v>
      </c>
      <c r="B506" s="14">
        <v>8809652892450</v>
      </c>
      <c r="C506" s="50" t="s">
        <v>10920</v>
      </c>
      <c r="D506" s="46" t="s">
        <v>10921</v>
      </c>
      <c r="E506" s="16">
        <v>20000</v>
      </c>
      <c r="F506" s="15">
        <v>0.59</v>
      </c>
      <c r="G506" s="47">
        <v>56</v>
      </c>
      <c r="H506" s="55">
        <f>Таблица624[[#This Row],[Коэфициент стоимости]]*Таблица624[[#This Row],[Розничная цена KRW]]</f>
        <v>11800</v>
      </c>
      <c r="I506" s="17" t="str">
        <f>IF($H$1="","Введите курс",Таблица624[[#This Row],[Оптовая цена KRW за 1шт]]/$H$1)</f>
        <v>Введите курс</v>
      </c>
      <c r="J506" s="48"/>
      <c r="K506" s="18">
        <f>Таблица624[[#This Row],[Заказ коробок ]]*Таблица624[[#This Row],[Кол-во шт в коробке]]</f>
        <v>0</v>
      </c>
      <c r="L506" s="54">
        <f>Таблица624[[#This Row],[Общее кол-во шт]]*Таблица624[[#This Row],[Оптовая цена KRW за 1шт]]</f>
        <v>0</v>
      </c>
      <c r="M506" s="19" t="str">
        <f>IFERROR(Таблица624[[#This Row],[Общее кол-во шт]]*Таблица624[[#This Row],[Оптовая цена USD за 1шт]],"")</f>
        <v/>
      </c>
      <c r="N506" s="49"/>
    </row>
    <row r="507" spans="1:14" ht="22.5" customHeight="1">
      <c r="A507" s="44" t="s">
        <v>10922</v>
      </c>
      <c r="B507" s="14">
        <v>8809652892467</v>
      </c>
      <c r="C507" s="50" t="s">
        <v>10923</v>
      </c>
      <c r="D507" s="46" t="s">
        <v>10921</v>
      </c>
      <c r="E507" s="16">
        <v>20000</v>
      </c>
      <c r="F507" s="15">
        <v>0.59</v>
      </c>
      <c r="G507" s="47">
        <v>56</v>
      </c>
      <c r="H507" s="55">
        <f>Таблица624[[#This Row],[Коэфициент стоимости]]*Таблица624[[#This Row],[Розничная цена KRW]]</f>
        <v>11800</v>
      </c>
      <c r="I507" s="17" t="str">
        <f>IF($H$1="","Введите курс",Таблица624[[#This Row],[Оптовая цена KRW за 1шт]]/$H$1)</f>
        <v>Введите курс</v>
      </c>
      <c r="J507" s="48"/>
      <c r="K507" s="18">
        <f>Таблица624[[#This Row],[Заказ коробок ]]*Таблица624[[#This Row],[Кол-во шт в коробке]]</f>
        <v>0</v>
      </c>
      <c r="L507" s="54">
        <f>Таблица624[[#This Row],[Общее кол-во шт]]*Таблица624[[#This Row],[Оптовая цена KRW за 1шт]]</f>
        <v>0</v>
      </c>
      <c r="M507" s="19" t="str">
        <f>IFERROR(Таблица624[[#This Row],[Общее кол-во шт]]*Таблица624[[#This Row],[Оптовая цена USD за 1шт]],"")</f>
        <v/>
      </c>
      <c r="N507" s="49"/>
    </row>
    <row r="508" spans="1:14" ht="22.5" customHeight="1">
      <c r="A508" s="44" t="s">
        <v>10924</v>
      </c>
      <c r="B508" s="14">
        <v>8809652892474</v>
      </c>
      <c r="C508" s="50" t="s">
        <v>10925</v>
      </c>
      <c r="D508" s="46" t="s">
        <v>10921</v>
      </c>
      <c r="E508" s="16">
        <v>20000</v>
      </c>
      <c r="F508" s="15">
        <v>0.59</v>
      </c>
      <c r="G508" s="47">
        <v>56</v>
      </c>
      <c r="H508" s="55">
        <f>Таблица624[[#This Row],[Коэфициент стоимости]]*Таблица624[[#This Row],[Розничная цена KRW]]</f>
        <v>11800</v>
      </c>
      <c r="I508" s="17" t="str">
        <f>IF($H$1="","Введите курс",Таблица624[[#This Row],[Оптовая цена KRW за 1шт]]/$H$1)</f>
        <v>Введите курс</v>
      </c>
      <c r="J508" s="48"/>
      <c r="K508" s="18">
        <f>Таблица624[[#This Row],[Заказ коробок ]]*Таблица624[[#This Row],[Кол-во шт в коробке]]</f>
        <v>0</v>
      </c>
      <c r="L508" s="54">
        <f>Таблица624[[#This Row],[Общее кол-во шт]]*Таблица624[[#This Row],[Оптовая цена KRW за 1шт]]</f>
        <v>0</v>
      </c>
      <c r="M508" s="19" t="str">
        <f>IFERROR(Таблица624[[#This Row],[Общее кол-во шт]]*Таблица624[[#This Row],[Оптовая цена USD за 1шт]],"")</f>
        <v/>
      </c>
      <c r="N508" s="49"/>
    </row>
    <row r="509" spans="1:14" ht="22.5" customHeight="1">
      <c r="A509" s="44" t="s">
        <v>10926</v>
      </c>
      <c r="B509" s="14">
        <v>8809652892481</v>
      </c>
      <c r="C509" s="50" t="s">
        <v>10927</v>
      </c>
      <c r="D509" s="46" t="s">
        <v>10921</v>
      </c>
      <c r="E509" s="16">
        <v>20000</v>
      </c>
      <c r="F509" s="15">
        <v>0.59</v>
      </c>
      <c r="G509" s="47">
        <v>56</v>
      </c>
      <c r="H509" s="55">
        <f>Таблица624[[#This Row],[Коэфициент стоимости]]*Таблица624[[#This Row],[Розничная цена KRW]]</f>
        <v>11800</v>
      </c>
      <c r="I509" s="17" t="str">
        <f>IF($H$1="","Введите курс",Таблица624[[#This Row],[Оптовая цена KRW за 1шт]]/$H$1)</f>
        <v>Введите курс</v>
      </c>
      <c r="J509" s="48"/>
      <c r="K509" s="18">
        <f>Таблица624[[#This Row],[Заказ коробок ]]*Таблица624[[#This Row],[Кол-во шт в коробке]]</f>
        <v>0</v>
      </c>
      <c r="L509" s="54">
        <f>Таблица624[[#This Row],[Общее кол-во шт]]*Таблица624[[#This Row],[Оптовая цена KRW за 1шт]]</f>
        <v>0</v>
      </c>
      <c r="M509" s="19" t="str">
        <f>IFERROR(Таблица624[[#This Row],[Общее кол-во шт]]*Таблица624[[#This Row],[Оптовая цена USD за 1шт]],"")</f>
        <v/>
      </c>
      <c r="N509" s="49"/>
    </row>
    <row r="510" spans="1:14" ht="22.5" customHeight="1">
      <c r="A510" s="44" t="s">
        <v>10928</v>
      </c>
      <c r="B510" s="14">
        <v>8809652892498</v>
      </c>
      <c r="C510" s="50" t="s">
        <v>10929</v>
      </c>
      <c r="D510" s="46" t="s">
        <v>10921</v>
      </c>
      <c r="E510" s="16">
        <v>20000</v>
      </c>
      <c r="F510" s="15">
        <v>0.59</v>
      </c>
      <c r="G510" s="47">
        <v>56</v>
      </c>
      <c r="H510" s="55">
        <f>Таблица624[[#This Row],[Коэфициент стоимости]]*Таблица624[[#This Row],[Розничная цена KRW]]</f>
        <v>11800</v>
      </c>
      <c r="I510" s="17" t="str">
        <f>IF($H$1="","Введите курс",Таблица624[[#This Row],[Оптовая цена KRW за 1шт]]/$H$1)</f>
        <v>Введите курс</v>
      </c>
      <c r="J510" s="48"/>
      <c r="K510" s="18">
        <f>Таблица624[[#This Row],[Заказ коробок ]]*Таблица624[[#This Row],[Кол-во шт в коробке]]</f>
        <v>0</v>
      </c>
      <c r="L510" s="54">
        <f>Таблица624[[#This Row],[Общее кол-во шт]]*Таблица624[[#This Row],[Оптовая цена KRW за 1шт]]</f>
        <v>0</v>
      </c>
      <c r="M510" s="19" t="str">
        <f>IFERROR(Таблица624[[#This Row],[Общее кол-во шт]]*Таблица624[[#This Row],[Оптовая цена USD за 1шт]],"")</f>
        <v/>
      </c>
      <c r="N510" s="49"/>
    </row>
    <row r="511" spans="1:14" ht="22.5" customHeight="1">
      <c r="A511" s="44" t="s">
        <v>10930</v>
      </c>
      <c r="B511" s="14">
        <v>8809652893501</v>
      </c>
      <c r="C511" s="50" t="s">
        <v>10931</v>
      </c>
      <c r="D511" s="46" t="s">
        <v>10921</v>
      </c>
      <c r="E511" s="16">
        <v>20000</v>
      </c>
      <c r="F511" s="15">
        <v>0.59</v>
      </c>
      <c r="G511" s="47">
        <v>56</v>
      </c>
      <c r="H511" s="55">
        <f>Таблица624[[#This Row],[Коэфициент стоимости]]*Таблица624[[#This Row],[Розничная цена KRW]]</f>
        <v>11800</v>
      </c>
      <c r="I511" s="17" t="str">
        <f>IF($H$1="","Введите курс",Таблица624[[#This Row],[Оптовая цена KRW за 1шт]]/$H$1)</f>
        <v>Введите курс</v>
      </c>
      <c r="J511" s="48"/>
      <c r="K511" s="18">
        <f>Таблица624[[#This Row],[Заказ коробок ]]*Таблица624[[#This Row],[Кол-во шт в коробке]]</f>
        <v>0</v>
      </c>
      <c r="L511" s="54">
        <f>Таблица624[[#This Row],[Общее кол-во шт]]*Таблица624[[#This Row],[Оптовая цена KRW за 1шт]]</f>
        <v>0</v>
      </c>
      <c r="M511" s="19" t="str">
        <f>IFERROR(Таблица624[[#This Row],[Общее кол-во шт]]*Таблица624[[#This Row],[Оптовая цена USD за 1шт]],"")</f>
        <v/>
      </c>
      <c r="N511" s="49"/>
    </row>
    <row r="512" spans="1:14" ht="22.5" customHeight="1">
      <c r="A512" s="44" t="s">
        <v>10932</v>
      </c>
      <c r="B512" s="14">
        <v>8809652893518</v>
      </c>
      <c r="C512" s="50" t="s">
        <v>10933</v>
      </c>
      <c r="D512" s="46" t="s">
        <v>10921</v>
      </c>
      <c r="E512" s="16">
        <v>20000</v>
      </c>
      <c r="F512" s="15">
        <v>0.59</v>
      </c>
      <c r="G512" s="47">
        <v>56</v>
      </c>
      <c r="H512" s="55">
        <f>Таблица624[[#This Row],[Коэфициент стоимости]]*Таблица624[[#This Row],[Розничная цена KRW]]</f>
        <v>11800</v>
      </c>
      <c r="I512" s="17" t="str">
        <f>IF($H$1="","Введите курс",Таблица624[[#This Row],[Оптовая цена KRW за 1шт]]/$H$1)</f>
        <v>Введите курс</v>
      </c>
      <c r="J512" s="48"/>
      <c r="K512" s="18">
        <f>Таблица624[[#This Row],[Заказ коробок ]]*Таблица624[[#This Row],[Кол-во шт в коробке]]</f>
        <v>0</v>
      </c>
      <c r="L512" s="54">
        <f>Таблица624[[#This Row],[Общее кол-во шт]]*Таблица624[[#This Row],[Оптовая цена KRW за 1шт]]</f>
        <v>0</v>
      </c>
      <c r="M512" s="19" t="str">
        <f>IFERROR(Таблица624[[#This Row],[Общее кол-во шт]]*Таблица624[[#This Row],[Оптовая цена USD за 1шт]],"")</f>
        <v/>
      </c>
      <c r="N512" s="49"/>
    </row>
    <row r="513" spans="1:14" ht="22.5" customHeight="1">
      <c r="A513" s="44" t="s">
        <v>10934</v>
      </c>
      <c r="B513" s="14">
        <v>8809652893525</v>
      </c>
      <c r="C513" s="50" t="s">
        <v>10935</v>
      </c>
      <c r="D513" s="46" t="s">
        <v>10921</v>
      </c>
      <c r="E513" s="16">
        <v>20000</v>
      </c>
      <c r="F513" s="15">
        <v>0.59</v>
      </c>
      <c r="G513" s="47">
        <v>56</v>
      </c>
      <c r="H513" s="55">
        <f>Таблица624[[#This Row],[Коэфициент стоимости]]*Таблица624[[#This Row],[Розничная цена KRW]]</f>
        <v>11800</v>
      </c>
      <c r="I513" s="17" t="str">
        <f>IF($H$1="","Введите курс",Таблица624[[#This Row],[Оптовая цена KRW за 1шт]]/$H$1)</f>
        <v>Введите курс</v>
      </c>
      <c r="J513" s="48"/>
      <c r="K513" s="18">
        <f>Таблица624[[#This Row],[Заказ коробок ]]*Таблица624[[#This Row],[Кол-во шт в коробке]]</f>
        <v>0</v>
      </c>
      <c r="L513" s="54">
        <f>Таблица624[[#This Row],[Общее кол-во шт]]*Таблица624[[#This Row],[Оптовая цена KRW за 1шт]]</f>
        <v>0</v>
      </c>
      <c r="M513" s="19" t="str">
        <f>IFERROR(Таблица624[[#This Row],[Общее кол-во шт]]*Таблица624[[#This Row],[Оптовая цена USD за 1шт]],"")</f>
        <v/>
      </c>
      <c r="N513" s="49"/>
    </row>
    <row r="514" spans="1:14" ht="22.5" customHeight="1">
      <c r="A514" s="44" t="s">
        <v>10936</v>
      </c>
      <c r="B514" s="14">
        <v>8809612845816</v>
      </c>
      <c r="C514" s="50" t="s">
        <v>10937</v>
      </c>
      <c r="D514" s="46" t="s">
        <v>10938</v>
      </c>
      <c r="E514" s="16">
        <v>12000</v>
      </c>
      <c r="F514" s="15">
        <v>0.59</v>
      </c>
      <c r="G514" s="47">
        <v>54</v>
      </c>
      <c r="H514" s="55">
        <f>Таблица624[[#This Row],[Коэфициент стоимости]]*Таблица624[[#This Row],[Розничная цена KRW]]</f>
        <v>7080</v>
      </c>
      <c r="I514" s="17" t="str">
        <f>IF($H$1="","Введите курс",Таблица624[[#This Row],[Оптовая цена KRW за 1шт]]/$H$1)</f>
        <v>Введите курс</v>
      </c>
      <c r="J514" s="48"/>
      <c r="K514" s="18">
        <f>Таблица624[[#This Row],[Заказ коробок ]]*Таблица624[[#This Row],[Кол-во шт в коробке]]</f>
        <v>0</v>
      </c>
      <c r="L514" s="54">
        <f>Таблица624[[#This Row],[Общее кол-во шт]]*Таблица624[[#This Row],[Оптовая цена KRW за 1шт]]</f>
        <v>0</v>
      </c>
      <c r="M514" s="19" t="str">
        <f>IFERROR(Таблица624[[#This Row],[Общее кол-во шт]]*Таблица624[[#This Row],[Оптовая цена USD за 1шт]],"")</f>
        <v/>
      </c>
      <c r="N514" s="49"/>
    </row>
    <row r="515" spans="1:14" ht="22.5" customHeight="1">
      <c r="A515" s="44" t="s">
        <v>10939</v>
      </c>
      <c r="B515" s="14">
        <v>8809612845823</v>
      </c>
      <c r="C515" s="50" t="s">
        <v>10940</v>
      </c>
      <c r="D515" s="46" t="s">
        <v>10941</v>
      </c>
      <c r="E515" s="16">
        <v>12000</v>
      </c>
      <c r="F515" s="15">
        <v>0.59</v>
      </c>
      <c r="G515" s="47">
        <v>54</v>
      </c>
      <c r="H515" s="55">
        <f>Таблица624[[#This Row],[Коэфициент стоимости]]*Таблица624[[#This Row],[Розничная цена KRW]]</f>
        <v>7080</v>
      </c>
      <c r="I515" s="17" t="str">
        <f>IF($H$1="","Введите курс",Таблица624[[#This Row],[Оптовая цена KRW за 1шт]]/$H$1)</f>
        <v>Введите курс</v>
      </c>
      <c r="J515" s="48"/>
      <c r="K515" s="18">
        <f>Таблица624[[#This Row],[Заказ коробок ]]*Таблица624[[#This Row],[Кол-во шт в коробке]]</f>
        <v>0</v>
      </c>
      <c r="L515" s="54">
        <f>Таблица624[[#This Row],[Общее кол-во шт]]*Таблица624[[#This Row],[Оптовая цена KRW за 1шт]]</f>
        <v>0</v>
      </c>
      <c r="M515" s="19" t="str">
        <f>IFERROR(Таблица624[[#This Row],[Общее кол-во шт]]*Таблица624[[#This Row],[Оптовая цена USD за 1шт]],"")</f>
        <v/>
      </c>
      <c r="N515" s="49"/>
    </row>
    <row r="516" spans="1:14" ht="22.5" customHeight="1">
      <c r="A516" s="44" t="s">
        <v>10942</v>
      </c>
      <c r="B516" s="14">
        <v>8809612845830</v>
      </c>
      <c r="C516" s="50" t="s">
        <v>10943</v>
      </c>
      <c r="D516" s="46" t="s">
        <v>10944</v>
      </c>
      <c r="E516" s="16">
        <v>12000</v>
      </c>
      <c r="F516" s="15">
        <v>0.59</v>
      </c>
      <c r="G516" s="47">
        <v>54</v>
      </c>
      <c r="H516" s="55">
        <f>Таблица624[[#This Row],[Коэфициент стоимости]]*Таблица624[[#This Row],[Розничная цена KRW]]</f>
        <v>7080</v>
      </c>
      <c r="I516" s="17" t="str">
        <f>IF($H$1="","Введите курс",Таблица624[[#This Row],[Оптовая цена KRW за 1шт]]/$H$1)</f>
        <v>Введите курс</v>
      </c>
      <c r="J516" s="48"/>
      <c r="K516" s="18">
        <f>Таблица624[[#This Row],[Заказ коробок ]]*Таблица624[[#This Row],[Кол-во шт в коробке]]</f>
        <v>0</v>
      </c>
      <c r="L516" s="54">
        <f>Таблица624[[#This Row],[Общее кол-во шт]]*Таблица624[[#This Row],[Оптовая цена KRW за 1шт]]</f>
        <v>0</v>
      </c>
      <c r="M516" s="19" t="str">
        <f>IFERROR(Таблица624[[#This Row],[Общее кол-во шт]]*Таблица624[[#This Row],[Оптовая цена USD за 1шт]],"")</f>
        <v/>
      </c>
      <c r="N516" s="49"/>
    </row>
    <row r="517" spans="1:14" ht="22.5" customHeight="1">
      <c r="A517" s="44" t="s">
        <v>10945</v>
      </c>
      <c r="B517" s="14">
        <v>8809612845786</v>
      </c>
      <c r="C517" s="50" t="s">
        <v>10946</v>
      </c>
      <c r="D517" s="46" t="s">
        <v>10947</v>
      </c>
      <c r="E517" s="16">
        <v>12000</v>
      </c>
      <c r="F517" s="15">
        <v>0.59</v>
      </c>
      <c r="G517" s="47">
        <v>54</v>
      </c>
      <c r="H517" s="55">
        <f>Таблица624[[#This Row],[Коэфициент стоимости]]*Таблица624[[#This Row],[Розничная цена KRW]]</f>
        <v>7080</v>
      </c>
      <c r="I517" s="17" t="str">
        <f>IF($H$1="","Введите курс",Таблица624[[#This Row],[Оптовая цена KRW за 1шт]]/$H$1)</f>
        <v>Введите курс</v>
      </c>
      <c r="J517" s="48"/>
      <c r="K517" s="18">
        <f>Таблица624[[#This Row],[Заказ коробок ]]*Таблица624[[#This Row],[Кол-во шт в коробке]]</f>
        <v>0</v>
      </c>
      <c r="L517" s="54">
        <f>Таблица624[[#This Row],[Общее кол-во шт]]*Таблица624[[#This Row],[Оптовая цена KRW за 1шт]]</f>
        <v>0</v>
      </c>
      <c r="M517" s="19" t="str">
        <f>IFERROR(Таблица624[[#This Row],[Общее кол-во шт]]*Таблица624[[#This Row],[Оптовая цена USD за 1шт]],"")</f>
        <v/>
      </c>
      <c r="N517" s="49"/>
    </row>
    <row r="518" spans="1:14" ht="22.5" customHeight="1">
      <c r="A518" s="44" t="s">
        <v>10948</v>
      </c>
      <c r="B518" s="14">
        <v>8809612853460</v>
      </c>
      <c r="C518" s="50" t="s">
        <v>10949</v>
      </c>
      <c r="D518" s="46" t="s">
        <v>10950</v>
      </c>
      <c r="E518" s="16">
        <v>9000</v>
      </c>
      <c r="F518" s="15">
        <v>0.59</v>
      </c>
      <c r="G518" s="47">
        <v>150</v>
      </c>
      <c r="H518" s="55">
        <f>Таблица624[[#This Row],[Коэфициент стоимости]]*Таблица624[[#This Row],[Розничная цена KRW]]</f>
        <v>5310</v>
      </c>
      <c r="I518" s="17" t="str">
        <f>IF($H$1="","Введите курс",Таблица624[[#This Row],[Оптовая цена KRW за 1шт]]/$H$1)</f>
        <v>Введите курс</v>
      </c>
      <c r="J518" s="48"/>
      <c r="K518" s="18">
        <f>Таблица624[[#This Row],[Заказ коробок ]]*Таблица624[[#This Row],[Кол-во шт в коробке]]</f>
        <v>0</v>
      </c>
      <c r="L518" s="54">
        <f>Таблица624[[#This Row],[Общее кол-во шт]]*Таблица624[[#This Row],[Оптовая цена KRW за 1шт]]</f>
        <v>0</v>
      </c>
      <c r="M518" s="19" t="str">
        <f>IFERROR(Таблица624[[#This Row],[Общее кол-во шт]]*Таблица624[[#This Row],[Оптовая цена USD за 1шт]],"")</f>
        <v/>
      </c>
      <c r="N518" s="49"/>
    </row>
    <row r="519" spans="1:14" ht="22.5" customHeight="1">
      <c r="A519" s="44" t="s">
        <v>10951</v>
      </c>
      <c r="B519" s="14">
        <v>8809612853484</v>
      </c>
      <c r="C519" s="50" t="s">
        <v>10952</v>
      </c>
      <c r="D519" s="46" t="s">
        <v>10953</v>
      </c>
      <c r="E519" s="16">
        <v>9000</v>
      </c>
      <c r="F519" s="15">
        <v>0.59</v>
      </c>
      <c r="G519" s="47">
        <v>150</v>
      </c>
      <c r="H519" s="55">
        <f>Таблица624[[#This Row],[Коэфициент стоимости]]*Таблица624[[#This Row],[Розничная цена KRW]]</f>
        <v>5310</v>
      </c>
      <c r="I519" s="17" t="str">
        <f>IF($H$1="","Введите курс",Таблица624[[#This Row],[Оптовая цена KRW за 1шт]]/$H$1)</f>
        <v>Введите курс</v>
      </c>
      <c r="J519" s="48"/>
      <c r="K519" s="18">
        <f>Таблица624[[#This Row],[Заказ коробок ]]*Таблица624[[#This Row],[Кол-во шт в коробке]]</f>
        <v>0</v>
      </c>
      <c r="L519" s="54">
        <f>Таблица624[[#This Row],[Общее кол-во шт]]*Таблица624[[#This Row],[Оптовая цена KRW за 1шт]]</f>
        <v>0</v>
      </c>
      <c r="M519" s="19" t="str">
        <f>IFERROR(Таблица624[[#This Row],[Общее кол-во шт]]*Таблица624[[#This Row],[Оптовая цена USD за 1шт]],"")</f>
        <v/>
      </c>
      <c r="N519" s="49"/>
    </row>
    <row r="520" spans="1:14" ht="22.5" customHeight="1">
      <c r="A520" s="44" t="s">
        <v>10954</v>
      </c>
      <c r="B520" s="14">
        <v>8809612853491</v>
      </c>
      <c r="C520" s="50" t="s">
        <v>10955</v>
      </c>
      <c r="D520" s="46" t="s">
        <v>10956</v>
      </c>
      <c r="E520" s="16">
        <v>9000</v>
      </c>
      <c r="F520" s="15">
        <v>0.59</v>
      </c>
      <c r="G520" s="47">
        <v>150</v>
      </c>
      <c r="H520" s="55">
        <f>Таблица624[[#This Row],[Коэфициент стоимости]]*Таблица624[[#This Row],[Розничная цена KRW]]</f>
        <v>5310</v>
      </c>
      <c r="I520" s="17" t="str">
        <f>IF($H$1="","Введите курс",Таблица624[[#This Row],[Оптовая цена KRW за 1шт]]/$H$1)</f>
        <v>Введите курс</v>
      </c>
      <c r="J520" s="48"/>
      <c r="K520" s="18">
        <f>Таблица624[[#This Row],[Заказ коробок ]]*Таблица624[[#This Row],[Кол-во шт в коробке]]</f>
        <v>0</v>
      </c>
      <c r="L520" s="54">
        <f>Таблица624[[#This Row],[Общее кол-во шт]]*Таблица624[[#This Row],[Оптовая цена KRW за 1шт]]</f>
        <v>0</v>
      </c>
      <c r="M520" s="19" t="str">
        <f>IFERROR(Таблица624[[#This Row],[Общее кол-во шт]]*Таблица624[[#This Row],[Оптовая цена USD за 1шт]],"")</f>
        <v/>
      </c>
      <c r="N520" s="49"/>
    </row>
    <row r="521" spans="1:14" ht="22.5" customHeight="1">
      <c r="A521" s="44" t="s">
        <v>10957</v>
      </c>
      <c r="B521" s="14">
        <v>8809612853507</v>
      </c>
      <c r="C521" s="50" t="s">
        <v>10958</v>
      </c>
      <c r="D521" s="46" t="s">
        <v>10959</v>
      </c>
      <c r="E521" s="16">
        <v>9000</v>
      </c>
      <c r="F521" s="15">
        <v>0.59</v>
      </c>
      <c r="G521" s="47">
        <v>150</v>
      </c>
      <c r="H521" s="55">
        <f>Таблица624[[#This Row],[Коэфициент стоимости]]*Таблица624[[#This Row],[Розничная цена KRW]]</f>
        <v>5310</v>
      </c>
      <c r="I521" s="17" t="str">
        <f>IF($H$1="","Введите курс",Таблица624[[#This Row],[Оптовая цена KRW за 1шт]]/$H$1)</f>
        <v>Введите курс</v>
      </c>
      <c r="J521" s="48"/>
      <c r="K521" s="18">
        <f>Таблица624[[#This Row],[Заказ коробок ]]*Таблица624[[#This Row],[Кол-во шт в коробке]]</f>
        <v>0</v>
      </c>
      <c r="L521" s="54">
        <f>Таблица624[[#This Row],[Общее кол-во шт]]*Таблица624[[#This Row],[Оптовая цена KRW за 1шт]]</f>
        <v>0</v>
      </c>
      <c r="M521" s="19" t="str">
        <f>IFERROR(Таблица624[[#This Row],[Общее кол-во шт]]*Таблица624[[#This Row],[Оптовая цена USD за 1шт]],"")</f>
        <v/>
      </c>
      <c r="N521" s="49"/>
    </row>
    <row r="522" spans="1:14" ht="22.5" customHeight="1">
      <c r="A522" s="44" t="s">
        <v>10960</v>
      </c>
      <c r="B522" s="14">
        <v>8809612853514</v>
      </c>
      <c r="C522" s="50" t="s">
        <v>10961</v>
      </c>
      <c r="D522" s="46" t="s">
        <v>10962</v>
      </c>
      <c r="E522" s="16">
        <v>9000</v>
      </c>
      <c r="F522" s="15">
        <v>0.59</v>
      </c>
      <c r="G522" s="47">
        <v>150</v>
      </c>
      <c r="H522" s="55">
        <f>Таблица624[[#This Row],[Коэфициент стоимости]]*Таблица624[[#This Row],[Розничная цена KRW]]</f>
        <v>5310</v>
      </c>
      <c r="I522" s="17" t="str">
        <f>IF($H$1="","Введите курс",Таблица624[[#This Row],[Оптовая цена KRW за 1шт]]/$H$1)</f>
        <v>Введите курс</v>
      </c>
      <c r="J522" s="48"/>
      <c r="K522" s="18">
        <f>Таблица624[[#This Row],[Заказ коробок ]]*Таблица624[[#This Row],[Кол-во шт в коробке]]</f>
        <v>0</v>
      </c>
      <c r="L522" s="54">
        <f>Таблица624[[#This Row],[Общее кол-во шт]]*Таблица624[[#This Row],[Оптовая цена KRW за 1шт]]</f>
        <v>0</v>
      </c>
      <c r="M522" s="19" t="str">
        <f>IFERROR(Таблица624[[#This Row],[Общее кол-во шт]]*Таблица624[[#This Row],[Оптовая цена USD за 1шт]],"")</f>
        <v/>
      </c>
      <c r="N522" s="49"/>
    </row>
    <row r="523" spans="1:14" ht="22.5" customHeight="1">
      <c r="A523" s="44" t="s">
        <v>10963</v>
      </c>
      <c r="B523" s="14">
        <v>8809612853538</v>
      </c>
      <c r="C523" s="50" t="s">
        <v>10964</v>
      </c>
      <c r="D523" s="46" t="s">
        <v>10965</v>
      </c>
      <c r="E523" s="16">
        <v>9000</v>
      </c>
      <c r="F523" s="15">
        <v>0.59</v>
      </c>
      <c r="G523" s="47">
        <v>150</v>
      </c>
      <c r="H523" s="55">
        <f>Таблица624[[#This Row],[Коэфициент стоимости]]*Таблица624[[#This Row],[Розничная цена KRW]]</f>
        <v>5310</v>
      </c>
      <c r="I523" s="17" t="str">
        <f>IF($H$1="","Введите курс",Таблица624[[#This Row],[Оптовая цена KRW за 1шт]]/$H$1)</f>
        <v>Введите курс</v>
      </c>
      <c r="J523" s="48"/>
      <c r="K523" s="18">
        <f>Таблица624[[#This Row],[Заказ коробок ]]*Таблица624[[#This Row],[Кол-во шт в коробке]]</f>
        <v>0</v>
      </c>
      <c r="L523" s="54">
        <f>Таблица624[[#This Row],[Общее кол-во шт]]*Таблица624[[#This Row],[Оптовая цена KRW за 1шт]]</f>
        <v>0</v>
      </c>
      <c r="M523" s="19" t="str">
        <f>IFERROR(Таблица624[[#This Row],[Общее кол-во шт]]*Таблица624[[#This Row],[Оптовая цена USD за 1шт]],"")</f>
        <v/>
      </c>
      <c r="N523" s="49"/>
    </row>
    <row r="524" spans="1:14" ht="22.5" customHeight="1">
      <c r="A524" s="44" t="s">
        <v>10966</v>
      </c>
      <c r="B524" s="14">
        <v>8809612853552</v>
      </c>
      <c r="C524" s="50" t="s">
        <v>10967</v>
      </c>
      <c r="D524" s="46" t="s">
        <v>10968</v>
      </c>
      <c r="E524" s="16">
        <v>9000</v>
      </c>
      <c r="F524" s="15">
        <v>0.59</v>
      </c>
      <c r="G524" s="47">
        <v>150</v>
      </c>
      <c r="H524" s="55">
        <f>Таблица624[[#This Row],[Коэфициент стоимости]]*Таблица624[[#This Row],[Розничная цена KRW]]</f>
        <v>5310</v>
      </c>
      <c r="I524" s="17" t="str">
        <f>IF($H$1="","Введите курс",Таблица624[[#This Row],[Оптовая цена KRW за 1шт]]/$H$1)</f>
        <v>Введите курс</v>
      </c>
      <c r="J524" s="48"/>
      <c r="K524" s="18">
        <f>Таблица624[[#This Row],[Заказ коробок ]]*Таблица624[[#This Row],[Кол-во шт в коробке]]</f>
        <v>0</v>
      </c>
      <c r="L524" s="54">
        <f>Таблица624[[#This Row],[Общее кол-во шт]]*Таблица624[[#This Row],[Оптовая цена KRW за 1шт]]</f>
        <v>0</v>
      </c>
      <c r="M524" s="19" t="str">
        <f>IFERROR(Таблица624[[#This Row],[Общее кол-во шт]]*Таблица624[[#This Row],[Оптовая цена USD за 1шт]],"")</f>
        <v/>
      </c>
      <c r="N524" s="49"/>
    </row>
    <row r="525" spans="1:14" ht="22.5" customHeight="1">
      <c r="A525" s="44" t="s">
        <v>10969</v>
      </c>
      <c r="B525" s="14">
        <v>8809652878553</v>
      </c>
      <c r="C525" s="50" t="s">
        <v>10970</v>
      </c>
      <c r="D525" s="46" t="s">
        <v>10971</v>
      </c>
      <c r="E525" s="16">
        <v>9000</v>
      </c>
      <c r="F525" s="15">
        <v>0.59</v>
      </c>
      <c r="G525" s="47">
        <v>150</v>
      </c>
      <c r="H525" s="55">
        <f>Таблица624[[#This Row],[Коэфициент стоимости]]*Таблица624[[#This Row],[Розничная цена KRW]]</f>
        <v>5310</v>
      </c>
      <c r="I525" s="17" t="str">
        <f>IF($H$1="","Введите курс",Таблица624[[#This Row],[Оптовая цена KRW за 1шт]]/$H$1)</f>
        <v>Введите курс</v>
      </c>
      <c r="J525" s="48"/>
      <c r="K525" s="18">
        <f>Таблица624[[#This Row],[Заказ коробок ]]*Таблица624[[#This Row],[Кол-во шт в коробке]]</f>
        <v>0</v>
      </c>
      <c r="L525" s="54">
        <f>Таблица624[[#This Row],[Общее кол-во шт]]*Таблица624[[#This Row],[Оптовая цена KRW за 1шт]]</f>
        <v>0</v>
      </c>
      <c r="M525" s="19" t="str">
        <f>IFERROR(Таблица624[[#This Row],[Общее кол-во шт]]*Таблица624[[#This Row],[Оптовая цена USD за 1шт]],"")</f>
        <v/>
      </c>
      <c r="N525" s="49"/>
    </row>
    <row r="526" spans="1:14" ht="22.5" customHeight="1">
      <c r="A526" s="44" t="s">
        <v>10972</v>
      </c>
      <c r="B526" s="14">
        <v>8809652878560</v>
      </c>
      <c r="C526" s="50" t="s">
        <v>10973</v>
      </c>
      <c r="D526" s="46" t="s">
        <v>10974</v>
      </c>
      <c r="E526" s="16">
        <v>9000</v>
      </c>
      <c r="F526" s="15">
        <v>0.59</v>
      </c>
      <c r="G526" s="47">
        <v>150</v>
      </c>
      <c r="H526" s="55">
        <f>Таблица624[[#This Row],[Коэфициент стоимости]]*Таблица624[[#This Row],[Розничная цена KRW]]</f>
        <v>5310</v>
      </c>
      <c r="I526" s="17" t="str">
        <f>IF($H$1="","Введите курс",Таблица624[[#This Row],[Оптовая цена KRW за 1шт]]/$H$1)</f>
        <v>Введите курс</v>
      </c>
      <c r="J526" s="48"/>
      <c r="K526" s="18">
        <f>Таблица624[[#This Row],[Заказ коробок ]]*Таблица624[[#This Row],[Кол-во шт в коробке]]</f>
        <v>0</v>
      </c>
      <c r="L526" s="54">
        <f>Таблица624[[#This Row],[Общее кол-во шт]]*Таблица624[[#This Row],[Оптовая цена KRW за 1шт]]</f>
        <v>0</v>
      </c>
      <c r="M526" s="19" t="str">
        <f>IFERROR(Таблица624[[#This Row],[Общее кол-во шт]]*Таблица624[[#This Row],[Оптовая цена USD за 1шт]],"")</f>
        <v/>
      </c>
      <c r="N526" s="49"/>
    </row>
    <row r="527" spans="1:14" ht="22.5" customHeight="1">
      <c r="A527" s="44" t="s">
        <v>10975</v>
      </c>
      <c r="B527" s="14">
        <v>8809652878577</v>
      </c>
      <c r="C527" s="50" t="s">
        <v>10976</v>
      </c>
      <c r="D527" s="46" t="s">
        <v>10977</v>
      </c>
      <c r="E527" s="16">
        <v>9000</v>
      </c>
      <c r="F527" s="15">
        <v>0.59</v>
      </c>
      <c r="G527" s="47">
        <v>150</v>
      </c>
      <c r="H527" s="55">
        <f>Таблица624[[#This Row],[Коэфициент стоимости]]*Таблица624[[#This Row],[Розничная цена KRW]]</f>
        <v>5310</v>
      </c>
      <c r="I527" s="17" t="str">
        <f>IF($H$1="","Введите курс",Таблица624[[#This Row],[Оптовая цена KRW за 1шт]]/$H$1)</f>
        <v>Введите курс</v>
      </c>
      <c r="J527" s="48"/>
      <c r="K527" s="18">
        <f>Таблица624[[#This Row],[Заказ коробок ]]*Таблица624[[#This Row],[Кол-во шт в коробке]]</f>
        <v>0</v>
      </c>
      <c r="L527" s="54">
        <f>Таблица624[[#This Row],[Общее кол-во шт]]*Таблица624[[#This Row],[Оптовая цена KRW за 1шт]]</f>
        <v>0</v>
      </c>
      <c r="M527" s="19" t="str">
        <f>IFERROR(Таблица624[[#This Row],[Общее кол-во шт]]*Таблица624[[#This Row],[Оптовая цена USD за 1шт]],"")</f>
        <v/>
      </c>
      <c r="N527" s="49"/>
    </row>
    <row r="528" spans="1:14" ht="22.5" customHeight="1">
      <c r="A528" s="44" t="s">
        <v>10978</v>
      </c>
      <c r="B528" s="14">
        <v>8809652878584</v>
      </c>
      <c r="C528" s="50" t="s">
        <v>10979</v>
      </c>
      <c r="D528" s="46" t="s">
        <v>10980</v>
      </c>
      <c r="E528" s="16">
        <v>9000</v>
      </c>
      <c r="F528" s="15">
        <v>0.59</v>
      </c>
      <c r="G528" s="47">
        <v>150</v>
      </c>
      <c r="H528" s="55">
        <f>Таблица624[[#This Row],[Коэфициент стоимости]]*Таблица624[[#This Row],[Розничная цена KRW]]</f>
        <v>5310</v>
      </c>
      <c r="I528" s="17" t="str">
        <f>IF($H$1="","Введите курс",Таблица624[[#This Row],[Оптовая цена KRW за 1шт]]/$H$1)</f>
        <v>Введите курс</v>
      </c>
      <c r="J528" s="48"/>
      <c r="K528" s="18">
        <f>Таблица624[[#This Row],[Заказ коробок ]]*Таблица624[[#This Row],[Кол-во шт в коробке]]</f>
        <v>0</v>
      </c>
      <c r="L528" s="54">
        <f>Таблица624[[#This Row],[Общее кол-во шт]]*Таблица624[[#This Row],[Оптовая цена KRW за 1шт]]</f>
        <v>0</v>
      </c>
      <c r="M528" s="19" t="str">
        <f>IFERROR(Таблица624[[#This Row],[Общее кол-во шт]]*Таблица624[[#This Row],[Оптовая цена USD за 1шт]],"")</f>
        <v/>
      </c>
      <c r="N528" s="49"/>
    </row>
    <row r="529" spans="1:14" ht="22.5" customHeight="1">
      <c r="A529" s="44" t="s">
        <v>10981</v>
      </c>
      <c r="B529" s="14">
        <v>8809652878591</v>
      </c>
      <c r="C529" s="50" t="s">
        <v>10982</v>
      </c>
      <c r="D529" s="46" t="s">
        <v>10983</v>
      </c>
      <c r="E529" s="16">
        <v>9000</v>
      </c>
      <c r="F529" s="15">
        <v>0.59</v>
      </c>
      <c r="G529" s="47">
        <v>150</v>
      </c>
      <c r="H529" s="55">
        <f>Таблица624[[#This Row],[Коэфициент стоимости]]*Таблица624[[#This Row],[Розничная цена KRW]]</f>
        <v>5310</v>
      </c>
      <c r="I529" s="17" t="str">
        <f>IF($H$1="","Введите курс",Таблица624[[#This Row],[Оптовая цена KRW за 1шт]]/$H$1)</f>
        <v>Введите курс</v>
      </c>
      <c r="J529" s="48"/>
      <c r="K529" s="18">
        <f>Таблица624[[#This Row],[Заказ коробок ]]*Таблица624[[#This Row],[Кол-во шт в коробке]]</f>
        <v>0</v>
      </c>
      <c r="L529" s="54">
        <f>Таблица624[[#This Row],[Общее кол-во шт]]*Таблица624[[#This Row],[Оптовая цена KRW за 1шт]]</f>
        <v>0</v>
      </c>
      <c r="M529" s="19" t="str">
        <f>IFERROR(Таблица624[[#This Row],[Общее кол-во шт]]*Таблица624[[#This Row],[Оптовая цена USD за 1шт]],"")</f>
        <v/>
      </c>
      <c r="N529" s="49"/>
    </row>
    <row r="530" spans="1:14" ht="22.5" customHeight="1">
      <c r="A530" s="44" t="s">
        <v>10984</v>
      </c>
      <c r="B530" s="14">
        <v>8809612850612</v>
      </c>
      <c r="C530" s="50" t="s">
        <v>10985</v>
      </c>
      <c r="D530" s="46" t="s">
        <v>10986</v>
      </c>
      <c r="E530" s="16">
        <v>16000</v>
      </c>
      <c r="F530" s="15">
        <v>0.59</v>
      </c>
      <c r="G530" s="47">
        <v>90</v>
      </c>
      <c r="H530" s="55">
        <f>Таблица624[[#This Row],[Коэфициент стоимости]]*Таблица624[[#This Row],[Розничная цена KRW]]</f>
        <v>9440</v>
      </c>
      <c r="I530" s="17" t="str">
        <f>IF($H$1="","Введите курс",Таблица624[[#This Row],[Оптовая цена KRW за 1шт]]/$H$1)</f>
        <v>Введите курс</v>
      </c>
      <c r="J530" s="48"/>
      <c r="K530" s="18">
        <f>Таблица624[[#This Row],[Заказ коробок ]]*Таблица624[[#This Row],[Кол-во шт в коробке]]</f>
        <v>0</v>
      </c>
      <c r="L530" s="54">
        <f>Таблица624[[#This Row],[Общее кол-во шт]]*Таблица624[[#This Row],[Оптовая цена KRW за 1шт]]</f>
        <v>0</v>
      </c>
      <c r="M530" s="19" t="str">
        <f>IFERROR(Таблица624[[#This Row],[Общее кол-во шт]]*Таблица624[[#This Row],[Оптовая цена USD за 1шт]],"")</f>
        <v/>
      </c>
      <c r="N530" s="49"/>
    </row>
    <row r="531" spans="1:14" ht="22.5" customHeight="1">
      <c r="A531" s="44" t="s">
        <v>10987</v>
      </c>
      <c r="B531" s="14">
        <v>8809612850629</v>
      </c>
      <c r="C531" s="50" t="s">
        <v>10988</v>
      </c>
      <c r="D531" s="46" t="s">
        <v>10989</v>
      </c>
      <c r="E531" s="16">
        <v>16000</v>
      </c>
      <c r="F531" s="15">
        <v>0.59</v>
      </c>
      <c r="G531" s="47">
        <v>90</v>
      </c>
      <c r="H531" s="55">
        <f>Таблица624[[#This Row],[Коэфициент стоимости]]*Таблица624[[#This Row],[Розничная цена KRW]]</f>
        <v>9440</v>
      </c>
      <c r="I531" s="17" t="str">
        <f>IF($H$1="","Введите курс",Таблица624[[#This Row],[Оптовая цена KRW за 1шт]]/$H$1)</f>
        <v>Введите курс</v>
      </c>
      <c r="J531" s="48"/>
      <c r="K531" s="18">
        <f>Таблица624[[#This Row],[Заказ коробок ]]*Таблица624[[#This Row],[Кол-во шт в коробке]]</f>
        <v>0</v>
      </c>
      <c r="L531" s="54">
        <f>Таблица624[[#This Row],[Общее кол-во шт]]*Таблица624[[#This Row],[Оптовая цена KRW за 1шт]]</f>
        <v>0</v>
      </c>
      <c r="M531" s="19" t="str">
        <f>IFERROR(Таблица624[[#This Row],[Общее кол-во шт]]*Таблица624[[#This Row],[Оптовая цена USD за 1шт]],"")</f>
        <v/>
      </c>
      <c r="N531" s="49"/>
    </row>
    <row r="532" spans="1:14" ht="22.5" customHeight="1">
      <c r="A532" s="44" t="s">
        <v>10990</v>
      </c>
      <c r="B532" s="14">
        <v>8809612842853</v>
      </c>
      <c r="C532" s="50" t="s">
        <v>10991</v>
      </c>
      <c r="D532" s="46" t="s">
        <v>10992</v>
      </c>
      <c r="E532" s="16">
        <v>12000</v>
      </c>
      <c r="F532" s="15">
        <v>0.59</v>
      </c>
      <c r="G532" s="47">
        <v>162</v>
      </c>
      <c r="H532" s="55">
        <f>Таблица624[[#This Row],[Коэфициент стоимости]]*Таблица624[[#This Row],[Розничная цена KRW]]</f>
        <v>7080</v>
      </c>
      <c r="I532" s="17" t="str">
        <f>IF($H$1="","Введите курс",Таблица624[[#This Row],[Оптовая цена KRW за 1шт]]/$H$1)</f>
        <v>Введите курс</v>
      </c>
      <c r="J532" s="48"/>
      <c r="K532" s="18">
        <f>Таблица624[[#This Row],[Заказ коробок ]]*Таблица624[[#This Row],[Кол-во шт в коробке]]</f>
        <v>0</v>
      </c>
      <c r="L532" s="54">
        <f>Таблица624[[#This Row],[Общее кол-во шт]]*Таблица624[[#This Row],[Оптовая цена KRW за 1шт]]</f>
        <v>0</v>
      </c>
      <c r="M532" s="19" t="str">
        <f>IFERROR(Таблица624[[#This Row],[Общее кол-во шт]]*Таблица624[[#This Row],[Оптовая цена USD за 1шт]],"")</f>
        <v/>
      </c>
      <c r="N532" s="49"/>
    </row>
    <row r="533" spans="1:14" ht="22.5" customHeight="1">
      <c r="A533" s="44" t="s">
        <v>10993</v>
      </c>
      <c r="B533" s="14">
        <v>8809652862293</v>
      </c>
      <c r="C533" s="50" t="s">
        <v>10994</v>
      </c>
      <c r="D533" s="46" t="s">
        <v>10995</v>
      </c>
      <c r="E533" s="16">
        <v>18000</v>
      </c>
      <c r="F533" s="15">
        <v>0.59</v>
      </c>
      <c r="G533" s="47">
        <v>90</v>
      </c>
      <c r="H533" s="55">
        <f>Таблица624[[#This Row],[Коэфициент стоимости]]*Таблица624[[#This Row],[Розничная цена KRW]]</f>
        <v>10620</v>
      </c>
      <c r="I533" s="17" t="str">
        <f>IF($H$1="","Введите курс",Таблица624[[#This Row],[Оптовая цена KRW за 1шт]]/$H$1)</f>
        <v>Введите курс</v>
      </c>
      <c r="J533" s="48"/>
      <c r="K533" s="18">
        <f>Таблица624[[#This Row],[Заказ коробок ]]*Таблица624[[#This Row],[Кол-во шт в коробке]]</f>
        <v>0</v>
      </c>
      <c r="L533" s="54">
        <f>Таблица624[[#This Row],[Общее кол-во шт]]*Таблица624[[#This Row],[Оптовая цена KRW за 1шт]]</f>
        <v>0</v>
      </c>
      <c r="M533" s="19" t="str">
        <f>IFERROR(Таблица624[[#This Row],[Общее кол-во шт]]*Таблица624[[#This Row],[Оптовая цена USD за 1шт]],"")</f>
        <v/>
      </c>
      <c r="N533" s="49"/>
    </row>
    <row r="534" spans="1:14" ht="22.5" customHeight="1">
      <c r="A534" s="44" t="s">
        <v>10996</v>
      </c>
      <c r="B534" s="14">
        <v>8809652862279</v>
      </c>
      <c r="C534" s="50" t="s">
        <v>10997</v>
      </c>
      <c r="D534" s="46" t="s">
        <v>10998</v>
      </c>
      <c r="E534" s="16">
        <v>18000</v>
      </c>
      <c r="F534" s="15">
        <v>0.59</v>
      </c>
      <c r="G534" s="47">
        <v>90</v>
      </c>
      <c r="H534" s="55">
        <f>Таблица624[[#This Row],[Коэфициент стоимости]]*Таблица624[[#This Row],[Розничная цена KRW]]</f>
        <v>10620</v>
      </c>
      <c r="I534" s="17" t="str">
        <f>IF($H$1="","Введите курс",Таблица624[[#This Row],[Оптовая цена KRW за 1шт]]/$H$1)</f>
        <v>Введите курс</v>
      </c>
      <c r="J534" s="48"/>
      <c r="K534" s="18">
        <f>Таблица624[[#This Row],[Заказ коробок ]]*Таблица624[[#This Row],[Кол-во шт в коробке]]</f>
        <v>0</v>
      </c>
      <c r="L534" s="54">
        <f>Таблица624[[#This Row],[Общее кол-во шт]]*Таблица624[[#This Row],[Оптовая цена KRW за 1шт]]</f>
        <v>0</v>
      </c>
      <c r="M534" s="19" t="str">
        <f>IFERROR(Таблица624[[#This Row],[Общее кол-во шт]]*Таблица624[[#This Row],[Оптовая цена USD за 1шт]],"")</f>
        <v/>
      </c>
      <c r="N534" s="49"/>
    </row>
    <row r="535" spans="1:14" ht="22.5" customHeight="1">
      <c r="A535" s="44" t="s">
        <v>10999</v>
      </c>
      <c r="B535" s="14">
        <v>8809652862286</v>
      </c>
      <c r="C535" s="50" t="s">
        <v>11000</v>
      </c>
      <c r="D535" s="46" t="s">
        <v>11001</v>
      </c>
      <c r="E535" s="16">
        <v>18000</v>
      </c>
      <c r="F535" s="15">
        <v>0.59</v>
      </c>
      <c r="G535" s="47">
        <v>90</v>
      </c>
      <c r="H535" s="55">
        <f>Таблица624[[#This Row],[Коэфициент стоимости]]*Таблица624[[#This Row],[Розничная цена KRW]]</f>
        <v>10620</v>
      </c>
      <c r="I535" s="17" t="str">
        <f>IF($H$1="","Введите курс",Таблица624[[#This Row],[Оптовая цена KRW за 1шт]]/$H$1)</f>
        <v>Введите курс</v>
      </c>
      <c r="J535" s="48"/>
      <c r="K535" s="18">
        <f>Таблица624[[#This Row],[Заказ коробок ]]*Таблица624[[#This Row],[Кол-во шт в коробке]]</f>
        <v>0</v>
      </c>
      <c r="L535" s="54">
        <f>Таблица624[[#This Row],[Общее кол-во шт]]*Таблица624[[#This Row],[Оптовая цена KRW за 1шт]]</f>
        <v>0</v>
      </c>
      <c r="M535" s="19" t="str">
        <f>IFERROR(Таблица624[[#This Row],[Общее кол-во шт]]*Таблица624[[#This Row],[Оптовая цена USD за 1шт]],"")</f>
        <v/>
      </c>
      <c r="N535" s="49"/>
    </row>
    <row r="536" spans="1:14" ht="22.5" customHeight="1">
      <c r="A536" s="44" t="s">
        <v>11002</v>
      </c>
      <c r="B536" s="14">
        <v>8809652860947</v>
      </c>
      <c r="C536" s="50" t="s">
        <v>11003</v>
      </c>
      <c r="D536" s="46" t="s">
        <v>11004</v>
      </c>
      <c r="E536" s="16">
        <v>11000</v>
      </c>
      <c r="F536" s="15">
        <v>0.59</v>
      </c>
      <c r="G536" s="47">
        <v>360</v>
      </c>
      <c r="H536" s="55">
        <f>Таблица624[[#This Row],[Коэфициент стоимости]]*Таблица624[[#This Row],[Розничная цена KRW]]</f>
        <v>6490</v>
      </c>
      <c r="I536" s="17" t="str">
        <f>IF($H$1="","Введите курс",Таблица624[[#This Row],[Оптовая цена KRW за 1шт]]/$H$1)</f>
        <v>Введите курс</v>
      </c>
      <c r="J536" s="48"/>
      <c r="K536" s="18">
        <f>Таблица624[[#This Row],[Заказ коробок ]]*Таблица624[[#This Row],[Кол-во шт в коробке]]</f>
        <v>0</v>
      </c>
      <c r="L536" s="54">
        <f>Таблица624[[#This Row],[Общее кол-во шт]]*Таблица624[[#This Row],[Оптовая цена KRW за 1шт]]</f>
        <v>0</v>
      </c>
      <c r="M536" s="19" t="str">
        <f>IFERROR(Таблица624[[#This Row],[Общее кол-во шт]]*Таблица624[[#This Row],[Оптовая цена USD за 1шт]],"")</f>
        <v/>
      </c>
      <c r="N536" s="49"/>
    </row>
    <row r="537" spans="1:14" ht="22.5" customHeight="1">
      <c r="A537" s="44" t="s">
        <v>11005</v>
      </c>
      <c r="B537" s="14">
        <v>8809652860954</v>
      </c>
      <c r="C537" s="50" t="s">
        <v>11006</v>
      </c>
      <c r="D537" s="46" t="s">
        <v>11007</v>
      </c>
      <c r="E537" s="16">
        <v>11000</v>
      </c>
      <c r="F537" s="15">
        <v>0.59</v>
      </c>
      <c r="G537" s="47">
        <v>360</v>
      </c>
      <c r="H537" s="55">
        <f>Таблица624[[#This Row],[Коэфициент стоимости]]*Таблица624[[#This Row],[Розничная цена KRW]]</f>
        <v>6490</v>
      </c>
      <c r="I537" s="17" t="str">
        <f>IF($H$1="","Введите курс",Таблица624[[#This Row],[Оптовая цена KRW за 1шт]]/$H$1)</f>
        <v>Введите курс</v>
      </c>
      <c r="J537" s="48"/>
      <c r="K537" s="18">
        <f>Таблица624[[#This Row],[Заказ коробок ]]*Таблица624[[#This Row],[Кол-во шт в коробке]]</f>
        <v>0</v>
      </c>
      <c r="L537" s="54">
        <f>Таблица624[[#This Row],[Общее кол-во шт]]*Таблица624[[#This Row],[Оптовая цена KRW за 1шт]]</f>
        <v>0</v>
      </c>
      <c r="M537" s="19" t="str">
        <f>IFERROR(Таблица624[[#This Row],[Общее кол-во шт]]*Таблица624[[#This Row],[Оптовая цена USD за 1шт]],"")</f>
        <v/>
      </c>
      <c r="N537" s="49"/>
    </row>
    <row r="538" spans="1:14" ht="22.5" customHeight="1">
      <c r="A538" s="44" t="s">
        <v>11008</v>
      </c>
      <c r="B538" s="14">
        <v>8809652860961</v>
      </c>
      <c r="C538" s="50" t="s">
        <v>11009</v>
      </c>
      <c r="D538" s="46" t="s">
        <v>11010</v>
      </c>
      <c r="E538" s="16">
        <v>11000</v>
      </c>
      <c r="F538" s="15">
        <v>0.59</v>
      </c>
      <c r="G538" s="47">
        <v>360</v>
      </c>
      <c r="H538" s="55">
        <f>Таблица624[[#This Row],[Коэфициент стоимости]]*Таблица624[[#This Row],[Розничная цена KRW]]</f>
        <v>6490</v>
      </c>
      <c r="I538" s="17" t="str">
        <f>IF($H$1="","Введите курс",Таблица624[[#This Row],[Оптовая цена KRW за 1шт]]/$H$1)</f>
        <v>Введите курс</v>
      </c>
      <c r="J538" s="48"/>
      <c r="K538" s="18">
        <f>Таблица624[[#This Row],[Заказ коробок ]]*Таблица624[[#This Row],[Кол-во шт в коробке]]</f>
        <v>0</v>
      </c>
      <c r="L538" s="54">
        <f>Таблица624[[#This Row],[Общее кол-во шт]]*Таблица624[[#This Row],[Оптовая цена KRW за 1шт]]</f>
        <v>0</v>
      </c>
      <c r="M538" s="19" t="str">
        <f>IFERROR(Таблица624[[#This Row],[Общее кол-во шт]]*Таблица624[[#This Row],[Оптовая цена USD за 1шт]],"")</f>
        <v/>
      </c>
      <c r="N538" s="49"/>
    </row>
    <row r="539" spans="1:14" ht="22.5" customHeight="1">
      <c r="A539" s="44" t="s">
        <v>11011</v>
      </c>
      <c r="B539" s="14">
        <v>8809707285565</v>
      </c>
      <c r="C539" s="50" t="s">
        <v>11012</v>
      </c>
      <c r="D539" s="46" t="s">
        <v>11013</v>
      </c>
      <c r="E539" s="16">
        <v>15000</v>
      </c>
      <c r="F539" s="15">
        <v>0.59</v>
      </c>
      <c r="G539" s="47">
        <v>168</v>
      </c>
      <c r="H539" s="55">
        <f>Таблица624[[#This Row],[Коэфициент стоимости]]*Таблица624[[#This Row],[Розничная цена KRW]]</f>
        <v>8850</v>
      </c>
      <c r="I539" s="17" t="str">
        <f>IF($H$1="","Введите курс",Таблица624[[#This Row],[Оптовая цена KRW за 1шт]]/$H$1)</f>
        <v>Введите курс</v>
      </c>
      <c r="J539" s="48"/>
      <c r="K539" s="18">
        <f>Таблица624[[#This Row],[Заказ коробок ]]*Таблица624[[#This Row],[Кол-во шт в коробке]]</f>
        <v>0</v>
      </c>
      <c r="L539" s="54">
        <f>Таблица624[[#This Row],[Общее кол-во шт]]*Таблица624[[#This Row],[Оптовая цена KRW за 1шт]]</f>
        <v>0</v>
      </c>
      <c r="M539" s="19" t="str">
        <f>IFERROR(Таблица624[[#This Row],[Общее кол-во шт]]*Таблица624[[#This Row],[Оптовая цена USD за 1шт]],"")</f>
        <v/>
      </c>
      <c r="N539" s="49"/>
    </row>
    <row r="540" spans="1:14" ht="22.5" customHeight="1">
      <c r="A540" s="44" t="s">
        <v>11014</v>
      </c>
      <c r="B540" s="14">
        <v>8809707285572</v>
      </c>
      <c r="C540" s="50" t="s">
        <v>11015</v>
      </c>
      <c r="D540" s="46" t="s">
        <v>11016</v>
      </c>
      <c r="E540" s="16">
        <v>15000</v>
      </c>
      <c r="F540" s="15">
        <v>0.59</v>
      </c>
      <c r="G540" s="47">
        <v>168</v>
      </c>
      <c r="H540" s="55">
        <f>Таблица624[[#This Row],[Коэфициент стоимости]]*Таблица624[[#This Row],[Розничная цена KRW]]</f>
        <v>8850</v>
      </c>
      <c r="I540" s="17" t="str">
        <f>IF($H$1="","Введите курс",Таблица624[[#This Row],[Оптовая цена KRW за 1шт]]/$H$1)</f>
        <v>Введите курс</v>
      </c>
      <c r="J540" s="48"/>
      <c r="K540" s="18">
        <f>Таблица624[[#This Row],[Заказ коробок ]]*Таблица624[[#This Row],[Кол-во шт в коробке]]</f>
        <v>0</v>
      </c>
      <c r="L540" s="54">
        <f>Таблица624[[#This Row],[Общее кол-во шт]]*Таблица624[[#This Row],[Оптовая цена KRW за 1шт]]</f>
        <v>0</v>
      </c>
      <c r="M540" s="19" t="str">
        <f>IFERROR(Таблица624[[#This Row],[Общее кол-во шт]]*Таблица624[[#This Row],[Оптовая цена USD за 1шт]],"")</f>
        <v/>
      </c>
      <c r="N540" s="49"/>
    </row>
    <row r="541" spans="1:14" ht="22.5" customHeight="1">
      <c r="A541" s="44" t="s">
        <v>11017</v>
      </c>
      <c r="B541" s="14">
        <v>8809707268131</v>
      </c>
      <c r="C541" s="50" t="s">
        <v>11018</v>
      </c>
      <c r="D541" s="46" t="s">
        <v>11019</v>
      </c>
      <c r="E541" s="16">
        <v>10000</v>
      </c>
      <c r="F541" s="15">
        <v>0.59</v>
      </c>
      <c r="G541" s="47">
        <v>300</v>
      </c>
      <c r="H541" s="55">
        <f>Таблица624[[#This Row],[Коэфициент стоимости]]*Таблица624[[#This Row],[Розничная цена KRW]]</f>
        <v>5900</v>
      </c>
      <c r="I541" s="17" t="str">
        <f>IF($H$1="","Введите курс",Таблица624[[#This Row],[Оптовая цена KRW за 1шт]]/$H$1)</f>
        <v>Введите курс</v>
      </c>
      <c r="J541" s="48"/>
      <c r="K541" s="18">
        <f>Таблица624[[#This Row],[Заказ коробок ]]*Таблица624[[#This Row],[Кол-во шт в коробке]]</f>
        <v>0</v>
      </c>
      <c r="L541" s="54">
        <f>Таблица624[[#This Row],[Общее кол-во шт]]*Таблица624[[#This Row],[Оптовая цена KRW за 1шт]]</f>
        <v>0</v>
      </c>
      <c r="M541" s="19" t="str">
        <f>IFERROR(Таблица624[[#This Row],[Общее кол-во шт]]*Таблица624[[#This Row],[Оптовая цена USD за 1шт]],"")</f>
        <v/>
      </c>
      <c r="N541" s="49"/>
    </row>
    <row r="542" spans="1:14" ht="22.5" customHeight="1">
      <c r="A542" s="44" t="s">
        <v>11020</v>
      </c>
      <c r="B542" s="14">
        <v>8809707268148</v>
      </c>
      <c r="C542" s="50" t="s">
        <v>11021</v>
      </c>
      <c r="D542" s="46" t="s">
        <v>11022</v>
      </c>
      <c r="E542" s="16">
        <v>10000</v>
      </c>
      <c r="F542" s="15">
        <v>0.59</v>
      </c>
      <c r="G542" s="47">
        <v>300</v>
      </c>
      <c r="H542" s="55">
        <f>Таблица624[[#This Row],[Коэфициент стоимости]]*Таблица624[[#This Row],[Розничная цена KRW]]</f>
        <v>5900</v>
      </c>
      <c r="I542" s="17" t="str">
        <f>IF($H$1="","Введите курс",Таблица624[[#This Row],[Оптовая цена KRW за 1шт]]/$H$1)</f>
        <v>Введите курс</v>
      </c>
      <c r="J542" s="48"/>
      <c r="K542" s="18">
        <f>Таблица624[[#This Row],[Заказ коробок ]]*Таблица624[[#This Row],[Кол-во шт в коробке]]</f>
        <v>0</v>
      </c>
      <c r="L542" s="54">
        <f>Таблица624[[#This Row],[Общее кол-во шт]]*Таблица624[[#This Row],[Оптовая цена KRW за 1шт]]</f>
        <v>0</v>
      </c>
      <c r="M542" s="19" t="str">
        <f>IFERROR(Таблица624[[#This Row],[Общее кол-во шт]]*Таблица624[[#This Row],[Оптовая цена USD за 1шт]],"")</f>
        <v/>
      </c>
      <c r="N542" s="49"/>
    </row>
    <row r="543" spans="1:14" ht="22.5" customHeight="1">
      <c r="A543" s="44" t="s">
        <v>11023</v>
      </c>
      <c r="B543" s="14">
        <v>8809707268155</v>
      </c>
      <c r="C543" s="50" t="s">
        <v>11024</v>
      </c>
      <c r="D543" s="46" t="s">
        <v>11025</v>
      </c>
      <c r="E543" s="16">
        <v>10000</v>
      </c>
      <c r="F543" s="15">
        <v>0.59</v>
      </c>
      <c r="G543" s="47">
        <v>300</v>
      </c>
      <c r="H543" s="55">
        <f>Таблица624[[#This Row],[Коэфициент стоимости]]*Таблица624[[#This Row],[Розничная цена KRW]]</f>
        <v>5900</v>
      </c>
      <c r="I543" s="17" t="str">
        <f>IF($H$1="","Введите курс",Таблица624[[#This Row],[Оптовая цена KRW за 1шт]]/$H$1)</f>
        <v>Введите курс</v>
      </c>
      <c r="J543" s="48"/>
      <c r="K543" s="18">
        <f>Таблица624[[#This Row],[Заказ коробок ]]*Таблица624[[#This Row],[Кол-во шт в коробке]]</f>
        <v>0</v>
      </c>
      <c r="L543" s="54">
        <f>Таблица624[[#This Row],[Общее кол-во шт]]*Таблица624[[#This Row],[Оптовая цена KRW за 1шт]]</f>
        <v>0</v>
      </c>
      <c r="M543" s="19" t="str">
        <f>IFERROR(Таблица624[[#This Row],[Общее кол-во шт]]*Таблица624[[#This Row],[Оптовая цена USD за 1шт]],"")</f>
        <v/>
      </c>
      <c r="N543" s="49"/>
    </row>
    <row r="544" spans="1:14" ht="22.5" customHeight="1">
      <c r="A544" s="44" t="s">
        <v>11026</v>
      </c>
      <c r="B544" s="14">
        <v>8809707268162</v>
      </c>
      <c r="C544" s="50" t="s">
        <v>11027</v>
      </c>
      <c r="D544" s="46" t="s">
        <v>11028</v>
      </c>
      <c r="E544" s="16">
        <v>10000</v>
      </c>
      <c r="F544" s="15">
        <v>0.59</v>
      </c>
      <c r="G544" s="47">
        <v>300</v>
      </c>
      <c r="H544" s="55">
        <f>Таблица624[[#This Row],[Коэфициент стоимости]]*Таблица624[[#This Row],[Розничная цена KRW]]</f>
        <v>5900</v>
      </c>
      <c r="I544" s="17" t="str">
        <f>IF($H$1="","Введите курс",Таблица624[[#This Row],[Оптовая цена KRW за 1шт]]/$H$1)</f>
        <v>Введите курс</v>
      </c>
      <c r="J544" s="48"/>
      <c r="K544" s="18">
        <f>Таблица624[[#This Row],[Заказ коробок ]]*Таблица624[[#This Row],[Кол-во шт в коробке]]</f>
        <v>0</v>
      </c>
      <c r="L544" s="54">
        <f>Таблица624[[#This Row],[Общее кол-во шт]]*Таблица624[[#This Row],[Оптовая цена KRW за 1шт]]</f>
        <v>0</v>
      </c>
      <c r="M544" s="19" t="str">
        <f>IFERROR(Таблица624[[#This Row],[Общее кол-во шт]]*Таблица624[[#This Row],[Оптовая цена USD за 1шт]],"")</f>
        <v/>
      </c>
      <c r="N544" s="49"/>
    </row>
    <row r="545" spans="1:14" ht="22.5" customHeight="1">
      <c r="A545" s="44" t="s">
        <v>11029</v>
      </c>
      <c r="B545" s="14">
        <v>8809707268186</v>
      </c>
      <c r="C545" s="50" t="s">
        <v>11030</v>
      </c>
      <c r="D545" s="46" t="s">
        <v>11031</v>
      </c>
      <c r="E545" s="16">
        <v>12000</v>
      </c>
      <c r="F545" s="15">
        <v>0.59</v>
      </c>
      <c r="G545" s="47">
        <v>200</v>
      </c>
      <c r="H545" s="55">
        <f>Таблица624[[#This Row],[Коэфициент стоимости]]*Таблица624[[#This Row],[Розничная цена KRW]]</f>
        <v>7080</v>
      </c>
      <c r="I545" s="17" t="str">
        <f>IF($H$1="","Введите курс",Таблица624[[#This Row],[Оптовая цена KRW за 1шт]]/$H$1)</f>
        <v>Введите курс</v>
      </c>
      <c r="J545" s="48"/>
      <c r="K545" s="18">
        <f>Таблица624[[#This Row],[Заказ коробок ]]*Таблица624[[#This Row],[Кол-во шт в коробке]]</f>
        <v>0</v>
      </c>
      <c r="L545" s="54">
        <f>Таблица624[[#This Row],[Общее кол-во шт]]*Таблица624[[#This Row],[Оптовая цена KRW за 1шт]]</f>
        <v>0</v>
      </c>
      <c r="M545" s="19" t="str">
        <f>IFERROR(Таблица624[[#This Row],[Общее кол-во шт]]*Таблица624[[#This Row],[Оптовая цена USD за 1шт]],"")</f>
        <v/>
      </c>
      <c r="N545" s="49"/>
    </row>
    <row r="546" spans="1:14" ht="22.5" customHeight="1">
      <c r="A546" s="44" t="s">
        <v>11032</v>
      </c>
      <c r="B546" s="14">
        <v>8809707268193</v>
      </c>
      <c r="C546" s="50" t="s">
        <v>11033</v>
      </c>
      <c r="D546" s="46" t="s">
        <v>11034</v>
      </c>
      <c r="E546" s="16">
        <v>12000</v>
      </c>
      <c r="F546" s="15">
        <v>0.59</v>
      </c>
      <c r="G546" s="47">
        <v>200</v>
      </c>
      <c r="H546" s="55">
        <f>Таблица624[[#This Row],[Коэфициент стоимости]]*Таблица624[[#This Row],[Розничная цена KRW]]</f>
        <v>7080</v>
      </c>
      <c r="I546" s="17" t="str">
        <f>IF($H$1="","Введите курс",Таблица624[[#This Row],[Оптовая цена KRW за 1шт]]/$H$1)</f>
        <v>Введите курс</v>
      </c>
      <c r="J546" s="48"/>
      <c r="K546" s="18">
        <f>Таблица624[[#This Row],[Заказ коробок ]]*Таблица624[[#This Row],[Кол-во шт в коробке]]</f>
        <v>0</v>
      </c>
      <c r="L546" s="54">
        <f>Таблица624[[#This Row],[Общее кол-во шт]]*Таблица624[[#This Row],[Оптовая цена KRW за 1шт]]</f>
        <v>0</v>
      </c>
      <c r="M546" s="19" t="str">
        <f>IFERROR(Таблица624[[#This Row],[Общее кол-во шт]]*Таблица624[[#This Row],[Оптовая цена USD за 1шт]],"")</f>
        <v/>
      </c>
      <c r="N546" s="49"/>
    </row>
    <row r="547" spans="1:14" ht="22.5" customHeight="1">
      <c r="A547" s="44" t="s">
        <v>11035</v>
      </c>
      <c r="B547" s="14">
        <v>8809707268209</v>
      </c>
      <c r="C547" s="50" t="s">
        <v>11036</v>
      </c>
      <c r="D547" s="46" t="s">
        <v>11037</v>
      </c>
      <c r="E547" s="16">
        <v>12000</v>
      </c>
      <c r="F547" s="15">
        <v>0.59</v>
      </c>
      <c r="G547" s="47">
        <v>200</v>
      </c>
      <c r="H547" s="55">
        <f>Таблица624[[#This Row],[Коэфициент стоимости]]*Таблица624[[#This Row],[Розничная цена KRW]]</f>
        <v>7080</v>
      </c>
      <c r="I547" s="17" t="str">
        <f>IF($H$1="","Введите курс",Таблица624[[#This Row],[Оптовая цена KRW за 1шт]]/$H$1)</f>
        <v>Введите курс</v>
      </c>
      <c r="J547" s="48"/>
      <c r="K547" s="18">
        <f>Таблица624[[#This Row],[Заказ коробок ]]*Таблица624[[#This Row],[Кол-во шт в коробке]]</f>
        <v>0</v>
      </c>
      <c r="L547" s="54">
        <f>Таблица624[[#This Row],[Общее кол-во шт]]*Таблица624[[#This Row],[Оптовая цена KRW за 1шт]]</f>
        <v>0</v>
      </c>
      <c r="M547" s="19" t="str">
        <f>IFERROR(Таблица624[[#This Row],[Общее кол-во шт]]*Таблица624[[#This Row],[Оптовая цена USD за 1шт]],"")</f>
        <v/>
      </c>
      <c r="N547" s="49"/>
    </row>
    <row r="548" spans="1:14" ht="22.5" customHeight="1">
      <c r="A548" s="44" t="s">
        <v>11038</v>
      </c>
      <c r="B548" s="14">
        <v>8809707268216</v>
      </c>
      <c r="C548" s="50" t="s">
        <v>11039</v>
      </c>
      <c r="D548" s="46" t="s">
        <v>11040</v>
      </c>
      <c r="E548" s="16">
        <v>12000</v>
      </c>
      <c r="F548" s="15">
        <v>0.59</v>
      </c>
      <c r="G548" s="47">
        <v>200</v>
      </c>
      <c r="H548" s="55">
        <f>Таблица624[[#This Row],[Коэфициент стоимости]]*Таблица624[[#This Row],[Розничная цена KRW]]</f>
        <v>7080</v>
      </c>
      <c r="I548" s="17" t="str">
        <f>IF($H$1="","Введите курс",Таблица624[[#This Row],[Оптовая цена KRW за 1шт]]/$H$1)</f>
        <v>Введите курс</v>
      </c>
      <c r="J548" s="48"/>
      <c r="K548" s="18">
        <f>Таблица624[[#This Row],[Заказ коробок ]]*Таблица624[[#This Row],[Кол-во шт в коробке]]</f>
        <v>0</v>
      </c>
      <c r="L548" s="54">
        <f>Таблица624[[#This Row],[Общее кол-во шт]]*Таблица624[[#This Row],[Оптовая цена KRW за 1шт]]</f>
        <v>0</v>
      </c>
      <c r="M548" s="19" t="str">
        <f>IFERROR(Таблица624[[#This Row],[Общее кол-во шт]]*Таблица624[[#This Row],[Оптовая цена USD за 1шт]],"")</f>
        <v/>
      </c>
      <c r="N548" s="49"/>
    </row>
    <row r="549" spans="1:14" ht="22.5" customHeight="1">
      <c r="A549" s="44" t="s">
        <v>11041</v>
      </c>
      <c r="B549" s="14">
        <v>8809612843638</v>
      </c>
      <c r="C549" s="50" t="s">
        <v>11042</v>
      </c>
      <c r="D549" s="46" t="s">
        <v>11043</v>
      </c>
      <c r="E549" s="16">
        <v>9000</v>
      </c>
      <c r="F549" s="15">
        <v>0.59</v>
      </c>
      <c r="G549" s="47">
        <v>912</v>
      </c>
      <c r="H549" s="55">
        <f>Таблица624[[#This Row],[Коэфициент стоимости]]*Таблица624[[#This Row],[Розничная цена KRW]]</f>
        <v>5310</v>
      </c>
      <c r="I549" s="17" t="str">
        <f>IF($H$1="","Введите курс",Таблица624[[#This Row],[Оптовая цена KRW за 1шт]]/$H$1)</f>
        <v>Введите курс</v>
      </c>
      <c r="J549" s="48"/>
      <c r="K549" s="18">
        <f>Таблица624[[#This Row],[Заказ коробок ]]*Таблица624[[#This Row],[Кол-во шт в коробке]]</f>
        <v>0</v>
      </c>
      <c r="L549" s="54">
        <f>Таблица624[[#This Row],[Общее кол-во шт]]*Таблица624[[#This Row],[Оптовая цена KRW за 1шт]]</f>
        <v>0</v>
      </c>
      <c r="M549" s="19" t="str">
        <f>IFERROR(Таблица624[[#This Row],[Общее кол-во шт]]*Таблица624[[#This Row],[Оптовая цена USD за 1шт]],"")</f>
        <v/>
      </c>
      <c r="N549" s="49"/>
    </row>
    <row r="550" spans="1:14" ht="22.5" customHeight="1">
      <c r="A550" s="44" t="s">
        <v>11044</v>
      </c>
      <c r="B550" s="14">
        <v>8809612843645</v>
      </c>
      <c r="C550" s="50" t="s">
        <v>11045</v>
      </c>
      <c r="D550" s="46" t="s">
        <v>11046</v>
      </c>
      <c r="E550" s="16">
        <v>9000</v>
      </c>
      <c r="F550" s="15">
        <v>0.59</v>
      </c>
      <c r="G550" s="47">
        <v>912</v>
      </c>
      <c r="H550" s="55">
        <f>Таблица624[[#This Row],[Коэфициент стоимости]]*Таблица624[[#This Row],[Розничная цена KRW]]</f>
        <v>5310</v>
      </c>
      <c r="I550" s="17" t="str">
        <f>IF($H$1="","Введите курс",Таблица624[[#This Row],[Оптовая цена KRW за 1шт]]/$H$1)</f>
        <v>Введите курс</v>
      </c>
      <c r="J550" s="48"/>
      <c r="K550" s="18">
        <f>Таблица624[[#This Row],[Заказ коробок ]]*Таблица624[[#This Row],[Кол-во шт в коробке]]</f>
        <v>0</v>
      </c>
      <c r="L550" s="54">
        <f>Таблица624[[#This Row],[Общее кол-во шт]]*Таблица624[[#This Row],[Оптовая цена KRW за 1шт]]</f>
        <v>0</v>
      </c>
      <c r="M550" s="19" t="str">
        <f>IFERROR(Таблица624[[#This Row],[Общее кол-во шт]]*Таблица624[[#This Row],[Оптовая цена USD за 1шт]],"")</f>
        <v/>
      </c>
      <c r="N550" s="49"/>
    </row>
    <row r="551" spans="1:14" ht="22.5" customHeight="1">
      <c r="A551" s="44" t="s">
        <v>11047</v>
      </c>
      <c r="B551" s="14">
        <v>8809612843669</v>
      </c>
      <c r="C551" s="50" t="s">
        <v>11048</v>
      </c>
      <c r="D551" s="46" t="s">
        <v>11049</v>
      </c>
      <c r="E551" s="16">
        <v>7000</v>
      </c>
      <c r="F551" s="15">
        <v>0.59</v>
      </c>
      <c r="G551" s="47">
        <v>360</v>
      </c>
      <c r="H551" s="55">
        <f>Таблица624[[#This Row],[Коэфициент стоимости]]*Таблица624[[#This Row],[Розничная цена KRW]]</f>
        <v>4130</v>
      </c>
      <c r="I551" s="17" t="str">
        <f>IF($H$1="","Введите курс",Таблица624[[#This Row],[Оптовая цена KRW за 1шт]]/$H$1)</f>
        <v>Введите курс</v>
      </c>
      <c r="J551" s="48"/>
      <c r="K551" s="18">
        <f>Таблица624[[#This Row],[Заказ коробок ]]*Таблица624[[#This Row],[Кол-во шт в коробке]]</f>
        <v>0</v>
      </c>
      <c r="L551" s="54">
        <f>Таблица624[[#This Row],[Общее кол-во шт]]*Таблица624[[#This Row],[Оптовая цена KRW за 1шт]]</f>
        <v>0</v>
      </c>
      <c r="M551" s="19" t="str">
        <f>IFERROR(Таблица624[[#This Row],[Общее кол-во шт]]*Таблица624[[#This Row],[Оптовая цена USD за 1шт]],"")</f>
        <v/>
      </c>
      <c r="N551" s="49"/>
    </row>
    <row r="552" spans="1:14" ht="22.5" customHeight="1">
      <c r="A552" s="44" t="s">
        <v>11050</v>
      </c>
      <c r="B552" s="14">
        <v>8809612843676</v>
      </c>
      <c r="C552" s="50" t="s">
        <v>11051</v>
      </c>
      <c r="D552" s="46" t="s">
        <v>11052</v>
      </c>
      <c r="E552" s="16">
        <v>7500</v>
      </c>
      <c r="F552" s="15">
        <v>0.59</v>
      </c>
      <c r="G552" s="47">
        <v>840</v>
      </c>
      <c r="H552" s="55">
        <f>Таблица624[[#This Row],[Коэфициент стоимости]]*Таблица624[[#This Row],[Розничная цена KRW]]</f>
        <v>4425</v>
      </c>
      <c r="I552" s="17" t="str">
        <f>IF($H$1="","Введите курс",Таблица624[[#This Row],[Оптовая цена KRW за 1шт]]/$H$1)</f>
        <v>Введите курс</v>
      </c>
      <c r="J552" s="48"/>
      <c r="K552" s="18">
        <f>Таблица624[[#This Row],[Заказ коробок ]]*Таблица624[[#This Row],[Кол-во шт в коробке]]</f>
        <v>0</v>
      </c>
      <c r="L552" s="54">
        <f>Таблица624[[#This Row],[Общее кол-во шт]]*Таблица624[[#This Row],[Оптовая цена KRW за 1шт]]</f>
        <v>0</v>
      </c>
      <c r="M552" s="19" t="str">
        <f>IFERROR(Таблица624[[#This Row],[Общее кол-во шт]]*Таблица624[[#This Row],[Оптовая цена USD за 1шт]],"")</f>
        <v/>
      </c>
      <c r="N552" s="49"/>
    </row>
    <row r="553" spans="1:14" ht="22.5" customHeight="1">
      <c r="A553" s="44" t="s">
        <v>11053</v>
      </c>
      <c r="B553" s="14">
        <v>8809612843683</v>
      </c>
      <c r="C553" s="50" t="s">
        <v>11054</v>
      </c>
      <c r="D553" s="46" t="s">
        <v>11055</v>
      </c>
      <c r="E553" s="16">
        <v>7500</v>
      </c>
      <c r="F553" s="15">
        <v>0.59</v>
      </c>
      <c r="G553" s="47">
        <v>840</v>
      </c>
      <c r="H553" s="55">
        <f>Таблица624[[#This Row],[Коэфициент стоимости]]*Таблица624[[#This Row],[Розничная цена KRW]]</f>
        <v>4425</v>
      </c>
      <c r="I553" s="17" t="str">
        <f>IF($H$1="","Введите курс",Таблица624[[#This Row],[Оптовая цена KRW за 1шт]]/$H$1)</f>
        <v>Введите курс</v>
      </c>
      <c r="J553" s="48"/>
      <c r="K553" s="18">
        <f>Таблица624[[#This Row],[Заказ коробок ]]*Таблица624[[#This Row],[Кол-во шт в коробке]]</f>
        <v>0</v>
      </c>
      <c r="L553" s="54">
        <f>Таблица624[[#This Row],[Общее кол-во шт]]*Таблица624[[#This Row],[Оптовая цена KRW за 1шт]]</f>
        <v>0</v>
      </c>
      <c r="M553" s="19" t="str">
        <f>IFERROR(Таблица624[[#This Row],[Общее кол-во шт]]*Таблица624[[#This Row],[Оптовая цена USD за 1шт]],"")</f>
        <v/>
      </c>
      <c r="N553" s="49"/>
    </row>
    <row r="554" spans="1:14" ht="22.5" customHeight="1">
      <c r="A554" s="44" t="s">
        <v>11056</v>
      </c>
      <c r="B554" s="14">
        <v>8809612875110</v>
      </c>
      <c r="C554" s="50" t="s">
        <v>11057</v>
      </c>
      <c r="D554" s="46" t="s">
        <v>11058</v>
      </c>
      <c r="E554" s="16">
        <v>9000</v>
      </c>
      <c r="F554" s="15">
        <v>0.59</v>
      </c>
      <c r="G554" s="47">
        <v>912</v>
      </c>
      <c r="H554" s="55">
        <f>Таблица624[[#This Row],[Коэфициент стоимости]]*Таблица624[[#This Row],[Розничная цена KRW]]</f>
        <v>5310</v>
      </c>
      <c r="I554" s="17" t="str">
        <f>IF($H$1="","Введите курс",Таблица624[[#This Row],[Оптовая цена KRW за 1шт]]/$H$1)</f>
        <v>Введите курс</v>
      </c>
      <c r="J554" s="48"/>
      <c r="K554" s="18">
        <f>Таблица624[[#This Row],[Заказ коробок ]]*Таблица624[[#This Row],[Кол-во шт в коробке]]</f>
        <v>0</v>
      </c>
      <c r="L554" s="54">
        <f>Таблица624[[#This Row],[Общее кол-во шт]]*Таблица624[[#This Row],[Оптовая цена KRW за 1шт]]</f>
        <v>0</v>
      </c>
      <c r="M554" s="19" t="str">
        <f>IFERROR(Таблица624[[#This Row],[Общее кол-во шт]]*Таблица624[[#This Row],[Оптовая цена USD за 1шт]],"")</f>
        <v/>
      </c>
      <c r="N554" s="49"/>
    </row>
    <row r="555" spans="1:14" ht="22.5" customHeight="1">
      <c r="A555" s="44" t="s">
        <v>11059</v>
      </c>
      <c r="B555" s="14">
        <v>8809612875127</v>
      </c>
      <c r="C555" s="50" t="s">
        <v>11060</v>
      </c>
      <c r="D555" s="46" t="s">
        <v>11061</v>
      </c>
      <c r="E555" s="16">
        <v>9000</v>
      </c>
      <c r="F555" s="15">
        <v>0.59</v>
      </c>
      <c r="G555" s="47">
        <v>912</v>
      </c>
      <c r="H555" s="55">
        <f>Таблица624[[#This Row],[Коэфициент стоимости]]*Таблица624[[#This Row],[Розничная цена KRW]]</f>
        <v>5310</v>
      </c>
      <c r="I555" s="17" t="str">
        <f>IF($H$1="","Введите курс",Таблица624[[#This Row],[Оптовая цена KRW за 1шт]]/$H$1)</f>
        <v>Введите курс</v>
      </c>
      <c r="J555" s="48"/>
      <c r="K555" s="18">
        <f>Таблица624[[#This Row],[Заказ коробок ]]*Таблица624[[#This Row],[Кол-во шт в коробке]]</f>
        <v>0</v>
      </c>
      <c r="L555" s="54">
        <f>Таблица624[[#This Row],[Общее кол-во шт]]*Таблица624[[#This Row],[Оптовая цена KRW за 1шт]]</f>
        <v>0</v>
      </c>
      <c r="M555" s="19" t="str">
        <f>IFERROR(Таблица624[[#This Row],[Общее кол-во шт]]*Таблица624[[#This Row],[Оптовая цена USD за 1шт]],"")</f>
        <v/>
      </c>
      <c r="N555" s="49"/>
    </row>
    <row r="556" spans="1:14" ht="22.5" customHeight="1">
      <c r="A556" s="44" t="s">
        <v>11062</v>
      </c>
      <c r="B556" s="14">
        <v>8809612856317</v>
      </c>
      <c r="C556" s="50" t="s">
        <v>11063</v>
      </c>
      <c r="D556" s="46" t="s">
        <v>11064</v>
      </c>
      <c r="E556" s="16">
        <v>6000</v>
      </c>
      <c r="F556" s="15">
        <v>0.59</v>
      </c>
      <c r="G556" s="47">
        <v>468</v>
      </c>
      <c r="H556" s="55">
        <f>Таблица624[[#This Row],[Коэфициент стоимости]]*Таблица624[[#This Row],[Розничная цена KRW]]</f>
        <v>3540</v>
      </c>
      <c r="I556" s="17" t="str">
        <f>IF($H$1="","Введите курс",Таблица624[[#This Row],[Оптовая цена KRW за 1шт]]/$H$1)</f>
        <v>Введите курс</v>
      </c>
      <c r="J556" s="48"/>
      <c r="K556" s="18">
        <f>Таблица624[[#This Row],[Заказ коробок ]]*Таблица624[[#This Row],[Кол-во шт в коробке]]</f>
        <v>0</v>
      </c>
      <c r="L556" s="54">
        <f>Таблица624[[#This Row],[Общее кол-во шт]]*Таблица624[[#This Row],[Оптовая цена KRW за 1шт]]</f>
        <v>0</v>
      </c>
      <c r="M556" s="19" t="str">
        <f>IFERROR(Таблица624[[#This Row],[Общее кол-во шт]]*Таблица624[[#This Row],[Оптовая цена USD за 1шт]],"")</f>
        <v/>
      </c>
      <c r="N556" s="49"/>
    </row>
    <row r="557" spans="1:14" ht="22.5" customHeight="1">
      <c r="A557" s="44" t="s">
        <v>11065</v>
      </c>
      <c r="B557" s="14">
        <v>8809612856324</v>
      </c>
      <c r="C557" s="50" t="s">
        <v>11066</v>
      </c>
      <c r="D557" s="46" t="s">
        <v>11067</v>
      </c>
      <c r="E557" s="16">
        <v>6000</v>
      </c>
      <c r="F557" s="15">
        <v>0.59</v>
      </c>
      <c r="G557" s="47">
        <v>468</v>
      </c>
      <c r="H557" s="55">
        <f>Таблица624[[#This Row],[Коэфициент стоимости]]*Таблица624[[#This Row],[Розничная цена KRW]]</f>
        <v>3540</v>
      </c>
      <c r="I557" s="17" t="str">
        <f>IF($H$1="","Введите курс",Таблица624[[#This Row],[Оптовая цена KRW за 1шт]]/$H$1)</f>
        <v>Введите курс</v>
      </c>
      <c r="J557" s="48"/>
      <c r="K557" s="18">
        <f>Таблица624[[#This Row],[Заказ коробок ]]*Таблица624[[#This Row],[Кол-во шт в коробке]]</f>
        <v>0</v>
      </c>
      <c r="L557" s="54">
        <f>Таблица624[[#This Row],[Общее кол-во шт]]*Таблица624[[#This Row],[Оптовая цена KRW за 1шт]]</f>
        <v>0</v>
      </c>
      <c r="M557" s="19" t="str">
        <f>IFERROR(Таблица624[[#This Row],[Общее кол-во шт]]*Таблица624[[#This Row],[Оптовая цена USD за 1шт]],"")</f>
        <v/>
      </c>
      <c r="N557" s="49"/>
    </row>
    <row r="558" spans="1:14" ht="22.5" customHeight="1">
      <c r="A558" s="44" t="s">
        <v>11068</v>
      </c>
      <c r="B558" s="14">
        <v>8809612856331</v>
      </c>
      <c r="C558" s="50" t="s">
        <v>11069</v>
      </c>
      <c r="D558" s="46" t="s">
        <v>11070</v>
      </c>
      <c r="E558" s="16">
        <v>6000</v>
      </c>
      <c r="F558" s="15">
        <v>0.59</v>
      </c>
      <c r="G558" s="47">
        <v>468</v>
      </c>
      <c r="H558" s="55">
        <f>Таблица624[[#This Row],[Коэфициент стоимости]]*Таблица624[[#This Row],[Розничная цена KRW]]</f>
        <v>3540</v>
      </c>
      <c r="I558" s="17" t="str">
        <f>IF($H$1="","Введите курс",Таблица624[[#This Row],[Оптовая цена KRW за 1шт]]/$H$1)</f>
        <v>Введите курс</v>
      </c>
      <c r="J558" s="48"/>
      <c r="K558" s="18">
        <f>Таблица624[[#This Row],[Заказ коробок ]]*Таблица624[[#This Row],[Кол-во шт в коробке]]</f>
        <v>0</v>
      </c>
      <c r="L558" s="54">
        <f>Таблица624[[#This Row],[Общее кол-во шт]]*Таблица624[[#This Row],[Оптовая цена KRW за 1шт]]</f>
        <v>0</v>
      </c>
      <c r="M558" s="19" t="str">
        <f>IFERROR(Таблица624[[#This Row],[Общее кол-во шт]]*Таблица624[[#This Row],[Оптовая цена USD за 1шт]],"")</f>
        <v/>
      </c>
      <c r="N558" s="49"/>
    </row>
    <row r="559" spans="1:14" ht="22.5" customHeight="1">
      <c r="A559" s="44" t="s">
        <v>11071</v>
      </c>
      <c r="B559" s="14">
        <v>8809612856348</v>
      </c>
      <c r="C559" s="50" t="s">
        <v>11072</v>
      </c>
      <c r="D559" s="46" t="s">
        <v>11073</v>
      </c>
      <c r="E559" s="16">
        <v>6000</v>
      </c>
      <c r="F559" s="15">
        <v>0.59</v>
      </c>
      <c r="G559" s="47">
        <v>468</v>
      </c>
      <c r="H559" s="55">
        <f>Таблица624[[#This Row],[Коэфициент стоимости]]*Таблица624[[#This Row],[Розничная цена KRW]]</f>
        <v>3540</v>
      </c>
      <c r="I559" s="17" t="str">
        <f>IF($H$1="","Введите курс",Таблица624[[#This Row],[Оптовая цена KRW за 1шт]]/$H$1)</f>
        <v>Введите курс</v>
      </c>
      <c r="J559" s="48"/>
      <c r="K559" s="18">
        <f>Таблица624[[#This Row],[Заказ коробок ]]*Таблица624[[#This Row],[Кол-во шт в коробке]]</f>
        <v>0</v>
      </c>
      <c r="L559" s="54">
        <f>Таблица624[[#This Row],[Общее кол-во шт]]*Таблица624[[#This Row],[Оптовая цена KRW за 1шт]]</f>
        <v>0</v>
      </c>
      <c r="M559" s="19" t="str">
        <f>IFERROR(Таблица624[[#This Row],[Общее кол-во шт]]*Таблица624[[#This Row],[Оптовая цена USD за 1шт]],"")</f>
        <v/>
      </c>
      <c r="N559" s="49"/>
    </row>
    <row r="560" spans="1:14" ht="22.5" customHeight="1">
      <c r="A560" s="44" t="s">
        <v>11074</v>
      </c>
      <c r="B560" s="14">
        <v>8809652908052</v>
      </c>
      <c r="C560" s="50" t="s">
        <v>11075</v>
      </c>
      <c r="D560" s="46" t="s">
        <v>11076</v>
      </c>
      <c r="E560" s="16">
        <v>7500</v>
      </c>
      <c r="F560" s="15">
        <v>0.59</v>
      </c>
      <c r="G560" s="47">
        <v>320</v>
      </c>
      <c r="H560" s="55">
        <f>Таблица624[[#This Row],[Коэфициент стоимости]]*Таблица624[[#This Row],[Розничная цена KRW]]</f>
        <v>4425</v>
      </c>
      <c r="I560" s="17" t="str">
        <f>IF($H$1="","Введите курс",Таблица624[[#This Row],[Оптовая цена KRW за 1шт]]/$H$1)</f>
        <v>Введите курс</v>
      </c>
      <c r="J560" s="48"/>
      <c r="K560" s="18">
        <f>Таблица624[[#This Row],[Заказ коробок ]]*Таблица624[[#This Row],[Кол-во шт в коробке]]</f>
        <v>0</v>
      </c>
      <c r="L560" s="54">
        <f>Таблица624[[#This Row],[Общее кол-во шт]]*Таблица624[[#This Row],[Оптовая цена KRW за 1шт]]</f>
        <v>0</v>
      </c>
      <c r="M560" s="19" t="str">
        <f>IFERROR(Таблица624[[#This Row],[Общее кол-во шт]]*Таблица624[[#This Row],[Оптовая цена USD за 1шт]],"")</f>
        <v/>
      </c>
      <c r="N560" s="49"/>
    </row>
    <row r="561" spans="1:14" ht="22.5" customHeight="1">
      <c r="A561" s="44" t="s">
        <v>11077</v>
      </c>
      <c r="B561" s="14">
        <v>8809652908045</v>
      </c>
      <c r="C561" s="50" t="s">
        <v>11078</v>
      </c>
      <c r="D561" s="46" t="s">
        <v>11079</v>
      </c>
      <c r="E561" s="16">
        <v>7500</v>
      </c>
      <c r="F561" s="15">
        <v>0.59</v>
      </c>
      <c r="G561" s="47">
        <v>320</v>
      </c>
      <c r="H561" s="55">
        <f>Таблица624[[#This Row],[Коэфициент стоимости]]*Таблица624[[#This Row],[Розничная цена KRW]]</f>
        <v>4425</v>
      </c>
      <c r="I561" s="17" t="str">
        <f>IF($H$1="","Введите курс",Таблица624[[#This Row],[Оптовая цена KRW за 1шт]]/$H$1)</f>
        <v>Введите курс</v>
      </c>
      <c r="J561" s="48"/>
      <c r="K561" s="18">
        <f>Таблица624[[#This Row],[Заказ коробок ]]*Таблица624[[#This Row],[Кол-во шт в коробке]]</f>
        <v>0</v>
      </c>
      <c r="L561" s="54">
        <f>Таблица624[[#This Row],[Общее кол-во шт]]*Таблица624[[#This Row],[Оптовая цена KRW за 1шт]]</f>
        <v>0</v>
      </c>
      <c r="M561" s="19" t="str">
        <f>IFERROR(Таблица624[[#This Row],[Общее кол-во шт]]*Таблица624[[#This Row],[Оптовая цена USD за 1шт]],"")</f>
        <v/>
      </c>
      <c r="N561" s="49"/>
    </row>
    <row r="562" spans="1:14" ht="22.5" customHeight="1">
      <c r="A562" s="44" t="s">
        <v>11080</v>
      </c>
      <c r="B562" s="14">
        <v>8809707254158</v>
      </c>
      <c r="C562" s="50" t="s">
        <v>11081</v>
      </c>
      <c r="D562" s="46" t="s">
        <v>11082</v>
      </c>
      <c r="E562" s="16">
        <v>18000</v>
      </c>
      <c r="F562" s="15">
        <v>0.59</v>
      </c>
      <c r="G562" s="47">
        <v>288</v>
      </c>
      <c r="H562" s="55">
        <f>Таблица624[[#This Row],[Коэфициент стоимости]]*Таблица624[[#This Row],[Розничная цена KRW]]</f>
        <v>10620</v>
      </c>
      <c r="I562" s="17" t="str">
        <f>IF($H$1="","Введите курс",Таблица624[[#This Row],[Оптовая цена KRW за 1шт]]/$H$1)</f>
        <v>Введите курс</v>
      </c>
      <c r="J562" s="48"/>
      <c r="K562" s="18">
        <f>Таблица624[[#This Row],[Заказ коробок ]]*Таблица624[[#This Row],[Кол-во шт в коробке]]</f>
        <v>0</v>
      </c>
      <c r="L562" s="54">
        <f>Таблица624[[#This Row],[Общее кол-во шт]]*Таблица624[[#This Row],[Оптовая цена KRW за 1шт]]</f>
        <v>0</v>
      </c>
      <c r="M562" s="19" t="str">
        <f>IFERROR(Таблица624[[#This Row],[Общее кол-во шт]]*Таблица624[[#This Row],[Оптовая цена USD за 1шт]],"")</f>
        <v/>
      </c>
      <c r="N562" s="49"/>
    </row>
    <row r="563" spans="1:14" ht="22.5" customHeight="1">
      <c r="A563" s="44" t="s">
        <v>11083</v>
      </c>
      <c r="B563" s="14">
        <v>8809707254165</v>
      </c>
      <c r="C563" s="50" t="s">
        <v>11084</v>
      </c>
      <c r="D563" s="46" t="s">
        <v>11085</v>
      </c>
      <c r="E563" s="16">
        <v>18000</v>
      </c>
      <c r="F563" s="15">
        <v>0.59</v>
      </c>
      <c r="G563" s="47">
        <v>288</v>
      </c>
      <c r="H563" s="55">
        <f>Таблица624[[#This Row],[Коэфициент стоимости]]*Таблица624[[#This Row],[Розничная цена KRW]]</f>
        <v>10620</v>
      </c>
      <c r="I563" s="17" t="str">
        <f>IF($H$1="","Введите курс",Таблица624[[#This Row],[Оптовая цена KRW за 1шт]]/$H$1)</f>
        <v>Введите курс</v>
      </c>
      <c r="J563" s="48"/>
      <c r="K563" s="18">
        <f>Таблица624[[#This Row],[Заказ коробок ]]*Таблица624[[#This Row],[Кол-во шт в коробке]]</f>
        <v>0</v>
      </c>
      <c r="L563" s="54">
        <f>Таблица624[[#This Row],[Общее кол-во шт]]*Таблица624[[#This Row],[Оптовая цена KRW за 1шт]]</f>
        <v>0</v>
      </c>
      <c r="M563" s="19" t="str">
        <f>IFERROR(Таблица624[[#This Row],[Общее кол-во шт]]*Таблица624[[#This Row],[Оптовая цена USD за 1шт]],"")</f>
        <v/>
      </c>
      <c r="N563" s="49"/>
    </row>
    <row r="564" spans="1:14" ht="22.5" customHeight="1">
      <c r="A564" s="44" t="s">
        <v>11086</v>
      </c>
      <c r="B564" s="14">
        <v>8809707253847</v>
      </c>
      <c r="C564" s="50" t="s">
        <v>11087</v>
      </c>
      <c r="D564" s="46" t="s">
        <v>11088</v>
      </c>
      <c r="E564" s="16">
        <v>18000</v>
      </c>
      <c r="F564" s="15">
        <v>0.59</v>
      </c>
      <c r="G564" s="47">
        <v>288</v>
      </c>
      <c r="H564" s="55">
        <f>Таблица624[[#This Row],[Коэфициент стоимости]]*Таблица624[[#This Row],[Розничная цена KRW]]</f>
        <v>10620</v>
      </c>
      <c r="I564" s="17" t="str">
        <f>IF($H$1="","Введите курс",Таблица624[[#This Row],[Оптовая цена KRW за 1шт]]/$H$1)</f>
        <v>Введите курс</v>
      </c>
      <c r="J564" s="48"/>
      <c r="K564" s="18">
        <f>Таблица624[[#This Row],[Заказ коробок ]]*Таблица624[[#This Row],[Кол-во шт в коробке]]</f>
        <v>0</v>
      </c>
      <c r="L564" s="54">
        <f>Таблица624[[#This Row],[Общее кол-во шт]]*Таблица624[[#This Row],[Оптовая цена KRW за 1шт]]</f>
        <v>0</v>
      </c>
      <c r="M564" s="19" t="str">
        <f>IFERROR(Таблица624[[#This Row],[Общее кол-во шт]]*Таблица624[[#This Row],[Оптовая цена USD за 1шт]],"")</f>
        <v/>
      </c>
      <c r="N564" s="49"/>
    </row>
    <row r="565" spans="1:14" ht="22.5" customHeight="1">
      <c r="A565" s="44" t="s">
        <v>11089</v>
      </c>
      <c r="B565" s="14">
        <v>8809707253854</v>
      </c>
      <c r="C565" s="50" t="s">
        <v>11090</v>
      </c>
      <c r="D565" s="46" t="s">
        <v>11091</v>
      </c>
      <c r="E565" s="16">
        <v>18000</v>
      </c>
      <c r="F565" s="15">
        <v>0.59</v>
      </c>
      <c r="G565" s="47">
        <v>288</v>
      </c>
      <c r="H565" s="55">
        <f>Таблица624[[#This Row],[Коэфициент стоимости]]*Таблица624[[#This Row],[Розничная цена KRW]]</f>
        <v>10620</v>
      </c>
      <c r="I565" s="17" t="str">
        <f>IF($H$1="","Введите курс",Таблица624[[#This Row],[Оптовая цена KRW за 1шт]]/$H$1)</f>
        <v>Введите курс</v>
      </c>
      <c r="J565" s="48"/>
      <c r="K565" s="18">
        <f>Таблица624[[#This Row],[Заказ коробок ]]*Таблица624[[#This Row],[Кол-во шт в коробке]]</f>
        <v>0</v>
      </c>
      <c r="L565" s="54">
        <f>Таблица624[[#This Row],[Общее кол-во шт]]*Таблица624[[#This Row],[Оптовая цена KRW за 1шт]]</f>
        <v>0</v>
      </c>
      <c r="M565" s="19" t="str">
        <f>IFERROR(Таблица624[[#This Row],[Общее кол-во шт]]*Таблица624[[#This Row],[Оптовая цена USD за 1шт]],"")</f>
        <v/>
      </c>
      <c r="N565" s="49"/>
    </row>
    <row r="566" spans="1:14" ht="22.5" customHeight="1">
      <c r="A566" s="44" t="s">
        <v>11092</v>
      </c>
      <c r="B566" s="14">
        <v>8809612841559</v>
      </c>
      <c r="C566" s="50" t="s">
        <v>11093</v>
      </c>
      <c r="D566" s="46" t="s">
        <v>11094</v>
      </c>
      <c r="E566" s="16">
        <v>8000</v>
      </c>
      <c r="F566" s="15">
        <v>0.59</v>
      </c>
      <c r="G566" s="47">
        <v>440</v>
      </c>
      <c r="H566" s="55">
        <f>Таблица624[[#This Row],[Коэфициент стоимости]]*Таблица624[[#This Row],[Розничная цена KRW]]</f>
        <v>4720</v>
      </c>
      <c r="I566" s="17" t="str">
        <f>IF($H$1="","Введите курс",Таблица624[[#This Row],[Оптовая цена KRW за 1шт]]/$H$1)</f>
        <v>Введите курс</v>
      </c>
      <c r="J566" s="48"/>
      <c r="K566" s="18">
        <f>Таблица624[[#This Row],[Заказ коробок ]]*Таблица624[[#This Row],[Кол-во шт в коробке]]</f>
        <v>0</v>
      </c>
      <c r="L566" s="54">
        <f>Таблица624[[#This Row],[Общее кол-во шт]]*Таблица624[[#This Row],[Оптовая цена KRW за 1шт]]</f>
        <v>0</v>
      </c>
      <c r="M566" s="19" t="str">
        <f>IFERROR(Таблица624[[#This Row],[Общее кол-во шт]]*Таблица624[[#This Row],[Оптовая цена USD за 1шт]],"")</f>
        <v/>
      </c>
      <c r="N566" s="49"/>
    </row>
    <row r="567" spans="1:14" ht="22.5" customHeight="1">
      <c r="A567" s="44" t="s">
        <v>11095</v>
      </c>
      <c r="B567" s="14">
        <v>8809612841566</v>
      </c>
      <c r="C567" s="50" t="s">
        <v>11096</v>
      </c>
      <c r="D567" s="46" t="s">
        <v>11097</v>
      </c>
      <c r="E567" s="16">
        <v>8000</v>
      </c>
      <c r="F567" s="15">
        <v>0.59</v>
      </c>
      <c r="G567" s="47">
        <v>440</v>
      </c>
      <c r="H567" s="55">
        <f>Таблица624[[#This Row],[Коэфициент стоимости]]*Таблица624[[#This Row],[Розничная цена KRW]]</f>
        <v>4720</v>
      </c>
      <c r="I567" s="17" t="str">
        <f>IF($H$1="","Введите курс",Таблица624[[#This Row],[Оптовая цена KRW за 1шт]]/$H$1)</f>
        <v>Введите курс</v>
      </c>
      <c r="J567" s="48"/>
      <c r="K567" s="18">
        <f>Таблица624[[#This Row],[Заказ коробок ]]*Таблица624[[#This Row],[Кол-во шт в коробке]]</f>
        <v>0</v>
      </c>
      <c r="L567" s="54">
        <f>Таблица624[[#This Row],[Общее кол-во шт]]*Таблица624[[#This Row],[Оптовая цена KRW за 1шт]]</f>
        <v>0</v>
      </c>
      <c r="M567" s="19" t="str">
        <f>IFERROR(Таблица624[[#This Row],[Общее кол-во шт]]*Таблица624[[#This Row],[Оптовая цена USD за 1шт]],"")</f>
        <v/>
      </c>
      <c r="N567" s="49"/>
    </row>
    <row r="568" spans="1:14" ht="22.5" customHeight="1">
      <c r="A568" s="44" t="s">
        <v>11098</v>
      </c>
      <c r="B568" s="14">
        <v>8809652875149</v>
      </c>
      <c r="C568" s="50" t="s">
        <v>11099</v>
      </c>
      <c r="D568" s="46" t="s">
        <v>11100</v>
      </c>
      <c r="E568" s="16">
        <v>9000</v>
      </c>
      <c r="F568" s="15">
        <v>0.59</v>
      </c>
      <c r="G568" s="47">
        <v>440</v>
      </c>
      <c r="H568" s="55">
        <f>Таблица624[[#This Row],[Коэфициент стоимости]]*Таблица624[[#This Row],[Розничная цена KRW]]</f>
        <v>5310</v>
      </c>
      <c r="I568" s="17" t="str">
        <f>IF($H$1="","Введите курс",Таблица624[[#This Row],[Оптовая цена KRW за 1шт]]/$H$1)</f>
        <v>Введите курс</v>
      </c>
      <c r="J568" s="48"/>
      <c r="K568" s="18">
        <f>Таблица624[[#This Row],[Заказ коробок ]]*Таблица624[[#This Row],[Кол-во шт в коробке]]</f>
        <v>0</v>
      </c>
      <c r="L568" s="54">
        <f>Таблица624[[#This Row],[Общее кол-во шт]]*Таблица624[[#This Row],[Оптовая цена KRW за 1шт]]</f>
        <v>0</v>
      </c>
      <c r="M568" s="19" t="str">
        <f>IFERROR(Таблица624[[#This Row],[Общее кол-во шт]]*Таблица624[[#This Row],[Оптовая цена USD за 1шт]],"")</f>
        <v/>
      </c>
      <c r="N568" s="49"/>
    </row>
    <row r="569" spans="1:14" ht="22.5" customHeight="1">
      <c r="A569" s="44" t="s">
        <v>11101</v>
      </c>
      <c r="B569" s="14">
        <v>8809652875156</v>
      </c>
      <c r="C569" s="50" t="s">
        <v>11102</v>
      </c>
      <c r="D569" s="46" t="s">
        <v>11103</v>
      </c>
      <c r="E569" s="16">
        <v>9000</v>
      </c>
      <c r="F569" s="15">
        <v>0.59</v>
      </c>
      <c r="G569" s="47">
        <v>440</v>
      </c>
      <c r="H569" s="55">
        <f>Таблица624[[#This Row],[Коэфициент стоимости]]*Таблица624[[#This Row],[Розничная цена KRW]]</f>
        <v>5310</v>
      </c>
      <c r="I569" s="17" t="str">
        <f>IF($H$1="","Введите курс",Таблица624[[#This Row],[Оптовая цена KRW за 1шт]]/$H$1)</f>
        <v>Введите курс</v>
      </c>
      <c r="J569" s="48"/>
      <c r="K569" s="18">
        <f>Таблица624[[#This Row],[Заказ коробок ]]*Таблица624[[#This Row],[Кол-во шт в коробке]]</f>
        <v>0</v>
      </c>
      <c r="L569" s="54">
        <f>Таблица624[[#This Row],[Общее кол-во шт]]*Таблица624[[#This Row],[Оптовая цена KRW за 1шт]]</f>
        <v>0</v>
      </c>
      <c r="M569" s="19" t="str">
        <f>IFERROR(Таблица624[[#This Row],[Общее кол-во шт]]*Таблица624[[#This Row],[Оптовая цена USD за 1шт]],"")</f>
        <v/>
      </c>
      <c r="N569" s="49"/>
    </row>
    <row r="570" spans="1:14" ht="22.5" customHeight="1">
      <c r="A570" s="44" t="s">
        <v>11104</v>
      </c>
      <c r="B570" s="14">
        <v>8809652875163</v>
      </c>
      <c r="C570" s="50" t="s">
        <v>11105</v>
      </c>
      <c r="D570" s="46" t="s">
        <v>11106</v>
      </c>
      <c r="E570" s="16">
        <v>9000</v>
      </c>
      <c r="F570" s="15">
        <v>0.59</v>
      </c>
      <c r="G570" s="47">
        <v>440</v>
      </c>
      <c r="H570" s="55">
        <f>Таблица624[[#This Row],[Коэфициент стоимости]]*Таблица624[[#This Row],[Розничная цена KRW]]</f>
        <v>5310</v>
      </c>
      <c r="I570" s="17" t="str">
        <f>IF($H$1="","Введите курс",Таблица624[[#This Row],[Оптовая цена KRW за 1шт]]/$H$1)</f>
        <v>Введите курс</v>
      </c>
      <c r="J570" s="48"/>
      <c r="K570" s="18">
        <f>Таблица624[[#This Row],[Заказ коробок ]]*Таблица624[[#This Row],[Кол-во шт в коробке]]</f>
        <v>0</v>
      </c>
      <c r="L570" s="54">
        <f>Таблица624[[#This Row],[Общее кол-во шт]]*Таблица624[[#This Row],[Оптовая цена KRW за 1шт]]</f>
        <v>0</v>
      </c>
      <c r="M570" s="19" t="str">
        <f>IFERROR(Таблица624[[#This Row],[Общее кол-во шт]]*Таблица624[[#This Row],[Оптовая цена USD за 1шт]],"")</f>
        <v/>
      </c>
      <c r="N570" s="49"/>
    </row>
    <row r="571" spans="1:14" ht="22.5" customHeight="1">
      <c r="A571" s="44" t="s">
        <v>11107</v>
      </c>
      <c r="B571" s="14">
        <v>8809612867573</v>
      </c>
      <c r="C571" s="50" t="s">
        <v>11108</v>
      </c>
      <c r="D571" s="46" t="s">
        <v>11109</v>
      </c>
      <c r="E571" s="16">
        <v>10000</v>
      </c>
      <c r="F571" s="15">
        <v>0.59</v>
      </c>
      <c r="G571" s="47">
        <v>180</v>
      </c>
      <c r="H571" s="55">
        <f>Таблица624[[#This Row],[Коэфициент стоимости]]*Таблица624[[#This Row],[Розничная цена KRW]]</f>
        <v>5900</v>
      </c>
      <c r="I571" s="17" t="str">
        <f>IF($H$1="","Введите курс",Таблица624[[#This Row],[Оптовая цена KRW за 1шт]]/$H$1)</f>
        <v>Введите курс</v>
      </c>
      <c r="J571" s="48"/>
      <c r="K571" s="18">
        <f>Таблица624[[#This Row],[Заказ коробок ]]*Таблица624[[#This Row],[Кол-во шт в коробке]]</f>
        <v>0</v>
      </c>
      <c r="L571" s="54">
        <f>Таблица624[[#This Row],[Общее кол-во шт]]*Таблица624[[#This Row],[Оптовая цена KRW за 1шт]]</f>
        <v>0</v>
      </c>
      <c r="M571" s="19" t="str">
        <f>IFERROR(Таблица624[[#This Row],[Общее кол-во шт]]*Таблица624[[#This Row],[Оптовая цена USD за 1шт]],"")</f>
        <v/>
      </c>
      <c r="N571" s="49"/>
    </row>
    <row r="572" spans="1:14" ht="22.5" customHeight="1">
      <c r="A572" s="44" t="s">
        <v>11110</v>
      </c>
      <c r="B572" s="14">
        <v>8809612867566</v>
      </c>
      <c r="C572" s="50" t="s">
        <v>11111</v>
      </c>
      <c r="D572" s="46" t="s">
        <v>11112</v>
      </c>
      <c r="E572" s="16">
        <v>10000</v>
      </c>
      <c r="F572" s="15">
        <v>0.59</v>
      </c>
      <c r="G572" s="47">
        <v>180</v>
      </c>
      <c r="H572" s="55">
        <f>Таблица624[[#This Row],[Коэфициент стоимости]]*Таблица624[[#This Row],[Розничная цена KRW]]</f>
        <v>5900</v>
      </c>
      <c r="I572" s="17" t="str">
        <f>IF($H$1="","Введите курс",Таблица624[[#This Row],[Оптовая цена KRW за 1шт]]/$H$1)</f>
        <v>Введите курс</v>
      </c>
      <c r="J572" s="48"/>
      <c r="K572" s="18">
        <f>Таблица624[[#This Row],[Заказ коробок ]]*Таблица624[[#This Row],[Кол-во шт в коробке]]</f>
        <v>0</v>
      </c>
      <c r="L572" s="54">
        <f>Таблица624[[#This Row],[Общее кол-во шт]]*Таблица624[[#This Row],[Оптовая цена KRW за 1шт]]</f>
        <v>0</v>
      </c>
      <c r="M572" s="19" t="str">
        <f>IFERROR(Таблица624[[#This Row],[Общее кол-во шт]]*Таблица624[[#This Row],[Оптовая цена USD за 1шт]],"")</f>
        <v/>
      </c>
      <c r="N572" s="49"/>
    </row>
    <row r="573" spans="1:14" ht="22.5" customHeight="1">
      <c r="A573" s="44" t="s">
        <v>11113</v>
      </c>
      <c r="B573" s="14">
        <v>8809612867559</v>
      </c>
      <c r="C573" s="50" t="s">
        <v>11114</v>
      </c>
      <c r="D573" s="46" t="s">
        <v>11115</v>
      </c>
      <c r="E573" s="16">
        <v>10000</v>
      </c>
      <c r="F573" s="15">
        <v>0.59</v>
      </c>
      <c r="G573" s="47">
        <v>180</v>
      </c>
      <c r="H573" s="55">
        <f>Таблица624[[#This Row],[Коэфициент стоимости]]*Таблица624[[#This Row],[Розничная цена KRW]]</f>
        <v>5900</v>
      </c>
      <c r="I573" s="17" t="str">
        <f>IF($H$1="","Введите курс",Таблица624[[#This Row],[Оптовая цена KRW за 1шт]]/$H$1)</f>
        <v>Введите курс</v>
      </c>
      <c r="J573" s="48"/>
      <c r="K573" s="18">
        <f>Таблица624[[#This Row],[Заказ коробок ]]*Таблица624[[#This Row],[Кол-во шт в коробке]]</f>
        <v>0</v>
      </c>
      <c r="L573" s="54">
        <f>Таблица624[[#This Row],[Общее кол-во шт]]*Таблица624[[#This Row],[Оптовая цена KRW за 1шт]]</f>
        <v>0</v>
      </c>
      <c r="M573" s="19" t="str">
        <f>IFERROR(Таблица624[[#This Row],[Общее кол-во шт]]*Таблица624[[#This Row],[Оптовая цена USD за 1шт]],"")</f>
        <v/>
      </c>
      <c r="N573" s="49"/>
    </row>
    <row r="574" spans="1:14" ht="22.5" customHeight="1">
      <c r="A574" s="44" t="s">
        <v>11116</v>
      </c>
      <c r="B574" s="14">
        <v>8809612849104</v>
      </c>
      <c r="C574" s="50" t="s">
        <v>11117</v>
      </c>
      <c r="D574" s="46" t="s">
        <v>11118</v>
      </c>
      <c r="E574" s="16">
        <v>8000</v>
      </c>
      <c r="F574" s="15">
        <v>0.59</v>
      </c>
      <c r="G574" s="47">
        <v>270</v>
      </c>
      <c r="H574" s="55">
        <f>Таблица624[[#This Row],[Коэфициент стоимости]]*Таблица624[[#This Row],[Розничная цена KRW]]</f>
        <v>4720</v>
      </c>
      <c r="I574" s="17" t="str">
        <f>IF($H$1="","Введите курс",Таблица624[[#This Row],[Оптовая цена KRW за 1шт]]/$H$1)</f>
        <v>Введите курс</v>
      </c>
      <c r="J574" s="48"/>
      <c r="K574" s="18">
        <f>Таблица624[[#This Row],[Заказ коробок ]]*Таблица624[[#This Row],[Кол-во шт в коробке]]</f>
        <v>0</v>
      </c>
      <c r="L574" s="54">
        <f>Таблица624[[#This Row],[Общее кол-во шт]]*Таблица624[[#This Row],[Оптовая цена KRW за 1шт]]</f>
        <v>0</v>
      </c>
      <c r="M574" s="19" t="str">
        <f>IFERROR(Таблица624[[#This Row],[Общее кол-во шт]]*Таблица624[[#This Row],[Оптовая цена USD за 1шт]],"")</f>
        <v/>
      </c>
      <c r="N574" s="49"/>
    </row>
    <row r="575" spans="1:14" ht="22.5" customHeight="1">
      <c r="A575" s="44" t="s">
        <v>11119</v>
      </c>
      <c r="B575" s="14">
        <v>8809612850018</v>
      </c>
      <c r="C575" s="50" t="s">
        <v>11120</v>
      </c>
      <c r="D575" s="46" t="s">
        <v>11121</v>
      </c>
      <c r="E575" s="16">
        <v>8000</v>
      </c>
      <c r="F575" s="15">
        <v>0.59</v>
      </c>
      <c r="G575" s="47">
        <v>270</v>
      </c>
      <c r="H575" s="55">
        <f>Таблица624[[#This Row],[Коэфициент стоимости]]*Таблица624[[#This Row],[Розничная цена KRW]]</f>
        <v>4720</v>
      </c>
      <c r="I575" s="17" t="str">
        <f>IF($H$1="","Введите курс",Таблица624[[#This Row],[Оптовая цена KRW за 1шт]]/$H$1)</f>
        <v>Введите курс</v>
      </c>
      <c r="J575" s="48"/>
      <c r="K575" s="18">
        <f>Таблица624[[#This Row],[Заказ коробок ]]*Таблица624[[#This Row],[Кол-во шт в коробке]]</f>
        <v>0</v>
      </c>
      <c r="L575" s="54">
        <f>Таблица624[[#This Row],[Общее кол-во шт]]*Таблица624[[#This Row],[Оптовая цена KRW за 1шт]]</f>
        <v>0</v>
      </c>
      <c r="M575" s="19" t="str">
        <f>IFERROR(Таблица624[[#This Row],[Общее кол-во шт]]*Таблица624[[#This Row],[Оптовая цена USD за 1шт]],"")</f>
        <v/>
      </c>
      <c r="N575" s="49"/>
    </row>
    <row r="576" spans="1:14" ht="22.5" customHeight="1">
      <c r="A576" s="44" t="s">
        <v>11122</v>
      </c>
      <c r="B576" s="14">
        <v>8809612868679</v>
      </c>
      <c r="C576" s="50" t="s">
        <v>11123</v>
      </c>
      <c r="D576" s="46" t="s">
        <v>11124</v>
      </c>
      <c r="E576" s="16">
        <v>23000</v>
      </c>
      <c r="F576" s="15">
        <v>0.59</v>
      </c>
      <c r="G576" s="47">
        <v>90</v>
      </c>
      <c r="H576" s="55">
        <f>Таблица624[[#This Row],[Коэфициент стоимости]]*Таблица624[[#This Row],[Розничная цена KRW]]</f>
        <v>13570</v>
      </c>
      <c r="I576" s="17" t="str">
        <f>IF($H$1="","Введите курс",Таблица624[[#This Row],[Оптовая цена KRW за 1шт]]/$H$1)</f>
        <v>Введите курс</v>
      </c>
      <c r="J576" s="48"/>
      <c r="K576" s="18">
        <f>Таблица624[[#This Row],[Заказ коробок ]]*Таблица624[[#This Row],[Кол-во шт в коробке]]</f>
        <v>0</v>
      </c>
      <c r="L576" s="54">
        <f>Таблица624[[#This Row],[Общее кол-во шт]]*Таблица624[[#This Row],[Оптовая цена KRW за 1шт]]</f>
        <v>0</v>
      </c>
      <c r="M576" s="19" t="str">
        <f>IFERROR(Таблица624[[#This Row],[Общее кол-во шт]]*Таблица624[[#This Row],[Оптовая цена USD за 1шт]],"")</f>
        <v/>
      </c>
      <c r="N576" s="49"/>
    </row>
    <row r="577" spans="1:14" ht="22.5" customHeight="1">
      <c r="A577" s="44" t="s">
        <v>11125</v>
      </c>
      <c r="B577" s="14">
        <v>8809612868686</v>
      </c>
      <c r="C577" s="50" t="s">
        <v>11126</v>
      </c>
      <c r="D577" s="46" t="s">
        <v>11127</v>
      </c>
      <c r="E577" s="16">
        <v>23000</v>
      </c>
      <c r="F577" s="15">
        <v>0.59</v>
      </c>
      <c r="G577" s="47">
        <v>90</v>
      </c>
      <c r="H577" s="55">
        <f>Таблица624[[#This Row],[Коэфициент стоимости]]*Таблица624[[#This Row],[Розничная цена KRW]]</f>
        <v>13570</v>
      </c>
      <c r="I577" s="17" t="str">
        <f>IF($H$1="","Введите курс",Таблица624[[#This Row],[Оптовая цена KRW за 1шт]]/$H$1)</f>
        <v>Введите курс</v>
      </c>
      <c r="J577" s="48"/>
      <c r="K577" s="18">
        <f>Таблица624[[#This Row],[Заказ коробок ]]*Таблица624[[#This Row],[Кол-во шт в коробке]]</f>
        <v>0</v>
      </c>
      <c r="L577" s="54">
        <f>Таблица624[[#This Row],[Общее кол-во шт]]*Таблица624[[#This Row],[Оптовая цена KRW за 1шт]]</f>
        <v>0</v>
      </c>
      <c r="M577" s="19" t="str">
        <f>IFERROR(Таблица624[[#This Row],[Общее кол-во шт]]*Таблица624[[#This Row],[Оптовая цена USD за 1шт]],"")</f>
        <v/>
      </c>
      <c r="N577" s="49"/>
    </row>
    <row r="578" spans="1:14" ht="22.5" customHeight="1">
      <c r="A578" s="44" t="s">
        <v>11128</v>
      </c>
      <c r="B578" s="14">
        <v>8809612868693</v>
      </c>
      <c r="C578" s="50" t="s">
        <v>11129</v>
      </c>
      <c r="D578" s="46" t="s">
        <v>11130</v>
      </c>
      <c r="E578" s="16">
        <v>23000</v>
      </c>
      <c r="F578" s="15">
        <v>0.59</v>
      </c>
      <c r="G578" s="47">
        <v>90</v>
      </c>
      <c r="H578" s="55">
        <f>Таблица624[[#This Row],[Коэфициент стоимости]]*Таблица624[[#This Row],[Розничная цена KRW]]</f>
        <v>13570</v>
      </c>
      <c r="I578" s="17" t="str">
        <f>IF($H$1="","Введите курс",Таблица624[[#This Row],[Оптовая цена KRW за 1шт]]/$H$1)</f>
        <v>Введите курс</v>
      </c>
      <c r="J578" s="48"/>
      <c r="K578" s="18">
        <f>Таблица624[[#This Row],[Заказ коробок ]]*Таблица624[[#This Row],[Кол-во шт в коробке]]</f>
        <v>0</v>
      </c>
      <c r="L578" s="54">
        <f>Таблица624[[#This Row],[Общее кол-во шт]]*Таблица624[[#This Row],[Оптовая цена KRW за 1шт]]</f>
        <v>0</v>
      </c>
      <c r="M578" s="19" t="str">
        <f>IFERROR(Таблица624[[#This Row],[Общее кол-во шт]]*Таблица624[[#This Row],[Оптовая цена USD за 1шт]],"")</f>
        <v/>
      </c>
      <c r="N578" s="49"/>
    </row>
    <row r="579" spans="1:14" ht="22.5" customHeight="1">
      <c r="A579" s="44" t="s">
        <v>11131</v>
      </c>
      <c r="B579" s="14">
        <v>8809612868709</v>
      </c>
      <c r="C579" s="50" t="s">
        <v>11132</v>
      </c>
      <c r="D579" s="46" t="s">
        <v>11133</v>
      </c>
      <c r="E579" s="16">
        <v>23000</v>
      </c>
      <c r="F579" s="15">
        <v>0.59</v>
      </c>
      <c r="G579" s="47">
        <v>90</v>
      </c>
      <c r="H579" s="55">
        <f>Таблица624[[#This Row],[Коэфициент стоимости]]*Таблица624[[#This Row],[Розничная цена KRW]]</f>
        <v>13570</v>
      </c>
      <c r="I579" s="17" t="str">
        <f>IF($H$1="","Введите курс",Таблица624[[#This Row],[Оптовая цена KRW за 1шт]]/$H$1)</f>
        <v>Введите курс</v>
      </c>
      <c r="J579" s="48"/>
      <c r="K579" s="18">
        <f>Таблица624[[#This Row],[Заказ коробок ]]*Таблица624[[#This Row],[Кол-во шт в коробке]]</f>
        <v>0</v>
      </c>
      <c r="L579" s="54">
        <f>Таблица624[[#This Row],[Общее кол-во шт]]*Таблица624[[#This Row],[Оптовая цена KRW за 1шт]]</f>
        <v>0</v>
      </c>
      <c r="M579" s="19" t="str">
        <f>IFERROR(Таблица624[[#This Row],[Общее кол-во шт]]*Таблица624[[#This Row],[Оптовая цена USD за 1шт]],"")</f>
        <v/>
      </c>
      <c r="N579" s="49"/>
    </row>
    <row r="580" spans="1:14" ht="22.5" customHeight="1">
      <c r="A580" s="44" t="s">
        <v>11134</v>
      </c>
      <c r="B580" s="14">
        <v>8809612868716</v>
      </c>
      <c r="C580" s="50" t="s">
        <v>11135</v>
      </c>
      <c r="D580" s="46" t="s">
        <v>11136</v>
      </c>
      <c r="E580" s="16">
        <v>23000</v>
      </c>
      <c r="F580" s="15">
        <v>0.59</v>
      </c>
      <c r="G580" s="47">
        <v>90</v>
      </c>
      <c r="H580" s="55">
        <f>Таблица624[[#This Row],[Коэфициент стоимости]]*Таблица624[[#This Row],[Розничная цена KRW]]</f>
        <v>13570</v>
      </c>
      <c r="I580" s="17" t="str">
        <f>IF($H$1="","Введите курс",Таблица624[[#This Row],[Оптовая цена KRW за 1шт]]/$H$1)</f>
        <v>Введите курс</v>
      </c>
      <c r="J580" s="48"/>
      <c r="K580" s="18">
        <f>Таблица624[[#This Row],[Заказ коробок ]]*Таблица624[[#This Row],[Кол-во шт в коробке]]</f>
        <v>0</v>
      </c>
      <c r="L580" s="54">
        <f>Таблица624[[#This Row],[Общее кол-во шт]]*Таблица624[[#This Row],[Оптовая цена KRW за 1шт]]</f>
        <v>0</v>
      </c>
      <c r="M580" s="19" t="str">
        <f>IFERROR(Таблица624[[#This Row],[Общее кол-во шт]]*Таблица624[[#This Row],[Оптовая цена USD за 1шт]],"")</f>
        <v/>
      </c>
      <c r="N580" s="49"/>
    </row>
    <row r="581" spans="1:14" ht="22.5" customHeight="1">
      <c r="A581" s="44" t="s">
        <v>11137</v>
      </c>
      <c r="B581" s="14">
        <v>8809652867182</v>
      </c>
      <c r="C581" s="50" t="s">
        <v>11138</v>
      </c>
      <c r="D581" s="46" t="s">
        <v>11139</v>
      </c>
      <c r="E581" s="16">
        <v>15000</v>
      </c>
      <c r="F581" s="15">
        <v>0.59</v>
      </c>
      <c r="G581" s="47">
        <v>72</v>
      </c>
      <c r="H581" s="55">
        <f>Таблица624[[#This Row],[Коэфициент стоимости]]*Таблица624[[#This Row],[Розничная цена KRW]]</f>
        <v>8850</v>
      </c>
      <c r="I581" s="17" t="str">
        <f>IF($H$1="","Введите курс",Таблица624[[#This Row],[Оптовая цена KRW за 1шт]]/$H$1)</f>
        <v>Введите курс</v>
      </c>
      <c r="J581" s="48"/>
      <c r="K581" s="18">
        <f>Таблица624[[#This Row],[Заказ коробок ]]*Таблица624[[#This Row],[Кол-во шт в коробке]]</f>
        <v>0</v>
      </c>
      <c r="L581" s="54">
        <f>Таблица624[[#This Row],[Общее кол-во шт]]*Таблица624[[#This Row],[Оптовая цена KRW за 1шт]]</f>
        <v>0</v>
      </c>
      <c r="M581" s="19" t="str">
        <f>IFERROR(Таблица624[[#This Row],[Общее кол-во шт]]*Таблица624[[#This Row],[Оптовая цена USD за 1шт]],"")</f>
        <v/>
      </c>
      <c r="N581" s="49"/>
    </row>
    <row r="582" spans="1:14" ht="22.5" customHeight="1">
      <c r="A582" s="44" t="s">
        <v>11140</v>
      </c>
      <c r="B582" s="14">
        <v>8809652867199</v>
      </c>
      <c r="C582" s="50" t="s">
        <v>11141</v>
      </c>
      <c r="D582" s="46" t="s">
        <v>11142</v>
      </c>
      <c r="E582" s="16">
        <v>15000</v>
      </c>
      <c r="F582" s="15">
        <v>0.59</v>
      </c>
      <c r="G582" s="47">
        <v>72</v>
      </c>
      <c r="H582" s="55">
        <f>Таблица624[[#This Row],[Коэфициент стоимости]]*Таблица624[[#This Row],[Розничная цена KRW]]</f>
        <v>8850</v>
      </c>
      <c r="I582" s="17" t="str">
        <f>IF($H$1="","Введите курс",Таблица624[[#This Row],[Оптовая цена KRW за 1шт]]/$H$1)</f>
        <v>Введите курс</v>
      </c>
      <c r="J582" s="48"/>
      <c r="K582" s="18">
        <f>Таблица624[[#This Row],[Заказ коробок ]]*Таблица624[[#This Row],[Кол-во шт в коробке]]</f>
        <v>0</v>
      </c>
      <c r="L582" s="54">
        <f>Таблица624[[#This Row],[Общее кол-во шт]]*Таблица624[[#This Row],[Оптовая цена KRW за 1шт]]</f>
        <v>0</v>
      </c>
      <c r="M582" s="19" t="str">
        <f>IFERROR(Таблица624[[#This Row],[Общее кол-во шт]]*Таблица624[[#This Row],[Оптовая цена USD за 1шт]],"")</f>
        <v/>
      </c>
      <c r="N582" s="49"/>
    </row>
    <row r="583" spans="1:14" ht="22.5" customHeight="1">
      <c r="A583" s="44" t="s">
        <v>11143</v>
      </c>
      <c r="B583" s="14">
        <v>8809652868707</v>
      </c>
      <c r="C583" s="50" t="s">
        <v>11144</v>
      </c>
      <c r="D583" s="46" t="s">
        <v>11145</v>
      </c>
      <c r="E583" s="16">
        <v>15000</v>
      </c>
      <c r="F583" s="15">
        <v>0.59</v>
      </c>
      <c r="G583" s="47">
        <v>72</v>
      </c>
      <c r="H583" s="55">
        <f>Таблица624[[#This Row],[Коэфициент стоимости]]*Таблица624[[#This Row],[Розничная цена KRW]]</f>
        <v>8850</v>
      </c>
      <c r="I583" s="17" t="str">
        <f>IF($H$1="","Введите курс",Таблица624[[#This Row],[Оптовая цена KRW за 1шт]]/$H$1)</f>
        <v>Введите курс</v>
      </c>
      <c r="J583" s="48"/>
      <c r="K583" s="18">
        <f>Таблица624[[#This Row],[Заказ коробок ]]*Таблица624[[#This Row],[Кол-во шт в коробке]]</f>
        <v>0</v>
      </c>
      <c r="L583" s="54">
        <f>Таблица624[[#This Row],[Общее кол-во шт]]*Таблица624[[#This Row],[Оптовая цена KRW за 1шт]]</f>
        <v>0</v>
      </c>
      <c r="M583" s="19" t="str">
        <f>IFERROR(Таблица624[[#This Row],[Общее кол-во шт]]*Таблица624[[#This Row],[Оптовая цена USD за 1шт]],"")</f>
        <v/>
      </c>
      <c r="N583" s="49"/>
    </row>
    <row r="584" spans="1:14" ht="22.5" customHeight="1">
      <c r="A584" s="44" t="s">
        <v>11146</v>
      </c>
      <c r="B584" s="14">
        <v>8809652868714</v>
      </c>
      <c r="C584" s="50" t="s">
        <v>11147</v>
      </c>
      <c r="D584" s="46" t="s">
        <v>11148</v>
      </c>
      <c r="E584" s="16">
        <v>15000</v>
      </c>
      <c r="F584" s="15">
        <v>0.59</v>
      </c>
      <c r="G584" s="47">
        <v>72</v>
      </c>
      <c r="H584" s="55">
        <f>Таблица624[[#This Row],[Коэфициент стоимости]]*Таблица624[[#This Row],[Розничная цена KRW]]</f>
        <v>8850</v>
      </c>
      <c r="I584" s="17" t="str">
        <f>IF($H$1="","Введите курс",Таблица624[[#This Row],[Оптовая цена KRW за 1шт]]/$H$1)</f>
        <v>Введите курс</v>
      </c>
      <c r="J584" s="48"/>
      <c r="K584" s="18">
        <f>Таблица624[[#This Row],[Заказ коробок ]]*Таблица624[[#This Row],[Кол-во шт в коробке]]</f>
        <v>0</v>
      </c>
      <c r="L584" s="54">
        <f>Таблица624[[#This Row],[Общее кол-во шт]]*Таблица624[[#This Row],[Оптовая цена KRW за 1шт]]</f>
        <v>0</v>
      </c>
      <c r="M584" s="19" t="str">
        <f>IFERROR(Таблица624[[#This Row],[Общее кол-во шт]]*Таблица624[[#This Row],[Оптовая цена USD за 1шт]],"")</f>
        <v/>
      </c>
      <c r="N584" s="49"/>
    </row>
    <row r="585" spans="1:14" ht="22.5" customHeight="1">
      <c r="A585" s="44" t="s">
        <v>11149</v>
      </c>
      <c r="B585" s="14">
        <v>8809652868721</v>
      </c>
      <c r="C585" s="50" t="s">
        <v>11150</v>
      </c>
      <c r="D585" s="46" t="s">
        <v>11151</v>
      </c>
      <c r="E585" s="16">
        <v>15000</v>
      </c>
      <c r="F585" s="15">
        <v>0.59</v>
      </c>
      <c r="G585" s="47">
        <v>72</v>
      </c>
      <c r="H585" s="55">
        <f>Таблица624[[#This Row],[Коэфициент стоимости]]*Таблица624[[#This Row],[Розничная цена KRW]]</f>
        <v>8850</v>
      </c>
      <c r="I585" s="17" t="str">
        <f>IF($H$1="","Введите курс",Таблица624[[#This Row],[Оптовая цена KRW за 1шт]]/$H$1)</f>
        <v>Введите курс</v>
      </c>
      <c r="J585" s="48"/>
      <c r="K585" s="18">
        <f>Таблица624[[#This Row],[Заказ коробок ]]*Таблица624[[#This Row],[Кол-во шт в коробке]]</f>
        <v>0</v>
      </c>
      <c r="L585" s="54">
        <f>Таблица624[[#This Row],[Общее кол-во шт]]*Таблица624[[#This Row],[Оптовая цена KRW за 1шт]]</f>
        <v>0</v>
      </c>
      <c r="M585" s="19" t="str">
        <f>IFERROR(Таблица624[[#This Row],[Общее кол-во шт]]*Таблица624[[#This Row],[Оптовая цена USD за 1шт]],"")</f>
        <v/>
      </c>
      <c r="N585" s="49"/>
    </row>
    <row r="586" spans="1:14" ht="22.5" customHeight="1">
      <c r="A586" s="44" t="s">
        <v>11152</v>
      </c>
      <c r="B586" s="14">
        <v>8809652904429</v>
      </c>
      <c r="C586" s="50" t="s">
        <v>11153</v>
      </c>
      <c r="D586" s="46" t="s">
        <v>11154</v>
      </c>
      <c r="E586" s="16">
        <v>20000</v>
      </c>
      <c r="F586" s="15">
        <v>0.59</v>
      </c>
      <c r="G586" s="47">
        <v>90</v>
      </c>
      <c r="H586" s="55">
        <f>Таблица624[[#This Row],[Коэфициент стоимости]]*Таблица624[[#This Row],[Розничная цена KRW]]</f>
        <v>11800</v>
      </c>
      <c r="I586" s="17" t="str">
        <f>IF($H$1="","Введите курс",Таблица624[[#This Row],[Оптовая цена KRW за 1шт]]/$H$1)</f>
        <v>Введите курс</v>
      </c>
      <c r="J586" s="48"/>
      <c r="K586" s="18">
        <f>Таблица624[[#This Row],[Заказ коробок ]]*Таблица624[[#This Row],[Кол-во шт в коробке]]</f>
        <v>0</v>
      </c>
      <c r="L586" s="54">
        <f>Таблица624[[#This Row],[Общее кол-во шт]]*Таблица624[[#This Row],[Оптовая цена KRW за 1шт]]</f>
        <v>0</v>
      </c>
      <c r="M586" s="19" t="str">
        <f>IFERROR(Таблица624[[#This Row],[Общее кол-во шт]]*Таблица624[[#This Row],[Оптовая цена USD за 1шт]],"")</f>
        <v/>
      </c>
      <c r="N586" s="49"/>
    </row>
    <row r="587" spans="1:14" ht="22.5" customHeight="1">
      <c r="A587" s="44" t="s">
        <v>11155</v>
      </c>
      <c r="B587" s="14">
        <v>8809652904436</v>
      </c>
      <c r="C587" s="50" t="s">
        <v>11156</v>
      </c>
      <c r="D587" s="46" t="s">
        <v>11157</v>
      </c>
      <c r="E587" s="16">
        <v>20000</v>
      </c>
      <c r="F587" s="15">
        <v>0.59</v>
      </c>
      <c r="G587" s="47">
        <v>90</v>
      </c>
      <c r="H587" s="55">
        <f>Таблица624[[#This Row],[Коэфициент стоимости]]*Таблица624[[#This Row],[Розничная цена KRW]]</f>
        <v>11800</v>
      </c>
      <c r="I587" s="17" t="str">
        <f>IF($H$1="","Введите курс",Таблица624[[#This Row],[Оптовая цена KRW за 1шт]]/$H$1)</f>
        <v>Введите курс</v>
      </c>
      <c r="J587" s="48"/>
      <c r="K587" s="18">
        <f>Таблица624[[#This Row],[Заказ коробок ]]*Таблица624[[#This Row],[Кол-во шт в коробке]]</f>
        <v>0</v>
      </c>
      <c r="L587" s="54">
        <f>Таблица624[[#This Row],[Общее кол-во шт]]*Таблица624[[#This Row],[Оптовая цена KRW за 1шт]]</f>
        <v>0</v>
      </c>
      <c r="M587" s="19" t="str">
        <f>IFERROR(Таблица624[[#This Row],[Общее кол-во шт]]*Таблица624[[#This Row],[Оптовая цена USD за 1шт]],"")</f>
        <v/>
      </c>
      <c r="N587" s="49"/>
    </row>
    <row r="588" spans="1:14" ht="22.5" customHeight="1">
      <c r="A588" s="44" t="s">
        <v>11158</v>
      </c>
      <c r="B588" s="14">
        <v>8809652904443</v>
      </c>
      <c r="C588" s="50" t="s">
        <v>11159</v>
      </c>
      <c r="D588" s="46" t="s">
        <v>11160</v>
      </c>
      <c r="E588" s="16">
        <v>20000</v>
      </c>
      <c r="F588" s="15">
        <v>0.59</v>
      </c>
      <c r="G588" s="47">
        <v>90</v>
      </c>
      <c r="H588" s="55">
        <f>Таблица624[[#This Row],[Коэфициент стоимости]]*Таблица624[[#This Row],[Розничная цена KRW]]</f>
        <v>11800</v>
      </c>
      <c r="I588" s="17" t="str">
        <f>IF($H$1="","Введите курс",Таблица624[[#This Row],[Оптовая цена KRW за 1шт]]/$H$1)</f>
        <v>Введите курс</v>
      </c>
      <c r="J588" s="48"/>
      <c r="K588" s="18">
        <f>Таблица624[[#This Row],[Заказ коробок ]]*Таблица624[[#This Row],[Кол-во шт в коробке]]</f>
        <v>0</v>
      </c>
      <c r="L588" s="54">
        <f>Таблица624[[#This Row],[Общее кол-во шт]]*Таблица624[[#This Row],[Оптовая цена KRW за 1шт]]</f>
        <v>0</v>
      </c>
      <c r="M588" s="19" t="str">
        <f>IFERROR(Таблица624[[#This Row],[Общее кол-во шт]]*Таблица624[[#This Row],[Оптовая цена USD за 1шт]],"")</f>
        <v/>
      </c>
      <c r="N588" s="49"/>
    </row>
    <row r="589" spans="1:14" ht="22.5" customHeight="1">
      <c r="A589" s="44" t="s">
        <v>11161</v>
      </c>
      <c r="B589" s="14">
        <v>8809652904450</v>
      </c>
      <c r="C589" s="50" t="s">
        <v>11162</v>
      </c>
      <c r="D589" s="46" t="s">
        <v>11163</v>
      </c>
      <c r="E589" s="16">
        <v>20000</v>
      </c>
      <c r="F589" s="15">
        <v>0.59</v>
      </c>
      <c r="G589" s="47">
        <v>90</v>
      </c>
      <c r="H589" s="55">
        <f>Таблица624[[#This Row],[Коэфициент стоимости]]*Таблица624[[#This Row],[Розничная цена KRW]]</f>
        <v>11800</v>
      </c>
      <c r="I589" s="17" t="str">
        <f>IF($H$1="","Введите курс",Таблица624[[#This Row],[Оптовая цена KRW за 1шт]]/$H$1)</f>
        <v>Введите курс</v>
      </c>
      <c r="J589" s="48"/>
      <c r="K589" s="18">
        <f>Таблица624[[#This Row],[Заказ коробок ]]*Таблица624[[#This Row],[Кол-во шт в коробке]]</f>
        <v>0</v>
      </c>
      <c r="L589" s="54">
        <f>Таблица624[[#This Row],[Общее кол-во шт]]*Таблица624[[#This Row],[Оптовая цена KRW за 1шт]]</f>
        <v>0</v>
      </c>
      <c r="M589" s="19" t="str">
        <f>IFERROR(Таблица624[[#This Row],[Общее кол-во шт]]*Таблица624[[#This Row],[Оптовая цена USD за 1шт]],"")</f>
        <v/>
      </c>
      <c r="N589" s="49"/>
    </row>
    <row r="590" spans="1:14" ht="22.5" customHeight="1">
      <c r="A590" s="44" t="s">
        <v>11164</v>
      </c>
      <c r="B590" s="14">
        <v>8809652904467</v>
      </c>
      <c r="C590" s="50" t="s">
        <v>11165</v>
      </c>
      <c r="D590" s="46" t="s">
        <v>11166</v>
      </c>
      <c r="E590" s="16">
        <v>20000</v>
      </c>
      <c r="F590" s="15">
        <v>0.59</v>
      </c>
      <c r="G590" s="47">
        <v>90</v>
      </c>
      <c r="H590" s="55">
        <f>Таблица624[[#This Row],[Коэфициент стоимости]]*Таблица624[[#This Row],[Розничная цена KRW]]</f>
        <v>11800</v>
      </c>
      <c r="I590" s="17" t="str">
        <f>IF($H$1="","Введите курс",Таблица624[[#This Row],[Оптовая цена KRW за 1шт]]/$H$1)</f>
        <v>Введите курс</v>
      </c>
      <c r="J590" s="48"/>
      <c r="K590" s="18">
        <f>Таблица624[[#This Row],[Заказ коробок ]]*Таблица624[[#This Row],[Кол-во шт в коробке]]</f>
        <v>0</v>
      </c>
      <c r="L590" s="54">
        <f>Таблица624[[#This Row],[Общее кол-во шт]]*Таблица624[[#This Row],[Оптовая цена KRW за 1шт]]</f>
        <v>0</v>
      </c>
      <c r="M590" s="19" t="str">
        <f>IFERROR(Таблица624[[#This Row],[Общее кол-во шт]]*Таблица624[[#This Row],[Оптовая цена USD за 1шт]],"")</f>
        <v/>
      </c>
      <c r="N590" s="49"/>
    </row>
    <row r="591" spans="1:14" ht="22.5" customHeight="1">
      <c r="A591" s="44" t="s">
        <v>11167</v>
      </c>
      <c r="B591" s="14">
        <v>8809652904511</v>
      </c>
      <c r="C591" s="50" t="s">
        <v>11168</v>
      </c>
      <c r="D591" s="46" t="s">
        <v>11169</v>
      </c>
      <c r="E591" s="16">
        <v>12000</v>
      </c>
      <c r="F591" s="15">
        <v>0.59</v>
      </c>
      <c r="G591" s="47">
        <v>72</v>
      </c>
      <c r="H591" s="55">
        <f>Таблица624[[#This Row],[Коэфициент стоимости]]*Таблица624[[#This Row],[Розничная цена KRW]]</f>
        <v>7080</v>
      </c>
      <c r="I591" s="17" t="str">
        <f>IF($H$1="","Введите курс",Таблица624[[#This Row],[Оптовая цена KRW за 1шт]]/$H$1)</f>
        <v>Введите курс</v>
      </c>
      <c r="J591" s="48"/>
      <c r="K591" s="18">
        <f>Таблица624[[#This Row],[Заказ коробок ]]*Таблица624[[#This Row],[Кол-во шт в коробке]]</f>
        <v>0</v>
      </c>
      <c r="L591" s="54">
        <f>Таблица624[[#This Row],[Общее кол-во шт]]*Таблица624[[#This Row],[Оптовая цена KRW за 1шт]]</f>
        <v>0</v>
      </c>
      <c r="M591" s="19" t="str">
        <f>IFERROR(Таблица624[[#This Row],[Общее кол-во шт]]*Таблица624[[#This Row],[Оптовая цена USD за 1шт]],"")</f>
        <v/>
      </c>
      <c r="N591" s="49"/>
    </row>
    <row r="592" spans="1:14" ht="22.5" customHeight="1">
      <c r="A592" s="44" t="s">
        <v>11170</v>
      </c>
      <c r="B592" s="14">
        <v>8809652904528</v>
      </c>
      <c r="C592" s="50" t="s">
        <v>11171</v>
      </c>
      <c r="D592" s="46" t="s">
        <v>11172</v>
      </c>
      <c r="E592" s="16">
        <v>12000</v>
      </c>
      <c r="F592" s="15">
        <v>0.59</v>
      </c>
      <c r="G592" s="47">
        <v>72</v>
      </c>
      <c r="H592" s="55">
        <f>Таблица624[[#This Row],[Коэфициент стоимости]]*Таблица624[[#This Row],[Розничная цена KRW]]</f>
        <v>7080</v>
      </c>
      <c r="I592" s="17" t="str">
        <f>IF($H$1="","Введите курс",Таблица624[[#This Row],[Оптовая цена KRW за 1шт]]/$H$1)</f>
        <v>Введите курс</v>
      </c>
      <c r="J592" s="48"/>
      <c r="K592" s="18">
        <f>Таблица624[[#This Row],[Заказ коробок ]]*Таблица624[[#This Row],[Кол-во шт в коробке]]</f>
        <v>0</v>
      </c>
      <c r="L592" s="54">
        <f>Таблица624[[#This Row],[Общее кол-во шт]]*Таблица624[[#This Row],[Оптовая цена KRW за 1шт]]</f>
        <v>0</v>
      </c>
      <c r="M592" s="19" t="str">
        <f>IFERROR(Таблица624[[#This Row],[Общее кол-во шт]]*Таблица624[[#This Row],[Оптовая цена USD за 1шт]],"")</f>
        <v/>
      </c>
      <c r="N592" s="49"/>
    </row>
    <row r="593" spans="1:14" ht="22.5" customHeight="1">
      <c r="A593" s="44" t="s">
        <v>11173</v>
      </c>
      <c r="B593" s="14">
        <v>8809652904535</v>
      </c>
      <c r="C593" s="50" t="s">
        <v>11174</v>
      </c>
      <c r="D593" s="46" t="s">
        <v>11175</v>
      </c>
      <c r="E593" s="16">
        <v>12000</v>
      </c>
      <c r="F593" s="15">
        <v>0.59</v>
      </c>
      <c r="G593" s="47">
        <v>72</v>
      </c>
      <c r="H593" s="55">
        <f>Таблица624[[#This Row],[Коэфициент стоимости]]*Таблица624[[#This Row],[Розничная цена KRW]]</f>
        <v>7080</v>
      </c>
      <c r="I593" s="17" t="str">
        <f>IF($H$1="","Введите курс",Таблица624[[#This Row],[Оптовая цена KRW за 1шт]]/$H$1)</f>
        <v>Введите курс</v>
      </c>
      <c r="J593" s="48"/>
      <c r="K593" s="18">
        <f>Таблица624[[#This Row],[Заказ коробок ]]*Таблица624[[#This Row],[Кол-во шт в коробке]]</f>
        <v>0</v>
      </c>
      <c r="L593" s="54">
        <f>Таблица624[[#This Row],[Общее кол-во шт]]*Таблица624[[#This Row],[Оптовая цена KRW за 1шт]]</f>
        <v>0</v>
      </c>
      <c r="M593" s="19" t="str">
        <f>IFERROR(Таблица624[[#This Row],[Общее кол-во шт]]*Таблица624[[#This Row],[Оптовая цена USD за 1шт]],"")</f>
        <v/>
      </c>
      <c r="N593" s="49"/>
    </row>
    <row r="594" spans="1:14" ht="22.5" customHeight="1">
      <c r="A594" s="44" t="s">
        <v>11176</v>
      </c>
      <c r="B594" s="14">
        <v>8809652904542</v>
      </c>
      <c r="C594" s="50" t="s">
        <v>11177</v>
      </c>
      <c r="D594" s="46" t="s">
        <v>11178</v>
      </c>
      <c r="E594" s="16">
        <v>12000</v>
      </c>
      <c r="F594" s="15">
        <v>0.59</v>
      </c>
      <c r="G594" s="47">
        <v>72</v>
      </c>
      <c r="H594" s="55">
        <f>Таблица624[[#This Row],[Коэфициент стоимости]]*Таблица624[[#This Row],[Розничная цена KRW]]</f>
        <v>7080</v>
      </c>
      <c r="I594" s="17" t="str">
        <f>IF($H$1="","Введите курс",Таблица624[[#This Row],[Оптовая цена KRW за 1шт]]/$H$1)</f>
        <v>Введите курс</v>
      </c>
      <c r="J594" s="48"/>
      <c r="K594" s="18">
        <f>Таблица624[[#This Row],[Заказ коробок ]]*Таблица624[[#This Row],[Кол-во шт в коробке]]</f>
        <v>0</v>
      </c>
      <c r="L594" s="54">
        <f>Таблица624[[#This Row],[Общее кол-во шт]]*Таблица624[[#This Row],[Оптовая цена KRW за 1шт]]</f>
        <v>0</v>
      </c>
      <c r="M594" s="19" t="str">
        <f>IFERROR(Таблица624[[#This Row],[Общее кол-во шт]]*Таблица624[[#This Row],[Оптовая цена USD за 1шт]],"")</f>
        <v/>
      </c>
      <c r="N594" s="49"/>
    </row>
    <row r="595" spans="1:14" ht="22.5" customHeight="1">
      <c r="A595" s="44" t="s">
        <v>11179</v>
      </c>
      <c r="B595" s="14">
        <v>8809652904559</v>
      </c>
      <c r="C595" s="50" t="s">
        <v>11180</v>
      </c>
      <c r="D595" s="46" t="s">
        <v>11181</v>
      </c>
      <c r="E595" s="16">
        <v>12000</v>
      </c>
      <c r="F595" s="15">
        <v>0.59</v>
      </c>
      <c r="G595" s="47">
        <v>72</v>
      </c>
      <c r="H595" s="55">
        <f>Таблица624[[#This Row],[Коэфициент стоимости]]*Таблица624[[#This Row],[Розничная цена KRW]]</f>
        <v>7080</v>
      </c>
      <c r="I595" s="17" t="str">
        <f>IF($H$1="","Введите курс",Таблица624[[#This Row],[Оптовая цена KRW за 1шт]]/$H$1)</f>
        <v>Введите курс</v>
      </c>
      <c r="J595" s="48"/>
      <c r="K595" s="18">
        <f>Таблица624[[#This Row],[Заказ коробок ]]*Таблица624[[#This Row],[Кол-во шт в коробке]]</f>
        <v>0</v>
      </c>
      <c r="L595" s="54">
        <f>Таблица624[[#This Row],[Общее кол-во шт]]*Таблица624[[#This Row],[Оптовая цена KRW за 1шт]]</f>
        <v>0</v>
      </c>
      <c r="M595" s="19" t="str">
        <f>IFERROR(Таблица624[[#This Row],[Общее кол-во шт]]*Таблица624[[#This Row],[Оптовая цена USD за 1шт]],"")</f>
        <v/>
      </c>
      <c r="N595" s="49"/>
    </row>
    <row r="596" spans="1:14" ht="22.5" customHeight="1">
      <c r="A596" s="44" t="s">
        <v>11182</v>
      </c>
      <c r="B596" s="14">
        <v>8809652888415</v>
      </c>
      <c r="C596" s="50" t="s">
        <v>11183</v>
      </c>
      <c r="D596" s="46" t="s">
        <v>11184</v>
      </c>
      <c r="E596" s="16">
        <v>16000</v>
      </c>
      <c r="F596" s="15">
        <v>0.59</v>
      </c>
      <c r="G596" s="47">
        <v>112</v>
      </c>
      <c r="H596" s="55">
        <f>Таблица624[[#This Row],[Коэфициент стоимости]]*Таблица624[[#This Row],[Розничная цена KRW]]</f>
        <v>9440</v>
      </c>
      <c r="I596" s="17" t="str">
        <f>IF($H$1="","Введите курс",Таблица624[[#This Row],[Оптовая цена KRW за 1шт]]/$H$1)</f>
        <v>Введите курс</v>
      </c>
      <c r="J596" s="48"/>
      <c r="K596" s="18">
        <f>Таблица624[[#This Row],[Заказ коробок ]]*Таблица624[[#This Row],[Кол-во шт в коробке]]</f>
        <v>0</v>
      </c>
      <c r="L596" s="54">
        <f>Таблица624[[#This Row],[Общее кол-во шт]]*Таблица624[[#This Row],[Оптовая цена KRW за 1шт]]</f>
        <v>0</v>
      </c>
      <c r="M596" s="19" t="str">
        <f>IFERROR(Таблица624[[#This Row],[Общее кол-во шт]]*Таблица624[[#This Row],[Оптовая цена USD за 1шт]],"")</f>
        <v/>
      </c>
      <c r="N596" s="49"/>
    </row>
    <row r="597" spans="1:14" ht="22.5" customHeight="1">
      <c r="A597" s="44" t="s">
        <v>11185</v>
      </c>
      <c r="B597" s="14">
        <v>8809652888422</v>
      </c>
      <c r="C597" s="50" t="s">
        <v>11186</v>
      </c>
      <c r="D597" s="46" t="s">
        <v>11187</v>
      </c>
      <c r="E597" s="16">
        <v>16000</v>
      </c>
      <c r="F597" s="15">
        <v>0.59</v>
      </c>
      <c r="G597" s="47">
        <v>112</v>
      </c>
      <c r="H597" s="55">
        <f>Таблица624[[#This Row],[Коэфициент стоимости]]*Таблица624[[#This Row],[Розничная цена KRW]]</f>
        <v>9440</v>
      </c>
      <c r="I597" s="17" t="str">
        <f>IF($H$1="","Введите курс",Таблица624[[#This Row],[Оптовая цена KRW за 1шт]]/$H$1)</f>
        <v>Введите курс</v>
      </c>
      <c r="J597" s="48"/>
      <c r="K597" s="18">
        <f>Таблица624[[#This Row],[Заказ коробок ]]*Таблица624[[#This Row],[Кол-во шт в коробке]]</f>
        <v>0</v>
      </c>
      <c r="L597" s="54">
        <f>Таблица624[[#This Row],[Общее кол-во шт]]*Таблица624[[#This Row],[Оптовая цена KRW за 1шт]]</f>
        <v>0</v>
      </c>
      <c r="M597" s="19" t="str">
        <f>IFERROR(Таблица624[[#This Row],[Общее кол-во шт]]*Таблица624[[#This Row],[Оптовая цена USD за 1шт]],"")</f>
        <v/>
      </c>
      <c r="N597" s="49"/>
    </row>
    <row r="598" spans="1:14" ht="22.5" customHeight="1">
      <c r="A598" s="44" t="s">
        <v>11188</v>
      </c>
      <c r="B598" s="14">
        <v>8809652888439</v>
      </c>
      <c r="C598" s="50" t="s">
        <v>11189</v>
      </c>
      <c r="D598" s="46" t="s">
        <v>11190</v>
      </c>
      <c r="E598" s="16">
        <v>16000</v>
      </c>
      <c r="F598" s="15">
        <v>0.59</v>
      </c>
      <c r="G598" s="47">
        <v>112</v>
      </c>
      <c r="H598" s="55">
        <f>Таблица624[[#This Row],[Коэфициент стоимости]]*Таблица624[[#This Row],[Розничная цена KRW]]</f>
        <v>9440</v>
      </c>
      <c r="I598" s="17" t="str">
        <f>IF($H$1="","Введите курс",Таблица624[[#This Row],[Оптовая цена KRW за 1шт]]/$H$1)</f>
        <v>Введите курс</v>
      </c>
      <c r="J598" s="48"/>
      <c r="K598" s="18">
        <f>Таблица624[[#This Row],[Заказ коробок ]]*Таблица624[[#This Row],[Кол-во шт в коробке]]</f>
        <v>0</v>
      </c>
      <c r="L598" s="54">
        <f>Таблица624[[#This Row],[Общее кол-во шт]]*Таблица624[[#This Row],[Оптовая цена KRW за 1шт]]</f>
        <v>0</v>
      </c>
      <c r="M598" s="19" t="str">
        <f>IFERROR(Таблица624[[#This Row],[Общее кол-во шт]]*Таблица624[[#This Row],[Оптовая цена USD за 1шт]],"")</f>
        <v/>
      </c>
      <c r="N598" s="49"/>
    </row>
    <row r="599" spans="1:14" ht="22.5" customHeight="1">
      <c r="A599" s="44" t="s">
        <v>11191</v>
      </c>
      <c r="B599" s="14">
        <v>8809612871327</v>
      </c>
      <c r="C599" s="50" t="s">
        <v>11192</v>
      </c>
      <c r="D599" s="46" t="s">
        <v>11193</v>
      </c>
      <c r="E599" s="16">
        <v>15000</v>
      </c>
      <c r="F599" s="15">
        <v>0.59</v>
      </c>
      <c r="G599" s="47">
        <v>60</v>
      </c>
      <c r="H599" s="55">
        <f>Таблица624[[#This Row],[Коэфициент стоимости]]*Таблица624[[#This Row],[Розничная цена KRW]]</f>
        <v>8850</v>
      </c>
      <c r="I599" s="17" t="str">
        <f>IF($H$1="","Введите курс",Таблица624[[#This Row],[Оптовая цена KRW за 1шт]]/$H$1)</f>
        <v>Введите курс</v>
      </c>
      <c r="J599" s="48"/>
      <c r="K599" s="18">
        <f>Таблица624[[#This Row],[Заказ коробок ]]*Таблица624[[#This Row],[Кол-во шт в коробке]]</f>
        <v>0</v>
      </c>
      <c r="L599" s="54">
        <f>Таблица624[[#This Row],[Общее кол-во шт]]*Таблица624[[#This Row],[Оптовая цена KRW за 1шт]]</f>
        <v>0</v>
      </c>
      <c r="M599" s="19" t="str">
        <f>IFERROR(Таблица624[[#This Row],[Общее кол-во шт]]*Таблица624[[#This Row],[Оптовая цена USD за 1шт]],"")</f>
        <v/>
      </c>
      <c r="N599" s="49"/>
    </row>
    <row r="600" spans="1:14" ht="22.5" customHeight="1">
      <c r="A600" s="44" t="s">
        <v>11194</v>
      </c>
      <c r="B600" s="14">
        <v>8809612871334</v>
      </c>
      <c r="C600" s="50" t="s">
        <v>11195</v>
      </c>
      <c r="D600" s="46" t="s">
        <v>11196</v>
      </c>
      <c r="E600" s="16">
        <v>12000</v>
      </c>
      <c r="F600" s="15">
        <v>0.59</v>
      </c>
      <c r="G600" s="47">
        <v>80</v>
      </c>
      <c r="H600" s="55">
        <f>Таблица624[[#This Row],[Коэфициент стоимости]]*Таблица624[[#This Row],[Розничная цена KRW]]</f>
        <v>7080</v>
      </c>
      <c r="I600" s="17" t="str">
        <f>IF($H$1="","Введите курс",Таблица624[[#This Row],[Оптовая цена KRW за 1шт]]/$H$1)</f>
        <v>Введите курс</v>
      </c>
      <c r="J600" s="48"/>
      <c r="K600" s="18">
        <f>Таблица624[[#This Row],[Заказ коробок ]]*Таблица624[[#This Row],[Кол-во шт в коробке]]</f>
        <v>0</v>
      </c>
      <c r="L600" s="54">
        <f>Таблица624[[#This Row],[Общее кол-во шт]]*Таблица624[[#This Row],[Оптовая цена KRW за 1шт]]</f>
        <v>0</v>
      </c>
      <c r="M600" s="19" t="str">
        <f>IFERROR(Таблица624[[#This Row],[Общее кол-во шт]]*Таблица624[[#This Row],[Оптовая цена USD за 1шт]],"")</f>
        <v/>
      </c>
      <c r="N600" s="49"/>
    </row>
    <row r="601" spans="1:14" ht="22.5" customHeight="1">
      <c r="A601" s="44" t="s">
        <v>11197</v>
      </c>
      <c r="B601" s="14">
        <v>8809612871341</v>
      </c>
      <c r="C601" s="50" t="s">
        <v>11198</v>
      </c>
      <c r="D601" s="46" t="s">
        <v>11199</v>
      </c>
      <c r="E601" s="16">
        <v>15000</v>
      </c>
      <c r="F601" s="15">
        <v>0.59</v>
      </c>
      <c r="G601" s="47">
        <v>84</v>
      </c>
      <c r="H601" s="55">
        <f>Таблица624[[#This Row],[Коэфициент стоимости]]*Таблица624[[#This Row],[Розничная цена KRW]]</f>
        <v>8850</v>
      </c>
      <c r="I601" s="17" t="str">
        <f>IF($H$1="","Введите курс",Таблица624[[#This Row],[Оптовая цена KRW за 1шт]]/$H$1)</f>
        <v>Введите курс</v>
      </c>
      <c r="J601" s="48"/>
      <c r="K601" s="18">
        <f>Таблица624[[#This Row],[Заказ коробок ]]*Таблица624[[#This Row],[Кол-во шт в коробке]]</f>
        <v>0</v>
      </c>
      <c r="L601" s="54">
        <f>Таблица624[[#This Row],[Общее кол-во шт]]*Таблица624[[#This Row],[Оптовая цена KRW за 1шт]]</f>
        <v>0</v>
      </c>
      <c r="M601" s="19" t="str">
        <f>IFERROR(Таблица624[[#This Row],[Общее кол-во шт]]*Таблица624[[#This Row],[Оптовая цена USD за 1шт]],"")</f>
        <v/>
      </c>
      <c r="N601" s="49"/>
    </row>
    <row r="602" spans="1:14" ht="22.5" customHeight="1">
      <c r="A602" s="44" t="s">
        <v>11200</v>
      </c>
      <c r="B602" s="14">
        <v>8809707280829</v>
      </c>
      <c r="C602" s="50" t="s">
        <v>11201</v>
      </c>
      <c r="D602" s="46" t="s">
        <v>11202</v>
      </c>
      <c r="E602" s="16">
        <v>18000</v>
      </c>
      <c r="F602" s="15">
        <v>0.59</v>
      </c>
      <c r="G602" s="47">
        <v>80</v>
      </c>
      <c r="H602" s="55">
        <f>Таблица624[[#This Row],[Коэфициент стоимости]]*Таблица624[[#This Row],[Розничная цена KRW]]</f>
        <v>10620</v>
      </c>
      <c r="I602" s="17" t="str">
        <f>IF($H$1="","Введите курс",Таблица624[[#This Row],[Оптовая цена KRW за 1шт]]/$H$1)</f>
        <v>Введите курс</v>
      </c>
      <c r="J602" s="48"/>
      <c r="K602" s="18">
        <f>Таблица624[[#This Row],[Заказ коробок ]]*Таблица624[[#This Row],[Кол-во шт в коробке]]</f>
        <v>0</v>
      </c>
      <c r="L602" s="54">
        <f>Таблица624[[#This Row],[Общее кол-во шт]]*Таблица624[[#This Row],[Оптовая цена KRW за 1шт]]</f>
        <v>0</v>
      </c>
      <c r="M602" s="19" t="str">
        <f>IFERROR(Таблица624[[#This Row],[Общее кол-во шт]]*Таблица624[[#This Row],[Оптовая цена USD за 1шт]],"")</f>
        <v/>
      </c>
      <c r="N602" s="49"/>
    </row>
    <row r="603" spans="1:14" ht="22.5" customHeight="1">
      <c r="A603" s="44" t="s">
        <v>11203</v>
      </c>
      <c r="B603" s="14">
        <v>8809652873954</v>
      </c>
      <c r="C603" s="50" t="s">
        <v>11204</v>
      </c>
      <c r="D603" s="46" t="s">
        <v>11205</v>
      </c>
      <c r="E603" s="16">
        <v>10000</v>
      </c>
      <c r="F603" s="15">
        <v>0.59</v>
      </c>
      <c r="G603" s="47">
        <v>108</v>
      </c>
      <c r="H603" s="55">
        <f>Таблица624[[#This Row],[Коэфициент стоимости]]*Таблица624[[#This Row],[Розничная цена KRW]]</f>
        <v>5900</v>
      </c>
      <c r="I603" s="17" t="str">
        <f>IF($H$1="","Введите курс",Таблица624[[#This Row],[Оптовая цена KRW за 1шт]]/$H$1)</f>
        <v>Введите курс</v>
      </c>
      <c r="J603" s="48"/>
      <c r="K603" s="18">
        <f>Таблица624[[#This Row],[Заказ коробок ]]*Таблица624[[#This Row],[Кол-во шт в коробке]]</f>
        <v>0</v>
      </c>
      <c r="L603" s="54">
        <f>Таблица624[[#This Row],[Общее кол-во шт]]*Таблица624[[#This Row],[Оптовая цена KRW за 1шт]]</f>
        <v>0</v>
      </c>
      <c r="M603" s="19" t="str">
        <f>IFERROR(Таблица624[[#This Row],[Общее кол-во шт]]*Таблица624[[#This Row],[Оптовая цена USD за 1шт]],"")</f>
        <v/>
      </c>
      <c r="N603" s="49"/>
    </row>
    <row r="604" spans="1:14" ht="22.5" customHeight="1">
      <c r="A604" s="44" t="s">
        <v>11206</v>
      </c>
      <c r="B604" s="14">
        <v>8809652897455</v>
      </c>
      <c r="C604" s="50" t="s">
        <v>11207</v>
      </c>
      <c r="D604" s="46" t="s">
        <v>11208</v>
      </c>
      <c r="E604" s="16">
        <v>25000</v>
      </c>
      <c r="F604" s="15">
        <v>0.59</v>
      </c>
      <c r="G604" s="47">
        <v>24</v>
      </c>
      <c r="H604" s="55">
        <f>Таблица624[[#This Row],[Коэфициент стоимости]]*Таблица624[[#This Row],[Розничная цена KRW]]</f>
        <v>14750</v>
      </c>
      <c r="I604" s="17" t="str">
        <f>IF($H$1="","Введите курс",Таблица624[[#This Row],[Оптовая цена KRW за 1шт]]/$H$1)</f>
        <v>Введите курс</v>
      </c>
      <c r="J604" s="48"/>
      <c r="K604" s="18">
        <f>Таблица624[[#This Row],[Заказ коробок ]]*Таблица624[[#This Row],[Кол-во шт в коробке]]</f>
        <v>0</v>
      </c>
      <c r="L604" s="54">
        <f>Таблица624[[#This Row],[Общее кол-во шт]]*Таблица624[[#This Row],[Оптовая цена KRW за 1шт]]</f>
        <v>0</v>
      </c>
      <c r="M604" s="19" t="str">
        <f>IFERROR(Таблица624[[#This Row],[Общее кол-во шт]]*Таблица624[[#This Row],[Оптовая цена USD за 1шт]],"")</f>
        <v/>
      </c>
      <c r="N604" s="49"/>
    </row>
    <row r="605" spans="1:14" ht="22.5" customHeight="1">
      <c r="A605" s="44" t="s">
        <v>11209</v>
      </c>
      <c r="B605" s="14">
        <v>8809652897462</v>
      </c>
      <c r="C605" s="50" t="s">
        <v>11210</v>
      </c>
      <c r="D605" s="46" t="s">
        <v>11208</v>
      </c>
      <c r="E605" s="16">
        <v>25000</v>
      </c>
      <c r="F605" s="15">
        <v>0.59</v>
      </c>
      <c r="G605" s="47">
        <v>24</v>
      </c>
      <c r="H605" s="55">
        <f>Таблица624[[#This Row],[Коэфициент стоимости]]*Таблица624[[#This Row],[Розничная цена KRW]]</f>
        <v>14750</v>
      </c>
      <c r="I605" s="17" t="str">
        <f>IF($H$1="","Введите курс",Таблица624[[#This Row],[Оптовая цена KRW за 1шт]]/$H$1)</f>
        <v>Введите курс</v>
      </c>
      <c r="J605" s="48"/>
      <c r="K605" s="18">
        <f>Таблица624[[#This Row],[Заказ коробок ]]*Таблица624[[#This Row],[Кол-во шт в коробке]]</f>
        <v>0</v>
      </c>
      <c r="L605" s="54">
        <f>Таблица624[[#This Row],[Общее кол-во шт]]*Таблица624[[#This Row],[Оптовая цена KRW за 1шт]]</f>
        <v>0</v>
      </c>
      <c r="M605" s="19" t="str">
        <f>IFERROR(Таблица624[[#This Row],[Общее кол-во шт]]*Таблица624[[#This Row],[Оптовая цена USD за 1шт]],"")</f>
        <v/>
      </c>
      <c r="N605" s="49"/>
    </row>
    <row r="606" spans="1:14" ht="22.5" customHeight="1">
      <c r="A606" s="44" t="s">
        <v>11211</v>
      </c>
      <c r="B606" s="14">
        <v>8809652897479</v>
      </c>
      <c r="C606" s="50" t="s">
        <v>11212</v>
      </c>
      <c r="D606" s="46" t="s">
        <v>11208</v>
      </c>
      <c r="E606" s="16">
        <v>25000</v>
      </c>
      <c r="F606" s="15">
        <v>0.59</v>
      </c>
      <c r="G606" s="47">
        <v>24</v>
      </c>
      <c r="H606" s="55">
        <f>Таблица624[[#This Row],[Коэфициент стоимости]]*Таблица624[[#This Row],[Розничная цена KRW]]</f>
        <v>14750</v>
      </c>
      <c r="I606" s="17" t="str">
        <f>IF($H$1="","Введите курс",Таблица624[[#This Row],[Оптовая цена KRW за 1шт]]/$H$1)</f>
        <v>Введите курс</v>
      </c>
      <c r="J606" s="48"/>
      <c r="K606" s="18">
        <f>Таблица624[[#This Row],[Заказ коробок ]]*Таблица624[[#This Row],[Кол-во шт в коробке]]</f>
        <v>0</v>
      </c>
      <c r="L606" s="54">
        <f>Таблица624[[#This Row],[Общее кол-во шт]]*Таблица624[[#This Row],[Оптовая цена KRW за 1шт]]</f>
        <v>0</v>
      </c>
      <c r="M606" s="19" t="str">
        <f>IFERROR(Таблица624[[#This Row],[Общее кол-во шт]]*Таблица624[[#This Row],[Оптовая цена USD за 1шт]],"")</f>
        <v/>
      </c>
      <c r="N606" s="49"/>
    </row>
    <row r="607" spans="1:14" ht="22.5" customHeight="1">
      <c r="A607" s="44" t="s">
        <v>11213</v>
      </c>
      <c r="B607" s="14">
        <v>8809652897486</v>
      </c>
      <c r="C607" s="50" t="s">
        <v>11214</v>
      </c>
      <c r="D607" s="46" t="s">
        <v>11208</v>
      </c>
      <c r="E607" s="16">
        <v>25000</v>
      </c>
      <c r="F607" s="15">
        <v>0.59</v>
      </c>
      <c r="G607" s="47">
        <v>24</v>
      </c>
      <c r="H607" s="55">
        <f>Таблица624[[#This Row],[Коэфициент стоимости]]*Таблица624[[#This Row],[Розничная цена KRW]]</f>
        <v>14750</v>
      </c>
      <c r="I607" s="17" t="str">
        <f>IF($H$1="","Введите курс",Таблица624[[#This Row],[Оптовая цена KRW за 1шт]]/$H$1)</f>
        <v>Введите курс</v>
      </c>
      <c r="J607" s="48"/>
      <c r="K607" s="18">
        <f>Таблица624[[#This Row],[Заказ коробок ]]*Таблица624[[#This Row],[Кол-во шт в коробке]]</f>
        <v>0</v>
      </c>
      <c r="L607" s="54">
        <f>Таблица624[[#This Row],[Общее кол-во шт]]*Таблица624[[#This Row],[Оптовая цена KRW за 1шт]]</f>
        <v>0</v>
      </c>
      <c r="M607" s="19" t="str">
        <f>IFERROR(Таблица624[[#This Row],[Общее кол-во шт]]*Таблица624[[#This Row],[Оптовая цена USD за 1шт]],"")</f>
        <v/>
      </c>
      <c r="N607" s="49"/>
    </row>
    <row r="608" spans="1:14" ht="22.5" customHeight="1">
      <c r="A608" s="44" t="s">
        <v>11215</v>
      </c>
      <c r="B608" s="14">
        <v>8809652897493</v>
      </c>
      <c r="C608" s="50" t="s">
        <v>11216</v>
      </c>
      <c r="D608" s="46" t="s">
        <v>11208</v>
      </c>
      <c r="E608" s="16">
        <v>25000</v>
      </c>
      <c r="F608" s="15">
        <v>0.59</v>
      </c>
      <c r="G608" s="47">
        <v>24</v>
      </c>
      <c r="H608" s="55">
        <f>Таблица624[[#This Row],[Коэфициент стоимости]]*Таблица624[[#This Row],[Розничная цена KRW]]</f>
        <v>14750</v>
      </c>
      <c r="I608" s="17" t="str">
        <f>IF($H$1="","Введите курс",Таблица624[[#This Row],[Оптовая цена KRW за 1шт]]/$H$1)</f>
        <v>Введите курс</v>
      </c>
      <c r="J608" s="48"/>
      <c r="K608" s="18">
        <f>Таблица624[[#This Row],[Заказ коробок ]]*Таблица624[[#This Row],[Кол-во шт в коробке]]</f>
        <v>0</v>
      </c>
      <c r="L608" s="54">
        <f>Таблица624[[#This Row],[Общее кол-во шт]]*Таблица624[[#This Row],[Оптовая цена KRW за 1шт]]</f>
        <v>0</v>
      </c>
      <c r="M608" s="19" t="str">
        <f>IFERROR(Таблица624[[#This Row],[Общее кол-во шт]]*Таблица624[[#This Row],[Оптовая цена USD за 1шт]],"")</f>
        <v/>
      </c>
      <c r="N608" s="49"/>
    </row>
    <row r="609" spans="1:14" ht="22.5" customHeight="1">
      <c r="A609" s="44" t="s">
        <v>11217</v>
      </c>
      <c r="B609" s="14">
        <v>8809612857123</v>
      </c>
      <c r="C609" s="50" t="s">
        <v>11218</v>
      </c>
      <c r="D609" s="46" t="s">
        <v>11219</v>
      </c>
      <c r="E609" s="16">
        <v>24000</v>
      </c>
      <c r="F609" s="15">
        <v>0.59</v>
      </c>
      <c r="G609" s="47">
        <v>80</v>
      </c>
      <c r="H609" s="55">
        <f>Таблица624[[#This Row],[Коэфициент стоимости]]*Таблица624[[#This Row],[Розничная цена KRW]]</f>
        <v>14160</v>
      </c>
      <c r="I609" s="17" t="str">
        <f>IF($H$1="","Введите курс",Таблица624[[#This Row],[Оптовая цена KRW за 1шт]]/$H$1)</f>
        <v>Введите курс</v>
      </c>
      <c r="J609" s="48"/>
      <c r="K609" s="18">
        <f>Таблица624[[#This Row],[Заказ коробок ]]*Таблица624[[#This Row],[Кол-во шт в коробке]]</f>
        <v>0</v>
      </c>
      <c r="L609" s="54">
        <f>Таблица624[[#This Row],[Общее кол-во шт]]*Таблица624[[#This Row],[Оптовая цена KRW за 1шт]]</f>
        <v>0</v>
      </c>
      <c r="M609" s="19" t="str">
        <f>IFERROR(Таблица624[[#This Row],[Общее кол-во шт]]*Таблица624[[#This Row],[Оптовая цена USD за 1шт]],"")</f>
        <v/>
      </c>
      <c r="N609" s="49"/>
    </row>
    <row r="610" spans="1:14" ht="22.5" customHeight="1">
      <c r="A610" s="44" t="s">
        <v>11220</v>
      </c>
      <c r="B610" s="14">
        <v>8809652873398</v>
      </c>
      <c r="C610" s="50" t="s">
        <v>11221</v>
      </c>
      <c r="D610" s="46" t="s">
        <v>11222</v>
      </c>
      <c r="E610" s="16">
        <v>24000</v>
      </c>
      <c r="F610" s="15">
        <v>0.59</v>
      </c>
      <c r="G610" s="47">
        <v>80</v>
      </c>
      <c r="H610" s="55">
        <f>Таблица624[[#This Row],[Коэфициент стоимости]]*Таблица624[[#This Row],[Розничная цена KRW]]</f>
        <v>14160</v>
      </c>
      <c r="I610" s="17" t="str">
        <f>IF($H$1="","Введите курс",Таблица624[[#This Row],[Оптовая цена KRW за 1шт]]/$H$1)</f>
        <v>Введите курс</v>
      </c>
      <c r="J610" s="48"/>
      <c r="K610" s="18">
        <f>Таблица624[[#This Row],[Заказ коробок ]]*Таблица624[[#This Row],[Кол-во шт в коробке]]</f>
        <v>0</v>
      </c>
      <c r="L610" s="54">
        <f>Таблица624[[#This Row],[Общее кол-во шт]]*Таблица624[[#This Row],[Оптовая цена KRW за 1шт]]</f>
        <v>0</v>
      </c>
      <c r="M610" s="19" t="str">
        <f>IFERROR(Таблица624[[#This Row],[Общее кол-во шт]]*Таблица624[[#This Row],[Оптовая цена USD за 1шт]],"")</f>
        <v/>
      </c>
      <c r="N610" s="49"/>
    </row>
    <row r="611" spans="1:14" ht="22.5" customHeight="1">
      <c r="A611" s="44" t="s">
        <v>11223</v>
      </c>
      <c r="B611" s="14">
        <v>8809652874913</v>
      </c>
      <c r="C611" s="50" t="s">
        <v>11224</v>
      </c>
      <c r="D611" s="46" t="s">
        <v>11225</v>
      </c>
      <c r="E611" s="16">
        <v>24000</v>
      </c>
      <c r="F611" s="15">
        <v>0.59</v>
      </c>
      <c r="G611" s="47">
        <v>80</v>
      </c>
      <c r="H611" s="55">
        <f>Таблица624[[#This Row],[Коэфициент стоимости]]*Таблица624[[#This Row],[Розничная цена KRW]]</f>
        <v>14160</v>
      </c>
      <c r="I611" s="17" t="str">
        <f>IF($H$1="","Введите курс",Таблица624[[#This Row],[Оптовая цена KRW за 1шт]]/$H$1)</f>
        <v>Введите курс</v>
      </c>
      <c r="J611" s="48"/>
      <c r="K611" s="18">
        <f>Таблица624[[#This Row],[Заказ коробок ]]*Таблица624[[#This Row],[Кол-во шт в коробке]]</f>
        <v>0</v>
      </c>
      <c r="L611" s="54">
        <f>Таблица624[[#This Row],[Общее кол-во шт]]*Таблица624[[#This Row],[Оптовая цена KRW за 1шт]]</f>
        <v>0</v>
      </c>
      <c r="M611" s="19" t="str">
        <f>IFERROR(Таблица624[[#This Row],[Общее кол-во шт]]*Таблица624[[#This Row],[Оптовая цена USD за 1шт]],"")</f>
        <v/>
      </c>
      <c r="N611" s="49"/>
    </row>
    <row r="612" spans="1:14" ht="22.5" customHeight="1">
      <c r="A612" s="44" t="s">
        <v>11226</v>
      </c>
      <c r="B612" s="14">
        <v>8809612856959</v>
      </c>
      <c r="C612" s="50" t="s">
        <v>11227</v>
      </c>
      <c r="D612" s="46" t="s">
        <v>11228</v>
      </c>
      <c r="E612" s="16">
        <v>20000</v>
      </c>
      <c r="F612" s="15">
        <v>0.59</v>
      </c>
      <c r="G612" s="47">
        <v>36</v>
      </c>
      <c r="H612" s="55">
        <f>Таблица624[[#This Row],[Коэфициент стоимости]]*Таблица624[[#This Row],[Розничная цена KRW]]</f>
        <v>11800</v>
      </c>
      <c r="I612" s="17" t="str">
        <f>IF($H$1="","Введите курс",Таблица624[[#This Row],[Оптовая цена KRW за 1шт]]/$H$1)</f>
        <v>Введите курс</v>
      </c>
      <c r="J612" s="48"/>
      <c r="K612" s="18">
        <f>Таблица624[[#This Row],[Заказ коробок ]]*Таблица624[[#This Row],[Кол-во шт в коробке]]</f>
        <v>0</v>
      </c>
      <c r="L612" s="54">
        <f>Таблица624[[#This Row],[Общее кол-во шт]]*Таблица624[[#This Row],[Оптовая цена KRW за 1шт]]</f>
        <v>0</v>
      </c>
      <c r="M612" s="19" t="str">
        <f>IFERROR(Таблица624[[#This Row],[Общее кол-во шт]]*Таблица624[[#This Row],[Оптовая цена USD за 1шт]],"")</f>
        <v/>
      </c>
      <c r="N612" s="49"/>
    </row>
    <row r="613" spans="1:14" ht="22.5" customHeight="1">
      <c r="A613" s="44" t="s">
        <v>11229</v>
      </c>
      <c r="B613" s="14">
        <v>8809612856966</v>
      </c>
      <c r="C613" s="50" t="s">
        <v>11230</v>
      </c>
      <c r="D613" s="46" t="s">
        <v>11231</v>
      </c>
      <c r="E613" s="16">
        <v>20000</v>
      </c>
      <c r="F613" s="15">
        <v>0.59</v>
      </c>
      <c r="G613" s="47">
        <v>36</v>
      </c>
      <c r="H613" s="55">
        <f>Таблица624[[#This Row],[Коэфициент стоимости]]*Таблица624[[#This Row],[Розничная цена KRW]]</f>
        <v>11800</v>
      </c>
      <c r="I613" s="17" t="str">
        <f>IF($H$1="","Введите курс",Таблица624[[#This Row],[Оптовая цена KRW за 1шт]]/$H$1)</f>
        <v>Введите курс</v>
      </c>
      <c r="J613" s="48"/>
      <c r="K613" s="18">
        <f>Таблица624[[#This Row],[Заказ коробок ]]*Таблица624[[#This Row],[Кол-во шт в коробке]]</f>
        <v>0</v>
      </c>
      <c r="L613" s="54">
        <f>Таблица624[[#This Row],[Общее кол-во шт]]*Таблица624[[#This Row],[Оптовая цена KRW за 1шт]]</f>
        <v>0</v>
      </c>
      <c r="M613" s="19" t="str">
        <f>IFERROR(Таблица624[[#This Row],[Общее кол-во шт]]*Таблица624[[#This Row],[Оптовая цена USD за 1шт]],"")</f>
        <v/>
      </c>
      <c r="N613" s="49"/>
    </row>
    <row r="614" spans="1:14" ht="22.5" customHeight="1">
      <c r="A614" s="44" t="s">
        <v>11232</v>
      </c>
      <c r="B614" s="14">
        <v>8809612856980</v>
      </c>
      <c r="C614" s="50" t="s">
        <v>11233</v>
      </c>
      <c r="D614" s="46" t="s">
        <v>11234</v>
      </c>
      <c r="E614" s="16">
        <v>20000</v>
      </c>
      <c r="F614" s="15">
        <v>0.59</v>
      </c>
      <c r="G614" s="47">
        <v>36</v>
      </c>
      <c r="H614" s="55">
        <f>Таблица624[[#This Row],[Коэфициент стоимости]]*Таблица624[[#This Row],[Розничная цена KRW]]</f>
        <v>11800</v>
      </c>
      <c r="I614" s="17" t="str">
        <f>IF($H$1="","Введите курс",Таблица624[[#This Row],[Оптовая цена KRW за 1шт]]/$H$1)</f>
        <v>Введите курс</v>
      </c>
      <c r="J614" s="48"/>
      <c r="K614" s="18">
        <f>Таблица624[[#This Row],[Заказ коробок ]]*Таблица624[[#This Row],[Кол-во шт в коробке]]</f>
        <v>0</v>
      </c>
      <c r="L614" s="54">
        <f>Таблица624[[#This Row],[Общее кол-во шт]]*Таблица624[[#This Row],[Оптовая цена KRW за 1шт]]</f>
        <v>0</v>
      </c>
      <c r="M614" s="19" t="str">
        <f>IFERROR(Таблица624[[#This Row],[Общее кол-во шт]]*Таблица624[[#This Row],[Оптовая цена USD за 1шт]],"")</f>
        <v/>
      </c>
      <c r="N614" s="49"/>
    </row>
    <row r="615" spans="1:14" ht="22.5" customHeight="1">
      <c r="A615" s="44" t="s">
        <v>11235</v>
      </c>
      <c r="B615" s="14">
        <v>8809612856997</v>
      </c>
      <c r="C615" s="50" t="s">
        <v>11236</v>
      </c>
      <c r="D615" s="46" t="s">
        <v>11237</v>
      </c>
      <c r="E615" s="16">
        <v>20000</v>
      </c>
      <c r="F615" s="15">
        <v>0.59</v>
      </c>
      <c r="G615" s="47">
        <v>36</v>
      </c>
      <c r="H615" s="55">
        <f>Таблица624[[#This Row],[Коэфициент стоимости]]*Таблица624[[#This Row],[Розничная цена KRW]]</f>
        <v>11800</v>
      </c>
      <c r="I615" s="17" t="str">
        <f>IF($H$1="","Введите курс",Таблица624[[#This Row],[Оптовая цена KRW за 1шт]]/$H$1)</f>
        <v>Введите курс</v>
      </c>
      <c r="J615" s="48"/>
      <c r="K615" s="18">
        <f>Таблица624[[#This Row],[Заказ коробок ]]*Таблица624[[#This Row],[Кол-во шт в коробке]]</f>
        <v>0</v>
      </c>
      <c r="L615" s="54">
        <f>Таблица624[[#This Row],[Общее кол-во шт]]*Таблица624[[#This Row],[Оптовая цена KRW за 1шт]]</f>
        <v>0</v>
      </c>
      <c r="M615" s="19" t="str">
        <f>IFERROR(Таблица624[[#This Row],[Общее кол-во шт]]*Таблица624[[#This Row],[Оптовая цена USD за 1шт]],"")</f>
        <v/>
      </c>
      <c r="N615" s="49"/>
    </row>
    <row r="616" spans="1:14" ht="22.5" customHeight="1">
      <c r="A616" s="44" t="s">
        <v>11238</v>
      </c>
      <c r="B616" s="14">
        <v>8809612857017</v>
      </c>
      <c r="C616" s="50" t="s">
        <v>11239</v>
      </c>
      <c r="D616" s="46" t="s">
        <v>11240</v>
      </c>
      <c r="E616" s="16">
        <v>20000</v>
      </c>
      <c r="F616" s="15">
        <v>0.59</v>
      </c>
      <c r="G616" s="47">
        <v>36</v>
      </c>
      <c r="H616" s="55">
        <f>Таблица624[[#This Row],[Коэфициент стоимости]]*Таблица624[[#This Row],[Розничная цена KRW]]</f>
        <v>11800</v>
      </c>
      <c r="I616" s="17" t="str">
        <f>IF($H$1="","Введите курс",Таблица624[[#This Row],[Оптовая цена KRW за 1шт]]/$H$1)</f>
        <v>Введите курс</v>
      </c>
      <c r="J616" s="48"/>
      <c r="K616" s="18">
        <f>Таблица624[[#This Row],[Заказ коробок ]]*Таблица624[[#This Row],[Кол-во шт в коробке]]</f>
        <v>0</v>
      </c>
      <c r="L616" s="54">
        <f>Таблица624[[#This Row],[Общее кол-во шт]]*Таблица624[[#This Row],[Оптовая цена KRW за 1шт]]</f>
        <v>0</v>
      </c>
      <c r="M616" s="19" t="str">
        <f>IFERROR(Таблица624[[#This Row],[Общее кол-во шт]]*Таблица624[[#This Row],[Оптовая цена USD за 1шт]],"")</f>
        <v/>
      </c>
      <c r="N616" s="49"/>
    </row>
    <row r="617" spans="1:14" ht="22.5" customHeight="1">
      <c r="A617" s="44" t="s">
        <v>11241</v>
      </c>
      <c r="B617" s="14">
        <v>8809612857024</v>
      </c>
      <c r="C617" s="50" t="s">
        <v>11242</v>
      </c>
      <c r="D617" s="46" t="s">
        <v>11243</v>
      </c>
      <c r="E617" s="16">
        <v>20000</v>
      </c>
      <c r="F617" s="15">
        <v>0.59</v>
      </c>
      <c r="G617" s="47">
        <v>36</v>
      </c>
      <c r="H617" s="55">
        <f>Таблица624[[#This Row],[Коэфициент стоимости]]*Таблица624[[#This Row],[Розничная цена KRW]]</f>
        <v>11800</v>
      </c>
      <c r="I617" s="17" t="str">
        <f>IF($H$1="","Введите курс",Таблица624[[#This Row],[Оптовая цена KRW за 1шт]]/$H$1)</f>
        <v>Введите курс</v>
      </c>
      <c r="J617" s="48"/>
      <c r="K617" s="18">
        <f>Таблица624[[#This Row],[Заказ коробок ]]*Таблица624[[#This Row],[Кол-во шт в коробке]]</f>
        <v>0</v>
      </c>
      <c r="L617" s="54">
        <f>Таблица624[[#This Row],[Общее кол-во шт]]*Таблица624[[#This Row],[Оптовая цена KRW за 1шт]]</f>
        <v>0</v>
      </c>
      <c r="M617" s="19" t="str">
        <f>IFERROR(Таблица624[[#This Row],[Общее кол-во шт]]*Таблица624[[#This Row],[Оптовая цена USD за 1шт]],"")</f>
        <v/>
      </c>
      <c r="N617" s="49"/>
    </row>
    <row r="618" spans="1:14" ht="22.5" customHeight="1">
      <c r="A618" s="44" t="s">
        <v>11244</v>
      </c>
      <c r="B618" s="14">
        <v>8809652873640</v>
      </c>
      <c r="C618" s="50" t="s">
        <v>11245</v>
      </c>
      <c r="D618" s="46" t="s">
        <v>11246</v>
      </c>
      <c r="E618" s="16">
        <v>20000</v>
      </c>
      <c r="F618" s="15">
        <v>0.59</v>
      </c>
      <c r="G618" s="47">
        <v>36</v>
      </c>
      <c r="H618" s="55">
        <f>Таблица624[[#This Row],[Коэфициент стоимости]]*Таблица624[[#This Row],[Розничная цена KRW]]</f>
        <v>11800</v>
      </c>
      <c r="I618" s="17" t="str">
        <f>IF($H$1="","Введите курс",Таблица624[[#This Row],[Оптовая цена KRW за 1шт]]/$H$1)</f>
        <v>Введите курс</v>
      </c>
      <c r="J618" s="48"/>
      <c r="K618" s="18">
        <f>Таблица624[[#This Row],[Заказ коробок ]]*Таблица624[[#This Row],[Кол-во шт в коробке]]</f>
        <v>0</v>
      </c>
      <c r="L618" s="54">
        <f>Таблица624[[#This Row],[Общее кол-во шт]]*Таблица624[[#This Row],[Оптовая цена KRW за 1шт]]</f>
        <v>0</v>
      </c>
      <c r="M618" s="19" t="str">
        <f>IFERROR(Таблица624[[#This Row],[Общее кол-во шт]]*Таблица624[[#This Row],[Оптовая цена USD за 1шт]],"")</f>
        <v/>
      </c>
      <c r="N618" s="49"/>
    </row>
    <row r="619" spans="1:14" ht="22.5" customHeight="1">
      <c r="A619" s="44" t="s">
        <v>11247</v>
      </c>
      <c r="B619" s="14">
        <v>8809652873657</v>
      </c>
      <c r="C619" s="50" t="s">
        <v>11248</v>
      </c>
      <c r="D619" s="46" t="s">
        <v>11249</v>
      </c>
      <c r="E619" s="16">
        <v>20000</v>
      </c>
      <c r="F619" s="15">
        <v>0.59</v>
      </c>
      <c r="G619" s="47">
        <v>36</v>
      </c>
      <c r="H619" s="55">
        <f>Таблица624[[#This Row],[Коэфициент стоимости]]*Таблица624[[#This Row],[Розничная цена KRW]]</f>
        <v>11800</v>
      </c>
      <c r="I619" s="17" t="str">
        <f>IF($H$1="","Введите курс",Таблица624[[#This Row],[Оптовая цена KRW за 1шт]]/$H$1)</f>
        <v>Введите курс</v>
      </c>
      <c r="J619" s="48"/>
      <c r="K619" s="18">
        <f>Таблица624[[#This Row],[Заказ коробок ]]*Таблица624[[#This Row],[Кол-во шт в коробке]]</f>
        <v>0</v>
      </c>
      <c r="L619" s="54">
        <f>Таблица624[[#This Row],[Общее кол-во шт]]*Таблица624[[#This Row],[Оптовая цена KRW за 1шт]]</f>
        <v>0</v>
      </c>
      <c r="M619" s="19" t="str">
        <f>IFERROR(Таблица624[[#This Row],[Общее кол-во шт]]*Таблица624[[#This Row],[Оптовая цена USD за 1шт]],"")</f>
        <v/>
      </c>
      <c r="N619" s="49"/>
    </row>
    <row r="620" spans="1:14" ht="22.5" customHeight="1">
      <c r="A620" s="44" t="s">
        <v>11250</v>
      </c>
      <c r="B620" s="14">
        <v>8809612859837</v>
      </c>
      <c r="C620" s="50" t="s">
        <v>11251</v>
      </c>
      <c r="D620" s="46" t="s">
        <v>11252</v>
      </c>
      <c r="E620" s="16">
        <v>9000</v>
      </c>
      <c r="F620" s="15">
        <v>0.59</v>
      </c>
      <c r="G620" s="47">
        <v>54</v>
      </c>
      <c r="H620" s="55">
        <f>Таблица624[[#This Row],[Коэфициент стоимости]]*Таблица624[[#This Row],[Розничная цена KRW]]</f>
        <v>5310</v>
      </c>
      <c r="I620" s="17" t="str">
        <f>IF($H$1="","Введите курс",Таблица624[[#This Row],[Оптовая цена KRW за 1шт]]/$H$1)</f>
        <v>Введите курс</v>
      </c>
      <c r="J620" s="48"/>
      <c r="K620" s="18">
        <f>Таблица624[[#This Row],[Заказ коробок ]]*Таблица624[[#This Row],[Кол-во шт в коробке]]</f>
        <v>0</v>
      </c>
      <c r="L620" s="54">
        <f>Таблица624[[#This Row],[Общее кол-во шт]]*Таблица624[[#This Row],[Оптовая цена KRW за 1шт]]</f>
        <v>0</v>
      </c>
      <c r="M620" s="19" t="str">
        <f>IFERROR(Таблица624[[#This Row],[Общее кол-во шт]]*Таблица624[[#This Row],[Оптовая цена USD за 1шт]],"")</f>
        <v/>
      </c>
      <c r="N620" s="49"/>
    </row>
    <row r="621" spans="1:14" ht="22.5" customHeight="1">
      <c r="A621" s="44" t="s">
        <v>11253</v>
      </c>
      <c r="B621" s="14">
        <v>8809612859851</v>
      </c>
      <c r="C621" s="50" t="s">
        <v>11254</v>
      </c>
      <c r="D621" s="46" t="s">
        <v>11255</v>
      </c>
      <c r="E621" s="16">
        <v>9000</v>
      </c>
      <c r="F621" s="15">
        <v>0.59</v>
      </c>
      <c r="G621" s="47">
        <v>54</v>
      </c>
      <c r="H621" s="55">
        <f>Таблица624[[#This Row],[Коэфициент стоимости]]*Таблица624[[#This Row],[Розничная цена KRW]]</f>
        <v>5310</v>
      </c>
      <c r="I621" s="17" t="str">
        <f>IF($H$1="","Введите курс",Таблица624[[#This Row],[Оптовая цена KRW за 1шт]]/$H$1)</f>
        <v>Введите курс</v>
      </c>
      <c r="J621" s="48"/>
      <c r="K621" s="18">
        <f>Таблица624[[#This Row],[Заказ коробок ]]*Таблица624[[#This Row],[Кол-во шт в коробке]]</f>
        <v>0</v>
      </c>
      <c r="L621" s="54">
        <f>Таблица624[[#This Row],[Общее кол-во шт]]*Таблица624[[#This Row],[Оптовая цена KRW за 1шт]]</f>
        <v>0</v>
      </c>
      <c r="M621" s="19" t="str">
        <f>IFERROR(Таблица624[[#This Row],[Общее кол-во шт]]*Таблица624[[#This Row],[Оптовая цена USD за 1шт]],"")</f>
        <v/>
      </c>
      <c r="N621" s="49"/>
    </row>
    <row r="622" spans="1:14" ht="22.5" customHeight="1">
      <c r="A622" s="44" t="s">
        <v>11256</v>
      </c>
      <c r="B622" s="14">
        <v>8809612859875</v>
      </c>
      <c r="C622" s="50" t="s">
        <v>11257</v>
      </c>
      <c r="D622" s="46" t="s">
        <v>11258</v>
      </c>
      <c r="E622" s="16">
        <v>9000</v>
      </c>
      <c r="F622" s="15">
        <v>0.59</v>
      </c>
      <c r="G622" s="47">
        <v>54</v>
      </c>
      <c r="H622" s="55">
        <f>Таблица624[[#This Row],[Коэфициент стоимости]]*Таблица624[[#This Row],[Розничная цена KRW]]</f>
        <v>5310</v>
      </c>
      <c r="I622" s="17" t="str">
        <f>IF($H$1="","Введите курс",Таблица624[[#This Row],[Оптовая цена KRW за 1шт]]/$H$1)</f>
        <v>Введите курс</v>
      </c>
      <c r="J622" s="48"/>
      <c r="K622" s="18">
        <f>Таблица624[[#This Row],[Заказ коробок ]]*Таблица624[[#This Row],[Кол-во шт в коробке]]</f>
        <v>0</v>
      </c>
      <c r="L622" s="54">
        <f>Таблица624[[#This Row],[Общее кол-во шт]]*Таблица624[[#This Row],[Оптовая цена KRW за 1шт]]</f>
        <v>0</v>
      </c>
      <c r="M622" s="19" t="str">
        <f>IFERROR(Таблица624[[#This Row],[Общее кол-во шт]]*Таблица624[[#This Row],[Оптовая цена USD за 1шт]],"")</f>
        <v/>
      </c>
      <c r="N622" s="49"/>
    </row>
    <row r="623" spans="1:14" ht="22.5" customHeight="1">
      <c r="A623" s="44" t="s">
        <v>11259</v>
      </c>
      <c r="B623" s="14">
        <v>8809612859899</v>
      </c>
      <c r="C623" s="50" t="s">
        <v>11260</v>
      </c>
      <c r="D623" s="46" t="s">
        <v>11261</v>
      </c>
      <c r="E623" s="16">
        <v>9000</v>
      </c>
      <c r="F623" s="15">
        <v>0.59</v>
      </c>
      <c r="G623" s="47">
        <v>54</v>
      </c>
      <c r="H623" s="55">
        <f>Таблица624[[#This Row],[Коэфициент стоимости]]*Таблица624[[#This Row],[Розничная цена KRW]]</f>
        <v>5310</v>
      </c>
      <c r="I623" s="17" t="str">
        <f>IF($H$1="","Введите курс",Таблица624[[#This Row],[Оптовая цена KRW за 1шт]]/$H$1)</f>
        <v>Введите курс</v>
      </c>
      <c r="J623" s="48"/>
      <c r="K623" s="18">
        <f>Таблица624[[#This Row],[Заказ коробок ]]*Таблица624[[#This Row],[Кол-во шт в коробке]]</f>
        <v>0</v>
      </c>
      <c r="L623" s="54">
        <f>Таблица624[[#This Row],[Общее кол-во шт]]*Таблица624[[#This Row],[Оптовая цена KRW за 1шт]]</f>
        <v>0</v>
      </c>
      <c r="M623" s="19" t="str">
        <f>IFERROR(Таблица624[[#This Row],[Общее кол-во шт]]*Таблица624[[#This Row],[Оптовая цена USD за 1шт]],"")</f>
        <v/>
      </c>
      <c r="N623" s="49"/>
    </row>
    <row r="624" spans="1:14" ht="22.5" customHeight="1">
      <c r="A624" s="44" t="s">
        <v>11262</v>
      </c>
      <c r="B624" s="14">
        <v>8809652885377</v>
      </c>
      <c r="C624" s="50" t="s">
        <v>11263</v>
      </c>
      <c r="D624" s="46" t="s">
        <v>11264</v>
      </c>
      <c r="E624" s="16">
        <v>16000</v>
      </c>
      <c r="F624" s="15">
        <v>0.59</v>
      </c>
      <c r="G624" s="47">
        <v>24</v>
      </c>
      <c r="H624" s="55">
        <f>Таблица624[[#This Row],[Коэфициент стоимости]]*Таблица624[[#This Row],[Розничная цена KRW]]</f>
        <v>9440</v>
      </c>
      <c r="I624" s="17" t="str">
        <f>IF($H$1="","Введите курс",Таблица624[[#This Row],[Оптовая цена KRW за 1шт]]/$H$1)</f>
        <v>Введите курс</v>
      </c>
      <c r="J624" s="48"/>
      <c r="K624" s="18">
        <f>Таблица624[[#This Row],[Заказ коробок ]]*Таблица624[[#This Row],[Кол-во шт в коробке]]</f>
        <v>0</v>
      </c>
      <c r="L624" s="54">
        <f>Таблица624[[#This Row],[Общее кол-во шт]]*Таблица624[[#This Row],[Оптовая цена KRW за 1шт]]</f>
        <v>0</v>
      </c>
      <c r="M624" s="19" t="str">
        <f>IFERROR(Таблица624[[#This Row],[Общее кол-во шт]]*Таблица624[[#This Row],[Оптовая цена USD за 1шт]],"")</f>
        <v/>
      </c>
      <c r="N624" s="49"/>
    </row>
    <row r="625" spans="1:14" ht="22.5" customHeight="1">
      <c r="A625" s="44" t="s">
        <v>11265</v>
      </c>
      <c r="B625" s="14">
        <v>8809652885384</v>
      </c>
      <c r="C625" s="50" t="s">
        <v>11266</v>
      </c>
      <c r="D625" s="46" t="s">
        <v>11267</v>
      </c>
      <c r="E625" s="16">
        <v>16000</v>
      </c>
      <c r="F625" s="15">
        <v>0.59</v>
      </c>
      <c r="G625" s="47">
        <v>24</v>
      </c>
      <c r="H625" s="55">
        <f>Таблица624[[#This Row],[Коэфициент стоимости]]*Таблица624[[#This Row],[Розничная цена KRW]]</f>
        <v>9440</v>
      </c>
      <c r="I625" s="17" t="str">
        <f>IF($H$1="","Введите курс",Таблица624[[#This Row],[Оптовая цена KRW за 1шт]]/$H$1)</f>
        <v>Введите курс</v>
      </c>
      <c r="J625" s="48"/>
      <c r="K625" s="18">
        <f>Таблица624[[#This Row],[Заказ коробок ]]*Таблица624[[#This Row],[Кол-во шт в коробке]]</f>
        <v>0</v>
      </c>
      <c r="L625" s="54">
        <f>Таблица624[[#This Row],[Общее кол-во шт]]*Таблица624[[#This Row],[Оптовая цена KRW за 1шт]]</f>
        <v>0</v>
      </c>
      <c r="M625" s="19" t="str">
        <f>IFERROR(Таблица624[[#This Row],[Общее кол-во шт]]*Таблица624[[#This Row],[Оптовая цена USD за 1шт]],"")</f>
        <v/>
      </c>
      <c r="N625" s="49"/>
    </row>
    <row r="626" spans="1:14" ht="22.5" customHeight="1">
      <c r="A626" s="44" t="s">
        <v>11268</v>
      </c>
      <c r="B626" s="14">
        <v>8809612856393</v>
      </c>
      <c r="C626" s="50" t="s">
        <v>11269</v>
      </c>
      <c r="D626" s="46" t="s">
        <v>11270</v>
      </c>
      <c r="E626" s="16">
        <v>3500</v>
      </c>
      <c r="F626" s="15">
        <v>0.59</v>
      </c>
      <c r="G626" s="47">
        <v>240</v>
      </c>
      <c r="H626" s="55">
        <f>Таблица624[[#This Row],[Коэфициент стоимости]]*Таблица624[[#This Row],[Розничная цена KRW]]</f>
        <v>2065</v>
      </c>
      <c r="I626" s="17" t="str">
        <f>IF($H$1="","Введите курс",Таблица624[[#This Row],[Оптовая цена KRW за 1шт]]/$H$1)</f>
        <v>Введите курс</v>
      </c>
      <c r="J626" s="48"/>
      <c r="K626" s="18">
        <f>Таблица624[[#This Row],[Заказ коробок ]]*Таблица624[[#This Row],[Кол-во шт в коробке]]</f>
        <v>0</v>
      </c>
      <c r="L626" s="54">
        <f>Таблица624[[#This Row],[Общее кол-во шт]]*Таблица624[[#This Row],[Оптовая цена KRW за 1шт]]</f>
        <v>0</v>
      </c>
      <c r="M626" s="19" t="str">
        <f>IFERROR(Таблица624[[#This Row],[Общее кол-во шт]]*Таблица624[[#This Row],[Оптовая цена USD за 1шт]],"")</f>
        <v/>
      </c>
      <c r="N626" s="49"/>
    </row>
    <row r="627" spans="1:14" ht="22.5" customHeight="1">
      <c r="A627" s="44" t="s">
        <v>11271</v>
      </c>
      <c r="B627" s="14">
        <v>8809612856409</v>
      </c>
      <c r="C627" s="50" t="s">
        <v>11272</v>
      </c>
      <c r="D627" s="46" t="s">
        <v>11273</v>
      </c>
      <c r="E627" s="16">
        <v>1500</v>
      </c>
      <c r="F627" s="15">
        <v>0.59</v>
      </c>
      <c r="G627" s="47">
        <v>280</v>
      </c>
      <c r="H627" s="55">
        <f>Таблица624[[#This Row],[Коэфициент стоимости]]*Таблица624[[#This Row],[Розничная цена KRW]]</f>
        <v>885</v>
      </c>
      <c r="I627" s="17" t="str">
        <f>IF($H$1="","Введите курс",Таблица624[[#This Row],[Оптовая цена KRW за 1шт]]/$H$1)</f>
        <v>Введите курс</v>
      </c>
      <c r="J627" s="48"/>
      <c r="K627" s="18">
        <f>Таблица624[[#This Row],[Заказ коробок ]]*Таблица624[[#This Row],[Кол-во шт в коробке]]</f>
        <v>0</v>
      </c>
      <c r="L627" s="54">
        <f>Таблица624[[#This Row],[Общее кол-во шт]]*Таблица624[[#This Row],[Оптовая цена KRW за 1шт]]</f>
        <v>0</v>
      </c>
      <c r="M627" s="19" t="str">
        <f>IFERROR(Таблица624[[#This Row],[Общее кол-во шт]]*Таблица624[[#This Row],[Оптовая цена USD за 1шт]],"")</f>
        <v/>
      </c>
      <c r="N627" s="49"/>
    </row>
    <row r="628" spans="1:14" ht="22.5" customHeight="1">
      <c r="A628" s="44" t="s">
        <v>11274</v>
      </c>
      <c r="B628" s="14">
        <v>8809612858076</v>
      </c>
      <c r="C628" s="50" t="s">
        <v>11275</v>
      </c>
      <c r="D628" s="46" t="s">
        <v>11276</v>
      </c>
      <c r="E628" s="16">
        <v>2000</v>
      </c>
      <c r="F628" s="15">
        <v>0.59</v>
      </c>
      <c r="G628" s="47">
        <v>280</v>
      </c>
      <c r="H628" s="55">
        <f>Таблица624[[#This Row],[Коэфициент стоимости]]*Таблица624[[#This Row],[Розничная цена KRW]]</f>
        <v>1180</v>
      </c>
      <c r="I628" s="17" t="str">
        <f>IF($H$1="","Введите курс",Таблица624[[#This Row],[Оптовая цена KRW за 1шт]]/$H$1)</f>
        <v>Введите курс</v>
      </c>
      <c r="J628" s="48"/>
      <c r="K628" s="18">
        <f>Таблица624[[#This Row],[Заказ коробок ]]*Таблица624[[#This Row],[Кол-во шт в коробке]]</f>
        <v>0</v>
      </c>
      <c r="L628" s="54">
        <f>Таблица624[[#This Row],[Общее кол-во шт]]*Таблица624[[#This Row],[Оптовая цена KRW за 1шт]]</f>
        <v>0</v>
      </c>
      <c r="M628" s="19" t="str">
        <f>IFERROR(Таблица624[[#This Row],[Общее кол-во шт]]*Таблица624[[#This Row],[Оптовая цена USD за 1шт]],"")</f>
        <v/>
      </c>
      <c r="N628" s="49"/>
    </row>
    <row r="629" spans="1:14" ht="22.5" customHeight="1">
      <c r="A629" s="44" t="s">
        <v>11277</v>
      </c>
      <c r="B629" s="14">
        <v>8809612858083</v>
      </c>
      <c r="C629" s="50" t="s">
        <v>11278</v>
      </c>
      <c r="D629" s="46" t="s">
        <v>11279</v>
      </c>
      <c r="E629" s="16">
        <v>1700</v>
      </c>
      <c r="F629" s="15">
        <v>0.59</v>
      </c>
      <c r="G629" s="47">
        <v>100</v>
      </c>
      <c r="H629" s="55">
        <f>Таблица624[[#This Row],[Коэфициент стоимости]]*Таблица624[[#This Row],[Розничная цена KRW]]</f>
        <v>1003</v>
      </c>
      <c r="I629" s="17" t="str">
        <f>IF($H$1="","Введите курс",Таблица624[[#This Row],[Оптовая цена KRW за 1шт]]/$H$1)</f>
        <v>Введите курс</v>
      </c>
      <c r="J629" s="48"/>
      <c r="K629" s="18">
        <f>Таблица624[[#This Row],[Заказ коробок ]]*Таблица624[[#This Row],[Кол-во шт в коробке]]</f>
        <v>0</v>
      </c>
      <c r="L629" s="54">
        <f>Таблица624[[#This Row],[Общее кол-во шт]]*Таблица624[[#This Row],[Оптовая цена KRW за 1шт]]</f>
        <v>0</v>
      </c>
      <c r="M629" s="19" t="str">
        <f>IFERROR(Таблица624[[#This Row],[Общее кол-во шт]]*Таблица624[[#This Row],[Оптовая цена USD за 1шт]],"")</f>
        <v/>
      </c>
      <c r="N629" s="49"/>
    </row>
    <row r="630" spans="1:14" ht="22.5" customHeight="1">
      <c r="A630" s="44" t="s">
        <v>11280</v>
      </c>
      <c r="B630" s="14">
        <v>8809652867960</v>
      </c>
      <c r="C630" s="50" t="s">
        <v>11281</v>
      </c>
      <c r="D630" s="46" t="s">
        <v>11282</v>
      </c>
      <c r="E630" s="16">
        <v>3000</v>
      </c>
      <c r="F630" s="15">
        <v>0.59</v>
      </c>
      <c r="G630" s="47">
        <v>40</v>
      </c>
      <c r="H630" s="55">
        <f>Таблица624[[#This Row],[Коэфициент стоимости]]*Таблица624[[#This Row],[Розничная цена KRW]]</f>
        <v>1770</v>
      </c>
      <c r="I630" s="17" t="str">
        <f>IF($H$1="","Введите курс",Таблица624[[#This Row],[Оптовая цена KRW за 1шт]]/$H$1)</f>
        <v>Введите курс</v>
      </c>
      <c r="J630" s="48"/>
      <c r="K630" s="18">
        <f>Таблица624[[#This Row],[Заказ коробок ]]*Таблица624[[#This Row],[Кол-во шт в коробке]]</f>
        <v>0</v>
      </c>
      <c r="L630" s="54">
        <f>Таблица624[[#This Row],[Общее кол-во шт]]*Таблица624[[#This Row],[Оптовая цена KRW за 1шт]]</f>
        <v>0</v>
      </c>
      <c r="M630" s="19" t="str">
        <f>IFERROR(Таблица624[[#This Row],[Общее кол-во шт]]*Таблица624[[#This Row],[Оптовая цена USD за 1шт]],"")</f>
        <v/>
      </c>
      <c r="N630" s="49"/>
    </row>
    <row r="631" spans="1:14" ht="22.5" customHeight="1">
      <c r="A631" s="44" t="s">
        <v>11283</v>
      </c>
      <c r="B631" s="14">
        <v>8809652870236</v>
      </c>
      <c r="C631" s="50" t="s">
        <v>11284</v>
      </c>
      <c r="D631" s="46" t="s">
        <v>11285</v>
      </c>
      <c r="E631" s="16">
        <v>1500</v>
      </c>
      <c r="F631" s="15">
        <v>0.59</v>
      </c>
      <c r="G631" s="47">
        <v>150</v>
      </c>
      <c r="H631" s="55">
        <f>Таблица624[[#This Row],[Коэфициент стоимости]]*Таблица624[[#This Row],[Розничная цена KRW]]</f>
        <v>885</v>
      </c>
      <c r="I631" s="17" t="str">
        <f>IF($H$1="","Введите курс",Таблица624[[#This Row],[Оптовая цена KRW за 1шт]]/$H$1)</f>
        <v>Введите курс</v>
      </c>
      <c r="J631" s="48"/>
      <c r="K631" s="18">
        <f>Таблица624[[#This Row],[Заказ коробок ]]*Таблица624[[#This Row],[Кол-во шт в коробке]]</f>
        <v>0</v>
      </c>
      <c r="L631" s="54">
        <f>Таблица624[[#This Row],[Общее кол-во шт]]*Таблица624[[#This Row],[Оптовая цена KRW за 1шт]]</f>
        <v>0</v>
      </c>
      <c r="M631" s="19" t="str">
        <f>IFERROR(Таблица624[[#This Row],[Общее кол-во шт]]*Таблица624[[#This Row],[Оптовая цена USD за 1шт]],"")</f>
        <v/>
      </c>
      <c r="N631" s="49"/>
    </row>
    <row r="632" spans="1:14" ht="22.5" customHeight="1">
      <c r="A632" s="44" t="s">
        <v>11286</v>
      </c>
      <c r="B632" s="14">
        <v>8806173565887</v>
      </c>
      <c r="C632" s="50" t="s">
        <v>11287</v>
      </c>
      <c r="D632" s="46" t="s">
        <v>11288</v>
      </c>
      <c r="E632" s="16">
        <v>3500</v>
      </c>
      <c r="F632" s="15">
        <v>0.59</v>
      </c>
      <c r="G632" s="47">
        <v>500</v>
      </c>
      <c r="H632" s="55">
        <f>Таблица624[[#This Row],[Коэфициент стоимости]]*Таблица624[[#This Row],[Розничная цена KRW]]</f>
        <v>2065</v>
      </c>
      <c r="I632" s="17" t="str">
        <f>IF($H$1="","Введите курс",Таблица624[[#This Row],[Оптовая цена KRW за 1шт]]/$H$1)</f>
        <v>Введите курс</v>
      </c>
      <c r="J632" s="48"/>
      <c r="K632" s="18">
        <f>Таблица624[[#This Row],[Заказ коробок ]]*Таблица624[[#This Row],[Кол-во шт в коробке]]</f>
        <v>0</v>
      </c>
      <c r="L632" s="54">
        <f>Таблица624[[#This Row],[Общее кол-во шт]]*Таблица624[[#This Row],[Оптовая цена KRW за 1шт]]</f>
        <v>0</v>
      </c>
      <c r="M632" s="19" t="str">
        <f>IFERROR(Таблица624[[#This Row],[Общее кол-во шт]]*Таблица624[[#This Row],[Оптовая цена USD за 1шт]],"")</f>
        <v/>
      </c>
      <c r="N632" s="49"/>
    </row>
    <row r="633" spans="1:14" ht="22.5" customHeight="1">
      <c r="A633" s="44" t="s">
        <v>11289</v>
      </c>
      <c r="B633" s="14">
        <v>8809612857932</v>
      </c>
      <c r="C633" s="50" t="s">
        <v>11290</v>
      </c>
      <c r="D633" s="46" t="s">
        <v>11291</v>
      </c>
      <c r="E633" s="16">
        <v>9000</v>
      </c>
      <c r="F633" s="15">
        <v>0.59</v>
      </c>
      <c r="G633" s="47">
        <v>150</v>
      </c>
      <c r="H633" s="55">
        <f>Таблица624[[#This Row],[Коэфициент стоимости]]*Таблица624[[#This Row],[Розничная цена KRW]]</f>
        <v>5310</v>
      </c>
      <c r="I633" s="17" t="str">
        <f>IF($H$1="","Введите курс",Таблица624[[#This Row],[Оптовая цена KRW за 1шт]]/$H$1)</f>
        <v>Введите курс</v>
      </c>
      <c r="J633" s="48"/>
      <c r="K633" s="18">
        <f>Таблица624[[#This Row],[Заказ коробок ]]*Таблица624[[#This Row],[Кол-во шт в коробке]]</f>
        <v>0</v>
      </c>
      <c r="L633" s="54">
        <f>Таблица624[[#This Row],[Общее кол-во шт]]*Таблица624[[#This Row],[Оптовая цена KRW за 1шт]]</f>
        <v>0</v>
      </c>
      <c r="M633" s="19" t="str">
        <f>IFERROR(Таблица624[[#This Row],[Общее кол-во шт]]*Таблица624[[#This Row],[Оптовая цена USD за 1шт]],"")</f>
        <v/>
      </c>
      <c r="N633" s="49"/>
    </row>
    <row r="634" spans="1:14" ht="22.5" customHeight="1">
      <c r="A634" s="44" t="s">
        <v>11292</v>
      </c>
      <c r="B634" s="14">
        <v>8809612857949</v>
      </c>
      <c r="C634" s="50" t="s">
        <v>11293</v>
      </c>
      <c r="D634" s="46" t="s">
        <v>11294</v>
      </c>
      <c r="E634" s="16">
        <v>7000</v>
      </c>
      <c r="F634" s="15">
        <v>0.59</v>
      </c>
      <c r="G634" s="47">
        <v>210</v>
      </c>
      <c r="H634" s="55">
        <f>Таблица624[[#This Row],[Коэфициент стоимости]]*Таблица624[[#This Row],[Розничная цена KRW]]</f>
        <v>4130</v>
      </c>
      <c r="I634" s="17" t="str">
        <f>IF($H$1="","Введите курс",Таблица624[[#This Row],[Оптовая цена KRW за 1шт]]/$H$1)</f>
        <v>Введите курс</v>
      </c>
      <c r="J634" s="48"/>
      <c r="K634" s="18">
        <f>Таблица624[[#This Row],[Заказ коробок ]]*Таблица624[[#This Row],[Кол-во шт в коробке]]</f>
        <v>0</v>
      </c>
      <c r="L634" s="54">
        <f>Таблица624[[#This Row],[Общее кол-во шт]]*Таблица624[[#This Row],[Оптовая цена KRW за 1шт]]</f>
        <v>0</v>
      </c>
      <c r="M634" s="19" t="str">
        <f>IFERROR(Таблица624[[#This Row],[Общее кол-во шт]]*Таблица624[[#This Row],[Оптовая цена USD за 1шт]],"")</f>
        <v/>
      </c>
      <c r="N634" s="49"/>
    </row>
    <row r="635" spans="1:14" ht="22.5" customHeight="1">
      <c r="A635" s="44" t="s">
        <v>11295</v>
      </c>
      <c r="B635" s="14">
        <v>8809612857222</v>
      </c>
      <c r="C635" s="50" t="s">
        <v>11296</v>
      </c>
      <c r="D635" s="46" t="s">
        <v>11297</v>
      </c>
      <c r="E635" s="16">
        <v>2000</v>
      </c>
      <c r="F635" s="15">
        <v>0.59</v>
      </c>
      <c r="G635" s="47">
        <v>36</v>
      </c>
      <c r="H635" s="55">
        <f>Таблица624[[#This Row],[Коэфициент стоимости]]*Таблица624[[#This Row],[Розничная цена KRW]]</f>
        <v>1180</v>
      </c>
      <c r="I635" s="17" t="str">
        <f>IF($H$1="","Введите курс",Таблица624[[#This Row],[Оптовая цена KRW за 1шт]]/$H$1)</f>
        <v>Введите курс</v>
      </c>
      <c r="J635" s="48"/>
      <c r="K635" s="18">
        <f>Таблица624[[#This Row],[Заказ коробок ]]*Таблица624[[#This Row],[Кол-во шт в коробке]]</f>
        <v>0</v>
      </c>
      <c r="L635" s="54">
        <f>Таблица624[[#This Row],[Общее кол-во шт]]*Таблица624[[#This Row],[Оптовая цена KRW за 1шт]]</f>
        <v>0</v>
      </c>
      <c r="M635" s="19" t="str">
        <f>IFERROR(Таблица624[[#This Row],[Общее кол-во шт]]*Таблица624[[#This Row],[Оптовая цена USD за 1шт]],"")</f>
        <v/>
      </c>
      <c r="N635" s="49"/>
    </row>
    <row r="636" spans="1:14" ht="22.5" customHeight="1">
      <c r="A636" s="44" t="s">
        <v>11298</v>
      </c>
      <c r="B636" s="14">
        <v>8809612857239</v>
      </c>
      <c r="C636" s="50" t="s">
        <v>11299</v>
      </c>
      <c r="D636" s="46" t="s">
        <v>11300</v>
      </c>
      <c r="E636" s="16">
        <v>8000</v>
      </c>
      <c r="F636" s="15">
        <v>0.59</v>
      </c>
      <c r="G636" s="47">
        <v>30</v>
      </c>
      <c r="H636" s="55">
        <f>Таблица624[[#This Row],[Коэфициент стоимости]]*Таблица624[[#This Row],[Розничная цена KRW]]</f>
        <v>4720</v>
      </c>
      <c r="I636" s="17" t="str">
        <f>IF($H$1="","Введите курс",Таблица624[[#This Row],[Оптовая цена KRW за 1шт]]/$H$1)</f>
        <v>Введите курс</v>
      </c>
      <c r="J636" s="48"/>
      <c r="K636" s="18">
        <f>Таблица624[[#This Row],[Заказ коробок ]]*Таблица624[[#This Row],[Кол-во шт в коробке]]</f>
        <v>0</v>
      </c>
      <c r="L636" s="54">
        <f>Таблица624[[#This Row],[Общее кол-во шт]]*Таблица624[[#This Row],[Оптовая цена KRW за 1шт]]</f>
        <v>0</v>
      </c>
      <c r="M636" s="19" t="str">
        <f>IFERROR(Таблица624[[#This Row],[Общее кол-во шт]]*Таблица624[[#This Row],[Оптовая цена USD за 1шт]],"")</f>
        <v/>
      </c>
      <c r="N636" s="49"/>
    </row>
    <row r="637" spans="1:14" ht="22.5" customHeight="1">
      <c r="A637" s="44" t="s">
        <v>11301</v>
      </c>
      <c r="B637" s="14">
        <v>8809612856379</v>
      </c>
      <c r="C637" s="50" t="s">
        <v>11302</v>
      </c>
      <c r="D637" s="46" t="s">
        <v>11303</v>
      </c>
      <c r="E637" s="16">
        <v>2000</v>
      </c>
      <c r="F637" s="15">
        <v>0.59</v>
      </c>
      <c r="G637" s="47">
        <v>1000</v>
      </c>
      <c r="H637" s="55">
        <f>Таблица624[[#This Row],[Коэфициент стоимости]]*Таблица624[[#This Row],[Розничная цена KRW]]</f>
        <v>1180</v>
      </c>
      <c r="I637" s="17" t="str">
        <f>IF($H$1="","Введите курс",Таблица624[[#This Row],[Оптовая цена KRW за 1шт]]/$H$1)</f>
        <v>Введите курс</v>
      </c>
      <c r="J637" s="48"/>
      <c r="K637" s="18">
        <f>Таблица624[[#This Row],[Заказ коробок ]]*Таблица624[[#This Row],[Кол-во шт в коробке]]</f>
        <v>0</v>
      </c>
      <c r="L637" s="54">
        <f>Таблица624[[#This Row],[Общее кол-во шт]]*Таблица624[[#This Row],[Оптовая цена KRW за 1шт]]</f>
        <v>0</v>
      </c>
      <c r="M637" s="19" t="str">
        <f>IFERROR(Таблица624[[#This Row],[Общее кол-во шт]]*Таблица624[[#This Row],[Оптовая цена USD за 1шт]],"")</f>
        <v/>
      </c>
      <c r="N637" s="49"/>
    </row>
    <row r="638" spans="1:14" ht="22.5" customHeight="1">
      <c r="A638" s="44" t="s">
        <v>11304</v>
      </c>
      <c r="B638" s="14">
        <v>8809612856386</v>
      </c>
      <c r="C638" s="50" t="s">
        <v>11305</v>
      </c>
      <c r="D638" s="46" t="s">
        <v>11306</v>
      </c>
      <c r="E638" s="16">
        <v>2500</v>
      </c>
      <c r="F638" s="15">
        <v>0.59</v>
      </c>
      <c r="G638" s="47">
        <v>500</v>
      </c>
      <c r="H638" s="55">
        <f>Таблица624[[#This Row],[Коэфициент стоимости]]*Таблица624[[#This Row],[Розничная цена KRW]]</f>
        <v>1475</v>
      </c>
      <c r="I638" s="17" t="str">
        <f>IF($H$1="","Введите курс",Таблица624[[#This Row],[Оптовая цена KRW за 1шт]]/$H$1)</f>
        <v>Введите курс</v>
      </c>
      <c r="J638" s="48"/>
      <c r="K638" s="18">
        <f>Таблица624[[#This Row],[Заказ коробок ]]*Таблица624[[#This Row],[Кол-во шт в коробке]]</f>
        <v>0</v>
      </c>
      <c r="L638" s="54">
        <f>Таблица624[[#This Row],[Общее кол-во шт]]*Таблица624[[#This Row],[Оптовая цена KRW за 1шт]]</f>
        <v>0</v>
      </c>
      <c r="M638" s="19" t="str">
        <f>IFERROR(Таблица624[[#This Row],[Общее кол-во шт]]*Таблица624[[#This Row],[Оптовая цена USD за 1шт]],"")</f>
        <v/>
      </c>
      <c r="N638" s="49"/>
    </row>
    <row r="639" spans="1:14" ht="22.5" customHeight="1">
      <c r="A639" s="44" t="s">
        <v>11307</v>
      </c>
      <c r="B639" s="14">
        <v>8809612856423</v>
      </c>
      <c r="C639" s="50" t="s">
        <v>11308</v>
      </c>
      <c r="D639" s="46" t="s">
        <v>11309</v>
      </c>
      <c r="E639" s="16">
        <v>3500</v>
      </c>
      <c r="F639" s="15">
        <v>0.59</v>
      </c>
      <c r="G639" s="47">
        <v>300</v>
      </c>
      <c r="H639" s="55">
        <f>Таблица624[[#This Row],[Коэфициент стоимости]]*Таблица624[[#This Row],[Розничная цена KRW]]</f>
        <v>2065</v>
      </c>
      <c r="I639" s="17" t="str">
        <f>IF($H$1="","Введите курс",Таблица624[[#This Row],[Оптовая цена KRW за 1шт]]/$H$1)</f>
        <v>Введите курс</v>
      </c>
      <c r="J639" s="48"/>
      <c r="K639" s="18">
        <f>Таблица624[[#This Row],[Заказ коробок ]]*Таблица624[[#This Row],[Кол-во шт в коробке]]</f>
        <v>0</v>
      </c>
      <c r="L639" s="54">
        <f>Таблица624[[#This Row],[Общее кол-во шт]]*Таблица624[[#This Row],[Оптовая цена KRW за 1шт]]</f>
        <v>0</v>
      </c>
      <c r="M639" s="19" t="str">
        <f>IFERROR(Таблица624[[#This Row],[Общее кол-во шт]]*Таблица624[[#This Row],[Оптовая цена USD за 1шт]],"")</f>
        <v/>
      </c>
      <c r="N639" s="49"/>
    </row>
    <row r="640" spans="1:14" ht="22.5" customHeight="1">
      <c r="A640" s="44" t="s">
        <v>11310</v>
      </c>
      <c r="B640" s="14">
        <v>8809612858113</v>
      </c>
      <c r="C640" s="50" t="s">
        <v>11311</v>
      </c>
      <c r="D640" s="46" t="s">
        <v>11312</v>
      </c>
      <c r="E640" s="16">
        <v>1500</v>
      </c>
      <c r="F640" s="15">
        <v>0.59</v>
      </c>
      <c r="G640" s="47">
        <v>300</v>
      </c>
      <c r="H640" s="55">
        <f>Таблица624[[#This Row],[Коэфициент стоимости]]*Таблица624[[#This Row],[Розничная цена KRW]]</f>
        <v>885</v>
      </c>
      <c r="I640" s="17" t="str">
        <f>IF($H$1="","Введите курс",Таблица624[[#This Row],[Оптовая цена KRW за 1шт]]/$H$1)</f>
        <v>Введите курс</v>
      </c>
      <c r="J640" s="48"/>
      <c r="K640" s="18">
        <f>Таблица624[[#This Row],[Заказ коробок ]]*Таблица624[[#This Row],[Кол-во шт в коробке]]</f>
        <v>0</v>
      </c>
      <c r="L640" s="54">
        <f>Таблица624[[#This Row],[Общее кол-во шт]]*Таблица624[[#This Row],[Оптовая цена KRW за 1шт]]</f>
        <v>0</v>
      </c>
      <c r="M640" s="19" t="str">
        <f>IFERROR(Таблица624[[#This Row],[Общее кол-во шт]]*Таблица624[[#This Row],[Оптовая цена USD за 1шт]],"")</f>
        <v/>
      </c>
      <c r="N640" s="49"/>
    </row>
    <row r="641" spans="1:14" ht="22.5" customHeight="1">
      <c r="A641" s="44" t="s">
        <v>11313</v>
      </c>
      <c r="B641" s="14">
        <v>8806173565528</v>
      </c>
      <c r="C641" s="50" t="s">
        <v>11314</v>
      </c>
      <c r="D641" s="46" t="s">
        <v>11315</v>
      </c>
      <c r="E641" s="16">
        <v>5800</v>
      </c>
      <c r="F641" s="15">
        <v>0.59</v>
      </c>
      <c r="G641" s="47">
        <v>500</v>
      </c>
      <c r="H641" s="55">
        <f>Таблица624[[#This Row],[Коэфициент стоимости]]*Таблица624[[#This Row],[Розничная цена KRW]]</f>
        <v>3422</v>
      </c>
      <c r="I641" s="17" t="str">
        <f>IF($H$1="","Введите курс",Таблица624[[#This Row],[Оптовая цена KRW за 1шт]]/$H$1)</f>
        <v>Введите курс</v>
      </c>
      <c r="J641" s="48"/>
      <c r="K641" s="18">
        <f>Таблица624[[#This Row],[Заказ коробок ]]*Таблица624[[#This Row],[Кол-во шт в коробке]]</f>
        <v>0</v>
      </c>
      <c r="L641" s="54">
        <f>Таблица624[[#This Row],[Общее кол-во шт]]*Таблица624[[#This Row],[Оптовая цена KRW за 1шт]]</f>
        <v>0</v>
      </c>
      <c r="M641" s="19" t="str">
        <f>IFERROR(Таблица624[[#This Row],[Общее кол-во шт]]*Таблица624[[#This Row],[Оптовая цена USD за 1шт]],"")</f>
        <v/>
      </c>
      <c r="N641" s="49"/>
    </row>
    <row r="642" spans="1:14" ht="22.5" customHeight="1">
      <c r="A642" s="44" t="s">
        <v>11316</v>
      </c>
      <c r="B642" s="14">
        <v>8806173565535</v>
      </c>
      <c r="C642" s="50" t="s">
        <v>11317</v>
      </c>
      <c r="D642" s="46" t="s">
        <v>11318</v>
      </c>
      <c r="E642" s="16">
        <v>9800</v>
      </c>
      <c r="F642" s="15">
        <v>0.59</v>
      </c>
      <c r="G642" s="47">
        <v>200</v>
      </c>
      <c r="H642" s="55">
        <f>Таблица624[[#This Row],[Коэфициент стоимости]]*Таблица624[[#This Row],[Розничная цена KRW]]</f>
        <v>5782</v>
      </c>
      <c r="I642" s="17" t="str">
        <f>IF($H$1="","Введите курс",Таблица624[[#This Row],[Оптовая цена KRW за 1шт]]/$H$1)</f>
        <v>Введите курс</v>
      </c>
      <c r="J642" s="48"/>
      <c r="K642" s="18">
        <f>Таблица624[[#This Row],[Заказ коробок ]]*Таблица624[[#This Row],[Кол-во шт в коробке]]</f>
        <v>0</v>
      </c>
      <c r="L642" s="54">
        <f>Таблица624[[#This Row],[Общее кол-во шт]]*Таблица624[[#This Row],[Оптовая цена KRW за 1шт]]</f>
        <v>0</v>
      </c>
      <c r="M642" s="19" t="str">
        <f>IFERROR(Таблица624[[#This Row],[Общее кол-во шт]]*Таблица624[[#This Row],[Оптовая цена USD за 1шт]],"")</f>
        <v/>
      </c>
      <c r="N642" s="49"/>
    </row>
    <row r="643" spans="1:14" ht="22.5" customHeight="1">
      <c r="A643" s="44" t="s">
        <v>11319</v>
      </c>
      <c r="B643" s="14">
        <v>8806173565573</v>
      </c>
      <c r="C643" s="50" t="s">
        <v>11320</v>
      </c>
      <c r="D643" s="46" t="s">
        <v>11321</v>
      </c>
      <c r="E643" s="16">
        <v>2500</v>
      </c>
      <c r="F643" s="15">
        <v>0.59</v>
      </c>
      <c r="G643" s="47">
        <v>500</v>
      </c>
      <c r="H643" s="55">
        <f>Таблица624[[#This Row],[Коэфициент стоимости]]*Таблица624[[#This Row],[Розничная цена KRW]]</f>
        <v>1475</v>
      </c>
      <c r="I643" s="17" t="str">
        <f>IF($H$1="","Введите курс",Таблица624[[#This Row],[Оптовая цена KRW за 1шт]]/$H$1)</f>
        <v>Введите курс</v>
      </c>
      <c r="J643" s="48"/>
      <c r="K643" s="18">
        <f>Таблица624[[#This Row],[Заказ коробок ]]*Таблица624[[#This Row],[Кол-во шт в коробке]]</f>
        <v>0</v>
      </c>
      <c r="L643" s="54">
        <f>Таблица624[[#This Row],[Общее кол-во шт]]*Таблица624[[#This Row],[Оптовая цена KRW за 1шт]]</f>
        <v>0</v>
      </c>
      <c r="M643" s="19" t="str">
        <f>IFERROR(Таблица624[[#This Row],[Общее кол-во шт]]*Таблица624[[#This Row],[Оптовая цена USD за 1шт]],"")</f>
        <v/>
      </c>
      <c r="N643" s="49"/>
    </row>
    <row r="644" spans="1:14" ht="22.5" customHeight="1">
      <c r="A644" s="44" t="s">
        <v>11322</v>
      </c>
      <c r="B644" s="14">
        <v>8806173565597</v>
      </c>
      <c r="C644" s="50" t="s">
        <v>11323</v>
      </c>
      <c r="D644" s="46" t="s">
        <v>11324</v>
      </c>
      <c r="E644" s="16">
        <v>2000</v>
      </c>
      <c r="F644" s="15">
        <v>0.59</v>
      </c>
      <c r="G644" s="47">
        <v>100</v>
      </c>
      <c r="H644" s="55">
        <f>Таблица624[[#This Row],[Коэфициент стоимости]]*Таблица624[[#This Row],[Розничная цена KRW]]</f>
        <v>1180</v>
      </c>
      <c r="I644" s="17" t="str">
        <f>IF($H$1="","Введите курс",Таблица624[[#This Row],[Оптовая цена KRW за 1шт]]/$H$1)</f>
        <v>Введите курс</v>
      </c>
      <c r="J644" s="48"/>
      <c r="K644" s="18">
        <f>Таблица624[[#This Row],[Заказ коробок ]]*Таблица624[[#This Row],[Кол-во шт в коробке]]</f>
        <v>0</v>
      </c>
      <c r="L644" s="54">
        <f>Таблица624[[#This Row],[Общее кол-во шт]]*Таблица624[[#This Row],[Оптовая цена KRW за 1шт]]</f>
        <v>0</v>
      </c>
      <c r="M644" s="19" t="str">
        <f>IFERROR(Таблица624[[#This Row],[Общее кол-во шт]]*Таблица624[[#This Row],[Оптовая цена USD за 1шт]],"")</f>
        <v/>
      </c>
      <c r="N644" s="49"/>
    </row>
    <row r="645" spans="1:14" ht="22.5" customHeight="1">
      <c r="A645" s="44" t="s">
        <v>11325</v>
      </c>
      <c r="B645" s="14">
        <v>8809652867991</v>
      </c>
      <c r="C645" s="50" t="s">
        <v>11326</v>
      </c>
      <c r="D645" s="46" t="s">
        <v>11327</v>
      </c>
      <c r="E645" s="16">
        <v>1000</v>
      </c>
      <c r="F645" s="15">
        <v>0.59</v>
      </c>
      <c r="G645" s="47">
        <v>1000</v>
      </c>
      <c r="H645" s="55">
        <f>Таблица624[[#This Row],[Коэфициент стоимости]]*Таблица624[[#This Row],[Розничная цена KRW]]</f>
        <v>590</v>
      </c>
      <c r="I645" s="17" t="str">
        <f>IF($H$1="","Введите курс",Таблица624[[#This Row],[Оптовая цена KRW за 1шт]]/$H$1)</f>
        <v>Введите курс</v>
      </c>
      <c r="J645" s="48"/>
      <c r="K645" s="18">
        <f>Таблица624[[#This Row],[Заказ коробок ]]*Таблица624[[#This Row],[Кол-во шт в коробке]]</f>
        <v>0</v>
      </c>
      <c r="L645" s="54">
        <f>Таблица624[[#This Row],[Общее кол-во шт]]*Таблица624[[#This Row],[Оптовая цена KRW за 1шт]]</f>
        <v>0</v>
      </c>
      <c r="M645" s="19" t="str">
        <f>IFERROR(Таблица624[[#This Row],[Общее кол-во шт]]*Таблица624[[#This Row],[Оптовая цена USD за 1шт]],"")</f>
        <v/>
      </c>
      <c r="N645" s="49"/>
    </row>
    <row r="646" spans="1:14" ht="22.5" customHeight="1">
      <c r="A646" s="44" t="s">
        <v>11328</v>
      </c>
      <c r="B646" s="14">
        <v>8809612861977</v>
      </c>
      <c r="C646" s="50" t="s">
        <v>11329</v>
      </c>
      <c r="D646" s="46" t="s">
        <v>11330</v>
      </c>
      <c r="E646" s="16">
        <v>5000</v>
      </c>
      <c r="F646" s="15">
        <v>0.59</v>
      </c>
      <c r="G646" s="47">
        <v>18</v>
      </c>
      <c r="H646" s="55">
        <f>Таблица624[[#This Row],[Коэфициент стоимости]]*Таблица624[[#This Row],[Розничная цена KRW]]</f>
        <v>2950</v>
      </c>
      <c r="I646" s="17" t="str">
        <f>IF($H$1="","Введите курс",Таблица624[[#This Row],[Оптовая цена KRW за 1шт]]/$H$1)</f>
        <v>Введите курс</v>
      </c>
      <c r="J646" s="48"/>
      <c r="K646" s="18">
        <f>Таблица624[[#This Row],[Заказ коробок ]]*Таблица624[[#This Row],[Кол-во шт в коробке]]</f>
        <v>0</v>
      </c>
      <c r="L646" s="54">
        <f>Таблица624[[#This Row],[Общее кол-во шт]]*Таблица624[[#This Row],[Оптовая цена KRW за 1шт]]</f>
        <v>0</v>
      </c>
      <c r="M646" s="19" t="str">
        <f>IFERROR(Таблица624[[#This Row],[Общее кол-во шт]]*Таблица624[[#This Row],[Оптовая цена USD за 1шт]],"")</f>
        <v/>
      </c>
      <c r="N646" s="49"/>
    </row>
    <row r="647" spans="1:14" ht="22.5" customHeight="1">
      <c r="A647" s="44" t="s">
        <v>11331</v>
      </c>
      <c r="B647" s="14">
        <v>8809612871389</v>
      </c>
      <c r="C647" s="50" t="s">
        <v>11332</v>
      </c>
      <c r="D647" s="46" t="s">
        <v>11333</v>
      </c>
      <c r="E647" s="16">
        <v>2000</v>
      </c>
      <c r="F647" s="15">
        <v>0.59</v>
      </c>
      <c r="G647" s="47">
        <v>60</v>
      </c>
      <c r="H647" s="55">
        <f>Таблица624[[#This Row],[Коэфициент стоимости]]*Таблица624[[#This Row],[Розничная цена KRW]]</f>
        <v>1180</v>
      </c>
      <c r="I647" s="17" t="str">
        <f>IF($H$1="","Введите курс",Таблица624[[#This Row],[Оптовая цена KRW за 1шт]]/$H$1)</f>
        <v>Введите курс</v>
      </c>
      <c r="J647" s="48"/>
      <c r="K647" s="18">
        <f>Таблица624[[#This Row],[Заказ коробок ]]*Таблица624[[#This Row],[Кол-во шт в коробке]]</f>
        <v>0</v>
      </c>
      <c r="L647" s="54">
        <f>Таблица624[[#This Row],[Общее кол-во шт]]*Таблица624[[#This Row],[Оптовая цена KRW за 1шт]]</f>
        <v>0</v>
      </c>
      <c r="M647" s="19" t="str">
        <f>IFERROR(Таблица624[[#This Row],[Общее кол-во шт]]*Таблица624[[#This Row],[Оптовая цена USD за 1шт]],"")</f>
        <v/>
      </c>
      <c r="N647" s="49"/>
    </row>
    <row r="648" spans="1:14" ht="22.5" customHeight="1">
      <c r="A648" s="44" t="s">
        <v>11334</v>
      </c>
      <c r="B648" s="14">
        <v>8809612856454</v>
      </c>
      <c r="C648" s="50" t="s">
        <v>11335</v>
      </c>
      <c r="D648" s="46" t="s">
        <v>11336</v>
      </c>
      <c r="E648" s="16">
        <v>3000</v>
      </c>
      <c r="F648" s="15">
        <v>0.59</v>
      </c>
      <c r="G648" s="47">
        <v>100</v>
      </c>
      <c r="H648" s="55">
        <f>Таблица624[[#This Row],[Коэфициент стоимости]]*Таблица624[[#This Row],[Розничная цена KRW]]</f>
        <v>1770</v>
      </c>
      <c r="I648" s="17" t="str">
        <f>IF($H$1="","Введите курс",Таблица624[[#This Row],[Оптовая цена KRW за 1шт]]/$H$1)</f>
        <v>Введите курс</v>
      </c>
      <c r="J648" s="48"/>
      <c r="K648" s="18">
        <f>Таблица624[[#This Row],[Заказ коробок ]]*Таблица624[[#This Row],[Кол-во шт в коробке]]</f>
        <v>0</v>
      </c>
      <c r="L648" s="54">
        <f>Таблица624[[#This Row],[Общее кол-во шт]]*Таблица624[[#This Row],[Оптовая цена KRW за 1шт]]</f>
        <v>0</v>
      </c>
      <c r="M648" s="19" t="str">
        <f>IFERROR(Таблица624[[#This Row],[Общее кол-во шт]]*Таблица624[[#This Row],[Оптовая цена USD за 1шт]],"")</f>
        <v/>
      </c>
      <c r="N648" s="49"/>
    </row>
    <row r="649" spans="1:14" ht="22.5" customHeight="1">
      <c r="A649" s="44" t="s">
        <v>11337</v>
      </c>
      <c r="B649" s="14">
        <v>8809612856461</v>
      </c>
      <c r="C649" s="50" t="s">
        <v>11338</v>
      </c>
      <c r="D649" s="46" t="s">
        <v>11339</v>
      </c>
      <c r="E649" s="16">
        <v>3500</v>
      </c>
      <c r="F649" s="15">
        <v>0.59</v>
      </c>
      <c r="G649" s="47">
        <v>60</v>
      </c>
      <c r="H649" s="55">
        <f>Таблица624[[#This Row],[Коэфициент стоимости]]*Таблица624[[#This Row],[Розничная цена KRW]]</f>
        <v>2065</v>
      </c>
      <c r="I649" s="17" t="str">
        <f>IF($H$1="","Введите курс",Таблица624[[#This Row],[Оптовая цена KRW за 1шт]]/$H$1)</f>
        <v>Введите курс</v>
      </c>
      <c r="J649" s="48"/>
      <c r="K649" s="18">
        <f>Таблица624[[#This Row],[Заказ коробок ]]*Таблица624[[#This Row],[Кол-во шт в коробке]]</f>
        <v>0</v>
      </c>
      <c r="L649" s="54">
        <f>Таблица624[[#This Row],[Общее кол-во шт]]*Таблица624[[#This Row],[Оптовая цена KRW за 1шт]]</f>
        <v>0</v>
      </c>
      <c r="M649" s="19" t="str">
        <f>IFERROR(Таблица624[[#This Row],[Общее кол-во шт]]*Таблица624[[#This Row],[Оптовая цена USD за 1шт]],"")</f>
        <v/>
      </c>
      <c r="N649" s="49"/>
    </row>
    <row r="650" spans="1:14" ht="22.5" customHeight="1">
      <c r="A650" s="44" t="s">
        <v>11340</v>
      </c>
      <c r="B650" s="14">
        <v>8809612858175</v>
      </c>
      <c r="C650" s="50" t="s">
        <v>11341</v>
      </c>
      <c r="D650" s="46" t="s">
        <v>11342</v>
      </c>
      <c r="E650" s="16">
        <v>2000</v>
      </c>
      <c r="F650" s="15">
        <v>0.59</v>
      </c>
      <c r="G650" s="47">
        <v>40</v>
      </c>
      <c r="H650" s="55">
        <f>Таблица624[[#This Row],[Коэфициент стоимости]]*Таблица624[[#This Row],[Розничная цена KRW]]</f>
        <v>1180</v>
      </c>
      <c r="I650" s="17" t="str">
        <f>IF($H$1="","Введите курс",Таблица624[[#This Row],[Оптовая цена KRW за 1шт]]/$H$1)</f>
        <v>Введите курс</v>
      </c>
      <c r="J650" s="48"/>
      <c r="K650" s="18">
        <f>Таблица624[[#This Row],[Заказ коробок ]]*Таблица624[[#This Row],[Кол-во шт в коробке]]</f>
        <v>0</v>
      </c>
      <c r="L650" s="54">
        <f>Таблица624[[#This Row],[Общее кол-во шт]]*Таблица624[[#This Row],[Оптовая цена KRW за 1шт]]</f>
        <v>0</v>
      </c>
      <c r="M650" s="19" t="str">
        <f>IFERROR(Таблица624[[#This Row],[Общее кол-во шт]]*Таблица624[[#This Row],[Оптовая цена USD за 1шт]],"")</f>
        <v/>
      </c>
      <c r="N650" s="49"/>
    </row>
    <row r="651" spans="1:14" ht="22.5" customHeight="1">
      <c r="A651" s="44" t="s">
        <v>11343</v>
      </c>
      <c r="B651" s="14">
        <v>8809612858182</v>
      </c>
      <c r="C651" s="50" t="s">
        <v>11344</v>
      </c>
      <c r="D651" s="46" t="s">
        <v>11345</v>
      </c>
      <c r="E651" s="16">
        <v>1500</v>
      </c>
      <c r="F651" s="15">
        <v>0.59</v>
      </c>
      <c r="G651" s="47">
        <v>300</v>
      </c>
      <c r="H651" s="55">
        <f>Таблица624[[#This Row],[Коэфициент стоимости]]*Таблица624[[#This Row],[Розничная цена KRW]]</f>
        <v>885</v>
      </c>
      <c r="I651" s="17" t="str">
        <f>IF($H$1="","Введите курс",Таблица624[[#This Row],[Оптовая цена KRW за 1шт]]/$H$1)</f>
        <v>Введите курс</v>
      </c>
      <c r="J651" s="48"/>
      <c r="K651" s="18">
        <f>Таблица624[[#This Row],[Заказ коробок ]]*Таблица624[[#This Row],[Кол-во шт в коробке]]</f>
        <v>0</v>
      </c>
      <c r="L651" s="54">
        <f>Таблица624[[#This Row],[Общее кол-во шт]]*Таблица624[[#This Row],[Оптовая цена KRW за 1шт]]</f>
        <v>0</v>
      </c>
      <c r="M651" s="19" t="str">
        <f>IFERROR(Таблица624[[#This Row],[Общее кол-во шт]]*Таблица624[[#This Row],[Оптовая цена USD за 1шт]],"")</f>
        <v/>
      </c>
      <c r="N651" s="49"/>
    </row>
    <row r="652" spans="1:14" ht="22.5" customHeight="1">
      <c r="A652" s="44" t="s">
        <v>11346</v>
      </c>
      <c r="B652" s="14">
        <v>8809612858212</v>
      </c>
      <c r="C652" s="50" t="s">
        <v>11347</v>
      </c>
      <c r="D652" s="46" t="s">
        <v>11348</v>
      </c>
      <c r="E652" s="16">
        <v>3000</v>
      </c>
      <c r="F652" s="15">
        <v>0.59</v>
      </c>
      <c r="G652" s="47">
        <v>1000</v>
      </c>
      <c r="H652" s="55">
        <f>Таблица624[[#This Row],[Коэфициент стоимости]]*Таблица624[[#This Row],[Розничная цена KRW]]</f>
        <v>1770</v>
      </c>
      <c r="I652" s="17" t="str">
        <f>IF($H$1="","Введите курс",Таблица624[[#This Row],[Оптовая цена KRW за 1шт]]/$H$1)</f>
        <v>Введите курс</v>
      </c>
      <c r="J652" s="48"/>
      <c r="K652" s="18">
        <f>Таблица624[[#This Row],[Заказ коробок ]]*Таблица624[[#This Row],[Кол-во шт в коробке]]</f>
        <v>0</v>
      </c>
      <c r="L652" s="54">
        <f>Таблица624[[#This Row],[Общее кол-во шт]]*Таблица624[[#This Row],[Оптовая цена KRW за 1шт]]</f>
        <v>0</v>
      </c>
      <c r="M652" s="19" t="str">
        <f>IFERROR(Таблица624[[#This Row],[Общее кол-во шт]]*Таблица624[[#This Row],[Оптовая цена USD за 1шт]],"")</f>
        <v/>
      </c>
      <c r="N652" s="49"/>
    </row>
    <row r="653" spans="1:14" ht="22.5" customHeight="1">
      <c r="A653" s="44" t="s">
        <v>11349</v>
      </c>
      <c r="B653" s="14">
        <v>8809612858458</v>
      </c>
      <c r="C653" s="50" t="s">
        <v>11350</v>
      </c>
      <c r="D653" s="46" t="s">
        <v>11351</v>
      </c>
      <c r="E653" s="16">
        <v>15000</v>
      </c>
      <c r="F653" s="15">
        <v>0.59</v>
      </c>
      <c r="G653" s="47">
        <v>100</v>
      </c>
      <c r="H653" s="55">
        <f>Таблица624[[#This Row],[Коэфициент стоимости]]*Таблица624[[#This Row],[Розничная цена KRW]]</f>
        <v>8850</v>
      </c>
      <c r="I653" s="17" t="str">
        <f>IF($H$1="","Введите курс",Таблица624[[#This Row],[Оптовая цена KRW за 1шт]]/$H$1)</f>
        <v>Введите курс</v>
      </c>
      <c r="J653" s="48"/>
      <c r="K653" s="18">
        <f>Таблица624[[#This Row],[Заказ коробок ]]*Таблица624[[#This Row],[Кол-во шт в коробке]]</f>
        <v>0</v>
      </c>
      <c r="L653" s="54">
        <f>Таблица624[[#This Row],[Общее кол-во шт]]*Таблица624[[#This Row],[Оптовая цена KRW за 1шт]]</f>
        <v>0</v>
      </c>
      <c r="M653" s="19" t="str">
        <f>IFERROR(Таблица624[[#This Row],[Общее кол-во шт]]*Таблица624[[#This Row],[Оптовая цена USD за 1шт]],"")</f>
        <v/>
      </c>
      <c r="N653" s="49"/>
    </row>
    <row r="654" spans="1:14" ht="22.5" customHeight="1">
      <c r="A654" s="44" t="s">
        <v>11352</v>
      </c>
      <c r="B654" s="14">
        <v>8809612858502</v>
      </c>
      <c r="C654" s="50" t="s">
        <v>11353</v>
      </c>
      <c r="D654" s="46" t="s">
        <v>11354</v>
      </c>
      <c r="E654" s="16">
        <v>3500</v>
      </c>
      <c r="F654" s="15">
        <v>0.59</v>
      </c>
      <c r="G654" s="47">
        <v>350</v>
      </c>
      <c r="H654" s="55">
        <f>Таблица624[[#This Row],[Коэфициент стоимости]]*Таблица624[[#This Row],[Розничная цена KRW]]</f>
        <v>2065</v>
      </c>
      <c r="I654" s="17" t="str">
        <f>IF($H$1="","Введите курс",Таблица624[[#This Row],[Оптовая цена KRW за 1шт]]/$H$1)</f>
        <v>Введите курс</v>
      </c>
      <c r="J654" s="48"/>
      <c r="K654" s="18">
        <f>Таблица624[[#This Row],[Заказ коробок ]]*Таблица624[[#This Row],[Кол-во шт в коробке]]</f>
        <v>0</v>
      </c>
      <c r="L654" s="54">
        <f>Таблица624[[#This Row],[Общее кол-во шт]]*Таблица624[[#This Row],[Оптовая цена KRW за 1шт]]</f>
        <v>0</v>
      </c>
      <c r="M654" s="19" t="str">
        <f>IFERROR(Таблица624[[#This Row],[Общее кол-во шт]]*Таблица624[[#This Row],[Оптовая цена USD за 1шт]],"")</f>
        <v/>
      </c>
      <c r="N654" s="49"/>
    </row>
    <row r="655" spans="1:14" ht="22.5" customHeight="1">
      <c r="A655" s="44" t="s">
        <v>11355</v>
      </c>
      <c r="B655" s="14">
        <v>8809516805022</v>
      </c>
      <c r="C655" s="50" t="s">
        <v>11356</v>
      </c>
      <c r="D655" s="46" t="s">
        <v>11357</v>
      </c>
      <c r="E655" s="16">
        <v>11000</v>
      </c>
      <c r="F655" s="15">
        <v>0.59</v>
      </c>
      <c r="G655" s="47">
        <v>150</v>
      </c>
      <c r="H655" s="55">
        <f>Таблица624[[#This Row],[Коэфициент стоимости]]*Таблица624[[#This Row],[Розничная цена KRW]]</f>
        <v>6490</v>
      </c>
      <c r="I655" s="17" t="str">
        <f>IF($H$1="","Введите курс",Таблица624[[#This Row],[Оптовая цена KRW за 1шт]]/$H$1)</f>
        <v>Введите курс</v>
      </c>
      <c r="J655" s="48"/>
      <c r="K655" s="18">
        <f>Таблица624[[#This Row],[Заказ коробок ]]*Таблица624[[#This Row],[Кол-во шт в коробке]]</f>
        <v>0</v>
      </c>
      <c r="L655" s="54">
        <f>Таблица624[[#This Row],[Общее кол-во шт]]*Таблица624[[#This Row],[Оптовая цена KRW за 1шт]]</f>
        <v>0</v>
      </c>
      <c r="M655" s="19" t="str">
        <f>IFERROR(Таблица624[[#This Row],[Общее кол-во шт]]*Таблица624[[#This Row],[Оптовая цена USD за 1шт]],"")</f>
        <v/>
      </c>
      <c r="N655" s="49"/>
    </row>
    <row r="656" spans="1:14" ht="22.5" customHeight="1">
      <c r="A656" s="44" t="s">
        <v>11358</v>
      </c>
      <c r="B656" s="14">
        <v>8809516805046</v>
      </c>
      <c r="C656" s="50" t="s">
        <v>11359</v>
      </c>
      <c r="D656" s="46" t="s">
        <v>11360</v>
      </c>
      <c r="E656" s="16">
        <v>15000</v>
      </c>
      <c r="F656" s="15">
        <v>0.59</v>
      </c>
      <c r="G656" s="47">
        <v>120</v>
      </c>
      <c r="H656" s="55">
        <f>Таблица624[[#This Row],[Коэфициент стоимости]]*Таблица624[[#This Row],[Розничная цена KRW]]</f>
        <v>8850</v>
      </c>
      <c r="I656" s="17" t="str">
        <f>IF($H$1="","Введите курс",Таблица624[[#This Row],[Оптовая цена KRW за 1шт]]/$H$1)</f>
        <v>Введите курс</v>
      </c>
      <c r="J656" s="48"/>
      <c r="K656" s="18">
        <f>Таблица624[[#This Row],[Заказ коробок ]]*Таблица624[[#This Row],[Кол-во шт в коробке]]</f>
        <v>0</v>
      </c>
      <c r="L656" s="54">
        <f>Таблица624[[#This Row],[Общее кол-во шт]]*Таблица624[[#This Row],[Оптовая цена KRW за 1шт]]</f>
        <v>0</v>
      </c>
      <c r="M656" s="19" t="str">
        <f>IFERROR(Таблица624[[#This Row],[Общее кол-во шт]]*Таблица624[[#This Row],[Оптовая цена USD за 1шт]],"")</f>
        <v/>
      </c>
      <c r="N656" s="49"/>
    </row>
    <row r="657" spans="1:14" ht="22.5" customHeight="1">
      <c r="A657" s="44" t="s">
        <v>11361</v>
      </c>
      <c r="B657" s="14">
        <v>8809516805091</v>
      </c>
      <c r="C657" s="50" t="s">
        <v>11362</v>
      </c>
      <c r="D657" s="46" t="s">
        <v>11363</v>
      </c>
      <c r="E657" s="16">
        <v>4000</v>
      </c>
      <c r="F657" s="15">
        <v>0.59</v>
      </c>
      <c r="G657" s="47">
        <v>350</v>
      </c>
      <c r="H657" s="55">
        <f>Таблица624[[#This Row],[Коэфициент стоимости]]*Таблица624[[#This Row],[Розничная цена KRW]]</f>
        <v>2360</v>
      </c>
      <c r="I657" s="17" t="str">
        <f>IF($H$1="","Введите курс",Таблица624[[#This Row],[Оптовая цена KRW за 1шт]]/$H$1)</f>
        <v>Введите курс</v>
      </c>
      <c r="J657" s="48"/>
      <c r="K657" s="18">
        <f>Таблица624[[#This Row],[Заказ коробок ]]*Таблица624[[#This Row],[Кол-во шт в коробке]]</f>
        <v>0</v>
      </c>
      <c r="L657" s="54">
        <f>Таблица624[[#This Row],[Общее кол-во шт]]*Таблица624[[#This Row],[Оптовая цена KRW за 1шт]]</f>
        <v>0</v>
      </c>
      <c r="M657" s="19" t="str">
        <f>IFERROR(Таблица624[[#This Row],[Общее кол-во шт]]*Таблица624[[#This Row],[Оптовая цена USD за 1шт]],"")</f>
        <v/>
      </c>
      <c r="N657" s="49"/>
    </row>
    <row r="658" spans="1:14" ht="22.5" customHeight="1">
      <c r="A658" s="44" t="s">
        <v>11364</v>
      </c>
      <c r="B658" s="14">
        <v>8806173565429</v>
      </c>
      <c r="C658" s="50" t="s">
        <v>11365</v>
      </c>
      <c r="D658" s="46" t="s">
        <v>11366</v>
      </c>
      <c r="E658" s="16">
        <v>8000</v>
      </c>
      <c r="F658" s="15">
        <v>0.59</v>
      </c>
      <c r="G658" s="47">
        <v>180</v>
      </c>
      <c r="H658" s="55">
        <f>Таблица624[[#This Row],[Коэфициент стоимости]]*Таблица624[[#This Row],[Розничная цена KRW]]</f>
        <v>4720</v>
      </c>
      <c r="I658" s="17" t="str">
        <f>IF($H$1="","Введите курс",Таблица624[[#This Row],[Оптовая цена KRW за 1шт]]/$H$1)</f>
        <v>Введите курс</v>
      </c>
      <c r="J658" s="48"/>
      <c r="K658" s="18">
        <f>Таблица624[[#This Row],[Заказ коробок ]]*Таблица624[[#This Row],[Кол-во шт в коробке]]</f>
        <v>0</v>
      </c>
      <c r="L658" s="54">
        <f>Таблица624[[#This Row],[Общее кол-во шт]]*Таблица624[[#This Row],[Оптовая цена KRW за 1шт]]</f>
        <v>0</v>
      </c>
      <c r="M658" s="19" t="str">
        <f>IFERROR(Таблица624[[#This Row],[Общее кол-во шт]]*Таблица624[[#This Row],[Оптовая цена USD за 1шт]],"")</f>
        <v/>
      </c>
      <c r="N658" s="49"/>
    </row>
    <row r="659" spans="1:14" ht="22.5" customHeight="1">
      <c r="A659" s="44" t="s">
        <v>11367</v>
      </c>
      <c r="B659" s="14">
        <v>8806173569823</v>
      </c>
      <c r="C659" s="50" t="s">
        <v>11368</v>
      </c>
      <c r="D659" s="46" t="s">
        <v>11369</v>
      </c>
      <c r="E659" s="16">
        <v>15000</v>
      </c>
      <c r="F659" s="15">
        <v>0.59</v>
      </c>
      <c r="G659" s="47">
        <v>60</v>
      </c>
      <c r="H659" s="55">
        <f>Таблица624[[#This Row],[Коэфициент стоимости]]*Таблица624[[#This Row],[Розничная цена KRW]]</f>
        <v>8850</v>
      </c>
      <c r="I659" s="17" t="str">
        <f>IF($H$1="","Введите курс",Таблица624[[#This Row],[Оптовая цена KRW за 1шт]]/$H$1)</f>
        <v>Введите курс</v>
      </c>
      <c r="J659" s="48"/>
      <c r="K659" s="18">
        <f>Таблица624[[#This Row],[Заказ коробок ]]*Таблица624[[#This Row],[Кол-во шт в коробке]]</f>
        <v>0</v>
      </c>
      <c r="L659" s="54">
        <f>Таблица624[[#This Row],[Общее кол-во шт]]*Таблица624[[#This Row],[Оптовая цена KRW за 1шт]]</f>
        <v>0</v>
      </c>
      <c r="M659" s="19" t="str">
        <f>IFERROR(Таблица624[[#This Row],[Общее кол-во шт]]*Таблица624[[#This Row],[Оптовая цена USD за 1шт]],"")</f>
        <v/>
      </c>
      <c r="N659" s="49"/>
    </row>
    <row r="660" spans="1:14" ht="22.5" customHeight="1">
      <c r="A660" s="44" t="s">
        <v>11370</v>
      </c>
      <c r="B660" s="14">
        <v>8809612856355</v>
      </c>
      <c r="C660" s="50" t="s">
        <v>11371</v>
      </c>
      <c r="D660" s="46" t="s">
        <v>11372</v>
      </c>
      <c r="E660" s="16">
        <v>15000</v>
      </c>
      <c r="F660" s="15">
        <v>0.59</v>
      </c>
      <c r="G660" s="47">
        <v>60</v>
      </c>
      <c r="H660" s="55">
        <f>Таблица624[[#This Row],[Коэфициент стоимости]]*Таблица624[[#This Row],[Розничная цена KRW]]</f>
        <v>8850</v>
      </c>
      <c r="I660" s="17" t="str">
        <f>IF($H$1="","Введите курс",Таблица624[[#This Row],[Оптовая цена KRW за 1шт]]/$H$1)</f>
        <v>Введите курс</v>
      </c>
      <c r="J660" s="48"/>
      <c r="K660" s="18">
        <f>Таблица624[[#This Row],[Заказ коробок ]]*Таблица624[[#This Row],[Кол-во шт в коробке]]</f>
        <v>0</v>
      </c>
      <c r="L660" s="54">
        <f>Таблица624[[#This Row],[Общее кол-во шт]]*Таблица624[[#This Row],[Оптовая цена KRW за 1шт]]</f>
        <v>0</v>
      </c>
      <c r="M660" s="19" t="str">
        <f>IFERROR(Таблица624[[#This Row],[Общее кол-во шт]]*Таблица624[[#This Row],[Оптовая цена USD за 1шт]],"")</f>
        <v/>
      </c>
      <c r="N660" s="49"/>
    </row>
    <row r="661" spans="1:14" ht="22.5" customHeight="1">
      <c r="A661" s="44" t="s">
        <v>11373</v>
      </c>
      <c r="B661" s="14">
        <v>8809612858236</v>
      </c>
      <c r="C661" s="50" t="s">
        <v>11374</v>
      </c>
      <c r="D661" s="46" t="s">
        <v>11375</v>
      </c>
      <c r="E661" s="16">
        <v>4000</v>
      </c>
      <c r="F661" s="15">
        <v>0.59</v>
      </c>
      <c r="G661" s="47">
        <v>600</v>
      </c>
      <c r="H661" s="55">
        <f>Таблица624[[#This Row],[Коэфициент стоимости]]*Таблица624[[#This Row],[Розничная цена KRW]]</f>
        <v>2360</v>
      </c>
      <c r="I661" s="17" t="str">
        <f>IF($H$1="","Введите курс",Таблица624[[#This Row],[Оптовая цена KRW за 1шт]]/$H$1)</f>
        <v>Введите курс</v>
      </c>
      <c r="J661" s="48"/>
      <c r="K661" s="18">
        <f>Таблица624[[#This Row],[Заказ коробок ]]*Таблица624[[#This Row],[Кол-во шт в коробке]]</f>
        <v>0</v>
      </c>
      <c r="L661" s="54">
        <f>Таблица624[[#This Row],[Общее кол-во шт]]*Таблица624[[#This Row],[Оптовая цена KRW за 1шт]]</f>
        <v>0</v>
      </c>
      <c r="M661" s="19" t="str">
        <f>IFERROR(Таблица624[[#This Row],[Общее кол-во шт]]*Таблица624[[#This Row],[Оптовая цена USD за 1шт]],"")</f>
        <v/>
      </c>
      <c r="N661" s="49"/>
    </row>
    <row r="662" spans="1:14" ht="22.5" customHeight="1">
      <c r="A662" s="44" t="s">
        <v>11376</v>
      </c>
      <c r="B662" s="14">
        <v>8809612858359</v>
      </c>
      <c r="C662" s="50" t="s">
        <v>11377</v>
      </c>
      <c r="D662" s="46" t="s">
        <v>11378</v>
      </c>
      <c r="E662" s="16">
        <v>5500</v>
      </c>
      <c r="F662" s="15">
        <v>0.59</v>
      </c>
      <c r="G662" s="47">
        <v>350</v>
      </c>
      <c r="H662" s="55">
        <f>Таблица624[[#This Row],[Коэфициент стоимости]]*Таблица624[[#This Row],[Розничная цена KRW]]</f>
        <v>3245</v>
      </c>
      <c r="I662" s="17" t="str">
        <f>IF($H$1="","Введите курс",Таблица624[[#This Row],[Оптовая цена KRW за 1шт]]/$H$1)</f>
        <v>Введите курс</v>
      </c>
      <c r="J662" s="48"/>
      <c r="K662" s="18">
        <f>Таблица624[[#This Row],[Заказ коробок ]]*Таблица624[[#This Row],[Кол-во шт в коробке]]</f>
        <v>0</v>
      </c>
      <c r="L662" s="54">
        <f>Таблица624[[#This Row],[Общее кол-во шт]]*Таблица624[[#This Row],[Оптовая цена KRW за 1шт]]</f>
        <v>0</v>
      </c>
      <c r="M662" s="19" t="str">
        <f>IFERROR(Таблица624[[#This Row],[Общее кол-во шт]]*Таблица624[[#This Row],[Оптовая цена USD за 1шт]],"")</f>
        <v/>
      </c>
      <c r="N662" s="49"/>
    </row>
    <row r="663" spans="1:14" ht="22.5" customHeight="1">
      <c r="A663" s="44" t="s">
        <v>11379</v>
      </c>
      <c r="B663" s="14">
        <v>8809612858366</v>
      </c>
      <c r="C663" s="50" t="s">
        <v>11380</v>
      </c>
      <c r="D663" s="46" t="s">
        <v>11381</v>
      </c>
      <c r="E663" s="16">
        <v>5000</v>
      </c>
      <c r="F663" s="15">
        <v>0.59</v>
      </c>
      <c r="G663" s="47">
        <v>500</v>
      </c>
      <c r="H663" s="55">
        <f>Таблица624[[#This Row],[Коэфициент стоимости]]*Таблица624[[#This Row],[Розничная цена KRW]]</f>
        <v>2950</v>
      </c>
      <c r="I663" s="17" t="str">
        <f>IF($H$1="","Введите курс",Таблица624[[#This Row],[Оптовая цена KRW за 1шт]]/$H$1)</f>
        <v>Введите курс</v>
      </c>
      <c r="J663" s="48"/>
      <c r="K663" s="18">
        <f>Таблица624[[#This Row],[Заказ коробок ]]*Таблица624[[#This Row],[Кол-во шт в коробке]]</f>
        <v>0</v>
      </c>
      <c r="L663" s="54">
        <f>Таблица624[[#This Row],[Общее кол-во шт]]*Таблица624[[#This Row],[Оптовая цена KRW за 1шт]]</f>
        <v>0</v>
      </c>
      <c r="M663" s="19" t="str">
        <f>IFERROR(Таблица624[[#This Row],[Общее кол-во шт]]*Таблица624[[#This Row],[Оптовая цена USD за 1шт]],"")</f>
        <v/>
      </c>
      <c r="N663" s="49"/>
    </row>
    <row r="664" spans="1:14" ht="22.5" customHeight="1">
      <c r="A664" s="44" t="s">
        <v>11382</v>
      </c>
      <c r="B664" s="14">
        <v>8809612858373</v>
      </c>
      <c r="C664" s="50" t="s">
        <v>11383</v>
      </c>
      <c r="D664" s="46" t="s">
        <v>11384</v>
      </c>
      <c r="E664" s="16">
        <v>5000</v>
      </c>
      <c r="F664" s="15">
        <v>0.59</v>
      </c>
      <c r="G664" s="47">
        <v>350</v>
      </c>
      <c r="H664" s="55">
        <f>Таблица624[[#This Row],[Коэфициент стоимости]]*Таблица624[[#This Row],[Розничная цена KRW]]</f>
        <v>2950</v>
      </c>
      <c r="I664" s="17" t="str">
        <f>IF($H$1="","Введите курс",Таблица624[[#This Row],[Оптовая цена KRW за 1шт]]/$H$1)</f>
        <v>Введите курс</v>
      </c>
      <c r="J664" s="48"/>
      <c r="K664" s="18">
        <f>Таблица624[[#This Row],[Заказ коробок ]]*Таблица624[[#This Row],[Кол-во шт в коробке]]</f>
        <v>0</v>
      </c>
      <c r="L664" s="54">
        <f>Таблица624[[#This Row],[Общее кол-во шт]]*Таблица624[[#This Row],[Оптовая цена KRW за 1шт]]</f>
        <v>0</v>
      </c>
      <c r="M664" s="19" t="str">
        <f>IFERROR(Таблица624[[#This Row],[Общее кол-во шт]]*Таблица624[[#This Row],[Оптовая цена USD за 1шт]],"")</f>
        <v/>
      </c>
      <c r="N664" s="49"/>
    </row>
    <row r="665" spans="1:14" ht="22.5" customHeight="1">
      <c r="A665" s="44" t="s">
        <v>11385</v>
      </c>
      <c r="B665" s="14">
        <v>8809612858380</v>
      </c>
      <c r="C665" s="50" t="s">
        <v>11386</v>
      </c>
      <c r="D665" s="46" t="s">
        <v>11387</v>
      </c>
      <c r="E665" s="16">
        <v>5000</v>
      </c>
      <c r="F665" s="15">
        <v>0.59</v>
      </c>
      <c r="G665" s="47">
        <v>500</v>
      </c>
      <c r="H665" s="55">
        <f>Таблица624[[#This Row],[Коэфициент стоимости]]*Таблица624[[#This Row],[Розничная цена KRW]]</f>
        <v>2950</v>
      </c>
      <c r="I665" s="17" t="str">
        <f>IF($H$1="","Введите курс",Таблица624[[#This Row],[Оптовая цена KRW за 1шт]]/$H$1)</f>
        <v>Введите курс</v>
      </c>
      <c r="J665" s="48"/>
      <c r="K665" s="18">
        <f>Таблица624[[#This Row],[Заказ коробок ]]*Таблица624[[#This Row],[Кол-во шт в коробке]]</f>
        <v>0</v>
      </c>
      <c r="L665" s="54">
        <f>Таблица624[[#This Row],[Общее кол-во шт]]*Таблица624[[#This Row],[Оптовая цена KRW за 1шт]]</f>
        <v>0</v>
      </c>
      <c r="M665" s="19" t="str">
        <f>IFERROR(Таблица624[[#This Row],[Общее кол-во шт]]*Таблица624[[#This Row],[Оптовая цена USD за 1шт]],"")</f>
        <v/>
      </c>
      <c r="N665" s="49"/>
    </row>
    <row r="666" spans="1:14" ht="22.5" customHeight="1">
      <c r="A666" s="44" t="s">
        <v>11388</v>
      </c>
      <c r="B666" s="14">
        <v>8809612858397</v>
      </c>
      <c r="C666" s="50" t="s">
        <v>11389</v>
      </c>
      <c r="D666" s="46" t="s">
        <v>11390</v>
      </c>
      <c r="E666" s="16">
        <v>4500</v>
      </c>
      <c r="F666" s="15">
        <v>0.59</v>
      </c>
      <c r="G666" s="47">
        <v>350</v>
      </c>
      <c r="H666" s="55">
        <f>Таблица624[[#This Row],[Коэфициент стоимости]]*Таблица624[[#This Row],[Розничная цена KRW]]</f>
        <v>2655</v>
      </c>
      <c r="I666" s="17" t="str">
        <f>IF($H$1="","Введите курс",Таблица624[[#This Row],[Оптовая цена KRW за 1шт]]/$H$1)</f>
        <v>Введите курс</v>
      </c>
      <c r="J666" s="48"/>
      <c r="K666" s="18">
        <f>Таблица624[[#This Row],[Заказ коробок ]]*Таблица624[[#This Row],[Кол-во шт в коробке]]</f>
        <v>0</v>
      </c>
      <c r="L666" s="54">
        <f>Таблица624[[#This Row],[Общее кол-во шт]]*Таблица624[[#This Row],[Оптовая цена KRW за 1шт]]</f>
        <v>0</v>
      </c>
      <c r="M666" s="19" t="str">
        <f>IFERROR(Таблица624[[#This Row],[Общее кол-во шт]]*Таблица624[[#This Row],[Оптовая цена USD за 1шт]],"")</f>
        <v/>
      </c>
      <c r="N666" s="49"/>
    </row>
    <row r="667" spans="1:14" ht="22.5" customHeight="1">
      <c r="A667" s="44" t="s">
        <v>11391</v>
      </c>
      <c r="B667" s="14">
        <v>8809612858403</v>
      </c>
      <c r="C667" s="50" t="s">
        <v>11392</v>
      </c>
      <c r="D667" s="46" t="s">
        <v>11393</v>
      </c>
      <c r="E667" s="16">
        <v>4000</v>
      </c>
      <c r="F667" s="15">
        <v>0.59</v>
      </c>
      <c r="G667" s="47">
        <v>350</v>
      </c>
      <c r="H667" s="55">
        <f>Таблица624[[#This Row],[Коэфициент стоимости]]*Таблица624[[#This Row],[Розничная цена KRW]]</f>
        <v>2360</v>
      </c>
      <c r="I667" s="17" t="str">
        <f>IF($H$1="","Введите курс",Таблица624[[#This Row],[Оптовая цена KRW за 1шт]]/$H$1)</f>
        <v>Введите курс</v>
      </c>
      <c r="J667" s="48"/>
      <c r="K667" s="18">
        <f>Таблица624[[#This Row],[Заказ коробок ]]*Таблица624[[#This Row],[Кол-во шт в коробке]]</f>
        <v>0</v>
      </c>
      <c r="L667" s="54">
        <f>Таблица624[[#This Row],[Общее кол-во шт]]*Таблица624[[#This Row],[Оптовая цена KRW за 1шт]]</f>
        <v>0</v>
      </c>
      <c r="M667" s="19" t="str">
        <f>IFERROR(Таблица624[[#This Row],[Общее кол-во шт]]*Таблица624[[#This Row],[Оптовая цена USD за 1шт]],"")</f>
        <v/>
      </c>
      <c r="N667" s="49"/>
    </row>
    <row r="668" spans="1:14" ht="22.5" customHeight="1">
      <c r="A668" s="44" t="s">
        <v>11394</v>
      </c>
      <c r="B668" s="14">
        <v>8809612858410</v>
      </c>
      <c r="C668" s="50" t="s">
        <v>11395</v>
      </c>
      <c r="D668" s="46" t="s">
        <v>11396</v>
      </c>
      <c r="E668" s="16">
        <v>4000</v>
      </c>
      <c r="F668" s="15">
        <v>0.59</v>
      </c>
      <c r="G668" s="47">
        <v>350</v>
      </c>
      <c r="H668" s="55">
        <f>Таблица624[[#This Row],[Коэфициент стоимости]]*Таблица624[[#This Row],[Розничная цена KRW]]</f>
        <v>2360</v>
      </c>
      <c r="I668" s="17" t="str">
        <f>IF($H$1="","Введите курс",Таблица624[[#This Row],[Оптовая цена KRW за 1шт]]/$H$1)</f>
        <v>Введите курс</v>
      </c>
      <c r="J668" s="48"/>
      <c r="K668" s="18">
        <f>Таблица624[[#This Row],[Заказ коробок ]]*Таблица624[[#This Row],[Кол-во шт в коробке]]</f>
        <v>0</v>
      </c>
      <c r="L668" s="54">
        <f>Таблица624[[#This Row],[Общее кол-во шт]]*Таблица624[[#This Row],[Оптовая цена KRW за 1шт]]</f>
        <v>0</v>
      </c>
      <c r="M668" s="19" t="str">
        <f>IFERROR(Таблица624[[#This Row],[Общее кол-во шт]]*Таблица624[[#This Row],[Оптовая цена USD за 1шт]],"")</f>
        <v/>
      </c>
      <c r="N668" s="49"/>
    </row>
    <row r="669" spans="1:14" ht="22.5" customHeight="1">
      <c r="A669" s="44" t="s">
        <v>11397</v>
      </c>
      <c r="B669" s="14">
        <v>8809612858427</v>
      </c>
      <c r="C669" s="50" t="s">
        <v>11398</v>
      </c>
      <c r="D669" s="46" t="s">
        <v>11399</v>
      </c>
      <c r="E669" s="16">
        <v>4000</v>
      </c>
      <c r="F669" s="15">
        <v>0.59</v>
      </c>
      <c r="G669" s="47">
        <v>350</v>
      </c>
      <c r="H669" s="55">
        <f>Таблица624[[#This Row],[Коэфициент стоимости]]*Таблица624[[#This Row],[Розничная цена KRW]]</f>
        <v>2360</v>
      </c>
      <c r="I669" s="17" t="str">
        <f>IF($H$1="","Введите курс",Таблица624[[#This Row],[Оптовая цена KRW за 1шт]]/$H$1)</f>
        <v>Введите курс</v>
      </c>
      <c r="J669" s="48"/>
      <c r="K669" s="18">
        <f>Таблица624[[#This Row],[Заказ коробок ]]*Таблица624[[#This Row],[Кол-во шт в коробке]]</f>
        <v>0</v>
      </c>
      <c r="L669" s="54">
        <f>Таблица624[[#This Row],[Общее кол-во шт]]*Таблица624[[#This Row],[Оптовая цена KRW за 1шт]]</f>
        <v>0</v>
      </c>
      <c r="M669" s="19" t="str">
        <f>IFERROR(Таблица624[[#This Row],[Общее кол-во шт]]*Таблица624[[#This Row],[Оптовая цена USD за 1шт]],"")</f>
        <v/>
      </c>
      <c r="N669" s="49"/>
    </row>
    <row r="670" spans="1:14" ht="22.5" customHeight="1">
      <c r="A670" s="44" t="s">
        <v>11400</v>
      </c>
      <c r="B670" s="14">
        <v>8809612858434</v>
      </c>
      <c r="C670" s="50" t="s">
        <v>11401</v>
      </c>
      <c r="D670" s="46" t="s">
        <v>11402</v>
      </c>
      <c r="E670" s="16">
        <v>1500</v>
      </c>
      <c r="F670" s="15">
        <v>0.59</v>
      </c>
      <c r="G670" s="47">
        <v>1000</v>
      </c>
      <c r="H670" s="55">
        <f>Таблица624[[#This Row],[Коэфициент стоимости]]*Таблица624[[#This Row],[Розничная цена KRW]]</f>
        <v>885</v>
      </c>
      <c r="I670" s="17" t="str">
        <f>IF($H$1="","Введите курс",Таблица624[[#This Row],[Оптовая цена KRW за 1шт]]/$H$1)</f>
        <v>Введите курс</v>
      </c>
      <c r="J670" s="48"/>
      <c r="K670" s="18">
        <f>Таблица624[[#This Row],[Заказ коробок ]]*Таблица624[[#This Row],[Кол-во шт в коробке]]</f>
        <v>0</v>
      </c>
      <c r="L670" s="54">
        <f>Таблица624[[#This Row],[Общее кол-во шт]]*Таблица624[[#This Row],[Оптовая цена KRW за 1шт]]</f>
        <v>0</v>
      </c>
      <c r="M670" s="19" t="str">
        <f>IFERROR(Таблица624[[#This Row],[Общее кол-во шт]]*Таблица624[[#This Row],[Оптовая цена USD за 1шт]],"")</f>
        <v/>
      </c>
      <c r="N670" s="49"/>
    </row>
    <row r="671" spans="1:14" ht="22.5" customHeight="1">
      <c r="A671" s="44" t="s">
        <v>11403</v>
      </c>
      <c r="B671" s="14">
        <v>8809612858441</v>
      </c>
      <c r="C671" s="50" t="s">
        <v>11404</v>
      </c>
      <c r="D671" s="46" t="s">
        <v>11405</v>
      </c>
      <c r="E671" s="16">
        <v>4000</v>
      </c>
      <c r="F671" s="15">
        <v>0.59</v>
      </c>
      <c r="G671" s="47">
        <v>2000</v>
      </c>
      <c r="H671" s="55">
        <f>Таблица624[[#This Row],[Коэфициент стоимости]]*Таблица624[[#This Row],[Розничная цена KRW]]</f>
        <v>2360</v>
      </c>
      <c r="I671" s="17" t="str">
        <f>IF($H$1="","Введите курс",Таблица624[[#This Row],[Оптовая цена KRW за 1шт]]/$H$1)</f>
        <v>Введите курс</v>
      </c>
      <c r="J671" s="48"/>
      <c r="K671" s="18">
        <f>Таблица624[[#This Row],[Заказ коробок ]]*Таблица624[[#This Row],[Кол-во шт в коробке]]</f>
        <v>0</v>
      </c>
      <c r="L671" s="54">
        <f>Таблица624[[#This Row],[Общее кол-во шт]]*Таблица624[[#This Row],[Оптовая цена KRW за 1шт]]</f>
        <v>0</v>
      </c>
      <c r="M671" s="19" t="str">
        <f>IFERROR(Таблица624[[#This Row],[Общее кол-во шт]]*Таблица624[[#This Row],[Оптовая цена USD за 1шт]],"")</f>
        <v/>
      </c>
      <c r="N671" s="49"/>
    </row>
    <row r="672" spans="1:14" ht="22.5" customHeight="1">
      <c r="A672" s="44" t="s">
        <v>11406</v>
      </c>
      <c r="B672" s="14">
        <v>8809612858465</v>
      </c>
      <c r="C672" s="50" t="s">
        <v>11407</v>
      </c>
      <c r="D672" s="46" t="s">
        <v>11408</v>
      </c>
      <c r="E672" s="16">
        <v>15000</v>
      </c>
      <c r="F672" s="15">
        <v>0.59</v>
      </c>
      <c r="G672" s="47">
        <v>150</v>
      </c>
      <c r="H672" s="55">
        <f>Таблица624[[#This Row],[Коэфициент стоимости]]*Таблица624[[#This Row],[Розничная цена KRW]]</f>
        <v>8850</v>
      </c>
      <c r="I672" s="17" t="str">
        <f>IF($H$1="","Введите курс",Таблица624[[#This Row],[Оптовая цена KRW за 1шт]]/$H$1)</f>
        <v>Введите курс</v>
      </c>
      <c r="J672" s="48"/>
      <c r="K672" s="18">
        <f>Таблица624[[#This Row],[Заказ коробок ]]*Таблица624[[#This Row],[Кол-во шт в коробке]]</f>
        <v>0</v>
      </c>
      <c r="L672" s="54">
        <f>Таблица624[[#This Row],[Общее кол-во шт]]*Таблица624[[#This Row],[Оптовая цена KRW за 1шт]]</f>
        <v>0</v>
      </c>
      <c r="M672" s="19" t="str">
        <f>IFERROR(Таблица624[[#This Row],[Общее кол-во шт]]*Таблица624[[#This Row],[Оптовая цена USD за 1шт]],"")</f>
        <v/>
      </c>
      <c r="N672" s="49"/>
    </row>
    <row r="673" spans="1:14" ht="22.5" customHeight="1">
      <c r="A673" s="44" t="s">
        <v>11409</v>
      </c>
      <c r="B673" s="14">
        <v>8809612858472</v>
      </c>
      <c r="C673" s="50" t="s">
        <v>11410</v>
      </c>
      <c r="D673" s="46" t="s">
        <v>11411</v>
      </c>
      <c r="E673" s="16">
        <v>12000</v>
      </c>
      <c r="F673" s="15">
        <v>0.59</v>
      </c>
      <c r="G673" s="47">
        <v>120</v>
      </c>
      <c r="H673" s="55">
        <f>Таблица624[[#This Row],[Коэфициент стоимости]]*Таблица624[[#This Row],[Розничная цена KRW]]</f>
        <v>7080</v>
      </c>
      <c r="I673" s="17" t="str">
        <f>IF($H$1="","Введите курс",Таблица624[[#This Row],[Оптовая цена KRW за 1шт]]/$H$1)</f>
        <v>Введите курс</v>
      </c>
      <c r="J673" s="48"/>
      <c r="K673" s="18">
        <f>Таблица624[[#This Row],[Заказ коробок ]]*Таблица624[[#This Row],[Кол-во шт в коробке]]</f>
        <v>0</v>
      </c>
      <c r="L673" s="54">
        <f>Таблица624[[#This Row],[Общее кол-во шт]]*Таблица624[[#This Row],[Оптовая цена KRW за 1шт]]</f>
        <v>0</v>
      </c>
      <c r="M673" s="19" t="str">
        <f>IFERROR(Таблица624[[#This Row],[Общее кол-во шт]]*Таблица624[[#This Row],[Оптовая цена USD за 1шт]],"")</f>
        <v/>
      </c>
      <c r="N673" s="49"/>
    </row>
    <row r="674" spans="1:14" ht="22.5" customHeight="1">
      <c r="A674" s="44" t="s">
        <v>11412</v>
      </c>
      <c r="B674" s="14">
        <v>8809612858489</v>
      </c>
      <c r="C674" s="50" t="s">
        <v>11413</v>
      </c>
      <c r="D674" s="46" t="s">
        <v>11414</v>
      </c>
      <c r="E674" s="16">
        <v>8500</v>
      </c>
      <c r="F674" s="15">
        <v>0.59</v>
      </c>
      <c r="G674" s="47">
        <v>180</v>
      </c>
      <c r="H674" s="55">
        <f>Таблица624[[#This Row],[Коэфициент стоимости]]*Таблица624[[#This Row],[Розничная цена KRW]]</f>
        <v>5015</v>
      </c>
      <c r="I674" s="17" t="str">
        <f>IF($H$1="","Введите курс",Таблица624[[#This Row],[Оптовая цена KRW за 1шт]]/$H$1)</f>
        <v>Введите курс</v>
      </c>
      <c r="J674" s="48"/>
      <c r="K674" s="18">
        <f>Таблица624[[#This Row],[Заказ коробок ]]*Таблица624[[#This Row],[Кол-во шт в коробке]]</f>
        <v>0</v>
      </c>
      <c r="L674" s="54">
        <f>Таблица624[[#This Row],[Общее кол-во шт]]*Таблица624[[#This Row],[Оптовая цена KRW за 1шт]]</f>
        <v>0</v>
      </c>
      <c r="M674" s="19" t="str">
        <f>IFERROR(Таблица624[[#This Row],[Общее кол-во шт]]*Таблица624[[#This Row],[Оптовая цена USD за 1шт]],"")</f>
        <v/>
      </c>
      <c r="N674" s="49"/>
    </row>
    <row r="675" spans="1:14" ht="22.5" customHeight="1">
      <c r="A675" s="44" t="s">
        <v>11415</v>
      </c>
      <c r="B675" s="14">
        <v>8809612867443</v>
      </c>
      <c r="C675" s="50" t="s">
        <v>11416</v>
      </c>
      <c r="D675" s="46" t="s">
        <v>11417</v>
      </c>
      <c r="E675" s="16">
        <v>4000</v>
      </c>
      <c r="F675" s="15">
        <v>0.59</v>
      </c>
      <c r="G675" s="47">
        <v>350</v>
      </c>
      <c r="H675" s="55">
        <f>Таблица624[[#This Row],[Коэфициент стоимости]]*Таблица624[[#This Row],[Розничная цена KRW]]</f>
        <v>2360</v>
      </c>
      <c r="I675" s="17" t="str">
        <f>IF($H$1="","Введите курс",Таблица624[[#This Row],[Оптовая цена KRW за 1шт]]/$H$1)</f>
        <v>Введите курс</v>
      </c>
      <c r="J675" s="48"/>
      <c r="K675" s="18">
        <f>Таблица624[[#This Row],[Заказ коробок ]]*Таблица624[[#This Row],[Кол-во шт в коробке]]</f>
        <v>0</v>
      </c>
      <c r="L675" s="54">
        <f>Таблица624[[#This Row],[Общее кол-во шт]]*Таблица624[[#This Row],[Оптовая цена KRW за 1шт]]</f>
        <v>0</v>
      </c>
      <c r="M675" s="19" t="str">
        <f>IFERROR(Таблица624[[#This Row],[Общее кол-во шт]]*Таблица624[[#This Row],[Оптовая цена USD за 1шт]],"")</f>
        <v/>
      </c>
      <c r="N675" s="49"/>
    </row>
    <row r="676" spans="1:14" ht="22.5" customHeight="1">
      <c r="A676" s="44" t="s">
        <v>11418</v>
      </c>
      <c r="B676" s="14">
        <v>8809612858519</v>
      </c>
      <c r="C676" s="50" t="s">
        <v>11419</v>
      </c>
      <c r="D676" s="46" t="s">
        <v>11420</v>
      </c>
      <c r="E676" s="16">
        <v>2000</v>
      </c>
      <c r="F676" s="15">
        <v>0.59</v>
      </c>
      <c r="G676" s="47">
        <v>200</v>
      </c>
      <c r="H676" s="55">
        <f>Таблица624[[#This Row],[Коэфициент стоимости]]*Таблица624[[#This Row],[Розничная цена KRW]]</f>
        <v>1180</v>
      </c>
      <c r="I676" s="17" t="str">
        <f>IF($H$1="","Введите курс",Таблица624[[#This Row],[Оптовая цена KRW за 1шт]]/$H$1)</f>
        <v>Введите курс</v>
      </c>
      <c r="J676" s="48"/>
      <c r="K676" s="18">
        <f>Таблица624[[#This Row],[Заказ коробок ]]*Таблица624[[#This Row],[Кол-во шт в коробке]]</f>
        <v>0</v>
      </c>
      <c r="L676" s="54">
        <f>Таблица624[[#This Row],[Общее кол-во шт]]*Таблица624[[#This Row],[Оптовая цена KRW за 1шт]]</f>
        <v>0</v>
      </c>
      <c r="M676" s="19" t="str">
        <f>IFERROR(Таблица624[[#This Row],[Общее кол-во шт]]*Таблица624[[#This Row],[Оптовая цена USD за 1шт]],"")</f>
        <v/>
      </c>
      <c r="N676" s="49"/>
    </row>
    <row r="677" spans="1:14" ht="22.5" customHeight="1">
      <c r="A677" s="44" t="s">
        <v>11421</v>
      </c>
      <c r="B677" s="14">
        <v>8809612858526</v>
      </c>
      <c r="C677" s="50" t="s">
        <v>11422</v>
      </c>
      <c r="D677" s="46" t="s">
        <v>11423</v>
      </c>
      <c r="E677" s="16">
        <v>3300</v>
      </c>
      <c r="F677" s="15">
        <v>0.59</v>
      </c>
      <c r="G677" s="47">
        <v>160</v>
      </c>
      <c r="H677" s="55">
        <f>Таблица624[[#This Row],[Коэфициент стоимости]]*Таблица624[[#This Row],[Розничная цена KRW]]</f>
        <v>1947</v>
      </c>
      <c r="I677" s="17" t="str">
        <f>IF($H$1="","Введите курс",Таблица624[[#This Row],[Оптовая цена KRW за 1шт]]/$H$1)</f>
        <v>Введите курс</v>
      </c>
      <c r="J677" s="48"/>
      <c r="K677" s="18">
        <f>Таблица624[[#This Row],[Заказ коробок ]]*Таблица624[[#This Row],[Кол-во шт в коробке]]</f>
        <v>0</v>
      </c>
      <c r="L677" s="54">
        <f>Таблица624[[#This Row],[Общее кол-во шт]]*Таблица624[[#This Row],[Оптовая цена KRW за 1шт]]</f>
        <v>0</v>
      </c>
      <c r="M677" s="19" t="str">
        <f>IFERROR(Таблица624[[#This Row],[Общее кол-во шт]]*Таблица624[[#This Row],[Оптовая цена USD за 1шт]],"")</f>
        <v/>
      </c>
      <c r="N677" s="49"/>
    </row>
    <row r="678" spans="1:14" ht="22.5" customHeight="1">
      <c r="A678" s="44" t="s">
        <v>11424</v>
      </c>
      <c r="B678" s="14">
        <v>8809612870146</v>
      </c>
      <c r="C678" s="50" t="s">
        <v>11425</v>
      </c>
      <c r="D678" s="46" t="s">
        <v>11426</v>
      </c>
      <c r="E678" s="16">
        <v>6000</v>
      </c>
      <c r="F678" s="15">
        <v>0.59</v>
      </c>
      <c r="G678" s="47">
        <v>90</v>
      </c>
      <c r="H678" s="55">
        <f>Таблица624[[#This Row],[Коэфициент стоимости]]*Таблица624[[#This Row],[Розничная цена KRW]]</f>
        <v>3540</v>
      </c>
      <c r="I678" s="17" t="str">
        <f>IF($H$1="","Введите курс",Таблица624[[#This Row],[Оптовая цена KRW за 1шт]]/$H$1)</f>
        <v>Введите курс</v>
      </c>
      <c r="J678" s="48"/>
      <c r="K678" s="18">
        <f>Таблица624[[#This Row],[Заказ коробок ]]*Таблица624[[#This Row],[Кол-во шт в коробке]]</f>
        <v>0</v>
      </c>
      <c r="L678" s="54">
        <f>Таблица624[[#This Row],[Общее кол-во шт]]*Таблица624[[#This Row],[Оптовая цена KRW за 1шт]]</f>
        <v>0</v>
      </c>
      <c r="M678" s="19" t="str">
        <f>IFERROR(Таблица624[[#This Row],[Общее кол-во шт]]*Таблица624[[#This Row],[Оптовая цена USD за 1шт]],"")</f>
        <v/>
      </c>
      <c r="N678" s="49"/>
    </row>
    <row r="679" spans="1:14" ht="22.5" customHeight="1">
      <c r="A679" s="44" t="s">
        <v>11427</v>
      </c>
      <c r="B679" s="14">
        <v>8809612870153</v>
      </c>
      <c r="C679" s="50" t="s">
        <v>11428</v>
      </c>
      <c r="D679" s="46" t="s">
        <v>11429</v>
      </c>
      <c r="E679" s="16">
        <v>6000</v>
      </c>
      <c r="F679" s="15">
        <v>0.59</v>
      </c>
      <c r="G679" s="47">
        <v>90</v>
      </c>
      <c r="H679" s="55">
        <f>Таблица624[[#This Row],[Коэфициент стоимости]]*Таблица624[[#This Row],[Розничная цена KRW]]</f>
        <v>3540</v>
      </c>
      <c r="I679" s="17" t="str">
        <f>IF($H$1="","Введите курс",Таблица624[[#This Row],[Оптовая цена KRW за 1шт]]/$H$1)</f>
        <v>Введите курс</v>
      </c>
      <c r="J679" s="48"/>
      <c r="K679" s="18">
        <f>Таблица624[[#This Row],[Заказ коробок ]]*Таблица624[[#This Row],[Кол-во шт в коробке]]</f>
        <v>0</v>
      </c>
      <c r="L679" s="54">
        <f>Таблица624[[#This Row],[Общее кол-во шт]]*Таблица624[[#This Row],[Оптовая цена KRW за 1шт]]</f>
        <v>0</v>
      </c>
      <c r="M679" s="19" t="str">
        <f>IFERROR(Таблица624[[#This Row],[Общее кол-во шт]]*Таблица624[[#This Row],[Оптовая цена USD за 1шт]],"")</f>
        <v/>
      </c>
      <c r="N679" s="49"/>
    </row>
    <row r="680" spans="1:14" ht="22.5" customHeight="1">
      <c r="A680" s="44" t="s">
        <v>11430</v>
      </c>
      <c r="B680" s="14">
        <v>8809652906041</v>
      </c>
      <c r="C680" s="50" t="s">
        <v>11431</v>
      </c>
      <c r="D680" s="46" t="s">
        <v>11432</v>
      </c>
      <c r="E680" s="16">
        <v>5000</v>
      </c>
      <c r="F680" s="15">
        <v>0.59</v>
      </c>
      <c r="G680" s="47">
        <v>150</v>
      </c>
      <c r="H680" s="55">
        <f>Таблица624[[#This Row],[Коэфициент стоимости]]*Таблица624[[#This Row],[Розничная цена KRW]]</f>
        <v>2950</v>
      </c>
      <c r="I680" s="17" t="str">
        <f>IF($H$1="","Введите курс",Таблица624[[#This Row],[Оптовая цена KRW за 1шт]]/$H$1)</f>
        <v>Введите курс</v>
      </c>
      <c r="J680" s="48"/>
      <c r="K680" s="18">
        <f>Таблица624[[#This Row],[Заказ коробок ]]*Таблица624[[#This Row],[Кол-во шт в коробке]]</f>
        <v>0</v>
      </c>
      <c r="L680" s="54">
        <f>Таблица624[[#This Row],[Общее кол-во шт]]*Таблица624[[#This Row],[Оптовая цена KRW за 1шт]]</f>
        <v>0</v>
      </c>
      <c r="M680" s="19" t="str">
        <f>IFERROR(Таблица624[[#This Row],[Общее кол-во шт]]*Таблица624[[#This Row],[Оптовая цена USD за 1шт]],"")</f>
        <v/>
      </c>
      <c r="N680" s="49"/>
    </row>
    <row r="681" spans="1:14" ht="22.5" customHeight="1">
      <c r="A681" s="44" t="s">
        <v>11433</v>
      </c>
      <c r="B681" s="14">
        <v>8809612858106</v>
      </c>
      <c r="C681" s="50" t="s">
        <v>11434</v>
      </c>
      <c r="D681" s="46" t="s">
        <v>11435</v>
      </c>
      <c r="E681" s="16">
        <v>13000</v>
      </c>
      <c r="F681" s="15">
        <v>0.59</v>
      </c>
      <c r="G681" s="47">
        <v>150</v>
      </c>
      <c r="H681" s="55">
        <f>Таблица624[[#This Row],[Коэфициент стоимости]]*Таблица624[[#This Row],[Розничная цена KRW]]</f>
        <v>7670</v>
      </c>
      <c r="I681" s="17" t="str">
        <f>IF($H$1="","Введите курс",Таблица624[[#This Row],[Оптовая цена KRW за 1шт]]/$H$1)</f>
        <v>Введите курс</v>
      </c>
      <c r="J681" s="48"/>
      <c r="K681" s="18">
        <f>Таблица624[[#This Row],[Заказ коробок ]]*Таблица624[[#This Row],[Кол-во шт в коробке]]</f>
        <v>0</v>
      </c>
      <c r="L681" s="54">
        <f>Таблица624[[#This Row],[Общее кол-во шт]]*Таблица624[[#This Row],[Оптовая цена KRW за 1шт]]</f>
        <v>0</v>
      </c>
      <c r="M681" s="19" t="str">
        <f>IFERROR(Таблица624[[#This Row],[Общее кол-во шт]]*Таблица624[[#This Row],[Оптовая цена USD за 1шт]],"")</f>
        <v/>
      </c>
      <c r="N681" s="49"/>
    </row>
    <row r="682" spans="1:14" ht="22.5" customHeight="1">
      <c r="A682" s="44" t="s">
        <v>11436</v>
      </c>
      <c r="B682" s="14">
        <v>8806173531950</v>
      </c>
      <c r="C682" s="50" t="s">
        <v>11437</v>
      </c>
      <c r="D682" s="46" t="s">
        <v>11438</v>
      </c>
      <c r="E682" s="16">
        <v>1000</v>
      </c>
      <c r="F682" s="15">
        <v>0.59</v>
      </c>
      <c r="G682" s="47">
        <v>2000</v>
      </c>
      <c r="H682" s="55">
        <f>Таблица624[[#This Row],[Коэфициент стоимости]]*Таблица624[[#This Row],[Розничная цена KRW]]</f>
        <v>590</v>
      </c>
      <c r="I682" s="17" t="str">
        <f>IF($H$1="","Введите курс",Таблица624[[#This Row],[Оптовая цена KRW за 1шт]]/$H$1)</f>
        <v>Введите курс</v>
      </c>
      <c r="J682" s="48"/>
      <c r="K682" s="18">
        <f>Таблица624[[#This Row],[Заказ коробок ]]*Таблица624[[#This Row],[Кол-во шт в коробке]]</f>
        <v>0</v>
      </c>
      <c r="L682" s="54">
        <f>Таблица624[[#This Row],[Общее кол-во шт]]*Таблица624[[#This Row],[Оптовая цена KRW за 1шт]]</f>
        <v>0</v>
      </c>
      <c r="M682" s="19" t="str">
        <f>IFERROR(Таблица624[[#This Row],[Общее кол-во шт]]*Таблица624[[#This Row],[Оптовая цена USD за 1шт]],"")</f>
        <v/>
      </c>
      <c r="N682" s="49"/>
    </row>
    <row r="683" spans="1:14" ht="22.5" customHeight="1">
      <c r="A683" s="44" t="s">
        <v>11439</v>
      </c>
      <c r="B683" s="14">
        <v>8809612842532</v>
      </c>
      <c r="C683" s="50" t="s">
        <v>11440</v>
      </c>
      <c r="D683" s="46" t="s">
        <v>11441</v>
      </c>
      <c r="E683" s="16">
        <v>8000</v>
      </c>
      <c r="F683" s="15">
        <v>0.59</v>
      </c>
      <c r="G683" s="47">
        <v>96</v>
      </c>
      <c r="H683" s="55">
        <f>Таблица624[[#This Row],[Коэфициент стоимости]]*Таблица624[[#This Row],[Розничная цена KRW]]</f>
        <v>4720</v>
      </c>
      <c r="I683" s="17" t="str">
        <f>IF($H$1="","Введите курс",Таблица624[[#This Row],[Оптовая цена KRW за 1шт]]/$H$1)</f>
        <v>Введите курс</v>
      </c>
      <c r="J683" s="48"/>
      <c r="K683" s="18">
        <f>Таблица624[[#This Row],[Заказ коробок ]]*Таблица624[[#This Row],[Кол-во шт в коробке]]</f>
        <v>0</v>
      </c>
      <c r="L683" s="54">
        <f>Таблица624[[#This Row],[Общее кол-во шт]]*Таблица624[[#This Row],[Оптовая цена KRW за 1шт]]</f>
        <v>0</v>
      </c>
      <c r="M683" s="19" t="str">
        <f>IFERROR(Таблица624[[#This Row],[Общее кол-во шт]]*Таблица624[[#This Row],[Оптовая цена USD за 1шт]],"")</f>
        <v/>
      </c>
      <c r="N683" s="49"/>
    </row>
    <row r="684" spans="1:14" ht="22.5" customHeight="1">
      <c r="A684" s="44" t="s">
        <v>11442</v>
      </c>
      <c r="B684" s="14">
        <v>8809612857246</v>
      </c>
      <c r="C684" s="50" t="s">
        <v>11443</v>
      </c>
      <c r="D684" s="46" t="s">
        <v>11444</v>
      </c>
      <c r="E684" s="16">
        <v>2500</v>
      </c>
      <c r="F684" s="15">
        <v>0.59</v>
      </c>
      <c r="G684" s="47">
        <v>360</v>
      </c>
      <c r="H684" s="55">
        <f>Таблица624[[#This Row],[Коэфициент стоимости]]*Таблица624[[#This Row],[Розничная цена KRW]]</f>
        <v>1475</v>
      </c>
      <c r="I684" s="17" t="str">
        <f>IF($H$1="","Введите курс",Таблица624[[#This Row],[Оптовая цена KRW за 1шт]]/$H$1)</f>
        <v>Введите курс</v>
      </c>
      <c r="J684" s="48"/>
      <c r="K684" s="18">
        <f>Таблица624[[#This Row],[Заказ коробок ]]*Таблица624[[#This Row],[Кол-во шт в коробке]]</f>
        <v>0</v>
      </c>
      <c r="L684" s="54">
        <f>Таблица624[[#This Row],[Общее кол-во шт]]*Таблица624[[#This Row],[Оптовая цена KRW за 1шт]]</f>
        <v>0</v>
      </c>
      <c r="M684" s="19" t="str">
        <f>IFERROR(Таблица624[[#This Row],[Общее кол-во шт]]*Таблица624[[#This Row],[Оптовая цена USD за 1шт]],"")</f>
        <v/>
      </c>
      <c r="N684" s="49"/>
    </row>
    <row r="685" spans="1:14" ht="22.5" customHeight="1">
      <c r="A685" s="44" t="s">
        <v>11445</v>
      </c>
      <c r="B685" s="14">
        <v>8809612857963</v>
      </c>
      <c r="C685" s="50" t="s">
        <v>11446</v>
      </c>
      <c r="D685" s="46" t="s">
        <v>11447</v>
      </c>
      <c r="E685" s="16">
        <v>2500</v>
      </c>
      <c r="F685" s="15">
        <v>0.59</v>
      </c>
      <c r="G685" s="47">
        <v>480</v>
      </c>
      <c r="H685" s="55">
        <f>Таблица624[[#This Row],[Коэфициент стоимости]]*Таблица624[[#This Row],[Розничная цена KRW]]</f>
        <v>1475</v>
      </c>
      <c r="I685" s="17" t="str">
        <f>IF($H$1="","Введите курс",Таблица624[[#This Row],[Оптовая цена KRW за 1шт]]/$H$1)</f>
        <v>Введите курс</v>
      </c>
      <c r="J685" s="48"/>
      <c r="K685" s="18">
        <f>Таблица624[[#This Row],[Заказ коробок ]]*Таблица624[[#This Row],[Кол-во шт в коробке]]</f>
        <v>0</v>
      </c>
      <c r="L685" s="54">
        <f>Таблица624[[#This Row],[Общее кол-во шт]]*Таблица624[[#This Row],[Оптовая цена KRW за 1шт]]</f>
        <v>0</v>
      </c>
      <c r="M685" s="19" t="str">
        <f>IFERROR(Таблица624[[#This Row],[Общее кол-во шт]]*Таблица624[[#This Row],[Оптовая цена USD за 1шт]],"")</f>
        <v/>
      </c>
      <c r="N685" s="49"/>
    </row>
    <row r="686" spans="1:14" ht="22.5" customHeight="1">
      <c r="A686" s="44" t="s">
        <v>11448</v>
      </c>
      <c r="B686" s="14">
        <v>8809612857970</v>
      </c>
      <c r="C686" s="50" t="s">
        <v>11449</v>
      </c>
      <c r="D686" s="46" t="s">
        <v>11450</v>
      </c>
      <c r="E686" s="16">
        <v>2500</v>
      </c>
      <c r="F686" s="15">
        <v>0.59</v>
      </c>
      <c r="G686" s="47">
        <v>480</v>
      </c>
      <c r="H686" s="55">
        <f>Таблица624[[#This Row],[Коэфициент стоимости]]*Таблица624[[#This Row],[Розничная цена KRW]]</f>
        <v>1475</v>
      </c>
      <c r="I686" s="17" t="str">
        <f>IF($H$1="","Введите курс",Таблица624[[#This Row],[Оптовая цена KRW за 1шт]]/$H$1)</f>
        <v>Введите курс</v>
      </c>
      <c r="J686" s="48"/>
      <c r="K686" s="18">
        <f>Таблица624[[#This Row],[Заказ коробок ]]*Таблица624[[#This Row],[Кол-во шт в коробке]]</f>
        <v>0</v>
      </c>
      <c r="L686" s="54">
        <f>Таблица624[[#This Row],[Общее кол-во шт]]*Таблица624[[#This Row],[Оптовая цена KRW за 1шт]]</f>
        <v>0</v>
      </c>
      <c r="M686" s="19" t="str">
        <f>IFERROR(Таблица624[[#This Row],[Общее кол-во шт]]*Таблица624[[#This Row],[Оптовая цена USD за 1шт]],"")</f>
        <v/>
      </c>
      <c r="N686" s="49"/>
    </row>
    <row r="687" spans="1:14" ht="22.5" customHeight="1">
      <c r="A687" s="44" t="s">
        <v>11451</v>
      </c>
      <c r="B687" s="14">
        <v>8809612858090</v>
      </c>
      <c r="C687" s="50" t="s">
        <v>11452</v>
      </c>
      <c r="D687" s="46" t="s">
        <v>11453</v>
      </c>
      <c r="E687" s="16">
        <v>2000</v>
      </c>
      <c r="F687" s="15">
        <v>0.59</v>
      </c>
      <c r="G687" s="47">
        <v>600</v>
      </c>
      <c r="H687" s="55">
        <f>Таблица624[[#This Row],[Коэфициент стоимости]]*Таблица624[[#This Row],[Розничная цена KRW]]</f>
        <v>1180</v>
      </c>
      <c r="I687" s="17" t="str">
        <f>IF($H$1="","Введите курс",Таблица624[[#This Row],[Оптовая цена KRW за 1шт]]/$H$1)</f>
        <v>Введите курс</v>
      </c>
      <c r="J687" s="48"/>
      <c r="K687" s="18">
        <f>Таблица624[[#This Row],[Заказ коробок ]]*Таблица624[[#This Row],[Кол-во шт в коробке]]</f>
        <v>0</v>
      </c>
      <c r="L687" s="54">
        <f>Таблица624[[#This Row],[Общее кол-во шт]]*Таблица624[[#This Row],[Оптовая цена KRW за 1шт]]</f>
        <v>0</v>
      </c>
      <c r="M687" s="19" t="str">
        <f>IFERROR(Таблица624[[#This Row],[Общее кол-во шт]]*Таблица624[[#This Row],[Оптовая цена USD за 1шт]],"")</f>
        <v/>
      </c>
      <c r="N687" s="49"/>
    </row>
    <row r="688" spans="1:14" ht="22.5" customHeight="1">
      <c r="A688" s="44" t="s">
        <v>11454</v>
      </c>
      <c r="B688" s="14">
        <v>8809612858144</v>
      </c>
      <c r="C688" s="50" t="s">
        <v>11455</v>
      </c>
      <c r="D688" s="46" t="s">
        <v>11456</v>
      </c>
      <c r="E688" s="16">
        <v>4000</v>
      </c>
      <c r="F688" s="15">
        <v>0.59</v>
      </c>
      <c r="G688" s="47">
        <v>80</v>
      </c>
      <c r="H688" s="55">
        <f>Таблица624[[#This Row],[Коэфициент стоимости]]*Таблица624[[#This Row],[Розничная цена KRW]]</f>
        <v>2360</v>
      </c>
      <c r="I688" s="17" t="str">
        <f>IF($H$1="","Введите курс",Таблица624[[#This Row],[Оптовая цена KRW за 1шт]]/$H$1)</f>
        <v>Введите курс</v>
      </c>
      <c r="J688" s="48"/>
      <c r="K688" s="18">
        <f>Таблица624[[#This Row],[Заказ коробок ]]*Таблица624[[#This Row],[Кол-во шт в коробке]]</f>
        <v>0</v>
      </c>
      <c r="L688" s="54">
        <f>Таблица624[[#This Row],[Общее кол-во шт]]*Таблица624[[#This Row],[Оптовая цена KRW за 1шт]]</f>
        <v>0</v>
      </c>
      <c r="M688" s="19" t="str">
        <f>IFERROR(Таблица624[[#This Row],[Общее кол-во шт]]*Таблица624[[#This Row],[Оптовая цена USD за 1шт]],"")</f>
        <v/>
      </c>
      <c r="N688" s="49"/>
    </row>
    <row r="689" spans="1:14" ht="22.5" customHeight="1">
      <c r="A689" s="44" t="s">
        <v>11457</v>
      </c>
      <c r="B689" s="14">
        <v>8806173565740</v>
      </c>
      <c r="C689" s="50" t="s">
        <v>11458</v>
      </c>
      <c r="D689" s="46" t="s">
        <v>11459</v>
      </c>
      <c r="E689" s="16">
        <v>10000</v>
      </c>
      <c r="F689" s="15">
        <v>0.59</v>
      </c>
      <c r="G689" s="47">
        <v>500</v>
      </c>
      <c r="H689" s="55">
        <f>Таблица624[[#This Row],[Коэфициент стоимости]]*Таблица624[[#This Row],[Розничная цена KRW]]</f>
        <v>5900</v>
      </c>
      <c r="I689" s="17" t="str">
        <f>IF($H$1="","Введите курс",Таблица624[[#This Row],[Оптовая цена KRW за 1шт]]/$H$1)</f>
        <v>Введите курс</v>
      </c>
      <c r="J689" s="48"/>
      <c r="K689" s="18">
        <f>Таблица624[[#This Row],[Заказ коробок ]]*Таблица624[[#This Row],[Кол-во шт в коробке]]</f>
        <v>0</v>
      </c>
      <c r="L689" s="54">
        <f>Таблица624[[#This Row],[Общее кол-во шт]]*Таблица624[[#This Row],[Оптовая цена KRW за 1шт]]</f>
        <v>0</v>
      </c>
      <c r="M689" s="19" t="str">
        <f>IFERROR(Таблица624[[#This Row],[Общее кол-во шт]]*Таблица624[[#This Row],[Оптовая цена USD за 1шт]],"")</f>
        <v/>
      </c>
      <c r="N689" s="49"/>
    </row>
    <row r="690" spans="1:14" ht="22.5" customHeight="1">
      <c r="A690" s="44" t="s">
        <v>11460</v>
      </c>
      <c r="B690" s="14">
        <v>8809612856485</v>
      </c>
      <c r="C690" s="50" t="s">
        <v>11461</v>
      </c>
      <c r="D690" s="46" t="s">
        <v>11462</v>
      </c>
      <c r="E690" s="16">
        <v>6000</v>
      </c>
      <c r="F690" s="15">
        <v>0.59</v>
      </c>
      <c r="G690" s="47">
        <v>600</v>
      </c>
      <c r="H690" s="55">
        <f>Таблица624[[#This Row],[Коэфициент стоимости]]*Таблица624[[#This Row],[Розничная цена KRW]]</f>
        <v>3540</v>
      </c>
      <c r="I690" s="17" t="str">
        <f>IF($H$1="","Введите курс",Таблица624[[#This Row],[Оптовая цена KRW за 1шт]]/$H$1)</f>
        <v>Введите курс</v>
      </c>
      <c r="J690" s="48"/>
      <c r="K690" s="18">
        <f>Таблица624[[#This Row],[Заказ коробок ]]*Таблица624[[#This Row],[Кол-во шт в коробке]]</f>
        <v>0</v>
      </c>
      <c r="L690" s="54">
        <f>Таблица624[[#This Row],[Общее кол-во шт]]*Таблица624[[#This Row],[Оптовая цена KRW за 1шт]]</f>
        <v>0</v>
      </c>
      <c r="M690" s="19" t="str">
        <f>IFERROR(Таблица624[[#This Row],[Общее кол-во шт]]*Таблица624[[#This Row],[Оптовая цена USD за 1шт]],"")</f>
        <v/>
      </c>
      <c r="N690" s="49"/>
    </row>
    <row r="691" spans="1:14" ht="22.5" customHeight="1">
      <c r="A691" s="44" t="s">
        <v>11463</v>
      </c>
      <c r="B691" s="14">
        <v>8809612858656</v>
      </c>
      <c r="C691" s="50" t="s">
        <v>11464</v>
      </c>
      <c r="D691" s="46" t="s">
        <v>11465</v>
      </c>
      <c r="E691" s="16">
        <v>2000</v>
      </c>
      <c r="F691" s="15">
        <v>0.59</v>
      </c>
      <c r="G691" s="47">
        <v>500</v>
      </c>
      <c r="H691" s="55">
        <f>Таблица624[[#This Row],[Коэфициент стоимости]]*Таблица624[[#This Row],[Розничная цена KRW]]</f>
        <v>1180</v>
      </c>
      <c r="I691" s="17" t="str">
        <f>IF($H$1="","Введите курс",Таблица624[[#This Row],[Оптовая цена KRW за 1шт]]/$H$1)</f>
        <v>Введите курс</v>
      </c>
      <c r="J691" s="48"/>
      <c r="K691" s="18">
        <f>Таблица624[[#This Row],[Заказ коробок ]]*Таблица624[[#This Row],[Кол-во шт в коробке]]</f>
        <v>0</v>
      </c>
      <c r="L691" s="54">
        <f>Таблица624[[#This Row],[Общее кол-во шт]]*Таблица624[[#This Row],[Оптовая цена KRW за 1шт]]</f>
        <v>0</v>
      </c>
      <c r="M691" s="19" t="str">
        <f>IFERROR(Таблица624[[#This Row],[Общее кол-во шт]]*Таблица624[[#This Row],[Оптовая цена USD за 1шт]],"")</f>
        <v/>
      </c>
      <c r="N691" s="49"/>
    </row>
    <row r="692" spans="1:14" ht="22.5" customHeight="1">
      <c r="A692" s="44" t="s">
        <v>11466</v>
      </c>
      <c r="B692" s="14">
        <v>8809612858670</v>
      </c>
      <c r="C692" s="50" t="s">
        <v>11467</v>
      </c>
      <c r="D692" s="46" t="s">
        <v>11468</v>
      </c>
      <c r="E692" s="16">
        <v>1000</v>
      </c>
      <c r="F692" s="15">
        <v>0.59</v>
      </c>
      <c r="G692" s="47">
        <v>300</v>
      </c>
      <c r="H692" s="55">
        <f>Таблица624[[#This Row],[Коэфициент стоимости]]*Таблица624[[#This Row],[Розничная цена KRW]]</f>
        <v>590</v>
      </c>
      <c r="I692" s="17" t="str">
        <f>IF($H$1="","Введите курс",Таблица624[[#This Row],[Оптовая цена KRW за 1шт]]/$H$1)</f>
        <v>Введите курс</v>
      </c>
      <c r="J692" s="48"/>
      <c r="K692" s="18">
        <f>Таблица624[[#This Row],[Заказ коробок ]]*Таблица624[[#This Row],[Кол-во шт в коробке]]</f>
        <v>0</v>
      </c>
      <c r="L692" s="54">
        <f>Таблица624[[#This Row],[Общее кол-во шт]]*Таблица624[[#This Row],[Оптовая цена KRW за 1шт]]</f>
        <v>0</v>
      </c>
      <c r="M692" s="19" t="str">
        <f>IFERROR(Таблица624[[#This Row],[Общее кол-во шт]]*Таблица624[[#This Row],[Оптовая цена USD за 1шт]],"")</f>
        <v/>
      </c>
      <c r="N692" s="49"/>
    </row>
    <row r="693" spans="1:14" ht="22.5" customHeight="1">
      <c r="A693" s="44" t="s">
        <v>11469</v>
      </c>
      <c r="B693" s="14">
        <v>8809612858687</v>
      </c>
      <c r="C693" s="50" t="s">
        <v>11470</v>
      </c>
      <c r="D693" s="46" t="s">
        <v>11471</v>
      </c>
      <c r="E693" s="16">
        <v>1000</v>
      </c>
      <c r="F693" s="15">
        <v>0.59</v>
      </c>
      <c r="G693" s="47">
        <v>1000</v>
      </c>
      <c r="H693" s="55">
        <f>Таблица624[[#This Row],[Коэфициент стоимости]]*Таблица624[[#This Row],[Розничная цена KRW]]</f>
        <v>590</v>
      </c>
      <c r="I693" s="17" t="str">
        <f>IF($H$1="","Введите курс",Таблица624[[#This Row],[Оптовая цена KRW за 1шт]]/$H$1)</f>
        <v>Введите курс</v>
      </c>
      <c r="J693" s="48"/>
      <c r="K693" s="18">
        <f>Таблица624[[#This Row],[Заказ коробок ]]*Таблица624[[#This Row],[Кол-во шт в коробке]]</f>
        <v>0</v>
      </c>
      <c r="L693" s="54">
        <f>Таблица624[[#This Row],[Общее кол-во шт]]*Таблица624[[#This Row],[Оптовая цена KRW за 1шт]]</f>
        <v>0</v>
      </c>
      <c r="M693" s="19" t="str">
        <f>IFERROR(Таблица624[[#This Row],[Общее кол-во шт]]*Таблица624[[#This Row],[Оптовая цена USD за 1шт]],"")</f>
        <v/>
      </c>
      <c r="N693" s="49"/>
    </row>
    <row r="694" spans="1:14" ht="22.5" customHeight="1">
      <c r="A694" s="44" t="s">
        <v>11472</v>
      </c>
      <c r="B694" s="14">
        <v>8809612858694</v>
      </c>
      <c r="C694" s="50" t="s">
        <v>11473</v>
      </c>
      <c r="D694" s="46" t="s">
        <v>11474</v>
      </c>
      <c r="E694" s="16">
        <v>2000</v>
      </c>
      <c r="F694" s="15">
        <v>0.59</v>
      </c>
      <c r="G694" s="47">
        <v>100</v>
      </c>
      <c r="H694" s="55">
        <f>Таблица624[[#This Row],[Коэфициент стоимости]]*Таблица624[[#This Row],[Розничная цена KRW]]</f>
        <v>1180</v>
      </c>
      <c r="I694" s="17" t="str">
        <f>IF($H$1="","Введите курс",Таблица624[[#This Row],[Оптовая цена KRW за 1шт]]/$H$1)</f>
        <v>Введите курс</v>
      </c>
      <c r="J694" s="48"/>
      <c r="K694" s="18">
        <f>Таблица624[[#This Row],[Заказ коробок ]]*Таблица624[[#This Row],[Кол-во шт в коробке]]</f>
        <v>0</v>
      </c>
      <c r="L694" s="54">
        <f>Таблица624[[#This Row],[Общее кол-во шт]]*Таблица624[[#This Row],[Оптовая цена KRW за 1шт]]</f>
        <v>0</v>
      </c>
      <c r="M694" s="19" t="str">
        <f>IFERROR(Таблица624[[#This Row],[Общее кол-во шт]]*Таблица624[[#This Row],[Оптовая цена USD за 1шт]],"")</f>
        <v/>
      </c>
      <c r="N694" s="49"/>
    </row>
    <row r="695" spans="1:14" ht="22.5" customHeight="1">
      <c r="A695" s="44" t="s">
        <v>11475</v>
      </c>
      <c r="B695" s="14">
        <v>8809612858533</v>
      </c>
      <c r="C695" s="50" t="s">
        <v>11476</v>
      </c>
      <c r="D695" s="46" t="s">
        <v>11477</v>
      </c>
      <c r="E695" s="16">
        <v>3000</v>
      </c>
      <c r="F695" s="15">
        <v>0.59</v>
      </c>
      <c r="G695" s="47">
        <v>300</v>
      </c>
      <c r="H695" s="55">
        <f>Таблица624[[#This Row],[Коэфициент стоимости]]*Таблица624[[#This Row],[Розничная цена KRW]]</f>
        <v>1770</v>
      </c>
      <c r="I695" s="17" t="str">
        <f>IF($H$1="","Введите курс",Таблица624[[#This Row],[Оптовая цена KRW за 1шт]]/$H$1)</f>
        <v>Введите курс</v>
      </c>
      <c r="J695" s="48"/>
      <c r="K695" s="18">
        <f>Таблица624[[#This Row],[Заказ коробок ]]*Таблица624[[#This Row],[Кол-во шт в коробке]]</f>
        <v>0</v>
      </c>
      <c r="L695" s="54">
        <f>Таблица624[[#This Row],[Общее кол-во шт]]*Таблица624[[#This Row],[Оптовая цена KRW за 1шт]]</f>
        <v>0</v>
      </c>
      <c r="M695" s="19" t="str">
        <f>IFERROR(Таблица624[[#This Row],[Общее кол-во шт]]*Таблица624[[#This Row],[Оптовая цена USD за 1шт]],"")</f>
        <v/>
      </c>
      <c r="N695" s="49"/>
    </row>
    <row r="696" spans="1:14" ht="22.5" customHeight="1">
      <c r="A696" s="44" t="s">
        <v>11478</v>
      </c>
      <c r="B696" s="14">
        <v>8809612858557</v>
      </c>
      <c r="C696" s="50" t="s">
        <v>11479</v>
      </c>
      <c r="D696" s="46" t="s">
        <v>11480</v>
      </c>
      <c r="E696" s="16">
        <v>1500</v>
      </c>
      <c r="F696" s="15">
        <v>0.59</v>
      </c>
      <c r="G696" s="47">
        <v>500</v>
      </c>
      <c r="H696" s="55">
        <f>Таблица624[[#This Row],[Коэфициент стоимости]]*Таблица624[[#This Row],[Розничная цена KRW]]</f>
        <v>885</v>
      </c>
      <c r="I696" s="17" t="str">
        <f>IF($H$1="","Введите курс",Таблица624[[#This Row],[Оптовая цена KRW за 1шт]]/$H$1)</f>
        <v>Введите курс</v>
      </c>
      <c r="J696" s="48"/>
      <c r="K696" s="18">
        <f>Таблица624[[#This Row],[Заказ коробок ]]*Таблица624[[#This Row],[Кол-во шт в коробке]]</f>
        <v>0</v>
      </c>
      <c r="L696" s="54">
        <f>Таблица624[[#This Row],[Общее кол-во шт]]*Таблица624[[#This Row],[Оптовая цена KRW за 1шт]]</f>
        <v>0</v>
      </c>
      <c r="M696" s="19" t="str">
        <f>IFERROR(Таблица624[[#This Row],[Общее кол-во шт]]*Таблица624[[#This Row],[Оптовая цена USD за 1шт]],"")</f>
        <v/>
      </c>
      <c r="N696" s="49"/>
    </row>
    <row r="697" spans="1:14" ht="22.5" customHeight="1">
      <c r="A697" s="44" t="s">
        <v>11481</v>
      </c>
      <c r="B697" s="14">
        <v>8809612858564</v>
      </c>
      <c r="C697" s="50" t="s">
        <v>11482</v>
      </c>
      <c r="D697" s="46" t="s">
        <v>11483</v>
      </c>
      <c r="E697" s="16">
        <v>1200</v>
      </c>
      <c r="F697" s="15">
        <v>0.59</v>
      </c>
      <c r="G697" s="47">
        <v>500</v>
      </c>
      <c r="H697" s="55">
        <f>Таблица624[[#This Row],[Коэфициент стоимости]]*Таблица624[[#This Row],[Розничная цена KRW]]</f>
        <v>708</v>
      </c>
      <c r="I697" s="17" t="str">
        <f>IF($H$1="","Введите курс",Таблица624[[#This Row],[Оптовая цена KRW за 1шт]]/$H$1)</f>
        <v>Введите курс</v>
      </c>
      <c r="J697" s="48"/>
      <c r="K697" s="18">
        <f>Таблица624[[#This Row],[Заказ коробок ]]*Таблица624[[#This Row],[Кол-во шт в коробке]]</f>
        <v>0</v>
      </c>
      <c r="L697" s="54">
        <f>Таблица624[[#This Row],[Общее кол-во шт]]*Таблица624[[#This Row],[Оптовая цена KRW за 1шт]]</f>
        <v>0</v>
      </c>
      <c r="M697" s="19" t="str">
        <f>IFERROR(Таблица624[[#This Row],[Общее кол-во шт]]*Таблица624[[#This Row],[Оптовая цена USD за 1шт]],"")</f>
        <v/>
      </c>
      <c r="N697" s="49"/>
    </row>
    <row r="698" spans="1:14" ht="22.5" customHeight="1">
      <c r="A698" s="44" t="s">
        <v>11484</v>
      </c>
      <c r="B698" s="14">
        <v>8809612858571</v>
      </c>
      <c r="C698" s="50" t="s">
        <v>11485</v>
      </c>
      <c r="D698" s="46" t="s">
        <v>11486</v>
      </c>
      <c r="E698" s="16">
        <v>2000</v>
      </c>
      <c r="F698" s="15">
        <v>0.59</v>
      </c>
      <c r="G698" s="47">
        <v>500</v>
      </c>
      <c r="H698" s="55">
        <f>Таблица624[[#This Row],[Коэфициент стоимости]]*Таблица624[[#This Row],[Розничная цена KRW]]</f>
        <v>1180</v>
      </c>
      <c r="I698" s="17" t="str">
        <f>IF($H$1="","Введите курс",Таблица624[[#This Row],[Оптовая цена KRW за 1шт]]/$H$1)</f>
        <v>Введите курс</v>
      </c>
      <c r="J698" s="48"/>
      <c r="K698" s="18">
        <f>Таблица624[[#This Row],[Заказ коробок ]]*Таблица624[[#This Row],[Кол-во шт в коробке]]</f>
        <v>0</v>
      </c>
      <c r="L698" s="54">
        <f>Таблица624[[#This Row],[Общее кол-во шт]]*Таблица624[[#This Row],[Оптовая цена KRW за 1шт]]</f>
        <v>0</v>
      </c>
      <c r="M698" s="19" t="str">
        <f>IFERROR(Таблица624[[#This Row],[Общее кол-во шт]]*Таблица624[[#This Row],[Оптовая цена USD за 1шт]],"")</f>
        <v/>
      </c>
      <c r="N698" s="49"/>
    </row>
    <row r="699" spans="1:14" ht="22.5" customHeight="1">
      <c r="A699" s="44" t="s">
        <v>11487</v>
      </c>
      <c r="B699" s="14">
        <v>8809612858625</v>
      </c>
      <c r="C699" s="50" t="s">
        <v>11488</v>
      </c>
      <c r="D699" s="46" t="s">
        <v>11489</v>
      </c>
      <c r="E699" s="16">
        <v>2000</v>
      </c>
      <c r="F699" s="15">
        <v>0.59</v>
      </c>
      <c r="G699" s="47">
        <v>600</v>
      </c>
      <c r="H699" s="55">
        <f>Таблица624[[#This Row],[Коэфициент стоимости]]*Таблица624[[#This Row],[Розничная цена KRW]]</f>
        <v>1180</v>
      </c>
      <c r="I699" s="17" t="str">
        <f>IF($H$1="","Введите курс",Таблица624[[#This Row],[Оптовая цена KRW за 1шт]]/$H$1)</f>
        <v>Введите курс</v>
      </c>
      <c r="J699" s="48"/>
      <c r="K699" s="18">
        <f>Таблица624[[#This Row],[Заказ коробок ]]*Таблица624[[#This Row],[Кол-во шт в коробке]]</f>
        <v>0</v>
      </c>
      <c r="L699" s="54">
        <f>Таблица624[[#This Row],[Общее кол-во шт]]*Таблица624[[#This Row],[Оптовая цена KRW за 1шт]]</f>
        <v>0</v>
      </c>
      <c r="M699" s="19" t="str">
        <f>IFERROR(Таблица624[[#This Row],[Общее кол-во шт]]*Таблица624[[#This Row],[Оптовая цена USD за 1шт]],"")</f>
        <v/>
      </c>
      <c r="N699" s="49"/>
    </row>
    <row r="700" spans="1:14" ht="22.5" customHeight="1">
      <c r="A700" s="44" t="s">
        <v>11490</v>
      </c>
      <c r="B700" s="14">
        <v>8809612858632</v>
      </c>
      <c r="C700" s="50" t="s">
        <v>11491</v>
      </c>
      <c r="D700" s="46" t="s">
        <v>11492</v>
      </c>
      <c r="E700" s="16">
        <v>5000</v>
      </c>
      <c r="F700" s="15">
        <v>0.59</v>
      </c>
      <c r="G700" s="47">
        <v>200</v>
      </c>
      <c r="H700" s="55">
        <f>Таблица624[[#This Row],[Коэфициент стоимости]]*Таблица624[[#This Row],[Розничная цена KRW]]</f>
        <v>2950</v>
      </c>
      <c r="I700" s="17" t="str">
        <f>IF($H$1="","Введите курс",Таблица624[[#This Row],[Оптовая цена KRW за 1шт]]/$H$1)</f>
        <v>Введите курс</v>
      </c>
      <c r="J700" s="48"/>
      <c r="K700" s="18">
        <f>Таблица624[[#This Row],[Заказ коробок ]]*Таблица624[[#This Row],[Кол-во шт в коробке]]</f>
        <v>0</v>
      </c>
      <c r="L700" s="54">
        <f>Таблица624[[#This Row],[Общее кол-во шт]]*Таблица624[[#This Row],[Оптовая цена KRW за 1шт]]</f>
        <v>0</v>
      </c>
      <c r="M700" s="19" t="str">
        <f>IFERROR(Таблица624[[#This Row],[Общее кол-во шт]]*Таблица624[[#This Row],[Оптовая цена USD за 1шт]],"")</f>
        <v/>
      </c>
      <c r="N700" s="49"/>
    </row>
    <row r="701" spans="1:14" ht="22.5" customHeight="1">
      <c r="A701" s="44" t="s">
        <v>11493</v>
      </c>
      <c r="B701" s="14">
        <v>8809652880716</v>
      </c>
      <c r="C701" s="50" t="s">
        <v>11494</v>
      </c>
      <c r="D701" s="46" t="s">
        <v>11495</v>
      </c>
      <c r="E701" s="16">
        <v>2000</v>
      </c>
      <c r="F701" s="15">
        <v>0.59</v>
      </c>
      <c r="G701" s="47">
        <v>500</v>
      </c>
      <c r="H701" s="55">
        <f>Таблица624[[#This Row],[Коэфициент стоимости]]*Таблица624[[#This Row],[Розничная цена KRW]]</f>
        <v>1180</v>
      </c>
      <c r="I701" s="17" t="str">
        <f>IF($H$1="","Введите курс",Таблица624[[#This Row],[Оптовая цена KRW за 1шт]]/$H$1)</f>
        <v>Введите курс</v>
      </c>
      <c r="J701" s="48"/>
      <c r="K701" s="18">
        <f>Таблица624[[#This Row],[Заказ коробок ]]*Таблица624[[#This Row],[Кол-во шт в коробке]]</f>
        <v>0</v>
      </c>
      <c r="L701" s="54">
        <f>Таблица624[[#This Row],[Общее кол-во шт]]*Таблица624[[#This Row],[Оптовая цена KRW за 1шт]]</f>
        <v>0</v>
      </c>
      <c r="M701" s="19" t="str">
        <f>IFERROR(Таблица624[[#This Row],[Общее кол-во шт]]*Таблица624[[#This Row],[Оптовая цена USD за 1шт]],"")</f>
        <v/>
      </c>
      <c r="N701" s="49"/>
    </row>
    <row r="702" spans="1:14" ht="22.5" customHeight="1">
      <c r="A702" s="44" t="s">
        <v>11496</v>
      </c>
      <c r="B702" s="14">
        <v>8809652881690</v>
      </c>
      <c r="C702" s="50" t="s">
        <v>11497</v>
      </c>
      <c r="D702" s="46" t="s">
        <v>11477</v>
      </c>
      <c r="E702" s="16">
        <v>3000</v>
      </c>
      <c r="F702" s="15">
        <v>0.59</v>
      </c>
      <c r="G702" s="47">
        <v>300</v>
      </c>
      <c r="H702" s="55">
        <f>Таблица624[[#This Row],[Коэфициент стоимости]]*Таблица624[[#This Row],[Розничная цена KRW]]</f>
        <v>1770</v>
      </c>
      <c r="I702" s="17" t="str">
        <f>IF($H$1="","Введите курс",Таблица624[[#This Row],[Оптовая цена KRW за 1шт]]/$H$1)</f>
        <v>Введите курс</v>
      </c>
      <c r="J702" s="48"/>
      <c r="K702" s="18">
        <f>Таблица624[[#This Row],[Заказ коробок ]]*Таблица624[[#This Row],[Кол-во шт в коробке]]</f>
        <v>0</v>
      </c>
      <c r="L702" s="54">
        <f>Таблица624[[#This Row],[Общее кол-во шт]]*Таблица624[[#This Row],[Оптовая цена KRW за 1шт]]</f>
        <v>0</v>
      </c>
      <c r="M702" s="19" t="str">
        <f>IFERROR(Таблица624[[#This Row],[Общее кол-во шт]]*Таблица624[[#This Row],[Оптовая цена USD за 1шт]],"")</f>
        <v/>
      </c>
      <c r="N702" s="49"/>
    </row>
    <row r="703" spans="1:14" ht="22.5" customHeight="1">
      <c r="A703" s="44" t="s">
        <v>11498</v>
      </c>
      <c r="B703" s="14">
        <v>8809652883205</v>
      </c>
      <c r="C703" s="50" t="s">
        <v>11499</v>
      </c>
      <c r="D703" s="46" t="s">
        <v>11500</v>
      </c>
      <c r="E703" s="16">
        <v>2500</v>
      </c>
      <c r="F703" s="15">
        <v>0.59</v>
      </c>
      <c r="G703" s="47">
        <v>320</v>
      </c>
      <c r="H703" s="55">
        <f>Таблица624[[#This Row],[Коэфициент стоимости]]*Таблица624[[#This Row],[Розничная цена KRW]]</f>
        <v>1475</v>
      </c>
      <c r="I703" s="17" t="str">
        <f>IF($H$1="","Введите курс",Таблица624[[#This Row],[Оптовая цена KRW за 1шт]]/$H$1)</f>
        <v>Введите курс</v>
      </c>
      <c r="J703" s="48"/>
      <c r="K703" s="18">
        <f>Таблица624[[#This Row],[Заказ коробок ]]*Таблица624[[#This Row],[Кол-во шт в коробке]]</f>
        <v>0</v>
      </c>
      <c r="L703" s="54">
        <f>Таблица624[[#This Row],[Общее кол-во шт]]*Таблица624[[#This Row],[Оптовая цена KRW за 1шт]]</f>
        <v>0</v>
      </c>
      <c r="M703" s="19" t="str">
        <f>IFERROR(Таблица624[[#This Row],[Общее кол-во шт]]*Таблица624[[#This Row],[Оптовая цена USD за 1шт]],"")</f>
        <v/>
      </c>
      <c r="N703" s="49"/>
    </row>
    <row r="704" spans="1:14" ht="22.5" customHeight="1">
      <c r="A704" s="44" t="s">
        <v>11501</v>
      </c>
      <c r="B704" s="14">
        <v>8809652897608</v>
      </c>
      <c r="C704" s="50" t="s">
        <v>11502</v>
      </c>
      <c r="D704" s="46" t="s">
        <v>11503</v>
      </c>
      <c r="E704" s="16">
        <v>2000</v>
      </c>
      <c r="F704" s="15">
        <v>0.59</v>
      </c>
      <c r="G704" s="47">
        <v>320</v>
      </c>
      <c r="H704" s="55">
        <f>Таблица624[[#This Row],[Коэфициент стоимости]]*Таблица624[[#This Row],[Розничная цена KRW]]</f>
        <v>1180</v>
      </c>
      <c r="I704" s="17" t="str">
        <f>IF($H$1="","Введите курс",Таблица624[[#This Row],[Оптовая цена KRW за 1шт]]/$H$1)</f>
        <v>Введите курс</v>
      </c>
      <c r="J704" s="48"/>
      <c r="K704" s="18">
        <f>Таблица624[[#This Row],[Заказ коробок ]]*Таблица624[[#This Row],[Кол-во шт в коробке]]</f>
        <v>0</v>
      </c>
      <c r="L704" s="54">
        <f>Таблица624[[#This Row],[Общее кол-во шт]]*Таблица624[[#This Row],[Оптовая цена KRW за 1шт]]</f>
        <v>0</v>
      </c>
      <c r="M704" s="19" t="str">
        <f>IFERROR(Таблица624[[#This Row],[Общее кол-во шт]]*Таблица624[[#This Row],[Оптовая цена USD за 1шт]],"")</f>
        <v/>
      </c>
      <c r="N704" s="49"/>
    </row>
    <row r="705" spans="1:14" ht="22.5" customHeight="1">
      <c r="A705" s="44" t="s">
        <v>11504</v>
      </c>
      <c r="B705" s="14">
        <v>8809652906058</v>
      </c>
      <c r="C705" s="50" t="s">
        <v>11505</v>
      </c>
      <c r="D705" s="46" t="s">
        <v>11506</v>
      </c>
      <c r="E705" s="16">
        <v>2500</v>
      </c>
      <c r="F705" s="15">
        <v>0.59</v>
      </c>
      <c r="G705" s="47">
        <v>600</v>
      </c>
      <c r="H705" s="55">
        <f>Таблица624[[#This Row],[Коэфициент стоимости]]*Таблица624[[#This Row],[Розничная цена KRW]]</f>
        <v>1475</v>
      </c>
      <c r="I705" s="17" t="str">
        <f>IF($H$1="","Введите курс",Таблица624[[#This Row],[Оптовая цена KRW за 1шт]]/$H$1)</f>
        <v>Введите курс</v>
      </c>
      <c r="J705" s="48"/>
      <c r="K705" s="18">
        <f>Таблица624[[#This Row],[Заказ коробок ]]*Таблица624[[#This Row],[Кол-во шт в коробке]]</f>
        <v>0</v>
      </c>
      <c r="L705" s="54">
        <f>Таблица624[[#This Row],[Общее кол-во шт]]*Таблица624[[#This Row],[Оптовая цена KRW за 1шт]]</f>
        <v>0</v>
      </c>
      <c r="M705" s="19" t="str">
        <f>IFERROR(Таблица624[[#This Row],[Общее кол-во шт]]*Таблица624[[#This Row],[Оптовая цена USD за 1шт]],"")</f>
        <v/>
      </c>
      <c r="N705" s="49"/>
    </row>
    <row r="706" spans="1:14" ht="22.5" customHeight="1">
      <c r="A706" s="44" t="s">
        <v>11507</v>
      </c>
      <c r="B706" s="14">
        <v>8809707285879</v>
      </c>
      <c r="C706" s="50" t="s">
        <v>11508</v>
      </c>
      <c r="D706" s="46" t="s">
        <v>11509</v>
      </c>
      <c r="E706" s="16">
        <v>2000</v>
      </c>
      <c r="F706" s="15">
        <v>0.59</v>
      </c>
      <c r="G706" s="47">
        <v>500</v>
      </c>
      <c r="H706" s="55">
        <f>Таблица624[[#This Row],[Коэфициент стоимости]]*Таблица624[[#This Row],[Розничная цена KRW]]</f>
        <v>1180</v>
      </c>
      <c r="I706" s="17" t="str">
        <f>IF($H$1="","Введите курс",Таблица624[[#This Row],[Оптовая цена KRW за 1шт]]/$H$1)</f>
        <v>Введите курс</v>
      </c>
      <c r="J706" s="48"/>
      <c r="K706" s="18">
        <f>Таблица624[[#This Row],[Заказ коробок ]]*Таблица624[[#This Row],[Кол-во шт в коробке]]</f>
        <v>0</v>
      </c>
      <c r="L706" s="54">
        <f>Таблица624[[#This Row],[Общее кол-во шт]]*Таблица624[[#This Row],[Оптовая цена KRW за 1шт]]</f>
        <v>0</v>
      </c>
      <c r="M706" s="19" t="str">
        <f>IFERROR(Таблица624[[#This Row],[Общее кол-во шт]]*Таблица624[[#This Row],[Оптовая цена USD за 1шт]],"")</f>
        <v/>
      </c>
      <c r="N706" s="49"/>
    </row>
    <row r="707" spans="1:14" ht="22.5" customHeight="1">
      <c r="A707" s="44" t="s">
        <v>11510</v>
      </c>
      <c r="B707" s="14">
        <v>8809707255919</v>
      </c>
      <c r="C707" s="50" t="s">
        <v>11511</v>
      </c>
      <c r="D707" s="46" t="s">
        <v>11512</v>
      </c>
      <c r="E707" s="16">
        <v>2000</v>
      </c>
      <c r="F707" s="15">
        <v>0.59</v>
      </c>
      <c r="G707" s="47">
        <v>1500</v>
      </c>
      <c r="H707" s="55">
        <f>Таблица624[[#This Row],[Коэфициент стоимости]]*Таблица624[[#This Row],[Розничная цена KRW]]</f>
        <v>1180</v>
      </c>
      <c r="I707" s="17" t="str">
        <f>IF($H$1="","Введите курс",Таблица624[[#This Row],[Оптовая цена KRW за 1шт]]/$H$1)</f>
        <v>Введите курс</v>
      </c>
      <c r="J707" s="48"/>
      <c r="K707" s="18">
        <f>Таблица624[[#This Row],[Заказ коробок ]]*Таблица624[[#This Row],[Кол-во шт в коробке]]</f>
        <v>0</v>
      </c>
      <c r="L707" s="54">
        <f>Таблица624[[#This Row],[Общее кол-во шт]]*Таблица624[[#This Row],[Оптовая цена KRW за 1шт]]</f>
        <v>0</v>
      </c>
      <c r="M707" s="19" t="str">
        <f>IFERROR(Таблица624[[#This Row],[Общее кол-во шт]]*Таблица624[[#This Row],[Оптовая цена USD за 1шт]],"")</f>
        <v/>
      </c>
      <c r="N707" s="49"/>
    </row>
    <row r="708" spans="1:14" ht="22.5" customHeight="1">
      <c r="A708" s="44" t="s">
        <v>11513</v>
      </c>
      <c r="B708" s="14">
        <v>8809612858045</v>
      </c>
      <c r="C708" s="50" t="s">
        <v>11514</v>
      </c>
      <c r="D708" s="46" t="s">
        <v>11515</v>
      </c>
      <c r="E708" s="16">
        <v>2700</v>
      </c>
      <c r="F708" s="15">
        <v>0.59</v>
      </c>
      <c r="G708" s="47">
        <v>100</v>
      </c>
      <c r="H708" s="55">
        <f>Таблица624[[#This Row],[Коэфициент стоимости]]*Таблица624[[#This Row],[Розничная цена KRW]]</f>
        <v>1593</v>
      </c>
      <c r="I708" s="17" t="str">
        <f>IF($H$1="","Введите курс",Таблица624[[#This Row],[Оптовая цена KRW за 1шт]]/$H$1)</f>
        <v>Введите курс</v>
      </c>
      <c r="J708" s="48"/>
      <c r="K708" s="18">
        <f>Таблица624[[#This Row],[Заказ коробок ]]*Таблица624[[#This Row],[Кол-во шт в коробке]]</f>
        <v>0</v>
      </c>
      <c r="L708" s="54">
        <f>Таблица624[[#This Row],[Общее кол-во шт]]*Таблица624[[#This Row],[Оптовая цена KRW за 1шт]]</f>
        <v>0</v>
      </c>
      <c r="M708" s="19" t="str">
        <f>IFERROR(Таблица624[[#This Row],[Общее кол-во шт]]*Таблица624[[#This Row],[Оптовая цена USD за 1шт]],"")</f>
        <v/>
      </c>
      <c r="N708" s="49"/>
    </row>
    <row r="709" spans="1:14" ht="22.5" customHeight="1">
      <c r="A709" s="44" t="s">
        <v>11516</v>
      </c>
      <c r="B709" s="14">
        <v>8809612858052</v>
      </c>
      <c r="C709" s="50" t="s">
        <v>11517</v>
      </c>
      <c r="D709" s="46" t="s">
        <v>11518</v>
      </c>
      <c r="E709" s="16">
        <v>3000</v>
      </c>
      <c r="F709" s="15">
        <v>0.59</v>
      </c>
      <c r="G709" s="47">
        <v>60</v>
      </c>
      <c r="H709" s="55">
        <f>Таблица624[[#This Row],[Коэфициент стоимости]]*Таблица624[[#This Row],[Розничная цена KRW]]</f>
        <v>1770</v>
      </c>
      <c r="I709" s="17" t="str">
        <f>IF($H$1="","Введите курс",Таблица624[[#This Row],[Оптовая цена KRW за 1шт]]/$H$1)</f>
        <v>Введите курс</v>
      </c>
      <c r="J709" s="48"/>
      <c r="K709" s="18">
        <f>Таблица624[[#This Row],[Заказ коробок ]]*Таблица624[[#This Row],[Кол-во шт в коробке]]</f>
        <v>0</v>
      </c>
      <c r="L709" s="54">
        <f>Таблица624[[#This Row],[Общее кол-во шт]]*Таблица624[[#This Row],[Оптовая цена KRW за 1шт]]</f>
        <v>0</v>
      </c>
      <c r="M709" s="19" t="str">
        <f>IFERROR(Таблица624[[#This Row],[Общее кол-во шт]]*Таблица624[[#This Row],[Оптовая цена USD за 1шт]],"")</f>
        <v/>
      </c>
      <c r="N709" s="49"/>
    </row>
    <row r="710" spans="1:14" ht="22.5" customHeight="1">
      <c r="A710" s="44" t="s">
        <v>11519</v>
      </c>
      <c r="B710" s="14">
        <v>8809612858069</v>
      </c>
      <c r="C710" s="50" t="s">
        <v>11520</v>
      </c>
      <c r="D710" s="46" t="s">
        <v>11521</v>
      </c>
      <c r="E710" s="16">
        <v>5000</v>
      </c>
      <c r="F710" s="15">
        <v>0.59</v>
      </c>
      <c r="G710" s="47">
        <v>50</v>
      </c>
      <c r="H710" s="55">
        <f>Таблица624[[#This Row],[Коэфициент стоимости]]*Таблица624[[#This Row],[Розничная цена KRW]]</f>
        <v>2950</v>
      </c>
      <c r="I710" s="17" t="str">
        <f>IF($H$1="","Введите курс",Таблица624[[#This Row],[Оптовая цена KRW за 1шт]]/$H$1)</f>
        <v>Введите курс</v>
      </c>
      <c r="J710" s="48"/>
      <c r="K710" s="18">
        <f>Таблица624[[#This Row],[Заказ коробок ]]*Таблица624[[#This Row],[Кол-во шт в коробке]]</f>
        <v>0</v>
      </c>
      <c r="L710" s="54">
        <f>Таблица624[[#This Row],[Общее кол-во шт]]*Таблица624[[#This Row],[Оптовая цена KRW за 1шт]]</f>
        <v>0</v>
      </c>
      <c r="M710" s="19" t="str">
        <f>IFERROR(Таблица624[[#This Row],[Общее кол-во шт]]*Таблица624[[#This Row],[Оптовая цена USD за 1шт]],"")</f>
        <v/>
      </c>
      <c r="N710" s="49"/>
    </row>
    <row r="711" spans="1:14" ht="22.5" customHeight="1">
      <c r="A711" s="44" t="s">
        <v>11522</v>
      </c>
      <c r="B711" s="14">
        <v>8809612858731</v>
      </c>
      <c r="C711" s="50" t="s">
        <v>11523</v>
      </c>
      <c r="D711" s="46" t="s">
        <v>11524</v>
      </c>
      <c r="E711" s="16">
        <v>2000</v>
      </c>
      <c r="F711" s="15">
        <v>0.59</v>
      </c>
      <c r="G711" s="47">
        <v>80</v>
      </c>
      <c r="H711" s="55">
        <f>Таблица624[[#This Row],[Коэфициент стоимости]]*Таблица624[[#This Row],[Розничная цена KRW]]</f>
        <v>1180</v>
      </c>
      <c r="I711" s="17" t="str">
        <f>IF($H$1="","Введите курс",Таблица624[[#This Row],[Оптовая цена KRW за 1шт]]/$H$1)</f>
        <v>Введите курс</v>
      </c>
      <c r="J711" s="48"/>
      <c r="K711" s="18">
        <f>Таблица624[[#This Row],[Заказ коробок ]]*Таблица624[[#This Row],[Кол-во шт в коробке]]</f>
        <v>0</v>
      </c>
      <c r="L711" s="54">
        <f>Таблица624[[#This Row],[Общее кол-во шт]]*Таблица624[[#This Row],[Оптовая цена KRW за 1шт]]</f>
        <v>0</v>
      </c>
      <c r="M711" s="19" t="str">
        <f>IFERROR(Таблица624[[#This Row],[Общее кол-во шт]]*Таблица624[[#This Row],[Оптовая цена USD за 1шт]],"")</f>
        <v/>
      </c>
      <c r="N711" s="49"/>
    </row>
    <row r="712" spans="1:14" ht="22.5" customHeight="1">
      <c r="A712" s="44" t="s">
        <v>11525</v>
      </c>
      <c r="B712" s="14">
        <v>8809612858007</v>
      </c>
      <c r="C712" s="50" t="s">
        <v>11526</v>
      </c>
      <c r="D712" s="46" t="s">
        <v>11527</v>
      </c>
      <c r="E712" s="16">
        <v>3000</v>
      </c>
      <c r="F712" s="15">
        <v>0.59</v>
      </c>
      <c r="G712" s="47">
        <v>20</v>
      </c>
      <c r="H712" s="55">
        <f>Таблица624[[#This Row],[Коэфициент стоимости]]*Таблица624[[#This Row],[Розничная цена KRW]]</f>
        <v>1770</v>
      </c>
      <c r="I712" s="17" t="str">
        <f>IF($H$1="","Введите курс",Таблица624[[#This Row],[Оптовая цена KRW за 1шт]]/$H$1)</f>
        <v>Введите курс</v>
      </c>
      <c r="J712" s="48"/>
      <c r="K712" s="18">
        <f>Таблица624[[#This Row],[Заказ коробок ]]*Таблица624[[#This Row],[Кол-во шт в коробке]]</f>
        <v>0</v>
      </c>
      <c r="L712" s="54">
        <f>Таблица624[[#This Row],[Общее кол-во шт]]*Таблица624[[#This Row],[Оптовая цена KRW за 1шт]]</f>
        <v>0</v>
      </c>
      <c r="M712" s="19" t="str">
        <f>IFERROR(Таблица624[[#This Row],[Общее кол-во шт]]*Таблица624[[#This Row],[Оптовая цена USD за 1шт]],"")</f>
        <v/>
      </c>
      <c r="N712" s="49"/>
    </row>
    <row r="713" spans="1:14" ht="22.5" customHeight="1">
      <c r="A713" s="44" t="s">
        <v>11528</v>
      </c>
      <c r="B713" s="14">
        <v>8809612858014</v>
      </c>
      <c r="C713" s="50" t="s">
        <v>11529</v>
      </c>
      <c r="D713" s="46" t="s">
        <v>11530</v>
      </c>
      <c r="E713" s="16">
        <v>3500</v>
      </c>
      <c r="F713" s="15">
        <v>0.59</v>
      </c>
      <c r="G713" s="47">
        <v>12</v>
      </c>
      <c r="H713" s="55">
        <f>Таблица624[[#This Row],[Коэфициент стоимости]]*Таблица624[[#This Row],[Розничная цена KRW]]</f>
        <v>2065</v>
      </c>
      <c r="I713" s="17" t="str">
        <f>IF($H$1="","Введите курс",Таблица624[[#This Row],[Оптовая цена KRW за 1шт]]/$H$1)</f>
        <v>Введите курс</v>
      </c>
      <c r="J713" s="48"/>
      <c r="K713" s="18">
        <f>Таблица624[[#This Row],[Заказ коробок ]]*Таблица624[[#This Row],[Кол-во шт в коробке]]</f>
        <v>0</v>
      </c>
      <c r="L713" s="54">
        <f>Таблица624[[#This Row],[Общее кол-во шт]]*Таблица624[[#This Row],[Оптовая цена KRW за 1шт]]</f>
        <v>0</v>
      </c>
      <c r="M713" s="19" t="str">
        <f>IFERROR(Таблица624[[#This Row],[Общее кол-во шт]]*Таблица624[[#This Row],[Оптовая цена USD за 1шт]],"")</f>
        <v/>
      </c>
      <c r="N713" s="49"/>
    </row>
    <row r="714" spans="1:14" ht="22.5" customHeight="1">
      <c r="A714" s="44" t="s">
        <v>11531</v>
      </c>
      <c r="B714" s="14">
        <v>8809612858021</v>
      </c>
      <c r="C714" s="50" t="s">
        <v>11532</v>
      </c>
      <c r="D714" s="46" t="s">
        <v>11533</v>
      </c>
      <c r="E714" s="16">
        <v>3500</v>
      </c>
      <c r="F714" s="15">
        <v>0.59</v>
      </c>
      <c r="G714" s="47">
        <v>12</v>
      </c>
      <c r="H714" s="55">
        <f>Таблица624[[#This Row],[Коэфициент стоимости]]*Таблица624[[#This Row],[Розничная цена KRW]]</f>
        <v>2065</v>
      </c>
      <c r="I714" s="17" t="str">
        <f>IF($H$1="","Введите курс",Таблица624[[#This Row],[Оптовая цена KRW за 1шт]]/$H$1)</f>
        <v>Введите курс</v>
      </c>
      <c r="J714" s="48"/>
      <c r="K714" s="18">
        <f>Таблица624[[#This Row],[Заказ коробок ]]*Таблица624[[#This Row],[Кол-во шт в коробке]]</f>
        <v>0</v>
      </c>
      <c r="L714" s="54">
        <f>Таблица624[[#This Row],[Общее кол-во шт]]*Таблица624[[#This Row],[Оптовая цена KRW за 1шт]]</f>
        <v>0</v>
      </c>
      <c r="M714" s="19" t="str">
        <f>IFERROR(Таблица624[[#This Row],[Общее кол-во шт]]*Таблица624[[#This Row],[Оптовая цена USD за 1шт]],"")</f>
        <v/>
      </c>
      <c r="N714" s="49"/>
    </row>
    <row r="715" spans="1:14" ht="22.5" customHeight="1">
      <c r="A715" s="44" t="s">
        <v>11534</v>
      </c>
      <c r="B715" s="14">
        <v>8809652887012</v>
      </c>
      <c r="C715" s="50" t="s">
        <v>11535</v>
      </c>
      <c r="D715" s="46" t="s">
        <v>11536</v>
      </c>
      <c r="E715" s="16">
        <v>2500</v>
      </c>
      <c r="F715" s="15">
        <v>0.59</v>
      </c>
      <c r="G715" s="47">
        <v>20</v>
      </c>
      <c r="H715" s="55">
        <f>Таблица624[[#This Row],[Коэфициент стоимости]]*Таблица624[[#This Row],[Розничная цена KRW]]</f>
        <v>1475</v>
      </c>
      <c r="I715" s="17" t="str">
        <f>IF($H$1="","Введите курс",Таблица624[[#This Row],[Оптовая цена KRW за 1шт]]/$H$1)</f>
        <v>Введите курс</v>
      </c>
      <c r="J715" s="48"/>
      <c r="K715" s="18">
        <f>Таблица624[[#This Row],[Заказ коробок ]]*Таблица624[[#This Row],[Кол-во шт в коробке]]</f>
        <v>0</v>
      </c>
      <c r="L715" s="54">
        <f>Таблица624[[#This Row],[Общее кол-во шт]]*Таблица624[[#This Row],[Оптовая цена KRW за 1шт]]</f>
        <v>0</v>
      </c>
      <c r="M715" s="19" t="str">
        <f>IFERROR(Таблица624[[#This Row],[Общее кол-во шт]]*Таблица624[[#This Row],[Оптовая цена USD за 1шт]],"")</f>
        <v/>
      </c>
      <c r="N715" s="49"/>
    </row>
    <row r="716" spans="1:14" ht="22.5" customHeight="1">
      <c r="A716" s="44" t="s">
        <v>11537</v>
      </c>
      <c r="B716" s="14">
        <v>8809652906713</v>
      </c>
      <c r="C716" s="50" t="s">
        <v>11538</v>
      </c>
      <c r="D716" s="46" t="s">
        <v>11539</v>
      </c>
      <c r="E716" s="16">
        <v>3500</v>
      </c>
      <c r="F716" s="15">
        <v>0.59</v>
      </c>
      <c r="G716" s="47">
        <v>30</v>
      </c>
      <c r="H716" s="55">
        <f>Таблица624[[#This Row],[Коэфициент стоимости]]*Таблица624[[#This Row],[Розничная цена KRW]]</f>
        <v>2065</v>
      </c>
      <c r="I716" s="17" t="str">
        <f>IF($H$1="","Введите курс",Таблица624[[#This Row],[Оптовая цена KRW за 1шт]]/$H$1)</f>
        <v>Введите курс</v>
      </c>
      <c r="J716" s="48"/>
      <c r="K716" s="18">
        <f>Таблица624[[#This Row],[Заказ коробок ]]*Таблица624[[#This Row],[Кол-во шт в коробке]]</f>
        <v>0</v>
      </c>
      <c r="L716" s="54">
        <f>Таблица624[[#This Row],[Общее кол-во шт]]*Таблица624[[#This Row],[Оптовая цена KRW за 1шт]]</f>
        <v>0</v>
      </c>
      <c r="M716" s="19" t="str">
        <f>IFERROR(Таблица624[[#This Row],[Общее кол-во шт]]*Таблица624[[#This Row],[Оптовая цена USD за 1шт]],"")</f>
        <v/>
      </c>
      <c r="N716" s="49"/>
    </row>
    <row r="717" spans="1:14" ht="22.5" customHeight="1">
      <c r="A717" s="44" t="s">
        <v>11540</v>
      </c>
      <c r="B717" s="14">
        <v>8809707282793</v>
      </c>
      <c r="C717" s="50" t="s">
        <v>11541</v>
      </c>
      <c r="D717" s="46" t="s">
        <v>11542</v>
      </c>
      <c r="E717" s="16">
        <v>1200</v>
      </c>
      <c r="F717" s="15">
        <v>0.59</v>
      </c>
      <c r="G717" s="47">
        <v>16</v>
      </c>
      <c r="H717" s="55">
        <f>Таблица624[[#This Row],[Коэфициент стоимости]]*Таблица624[[#This Row],[Розничная цена KRW]]</f>
        <v>708</v>
      </c>
      <c r="I717" s="17" t="str">
        <f>IF($H$1="","Введите курс",Таблица624[[#This Row],[Оптовая цена KRW за 1шт]]/$H$1)</f>
        <v>Введите курс</v>
      </c>
      <c r="J717" s="48"/>
      <c r="K717" s="18">
        <f>Таблица624[[#This Row],[Заказ коробок ]]*Таблица624[[#This Row],[Кол-во шт в коробке]]</f>
        <v>0</v>
      </c>
      <c r="L717" s="54">
        <f>Таблица624[[#This Row],[Общее кол-во шт]]*Таблица624[[#This Row],[Оптовая цена KRW за 1шт]]</f>
        <v>0</v>
      </c>
      <c r="M717" s="19" t="str">
        <f>IFERROR(Таблица624[[#This Row],[Общее кол-во шт]]*Таблица624[[#This Row],[Оптовая цена USD за 1шт]],"")</f>
        <v/>
      </c>
      <c r="N717" s="49"/>
    </row>
  </sheetData>
  <sheetProtection algorithmName="SHA-512" hashValue="2viHQQsj01kzYvJdeDRXuKeoKRP8HNgdsLemunoqQpWQubgVlxWWkiZpr98uFRnn5X6Qqfuf0c9IdsNWGPKt8w==" saltValue="WeYz6LfoyBzb6T2n8eKDSw==" spinCount="100000" sheet="1" autoFilter="0" pivotTables="0"/>
  <mergeCells count="2">
    <mergeCell ref="A1:C1"/>
    <mergeCell ref="D1:F1"/>
  </mergeCells>
  <conditionalFormatting sqref="A718:A1048576">
    <cfRule type="duplicateValues" dxfId="1033" priority="1"/>
  </conditionalFormatting>
  <conditionalFormatting sqref="A718:A1048576">
    <cfRule type="duplicateValues" dxfId="1032" priority="2"/>
    <cfRule type="duplicateValues" dxfId="1031" priority="3"/>
    <cfRule type="duplicateValues" dxfId="1030" priority="4"/>
  </conditionalFormatting>
  <conditionalFormatting sqref="A3:A717">
    <cfRule type="duplicateValues" dxfId="1029" priority="5"/>
  </conditionalFormatting>
  <conditionalFormatting sqref="A3:A717">
    <cfRule type="duplicateValues" dxfId="1028" priority="6"/>
    <cfRule type="duplicateValues" dxfId="1027" priority="7"/>
    <cfRule type="duplicateValues" dxfId="1026" priority="8"/>
  </conditionalFormatting>
  <conditionalFormatting sqref="A3:A717">
    <cfRule type="duplicateValues" dxfId="1025" priority="9"/>
  </conditionalFormatting>
  <conditionalFormatting sqref="A3:A717">
    <cfRule type="duplicateValues" dxfId="1024" priority="10"/>
    <cfRule type="duplicateValues" dxfId="1023" priority="11"/>
    <cfRule type="duplicateValues" dxfId="1022" priority="12"/>
  </conditionalFormatting>
  <hyperlinks>
    <hyperlink ref="G1" r:id="rId1" xr:uid="{62ED67A5-EBB1-4F5E-BE5F-9134B6FEFF8E}"/>
    <hyperlink ref="N1" location="Главная!A1" display="Вернуться на Главную" xr:uid="{E55893DB-B50A-4A40-85A6-870E1C50830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D7C97-82CD-474E-BD83-BBBC88B7C29D}">
  <sheetPr>
    <pageSetUpPr fitToPage="1"/>
  </sheetPr>
  <dimension ref="A1:N102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11543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SUM(J3:J102)</f>
        <v>0</v>
      </c>
      <c r="K1" s="125">
        <f>SUM(K3:K102)</f>
        <v>0</v>
      </c>
      <c r="L1" s="126">
        <f>SUM(L3:L102)</f>
        <v>0</v>
      </c>
      <c r="M1" s="127">
        <f>SUM(M3:M102)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11544</v>
      </c>
      <c r="B3" s="14">
        <v>8809663574062</v>
      </c>
      <c r="C3" s="45" t="s">
        <v>11545</v>
      </c>
      <c r="D3" s="46" t="s">
        <v>11546</v>
      </c>
      <c r="E3" s="53">
        <v>36000</v>
      </c>
      <c r="F3" s="15">
        <v>0.42</v>
      </c>
      <c r="G3" s="47">
        <v>10</v>
      </c>
      <c r="H3" s="128">
        <f>Таблица625[[#This Row],[Коэфициент стоимости]]*Таблица625[[#This Row],[Розничная цена KRW]]</f>
        <v>15120</v>
      </c>
      <c r="I3" s="17" t="str">
        <f>IF($H$1="","Введите курс",Таблица625[[#This Row],[Оптовая цена KRW за 1шт]]/$H$1)</f>
        <v>Введите курс</v>
      </c>
      <c r="J3" s="48"/>
      <c r="K3" s="18">
        <f>Таблица625[[#This Row],[Заказ коробок ]]*Таблица625[[#This Row],[Кол-во шт в коробке]]</f>
        <v>0</v>
      </c>
      <c r="L3" s="16">
        <f>Таблица625[[#This Row],[Общее кол-во шт]]*Таблица625[[#This Row],[Оптовая цена KRW за 1шт]]</f>
        <v>0</v>
      </c>
      <c r="M3" s="19" t="str">
        <f>IFERROR(Таблица625[[#This Row],[Общее кол-во шт]]*Таблица625[[#This Row],[Оптовая цена USD за 1шт]],"")</f>
        <v/>
      </c>
      <c r="N3" s="49"/>
    </row>
    <row r="4" spans="1:14" ht="22.5" customHeight="1">
      <c r="A4" s="44" t="s">
        <v>11547</v>
      </c>
      <c r="B4" s="14">
        <v>8809663574079</v>
      </c>
      <c r="C4" s="50" t="s">
        <v>11548</v>
      </c>
      <c r="D4" s="46" t="s">
        <v>11549</v>
      </c>
      <c r="E4" s="16">
        <v>36000</v>
      </c>
      <c r="F4" s="15">
        <v>0.42</v>
      </c>
      <c r="G4" s="47">
        <v>10</v>
      </c>
      <c r="H4" s="55">
        <f>Таблица625[[#This Row],[Коэфициент стоимости]]*Таблица625[[#This Row],[Розничная цена KRW]]</f>
        <v>15120</v>
      </c>
      <c r="I4" s="17" t="str">
        <f>IF($H$1="","Введите курс",Таблица625[[#This Row],[Оптовая цена KRW за 1шт]]/$H$1)</f>
        <v>Введите курс</v>
      </c>
      <c r="J4" s="48"/>
      <c r="K4" s="18">
        <f>Таблица625[[#This Row],[Заказ коробок ]]*Таблица625[[#This Row],[Кол-во шт в коробке]]</f>
        <v>0</v>
      </c>
      <c r="L4" s="54">
        <f>Таблица625[[#This Row],[Общее кол-во шт]]*Таблица625[[#This Row],[Оптовая цена KRW за 1шт]]</f>
        <v>0</v>
      </c>
      <c r="M4" s="19" t="str">
        <f>IFERROR(Таблица625[[#This Row],[Общее кол-во шт]]*Таблица625[[#This Row],[Оптовая цена USD за 1шт]],"")</f>
        <v/>
      </c>
      <c r="N4" s="49"/>
    </row>
    <row r="5" spans="1:14" ht="22.5" customHeight="1">
      <c r="A5" s="44" t="s">
        <v>11550</v>
      </c>
      <c r="B5" s="14">
        <v>8809663574086</v>
      </c>
      <c r="C5" s="50" t="s">
        <v>11551</v>
      </c>
      <c r="D5" s="46" t="s">
        <v>11552</v>
      </c>
      <c r="E5" s="16">
        <v>66000</v>
      </c>
      <c r="F5" s="15">
        <v>0.42</v>
      </c>
      <c r="G5" s="47">
        <v>10</v>
      </c>
      <c r="H5" s="55">
        <f>Таблица625[[#This Row],[Коэфициент стоимости]]*Таблица625[[#This Row],[Розничная цена KRW]]</f>
        <v>27720</v>
      </c>
      <c r="I5" s="17" t="str">
        <f>IF($H$1="","Введите курс",Таблица625[[#This Row],[Оптовая цена KRW за 1шт]]/$H$1)</f>
        <v>Введите курс</v>
      </c>
      <c r="J5" s="48"/>
      <c r="K5" s="18">
        <f>Таблица625[[#This Row],[Заказ коробок ]]*Таблица625[[#This Row],[Кол-во шт в коробке]]</f>
        <v>0</v>
      </c>
      <c r="L5" s="54">
        <f>Таблица625[[#This Row],[Общее кол-во шт]]*Таблица625[[#This Row],[Оптовая цена KRW за 1шт]]</f>
        <v>0</v>
      </c>
      <c r="M5" s="19" t="str">
        <f>IFERROR(Таблица625[[#This Row],[Общее кол-во шт]]*Таблица625[[#This Row],[Оптовая цена USD за 1шт]],"")</f>
        <v/>
      </c>
      <c r="N5" s="49"/>
    </row>
    <row r="6" spans="1:14" ht="22.5" customHeight="1">
      <c r="A6" s="44" t="s">
        <v>11553</v>
      </c>
      <c r="B6" s="14">
        <v>8809663574093</v>
      </c>
      <c r="C6" s="50" t="s">
        <v>11554</v>
      </c>
      <c r="D6" s="46" t="s">
        <v>11555</v>
      </c>
      <c r="E6" s="16">
        <v>36000</v>
      </c>
      <c r="F6" s="15">
        <v>0.42</v>
      </c>
      <c r="G6" s="47">
        <v>10</v>
      </c>
      <c r="H6" s="55">
        <f>Таблица625[[#This Row],[Коэфициент стоимости]]*Таблица625[[#This Row],[Розничная цена KRW]]</f>
        <v>15120</v>
      </c>
      <c r="I6" s="17" t="str">
        <f>IF($H$1="","Введите курс",Таблица625[[#This Row],[Оптовая цена KRW за 1шт]]/$H$1)</f>
        <v>Введите курс</v>
      </c>
      <c r="J6" s="48"/>
      <c r="K6" s="18">
        <f>Таблица625[[#This Row],[Заказ коробок ]]*Таблица625[[#This Row],[Кол-во шт в коробке]]</f>
        <v>0</v>
      </c>
      <c r="L6" s="54">
        <f>Таблица625[[#This Row],[Общее кол-во шт]]*Таблица625[[#This Row],[Оптовая цена KRW за 1шт]]</f>
        <v>0</v>
      </c>
      <c r="M6" s="19" t="str">
        <f>IFERROR(Таблица625[[#This Row],[Общее кол-во шт]]*Таблица625[[#This Row],[Оптовая цена USD за 1шт]],"")</f>
        <v/>
      </c>
      <c r="N6" s="49"/>
    </row>
    <row r="7" spans="1:14" ht="22.5" customHeight="1">
      <c r="A7" s="44" t="s">
        <v>11556</v>
      </c>
      <c r="B7" s="14">
        <v>8809663574109</v>
      </c>
      <c r="C7" s="50" t="s">
        <v>11557</v>
      </c>
      <c r="D7" s="46" t="s">
        <v>11558</v>
      </c>
      <c r="E7" s="16">
        <v>88000</v>
      </c>
      <c r="F7" s="15">
        <v>0.42</v>
      </c>
      <c r="G7" s="47">
        <v>6</v>
      </c>
      <c r="H7" s="55">
        <f>Таблица625[[#This Row],[Коэфициент стоимости]]*Таблица625[[#This Row],[Розничная цена KRW]]</f>
        <v>36960</v>
      </c>
      <c r="I7" s="17" t="str">
        <f>IF($H$1="","Введите курс",Таблица625[[#This Row],[Оптовая цена KRW за 1шт]]/$H$1)</f>
        <v>Введите курс</v>
      </c>
      <c r="J7" s="48"/>
      <c r="K7" s="18">
        <f>Таблица625[[#This Row],[Заказ коробок ]]*Таблица625[[#This Row],[Кол-во шт в коробке]]</f>
        <v>0</v>
      </c>
      <c r="L7" s="54">
        <f>Таблица625[[#This Row],[Общее кол-во шт]]*Таблица625[[#This Row],[Оптовая цена KRW за 1шт]]</f>
        <v>0</v>
      </c>
      <c r="M7" s="19" t="str">
        <f>IFERROR(Таблица625[[#This Row],[Общее кол-во шт]]*Таблица625[[#This Row],[Оптовая цена USD за 1шт]],"")</f>
        <v/>
      </c>
      <c r="N7" s="49"/>
    </row>
    <row r="8" spans="1:14" ht="22.5" customHeight="1">
      <c r="A8" s="44" t="s">
        <v>11559</v>
      </c>
      <c r="B8" s="14">
        <v>8809663574222</v>
      </c>
      <c r="C8" s="50" t="s">
        <v>11560</v>
      </c>
      <c r="D8" s="46" t="s">
        <v>11561</v>
      </c>
      <c r="E8" s="16">
        <v>39000</v>
      </c>
      <c r="F8" s="15">
        <v>0.42</v>
      </c>
      <c r="G8" s="47">
        <v>10</v>
      </c>
      <c r="H8" s="55">
        <f>Таблица625[[#This Row],[Коэфициент стоимости]]*Таблица625[[#This Row],[Розничная цена KRW]]</f>
        <v>16380</v>
      </c>
      <c r="I8" s="17" t="str">
        <f>IF($H$1="","Введите курс",Таблица625[[#This Row],[Оптовая цена KRW за 1шт]]/$H$1)</f>
        <v>Введите курс</v>
      </c>
      <c r="J8" s="48"/>
      <c r="K8" s="18">
        <f>Таблица625[[#This Row],[Заказ коробок ]]*Таблица625[[#This Row],[Кол-во шт в коробке]]</f>
        <v>0</v>
      </c>
      <c r="L8" s="54">
        <f>Таблица625[[#This Row],[Общее кол-во шт]]*Таблица625[[#This Row],[Оптовая цена KRW за 1шт]]</f>
        <v>0</v>
      </c>
      <c r="M8" s="19" t="str">
        <f>IFERROR(Таблица625[[#This Row],[Общее кол-во шт]]*Таблица625[[#This Row],[Оптовая цена USD за 1шт]],"")</f>
        <v/>
      </c>
      <c r="N8" s="49"/>
    </row>
    <row r="9" spans="1:14" ht="22.5" customHeight="1">
      <c r="A9" s="44" t="s">
        <v>11562</v>
      </c>
      <c r="B9" s="14">
        <v>8809663574239</v>
      </c>
      <c r="C9" s="50" t="s">
        <v>11563</v>
      </c>
      <c r="D9" s="46" t="s">
        <v>11564</v>
      </c>
      <c r="E9" s="16">
        <v>39000</v>
      </c>
      <c r="F9" s="15">
        <v>0.42</v>
      </c>
      <c r="G9" s="47">
        <v>10</v>
      </c>
      <c r="H9" s="55">
        <f>Таблица625[[#This Row],[Коэфициент стоимости]]*Таблица625[[#This Row],[Розничная цена KRW]]</f>
        <v>16380</v>
      </c>
      <c r="I9" s="17" t="str">
        <f>IF($H$1="","Введите курс",Таблица625[[#This Row],[Оптовая цена KRW за 1шт]]/$H$1)</f>
        <v>Введите курс</v>
      </c>
      <c r="J9" s="48"/>
      <c r="K9" s="18">
        <f>Таблица625[[#This Row],[Заказ коробок ]]*Таблица625[[#This Row],[Кол-во шт в коробке]]</f>
        <v>0</v>
      </c>
      <c r="L9" s="54">
        <f>Таблица625[[#This Row],[Общее кол-во шт]]*Таблица625[[#This Row],[Оптовая цена KRW за 1шт]]</f>
        <v>0</v>
      </c>
      <c r="M9" s="19" t="str">
        <f>IFERROR(Таблица625[[#This Row],[Общее кол-во шт]]*Таблица625[[#This Row],[Оптовая цена USD за 1шт]],"")</f>
        <v/>
      </c>
      <c r="N9" s="49"/>
    </row>
    <row r="10" spans="1:14" ht="22.5" customHeight="1">
      <c r="A10" s="44" t="s">
        <v>11565</v>
      </c>
      <c r="B10" s="14">
        <v>8809663574246</v>
      </c>
      <c r="C10" s="50" t="s">
        <v>11566</v>
      </c>
      <c r="D10" s="46" t="s">
        <v>11567</v>
      </c>
      <c r="E10" s="16">
        <v>19000</v>
      </c>
      <c r="F10" s="15">
        <v>0.42</v>
      </c>
      <c r="G10" s="47">
        <v>10</v>
      </c>
      <c r="H10" s="55">
        <f>Таблица625[[#This Row],[Коэфициент стоимости]]*Таблица625[[#This Row],[Розничная цена KRW]]</f>
        <v>7980</v>
      </c>
      <c r="I10" s="17" t="str">
        <f>IF($H$1="","Введите курс",Таблица625[[#This Row],[Оптовая цена KRW за 1шт]]/$H$1)</f>
        <v>Введите курс</v>
      </c>
      <c r="J10" s="48"/>
      <c r="K10" s="18">
        <f>Таблица625[[#This Row],[Заказ коробок ]]*Таблица625[[#This Row],[Кол-во шт в коробке]]</f>
        <v>0</v>
      </c>
      <c r="L10" s="54">
        <f>Таблица625[[#This Row],[Общее кол-во шт]]*Таблица625[[#This Row],[Оптовая цена KRW за 1шт]]</f>
        <v>0</v>
      </c>
      <c r="M10" s="19" t="str">
        <f>IFERROR(Таблица625[[#This Row],[Общее кол-во шт]]*Таблица625[[#This Row],[Оптовая цена USD за 1шт]],"")</f>
        <v/>
      </c>
      <c r="N10" s="49"/>
    </row>
    <row r="11" spans="1:14" ht="22.5" customHeight="1">
      <c r="A11" s="44" t="s">
        <v>11568</v>
      </c>
      <c r="B11" s="14">
        <v>8809663574253</v>
      </c>
      <c r="C11" s="50" t="s">
        <v>11569</v>
      </c>
      <c r="D11" s="46" t="s">
        <v>11570</v>
      </c>
      <c r="E11" s="16">
        <v>72000</v>
      </c>
      <c r="F11" s="15">
        <v>0.42</v>
      </c>
      <c r="G11" s="47">
        <v>10</v>
      </c>
      <c r="H11" s="55">
        <f>Таблица625[[#This Row],[Коэфициент стоимости]]*Таблица625[[#This Row],[Розничная цена KRW]]</f>
        <v>30240</v>
      </c>
      <c r="I11" s="17" t="str">
        <f>IF($H$1="","Введите курс",Таблица625[[#This Row],[Оптовая цена KRW за 1шт]]/$H$1)</f>
        <v>Введите курс</v>
      </c>
      <c r="J11" s="48"/>
      <c r="K11" s="18">
        <f>Таблица625[[#This Row],[Заказ коробок ]]*Таблица625[[#This Row],[Кол-во шт в коробке]]</f>
        <v>0</v>
      </c>
      <c r="L11" s="54">
        <f>Таблица625[[#This Row],[Общее кол-во шт]]*Таблица625[[#This Row],[Оптовая цена KRW за 1шт]]</f>
        <v>0</v>
      </c>
      <c r="M11" s="19" t="str">
        <f>IFERROR(Таблица625[[#This Row],[Общее кол-во шт]]*Таблица625[[#This Row],[Оптовая цена USD за 1шт]],"")</f>
        <v/>
      </c>
      <c r="N11" s="49"/>
    </row>
    <row r="12" spans="1:14" ht="22.5" customHeight="1">
      <c r="A12" s="44" t="s">
        <v>11571</v>
      </c>
      <c r="B12" s="14">
        <v>8809663574260</v>
      </c>
      <c r="C12" s="50" t="s">
        <v>11572</v>
      </c>
      <c r="D12" s="46" t="s">
        <v>11573</v>
      </c>
      <c r="E12" s="16">
        <v>79000</v>
      </c>
      <c r="F12" s="15">
        <v>0.42</v>
      </c>
      <c r="G12" s="47">
        <v>6</v>
      </c>
      <c r="H12" s="55">
        <f>Таблица625[[#This Row],[Коэфициент стоимости]]*Таблица625[[#This Row],[Розничная цена KRW]]</f>
        <v>33180</v>
      </c>
      <c r="I12" s="17" t="str">
        <f>IF($H$1="","Введите курс",Таблица625[[#This Row],[Оптовая цена KRW за 1шт]]/$H$1)</f>
        <v>Введите курс</v>
      </c>
      <c r="J12" s="48"/>
      <c r="K12" s="18">
        <f>Таблица625[[#This Row],[Заказ коробок ]]*Таблица625[[#This Row],[Кол-во шт в коробке]]</f>
        <v>0</v>
      </c>
      <c r="L12" s="54">
        <f>Таблица625[[#This Row],[Общее кол-во шт]]*Таблица625[[#This Row],[Оптовая цена KRW за 1шт]]</f>
        <v>0</v>
      </c>
      <c r="M12" s="19" t="str">
        <f>IFERROR(Таблица625[[#This Row],[Общее кол-во шт]]*Таблица625[[#This Row],[Оптовая цена USD за 1шт]],"")</f>
        <v/>
      </c>
      <c r="N12" s="49"/>
    </row>
    <row r="13" spans="1:14" ht="22.5" customHeight="1">
      <c r="A13" s="44" t="s">
        <v>11574</v>
      </c>
      <c r="B13" s="14">
        <v>8809663574277</v>
      </c>
      <c r="C13" s="50" t="s">
        <v>11575</v>
      </c>
      <c r="D13" s="46" t="s">
        <v>11576</v>
      </c>
      <c r="E13" s="16">
        <v>152000</v>
      </c>
      <c r="F13" s="15">
        <v>0.42</v>
      </c>
      <c r="G13" s="47">
        <v>6</v>
      </c>
      <c r="H13" s="55">
        <f>Таблица625[[#This Row],[Коэфициент стоимости]]*Таблица625[[#This Row],[Розничная цена KRW]]</f>
        <v>63840</v>
      </c>
      <c r="I13" s="17" t="str">
        <f>IF($H$1="","Введите курс",Таблица625[[#This Row],[Оптовая цена KRW за 1шт]]/$H$1)</f>
        <v>Введите курс</v>
      </c>
      <c r="J13" s="48"/>
      <c r="K13" s="18">
        <f>Таблица625[[#This Row],[Заказ коробок ]]*Таблица625[[#This Row],[Кол-во шт в коробке]]</f>
        <v>0</v>
      </c>
      <c r="L13" s="54">
        <f>Таблица625[[#This Row],[Общее кол-во шт]]*Таблица625[[#This Row],[Оптовая цена KRW за 1шт]]</f>
        <v>0</v>
      </c>
      <c r="M13" s="19" t="str">
        <f>IFERROR(Таблица625[[#This Row],[Общее кол-во шт]]*Таблица625[[#This Row],[Оптовая цена USD за 1шт]],"")</f>
        <v/>
      </c>
      <c r="N13" s="49"/>
    </row>
    <row r="14" spans="1:14" ht="22.5" customHeight="1">
      <c r="A14" s="44" t="s">
        <v>11577</v>
      </c>
      <c r="B14" s="14">
        <v>8809663574284</v>
      </c>
      <c r="C14" s="50" t="s">
        <v>11578</v>
      </c>
      <c r="D14" s="46" t="s">
        <v>11579</v>
      </c>
      <c r="E14" s="16">
        <v>53000</v>
      </c>
      <c r="F14" s="15">
        <v>0.42</v>
      </c>
      <c r="G14" s="47">
        <v>10</v>
      </c>
      <c r="H14" s="55">
        <f>Таблица625[[#This Row],[Коэфициент стоимости]]*Таблица625[[#This Row],[Розничная цена KRW]]</f>
        <v>22260</v>
      </c>
      <c r="I14" s="17" t="str">
        <f>IF($H$1="","Введите курс",Таблица625[[#This Row],[Оптовая цена KRW за 1шт]]/$H$1)</f>
        <v>Введите курс</v>
      </c>
      <c r="J14" s="48"/>
      <c r="K14" s="18">
        <f>Таблица625[[#This Row],[Заказ коробок ]]*Таблица625[[#This Row],[Кол-во шт в коробке]]</f>
        <v>0</v>
      </c>
      <c r="L14" s="54">
        <f>Таблица625[[#This Row],[Общее кол-во шт]]*Таблица625[[#This Row],[Оптовая цена KRW за 1шт]]</f>
        <v>0</v>
      </c>
      <c r="M14" s="19" t="str">
        <f>IFERROR(Таблица625[[#This Row],[Общее кол-во шт]]*Таблица625[[#This Row],[Оптовая цена USD за 1шт]],"")</f>
        <v/>
      </c>
      <c r="N14" s="49"/>
    </row>
    <row r="15" spans="1:14" ht="22.5" customHeight="1">
      <c r="A15" s="44" t="s">
        <v>11580</v>
      </c>
      <c r="B15" s="14">
        <v>8809663574840</v>
      </c>
      <c r="C15" s="50" t="s">
        <v>11581</v>
      </c>
      <c r="D15" s="46" t="s">
        <v>11582</v>
      </c>
      <c r="E15" s="16">
        <v>14000</v>
      </c>
      <c r="F15" s="15">
        <v>0.46</v>
      </c>
      <c r="G15" s="47">
        <v>10</v>
      </c>
      <c r="H15" s="55">
        <f>Таблица625[[#This Row],[Коэфициент стоимости]]*Таблица625[[#This Row],[Розничная цена KRW]]</f>
        <v>6440</v>
      </c>
      <c r="I15" s="17" t="str">
        <f>IF($H$1="","Введите курс",Таблица625[[#This Row],[Оптовая цена KRW за 1шт]]/$H$1)</f>
        <v>Введите курс</v>
      </c>
      <c r="J15" s="48"/>
      <c r="K15" s="18">
        <f>Таблица625[[#This Row],[Заказ коробок ]]*Таблица625[[#This Row],[Кол-во шт в коробке]]</f>
        <v>0</v>
      </c>
      <c r="L15" s="54">
        <f>Таблица625[[#This Row],[Общее кол-во шт]]*Таблица625[[#This Row],[Оптовая цена KRW за 1шт]]</f>
        <v>0</v>
      </c>
      <c r="M15" s="19" t="str">
        <f>IFERROR(Таблица625[[#This Row],[Общее кол-во шт]]*Таблица625[[#This Row],[Оптовая цена USD за 1шт]],"")</f>
        <v/>
      </c>
      <c r="N15" s="49"/>
    </row>
    <row r="16" spans="1:14" ht="22.5" customHeight="1">
      <c r="A16" s="44" t="s">
        <v>11583</v>
      </c>
      <c r="B16" s="14">
        <v>8809663574857</v>
      </c>
      <c r="C16" s="50" t="s">
        <v>11584</v>
      </c>
      <c r="D16" s="46" t="s">
        <v>11585</v>
      </c>
      <c r="E16" s="16">
        <v>14000</v>
      </c>
      <c r="F16" s="15">
        <v>0.46</v>
      </c>
      <c r="G16" s="47">
        <v>10</v>
      </c>
      <c r="H16" s="55">
        <f>Таблица625[[#This Row],[Коэфициент стоимости]]*Таблица625[[#This Row],[Розничная цена KRW]]</f>
        <v>6440</v>
      </c>
      <c r="I16" s="17" t="str">
        <f>IF($H$1="","Введите курс",Таблица625[[#This Row],[Оптовая цена KRW за 1шт]]/$H$1)</f>
        <v>Введите курс</v>
      </c>
      <c r="J16" s="48"/>
      <c r="K16" s="18">
        <f>Таблица625[[#This Row],[Заказ коробок ]]*Таблица625[[#This Row],[Кол-во шт в коробке]]</f>
        <v>0</v>
      </c>
      <c r="L16" s="54">
        <f>Таблица625[[#This Row],[Общее кол-во шт]]*Таблица625[[#This Row],[Оптовая цена KRW за 1шт]]</f>
        <v>0</v>
      </c>
      <c r="M16" s="19" t="str">
        <f>IFERROR(Таблица625[[#This Row],[Общее кол-во шт]]*Таблица625[[#This Row],[Оптовая цена USD за 1шт]],"")</f>
        <v/>
      </c>
      <c r="N16" s="49"/>
    </row>
    <row r="17" spans="1:14" ht="22.5" customHeight="1">
      <c r="A17" s="44" t="s">
        <v>11586</v>
      </c>
      <c r="B17" s="14">
        <v>8809663574864</v>
      </c>
      <c r="C17" s="50" t="s">
        <v>11587</v>
      </c>
      <c r="D17" s="46" t="s">
        <v>11588</v>
      </c>
      <c r="E17" s="16">
        <v>14000</v>
      </c>
      <c r="F17" s="15">
        <v>0.46</v>
      </c>
      <c r="G17" s="47">
        <v>10</v>
      </c>
      <c r="H17" s="55">
        <f>Таблица625[[#This Row],[Коэфициент стоимости]]*Таблица625[[#This Row],[Розничная цена KRW]]</f>
        <v>6440</v>
      </c>
      <c r="I17" s="17" t="str">
        <f>IF($H$1="","Введите курс",Таблица625[[#This Row],[Оптовая цена KRW за 1шт]]/$H$1)</f>
        <v>Введите курс</v>
      </c>
      <c r="J17" s="48"/>
      <c r="K17" s="18">
        <f>Таблица625[[#This Row],[Заказ коробок ]]*Таблица625[[#This Row],[Кол-во шт в коробке]]</f>
        <v>0</v>
      </c>
      <c r="L17" s="54">
        <f>Таблица625[[#This Row],[Общее кол-во шт]]*Таблица625[[#This Row],[Оптовая цена KRW за 1шт]]</f>
        <v>0</v>
      </c>
      <c r="M17" s="19" t="str">
        <f>IFERROR(Таблица625[[#This Row],[Общее кол-во шт]]*Таблица625[[#This Row],[Оптовая цена USD за 1шт]],"")</f>
        <v/>
      </c>
      <c r="N17" s="49"/>
    </row>
    <row r="18" spans="1:14" ht="22.5" customHeight="1">
      <c r="A18" s="44" t="s">
        <v>11589</v>
      </c>
      <c r="B18" s="14">
        <v>8809663574871</v>
      </c>
      <c r="C18" s="50" t="s">
        <v>11590</v>
      </c>
      <c r="D18" s="46" t="s">
        <v>11591</v>
      </c>
      <c r="E18" s="16">
        <v>14000</v>
      </c>
      <c r="F18" s="15">
        <v>0.46</v>
      </c>
      <c r="G18" s="47">
        <v>10</v>
      </c>
      <c r="H18" s="55">
        <f>Таблица625[[#This Row],[Коэфициент стоимости]]*Таблица625[[#This Row],[Розничная цена KRW]]</f>
        <v>6440</v>
      </c>
      <c r="I18" s="17" t="str">
        <f>IF($H$1="","Введите курс",Таблица625[[#This Row],[Оптовая цена KRW за 1шт]]/$H$1)</f>
        <v>Введите курс</v>
      </c>
      <c r="J18" s="48"/>
      <c r="K18" s="18">
        <f>Таблица625[[#This Row],[Заказ коробок ]]*Таблица625[[#This Row],[Кол-во шт в коробке]]</f>
        <v>0</v>
      </c>
      <c r="L18" s="54">
        <f>Таблица625[[#This Row],[Общее кол-во шт]]*Таблица625[[#This Row],[Оптовая цена KRW за 1шт]]</f>
        <v>0</v>
      </c>
      <c r="M18" s="19" t="str">
        <f>IFERROR(Таблица625[[#This Row],[Общее кол-во шт]]*Таблица625[[#This Row],[Оптовая цена USD за 1шт]],"")</f>
        <v/>
      </c>
      <c r="N18" s="49"/>
    </row>
    <row r="19" spans="1:14" ht="22.5" customHeight="1">
      <c r="A19" s="44" t="s">
        <v>11592</v>
      </c>
      <c r="B19" s="14">
        <v>8809663574888</v>
      </c>
      <c r="C19" s="50" t="s">
        <v>11593</v>
      </c>
      <c r="D19" s="46" t="s">
        <v>11594</v>
      </c>
      <c r="E19" s="16">
        <v>14000</v>
      </c>
      <c r="F19" s="15">
        <v>0.46</v>
      </c>
      <c r="G19" s="47">
        <v>10</v>
      </c>
      <c r="H19" s="55">
        <f>Таблица625[[#This Row],[Коэфициент стоимости]]*Таблица625[[#This Row],[Розничная цена KRW]]</f>
        <v>6440</v>
      </c>
      <c r="I19" s="17" t="str">
        <f>IF($H$1="","Введите курс",Таблица625[[#This Row],[Оптовая цена KRW за 1шт]]/$H$1)</f>
        <v>Введите курс</v>
      </c>
      <c r="J19" s="48"/>
      <c r="K19" s="18">
        <f>Таблица625[[#This Row],[Заказ коробок ]]*Таблица625[[#This Row],[Кол-во шт в коробке]]</f>
        <v>0</v>
      </c>
      <c r="L19" s="54">
        <f>Таблица625[[#This Row],[Общее кол-во шт]]*Таблица625[[#This Row],[Оптовая цена KRW за 1шт]]</f>
        <v>0</v>
      </c>
      <c r="M19" s="19" t="str">
        <f>IFERROR(Таблица625[[#This Row],[Общее кол-во шт]]*Таблица625[[#This Row],[Оптовая цена USD за 1шт]],"")</f>
        <v/>
      </c>
      <c r="N19" s="49"/>
    </row>
    <row r="20" spans="1:14" ht="22.5" customHeight="1">
      <c r="A20" s="44" t="s">
        <v>11595</v>
      </c>
      <c r="B20" s="14">
        <v>8809663574895</v>
      </c>
      <c r="C20" s="50" t="s">
        <v>11596</v>
      </c>
      <c r="D20" s="46" t="s">
        <v>11597</v>
      </c>
      <c r="E20" s="16">
        <v>14000</v>
      </c>
      <c r="F20" s="15">
        <v>0.46</v>
      </c>
      <c r="G20" s="47">
        <v>10</v>
      </c>
      <c r="H20" s="55">
        <f>Таблица625[[#This Row],[Коэфициент стоимости]]*Таблица625[[#This Row],[Розничная цена KRW]]</f>
        <v>6440</v>
      </c>
      <c r="I20" s="17" t="str">
        <f>IF($H$1="","Введите курс",Таблица625[[#This Row],[Оптовая цена KRW за 1шт]]/$H$1)</f>
        <v>Введите курс</v>
      </c>
      <c r="J20" s="48"/>
      <c r="K20" s="18">
        <f>Таблица625[[#This Row],[Заказ коробок ]]*Таблица625[[#This Row],[Кол-во шт в коробке]]</f>
        <v>0</v>
      </c>
      <c r="L20" s="54">
        <f>Таблица625[[#This Row],[Общее кол-во шт]]*Таблица625[[#This Row],[Оптовая цена KRW за 1шт]]</f>
        <v>0</v>
      </c>
      <c r="M20" s="19" t="str">
        <f>IFERROR(Таблица625[[#This Row],[Общее кол-во шт]]*Таблица625[[#This Row],[Оптовая цена USD за 1шт]],"")</f>
        <v/>
      </c>
      <c r="N20" s="49"/>
    </row>
    <row r="21" spans="1:14" ht="22.5" customHeight="1">
      <c r="A21" s="44" t="s">
        <v>11598</v>
      </c>
      <c r="B21" s="14">
        <v>8809663574901</v>
      </c>
      <c r="C21" s="50" t="s">
        <v>11599</v>
      </c>
      <c r="D21" s="46" t="s">
        <v>11600</v>
      </c>
      <c r="E21" s="16">
        <v>14000</v>
      </c>
      <c r="F21" s="15">
        <v>0.46</v>
      </c>
      <c r="G21" s="47">
        <v>10</v>
      </c>
      <c r="H21" s="55">
        <f>Таблица625[[#This Row],[Коэфициент стоимости]]*Таблица625[[#This Row],[Розничная цена KRW]]</f>
        <v>6440</v>
      </c>
      <c r="I21" s="17" t="str">
        <f>IF($H$1="","Введите курс",Таблица625[[#This Row],[Оптовая цена KRW за 1шт]]/$H$1)</f>
        <v>Введите курс</v>
      </c>
      <c r="J21" s="48"/>
      <c r="K21" s="18">
        <f>Таблица625[[#This Row],[Заказ коробок ]]*Таблица625[[#This Row],[Кол-во шт в коробке]]</f>
        <v>0</v>
      </c>
      <c r="L21" s="54">
        <f>Таблица625[[#This Row],[Общее кол-во шт]]*Таблица625[[#This Row],[Оптовая цена KRW за 1шт]]</f>
        <v>0</v>
      </c>
      <c r="M21" s="19" t="str">
        <f>IFERROR(Таблица625[[#This Row],[Общее кол-во шт]]*Таблица625[[#This Row],[Оптовая цена USD за 1шт]],"")</f>
        <v/>
      </c>
      <c r="N21" s="49"/>
    </row>
    <row r="22" spans="1:14" ht="22.5" customHeight="1">
      <c r="A22" s="44" t="s">
        <v>11601</v>
      </c>
      <c r="B22" s="14">
        <v>8809663574918</v>
      </c>
      <c r="C22" s="50" t="s">
        <v>11602</v>
      </c>
      <c r="D22" s="46" t="s">
        <v>11603</v>
      </c>
      <c r="E22" s="16">
        <v>14000</v>
      </c>
      <c r="F22" s="15">
        <v>0.46</v>
      </c>
      <c r="G22" s="47">
        <v>10</v>
      </c>
      <c r="H22" s="55">
        <f>Таблица625[[#This Row],[Коэфициент стоимости]]*Таблица625[[#This Row],[Розничная цена KRW]]</f>
        <v>6440</v>
      </c>
      <c r="I22" s="17" t="str">
        <f>IF($H$1="","Введите курс",Таблица625[[#This Row],[Оптовая цена KRW за 1шт]]/$H$1)</f>
        <v>Введите курс</v>
      </c>
      <c r="J22" s="48"/>
      <c r="K22" s="18">
        <f>Таблица625[[#This Row],[Заказ коробок ]]*Таблица625[[#This Row],[Кол-во шт в коробке]]</f>
        <v>0</v>
      </c>
      <c r="L22" s="54">
        <f>Таблица625[[#This Row],[Общее кол-во шт]]*Таблица625[[#This Row],[Оптовая цена KRW за 1шт]]</f>
        <v>0</v>
      </c>
      <c r="M22" s="19" t="str">
        <f>IFERROR(Таблица625[[#This Row],[Общее кол-во шт]]*Таблица625[[#This Row],[Оптовая цена USD за 1шт]],"")</f>
        <v/>
      </c>
      <c r="N22" s="49"/>
    </row>
    <row r="23" spans="1:14" ht="22.5" customHeight="1">
      <c r="A23" s="44" t="s">
        <v>11604</v>
      </c>
      <c r="B23" s="14">
        <v>8809663574925</v>
      </c>
      <c r="C23" s="50" t="s">
        <v>11605</v>
      </c>
      <c r="D23" s="46" t="s">
        <v>11606</v>
      </c>
      <c r="E23" s="16">
        <v>14000</v>
      </c>
      <c r="F23" s="15">
        <v>0.46</v>
      </c>
      <c r="G23" s="47">
        <v>10</v>
      </c>
      <c r="H23" s="55">
        <f>Таблица625[[#This Row],[Коэфициент стоимости]]*Таблица625[[#This Row],[Розничная цена KRW]]</f>
        <v>6440</v>
      </c>
      <c r="I23" s="17" t="str">
        <f>IF($H$1="","Введите курс",Таблица625[[#This Row],[Оптовая цена KRW за 1шт]]/$H$1)</f>
        <v>Введите курс</v>
      </c>
      <c r="J23" s="48"/>
      <c r="K23" s="18">
        <f>Таблица625[[#This Row],[Заказ коробок ]]*Таблица625[[#This Row],[Кол-во шт в коробке]]</f>
        <v>0</v>
      </c>
      <c r="L23" s="54">
        <f>Таблица625[[#This Row],[Общее кол-во шт]]*Таблица625[[#This Row],[Оптовая цена KRW за 1шт]]</f>
        <v>0</v>
      </c>
      <c r="M23" s="19" t="str">
        <f>IFERROR(Таблица625[[#This Row],[Общее кол-во шт]]*Таблица625[[#This Row],[Оптовая цена USD за 1шт]],"")</f>
        <v/>
      </c>
      <c r="N23" s="49"/>
    </row>
    <row r="24" spans="1:14" ht="22.5" customHeight="1">
      <c r="A24" s="44" t="s">
        <v>11607</v>
      </c>
      <c r="B24" s="14">
        <v>8809663574932</v>
      </c>
      <c r="C24" s="50" t="s">
        <v>11608</v>
      </c>
      <c r="D24" s="46" t="s">
        <v>11609</v>
      </c>
      <c r="E24" s="16">
        <v>14000</v>
      </c>
      <c r="F24" s="15">
        <v>0.46</v>
      </c>
      <c r="G24" s="47">
        <v>10</v>
      </c>
      <c r="H24" s="55">
        <f>Таблица625[[#This Row],[Коэфициент стоимости]]*Таблица625[[#This Row],[Розничная цена KRW]]</f>
        <v>6440</v>
      </c>
      <c r="I24" s="17" t="str">
        <f>IF($H$1="","Введите курс",Таблица625[[#This Row],[Оптовая цена KRW за 1шт]]/$H$1)</f>
        <v>Введите курс</v>
      </c>
      <c r="J24" s="48"/>
      <c r="K24" s="18">
        <f>Таблица625[[#This Row],[Заказ коробок ]]*Таблица625[[#This Row],[Кол-во шт в коробке]]</f>
        <v>0</v>
      </c>
      <c r="L24" s="54">
        <f>Таблица625[[#This Row],[Общее кол-во шт]]*Таблица625[[#This Row],[Оптовая цена KRW за 1шт]]</f>
        <v>0</v>
      </c>
      <c r="M24" s="19" t="str">
        <f>IFERROR(Таблица625[[#This Row],[Общее кол-во шт]]*Таблица625[[#This Row],[Оптовая цена USD за 1шт]],"")</f>
        <v/>
      </c>
      <c r="N24" s="49"/>
    </row>
    <row r="25" spans="1:14" s="75" customFormat="1" ht="22.5" customHeight="1">
      <c r="A25" s="44" t="s">
        <v>11610</v>
      </c>
      <c r="B25" s="143">
        <v>8809663572433</v>
      </c>
      <c r="C25" s="64" t="s">
        <v>11611</v>
      </c>
      <c r="D25" s="211" t="s">
        <v>11612</v>
      </c>
      <c r="E25" s="66">
        <v>28000</v>
      </c>
      <c r="F25" s="67">
        <v>0.42</v>
      </c>
      <c r="G25" s="148">
        <v>16</v>
      </c>
      <c r="H25" s="156">
        <f>Таблица625[[#This Row],[Коэфициент стоимости]]*Таблица625[[#This Row],[Розничная цена KRW]]</f>
        <v>11760</v>
      </c>
      <c r="I25" s="150" t="str">
        <f>IF($H$1="","Введите курс",Таблица625[[#This Row],[Оптовая цена KRW за 1шт]]/$H$1)</f>
        <v>Введите курс</v>
      </c>
      <c r="J25" s="151"/>
      <c r="K25" s="152">
        <f>Таблица625[[#This Row],[Заказ коробок ]]*Таблица625[[#This Row],[Кол-во шт в коробке]]</f>
        <v>0</v>
      </c>
      <c r="L25" s="153">
        <f>Таблица625[[#This Row],[Общее кол-во шт]]*Таблица625[[#This Row],[Оптовая цена KRW за 1шт]]</f>
        <v>0</v>
      </c>
      <c r="M25" s="74" t="str">
        <f>IFERROR(Таблица625[[#This Row],[Общее кол-во шт]]*Таблица625[[#This Row],[Оптовая цена USD за 1шт]],"")</f>
        <v/>
      </c>
      <c r="N25" s="57"/>
    </row>
    <row r="26" spans="1:14" s="75" customFormat="1" ht="22.5" customHeight="1">
      <c r="A26" s="44" t="s">
        <v>11613</v>
      </c>
      <c r="B26" s="143">
        <v>8809663572457</v>
      </c>
      <c r="C26" s="64" t="s">
        <v>11614</v>
      </c>
      <c r="D26" s="211" t="s">
        <v>11615</v>
      </c>
      <c r="E26" s="66">
        <v>28000</v>
      </c>
      <c r="F26" s="67">
        <v>0.42</v>
      </c>
      <c r="G26" s="148">
        <v>16</v>
      </c>
      <c r="H26" s="156">
        <f>Таблица625[[#This Row],[Коэфициент стоимости]]*Таблица625[[#This Row],[Розничная цена KRW]]</f>
        <v>11760</v>
      </c>
      <c r="I26" s="150" t="str">
        <f>IF($H$1="","Введите курс",Таблица625[[#This Row],[Оптовая цена KRW за 1шт]]/$H$1)</f>
        <v>Введите курс</v>
      </c>
      <c r="J26" s="151"/>
      <c r="K26" s="152">
        <f>Таблица625[[#This Row],[Заказ коробок ]]*Таблица625[[#This Row],[Кол-во шт в коробке]]</f>
        <v>0</v>
      </c>
      <c r="L26" s="153">
        <f>Таблица625[[#This Row],[Общее кол-во шт]]*Таблица625[[#This Row],[Оптовая цена KRW за 1шт]]</f>
        <v>0</v>
      </c>
      <c r="M26" s="74" t="str">
        <f>IFERROR(Таблица625[[#This Row],[Общее кол-во шт]]*Таблица625[[#This Row],[Оптовая цена USD за 1шт]],"")</f>
        <v/>
      </c>
      <c r="N26" s="57"/>
    </row>
    <row r="27" spans="1:14" s="75" customFormat="1" ht="22.5" customHeight="1">
      <c r="A27" s="44" t="s">
        <v>11616</v>
      </c>
      <c r="B27" s="143">
        <v>8809663572990</v>
      </c>
      <c r="C27" s="64" t="s">
        <v>11617</v>
      </c>
      <c r="D27" s="211" t="s">
        <v>11618</v>
      </c>
      <c r="E27" s="66">
        <v>23000</v>
      </c>
      <c r="F27" s="67">
        <v>0.42</v>
      </c>
      <c r="G27" s="148">
        <v>16</v>
      </c>
      <c r="H27" s="156">
        <f>Таблица625[[#This Row],[Коэфициент стоимости]]*Таблица625[[#This Row],[Розничная цена KRW]]</f>
        <v>9660</v>
      </c>
      <c r="I27" s="150" t="str">
        <f>IF($H$1="","Введите курс",Таблица625[[#This Row],[Оптовая цена KRW за 1шт]]/$H$1)</f>
        <v>Введите курс</v>
      </c>
      <c r="J27" s="151"/>
      <c r="K27" s="152">
        <f>Таблица625[[#This Row],[Заказ коробок ]]*Таблица625[[#This Row],[Кол-во шт в коробке]]</f>
        <v>0</v>
      </c>
      <c r="L27" s="153">
        <f>Таблица625[[#This Row],[Общее кол-во шт]]*Таблица625[[#This Row],[Оптовая цена KRW за 1шт]]</f>
        <v>0</v>
      </c>
      <c r="M27" s="74" t="str">
        <f>IFERROR(Таблица625[[#This Row],[Общее кол-во шт]]*Таблица625[[#This Row],[Оптовая цена USD за 1шт]],"")</f>
        <v/>
      </c>
      <c r="N27" s="57"/>
    </row>
    <row r="28" spans="1:14" s="75" customFormat="1" ht="22.5" customHeight="1">
      <c r="A28" s="44" t="s">
        <v>11619</v>
      </c>
      <c r="B28" s="143">
        <v>8809663573515</v>
      </c>
      <c r="C28" s="64" t="s">
        <v>11620</v>
      </c>
      <c r="D28" s="211" t="s">
        <v>11621</v>
      </c>
      <c r="E28" s="66">
        <v>18000</v>
      </c>
      <c r="F28" s="67">
        <v>0.42</v>
      </c>
      <c r="G28" s="148">
        <v>16</v>
      </c>
      <c r="H28" s="156">
        <f>Таблица625[[#This Row],[Коэфициент стоимости]]*Таблица625[[#This Row],[Розничная цена KRW]]</f>
        <v>7560</v>
      </c>
      <c r="I28" s="150" t="str">
        <f>IF($H$1="","Введите курс",Таблица625[[#This Row],[Оптовая цена KRW за 1шт]]/$H$1)</f>
        <v>Введите курс</v>
      </c>
      <c r="J28" s="151"/>
      <c r="K28" s="152">
        <f>Таблица625[[#This Row],[Заказ коробок ]]*Таблица625[[#This Row],[Кол-во шт в коробке]]</f>
        <v>0</v>
      </c>
      <c r="L28" s="153">
        <f>Таблица625[[#This Row],[Общее кол-во шт]]*Таблица625[[#This Row],[Оптовая цена KRW за 1шт]]</f>
        <v>0</v>
      </c>
      <c r="M28" s="74" t="str">
        <f>IFERROR(Таблица625[[#This Row],[Общее кол-во шт]]*Таблица625[[#This Row],[Оптовая цена USD за 1шт]],"")</f>
        <v/>
      </c>
      <c r="N28" s="57"/>
    </row>
    <row r="29" spans="1:14" s="75" customFormat="1" ht="22.5" customHeight="1">
      <c r="A29" s="44" t="s">
        <v>11622</v>
      </c>
      <c r="B29" s="143">
        <v>8809663573997</v>
      </c>
      <c r="C29" s="64" t="s">
        <v>11623</v>
      </c>
      <c r="D29" s="211" t="s">
        <v>11624</v>
      </c>
      <c r="E29" s="66">
        <v>18000</v>
      </c>
      <c r="F29" s="67">
        <v>0.42</v>
      </c>
      <c r="G29" s="148">
        <v>16</v>
      </c>
      <c r="H29" s="156">
        <f>Таблица625[[#This Row],[Коэфициент стоимости]]*Таблица625[[#This Row],[Розничная цена KRW]]</f>
        <v>7560</v>
      </c>
      <c r="I29" s="150" t="str">
        <f>IF($H$1="","Введите курс",Таблица625[[#This Row],[Оптовая цена KRW за 1шт]]/$H$1)</f>
        <v>Введите курс</v>
      </c>
      <c r="J29" s="151"/>
      <c r="K29" s="152">
        <f>Таблица625[[#This Row],[Заказ коробок ]]*Таблица625[[#This Row],[Кол-во шт в коробке]]</f>
        <v>0</v>
      </c>
      <c r="L29" s="153">
        <f>Таблица625[[#This Row],[Общее кол-во шт]]*Таблица625[[#This Row],[Оптовая цена KRW за 1шт]]</f>
        <v>0</v>
      </c>
      <c r="M29" s="74" t="str">
        <f>IFERROR(Таблица625[[#This Row],[Общее кол-во шт]]*Таблица625[[#This Row],[Оптовая цена USD за 1шт]],"")</f>
        <v/>
      </c>
      <c r="N29" s="57"/>
    </row>
    <row r="30" spans="1:14" s="75" customFormat="1" ht="22.5" customHeight="1">
      <c r="A30" s="44" t="s">
        <v>11625</v>
      </c>
      <c r="B30" s="143">
        <v>8809663572778</v>
      </c>
      <c r="C30" s="64" t="s">
        <v>11626</v>
      </c>
      <c r="D30" s="211" t="s">
        <v>11627</v>
      </c>
      <c r="E30" s="66">
        <v>2000</v>
      </c>
      <c r="F30" s="67">
        <v>0.42</v>
      </c>
      <c r="G30" s="148">
        <v>16</v>
      </c>
      <c r="H30" s="156">
        <f>Таблица625[[#This Row],[Коэфициент стоимости]]*Таблица625[[#This Row],[Розничная цена KRW]]</f>
        <v>840</v>
      </c>
      <c r="I30" s="150" t="str">
        <f>IF($H$1="","Введите курс",Таблица625[[#This Row],[Оптовая цена KRW за 1шт]]/$H$1)</f>
        <v>Введите курс</v>
      </c>
      <c r="J30" s="151"/>
      <c r="K30" s="152">
        <f>Таблица625[[#This Row],[Заказ коробок ]]*Таблица625[[#This Row],[Кол-во шт в коробке]]</f>
        <v>0</v>
      </c>
      <c r="L30" s="153">
        <f>Таблица625[[#This Row],[Общее кол-во шт]]*Таблица625[[#This Row],[Оптовая цена KRW за 1шт]]</f>
        <v>0</v>
      </c>
      <c r="M30" s="74" t="str">
        <f>IFERROR(Таблица625[[#This Row],[Общее кол-во шт]]*Таблица625[[#This Row],[Оптовая цена USD за 1шт]],"")</f>
        <v/>
      </c>
      <c r="N30" s="57"/>
    </row>
    <row r="31" spans="1:14" s="75" customFormat="1" ht="22.5" customHeight="1">
      <c r="A31" s="44" t="s">
        <v>11628</v>
      </c>
      <c r="B31" s="143">
        <v>8809663572792</v>
      </c>
      <c r="C31" s="64" t="s">
        <v>11629</v>
      </c>
      <c r="D31" s="211" t="s">
        <v>11630</v>
      </c>
      <c r="E31" s="66">
        <v>17000</v>
      </c>
      <c r="F31" s="67">
        <v>0.42</v>
      </c>
      <c r="G31" s="148">
        <v>16</v>
      </c>
      <c r="H31" s="156">
        <f>Таблица625[[#This Row],[Коэфициент стоимости]]*Таблица625[[#This Row],[Розничная цена KRW]]</f>
        <v>7140</v>
      </c>
      <c r="I31" s="150" t="str">
        <f>IF($H$1="","Введите курс",Таблица625[[#This Row],[Оптовая цена KRW за 1шт]]/$H$1)</f>
        <v>Введите курс</v>
      </c>
      <c r="J31" s="151"/>
      <c r="K31" s="152">
        <f>Таблица625[[#This Row],[Заказ коробок ]]*Таблица625[[#This Row],[Кол-во шт в коробке]]</f>
        <v>0</v>
      </c>
      <c r="L31" s="153">
        <f>Таблица625[[#This Row],[Общее кол-во шт]]*Таблица625[[#This Row],[Оптовая цена KRW за 1шт]]</f>
        <v>0</v>
      </c>
      <c r="M31" s="74" t="str">
        <f>IFERROR(Таблица625[[#This Row],[Общее кол-во шт]]*Таблица625[[#This Row],[Оптовая цена USD за 1шт]],"")</f>
        <v/>
      </c>
      <c r="N31" s="57"/>
    </row>
    <row r="32" spans="1:14" s="75" customFormat="1" ht="22.5" customHeight="1">
      <c r="A32" s="44" t="s">
        <v>11631</v>
      </c>
      <c r="B32" s="143">
        <v>8809663572808</v>
      </c>
      <c r="C32" s="64" t="s">
        <v>11632</v>
      </c>
      <c r="D32" s="211" t="s">
        <v>11633</v>
      </c>
      <c r="E32" s="66">
        <v>18000</v>
      </c>
      <c r="F32" s="67">
        <v>0.42</v>
      </c>
      <c r="G32" s="148">
        <v>16</v>
      </c>
      <c r="H32" s="156">
        <f>Таблица625[[#This Row],[Коэфициент стоимости]]*Таблица625[[#This Row],[Розничная цена KRW]]</f>
        <v>7560</v>
      </c>
      <c r="I32" s="150" t="str">
        <f>IF($H$1="","Введите курс",Таблица625[[#This Row],[Оптовая цена KRW за 1шт]]/$H$1)</f>
        <v>Введите курс</v>
      </c>
      <c r="J32" s="151"/>
      <c r="K32" s="152">
        <f>Таблица625[[#This Row],[Заказ коробок ]]*Таблица625[[#This Row],[Кол-во шт в коробке]]</f>
        <v>0</v>
      </c>
      <c r="L32" s="153">
        <f>Таблица625[[#This Row],[Общее кол-во шт]]*Таблица625[[#This Row],[Оптовая цена KRW за 1шт]]</f>
        <v>0</v>
      </c>
      <c r="M32" s="74" t="str">
        <f>IFERROR(Таблица625[[#This Row],[Общее кол-во шт]]*Таблица625[[#This Row],[Оптовая цена USD за 1шт]],"")</f>
        <v/>
      </c>
      <c r="N32" s="57"/>
    </row>
    <row r="33" spans="1:14" s="75" customFormat="1" ht="22.5" customHeight="1">
      <c r="A33" s="44" t="s">
        <v>11634</v>
      </c>
      <c r="B33" s="143">
        <v>8809663572815</v>
      </c>
      <c r="C33" s="64" t="s">
        <v>11635</v>
      </c>
      <c r="D33" s="211" t="s">
        <v>11636</v>
      </c>
      <c r="E33" s="66">
        <v>19000</v>
      </c>
      <c r="F33" s="67">
        <v>0.42</v>
      </c>
      <c r="G33" s="148">
        <v>16</v>
      </c>
      <c r="H33" s="156">
        <f>Таблица625[[#This Row],[Коэфициент стоимости]]*Таблица625[[#This Row],[Розничная цена KRW]]</f>
        <v>7980</v>
      </c>
      <c r="I33" s="150" t="str">
        <f>IF($H$1="","Введите курс",Таблица625[[#This Row],[Оптовая цена KRW за 1шт]]/$H$1)</f>
        <v>Введите курс</v>
      </c>
      <c r="J33" s="151"/>
      <c r="K33" s="152">
        <f>Таблица625[[#This Row],[Заказ коробок ]]*Таблица625[[#This Row],[Кол-во шт в коробке]]</f>
        <v>0</v>
      </c>
      <c r="L33" s="153">
        <f>Таблица625[[#This Row],[Общее кол-во шт]]*Таблица625[[#This Row],[Оптовая цена KRW за 1шт]]</f>
        <v>0</v>
      </c>
      <c r="M33" s="74" t="str">
        <f>IFERROR(Таблица625[[#This Row],[Общее кол-во шт]]*Таблица625[[#This Row],[Оптовая цена USD за 1шт]],"")</f>
        <v/>
      </c>
      <c r="N33" s="57"/>
    </row>
    <row r="34" spans="1:14" s="75" customFormat="1" ht="22.5" customHeight="1">
      <c r="A34" s="44" t="s">
        <v>11637</v>
      </c>
      <c r="B34" s="143">
        <v>8809663572822</v>
      </c>
      <c r="C34" s="64" t="s">
        <v>11638</v>
      </c>
      <c r="D34" s="211" t="s">
        <v>11639</v>
      </c>
      <c r="E34" s="66">
        <v>17000</v>
      </c>
      <c r="F34" s="67">
        <v>0.42</v>
      </c>
      <c r="G34" s="148">
        <v>16</v>
      </c>
      <c r="H34" s="156">
        <f>Таблица625[[#This Row],[Коэфициент стоимости]]*Таблица625[[#This Row],[Розничная цена KRW]]</f>
        <v>7140</v>
      </c>
      <c r="I34" s="150" t="str">
        <f>IF($H$1="","Введите курс",Таблица625[[#This Row],[Оптовая цена KRW за 1шт]]/$H$1)</f>
        <v>Введите курс</v>
      </c>
      <c r="J34" s="151"/>
      <c r="K34" s="152">
        <f>Таблица625[[#This Row],[Заказ коробок ]]*Таблица625[[#This Row],[Кол-во шт в коробке]]</f>
        <v>0</v>
      </c>
      <c r="L34" s="153">
        <f>Таблица625[[#This Row],[Общее кол-во шт]]*Таблица625[[#This Row],[Оптовая цена KRW за 1шт]]</f>
        <v>0</v>
      </c>
      <c r="M34" s="74" t="str">
        <f>IFERROR(Таблица625[[#This Row],[Общее кол-во шт]]*Таблица625[[#This Row],[Оптовая цена USD за 1шт]],"")</f>
        <v/>
      </c>
      <c r="N34" s="57"/>
    </row>
    <row r="35" spans="1:14" s="75" customFormat="1" ht="22.5" customHeight="1">
      <c r="A35" s="44" t="s">
        <v>11640</v>
      </c>
      <c r="B35" s="143">
        <v>8809663572785</v>
      </c>
      <c r="C35" s="64" t="s">
        <v>11641</v>
      </c>
      <c r="D35" s="211" t="s">
        <v>11642</v>
      </c>
      <c r="E35" s="66">
        <v>18000</v>
      </c>
      <c r="F35" s="67">
        <v>0.42</v>
      </c>
      <c r="G35" s="148">
        <v>16</v>
      </c>
      <c r="H35" s="156">
        <f>Таблица625[[#This Row],[Коэфициент стоимости]]*Таблица625[[#This Row],[Розничная цена KRW]]</f>
        <v>7560</v>
      </c>
      <c r="I35" s="150" t="str">
        <f>IF($H$1="","Введите курс",Таблица625[[#This Row],[Оптовая цена KRW за 1шт]]/$H$1)</f>
        <v>Введите курс</v>
      </c>
      <c r="J35" s="151"/>
      <c r="K35" s="152">
        <f>Таблица625[[#This Row],[Заказ коробок ]]*Таблица625[[#This Row],[Кол-во шт в коробке]]</f>
        <v>0</v>
      </c>
      <c r="L35" s="153">
        <f>Таблица625[[#This Row],[Общее кол-во шт]]*Таблица625[[#This Row],[Оптовая цена KRW за 1шт]]</f>
        <v>0</v>
      </c>
      <c r="M35" s="74" t="str">
        <f>IFERROR(Таблица625[[#This Row],[Общее кол-во шт]]*Таблица625[[#This Row],[Оптовая цена USD за 1шт]],"")</f>
        <v/>
      </c>
      <c r="N35" s="57"/>
    </row>
    <row r="36" spans="1:14" s="75" customFormat="1" ht="22.5" customHeight="1">
      <c r="A36" s="44" t="s">
        <v>11643</v>
      </c>
      <c r="B36" s="143">
        <v>8809663573973</v>
      </c>
      <c r="C36" s="64" t="s">
        <v>11644</v>
      </c>
      <c r="D36" s="211" t="s">
        <v>11645</v>
      </c>
      <c r="E36" s="66">
        <v>20000</v>
      </c>
      <c r="F36" s="67">
        <v>0.42</v>
      </c>
      <c r="G36" s="148">
        <v>16</v>
      </c>
      <c r="H36" s="156">
        <f>Таблица625[[#This Row],[Коэфициент стоимости]]*Таблица625[[#This Row],[Розничная цена KRW]]</f>
        <v>8400</v>
      </c>
      <c r="I36" s="150" t="str">
        <f>IF($H$1="","Введите курс",Таблица625[[#This Row],[Оптовая цена KRW за 1шт]]/$H$1)</f>
        <v>Введите курс</v>
      </c>
      <c r="J36" s="151"/>
      <c r="K36" s="152">
        <f>Таблица625[[#This Row],[Заказ коробок ]]*Таблица625[[#This Row],[Кол-во шт в коробке]]</f>
        <v>0</v>
      </c>
      <c r="L36" s="153">
        <f>Таблица625[[#This Row],[Общее кол-во шт]]*Таблица625[[#This Row],[Оптовая цена KRW за 1шт]]</f>
        <v>0</v>
      </c>
      <c r="M36" s="74" t="str">
        <f>IFERROR(Таблица625[[#This Row],[Общее кол-во шт]]*Таблица625[[#This Row],[Оптовая цена USD за 1шт]],"")</f>
        <v/>
      </c>
      <c r="N36" s="57"/>
    </row>
    <row r="37" spans="1:14" s="75" customFormat="1" ht="22.5" customHeight="1">
      <c r="A37" s="44" t="s">
        <v>11646</v>
      </c>
      <c r="B37" s="143">
        <v>8809663574512</v>
      </c>
      <c r="C37" s="64" t="s">
        <v>11647</v>
      </c>
      <c r="D37" s="211" t="s">
        <v>11648</v>
      </c>
      <c r="E37" s="66">
        <v>19000</v>
      </c>
      <c r="F37" s="67">
        <v>0.42</v>
      </c>
      <c r="G37" s="148">
        <v>16</v>
      </c>
      <c r="H37" s="156">
        <f>Таблица625[[#This Row],[Коэфициент стоимости]]*Таблица625[[#This Row],[Розничная цена KRW]]</f>
        <v>7980</v>
      </c>
      <c r="I37" s="150" t="str">
        <f>IF($H$1="","Введите курс",Таблица625[[#This Row],[Оптовая цена KRW за 1шт]]/$H$1)</f>
        <v>Введите курс</v>
      </c>
      <c r="J37" s="151"/>
      <c r="K37" s="152">
        <f>Таблица625[[#This Row],[Заказ коробок ]]*Таблица625[[#This Row],[Кол-во шт в коробке]]</f>
        <v>0</v>
      </c>
      <c r="L37" s="153">
        <f>Таблица625[[#This Row],[Общее кол-во шт]]*Таблица625[[#This Row],[Оптовая цена KRW за 1шт]]</f>
        <v>0</v>
      </c>
      <c r="M37" s="74" t="str">
        <f>IFERROR(Таблица625[[#This Row],[Общее кол-во шт]]*Таблица625[[#This Row],[Оптовая цена USD за 1шт]],"")</f>
        <v/>
      </c>
      <c r="N37" s="57"/>
    </row>
    <row r="38" spans="1:14" s="75" customFormat="1" ht="22.5" customHeight="1">
      <c r="A38" s="44" t="s">
        <v>11649</v>
      </c>
      <c r="B38" s="143">
        <v>8809663574598</v>
      </c>
      <c r="C38" s="64" t="s">
        <v>11650</v>
      </c>
      <c r="D38" s="211" t="s">
        <v>11651</v>
      </c>
      <c r="E38" s="66">
        <v>15000</v>
      </c>
      <c r="F38" s="67">
        <v>0.42</v>
      </c>
      <c r="G38" s="148">
        <v>16</v>
      </c>
      <c r="H38" s="156">
        <f>Таблица625[[#This Row],[Коэфициент стоимости]]*Таблица625[[#This Row],[Розничная цена KRW]]</f>
        <v>6300</v>
      </c>
      <c r="I38" s="150" t="str">
        <f>IF($H$1="","Введите курс",Таблица625[[#This Row],[Оптовая цена KRW за 1шт]]/$H$1)</f>
        <v>Введите курс</v>
      </c>
      <c r="J38" s="151"/>
      <c r="K38" s="152">
        <f>Таблица625[[#This Row],[Заказ коробок ]]*Таблица625[[#This Row],[Кол-во шт в коробке]]</f>
        <v>0</v>
      </c>
      <c r="L38" s="153">
        <f>Таблица625[[#This Row],[Общее кол-во шт]]*Таблица625[[#This Row],[Оптовая цена KRW за 1шт]]</f>
        <v>0</v>
      </c>
      <c r="M38" s="74" t="str">
        <f>IFERROR(Таблица625[[#This Row],[Общее кол-во шт]]*Таблица625[[#This Row],[Оптовая цена USD за 1шт]],"")</f>
        <v/>
      </c>
      <c r="N38" s="57"/>
    </row>
    <row r="39" spans="1:14" s="75" customFormat="1" ht="22.5" customHeight="1">
      <c r="A39" s="44" t="s">
        <v>11652</v>
      </c>
      <c r="B39" s="143">
        <v>8809663574604</v>
      </c>
      <c r="C39" s="64" t="s">
        <v>11653</v>
      </c>
      <c r="D39" s="211" t="s">
        <v>11654</v>
      </c>
      <c r="E39" s="66">
        <v>18000</v>
      </c>
      <c r="F39" s="67">
        <v>0.42</v>
      </c>
      <c r="G39" s="148">
        <v>16</v>
      </c>
      <c r="H39" s="156">
        <f>Таблица625[[#This Row],[Коэфициент стоимости]]*Таблица625[[#This Row],[Розничная цена KRW]]</f>
        <v>7560</v>
      </c>
      <c r="I39" s="150" t="str">
        <f>IF($H$1="","Введите курс",Таблица625[[#This Row],[Оптовая цена KRW за 1шт]]/$H$1)</f>
        <v>Введите курс</v>
      </c>
      <c r="J39" s="151"/>
      <c r="K39" s="152">
        <f>Таблица625[[#This Row],[Заказ коробок ]]*Таблица625[[#This Row],[Кол-во шт в коробке]]</f>
        <v>0</v>
      </c>
      <c r="L39" s="153">
        <f>Таблица625[[#This Row],[Общее кол-во шт]]*Таблица625[[#This Row],[Оптовая цена KRW за 1шт]]</f>
        <v>0</v>
      </c>
      <c r="M39" s="74" t="str">
        <f>IFERROR(Таблица625[[#This Row],[Общее кол-во шт]]*Таблица625[[#This Row],[Оптовая цена USD за 1шт]],"")</f>
        <v/>
      </c>
      <c r="N39" s="57"/>
    </row>
    <row r="40" spans="1:14" s="75" customFormat="1" ht="22.5" customHeight="1">
      <c r="A40" s="44" t="s">
        <v>11655</v>
      </c>
      <c r="B40" s="143">
        <v>8809663574529</v>
      </c>
      <c r="C40" s="64" t="s">
        <v>11656</v>
      </c>
      <c r="D40" s="211" t="s">
        <v>11657</v>
      </c>
      <c r="E40" s="66">
        <v>19000</v>
      </c>
      <c r="F40" s="67">
        <v>0.42</v>
      </c>
      <c r="G40" s="148">
        <v>16</v>
      </c>
      <c r="H40" s="156">
        <f>Таблица625[[#This Row],[Коэфициент стоимости]]*Таблица625[[#This Row],[Розничная цена KRW]]</f>
        <v>7980</v>
      </c>
      <c r="I40" s="150" t="str">
        <f>IF($H$1="","Введите курс",Таблица625[[#This Row],[Оптовая цена KRW за 1шт]]/$H$1)</f>
        <v>Введите курс</v>
      </c>
      <c r="J40" s="151"/>
      <c r="K40" s="152">
        <f>Таблица625[[#This Row],[Заказ коробок ]]*Таблица625[[#This Row],[Кол-во шт в коробке]]</f>
        <v>0</v>
      </c>
      <c r="L40" s="153">
        <f>Таблица625[[#This Row],[Общее кол-во шт]]*Таблица625[[#This Row],[Оптовая цена KRW за 1шт]]</f>
        <v>0</v>
      </c>
      <c r="M40" s="74" t="str">
        <f>IFERROR(Таблица625[[#This Row],[Общее кол-во шт]]*Таблица625[[#This Row],[Оптовая цена USD за 1шт]],"")</f>
        <v/>
      </c>
      <c r="N40" s="57"/>
    </row>
    <row r="41" spans="1:14" ht="22.5" customHeight="1">
      <c r="A41" s="44" t="s">
        <v>11658</v>
      </c>
      <c r="B41" s="14">
        <v>8809241883821</v>
      </c>
      <c r="C41" s="50" t="s">
        <v>11659</v>
      </c>
      <c r="D41" s="46" t="s">
        <v>11660</v>
      </c>
      <c r="E41" s="16">
        <v>6800</v>
      </c>
      <c r="F41" s="15">
        <v>0.42</v>
      </c>
      <c r="G41" s="47">
        <v>10</v>
      </c>
      <c r="H41" s="55">
        <f>Таблица625[[#This Row],[Коэфициент стоимости]]*Таблица625[[#This Row],[Розничная цена KRW]]</f>
        <v>2856</v>
      </c>
      <c r="I41" s="17" t="str">
        <f>IF($H$1="","Введите курс",Таблица625[[#This Row],[Оптовая цена KRW за 1шт]]/$H$1)</f>
        <v>Введите курс</v>
      </c>
      <c r="J41" s="48"/>
      <c r="K41" s="18">
        <f>Таблица625[[#This Row],[Заказ коробок ]]*Таблица625[[#This Row],[Кол-во шт в коробке]]</f>
        <v>0</v>
      </c>
      <c r="L41" s="54">
        <f>Таблица625[[#This Row],[Общее кол-во шт]]*Таблица625[[#This Row],[Оптовая цена KRW за 1шт]]</f>
        <v>0</v>
      </c>
      <c r="M41" s="19" t="str">
        <f>IFERROR(Таблица625[[#This Row],[Общее кол-во шт]]*Таблица625[[#This Row],[Оптовая цена USD за 1шт]],"")</f>
        <v/>
      </c>
      <c r="N41" s="49"/>
    </row>
    <row r="42" spans="1:14" ht="22.5" customHeight="1">
      <c r="A42" s="44" t="s">
        <v>11661</v>
      </c>
      <c r="B42" s="14">
        <v>8809241883838</v>
      </c>
      <c r="C42" s="50" t="s">
        <v>11662</v>
      </c>
      <c r="D42" s="46" t="s">
        <v>11663</v>
      </c>
      <c r="E42" s="16">
        <v>7800</v>
      </c>
      <c r="F42" s="15">
        <v>0.42</v>
      </c>
      <c r="G42" s="47">
        <v>10</v>
      </c>
      <c r="H42" s="55">
        <f>Таблица625[[#This Row],[Коэфициент стоимости]]*Таблица625[[#This Row],[Розничная цена KRW]]</f>
        <v>3276</v>
      </c>
      <c r="I42" s="17" t="str">
        <f>IF($H$1="","Введите курс",Таблица625[[#This Row],[Оптовая цена KRW за 1шт]]/$H$1)</f>
        <v>Введите курс</v>
      </c>
      <c r="J42" s="48"/>
      <c r="K42" s="18">
        <f>Таблица625[[#This Row],[Заказ коробок ]]*Таблица625[[#This Row],[Кол-во шт в коробке]]</f>
        <v>0</v>
      </c>
      <c r="L42" s="54">
        <f>Таблица625[[#This Row],[Общее кол-во шт]]*Таблица625[[#This Row],[Оптовая цена KRW за 1шт]]</f>
        <v>0</v>
      </c>
      <c r="M42" s="19" t="str">
        <f>IFERROR(Таблица625[[#This Row],[Общее кол-во шт]]*Таблица625[[#This Row],[Оптовая цена USD за 1шт]],"")</f>
        <v/>
      </c>
      <c r="N42" s="49"/>
    </row>
    <row r="43" spans="1:14" ht="22.5" customHeight="1">
      <c r="A43" s="44" t="s">
        <v>11664</v>
      </c>
      <c r="B43" s="14">
        <v>8809241887409</v>
      </c>
      <c r="C43" s="50" t="s">
        <v>11665</v>
      </c>
      <c r="D43" s="46" t="s">
        <v>11666</v>
      </c>
      <c r="E43" s="16">
        <v>8800</v>
      </c>
      <c r="F43" s="15">
        <v>0.42</v>
      </c>
      <c r="G43" s="47">
        <v>10</v>
      </c>
      <c r="H43" s="55">
        <f>Таблица625[[#This Row],[Коэфициент стоимости]]*Таблица625[[#This Row],[Розничная цена KRW]]</f>
        <v>3696</v>
      </c>
      <c r="I43" s="17" t="str">
        <f>IF($H$1="","Введите курс",Таблица625[[#This Row],[Оптовая цена KRW за 1шт]]/$H$1)</f>
        <v>Введите курс</v>
      </c>
      <c r="J43" s="48"/>
      <c r="K43" s="18">
        <f>Таблица625[[#This Row],[Заказ коробок ]]*Таблица625[[#This Row],[Кол-во шт в коробке]]</f>
        <v>0</v>
      </c>
      <c r="L43" s="54">
        <f>Таблица625[[#This Row],[Общее кол-во шт]]*Таблица625[[#This Row],[Оптовая цена KRW за 1шт]]</f>
        <v>0</v>
      </c>
      <c r="M43" s="19" t="str">
        <f>IFERROR(Таблица625[[#This Row],[Общее кол-во шт]]*Таблица625[[#This Row],[Оптовая цена USD за 1шт]],"")</f>
        <v/>
      </c>
      <c r="N43" s="49"/>
    </row>
    <row r="44" spans="1:14" ht="22.5" customHeight="1">
      <c r="A44" s="44" t="s">
        <v>11667</v>
      </c>
      <c r="B44" s="14">
        <v>8809241887447</v>
      </c>
      <c r="C44" s="50" t="s">
        <v>11668</v>
      </c>
      <c r="D44" s="46" t="s">
        <v>11669</v>
      </c>
      <c r="E44" s="16">
        <v>6800</v>
      </c>
      <c r="F44" s="15">
        <v>0.42</v>
      </c>
      <c r="G44" s="47">
        <v>20</v>
      </c>
      <c r="H44" s="55">
        <f>Таблица625[[#This Row],[Коэфициент стоимости]]*Таблица625[[#This Row],[Розничная цена KRW]]</f>
        <v>2856</v>
      </c>
      <c r="I44" s="17" t="str">
        <f>IF($H$1="","Введите курс",Таблица625[[#This Row],[Оптовая цена KRW за 1шт]]/$H$1)</f>
        <v>Введите курс</v>
      </c>
      <c r="J44" s="48"/>
      <c r="K44" s="18">
        <f>Таблица625[[#This Row],[Заказ коробок ]]*Таблица625[[#This Row],[Кол-во шт в коробке]]</f>
        <v>0</v>
      </c>
      <c r="L44" s="54">
        <f>Таблица625[[#This Row],[Общее кол-во шт]]*Таблица625[[#This Row],[Оптовая цена KRW за 1шт]]</f>
        <v>0</v>
      </c>
      <c r="M44" s="19" t="str">
        <f>IFERROR(Таблица625[[#This Row],[Общее кол-во шт]]*Таблица625[[#This Row],[Оптовая цена USD за 1шт]],"")</f>
        <v/>
      </c>
      <c r="N44" s="49"/>
    </row>
    <row r="45" spans="1:14" ht="22.5" customHeight="1">
      <c r="A45" s="44" t="s">
        <v>11670</v>
      </c>
      <c r="B45" s="14">
        <v>8809241887744</v>
      </c>
      <c r="C45" s="50" t="s">
        <v>11671</v>
      </c>
      <c r="D45" s="46" t="s">
        <v>11672</v>
      </c>
      <c r="E45" s="16">
        <v>3900</v>
      </c>
      <c r="F45" s="15">
        <v>0.42</v>
      </c>
      <c r="G45" s="47">
        <v>10</v>
      </c>
      <c r="H45" s="55">
        <f>Таблица625[[#This Row],[Коэфициент стоимости]]*Таблица625[[#This Row],[Розничная цена KRW]]</f>
        <v>1638</v>
      </c>
      <c r="I45" s="17" t="str">
        <f>IF($H$1="","Введите курс",Таблица625[[#This Row],[Оптовая цена KRW за 1шт]]/$H$1)</f>
        <v>Введите курс</v>
      </c>
      <c r="J45" s="48"/>
      <c r="K45" s="18">
        <f>Таблица625[[#This Row],[Заказ коробок ]]*Таблица625[[#This Row],[Кол-во шт в коробке]]</f>
        <v>0</v>
      </c>
      <c r="L45" s="54">
        <f>Таблица625[[#This Row],[Общее кол-во шт]]*Таблица625[[#This Row],[Оптовая цена KRW за 1шт]]</f>
        <v>0</v>
      </c>
      <c r="M45" s="19" t="str">
        <f>IFERROR(Таблица625[[#This Row],[Общее кол-во шт]]*Таблица625[[#This Row],[Оптовая цена USD за 1шт]],"")</f>
        <v/>
      </c>
      <c r="N45" s="49"/>
    </row>
    <row r="46" spans="1:14" ht="22.5" customHeight="1">
      <c r="A46" s="44" t="s">
        <v>11673</v>
      </c>
      <c r="B46" s="14">
        <v>8809241887737</v>
      </c>
      <c r="C46" s="50" t="s">
        <v>11674</v>
      </c>
      <c r="D46" s="46" t="s">
        <v>11675</v>
      </c>
      <c r="E46" s="16">
        <v>3900</v>
      </c>
      <c r="F46" s="15">
        <v>0.42</v>
      </c>
      <c r="G46" s="47">
        <v>10</v>
      </c>
      <c r="H46" s="55">
        <f>Таблица625[[#This Row],[Коэфициент стоимости]]*Таблица625[[#This Row],[Розничная цена KRW]]</f>
        <v>1638</v>
      </c>
      <c r="I46" s="17" t="str">
        <f>IF($H$1="","Введите курс",Таблица625[[#This Row],[Оптовая цена KRW за 1шт]]/$H$1)</f>
        <v>Введите курс</v>
      </c>
      <c r="J46" s="48"/>
      <c r="K46" s="18">
        <f>Таблица625[[#This Row],[Заказ коробок ]]*Таблица625[[#This Row],[Кол-во шт в коробке]]</f>
        <v>0</v>
      </c>
      <c r="L46" s="54">
        <f>Таблица625[[#This Row],[Общее кол-во шт]]*Таблица625[[#This Row],[Оптовая цена KRW за 1шт]]</f>
        <v>0</v>
      </c>
      <c r="M46" s="19" t="str">
        <f>IFERROR(Таблица625[[#This Row],[Общее кол-во шт]]*Таблица625[[#This Row],[Оптовая цена USD за 1шт]],"")</f>
        <v/>
      </c>
      <c r="N46" s="49"/>
    </row>
    <row r="47" spans="1:14" ht="22.5" customHeight="1">
      <c r="A47" s="44" t="s">
        <v>11676</v>
      </c>
      <c r="B47" s="14">
        <v>8809241887768</v>
      </c>
      <c r="C47" s="50" t="s">
        <v>11677</v>
      </c>
      <c r="D47" s="46" t="s">
        <v>11678</v>
      </c>
      <c r="E47" s="16">
        <v>3900</v>
      </c>
      <c r="F47" s="15">
        <v>0.42</v>
      </c>
      <c r="G47" s="47">
        <v>10</v>
      </c>
      <c r="H47" s="55">
        <f>Таблица625[[#This Row],[Коэфициент стоимости]]*Таблица625[[#This Row],[Розничная цена KRW]]</f>
        <v>1638</v>
      </c>
      <c r="I47" s="17" t="str">
        <f>IF($H$1="","Введите курс",Таблица625[[#This Row],[Оптовая цена KRW за 1шт]]/$H$1)</f>
        <v>Введите курс</v>
      </c>
      <c r="J47" s="48"/>
      <c r="K47" s="18">
        <f>Таблица625[[#This Row],[Заказ коробок ]]*Таблица625[[#This Row],[Кол-во шт в коробке]]</f>
        <v>0</v>
      </c>
      <c r="L47" s="54">
        <f>Таблица625[[#This Row],[Общее кол-во шт]]*Таблица625[[#This Row],[Оптовая цена KRW за 1шт]]</f>
        <v>0</v>
      </c>
      <c r="M47" s="19" t="str">
        <f>IFERROR(Таблица625[[#This Row],[Общее кол-во шт]]*Таблица625[[#This Row],[Оптовая цена USD за 1шт]],"")</f>
        <v/>
      </c>
      <c r="N47" s="49"/>
    </row>
    <row r="48" spans="1:14" ht="22.5" customHeight="1">
      <c r="A48" s="44" t="s">
        <v>11679</v>
      </c>
      <c r="B48" s="14">
        <v>8809241887751</v>
      </c>
      <c r="C48" s="50" t="s">
        <v>11680</v>
      </c>
      <c r="D48" s="46" t="s">
        <v>11681</v>
      </c>
      <c r="E48" s="16">
        <v>3900</v>
      </c>
      <c r="F48" s="15">
        <v>0.42</v>
      </c>
      <c r="G48" s="47">
        <v>10</v>
      </c>
      <c r="H48" s="55">
        <f>Таблица625[[#This Row],[Коэфициент стоимости]]*Таблица625[[#This Row],[Розничная цена KRW]]</f>
        <v>1638</v>
      </c>
      <c r="I48" s="17" t="str">
        <f>IF($H$1="","Введите курс",Таблица625[[#This Row],[Оптовая цена KRW за 1шт]]/$H$1)</f>
        <v>Введите курс</v>
      </c>
      <c r="J48" s="48"/>
      <c r="K48" s="18">
        <f>Таблица625[[#This Row],[Заказ коробок ]]*Таблица625[[#This Row],[Кол-во шт в коробке]]</f>
        <v>0</v>
      </c>
      <c r="L48" s="54">
        <f>Таблица625[[#This Row],[Общее кол-во шт]]*Таблица625[[#This Row],[Оптовая цена KRW за 1шт]]</f>
        <v>0</v>
      </c>
      <c r="M48" s="19" t="str">
        <f>IFERROR(Таблица625[[#This Row],[Общее кол-во шт]]*Таблица625[[#This Row],[Оптовая цена USD за 1шт]],"")</f>
        <v/>
      </c>
      <c r="N48" s="49"/>
    </row>
    <row r="49" spans="1:14" ht="22.5" customHeight="1">
      <c r="A49" s="44" t="s">
        <v>11682</v>
      </c>
      <c r="B49" s="14">
        <v>8809241887775</v>
      </c>
      <c r="C49" s="50" t="s">
        <v>11683</v>
      </c>
      <c r="D49" s="46" t="s">
        <v>11684</v>
      </c>
      <c r="E49" s="16">
        <v>3900</v>
      </c>
      <c r="F49" s="15">
        <v>0.42</v>
      </c>
      <c r="G49" s="47">
        <v>10</v>
      </c>
      <c r="H49" s="55">
        <f>Таблица625[[#This Row],[Коэфициент стоимости]]*Таблица625[[#This Row],[Розничная цена KRW]]</f>
        <v>1638</v>
      </c>
      <c r="I49" s="17" t="str">
        <f>IF($H$1="","Введите курс",Таблица625[[#This Row],[Оптовая цена KRW за 1шт]]/$H$1)</f>
        <v>Введите курс</v>
      </c>
      <c r="J49" s="48"/>
      <c r="K49" s="18">
        <f>Таблица625[[#This Row],[Заказ коробок ]]*Таблица625[[#This Row],[Кол-во шт в коробке]]</f>
        <v>0</v>
      </c>
      <c r="L49" s="54">
        <f>Таблица625[[#This Row],[Общее кол-во шт]]*Таблица625[[#This Row],[Оптовая цена KRW за 1шт]]</f>
        <v>0</v>
      </c>
      <c r="M49" s="19" t="str">
        <f>IFERROR(Таблица625[[#This Row],[Общее кол-во шт]]*Таблица625[[#This Row],[Оптовая цена USD за 1шт]],"")</f>
        <v/>
      </c>
      <c r="N49" s="49"/>
    </row>
    <row r="50" spans="1:14" ht="22.5" customHeight="1">
      <c r="A50" s="44" t="s">
        <v>11685</v>
      </c>
      <c r="B50" s="14">
        <v>8809323738506</v>
      </c>
      <c r="C50" s="50" t="s">
        <v>11686</v>
      </c>
      <c r="D50" s="46" t="s">
        <v>11687</v>
      </c>
      <c r="E50" s="16">
        <v>10800</v>
      </c>
      <c r="F50" s="15">
        <v>0.42</v>
      </c>
      <c r="G50" s="47">
        <v>10</v>
      </c>
      <c r="H50" s="55">
        <f>Таблица625[[#This Row],[Коэфициент стоимости]]*Таблица625[[#This Row],[Розничная цена KRW]]</f>
        <v>4536</v>
      </c>
      <c r="I50" s="17" t="str">
        <f>IF($H$1="","Введите курс",Таблица625[[#This Row],[Оптовая цена KRW за 1шт]]/$H$1)</f>
        <v>Введите курс</v>
      </c>
      <c r="J50" s="48"/>
      <c r="K50" s="18">
        <f>Таблица625[[#This Row],[Заказ коробок ]]*Таблица625[[#This Row],[Кол-во шт в коробке]]</f>
        <v>0</v>
      </c>
      <c r="L50" s="54">
        <f>Таблица625[[#This Row],[Общее кол-во шт]]*Таблица625[[#This Row],[Оптовая цена KRW за 1шт]]</f>
        <v>0</v>
      </c>
      <c r="M50" s="19" t="str">
        <f>IFERROR(Таблица625[[#This Row],[Общее кол-во шт]]*Таблица625[[#This Row],[Оптовая цена USD за 1шт]],"")</f>
        <v/>
      </c>
      <c r="N50" s="49"/>
    </row>
    <row r="51" spans="1:14" ht="22.5" customHeight="1">
      <c r="A51" s="44" t="s">
        <v>11688</v>
      </c>
      <c r="B51" s="14">
        <v>8809454021256</v>
      </c>
      <c r="C51" s="50" t="s">
        <v>11689</v>
      </c>
      <c r="D51" s="46" t="s">
        <v>11690</v>
      </c>
      <c r="E51" s="16">
        <v>10800</v>
      </c>
      <c r="F51" s="15">
        <v>0.42</v>
      </c>
      <c r="G51" s="47">
        <v>10</v>
      </c>
      <c r="H51" s="55">
        <f>Таблица625[[#This Row],[Коэфициент стоимости]]*Таблица625[[#This Row],[Розничная цена KRW]]</f>
        <v>4536</v>
      </c>
      <c r="I51" s="17" t="str">
        <f>IF($H$1="","Введите курс",Таблица625[[#This Row],[Оптовая цена KRW за 1шт]]/$H$1)</f>
        <v>Введите курс</v>
      </c>
      <c r="J51" s="48"/>
      <c r="K51" s="18">
        <f>Таблица625[[#This Row],[Заказ коробок ]]*Таблица625[[#This Row],[Кол-во шт в коробке]]</f>
        <v>0</v>
      </c>
      <c r="L51" s="54">
        <f>Таблица625[[#This Row],[Общее кол-во шт]]*Таблица625[[#This Row],[Оптовая цена KRW за 1шт]]</f>
        <v>0</v>
      </c>
      <c r="M51" s="19" t="str">
        <f>IFERROR(Таблица625[[#This Row],[Общее кол-во шт]]*Таблица625[[#This Row],[Оптовая цена USD за 1шт]],"")</f>
        <v/>
      </c>
      <c r="N51" s="49"/>
    </row>
    <row r="52" spans="1:14" ht="22.5" customHeight="1">
      <c r="A52" s="44" t="s">
        <v>11691</v>
      </c>
      <c r="B52" s="14">
        <v>8809323738476</v>
      </c>
      <c r="C52" s="50" t="s">
        <v>11692</v>
      </c>
      <c r="D52" s="46" t="s">
        <v>11693</v>
      </c>
      <c r="E52" s="16">
        <v>9800</v>
      </c>
      <c r="F52" s="15">
        <v>0.42</v>
      </c>
      <c r="G52" s="47">
        <v>10</v>
      </c>
      <c r="H52" s="55">
        <f>Таблица625[[#This Row],[Коэфициент стоимости]]*Таблица625[[#This Row],[Розничная цена KRW]]</f>
        <v>4116</v>
      </c>
      <c r="I52" s="17" t="str">
        <f>IF($H$1="","Введите курс",Таблица625[[#This Row],[Оптовая цена KRW за 1шт]]/$H$1)</f>
        <v>Введите курс</v>
      </c>
      <c r="J52" s="48"/>
      <c r="K52" s="18">
        <f>Таблица625[[#This Row],[Заказ коробок ]]*Таблица625[[#This Row],[Кол-во шт в коробке]]</f>
        <v>0</v>
      </c>
      <c r="L52" s="54">
        <f>Таблица625[[#This Row],[Общее кол-во шт]]*Таблица625[[#This Row],[Оптовая цена KRW за 1шт]]</f>
        <v>0</v>
      </c>
      <c r="M52" s="19" t="str">
        <f>IFERROR(Таблица625[[#This Row],[Общее кол-во шт]]*Таблица625[[#This Row],[Оптовая цена USD за 1шт]],"")</f>
        <v/>
      </c>
      <c r="N52" s="49"/>
    </row>
    <row r="53" spans="1:14" ht="22.5" customHeight="1">
      <c r="A53" s="44" t="s">
        <v>11694</v>
      </c>
      <c r="B53" s="14">
        <v>8809323738636</v>
      </c>
      <c r="C53" s="50" t="s">
        <v>11695</v>
      </c>
      <c r="D53" s="46" t="s">
        <v>11696</v>
      </c>
      <c r="E53" s="16">
        <v>10800</v>
      </c>
      <c r="F53" s="15">
        <v>0.42</v>
      </c>
      <c r="G53" s="47">
        <v>10</v>
      </c>
      <c r="H53" s="55">
        <f>Таблица625[[#This Row],[Коэфициент стоимости]]*Таблица625[[#This Row],[Розничная цена KRW]]</f>
        <v>4536</v>
      </c>
      <c r="I53" s="17" t="str">
        <f>IF($H$1="","Введите курс",Таблица625[[#This Row],[Оптовая цена KRW за 1шт]]/$H$1)</f>
        <v>Введите курс</v>
      </c>
      <c r="J53" s="48"/>
      <c r="K53" s="18">
        <f>Таблица625[[#This Row],[Заказ коробок ]]*Таблица625[[#This Row],[Кол-во шт в коробке]]</f>
        <v>0</v>
      </c>
      <c r="L53" s="54">
        <f>Таблица625[[#This Row],[Общее кол-во шт]]*Таблица625[[#This Row],[Оптовая цена KRW за 1шт]]</f>
        <v>0</v>
      </c>
      <c r="M53" s="19" t="str">
        <f>IFERROR(Таблица625[[#This Row],[Общее кол-во шт]]*Таблица625[[#This Row],[Оптовая цена USD за 1шт]],"")</f>
        <v/>
      </c>
      <c r="N53" s="49"/>
    </row>
    <row r="54" spans="1:14" ht="22.5" customHeight="1">
      <c r="A54" s="44" t="s">
        <v>11697</v>
      </c>
      <c r="B54" s="14">
        <v>8809323738346</v>
      </c>
      <c r="C54" s="50" t="s">
        <v>11698</v>
      </c>
      <c r="D54" s="46" t="s">
        <v>11699</v>
      </c>
      <c r="E54" s="16">
        <v>9800</v>
      </c>
      <c r="F54" s="15">
        <v>0.42</v>
      </c>
      <c r="G54" s="47">
        <v>10</v>
      </c>
      <c r="H54" s="55">
        <f>Таблица625[[#This Row],[Коэфициент стоимости]]*Таблица625[[#This Row],[Розничная цена KRW]]</f>
        <v>4116</v>
      </c>
      <c r="I54" s="17" t="str">
        <f>IF($H$1="","Введите курс",Таблица625[[#This Row],[Оптовая цена KRW за 1шт]]/$H$1)</f>
        <v>Введите курс</v>
      </c>
      <c r="J54" s="48"/>
      <c r="K54" s="18">
        <f>Таблица625[[#This Row],[Заказ коробок ]]*Таблица625[[#This Row],[Кол-во шт в коробке]]</f>
        <v>0</v>
      </c>
      <c r="L54" s="54">
        <f>Таблица625[[#This Row],[Общее кол-во шт]]*Таблица625[[#This Row],[Оптовая цена KRW за 1шт]]</f>
        <v>0</v>
      </c>
      <c r="M54" s="19" t="str">
        <f>IFERROR(Таблица625[[#This Row],[Общее кол-во шт]]*Таблица625[[#This Row],[Оптовая цена USD за 1шт]],"")</f>
        <v/>
      </c>
      <c r="N54" s="49"/>
    </row>
    <row r="55" spans="1:14" ht="22.5" customHeight="1">
      <c r="A55" s="44" t="s">
        <v>11700</v>
      </c>
      <c r="B55" s="14">
        <v>8809454024103</v>
      </c>
      <c r="C55" s="50" t="s">
        <v>11701</v>
      </c>
      <c r="D55" s="46" t="s">
        <v>11702</v>
      </c>
      <c r="E55" s="16">
        <v>1000</v>
      </c>
      <c r="F55" s="15">
        <v>0.42</v>
      </c>
      <c r="G55" s="47">
        <v>20</v>
      </c>
      <c r="H55" s="55">
        <f>Таблица625[[#This Row],[Коэфициент стоимости]]*Таблица625[[#This Row],[Розничная цена KRW]]</f>
        <v>420</v>
      </c>
      <c r="I55" s="17" t="str">
        <f>IF($H$1="","Введите курс",Таблица625[[#This Row],[Оптовая цена KRW за 1шт]]/$H$1)</f>
        <v>Введите курс</v>
      </c>
      <c r="J55" s="48"/>
      <c r="K55" s="18">
        <f>Таблица625[[#This Row],[Заказ коробок ]]*Таблица625[[#This Row],[Кол-во шт в коробке]]</f>
        <v>0</v>
      </c>
      <c r="L55" s="54">
        <f>Таблица625[[#This Row],[Общее кол-во шт]]*Таблица625[[#This Row],[Оптовая цена KRW за 1шт]]</f>
        <v>0</v>
      </c>
      <c r="M55" s="19" t="str">
        <f>IFERROR(Таблица625[[#This Row],[Общее кол-во шт]]*Таблица625[[#This Row],[Оптовая цена USD за 1шт]],"")</f>
        <v/>
      </c>
      <c r="N55" s="49"/>
    </row>
    <row r="56" spans="1:14" ht="22.5" customHeight="1">
      <c r="A56" s="44" t="s">
        <v>11703</v>
      </c>
      <c r="B56" s="14">
        <v>8809323737646</v>
      </c>
      <c r="C56" s="50" t="s">
        <v>11704</v>
      </c>
      <c r="D56" s="46" t="s">
        <v>11705</v>
      </c>
      <c r="E56" s="16">
        <v>10800</v>
      </c>
      <c r="F56" s="15">
        <v>0.42</v>
      </c>
      <c r="G56" s="47">
        <v>10</v>
      </c>
      <c r="H56" s="55">
        <f>Таблица625[[#This Row],[Коэфициент стоимости]]*Таблица625[[#This Row],[Розничная цена KRW]]</f>
        <v>4536</v>
      </c>
      <c r="I56" s="17" t="str">
        <f>IF($H$1="","Введите курс",Таблица625[[#This Row],[Оптовая цена KRW за 1шт]]/$H$1)</f>
        <v>Введите курс</v>
      </c>
      <c r="J56" s="48"/>
      <c r="K56" s="18">
        <f>Таблица625[[#This Row],[Заказ коробок ]]*Таблица625[[#This Row],[Кол-во шт в коробке]]</f>
        <v>0</v>
      </c>
      <c r="L56" s="54">
        <f>Таблица625[[#This Row],[Общее кол-во шт]]*Таблица625[[#This Row],[Оптовая цена KRW за 1шт]]</f>
        <v>0</v>
      </c>
      <c r="M56" s="19" t="str">
        <f>IFERROR(Таблица625[[#This Row],[Общее кол-во шт]]*Таблица625[[#This Row],[Оптовая цена USD за 1шт]],"")</f>
        <v/>
      </c>
      <c r="N56" s="49"/>
    </row>
    <row r="57" spans="1:14" ht="22.5" customHeight="1">
      <c r="A57" s="44" t="s">
        <v>11706</v>
      </c>
      <c r="B57" s="14">
        <v>8809323737806</v>
      </c>
      <c r="C57" s="50" t="s">
        <v>11707</v>
      </c>
      <c r="D57" s="46" t="s">
        <v>11708</v>
      </c>
      <c r="E57" s="16">
        <v>10800</v>
      </c>
      <c r="F57" s="15">
        <v>0.42</v>
      </c>
      <c r="G57" s="47">
        <v>10</v>
      </c>
      <c r="H57" s="55">
        <f>Таблица625[[#This Row],[Коэфициент стоимости]]*Таблица625[[#This Row],[Розничная цена KRW]]</f>
        <v>4536</v>
      </c>
      <c r="I57" s="17" t="str">
        <f>IF($H$1="","Введите курс",Таблица625[[#This Row],[Оптовая цена KRW за 1шт]]/$H$1)</f>
        <v>Введите курс</v>
      </c>
      <c r="J57" s="48"/>
      <c r="K57" s="18">
        <f>Таблица625[[#This Row],[Заказ коробок ]]*Таблица625[[#This Row],[Кол-во шт в коробке]]</f>
        <v>0</v>
      </c>
      <c r="L57" s="54">
        <f>Таблица625[[#This Row],[Общее кол-во шт]]*Таблица625[[#This Row],[Оптовая цена KRW за 1шт]]</f>
        <v>0</v>
      </c>
      <c r="M57" s="19" t="str">
        <f>IFERROR(Таблица625[[#This Row],[Общее кол-во шт]]*Таблица625[[#This Row],[Оптовая цена USD за 1шт]],"")</f>
        <v/>
      </c>
      <c r="N57" s="49"/>
    </row>
    <row r="58" spans="1:14" ht="22.5" customHeight="1">
      <c r="A58" s="44" t="s">
        <v>11709</v>
      </c>
      <c r="B58" s="14">
        <v>8809323737516</v>
      </c>
      <c r="C58" s="50" t="s">
        <v>11710</v>
      </c>
      <c r="D58" s="46" t="s">
        <v>11711</v>
      </c>
      <c r="E58" s="16">
        <v>9800</v>
      </c>
      <c r="F58" s="15">
        <v>0.42</v>
      </c>
      <c r="G58" s="47">
        <v>10</v>
      </c>
      <c r="H58" s="55">
        <f>Таблица625[[#This Row],[Коэфициент стоимости]]*Таблица625[[#This Row],[Розничная цена KRW]]</f>
        <v>4116</v>
      </c>
      <c r="I58" s="17" t="str">
        <f>IF($H$1="","Введите курс",Таблица625[[#This Row],[Оптовая цена KRW за 1шт]]/$H$1)</f>
        <v>Введите курс</v>
      </c>
      <c r="J58" s="48"/>
      <c r="K58" s="18">
        <f>Таблица625[[#This Row],[Заказ коробок ]]*Таблица625[[#This Row],[Кол-во шт в коробке]]</f>
        <v>0</v>
      </c>
      <c r="L58" s="54">
        <f>Таблица625[[#This Row],[Общее кол-во шт]]*Таблица625[[#This Row],[Оптовая цена KRW за 1шт]]</f>
        <v>0</v>
      </c>
      <c r="M58" s="19" t="str">
        <f>IFERROR(Таблица625[[#This Row],[Общее кол-во шт]]*Таблица625[[#This Row],[Оптовая цена USD за 1шт]],"")</f>
        <v/>
      </c>
      <c r="N58" s="49"/>
    </row>
    <row r="59" spans="1:14" ht="22.5" customHeight="1">
      <c r="A59" s="44" t="s">
        <v>11712</v>
      </c>
      <c r="B59" s="14">
        <v>8809323737776</v>
      </c>
      <c r="C59" s="50" t="s">
        <v>11713</v>
      </c>
      <c r="D59" s="46" t="s">
        <v>11714</v>
      </c>
      <c r="E59" s="16">
        <v>10800</v>
      </c>
      <c r="F59" s="15">
        <v>0.42</v>
      </c>
      <c r="G59" s="47">
        <v>10</v>
      </c>
      <c r="H59" s="55">
        <f>Таблица625[[#This Row],[Коэфициент стоимости]]*Таблица625[[#This Row],[Розничная цена KRW]]</f>
        <v>4536</v>
      </c>
      <c r="I59" s="17" t="str">
        <f>IF($H$1="","Введите курс",Таблица625[[#This Row],[Оптовая цена KRW за 1шт]]/$H$1)</f>
        <v>Введите курс</v>
      </c>
      <c r="J59" s="48"/>
      <c r="K59" s="18">
        <f>Таблица625[[#This Row],[Заказ коробок ]]*Таблица625[[#This Row],[Кол-во шт в коробке]]</f>
        <v>0</v>
      </c>
      <c r="L59" s="54">
        <f>Таблица625[[#This Row],[Общее кол-во шт]]*Таблица625[[#This Row],[Оптовая цена KRW за 1шт]]</f>
        <v>0</v>
      </c>
      <c r="M59" s="19" t="str">
        <f>IFERROR(Таблица625[[#This Row],[Общее кол-во шт]]*Таблица625[[#This Row],[Оптовая цена USD за 1шт]],"")</f>
        <v/>
      </c>
      <c r="N59" s="49"/>
    </row>
    <row r="60" spans="1:14" ht="22.5" customHeight="1">
      <c r="A60" s="44" t="s">
        <v>11715</v>
      </c>
      <c r="B60" s="14">
        <v>8809323737486</v>
      </c>
      <c r="C60" s="50" t="s">
        <v>11716</v>
      </c>
      <c r="D60" s="46" t="s">
        <v>11717</v>
      </c>
      <c r="E60" s="16">
        <v>9800</v>
      </c>
      <c r="F60" s="15">
        <v>0.42</v>
      </c>
      <c r="G60" s="47">
        <v>10</v>
      </c>
      <c r="H60" s="55">
        <f>Таблица625[[#This Row],[Коэфициент стоимости]]*Таблица625[[#This Row],[Розничная цена KRW]]</f>
        <v>4116</v>
      </c>
      <c r="I60" s="17" t="str">
        <f>IF($H$1="","Введите курс",Таблица625[[#This Row],[Оптовая цена KRW за 1шт]]/$H$1)</f>
        <v>Введите курс</v>
      </c>
      <c r="J60" s="48"/>
      <c r="K60" s="18">
        <f>Таблица625[[#This Row],[Заказ коробок ]]*Таблица625[[#This Row],[Кол-во шт в коробке]]</f>
        <v>0</v>
      </c>
      <c r="L60" s="54">
        <f>Таблица625[[#This Row],[Общее кол-во шт]]*Таблица625[[#This Row],[Оптовая цена KRW за 1шт]]</f>
        <v>0</v>
      </c>
      <c r="M60" s="19" t="str">
        <f>IFERROR(Таблица625[[#This Row],[Общее кол-во шт]]*Таблица625[[#This Row],[Оптовая цена USD за 1шт]],"")</f>
        <v/>
      </c>
      <c r="N60" s="49"/>
    </row>
    <row r="61" spans="1:14" ht="22.5" customHeight="1">
      <c r="A61" s="44" t="s">
        <v>11718</v>
      </c>
      <c r="B61" s="14">
        <v>8809454024110</v>
      </c>
      <c r="C61" s="50" t="s">
        <v>11719</v>
      </c>
      <c r="D61" s="46" t="s">
        <v>11720</v>
      </c>
      <c r="E61" s="16">
        <v>1000</v>
      </c>
      <c r="F61" s="15">
        <v>0.42</v>
      </c>
      <c r="G61" s="47">
        <v>20</v>
      </c>
      <c r="H61" s="55">
        <f>Таблица625[[#This Row],[Коэфициент стоимости]]*Таблица625[[#This Row],[Розничная цена KRW]]</f>
        <v>420</v>
      </c>
      <c r="I61" s="17" t="str">
        <f>IF($H$1="","Введите курс",Таблица625[[#This Row],[Оптовая цена KRW за 1шт]]/$H$1)</f>
        <v>Введите курс</v>
      </c>
      <c r="J61" s="48"/>
      <c r="K61" s="18">
        <f>Таблица625[[#This Row],[Заказ коробок ]]*Таблица625[[#This Row],[Кол-во шт в коробке]]</f>
        <v>0</v>
      </c>
      <c r="L61" s="54">
        <f>Таблица625[[#This Row],[Общее кол-во шт]]*Таблица625[[#This Row],[Оптовая цена KRW за 1шт]]</f>
        <v>0</v>
      </c>
      <c r="M61" s="19" t="str">
        <f>IFERROR(Таблица625[[#This Row],[Общее кол-во шт]]*Таблица625[[#This Row],[Оптовая цена USD за 1шт]],"")</f>
        <v/>
      </c>
      <c r="N61" s="49"/>
    </row>
    <row r="62" spans="1:14" ht="22.5" customHeight="1">
      <c r="A62" s="44" t="s">
        <v>11721</v>
      </c>
      <c r="B62" s="14">
        <v>8809541207716</v>
      </c>
      <c r="C62" s="50" t="s">
        <v>11722</v>
      </c>
      <c r="D62" s="46" t="s">
        <v>11723</v>
      </c>
      <c r="E62" s="16">
        <v>2000</v>
      </c>
      <c r="F62" s="15">
        <v>0.42</v>
      </c>
      <c r="G62" s="47">
        <v>10</v>
      </c>
      <c r="H62" s="55">
        <f>Таблица625[[#This Row],[Коэфициент стоимости]]*Таблица625[[#This Row],[Розничная цена KRW]]</f>
        <v>840</v>
      </c>
      <c r="I62" s="17" t="str">
        <f>IF($H$1="","Введите курс",Таблица625[[#This Row],[Оптовая цена KRW за 1шт]]/$H$1)</f>
        <v>Введите курс</v>
      </c>
      <c r="J62" s="48"/>
      <c r="K62" s="18">
        <f>Таблица625[[#This Row],[Заказ коробок ]]*Таблица625[[#This Row],[Кол-во шт в коробке]]</f>
        <v>0</v>
      </c>
      <c r="L62" s="54">
        <f>Таблица625[[#This Row],[Общее кол-во шт]]*Таблица625[[#This Row],[Оптовая цена KRW за 1шт]]</f>
        <v>0</v>
      </c>
      <c r="M62" s="19" t="str">
        <f>IFERROR(Таблица625[[#This Row],[Общее кол-во шт]]*Таблица625[[#This Row],[Оптовая цена USD за 1шт]],"")</f>
        <v/>
      </c>
      <c r="N62" s="49"/>
    </row>
    <row r="63" spans="1:14" ht="22.5" customHeight="1">
      <c r="A63" s="44" t="s">
        <v>11724</v>
      </c>
      <c r="B63" s="14">
        <v>8809663571801</v>
      </c>
      <c r="C63" s="50" t="s">
        <v>11725</v>
      </c>
      <c r="D63" s="46" t="s">
        <v>11726</v>
      </c>
      <c r="E63" s="16">
        <v>10800</v>
      </c>
      <c r="F63" s="15">
        <v>0.42</v>
      </c>
      <c r="G63" s="47">
        <v>10</v>
      </c>
      <c r="H63" s="55">
        <f>Таблица625[[#This Row],[Коэфициент стоимости]]*Таблица625[[#This Row],[Розничная цена KRW]]</f>
        <v>4536</v>
      </c>
      <c r="I63" s="17" t="str">
        <f>IF($H$1="","Введите курс",Таблица625[[#This Row],[Оптовая цена KRW за 1шт]]/$H$1)</f>
        <v>Введите курс</v>
      </c>
      <c r="J63" s="48"/>
      <c r="K63" s="18">
        <f>Таблица625[[#This Row],[Заказ коробок ]]*Таблица625[[#This Row],[Кол-во шт в коробке]]</f>
        <v>0</v>
      </c>
      <c r="L63" s="54">
        <f>Таблица625[[#This Row],[Общее кол-во шт]]*Таблица625[[#This Row],[Оптовая цена KRW за 1шт]]</f>
        <v>0</v>
      </c>
      <c r="M63" s="19" t="str">
        <f>IFERROR(Таблица625[[#This Row],[Общее кол-во шт]]*Таблица625[[#This Row],[Оптовая цена USD за 1шт]],"")</f>
        <v/>
      </c>
      <c r="N63" s="49"/>
    </row>
    <row r="64" spans="1:14" ht="22.5" customHeight="1">
      <c r="A64" s="44" t="s">
        <v>11727</v>
      </c>
      <c r="B64" s="14">
        <v>8809663571818</v>
      </c>
      <c r="C64" s="50" t="s">
        <v>11728</v>
      </c>
      <c r="D64" s="46" t="s">
        <v>11729</v>
      </c>
      <c r="E64" s="16">
        <v>10800</v>
      </c>
      <c r="F64" s="15">
        <v>0.42</v>
      </c>
      <c r="G64" s="47">
        <v>10</v>
      </c>
      <c r="H64" s="55">
        <f>Таблица625[[#This Row],[Коэфициент стоимости]]*Таблица625[[#This Row],[Розничная цена KRW]]</f>
        <v>4536</v>
      </c>
      <c r="I64" s="17" t="str">
        <f>IF($H$1="","Введите курс",Таблица625[[#This Row],[Оптовая цена KRW за 1шт]]/$H$1)</f>
        <v>Введите курс</v>
      </c>
      <c r="J64" s="48"/>
      <c r="K64" s="18">
        <f>Таблица625[[#This Row],[Заказ коробок ]]*Таблица625[[#This Row],[Кол-во шт в коробке]]</f>
        <v>0</v>
      </c>
      <c r="L64" s="54">
        <f>Таблица625[[#This Row],[Общее кол-во шт]]*Таблица625[[#This Row],[Оптовая цена KRW за 1шт]]</f>
        <v>0</v>
      </c>
      <c r="M64" s="19" t="str">
        <f>IFERROR(Таблица625[[#This Row],[Общее кол-во шт]]*Таблица625[[#This Row],[Оптовая цена USD за 1шт]],"")</f>
        <v/>
      </c>
      <c r="N64" s="49"/>
    </row>
    <row r="65" spans="1:14" ht="22.5" customHeight="1">
      <c r="A65" s="44" t="s">
        <v>11730</v>
      </c>
      <c r="B65" s="14">
        <v>8809663571825</v>
      </c>
      <c r="C65" s="50" t="s">
        <v>11731</v>
      </c>
      <c r="D65" s="46" t="s">
        <v>11732</v>
      </c>
      <c r="E65" s="16">
        <v>11800</v>
      </c>
      <c r="F65" s="15">
        <v>0.42</v>
      </c>
      <c r="G65" s="47">
        <v>10</v>
      </c>
      <c r="H65" s="55">
        <f>Таблица625[[#This Row],[Коэфициент стоимости]]*Таблица625[[#This Row],[Розничная цена KRW]]</f>
        <v>4956</v>
      </c>
      <c r="I65" s="17" t="str">
        <f>IF($H$1="","Введите курс",Таблица625[[#This Row],[Оптовая цена KRW за 1шт]]/$H$1)</f>
        <v>Введите курс</v>
      </c>
      <c r="J65" s="48"/>
      <c r="K65" s="18">
        <f>Таблица625[[#This Row],[Заказ коробок ]]*Таблица625[[#This Row],[Кол-во шт в коробке]]</f>
        <v>0</v>
      </c>
      <c r="L65" s="54">
        <f>Таблица625[[#This Row],[Общее кол-во шт]]*Таблица625[[#This Row],[Оптовая цена KRW за 1шт]]</f>
        <v>0</v>
      </c>
      <c r="M65" s="19" t="str">
        <f>IFERROR(Таблица625[[#This Row],[Общее кол-во шт]]*Таблица625[[#This Row],[Оптовая цена USD за 1шт]],"")</f>
        <v/>
      </c>
      <c r="N65" s="49"/>
    </row>
    <row r="66" spans="1:14" ht="22.5" customHeight="1">
      <c r="A66" s="44" t="s">
        <v>11733</v>
      </c>
      <c r="B66" s="14">
        <v>8809663571832</v>
      </c>
      <c r="C66" s="50" t="s">
        <v>11734</v>
      </c>
      <c r="D66" s="46" t="s">
        <v>11735</v>
      </c>
      <c r="E66" s="16">
        <v>11800</v>
      </c>
      <c r="F66" s="15">
        <v>0.42</v>
      </c>
      <c r="G66" s="47">
        <v>10</v>
      </c>
      <c r="H66" s="55">
        <f>Таблица625[[#This Row],[Коэфициент стоимости]]*Таблица625[[#This Row],[Розничная цена KRW]]</f>
        <v>4956</v>
      </c>
      <c r="I66" s="17" t="str">
        <f>IF($H$1="","Введите курс",Таблица625[[#This Row],[Оптовая цена KRW за 1шт]]/$H$1)</f>
        <v>Введите курс</v>
      </c>
      <c r="J66" s="48"/>
      <c r="K66" s="18">
        <f>Таблица625[[#This Row],[Заказ коробок ]]*Таблица625[[#This Row],[Кол-во шт в коробке]]</f>
        <v>0</v>
      </c>
      <c r="L66" s="54">
        <f>Таблица625[[#This Row],[Общее кол-во шт]]*Таблица625[[#This Row],[Оптовая цена KRW за 1шт]]</f>
        <v>0</v>
      </c>
      <c r="M66" s="19" t="str">
        <f>IFERROR(Таблица625[[#This Row],[Общее кол-во шт]]*Таблица625[[#This Row],[Оптовая цена USD за 1шт]],"")</f>
        <v/>
      </c>
      <c r="N66" s="49"/>
    </row>
    <row r="67" spans="1:14" s="75" customFormat="1" ht="22.5" customHeight="1">
      <c r="A67" s="44" t="s">
        <v>11736</v>
      </c>
      <c r="B67" s="143">
        <v>8809663571849</v>
      </c>
      <c r="C67" s="64" t="s">
        <v>11737</v>
      </c>
      <c r="D67" s="211" t="s">
        <v>11738</v>
      </c>
      <c r="E67" s="66">
        <v>11800</v>
      </c>
      <c r="F67" s="67">
        <v>0.42</v>
      </c>
      <c r="G67" s="148">
        <v>16</v>
      </c>
      <c r="H67" s="156">
        <f>Таблица625[[#This Row],[Коэфициент стоимости]]*Таблица625[[#This Row],[Розничная цена KRW]]</f>
        <v>4956</v>
      </c>
      <c r="I67" s="150" t="str">
        <f>IF($H$1="","Введите курс",Таблица625[[#This Row],[Оптовая цена KRW за 1шт]]/$H$1)</f>
        <v>Введите курс</v>
      </c>
      <c r="J67" s="151"/>
      <c r="K67" s="152">
        <f>Таблица625[[#This Row],[Заказ коробок ]]*Таблица625[[#This Row],[Кол-во шт в коробке]]</f>
        <v>0</v>
      </c>
      <c r="L67" s="153">
        <f>Таблица625[[#This Row],[Общее кол-во шт]]*Таблица625[[#This Row],[Оптовая цена KRW за 1шт]]</f>
        <v>0</v>
      </c>
      <c r="M67" s="74" t="str">
        <f>IFERROR(Таблица625[[#This Row],[Общее кол-во шт]]*Таблица625[[#This Row],[Оптовая цена USD за 1шт]],"")</f>
        <v/>
      </c>
      <c r="N67" s="57"/>
    </row>
    <row r="68" spans="1:14" s="75" customFormat="1" ht="22.5" customHeight="1">
      <c r="A68" s="44" t="s">
        <v>11739</v>
      </c>
      <c r="B68" s="143">
        <v>8809663573720</v>
      </c>
      <c r="C68" s="64" t="s">
        <v>11740</v>
      </c>
      <c r="D68" s="211" t="s">
        <v>11741</v>
      </c>
      <c r="E68" s="66">
        <v>13300</v>
      </c>
      <c r="F68" s="67">
        <v>0.42</v>
      </c>
      <c r="G68" s="148">
        <v>16</v>
      </c>
      <c r="H68" s="156">
        <f>Таблица625[[#This Row],[Коэфициент стоимости]]*Таблица625[[#This Row],[Розничная цена KRW]]</f>
        <v>5586</v>
      </c>
      <c r="I68" s="150" t="str">
        <f>IF($H$1="","Введите курс",Таблица625[[#This Row],[Оптовая цена KRW за 1шт]]/$H$1)</f>
        <v>Введите курс</v>
      </c>
      <c r="J68" s="151"/>
      <c r="K68" s="152">
        <f>Таблица625[[#This Row],[Заказ коробок ]]*Таблица625[[#This Row],[Кол-во шт в коробке]]</f>
        <v>0</v>
      </c>
      <c r="L68" s="153">
        <f>Таблица625[[#This Row],[Общее кол-во шт]]*Таблица625[[#This Row],[Оптовая цена KRW за 1шт]]</f>
        <v>0</v>
      </c>
      <c r="M68" s="74" t="str">
        <f>IFERROR(Таблица625[[#This Row],[Общее кол-во шт]]*Таблица625[[#This Row],[Оптовая цена USD за 1шт]],"")</f>
        <v/>
      </c>
      <c r="N68" s="57"/>
    </row>
    <row r="69" spans="1:14" s="75" customFormat="1" ht="22.5" customHeight="1">
      <c r="A69" s="44" t="s">
        <v>11742</v>
      </c>
      <c r="B69" s="143">
        <v>8809663573737</v>
      </c>
      <c r="C69" s="64" t="s">
        <v>11743</v>
      </c>
      <c r="D69" s="211" t="s">
        <v>11744</v>
      </c>
      <c r="E69" s="66">
        <v>14000</v>
      </c>
      <c r="F69" s="67">
        <v>0.42</v>
      </c>
      <c r="G69" s="148">
        <v>16</v>
      </c>
      <c r="H69" s="156">
        <f>Таблица625[[#This Row],[Коэфициент стоимости]]*Таблица625[[#This Row],[Розничная цена KRW]]</f>
        <v>5880</v>
      </c>
      <c r="I69" s="150" t="str">
        <f>IF($H$1="","Введите курс",Таблица625[[#This Row],[Оптовая цена KRW за 1шт]]/$H$1)</f>
        <v>Введите курс</v>
      </c>
      <c r="J69" s="151"/>
      <c r="K69" s="152">
        <f>Таблица625[[#This Row],[Заказ коробок ]]*Таблица625[[#This Row],[Кол-во шт в коробке]]</f>
        <v>0</v>
      </c>
      <c r="L69" s="153">
        <f>Таблица625[[#This Row],[Общее кол-во шт]]*Таблица625[[#This Row],[Оптовая цена KRW за 1шт]]</f>
        <v>0</v>
      </c>
      <c r="M69" s="74" t="str">
        <f>IFERROR(Таблица625[[#This Row],[Общее кол-во шт]]*Таблица625[[#This Row],[Оптовая цена USD за 1шт]],"")</f>
        <v/>
      </c>
      <c r="N69" s="57"/>
    </row>
    <row r="70" spans="1:14" s="75" customFormat="1" ht="22.5" customHeight="1">
      <c r="A70" s="44" t="s">
        <v>11745</v>
      </c>
      <c r="B70" s="143">
        <v>8809663573744</v>
      </c>
      <c r="C70" s="64" t="s">
        <v>11746</v>
      </c>
      <c r="D70" s="211" t="s">
        <v>11747</v>
      </c>
      <c r="E70" s="66">
        <v>14700</v>
      </c>
      <c r="F70" s="67">
        <v>0.42</v>
      </c>
      <c r="G70" s="148">
        <v>16</v>
      </c>
      <c r="H70" s="156">
        <f>Таблица625[[#This Row],[Коэфициент стоимости]]*Таблица625[[#This Row],[Розничная цена KRW]]</f>
        <v>6174</v>
      </c>
      <c r="I70" s="150" t="str">
        <f>IF($H$1="","Введите курс",Таблица625[[#This Row],[Оптовая цена KRW за 1шт]]/$H$1)</f>
        <v>Введите курс</v>
      </c>
      <c r="J70" s="151"/>
      <c r="K70" s="152">
        <f>Таблица625[[#This Row],[Заказ коробок ]]*Таблица625[[#This Row],[Кол-во шт в коробке]]</f>
        <v>0</v>
      </c>
      <c r="L70" s="153">
        <f>Таблица625[[#This Row],[Общее кол-во шт]]*Таблица625[[#This Row],[Оптовая цена KRW за 1шт]]</f>
        <v>0</v>
      </c>
      <c r="M70" s="74" t="str">
        <f>IFERROR(Таблица625[[#This Row],[Общее кол-во шт]]*Таблица625[[#This Row],[Оптовая цена USD за 1шт]],"")</f>
        <v/>
      </c>
      <c r="N70" s="57"/>
    </row>
    <row r="71" spans="1:14" s="75" customFormat="1" ht="22.5" customHeight="1">
      <c r="A71" s="44" t="s">
        <v>11748</v>
      </c>
      <c r="B71" s="143">
        <v>8809663573751</v>
      </c>
      <c r="C71" s="64" t="s">
        <v>11749</v>
      </c>
      <c r="D71" s="211" t="s">
        <v>11750</v>
      </c>
      <c r="E71" s="66">
        <v>15400</v>
      </c>
      <c r="F71" s="67">
        <v>0.42</v>
      </c>
      <c r="G71" s="148">
        <v>16</v>
      </c>
      <c r="H71" s="156">
        <f>Таблица625[[#This Row],[Коэфициент стоимости]]*Таблица625[[#This Row],[Розничная цена KRW]]</f>
        <v>6468</v>
      </c>
      <c r="I71" s="150" t="str">
        <f>IF($H$1="","Введите курс",Таблица625[[#This Row],[Оптовая цена KRW за 1шт]]/$H$1)</f>
        <v>Введите курс</v>
      </c>
      <c r="J71" s="151"/>
      <c r="K71" s="152">
        <f>Таблица625[[#This Row],[Заказ коробок ]]*Таблица625[[#This Row],[Кол-во шт в коробке]]</f>
        <v>0</v>
      </c>
      <c r="L71" s="153">
        <f>Таблица625[[#This Row],[Общее кол-во шт]]*Таблица625[[#This Row],[Оптовая цена KRW за 1шт]]</f>
        <v>0</v>
      </c>
      <c r="M71" s="74" t="str">
        <f>IFERROR(Таблица625[[#This Row],[Общее кол-во шт]]*Таблица625[[#This Row],[Оптовая цена USD за 1шт]],"")</f>
        <v/>
      </c>
      <c r="N71" s="57"/>
    </row>
    <row r="72" spans="1:14" s="75" customFormat="1" ht="22.5" customHeight="1">
      <c r="A72" s="44" t="s">
        <v>11751</v>
      </c>
      <c r="B72" s="143">
        <v>8809663573768</v>
      </c>
      <c r="C72" s="64" t="s">
        <v>11752</v>
      </c>
      <c r="D72" s="211" t="s">
        <v>11753</v>
      </c>
      <c r="E72" s="66">
        <v>12600</v>
      </c>
      <c r="F72" s="67">
        <v>0.42</v>
      </c>
      <c r="G72" s="148">
        <v>16</v>
      </c>
      <c r="H72" s="156">
        <f>Таблица625[[#This Row],[Коэфициент стоимости]]*Таблица625[[#This Row],[Розничная цена KRW]]</f>
        <v>5292</v>
      </c>
      <c r="I72" s="150" t="str">
        <f>IF($H$1="","Введите курс",Таблица625[[#This Row],[Оптовая цена KRW за 1шт]]/$H$1)</f>
        <v>Введите курс</v>
      </c>
      <c r="J72" s="151"/>
      <c r="K72" s="152">
        <f>Таблица625[[#This Row],[Заказ коробок ]]*Таблица625[[#This Row],[Кол-во шт в коробке]]</f>
        <v>0</v>
      </c>
      <c r="L72" s="153">
        <f>Таблица625[[#This Row],[Общее кол-во шт]]*Таблица625[[#This Row],[Оптовая цена KRW за 1шт]]</f>
        <v>0</v>
      </c>
      <c r="M72" s="74" t="str">
        <f>IFERROR(Таблица625[[#This Row],[Общее кол-во шт]]*Таблица625[[#This Row],[Оптовая цена USD за 1шт]],"")</f>
        <v/>
      </c>
      <c r="N72" s="57"/>
    </row>
    <row r="73" spans="1:14" ht="22.5" customHeight="1">
      <c r="A73" s="44" t="s">
        <v>11754</v>
      </c>
      <c r="B73" s="14">
        <v>8809241887430</v>
      </c>
      <c r="C73" s="50" t="s">
        <v>11755</v>
      </c>
      <c r="D73" s="46" t="s">
        <v>11756</v>
      </c>
      <c r="E73" s="16">
        <v>6800</v>
      </c>
      <c r="F73" s="15">
        <v>0.42</v>
      </c>
      <c r="G73" s="47">
        <v>20</v>
      </c>
      <c r="H73" s="55">
        <f>Таблица625[[#This Row],[Коэфициент стоимости]]*Таблица625[[#This Row],[Розничная цена KRW]]</f>
        <v>2856</v>
      </c>
      <c r="I73" s="17" t="str">
        <f>IF($H$1="","Введите курс",Таблица625[[#This Row],[Оптовая цена KRW за 1шт]]/$H$1)</f>
        <v>Введите курс</v>
      </c>
      <c r="J73" s="48"/>
      <c r="K73" s="18">
        <f>Таблица625[[#This Row],[Заказ коробок ]]*Таблица625[[#This Row],[Кол-во шт в коробке]]</f>
        <v>0</v>
      </c>
      <c r="L73" s="54">
        <f>Таблица625[[#This Row],[Общее кол-во шт]]*Таблица625[[#This Row],[Оптовая цена KRW за 1шт]]</f>
        <v>0</v>
      </c>
      <c r="M73" s="19" t="str">
        <f>IFERROR(Таблица625[[#This Row],[Общее кол-во шт]]*Таблица625[[#This Row],[Оптовая цена USD за 1шт]],"")</f>
        <v/>
      </c>
      <c r="N73" s="49"/>
    </row>
    <row r="74" spans="1:14" ht="22.5" customHeight="1">
      <c r="A74" s="44" t="s">
        <v>11757</v>
      </c>
      <c r="B74" s="14">
        <v>8809241887522</v>
      </c>
      <c r="C74" s="50" t="s">
        <v>11758</v>
      </c>
      <c r="D74" s="46" t="s">
        <v>11759</v>
      </c>
      <c r="E74" s="16">
        <v>7800</v>
      </c>
      <c r="F74" s="15">
        <v>0.42</v>
      </c>
      <c r="G74" s="47">
        <v>10</v>
      </c>
      <c r="H74" s="55">
        <f>Таблица625[[#This Row],[Коэфициент стоимости]]*Таблица625[[#This Row],[Розничная цена KRW]]</f>
        <v>3276</v>
      </c>
      <c r="I74" s="17" t="str">
        <f>IF($H$1="","Введите курс",Таблица625[[#This Row],[Оптовая цена KRW за 1шт]]/$H$1)</f>
        <v>Введите курс</v>
      </c>
      <c r="J74" s="48"/>
      <c r="K74" s="18">
        <f>Таблица625[[#This Row],[Заказ коробок ]]*Таблица625[[#This Row],[Кол-во шт в коробке]]</f>
        <v>0</v>
      </c>
      <c r="L74" s="54">
        <f>Таблица625[[#This Row],[Общее кол-во шт]]*Таблица625[[#This Row],[Оптовая цена KRW за 1шт]]</f>
        <v>0</v>
      </c>
      <c r="M74" s="19" t="str">
        <f>IFERROR(Таблица625[[#This Row],[Общее кол-во шт]]*Таблица625[[#This Row],[Оптовая цена USD за 1шт]],"")</f>
        <v/>
      </c>
      <c r="N74" s="49"/>
    </row>
    <row r="75" spans="1:14" ht="22.5" customHeight="1">
      <c r="A75" s="44" t="s">
        <v>11760</v>
      </c>
      <c r="B75" s="14">
        <v>8809663571771</v>
      </c>
      <c r="C75" s="50" t="s">
        <v>11761</v>
      </c>
      <c r="D75" s="46" t="s">
        <v>11762</v>
      </c>
      <c r="E75" s="16">
        <v>11900</v>
      </c>
      <c r="F75" s="15">
        <v>0.42</v>
      </c>
      <c r="G75" s="47">
        <v>20</v>
      </c>
      <c r="H75" s="55">
        <f>Таблица625[[#This Row],[Коэфициент стоимости]]*Таблица625[[#This Row],[Розничная цена KRW]]</f>
        <v>4998</v>
      </c>
      <c r="I75" s="17" t="str">
        <f>IF($H$1="","Введите курс",Таблица625[[#This Row],[Оптовая цена KRW за 1шт]]/$H$1)</f>
        <v>Введите курс</v>
      </c>
      <c r="J75" s="48"/>
      <c r="K75" s="18">
        <f>Таблица625[[#This Row],[Заказ коробок ]]*Таблица625[[#This Row],[Кол-во шт в коробке]]</f>
        <v>0</v>
      </c>
      <c r="L75" s="54">
        <f>Таблица625[[#This Row],[Общее кол-во шт]]*Таблица625[[#This Row],[Оптовая цена KRW за 1шт]]</f>
        <v>0</v>
      </c>
      <c r="M75" s="19" t="str">
        <f>IFERROR(Таблица625[[#This Row],[Общее кол-во шт]]*Таблица625[[#This Row],[Оптовая цена USD за 1шт]],"")</f>
        <v/>
      </c>
      <c r="N75" s="49"/>
    </row>
    <row r="76" spans="1:14" s="75" customFormat="1" ht="22.5" customHeight="1">
      <c r="A76" s="44" t="s">
        <v>11763</v>
      </c>
      <c r="B76" s="143">
        <v>8809663574673</v>
      </c>
      <c r="C76" s="64" t="s">
        <v>11764</v>
      </c>
      <c r="D76" s="211" t="s">
        <v>11765</v>
      </c>
      <c r="E76" s="66">
        <v>11900</v>
      </c>
      <c r="F76" s="67">
        <v>0.42</v>
      </c>
      <c r="G76" s="148">
        <v>16</v>
      </c>
      <c r="H76" s="156">
        <f>Таблица625[[#This Row],[Коэфициент стоимости]]*Таблица625[[#This Row],[Розничная цена KRW]]</f>
        <v>4998</v>
      </c>
      <c r="I76" s="150" t="str">
        <f>IF($H$1="","Введите курс",Таблица625[[#This Row],[Оптовая цена KRW за 1шт]]/$H$1)</f>
        <v>Введите курс</v>
      </c>
      <c r="J76" s="151"/>
      <c r="K76" s="152">
        <f>Таблица625[[#This Row],[Заказ коробок ]]*Таблица625[[#This Row],[Кол-во шт в коробке]]</f>
        <v>0</v>
      </c>
      <c r="L76" s="153">
        <f>Таблица625[[#This Row],[Общее кол-во шт]]*Таблица625[[#This Row],[Оптовая цена KRW за 1шт]]</f>
        <v>0</v>
      </c>
      <c r="M76" s="74" t="str">
        <f>IFERROR(Таблица625[[#This Row],[Общее кол-во шт]]*Таблица625[[#This Row],[Оптовая цена USD за 1шт]],"")</f>
        <v/>
      </c>
      <c r="N76" s="57"/>
    </row>
    <row r="77" spans="1:14" s="75" customFormat="1" ht="22.5" customHeight="1">
      <c r="A77" s="44" t="s">
        <v>11766</v>
      </c>
      <c r="B77" s="143">
        <v>8809663574307</v>
      </c>
      <c r="C77" s="64" t="s">
        <v>11767</v>
      </c>
      <c r="D77" s="211" t="s">
        <v>11768</v>
      </c>
      <c r="E77" s="66">
        <v>22000</v>
      </c>
      <c r="F77" s="67">
        <v>0.42</v>
      </c>
      <c r="G77" s="148">
        <v>16</v>
      </c>
      <c r="H77" s="156">
        <f>Таблица625[[#This Row],[Коэфициент стоимости]]*Таблица625[[#This Row],[Розничная цена KRW]]</f>
        <v>9240</v>
      </c>
      <c r="I77" s="150" t="str">
        <f>IF($H$1="","Введите курс",Таблица625[[#This Row],[Оптовая цена KRW за 1шт]]/$H$1)</f>
        <v>Введите курс</v>
      </c>
      <c r="J77" s="151"/>
      <c r="K77" s="152">
        <f>Таблица625[[#This Row],[Заказ коробок ]]*Таблица625[[#This Row],[Кол-во шт в коробке]]</f>
        <v>0</v>
      </c>
      <c r="L77" s="153">
        <f>Таблица625[[#This Row],[Общее кол-во шт]]*Таблица625[[#This Row],[Оптовая цена KRW за 1шт]]</f>
        <v>0</v>
      </c>
      <c r="M77" s="74" t="str">
        <f>IFERROR(Таблица625[[#This Row],[Общее кол-во шт]]*Таблица625[[#This Row],[Оптовая цена USD за 1шт]],"")</f>
        <v/>
      </c>
      <c r="N77" s="57"/>
    </row>
    <row r="78" spans="1:14" s="75" customFormat="1" ht="22.5" customHeight="1">
      <c r="A78" s="44" t="s">
        <v>11769</v>
      </c>
      <c r="B78" s="143">
        <v>8809663574741</v>
      </c>
      <c r="C78" s="64" t="s">
        <v>11770</v>
      </c>
      <c r="D78" s="211" t="s">
        <v>11771</v>
      </c>
      <c r="E78" s="66">
        <v>22000</v>
      </c>
      <c r="F78" s="67">
        <v>0.42</v>
      </c>
      <c r="G78" s="148">
        <v>16</v>
      </c>
      <c r="H78" s="156">
        <f>Таблица625[[#This Row],[Коэфициент стоимости]]*Таблица625[[#This Row],[Розничная цена KRW]]</f>
        <v>9240</v>
      </c>
      <c r="I78" s="150" t="str">
        <f>IF($H$1="","Введите курс",Таблица625[[#This Row],[Оптовая цена KRW за 1шт]]/$H$1)</f>
        <v>Введите курс</v>
      </c>
      <c r="J78" s="151"/>
      <c r="K78" s="152">
        <f>Таблица625[[#This Row],[Заказ коробок ]]*Таблица625[[#This Row],[Кол-во шт в коробке]]</f>
        <v>0</v>
      </c>
      <c r="L78" s="153">
        <f>Таблица625[[#This Row],[Общее кол-во шт]]*Таблица625[[#This Row],[Оптовая цена KRW за 1шт]]</f>
        <v>0</v>
      </c>
      <c r="M78" s="74" t="str">
        <f>IFERROR(Таблица625[[#This Row],[Общее кол-во шт]]*Таблица625[[#This Row],[Оптовая цена USD за 1шт]],"")</f>
        <v/>
      </c>
      <c r="N78" s="57"/>
    </row>
    <row r="79" spans="1:14" ht="22.5" customHeight="1">
      <c r="A79" s="44" t="s">
        <v>11772</v>
      </c>
      <c r="B79" s="14">
        <v>8809541202766</v>
      </c>
      <c r="C79" s="50" t="s">
        <v>11773</v>
      </c>
      <c r="D79" s="46" t="s">
        <v>11774</v>
      </c>
      <c r="E79" s="16">
        <v>9000</v>
      </c>
      <c r="F79" s="15">
        <v>0.42</v>
      </c>
      <c r="G79" s="47">
        <v>6</v>
      </c>
      <c r="H79" s="55">
        <f>Таблица625[[#This Row],[Коэфициент стоимости]]*Таблица625[[#This Row],[Розничная цена KRW]]</f>
        <v>3780</v>
      </c>
      <c r="I79" s="17" t="str">
        <f>IF($H$1="","Введите курс",Таблица625[[#This Row],[Оптовая цена KRW за 1шт]]/$H$1)</f>
        <v>Введите курс</v>
      </c>
      <c r="J79" s="48"/>
      <c r="K79" s="18">
        <f>Таблица625[[#This Row],[Заказ коробок ]]*Таблица625[[#This Row],[Кол-во шт в коробке]]</f>
        <v>0</v>
      </c>
      <c r="L79" s="54">
        <f>Таблица625[[#This Row],[Общее кол-во шт]]*Таблица625[[#This Row],[Оптовая цена KRW за 1шт]]</f>
        <v>0</v>
      </c>
      <c r="M79" s="19" t="str">
        <f>IFERROR(Таблица625[[#This Row],[Общее кол-во шт]]*Таблица625[[#This Row],[Оптовая цена USD за 1шт]],"")</f>
        <v/>
      </c>
      <c r="N79" s="49"/>
    </row>
    <row r="80" spans="1:14" ht="22.5" customHeight="1">
      <c r="A80" s="44" t="s">
        <v>11775</v>
      </c>
      <c r="B80" s="14">
        <v>8809541202773</v>
      </c>
      <c r="C80" s="50" t="s">
        <v>11776</v>
      </c>
      <c r="D80" s="46" t="s">
        <v>11777</v>
      </c>
      <c r="E80" s="16">
        <v>14000</v>
      </c>
      <c r="F80" s="15">
        <v>0.42</v>
      </c>
      <c r="G80" s="47">
        <v>6</v>
      </c>
      <c r="H80" s="55">
        <f>Таблица625[[#This Row],[Коэфициент стоимости]]*Таблица625[[#This Row],[Розничная цена KRW]]</f>
        <v>5880</v>
      </c>
      <c r="I80" s="17" t="str">
        <f>IF($H$1="","Введите курс",Таблица625[[#This Row],[Оптовая цена KRW за 1шт]]/$H$1)</f>
        <v>Введите курс</v>
      </c>
      <c r="J80" s="48"/>
      <c r="K80" s="18">
        <f>Таблица625[[#This Row],[Заказ коробок ]]*Таблица625[[#This Row],[Кол-во шт в коробке]]</f>
        <v>0</v>
      </c>
      <c r="L80" s="54">
        <f>Таблица625[[#This Row],[Общее кол-во шт]]*Таблица625[[#This Row],[Оптовая цена KRW за 1шт]]</f>
        <v>0</v>
      </c>
      <c r="M80" s="19" t="str">
        <f>IFERROR(Таблица625[[#This Row],[Общее кол-во шт]]*Таблица625[[#This Row],[Оптовая цена USD за 1шт]],"")</f>
        <v/>
      </c>
      <c r="N80" s="49"/>
    </row>
    <row r="81" spans="1:14" ht="22.5" customHeight="1">
      <c r="A81" s="44" t="s">
        <v>11778</v>
      </c>
      <c r="B81" s="14">
        <v>8809323731118</v>
      </c>
      <c r="C81" s="50" t="s">
        <v>11779</v>
      </c>
      <c r="D81" s="46" t="s">
        <v>11780</v>
      </c>
      <c r="E81" s="16">
        <v>17800</v>
      </c>
      <c r="F81" s="15">
        <v>0.42</v>
      </c>
      <c r="G81" s="47">
        <v>10</v>
      </c>
      <c r="H81" s="55">
        <f>Таблица625[[#This Row],[Коэфициент стоимости]]*Таблица625[[#This Row],[Розничная цена KRW]]</f>
        <v>7476</v>
      </c>
      <c r="I81" s="17" t="str">
        <f>IF($H$1="","Введите курс",Таблица625[[#This Row],[Оптовая цена KRW за 1шт]]/$H$1)</f>
        <v>Введите курс</v>
      </c>
      <c r="J81" s="48"/>
      <c r="K81" s="18">
        <f>Таблица625[[#This Row],[Заказ коробок ]]*Таблица625[[#This Row],[Кол-во шт в коробке]]</f>
        <v>0</v>
      </c>
      <c r="L81" s="54">
        <f>Таблица625[[#This Row],[Общее кол-во шт]]*Таблица625[[#This Row],[Оптовая цена KRW за 1шт]]</f>
        <v>0</v>
      </c>
      <c r="M81" s="19" t="str">
        <f>IFERROR(Таблица625[[#This Row],[Общее кол-во шт]]*Таблица625[[#This Row],[Оптовая цена USD за 1шт]],"")</f>
        <v/>
      </c>
      <c r="N81" s="49"/>
    </row>
    <row r="82" spans="1:14" ht="22.5" customHeight="1">
      <c r="A82" s="44" t="s">
        <v>11781</v>
      </c>
      <c r="B82" s="14">
        <v>8809323731248</v>
      </c>
      <c r="C82" s="50" t="s">
        <v>11782</v>
      </c>
      <c r="D82" s="46" t="s">
        <v>11783</v>
      </c>
      <c r="E82" s="16">
        <v>17800</v>
      </c>
      <c r="F82" s="15">
        <v>0.42</v>
      </c>
      <c r="G82" s="47">
        <v>10</v>
      </c>
      <c r="H82" s="55">
        <f>Таблица625[[#This Row],[Коэфициент стоимости]]*Таблица625[[#This Row],[Розничная цена KRW]]</f>
        <v>7476</v>
      </c>
      <c r="I82" s="17" t="str">
        <f>IF($H$1="","Введите курс",Таблица625[[#This Row],[Оптовая цена KRW за 1шт]]/$H$1)</f>
        <v>Введите курс</v>
      </c>
      <c r="J82" s="48"/>
      <c r="K82" s="18">
        <f>Таблица625[[#This Row],[Заказ коробок ]]*Таблица625[[#This Row],[Кол-во шт в коробке]]</f>
        <v>0</v>
      </c>
      <c r="L82" s="54">
        <f>Таблица625[[#This Row],[Общее кол-во шт]]*Таблица625[[#This Row],[Оптовая цена KRW за 1шт]]</f>
        <v>0</v>
      </c>
      <c r="M82" s="19" t="str">
        <f>IFERROR(Таблица625[[#This Row],[Общее кол-во шт]]*Таблица625[[#This Row],[Оптовая цена USD за 1шт]],"")</f>
        <v/>
      </c>
      <c r="N82" s="49"/>
    </row>
    <row r="83" spans="1:14" ht="22.5" customHeight="1">
      <c r="A83" s="44" t="s">
        <v>11784</v>
      </c>
      <c r="B83" s="14">
        <v>8809323739985</v>
      </c>
      <c r="C83" s="50" t="s">
        <v>11785</v>
      </c>
      <c r="D83" s="46" t="s">
        <v>11786</v>
      </c>
      <c r="E83" s="16">
        <v>6500</v>
      </c>
      <c r="F83" s="15">
        <v>0.42</v>
      </c>
      <c r="G83" s="47">
        <v>10</v>
      </c>
      <c r="H83" s="55">
        <f>Таблица625[[#This Row],[Коэфициент стоимости]]*Таблица625[[#This Row],[Розничная цена KRW]]</f>
        <v>2730</v>
      </c>
      <c r="I83" s="17" t="str">
        <f>IF($H$1="","Введите курс",Таблица625[[#This Row],[Оптовая цена KRW за 1шт]]/$H$1)</f>
        <v>Введите курс</v>
      </c>
      <c r="J83" s="48"/>
      <c r="K83" s="18">
        <f>Таблица625[[#This Row],[Заказ коробок ]]*Таблица625[[#This Row],[Кол-во шт в коробке]]</f>
        <v>0</v>
      </c>
      <c r="L83" s="54">
        <f>Таблица625[[#This Row],[Общее кол-во шт]]*Таблица625[[#This Row],[Оптовая цена KRW за 1шт]]</f>
        <v>0</v>
      </c>
      <c r="M83" s="19" t="str">
        <f>IFERROR(Таблица625[[#This Row],[Общее кол-во шт]]*Таблица625[[#This Row],[Оптовая цена USD за 1шт]],"")</f>
        <v/>
      </c>
      <c r="N83" s="49"/>
    </row>
    <row r="84" spans="1:14" ht="22.5" customHeight="1">
      <c r="A84" s="44" t="s">
        <v>11787</v>
      </c>
      <c r="B84" s="14">
        <v>8809454025230</v>
      </c>
      <c r="C84" s="50" t="s">
        <v>11788</v>
      </c>
      <c r="D84" s="46" t="s">
        <v>11789</v>
      </c>
      <c r="E84" s="16">
        <v>7500</v>
      </c>
      <c r="F84" s="15">
        <v>0.42</v>
      </c>
      <c r="G84" s="47">
        <v>10</v>
      </c>
      <c r="H84" s="55">
        <f>Таблица625[[#This Row],[Коэфициент стоимости]]*Таблица625[[#This Row],[Розничная цена KRW]]</f>
        <v>3150</v>
      </c>
      <c r="I84" s="17" t="str">
        <f>IF($H$1="","Введите курс",Таблица625[[#This Row],[Оптовая цена KRW за 1шт]]/$H$1)</f>
        <v>Введите курс</v>
      </c>
      <c r="J84" s="48"/>
      <c r="K84" s="18">
        <f>Таблица625[[#This Row],[Заказ коробок ]]*Таблица625[[#This Row],[Кол-во шт в коробке]]</f>
        <v>0</v>
      </c>
      <c r="L84" s="54">
        <f>Таблица625[[#This Row],[Общее кол-во шт]]*Таблица625[[#This Row],[Оптовая цена KRW за 1шт]]</f>
        <v>0</v>
      </c>
      <c r="M84" s="19" t="str">
        <f>IFERROR(Таблица625[[#This Row],[Общее кол-во шт]]*Таблица625[[#This Row],[Оптовая цена USD за 1шт]],"")</f>
        <v/>
      </c>
      <c r="N84" s="49"/>
    </row>
    <row r="85" spans="1:14" ht="22.5" customHeight="1">
      <c r="A85" s="44" t="s">
        <v>11790</v>
      </c>
      <c r="B85" s="14">
        <v>8809541208911</v>
      </c>
      <c r="C85" s="50" t="s">
        <v>11791</v>
      </c>
      <c r="D85" s="46" t="s">
        <v>11792</v>
      </c>
      <c r="E85" s="16">
        <v>19000</v>
      </c>
      <c r="F85" s="15">
        <v>0.42</v>
      </c>
      <c r="G85" s="47">
        <v>10</v>
      </c>
      <c r="H85" s="55">
        <f>Таблица625[[#This Row],[Коэфициент стоимости]]*Таблица625[[#This Row],[Розничная цена KRW]]</f>
        <v>7980</v>
      </c>
      <c r="I85" s="17" t="str">
        <f>IF($H$1="","Введите курс",Таблица625[[#This Row],[Оптовая цена KRW за 1шт]]/$H$1)</f>
        <v>Введите курс</v>
      </c>
      <c r="J85" s="48"/>
      <c r="K85" s="18">
        <f>Таблица625[[#This Row],[Заказ коробок ]]*Таблица625[[#This Row],[Кол-во шт в коробке]]</f>
        <v>0</v>
      </c>
      <c r="L85" s="54">
        <f>Таблица625[[#This Row],[Общее кол-во шт]]*Таблица625[[#This Row],[Оптовая цена KRW за 1шт]]</f>
        <v>0</v>
      </c>
      <c r="M85" s="19" t="str">
        <f>IFERROR(Таблица625[[#This Row],[Общее кол-во шт]]*Таблица625[[#This Row],[Оптовая цена USD за 1шт]],"")</f>
        <v/>
      </c>
      <c r="N85" s="49"/>
    </row>
    <row r="86" spans="1:14" ht="22.5" customHeight="1">
      <c r="A86" s="44" t="s">
        <v>11793</v>
      </c>
      <c r="B86" s="14">
        <v>8809454029801</v>
      </c>
      <c r="C86" s="50" t="s">
        <v>11794</v>
      </c>
      <c r="D86" s="46" t="s">
        <v>11795</v>
      </c>
      <c r="E86" s="16">
        <v>20000</v>
      </c>
      <c r="F86" s="15">
        <v>0.42</v>
      </c>
      <c r="G86" s="47">
        <v>10</v>
      </c>
      <c r="H86" s="55">
        <f>Таблица625[[#This Row],[Коэфициент стоимости]]*Таблица625[[#This Row],[Розничная цена KRW]]</f>
        <v>8400</v>
      </c>
      <c r="I86" s="17" t="str">
        <f>IF($H$1="","Введите курс",Таблица625[[#This Row],[Оптовая цена KRW за 1шт]]/$H$1)</f>
        <v>Введите курс</v>
      </c>
      <c r="J86" s="48"/>
      <c r="K86" s="18">
        <f>Таблица625[[#This Row],[Заказ коробок ]]*Таблица625[[#This Row],[Кол-во шт в коробке]]</f>
        <v>0</v>
      </c>
      <c r="L86" s="54">
        <f>Таблица625[[#This Row],[Общее кол-во шт]]*Таблица625[[#This Row],[Оптовая цена KRW за 1шт]]</f>
        <v>0</v>
      </c>
      <c r="M86" s="19" t="str">
        <f>IFERROR(Таблица625[[#This Row],[Общее кол-во шт]]*Таблица625[[#This Row],[Оптовая цена USD за 1шт]],"")</f>
        <v/>
      </c>
      <c r="N86" s="49"/>
    </row>
    <row r="87" spans="1:14" ht="22.5" customHeight="1">
      <c r="A87" s="44" t="s">
        <v>11796</v>
      </c>
      <c r="B87" s="14">
        <v>8809541204241</v>
      </c>
      <c r="C87" s="50" t="s">
        <v>11797</v>
      </c>
      <c r="D87" s="46" t="s">
        <v>11798</v>
      </c>
      <c r="E87" s="16">
        <v>6000</v>
      </c>
      <c r="F87" s="15">
        <v>0.42</v>
      </c>
      <c r="G87" s="47">
        <v>10</v>
      </c>
      <c r="H87" s="55">
        <f>Таблица625[[#This Row],[Коэфициент стоимости]]*Таблица625[[#This Row],[Розничная цена KRW]]</f>
        <v>2520</v>
      </c>
      <c r="I87" s="17" t="str">
        <f>IF($H$1="","Введите курс",Таблица625[[#This Row],[Оптовая цена KRW за 1шт]]/$H$1)</f>
        <v>Введите курс</v>
      </c>
      <c r="J87" s="48"/>
      <c r="K87" s="18">
        <f>Таблица625[[#This Row],[Заказ коробок ]]*Таблица625[[#This Row],[Кол-во шт в коробке]]</f>
        <v>0</v>
      </c>
      <c r="L87" s="54">
        <f>Таблица625[[#This Row],[Общее кол-во шт]]*Таблица625[[#This Row],[Оптовая цена KRW за 1шт]]</f>
        <v>0</v>
      </c>
      <c r="M87" s="19" t="str">
        <f>IFERROR(Таблица625[[#This Row],[Общее кол-во шт]]*Таблица625[[#This Row],[Оптовая цена USD за 1шт]],"")</f>
        <v/>
      </c>
      <c r="N87" s="49"/>
    </row>
    <row r="88" spans="1:14" ht="22.5" customHeight="1">
      <c r="A88" s="44" t="s">
        <v>11799</v>
      </c>
      <c r="B88" s="14">
        <v>8809323738155</v>
      </c>
      <c r="C88" s="50" t="s">
        <v>11800</v>
      </c>
      <c r="D88" s="46" t="s">
        <v>11801</v>
      </c>
      <c r="E88" s="16">
        <v>1000</v>
      </c>
      <c r="F88" s="15">
        <v>0.42</v>
      </c>
      <c r="G88" s="47">
        <v>20</v>
      </c>
      <c r="H88" s="55">
        <f>Таблица625[[#This Row],[Коэфициент стоимости]]*Таблица625[[#This Row],[Розничная цена KRW]]</f>
        <v>420</v>
      </c>
      <c r="I88" s="17" t="str">
        <f>IF($H$1="","Введите курс",Таблица625[[#This Row],[Оптовая цена KRW за 1шт]]/$H$1)</f>
        <v>Введите курс</v>
      </c>
      <c r="J88" s="48"/>
      <c r="K88" s="18">
        <f>Таблица625[[#This Row],[Заказ коробок ]]*Таблица625[[#This Row],[Кол-во шт в коробке]]</f>
        <v>0</v>
      </c>
      <c r="L88" s="54">
        <f>Таблица625[[#This Row],[Общее кол-во шт]]*Таблица625[[#This Row],[Оптовая цена KRW за 1шт]]</f>
        <v>0</v>
      </c>
      <c r="M88" s="19" t="str">
        <f>IFERROR(Таблица625[[#This Row],[Общее кол-во шт]]*Таблица625[[#This Row],[Оптовая цена USD за 1шт]],"")</f>
        <v/>
      </c>
      <c r="N88" s="49"/>
    </row>
    <row r="89" spans="1:14" ht="22.5" customHeight="1">
      <c r="A89" s="44" t="s">
        <v>11802</v>
      </c>
      <c r="B89" s="14">
        <v>8809323738025</v>
      </c>
      <c r="C89" s="50" t="s">
        <v>11803</v>
      </c>
      <c r="D89" s="46" t="s">
        <v>11804</v>
      </c>
      <c r="E89" s="16">
        <v>1000</v>
      </c>
      <c r="F89" s="15">
        <v>0.42</v>
      </c>
      <c r="G89" s="47">
        <v>20</v>
      </c>
      <c r="H89" s="55">
        <f>Таблица625[[#This Row],[Коэфициент стоимости]]*Таблица625[[#This Row],[Розничная цена KRW]]</f>
        <v>420</v>
      </c>
      <c r="I89" s="17" t="str">
        <f>IF($H$1="","Введите курс",Таблица625[[#This Row],[Оптовая цена KRW за 1шт]]/$H$1)</f>
        <v>Введите курс</v>
      </c>
      <c r="J89" s="48"/>
      <c r="K89" s="18">
        <f>Таблица625[[#This Row],[Заказ коробок ]]*Таблица625[[#This Row],[Кол-во шт в коробке]]</f>
        <v>0</v>
      </c>
      <c r="L89" s="54">
        <f>Таблица625[[#This Row],[Общее кол-во шт]]*Таблица625[[#This Row],[Оптовая цена KRW за 1шт]]</f>
        <v>0</v>
      </c>
      <c r="M89" s="19" t="str">
        <f>IFERROR(Таблица625[[#This Row],[Общее кол-во шт]]*Таблица625[[#This Row],[Оптовая цена USD за 1шт]],"")</f>
        <v/>
      </c>
      <c r="N89" s="49"/>
    </row>
    <row r="90" spans="1:14" ht="22.5" customHeight="1">
      <c r="A90" s="44" t="s">
        <v>11805</v>
      </c>
      <c r="B90" s="14">
        <v>8809323737905</v>
      </c>
      <c r="C90" s="50" t="s">
        <v>11806</v>
      </c>
      <c r="D90" s="46" t="s">
        <v>11807</v>
      </c>
      <c r="E90" s="16">
        <v>1000</v>
      </c>
      <c r="F90" s="15">
        <v>0.42</v>
      </c>
      <c r="G90" s="47">
        <v>20</v>
      </c>
      <c r="H90" s="55">
        <f>Таблица625[[#This Row],[Коэфициент стоимости]]*Таблица625[[#This Row],[Розничная цена KRW]]</f>
        <v>420</v>
      </c>
      <c r="I90" s="17" t="str">
        <f>IF($H$1="","Введите курс",Таблица625[[#This Row],[Оптовая цена KRW за 1шт]]/$H$1)</f>
        <v>Введите курс</v>
      </c>
      <c r="J90" s="48"/>
      <c r="K90" s="18">
        <f>Таблица625[[#This Row],[Заказ коробок ]]*Таблица625[[#This Row],[Кол-во шт в коробке]]</f>
        <v>0</v>
      </c>
      <c r="L90" s="54">
        <f>Таблица625[[#This Row],[Общее кол-во шт]]*Таблица625[[#This Row],[Оптовая цена KRW за 1шт]]</f>
        <v>0</v>
      </c>
      <c r="M90" s="19" t="str">
        <f>IFERROR(Таблица625[[#This Row],[Общее кол-во шт]]*Таблица625[[#This Row],[Оптовая цена USD за 1шт]],"")</f>
        <v/>
      </c>
      <c r="N90" s="49"/>
    </row>
    <row r="91" spans="1:14" ht="22.5" customHeight="1">
      <c r="A91" s="44" t="s">
        <v>11808</v>
      </c>
      <c r="B91" s="14">
        <v>8809323738285</v>
      </c>
      <c r="C91" s="50" t="s">
        <v>11809</v>
      </c>
      <c r="D91" s="46" t="s">
        <v>11810</v>
      </c>
      <c r="E91" s="16">
        <v>1000</v>
      </c>
      <c r="F91" s="15">
        <v>0.42</v>
      </c>
      <c r="G91" s="47">
        <v>20</v>
      </c>
      <c r="H91" s="55">
        <f>Таблица625[[#This Row],[Коэфициент стоимости]]*Таблица625[[#This Row],[Розничная цена KRW]]</f>
        <v>420</v>
      </c>
      <c r="I91" s="17" t="str">
        <f>IF($H$1="","Введите курс",Таблица625[[#This Row],[Оптовая цена KRW за 1шт]]/$H$1)</f>
        <v>Введите курс</v>
      </c>
      <c r="J91" s="48"/>
      <c r="K91" s="18">
        <f>Таблица625[[#This Row],[Заказ коробок ]]*Таблица625[[#This Row],[Кол-во шт в коробке]]</f>
        <v>0</v>
      </c>
      <c r="L91" s="54">
        <f>Таблица625[[#This Row],[Общее кол-во шт]]*Таблица625[[#This Row],[Оптовая цена KRW за 1шт]]</f>
        <v>0</v>
      </c>
      <c r="M91" s="19" t="str">
        <f>IFERROR(Таблица625[[#This Row],[Общее кол-во шт]]*Таблица625[[#This Row],[Оптовая цена USD за 1шт]],"")</f>
        <v/>
      </c>
      <c r="N91" s="49"/>
    </row>
    <row r="92" spans="1:14" ht="22.5" customHeight="1">
      <c r="A92" s="44" t="s">
        <v>11811</v>
      </c>
      <c r="B92" s="14">
        <v>8809454022642</v>
      </c>
      <c r="C92" s="50" t="s">
        <v>11812</v>
      </c>
      <c r="D92" s="46" t="s">
        <v>11813</v>
      </c>
      <c r="E92" s="16">
        <v>1000</v>
      </c>
      <c r="F92" s="15">
        <v>0.42</v>
      </c>
      <c r="G92" s="47">
        <v>20</v>
      </c>
      <c r="H92" s="55">
        <f>Таблица625[[#This Row],[Коэфициент стоимости]]*Таблица625[[#This Row],[Розничная цена KRW]]</f>
        <v>420</v>
      </c>
      <c r="I92" s="17" t="str">
        <f>IF($H$1="","Введите курс",Таблица625[[#This Row],[Оптовая цена KRW за 1шт]]/$H$1)</f>
        <v>Введите курс</v>
      </c>
      <c r="J92" s="48"/>
      <c r="K92" s="18">
        <f>Таблица625[[#This Row],[Заказ коробок ]]*Таблица625[[#This Row],[Кол-во шт в коробке]]</f>
        <v>0</v>
      </c>
      <c r="L92" s="54">
        <f>Таблица625[[#This Row],[Общее кол-во шт]]*Таблица625[[#This Row],[Оптовая цена KRW за 1шт]]</f>
        <v>0</v>
      </c>
      <c r="M92" s="19" t="str">
        <f>IFERROR(Таблица625[[#This Row],[Общее кол-во шт]]*Таблица625[[#This Row],[Оптовая цена USD за 1шт]],"")</f>
        <v/>
      </c>
      <c r="N92" s="49"/>
    </row>
    <row r="93" spans="1:14" ht="22.5" customHeight="1">
      <c r="A93" s="44" t="s">
        <v>11814</v>
      </c>
      <c r="B93" s="14">
        <v>8809323738315</v>
      </c>
      <c r="C93" s="50" t="s">
        <v>11815</v>
      </c>
      <c r="D93" s="46" t="s">
        <v>11816</v>
      </c>
      <c r="E93" s="16">
        <v>1000</v>
      </c>
      <c r="F93" s="15">
        <v>0.42</v>
      </c>
      <c r="G93" s="47">
        <v>20</v>
      </c>
      <c r="H93" s="55">
        <f>Таблица625[[#This Row],[Коэфициент стоимости]]*Таблица625[[#This Row],[Розничная цена KRW]]</f>
        <v>420</v>
      </c>
      <c r="I93" s="17" t="str">
        <f>IF($H$1="","Введите курс",Таблица625[[#This Row],[Оптовая цена KRW за 1шт]]/$H$1)</f>
        <v>Введите курс</v>
      </c>
      <c r="J93" s="48"/>
      <c r="K93" s="18">
        <f>Таблица625[[#This Row],[Заказ коробок ]]*Таблица625[[#This Row],[Кол-во шт в коробке]]</f>
        <v>0</v>
      </c>
      <c r="L93" s="54">
        <f>Таблица625[[#This Row],[Общее кол-во шт]]*Таблица625[[#This Row],[Оптовая цена KRW за 1шт]]</f>
        <v>0</v>
      </c>
      <c r="M93" s="19" t="str">
        <f>IFERROR(Таблица625[[#This Row],[Общее кол-во шт]]*Таблица625[[#This Row],[Оптовая цена USD за 1шт]],"")</f>
        <v/>
      </c>
      <c r="N93" s="49"/>
    </row>
    <row r="94" spans="1:14" ht="22.5" customHeight="1">
      <c r="A94" s="44" t="s">
        <v>11817</v>
      </c>
      <c r="B94" s="14">
        <v>8809454022628</v>
      </c>
      <c r="C94" s="50" t="s">
        <v>11818</v>
      </c>
      <c r="D94" s="46" t="s">
        <v>11819</v>
      </c>
      <c r="E94" s="16">
        <v>1000</v>
      </c>
      <c r="F94" s="15">
        <v>0.42</v>
      </c>
      <c r="G94" s="47">
        <v>20</v>
      </c>
      <c r="H94" s="55">
        <f>Таблица625[[#This Row],[Коэфициент стоимости]]*Таблица625[[#This Row],[Розничная цена KRW]]</f>
        <v>420</v>
      </c>
      <c r="I94" s="17" t="str">
        <f>IF($H$1="","Введите курс",Таблица625[[#This Row],[Оптовая цена KRW за 1шт]]/$H$1)</f>
        <v>Введите курс</v>
      </c>
      <c r="J94" s="48"/>
      <c r="K94" s="18">
        <f>Таблица625[[#This Row],[Заказ коробок ]]*Таблица625[[#This Row],[Кол-во шт в коробке]]</f>
        <v>0</v>
      </c>
      <c r="L94" s="54">
        <f>Таблица625[[#This Row],[Общее кол-во шт]]*Таблица625[[#This Row],[Оптовая цена KRW за 1шт]]</f>
        <v>0</v>
      </c>
      <c r="M94" s="19" t="str">
        <f>IFERROR(Таблица625[[#This Row],[Общее кол-во шт]]*Таблица625[[#This Row],[Оптовая цена USD за 1шт]],"")</f>
        <v/>
      </c>
      <c r="N94" s="49"/>
    </row>
    <row r="95" spans="1:14" ht="22.5" customHeight="1">
      <c r="A95" s="44" t="s">
        <v>11820</v>
      </c>
      <c r="B95" s="14">
        <v>8809454022666</v>
      </c>
      <c r="C95" s="50" t="s">
        <v>11821</v>
      </c>
      <c r="D95" s="46" t="s">
        <v>11822</v>
      </c>
      <c r="E95" s="16">
        <v>1000</v>
      </c>
      <c r="F95" s="15">
        <v>0.42</v>
      </c>
      <c r="G95" s="47">
        <v>20</v>
      </c>
      <c r="H95" s="55">
        <f>Таблица625[[#This Row],[Коэфициент стоимости]]*Таблица625[[#This Row],[Розничная цена KRW]]</f>
        <v>420</v>
      </c>
      <c r="I95" s="17" t="str">
        <f>IF($H$1="","Введите курс",Таблица625[[#This Row],[Оптовая цена KRW за 1шт]]/$H$1)</f>
        <v>Введите курс</v>
      </c>
      <c r="J95" s="48"/>
      <c r="K95" s="18">
        <f>Таблица625[[#This Row],[Заказ коробок ]]*Таблица625[[#This Row],[Кол-во шт в коробке]]</f>
        <v>0</v>
      </c>
      <c r="L95" s="54">
        <f>Таблица625[[#This Row],[Общее кол-во шт]]*Таблица625[[#This Row],[Оптовая цена KRW за 1шт]]</f>
        <v>0</v>
      </c>
      <c r="M95" s="19" t="str">
        <f>IFERROR(Таблица625[[#This Row],[Общее кол-во шт]]*Таблица625[[#This Row],[Оптовая цена USD за 1шт]],"")</f>
        <v/>
      </c>
      <c r="N95" s="49"/>
    </row>
    <row r="96" spans="1:14" ht="22.5" customHeight="1">
      <c r="A96" s="44" t="s">
        <v>11823</v>
      </c>
      <c r="B96" s="14">
        <v>8809454022659</v>
      </c>
      <c r="C96" s="50" t="s">
        <v>11824</v>
      </c>
      <c r="D96" s="46" t="s">
        <v>11825</v>
      </c>
      <c r="E96" s="16">
        <v>1000</v>
      </c>
      <c r="F96" s="15">
        <v>0.42</v>
      </c>
      <c r="G96" s="47">
        <v>20</v>
      </c>
      <c r="H96" s="55">
        <f>Таблица625[[#This Row],[Коэфициент стоимости]]*Таблица625[[#This Row],[Розничная цена KRW]]</f>
        <v>420</v>
      </c>
      <c r="I96" s="17" t="str">
        <f>IF($H$1="","Введите курс",Таблица625[[#This Row],[Оптовая цена KRW за 1шт]]/$H$1)</f>
        <v>Введите курс</v>
      </c>
      <c r="J96" s="48"/>
      <c r="K96" s="18">
        <f>Таблица625[[#This Row],[Заказ коробок ]]*Таблица625[[#This Row],[Кол-во шт в коробке]]</f>
        <v>0</v>
      </c>
      <c r="L96" s="54">
        <f>Таблица625[[#This Row],[Общее кол-во шт]]*Таблица625[[#This Row],[Оптовая цена KRW за 1шт]]</f>
        <v>0</v>
      </c>
      <c r="M96" s="19" t="str">
        <f>IFERROR(Таблица625[[#This Row],[Общее кол-во шт]]*Таблица625[[#This Row],[Оптовая цена USD за 1шт]],"")</f>
        <v/>
      </c>
      <c r="N96" s="49"/>
    </row>
    <row r="97" spans="1:14" ht="22.5" customHeight="1">
      <c r="A97" s="44" t="s">
        <v>11826</v>
      </c>
      <c r="B97" s="14">
        <v>8809454022635</v>
      </c>
      <c r="C97" s="50" t="s">
        <v>11827</v>
      </c>
      <c r="D97" s="46" t="s">
        <v>11828</v>
      </c>
      <c r="E97" s="16">
        <v>1000</v>
      </c>
      <c r="F97" s="15">
        <v>0.42</v>
      </c>
      <c r="G97" s="47">
        <v>20</v>
      </c>
      <c r="H97" s="55">
        <f>Таблица625[[#This Row],[Коэфициент стоимости]]*Таблица625[[#This Row],[Розничная цена KRW]]</f>
        <v>420</v>
      </c>
      <c r="I97" s="17" t="str">
        <f>IF($H$1="","Введите курс",Таблица625[[#This Row],[Оптовая цена KRW за 1шт]]/$H$1)</f>
        <v>Введите курс</v>
      </c>
      <c r="J97" s="48"/>
      <c r="K97" s="18">
        <f>Таблица625[[#This Row],[Заказ коробок ]]*Таблица625[[#This Row],[Кол-во шт в коробке]]</f>
        <v>0</v>
      </c>
      <c r="L97" s="54">
        <f>Таблица625[[#This Row],[Общее кол-во шт]]*Таблица625[[#This Row],[Оптовая цена KRW за 1шт]]</f>
        <v>0</v>
      </c>
      <c r="M97" s="19" t="str">
        <f>IFERROR(Таблица625[[#This Row],[Общее кол-во шт]]*Таблица625[[#This Row],[Оптовая цена USD за 1шт]],"")</f>
        <v/>
      </c>
      <c r="N97" s="49"/>
    </row>
    <row r="98" spans="1:14" s="75" customFormat="1" ht="22.5" customHeight="1">
      <c r="A98" s="44" t="s">
        <v>11829</v>
      </c>
      <c r="B98" s="143">
        <v>8809663574468</v>
      </c>
      <c r="C98" s="64" t="s">
        <v>11830</v>
      </c>
      <c r="D98" s="211" t="s">
        <v>11831</v>
      </c>
      <c r="E98" s="66">
        <v>12000</v>
      </c>
      <c r="F98" s="67">
        <v>0.42</v>
      </c>
      <c r="G98" s="148">
        <v>16</v>
      </c>
      <c r="H98" s="156">
        <f>Таблица625[[#This Row],[Коэфициент стоимости]]*Таблица625[[#This Row],[Розничная цена KRW]]</f>
        <v>5040</v>
      </c>
      <c r="I98" s="150" t="str">
        <f>IF($H$1="","Введите курс",Таблица625[[#This Row],[Оптовая цена KRW за 1шт]]/$H$1)</f>
        <v>Введите курс</v>
      </c>
      <c r="J98" s="151"/>
      <c r="K98" s="152">
        <f>Таблица625[[#This Row],[Заказ коробок ]]*Таблица625[[#This Row],[Кол-во шт в коробке]]</f>
        <v>0</v>
      </c>
      <c r="L98" s="153">
        <f>Таблица625[[#This Row],[Общее кол-во шт]]*Таблица625[[#This Row],[Оптовая цена KRW за 1шт]]</f>
        <v>0</v>
      </c>
      <c r="M98" s="74" t="str">
        <f>IFERROR(Таблица625[[#This Row],[Общее кол-во шт]]*Таблица625[[#This Row],[Оптовая цена USD за 1шт]],"")</f>
        <v/>
      </c>
      <c r="N98" s="57"/>
    </row>
    <row r="99" spans="1:14" s="75" customFormat="1" ht="22.5" customHeight="1">
      <c r="A99" s="44" t="s">
        <v>11832</v>
      </c>
      <c r="B99" s="143">
        <v>8809663574475</v>
      </c>
      <c r="C99" s="64" t="s">
        <v>11833</v>
      </c>
      <c r="D99" s="211" t="s">
        <v>11834</v>
      </c>
      <c r="E99" s="66">
        <v>12000</v>
      </c>
      <c r="F99" s="67">
        <v>0.42</v>
      </c>
      <c r="G99" s="148">
        <v>16</v>
      </c>
      <c r="H99" s="156">
        <f>Таблица625[[#This Row],[Коэфициент стоимости]]*Таблица625[[#This Row],[Розничная цена KRW]]</f>
        <v>5040</v>
      </c>
      <c r="I99" s="150" t="str">
        <f>IF($H$1="","Введите курс",Таблица625[[#This Row],[Оптовая цена KRW за 1шт]]/$H$1)</f>
        <v>Введите курс</v>
      </c>
      <c r="J99" s="151"/>
      <c r="K99" s="152">
        <f>Таблица625[[#This Row],[Заказ коробок ]]*Таблица625[[#This Row],[Кол-во шт в коробке]]</f>
        <v>0</v>
      </c>
      <c r="L99" s="153">
        <f>Таблица625[[#This Row],[Общее кол-во шт]]*Таблица625[[#This Row],[Оптовая цена KRW за 1шт]]</f>
        <v>0</v>
      </c>
      <c r="M99" s="74" t="str">
        <f>IFERROR(Таблица625[[#This Row],[Общее кол-во шт]]*Таблица625[[#This Row],[Оптовая цена USD за 1шт]],"")</f>
        <v/>
      </c>
      <c r="N99" s="57"/>
    </row>
    <row r="100" spans="1:14" s="75" customFormat="1" ht="22.5" customHeight="1">
      <c r="A100" s="44" t="s">
        <v>11835</v>
      </c>
      <c r="B100" s="143">
        <v>8809663574482</v>
      </c>
      <c r="C100" s="64" t="s">
        <v>11836</v>
      </c>
      <c r="D100" s="211" t="s">
        <v>11837</v>
      </c>
      <c r="E100" s="66">
        <v>12000</v>
      </c>
      <c r="F100" s="67">
        <v>0.42</v>
      </c>
      <c r="G100" s="148">
        <v>16</v>
      </c>
      <c r="H100" s="156">
        <f>Таблица625[[#This Row],[Коэфициент стоимости]]*Таблица625[[#This Row],[Розничная цена KRW]]</f>
        <v>5040</v>
      </c>
      <c r="I100" s="150" t="str">
        <f>IF($H$1="","Введите курс",Таблица625[[#This Row],[Оптовая цена KRW за 1шт]]/$H$1)</f>
        <v>Введите курс</v>
      </c>
      <c r="J100" s="151"/>
      <c r="K100" s="152">
        <f>Таблица625[[#This Row],[Заказ коробок ]]*Таблица625[[#This Row],[Кол-во шт в коробке]]</f>
        <v>0</v>
      </c>
      <c r="L100" s="153">
        <f>Таблица625[[#This Row],[Общее кол-во шт]]*Таблица625[[#This Row],[Оптовая цена KRW за 1шт]]</f>
        <v>0</v>
      </c>
      <c r="M100" s="74" t="str">
        <f>IFERROR(Таблица625[[#This Row],[Общее кол-во шт]]*Таблица625[[#This Row],[Оптовая цена USD за 1шт]],"")</f>
        <v/>
      </c>
      <c r="N100" s="57"/>
    </row>
    <row r="101" spans="1:14" s="75" customFormat="1" ht="22.5" customHeight="1">
      <c r="A101" s="44" t="s">
        <v>11838</v>
      </c>
      <c r="B101" s="143">
        <v>8809663574499</v>
      </c>
      <c r="C101" s="64" t="s">
        <v>11839</v>
      </c>
      <c r="D101" s="211" t="s">
        <v>11840</v>
      </c>
      <c r="E101" s="66">
        <v>12000</v>
      </c>
      <c r="F101" s="67">
        <v>0.42</v>
      </c>
      <c r="G101" s="148">
        <v>16</v>
      </c>
      <c r="H101" s="156">
        <f>Таблица625[[#This Row],[Коэфициент стоимости]]*Таблица625[[#This Row],[Розничная цена KRW]]</f>
        <v>5040</v>
      </c>
      <c r="I101" s="150" t="str">
        <f>IF($H$1="","Введите курс",Таблица625[[#This Row],[Оптовая цена KRW за 1шт]]/$H$1)</f>
        <v>Введите курс</v>
      </c>
      <c r="J101" s="151"/>
      <c r="K101" s="152">
        <f>Таблица625[[#This Row],[Заказ коробок ]]*Таблица625[[#This Row],[Кол-во шт в коробке]]</f>
        <v>0</v>
      </c>
      <c r="L101" s="153">
        <f>Таблица625[[#This Row],[Общее кол-во шт]]*Таблица625[[#This Row],[Оптовая цена KRW за 1шт]]</f>
        <v>0</v>
      </c>
      <c r="M101" s="74" t="str">
        <f>IFERROR(Таблица625[[#This Row],[Общее кол-во шт]]*Таблица625[[#This Row],[Оптовая цена USD за 1шт]],"")</f>
        <v/>
      </c>
      <c r="N101" s="57"/>
    </row>
    <row r="102" spans="1:14" s="75" customFormat="1" ht="22.5" customHeight="1">
      <c r="A102" s="44" t="s">
        <v>11841</v>
      </c>
      <c r="B102" s="143">
        <v>8809663574505</v>
      </c>
      <c r="C102" s="64" t="s">
        <v>11842</v>
      </c>
      <c r="D102" s="211" t="s">
        <v>11843</v>
      </c>
      <c r="E102" s="66">
        <v>12000</v>
      </c>
      <c r="F102" s="67">
        <v>0.42</v>
      </c>
      <c r="G102" s="148">
        <v>16</v>
      </c>
      <c r="H102" s="156">
        <f>Таблица625[[#This Row],[Коэфициент стоимости]]*Таблица625[[#This Row],[Розничная цена KRW]]</f>
        <v>5040</v>
      </c>
      <c r="I102" s="150" t="str">
        <f>IF($H$1="","Введите курс",Таблица625[[#This Row],[Оптовая цена KRW за 1шт]]/$H$1)</f>
        <v>Введите курс</v>
      </c>
      <c r="J102" s="151"/>
      <c r="K102" s="152">
        <f>Таблица625[[#This Row],[Заказ коробок ]]*Таблица625[[#This Row],[Кол-во шт в коробке]]</f>
        <v>0</v>
      </c>
      <c r="L102" s="153">
        <f>Таблица625[[#This Row],[Общее кол-во шт]]*Таблица625[[#This Row],[Оптовая цена KRW за 1шт]]</f>
        <v>0</v>
      </c>
      <c r="M102" s="74" t="str">
        <f>IFERROR(Таблица625[[#This Row],[Общее кол-во шт]]*Таблица625[[#This Row],[Оптовая цена USD за 1шт]],"")</f>
        <v/>
      </c>
      <c r="N102" s="57"/>
    </row>
  </sheetData>
  <sheetProtection algorithmName="SHA-512" hashValue="sE/ZrMToGc2SRHlzK+6wJ9cZSI653NoWSQMZV0h1if6k2aZqlflh/kMFCGRO6vqDKjQzlWGx7ggmrTYwcztgxA==" saltValue="jPMTbXGq2/mQf5fNAAIjDA==" spinCount="100000" sheet="1" autoFilter="0" pivotTables="0"/>
  <mergeCells count="2">
    <mergeCell ref="A1:C1"/>
    <mergeCell ref="D1:F1"/>
  </mergeCells>
  <conditionalFormatting sqref="A103:A1048576">
    <cfRule type="duplicateValues" dxfId="1002" priority="1"/>
  </conditionalFormatting>
  <conditionalFormatting sqref="A103:A1048576">
    <cfRule type="duplicateValues" dxfId="1001" priority="2"/>
    <cfRule type="duplicateValues" dxfId="1000" priority="3"/>
    <cfRule type="duplicateValues" dxfId="999" priority="4"/>
  </conditionalFormatting>
  <conditionalFormatting sqref="A3:A102">
    <cfRule type="duplicateValues" dxfId="998" priority="5"/>
  </conditionalFormatting>
  <conditionalFormatting sqref="A3:A102">
    <cfRule type="duplicateValues" dxfId="997" priority="6"/>
    <cfRule type="duplicateValues" dxfId="996" priority="7"/>
    <cfRule type="duplicateValues" dxfId="995" priority="8"/>
  </conditionalFormatting>
  <conditionalFormatting sqref="A3:A102">
    <cfRule type="duplicateValues" dxfId="994" priority="9"/>
  </conditionalFormatting>
  <conditionalFormatting sqref="A3:A102">
    <cfRule type="duplicateValues" dxfId="993" priority="10"/>
    <cfRule type="duplicateValues" dxfId="992" priority="11"/>
    <cfRule type="duplicateValues" dxfId="991" priority="12"/>
  </conditionalFormatting>
  <hyperlinks>
    <hyperlink ref="G1" r:id="rId1" xr:uid="{B07D1E13-FDAF-4FE2-92D7-883B60CF5AF2}"/>
    <hyperlink ref="N1" location="Главная!A1" display="Вернуться на Главную" xr:uid="{B0343421-3321-4662-92E6-9DC29AC27654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35DD-4DAA-4BF7-8A5C-54ACE4F5C167}">
  <sheetPr>
    <pageSetUpPr fitToPage="1"/>
  </sheetPr>
  <dimension ref="A1:N484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76" style="21" hidden="1" customWidth="1"/>
    <col min="4" max="4" width="98.8554687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48.85546875" style="22" customWidth="1"/>
    <col min="15" max="16384" width="9" style="43"/>
  </cols>
  <sheetData>
    <row r="1" spans="1:14" s="41" customFormat="1" ht="64.150000000000006" customHeight="1">
      <c r="A1" s="303" t="s">
        <v>29900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SUM(J3:J484)</f>
        <v>0</v>
      </c>
      <c r="K1" s="168">
        <f>SUM(K3:K484)</f>
        <v>0</v>
      </c>
      <c r="L1" s="169">
        <f>SUM(L3:L484)</f>
        <v>0</v>
      </c>
      <c r="M1" s="170">
        <f>SUM(M3:M484)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29901</v>
      </c>
      <c r="B3" s="14">
        <v>8809505541047</v>
      </c>
      <c r="C3" s="45" t="s">
        <v>29902</v>
      </c>
      <c r="D3" s="46" t="s">
        <v>29903</v>
      </c>
      <c r="E3" s="53">
        <v>20000</v>
      </c>
      <c r="F3" s="15">
        <v>0.31</v>
      </c>
      <c r="G3" s="47">
        <v>40</v>
      </c>
      <c r="H3" s="16">
        <f>Таблица656[[#This Row],[Коэфициент стоимости]]*Таблица656[[#This Row],[Розничная цена KRW]]</f>
        <v>6200</v>
      </c>
      <c r="I3" s="17" t="str">
        <f>IF($H$1="","Введите курс",Таблица656[[#This Row],[Оптовая цена KRW за 1шт]]/$H$1)</f>
        <v>Введите курс</v>
      </c>
      <c r="J3" s="48"/>
      <c r="K3" s="18">
        <f>Таблица656[[#This Row],[Заказ коробок ]]*Таблица656[[#This Row],[Кол-во шт в коробке]]</f>
        <v>0</v>
      </c>
      <c r="L3" s="16">
        <f>Таблица656[[#This Row],[Общее кол-во шт]]*Таблица656[[#This Row],[Оптовая цена KRW за 1шт]]</f>
        <v>0</v>
      </c>
      <c r="M3" s="19" t="str">
        <f>IFERROR(Таблица656[[#This Row],[Общее кол-во шт]]*Таблица656[[#This Row],[Оптовая цена USD за 1шт]],"")</f>
        <v/>
      </c>
      <c r="N3" s="49"/>
    </row>
    <row r="4" spans="1:14" ht="22.5" customHeight="1">
      <c r="A4" s="44" t="s">
        <v>29904</v>
      </c>
      <c r="B4" s="14">
        <v>8809505549203</v>
      </c>
      <c r="C4" s="50" t="s">
        <v>29905</v>
      </c>
      <c r="D4" s="46" t="s">
        <v>29906</v>
      </c>
      <c r="E4" s="16">
        <v>20000</v>
      </c>
      <c r="F4" s="15">
        <v>0.31</v>
      </c>
      <c r="G4" s="47">
        <v>40</v>
      </c>
      <c r="H4" s="55">
        <f>Таблица656[[#This Row],[Коэфициент стоимости]]*Таблица656[[#This Row],[Розничная цена KRW]]</f>
        <v>6200</v>
      </c>
      <c r="I4" s="17" t="str">
        <f>IF($H$1="","Введите курс",Таблица656[[#This Row],[Оптовая цена KRW за 1шт]]/$H$1)</f>
        <v>Введите курс</v>
      </c>
      <c r="J4" s="48"/>
      <c r="K4" s="18">
        <f>Таблица656[[#This Row],[Заказ коробок ]]*Таблица656[[#This Row],[Кол-во шт в коробке]]</f>
        <v>0</v>
      </c>
      <c r="L4" s="54">
        <f>Таблица656[[#This Row],[Общее кол-во шт]]*Таблица656[[#This Row],[Оптовая цена KRW за 1шт]]</f>
        <v>0</v>
      </c>
      <c r="M4" s="19" t="str">
        <f>IFERROR(Таблица656[[#This Row],[Общее кол-во шт]]*Таблица656[[#This Row],[Оптовая цена USD за 1шт]],"")</f>
        <v/>
      </c>
      <c r="N4" s="49"/>
    </row>
    <row r="5" spans="1:14" ht="22.5" customHeight="1">
      <c r="A5" s="44" t="s">
        <v>29907</v>
      </c>
      <c r="B5" s="14">
        <v>8809505544765</v>
      </c>
      <c r="C5" s="50" t="s">
        <v>29908</v>
      </c>
      <c r="D5" s="46" t="s">
        <v>29909</v>
      </c>
      <c r="E5" s="16">
        <v>20000</v>
      </c>
      <c r="F5" s="15">
        <v>0.31</v>
      </c>
      <c r="G5" s="47">
        <v>40</v>
      </c>
      <c r="H5" s="55">
        <f>Таблица656[[#This Row],[Коэфициент стоимости]]*Таблица656[[#This Row],[Розничная цена KRW]]</f>
        <v>6200</v>
      </c>
      <c r="I5" s="17" t="str">
        <f>IF($H$1="","Введите курс",Таблица656[[#This Row],[Оптовая цена KRW за 1шт]]/$H$1)</f>
        <v>Введите курс</v>
      </c>
      <c r="J5" s="48"/>
      <c r="K5" s="18">
        <f>Таблица656[[#This Row],[Заказ коробок ]]*Таблица656[[#This Row],[Кол-во шт в коробке]]</f>
        <v>0</v>
      </c>
      <c r="L5" s="54">
        <f>Таблица656[[#This Row],[Общее кол-во шт]]*Таблица656[[#This Row],[Оптовая цена KRW за 1шт]]</f>
        <v>0</v>
      </c>
      <c r="M5" s="19" t="str">
        <f>IFERROR(Таблица656[[#This Row],[Общее кол-во шт]]*Таблица656[[#This Row],[Оптовая цена USD за 1шт]],"")</f>
        <v/>
      </c>
      <c r="N5" s="49"/>
    </row>
    <row r="6" spans="1:14" ht="22.5" customHeight="1">
      <c r="A6" s="44" t="s">
        <v>29910</v>
      </c>
      <c r="B6" s="14">
        <v>8809505542198</v>
      </c>
      <c r="C6" s="50" t="s">
        <v>29911</v>
      </c>
      <c r="D6" s="46" t="s">
        <v>29912</v>
      </c>
      <c r="E6" s="16">
        <v>30000</v>
      </c>
      <c r="F6" s="15">
        <v>0.31</v>
      </c>
      <c r="G6" s="47">
        <v>40</v>
      </c>
      <c r="H6" s="55">
        <f>Таблица656[[#This Row],[Коэфициент стоимости]]*Таблица656[[#This Row],[Розничная цена KRW]]</f>
        <v>9300</v>
      </c>
      <c r="I6" s="17" t="str">
        <f>IF($H$1="","Введите курс",Таблица656[[#This Row],[Оптовая цена KRW за 1шт]]/$H$1)</f>
        <v>Введите курс</v>
      </c>
      <c r="J6" s="48"/>
      <c r="K6" s="18">
        <f>Таблица656[[#This Row],[Заказ коробок ]]*Таблица656[[#This Row],[Кол-во шт в коробке]]</f>
        <v>0</v>
      </c>
      <c r="L6" s="54">
        <f>Таблица656[[#This Row],[Общее кол-во шт]]*Таблица656[[#This Row],[Оптовая цена KRW за 1шт]]</f>
        <v>0</v>
      </c>
      <c r="M6" s="19" t="str">
        <f>IFERROR(Таблица656[[#This Row],[Общее кол-во шт]]*Таблица656[[#This Row],[Оптовая цена USD за 1шт]],"")</f>
        <v/>
      </c>
      <c r="N6" s="49"/>
    </row>
    <row r="7" spans="1:14" ht="22.5" customHeight="1">
      <c r="A7" s="44" t="s">
        <v>29913</v>
      </c>
      <c r="B7" s="14">
        <v>8809505541764</v>
      </c>
      <c r="C7" s="50" t="s">
        <v>29914</v>
      </c>
      <c r="D7" s="46" t="s">
        <v>29915</v>
      </c>
      <c r="E7" s="16">
        <v>20000</v>
      </c>
      <c r="F7" s="15">
        <v>0.31</v>
      </c>
      <c r="G7" s="47">
        <v>40</v>
      </c>
      <c r="H7" s="55">
        <f>Таблица656[[#This Row],[Коэфициент стоимости]]*Таблица656[[#This Row],[Розничная цена KRW]]</f>
        <v>6200</v>
      </c>
      <c r="I7" s="17" t="str">
        <f>IF($H$1="","Введите курс",Таблица656[[#This Row],[Оптовая цена KRW за 1шт]]/$H$1)</f>
        <v>Введите курс</v>
      </c>
      <c r="J7" s="48"/>
      <c r="K7" s="18">
        <f>Таблица656[[#This Row],[Заказ коробок ]]*Таблица656[[#This Row],[Кол-во шт в коробке]]</f>
        <v>0</v>
      </c>
      <c r="L7" s="54">
        <f>Таблица656[[#This Row],[Общее кол-во шт]]*Таблица656[[#This Row],[Оптовая цена KRW за 1шт]]</f>
        <v>0</v>
      </c>
      <c r="M7" s="19" t="str">
        <f>IFERROR(Таблица656[[#This Row],[Общее кол-во шт]]*Таблица656[[#This Row],[Оптовая цена USD за 1шт]],"")</f>
        <v/>
      </c>
      <c r="N7" s="49"/>
    </row>
    <row r="8" spans="1:14" ht="22.5" customHeight="1">
      <c r="A8" s="44" t="s">
        <v>29916</v>
      </c>
      <c r="B8" s="14">
        <v>8809505544048</v>
      </c>
      <c r="C8" s="50" t="s">
        <v>29917</v>
      </c>
      <c r="D8" s="46" t="s">
        <v>29918</v>
      </c>
      <c r="E8" s="16">
        <v>20000</v>
      </c>
      <c r="F8" s="15">
        <v>0.31</v>
      </c>
      <c r="G8" s="47">
        <v>40</v>
      </c>
      <c r="H8" s="55">
        <f>Таблица656[[#This Row],[Коэфициент стоимости]]*Таблица656[[#This Row],[Розничная цена KRW]]</f>
        <v>6200</v>
      </c>
      <c r="I8" s="17" t="str">
        <f>IF($H$1="","Введите курс",Таблица656[[#This Row],[Оптовая цена KRW за 1шт]]/$H$1)</f>
        <v>Введите курс</v>
      </c>
      <c r="J8" s="48"/>
      <c r="K8" s="18">
        <f>Таблица656[[#This Row],[Заказ коробок ]]*Таблица656[[#This Row],[Кол-во шт в коробке]]</f>
        <v>0</v>
      </c>
      <c r="L8" s="54">
        <f>Таблица656[[#This Row],[Общее кол-во шт]]*Таблица656[[#This Row],[Оптовая цена KRW за 1шт]]</f>
        <v>0</v>
      </c>
      <c r="M8" s="19" t="str">
        <f>IFERROR(Таблица656[[#This Row],[Общее кол-во шт]]*Таблица656[[#This Row],[Оптовая цена USD за 1шт]],"")</f>
        <v/>
      </c>
      <c r="N8" s="49"/>
    </row>
    <row r="9" spans="1:14" ht="22.5" customHeight="1">
      <c r="A9" s="44" t="s">
        <v>29919</v>
      </c>
      <c r="B9" s="14">
        <v>8809711710442</v>
      </c>
      <c r="C9" s="50" t="s">
        <v>29920</v>
      </c>
      <c r="D9" s="46" t="s">
        <v>29921</v>
      </c>
      <c r="E9" s="16">
        <v>20000</v>
      </c>
      <c r="F9" s="15">
        <v>0.31</v>
      </c>
      <c r="G9" s="47">
        <v>120</v>
      </c>
      <c r="H9" s="55">
        <f>Таблица656[[#This Row],[Коэфициент стоимости]]*Таблица656[[#This Row],[Розничная цена KRW]]</f>
        <v>6200</v>
      </c>
      <c r="I9" s="17" t="str">
        <f>IF($H$1="","Введите курс",Таблица656[[#This Row],[Оптовая цена KRW за 1шт]]/$H$1)</f>
        <v>Введите курс</v>
      </c>
      <c r="J9" s="48"/>
      <c r="K9" s="18">
        <f>Таблица656[[#This Row],[Заказ коробок ]]*Таблица656[[#This Row],[Кол-во шт в коробке]]</f>
        <v>0</v>
      </c>
      <c r="L9" s="54">
        <f>Таблица656[[#This Row],[Общее кол-во шт]]*Таблица656[[#This Row],[Оптовая цена KRW за 1шт]]</f>
        <v>0</v>
      </c>
      <c r="M9" s="19" t="str">
        <f>IFERROR(Таблица656[[#This Row],[Общее кол-во шт]]*Таблица656[[#This Row],[Оптовая цена USD за 1шт]],"")</f>
        <v/>
      </c>
      <c r="N9" s="49"/>
    </row>
    <row r="10" spans="1:14" ht="22.5" customHeight="1">
      <c r="A10" s="44" t="s">
        <v>29922</v>
      </c>
      <c r="B10" s="14">
        <v>8809505542143</v>
      </c>
      <c r="C10" s="50" t="s">
        <v>29923</v>
      </c>
      <c r="D10" s="46" t="s">
        <v>29924</v>
      </c>
      <c r="E10" s="16">
        <v>20000</v>
      </c>
      <c r="F10" s="15">
        <v>0.31</v>
      </c>
      <c r="G10" s="47">
        <v>40</v>
      </c>
      <c r="H10" s="55">
        <f>Таблица656[[#This Row],[Коэфициент стоимости]]*Таблица656[[#This Row],[Розничная цена KRW]]</f>
        <v>6200</v>
      </c>
      <c r="I10" s="17" t="str">
        <f>IF($H$1="","Введите курс",Таблица656[[#This Row],[Оптовая цена KRW за 1шт]]/$H$1)</f>
        <v>Введите курс</v>
      </c>
      <c r="J10" s="48"/>
      <c r="K10" s="18">
        <f>Таблица656[[#This Row],[Заказ коробок ]]*Таблица656[[#This Row],[Кол-во шт в коробке]]</f>
        <v>0</v>
      </c>
      <c r="L10" s="54">
        <f>Таблица656[[#This Row],[Общее кол-во шт]]*Таблица656[[#This Row],[Оптовая цена KRW за 1шт]]</f>
        <v>0</v>
      </c>
      <c r="M10" s="19" t="str">
        <f>IFERROR(Таблица656[[#This Row],[Общее кол-во шт]]*Таблица656[[#This Row],[Оптовая цена USD за 1шт]],"")</f>
        <v/>
      </c>
      <c r="N10" s="49"/>
    </row>
    <row r="11" spans="1:14" ht="22.5" customHeight="1">
      <c r="A11" s="44" t="s">
        <v>29925</v>
      </c>
      <c r="B11" s="14"/>
      <c r="C11" s="50" t="s">
        <v>29926</v>
      </c>
      <c r="D11" s="46" t="s">
        <v>29927</v>
      </c>
      <c r="E11" s="16">
        <v>20000</v>
      </c>
      <c r="F11" s="15">
        <v>0.31</v>
      </c>
      <c r="G11" s="47">
        <v>40</v>
      </c>
      <c r="H11" s="55">
        <f>Таблица656[[#This Row],[Коэфициент стоимости]]*Таблица656[[#This Row],[Розничная цена KRW]]</f>
        <v>6200</v>
      </c>
      <c r="I11" s="17" t="str">
        <f>IF($H$1="","Введите курс",Таблица656[[#This Row],[Оптовая цена KRW за 1шт]]/$H$1)</f>
        <v>Введите курс</v>
      </c>
      <c r="J11" s="48"/>
      <c r="K11" s="18">
        <f>Таблица656[[#This Row],[Заказ коробок ]]*Таблица656[[#This Row],[Кол-во шт в коробке]]</f>
        <v>0</v>
      </c>
      <c r="L11" s="54">
        <f>Таблица656[[#This Row],[Общее кол-во шт]]*Таблица656[[#This Row],[Оптовая цена KRW за 1шт]]</f>
        <v>0</v>
      </c>
      <c r="M11" s="19" t="str">
        <f>IFERROR(Таблица656[[#This Row],[Общее кол-во шт]]*Таблица656[[#This Row],[Оптовая цена USD за 1шт]],"")</f>
        <v/>
      </c>
      <c r="N11" s="49"/>
    </row>
    <row r="12" spans="1:14" ht="22.5" customHeight="1">
      <c r="A12" s="44" t="s">
        <v>29928</v>
      </c>
      <c r="B12" s="14">
        <v>8809505544000</v>
      </c>
      <c r="C12" s="50" t="s">
        <v>29929</v>
      </c>
      <c r="D12" s="46" t="s">
        <v>29930</v>
      </c>
      <c r="E12" s="16">
        <v>20000</v>
      </c>
      <c r="F12" s="15">
        <v>0.31</v>
      </c>
      <c r="G12" s="47">
        <v>40</v>
      </c>
      <c r="H12" s="55">
        <f>Таблица656[[#This Row],[Коэфициент стоимости]]*Таблица656[[#This Row],[Розничная цена KRW]]</f>
        <v>6200</v>
      </c>
      <c r="I12" s="17" t="str">
        <f>IF($H$1="","Введите курс",Таблица656[[#This Row],[Оптовая цена KRW за 1шт]]/$H$1)</f>
        <v>Введите курс</v>
      </c>
      <c r="J12" s="48"/>
      <c r="K12" s="18">
        <f>Таблица656[[#This Row],[Заказ коробок ]]*Таблица656[[#This Row],[Кол-во шт в коробке]]</f>
        <v>0</v>
      </c>
      <c r="L12" s="54">
        <f>Таблица656[[#This Row],[Общее кол-во шт]]*Таблица656[[#This Row],[Оптовая цена KRW за 1шт]]</f>
        <v>0</v>
      </c>
      <c r="M12" s="19" t="str">
        <f>IFERROR(Таблица656[[#This Row],[Общее кол-во шт]]*Таблица656[[#This Row],[Оптовая цена USD за 1шт]],"")</f>
        <v/>
      </c>
      <c r="N12" s="49"/>
    </row>
    <row r="13" spans="1:14" ht="22.5" customHeight="1">
      <c r="A13" s="44" t="s">
        <v>29931</v>
      </c>
      <c r="B13" s="14">
        <v>8809711714419</v>
      </c>
      <c r="C13" s="50" t="s">
        <v>29932</v>
      </c>
      <c r="D13" s="46" t="s">
        <v>29933</v>
      </c>
      <c r="E13" s="16">
        <v>20000</v>
      </c>
      <c r="F13" s="15">
        <v>0.31</v>
      </c>
      <c r="G13" s="47">
        <v>40</v>
      </c>
      <c r="H13" s="55">
        <f>Таблица656[[#This Row],[Коэфициент стоимости]]*Таблица656[[#This Row],[Розничная цена KRW]]</f>
        <v>6200</v>
      </c>
      <c r="I13" s="17" t="str">
        <f>IF($H$1="","Введите курс",Таблица656[[#This Row],[Оптовая цена KRW за 1шт]]/$H$1)</f>
        <v>Введите курс</v>
      </c>
      <c r="J13" s="48"/>
      <c r="K13" s="18">
        <f>Таблица656[[#This Row],[Заказ коробок ]]*Таблица656[[#This Row],[Кол-во шт в коробке]]</f>
        <v>0</v>
      </c>
      <c r="L13" s="54">
        <f>Таблица656[[#This Row],[Общее кол-во шт]]*Таблица656[[#This Row],[Оптовая цена KRW за 1шт]]</f>
        <v>0</v>
      </c>
      <c r="M13" s="19" t="str">
        <f>IFERROR(Таблица656[[#This Row],[Общее кол-во шт]]*Таблица656[[#This Row],[Оптовая цена USD за 1шт]],"")</f>
        <v/>
      </c>
      <c r="N13" s="49"/>
    </row>
    <row r="14" spans="1:14" ht="22.5" customHeight="1">
      <c r="A14" s="44" t="s">
        <v>29934</v>
      </c>
      <c r="B14" s="14">
        <v>8809505540767</v>
      </c>
      <c r="C14" s="50" t="s">
        <v>29935</v>
      </c>
      <c r="D14" s="46" t="s">
        <v>29936</v>
      </c>
      <c r="E14" s="16">
        <v>30000</v>
      </c>
      <c r="F14" s="15">
        <v>0.31</v>
      </c>
      <c r="G14" s="47">
        <v>40</v>
      </c>
      <c r="H14" s="55">
        <f>Таблица656[[#This Row],[Коэфициент стоимости]]*Таблица656[[#This Row],[Розничная цена KRW]]</f>
        <v>9300</v>
      </c>
      <c r="I14" s="17" t="str">
        <f>IF($H$1="","Введите курс",Таблица656[[#This Row],[Оптовая цена KRW за 1шт]]/$H$1)</f>
        <v>Введите курс</v>
      </c>
      <c r="J14" s="48"/>
      <c r="K14" s="18">
        <f>Таблица656[[#This Row],[Заказ коробок ]]*Таблица656[[#This Row],[Кол-во шт в коробке]]</f>
        <v>0</v>
      </c>
      <c r="L14" s="54">
        <f>Таблица656[[#This Row],[Общее кол-во шт]]*Таблица656[[#This Row],[Оптовая цена KRW за 1шт]]</f>
        <v>0</v>
      </c>
      <c r="M14" s="19" t="str">
        <f>IFERROR(Таблица656[[#This Row],[Общее кол-во шт]]*Таблица656[[#This Row],[Оптовая цена USD за 1шт]],"")</f>
        <v/>
      </c>
      <c r="N14" s="49"/>
    </row>
    <row r="15" spans="1:14" ht="22.5" customHeight="1">
      <c r="A15" s="44" t="s">
        <v>29937</v>
      </c>
      <c r="B15" s="14">
        <v>8809505549203</v>
      </c>
      <c r="C15" s="50" t="s">
        <v>29938</v>
      </c>
      <c r="D15" s="46" t="s">
        <v>29939</v>
      </c>
      <c r="E15" s="16">
        <v>20000</v>
      </c>
      <c r="F15" s="15">
        <v>0.31</v>
      </c>
      <c r="G15" s="47">
        <v>40</v>
      </c>
      <c r="H15" s="55">
        <f>Таблица656[[#This Row],[Коэфициент стоимости]]*Таблица656[[#This Row],[Розничная цена KRW]]</f>
        <v>6200</v>
      </c>
      <c r="I15" s="17" t="str">
        <f>IF($H$1="","Введите курс",Таблица656[[#This Row],[Оптовая цена KRW за 1шт]]/$H$1)</f>
        <v>Введите курс</v>
      </c>
      <c r="J15" s="48"/>
      <c r="K15" s="18">
        <f>Таблица656[[#This Row],[Заказ коробок ]]*Таблица656[[#This Row],[Кол-во шт в коробке]]</f>
        <v>0</v>
      </c>
      <c r="L15" s="54">
        <f>Таблица656[[#This Row],[Общее кол-во шт]]*Таблица656[[#This Row],[Оптовая цена KRW за 1шт]]</f>
        <v>0</v>
      </c>
      <c r="M15" s="19" t="str">
        <f>IFERROR(Таблица656[[#This Row],[Общее кол-во шт]]*Таблица656[[#This Row],[Оптовая цена USD за 1шт]],"")</f>
        <v/>
      </c>
      <c r="N15" s="49"/>
    </row>
    <row r="16" spans="1:14" ht="22.5" customHeight="1">
      <c r="A16" s="44" t="s">
        <v>29940</v>
      </c>
      <c r="B16" s="14">
        <v>8809505543102</v>
      </c>
      <c r="C16" s="50" t="s">
        <v>29941</v>
      </c>
      <c r="D16" s="46" t="s">
        <v>29942</v>
      </c>
      <c r="E16" s="16">
        <v>20000</v>
      </c>
      <c r="F16" s="15">
        <v>0.31</v>
      </c>
      <c r="G16" s="47">
        <v>40</v>
      </c>
      <c r="H16" s="55">
        <f>Таблица656[[#This Row],[Коэфициент стоимости]]*Таблица656[[#This Row],[Розничная цена KRW]]</f>
        <v>6200</v>
      </c>
      <c r="I16" s="17" t="str">
        <f>IF($H$1="","Введите курс",Таблица656[[#This Row],[Оптовая цена KRW за 1шт]]/$H$1)</f>
        <v>Введите курс</v>
      </c>
      <c r="J16" s="48"/>
      <c r="K16" s="18">
        <f>Таблица656[[#This Row],[Заказ коробок ]]*Таблица656[[#This Row],[Кол-во шт в коробке]]</f>
        <v>0</v>
      </c>
      <c r="L16" s="54">
        <f>Таблица656[[#This Row],[Общее кол-во шт]]*Таблица656[[#This Row],[Оптовая цена KRW за 1шт]]</f>
        <v>0</v>
      </c>
      <c r="M16" s="19" t="str">
        <f>IFERROR(Таблица656[[#This Row],[Общее кол-во шт]]*Таблица656[[#This Row],[Оптовая цена USD за 1шт]],"")</f>
        <v/>
      </c>
      <c r="N16" s="49"/>
    </row>
    <row r="17" spans="1:14" ht="22.5" customHeight="1">
      <c r="A17" s="44" t="s">
        <v>29943</v>
      </c>
      <c r="B17" s="14">
        <v>8809505540859</v>
      </c>
      <c r="C17" s="50" t="s">
        <v>29944</v>
      </c>
      <c r="D17" s="46" t="s">
        <v>29945</v>
      </c>
      <c r="E17" s="16">
        <v>40000</v>
      </c>
      <c r="F17" s="15">
        <v>0.31</v>
      </c>
      <c r="G17" s="47">
        <v>40</v>
      </c>
      <c r="H17" s="55">
        <f>Таблица656[[#This Row],[Коэфициент стоимости]]*Таблица656[[#This Row],[Розничная цена KRW]]</f>
        <v>12400</v>
      </c>
      <c r="I17" s="17" t="str">
        <f>IF($H$1="","Введите курс",Таблица656[[#This Row],[Оптовая цена KRW за 1шт]]/$H$1)</f>
        <v>Введите курс</v>
      </c>
      <c r="J17" s="48"/>
      <c r="K17" s="18">
        <f>Таблица656[[#This Row],[Заказ коробок ]]*Таблица656[[#This Row],[Кол-во шт в коробке]]</f>
        <v>0</v>
      </c>
      <c r="L17" s="54">
        <f>Таблица656[[#This Row],[Общее кол-во шт]]*Таблица656[[#This Row],[Оптовая цена KRW за 1шт]]</f>
        <v>0</v>
      </c>
      <c r="M17" s="19" t="str">
        <f>IFERROR(Таблица656[[#This Row],[Общее кол-во шт]]*Таблица656[[#This Row],[Оптовая цена USD за 1шт]],"")</f>
        <v/>
      </c>
      <c r="N17" s="49"/>
    </row>
    <row r="18" spans="1:14" ht="22.5" customHeight="1">
      <c r="A18" s="44" t="s">
        <v>29946</v>
      </c>
      <c r="B18" s="14">
        <v>8809505545212</v>
      </c>
      <c r="C18" s="50" t="s">
        <v>29947</v>
      </c>
      <c r="D18" s="115" t="s">
        <v>29948</v>
      </c>
      <c r="E18" s="16">
        <v>20000</v>
      </c>
      <c r="F18" s="15">
        <v>0.31</v>
      </c>
      <c r="G18" s="47">
        <v>40</v>
      </c>
      <c r="H18" s="55">
        <f>Таблица656[[#This Row],[Коэфициент стоимости]]*Таблица656[[#This Row],[Розничная цена KRW]]</f>
        <v>6200</v>
      </c>
      <c r="I18" s="17" t="str">
        <f>IF($H$1="","Введите курс",Таблица656[[#This Row],[Оптовая цена KRW за 1шт]]/$H$1)</f>
        <v>Введите курс</v>
      </c>
      <c r="J18" s="48"/>
      <c r="K18" s="18">
        <f>Таблица656[[#This Row],[Заказ коробок ]]*Таблица656[[#This Row],[Кол-во шт в коробке]]</f>
        <v>0</v>
      </c>
      <c r="L18" s="54">
        <f>Таблица656[[#This Row],[Общее кол-во шт]]*Таблица656[[#This Row],[Оптовая цена KRW за 1шт]]</f>
        <v>0</v>
      </c>
      <c r="M18" s="19" t="str">
        <f>IFERROR(Таблица656[[#This Row],[Общее кол-во шт]]*Таблица656[[#This Row],[Оптовая цена USD за 1шт]],"")</f>
        <v/>
      </c>
      <c r="N18" s="49"/>
    </row>
    <row r="19" spans="1:14" ht="22.5" customHeight="1">
      <c r="A19" s="44" t="s">
        <v>29949</v>
      </c>
      <c r="B19" s="14">
        <v>8809505544024</v>
      </c>
      <c r="C19" s="50" t="s">
        <v>29950</v>
      </c>
      <c r="D19" s="115" t="s">
        <v>29951</v>
      </c>
      <c r="E19" s="16">
        <v>20000</v>
      </c>
      <c r="F19" s="15">
        <v>0.31</v>
      </c>
      <c r="G19" s="47">
        <v>40</v>
      </c>
      <c r="H19" s="55">
        <f>Таблица656[[#This Row],[Коэфициент стоимости]]*Таблица656[[#This Row],[Розничная цена KRW]]</f>
        <v>6200</v>
      </c>
      <c r="I19" s="17" t="str">
        <f>IF($H$1="","Введите курс",Таблица656[[#This Row],[Оптовая цена KRW за 1шт]]/$H$1)</f>
        <v>Введите курс</v>
      </c>
      <c r="J19" s="48"/>
      <c r="K19" s="18">
        <f>Таблица656[[#This Row],[Заказ коробок ]]*Таблица656[[#This Row],[Кол-во шт в коробке]]</f>
        <v>0</v>
      </c>
      <c r="L19" s="54">
        <f>Таблица656[[#This Row],[Общее кол-во шт]]*Таблица656[[#This Row],[Оптовая цена KRW за 1шт]]</f>
        <v>0</v>
      </c>
      <c r="M19" s="19" t="str">
        <f>IFERROR(Таблица656[[#This Row],[Общее кол-во шт]]*Таблица656[[#This Row],[Оптовая цена USD за 1шт]],"")</f>
        <v/>
      </c>
      <c r="N19" s="49"/>
    </row>
    <row r="20" spans="1:14" ht="22.5" customHeight="1">
      <c r="A20" s="44" t="s">
        <v>29952</v>
      </c>
      <c r="B20" s="14">
        <v>8809711714464</v>
      </c>
      <c r="C20" s="50" t="s">
        <v>29953</v>
      </c>
      <c r="D20" s="115" t="s">
        <v>29954</v>
      </c>
      <c r="E20" s="16">
        <v>20000</v>
      </c>
      <c r="F20" s="15">
        <v>0.31</v>
      </c>
      <c r="G20" s="47">
        <v>40</v>
      </c>
      <c r="H20" s="55">
        <f>Таблица656[[#This Row],[Коэфициент стоимости]]*Таблица656[[#This Row],[Розничная цена KRW]]</f>
        <v>6200</v>
      </c>
      <c r="I20" s="17" t="str">
        <f>IF($H$1="","Введите курс",Таблица656[[#This Row],[Оптовая цена KRW за 1шт]]/$H$1)</f>
        <v>Введите курс</v>
      </c>
      <c r="J20" s="48"/>
      <c r="K20" s="18">
        <f>Таблица656[[#This Row],[Заказ коробок ]]*Таблица656[[#This Row],[Кол-во шт в коробке]]</f>
        <v>0</v>
      </c>
      <c r="L20" s="54">
        <f>Таблица656[[#This Row],[Общее кол-во шт]]*Таблица656[[#This Row],[Оптовая цена KRW за 1шт]]</f>
        <v>0</v>
      </c>
      <c r="M20" s="19" t="str">
        <f>IFERROR(Таблица656[[#This Row],[Общее кол-во шт]]*Таблица656[[#This Row],[Оптовая цена USD за 1шт]],"")</f>
        <v/>
      </c>
      <c r="N20" s="49"/>
    </row>
    <row r="21" spans="1:14" ht="22.5" customHeight="1">
      <c r="A21" s="44" t="s">
        <v>29955</v>
      </c>
      <c r="B21" s="14">
        <v>8809505544086</v>
      </c>
      <c r="C21" s="50" t="s">
        <v>29956</v>
      </c>
      <c r="D21" s="115" t="s">
        <v>29957</v>
      </c>
      <c r="E21" s="16">
        <v>20000</v>
      </c>
      <c r="F21" s="15">
        <v>0.31</v>
      </c>
      <c r="G21" s="47">
        <v>40</v>
      </c>
      <c r="H21" s="55">
        <f>Таблица656[[#This Row],[Коэфициент стоимости]]*Таблица656[[#This Row],[Розничная цена KRW]]</f>
        <v>6200</v>
      </c>
      <c r="I21" s="17" t="str">
        <f>IF($H$1="","Введите курс",Таблица656[[#This Row],[Оптовая цена KRW за 1шт]]/$H$1)</f>
        <v>Введите курс</v>
      </c>
      <c r="J21" s="48"/>
      <c r="K21" s="18">
        <f>Таблица656[[#This Row],[Заказ коробок ]]*Таблица656[[#This Row],[Кол-во шт в коробке]]</f>
        <v>0</v>
      </c>
      <c r="L21" s="54">
        <f>Таблица656[[#This Row],[Общее кол-во шт]]*Таблица656[[#This Row],[Оптовая цена KRW за 1шт]]</f>
        <v>0</v>
      </c>
      <c r="M21" s="19" t="str">
        <f>IFERROR(Таблица656[[#This Row],[Общее кол-во шт]]*Таблица656[[#This Row],[Оптовая цена USD за 1шт]],"")</f>
        <v/>
      </c>
      <c r="N21" s="49"/>
    </row>
    <row r="22" spans="1:14" ht="22.5" customHeight="1">
      <c r="A22" s="44" t="s">
        <v>29958</v>
      </c>
      <c r="B22" s="14">
        <v>8809505542648</v>
      </c>
      <c r="C22" s="50" t="s">
        <v>29959</v>
      </c>
      <c r="D22" s="115" t="s">
        <v>29960</v>
      </c>
      <c r="E22" s="16">
        <v>20000</v>
      </c>
      <c r="F22" s="15">
        <v>0.31</v>
      </c>
      <c r="G22" s="47">
        <v>40</v>
      </c>
      <c r="H22" s="55">
        <f>Таблица656[[#This Row],[Коэфициент стоимости]]*Таблица656[[#This Row],[Розничная цена KRW]]</f>
        <v>6200</v>
      </c>
      <c r="I22" s="17" t="str">
        <f>IF($H$1="","Введите курс",Таблица656[[#This Row],[Оптовая цена KRW за 1шт]]/$H$1)</f>
        <v>Введите курс</v>
      </c>
      <c r="J22" s="48"/>
      <c r="K22" s="18">
        <f>Таблица656[[#This Row],[Заказ коробок ]]*Таблица656[[#This Row],[Кол-во шт в коробке]]</f>
        <v>0</v>
      </c>
      <c r="L22" s="54">
        <f>Таблица656[[#This Row],[Общее кол-во шт]]*Таблица656[[#This Row],[Оптовая цена KRW за 1шт]]</f>
        <v>0</v>
      </c>
      <c r="M22" s="19" t="str">
        <f>IFERROR(Таблица656[[#This Row],[Общее кол-во шт]]*Таблица656[[#This Row],[Оптовая цена USD за 1шт]],"")</f>
        <v/>
      </c>
      <c r="N22" s="49"/>
    </row>
    <row r="23" spans="1:14" ht="22.5" customHeight="1">
      <c r="A23" s="44" t="s">
        <v>29961</v>
      </c>
      <c r="B23" s="14">
        <v>8809505541634</v>
      </c>
      <c r="C23" s="50" t="s">
        <v>29962</v>
      </c>
      <c r="D23" s="115" t="s">
        <v>29963</v>
      </c>
      <c r="E23" s="16">
        <v>20000</v>
      </c>
      <c r="F23" s="15">
        <v>0.31</v>
      </c>
      <c r="G23" s="47">
        <v>40</v>
      </c>
      <c r="H23" s="55">
        <f>Таблица656[[#This Row],[Коэфициент стоимости]]*Таблица656[[#This Row],[Розничная цена KRW]]</f>
        <v>6200</v>
      </c>
      <c r="I23" s="17" t="str">
        <f>IF($H$1="","Введите курс",Таблица656[[#This Row],[Оптовая цена KRW за 1шт]]/$H$1)</f>
        <v>Введите курс</v>
      </c>
      <c r="J23" s="48"/>
      <c r="K23" s="18">
        <f>Таблица656[[#This Row],[Заказ коробок ]]*Таблица656[[#This Row],[Кол-во шт в коробке]]</f>
        <v>0</v>
      </c>
      <c r="L23" s="54">
        <f>Таблица656[[#This Row],[Общее кол-во шт]]*Таблица656[[#This Row],[Оптовая цена KRW за 1шт]]</f>
        <v>0</v>
      </c>
      <c r="M23" s="19" t="str">
        <f>IFERROR(Таблица656[[#This Row],[Общее кол-во шт]]*Таблица656[[#This Row],[Оптовая цена USD за 1шт]],"")</f>
        <v/>
      </c>
      <c r="N23" s="49"/>
    </row>
    <row r="24" spans="1:14" ht="22.5" customHeight="1">
      <c r="A24" s="44" t="s">
        <v>29964</v>
      </c>
      <c r="B24" s="14">
        <v>8809505543492</v>
      </c>
      <c r="C24" s="50" t="s">
        <v>29965</v>
      </c>
      <c r="D24" s="115" t="s">
        <v>29966</v>
      </c>
      <c r="E24" s="16">
        <v>20000</v>
      </c>
      <c r="F24" s="15">
        <v>0.31</v>
      </c>
      <c r="G24" s="47">
        <v>40</v>
      </c>
      <c r="H24" s="55">
        <f>Таблица656[[#This Row],[Коэфициент стоимости]]*Таблица656[[#This Row],[Розничная цена KRW]]</f>
        <v>6200</v>
      </c>
      <c r="I24" s="17" t="str">
        <f>IF($H$1="","Введите курс",Таблица656[[#This Row],[Оптовая цена KRW за 1шт]]/$H$1)</f>
        <v>Введите курс</v>
      </c>
      <c r="J24" s="48"/>
      <c r="K24" s="18">
        <f>Таблица656[[#This Row],[Заказ коробок ]]*Таблица656[[#This Row],[Кол-во шт в коробке]]</f>
        <v>0</v>
      </c>
      <c r="L24" s="54">
        <f>Таблица656[[#This Row],[Общее кол-во шт]]*Таблица656[[#This Row],[Оптовая цена KRW за 1шт]]</f>
        <v>0</v>
      </c>
      <c r="M24" s="19" t="str">
        <f>IFERROR(Таблица656[[#This Row],[Общее кол-во шт]]*Таблица656[[#This Row],[Оптовая цена USD за 1шт]],"")</f>
        <v/>
      </c>
      <c r="N24" s="49"/>
    </row>
    <row r="25" spans="1:14" ht="22.5" customHeight="1">
      <c r="A25" s="44" t="s">
        <v>29967</v>
      </c>
      <c r="B25" s="14">
        <v>8809505542297</v>
      </c>
      <c r="C25" s="50" t="s">
        <v>29968</v>
      </c>
      <c r="D25" s="115" t="s">
        <v>29969</v>
      </c>
      <c r="E25" s="16">
        <v>30000</v>
      </c>
      <c r="F25" s="15">
        <v>0.31</v>
      </c>
      <c r="G25" s="47">
        <v>40</v>
      </c>
      <c r="H25" s="55">
        <f>Таблица656[[#This Row],[Коэфициент стоимости]]*Таблица656[[#This Row],[Розничная цена KRW]]</f>
        <v>9300</v>
      </c>
      <c r="I25" s="17" t="str">
        <f>IF($H$1="","Введите курс",Таблица656[[#This Row],[Оптовая цена KRW за 1шт]]/$H$1)</f>
        <v>Введите курс</v>
      </c>
      <c r="J25" s="48"/>
      <c r="K25" s="18">
        <f>Таблица656[[#This Row],[Заказ коробок ]]*Таблица656[[#This Row],[Кол-во шт в коробке]]</f>
        <v>0</v>
      </c>
      <c r="L25" s="54">
        <f>Таблица656[[#This Row],[Общее кол-во шт]]*Таблица656[[#This Row],[Оптовая цена KRW за 1шт]]</f>
        <v>0</v>
      </c>
      <c r="M25" s="19" t="str">
        <f>IFERROR(Таблица656[[#This Row],[Общее кол-во шт]]*Таблица656[[#This Row],[Оптовая цена USD за 1шт]],"")</f>
        <v/>
      </c>
      <c r="N25" s="49"/>
    </row>
    <row r="26" spans="1:14" ht="22.5" customHeight="1">
      <c r="A26" s="44" t="s">
        <v>29970</v>
      </c>
      <c r="B26" s="14">
        <v>8809505543188</v>
      </c>
      <c r="C26" s="50" t="s">
        <v>29971</v>
      </c>
      <c r="D26" s="115" t="s">
        <v>29972</v>
      </c>
      <c r="E26" s="16">
        <v>20000</v>
      </c>
      <c r="F26" s="15">
        <v>0.31</v>
      </c>
      <c r="G26" s="47">
        <v>40</v>
      </c>
      <c r="H26" s="55">
        <f>Таблица656[[#This Row],[Коэфициент стоимости]]*Таблица656[[#This Row],[Розничная цена KRW]]</f>
        <v>6200</v>
      </c>
      <c r="I26" s="17" t="str">
        <f>IF($H$1="","Введите курс",Таблица656[[#This Row],[Оптовая цена KRW за 1шт]]/$H$1)</f>
        <v>Введите курс</v>
      </c>
      <c r="J26" s="48"/>
      <c r="K26" s="18">
        <f>Таблица656[[#This Row],[Заказ коробок ]]*Таблица656[[#This Row],[Кол-во шт в коробке]]</f>
        <v>0</v>
      </c>
      <c r="L26" s="54">
        <f>Таблица656[[#This Row],[Общее кол-во шт]]*Таблица656[[#This Row],[Оптовая цена KRW за 1шт]]</f>
        <v>0</v>
      </c>
      <c r="M26" s="19" t="str">
        <f>IFERROR(Таблица656[[#This Row],[Общее кол-во шт]]*Таблица656[[#This Row],[Оптовая цена USD за 1шт]],"")</f>
        <v/>
      </c>
      <c r="N26" s="49"/>
    </row>
    <row r="27" spans="1:14" ht="22.5" customHeight="1">
      <c r="A27" s="44" t="s">
        <v>29973</v>
      </c>
      <c r="B27" s="14">
        <v>8809505543201</v>
      </c>
      <c r="C27" s="50" t="s">
        <v>29974</v>
      </c>
      <c r="D27" s="115" t="s">
        <v>29975</v>
      </c>
      <c r="E27" s="16">
        <v>20000</v>
      </c>
      <c r="F27" s="15">
        <v>0.31</v>
      </c>
      <c r="G27" s="47">
        <v>40</v>
      </c>
      <c r="H27" s="55">
        <f>Таблица656[[#This Row],[Коэфициент стоимости]]*Таблица656[[#This Row],[Розничная цена KRW]]</f>
        <v>6200</v>
      </c>
      <c r="I27" s="17" t="str">
        <f>IF($H$1="","Введите курс",Таблица656[[#This Row],[Оптовая цена KRW за 1шт]]/$H$1)</f>
        <v>Введите курс</v>
      </c>
      <c r="J27" s="48"/>
      <c r="K27" s="18">
        <f>Таблица656[[#This Row],[Заказ коробок ]]*Таблица656[[#This Row],[Кол-во шт в коробке]]</f>
        <v>0</v>
      </c>
      <c r="L27" s="54">
        <f>Таблица656[[#This Row],[Общее кол-во шт]]*Таблица656[[#This Row],[Оптовая цена KRW за 1шт]]</f>
        <v>0</v>
      </c>
      <c r="M27" s="19" t="str">
        <f>IFERROR(Таблица656[[#This Row],[Общее кол-во шт]]*Таблица656[[#This Row],[Оптовая цена USD за 1шт]],"")</f>
        <v/>
      </c>
      <c r="N27" s="49"/>
    </row>
    <row r="28" spans="1:14" ht="22.5" customHeight="1">
      <c r="A28" s="44" t="s">
        <v>29976</v>
      </c>
      <c r="B28" s="14">
        <v>8809505541252</v>
      </c>
      <c r="C28" s="50" t="s">
        <v>29977</v>
      </c>
      <c r="D28" s="115" t="s">
        <v>29978</v>
      </c>
      <c r="E28" s="16">
        <v>30000</v>
      </c>
      <c r="F28" s="15">
        <v>0.22</v>
      </c>
      <c r="G28" s="47">
        <v>40</v>
      </c>
      <c r="H28" s="55">
        <f>Таблица656[[#This Row],[Коэфициент стоимости]]*Таблица656[[#This Row],[Розничная цена KRW]]</f>
        <v>6600</v>
      </c>
      <c r="I28" s="17" t="str">
        <f>IF($H$1="","Введите курс",Таблица656[[#This Row],[Оптовая цена KRW за 1шт]]/$H$1)</f>
        <v>Введите курс</v>
      </c>
      <c r="J28" s="48"/>
      <c r="K28" s="18">
        <f>Таблица656[[#This Row],[Заказ коробок ]]*Таблица656[[#This Row],[Кол-во шт в коробке]]</f>
        <v>0</v>
      </c>
      <c r="L28" s="54">
        <f>Таблица656[[#This Row],[Общее кол-во шт]]*Таблица656[[#This Row],[Оптовая цена KRW за 1шт]]</f>
        <v>0</v>
      </c>
      <c r="M28" s="19" t="str">
        <f>IFERROR(Таблица656[[#This Row],[Общее кол-во шт]]*Таблица656[[#This Row],[Оптовая цена USD за 1шт]],"")</f>
        <v/>
      </c>
      <c r="N28" s="49"/>
    </row>
    <row r="29" spans="1:14" ht="22.5" customHeight="1">
      <c r="A29" s="44" t="s">
        <v>29979</v>
      </c>
      <c r="B29" s="14">
        <v>8809505542921</v>
      </c>
      <c r="C29" s="50" t="s">
        <v>29980</v>
      </c>
      <c r="D29" s="115" t="s">
        <v>29981</v>
      </c>
      <c r="E29" s="16">
        <v>20000</v>
      </c>
      <c r="F29" s="15">
        <v>0.31</v>
      </c>
      <c r="G29" s="47">
        <v>40</v>
      </c>
      <c r="H29" s="55">
        <f>Таблица656[[#This Row],[Коэфициент стоимости]]*Таблица656[[#This Row],[Розничная цена KRW]]</f>
        <v>6200</v>
      </c>
      <c r="I29" s="17" t="str">
        <f>IF($H$1="","Введите курс",Таблица656[[#This Row],[Оптовая цена KRW за 1шт]]/$H$1)</f>
        <v>Введите курс</v>
      </c>
      <c r="J29" s="48"/>
      <c r="K29" s="18">
        <f>Таблица656[[#This Row],[Заказ коробок ]]*Таблица656[[#This Row],[Кол-во шт в коробке]]</f>
        <v>0</v>
      </c>
      <c r="L29" s="54">
        <f>Таблица656[[#This Row],[Общее кол-во шт]]*Таблица656[[#This Row],[Оптовая цена KRW за 1шт]]</f>
        <v>0</v>
      </c>
      <c r="M29" s="19" t="str">
        <f>IFERROR(Таблица656[[#This Row],[Общее кол-во шт]]*Таблица656[[#This Row],[Оптовая цена USD за 1шт]],"")</f>
        <v/>
      </c>
      <c r="N29" s="49"/>
    </row>
    <row r="30" spans="1:14" ht="22.5" customHeight="1">
      <c r="A30" s="44" t="s">
        <v>29982</v>
      </c>
      <c r="B30" s="14">
        <v>8809505543980</v>
      </c>
      <c r="C30" s="50" t="s">
        <v>29983</v>
      </c>
      <c r="D30" s="115" t="s">
        <v>29984</v>
      </c>
      <c r="E30" s="16">
        <v>20000</v>
      </c>
      <c r="F30" s="15">
        <v>0.24299999999999999</v>
      </c>
      <c r="G30" s="47">
        <v>40</v>
      </c>
      <c r="H30" s="55">
        <f>Таблица656[[#This Row],[Коэфициент стоимости]]*Таблица656[[#This Row],[Розничная цена KRW]]</f>
        <v>4860</v>
      </c>
      <c r="I30" s="17" t="str">
        <f>IF($H$1="","Введите курс",Таблица656[[#This Row],[Оптовая цена KRW за 1шт]]/$H$1)</f>
        <v>Введите курс</v>
      </c>
      <c r="J30" s="48"/>
      <c r="K30" s="18">
        <f>Таблица656[[#This Row],[Заказ коробок ]]*Таблица656[[#This Row],[Кол-во шт в коробке]]</f>
        <v>0</v>
      </c>
      <c r="L30" s="54">
        <f>Таблица656[[#This Row],[Общее кол-во шт]]*Таблица656[[#This Row],[Оптовая цена KRW за 1шт]]</f>
        <v>0</v>
      </c>
      <c r="M30" s="19" t="str">
        <f>IFERROR(Таблица656[[#This Row],[Общее кол-во шт]]*Таблица656[[#This Row],[Оптовая цена USD за 1шт]],"")</f>
        <v/>
      </c>
      <c r="N30" s="49"/>
    </row>
    <row r="31" spans="1:14" ht="22.5" customHeight="1">
      <c r="A31" s="44" t="s">
        <v>29985</v>
      </c>
      <c r="B31" s="14">
        <v>8809505543966</v>
      </c>
      <c r="C31" s="50" t="s">
        <v>29986</v>
      </c>
      <c r="D31" s="46" t="s">
        <v>29987</v>
      </c>
      <c r="E31" s="16">
        <v>20000</v>
      </c>
      <c r="F31" s="15">
        <v>0.24299999999999999</v>
      </c>
      <c r="G31" s="47">
        <v>40</v>
      </c>
      <c r="H31" s="55">
        <f>Таблица656[[#This Row],[Коэфициент стоимости]]*Таблица656[[#This Row],[Розничная цена KRW]]</f>
        <v>4860</v>
      </c>
      <c r="I31" s="17" t="str">
        <f>IF($H$1="","Введите курс",Таблица656[[#This Row],[Оптовая цена KRW за 1шт]]/$H$1)</f>
        <v>Введите курс</v>
      </c>
      <c r="J31" s="48"/>
      <c r="K31" s="18">
        <f>Таблица656[[#This Row],[Заказ коробок ]]*Таблица656[[#This Row],[Кол-во шт в коробке]]</f>
        <v>0</v>
      </c>
      <c r="L31" s="54">
        <f>Таблица656[[#This Row],[Общее кол-во шт]]*Таблица656[[#This Row],[Оптовая цена KRW за 1шт]]</f>
        <v>0</v>
      </c>
      <c r="M31" s="19" t="str">
        <f>IFERROR(Таблица656[[#This Row],[Общее кол-во шт]]*Таблица656[[#This Row],[Оптовая цена USD за 1шт]],"")</f>
        <v/>
      </c>
      <c r="N31" s="49"/>
    </row>
    <row r="32" spans="1:14" ht="22.5" customHeight="1">
      <c r="A32" s="44" t="s">
        <v>29988</v>
      </c>
      <c r="B32" s="14">
        <v>8809505547711</v>
      </c>
      <c r="C32" s="50" t="s">
        <v>29989</v>
      </c>
      <c r="D32" s="46" t="s">
        <v>29990</v>
      </c>
      <c r="E32" s="16">
        <v>20000</v>
      </c>
      <c r="F32" s="15">
        <v>0.222</v>
      </c>
      <c r="G32" s="47">
        <v>40</v>
      </c>
      <c r="H32" s="55">
        <f>Таблица656[[#This Row],[Коэфициент стоимости]]*Таблица656[[#This Row],[Розничная цена KRW]]</f>
        <v>4440</v>
      </c>
      <c r="I32" s="17" t="str">
        <f>IF($H$1="","Введите курс",Таблица656[[#This Row],[Оптовая цена KRW за 1шт]]/$H$1)</f>
        <v>Введите курс</v>
      </c>
      <c r="J32" s="48"/>
      <c r="K32" s="18">
        <f>Таблица656[[#This Row],[Заказ коробок ]]*Таблица656[[#This Row],[Кол-во шт в коробке]]</f>
        <v>0</v>
      </c>
      <c r="L32" s="54">
        <f>Таблица656[[#This Row],[Общее кол-во шт]]*Таблица656[[#This Row],[Оптовая цена KRW за 1шт]]</f>
        <v>0</v>
      </c>
      <c r="M32" s="19" t="str">
        <f>IFERROR(Таблица656[[#This Row],[Общее кол-во шт]]*Таблица656[[#This Row],[Оптовая цена USD за 1шт]],"")</f>
        <v/>
      </c>
      <c r="N32" s="49"/>
    </row>
    <row r="33" spans="1:14" ht="22.5" customHeight="1">
      <c r="A33" s="44" t="s">
        <v>29991</v>
      </c>
      <c r="B33" s="14">
        <v>8809505547636</v>
      </c>
      <c r="C33" s="50" t="s">
        <v>29992</v>
      </c>
      <c r="D33" s="46" t="s">
        <v>29993</v>
      </c>
      <c r="E33" s="16">
        <v>20000</v>
      </c>
      <c r="F33" s="15">
        <v>0.222</v>
      </c>
      <c r="G33" s="47">
        <v>40</v>
      </c>
      <c r="H33" s="55">
        <f>Таблица656[[#This Row],[Коэфициент стоимости]]*Таблица656[[#This Row],[Розничная цена KRW]]</f>
        <v>4440</v>
      </c>
      <c r="I33" s="17" t="str">
        <f>IF($H$1="","Введите курс",Таблица656[[#This Row],[Оптовая цена KRW за 1шт]]/$H$1)</f>
        <v>Введите курс</v>
      </c>
      <c r="J33" s="48"/>
      <c r="K33" s="18">
        <f>Таблица656[[#This Row],[Заказ коробок ]]*Таблица656[[#This Row],[Кол-во шт в коробке]]</f>
        <v>0</v>
      </c>
      <c r="L33" s="54">
        <f>Таблица656[[#This Row],[Общее кол-во шт]]*Таблица656[[#This Row],[Оптовая цена KRW за 1шт]]</f>
        <v>0</v>
      </c>
      <c r="M33" s="19" t="str">
        <f>IFERROR(Таблица656[[#This Row],[Общее кол-во шт]]*Таблица656[[#This Row],[Оптовая цена USD за 1шт]],"")</f>
        <v/>
      </c>
      <c r="N33" s="49"/>
    </row>
    <row r="34" spans="1:14" ht="22.5" customHeight="1">
      <c r="A34" s="44" t="s">
        <v>29994</v>
      </c>
      <c r="B34" s="14">
        <v>8809505547667</v>
      </c>
      <c r="C34" s="50" t="s">
        <v>29995</v>
      </c>
      <c r="D34" s="46" t="s">
        <v>29996</v>
      </c>
      <c r="E34" s="16">
        <v>20000</v>
      </c>
      <c r="F34" s="15">
        <v>0.222</v>
      </c>
      <c r="G34" s="47">
        <v>40</v>
      </c>
      <c r="H34" s="55">
        <f>Таблица656[[#This Row],[Коэфициент стоимости]]*Таблица656[[#This Row],[Розничная цена KRW]]</f>
        <v>4440</v>
      </c>
      <c r="I34" s="17" t="str">
        <f>IF($H$1="","Введите курс",Таблица656[[#This Row],[Оптовая цена KRW за 1шт]]/$H$1)</f>
        <v>Введите курс</v>
      </c>
      <c r="J34" s="48"/>
      <c r="K34" s="18">
        <f>Таблица656[[#This Row],[Заказ коробок ]]*Таблица656[[#This Row],[Кол-во шт в коробке]]</f>
        <v>0</v>
      </c>
      <c r="L34" s="54">
        <f>Таблица656[[#This Row],[Общее кол-во шт]]*Таблица656[[#This Row],[Оптовая цена KRW за 1шт]]</f>
        <v>0</v>
      </c>
      <c r="M34" s="19" t="str">
        <f>IFERROR(Таблица656[[#This Row],[Общее кол-во шт]]*Таблица656[[#This Row],[Оптовая цена USD за 1шт]],"")</f>
        <v/>
      </c>
      <c r="N34" s="49"/>
    </row>
    <row r="35" spans="1:14" ht="22.5" customHeight="1">
      <c r="A35" s="44" t="s">
        <v>29997</v>
      </c>
      <c r="B35" s="14">
        <v>8809505547698</v>
      </c>
      <c r="C35" s="50" t="s">
        <v>29998</v>
      </c>
      <c r="D35" s="46" t="s">
        <v>29999</v>
      </c>
      <c r="E35" s="16">
        <v>20000</v>
      </c>
      <c r="F35" s="15">
        <v>0.222</v>
      </c>
      <c r="G35" s="47">
        <v>40</v>
      </c>
      <c r="H35" s="55">
        <f>Таблица656[[#This Row],[Коэфициент стоимости]]*Таблица656[[#This Row],[Розничная цена KRW]]</f>
        <v>4440</v>
      </c>
      <c r="I35" s="17" t="str">
        <f>IF($H$1="","Введите курс",Таблица656[[#This Row],[Оптовая цена KRW за 1шт]]/$H$1)</f>
        <v>Введите курс</v>
      </c>
      <c r="J35" s="48"/>
      <c r="K35" s="18">
        <f>Таблица656[[#This Row],[Заказ коробок ]]*Таблица656[[#This Row],[Кол-во шт в коробке]]</f>
        <v>0</v>
      </c>
      <c r="L35" s="54">
        <f>Таблица656[[#This Row],[Общее кол-во шт]]*Таблица656[[#This Row],[Оптовая цена KRW за 1шт]]</f>
        <v>0</v>
      </c>
      <c r="M35" s="19" t="str">
        <f>IFERROR(Таблица656[[#This Row],[Общее кол-во шт]]*Таблица656[[#This Row],[Оптовая цена USD за 1шт]],"")</f>
        <v/>
      </c>
      <c r="N35" s="49"/>
    </row>
    <row r="36" spans="1:14" ht="22.5" customHeight="1">
      <c r="A36" s="44" t="s">
        <v>30000</v>
      </c>
      <c r="B36" s="14">
        <v>8809711710480</v>
      </c>
      <c r="C36" s="50" t="s">
        <v>30001</v>
      </c>
      <c r="D36" s="115" t="s">
        <v>30002</v>
      </c>
      <c r="E36" s="16">
        <v>30000</v>
      </c>
      <c r="F36" s="15">
        <v>0.31</v>
      </c>
      <c r="G36" s="47">
        <v>40</v>
      </c>
      <c r="H36" s="55">
        <f>Таблица656[[#This Row],[Коэфициент стоимости]]*Таблица656[[#This Row],[Розничная цена KRW]]</f>
        <v>9300</v>
      </c>
      <c r="I36" s="17" t="str">
        <f>IF($H$1="","Введите курс",Таблица656[[#This Row],[Оптовая цена KRW за 1шт]]/$H$1)</f>
        <v>Введите курс</v>
      </c>
      <c r="J36" s="48"/>
      <c r="K36" s="18">
        <f>Таблица656[[#This Row],[Заказ коробок ]]*Таблица656[[#This Row],[Кол-во шт в коробке]]</f>
        <v>0</v>
      </c>
      <c r="L36" s="54">
        <f>Таблица656[[#This Row],[Общее кол-во шт]]*Таблица656[[#This Row],[Оптовая цена KRW за 1шт]]</f>
        <v>0</v>
      </c>
      <c r="M36" s="19" t="str">
        <f>IFERROR(Таблица656[[#This Row],[Общее кол-во шт]]*Таблица656[[#This Row],[Оптовая цена USD за 1шт]],"")</f>
        <v/>
      </c>
      <c r="N36" s="49"/>
    </row>
    <row r="37" spans="1:14" ht="22.5" customHeight="1">
      <c r="A37" s="44" t="s">
        <v>30003</v>
      </c>
      <c r="B37" s="14">
        <v>8809711710282</v>
      </c>
      <c r="C37" s="50" t="s">
        <v>30004</v>
      </c>
      <c r="D37" s="46" t="s">
        <v>30005</v>
      </c>
      <c r="E37" s="16">
        <v>20000</v>
      </c>
      <c r="F37" s="15">
        <v>0.222</v>
      </c>
      <c r="G37" s="47">
        <v>40</v>
      </c>
      <c r="H37" s="55">
        <f>Таблица656[[#This Row],[Коэфициент стоимости]]*Таблица656[[#This Row],[Розничная цена KRW]]</f>
        <v>4440</v>
      </c>
      <c r="I37" s="17" t="str">
        <f>IF($H$1="","Введите курс",Таблица656[[#This Row],[Оптовая цена KRW за 1шт]]/$H$1)</f>
        <v>Введите курс</v>
      </c>
      <c r="J37" s="48"/>
      <c r="K37" s="18">
        <f>Таблица656[[#This Row],[Заказ коробок ]]*Таблица656[[#This Row],[Кол-во шт в коробке]]</f>
        <v>0</v>
      </c>
      <c r="L37" s="54">
        <f>Таблица656[[#This Row],[Общее кол-во шт]]*Таблица656[[#This Row],[Оптовая цена KRW за 1шт]]</f>
        <v>0</v>
      </c>
      <c r="M37" s="19" t="str">
        <f>IFERROR(Таблица656[[#This Row],[Общее кол-во шт]]*Таблица656[[#This Row],[Оптовая цена USD за 1шт]],"")</f>
        <v/>
      </c>
      <c r="N37" s="49"/>
    </row>
    <row r="38" spans="1:14" ht="22.5" customHeight="1">
      <c r="A38" s="44" t="s">
        <v>30006</v>
      </c>
      <c r="B38" s="14">
        <v>8809711710220</v>
      </c>
      <c r="C38" s="50" t="s">
        <v>30007</v>
      </c>
      <c r="D38" s="46" t="s">
        <v>30008</v>
      </c>
      <c r="E38" s="16">
        <v>20000</v>
      </c>
      <c r="F38" s="15">
        <v>0.222</v>
      </c>
      <c r="G38" s="47">
        <v>40</v>
      </c>
      <c r="H38" s="55">
        <f>Таблица656[[#This Row],[Коэфициент стоимости]]*Таблица656[[#This Row],[Розничная цена KRW]]</f>
        <v>4440</v>
      </c>
      <c r="I38" s="17" t="str">
        <f>IF($H$1="","Введите курс",Таблица656[[#This Row],[Оптовая цена KRW за 1шт]]/$H$1)</f>
        <v>Введите курс</v>
      </c>
      <c r="J38" s="48"/>
      <c r="K38" s="18">
        <f>Таблица656[[#This Row],[Заказ коробок ]]*Таблица656[[#This Row],[Кол-во шт в коробке]]</f>
        <v>0</v>
      </c>
      <c r="L38" s="54">
        <f>Таблица656[[#This Row],[Общее кол-во шт]]*Таблица656[[#This Row],[Оптовая цена KRW за 1шт]]</f>
        <v>0</v>
      </c>
      <c r="M38" s="19" t="str">
        <f>IFERROR(Таблица656[[#This Row],[Общее кол-во шт]]*Таблица656[[#This Row],[Оптовая цена USD за 1шт]],"")</f>
        <v/>
      </c>
      <c r="N38" s="49"/>
    </row>
    <row r="39" spans="1:14" ht="22.5" customHeight="1">
      <c r="A39" s="44" t="s">
        <v>30009</v>
      </c>
      <c r="B39" s="14">
        <v>8809711710251</v>
      </c>
      <c r="C39" s="50" t="s">
        <v>30010</v>
      </c>
      <c r="D39" s="46" t="s">
        <v>30011</v>
      </c>
      <c r="E39" s="16">
        <v>20000</v>
      </c>
      <c r="F39" s="15">
        <v>0.222</v>
      </c>
      <c r="G39" s="47">
        <v>40</v>
      </c>
      <c r="H39" s="55">
        <f>Таблица656[[#This Row],[Коэфициент стоимости]]*Таблица656[[#This Row],[Розничная цена KRW]]</f>
        <v>4440</v>
      </c>
      <c r="I39" s="17" t="str">
        <f>IF($H$1="","Введите курс",Таблица656[[#This Row],[Оптовая цена KRW за 1шт]]/$H$1)</f>
        <v>Введите курс</v>
      </c>
      <c r="J39" s="48"/>
      <c r="K39" s="18">
        <f>Таблица656[[#This Row],[Заказ коробок ]]*Таблица656[[#This Row],[Кол-во шт в коробке]]</f>
        <v>0</v>
      </c>
      <c r="L39" s="54">
        <f>Таблица656[[#This Row],[Общее кол-во шт]]*Таблица656[[#This Row],[Оптовая цена KRW за 1шт]]</f>
        <v>0</v>
      </c>
      <c r="M39" s="19" t="str">
        <f>IFERROR(Таблица656[[#This Row],[Общее кол-во шт]]*Таблица656[[#This Row],[Оптовая цена USD за 1шт]],"")</f>
        <v/>
      </c>
      <c r="N39" s="49"/>
    </row>
    <row r="40" spans="1:14" ht="22.5" customHeight="1">
      <c r="A40" s="44" t="s">
        <v>30012</v>
      </c>
      <c r="B40" s="14">
        <v>8809711710190</v>
      </c>
      <c r="C40" s="50" t="s">
        <v>30013</v>
      </c>
      <c r="D40" s="46" t="s">
        <v>30014</v>
      </c>
      <c r="E40" s="16">
        <v>20000</v>
      </c>
      <c r="F40" s="15">
        <v>0.222</v>
      </c>
      <c r="G40" s="47">
        <v>40</v>
      </c>
      <c r="H40" s="55">
        <f>Таблица656[[#This Row],[Коэфициент стоимости]]*Таблица656[[#This Row],[Розничная цена KRW]]</f>
        <v>4440</v>
      </c>
      <c r="I40" s="17" t="str">
        <f>IF($H$1="","Введите курс",Таблица656[[#This Row],[Оптовая цена KRW за 1шт]]/$H$1)</f>
        <v>Введите курс</v>
      </c>
      <c r="J40" s="48"/>
      <c r="K40" s="18">
        <f>Таблица656[[#This Row],[Заказ коробок ]]*Таблица656[[#This Row],[Кол-во шт в коробке]]</f>
        <v>0</v>
      </c>
      <c r="L40" s="54">
        <f>Таблица656[[#This Row],[Общее кол-во шт]]*Таблица656[[#This Row],[Оптовая цена KRW за 1шт]]</f>
        <v>0</v>
      </c>
      <c r="M40" s="19" t="str">
        <f>IFERROR(Таблица656[[#This Row],[Общее кол-во шт]]*Таблица656[[#This Row],[Оптовая цена USD за 1шт]],"")</f>
        <v/>
      </c>
      <c r="N40" s="49"/>
    </row>
    <row r="41" spans="1:14" ht="22.5" customHeight="1">
      <c r="A41" s="44" t="s">
        <v>30015</v>
      </c>
      <c r="B41" s="14">
        <v>8809711711562</v>
      </c>
      <c r="C41" s="50" t="s">
        <v>30016</v>
      </c>
      <c r="D41" s="46" t="s">
        <v>30017</v>
      </c>
      <c r="E41" s="16">
        <v>20000</v>
      </c>
      <c r="F41" s="15">
        <v>0.31</v>
      </c>
      <c r="G41" s="47">
        <v>40</v>
      </c>
      <c r="H41" s="55">
        <f>Таблица656[[#This Row],[Коэфициент стоимости]]*Таблица656[[#This Row],[Розничная цена KRW]]</f>
        <v>6200</v>
      </c>
      <c r="I41" s="17" t="str">
        <f>IF($H$1="","Введите курс",Таблица656[[#This Row],[Оптовая цена KRW за 1шт]]/$H$1)</f>
        <v>Введите курс</v>
      </c>
      <c r="J41" s="48"/>
      <c r="K41" s="18">
        <f>Таблица656[[#This Row],[Заказ коробок ]]*Таблица656[[#This Row],[Кол-во шт в коробке]]</f>
        <v>0</v>
      </c>
      <c r="L41" s="54">
        <f>Таблица656[[#This Row],[Общее кол-во шт]]*Таблица656[[#This Row],[Оптовая цена KRW за 1шт]]</f>
        <v>0</v>
      </c>
      <c r="M41" s="19" t="str">
        <f>IFERROR(Таблица656[[#This Row],[Общее кол-во шт]]*Таблица656[[#This Row],[Оптовая цена USD за 1шт]],"")</f>
        <v/>
      </c>
      <c r="N41" s="49"/>
    </row>
    <row r="42" spans="1:14" ht="22.5" customHeight="1">
      <c r="A42" s="44" t="s">
        <v>30018</v>
      </c>
      <c r="B42" s="14">
        <v>8809711710657</v>
      </c>
      <c r="C42" s="50" t="s">
        <v>30019</v>
      </c>
      <c r="D42" s="46" t="s">
        <v>30020</v>
      </c>
      <c r="E42" s="16">
        <v>20000</v>
      </c>
      <c r="F42" s="15">
        <v>0.222</v>
      </c>
      <c r="G42" s="47">
        <v>40</v>
      </c>
      <c r="H42" s="55">
        <f>Таблица656[[#This Row],[Коэфициент стоимости]]*Таблица656[[#This Row],[Розничная цена KRW]]</f>
        <v>4440</v>
      </c>
      <c r="I42" s="17" t="str">
        <f>IF($H$1="","Введите курс",Таблица656[[#This Row],[Оптовая цена KRW за 1шт]]/$H$1)</f>
        <v>Введите курс</v>
      </c>
      <c r="J42" s="48"/>
      <c r="K42" s="18">
        <f>Таблица656[[#This Row],[Заказ коробок ]]*Таблица656[[#This Row],[Кол-во шт в коробке]]</f>
        <v>0</v>
      </c>
      <c r="L42" s="54">
        <f>Таблица656[[#This Row],[Общее кол-во шт]]*Таблица656[[#This Row],[Оптовая цена KRW за 1шт]]</f>
        <v>0</v>
      </c>
      <c r="M42" s="19" t="str">
        <f>IFERROR(Таблица656[[#This Row],[Общее кол-во шт]]*Таблица656[[#This Row],[Оптовая цена USD за 1шт]],"")</f>
        <v/>
      </c>
      <c r="N42" s="49"/>
    </row>
    <row r="43" spans="1:14" ht="22.5" customHeight="1">
      <c r="A43" s="44" t="s">
        <v>30021</v>
      </c>
      <c r="B43" s="14">
        <v>8809505549807</v>
      </c>
      <c r="C43" s="50" t="s">
        <v>30022</v>
      </c>
      <c r="D43" s="46" t="s">
        <v>30023</v>
      </c>
      <c r="E43" s="16">
        <v>20000</v>
      </c>
      <c r="F43" s="15">
        <v>0.222</v>
      </c>
      <c r="G43" s="47">
        <v>40</v>
      </c>
      <c r="H43" s="55">
        <f>Таблица656[[#This Row],[Коэфициент стоимости]]*Таблица656[[#This Row],[Розничная цена KRW]]</f>
        <v>4440</v>
      </c>
      <c r="I43" s="17" t="str">
        <f>IF($H$1="","Введите курс",Таблица656[[#This Row],[Оптовая цена KRW за 1шт]]/$H$1)</f>
        <v>Введите курс</v>
      </c>
      <c r="J43" s="48"/>
      <c r="K43" s="18">
        <f>Таблица656[[#This Row],[Заказ коробок ]]*Таблица656[[#This Row],[Кол-во шт в коробке]]</f>
        <v>0</v>
      </c>
      <c r="L43" s="54">
        <f>Таблица656[[#This Row],[Общее кол-во шт]]*Таблица656[[#This Row],[Оптовая цена KRW за 1шт]]</f>
        <v>0</v>
      </c>
      <c r="M43" s="19" t="str">
        <f>IFERROR(Таблица656[[#This Row],[Общее кол-во шт]]*Таблица656[[#This Row],[Оптовая цена USD за 1шт]],"")</f>
        <v/>
      </c>
      <c r="N43" s="49"/>
    </row>
    <row r="44" spans="1:14" ht="22.5" customHeight="1">
      <c r="A44" s="44" t="s">
        <v>30024</v>
      </c>
      <c r="B44" s="14">
        <v>8809505549845</v>
      </c>
      <c r="C44" s="50" t="s">
        <v>30025</v>
      </c>
      <c r="D44" s="46" t="s">
        <v>30026</v>
      </c>
      <c r="E44" s="16">
        <v>20000</v>
      </c>
      <c r="F44" s="15">
        <v>0.222</v>
      </c>
      <c r="G44" s="47">
        <v>40</v>
      </c>
      <c r="H44" s="55">
        <f>Таблица656[[#This Row],[Коэфициент стоимости]]*Таблица656[[#This Row],[Розничная цена KRW]]</f>
        <v>4440</v>
      </c>
      <c r="I44" s="17" t="str">
        <f>IF($H$1="","Введите курс",Таблица656[[#This Row],[Оптовая цена KRW за 1шт]]/$H$1)</f>
        <v>Введите курс</v>
      </c>
      <c r="J44" s="48"/>
      <c r="K44" s="18">
        <f>Таблица656[[#This Row],[Заказ коробок ]]*Таблица656[[#This Row],[Кол-во шт в коробке]]</f>
        <v>0</v>
      </c>
      <c r="L44" s="54">
        <f>Таблица656[[#This Row],[Общее кол-во шт]]*Таблица656[[#This Row],[Оптовая цена KRW за 1шт]]</f>
        <v>0</v>
      </c>
      <c r="M44" s="19" t="str">
        <f>IFERROR(Таблица656[[#This Row],[Общее кол-во шт]]*Таблица656[[#This Row],[Оптовая цена USD за 1шт]],"")</f>
        <v/>
      </c>
      <c r="N44" s="49"/>
    </row>
    <row r="45" spans="1:14" ht="22.5" customHeight="1">
      <c r="A45" s="44" t="s">
        <v>30027</v>
      </c>
      <c r="B45" s="14">
        <v>8809505549821</v>
      </c>
      <c r="C45" s="50" t="s">
        <v>30028</v>
      </c>
      <c r="D45" s="46" t="s">
        <v>30029</v>
      </c>
      <c r="E45" s="16">
        <v>20000</v>
      </c>
      <c r="F45" s="15">
        <v>0.222</v>
      </c>
      <c r="G45" s="47">
        <v>40</v>
      </c>
      <c r="H45" s="55">
        <f>Таблица656[[#This Row],[Коэфициент стоимости]]*Таблица656[[#This Row],[Розничная цена KRW]]</f>
        <v>4440</v>
      </c>
      <c r="I45" s="17" t="str">
        <f>IF($H$1="","Введите курс",Таблица656[[#This Row],[Оптовая цена KRW за 1шт]]/$H$1)</f>
        <v>Введите курс</v>
      </c>
      <c r="J45" s="48"/>
      <c r="K45" s="18">
        <f>Таблица656[[#This Row],[Заказ коробок ]]*Таблица656[[#This Row],[Кол-во шт в коробке]]</f>
        <v>0</v>
      </c>
      <c r="L45" s="54">
        <f>Таблица656[[#This Row],[Общее кол-во шт]]*Таблица656[[#This Row],[Оптовая цена KRW за 1шт]]</f>
        <v>0</v>
      </c>
      <c r="M45" s="19" t="str">
        <f>IFERROR(Таблица656[[#This Row],[Общее кол-во шт]]*Таблица656[[#This Row],[Оптовая цена USD за 1шт]],"")</f>
        <v/>
      </c>
      <c r="N45" s="49"/>
    </row>
    <row r="46" spans="1:14" ht="22.5" customHeight="1">
      <c r="A46" s="44" t="s">
        <v>30030</v>
      </c>
      <c r="B46" s="14">
        <v>8809711711531</v>
      </c>
      <c r="C46" s="50" t="s">
        <v>30031</v>
      </c>
      <c r="D46" s="46" t="s">
        <v>30032</v>
      </c>
      <c r="E46" s="16">
        <v>20000</v>
      </c>
      <c r="F46" s="15">
        <v>0.31</v>
      </c>
      <c r="G46" s="47">
        <v>40</v>
      </c>
      <c r="H46" s="55">
        <f>Таблица656[[#This Row],[Коэфициент стоимости]]*Таблица656[[#This Row],[Розничная цена KRW]]</f>
        <v>6200</v>
      </c>
      <c r="I46" s="17" t="str">
        <f>IF($H$1="","Введите курс",Таблица656[[#This Row],[Оптовая цена KRW за 1шт]]/$H$1)</f>
        <v>Введите курс</v>
      </c>
      <c r="J46" s="48"/>
      <c r="K46" s="18">
        <f>Таблица656[[#This Row],[Заказ коробок ]]*Таблица656[[#This Row],[Кол-во шт в коробке]]</f>
        <v>0</v>
      </c>
      <c r="L46" s="54">
        <f>Таблица656[[#This Row],[Общее кол-во шт]]*Таблица656[[#This Row],[Оптовая цена KRW за 1шт]]</f>
        <v>0</v>
      </c>
      <c r="M46" s="19" t="str">
        <f>IFERROR(Таблица656[[#This Row],[Общее кол-во шт]]*Таблица656[[#This Row],[Оптовая цена USD за 1шт]],"")</f>
        <v/>
      </c>
      <c r="N46" s="49"/>
    </row>
    <row r="47" spans="1:14" ht="22.5" customHeight="1">
      <c r="A47" s="44" t="s">
        <v>30033</v>
      </c>
      <c r="B47" s="14">
        <v>8809711711609</v>
      </c>
      <c r="C47" s="50" t="s">
        <v>30034</v>
      </c>
      <c r="D47" s="46" t="s">
        <v>30035</v>
      </c>
      <c r="E47" s="16">
        <v>20000</v>
      </c>
      <c r="F47" s="15">
        <v>0.31</v>
      </c>
      <c r="G47" s="47">
        <v>40</v>
      </c>
      <c r="H47" s="55">
        <f>Таблица656[[#This Row],[Коэфициент стоимости]]*Таблица656[[#This Row],[Розничная цена KRW]]</f>
        <v>6200</v>
      </c>
      <c r="I47" s="17" t="str">
        <f>IF($H$1="","Введите курс",Таблица656[[#This Row],[Оптовая цена KRW за 1шт]]/$H$1)</f>
        <v>Введите курс</v>
      </c>
      <c r="J47" s="48"/>
      <c r="K47" s="18">
        <f>Таблица656[[#This Row],[Заказ коробок ]]*Таблица656[[#This Row],[Кол-во шт в коробке]]</f>
        <v>0</v>
      </c>
      <c r="L47" s="54">
        <f>Таблица656[[#This Row],[Общее кол-во шт]]*Таблица656[[#This Row],[Оптовая цена KRW за 1шт]]</f>
        <v>0</v>
      </c>
      <c r="M47" s="19" t="str">
        <f>IFERROR(Таблица656[[#This Row],[Общее кол-во шт]]*Таблица656[[#This Row],[Оптовая цена USD за 1шт]],"")</f>
        <v/>
      </c>
      <c r="N47" s="49"/>
    </row>
    <row r="48" spans="1:14" ht="22.5" customHeight="1">
      <c r="A48" s="44" t="s">
        <v>30036</v>
      </c>
      <c r="B48" s="14">
        <v>8809711711647</v>
      </c>
      <c r="C48" s="50" t="s">
        <v>30037</v>
      </c>
      <c r="D48" s="46" t="s">
        <v>30038</v>
      </c>
      <c r="E48" s="16">
        <v>20000</v>
      </c>
      <c r="F48" s="15">
        <v>0.31</v>
      </c>
      <c r="G48" s="47">
        <v>40</v>
      </c>
      <c r="H48" s="55">
        <f>Таблица656[[#This Row],[Коэфициент стоимости]]*Таблица656[[#This Row],[Розничная цена KRW]]</f>
        <v>6200</v>
      </c>
      <c r="I48" s="17" t="str">
        <f>IF($H$1="","Введите курс",Таблица656[[#This Row],[Оптовая цена KRW за 1шт]]/$H$1)</f>
        <v>Введите курс</v>
      </c>
      <c r="J48" s="48"/>
      <c r="K48" s="18">
        <f>Таблица656[[#This Row],[Заказ коробок ]]*Таблица656[[#This Row],[Кол-во шт в коробке]]</f>
        <v>0</v>
      </c>
      <c r="L48" s="54">
        <f>Таблица656[[#This Row],[Общее кол-во шт]]*Таблица656[[#This Row],[Оптовая цена KRW за 1шт]]</f>
        <v>0</v>
      </c>
      <c r="M48" s="19" t="str">
        <f>IFERROR(Таблица656[[#This Row],[Общее кол-во шт]]*Таблица656[[#This Row],[Оптовая цена USD за 1шт]],"")</f>
        <v/>
      </c>
      <c r="N48" s="49"/>
    </row>
    <row r="49" spans="1:14" ht="22.5" customHeight="1">
      <c r="A49" s="44" t="s">
        <v>30039</v>
      </c>
      <c r="B49" s="14">
        <v>8809711711920</v>
      </c>
      <c r="C49" s="50" t="s">
        <v>30040</v>
      </c>
      <c r="D49" s="46" t="s">
        <v>30041</v>
      </c>
      <c r="E49" s="16">
        <v>20000</v>
      </c>
      <c r="F49" s="15">
        <v>0.222</v>
      </c>
      <c r="G49" s="47">
        <v>40</v>
      </c>
      <c r="H49" s="55">
        <f>Таблица656[[#This Row],[Коэфициент стоимости]]*Таблица656[[#This Row],[Розничная цена KRW]]</f>
        <v>4440</v>
      </c>
      <c r="I49" s="17" t="str">
        <f>IF($H$1="","Введите курс",Таблица656[[#This Row],[Оптовая цена KRW за 1шт]]/$H$1)</f>
        <v>Введите курс</v>
      </c>
      <c r="J49" s="48"/>
      <c r="K49" s="18">
        <f>Таблица656[[#This Row],[Заказ коробок ]]*Таблица656[[#This Row],[Кол-во шт в коробке]]</f>
        <v>0</v>
      </c>
      <c r="L49" s="54">
        <f>Таблица656[[#This Row],[Общее кол-во шт]]*Таблица656[[#This Row],[Оптовая цена KRW за 1шт]]</f>
        <v>0</v>
      </c>
      <c r="M49" s="19" t="str">
        <f>IFERROR(Таблица656[[#This Row],[Общее кол-во шт]]*Таблица656[[#This Row],[Оптовая цена USD за 1шт]],"")</f>
        <v/>
      </c>
      <c r="N49" s="49"/>
    </row>
    <row r="50" spans="1:14" ht="22.5" customHeight="1">
      <c r="A50" s="44" t="s">
        <v>30042</v>
      </c>
      <c r="B50" s="14">
        <v>8809711711869</v>
      </c>
      <c r="C50" s="50" t="s">
        <v>30043</v>
      </c>
      <c r="D50" s="46" t="s">
        <v>30044</v>
      </c>
      <c r="E50" s="16">
        <v>20000</v>
      </c>
      <c r="F50" s="15">
        <v>0.222</v>
      </c>
      <c r="G50" s="47">
        <v>40</v>
      </c>
      <c r="H50" s="55">
        <f>Таблица656[[#This Row],[Коэфициент стоимости]]*Таблица656[[#This Row],[Розничная цена KRW]]</f>
        <v>4440</v>
      </c>
      <c r="I50" s="17" t="str">
        <f>IF($H$1="","Введите курс",Таблица656[[#This Row],[Оптовая цена KRW за 1шт]]/$H$1)</f>
        <v>Введите курс</v>
      </c>
      <c r="J50" s="48"/>
      <c r="K50" s="18">
        <f>Таблица656[[#This Row],[Заказ коробок ]]*Таблица656[[#This Row],[Кол-во шт в коробке]]</f>
        <v>0</v>
      </c>
      <c r="L50" s="54">
        <f>Таблица656[[#This Row],[Общее кол-во шт]]*Таблица656[[#This Row],[Оптовая цена KRW за 1шт]]</f>
        <v>0</v>
      </c>
      <c r="M50" s="19" t="str">
        <f>IFERROR(Таблица656[[#This Row],[Общее кол-во шт]]*Таблица656[[#This Row],[Оптовая цена USD за 1шт]],"")</f>
        <v/>
      </c>
      <c r="N50" s="49"/>
    </row>
    <row r="51" spans="1:14" ht="22.5" customHeight="1">
      <c r="A51" s="44" t="s">
        <v>30045</v>
      </c>
      <c r="B51" s="14">
        <v>8809711711890</v>
      </c>
      <c r="C51" s="50" t="s">
        <v>30046</v>
      </c>
      <c r="D51" s="46" t="s">
        <v>30047</v>
      </c>
      <c r="E51" s="16">
        <v>20000</v>
      </c>
      <c r="F51" s="15">
        <v>0.222</v>
      </c>
      <c r="G51" s="47">
        <v>40</v>
      </c>
      <c r="H51" s="55">
        <f>Таблица656[[#This Row],[Коэфициент стоимости]]*Таблица656[[#This Row],[Розничная цена KRW]]</f>
        <v>4440</v>
      </c>
      <c r="I51" s="17" t="str">
        <f>IF($H$1="","Введите курс",Таблица656[[#This Row],[Оптовая цена KRW за 1шт]]/$H$1)</f>
        <v>Введите курс</v>
      </c>
      <c r="J51" s="48"/>
      <c r="K51" s="18">
        <f>Таблица656[[#This Row],[Заказ коробок ]]*Таблица656[[#This Row],[Кол-во шт в коробке]]</f>
        <v>0</v>
      </c>
      <c r="L51" s="54">
        <f>Таблица656[[#This Row],[Общее кол-во шт]]*Таблица656[[#This Row],[Оптовая цена KRW за 1шт]]</f>
        <v>0</v>
      </c>
      <c r="M51" s="19" t="str">
        <f>IFERROR(Таблица656[[#This Row],[Общее кол-во шт]]*Таблица656[[#This Row],[Оптовая цена USD за 1шт]],"")</f>
        <v/>
      </c>
      <c r="N51" s="49"/>
    </row>
    <row r="52" spans="1:14" s="75" customFormat="1" ht="22.5" customHeight="1">
      <c r="A52" s="44" t="s">
        <v>30048</v>
      </c>
      <c r="B52" s="63">
        <v>8809711719636</v>
      </c>
      <c r="C52" s="50" t="s">
        <v>30046</v>
      </c>
      <c r="D52" s="65" t="s">
        <v>30049</v>
      </c>
      <c r="E52" s="66">
        <v>12000</v>
      </c>
      <c r="F52" s="67"/>
      <c r="G52" s="68"/>
      <c r="H52" s="69">
        <f>Таблица656[[#This Row],[Коэфициент стоимости]]*Таблица656[[#This Row],[Розничная цена KRW]]</f>
        <v>0</v>
      </c>
      <c r="I52" s="70" t="str">
        <f>IF($H$1="","Введите курс",Таблица656[[#This Row],[Оптовая цена KRW за 1шт]]/$H$1)</f>
        <v>Введите курс</v>
      </c>
      <c r="J52" s="71"/>
      <c r="K52" s="72">
        <f>Таблица656[[#This Row],[Заказ коробок ]]*Таблица656[[#This Row],[Кол-во шт в коробке]]</f>
        <v>0</v>
      </c>
      <c r="L52" s="73">
        <f>Таблица656[[#This Row],[Общее кол-во шт]]*Таблица656[[#This Row],[Оптовая цена KRW за 1шт]]</f>
        <v>0</v>
      </c>
      <c r="M52" s="74" t="str">
        <f>IFERROR(Таблица656[[#This Row],[Общее кол-во шт]]*Таблица656[[#This Row],[Оптовая цена USD за 1шт]],"")</f>
        <v/>
      </c>
      <c r="N52" s="252" t="s">
        <v>19258</v>
      </c>
    </row>
    <row r="53" spans="1:14" ht="22.5" customHeight="1">
      <c r="A53" s="44" t="s">
        <v>30050</v>
      </c>
      <c r="B53" s="14">
        <v>8809711712774</v>
      </c>
      <c r="C53" s="50" t="s">
        <v>30051</v>
      </c>
      <c r="D53" s="46" t="s">
        <v>30052</v>
      </c>
      <c r="E53" s="16">
        <v>20000</v>
      </c>
      <c r="F53" s="15">
        <v>0.31</v>
      </c>
      <c r="G53" s="47">
        <v>24</v>
      </c>
      <c r="H53" s="55">
        <f>Таблица656[[#This Row],[Коэфициент стоимости]]*Таблица656[[#This Row],[Розничная цена KRW]]</f>
        <v>6200</v>
      </c>
      <c r="I53" s="17" t="str">
        <f>IF($H$1="","Введите курс",Таблица656[[#This Row],[Оптовая цена KRW за 1шт]]/$H$1)</f>
        <v>Введите курс</v>
      </c>
      <c r="J53" s="48"/>
      <c r="K53" s="18">
        <f>Таблица656[[#This Row],[Заказ коробок ]]*Таблица656[[#This Row],[Кол-во шт в коробке]]</f>
        <v>0</v>
      </c>
      <c r="L53" s="54">
        <f>Таблица656[[#This Row],[Общее кол-во шт]]*Таблица656[[#This Row],[Оптовая цена KRW за 1шт]]</f>
        <v>0</v>
      </c>
      <c r="M53" s="19" t="str">
        <f>IFERROR(Таблица656[[#This Row],[Общее кол-во шт]]*Таблица656[[#This Row],[Оптовая цена USD за 1шт]],"")</f>
        <v/>
      </c>
      <c r="N53" s="49"/>
    </row>
    <row r="54" spans="1:14" ht="22.5" customHeight="1">
      <c r="A54" s="44" t="s">
        <v>30053</v>
      </c>
      <c r="B54" s="14">
        <v>8809711712736</v>
      </c>
      <c r="C54" s="50" t="s">
        <v>30054</v>
      </c>
      <c r="D54" s="46" t="s">
        <v>30055</v>
      </c>
      <c r="E54" s="16">
        <v>20000</v>
      </c>
      <c r="F54" s="15">
        <v>0.31</v>
      </c>
      <c r="G54" s="47">
        <v>24</v>
      </c>
      <c r="H54" s="55">
        <f>Таблица656[[#This Row],[Коэфициент стоимости]]*Таблица656[[#This Row],[Розничная цена KRW]]</f>
        <v>6200</v>
      </c>
      <c r="I54" s="17" t="str">
        <f>IF($H$1="","Введите курс",Таблица656[[#This Row],[Оптовая цена KRW за 1шт]]/$H$1)</f>
        <v>Введите курс</v>
      </c>
      <c r="J54" s="48"/>
      <c r="K54" s="18">
        <f>Таблица656[[#This Row],[Заказ коробок ]]*Таблица656[[#This Row],[Кол-во шт в коробке]]</f>
        <v>0</v>
      </c>
      <c r="L54" s="54">
        <f>Таблица656[[#This Row],[Общее кол-во шт]]*Таблица656[[#This Row],[Оптовая цена KRW за 1шт]]</f>
        <v>0</v>
      </c>
      <c r="M54" s="19" t="str">
        <f>IFERROR(Таблица656[[#This Row],[Общее кол-во шт]]*Таблица656[[#This Row],[Оптовая цена USD за 1шт]],"")</f>
        <v/>
      </c>
      <c r="N54" s="49"/>
    </row>
    <row r="55" spans="1:14" ht="22.5" customHeight="1">
      <c r="A55" s="44" t="s">
        <v>30056</v>
      </c>
      <c r="B55" s="14">
        <v>8809711712705</v>
      </c>
      <c r="C55" s="50" t="s">
        <v>30057</v>
      </c>
      <c r="D55" s="46" t="s">
        <v>30058</v>
      </c>
      <c r="E55" s="16">
        <v>20000</v>
      </c>
      <c r="F55" s="15">
        <v>0.31</v>
      </c>
      <c r="G55" s="47">
        <v>24</v>
      </c>
      <c r="H55" s="55">
        <f>Таблица656[[#This Row],[Коэфициент стоимости]]*Таблица656[[#This Row],[Розничная цена KRW]]</f>
        <v>6200</v>
      </c>
      <c r="I55" s="17" t="str">
        <f>IF($H$1="","Введите курс",Таблица656[[#This Row],[Оптовая цена KRW за 1шт]]/$H$1)</f>
        <v>Введите курс</v>
      </c>
      <c r="J55" s="48"/>
      <c r="K55" s="18">
        <f>Таблица656[[#This Row],[Заказ коробок ]]*Таблица656[[#This Row],[Кол-во шт в коробке]]</f>
        <v>0</v>
      </c>
      <c r="L55" s="54">
        <f>Таблица656[[#This Row],[Общее кол-во шт]]*Таблица656[[#This Row],[Оптовая цена KRW за 1шт]]</f>
        <v>0</v>
      </c>
      <c r="M55" s="19" t="str">
        <f>IFERROR(Таблица656[[#This Row],[Общее кол-во шт]]*Таблица656[[#This Row],[Оптовая цена USD за 1шт]],"")</f>
        <v/>
      </c>
      <c r="N55" s="49"/>
    </row>
    <row r="56" spans="1:14" ht="22.5" customHeight="1">
      <c r="A56" s="44" t="s">
        <v>30059</v>
      </c>
      <c r="B56" s="14">
        <v>8809711712675</v>
      </c>
      <c r="C56" s="50" t="s">
        <v>30060</v>
      </c>
      <c r="D56" s="46" t="s">
        <v>30061</v>
      </c>
      <c r="E56" s="16">
        <v>20000</v>
      </c>
      <c r="F56" s="15">
        <v>0.31</v>
      </c>
      <c r="G56" s="47">
        <v>24</v>
      </c>
      <c r="H56" s="55">
        <f>Таблица656[[#This Row],[Коэфициент стоимости]]*Таблица656[[#This Row],[Розничная цена KRW]]</f>
        <v>6200</v>
      </c>
      <c r="I56" s="17" t="str">
        <f>IF($H$1="","Введите курс",Таблица656[[#This Row],[Оптовая цена KRW за 1шт]]/$H$1)</f>
        <v>Введите курс</v>
      </c>
      <c r="J56" s="48"/>
      <c r="K56" s="18">
        <f>Таблица656[[#This Row],[Заказ коробок ]]*Таблица656[[#This Row],[Кол-во шт в коробке]]</f>
        <v>0</v>
      </c>
      <c r="L56" s="54">
        <f>Таблица656[[#This Row],[Общее кол-во шт]]*Таблица656[[#This Row],[Оптовая цена KRW за 1шт]]</f>
        <v>0</v>
      </c>
      <c r="M56" s="19" t="str">
        <f>IFERROR(Таблица656[[#This Row],[Общее кол-во шт]]*Таблица656[[#This Row],[Оптовая цена USD за 1шт]],"")</f>
        <v/>
      </c>
      <c r="N56" s="49"/>
    </row>
    <row r="57" spans="1:14" s="75" customFormat="1" ht="22.5" customHeight="1">
      <c r="A57" s="44" t="s">
        <v>30062</v>
      </c>
      <c r="B57" s="63"/>
      <c r="C57" s="50" t="s">
        <v>30063</v>
      </c>
      <c r="D57" s="65" t="s">
        <v>30064</v>
      </c>
      <c r="E57" s="66"/>
      <c r="F57" s="67">
        <v>0.31</v>
      </c>
      <c r="G57" s="68"/>
      <c r="H57" s="69">
        <f>Таблица656[[#This Row],[Коэфициент стоимости]]*Таблица656[[#This Row],[Розничная цена KRW]]</f>
        <v>0</v>
      </c>
      <c r="I57" s="70" t="str">
        <f>IF($H$1="","Введите курс",Таблица656[[#This Row],[Оптовая цена KRW за 1шт]]/$H$1)</f>
        <v>Введите курс</v>
      </c>
      <c r="J57" s="71"/>
      <c r="K57" s="72">
        <f>Таблица656[[#This Row],[Заказ коробок ]]*Таблица656[[#This Row],[Кол-во шт в коробке]]</f>
        <v>0</v>
      </c>
      <c r="L57" s="73">
        <f>Таблица656[[#This Row],[Общее кол-во шт]]*Таблица656[[#This Row],[Оптовая цена KRW за 1шт]]</f>
        <v>0</v>
      </c>
      <c r="M57" s="74" t="str">
        <f>IFERROR(Таблица656[[#This Row],[Общее кол-во шт]]*Таблица656[[#This Row],[Оптовая цена USD за 1шт]],"")</f>
        <v/>
      </c>
      <c r="N57" s="252" t="s">
        <v>19258</v>
      </c>
    </row>
    <row r="58" spans="1:14" ht="22.5" customHeight="1">
      <c r="A58" s="44" t="s">
        <v>30065</v>
      </c>
      <c r="B58" s="14">
        <v>8809711715324</v>
      </c>
      <c r="C58" s="50" t="s">
        <v>30066</v>
      </c>
      <c r="D58" s="46" t="s">
        <v>30067</v>
      </c>
      <c r="E58" s="16">
        <v>20000</v>
      </c>
      <c r="F58" s="15">
        <v>0.222</v>
      </c>
      <c r="G58" s="47">
        <v>40</v>
      </c>
      <c r="H58" s="55">
        <f>Таблица656[[#This Row],[Коэфициент стоимости]]*Таблица656[[#This Row],[Розничная цена KRW]]</f>
        <v>4440</v>
      </c>
      <c r="I58" s="17" t="str">
        <f>IF($H$1="","Введите курс",Таблица656[[#This Row],[Оптовая цена KRW за 1шт]]/$H$1)</f>
        <v>Введите курс</v>
      </c>
      <c r="J58" s="48"/>
      <c r="K58" s="18">
        <f>Таблица656[[#This Row],[Заказ коробок ]]*Таблица656[[#This Row],[Кол-во шт в коробке]]</f>
        <v>0</v>
      </c>
      <c r="L58" s="54">
        <f>Таблица656[[#This Row],[Общее кол-во шт]]*Таблица656[[#This Row],[Оптовая цена KRW за 1шт]]</f>
        <v>0</v>
      </c>
      <c r="M58" s="19" t="str">
        <f>IFERROR(Таблица656[[#This Row],[Общее кол-во шт]]*Таблица656[[#This Row],[Оптовая цена USD за 1шт]],"")</f>
        <v/>
      </c>
      <c r="N58" s="49"/>
    </row>
    <row r="59" spans="1:14" ht="22.5" customHeight="1">
      <c r="A59" s="44" t="s">
        <v>30068</v>
      </c>
      <c r="B59" s="14">
        <v>8809711715348</v>
      </c>
      <c r="C59" s="50" t="s">
        <v>30069</v>
      </c>
      <c r="D59" s="46" t="s">
        <v>30070</v>
      </c>
      <c r="E59" s="16">
        <v>20000</v>
      </c>
      <c r="F59" s="15">
        <v>0.222</v>
      </c>
      <c r="G59" s="47">
        <v>40</v>
      </c>
      <c r="H59" s="55">
        <f>Таблица656[[#This Row],[Коэфициент стоимости]]*Таблица656[[#This Row],[Розничная цена KRW]]</f>
        <v>4440</v>
      </c>
      <c r="I59" s="17" t="str">
        <f>IF($H$1="","Введите курс",Таблица656[[#This Row],[Оптовая цена KRW за 1шт]]/$H$1)</f>
        <v>Введите курс</v>
      </c>
      <c r="J59" s="48"/>
      <c r="K59" s="18">
        <f>Таблица656[[#This Row],[Заказ коробок ]]*Таблица656[[#This Row],[Кол-во шт в коробке]]</f>
        <v>0</v>
      </c>
      <c r="L59" s="54">
        <f>Таблица656[[#This Row],[Общее кол-во шт]]*Таблица656[[#This Row],[Оптовая цена KRW за 1шт]]</f>
        <v>0</v>
      </c>
      <c r="M59" s="19" t="str">
        <f>IFERROR(Таблица656[[#This Row],[Общее кол-во шт]]*Таблица656[[#This Row],[Оптовая цена USD за 1шт]],"")</f>
        <v/>
      </c>
      <c r="N59" s="49"/>
    </row>
    <row r="60" spans="1:14" ht="22.5" customHeight="1">
      <c r="A60" s="44" t="s">
        <v>30071</v>
      </c>
      <c r="B60" s="14">
        <v>8809711715256</v>
      </c>
      <c r="C60" s="50" t="s">
        <v>30072</v>
      </c>
      <c r="D60" s="46" t="s">
        <v>30073</v>
      </c>
      <c r="E60" s="16">
        <v>30000</v>
      </c>
      <c r="F60" s="15">
        <v>0.37</v>
      </c>
      <c r="G60" s="47">
        <v>40</v>
      </c>
      <c r="H60" s="55">
        <f>Таблица656[[#This Row],[Коэфициент стоимости]]*Таблица656[[#This Row],[Розничная цена KRW]]</f>
        <v>11100</v>
      </c>
      <c r="I60" s="17" t="str">
        <f>IF($H$1="","Введите курс",Таблица656[[#This Row],[Оптовая цена KRW за 1шт]]/$H$1)</f>
        <v>Введите курс</v>
      </c>
      <c r="J60" s="48"/>
      <c r="K60" s="18">
        <f>Таблица656[[#This Row],[Заказ коробок ]]*Таблица656[[#This Row],[Кол-во шт в коробке]]</f>
        <v>0</v>
      </c>
      <c r="L60" s="54">
        <f>Таблица656[[#This Row],[Общее кол-во шт]]*Таблица656[[#This Row],[Оптовая цена KRW за 1шт]]</f>
        <v>0</v>
      </c>
      <c r="M60" s="19" t="str">
        <f>IFERROR(Таблица656[[#This Row],[Общее кол-во шт]]*Таблица656[[#This Row],[Оптовая цена USD за 1шт]],"")</f>
        <v/>
      </c>
      <c r="N60" s="49"/>
    </row>
    <row r="61" spans="1:14" ht="22.5" customHeight="1">
      <c r="A61" s="44" t="s">
        <v>30074</v>
      </c>
      <c r="B61" s="14">
        <v>8809711715270</v>
      </c>
      <c r="C61" s="50" t="s">
        <v>30075</v>
      </c>
      <c r="D61" s="46" t="s">
        <v>30076</v>
      </c>
      <c r="E61" s="16">
        <v>30000</v>
      </c>
      <c r="F61" s="15">
        <v>0.37</v>
      </c>
      <c r="G61" s="47">
        <v>40</v>
      </c>
      <c r="H61" s="55">
        <f>Таблица656[[#This Row],[Коэфициент стоимости]]*Таблица656[[#This Row],[Розничная цена KRW]]</f>
        <v>11100</v>
      </c>
      <c r="I61" s="17" t="str">
        <f>IF($H$1="","Введите курс",Таблица656[[#This Row],[Оптовая цена KRW за 1шт]]/$H$1)</f>
        <v>Введите курс</v>
      </c>
      <c r="J61" s="48"/>
      <c r="K61" s="18">
        <f>Таблица656[[#This Row],[Заказ коробок ]]*Таблица656[[#This Row],[Кол-во шт в коробке]]</f>
        <v>0</v>
      </c>
      <c r="L61" s="54">
        <f>Таблица656[[#This Row],[Общее кол-во шт]]*Таблица656[[#This Row],[Оптовая цена KRW за 1шт]]</f>
        <v>0</v>
      </c>
      <c r="M61" s="19" t="str">
        <f>IFERROR(Таблица656[[#This Row],[Общее кол-во шт]]*Таблица656[[#This Row],[Оптовая цена USD за 1шт]],"")</f>
        <v/>
      </c>
      <c r="N61" s="49"/>
    </row>
    <row r="62" spans="1:14" ht="22.5" customHeight="1">
      <c r="A62" s="44" t="s">
        <v>30077</v>
      </c>
      <c r="B62" s="14">
        <v>8809711715294</v>
      </c>
      <c r="C62" s="50" t="s">
        <v>30078</v>
      </c>
      <c r="D62" s="46" t="s">
        <v>30079</v>
      </c>
      <c r="E62" s="16">
        <v>30000</v>
      </c>
      <c r="F62" s="15">
        <v>0.37</v>
      </c>
      <c r="G62" s="47">
        <v>40</v>
      </c>
      <c r="H62" s="55">
        <f>Таблица656[[#This Row],[Коэфициент стоимости]]*Таблица656[[#This Row],[Розничная цена KRW]]</f>
        <v>11100</v>
      </c>
      <c r="I62" s="17" t="str">
        <f>IF($H$1="","Введите курс",Таблица656[[#This Row],[Оптовая цена KRW за 1шт]]/$H$1)</f>
        <v>Введите курс</v>
      </c>
      <c r="J62" s="48"/>
      <c r="K62" s="18">
        <f>Таблица656[[#This Row],[Заказ коробок ]]*Таблица656[[#This Row],[Кол-во шт в коробке]]</f>
        <v>0</v>
      </c>
      <c r="L62" s="54">
        <f>Таблица656[[#This Row],[Общее кол-во шт]]*Таблица656[[#This Row],[Оптовая цена KRW за 1шт]]</f>
        <v>0</v>
      </c>
      <c r="M62" s="19" t="str">
        <f>IFERROR(Таблица656[[#This Row],[Общее кол-во шт]]*Таблица656[[#This Row],[Оптовая цена USD за 1шт]],"")</f>
        <v/>
      </c>
      <c r="N62" s="49"/>
    </row>
    <row r="63" spans="1:14" s="75" customFormat="1" ht="22.5" customHeight="1">
      <c r="A63" s="44" t="s">
        <v>30080</v>
      </c>
      <c r="B63" s="63">
        <v>8809505548251</v>
      </c>
      <c r="C63" s="50" t="s">
        <v>30081</v>
      </c>
      <c r="D63" s="65" t="s">
        <v>30082</v>
      </c>
      <c r="E63" s="66"/>
      <c r="F63" s="67">
        <v>0.31</v>
      </c>
      <c r="G63" s="68">
        <v>72</v>
      </c>
      <c r="H63" s="69">
        <f>Таблица656[[#This Row],[Коэфициент стоимости]]*Таблица656[[#This Row],[Розничная цена KRW]]</f>
        <v>0</v>
      </c>
      <c r="I63" s="70" t="str">
        <f>IF($H$1="","Введите курс",Таблица656[[#This Row],[Оптовая цена KRW за 1шт]]/$H$1)</f>
        <v>Введите курс</v>
      </c>
      <c r="J63" s="71"/>
      <c r="K63" s="72">
        <f>Таблица656[[#This Row],[Заказ коробок ]]*Таблица656[[#This Row],[Кол-во шт в коробке]]</f>
        <v>0</v>
      </c>
      <c r="L63" s="73">
        <f>Таблица656[[#This Row],[Общее кол-во шт]]*Таблица656[[#This Row],[Оптовая цена KRW за 1шт]]</f>
        <v>0</v>
      </c>
      <c r="M63" s="74" t="str">
        <f>IFERROR(Таблица656[[#This Row],[Общее кол-во шт]]*Таблица656[[#This Row],[Оптовая цена USD за 1шт]],"")</f>
        <v/>
      </c>
      <c r="N63" s="252" t="s">
        <v>19258</v>
      </c>
    </row>
    <row r="64" spans="1:14" s="75" customFormat="1" ht="22.5" customHeight="1">
      <c r="A64" s="44" t="s">
        <v>30083</v>
      </c>
      <c r="B64" s="63">
        <v>8809505548138</v>
      </c>
      <c r="C64" s="50" t="s">
        <v>30084</v>
      </c>
      <c r="D64" s="65" t="s">
        <v>30085</v>
      </c>
      <c r="E64" s="66"/>
      <c r="F64" s="67">
        <v>0.31</v>
      </c>
      <c r="G64" s="68">
        <v>72</v>
      </c>
      <c r="H64" s="69">
        <f>Таблица656[[#This Row],[Коэфициент стоимости]]*Таблица656[[#This Row],[Розничная цена KRW]]</f>
        <v>0</v>
      </c>
      <c r="I64" s="70" t="str">
        <f>IF($H$1="","Введите курс",Таблица656[[#This Row],[Оптовая цена KRW за 1шт]]/$H$1)</f>
        <v>Введите курс</v>
      </c>
      <c r="J64" s="71"/>
      <c r="K64" s="72">
        <f>Таблица656[[#This Row],[Заказ коробок ]]*Таблица656[[#This Row],[Кол-во шт в коробке]]</f>
        <v>0</v>
      </c>
      <c r="L64" s="73">
        <f>Таблица656[[#This Row],[Общее кол-во шт]]*Таблица656[[#This Row],[Оптовая цена KRW за 1шт]]</f>
        <v>0</v>
      </c>
      <c r="M64" s="74" t="str">
        <f>IFERROR(Таблица656[[#This Row],[Общее кол-во шт]]*Таблица656[[#This Row],[Оптовая цена USD за 1шт]],"")</f>
        <v/>
      </c>
      <c r="N64" s="252" t="s">
        <v>19258</v>
      </c>
    </row>
    <row r="65" spans="1:14" ht="22.5" customHeight="1">
      <c r="A65" s="44" t="s">
        <v>30086</v>
      </c>
      <c r="B65" s="14">
        <v>880905548374</v>
      </c>
      <c r="C65" s="50" t="s">
        <v>30087</v>
      </c>
      <c r="D65" s="115" t="s">
        <v>30088</v>
      </c>
      <c r="E65" s="16">
        <v>20000</v>
      </c>
      <c r="F65" s="15">
        <v>0.31</v>
      </c>
      <c r="G65" s="47">
        <v>40</v>
      </c>
      <c r="H65" s="55">
        <f>Таблица656[[#This Row],[Коэфициент стоимости]]*Таблица656[[#This Row],[Розничная цена KRW]]</f>
        <v>6200</v>
      </c>
      <c r="I65" s="17" t="str">
        <f>IF($H$1="","Введите курс",Таблица656[[#This Row],[Оптовая цена KRW за 1шт]]/$H$1)</f>
        <v>Введите курс</v>
      </c>
      <c r="J65" s="48"/>
      <c r="K65" s="18">
        <f>Таблица656[[#This Row],[Заказ коробок ]]*Таблица656[[#This Row],[Кол-во шт в коробке]]</f>
        <v>0</v>
      </c>
      <c r="L65" s="54">
        <f>Таблица656[[#This Row],[Общее кол-во шт]]*Таблица656[[#This Row],[Оптовая цена KRW за 1шт]]</f>
        <v>0</v>
      </c>
      <c r="M65" s="19" t="str">
        <f>IFERROR(Таблица656[[#This Row],[Общее кол-во шт]]*Таблица656[[#This Row],[Оптовая цена USD за 1шт]],"")</f>
        <v/>
      </c>
      <c r="N65" s="49"/>
    </row>
    <row r="66" spans="1:14" ht="22.5" customHeight="1">
      <c r="A66" s="44" t="s">
        <v>30089</v>
      </c>
      <c r="B66" s="14">
        <v>8809505548152</v>
      </c>
      <c r="C66" s="50" t="s">
        <v>30090</v>
      </c>
      <c r="D66" s="46" t="s">
        <v>30091</v>
      </c>
      <c r="E66" s="16">
        <v>10000</v>
      </c>
      <c r="F66" s="15">
        <v>0.31</v>
      </c>
      <c r="G66" s="47">
        <v>72</v>
      </c>
      <c r="H66" s="55">
        <f>Таблица656[[#This Row],[Коэфициент стоимости]]*Таблица656[[#This Row],[Розничная цена KRW]]</f>
        <v>3100</v>
      </c>
      <c r="I66" s="17" t="str">
        <f>IF($H$1="","Введите курс",Таблица656[[#This Row],[Оптовая цена KRW за 1шт]]/$H$1)</f>
        <v>Введите курс</v>
      </c>
      <c r="J66" s="48"/>
      <c r="K66" s="18">
        <f>Таблица656[[#This Row],[Заказ коробок ]]*Таблица656[[#This Row],[Кол-во шт в коробке]]</f>
        <v>0</v>
      </c>
      <c r="L66" s="54">
        <f>Таблица656[[#This Row],[Общее кол-во шт]]*Таблица656[[#This Row],[Оптовая цена KRW за 1шт]]</f>
        <v>0</v>
      </c>
      <c r="M66" s="19" t="str">
        <f>IFERROR(Таблица656[[#This Row],[Общее кол-во шт]]*Таблица656[[#This Row],[Оптовая цена USD за 1шт]],"")</f>
        <v/>
      </c>
      <c r="N66" s="49"/>
    </row>
    <row r="67" spans="1:14" ht="22.5" customHeight="1">
      <c r="A67" s="44" t="s">
        <v>30092</v>
      </c>
      <c r="B67" s="14">
        <v>8809505542785</v>
      </c>
      <c r="C67" s="50" t="s">
        <v>30093</v>
      </c>
      <c r="D67" s="46" t="s">
        <v>30094</v>
      </c>
      <c r="E67" s="16">
        <v>48000</v>
      </c>
      <c r="F67" s="15">
        <v>0.31</v>
      </c>
      <c r="G67" s="47">
        <v>40</v>
      </c>
      <c r="H67" s="55">
        <f>Таблица656[[#This Row],[Коэфициент стоимости]]*Таблица656[[#This Row],[Розничная цена KRW]]</f>
        <v>14880</v>
      </c>
      <c r="I67" s="17" t="str">
        <f>IF($H$1="","Введите курс",Таблица656[[#This Row],[Оптовая цена KRW за 1шт]]/$H$1)</f>
        <v>Введите курс</v>
      </c>
      <c r="J67" s="48"/>
      <c r="K67" s="18">
        <f>Таблица656[[#This Row],[Заказ коробок ]]*Таблица656[[#This Row],[Кол-во шт в коробке]]</f>
        <v>0</v>
      </c>
      <c r="L67" s="54">
        <f>Таблица656[[#This Row],[Общее кол-во шт]]*Таблица656[[#This Row],[Оптовая цена KRW за 1шт]]</f>
        <v>0</v>
      </c>
      <c r="M67" s="19" t="str">
        <f>IFERROR(Таблица656[[#This Row],[Общее кол-во шт]]*Таблица656[[#This Row],[Оптовая цена USD за 1шт]],"")</f>
        <v/>
      </c>
      <c r="N67" s="49"/>
    </row>
    <row r="68" spans="1:14" ht="22.5" customHeight="1">
      <c r="A68" s="44" t="s">
        <v>30095</v>
      </c>
      <c r="B68" s="14">
        <v>8809505542778</v>
      </c>
      <c r="C68" s="50" t="s">
        <v>30096</v>
      </c>
      <c r="D68" s="46" t="s">
        <v>30097</v>
      </c>
      <c r="E68" s="16">
        <v>48000</v>
      </c>
      <c r="F68" s="15">
        <v>0.31</v>
      </c>
      <c r="G68" s="47">
        <v>40</v>
      </c>
      <c r="H68" s="55">
        <f>Таблица656[[#This Row],[Коэфициент стоимости]]*Таблица656[[#This Row],[Розничная цена KRW]]</f>
        <v>14880</v>
      </c>
      <c r="I68" s="17" t="str">
        <f>IF($H$1="","Введите курс",Таблица656[[#This Row],[Оптовая цена KRW за 1шт]]/$H$1)</f>
        <v>Введите курс</v>
      </c>
      <c r="J68" s="48"/>
      <c r="K68" s="18">
        <f>Таблица656[[#This Row],[Заказ коробок ]]*Таблица656[[#This Row],[Кол-во шт в коробке]]</f>
        <v>0</v>
      </c>
      <c r="L68" s="54">
        <f>Таблица656[[#This Row],[Общее кол-во шт]]*Таблица656[[#This Row],[Оптовая цена KRW за 1шт]]</f>
        <v>0</v>
      </c>
      <c r="M68" s="19" t="str">
        <f>IFERROR(Таблица656[[#This Row],[Общее кол-во шт]]*Таблица656[[#This Row],[Оптовая цена USD за 1шт]],"")</f>
        <v/>
      </c>
      <c r="N68" s="49"/>
    </row>
    <row r="69" spans="1:14" ht="22.5" customHeight="1">
      <c r="A69" s="44" t="s">
        <v>30098</v>
      </c>
      <c r="B69" s="14">
        <v>8809505541849</v>
      </c>
      <c r="C69" s="50" t="s">
        <v>30099</v>
      </c>
      <c r="D69" s="46" t="s">
        <v>30100</v>
      </c>
      <c r="E69" s="16">
        <v>48000</v>
      </c>
      <c r="F69" s="15">
        <v>0.31</v>
      </c>
      <c r="G69" s="47">
        <v>40</v>
      </c>
      <c r="H69" s="55">
        <f>Таблица656[[#This Row],[Коэфициент стоимости]]*Таблица656[[#This Row],[Розничная цена KRW]]</f>
        <v>14880</v>
      </c>
      <c r="I69" s="17" t="str">
        <f>IF($H$1="","Введите курс",Таблица656[[#This Row],[Оптовая цена KRW за 1шт]]/$H$1)</f>
        <v>Введите курс</v>
      </c>
      <c r="J69" s="48"/>
      <c r="K69" s="18">
        <f>Таблица656[[#This Row],[Заказ коробок ]]*Таблица656[[#This Row],[Кол-во шт в коробке]]</f>
        <v>0</v>
      </c>
      <c r="L69" s="54">
        <f>Таблица656[[#This Row],[Общее кол-во шт]]*Таблица656[[#This Row],[Оптовая цена KRW за 1шт]]</f>
        <v>0</v>
      </c>
      <c r="M69" s="19" t="str">
        <f>IFERROR(Таблица656[[#This Row],[Общее кол-во шт]]*Таблица656[[#This Row],[Оптовая цена USD за 1шт]],"")</f>
        <v/>
      </c>
      <c r="N69" s="49"/>
    </row>
    <row r="70" spans="1:14" ht="22.5" customHeight="1">
      <c r="A70" s="44" t="s">
        <v>30101</v>
      </c>
      <c r="B70" s="14">
        <v>8809505541481</v>
      </c>
      <c r="C70" s="50" t="s">
        <v>30102</v>
      </c>
      <c r="D70" s="46" t="s">
        <v>30103</v>
      </c>
      <c r="E70" s="16">
        <v>50000</v>
      </c>
      <c r="F70" s="15">
        <v>0.31</v>
      </c>
      <c r="G70" s="47">
        <v>40</v>
      </c>
      <c r="H70" s="55">
        <f>Таблица656[[#This Row],[Коэфициент стоимости]]*Таблица656[[#This Row],[Розничная цена KRW]]</f>
        <v>15500</v>
      </c>
      <c r="I70" s="17" t="str">
        <f>IF($H$1="","Введите курс",Таблица656[[#This Row],[Оптовая цена KRW за 1шт]]/$H$1)</f>
        <v>Введите курс</v>
      </c>
      <c r="J70" s="48"/>
      <c r="K70" s="18">
        <f>Таблица656[[#This Row],[Заказ коробок ]]*Таблица656[[#This Row],[Кол-во шт в коробке]]</f>
        <v>0</v>
      </c>
      <c r="L70" s="54">
        <f>Таблица656[[#This Row],[Общее кол-во шт]]*Таблица656[[#This Row],[Оптовая цена KRW за 1шт]]</f>
        <v>0</v>
      </c>
      <c r="M70" s="19" t="str">
        <f>IFERROR(Таблица656[[#This Row],[Общее кол-во шт]]*Таблица656[[#This Row],[Оптовая цена USD за 1шт]],"")</f>
        <v/>
      </c>
      <c r="N70" s="49"/>
    </row>
    <row r="71" spans="1:14" ht="22.5" customHeight="1">
      <c r="A71" s="44" t="s">
        <v>30104</v>
      </c>
      <c r="B71" s="14">
        <v>8809505542693</v>
      </c>
      <c r="C71" s="50" t="s">
        <v>30105</v>
      </c>
      <c r="D71" s="46" t="s">
        <v>30106</v>
      </c>
      <c r="E71" s="16">
        <v>60000</v>
      </c>
      <c r="F71" s="15">
        <v>0.31</v>
      </c>
      <c r="G71" s="47">
        <v>40</v>
      </c>
      <c r="H71" s="55">
        <f>Таблица656[[#This Row],[Коэфициент стоимости]]*Таблица656[[#This Row],[Розничная цена KRW]]</f>
        <v>18600</v>
      </c>
      <c r="I71" s="17" t="str">
        <f>IF($H$1="","Введите курс",Таблица656[[#This Row],[Оптовая цена KRW за 1шт]]/$H$1)</f>
        <v>Введите курс</v>
      </c>
      <c r="J71" s="48"/>
      <c r="K71" s="18">
        <f>Таблица656[[#This Row],[Заказ коробок ]]*Таблица656[[#This Row],[Кол-во шт в коробке]]</f>
        <v>0</v>
      </c>
      <c r="L71" s="54">
        <f>Таблица656[[#This Row],[Общее кол-во шт]]*Таблица656[[#This Row],[Оптовая цена KRW за 1шт]]</f>
        <v>0</v>
      </c>
      <c r="M71" s="19" t="str">
        <f>IFERROR(Таблица656[[#This Row],[Общее кол-во шт]]*Таблица656[[#This Row],[Оптовая цена USD за 1шт]],"")</f>
        <v/>
      </c>
      <c r="N71" s="49"/>
    </row>
    <row r="72" spans="1:14" ht="22.5" customHeight="1">
      <c r="A72" s="44" t="s">
        <v>30107</v>
      </c>
      <c r="B72" s="14">
        <v>8809505542709</v>
      </c>
      <c r="C72" s="50" t="s">
        <v>30108</v>
      </c>
      <c r="D72" s="46" t="s">
        <v>30109</v>
      </c>
      <c r="E72" s="16">
        <v>60000</v>
      </c>
      <c r="F72" s="15">
        <v>0.31</v>
      </c>
      <c r="G72" s="47">
        <v>40</v>
      </c>
      <c r="H72" s="55">
        <f>Таблица656[[#This Row],[Коэфициент стоимости]]*Таблица656[[#This Row],[Розничная цена KRW]]</f>
        <v>18600</v>
      </c>
      <c r="I72" s="17" t="str">
        <f>IF($H$1="","Введите курс",Таблица656[[#This Row],[Оптовая цена KRW за 1шт]]/$H$1)</f>
        <v>Введите курс</v>
      </c>
      <c r="J72" s="48"/>
      <c r="K72" s="18">
        <f>Таблица656[[#This Row],[Заказ коробок ]]*Таблица656[[#This Row],[Кол-во шт в коробке]]</f>
        <v>0</v>
      </c>
      <c r="L72" s="54">
        <f>Таблица656[[#This Row],[Общее кол-во шт]]*Таблица656[[#This Row],[Оптовая цена KRW за 1шт]]</f>
        <v>0</v>
      </c>
      <c r="M72" s="19" t="str">
        <f>IFERROR(Таблица656[[#This Row],[Общее кол-во шт]]*Таблица656[[#This Row],[Оптовая цена USD за 1шт]],"")</f>
        <v/>
      </c>
      <c r="N72" s="49"/>
    </row>
    <row r="73" spans="1:14" ht="22.5" customHeight="1">
      <c r="A73" s="44" t="s">
        <v>30110</v>
      </c>
      <c r="B73" s="14">
        <v>8809505542907</v>
      </c>
      <c r="C73" s="50" t="s">
        <v>30111</v>
      </c>
      <c r="D73" s="115" t="s">
        <v>30112</v>
      </c>
      <c r="E73" s="16">
        <v>30000</v>
      </c>
      <c r="F73" s="15">
        <v>0.31</v>
      </c>
      <c r="G73" s="47">
        <v>108</v>
      </c>
      <c r="H73" s="55">
        <f>Таблица656[[#This Row],[Коэфициент стоимости]]*Таблица656[[#This Row],[Розничная цена KRW]]</f>
        <v>9300</v>
      </c>
      <c r="I73" s="17" t="str">
        <f>IF($H$1="","Введите курс",Таблица656[[#This Row],[Оптовая цена KRW за 1шт]]/$H$1)</f>
        <v>Введите курс</v>
      </c>
      <c r="J73" s="48"/>
      <c r="K73" s="18">
        <f>Таблица656[[#This Row],[Заказ коробок ]]*Таблица656[[#This Row],[Кол-во шт в коробке]]</f>
        <v>0</v>
      </c>
      <c r="L73" s="54">
        <f>Таблица656[[#This Row],[Общее кол-во шт]]*Таблица656[[#This Row],[Оптовая цена KRW за 1шт]]</f>
        <v>0</v>
      </c>
      <c r="M73" s="19" t="str">
        <f>IFERROR(Таблица656[[#This Row],[Общее кол-во шт]]*Таблица656[[#This Row],[Оптовая цена USD за 1шт]],"")</f>
        <v/>
      </c>
      <c r="N73" s="49"/>
    </row>
    <row r="74" spans="1:14" ht="22.5" customHeight="1">
      <c r="A74" s="44" t="s">
        <v>30113</v>
      </c>
      <c r="B74" s="14">
        <v>8809505542976</v>
      </c>
      <c r="C74" s="50" t="s">
        <v>30114</v>
      </c>
      <c r="D74" s="115" t="s">
        <v>30115</v>
      </c>
      <c r="E74" s="16">
        <v>20000</v>
      </c>
      <c r="F74" s="15">
        <v>0.31</v>
      </c>
      <c r="G74" s="47">
        <v>108</v>
      </c>
      <c r="H74" s="55">
        <f>Таблица656[[#This Row],[Коэфициент стоимости]]*Таблица656[[#This Row],[Розничная цена KRW]]</f>
        <v>6200</v>
      </c>
      <c r="I74" s="17" t="str">
        <f>IF($H$1="","Введите курс",Таблица656[[#This Row],[Оптовая цена KRW за 1шт]]/$H$1)</f>
        <v>Введите курс</v>
      </c>
      <c r="J74" s="48"/>
      <c r="K74" s="18">
        <f>Таблица656[[#This Row],[Заказ коробок ]]*Таблица656[[#This Row],[Кол-во шт в коробке]]</f>
        <v>0</v>
      </c>
      <c r="L74" s="54">
        <f>Таблица656[[#This Row],[Общее кол-во шт]]*Таблица656[[#This Row],[Оптовая цена KRW за 1шт]]</f>
        <v>0</v>
      </c>
      <c r="M74" s="19" t="str">
        <f>IFERROR(Таблица656[[#This Row],[Общее кол-во шт]]*Таблица656[[#This Row],[Оптовая цена USD за 1шт]],"")</f>
        <v/>
      </c>
      <c r="N74" s="49"/>
    </row>
    <row r="75" spans="1:14" s="75" customFormat="1" ht="22.5" customHeight="1">
      <c r="A75" s="44" t="s">
        <v>30116</v>
      </c>
      <c r="B75" s="63">
        <v>8809505541139</v>
      </c>
      <c r="C75" s="50" t="s">
        <v>30117</v>
      </c>
      <c r="D75" s="141" t="s">
        <v>30118</v>
      </c>
      <c r="E75" s="66">
        <v>20000</v>
      </c>
      <c r="F75" s="67">
        <v>0.31</v>
      </c>
      <c r="G75" s="68"/>
      <c r="H75" s="69">
        <f>Таблица656[[#This Row],[Коэфициент стоимости]]*Таблица656[[#This Row],[Розничная цена KRW]]</f>
        <v>6200</v>
      </c>
      <c r="I75" s="70" t="str">
        <f>IF($H$1="","Введите курс",Таблица656[[#This Row],[Оптовая цена KRW за 1шт]]/$H$1)</f>
        <v>Введите курс</v>
      </c>
      <c r="J75" s="71"/>
      <c r="K75" s="72">
        <f>Таблица656[[#This Row],[Заказ коробок ]]*Таблица656[[#This Row],[Кол-во шт в коробке]]</f>
        <v>0</v>
      </c>
      <c r="L75" s="73">
        <f>Таблица656[[#This Row],[Общее кол-во шт]]*Таблица656[[#This Row],[Оптовая цена KRW за 1шт]]</f>
        <v>0</v>
      </c>
      <c r="M75" s="74" t="str">
        <f>IFERROR(Таблица656[[#This Row],[Общее кол-во шт]]*Таблица656[[#This Row],[Оптовая цена USD за 1шт]],"")</f>
        <v/>
      </c>
      <c r="N75" s="252" t="s">
        <v>19258</v>
      </c>
    </row>
    <row r="76" spans="1:14" ht="22.5" customHeight="1">
      <c r="A76" s="44" t="s">
        <v>30119</v>
      </c>
      <c r="B76" s="14">
        <v>8809505541078</v>
      </c>
      <c r="C76" s="50" t="s">
        <v>30120</v>
      </c>
      <c r="D76" s="46" t="s">
        <v>30121</v>
      </c>
      <c r="E76" s="16">
        <v>20000</v>
      </c>
      <c r="F76" s="15">
        <v>0.31</v>
      </c>
      <c r="G76" s="47">
        <v>60</v>
      </c>
      <c r="H76" s="55">
        <f>Таблица656[[#This Row],[Коэфициент стоимости]]*Таблица656[[#This Row],[Розничная цена KRW]]</f>
        <v>6200</v>
      </c>
      <c r="I76" s="17" t="str">
        <f>IF($H$1="","Введите курс",Таблица656[[#This Row],[Оптовая цена KRW за 1шт]]/$H$1)</f>
        <v>Введите курс</v>
      </c>
      <c r="J76" s="48"/>
      <c r="K76" s="18">
        <f>Таблица656[[#This Row],[Заказ коробок ]]*Таблица656[[#This Row],[Кол-во шт в коробке]]</f>
        <v>0</v>
      </c>
      <c r="L76" s="54">
        <f>Таблица656[[#This Row],[Общее кол-во шт]]*Таблица656[[#This Row],[Оптовая цена KRW за 1шт]]</f>
        <v>0</v>
      </c>
      <c r="M76" s="19" t="str">
        <f>IFERROR(Таблица656[[#This Row],[Общее кол-во шт]]*Таблица656[[#This Row],[Оптовая цена USD за 1шт]],"")</f>
        <v/>
      </c>
      <c r="N76" s="49"/>
    </row>
    <row r="77" spans="1:14" ht="22.5" customHeight="1">
      <c r="A77" s="44" t="s">
        <v>30122</v>
      </c>
      <c r="B77" s="14">
        <v>8809505540682</v>
      </c>
      <c r="C77" s="50" t="s">
        <v>30123</v>
      </c>
      <c r="D77" s="46" t="s">
        <v>30124</v>
      </c>
      <c r="E77" s="16">
        <v>40000</v>
      </c>
      <c r="F77" s="15">
        <v>0.31</v>
      </c>
      <c r="G77" s="47">
        <v>300</v>
      </c>
      <c r="H77" s="55">
        <f>Таблица656[[#This Row],[Коэфициент стоимости]]*Таблица656[[#This Row],[Розничная цена KRW]]</f>
        <v>12400</v>
      </c>
      <c r="I77" s="17" t="str">
        <f>IF($H$1="","Введите курс",Таблица656[[#This Row],[Оптовая цена KRW за 1шт]]/$H$1)</f>
        <v>Введите курс</v>
      </c>
      <c r="J77" s="48"/>
      <c r="K77" s="18">
        <f>Таблица656[[#This Row],[Заказ коробок ]]*Таблица656[[#This Row],[Кол-во шт в коробке]]</f>
        <v>0</v>
      </c>
      <c r="L77" s="54">
        <f>Таблица656[[#This Row],[Общее кол-во шт]]*Таблица656[[#This Row],[Оптовая цена KRW за 1шт]]</f>
        <v>0</v>
      </c>
      <c r="M77" s="19" t="str">
        <f>IFERROR(Таблица656[[#This Row],[Общее кол-во шт]]*Таблица656[[#This Row],[Оптовая цена USD за 1шт]],"")</f>
        <v/>
      </c>
      <c r="N77" s="49"/>
    </row>
    <row r="78" spans="1:14" ht="22.5" customHeight="1">
      <c r="A78" s="44" t="s">
        <v>30125</v>
      </c>
      <c r="B78" s="14">
        <v>8809505541566</v>
      </c>
      <c r="C78" s="50" t="s">
        <v>30126</v>
      </c>
      <c r="D78" s="46" t="s">
        <v>30127</v>
      </c>
      <c r="E78" s="16">
        <v>10000</v>
      </c>
      <c r="F78" s="15">
        <v>0.31</v>
      </c>
      <c r="G78" s="47">
        <v>60</v>
      </c>
      <c r="H78" s="55">
        <f>Таблица656[[#This Row],[Коэфициент стоимости]]*Таблица656[[#This Row],[Розничная цена KRW]]</f>
        <v>3100</v>
      </c>
      <c r="I78" s="17" t="str">
        <f>IF($H$1="","Введите курс",Таблица656[[#This Row],[Оптовая цена KRW за 1шт]]/$H$1)</f>
        <v>Введите курс</v>
      </c>
      <c r="J78" s="48"/>
      <c r="K78" s="18">
        <f>Таблица656[[#This Row],[Заказ коробок ]]*Таблица656[[#This Row],[Кол-во шт в коробке]]</f>
        <v>0</v>
      </c>
      <c r="L78" s="54">
        <f>Таблица656[[#This Row],[Общее кол-во шт]]*Таблица656[[#This Row],[Оптовая цена KRW за 1шт]]</f>
        <v>0</v>
      </c>
      <c r="M78" s="19" t="str">
        <f>IFERROR(Таблица656[[#This Row],[Общее кол-во шт]]*Таблица656[[#This Row],[Оптовая цена USD за 1шт]],"")</f>
        <v/>
      </c>
      <c r="N78" s="49"/>
    </row>
    <row r="79" spans="1:14" ht="22.5" customHeight="1">
      <c r="A79" s="44" t="s">
        <v>30128</v>
      </c>
      <c r="B79" s="14">
        <v>8809505546226</v>
      </c>
      <c r="C79" s="50" t="s">
        <v>30129</v>
      </c>
      <c r="D79" s="46" t="s">
        <v>30130</v>
      </c>
      <c r="E79" s="16">
        <v>10000</v>
      </c>
      <c r="F79" s="15">
        <v>0.31</v>
      </c>
      <c r="G79" s="47">
        <v>60</v>
      </c>
      <c r="H79" s="55">
        <f>Таблица656[[#This Row],[Коэфициент стоимости]]*Таблица656[[#This Row],[Розничная цена KRW]]</f>
        <v>3100</v>
      </c>
      <c r="I79" s="17" t="str">
        <f>IF($H$1="","Введите курс",Таблица656[[#This Row],[Оптовая цена KRW за 1шт]]/$H$1)</f>
        <v>Введите курс</v>
      </c>
      <c r="J79" s="48"/>
      <c r="K79" s="18">
        <f>Таблица656[[#This Row],[Заказ коробок ]]*Таблица656[[#This Row],[Кол-во шт в коробке]]</f>
        <v>0</v>
      </c>
      <c r="L79" s="54">
        <f>Таблица656[[#This Row],[Общее кол-во шт]]*Таблица656[[#This Row],[Оптовая цена KRW за 1шт]]</f>
        <v>0</v>
      </c>
      <c r="M79" s="19" t="str">
        <f>IFERROR(Таблица656[[#This Row],[Общее кол-во шт]]*Таблица656[[#This Row],[Оптовая цена USD за 1шт]],"")</f>
        <v/>
      </c>
      <c r="N79" s="49"/>
    </row>
    <row r="80" spans="1:14" ht="22.5" customHeight="1">
      <c r="A80" s="44" t="s">
        <v>30131</v>
      </c>
      <c r="B80" s="14">
        <v>8809505546202</v>
      </c>
      <c r="C80" s="50" t="s">
        <v>30132</v>
      </c>
      <c r="D80" s="46" t="s">
        <v>30133</v>
      </c>
      <c r="E80" s="16">
        <v>10000</v>
      </c>
      <c r="F80" s="15">
        <v>0.31</v>
      </c>
      <c r="G80" s="47">
        <v>60</v>
      </c>
      <c r="H80" s="55">
        <f>Таблица656[[#This Row],[Коэфициент стоимости]]*Таблица656[[#This Row],[Розничная цена KRW]]</f>
        <v>3100</v>
      </c>
      <c r="I80" s="17" t="str">
        <f>IF($H$1="","Введите курс",Таблица656[[#This Row],[Оптовая цена KRW за 1шт]]/$H$1)</f>
        <v>Введите курс</v>
      </c>
      <c r="J80" s="48"/>
      <c r="K80" s="18">
        <f>Таблица656[[#This Row],[Заказ коробок ]]*Таблица656[[#This Row],[Кол-во шт в коробке]]</f>
        <v>0</v>
      </c>
      <c r="L80" s="54">
        <f>Таблица656[[#This Row],[Общее кол-во шт]]*Таблица656[[#This Row],[Оптовая цена KRW за 1шт]]</f>
        <v>0</v>
      </c>
      <c r="M80" s="19" t="str">
        <f>IFERROR(Таблица656[[#This Row],[Общее кол-во шт]]*Таблица656[[#This Row],[Оптовая цена USD за 1шт]],"")</f>
        <v/>
      </c>
      <c r="N80" s="49"/>
    </row>
    <row r="81" spans="1:14" ht="22.5" customHeight="1">
      <c r="A81" s="44" t="s">
        <v>30134</v>
      </c>
      <c r="B81" s="14">
        <v>8809505546264</v>
      </c>
      <c r="C81" s="50" t="s">
        <v>30135</v>
      </c>
      <c r="D81" s="46" t="s">
        <v>30136</v>
      </c>
      <c r="E81" s="16">
        <v>10000</v>
      </c>
      <c r="F81" s="15">
        <v>0.31</v>
      </c>
      <c r="G81" s="47">
        <v>60</v>
      </c>
      <c r="H81" s="55">
        <f>Таблица656[[#This Row],[Коэфициент стоимости]]*Таблица656[[#This Row],[Розничная цена KRW]]</f>
        <v>3100</v>
      </c>
      <c r="I81" s="17" t="str">
        <f>IF($H$1="","Введите курс",Таблица656[[#This Row],[Оптовая цена KRW за 1шт]]/$H$1)</f>
        <v>Введите курс</v>
      </c>
      <c r="J81" s="48"/>
      <c r="K81" s="18">
        <f>Таблица656[[#This Row],[Заказ коробок ]]*Таблица656[[#This Row],[Кол-во шт в коробке]]</f>
        <v>0</v>
      </c>
      <c r="L81" s="54">
        <f>Таблица656[[#This Row],[Общее кол-во шт]]*Таблица656[[#This Row],[Оптовая цена KRW за 1шт]]</f>
        <v>0</v>
      </c>
      <c r="M81" s="19" t="str">
        <f>IFERROR(Таблица656[[#This Row],[Общее кол-во шт]]*Таблица656[[#This Row],[Оптовая цена USD за 1шт]],"")</f>
        <v/>
      </c>
      <c r="N81" s="49"/>
    </row>
    <row r="82" spans="1:14" ht="22.5" customHeight="1">
      <c r="A82" s="44" t="s">
        <v>30137</v>
      </c>
      <c r="B82" s="14">
        <v>8809505546288</v>
      </c>
      <c r="C82" s="50" t="s">
        <v>30138</v>
      </c>
      <c r="D82" s="46" t="s">
        <v>30139</v>
      </c>
      <c r="E82" s="16">
        <v>10000</v>
      </c>
      <c r="F82" s="15">
        <v>0.31</v>
      </c>
      <c r="G82" s="47">
        <v>60</v>
      </c>
      <c r="H82" s="55">
        <f>Таблица656[[#This Row],[Коэфициент стоимости]]*Таблица656[[#This Row],[Розничная цена KRW]]</f>
        <v>3100</v>
      </c>
      <c r="I82" s="17" t="str">
        <f>IF($H$1="","Введите курс",Таблица656[[#This Row],[Оптовая цена KRW за 1шт]]/$H$1)</f>
        <v>Введите курс</v>
      </c>
      <c r="J82" s="48"/>
      <c r="K82" s="18">
        <f>Таблица656[[#This Row],[Заказ коробок ]]*Таблица656[[#This Row],[Кол-во шт в коробке]]</f>
        <v>0</v>
      </c>
      <c r="L82" s="54">
        <f>Таблица656[[#This Row],[Общее кол-во шт]]*Таблица656[[#This Row],[Оптовая цена KRW за 1шт]]</f>
        <v>0</v>
      </c>
      <c r="M82" s="19" t="str">
        <f>IFERROR(Таблица656[[#This Row],[Общее кол-во шт]]*Таблица656[[#This Row],[Оптовая цена USD за 1шт]],"")</f>
        <v/>
      </c>
      <c r="N82" s="49"/>
    </row>
    <row r="83" spans="1:14" ht="22.5" customHeight="1">
      <c r="A83" s="44" t="s">
        <v>30140</v>
      </c>
      <c r="B83" s="14">
        <v>8809505540941</v>
      </c>
      <c r="C83" s="50" t="s">
        <v>30141</v>
      </c>
      <c r="D83" s="46" t="s">
        <v>30142</v>
      </c>
      <c r="E83" s="16">
        <v>10000</v>
      </c>
      <c r="F83" s="15">
        <v>0.31</v>
      </c>
      <c r="G83" s="47">
        <v>60</v>
      </c>
      <c r="H83" s="55">
        <f>Таблица656[[#This Row],[Коэфициент стоимости]]*Таблица656[[#This Row],[Розничная цена KRW]]</f>
        <v>3100</v>
      </c>
      <c r="I83" s="17" t="str">
        <f>IF($H$1="","Введите курс",Таблица656[[#This Row],[Оптовая цена KRW за 1шт]]/$H$1)</f>
        <v>Введите курс</v>
      </c>
      <c r="J83" s="48"/>
      <c r="K83" s="18">
        <f>Таблица656[[#This Row],[Заказ коробок ]]*Таблица656[[#This Row],[Кол-во шт в коробке]]</f>
        <v>0</v>
      </c>
      <c r="L83" s="54">
        <f>Таблица656[[#This Row],[Общее кол-во шт]]*Таблица656[[#This Row],[Оптовая цена KRW за 1шт]]</f>
        <v>0</v>
      </c>
      <c r="M83" s="19" t="str">
        <f>IFERROR(Таблица656[[#This Row],[Общее кол-во шт]]*Таблица656[[#This Row],[Оптовая цена USD за 1шт]],"")</f>
        <v/>
      </c>
      <c r="N83" s="49"/>
    </row>
    <row r="84" spans="1:14" ht="22.5" customHeight="1">
      <c r="A84" s="44" t="s">
        <v>30143</v>
      </c>
      <c r="B84" s="14">
        <v>8809505540989</v>
      </c>
      <c r="C84" s="50" t="s">
        <v>30144</v>
      </c>
      <c r="D84" s="46" t="s">
        <v>30145</v>
      </c>
      <c r="E84" s="16">
        <v>10000</v>
      </c>
      <c r="F84" s="15">
        <v>0.31</v>
      </c>
      <c r="G84" s="47">
        <v>60</v>
      </c>
      <c r="H84" s="55">
        <f>Таблица656[[#This Row],[Коэфициент стоимости]]*Таблица656[[#This Row],[Розничная цена KRW]]</f>
        <v>3100</v>
      </c>
      <c r="I84" s="17" t="str">
        <f>IF($H$1="","Введите курс",Таблица656[[#This Row],[Оптовая цена KRW за 1шт]]/$H$1)</f>
        <v>Введите курс</v>
      </c>
      <c r="J84" s="48"/>
      <c r="K84" s="18">
        <f>Таблица656[[#This Row],[Заказ коробок ]]*Таблица656[[#This Row],[Кол-во шт в коробке]]</f>
        <v>0</v>
      </c>
      <c r="L84" s="54">
        <f>Таблица656[[#This Row],[Общее кол-во шт]]*Таблица656[[#This Row],[Оптовая цена KRW за 1шт]]</f>
        <v>0</v>
      </c>
      <c r="M84" s="19" t="str">
        <f>IFERROR(Таблица656[[#This Row],[Общее кол-во шт]]*Таблица656[[#This Row],[Оптовая цена USD за 1шт]],"")</f>
        <v/>
      </c>
      <c r="N84" s="49"/>
    </row>
    <row r="85" spans="1:14" ht="22.5" customHeight="1">
      <c r="A85" s="44" t="s">
        <v>30146</v>
      </c>
      <c r="B85" s="14">
        <v>8809505540965</v>
      </c>
      <c r="C85" s="50" t="s">
        <v>30147</v>
      </c>
      <c r="D85" s="46" t="s">
        <v>30148</v>
      </c>
      <c r="E85" s="16">
        <v>10000</v>
      </c>
      <c r="F85" s="15">
        <v>0.31</v>
      </c>
      <c r="G85" s="47">
        <v>60</v>
      </c>
      <c r="H85" s="55">
        <f>Таблица656[[#This Row],[Коэфициент стоимости]]*Таблица656[[#This Row],[Розничная цена KRW]]</f>
        <v>3100</v>
      </c>
      <c r="I85" s="17" t="str">
        <f>IF($H$1="","Введите курс",Таблица656[[#This Row],[Оптовая цена KRW за 1шт]]/$H$1)</f>
        <v>Введите курс</v>
      </c>
      <c r="J85" s="48"/>
      <c r="K85" s="18">
        <f>Таблица656[[#This Row],[Заказ коробок ]]*Таблица656[[#This Row],[Кол-во шт в коробке]]</f>
        <v>0</v>
      </c>
      <c r="L85" s="54">
        <f>Таблица656[[#This Row],[Общее кол-во шт]]*Таблица656[[#This Row],[Оптовая цена KRW за 1шт]]</f>
        <v>0</v>
      </c>
      <c r="M85" s="19" t="str">
        <f>IFERROR(Таблица656[[#This Row],[Общее кол-во шт]]*Таблица656[[#This Row],[Оптовая цена USD за 1шт]],"")</f>
        <v/>
      </c>
      <c r="N85" s="49"/>
    </row>
    <row r="86" spans="1:14" ht="22.5" customHeight="1">
      <c r="A86" s="44" t="s">
        <v>30149</v>
      </c>
      <c r="B86" s="14">
        <v>8809505541566</v>
      </c>
      <c r="C86" s="50" t="s">
        <v>30150</v>
      </c>
      <c r="D86" s="46" t="s">
        <v>30151</v>
      </c>
      <c r="E86" s="16">
        <v>10000</v>
      </c>
      <c r="F86" s="15">
        <v>0.31</v>
      </c>
      <c r="G86" s="47">
        <v>60</v>
      </c>
      <c r="H86" s="55">
        <f>Таблица656[[#This Row],[Коэфициент стоимости]]*Таблица656[[#This Row],[Розничная цена KRW]]</f>
        <v>3100</v>
      </c>
      <c r="I86" s="17" t="str">
        <f>IF($H$1="","Введите курс",Таблица656[[#This Row],[Оптовая цена KRW за 1шт]]/$H$1)</f>
        <v>Введите курс</v>
      </c>
      <c r="J86" s="48"/>
      <c r="K86" s="18">
        <f>Таблица656[[#This Row],[Заказ коробок ]]*Таблица656[[#This Row],[Кол-во шт в коробке]]</f>
        <v>0</v>
      </c>
      <c r="L86" s="54">
        <f>Таблица656[[#This Row],[Общее кол-во шт]]*Таблица656[[#This Row],[Оптовая цена KRW за 1шт]]</f>
        <v>0</v>
      </c>
      <c r="M86" s="19" t="str">
        <f>IFERROR(Таблица656[[#This Row],[Общее кол-во шт]]*Таблица656[[#This Row],[Оптовая цена USD за 1шт]],"")</f>
        <v/>
      </c>
      <c r="N86" s="49"/>
    </row>
    <row r="87" spans="1:14" ht="22.5" customHeight="1">
      <c r="A87" s="44" t="s">
        <v>30152</v>
      </c>
      <c r="B87" s="14">
        <v>8809505546998</v>
      </c>
      <c r="C87" s="50" t="s">
        <v>30153</v>
      </c>
      <c r="D87" s="46" t="s">
        <v>30154</v>
      </c>
      <c r="E87" s="16">
        <v>38000</v>
      </c>
      <c r="F87" s="15">
        <v>0.31</v>
      </c>
      <c r="G87" s="47">
        <v>14</v>
      </c>
      <c r="H87" s="55">
        <f>Таблица656[[#This Row],[Коэфициент стоимости]]*Таблица656[[#This Row],[Розничная цена KRW]]</f>
        <v>11780</v>
      </c>
      <c r="I87" s="17" t="str">
        <f>IF($H$1="","Введите курс",Таблица656[[#This Row],[Оптовая цена KRW за 1шт]]/$H$1)</f>
        <v>Введите курс</v>
      </c>
      <c r="J87" s="48"/>
      <c r="K87" s="18">
        <f>Таблица656[[#This Row],[Заказ коробок ]]*Таблица656[[#This Row],[Кол-во шт в коробке]]</f>
        <v>0</v>
      </c>
      <c r="L87" s="54">
        <f>Таблица656[[#This Row],[Общее кол-во шт]]*Таблица656[[#This Row],[Оптовая цена KRW за 1шт]]</f>
        <v>0</v>
      </c>
      <c r="M87" s="19" t="str">
        <f>IFERROR(Таблица656[[#This Row],[Общее кол-во шт]]*Таблица656[[#This Row],[Оптовая цена USD за 1шт]],"")</f>
        <v/>
      </c>
      <c r="N87" s="49"/>
    </row>
    <row r="88" spans="1:14" ht="22.5" customHeight="1">
      <c r="A88" s="44" t="s">
        <v>30155</v>
      </c>
      <c r="B88" s="14">
        <v>8809505547001</v>
      </c>
      <c r="C88" s="50" t="s">
        <v>30156</v>
      </c>
      <c r="D88" s="46" t="s">
        <v>30157</v>
      </c>
      <c r="E88" s="16">
        <v>38000</v>
      </c>
      <c r="F88" s="15">
        <v>0.31</v>
      </c>
      <c r="G88" s="47">
        <v>14</v>
      </c>
      <c r="H88" s="55">
        <f>Таблица656[[#This Row],[Коэфициент стоимости]]*Таблица656[[#This Row],[Розничная цена KRW]]</f>
        <v>11780</v>
      </c>
      <c r="I88" s="17" t="str">
        <f>IF($H$1="","Введите курс",Таблица656[[#This Row],[Оптовая цена KRW за 1шт]]/$H$1)</f>
        <v>Введите курс</v>
      </c>
      <c r="J88" s="48"/>
      <c r="K88" s="18">
        <f>Таблица656[[#This Row],[Заказ коробок ]]*Таблица656[[#This Row],[Кол-во шт в коробке]]</f>
        <v>0</v>
      </c>
      <c r="L88" s="54">
        <f>Таблица656[[#This Row],[Общее кол-во шт]]*Таблица656[[#This Row],[Оптовая цена KRW за 1шт]]</f>
        <v>0</v>
      </c>
      <c r="M88" s="19" t="str">
        <f>IFERROR(Таблица656[[#This Row],[Общее кол-во шт]]*Таблица656[[#This Row],[Оптовая цена USD за 1шт]],"")</f>
        <v/>
      </c>
      <c r="N88" s="49"/>
    </row>
    <row r="89" spans="1:14" ht="22.5" customHeight="1">
      <c r="A89" s="44" t="s">
        <v>30158</v>
      </c>
      <c r="B89" s="14">
        <v>8809505547018</v>
      </c>
      <c r="C89" s="50" t="s">
        <v>30159</v>
      </c>
      <c r="D89" s="46" t="s">
        <v>30160</v>
      </c>
      <c r="E89" s="16">
        <v>38000</v>
      </c>
      <c r="F89" s="15">
        <v>0.31</v>
      </c>
      <c r="G89" s="47">
        <v>14</v>
      </c>
      <c r="H89" s="55">
        <f>Таблица656[[#This Row],[Коэфициент стоимости]]*Таблица656[[#This Row],[Розничная цена KRW]]</f>
        <v>11780</v>
      </c>
      <c r="I89" s="17" t="str">
        <f>IF($H$1="","Введите курс",Таблица656[[#This Row],[Оптовая цена KRW за 1шт]]/$H$1)</f>
        <v>Введите курс</v>
      </c>
      <c r="J89" s="48"/>
      <c r="K89" s="18">
        <f>Таблица656[[#This Row],[Заказ коробок ]]*Таблица656[[#This Row],[Кол-во шт в коробке]]</f>
        <v>0</v>
      </c>
      <c r="L89" s="54">
        <f>Таблица656[[#This Row],[Общее кол-во шт]]*Таблица656[[#This Row],[Оптовая цена KRW за 1шт]]</f>
        <v>0</v>
      </c>
      <c r="M89" s="19" t="str">
        <f>IFERROR(Таблица656[[#This Row],[Общее кол-во шт]]*Таблица656[[#This Row],[Оптовая цена USD за 1шт]],"")</f>
        <v/>
      </c>
      <c r="N89" s="49"/>
    </row>
    <row r="90" spans="1:14" ht="22.5" customHeight="1">
      <c r="A90" s="44" t="s">
        <v>30161</v>
      </c>
      <c r="B90" s="14">
        <v>8809505547025</v>
      </c>
      <c r="C90" s="50" t="s">
        <v>30162</v>
      </c>
      <c r="D90" s="46" t="s">
        <v>30163</v>
      </c>
      <c r="E90" s="16">
        <v>38000</v>
      </c>
      <c r="F90" s="15">
        <v>0.31</v>
      </c>
      <c r="G90" s="47">
        <v>14</v>
      </c>
      <c r="H90" s="55">
        <f>Таблица656[[#This Row],[Коэфициент стоимости]]*Таблица656[[#This Row],[Розничная цена KRW]]</f>
        <v>11780</v>
      </c>
      <c r="I90" s="17" t="str">
        <f>IF($H$1="","Введите курс",Таблица656[[#This Row],[Оптовая цена KRW за 1шт]]/$H$1)</f>
        <v>Введите курс</v>
      </c>
      <c r="J90" s="48"/>
      <c r="K90" s="18">
        <f>Таблица656[[#This Row],[Заказ коробок ]]*Таблица656[[#This Row],[Кол-во шт в коробке]]</f>
        <v>0</v>
      </c>
      <c r="L90" s="54">
        <f>Таблица656[[#This Row],[Общее кол-во шт]]*Таблица656[[#This Row],[Оптовая цена KRW за 1шт]]</f>
        <v>0</v>
      </c>
      <c r="M90" s="19" t="str">
        <f>IFERROR(Таблица656[[#This Row],[Общее кол-во шт]]*Таблица656[[#This Row],[Оптовая цена USD за 1шт]],"")</f>
        <v/>
      </c>
      <c r="N90" s="49"/>
    </row>
    <row r="91" spans="1:14" ht="22.5" customHeight="1">
      <c r="A91" s="44" t="s">
        <v>30164</v>
      </c>
      <c r="B91" s="14">
        <v>8809505541658</v>
      </c>
      <c r="C91" s="50" t="s">
        <v>30165</v>
      </c>
      <c r="D91" s="46" t="s">
        <v>30166</v>
      </c>
      <c r="E91" s="16">
        <v>38000</v>
      </c>
      <c r="F91" s="15">
        <v>0.16599999999999998</v>
      </c>
      <c r="G91" s="47">
        <v>60</v>
      </c>
      <c r="H91" s="55">
        <f>Таблица656[[#This Row],[Коэфициент стоимости]]*Таблица656[[#This Row],[Розничная цена KRW]]</f>
        <v>6307.9999999999991</v>
      </c>
      <c r="I91" s="17" t="str">
        <f>IF($H$1="","Введите курс",Таблица656[[#This Row],[Оптовая цена KRW за 1шт]]/$H$1)</f>
        <v>Введите курс</v>
      </c>
      <c r="J91" s="48"/>
      <c r="K91" s="18">
        <f>Таблица656[[#This Row],[Заказ коробок ]]*Таблица656[[#This Row],[Кол-во шт в коробке]]</f>
        <v>0</v>
      </c>
      <c r="L91" s="54">
        <f>Таблица656[[#This Row],[Общее кол-во шт]]*Таблица656[[#This Row],[Оптовая цена KRW за 1шт]]</f>
        <v>0</v>
      </c>
      <c r="M91" s="19" t="str">
        <f>IFERROR(Таблица656[[#This Row],[Общее кол-во шт]]*Таблица656[[#This Row],[Оптовая цена USD за 1шт]],"")</f>
        <v/>
      </c>
      <c r="N91" s="49"/>
    </row>
    <row r="92" spans="1:14" ht="22.5" customHeight="1">
      <c r="A92" s="44" t="s">
        <v>30167</v>
      </c>
      <c r="B92" s="14">
        <v>8809505544833</v>
      </c>
      <c r="C92" s="50" t="s">
        <v>30168</v>
      </c>
      <c r="D92" s="46" t="s">
        <v>30169</v>
      </c>
      <c r="E92" s="16">
        <v>38000</v>
      </c>
      <c r="F92" s="15">
        <v>0.16599999999999998</v>
      </c>
      <c r="G92" s="47">
        <v>72</v>
      </c>
      <c r="H92" s="55">
        <f>Таблица656[[#This Row],[Коэфициент стоимости]]*Таблица656[[#This Row],[Розничная цена KRW]]</f>
        <v>6307.9999999999991</v>
      </c>
      <c r="I92" s="17" t="str">
        <f>IF($H$1="","Введите курс",Таблица656[[#This Row],[Оптовая цена KRW за 1шт]]/$H$1)</f>
        <v>Введите курс</v>
      </c>
      <c r="J92" s="48"/>
      <c r="K92" s="18">
        <f>Таблица656[[#This Row],[Заказ коробок ]]*Таблица656[[#This Row],[Кол-во шт в коробке]]</f>
        <v>0</v>
      </c>
      <c r="L92" s="54">
        <f>Таблица656[[#This Row],[Общее кол-во шт]]*Таблица656[[#This Row],[Оптовая цена KRW за 1шт]]</f>
        <v>0</v>
      </c>
      <c r="M92" s="19" t="str">
        <f>IFERROR(Таблица656[[#This Row],[Общее кол-во шт]]*Таблица656[[#This Row],[Оптовая цена USD за 1шт]],"")</f>
        <v/>
      </c>
      <c r="N92" s="49"/>
    </row>
    <row r="93" spans="1:14" ht="22.5" customHeight="1">
      <c r="A93" s="44" t="s">
        <v>30170</v>
      </c>
      <c r="B93" s="14">
        <v>8809505544994</v>
      </c>
      <c r="C93" s="50" t="s">
        <v>30171</v>
      </c>
      <c r="D93" s="46" t="s">
        <v>30172</v>
      </c>
      <c r="E93" s="16">
        <v>38000</v>
      </c>
      <c r="F93" s="15">
        <v>0.16599999999999998</v>
      </c>
      <c r="G93" s="47">
        <v>72</v>
      </c>
      <c r="H93" s="55">
        <f>Таблица656[[#This Row],[Коэфициент стоимости]]*Таблица656[[#This Row],[Розничная цена KRW]]</f>
        <v>6307.9999999999991</v>
      </c>
      <c r="I93" s="17" t="str">
        <f>IF($H$1="","Введите курс",Таблица656[[#This Row],[Оптовая цена KRW за 1шт]]/$H$1)</f>
        <v>Введите курс</v>
      </c>
      <c r="J93" s="48"/>
      <c r="K93" s="18">
        <f>Таблица656[[#This Row],[Заказ коробок ]]*Таблица656[[#This Row],[Кол-во шт в коробке]]</f>
        <v>0</v>
      </c>
      <c r="L93" s="54">
        <f>Таблица656[[#This Row],[Общее кол-во шт]]*Таблица656[[#This Row],[Оптовая цена KRW за 1шт]]</f>
        <v>0</v>
      </c>
      <c r="M93" s="19" t="str">
        <f>IFERROR(Таблица656[[#This Row],[Общее кол-во шт]]*Таблица656[[#This Row],[Оптовая цена USD за 1шт]],"")</f>
        <v/>
      </c>
      <c r="N93" s="49"/>
    </row>
    <row r="94" spans="1:14" ht="22.5" customHeight="1">
      <c r="A94" s="44" t="s">
        <v>30173</v>
      </c>
      <c r="B94" s="14">
        <v>8809505544987</v>
      </c>
      <c r="C94" s="50" t="s">
        <v>30174</v>
      </c>
      <c r="D94" s="46" t="s">
        <v>30175</v>
      </c>
      <c r="E94" s="16">
        <v>38000</v>
      </c>
      <c r="F94" s="15">
        <v>0.16599999999999998</v>
      </c>
      <c r="G94" s="47">
        <v>72</v>
      </c>
      <c r="H94" s="55">
        <f>Таблица656[[#This Row],[Коэфициент стоимости]]*Таблица656[[#This Row],[Розничная цена KRW]]</f>
        <v>6307.9999999999991</v>
      </c>
      <c r="I94" s="17" t="str">
        <f>IF($H$1="","Введите курс",Таблица656[[#This Row],[Оптовая цена KRW за 1шт]]/$H$1)</f>
        <v>Введите курс</v>
      </c>
      <c r="J94" s="48"/>
      <c r="K94" s="18">
        <f>Таблица656[[#This Row],[Заказ коробок ]]*Таблица656[[#This Row],[Кол-во шт в коробке]]</f>
        <v>0</v>
      </c>
      <c r="L94" s="54">
        <f>Таблица656[[#This Row],[Общее кол-во шт]]*Таблица656[[#This Row],[Оптовая цена KRW за 1шт]]</f>
        <v>0</v>
      </c>
      <c r="M94" s="19" t="str">
        <f>IFERROR(Таблица656[[#This Row],[Общее кол-во шт]]*Таблица656[[#This Row],[Оптовая цена USD за 1шт]],"")</f>
        <v/>
      </c>
      <c r="N94" s="49"/>
    </row>
    <row r="95" spans="1:14" ht="22.5" customHeight="1">
      <c r="A95" s="44" t="s">
        <v>30176</v>
      </c>
      <c r="B95" s="14">
        <v>8809505541429</v>
      </c>
      <c r="C95" s="50" t="s">
        <v>30177</v>
      </c>
      <c r="D95" s="46" t="s">
        <v>30178</v>
      </c>
      <c r="E95" s="16">
        <v>35000</v>
      </c>
      <c r="F95" s="15">
        <v>0.31</v>
      </c>
      <c r="G95" s="47">
        <v>47</v>
      </c>
      <c r="H95" s="55">
        <f>Таблица656[[#This Row],[Коэфициент стоимости]]*Таблица656[[#This Row],[Розничная цена KRW]]</f>
        <v>10850</v>
      </c>
      <c r="I95" s="17" t="str">
        <f>IF($H$1="","Введите курс",Таблица656[[#This Row],[Оптовая цена KRW за 1шт]]/$H$1)</f>
        <v>Введите курс</v>
      </c>
      <c r="J95" s="48"/>
      <c r="K95" s="18">
        <f>Таблица656[[#This Row],[Заказ коробок ]]*Таблица656[[#This Row],[Кол-во шт в коробке]]</f>
        <v>0</v>
      </c>
      <c r="L95" s="54">
        <f>Таблица656[[#This Row],[Общее кол-во шт]]*Таблица656[[#This Row],[Оптовая цена KRW за 1шт]]</f>
        <v>0</v>
      </c>
      <c r="M95" s="19" t="str">
        <f>IFERROR(Таблица656[[#This Row],[Общее кол-во шт]]*Таблица656[[#This Row],[Оптовая цена USD за 1шт]],"")</f>
        <v/>
      </c>
      <c r="N95" s="49"/>
    </row>
    <row r="96" spans="1:14" ht="22.5" customHeight="1">
      <c r="A96" s="44" t="s">
        <v>30179</v>
      </c>
      <c r="B96" s="14">
        <v>8809505541436</v>
      </c>
      <c r="C96" s="50" t="s">
        <v>30180</v>
      </c>
      <c r="D96" s="46" t="s">
        <v>30181</v>
      </c>
      <c r="E96" s="16">
        <v>35000</v>
      </c>
      <c r="F96" s="15">
        <v>0.31</v>
      </c>
      <c r="G96" s="47">
        <v>47</v>
      </c>
      <c r="H96" s="55">
        <f>Таблица656[[#This Row],[Коэфициент стоимости]]*Таблица656[[#This Row],[Розничная цена KRW]]</f>
        <v>10850</v>
      </c>
      <c r="I96" s="17" t="str">
        <f>IF($H$1="","Введите курс",Таблица656[[#This Row],[Оптовая цена KRW за 1шт]]/$H$1)</f>
        <v>Введите курс</v>
      </c>
      <c r="J96" s="48"/>
      <c r="K96" s="18">
        <f>Таблица656[[#This Row],[Заказ коробок ]]*Таблица656[[#This Row],[Кол-во шт в коробке]]</f>
        <v>0</v>
      </c>
      <c r="L96" s="54">
        <f>Таблица656[[#This Row],[Общее кол-во шт]]*Таблица656[[#This Row],[Оптовая цена KRW за 1шт]]</f>
        <v>0</v>
      </c>
      <c r="M96" s="19" t="str">
        <f>IFERROR(Таблица656[[#This Row],[Общее кол-во шт]]*Таблица656[[#This Row],[Оптовая цена USD за 1шт]],"")</f>
        <v/>
      </c>
      <c r="N96" s="49"/>
    </row>
    <row r="97" spans="1:14" ht="22.5" customHeight="1">
      <c r="A97" s="44" t="s">
        <v>30182</v>
      </c>
      <c r="B97" s="14">
        <v>8809505541610</v>
      </c>
      <c r="C97" s="50" t="s">
        <v>30183</v>
      </c>
      <c r="D97" s="46" t="s">
        <v>30184</v>
      </c>
      <c r="E97" s="16">
        <v>12000</v>
      </c>
      <c r="F97" s="15">
        <v>0.31</v>
      </c>
      <c r="G97" s="47">
        <v>80</v>
      </c>
      <c r="H97" s="55">
        <f>Таблица656[[#This Row],[Коэфициент стоимости]]*Таблица656[[#This Row],[Розничная цена KRW]]</f>
        <v>3720</v>
      </c>
      <c r="I97" s="17" t="str">
        <f>IF($H$1="","Введите курс",Таблица656[[#This Row],[Оптовая цена KRW за 1шт]]/$H$1)</f>
        <v>Введите курс</v>
      </c>
      <c r="J97" s="48"/>
      <c r="K97" s="18">
        <f>Таблица656[[#This Row],[Заказ коробок ]]*Таблица656[[#This Row],[Кол-во шт в коробке]]</f>
        <v>0</v>
      </c>
      <c r="L97" s="54">
        <f>Таблица656[[#This Row],[Общее кол-во шт]]*Таблица656[[#This Row],[Оптовая цена KRW за 1шт]]</f>
        <v>0</v>
      </c>
      <c r="M97" s="19" t="str">
        <f>IFERROR(Таблица656[[#This Row],[Общее кол-во шт]]*Таблица656[[#This Row],[Оптовая цена USD за 1шт]],"")</f>
        <v/>
      </c>
      <c r="N97" s="49"/>
    </row>
    <row r="98" spans="1:14" ht="22.5" customHeight="1">
      <c r="A98" s="44" t="s">
        <v>30185</v>
      </c>
      <c r="B98" s="14">
        <v>8809324820696</v>
      </c>
      <c r="C98" s="50" t="s">
        <v>30186</v>
      </c>
      <c r="D98" s="46" t="s">
        <v>30187</v>
      </c>
      <c r="E98" s="16">
        <v>19800</v>
      </c>
      <c r="F98" s="15">
        <v>0.31</v>
      </c>
      <c r="G98" s="47">
        <v>360</v>
      </c>
      <c r="H98" s="55">
        <f>Таблица656[[#This Row],[Коэфициент стоимости]]*Таблица656[[#This Row],[Розничная цена KRW]]</f>
        <v>6138</v>
      </c>
      <c r="I98" s="17" t="str">
        <f>IF($H$1="","Введите курс",Таблица656[[#This Row],[Оптовая цена KRW за 1шт]]/$H$1)</f>
        <v>Введите курс</v>
      </c>
      <c r="J98" s="48"/>
      <c r="K98" s="18">
        <f>Таблица656[[#This Row],[Заказ коробок ]]*Таблица656[[#This Row],[Кол-во шт в коробке]]</f>
        <v>0</v>
      </c>
      <c r="L98" s="54">
        <f>Таблица656[[#This Row],[Общее кол-во шт]]*Таблица656[[#This Row],[Оптовая цена KRW за 1шт]]</f>
        <v>0</v>
      </c>
      <c r="M98" s="19" t="str">
        <f>IFERROR(Таблица656[[#This Row],[Общее кол-во шт]]*Таблица656[[#This Row],[Оптовая цена USD за 1шт]],"")</f>
        <v/>
      </c>
      <c r="N98" s="49"/>
    </row>
    <row r="99" spans="1:14" ht="22.5" customHeight="1">
      <c r="A99" s="44" t="s">
        <v>30188</v>
      </c>
      <c r="B99" s="14">
        <v>8809505542853</v>
      </c>
      <c r="C99" s="50" t="s">
        <v>30189</v>
      </c>
      <c r="D99" s="46" t="s">
        <v>30190</v>
      </c>
      <c r="E99" s="16">
        <v>252000</v>
      </c>
      <c r="F99" s="15">
        <v>0.14699999999999999</v>
      </c>
      <c r="G99" s="223">
        <v>40</v>
      </c>
      <c r="H99" s="55">
        <f>Таблица656[[#This Row],[Коэфициент стоимости]]*Таблица656[[#This Row],[Розничная цена KRW]]</f>
        <v>37044</v>
      </c>
      <c r="I99" s="17" t="str">
        <f>IF($H$1="","Введите курс",Таблица656[[#This Row],[Оптовая цена KRW за 1шт]]/$H$1)</f>
        <v>Введите курс</v>
      </c>
      <c r="J99" s="48"/>
      <c r="K99" s="18">
        <f>Таблица656[[#This Row],[Заказ коробок ]]*Таблица656[[#This Row],[Кол-во шт в коробке]]</f>
        <v>0</v>
      </c>
      <c r="L99" s="54">
        <f>Таблица656[[#This Row],[Общее кол-во шт]]*Таблица656[[#This Row],[Оптовая цена KRW за 1шт]]</f>
        <v>0</v>
      </c>
      <c r="M99" s="19" t="str">
        <f>IFERROR(Таблица656[[#This Row],[Общее кол-во шт]]*Таблица656[[#This Row],[Оптовая цена USD за 1шт]],"")</f>
        <v/>
      </c>
      <c r="N99" s="49"/>
    </row>
    <row r="100" spans="1:14" ht="22.5" customHeight="1">
      <c r="A100" s="44" t="s">
        <v>30191</v>
      </c>
      <c r="B100" s="14">
        <v>8809505544925</v>
      </c>
      <c r="C100" s="50" t="s">
        <v>30192</v>
      </c>
      <c r="D100" s="46" t="s">
        <v>30193</v>
      </c>
      <c r="E100" s="16">
        <v>116000</v>
      </c>
      <c r="F100" s="15">
        <v>0.11800000000000001</v>
      </c>
      <c r="G100" s="223">
        <v>60</v>
      </c>
      <c r="H100" s="55">
        <f>Таблица656[[#This Row],[Коэфициент стоимости]]*Таблица656[[#This Row],[Розничная цена KRW]]</f>
        <v>13688</v>
      </c>
      <c r="I100" s="17" t="str">
        <f>IF($H$1="","Введите курс",Таблица656[[#This Row],[Оптовая цена KRW за 1шт]]/$H$1)</f>
        <v>Введите курс</v>
      </c>
      <c r="J100" s="48"/>
      <c r="K100" s="18">
        <f>Таблица656[[#This Row],[Заказ коробок ]]*Таблица656[[#This Row],[Кол-во шт в коробке]]</f>
        <v>0</v>
      </c>
      <c r="L100" s="54">
        <f>Таблица656[[#This Row],[Общее кол-во шт]]*Таблица656[[#This Row],[Оптовая цена KRW за 1шт]]</f>
        <v>0</v>
      </c>
      <c r="M100" s="19" t="str">
        <f>IFERROR(Таблица656[[#This Row],[Общее кол-во шт]]*Таблица656[[#This Row],[Оптовая цена USD за 1шт]],"")</f>
        <v/>
      </c>
      <c r="N100" s="49"/>
    </row>
    <row r="101" spans="1:14" ht="22.5" customHeight="1">
      <c r="A101" s="44" t="s">
        <v>30194</v>
      </c>
      <c r="B101" s="14">
        <v>8809505543003</v>
      </c>
      <c r="C101" s="50" t="s">
        <v>30195</v>
      </c>
      <c r="D101" s="46" t="s">
        <v>30196</v>
      </c>
      <c r="E101" s="16">
        <v>232000</v>
      </c>
      <c r="F101" s="15">
        <v>0.11800000000000001</v>
      </c>
      <c r="G101" s="223">
        <v>30</v>
      </c>
      <c r="H101" s="55">
        <f>Таблица656[[#This Row],[Коэфициент стоимости]]*Таблица656[[#This Row],[Розничная цена KRW]]</f>
        <v>27376</v>
      </c>
      <c r="I101" s="17" t="str">
        <f>IF($H$1="","Введите курс",Таблица656[[#This Row],[Оптовая цена KRW за 1шт]]/$H$1)</f>
        <v>Введите курс</v>
      </c>
      <c r="J101" s="48"/>
      <c r="K101" s="18">
        <f>Таблица656[[#This Row],[Заказ коробок ]]*Таблица656[[#This Row],[Кол-во шт в коробке]]</f>
        <v>0</v>
      </c>
      <c r="L101" s="54">
        <f>Таблица656[[#This Row],[Общее кол-во шт]]*Таблица656[[#This Row],[Оптовая цена KRW за 1шт]]</f>
        <v>0</v>
      </c>
      <c r="M101" s="19" t="str">
        <f>IFERROR(Таблица656[[#This Row],[Общее кол-во шт]]*Таблица656[[#This Row],[Оптовая цена USD за 1шт]],"")</f>
        <v/>
      </c>
      <c r="N101" s="49"/>
    </row>
    <row r="102" spans="1:14" ht="22.5" customHeight="1">
      <c r="A102" s="44" t="s">
        <v>30197</v>
      </c>
      <c r="B102" s="14">
        <v>8809505541801</v>
      </c>
      <c r="C102" s="50" t="s">
        <v>30198</v>
      </c>
      <c r="D102" s="46" t="s">
        <v>30199</v>
      </c>
      <c r="E102" s="16">
        <v>38000</v>
      </c>
      <c r="F102" s="15">
        <v>0.22</v>
      </c>
      <c r="G102" s="47">
        <v>60</v>
      </c>
      <c r="H102" s="55">
        <f>Таблица656[[#This Row],[Коэфициент стоимости]]*Таблица656[[#This Row],[Розничная цена KRW]]</f>
        <v>8360</v>
      </c>
      <c r="I102" s="17" t="str">
        <f>IF($H$1="","Введите курс",Таблица656[[#This Row],[Оптовая цена KRW за 1шт]]/$H$1)</f>
        <v>Введите курс</v>
      </c>
      <c r="J102" s="48"/>
      <c r="K102" s="18">
        <f>Таблица656[[#This Row],[Заказ коробок ]]*Таблица656[[#This Row],[Кол-во шт в коробке]]</f>
        <v>0</v>
      </c>
      <c r="L102" s="54">
        <f>Таблица656[[#This Row],[Общее кол-во шт]]*Таблица656[[#This Row],[Оптовая цена KRW за 1шт]]</f>
        <v>0</v>
      </c>
      <c r="M102" s="19" t="str">
        <f>IFERROR(Таблица656[[#This Row],[Общее кол-во шт]]*Таблица656[[#This Row],[Оптовая цена USD за 1шт]],"")</f>
        <v/>
      </c>
      <c r="N102" s="49"/>
    </row>
    <row r="103" spans="1:14" ht="22.5" customHeight="1">
      <c r="A103" s="44" t="s">
        <v>30200</v>
      </c>
      <c r="B103" s="14">
        <v>8809505541818</v>
      </c>
      <c r="C103" s="50" t="s">
        <v>30201</v>
      </c>
      <c r="D103" s="46" t="s">
        <v>30202</v>
      </c>
      <c r="E103" s="16">
        <v>38000</v>
      </c>
      <c r="F103" s="15">
        <v>0.22</v>
      </c>
      <c r="G103" s="47">
        <v>60</v>
      </c>
      <c r="H103" s="55">
        <f>Таблица656[[#This Row],[Коэфициент стоимости]]*Таблица656[[#This Row],[Розничная цена KRW]]</f>
        <v>8360</v>
      </c>
      <c r="I103" s="17" t="str">
        <f>IF($H$1="","Введите курс",Таблица656[[#This Row],[Оптовая цена KRW за 1шт]]/$H$1)</f>
        <v>Введите курс</v>
      </c>
      <c r="J103" s="48"/>
      <c r="K103" s="18">
        <f>Таблица656[[#This Row],[Заказ коробок ]]*Таблица656[[#This Row],[Кол-во шт в коробке]]</f>
        <v>0</v>
      </c>
      <c r="L103" s="54">
        <f>Таблица656[[#This Row],[Общее кол-во шт]]*Таблица656[[#This Row],[Оптовая цена KRW за 1шт]]</f>
        <v>0</v>
      </c>
      <c r="M103" s="19" t="str">
        <f>IFERROR(Таблица656[[#This Row],[Общее кол-во шт]]*Таблица656[[#This Row],[Оптовая цена USD за 1шт]],"")</f>
        <v/>
      </c>
      <c r="N103" s="49"/>
    </row>
    <row r="104" spans="1:14" ht="22.5" customHeight="1">
      <c r="A104" s="44" t="s">
        <v>30203</v>
      </c>
      <c r="B104" s="14">
        <v>8809505541870</v>
      </c>
      <c r="C104" s="50" t="s">
        <v>30204</v>
      </c>
      <c r="D104" s="46" t="s">
        <v>30205</v>
      </c>
      <c r="E104" s="16">
        <v>58000</v>
      </c>
      <c r="F104" s="15">
        <v>0.31</v>
      </c>
      <c r="G104" s="47">
        <v>60</v>
      </c>
      <c r="H104" s="55">
        <f>Таблица656[[#This Row],[Коэфициент стоимости]]*Таблица656[[#This Row],[Розничная цена KRW]]</f>
        <v>17980</v>
      </c>
      <c r="I104" s="17" t="str">
        <f>IF($H$1="","Введите курс",Таблица656[[#This Row],[Оптовая цена KRW за 1шт]]/$H$1)</f>
        <v>Введите курс</v>
      </c>
      <c r="J104" s="48"/>
      <c r="K104" s="18">
        <f>Таблица656[[#This Row],[Заказ коробок ]]*Таблица656[[#This Row],[Кол-во шт в коробке]]</f>
        <v>0</v>
      </c>
      <c r="L104" s="54">
        <f>Таблица656[[#This Row],[Общее кол-во шт]]*Таблица656[[#This Row],[Оптовая цена KRW за 1шт]]</f>
        <v>0</v>
      </c>
      <c r="M104" s="19" t="str">
        <f>IFERROR(Таблица656[[#This Row],[Общее кол-во шт]]*Таблица656[[#This Row],[Оптовая цена USD за 1шт]],"")</f>
        <v/>
      </c>
      <c r="N104" s="49"/>
    </row>
    <row r="105" spans="1:14" ht="22.5" customHeight="1">
      <c r="A105" s="44" t="s">
        <v>30206</v>
      </c>
      <c r="B105" s="14">
        <v>8809505541863</v>
      </c>
      <c r="C105" s="50" t="s">
        <v>30207</v>
      </c>
      <c r="D105" s="46" t="s">
        <v>30208</v>
      </c>
      <c r="E105" s="16">
        <v>68000</v>
      </c>
      <c r="F105" s="15">
        <v>0.31</v>
      </c>
      <c r="G105" s="47">
        <v>60</v>
      </c>
      <c r="H105" s="55">
        <f>Таблица656[[#This Row],[Коэфициент стоимости]]*Таблица656[[#This Row],[Розничная цена KRW]]</f>
        <v>21080</v>
      </c>
      <c r="I105" s="17" t="str">
        <f>IF($H$1="","Введите курс",Таблица656[[#This Row],[Оптовая цена KRW за 1шт]]/$H$1)</f>
        <v>Введите курс</v>
      </c>
      <c r="J105" s="48"/>
      <c r="K105" s="18">
        <f>Таблица656[[#This Row],[Заказ коробок ]]*Таблица656[[#This Row],[Кол-во шт в коробке]]</f>
        <v>0</v>
      </c>
      <c r="L105" s="54">
        <f>Таблица656[[#This Row],[Общее кол-во шт]]*Таблица656[[#This Row],[Оптовая цена KRW за 1шт]]</f>
        <v>0</v>
      </c>
      <c r="M105" s="19" t="str">
        <f>IFERROR(Таблица656[[#This Row],[Общее кол-во шт]]*Таблица656[[#This Row],[Оптовая цена USD за 1шт]],"")</f>
        <v/>
      </c>
      <c r="N105" s="49"/>
    </row>
    <row r="106" spans="1:14" ht="22.5" customHeight="1">
      <c r="A106" s="44" t="s">
        <v>30209</v>
      </c>
      <c r="B106" s="14">
        <v>8809505541399</v>
      </c>
      <c r="C106" s="50" t="s">
        <v>30210</v>
      </c>
      <c r="D106" s="46" t="s">
        <v>30211</v>
      </c>
      <c r="E106" s="16">
        <v>14800</v>
      </c>
      <c r="F106" s="15">
        <v>0.31</v>
      </c>
      <c r="G106" s="47">
        <v>120</v>
      </c>
      <c r="H106" s="55">
        <f>Таблица656[[#This Row],[Коэфициент стоимости]]*Таблица656[[#This Row],[Розничная цена KRW]]</f>
        <v>4588</v>
      </c>
      <c r="I106" s="17" t="str">
        <f>IF($H$1="","Введите курс",Таблица656[[#This Row],[Оптовая цена KRW за 1шт]]/$H$1)</f>
        <v>Введите курс</v>
      </c>
      <c r="J106" s="48"/>
      <c r="K106" s="18">
        <f>Таблица656[[#This Row],[Заказ коробок ]]*Таблица656[[#This Row],[Кол-во шт в коробке]]</f>
        <v>0</v>
      </c>
      <c r="L106" s="54">
        <f>Таблица656[[#This Row],[Общее кол-во шт]]*Таблица656[[#This Row],[Оптовая цена KRW за 1шт]]</f>
        <v>0</v>
      </c>
      <c r="M106" s="19" t="str">
        <f>IFERROR(Таблица656[[#This Row],[Общее кол-во шт]]*Таблица656[[#This Row],[Оптовая цена USD за 1шт]],"")</f>
        <v/>
      </c>
      <c r="N106" s="49"/>
    </row>
    <row r="107" spans="1:14" ht="22.5" customHeight="1">
      <c r="A107" s="44" t="s">
        <v>30212</v>
      </c>
      <c r="B107" s="14">
        <v>8809505542105</v>
      </c>
      <c r="C107" s="50" t="s">
        <v>30213</v>
      </c>
      <c r="D107" s="46" t="s">
        <v>30214</v>
      </c>
      <c r="E107" s="16">
        <v>24000</v>
      </c>
      <c r="F107" s="15">
        <v>0.31</v>
      </c>
      <c r="G107" s="47">
        <v>80</v>
      </c>
      <c r="H107" s="55">
        <f>Таблица656[[#This Row],[Коэфициент стоимости]]*Таблица656[[#This Row],[Розничная цена KRW]]</f>
        <v>7440</v>
      </c>
      <c r="I107" s="17" t="str">
        <f>IF($H$1="","Введите курс",Таблица656[[#This Row],[Оптовая цена KRW за 1шт]]/$H$1)</f>
        <v>Введите курс</v>
      </c>
      <c r="J107" s="48"/>
      <c r="K107" s="18">
        <f>Таблица656[[#This Row],[Заказ коробок ]]*Таблица656[[#This Row],[Кол-во шт в коробке]]</f>
        <v>0</v>
      </c>
      <c r="L107" s="54">
        <f>Таблица656[[#This Row],[Общее кол-во шт]]*Таблица656[[#This Row],[Оптовая цена KRW за 1шт]]</f>
        <v>0</v>
      </c>
      <c r="M107" s="19" t="str">
        <f>IFERROR(Таблица656[[#This Row],[Общее кол-во шт]]*Таблица656[[#This Row],[Оптовая цена USD за 1шт]],"")</f>
        <v/>
      </c>
      <c r="N107" s="49"/>
    </row>
    <row r="108" spans="1:14" ht="22.5" customHeight="1">
      <c r="A108" s="44" t="s">
        <v>30215</v>
      </c>
      <c r="B108" s="14">
        <v>8809711713559</v>
      </c>
      <c r="C108" s="50" t="s">
        <v>30216</v>
      </c>
      <c r="D108" s="46" t="s">
        <v>30217</v>
      </c>
      <c r="E108" s="16">
        <v>38000</v>
      </c>
      <c r="F108" s="15">
        <v>0.22799999999999998</v>
      </c>
      <c r="G108" s="47">
        <v>40</v>
      </c>
      <c r="H108" s="55">
        <f>Таблица656[[#This Row],[Коэфициент стоимости]]*Таблица656[[#This Row],[Розничная цена KRW]]</f>
        <v>8664</v>
      </c>
      <c r="I108" s="17" t="str">
        <f>IF($H$1="","Введите курс",Таблица656[[#This Row],[Оптовая цена KRW за 1шт]]/$H$1)</f>
        <v>Введите курс</v>
      </c>
      <c r="J108" s="48"/>
      <c r="K108" s="18">
        <f>Таблица656[[#This Row],[Заказ коробок ]]*Таблица656[[#This Row],[Кол-во шт в коробке]]</f>
        <v>0</v>
      </c>
      <c r="L108" s="54">
        <f>Таблица656[[#This Row],[Общее кол-во шт]]*Таблица656[[#This Row],[Оптовая цена KRW за 1шт]]</f>
        <v>0</v>
      </c>
      <c r="M108" s="19" t="str">
        <f>IFERROR(Таблица656[[#This Row],[Общее кол-во шт]]*Таблица656[[#This Row],[Оптовая цена USD за 1шт]],"")</f>
        <v/>
      </c>
      <c r="N108" s="49"/>
    </row>
    <row r="109" spans="1:14" ht="22.5" customHeight="1">
      <c r="A109" s="44" t="s">
        <v>30218</v>
      </c>
      <c r="B109" s="14">
        <v>8809505542150</v>
      </c>
      <c r="C109" s="50" t="s">
        <v>30219</v>
      </c>
      <c r="D109" s="46" t="s">
        <v>30220</v>
      </c>
      <c r="E109" s="16">
        <v>15000</v>
      </c>
      <c r="F109" s="15">
        <v>0.31</v>
      </c>
      <c r="G109" s="47">
        <v>40</v>
      </c>
      <c r="H109" s="55">
        <f>Таблица656[[#This Row],[Коэфициент стоимости]]*Таблица656[[#This Row],[Розничная цена KRW]]</f>
        <v>4650</v>
      </c>
      <c r="I109" s="17" t="str">
        <f>IF($H$1="","Введите курс",Таблица656[[#This Row],[Оптовая цена KRW за 1шт]]/$H$1)</f>
        <v>Введите курс</v>
      </c>
      <c r="J109" s="48"/>
      <c r="K109" s="18">
        <f>Таблица656[[#This Row],[Заказ коробок ]]*Таблица656[[#This Row],[Кол-во шт в коробке]]</f>
        <v>0</v>
      </c>
      <c r="L109" s="54">
        <f>Таблица656[[#This Row],[Общее кол-во шт]]*Таблица656[[#This Row],[Оптовая цена KRW за 1шт]]</f>
        <v>0</v>
      </c>
      <c r="M109" s="19" t="str">
        <f>IFERROR(Таблица656[[#This Row],[Общее кол-во шт]]*Таблица656[[#This Row],[Оптовая цена USD за 1шт]],"")</f>
        <v/>
      </c>
      <c r="N109" s="49"/>
    </row>
    <row r="110" spans="1:14" ht="22.5" customHeight="1">
      <c r="A110" s="44" t="s">
        <v>30221</v>
      </c>
      <c r="B110" s="14">
        <v>8809505541795</v>
      </c>
      <c r="C110" s="50" t="s">
        <v>30222</v>
      </c>
      <c r="D110" s="46" t="s">
        <v>30223</v>
      </c>
      <c r="E110" s="16">
        <v>18000</v>
      </c>
      <c r="F110" s="15">
        <v>0.31</v>
      </c>
      <c r="G110" s="47">
        <v>80</v>
      </c>
      <c r="H110" s="55">
        <f>Таблица656[[#This Row],[Коэфициент стоимости]]*Таблица656[[#This Row],[Розничная цена KRW]]</f>
        <v>5580</v>
      </c>
      <c r="I110" s="17" t="str">
        <f>IF($H$1="","Введите курс",Таблица656[[#This Row],[Оптовая цена KRW за 1шт]]/$H$1)</f>
        <v>Введите курс</v>
      </c>
      <c r="J110" s="48"/>
      <c r="K110" s="18">
        <f>Таблица656[[#This Row],[Заказ коробок ]]*Таблица656[[#This Row],[Кол-во шт в коробке]]</f>
        <v>0</v>
      </c>
      <c r="L110" s="54">
        <f>Таблица656[[#This Row],[Общее кол-во шт]]*Таблица656[[#This Row],[Оптовая цена KRW за 1шт]]</f>
        <v>0</v>
      </c>
      <c r="M110" s="19" t="str">
        <f>IFERROR(Таблица656[[#This Row],[Общее кол-во шт]]*Таблица656[[#This Row],[Оптовая цена USD за 1шт]],"")</f>
        <v/>
      </c>
      <c r="N110" s="49"/>
    </row>
    <row r="111" spans="1:14" s="75" customFormat="1" ht="22.5" customHeight="1">
      <c r="A111" s="44" t="s">
        <v>30224</v>
      </c>
      <c r="B111" s="63"/>
      <c r="C111" s="50" t="s">
        <v>30225</v>
      </c>
      <c r="D111" s="65" t="s">
        <v>30226</v>
      </c>
      <c r="E111" s="66"/>
      <c r="F111" s="67">
        <v>0.31</v>
      </c>
      <c r="G111" s="68"/>
      <c r="H111" s="69">
        <f>Таблица656[[#This Row],[Коэфициент стоимости]]*Таблица656[[#This Row],[Розничная цена KRW]]</f>
        <v>0</v>
      </c>
      <c r="I111" s="70" t="str">
        <f>IF($H$1="","Введите курс",Таблица656[[#This Row],[Оптовая цена KRW за 1шт]]/$H$1)</f>
        <v>Введите курс</v>
      </c>
      <c r="J111" s="71"/>
      <c r="K111" s="72">
        <f>Таблица656[[#This Row],[Заказ коробок ]]*Таблица656[[#This Row],[Кол-во шт в коробке]]</f>
        <v>0</v>
      </c>
      <c r="L111" s="73">
        <f>Таблица656[[#This Row],[Общее кол-во шт]]*Таблица656[[#This Row],[Оптовая цена KRW за 1шт]]</f>
        <v>0</v>
      </c>
      <c r="M111" s="74" t="str">
        <f>IFERROR(Таблица656[[#This Row],[Общее кол-во шт]]*Таблица656[[#This Row],[Оптовая цена USD за 1шт]],"")</f>
        <v/>
      </c>
      <c r="N111" s="252" t="s">
        <v>19258</v>
      </c>
    </row>
    <row r="112" spans="1:14" ht="22.5" customHeight="1">
      <c r="A112" s="44" t="s">
        <v>30227</v>
      </c>
      <c r="B112" s="14">
        <v>8809505541825</v>
      </c>
      <c r="C112" s="50" t="s">
        <v>30228</v>
      </c>
      <c r="D112" s="46" t="s">
        <v>30229</v>
      </c>
      <c r="E112" s="16">
        <v>76000</v>
      </c>
      <c r="F112" s="15">
        <v>0.24</v>
      </c>
      <c r="G112" s="47">
        <v>20</v>
      </c>
      <c r="H112" s="55">
        <f>Таблица656[[#This Row],[Коэфициент стоимости]]*Таблица656[[#This Row],[Розничная цена KRW]]</f>
        <v>18240</v>
      </c>
      <c r="I112" s="17" t="str">
        <f>IF($H$1="","Введите курс",Таблица656[[#This Row],[Оптовая цена KRW за 1шт]]/$H$1)</f>
        <v>Введите курс</v>
      </c>
      <c r="J112" s="48"/>
      <c r="K112" s="18">
        <f>Таблица656[[#This Row],[Заказ коробок ]]*Таблица656[[#This Row],[Кол-во шт в коробке]]</f>
        <v>0</v>
      </c>
      <c r="L112" s="54">
        <f>Таблица656[[#This Row],[Общее кол-во шт]]*Таблица656[[#This Row],[Оптовая цена KRW за 1шт]]</f>
        <v>0</v>
      </c>
      <c r="M112" s="19" t="str">
        <f>IFERROR(Таблица656[[#This Row],[Общее кол-во шт]]*Таблица656[[#This Row],[Оптовая цена USD за 1шт]],"")</f>
        <v/>
      </c>
      <c r="N112" s="49"/>
    </row>
    <row r="113" spans="1:14" ht="22.5" customHeight="1">
      <c r="A113" s="44" t="s">
        <v>30230</v>
      </c>
      <c r="B113" s="14">
        <v>8809505542624</v>
      </c>
      <c r="C113" s="50" t="s">
        <v>30231</v>
      </c>
      <c r="D113" s="46" t="s">
        <v>30232</v>
      </c>
      <c r="E113" s="16">
        <v>28000</v>
      </c>
      <c r="F113" s="15">
        <v>0.21099999999999999</v>
      </c>
      <c r="G113" s="47">
        <v>72</v>
      </c>
      <c r="H113" s="55">
        <f>Таблица656[[#This Row],[Коэфициент стоимости]]*Таблица656[[#This Row],[Розничная цена KRW]]</f>
        <v>5908</v>
      </c>
      <c r="I113" s="17" t="str">
        <f>IF($H$1="","Введите курс",Таблица656[[#This Row],[Оптовая цена KRW за 1шт]]/$H$1)</f>
        <v>Введите курс</v>
      </c>
      <c r="J113" s="48"/>
      <c r="K113" s="18">
        <f>Таблица656[[#This Row],[Заказ коробок ]]*Таблица656[[#This Row],[Кол-во шт в коробке]]</f>
        <v>0</v>
      </c>
      <c r="L113" s="54">
        <f>Таблица656[[#This Row],[Общее кол-во шт]]*Таблица656[[#This Row],[Оптовая цена KRW за 1шт]]</f>
        <v>0</v>
      </c>
      <c r="M113" s="19" t="str">
        <f>IFERROR(Таблица656[[#This Row],[Общее кол-во шт]]*Таблица656[[#This Row],[Оптовая цена USD за 1шт]],"")</f>
        <v/>
      </c>
      <c r="N113" s="49"/>
    </row>
    <row r="114" spans="1:14" ht="22.5" customHeight="1">
      <c r="A114" s="44" t="s">
        <v>30233</v>
      </c>
      <c r="B114" s="14">
        <v>8809505541856</v>
      </c>
      <c r="C114" s="50" t="s">
        <v>30234</v>
      </c>
      <c r="D114" s="46" t="s">
        <v>30235</v>
      </c>
      <c r="E114" s="16">
        <v>58000</v>
      </c>
      <c r="F114" s="15">
        <v>0.31</v>
      </c>
      <c r="G114" s="47">
        <v>60</v>
      </c>
      <c r="H114" s="55">
        <f>Таблица656[[#This Row],[Коэфициент стоимости]]*Таблица656[[#This Row],[Розничная цена KRW]]</f>
        <v>17980</v>
      </c>
      <c r="I114" s="17" t="str">
        <f>IF($H$1="","Введите курс",Таблица656[[#This Row],[Оптовая цена KRW за 1шт]]/$H$1)</f>
        <v>Введите курс</v>
      </c>
      <c r="J114" s="48"/>
      <c r="K114" s="18">
        <f>Таблица656[[#This Row],[Заказ коробок ]]*Таблица656[[#This Row],[Кол-во шт в коробке]]</f>
        <v>0</v>
      </c>
      <c r="L114" s="54">
        <f>Таблица656[[#This Row],[Общее кол-во шт]]*Таблица656[[#This Row],[Оптовая цена KRW за 1шт]]</f>
        <v>0</v>
      </c>
      <c r="M114" s="19" t="str">
        <f>IFERROR(Таблица656[[#This Row],[Общее кол-во шт]]*Таблица656[[#This Row],[Оптовая цена USD за 1шт]],"")</f>
        <v/>
      </c>
      <c r="N114" s="49"/>
    </row>
    <row r="115" spans="1:14" ht="22.5" customHeight="1">
      <c r="A115" s="44" t="s">
        <v>30236</v>
      </c>
      <c r="B115" s="14">
        <v>8809505542990</v>
      </c>
      <c r="C115" s="50" t="s">
        <v>30237</v>
      </c>
      <c r="D115" s="46" t="s">
        <v>30238</v>
      </c>
      <c r="E115" s="16">
        <v>28000</v>
      </c>
      <c r="F115" s="15">
        <v>0.31</v>
      </c>
      <c r="G115" s="47">
        <v>240</v>
      </c>
      <c r="H115" s="55">
        <f>Таблица656[[#This Row],[Коэфициент стоимости]]*Таблица656[[#This Row],[Розничная цена KRW]]</f>
        <v>8680</v>
      </c>
      <c r="I115" s="17" t="str">
        <f>IF($H$1="","Введите курс",Таблица656[[#This Row],[Оптовая цена KRW за 1шт]]/$H$1)</f>
        <v>Введите курс</v>
      </c>
      <c r="J115" s="48"/>
      <c r="K115" s="18">
        <f>Таблица656[[#This Row],[Заказ коробок ]]*Таблица656[[#This Row],[Кол-во шт в коробке]]</f>
        <v>0</v>
      </c>
      <c r="L115" s="54">
        <f>Таблица656[[#This Row],[Общее кол-во шт]]*Таблица656[[#This Row],[Оптовая цена KRW за 1шт]]</f>
        <v>0</v>
      </c>
      <c r="M115" s="19" t="str">
        <f>IFERROR(Таблица656[[#This Row],[Общее кол-во шт]]*Таблица656[[#This Row],[Оптовая цена USD за 1шт]],"")</f>
        <v/>
      </c>
      <c r="N115" s="49"/>
    </row>
    <row r="116" spans="1:14" ht="22.5" customHeight="1">
      <c r="A116" s="44" t="s">
        <v>30239</v>
      </c>
      <c r="B116" s="14">
        <v>8809505543478</v>
      </c>
      <c r="C116" s="50" t="s">
        <v>30240</v>
      </c>
      <c r="D116" s="46" t="s">
        <v>30241</v>
      </c>
      <c r="E116" s="16">
        <v>20000</v>
      </c>
      <c r="F116" s="15">
        <v>0.31</v>
      </c>
      <c r="G116" s="47">
        <v>600</v>
      </c>
      <c r="H116" s="55">
        <f>Таблица656[[#This Row],[Коэфициент стоимости]]*Таблица656[[#This Row],[Розничная цена KRW]]</f>
        <v>6200</v>
      </c>
      <c r="I116" s="17" t="str">
        <f>IF($H$1="","Введите курс",Таблица656[[#This Row],[Оптовая цена KRW за 1шт]]/$H$1)</f>
        <v>Введите курс</v>
      </c>
      <c r="J116" s="48"/>
      <c r="K116" s="18">
        <f>Таблица656[[#This Row],[Заказ коробок ]]*Таблица656[[#This Row],[Кол-во шт в коробке]]</f>
        <v>0</v>
      </c>
      <c r="L116" s="54">
        <f>Таблица656[[#This Row],[Общее кол-во шт]]*Таблица656[[#This Row],[Оптовая цена KRW за 1шт]]</f>
        <v>0</v>
      </c>
      <c r="M116" s="19" t="str">
        <f>IFERROR(Таблица656[[#This Row],[Общее кол-во шт]]*Таблица656[[#This Row],[Оптовая цена USD за 1шт]],"")</f>
        <v/>
      </c>
      <c r="N116" s="49"/>
    </row>
    <row r="117" spans="1:14" ht="22.5" customHeight="1">
      <c r="A117" s="44" t="s">
        <v>30242</v>
      </c>
      <c r="B117" s="14">
        <v>8809505543508</v>
      </c>
      <c r="C117" s="50" t="s">
        <v>30243</v>
      </c>
      <c r="D117" s="46" t="s">
        <v>30244</v>
      </c>
      <c r="E117" s="16">
        <v>18000</v>
      </c>
      <c r="F117" s="15">
        <v>0.31</v>
      </c>
      <c r="G117" s="47">
        <v>200</v>
      </c>
      <c r="H117" s="55">
        <f>Таблица656[[#This Row],[Коэфициент стоимости]]*Таблица656[[#This Row],[Розничная цена KRW]]</f>
        <v>5580</v>
      </c>
      <c r="I117" s="17" t="str">
        <f>IF($H$1="","Введите курс",Таблица656[[#This Row],[Оптовая цена KRW за 1шт]]/$H$1)</f>
        <v>Введите курс</v>
      </c>
      <c r="J117" s="48"/>
      <c r="K117" s="18">
        <f>Таблица656[[#This Row],[Заказ коробок ]]*Таблица656[[#This Row],[Кол-во шт в коробке]]</f>
        <v>0</v>
      </c>
      <c r="L117" s="54">
        <f>Таблица656[[#This Row],[Общее кол-во шт]]*Таблица656[[#This Row],[Оптовая цена KRW за 1шт]]</f>
        <v>0</v>
      </c>
      <c r="M117" s="19" t="str">
        <f>IFERROR(Таблица656[[#This Row],[Общее кол-во шт]]*Таблица656[[#This Row],[Оптовая цена USD за 1шт]],"")</f>
        <v/>
      </c>
      <c r="N117" s="49"/>
    </row>
    <row r="118" spans="1:14" ht="22.5" customHeight="1">
      <c r="A118" s="44" t="s">
        <v>30245</v>
      </c>
      <c r="B118" s="255">
        <v>8809794733284</v>
      </c>
      <c r="C118" s="50" t="s">
        <v>30246</v>
      </c>
      <c r="D118" s="46" t="s">
        <v>30247</v>
      </c>
      <c r="E118" s="16">
        <v>24000</v>
      </c>
      <c r="F118" s="15">
        <v>0.248</v>
      </c>
      <c r="G118" s="47">
        <v>20</v>
      </c>
      <c r="H118" s="55">
        <f>Таблица656[[#This Row],[Коэфициент стоимости]]*Таблица656[[#This Row],[Розничная цена KRW]]</f>
        <v>5952</v>
      </c>
      <c r="I118" s="17" t="str">
        <f>IF($H$1="","Введите курс",Таблица656[[#This Row],[Оптовая цена KRW за 1шт]]/$H$1)</f>
        <v>Введите курс</v>
      </c>
      <c r="J118" s="48"/>
      <c r="K118" s="18">
        <f>Таблица656[[#This Row],[Заказ коробок ]]*Таблица656[[#This Row],[Кол-во шт в коробке]]</f>
        <v>0</v>
      </c>
      <c r="L118" s="54">
        <f>Таблица656[[#This Row],[Общее кол-во шт]]*Таблица656[[#This Row],[Оптовая цена KRW за 1шт]]</f>
        <v>0</v>
      </c>
      <c r="M118" s="19" t="str">
        <f>IFERROR(Таблица656[[#This Row],[Общее кол-во шт]]*Таблица656[[#This Row],[Оптовая цена USD за 1шт]],"")</f>
        <v/>
      </c>
      <c r="N118" s="49"/>
    </row>
    <row r="119" spans="1:14" ht="22.5" customHeight="1">
      <c r="A119" s="44" t="s">
        <v>30248</v>
      </c>
      <c r="B119" s="14">
        <v>8809505544345</v>
      </c>
      <c r="C119" s="50" t="s">
        <v>30249</v>
      </c>
      <c r="D119" s="46" t="s">
        <v>30250</v>
      </c>
      <c r="E119" s="16">
        <v>14800</v>
      </c>
      <c r="F119" s="15">
        <v>0.20899999999999999</v>
      </c>
      <c r="G119" s="47">
        <v>60</v>
      </c>
      <c r="H119" s="55">
        <f>Таблица656[[#This Row],[Коэфициент стоимости]]*Таблица656[[#This Row],[Розничная цена KRW]]</f>
        <v>3093.2</v>
      </c>
      <c r="I119" s="17" t="str">
        <f>IF($H$1="","Введите курс",Таблица656[[#This Row],[Оптовая цена KRW за 1шт]]/$H$1)</f>
        <v>Введите курс</v>
      </c>
      <c r="J119" s="48"/>
      <c r="K119" s="18">
        <f>Таблица656[[#This Row],[Заказ коробок ]]*Таблица656[[#This Row],[Кол-во шт в коробке]]</f>
        <v>0</v>
      </c>
      <c r="L119" s="54">
        <f>Таблица656[[#This Row],[Общее кол-во шт]]*Таблица656[[#This Row],[Оптовая цена KRW за 1шт]]</f>
        <v>0</v>
      </c>
      <c r="M119" s="19" t="str">
        <f>IFERROR(Таблица656[[#This Row],[Общее кол-во шт]]*Таблица656[[#This Row],[Оптовая цена USD за 1шт]],"")</f>
        <v/>
      </c>
      <c r="N119" s="49"/>
    </row>
    <row r="120" spans="1:14" ht="22.5" customHeight="1">
      <c r="A120" s="44" t="s">
        <v>30251</v>
      </c>
      <c r="B120" s="14">
        <v>8809505544659</v>
      </c>
      <c r="C120" s="50" t="s">
        <v>30252</v>
      </c>
      <c r="D120" s="115" t="s">
        <v>30253</v>
      </c>
      <c r="E120" s="16">
        <v>19800</v>
      </c>
      <c r="F120" s="15">
        <v>0.31</v>
      </c>
      <c r="G120" s="47">
        <v>300</v>
      </c>
      <c r="H120" s="55">
        <f>Таблица656[[#This Row],[Коэфициент стоимости]]*Таблица656[[#This Row],[Розничная цена KRW]]</f>
        <v>6138</v>
      </c>
      <c r="I120" s="17" t="str">
        <f>IF($H$1="","Введите курс",Таблица656[[#This Row],[Оптовая цена KRW за 1шт]]/$H$1)</f>
        <v>Введите курс</v>
      </c>
      <c r="J120" s="48"/>
      <c r="K120" s="18">
        <f>Таблица656[[#This Row],[Заказ коробок ]]*Таблица656[[#This Row],[Кол-во шт в коробке]]</f>
        <v>0</v>
      </c>
      <c r="L120" s="54">
        <f>Таблица656[[#This Row],[Общее кол-во шт]]*Таблица656[[#This Row],[Оптовая цена KRW за 1шт]]</f>
        <v>0</v>
      </c>
      <c r="M120" s="19" t="str">
        <f>IFERROR(Таблица656[[#This Row],[Общее кол-во шт]]*Таблица656[[#This Row],[Оптовая цена USD за 1шт]],"")</f>
        <v/>
      </c>
      <c r="N120" s="49"/>
    </row>
    <row r="121" spans="1:14" ht="22.5" customHeight="1">
      <c r="A121" s="44" t="s">
        <v>30254</v>
      </c>
      <c r="B121" s="14">
        <v>8809505545069</v>
      </c>
      <c r="C121" s="50" t="s">
        <v>30255</v>
      </c>
      <c r="D121" s="115" t="s">
        <v>30256</v>
      </c>
      <c r="E121" s="16">
        <v>38000</v>
      </c>
      <c r="F121" s="15">
        <v>0.435</v>
      </c>
      <c r="G121" s="47">
        <v>10</v>
      </c>
      <c r="H121" s="55">
        <f>Таблица656[[#This Row],[Коэфициент стоимости]]*Таблица656[[#This Row],[Розничная цена KRW]]</f>
        <v>16530</v>
      </c>
      <c r="I121" s="17" t="str">
        <f>IF($H$1="","Введите курс",Таблица656[[#This Row],[Оптовая цена KRW за 1шт]]/$H$1)</f>
        <v>Введите курс</v>
      </c>
      <c r="J121" s="48"/>
      <c r="K121" s="18">
        <f>Таблица656[[#This Row],[Заказ коробок ]]*Таблица656[[#This Row],[Кол-во шт в коробке]]</f>
        <v>0</v>
      </c>
      <c r="L121" s="54">
        <f>Таблица656[[#This Row],[Общее кол-во шт]]*Таблица656[[#This Row],[Оптовая цена KRW за 1шт]]</f>
        <v>0</v>
      </c>
      <c r="M121" s="19" t="str">
        <f>IFERROR(Таблица656[[#This Row],[Общее кол-во шт]]*Таблица656[[#This Row],[Оптовая цена USD за 1шт]],"")</f>
        <v/>
      </c>
      <c r="N121" s="49"/>
    </row>
    <row r="122" spans="1:14" ht="22.5" customHeight="1">
      <c r="A122" s="44" t="s">
        <v>30257</v>
      </c>
      <c r="B122" s="14">
        <v>8809505543799</v>
      </c>
      <c r="C122" s="50" t="s">
        <v>30258</v>
      </c>
      <c r="D122" s="115" t="s">
        <v>30259</v>
      </c>
      <c r="E122" s="16">
        <v>98000</v>
      </c>
      <c r="F122" s="15">
        <v>0.222</v>
      </c>
      <c r="G122" s="47">
        <v>30</v>
      </c>
      <c r="H122" s="55">
        <f>Таблица656[[#This Row],[Коэфициент стоимости]]*Таблица656[[#This Row],[Розничная цена KRW]]</f>
        <v>21756</v>
      </c>
      <c r="I122" s="17" t="str">
        <f>IF($H$1="","Введите курс",Таблица656[[#This Row],[Оптовая цена KRW за 1шт]]/$H$1)</f>
        <v>Введите курс</v>
      </c>
      <c r="J122" s="48"/>
      <c r="K122" s="18">
        <f>Таблица656[[#This Row],[Заказ коробок ]]*Таблица656[[#This Row],[Кол-во шт в коробке]]</f>
        <v>0</v>
      </c>
      <c r="L122" s="54">
        <f>Таблица656[[#This Row],[Общее кол-во шт]]*Таблица656[[#This Row],[Оптовая цена KRW за 1шт]]</f>
        <v>0</v>
      </c>
      <c r="M122" s="19" t="str">
        <f>IFERROR(Таблица656[[#This Row],[Общее кол-во шт]]*Таблица656[[#This Row],[Оптовая цена USD за 1шт]],"")</f>
        <v/>
      </c>
      <c r="N122" s="49"/>
    </row>
    <row r="123" spans="1:14" ht="22.5" customHeight="1">
      <c r="A123" s="44" t="s">
        <v>30260</v>
      </c>
      <c r="B123" s="14">
        <v>8809505543799</v>
      </c>
      <c r="C123" s="50" t="s">
        <v>30261</v>
      </c>
      <c r="D123" s="115" t="s">
        <v>30262</v>
      </c>
      <c r="E123" s="16">
        <v>98000</v>
      </c>
      <c r="F123" s="15">
        <v>0.222</v>
      </c>
      <c r="G123" s="47">
        <v>30</v>
      </c>
      <c r="H123" s="55">
        <f>Таблица656[[#This Row],[Коэфициент стоимости]]*Таблица656[[#This Row],[Розничная цена KRW]]</f>
        <v>21756</v>
      </c>
      <c r="I123" s="17" t="str">
        <f>IF($H$1="","Введите курс",Таблица656[[#This Row],[Оптовая цена KRW за 1шт]]/$H$1)</f>
        <v>Введите курс</v>
      </c>
      <c r="J123" s="48"/>
      <c r="K123" s="18">
        <f>Таблица656[[#This Row],[Заказ коробок ]]*Таблица656[[#This Row],[Кол-во шт в коробке]]</f>
        <v>0</v>
      </c>
      <c r="L123" s="54">
        <f>Таблица656[[#This Row],[Общее кол-во шт]]*Таблица656[[#This Row],[Оптовая цена KRW за 1шт]]</f>
        <v>0</v>
      </c>
      <c r="M123" s="19" t="str">
        <f>IFERROR(Таблица656[[#This Row],[Общее кол-во шт]]*Таблица656[[#This Row],[Оптовая цена USD за 1шт]],"")</f>
        <v/>
      </c>
      <c r="N123" s="49"/>
    </row>
    <row r="124" spans="1:14" ht="22.5" customHeight="1">
      <c r="A124" s="44" t="s">
        <v>30263</v>
      </c>
      <c r="B124" s="14">
        <v>8809505545601</v>
      </c>
      <c r="C124" s="50" t="s">
        <v>30264</v>
      </c>
      <c r="D124" s="46" t="s">
        <v>30265</v>
      </c>
      <c r="E124" s="16">
        <v>29800</v>
      </c>
      <c r="F124" s="15">
        <v>0.31</v>
      </c>
      <c r="G124" s="47">
        <v>40</v>
      </c>
      <c r="H124" s="55">
        <f>Таблица656[[#This Row],[Коэфициент стоимости]]*Таблица656[[#This Row],[Розничная цена KRW]]</f>
        <v>9238</v>
      </c>
      <c r="I124" s="17" t="str">
        <f>IF($H$1="","Введите курс",Таблица656[[#This Row],[Оптовая цена KRW за 1шт]]/$H$1)</f>
        <v>Введите курс</v>
      </c>
      <c r="J124" s="48"/>
      <c r="K124" s="18">
        <f>Таблица656[[#This Row],[Заказ коробок ]]*Таблица656[[#This Row],[Кол-во шт в коробке]]</f>
        <v>0</v>
      </c>
      <c r="L124" s="54">
        <f>Таблица656[[#This Row],[Общее кол-во шт]]*Таблица656[[#This Row],[Оптовая цена KRW за 1шт]]</f>
        <v>0</v>
      </c>
      <c r="M124" s="19" t="str">
        <f>IFERROR(Таблица656[[#This Row],[Общее кол-во шт]]*Таблица656[[#This Row],[Оптовая цена USD за 1шт]],"")</f>
        <v/>
      </c>
      <c r="N124" s="49"/>
    </row>
    <row r="125" spans="1:14" ht="22.5" customHeight="1">
      <c r="A125" s="44" t="s">
        <v>30266</v>
      </c>
      <c r="B125" s="14">
        <v>8809505547193</v>
      </c>
      <c r="C125" s="50" t="s">
        <v>30267</v>
      </c>
      <c r="D125" s="46" t="s">
        <v>30268</v>
      </c>
      <c r="E125" s="16">
        <v>48000</v>
      </c>
      <c r="F125" s="15">
        <v>0.31</v>
      </c>
      <c r="G125" s="47">
        <v>120</v>
      </c>
      <c r="H125" s="55">
        <f>Таблица656[[#This Row],[Коэфициент стоимости]]*Таблица656[[#This Row],[Розничная цена KRW]]</f>
        <v>14880</v>
      </c>
      <c r="I125" s="17" t="str">
        <f>IF($H$1="","Введите курс",Таблица656[[#This Row],[Оптовая цена KRW за 1шт]]/$H$1)</f>
        <v>Введите курс</v>
      </c>
      <c r="J125" s="48"/>
      <c r="K125" s="18">
        <f>Таблица656[[#This Row],[Заказ коробок ]]*Таблица656[[#This Row],[Кол-во шт в коробке]]</f>
        <v>0</v>
      </c>
      <c r="L125" s="54">
        <f>Таблица656[[#This Row],[Общее кол-во шт]]*Таблица656[[#This Row],[Оптовая цена KRW за 1шт]]</f>
        <v>0</v>
      </c>
      <c r="M125" s="19" t="str">
        <f>IFERROR(Таблица656[[#This Row],[Общее кол-во шт]]*Таблица656[[#This Row],[Оптовая цена USD за 1шт]],"")</f>
        <v/>
      </c>
      <c r="N125" s="49"/>
    </row>
    <row r="126" spans="1:14" ht="22.5" customHeight="1">
      <c r="A126" s="44" t="s">
        <v>30269</v>
      </c>
      <c r="B126" s="14">
        <v>8809505547209</v>
      </c>
      <c r="C126" s="50" t="s">
        <v>30270</v>
      </c>
      <c r="D126" s="46" t="s">
        <v>30271</v>
      </c>
      <c r="E126" s="16">
        <v>48000</v>
      </c>
      <c r="F126" s="15">
        <v>0.31</v>
      </c>
      <c r="G126" s="47">
        <v>120</v>
      </c>
      <c r="H126" s="55">
        <f>Таблица656[[#This Row],[Коэфициент стоимости]]*Таблица656[[#This Row],[Розничная цена KRW]]</f>
        <v>14880</v>
      </c>
      <c r="I126" s="17" t="str">
        <f>IF($H$1="","Введите курс",Таблица656[[#This Row],[Оптовая цена KRW за 1шт]]/$H$1)</f>
        <v>Введите курс</v>
      </c>
      <c r="J126" s="48"/>
      <c r="K126" s="18">
        <f>Таблица656[[#This Row],[Заказ коробок ]]*Таблица656[[#This Row],[Кол-во шт в коробке]]</f>
        <v>0</v>
      </c>
      <c r="L126" s="54">
        <f>Таблица656[[#This Row],[Общее кол-во шт]]*Таблица656[[#This Row],[Оптовая цена KRW за 1шт]]</f>
        <v>0</v>
      </c>
      <c r="M126" s="19" t="str">
        <f>IFERROR(Таблица656[[#This Row],[Общее кол-во шт]]*Таблица656[[#This Row],[Оптовая цена USD за 1шт]],"")</f>
        <v/>
      </c>
      <c r="N126" s="49"/>
    </row>
    <row r="127" spans="1:14" ht="22.5" customHeight="1">
      <c r="A127" s="44" t="s">
        <v>30272</v>
      </c>
      <c r="B127" s="14">
        <v>8809505542228</v>
      </c>
      <c r="C127" s="50" t="s">
        <v>30273</v>
      </c>
      <c r="D127" s="46" t="s">
        <v>30274</v>
      </c>
      <c r="E127" s="16">
        <v>106000</v>
      </c>
      <c r="F127" s="15">
        <v>0.31</v>
      </c>
      <c r="G127" s="47">
        <v>20</v>
      </c>
      <c r="H127" s="55">
        <f>Таблица656[[#This Row],[Коэфициент стоимости]]*Таблица656[[#This Row],[Розничная цена KRW]]</f>
        <v>32860</v>
      </c>
      <c r="I127" s="17" t="str">
        <f>IF($H$1="","Введите курс",Таблица656[[#This Row],[Оптовая цена KRW за 1шт]]/$H$1)</f>
        <v>Введите курс</v>
      </c>
      <c r="J127" s="48"/>
      <c r="K127" s="18">
        <f>Таблица656[[#This Row],[Заказ коробок ]]*Таблица656[[#This Row],[Кол-во шт в коробке]]</f>
        <v>0</v>
      </c>
      <c r="L127" s="54">
        <f>Таблица656[[#This Row],[Общее кол-во шт]]*Таблица656[[#This Row],[Оптовая цена KRW за 1шт]]</f>
        <v>0</v>
      </c>
      <c r="M127" s="19" t="str">
        <f>IFERROR(Таблица656[[#This Row],[Общее кол-во шт]]*Таблица656[[#This Row],[Оптовая цена USD за 1шт]],"")</f>
        <v/>
      </c>
      <c r="N127" s="49"/>
    </row>
    <row r="128" spans="1:14" ht="22.5" customHeight="1">
      <c r="A128" s="44" t="s">
        <v>30275</v>
      </c>
      <c r="B128" s="14">
        <v>8809505540521</v>
      </c>
      <c r="C128" s="50" t="s">
        <v>30276</v>
      </c>
      <c r="D128" s="46" t="s">
        <v>30277</v>
      </c>
      <c r="E128" s="16">
        <v>4000</v>
      </c>
      <c r="F128" s="15">
        <v>0.31</v>
      </c>
      <c r="G128" s="47">
        <v>160</v>
      </c>
      <c r="H128" s="55">
        <f>Таблица656[[#This Row],[Коэфициент стоимости]]*Таблица656[[#This Row],[Розничная цена KRW]]</f>
        <v>1240</v>
      </c>
      <c r="I128" s="17" t="str">
        <f>IF($H$1="","Введите курс",Таблица656[[#This Row],[Оптовая цена KRW за 1шт]]/$H$1)</f>
        <v>Введите курс</v>
      </c>
      <c r="J128" s="48"/>
      <c r="K128" s="18">
        <f>Таблица656[[#This Row],[Заказ коробок ]]*Таблица656[[#This Row],[Кол-во шт в коробке]]</f>
        <v>0</v>
      </c>
      <c r="L128" s="54">
        <f>Таблица656[[#This Row],[Общее кол-во шт]]*Таблица656[[#This Row],[Оптовая цена KRW за 1шт]]</f>
        <v>0</v>
      </c>
      <c r="M128" s="19" t="str">
        <f>IFERROR(Таблица656[[#This Row],[Общее кол-во шт]]*Таблица656[[#This Row],[Оптовая цена USD за 1шт]],"")</f>
        <v/>
      </c>
      <c r="N128" s="49"/>
    </row>
    <row r="129" spans="1:14" ht="22.5" customHeight="1">
      <c r="A129" s="44" t="s">
        <v>30278</v>
      </c>
      <c r="B129" s="14">
        <v>8809505540286</v>
      </c>
      <c r="C129" s="50" t="s">
        <v>30279</v>
      </c>
      <c r="D129" s="46" t="s">
        <v>30280</v>
      </c>
      <c r="E129" s="16">
        <v>48000</v>
      </c>
      <c r="F129" s="15">
        <v>0.31</v>
      </c>
      <c r="G129" s="47">
        <v>60</v>
      </c>
      <c r="H129" s="55">
        <f>Таблица656[[#This Row],[Коэфициент стоимости]]*Таблица656[[#This Row],[Розничная цена KRW]]</f>
        <v>14880</v>
      </c>
      <c r="I129" s="17" t="str">
        <f>IF($H$1="","Введите курс",Таблица656[[#This Row],[Оптовая цена KRW за 1шт]]/$H$1)</f>
        <v>Введите курс</v>
      </c>
      <c r="J129" s="48"/>
      <c r="K129" s="18">
        <f>Таблица656[[#This Row],[Заказ коробок ]]*Таблица656[[#This Row],[Кол-во шт в коробке]]</f>
        <v>0</v>
      </c>
      <c r="L129" s="54">
        <f>Таблица656[[#This Row],[Общее кол-во шт]]*Таблица656[[#This Row],[Оптовая цена KRW за 1шт]]</f>
        <v>0</v>
      </c>
      <c r="M129" s="19" t="str">
        <f>IFERROR(Таблица656[[#This Row],[Общее кол-во шт]]*Таблица656[[#This Row],[Оптовая цена USD за 1шт]],"")</f>
        <v/>
      </c>
      <c r="N129" s="49"/>
    </row>
    <row r="130" spans="1:14" ht="22.5" customHeight="1">
      <c r="A130" s="44" t="s">
        <v>30281</v>
      </c>
      <c r="B130" s="14">
        <v>8809505540507</v>
      </c>
      <c r="C130" s="50" t="s">
        <v>30282</v>
      </c>
      <c r="D130" s="46" t="s">
        <v>30283</v>
      </c>
      <c r="E130" s="16">
        <v>58000</v>
      </c>
      <c r="F130" s="15">
        <v>0.31</v>
      </c>
      <c r="G130" s="47">
        <v>60</v>
      </c>
      <c r="H130" s="55">
        <f>Таблица656[[#This Row],[Коэфициент стоимости]]*Таблица656[[#This Row],[Розничная цена KRW]]</f>
        <v>17980</v>
      </c>
      <c r="I130" s="17" t="str">
        <f>IF($H$1="","Введите курс",Таблица656[[#This Row],[Оптовая цена KRW за 1шт]]/$H$1)</f>
        <v>Введите курс</v>
      </c>
      <c r="J130" s="48"/>
      <c r="K130" s="18">
        <f>Таблица656[[#This Row],[Заказ коробок ]]*Таблица656[[#This Row],[Кол-во шт в коробке]]</f>
        <v>0</v>
      </c>
      <c r="L130" s="54">
        <f>Таблица656[[#This Row],[Общее кол-во шт]]*Таблица656[[#This Row],[Оптовая цена KRW за 1шт]]</f>
        <v>0</v>
      </c>
      <c r="M130" s="19" t="str">
        <f>IFERROR(Таблица656[[#This Row],[Общее кол-во шт]]*Таблица656[[#This Row],[Оптовая цена USD за 1шт]],"")</f>
        <v/>
      </c>
      <c r="N130" s="49"/>
    </row>
    <row r="131" spans="1:14" ht="22.5" customHeight="1">
      <c r="A131" s="44" t="s">
        <v>30284</v>
      </c>
      <c r="B131" s="14">
        <v>8809505540293</v>
      </c>
      <c r="C131" s="50" t="s">
        <v>30285</v>
      </c>
      <c r="D131" s="46" t="s">
        <v>30286</v>
      </c>
      <c r="E131" s="16">
        <v>58000</v>
      </c>
      <c r="F131" s="15">
        <v>0.31</v>
      </c>
      <c r="G131" s="47">
        <v>60</v>
      </c>
      <c r="H131" s="55">
        <f>Таблица656[[#This Row],[Коэфициент стоимости]]*Таблица656[[#This Row],[Розничная цена KRW]]</f>
        <v>17980</v>
      </c>
      <c r="I131" s="17" t="str">
        <f>IF($H$1="","Введите курс",Таблица656[[#This Row],[Оптовая цена KRW за 1шт]]/$H$1)</f>
        <v>Введите курс</v>
      </c>
      <c r="J131" s="48"/>
      <c r="K131" s="18">
        <f>Таблица656[[#This Row],[Заказ коробок ]]*Таблица656[[#This Row],[Кол-во шт в коробке]]</f>
        <v>0</v>
      </c>
      <c r="L131" s="54">
        <f>Таблица656[[#This Row],[Общее кол-во шт]]*Таблица656[[#This Row],[Оптовая цена KRW за 1шт]]</f>
        <v>0</v>
      </c>
      <c r="M131" s="19" t="str">
        <f>IFERROR(Таблица656[[#This Row],[Общее кол-во шт]]*Таблица656[[#This Row],[Оптовая цена USD за 1шт]],"")</f>
        <v/>
      </c>
      <c r="N131" s="49"/>
    </row>
    <row r="132" spans="1:14" ht="22.5" customHeight="1">
      <c r="A132" s="44" t="s">
        <v>30287</v>
      </c>
      <c r="B132" s="14">
        <v>8809505540163</v>
      </c>
      <c r="C132" s="50" t="s">
        <v>30288</v>
      </c>
      <c r="D132" s="46" t="s">
        <v>30289</v>
      </c>
      <c r="E132" s="16">
        <v>68000</v>
      </c>
      <c r="F132" s="15">
        <v>0.31</v>
      </c>
      <c r="G132" s="47">
        <v>60</v>
      </c>
      <c r="H132" s="55">
        <f>Таблица656[[#This Row],[Коэфициент стоимости]]*Таблица656[[#This Row],[Розничная цена KRW]]</f>
        <v>21080</v>
      </c>
      <c r="I132" s="17" t="str">
        <f>IF($H$1="","Введите курс",Таблица656[[#This Row],[Оптовая цена KRW за 1шт]]/$H$1)</f>
        <v>Введите курс</v>
      </c>
      <c r="J132" s="48"/>
      <c r="K132" s="18">
        <f>Таблица656[[#This Row],[Заказ коробок ]]*Таблица656[[#This Row],[Кол-во шт в коробке]]</f>
        <v>0</v>
      </c>
      <c r="L132" s="54">
        <f>Таблица656[[#This Row],[Общее кол-во шт]]*Таблица656[[#This Row],[Оптовая цена KRW за 1шт]]</f>
        <v>0</v>
      </c>
      <c r="M132" s="19" t="str">
        <f>IFERROR(Таблица656[[#This Row],[Общее кол-во шт]]*Таблица656[[#This Row],[Оптовая цена USD за 1шт]],"")</f>
        <v/>
      </c>
      <c r="N132" s="49"/>
    </row>
    <row r="133" spans="1:14" ht="22.5" customHeight="1">
      <c r="A133" s="44" t="s">
        <v>30290</v>
      </c>
      <c r="B133" s="14">
        <v>8809505540309</v>
      </c>
      <c r="C133" s="50" t="s">
        <v>30291</v>
      </c>
      <c r="D133" s="46" t="s">
        <v>30292</v>
      </c>
      <c r="E133" s="16">
        <v>68000</v>
      </c>
      <c r="F133" s="15">
        <v>0.31</v>
      </c>
      <c r="G133" s="47">
        <v>60</v>
      </c>
      <c r="H133" s="55">
        <f>Таблица656[[#This Row],[Коэфициент стоимости]]*Таблица656[[#This Row],[Розничная цена KRW]]</f>
        <v>21080</v>
      </c>
      <c r="I133" s="17" t="str">
        <f>IF($H$1="","Введите курс",Таблица656[[#This Row],[Оптовая цена KRW за 1шт]]/$H$1)</f>
        <v>Введите курс</v>
      </c>
      <c r="J133" s="48"/>
      <c r="K133" s="18">
        <f>Таблица656[[#This Row],[Заказ коробок ]]*Таблица656[[#This Row],[Кол-во шт в коробке]]</f>
        <v>0</v>
      </c>
      <c r="L133" s="54">
        <f>Таблица656[[#This Row],[Общее кол-во шт]]*Таблица656[[#This Row],[Оптовая цена KRW за 1шт]]</f>
        <v>0</v>
      </c>
      <c r="M133" s="19" t="str">
        <f>IFERROR(Таблица656[[#This Row],[Общее кол-во шт]]*Таблица656[[#This Row],[Оптовая цена USD за 1шт]],"")</f>
        <v/>
      </c>
      <c r="N133" s="49"/>
    </row>
    <row r="134" spans="1:14" ht="22.5" customHeight="1">
      <c r="A134" s="44" t="s">
        <v>30293</v>
      </c>
      <c r="B134" s="14">
        <v>8809505540743</v>
      </c>
      <c r="C134" s="50" t="s">
        <v>30294</v>
      </c>
      <c r="D134" s="46" t="s">
        <v>30295</v>
      </c>
      <c r="E134" s="16">
        <v>98000</v>
      </c>
      <c r="F134" s="15">
        <v>0.31</v>
      </c>
      <c r="G134" s="47">
        <v>60</v>
      </c>
      <c r="H134" s="55">
        <f>Таблица656[[#This Row],[Коэфициент стоимости]]*Таблица656[[#This Row],[Розничная цена KRW]]</f>
        <v>30380</v>
      </c>
      <c r="I134" s="17" t="str">
        <f>IF($H$1="","Введите курс",Таблица656[[#This Row],[Оптовая цена KRW за 1шт]]/$H$1)</f>
        <v>Введите курс</v>
      </c>
      <c r="J134" s="48"/>
      <c r="K134" s="18">
        <f>Таблица656[[#This Row],[Заказ коробок ]]*Таблица656[[#This Row],[Кол-во шт в коробке]]</f>
        <v>0</v>
      </c>
      <c r="L134" s="54">
        <f>Таблица656[[#This Row],[Общее кол-во шт]]*Таблица656[[#This Row],[Оптовая цена KRW за 1шт]]</f>
        <v>0</v>
      </c>
      <c r="M134" s="19" t="str">
        <f>IFERROR(Таблица656[[#This Row],[Общее кол-во шт]]*Таблица656[[#This Row],[Оптовая цена USD за 1шт]],"")</f>
        <v/>
      </c>
      <c r="N134" s="49"/>
    </row>
    <row r="135" spans="1:14" ht="22.5" customHeight="1">
      <c r="A135" s="44" t="s">
        <v>30296</v>
      </c>
      <c r="B135" s="14">
        <v>8809505540026</v>
      </c>
      <c r="C135" s="50" t="s">
        <v>30297</v>
      </c>
      <c r="D135" s="46" t="s">
        <v>30298</v>
      </c>
      <c r="E135" s="16">
        <v>49800</v>
      </c>
      <c r="F135" s="15">
        <v>0.31</v>
      </c>
      <c r="G135" s="47">
        <v>135</v>
      </c>
      <c r="H135" s="55">
        <f>Таблица656[[#This Row],[Коэфициент стоимости]]*Таблица656[[#This Row],[Розничная цена KRW]]</f>
        <v>15438</v>
      </c>
      <c r="I135" s="17" t="str">
        <f>IF($H$1="","Введите курс",Таблица656[[#This Row],[Оптовая цена KRW за 1шт]]/$H$1)</f>
        <v>Введите курс</v>
      </c>
      <c r="J135" s="48"/>
      <c r="K135" s="18">
        <f>Таблица656[[#This Row],[Заказ коробок ]]*Таблица656[[#This Row],[Кол-во шт в коробке]]</f>
        <v>0</v>
      </c>
      <c r="L135" s="54">
        <f>Таблица656[[#This Row],[Общее кол-во шт]]*Таблица656[[#This Row],[Оптовая цена KRW за 1шт]]</f>
        <v>0</v>
      </c>
      <c r="M135" s="19" t="str">
        <f>IFERROR(Таблица656[[#This Row],[Общее кол-во шт]]*Таблица656[[#This Row],[Оптовая цена USD за 1шт]],"")</f>
        <v/>
      </c>
      <c r="N135" s="49"/>
    </row>
    <row r="136" spans="1:14" ht="22.5" customHeight="1">
      <c r="A136" s="44" t="s">
        <v>30299</v>
      </c>
      <c r="B136" s="14">
        <v>8809505540316</v>
      </c>
      <c r="C136" s="50" t="s">
        <v>30300</v>
      </c>
      <c r="D136" s="46" t="s">
        <v>30301</v>
      </c>
      <c r="E136" s="16">
        <v>58000</v>
      </c>
      <c r="F136" s="15">
        <v>0.31</v>
      </c>
      <c r="G136" s="47">
        <v>120</v>
      </c>
      <c r="H136" s="55">
        <f>Таблица656[[#This Row],[Коэфициент стоимости]]*Таблица656[[#This Row],[Розничная цена KRW]]</f>
        <v>17980</v>
      </c>
      <c r="I136" s="17" t="str">
        <f>IF($H$1="","Введите курс",Таблица656[[#This Row],[Оптовая цена KRW за 1шт]]/$H$1)</f>
        <v>Введите курс</v>
      </c>
      <c r="J136" s="48"/>
      <c r="K136" s="18">
        <f>Таблица656[[#This Row],[Заказ коробок ]]*Таблица656[[#This Row],[Кол-во шт в коробке]]</f>
        <v>0</v>
      </c>
      <c r="L136" s="54">
        <f>Таблица656[[#This Row],[Общее кол-во шт]]*Таблица656[[#This Row],[Оптовая цена KRW за 1шт]]</f>
        <v>0</v>
      </c>
      <c r="M136" s="19" t="str">
        <f>IFERROR(Таблица656[[#This Row],[Общее кол-во шт]]*Таблица656[[#This Row],[Оптовая цена USD за 1шт]],"")</f>
        <v/>
      </c>
      <c r="N136" s="49"/>
    </row>
    <row r="137" spans="1:14" ht="22.5" customHeight="1">
      <c r="A137" s="44" t="s">
        <v>30302</v>
      </c>
      <c r="B137" s="14">
        <v>8809505540095</v>
      </c>
      <c r="C137" s="50" t="s">
        <v>30303</v>
      </c>
      <c r="D137" s="46" t="s">
        <v>30304</v>
      </c>
      <c r="E137" s="16">
        <v>78000</v>
      </c>
      <c r="F137" s="15">
        <v>0.31</v>
      </c>
      <c r="G137" s="47">
        <v>60</v>
      </c>
      <c r="H137" s="55">
        <f>Таблица656[[#This Row],[Коэфициент стоимости]]*Таблица656[[#This Row],[Розничная цена KRW]]</f>
        <v>24180</v>
      </c>
      <c r="I137" s="17" t="str">
        <f>IF($H$1="","Введите курс",Таблица656[[#This Row],[Оптовая цена KRW за 1шт]]/$H$1)</f>
        <v>Введите курс</v>
      </c>
      <c r="J137" s="48"/>
      <c r="K137" s="18">
        <f>Таблица656[[#This Row],[Заказ коробок ]]*Таблица656[[#This Row],[Кол-во шт в коробке]]</f>
        <v>0</v>
      </c>
      <c r="L137" s="54">
        <f>Таблица656[[#This Row],[Общее кол-во шт]]*Таблица656[[#This Row],[Оптовая цена KRW за 1шт]]</f>
        <v>0</v>
      </c>
      <c r="M137" s="19" t="str">
        <f>IFERROR(Таблица656[[#This Row],[Общее кол-во шт]]*Таблица656[[#This Row],[Оптовая цена USD за 1шт]],"")</f>
        <v/>
      </c>
      <c r="N137" s="49"/>
    </row>
    <row r="138" spans="1:14" ht="22.5" customHeight="1">
      <c r="A138" s="44" t="s">
        <v>30305</v>
      </c>
      <c r="B138" s="14">
        <v>8809505541498</v>
      </c>
      <c r="C138" s="50" t="s">
        <v>30306</v>
      </c>
      <c r="D138" s="46" t="s">
        <v>30307</v>
      </c>
      <c r="E138" s="16">
        <v>48000</v>
      </c>
      <c r="F138" s="15">
        <v>0.31</v>
      </c>
      <c r="G138" s="47">
        <v>80</v>
      </c>
      <c r="H138" s="55">
        <f>Таблица656[[#This Row],[Коэфициент стоимости]]*Таблица656[[#This Row],[Розничная цена KRW]]</f>
        <v>14880</v>
      </c>
      <c r="I138" s="17" t="str">
        <f>IF($H$1="","Введите курс",Таблица656[[#This Row],[Оптовая цена KRW за 1шт]]/$H$1)</f>
        <v>Введите курс</v>
      </c>
      <c r="J138" s="48"/>
      <c r="K138" s="18">
        <f>Таблица656[[#This Row],[Заказ коробок ]]*Таблица656[[#This Row],[Кол-во шт в коробке]]</f>
        <v>0</v>
      </c>
      <c r="L138" s="54">
        <f>Таблица656[[#This Row],[Общее кол-во шт]]*Таблица656[[#This Row],[Оптовая цена KRW за 1шт]]</f>
        <v>0</v>
      </c>
      <c r="M138" s="19" t="str">
        <f>IFERROR(Таблица656[[#This Row],[Общее кол-во шт]]*Таблица656[[#This Row],[Оптовая цена USD за 1шт]],"")</f>
        <v/>
      </c>
      <c r="N138" s="49"/>
    </row>
    <row r="139" spans="1:14" ht="22.5" customHeight="1">
      <c r="A139" s="44" t="s">
        <v>30308</v>
      </c>
      <c r="B139" s="14">
        <v>8809505541504</v>
      </c>
      <c r="C139" s="50" t="s">
        <v>30309</v>
      </c>
      <c r="D139" s="46" t="s">
        <v>30310</v>
      </c>
      <c r="E139" s="16">
        <v>58000</v>
      </c>
      <c r="F139" s="15">
        <v>0.31</v>
      </c>
      <c r="G139" s="47">
        <v>80</v>
      </c>
      <c r="H139" s="55">
        <f>Таблица656[[#This Row],[Коэфициент стоимости]]*Таблица656[[#This Row],[Розничная цена KRW]]</f>
        <v>17980</v>
      </c>
      <c r="I139" s="17" t="str">
        <f>IF($H$1="","Введите курс",Таблица656[[#This Row],[Оптовая цена KRW за 1шт]]/$H$1)</f>
        <v>Введите курс</v>
      </c>
      <c r="J139" s="48"/>
      <c r="K139" s="18">
        <f>Таблица656[[#This Row],[Заказ коробок ]]*Таблица656[[#This Row],[Кол-во шт в коробке]]</f>
        <v>0</v>
      </c>
      <c r="L139" s="54">
        <f>Таблица656[[#This Row],[Общее кол-во шт]]*Таблица656[[#This Row],[Оптовая цена KRW за 1шт]]</f>
        <v>0</v>
      </c>
      <c r="M139" s="19" t="str">
        <f>IFERROR(Таблица656[[#This Row],[Общее кол-во шт]]*Таблица656[[#This Row],[Оптовая цена USD за 1шт]],"")</f>
        <v/>
      </c>
      <c r="N139" s="49"/>
    </row>
    <row r="140" spans="1:14" ht="22.5" customHeight="1">
      <c r="A140" s="44" t="s">
        <v>30311</v>
      </c>
      <c r="B140" s="14">
        <v>8809505541511</v>
      </c>
      <c r="C140" s="50" t="s">
        <v>30312</v>
      </c>
      <c r="D140" s="46" t="s">
        <v>30313</v>
      </c>
      <c r="E140" s="16">
        <v>58000</v>
      </c>
      <c r="F140" s="15">
        <v>0.31</v>
      </c>
      <c r="G140" s="47">
        <v>80</v>
      </c>
      <c r="H140" s="55">
        <f>Таблица656[[#This Row],[Коэфициент стоимости]]*Таблица656[[#This Row],[Розничная цена KRW]]</f>
        <v>17980</v>
      </c>
      <c r="I140" s="17" t="str">
        <f>IF($H$1="","Введите курс",Таблица656[[#This Row],[Оптовая цена KRW за 1шт]]/$H$1)</f>
        <v>Введите курс</v>
      </c>
      <c r="J140" s="48"/>
      <c r="K140" s="18">
        <f>Таблица656[[#This Row],[Заказ коробок ]]*Таблица656[[#This Row],[Кол-во шт в коробке]]</f>
        <v>0</v>
      </c>
      <c r="L140" s="54">
        <f>Таблица656[[#This Row],[Общее кол-во шт]]*Таблица656[[#This Row],[Оптовая цена KRW за 1шт]]</f>
        <v>0</v>
      </c>
      <c r="M140" s="19" t="str">
        <f>IFERROR(Таблица656[[#This Row],[Общее кол-во шт]]*Таблица656[[#This Row],[Оптовая цена USD за 1шт]],"")</f>
        <v/>
      </c>
      <c r="N140" s="49"/>
    </row>
    <row r="141" spans="1:14" ht="22.5" customHeight="1">
      <c r="A141" s="44" t="s">
        <v>30314</v>
      </c>
      <c r="B141" s="14">
        <v>8809505540880</v>
      </c>
      <c r="C141" s="50" t="s">
        <v>30315</v>
      </c>
      <c r="D141" s="46" t="s">
        <v>30316</v>
      </c>
      <c r="E141" s="16">
        <v>18000</v>
      </c>
      <c r="F141" s="15">
        <v>0.31</v>
      </c>
      <c r="G141" s="47">
        <v>80</v>
      </c>
      <c r="H141" s="55">
        <f>Таблица656[[#This Row],[Коэфициент стоимости]]*Таблица656[[#This Row],[Розничная цена KRW]]</f>
        <v>5580</v>
      </c>
      <c r="I141" s="17" t="str">
        <f>IF($H$1="","Введите курс",Таблица656[[#This Row],[Оптовая цена KRW за 1шт]]/$H$1)</f>
        <v>Введите курс</v>
      </c>
      <c r="J141" s="48"/>
      <c r="K141" s="18">
        <f>Таблица656[[#This Row],[Заказ коробок ]]*Таблица656[[#This Row],[Кол-во шт в коробке]]</f>
        <v>0</v>
      </c>
      <c r="L141" s="54">
        <f>Таблица656[[#This Row],[Общее кол-во шт]]*Таблица656[[#This Row],[Оптовая цена KRW за 1шт]]</f>
        <v>0</v>
      </c>
      <c r="M141" s="19" t="str">
        <f>IFERROR(Таблица656[[#This Row],[Общее кол-во шт]]*Таблица656[[#This Row],[Оптовая цена USD за 1шт]],"")</f>
        <v/>
      </c>
      <c r="N141" s="49"/>
    </row>
    <row r="142" spans="1:14" ht="22.5" customHeight="1">
      <c r="A142" s="44" t="s">
        <v>30317</v>
      </c>
      <c r="B142" s="14">
        <v>8809505540903</v>
      </c>
      <c r="C142" s="50" t="s">
        <v>30318</v>
      </c>
      <c r="D142" s="46" t="s">
        <v>30319</v>
      </c>
      <c r="E142" s="16">
        <v>38000</v>
      </c>
      <c r="F142" s="15">
        <v>0.31</v>
      </c>
      <c r="G142" s="47">
        <v>60</v>
      </c>
      <c r="H142" s="55">
        <f>Таблица656[[#This Row],[Коэфициент стоимости]]*Таблица656[[#This Row],[Розничная цена KRW]]</f>
        <v>11780</v>
      </c>
      <c r="I142" s="17" t="str">
        <f>IF($H$1="","Введите курс",Таблица656[[#This Row],[Оптовая цена KRW за 1шт]]/$H$1)</f>
        <v>Введите курс</v>
      </c>
      <c r="J142" s="48"/>
      <c r="K142" s="18">
        <f>Таблица656[[#This Row],[Заказ коробок ]]*Таблица656[[#This Row],[Кол-во шт в коробке]]</f>
        <v>0</v>
      </c>
      <c r="L142" s="54">
        <f>Таблица656[[#This Row],[Общее кол-во шт]]*Таблица656[[#This Row],[Оптовая цена KRW за 1шт]]</f>
        <v>0</v>
      </c>
      <c r="M142" s="19" t="str">
        <f>IFERROR(Таблица656[[#This Row],[Общее кол-во шт]]*Таблица656[[#This Row],[Оптовая цена USD за 1шт]],"")</f>
        <v/>
      </c>
      <c r="N142" s="49"/>
    </row>
    <row r="143" spans="1:14" ht="22.5" customHeight="1">
      <c r="A143" s="44" t="s">
        <v>30320</v>
      </c>
      <c r="B143" s="14">
        <v>8809505540873</v>
      </c>
      <c r="C143" s="50" t="s">
        <v>30321</v>
      </c>
      <c r="D143" s="46" t="s">
        <v>30322</v>
      </c>
      <c r="E143" s="16">
        <v>42000</v>
      </c>
      <c r="F143" s="15">
        <v>0.31</v>
      </c>
      <c r="G143" s="47">
        <v>200</v>
      </c>
      <c r="H143" s="55">
        <f>Таблица656[[#This Row],[Коэфициент стоимости]]*Таблица656[[#This Row],[Розничная цена KRW]]</f>
        <v>13020</v>
      </c>
      <c r="I143" s="17" t="str">
        <f>IF($H$1="","Введите курс",Таблица656[[#This Row],[Оптовая цена KRW за 1шт]]/$H$1)</f>
        <v>Введите курс</v>
      </c>
      <c r="J143" s="48"/>
      <c r="K143" s="18">
        <f>Таблица656[[#This Row],[Заказ коробок ]]*Таблица656[[#This Row],[Кол-во шт в коробке]]</f>
        <v>0</v>
      </c>
      <c r="L143" s="54">
        <f>Таблица656[[#This Row],[Общее кол-во шт]]*Таблица656[[#This Row],[Оптовая цена KRW за 1шт]]</f>
        <v>0</v>
      </c>
      <c r="M143" s="19" t="str">
        <f>IFERROR(Таблица656[[#This Row],[Общее кол-во шт]]*Таблица656[[#This Row],[Оптовая цена USD за 1шт]],"")</f>
        <v/>
      </c>
      <c r="N143" s="49"/>
    </row>
    <row r="144" spans="1:14" ht="22.5" customHeight="1">
      <c r="A144" s="44" t="s">
        <v>30323</v>
      </c>
      <c r="B144" s="14">
        <v>8809505541023</v>
      </c>
      <c r="C144" s="50" t="s">
        <v>30324</v>
      </c>
      <c r="D144" s="46" t="s">
        <v>30325</v>
      </c>
      <c r="E144" s="16">
        <v>68000</v>
      </c>
      <c r="F144" s="15">
        <v>0.31</v>
      </c>
      <c r="G144" s="47">
        <v>60</v>
      </c>
      <c r="H144" s="55">
        <f>Таблица656[[#This Row],[Коэфициент стоимости]]*Таблица656[[#This Row],[Розничная цена KRW]]</f>
        <v>21080</v>
      </c>
      <c r="I144" s="17" t="str">
        <f>IF($H$1="","Введите курс",Таблица656[[#This Row],[Оптовая цена KRW за 1шт]]/$H$1)</f>
        <v>Введите курс</v>
      </c>
      <c r="J144" s="48"/>
      <c r="K144" s="18">
        <f>Таблица656[[#This Row],[Заказ коробок ]]*Таблица656[[#This Row],[Кол-во шт в коробке]]</f>
        <v>0</v>
      </c>
      <c r="L144" s="54">
        <f>Таблица656[[#This Row],[Общее кол-во шт]]*Таблица656[[#This Row],[Оптовая цена KRW за 1шт]]</f>
        <v>0</v>
      </c>
      <c r="M144" s="19" t="str">
        <f>IFERROR(Таблица656[[#This Row],[Общее кол-во шт]]*Таблица656[[#This Row],[Оптовая цена USD за 1шт]],"")</f>
        <v/>
      </c>
      <c r="N144" s="49"/>
    </row>
    <row r="145" spans="1:14" ht="22.5" customHeight="1">
      <c r="A145" s="44" t="s">
        <v>30326</v>
      </c>
      <c r="B145" s="14">
        <v>8809505541641</v>
      </c>
      <c r="C145" s="50" t="s">
        <v>30327</v>
      </c>
      <c r="D145" s="46" t="s">
        <v>30328</v>
      </c>
      <c r="E145" s="16">
        <v>19800</v>
      </c>
      <c r="F145" s="15">
        <v>0.31</v>
      </c>
      <c r="G145" s="47">
        <v>300</v>
      </c>
      <c r="H145" s="55">
        <f>Таблица656[[#This Row],[Коэфициент стоимости]]*Таблица656[[#This Row],[Розничная цена KRW]]</f>
        <v>6138</v>
      </c>
      <c r="I145" s="17" t="str">
        <f>IF($H$1="","Введите курс",Таблица656[[#This Row],[Оптовая цена KRW за 1шт]]/$H$1)</f>
        <v>Введите курс</v>
      </c>
      <c r="J145" s="48"/>
      <c r="K145" s="18">
        <f>Таблица656[[#This Row],[Заказ коробок ]]*Таблица656[[#This Row],[Кол-во шт в коробке]]</f>
        <v>0</v>
      </c>
      <c r="L145" s="54">
        <f>Таблица656[[#This Row],[Общее кол-во шт]]*Таблица656[[#This Row],[Оптовая цена KRW за 1шт]]</f>
        <v>0</v>
      </c>
      <c r="M145" s="19" t="str">
        <f>IFERROR(Таблица656[[#This Row],[Общее кол-во шт]]*Таблица656[[#This Row],[Оптовая цена USD за 1шт]],"")</f>
        <v/>
      </c>
      <c r="N145" s="49"/>
    </row>
    <row r="146" spans="1:14" ht="22.5" customHeight="1">
      <c r="A146" s="44" t="s">
        <v>30329</v>
      </c>
      <c r="B146" s="14">
        <v>8809505541405</v>
      </c>
      <c r="C146" s="50" t="s">
        <v>30330</v>
      </c>
      <c r="D146" s="46" t="s">
        <v>30331</v>
      </c>
      <c r="E146" s="16">
        <v>14800</v>
      </c>
      <c r="F146" s="15">
        <v>0.31</v>
      </c>
      <c r="G146" s="47">
        <v>120</v>
      </c>
      <c r="H146" s="55">
        <f>Таблица656[[#This Row],[Коэфициент стоимости]]*Таблица656[[#This Row],[Розничная цена KRW]]</f>
        <v>4588</v>
      </c>
      <c r="I146" s="17" t="str">
        <f>IF($H$1="","Введите курс",Таблица656[[#This Row],[Оптовая цена KRW за 1шт]]/$H$1)</f>
        <v>Введите курс</v>
      </c>
      <c r="J146" s="48"/>
      <c r="K146" s="18">
        <f>Таблица656[[#This Row],[Заказ коробок ]]*Таблица656[[#This Row],[Кол-во шт в коробке]]</f>
        <v>0</v>
      </c>
      <c r="L146" s="54">
        <f>Таблица656[[#This Row],[Общее кол-во шт]]*Таблица656[[#This Row],[Оптовая цена KRW за 1шт]]</f>
        <v>0</v>
      </c>
      <c r="M146" s="19" t="str">
        <f>IFERROR(Таблица656[[#This Row],[Общее кол-во шт]]*Таблица656[[#This Row],[Оптовая цена USD за 1шт]],"")</f>
        <v/>
      </c>
      <c r="N146" s="49"/>
    </row>
    <row r="147" spans="1:14" ht="22.5" customHeight="1">
      <c r="A147" s="44" t="s">
        <v>30332</v>
      </c>
      <c r="B147" s="14">
        <v>8809505544338</v>
      </c>
      <c r="C147" s="50" t="s">
        <v>30333</v>
      </c>
      <c r="D147" s="46" t="s">
        <v>30334</v>
      </c>
      <c r="E147" s="16">
        <v>14800</v>
      </c>
      <c r="F147" s="15">
        <v>0.20899999999999999</v>
      </c>
      <c r="G147" s="47">
        <v>60</v>
      </c>
      <c r="H147" s="55">
        <f>Таблица656[[#This Row],[Коэфициент стоимости]]*Таблица656[[#This Row],[Розничная цена KRW]]</f>
        <v>3093.2</v>
      </c>
      <c r="I147" s="17" t="str">
        <f>IF($H$1="","Введите курс",Таблица656[[#This Row],[Оптовая цена KRW за 1шт]]/$H$1)</f>
        <v>Введите курс</v>
      </c>
      <c r="J147" s="48"/>
      <c r="K147" s="18">
        <f>Таблица656[[#This Row],[Заказ коробок ]]*Таблица656[[#This Row],[Кол-во шт в коробке]]</f>
        <v>0</v>
      </c>
      <c r="L147" s="54">
        <f>Таблица656[[#This Row],[Общее кол-во шт]]*Таблица656[[#This Row],[Оптовая цена KRW за 1шт]]</f>
        <v>0</v>
      </c>
      <c r="M147" s="19" t="str">
        <f>IFERROR(Таблица656[[#This Row],[Общее кол-во шт]]*Таблица656[[#This Row],[Оптовая цена USD за 1шт]],"")</f>
        <v/>
      </c>
      <c r="N147" s="49"/>
    </row>
    <row r="148" spans="1:14" ht="22.5" customHeight="1">
      <c r="A148" s="44" t="s">
        <v>30335</v>
      </c>
      <c r="B148" s="14">
        <v>8809505543775</v>
      </c>
      <c r="C148" s="50" t="s">
        <v>30336</v>
      </c>
      <c r="D148" s="115" t="s">
        <v>30337</v>
      </c>
      <c r="E148" s="16">
        <v>98000</v>
      </c>
      <c r="F148" s="15">
        <v>0.222</v>
      </c>
      <c r="G148" s="47">
        <v>30</v>
      </c>
      <c r="H148" s="55">
        <f>Таблица656[[#This Row],[Коэфициент стоимости]]*Таблица656[[#This Row],[Розничная цена KRW]]</f>
        <v>21756</v>
      </c>
      <c r="I148" s="17" t="str">
        <f>IF($H$1="","Введите курс",Таблица656[[#This Row],[Оптовая цена KRW за 1шт]]/$H$1)</f>
        <v>Введите курс</v>
      </c>
      <c r="J148" s="48"/>
      <c r="K148" s="18">
        <f>Таблица656[[#This Row],[Заказ коробок ]]*Таблица656[[#This Row],[Кол-во шт в коробке]]</f>
        <v>0</v>
      </c>
      <c r="L148" s="54">
        <f>Таблица656[[#This Row],[Общее кол-во шт]]*Таблица656[[#This Row],[Оптовая цена KRW за 1шт]]</f>
        <v>0</v>
      </c>
      <c r="M148" s="19" t="str">
        <f>IFERROR(Таблица656[[#This Row],[Общее кол-во шт]]*Таблица656[[#This Row],[Оптовая цена USD за 1шт]],"")</f>
        <v/>
      </c>
      <c r="N148" s="49"/>
    </row>
    <row r="149" spans="1:14" ht="22.5" customHeight="1">
      <c r="A149" s="44" t="s">
        <v>30338</v>
      </c>
      <c r="B149" s="14">
        <v>8809505544857</v>
      </c>
      <c r="C149" s="50" t="s">
        <v>30339</v>
      </c>
      <c r="D149" s="115" t="s">
        <v>30340</v>
      </c>
      <c r="E149" s="16">
        <v>38000</v>
      </c>
      <c r="F149" s="15">
        <v>0.435</v>
      </c>
      <c r="G149" s="47">
        <v>10</v>
      </c>
      <c r="H149" s="55">
        <f>Таблица656[[#This Row],[Коэфициент стоимости]]*Таблица656[[#This Row],[Розничная цена KRW]]</f>
        <v>16530</v>
      </c>
      <c r="I149" s="17" t="str">
        <f>IF($H$1="","Введите курс",Таблица656[[#This Row],[Оптовая цена KRW за 1шт]]/$H$1)</f>
        <v>Введите курс</v>
      </c>
      <c r="J149" s="48"/>
      <c r="K149" s="18">
        <f>Таблица656[[#This Row],[Заказ коробок ]]*Таблица656[[#This Row],[Кол-во шт в коробке]]</f>
        <v>0</v>
      </c>
      <c r="L149" s="54">
        <f>Таблица656[[#This Row],[Общее кол-во шт]]*Таблица656[[#This Row],[Оптовая цена KRW за 1шт]]</f>
        <v>0</v>
      </c>
      <c r="M149" s="19" t="str">
        <f>IFERROR(Таблица656[[#This Row],[Общее кол-во шт]]*Таблица656[[#This Row],[Оптовая цена USD за 1шт]],"")</f>
        <v/>
      </c>
      <c r="N149" s="49"/>
    </row>
    <row r="150" spans="1:14" ht="22.5" customHeight="1">
      <c r="A150" s="44" t="s">
        <v>30341</v>
      </c>
      <c r="B150" s="14">
        <v>8809505545489</v>
      </c>
      <c r="C150" s="50" t="s">
        <v>30342</v>
      </c>
      <c r="D150" s="115" t="s">
        <v>30343</v>
      </c>
      <c r="E150" s="16">
        <v>14800</v>
      </c>
      <c r="F150" s="15">
        <v>0.20899999999999999</v>
      </c>
      <c r="G150" s="47">
        <v>60</v>
      </c>
      <c r="H150" s="55">
        <f>Таблица656[[#This Row],[Коэфициент стоимости]]*Таблица656[[#This Row],[Розничная цена KRW]]</f>
        <v>3093.2</v>
      </c>
      <c r="I150" s="17" t="str">
        <f>IF($H$1="","Введите курс",Таблица656[[#This Row],[Оптовая цена KRW за 1шт]]/$H$1)</f>
        <v>Введите курс</v>
      </c>
      <c r="J150" s="48"/>
      <c r="K150" s="18">
        <f>Таблица656[[#This Row],[Заказ коробок ]]*Таблица656[[#This Row],[Кол-во шт в коробке]]</f>
        <v>0</v>
      </c>
      <c r="L150" s="54">
        <f>Таблица656[[#This Row],[Общее кол-во шт]]*Таблица656[[#This Row],[Оптовая цена KRW за 1шт]]</f>
        <v>0</v>
      </c>
      <c r="M150" s="19" t="str">
        <f>IFERROR(Таблица656[[#This Row],[Общее кол-во шт]]*Таблица656[[#This Row],[Оптовая цена USD за 1шт]],"")</f>
        <v/>
      </c>
      <c r="N150" s="49"/>
    </row>
    <row r="151" spans="1:14" s="75" customFormat="1" ht="22.5" customHeight="1">
      <c r="A151" s="44" t="s">
        <v>30344</v>
      </c>
      <c r="B151" s="63"/>
      <c r="C151" s="50" t="s">
        <v>30345</v>
      </c>
      <c r="D151" s="65" t="s">
        <v>30346</v>
      </c>
      <c r="E151" s="66"/>
      <c r="F151" s="67">
        <v>0.31</v>
      </c>
      <c r="G151" s="68"/>
      <c r="H151" s="69">
        <f>Таблица656[[#This Row],[Коэфициент стоимости]]*Таблица656[[#This Row],[Розничная цена KRW]]</f>
        <v>0</v>
      </c>
      <c r="I151" s="70" t="str">
        <f>IF($H$1="","Введите курс",Таблица656[[#This Row],[Оптовая цена KRW за 1шт]]/$H$1)</f>
        <v>Введите курс</v>
      </c>
      <c r="J151" s="71"/>
      <c r="K151" s="72">
        <f>Таблица656[[#This Row],[Заказ коробок ]]*Таблица656[[#This Row],[Кол-во шт в коробке]]</f>
        <v>0</v>
      </c>
      <c r="L151" s="73">
        <f>Таблица656[[#This Row],[Общее кол-во шт]]*Таблица656[[#This Row],[Оптовая цена KRW за 1шт]]</f>
        <v>0</v>
      </c>
      <c r="M151" s="74" t="str">
        <f>IFERROR(Таблица656[[#This Row],[Общее кол-во шт]]*Таблица656[[#This Row],[Оптовая цена USD за 1шт]],"")</f>
        <v/>
      </c>
      <c r="N151" s="252" t="s">
        <v>19258</v>
      </c>
    </row>
    <row r="152" spans="1:14" s="75" customFormat="1" ht="22.5" customHeight="1">
      <c r="A152" s="44" t="s">
        <v>30347</v>
      </c>
      <c r="B152" s="63"/>
      <c r="C152" s="50" t="s">
        <v>30348</v>
      </c>
      <c r="D152" s="65" t="s">
        <v>30349</v>
      </c>
      <c r="E152" s="66"/>
      <c r="F152" s="67">
        <v>0.31</v>
      </c>
      <c r="G152" s="68"/>
      <c r="H152" s="69">
        <f>Таблица656[[#This Row],[Коэфициент стоимости]]*Таблица656[[#This Row],[Розничная цена KRW]]</f>
        <v>0</v>
      </c>
      <c r="I152" s="70" t="str">
        <f>IF($H$1="","Введите курс",Таблица656[[#This Row],[Оптовая цена KRW за 1шт]]/$H$1)</f>
        <v>Введите курс</v>
      </c>
      <c r="J152" s="71"/>
      <c r="K152" s="72">
        <f>Таблица656[[#This Row],[Заказ коробок ]]*Таблица656[[#This Row],[Кол-во шт в коробке]]</f>
        <v>0</v>
      </c>
      <c r="L152" s="73">
        <f>Таблица656[[#This Row],[Общее кол-во шт]]*Таблица656[[#This Row],[Оптовая цена KRW за 1шт]]</f>
        <v>0</v>
      </c>
      <c r="M152" s="74" t="str">
        <f>IFERROR(Таблица656[[#This Row],[Общее кол-во шт]]*Таблица656[[#This Row],[Оптовая цена USD за 1шт]],"")</f>
        <v/>
      </c>
      <c r="N152" s="252" t="s">
        <v>19258</v>
      </c>
    </row>
    <row r="153" spans="1:14" ht="22.5" customHeight="1">
      <c r="A153" s="44" t="s">
        <v>30350</v>
      </c>
      <c r="B153" s="14">
        <v>8809505545175</v>
      </c>
      <c r="C153" s="50" t="s">
        <v>30351</v>
      </c>
      <c r="D153" s="46" t="s">
        <v>30352</v>
      </c>
      <c r="E153" s="16">
        <v>64000</v>
      </c>
      <c r="F153" s="15">
        <v>0.25700000000000001</v>
      </c>
      <c r="G153" s="47">
        <v>20</v>
      </c>
      <c r="H153" s="55">
        <f>Таблица656[[#This Row],[Коэфициент стоимости]]*Таблица656[[#This Row],[Розничная цена KRW]]</f>
        <v>16448</v>
      </c>
      <c r="I153" s="17" t="str">
        <f>IF($H$1="","Введите курс",Таблица656[[#This Row],[Оптовая цена KRW за 1шт]]/$H$1)</f>
        <v>Введите курс</v>
      </c>
      <c r="J153" s="48"/>
      <c r="K153" s="18">
        <f>Таблица656[[#This Row],[Заказ коробок ]]*Таблица656[[#This Row],[Кол-во шт в коробке]]</f>
        <v>0</v>
      </c>
      <c r="L153" s="54">
        <f>Таблица656[[#This Row],[Общее кол-во шт]]*Таблица656[[#This Row],[Оптовая цена KRW за 1шт]]</f>
        <v>0</v>
      </c>
      <c r="M153" s="19" t="str">
        <f>IFERROR(Таблица656[[#This Row],[Общее кол-во шт]]*Таблица656[[#This Row],[Оптовая цена USD за 1шт]],"")</f>
        <v/>
      </c>
      <c r="N153" s="49"/>
    </row>
    <row r="154" spans="1:14" s="75" customFormat="1" ht="22.5" customHeight="1">
      <c r="A154" s="44" t="s">
        <v>30353</v>
      </c>
      <c r="B154" s="63">
        <v>8809505545182</v>
      </c>
      <c r="C154" s="50" t="s">
        <v>30354</v>
      </c>
      <c r="D154" s="65" t="s">
        <v>30355</v>
      </c>
      <c r="E154" s="66"/>
      <c r="F154" s="67">
        <v>0.31</v>
      </c>
      <c r="G154" s="68">
        <v>120</v>
      </c>
      <c r="H154" s="69">
        <f>Таблица656[[#This Row],[Коэфициент стоимости]]*Таблица656[[#This Row],[Розничная цена KRW]]</f>
        <v>0</v>
      </c>
      <c r="I154" s="70" t="str">
        <f>IF($H$1="","Введите курс",Таблица656[[#This Row],[Оптовая цена KRW за 1шт]]/$H$1)</f>
        <v>Введите курс</v>
      </c>
      <c r="J154" s="71"/>
      <c r="K154" s="72">
        <f>Таблица656[[#This Row],[Заказ коробок ]]*Таблица656[[#This Row],[Кол-во шт в коробке]]</f>
        <v>0</v>
      </c>
      <c r="L154" s="73">
        <f>Таблица656[[#This Row],[Общее кол-во шт]]*Таблица656[[#This Row],[Оптовая цена KRW за 1шт]]</f>
        <v>0</v>
      </c>
      <c r="M154" s="74" t="str">
        <f>IFERROR(Таблица656[[#This Row],[Общее кол-во шт]]*Таблица656[[#This Row],[Оптовая цена USD за 1шт]],"")</f>
        <v/>
      </c>
      <c r="N154" s="252" t="s">
        <v>19258</v>
      </c>
    </row>
    <row r="155" spans="1:14" ht="22.5" customHeight="1">
      <c r="A155" s="44" t="s">
        <v>30356</v>
      </c>
      <c r="B155" s="14">
        <v>8809505545915</v>
      </c>
      <c r="C155" s="50" t="s">
        <v>30357</v>
      </c>
      <c r="D155" s="46" t="s">
        <v>30358</v>
      </c>
      <c r="E155" s="16">
        <v>18000</v>
      </c>
      <c r="F155" s="15">
        <v>0.31</v>
      </c>
      <c r="G155" s="47">
        <v>80</v>
      </c>
      <c r="H155" s="55">
        <f>Таблица656[[#This Row],[Коэфициент стоимости]]*Таблица656[[#This Row],[Розничная цена KRW]]</f>
        <v>5580</v>
      </c>
      <c r="I155" s="17" t="str">
        <f>IF($H$1="","Введите курс",Таблица656[[#This Row],[Оптовая цена KRW за 1шт]]/$H$1)</f>
        <v>Введите курс</v>
      </c>
      <c r="J155" s="48"/>
      <c r="K155" s="18">
        <f>Таблица656[[#This Row],[Заказ коробок ]]*Таблица656[[#This Row],[Кол-во шт в коробке]]</f>
        <v>0</v>
      </c>
      <c r="L155" s="54">
        <f>Таблица656[[#This Row],[Общее кол-во шт]]*Таблица656[[#This Row],[Оптовая цена KRW за 1шт]]</f>
        <v>0</v>
      </c>
      <c r="M155" s="19" t="str">
        <f>IFERROR(Таблица656[[#This Row],[Общее кол-во шт]]*Таблица656[[#This Row],[Оптовая цена USD за 1шт]],"")</f>
        <v/>
      </c>
      <c r="N155" s="49"/>
    </row>
    <row r="156" spans="1:14" ht="22.5" customHeight="1">
      <c r="A156" s="44" t="s">
        <v>30359</v>
      </c>
      <c r="B156" s="14">
        <v>8809711714136</v>
      </c>
      <c r="C156" s="50" t="s">
        <v>30360</v>
      </c>
      <c r="D156" s="46" t="s">
        <v>30361</v>
      </c>
      <c r="E156" s="16">
        <v>38000</v>
      </c>
      <c r="F156" s="15">
        <v>0.22799999999999998</v>
      </c>
      <c r="G156" s="47">
        <v>40</v>
      </c>
      <c r="H156" s="55">
        <f>Таблица656[[#This Row],[Коэфициент стоимости]]*Таблица656[[#This Row],[Розничная цена KRW]]</f>
        <v>8664</v>
      </c>
      <c r="I156" s="17" t="str">
        <f>IF($H$1="","Введите курс",Таблица656[[#This Row],[Оптовая цена KRW за 1шт]]/$H$1)</f>
        <v>Введите курс</v>
      </c>
      <c r="J156" s="48"/>
      <c r="K156" s="18">
        <f>Таблица656[[#This Row],[Заказ коробок ]]*Таблица656[[#This Row],[Кол-во шт в коробке]]</f>
        <v>0</v>
      </c>
      <c r="L156" s="54">
        <f>Таблица656[[#This Row],[Общее кол-во шт]]*Таблица656[[#This Row],[Оптовая цена KRW за 1шт]]</f>
        <v>0</v>
      </c>
      <c r="M156" s="19" t="str">
        <f>IFERROR(Таблица656[[#This Row],[Общее кол-во шт]]*Таблица656[[#This Row],[Оптовая цена USD за 1шт]],"")</f>
        <v/>
      </c>
      <c r="N156" s="49"/>
    </row>
    <row r="157" spans="1:14" ht="22.5" customHeight="1">
      <c r="A157" s="44" t="s">
        <v>30362</v>
      </c>
      <c r="B157" s="14">
        <v>8809505546677</v>
      </c>
      <c r="C157" s="50" t="s">
        <v>30363</v>
      </c>
      <c r="D157" s="46" t="s">
        <v>30364</v>
      </c>
      <c r="E157" s="16">
        <v>68000</v>
      </c>
      <c r="F157" s="15">
        <v>0.31</v>
      </c>
      <c r="G157" s="47">
        <v>60</v>
      </c>
      <c r="H157" s="55">
        <f>Таблица656[[#This Row],[Коэфициент стоимости]]*Таблица656[[#This Row],[Розничная цена KRW]]</f>
        <v>21080</v>
      </c>
      <c r="I157" s="17" t="str">
        <f>IF($H$1="","Введите курс",Таблица656[[#This Row],[Оптовая цена KRW за 1шт]]/$H$1)</f>
        <v>Введите курс</v>
      </c>
      <c r="J157" s="48"/>
      <c r="K157" s="18">
        <f>Таблица656[[#This Row],[Заказ коробок ]]*Таблица656[[#This Row],[Кол-во шт в коробке]]</f>
        <v>0</v>
      </c>
      <c r="L157" s="54">
        <f>Таблица656[[#This Row],[Общее кол-во шт]]*Таблица656[[#This Row],[Оптовая цена KRW за 1шт]]</f>
        <v>0</v>
      </c>
      <c r="M157" s="19" t="str">
        <f>IFERROR(Таблица656[[#This Row],[Общее кол-во шт]]*Таблица656[[#This Row],[Оптовая цена USD за 1шт]],"")</f>
        <v/>
      </c>
      <c r="N157" s="49"/>
    </row>
    <row r="158" spans="1:14" ht="22.5" customHeight="1">
      <c r="A158" s="44" t="s">
        <v>30365</v>
      </c>
      <c r="B158" s="14">
        <v>8809505544352</v>
      </c>
      <c r="C158" s="50" t="s">
        <v>30366</v>
      </c>
      <c r="D158" s="46" t="s">
        <v>30367</v>
      </c>
      <c r="E158" s="16">
        <v>14800</v>
      </c>
      <c r="F158" s="15">
        <v>0.20899999999999999</v>
      </c>
      <c r="G158" s="47">
        <v>60</v>
      </c>
      <c r="H158" s="55">
        <f>Таблица656[[#This Row],[Коэфициент стоимости]]*Таблица656[[#This Row],[Розничная цена KRW]]</f>
        <v>3093.2</v>
      </c>
      <c r="I158" s="17" t="str">
        <f>IF($H$1="","Введите курс",Таблица656[[#This Row],[Оптовая цена KRW за 1шт]]/$H$1)</f>
        <v>Введите курс</v>
      </c>
      <c r="J158" s="48"/>
      <c r="K158" s="18">
        <f>Таблица656[[#This Row],[Заказ коробок ]]*Таблица656[[#This Row],[Кол-во шт в коробке]]</f>
        <v>0</v>
      </c>
      <c r="L158" s="54">
        <f>Таблица656[[#This Row],[Общее кол-во шт]]*Таблица656[[#This Row],[Оптовая цена KRW за 1шт]]</f>
        <v>0</v>
      </c>
      <c r="M158" s="19" t="str">
        <f>IFERROR(Таблица656[[#This Row],[Общее кол-во шт]]*Таблица656[[#This Row],[Оптовая цена USD за 1шт]],"")</f>
        <v/>
      </c>
      <c r="N158" s="49"/>
    </row>
    <row r="159" spans="1:14" ht="22.5" customHeight="1">
      <c r="A159" s="44" t="s">
        <v>30368</v>
      </c>
      <c r="B159" s="14">
        <v>8809505544031</v>
      </c>
      <c r="C159" s="50" t="s">
        <v>30369</v>
      </c>
      <c r="D159" s="115" t="s">
        <v>30370</v>
      </c>
      <c r="E159" s="16">
        <v>76000</v>
      </c>
      <c r="F159" s="15">
        <v>0.24</v>
      </c>
      <c r="G159" s="47">
        <v>20</v>
      </c>
      <c r="H159" s="55">
        <f>Таблица656[[#This Row],[Коэфициент стоимости]]*Таблица656[[#This Row],[Розничная цена KRW]]</f>
        <v>18240</v>
      </c>
      <c r="I159" s="17" t="str">
        <f>IF($H$1="","Введите курс",Таблица656[[#This Row],[Оптовая цена KRW за 1шт]]/$H$1)</f>
        <v>Введите курс</v>
      </c>
      <c r="J159" s="48"/>
      <c r="K159" s="18">
        <f>Таблица656[[#This Row],[Заказ коробок ]]*Таблица656[[#This Row],[Кол-во шт в коробке]]</f>
        <v>0</v>
      </c>
      <c r="L159" s="54">
        <f>Таблица656[[#This Row],[Общее кол-во шт]]*Таблица656[[#This Row],[Оптовая цена KRW за 1шт]]</f>
        <v>0</v>
      </c>
      <c r="M159" s="19" t="str">
        <f>IFERROR(Таблица656[[#This Row],[Общее кол-во шт]]*Таблица656[[#This Row],[Оптовая цена USD за 1шт]],"")</f>
        <v/>
      </c>
      <c r="N159" s="49"/>
    </row>
    <row r="160" spans="1:14" ht="22.5" customHeight="1">
      <c r="A160" s="44" t="s">
        <v>30371</v>
      </c>
      <c r="B160" s="14">
        <v>8809505544307</v>
      </c>
      <c r="C160" s="50" t="s">
        <v>30372</v>
      </c>
      <c r="D160" s="46" t="s">
        <v>30373</v>
      </c>
      <c r="E160" s="16">
        <v>38000</v>
      </c>
      <c r="F160" s="15">
        <v>0.22</v>
      </c>
      <c r="G160" s="47">
        <v>60</v>
      </c>
      <c r="H160" s="55">
        <f>Таблица656[[#This Row],[Коэфициент стоимости]]*Таблица656[[#This Row],[Розничная цена KRW]]</f>
        <v>8360</v>
      </c>
      <c r="I160" s="17" t="str">
        <f>IF($H$1="","Введите курс",Таблица656[[#This Row],[Оптовая цена KRW за 1шт]]/$H$1)</f>
        <v>Введите курс</v>
      </c>
      <c r="J160" s="48"/>
      <c r="K160" s="18">
        <f>Таблица656[[#This Row],[Заказ коробок ]]*Таблица656[[#This Row],[Кол-во шт в коробке]]</f>
        <v>0</v>
      </c>
      <c r="L160" s="54">
        <f>Таблица656[[#This Row],[Общее кол-во шт]]*Таблица656[[#This Row],[Оптовая цена KRW за 1шт]]</f>
        <v>0</v>
      </c>
      <c r="M160" s="19" t="str">
        <f>IFERROR(Таблица656[[#This Row],[Общее кол-во шт]]*Таблица656[[#This Row],[Оптовая цена USD за 1шт]],"")</f>
        <v/>
      </c>
      <c r="N160" s="49"/>
    </row>
    <row r="161" spans="1:14" ht="22.5" customHeight="1">
      <c r="A161" s="44" t="s">
        <v>30374</v>
      </c>
      <c r="B161" s="14">
        <v>8809505544314</v>
      </c>
      <c r="C161" s="50" t="s">
        <v>30375</v>
      </c>
      <c r="D161" s="46" t="s">
        <v>30376</v>
      </c>
      <c r="E161" s="16">
        <v>38000</v>
      </c>
      <c r="F161" s="15">
        <v>0.22</v>
      </c>
      <c r="G161" s="47">
        <v>60</v>
      </c>
      <c r="H161" s="55">
        <f>Таблица656[[#This Row],[Коэфициент стоимости]]*Таблица656[[#This Row],[Розничная цена KRW]]</f>
        <v>8360</v>
      </c>
      <c r="I161" s="17" t="str">
        <f>IF($H$1="","Введите курс",Таблица656[[#This Row],[Оптовая цена KRW за 1шт]]/$H$1)</f>
        <v>Введите курс</v>
      </c>
      <c r="J161" s="48"/>
      <c r="K161" s="18">
        <f>Таблица656[[#This Row],[Заказ коробок ]]*Таблица656[[#This Row],[Кол-во шт в коробке]]</f>
        <v>0</v>
      </c>
      <c r="L161" s="54">
        <f>Таблица656[[#This Row],[Общее кол-во шт]]*Таблица656[[#This Row],[Оптовая цена KRW за 1шт]]</f>
        <v>0</v>
      </c>
      <c r="M161" s="19" t="str">
        <f>IFERROR(Таблица656[[#This Row],[Общее кол-во шт]]*Таблица656[[#This Row],[Оптовая цена USD за 1шт]],"")</f>
        <v/>
      </c>
      <c r="N161" s="49"/>
    </row>
    <row r="162" spans="1:14" ht="22.5" customHeight="1">
      <c r="A162" s="44" t="s">
        <v>30377</v>
      </c>
      <c r="B162" s="14">
        <v>8809505545007</v>
      </c>
      <c r="C162" s="50" t="s">
        <v>30378</v>
      </c>
      <c r="D162" s="46" t="s">
        <v>30379</v>
      </c>
      <c r="E162" s="16">
        <v>58000</v>
      </c>
      <c r="F162" s="15">
        <v>0.31</v>
      </c>
      <c r="G162" s="47">
        <v>30</v>
      </c>
      <c r="H162" s="55">
        <f>Таблица656[[#This Row],[Коэфициент стоимости]]*Таблица656[[#This Row],[Розничная цена KRW]]</f>
        <v>17980</v>
      </c>
      <c r="I162" s="17" t="str">
        <f>IF($H$1="","Введите курс",Таблица656[[#This Row],[Оптовая цена KRW за 1шт]]/$H$1)</f>
        <v>Введите курс</v>
      </c>
      <c r="J162" s="48"/>
      <c r="K162" s="18">
        <f>Таблица656[[#This Row],[Заказ коробок ]]*Таблица656[[#This Row],[Кол-во шт в коробке]]</f>
        <v>0</v>
      </c>
      <c r="L162" s="54">
        <f>Таблица656[[#This Row],[Общее кол-во шт]]*Таблица656[[#This Row],[Оптовая цена KRW за 1шт]]</f>
        <v>0</v>
      </c>
      <c r="M162" s="19" t="str">
        <f>IFERROR(Таблица656[[#This Row],[Общее кол-во шт]]*Таблица656[[#This Row],[Оптовая цена USD за 1шт]],"")</f>
        <v/>
      </c>
      <c r="N162" s="49"/>
    </row>
    <row r="163" spans="1:14" ht="22.5" customHeight="1">
      <c r="A163" s="44" t="s">
        <v>30380</v>
      </c>
      <c r="B163" s="14">
        <v>8809505545366</v>
      </c>
      <c r="C163" s="50" t="s">
        <v>30381</v>
      </c>
      <c r="D163" s="46" t="s">
        <v>30382</v>
      </c>
      <c r="E163" s="16">
        <v>18000</v>
      </c>
      <c r="F163" s="15">
        <v>0.31</v>
      </c>
      <c r="G163" s="47">
        <v>80</v>
      </c>
      <c r="H163" s="55">
        <f>Таблица656[[#This Row],[Коэфициент стоимости]]*Таблица656[[#This Row],[Розничная цена KRW]]</f>
        <v>5580</v>
      </c>
      <c r="I163" s="17" t="str">
        <f>IF($H$1="","Введите курс",Таблица656[[#This Row],[Оптовая цена KRW за 1шт]]/$H$1)</f>
        <v>Введите курс</v>
      </c>
      <c r="J163" s="48"/>
      <c r="K163" s="18">
        <f>Таблица656[[#This Row],[Заказ коробок ]]*Таблица656[[#This Row],[Кол-во шт в коробке]]</f>
        <v>0</v>
      </c>
      <c r="L163" s="54">
        <f>Таблица656[[#This Row],[Общее кол-во шт]]*Таблица656[[#This Row],[Оптовая цена KRW за 1шт]]</f>
        <v>0</v>
      </c>
      <c r="M163" s="19" t="str">
        <f>IFERROR(Таблица656[[#This Row],[Общее кол-во шт]]*Таблица656[[#This Row],[Оптовая цена USD за 1шт]],"")</f>
        <v/>
      </c>
      <c r="N163" s="49"/>
    </row>
    <row r="164" spans="1:14" ht="22.5" customHeight="1">
      <c r="A164" s="44" t="s">
        <v>30383</v>
      </c>
      <c r="B164" s="14">
        <v>8809505541191</v>
      </c>
      <c r="C164" s="50" t="s">
        <v>30384</v>
      </c>
      <c r="D164" s="46" t="s">
        <v>30385</v>
      </c>
      <c r="E164" s="16">
        <v>148000</v>
      </c>
      <c r="F164" s="15">
        <v>0.31</v>
      </c>
      <c r="G164" s="47">
        <v>40</v>
      </c>
      <c r="H164" s="55">
        <f>Таблица656[[#This Row],[Коэфициент стоимости]]*Таблица656[[#This Row],[Розничная цена KRW]]</f>
        <v>45880</v>
      </c>
      <c r="I164" s="17" t="str">
        <f>IF($H$1="","Введите курс",Таблица656[[#This Row],[Оптовая цена KRW за 1шт]]/$H$1)</f>
        <v>Введите курс</v>
      </c>
      <c r="J164" s="48"/>
      <c r="K164" s="18">
        <f>Таблица656[[#This Row],[Заказ коробок ]]*Таблица656[[#This Row],[Кол-во шт в коробке]]</f>
        <v>0</v>
      </c>
      <c r="L164" s="54">
        <f>Таблица656[[#This Row],[Общее кол-во шт]]*Таблица656[[#This Row],[Оптовая цена KRW за 1шт]]</f>
        <v>0</v>
      </c>
      <c r="M164" s="19" t="str">
        <f>IFERROR(Таблица656[[#This Row],[Общее кол-во шт]]*Таблица656[[#This Row],[Оптовая цена USD за 1шт]],"")</f>
        <v/>
      </c>
      <c r="N164" s="49"/>
    </row>
    <row r="165" spans="1:14" ht="22.5" customHeight="1">
      <c r="A165" s="44" t="s">
        <v>30386</v>
      </c>
      <c r="B165" s="14">
        <v>8809505541382</v>
      </c>
      <c r="C165" s="50" t="s">
        <v>30387</v>
      </c>
      <c r="D165" s="46" t="s">
        <v>30388</v>
      </c>
      <c r="E165" s="16">
        <v>188000</v>
      </c>
      <c r="F165" s="15">
        <v>0.31</v>
      </c>
      <c r="G165" s="47">
        <v>40</v>
      </c>
      <c r="H165" s="55">
        <f>Таблица656[[#This Row],[Коэфициент стоимости]]*Таблица656[[#This Row],[Розничная цена KRW]]</f>
        <v>58280</v>
      </c>
      <c r="I165" s="17" t="str">
        <f>IF($H$1="","Введите курс",Таблица656[[#This Row],[Оптовая цена KRW за 1шт]]/$H$1)</f>
        <v>Введите курс</v>
      </c>
      <c r="J165" s="48"/>
      <c r="K165" s="18">
        <f>Таблица656[[#This Row],[Заказ коробок ]]*Таблица656[[#This Row],[Кол-во шт в коробке]]</f>
        <v>0</v>
      </c>
      <c r="L165" s="54">
        <f>Таблица656[[#This Row],[Общее кол-во шт]]*Таблица656[[#This Row],[Оптовая цена KRW за 1шт]]</f>
        <v>0</v>
      </c>
      <c r="M165" s="19" t="str">
        <f>IFERROR(Таблица656[[#This Row],[Общее кол-во шт]]*Таблица656[[#This Row],[Оптовая цена USD за 1шт]],"")</f>
        <v/>
      </c>
      <c r="N165" s="49"/>
    </row>
    <row r="166" spans="1:14" ht="22.5" customHeight="1">
      <c r="A166" s="44" t="s">
        <v>30389</v>
      </c>
      <c r="B166" s="14">
        <v>8809505541535</v>
      </c>
      <c r="C166" s="50" t="s">
        <v>30390</v>
      </c>
      <c r="D166" s="46" t="s">
        <v>30391</v>
      </c>
      <c r="E166" s="16">
        <v>188000</v>
      </c>
      <c r="F166" s="15">
        <v>0.31</v>
      </c>
      <c r="G166" s="47">
        <v>40</v>
      </c>
      <c r="H166" s="55">
        <f>Таблица656[[#This Row],[Коэфициент стоимости]]*Таблица656[[#This Row],[Розничная цена KRW]]</f>
        <v>58280</v>
      </c>
      <c r="I166" s="17" t="str">
        <f>IF($H$1="","Введите курс",Таблица656[[#This Row],[Оптовая цена KRW за 1шт]]/$H$1)</f>
        <v>Введите курс</v>
      </c>
      <c r="J166" s="48"/>
      <c r="K166" s="18">
        <f>Таблица656[[#This Row],[Заказ коробок ]]*Таблица656[[#This Row],[Кол-во шт в коробке]]</f>
        <v>0</v>
      </c>
      <c r="L166" s="54">
        <f>Таблица656[[#This Row],[Общее кол-во шт]]*Таблица656[[#This Row],[Оптовая цена KRW за 1шт]]</f>
        <v>0</v>
      </c>
      <c r="M166" s="19" t="str">
        <f>IFERROR(Таблица656[[#This Row],[Общее кол-во шт]]*Таблица656[[#This Row],[Оптовая цена USD за 1шт]],"")</f>
        <v/>
      </c>
      <c r="N166" s="49"/>
    </row>
    <row r="167" spans="1:14" ht="22.5" customHeight="1">
      <c r="A167" s="44" t="s">
        <v>30392</v>
      </c>
      <c r="B167" s="14">
        <v>8809505541740</v>
      </c>
      <c r="C167" s="50" t="s">
        <v>30393</v>
      </c>
      <c r="D167" s="46" t="s">
        <v>30394</v>
      </c>
      <c r="E167" s="16">
        <v>168000</v>
      </c>
      <c r="F167" s="15">
        <v>0.31</v>
      </c>
      <c r="G167" s="47">
        <v>20</v>
      </c>
      <c r="H167" s="55">
        <f>Таблица656[[#This Row],[Коэфициент стоимости]]*Таблица656[[#This Row],[Розничная цена KRW]]</f>
        <v>52080</v>
      </c>
      <c r="I167" s="17" t="str">
        <f>IF($H$1="","Введите курс",Таблица656[[#This Row],[Оптовая цена KRW за 1шт]]/$H$1)</f>
        <v>Введите курс</v>
      </c>
      <c r="J167" s="48"/>
      <c r="K167" s="18">
        <f>Таблица656[[#This Row],[Заказ коробок ]]*Таблица656[[#This Row],[Кол-во шт в коробке]]</f>
        <v>0</v>
      </c>
      <c r="L167" s="54">
        <f>Таблица656[[#This Row],[Общее кол-во шт]]*Таблица656[[#This Row],[Оптовая цена KRW за 1шт]]</f>
        <v>0</v>
      </c>
      <c r="M167" s="19" t="str">
        <f>IFERROR(Таблица656[[#This Row],[Общее кол-во шт]]*Таблица656[[#This Row],[Оптовая цена USD за 1шт]],"")</f>
        <v/>
      </c>
      <c r="N167" s="49"/>
    </row>
    <row r="168" spans="1:14" ht="22.5" customHeight="1">
      <c r="A168" s="44" t="s">
        <v>30395</v>
      </c>
      <c r="B168" s="14">
        <v>8809503230325</v>
      </c>
      <c r="C168" s="50" t="s">
        <v>30396</v>
      </c>
      <c r="D168" s="46" t="s">
        <v>30397</v>
      </c>
      <c r="E168" s="16">
        <v>68000</v>
      </c>
      <c r="F168" s="15">
        <v>0.31</v>
      </c>
      <c r="G168" s="47">
        <v>80</v>
      </c>
      <c r="H168" s="55">
        <f>Таблица656[[#This Row],[Коэфициент стоимости]]*Таблица656[[#This Row],[Розничная цена KRW]]</f>
        <v>21080</v>
      </c>
      <c r="I168" s="17" t="str">
        <f>IF($H$1="","Введите курс",Таблица656[[#This Row],[Оптовая цена KRW за 1шт]]/$H$1)</f>
        <v>Введите курс</v>
      </c>
      <c r="J168" s="48"/>
      <c r="K168" s="18">
        <f>Таблица656[[#This Row],[Заказ коробок ]]*Таблица656[[#This Row],[Кол-во шт в коробке]]</f>
        <v>0</v>
      </c>
      <c r="L168" s="54">
        <f>Таблица656[[#This Row],[Общее кол-во шт]]*Таблица656[[#This Row],[Оптовая цена KRW за 1шт]]</f>
        <v>0</v>
      </c>
      <c r="M168" s="19" t="str">
        <f>IFERROR(Таблица656[[#This Row],[Общее кол-во шт]]*Таблица656[[#This Row],[Оптовая цена USD за 1шт]],"")</f>
        <v/>
      </c>
      <c r="N168" s="49"/>
    </row>
    <row r="169" spans="1:14" ht="22.5" customHeight="1">
      <c r="A169" s="44" t="s">
        <v>30398</v>
      </c>
      <c r="B169" s="14">
        <v>8809503230332</v>
      </c>
      <c r="C169" s="50" t="s">
        <v>30399</v>
      </c>
      <c r="D169" s="46" t="s">
        <v>30400</v>
      </c>
      <c r="E169" s="16">
        <v>78000</v>
      </c>
      <c r="F169" s="15">
        <v>0.31</v>
      </c>
      <c r="G169" s="47">
        <v>80</v>
      </c>
      <c r="H169" s="55">
        <f>Таблица656[[#This Row],[Коэфициент стоимости]]*Таблица656[[#This Row],[Розничная цена KRW]]</f>
        <v>24180</v>
      </c>
      <c r="I169" s="17" t="str">
        <f>IF($H$1="","Введите курс",Таблица656[[#This Row],[Оптовая цена KRW за 1шт]]/$H$1)</f>
        <v>Введите курс</v>
      </c>
      <c r="J169" s="48"/>
      <c r="K169" s="18">
        <f>Таблица656[[#This Row],[Заказ коробок ]]*Таблица656[[#This Row],[Кол-во шт в коробке]]</f>
        <v>0</v>
      </c>
      <c r="L169" s="54">
        <f>Таблица656[[#This Row],[Общее кол-во шт]]*Таблица656[[#This Row],[Оптовая цена KRW за 1шт]]</f>
        <v>0</v>
      </c>
      <c r="M169" s="19" t="str">
        <f>IFERROR(Таблица656[[#This Row],[Общее кол-во шт]]*Таблица656[[#This Row],[Оптовая цена USD за 1шт]],"")</f>
        <v/>
      </c>
      <c r="N169" s="49"/>
    </row>
    <row r="170" spans="1:14" ht="22.5" customHeight="1">
      <c r="A170" s="44" t="s">
        <v>30401</v>
      </c>
      <c r="B170" s="14">
        <v>8809503230349</v>
      </c>
      <c r="C170" s="50" t="s">
        <v>30402</v>
      </c>
      <c r="D170" s="46" t="s">
        <v>30403</v>
      </c>
      <c r="E170" s="16">
        <v>78000</v>
      </c>
      <c r="F170" s="15">
        <v>0.31</v>
      </c>
      <c r="G170" s="47">
        <v>80</v>
      </c>
      <c r="H170" s="55">
        <f>Таблица656[[#This Row],[Коэфициент стоимости]]*Таблица656[[#This Row],[Розничная цена KRW]]</f>
        <v>24180</v>
      </c>
      <c r="I170" s="17" t="str">
        <f>IF($H$1="","Введите курс",Таблица656[[#This Row],[Оптовая цена KRW за 1шт]]/$H$1)</f>
        <v>Введите курс</v>
      </c>
      <c r="J170" s="48"/>
      <c r="K170" s="18">
        <f>Таблица656[[#This Row],[Заказ коробок ]]*Таблица656[[#This Row],[Кол-во шт в коробке]]</f>
        <v>0</v>
      </c>
      <c r="L170" s="54">
        <f>Таблица656[[#This Row],[Общее кол-во шт]]*Таблица656[[#This Row],[Оптовая цена KRW за 1шт]]</f>
        <v>0</v>
      </c>
      <c r="M170" s="19" t="str">
        <f>IFERROR(Таблица656[[#This Row],[Общее кол-во шт]]*Таблица656[[#This Row],[Оптовая цена USD за 1шт]],"")</f>
        <v/>
      </c>
      <c r="N170" s="49"/>
    </row>
    <row r="171" spans="1:14" ht="22.5" customHeight="1">
      <c r="A171" s="44" t="s">
        <v>30404</v>
      </c>
      <c r="B171" s="14">
        <v>8809503230356</v>
      </c>
      <c r="C171" s="50" t="s">
        <v>30405</v>
      </c>
      <c r="D171" s="46" t="s">
        <v>30406</v>
      </c>
      <c r="E171" s="16">
        <v>88000</v>
      </c>
      <c r="F171" s="15">
        <v>0.31</v>
      </c>
      <c r="G171" s="47">
        <v>80</v>
      </c>
      <c r="H171" s="55">
        <f>Таблица656[[#This Row],[Коэфициент стоимости]]*Таблица656[[#This Row],[Розничная цена KRW]]</f>
        <v>27280</v>
      </c>
      <c r="I171" s="17" t="str">
        <f>IF($H$1="","Введите курс",Таблица656[[#This Row],[Оптовая цена KRW за 1шт]]/$H$1)</f>
        <v>Введите курс</v>
      </c>
      <c r="J171" s="48"/>
      <c r="K171" s="18">
        <f>Таблица656[[#This Row],[Заказ коробок ]]*Таблица656[[#This Row],[Кол-во шт в коробке]]</f>
        <v>0</v>
      </c>
      <c r="L171" s="54">
        <f>Таблица656[[#This Row],[Общее кол-во шт]]*Таблица656[[#This Row],[Оптовая цена KRW за 1шт]]</f>
        <v>0</v>
      </c>
      <c r="M171" s="19" t="str">
        <f>IFERROR(Таблица656[[#This Row],[Общее кол-во шт]]*Таблица656[[#This Row],[Оптовая цена USD за 1шт]],"")</f>
        <v/>
      </c>
      <c r="N171" s="49"/>
    </row>
    <row r="172" spans="1:14" ht="22.5" customHeight="1">
      <c r="A172" s="44" t="s">
        <v>30407</v>
      </c>
      <c r="B172" s="14">
        <v>8809503230387</v>
      </c>
      <c r="C172" s="50" t="s">
        <v>30408</v>
      </c>
      <c r="D172" s="46" t="s">
        <v>30409</v>
      </c>
      <c r="E172" s="16">
        <v>58000</v>
      </c>
      <c r="F172" s="15">
        <v>0.31</v>
      </c>
      <c r="G172" s="47">
        <v>80</v>
      </c>
      <c r="H172" s="55">
        <f>Таблица656[[#This Row],[Коэфициент стоимости]]*Таблица656[[#This Row],[Розничная цена KRW]]</f>
        <v>17980</v>
      </c>
      <c r="I172" s="17" t="str">
        <f>IF($H$1="","Введите курс",Таблица656[[#This Row],[Оптовая цена KRW за 1шт]]/$H$1)</f>
        <v>Введите курс</v>
      </c>
      <c r="J172" s="48"/>
      <c r="K172" s="18">
        <f>Таблица656[[#This Row],[Заказ коробок ]]*Таблица656[[#This Row],[Кол-во шт в коробке]]</f>
        <v>0</v>
      </c>
      <c r="L172" s="54">
        <f>Таблица656[[#This Row],[Общее кол-во шт]]*Таблица656[[#This Row],[Оптовая цена KRW за 1шт]]</f>
        <v>0</v>
      </c>
      <c r="M172" s="19" t="str">
        <f>IFERROR(Таблица656[[#This Row],[Общее кол-во шт]]*Таблица656[[#This Row],[Оптовая цена USD за 1шт]],"")</f>
        <v/>
      </c>
      <c r="N172" s="49"/>
    </row>
    <row r="173" spans="1:14" ht="22.5" customHeight="1">
      <c r="A173" s="44" t="s">
        <v>30410</v>
      </c>
      <c r="B173" s="14">
        <v>8809503230363</v>
      </c>
      <c r="C173" s="50" t="s">
        <v>30411</v>
      </c>
      <c r="D173" s="46" t="s">
        <v>30412</v>
      </c>
      <c r="E173" s="16">
        <v>78000</v>
      </c>
      <c r="F173" s="15">
        <v>0.31</v>
      </c>
      <c r="G173" s="47">
        <v>80</v>
      </c>
      <c r="H173" s="55">
        <f>Таблица656[[#This Row],[Коэфициент стоимости]]*Таблица656[[#This Row],[Розничная цена KRW]]</f>
        <v>24180</v>
      </c>
      <c r="I173" s="17" t="str">
        <f>IF($H$1="","Введите курс",Таблица656[[#This Row],[Оптовая цена KRW за 1шт]]/$H$1)</f>
        <v>Введите курс</v>
      </c>
      <c r="J173" s="48"/>
      <c r="K173" s="18">
        <f>Таблица656[[#This Row],[Заказ коробок ]]*Таблица656[[#This Row],[Кол-во шт в коробке]]</f>
        <v>0</v>
      </c>
      <c r="L173" s="54">
        <f>Таблица656[[#This Row],[Общее кол-во шт]]*Таблица656[[#This Row],[Оптовая цена KRW за 1шт]]</f>
        <v>0</v>
      </c>
      <c r="M173" s="19" t="str">
        <f>IFERROR(Таблица656[[#This Row],[Общее кол-во шт]]*Таблица656[[#This Row],[Оптовая цена USD за 1шт]],"")</f>
        <v/>
      </c>
      <c r="N173" s="49"/>
    </row>
    <row r="174" spans="1:14" ht="22.5" customHeight="1">
      <c r="A174" s="44" t="s">
        <v>30413</v>
      </c>
      <c r="B174" s="14">
        <v>8809505542273</v>
      </c>
      <c r="C174" s="50" t="s">
        <v>30414</v>
      </c>
      <c r="D174" s="46" t="s">
        <v>30415</v>
      </c>
      <c r="E174" s="16">
        <v>148000</v>
      </c>
      <c r="F174" s="15">
        <v>0.19</v>
      </c>
      <c r="G174" s="47">
        <v>40</v>
      </c>
      <c r="H174" s="55">
        <f>Таблица656[[#This Row],[Коэфициент стоимости]]*Таблица656[[#This Row],[Розничная цена KRW]]</f>
        <v>28120</v>
      </c>
      <c r="I174" s="17" t="str">
        <f>IF($H$1="","Введите курс",Таблица656[[#This Row],[Оптовая цена KRW за 1шт]]/$H$1)</f>
        <v>Введите курс</v>
      </c>
      <c r="J174" s="48"/>
      <c r="K174" s="18">
        <f>Таблица656[[#This Row],[Заказ коробок ]]*Таблица656[[#This Row],[Кол-во шт в коробке]]</f>
        <v>0</v>
      </c>
      <c r="L174" s="54">
        <f>Таблица656[[#This Row],[Общее кол-во шт]]*Таблица656[[#This Row],[Оптовая цена KRW за 1шт]]</f>
        <v>0</v>
      </c>
      <c r="M174" s="19" t="str">
        <f>IFERROR(Таблица656[[#This Row],[Общее кол-во шт]]*Таблица656[[#This Row],[Оптовая цена USD за 1шт]],"")</f>
        <v/>
      </c>
      <c r="N174" s="49"/>
    </row>
    <row r="175" spans="1:14" ht="22.5" customHeight="1">
      <c r="A175" s="44" t="s">
        <v>30416</v>
      </c>
      <c r="B175" s="14">
        <v>8809505542167</v>
      </c>
      <c r="C175" s="50" t="s">
        <v>30417</v>
      </c>
      <c r="D175" s="46" t="s">
        <v>30418</v>
      </c>
      <c r="E175" s="16">
        <v>98000</v>
      </c>
      <c r="F175" s="15">
        <v>0.24</v>
      </c>
      <c r="G175" s="47">
        <v>60</v>
      </c>
      <c r="H175" s="55">
        <f>Таблица656[[#This Row],[Коэфициент стоимости]]*Таблица656[[#This Row],[Розничная цена KRW]]</f>
        <v>23520</v>
      </c>
      <c r="I175" s="17" t="str">
        <f>IF($H$1="","Введите курс",Таблица656[[#This Row],[Оптовая цена KRW за 1шт]]/$H$1)</f>
        <v>Введите курс</v>
      </c>
      <c r="J175" s="48"/>
      <c r="K175" s="18">
        <f>Таблица656[[#This Row],[Заказ коробок ]]*Таблица656[[#This Row],[Кол-во шт в коробке]]</f>
        <v>0</v>
      </c>
      <c r="L175" s="54">
        <f>Таблица656[[#This Row],[Общее кол-во шт]]*Таблица656[[#This Row],[Оптовая цена KRW за 1шт]]</f>
        <v>0</v>
      </c>
      <c r="M175" s="19" t="str">
        <f>IFERROR(Таблица656[[#This Row],[Общее кол-во шт]]*Таблица656[[#This Row],[Оптовая цена USD за 1шт]],"")</f>
        <v/>
      </c>
      <c r="N175" s="49"/>
    </row>
    <row r="176" spans="1:14" ht="22.5" customHeight="1">
      <c r="A176" s="44" t="s">
        <v>30419</v>
      </c>
      <c r="B176" s="14">
        <v>8809505541719</v>
      </c>
      <c r="C176" s="50" t="s">
        <v>30420</v>
      </c>
      <c r="D176" s="115" t="s">
        <v>30421</v>
      </c>
      <c r="E176" s="16">
        <v>146000</v>
      </c>
      <c r="F176" s="15">
        <v>0.31</v>
      </c>
      <c r="G176" s="47">
        <v>15</v>
      </c>
      <c r="H176" s="55">
        <f>Таблица656[[#This Row],[Коэфициент стоимости]]*Таблица656[[#This Row],[Розничная цена KRW]]</f>
        <v>45260</v>
      </c>
      <c r="I176" s="17" t="str">
        <f>IF($H$1="","Введите курс",Таблица656[[#This Row],[Оптовая цена KRW за 1шт]]/$H$1)</f>
        <v>Введите курс</v>
      </c>
      <c r="J176" s="48"/>
      <c r="K176" s="18">
        <f>Таблица656[[#This Row],[Заказ коробок ]]*Таблица656[[#This Row],[Кол-во шт в коробке]]</f>
        <v>0</v>
      </c>
      <c r="L176" s="54">
        <f>Таблица656[[#This Row],[Общее кол-во шт]]*Таблица656[[#This Row],[Оптовая цена KRW за 1шт]]</f>
        <v>0</v>
      </c>
      <c r="M176" s="19" t="str">
        <f>IFERROR(Таблица656[[#This Row],[Общее кол-во шт]]*Таблица656[[#This Row],[Оптовая цена USD за 1шт]],"")</f>
        <v/>
      </c>
      <c r="N176" s="49"/>
    </row>
    <row r="177" spans="1:14" ht="22.5" customHeight="1">
      <c r="A177" s="44" t="s">
        <v>30422</v>
      </c>
      <c r="B177" s="14">
        <v>8809505541412</v>
      </c>
      <c r="C177" s="50" t="s">
        <v>30423</v>
      </c>
      <c r="D177" s="46" t="s">
        <v>30424</v>
      </c>
      <c r="E177" s="16">
        <v>24800</v>
      </c>
      <c r="F177" s="15">
        <v>0.31</v>
      </c>
      <c r="G177" s="47">
        <v>80</v>
      </c>
      <c r="H177" s="55">
        <f>Таблица656[[#This Row],[Коэфициент стоимости]]*Таблица656[[#This Row],[Розничная цена KRW]]</f>
        <v>7688</v>
      </c>
      <c r="I177" s="17" t="str">
        <f>IF($H$1="","Введите курс",Таблица656[[#This Row],[Оптовая цена KRW за 1шт]]/$H$1)</f>
        <v>Введите курс</v>
      </c>
      <c r="J177" s="48"/>
      <c r="K177" s="18">
        <f>Таблица656[[#This Row],[Заказ коробок ]]*Таблица656[[#This Row],[Кол-во шт в коробке]]</f>
        <v>0</v>
      </c>
      <c r="L177" s="54">
        <f>Таблица656[[#This Row],[Общее кол-во шт]]*Таблица656[[#This Row],[Оптовая цена KRW за 1шт]]</f>
        <v>0</v>
      </c>
      <c r="M177" s="19" t="str">
        <f>IFERROR(Таблица656[[#This Row],[Общее кол-во шт]]*Таблица656[[#This Row],[Оптовая цена USD за 1шт]],"")</f>
        <v/>
      </c>
      <c r="N177" s="49"/>
    </row>
    <row r="178" spans="1:14" ht="22.5" customHeight="1">
      <c r="A178" s="44" t="s">
        <v>30425</v>
      </c>
      <c r="B178" s="14">
        <v>8809503230370</v>
      </c>
      <c r="C178" s="50" t="s">
        <v>30426</v>
      </c>
      <c r="D178" s="46" t="s">
        <v>30427</v>
      </c>
      <c r="E178" s="16">
        <v>48000</v>
      </c>
      <c r="F178" s="15">
        <v>0.31</v>
      </c>
      <c r="G178" s="47">
        <v>80</v>
      </c>
      <c r="H178" s="55">
        <f>Таблица656[[#This Row],[Коэфициент стоимости]]*Таблица656[[#This Row],[Розничная цена KRW]]</f>
        <v>14880</v>
      </c>
      <c r="I178" s="17" t="str">
        <f>IF($H$1="","Введите курс",Таблица656[[#This Row],[Оптовая цена KRW за 1шт]]/$H$1)</f>
        <v>Введите курс</v>
      </c>
      <c r="J178" s="48"/>
      <c r="K178" s="18">
        <f>Таблица656[[#This Row],[Заказ коробок ]]*Таблица656[[#This Row],[Кол-во шт в коробке]]</f>
        <v>0</v>
      </c>
      <c r="L178" s="54">
        <f>Таблица656[[#This Row],[Общее кол-во шт]]*Таблица656[[#This Row],[Оптовая цена KRW за 1шт]]</f>
        <v>0</v>
      </c>
      <c r="M178" s="19" t="str">
        <f>IFERROR(Таблица656[[#This Row],[Общее кол-во шт]]*Таблица656[[#This Row],[Оптовая цена USD за 1шт]],"")</f>
        <v/>
      </c>
      <c r="N178" s="49"/>
    </row>
    <row r="179" spans="1:14" ht="22.5" customHeight="1">
      <c r="A179" s="44" t="s">
        <v>30428</v>
      </c>
      <c r="B179" s="14">
        <v>8809505543805</v>
      </c>
      <c r="C179" s="50" t="s">
        <v>30429</v>
      </c>
      <c r="D179" s="115" t="s">
        <v>30430</v>
      </c>
      <c r="E179" s="16">
        <v>98000</v>
      </c>
      <c r="F179" s="15">
        <v>0.222</v>
      </c>
      <c r="G179" s="47">
        <v>30</v>
      </c>
      <c r="H179" s="55">
        <f>Таблица656[[#This Row],[Коэфициент стоимости]]*Таблица656[[#This Row],[Розничная цена KRW]]</f>
        <v>21756</v>
      </c>
      <c r="I179" s="17" t="str">
        <f>IF($H$1="","Введите курс",Таблица656[[#This Row],[Оптовая цена KRW за 1шт]]/$H$1)</f>
        <v>Введите курс</v>
      </c>
      <c r="J179" s="48"/>
      <c r="K179" s="18">
        <f>Таблица656[[#This Row],[Заказ коробок ]]*Таблица656[[#This Row],[Кол-во шт в коробке]]</f>
        <v>0</v>
      </c>
      <c r="L179" s="54">
        <f>Таблица656[[#This Row],[Общее кол-во шт]]*Таблица656[[#This Row],[Оптовая цена KRW за 1шт]]</f>
        <v>0</v>
      </c>
      <c r="M179" s="19" t="str">
        <f>IFERROR(Таблица656[[#This Row],[Общее кол-во шт]]*Таблица656[[#This Row],[Оптовая цена USD за 1шт]],"")</f>
        <v/>
      </c>
      <c r="N179" s="49"/>
    </row>
    <row r="180" spans="1:14" ht="22.5" customHeight="1">
      <c r="A180" s="44" t="s">
        <v>30431</v>
      </c>
      <c r="B180" s="14">
        <v>8809505545724</v>
      </c>
      <c r="C180" s="50" t="s">
        <v>30432</v>
      </c>
      <c r="D180" s="46" t="s">
        <v>30433</v>
      </c>
      <c r="E180" s="16">
        <v>48000</v>
      </c>
      <c r="F180" s="15">
        <v>0.14399999999999999</v>
      </c>
      <c r="G180" s="47">
        <v>180</v>
      </c>
      <c r="H180" s="55">
        <f>Таблица656[[#This Row],[Коэфициент стоимости]]*Таблица656[[#This Row],[Розничная цена KRW]]</f>
        <v>6911.9999999999991</v>
      </c>
      <c r="I180" s="17" t="str">
        <f>IF($H$1="","Введите курс",Таблица656[[#This Row],[Оптовая цена KRW за 1шт]]/$H$1)</f>
        <v>Введите курс</v>
      </c>
      <c r="J180" s="48"/>
      <c r="K180" s="18">
        <f>Таблица656[[#This Row],[Заказ коробок ]]*Таблица656[[#This Row],[Кол-во шт в коробке]]</f>
        <v>0</v>
      </c>
      <c r="L180" s="54">
        <f>Таблица656[[#This Row],[Общее кол-во шт]]*Таблица656[[#This Row],[Оптовая цена KRW за 1шт]]</f>
        <v>0</v>
      </c>
      <c r="M180" s="19" t="str">
        <f>IFERROR(Таблица656[[#This Row],[Общее кол-во шт]]*Таблица656[[#This Row],[Оптовая цена USD за 1шт]],"")</f>
        <v/>
      </c>
      <c r="N180" s="49"/>
    </row>
    <row r="181" spans="1:14" ht="22.5" customHeight="1">
      <c r="A181" s="44" t="s">
        <v>30434</v>
      </c>
      <c r="B181" s="14">
        <v>8809505543805</v>
      </c>
      <c r="C181" s="50" t="s">
        <v>30435</v>
      </c>
      <c r="D181" s="46" t="s">
        <v>30436</v>
      </c>
      <c r="E181" s="16">
        <v>48000</v>
      </c>
      <c r="F181" s="15">
        <v>0.14399999999999999</v>
      </c>
      <c r="G181" s="47">
        <v>180</v>
      </c>
      <c r="H181" s="55">
        <f>Таблица656[[#This Row],[Коэфициент стоимости]]*Таблица656[[#This Row],[Розничная цена KRW]]</f>
        <v>6911.9999999999991</v>
      </c>
      <c r="I181" s="17" t="str">
        <f>IF($H$1="","Введите курс",Таблица656[[#This Row],[Оптовая цена KRW за 1шт]]/$H$1)</f>
        <v>Введите курс</v>
      </c>
      <c r="J181" s="48"/>
      <c r="K181" s="18">
        <f>Таблица656[[#This Row],[Заказ коробок ]]*Таблица656[[#This Row],[Кол-во шт в коробке]]</f>
        <v>0</v>
      </c>
      <c r="L181" s="54">
        <f>Таблица656[[#This Row],[Общее кол-во шт]]*Таблица656[[#This Row],[Оптовая цена KRW за 1шт]]</f>
        <v>0</v>
      </c>
      <c r="M181" s="19" t="str">
        <f>IFERROR(Таблица656[[#This Row],[Общее кол-во шт]]*Таблица656[[#This Row],[Оптовая цена USD за 1шт]],"")</f>
        <v/>
      </c>
      <c r="N181" s="49"/>
    </row>
    <row r="182" spans="1:14" ht="22.5" customHeight="1">
      <c r="A182" s="44" t="s">
        <v>30437</v>
      </c>
      <c r="B182" s="14">
        <v>8809711712255</v>
      </c>
      <c r="C182" s="50" t="s">
        <v>30438</v>
      </c>
      <c r="D182" s="46" t="s">
        <v>30439</v>
      </c>
      <c r="E182" s="16">
        <v>34000</v>
      </c>
      <c r="F182" s="15">
        <v>0.20199999999999999</v>
      </c>
      <c r="G182" s="47">
        <v>20</v>
      </c>
      <c r="H182" s="55">
        <f>Таблица656[[#This Row],[Коэфициент стоимости]]*Таблица656[[#This Row],[Розничная цена KRW]]</f>
        <v>6867.9999999999991</v>
      </c>
      <c r="I182" s="17" t="str">
        <f>IF($H$1="","Введите курс",Таблица656[[#This Row],[Оптовая цена KRW за 1шт]]/$H$1)</f>
        <v>Введите курс</v>
      </c>
      <c r="J182" s="48"/>
      <c r="K182" s="18">
        <f>Таблица656[[#This Row],[Заказ коробок ]]*Таблица656[[#This Row],[Кол-во шт в коробке]]</f>
        <v>0</v>
      </c>
      <c r="L182" s="54">
        <f>Таблица656[[#This Row],[Общее кол-во шт]]*Таблица656[[#This Row],[Оптовая цена KRW за 1шт]]</f>
        <v>0</v>
      </c>
      <c r="M182" s="19" t="str">
        <f>IFERROR(Таблица656[[#This Row],[Общее кол-во шт]]*Таблица656[[#This Row],[Оптовая цена USD за 1шт]],"")</f>
        <v/>
      </c>
      <c r="N182" s="49"/>
    </row>
    <row r="183" spans="1:14" ht="22.5" customHeight="1">
      <c r="A183" s="44" t="s">
        <v>30440</v>
      </c>
      <c r="B183" s="14">
        <v>8809711712262</v>
      </c>
      <c r="C183" s="50" t="s">
        <v>30441</v>
      </c>
      <c r="D183" s="46" t="s">
        <v>30442</v>
      </c>
      <c r="E183" s="16">
        <v>38000</v>
      </c>
      <c r="F183" s="15">
        <v>0.185</v>
      </c>
      <c r="G183" s="47">
        <v>72</v>
      </c>
      <c r="H183" s="55">
        <f>Таблица656[[#This Row],[Коэфициент стоимости]]*Таблица656[[#This Row],[Розничная цена KRW]]</f>
        <v>7030</v>
      </c>
      <c r="I183" s="17" t="str">
        <f>IF($H$1="","Введите курс",Таблица656[[#This Row],[Оптовая цена KRW за 1шт]]/$H$1)</f>
        <v>Введите курс</v>
      </c>
      <c r="J183" s="48"/>
      <c r="K183" s="18">
        <f>Таблица656[[#This Row],[Заказ коробок ]]*Таблица656[[#This Row],[Кол-во шт в коробке]]</f>
        <v>0</v>
      </c>
      <c r="L183" s="54">
        <f>Таблица656[[#This Row],[Общее кол-во шт]]*Таблица656[[#This Row],[Оптовая цена KRW за 1шт]]</f>
        <v>0</v>
      </c>
      <c r="M183" s="19" t="str">
        <f>IFERROR(Таблица656[[#This Row],[Общее кол-во шт]]*Таблица656[[#This Row],[Оптовая цена USD за 1шт]],"")</f>
        <v/>
      </c>
      <c r="N183" s="49"/>
    </row>
    <row r="184" spans="1:14" ht="22.5" customHeight="1">
      <c r="A184" s="44" t="s">
        <v>30443</v>
      </c>
      <c r="B184" s="14">
        <v>8809711712149</v>
      </c>
      <c r="C184" s="50" t="s">
        <v>30444</v>
      </c>
      <c r="D184" s="46" t="s">
        <v>30445</v>
      </c>
      <c r="E184" s="16">
        <v>48000</v>
      </c>
      <c r="F184" s="15">
        <v>0.31</v>
      </c>
      <c r="G184" s="47">
        <v>60</v>
      </c>
      <c r="H184" s="55">
        <f>Таблица656[[#This Row],[Коэфициент стоимости]]*Таблица656[[#This Row],[Розничная цена KRW]]</f>
        <v>14880</v>
      </c>
      <c r="I184" s="17" t="str">
        <f>IF($H$1="","Введите курс",Таблица656[[#This Row],[Оптовая цена KRW за 1шт]]/$H$1)</f>
        <v>Введите курс</v>
      </c>
      <c r="J184" s="48"/>
      <c r="K184" s="18">
        <f>Таблица656[[#This Row],[Заказ коробок ]]*Таблица656[[#This Row],[Кол-во шт в коробке]]</f>
        <v>0</v>
      </c>
      <c r="L184" s="54">
        <f>Таблица656[[#This Row],[Общее кол-во шт]]*Таблица656[[#This Row],[Оптовая цена KRW за 1шт]]</f>
        <v>0</v>
      </c>
      <c r="M184" s="19" t="str">
        <f>IFERROR(Таблица656[[#This Row],[Общее кол-во шт]]*Таблица656[[#This Row],[Оптовая цена USD за 1шт]],"")</f>
        <v/>
      </c>
      <c r="N184" s="49"/>
    </row>
    <row r="185" spans="1:14" ht="22.5" customHeight="1">
      <c r="A185" s="44" t="s">
        <v>30446</v>
      </c>
      <c r="B185" s="14">
        <v>8809711714396</v>
      </c>
      <c r="C185" s="50" t="s">
        <v>30447</v>
      </c>
      <c r="D185" s="46" t="s">
        <v>30448</v>
      </c>
      <c r="E185" s="16">
        <v>48000</v>
      </c>
      <c r="F185" s="15">
        <v>0.31</v>
      </c>
      <c r="G185" s="47">
        <v>60</v>
      </c>
      <c r="H185" s="55">
        <f>Таблица656[[#This Row],[Коэфициент стоимости]]*Таблица656[[#This Row],[Розничная цена KRW]]</f>
        <v>14880</v>
      </c>
      <c r="I185" s="17" t="str">
        <f>IF($H$1="","Введите курс",Таблица656[[#This Row],[Оптовая цена KRW за 1шт]]/$H$1)</f>
        <v>Введите курс</v>
      </c>
      <c r="J185" s="48"/>
      <c r="K185" s="18">
        <f>Таблица656[[#This Row],[Заказ коробок ]]*Таблица656[[#This Row],[Кол-во шт в коробке]]</f>
        <v>0</v>
      </c>
      <c r="L185" s="54">
        <f>Таблица656[[#This Row],[Общее кол-во шт]]*Таблица656[[#This Row],[Оптовая цена KRW за 1шт]]</f>
        <v>0</v>
      </c>
      <c r="M185" s="19" t="str">
        <f>IFERROR(Таблица656[[#This Row],[Общее кол-во шт]]*Таблица656[[#This Row],[Оптовая цена USD за 1шт]],"")</f>
        <v/>
      </c>
      <c r="N185" s="49"/>
    </row>
    <row r="186" spans="1:14" ht="22.5" customHeight="1">
      <c r="A186" s="44" t="s">
        <v>30449</v>
      </c>
      <c r="B186" s="14">
        <v>8809711714396</v>
      </c>
      <c r="C186" s="50" t="s">
        <v>30450</v>
      </c>
      <c r="D186" s="46" t="s">
        <v>30451</v>
      </c>
      <c r="E186" s="16">
        <v>48000</v>
      </c>
      <c r="F186" s="15">
        <v>0.31</v>
      </c>
      <c r="G186" s="47">
        <v>20</v>
      </c>
      <c r="H186" s="55">
        <f>Таблица656[[#This Row],[Коэфициент стоимости]]*Таблица656[[#This Row],[Розничная цена KRW]]</f>
        <v>14880</v>
      </c>
      <c r="I186" s="17" t="str">
        <f>IF($H$1="","Введите курс",Таблица656[[#This Row],[Оптовая цена KRW за 1шт]]/$H$1)</f>
        <v>Введите курс</v>
      </c>
      <c r="J186" s="48"/>
      <c r="K186" s="18">
        <f>Таблица656[[#This Row],[Заказ коробок ]]*Таблица656[[#This Row],[Кол-во шт в коробке]]</f>
        <v>0</v>
      </c>
      <c r="L186" s="54">
        <f>Таблица656[[#This Row],[Общее кол-во шт]]*Таблица656[[#This Row],[Оптовая цена KRW за 1шт]]</f>
        <v>0</v>
      </c>
      <c r="M186" s="19" t="str">
        <f>IFERROR(Таблица656[[#This Row],[Общее кол-во шт]]*Таблица656[[#This Row],[Оптовая цена USD за 1шт]],"")</f>
        <v/>
      </c>
      <c r="N186" s="49"/>
    </row>
    <row r="187" spans="1:14" ht="22.5" customHeight="1">
      <c r="A187" s="44" t="s">
        <v>30452</v>
      </c>
      <c r="B187" s="14">
        <v>8809711712644</v>
      </c>
      <c r="C187" s="50" t="s">
        <v>30453</v>
      </c>
      <c r="D187" s="46" t="s">
        <v>30454</v>
      </c>
      <c r="E187" s="16">
        <v>28000</v>
      </c>
      <c r="F187" s="15">
        <v>0.31</v>
      </c>
      <c r="G187" s="47">
        <v>80</v>
      </c>
      <c r="H187" s="55">
        <f>Таблица656[[#This Row],[Коэфициент стоимости]]*Таблица656[[#This Row],[Розничная цена KRW]]</f>
        <v>8680</v>
      </c>
      <c r="I187" s="17" t="str">
        <f>IF($H$1="","Введите курс",Таблица656[[#This Row],[Оптовая цена KRW за 1шт]]/$H$1)</f>
        <v>Введите курс</v>
      </c>
      <c r="J187" s="48"/>
      <c r="K187" s="18">
        <f>Таблица656[[#This Row],[Заказ коробок ]]*Таблица656[[#This Row],[Кол-во шт в коробке]]</f>
        <v>0</v>
      </c>
      <c r="L187" s="54">
        <f>Таблица656[[#This Row],[Общее кол-во шт]]*Таблица656[[#This Row],[Оптовая цена KRW за 1шт]]</f>
        <v>0</v>
      </c>
      <c r="M187" s="19" t="str">
        <f>IFERROR(Таблица656[[#This Row],[Общее кол-во шт]]*Таблица656[[#This Row],[Оптовая цена USD за 1шт]],"")</f>
        <v/>
      </c>
      <c r="N187" s="49"/>
    </row>
    <row r="188" spans="1:14" ht="22.5" customHeight="1">
      <c r="A188" s="44" t="s">
        <v>30455</v>
      </c>
      <c r="B188" s="14">
        <v>8809711712279</v>
      </c>
      <c r="C188" s="50" t="s">
        <v>30456</v>
      </c>
      <c r="D188" s="46" t="s">
        <v>30457</v>
      </c>
      <c r="E188" s="16">
        <v>59800</v>
      </c>
      <c r="F188" s="15">
        <v>0.31</v>
      </c>
      <c r="G188" s="47">
        <v>60</v>
      </c>
      <c r="H188" s="55">
        <f>Таблица656[[#This Row],[Коэфициент стоимости]]*Таблица656[[#This Row],[Розничная цена KRW]]</f>
        <v>18538</v>
      </c>
      <c r="I188" s="17" t="str">
        <f>IF($H$1="","Введите курс",Таблица656[[#This Row],[Оптовая цена KRW за 1шт]]/$H$1)</f>
        <v>Введите курс</v>
      </c>
      <c r="J188" s="48"/>
      <c r="K188" s="18">
        <f>Таблица656[[#This Row],[Заказ коробок ]]*Таблица656[[#This Row],[Кол-во шт в коробке]]</f>
        <v>0</v>
      </c>
      <c r="L188" s="54">
        <f>Таблица656[[#This Row],[Общее кол-во шт]]*Таблица656[[#This Row],[Оптовая цена KRW за 1шт]]</f>
        <v>0</v>
      </c>
      <c r="M188" s="19" t="str">
        <f>IFERROR(Таблица656[[#This Row],[Общее кол-во шт]]*Таблица656[[#This Row],[Оптовая цена USD за 1шт]],"")</f>
        <v/>
      </c>
      <c r="N188" s="49"/>
    </row>
    <row r="189" spans="1:14" ht="22.5" customHeight="1">
      <c r="A189" s="44" t="s">
        <v>30458</v>
      </c>
      <c r="B189" s="14">
        <v>8809711712439</v>
      </c>
      <c r="C189" s="50" t="s">
        <v>30459</v>
      </c>
      <c r="D189" s="46" t="s">
        <v>30460</v>
      </c>
      <c r="E189" s="16">
        <v>68000</v>
      </c>
      <c r="F189" s="15">
        <v>0.31</v>
      </c>
      <c r="G189" s="47">
        <v>120</v>
      </c>
      <c r="H189" s="55">
        <f>Таблица656[[#This Row],[Коэфициент стоимости]]*Таблица656[[#This Row],[Розничная цена KRW]]</f>
        <v>21080</v>
      </c>
      <c r="I189" s="17" t="str">
        <f>IF($H$1="","Введите курс",Таблица656[[#This Row],[Оптовая цена KRW за 1шт]]/$H$1)</f>
        <v>Введите курс</v>
      </c>
      <c r="J189" s="48"/>
      <c r="K189" s="18">
        <f>Таблица656[[#This Row],[Заказ коробок ]]*Таблица656[[#This Row],[Кол-во шт в коробке]]</f>
        <v>0</v>
      </c>
      <c r="L189" s="54">
        <f>Таблица656[[#This Row],[Общее кол-во шт]]*Таблица656[[#This Row],[Оптовая цена KRW за 1шт]]</f>
        <v>0</v>
      </c>
      <c r="M189" s="19" t="str">
        <f>IFERROR(Таблица656[[#This Row],[Общее кол-во шт]]*Таблица656[[#This Row],[Оптовая цена USD за 1шт]],"")</f>
        <v/>
      </c>
      <c r="N189" s="49"/>
    </row>
    <row r="190" spans="1:14" ht="22.5" customHeight="1">
      <c r="A190" s="44" t="s">
        <v>30461</v>
      </c>
      <c r="B190" s="14">
        <v>8809711714877</v>
      </c>
      <c r="C190" s="50" t="s">
        <v>30462</v>
      </c>
      <c r="D190" s="46" t="s">
        <v>30463</v>
      </c>
      <c r="E190" s="16">
        <v>40000</v>
      </c>
      <c r="F190" s="15">
        <v>0.31</v>
      </c>
      <c r="G190" s="47">
        <v>40</v>
      </c>
      <c r="H190" s="55">
        <f>Таблица656[[#This Row],[Коэфициент стоимости]]*Таблица656[[#This Row],[Розничная цена KRW]]</f>
        <v>12400</v>
      </c>
      <c r="I190" s="17" t="str">
        <f>IF($H$1="","Введите курс",Таблица656[[#This Row],[Оптовая цена KRW за 1шт]]/$H$1)</f>
        <v>Введите курс</v>
      </c>
      <c r="J190" s="48"/>
      <c r="K190" s="18">
        <f>Таблица656[[#This Row],[Заказ коробок ]]*Таблица656[[#This Row],[Кол-во шт в коробке]]</f>
        <v>0</v>
      </c>
      <c r="L190" s="54">
        <f>Таблица656[[#This Row],[Общее кол-во шт]]*Таблица656[[#This Row],[Оптовая цена KRW за 1шт]]</f>
        <v>0</v>
      </c>
      <c r="M190" s="19" t="str">
        <f>IFERROR(Таблица656[[#This Row],[Общее кол-во шт]]*Таблица656[[#This Row],[Оптовая цена USD за 1шт]],"")</f>
        <v/>
      </c>
      <c r="N190" s="49"/>
    </row>
    <row r="191" spans="1:14" s="75" customFormat="1" ht="22.5" customHeight="1">
      <c r="A191" s="44" t="s">
        <v>30464</v>
      </c>
      <c r="B191" s="63"/>
      <c r="C191" s="50" t="s">
        <v>30465</v>
      </c>
      <c r="D191" s="65" t="s">
        <v>30466</v>
      </c>
      <c r="E191" s="66">
        <v>48000</v>
      </c>
      <c r="F191" s="67">
        <v>0.31</v>
      </c>
      <c r="G191" s="68"/>
      <c r="H191" s="69">
        <f>Таблица656[[#This Row],[Коэфициент стоимости]]*Таблица656[[#This Row],[Розничная цена KRW]]</f>
        <v>14880</v>
      </c>
      <c r="I191" s="70" t="str">
        <f>IF($H$1="","Введите курс",Таблица656[[#This Row],[Оптовая цена KRW за 1шт]]/$H$1)</f>
        <v>Введите курс</v>
      </c>
      <c r="J191" s="71"/>
      <c r="K191" s="72">
        <f>Таблица656[[#This Row],[Заказ коробок ]]*Таблица656[[#This Row],[Кол-во шт в коробке]]</f>
        <v>0</v>
      </c>
      <c r="L191" s="73">
        <f>Таблица656[[#This Row],[Общее кол-во шт]]*Таблица656[[#This Row],[Оптовая цена KRW за 1шт]]</f>
        <v>0</v>
      </c>
      <c r="M191" s="74" t="str">
        <f>IFERROR(Таблица656[[#This Row],[Общее кол-во шт]]*Таблица656[[#This Row],[Оптовая цена USD за 1шт]],"")</f>
        <v/>
      </c>
      <c r="N191" s="252" t="s">
        <v>19258</v>
      </c>
    </row>
    <row r="192" spans="1:14" s="75" customFormat="1" ht="22.5" customHeight="1">
      <c r="A192" s="44" t="s">
        <v>30467</v>
      </c>
      <c r="B192" s="63">
        <v>8809711713269</v>
      </c>
      <c r="C192" s="50" t="s">
        <v>30468</v>
      </c>
      <c r="D192" s="65" t="s">
        <v>30469</v>
      </c>
      <c r="E192" s="66">
        <v>194000</v>
      </c>
      <c r="F192" s="67">
        <v>0.31</v>
      </c>
      <c r="G192" s="68"/>
      <c r="H192" s="69">
        <f>Таблица656[[#This Row],[Коэфициент стоимости]]*Таблица656[[#This Row],[Розничная цена KRW]]</f>
        <v>60140</v>
      </c>
      <c r="I192" s="70" t="str">
        <f>IF($H$1="","Введите курс",Таблица656[[#This Row],[Оптовая цена KRW за 1шт]]/$H$1)</f>
        <v>Введите курс</v>
      </c>
      <c r="J192" s="71"/>
      <c r="K192" s="72">
        <f>Таблица656[[#This Row],[Заказ коробок ]]*Таблица656[[#This Row],[Кол-во шт в коробке]]</f>
        <v>0</v>
      </c>
      <c r="L192" s="73">
        <f>Таблица656[[#This Row],[Общее кол-во шт]]*Таблица656[[#This Row],[Оптовая цена KRW за 1шт]]</f>
        <v>0</v>
      </c>
      <c r="M192" s="74" t="str">
        <f>IFERROR(Таблица656[[#This Row],[Общее кол-во шт]]*Таблица656[[#This Row],[Оптовая цена USD за 1шт]],"")</f>
        <v/>
      </c>
      <c r="N192" s="252" t="s">
        <v>19258</v>
      </c>
    </row>
    <row r="193" spans="1:14" ht="22.5" customHeight="1">
      <c r="A193" s="44" t="s">
        <v>30470</v>
      </c>
      <c r="B193" s="14">
        <v>8809711714235</v>
      </c>
      <c r="C193" s="50" t="s">
        <v>30471</v>
      </c>
      <c r="D193" s="46" t="s">
        <v>30472</v>
      </c>
      <c r="E193" s="16">
        <v>30000</v>
      </c>
      <c r="F193" s="15">
        <v>0.31</v>
      </c>
      <c r="G193" s="47">
        <v>40</v>
      </c>
      <c r="H193" s="55">
        <f>Таблица656[[#This Row],[Коэфициент стоимости]]*Таблица656[[#This Row],[Розничная цена KRW]]</f>
        <v>9300</v>
      </c>
      <c r="I193" s="17" t="str">
        <f>IF($H$1="","Введите курс",Таблица656[[#This Row],[Оптовая цена KRW за 1шт]]/$H$1)</f>
        <v>Введите курс</v>
      </c>
      <c r="J193" s="48"/>
      <c r="K193" s="18">
        <f>Таблица656[[#This Row],[Заказ коробок ]]*Таблица656[[#This Row],[Кол-во шт в коробке]]</f>
        <v>0</v>
      </c>
      <c r="L193" s="54">
        <f>Таблица656[[#This Row],[Общее кол-во шт]]*Таблица656[[#This Row],[Оптовая цена KRW за 1шт]]</f>
        <v>0</v>
      </c>
      <c r="M193" s="19" t="str">
        <f>IFERROR(Таблица656[[#This Row],[Общее кол-во шт]]*Таблица656[[#This Row],[Оптовая цена USD за 1шт]],"")</f>
        <v/>
      </c>
      <c r="N193" s="49"/>
    </row>
    <row r="194" spans="1:14" s="75" customFormat="1" ht="22.5" customHeight="1">
      <c r="A194" s="44" t="s">
        <v>30473</v>
      </c>
      <c r="B194" s="63">
        <v>8809711713979</v>
      </c>
      <c r="C194" s="50" t="s">
        <v>30474</v>
      </c>
      <c r="D194" s="65" t="s">
        <v>30475</v>
      </c>
      <c r="E194" s="66"/>
      <c r="F194" s="67">
        <v>0.31</v>
      </c>
      <c r="G194" s="68">
        <v>40</v>
      </c>
      <c r="H194" s="69">
        <f>Таблица656[[#This Row],[Коэфициент стоимости]]*Таблица656[[#This Row],[Розничная цена KRW]]</f>
        <v>0</v>
      </c>
      <c r="I194" s="70" t="str">
        <f>IF($H$1="","Введите курс",Таблица656[[#This Row],[Оптовая цена KRW за 1шт]]/$H$1)</f>
        <v>Введите курс</v>
      </c>
      <c r="J194" s="71"/>
      <c r="K194" s="72">
        <f>Таблица656[[#This Row],[Заказ коробок ]]*Таблица656[[#This Row],[Кол-во шт в коробке]]</f>
        <v>0</v>
      </c>
      <c r="L194" s="73">
        <f>Таблица656[[#This Row],[Общее кол-во шт]]*Таблица656[[#This Row],[Оптовая цена KRW за 1шт]]</f>
        <v>0</v>
      </c>
      <c r="M194" s="74" t="str">
        <f>IFERROR(Таблица656[[#This Row],[Общее кол-во шт]]*Таблица656[[#This Row],[Оптовая цена USD за 1шт]],"")</f>
        <v/>
      </c>
      <c r="N194" s="252" t="s">
        <v>19258</v>
      </c>
    </row>
    <row r="195" spans="1:14" s="75" customFormat="1" ht="22.5" customHeight="1">
      <c r="A195" s="44" t="s">
        <v>30476</v>
      </c>
      <c r="B195" s="63">
        <v>8809711713986</v>
      </c>
      <c r="C195" s="50" t="s">
        <v>30477</v>
      </c>
      <c r="D195" s="65" t="s">
        <v>30478</v>
      </c>
      <c r="E195" s="66"/>
      <c r="F195" s="67">
        <v>0.31</v>
      </c>
      <c r="G195" s="68"/>
      <c r="H195" s="69">
        <f>Таблица656[[#This Row],[Коэфициент стоимости]]*Таблица656[[#This Row],[Розничная цена KRW]]</f>
        <v>0</v>
      </c>
      <c r="I195" s="70" t="str">
        <f>IF($H$1="","Введите курс",Таблица656[[#This Row],[Оптовая цена KRW за 1шт]]/$H$1)</f>
        <v>Введите курс</v>
      </c>
      <c r="J195" s="71"/>
      <c r="K195" s="72">
        <f>Таблица656[[#This Row],[Заказ коробок ]]*Таблица656[[#This Row],[Кол-во шт в коробке]]</f>
        <v>0</v>
      </c>
      <c r="L195" s="73">
        <f>Таблица656[[#This Row],[Общее кол-во шт]]*Таблица656[[#This Row],[Оптовая цена KRW за 1шт]]</f>
        <v>0</v>
      </c>
      <c r="M195" s="74" t="str">
        <f>IFERROR(Таблица656[[#This Row],[Общее кол-во шт]]*Таблица656[[#This Row],[Оптовая цена USD за 1шт]],"")</f>
        <v/>
      </c>
      <c r="N195" s="252" t="s">
        <v>19258</v>
      </c>
    </row>
    <row r="196" spans="1:14" ht="22.5" customHeight="1">
      <c r="A196" s="44" t="s">
        <v>30479</v>
      </c>
      <c r="B196" s="14">
        <v>8809711716765</v>
      </c>
      <c r="C196" s="50" t="s">
        <v>30480</v>
      </c>
      <c r="D196" s="46" t="s">
        <v>30481</v>
      </c>
      <c r="E196" s="16">
        <v>38000</v>
      </c>
      <c r="F196" s="15">
        <v>0.31</v>
      </c>
      <c r="G196" s="47">
        <v>60</v>
      </c>
      <c r="H196" s="55">
        <f>Таблица656[[#This Row],[Коэфициент стоимости]]*Таблица656[[#This Row],[Розничная цена KRW]]</f>
        <v>11780</v>
      </c>
      <c r="I196" s="17" t="str">
        <f>IF($H$1="","Введите курс",Таблица656[[#This Row],[Оптовая цена KRW за 1шт]]/$H$1)</f>
        <v>Введите курс</v>
      </c>
      <c r="J196" s="48"/>
      <c r="K196" s="18">
        <f>Таблица656[[#This Row],[Заказ коробок ]]*Таблица656[[#This Row],[Кол-во шт в коробке]]</f>
        <v>0</v>
      </c>
      <c r="L196" s="54">
        <f>Таблица656[[#This Row],[Общее кол-во шт]]*Таблица656[[#This Row],[Оптовая цена KRW за 1шт]]</f>
        <v>0</v>
      </c>
      <c r="M196" s="19" t="str">
        <f>IFERROR(Таблица656[[#This Row],[Общее кол-во шт]]*Таблица656[[#This Row],[Оптовая цена USD за 1шт]],"")</f>
        <v/>
      </c>
      <c r="N196" s="49"/>
    </row>
    <row r="197" spans="1:14" ht="22.5" customHeight="1">
      <c r="A197" s="44" t="s">
        <v>30482</v>
      </c>
      <c r="B197" s="14">
        <v>8809505540804</v>
      </c>
      <c r="C197" s="50" t="s">
        <v>30483</v>
      </c>
      <c r="D197" s="46" t="s">
        <v>30484</v>
      </c>
      <c r="E197" s="16">
        <v>48000</v>
      </c>
      <c r="F197" s="15">
        <v>0.31</v>
      </c>
      <c r="G197" s="47">
        <v>40</v>
      </c>
      <c r="H197" s="55">
        <f>Таблица656[[#This Row],[Коэфициент стоимости]]*Таблица656[[#This Row],[Розничная цена KRW]]</f>
        <v>14880</v>
      </c>
      <c r="I197" s="17" t="str">
        <f>IF($H$1="","Введите курс",Таблица656[[#This Row],[Оптовая цена KRW за 1шт]]/$H$1)</f>
        <v>Введите курс</v>
      </c>
      <c r="J197" s="48"/>
      <c r="K197" s="18">
        <f>Таблица656[[#This Row],[Заказ коробок ]]*Таблица656[[#This Row],[Кол-во шт в коробке]]</f>
        <v>0</v>
      </c>
      <c r="L197" s="54">
        <f>Таблица656[[#This Row],[Общее кол-во шт]]*Таблица656[[#This Row],[Оптовая цена KRW за 1шт]]</f>
        <v>0</v>
      </c>
      <c r="M197" s="19" t="str">
        <f>IFERROR(Таблица656[[#This Row],[Общее кол-во шт]]*Таблица656[[#This Row],[Оптовая цена USD за 1шт]],"")</f>
        <v/>
      </c>
      <c r="N197" s="49"/>
    </row>
    <row r="198" spans="1:14" ht="22.5" customHeight="1">
      <c r="A198" s="44" t="s">
        <v>30485</v>
      </c>
      <c r="B198" s="14">
        <v>8809505540811</v>
      </c>
      <c r="C198" s="50" t="s">
        <v>30486</v>
      </c>
      <c r="D198" s="46" t="s">
        <v>30487</v>
      </c>
      <c r="E198" s="16">
        <v>58000</v>
      </c>
      <c r="F198" s="15">
        <v>0.31</v>
      </c>
      <c r="G198" s="47">
        <v>40</v>
      </c>
      <c r="H198" s="55">
        <f>Таблица656[[#This Row],[Коэфициент стоимости]]*Таблица656[[#This Row],[Розничная цена KRW]]</f>
        <v>17980</v>
      </c>
      <c r="I198" s="17" t="str">
        <f>IF($H$1="","Введите курс",Таблица656[[#This Row],[Оптовая цена KRW за 1шт]]/$H$1)</f>
        <v>Введите курс</v>
      </c>
      <c r="J198" s="48"/>
      <c r="K198" s="18">
        <f>Таблица656[[#This Row],[Заказ коробок ]]*Таблица656[[#This Row],[Кол-во шт в коробке]]</f>
        <v>0</v>
      </c>
      <c r="L198" s="54">
        <f>Таблица656[[#This Row],[Общее кол-во шт]]*Таблица656[[#This Row],[Оптовая цена KRW за 1шт]]</f>
        <v>0</v>
      </c>
      <c r="M198" s="19" t="str">
        <f>IFERROR(Таблица656[[#This Row],[Общее кол-во шт]]*Таблица656[[#This Row],[Оптовая цена USD за 1шт]],"")</f>
        <v/>
      </c>
      <c r="N198" s="49"/>
    </row>
    <row r="199" spans="1:14" ht="22.5" customHeight="1">
      <c r="A199" s="44" t="s">
        <v>30488</v>
      </c>
      <c r="B199" s="14">
        <v>8809505540828</v>
      </c>
      <c r="C199" s="50" t="s">
        <v>30489</v>
      </c>
      <c r="D199" s="46" t="s">
        <v>30490</v>
      </c>
      <c r="E199" s="16">
        <v>68000</v>
      </c>
      <c r="F199" s="15">
        <v>0.31</v>
      </c>
      <c r="G199" s="47">
        <v>80</v>
      </c>
      <c r="H199" s="55">
        <f>Таблица656[[#This Row],[Коэфициент стоимости]]*Таблица656[[#This Row],[Розничная цена KRW]]</f>
        <v>21080</v>
      </c>
      <c r="I199" s="17" t="str">
        <f>IF($H$1="","Введите курс",Таблица656[[#This Row],[Оптовая цена KRW за 1шт]]/$H$1)</f>
        <v>Введите курс</v>
      </c>
      <c r="J199" s="48"/>
      <c r="K199" s="18">
        <f>Таблица656[[#This Row],[Заказ коробок ]]*Таблица656[[#This Row],[Кол-во шт в коробке]]</f>
        <v>0</v>
      </c>
      <c r="L199" s="54">
        <f>Таблица656[[#This Row],[Общее кол-во шт]]*Таблица656[[#This Row],[Оптовая цена KRW за 1шт]]</f>
        <v>0</v>
      </c>
      <c r="M199" s="19" t="str">
        <f>IFERROR(Таблица656[[#This Row],[Общее кол-во шт]]*Таблица656[[#This Row],[Оптовая цена USD за 1шт]],"")</f>
        <v/>
      </c>
      <c r="N199" s="49"/>
    </row>
    <row r="200" spans="1:14" ht="22.5" customHeight="1">
      <c r="A200" s="44" t="s">
        <v>30491</v>
      </c>
      <c r="B200" s="14">
        <v>8809505540835</v>
      </c>
      <c r="C200" s="50" t="s">
        <v>30492</v>
      </c>
      <c r="D200" s="46" t="s">
        <v>30493</v>
      </c>
      <c r="E200" s="16">
        <v>68000</v>
      </c>
      <c r="F200" s="15">
        <v>0.31</v>
      </c>
      <c r="G200" s="47">
        <v>80</v>
      </c>
      <c r="H200" s="55">
        <f>Таблица656[[#This Row],[Коэфициент стоимости]]*Таблица656[[#This Row],[Розничная цена KRW]]</f>
        <v>21080</v>
      </c>
      <c r="I200" s="17" t="str">
        <f>IF($H$1="","Введите курс",Таблица656[[#This Row],[Оптовая цена KRW за 1шт]]/$H$1)</f>
        <v>Введите курс</v>
      </c>
      <c r="J200" s="48"/>
      <c r="K200" s="18">
        <f>Таблица656[[#This Row],[Заказ коробок ]]*Таблица656[[#This Row],[Кол-во шт в коробке]]</f>
        <v>0</v>
      </c>
      <c r="L200" s="54">
        <f>Таблица656[[#This Row],[Общее кол-во шт]]*Таблица656[[#This Row],[Оптовая цена KRW за 1шт]]</f>
        <v>0</v>
      </c>
      <c r="M200" s="19" t="str">
        <f>IFERROR(Таблица656[[#This Row],[Общее кол-во шт]]*Таблица656[[#This Row],[Оптовая цена USD за 1шт]],"")</f>
        <v/>
      </c>
      <c r="N200" s="49"/>
    </row>
    <row r="201" spans="1:14" ht="22.5" customHeight="1">
      <c r="A201" s="44" t="s">
        <v>30494</v>
      </c>
      <c r="B201" s="14">
        <v>8809505540996</v>
      </c>
      <c r="C201" s="50" t="s">
        <v>30495</v>
      </c>
      <c r="D201" s="46" t="s">
        <v>30496</v>
      </c>
      <c r="E201" s="16">
        <v>38000</v>
      </c>
      <c r="F201" s="15">
        <v>0.31</v>
      </c>
      <c r="G201" s="47">
        <v>80</v>
      </c>
      <c r="H201" s="55">
        <f>Таблица656[[#This Row],[Коэфициент стоимости]]*Таблица656[[#This Row],[Розничная цена KRW]]</f>
        <v>11780</v>
      </c>
      <c r="I201" s="17" t="str">
        <f>IF($H$1="","Введите курс",Таблица656[[#This Row],[Оптовая цена KRW за 1шт]]/$H$1)</f>
        <v>Введите курс</v>
      </c>
      <c r="J201" s="48"/>
      <c r="K201" s="18">
        <f>Таблица656[[#This Row],[Заказ коробок ]]*Таблица656[[#This Row],[Кол-во шт в коробке]]</f>
        <v>0</v>
      </c>
      <c r="L201" s="54">
        <f>Таблица656[[#This Row],[Общее кол-во шт]]*Таблица656[[#This Row],[Оптовая цена KRW за 1шт]]</f>
        <v>0</v>
      </c>
      <c r="M201" s="19" t="str">
        <f>IFERROR(Таблица656[[#This Row],[Общее кол-во шт]]*Таблица656[[#This Row],[Оптовая цена USD за 1шт]],"")</f>
        <v/>
      </c>
      <c r="N201" s="49"/>
    </row>
    <row r="202" spans="1:14" ht="22.5" customHeight="1">
      <c r="A202" s="44" t="s">
        <v>30497</v>
      </c>
      <c r="B202" s="14">
        <v>8809505541184</v>
      </c>
      <c r="C202" s="50" t="s">
        <v>30498</v>
      </c>
      <c r="D202" s="46" t="s">
        <v>30499</v>
      </c>
      <c r="E202" s="16">
        <v>58000</v>
      </c>
      <c r="F202" s="15">
        <v>0.31</v>
      </c>
      <c r="G202" s="47">
        <v>160</v>
      </c>
      <c r="H202" s="55">
        <f>Таблица656[[#This Row],[Коэфициент стоимости]]*Таблица656[[#This Row],[Розничная цена KRW]]</f>
        <v>17980</v>
      </c>
      <c r="I202" s="17" t="str">
        <f>IF($H$1="","Введите курс",Таблица656[[#This Row],[Оптовая цена KRW за 1шт]]/$H$1)</f>
        <v>Введите курс</v>
      </c>
      <c r="J202" s="48"/>
      <c r="K202" s="18">
        <f>Таблица656[[#This Row],[Заказ коробок ]]*Таблица656[[#This Row],[Кол-во шт в коробке]]</f>
        <v>0</v>
      </c>
      <c r="L202" s="54">
        <f>Таблица656[[#This Row],[Общее кол-во шт]]*Таблица656[[#This Row],[Оптовая цена KRW за 1шт]]</f>
        <v>0</v>
      </c>
      <c r="M202" s="19" t="str">
        <f>IFERROR(Таблица656[[#This Row],[Общее кол-во шт]]*Таблица656[[#This Row],[Оптовая цена USD за 1шт]],"")</f>
        <v/>
      </c>
      <c r="N202" s="49"/>
    </row>
    <row r="203" spans="1:14" ht="22.5" customHeight="1">
      <c r="A203" s="44" t="s">
        <v>30500</v>
      </c>
      <c r="B203" s="14">
        <v>8809505541177</v>
      </c>
      <c r="C203" s="50" t="s">
        <v>30501</v>
      </c>
      <c r="D203" s="46" t="s">
        <v>30502</v>
      </c>
      <c r="E203" s="16">
        <v>68000</v>
      </c>
      <c r="F203" s="15">
        <v>0.31</v>
      </c>
      <c r="G203" s="47">
        <v>80</v>
      </c>
      <c r="H203" s="55">
        <f>Таблица656[[#This Row],[Коэфициент стоимости]]*Таблица656[[#This Row],[Розничная цена KRW]]</f>
        <v>21080</v>
      </c>
      <c r="I203" s="17" t="str">
        <f>IF($H$1="","Введите курс",Таблица656[[#This Row],[Оптовая цена KRW за 1шт]]/$H$1)</f>
        <v>Введите курс</v>
      </c>
      <c r="J203" s="48"/>
      <c r="K203" s="18">
        <f>Таблица656[[#This Row],[Заказ коробок ]]*Таблица656[[#This Row],[Кол-во шт в коробке]]</f>
        <v>0</v>
      </c>
      <c r="L203" s="54">
        <f>Таблица656[[#This Row],[Общее кол-во шт]]*Таблица656[[#This Row],[Оптовая цена KRW за 1шт]]</f>
        <v>0</v>
      </c>
      <c r="M203" s="19" t="str">
        <f>IFERROR(Таблица656[[#This Row],[Общее кол-во шт]]*Таблица656[[#This Row],[Оптовая цена USD за 1шт]],"")</f>
        <v/>
      </c>
      <c r="N203" s="49"/>
    </row>
    <row r="204" spans="1:14" ht="22.5" customHeight="1">
      <c r="A204" s="44" t="s">
        <v>30503</v>
      </c>
      <c r="B204" s="14">
        <v>8809505540897</v>
      </c>
      <c r="C204" s="50" t="s">
        <v>30504</v>
      </c>
      <c r="D204" s="46" t="s">
        <v>30505</v>
      </c>
      <c r="E204" s="16">
        <v>18000</v>
      </c>
      <c r="F204" s="15">
        <v>0.31</v>
      </c>
      <c r="G204" s="47">
        <v>80</v>
      </c>
      <c r="H204" s="55">
        <f>Таблица656[[#This Row],[Коэфициент стоимости]]*Таблица656[[#This Row],[Розничная цена KRW]]</f>
        <v>5580</v>
      </c>
      <c r="I204" s="17" t="str">
        <f>IF($H$1="","Введите курс",Таблица656[[#This Row],[Оптовая цена KRW за 1шт]]/$H$1)</f>
        <v>Введите курс</v>
      </c>
      <c r="J204" s="48"/>
      <c r="K204" s="18">
        <f>Таблица656[[#This Row],[Заказ коробок ]]*Таблица656[[#This Row],[Кол-во шт в коробке]]</f>
        <v>0</v>
      </c>
      <c r="L204" s="54">
        <f>Таблица656[[#This Row],[Общее кол-во шт]]*Таблица656[[#This Row],[Оптовая цена KRW за 1шт]]</f>
        <v>0</v>
      </c>
      <c r="M204" s="19" t="str">
        <f>IFERROR(Таблица656[[#This Row],[Общее кол-во шт]]*Таблица656[[#This Row],[Оптовая цена USD за 1шт]],"")</f>
        <v/>
      </c>
      <c r="N204" s="49"/>
    </row>
    <row r="205" spans="1:14" ht="22.5" customHeight="1">
      <c r="A205" s="44" t="s">
        <v>30506</v>
      </c>
      <c r="B205" s="14">
        <v>8809505541016</v>
      </c>
      <c r="C205" s="50" t="s">
        <v>30507</v>
      </c>
      <c r="D205" s="46" t="s">
        <v>30508</v>
      </c>
      <c r="E205" s="16">
        <v>20000</v>
      </c>
      <c r="F205" s="15">
        <v>0.31</v>
      </c>
      <c r="G205" s="47">
        <v>600</v>
      </c>
      <c r="H205" s="55">
        <f>Таблица656[[#This Row],[Коэфициент стоимости]]*Таблица656[[#This Row],[Розничная цена KRW]]</f>
        <v>6200</v>
      </c>
      <c r="I205" s="17" t="str">
        <f>IF($H$1="","Введите курс",Таблица656[[#This Row],[Оптовая цена KRW за 1шт]]/$H$1)</f>
        <v>Введите курс</v>
      </c>
      <c r="J205" s="48"/>
      <c r="K205" s="18">
        <f>Таблица656[[#This Row],[Заказ коробок ]]*Таблица656[[#This Row],[Кол-во шт в коробке]]</f>
        <v>0</v>
      </c>
      <c r="L205" s="54">
        <f>Таблица656[[#This Row],[Общее кол-во шт]]*Таблица656[[#This Row],[Оптовая цена KRW за 1шт]]</f>
        <v>0</v>
      </c>
      <c r="M205" s="19" t="str">
        <f>IFERROR(Таблица656[[#This Row],[Общее кол-во шт]]*Таблица656[[#This Row],[Оптовая цена USD за 1шт]],"")</f>
        <v/>
      </c>
      <c r="N205" s="49"/>
    </row>
    <row r="206" spans="1:14" ht="22.5" customHeight="1">
      <c r="A206" s="44" t="s">
        <v>30509</v>
      </c>
      <c r="B206" s="14">
        <v>8809505541467</v>
      </c>
      <c r="C206" s="50" t="s">
        <v>30510</v>
      </c>
      <c r="D206" s="46" t="s">
        <v>30511</v>
      </c>
      <c r="E206" s="16">
        <v>44800</v>
      </c>
      <c r="F206" s="15">
        <v>0.31</v>
      </c>
      <c r="G206" s="47">
        <v>80</v>
      </c>
      <c r="H206" s="55">
        <f>Таблица656[[#This Row],[Коэфициент стоимости]]*Таблица656[[#This Row],[Розничная цена KRW]]</f>
        <v>13888</v>
      </c>
      <c r="I206" s="17" t="str">
        <f>IF($H$1="","Введите курс",Таблица656[[#This Row],[Оптовая цена KRW за 1шт]]/$H$1)</f>
        <v>Введите курс</v>
      </c>
      <c r="J206" s="48"/>
      <c r="K206" s="18">
        <f>Таблица656[[#This Row],[Заказ коробок ]]*Таблица656[[#This Row],[Кол-во шт в коробке]]</f>
        <v>0</v>
      </c>
      <c r="L206" s="54">
        <f>Таблица656[[#This Row],[Общее кол-во шт]]*Таблица656[[#This Row],[Оптовая цена KRW за 1шт]]</f>
        <v>0</v>
      </c>
      <c r="M206" s="19" t="str">
        <f>IFERROR(Таблица656[[#This Row],[Общее кол-во шт]]*Таблица656[[#This Row],[Оптовая цена USD за 1шт]],"")</f>
        <v/>
      </c>
      <c r="N206" s="49"/>
    </row>
    <row r="207" spans="1:14" ht="22.5" customHeight="1">
      <c r="A207" s="44" t="s">
        <v>30512</v>
      </c>
      <c r="B207" s="14">
        <v>8809505541474</v>
      </c>
      <c r="C207" s="50" t="s">
        <v>30513</v>
      </c>
      <c r="D207" s="46" t="s">
        <v>30514</v>
      </c>
      <c r="E207" s="16">
        <v>38000</v>
      </c>
      <c r="F207" s="15">
        <v>0.31</v>
      </c>
      <c r="G207" s="47">
        <v>80</v>
      </c>
      <c r="H207" s="55">
        <f>Таблица656[[#This Row],[Коэфициент стоимости]]*Таблица656[[#This Row],[Розничная цена KRW]]</f>
        <v>11780</v>
      </c>
      <c r="I207" s="17" t="str">
        <f>IF($H$1="","Введите курс",Таблица656[[#This Row],[Оптовая цена KRW за 1шт]]/$H$1)</f>
        <v>Введите курс</v>
      </c>
      <c r="J207" s="48"/>
      <c r="K207" s="18">
        <f>Таблица656[[#This Row],[Заказ коробок ]]*Таблица656[[#This Row],[Кол-во шт в коробке]]</f>
        <v>0</v>
      </c>
      <c r="L207" s="54">
        <f>Таблица656[[#This Row],[Общее кол-во шт]]*Таблица656[[#This Row],[Оптовая цена KRW за 1шт]]</f>
        <v>0</v>
      </c>
      <c r="M207" s="19" t="str">
        <f>IFERROR(Таблица656[[#This Row],[Общее кол-во шт]]*Таблица656[[#This Row],[Оптовая цена USD за 1шт]],"")</f>
        <v/>
      </c>
      <c r="N207" s="49"/>
    </row>
    <row r="208" spans="1:14" ht="22.5" customHeight="1">
      <c r="A208" s="44" t="s">
        <v>30515</v>
      </c>
      <c r="B208" s="14">
        <v>8809505542686</v>
      </c>
      <c r="C208" s="50" t="s">
        <v>30516</v>
      </c>
      <c r="D208" s="46" t="s">
        <v>30517</v>
      </c>
      <c r="E208" s="16">
        <v>24000</v>
      </c>
      <c r="F208" s="15">
        <v>0.31</v>
      </c>
      <c r="G208" s="47">
        <v>80</v>
      </c>
      <c r="H208" s="55">
        <f>Таблица656[[#This Row],[Коэфициент стоимости]]*Таблица656[[#This Row],[Розничная цена KRW]]</f>
        <v>7440</v>
      </c>
      <c r="I208" s="17" t="str">
        <f>IF($H$1="","Введите курс",Таблица656[[#This Row],[Оптовая цена KRW за 1шт]]/$H$1)</f>
        <v>Введите курс</v>
      </c>
      <c r="J208" s="48"/>
      <c r="K208" s="18">
        <f>Таблица656[[#This Row],[Заказ коробок ]]*Таблица656[[#This Row],[Кол-во шт в коробке]]</f>
        <v>0</v>
      </c>
      <c r="L208" s="54">
        <f>Таблица656[[#This Row],[Общее кол-во шт]]*Таблица656[[#This Row],[Оптовая цена KRW за 1шт]]</f>
        <v>0</v>
      </c>
      <c r="M208" s="19" t="str">
        <f>IFERROR(Таблица656[[#This Row],[Общее кол-во шт]]*Таблица656[[#This Row],[Оптовая цена USD за 1шт]],"")</f>
        <v/>
      </c>
      <c r="N208" s="49"/>
    </row>
    <row r="209" spans="1:14" ht="22.5" customHeight="1">
      <c r="A209" s="44" t="s">
        <v>30518</v>
      </c>
      <c r="B209" s="14">
        <v>8809505544932</v>
      </c>
      <c r="C209" s="50" t="s">
        <v>30519</v>
      </c>
      <c r="D209" s="46" t="s">
        <v>30520</v>
      </c>
      <c r="E209" s="16">
        <v>116000</v>
      </c>
      <c r="F209" s="15">
        <v>0.11800000000000001</v>
      </c>
      <c r="G209" s="223">
        <v>60</v>
      </c>
      <c r="H209" s="55">
        <f>Таблица656[[#This Row],[Коэфициент стоимости]]*Таблица656[[#This Row],[Розничная цена KRW]]</f>
        <v>13688</v>
      </c>
      <c r="I209" s="17" t="str">
        <f>IF($H$1="","Введите курс",Таблица656[[#This Row],[Оптовая цена KRW за 1шт]]/$H$1)</f>
        <v>Введите курс</v>
      </c>
      <c r="J209" s="48"/>
      <c r="K209" s="18">
        <f>Таблица656[[#This Row],[Заказ коробок ]]*Таблица656[[#This Row],[Кол-во шт в коробке]]</f>
        <v>0</v>
      </c>
      <c r="L209" s="54">
        <f>Таблица656[[#This Row],[Общее кол-во шт]]*Таблица656[[#This Row],[Оптовая цена KRW за 1шт]]</f>
        <v>0</v>
      </c>
      <c r="M209" s="19" t="str">
        <f>IFERROR(Таблица656[[#This Row],[Общее кол-во шт]]*Таблица656[[#This Row],[Оптовая цена USD за 1шт]],"")</f>
        <v/>
      </c>
      <c r="N209" s="49"/>
    </row>
    <row r="210" spans="1:14" ht="22.5" customHeight="1">
      <c r="A210" s="44" t="s">
        <v>30521</v>
      </c>
      <c r="B210" s="14">
        <v>8809505543027</v>
      </c>
      <c r="C210" s="50" t="s">
        <v>30522</v>
      </c>
      <c r="D210" s="46" t="s">
        <v>30523</v>
      </c>
      <c r="E210" s="16">
        <v>232000</v>
      </c>
      <c r="F210" s="15">
        <v>0.11800000000000001</v>
      </c>
      <c r="G210" s="223">
        <v>30</v>
      </c>
      <c r="H210" s="55">
        <f>Таблица656[[#This Row],[Коэфициент стоимости]]*Таблица656[[#This Row],[Розничная цена KRW]]</f>
        <v>27376</v>
      </c>
      <c r="I210" s="17" t="str">
        <f>IF($H$1="","Введите курс",Таблица656[[#This Row],[Оптовая цена KRW за 1шт]]/$H$1)</f>
        <v>Введите курс</v>
      </c>
      <c r="J210" s="48"/>
      <c r="K210" s="18">
        <f>Таблица656[[#This Row],[Заказ коробок ]]*Таблица656[[#This Row],[Кол-во шт в коробке]]</f>
        <v>0</v>
      </c>
      <c r="L210" s="54">
        <f>Таблица656[[#This Row],[Общее кол-во шт]]*Таблица656[[#This Row],[Оптовая цена KRW за 1шт]]</f>
        <v>0</v>
      </c>
      <c r="M210" s="19" t="str">
        <f>IFERROR(Таблица656[[#This Row],[Общее кол-во шт]]*Таблица656[[#This Row],[Оптовая цена USD за 1шт]],"")</f>
        <v/>
      </c>
      <c r="N210" s="49"/>
    </row>
    <row r="211" spans="1:14" ht="22.5" customHeight="1">
      <c r="A211" s="44" t="s">
        <v>30524</v>
      </c>
      <c r="B211" s="14">
        <v>8809505542860</v>
      </c>
      <c r="C211" s="50" t="s">
        <v>30525</v>
      </c>
      <c r="D211" s="46" t="s">
        <v>30526</v>
      </c>
      <c r="E211" s="16">
        <v>252000</v>
      </c>
      <c r="F211" s="15">
        <v>0.14699999999999999</v>
      </c>
      <c r="G211" s="223">
        <v>40</v>
      </c>
      <c r="H211" s="55">
        <f>Таблица656[[#This Row],[Коэфициент стоимости]]*Таблица656[[#This Row],[Розничная цена KRW]]</f>
        <v>37044</v>
      </c>
      <c r="I211" s="17" t="str">
        <f>IF($H$1="","Введите курс",Таблица656[[#This Row],[Оптовая цена KRW за 1шт]]/$H$1)</f>
        <v>Введите курс</v>
      </c>
      <c r="J211" s="48"/>
      <c r="K211" s="18">
        <f>Таблица656[[#This Row],[Заказ коробок ]]*Таблица656[[#This Row],[Кол-во шт в коробке]]</f>
        <v>0</v>
      </c>
      <c r="L211" s="54">
        <f>Таблица656[[#This Row],[Общее кол-во шт]]*Таблица656[[#This Row],[Оптовая цена KRW за 1шт]]</f>
        <v>0</v>
      </c>
      <c r="M211" s="19" t="str">
        <f>IFERROR(Таблица656[[#This Row],[Общее кол-во шт]]*Таблица656[[#This Row],[Оптовая цена USD за 1шт]],"")</f>
        <v/>
      </c>
      <c r="N211" s="49"/>
    </row>
    <row r="212" spans="1:14" ht="22.5" customHeight="1">
      <c r="A212" s="44" t="s">
        <v>30527</v>
      </c>
      <c r="B212" s="14">
        <v>8809505541689</v>
      </c>
      <c r="C212" s="50" t="s">
        <v>30528</v>
      </c>
      <c r="D212" s="46" t="s">
        <v>30529</v>
      </c>
      <c r="E212" s="16">
        <v>58000</v>
      </c>
      <c r="F212" s="15">
        <v>0.31</v>
      </c>
      <c r="G212" s="47">
        <v>60</v>
      </c>
      <c r="H212" s="55">
        <f>Таблица656[[#This Row],[Коэфициент стоимости]]*Таблица656[[#This Row],[Розничная цена KRW]]</f>
        <v>17980</v>
      </c>
      <c r="I212" s="17" t="str">
        <f>IF($H$1="","Введите курс",Таблица656[[#This Row],[Оптовая цена KRW за 1шт]]/$H$1)</f>
        <v>Введите курс</v>
      </c>
      <c r="J212" s="48"/>
      <c r="K212" s="18">
        <f>Таблица656[[#This Row],[Заказ коробок ]]*Таблица656[[#This Row],[Кол-во шт в коробке]]</f>
        <v>0</v>
      </c>
      <c r="L212" s="54">
        <f>Таблица656[[#This Row],[Общее кол-во шт]]*Таблица656[[#This Row],[Оптовая цена KRW за 1шт]]</f>
        <v>0</v>
      </c>
      <c r="M212" s="19" t="str">
        <f>IFERROR(Таблица656[[#This Row],[Общее кол-во шт]]*Таблица656[[#This Row],[Оптовая цена USD за 1шт]],"")</f>
        <v/>
      </c>
      <c r="N212" s="49"/>
    </row>
    <row r="213" spans="1:14" ht="22.5" customHeight="1">
      <c r="A213" s="44" t="s">
        <v>30530</v>
      </c>
      <c r="B213" s="14">
        <v>8809505541696</v>
      </c>
      <c r="C213" s="50" t="s">
        <v>30531</v>
      </c>
      <c r="D213" s="46" t="s">
        <v>30532</v>
      </c>
      <c r="E213" s="16">
        <v>68000</v>
      </c>
      <c r="F213" s="15">
        <v>0.31</v>
      </c>
      <c r="G213" s="47">
        <v>60</v>
      </c>
      <c r="H213" s="55">
        <f>Таблица656[[#This Row],[Коэфициент стоимости]]*Таблица656[[#This Row],[Розничная цена KRW]]</f>
        <v>21080</v>
      </c>
      <c r="I213" s="17" t="str">
        <f>IF($H$1="","Введите курс",Таблица656[[#This Row],[Оптовая цена KRW за 1шт]]/$H$1)</f>
        <v>Введите курс</v>
      </c>
      <c r="J213" s="48"/>
      <c r="K213" s="18">
        <f>Таблица656[[#This Row],[Заказ коробок ]]*Таблица656[[#This Row],[Кол-во шт в коробке]]</f>
        <v>0</v>
      </c>
      <c r="L213" s="54">
        <f>Таблица656[[#This Row],[Общее кол-во шт]]*Таблица656[[#This Row],[Оптовая цена KRW за 1шт]]</f>
        <v>0</v>
      </c>
      <c r="M213" s="19" t="str">
        <f>IFERROR(Таблица656[[#This Row],[Общее кол-во шт]]*Таблица656[[#This Row],[Оптовая цена USD за 1шт]],"")</f>
        <v/>
      </c>
      <c r="N213" s="49"/>
    </row>
    <row r="214" spans="1:14" ht="22.5" customHeight="1">
      <c r="A214" s="44" t="s">
        <v>30533</v>
      </c>
      <c r="B214" s="14">
        <v>8809505541368</v>
      </c>
      <c r="C214" s="50" t="s">
        <v>30534</v>
      </c>
      <c r="D214" s="46" t="s">
        <v>30535</v>
      </c>
      <c r="E214" s="16">
        <v>14800</v>
      </c>
      <c r="F214" s="15">
        <v>0.24299999999999999</v>
      </c>
      <c r="G214" s="47">
        <v>120</v>
      </c>
      <c r="H214" s="55">
        <f>Таблица656[[#This Row],[Коэфициент стоимости]]*Таблица656[[#This Row],[Розничная цена KRW]]</f>
        <v>3596.4</v>
      </c>
      <c r="I214" s="17" t="str">
        <f>IF($H$1="","Введите курс",Таблица656[[#This Row],[Оптовая цена KRW за 1шт]]/$H$1)</f>
        <v>Введите курс</v>
      </c>
      <c r="J214" s="48"/>
      <c r="K214" s="18">
        <f>Таблица656[[#This Row],[Заказ коробок ]]*Таблица656[[#This Row],[Кол-во шт в коробке]]</f>
        <v>0</v>
      </c>
      <c r="L214" s="54">
        <f>Таблица656[[#This Row],[Общее кол-во шт]]*Таблица656[[#This Row],[Оптовая цена KRW за 1шт]]</f>
        <v>0</v>
      </c>
      <c r="M214" s="19" t="str">
        <f>IFERROR(Таблица656[[#This Row],[Общее кол-во шт]]*Таблица656[[#This Row],[Оптовая цена USD за 1шт]],"")</f>
        <v/>
      </c>
      <c r="N214" s="49"/>
    </row>
    <row r="215" spans="1:14" ht="22.5" customHeight="1">
      <c r="A215" s="44" t="s">
        <v>30536</v>
      </c>
      <c r="B215" s="14">
        <v>8809505542983</v>
      </c>
      <c r="C215" s="50" t="s">
        <v>30537</v>
      </c>
      <c r="D215" s="46" t="s">
        <v>30538</v>
      </c>
      <c r="E215" s="16">
        <v>38000</v>
      </c>
      <c r="F215" s="15">
        <v>0.158</v>
      </c>
      <c r="G215" s="47">
        <v>160</v>
      </c>
      <c r="H215" s="55">
        <f>Таблица656[[#This Row],[Коэфициент стоимости]]*Таблица656[[#This Row],[Розничная цена KRW]]</f>
        <v>6004</v>
      </c>
      <c r="I215" s="17" t="str">
        <f>IF($H$1="","Введите курс",Таблица656[[#This Row],[Оптовая цена KRW за 1шт]]/$H$1)</f>
        <v>Введите курс</v>
      </c>
      <c r="J215" s="48"/>
      <c r="K215" s="18">
        <f>Таблица656[[#This Row],[Заказ коробок ]]*Таблица656[[#This Row],[Кол-во шт в коробке]]</f>
        <v>0</v>
      </c>
      <c r="L215" s="54">
        <f>Таблица656[[#This Row],[Общее кол-во шт]]*Таблица656[[#This Row],[Оптовая цена KRW за 1шт]]</f>
        <v>0</v>
      </c>
      <c r="M215" s="19" t="str">
        <f>IFERROR(Таблица656[[#This Row],[Общее кол-во шт]]*Таблица656[[#This Row],[Оптовая цена USD за 1шт]],"")</f>
        <v/>
      </c>
      <c r="N215" s="49"/>
    </row>
    <row r="216" spans="1:14" ht="22.5" customHeight="1">
      <c r="A216" s="44" t="s">
        <v>30539</v>
      </c>
      <c r="B216" s="14">
        <v>8809505542204</v>
      </c>
      <c r="C216" s="50" t="s">
        <v>30540</v>
      </c>
      <c r="D216" s="46" t="s">
        <v>30541</v>
      </c>
      <c r="E216" s="16">
        <v>38000</v>
      </c>
      <c r="F216" s="15">
        <v>0.14499999999999999</v>
      </c>
      <c r="G216" s="47">
        <v>80</v>
      </c>
      <c r="H216" s="55">
        <f>Таблица656[[#This Row],[Коэфициент стоимости]]*Таблица656[[#This Row],[Розничная цена KRW]]</f>
        <v>5510</v>
      </c>
      <c r="I216" s="17" t="str">
        <f>IF($H$1="","Введите курс",Таблица656[[#This Row],[Оптовая цена KRW за 1шт]]/$H$1)</f>
        <v>Введите курс</v>
      </c>
      <c r="J216" s="48"/>
      <c r="K216" s="18">
        <f>Таблица656[[#This Row],[Заказ коробок ]]*Таблица656[[#This Row],[Кол-во шт в коробке]]</f>
        <v>0</v>
      </c>
      <c r="L216" s="54">
        <f>Таблица656[[#This Row],[Общее кол-во шт]]*Таблица656[[#This Row],[Оптовая цена KRW за 1шт]]</f>
        <v>0</v>
      </c>
      <c r="M216" s="19" t="str">
        <f>IFERROR(Таблица656[[#This Row],[Общее кол-во шт]]*Таблица656[[#This Row],[Оптовая цена USD за 1шт]],"")</f>
        <v/>
      </c>
      <c r="N216" s="49"/>
    </row>
    <row r="217" spans="1:14" ht="22.5" customHeight="1">
      <c r="A217" s="44" t="s">
        <v>30542</v>
      </c>
      <c r="B217" s="14">
        <v>8809505542211</v>
      </c>
      <c r="C217" s="50" t="s">
        <v>30543</v>
      </c>
      <c r="D217" s="46" t="s">
        <v>30544</v>
      </c>
      <c r="E217" s="16">
        <v>38000</v>
      </c>
      <c r="F217" s="15">
        <v>0.158</v>
      </c>
      <c r="G217" s="47">
        <v>180</v>
      </c>
      <c r="H217" s="55">
        <f>Таблица656[[#This Row],[Коэфициент стоимости]]*Таблица656[[#This Row],[Розничная цена KRW]]</f>
        <v>6004</v>
      </c>
      <c r="I217" s="17" t="str">
        <f>IF($H$1="","Введите курс",Таблица656[[#This Row],[Оптовая цена KRW за 1шт]]/$H$1)</f>
        <v>Введите курс</v>
      </c>
      <c r="J217" s="48"/>
      <c r="K217" s="18">
        <f>Таблица656[[#This Row],[Заказ коробок ]]*Таблица656[[#This Row],[Кол-во шт в коробке]]</f>
        <v>0</v>
      </c>
      <c r="L217" s="54">
        <f>Таблица656[[#This Row],[Общее кол-во шт]]*Таблица656[[#This Row],[Оптовая цена KRW за 1шт]]</f>
        <v>0</v>
      </c>
      <c r="M217" s="19" t="str">
        <f>IFERROR(Таблица656[[#This Row],[Общее кол-во шт]]*Таблица656[[#This Row],[Оптовая цена USD за 1шт]],"")</f>
        <v/>
      </c>
      <c r="N217" s="49"/>
    </row>
    <row r="218" spans="1:14" ht="22.5" customHeight="1">
      <c r="A218" s="44" t="s">
        <v>30545</v>
      </c>
      <c r="B218" s="14">
        <v>8809505542846</v>
      </c>
      <c r="C218" s="50" t="s">
        <v>30546</v>
      </c>
      <c r="D218" s="46" t="s">
        <v>30547</v>
      </c>
      <c r="E218" s="16">
        <v>38000</v>
      </c>
      <c r="F218" s="15">
        <v>0.158</v>
      </c>
      <c r="G218" s="47">
        <v>180</v>
      </c>
      <c r="H218" s="55">
        <f>Таблица656[[#This Row],[Коэфициент стоимости]]*Таблица656[[#This Row],[Розничная цена KRW]]</f>
        <v>6004</v>
      </c>
      <c r="I218" s="17" t="str">
        <f>IF($H$1="","Введите курс",Таблица656[[#This Row],[Оптовая цена KRW за 1шт]]/$H$1)</f>
        <v>Введите курс</v>
      </c>
      <c r="J218" s="48"/>
      <c r="K218" s="18">
        <f>Таблица656[[#This Row],[Заказ коробок ]]*Таблица656[[#This Row],[Кол-во шт в коробке]]</f>
        <v>0</v>
      </c>
      <c r="L218" s="54">
        <f>Таблица656[[#This Row],[Общее кол-во шт]]*Таблица656[[#This Row],[Оптовая цена KRW за 1шт]]</f>
        <v>0</v>
      </c>
      <c r="M218" s="19" t="str">
        <f>IFERROR(Таблица656[[#This Row],[Общее кол-во шт]]*Таблица656[[#This Row],[Оптовая цена USD за 1шт]],"")</f>
        <v/>
      </c>
      <c r="N218" s="49"/>
    </row>
    <row r="219" spans="1:14" ht="22.5" customHeight="1">
      <c r="A219" s="44" t="s">
        <v>30548</v>
      </c>
      <c r="B219" s="14">
        <v>8809505542310</v>
      </c>
      <c r="C219" s="50" t="s">
        <v>30549</v>
      </c>
      <c r="D219" s="46" t="s">
        <v>30550</v>
      </c>
      <c r="E219" s="16">
        <v>24000</v>
      </c>
      <c r="F219" s="15">
        <v>0.20699999999999999</v>
      </c>
      <c r="G219" s="47">
        <v>80</v>
      </c>
      <c r="H219" s="55">
        <f>Таблица656[[#This Row],[Коэфициент стоимости]]*Таблица656[[#This Row],[Розничная цена KRW]]</f>
        <v>4968</v>
      </c>
      <c r="I219" s="17" t="str">
        <f>IF($H$1="","Введите курс",Таблица656[[#This Row],[Оптовая цена KRW за 1шт]]/$H$1)</f>
        <v>Введите курс</v>
      </c>
      <c r="J219" s="48"/>
      <c r="K219" s="18">
        <f>Таблица656[[#This Row],[Заказ коробок ]]*Таблица656[[#This Row],[Кол-во шт в коробке]]</f>
        <v>0</v>
      </c>
      <c r="L219" s="54">
        <f>Таблица656[[#This Row],[Общее кол-во шт]]*Таблица656[[#This Row],[Оптовая цена KRW за 1шт]]</f>
        <v>0</v>
      </c>
      <c r="M219" s="19" t="str">
        <f>IFERROR(Таблица656[[#This Row],[Общее кол-во шт]]*Таблица656[[#This Row],[Оптовая цена USD за 1шт]],"")</f>
        <v/>
      </c>
      <c r="N219" s="49"/>
    </row>
    <row r="220" spans="1:14" ht="22.5" customHeight="1">
      <c r="A220" s="44" t="s">
        <v>30551</v>
      </c>
      <c r="B220" s="14">
        <v>8809505541276</v>
      </c>
      <c r="C220" s="50" t="s">
        <v>30552</v>
      </c>
      <c r="D220" s="46" t="s">
        <v>30553</v>
      </c>
      <c r="E220" s="16">
        <v>48000</v>
      </c>
      <c r="F220" s="15">
        <v>0.31</v>
      </c>
      <c r="G220" s="47">
        <v>60</v>
      </c>
      <c r="H220" s="55">
        <f>Таблица656[[#This Row],[Коэфициент стоимости]]*Таблица656[[#This Row],[Розничная цена KRW]]</f>
        <v>14880</v>
      </c>
      <c r="I220" s="17" t="str">
        <f>IF($H$1="","Введите курс",Таблица656[[#This Row],[Оптовая цена KRW за 1шт]]/$H$1)</f>
        <v>Введите курс</v>
      </c>
      <c r="J220" s="48"/>
      <c r="K220" s="18">
        <f>Таблица656[[#This Row],[Заказ коробок ]]*Таблица656[[#This Row],[Кол-во шт в коробке]]</f>
        <v>0</v>
      </c>
      <c r="L220" s="54">
        <f>Таблица656[[#This Row],[Общее кол-во шт]]*Таблица656[[#This Row],[Оптовая цена KRW за 1шт]]</f>
        <v>0</v>
      </c>
      <c r="M220" s="19" t="str">
        <f>IFERROR(Таблица656[[#This Row],[Общее кол-во шт]]*Таблица656[[#This Row],[Оптовая цена USD за 1шт]],"")</f>
        <v/>
      </c>
      <c r="N220" s="49"/>
    </row>
    <row r="221" spans="1:14" ht="22.5" customHeight="1">
      <c r="A221" s="44" t="s">
        <v>30554</v>
      </c>
      <c r="B221" s="14">
        <v>8809505541313</v>
      </c>
      <c r="C221" s="50" t="s">
        <v>30555</v>
      </c>
      <c r="D221" s="46" t="s">
        <v>30556</v>
      </c>
      <c r="E221" s="16">
        <v>68000</v>
      </c>
      <c r="F221" s="15">
        <v>0.31</v>
      </c>
      <c r="G221" s="47">
        <v>60</v>
      </c>
      <c r="H221" s="55">
        <f>Таблица656[[#This Row],[Коэфициент стоимости]]*Таблица656[[#This Row],[Розничная цена KRW]]</f>
        <v>21080</v>
      </c>
      <c r="I221" s="17" t="str">
        <f>IF($H$1="","Введите курс",Таблица656[[#This Row],[Оптовая цена KRW за 1шт]]/$H$1)</f>
        <v>Введите курс</v>
      </c>
      <c r="J221" s="48"/>
      <c r="K221" s="18">
        <f>Таблица656[[#This Row],[Заказ коробок ]]*Таблица656[[#This Row],[Кол-во шт в коробке]]</f>
        <v>0</v>
      </c>
      <c r="L221" s="54">
        <f>Таблица656[[#This Row],[Общее кол-во шт]]*Таблица656[[#This Row],[Оптовая цена KRW за 1шт]]</f>
        <v>0</v>
      </c>
      <c r="M221" s="19" t="str">
        <f>IFERROR(Таблица656[[#This Row],[Общее кол-во шт]]*Таблица656[[#This Row],[Оптовая цена USD за 1шт]],"")</f>
        <v/>
      </c>
      <c r="N221" s="49"/>
    </row>
    <row r="222" spans="1:14" ht="22.5" customHeight="1">
      <c r="A222" s="44" t="s">
        <v>30557</v>
      </c>
      <c r="B222" s="14">
        <v>8809505541283</v>
      </c>
      <c r="C222" s="50" t="s">
        <v>30558</v>
      </c>
      <c r="D222" s="46" t="s">
        <v>30559</v>
      </c>
      <c r="E222" s="16">
        <v>58000</v>
      </c>
      <c r="F222" s="15">
        <v>0.31</v>
      </c>
      <c r="G222" s="47">
        <v>60</v>
      </c>
      <c r="H222" s="55">
        <f>Таблица656[[#This Row],[Коэфициент стоимости]]*Таблица656[[#This Row],[Розничная цена KRW]]</f>
        <v>17980</v>
      </c>
      <c r="I222" s="17" t="str">
        <f>IF($H$1="","Введите курс",Таблица656[[#This Row],[Оптовая цена KRW за 1шт]]/$H$1)</f>
        <v>Введите курс</v>
      </c>
      <c r="J222" s="48"/>
      <c r="K222" s="18">
        <f>Таблица656[[#This Row],[Заказ коробок ]]*Таблица656[[#This Row],[Кол-во шт в коробке]]</f>
        <v>0</v>
      </c>
      <c r="L222" s="54">
        <f>Таблица656[[#This Row],[Общее кол-во шт]]*Таблица656[[#This Row],[Оптовая цена KRW за 1шт]]</f>
        <v>0</v>
      </c>
      <c r="M222" s="19" t="str">
        <f>IFERROR(Таблица656[[#This Row],[Общее кол-во шт]]*Таблица656[[#This Row],[Оптовая цена USD за 1шт]],"")</f>
        <v/>
      </c>
      <c r="N222" s="49"/>
    </row>
    <row r="223" spans="1:14" ht="22.5" customHeight="1">
      <c r="A223" s="44" t="s">
        <v>30560</v>
      </c>
      <c r="B223" s="14">
        <v>8809505541290</v>
      </c>
      <c r="C223" s="50" t="s">
        <v>30561</v>
      </c>
      <c r="D223" s="46" t="s">
        <v>30562</v>
      </c>
      <c r="E223" s="16">
        <v>58000</v>
      </c>
      <c r="F223" s="15">
        <v>0.31</v>
      </c>
      <c r="G223" s="47">
        <v>60</v>
      </c>
      <c r="H223" s="55">
        <f>Таблица656[[#This Row],[Коэфициент стоимости]]*Таблица656[[#This Row],[Розничная цена KRW]]</f>
        <v>17980</v>
      </c>
      <c r="I223" s="17" t="str">
        <f>IF($H$1="","Введите курс",Таблица656[[#This Row],[Оптовая цена KRW за 1шт]]/$H$1)</f>
        <v>Введите курс</v>
      </c>
      <c r="J223" s="48"/>
      <c r="K223" s="18">
        <f>Таблица656[[#This Row],[Заказ коробок ]]*Таблица656[[#This Row],[Кол-во шт в коробке]]</f>
        <v>0</v>
      </c>
      <c r="L223" s="54">
        <f>Таблица656[[#This Row],[Общее кол-во шт]]*Таблица656[[#This Row],[Оптовая цена KRW за 1шт]]</f>
        <v>0</v>
      </c>
      <c r="M223" s="19" t="str">
        <f>IFERROR(Таблица656[[#This Row],[Общее кол-во шт]]*Таблица656[[#This Row],[Оптовая цена USD за 1шт]],"")</f>
        <v/>
      </c>
      <c r="N223" s="49"/>
    </row>
    <row r="224" spans="1:14" ht="22.5" customHeight="1">
      <c r="A224" s="44" t="s">
        <v>30563</v>
      </c>
      <c r="B224" s="14">
        <v>8809505541306</v>
      </c>
      <c r="C224" s="50" t="s">
        <v>30564</v>
      </c>
      <c r="D224" s="46" t="s">
        <v>30565</v>
      </c>
      <c r="E224" s="16">
        <v>58000</v>
      </c>
      <c r="F224" s="15">
        <v>0.31</v>
      </c>
      <c r="G224" s="47">
        <v>60</v>
      </c>
      <c r="H224" s="55">
        <f>Таблица656[[#This Row],[Коэфициент стоимости]]*Таблица656[[#This Row],[Розничная цена KRW]]</f>
        <v>17980</v>
      </c>
      <c r="I224" s="17" t="str">
        <f>IF($H$1="","Введите курс",Таблица656[[#This Row],[Оптовая цена KRW за 1шт]]/$H$1)</f>
        <v>Введите курс</v>
      </c>
      <c r="J224" s="48"/>
      <c r="K224" s="18">
        <f>Таблица656[[#This Row],[Заказ коробок ]]*Таблица656[[#This Row],[Кол-во шт в коробке]]</f>
        <v>0</v>
      </c>
      <c r="L224" s="54">
        <f>Таблица656[[#This Row],[Общее кол-во шт]]*Таблица656[[#This Row],[Оптовая цена KRW за 1шт]]</f>
        <v>0</v>
      </c>
      <c r="M224" s="19" t="str">
        <f>IFERROR(Таблица656[[#This Row],[Общее кол-во шт]]*Таблица656[[#This Row],[Оптовая цена USD за 1шт]],"")</f>
        <v/>
      </c>
      <c r="N224" s="49"/>
    </row>
    <row r="225" spans="1:14" ht="22.5" customHeight="1">
      <c r="A225" s="44" t="s">
        <v>30566</v>
      </c>
      <c r="B225" s="14">
        <v>8809505541665</v>
      </c>
      <c r="C225" s="50" t="s">
        <v>30567</v>
      </c>
      <c r="D225" s="46" t="s">
        <v>30568</v>
      </c>
      <c r="E225" s="16">
        <v>18000</v>
      </c>
      <c r="F225" s="15">
        <v>0.31</v>
      </c>
      <c r="G225" s="47">
        <v>80</v>
      </c>
      <c r="H225" s="55">
        <f>Таблица656[[#This Row],[Коэфициент стоимости]]*Таблица656[[#This Row],[Розничная цена KRW]]</f>
        <v>5580</v>
      </c>
      <c r="I225" s="17" t="str">
        <f>IF($H$1="","Введите курс",Таблица656[[#This Row],[Оптовая цена KRW за 1шт]]/$H$1)</f>
        <v>Введите курс</v>
      </c>
      <c r="J225" s="48"/>
      <c r="K225" s="18">
        <f>Таблица656[[#This Row],[Заказ коробок ]]*Таблица656[[#This Row],[Кол-во шт в коробке]]</f>
        <v>0</v>
      </c>
      <c r="L225" s="54">
        <f>Таблица656[[#This Row],[Общее кол-во шт]]*Таблица656[[#This Row],[Оптовая цена KRW за 1шт]]</f>
        <v>0</v>
      </c>
      <c r="M225" s="19" t="str">
        <f>IFERROR(Таблица656[[#This Row],[Общее кол-во шт]]*Таблица656[[#This Row],[Оптовая цена USD за 1шт]],"")</f>
        <v/>
      </c>
      <c r="N225" s="49"/>
    </row>
    <row r="226" spans="1:14" ht="22.5" customHeight="1">
      <c r="A226" s="44" t="s">
        <v>30569</v>
      </c>
      <c r="B226" s="14">
        <v>8809505541542</v>
      </c>
      <c r="C226" s="50" t="s">
        <v>30570</v>
      </c>
      <c r="D226" s="46" t="s">
        <v>30571</v>
      </c>
      <c r="E226" s="16">
        <v>28000</v>
      </c>
      <c r="F226" s="15">
        <v>0.31</v>
      </c>
      <c r="G226" s="47">
        <v>120</v>
      </c>
      <c r="H226" s="55">
        <f>Таблица656[[#This Row],[Коэфициент стоимости]]*Таблица656[[#This Row],[Розничная цена KRW]]</f>
        <v>8680</v>
      </c>
      <c r="I226" s="17" t="str">
        <f>IF($H$1="","Введите курс",Таблица656[[#This Row],[Оптовая цена KRW за 1шт]]/$H$1)</f>
        <v>Введите курс</v>
      </c>
      <c r="J226" s="48"/>
      <c r="K226" s="18">
        <f>Таблица656[[#This Row],[Заказ коробок ]]*Таблица656[[#This Row],[Кол-во шт в коробке]]</f>
        <v>0</v>
      </c>
      <c r="L226" s="54">
        <f>Таблица656[[#This Row],[Общее кол-во шт]]*Таблица656[[#This Row],[Оптовая цена KRW за 1шт]]</f>
        <v>0</v>
      </c>
      <c r="M226" s="19" t="str">
        <f>IFERROR(Таблица656[[#This Row],[Общее кол-во шт]]*Таблица656[[#This Row],[Оптовая цена USD за 1шт]],"")</f>
        <v/>
      </c>
      <c r="N226" s="49"/>
    </row>
    <row r="227" spans="1:14" ht="22.5" customHeight="1">
      <c r="A227" s="44" t="s">
        <v>30572</v>
      </c>
      <c r="B227" s="14">
        <v>8809505543362</v>
      </c>
      <c r="C227" s="50" t="s">
        <v>30573</v>
      </c>
      <c r="D227" s="46" t="s">
        <v>30574</v>
      </c>
      <c r="E227" s="16">
        <v>28000</v>
      </c>
      <c r="F227" s="15">
        <v>0.31</v>
      </c>
      <c r="G227" s="47">
        <v>240</v>
      </c>
      <c r="H227" s="55">
        <f>Таблица656[[#This Row],[Коэфициент стоимости]]*Таблица656[[#This Row],[Розничная цена KRW]]</f>
        <v>8680</v>
      </c>
      <c r="I227" s="17" t="str">
        <f>IF($H$1="","Введите курс",Таблица656[[#This Row],[Оптовая цена KRW за 1шт]]/$H$1)</f>
        <v>Введите курс</v>
      </c>
      <c r="J227" s="48"/>
      <c r="K227" s="18">
        <f>Таблица656[[#This Row],[Заказ коробок ]]*Таблица656[[#This Row],[Кол-во шт в коробке]]</f>
        <v>0</v>
      </c>
      <c r="L227" s="54">
        <f>Таблица656[[#This Row],[Общее кол-во шт]]*Таблица656[[#This Row],[Оптовая цена KRW за 1шт]]</f>
        <v>0</v>
      </c>
      <c r="M227" s="19" t="str">
        <f>IFERROR(Таблица656[[#This Row],[Общее кол-во шт]]*Таблица656[[#This Row],[Оптовая цена USD за 1шт]],"")</f>
        <v/>
      </c>
      <c r="N227" s="49"/>
    </row>
    <row r="228" spans="1:14" ht="22.5" customHeight="1">
      <c r="A228" s="44" t="s">
        <v>30575</v>
      </c>
      <c r="B228" s="14">
        <v>8809505543539</v>
      </c>
      <c r="C228" s="50" t="s">
        <v>30576</v>
      </c>
      <c r="D228" s="46" t="s">
        <v>30577</v>
      </c>
      <c r="E228" s="16">
        <v>88000</v>
      </c>
      <c r="F228" s="15">
        <v>0.31</v>
      </c>
      <c r="G228" s="47">
        <v>60</v>
      </c>
      <c r="H228" s="55">
        <f>Таблица656[[#This Row],[Коэфициент стоимости]]*Таблица656[[#This Row],[Розничная цена KRW]]</f>
        <v>27280</v>
      </c>
      <c r="I228" s="17" t="str">
        <f>IF($H$1="","Введите курс",Таблица656[[#This Row],[Оптовая цена KRW за 1шт]]/$H$1)</f>
        <v>Введите курс</v>
      </c>
      <c r="J228" s="48"/>
      <c r="K228" s="18">
        <f>Таблица656[[#This Row],[Заказ коробок ]]*Таблица656[[#This Row],[Кол-во шт в коробке]]</f>
        <v>0</v>
      </c>
      <c r="L228" s="54">
        <f>Таблица656[[#This Row],[Общее кол-во шт]]*Таблица656[[#This Row],[Оптовая цена KRW за 1шт]]</f>
        <v>0</v>
      </c>
      <c r="M228" s="19" t="str">
        <f>IFERROR(Таблица656[[#This Row],[Общее кол-во шт]]*Таблица656[[#This Row],[Оптовая цена USD за 1шт]],"")</f>
        <v/>
      </c>
      <c r="N228" s="49"/>
    </row>
    <row r="229" spans="1:14" ht="22.5" customHeight="1">
      <c r="A229" s="44" t="s">
        <v>30578</v>
      </c>
      <c r="B229" s="14">
        <v>8809505543515</v>
      </c>
      <c r="C229" s="50" t="s">
        <v>30579</v>
      </c>
      <c r="D229" s="46" t="s">
        <v>30580</v>
      </c>
      <c r="E229" s="16">
        <v>38000</v>
      </c>
      <c r="F229" s="15">
        <v>0.31</v>
      </c>
      <c r="G229" s="47">
        <v>40</v>
      </c>
      <c r="H229" s="55">
        <f>Таблица656[[#This Row],[Коэфициент стоимости]]*Таблица656[[#This Row],[Розничная цена KRW]]</f>
        <v>11780</v>
      </c>
      <c r="I229" s="17" t="str">
        <f>IF($H$1="","Введите курс",Таблица656[[#This Row],[Оптовая цена KRW за 1шт]]/$H$1)</f>
        <v>Введите курс</v>
      </c>
      <c r="J229" s="48"/>
      <c r="K229" s="18">
        <f>Таблица656[[#This Row],[Заказ коробок ]]*Таблица656[[#This Row],[Кол-во шт в коробке]]</f>
        <v>0</v>
      </c>
      <c r="L229" s="54">
        <f>Таблица656[[#This Row],[Общее кол-во шт]]*Таблица656[[#This Row],[Оптовая цена KRW за 1шт]]</f>
        <v>0</v>
      </c>
      <c r="M229" s="19" t="str">
        <f>IFERROR(Таблица656[[#This Row],[Общее кол-во шт]]*Таблица656[[#This Row],[Оптовая цена USD за 1шт]],"")</f>
        <v/>
      </c>
      <c r="N229" s="49"/>
    </row>
    <row r="230" spans="1:14" ht="22.5" customHeight="1">
      <c r="A230" s="44" t="s">
        <v>30581</v>
      </c>
      <c r="B230" s="14">
        <v>8809505543522</v>
      </c>
      <c r="C230" s="50" t="s">
        <v>30582</v>
      </c>
      <c r="D230" s="46" t="s">
        <v>30583</v>
      </c>
      <c r="E230" s="16">
        <v>28000</v>
      </c>
      <c r="F230" s="15">
        <v>0.31</v>
      </c>
      <c r="G230" s="47">
        <v>60</v>
      </c>
      <c r="H230" s="55">
        <f>Таблица656[[#This Row],[Коэфициент стоимости]]*Таблица656[[#This Row],[Розничная цена KRW]]</f>
        <v>8680</v>
      </c>
      <c r="I230" s="17" t="str">
        <f>IF($H$1="","Введите курс",Таблица656[[#This Row],[Оптовая цена KRW за 1шт]]/$H$1)</f>
        <v>Введите курс</v>
      </c>
      <c r="J230" s="48"/>
      <c r="K230" s="18">
        <f>Таблица656[[#This Row],[Заказ коробок ]]*Таблица656[[#This Row],[Кол-во шт в коробке]]</f>
        <v>0</v>
      </c>
      <c r="L230" s="54">
        <f>Таблица656[[#This Row],[Общее кол-во шт]]*Таблица656[[#This Row],[Оптовая цена KRW за 1шт]]</f>
        <v>0</v>
      </c>
      <c r="M230" s="19" t="str">
        <f>IFERROR(Таблица656[[#This Row],[Общее кол-во шт]]*Таблица656[[#This Row],[Оптовая цена USD за 1шт]],"")</f>
        <v/>
      </c>
      <c r="N230" s="49"/>
    </row>
    <row r="231" spans="1:14" ht="22.5" customHeight="1">
      <c r="A231" s="44" t="s">
        <v>30584</v>
      </c>
      <c r="B231" s="14">
        <v>8809505543430</v>
      </c>
      <c r="C231" s="50" t="s">
        <v>30585</v>
      </c>
      <c r="D231" s="46" t="s">
        <v>30586</v>
      </c>
      <c r="E231" s="16">
        <v>20000</v>
      </c>
      <c r="F231" s="15">
        <v>0.31</v>
      </c>
      <c r="G231" s="47">
        <v>600</v>
      </c>
      <c r="H231" s="55">
        <f>Таблица656[[#This Row],[Коэфициент стоимости]]*Таблица656[[#This Row],[Розничная цена KRW]]</f>
        <v>6200</v>
      </c>
      <c r="I231" s="17" t="str">
        <f>IF($H$1="","Введите курс",Таблица656[[#This Row],[Оптовая цена KRW за 1шт]]/$H$1)</f>
        <v>Введите курс</v>
      </c>
      <c r="J231" s="48"/>
      <c r="K231" s="18">
        <f>Таблица656[[#This Row],[Заказ коробок ]]*Таблица656[[#This Row],[Кол-во шт в коробке]]</f>
        <v>0</v>
      </c>
      <c r="L231" s="54">
        <f>Таблица656[[#This Row],[Общее кол-во шт]]*Таблица656[[#This Row],[Оптовая цена KRW за 1шт]]</f>
        <v>0</v>
      </c>
      <c r="M231" s="19" t="str">
        <f>IFERROR(Таблица656[[#This Row],[Общее кол-во шт]]*Таблица656[[#This Row],[Оптовая цена USD за 1шт]],"")</f>
        <v/>
      </c>
      <c r="N231" s="49"/>
    </row>
    <row r="232" spans="1:14" ht="22.5" customHeight="1">
      <c r="A232" s="44" t="s">
        <v>30587</v>
      </c>
      <c r="B232" s="255">
        <v>8809794733307</v>
      </c>
      <c r="C232" s="50" t="s">
        <v>30588</v>
      </c>
      <c r="D232" s="46" t="s">
        <v>30589</v>
      </c>
      <c r="E232" s="16">
        <v>24000</v>
      </c>
      <c r="F232" s="15">
        <v>0.248</v>
      </c>
      <c r="G232" s="47">
        <v>20</v>
      </c>
      <c r="H232" s="55">
        <f>Таблица656[[#This Row],[Коэфициент стоимости]]*Таблица656[[#This Row],[Розничная цена KRW]]</f>
        <v>5952</v>
      </c>
      <c r="I232" s="17" t="str">
        <f>IF($H$1="","Введите курс",Таблица656[[#This Row],[Оптовая цена KRW за 1шт]]/$H$1)</f>
        <v>Введите курс</v>
      </c>
      <c r="J232" s="48"/>
      <c r="K232" s="18">
        <f>Таблица656[[#This Row],[Заказ коробок ]]*Таблица656[[#This Row],[Кол-во шт в коробке]]</f>
        <v>0</v>
      </c>
      <c r="L232" s="54">
        <f>Таблица656[[#This Row],[Общее кол-во шт]]*Таблица656[[#This Row],[Оптовая цена KRW за 1шт]]</f>
        <v>0</v>
      </c>
      <c r="M232" s="19" t="str">
        <f>IFERROR(Таблица656[[#This Row],[Общее кол-во шт]]*Таблица656[[#This Row],[Оптовая цена USD за 1шт]],"")</f>
        <v/>
      </c>
      <c r="N232" s="49"/>
    </row>
    <row r="233" spans="1:14" ht="22.5" customHeight="1">
      <c r="A233" s="44" t="s">
        <v>30590</v>
      </c>
      <c r="B233" s="14">
        <v>8809505543614</v>
      </c>
      <c r="C233" s="50" t="s">
        <v>30591</v>
      </c>
      <c r="D233" s="46" t="s">
        <v>30592</v>
      </c>
      <c r="E233" s="16">
        <v>38000</v>
      </c>
      <c r="F233" s="15">
        <v>0.31</v>
      </c>
      <c r="G233" s="47">
        <v>180</v>
      </c>
      <c r="H233" s="55">
        <f>Таблица656[[#This Row],[Коэфициент стоимости]]*Таблица656[[#This Row],[Розничная цена KRW]]</f>
        <v>11780</v>
      </c>
      <c r="I233" s="17" t="str">
        <f>IF($H$1="","Введите курс",Таблица656[[#This Row],[Оптовая цена KRW за 1шт]]/$H$1)</f>
        <v>Введите курс</v>
      </c>
      <c r="J233" s="48"/>
      <c r="K233" s="18">
        <f>Таблица656[[#This Row],[Заказ коробок ]]*Таблица656[[#This Row],[Кол-во шт в коробке]]</f>
        <v>0</v>
      </c>
      <c r="L233" s="54">
        <f>Таблица656[[#This Row],[Общее кол-во шт]]*Таблица656[[#This Row],[Оптовая цена KRW за 1шт]]</f>
        <v>0</v>
      </c>
      <c r="M233" s="19" t="str">
        <f>IFERROR(Таблица656[[#This Row],[Общее кол-во шт]]*Таблица656[[#This Row],[Оптовая цена USD за 1шт]],"")</f>
        <v/>
      </c>
      <c r="N233" s="49"/>
    </row>
    <row r="234" spans="1:14" ht="22.5" customHeight="1">
      <c r="A234" s="44" t="s">
        <v>30593</v>
      </c>
      <c r="B234" s="14">
        <v>8809505543621</v>
      </c>
      <c r="C234" s="50" t="s">
        <v>30594</v>
      </c>
      <c r="D234" s="46" t="s">
        <v>30595</v>
      </c>
      <c r="E234" s="16">
        <v>38000</v>
      </c>
      <c r="F234" s="15">
        <v>0.31</v>
      </c>
      <c r="G234" s="47">
        <v>180</v>
      </c>
      <c r="H234" s="55">
        <f>Таблица656[[#This Row],[Коэфициент стоимости]]*Таблица656[[#This Row],[Розничная цена KRW]]</f>
        <v>11780</v>
      </c>
      <c r="I234" s="17" t="str">
        <f>IF($H$1="","Введите курс",Таблица656[[#This Row],[Оптовая цена KRW за 1шт]]/$H$1)</f>
        <v>Введите курс</v>
      </c>
      <c r="J234" s="48"/>
      <c r="K234" s="18">
        <f>Таблица656[[#This Row],[Заказ коробок ]]*Таблица656[[#This Row],[Кол-во шт в коробке]]</f>
        <v>0</v>
      </c>
      <c r="L234" s="54">
        <f>Таблица656[[#This Row],[Общее кол-во шт]]*Таблица656[[#This Row],[Оптовая цена KRW за 1шт]]</f>
        <v>0</v>
      </c>
      <c r="M234" s="19" t="str">
        <f>IFERROR(Таблица656[[#This Row],[Общее кол-во шт]]*Таблица656[[#This Row],[Оптовая цена USD за 1шт]],"")</f>
        <v/>
      </c>
      <c r="N234" s="49"/>
    </row>
    <row r="235" spans="1:14" ht="22.5" customHeight="1">
      <c r="A235" s="44" t="s">
        <v>30596</v>
      </c>
      <c r="B235" s="14">
        <v>8809505543768</v>
      </c>
      <c r="C235" s="50" t="s">
        <v>30597</v>
      </c>
      <c r="D235" s="115" t="s">
        <v>30598</v>
      </c>
      <c r="E235" s="16">
        <v>98000</v>
      </c>
      <c r="F235" s="15">
        <v>0.222</v>
      </c>
      <c r="G235" s="47">
        <v>30</v>
      </c>
      <c r="H235" s="55">
        <f>Таблица656[[#This Row],[Коэфициент стоимости]]*Таблица656[[#This Row],[Розничная цена KRW]]</f>
        <v>21756</v>
      </c>
      <c r="I235" s="17" t="str">
        <f>IF($H$1="","Введите курс",Таблица656[[#This Row],[Оптовая цена KRW за 1шт]]/$H$1)</f>
        <v>Введите курс</v>
      </c>
      <c r="J235" s="48"/>
      <c r="K235" s="18">
        <f>Таблица656[[#This Row],[Заказ коробок ]]*Таблица656[[#This Row],[Кол-во шт в коробке]]</f>
        <v>0</v>
      </c>
      <c r="L235" s="54">
        <f>Таблица656[[#This Row],[Общее кол-во шт]]*Таблица656[[#This Row],[Оптовая цена KRW за 1шт]]</f>
        <v>0</v>
      </c>
      <c r="M235" s="19" t="str">
        <f>IFERROR(Таблица656[[#This Row],[Общее кол-во шт]]*Таблица656[[#This Row],[Оптовая цена USD за 1шт]],"")</f>
        <v/>
      </c>
      <c r="N235" s="49"/>
    </row>
    <row r="236" spans="1:14" ht="22.5" customHeight="1">
      <c r="A236" s="44" t="s">
        <v>30599</v>
      </c>
      <c r="B236" s="14">
        <v>8809505544376</v>
      </c>
      <c r="C236" s="50" t="s">
        <v>30600</v>
      </c>
      <c r="D236" s="46" t="s">
        <v>30601</v>
      </c>
      <c r="E236" s="16">
        <v>58000</v>
      </c>
      <c r="F236" s="15">
        <v>0.31</v>
      </c>
      <c r="G236" s="47">
        <v>180</v>
      </c>
      <c r="H236" s="55">
        <f>Таблица656[[#This Row],[Коэфициент стоимости]]*Таблица656[[#This Row],[Розничная цена KRW]]</f>
        <v>17980</v>
      </c>
      <c r="I236" s="17" t="str">
        <f>IF($H$1="","Введите курс",Таблица656[[#This Row],[Оптовая цена KRW за 1шт]]/$H$1)</f>
        <v>Введите курс</v>
      </c>
      <c r="J236" s="48"/>
      <c r="K236" s="18">
        <f>Таблица656[[#This Row],[Заказ коробок ]]*Таблица656[[#This Row],[Кол-во шт в коробке]]</f>
        <v>0</v>
      </c>
      <c r="L236" s="54">
        <f>Таблица656[[#This Row],[Общее кол-во шт]]*Таблица656[[#This Row],[Оптовая цена KRW за 1шт]]</f>
        <v>0</v>
      </c>
      <c r="M236" s="19" t="str">
        <f>IFERROR(Таблица656[[#This Row],[Общее кол-во шт]]*Таблица656[[#This Row],[Оптовая цена USD за 1шт]],"")</f>
        <v/>
      </c>
      <c r="N236" s="49"/>
    </row>
    <row r="237" spans="1:14" ht="22.5" customHeight="1">
      <c r="A237" s="44" t="s">
        <v>30602</v>
      </c>
      <c r="B237" s="14">
        <v>8809505544383</v>
      </c>
      <c r="C237" s="50" t="s">
        <v>30603</v>
      </c>
      <c r="D237" s="46" t="s">
        <v>30604</v>
      </c>
      <c r="E237" s="16">
        <v>58000</v>
      </c>
      <c r="F237" s="15">
        <v>0.31</v>
      </c>
      <c r="G237" s="47">
        <v>180</v>
      </c>
      <c r="H237" s="55">
        <f>Таблица656[[#This Row],[Коэфициент стоимости]]*Таблица656[[#This Row],[Розничная цена KRW]]</f>
        <v>17980</v>
      </c>
      <c r="I237" s="17" t="str">
        <f>IF($H$1="","Введите курс",Таблица656[[#This Row],[Оптовая цена KRW за 1шт]]/$H$1)</f>
        <v>Введите курс</v>
      </c>
      <c r="J237" s="48"/>
      <c r="K237" s="18">
        <f>Таблица656[[#This Row],[Заказ коробок ]]*Таблица656[[#This Row],[Кол-во шт в коробке]]</f>
        <v>0</v>
      </c>
      <c r="L237" s="54">
        <f>Таблица656[[#This Row],[Общее кол-во шт]]*Таблица656[[#This Row],[Оптовая цена KRW за 1шт]]</f>
        <v>0</v>
      </c>
      <c r="M237" s="19" t="str">
        <f>IFERROR(Таблица656[[#This Row],[Общее кол-во шт]]*Таблица656[[#This Row],[Оптовая цена USD за 1шт]],"")</f>
        <v/>
      </c>
      <c r="N237" s="49"/>
    </row>
    <row r="238" spans="1:14" ht="22.5" customHeight="1">
      <c r="A238" s="44" t="s">
        <v>30605</v>
      </c>
      <c r="B238" s="14">
        <v>8809505544956</v>
      </c>
      <c r="C238" s="50" t="s">
        <v>30606</v>
      </c>
      <c r="D238" s="115" t="s">
        <v>30607</v>
      </c>
      <c r="E238" s="16">
        <v>38000</v>
      </c>
      <c r="F238" s="15">
        <v>0.435</v>
      </c>
      <c r="G238" s="47">
        <v>10</v>
      </c>
      <c r="H238" s="55">
        <f>Таблица656[[#This Row],[Коэфициент стоимости]]*Таблица656[[#This Row],[Розничная цена KRW]]</f>
        <v>16530</v>
      </c>
      <c r="I238" s="17" t="str">
        <f>IF($H$1="","Введите курс",Таблица656[[#This Row],[Оптовая цена KRW за 1шт]]/$H$1)</f>
        <v>Введите курс</v>
      </c>
      <c r="J238" s="48"/>
      <c r="K238" s="18">
        <f>Таблица656[[#This Row],[Заказ коробок ]]*Таблица656[[#This Row],[Кол-во шт в коробке]]</f>
        <v>0</v>
      </c>
      <c r="L238" s="54">
        <f>Таблица656[[#This Row],[Общее кол-во шт]]*Таблица656[[#This Row],[Оптовая цена KRW за 1шт]]</f>
        <v>0</v>
      </c>
      <c r="M238" s="19" t="str">
        <f>IFERROR(Таблица656[[#This Row],[Общее кол-во шт]]*Таблица656[[#This Row],[Оптовая цена USD за 1шт]],"")</f>
        <v/>
      </c>
      <c r="N238" s="49"/>
    </row>
    <row r="239" spans="1:14" ht="22.5" customHeight="1">
      <c r="A239" s="44" t="s">
        <v>30608</v>
      </c>
      <c r="B239" s="14">
        <v>8809505546004</v>
      </c>
      <c r="C239" s="50" t="s">
        <v>30609</v>
      </c>
      <c r="D239" s="46" t="s">
        <v>30610</v>
      </c>
      <c r="E239" s="16">
        <v>58000</v>
      </c>
      <c r="F239" s="15">
        <v>0.31</v>
      </c>
      <c r="G239" s="47">
        <v>180</v>
      </c>
      <c r="H239" s="55">
        <f>Таблица656[[#This Row],[Коэфициент стоимости]]*Таблица656[[#This Row],[Розничная цена KRW]]</f>
        <v>17980</v>
      </c>
      <c r="I239" s="17" t="str">
        <f>IF($H$1="","Введите курс",Таблица656[[#This Row],[Оптовая цена KRW за 1шт]]/$H$1)</f>
        <v>Введите курс</v>
      </c>
      <c r="J239" s="48"/>
      <c r="K239" s="18">
        <f>Таблица656[[#This Row],[Заказ коробок ]]*Таблица656[[#This Row],[Кол-во шт в коробке]]</f>
        <v>0</v>
      </c>
      <c r="L239" s="54">
        <f>Таблица656[[#This Row],[Общее кол-во шт]]*Таблица656[[#This Row],[Оптовая цена KRW за 1шт]]</f>
        <v>0</v>
      </c>
      <c r="M239" s="19" t="str">
        <f>IFERROR(Таблица656[[#This Row],[Общее кол-во шт]]*Таблица656[[#This Row],[Оптовая цена USD за 1шт]],"")</f>
        <v/>
      </c>
      <c r="N239" s="49"/>
    </row>
    <row r="240" spans="1:14" ht="22.5" customHeight="1">
      <c r="A240" s="44" t="s">
        <v>30611</v>
      </c>
      <c r="B240" s="14">
        <v>8809505545731</v>
      </c>
      <c r="C240" s="50" t="s">
        <v>30612</v>
      </c>
      <c r="D240" s="46" t="s">
        <v>30613</v>
      </c>
      <c r="E240" s="16">
        <v>58000</v>
      </c>
      <c r="F240" s="15">
        <v>0.26100000000000001</v>
      </c>
      <c r="G240" s="47">
        <v>30</v>
      </c>
      <c r="H240" s="55">
        <f>Таблица656[[#This Row],[Коэфициент стоимости]]*Таблица656[[#This Row],[Розничная цена KRW]]</f>
        <v>15138</v>
      </c>
      <c r="I240" s="17" t="str">
        <f>IF($H$1="","Введите курс",Таблица656[[#This Row],[Оптовая цена KRW за 1шт]]/$H$1)</f>
        <v>Введите курс</v>
      </c>
      <c r="J240" s="48"/>
      <c r="K240" s="18">
        <f>Таблица656[[#This Row],[Заказ коробок ]]*Таблица656[[#This Row],[Кол-во шт в коробке]]</f>
        <v>0</v>
      </c>
      <c r="L240" s="54">
        <f>Таблица656[[#This Row],[Общее кол-во шт]]*Таблица656[[#This Row],[Оптовая цена KRW за 1шт]]</f>
        <v>0</v>
      </c>
      <c r="M240" s="19" t="str">
        <f>IFERROR(Таблица656[[#This Row],[Общее кол-во шт]]*Таблица656[[#This Row],[Оптовая цена USD за 1шт]],"")</f>
        <v/>
      </c>
      <c r="N240" s="49"/>
    </row>
    <row r="241" spans="1:14" ht="22.5" customHeight="1">
      <c r="A241" s="44" t="s">
        <v>30614</v>
      </c>
      <c r="B241" s="14">
        <v>8809505545984</v>
      </c>
      <c r="C241" s="50" t="s">
        <v>30615</v>
      </c>
      <c r="D241" s="46" t="s">
        <v>30616</v>
      </c>
      <c r="E241" s="16">
        <v>29800</v>
      </c>
      <c r="F241" s="15">
        <v>0.31</v>
      </c>
      <c r="G241" s="47">
        <v>40</v>
      </c>
      <c r="H241" s="55">
        <f>Таблица656[[#This Row],[Коэфициент стоимости]]*Таблица656[[#This Row],[Розничная цена KRW]]</f>
        <v>9238</v>
      </c>
      <c r="I241" s="17" t="str">
        <f>IF($H$1="","Введите курс",Таблица656[[#This Row],[Оптовая цена KRW за 1шт]]/$H$1)</f>
        <v>Введите курс</v>
      </c>
      <c r="J241" s="48"/>
      <c r="K241" s="18">
        <f>Таблица656[[#This Row],[Заказ коробок ]]*Таблица656[[#This Row],[Кол-во шт в коробке]]</f>
        <v>0</v>
      </c>
      <c r="L241" s="54">
        <f>Таблица656[[#This Row],[Общее кол-во шт]]*Таблица656[[#This Row],[Оптовая цена KRW за 1шт]]</f>
        <v>0</v>
      </c>
      <c r="M241" s="19" t="str">
        <f>IFERROR(Таблица656[[#This Row],[Общее кол-во шт]]*Таблица656[[#This Row],[Оптовая цена USD за 1шт]],"")</f>
        <v/>
      </c>
      <c r="N241" s="49"/>
    </row>
    <row r="242" spans="1:14" ht="22.5" customHeight="1">
      <c r="A242" s="44" t="s">
        <v>30617</v>
      </c>
      <c r="B242" s="14">
        <v>8809505545199</v>
      </c>
      <c r="C242" s="50" t="s">
        <v>30618</v>
      </c>
      <c r="D242" s="46" t="s">
        <v>30619</v>
      </c>
      <c r="E242" s="16">
        <v>14800</v>
      </c>
      <c r="F242" s="15">
        <v>0.20899999999999999</v>
      </c>
      <c r="G242" s="47">
        <v>60</v>
      </c>
      <c r="H242" s="55">
        <f>Таблица656[[#This Row],[Коэфициент стоимости]]*Таблица656[[#This Row],[Розничная цена KRW]]</f>
        <v>3093.2</v>
      </c>
      <c r="I242" s="17" t="str">
        <f>IF($H$1="","Введите курс",Таблица656[[#This Row],[Оптовая цена KRW за 1шт]]/$H$1)</f>
        <v>Введите курс</v>
      </c>
      <c r="J242" s="48"/>
      <c r="K242" s="18">
        <f>Таблица656[[#This Row],[Заказ коробок ]]*Таблица656[[#This Row],[Кол-во шт в коробке]]</f>
        <v>0</v>
      </c>
      <c r="L242" s="54">
        <f>Таблица656[[#This Row],[Общее кол-во шт]]*Таблица656[[#This Row],[Оптовая цена KRW за 1шт]]</f>
        <v>0</v>
      </c>
      <c r="M242" s="19" t="str">
        <f>IFERROR(Таблица656[[#This Row],[Общее кол-во шт]]*Таблица656[[#This Row],[Оптовая цена USD за 1шт]],"")</f>
        <v/>
      </c>
      <c r="N242" s="49"/>
    </row>
    <row r="243" spans="1:14" ht="22.5" customHeight="1">
      <c r="A243" s="44" t="s">
        <v>30620</v>
      </c>
      <c r="B243" s="14">
        <v>8809505545670</v>
      </c>
      <c r="C243" s="50" t="s">
        <v>30621</v>
      </c>
      <c r="D243" s="46" t="s">
        <v>30622</v>
      </c>
      <c r="E243" s="16">
        <v>48000</v>
      </c>
      <c r="F243" s="15">
        <v>0.248</v>
      </c>
      <c r="G243" s="47">
        <v>180</v>
      </c>
      <c r="H243" s="55">
        <f>Таблица656[[#This Row],[Коэфициент стоимости]]*Таблица656[[#This Row],[Розничная цена KRW]]</f>
        <v>11904</v>
      </c>
      <c r="I243" s="17" t="str">
        <f>IF($H$1="","Введите курс",Таблица656[[#This Row],[Оптовая цена KRW за 1шт]]/$H$1)</f>
        <v>Введите курс</v>
      </c>
      <c r="J243" s="48"/>
      <c r="K243" s="18">
        <f>Таблица656[[#This Row],[Заказ коробок ]]*Таблица656[[#This Row],[Кол-во шт в коробке]]</f>
        <v>0</v>
      </c>
      <c r="L243" s="54">
        <f>Таблица656[[#This Row],[Общее кол-во шт]]*Таблица656[[#This Row],[Оптовая цена KRW за 1шт]]</f>
        <v>0</v>
      </c>
      <c r="M243" s="19" t="str">
        <f>IFERROR(Таблица656[[#This Row],[Общее кол-во шт]]*Таблица656[[#This Row],[Оптовая цена USD за 1шт]],"")</f>
        <v/>
      </c>
      <c r="N243" s="49"/>
    </row>
    <row r="244" spans="1:14" ht="22.5" customHeight="1">
      <c r="A244" s="44" t="s">
        <v>30623</v>
      </c>
      <c r="B244" s="14">
        <v>8809505542679</v>
      </c>
      <c r="C244" s="50" t="s">
        <v>30624</v>
      </c>
      <c r="D244" s="46" t="s">
        <v>30625</v>
      </c>
      <c r="E244" s="16">
        <v>24000</v>
      </c>
      <c r="F244" s="15">
        <v>0.31</v>
      </c>
      <c r="G244" s="47">
        <v>80</v>
      </c>
      <c r="H244" s="55">
        <f>Таблица656[[#This Row],[Коэфициент стоимости]]*Таблица656[[#This Row],[Розничная цена KRW]]</f>
        <v>7440</v>
      </c>
      <c r="I244" s="17" t="str">
        <f>IF($H$1="","Введите курс",Таблица656[[#This Row],[Оптовая цена KRW за 1шт]]/$H$1)</f>
        <v>Введите курс</v>
      </c>
      <c r="J244" s="48"/>
      <c r="K244" s="18">
        <f>Таблица656[[#This Row],[Заказ коробок ]]*Таблица656[[#This Row],[Кол-во шт в коробке]]</f>
        <v>0</v>
      </c>
      <c r="L244" s="54">
        <f>Таблица656[[#This Row],[Общее кол-во шт]]*Таблица656[[#This Row],[Оптовая цена KRW за 1шт]]</f>
        <v>0</v>
      </c>
      <c r="M244" s="19" t="str">
        <f>IFERROR(Таблица656[[#This Row],[Общее кол-во шт]]*Таблица656[[#This Row],[Оптовая цена USD за 1шт]],"")</f>
        <v/>
      </c>
      <c r="N244" s="49"/>
    </row>
    <row r="245" spans="1:14" ht="22.5" customHeight="1">
      <c r="A245" s="44" t="s">
        <v>30626</v>
      </c>
      <c r="B245" s="14">
        <v>8809711713542</v>
      </c>
      <c r="C245" s="50" t="s">
        <v>30627</v>
      </c>
      <c r="D245" s="46" t="s">
        <v>30628</v>
      </c>
      <c r="E245" s="16">
        <v>38000</v>
      </c>
      <c r="F245" s="15">
        <v>0.22799999999999998</v>
      </c>
      <c r="G245" s="47">
        <v>40</v>
      </c>
      <c r="H245" s="55">
        <f>Таблица656[[#This Row],[Коэфициент стоимости]]*Таблица656[[#This Row],[Розничная цена KRW]]</f>
        <v>8664</v>
      </c>
      <c r="I245" s="17" t="str">
        <f>IF($H$1="","Введите курс",Таблица656[[#This Row],[Оптовая цена KRW за 1шт]]/$H$1)</f>
        <v>Введите курс</v>
      </c>
      <c r="J245" s="48"/>
      <c r="K245" s="18">
        <f>Таблица656[[#This Row],[Заказ коробок ]]*Таблица656[[#This Row],[Кол-во шт в коробке]]</f>
        <v>0</v>
      </c>
      <c r="L245" s="54">
        <f>Таблица656[[#This Row],[Общее кол-во шт]]*Таблица656[[#This Row],[Оптовая цена KRW за 1шт]]</f>
        <v>0</v>
      </c>
      <c r="M245" s="19" t="str">
        <f>IFERROR(Таблица656[[#This Row],[Общее кол-во шт]]*Таблица656[[#This Row],[Оптовая цена USD за 1шт]],"")</f>
        <v/>
      </c>
      <c r="N245" s="49"/>
    </row>
    <row r="246" spans="1:14" ht="22.5" customHeight="1">
      <c r="A246" s="44" t="s">
        <v>30629</v>
      </c>
      <c r="B246" s="14">
        <v>8809711713535</v>
      </c>
      <c r="C246" s="50" t="s">
        <v>30630</v>
      </c>
      <c r="D246" s="46" t="s">
        <v>30631</v>
      </c>
      <c r="E246" s="16">
        <v>38000</v>
      </c>
      <c r="F246" s="15">
        <v>0.22799999999999998</v>
      </c>
      <c r="G246" s="47">
        <v>40</v>
      </c>
      <c r="H246" s="55">
        <f>Таблица656[[#This Row],[Коэфициент стоимости]]*Таблица656[[#This Row],[Розничная цена KRW]]</f>
        <v>8664</v>
      </c>
      <c r="I246" s="17" t="str">
        <f>IF($H$1="","Введите курс",Таблица656[[#This Row],[Оптовая цена KRW за 1шт]]/$H$1)</f>
        <v>Введите курс</v>
      </c>
      <c r="J246" s="48"/>
      <c r="K246" s="18">
        <f>Таблица656[[#This Row],[Заказ коробок ]]*Таблица656[[#This Row],[Кол-во шт в коробке]]</f>
        <v>0</v>
      </c>
      <c r="L246" s="54">
        <f>Таблица656[[#This Row],[Общее кол-во шт]]*Таблица656[[#This Row],[Оптовая цена KRW за 1шт]]</f>
        <v>0</v>
      </c>
      <c r="M246" s="19" t="str">
        <f>IFERROR(Таблица656[[#This Row],[Общее кол-во шт]]*Таблица656[[#This Row],[Оптовая цена USD за 1шт]],"")</f>
        <v/>
      </c>
      <c r="N246" s="49"/>
    </row>
    <row r="247" spans="1:14" ht="22.5" customHeight="1">
      <c r="A247" s="44" t="s">
        <v>30632</v>
      </c>
      <c r="B247" s="203">
        <v>8809505542877</v>
      </c>
      <c r="C247" s="50" t="s">
        <v>30633</v>
      </c>
      <c r="D247" s="46" t="s">
        <v>30634</v>
      </c>
      <c r="E247" s="16">
        <v>252000</v>
      </c>
      <c r="F247" s="15">
        <v>0.14699999999999999</v>
      </c>
      <c r="G247" s="223">
        <v>40</v>
      </c>
      <c r="H247" s="55">
        <f>Таблица656[[#This Row],[Коэфициент стоимости]]*Таблица656[[#This Row],[Розничная цена KRW]]</f>
        <v>37044</v>
      </c>
      <c r="I247" s="17" t="str">
        <f>IF($H$1="","Введите курс",Таблица656[[#This Row],[Оптовая цена KRW за 1шт]]/$H$1)</f>
        <v>Введите курс</v>
      </c>
      <c r="J247" s="48"/>
      <c r="K247" s="18">
        <f>Таблица656[[#This Row],[Заказ коробок ]]*Таблица656[[#This Row],[Кол-во шт в коробке]]</f>
        <v>0</v>
      </c>
      <c r="L247" s="54">
        <f>Таблица656[[#This Row],[Общее кол-во шт]]*Таблица656[[#This Row],[Оптовая цена KRW за 1шт]]</f>
        <v>0</v>
      </c>
      <c r="M247" s="19" t="str">
        <f>IFERROR(Таблица656[[#This Row],[Общее кол-во шт]]*Таблица656[[#This Row],[Оптовая цена USD за 1шт]],"")</f>
        <v/>
      </c>
      <c r="N247" s="49"/>
    </row>
    <row r="248" spans="1:14" ht="22.5" customHeight="1">
      <c r="A248" s="44" t="s">
        <v>30635</v>
      </c>
      <c r="B248" s="14">
        <v>8809505544949</v>
      </c>
      <c r="C248" s="50" t="s">
        <v>30636</v>
      </c>
      <c r="D248" s="46" t="s">
        <v>30637</v>
      </c>
      <c r="E248" s="16">
        <v>116000</v>
      </c>
      <c r="F248" s="15">
        <v>0.11800000000000001</v>
      </c>
      <c r="G248" s="223">
        <v>60</v>
      </c>
      <c r="H248" s="55">
        <f>Таблица656[[#This Row],[Коэфициент стоимости]]*Таблица656[[#This Row],[Розничная цена KRW]]</f>
        <v>13688</v>
      </c>
      <c r="I248" s="17" t="str">
        <f>IF($H$1="","Введите курс",Таблица656[[#This Row],[Оптовая цена KRW за 1шт]]/$H$1)</f>
        <v>Введите курс</v>
      </c>
      <c r="J248" s="48"/>
      <c r="K248" s="18">
        <f>Таблица656[[#This Row],[Заказ коробок ]]*Таблица656[[#This Row],[Кол-во шт в коробке]]</f>
        <v>0</v>
      </c>
      <c r="L248" s="54">
        <f>Таблица656[[#This Row],[Общее кол-во шт]]*Таблица656[[#This Row],[Оптовая цена KRW за 1шт]]</f>
        <v>0</v>
      </c>
      <c r="M248" s="19" t="str">
        <f>IFERROR(Таблица656[[#This Row],[Общее кол-во шт]]*Таблица656[[#This Row],[Оптовая цена USD за 1шт]],"")</f>
        <v/>
      </c>
      <c r="N248" s="49"/>
    </row>
    <row r="249" spans="1:14" ht="22.5" customHeight="1">
      <c r="A249" s="44" t="s">
        <v>30638</v>
      </c>
      <c r="B249" s="14">
        <v>8809505543010</v>
      </c>
      <c r="C249" s="50" t="s">
        <v>30639</v>
      </c>
      <c r="D249" s="46" t="s">
        <v>30640</v>
      </c>
      <c r="E249" s="16">
        <v>232000</v>
      </c>
      <c r="F249" s="15">
        <v>0.11800000000000001</v>
      </c>
      <c r="G249" s="223">
        <v>30</v>
      </c>
      <c r="H249" s="55">
        <f>Таблица656[[#This Row],[Коэфициент стоимости]]*Таблица656[[#This Row],[Розничная цена KRW]]</f>
        <v>27376</v>
      </c>
      <c r="I249" s="17" t="str">
        <f>IF($H$1="","Введите курс",Таблица656[[#This Row],[Оптовая цена KRW за 1шт]]/$H$1)</f>
        <v>Введите курс</v>
      </c>
      <c r="J249" s="48"/>
      <c r="K249" s="18">
        <f>Таблица656[[#This Row],[Заказ коробок ]]*Таблица656[[#This Row],[Кол-во шт в коробке]]</f>
        <v>0</v>
      </c>
      <c r="L249" s="54">
        <f>Таблица656[[#This Row],[Общее кол-во шт]]*Таблица656[[#This Row],[Оптовая цена KRW за 1шт]]</f>
        <v>0</v>
      </c>
      <c r="M249" s="19" t="str">
        <f>IFERROR(Таблица656[[#This Row],[Общее кол-во шт]]*Таблица656[[#This Row],[Оптовая цена USD за 1шт]],"")</f>
        <v/>
      </c>
      <c r="N249" s="49"/>
    </row>
    <row r="250" spans="1:14" ht="22.5" customHeight="1">
      <c r="A250" s="44" t="s">
        <v>30641</v>
      </c>
      <c r="B250" s="14">
        <v>8809505541887</v>
      </c>
      <c r="C250" s="50" t="s">
        <v>30642</v>
      </c>
      <c r="D250" s="46" t="s">
        <v>30643</v>
      </c>
      <c r="E250" s="16">
        <v>38000</v>
      </c>
      <c r="F250" s="15">
        <v>0.22</v>
      </c>
      <c r="G250" s="47">
        <v>60</v>
      </c>
      <c r="H250" s="55">
        <f>Таблица656[[#This Row],[Коэфициент стоимости]]*Таблица656[[#This Row],[Розничная цена KRW]]</f>
        <v>8360</v>
      </c>
      <c r="I250" s="17" t="str">
        <f>IF($H$1="","Введите курс",Таблица656[[#This Row],[Оптовая цена KRW за 1шт]]/$H$1)</f>
        <v>Введите курс</v>
      </c>
      <c r="J250" s="48"/>
      <c r="K250" s="18">
        <f>Таблица656[[#This Row],[Заказ коробок ]]*Таблица656[[#This Row],[Кол-во шт в коробке]]</f>
        <v>0</v>
      </c>
      <c r="L250" s="54">
        <f>Таблица656[[#This Row],[Общее кол-во шт]]*Таблица656[[#This Row],[Оптовая цена KRW за 1шт]]</f>
        <v>0</v>
      </c>
      <c r="M250" s="19" t="str">
        <f>IFERROR(Таблица656[[#This Row],[Общее кол-во шт]]*Таблица656[[#This Row],[Оптовая цена USD за 1шт]],"")</f>
        <v/>
      </c>
      <c r="N250" s="49"/>
    </row>
    <row r="251" spans="1:14" ht="22.5" customHeight="1">
      <c r="A251" s="44" t="s">
        <v>30644</v>
      </c>
      <c r="B251" s="14">
        <v>8809505541894</v>
      </c>
      <c r="C251" s="50" t="s">
        <v>30645</v>
      </c>
      <c r="D251" s="46" t="s">
        <v>30646</v>
      </c>
      <c r="E251" s="16">
        <v>38000</v>
      </c>
      <c r="F251" s="15">
        <v>0.22</v>
      </c>
      <c r="G251" s="47">
        <v>60</v>
      </c>
      <c r="H251" s="55">
        <f>Таблица656[[#This Row],[Коэфициент стоимости]]*Таблица656[[#This Row],[Розничная цена KRW]]</f>
        <v>8360</v>
      </c>
      <c r="I251" s="17" t="str">
        <f>IF($H$1="","Введите курс",Таблица656[[#This Row],[Оптовая цена KRW за 1шт]]/$H$1)</f>
        <v>Введите курс</v>
      </c>
      <c r="J251" s="48"/>
      <c r="K251" s="18">
        <f>Таблица656[[#This Row],[Заказ коробок ]]*Таблица656[[#This Row],[Кол-во шт в коробке]]</f>
        <v>0</v>
      </c>
      <c r="L251" s="54">
        <f>Таблица656[[#This Row],[Общее кол-во шт]]*Таблица656[[#This Row],[Оптовая цена KRW за 1шт]]</f>
        <v>0</v>
      </c>
      <c r="M251" s="19" t="str">
        <f>IFERROR(Таблица656[[#This Row],[Общее кол-во шт]]*Таблица656[[#This Row],[Оптовая цена USD за 1шт]],"")</f>
        <v/>
      </c>
      <c r="N251" s="49"/>
    </row>
    <row r="252" spans="1:14" ht="22.5" customHeight="1">
      <c r="A252" s="44" t="s">
        <v>30647</v>
      </c>
      <c r="B252" s="14">
        <v>8809505541900</v>
      </c>
      <c r="C252" s="50" t="s">
        <v>30648</v>
      </c>
      <c r="D252" s="46" t="s">
        <v>30649</v>
      </c>
      <c r="E252" s="16">
        <v>76000</v>
      </c>
      <c r="F252" s="15">
        <v>0.24</v>
      </c>
      <c r="G252" s="47">
        <v>20</v>
      </c>
      <c r="H252" s="55">
        <f>Таблица656[[#This Row],[Коэфициент стоимости]]*Таблица656[[#This Row],[Розничная цена KRW]]</f>
        <v>18240</v>
      </c>
      <c r="I252" s="17" t="str">
        <f>IF($H$1="","Введите курс",Таблица656[[#This Row],[Оптовая цена KRW за 1шт]]/$H$1)</f>
        <v>Введите курс</v>
      </c>
      <c r="J252" s="48"/>
      <c r="K252" s="18">
        <f>Таблица656[[#This Row],[Заказ коробок ]]*Таблица656[[#This Row],[Кол-во шт в коробке]]</f>
        <v>0</v>
      </c>
      <c r="L252" s="54">
        <f>Таблица656[[#This Row],[Общее кол-во шт]]*Таблица656[[#This Row],[Оптовая цена KRW за 1шт]]</f>
        <v>0</v>
      </c>
      <c r="M252" s="19" t="str">
        <f>IFERROR(Таблица656[[#This Row],[Общее кол-во шт]]*Таблица656[[#This Row],[Оптовая цена USD за 1шт]],"")</f>
        <v/>
      </c>
      <c r="N252" s="49"/>
    </row>
    <row r="253" spans="1:14" ht="22.5" customHeight="1">
      <c r="A253" s="44" t="s">
        <v>30650</v>
      </c>
      <c r="B253" s="14">
        <v>8809505541924</v>
      </c>
      <c r="C253" s="50" t="s">
        <v>30651</v>
      </c>
      <c r="D253" s="46" t="s">
        <v>30652</v>
      </c>
      <c r="E253" s="16">
        <v>38000</v>
      </c>
      <c r="F253" s="15">
        <v>0.14499999999999999</v>
      </c>
      <c r="G253" s="47">
        <v>80</v>
      </c>
      <c r="H253" s="55">
        <f>Таблица656[[#This Row],[Коэфициент стоимости]]*Таблица656[[#This Row],[Розничная цена KRW]]</f>
        <v>5510</v>
      </c>
      <c r="I253" s="17" t="str">
        <f>IF($H$1="","Введите курс",Таблица656[[#This Row],[Оптовая цена KRW за 1шт]]/$H$1)</f>
        <v>Введите курс</v>
      </c>
      <c r="J253" s="48"/>
      <c r="K253" s="18">
        <f>Таблица656[[#This Row],[Заказ коробок ]]*Таблица656[[#This Row],[Кол-во шт в коробке]]</f>
        <v>0</v>
      </c>
      <c r="L253" s="54">
        <f>Таблица656[[#This Row],[Общее кол-во шт]]*Таблица656[[#This Row],[Оптовая цена KRW за 1шт]]</f>
        <v>0</v>
      </c>
      <c r="M253" s="19" t="str">
        <f>IFERROR(Таблица656[[#This Row],[Общее кол-во шт]]*Таблица656[[#This Row],[Оптовая цена USD за 1шт]],"")</f>
        <v/>
      </c>
      <c r="N253" s="49"/>
    </row>
    <row r="254" spans="1:14" ht="22.5" customHeight="1">
      <c r="A254" s="44" t="s">
        <v>30653</v>
      </c>
      <c r="B254" s="14">
        <v>8809505541931</v>
      </c>
      <c r="C254" s="50" t="s">
        <v>30654</v>
      </c>
      <c r="D254" s="46" t="s">
        <v>30655</v>
      </c>
      <c r="E254" s="16">
        <v>38000</v>
      </c>
      <c r="F254" s="15">
        <v>0.158</v>
      </c>
      <c r="G254" s="47">
        <v>180</v>
      </c>
      <c r="H254" s="55">
        <f>Таблица656[[#This Row],[Коэфициент стоимости]]*Таблица656[[#This Row],[Розничная цена KRW]]</f>
        <v>6004</v>
      </c>
      <c r="I254" s="17" t="str">
        <f>IF($H$1="","Введите курс",Таблица656[[#This Row],[Оптовая цена KRW за 1шт]]/$H$1)</f>
        <v>Введите курс</v>
      </c>
      <c r="J254" s="48"/>
      <c r="K254" s="18">
        <f>Таблица656[[#This Row],[Заказ коробок ]]*Таблица656[[#This Row],[Кол-во шт в коробке]]</f>
        <v>0</v>
      </c>
      <c r="L254" s="54">
        <f>Таблица656[[#This Row],[Общее кол-во шт]]*Таблица656[[#This Row],[Оптовая цена KRW за 1шт]]</f>
        <v>0</v>
      </c>
      <c r="M254" s="19" t="str">
        <f>IFERROR(Таблица656[[#This Row],[Общее кол-во шт]]*Таблица656[[#This Row],[Оптовая цена USD за 1шт]],"")</f>
        <v/>
      </c>
      <c r="N254" s="49"/>
    </row>
    <row r="255" spans="1:14" ht="22.5" customHeight="1">
      <c r="A255" s="44" t="s">
        <v>30656</v>
      </c>
      <c r="B255" s="14">
        <v>8809505543058</v>
      </c>
      <c r="C255" s="50" t="s">
        <v>30657</v>
      </c>
      <c r="D255" s="46" t="s">
        <v>30658</v>
      </c>
      <c r="E255" s="16">
        <v>38000</v>
      </c>
      <c r="F255" s="15">
        <v>0.13200000000000001</v>
      </c>
      <c r="G255" s="47">
        <v>160</v>
      </c>
      <c r="H255" s="55">
        <f>Таблица656[[#This Row],[Коэфициент стоимости]]*Таблица656[[#This Row],[Розничная цена KRW]]</f>
        <v>5016</v>
      </c>
      <c r="I255" s="17" t="str">
        <f>IF($H$1="","Введите курс",Таблица656[[#This Row],[Оптовая цена KRW за 1шт]]/$H$1)</f>
        <v>Введите курс</v>
      </c>
      <c r="J255" s="48"/>
      <c r="K255" s="18">
        <f>Таблица656[[#This Row],[Заказ коробок ]]*Таблица656[[#This Row],[Кол-во шт в коробке]]</f>
        <v>0</v>
      </c>
      <c r="L255" s="54">
        <f>Таблица656[[#This Row],[Общее кол-во шт]]*Таблица656[[#This Row],[Оптовая цена KRW за 1шт]]</f>
        <v>0</v>
      </c>
      <c r="M255" s="19" t="str">
        <f>IFERROR(Таблица656[[#This Row],[Общее кол-во шт]]*Таблица656[[#This Row],[Оптовая цена USD за 1шт]],"")</f>
        <v/>
      </c>
      <c r="N255" s="49"/>
    </row>
    <row r="256" spans="1:14" ht="22.5" customHeight="1">
      <c r="A256" s="44" t="s">
        <v>30659</v>
      </c>
      <c r="B256" s="14">
        <v>8809505542174</v>
      </c>
      <c r="C256" s="50" t="s">
        <v>30660</v>
      </c>
      <c r="D256" s="46" t="s">
        <v>30661</v>
      </c>
      <c r="E256" s="16">
        <v>29800</v>
      </c>
      <c r="F256" s="15">
        <v>0.31</v>
      </c>
      <c r="G256" s="47">
        <v>60</v>
      </c>
      <c r="H256" s="55">
        <f>Таблица656[[#This Row],[Коэфициент стоимости]]*Таблица656[[#This Row],[Розничная цена KRW]]</f>
        <v>9238</v>
      </c>
      <c r="I256" s="17" t="str">
        <f>IF($H$1="","Введите курс",Таблица656[[#This Row],[Оптовая цена KRW за 1шт]]/$H$1)</f>
        <v>Введите курс</v>
      </c>
      <c r="J256" s="48"/>
      <c r="K256" s="18">
        <f>Таблица656[[#This Row],[Заказ коробок ]]*Таблица656[[#This Row],[Кол-во шт в коробке]]</f>
        <v>0</v>
      </c>
      <c r="L256" s="54">
        <f>Таблица656[[#This Row],[Общее кол-во шт]]*Таблица656[[#This Row],[Оптовая цена KRW за 1шт]]</f>
        <v>0</v>
      </c>
      <c r="M256" s="19" t="str">
        <f>IFERROR(Таблица656[[#This Row],[Общее кол-во шт]]*Таблица656[[#This Row],[Оптовая цена USD за 1шт]],"")</f>
        <v/>
      </c>
      <c r="N256" s="49"/>
    </row>
    <row r="257" spans="1:14" ht="22.5" customHeight="1">
      <c r="A257" s="44" t="s">
        <v>30662</v>
      </c>
      <c r="B257" s="14">
        <v>8809505542617</v>
      </c>
      <c r="C257" s="50" t="s">
        <v>30663</v>
      </c>
      <c r="D257" s="46" t="s">
        <v>30664</v>
      </c>
      <c r="E257" s="16">
        <v>28000</v>
      </c>
      <c r="F257" s="15">
        <v>0.21099999999999999</v>
      </c>
      <c r="G257" s="47">
        <v>72</v>
      </c>
      <c r="H257" s="55">
        <f>Таблица656[[#This Row],[Коэфициент стоимости]]*Таблица656[[#This Row],[Розничная цена KRW]]</f>
        <v>5908</v>
      </c>
      <c r="I257" s="17" t="str">
        <f>IF($H$1="","Введите курс",Таблица656[[#This Row],[Оптовая цена KRW за 1шт]]/$H$1)</f>
        <v>Введите курс</v>
      </c>
      <c r="J257" s="48"/>
      <c r="K257" s="18">
        <f>Таблица656[[#This Row],[Заказ коробок ]]*Таблица656[[#This Row],[Кол-во шт в коробке]]</f>
        <v>0</v>
      </c>
      <c r="L257" s="54">
        <f>Таблица656[[#This Row],[Общее кол-во шт]]*Таблица656[[#This Row],[Оптовая цена KRW за 1шт]]</f>
        <v>0</v>
      </c>
      <c r="M257" s="19" t="str">
        <f>IFERROR(Таблица656[[#This Row],[Общее кол-во шт]]*Таблица656[[#This Row],[Оптовая цена USD за 1шт]],"")</f>
        <v/>
      </c>
      <c r="N257" s="49"/>
    </row>
    <row r="258" spans="1:14" ht="22.5" customHeight="1">
      <c r="A258" s="44" t="s">
        <v>30665</v>
      </c>
      <c r="B258" s="14">
        <v>8809505542129</v>
      </c>
      <c r="C258" s="50" t="s">
        <v>30666</v>
      </c>
      <c r="D258" s="46" t="s">
        <v>30667</v>
      </c>
      <c r="E258" s="16">
        <v>58000</v>
      </c>
      <c r="F258" s="15">
        <v>0.31</v>
      </c>
      <c r="G258" s="47">
        <v>60</v>
      </c>
      <c r="H258" s="55">
        <f>Таблица656[[#This Row],[Коэфициент стоимости]]*Таблица656[[#This Row],[Розничная цена KRW]]</f>
        <v>17980</v>
      </c>
      <c r="I258" s="17" t="str">
        <f>IF($H$1="","Введите курс",Таблица656[[#This Row],[Оптовая цена KRW за 1шт]]/$H$1)</f>
        <v>Введите курс</v>
      </c>
      <c r="J258" s="48"/>
      <c r="K258" s="18">
        <f>Таблица656[[#This Row],[Заказ коробок ]]*Таблица656[[#This Row],[Кол-во шт в коробке]]</f>
        <v>0</v>
      </c>
      <c r="L258" s="54">
        <f>Таблица656[[#This Row],[Общее кол-во шт]]*Таблица656[[#This Row],[Оптовая цена KRW за 1шт]]</f>
        <v>0</v>
      </c>
      <c r="M258" s="19" t="str">
        <f>IFERROR(Таблица656[[#This Row],[Общее кол-во шт]]*Таблица656[[#This Row],[Оптовая цена USD за 1шт]],"")</f>
        <v/>
      </c>
      <c r="N258" s="49"/>
    </row>
    <row r="259" spans="1:14" ht="22.5" customHeight="1">
      <c r="A259" s="44" t="s">
        <v>30668</v>
      </c>
      <c r="B259" s="14">
        <v>8809505542303</v>
      </c>
      <c r="C259" s="50" t="s">
        <v>30669</v>
      </c>
      <c r="D259" s="46" t="s">
        <v>30670</v>
      </c>
      <c r="E259" s="16">
        <v>24000</v>
      </c>
      <c r="F259" s="15">
        <v>0.20699999999999999</v>
      </c>
      <c r="G259" s="47">
        <v>80</v>
      </c>
      <c r="H259" s="55">
        <f>Таблица656[[#This Row],[Коэфициент стоимости]]*Таблица656[[#This Row],[Розничная цена KRW]]</f>
        <v>4968</v>
      </c>
      <c r="I259" s="17" t="str">
        <f>IF($H$1="","Введите курс",Таблица656[[#This Row],[Оптовая цена KRW за 1шт]]/$H$1)</f>
        <v>Введите курс</v>
      </c>
      <c r="J259" s="48"/>
      <c r="K259" s="18">
        <f>Таблица656[[#This Row],[Заказ коробок ]]*Таблица656[[#This Row],[Кол-во шт в коробке]]</f>
        <v>0</v>
      </c>
      <c r="L259" s="54">
        <f>Таблица656[[#This Row],[Общее кол-во шт]]*Таблица656[[#This Row],[Оптовая цена KRW за 1шт]]</f>
        <v>0</v>
      </c>
      <c r="M259" s="19" t="str">
        <f>IFERROR(Таблица656[[#This Row],[Общее кол-во шт]]*Таблица656[[#This Row],[Оптовая цена USD за 1шт]],"")</f>
        <v/>
      </c>
      <c r="N259" s="49"/>
    </row>
    <row r="260" spans="1:14" ht="22.5" customHeight="1">
      <c r="A260" s="44" t="s">
        <v>30671</v>
      </c>
      <c r="B260" s="14">
        <v>8809505542839</v>
      </c>
      <c r="C260" s="50" t="s">
        <v>30672</v>
      </c>
      <c r="D260" s="46" t="s">
        <v>30673</v>
      </c>
      <c r="E260" s="16">
        <v>38000</v>
      </c>
      <c r="F260" s="15">
        <v>0.158</v>
      </c>
      <c r="G260" s="47">
        <v>180</v>
      </c>
      <c r="H260" s="55">
        <f>Таблица656[[#This Row],[Коэфициент стоимости]]*Таблица656[[#This Row],[Розничная цена KRW]]</f>
        <v>6004</v>
      </c>
      <c r="I260" s="17" t="str">
        <f>IF($H$1="","Введите курс",Таблица656[[#This Row],[Оптовая цена KRW за 1шт]]/$H$1)</f>
        <v>Введите курс</v>
      </c>
      <c r="J260" s="48"/>
      <c r="K260" s="18">
        <f>Таблица656[[#This Row],[Заказ коробок ]]*Таблица656[[#This Row],[Кол-во шт в коробке]]</f>
        <v>0</v>
      </c>
      <c r="L260" s="54">
        <f>Таблица656[[#This Row],[Общее кол-во шт]]*Таблица656[[#This Row],[Оптовая цена KRW за 1шт]]</f>
        <v>0</v>
      </c>
      <c r="M260" s="19" t="str">
        <f>IFERROR(Таблица656[[#This Row],[Общее кол-во шт]]*Таблица656[[#This Row],[Оптовая цена USD за 1шт]],"")</f>
        <v/>
      </c>
      <c r="N260" s="49"/>
    </row>
    <row r="261" spans="1:14" ht="22.5" customHeight="1">
      <c r="A261" s="44" t="s">
        <v>30674</v>
      </c>
      <c r="B261" s="14">
        <v>8809505543379</v>
      </c>
      <c r="C261" s="50" t="s">
        <v>30675</v>
      </c>
      <c r="D261" s="46" t="s">
        <v>30676</v>
      </c>
      <c r="E261" s="16">
        <v>28000</v>
      </c>
      <c r="F261" s="15">
        <v>0.31</v>
      </c>
      <c r="G261" s="47">
        <v>240</v>
      </c>
      <c r="H261" s="55">
        <f>Таблица656[[#This Row],[Коэфициент стоимости]]*Таблица656[[#This Row],[Розничная цена KRW]]</f>
        <v>8680</v>
      </c>
      <c r="I261" s="17" t="str">
        <f>IF($H$1="","Введите курс",Таблица656[[#This Row],[Оптовая цена KRW за 1шт]]/$H$1)</f>
        <v>Введите курс</v>
      </c>
      <c r="J261" s="48"/>
      <c r="K261" s="18">
        <f>Таблица656[[#This Row],[Заказ коробок ]]*Таблица656[[#This Row],[Кол-во шт в коробке]]</f>
        <v>0</v>
      </c>
      <c r="L261" s="54">
        <f>Таблица656[[#This Row],[Общее кол-во шт]]*Таблица656[[#This Row],[Оптовая цена KRW за 1шт]]</f>
        <v>0</v>
      </c>
      <c r="M261" s="19" t="str">
        <f>IFERROR(Таблица656[[#This Row],[Общее кол-во шт]]*Таблица656[[#This Row],[Оптовая цена USD за 1шт]],"")</f>
        <v/>
      </c>
      <c r="N261" s="49"/>
    </row>
    <row r="262" spans="1:14" ht="22.5" customHeight="1">
      <c r="A262" s="44" t="s">
        <v>30677</v>
      </c>
      <c r="B262" s="14">
        <v>8809505543416</v>
      </c>
      <c r="C262" s="50" t="s">
        <v>30678</v>
      </c>
      <c r="D262" s="46" t="s">
        <v>30679</v>
      </c>
      <c r="E262" s="16">
        <v>34800</v>
      </c>
      <c r="F262" s="15">
        <v>0.31</v>
      </c>
      <c r="G262" s="47">
        <v>40</v>
      </c>
      <c r="H262" s="55">
        <f>Таблица656[[#This Row],[Коэфициент стоимости]]*Таблица656[[#This Row],[Розничная цена KRW]]</f>
        <v>10788</v>
      </c>
      <c r="I262" s="17" t="str">
        <f>IF($H$1="","Введите курс",Таблица656[[#This Row],[Оптовая цена KRW за 1шт]]/$H$1)</f>
        <v>Введите курс</v>
      </c>
      <c r="J262" s="48"/>
      <c r="K262" s="18">
        <f>Таблица656[[#This Row],[Заказ коробок ]]*Таблица656[[#This Row],[Кол-во шт в коробке]]</f>
        <v>0</v>
      </c>
      <c r="L262" s="54">
        <f>Таблица656[[#This Row],[Общее кол-во шт]]*Таблица656[[#This Row],[Оптовая цена KRW за 1шт]]</f>
        <v>0</v>
      </c>
      <c r="M262" s="19" t="str">
        <f>IFERROR(Таблица656[[#This Row],[Общее кол-во шт]]*Таблица656[[#This Row],[Оптовая цена USD за 1шт]],"")</f>
        <v/>
      </c>
      <c r="N262" s="49"/>
    </row>
    <row r="263" spans="1:14" ht="22.5" customHeight="1">
      <c r="A263" s="44" t="s">
        <v>30680</v>
      </c>
      <c r="B263" s="255">
        <v>8809505543454</v>
      </c>
      <c r="C263" s="50" t="s">
        <v>30681</v>
      </c>
      <c r="D263" s="46" t="s">
        <v>30682</v>
      </c>
      <c r="E263" s="16">
        <v>20000</v>
      </c>
      <c r="F263" s="15">
        <v>0.31</v>
      </c>
      <c r="G263" s="47">
        <v>600</v>
      </c>
      <c r="H263" s="55">
        <f>Таблица656[[#This Row],[Коэфициент стоимости]]*Таблица656[[#This Row],[Розничная цена KRW]]</f>
        <v>6200</v>
      </c>
      <c r="I263" s="17" t="str">
        <f>IF($H$1="","Введите курс",Таблица656[[#This Row],[Оптовая цена KRW за 1шт]]/$H$1)</f>
        <v>Введите курс</v>
      </c>
      <c r="J263" s="48"/>
      <c r="K263" s="18">
        <f>Таблица656[[#This Row],[Заказ коробок ]]*Таблица656[[#This Row],[Кол-во шт в коробке]]</f>
        <v>0</v>
      </c>
      <c r="L263" s="54">
        <f>Таблица656[[#This Row],[Общее кол-во шт]]*Таблица656[[#This Row],[Оптовая цена KRW за 1шт]]</f>
        <v>0</v>
      </c>
      <c r="M263" s="19" t="str">
        <f>IFERROR(Таблица656[[#This Row],[Общее кол-во шт]]*Таблица656[[#This Row],[Оптовая цена USD за 1шт]],"")</f>
        <v/>
      </c>
      <c r="N263" s="49"/>
    </row>
    <row r="264" spans="1:14" ht="22.5" customHeight="1">
      <c r="A264" s="44" t="s">
        <v>30683</v>
      </c>
      <c r="B264" s="14">
        <v>8809794733291</v>
      </c>
      <c r="C264" s="50" t="s">
        <v>30684</v>
      </c>
      <c r="D264" s="46" t="s">
        <v>30685</v>
      </c>
      <c r="E264" s="16">
        <v>24000</v>
      </c>
      <c r="F264" s="15">
        <v>0.248</v>
      </c>
      <c r="G264" s="47">
        <v>20</v>
      </c>
      <c r="H264" s="55">
        <f>Таблица656[[#This Row],[Коэфициент стоимости]]*Таблица656[[#This Row],[Розничная цена KRW]]</f>
        <v>5952</v>
      </c>
      <c r="I264" s="17" t="str">
        <f>IF($H$1="","Введите курс",Таблица656[[#This Row],[Оптовая цена KRW за 1шт]]/$H$1)</f>
        <v>Введите курс</v>
      </c>
      <c r="J264" s="48"/>
      <c r="K264" s="18">
        <f>Таблица656[[#This Row],[Заказ коробок ]]*Таблица656[[#This Row],[Кол-во шт в коробке]]</f>
        <v>0</v>
      </c>
      <c r="L264" s="54">
        <f>Таблица656[[#This Row],[Общее кол-во шт]]*Таблица656[[#This Row],[Оптовая цена KRW за 1шт]]</f>
        <v>0</v>
      </c>
      <c r="M264" s="19" t="str">
        <f>IFERROR(Таблица656[[#This Row],[Общее кол-во шт]]*Таблица656[[#This Row],[Оптовая цена USD за 1шт]],"")</f>
        <v/>
      </c>
      <c r="N264" s="49"/>
    </row>
    <row r="265" spans="1:14" ht="22.5" customHeight="1">
      <c r="A265" s="44" t="s">
        <v>30686</v>
      </c>
      <c r="B265" s="14">
        <v>8809505543331</v>
      </c>
      <c r="C265" s="50" t="s">
        <v>30687</v>
      </c>
      <c r="D265" s="46" t="s">
        <v>30688</v>
      </c>
      <c r="E265" s="16">
        <v>58000</v>
      </c>
      <c r="F265" s="15">
        <v>0.31</v>
      </c>
      <c r="G265" s="47">
        <v>180</v>
      </c>
      <c r="H265" s="55">
        <f>Таблица656[[#This Row],[Коэфициент стоимости]]*Таблица656[[#This Row],[Розничная цена KRW]]</f>
        <v>17980</v>
      </c>
      <c r="I265" s="17" t="str">
        <f>IF($H$1="","Введите курс",Таблица656[[#This Row],[Оптовая цена KRW за 1шт]]/$H$1)</f>
        <v>Введите курс</v>
      </c>
      <c r="J265" s="48"/>
      <c r="K265" s="18">
        <f>Таблица656[[#This Row],[Заказ коробок ]]*Таблица656[[#This Row],[Кол-во шт в коробке]]</f>
        <v>0</v>
      </c>
      <c r="L265" s="54">
        <f>Таблица656[[#This Row],[Общее кол-во шт]]*Таблица656[[#This Row],[Оптовая цена KRW за 1шт]]</f>
        <v>0</v>
      </c>
      <c r="M265" s="19" t="str">
        <f>IFERROR(Таблица656[[#This Row],[Общее кол-во шт]]*Таблица656[[#This Row],[Оптовая цена USD за 1шт]],"")</f>
        <v/>
      </c>
      <c r="N265" s="49"/>
    </row>
    <row r="266" spans="1:14" ht="22.5" customHeight="1">
      <c r="A266" s="44" t="s">
        <v>30689</v>
      </c>
      <c r="B266" s="14">
        <v>8809505543348</v>
      </c>
      <c r="C266" s="50" t="s">
        <v>30690</v>
      </c>
      <c r="D266" s="46" t="s">
        <v>30691</v>
      </c>
      <c r="E266" s="16">
        <v>58000</v>
      </c>
      <c r="F266" s="15">
        <v>0.31</v>
      </c>
      <c r="G266" s="47">
        <v>180</v>
      </c>
      <c r="H266" s="55">
        <f>Таблица656[[#This Row],[Коэфициент стоимости]]*Таблица656[[#This Row],[Розничная цена KRW]]</f>
        <v>17980</v>
      </c>
      <c r="I266" s="17" t="str">
        <f>IF($H$1="","Введите курс",Таблица656[[#This Row],[Оптовая цена KRW за 1шт]]/$H$1)</f>
        <v>Введите курс</v>
      </c>
      <c r="J266" s="48"/>
      <c r="K266" s="18">
        <f>Таблица656[[#This Row],[Заказ коробок ]]*Таблица656[[#This Row],[Кол-во шт в коробке]]</f>
        <v>0</v>
      </c>
      <c r="L266" s="54">
        <f>Таблица656[[#This Row],[Общее кол-во шт]]*Таблица656[[#This Row],[Оптовая цена KRW за 1шт]]</f>
        <v>0</v>
      </c>
      <c r="M266" s="19" t="str">
        <f>IFERROR(Таблица656[[#This Row],[Общее кол-во шт]]*Таблица656[[#This Row],[Оптовая цена USD за 1шт]],"")</f>
        <v/>
      </c>
      <c r="N266" s="49"/>
    </row>
    <row r="267" spans="1:14" ht="22.5" customHeight="1">
      <c r="A267" s="44" t="s">
        <v>30692</v>
      </c>
      <c r="B267" s="14">
        <v>8809505543782</v>
      </c>
      <c r="C267" s="50" t="s">
        <v>30693</v>
      </c>
      <c r="D267" s="115" t="s">
        <v>30694</v>
      </c>
      <c r="E267" s="16">
        <v>98000</v>
      </c>
      <c r="F267" s="15">
        <v>0.222</v>
      </c>
      <c r="G267" s="47">
        <v>30</v>
      </c>
      <c r="H267" s="55">
        <f>Таблица656[[#This Row],[Коэфициент стоимости]]*Таблица656[[#This Row],[Розничная цена KRW]]</f>
        <v>21756</v>
      </c>
      <c r="I267" s="17" t="str">
        <f>IF($H$1="","Введите курс",Таблица656[[#This Row],[Оптовая цена KRW за 1шт]]/$H$1)</f>
        <v>Введите курс</v>
      </c>
      <c r="J267" s="48"/>
      <c r="K267" s="18">
        <f>Таблица656[[#This Row],[Заказ коробок ]]*Таблица656[[#This Row],[Кол-во шт в коробке]]</f>
        <v>0</v>
      </c>
      <c r="L267" s="54">
        <f>Таблица656[[#This Row],[Общее кол-во шт]]*Таблица656[[#This Row],[Оптовая цена KRW за 1шт]]</f>
        <v>0</v>
      </c>
      <c r="M267" s="19" t="str">
        <f>IFERROR(Таблица656[[#This Row],[Общее кол-во шт]]*Таблица656[[#This Row],[Оптовая цена USD за 1шт]],"")</f>
        <v/>
      </c>
      <c r="N267" s="49"/>
    </row>
    <row r="268" spans="1:14" ht="22.5" customHeight="1">
      <c r="A268" s="44" t="s">
        <v>30695</v>
      </c>
      <c r="B268" s="14">
        <v>8809505544369</v>
      </c>
      <c r="C268" s="50" t="s">
        <v>30696</v>
      </c>
      <c r="D268" s="46" t="s">
        <v>30697</v>
      </c>
      <c r="E268" s="16">
        <v>14800</v>
      </c>
      <c r="F268" s="15">
        <v>0.20899999999999999</v>
      </c>
      <c r="G268" s="47">
        <v>60</v>
      </c>
      <c r="H268" s="55">
        <f>Таблица656[[#This Row],[Коэфициент стоимости]]*Таблица656[[#This Row],[Розничная цена KRW]]</f>
        <v>3093.2</v>
      </c>
      <c r="I268" s="17" t="str">
        <f>IF($H$1="","Введите курс",Таблица656[[#This Row],[Оптовая цена KRW за 1шт]]/$H$1)</f>
        <v>Введите курс</v>
      </c>
      <c r="J268" s="48"/>
      <c r="K268" s="18">
        <f>Таблица656[[#This Row],[Заказ коробок ]]*Таблица656[[#This Row],[Кол-во шт в коробке]]</f>
        <v>0</v>
      </c>
      <c r="L268" s="54">
        <f>Таблица656[[#This Row],[Общее кол-во шт]]*Таблица656[[#This Row],[Оптовая цена KRW за 1шт]]</f>
        <v>0</v>
      </c>
      <c r="M268" s="19" t="str">
        <f>IFERROR(Таблица656[[#This Row],[Общее кол-во шт]]*Таблица656[[#This Row],[Оптовая цена USD за 1шт]],"")</f>
        <v/>
      </c>
      <c r="N268" s="49"/>
    </row>
    <row r="269" spans="1:14" ht="22.5" customHeight="1">
      <c r="A269" s="44" t="s">
        <v>30698</v>
      </c>
      <c r="B269" s="14">
        <v>8809505544901</v>
      </c>
      <c r="C269" s="50" t="s">
        <v>30699</v>
      </c>
      <c r="D269" s="115" t="s">
        <v>30700</v>
      </c>
      <c r="E269" s="16">
        <v>38000</v>
      </c>
      <c r="F269" s="15">
        <v>0.435</v>
      </c>
      <c r="G269" s="47">
        <v>10</v>
      </c>
      <c r="H269" s="55">
        <f>Таблица656[[#This Row],[Коэфициент стоимости]]*Таблица656[[#This Row],[Розничная цена KRW]]</f>
        <v>16530</v>
      </c>
      <c r="I269" s="17" t="str">
        <f>IF($H$1="","Введите курс",Таблица656[[#This Row],[Оптовая цена KRW за 1шт]]/$H$1)</f>
        <v>Введите курс</v>
      </c>
      <c r="J269" s="48"/>
      <c r="K269" s="18">
        <f>Таблица656[[#This Row],[Заказ коробок ]]*Таблица656[[#This Row],[Кол-во шт в коробке]]</f>
        <v>0</v>
      </c>
      <c r="L269" s="54">
        <f>Таблица656[[#This Row],[Общее кол-во шт]]*Таблица656[[#This Row],[Оптовая цена KRW за 1шт]]</f>
        <v>0</v>
      </c>
      <c r="M269" s="19" t="str">
        <f>IFERROR(Таблица656[[#This Row],[Общее кол-во шт]]*Таблица656[[#This Row],[Оптовая цена USD за 1шт]],"")</f>
        <v/>
      </c>
      <c r="N269" s="49"/>
    </row>
    <row r="270" spans="1:14" ht="22.5" customHeight="1">
      <c r="A270" s="44" t="s">
        <v>30701</v>
      </c>
      <c r="B270" s="14">
        <v>8809505544888</v>
      </c>
      <c r="C270" s="50" t="s">
        <v>30702</v>
      </c>
      <c r="D270" s="115" t="s">
        <v>30703</v>
      </c>
      <c r="E270" s="16">
        <v>38000</v>
      </c>
      <c r="F270" s="15">
        <v>0.435</v>
      </c>
      <c r="G270" s="47">
        <v>10</v>
      </c>
      <c r="H270" s="55">
        <f>Таблица656[[#This Row],[Коэфициент стоимости]]*Таблица656[[#This Row],[Розничная цена KRW]]</f>
        <v>16530</v>
      </c>
      <c r="I270" s="17" t="str">
        <f>IF($H$1="","Введите курс",Таблица656[[#This Row],[Оптовая цена KRW за 1шт]]/$H$1)</f>
        <v>Введите курс</v>
      </c>
      <c r="J270" s="48"/>
      <c r="K270" s="18">
        <f>Таблица656[[#This Row],[Заказ коробок ]]*Таблица656[[#This Row],[Кол-во шт в коробке]]</f>
        <v>0</v>
      </c>
      <c r="L270" s="54">
        <f>Таблица656[[#This Row],[Общее кол-во шт]]*Таблица656[[#This Row],[Оптовая цена KRW за 1шт]]</f>
        <v>0</v>
      </c>
      <c r="M270" s="19" t="str">
        <f>IFERROR(Таблица656[[#This Row],[Общее кол-во шт]]*Таблица656[[#This Row],[Оптовая цена USD за 1шт]],"")</f>
        <v/>
      </c>
      <c r="N270" s="49"/>
    </row>
    <row r="271" spans="1:14" ht="22.5" customHeight="1">
      <c r="A271" s="44" t="s">
        <v>30704</v>
      </c>
      <c r="B271" s="14">
        <v>8809505545748</v>
      </c>
      <c r="C271" s="50" t="s">
        <v>30705</v>
      </c>
      <c r="D271" s="46" t="s">
        <v>30706</v>
      </c>
      <c r="E271" s="16">
        <v>58000</v>
      </c>
      <c r="F271" s="15">
        <v>0.26100000000000001</v>
      </c>
      <c r="G271" s="47">
        <v>30</v>
      </c>
      <c r="H271" s="55">
        <f>Таблица656[[#This Row],[Коэфициент стоимости]]*Таблица656[[#This Row],[Розничная цена KRW]]</f>
        <v>15138</v>
      </c>
      <c r="I271" s="17" t="str">
        <f>IF($H$1="","Введите курс",Таблица656[[#This Row],[Оптовая цена KRW за 1шт]]/$H$1)</f>
        <v>Введите курс</v>
      </c>
      <c r="J271" s="48"/>
      <c r="K271" s="18">
        <f>Таблица656[[#This Row],[Заказ коробок ]]*Таблица656[[#This Row],[Кол-во шт в коробке]]</f>
        <v>0</v>
      </c>
      <c r="L271" s="54">
        <f>Таблица656[[#This Row],[Общее кол-во шт]]*Таблица656[[#This Row],[Оптовая цена KRW за 1шт]]</f>
        <v>0</v>
      </c>
      <c r="M271" s="19" t="str">
        <f>IFERROR(Таблица656[[#This Row],[Общее кол-во шт]]*Таблица656[[#This Row],[Оптовая цена USD за 1шт]],"")</f>
        <v/>
      </c>
      <c r="N271" s="49"/>
    </row>
    <row r="272" spans="1:14" ht="22.5" customHeight="1">
      <c r="A272" s="44" t="s">
        <v>30707</v>
      </c>
      <c r="B272" s="14">
        <v>8809505545991</v>
      </c>
      <c r="C272" s="50" t="s">
        <v>30708</v>
      </c>
      <c r="D272" s="46" t="s">
        <v>30709</v>
      </c>
      <c r="E272" s="16">
        <v>29800</v>
      </c>
      <c r="F272" s="15">
        <v>0.31</v>
      </c>
      <c r="G272" s="47">
        <v>40</v>
      </c>
      <c r="H272" s="55">
        <f>Таблица656[[#This Row],[Коэфициент стоимости]]*Таблица656[[#This Row],[Розничная цена KRW]]</f>
        <v>9238</v>
      </c>
      <c r="I272" s="17" t="str">
        <f>IF($H$1="","Введите курс",Таблица656[[#This Row],[Оптовая цена KRW за 1шт]]/$H$1)</f>
        <v>Введите курс</v>
      </c>
      <c r="J272" s="48"/>
      <c r="K272" s="18">
        <f>Таблица656[[#This Row],[Заказ коробок ]]*Таблица656[[#This Row],[Кол-во шт в коробке]]</f>
        <v>0</v>
      </c>
      <c r="L272" s="54">
        <f>Таблица656[[#This Row],[Общее кол-во шт]]*Таблица656[[#This Row],[Оптовая цена KRW за 1шт]]</f>
        <v>0</v>
      </c>
      <c r="M272" s="19" t="str">
        <f>IFERROR(Таблица656[[#This Row],[Общее кол-во шт]]*Таблица656[[#This Row],[Оптовая цена USD за 1шт]],"")</f>
        <v/>
      </c>
      <c r="N272" s="49"/>
    </row>
    <row r="273" spans="1:14" ht="22.5" customHeight="1">
      <c r="A273" s="44" t="s">
        <v>30710</v>
      </c>
      <c r="B273" s="14">
        <v>8809505545663</v>
      </c>
      <c r="C273" s="50" t="s">
        <v>30711</v>
      </c>
      <c r="D273" s="46" t="s">
        <v>30712</v>
      </c>
      <c r="E273" s="16">
        <v>48000</v>
      </c>
      <c r="F273" s="15">
        <v>0.248</v>
      </c>
      <c r="G273" s="47">
        <v>180</v>
      </c>
      <c r="H273" s="55">
        <f>Таблица656[[#This Row],[Коэфициент стоимости]]*Таблица656[[#This Row],[Розничная цена KRW]]</f>
        <v>11904</v>
      </c>
      <c r="I273" s="17" t="str">
        <f>IF($H$1="","Введите курс",Таблица656[[#This Row],[Оптовая цена KRW за 1шт]]/$H$1)</f>
        <v>Введите курс</v>
      </c>
      <c r="J273" s="48"/>
      <c r="K273" s="18">
        <f>Таблица656[[#This Row],[Заказ коробок ]]*Таблица656[[#This Row],[Кол-во шт в коробке]]</f>
        <v>0</v>
      </c>
      <c r="L273" s="54">
        <f>Таблица656[[#This Row],[Общее кол-во шт]]*Таблица656[[#This Row],[Оптовая цена KRW за 1шт]]</f>
        <v>0</v>
      </c>
      <c r="M273" s="19" t="str">
        <f>IFERROR(Таблица656[[#This Row],[Общее кол-во шт]]*Таблица656[[#This Row],[Оптовая цена USD за 1шт]],"")</f>
        <v/>
      </c>
      <c r="N273" s="49"/>
    </row>
    <row r="274" spans="1:14" ht="22.5" customHeight="1">
      <c r="A274" s="44" t="s">
        <v>30713</v>
      </c>
      <c r="B274" s="14">
        <v>8809505546776</v>
      </c>
      <c r="C274" s="50" t="s">
        <v>30714</v>
      </c>
      <c r="D274" s="46" t="s">
        <v>30715</v>
      </c>
      <c r="E274" s="16">
        <v>38000</v>
      </c>
      <c r="F274" s="15">
        <v>0.151</v>
      </c>
      <c r="G274" s="47">
        <v>80</v>
      </c>
      <c r="H274" s="55">
        <f>Таблица656[[#This Row],[Коэфициент стоимости]]*Таблица656[[#This Row],[Розничная цена KRW]]</f>
        <v>5738</v>
      </c>
      <c r="I274" s="17" t="str">
        <f>IF($H$1="","Введите курс",Таблица656[[#This Row],[Оптовая цена KRW за 1шт]]/$H$1)</f>
        <v>Введите курс</v>
      </c>
      <c r="J274" s="48"/>
      <c r="K274" s="18">
        <f>Таблица656[[#This Row],[Заказ коробок ]]*Таблица656[[#This Row],[Кол-во шт в коробке]]</f>
        <v>0</v>
      </c>
      <c r="L274" s="54">
        <f>Таблица656[[#This Row],[Общее кол-во шт]]*Таблица656[[#This Row],[Оптовая цена KRW за 1шт]]</f>
        <v>0</v>
      </c>
      <c r="M274" s="19" t="str">
        <f>IFERROR(Таблица656[[#This Row],[Общее кол-во шт]]*Таблица656[[#This Row],[Оптовая цена USD за 1шт]],"")</f>
        <v/>
      </c>
      <c r="N274" s="49"/>
    </row>
    <row r="275" spans="1:14" ht="22.5" customHeight="1">
      <c r="A275" s="44" t="s">
        <v>30716</v>
      </c>
      <c r="B275" s="14">
        <v>8809505547308</v>
      </c>
      <c r="C275" s="50" t="s">
        <v>30717</v>
      </c>
      <c r="D275" s="46" t="s">
        <v>30718</v>
      </c>
      <c r="E275" s="16">
        <v>18000</v>
      </c>
      <c r="F275" s="15">
        <v>0.13200000000000001</v>
      </c>
      <c r="G275" s="47">
        <v>20</v>
      </c>
      <c r="H275" s="55">
        <f>Таблица656[[#This Row],[Коэфициент стоимости]]*Таблица656[[#This Row],[Розничная цена KRW]]</f>
        <v>2376</v>
      </c>
      <c r="I275" s="17" t="str">
        <f>IF($H$1="","Введите курс",Таблица656[[#This Row],[Оптовая цена KRW за 1шт]]/$H$1)</f>
        <v>Введите курс</v>
      </c>
      <c r="J275" s="48"/>
      <c r="K275" s="18">
        <f>Таблица656[[#This Row],[Заказ коробок ]]*Таблица656[[#This Row],[Кол-во шт в коробке]]</f>
        <v>0</v>
      </c>
      <c r="L275" s="54">
        <f>Таблица656[[#This Row],[Общее кол-во шт]]*Таблица656[[#This Row],[Оптовая цена KRW за 1шт]]</f>
        <v>0</v>
      </c>
      <c r="M275" s="19" t="str">
        <f>IFERROR(Таблица656[[#This Row],[Общее кол-во шт]]*Таблица656[[#This Row],[Оптовая цена USD за 1шт]],"")</f>
        <v/>
      </c>
      <c r="N275" s="49"/>
    </row>
    <row r="276" spans="1:14" ht="22.5" customHeight="1">
      <c r="A276" s="44" t="s">
        <v>30719</v>
      </c>
      <c r="B276" s="14">
        <v>8809505543546</v>
      </c>
      <c r="C276" s="50" t="s">
        <v>30720</v>
      </c>
      <c r="D276" s="46" t="s">
        <v>30721</v>
      </c>
      <c r="E276" s="16">
        <v>48000</v>
      </c>
      <c r="F276" s="15">
        <v>0.31</v>
      </c>
      <c r="G276" s="47">
        <v>60</v>
      </c>
      <c r="H276" s="55">
        <f>Таблица656[[#This Row],[Коэфициент стоимости]]*Таблица656[[#This Row],[Розничная цена KRW]]</f>
        <v>14880</v>
      </c>
      <c r="I276" s="17" t="str">
        <f>IF($H$1="","Введите курс",Таблица656[[#This Row],[Оптовая цена KRW за 1шт]]/$H$1)</f>
        <v>Введите курс</v>
      </c>
      <c r="J276" s="48"/>
      <c r="K276" s="18">
        <f>Таблица656[[#This Row],[Заказ коробок ]]*Таблица656[[#This Row],[Кол-во шт в коробке]]</f>
        <v>0</v>
      </c>
      <c r="L276" s="54">
        <f>Таблица656[[#This Row],[Общее кол-во шт]]*Таблица656[[#This Row],[Оптовая цена KRW за 1шт]]</f>
        <v>0</v>
      </c>
      <c r="M276" s="19" t="str">
        <f>IFERROR(Таблица656[[#This Row],[Общее кол-во шт]]*Таблица656[[#This Row],[Оптовая цена USD за 1шт]],"")</f>
        <v/>
      </c>
      <c r="N276" s="49"/>
    </row>
    <row r="277" spans="1:14" ht="22.5" customHeight="1">
      <c r="A277" s="44" t="s">
        <v>30722</v>
      </c>
      <c r="B277" s="14">
        <v>8809505543560</v>
      </c>
      <c r="C277" s="50" t="s">
        <v>30723</v>
      </c>
      <c r="D277" s="46" t="s">
        <v>30724</v>
      </c>
      <c r="E277" s="16">
        <v>58000</v>
      </c>
      <c r="F277" s="15">
        <v>0.31</v>
      </c>
      <c r="G277" s="47">
        <v>60</v>
      </c>
      <c r="H277" s="55">
        <f>Таблица656[[#This Row],[Коэфициент стоимости]]*Таблица656[[#This Row],[Розничная цена KRW]]</f>
        <v>17980</v>
      </c>
      <c r="I277" s="17" t="str">
        <f>IF($H$1="","Введите курс",Таблица656[[#This Row],[Оптовая цена KRW за 1шт]]/$H$1)</f>
        <v>Введите курс</v>
      </c>
      <c r="J277" s="48"/>
      <c r="K277" s="18">
        <f>Таблица656[[#This Row],[Заказ коробок ]]*Таблица656[[#This Row],[Кол-во шт в коробке]]</f>
        <v>0</v>
      </c>
      <c r="L277" s="54">
        <f>Таблица656[[#This Row],[Общее кол-во шт]]*Таблица656[[#This Row],[Оптовая цена KRW за 1шт]]</f>
        <v>0</v>
      </c>
      <c r="M277" s="19" t="str">
        <f>IFERROR(Таблица656[[#This Row],[Общее кол-во шт]]*Таблица656[[#This Row],[Оптовая цена USD за 1шт]],"")</f>
        <v/>
      </c>
      <c r="N277" s="49"/>
    </row>
    <row r="278" spans="1:14" ht="22.5" customHeight="1">
      <c r="A278" s="44" t="s">
        <v>30725</v>
      </c>
      <c r="B278" s="14">
        <v>8809505543553</v>
      </c>
      <c r="C278" s="50" t="s">
        <v>30726</v>
      </c>
      <c r="D278" s="46" t="s">
        <v>30727</v>
      </c>
      <c r="E278" s="16">
        <v>58000</v>
      </c>
      <c r="F278" s="15">
        <v>0.31</v>
      </c>
      <c r="G278" s="47">
        <v>60</v>
      </c>
      <c r="H278" s="55">
        <f>Таблица656[[#This Row],[Коэфициент стоимости]]*Таблица656[[#This Row],[Розничная цена KRW]]</f>
        <v>17980</v>
      </c>
      <c r="I278" s="17" t="str">
        <f>IF($H$1="","Введите курс",Таблица656[[#This Row],[Оптовая цена KRW за 1шт]]/$H$1)</f>
        <v>Введите курс</v>
      </c>
      <c r="J278" s="48"/>
      <c r="K278" s="18">
        <f>Таблица656[[#This Row],[Заказ коробок ]]*Таблица656[[#This Row],[Кол-во шт в коробке]]</f>
        <v>0</v>
      </c>
      <c r="L278" s="54">
        <f>Таблица656[[#This Row],[Общее кол-во шт]]*Таблица656[[#This Row],[Оптовая цена KRW за 1шт]]</f>
        <v>0</v>
      </c>
      <c r="M278" s="19" t="str">
        <f>IFERROR(Таблица656[[#This Row],[Общее кол-во шт]]*Таблица656[[#This Row],[Оптовая цена USD за 1шт]],"")</f>
        <v/>
      </c>
      <c r="N278" s="49"/>
    </row>
    <row r="279" spans="1:14" ht="22.5" customHeight="1">
      <c r="A279" s="44" t="s">
        <v>30728</v>
      </c>
      <c r="B279" s="14">
        <v>8809505543577</v>
      </c>
      <c r="C279" s="50" t="s">
        <v>30729</v>
      </c>
      <c r="D279" s="46" t="s">
        <v>30730</v>
      </c>
      <c r="E279" s="16">
        <v>68000</v>
      </c>
      <c r="F279" s="15">
        <v>0.31</v>
      </c>
      <c r="G279" s="47">
        <v>60</v>
      </c>
      <c r="H279" s="55">
        <f>Таблица656[[#This Row],[Коэфициент стоимости]]*Таблица656[[#This Row],[Розничная цена KRW]]</f>
        <v>21080</v>
      </c>
      <c r="I279" s="17" t="str">
        <f>IF($H$1="","Введите курс",Таблица656[[#This Row],[Оптовая цена KRW за 1шт]]/$H$1)</f>
        <v>Введите курс</v>
      </c>
      <c r="J279" s="48"/>
      <c r="K279" s="18">
        <f>Таблица656[[#This Row],[Заказ коробок ]]*Таблица656[[#This Row],[Кол-во шт в коробке]]</f>
        <v>0</v>
      </c>
      <c r="L279" s="54">
        <f>Таблица656[[#This Row],[Общее кол-во шт]]*Таблица656[[#This Row],[Оптовая цена KRW за 1шт]]</f>
        <v>0</v>
      </c>
      <c r="M279" s="19" t="str">
        <f>IFERROR(Таблица656[[#This Row],[Общее кол-во шт]]*Таблица656[[#This Row],[Оптовая цена USD за 1шт]],"")</f>
        <v/>
      </c>
      <c r="N279" s="49"/>
    </row>
    <row r="280" spans="1:14" ht="22.5" customHeight="1">
      <c r="A280" s="44" t="s">
        <v>30731</v>
      </c>
      <c r="B280" s="14">
        <v>8809505543584</v>
      </c>
      <c r="C280" s="50" t="s">
        <v>30732</v>
      </c>
      <c r="D280" s="46" t="s">
        <v>30733</v>
      </c>
      <c r="E280" s="16">
        <v>58000</v>
      </c>
      <c r="F280" s="15">
        <v>0.31</v>
      </c>
      <c r="G280" s="47">
        <v>60</v>
      </c>
      <c r="H280" s="55">
        <f>Таблица656[[#This Row],[Коэфициент стоимости]]*Таблица656[[#This Row],[Розничная цена KRW]]</f>
        <v>17980</v>
      </c>
      <c r="I280" s="17" t="str">
        <f>IF($H$1="","Введите курс",Таблица656[[#This Row],[Оптовая цена KRW за 1шт]]/$H$1)</f>
        <v>Введите курс</v>
      </c>
      <c r="J280" s="48"/>
      <c r="K280" s="18">
        <f>Таблица656[[#This Row],[Заказ коробок ]]*Таблица656[[#This Row],[Кол-во шт в коробке]]</f>
        <v>0</v>
      </c>
      <c r="L280" s="54">
        <f>Таблица656[[#This Row],[Общее кол-во шт]]*Таблица656[[#This Row],[Оптовая цена KRW за 1шт]]</f>
        <v>0</v>
      </c>
      <c r="M280" s="19" t="str">
        <f>IFERROR(Таблица656[[#This Row],[Общее кол-во шт]]*Таблица656[[#This Row],[Оптовая цена USD за 1шт]],"")</f>
        <v/>
      </c>
      <c r="N280" s="49"/>
    </row>
    <row r="281" spans="1:14" ht="22.5" customHeight="1">
      <c r="A281" s="44" t="s">
        <v>30734</v>
      </c>
      <c r="B281" s="14">
        <v>8809505543607</v>
      </c>
      <c r="C281" s="50" t="s">
        <v>30735</v>
      </c>
      <c r="D281" s="46" t="s">
        <v>30736</v>
      </c>
      <c r="E281" s="16">
        <v>38000</v>
      </c>
      <c r="F281" s="15">
        <v>0.31</v>
      </c>
      <c r="G281" s="47">
        <v>60</v>
      </c>
      <c r="H281" s="55">
        <f>Таблица656[[#This Row],[Коэфициент стоимости]]*Таблица656[[#This Row],[Розничная цена KRW]]</f>
        <v>11780</v>
      </c>
      <c r="I281" s="17" t="str">
        <f>IF($H$1="","Введите курс",Таблица656[[#This Row],[Оптовая цена KRW за 1шт]]/$H$1)</f>
        <v>Введите курс</v>
      </c>
      <c r="J281" s="48"/>
      <c r="K281" s="18">
        <f>Таблица656[[#This Row],[Заказ коробок ]]*Таблица656[[#This Row],[Кол-во шт в коробке]]</f>
        <v>0</v>
      </c>
      <c r="L281" s="54">
        <f>Таблица656[[#This Row],[Общее кол-во шт]]*Таблица656[[#This Row],[Оптовая цена KRW за 1шт]]</f>
        <v>0</v>
      </c>
      <c r="M281" s="19" t="str">
        <f>IFERROR(Таблица656[[#This Row],[Общее кол-во шт]]*Таблица656[[#This Row],[Оптовая цена USD за 1шт]],"")</f>
        <v/>
      </c>
      <c r="N281" s="49"/>
    </row>
    <row r="282" spans="1:14" ht="22.5" customHeight="1">
      <c r="A282" s="44" t="s">
        <v>30737</v>
      </c>
      <c r="B282" s="14">
        <v>8809505543591</v>
      </c>
      <c r="C282" s="50" t="s">
        <v>30738</v>
      </c>
      <c r="D282" s="46" t="s">
        <v>30739</v>
      </c>
      <c r="E282" s="16">
        <v>28000</v>
      </c>
      <c r="F282" s="15">
        <v>0.31</v>
      </c>
      <c r="G282" s="47">
        <v>60</v>
      </c>
      <c r="H282" s="55">
        <f>Таблица656[[#This Row],[Коэфициент стоимости]]*Таблица656[[#This Row],[Розничная цена KRW]]</f>
        <v>8680</v>
      </c>
      <c r="I282" s="17" t="str">
        <f>IF($H$1="","Введите курс",Таблица656[[#This Row],[Оптовая цена KRW за 1шт]]/$H$1)</f>
        <v>Введите курс</v>
      </c>
      <c r="J282" s="48"/>
      <c r="K282" s="18">
        <f>Таблица656[[#This Row],[Заказ коробок ]]*Таблица656[[#This Row],[Кол-во шт в коробке]]</f>
        <v>0</v>
      </c>
      <c r="L282" s="54">
        <f>Таблица656[[#This Row],[Общее кол-во шт]]*Таблица656[[#This Row],[Оптовая цена KRW за 1шт]]</f>
        <v>0</v>
      </c>
      <c r="M282" s="19" t="str">
        <f>IFERROR(Таблица656[[#This Row],[Общее кол-во шт]]*Таблица656[[#This Row],[Оптовая цена USD за 1шт]],"")</f>
        <v/>
      </c>
      <c r="N282" s="49"/>
    </row>
    <row r="283" spans="1:14" ht="22.5" customHeight="1">
      <c r="A283" s="44" t="s">
        <v>30740</v>
      </c>
      <c r="B283" s="14">
        <v>8809505543164</v>
      </c>
      <c r="C283" s="50" t="s">
        <v>30741</v>
      </c>
      <c r="D283" s="46" t="s">
        <v>30742</v>
      </c>
      <c r="E283" s="16">
        <v>28000</v>
      </c>
      <c r="F283" s="15">
        <v>0.31</v>
      </c>
      <c r="G283" s="47">
        <v>60</v>
      </c>
      <c r="H283" s="55">
        <f>Таблица656[[#This Row],[Коэфициент стоимости]]*Таблица656[[#This Row],[Розничная цена KRW]]</f>
        <v>8680</v>
      </c>
      <c r="I283" s="17" t="str">
        <f>IF($H$1="","Введите курс",Таблица656[[#This Row],[Оптовая цена KRW за 1шт]]/$H$1)</f>
        <v>Введите курс</v>
      </c>
      <c r="J283" s="48"/>
      <c r="K283" s="18">
        <f>Таблица656[[#This Row],[Заказ коробок ]]*Таблица656[[#This Row],[Кол-во шт в коробке]]</f>
        <v>0</v>
      </c>
      <c r="L283" s="54">
        <f>Таблица656[[#This Row],[Общее кол-во шт]]*Таблица656[[#This Row],[Оптовая цена KRW за 1шт]]</f>
        <v>0</v>
      </c>
      <c r="M283" s="19" t="str">
        <f>IFERROR(Таблица656[[#This Row],[Общее кол-во шт]]*Таблица656[[#This Row],[Оптовая цена USD за 1шт]],"")</f>
        <v/>
      </c>
      <c r="N283" s="49"/>
    </row>
    <row r="284" spans="1:14" ht="22.5" customHeight="1">
      <c r="A284" s="44" t="s">
        <v>30743</v>
      </c>
      <c r="B284" s="14">
        <v>8809505543119</v>
      </c>
      <c r="C284" s="50" t="s">
        <v>30744</v>
      </c>
      <c r="D284" s="46" t="s">
        <v>30745</v>
      </c>
      <c r="E284" s="16">
        <v>48000</v>
      </c>
      <c r="F284" s="15">
        <v>0.31</v>
      </c>
      <c r="G284" s="47">
        <v>60</v>
      </c>
      <c r="H284" s="55">
        <f>Таблица656[[#This Row],[Коэфициент стоимости]]*Таблица656[[#This Row],[Розничная цена KRW]]</f>
        <v>14880</v>
      </c>
      <c r="I284" s="17" t="str">
        <f>IF($H$1="","Введите курс",Таблица656[[#This Row],[Оптовая цена KRW за 1шт]]/$H$1)</f>
        <v>Введите курс</v>
      </c>
      <c r="J284" s="48"/>
      <c r="K284" s="18">
        <f>Таблица656[[#This Row],[Заказ коробок ]]*Таблица656[[#This Row],[Кол-во шт в коробке]]</f>
        <v>0</v>
      </c>
      <c r="L284" s="54">
        <f>Таблица656[[#This Row],[Общее кол-во шт]]*Таблица656[[#This Row],[Оптовая цена KRW за 1шт]]</f>
        <v>0</v>
      </c>
      <c r="M284" s="19" t="str">
        <f>IFERROR(Таблица656[[#This Row],[Общее кол-во шт]]*Таблица656[[#This Row],[Оптовая цена USD за 1шт]],"")</f>
        <v/>
      </c>
      <c r="N284" s="49"/>
    </row>
    <row r="285" spans="1:14" ht="22.5" customHeight="1">
      <c r="A285" s="44" t="s">
        <v>30746</v>
      </c>
      <c r="B285" s="14">
        <v>8809505543126</v>
      </c>
      <c r="C285" s="50" t="s">
        <v>30747</v>
      </c>
      <c r="D285" s="46" t="s">
        <v>30748</v>
      </c>
      <c r="E285" s="16">
        <v>58000</v>
      </c>
      <c r="F285" s="15">
        <v>0.31</v>
      </c>
      <c r="G285" s="47">
        <v>60</v>
      </c>
      <c r="H285" s="55">
        <f>Таблица656[[#This Row],[Коэфициент стоимости]]*Таблица656[[#This Row],[Розничная цена KRW]]</f>
        <v>17980</v>
      </c>
      <c r="I285" s="17" t="str">
        <f>IF($H$1="","Введите курс",Таблица656[[#This Row],[Оптовая цена KRW за 1шт]]/$H$1)</f>
        <v>Введите курс</v>
      </c>
      <c r="J285" s="48"/>
      <c r="K285" s="18">
        <f>Таблица656[[#This Row],[Заказ коробок ]]*Таблица656[[#This Row],[Кол-во шт в коробке]]</f>
        <v>0</v>
      </c>
      <c r="L285" s="54">
        <f>Таблица656[[#This Row],[Общее кол-во шт]]*Таблица656[[#This Row],[Оптовая цена KRW за 1шт]]</f>
        <v>0</v>
      </c>
      <c r="M285" s="19" t="str">
        <f>IFERROR(Таблица656[[#This Row],[Общее кол-во шт]]*Таблица656[[#This Row],[Оптовая цена USD за 1шт]],"")</f>
        <v/>
      </c>
      <c r="N285" s="49"/>
    </row>
    <row r="286" spans="1:14" ht="22.5" customHeight="1">
      <c r="A286" s="44" t="s">
        <v>30749</v>
      </c>
      <c r="B286" s="14">
        <v>8809505543133</v>
      </c>
      <c r="C286" s="50" t="s">
        <v>30750</v>
      </c>
      <c r="D286" s="46" t="s">
        <v>30751</v>
      </c>
      <c r="E286" s="16">
        <v>58000</v>
      </c>
      <c r="F286" s="15">
        <v>0.31</v>
      </c>
      <c r="G286" s="47">
        <v>60</v>
      </c>
      <c r="H286" s="55">
        <f>Таблица656[[#This Row],[Коэфициент стоимости]]*Таблица656[[#This Row],[Розничная цена KRW]]</f>
        <v>17980</v>
      </c>
      <c r="I286" s="17" t="str">
        <f>IF($H$1="","Введите курс",Таблица656[[#This Row],[Оптовая цена KRW за 1шт]]/$H$1)</f>
        <v>Введите курс</v>
      </c>
      <c r="J286" s="48"/>
      <c r="K286" s="18">
        <f>Таблица656[[#This Row],[Заказ коробок ]]*Таблица656[[#This Row],[Кол-во шт в коробке]]</f>
        <v>0</v>
      </c>
      <c r="L286" s="54">
        <f>Таблица656[[#This Row],[Общее кол-во шт]]*Таблица656[[#This Row],[Оптовая цена KRW за 1шт]]</f>
        <v>0</v>
      </c>
      <c r="M286" s="19" t="str">
        <f>IFERROR(Таблица656[[#This Row],[Общее кол-во шт]]*Таблица656[[#This Row],[Оптовая цена USD за 1шт]],"")</f>
        <v/>
      </c>
      <c r="N286" s="49"/>
    </row>
    <row r="287" spans="1:14" ht="22.5" customHeight="1">
      <c r="A287" s="44" t="s">
        <v>30752</v>
      </c>
      <c r="B287" s="14">
        <v>8809505543157</v>
      </c>
      <c r="C287" s="50" t="s">
        <v>30753</v>
      </c>
      <c r="D287" s="46" t="s">
        <v>30754</v>
      </c>
      <c r="E287" s="16">
        <v>58000</v>
      </c>
      <c r="F287" s="15">
        <v>0.31</v>
      </c>
      <c r="G287" s="47">
        <v>60</v>
      </c>
      <c r="H287" s="55">
        <f>Таблица656[[#This Row],[Коэфициент стоимости]]*Таблица656[[#This Row],[Розничная цена KRW]]</f>
        <v>17980</v>
      </c>
      <c r="I287" s="17" t="str">
        <f>IF($H$1="","Введите курс",Таблица656[[#This Row],[Оптовая цена KRW за 1шт]]/$H$1)</f>
        <v>Введите курс</v>
      </c>
      <c r="J287" s="48"/>
      <c r="K287" s="18">
        <f>Таблица656[[#This Row],[Заказ коробок ]]*Таблица656[[#This Row],[Кол-во шт в коробке]]</f>
        <v>0</v>
      </c>
      <c r="L287" s="54">
        <f>Таблица656[[#This Row],[Общее кол-во шт]]*Таблица656[[#This Row],[Оптовая цена KRW за 1шт]]</f>
        <v>0</v>
      </c>
      <c r="M287" s="19" t="str">
        <f>IFERROR(Таблица656[[#This Row],[Общее кол-во шт]]*Таблица656[[#This Row],[Оптовая цена USD за 1шт]],"")</f>
        <v/>
      </c>
      <c r="N287" s="49"/>
    </row>
    <row r="288" spans="1:14" ht="22.5" customHeight="1">
      <c r="A288" s="44" t="s">
        <v>30755</v>
      </c>
      <c r="B288" s="14">
        <v>8809505543157</v>
      </c>
      <c r="C288" s="50" t="s">
        <v>30756</v>
      </c>
      <c r="D288" s="46" t="s">
        <v>30757</v>
      </c>
      <c r="E288" s="16">
        <v>68000</v>
      </c>
      <c r="F288" s="15">
        <v>0.31</v>
      </c>
      <c r="G288" s="47">
        <v>60</v>
      </c>
      <c r="H288" s="55">
        <f>Таблица656[[#This Row],[Коэфициент стоимости]]*Таблица656[[#This Row],[Розничная цена KRW]]</f>
        <v>21080</v>
      </c>
      <c r="I288" s="17" t="str">
        <f>IF($H$1="","Введите курс",Таблица656[[#This Row],[Оптовая цена KRW за 1шт]]/$H$1)</f>
        <v>Введите курс</v>
      </c>
      <c r="J288" s="48"/>
      <c r="K288" s="18">
        <f>Таблица656[[#This Row],[Заказ коробок ]]*Таблица656[[#This Row],[Кол-во шт в коробке]]</f>
        <v>0</v>
      </c>
      <c r="L288" s="54">
        <f>Таблица656[[#This Row],[Общее кол-во шт]]*Таблица656[[#This Row],[Оптовая цена KRW за 1шт]]</f>
        <v>0</v>
      </c>
      <c r="M288" s="19" t="str">
        <f>IFERROR(Таблица656[[#This Row],[Общее кол-во шт]]*Таблица656[[#This Row],[Оптовая цена USD за 1шт]],"")</f>
        <v/>
      </c>
      <c r="N288" s="49"/>
    </row>
    <row r="289" spans="1:14" ht="22.5" customHeight="1">
      <c r="A289" s="44" t="s">
        <v>30758</v>
      </c>
      <c r="B289" s="14">
        <v>8809505544505</v>
      </c>
      <c r="C289" s="50" t="s">
        <v>30759</v>
      </c>
      <c r="D289" s="46" t="s">
        <v>30760</v>
      </c>
      <c r="E289" s="16">
        <v>18000</v>
      </c>
      <c r="F289" s="15">
        <v>0.31</v>
      </c>
      <c r="G289" s="47">
        <v>80</v>
      </c>
      <c r="H289" s="55">
        <f>Таблица656[[#This Row],[Коэфициент стоимости]]*Таблица656[[#This Row],[Розничная цена KRW]]</f>
        <v>5580</v>
      </c>
      <c r="I289" s="17" t="str">
        <f>IF($H$1="","Введите курс",Таблица656[[#This Row],[Оптовая цена KRW за 1шт]]/$H$1)</f>
        <v>Введите курс</v>
      </c>
      <c r="J289" s="48"/>
      <c r="K289" s="18">
        <f>Таблица656[[#This Row],[Заказ коробок ]]*Таблица656[[#This Row],[Кол-во шт в коробке]]</f>
        <v>0</v>
      </c>
      <c r="L289" s="54">
        <f>Таблица656[[#This Row],[Общее кол-во шт]]*Таблица656[[#This Row],[Оптовая цена KRW за 1шт]]</f>
        <v>0</v>
      </c>
      <c r="M289" s="19" t="str">
        <f>IFERROR(Таблица656[[#This Row],[Общее кол-во шт]]*Таблица656[[#This Row],[Оптовая цена USD за 1шт]],"")</f>
        <v/>
      </c>
      <c r="N289" s="49"/>
    </row>
    <row r="290" spans="1:14" ht="22.5" customHeight="1">
      <c r="A290" s="44" t="s">
        <v>30761</v>
      </c>
      <c r="B290" s="14">
        <v>8809505543218</v>
      </c>
      <c r="C290" s="50" t="s">
        <v>30762</v>
      </c>
      <c r="D290" s="46" t="s">
        <v>30763</v>
      </c>
      <c r="E290" s="16">
        <v>48000</v>
      </c>
      <c r="F290" s="15">
        <v>0.31</v>
      </c>
      <c r="G290" s="47">
        <v>40</v>
      </c>
      <c r="H290" s="55">
        <f>Таблица656[[#This Row],[Коэфициент стоимости]]*Таблица656[[#This Row],[Розничная цена KRW]]</f>
        <v>14880</v>
      </c>
      <c r="I290" s="17" t="str">
        <f>IF($H$1="","Введите курс",Таблица656[[#This Row],[Оптовая цена KRW за 1шт]]/$H$1)</f>
        <v>Введите курс</v>
      </c>
      <c r="J290" s="48"/>
      <c r="K290" s="18">
        <f>Таблица656[[#This Row],[Заказ коробок ]]*Таблица656[[#This Row],[Кол-во шт в коробке]]</f>
        <v>0</v>
      </c>
      <c r="L290" s="54">
        <f>Таблица656[[#This Row],[Общее кол-во шт]]*Таблица656[[#This Row],[Оптовая цена KRW за 1шт]]</f>
        <v>0</v>
      </c>
      <c r="M290" s="19" t="str">
        <f>IFERROR(Таблица656[[#This Row],[Общее кол-во шт]]*Таблица656[[#This Row],[Оптовая цена USD за 1шт]],"")</f>
        <v/>
      </c>
      <c r="N290" s="49"/>
    </row>
    <row r="291" spans="1:14" ht="22.5" customHeight="1">
      <c r="A291" s="44" t="s">
        <v>30764</v>
      </c>
      <c r="B291" s="14">
        <v>8809505543249</v>
      </c>
      <c r="C291" s="50" t="s">
        <v>30765</v>
      </c>
      <c r="D291" s="46" t="s">
        <v>30766</v>
      </c>
      <c r="E291" s="16">
        <v>58000</v>
      </c>
      <c r="F291" s="15">
        <v>0.31</v>
      </c>
      <c r="G291" s="47">
        <v>40</v>
      </c>
      <c r="H291" s="55">
        <f>Таблица656[[#This Row],[Коэфициент стоимости]]*Таблица656[[#This Row],[Розничная цена KRW]]</f>
        <v>17980</v>
      </c>
      <c r="I291" s="17" t="str">
        <f>IF($H$1="","Введите курс",Таблица656[[#This Row],[Оптовая цена KRW за 1шт]]/$H$1)</f>
        <v>Введите курс</v>
      </c>
      <c r="J291" s="48"/>
      <c r="K291" s="18">
        <f>Таблица656[[#This Row],[Заказ коробок ]]*Таблица656[[#This Row],[Кол-во шт в коробке]]</f>
        <v>0</v>
      </c>
      <c r="L291" s="54">
        <f>Таблица656[[#This Row],[Общее кол-во шт]]*Таблица656[[#This Row],[Оптовая цена KRW за 1шт]]</f>
        <v>0</v>
      </c>
      <c r="M291" s="19" t="str">
        <f>IFERROR(Таблица656[[#This Row],[Общее кол-во шт]]*Таблица656[[#This Row],[Оптовая цена USD за 1шт]],"")</f>
        <v/>
      </c>
      <c r="N291" s="49"/>
    </row>
    <row r="292" spans="1:14" ht="22.5" customHeight="1">
      <c r="A292" s="44" t="s">
        <v>30767</v>
      </c>
      <c r="B292" s="14">
        <v>8809505543232</v>
      </c>
      <c r="C292" s="50" t="s">
        <v>30768</v>
      </c>
      <c r="D292" s="46" t="s">
        <v>30769</v>
      </c>
      <c r="E292" s="16">
        <v>68000</v>
      </c>
      <c r="F292" s="15">
        <v>0.31</v>
      </c>
      <c r="G292" s="47">
        <v>40</v>
      </c>
      <c r="H292" s="55">
        <f>Таблица656[[#This Row],[Коэфициент стоимости]]*Таблица656[[#This Row],[Розничная цена KRW]]</f>
        <v>21080</v>
      </c>
      <c r="I292" s="17" t="str">
        <f>IF($H$1="","Введите курс",Таблица656[[#This Row],[Оптовая цена KRW за 1шт]]/$H$1)</f>
        <v>Введите курс</v>
      </c>
      <c r="J292" s="48"/>
      <c r="K292" s="18">
        <f>Таблица656[[#This Row],[Заказ коробок ]]*Таблица656[[#This Row],[Кол-во шт в коробке]]</f>
        <v>0</v>
      </c>
      <c r="L292" s="54">
        <f>Таблица656[[#This Row],[Общее кол-во шт]]*Таблица656[[#This Row],[Оптовая цена KRW за 1шт]]</f>
        <v>0</v>
      </c>
      <c r="M292" s="19" t="str">
        <f>IFERROR(Таблица656[[#This Row],[Общее кол-во шт]]*Таблица656[[#This Row],[Оптовая цена USD за 1шт]],"")</f>
        <v/>
      </c>
      <c r="N292" s="49"/>
    </row>
    <row r="293" spans="1:14" ht="22.5" customHeight="1">
      <c r="A293" s="44" t="s">
        <v>30770</v>
      </c>
      <c r="B293" s="14">
        <v>8809505543225</v>
      </c>
      <c r="C293" s="50" t="s">
        <v>30771</v>
      </c>
      <c r="D293" s="46" t="s">
        <v>30772</v>
      </c>
      <c r="E293" s="16">
        <v>68000</v>
      </c>
      <c r="F293" s="15">
        <v>0.31</v>
      </c>
      <c r="G293" s="47">
        <v>40</v>
      </c>
      <c r="H293" s="55">
        <f>Таблица656[[#This Row],[Коэфициент стоимости]]*Таблица656[[#This Row],[Розничная цена KRW]]</f>
        <v>21080</v>
      </c>
      <c r="I293" s="17" t="str">
        <f>IF($H$1="","Введите курс",Таблица656[[#This Row],[Оптовая цена KRW за 1шт]]/$H$1)</f>
        <v>Введите курс</v>
      </c>
      <c r="J293" s="48"/>
      <c r="K293" s="18">
        <f>Таблица656[[#This Row],[Заказ коробок ]]*Таблица656[[#This Row],[Кол-во шт в коробке]]</f>
        <v>0</v>
      </c>
      <c r="L293" s="54">
        <f>Таблица656[[#This Row],[Общее кол-во шт]]*Таблица656[[#This Row],[Оптовая цена KRW за 1шт]]</f>
        <v>0</v>
      </c>
      <c r="M293" s="19" t="str">
        <f>IFERROR(Таблица656[[#This Row],[Общее кол-во шт]]*Таблица656[[#This Row],[Оптовая цена USD за 1шт]],"")</f>
        <v/>
      </c>
      <c r="N293" s="49"/>
    </row>
    <row r="294" spans="1:14" ht="22.5" customHeight="1">
      <c r="A294" s="44" t="s">
        <v>30773</v>
      </c>
      <c r="B294" s="14">
        <v>8809505543256</v>
      </c>
      <c r="C294" s="50" t="s">
        <v>30774</v>
      </c>
      <c r="D294" s="46" t="s">
        <v>30775</v>
      </c>
      <c r="E294" s="16">
        <v>24800</v>
      </c>
      <c r="F294" s="15">
        <v>0.31</v>
      </c>
      <c r="G294" s="47">
        <v>120</v>
      </c>
      <c r="H294" s="55">
        <f>Таблица656[[#This Row],[Коэфициент стоимости]]*Таблица656[[#This Row],[Розничная цена KRW]]</f>
        <v>7688</v>
      </c>
      <c r="I294" s="17" t="str">
        <f>IF($H$1="","Введите курс",Таблица656[[#This Row],[Оптовая цена KRW за 1шт]]/$H$1)</f>
        <v>Введите курс</v>
      </c>
      <c r="J294" s="48"/>
      <c r="K294" s="18">
        <f>Таблица656[[#This Row],[Заказ коробок ]]*Таблица656[[#This Row],[Кол-во шт в коробке]]</f>
        <v>0</v>
      </c>
      <c r="L294" s="54">
        <f>Таблица656[[#This Row],[Общее кол-во шт]]*Таблица656[[#This Row],[Оптовая цена KRW за 1шт]]</f>
        <v>0</v>
      </c>
      <c r="M294" s="19" t="str">
        <f>IFERROR(Таблица656[[#This Row],[Общее кол-во шт]]*Таблица656[[#This Row],[Оптовая цена USD за 1шт]],"")</f>
        <v/>
      </c>
      <c r="N294" s="49"/>
    </row>
    <row r="295" spans="1:14" ht="22.5" customHeight="1">
      <c r="A295" s="44" t="s">
        <v>30776</v>
      </c>
      <c r="B295" s="14">
        <v>8809505543263</v>
      </c>
      <c r="C295" s="50" t="s">
        <v>30777</v>
      </c>
      <c r="D295" s="46" t="s">
        <v>30778</v>
      </c>
      <c r="E295" s="16">
        <v>28000</v>
      </c>
      <c r="F295" s="15">
        <v>0.31</v>
      </c>
      <c r="G295" s="47">
        <v>40</v>
      </c>
      <c r="H295" s="55">
        <f>Таблица656[[#This Row],[Коэфициент стоимости]]*Таблица656[[#This Row],[Розничная цена KRW]]</f>
        <v>8680</v>
      </c>
      <c r="I295" s="17" t="str">
        <f>IF($H$1="","Введите курс",Таблица656[[#This Row],[Оптовая цена KRW за 1шт]]/$H$1)</f>
        <v>Введите курс</v>
      </c>
      <c r="J295" s="48"/>
      <c r="K295" s="18">
        <f>Таблица656[[#This Row],[Заказ коробок ]]*Таблица656[[#This Row],[Кол-во шт в коробке]]</f>
        <v>0</v>
      </c>
      <c r="L295" s="54">
        <f>Таблица656[[#This Row],[Общее кол-во шт]]*Таблица656[[#This Row],[Оптовая цена KRW за 1шт]]</f>
        <v>0</v>
      </c>
      <c r="M295" s="19" t="str">
        <f>IFERROR(Таблица656[[#This Row],[Общее кол-во шт]]*Таблица656[[#This Row],[Оптовая цена USD за 1шт]],"")</f>
        <v/>
      </c>
      <c r="N295" s="49"/>
    </row>
    <row r="296" spans="1:14" ht="22.5" customHeight="1">
      <c r="A296" s="44" t="s">
        <v>30779</v>
      </c>
      <c r="B296" s="14">
        <v>8809505544567</v>
      </c>
      <c r="C296" s="50" t="s">
        <v>30780</v>
      </c>
      <c r="D296" s="115" t="s">
        <v>30781</v>
      </c>
      <c r="E296" s="16">
        <v>76000</v>
      </c>
      <c r="F296" s="15">
        <v>0.24</v>
      </c>
      <c r="G296" s="47">
        <v>20</v>
      </c>
      <c r="H296" s="55">
        <f>Таблица656[[#This Row],[Коэфициент стоимости]]*Таблица656[[#This Row],[Розничная цена KRW]]</f>
        <v>18240</v>
      </c>
      <c r="I296" s="17" t="str">
        <f>IF($H$1="","Введите курс",Таблица656[[#This Row],[Оптовая цена KRW за 1шт]]/$H$1)</f>
        <v>Введите курс</v>
      </c>
      <c r="J296" s="48"/>
      <c r="K296" s="18">
        <f>Таблица656[[#This Row],[Заказ коробок ]]*Таблица656[[#This Row],[Кол-во шт в коробке]]</f>
        <v>0</v>
      </c>
      <c r="L296" s="54">
        <f>Таблица656[[#This Row],[Общее кол-во шт]]*Таблица656[[#This Row],[Оптовая цена KRW за 1шт]]</f>
        <v>0</v>
      </c>
      <c r="M296" s="19" t="str">
        <f>IFERROR(Таблица656[[#This Row],[Общее кол-во шт]]*Таблица656[[#This Row],[Оптовая цена USD за 1шт]],"")</f>
        <v/>
      </c>
      <c r="N296" s="49"/>
    </row>
    <row r="297" spans="1:14" ht="22.5" customHeight="1">
      <c r="A297" s="44" t="s">
        <v>30782</v>
      </c>
      <c r="B297" s="14">
        <v>8809505540453</v>
      </c>
      <c r="C297" s="50" t="s">
        <v>30783</v>
      </c>
      <c r="D297" s="46" t="s">
        <v>30784</v>
      </c>
      <c r="E297" s="16">
        <v>48000</v>
      </c>
      <c r="F297" s="15">
        <v>0.31</v>
      </c>
      <c r="G297" s="47">
        <v>160</v>
      </c>
      <c r="H297" s="55">
        <f>Таблица656[[#This Row],[Коэфициент стоимости]]*Таблица656[[#This Row],[Розничная цена KRW]]</f>
        <v>14880</v>
      </c>
      <c r="I297" s="17" t="str">
        <f>IF($H$1="","Введите курс",Таблица656[[#This Row],[Оптовая цена KRW за 1шт]]/$H$1)</f>
        <v>Введите курс</v>
      </c>
      <c r="J297" s="48"/>
      <c r="K297" s="18">
        <f>Таблица656[[#This Row],[Заказ коробок ]]*Таблица656[[#This Row],[Кол-во шт в коробке]]</f>
        <v>0</v>
      </c>
      <c r="L297" s="54">
        <f>Таблица656[[#This Row],[Общее кол-во шт]]*Таблица656[[#This Row],[Оптовая цена KRW за 1шт]]</f>
        <v>0</v>
      </c>
      <c r="M297" s="19" t="str">
        <f>IFERROR(Таблица656[[#This Row],[Общее кол-во шт]]*Таблица656[[#This Row],[Оптовая цена USD за 1шт]],"")</f>
        <v/>
      </c>
      <c r="N297" s="49"/>
    </row>
    <row r="298" spans="1:14" ht="22.5" customHeight="1">
      <c r="A298" s="44" t="s">
        <v>30785</v>
      </c>
      <c r="B298" s="14">
        <v>8809505544574</v>
      </c>
      <c r="C298" s="50" t="s">
        <v>30786</v>
      </c>
      <c r="D298" s="115" t="s">
        <v>30787</v>
      </c>
      <c r="E298" s="16">
        <v>38000</v>
      </c>
      <c r="F298" s="15">
        <v>0.22</v>
      </c>
      <c r="G298" s="47">
        <v>60</v>
      </c>
      <c r="H298" s="55">
        <f>Таблица656[[#This Row],[Коэфициент стоимости]]*Таблица656[[#This Row],[Розничная цена KRW]]</f>
        <v>8360</v>
      </c>
      <c r="I298" s="17" t="str">
        <f>IF($H$1="","Введите курс",Таблица656[[#This Row],[Оптовая цена KRW за 1шт]]/$H$1)</f>
        <v>Введите курс</v>
      </c>
      <c r="J298" s="48"/>
      <c r="K298" s="18">
        <f>Таблица656[[#This Row],[Заказ коробок ]]*Таблица656[[#This Row],[Кол-во шт в коробке]]</f>
        <v>0</v>
      </c>
      <c r="L298" s="54">
        <f>Таблица656[[#This Row],[Общее кол-во шт]]*Таблица656[[#This Row],[Оптовая цена KRW за 1шт]]</f>
        <v>0</v>
      </c>
      <c r="M298" s="19" t="str">
        <f>IFERROR(Таблица656[[#This Row],[Общее кол-во шт]]*Таблица656[[#This Row],[Оптовая цена USD за 1шт]],"")</f>
        <v/>
      </c>
      <c r="N298" s="49"/>
    </row>
    <row r="299" spans="1:14" ht="22.5" customHeight="1">
      <c r="A299" s="44" t="s">
        <v>30788</v>
      </c>
      <c r="B299" s="14">
        <v>8809505544581</v>
      </c>
      <c r="C299" s="50" t="s">
        <v>30789</v>
      </c>
      <c r="D299" s="115" t="s">
        <v>30790</v>
      </c>
      <c r="E299" s="16">
        <v>38000</v>
      </c>
      <c r="F299" s="15">
        <v>0.22</v>
      </c>
      <c r="G299" s="47">
        <v>60</v>
      </c>
      <c r="H299" s="55">
        <f>Таблица656[[#This Row],[Коэфициент стоимости]]*Таблица656[[#This Row],[Розничная цена KRW]]</f>
        <v>8360</v>
      </c>
      <c r="I299" s="17" t="str">
        <f>IF($H$1="","Введите курс",Таблица656[[#This Row],[Оптовая цена KRW за 1шт]]/$H$1)</f>
        <v>Введите курс</v>
      </c>
      <c r="J299" s="48"/>
      <c r="K299" s="18">
        <f>Таблица656[[#This Row],[Заказ коробок ]]*Таблица656[[#This Row],[Кол-во шт в коробке]]</f>
        <v>0</v>
      </c>
      <c r="L299" s="54">
        <f>Таблица656[[#This Row],[Общее кол-во шт]]*Таблица656[[#This Row],[Оптовая цена KRW за 1шт]]</f>
        <v>0</v>
      </c>
      <c r="M299" s="19" t="str">
        <f>IFERROR(Таблица656[[#This Row],[Общее кол-во шт]]*Таблица656[[#This Row],[Оптовая цена USD за 1шт]],"")</f>
        <v/>
      </c>
      <c r="N299" s="49"/>
    </row>
    <row r="300" spans="1:14" ht="22.5" customHeight="1">
      <c r="A300" s="44" t="s">
        <v>30791</v>
      </c>
      <c r="B300" s="14">
        <v>8809503230226</v>
      </c>
      <c r="C300" s="50" t="s">
        <v>30792</v>
      </c>
      <c r="D300" s="46" t="s">
        <v>30793</v>
      </c>
      <c r="E300" s="16">
        <v>38000</v>
      </c>
      <c r="F300" s="15">
        <v>0.158</v>
      </c>
      <c r="G300" s="47">
        <v>160</v>
      </c>
      <c r="H300" s="55">
        <f>Таблица656[[#This Row],[Коэфициент стоимости]]*Таблица656[[#This Row],[Розничная цена KRW]]</f>
        <v>6004</v>
      </c>
      <c r="I300" s="17" t="str">
        <f>IF($H$1="","Введите курс",Таблица656[[#This Row],[Оптовая цена KRW за 1шт]]/$H$1)</f>
        <v>Введите курс</v>
      </c>
      <c r="J300" s="48"/>
      <c r="K300" s="18">
        <f>Таблица656[[#This Row],[Заказ коробок ]]*Таблица656[[#This Row],[Кол-во шт в коробке]]</f>
        <v>0</v>
      </c>
      <c r="L300" s="54">
        <f>Таблица656[[#This Row],[Общее кол-во шт]]*Таблица656[[#This Row],[Оптовая цена KRW за 1шт]]</f>
        <v>0</v>
      </c>
      <c r="M300" s="19" t="str">
        <f>IFERROR(Таблица656[[#This Row],[Общее кол-во шт]]*Таблица656[[#This Row],[Оптовая цена USD за 1шт]],"")</f>
        <v/>
      </c>
      <c r="N300" s="49"/>
    </row>
    <row r="301" spans="1:14" ht="22.5" customHeight="1">
      <c r="A301" s="44" t="s">
        <v>30794</v>
      </c>
      <c r="B301" s="14">
        <v>8809505545120</v>
      </c>
      <c r="C301" s="50" t="s">
        <v>30795</v>
      </c>
      <c r="D301" s="46" t="s">
        <v>30796</v>
      </c>
      <c r="E301" s="16">
        <v>38000</v>
      </c>
      <c r="F301" s="15">
        <v>0.11900000000000001</v>
      </c>
      <c r="G301" s="47">
        <v>20</v>
      </c>
      <c r="H301" s="55">
        <f>Таблица656[[#This Row],[Коэфициент стоимости]]*Таблица656[[#This Row],[Розничная цена KRW]]</f>
        <v>4522</v>
      </c>
      <c r="I301" s="17" t="str">
        <f>IF($H$1="","Введите курс",Таблица656[[#This Row],[Оптовая цена KRW за 1шт]]/$H$1)</f>
        <v>Введите курс</v>
      </c>
      <c r="J301" s="48"/>
      <c r="K301" s="18">
        <f>Таблица656[[#This Row],[Заказ коробок ]]*Таблица656[[#This Row],[Кол-во шт в коробке]]</f>
        <v>0</v>
      </c>
      <c r="L301" s="54">
        <f>Таблица656[[#This Row],[Общее кол-во шт]]*Таблица656[[#This Row],[Оптовая цена KRW за 1шт]]</f>
        <v>0</v>
      </c>
      <c r="M301" s="19" t="str">
        <f>IFERROR(Таблица656[[#This Row],[Общее кол-во шт]]*Таблица656[[#This Row],[Оптовая цена USD за 1шт]],"")</f>
        <v/>
      </c>
      <c r="N301" s="49"/>
    </row>
    <row r="302" spans="1:14" ht="22.5" customHeight="1">
      <c r="A302" s="44" t="s">
        <v>30797</v>
      </c>
      <c r="B302" s="14">
        <v>8809505544543</v>
      </c>
      <c r="C302" s="50" t="s">
        <v>30798</v>
      </c>
      <c r="D302" s="115" t="s">
        <v>30799</v>
      </c>
      <c r="E302" s="16">
        <v>76000</v>
      </c>
      <c r="F302" s="15">
        <v>0.24</v>
      </c>
      <c r="G302" s="47">
        <v>20</v>
      </c>
      <c r="H302" s="55">
        <f>Таблица656[[#This Row],[Коэфициент стоимости]]*Таблица656[[#This Row],[Розничная цена KRW]]</f>
        <v>18240</v>
      </c>
      <c r="I302" s="17" t="str">
        <f>IF($H$1="","Введите курс",Таблица656[[#This Row],[Оптовая цена KRW за 1шт]]/$H$1)</f>
        <v>Введите курс</v>
      </c>
      <c r="J302" s="48"/>
      <c r="K302" s="18">
        <f>Таблица656[[#This Row],[Заказ коробок ]]*Таблица656[[#This Row],[Кол-во шт в коробке]]</f>
        <v>0</v>
      </c>
      <c r="L302" s="54">
        <f>Таблица656[[#This Row],[Общее кол-во шт]]*Таблица656[[#This Row],[Оптовая цена KRW за 1шт]]</f>
        <v>0</v>
      </c>
      <c r="M302" s="19" t="str">
        <f>IFERROR(Таблица656[[#This Row],[Общее кол-во шт]]*Таблица656[[#This Row],[Оптовая цена USD за 1шт]],"")</f>
        <v/>
      </c>
      <c r="N302" s="49"/>
    </row>
    <row r="303" spans="1:14" ht="22.5" customHeight="1">
      <c r="A303" s="44" t="s">
        <v>30800</v>
      </c>
      <c r="B303" s="14">
        <v>8809505544598</v>
      </c>
      <c r="C303" s="50" t="s">
        <v>30801</v>
      </c>
      <c r="D303" s="115" t="s">
        <v>30802</v>
      </c>
      <c r="E303" s="16">
        <v>38000</v>
      </c>
      <c r="F303" s="15">
        <v>0.22</v>
      </c>
      <c r="G303" s="47">
        <v>60</v>
      </c>
      <c r="H303" s="55">
        <f>Таблица656[[#This Row],[Коэфициент стоимости]]*Таблица656[[#This Row],[Розничная цена KRW]]</f>
        <v>8360</v>
      </c>
      <c r="I303" s="17" t="str">
        <f>IF($H$1="","Введите курс",Таблица656[[#This Row],[Оптовая цена KRW за 1шт]]/$H$1)</f>
        <v>Введите курс</v>
      </c>
      <c r="J303" s="48"/>
      <c r="K303" s="18">
        <f>Таблица656[[#This Row],[Заказ коробок ]]*Таблица656[[#This Row],[Кол-во шт в коробке]]</f>
        <v>0</v>
      </c>
      <c r="L303" s="54">
        <f>Таблица656[[#This Row],[Общее кол-во шт]]*Таблица656[[#This Row],[Оптовая цена KRW за 1шт]]</f>
        <v>0</v>
      </c>
      <c r="M303" s="19" t="str">
        <f>IFERROR(Таблица656[[#This Row],[Общее кол-во шт]]*Таблица656[[#This Row],[Оптовая цена USD за 1шт]],"")</f>
        <v/>
      </c>
      <c r="N303" s="49"/>
    </row>
    <row r="304" spans="1:14" ht="22.5" customHeight="1">
      <c r="A304" s="44" t="s">
        <v>30803</v>
      </c>
      <c r="B304" s="14">
        <v>8809505544604</v>
      </c>
      <c r="C304" s="50" t="s">
        <v>30804</v>
      </c>
      <c r="D304" s="115" t="s">
        <v>30805</v>
      </c>
      <c r="E304" s="16">
        <v>38000</v>
      </c>
      <c r="F304" s="15">
        <v>0.22</v>
      </c>
      <c r="G304" s="47">
        <v>60</v>
      </c>
      <c r="H304" s="55">
        <f>Таблица656[[#This Row],[Коэфициент стоимости]]*Таблица656[[#This Row],[Розничная цена KRW]]</f>
        <v>8360</v>
      </c>
      <c r="I304" s="17" t="str">
        <f>IF($H$1="","Введите курс",Таблица656[[#This Row],[Оптовая цена KRW за 1шт]]/$H$1)</f>
        <v>Введите курс</v>
      </c>
      <c r="J304" s="48"/>
      <c r="K304" s="18">
        <f>Таблица656[[#This Row],[Заказ коробок ]]*Таблица656[[#This Row],[Кол-во шт в коробке]]</f>
        <v>0</v>
      </c>
      <c r="L304" s="54">
        <f>Таблица656[[#This Row],[Общее кол-во шт]]*Таблица656[[#This Row],[Оптовая цена KRW за 1шт]]</f>
        <v>0</v>
      </c>
      <c r="M304" s="19" t="str">
        <f>IFERROR(Таблица656[[#This Row],[Общее кол-во шт]]*Таблица656[[#This Row],[Оптовая цена USD за 1шт]],"")</f>
        <v/>
      </c>
      <c r="N304" s="49"/>
    </row>
    <row r="305" spans="1:14" ht="22.5" customHeight="1">
      <c r="A305" s="44" t="s">
        <v>30806</v>
      </c>
      <c r="B305" s="14">
        <v>8809505545113</v>
      </c>
      <c r="C305" s="50" t="s">
        <v>30807</v>
      </c>
      <c r="D305" s="46" t="s">
        <v>30808</v>
      </c>
      <c r="E305" s="16">
        <v>38000</v>
      </c>
      <c r="F305" s="15">
        <v>0.11900000000000001</v>
      </c>
      <c r="G305" s="47">
        <v>20</v>
      </c>
      <c r="H305" s="55">
        <f>Таблица656[[#This Row],[Коэфициент стоимости]]*Таблица656[[#This Row],[Розничная цена KRW]]</f>
        <v>4522</v>
      </c>
      <c r="I305" s="17" t="str">
        <f>IF($H$1="","Введите курс",Таблица656[[#This Row],[Оптовая цена KRW за 1шт]]/$H$1)</f>
        <v>Введите курс</v>
      </c>
      <c r="J305" s="48"/>
      <c r="K305" s="18">
        <f>Таблица656[[#This Row],[Заказ коробок ]]*Таблица656[[#This Row],[Кол-во шт в коробке]]</f>
        <v>0</v>
      </c>
      <c r="L305" s="54">
        <f>Таблица656[[#This Row],[Общее кол-во шт]]*Таблица656[[#This Row],[Оптовая цена KRW за 1шт]]</f>
        <v>0</v>
      </c>
      <c r="M305" s="19" t="str">
        <f>IFERROR(Таблица656[[#This Row],[Общее кол-во шт]]*Таблица656[[#This Row],[Оптовая цена USD за 1шт]],"")</f>
        <v/>
      </c>
      <c r="N305" s="49"/>
    </row>
    <row r="306" spans="1:14" ht="22.5" customHeight="1">
      <c r="A306" s="44" t="s">
        <v>30809</v>
      </c>
      <c r="B306" s="14">
        <v>8809505545106</v>
      </c>
      <c r="C306" s="50" t="s">
        <v>30810</v>
      </c>
      <c r="D306" s="46" t="s">
        <v>30811</v>
      </c>
      <c r="E306" s="16">
        <v>24000</v>
      </c>
      <c r="F306" s="15">
        <v>0.248</v>
      </c>
      <c r="G306" s="47">
        <v>30</v>
      </c>
      <c r="H306" s="55">
        <f>Таблица656[[#This Row],[Коэфициент стоимости]]*Таблица656[[#This Row],[Розничная цена KRW]]</f>
        <v>5952</v>
      </c>
      <c r="I306" s="17" t="str">
        <f>IF($H$1="","Введите курс",Таблица656[[#This Row],[Оптовая цена KRW за 1шт]]/$H$1)</f>
        <v>Введите курс</v>
      </c>
      <c r="J306" s="48"/>
      <c r="K306" s="18">
        <f>Таблица656[[#This Row],[Заказ коробок ]]*Таблица656[[#This Row],[Кол-во шт в коробке]]</f>
        <v>0</v>
      </c>
      <c r="L306" s="54">
        <f>Таблица656[[#This Row],[Общее кол-во шт]]*Таблица656[[#This Row],[Оптовая цена KRW за 1шт]]</f>
        <v>0</v>
      </c>
      <c r="M306" s="19" t="str">
        <f>IFERROR(Таблица656[[#This Row],[Общее кол-во шт]]*Таблица656[[#This Row],[Оптовая цена USD за 1шт]],"")</f>
        <v/>
      </c>
      <c r="N306" s="49"/>
    </row>
    <row r="307" spans="1:14" ht="22.5" customHeight="1">
      <c r="A307" s="44" t="s">
        <v>30812</v>
      </c>
      <c r="B307" s="14">
        <v>8809505545274</v>
      </c>
      <c r="C307" s="50" t="s">
        <v>30813</v>
      </c>
      <c r="D307" s="46" t="s">
        <v>30814</v>
      </c>
      <c r="E307" s="16">
        <v>38000</v>
      </c>
      <c r="F307" s="15">
        <v>0.14499999999999999</v>
      </c>
      <c r="G307" s="47">
        <v>80</v>
      </c>
      <c r="H307" s="55">
        <f>Таблица656[[#This Row],[Коэфициент стоимости]]*Таблица656[[#This Row],[Розничная цена KRW]]</f>
        <v>5510</v>
      </c>
      <c r="I307" s="17" t="str">
        <f>IF($H$1="","Введите курс",Таблица656[[#This Row],[Оптовая цена KRW за 1шт]]/$H$1)</f>
        <v>Введите курс</v>
      </c>
      <c r="J307" s="48"/>
      <c r="K307" s="18">
        <f>Таблица656[[#This Row],[Заказ коробок ]]*Таблица656[[#This Row],[Кол-во шт в коробке]]</f>
        <v>0</v>
      </c>
      <c r="L307" s="54">
        <f>Таблица656[[#This Row],[Общее кол-во шт]]*Таблица656[[#This Row],[Оптовая цена KRW за 1шт]]</f>
        <v>0</v>
      </c>
      <c r="M307" s="19" t="str">
        <f>IFERROR(Таблица656[[#This Row],[Общее кол-во шт]]*Таблица656[[#This Row],[Оптовая цена USD за 1шт]],"")</f>
        <v/>
      </c>
      <c r="N307" s="49"/>
    </row>
    <row r="308" spans="1:14" s="75" customFormat="1" ht="22.5" customHeight="1">
      <c r="A308" s="44" t="s">
        <v>30815</v>
      </c>
      <c r="B308" s="63">
        <v>8809505543669</v>
      </c>
      <c r="C308" s="50" t="s">
        <v>30816</v>
      </c>
      <c r="D308" s="65" t="s">
        <v>30817</v>
      </c>
      <c r="E308" s="66">
        <v>38000</v>
      </c>
      <c r="F308" s="67">
        <v>0.158</v>
      </c>
      <c r="G308" s="68"/>
      <c r="H308" s="69">
        <f>Таблица656[[#This Row],[Коэфициент стоимости]]*Таблица656[[#This Row],[Розничная цена KRW]]</f>
        <v>6004</v>
      </c>
      <c r="I308" s="70" t="str">
        <f>IF($H$1="","Введите курс",Таблица656[[#This Row],[Оптовая цена KRW за 1шт]]/$H$1)</f>
        <v>Введите курс</v>
      </c>
      <c r="J308" s="71"/>
      <c r="K308" s="72">
        <f>Таблица656[[#This Row],[Заказ коробок ]]*Таблица656[[#This Row],[Кол-во шт в коробке]]</f>
        <v>0</v>
      </c>
      <c r="L308" s="73">
        <f>Таблица656[[#This Row],[Общее кол-во шт]]*Таблица656[[#This Row],[Оптовая цена KRW за 1шт]]</f>
        <v>0</v>
      </c>
      <c r="M308" s="74" t="str">
        <f>IFERROR(Таблица656[[#This Row],[Общее кол-во шт]]*Таблица656[[#This Row],[Оптовая цена USD за 1шт]],"")</f>
        <v/>
      </c>
      <c r="N308" s="252" t="s">
        <v>19258</v>
      </c>
    </row>
    <row r="309" spans="1:14" ht="22.5" customHeight="1">
      <c r="A309" s="44" t="s">
        <v>30818</v>
      </c>
      <c r="B309" s="14">
        <v>8809505540569</v>
      </c>
      <c r="C309" s="50" t="s">
        <v>30819</v>
      </c>
      <c r="D309" s="46" t="s">
        <v>30820</v>
      </c>
      <c r="E309" s="16">
        <v>48000</v>
      </c>
      <c r="F309" s="15">
        <v>0.31</v>
      </c>
      <c r="G309" s="47">
        <v>160</v>
      </c>
      <c r="H309" s="55">
        <f>Таблица656[[#This Row],[Коэфициент стоимости]]*Таблица656[[#This Row],[Розничная цена KRW]]</f>
        <v>14880</v>
      </c>
      <c r="I309" s="17" t="str">
        <f>IF($H$1="","Введите курс",Таблица656[[#This Row],[Оптовая цена KRW за 1шт]]/$H$1)</f>
        <v>Введите курс</v>
      </c>
      <c r="J309" s="48"/>
      <c r="K309" s="18">
        <f>Таблица656[[#This Row],[Заказ коробок ]]*Таблица656[[#This Row],[Кол-во шт в коробке]]</f>
        <v>0</v>
      </c>
      <c r="L309" s="54">
        <f>Таблица656[[#This Row],[Общее кол-во шт]]*Таблица656[[#This Row],[Оптовая цена KRW за 1шт]]</f>
        <v>0</v>
      </c>
      <c r="M309" s="19" t="str">
        <f>IFERROR(Таблица656[[#This Row],[Общее кол-во шт]]*Таблица656[[#This Row],[Оптовая цена USD за 1шт]],"")</f>
        <v/>
      </c>
      <c r="N309" s="49"/>
    </row>
    <row r="310" spans="1:14" ht="22.5" customHeight="1">
      <c r="A310" s="44" t="s">
        <v>30821</v>
      </c>
      <c r="B310" s="14">
        <v>8809503230233</v>
      </c>
      <c r="C310" s="50" t="s">
        <v>30822</v>
      </c>
      <c r="D310" s="46" t="s">
        <v>30823</v>
      </c>
      <c r="E310" s="16">
        <v>38000</v>
      </c>
      <c r="F310" s="15">
        <v>0.158</v>
      </c>
      <c r="G310" s="47">
        <v>160</v>
      </c>
      <c r="H310" s="55">
        <f>Таблица656[[#This Row],[Коэфициент стоимости]]*Таблица656[[#This Row],[Розничная цена KRW]]</f>
        <v>6004</v>
      </c>
      <c r="I310" s="17" t="str">
        <f>IF($H$1="","Введите курс",Таблица656[[#This Row],[Оптовая цена KRW за 1шт]]/$H$1)</f>
        <v>Введите курс</v>
      </c>
      <c r="J310" s="48"/>
      <c r="K310" s="18">
        <f>Таблица656[[#This Row],[Заказ коробок ]]*Таблица656[[#This Row],[Кол-во шт в коробке]]</f>
        <v>0</v>
      </c>
      <c r="L310" s="54">
        <f>Таблица656[[#This Row],[Общее кол-во шт]]*Таблица656[[#This Row],[Оптовая цена KRW за 1шт]]</f>
        <v>0</v>
      </c>
      <c r="M310" s="19" t="str">
        <f>IFERROR(Таблица656[[#This Row],[Общее кол-во шт]]*Таблица656[[#This Row],[Оптовая цена USD за 1шт]],"")</f>
        <v/>
      </c>
      <c r="N310" s="49"/>
    </row>
    <row r="311" spans="1:14" ht="22.5" customHeight="1">
      <c r="A311" s="44" t="s">
        <v>30824</v>
      </c>
      <c r="B311" s="14">
        <v>8809505541375</v>
      </c>
      <c r="C311" s="50" t="s">
        <v>30825</v>
      </c>
      <c r="D311" s="46" t="s">
        <v>30826</v>
      </c>
      <c r="E311" s="16">
        <v>38000</v>
      </c>
      <c r="F311" s="15">
        <v>0.31</v>
      </c>
      <c r="G311" s="47">
        <v>120</v>
      </c>
      <c r="H311" s="55">
        <f>Таблица656[[#This Row],[Коэфициент стоимости]]*Таблица656[[#This Row],[Розничная цена KRW]]</f>
        <v>11780</v>
      </c>
      <c r="I311" s="17" t="str">
        <f>IF($H$1="","Введите курс",Таблица656[[#This Row],[Оптовая цена KRW за 1шт]]/$H$1)</f>
        <v>Введите курс</v>
      </c>
      <c r="J311" s="48"/>
      <c r="K311" s="18">
        <f>Таблица656[[#This Row],[Заказ коробок ]]*Таблица656[[#This Row],[Кол-во шт в коробке]]</f>
        <v>0</v>
      </c>
      <c r="L311" s="54">
        <f>Таблица656[[#This Row],[Общее кол-во шт]]*Таблица656[[#This Row],[Оптовая цена KRW за 1шт]]</f>
        <v>0</v>
      </c>
      <c r="M311" s="19" t="str">
        <f>IFERROR(Таблица656[[#This Row],[Общее кол-во шт]]*Таблица656[[#This Row],[Оптовая цена USD за 1шт]],"")</f>
        <v/>
      </c>
      <c r="N311" s="49"/>
    </row>
    <row r="312" spans="1:14" ht="22.5" customHeight="1">
      <c r="A312" s="44" t="s">
        <v>30827</v>
      </c>
      <c r="B312" s="14">
        <v>8809505545687</v>
      </c>
      <c r="C312" s="50" t="s">
        <v>30828</v>
      </c>
      <c r="D312" s="46" t="s">
        <v>30829</v>
      </c>
      <c r="E312" s="16">
        <v>48000</v>
      </c>
      <c r="F312" s="15">
        <v>0.248</v>
      </c>
      <c r="G312" s="47">
        <v>180</v>
      </c>
      <c r="H312" s="55">
        <f>Таблица656[[#This Row],[Коэфициент стоимости]]*Таблица656[[#This Row],[Розничная цена KRW]]</f>
        <v>11904</v>
      </c>
      <c r="I312" s="17" t="str">
        <f>IF($H$1="","Введите курс",Таблица656[[#This Row],[Оптовая цена KRW за 1шт]]/$H$1)</f>
        <v>Введите курс</v>
      </c>
      <c r="J312" s="48"/>
      <c r="K312" s="18">
        <f>Таблица656[[#This Row],[Заказ коробок ]]*Таблица656[[#This Row],[Кол-во шт в коробке]]</f>
        <v>0</v>
      </c>
      <c r="L312" s="54">
        <f>Таблица656[[#This Row],[Общее кол-во шт]]*Таблица656[[#This Row],[Оптовая цена KRW за 1шт]]</f>
        <v>0</v>
      </c>
      <c r="M312" s="19" t="str">
        <f>IFERROR(Таблица656[[#This Row],[Общее кол-во шт]]*Таблица656[[#This Row],[Оптовая цена USD за 1шт]],"")</f>
        <v/>
      </c>
      <c r="N312" s="49"/>
    </row>
    <row r="313" spans="1:14" ht="22.5" customHeight="1">
      <c r="A313" s="44" t="s">
        <v>30830</v>
      </c>
      <c r="B313" s="14">
        <v>8809505546073</v>
      </c>
      <c r="C313" s="50" t="s">
        <v>30831</v>
      </c>
      <c r="D313" s="46" t="s">
        <v>30832</v>
      </c>
      <c r="E313" s="16">
        <v>48000</v>
      </c>
      <c r="F313" s="15">
        <v>0.31</v>
      </c>
      <c r="G313" s="47">
        <v>60</v>
      </c>
      <c r="H313" s="55">
        <f>Таблица656[[#This Row],[Коэфициент стоимости]]*Таблица656[[#This Row],[Розничная цена KRW]]</f>
        <v>14880</v>
      </c>
      <c r="I313" s="17" t="str">
        <f>IF($H$1="","Введите курс",Таблица656[[#This Row],[Оптовая цена KRW за 1шт]]/$H$1)</f>
        <v>Введите курс</v>
      </c>
      <c r="J313" s="48"/>
      <c r="K313" s="18">
        <f>Таблица656[[#This Row],[Заказ коробок ]]*Таблица656[[#This Row],[Кол-во шт в коробке]]</f>
        <v>0</v>
      </c>
      <c r="L313" s="54">
        <f>Таблица656[[#This Row],[Общее кол-во шт]]*Таблица656[[#This Row],[Оптовая цена KRW за 1шт]]</f>
        <v>0</v>
      </c>
      <c r="M313" s="19" t="str">
        <f>IFERROR(Таблица656[[#This Row],[Общее кол-во шт]]*Таблица656[[#This Row],[Оптовая цена USD за 1шт]],"")</f>
        <v/>
      </c>
      <c r="N313" s="49"/>
    </row>
    <row r="314" spans="1:14" ht="22.5" customHeight="1">
      <c r="A314" s="44" t="s">
        <v>30833</v>
      </c>
      <c r="B314" s="14">
        <v>8809505546295</v>
      </c>
      <c r="C314" s="50" t="s">
        <v>30834</v>
      </c>
      <c r="D314" s="46" t="s">
        <v>30835</v>
      </c>
      <c r="E314" s="16">
        <v>58000</v>
      </c>
      <c r="F314" s="15">
        <v>0.31</v>
      </c>
      <c r="G314" s="47">
        <v>60</v>
      </c>
      <c r="H314" s="55">
        <f>Таблица656[[#This Row],[Коэфициент стоимости]]*Таблица656[[#This Row],[Розничная цена KRW]]</f>
        <v>17980</v>
      </c>
      <c r="I314" s="17" t="str">
        <f>IF($H$1="","Введите курс",Таблица656[[#This Row],[Оптовая цена KRW за 1шт]]/$H$1)</f>
        <v>Введите курс</v>
      </c>
      <c r="J314" s="48"/>
      <c r="K314" s="18">
        <f>Таблица656[[#This Row],[Заказ коробок ]]*Таблица656[[#This Row],[Кол-во шт в коробке]]</f>
        <v>0</v>
      </c>
      <c r="L314" s="54">
        <f>Таблица656[[#This Row],[Общее кол-во шт]]*Таблица656[[#This Row],[Оптовая цена KRW за 1шт]]</f>
        <v>0</v>
      </c>
      <c r="M314" s="19" t="str">
        <f>IFERROR(Таблица656[[#This Row],[Общее кол-во шт]]*Таблица656[[#This Row],[Оптовая цена USD за 1шт]],"")</f>
        <v/>
      </c>
      <c r="N314" s="49"/>
    </row>
    <row r="315" spans="1:14" ht="22.5" customHeight="1">
      <c r="A315" s="44" t="s">
        <v>30836</v>
      </c>
      <c r="B315" s="14">
        <v>8809505546301</v>
      </c>
      <c r="C315" s="50" t="s">
        <v>30837</v>
      </c>
      <c r="D315" s="46" t="s">
        <v>30838</v>
      </c>
      <c r="E315" s="16">
        <v>38000</v>
      </c>
      <c r="F315" s="15">
        <v>0.31</v>
      </c>
      <c r="G315" s="47">
        <v>60</v>
      </c>
      <c r="H315" s="55">
        <f>Таблица656[[#This Row],[Коэфициент стоимости]]*Таблица656[[#This Row],[Розничная цена KRW]]</f>
        <v>11780</v>
      </c>
      <c r="I315" s="17" t="str">
        <f>IF($H$1="","Введите курс",Таблица656[[#This Row],[Оптовая цена KRW за 1шт]]/$H$1)</f>
        <v>Введите курс</v>
      </c>
      <c r="J315" s="48"/>
      <c r="K315" s="18">
        <f>Таблица656[[#This Row],[Заказ коробок ]]*Таблица656[[#This Row],[Кол-во шт в коробке]]</f>
        <v>0</v>
      </c>
      <c r="L315" s="54">
        <f>Таблица656[[#This Row],[Общее кол-во шт]]*Таблица656[[#This Row],[Оптовая цена KRW за 1шт]]</f>
        <v>0</v>
      </c>
      <c r="M315" s="19" t="str">
        <f>IFERROR(Таблица656[[#This Row],[Общее кол-во шт]]*Таблица656[[#This Row],[Оптовая цена USD за 1шт]],"")</f>
        <v/>
      </c>
      <c r="N315" s="49"/>
    </row>
    <row r="316" spans="1:14" ht="22.5" customHeight="1">
      <c r="A316" s="44" t="s">
        <v>30839</v>
      </c>
      <c r="B316" s="14">
        <v>8809711711661</v>
      </c>
      <c r="C316" s="50" t="s">
        <v>30840</v>
      </c>
      <c r="D316" s="46" t="s">
        <v>30841</v>
      </c>
      <c r="E316" s="16">
        <v>114000</v>
      </c>
      <c r="F316" s="15">
        <v>0.24</v>
      </c>
      <c r="G316" s="47">
        <v>20</v>
      </c>
      <c r="H316" s="55">
        <f>Таблица656[[#This Row],[Коэфициент стоимости]]*Таблица656[[#This Row],[Розничная цена KRW]]</f>
        <v>27360</v>
      </c>
      <c r="I316" s="17" t="str">
        <f>IF($H$1="","Введите курс",Таблица656[[#This Row],[Оптовая цена KRW за 1шт]]/$H$1)</f>
        <v>Введите курс</v>
      </c>
      <c r="J316" s="48"/>
      <c r="K316" s="18">
        <f>Таблица656[[#This Row],[Заказ коробок ]]*Таблица656[[#This Row],[Кол-во шт в коробке]]</f>
        <v>0</v>
      </c>
      <c r="L316" s="54">
        <f>Таблица656[[#This Row],[Общее кол-во шт]]*Таблица656[[#This Row],[Оптовая цена KRW за 1шт]]</f>
        <v>0</v>
      </c>
      <c r="M316" s="19" t="str">
        <f>IFERROR(Таблица656[[#This Row],[Общее кол-во шт]]*Таблица656[[#This Row],[Оптовая цена USD за 1шт]],"")</f>
        <v/>
      </c>
      <c r="N316" s="49"/>
    </row>
    <row r="317" spans="1:14" ht="22.5" customHeight="1">
      <c r="A317" s="44" t="s">
        <v>30842</v>
      </c>
      <c r="B317" s="14">
        <v>8809505547056</v>
      </c>
      <c r="C317" s="50" t="s">
        <v>30843</v>
      </c>
      <c r="D317" s="46" t="s">
        <v>30844</v>
      </c>
      <c r="E317" s="16">
        <v>18000</v>
      </c>
      <c r="F317" s="15">
        <v>0.31</v>
      </c>
      <c r="G317" s="47">
        <v>80</v>
      </c>
      <c r="H317" s="55">
        <f>Таблица656[[#This Row],[Коэфициент стоимости]]*Таблица656[[#This Row],[Розничная цена KRW]]</f>
        <v>5580</v>
      </c>
      <c r="I317" s="17" t="str">
        <f>IF($H$1="","Введите курс",Таблица656[[#This Row],[Оптовая цена KRW за 1шт]]/$H$1)</f>
        <v>Введите курс</v>
      </c>
      <c r="J317" s="48"/>
      <c r="K317" s="18">
        <f>Таблица656[[#This Row],[Заказ коробок ]]*Таблица656[[#This Row],[Кол-во шт в коробке]]</f>
        <v>0</v>
      </c>
      <c r="L317" s="54">
        <f>Таблица656[[#This Row],[Общее кол-во шт]]*Таблица656[[#This Row],[Оптовая цена KRW за 1шт]]</f>
        <v>0</v>
      </c>
      <c r="M317" s="19" t="str">
        <f>IFERROR(Таблица656[[#This Row],[Общее кол-во шт]]*Таблица656[[#This Row],[Оптовая цена USD за 1шт]],"")</f>
        <v/>
      </c>
      <c r="N317" s="49"/>
    </row>
    <row r="318" spans="1:14" ht="22.5" customHeight="1">
      <c r="A318" s="44" t="s">
        <v>30845</v>
      </c>
      <c r="B318" s="14">
        <v>8809505547032</v>
      </c>
      <c r="C318" s="50" t="s">
        <v>30846</v>
      </c>
      <c r="D318" s="46" t="s">
        <v>30847</v>
      </c>
      <c r="E318" s="16">
        <v>24000</v>
      </c>
      <c r="F318" s="15">
        <v>0.31</v>
      </c>
      <c r="G318" s="47">
        <v>30</v>
      </c>
      <c r="H318" s="55">
        <f>Таблица656[[#This Row],[Коэфициент стоимости]]*Таблица656[[#This Row],[Розничная цена KRW]]</f>
        <v>7440</v>
      </c>
      <c r="I318" s="17" t="str">
        <f>IF($H$1="","Введите курс",Таблица656[[#This Row],[Оптовая цена KRW за 1шт]]/$H$1)</f>
        <v>Введите курс</v>
      </c>
      <c r="J318" s="48"/>
      <c r="K318" s="18">
        <f>Таблица656[[#This Row],[Заказ коробок ]]*Таблица656[[#This Row],[Кол-во шт в коробке]]</f>
        <v>0</v>
      </c>
      <c r="L318" s="54">
        <f>Таблица656[[#This Row],[Общее кол-во шт]]*Таблица656[[#This Row],[Оптовая цена KRW за 1шт]]</f>
        <v>0</v>
      </c>
      <c r="M318" s="19" t="str">
        <f>IFERROR(Таблица656[[#This Row],[Общее кол-во шт]]*Таблица656[[#This Row],[Оптовая цена USD за 1шт]],"")</f>
        <v/>
      </c>
      <c r="N318" s="49"/>
    </row>
    <row r="319" spans="1:14" ht="22.5" customHeight="1">
      <c r="A319" s="44" t="s">
        <v>30848</v>
      </c>
      <c r="B319" s="14">
        <v>8809505547049</v>
      </c>
      <c r="C319" s="50" t="s">
        <v>30849</v>
      </c>
      <c r="D319" s="46" t="s">
        <v>30850</v>
      </c>
      <c r="E319" s="16">
        <v>38000</v>
      </c>
      <c r="F319" s="15">
        <v>0.31</v>
      </c>
      <c r="G319" s="47">
        <v>180</v>
      </c>
      <c r="H319" s="55">
        <f>Таблица656[[#This Row],[Коэфициент стоимости]]*Таблица656[[#This Row],[Розничная цена KRW]]</f>
        <v>11780</v>
      </c>
      <c r="I319" s="17" t="str">
        <f>IF($H$1="","Введите курс",Таблица656[[#This Row],[Оптовая цена KRW за 1шт]]/$H$1)</f>
        <v>Введите курс</v>
      </c>
      <c r="J319" s="48"/>
      <c r="K319" s="18">
        <f>Таблица656[[#This Row],[Заказ коробок ]]*Таблица656[[#This Row],[Кол-во шт в коробке]]</f>
        <v>0</v>
      </c>
      <c r="L319" s="54">
        <f>Таблица656[[#This Row],[Общее кол-во шт]]*Таблица656[[#This Row],[Оптовая цена KRW за 1шт]]</f>
        <v>0</v>
      </c>
      <c r="M319" s="19" t="str">
        <f>IFERROR(Таблица656[[#This Row],[Общее кол-во шт]]*Таблица656[[#This Row],[Оптовая цена USD за 1шт]],"")</f>
        <v/>
      </c>
      <c r="N319" s="49"/>
    </row>
    <row r="320" spans="1:14" ht="22.5" customHeight="1">
      <c r="A320" s="44" t="s">
        <v>30851</v>
      </c>
      <c r="B320" s="14">
        <v>8809711712453</v>
      </c>
      <c r="C320" s="50" t="s">
        <v>30852</v>
      </c>
      <c r="D320" s="46" t="s">
        <v>30853</v>
      </c>
      <c r="E320" s="16">
        <v>20000</v>
      </c>
      <c r="F320" s="15">
        <v>0.31</v>
      </c>
      <c r="G320" s="47">
        <v>40</v>
      </c>
      <c r="H320" s="55">
        <f>Таблица656[[#This Row],[Коэфициент стоимости]]*Таблица656[[#This Row],[Розничная цена KRW]]</f>
        <v>6200</v>
      </c>
      <c r="I320" s="17" t="str">
        <f>IF($H$1="","Введите курс",Таблица656[[#This Row],[Оптовая цена KRW за 1шт]]/$H$1)</f>
        <v>Введите курс</v>
      </c>
      <c r="J320" s="48"/>
      <c r="K320" s="18">
        <f>Таблица656[[#This Row],[Заказ коробок ]]*Таблица656[[#This Row],[Кол-во шт в коробке]]</f>
        <v>0</v>
      </c>
      <c r="L320" s="54">
        <f>Таблица656[[#This Row],[Общее кол-во шт]]*Таблица656[[#This Row],[Оптовая цена KRW за 1шт]]</f>
        <v>0</v>
      </c>
      <c r="M320" s="19" t="str">
        <f>IFERROR(Таблица656[[#This Row],[Общее кол-во шт]]*Таблица656[[#This Row],[Оптовая цена USD за 1шт]],"")</f>
        <v/>
      </c>
      <c r="N320" s="49"/>
    </row>
    <row r="321" spans="1:14" ht="22.5" customHeight="1">
      <c r="A321" s="44" t="s">
        <v>30854</v>
      </c>
      <c r="B321" s="14">
        <v>8809711711487</v>
      </c>
      <c r="C321" s="50" t="s">
        <v>30855</v>
      </c>
      <c r="D321" s="46" t="s">
        <v>30856</v>
      </c>
      <c r="E321" s="16">
        <v>58000</v>
      </c>
      <c r="F321" s="15">
        <v>0.31</v>
      </c>
      <c r="G321" s="47">
        <v>60</v>
      </c>
      <c r="H321" s="55">
        <f>Таблица656[[#This Row],[Коэфициент стоимости]]*Таблица656[[#This Row],[Розничная цена KRW]]</f>
        <v>17980</v>
      </c>
      <c r="I321" s="17" t="str">
        <f>IF($H$1="","Введите курс",Таблица656[[#This Row],[Оптовая цена KRW за 1шт]]/$H$1)</f>
        <v>Введите курс</v>
      </c>
      <c r="J321" s="48"/>
      <c r="K321" s="18">
        <f>Таблица656[[#This Row],[Заказ коробок ]]*Таблица656[[#This Row],[Кол-во шт в коробке]]</f>
        <v>0</v>
      </c>
      <c r="L321" s="54">
        <f>Таблица656[[#This Row],[Общее кол-во шт]]*Таблица656[[#This Row],[Оптовая цена KRW за 1шт]]</f>
        <v>0</v>
      </c>
      <c r="M321" s="19" t="str">
        <f>IFERROR(Таблица656[[#This Row],[Общее кол-во шт]]*Таблица656[[#This Row],[Оптовая цена USD за 1шт]],"")</f>
        <v/>
      </c>
      <c r="N321" s="49"/>
    </row>
    <row r="322" spans="1:14" ht="22.5" customHeight="1">
      <c r="A322" s="44" t="s">
        <v>30857</v>
      </c>
      <c r="B322" s="14">
        <v>8809711711463</v>
      </c>
      <c r="C322" s="50" t="s">
        <v>30858</v>
      </c>
      <c r="D322" s="46" t="s">
        <v>30859</v>
      </c>
      <c r="E322" s="16">
        <v>58000</v>
      </c>
      <c r="F322" s="15">
        <v>0.31</v>
      </c>
      <c r="G322" s="47">
        <v>60</v>
      </c>
      <c r="H322" s="55">
        <f>Таблица656[[#This Row],[Коэфициент стоимости]]*Таблица656[[#This Row],[Розничная цена KRW]]</f>
        <v>17980</v>
      </c>
      <c r="I322" s="17" t="str">
        <f>IF($H$1="","Введите курс",Таблица656[[#This Row],[Оптовая цена KRW за 1шт]]/$H$1)</f>
        <v>Введите курс</v>
      </c>
      <c r="J322" s="48"/>
      <c r="K322" s="18">
        <f>Таблица656[[#This Row],[Заказ коробок ]]*Таблица656[[#This Row],[Кол-во шт в коробке]]</f>
        <v>0</v>
      </c>
      <c r="L322" s="54">
        <f>Таблица656[[#This Row],[Общее кол-во шт]]*Таблица656[[#This Row],[Оптовая цена KRW за 1шт]]</f>
        <v>0</v>
      </c>
      <c r="M322" s="19" t="str">
        <f>IFERROR(Таблица656[[#This Row],[Общее кол-во шт]]*Таблица656[[#This Row],[Оптовая цена USD за 1шт]],"")</f>
        <v/>
      </c>
      <c r="N322" s="49"/>
    </row>
    <row r="323" spans="1:14" ht="22.5" customHeight="1">
      <c r="A323" s="44" t="s">
        <v>30860</v>
      </c>
      <c r="B323" s="14">
        <v>8809711712750</v>
      </c>
      <c r="C323" s="50" t="s">
        <v>30861</v>
      </c>
      <c r="D323" s="46" t="s">
        <v>30862</v>
      </c>
      <c r="E323" s="16">
        <v>68000</v>
      </c>
      <c r="F323" s="15">
        <v>0.31</v>
      </c>
      <c r="G323" s="47">
        <v>60</v>
      </c>
      <c r="H323" s="55">
        <f>Таблица656[[#This Row],[Коэфициент стоимости]]*Таблица656[[#This Row],[Розничная цена KRW]]</f>
        <v>21080</v>
      </c>
      <c r="I323" s="17" t="str">
        <f>IF($H$1="","Введите курс",Таблица656[[#This Row],[Оптовая цена KRW за 1шт]]/$H$1)</f>
        <v>Введите курс</v>
      </c>
      <c r="J323" s="48"/>
      <c r="K323" s="18">
        <f>Таблица656[[#This Row],[Заказ коробок ]]*Таблица656[[#This Row],[Кол-во шт в коробке]]</f>
        <v>0</v>
      </c>
      <c r="L323" s="54">
        <f>Таблица656[[#This Row],[Общее кол-во шт]]*Таблица656[[#This Row],[Оптовая цена KRW за 1шт]]</f>
        <v>0</v>
      </c>
      <c r="M323" s="19" t="str">
        <f>IFERROR(Таблица656[[#This Row],[Общее кол-во шт]]*Таблица656[[#This Row],[Оптовая цена USD за 1шт]],"")</f>
        <v/>
      </c>
      <c r="N323" s="49"/>
    </row>
    <row r="324" spans="1:14" ht="22.5" customHeight="1">
      <c r="A324" s="44" t="s">
        <v>30863</v>
      </c>
      <c r="B324" s="14">
        <v>8809711712491</v>
      </c>
      <c r="C324" s="50" t="s">
        <v>30864</v>
      </c>
      <c r="D324" s="46" t="s">
        <v>30865</v>
      </c>
      <c r="E324" s="16">
        <v>20000</v>
      </c>
      <c r="F324" s="15">
        <v>0.31</v>
      </c>
      <c r="G324" s="47">
        <v>40</v>
      </c>
      <c r="H324" s="55">
        <f>Таблица656[[#This Row],[Коэфициент стоимости]]*Таблица656[[#This Row],[Розничная цена KRW]]</f>
        <v>6200</v>
      </c>
      <c r="I324" s="17" t="str">
        <f>IF($H$1="","Введите курс",Таблица656[[#This Row],[Оптовая цена KRW за 1шт]]/$H$1)</f>
        <v>Введите курс</v>
      </c>
      <c r="J324" s="48"/>
      <c r="K324" s="18">
        <f>Таблица656[[#This Row],[Заказ коробок ]]*Таблица656[[#This Row],[Кол-во шт в коробке]]</f>
        <v>0</v>
      </c>
      <c r="L324" s="54">
        <f>Таблица656[[#This Row],[Общее кол-во шт]]*Таблица656[[#This Row],[Оптовая цена KRW за 1шт]]</f>
        <v>0</v>
      </c>
      <c r="M324" s="19" t="str">
        <f>IFERROR(Таблица656[[#This Row],[Общее кол-во шт]]*Таблица656[[#This Row],[Оптовая цена USD за 1шт]],"")</f>
        <v/>
      </c>
      <c r="N324" s="49"/>
    </row>
    <row r="325" spans="1:14" ht="22.5" customHeight="1">
      <c r="A325" s="44" t="s">
        <v>30866</v>
      </c>
      <c r="B325" s="14">
        <v>8809505540712</v>
      </c>
      <c r="C325" s="50" t="s">
        <v>30867</v>
      </c>
      <c r="D325" s="46" t="s">
        <v>30868</v>
      </c>
      <c r="E325" s="16">
        <v>68000</v>
      </c>
      <c r="F325" s="15">
        <v>0.24</v>
      </c>
      <c r="G325" s="47">
        <v>80</v>
      </c>
      <c r="H325" s="55">
        <f>Таблица656[[#This Row],[Коэфициент стоимости]]*Таблица656[[#This Row],[Розничная цена KRW]]</f>
        <v>16320</v>
      </c>
      <c r="I325" s="17" t="str">
        <f>IF($H$1="","Введите курс",Таблица656[[#This Row],[Оптовая цена KRW за 1шт]]/$H$1)</f>
        <v>Введите курс</v>
      </c>
      <c r="J325" s="48"/>
      <c r="K325" s="18">
        <f>Таблица656[[#This Row],[Заказ коробок ]]*Таблица656[[#This Row],[Кол-во шт в коробке]]</f>
        <v>0</v>
      </c>
      <c r="L325" s="54">
        <f>Таблица656[[#This Row],[Общее кол-во шт]]*Таблица656[[#This Row],[Оптовая цена KRW за 1шт]]</f>
        <v>0</v>
      </c>
      <c r="M325" s="19" t="str">
        <f>IFERROR(Таблица656[[#This Row],[Общее кол-во шт]]*Таблица656[[#This Row],[Оптовая цена USD за 1шт]],"")</f>
        <v/>
      </c>
      <c r="N325" s="49"/>
    </row>
    <row r="326" spans="1:14" ht="22.5" customHeight="1">
      <c r="A326" s="44" t="s">
        <v>30869</v>
      </c>
      <c r="B326" s="14">
        <v>8809505540118</v>
      </c>
      <c r="C326" s="50" t="s">
        <v>30870</v>
      </c>
      <c r="D326" s="46" t="s">
        <v>30871</v>
      </c>
      <c r="E326" s="16">
        <v>68000</v>
      </c>
      <c r="F326" s="15">
        <v>0.24</v>
      </c>
      <c r="G326" s="47">
        <v>80</v>
      </c>
      <c r="H326" s="55">
        <f>Таблица656[[#This Row],[Коэфициент стоимости]]*Таблица656[[#This Row],[Розничная цена KRW]]</f>
        <v>16320</v>
      </c>
      <c r="I326" s="17" t="str">
        <f>IF($H$1="","Введите курс",Таблица656[[#This Row],[Оптовая цена KRW за 1шт]]/$H$1)</f>
        <v>Введите курс</v>
      </c>
      <c r="J326" s="48"/>
      <c r="K326" s="18">
        <f>Таблица656[[#This Row],[Заказ коробок ]]*Таблица656[[#This Row],[Кол-во шт в коробке]]</f>
        <v>0</v>
      </c>
      <c r="L326" s="54">
        <f>Таблица656[[#This Row],[Общее кол-во шт]]*Таблица656[[#This Row],[Оптовая цена KRW за 1шт]]</f>
        <v>0</v>
      </c>
      <c r="M326" s="19" t="str">
        <f>IFERROR(Таблица656[[#This Row],[Общее кол-во шт]]*Таблица656[[#This Row],[Оптовая цена USD за 1шт]],"")</f>
        <v/>
      </c>
      <c r="N326" s="49"/>
    </row>
    <row r="327" spans="1:14" ht="22.5" customHeight="1">
      <c r="A327" s="44" t="s">
        <v>30872</v>
      </c>
      <c r="B327" s="14">
        <v>8809505540125</v>
      </c>
      <c r="C327" s="50" t="s">
        <v>30873</v>
      </c>
      <c r="D327" s="46" t="s">
        <v>30874</v>
      </c>
      <c r="E327" s="16">
        <v>68000</v>
      </c>
      <c r="F327" s="15">
        <v>0.24</v>
      </c>
      <c r="G327" s="47">
        <v>80</v>
      </c>
      <c r="H327" s="55">
        <f>Таблица656[[#This Row],[Коэфициент стоимости]]*Таблица656[[#This Row],[Розничная цена KRW]]</f>
        <v>16320</v>
      </c>
      <c r="I327" s="17" t="str">
        <f>IF($H$1="","Введите курс",Таблица656[[#This Row],[Оптовая цена KRW за 1шт]]/$H$1)</f>
        <v>Введите курс</v>
      </c>
      <c r="J327" s="48"/>
      <c r="K327" s="18">
        <f>Таблица656[[#This Row],[Заказ коробок ]]*Таблица656[[#This Row],[Кол-во шт в коробке]]</f>
        <v>0</v>
      </c>
      <c r="L327" s="54">
        <f>Таблица656[[#This Row],[Общее кол-во шт]]*Таблица656[[#This Row],[Оптовая цена KRW за 1шт]]</f>
        <v>0</v>
      </c>
      <c r="M327" s="19" t="str">
        <f>IFERROR(Таблица656[[#This Row],[Общее кол-во шт]]*Таблица656[[#This Row],[Оптовая цена USD за 1шт]],"")</f>
        <v/>
      </c>
      <c r="N327" s="49"/>
    </row>
    <row r="328" spans="1:14" ht="22.5" customHeight="1">
      <c r="A328" s="44" t="s">
        <v>30875</v>
      </c>
      <c r="B328" s="14">
        <v>8809503230264</v>
      </c>
      <c r="C328" s="50" t="s">
        <v>30876</v>
      </c>
      <c r="D328" s="46" t="s">
        <v>30877</v>
      </c>
      <c r="E328" s="16">
        <v>68000</v>
      </c>
      <c r="F328" s="15">
        <v>0.24</v>
      </c>
      <c r="G328" s="47">
        <v>80</v>
      </c>
      <c r="H328" s="55">
        <f>Таблица656[[#This Row],[Коэфициент стоимости]]*Таблица656[[#This Row],[Розничная цена KRW]]</f>
        <v>16320</v>
      </c>
      <c r="I328" s="17" t="str">
        <f>IF($H$1="","Введите курс",Таблица656[[#This Row],[Оптовая цена KRW за 1шт]]/$H$1)</f>
        <v>Введите курс</v>
      </c>
      <c r="J328" s="48"/>
      <c r="K328" s="18">
        <f>Таблица656[[#This Row],[Заказ коробок ]]*Таблица656[[#This Row],[Кол-во шт в коробке]]</f>
        <v>0</v>
      </c>
      <c r="L328" s="54">
        <f>Таблица656[[#This Row],[Общее кол-во шт]]*Таблица656[[#This Row],[Оптовая цена KRW за 1шт]]</f>
        <v>0</v>
      </c>
      <c r="M328" s="19" t="str">
        <f>IFERROR(Таблица656[[#This Row],[Общее кол-во шт]]*Таблица656[[#This Row],[Оптовая цена USD за 1шт]],"")</f>
        <v/>
      </c>
      <c r="N328" s="49"/>
    </row>
    <row r="329" spans="1:14" ht="22.5" customHeight="1">
      <c r="A329" s="44" t="s">
        <v>30878</v>
      </c>
      <c r="B329" s="14">
        <v>8809503230271</v>
      </c>
      <c r="C329" s="50" t="s">
        <v>30879</v>
      </c>
      <c r="D329" s="46" t="s">
        <v>30880</v>
      </c>
      <c r="E329" s="16">
        <v>68000</v>
      </c>
      <c r="F329" s="15">
        <v>0.24</v>
      </c>
      <c r="G329" s="47">
        <v>80</v>
      </c>
      <c r="H329" s="55">
        <f>Таблица656[[#This Row],[Коэфициент стоимости]]*Таблица656[[#This Row],[Розничная цена KRW]]</f>
        <v>16320</v>
      </c>
      <c r="I329" s="17" t="str">
        <f>IF($H$1="","Введите курс",Таблица656[[#This Row],[Оптовая цена KRW за 1шт]]/$H$1)</f>
        <v>Введите курс</v>
      </c>
      <c r="J329" s="48"/>
      <c r="K329" s="18">
        <f>Таблица656[[#This Row],[Заказ коробок ]]*Таблица656[[#This Row],[Кол-во шт в коробке]]</f>
        <v>0</v>
      </c>
      <c r="L329" s="54">
        <f>Таблица656[[#This Row],[Общее кол-во шт]]*Таблица656[[#This Row],[Оптовая цена KRW за 1шт]]</f>
        <v>0</v>
      </c>
      <c r="M329" s="19" t="str">
        <f>IFERROR(Таблица656[[#This Row],[Общее кол-во шт]]*Таблица656[[#This Row],[Оптовая цена USD за 1шт]],"")</f>
        <v/>
      </c>
      <c r="N329" s="49"/>
    </row>
    <row r="330" spans="1:14" ht="22.5" customHeight="1">
      <c r="A330" s="44" t="s">
        <v>30881</v>
      </c>
      <c r="B330" s="14">
        <v>8809503230257</v>
      </c>
      <c r="C330" s="50" t="s">
        <v>30882</v>
      </c>
      <c r="D330" s="46" t="s">
        <v>30883</v>
      </c>
      <c r="E330" s="16">
        <v>78000</v>
      </c>
      <c r="F330" s="15">
        <v>0.31</v>
      </c>
      <c r="G330" s="47">
        <v>80</v>
      </c>
      <c r="H330" s="55">
        <f>Таблица656[[#This Row],[Коэфициент стоимости]]*Таблица656[[#This Row],[Розничная цена KRW]]</f>
        <v>24180</v>
      </c>
      <c r="I330" s="17" t="str">
        <f>IF($H$1="","Введите курс",Таблица656[[#This Row],[Оптовая цена KRW за 1шт]]/$H$1)</f>
        <v>Введите курс</v>
      </c>
      <c r="J330" s="48"/>
      <c r="K330" s="18">
        <f>Таблица656[[#This Row],[Заказ коробок ]]*Таблица656[[#This Row],[Кол-во шт в коробке]]</f>
        <v>0</v>
      </c>
      <c r="L330" s="54">
        <f>Таблица656[[#This Row],[Общее кол-во шт]]*Таблица656[[#This Row],[Оптовая цена KRW за 1шт]]</f>
        <v>0</v>
      </c>
      <c r="M330" s="19" t="str">
        <f>IFERROR(Таблица656[[#This Row],[Общее кол-во шт]]*Таблица656[[#This Row],[Оптовая цена USD за 1шт]],"")</f>
        <v/>
      </c>
      <c r="N330" s="49"/>
    </row>
    <row r="331" spans="1:14" ht="22.5" customHeight="1">
      <c r="A331" s="44" t="s">
        <v>30884</v>
      </c>
      <c r="B331" s="14"/>
      <c r="C331" s="50" t="s">
        <v>30885</v>
      </c>
      <c r="D331" s="46" t="s">
        <v>30886</v>
      </c>
      <c r="E331" s="16">
        <v>78000</v>
      </c>
      <c r="F331" s="15">
        <v>0.31</v>
      </c>
      <c r="G331" s="47">
        <v>80</v>
      </c>
      <c r="H331" s="55">
        <f>Таблица656[[#This Row],[Коэфициент стоимости]]*Таблица656[[#This Row],[Розничная цена KRW]]</f>
        <v>24180</v>
      </c>
      <c r="I331" s="17" t="str">
        <f>IF($H$1="","Введите курс",Таблица656[[#This Row],[Оптовая цена KRW за 1шт]]/$H$1)</f>
        <v>Введите курс</v>
      </c>
      <c r="J331" s="48"/>
      <c r="K331" s="18">
        <f>Таблица656[[#This Row],[Заказ коробок ]]*Таблица656[[#This Row],[Кол-во шт в коробке]]</f>
        <v>0</v>
      </c>
      <c r="L331" s="54">
        <f>Таблица656[[#This Row],[Общее кол-во шт]]*Таблица656[[#This Row],[Оптовая цена KRW за 1шт]]</f>
        <v>0</v>
      </c>
      <c r="M331" s="19" t="str">
        <f>IFERROR(Таблица656[[#This Row],[Общее кол-во шт]]*Таблица656[[#This Row],[Оптовая цена USD за 1шт]],"")</f>
        <v/>
      </c>
      <c r="N331" s="49"/>
    </row>
    <row r="332" spans="1:14" ht="22.5" customHeight="1">
      <c r="A332" s="44" t="s">
        <v>30887</v>
      </c>
      <c r="B332" s="14"/>
      <c r="C332" s="50" t="s">
        <v>30888</v>
      </c>
      <c r="D332" s="46" t="s">
        <v>30889</v>
      </c>
      <c r="E332" s="16">
        <v>78000</v>
      </c>
      <c r="F332" s="15">
        <v>0.31</v>
      </c>
      <c r="G332" s="47">
        <v>80</v>
      </c>
      <c r="H332" s="55">
        <f>Таблица656[[#This Row],[Коэфициент стоимости]]*Таблица656[[#This Row],[Розничная цена KRW]]</f>
        <v>24180</v>
      </c>
      <c r="I332" s="17" t="str">
        <f>IF($H$1="","Введите курс",Таблица656[[#This Row],[Оптовая цена KRW за 1шт]]/$H$1)</f>
        <v>Введите курс</v>
      </c>
      <c r="J332" s="48"/>
      <c r="K332" s="18">
        <f>Таблица656[[#This Row],[Заказ коробок ]]*Таблица656[[#This Row],[Кол-во шт в коробке]]</f>
        <v>0</v>
      </c>
      <c r="L332" s="54">
        <f>Таблица656[[#This Row],[Общее кол-во шт]]*Таблица656[[#This Row],[Оптовая цена KRW за 1шт]]</f>
        <v>0</v>
      </c>
      <c r="M332" s="19" t="str">
        <f>IFERROR(Таблица656[[#This Row],[Общее кол-во шт]]*Таблица656[[#This Row],[Оптовая цена USD за 1шт]],"")</f>
        <v/>
      </c>
      <c r="N332" s="49"/>
    </row>
    <row r="333" spans="1:14" ht="22.5" customHeight="1">
      <c r="A333" s="44" t="s">
        <v>30890</v>
      </c>
      <c r="B333" s="14"/>
      <c r="C333" s="50" t="s">
        <v>30891</v>
      </c>
      <c r="D333" s="46" t="s">
        <v>30892</v>
      </c>
      <c r="E333" s="16">
        <v>78000</v>
      </c>
      <c r="F333" s="15">
        <v>0.31</v>
      </c>
      <c r="G333" s="47">
        <v>80</v>
      </c>
      <c r="H333" s="55">
        <f>Таблица656[[#This Row],[Коэфициент стоимости]]*Таблица656[[#This Row],[Розничная цена KRW]]</f>
        <v>24180</v>
      </c>
      <c r="I333" s="17" t="str">
        <f>IF($H$1="","Введите курс",Таблица656[[#This Row],[Оптовая цена KRW за 1шт]]/$H$1)</f>
        <v>Введите курс</v>
      </c>
      <c r="J333" s="48"/>
      <c r="K333" s="18">
        <f>Таблица656[[#This Row],[Заказ коробок ]]*Таблица656[[#This Row],[Кол-во шт в коробке]]</f>
        <v>0</v>
      </c>
      <c r="L333" s="54">
        <f>Таблица656[[#This Row],[Общее кол-во шт]]*Таблица656[[#This Row],[Оптовая цена KRW за 1шт]]</f>
        <v>0</v>
      </c>
      <c r="M333" s="19" t="str">
        <f>IFERROR(Таблица656[[#This Row],[Общее кол-во шт]]*Таблица656[[#This Row],[Оптовая цена USD за 1шт]],"")</f>
        <v/>
      </c>
      <c r="N333" s="49"/>
    </row>
    <row r="334" spans="1:14" ht="22.5" customHeight="1">
      <c r="A334" s="44" t="s">
        <v>30893</v>
      </c>
      <c r="B334" s="14">
        <v>8809503230240</v>
      </c>
      <c r="C334" s="50" t="s">
        <v>30894</v>
      </c>
      <c r="D334" s="46" t="s">
        <v>30895</v>
      </c>
      <c r="E334" s="16">
        <v>48000</v>
      </c>
      <c r="F334" s="15">
        <v>0.31</v>
      </c>
      <c r="G334" s="47">
        <v>120</v>
      </c>
      <c r="H334" s="55">
        <f>Таблица656[[#This Row],[Коэфициент стоимости]]*Таблица656[[#This Row],[Розничная цена KRW]]</f>
        <v>14880</v>
      </c>
      <c r="I334" s="17" t="str">
        <f>IF($H$1="","Введите курс",Таблица656[[#This Row],[Оптовая цена KRW за 1шт]]/$H$1)</f>
        <v>Введите курс</v>
      </c>
      <c r="J334" s="48"/>
      <c r="K334" s="18">
        <f>Таблица656[[#This Row],[Заказ коробок ]]*Таблица656[[#This Row],[Кол-во шт в коробке]]</f>
        <v>0</v>
      </c>
      <c r="L334" s="54">
        <f>Таблица656[[#This Row],[Общее кол-во шт]]*Таблица656[[#This Row],[Оптовая цена KRW за 1шт]]</f>
        <v>0</v>
      </c>
      <c r="M334" s="19" t="str">
        <f>IFERROR(Таблица656[[#This Row],[Общее кол-во шт]]*Таблица656[[#This Row],[Оптовая цена USD за 1шт]],"")</f>
        <v/>
      </c>
      <c r="N334" s="49"/>
    </row>
    <row r="335" spans="1:14" ht="22.5" customHeight="1">
      <c r="A335" s="44" t="s">
        <v>30896</v>
      </c>
      <c r="B335" s="14">
        <v>8809505540101</v>
      </c>
      <c r="C335" s="50" t="s">
        <v>30897</v>
      </c>
      <c r="D335" s="46" t="s">
        <v>30898</v>
      </c>
      <c r="E335" s="16">
        <v>38000</v>
      </c>
      <c r="F335" s="15">
        <v>0.31</v>
      </c>
      <c r="G335" s="47">
        <v>160</v>
      </c>
      <c r="H335" s="55">
        <f>Таблица656[[#This Row],[Коэфициент стоимости]]*Таблица656[[#This Row],[Розничная цена KRW]]</f>
        <v>11780</v>
      </c>
      <c r="I335" s="17" t="str">
        <f>IF($H$1="","Введите курс",Таблица656[[#This Row],[Оптовая цена KRW за 1шт]]/$H$1)</f>
        <v>Введите курс</v>
      </c>
      <c r="J335" s="48"/>
      <c r="K335" s="18">
        <f>Таблица656[[#This Row],[Заказ коробок ]]*Таблица656[[#This Row],[Кол-во шт в коробке]]</f>
        <v>0</v>
      </c>
      <c r="L335" s="54">
        <f>Таблица656[[#This Row],[Общее кол-во шт]]*Таблица656[[#This Row],[Оптовая цена KRW за 1шт]]</f>
        <v>0</v>
      </c>
      <c r="M335" s="19" t="str">
        <f>IFERROR(Таблица656[[#This Row],[Общее кол-во шт]]*Таблица656[[#This Row],[Оптовая цена USD за 1шт]],"")</f>
        <v/>
      </c>
      <c r="N335" s="49"/>
    </row>
    <row r="336" spans="1:14" ht="22.5" customHeight="1">
      <c r="A336" s="44" t="s">
        <v>30899</v>
      </c>
      <c r="B336" s="14">
        <v>8809505540538</v>
      </c>
      <c r="C336" s="50" t="s">
        <v>30900</v>
      </c>
      <c r="D336" s="46" t="s">
        <v>30901</v>
      </c>
      <c r="E336" s="16">
        <v>44800</v>
      </c>
      <c r="F336" s="15">
        <v>0.31</v>
      </c>
      <c r="G336" s="47">
        <v>80</v>
      </c>
      <c r="H336" s="55">
        <f>Таблица656[[#This Row],[Коэфициент стоимости]]*Таблица656[[#This Row],[Розничная цена KRW]]</f>
        <v>13888</v>
      </c>
      <c r="I336" s="17" t="str">
        <f>IF($H$1="","Введите курс",Таблица656[[#This Row],[Оптовая цена KRW за 1шт]]/$H$1)</f>
        <v>Введите курс</v>
      </c>
      <c r="J336" s="48"/>
      <c r="K336" s="18">
        <f>Таблица656[[#This Row],[Заказ коробок ]]*Таблица656[[#This Row],[Кол-во шт в коробке]]</f>
        <v>0</v>
      </c>
      <c r="L336" s="54">
        <f>Таблица656[[#This Row],[Общее кол-во шт]]*Таблица656[[#This Row],[Оптовая цена KRW за 1шт]]</f>
        <v>0</v>
      </c>
      <c r="M336" s="19" t="str">
        <f>IFERROR(Таблица656[[#This Row],[Общее кол-во шт]]*Таблица656[[#This Row],[Оптовая цена USD за 1шт]],"")</f>
        <v/>
      </c>
      <c r="N336" s="49"/>
    </row>
    <row r="337" spans="1:14" ht="22.5" customHeight="1">
      <c r="A337" s="44" t="s">
        <v>30902</v>
      </c>
      <c r="B337" s="14">
        <v>8809505540699</v>
      </c>
      <c r="C337" s="50" t="s">
        <v>30903</v>
      </c>
      <c r="D337" s="46" t="s">
        <v>30904</v>
      </c>
      <c r="E337" s="16">
        <v>19800</v>
      </c>
      <c r="F337" s="15">
        <v>0.31</v>
      </c>
      <c r="G337" s="47">
        <v>160</v>
      </c>
      <c r="H337" s="55">
        <f>Таблица656[[#This Row],[Коэфициент стоимости]]*Таблица656[[#This Row],[Розничная цена KRW]]</f>
        <v>6138</v>
      </c>
      <c r="I337" s="17" t="str">
        <f>IF($H$1="","Введите курс",Таблица656[[#This Row],[Оптовая цена KRW за 1шт]]/$H$1)</f>
        <v>Введите курс</v>
      </c>
      <c r="J337" s="48"/>
      <c r="K337" s="18">
        <f>Таблица656[[#This Row],[Заказ коробок ]]*Таблица656[[#This Row],[Кол-во шт в коробке]]</f>
        <v>0</v>
      </c>
      <c r="L337" s="54">
        <f>Таблица656[[#This Row],[Общее кол-во шт]]*Таблица656[[#This Row],[Оптовая цена KRW за 1шт]]</f>
        <v>0</v>
      </c>
      <c r="M337" s="19" t="str">
        <f>IFERROR(Таблица656[[#This Row],[Общее кол-во шт]]*Таблица656[[#This Row],[Оптовая цена USD за 1шт]],"")</f>
        <v/>
      </c>
      <c r="N337" s="49"/>
    </row>
    <row r="338" spans="1:14" ht="22.5" customHeight="1">
      <c r="A338" s="44" t="s">
        <v>30905</v>
      </c>
      <c r="B338" s="14">
        <v>8809505548732</v>
      </c>
      <c r="C338" s="50" t="s">
        <v>30906</v>
      </c>
      <c r="D338" s="46" t="s">
        <v>30907</v>
      </c>
      <c r="E338" s="16">
        <v>19800</v>
      </c>
      <c r="F338" s="15">
        <v>0.31</v>
      </c>
      <c r="G338" s="47">
        <v>300</v>
      </c>
      <c r="H338" s="55">
        <f>Таблица656[[#This Row],[Коэфициент стоимости]]*Таблица656[[#This Row],[Розничная цена KRW]]</f>
        <v>6138</v>
      </c>
      <c r="I338" s="17" t="str">
        <f>IF($H$1="","Введите курс",Таблица656[[#This Row],[Оптовая цена KRW за 1шт]]/$H$1)</f>
        <v>Введите курс</v>
      </c>
      <c r="J338" s="48"/>
      <c r="K338" s="18">
        <f>Таблица656[[#This Row],[Заказ коробок ]]*Таблица656[[#This Row],[Кол-во шт в коробке]]</f>
        <v>0</v>
      </c>
      <c r="L338" s="54">
        <f>Таблица656[[#This Row],[Общее кол-во шт]]*Таблица656[[#This Row],[Оптовая цена KRW за 1шт]]</f>
        <v>0</v>
      </c>
      <c r="M338" s="19" t="str">
        <f>IFERROR(Таблица656[[#This Row],[Общее кол-во шт]]*Таблица656[[#This Row],[Оптовая цена USD за 1шт]],"")</f>
        <v/>
      </c>
      <c r="N338" s="49"/>
    </row>
    <row r="339" spans="1:14" s="75" customFormat="1" ht="22.5" customHeight="1">
      <c r="A339" s="44" t="s">
        <v>30908</v>
      </c>
      <c r="B339" s="63">
        <v>8809711713474</v>
      </c>
      <c r="C339" s="50" t="s">
        <v>30909</v>
      </c>
      <c r="D339" s="65" t="s">
        <v>30910</v>
      </c>
      <c r="E339" s="66">
        <v>28000</v>
      </c>
      <c r="F339" s="67">
        <v>0.218</v>
      </c>
      <c r="G339" s="68"/>
      <c r="H339" s="69">
        <f>Таблица656[[#This Row],[Коэфициент стоимости]]*Таблица656[[#This Row],[Розничная цена KRW]]</f>
        <v>6104</v>
      </c>
      <c r="I339" s="70" t="str">
        <f>IF($H$1="","Введите курс",Таблица656[[#This Row],[Оптовая цена KRW за 1шт]]/$H$1)</f>
        <v>Введите курс</v>
      </c>
      <c r="J339" s="71"/>
      <c r="K339" s="72">
        <f>Таблица656[[#This Row],[Заказ коробок ]]*Таблица656[[#This Row],[Кол-во шт в коробке]]</f>
        <v>0</v>
      </c>
      <c r="L339" s="73">
        <f>Таблица656[[#This Row],[Общее кол-во шт]]*Таблица656[[#This Row],[Оптовая цена KRW за 1шт]]</f>
        <v>0</v>
      </c>
      <c r="M339" s="74" t="str">
        <f>IFERROR(Таблица656[[#This Row],[Общее кол-во шт]]*Таблица656[[#This Row],[Оптовая цена USD за 1шт]],"")</f>
        <v/>
      </c>
      <c r="N339" s="252" t="s">
        <v>19258</v>
      </c>
    </row>
    <row r="340" spans="1:14" ht="22.5" customHeight="1">
      <c r="A340" s="44" t="s">
        <v>30911</v>
      </c>
      <c r="B340" s="14">
        <v>8809505542235</v>
      </c>
      <c r="C340" s="50" t="s">
        <v>30912</v>
      </c>
      <c r="D340" s="46" t="s">
        <v>30913</v>
      </c>
      <c r="E340" s="16">
        <v>58000</v>
      </c>
      <c r="F340" s="15">
        <v>0.31</v>
      </c>
      <c r="G340" s="47">
        <v>60</v>
      </c>
      <c r="H340" s="55">
        <f>Таблица656[[#This Row],[Коэфициент стоимости]]*Таблица656[[#This Row],[Розничная цена KRW]]</f>
        <v>17980</v>
      </c>
      <c r="I340" s="17" t="str">
        <f>IF($H$1="","Введите курс",Таблица656[[#This Row],[Оптовая цена KRW за 1шт]]/$H$1)</f>
        <v>Введите курс</v>
      </c>
      <c r="J340" s="48"/>
      <c r="K340" s="18">
        <f>Таблица656[[#This Row],[Заказ коробок ]]*Таблица656[[#This Row],[Кол-во шт в коробке]]</f>
        <v>0</v>
      </c>
      <c r="L340" s="54">
        <f>Таблица656[[#This Row],[Общее кол-во шт]]*Таблица656[[#This Row],[Оптовая цена KRW за 1шт]]</f>
        <v>0</v>
      </c>
      <c r="M340" s="19" t="str">
        <f>IFERROR(Таблица656[[#This Row],[Общее кол-во шт]]*Таблица656[[#This Row],[Оптовая цена USD за 1шт]],"")</f>
        <v/>
      </c>
      <c r="N340" s="49"/>
    </row>
    <row r="341" spans="1:14" ht="22.5" customHeight="1">
      <c r="A341" s="44" t="s">
        <v>30914</v>
      </c>
      <c r="B341" s="14">
        <v>8809505542242</v>
      </c>
      <c r="C341" s="50" t="s">
        <v>30915</v>
      </c>
      <c r="D341" s="46" t="s">
        <v>30916</v>
      </c>
      <c r="E341" s="16">
        <v>68000</v>
      </c>
      <c r="F341" s="15">
        <v>0.31</v>
      </c>
      <c r="G341" s="47">
        <v>180</v>
      </c>
      <c r="H341" s="55">
        <f>Таблица656[[#This Row],[Коэфициент стоимости]]*Таблица656[[#This Row],[Розничная цена KRW]]</f>
        <v>21080</v>
      </c>
      <c r="I341" s="17" t="str">
        <f>IF($H$1="","Введите курс",Таблица656[[#This Row],[Оптовая цена KRW за 1шт]]/$H$1)</f>
        <v>Введите курс</v>
      </c>
      <c r="J341" s="48"/>
      <c r="K341" s="18">
        <f>Таблица656[[#This Row],[Заказ коробок ]]*Таблица656[[#This Row],[Кол-во шт в коробке]]</f>
        <v>0</v>
      </c>
      <c r="L341" s="54">
        <f>Таблица656[[#This Row],[Общее кол-во шт]]*Таблица656[[#This Row],[Оптовая цена KRW за 1шт]]</f>
        <v>0</v>
      </c>
      <c r="M341" s="19" t="str">
        <f>IFERROR(Таблица656[[#This Row],[Общее кол-во шт]]*Таблица656[[#This Row],[Оптовая цена USD за 1шт]],"")</f>
        <v/>
      </c>
      <c r="N341" s="49"/>
    </row>
    <row r="342" spans="1:14" ht="22.5" customHeight="1">
      <c r="A342" s="44" t="s">
        <v>30917</v>
      </c>
      <c r="B342" s="14">
        <v>8809505542259</v>
      </c>
      <c r="C342" s="50" t="s">
        <v>30918</v>
      </c>
      <c r="D342" s="46" t="s">
        <v>30919</v>
      </c>
      <c r="E342" s="16">
        <v>29800</v>
      </c>
      <c r="F342" s="15">
        <v>0.31</v>
      </c>
      <c r="G342" s="47">
        <v>360</v>
      </c>
      <c r="H342" s="55">
        <f>Таблица656[[#This Row],[Коэфициент стоимости]]*Таблица656[[#This Row],[Розничная цена KRW]]</f>
        <v>9238</v>
      </c>
      <c r="I342" s="17" t="str">
        <f>IF($H$1="","Введите курс",Таблица656[[#This Row],[Оптовая цена KRW за 1шт]]/$H$1)</f>
        <v>Введите курс</v>
      </c>
      <c r="J342" s="48"/>
      <c r="K342" s="18">
        <f>Таблица656[[#This Row],[Заказ коробок ]]*Таблица656[[#This Row],[Кол-во шт в коробке]]</f>
        <v>0</v>
      </c>
      <c r="L342" s="54">
        <f>Таблица656[[#This Row],[Общее кол-во шт]]*Таблица656[[#This Row],[Оптовая цена KRW за 1шт]]</f>
        <v>0</v>
      </c>
      <c r="M342" s="19" t="str">
        <f>IFERROR(Таблица656[[#This Row],[Общее кол-во шт]]*Таблица656[[#This Row],[Оптовая цена USD за 1шт]],"")</f>
        <v/>
      </c>
      <c r="N342" s="49"/>
    </row>
    <row r="343" spans="1:14" ht="22.5" customHeight="1">
      <c r="A343" s="44" t="s">
        <v>30920</v>
      </c>
      <c r="B343" s="14">
        <v>8809505542266</v>
      </c>
      <c r="C343" s="50" t="s">
        <v>30921</v>
      </c>
      <c r="D343" s="46" t="s">
        <v>30922</v>
      </c>
      <c r="E343" s="16">
        <v>19800</v>
      </c>
      <c r="F343" s="15">
        <v>0.31</v>
      </c>
      <c r="G343" s="47">
        <v>320</v>
      </c>
      <c r="H343" s="55">
        <f>Таблица656[[#This Row],[Коэфициент стоимости]]*Таблица656[[#This Row],[Розничная цена KRW]]</f>
        <v>6138</v>
      </c>
      <c r="I343" s="17" t="str">
        <f>IF($H$1="","Введите курс",Таблица656[[#This Row],[Оптовая цена KRW за 1шт]]/$H$1)</f>
        <v>Введите курс</v>
      </c>
      <c r="J343" s="48"/>
      <c r="K343" s="18">
        <f>Таблица656[[#This Row],[Заказ коробок ]]*Таблица656[[#This Row],[Кол-во шт в коробке]]</f>
        <v>0</v>
      </c>
      <c r="L343" s="54">
        <f>Таблица656[[#This Row],[Общее кол-во шт]]*Таблица656[[#This Row],[Оптовая цена KRW за 1шт]]</f>
        <v>0</v>
      </c>
      <c r="M343" s="19" t="str">
        <f>IFERROR(Таблица656[[#This Row],[Общее кол-во шт]]*Таблица656[[#This Row],[Оптовая цена USD за 1шт]],"")</f>
        <v/>
      </c>
      <c r="N343" s="49"/>
    </row>
    <row r="344" spans="1:14" ht="22.5" customHeight="1">
      <c r="A344" s="44" t="s">
        <v>30923</v>
      </c>
      <c r="B344" s="14">
        <v>8809505541573</v>
      </c>
      <c r="C344" s="50" t="s">
        <v>30924</v>
      </c>
      <c r="D344" s="46" t="s">
        <v>30925</v>
      </c>
      <c r="E344" s="16">
        <v>58000</v>
      </c>
      <c r="F344" s="15">
        <v>0.31</v>
      </c>
      <c r="G344" s="47">
        <v>80</v>
      </c>
      <c r="H344" s="55">
        <f>Таблица656[[#This Row],[Коэфициент стоимости]]*Таблица656[[#This Row],[Розничная цена KRW]]</f>
        <v>17980</v>
      </c>
      <c r="I344" s="17" t="str">
        <f>IF($H$1="","Введите курс",Таблица656[[#This Row],[Оптовая цена KRW за 1шт]]/$H$1)</f>
        <v>Введите курс</v>
      </c>
      <c r="J344" s="48"/>
      <c r="K344" s="18">
        <f>Таблица656[[#This Row],[Заказ коробок ]]*Таблица656[[#This Row],[Кол-во шт в коробке]]</f>
        <v>0</v>
      </c>
      <c r="L344" s="54">
        <f>Таблица656[[#This Row],[Общее кол-во шт]]*Таблица656[[#This Row],[Оптовая цена KRW за 1шт]]</f>
        <v>0</v>
      </c>
      <c r="M344" s="19" t="str">
        <f>IFERROR(Таблица656[[#This Row],[Общее кол-во шт]]*Таблица656[[#This Row],[Оптовая цена USD за 1шт]],"")</f>
        <v/>
      </c>
      <c r="N344" s="49"/>
    </row>
    <row r="345" spans="1:14" ht="22.5" customHeight="1">
      <c r="A345" s="44" t="s">
        <v>30926</v>
      </c>
      <c r="B345" s="14">
        <v>8809505541580</v>
      </c>
      <c r="C345" s="50" t="s">
        <v>30927</v>
      </c>
      <c r="D345" s="46" t="s">
        <v>30928</v>
      </c>
      <c r="E345" s="16">
        <v>68000</v>
      </c>
      <c r="F345" s="15">
        <v>0.31</v>
      </c>
      <c r="G345" s="47">
        <v>80</v>
      </c>
      <c r="H345" s="55">
        <f>Таблица656[[#This Row],[Коэфициент стоимости]]*Таблица656[[#This Row],[Розничная цена KRW]]</f>
        <v>21080</v>
      </c>
      <c r="I345" s="17" t="str">
        <f>IF($H$1="","Введите курс",Таблица656[[#This Row],[Оптовая цена KRW за 1шт]]/$H$1)</f>
        <v>Введите курс</v>
      </c>
      <c r="J345" s="48"/>
      <c r="K345" s="18">
        <f>Таблица656[[#This Row],[Заказ коробок ]]*Таблица656[[#This Row],[Кол-во шт в коробке]]</f>
        <v>0</v>
      </c>
      <c r="L345" s="54">
        <f>Таблица656[[#This Row],[Общее кол-во шт]]*Таблица656[[#This Row],[Оптовая цена KRW за 1шт]]</f>
        <v>0</v>
      </c>
      <c r="M345" s="19" t="str">
        <f>IFERROR(Таблица656[[#This Row],[Общее кол-во шт]]*Таблица656[[#This Row],[Оптовая цена USD за 1шт]],"")</f>
        <v/>
      </c>
      <c r="N345" s="49"/>
    </row>
    <row r="346" spans="1:14" ht="22.5" customHeight="1">
      <c r="A346" s="44" t="s">
        <v>30929</v>
      </c>
      <c r="B346" s="14">
        <v>8809505541597</v>
      </c>
      <c r="C346" s="50" t="s">
        <v>30930</v>
      </c>
      <c r="D346" s="46" t="s">
        <v>30931</v>
      </c>
      <c r="E346" s="16">
        <v>68000</v>
      </c>
      <c r="F346" s="15">
        <v>0.31</v>
      </c>
      <c r="G346" s="47">
        <v>80</v>
      </c>
      <c r="H346" s="55">
        <f>Таблица656[[#This Row],[Коэфициент стоимости]]*Таблица656[[#This Row],[Розничная цена KRW]]</f>
        <v>21080</v>
      </c>
      <c r="I346" s="17" t="str">
        <f>IF($H$1="","Введите курс",Таблица656[[#This Row],[Оптовая цена KRW за 1шт]]/$H$1)</f>
        <v>Введите курс</v>
      </c>
      <c r="J346" s="48"/>
      <c r="K346" s="18">
        <f>Таблица656[[#This Row],[Заказ коробок ]]*Таблица656[[#This Row],[Кол-во шт в коробке]]</f>
        <v>0</v>
      </c>
      <c r="L346" s="54">
        <f>Таблица656[[#This Row],[Общее кол-во шт]]*Таблица656[[#This Row],[Оптовая цена KRW за 1шт]]</f>
        <v>0</v>
      </c>
      <c r="M346" s="19" t="str">
        <f>IFERROR(Таблица656[[#This Row],[Общее кол-во шт]]*Таблица656[[#This Row],[Оптовая цена USD за 1шт]],"")</f>
        <v/>
      </c>
      <c r="N346" s="49"/>
    </row>
    <row r="347" spans="1:14" ht="22.5" customHeight="1">
      <c r="A347" s="44" t="s">
        <v>30932</v>
      </c>
      <c r="B347" s="14">
        <v>8809505541603</v>
      </c>
      <c r="C347" s="50" t="s">
        <v>30933</v>
      </c>
      <c r="D347" s="46" t="s">
        <v>30934</v>
      </c>
      <c r="E347" s="16">
        <v>78000</v>
      </c>
      <c r="F347" s="15">
        <v>0.31</v>
      </c>
      <c r="G347" s="47">
        <v>80</v>
      </c>
      <c r="H347" s="55">
        <f>Таблица656[[#This Row],[Коэфициент стоимости]]*Таблица656[[#This Row],[Розничная цена KRW]]</f>
        <v>24180</v>
      </c>
      <c r="I347" s="17" t="str">
        <f>IF($H$1="","Введите курс",Таблица656[[#This Row],[Оптовая цена KRW за 1шт]]/$H$1)</f>
        <v>Введите курс</v>
      </c>
      <c r="J347" s="48"/>
      <c r="K347" s="18">
        <f>Таблица656[[#This Row],[Заказ коробок ]]*Таблица656[[#This Row],[Кол-во шт в коробке]]</f>
        <v>0</v>
      </c>
      <c r="L347" s="54">
        <f>Таблица656[[#This Row],[Общее кол-во шт]]*Таблица656[[#This Row],[Оптовая цена KRW за 1шт]]</f>
        <v>0</v>
      </c>
      <c r="M347" s="19" t="str">
        <f>IFERROR(Таблица656[[#This Row],[Общее кол-во шт]]*Таблица656[[#This Row],[Оптовая цена USD за 1шт]],"")</f>
        <v/>
      </c>
      <c r="N347" s="49"/>
    </row>
    <row r="348" spans="1:14" ht="22.5" customHeight="1">
      <c r="A348" s="44" t="s">
        <v>30935</v>
      </c>
      <c r="B348" s="14">
        <v>8809505542037</v>
      </c>
      <c r="C348" s="50" t="s">
        <v>30936</v>
      </c>
      <c r="D348" s="46" t="s">
        <v>30937</v>
      </c>
      <c r="E348" s="16">
        <v>39800</v>
      </c>
      <c r="F348" s="15">
        <v>0.31</v>
      </c>
      <c r="G348" s="47">
        <v>40</v>
      </c>
      <c r="H348" s="55">
        <f>Таблица656[[#This Row],[Коэфициент стоимости]]*Таблица656[[#This Row],[Розничная цена KRW]]</f>
        <v>12338</v>
      </c>
      <c r="I348" s="17" t="str">
        <f>IF($H$1="","Введите курс",Таблица656[[#This Row],[Оптовая цена KRW за 1шт]]/$H$1)</f>
        <v>Введите курс</v>
      </c>
      <c r="J348" s="48"/>
      <c r="K348" s="18">
        <f>Таблица656[[#This Row],[Заказ коробок ]]*Таблица656[[#This Row],[Кол-во шт в коробке]]</f>
        <v>0</v>
      </c>
      <c r="L348" s="54">
        <f>Таблица656[[#This Row],[Общее кол-во шт]]*Таблица656[[#This Row],[Оптовая цена KRW за 1шт]]</f>
        <v>0</v>
      </c>
      <c r="M348" s="19" t="str">
        <f>IFERROR(Таблица656[[#This Row],[Общее кол-во шт]]*Таблица656[[#This Row],[Оптовая цена USD за 1шт]],"")</f>
        <v/>
      </c>
      <c r="N348" s="49"/>
    </row>
    <row r="349" spans="1:14" ht="22.5" customHeight="1">
      <c r="A349" s="44" t="s">
        <v>30938</v>
      </c>
      <c r="B349" s="14">
        <v>8809505542020</v>
      </c>
      <c r="C349" s="50" t="s">
        <v>30939</v>
      </c>
      <c r="D349" s="46" t="s">
        <v>30940</v>
      </c>
      <c r="E349" s="16">
        <v>39800</v>
      </c>
      <c r="F349" s="15">
        <v>0.31</v>
      </c>
      <c r="G349" s="47">
        <v>40</v>
      </c>
      <c r="H349" s="55">
        <f>Таблица656[[#This Row],[Коэфициент стоимости]]*Таблица656[[#This Row],[Розничная цена KRW]]</f>
        <v>12338</v>
      </c>
      <c r="I349" s="17" t="str">
        <f>IF($H$1="","Введите курс",Таблица656[[#This Row],[Оптовая цена KRW за 1шт]]/$H$1)</f>
        <v>Введите курс</v>
      </c>
      <c r="J349" s="48"/>
      <c r="K349" s="18">
        <f>Таблица656[[#This Row],[Заказ коробок ]]*Таблица656[[#This Row],[Кол-во шт в коробке]]</f>
        <v>0</v>
      </c>
      <c r="L349" s="54">
        <f>Таблица656[[#This Row],[Общее кол-во шт]]*Таблица656[[#This Row],[Оптовая цена KRW за 1шт]]</f>
        <v>0</v>
      </c>
      <c r="M349" s="19" t="str">
        <f>IFERROR(Таблица656[[#This Row],[Общее кол-во шт]]*Таблица656[[#This Row],[Оптовая цена USD за 1шт]],"")</f>
        <v/>
      </c>
      <c r="N349" s="49"/>
    </row>
    <row r="350" spans="1:14" ht="22.5" customHeight="1">
      <c r="A350" s="44" t="s">
        <v>30941</v>
      </c>
      <c r="B350" s="14">
        <v>880950554275</v>
      </c>
      <c r="C350" s="50" t="s">
        <v>30942</v>
      </c>
      <c r="D350" s="46" t="s">
        <v>30943</v>
      </c>
      <c r="E350" s="16">
        <v>39800</v>
      </c>
      <c r="F350" s="15">
        <v>0.31</v>
      </c>
      <c r="G350" s="47">
        <v>40</v>
      </c>
      <c r="H350" s="55">
        <f>Таблица656[[#This Row],[Коэфициент стоимости]]*Таблица656[[#This Row],[Розничная цена KRW]]</f>
        <v>12338</v>
      </c>
      <c r="I350" s="17" t="str">
        <f>IF($H$1="","Введите курс",Таблица656[[#This Row],[Оптовая цена KRW за 1шт]]/$H$1)</f>
        <v>Введите курс</v>
      </c>
      <c r="J350" s="48"/>
      <c r="K350" s="18">
        <f>Таблица656[[#This Row],[Заказ коробок ]]*Таблица656[[#This Row],[Кол-во шт в коробке]]</f>
        <v>0</v>
      </c>
      <c r="L350" s="54">
        <f>Таблица656[[#This Row],[Общее кол-во шт]]*Таблица656[[#This Row],[Оптовая цена KRW за 1шт]]</f>
        <v>0</v>
      </c>
      <c r="M350" s="19" t="str">
        <f>IFERROR(Таблица656[[#This Row],[Общее кол-во шт]]*Таблица656[[#This Row],[Оптовая цена USD за 1шт]],"")</f>
        <v/>
      </c>
      <c r="N350" s="49"/>
    </row>
    <row r="351" spans="1:14" ht="22.5" customHeight="1">
      <c r="A351" s="44" t="s">
        <v>30944</v>
      </c>
      <c r="B351" s="14">
        <v>8809505542068</v>
      </c>
      <c r="C351" s="50" t="s">
        <v>30945</v>
      </c>
      <c r="D351" s="46" t="s">
        <v>30946</v>
      </c>
      <c r="E351" s="16">
        <v>39800</v>
      </c>
      <c r="F351" s="15">
        <v>0.31</v>
      </c>
      <c r="G351" s="47">
        <v>40</v>
      </c>
      <c r="H351" s="55">
        <f>Таблица656[[#This Row],[Коэфициент стоимости]]*Таблица656[[#This Row],[Розничная цена KRW]]</f>
        <v>12338</v>
      </c>
      <c r="I351" s="17" t="str">
        <f>IF($H$1="","Введите курс",Таблица656[[#This Row],[Оптовая цена KRW за 1шт]]/$H$1)</f>
        <v>Введите курс</v>
      </c>
      <c r="J351" s="48"/>
      <c r="K351" s="18">
        <f>Таблица656[[#This Row],[Заказ коробок ]]*Таблица656[[#This Row],[Кол-во шт в коробке]]</f>
        <v>0</v>
      </c>
      <c r="L351" s="54">
        <f>Таблица656[[#This Row],[Общее кол-во шт]]*Таблица656[[#This Row],[Оптовая цена KRW за 1шт]]</f>
        <v>0</v>
      </c>
      <c r="M351" s="19" t="str">
        <f>IFERROR(Таблица656[[#This Row],[Общее кол-во шт]]*Таблица656[[#This Row],[Оптовая цена USD за 1шт]],"")</f>
        <v/>
      </c>
      <c r="N351" s="49"/>
    </row>
    <row r="352" spans="1:14" ht="22.5" customHeight="1">
      <c r="A352" s="44" t="s">
        <v>30947</v>
      </c>
      <c r="B352" s="14">
        <v>8809505542051</v>
      </c>
      <c r="C352" s="50" t="s">
        <v>30948</v>
      </c>
      <c r="D352" s="46" t="s">
        <v>30949</v>
      </c>
      <c r="E352" s="16">
        <v>39800</v>
      </c>
      <c r="F352" s="15">
        <v>0.31</v>
      </c>
      <c r="G352" s="47">
        <v>20</v>
      </c>
      <c r="H352" s="55">
        <f>Таблица656[[#This Row],[Коэфициент стоимости]]*Таблица656[[#This Row],[Розничная цена KRW]]</f>
        <v>12338</v>
      </c>
      <c r="I352" s="17" t="str">
        <f>IF($H$1="","Введите курс",Таблица656[[#This Row],[Оптовая цена KRW за 1шт]]/$H$1)</f>
        <v>Введите курс</v>
      </c>
      <c r="J352" s="48"/>
      <c r="K352" s="18">
        <f>Таблица656[[#This Row],[Заказ коробок ]]*Таблица656[[#This Row],[Кол-во шт в коробке]]</f>
        <v>0</v>
      </c>
      <c r="L352" s="54">
        <f>Таблица656[[#This Row],[Общее кол-во шт]]*Таблица656[[#This Row],[Оптовая цена KRW за 1шт]]</f>
        <v>0</v>
      </c>
      <c r="M352" s="19" t="str">
        <f>IFERROR(Таблица656[[#This Row],[Общее кол-во шт]]*Таблица656[[#This Row],[Оптовая цена USD за 1шт]],"")</f>
        <v/>
      </c>
      <c r="N352" s="49"/>
    </row>
    <row r="353" spans="1:14" ht="22.5" customHeight="1">
      <c r="A353" s="44" t="s">
        <v>30950</v>
      </c>
      <c r="B353" s="14">
        <v>8809505542044</v>
      </c>
      <c r="C353" s="50" t="s">
        <v>30951</v>
      </c>
      <c r="D353" s="46" t="s">
        <v>30952</v>
      </c>
      <c r="E353" s="16">
        <v>39800</v>
      </c>
      <c r="F353" s="15">
        <v>0.31</v>
      </c>
      <c r="G353" s="47">
        <v>20</v>
      </c>
      <c r="H353" s="55">
        <f>Таблица656[[#This Row],[Коэфициент стоимости]]*Таблица656[[#This Row],[Розничная цена KRW]]</f>
        <v>12338</v>
      </c>
      <c r="I353" s="17" t="str">
        <f>IF($H$1="","Введите курс",Таблица656[[#This Row],[Оптовая цена KRW за 1шт]]/$H$1)</f>
        <v>Введите курс</v>
      </c>
      <c r="J353" s="48"/>
      <c r="K353" s="18">
        <f>Таблица656[[#This Row],[Заказ коробок ]]*Таблица656[[#This Row],[Кол-во шт в коробке]]</f>
        <v>0</v>
      </c>
      <c r="L353" s="54">
        <f>Таблица656[[#This Row],[Общее кол-во шт]]*Таблица656[[#This Row],[Оптовая цена KRW за 1шт]]</f>
        <v>0</v>
      </c>
      <c r="M353" s="19" t="str">
        <f>IFERROR(Таблица656[[#This Row],[Общее кол-во шт]]*Таблица656[[#This Row],[Оптовая цена USD за 1шт]],"")</f>
        <v/>
      </c>
      <c r="N353" s="49"/>
    </row>
    <row r="354" spans="1:14" ht="22.5" customHeight="1">
      <c r="A354" s="44" t="s">
        <v>30953</v>
      </c>
      <c r="B354" s="14">
        <v>8809505542099</v>
      </c>
      <c r="C354" s="50" t="s">
        <v>30954</v>
      </c>
      <c r="D354" s="46" t="s">
        <v>30955</v>
      </c>
      <c r="E354" s="16">
        <v>49800</v>
      </c>
      <c r="F354" s="15">
        <v>0.31</v>
      </c>
      <c r="G354" s="47">
        <v>40</v>
      </c>
      <c r="H354" s="55">
        <f>Таблица656[[#This Row],[Коэфициент стоимости]]*Таблица656[[#This Row],[Розничная цена KRW]]</f>
        <v>15438</v>
      </c>
      <c r="I354" s="17" t="str">
        <f>IF($H$1="","Введите курс",Таблица656[[#This Row],[Оптовая цена KRW за 1шт]]/$H$1)</f>
        <v>Введите курс</v>
      </c>
      <c r="J354" s="48"/>
      <c r="K354" s="18">
        <f>Таблица656[[#This Row],[Заказ коробок ]]*Таблица656[[#This Row],[Кол-во шт в коробке]]</f>
        <v>0</v>
      </c>
      <c r="L354" s="54">
        <f>Таблица656[[#This Row],[Общее кол-во шт]]*Таблица656[[#This Row],[Оптовая цена KRW за 1шт]]</f>
        <v>0</v>
      </c>
      <c r="M354" s="19" t="str">
        <f>IFERROR(Таблица656[[#This Row],[Общее кол-во шт]]*Таблица656[[#This Row],[Оптовая цена USD за 1шт]],"")</f>
        <v/>
      </c>
      <c r="N354" s="49"/>
    </row>
    <row r="355" spans="1:14" ht="22.5" customHeight="1">
      <c r="A355" s="44" t="s">
        <v>30956</v>
      </c>
      <c r="B355" s="14">
        <v>8809505545946</v>
      </c>
      <c r="C355" s="50" t="s">
        <v>30957</v>
      </c>
      <c r="D355" s="46" t="s">
        <v>30958</v>
      </c>
      <c r="E355" s="16">
        <v>48000</v>
      </c>
      <c r="F355" s="15">
        <v>0.31</v>
      </c>
      <c r="G355" s="47">
        <v>32</v>
      </c>
      <c r="H355" s="55">
        <f>Таблица656[[#This Row],[Коэфициент стоимости]]*Таблица656[[#This Row],[Розничная цена KRW]]</f>
        <v>14880</v>
      </c>
      <c r="I355" s="17" t="str">
        <f>IF($H$1="","Введите курс",Таблица656[[#This Row],[Оптовая цена KRW за 1шт]]/$H$1)</f>
        <v>Введите курс</v>
      </c>
      <c r="J355" s="48"/>
      <c r="K355" s="18">
        <f>Таблица656[[#This Row],[Заказ коробок ]]*Таблица656[[#This Row],[Кол-во шт в коробке]]</f>
        <v>0</v>
      </c>
      <c r="L355" s="54">
        <f>Таблица656[[#This Row],[Общее кол-во шт]]*Таблица656[[#This Row],[Оптовая цена KRW за 1шт]]</f>
        <v>0</v>
      </c>
      <c r="M355" s="19" t="str">
        <f>IFERROR(Таблица656[[#This Row],[Общее кол-во шт]]*Таблица656[[#This Row],[Оптовая цена USD за 1шт]],"")</f>
        <v/>
      </c>
      <c r="N355" s="49"/>
    </row>
    <row r="356" spans="1:14" ht="22.5" customHeight="1">
      <c r="A356" s="44" t="s">
        <v>30959</v>
      </c>
      <c r="B356" s="14">
        <v>8809505545953</v>
      </c>
      <c r="C356" s="50" t="s">
        <v>30960</v>
      </c>
      <c r="D356" s="46" t="s">
        <v>30961</v>
      </c>
      <c r="E356" s="16">
        <v>58000</v>
      </c>
      <c r="F356" s="15">
        <v>0.31</v>
      </c>
      <c r="G356" s="47">
        <v>32</v>
      </c>
      <c r="H356" s="55">
        <f>Таблица656[[#This Row],[Коэфициент стоимости]]*Таблица656[[#This Row],[Розничная цена KRW]]</f>
        <v>17980</v>
      </c>
      <c r="I356" s="17" t="str">
        <f>IF($H$1="","Введите курс",Таблица656[[#This Row],[Оптовая цена KRW за 1шт]]/$H$1)</f>
        <v>Введите курс</v>
      </c>
      <c r="J356" s="48"/>
      <c r="K356" s="18">
        <f>Таблица656[[#This Row],[Заказ коробок ]]*Таблица656[[#This Row],[Кол-во шт в коробке]]</f>
        <v>0</v>
      </c>
      <c r="L356" s="54">
        <f>Таблица656[[#This Row],[Общее кол-во шт]]*Таблица656[[#This Row],[Оптовая цена KRW за 1шт]]</f>
        <v>0</v>
      </c>
      <c r="M356" s="19" t="str">
        <f>IFERROR(Таблица656[[#This Row],[Общее кол-во шт]]*Таблица656[[#This Row],[Оптовая цена USD за 1шт]],"")</f>
        <v/>
      </c>
      <c r="N356" s="49"/>
    </row>
    <row r="357" spans="1:14" ht="22.5" customHeight="1">
      <c r="A357" s="44" t="s">
        <v>30962</v>
      </c>
      <c r="B357" s="14">
        <v>8809505545960</v>
      </c>
      <c r="C357" s="50" t="s">
        <v>30963</v>
      </c>
      <c r="D357" s="46" t="s">
        <v>30964</v>
      </c>
      <c r="E357" s="16">
        <v>68000</v>
      </c>
      <c r="F357" s="15">
        <v>0.31</v>
      </c>
      <c r="G357" s="47">
        <v>28</v>
      </c>
      <c r="H357" s="55">
        <f>Таблица656[[#This Row],[Коэфициент стоимости]]*Таблица656[[#This Row],[Розничная цена KRW]]</f>
        <v>21080</v>
      </c>
      <c r="I357" s="17" t="str">
        <f>IF($H$1="","Введите курс",Таблица656[[#This Row],[Оптовая цена KRW за 1шт]]/$H$1)</f>
        <v>Введите курс</v>
      </c>
      <c r="J357" s="48"/>
      <c r="K357" s="18">
        <f>Таблица656[[#This Row],[Заказ коробок ]]*Таблица656[[#This Row],[Кол-во шт в коробке]]</f>
        <v>0</v>
      </c>
      <c r="L357" s="54">
        <f>Таблица656[[#This Row],[Общее кол-во шт]]*Таблица656[[#This Row],[Оптовая цена KRW за 1шт]]</f>
        <v>0</v>
      </c>
      <c r="M357" s="19" t="str">
        <f>IFERROR(Таблица656[[#This Row],[Общее кол-во шт]]*Таблица656[[#This Row],[Оптовая цена USD за 1шт]],"")</f>
        <v/>
      </c>
      <c r="N357" s="49"/>
    </row>
    <row r="358" spans="1:14" ht="22.5" customHeight="1">
      <c r="A358" s="44" t="s">
        <v>30965</v>
      </c>
      <c r="B358" s="14">
        <v>8809505545977</v>
      </c>
      <c r="C358" s="50" t="s">
        <v>30966</v>
      </c>
      <c r="D358" s="46" t="s">
        <v>30967</v>
      </c>
      <c r="E358" s="16">
        <v>78000</v>
      </c>
      <c r="F358" s="15">
        <v>0.31</v>
      </c>
      <c r="G358" s="47">
        <v>32</v>
      </c>
      <c r="H358" s="55">
        <f>Таблица656[[#This Row],[Коэфициент стоимости]]*Таблица656[[#This Row],[Розничная цена KRW]]</f>
        <v>24180</v>
      </c>
      <c r="I358" s="17" t="str">
        <f>IF($H$1="","Введите курс",Таблица656[[#This Row],[Оптовая цена KRW за 1шт]]/$H$1)</f>
        <v>Введите курс</v>
      </c>
      <c r="J358" s="48"/>
      <c r="K358" s="18">
        <f>Таблица656[[#This Row],[Заказ коробок ]]*Таблица656[[#This Row],[Кол-во шт в коробке]]</f>
        <v>0</v>
      </c>
      <c r="L358" s="54">
        <f>Таблица656[[#This Row],[Общее кол-во шт]]*Таблица656[[#This Row],[Оптовая цена KRW за 1шт]]</f>
        <v>0</v>
      </c>
      <c r="M358" s="19" t="str">
        <f>IFERROR(Таблица656[[#This Row],[Общее кол-во шт]]*Таблица656[[#This Row],[Оптовая цена USD за 1шт]],"")</f>
        <v/>
      </c>
      <c r="N358" s="49"/>
    </row>
    <row r="359" spans="1:14" ht="22.5" customHeight="1">
      <c r="A359" s="44" t="s">
        <v>30968</v>
      </c>
      <c r="B359" s="14">
        <v>8809503230080</v>
      </c>
      <c r="C359" s="50" t="s">
        <v>30969</v>
      </c>
      <c r="D359" s="46" t="s">
        <v>30970</v>
      </c>
      <c r="E359" s="16">
        <v>44800</v>
      </c>
      <c r="F359" s="15">
        <v>0.31</v>
      </c>
      <c r="G359" s="47">
        <v>120</v>
      </c>
      <c r="H359" s="55">
        <f>Таблица656[[#This Row],[Коэфициент стоимости]]*Таблица656[[#This Row],[Розничная цена KRW]]</f>
        <v>13888</v>
      </c>
      <c r="I359" s="17" t="str">
        <f>IF($H$1="","Введите курс",Таблица656[[#This Row],[Оптовая цена KRW за 1шт]]/$H$1)</f>
        <v>Введите курс</v>
      </c>
      <c r="J359" s="48"/>
      <c r="K359" s="18">
        <f>Таблица656[[#This Row],[Заказ коробок ]]*Таблица656[[#This Row],[Кол-во шт в коробке]]</f>
        <v>0</v>
      </c>
      <c r="L359" s="54">
        <f>Таблица656[[#This Row],[Общее кол-во шт]]*Таблица656[[#This Row],[Оптовая цена KRW за 1шт]]</f>
        <v>0</v>
      </c>
      <c r="M359" s="19" t="str">
        <f>IFERROR(Таблица656[[#This Row],[Общее кол-во шт]]*Таблица656[[#This Row],[Оптовая цена USD за 1шт]],"")</f>
        <v/>
      </c>
      <c r="N359" s="49"/>
    </row>
    <row r="360" spans="1:14" ht="22.5" customHeight="1">
      <c r="A360" s="44" t="s">
        <v>30971</v>
      </c>
      <c r="B360" s="14">
        <v>8809505540200</v>
      </c>
      <c r="C360" s="50" t="s">
        <v>30972</v>
      </c>
      <c r="D360" s="46" t="s">
        <v>30973</v>
      </c>
      <c r="E360" s="16">
        <v>19800</v>
      </c>
      <c r="F360" s="15">
        <v>0.31</v>
      </c>
      <c r="G360" s="47">
        <v>120</v>
      </c>
      <c r="H360" s="55">
        <f>Таблица656[[#This Row],[Коэфициент стоимости]]*Таблица656[[#This Row],[Розничная цена KRW]]</f>
        <v>6138</v>
      </c>
      <c r="I360" s="17" t="str">
        <f>IF($H$1="","Введите курс",Таблица656[[#This Row],[Оптовая цена KRW за 1шт]]/$H$1)</f>
        <v>Введите курс</v>
      </c>
      <c r="J360" s="48"/>
      <c r="K360" s="18">
        <f>Таблица656[[#This Row],[Заказ коробок ]]*Таблица656[[#This Row],[Кол-во шт в коробке]]</f>
        <v>0</v>
      </c>
      <c r="L360" s="54">
        <f>Таблица656[[#This Row],[Общее кол-во шт]]*Таблица656[[#This Row],[Оптовая цена KRW за 1шт]]</f>
        <v>0</v>
      </c>
      <c r="M360" s="19" t="str">
        <f>IFERROR(Таблица656[[#This Row],[Общее кол-во шт]]*Таблица656[[#This Row],[Оптовая цена USD за 1шт]],"")</f>
        <v/>
      </c>
      <c r="N360" s="49"/>
    </row>
    <row r="361" spans="1:14" ht="22.5" customHeight="1">
      <c r="A361" s="44" t="s">
        <v>30974</v>
      </c>
      <c r="B361" s="14">
        <v>8809505540019</v>
      </c>
      <c r="C361" s="50" t="s">
        <v>30975</v>
      </c>
      <c r="D361" s="46" t="s">
        <v>30976</v>
      </c>
      <c r="E361" s="16">
        <v>34800</v>
      </c>
      <c r="F361" s="15">
        <v>0.31</v>
      </c>
      <c r="G361" s="47">
        <v>40</v>
      </c>
      <c r="H361" s="55">
        <f>Таблица656[[#This Row],[Коэфициент стоимости]]*Таблица656[[#This Row],[Розничная цена KRW]]</f>
        <v>10788</v>
      </c>
      <c r="I361" s="17" t="str">
        <f>IF($H$1="","Введите курс",Таблица656[[#This Row],[Оптовая цена KRW за 1шт]]/$H$1)</f>
        <v>Введите курс</v>
      </c>
      <c r="J361" s="48"/>
      <c r="K361" s="18">
        <f>Таблица656[[#This Row],[Заказ коробок ]]*Таблица656[[#This Row],[Кол-во шт в коробке]]</f>
        <v>0</v>
      </c>
      <c r="L361" s="54">
        <f>Таблица656[[#This Row],[Общее кол-во шт]]*Таблица656[[#This Row],[Оптовая цена KRW за 1шт]]</f>
        <v>0</v>
      </c>
      <c r="M361" s="19" t="str">
        <f>IFERROR(Таблица656[[#This Row],[Общее кол-во шт]]*Таблица656[[#This Row],[Оптовая цена USD за 1шт]],"")</f>
        <v/>
      </c>
      <c r="N361" s="49"/>
    </row>
    <row r="362" spans="1:14" ht="22.5" customHeight="1">
      <c r="A362" s="44" t="s">
        <v>30977</v>
      </c>
      <c r="B362" s="14">
        <v>8809505540033</v>
      </c>
      <c r="C362" s="50" t="s">
        <v>30978</v>
      </c>
      <c r="D362" s="46" t="s">
        <v>30979</v>
      </c>
      <c r="E362" s="16">
        <v>39800</v>
      </c>
      <c r="F362" s="15">
        <v>0.31</v>
      </c>
      <c r="G362" s="47">
        <v>12</v>
      </c>
      <c r="H362" s="55">
        <f>Таблица656[[#This Row],[Коэфициент стоимости]]*Таблица656[[#This Row],[Розничная цена KRW]]</f>
        <v>12338</v>
      </c>
      <c r="I362" s="17" t="str">
        <f>IF($H$1="","Введите курс",Таблица656[[#This Row],[Оптовая цена KRW за 1шт]]/$H$1)</f>
        <v>Введите курс</v>
      </c>
      <c r="J362" s="48"/>
      <c r="K362" s="18">
        <f>Таблица656[[#This Row],[Заказ коробок ]]*Таблица656[[#This Row],[Кол-во шт в коробке]]</f>
        <v>0</v>
      </c>
      <c r="L362" s="54">
        <f>Таблица656[[#This Row],[Общее кол-во шт]]*Таблица656[[#This Row],[Оптовая цена KRW за 1шт]]</f>
        <v>0</v>
      </c>
      <c r="M362" s="19" t="str">
        <f>IFERROR(Таблица656[[#This Row],[Общее кол-во шт]]*Таблица656[[#This Row],[Оптовая цена USD за 1шт]],"")</f>
        <v/>
      </c>
      <c r="N362" s="49"/>
    </row>
    <row r="363" spans="1:14" ht="22.5" customHeight="1">
      <c r="A363" s="44" t="s">
        <v>30980</v>
      </c>
      <c r="B363" s="14">
        <v>8809505540385</v>
      </c>
      <c r="C363" s="50" t="s">
        <v>30981</v>
      </c>
      <c r="D363" s="115" t="s">
        <v>30982</v>
      </c>
      <c r="E363" s="16">
        <v>10000</v>
      </c>
      <c r="F363" s="15">
        <v>0.31</v>
      </c>
      <c r="G363" s="47">
        <v>100</v>
      </c>
      <c r="H363" s="55">
        <f>Таблица656[[#This Row],[Коэфициент стоимости]]*Таблица656[[#This Row],[Розничная цена KRW]]</f>
        <v>3100</v>
      </c>
      <c r="I363" s="17" t="str">
        <f>IF($H$1="","Введите курс",Таблица656[[#This Row],[Оптовая цена KRW за 1шт]]/$H$1)</f>
        <v>Введите курс</v>
      </c>
      <c r="J363" s="48"/>
      <c r="K363" s="18">
        <f>Таблица656[[#This Row],[Заказ коробок ]]*Таблица656[[#This Row],[Кол-во шт в коробке]]</f>
        <v>0</v>
      </c>
      <c r="L363" s="54">
        <f>Таблица656[[#This Row],[Общее кол-во шт]]*Таблица656[[#This Row],[Оптовая цена KRW за 1шт]]</f>
        <v>0</v>
      </c>
      <c r="M363" s="19" t="str">
        <f>IFERROR(Таблица656[[#This Row],[Общее кол-во шт]]*Таблица656[[#This Row],[Оптовая цена USD за 1шт]],"")</f>
        <v/>
      </c>
      <c r="N363" s="49"/>
    </row>
    <row r="364" spans="1:14" ht="22.5" customHeight="1">
      <c r="A364" s="44" t="s">
        <v>30983</v>
      </c>
      <c r="B364" s="14">
        <v>8809505540392</v>
      </c>
      <c r="C364" s="50" t="s">
        <v>30984</v>
      </c>
      <c r="D364" s="46" t="s">
        <v>30985</v>
      </c>
      <c r="E364" s="16">
        <v>19800</v>
      </c>
      <c r="F364" s="15">
        <v>0.31</v>
      </c>
      <c r="G364" s="47">
        <v>80</v>
      </c>
      <c r="H364" s="55">
        <f>Таблица656[[#This Row],[Коэфициент стоимости]]*Таблица656[[#This Row],[Розничная цена KRW]]</f>
        <v>6138</v>
      </c>
      <c r="I364" s="17" t="str">
        <f>IF($H$1="","Введите курс",Таблица656[[#This Row],[Оптовая цена KRW за 1шт]]/$H$1)</f>
        <v>Введите курс</v>
      </c>
      <c r="J364" s="48"/>
      <c r="K364" s="18">
        <f>Таблица656[[#This Row],[Заказ коробок ]]*Таблица656[[#This Row],[Кол-во шт в коробке]]</f>
        <v>0</v>
      </c>
      <c r="L364" s="54">
        <f>Таблица656[[#This Row],[Общее кол-во шт]]*Таблица656[[#This Row],[Оптовая цена KRW за 1шт]]</f>
        <v>0</v>
      </c>
      <c r="M364" s="19" t="str">
        <f>IFERROR(Таблица656[[#This Row],[Общее кол-во шт]]*Таблица656[[#This Row],[Оптовая цена USD за 1шт]],"")</f>
        <v/>
      </c>
      <c r="N364" s="49"/>
    </row>
    <row r="365" spans="1:14" ht="22.5" customHeight="1">
      <c r="A365" s="44" t="s">
        <v>30986</v>
      </c>
      <c r="B365" s="14">
        <v>8809505540262</v>
      </c>
      <c r="C365" s="50" t="s">
        <v>30987</v>
      </c>
      <c r="D365" s="46" t="s">
        <v>30988</v>
      </c>
      <c r="E365" s="16">
        <v>7800</v>
      </c>
      <c r="F365" s="15">
        <v>0.31</v>
      </c>
      <c r="G365" s="47">
        <v>200</v>
      </c>
      <c r="H365" s="55">
        <f>Таблица656[[#This Row],[Коэфициент стоимости]]*Таблица656[[#This Row],[Розничная цена KRW]]</f>
        <v>2418</v>
      </c>
      <c r="I365" s="17" t="str">
        <f>IF($H$1="","Введите курс",Таблица656[[#This Row],[Оптовая цена KRW за 1шт]]/$H$1)</f>
        <v>Введите курс</v>
      </c>
      <c r="J365" s="48"/>
      <c r="K365" s="18">
        <f>Таблица656[[#This Row],[Заказ коробок ]]*Таблица656[[#This Row],[Кол-во шт в коробке]]</f>
        <v>0</v>
      </c>
      <c r="L365" s="54">
        <f>Таблица656[[#This Row],[Общее кол-во шт]]*Таблица656[[#This Row],[Оптовая цена KRW за 1шт]]</f>
        <v>0</v>
      </c>
      <c r="M365" s="19" t="str">
        <f>IFERROR(Таблица656[[#This Row],[Общее кол-во шт]]*Таблица656[[#This Row],[Оптовая цена USD за 1шт]],"")</f>
        <v/>
      </c>
      <c r="N365" s="49"/>
    </row>
    <row r="366" spans="1:14" ht="22.5" customHeight="1">
      <c r="A366" s="44" t="s">
        <v>30989</v>
      </c>
      <c r="B366" s="14">
        <v>8809505540279</v>
      </c>
      <c r="C366" s="50" t="s">
        <v>30990</v>
      </c>
      <c r="D366" s="46" t="s">
        <v>30991</v>
      </c>
      <c r="E366" s="16">
        <v>7800</v>
      </c>
      <c r="F366" s="15">
        <v>0.31</v>
      </c>
      <c r="G366" s="47">
        <v>200</v>
      </c>
      <c r="H366" s="55">
        <f>Таблица656[[#This Row],[Коэфициент стоимости]]*Таблица656[[#This Row],[Розничная цена KRW]]</f>
        <v>2418</v>
      </c>
      <c r="I366" s="17" t="str">
        <f>IF($H$1="","Введите курс",Таблица656[[#This Row],[Оптовая цена KRW за 1шт]]/$H$1)</f>
        <v>Введите курс</v>
      </c>
      <c r="J366" s="48"/>
      <c r="K366" s="18">
        <f>Таблица656[[#This Row],[Заказ коробок ]]*Таблица656[[#This Row],[Кол-во шт в коробке]]</f>
        <v>0</v>
      </c>
      <c r="L366" s="54">
        <f>Таблица656[[#This Row],[Общее кол-во шт]]*Таблица656[[#This Row],[Оптовая цена KRW за 1шт]]</f>
        <v>0</v>
      </c>
      <c r="M366" s="19" t="str">
        <f>IFERROR(Таблица656[[#This Row],[Общее кол-во шт]]*Таблица656[[#This Row],[Оптовая цена USD за 1шт]],"")</f>
        <v/>
      </c>
      <c r="N366" s="49"/>
    </row>
    <row r="367" spans="1:14" ht="22.5" customHeight="1">
      <c r="A367" s="44" t="s">
        <v>30992</v>
      </c>
      <c r="B367" s="14">
        <v>8809505540491</v>
      </c>
      <c r="C367" s="50" t="s">
        <v>30993</v>
      </c>
      <c r="D367" s="46" t="s">
        <v>30994</v>
      </c>
      <c r="E367" s="16">
        <v>38000</v>
      </c>
      <c r="F367" s="15">
        <v>0.31</v>
      </c>
      <c r="G367" s="47">
        <v>24</v>
      </c>
      <c r="H367" s="55">
        <f>Таблица656[[#This Row],[Коэфициент стоимости]]*Таблица656[[#This Row],[Розничная цена KRW]]</f>
        <v>11780</v>
      </c>
      <c r="I367" s="17" t="str">
        <f>IF($H$1="","Введите курс",Таблица656[[#This Row],[Оптовая цена KRW за 1шт]]/$H$1)</f>
        <v>Введите курс</v>
      </c>
      <c r="J367" s="48"/>
      <c r="K367" s="18">
        <f>Таблица656[[#This Row],[Заказ коробок ]]*Таблица656[[#This Row],[Кол-во шт в коробке]]</f>
        <v>0</v>
      </c>
      <c r="L367" s="54">
        <f>Таблица656[[#This Row],[Общее кол-во шт]]*Таблица656[[#This Row],[Оптовая цена KRW за 1шт]]</f>
        <v>0</v>
      </c>
      <c r="M367" s="19" t="str">
        <f>IFERROR(Таблица656[[#This Row],[Общее кол-во шт]]*Таблица656[[#This Row],[Оптовая цена USD за 1шт]],"")</f>
        <v/>
      </c>
      <c r="N367" s="49"/>
    </row>
    <row r="368" spans="1:14" ht="22.5" customHeight="1">
      <c r="A368" s="44" t="s">
        <v>30995</v>
      </c>
      <c r="B368" s="14">
        <v>8809505540514</v>
      </c>
      <c r="C368" s="50" t="s">
        <v>30996</v>
      </c>
      <c r="D368" s="46" t="s">
        <v>30997</v>
      </c>
      <c r="E368" s="16">
        <v>28000</v>
      </c>
      <c r="F368" s="15">
        <v>0.31</v>
      </c>
      <c r="G368" s="47">
        <v>40</v>
      </c>
      <c r="H368" s="55">
        <f>Таблица656[[#This Row],[Коэфициент стоимости]]*Таблица656[[#This Row],[Розничная цена KRW]]</f>
        <v>8680</v>
      </c>
      <c r="I368" s="17" t="str">
        <f>IF($H$1="","Введите курс",Таблица656[[#This Row],[Оптовая цена KRW за 1шт]]/$H$1)</f>
        <v>Введите курс</v>
      </c>
      <c r="J368" s="48"/>
      <c r="K368" s="18">
        <f>Таблица656[[#This Row],[Заказ коробок ]]*Таблица656[[#This Row],[Кол-во шт в коробке]]</f>
        <v>0</v>
      </c>
      <c r="L368" s="54">
        <f>Таблица656[[#This Row],[Общее кол-во шт]]*Таблица656[[#This Row],[Оптовая цена KRW за 1шт]]</f>
        <v>0</v>
      </c>
      <c r="M368" s="19" t="str">
        <f>IFERROR(Таблица656[[#This Row],[Общее кол-во шт]]*Таблица656[[#This Row],[Оптовая цена USD за 1шт]],"")</f>
        <v/>
      </c>
      <c r="N368" s="49"/>
    </row>
    <row r="369" spans="1:14" ht="22.5" customHeight="1">
      <c r="A369" s="44" t="s">
        <v>30998</v>
      </c>
      <c r="B369" s="14">
        <v>8809505540170</v>
      </c>
      <c r="C369" s="50" t="s">
        <v>30999</v>
      </c>
      <c r="D369" s="46" t="s">
        <v>31000</v>
      </c>
      <c r="E369" s="16">
        <v>34800</v>
      </c>
      <c r="F369" s="15">
        <v>0.31</v>
      </c>
      <c r="G369" s="47">
        <v>60</v>
      </c>
      <c r="H369" s="55">
        <f>Таблица656[[#This Row],[Коэфициент стоимости]]*Таблица656[[#This Row],[Розничная цена KRW]]</f>
        <v>10788</v>
      </c>
      <c r="I369" s="17" t="str">
        <f>IF($H$1="","Введите курс",Таблица656[[#This Row],[Оптовая цена KRW за 1шт]]/$H$1)</f>
        <v>Введите курс</v>
      </c>
      <c r="J369" s="48"/>
      <c r="K369" s="18">
        <f>Таблица656[[#This Row],[Заказ коробок ]]*Таблица656[[#This Row],[Кол-во шт в коробке]]</f>
        <v>0</v>
      </c>
      <c r="L369" s="54">
        <f>Таблица656[[#This Row],[Общее кол-во шт]]*Таблица656[[#This Row],[Оптовая цена KRW за 1шт]]</f>
        <v>0</v>
      </c>
      <c r="M369" s="19" t="str">
        <f>IFERROR(Таблица656[[#This Row],[Общее кол-во шт]]*Таблица656[[#This Row],[Оптовая цена USD за 1шт]],"")</f>
        <v/>
      </c>
      <c r="N369" s="49"/>
    </row>
    <row r="370" spans="1:14" ht="22.5" customHeight="1">
      <c r="A370" s="44" t="s">
        <v>31001</v>
      </c>
      <c r="B370" s="14">
        <v>8809505540040</v>
      </c>
      <c r="C370" s="50" t="s">
        <v>31002</v>
      </c>
      <c r="D370" s="46" t="s">
        <v>31003</v>
      </c>
      <c r="E370" s="16">
        <v>18000</v>
      </c>
      <c r="F370" s="15">
        <v>0.31</v>
      </c>
      <c r="G370" s="47">
        <v>80</v>
      </c>
      <c r="H370" s="55">
        <f>Таблица656[[#This Row],[Коэфициент стоимости]]*Таблица656[[#This Row],[Розничная цена KRW]]</f>
        <v>5580</v>
      </c>
      <c r="I370" s="17" t="str">
        <f>IF($H$1="","Введите курс",Таблица656[[#This Row],[Оптовая цена KRW за 1шт]]/$H$1)</f>
        <v>Введите курс</v>
      </c>
      <c r="J370" s="48"/>
      <c r="K370" s="18">
        <f>Таблица656[[#This Row],[Заказ коробок ]]*Таблица656[[#This Row],[Кол-во шт в коробке]]</f>
        <v>0</v>
      </c>
      <c r="L370" s="54">
        <f>Таблица656[[#This Row],[Общее кол-во шт]]*Таблица656[[#This Row],[Оптовая цена KRW за 1шт]]</f>
        <v>0</v>
      </c>
      <c r="M370" s="19" t="str">
        <f>IFERROR(Таблица656[[#This Row],[Общее кол-во шт]]*Таблица656[[#This Row],[Оптовая цена USD за 1шт]],"")</f>
        <v/>
      </c>
      <c r="N370" s="49"/>
    </row>
    <row r="371" spans="1:14" ht="22.5" customHeight="1">
      <c r="A371" s="44" t="s">
        <v>31004</v>
      </c>
      <c r="B371" s="14">
        <v>8809505540057</v>
      </c>
      <c r="C371" s="50" t="s">
        <v>31005</v>
      </c>
      <c r="D371" s="46" t="s">
        <v>31006</v>
      </c>
      <c r="E371" s="16">
        <v>18000</v>
      </c>
      <c r="F371" s="15">
        <v>0.31</v>
      </c>
      <c r="G371" s="47">
        <v>80</v>
      </c>
      <c r="H371" s="55">
        <f>Таблица656[[#This Row],[Коэфициент стоимости]]*Таблица656[[#This Row],[Розничная цена KRW]]</f>
        <v>5580</v>
      </c>
      <c r="I371" s="17" t="str">
        <f>IF($H$1="","Введите курс",Таблица656[[#This Row],[Оптовая цена KRW за 1шт]]/$H$1)</f>
        <v>Введите курс</v>
      </c>
      <c r="J371" s="48"/>
      <c r="K371" s="18">
        <f>Таблица656[[#This Row],[Заказ коробок ]]*Таблица656[[#This Row],[Кол-во шт в коробке]]</f>
        <v>0</v>
      </c>
      <c r="L371" s="54">
        <f>Таблица656[[#This Row],[Общее кол-во шт]]*Таблица656[[#This Row],[Оптовая цена KRW за 1шт]]</f>
        <v>0</v>
      </c>
      <c r="M371" s="19" t="str">
        <f>IFERROR(Таблица656[[#This Row],[Общее кол-во шт]]*Таблица656[[#This Row],[Оптовая цена USD за 1шт]],"")</f>
        <v/>
      </c>
      <c r="N371" s="49"/>
    </row>
    <row r="372" spans="1:14" ht="22.5" customHeight="1">
      <c r="A372" s="44" t="s">
        <v>31007</v>
      </c>
      <c r="B372" s="14">
        <v>8809505540231</v>
      </c>
      <c r="C372" s="50" t="s">
        <v>31008</v>
      </c>
      <c r="D372" s="46" t="s">
        <v>31009</v>
      </c>
      <c r="E372" s="16">
        <v>20000</v>
      </c>
      <c r="F372" s="15">
        <v>0.31</v>
      </c>
      <c r="G372" s="47">
        <v>100</v>
      </c>
      <c r="H372" s="55">
        <f>Таблица656[[#This Row],[Коэфициент стоимости]]*Таблица656[[#This Row],[Розничная цена KRW]]</f>
        <v>6200</v>
      </c>
      <c r="I372" s="17" t="str">
        <f>IF($H$1="","Введите курс",Таблица656[[#This Row],[Оптовая цена KRW за 1шт]]/$H$1)</f>
        <v>Введите курс</v>
      </c>
      <c r="J372" s="48"/>
      <c r="K372" s="18">
        <f>Таблица656[[#This Row],[Заказ коробок ]]*Таблица656[[#This Row],[Кол-во шт в коробке]]</f>
        <v>0</v>
      </c>
      <c r="L372" s="54">
        <f>Таблица656[[#This Row],[Общее кол-во шт]]*Таблица656[[#This Row],[Оптовая цена KRW за 1шт]]</f>
        <v>0</v>
      </c>
      <c r="M372" s="19" t="str">
        <f>IFERROR(Таблица656[[#This Row],[Общее кол-во шт]]*Таблица656[[#This Row],[Оптовая цена USD за 1шт]],"")</f>
        <v/>
      </c>
      <c r="N372" s="49"/>
    </row>
    <row r="373" spans="1:14" ht="22.5" customHeight="1">
      <c r="A373" s="44" t="s">
        <v>31010</v>
      </c>
      <c r="B373" s="14">
        <v>8809505540248</v>
      </c>
      <c r="C373" s="50" t="s">
        <v>31011</v>
      </c>
      <c r="D373" s="46" t="s">
        <v>31012</v>
      </c>
      <c r="E373" s="16">
        <v>20000</v>
      </c>
      <c r="F373" s="15">
        <v>0.31</v>
      </c>
      <c r="G373" s="47">
        <v>100</v>
      </c>
      <c r="H373" s="55">
        <f>Таблица656[[#This Row],[Коэфициент стоимости]]*Таблица656[[#This Row],[Розничная цена KRW]]</f>
        <v>6200</v>
      </c>
      <c r="I373" s="17" t="str">
        <f>IF($H$1="","Введите курс",Таблица656[[#This Row],[Оптовая цена KRW за 1шт]]/$H$1)</f>
        <v>Введите курс</v>
      </c>
      <c r="J373" s="48"/>
      <c r="K373" s="18">
        <f>Таблица656[[#This Row],[Заказ коробок ]]*Таблица656[[#This Row],[Кол-во шт в коробке]]</f>
        <v>0</v>
      </c>
      <c r="L373" s="54">
        <f>Таблица656[[#This Row],[Общее кол-во шт]]*Таблица656[[#This Row],[Оптовая цена KRW за 1шт]]</f>
        <v>0</v>
      </c>
      <c r="M373" s="19" t="str">
        <f>IFERROR(Таблица656[[#This Row],[Общее кол-во шт]]*Таблица656[[#This Row],[Оптовая цена USD за 1шт]],"")</f>
        <v/>
      </c>
      <c r="N373" s="49"/>
    </row>
    <row r="374" spans="1:14" ht="22.5" customHeight="1">
      <c r="A374" s="44" t="s">
        <v>31013</v>
      </c>
      <c r="B374" s="14">
        <v>8809505540323</v>
      </c>
      <c r="C374" s="50" t="s">
        <v>31014</v>
      </c>
      <c r="D374" s="46" t="s">
        <v>31015</v>
      </c>
      <c r="E374" s="16">
        <v>24800</v>
      </c>
      <c r="F374" s="15">
        <v>0.31</v>
      </c>
      <c r="G374" s="47">
        <v>80</v>
      </c>
      <c r="H374" s="55">
        <f>Таблица656[[#This Row],[Коэфициент стоимости]]*Таблица656[[#This Row],[Розничная цена KRW]]</f>
        <v>7688</v>
      </c>
      <c r="I374" s="17" t="str">
        <f>IF($H$1="","Введите курс",Таблица656[[#This Row],[Оптовая цена KRW за 1шт]]/$H$1)</f>
        <v>Введите курс</v>
      </c>
      <c r="J374" s="48"/>
      <c r="K374" s="18">
        <f>Таблица656[[#This Row],[Заказ коробок ]]*Таблица656[[#This Row],[Кол-во шт в коробке]]</f>
        <v>0</v>
      </c>
      <c r="L374" s="54">
        <f>Таблица656[[#This Row],[Общее кол-во шт]]*Таблица656[[#This Row],[Оптовая цена KRW за 1шт]]</f>
        <v>0</v>
      </c>
      <c r="M374" s="19" t="str">
        <f>IFERROR(Таблица656[[#This Row],[Общее кол-во шт]]*Таблица656[[#This Row],[Оптовая цена USD за 1шт]],"")</f>
        <v/>
      </c>
      <c r="N374" s="49"/>
    </row>
    <row r="375" spans="1:14" ht="22.5" customHeight="1">
      <c r="A375" s="44" t="s">
        <v>31016</v>
      </c>
      <c r="B375" s="14">
        <v>8809505540002</v>
      </c>
      <c r="C375" s="50" t="s">
        <v>31017</v>
      </c>
      <c r="D375" s="46" t="s">
        <v>31018</v>
      </c>
      <c r="E375" s="16">
        <v>44800</v>
      </c>
      <c r="F375" s="15">
        <v>0.31</v>
      </c>
      <c r="G375" s="47">
        <v>50</v>
      </c>
      <c r="H375" s="55">
        <f>Таблица656[[#This Row],[Коэфициент стоимости]]*Таблица656[[#This Row],[Розничная цена KRW]]</f>
        <v>13888</v>
      </c>
      <c r="I375" s="17" t="str">
        <f>IF($H$1="","Введите курс",Таблица656[[#This Row],[Оптовая цена KRW за 1шт]]/$H$1)</f>
        <v>Введите курс</v>
      </c>
      <c r="J375" s="48"/>
      <c r="K375" s="18">
        <f>Таблица656[[#This Row],[Заказ коробок ]]*Таблица656[[#This Row],[Кол-во шт в коробке]]</f>
        <v>0</v>
      </c>
      <c r="L375" s="54">
        <f>Таблица656[[#This Row],[Общее кол-во шт]]*Таблица656[[#This Row],[Оптовая цена KRW за 1шт]]</f>
        <v>0</v>
      </c>
      <c r="M375" s="19" t="str">
        <f>IFERROR(Таблица656[[#This Row],[Общее кол-во шт]]*Таблица656[[#This Row],[Оптовая цена USD за 1шт]],"")</f>
        <v/>
      </c>
      <c r="N375" s="49"/>
    </row>
    <row r="376" spans="1:14" ht="22.5" customHeight="1">
      <c r="A376" s="44" t="s">
        <v>31019</v>
      </c>
      <c r="B376" s="14">
        <v>8809505540484</v>
      </c>
      <c r="C376" s="50" t="s">
        <v>31020</v>
      </c>
      <c r="D376" s="46" t="s">
        <v>31021</v>
      </c>
      <c r="E376" s="16">
        <v>44800</v>
      </c>
      <c r="F376" s="15">
        <v>0.31</v>
      </c>
      <c r="G376" s="47">
        <v>120</v>
      </c>
      <c r="H376" s="55">
        <f>Таблица656[[#This Row],[Коэфициент стоимости]]*Таблица656[[#This Row],[Розничная цена KRW]]</f>
        <v>13888</v>
      </c>
      <c r="I376" s="17" t="str">
        <f>IF($H$1="","Введите курс",Таблица656[[#This Row],[Оптовая цена KRW за 1шт]]/$H$1)</f>
        <v>Введите курс</v>
      </c>
      <c r="J376" s="48"/>
      <c r="K376" s="18">
        <f>Таблица656[[#This Row],[Заказ коробок ]]*Таблица656[[#This Row],[Кол-во шт в коробке]]</f>
        <v>0</v>
      </c>
      <c r="L376" s="54">
        <f>Таблица656[[#This Row],[Общее кол-во шт]]*Таблица656[[#This Row],[Оптовая цена KRW за 1шт]]</f>
        <v>0</v>
      </c>
      <c r="M376" s="19" t="str">
        <f>IFERROR(Таблица656[[#This Row],[Общее кол-во шт]]*Таблица656[[#This Row],[Оптовая цена USD за 1шт]],"")</f>
        <v/>
      </c>
      <c r="N376" s="49"/>
    </row>
    <row r="377" spans="1:14" ht="22.5" customHeight="1">
      <c r="A377" s="44" t="s">
        <v>31022</v>
      </c>
      <c r="B377" s="14">
        <v>8809505540217</v>
      </c>
      <c r="C377" s="50" t="s">
        <v>31023</v>
      </c>
      <c r="D377" s="46" t="s">
        <v>31024</v>
      </c>
      <c r="E377" s="16">
        <v>34800</v>
      </c>
      <c r="F377" s="15">
        <v>0.31</v>
      </c>
      <c r="G377" s="47">
        <v>60</v>
      </c>
      <c r="H377" s="55">
        <f>Таблица656[[#This Row],[Коэфициент стоимости]]*Таблица656[[#This Row],[Розничная цена KRW]]</f>
        <v>10788</v>
      </c>
      <c r="I377" s="17" t="str">
        <f>IF($H$1="","Введите курс",Таблица656[[#This Row],[Оптовая цена KRW за 1шт]]/$H$1)</f>
        <v>Введите курс</v>
      </c>
      <c r="J377" s="48"/>
      <c r="K377" s="18">
        <f>Таблица656[[#This Row],[Заказ коробок ]]*Таблица656[[#This Row],[Кол-во шт в коробке]]</f>
        <v>0</v>
      </c>
      <c r="L377" s="54">
        <f>Таблица656[[#This Row],[Общее кол-во шт]]*Таблица656[[#This Row],[Оптовая цена KRW за 1шт]]</f>
        <v>0</v>
      </c>
      <c r="M377" s="19" t="str">
        <f>IFERROR(Таблица656[[#This Row],[Общее кол-во шт]]*Таблица656[[#This Row],[Оптовая цена USD за 1шт]],"")</f>
        <v/>
      </c>
      <c r="N377" s="49"/>
    </row>
    <row r="378" spans="1:14" ht="22.5" customHeight="1">
      <c r="A378" s="44" t="s">
        <v>31025</v>
      </c>
      <c r="B378" s="14">
        <v>8809505540064</v>
      </c>
      <c r="C378" s="50" t="s">
        <v>31026</v>
      </c>
      <c r="D378" s="46" t="s">
        <v>31027</v>
      </c>
      <c r="E378" s="16">
        <v>38000</v>
      </c>
      <c r="F378" s="15">
        <v>0.31</v>
      </c>
      <c r="G378" s="47">
        <v>60</v>
      </c>
      <c r="H378" s="55">
        <f>Таблица656[[#This Row],[Коэфициент стоимости]]*Таблица656[[#This Row],[Розничная цена KRW]]</f>
        <v>11780</v>
      </c>
      <c r="I378" s="17" t="str">
        <f>IF($H$1="","Введите курс",Таблица656[[#This Row],[Оптовая цена KRW за 1шт]]/$H$1)</f>
        <v>Введите курс</v>
      </c>
      <c r="J378" s="48"/>
      <c r="K378" s="18">
        <f>Таблица656[[#This Row],[Заказ коробок ]]*Таблица656[[#This Row],[Кол-во шт в коробке]]</f>
        <v>0</v>
      </c>
      <c r="L378" s="54">
        <f>Таблица656[[#This Row],[Общее кол-во шт]]*Таблица656[[#This Row],[Оптовая цена KRW за 1шт]]</f>
        <v>0</v>
      </c>
      <c r="M378" s="19" t="str">
        <f>IFERROR(Таблица656[[#This Row],[Общее кол-во шт]]*Таблица656[[#This Row],[Оптовая цена USD за 1шт]],"")</f>
        <v/>
      </c>
      <c r="N378" s="49"/>
    </row>
    <row r="379" spans="1:14" ht="22.5" customHeight="1">
      <c r="A379" s="44" t="s">
        <v>31028</v>
      </c>
      <c r="B379" s="14">
        <v>8809505540071</v>
      </c>
      <c r="C379" s="50" t="s">
        <v>31029</v>
      </c>
      <c r="D379" s="46" t="s">
        <v>31030</v>
      </c>
      <c r="E379" s="16">
        <v>38000</v>
      </c>
      <c r="F379" s="15">
        <v>0.31</v>
      </c>
      <c r="G379" s="47">
        <v>60</v>
      </c>
      <c r="H379" s="55">
        <f>Таблица656[[#This Row],[Коэфициент стоимости]]*Таблица656[[#This Row],[Розничная цена KRW]]</f>
        <v>11780</v>
      </c>
      <c r="I379" s="17" t="str">
        <f>IF($H$1="","Введите курс",Таблица656[[#This Row],[Оптовая цена KRW за 1шт]]/$H$1)</f>
        <v>Введите курс</v>
      </c>
      <c r="J379" s="48"/>
      <c r="K379" s="18">
        <f>Таблица656[[#This Row],[Заказ коробок ]]*Таблица656[[#This Row],[Кол-во шт в коробке]]</f>
        <v>0</v>
      </c>
      <c r="L379" s="54">
        <f>Таблица656[[#This Row],[Общее кол-во шт]]*Таблица656[[#This Row],[Оптовая цена KRW за 1шт]]</f>
        <v>0</v>
      </c>
      <c r="M379" s="19" t="str">
        <f>IFERROR(Таблица656[[#This Row],[Общее кол-во шт]]*Таблица656[[#This Row],[Оптовая цена USD за 1шт]],"")</f>
        <v/>
      </c>
      <c r="N379" s="49"/>
    </row>
    <row r="380" spans="1:14" ht="22.5" customHeight="1">
      <c r="A380" s="44" t="s">
        <v>31031</v>
      </c>
      <c r="B380" s="14">
        <v>8809505540798</v>
      </c>
      <c r="C380" s="50" t="s">
        <v>31032</v>
      </c>
      <c r="D380" s="46" t="s">
        <v>31033</v>
      </c>
      <c r="E380" s="16">
        <v>98000</v>
      </c>
      <c r="F380" s="15">
        <v>0.31</v>
      </c>
      <c r="G380" s="47">
        <v>72</v>
      </c>
      <c r="H380" s="55">
        <f>Таблица656[[#This Row],[Коэфициент стоимости]]*Таблица656[[#This Row],[Розничная цена KRW]]</f>
        <v>30380</v>
      </c>
      <c r="I380" s="17" t="str">
        <f>IF($H$1="","Введите курс",Таблица656[[#This Row],[Оптовая цена KRW за 1шт]]/$H$1)</f>
        <v>Введите курс</v>
      </c>
      <c r="J380" s="48"/>
      <c r="K380" s="18">
        <f>Таблица656[[#This Row],[Заказ коробок ]]*Таблица656[[#This Row],[Кол-во шт в коробке]]</f>
        <v>0</v>
      </c>
      <c r="L380" s="54">
        <f>Таблица656[[#This Row],[Общее кол-во шт]]*Таблица656[[#This Row],[Оптовая цена KRW за 1шт]]</f>
        <v>0</v>
      </c>
      <c r="M380" s="19" t="str">
        <f>IFERROR(Таблица656[[#This Row],[Общее кол-во шт]]*Таблица656[[#This Row],[Оптовая цена USD за 1шт]],"")</f>
        <v/>
      </c>
      <c r="N380" s="49"/>
    </row>
    <row r="381" spans="1:14" ht="22.5" customHeight="1">
      <c r="A381" s="44" t="s">
        <v>31034</v>
      </c>
      <c r="B381" s="14">
        <v>8809505541788</v>
      </c>
      <c r="C381" s="50" t="s">
        <v>31035</v>
      </c>
      <c r="D381" s="46" t="s">
        <v>31036</v>
      </c>
      <c r="E381" s="16">
        <v>98000</v>
      </c>
      <c r="F381" s="15">
        <v>0.31</v>
      </c>
      <c r="G381" s="47">
        <v>96</v>
      </c>
      <c r="H381" s="55">
        <f>Таблица656[[#This Row],[Коэфициент стоимости]]*Таблица656[[#This Row],[Розничная цена KRW]]</f>
        <v>30380</v>
      </c>
      <c r="I381" s="17" t="str">
        <f>IF($H$1="","Введите курс",Таблица656[[#This Row],[Оптовая цена KRW за 1шт]]/$H$1)</f>
        <v>Введите курс</v>
      </c>
      <c r="J381" s="48"/>
      <c r="K381" s="18">
        <f>Таблица656[[#This Row],[Заказ коробок ]]*Таблица656[[#This Row],[Кол-во шт в коробке]]</f>
        <v>0</v>
      </c>
      <c r="L381" s="54">
        <f>Таблица656[[#This Row],[Общее кол-во шт]]*Таблица656[[#This Row],[Оптовая цена KRW за 1шт]]</f>
        <v>0</v>
      </c>
      <c r="M381" s="19" t="str">
        <f>IFERROR(Таблица656[[#This Row],[Общее кол-во шт]]*Таблица656[[#This Row],[Оптовая цена USD за 1шт]],"")</f>
        <v/>
      </c>
      <c r="N381" s="49"/>
    </row>
    <row r="382" spans="1:14" ht="22.5" customHeight="1">
      <c r="A382" s="44" t="s">
        <v>31037</v>
      </c>
      <c r="B382" s="14">
        <v>8809505540255</v>
      </c>
      <c r="C382" s="50" t="s">
        <v>31038</v>
      </c>
      <c r="D382" s="46" t="s">
        <v>31039</v>
      </c>
      <c r="E382" s="16">
        <v>29800</v>
      </c>
      <c r="F382" s="15">
        <v>0.31</v>
      </c>
      <c r="G382" s="47">
        <v>144</v>
      </c>
      <c r="H382" s="55">
        <f>Таблица656[[#This Row],[Коэфициент стоимости]]*Таблица656[[#This Row],[Розничная цена KRW]]</f>
        <v>9238</v>
      </c>
      <c r="I382" s="17" t="str">
        <f>IF($H$1="","Введите курс",Таблица656[[#This Row],[Оптовая цена KRW за 1шт]]/$H$1)</f>
        <v>Введите курс</v>
      </c>
      <c r="J382" s="48"/>
      <c r="K382" s="18">
        <f>Таблица656[[#This Row],[Заказ коробок ]]*Таблица656[[#This Row],[Кол-во шт в коробке]]</f>
        <v>0</v>
      </c>
      <c r="L382" s="54">
        <f>Таблица656[[#This Row],[Общее кол-во шт]]*Таблица656[[#This Row],[Оптовая цена KRW за 1шт]]</f>
        <v>0</v>
      </c>
      <c r="M382" s="19" t="str">
        <f>IFERROR(Таблица656[[#This Row],[Общее кол-во шт]]*Таблица656[[#This Row],[Оптовая цена USD за 1шт]],"")</f>
        <v/>
      </c>
      <c r="N382" s="49"/>
    </row>
    <row r="383" spans="1:14" ht="22.5" customHeight="1">
      <c r="A383" s="44" t="s">
        <v>31040</v>
      </c>
      <c r="B383" s="14">
        <v>8809505540774</v>
      </c>
      <c r="C383" s="50" t="s">
        <v>31041</v>
      </c>
      <c r="D383" s="46" t="s">
        <v>31042</v>
      </c>
      <c r="E383" s="16">
        <v>6500</v>
      </c>
      <c r="F383" s="15">
        <v>0.31</v>
      </c>
      <c r="G383" s="47">
        <v>100</v>
      </c>
      <c r="H383" s="55">
        <f>Таблица656[[#This Row],[Коэфициент стоимости]]*Таблица656[[#This Row],[Розничная цена KRW]]</f>
        <v>2015</v>
      </c>
      <c r="I383" s="17" t="str">
        <f>IF($H$1="","Введите курс",Таблица656[[#This Row],[Оптовая цена KRW за 1шт]]/$H$1)</f>
        <v>Введите курс</v>
      </c>
      <c r="J383" s="48"/>
      <c r="K383" s="18">
        <f>Таблица656[[#This Row],[Заказ коробок ]]*Таблица656[[#This Row],[Кол-во шт в коробке]]</f>
        <v>0</v>
      </c>
      <c r="L383" s="54">
        <f>Таблица656[[#This Row],[Общее кол-во шт]]*Таблица656[[#This Row],[Оптовая цена KRW за 1шт]]</f>
        <v>0</v>
      </c>
      <c r="M383" s="19" t="str">
        <f>IFERROR(Таблица656[[#This Row],[Общее кол-во шт]]*Таблица656[[#This Row],[Оптовая цена USD за 1шт]],"")</f>
        <v/>
      </c>
      <c r="N383" s="49"/>
    </row>
    <row r="384" spans="1:14" ht="22.5" customHeight="1">
      <c r="A384" s="44" t="s">
        <v>31043</v>
      </c>
      <c r="B384" s="14">
        <v>8809505540545</v>
      </c>
      <c r="C384" s="50" t="s">
        <v>31044</v>
      </c>
      <c r="D384" s="46" t="s">
        <v>31045</v>
      </c>
      <c r="E384" s="16">
        <v>6500</v>
      </c>
      <c r="F384" s="15">
        <v>0.31</v>
      </c>
      <c r="G384" s="47">
        <v>80</v>
      </c>
      <c r="H384" s="55">
        <f>Таблица656[[#This Row],[Коэфициент стоимости]]*Таблица656[[#This Row],[Розничная цена KRW]]</f>
        <v>2015</v>
      </c>
      <c r="I384" s="17" t="str">
        <f>IF($H$1="","Введите курс",Таблица656[[#This Row],[Оптовая цена KRW за 1шт]]/$H$1)</f>
        <v>Введите курс</v>
      </c>
      <c r="J384" s="48"/>
      <c r="K384" s="18">
        <f>Таблица656[[#This Row],[Заказ коробок ]]*Таблица656[[#This Row],[Кол-во шт в коробке]]</f>
        <v>0</v>
      </c>
      <c r="L384" s="54">
        <f>Таблица656[[#This Row],[Общее кол-во шт]]*Таблица656[[#This Row],[Оптовая цена KRW за 1шт]]</f>
        <v>0</v>
      </c>
      <c r="M384" s="19" t="str">
        <f>IFERROR(Таблица656[[#This Row],[Общее кол-во шт]]*Таблица656[[#This Row],[Оптовая цена USD за 1шт]],"")</f>
        <v/>
      </c>
      <c r="N384" s="49"/>
    </row>
    <row r="385" spans="1:14" s="75" customFormat="1" ht="22.5" customHeight="1">
      <c r="A385" s="44" t="s">
        <v>31046</v>
      </c>
      <c r="B385" s="63">
        <v>8809505540866</v>
      </c>
      <c r="C385" s="50" t="s">
        <v>31047</v>
      </c>
      <c r="D385" s="65" t="s">
        <v>31048</v>
      </c>
      <c r="E385" s="66">
        <v>58000</v>
      </c>
      <c r="F385" s="67">
        <v>0.31</v>
      </c>
      <c r="G385" s="68"/>
      <c r="H385" s="69">
        <f>Таблица656[[#This Row],[Коэфициент стоимости]]*Таблица656[[#This Row],[Розничная цена KRW]]</f>
        <v>17980</v>
      </c>
      <c r="I385" s="70" t="str">
        <f>IF($H$1="","Введите курс",Таблица656[[#This Row],[Оптовая цена KRW за 1шт]]/$H$1)</f>
        <v>Введите курс</v>
      </c>
      <c r="J385" s="71"/>
      <c r="K385" s="72">
        <f>Таблица656[[#This Row],[Заказ коробок ]]*Таблица656[[#This Row],[Кол-во шт в коробке]]</f>
        <v>0</v>
      </c>
      <c r="L385" s="73">
        <f>Таблица656[[#This Row],[Общее кол-во шт]]*Таблица656[[#This Row],[Оптовая цена KRW за 1шт]]</f>
        <v>0</v>
      </c>
      <c r="M385" s="74" t="str">
        <f>IFERROR(Таблица656[[#This Row],[Общее кол-во шт]]*Таблица656[[#This Row],[Оптовая цена USD за 1шт]],"")</f>
        <v/>
      </c>
      <c r="N385" s="252" t="s">
        <v>19258</v>
      </c>
    </row>
    <row r="386" spans="1:14" ht="22.5" customHeight="1">
      <c r="A386" s="44" t="s">
        <v>31049</v>
      </c>
      <c r="B386" s="14">
        <v>8809505547971</v>
      </c>
      <c r="C386" s="50" t="s">
        <v>31050</v>
      </c>
      <c r="D386" s="46" t="s">
        <v>31051</v>
      </c>
      <c r="E386" s="16">
        <v>27800</v>
      </c>
      <c r="F386" s="15">
        <v>0.31</v>
      </c>
      <c r="G386" s="47">
        <v>80</v>
      </c>
      <c r="H386" s="55">
        <f>Таблица656[[#This Row],[Коэфициент стоимости]]*Таблица656[[#This Row],[Розничная цена KRW]]</f>
        <v>8618</v>
      </c>
      <c r="I386" s="17" t="str">
        <f>IF($H$1="","Введите курс",Таблица656[[#This Row],[Оптовая цена KRW за 1шт]]/$H$1)</f>
        <v>Введите курс</v>
      </c>
      <c r="J386" s="48"/>
      <c r="K386" s="18">
        <f>Таблица656[[#This Row],[Заказ коробок ]]*Таблица656[[#This Row],[Кол-во шт в коробке]]</f>
        <v>0</v>
      </c>
      <c r="L386" s="54">
        <f>Таблица656[[#This Row],[Общее кол-во шт]]*Таблица656[[#This Row],[Оптовая цена KRW за 1шт]]</f>
        <v>0</v>
      </c>
      <c r="M386" s="19" t="str">
        <f>IFERROR(Таблица656[[#This Row],[Общее кол-во шт]]*Таблица656[[#This Row],[Оптовая цена USD за 1шт]],"")</f>
        <v/>
      </c>
      <c r="N386" s="49"/>
    </row>
    <row r="387" spans="1:14" ht="22.5" customHeight="1">
      <c r="A387" s="44" t="s">
        <v>31052</v>
      </c>
      <c r="B387" s="14">
        <v>8809711712200</v>
      </c>
      <c r="C387" s="50" t="s">
        <v>31053</v>
      </c>
      <c r="D387" s="46" t="s">
        <v>31054</v>
      </c>
      <c r="E387" s="16">
        <v>21800</v>
      </c>
      <c r="F387" s="15">
        <v>0.26900000000000002</v>
      </c>
      <c r="G387" s="47">
        <v>30</v>
      </c>
      <c r="H387" s="55">
        <f>Таблица656[[#This Row],[Коэфициент стоимости]]*Таблица656[[#This Row],[Розничная цена KRW]]</f>
        <v>5864.2000000000007</v>
      </c>
      <c r="I387" s="17" t="str">
        <f>IF($H$1="","Введите курс",Таблица656[[#This Row],[Оптовая цена KRW за 1шт]]/$H$1)</f>
        <v>Введите курс</v>
      </c>
      <c r="J387" s="48"/>
      <c r="K387" s="18">
        <f>Таблица656[[#This Row],[Заказ коробок ]]*Таблица656[[#This Row],[Кол-во шт в коробке]]</f>
        <v>0</v>
      </c>
      <c r="L387" s="54">
        <f>Таблица656[[#This Row],[Общее кол-во шт]]*Таблица656[[#This Row],[Оптовая цена KRW за 1шт]]</f>
        <v>0</v>
      </c>
      <c r="M387" s="19" t="str">
        <f>IFERROR(Таблица656[[#This Row],[Общее кол-во шт]]*Таблица656[[#This Row],[Оптовая цена USD за 1шт]],"")</f>
        <v/>
      </c>
      <c r="N387" s="49"/>
    </row>
    <row r="388" spans="1:14" ht="22.5" customHeight="1">
      <c r="A388" s="44" t="s">
        <v>31055</v>
      </c>
      <c r="B388" s="14">
        <v>8809711712194</v>
      </c>
      <c r="C388" s="50" t="s">
        <v>31056</v>
      </c>
      <c r="D388" s="46" t="s">
        <v>31057</v>
      </c>
      <c r="E388" s="16">
        <v>25800</v>
      </c>
      <c r="F388" s="15">
        <v>0.31</v>
      </c>
      <c r="G388" s="47">
        <v>60</v>
      </c>
      <c r="H388" s="55">
        <f>Таблица656[[#This Row],[Коэфициент стоимости]]*Таблица656[[#This Row],[Розничная цена KRW]]</f>
        <v>7998</v>
      </c>
      <c r="I388" s="17" t="str">
        <f>IF($H$1="","Введите курс",Таблица656[[#This Row],[Оптовая цена KRW за 1шт]]/$H$1)</f>
        <v>Введите курс</v>
      </c>
      <c r="J388" s="48"/>
      <c r="K388" s="18">
        <f>Таблица656[[#This Row],[Заказ коробок ]]*Таблица656[[#This Row],[Кол-во шт в коробке]]</f>
        <v>0</v>
      </c>
      <c r="L388" s="54">
        <f>Таблица656[[#This Row],[Общее кол-во шт]]*Таблица656[[#This Row],[Оптовая цена KRW за 1шт]]</f>
        <v>0</v>
      </c>
      <c r="M388" s="19" t="str">
        <f>IFERROR(Таблица656[[#This Row],[Общее кол-во шт]]*Таблица656[[#This Row],[Оптовая цена USD за 1шт]],"")</f>
        <v/>
      </c>
      <c r="N388" s="49"/>
    </row>
    <row r="389" spans="1:14" ht="22.5" customHeight="1">
      <c r="A389" s="44" t="s">
        <v>31058</v>
      </c>
      <c r="B389" s="14">
        <v>8809505548220</v>
      </c>
      <c r="C389" s="50" t="s">
        <v>31059</v>
      </c>
      <c r="D389" s="46" t="s">
        <v>31060</v>
      </c>
      <c r="E389" s="16">
        <v>232000</v>
      </c>
      <c r="F389" s="15">
        <v>8.7000000000000008E-2</v>
      </c>
      <c r="G389" s="47">
        <v>20</v>
      </c>
      <c r="H389" s="55">
        <f>Таблица656[[#This Row],[Коэфициент стоимости]]*Таблица656[[#This Row],[Розничная цена KRW]]</f>
        <v>20184.000000000004</v>
      </c>
      <c r="I389" s="17" t="str">
        <f>IF($H$1="","Введите курс",Таблица656[[#This Row],[Оптовая цена KRW за 1шт]]/$H$1)</f>
        <v>Введите курс</v>
      </c>
      <c r="J389" s="48"/>
      <c r="K389" s="18">
        <f>Таблица656[[#This Row],[Заказ коробок ]]*Таблица656[[#This Row],[Кол-во шт в коробке]]</f>
        <v>0</v>
      </c>
      <c r="L389" s="54">
        <f>Таблица656[[#This Row],[Общее кол-во шт]]*Таблица656[[#This Row],[Оптовая цена KRW за 1шт]]</f>
        <v>0</v>
      </c>
      <c r="M389" s="19" t="str">
        <f>IFERROR(Таблица656[[#This Row],[Общее кол-во шт]]*Таблица656[[#This Row],[Оптовая цена USD за 1шт]],"")</f>
        <v/>
      </c>
      <c r="N389" s="49"/>
    </row>
    <row r="390" spans="1:14" ht="22.5" customHeight="1">
      <c r="A390" s="44" t="s">
        <v>31061</v>
      </c>
      <c r="B390" s="14">
        <v>8809505548206</v>
      </c>
      <c r="C390" s="50" t="s">
        <v>31062</v>
      </c>
      <c r="D390" s="46" t="s">
        <v>31063</v>
      </c>
      <c r="E390" s="16">
        <v>232000</v>
      </c>
      <c r="F390" s="15">
        <v>8.7000000000000008E-2</v>
      </c>
      <c r="G390" s="47">
        <v>20</v>
      </c>
      <c r="H390" s="55">
        <f>Таблица656[[#This Row],[Коэфициент стоимости]]*Таблица656[[#This Row],[Розничная цена KRW]]</f>
        <v>20184.000000000004</v>
      </c>
      <c r="I390" s="17" t="str">
        <f>IF($H$1="","Введите курс",Таблица656[[#This Row],[Оптовая цена KRW за 1шт]]/$H$1)</f>
        <v>Введите курс</v>
      </c>
      <c r="J390" s="48"/>
      <c r="K390" s="18">
        <f>Таблица656[[#This Row],[Заказ коробок ]]*Таблица656[[#This Row],[Кол-во шт в коробке]]</f>
        <v>0</v>
      </c>
      <c r="L390" s="54">
        <f>Таблица656[[#This Row],[Общее кол-во шт]]*Таблица656[[#This Row],[Оптовая цена KRW за 1шт]]</f>
        <v>0</v>
      </c>
      <c r="M390" s="19" t="str">
        <f>IFERROR(Таблица656[[#This Row],[Общее кол-во шт]]*Таблица656[[#This Row],[Оптовая цена USD за 1шт]],"")</f>
        <v/>
      </c>
      <c r="N390" s="49"/>
    </row>
    <row r="391" spans="1:14" ht="22.5" customHeight="1">
      <c r="A391" s="44" t="s">
        <v>31064</v>
      </c>
      <c r="B391" s="14">
        <v>8809505548183</v>
      </c>
      <c r="C391" s="50" t="s">
        <v>31065</v>
      </c>
      <c r="D391" s="46" t="s">
        <v>31066</v>
      </c>
      <c r="E391" s="16">
        <v>232000</v>
      </c>
      <c r="F391" s="15">
        <v>8.7000000000000008E-2</v>
      </c>
      <c r="G391" s="47">
        <v>20</v>
      </c>
      <c r="H391" s="55">
        <f>Таблица656[[#This Row],[Коэфициент стоимости]]*Таблица656[[#This Row],[Розничная цена KRW]]</f>
        <v>20184.000000000004</v>
      </c>
      <c r="I391" s="17" t="str">
        <f>IF($H$1="","Введите курс",Таблица656[[#This Row],[Оптовая цена KRW за 1шт]]/$H$1)</f>
        <v>Введите курс</v>
      </c>
      <c r="J391" s="48"/>
      <c r="K391" s="18">
        <f>Таблица656[[#This Row],[Заказ коробок ]]*Таблица656[[#This Row],[Кол-во шт в коробке]]</f>
        <v>0</v>
      </c>
      <c r="L391" s="54">
        <f>Таблица656[[#This Row],[Общее кол-во шт]]*Таблица656[[#This Row],[Оптовая цена KRW за 1шт]]</f>
        <v>0</v>
      </c>
      <c r="M391" s="19" t="str">
        <f>IFERROR(Таблица656[[#This Row],[Общее кол-во шт]]*Таблица656[[#This Row],[Оптовая цена USD за 1шт]],"")</f>
        <v/>
      </c>
      <c r="N391" s="49"/>
    </row>
    <row r="392" spans="1:14" ht="22.5" customHeight="1">
      <c r="A392" s="44" t="s">
        <v>31067</v>
      </c>
      <c r="B392" s="14">
        <v>8809505548244</v>
      </c>
      <c r="C392" s="50" t="s">
        <v>31068</v>
      </c>
      <c r="D392" s="46" t="s">
        <v>31069</v>
      </c>
      <c r="E392" s="16">
        <v>232000</v>
      </c>
      <c r="F392" s="15">
        <v>8.7000000000000008E-2</v>
      </c>
      <c r="G392" s="47">
        <v>20</v>
      </c>
      <c r="H392" s="55">
        <f>Таблица656[[#This Row],[Коэфициент стоимости]]*Таблица656[[#This Row],[Розничная цена KRW]]</f>
        <v>20184.000000000004</v>
      </c>
      <c r="I392" s="17" t="str">
        <f>IF($H$1="","Введите курс",Таблица656[[#This Row],[Оптовая цена KRW за 1шт]]/$H$1)</f>
        <v>Введите курс</v>
      </c>
      <c r="J392" s="48"/>
      <c r="K392" s="18">
        <f>Таблица656[[#This Row],[Заказ коробок ]]*Таблица656[[#This Row],[Кол-во шт в коробке]]</f>
        <v>0</v>
      </c>
      <c r="L392" s="54">
        <f>Таблица656[[#This Row],[Общее кол-во шт]]*Таблица656[[#This Row],[Оптовая цена KRW за 1шт]]</f>
        <v>0</v>
      </c>
      <c r="M392" s="19" t="str">
        <f>IFERROR(Таблица656[[#This Row],[Общее кол-во шт]]*Таблица656[[#This Row],[Оптовая цена USD за 1шт]],"")</f>
        <v/>
      </c>
      <c r="N392" s="49"/>
    </row>
    <row r="393" spans="1:14" ht="22.5" customHeight="1">
      <c r="A393" s="44" t="s">
        <v>31070</v>
      </c>
      <c r="B393" s="14">
        <v>8809505547995</v>
      </c>
      <c r="C393" s="50" t="s">
        <v>31071</v>
      </c>
      <c r="D393" s="46" t="s">
        <v>31072</v>
      </c>
      <c r="E393" s="16">
        <v>38000</v>
      </c>
      <c r="F393" s="15">
        <v>0.17399999999999999</v>
      </c>
      <c r="G393" s="47">
        <v>40</v>
      </c>
      <c r="H393" s="55">
        <f>Таблица656[[#This Row],[Коэфициент стоимости]]*Таблица656[[#This Row],[Розничная цена KRW]]</f>
        <v>6611.9999999999991</v>
      </c>
      <c r="I393" s="17" t="str">
        <f>IF($H$1="","Введите курс",Таблица656[[#This Row],[Оптовая цена KRW за 1шт]]/$H$1)</f>
        <v>Введите курс</v>
      </c>
      <c r="J393" s="48"/>
      <c r="K393" s="18">
        <f>Таблица656[[#This Row],[Заказ коробок ]]*Таблица656[[#This Row],[Кол-во шт в коробке]]</f>
        <v>0</v>
      </c>
      <c r="L393" s="54">
        <f>Таблица656[[#This Row],[Общее кол-во шт]]*Таблица656[[#This Row],[Оптовая цена KRW за 1шт]]</f>
        <v>0</v>
      </c>
      <c r="M393" s="19" t="str">
        <f>IFERROR(Таблица656[[#This Row],[Общее кол-во шт]]*Таблица656[[#This Row],[Оптовая цена USD за 1шт]],"")</f>
        <v/>
      </c>
      <c r="N393" s="49"/>
    </row>
    <row r="394" spans="1:14" ht="22.5" customHeight="1">
      <c r="A394" s="44" t="s">
        <v>31073</v>
      </c>
      <c r="B394" s="14">
        <v>8809505548022</v>
      </c>
      <c r="C394" s="50" t="s">
        <v>31074</v>
      </c>
      <c r="D394" s="46" t="s">
        <v>31075</v>
      </c>
      <c r="E394" s="16">
        <v>38000</v>
      </c>
      <c r="F394" s="15">
        <v>0.17399999999999999</v>
      </c>
      <c r="G394" s="47">
        <v>40</v>
      </c>
      <c r="H394" s="55">
        <f>Таблица656[[#This Row],[Коэфициент стоимости]]*Таблица656[[#This Row],[Розничная цена KRW]]</f>
        <v>6611.9999999999991</v>
      </c>
      <c r="I394" s="17" t="str">
        <f>IF($H$1="","Введите курс",Таблица656[[#This Row],[Оптовая цена KRW за 1шт]]/$H$1)</f>
        <v>Введите курс</v>
      </c>
      <c r="J394" s="48"/>
      <c r="K394" s="18">
        <f>Таблица656[[#This Row],[Заказ коробок ]]*Таблица656[[#This Row],[Кол-во шт в коробке]]</f>
        <v>0</v>
      </c>
      <c r="L394" s="54">
        <f>Таблица656[[#This Row],[Общее кол-во шт]]*Таблица656[[#This Row],[Оптовая цена KRW за 1шт]]</f>
        <v>0</v>
      </c>
      <c r="M394" s="19" t="str">
        <f>IFERROR(Таблица656[[#This Row],[Общее кол-во шт]]*Таблица656[[#This Row],[Оптовая цена USD за 1шт]],"")</f>
        <v/>
      </c>
      <c r="N394" s="49"/>
    </row>
    <row r="395" spans="1:14" ht="22.5" customHeight="1">
      <c r="A395" s="44" t="s">
        <v>31076</v>
      </c>
      <c r="B395" s="14">
        <v>8809505548008</v>
      </c>
      <c r="C395" s="50" t="s">
        <v>31077</v>
      </c>
      <c r="D395" s="46" t="s">
        <v>31078</v>
      </c>
      <c r="E395" s="16">
        <v>38000</v>
      </c>
      <c r="F395" s="15">
        <v>0.17399999999999999</v>
      </c>
      <c r="G395" s="47">
        <v>40</v>
      </c>
      <c r="H395" s="55">
        <f>Таблица656[[#This Row],[Коэфициент стоимости]]*Таблица656[[#This Row],[Розничная цена KRW]]</f>
        <v>6611.9999999999991</v>
      </c>
      <c r="I395" s="17" t="str">
        <f>IF($H$1="","Введите курс",Таблица656[[#This Row],[Оптовая цена KRW за 1шт]]/$H$1)</f>
        <v>Введите курс</v>
      </c>
      <c r="J395" s="48"/>
      <c r="K395" s="18">
        <f>Таблица656[[#This Row],[Заказ коробок ]]*Таблица656[[#This Row],[Кол-во шт в коробке]]</f>
        <v>0</v>
      </c>
      <c r="L395" s="54">
        <f>Таблица656[[#This Row],[Общее кол-во шт]]*Таблица656[[#This Row],[Оптовая цена KRW за 1шт]]</f>
        <v>0</v>
      </c>
      <c r="M395" s="19" t="str">
        <f>IFERROR(Таблица656[[#This Row],[Общее кол-во шт]]*Таблица656[[#This Row],[Оптовая цена USD за 1шт]],"")</f>
        <v/>
      </c>
      <c r="N395" s="49"/>
    </row>
    <row r="396" spans="1:14" ht="22.5" customHeight="1">
      <c r="A396" s="44" t="s">
        <v>31079</v>
      </c>
      <c r="B396" s="14">
        <v>8809505548015</v>
      </c>
      <c r="C396" s="50" t="s">
        <v>31080</v>
      </c>
      <c r="D396" s="46" t="s">
        <v>31081</v>
      </c>
      <c r="E396" s="16">
        <v>38000</v>
      </c>
      <c r="F396" s="15">
        <v>0.17399999999999999</v>
      </c>
      <c r="G396" s="47">
        <v>40</v>
      </c>
      <c r="H396" s="55">
        <f>Таблица656[[#This Row],[Коэфициент стоимости]]*Таблица656[[#This Row],[Розничная цена KRW]]</f>
        <v>6611.9999999999991</v>
      </c>
      <c r="I396" s="17" t="str">
        <f>IF($H$1="","Введите курс",Таблица656[[#This Row],[Оптовая цена KRW за 1шт]]/$H$1)</f>
        <v>Введите курс</v>
      </c>
      <c r="J396" s="48"/>
      <c r="K396" s="18">
        <f>Таблица656[[#This Row],[Заказ коробок ]]*Таблица656[[#This Row],[Кол-во шт в коробке]]</f>
        <v>0</v>
      </c>
      <c r="L396" s="54">
        <f>Таблица656[[#This Row],[Общее кол-во шт]]*Таблица656[[#This Row],[Оптовая цена KRW за 1шт]]</f>
        <v>0</v>
      </c>
      <c r="M396" s="19" t="str">
        <f>IFERROR(Таблица656[[#This Row],[Общее кол-во шт]]*Таблица656[[#This Row],[Оптовая цена USD за 1шт]],"")</f>
        <v/>
      </c>
      <c r="N396" s="49"/>
    </row>
    <row r="397" spans="1:14" ht="22.5" customHeight="1">
      <c r="A397" s="44" t="s">
        <v>31082</v>
      </c>
      <c r="B397" s="14">
        <v>8809711710114</v>
      </c>
      <c r="C397" s="50" t="s">
        <v>31083</v>
      </c>
      <c r="D397" s="46" t="s">
        <v>31084</v>
      </c>
      <c r="E397" s="16">
        <v>38000</v>
      </c>
      <c r="F397" s="15">
        <v>0.16899999999999998</v>
      </c>
      <c r="G397" s="47">
        <v>60</v>
      </c>
      <c r="H397" s="55">
        <f>Таблица656[[#This Row],[Коэфициент стоимости]]*Таблица656[[#This Row],[Розничная цена KRW]]</f>
        <v>6421.9999999999991</v>
      </c>
      <c r="I397" s="17" t="str">
        <f>IF($H$1="","Введите курс",Таблица656[[#This Row],[Оптовая цена KRW за 1шт]]/$H$1)</f>
        <v>Введите курс</v>
      </c>
      <c r="J397" s="48"/>
      <c r="K397" s="18">
        <f>Таблица656[[#This Row],[Заказ коробок ]]*Таблица656[[#This Row],[Кол-во шт в коробке]]</f>
        <v>0</v>
      </c>
      <c r="L397" s="54">
        <f>Таблица656[[#This Row],[Общее кол-во шт]]*Таблица656[[#This Row],[Оптовая цена KRW за 1шт]]</f>
        <v>0</v>
      </c>
      <c r="M397" s="19" t="str">
        <f>IFERROR(Таблица656[[#This Row],[Общее кол-во шт]]*Таблица656[[#This Row],[Оптовая цена USD за 1шт]],"")</f>
        <v/>
      </c>
      <c r="N397" s="49"/>
    </row>
    <row r="398" spans="1:14" ht="22.5" customHeight="1">
      <c r="A398" s="44" t="s">
        <v>31085</v>
      </c>
      <c r="B398" s="14">
        <v>8809711710558</v>
      </c>
      <c r="C398" s="50" t="s">
        <v>31086</v>
      </c>
      <c r="D398" s="46" t="s">
        <v>31087</v>
      </c>
      <c r="E398" s="16">
        <v>38000</v>
      </c>
      <c r="F398" s="15">
        <v>0.16899999999999998</v>
      </c>
      <c r="G398" s="47">
        <v>60</v>
      </c>
      <c r="H398" s="55">
        <f>Таблица656[[#This Row],[Коэфициент стоимости]]*Таблица656[[#This Row],[Розничная цена KRW]]</f>
        <v>6421.9999999999991</v>
      </c>
      <c r="I398" s="17" t="str">
        <f>IF($H$1="","Введите курс",Таблица656[[#This Row],[Оптовая цена KRW за 1шт]]/$H$1)</f>
        <v>Введите курс</v>
      </c>
      <c r="J398" s="48"/>
      <c r="K398" s="18">
        <f>Таблица656[[#This Row],[Заказ коробок ]]*Таблица656[[#This Row],[Кол-во шт в коробке]]</f>
        <v>0</v>
      </c>
      <c r="L398" s="54">
        <f>Таблица656[[#This Row],[Общее кол-во шт]]*Таблица656[[#This Row],[Оптовая цена KRW за 1шт]]</f>
        <v>0</v>
      </c>
      <c r="M398" s="19" t="str">
        <f>IFERROR(Таблица656[[#This Row],[Общее кол-во шт]]*Таблица656[[#This Row],[Оптовая цена USD за 1шт]],"")</f>
        <v/>
      </c>
      <c r="N398" s="49"/>
    </row>
    <row r="399" spans="1:14" ht="22.5" customHeight="1">
      <c r="A399" s="44" t="s">
        <v>31088</v>
      </c>
      <c r="B399" s="14">
        <v>8809505549722</v>
      </c>
      <c r="C399" s="50" t="s">
        <v>31089</v>
      </c>
      <c r="D399" s="46" t="s">
        <v>31090</v>
      </c>
      <c r="E399" s="16">
        <v>38000</v>
      </c>
      <c r="F399" s="15">
        <v>0.16899999999999998</v>
      </c>
      <c r="G399" s="47">
        <v>60</v>
      </c>
      <c r="H399" s="55">
        <f>Таблица656[[#This Row],[Коэфициент стоимости]]*Таблица656[[#This Row],[Розничная цена KRW]]</f>
        <v>6421.9999999999991</v>
      </c>
      <c r="I399" s="17" t="str">
        <f>IF($H$1="","Введите курс",Таблица656[[#This Row],[Оптовая цена KRW за 1шт]]/$H$1)</f>
        <v>Введите курс</v>
      </c>
      <c r="J399" s="48"/>
      <c r="K399" s="18">
        <f>Таблица656[[#This Row],[Заказ коробок ]]*Таблица656[[#This Row],[Кол-во шт в коробке]]</f>
        <v>0</v>
      </c>
      <c r="L399" s="54">
        <f>Таблица656[[#This Row],[Общее кол-во шт]]*Таблица656[[#This Row],[Оптовая цена KRW за 1шт]]</f>
        <v>0</v>
      </c>
      <c r="M399" s="19" t="str">
        <f>IFERROR(Таблица656[[#This Row],[Общее кол-во шт]]*Таблица656[[#This Row],[Оптовая цена USD за 1шт]],"")</f>
        <v/>
      </c>
      <c r="N399" s="49"/>
    </row>
    <row r="400" spans="1:14" ht="22.5" customHeight="1">
      <c r="A400" s="44" t="s">
        <v>31091</v>
      </c>
      <c r="B400" s="14">
        <v>8809505549746</v>
      </c>
      <c r="C400" s="50" t="s">
        <v>31092</v>
      </c>
      <c r="D400" s="46" t="s">
        <v>31093</v>
      </c>
      <c r="E400" s="16">
        <v>38000</v>
      </c>
      <c r="F400" s="15">
        <v>0.16899999999999998</v>
      </c>
      <c r="G400" s="47">
        <v>60</v>
      </c>
      <c r="H400" s="55">
        <f>Таблица656[[#This Row],[Коэфициент стоимости]]*Таблица656[[#This Row],[Розничная цена KRW]]</f>
        <v>6421.9999999999991</v>
      </c>
      <c r="I400" s="17" t="str">
        <f>IF($H$1="","Введите курс",Таблица656[[#This Row],[Оптовая цена KRW за 1шт]]/$H$1)</f>
        <v>Введите курс</v>
      </c>
      <c r="J400" s="48"/>
      <c r="K400" s="18">
        <f>Таблица656[[#This Row],[Заказ коробок ]]*Таблица656[[#This Row],[Кол-во шт в коробке]]</f>
        <v>0</v>
      </c>
      <c r="L400" s="54">
        <f>Таблица656[[#This Row],[Общее кол-во шт]]*Таблица656[[#This Row],[Оптовая цена KRW за 1шт]]</f>
        <v>0</v>
      </c>
      <c r="M400" s="19" t="str">
        <f>IFERROR(Таблица656[[#This Row],[Общее кол-во шт]]*Таблица656[[#This Row],[Оптовая цена USD за 1шт]],"")</f>
        <v/>
      </c>
      <c r="N400" s="49"/>
    </row>
    <row r="401" spans="1:14" ht="22.5" customHeight="1">
      <c r="A401" s="44" t="s">
        <v>31094</v>
      </c>
      <c r="B401" s="14">
        <v>8809505548053</v>
      </c>
      <c r="C401" s="50" t="s">
        <v>31095</v>
      </c>
      <c r="D401" s="46" t="s">
        <v>31096</v>
      </c>
      <c r="E401" s="16">
        <v>68000</v>
      </c>
      <c r="F401" s="15">
        <v>0.20199999999999999</v>
      </c>
      <c r="G401" s="47">
        <v>20</v>
      </c>
      <c r="H401" s="55">
        <f>Таблица656[[#This Row],[Коэфициент стоимости]]*Таблица656[[#This Row],[Розничная цена KRW]]</f>
        <v>13735.999999999998</v>
      </c>
      <c r="I401" s="17" t="str">
        <f>IF($H$1="","Введите курс",Таблица656[[#This Row],[Оптовая цена KRW за 1шт]]/$H$1)</f>
        <v>Введите курс</v>
      </c>
      <c r="J401" s="48"/>
      <c r="K401" s="18">
        <f>Таблица656[[#This Row],[Заказ коробок ]]*Таблица656[[#This Row],[Кол-во шт в коробке]]</f>
        <v>0</v>
      </c>
      <c r="L401" s="54">
        <f>Таблица656[[#This Row],[Общее кол-во шт]]*Таблица656[[#This Row],[Оптовая цена KRW за 1шт]]</f>
        <v>0</v>
      </c>
      <c r="M401" s="19" t="str">
        <f>IFERROR(Таблица656[[#This Row],[Общее кол-во шт]]*Таблица656[[#This Row],[Оптовая цена USD за 1шт]],"")</f>
        <v/>
      </c>
      <c r="N401" s="49"/>
    </row>
    <row r="402" spans="1:14" ht="22.5" customHeight="1">
      <c r="A402" s="44" t="s">
        <v>31097</v>
      </c>
      <c r="B402" s="14">
        <v>8809505548350</v>
      </c>
      <c r="C402" s="50" t="s">
        <v>31098</v>
      </c>
      <c r="D402" s="46" t="s">
        <v>31099</v>
      </c>
      <c r="E402" s="16">
        <v>68000</v>
      </c>
      <c r="F402" s="15">
        <v>0.20199999999999999</v>
      </c>
      <c r="G402" s="47">
        <v>20</v>
      </c>
      <c r="H402" s="55">
        <f>Таблица656[[#This Row],[Коэфициент стоимости]]*Таблица656[[#This Row],[Розничная цена KRW]]</f>
        <v>13735.999999999998</v>
      </c>
      <c r="I402" s="17" t="str">
        <f>IF($H$1="","Введите курс",Таблица656[[#This Row],[Оптовая цена KRW за 1шт]]/$H$1)</f>
        <v>Введите курс</v>
      </c>
      <c r="J402" s="48"/>
      <c r="K402" s="18">
        <f>Таблица656[[#This Row],[Заказ коробок ]]*Таблица656[[#This Row],[Кол-во шт в коробке]]</f>
        <v>0</v>
      </c>
      <c r="L402" s="54">
        <f>Таблица656[[#This Row],[Общее кол-во шт]]*Таблица656[[#This Row],[Оптовая цена KRW за 1шт]]</f>
        <v>0</v>
      </c>
      <c r="M402" s="19" t="str">
        <f>IFERROR(Таблица656[[#This Row],[Общее кол-во шт]]*Таблица656[[#This Row],[Оптовая цена USD за 1шт]],"")</f>
        <v/>
      </c>
      <c r="N402" s="49"/>
    </row>
    <row r="403" spans="1:14" ht="22.5" customHeight="1">
      <c r="A403" s="44" t="s">
        <v>31100</v>
      </c>
      <c r="B403" s="14">
        <v>8809505548343</v>
      </c>
      <c r="C403" s="50" t="s">
        <v>31101</v>
      </c>
      <c r="D403" s="46" t="s">
        <v>31102</v>
      </c>
      <c r="E403" s="16">
        <v>68000</v>
      </c>
      <c r="F403" s="15">
        <v>0.20199999999999999</v>
      </c>
      <c r="G403" s="47">
        <v>20</v>
      </c>
      <c r="H403" s="55">
        <f>Таблица656[[#This Row],[Коэфициент стоимости]]*Таблица656[[#This Row],[Розничная цена KRW]]</f>
        <v>13735.999999999998</v>
      </c>
      <c r="I403" s="17" t="str">
        <f>IF($H$1="","Введите курс",Таблица656[[#This Row],[Оптовая цена KRW за 1шт]]/$H$1)</f>
        <v>Введите курс</v>
      </c>
      <c r="J403" s="48"/>
      <c r="K403" s="18">
        <f>Таблица656[[#This Row],[Заказ коробок ]]*Таблица656[[#This Row],[Кол-во шт в коробке]]</f>
        <v>0</v>
      </c>
      <c r="L403" s="54">
        <f>Таблица656[[#This Row],[Общее кол-во шт]]*Таблица656[[#This Row],[Оптовая цена KRW за 1шт]]</f>
        <v>0</v>
      </c>
      <c r="M403" s="19" t="str">
        <f>IFERROR(Таблица656[[#This Row],[Общее кол-во шт]]*Таблица656[[#This Row],[Оптовая цена USD за 1шт]],"")</f>
        <v/>
      </c>
      <c r="N403" s="49"/>
    </row>
    <row r="404" spans="1:14" ht="22.5" customHeight="1">
      <c r="A404" s="44" t="s">
        <v>31103</v>
      </c>
      <c r="B404" s="14">
        <v>8809505548336</v>
      </c>
      <c r="C404" s="50" t="s">
        <v>31104</v>
      </c>
      <c r="D404" s="46" t="s">
        <v>31105</v>
      </c>
      <c r="E404" s="16">
        <v>68000</v>
      </c>
      <c r="F404" s="15">
        <v>0.20199999999999999</v>
      </c>
      <c r="G404" s="47">
        <v>20</v>
      </c>
      <c r="H404" s="55">
        <f>Таблица656[[#This Row],[Коэфициент стоимости]]*Таблица656[[#This Row],[Розничная цена KRW]]</f>
        <v>13735.999999999998</v>
      </c>
      <c r="I404" s="17" t="str">
        <f>IF($H$1="","Введите курс",Таблица656[[#This Row],[Оптовая цена KRW за 1шт]]/$H$1)</f>
        <v>Введите курс</v>
      </c>
      <c r="J404" s="48"/>
      <c r="K404" s="18">
        <f>Таблица656[[#This Row],[Заказ коробок ]]*Таблица656[[#This Row],[Кол-во шт в коробке]]</f>
        <v>0</v>
      </c>
      <c r="L404" s="54">
        <f>Таблица656[[#This Row],[Общее кол-во шт]]*Таблица656[[#This Row],[Оптовая цена KRW за 1шт]]</f>
        <v>0</v>
      </c>
      <c r="M404" s="19" t="str">
        <f>IFERROR(Таблица656[[#This Row],[Общее кол-во шт]]*Таблица656[[#This Row],[Оптовая цена USD за 1шт]],"")</f>
        <v/>
      </c>
      <c r="N404" s="49"/>
    </row>
    <row r="405" spans="1:14" ht="22.5" customHeight="1">
      <c r="A405" s="44" t="s">
        <v>31106</v>
      </c>
      <c r="B405" s="14">
        <v>8809711710695</v>
      </c>
      <c r="C405" s="50" t="s">
        <v>31107</v>
      </c>
      <c r="D405" s="46" t="s">
        <v>31108</v>
      </c>
      <c r="E405" s="16">
        <v>39000</v>
      </c>
      <c r="F405" s="15">
        <v>0.34</v>
      </c>
      <c r="G405" s="47">
        <v>80</v>
      </c>
      <c r="H405" s="55">
        <f>Таблица656[[#This Row],[Коэфициент стоимости]]*Таблица656[[#This Row],[Розничная цена KRW]]</f>
        <v>13260.000000000002</v>
      </c>
      <c r="I405" s="17" t="str">
        <f>IF($H$1="","Введите курс",Таблица656[[#This Row],[Оптовая цена KRW за 1шт]]/$H$1)</f>
        <v>Введите курс</v>
      </c>
      <c r="J405" s="48"/>
      <c r="K405" s="18">
        <f>Таблица656[[#This Row],[Заказ коробок ]]*Таблица656[[#This Row],[Кол-во шт в коробке]]</f>
        <v>0</v>
      </c>
      <c r="L405" s="54">
        <f>Таблица656[[#This Row],[Общее кол-во шт]]*Таблица656[[#This Row],[Оптовая цена KRW за 1шт]]</f>
        <v>0</v>
      </c>
      <c r="M405" s="19" t="str">
        <f>IFERROR(Таблица656[[#This Row],[Общее кол-во шт]]*Таблица656[[#This Row],[Оптовая цена USD за 1шт]],"")</f>
        <v/>
      </c>
      <c r="N405" s="49"/>
    </row>
    <row r="406" spans="1:14" ht="22.5" customHeight="1">
      <c r="A406" s="44" t="s">
        <v>31109</v>
      </c>
      <c r="B406" s="14">
        <v>8809505549500</v>
      </c>
      <c r="C406" s="50" t="s">
        <v>31110</v>
      </c>
      <c r="D406" s="46" t="s">
        <v>31111</v>
      </c>
      <c r="E406" s="16">
        <v>28000</v>
      </c>
      <c r="F406" s="15">
        <v>0.21099999999999999</v>
      </c>
      <c r="G406" s="47">
        <v>80</v>
      </c>
      <c r="H406" s="55">
        <f>Таблица656[[#This Row],[Коэфициент стоимости]]*Таблица656[[#This Row],[Розничная цена KRW]]</f>
        <v>5908</v>
      </c>
      <c r="I406" s="17" t="str">
        <f>IF($H$1="","Введите курс",Таблица656[[#This Row],[Оптовая цена KRW за 1шт]]/$H$1)</f>
        <v>Введите курс</v>
      </c>
      <c r="J406" s="48"/>
      <c r="K406" s="18">
        <f>Таблица656[[#This Row],[Заказ коробок ]]*Таблица656[[#This Row],[Кол-во шт в коробке]]</f>
        <v>0</v>
      </c>
      <c r="L406" s="54">
        <f>Таблица656[[#This Row],[Общее кол-во шт]]*Таблица656[[#This Row],[Оптовая цена KRW за 1шт]]</f>
        <v>0</v>
      </c>
      <c r="M406" s="19" t="str">
        <f>IFERROR(Таблица656[[#This Row],[Общее кол-во шт]]*Таблица656[[#This Row],[Оптовая цена USD за 1шт]],"")</f>
        <v/>
      </c>
      <c r="N406" s="49"/>
    </row>
    <row r="407" spans="1:14" ht="22.5" customHeight="1">
      <c r="A407" s="44" t="s">
        <v>31112</v>
      </c>
      <c r="B407" s="14">
        <v>8809505549524</v>
      </c>
      <c r="C407" s="50" t="s">
        <v>31113</v>
      </c>
      <c r="D407" s="46" t="s">
        <v>31114</v>
      </c>
      <c r="E407" s="16">
        <v>18000</v>
      </c>
      <c r="F407" s="15">
        <v>0.31</v>
      </c>
      <c r="G407" s="47">
        <v>80</v>
      </c>
      <c r="H407" s="55">
        <f>Таблица656[[#This Row],[Коэфициент стоимости]]*Таблица656[[#This Row],[Розничная цена KRW]]</f>
        <v>5580</v>
      </c>
      <c r="I407" s="17" t="str">
        <f>IF($H$1="","Введите курс",Таблица656[[#This Row],[Оптовая цена KRW за 1шт]]/$H$1)</f>
        <v>Введите курс</v>
      </c>
      <c r="J407" s="48"/>
      <c r="K407" s="18">
        <f>Таблица656[[#This Row],[Заказ коробок ]]*Таблица656[[#This Row],[Кол-во шт в коробке]]</f>
        <v>0</v>
      </c>
      <c r="L407" s="54">
        <f>Таблица656[[#This Row],[Общее кол-во шт]]*Таблица656[[#This Row],[Оптовая цена KRW за 1шт]]</f>
        <v>0</v>
      </c>
      <c r="M407" s="19" t="str">
        <f>IFERROR(Таблица656[[#This Row],[Общее кол-во шт]]*Таблица656[[#This Row],[Оптовая цена USD за 1шт]],"")</f>
        <v/>
      </c>
      <c r="N407" s="49"/>
    </row>
    <row r="408" spans="1:14" ht="22.5" customHeight="1">
      <c r="A408" s="44" t="s">
        <v>31115</v>
      </c>
      <c r="B408" s="14">
        <v>8809505549517</v>
      </c>
      <c r="C408" s="50" t="s">
        <v>31116</v>
      </c>
      <c r="D408" s="46" t="s">
        <v>31117</v>
      </c>
      <c r="E408" s="16">
        <v>24000</v>
      </c>
      <c r="F408" s="15">
        <v>0.248</v>
      </c>
      <c r="G408" s="47">
        <v>30</v>
      </c>
      <c r="H408" s="55">
        <f>Таблица656[[#This Row],[Коэфициент стоимости]]*Таблица656[[#This Row],[Розничная цена KRW]]</f>
        <v>5952</v>
      </c>
      <c r="I408" s="17" t="str">
        <f>IF($H$1="","Введите курс",Таблица656[[#This Row],[Оптовая цена KRW за 1шт]]/$H$1)</f>
        <v>Введите курс</v>
      </c>
      <c r="J408" s="48"/>
      <c r="K408" s="18">
        <f>Таблица656[[#This Row],[Заказ коробок ]]*Таблица656[[#This Row],[Кол-во шт в коробке]]</f>
        <v>0</v>
      </c>
      <c r="L408" s="54">
        <f>Таблица656[[#This Row],[Общее кол-во шт]]*Таблица656[[#This Row],[Оптовая цена KRW за 1шт]]</f>
        <v>0</v>
      </c>
      <c r="M408" s="19" t="str">
        <f>IFERROR(Таблица656[[#This Row],[Общее кол-во шт]]*Таблица656[[#This Row],[Оптовая цена USD за 1шт]],"")</f>
        <v/>
      </c>
      <c r="N408" s="49"/>
    </row>
    <row r="409" spans="1:14" ht="22.5" customHeight="1">
      <c r="A409" s="44" t="s">
        <v>31118</v>
      </c>
      <c r="B409" s="14">
        <v>8809505549579</v>
      </c>
      <c r="C409" s="50" t="s">
        <v>31119</v>
      </c>
      <c r="D409" s="46" t="s">
        <v>31120</v>
      </c>
      <c r="E409" s="16">
        <v>20000</v>
      </c>
      <c r="F409" s="15">
        <v>0.31</v>
      </c>
      <c r="G409" s="47">
        <v>40</v>
      </c>
      <c r="H409" s="55">
        <f>Таблица656[[#This Row],[Коэфициент стоимости]]*Таблица656[[#This Row],[Розничная цена KRW]]</f>
        <v>6200</v>
      </c>
      <c r="I409" s="17" t="str">
        <f>IF($H$1="","Введите курс",Таблица656[[#This Row],[Оптовая цена KRW за 1шт]]/$H$1)</f>
        <v>Введите курс</v>
      </c>
      <c r="J409" s="48"/>
      <c r="K409" s="18">
        <f>Таблица656[[#This Row],[Заказ коробок ]]*Таблица656[[#This Row],[Кол-во шт в коробке]]</f>
        <v>0</v>
      </c>
      <c r="L409" s="54">
        <f>Таблица656[[#This Row],[Общее кол-во шт]]*Таблица656[[#This Row],[Оптовая цена KRW за 1шт]]</f>
        <v>0</v>
      </c>
      <c r="M409" s="19" t="str">
        <f>IFERROR(Таблица656[[#This Row],[Общее кол-во шт]]*Таблица656[[#This Row],[Оптовая цена USD за 1шт]],"")</f>
        <v/>
      </c>
      <c r="N409" s="49"/>
    </row>
    <row r="410" spans="1:14" ht="22.5" customHeight="1">
      <c r="A410" s="44" t="s">
        <v>31121</v>
      </c>
      <c r="B410" s="14">
        <v>8809505548503</v>
      </c>
      <c r="C410" s="50" t="s">
        <v>31122</v>
      </c>
      <c r="D410" s="46" t="s">
        <v>31123</v>
      </c>
      <c r="E410" s="16">
        <v>50000</v>
      </c>
      <c r="F410" s="15">
        <v>0.31</v>
      </c>
      <c r="G410" s="47">
        <v>40</v>
      </c>
      <c r="H410" s="55">
        <f>Таблица656[[#This Row],[Коэфициент стоимости]]*Таблица656[[#This Row],[Розничная цена KRW]]</f>
        <v>15500</v>
      </c>
      <c r="I410" s="17" t="str">
        <f>IF($H$1="","Введите курс",Таблица656[[#This Row],[Оптовая цена KRW за 1шт]]/$H$1)</f>
        <v>Введите курс</v>
      </c>
      <c r="J410" s="48"/>
      <c r="K410" s="18">
        <f>Таблица656[[#This Row],[Заказ коробок ]]*Таблица656[[#This Row],[Кол-во шт в коробке]]</f>
        <v>0</v>
      </c>
      <c r="L410" s="54">
        <f>Таблица656[[#This Row],[Общее кол-во шт]]*Таблица656[[#This Row],[Оптовая цена KRW за 1шт]]</f>
        <v>0</v>
      </c>
      <c r="M410" s="19" t="str">
        <f>IFERROR(Таблица656[[#This Row],[Общее кол-во шт]]*Таблица656[[#This Row],[Оптовая цена USD за 1шт]],"")</f>
        <v/>
      </c>
      <c r="N410" s="49"/>
    </row>
    <row r="411" spans="1:14" ht="22.5" customHeight="1">
      <c r="A411" s="44" t="s">
        <v>31124</v>
      </c>
      <c r="B411" s="14">
        <v>8809505548527</v>
      </c>
      <c r="C411" s="50" t="s">
        <v>31125</v>
      </c>
      <c r="D411" s="46" t="s">
        <v>31126</v>
      </c>
      <c r="E411" s="16">
        <v>50000</v>
      </c>
      <c r="F411" s="15">
        <v>0.31</v>
      </c>
      <c r="G411" s="47">
        <v>24</v>
      </c>
      <c r="H411" s="55">
        <f>Таблица656[[#This Row],[Коэфициент стоимости]]*Таблица656[[#This Row],[Розничная цена KRW]]</f>
        <v>15500</v>
      </c>
      <c r="I411" s="17" t="str">
        <f>IF($H$1="","Введите курс",Таблица656[[#This Row],[Оптовая цена KRW за 1шт]]/$H$1)</f>
        <v>Введите курс</v>
      </c>
      <c r="J411" s="48"/>
      <c r="K411" s="18">
        <f>Таблица656[[#This Row],[Заказ коробок ]]*Таблица656[[#This Row],[Кол-во шт в коробке]]</f>
        <v>0</v>
      </c>
      <c r="L411" s="54">
        <f>Таблица656[[#This Row],[Общее кол-во шт]]*Таблица656[[#This Row],[Оптовая цена KRW за 1шт]]</f>
        <v>0</v>
      </c>
      <c r="M411" s="19" t="str">
        <f>IFERROR(Таблица656[[#This Row],[Общее кол-во шт]]*Таблица656[[#This Row],[Оптовая цена USD за 1шт]],"")</f>
        <v/>
      </c>
      <c r="N411" s="49"/>
    </row>
    <row r="412" spans="1:14" ht="22.5" customHeight="1">
      <c r="A412" s="44" t="s">
        <v>31127</v>
      </c>
      <c r="B412" s="14">
        <v>8809505548541</v>
      </c>
      <c r="C412" s="50" t="s">
        <v>31128</v>
      </c>
      <c r="D412" s="46" t="s">
        <v>31129</v>
      </c>
      <c r="E412" s="16">
        <v>50000</v>
      </c>
      <c r="F412" s="15">
        <v>0.31</v>
      </c>
      <c r="G412" s="47">
        <v>24</v>
      </c>
      <c r="H412" s="55">
        <f>Таблица656[[#This Row],[Коэфициент стоимости]]*Таблица656[[#This Row],[Розничная цена KRW]]</f>
        <v>15500</v>
      </c>
      <c r="I412" s="17" t="str">
        <f>IF($H$1="","Введите курс",Таблица656[[#This Row],[Оптовая цена KRW за 1шт]]/$H$1)</f>
        <v>Введите курс</v>
      </c>
      <c r="J412" s="48"/>
      <c r="K412" s="18">
        <f>Таблица656[[#This Row],[Заказ коробок ]]*Таблица656[[#This Row],[Кол-во шт в коробке]]</f>
        <v>0</v>
      </c>
      <c r="L412" s="54">
        <f>Таблица656[[#This Row],[Общее кол-во шт]]*Таблица656[[#This Row],[Оптовая цена KRW за 1шт]]</f>
        <v>0</v>
      </c>
      <c r="M412" s="19" t="str">
        <f>IFERROR(Таблица656[[#This Row],[Общее кол-во шт]]*Таблица656[[#This Row],[Оптовая цена USD за 1шт]],"")</f>
        <v/>
      </c>
      <c r="N412" s="49"/>
    </row>
    <row r="413" spans="1:14" ht="22.5" customHeight="1">
      <c r="A413" s="44" t="s">
        <v>31130</v>
      </c>
      <c r="B413" s="14">
        <v>8809505542747</v>
      </c>
      <c r="C413" s="50" t="s">
        <v>31131</v>
      </c>
      <c r="D413" s="46" t="s">
        <v>31132</v>
      </c>
      <c r="E413" s="16">
        <v>68000</v>
      </c>
      <c r="F413" s="15">
        <v>0.31</v>
      </c>
      <c r="G413" s="47">
        <v>80</v>
      </c>
      <c r="H413" s="55">
        <f>Таблица656[[#This Row],[Коэфициент стоимости]]*Таблица656[[#This Row],[Розничная цена KRW]]</f>
        <v>21080</v>
      </c>
      <c r="I413" s="17" t="str">
        <f>IF($H$1="","Введите курс",Таблица656[[#This Row],[Оптовая цена KRW за 1шт]]/$H$1)</f>
        <v>Введите курс</v>
      </c>
      <c r="J413" s="48"/>
      <c r="K413" s="18">
        <f>Таблица656[[#This Row],[Заказ коробок ]]*Таблица656[[#This Row],[Кол-во шт в коробке]]</f>
        <v>0</v>
      </c>
      <c r="L413" s="54">
        <f>Таблица656[[#This Row],[Общее кол-во шт]]*Таблица656[[#This Row],[Оптовая цена KRW за 1шт]]</f>
        <v>0</v>
      </c>
      <c r="M413" s="19" t="str">
        <f>IFERROR(Таблица656[[#This Row],[Общее кол-во шт]]*Таблица656[[#This Row],[Оптовая цена USD за 1шт]],"")</f>
        <v/>
      </c>
      <c r="N413" s="49"/>
    </row>
    <row r="414" spans="1:14" ht="22.5" customHeight="1">
      <c r="A414" s="44" t="s">
        <v>31133</v>
      </c>
      <c r="B414" s="14">
        <v>8809505542747</v>
      </c>
      <c r="C414" s="50" t="s">
        <v>31134</v>
      </c>
      <c r="D414" s="46" t="s">
        <v>31135</v>
      </c>
      <c r="E414" s="16">
        <v>68000</v>
      </c>
      <c r="F414" s="15">
        <v>0.31</v>
      </c>
      <c r="G414" s="47">
        <v>80</v>
      </c>
      <c r="H414" s="55">
        <f>Таблица656[[#This Row],[Коэфициент стоимости]]*Таблица656[[#This Row],[Розничная цена KRW]]</f>
        <v>21080</v>
      </c>
      <c r="I414" s="17" t="str">
        <f>IF($H$1="","Введите курс",Таблица656[[#This Row],[Оптовая цена KRW за 1шт]]/$H$1)</f>
        <v>Введите курс</v>
      </c>
      <c r="J414" s="48"/>
      <c r="K414" s="18">
        <f>Таблица656[[#This Row],[Заказ коробок ]]*Таблица656[[#This Row],[Кол-во шт в коробке]]</f>
        <v>0</v>
      </c>
      <c r="L414" s="54">
        <f>Таблица656[[#This Row],[Общее кол-во шт]]*Таблица656[[#This Row],[Оптовая цена KRW за 1шт]]</f>
        <v>0</v>
      </c>
      <c r="M414" s="19" t="str">
        <f>IFERROR(Таблица656[[#This Row],[Общее кол-во шт]]*Таблица656[[#This Row],[Оптовая цена USD за 1шт]],"")</f>
        <v/>
      </c>
      <c r="N414" s="49"/>
    </row>
    <row r="415" spans="1:14" ht="22.5" customHeight="1">
      <c r="A415" s="44" t="s">
        <v>31136</v>
      </c>
      <c r="B415" s="14">
        <v>8809711715058</v>
      </c>
      <c r="C415" s="50" t="s">
        <v>31137</v>
      </c>
      <c r="D415" s="46" t="s">
        <v>31138</v>
      </c>
      <c r="E415" s="16">
        <v>68000</v>
      </c>
      <c r="F415" s="15">
        <v>0.24</v>
      </c>
      <c r="G415" s="47">
        <v>80</v>
      </c>
      <c r="H415" s="55">
        <f>Таблица656[[#This Row],[Коэфициент стоимости]]*Таблица656[[#This Row],[Розничная цена KRW]]</f>
        <v>16320</v>
      </c>
      <c r="I415" s="17" t="str">
        <f>IF($H$1="","Введите курс",Таблица656[[#This Row],[Оптовая цена KRW за 1шт]]/$H$1)</f>
        <v>Введите курс</v>
      </c>
      <c r="J415" s="48"/>
      <c r="K415" s="18">
        <f>Таблица656[[#This Row],[Заказ коробок ]]*Таблица656[[#This Row],[Кол-во шт в коробке]]</f>
        <v>0</v>
      </c>
      <c r="L415" s="54">
        <f>Таблица656[[#This Row],[Общее кол-во шт]]*Таблица656[[#This Row],[Оптовая цена KRW за 1шт]]</f>
        <v>0</v>
      </c>
      <c r="M415" s="19" t="str">
        <f>IFERROR(Таблица656[[#This Row],[Общее кол-во шт]]*Таблица656[[#This Row],[Оптовая цена USD за 1шт]],"")</f>
        <v/>
      </c>
      <c r="N415" s="49"/>
    </row>
    <row r="416" spans="1:14" ht="22.5" customHeight="1">
      <c r="A416" s="44" t="s">
        <v>31139</v>
      </c>
      <c r="B416" s="14">
        <v>8809711715065</v>
      </c>
      <c r="C416" s="50" t="s">
        <v>31140</v>
      </c>
      <c r="D416" s="46" t="s">
        <v>31141</v>
      </c>
      <c r="E416" s="16">
        <v>68000</v>
      </c>
      <c r="F416" s="15">
        <v>0.24</v>
      </c>
      <c r="G416" s="47">
        <v>80</v>
      </c>
      <c r="H416" s="55">
        <f>Таблица656[[#This Row],[Коэфициент стоимости]]*Таблица656[[#This Row],[Розничная цена KRW]]</f>
        <v>16320</v>
      </c>
      <c r="I416" s="17" t="str">
        <f>IF($H$1="","Введите курс",Таблица656[[#This Row],[Оптовая цена KRW за 1шт]]/$H$1)</f>
        <v>Введите курс</v>
      </c>
      <c r="J416" s="48"/>
      <c r="K416" s="18">
        <f>Таблица656[[#This Row],[Заказ коробок ]]*Таблица656[[#This Row],[Кол-во шт в коробке]]</f>
        <v>0</v>
      </c>
      <c r="L416" s="54">
        <f>Таблица656[[#This Row],[Общее кол-во шт]]*Таблица656[[#This Row],[Оптовая цена KRW за 1шт]]</f>
        <v>0</v>
      </c>
      <c r="M416" s="19" t="str">
        <f>IFERROR(Таблица656[[#This Row],[Общее кол-во шт]]*Таблица656[[#This Row],[Оптовая цена USD за 1шт]],"")</f>
        <v/>
      </c>
      <c r="N416" s="49"/>
    </row>
    <row r="417" spans="1:14" ht="22.5" customHeight="1">
      <c r="A417" s="44" t="s">
        <v>31142</v>
      </c>
      <c r="B417" s="14">
        <v>8809505549029</v>
      </c>
      <c r="C417" s="50" t="s">
        <v>30330</v>
      </c>
      <c r="D417" s="46" t="s">
        <v>30331</v>
      </c>
      <c r="E417" s="16">
        <v>24800</v>
      </c>
      <c r="F417" s="15">
        <v>0.16099999999999998</v>
      </c>
      <c r="G417" s="47">
        <v>80</v>
      </c>
      <c r="H417" s="55">
        <f>Таблица656[[#This Row],[Коэфициент стоимости]]*Таблица656[[#This Row],[Розничная цена KRW]]</f>
        <v>3992.7999999999993</v>
      </c>
      <c r="I417" s="17" t="str">
        <f>IF($H$1="","Введите курс",Таблица656[[#This Row],[Оптовая цена KRW за 1шт]]/$H$1)</f>
        <v>Введите курс</v>
      </c>
      <c r="J417" s="48"/>
      <c r="K417" s="18">
        <f>Таблица656[[#This Row],[Заказ коробок ]]*Таблица656[[#This Row],[Кол-во шт в коробке]]</f>
        <v>0</v>
      </c>
      <c r="L417" s="54">
        <f>Таблица656[[#This Row],[Общее кол-во шт]]*Таблица656[[#This Row],[Оптовая цена KRW за 1шт]]</f>
        <v>0</v>
      </c>
      <c r="M417" s="19" t="str">
        <f>IFERROR(Таблица656[[#This Row],[Общее кол-во шт]]*Таблица656[[#This Row],[Оптовая цена USD за 1шт]],"")</f>
        <v/>
      </c>
      <c r="N417" s="49"/>
    </row>
    <row r="418" spans="1:14" ht="22.5" customHeight="1">
      <c r="A418" s="44" t="s">
        <v>31143</v>
      </c>
      <c r="B418" s="14">
        <v>8809505549012</v>
      </c>
      <c r="C418" s="50" t="s">
        <v>31144</v>
      </c>
      <c r="D418" s="46" t="s">
        <v>30535</v>
      </c>
      <c r="E418" s="16">
        <v>24800</v>
      </c>
      <c r="F418" s="15">
        <v>0.16099999999999998</v>
      </c>
      <c r="G418" s="47">
        <v>80</v>
      </c>
      <c r="H418" s="55">
        <f>Таблица656[[#This Row],[Коэфициент стоимости]]*Таблица656[[#This Row],[Розничная цена KRW]]</f>
        <v>3992.7999999999993</v>
      </c>
      <c r="I418" s="17" t="str">
        <f>IF($H$1="","Введите курс",Таблица656[[#This Row],[Оптовая цена KRW за 1шт]]/$H$1)</f>
        <v>Введите курс</v>
      </c>
      <c r="J418" s="48"/>
      <c r="K418" s="18">
        <f>Таблица656[[#This Row],[Заказ коробок ]]*Таблица656[[#This Row],[Кол-во шт в коробке]]</f>
        <v>0</v>
      </c>
      <c r="L418" s="54">
        <f>Таблица656[[#This Row],[Общее кол-во шт]]*Таблица656[[#This Row],[Оптовая цена KRW за 1шт]]</f>
        <v>0</v>
      </c>
      <c r="M418" s="19" t="str">
        <f>IFERROR(Таблица656[[#This Row],[Общее кол-во шт]]*Таблица656[[#This Row],[Оптовая цена USD за 1шт]],"")</f>
        <v/>
      </c>
      <c r="N418" s="49"/>
    </row>
    <row r="419" spans="1:14" ht="22.5" customHeight="1">
      <c r="A419" s="44" t="s">
        <v>31145</v>
      </c>
      <c r="B419" s="14">
        <v>8809505548961</v>
      </c>
      <c r="C419" s="50" t="s">
        <v>31146</v>
      </c>
      <c r="D419" s="46" t="s">
        <v>31147</v>
      </c>
      <c r="E419" s="16">
        <v>32000</v>
      </c>
      <c r="F419" s="15">
        <v>0.29000000000000004</v>
      </c>
      <c r="G419" s="47">
        <v>40</v>
      </c>
      <c r="H419" s="55">
        <f>Таблица656[[#This Row],[Коэфициент стоимости]]*Таблица656[[#This Row],[Розничная цена KRW]]</f>
        <v>9280.0000000000018</v>
      </c>
      <c r="I419" s="17" t="str">
        <f>IF($H$1="","Введите курс",Таблица656[[#This Row],[Оптовая цена KRW за 1шт]]/$H$1)</f>
        <v>Введите курс</v>
      </c>
      <c r="J419" s="48"/>
      <c r="K419" s="18">
        <f>Таблица656[[#This Row],[Заказ коробок ]]*Таблица656[[#This Row],[Кол-во шт в коробке]]</f>
        <v>0</v>
      </c>
      <c r="L419" s="54">
        <f>Таблица656[[#This Row],[Общее кол-во шт]]*Таблица656[[#This Row],[Оптовая цена KRW за 1шт]]</f>
        <v>0</v>
      </c>
      <c r="M419" s="19" t="str">
        <f>IFERROR(Таблица656[[#This Row],[Общее кол-во шт]]*Таблица656[[#This Row],[Оптовая цена USD за 1шт]],"")</f>
        <v/>
      </c>
      <c r="N419" s="49"/>
    </row>
    <row r="420" spans="1:14" ht="22.5" customHeight="1">
      <c r="A420" s="44" t="s">
        <v>31148</v>
      </c>
      <c r="B420" s="14">
        <v>8809505548978</v>
      </c>
      <c r="C420" s="50" t="s">
        <v>31149</v>
      </c>
      <c r="D420" s="46" t="s">
        <v>31150</v>
      </c>
      <c r="E420" s="16">
        <v>32000</v>
      </c>
      <c r="F420" s="15">
        <v>0.29000000000000004</v>
      </c>
      <c r="G420" s="47">
        <v>40</v>
      </c>
      <c r="H420" s="55">
        <f>Таблица656[[#This Row],[Коэфициент стоимости]]*Таблица656[[#This Row],[Розничная цена KRW]]</f>
        <v>9280.0000000000018</v>
      </c>
      <c r="I420" s="17" t="str">
        <f>IF($H$1="","Введите курс",Таблица656[[#This Row],[Оптовая цена KRW за 1шт]]/$H$1)</f>
        <v>Введите курс</v>
      </c>
      <c r="J420" s="48"/>
      <c r="K420" s="18">
        <f>Таблица656[[#This Row],[Заказ коробок ]]*Таблица656[[#This Row],[Кол-во шт в коробке]]</f>
        <v>0</v>
      </c>
      <c r="L420" s="54">
        <f>Таблица656[[#This Row],[Общее кол-во шт]]*Таблица656[[#This Row],[Оптовая цена KRW за 1шт]]</f>
        <v>0</v>
      </c>
      <c r="M420" s="19" t="str">
        <f>IFERROR(Таблица656[[#This Row],[Общее кол-во шт]]*Таблица656[[#This Row],[Оптовая цена USD за 1шт]],"")</f>
        <v/>
      </c>
      <c r="N420" s="49"/>
    </row>
    <row r="421" spans="1:14" ht="22.5" customHeight="1">
      <c r="A421" s="44" t="s">
        <v>31151</v>
      </c>
      <c r="B421" s="14">
        <v>8809505548985</v>
      </c>
      <c r="C421" s="50" t="s">
        <v>31152</v>
      </c>
      <c r="D421" s="46" t="s">
        <v>31153</v>
      </c>
      <c r="E421" s="16">
        <v>32000</v>
      </c>
      <c r="F421" s="15">
        <v>0.29000000000000004</v>
      </c>
      <c r="G421" s="47">
        <v>40</v>
      </c>
      <c r="H421" s="55">
        <f>Таблица656[[#This Row],[Коэфициент стоимости]]*Таблица656[[#This Row],[Розничная цена KRW]]</f>
        <v>9280.0000000000018</v>
      </c>
      <c r="I421" s="17" t="str">
        <f>IF($H$1="","Введите курс",Таблица656[[#This Row],[Оптовая цена KRW за 1шт]]/$H$1)</f>
        <v>Введите курс</v>
      </c>
      <c r="J421" s="48"/>
      <c r="K421" s="18">
        <f>Таблица656[[#This Row],[Заказ коробок ]]*Таблица656[[#This Row],[Кол-во шт в коробке]]</f>
        <v>0</v>
      </c>
      <c r="L421" s="54">
        <f>Таблица656[[#This Row],[Общее кол-во шт]]*Таблица656[[#This Row],[Оптовая цена KRW за 1шт]]</f>
        <v>0</v>
      </c>
      <c r="M421" s="19" t="str">
        <f>IFERROR(Таблица656[[#This Row],[Общее кол-во шт]]*Таблица656[[#This Row],[Оптовая цена USD за 1шт]],"")</f>
        <v/>
      </c>
      <c r="N421" s="49"/>
    </row>
    <row r="422" spans="1:14" ht="22.5" customHeight="1">
      <c r="A422" s="44" t="s">
        <v>31154</v>
      </c>
      <c r="B422" s="14">
        <v>8809505548992</v>
      </c>
      <c r="C422" s="50" t="s">
        <v>31155</v>
      </c>
      <c r="D422" s="46" t="s">
        <v>31156</v>
      </c>
      <c r="E422" s="16">
        <v>38000</v>
      </c>
      <c r="F422" s="15">
        <v>0.26400000000000001</v>
      </c>
      <c r="G422" s="47">
        <v>40</v>
      </c>
      <c r="H422" s="55">
        <f>Таблица656[[#This Row],[Коэфициент стоимости]]*Таблица656[[#This Row],[Розничная цена KRW]]</f>
        <v>10032</v>
      </c>
      <c r="I422" s="17" t="str">
        <f>IF($H$1="","Введите курс",Таблица656[[#This Row],[Оптовая цена KRW за 1шт]]/$H$1)</f>
        <v>Введите курс</v>
      </c>
      <c r="J422" s="48"/>
      <c r="K422" s="18">
        <f>Таблица656[[#This Row],[Заказ коробок ]]*Таблица656[[#This Row],[Кол-во шт в коробке]]</f>
        <v>0</v>
      </c>
      <c r="L422" s="54">
        <f>Таблица656[[#This Row],[Общее кол-во шт]]*Таблица656[[#This Row],[Оптовая цена KRW за 1шт]]</f>
        <v>0</v>
      </c>
      <c r="M422" s="19" t="str">
        <f>IFERROR(Таблица656[[#This Row],[Общее кол-во шт]]*Таблица656[[#This Row],[Оптовая цена USD за 1шт]],"")</f>
        <v/>
      </c>
      <c r="N422" s="49"/>
    </row>
    <row r="423" spans="1:14" ht="22.5" customHeight="1">
      <c r="A423" s="44" t="s">
        <v>31157</v>
      </c>
      <c r="B423" s="14">
        <v>8809505549005</v>
      </c>
      <c r="C423" s="50" t="s">
        <v>31158</v>
      </c>
      <c r="D423" s="46" t="s">
        <v>31159</v>
      </c>
      <c r="E423" s="16">
        <v>38000</v>
      </c>
      <c r="F423" s="15">
        <v>0.26400000000000001</v>
      </c>
      <c r="G423" s="47">
        <v>40</v>
      </c>
      <c r="H423" s="55">
        <f>Таблица656[[#This Row],[Коэфициент стоимости]]*Таблица656[[#This Row],[Розничная цена KRW]]</f>
        <v>10032</v>
      </c>
      <c r="I423" s="17" t="str">
        <f>IF($H$1="","Введите курс",Таблица656[[#This Row],[Оптовая цена KRW за 1шт]]/$H$1)</f>
        <v>Введите курс</v>
      </c>
      <c r="J423" s="48"/>
      <c r="K423" s="18">
        <f>Таблица656[[#This Row],[Заказ коробок ]]*Таблица656[[#This Row],[Кол-во шт в коробке]]</f>
        <v>0</v>
      </c>
      <c r="L423" s="54">
        <f>Таблица656[[#This Row],[Общее кол-во шт]]*Таблица656[[#This Row],[Оптовая цена KRW за 1шт]]</f>
        <v>0</v>
      </c>
      <c r="M423" s="19" t="str">
        <f>IFERROR(Таблица656[[#This Row],[Общее кол-во шт]]*Таблица656[[#This Row],[Оптовая цена USD за 1шт]],"")</f>
        <v/>
      </c>
      <c r="N423" s="49"/>
    </row>
    <row r="424" spans="1:14" s="75" customFormat="1" ht="22.5" customHeight="1">
      <c r="A424" s="44" t="s">
        <v>31160</v>
      </c>
      <c r="B424" s="63">
        <v>8809711713238</v>
      </c>
      <c r="C424" s="50" t="s">
        <v>31161</v>
      </c>
      <c r="D424" s="65" t="s">
        <v>31162</v>
      </c>
      <c r="E424" s="66">
        <v>18000</v>
      </c>
      <c r="F424" s="67">
        <v>0.13200000000000001</v>
      </c>
      <c r="G424" s="68"/>
      <c r="H424" s="69">
        <f>Таблица656[[#This Row],[Коэфициент стоимости]]*Таблица656[[#This Row],[Розничная цена KRW]]</f>
        <v>2376</v>
      </c>
      <c r="I424" s="70" t="str">
        <f>IF($H$1="","Введите курс",Таблица656[[#This Row],[Оптовая цена KRW за 1шт]]/$H$1)</f>
        <v>Введите курс</v>
      </c>
      <c r="J424" s="71"/>
      <c r="K424" s="72">
        <f>Таблица656[[#This Row],[Заказ коробок ]]*Таблица656[[#This Row],[Кол-во шт в коробке]]</f>
        <v>0</v>
      </c>
      <c r="L424" s="73">
        <f>Таблица656[[#This Row],[Общее кол-во шт]]*Таблица656[[#This Row],[Оптовая цена KRW за 1шт]]</f>
        <v>0</v>
      </c>
      <c r="M424" s="74" t="str">
        <f>IFERROR(Таблица656[[#This Row],[Общее кол-во шт]]*Таблица656[[#This Row],[Оптовая цена USD за 1шт]],"")</f>
        <v/>
      </c>
      <c r="N424" s="252" t="s">
        <v>19258</v>
      </c>
    </row>
    <row r="425" spans="1:14" s="75" customFormat="1" ht="22.5" customHeight="1">
      <c r="A425" s="44" t="s">
        <v>31163</v>
      </c>
      <c r="B425" s="63">
        <v>8809711714068</v>
      </c>
      <c r="C425" s="50" t="s">
        <v>31164</v>
      </c>
      <c r="D425" s="65" t="s">
        <v>31165</v>
      </c>
      <c r="E425" s="66">
        <v>38000</v>
      </c>
      <c r="F425" s="67">
        <v>0.158</v>
      </c>
      <c r="G425" s="68"/>
      <c r="H425" s="69">
        <f>Таблица656[[#This Row],[Коэфициент стоимости]]*Таблица656[[#This Row],[Розничная цена KRW]]</f>
        <v>6004</v>
      </c>
      <c r="I425" s="70" t="str">
        <f>IF($H$1="","Введите курс",Таблица656[[#This Row],[Оптовая цена KRW за 1шт]]/$H$1)</f>
        <v>Введите курс</v>
      </c>
      <c r="J425" s="71"/>
      <c r="K425" s="72">
        <f>Таблица656[[#This Row],[Заказ коробок ]]*Таблица656[[#This Row],[Кол-во шт в коробке]]</f>
        <v>0</v>
      </c>
      <c r="L425" s="73">
        <f>Таблица656[[#This Row],[Общее кол-во шт]]*Таблица656[[#This Row],[Оптовая цена KRW за 1шт]]</f>
        <v>0</v>
      </c>
      <c r="M425" s="74" t="str">
        <f>IFERROR(Таблица656[[#This Row],[Общее кол-во шт]]*Таблица656[[#This Row],[Оптовая цена USD за 1шт]],"")</f>
        <v/>
      </c>
      <c r="N425" s="252" t="s">
        <v>19258</v>
      </c>
    </row>
    <row r="426" spans="1:14" s="75" customFormat="1" ht="22.5" customHeight="1">
      <c r="A426" s="44" t="s">
        <v>31166</v>
      </c>
      <c r="B426" s="63">
        <v>8809711714020</v>
      </c>
      <c r="C426" s="50" t="s">
        <v>31167</v>
      </c>
      <c r="D426" s="65" t="s">
        <v>31168</v>
      </c>
      <c r="E426" s="66"/>
      <c r="F426" s="67">
        <v>0.31</v>
      </c>
      <c r="G426" s="68">
        <v>40</v>
      </c>
      <c r="H426" s="69">
        <f>Таблица656[[#This Row],[Коэфициент стоимости]]*Таблица656[[#This Row],[Розничная цена KRW]]</f>
        <v>0</v>
      </c>
      <c r="I426" s="70" t="str">
        <f>IF($H$1="","Введите курс",Таблица656[[#This Row],[Оптовая цена KRW за 1шт]]/$H$1)</f>
        <v>Введите курс</v>
      </c>
      <c r="J426" s="71"/>
      <c r="K426" s="72">
        <f>Таблица656[[#This Row],[Заказ коробок ]]*Таблица656[[#This Row],[Кол-во шт в коробке]]</f>
        <v>0</v>
      </c>
      <c r="L426" s="73">
        <f>Таблица656[[#This Row],[Общее кол-во шт]]*Таблица656[[#This Row],[Оптовая цена KRW за 1шт]]</f>
        <v>0</v>
      </c>
      <c r="M426" s="74" t="str">
        <f>IFERROR(Таблица656[[#This Row],[Общее кол-во шт]]*Таблица656[[#This Row],[Оптовая цена USD за 1шт]],"")</f>
        <v/>
      </c>
      <c r="N426" s="252" t="s">
        <v>19258</v>
      </c>
    </row>
    <row r="427" spans="1:14" ht="22.5" customHeight="1">
      <c r="A427" s="44" t="s">
        <v>31169</v>
      </c>
      <c r="B427" s="14">
        <v>8809711714044</v>
      </c>
      <c r="C427" s="50" t="s">
        <v>31170</v>
      </c>
      <c r="D427" s="46" t="s">
        <v>31171</v>
      </c>
      <c r="E427" s="16">
        <v>48000</v>
      </c>
      <c r="F427" s="15">
        <v>0.31</v>
      </c>
      <c r="G427" s="47">
        <v>60</v>
      </c>
      <c r="H427" s="55">
        <f>Таблица656[[#This Row],[Коэфициент стоимости]]*Таблица656[[#This Row],[Розничная цена KRW]]</f>
        <v>14880</v>
      </c>
      <c r="I427" s="17" t="str">
        <f>IF($H$1="","Введите курс",Таблица656[[#This Row],[Оптовая цена KRW за 1шт]]/$H$1)</f>
        <v>Введите курс</v>
      </c>
      <c r="J427" s="48"/>
      <c r="K427" s="18">
        <f>Таблица656[[#This Row],[Заказ коробок ]]*Таблица656[[#This Row],[Кол-во шт в коробке]]</f>
        <v>0</v>
      </c>
      <c r="L427" s="54">
        <f>Таблица656[[#This Row],[Общее кол-во шт]]*Таблица656[[#This Row],[Оптовая цена KRW за 1шт]]</f>
        <v>0</v>
      </c>
      <c r="M427" s="19" t="str">
        <f>IFERROR(Таблица656[[#This Row],[Общее кол-во шт]]*Таблица656[[#This Row],[Оптовая цена USD за 1шт]],"")</f>
        <v/>
      </c>
      <c r="N427" s="49"/>
    </row>
    <row r="428" spans="1:14" ht="22.5" customHeight="1">
      <c r="A428" s="44" t="s">
        <v>31172</v>
      </c>
      <c r="B428" s="14">
        <v>8809711715218</v>
      </c>
      <c r="C428" s="50" t="s">
        <v>31173</v>
      </c>
      <c r="D428" s="46" t="s">
        <v>31174</v>
      </c>
      <c r="E428" s="16">
        <v>34800</v>
      </c>
      <c r="F428" s="15">
        <v>0.31</v>
      </c>
      <c r="G428" s="47">
        <v>80</v>
      </c>
      <c r="H428" s="55">
        <f>Таблица656[[#This Row],[Коэфициент стоимости]]*Таблица656[[#This Row],[Розничная цена KRW]]</f>
        <v>10788</v>
      </c>
      <c r="I428" s="17" t="str">
        <f>IF($H$1="","Введите курс",Таблица656[[#This Row],[Оптовая цена KRW за 1шт]]/$H$1)</f>
        <v>Введите курс</v>
      </c>
      <c r="J428" s="48"/>
      <c r="K428" s="18">
        <f>Таблица656[[#This Row],[Заказ коробок ]]*Таблица656[[#This Row],[Кол-во шт в коробке]]</f>
        <v>0</v>
      </c>
      <c r="L428" s="54">
        <f>Таблица656[[#This Row],[Общее кол-во шт]]*Таблица656[[#This Row],[Оптовая цена KRW за 1шт]]</f>
        <v>0</v>
      </c>
      <c r="M428" s="19" t="str">
        <f>IFERROR(Таблица656[[#This Row],[Общее кол-во шт]]*Таблица656[[#This Row],[Оптовая цена USD за 1шт]],"")</f>
        <v/>
      </c>
      <c r="N428" s="49"/>
    </row>
    <row r="429" spans="1:14" ht="22.5" customHeight="1">
      <c r="A429" s="44" t="s">
        <v>31175</v>
      </c>
      <c r="B429" s="14">
        <v>8809711714662</v>
      </c>
      <c r="C429" s="50" t="s">
        <v>31176</v>
      </c>
      <c r="D429" s="46" t="s">
        <v>31177</v>
      </c>
      <c r="E429" s="16">
        <v>38000</v>
      </c>
      <c r="F429" s="15">
        <v>0.31</v>
      </c>
      <c r="G429" s="47">
        <v>60</v>
      </c>
      <c r="H429" s="55">
        <f>Таблица656[[#This Row],[Коэфициент стоимости]]*Таблица656[[#This Row],[Розничная цена KRW]]</f>
        <v>11780</v>
      </c>
      <c r="I429" s="17" t="str">
        <f>IF($H$1="","Введите курс",Таблица656[[#This Row],[Оптовая цена KRW за 1шт]]/$H$1)</f>
        <v>Введите курс</v>
      </c>
      <c r="J429" s="48"/>
      <c r="K429" s="18">
        <f>Таблица656[[#This Row],[Заказ коробок ]]*Таблица656[[#This Row],[Кол-во шт в коробке]]</f>
        <v>0</v>
      </c>
      <c r="L429" s="54">
        <f>Таблица656[[#This Row],[Общее кол-во шт]]*Таблица656[[#This Row],[Оптовая цена KRW за 1шт]]</f>
        <v>0</v>
      </c>
      <c r="M429" s="19" t="str">
        <f>IFERROR(Таблица656[[#This Row],[Общее кол-во шт]]*Таблица656[[#This Row],[Оптовая цена USD за 1шт]],"")</f>
        <v/>
      </c>
      <c r="N429" s="49"/>
    </row>
    <row r="430" spans="1:14" ht="22.5" customHeight="1">
      <c r="A430" s="44" t="s">
        <v>31178</v>
      </c>
      <c r="B430" s="14">
        <v>8809711713948</v>
      </c>
      <c r="C430" s="50" t="s">
        <v>31179</v>
      </c>
      <c r="D430" s="46" t="s">
        <v>31180</v>
      </c>
      <c r="E430" s="16">
        <v>48000</v>
      </c>
      <c r="F430" s="15">
        <v>0.31</v>
      </c>
      <c r="G430" s="47">
        <v>60</v>
      </c>
      <c r="H430" s="55">
        <f>Таблица656[[#This Row],[Коэфициент стоимости]]*Таблица656[[#This Row],[Розничная цена KRW]]</f>
        <v>14880</v>
      </c>
      <c r="I430" s="17" t="str">
        <f>IF($H$1="","Введите курс",Таблица656[[#This Row],[Оптовая цена KRW за 1шт]]/$H$1)</f>
        <v>Введите курс</v>
      </c>
      <c r="J430" s="48"/>
      <c r="K430" s="18">
        <f>Таблица656[[#This Row],[Заказ коробок ]]*Таблица656[[#This Row],[Кол-во шт в коробке]]</f>
        <v>0</v>
      </c>
      <c r="L430" s="54">
        <f>Таблица656[[#This Row],[Общее кол-во шт]]*Таблица656[[#This Row],[Оптовая цена KRW за 1шт]]</f>
        <v>0</v>
      </c>
      <c r="M430" s="19" t="str">
        <f>IFERROR(Таблица656[[#This Row],[Общее кол-во шт]]*Таблица656[[#This Row],[Оптовая цена USD за 1шт]],"")</f>
        <v/>
      </c>
      <c r="N430" s="49"/>
    </row>
    <row r="431" spans="1:14" ht="22.5" customHeight="1">
      <c r="A431" s="44" t="s">
        <v>31181</v>
      </c>
      <c r="B431" s="14">
        <v>8809711713955</v>
      </c>
      <c r="C431" s="50" t="s">
        <v>31182</v>
      </c>
      <c r="D431" s="46" t="s">
        <v>31183</v>
      </c>
      <c r="E431" s="16">
        <v>48000</v>
      </c>
      <c r="F431" s="15">
        <v>0.31</v>
      </c>
      <c r="G431" s="47">
        <v>60</v>
      </c>
      <c r="H431" s="55">
        <f>Таблица656[[#This Row],[Коэфициент стоимости]]*Таблица656[[#This Row],[Розничная цена KRW]]</f>
        <v>14880</v>
      </c>
      <c r="I431" s="17" t="str">
        <f>IF($H$1="","Введите курс",Таблица656[[#This Row],[Оптовая цена KRW за 1шт]]/$H$1)</f>
        <v>Введите курс</v>
      </c>
      <c r="J431" s="48"/>
      <c r="K431" s="18">
        <f>Таблица656[[#This Row],[Заказ коробок ]]*Таблица656[[#This Row],[Кол-во шт в коробке]]</f>
        <v>0</v>
      </c>
      <c r="L431" s="54">
        <f>Таблица656[[#This Row],[Общее кол-во шт]]*Таблица656[[#This Row],[Оптовая цена KRW за 1шт]]</f>
        <v>0</v>
      </c>
      <c r="M431" s="19" t="str">
        <f>IFERROR(Таблица656[[#This Row],[Общее кол-во шт]]*Таблица656[[#This Row],[Оптовая цена USD за 1шт]],"")</f>
        <v/>
      </c>
      <c r="N431" s="49"/>
    </row>
    <row r="432" spans="1:14" ht="22.5" customHeight="1">
      <c r="A432" s="44" t="s">
        <v>31184</v>
      </c>
      <c r="B432" s="14">
        <v>8809711714211</v>
      </c>
      <c r="C432" s="50" t="s">
        <v>31185</v>
      </c>
      <c r="D432" s="46" t="s">
        <v>31186</v>
      </c>
      <c r="E432" s="16">
        <v>18000</v>
      </c>
      <c r="F432" s="15">
        <v>0.31</v>
      </c>
      <c r="G432" s="47">
        <v>60</v>
      </c>
      <c r="H432" s="55">
        <f>Таблица656[[#This Row],[Коэфициент стоимости]]*Таблица656[[#This Row],[Розничная цена KRW]]</f>
        <v>5580</v>
      </c>
      <c r="I432" s="17" t="str">
        <f>IF($H$1="","Введите курс",Таблица656[[#This Row],[Оптовая цена KRW за 1шт]]/$H$1)</f>
        <v>Введите курс</v>
      </c>
      <c r="J432" s="48"/>
      <c r="K432" s="18">
        <f>Таблица656[[#This Row],[Заказ коробок ]]*Таблица656[[#This Row],[Кол-во шт в коробке]]</f>
        <v>0</v>
      </c>
      <c r="L432" s="54">
        <f>Таблица656[[#This Row],[Общее кол-во шт]]*Таблица656[[#This Row],[Оптовая цена KRW за 1шт]]</f>
        <v>0</v>
      </c>
      <c r="M432" s="19" t="str">
        <f>IFERROR(Таблица656[[#This Row],[Общее кол-во шт]]*Таблица656[[#This Row],[Оптовая цена USD за 1шт]],"")</f>
        <v/>
      </c>
      <c r="N432" s="49"/>
    </row>
    <row r="433" spans="1:14" ht="22.5" customHeight="1">
      <c r="A433" s="44" t="s">
        <v>31187</v>
      </c>
      <c r="B433" s="14">
        <v>8809711717144</v>
      </c>
      <c r="C433" s="50" t="s">
        <v>31188</v>
      </c>
      <c r="D433" s="46" t="s">
        <v>31189</v>
      </c>
      <c r="E433" s="16">
        <v>26000</v>
      </c>
      <c r="F433" s="15">
        <v>0.33700000000000002</v>
      </c>
      <c r="G433" s="47">
        <v>40</v>
      </c>
      <c r="H433" s="55">
        <f>Таблица656[[#This Row],[Коэфициент стоимости]]*Таблица656[[#This Row],[Розничная цена KRW]]</f>
        <v>8762</v>
      </c>
      <c r="I433" s="17" t="str">
        <f>IF($H$1="","Введите курс",Таблица656[[#This Row],[Оптовая цена KRW за 1шт]]/$H$1)</f>
        <v>Введите курс</v>
      </c>
      <c r="J433" s="48"/>
      <c r="K433" s="18">
        <f>Таблица656[[#This Row],[Заказ коробок ]]*Таблица656[[#This Row],[Кол-во шт в коробке]]</f>
        <v>0</v>
      </c>
      <c r="L433" s="54">
        <f>Таблица656[[#This Row],[Общее кол-во шт]]*Таблица656[[#This Row],[Оптовая цена KRW за 1шт]]</f>
        <v>0</v>
      </c>
      <c r="M433" s="19" t="str">
        <f>IFERROR(Таблица656[[#This Row],[Общее кол-во шт]]*Таблица656[[#This Row],[Оптовая цена USD за 1шт]],"")</f>
        <v/>
      </c>
      <c r="N433" s="49"/>
    </row>
    <row r="434" spans="1:14" ht="22.5" customHeight="1">
      <c r="A434" s="44" t="s">
        <v>31190</v>
      </c>
      <c r="B434" s="14">
        <v>8809711717120</v>
      </c>
      <c r="C434" s="50" t="s">
        <v>31191</v>
      </c>
      <c r="D434" s="46" t="s">
        <v>31192</v>
      </c>
      <c r="E434" s="16">
        <v>28000</v>
      </c>
      <c r="F434" s="15">
        <v>0.33700000000000002</v>
      </c>
      <c r="G434" s="47">
        <v>40</v>
      </c>
      <c r="H434" s="55">
        <f>Таблица656[[#This Row],[Коэфициент стоимости]]*Таблица656[[#This Row],[Розничная цена KRW]]</f>
        <v>9436</v>
      </c>
      <c r="I434" s="17" t="str">
        <f>IF($H$1="","Введите курс",Таблица656[[#This Row],[Оптовая цена KRW за 1шт]]/$H$1)</f>
        <v>Введите курс</v>
      </c>
      <c r="J434" s="48"/>
      <c r="K434" s="18">
        <f>Таблица656[[#This Row],[Заказ коробок ]]*Таблица656[[#This Row],[Кол-во шт в коробке]]</f>
        <v>0</v>
      </c>
      <c r="L434" s="54">
        <f>Таблица656[[#This Row],[Общее кол-во шт]]*Таблица656[[#This Row],[Оптовая цена KRW за 1шт]]</f>
        <v>0</v>
      </c>
      <c r="M434" s="19" t="str">
        <f>IFERROR(Таблица656[[#This Row],[Общее кол-во шт]]*Таблица656[[#This Row],[Оптовая цена USD за 1шт]],"")</f>
        <v/>
      </c>
      <c r="N434" s="49"/>
    </row>
    <row r="435" spans="1:14" ht="22.5" customHeight="1">
      <c r="A435" s="44" t="s">
        <v>31193</v>
      </c>
      <c r="B435" s="14">
        <v>8809711716321</v>
      </c>
      <c r="C435" s="50" t="s">
        <v>31194</v>
      </c>
      <c r="D435" s="46" t="s">
        <v>31195</v>
      </c>
      <c r="E435" s="16">
        <v>38000</v>
      </c>
      <c r="F435" s="15">
        <v>0.31</v>
      </c>
      <c r="G435" s="47">
        <v>80</v>
      </c>
      <c r="H435" s="55">
        <f>Таблица656[[#This Row],[Коэфициент стоимости]]*Таблица656[[#This Row],[Розничная цена KRW]]</f>
        <v>11780</v>
      </c>
      <c r="I435" s="17" t="str">
        <f>IF($H$1="","Введите курс",Таблица656[[#This Row],[Оптовая цена KRW за 1шт]]/$H$1)</f>
        <v>Введите курс</v>
      </c>
      <c r="J435" s="48"/>
      <c r="K435" s="18">
        <f>Таблица656[[#This Row],[Заказ коробок ]]*Таблица656[[#This Row],[Кол-во шт в коробке]]</f>
        <v>0</v>
      </c>
      <c r="L435" s="54">
        <f>Таблица656[[#This Row],[Общее кол-во шт]]*Таблица656[[#This Row],[Оптовая цена KRW за 1шт]]</f>
        <v>0</v>
      </c>
      <c r="M435" s="19" t="str">
        <f>IFERROR(Таблица656[[#This Row],[Общее кол-во шт]]*Таблица656[[#This Row],[Оптовая цена USD за 1шт]],"")</f>
        <v/>
      </c>
      <c r="N435" s="49"/>
    </row>
    <row r="436" spans="1:14" ht="22.5" customHeight="1">
      <c r="A436" s="44" t="s">
        <v>31196</v>
      </c>
      <c r="B436" s="14">
        <v>8809711717120</v>
      </c>
      <c r="C436" s="50" t="s">
        <v>31197</v>
      </c>
      <c r="D436" s="46" t="s">
        <v>31198</v>
      </c>
      <c r="E436" s="16">
        <v>28000</v>
      </c>
      <c r="F436" s="15">
        <v>0.31</v>
      </c>
      <c r="G436" s="47">
        <v>80</v>
      </c>
      <c r="H436" s="55">
        <f>Таблица656[[#This Row],[Коэфициент стоимости]]*Таблица656[[#This Row],[Розничная цена KRW]]</f>
        <v>8680</v>
      </c>
      <c r="I436" s="17" t="str">
        <f>IF($H$1="","Введите курс",Таблица656[[#This Row],[Оптовая цена KRW за 1шт]]/$H$1)</f>
        <v>Введите курс</v>
      </c>
      <c r="J436" s="48"/>
      <c r="K436" s="18">
        <f>Таблица656[[#This Row],[Заказ коробок ]]*Таблица656[[#This Row],[Кол-во шт в коробке]]</f>
        <v>0</v>
      </c>
      <c r="L436" s="54">
        <f>Таблица656[[#This Row],[Общее кол-во шт]]*Таблица656[[#This Row],[Оптовая цена KRW за 1шт]]</f>
        <v>0</v>
      </c>
      <c r="M436" s="19" t="str">
        <f>IFERROR(Таблица656[[#This Row],[Общее кол-во шт]]*Таблица656[[#This Row],[Оптовая цена USD за 1шт]],"")</f>
        <v/>
      </c>
      <c r="N436" s="49"/>
    </row>
    <row r="437" spans="1:14" ht="22.5" customHeight="1">
      <c r="A437" s="44" t="s">
        <v>31199</v>
      </c>
      <c r="B437" s="14">
        <v>8809711719186</v>
      </c>
      <c r="C437" s="50" t="s">
        <v>31200</v>
      </c>
      <c r="D437" s="46" t="s">
        <v>31201</v>
      </c>
      <c r="E437" s="16">
        <v>29000</v>
      </c>
      <c r="F437" s="15">
        <v>0.31</v>
      </c>
      <c r="G437" s="47">
        <v>80</v>
      </c>
      <c r="H437" s="55">
        <f>Таблица656[[#This Row],[Коэфициент стоимости]]*Таблица656[[#This Row],[Розничная цена KRW]]</f>
        <v>8990</v>
      </c>
      <c r="I437" s="17" t="str">
        <f>IF($H$1="","Введите курс",Таблица656[[#This Row],[Оптовая цена KRW за 1шт]]/$H$1)</f>
        <v>Введите курс</v>
      </c>
      <c r="J437" s="48"/>
      <c r="K437" s="18">
        <f>Таблица656[[#This Row],[Заказ коробок ]]*Таблица656[[#This Row],[Кол-во шт в коробке]]</f>
        <v>0</v>
      </c>
      <c r="L437" s="54">
        <f>Таблица656[[#This Row],[Общее кол-во шт]]*Таблица656[[#This Row],[Оптовая цена KRW за 1шт]]</f>
        <v>0</v>
      </c>
      <c r="M437" s="19" t="str">
        <f>IFERROR(Таблица656[[#This Row],[Общее кол-во шт]]*Таблица656[[#This Row],[Оптовая цена USD за 1шт]],"")</f>
        <v/>
      </c>
      <c r="N437" s="49"/>
    </row>
    <row r="438" spans="1:14" s="75" customFormat="1" ht="22.5" customHeight="1">
      <c r="A438" s="44" t="s">
        <v>31202</v>
      </c>
      <c r="B438" s="63"/>
      <c r="C438" s="50" t="s">
        <v>31203</v>
      </c>
      <c r="D438" s="65" t="s">
        <v>31204</v>
      </c>
      <c r="E438" s="66"/>
      <c r="F438" s="67">
        <v>0.31</v>
      </c>
      <c r="G438" s="68"/>
      <c r="H438" s="69">
        <f>Таблица656[[#This Row],[Коэфициент стоимости]]*Таблица656[[#This Row],[Розничная цена KRW]]</f>
        <v>0</v>
      </c>
      <c r="I438" s="70" t="str">
        <f>IF($H$1="","Введите курс",Таблица656[[#This Row],[Оптовая цена KRW за 1шт]]/$H$1)</f>
        <v>Введите курс</v>
      </c>
      <c r="J438" s="71"/>
      <c r="K438" s="72">
        <f>Таблица656[[#This Row],[Заказ коробок ]]*Таблица656[[#This Row],[Кол-во шт в коробке]]</f>
        <v>0</v>
      </c>
      <c r="L438" s="73">
        <f>Таблица656[[#This Row],[Общее кол-во шт]]*Таблица656[[#This Row],[Оптовая цена KRW за 1шт]]</f>
        <v>0</v>
      </c>
      <c r="M438" s="74" t="str">
        <f>IFERROR(Таблица656[[#This Row],[Общее кол-во шт]]*Таблица656[[#This Row],[Оптовая цена USD за 1шт]],"")</f>
        <v/>
      </c>
      <c r="N438" s="252" t="s">
        <v>19258</v>
      </c>
    </row>
    <row r="439" spans="1:14" ht="22.5" customHeight="1">
      <c r="A439" s="44" t="s">
        <v>31205</v>
      </c>
      <c r="B439" s="14">
        <v>8809711719742</v>
      </c>
      <c r="C439" s="50" t="s">
        <v>31206</v>
      </c>
      <c r="D439" s="46" t="s">
        <v>31207</v>
      </c>
      <c r="E439" s="16">
        <v>28000</v>
      </c>
      <c r="F439" s="15">
        <v>0.22999999999999998</v>
      </c>
      <c r="G439" s="47">
        <v>160</v>
      </c>
      <c r="H439" s="55">
        <f>Таблица656[[#This Row],[Коэфициент стоимости]]*Таблица656[[#This Row],[Розничная цена KRW]]</f>
        <v>6439.9999999999991</v>
      </c>
      <c r="I439" s="17" t="str">
        <f>IF($H$1="","Введите курс",Таблица656[[#This Row],[Оптовая цена KRW за 1шт]]/$H$1)</f>
        <v>Введите курс</v>
      </c>
      <c r="J439" s="48"/>
      <c r="K439" s="18">
        <f>Таблица656[[#This Row],[Заказ коробок ]]*Таблица656[[#This Row],[Кол-во шт в коробке]]</f>
        <v>0</v>
      </c>
      <c r="L439" s="54">
        <f>Таблица656[[#This Row],[Общее кол-во шт]]*Таблица656[[#This Row],[Оптовая цена KRW за 1шт]]</f>
        <v>0</v>
      </c>
      <c r="M439" s="19" t="str">
        <f>IFERROR(Таблица656[[#This Row],[Общее кол-во шт]]*Таблица656[[#This Row],[Оптовая цена USD за 1шт]],"")</f>
        <v/>
      </c>
      <c r="N439" s="49"/>
    </row>
    <row r="440" spans="1:14" ht="22.5" customHeight="1">
      <c r="A440" s="44" t="s">
        <v>31208</v>
      </c>
      <c r="B440" s="14">
        <v>8809711719711</v>
      </c>
      <c r="C440" s="50" t="s">
        <v>31209</v>
      </c>
      <c r="D440" s="46" t="s">
        <v>31210</v>
      </c>
      <c r="E440" s="16">
        <v>28000</v>
      </c>
      <c r="F440" s="15">
        <v>0.22999999999999998</v>
      </c>
      <c r="G440" s="47">
        <v>160</v>
      </c>
      <c r="H440" s="55">
        <f>Таблица656[[#This Row],[Коэфициент стоимости]]*Таблица656[[#This Row],[Розничная цена KRW]]</f>
        <v>6439.9999999999991</v>
      </c>
      <c r="I440" s="17" t="str">
        <f>IF($H$1="","Введите курс",Таблица656[[#This Row],[Оптовая цена KRW за 1шт]]/$H$1)</f>
        <v>Введите курс</v>
      </c>
      <c r="J440" s="48"/>
      <c r="K440" s="18">
        <f>Таблица656[[#This Row],[Заказ коробок ]]*Таблица656[[#This Row],[Кол-во шт в коробке]]</f>
        <v>0</v>
      </c>
      <c r="L440" s="54">
        <f>Таблица656[[#This Row],[Общее кол-во шт]]*Таблица656[[#This Row],[Оптовая цена KRW за 1шт]]</f>
        <v>0</v>
      </c>
      <c r="M440" s="19" t="str">
        <f>IFERROR(Таблица656[[#This Row],[Общее кол-во шт]]*Таблица656[[#This Row],[Оптовая цена USD за 1шт]],"")</f>
        <v/>
      </c>
      <c r="N440" s="49"/>
    </row>
    <row r="441" spans="1:14" ht="22.5" customHeight="1">
      <c r="A441" s="44" t="s">
        <v>31211</v>
      </c>
      <c r="B441" s="14">
        <v>8809711719728</v>
      </c>
      <c r="C441" s="50" t="s">
        <v>31212</v>
      </c>
      <c r="D441" s="46" t="s">
        <v>31213</v>
      </c>
      <c r="E441" s="16">
        <v>28000</v>
      </c>
      <c r="F441" s="15">
        <v>0.22999999999999998</v>
      </c>
      <c r="G441" s="47">
        <v>160</v>
      </c>
      <c r="H441" s="55">
        <f>Таблица656[[#This Row],[Коэфициент стоимости]]*Таблица656[[#This Row],[Розничная цена KRW]]</f>
        <v>6439.9999999999991</v>
      </c>
      <c r="I441" s="17" t="str">
        <f>IF($H$1="","Введите курс",Таблица656[[#This Row],[Оптовая цена KRW за 1шт]]/$H$1)</f>
        <v>Введите курс</v>
      </c>
      <c r="J441" s="48"/>
      <c r="K441" s="18">
        <f>Таблица656[[#This Row],[Заказ коробок ]]*Таблица656[[#This Row],[Кол-во шт в коробке]]</f>
        <v>0</v>
      </c>
      <c r="L441" s="54">
        <f>Таблица656[[#This Row],[Общее кол-во шт]]*Таблица656[[#This Row],[Оптовая цена KRW за 1шт]]</f>
        <v>0</v>
      </c>
      <c r="M441" s="19" t="str">
        <f>IFERROR(Таблица656[[#This Row],[Общее кол-во шт]]*Таблица656[[#This Row],[Оптовая цена USD за 1шт]],"")</f>
        <v/>
      </c>
      <c r="N441" s="49"/>
    </row>
    <row r="442" spans="1:14" ht="22.5" customHeight="1">
      <c r="A442" s="44" t="s">
        <v>31214</v>
      </c>
      <c r="B442" s="14">
        <v>8809711711418</v>
      </c>
      <c r="C442" s="50" t="s">
        <v>31215</v>
      </c>
      <c r="D442" s="46" t="s">
        <v>31216</v>
      </c>
      <c r="E442" s="16">
        <v>8000</v>
      </c>
      <c r="F442" s="15">
        <v>0.41000000000000003</v>
      </c>
      <c r="G442" s="47">
        <v>20</v>
      </c>
      <c r="H442" s="55">
        <f>Таблица656[[#This Row],[Коэфициент стоимости]]*Таблица656[[#This Row],[Розничная цена KRW]]</f>
        <v>3280.0000000000005</v>
      </c>
      <c r="I442" s="17" t="str">
        <f>IF($H$1="","Введите курс",Таблица656[[#This Row],[Оптовая цена KRW за 1шт]]/$H$1)</f>
        <v>Введите курс</v>
      </c>
      <c r="J442" s="48"/>
      <c r="K442" s="18">
        <f>Таблица656[[#This Row],[Заказ коробок ]]*Таблица656[[#This Row],[Кол-во шт в коробке]]</f>
        <v>0</v>
      </c>
      <c r="L442" s="54">
        <f>Таблица656[[#This Row],[Общее кол-во шт]]*Таблица656[[#This Row],[Оптовая цена KRW за 1шт]]</f>
        <v>0</v>
      </c>
      <c r="M442" s="19" t="str">
        <f>IFERROR(Таблица656[[#This Row],[Общее кол-во шт]]*Таблица656[[#This Row],[Оптовая цена USD за 1шт]],"")</f>
        <v/>
      </c>
      <c r="N442" s="49"/>
    </row>
    <row r="443" spans="1:14" ht="22.5" customHeight="1">
      <c r="A443" s="44" t="s">
        <v>31217</v>
      </c>
      <c r="B443" s="14">
        <v>8809711713672</v>
      </c>
      <c r="C443" s="50" t="s">
        <v>31218</v>
      </c>
      <c r="D443" s="46" t="s">
        <v>31219</v>
      </c>
      <c r="E443" s="16">
        <v>11000</v>
      </c>
      <c r="F443" s="15">
        <v>0.39</v>
      </c>
      <c r="G443" s="47">
        <v>15</v>
      </c>
      <c r="H443" s="55">
        <f>Таблица656[[#This Row],[Коэфициент стоимости]]*Таблица656[[#This Row],[Розничная цена KRW]]</f>
        <v>4290</v>
      </c>
      <c r="I443" s="17" t="str">
        <f>IF($H$1="","Введите курс",Таблица656[[#This Row],[Оптовая цена KRW за 1шт]]/$H$1)</f>
        <v>Введите курс</v>
      </c>
      <c r="J443" s="48"/>
      <c r="K443" s="18">
        <f>Таблица656[[#This Row],[Заказ коробок ]]*Таблица656[[#This Row],[Кол-во шт в коробке]]</f>
        <v>0</v>
      </c>
      <c r="L443" s="54">
        <f>Таблица656[[#This Row],[Общее кол-во шт]]*Таблица656[[#This Row],[Оптовая цена KRW за 1шт]]</f>
        <v>0</v>
      </c>
      <c r="M443" s="19" t="str">
        <f>IFERROR(Таблица656[[#This Row],[Общее кол-во шт]]*Таблица656[[#This Row],[Оптовая цена USD за 1шт]],"")</f>
        <v/>
      </c>
      <c r="N443" s="49"/>
    </row>
    <row r="444" spans="1:14" ht="22.5" customHeight="1">
      <c r="A444" s="44" t="s">
        <v>31220</v>
      </c>
      <c r="B444" s="14">
        <v>8809711717878</v>
      </c>
      <c r="C444" s="50" t="s">
        <v>31221</v>
      </c>
      <c r="D444" s="46" t="s">
        <v>31222</v>
      </c>
      <c r="E444" s="16">
        <v>20000</v>
      </c>
      <c r="F444" s="15">
        <v>0.39</v>
      </c>
      <c r="G444" s="47">
        <v>40</v>
      </c>
      <c r="H444" s="55">
        <f>Таблица656[[#This Row],[Коэфициент стоимости]]*Таблица656[[#This Row],[Розничная цена KRW]]</f>
        <v>7800</v>
      </c>
      <c r="I444" s="17" t="str">
        <f>IF($H$1="","Введите курс",Таблица656[[#This Row],[Оптовая цена KRW за 1шт]]/$H$1)</f>
        <v>Введите курс</v>
      </c>
      <c r="J444" s="48"/>
      <c r="K444" s="18">
        <f>Таблица656[[#This Row],[Заказ коробок ]]*Таблица656[[#This Row],[Кол-во шт в коробке]]</f>
        <v>0</v>
      </c>
      <c r="L444" s="54">
        <f>Таблица656[[#This Row],[Общее кол-во шт]]*Таблица656[[#This Row],[Оптовая цена KRW за 1шт]]</f>
        <v>0</v>
      </c>
      <c r="M444" s="19" t="str">
        <f>IFERROR(Таблица656[[#This Row],[Общее кол-во шт]]*Таблица656[[#This Row],[Оптовая цена USD за 1шт]],"")</f>
        <v/>
      </c>
      <c r="N444" s="49"/>
    </row>
    <row r="445" spans="1:14" ht="22.5" customHeight="1">
      <c r="A445" s="44" t="s">
        <v>31223</v>
      </c>
      <c r="B445" s="14">
        <v>8809711717847</v>
      </c>
      <c r="C445" s="50" t="s">
        <v>31224</v>
      </c>
      <c r="D445" s="46" t="s">
        <v>31225</v>
      </c>
      <c r="E445" s="16">
        <v>20000</v>
      </c>
      <c r="F445" s="15">
        <v>0.39</v>
      </c>
      <c r="G445" s="47">
        <v>40</v>
      </c>
      <c r="H445" s="55">
        <f>Таблица656[[#This Row],[Коэфициент стоимости]]*Таблица656[[#This Row],[Розничная цена KRW]]</f>
        <v>7800</v>
      </c>
      <c r="I445" s="17" t="str">
        <f>IF($H$1="","Введите курс",Таблица656[[#This Row],[Оптовая цена KRW за 1шт]]/$H$1)</f>
        <v>Введите курс</v>
      </c>
      <c r="J445" s="48"/>
      <c r="K445" s="18">
        <f>Таблица656[[#This Row],[Заказ коробок ]]*Таблица656[[#This Row],[Кол-во шт в коробке]]</f>
        <v>0</v>
      </c>
      <c r="L445" s="54">
        <f>Таблица656[[#This Row],[Общее кол-во шт]]*Таблица656[[#This Row],[Оптовая цена KRW за 1шт]]</f>
        <v>0</v>
      </c>
      <c r="M445" s="19" t="str">
        <f>IFERROR(Таблица656[[#This Row],[Общее кол-во шт]]*Таблица656[[#This Row],[Оптовая цена USD за 1шт]],"")</f>
        <v/>
      </c>
      <c r="N445" s="49"/>
    </row>
    <row r="446" spans="1:14" ht="22.5" customHeight="1">
      <c r="A446" s="44" t="s">
        <v>31226</v>
      </c>
      <c r="B446" s="14">
        <v>8809711717816</v>
      </c>
      <c r="C446" s="50" t="s">
        <v>31227</v>
      </c>
      <c r="D446" s="46" t="s">
        <v>31228</v>
      </c>
      <c r="E446" s="16">
        <v>20000</v>
      </c>
      <c r="F446" s="15">
        <v>0.39</v>
      </c>
      <c r="G446" s="47">
        <v>40</v>
      </c>
      <c r="H446" s="55">
        <f>Таблица656[[#This Row],[Коэфициент стоимости]]*Таблица656[[#This Row],[Розничная цена KRW]]</f>
        <v>7800</v>
      </c>
      <c r="I446" s="17" t="str">
        <f>IF($H$1="","Введите курс",Таблица656[[#This Row],[Оптовая цена KRW за 1шт]]/$H$1)</f>
        <v>Введите курс</v>
      </c>
      <c r="J446" s="48"/>
      <c r="K446" s="18">
        <f>Таблица656[[#This Row],[Заказ коробок ]]*Таблица656[[#This Row],[Кол-во шт в коробке]]</f>
        <v>0</v>
      </c>
      <c r="L446" s="54">
        <f>Таблица656[[#This Row],[Общее кол-во шт]]*Таблица656[[#This Row],[Оптовая цена KRW за 1шт]]</f>
        <v>0</v>
      </c>
      <c r="M446" s="19" t="str">
        <f>IFERROR(Таблица656[[#This Row],[Общее кол-во шт]]*Таблица656[[#This Row],[Оптовая цена USD за 1шт]],"")</f>
        <v/>
      </c>
      <c r="N446" s="49"/>
    </row>
    <row r="447" spans="1:14" s="75" customFormat="1" ht="22.5" customHeight="1">
      <c r="A447" s="44" t="s">
        <v>31229</v>
      </c>
      <c r="B447" s="63"/>
      <c r="C447" s="50" t="s">
        <v>31230</v>
      </c>
      <c r="D447" s="65" t="s">
        <v>31231</v>
      </c>
      <c r="E447" s="66"/>
      <c r="F447" s="67">
        <v>0.39</v>
      </c>
      <c r="G447" s="68">
        <v>20</v>
      </c>
      <c r="H447" s="69">
        <f>Таблица656[[#This Row],[Коэфициент стоимости]]*Таблица656[[#This Row],[Розничная цена KRW]]</f>
        <v>0</v>
      </c>
      <c r="I447" s="70" t="str">
        <f>IF($H$1="","Введите курс",Таблица656[[#This Row],[Оптовая цена KRW за 1шт]]/$H$1)</f>
        <v>Введите курс</v>
      </c>
      <c r="J447" s="71"/>
      <c r="K447" s="72">
        <f>Таблица656[[#This Row],[Заказ коробок ]]*Таблица656[[#This Row],[Кол-во шт в коробке]]</f>
        <v>0</v>
      </c>
      <c r="L447" s="73">
        <f>Таблица656[[#This Row],[Общее кол-во шт]]*Таблица656[[#This Row],[Оптовая цена KRW за 1шт]]</f>
        <v>0</v>
      </c>
      <c r="M447" s="74" t="str">
        <f>IFERROR(Таблица656[[#This Row],[Общее кол-во шт]]*Таблица656[[#This Row],[Оптовая цена USD за 1шт]],"")</f>
        <v/>
      </c>
      <c r="N447" s="252" t="s">
        <v>19258</v>
      </c>
    </row>
    <row r="448" spans="1:14" ht="22.5" customHeight="1">
      <c r="A448" s="44" t="s">
        <v>31232</v>
      </c>
      <c r="B448" s="14">
        <v>8809852540588</v>
      </c>
      <c r="C448" s="50" t="s">
        <v>31233</v>
      </c>
      <c r="D448" s="46" t="s">
        <v>31234</v>
      </c>
      <c r="E448" s="16">
        <v>80000</v>
      </c>
      <c r="F448" s="15">
        <v>0.26700000000000002</v>
      </c>
      <c r="G448" s="47">
        <v>6</v>
      </c>
      <c r="H448" s="55">
        <f>Таблица656[[#This Row],[Коэфициент стоимости]]*Таблица656[[#This Row],[Розничная цена KRW]]</f>
        <v>21360</v>
      </c>
      <c r="I448" s="17" t="str">
        <f>IF($H$1="","Введите курс",Таблица656[[#This Row],[Оптовая цена KRW за 1шт]]/$H$1)</f>
        <v>Введите курс</v>
      </c>
      <c r="J448" s="48"/>
      <c r="K448" s="18">
        <f>Таблица656[[#This Row],[Заказ коробок ]]*Таблица656[[#This Row],[Кол-во шт в коробке]]</f>
        <v>0</v>
      </c>
      <c r="L448" s="54">
        <f>Таблица656[[#This Row],[Общее кол-во шт]]*Таблица656[[#This Row],[Оптовая цена KRW за 1шт]]</f>
        <v>0</v>
      </c>
      <c r="M448" s="19" t="str">
        <f>IFERROR(Таблица656[[#This Row],[Общее кол-во шт]]*Таблица656[[#This Row],[Оптовая цена USD за 1шт]],"")</f>
        <v/>
      </c>
      <c r="N448" s="49"/>
    </row>
    <row r="449" spans="1:14" ht="22.5" customHeight="1">
      <c r="A449" s="44" t="s">
        <v>31235</v>
      </c>
      <c r="B449" s="14">
        <v>8809852540618</v>
      </c>
      <c r="C449" s="50" t="s">
        <v>31236</v>
      </c>
      <c r="D449" s="46" t="s">
        <v>31237</v>
      </c>
      <c r="E449" s="16">
        <v>80000</v>
      </c>
      <c r="F449" s="15">
        <v>0.26700000000000002</v>
      </c>
      <c r="G449" s="47">
        <v>6</v>
      </c>
      <c r="H449" s="55">
        <f>Таблица656[[#This Row],[Коэфициент стоимости]]*Таблица656[[#This Row],[Розничная цена KRW]]</f>
        <v>21360</v>
      </c>
      <c r="I449" s="17" t="str">
        <f>IF($H$1="","Введите курс",Таблица656[[#This Row],[Оптовая цена KRW за 1шт]]/$H$1)</f>
        <v>Введите курс</v>
      </c>
      <c r="J449" s="48"/>
      <c r="K449" s="18">
        <f>Таблица656[[#This Row],[Заказ коробок ]]*Таблица656[[#This Row],[Кол-во шт в коробке]]</f>
        <v>0</v>
      </c>
      <c r="L449" s="54">
        <f>Таблица656[[#This Row],[Общее кол-во шт]]*Таблица656[[#This Row],[Оптовая цена KRW за 1шт]]</f>
        <v>0</v>
      </c>
      <c r="M449" s="19" t="str">
        <f>IFERROR(Таблица656[[#This Row],[Общее кол-во шт]]*Таблица656[[#This Row],[Оптовая цена USD за 1шт]],"")</f>
        <v/>
      </c>
      <c r="N449" s="49"/>
    </row>
    <row r="450" spans="1:14" ht="22.5" customHeight="1">
      <c r="A450" s="44" t="s">
        <v>31238</v>
      </c>
      <c r="B450" s="14">
        <v>8809852540649</v>
      </c>
      <c r="C450" s="50" t="s">
        <v>31239</v>
      </c>
      <c r="D450" s="46" t="s">
        <v>31240</v>
      </c>
      <c r="E450" s="16">
        <v>80000</v>
      </c>
      <c r="F450" s="15">
        <v>0.26700000000000002</v>
      </c>
      <c r="G450" s="47">
        <v>6</v>
      </c>
      <c r="H450" s="55">
        <f>Таблица656[[#This Row],[Коэфициент стоимости]]*Таблица656[[#This Row],[Розничная цена KRW]]</f>
        <v>21360</v>
      </c>
      <c r="I450" s="17" t="str">
        <f>IF($H$1="","Введите курс",Таблица656[[#This Row],[Оптовая цена KRW за 1шт]]/$H$1)</f>
        <v>Введите курс</v>
      </c>
      <c r="J450" s="48"/>
      <c r="K450" s="18">
        <f>Таблица656[[#This Row],[Заказ коробок ]]*Таблица656[[#This Row],[Кол-во шт в коробке]]</f>
        <v>0</v>
      </c>
      <c r="L450" s="54">
        <f>Таблица656[[#This Row],[Общее кол-во шт]]*Таблица656[[#This Row],[Оптовая цена KRW за 1шт]]</f>
        <v>0</v>
      </c>
      <c r="M450" s="19" t="str">
        <f>IFERROR(Таблица656[[#This Row],[Общее кол-во шт]]*Таблица656[[#This Row],[Оптовая цена USD за 1шт]],"")</f>
        <v/>
      </c>
      <c r="N450" s="49"/>
    </row>
    <row r="451" spans="1:14" s="75" customFormat="1" ht="22.5" customHeight="1">
      <c r="A451" s="44" t="s">
        <v>31241</v>
      </c>
      <c r="B451" s="63">
        <v>8809852541141</v>
      </c>
      <c r="C451" s="50" t="s">
        <v>31242</v>
      </c>
      <c r="D451" s="65" t="s">
        <v>31243</v>
      </c>
      <c r="E451" s="66">
        <v>30000</v>
      </c>
      <c r="F451" s="67"/>
      <c r="G451" s="68">
        <v>64</v>
      </c>
      <c r="H451" s="69">
        <f>Таблица656[[#This Row],[Коэфициент стоимости]]*Таблица656[[#This Row],[Розничная цена KRW]]</f>
        <v>0</v>
      </c>
      <c r="I451" s="70" t="str">
        <f>IF($H$1="","Введите курс",Таблица656[[#This Row],[Оптовая цена KRW за 1шт]]/$H$1)</f>
        <v>Введите курс</v>
      </c>
      <c r="J451" s="71"/>
      <c r="K451" s="72">
        <f>Таблица656[[#This Row],[Заказ коробок ]]*Таблица656[[#This Row],[Кол-во шт в коробке]]</f>
        <v>0</v>
      </c>
      <c r="L451" s="73">
        <f>Таблица656[[#This Row],[Общее кол-во шт]]*Таблица656[[#This Row],[Оптовая цена KRW за 1шт]]</f>
        <v>0</v>
      </c>
      <c r="M451" s="74" t="str">
        <f>IFERROR(Таблица656[[#This Row],[Общее кол-во шт]]*Таблица656[[#This Row],[Оптовая цена USD за 1шт]],"")</f>
        <v/>
      </c>
      <c r="N451" s="252" t="s">
        <v>19258</v>
      </c>
    </row>
    <row r="452" spans="1:14" s="75" customFormat="1" ht="22.5" customHeight="1">
      <c r="A452" s="44" t="s">
        <v>31244</v>
      </c>
      <c r="B452" s="63">
        <v>8809852540472</v>
      </c>
      <c r="C452" s="50" t="s">
        <v>31245</v>
      </c>
      <c r="D452" s="65" t="s">
        <v>31246</v>
      </c>
      <c r="E452" s="66">
        <v>24000</v>
      </c>
      <c r="F452" s="67"/>
      <c r="G452" s="68">
        <v>20</v>
      </c>
      <c r="H452" s="69">
        <f>Таблица656[[#This Row],[Коэфициент стоимости]]*Таблица656[[#This Row],[Розничная цена KRW]]</f>
        <v>0</v>
      </c>
      <c r="I452" s="70" t="str">
        <f>IF($H$1="","Введите курс",Таблица656[[#This Row],[Оптовая цена KRW за 1шт]]/$H$1)</f>
        <v>Введите курс</v>
      </c>
      <c r="J452" s="71"/>
      <c r="K452" s="72">
        <f>Таблица656[[#This Row],[Заказ коробок ]]*Таблица656[[#This Row],[Кол-во шт в коробке]]</f>
        <v>0</v>
      </c>
      <c r="L452" s="73">
        <f>Таблица656[[#This Row],[Общее кол-во шт]]*Таблица656[[#This Row],[Оптовая цена KRW за 1шт]]</f>
        <v>0</v>
      </c>
      <c r="M452" s="74" t="str">
        <f>IFERROR(Таблица656[[#This Row],[Общее кол-во шт]]*Таблица656[[#This Row],[Оптовая цена USD за 1шт]],"")</f>
        <v/>
      </c>
      <c r="N452" s="252" t="s">
        <v>19258</v>
      </c>
    </row>
    <row r="453" spans="1:14" s="75" customFormat="1" ht="22.5" customHeight="1">
      <c r="A453" s="44" t="s">
        <v>31247</v>
      </c>
      <c r="B453" s="63">
        <v>8809711715300</v>
      </c>
      <c r="C453" s="50" t="s">
        <v>31248</v>
      </c>
      <c r="D453" s="65" t="s">
        <v>31249</v>
      </c>
      <c r="E453" s="66">
        <v>24000</v>
      </c>
      <c r="F453" s="67"/>
      <c r="G453" s="68">
        <v>20</v>
      </c>
      <c r="H453" s="69">
        <f>Таблица656[[#This Row],[Коэфициент стоимости]]*Таблица656[[#This Row],[Розничная цена KRW]]</f>
        <v>0</v>
      </c>
      <c r="I453" s="70" t="str">
        <f>IF($H$1="","Введите курс",Таблица656[[#This Row],[Оптовая цена KRW за 1шт]]/$H$1)</f>
        <v>Введите курс</v>
      </c>
      <c r="J453" s="71"/>
      <c r="K453" s="72">
        <f>Таблица656[[#This Row],[Заказ коробок ]]*Таблица656[[#This Row],[Кол-во шт в коробке]]</f>
        <v>0</v>
      </c>
      <c r="L453" s="73">
        <f>Таблица656[[#This Row],[Общее кол-во шт]]*Таблица656[[#This Row],[Оптовая цена KRW за 1шт]]</f>
        <v>0</v>
      </c>
      <c r="M453" s="74" t="str">
        <f>IFERROR(Таблица656[[#This Row],[Общее кол-во шт]]*Таблица656[[#This Row],[Оптовая цена USD за 1шт]],"")</f>
        <v/>
      </c>
      <c r="N453" s="252" t="s">
        <v>19258</v>
      </c>
    </row>
    <row r="454" spans="1:14" s="75" customFormat="1" ht="22.5" customHeight="1">
      <c r="A454" s="44" t="s">
        <v>31250</v>
      </c>
      <c r="B454" s="63">
        <v>8809711715638</v>
      </c>
      <c r="C454" s="50" t="s">
        <v>31251</v>
      </c>
      <c r="D454" s="65" t="s">
        <v>31252</v>
      </c>
      <c r="E454" s="66">
        <v>58000</v>
      </c>
      <c r="F454" s="67"/>
      <c r="G454" s="68">
        <v>80</v>
      </c>
      <c r="H454" s="69">
        <f>Таблица656[[#This Row],[Коэфициент стоимости]]*Таблица656[[#This Row],[Розничная цена KRW]]</f>
        <v>0</v>
      </c>
      <c r="I454" s="70" t="str">
        <f>IF($H$1="","Введите курс",Таблица656[[#This Row],[Оптовая цена KRW за 1шт]]/$H$1)</f>
        <v>Введите курс</v>
      </c>
      <c r="J454" s="71"/>
      <c r="K454" s="72">
        <f>Таблица656[[#This Row],[Заказ коробок ]]*Таблица656[[#This Row],[Кол-во шт в коробке]]</f>
        <v>0</v>
      </c>
      <c r="L454" s="73">
        <f>Таблица656[[#This Row],[Общее кол-во шт]]*Таблица656[[#This Row],[Оптовая цена KRW за 1шт]]</f>
        <v>0</v>
      </c>
      <c r="M454" s="74" t="str">
        <f>IFERROR(Таблица656[[#This Row],[Общее кол-во шт]]*Таблица656[[#This Row],[Оптовая цена USD за 1шт]],"")</f>
        <v/>
      </c>
      <c r="N454" s="252" t="s">
        <v>19258</v>
      </c>
    </row>
    <row r="455" spans="1:14" s="75" customFormat="1" ht="22.5" customHeight="1">
      <c r="A455" s="44" t="s">
        <v>31253</v>
      </c>
      <c r="B455" s="63">
        <v>8809711715652</v>
      </c>
      <c r="C455" s="50" t="s">
        <v>31254</v>
      </c>
      <c r="D455" s="65" t="s">
        <v>31255</v>
      </c>
      <c r="E455" s="66">
        <v>38000</v>
      </c>
      <c r="F455" s="67"/>
      <c r="G455" s="68">
        <v>10</v>
      </c>
      <c r="H455" s="69">
        <f>Таблица656[[#This Row],[Коэфициент стоимости]]*Таблица656[[#This Row],[Розничная цена KRW]]</f>
        <v>0</v>
      </c>
      <c r="I455" s="70" t="str">
        <f>IF($H$1="","Введите курс",Таблица656[[#This Row],[Оптовая цена KRW за 1шт]]/$H$1)</f>
        <v>Введите курс</v>
      </c>
      <c r="J455" s="71"/>
      <c r="K455" s="72">
        <f>Таблица656[[#This Row],[Заказ коробок ]]*Таблица656[[#This Row],[Кол-во шт в коробке]]</f>
        <v>0</v>
      </c>
      <c r="L455" s="73">
        <f>Таблица656[[#This Row],[Общее кол-во шт]]*Таблица656[[#This Row],[Оптовая цена KRW за 1шт]]</f>
        <v>0</v>
      </c>
      <c r="M455" s="74" t="str">
        <f>IFERROR(Таблица656[[#This Row],[Общее кол-во шт]]*Таблица656[[#This Row],[Оптовая цена USD за 1шт]],"")</f>
        <v/>
      </c>
      <c r="N455" s="252" t="s">
        <v>19258</v>
      </c>
    </row>
    <row r="456" spans="1:14" s="75" customFormat="1" ht="22.5" customHeight="1">
      <c r="A456" s="44" t="s">
        <v>31256</v>
      </c>
      <c r="B456" s="63">
        <v>8809711715652</v>
      </c>
      <c r="C456" s="50" t="s">
        <v>31257</v>
      </c>
      <c r="D456" s="65" t="s">
        <v>31258</v>
      </c>
      <c r="E456" s="66">
        <v>30000</v>
      </c>
      <c r="F456" s="67"/>
      <c r="G456" s="68">
        <v>40</v>
      </c>
      <c r="H456" s="69">
        <f>Таблица656[[#This Row],[Коэфициент стоимости]]*Таблица656[[#This Row],[Розничная цена KRW]]</f>
        <v>0</v>
      </c>
      <c r="I456" s="70" t="str">
        <f>IF($H$1="","Введите курс",Таблица656[[#This Row],[Оптовая цена KRW за 1шт]]/$H$1)</f>
        <v>Введите курс</v>
      </c>
      <c r="J456" s="71"/>
      <c r="K456" s="72">
        <f>Таблица656[[#This Row],[Заказ коробок ]]*Таблица656[[#This Row],[Кол-во шт в коробке]]</f>
        <v>0</v>
      </c>
      <c r="L456" s="73">
        <f>Таблица656[[#This Row],[Общее кол-во шт]]*Таблица656[[#This Row],[Оптовая цена KRW за 1шт]]</f>
        <v>0</v>
      </c>
      <c r="M456" s="74" t="str">
        <f>IFERROR(Таблица656[[#This Row],[Общее кол-во шт]]*Таблица656[[#This Row],[Оптовая цена USD за 1шт]],"")</f>
        <v/>
      </c>
      <c r="N456" s="252" t="s">
        <v>19258</v>
      </c>
    </row>
    <row r="457" spans="1:14" s="75" customFormat="1" ht="22.5" customHeight="1">
      <c r="A457" s="44" t="s">
        <v>31259</v>
      </c>
      <c r="B457" s="63">
        <v>8809711715652</v>
      </c>
      <c r="C457" s="50" t="s">
        <v>31260</v>
      </c>
      <c r="D457" s="65" t="s">
        <v>31261</v>
      </c>
      <c r="E457" s="66">
        <v>58000</v>
      </c>
      <c r="F457" s="67"/>
      <c r="G457" s="68"/>
      <c r="H457" s="69">
        <f>Таблица656[[#This Row],[Коэфициент стоимости]]*Таблица656[[#This Row],[Розничная цена KRW]]</f>
        <v>0</v>
      </c>
      <c r="I457" s="70" t="str">
        <f>IF($H$1="","Введите курс",Таблица656[[#This Row],[Оптовая цена KRW за 1шт]]/$H$1)</f>
        <v>Введите курс</v>
      </c>
      <c r="J457" s="71"/>
      <c r="K457" s="72">
        <f>Таблица656[[#This Row],[Заказ коробок ]]*Таблица656[[#This Row],[Кол-во шт в коробке]]</f>
        <v>0</v>
      </c>
      <c r="L457" s="73">
        <f>Таблица656[[#This Row],[Общее кол-во шт]]*Таблица656[[#This Row],[Оптовая цена KRW за 1шт]]</f>
        <v>0</v>
      </c>
      <c r="M457" s="74" t="str">
        <f>IFERROR(Таблица656[[#This Row],[Общее кол-во шт]]*Таблица656[[#This Row],[Оптовая цена USD за 1шт]],"")</f>
        <v/>
      </c>
      <c r="N457" s="252" t="s">
        <v>19258</v>
      </c>
    </row>
    <row r="458" spans="1:14" s="75" customFormat="1" ht="22.5" customHeight="1">
      <c r="A458" s="44" t="s">
        <v>31262</v>
      </c>
      <c r="B458" s="63">
        <v>8809711715652</v>
      </c>
      <c r="C458" s="50" t="s">
        <v>31263</v>
      </c>
      <c r="D458" s="65" t="s">
        <v>31264</v>
      </c>
      <c r="E458" s="66">
        <v>38000</v>
      </c>
      <c r="F458" s="67"/>
      <c r="G458" s="68"/>
      <c r="H458" s="69">
        <f>Таблица656[[#This Row],[Коэфициент стоимости]]*Таблица656[[#This Row],[Розничная цена KRW]]</f>
        <v>0</v>
      </c>
      <c r="I458" s="70" t="str">
        <f>IF($H$1="","Введите курс",Таблица656[[#This Row],[Оптовая цена KRW за 1шт]]/$H$1)</f>
        <v>Введите курс</v>
      </c>
      <c r="J458" s="71"/>
      <c r="K458" s="72">
        <f>Таблица656[[#This Row],[Заказ коробок ]]*Таблица656[[#This Row],[Кол-во шт в коробке]]</f>
        <v>0</v>
      </c>
      <c r="L458" s="73">
        <f>Таблица656[[#This Row],[Общее кол-во шт]]*Таблица656[[#This Row],[Оптовая цена KRW за 1шт]]</f>
        <v>0</v>
      </c>
      <c r="M458" s="74" t="str">
        <f>IFERROR(Таблица656[[#This Row],[Общее кол-во шт]]*Таблица656[[#This Row],[Оптовая цена USD за 1шт]],"")</f>
        <v/>
      </c>
      <c r="N458" s="252" t="s">
        <v>19258</v>
      </c>
    </row>
    <row r="459" spans="1:14" s="75" customFormat="1" ht="22.5" customHeight="1">
      <c r="A459" s="44" t="s">
        <v>31265</v>
      </c>
      <c r="B459" s="63">
        <v>8809711715652</v>
      </c>
      <c r="C459" s="50" t="s">
        <v>31266</v>
      </c>
      <c r="D459" s="65" t="s">
        <v>31267</v>
      </c>
      <c r="E459" s="66">
        <v>18000</v>
      </c>
      <c r="F459" s="67"/>
      <c r="G459" s="68"/>
      <c r="H459" s="69">
        <f>Таблица656[[#This Row],[Коэфициент стоимости]]*Таблица656[[#This Row],[Розничная цена KRW]]</f>
        <v>0</v>
      </c>
      <c r="I459" s="70" t="str">
        <f>IF($H$1="","Введите курс",Таблица656[[#This Row],[Оптовая цена KRW за 1шт]]/$H$1)</f>
        <v>Введите курс</v>
      </c>
      <c r="J459" s="71"/>
      <c r="K459" s="72">
        <f>Таблица656[[#This Row],[Заказ коробок ]]*Таблица656[[#This Row],[Кол-во шт в коробке]]</f>
        <v>0</v>
      </c>
      <c r="L459" s="73">
        <f>Таблица656[[#This Row],[Общее кол-во шт]]*Таблица656[[#This Row],[Оптовая цена KRW за 1шт]]</f>
        <v>0</v>
      </c>
      <c r="M459" s="74" t="str">
        <f>IFERROR(Таблица656[[#This Row],[Общее кол-во шт]]*Таблица656[[#This Row],[Оптовая цена USD за 1шт]],"")</f>
        <v/>
      </c>
      <c r="N459" s="252" t="s">
        <v>19258</v>
      </c>
    </row>
    <row r="460" spans="1:14" s="75" customFormat="1" ht="22.5" customHeight="1">
      <c r="A460" s="44" t="s">
        <v>31268</v>
      </c>
      <c r="B460" s="63">
        <v>8809711715652</v>
      </c>
      <c r="C460" s="50" t="s">
        <v>31269</v>
      </c>
      <c r="D460" s="65" t="s">
        <v>31270</v>
      </c>
      <c r="E460" s="66">
        <v>18000</v>
      </c>
      <c r="F460" s="67"/>
      <c r="G460" s="68"/>
      <c r="H460" s="69">
        <f>Таблица656[[#This Row],[Коэфициент стоимости]]*Таблица656[[#This Row],[Розничная цена KRW]]</f>
        <v>0</v>
      </c>
      <c r="I460" s="70" t="str">
        <f>IF($H$1="","Введите курс",Таблица656[[#This Row],[Оптовая цена KRW за 1шт]]/$H$1)</f>
        <v>Введите курс</v>
      </c>
      <c r="J460" s="71"/>
      <c r="K460" s="72">
        <f>Таблица656[[#This Row],[Заказ коробок ]]*Таблица656[[#This Row],[Кол-во шт в коробке]]</f>
        <v>0</v>
      </c>
      <c r="L460" s="73">
        <f>Таблица656[[#This Row],[Общее кол-во шт]]*Таблица656[[#This Row],[Оптовая цена KRW за 1шт]]</f>
        <v>0</v>
      </c>
      <c r="M460" s="74" t="str">
        <f>IFERROR(Таблица656[[#This Row],[Общее кол-во шт]]*Таблица656[[#This Row],[Оптовая цена USD за 1шт]],"")</f>
        <v/>
      </c>
      <c r="N460" s="252" t="s">
        <v>19258</v>
      </c>
    </row>
    <row r="461" spans="1:14" s="75" customFormat="1" ht="22.5" customHeight="1">
      <c r="A461" s="44" t="s">
        <v>31271</v>
      </c>
      <c r="B461" s="63"/>
      <c r="C461" s="50" t="s">
        <v>31272</v>
      </c>
      <c r="D461" s="65" t="s">
        <v>31273</v>
      </c>
      <c r="E461" s="66">
        <v>48000</v>
      </c>
      <c r="F461" s="67"/>
      <c r="G461" s="68"/>
      <c r="H461" s="69">
        <f>Таблица656[[#This Row],[Коэфициент стоимости]]*Таблица656[[#This Row],[Розничная цена KRW]]</f>
        <v>0</v>
      </c>
      <c r="I461" s="70" t="str">
        <f>IF($H$1="","Введите курс",Таблица656[[#This Row],[Оптовая цена KRW за 1шт]]/$H$1)</f>
        <v>Введите курс</v>
      </c>
      <c r="J461" s="71"/>
      <c r="K461" s="72">
        <f>Таблица656[[#This Row],[Заказ коробок ]]*Таблица656[[#This Row],[Кол-во шт в коробке]]</f>
        <v>0</v>
      </c>
      <c r="L461" s="73">
        <f>Таблица656[[#This Row],[Общее кол-во шт]]*Таблица656[[#This Row],[Оптовая цена KRW за 1шт]]</f>
        <v>0</v>
      </c>
      <c r="M461" s="74" t="str">
        <f>IFERROR(Таблица656[[#This Row],[Общее кол-во шт]]*Таблица656[[#This Row],[Оптовая цена USD за 1шт]],"")</f>
        <v/>
      </c>
      <c r="N461" s="252" t="s">
        <v>19258</v>
      </c>
    </row>
    <row r="462" spans="1:14" s="75" customFormat="1" ht="22.5" customHeight="1">
      <c r="A462" s="44" t="s">
        <v>31274</v>
      </c>
      <c r="B462" s="63"/>
      <c r="C462" s="50" t="s">
        <v>31275</v>
      </c>
      <c r="D462" s="65" t="s">
        <v>31276</v>
      </c>
      <c r="E462" s="66">
        <v>58000</v>
      </c>
      <c r="F462" s="67">
        <v>0.16299999999999998</v>
      </c>
      <c r="G462" s="68"/>
      <c r="H462" s="69">
        <f>Таблица656[[#This Row],[Коэфициент стоимости]]*Таблица656[[#This Row],[Розничная цена KRW]]</f>
        <v>9453.9999999999982</v>
      </c>
      <c r="I462" s="70" t="str">
        <f>IF($H$1="","Введите курс",Таблица656[[#This Row],[Оптовая цена KRW за 1шт]]/$H$1)</f>
        <v>Введите курс</v>
      </c>
      <c r="J462" s="71"/>
      <c r="K462" s="72">
        <f>Таблица656[[#This Row],[Заказ коробок ]]*Таблица656[[#This Row],[Кол-во шт в коробке]]</f>
        <v>0</v>
      </c>
      <c r="L462" s="73">
        <f>Таблица656[[#This Row],[Общее кол-во шт]]*Таблица656[[#This Row],[Оптовая цена KRW за 1шт]]</f>
        <v>0</v>
      </c>
      <c r="M462" s="74" t="str">
        <f>IFERROR(Таблица656[[#This Row],[Общее кол-во шт]]*Таблица656[[#This Row],[Оптовая цена USD за 1шт]],"")</f>
        <v/>
      </c>
      <c r="N462" s="252" t="s">
        <v>19258</v>
      </c>
    </row>
    <row r="463" spans="1:14" s="75" customFormat="1" ht="22.5" customHeight="1">
      <c r="A463" s="44" t="s">
        <v>31277</v>
      </c>
      <c r="B463" s="63"/>
      <c r="C463" s="50" t="s">
        <v>31278</v>
      </c>
      <c r="D463" s="65" t="s">
        <v>31279</v>
      </c>
      <c r="E463" s="66"/>
      <c r="F463" s="67"/>
      <c r="G463" s="68"/>
      <c r="H463" s="69">
        <f>Таблица656[[#This Row],[Коэфициент стоимости]]*Таблица656[[#This Row],[Розничная цена KRW]]</f>
        <v>0</v>
      </c>
      <c r="I463" s="70" t="str">
        <f>IF($H$1="","Введите курс",Таблица656[[#This Row],[Оптовая цена KRW за 1шт]]/$H$1)</f>
        <v>Введите курс</v>
      </c>
      <c r="J463" s="71"/>
      <c r="K463" s="72">
        <f>Таблица656[[#This Row],[Заказ коробок ]]*Таблица656[[#This Row],[Кол-во шт в коробке]]</f>
        <v>0</v>
      </c>
      <c r="L463" s="73">
        <f>Таблица656[[#This Row],[Общее кол-во шт]]*Таблица656[[#This Row],[Оптовая цена KRW за 1шт]]</f>
        <v>0</v>
      </c>
      <c r="M463" s="74" t="str">
        <f>IFERROR(Таблица656[[#This Row],[Общее кол-во шт]]*Таблица656[[#This Row],[Оптовая цена USD за 1шт]],"")</f>
        <v/>
      </c>
      <c r="N463" s="252" t="s">
        <v>19258</v>
      </c>
    </row>
    <row r="464" spans="1:14" s="75" customFormat="1" ht="22.5" customHeight="1">
      <c r="A464" s="44" t="s">
        <v>31280</v>
      </c>
      <c r="B464" s="63"/>
      <c r="C464" s="50" t="s">
        <v>31281</v>
      </c>
      <c r="D464" s="65" t="s">
        <v>31282</v>
      </c>
      <c r="E464" s="66"/>
      <c r="F464" s="67"/>
      <c r="G464" s="68"/>
      <c r="H464" s="69">
        <f>Таблица656[[#This Row],[Коэфициент стоимости]]*Таблица656[[#This Row],[Розничная цена KRW]]</f>
        <v>0</v>
      </c>
      <c r="I464" s="70" t="str">
        <f>IF($H$1="","Введите курс",Таблица656[[#This Row],[Оптовая цена KRW за 1шт]]/$H$1)</f>
        <v>Введите курс</v>
      </c>
      <c r="J464" s="71"/>
      <c r="K464" s="72">
        <f>Таблица656[[#This Row],[Заказ коробок ]]*Таблица656[[#This Row],[Кол-во шт в коробке]]</f>
        <v>0</v>
      </c>
      <c r="L464" s="73">
        <f>Таблица656[[#This Row],[Общее кол-во шт]]*Таблица656[[#This Row],[Оптовая цена KRW за 1шт]]</f>
        <v>0</v>
      </c>
      <c r="M464" s="74" t="str">
        <f>IFERROR(Таблица656[[#This Row],[Общее кол-во шт]]*Таблица656[[#This Row],[Оптовая цена USD за 1шт]],"")</f>
        <v/>
      </c>
      <c r="N464" s="252" t="s">
        <v>19258</v>
      </c>
    </row>
    <row r="465" spans="1:14" s="75" customFormat="1" ht="22.5" customHeight="1">
      <c r="A465" s="44" t="s">
        <v>31283</v>
      </c>
      <c r="B465" s="63"/>
      <c r="C465" s="50" t="s">
        <v>31284</v>
      </c>
      <c r="D465" s="65" t="s">
        <v>31285</v>
      </c>
      <c r="E465" s="66"/>
      <c r="F465" s="67"/>
      <c r="G465" s="68"/>
      <c r="H465" s="69">
        <f>Таблица656[[#This Row],[Коэфициент стоимости]]*Таблица656[[#This Row],[Розничная цена KRW]]</f>
        <v>0</v>
      </c>
      <c r="I465" s="70" t="str">
        <f>IF($H$1="","Введите курс",Таблица656[[#This Row],[Оптовая цена KRW за 1шт]]/$H$1)</f>
        <v>Введите курс</v>
      </c>
      <c r="J465" s="71"/>
      <c r="K465" s="72">
        <f>Таблица656[[#This Row],[Заказ коробок ]]*Таблица656[[#This Row],[Кол-во шт в коробке]]</f>
        <v>0</v>
      </c>
      <c r="L465" s="73">
        <f>Таблица656[[#This Row],[Общее кол-во шт]]*Таблица656[[#This Row],[Оптовая цена KRW за 1шт]]</f>
        <v>0</v>
      </c>
      <c r="M465" s="74" t="str">
        <f>IFERROR(Таблица656[[#This Row],[Общее кол-во шт]]*Таблица656[[#This Row],[Оптовая цена USD за 1шт]],"")</f>
        <v/>
      </c>
      <c r="N465" s="252" t="s">
        <v>19258</v>
      </c>
    </row>
    <row r="466" spans="1:14" s="75" customFormat="1" ht="22.5" customHeight="1">
      <c r="A466" s="44" t="s">
        <v>31286</v>
      </c>
      <c r="B466" s="63"/>
      <c r="C466" s="50" t="s">
        <v>31284</v>
      </c>
      <c r="D466" s="65" t="s">
        <v>31287</v>
      </c>
      <c r="E466" s="66"/>
      <c r="F466" s="67"/>
      <c r="G466" s="68"/>
      <c r="H466" s="69">
        <f>Таблица656[[#This Row],[Коэфициент стоимости]]*Таблица656[[#This Row],[Розничная цена KRW]]</f>
        <v>0</v>
      </c>
      <c r="I466" s="70" t="str">
        <f>IF($H$1="","Введите курс",Таблица656[[#This Row],[Оптовая цена KRW за 1шт]]/$H$1)</f>
        <v>Введите курс</v>
      </c>
      <c r="J466" s="71"/>
      <c r="K466" s="72">
        <f>Таблица656[[#This Row],[Заказ коробок ]]*Таблица656[[#This Row],[Кол-во шт в коробке]]</f>
        <v>0</v>
      </c>
      <c r="L466" s="73">
        <f>Таблица656[[#This Row],[Общее кол-во шт]]*Таблица656[[#This Row],[Оптовая цена KRW за 1шт]]</f>
        <v>0</v>
      </c>
      <c r="M466" s="74" t="str">
        <f>IFERROR(Таблица656[[#This Row],[Общее кол-во шт]]*Таблица656[[#This Row],[Оптовая цена USD за 1шт]],"")</f>
        <v/>
      </c>
      <c r="N466" s="252" t="s">
        <v>19258</v>
      </c>
    </row>
    <row r="467" spans="1:14" s="75" customFormat="1" ht="22.5" customHeight="1">
      <c r="A467" s="44" t="s">
        <v>31288</v>
      </c>
      <c r="B467" s="63"/>
      <c r="C467" s="50" t="s">
        <v>31289</v>
      </c>
      <c r="D467" s="65" t="s">
        <v>31290</v>
      </c>
      <c r="E467" s="66"/>
      <c r="F467" s="67"/>
      <c r="G467" s="68"/>
      <c r="H467" s="69">
        <f>Таблица656[[#This Row],[Коэфициент стоимости]]*Таблица656[[#This Row],[Розничная цена KRW]]</f>
        <v>0</v>
      </c>
      <c r="I467" s="70" t="str">
        <f>IF($H$1="","Введите курс",Таблица656[[#This Row],[Оптовая цена KRW за 1шт]]/$H$1)</f>
        <v>Введите курс</v>
      </c>
      <c r="J467" s="71"/>
      <c r="K467" s="72">
        <f>Таблица656[[#This Row],[Заказ коробок ]]*Таблица656[[#This Row],[Кол-во шт в коробке]]</f>
        <v>0</v>
      </c>
      <c r="L467" s="73">
        <f>Таблица656[[#This Row],[Общее кол-во шт]]*Таблица656[[#This Row],[Оптовая цена KRW за 1шт]]</f>
        <v>0</v>
      </c>
      <c r="M467" s="74" t="str">
        <f>IFERROR(Таблица656[[#This Row],[Общее кол-во шт]]*Таблица656[[#This Row],[Оптовая цена USD за 1шт]],"")</f>
        <v/>
      </c>
      <c r="N467" s="252" t="s">
        <v>19258</v>
      </c>
    </row>
    <row r="468" spans="1:14" s="75" customFormat="1" ht="22.5" customHeight="1">
      <c r="A468" s="44" t="s">
        <v>31291</v>
      </c>
      <c r="B468" s="63">
        <v>8809852542551</v>
      </c>
      <c r="C468" s="50" t="s">
        <v>31292</v>
      </c>
      <c r="D468" s="65" t="s">
        <v>31293</v>
      </c>
      <c r="E468" s="66"/>
      <c r="F468" s="67"/>
      <c r="G468" s="68"/>
      <c r="H468" s="69">
        <f>Таблица656[[#This Row],[Коэфициент стоимости]]*Таблица656[[#This Row],[Розничная цена KRW]]</f>
        <v>0</v>
      </c>
      <c r="I468" s="70" t="str">
        <f>IF($H$1="","Введите курс",Таблица656[[#This Row],[Оптовая цена KRW за 1шт]]/$H$1)</f>
        <v>Введите курс</v>
      </c>
      <c r="J468" s="71"/>
      <c r="K468" s="72">
        <f>Таблица656[[#This Row],[Заказ коробок ]]*Таблица656[[#This Row],[Кол-во шт в коробке]]</f>
        <v>0</v>
      </c>
      <c r="L468" s="73">
        <f>Таблица656[[#This Row],[Общее кол-во шт]]*Таблица656[[#This Row],[Оптовая цена KRW за 1шт]]</f>
        <v>0</v>
      </c>
      <c r="M468" s="74" t="str">
        <f>IFERROR(Таблица656[[#This Row],[Общее кол-во шт]]*Таблица656[[#This Row],[Оптовая цена USD за 1шт]],"")</f>
        <v/>
      </c>
      <c r="N468" s="252" t="s">
        <v>19258</v>
      </c>
    </row>
    <row r="469" spans="1:14" s="75" customFormat="1" ht="22.5" customHeight="1">
      <c r="A469" s="44" t="s">
        <v>31294</v>
      </c>
      <c r="B469" s="63">
        <v>8809852541332</v>
      </c>
      <c r="C469" s="50" t="s">
        <v>31295</v>
      </c>
      <c r="D469" s="65" t="s">
        <v>31296</v>
      </c>
      <c r="E469" s="66"/>
      <c r="F469" s="67"/>
      <c r="G469" s="68"/>
      <c r="H469" s="69">
        <f>Таблица656[[#This Row],[Коэфициент стоимости]]*Таблица656[[#This Row],[Розничная цена KRW]]</f>
        <v>0</v>
      </c>
      <c r="I469" s="70" t="str">
        <f>IF($H$1="","Введите курс",Таблица656[[#This Row],[Оптовая цена KRW за 1шт]]/$H$1)</f>
        <v>Введите курс</v>
      </c>
      <c r="J469" s="71"/>
      <c r="K469" s="72">
        <f>Таблица656[[#This Row],[Заказ коробок ]]*Таблица656[[#This Row],[Кол-во шт в коробке]]</f>
        <v>0</v>
      </c>
      <c r="L469" s="73">
        <f>Таблица656[[#This Row],[Общее кол-во шт]]*Таблица656[[#This Row],[Оптовая цена KRW за 1шт]]</f>
        <v>0</v>
      </c>
      <c r="M469" s="74" t="str">
        <f>IFERROR(Таблица656[[#This Row],[Общее кол-во шт]]*Таблица656[[#This Row],[Оптовая цена USD за 1шт]],"")</f>
        <v/>
      </c>
      <c r="N469" s="252" t="s">
        <v>19258</v>
      </c>
    </row>
    <row r="470" spans="1:14" s="75" customFormat="1" ht="22.5" customHeight="1">
      <c r="A470" s="44" t="s">
        <v>31297</v>
      </c>
      <c r="B470" s="63">
        <v>8809852541349</v>
      </c>
      <c r="C470" s="50" t="s">
        <v>31298</v>
      </c>
      <c r="D470" s="65" t="s">
        <v>31299</v>
      </c>
      <c r="E470" s="66"/>
      <c r="F470" s="67"/>
      <c r="G470" s="68"/>
      <c r="H470" s="69">
        <f>Таблица656[[#This Row],[Коэфициент стоимости]]*Таблица656[[#This Row],[Розничная цена KRW]]</f>
        <v>0</v>
      </c>
      <c r="I470" s="70" t="str">
        <f>IF($H$1="","Введите курс",Таблица656[[#This Row],[Оптовая цена KRW за 1шт]]/$H$1)</f>
        <v>Введите курс</v>
      </c>
      <c r="J470" s="71"/>
      <c r="K470" s="72">
        <f>Таблица656[[#This Row],[Заказ коробок ]]*Таблица656[[#This Row],[Кол-во шт в коробке]]</f>
        <v>0</v>
      </c>
      <c r="L470" s="73">
        <f>Таблица656[[#This Row],[Общее кол-во шт]]*Таблица656[[#This Row],[Оптовая цена KRW за 1шт]]</f>
        <v>0</v>
      </c>
      <c r="M470" s="74" t="str">
        <f>IFERROR(Таблица656[[#This Row],[Общее кол-во шт]]*Таблица656[[#This Row],[Оптовая цена USD за 1шт]],"")</f>
        <v/>
      </c>
      <c r="N470" s="252" t="s">
        <v>19258</v>
      </c>
    </row>
    <row r="471" spans="1:14" s="75" customFormat="1" ht="22.5" customHeight="1">
      <c r="A471" s="44" t="s">
        <v>31300</v>
      </c>
      <c r="B471" s="63">
        <v>8809852541660</v>
      </c>
      <c r="C471" s="50" t="s">
        <v>31301</v>
      </c>
      <c r="D471" s="65" t="s">
        <v>31302</v>
      </c>
      <c r="E471" s="66"/>
      <c r="F471" s="67"/>
      <c r="G471" s="68"/>
      <c r="H471" s="69">
        <f>Таблица656[[#This Row],[Коэфициент стоимости]]*Таблица656[[#This Row],[Розничная цена KRW]]</f>
        <v>0</v>
      </c>
      <c r="I471" s="70" t="str">
        <f>IF($H$1="","Введите курс",Таблица656[[#This Row],[Оптовая цена KRW за 1шт]]/$H$1)</f>
        <v>Введите курс</v>
      </c>
      <c r="J471" s="71"/>
      <c r="K471" s="72">
        <f>Таблица656[[#This Row],[Заказ коробок ]]*Таблица656[[#This Row],[Кол-во шт в коробке]]</f>
        <v>0</v>
      </c>
      <c r="L471" s="73">
        <f>Таблица656[[#This Row],[Общее кол-во шт]]*Таблица656[[#This Row],[Оптовая цена KRW за 1шт]]</f>
        <v>0</v>
      </c>
      <c r="M471" s="74" t="str">
        <f>IFERROR(Таблица656[[#This Row],[Общее кол-во шт]]*Таблица656[[#This Row],[Оптовая цена USD за 1шт]],"")</f>
        <v/>
      </c>
      <c r="N471" s="252" t="s">
        <v>19258</v>
      </c>
    </row>
    <row r="472" spans="1:14" s="75" customFormat="1" ht="22.5" customHeight="1">
      <c r="A472" s="44" t="s">
        <v>31303</v>
      </c>
      <c r="B472" s="63" t="s">
        <v>31304</v>
      </c>
      <c r="C472" s="50" t="s">
        <v>31305</v>
      </c>
      <c r="D472" s="65" t="s">
        <v>31306</v>
      </c>
      <c r="E472" s="66"/>
      <c r="F472" s="67"/>
      <c r="G472" s="68"/>
      <c r="H472" s="69">
        <f>Таблица656[[#This Row],[Коэфициент стоимости]]*Таблица656[[#This Row],[Розничная цена KRW]]</f>
        <v>0</v>
      </c>
      <c r="I472" s="70" t="str">
        <f>IF($H$1="","Введите курс",Таблица656[[#This Row],[Оптовая цена KRW за 1шт]]/$H$1)</f>
        <v>Введите курс</v>
      </c>
      <c r="J472" s="71"/>
      <c r="K472" s="72">
        <f>Таблица656[[#This Row],[Заказ коробок ]]*Таблица656[[#This Row],[Кол-во шт в коробке]]</f>
        <v>0</v>
      </c>
      <c r="L472" s="73">
        <f>Таблица656[[#This Row],[Общее кол-во шт]]*Таблица656[[#This Row],[Оптовая цена KRW за 1шт]]</f>
        <v>0</v>
      </c>
      <c r="M472" s="74" t="str">
        <f>IFERROR(Таблица656[[#This Row],[Общее кол-во шт]]*Таблица656[[#This Row],[Оптовая цена USD за 1шт]],"")</f>
        <v/>
      </c>
      <c r="N472" s="252" t="s">
        <v>19258</v>
      </c>
    </row>
    <row r="473" spans="1:14" s="75" customFormat="1" ht="22.5" customHeight="1">
      <c r="A473" s="44" t="s">
        <v>31307</v>
      </c>
      <c r="B473" s="63">
        <v>8809852541356</v>
      </c>
      <c r="C473" s="50" t="s">
        <v>31308</v>
      </c>
      <c r="D473" s="65" t="s">
        <v>31309</v>
      </c>
      <c r="E473" s="66"/>
      <c r="F473" s="67"/>
      <c r="G473" s="68"/>
      <c r="H473" s="69">
        <f>Таблица656[[#This Row],[Коэфициент стоимости]]*Таблица656[[#This Row],[Розничная цена KRW]]</f>
        <v>0</v>
      </c>
      <c r="I473" s="70" t="str">
        <f>IF($H$1="","Введите курс",Таблица656[[#This Row],[Оптовая цена KRW за 1шт]]/$H$1)</f>
        <v>Введите курс</v>
      </c>
      <c r="J473" s="71"/>
      <c r="K473" s="72">
        <f>Таблица656[[#This Row],[Заказ коробок ]]*Таблица656[[#This Row],[Кол-во шт в коробке]]</f>
        <v>0</v>
      </c>
      <c r="L473" s="73">
        <f>Таблица656[[#This Row],[Общее кол-во шт]]*Таблица656[[#This Row],[Оптовая цена KRW за 1шт]]</f>
        <v>0</v>
      </c>
      <c r="M473" s="74" t="str">
        <f>IFERROR(Таблица656[[#This Row],[Общее кол-во шт]]*Таблица656[[#This Row],[Оптовая цена USD за 1шт]],"")</f>
        <v/>
      </c>
      <c r="N473" s="252" t="s">
        <v>19258</v>
      </c>
    </row>
    <row r="474" spans="1:14" s="75" customFormat="1" ht="22.5" customHeight="1">
      <c r="A474" s="44" t="s">
        <v>31310</v>
      </c>
      <c r="B474" s="63" t="s">
        <v>31304</v>
      </c>
      <c r="C474" s="50" t="s">
        <v>31311</v>
      </c>
      <c r="D474" s="65" t="s">
        <v>31312</v>
      </c>
      <c r="E474" s="66"/>
      <c r="F474" s="67"/>
      <c r="G474" s="68"/>
      <c r="H474" s="69">
        <f>Таблица656[[#This Row],[Коэфициент стоимости]]*Таблица656[[#This Row],[Розничная цена KRW]]</f>
        <v>0</v>
      </c>
      <c r="I474" s="70" t="str">
        <f>IF($H$1="","Введите курс",Таблица656[[#This Row],[Оптовая цена KRW за 1шт]]/$H$1)</f>
        <v>Введите курс</v>
      </c>
      <c r="J474" s="71"/>
      <c r="K474" s="72">
        <f>Таблица656[[#This Row],[Заказ коробок ]]*Таблица656[[#This Row],[Кол-во шт в коробке]]</f>
        <v>0</v>
      </c>
      <c r="L474" s="73">
        <f>Таблица656[[#This Row],[Общее кол-во шт]]*Таблица656[[#This Row],[Оптовая цена KRW за 1шт]]</f>
        <v>0</v>
      </c>
      <c r="M474" s="74" t="str">
        <f>IFERROR(Таблица656[[#This Row],[Общее кол-во шт]]*Таблица656[[#This Row],[Оптовая цена USD за 1шт]],"")</f>
        <v/>
      </c>
      <c r="N474" s="252" t="s">
        <v>19258</v>
      </c>
    </row>
    <row r="475" spans="1:14" s="75" customFormat="1" ht="22.5" customHeight="1">
      <c r="A475" s="44" t="s">
        <v>31313</v>
      </c>
      <c r="B475" s="63">
        <v>8809852541431</v>
      </c>
      <c r="C475" s="50" t="s">
        <v>31314</v>
      </c>
      <c r="D475" s="65" t="s">
        <v>31315</v>
      </c>
      <c r="E475" s="66"/>
      <c r="F475" s="67"/>
      <c r="G475" s="68"/>
      <c r="H475" s="69">
        <f>Таблица656[[#This Row],[Коэфициент стоимости]]*Таблица656[[#This Row],[Розничная цена KRW]]</f>
        <v>0</v>
      </c>
      <c r="I475" s="70" t="str">
        <f>IF($H$1="","Введите курс",Таблица656[[#This Row],[Оптовая цена KRW за 1шт]]/$H$1)</f>
        <v>Введите курс</v>
      </c>
      <c r="J475" s="71"/>
      <c r="K475" s="72">
        <f>Таблица656[[#This Row],[Заказ коробок ]]*Таблица656[[#This Row],[Кол-во шт в коробке]]</f>
        <v>0</v>
      </c>
      <c r="L475" s="73">
        <f>Таблица656[[#This Row],[Общее кол-во шт]]*Таблица656[[#This Row],[Оптовая цена KRW за 1шт]]</f>
        <v>0</v>
      </c>
      <c r="M475" s="74" t="str">
        <f>IFERROR(Таблица656[[#This Row],[Общее кол-во шт]]*Таблица656[[#This Row],[Оптовая цена USD за 1шт]],"")</f>
        <v/>
      </c>
      <c r="N475" s="252" t="s">
        <v>19258</v>
      </c>
    </row>
    <row r="476" spans="1:14" s="75" customFormat="1" ht="22.5" customHeight="1">
      <c r="A476" s="44" t="s">
        <v>31316</v>
      </c>
      <c r="B476" s="63">
        <v>8809852541691</v>
      </c>
      <c r="C476" s="50" t="s">
        <v>31317</v>
      </c>
      <c r="D476" s="65" t="s">
        <v>31318</v>
      </c>
      <c r="E476" s="66"/>
      <c r="F476" s="67"/>
      <c r="G476" s="68"/>
      <c r="H476" s="69">
        <f>Таблица656[[#This Row],[Коэфициент стоимости]]*Таблица656[[#This Row],[Розничная цена KRW]]</f>
        <v>0</v>
      </c>
      <c r="I476" s="70" t="str">
        <f>IF($H$1="","Введите курс",Таблица656[[#This Row],[Оптовая цена KRW за 1шт]]/$H$1)</f>
        <v>Введите курс</v>
      </c>
      <c r="J476" s="71"/>
      <c r="K476" s="72">
        <f>Таблица656[[#This Row],[Заказ коробок ]]*Таблица656[[#This Row],[Кол-во шт в коробке]]</f>
        <v>0</v>
      </c>
      <c r="L476" s="73">
        <f>Таблица656[[#This Row],[Общее кол-во шт]]*Таблица656[[#This Row],[Оптовая цена KRW за 1шт]]</f>
        <v>0</v>
      </c>
      <c r="M476" s="74" t="str">
        <f>IFERROR(Таблица656[[#This Row],[Общее кол-во шт]]*Таблица656[[#This Row],[Оптовая цена USD за 1шт]],"")</f>
        <v/>
      </c>
      <c r="N476" s="252" t="s">
        <v>19258</v>
      </c>
    </row>
    <row r="477" spans="1:14" s="75" customFormat="1" ht="22.5" customHeight="1">
      <c r="A477" s="44" t="s">
        <v>31319</v>
      </c>
      <c r="B477" s="63">
        <v>8809852541677</v>
      </c>
      <c r="C477" s="50" t="s">
        <v>31320</v>
      </c>
      <c r="D477" s="65" t="s">
        <v>31321</v>
      </c>
      <c r="E477" s="66"/>
      <c r="F477" s="67"/>
      <c r="G477" s="68"/>
      <c r="H477" s="69">
        <f>Таблица656[[#This Row],[Коэфициент стоимости]]*Таблица656[[#This Row],[Розничная цена KRW]]</f>
        <v>0</v>
      </c>
      <c r="I477" s="70" t="str">
        <f>IF($H$1="","Введите курс",Таблица656[[#This Row],[Оптовая цена KRW за 1шт]]/$H$1)</f>
        <v>Введите курс</v>
      </c>
      <c r="J477" s="71"/>
      <c r="K477" s="72">
        <f>Таблица656[[#This Row],[Заказ коробок ]]*Таблица656[[#This Row],[Кол-во шт в коробке]]</f>
        <v>0</v>
      </c>
      <c r="L477" s="73">
        <f>Таблица656[[#This Row],[Общее кол-во шт]]*Таблица656[[#This Row],[Оптовая цена KRW за 1шт]]</f>
        <v>0</v>
      </c>
      <c r="M477" s="74" t="str">
        <f>IFERROR(Таблица656[[#This Row],[Общее кол-во шт]]*Таблица656[[#This Row],[Оптовая цена USD за 1шт]],"")</f>
        <v/>
      </c>
      <c r="N477" s="252" t="s">
        <v>19258</v>
      </c>
    </row>
    <row r="478" spans="1:14" s="75" customFormat="1" ht="22.5" customHeight="1">
      <c r="A478" s="44" t="s">
        <v>31322</v>
      </c>
      <c r="B478" s="63">
        <v>8809852541684</v>
      </c>
      <c r="C478" s="50" t="s">
        <v>31323</v>
      </c>
      <c r="D478" s="65" t="s">
        <v>31324</v>
      </c>
      <c r="E478" s="66"/>
      <c r="F478" s="67"/>
      <c r="G478" s="68"/>
      <c r="H478" s="69">
        <f>Таблица656[[#This Row],[Коэфициент стоимости]]*Таблица656[[#This Row],[Розничная цена KRW]]</f>
        <v>0</v>
      </c>
      <c r="I478" s="70" t="str">
        <f>IF($H$1="","Введите курс",Таблица656[[#This Row],[Оптовая цена KRW за 1шт]]/$H$1)</f>
        <v>Введите курс</v>
      </c>
      <c r="J478" s="71"/>
      <c r="K478" s="72">
        <f>Таблица656[[#This Row],[Заказ коробок ]]*Таблица656[[#This Row],[Кол-во шт в коробке]]</f>
        <v>0</v>
      </c>
      <c r="L478" s="73">
        <f>Таблица656[[#This Row],[Общее кол-во шт]]*Таблица656[[#This Row],[Оптовая цена KRW за 1шт]]</f>
        <v>0</v>
      </c>
      <c r="M478" s="74" t="str">
        <f>IFERROR(Таблица656[[#This Row],[Общее кол-во шт]]*Таблица656[[#This Row],[Оптовая цена USD за 1шт]],"")</f>
        <v/>
      </c>
      <c r="N478" s="252" t="s">
        <v>19258</v>
      </c>
    </row>
    <row r="479" spans="1:14" s="75" customFormat="1" ht="22.5" customHeight="1">
      <c r="A479" s="44" t="s">
        <v>31325</v>
      </c>
      <c r="B479" s="63"/>
      <c r="C479" s="50" t="s">
        <v>31326</v>
      </c>
      <c r="D479" s="65" t="s">
        <v>31327</v>
      </c>
      <c r="E479" s="66"/>
      <c r="F479" s="67"/>
      <c r="G479" s="68"/>
      <c r="H479" s="69">
        <f>Таблица656[[#This Row],[Коэфициент стоимости]]*Таблица656[[#This Row],[Розничная цена KRW]]</f>
        <v>0</v>
      </c>
      <c r="I479" s="70" t="str">
        <f>IF($H$1="","Введите курс",Таблица656[[#This Row],[Оптовая цена KRW за 1шт]]/$H$1)</f>
        <v>Введите курс</v>
      </c>
      <c r="J479" s="71"/>
      <c r="K479" s="72">
        <f>Таблица656[[#This Row],[Заказ коробок ]]*Таблица656[[#This Row],[Кол-во шт в коробке]]</f>
        <v>0</v>
      </c>
      <c r="L479" s="73">
        <f>Таблица656[[#This Row],[Общее кол-во шт]]*Таблица656[[#This Row],[Оптовая цена KRW за 1шт]]</f>
        <v>0</v>
      </c>
      <c r="M479" s="74" t="str">
        <f>IFERROR(Таблица656[[#This Row],[Общее кол-во шт]]*Таблица656[[#This Row],[Оптовая цена USD за 1шт]],"")</f>
        <v/>
      </c>
      <c r="N479" s="252" t="s">
        <v>19258</v>
      </c>
    </row>
    <row r="480" spans="1:14" s="75" customFormat="1" ht="22.5" customHeight="1">
      <c r="A480" s="44" t="s">
        <v>31328</v>
      </c>
      <c r="B480" s="63">
        <v>8809505541191</v>
      </c>
      <c r="C480" s="50" t="s">
        <v>31329</v>
      </c>
      <c r="D480" s="65" t="s">
        <v>31330</v>
      </c>
      <c r="E480" s="66"/>
      <c r="F480" s="67"/>
      <c r="G480" s="68"/>
      <c r="H480" s="69">
        <f>Таблица656[[#This Row],[Коэфициент стоимости]]*Таблица656[[#This Row],[Розничная цена KRW]]</f>
        <v>0</v>
      </c>
      <c r="I480" s="70" t="str">
        <f>IF($H$1="","Введите курс",Таблица656[[#This Row],[Оптовая цена KRW за 1шт]]/$H$1)</f>
        <v>Введите курс</v>
      </c>
      <c r="J480" s="71"/>
      <c r="K480" s="72">
        <f>Таблица656[[#This Row],[Заказ коробок ]]*Таблица656[[#This Row],[Кол-во шт в коробке]]</f>
        <v>0</v>
      </c>
      <c r="L480" s="73">
        <f>Таблица656[[#This Row],[Общее кол-во шт]]*Таблица656[[#This Row],[Оптовая цена KRW за 1шт]]</f>
        <v>0</v>
      </c>
      <c r="M480" s="74" t="str">
        <f>IFERROR(Таблица656[[#This Row],[Общее кол-во шт]]*Таблица656[[#This Row],[Оптовая цена USD за 1шт]],"")</f>
        <v/>
      </c>
      <c r="N480" s="252" t="s">
        <v>19258</v>
      </c>
    </row>
    <row r="481" spans="1:14" s="75" customFormat="1" ht="22.5" customHeight="1">
      <c r="A481" s="44" t="s">
        <v>31331</v>
      </c>
      <c r="B481" s="63"/>
      <c r="C481" s="50" t="s">
        <v>31332</v>
      </c>
      <c r="D481" s="65" t="s">
        <v>31333</v>
      </c>
      <c r="E481" s="66">
        <v>20000</v>
      </c>
      <c r="F481" s="67">
        <v>0.222</v>
      </c>
      <c r="G481" s="68"/>
      <c r="H481" s="69">
        <f>Таблица656[[#This Row],[Коэфициент стоимости]]*Таблица656[[#This Row],[Розничная цена KRW]]</f>
        <v>4440</v>
      </c>
      <c r="I481" s="70" t="str">
        <f>IF($H$1="","Введите курс",Таблица656[[#This Row],[Оптовая цена KRW за 1шт]]/$H$1)</f>
        <v>Введите курс</v>
      </c>
      <c r="J481" s="71"/>
      <c r="K481" s="72">
        <f>Таблица656[[#This Row],[Заказ коробок ]]*Таблица656[[#This Row],[Кол-во шт в коробке]]</f>
        <v>0</v>
      </c>
      <c r="L481" s="73">
        <f>Таблица656[[#This Row],[Общее кол-во шт]]*Таблица656[[#This Row],[Оптовая цена KRW за 1шт]]</f>
        <v>0</v>
      </c>
      <c r="M481" s="74" t="str">
        <f>IFERROR(Таблица656[[#This Row],[Общее кол-во шт]]*Таблица656[[#This Row],[Оптовая цена USD за 1шт]],"")</f>
        <v/>
      </c>
      <c r="N481" s="252" t="s">
        <v>19258</v>
      </c>
    </row>
    <row r="482" spans="1:14" s="75" customFormat="1" ht="22.5" customHeight="1">
      <c r="A482" s="44" t="s">
        <v>31334</v>
      </c>
      <c r="B482" s="63"/>
      <c r="C482" s="50" t="s">
        <v>31335</v>
      </c>
      <c r="D482" s="65" t="s">
        <v>31336</v>
      </c>
      <c r="E482" s="66">
        <v>20000</v>
      </c>
      <c r="F482" s="67">
        <v>0.222</v>
      </c>
      <c r="G482" s="68"/>
      <c r="H482" s="69">
        <f>Таблица656[[#This Row],[Коэфициент стоимости]]*Таблица656[[#This Row],[Розничная цена KRW]]</f>
        <v>4440</v>
      </c>
      <c r="I482" s="70" t="str">
        <f>IF($H$1="","Введите курс",Таблица656[[#This Row],[Оптовая цена KRW за 1шт]]/$H$1)</f>
        <v>Введите курс</v>
      </c>
      <c r="J482" s="71"/>
      <c r="K482" s="72">
        <f>Таблица656[[#This Row],[Заказ коробок ]]*Таблица656[[#This Row],[Кол-во шт в коробке]]</f>
        <v>0</v>
      </c>
      <c r="L482" s="73">
        <f>Таблица656[[#This Row],[Общее кол-во шт]]*Таблица656[[#This Row],[Оптовая цена KRW за 1шт]]</f>
        <v>0</v>
      </c>
      <c r="M482" s="74" t="str">
        <f>IFERROR(Таблица656[[#This Row],[Общее кол-во шт]]*Таблица656[[#This Row],[Оптовая цена USD за 1шт]],"")</f>
        <v/>
      </c>
      <c r="N482" s="252" t="s">
        <v>19258</v>
      </c>
    </row>
    <row r="483" spans="1:14" s="75" customFormat="1" ht="22.5" customHeight="1">
      <c r="A483" s="44" t="s">
        <v>31337</v>
      </c>
      <c r="B483" s="63"/>
      <c r="C483" s="50" t="s">
        <v>31338</v>
      </c>
      <c r="D483" s="65" t="s">
        <v>31339</v>
      </c>
      <c r="E483" s="66">
        <v>20000</v>
      </c>
      <c r="F483" s="67">
        <v>0.222</v>
      </c>
      <c r="G483" s="68"/>
      <c r="H483" s="69">
        <f>Таблица656[[#This Row],[Коэфициент стоимости]]*Таблица656[[#This Row],[Розничная цена KRW]]</f>
        <v>4440</v>
      </c>
      <c r="I483" s="70" t="str">
        <f>IF($H$1="","Введите курс",Таблица656[[#This Row],[Оптовая цена KRW за 1шт]]/$H$1)</f>
        <v>Введите курс</v>
      </c>
      <c r="J483" s="71"/>
      <c r="K483" s="72">
        <f>Таблица656[[#This Row],[Заказ коробок ]]*Таблица656[[#This Row],[Кол-во шт в коробке]]</f>
        <v>0</v>
      </c>
      <c r="L483" s="73">
        <f>Таблица656[[#This Row],[Общее кол-во шт]]*Таблица656[[#This Row],[Оптовая цена KRW за 1шт]]</f>
        <v>0</v>
      </c>
      <c r="M483" s="74" t="str">
        <f>IFERROR(Таблица656[[#This Row],[Общее кол-во шт]]*Таблица656[[#This Row],[Оптовая цена USD за 1шт]],"")</f>
        <v/>
      </c>
      <c r="N483" s="252" t="s">
        <v>19258</v>
      </c>
    </row>
    <row r="484" spans="1:14" s="75" customFormat="1" ht="22.5" customHeight="1">
      <c r="A484" s="44" t="s">
        <v>31340</v>
      </c>
      <c r="B484" s="63"/>
      <c r="C484" s="50" t="s">
        <v>31341</v>
      </c>
      <c r="D484" s="65" t="s">
        <v>31342</v>
      </c>
      <c r="E484" s="66">
        <v>20000</v>
      </c>
      <c r="F484" s="67">
        <v>0.222</v>
      </c>
      <c r="G484" s="68"/>
      <c r="H484" s="69">
        <f>Таблица656[[#This Row],[Коэфициент стоимости]]*Таблица656[[#This Row],[Розничная цена KRW]]</f>
        <v>4440</v>
      </c>
      <c r="I484" s="70" t="str">
        <f>IF($H$1="","Введите курс",Таблица656[[#This Row],[Оптовая цена KRW за 1шт]]/$H$1)</f>
        <v>Введите курс</v>
      </c>
      <c r="J484" s="71"/>
      <c r="K484" s="72">
        <f>Таблица656[[#This Row],[Заказ коробок ]]*Таблица656[[#This Row],[Кол-во шт в коробке]]</f>
        <v>0</v>
      </c>
      <c r="L484" s="73">
        <f>Таблица656[[#This Row],[Общее кол-во шт]]*Таблица656[[#This Row],[Оптовая цена KRW за 1шт]]</f>
        <v>0</v>
      </c>
      <c r="M484" s="74" t="str">
        <f>IFERROR(Таблица656[[#This Row],[Общее кол-во шт]]*Таблица656[[#This Row],[Оптовая цена USD за 1шт]],"")</f>
        <v/>
      </c>
      <c r="N484" s="252" t="s">
        <v>19258</v>
      </c>
    </row>
  </sheetData>
  <sheetProtection algorithmName="SHA-512" hashValue="3fF+ZWnFG+pxYuEM621xtx5fC6cAAfI9IyS2233JMpXpv8ShwFvHJl9mpUumVnkW4W5drCiQojYJvz9uswI5oQ==" saltValue="PXxGJCGMVUFz7JRVZ0iidw==" spinCount="100000" sheet="1" autoFilter="0" pivotTables="0"/>
  <mergeCells count="2">
    <mergeCell ref="A1:C1"/>
    <mergeCell ref="D1:F1"/>
  </mergeCells>
  <conditionalFormatting sqref="A485:A1048576">
    <cfRule type="duplicateValues" dxfId="971" priority="1"/>
  </conditionalFormatting>
  <conditionalFormatting sqref="A485:A1048576">
    <cfRule type="duplicateValues" dxfId="970" priority="2"/>
    <cfRule type="duplicateValues" dxfId="969" priority="3"/>
    <cfRule type="duplicateValues" dxfId="968" priority="4"/>
  </conditionalFormatting>
  <conditionalFormatting sqref="A3:A484">
    <cfRule type="duplicateValues" dxfId="967" priority="5"/>
  </conditionalFormatting>
  <conditionalFormatting sqref="A3:A484">
    <cfRule type="duplicateValues" dxfId="966" priority="6"/>
    <cfRule type="duplicateValues" dxfId="965" priority="7"/>
    <cfRule type="duplicateValues" dxfId="964" priority="8"/>
  </conditionalFormatting>
  <conditionalFormatting sqref="A3:A484">
    <cfRule type="duplicateValues" dxfId="963" priority="9"/>
  </conditionalFormatting>
  <conditionalFormatting sqref="A3:A484">
    <cfRule type="duplicateValues" dxfId="962" priority="10"/>
    <cfRule type="duplicateValues" dxfId="961" priority="11"/>
    <cfRule type="duplicateValues" dxfId="960" priority="12"/>
  </conditionalFormatting>
  <hyperlinks>
    <hyperlink ref="G1" r:id="rId1" xr:uid="{B6719BCF-3FE7-42E7-A39A-F61994D09A04}"/>
    <hyperlink ref="N1" location="Главная!A1" display="Вернуться на Главную" xr:uid="{BFCE7876-A39E-4C9A-8288-44175A145C97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FD9D-7096-4BA5-A87B-DC6D07344EFA}">
  <sheetPr>
    <pageSetUpPr fitToPage="1"/>
  </sheetPr>
  <dimension ref="A1:N51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97.570312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29726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17">
        <f>SUM(J3:J51)</f>
        <v>0</v>
      </c>
      <c r="K1" s="118">
        <f>SUM(K3:K51)</f>
        <v>0</v>
      </c>
      <c r="L1" s="119">
        <f>SUM(L3:L51)</f>
        <v>0</v>
      </c>
      <c r="M1" s="120">
        <f>SUM(M3:M51)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29727</v>
      </c>
      <c r="B3" s="14">
        <v>8809481761682</v>
      </c>
      <c r="C3" s="45" t="s">
        <v>29728</v>
      </c>
      <c r="D3" s="46" t="s">
        <v>29729</v>
      </c>
      <c r="E3" s="53">
        <v>32000</v>
      </c>
      <c r="F3" s="15">
        <v>0.54</v>
      </c>
      <c r="G3" s="47">
        <v>80</v>
      </c>
      <c r="H3" s="16">
        <f>Таблица654[[#This Row],[Коэфициент стоимости]]*Таблица654[[#This Row],[Розничная цена KRW]]</f>
        <v>17280</v>
      </c>
      <c r="I3" s="17" t="str">
        <f>IF($H$1="","Введите курс",Таблица654[[#This Row],[Оптовая цена KRW за 1шт]]/$H$1)</f>
        <v>Введите курс</v>
      </c>
      <c r="J3" s="48"/>
      <c r="K3" s="18">
        <f>Таблица654[[#This Row],[Заказ коробок ]]*Таблица654[[#This Row],[Кол-во шт в коробке]]</f>
        <v>0</v>
      </c>
      <c r="L3" s="16">
        <f>Таблица654[[#This Row],[Общее кол-во шт]]*Таблица654[[#This Row],[Оптовая цена KRW за 1шт]]</f>
        <v>0</v>
      </c>
      <c r="M3" s="19" t="str">
        <f>IFERROR(Таблица654[[#This Row],[Общее кол-во шт]]*Таблица654[[#This Row],[Оптовая цена USD за 1шт]],"")</f>
        <v/>
      </c>
      <c r="N3" s="49"/>
    </row>
    <row r="4" spans="1:14" ht="22.5" customHeight="1">
      <c r="A4" s="44" t="s">
        <v>29730</v>
      </c>
      <c r="B4" s="14">
        <v>8809481760890</v>
      </c>
      <c r="C4" s="50" t="s">
        <v>29731</v>
      </c>
      <c r="D4" s="46" t="s">
        <v>29732</v>
      </c>
      <c r="E4" s="16">
        <v>36000</v>
      </c>
      <c r="F4" s="15">
        <v>0.44000000000000006</v>
      </c>
      <c r="G4" s="47">
        <v>80</v>
      </c>
      <c r="H4" s="55">
        <f>Таблица654[[#This Row],[Коэфициент стоимости]]*Таблица654[[#This Row],[Розничная цена KRW]]</f>
        <v>15840.000000000002</v>
      </c>
      <c r="I4" s="17" t="str">
        <f>IF($H$1="","Введите курс",Таблица654[[#This Row],[Оптовая цена KRW за 1шт]]/$H$1)</f>
        <v>Введите курс</v>
      </c>
      <c r="J4" s="48"/>
      <c r="K4" s="18">
        <f>Таблица654[[#This Row],[Заказ коробок ]]*Таблица654[[#This Row],[Кол-во шт в коробке]]</f>
        <v>0</v>
      </c>
      <c r="L4" s="54">
        <f>Таблица654[[#This Row],[Общее кол-во шт]]*Таблица654[[#This Row],[Оптовая цена KRW за 1шт]]</f>
        <v>0</v>
      </c>
      <c r="M4" s="19" t="str">
        <f>IFERROR(Таблица654[[#This Row],[Общее кол-во шт]]*Таблица654[[#This Row],[Оптовая цена USD за 1шт]],"")</f>
        <v/>
      </c>
      <c r="N4" s="49"/>
    </row>
    <row r="5" spans="1:14" ht="22.5" customHeight="1">
      <c r="A5" s="44" t="s">
        <v>29733</v>
      </c>
      <c r="B5" s="14">
        <v>8809481760883</v>
      </c>
      <c r="C5" s="50" t="s">
        <v>29734</v>
      </c>
      <c r="D5" s="46" t="s">
        <v>29735</v>
      </c>
      <c r="E5" s="16">
        <v>20000</v>
      </c>
      <c r="F5" s="15">
        <v>0.46</v>
      </c>
      <c r="G5" s="47">
        <v>120</v>
      </c>
      <c r="H5" s="55">
        <f>Таблица654[[#This Row],[Коэфициент стоимости]]*Таблица654[[#This Row],[Розничная цена KRW]]</f>
        <v>9200</v>
      </c>
      <c r="I5" s="17" t="str">
        <f>IF($H$1="","Введите курс",Таблица654[[#This Row],[Оптовая цена KRW за 1шт]]/$H$1)</f>
        <v>Введите курс</v>
      </c>
      <c r="J5" s="48"/>
      <c r="K5" s="18">
        <f>Таблица654[[#This Row],[Заказ коробок ]]*Таблица654[[#This Row],[Кол-во шт в коробке]]</f>
        <v>0</v>
      </c>
      <c r="L5" s="54">
        <f>Таблица654[[#This Row],[Общее кол-во шт]]*Таблица654[[#This Row],[Оптовая цена KRW за 1шт]]</f>
        <v>0</v>
      </c>
      <c r="M5" s="19" t="str">
        <f>IFERROR(Таблица654[[#This Row],[Общее кол-во шт]]*Таблица654[[#This Row],[Оптовая цена USD за 1шт]],"")</f>
        <v/>
      </c>
      <c r="N5" s="49"/>
    </row>
    <row r="6" spans="1:14" ht="22.5" customHeight="1">
      <c r="A6" s="44" t="s">
        <v>29736</v>
      </c>
      <c r="B6" s="14">
        <v>8809481760739</v>
      </c>
      <c r="C6" s="50" t="s">
        <v>29737</v>
      </c>
      <c r="D6" s="46" t="s">
        <v>29738</v>
      </c>
      <c r="E6" s="16">
        <v>24000</v>
      </c>
      <c r="F6" s="15">
        <v>0.54</v>
      </c>
      <c r="G6" s="47">
        <v>100</v>
      </c>
      <c r="H6" s="55">
        <f>Таблица654[[#This Row],[Коэфициент стоимости]]*Таблица654[[#This Row],[Розничная цена KRW]]</f>
        <v>12960</v>
      </c>
      <c r="I6" s="17" t="str">
        <f>IF($H$1="","Введите курс",Таблица654[[#This Row],[Оптовая цена KRW за 1шт]]/$H$1)</f>
        <v>Введите курс</v>
      </c>
      <c r="J6" s="48"/>
      <c r="K6" s="18">
        <f>Таблица654[[#This Row],[Заказ коробок ]]*Таблица654[[#This Row],[Кол-во шт в коробке]]</f>
        <v>0</v>
      </c>
      <c r="L6" s="54">
        <f>Таблица654[[#This Row],[Общее кол-во шт]]*Таблица654[[#This Row],[Оптовая цена KRW за 1шт]]</f>
        <v>0</v>
      </c>
      <c r="M6" s="19" t="str">
        <f>IFERROR(Таблица654[[#This Row],[Общее кол-во шт]]*Таблица654[[#This Row],[Оптовая цена USD за 1шт]],"")</f>
        <v/>
      </c>
      <c r="N6" s="49"/>
    </row>
    <row r="7" spans="1:14" ht="22.5" customHeight="1">
      <c r="A7" s="44" t="s">
        <v>29739</v>
      </c>
      <c r="B7" s="14">
        <v>8809481760920</v>
      </c>
      <c r="C7" s="50" t="s">
        <v>29740</v>
      </c>
      <c r="D7" s="46" t="s">
        <v>29741</v>
      </c>
      <c r="E7" s="16">
        <v>32000</v>
      </c>
      <c r="F7" s="15">
        <v>0.54</v>
      </c>
      <c r="G7" s="47">
        <v>40</v>
      </c>
      <c r="H7" s="55">
        <f>Таблица654[[#This Row],[Коэфициент стоимости]]*Таблица654[[#This Row],[Розничная цена KRW]]</f>
        <v>17280</v>
      </c>
      <c r="I7" s="17" t="str">
        <f>IF($H$1="","Введите курс",Таблица654[[#This Row],[Оптовая цена KRW за 1шт]]/$H$1)</f>
        <v>Введите курс</v>
      </c>
      <c r="J7" s="48"/>
      <c r="K7" s="18">
        <f>Таблица654[[#This Row],[Заказ коробок ]]*Таблица654[[#This Row],[Кол-во шт в коробке]]</f>
        <v>0</v>
      </c>
      <c r="L7" s="54">
        <f>Таблица654[[#This Row],[Общее кол-во шт]]*Таблица654[[#This Row],[Оптовая цена KRW за 1шт]]</f>
        <v>0</v>
      </c>
      <c r="M7" s="19" t="str">
        <f>IFERROR(Таблица654[[#This Row],[Общее кол-во шт]]*Таблица654[[#This Row],[Оптовая цена USD за 1шт]],"")</f>
        <v/>
      </c>
      <c r="N7" s="49"/>
    </row>
    <row r="8" spans="1:14" ht="22.5" customHeight="1">
      <c r="A8" s="44" t="s">
        <v>29742</v>
      </c>
      <c r="B8" s="14">
        <v>8809481760746</v>
      </c>
      <c r="C8" s="50" t="s">
        <v>29743</v>
      </c>
      <c r="D8" s="46" t="s">
        <v>29744</v>
      </c>
      <c r="E8" s="16">
        <v>32000</v>
      </c>
      <c r="F8" s="15">
        <v>0.54</v>
      </c>
      <c r="G8" s="47">
        <v>40</v>
      </c>
      <c r="H8" s="55">
        <f>Таблица654[[#This Row],[Коэфициент стоимости]]*Таблица654[[#This Row],[Розничная цена KRW]]</f>
        <v>17280</v>
      </c>
      <c r="I8" s="17" t="str">
        <f>IF($H$1="","Введите курс",Таблица654[[#This Row],[Оптовая цена KRW за 1шт]]/$H$1)</f>
        <v>Введите курс</v>
      </c>
      <c r="J8" s="48"/>
      <c r="K8" s="18">
        <f>Таблица654[[#This Row],[Заказ коробок ]]*Таблица654[[#This Row],[Кол-во шт в коробке]]</f>
        <v>0</v>
      </c>
      <c r="L8" s="54">
        <f>Таблица654[[#This Row],[Общее кол-во шт]]*Таблица654[[#This Row],[Оптовая цена KRW за 1шт]]</f>
        <v>0</v>
      </c>
      <c r="M8" s="19" t="str">
        <f>IFERROR(Таблица654[[#This Row],[Общее кол-во шт]]*Таблица654[[#This Row],[Оптовая цена USD за 1шт]],"")</f>
        <v/>
      </c>
      <c r="N8" s="49"/>
    </row>
    <row r="9" spans="1:14" ht="22.5" customHeight="1">
      <c r="A9" s="44" t="s">
        <v>29745</v>
      </c>
      <c r="B9" s="14">
        <v>8809481760913</v>
      </c>
      <c r="C9" s="50" t="s">
        <v>29746</v>
      </c>
      <c r="D9" s="46" t="s">
        <v>29747</v>
      </c>
      <c r="E9" s="16">
        <v>32000</v>
      </c>
      <c r="F9" s="15">
        <v>0.54</v>
      </c>
      <c r="G9" s="47">
        <v>40</v>
      </c>
      <c r="H9" s="55">
        <f>Таблица654[[#This Row],[Коэфициент стоимости]]*Таблица654[[#This Row],[Розничная цена KRW]]</f>
        <v>17280</v>
      </c>
      <c r="I9" s="17" t="str">
        <f>IF($H$1="","Введите курс",Таблица654[[#This Row],[Оптовая цена KRW за 1шт]]/$H$1)</f>
        <v>Введите курс</v>
      </c>
      <c r="J9" s="48"/>
      <c r="K9" s="18">
        <f>Таблица654[[#This Row],[Заказ коробок ]]*Таблица654[[#This Row],[Кол-во шт в коробке]]</f>
        <v>0</v>
      </c>
      <c r="L9" s="54">
        <f>Таблица654[[#This Row],[Общее кол-во шт]]*Таблица654[[#This Row],[Оптовая цена KRW за 1шт]]</f>
        <v>0</v>
      </c>
      <c r="M9" s="19" t="str">
        <f>IFERROR(Таблица654[[#This Row],[Общее кол-во шт]]*Таблица654[[#This Row],[Оптовая цена USD за 1шт]],"")</f>
        <v/>
      </c>
      <c r="N9" s="49"/>
    </row>
    <row r="10" spans="1:14" ht="22.5" customHeight="1">
      <c r="A10" s="44" t="s">
        <v>29748</v>
      </c>
      <c r="B10" s="14">
        <v>8809481760524</v>
      </c>
      <c r="C10" s="50" t="s">
        <v>29749</v>
      </c>
      <c r="D10" s="46" t="s">
        <v>29750</v>
      </c>
      <c r="E10" s="16">
        <v>14000</v>
      </c>
      <c r="F10" s="15">
        <v>0.54</v>
      </c>
      <c r="G10" s="47">
        <v>300</v>
      </c>
      <c r="H10" s="55">
        <f>Таблица654[[#This Row],[Коэфициент стоимости]]*Таблица654[[#This Row],[Розничная цена KRW]]</f>
        <v>7560.0000000000009</v>
      </c>
      <c r="I10" s="17" t="str">
        <f>IF($H$1="","Введите курс",Таблица654[[#This Row],[Оптовая цена KRW за 1шт]]/$H$1)</f>
        <v>Введите курс</v>
      </c>
      <c r="J10" s="48"/>
      <c r="K10" s="18">
        <f>Таблица654[[#This Row],[Заказ коробок ]]*Таблица654[[#This Row],[Кол-во шт в коробке]]</f>
        <v>0</v>
      </c>
      <c r="L10" s="54">
        <f>Таблица654[[#This Row],[Общее кол-во шт]]*Таблица654[[#This Row],[Оптовая цена KRW за 1шт]]</f>
        <v>0</v>
      </c>
      <c r="M10" s="19" t="str">
        <f>IFERROR(Таблица654[[#This Row],[Общее кол-во шт]]*Таблица654[[#This Row],[Оптовая цена USD за 1шт]],"")</f>
        <v/>
      </c>
      <c r="N10" s="49"/>
    </row>
    <row r="11" spans="1:14" ht="22.5" customHeight="1">
      <c r="A11" s="44" t="s">
        <v>29751</v>
      </c>
      <c r="B11" s="14">
        <v>8809481760463</v>
      </c>
      <c r="C11" s="50" t="s">
        <v>29752</v>
      </c>
      <c r="D11" s="46" t="s">
        <v>29753</v>
      </c>
      <c r="E11" s="16">
        <v>22000</v>
      </c>
      <c r="F11" s="15">
        <v>0.59000000000000008</v>
      </c>
      <c r="G11" s="47">
        <v>100</v>
      </c>
      <c r="H11" s="55">
        <f>Таблица654[[#This Row],[Коэфициент стоимости]]*Таблица654[[#This Row],[Розничная цена KRW]]</f>
        <v>12980.000000000002</v>
      </c>
      <c r="I11" s="17" t="str">
        <f>IF($H$1="","Введите курс",Таблица654[[#This Row],[Оптовая цена KRW за 1шт]]/$H$1)</f>
        <v>Введите курс</v>
      </c>
      <c r="J11" s="48"/>
      <c r="K11" s="18">
        <f>Таблица654[[#This Row],[Заказ коробок ]]*Таблица654[[#This Row],[Кол-во шт в коробке]]</f>
        <v>0</v>
      </c>
      <c r="L11" s="54">
        <f>Таблица654[[#This Row],[Общее кол-во шт]]*Таблица654[[#This Row],[Оптовая цена KRW за 1шт]]</f>
        <v>0</v>
      </c>
      <c r="M11" s="19" t="str">
        <f>IFERROR(Таблица654[[#This Row],[Общее кол-во шт]]*Таблица654[[#This Row],[Оптовая цена USD за 1шт]],"")</f>
        <v/>
      </c>
      <c r="N11" s="49"/>
    </row>
    <row r="12" spans="1:14" ht="22.5" customHeight="1">
      <c r="A12" s="44" t="s">
        <v>29754</v>
      </c>
      <c r="B12" s="14">
        <v>8809481761767</v>
      </c>
      <c r="C12" s="50" t="s">
        <v>29755</v>
      </c>
      <c r="D12" s="46" t="s">
        <v>29756</v>
      </c>
      <c r="E12" s="16">
        <v>20000</v>
      </c>
      <c r="F12" s="15">
        <v>0.59000000000000008</v>
      </c>
      <c r="G12" s="47">
        <v>80</v>
      </c>
      <c r="H12" s="55">
        <f>Таблица654[[#This Row],[Коэфициент стоимости]]*Таблица654[[#This Row],[Розничная цена KRW]]</f>
        <v>11800.000000000002</v>
      </c>
      <c r="I12" s="17" t="str">
        <f>IF($H$1="","Введите курс",Таблица654[[#This Row],[Оптовая цена KRW за 1шт]]/$H$1)</f>
        <v>Введите курс</v>
      </c>
      <c r="J12" s="48"/>
      <c r="K12" s="18">
        <f>Таблица654[[#This Row],[Заказ коробок ]]*Таблица654[[#This Row],[Кол-во шт в коробке]]</f>
        <v>0</v>
      </c>
      <c r="L12" s="54">
        <f>Таблица654[[#This Row],[Общее кол-во шт]]*Таблица654[[#This Row],[Оптовая цена KRW за 1шт]]</f>
        <v>0</v>
      </c>
      <c r="M12" s="19" t="str">
        <f>IFERROR(Таблица654[[#This Row],[Общее кол-во шт]]*Таблица654[[#This Row],[Оптовая цена USD за 1шт]],"")</f>
        <v/>
      </c>
      <c r="N12" s="49"/>
    </row>
    <row r="13" spans="1:14" ht="22.5" customHeight="1">
      <c r="A13" s="44" t="s">
        <v>29757</v>
      </c>
      <c r="B13" s="14">
        <v>8809481761354</v>
      </c>
      <c r="C13" s="50" t="s">
        <v>29758</v>
      </c>
      <c r="D13" s="46" t="s">
        <v>29759</v>
      </c>
      <c r="E13" s="16">
        <v>34000</v>
      </c>
      <c r="F13" s="15">
        <v>0.59000000000000008</v>
      </c>
      <c r="G13" s="47">
        <v>40</v>
      </c>
      <c r="H13" s="55">
        <f>Таблица654[[#This Row],[Коэфициент стоимости]]*Таблица654[[#This Row],[Розничная цена KRW]]</f>
        <v>20060.000000000004</v>
      </c>
      <c r="I13" s="17" t="str">
        <f>IF($H$1="","Введите курс",Таблица654[[#This Row],[Оптовая цена KRW за 1шт]]/$H$1)</f>
        <v>Введите курс</v>
      </c>
      <c r="J13" s="48"/>
      <c r="K13" s="18">
        <f>Таблица654[[#This Row],[Заказ коробок ]]*Таблица654[[#This Row],[Кол-во шт в коробке]]</f>
        <v>0</v>
      </c>
      <c r="L13" s="54">
        <f>Таблица654[[#This Row],[Общее кол-во шт]]*Таблица654[[#This Row],[Оптовая цена KRW за 1шт]]</f>
        <v>0</v>
      </c>
      <c r="M13" s="19" t="str">
        <f>IFERROR(Таблица654[[#This Row],[Общее кол-во шт]]*Таблица654[[#This Row],[Оптовая цена USD за 1шт]],"")</f>
        <v/>
      </c>
      <c r="N13" s="49"/>
    </row>
    <row r="14" spans="1:14" ht="22.5" customHeight="1">
      <c r="A14" s="44" t="s">
        <v>29760</v>
      </c>
      <c r="B14" s="14">
        <v>8809481761361</v>
      </c>
      <c r="C14" s="50" t="s">
        <v>29761</v>
      </c>
      <c r="D14" s="46" t="s">
        <v>29762</v>
      </c>
      <c r="E14" s="16">
        <v>34000</v>
      </c>
      <c r="F14" s="15">
        <v>0.59000000000000008</v>
      </c>
      <c r="G14" s="47">
        <v>40</v>
      </c>
      <c r="H14" s="55">
        <f>Таблица654[[#This Row],[Коэфициент стоимости]]*Таблица654[[#This Row],[Розничная цена KRW]]</f>
        <v>20060.000000000004</v>
      </c>
      <c r="I14" s="17" t="str">
        <f>IF($H$1="","Введите курс",Таблица654[[#This Row],[Оптовая цена KRW за 1шт]]/$H$1)</f>
        <v>Введите курс</v>
      </c>
      <c r="J14" s="48"/>
      <c r="K14" s="18">
        <f>Таблица654[[#This Row],[Заказ коробок ]]*Таблица654[[#This Row],[Кол-во шт в коробке]]</f>
        <v>0</v>
      </c>
      <c r="L14" s="54">
        <f>Таблица654[[#This Row],[Общее кол-во шт]]*Таблица654[[#This Row],[Оптовая цена KRW за 1шт]]</f>
        <v>0</v>
      </c>
      <c r="M14" s="19" t="str">
        <f>IFERROR(Таблица654[[#This Row],[Общее кол-во шт]]*Таблица654[[#This Row],[Оптовая цена USD за 1шт]],"")</f>
        <v/>
      </c>
      <c r="N14" s="49"/>
    </row>
    <row r="15" spans="1:14" ht="22.5" customHeight="1">
      <c r="A15" s="44" t="s">
        <v>29763</v>
      </c>
      <c r="B15" s="14">
        <v>8809481760470</v>
      </c>
      <c r="C15" s="50" t="s">
        <v>29764</v>
      </c>
      <c r="D15" s="46" t="s">
        <v>29765</v>
      </c>
      <c r="E15" s="16">
        <v>34000</v>
      </c>
      <c r="F15" s="15">
        <v>0.59000000000000008</v>
      </c>
      <c r="G15" s="47">
        <v>40</v>
      </c>
      <c r="H15" s="55">
        <f>Таблица654[[#This Row],[Коэфициент стоимости]]*Таблица654[[#This Row],[Розничная цена KRW]]</f>
        <v>20060.000000000004</v>
      </c>
      <c r="I15" s="17" t="str">
        <f>IF($H$1="","Введите курс",Таблица654[[#This Row],[Оптовая цена KRW за 1шт]]/$H$1)</f>
        <v>Введите курс</v>
      </c>
      <c r="J15" s="48"/>
      <c r="K15" s="18">
        <f>Таблица654[[#This Row],[Заказ коробок ]]*Таблица654[[#This Row],[Кол-во шт в коробке]]</f>
        <v>0</v>
      </c>
      <c r="L15" s="54">
        <f>Таблица654[[#This Row],[Общее кол-во шт]]*Таблица654[[#This Row],[Оптовая цена KRW за 1шт]]</f>
        <v>0</v>
      </c>
      <c r="M15" s="19" t="str">
        <f>IFERROR(Таблица654[[#This Row],[Общее кол-во шт]]*Таблица654[[#This Row],[Оптовая цена USD за 1шт]],"")</f>
        <v/>
      </c>
      <c r="N15" s="49"/>
    </row>
    <row r="16" spans="1:14" ht="22.5" customHeight="1">
      <c r="A16" s="44" t="s">
        <v>29766</v>
      </c>
      <c r="B16" s="14">
        <v>8809481760487</v>
      </c>
      <c r="C16" s="50" t="s">
        <v>29767</v>
      </c>
      <c r="D16" s="46" t="s">
        <v>29768</v>
      </c>
      <c r="E16" s="16">
        <v>34000</v>
      </c>
      <c r="F16" s="15">
        <v>0.59000000000000008</v>
      </c>
      <c r="G16" s="47">
        <v>40</v>
      </c>
      <c r="H16" s="55">
        <f>Таблица654[[#This Row],[Коэфициент стоимости]]*Таблица654[[#This Row],[Розничная цена KRW]]</f>
        <v>20060.000000000004</v>
      </c>
      <c r="I16" s="17" t="str">
        <f>IF($H$1="","Введите курс",Таблица654[[#This Row],[Оптовая цена KRW за 1шт]]/$H$1)</f>
        <v>Введите курс</v>
      </c>
      <c r="J16" s="48"/>
      <c r="K16" s="18">
        <f>Таблица654[[#This Row],[Заказ коробок ]]*Таблица654[[#This Row],[Кол-во шт в коробке]]</f>
        <v>0</v>
      </c>
      <c r="L16" s="54">
        <f>Таблица654[[#This Row],[Общее кол-во шт]]*Таблица654[[#This Row],[Оптовая цена KRW за 1шт]]</f>
        <v>0</v>
      </c>
      <c r="M16" s="19" t="str">
        <f>IFERROR(Таблица654[[#This Row],[Общее кол-во шт]]*Таблица654[[#This Row],[Оптовая цена USD за 1шт]],"")</f>
        <v/>
      </c>
      <c r="N16" s="49"/>
    </row>
    <row r="17" spans="1:14" ht="22.5" customHeight="1">
      <c r="A17" s="44" t="s">
        <v>29769</v>
      </c>
      <c r="B17" s="14">
        <v>8809481761095</v>
      </c>
      <c r="C17" s="50" t="s">
        <v>29770</v>
      </c>
      <c r="D17" s="46" t="s">
        <v>29771</v>
      </c>
      <c r="E17" s="16">
        <v>22000</v>
      </c>
      <c r="F17" s="15">
        <v>0.67</v>
      </c>
      <c r="G17" s="47">
        <v>100</v>
      </c>
      <c r="H17" s="55">
        <f>Таблица654[[#This Row],[Коэфициент стоимости]]*Таблица654[[#This Row],[Розничная цена KRW]]</f>
        <v>14740</v>
      </c>
      <c r="I17" s="17" t="str">
        <f>IF($H$1="","Введите курс",Таблица654[[#This Row],[Оптовая цена KRW за 1шт]]/$H$1)</f>
        <v>Введите курс</v>
      </c>
      <c r="J17" s="48"/>
      <c r="K17" s="18">
        <f>Таблица654[[#This Row],[Заказ коробок ]]*Таблица654[[#This Row],[Кол-во шт в коробке]]</f>
        <v>0</v>
      </c>
      <c r="L17" s="54">
        <f>Таблица654[[#This Row],[Общее кол-во шт]]*Таблица654[[#This Row],[Оптовая цена KRW за 1шт]]</f>
        <v>0</v>
      </c>
      <c r="M17" s="19" t="str">
        <f>IFERROR(Таблица654[[#This Row],[Общее кол-во шт]]*Таблица654[[#This Row],[Оптовая цена USD за 1шт]],"")</f>
        <v/>
      </c>
      <c r="N17" s="49"/>
    </row>
    <row r="18" spans="1:14" ht="22.5" customHeight="1">
      <c r="A18" s="44" t="s">
        <v>29772</v>
      </c>
      <c r="B18" s="14">
        <v>8809481760906</v>
      </c>
      <c r="C18" s="50" t="s">
        <v>29773</v>
      </c>
      <c r="D18" s="46" t="s">
        <v>29774</v>
      </c>
      <c r="E18" s="16">
        <v>22000</v>
      </c>
      <c r="F18" s="15">
        <v>0.54</v>
      </c>
      <c r="G18" s="47">
        <v>60</v>
      </c>
      <c r="H18" s="55">
        <f>Таблица654[[#This Row],[Коэфициент стоимости]]*Таблица654[[#This Row],[Розничная цена KRW]]</f>
        <v>11880</v>
      </c>
      <c r="I18" s="17" t="str">
        <f>IF($H$1="","Введите курс",Таблица654[[#This Row],[Оптовая цена KRW за 1шт]]/$H$1)</f>
        <v>Введите курс</v>
      </c>
      <c r="J18" s="48"/>
      <c r="K18" s="18">
        <f>Таблица654[[#This Row],[Заказ коробок ]]*Таблица654[[#This Row],[Кол-во шт в коробке]]</f>
        <v>0</v>
      </c>
      <c r="L18" s="54">
        <f>Таблица654[[#This Row],[Общее кол-во шт]]*Таблица654[[#This Row],[Оптовая цена KRW за 1шт]]</f>
        <v>0</v>
      </c>
      <c r="M18" s="19" t="str">
        <f>IFERROR(Таблица654[[#This Row],[Общее кол-во шт]]*Таблица654[[#This Row],[Оптовая цена USD за 1шт]],"")</f>
        <v/>
      </c>
      <c r="N18" s="49"/>
    </row>
    <row r="19" spans="1:14" ht="22.5" customHeight="1">
      <c r="A19" s="44" t="s">
        <v>29775</v>
      </c>
      <c r="B19" s="14">
        <v>8809481761743</v>
      </c>
      <c r="C19" s="50" t="s">
        <v>29776</v>
      </c>
      <c r="D19" s="46" t="s">
        <v>29777</v>
      </c>
      <c r="E19" s="16">
        <v>18000</v>
      </c>
      <c r="F19" s="15">
        <v>0.5</v>
      </c>
      <c r="G19" s="47">
        <v>80</v>
      </c>
      <c r="H19" s="55">
        <f>Таблица654[[#This Row],[Коэфициент стоимости]]*Таблица654[[#This Row],[Розничная цена KRW]]</f>
        <v>9000</v>
      </c>
      <c r="I19" s="17" t="str">
        <f>IF($H$1="","Введите курс",Таблица654[[#This Row],[Оптовая цена KRW за 1шт]]/$H$1)</f>
        <v>Введите курс</v>
      </c>
      <c r="J19" s="48"/>
      <c r="K19" s="18">
        <f>Таблица654[[#This Row],[Заказ коробок ]]*Таблица654[[#This Row],[Кол-во шт в коробке]]</f>
        <v>0</v>
      </c>
      <c r="L19" s="54">
        <f>Таблица654[[#This Row],[Общее кол-во шт]]*Таблица654[[#This Row],[Оптовая цена KRW за 1шт]]</f>
        <v>0</v>
      </c>
      <c r="M19" s="19" t="str">
        <f>IFERROR(Таблица654[[#This Row],[Общее кол-во шт]]*Таблица654[[#This Row],[Оптовая цена USD за 1шт]],"")</f>
        <v/>
      </c>
      <c r="N19" s="49"/>
    </row>
    <row r="20" spans="1:14" ht="22.5" customHeight="1">
      <c r="A20" s="44" t="s">
        <v>29778</v>
      </c>
      <c r="B20" s="14">
        <v>8809481761231</v>
      </c>
      <c r="C20" s="50" t="s">
        <v>29779</v>
      </c>
      <c r="D20" s="46" t="s">
        <v>29780</v>
      </c>
      <c r="E20" s="16">
        <v>10000</v>
      </c>
      <c r="F20" s="15">
        <v>0.61</v>
      </c>
      <c r="G20" s="47">
        <v>80</v>
      </c>
      <c r="H20" s="55">
        <f>Таблица654[[#This Row],[Коэфициент стоимости]]*Таблица654[[#This Row],[Розничная цена KRW]]</f>
        <v>6100</v>
      </c>
      <c r="I20" s="17" t="str">
        <f>IF($H$1="","Введите курс",Таблица654[[#This Row],[Оптовая цена KRW за 1шт]]/$H$1)</f>
        <v>Введите курс</v>
      </c>
      <c r="J20" s="48"/>
      <c r="K20" s="18">
        <f>Таблица654[[#This Row],[Заказ коробок ]]*Таблица654[[#This Row],[Кол-во шт в коробке]]</f>
        <v>0</v>
      </c>
      <c r="L20" s="54">
        <f>Таблица654[[#This Row],[Общее кол-во шт]]*Таблица654[[#This Row],[Оптовая цена KRW за 1шт]]</f>
        <v>0</v>
      </c>
      <c r="M20" s="19" t="str">
        <f>IFERROR(Таблица654[[#This Row],[Общее кол-во шт]]*Таблица654[[#This Row],[Оптовая цена USD за 1шт]],"")</f>
        <v/>
      </c>
      <c r="N20" s="49"/>
    </row>
    <row r="21" spans="1:14" ht="22.5" customHeight="1">
      <c r="A21" s="44" t="s">
        <v>29781</v>
      </c>
      <c r="B21" s="14">
        <v>8809481761101</v>
      </c>
      <c r="C21" s="50" t="s">
        <v>29782</v>
      </c>
      <c r="D21" s="46" t="s">
        <v>29783</v>
      </c>
      <c r="E21" s="16">
        <v>18000</v>
      </c>
      <c r="F21" s="15">
        <v>0.61</v>
      </c>
      <c r="G21" s="47">
        <v>80</v>
      </c>
      <c r="H21" s="55">
        <f>Таблица654[[#This Row],[Коэфициент стоимости]]*Таблица654[[#This Row],[Розничная цена KRW]]</f>
        <v>10980</v>
      </c>
      <c r="I21" s="17" t="str">
        <f>IF($H$1="","Введите курс",Таблица654[[#This Row],[Оптовая цена KRW за 1шт]]/$H$1)</f>
        <v>Введите курс</v>
      </c>
      <c r="J21" s="48"/>
      <c r="K21" s="18">
        <f>Таблица654[[#This Row],[Заказ коробок ]]*Таблица654[[#This Row],[Кол-во шт в коробке]]</f>
        <v>0</v>
      </c>
      <c r="L21" s="54">
        <f>Таблица654[[#This Row],[Общее кол-во шт]]*Таблица654[[#This Row],[Оптовая цена KRW за 1шт]]</f>
        <v>0</v>
      </c>
      <c r="M21" s="19" t="str">
        <f>IFERROR(Таблица654[[#This Row],[Общее кол-во шт]]*Таблица654[[#This Row],[Оптовая цена USD за 1шт]],"")</f>
        <v/>
      </c>
      <c r="N21" s="49"/>
    </row>
    <row r="22" spans="1:14" ht="22.5" customHeight="1">
      <c r="A22" s="44" t="s">
        <v>29784</v>
      </c>
      <c r="B22" s="14">
        <v>8809481760678</v>
      </c>
      <c r="C22" s="50" t="s">
        <v>29785</v>
      </c>
      <c r="D22" s="46" t="s">
        <v>29786</v>
      </c>
      <c r="E22" s="16">
        <v>18000</v>
      </c>
      <c r="F22" s="15">
        <v>0.61</v>
      </c>
      <c r="G22" s="47">
        <v>80</v>
      </c>
      <c r="H22" s="55">
        <f>Таблица654[[#This Row],[Коэфициент стоимости]]*Таблица654[[#This Row],[Розничная цена KRW]]</f>
        <v>10980</v>
      </c>
      <c r="I22" s="17" t="str">
        <f>IF($H$1="","Введите курс",Таблица654[[#This Row],[Оптовая цена KRW за 1шт]]/$H$1)</f>
        <v>Введите курс</v>
      </c>
      <c r="J22" s="48"/>
      <c r="K22" s="18">
        <f>Таблица654[[#This Row],[Заказ коробок ]]*Таблица654[[#This Row],[Кол-во шт в коробке]]</f>
        <v>0</v>
      </c>
      <c r="L22" s="54">
        <f>Таблица654[[#This Row],[Общее кол-во шт]]*Таблица654[[#This Row],[Оптовая цена KRW за 1шт]]</f>
        <v>0</v>
      </c>
      <c r="M22" s="19" t="str">
        <f>IFERROR(Таблица654[[#This Row],[Общее кол-во шт]]*Таблица654[[#This Row],[Оптовая цена USD за 1шт]],"")</f>
        <v/>
      </c>
      <c r="N22" s="49"/>
    </row>
    <row r="23" spans="1:14" ht="22.5" customHeight="1">
      <c r="A23" s="44" t="s">
        <v>29787</v>
      </c>
      <c r="B23" s="14">
        <v>8809481761330</v>
      </c>
      <c r="C23" s="50" t="s">
        <v>29788</v>
      </c>
      <c r="D23" s="46" t="s">
        <v>29789</v>
      </c>
      <c r="E23" s="16">
        <v>34000</v>
      </c>
      <c r="F23" s="15">
        <v>0.48000000000000004</v>
      </c>
      <c r="G23" s="47">
        <v>80</v>
      </c>
      <c r="H23" s="55">
        <f>Таблица654[[#This Row],[Коэфициент стоимости]]*Таблица654[[#This Row],[Розничная цена KRW]]</f>
        <v>16320.000000000002</v>
      </c>
      <c r="I23" s="17" t="str">
        <f>IF($H$1="","Введите курс",Таблица654[[#This Row],[Оптовая цена KRW за 1шт]]/$H$1)</f>
        <v>Введите курс</v>
      </c>
      <c r="J23" s="48"/>
      <c r="K23" s="18">
        <f>Таблица654[[#This Row],[Заказ коробок ]]*Таблица654[[#This Row],[Кол-во шт в коробке]]</f>
        <v>0</v>
      </c>
      <c r="L23" s="54">
        <f>Таблица654[[#This Row],[Общее кол-во шт]]*Таблица654[[#This Row],[Оптовая цена KRW за 1шт]]</f>
        <v>0</v>
      </c>
      <c r="M23" s="19" t="str">
        <f>IFERROR(Таблица654[[#This Row],[Общее кол-во шт]]*Таблица654[[#This Row],[Оптовая цена USD за 1шт]],"")</f>
        <v/>
      </c>
      <c r="N23" s="49"/>
    </row>
    <row r="24" spans="1:14" ht="22.5" customHeight="1">
      <c r="A24" s="44" t="s">
        <v>29790</v>
      </c>
      <c r="B24" s="14">
        <v>8809481761378</v>
      </c>
      <c r="C24" s="50" t="s">
        <v>29791</v>
      </c>
      <c r="D24" s="46" t="s">
        <v>29792</v>
      </c>
      <c r="E24" s="16">
        <v>28000</v>
      </c>
      <c r="F24" s="15">
        <v>0.48000000000000004</v>
      </c>
      <c r="G24" s="47">
        <v>80</v>
      </c>
      <c r="H24" s="55">
        <f>Таблица654[[#This Row],[Коэфициент стоимости]]*Таблица654[[#This Row],[Розничная цена KRW]]</f>
        <v>13440.000000000002</v>
      </c>
      <c r="I24" s="17" t="str">
        <f>IF($H$1="","Введите курс",Таблица654[[#This Row],[Оптовая цена KRW за 1шт]]/$H$1)</f>
        <v>Введите курс</v>
      </c>
      <c r="J24" s="48"/>
      <c r="K24" s="18">
        <f>Таблица654[[#This Row],[Заказ коробок ]]*Таблица654[[#This Row],[Кол-во шт в коробке]]</f>
        <v>0</v>
      </c>
      <c r="L24" s="54">
        <f>Таблица654[[#This Row],[Общее кол-во шт]]*Таблица654[[#This Row],[Оптовая цена KRW за 1шт]]</f>
        <v>0</v>
      </c>
      <c r="M24" s="19" t="str">
        <f>IFERROR(Таблица654[[#This Row],[Общее кол-во шт]]*Таблица654[[#This Row],[Оптовая цена USD за 1шт]],"")</f>
        <v/>
      </c>
      <c r="N24" s="49"/>
    </row>
    <row r="25" spans="1:14" ht="22.5" customHeight="1">
      <c r="A25" s="44" t="s">
        <v>29793</v>
      </c>
      <c r="B25" s="14">
        <v>8809481761224</v>
      </c>
      <c r="C25" s="50" t="s">
        <v>29794</v>
      </c>
      <c r="D25" s="46" t="s">
        <v>29795</v>
      </c>
      <c r="E25" s="16">
        <v>18000</v>
      </c>
      <c r="F25" s="15">
        <v>0.48000000000000004</v>
      </c>
      <c r="G25" s="47">
        <v>80</v>
      </c>
      <c r="H25" s="55">
        <f>Таблица654[[#This Row],[Коэфициент стоимости]]*Таблица654[[#This Row],[Розничная цена KRW]]</f>
        <v>8640</v>
      </c>
      <c r="I25" s="17" t="str">
        <f>IF($H$1="","Введите курс",Таблица654[[#This Row],[Оптовая цена KRW за 1шт]]/$H$1)</f>
        <v>Введите курс</v>
      </c>
      <c r="J25" s="48"/>
      <c r="K25" s="18">
        <f>Таблица654[[#This Row],[Заказ коробок ]]*Таблица654[[#This Row],[Кол-во шт в коробке]]</f>
        <v>0</v>
      </c>
      <c r="L25" s="54">
        <f>Таблица654[[#This Row],[Общее кол-во шт]]*Таблица654[[#This Row],[Оптовая цена KRW за 1шт]]</f>
        <v>0</v>
      </c>
      <c r="M25" s="19" t="str">
        <f>IFERROR(Таблица654[[#This Row],[Общее кол-во шт]]*Таблица654[[#This Row],[Оптовая цена USD за 1шт]],"")</f>
        <v/>
      </c>
      <c r="N25" s="49"/>
    </row>
    <row r="26" spans="1:14" ht="22.5" customHeight="1">
      <c r="A26" s="44" t="s">
        <v>29796</v>
      </c>
      <c r="B26" s="14">
        <v>8809481761200</v>
      </c>
      <c r="C26" s="50" t="s">
        <v>29797</v>
      </c>
      <c r="D26" s="46" t="s">
        <v>29798</v>
      </c>
      <c r="E26" s="16">
        <v>26000</v>
      </c>
      <c r="F26" s="15">
        <v>0.48000000000000004</v>
      </c>
      <c r="G26" s="47">
        <v>80</v>
      </c>
      <c r="H26" s="55">
        <f>Таблица654[[#This Row],[Коэфициент стоимости]]*Таблица654[[#This Row],[Розничная цена KRW]]</f>
        <v>12480.000000000002</v>
      </c>
      <c r="I26" s="17" t="str">
        <f>IF($H$1="","Введите курс",Таблица654[[#This Row],[Оптовая цена KRW за 1шт]]/$H$1)</f>
        <v>Введите курс</v>
      </c>
      <c r="J26" s="48"/>
      <c r="K26" s="18">
        <f>Таблица654[[#This Row],[Заказ коробок ]]*Таблица654[[#This Row],[Кол-во шт в коробке]]</f>
        <v>0</v>
      </c>
      <c r="L26" s="54">
        <f>Таблица654[[#This Row],[Общее кол-во шт]]*Таблица654[[#This Row],[Оптовая цена KRW за 1шт]]</f>
        <v>0</v>
      </c>
      <c r="M26" s="19" t="str">
        <f>IFERROR(Таблица654[[#This Row],[Общее кол-во шт]]*Таблица654[[#This Row],[Оптовая цена USD за 1шт]],"")</f>
        <v/>
      </c>
      <c r="N26" s="49"/>
    </row>
    <row r="27" spans="1:14" ht="22.5" customHeight="1">
      <c r="A27" s="44" t="s">
        <v>29799</v>
      </c>
      <c r="B27" s="14">
        <v>8809481761477</v>
      </c>
      <c r="C27" s="50" t="s">
        <v>29800</v>
      </c>
      <c r="D27" s="46" t="s">
        <v>29801</v>
      </c>
      <c r="E27" s="16">
        <v>18000</v>
      </c>
      <c r="F27" s="15">
        <v>0.54</v>
      </c>
      <c r="G27" s="47">
        <v>80</v>
      </c>
      <c r="H27" s="55">
        <f>Таблица654[[#This Row],[Коэфициент стоимости]]*Таблица654[[#This Row],[Розничная цена KRW]]</f>
        <v>9720</v>
      </c>
      <c r="I27" s="17" t="str">
        <f>IF($H$1="","Введите курс",Таблица654[[#This Row],[Оптовая цена KRW за 1шт]]/$H$1)</f>
        <v>Введите курс</v>
      </c>
      <c r="J27" s="48"/>
      <c r="K27" s="18">
        <f>Таблица654[[#This Row],[Заказ коробок ]]*Таблица654[[#This Row],[Кол-во шт в коробке]]</f>
        <v>0</v>
      </c>
      <c r="L27" s="54">
        <f>Таблица654[[#This Row],[Общее кол-во шт]]*Таблица654[[#This Row],[Оптовая цена KRW за 1шт]]</f>
        <v>0</v>
      </c>
      <c r="M27" s="19" t="str">
        <f>IFERROR(Таблица654[[#This Row],[Общее кол-во шт]]*Таблица654[[#This Row],[Оптовая цена USD за 1шт]],"")</f>
        <v/>
      </c>
      <c r="N27" s="49"/>
    </row>
    <row r="28" spans="1:14" ht="22.5" customHeight="1">
      <c r="A28" s="44" t="s">
        <v>29802</v>
      </c>
      <c r="B28" s="14">
        <v>8809481761606</v>
      </c>
      <c r="C28" s="50" t="s">
        <v>29803</v>
      </c>
      <c r="D28" s="46" t="s">
        <v>29804</v>
      </c>
      <c r="E28" s="16">
        <v>24000</v>
      </c>
      <c r="F28" s="15">
        <v>0.54</v>
      </c>
      <c r="G28" s="47">
        <v>80</v>
      </c>
      <c r="H28" s="55">
        <f>Таблица654[[#This Row],[Коэфициент стоимости]]*Таблица654[[#This Row],[Розничная цена KRW]]</f>
        <v>12960</v>
      </c>
      <c r="I28" s="17" t="str">
        <f>IF($H$1="","Введите курс",Таблица654[[#This Row],[Оптовая цена KRW за 1шт]]/$H$1)</f>
        <v>Введите курс</v>
      </c>
      <c r="J28" s="48"/>
      <c r="K28" s="18">
        <f>Таблица654[[#This Row],[Заказ коробок ]]*Таблица654[[#This Row],[Кол-во шт в коробке]]</f>
        <v>0</v>
      </c>
      <c r="L28" s="54">
        <f>Таблица654[[#This Row],[Общее кол-во шт]]*Таблица654[[#This Row],[Оптовая цена KRW за 1шт]]</f>
        <v>0</v>
      </c>
      <c r="M28" s="19" t="str">
        <f>IFERROR(Таблица654[[#This Row],[Общее кол-во шт]]*Таблица654[[#This Row],[Оптовая цена USD за 1шт]],"")</f>
        <v/>
      </c>
      <c r="N28" s="49"/>
    </row>
    <row r="29" spans="1:14" ht="22.5" customHeight="1">
      <c r="A29" s="44" t="s">
        <v>29805</v>
      </c>
      <c r="B29" s="14">
        <v>8809481761248</v>
      </c>
      <c r="C29" s="50" t="s">
        <v>29806</v>
      </c>
      <c r="D29" s="46" t="s">
        <v>29807</v>
      </c>
      <c r="E29" s="16">
        <v>24000</v>
      </c>
      <c r="F29" s="15">
        <v>0.54</v>
      </c>
      <c r="G29" s="47">
        <v>80</v>
      </c>
      <c r="H29" s="55">
        <f>Таблица654[[#This Row],[Коэфициент стоимости]]*Таблица654[[#This Row],[Розничная цена KRW]]</f>
        <v>12960</v>
      </c>
      <c r="I29" s="17" t="str">
        <f>IF($H$1="","Введите курс",Таблица654[[#This Row],[Оптовая цена KRW за 1шт]]/$H$1)</f>
        <v>Введите курс</v>
      </c>
      <c r="J29" s="48"/>
      <c r="K29" s="18">
        <f>Таблица654[[#This Row],[Заказ коробок ]]*Таблица654[[#This Row],[Кол-во шт в коробке]]</f>
        <v>0</v>
      </c>
      <c r="L29" s="54">
        <f>Таблица654[[#This Row],[Общее кол-во шт]]*Таблица654[[#This Row],[Оптовая цена KRW за 1шт]]</f>
        <v>0</v>
      </c>
      <c r="M29" s="19" t="str">
        <f>IFERROR(Таблица654[[#This Row],[Общее кол-во шт]]*Таблица654[[#This Row],[Оптовая цена USD за 1шт]],"")</f>
        <v/>
      </c>
      <c r="N29" s="49"/>
    </row>
    <row r="30" spans="1:14" ht="22.5" customHeight="1">
      <c r="A30" s="44" t="s">
        <v>29808</v>
      </c>
      <c r="B30" s="14">
        <v>8809481761217</v>
      </c>
      <c r="C30" s="50" t="s">
        <v>29809</v>
      </c>
      <c r="D30" s="46" t="s">
        <v>29810</v>
      </c>
      <c r="E30" s="16">
        <v>36000</v>
      </c>
      <c r="F30" s="15">
        <v>0.4</v>
      </c>
      <c r="G30" s="47">
        <v>40</v>
      </c>
      <c r="H30" s="55">
        <f>Таблица654[[#This Row],[Коэфициент стоимости]]*Таблица654[[#This Row],[Розничная цена KRW]]</f>
        <v>14400</v>
      </c>
      <c r="I30" s="17" t="str">
        <f>IF($H$1="","Введите курс",Таблица654[[#This Row],[Оптовая цена KRW за 1шт]]/$H$1)</f>
        <v>Введите курс</v>
      </c>
      <c r="J30" s="48"/>
      <c r="K30" s="18">
        <f>Таблица654[[#This Row],[Заказ коробок ]]*Таблица654[[#This Row],[Кол-во шт в коробке]]</f>
        <v>0</v>
      </c>
      <c r="L30" s="54">
        <f>Таблица654[[#This Row],[Общее кол-во шт]]*Таблица654[[#This Row],[Оптовая цена KRW за 1шт]]</f>
        <v>0</v>
      </c>
      <c r="M30" s="19" t="str">
        <f>IFERROR(Таблица654[[#This Row],[Общее кол-во шт]]*Таблица654[[#This Row],[Оптовая цена USD за 1шт]],"")</f>
        <v/>
      </c>
      <c r="N30" s="49"/>
    </row>
    <row r="31" spans="1:14" ht="22.5" customHeight="1">
      <c r="A31" s="44" t="s">
        <v>29811</v>
      </c>
      <c r="B31" s="14">
        <v>8809481761484</v>
      </c>
      <c r="C31" s="50" t="s">
        <v>29812</v>
      </c>
      <c r="D31" s="46" t="s">
        <v>29813</v>
      </c>
      <c r="E31" s="16">
        <v>24000</v>
      </c>
      <c r="F31" s="15">
        <v>0.54</v>
      </c>
      <c r="G31" s="47">
        <v>20</v>
      </c>
      <c r="H31" s="55">
        <f>Таблица654[[#This Row],[Коэфициент стоимости]]*Таблица654[[#This Row],[Розничная цена KRW]]</f>
        <v>12960</v>
      </c>
      <c r="I31" s="17" t="str">
        <f>IF($H$1="","Введите курс",Таблица654[[#This Row],[Оптовая цена KRW за 1шт]]/$H$1)</f>
        <v>Введите курс</v>
      </c>
      <c r="J31" s="48"/>
      <c r="K31" s="18">
        <f>Таблица654[[#This Row],[Заказ коробок ]]*Таблица654[[#This Row],[Кол-во шт в коробке]]</f>
        <v>0</v>
      </c>
      <c r="L31" s="54">
        <f>Таблица654[[#This Row],[Общее кол-во шт]]*Таблица654[[#This Row],[Оптовая цена KRW за 1шт]]</f>
        <v>0</v>
      </c>
      <c r="M31" s="19" t="str">
        <f>IFERROR(Таблица654[[#This Row],[Общее кол-во шт]]*Таблица654[[#This Row],[Оптовая цена USD за 1шт]],"")</f>
        <v/>
      </c>
      <c r="N31" s="49"/>
    </row>
    <row r="32" spans="1:14" ht="22.5" customHeight="1">
      <c r="A32" s="44" t="s">
        <v>29814</v>
      </c>
      <c r="B32" s="14">
        <v>8809481761248</v>
      </c>
      <c r="C32" s="50" t="s">
        <v>29815</v>
      </c>
      <c r="D32" s="46" t="s">
        <v>29816</v>
      </c>
      <c r="E32" s="16">
        <v>34000</v>
      </c>
      <c r="F32" s="15">
        <v>0.4</v>
      </c>
      <c r="G32" s="47">
        <v>80</v>
      </c>
      <c r="H32" s="55">
        <f>Таблица654[[#This Row],[Коэфициент стоимости]]*Таблица654[[#This Row],[Розничная цена KRW]]</f>
        <v>13600</v>
      </c>
      <c r="I32" s="17" t="str">
        <f>IF($H$1="","Введите курс",Таблица654[[#This Row],[Оптовая цена KRW за 1шт]]/$H$1)</f>
        <v>Введите курс</v>
      </c>
      <c r="J32" s="48"/>
      <c r="K32" s="18">
        <f>Таблица654[[#This Row],[Заказ коробок ]]*Таблица654[[#This Row],[Кол-во шт в коробке]]</f>
        <v>0</v>
      </c>
      <c r="L32" s="54">
        <f>Таблица654[[#This Row],[Общее кол-во шт]]*Таблица654[[#This Row],[Оптовая цена KRW за 1шт]]</f>
        <v>0</v>
      </c>
      <c r="M32" s="19" t="str">
        <f>IFERROR(Таблица654[[#This Row],[Общее кол-во шт]]*Таблица654[[#This Row],[Оптовая цена USD за 1шт]],"")</f>
        <v/>
      </c>
      <c r="N32" s="49"/>
    </row>
    <row r="33" spans="1:14" ht="22.5" customHeight="1">
      <c r="A33" s="44" t="s">
        <v>29817</v>
      </c>
      <c r="B33" s="14">
        <v>8809481761194</v>
      </c>
      <c r="C33" s="50" t="s">
        <v>29818</v>
      </c>
      <c r="D33" s="46" t="s">
        <v>29819</v>
      </c>
      <c r="E33" s="16">
        <v>15000</v>
      </c>
      <c r="F33" s="15">
        <v>0.43000000000000005</v>
      </c>
      <c r="G33" s="47">
        <v>80</v>
      </c>
      <c r="H33" s="55">
        <f>Таблица654[[#This Row],[Коэфициент стоимости]]*Таблица654[[#This Row],[Розничная цена KRW]]</f>
        <v>6450.0000000000009</v>
      </c>
      <c r="I33" s="17" t="str">
        <f>IF($H$1="","Введите курс",Таблица654[[#This Row],[Оптовая цена KRW за 1шт]]/$H$1)</f>
        <v>Введите курс</v>
      </c>
      <c r="J33" s="48"/>
      <c r="K33" s="18">
        <f>Таблица654[[#This Row],[Заказ коробок ]]*Таблица654[[#This Row],[Кол-во шт в коробке]]</f>
        <v>0</v>
      </c>
      <c r="L33" s="54">
        <f>Таблица654[[#This Row],[Общее кол-во шт]]*Таблица654[[#This Row],[Оптовая цена KRW за 1шт]]</f>
        <v>0</v>
      </c>
      <c r="M33" s="19" t="str">
        <f>IFERROR(Таблица654[[#This Row],[Общее кол-во шт]]*Таблица654[[#This Row],[Оптовая цена USD за 1шт]],"")</f>
        <v/>
      </c>
      <c r="N33" s="49"/>
    </row>
    <row r="34" spans="1:14" ht="22.5" customHeight="1">
      <c r="A34" s="44" t="s">
        <v>29820</v>
      </c>
      <c r="B34" s="14">
        <v>8809481761088</v>
      </c>
      <c r="C34" s="50" t="s">
        <v>29821</v>
      </c>
      <c r="D34" s="46" t="s">
        <v>29822</v>
      </c>
      <c r="E34" s="16">
        <v>22000</v>
      </c>
      <c r="F34" s="15">
        <v>0.56000000000000005</v>
      </c>
      <c r="G34" s="47">
        <v>30</v>
      </c>
      <c r="H34" s="55">
        <f>Таблица654[[#This Row],[Коэфициент стоимости]]*Таблица654[[#This Row],[Розничная цена KRW]]</f>
        <v>12320.000000000002</v>
      </c>
      <c r="I34" s="17" t="str">
        <f>IF($H$1="","Введите курс",Таблица654[[#This Row],[Оптовая цена KRW за 1шт]]/$H$1)</f>
        <v>Введите курс</v>
      </c>
      <c r="J34" s="48"/>
      <c r="K34" s="18">
        <f>Таблица654[[#This Row],[Заказ коробок ]]*Таблица654[[#This Row],[Кол-во шт в коробке]]</f>
        <v>0</v>
      </c>
      <c r="L34" s="54">
        <f>Таблица654[[#This Row],[Общее кол-во шт]]*Таблица654[[#This Row],[Оптовая цена KRW за 1шт]]</f>
        <v>0</v>
      </c>
      <c r="M34" s="19" t="str">
        <f>IFERROR(Таблица654[[#This Row],[Общее кол-во шт]]*Таблица654[[#This Row],[Оптовая цена USD за 1шт]],"")</f>
        <v/>
      </c>
      <c r="N34" s="49"/>
    </row>
    <row r="35" spans="1:14" ht="22.5" customHeight="1">
      <c r="A35" s="44" t="s">
        <v>29823</v>
      </c>
      <c r="B35" s="14">
        <v>8809481761828</v>
      </c>
      <c r="C35" s="50" t="s">
        <v>29824</v>
      </c>
      <c r="D35" s="46" t="s">
        <v>29825</v>
      </c>
      <c r="E35" s="16">
        <v>20000</v>
      </c>
      <c r="F35" s="15">
        <v>0.46</v>
      </c>
      <c r="G35" s="47">
        <v>120</v>
      </c>
      <c r="H35" s="55">
        <f>Таблица654[[#This Row],[Коэфициент стоимости]]*Таблица654[[#This Row],[Розничная цена KRW]]</f>
        <v>9200</v>
      </c>
      <c r="I35" s="17" t="str">
        <f>IF($H$1="","Введите курс",Таблица654[[#This Row],[Оптовая цена KRW за 1шт]]/$H$1)</f>
        <v>Введите курс</v>
      </c>
      <c r="J35" s="48"/>
      <c r="K35" s="18">
        <f>Таблица654[[#This Row],[Заказ коробок ]]*Таблица654[[#This Row],[Кол-во шт в коробке]]</f>
        <v>0</v>
      </c>
      <c r="L35" s="54">
        <f>Таблица654[[#This Row],[Общее кол-во шт]]*Таблица654[[#This Row],[Оптовая цена KRW за 1шт]]</f>
        <v>0</v>
      </c>
      <c r="M35" s="19" t="str">
        <f>IFERROR(Таблица654[[#This Row],[Общее кол-во шт]]*Таблица654[[#This Row],[Оптовая цена USD за 1шт]],"")</f>
        <v/>
      </c>
      <c r="N35" s="49"/>
    </row>
    <row r="36" spans="1:14" ht="22.5" customHeight="1">
      <c r="A36" s="44" t="s">
        <v>29826</v>
      </c>
      <c r="B36" s="14">
        <v>8809481761811</v>
      </c>
      <c r="C36" s="50" t="s">
        <v>29827</v>
      </c>
      <c r="D36" s="46" t="s">
        <v>29828</v>
      </c>
      <c r="E36" s="16">
        <v>14000</v>
      </c>
      <c r="F36" s="15">
        <v>0.5</v>
      </c>
      <c r="G36" s="47">
        <v>80</v>
      </c>
      <c r="H36" s="55">
        <f>Таблица654[[#This Row],[Коэфициент стоимости]]*Таблица654[[#This Row],[Розничная цена KRW]]</f>
        <v>7000</v>
      </c>
      <c r="I36" s="17" t="str">
        <f>IF($H$1="","Введите курс",Таблица654[[#This Row],[Оптовая цена KRW за 1шт]]/$H$1)</f>
        <v>Введите курс</v>
      </c>
      <c r="J36" s="48"/>
      <c r="K36" s="18">
        <f>Таблица654[[#This Row],[Заказ коробок ]]*Таблица654[[#This Row],[Кол-во шт в коробке]]</f>
        <v>0</v>
      </c>
      <c r="L36" s="54">
        <f>Таблица654[[#This Row],[Общее кол-во шт]]*Таблица654[[#This Row],[Оптовая цена KRW за 1шт]]</f>
        <v>0</v>
      </c>
      <c r="M36" s="19" t="str">
        <f>IFERROR(Таблица654[[#This Row],[Общее кол-во шт]]*Таблица654[[#This Row],[Оптовая цена USD за 1шт]],"")</f>
        <v/>
      </c>
      <c r="N36" s="49"/>
    </row>
    <row r="37" spans="1:14" ht="22.5" customHeight="1">
      <c r="A37" s="44" t="s">
        <v>29829</v>
      </c>
      <c r="B37" s="14">
        <v>8809481760548</v>
      </c>
      <c r="C37" s="50" t="s">
        <v>29830</v>
      </c>
      <c r="D37" s="46" t="s">
        <v>29831</v>
      </c>
      <c r="E37" s="16">
        <v>12000</v>
      </c>
      <c r="F37" s="15">
        <v>0.5</v>
      </c>
      <c r="G37" s="47">
        <v>20</v>
      </c>
      <c r="H37" s="55">
        <f>Таблица654[[#This Row],[Коэфициент стоимости]]*Таблица654[[#This Row],[Розничная цена KRW]]</f>
        <v>6000</v>
      </c>
      <c r="I37" s="17" t="str">
        <f>IF($H$1="","Введите курс",Таблица654[[#This Row],[Оптовая цена KRW за 1шт]]/$H$1)</f>
        <v>Введите курс</v>
      </c>
      <c r="J37" s="48"/>
      <c r="K37" s="18">
        <f>Таблица654[[#This Row],[Заказ коробок ]]*Таблица654[[#This Row],[Кол-во шт в коробке]]</f>
        <v>0</v>
      </c>
      <c r="L37" s="54">
        <f>Таблица654[[#This Row],[Общее кол-во шт]]*Таблица654[[#This Row],[Оптовая цена KRW за 1шт]]</f>
        <v>0</v>
      </c>
      <c r="M37" s="19" t="str">
        <f>IFERROR(Таблица654[[#This Row],[Общее кол-во шт]]*Таблица654[[#This Row],[Оптовая цена USD за 1шт]],"")</f>
        <v/>
      </c>
      <c r="N37" s="49"/>
    </row>
    <row r="38" spans="1:14" ht="22.5" customHeight="1">
      <c r="A38" s="44" t="s">
        <v>29832</v>
      </c>
      <c r="B38" s="14">
        <v>8809481760722</v>
      </c>
      <c r="C38" s="50" t="s">
        <v>29833</v>
      </c>
      <c r="D38" s="46" t="s">
        <v>29834</v>
      </c>
      <c r="E38" s="16">
        <v>12000</v>
      </c>
      <c r="F38" s="15">
        <v>0.5</v>
      </c>
      <c r="G38" s="47">
        <v>20</v>
      </c>
      <c r="H38" s="55">
        <f>Таблица654[[#This Row],[Коэфициент стоимости]]*Таблица654[[#This Row],[Розничная цена KRW]]</f>
        <v>6000</v>
      </c>
      <c r="I38" s="17" t="str">
        <f>IF($H$1="","Введите курс",Таблица654[[#This Row],[Оптовая цена KRW за 1шт]]/$H$1)</f>
        <v>Введите курс</v>
      </c>
      <c r="J38" s="48"/>
      <c r="K38" s="18">
        <f>Таблица654[[#This Row],[Заказ коробок ]]*Таблица654[[#This Row],[Кол-во шт в коробке]]</f>
        <v>0</v>
      </c>
      <c r="L38" s="54">
        <f>Таблица654[[#This Row],[Общее кол-во шт]]*Таблица654[[#This Row],[Оптовая цена KRW за 1шт]]</f>
        <v>0</v>
      </c>
      <c r="M38" s="19" t="str">
        <f>IFERROR(Таблица654[[#This Row],[Общее кол-во шт]]*Таблица654[[#This Row],[Оптовая цена USD за 1шт]],"")</f>
        <v/>
      </c>
      <c r="N38" s="49"/>
    </row>
    <row r="39" spans="1:14" ht="22.5" customHeight="1">
      <c r="A39" s="44" t="s">
        <v>29835</v>
      </c>
      <c r="B39" s="14">
        <v>8809481760531</v>
      </c>
      <c r="C39" s="50" t="s">
        <v>29836</v>
      </c>
      <c r="D39" s="46" t="s">
        <v>29837</v>
      </c>
      <c r="E39" s="16">
        <v>8000</v>
      </c>
      <c r="F39" s="15">
        <v>0.59000000000000008</v>
      </c>
      <c r="G39" s="47">
        <v>80</v>
      </c>
      <c r="H39" s="55">
        <f>Таблица654[[#This Row],[Коэфициент стоимости]]*Таблица654[[#This Row],[Розничная цена KRW]]</f>
        <v>4720.0000000000009</v>
      </c>
      <c r="I39" s="17" t="str">
        <f>IF($H$1="","Введите курс",Таблица654[[#This Row],[Оптовая цена KRW за 1шт]]/$H$1)</f>
        <v>Введите курс</v>
      </c>
      <c r="J39" s="48"/>
      <c r="K39" s="18">
        <f>Таблица654[[#This Row],[Заказ коробок ]]*Таблица654[[#This Row],[Кол-во шт в коробке]]</f>
        <v>0</v>
      </c>
      <c r="L39" s="54">
        <f>Таблица654[[#This Row],[Общее кол-во шт]]*Таблица654[[#This Row],[Оптовая цена KRW за 1шт]]</f>
        <v>0</v>
      </c>
      <c r="M39" s="19" t="str">
        <f>IFERROR(Таблица654[[#This Row],[Общее кол-во шт]]*Таблица654[[#This Row],[Оптовая цена USD за 1шт]],"")</f>
        <v/>
      </c>
      <c r="N39" s="49"/>
    </row>
    <row r="40" spans="1:14" ht="22.5" customHeight="1">
      <c r="A40" s="44" t="s">
        <v>29838</v>
      </c>
      <c r="B40" s="14" t="s">
        <v>29839</v>
      </c>
      <c r="C40" s="50" t="s">
        <v>29840</v>
      </c>
      <c r="D40" s="46" t="s">
        <v>29841</v>
      </c>
      <c r="E40" s="16">
        <v>1100</v>
      </c>
      <c r="F40" s="15">
        <v>0.69000000000000006</v>
      </c>
      <c r="G40" s="47">
        <v>600</v>
      </c>
      <c r="H40" s="55">
        <f>Таблица654[[#This Row],[Коэфициент стоимости]]*Таблица654[[#This Row],[Розничная цена KRW]]</f>
        <v>759.00000000000011</v>
      </c>
      <c r="I40" s="17" t="str">
        <f>IF($H$1="","Введите курс",Таблица654[[#This Row],[Оптовая цена KRW за 1шт]]/$H$1)</f>
        <v>Введите курс</v>
      </c>
      <c r="J40" s="48"/>
      <c r="K40" s="18">
        <f>Таблица654[[#This Row],[Заказ коробок ]]*Таблица654[[#This Row],[Кол-во шт в коробке]]</f>
        <v>0</v>
      </c>
      <c r="L40" s="54">
        <f>Таблица654[[#This Row],[Общее кол-во шт]]*Таблица654[[#This Row],[Оптовая цена KRW за 1шт]]</f>
        <v>0</v>
      </c>
      <c r="M40" s="19" t="str">
        <f>IFERROR(Таблица654[[#This Row],[Общее кол-во шт]]*Таблица654[[#This Row],[Оптовая цена USD за 1шт]],"")</f>
        <v/>
      </c>
      <c r="N40" s="49"/>
    </row>
    <row r="41" spans="1:14" ht="22.5" customHeight="1">
      <c r="A41" s="44" t="s">
        <v>29842</v>
      </c>
      <c r="B41" s="14">
        <v>8809481761576</v>
      </c>
      <c r="C41" s="50" t="s">
        <v>29843</v>
      </c>
      <c r="D41" s="46" t="s">
        <v>29844</v>
      </c>
      <c r="E41" s="16">
        <v>1100</v>
      </c>
      <c r="F41" s="15">
        <v>0.69000000000000006</v>
      </c>
      <c r="G41" s="47">
        <v>540</v>
      </c>
      <c r="H41" s="55">
        <f>Таблица654[[#This Row],[Коэфициент стоимости]]*Таблица654[[#This Row],[Розничная цена KRW]]</f>
        <v>759.00000000000011</v>
      </c>
      <c r="I41" s="17" t="str">
        <f>IF($H$1="","Введите курс",Таблица654[[#This Row],[Оптовая цена KRW за 1шт]]/$H$1)</f>
        <v>Введите курс</v>
      </c>
      <c r="J41" s="48"/>
      <c r="K41" s="18">
        <f>Таблица654[[#This Row],[Заказ коробок ]]*Таблица654[[#This Row],[Кол-во шт в коробке]]</f>
        <v>0</v>
      </c>
      <c r="L41" s="54">
        <f>Таблица654[[#This Row],[Общее кол-во шт]]*Таблица654[[#This Row],[Оптовая цена KRW за 1шт]]</f>
        <v>0</v>
      </c>
      <c r="M41" s="19" t="str">
        <f>IFERROR(Таблица654[[#This Row],[Общее кол-во шт]]*Таблица654[[#This Row],[Оптовая цена USD за 1шт]],"")</f>
        <v/>
      </c>
      <c r="N41" s="49"/>
    </row>
    <row r="42" spans="1:14" ht="22.5" customHeight="1">
      <c r="A42" s="44" t="s">
        <v>29845</v>
      </c>
      <c r="B42" s="14"/>
      <c r="C42" s="50" t="s">
        <v>29846</v>
      </c>
      <c r="D42" s="46" t="s">
        <v>29847</v>
      </c>
      <c r="E42" s="16">
        <v>1200</v>
      </c>
      <c r="F42" s="15">
        <v>0.64</v>
      </c>
      <c r="G42" s="47">
        <v>540</v>
      </c>
      <c r="H42" s="55">
        <f>Таблица654[[#This Row],[Коэфициент стоимости]]*Таблица654[[#This Row],[Розничная цена KRW]]</f>
        <v>768</v>
      </c>
      <c r="I42" s="17" t="str">
        <f>IF($H$1="","Введите курс",Таблица654[[#This Row],[Оптовая цена KRW за 1шт]]/$H$1)</f>
        <v>Введите курс</v>
      </c>
      <c r="J42" s="48"/>
      <c r="K42" s="18">
        <f>Таблица654[[#This Row],[Заказ коробок ]]*Таблица654[[#This Row],[Кол-во шт в коробке]]</f>
        <v>0</v>
      </c>
      <c r="L42" s="54">
        <f>Таблица654[[#This Row],[Общее кол-во шт]]*Таблица654[[#This Row],[Оптовая цена KRW за 1шт]]</f>
        <v>0</v>
      </c>
      <c r="M42" s="19" t="str">
        <f>IFERROR(Таблица654[[#This Row],[Общее кол-во шт]]*Таблица654[[#This Row],[Оптовая цена USD за 1шт]],"")</f>
        <v/>
      </c>
      <c r="N42" s="49"/>
    </row>
    <row r="43" spans="1:14" ht="22.5" customHeight="1">
      <c r="A43" s="44" t="s">
        <v>29848</v>
      </c>
      <c r="B43" s="14">
        <v>8809481761651</v>
      </c>
      <c r="C43" s="50" t="s">
        <v>29849</v>
      </c>
      <c r="D43" s="46" t="s">
        <v>29850</v>
      </c>
      <c r="E43" s="16">
        <v>1200</v>
      </c>
      <c r="F43" s="15">
        <v>0.64</v>
      </c>
      <c r="G43" s="47">
        <v>540</v>
      </c>
      <c r="H43" s="55">
        <f>Таблица654[[#This Row],[Коэфициент стоимости]]*Таблица654[[#This Row],[Розничная цена KRW]]</f>
        <v>768</v>
      </c>
      <c r="I43" s="17" t="str">
        <f>IF($H$1="","Введите курс",Таблица654[[#This Row],[Оптовая цена KRW за 1шт]]/$H$1)</f>
        <v>Введите курс</v>
      </c>
      <c r="J43" s="48"/>
      <c r="K43" s="18">
        <f>Таблица654[[#This Row],[Заказ коробок ]]*Таблица654[[#This Row],[Кол-во шт в коробке]]</f>
        <v>0</v>
      </c>
      <c r="L43" s="54">
        <f>Таблица654[[#This Row],[Общее кол-во шт]]*Таблица654[[#This Row],[Оптовая цена KRW за 1шт]]</f>
        <v>0</v>
      </c>
      <c r="M43" s="19" t="str">
        <f>IFERROR(Таблица654[[#This Row],[Общее кол-во шт]]*Таблица654[[#This Row],[Оптовая цена USD за 1шт]],"")</f>
        <v/>
      </c>
      <c r="N43" s="49"/>
    </row>
    <row r="44" spans="1:14" ht="22.5" customHeight="1">
      <c r="A44" s="44" t="s">
        <v>29851</v>
      </c>
      <c r="B44" s="14"/>
      <c r="C44" s="50" t="s">
        <v>29852</v>
      </c>
      <c r="D44" s="46" t="s">
        <v>29853</v>
      </c>
      <c r="E44" s="16">
        <v>800</v>
      </c>
      <c r="F44" s="15">
        <v>0.93</v>
      </c>
      <c r="G44" s="47">
        <v>540</v>
      </c>
      <c r="H44" s="55">
        <f>Таблица654[[#This Row],[Коэфициент стоимости]]*Таблица654[[#This Row],[Розничная цена KRW]]</f>
        <v>744</v>
      </c>
      <c r="I44" s="17" t="str">
        <f>IF($H$1="","Введите курс",Таблица654[[#This Row],[Оптовая цена KRW за 1шт]]/$H$1)</f>
        <v>Введите курс</v>
      </c>
      <c r="J44" s="48"/>
      <c r="K44" s="18">
        <f>Таблица654[[#This Row],[Заказ коробок ]]*Таблица654[[#This Row],[Кол-во шт в коробке]]</f>
        <v>0</v>
      </c>
      <c r="L44" s="54">
        <f>Таблица654[[#This Row],[Общее кол-во шт]]*Таблица654[[#This Row],[Оптовая цена KRW за 1шт]]</f>
        <v>0</v>
      </c>
      <c r="M44" s="19" t="str">
        <f>IFERROR(Таблица654[[#This Row],[Общее кол-во шт]]*Таблица654[[#This Row],[Оптовая цена USD за 1шт]],"")</f>
        <v/>
      </c>
      <c r="N44" s="49"/>
    </row>
    <row r="45" spans="1:14" ht="25.5">
      <c r="A45" s="44" t="s">
        <v>29854</v>
      </c>
      <c r="B45" s="14" t="s">
        <v>29855</v>
      </c>
      <c r="C45" s="50" t="s">
        <v>29856</v>
      </c>
      <c r="D45" s="46" t="s">
        <v>29857</v>
      </c>
      <c r="E45" s="16">
        <v>14400</v>
      </c>
      <c r="F45" s="15">
        <v>0.49000000000000005</v>
      </c>
      <c r="G45" s="47">
        <v>20</v>
      </c>
      <c r="H45" s="55">
        <f>Таблица654[[#This Row],[Коэфициент стоимости]]*Таблица654[[#This Row],[Розничная цена KRW]]</f>
        <v>7056.0000000000009</v>
      </c>
      <c r="I45" s="17" t="str">
        <f>IF($H$1="","Введите курс",Таблица654[[#This Row],[Оптовая цена KRW за 1шт]]/$H$1)</f>
        <v>Введите курс</v>
      </c>
      <c r="J45" s="48"/>
      <c r="K45" s="18">
        <f>Таблица654[[#This Row],[Заказ коробок ]]*Таблица654[[#This Row],[Кол-во шт в коробке]]</f>
        <v>0</v>
      </c>
      <c r="L45" s="54">
        <f>Таблица654[[#This Row],[Общее кол-во шт]]*Таблица654[[#This Row],[Оптовая цена KRW за 1шт]]</f>
        <v>0</v>
      </c>
      <c r="M45" s="19" t="str">
        <f>IFERROR(Таблица654[[#This Row],[Общее кол-во шт]]*Таблица654[[#This Row],[Оптовая цена USD за 1шт]],"")</f>
        <v/>
      </c>
      <c r="N45" s="49"/>
    </row>
    <row r="46" spans="1:14" ht="25.5">
      <c r="A46" s="44" t="s">
        <v>29858</v>
      </c>
      <c r="B46" s="14">
        <v>8809481761484</v>
      </c>
      <c r="C46" s="50" t="s">
        <v>29859</v>
      </c>
      <c r="D46" s="46" t="s">
        <v>29860</v>
      </c>
      <c r="E46" s="16">
        <v>14400</v>
      </c>
      <c r="F46" s="15">
        <v>0.49000000000000005</v>
      </c>
      <c r="G46" s="47">
        <v>20</v>
      </c>
      <c r="H46" s="55">
        <f>Таблица654[[#This Row],[Коэфициент стоимости]]*Таблица654[[#This Row],[Розничная цена KRW]]</f>
        <v>7056.0000000000009</v>
      </c>
      <c r="I46" s="17" t="str">
        <f>IF($H$1="","Введите курс",Таблица654[[#This Row],[Оптовая цена KRW за 1шт]]/$H$1)</f>
        <v>Введите курс</v>
      </c>
      <c r="J46" s="48"/>
      <c r="K46" s="18">
        <f>Таблица654[[#This Row],[Заказ коробок ]]*Таблица654[[#This Row],[Кол-во шт в коробке]]</f>
        <v>0</v>
      </c>
      <c r="L46" s="54">
        <f>Таблица654[[#This Row],[Общее кол-во шт]]*Таблица654[[#This Row],[Оптовая цена KRW за 1шт]]</f>
        <v>0</v>
      </c>
      <c r="M46" s="19" t="str">
        <f>IFERROR(Таблица654[[#This Row],[Общее кол-во шт]]*Таблица654[[#This Row],[Оптовая цена USD за 1шт]],"")</f>
        <v/>
      </c>
      <c r="N46" s="49"/>
    </row>
    <row r="47" spans="1:14" ht="22.5" customHeight="1">
      <c r="A47" s="44" t="s">
        <v>29861</v>
      </c>
      <c r="B47" s="14">
        <v>8809481760975</v>
      </c>
      <c r="C47" s="50" t="s">
        <v>29862</v>
      </c>
      <c r="D47" s="46" t="s">
        <v>29863</v>
      </c>
      <c r="E47" s="16">
        <v>5000</v>
      </c>
      <c r="F47" s="15">
        <v>0.54</v>
      </c>
      <c r="G47" s="47">
        <v>20</v>
      </c>
      <c r="H47" s="55">
        <f>Таблица654[[#This Row],[Коэфициент стоимости]]*Таблица654[[#This Row],[Розничная цена KRW]]</f>
        <v>2700</v>
      </c>
      <c r="I47" s="17" t="str">
        <f>IF($H$1="","Введите курс",Таблица654[[#This Row],[Оптовая цена KRW за 1шт]]/$H$1)</f>
        <v>Введите курс</v>
      </c>
      <c r="J47" s="48"/>
      <c r="K47" s="18">
        <f>Таблица654[[#This Row],[Заказ коробок ]]*Таблица654[[#This Row],[Кол-во шт в коробке]]</f>
        <v>0</v>
      </c>
      <c r="L47" s="54">
        <f>Таблица654[[#This Row],[Общее кол-во шт]]*Таблица654[[#This Row],[Оптовая цена KRW за 1шт]]</f>
        <v>0</v>
      </c>
      <c r="M47" s="19" t="str">
        <f>IFERROR(Таблица654[[#This Row],[Общее кол-во шт]]*Таблица654[[#This Row],[Оптовая цена USD за 1шт]],"")</f>
        <v/>
      </c>
      <c r="N47" s="49"/>
    </row>
    <row r="48" spans="1:14" ht="22.5" customHeight="1">
      <c r="A48" s="44" t="s">
        <v>29864</v>
      </c>
      <c r="B48" s="14">
        <v>8809481760777</v>
      </c>
      <c r="C48" s="50" t="s">
        <v>29865</v>
      </c>
      <c r="D48" s="46" t="s">
        <v>29866</v>
      </c>
      <c r="E48" s="16">
        <v>6000</v>
      </c>
      <c r="F48" s="15">
        <v>0.54</v>
      </c>
      <c r="G48" s="47">
        <v>20</v>
      </c>
      <c r="H48" s="55">
        <f>Таблица654[[#This Row],[Коэфициент стоимости]]*Таблица654[[#This Row],[Розничная цена KRW]]</f>
        <v>3240</v>
      </c>
      <c r="I48" s="17" t="str">
        <f>IF($H$1="","Введите курс",Таблица654[[#This Row],[Оптовая цена KRW за 1шт]]/$H$1)</f>
        <v>Введите курс</v>
      </c>
      <c r="J48" s="48"/>
      <c r="K48" s="18">
        <f>Таблица654[[#This Row],[Заказ коробок ]]*Таблица654[[#This Row],[Кол-во шт в коробке]]</f>
        <v>0</v>
      </c>
      <c r="L48" s="54">
        <f>Таблица654[[#This Row],[Общее кол-во шт]]*Таблица654[[#This Row],[Оптовая цена KRW за 1шт]]</f>
        <v>0</v>
      </c>
      <c r="M48" s="19" t="str">
        <f>IFERROR(Таблица654[[#This Row],[Общее кол-во шт]]*Таблица654[[#This Row],[Оптовая цена USD за 1шт]],"")</f>
        <v/>
      </c>
      <c r="N48" s="49"/>
    </row>
    <row r="49" spans="1:14" ht="22.5" customHeight="1">
      <c r="A49" s="44" t="s">
        <v>29867</v>
      </c>
      <c r="B49" s="14"/>
      <c r="C49" s="50" t="s">
        <v>29868</v>
      </c>
      <c r="D49" s="115" t="s">
        <v>29869</v>
      </c>
      <c r="E49" s="16">
        <v>200</v>
      </c>
      <c r="F49" s="15">
        <v>0.76</v>
      </c>
      <c r="G49" s="47">
        <v>500</v>
      </c>
      <c r="H49" s="55">
        <f>Таблица654[[#This Row],[Коэфициент стоимости]]*Таблица654[[#This Row],[Розничная цена KRW]]</f>
        <v>152</v>
      </c>
      <c r="I49" s="17" t="str">
        <f>IF($H$1="","Введите курс",Таблица654[[#This Row],[Оптовая цена KRW за 1шт]]/$H$1)</f>
        <v>Введите курс</v>
      </c>
      <c r="J49" s="48"/>
      <c r="K49" s="18">
        <f>Таблица654[[#This Row],[Заказ коробок ]]*Таблица654[[#This Row],[Кол-во шт в коробке]]</f>
        <v>0</v>
      </c>
      <c r="L49" s="54">
        <f>Таблица654[[#This Row],[Общее кол-во шт]]*Таблица654[[#This Row],[Оптовая цена KRW за 1шт]]</f>
        <v>0</v>
      </c>
      <c r="M49" s="19" t="str">
        <f>IFERROR(Таблица654[[#This Row],[Общее кол-во шт]]*Таблица654[[#This Row],[Оптовая цена USD за 1шт]],"")</f>
        <v/>
      </c>
      <c r="N49" s="49"/>
    </row>
    <row r="50" spans="1:14" ht="22.5" customHeight="1">
      <c r="A50" s="44" t="s">
        <v>29870</v>
      </c>
      <c r="B50" s="14"/>
      <c r="C50" s="50" t="s">
        <v>29871</v>
      </c>
      <c r="D50" s="115" t="s">
        <v>29872</v>
      </c>
      <c r="E50" s="16">
        <v>200</v>
      </c>
      <c r="F50" s="15">
        <v>0.76</v>
      </c>
      <c r="G50" s="47">
        <v>500</v>
      </c>
      <c r="H50" s="55">
        <f>Таблица654[[#This Row],[Коэфициент стоимости]]*Таблица654[[#This Row],[Розничная цена KRW]]</f>
        <v>152</v>
      </c>
      <c r="I50" s="17" t="str">
        <f>IF($H$1="","Введите курс",Таблица654[[#This Row],[Оптовая цена KRW за 1шт]]/$H$1)</f>
        <v>Введите курс</v>
      </c>
      <c r="J50" s="48"/>
      <c r="K50" s="18">
        <f>Таблица654[[#This Row],[Заказ коробок ]]*Таблица654[[#This Row],[Кол-во шт в коробке]]</f>
        <v>0</v>
      </c>
      <c r="L50" s="54">
        <f>Таблица654[[#This Row],[Общее кол-во шт]]*Таблица654[[#This Row],[Оптовая цена KRW за 1шт]]</f>
        <v>0</v>
      </c>
      <c r="M50" s="19" t="str">
        <f>IFERROR(Таблица654[[#This Row],[Общее кол-во шт]]*Таблица654[[#This Row],[Оптовая цена USD за 1шт]],"")</f>
        <v/>
      </c>
      <c r="N50" s="49"/>
    </row>
    <row r="51" spans="1:14" ht="22.5" customHeight="1">
      <c r="A51" s="44" t="s">
        <v>29873</v>
      </c>
      <c r="B51" s="14"/>
      <c r="C51" s="50" t="s">
        <v>29874</v>
      </c>
      <c r="D51" s="115" t="s">
        <v>29875</v>
      </c>
      <c r="E51" s="16">
        <v>200</v>
      </c>
      <c r="F51" s="15">
        <v>0.76</v>
      </c>
      <c r="G51" s="47">
        <v>500</v>
      </c>
      <c r="H51" s="55">
        <f>Таблица654[[#This Row],[Коэфициент стоимости]]*Таблица654[[#This Row],[Розничная цена KRW]]</f>
        <v>152</v>
      </c>
      <c r="I51" s="17" t="str">
        <f>IF($H$1="","Введите курс",Таблица654[[#This Row],[Оптовая цена KRW за 1шт]]/$H$1)</f>
        <v>Введите курс</v>
      </c>
      <c r="J51" s="48"/>
      <c r="K51" s="18">
        <f>Таблица654[[#This Row],[Заказ коробок ]]*Таблица654[[#This Row],[Кол-во шт в коробке]]</f>
        <v>0</v>
      </c>
      <c r="L51" s="54">
        <f>Таблица654[[#This Row],[Общее кол-во шт]]*Таблица654[[#This Row],[Оптовая цена KRW за 1шт]]</f>
        <v>0</v>
      </c>
      <c r="M51" s="19" t="str">
        <f>IFERROR(Таблица654[[#This Row],[Общее кол-во шт]]*Таблица654[[#This Row],[Оптовая цена USD за 1шт]],"")</f>
        <v/>
      </c>
      <c r="N51" s="49"/>
    </row>
  </sheetData>
  <sheetProtection algorithmName="SHA-512" hashValue="5rqe7Et7Iw+QAAktKJ9LvYpSbO8yyh7kmRtNlqllscIbHs2u60MObsxyze2eR4H9qf6f7JgaFDItarKrmhpR8A==" saltValue="OHlJvcm6Asg/XhHntnngxg==" spinCount="100000" sheet="1" autoFilter="0" pivotTables="0"/>
  <mergeCells count="2">
    <mergeCell ref="A1:C1"/>
    <mergeCell ref="D1:F1"/>
  </mergeCells>
  <conditionalFormatting sqref="A52:A1048576">
    <cfRule type="duplicateValues" dxfId="940" priority="1"/>
  </conditionalFormatting>
  <conditionalFormatting sqref="A52:A1048576">
    <cfRule type="duplicateValues" dxfId="939" priority="2"/>
    <cfRule type="duplicateValues" dxfId="938" priority="3"/>
    <cfRule type="duplicateValues" dxfId="937" priority="4"/>
  </conditionalFormatting>
  <conditionalFormatting sqref="A3:A51">
    <cfRule type="duplicateValues" dxfId="936" priority="5"/>
  </conditionalFormatting>
  <conditionalFormatting sqref="A3:A51">
    <cfRule type="duplicateValues" dxfId="935" priority="6"/>
    <cfRule type="duplicateValues" dxfId="934" priority="7"/>
    <cfRule type="duplicateValues" dxfId="933" priority="8"/>
  </conditionalFormatting>
  <conditionalFormatting sqref="A3:A51">
    <cfRule type="duplicateValues" dxfId="932" priority="9"/>
  </conditionalFormatting>
  <conditionalFormatting sqref="A3:A51">
    <cfRule type="duplicateValues" dxfId="931" priority="10"/>
    <cfRule type="duplicateValues" dxfId="930" priority="11"/>
    <cfRule type="duplicateValues" dxfId="929" priority="12"/>
  </conditionalFormatting>
  <hyperlinks>
    <hyperlink ref="G1" r:id="rId1" xr:uid="{7175311E-6A4F-43A3-8E5B-C724E314CFDC}"/>
    <hyperlink ref="N1" location="Главная!A1" display="Вернуться на Главную" xr:uid="{B22B1A7F-B755-4825-90D7-BB3F7752EEBC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1A34-8576-43CD-BD04-3B64237866AB}">
  <sheetPr>
    <pageSetUpPr fitToPage="1"/>
  </sheetPr>
  <dimension ref="A1:N1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4449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SUM(J3:J15)</f>
        <v>0</v>
      </c>
      <c r="K1" s="59">
        <f>SUM(K3:K15)</f>
        <v>0</v>
      </c>
      <c r="L1" s="60">
        <f>SUM(L3:L15)</f>
        <v>0</v>
      </c>
      <c r="M1" s="61">
        <f>SUM(M3:M15)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4450</v>
      </c>
      <c r="B3" s="14">
        <v>8809510681486</v>
      </c>
      <c r="C3" s="45" t="s">
        <v>4451</v>
      </c>
      <c r="D3" s="46" t="s">
        <v>4452</v>
      </c>
      <c r="E3" s="53">
        <v>36000</v>
      </c>
      <c r="F3" s="15">
        <v>0.35</v>
      </c>
      <c r="G3" s="47">
        <v>148</v>
      </c>
      <c r="H3" s="16">
        <f>Таблица67[[#This Row],[Коэфициент стоимости]]*Таблица67[[#This Row],[Розничная цена KRW]]</f>
        <v>12600</v>
      </c>
      <c r="I3" s="17" t="str">
        <f>IF($H$1="","Введите курс",Таблица67[[#This Row],[Оптовая цена KRW за 1шт]]/$H$1)</f>
        <v>Введите курс</v>
      </c>
      <c r="J3" s="48"/>
      <c r="K3" s="18">
        <f>Таблица67[[#This Row],[Заказ коробок ]]*Таблица67[[#This Row],[Кол-во шт в коробке]]</f>
        <v>0</v>
      </c>
      <c r="L3" s="16">
        <f>Таблица67[[#This Row],[Общее кол-во шт]]*Таблица67[[#This Row],[Оптовая цена KRW за 1шт]]</f>
        <v>0</v>
      </c>
      <c r="M3" s="19" t="str">
        <f>IFERROR(Таблица67[[#This Row],[Общее кол-во шт]]*Таблица67[[#This Row],[Оптовая цена USD за 1шт]],"")</f>
        <v/>
      </c>
      <c r="N3" s="49"/>
    </row>
    <row r="4" spans="1:14" s="75" customFormat="1" ht="22.5" customHeight="1">
      <c r="A4" s="44" t="s">
        <v>4453</v>
      </c>
      <c r="B4" s="63">
        <v>8809510681172</v>
      </c>
      <c r="C4" s="64" t="s">
        <v>4454</v>
      </c>
      <c r="D4" s="65" t="s">
        <v>4455</v>
      </c>
      <c r="E4" s="66">
        <v>39000</v>
      </c>
      <c r="F4" s="67">
        <v>0.02</v>
      </c>
      <c r="G4" s="68"/>
      <c r="H4" s="69"/>
      <c r="I4" s="70" t="str">
        <f>IF($H$1="","Введите курс",Таблица67[[#This Row],[Оптовая цена KRW за 1шт]]/$H$1)</f>
        <v>Введите курс</v>
      </c>
      <c r="J4" s="71"/>
      <c r="K4" s="72">
        <f>Таблица67[[#This Row],[Заказ коробок ]]*Таблица67[[#This Row],[Кол-во шт в коробке]]</f>
        <v>0</v>
      </c>
      <c r="L4" s="73">
        <f>Таблица67[[#This Row],[Общее кол-во шт]]*Таблица67[[#This Row],[Оптовая цена KRW за 1шт]]</f>
        <v>0</v>
      </c>
      <c r="M4" s="74" t="str">
        <f>IFERROR(Таблица67[[#This Row],[Общее кол-во шт]]*Таблица67[[#This Row],[Оптовая цена USD за 1шт]],"")</f>
        <v/>
      </c>
      <c r="N4" s="57" t="s">
        <v>4288</v>
      </c>
    </row>
    <row r="5" spans="1:14" ht="22.5" customHeight="1">
      <c r="A5" s="44" t="s">
        <v>4456</v>
      </c>
      <c r="B5" s="14">
        <v>8809510681455</v>
      </c>
      <c r="C5" s="50" t="s">
        <v>4457</v>
      </c>
      <c r="D5" s="46" t="s">
        <v>4458</v>
      </c>
      <c r="E5" s="16">
        <v>39000</v>
      </c>
      <c r="F5" s="15">
        <v>0.35</v>
      </c>
      <c r="G5" s="47">
        <v>21</v>
      </c>
      <c r="H5" s="55">
        <f>Таблица67[[#This Row],[Коэфициент стоимости]]*Таблица67[[#This Row],[Розничная цена KRW]]</f>
        <v>13650</v>
      </c>
      <c r="I5" s="17" t="str">
        <f>IF($H$1="","Введите курс",Таблица67[[#This Row],[Оптовая цена KRW за 1шт]]/$H$1)</f>
        <v>Введите курс</v>
      </c>
      <c r="J5" s="48"/>
      <c r="K5" s="18">
        <f>Таблица67[[#This Row],[Заказ коробок ]]*Таблица67[[#This Row],[Кол-во шт в коробке]]</f>
        <v>0</v>
      </c>
      <c r="L5" s="54">
        <f>Таблица67[[#This Row],[Общее кол-во шт]]*Таблица67[[#This Row],[Оптовая цена KRW за 1шт]]</f>
        <v>0</v>
      </c>
      <c r="M5" s="19" t="str">
        <f>IFERROR(Таблица67[[#This Row],[Общее кол-во шт]]*Таблица67[[#This Row],[Оптовая цена USD за 1шт]],"")</f>
        <v/>
      </c>
      <c r="N5" s="49"/>
    </row>
    <row r="6" spans="1:14" s="75" customFormat="1" ht="22.5" customHeight="1">
      <c r="A6" s="44" t="s">
        <v>4459</v>
      </c>
      <c r="B6" s="63">
        <v>8809510681448</v>
      </c>
      <c r="C6" s="64" t="s">
        <v>4460</v>
      </c>
      <c r="D6" s="65" t="s">
        <v>4461</v>
      </c>
      <c r="E6" s="66">
        <v>39000</v>
      </c>
      <c r="F6" s="67">
        <v>0.02</v>
      </c>
      <c r="G6" s="68"/>
      <c r="H6" s="69"/>
      <c r="I6" s="70" t="str">
        <f>IF($H$1="","Введите курс",Таблица67[[#This Row],[Оптовая цена KRW за 1шт]]/$H$1)</f>
        <v>Введите курс</v>
      </c>
      <c r="J6" s="71"/>
      <c r="K6" s="72">
        <f>Таблица67[[#This Row],[Заказ коробок ]]*Таблица67[[#This Row],[Кол-во шт в коробке]]</f>
        <v>0</v>
      </c>
      <c r="L6" s="73">
        <f>Таблица67[[#This Row],[Общее кол-во шт]]*Таблица67[[#This Row],[Оптовая цена KRW за 1шт]]</f>
        <v>0</v>
      </c>
      <c r="M6" s="74" t="str">
        <f>IFERROR(Таблица67[[#This Row],[Общее кол-во шт]]*Таблица67[[#This Row],[Оптовая цена USD за 1шт]],"")</f>
        <v/>
      </c>
      <c r="N6" s="57" t="s">
        <v>4288</v>
      </c>
    </row>
    <row r="7" spans="1:14" s="75" customFormat="1" ht="22.5" customHeight="1">
      <c r="A7" s="44" t="s">
        <v>4462</v>
      </c>
      <c r="B7" s="63">
        <v>8809510681196</v>
      </c>
      <c r="C7" s="64" t="s">
        <v>4463</v>
      </c>
      <c r="D7" s="65" t="s">
        <v>4464</v>
      </c>
      <c r="E7" s="66">
        <v>39000</v>
      </c>
      <c r="F7" s="67">
        <v>0.02</v>
      </c>
      <c r="G7" s="68"/>
      <c r="H7" s="69"/>
      <c r="I7" s="70" t="str">
        <f>IF($H$1="","Введите курс",Таблица67[[#This Row],[Оптовая цена KRW за 1шт]]/$H$1)</f>
        <v>Введите курс</v>
      </c>
      <c r="J7" s="71"/>
      <c r="K7" s="72">
        <f>Таблица67[[#This Row],[Заказ коробок ]]*Таблица67[[#This Row],[Кол-во шт в коробке]]</f>
        <v>0</v>
      </c>
      <c r="L7" s="73">
        <f>Таблица67[[#This Row],[Общее кол-во шт]]*Таблица67[[#This Row],[Оптовая цена KRW за 1шт]]</f>
        <v>0</v>
      </c>
      <c r="M7" s="74" t="str">
        <f>IFERROR(Таблица67[[#This Row],[Общее кол-во шт]]*Таблица67[[#This Row],[Оптовая цена USD за 1шт]],"")</f>
        <v/>
      </c>
      <c r="N7" s="57" t="s">
        <v>4288</v>
      </c>
    </row>
    <row r="8" spans="1:14" s="75" customFormat="1" ht="22.5" customHeight="1">
      <c r="A8" s="44" t="s">
        <v>4465</v>
      </c>
      <c r="B8" s="63">
        <v>8809510681592</v>
      </c>
      <c r="C8" s="64" t="s">
        <v>4466</v>
      </c>
      <c r="D8" s="65" t="s">
        <v>4467</v>
      </c>
      <c r="E8" s="66">
        <v>39000</v>
      </c>
      <c r="F8" s="67">
        <v>0.02</v>
      </c>
      <c r="G8" s="68"/>
      <c r="H8" s="69"/>
      <c r="I8" s="70" t="str">
        <f>IF($H$1="","Введите курс",Таблица67[[#This Row],[Оптовая цена KRW за 1шт]]/$H$1)</f>
        <v>Введите курс</v>
      </c>
      <c r="J8" s="71"/>
      <c r="K8" s="72">
        <f>Таблица67[[#This Row],[Заказ коробок ]]*Таблица67[[#This Row],[Кол-во шт в коробке]]</f>
        <v>0</v>
      </c>
      <c r="L8" s="73">
        <f>Таблица67[[#This Row],[Общее кол-во шт]]*Таблица67[[#This Row],[Оптовая цена KRW за 1шт]]</f>
        <v>0</v>
      </c>
      <c r="M8" s="74" t="str">
        <f>IFERROR(Таблица67[[#This Row],[Общее кол-во шт]]*Таблица67[[#This Row],[Оптовая цена USD за 1шт]],"")</f>
        <v/>
      </c>
      <c r="N8" s="57" t="s">
        <v>4288</v>
      </c>
    </row>
    <row r="9" spans="1:14" s="75" customFormat="1" ht="22.5" customHeight="1">
      <c r="A9" s="44" t="s">
        <v>4468</v>
      </c>
      <c r="B9" s="63">
        <v>8809510682032</v>
      </c>
      <c r="C9" s="64" t="s">
        <v>4469</v>
      </c>
      <c r="D9" s="65" t="s">
        <v>4470</v>
      </c>
      <c r="E9" s="66">
        <v>24000</v>
      </c>
      <c r="F9" s="67">
        <v>0.02</v>
      </c>
      <c r="G9" s="68"/>
      <c r="H9" s="69"/>
      <c r="I9" s="70" t="str">
        <f>IF($H$1="","Введите курс",Таблица67[[#This Row],[Оптовая цена KRW за 1шт]]/$H$1)</f>
        <v>Введите курс</v>
      </c>
      <c r="J9" s="71"/>
      <c r="K9" s="72">
        <f>Таблица67[[#This Row],[Заказ коробок ]]*Таблица67[[#This Row],[Кол-во шт в коробке]]</f>
        <v>0</v>
      </c>
      <c r="L9" s="73">
        <f>Таблица67[[#This Row],[Общее кол-во шт]]*Таблица67[[#This Row],[Оптовая цена KRW за 1шт]]</f>
        <v>0</v>
      </c>
      <c r="M9" s="74" t="str">
        <f>IFERROR(Таблица67[[#This Row],[Общее кол-во шт]]*Таблица67[[#This Row],[Оптовая цена USD за 1шт]],"")</f>
        <v/>
      </c>
      <c r="N9" s="57" t="s">
        <v>4288</v>
      </c>
    </row>
    <row r="10" spans="1:14" ht="22.5" customHeight="1">
      <c r="A10" s="44" t="s">
        <v>4471</v>
      </c>
      <c r="B10" s="14">
        <v>8809510682414</v>
      </c>
      <c r="C10" s="50" t="s">
        <v>4472</v>
      </c>
      <c r="D10" s="46" t="s">
        <v>4473</v>
      </c>
      <c r="E10" s="16">
        <v>15000</v>
      </c>
      <c r="F10" s="15">
        <v>0.35</v>
      </c>
      <c r="G10" s="47">
        <v>120</v>
      </c>
      <c r="H10" s="55">
        <f>Таблица67[[#This Row],[Коэфициент стоимости]]*Таблица67[[#This Row],[Розничная цена KRW]]</f>
        <v>5250</v>
      </c>
      <c r="I10" s="17" t="str">
        <f>IF($H$1="","Введите курс",Таблица67[[#This Row],[Оптовая цена KRW за 1шт]]/$H$1)</f>
        <v>Введите курс</v>
      </c>
      <c r="J10" s="48"/>
      <c r="K10" s="18">
        <f>Таблица67[[#This Row],[Заказ коробок ]]*Таблица67[[#This Row],[Кол-во шт в коробке]]</f>
        <v>0</v>
      </c>
      <c r="L10" s="54">
        <f>Таблица67[[#This Row],[Общее кол-во шт]]*Таблица67[[#This Row],[Оптовая цена KRW за 1шт]]</f>
        <v>0</v>
      </c>
      <c r="M10" s="19" t="str">
        <f>IFERROR(Таблица67[[#This Row],[Общее кол-во шт]]*Таблица67[[#This Row],[Оптовая цена USD за 1шт]],"")</f>
        <v/>
      </c>
      <c r="N10" s="49"/>
    </row>
    <row r="11" spans="1:14" ht="22.5" customHeight="1">
      <c r="A11" s="44" t="s">
        <v>4474</v>
      </c>
      <c r="B11" s="14">
        <v>880951068411</v>
      </c>
      <c r="C11" s="50" t="s">
        <v>4475</v>
      </c>
      <c r="D11" s="46" t="s">
        <v>4476</v>
      </c>
      <c r="E11" s="16">
        <v>2000</v>
      </c>
      <c r="F11" s="15">
        <v>0.35</v>
      </c>
      <c r="G11" s="47">
        <v>50</v>
      </c>
      <c r="H11" s="55">
        <f>Таблица67[[#This Row],[Коэфициент стоимости]]*Таблица67[[#This Row],[Розничная цена KRW]]</f>
        <v>700</v>
      </c>
      <c r="I11" s="17" t="str">
        <f>IF($H$1="","Введите курс",Таблица67[[#This Row],[Оптовая цена KRW за 1шт]]/$H$1)</f>
        <v>Введите курс</v>
      </c>
      <c r="J11" s="48"/>
      <c r="K11" s="18">
        <f>Таблица67[[#This Row],[Заказ коробок ]]*Таблица67[[#This Row],[Кол-во шт в коробке]]</f>
        <v>0</v>
      </c>
      <c r="L11" s="54">
        <f>Таблица67[[#This Row],[Общее кол-во шт]]*Таблица67[[#This Row],[Оптовая цена KRW за 1шт]]</f>
        <v>0</v>
      </c>
      <c r="M11" s="19" t="str">
        <f>IFERROR(Таблица67[[#This Row],[Общее кол-во шт]]*Таблица67[[#This Row],[Оптовая цена USD за 1шт]],"")</f>
        <v/>
      </c>
      <c r="N11" s="49"/>
    </row>
    <row r="12" spans="1:14" ht="22.5" customHeight="1">
      <c r="A12" s="44" t="s">
        <v>4477</v>
      </c>
      <c r="B12" s="14">
        <v>8809510684128</v>
      </c>
      <c r="C12" s="50" t="s">
        <v>4478</v>
      </c>
      <c r="D12" s="46" t="s">
        <v>4479</v>
      </c>
      <c r="E12" s="16">
        <v>2000</v>
      </c>
      <c r="F12" s="15">
        <v>0.35</v>
      </c>
      <c r="G12" s="47">
        <v>50</v>
      </c>
      <c r="H12" s="55">
        <f>Таблица67[[#This Row],[Коэфициент стоимости]]*Таблица67[[#This Row],[Розничная цена KRW]]</f>
        <v>700</v>
      </c>
      <c r="I12" s="17" t="str">
        <f>IF($H$1="","Введите курс",Таблица67[[#This Row],[Оптовая цена KRW за 1шт]]/$H$1)</f>
        <v>Введите курс</v>
      </c>
      <c r="J12" s="48"/>
      <c r="K12" s="18">
        <f>Таблица67[[#This Row],[Заказ коробок ]]*Таблица67[[#This Row],[Кол-во шт в коробке]]</f>
        <v>0</v>
      </c>
      <c r="L12" s="54">
        <f>Таблица67[[#This Row],[Общее кол-во шт]]*Таблица67[[#This Row],[Оптовая цена KRW за 1шт]]</f>
        <v>0</v>
      </c>
      <c r="M12" s="19" t="str">
        <f>IFERROR(Таблица67[[#This Row],[Общее кол-во шт]]*Таблица67[[#This Row],[Оптовая цена USD за 1шт]],"")</f>
        <v/>
      </c>
      <c r="N12" s="49"/>
    </row>
    <row r="13" spans="1:14" ht="22.5" customHeight="1">
      <c r="A13" s="44" t="s">
        <v>4480</v>
      </c>
      <c r="B13" s="14">
        <v>8809510684265</v>
      </c>
      <c r="C13" s="50" t="s">
        <v>4481</v>
      </c>
      <c r="D13" s="46" t="s">
        <v>4482</v>
      </c>
      <c r="E13" s="16">
        <v>12900</v>
      </c>
      <c r="F13" s="15">
        <v>0.4</v>
      </c>
      <c r="G13" s="47">
        <v>20</v>
      </c>
      <c r="H13" s="55">
        <f>Таблица67[[#This Row],[Коэфициент стоимости]]*Таблица67[[#This Row],[Розничная цена KRW]]</f>
        <v>5160</v>
      </c>
      <c r="I13" s="17" t="str">
        <f>IF($H$1="","Введите курс",Таблица67[[#This Row],[Оптовая цена KRW за 1шт]]/$H$1)</f>
        <v>Введите курс</v>
      </c>
      <c r="J13" s="48"/>
      <c r="K13" s="18">
        <f>Таблица67[[#This Row],[Заказ коробок ]]*Таблица67[[#This Row],[Кол-во шт в коробке]]</f>
        <v>0</v>
      </c>
      <c r="L13" s="54">
        <f>Таблица67[[#This Row],[Общее кол-во шт]]*Таблица67[[#This Row],[Оптовая цена KRW за 1шт]]</f>
        <v>0</v>
      </c>
      <c r="M13" s="19" t="str">
        <f>IFERROR(Таблица67[[#This Row],[Общее кол-во шт]]*Таблица67[[#This Row],[Оптовая цена USD за 1шт]],"")</f>
        <v/>
      </c>
      <c r="N13" s="49"/>
    </row>
    <row r="14" spans="1:14" ht="22.5" customHeight="1">
      <c r="A14" s="44" t="s">
        <v>4483</v>
      </c>
      <c r="B14" s="14">
        <v>8809510684272</v>
      </c>
      <c r="C14" s="50" t="s">
        <v>4484</v>
      </c>
      <c r="D14" s="46" t="s">
        <v>4485</v>
      </c>
      <c r="E14" s="16">
        <v>11900</v>
      </c>
      <c r="F14" s="15">
        <v>0.4</v>
      </c>
      <c r="G14" s="47">
        <v>64</v>
      </c>
      <c r="H14" s="55">
        <f>Таблица67[[#This Row],[Коэфициент стоимости]]*Таблица67[[#This Row],[Розничная цена KRW]]</f>
        <v>4760</v>
      </c>
      <c r="I14" s="17" t="str">
        <f>IF($H$1="","Введите курс",Таблица67[[#This Row],[Оптовая цена KRW за 1шт]]/$H$1)</f>
        <v>Введите курс</v>
      </c>
      <c r="J14" s="48"/>
      <c r="K14" s="18">
        <f>Таблица67[[#This Row],[Заказ коробок ]]*Таблица67[[#This Row],[Кол-во шт в коробке]]</f>
        <v>0</v>
      </c>
      <c r="L14" s="54">
        <f>Таблица67[[#This Row],[Общее кол-во шт]]*Таблица67[[#This Row],[Оптовая цена KRW за 1шт]]</f>
        <v>0</v>
      </c>
      <c r="M14" s="19" t="str">
        <f>IFERROR(Таблица67[[#This Row],[Общее кол-во шт]]*Таблица67[[#This Row],[Оптовая цена USD за 1шт]],"")</f>
        <v/>
      </c>
      <c r="N14" s="49"/>
    </row>
    <row r="15" spans="1:14" ht="22.5" customHeight="1">
      <c r="A15" s="44" t="s">
        <v>4486</v>
      </c>
      <c r="B15" s="14">
        <v>8809510684289</v>
      </c>
      <c r="C15" s="50" t="s">
        <v>4487</v>
      </c>
      <c r="D15" s="46" t="s">
        <v>4488</v>
      </c>
      <c r="E15" s="16">
        <v>11900</v>
      </c>
      <c r="F15" s="15">
        <v>0.4</v>
      </c>
      <c r="G15" s="47">
        <v>90</v>
      </c>
      <c r="H15" s="55">
        <f>Таблица67[[#This Row],[Коэфициент стоимости]]*Таблица67[[#This Row],[Розничная цена KRW]]</f>
        <v>4760</v>
      </c>
      <c r="I15" s="17" t="str">
        <f>IF($H$1="","Введите курс",Таблица67[[#This Row],[Оптовая цена KRW за 1шт]]/$H$1)</f>
        <v>Введите курс</v>
      </c>
      <c r="J15" s="48"/>
      <c r="K15" s="18">
        <f>Таблица67[[#This Row],[Заказ коробок ]]*Таблица67[[#This Row],[Кол-во шт в коробке]]</f>
        <v>0</v>
      </c>
      <c r="L15" s="54">
        <f>Таблица67[[#This Row],[Общее кол-во шт]]*Таблица67[[#This Row],[Оптовая цена KRW за 1шт]]</f>
        <v>0</v>
      </c>
      <c r="M15" s="19" t="str">
        <f>IFERROR(Таблица67[[#This Row],[Общее кол-во шт]]*Таблица67[[#This Row],[Оптовая цена USD за 1шт]],"")</f>
        <v/>
      </c>
      <c r="N15" s="49"/>
    </row>
  </sheetData>
  <sheetProtection algorithmName="SHA-512" hashValue="8L5AMW6ZfB13qT5MPcdVHf7b0+JJ8N+UTUe+UQM6t2x/Oz6WMrSAewk1iQJfmE4vvCpjEM3R8OjuK6QHuM1OWg==" saltValue="1x8OPnkm7vEkvb4/hCDk0w==" spinCount="100000" sheet="1" autoFilter="0" pivotTables="0"/>
  <mergeCells count="2">
    <mergeCell ref="A1:C1"/>
    <mergeCell ref="D1:F1"/>
  </mergeCells>
  <conditionalFormatting sqref="A16:A1048576">
    <cfRule type="duplicateValues" dxfId="909" priority="1"/>
  </conditionalFormatting>
  <conditionalFormatting sqref="A16:A1048576">
    <cfRule type="duplicateValues" dxfId="908" priority="2"/>
    <cfRule type="duplicateValues" dxfId="907" priority="3"/>
    <cfRule type="duplicateValues" dxfId="906" priority="4"/>
  </conditionalFormatting>
  <conditionalFormatting sqref="A3:A15">
    <cfRule type="duplicateValues" dxfId="905" priority="5"/>
  </conditionalFormatting>
  <conditionalFormatting sqref="A3:A15">
    <cfRule type="duplicateValues" dxfId="904" priority="6"/>
    <cfRule type="duplicateValues" dxfId="903" priority="7"/>
    <cfRule type="duplicateValues" dxfId="902" priority="8"/>
  </conditionalFormatting>
  <hyperlinks>
    <hyperlink ref="G1" r:id="rId1" xr:uid="{91B4C0CB-9D58-40E3-8A49-2ACCDC2F3B87}"/>
    <hyperlink ref="N1" location="Главная!A1" display="Вернуться на Главную" xr:uid="{49DC564C-542E-470C-B600-40ED45071A4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CD402-B180-4CB9-BDE9-0617CE0A4530}">
  <sheetPr>
    <pageSetUpPr fitToPage="1"/>
  </sheetPr>
  <dimension ref="A1:N6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6807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SUM(J3:J60)</f>
        <v>0</v>
      </c>
      <c r="K1" s="125">
        <f>SUM(K3:K60)</f>
        <v>0</v>
      </c>
      <c r="L1" s="126">
        <f>SUM(L3:L60)</f>
        <v>0</v>
      </c>
      <c r="M1" s="127">
        <f>SUM(M3:M60)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6808</v>
      </c>
      <c r="B3" s="14">
        <v>8809422535518</v>
      </c>
      <c r="C3" s="45"/>
      <c r="D3" s="46" t="s">
        <v>6809</v>
      </c>
      <c r="E3" s="53">
        <v>43000</v>
      </c>
      <c r="F3" s="15">
        <v>0.45400000000000001</v>
      </c>
      <c r="G3" s="47">
        <v>80</v>
      </c>
      <c r="H3" s="16">
        <f>Таблица623[[#This Row],[Коэфициент стоимости]]*Таблица623[[#This Row],[Розничная цена KRW]]</f>
        <v>19522</v>
      </c>
      <c r="I3" s="17" t="str">
        <f>IF($H$1="","Введите курс",Таблица623[[#This Row],[Оптовая цена KRW за 1шт]]/$H$1)</f>
        <v>Введите курс</v>
      </c>
      <c r="J3" s="48"/>
      <c r="K3" s="18">
        <f>Таблица623[[#This Row],[Заказ коробок ]]*Таблица623[[#This Row],[Кол-во шт в коробке]]</f>
        <v>0</v>
      </c>
      <c r="L3" s="16">
        <f>Таблица623[[#This Row],[Общее кол-во шт]]*Таблица623[[#This Row],[Оптовая цена KRW за 1шт]]</f>
        <v>0</v>
      </c>
      <c r="M3" s="19" t="str">
        <f>IFERROR(Таблица623[[#This Row],[Общее кол-во шт]]*Таблица623[[#This Row],[Оптовая цена USD за 1шт]],"")</f>
        <v/>
      </c>
      <c r="N3" s="49"/>
    </row>
    <row r="4" spans="1:14" ht="22.5" customHeight="1">
      <c r="A4" s="44" t="s">
        <v>6810</v>
      </c>
      <c r="B4" s="14">
        <v>8809422535136</v>
      </c>
      <c r="C4" s="50"/>
      <c r="D4" s="46" t="s">
        <v>6811</v>
      </c>
      <c r="E4" s="16">
        <v>25000</v>
      </c>
      <c r="F4" s="15">
        <v>0.45400000000000001</v>
      </c>
      <c r="G4" s="47">
        <v>40</v>
      </c>
      <c r="H4" s="55">
        <f>Таблица623[[#This Row],[Коэфициент стоимости]]*Таблица623[[#This Row],[Розничная цена KRW]]</f>
        <v>11350</v>
      </c>
      <c r="I4" s="17" t="str">
        <f>IF($H$1="","Введите курс",Таблица623[[#This Row],[Оптовая цена KRW за 1шт]]/$H$1)</f>
        <v>Введите курс</v>
      </c>
      <c r="J4" s="48"/>
      <c r="K4" s="18">
        <f>Таблица623[[#This Row],[Заказ коробок ]]*Таблица623[[#This Row],[Кол-во шт в коробке]]</f>
        <v>0</v>
      </c>
      <c r="L4" s="54">
        <f>Таблица623[[#This Row],[Общее кол-во шт]]*Таблица623[[#This Row],[Оптовая цена KRW за 1шт]]</f>
        <v>0</v>
      </c>
      <c r="M4" s="19" t="str">
        <f>IFERROR(Таблица623[[#This Row],[Общее кол-во шт]]*Таблица623[[#This Row],[Оптовая цена USD за 1шт]],"")</f>
        <v/>
      </c>
      <c r="N4" s="49"/>
    </row>
    <row r="5" spans="1:14" ht="22.5" customHeight="1">
      <c r="A5" s="44" t="s">
        <v>6812</v>
      </c>
      <c r="B5" s="14">
        <v>8809422535495</v>
      </c>
      <c r="C5" s="50"/>
      <c r="D5" s="46" t="s">
        <v>6813</v>
      </c>
      <c r="E5" s="16">
        <v>45000</v>
      </c>
      <c r="F5" s="15">
        <v>0.45400000000000001</v>
      </c>
      <c r="G5" s="47">
        <v>60</v>
      </c>
      <c r="H5" s="55">
        <f>Таблица623[[#This Row],[Коэфициент стоимости]]*Таблица623[[#This Row],[Розничная цена KRW]]</f>
        <v>20430</v>
      </c>
      <c r="I5" s="17" t="str">
        <f>IF($H$1="","Введите курс",Таблица623[[#This Row],[Оптовая цена KRW за 1шт]]/$H$1)</f>
        <v>Введите курс</v>
      </c>
      <c r="J5" s="48"/>
      <c r="K5" s="18">
        <f>Таблица623[[#This Row],[Заказ коробок ]]*Таблица623[[#This Row],[Кол-во шт в коробке]]</f>
        <v>0</v>
      </c>
      <c r="L5" s="54">
        <f>Таблица623[[#This Row],[Общее кол-во шт]]*Таблица623[[#This Row],[Оптовая цена KRW за 1шт]]</f>
        <v>0</v>
      </c>
      <c r="M5" s="19" t="str">
        <f>IFERROR(Таблица623[[#This Row],[Общее кол-во шт]]*Таблица623[[#This Row],[Оптовая цена USD за 1шт]],"")</f>
        <v/>
      </c>
      <c r="N5" s="49"/>
    </row>
    <row r="6" spans="1:14" ht="22.5" customHeight="1">
      <c r="A6" s="44" t="s">
        <v>6814</v>
      </c>
      <c r="B6" s="14">
        <v>8809422535167</v>
      </c>
      <c r="C6" s="50"/>
      <c r="D6" s="46" t="s">
        <v>6815</v>
      </c>
      <c r="E6" s="16">
        <v>53000</v>
      </c>
      <c r="F6" s="15">
        <v>0.4</v>
      </c>
      <c r="G6" s="47">
        <v>80</v>
      </c>
      <c r="H6" s="55">
        <f>Таблица623[[#This Row],[Коэфициент стоимости]]*Таблица623[[#This Row],[Розничная цена KRW]]</f>
        <v>21200</v>
      </c>
      <c r="I6" s="17" t="str">
        <f>IF($H$1="","Введите курс",Таблица623[[#This Row],[Оптовая цена KRW за 1шт]]/$H$1)</f>
        <v>Введите курс</v>
      </c>
      <c r="J6" s="48"/>
      <c r="K6" s="18">
        <f>Таблица623[[#This Row],[Заказ коробок ]]*Таблица623[[#This Row],[Кол-во шт в коробке]]</f>
        <v>0</v>
      </c>
      <c r="L6" s="54">
        <f>Таблица623[[#This Row],[Общее кол-во шт]]*Таблица623[[#This Row],[Оптовая цена KRW за 1шт]]</f>
        <v>0</v>
      </c>
      <c r="M6" s="19" t="str">
        <f>IFERROR(Таблица623[[#This Row],[Общее кол-во шт]]*Таблица623[[#This Row],[Оптовая цена USD за 1шт]],"")</f>
        <v/>
      </c>
      <c r="N6" s="49"/>
    </row>
    <row r="7" spans="1:14" ht="22.5" customHeight="1">
      <c r="A7" s="44" t="s">
        <v>6816</v>
      </c>
      <c r="B7" s="14">
        <v>8809422535174</v>
      </c>
      <c r="C7" s="50"/>
      <c r="D7" s="46" t="s">
        <v>6817</v>
      </c>
      <c r="E7" s="16">
        <v>53000</v>
      </c>
      <c r="F7" s="15">
        <v>0.4</v>
      </c>
      <c r="G7" s="47">
        <v>80</v>
      </c>
      <c r="H7" s="55">
        <f>Таблица623[[#This Row],[Коэфициент стоимости]]*Таблица623[[#This Row],[Розничная цена KRW]]</f>
        <v>21200</v>
      </c>
      <c r="I7" s="17" t="str">
        <f>IF($H$1="","Введите курс",Таблица623[[#This Row],[Оптовая цена KRW за 1шт]]/$H$1)</f>
        <v>Введите курс</v>
      </c>
      <c r="J7" s="48"/>
      <c r="K7" s="18">
        <f>Таблица623[[#This Row],[Заказ коробок ]]*Таблица623[[#This Row],[Кол-во шт в коробке]]</f>
        <v>0</v>
      </c>
      <c r="L7" s="54">
        <f>Таблица623[[#This Row],[Общее кол-во шт]]*Таблица623[[#This Row],[Оптовая цена KRW за 1шт]]</f>
        <v>0</v>
      </c>
      <c r="M7" s="19" t="str">
        <f>IFERROR(Таблица623[[#This Row],[Общее кол-во шт]]*Таблица623[[#This Row],[Оптовая цена USD за 1шт]],"")</f>
        <v/>
      </c>
      <c r="N7" s="49"/>
    </row>
    <row r="8" spans="1:14" ht="22.5" customHeight="1">
      <c r="A8" s="44" t="s">
        <v>6818</v>
      </c>
      <c r="B8" s="14">
        <v>8809422535181</v>
      </c>
      <c r="C8" s="50"/>
      <c r="D8" s="46" t="s">
        <v>6819</v>
      </c>
      <c r="E8" s="16">
        <v>53000</v>
      </c>
      <c r="F8" s="15">
        <v>0.4</v>
      </c>
      <c r="G8" s="47">
        <v>80</v>
      </c>
      <c r="H8" s="55">
        <f>Таблица623[[#This Row],[Коэфициент стоимости]]*Таблица623[[#This Row],[Розничная цена KRW]]</f>
        <v>21200</v>
      </c>
      <c r="I8" s="17" t="str">
        <f>IF($H$1="","Введите курс",Таблица623[[#This Row],[Оптовая цена KRW за 1шт]]/$H$1)</f>
        <v>Введите курс</v>
      </c>
      <c r="J8" s="48"/>
      <c r="K8" s="18">
        <f>Таблица623[[#This Row],[Заказ коробок ]]*Таблица623[[#This Row],[Кол-во шт в коробке]]</f>
        <v>0</v>
      </c>
      <c r="L8" s="54">
        <f>Таблица623[[#This Row],[Общее кол-во шт]]*Таблица623[[#This Row],[Оптовая цена KRW за 1шт]]</f>
        <v>0</v>
      </c>
      <c r="M8" s="19" t="str">
        <f>IFERROR(Таблица623[[#This Row],[Общее кол-во шт]]*Таблица623[[#This Row],[Оптовая цена USD за 1шт]],"")</f>
        <v/>
      </c>
      <c r="N8" s="49"/>
    </row>
    <row r="9" spans="1:14" ht="22.5" customHeight="1">
      <c r="A9" s="44" t="s">
        <v>6820</v>
      </c>
      <c r="B9" s="14">
        <v>8809422535273</v>
      </c>
      <c r="C9" s="50"/>
      <c r="D9" s="46" t="s">
        <v>6821</v>
      </c>
      <c r="E9" s="16">
        <v>10000</v>
      </c>
      <c r="F9" s="15">
        <v>0.4</v>
      </c>
      <c r="G9" s="47">
        <v>120</v>
      </c>
      <c r="H9" s="55">
        <f>Таблица623[[#This Row],[Коэфициент стоимости]]*Таблица623[[#This Row],[Розничная цена KRW]]</f>
        <v>4000</v>
      </c>
      <c r="I9" s="17" t="str">
        <f>IF($H$1="","Введите курс",Таблица623[[#This Row],[Оптовая цена KRW за 1шт]]/$H$1)</f>
        <v>Введите курс</v>
      </c>
      <c r="J9" s="48"/>
      <c r="K9" s="18">
        <f>Таблица623[[#This Row],[Заказ коробок ]]*Таблица623[[#This Row],[Кол-во шт в коробке]]</f>
        <v>0</v>
      </c>
      <c r="L9" s="54">
        <f>Таблица623[[#This Row],[Общее кол-во шт]]*Таблица623[[#This Row],[Оптовая цена KRW за 1шт]]</f>
        <v>0</v>
      </c>
      <c r="M9" s="19" t="str">
        <f>IFERROR(Таблица623[[#This Row],[Общее кол-во шт]]*Таблица623[[#This Row],[Оптовая цена USD за 1шт]],"")</f>
        <v/>
      </c>
      <c r="N9" s="49"/>
    </row>
    <row r="10" spans="1:14" ht="22.5" customHeight="1">
      <c r="A10" s="44" t="s">
        <v>6822</v>
      </c>
      <c r="B10" s="14">
        <v>8809422535440</v>
      </c>
      <c r="C10" s="50"/>
      <c r="D10" s="46" t="s">
        <v>6823</v>
      </c>
      <c r="E10" s="16">
        <v>45000</v>
      </c>
      <c r="F10" s="15">
        <v>0.4</v>
      </c>
      <c r="G10" s="47">
        <v>80</v>
      </c>
      <c r="H10" s="55">
        <f>Таблица623[[#This Row],[Коэфициент стоимости]]*Таблица623[[#This Row],[Розничная цена KRW]]</f>
        <v>18000</v>
      </c>
      <c r="I10" s="17" t="str">
        <f>IF($H$1="","Введите курс",Таблица623[[#This Row],[Оптовая цена KRW за 1шт]]/$H$1)</f>
        <v>Введите курс</v>
      </c>
      <c r="J10" s="48"/>
      <c r="K10" s="18">
        <f>Таблица623[[#This Row],[Заказ коробок ]]*Таблица623[[#This Row],[Кол-во шт в коробке]]</f>
        <v>0</v>
      </c>
      <c r="L10" s="54">
        <f>Таблица623[[#This Row],[Общее кол-во шт]]*Таблица623[[#This Row],[Оптовая цена KRW за 1шт]]</f>
        <v>0</v>
      </c>
      <c r="M10" s="19" t="str">
        <f>IFERROR(Таблица623[[#This Row],[Общее кол-во шт]]*Таблица623[[#This Row],[Оптовая цена USD за 1шт]],"")</f>
        <v/>
      </c>
      <c r="N10" s="49"/>
    </row>
    <row r="11" spans="1:14" ht="22.5" customHeight="1">
      <c r="A11" s="44" t="s">
        <v>6824</v>
      </c>
      <c r="B11" s="14">
        <v>8809422534863</v>
      </c>
      <c r="C11" s="50"/>
      <c r="D11" s="46" t="s">
        <v>6825</v>
      </c>
      <c r="E11" s="16">
        <v>48000</v>
      </c>
      <c r="F11" s="15">
        <v>0.4</v>
      </c>
      <c r="G11" s="47">
        <v>40</v>
      </c>
      <c r="H11" s="55">
        <f>Таблица623[[#This Row],[Коэфициент стоимости]]*Таблица623[[#This Row],[Розничная цена KRW]]</f>
        <v>19200</v>
      </c>
      <c r="I11" s="17" t="str">
        <f>IF($H$1="","Введите курс",Таблица623[[#This Row],[Оптовая цена KRW за 1шт]]/$H$1)</f>
        <v>Введите курс</v>
      </c>
      <c r="J11" s="48"/>
      <c r="K11" s="18">
        <f>Таблица623[[#This Row],[Заказ коробок ]]*Таблица623[[#This Row],[Кол-во шт в коробке]]</f>
        <v>0</v>
      </c>
      <c r="L11" s="54">
        <f>Таблица623[[#This Row],[Общее кол-во шт]]*Таблица623[[#This Row],[Оптовая цена KRW за 1шт]]</f>
        <v>0</v>
      </c>
      <c r="M11" s="19" t="str">
        <f>IFERROR(Таблица623[[#This Row],[Общее кол-во шт]]*Таблица623[[#This Row],[Оптовая цена USD за 1шт]],"")</f>
        <v/>
      </c>
      <c r="N11" s="49"/>
    </row>
    <row r="12" spans="1:14" ht="22.5" customHeight="1">
      <c r="A12" s="44" t="s">
        <v>6826</v>
      </c>
      <c r="B12" s="14">
        <v>8809422534870</v>
      </c>
      <c r="C12" s="50"/>
      <c r="D12" s="46" t="s">
        <v>9419</v>
      </c>
      <c r="E12" s="16">
        <v>25000</v>
      </c>
      <c r="F12" s="15">
        <v>0.4</v>
      </c>
      <c r="G12" s="47">
        <v>50</v>
      </c>
      <c r="H12" s="55">
        <f>Таблица623[[#This Row],[Коэфициент стоимости]]*Таблица623[[#This Row],[Розничная цена KRW]]</f>
        <v>10000</v>
      </c>
      <c r="I12" s="17" t="str">
        <f>IF($H$1="","Введите курс",Таблица623[[#This Row],[Оптовая цена KRW за 1шт]]/$H$1)</f>
        <v>Введите курс</v>
      </c>
      <c r="J12" s="48"/>
      <c r="K12" s="18">
        <f>Таблица623[[#This Row],[Заказ коробок ]]*Таблица623[[#This Row],[Кол-во шт в коробке]]</f>
        <v>0</v>
      </c>
      <c r="L12" s="54">
        <f>Таблица623[[#This Row],[Общее кол-во шт]]*Таблица623[[#This Row],[Оптовая цена KRW за 1шт]]</f>
        <v>0</v>
      </c>
      <c r="M12" s="19" t="str">
        <f>IFERROR(Таблица623[[#This Row],[Общее кол-во шт]]*Таблица623[[#This Row],[Оптовая цена USD за 1шт]],"")</f>
        <v/>
      </c>
      <c r="N12" s="49"/>
    </row>
    <row r="13" spans="1:14" ht="22.5" customHeight="1">
      <c r="A13" s="44" t="s">
        <v>6827</v>
      </c>
      <c r="B13" s="14">
        <v>8809422534146</v>
      </c>
      <c r="C13" s="50"/>
      <c r="D13" s="46" t="s">
        <v>6828</v>
      </c>
      <c r="E13" s="16">
        <v>25000</v>
      </c>
      <c r="F13" s="15">
        <v>0.4</v>
      </c>
      <c r="G13" s="47">
        <v>50</v>
      </c>
      <c r="H13" s="55">
        <f>Таблица623[[#This Row],[Коэфициент стоимости]]*Таблица623[[#This Row],[Розничная цена KRW]]</f>
        <v>10000</v>
      </c>
      <c r="I13" s="17" t="str">
        <f>IF($H$1="","Введите курс",Таблица623[[#This Row],[Оптовая цена KRW за 1шт]]/$H$1)</f>
        <v>Введите курс</v>
      </c>
      <c r="J13" s="48"/>
      <c r="K13" s="18">
        <f>Таблица623[[#This Row],[Заказ коробок ]]*Таблица623[[#This Row],[Кол-во шт в коробке]]</f>
        <v>0</v>
      </c>
      <c r="L13" s="54">
        <f>Таблица623[[#This Row],[Общее кол-во шт]]*Таблица623[[#This Row],[Оптовая цена KRW за 1шт]]</f>
        <v>0</v>
      </c>
      <c r="M13" s="19" t="str">
        <f>IFERROR(Таблица623[[#This Row],[Общее кол-во шт]]*Таблица623[[#This Row],[Оптовая цена USD за 1шт]],"")</f>
        <v/>
      </c>
      <c r="N13" s="49"/>
    </row>
    <row r="14" spans="1:14" ht="22.5" customHeight="1">
      <c r="A14" s="44" t="s">
        <v>6829</v>
      </c>
      <c r="B14" s="14">
        <v>8809422533927</v>
      </c>
      <c r="C14" s="50"/>
      <c r="D14" s="46" t="s">
        <v>6830</v>
      </c>
      <c r="E14" s="16">
        <v>28000</v>
      </c>
      <c r="F14" s="15">
        <v>0.4</v>
      </c>
      <c r="G14" s="47">
        <v>40</v>
      </c>
      <c r="H14" s="55">
        <f>Таблица623[[#This Row],[Коэфициент стоимости]]*Таблица623[[#This Row],[Розничная цена KRW]]</f>
        <v>11200</v>
      </c>
      <c r="I14" s="17" t="str">
        <f>IF($H$1="","Введите курс",Таблица623[[#This Row],[Оптовая цена KRW за 1шт]]/$H$1)</f>
        <v>Введите курс</v>
      </c>
      <c r="J14" s="48"/>
      <c r="K14" s="18">
        <f>Таблица623[[#This Row],[Заказ коробок ]]*Таблица623[[#This Row],[Кол-во шт в коробке]]</f>
        <v>0</v>
      </c>
      <c r="L14" s="54">
        <f>Таблица623[[#This Row],[Общее кол-во шт]]*Таблица623[[#This Row],[Оптовая цена KRW за 1шт]]</f>
        <v>0</v>
      </c>
      <c r="M14" s="19" t="str">
        <f>IFERROR(Таблица623[[#This Row],[Общее кол-во шт]]*Таблица623[[#This Row],[Оптовая цена USD за 1шт]],"")</f>
        <v/>
      </c>
      <c r="N14" s="49"/>
    </row>
    <row r="15" spans="1:14" ht="22.5" customHeight="1">
      <c r="A15" s="44" t="s">
        <v>6831</v>
      </c>
      <c r="B15" s="14">
        <v>8809422533934</v>
      </c>
      <c r="C15" s="50"/>
      <c r="D15" s="46" t="s">
        <v>6832</v>
      </c>
      <c r="E15" s="16">
        <v>32000</v>
      </c>
      <c r="F15" s="15">
        <v>0.4</v>
      </c>
      <c r="G15" s="47">
        <v>40</v>
      </c>
      <c r="H15" s="55">
        <f>Таблица623[[#This Row],[Коэфициент стоимости]]*Таблица623[[#This Row],[Розничная цена KRW]]</f>
        <v>12800</v>
      </c>
      <c r="I15" s="17" t="str">
        <f>IF($H$1="","Введите курс",Таблица623[[#This Row],[Оптовая цена KRW за 1шт]]/$H$1)</f>
        <v>Введите курс</v>
      </c>
      <c r="J15" s="48"/>
      <c r="K15" s="18">
        <f>Таблица623[[#This Row],[Заказ коробок ]]*Таблица623[[#This Row],[Кол-во шт в коробке]]</f>
        <v>0</v>
      </c>
      <c r="L15" s="54">
        <f>Таблица623[[#This Row],[Общее кол-во шт]]*Таблица623[[#This Row],[Оптовая цена KRW за 1шт]]</f>
        <v>0</v>
      </c>
      <c r="M15" s="19" t="str">
        <f>IFERROR(Таблица623[[#This Row],[Общее кол-во шт]]*Таблица623[[#This Row],[Оптовая цена USD за 1шт]],"")</f>
        <v/>
      </c>
      <c r="N15" s="49"/>
    </row>
    <row r="16" spans="1:14" ht="22.5" customHeight="1">
      <c r="A16" s="44" t="s">
        <v>6833</v>
      </c>
      <c r="B16" s="14">
        <v>8809422533941</v>
      </c>
      <c r="C16" s="50"/>
      <c r="D16" s="46" t="s">
        <v>6834</v>
      </c>
      <c r="E16" s="16">
        <v>43000</v>
      </c>
      <c r="F16" s="15">
        <v>0.4</v>
      </c>
      <c r="G16" s="47">
        <v>60</v>
      </c>
      <c r="H16" s="55">
        <f>Таблица623[[#This Row],[Коэфициент стоимости]]*Таблица623[[#This Row],[Розничная цена KRW]]</f>
        <v>17200</v>
      </c>
      <c r="I16" s="17" t="str">
        <f>IF($H$1="","Введите курс",Таблица623[[#This Row],[Оптовая цена KRW за 1шт]]/$H$1)</f>
        <v>Введите курс</v>
      </c>
      <c r="J16" s="48"/>
      <c r="K16" s="18">
        <f>Таблица623[[#This Row],[Заказ коробок ]]*Таблица623[[#This Row],[Кол-во шт в коробке]]</f>
        <v>0</v>
      </c>
      <c r="L16" s="54">
        <f>Таблица623[[#This Row],[Общее кол-во шт]]*Таблица623[[#This Row],[Оптовая цена KRW за 1шт]]</f>
        <v>0</v>
      </c>
      <c r="M16" s="19" t="str">
        <f>IFERROR(Таблица623[[#This Row],[Общее кол-во шт]]*Таблица623[[#This Row],[Оптовая цена USD за 1шт]],"")</f>
        <v/>
      </c>
      <c r="N16" s="49"/>
    </row>
    <row r="17" spans="1:14" ht="22.5" customHeight="1">
      <c r="A17" s="44" t="s">
        <v>6835</v>
      </c>
      <c r="B17" s="14">
        <v>8809422533989</v>
      </c>
      <c r="C17" s="50"/>
      <c r="D17" s="46" t="s">
        <v>6836</v>
      </c>
      <c r="E17" s="16">
        <v>35000</v>
      </c>
      <c r="F17" s="15">
        <v>0.4</v>
      </c>
      <c r="G17" s="47">
        <v>60</v>
      </c>
      <c r="H17" s="55">
        <f>Таблица623[[#This Row],[Коэфициент стоимости]]*Таблица623[[#This Row],[Розничная цена KRW]]</f>
        <v>14000</v>
      </c>
      <c r="I17" s="17" t="str">
        <f>IF($H$1="","Введите курс",Таблица623[[#This Row],[Оптовая цена KRW за 1шт]]/$H$1)</f>
        <v>Введите курс</v>
      </c>
      <c r="J17" s="48"/>
      <c r="K17" s="18">
        <f>Таблица623[[#This Row],[Заказ коробок ]]*Таблица623[[#This Row],[Кол-во шт в коробке]]</f>
        <v>0</v>
      </c>
      <c r="L17" s="54">
        <f>Таблица623[[#This Row],[Общее кол-во шт]]*Таблица623[[#This Row],[Оптовая цена KRW за 1шт]]</f>
        <v>0</v>
      </c>
      <c r="M17" s="19" t="str">
        <f>IFERROR(Таблица623[[#This Row],[Общее кол-во шт]]*Таблица623[[#This Row],[Оптовая цена USD за 1шт]],"")</f>
        <v/>
      </c>
      <c r="N17" s="49"/>
    </row>
    <row r="18" spans="1:14" ht="22.5" customHeight="1">
      <c r="A18" s="44" t="s">
        <v>6837</v>
      </c>
      <c r="B18" s="14">
        <v>8809422533965</v>
      </c>
      <c r="C18" s="50"/>
      <c r="D18" s="46" t="s">
        <v>6838</v>
      </c>
      <c r="E18" s="16">
        <v>43000</v>
      </c>
      <c r="F18" s="15">
        <v>0.4</v>
      </c>
      <c r="G18" s="47">
        <v>60</v>
      </c>
      <c r="H18" s="55">
        <f>Таблица623[[#This Row],[Коэфициент стоимости]]*Таблица623[[#This Row],[Розничная цена KRW]]</f>
        <v>17200</v>
      </c>
      <c r="I18" s="17" t="str">
        <f>IF($H$1="","Введите курс",Таблица623[[#This Row],[Оптовая цена KRW за 1шт]]/$H$1)</f>
        <v>Введите курс</v>
      </c>
      <c r="J18" s="48"/>
      <c r="K18" s="18">
        <f>Таблица623[[#This Row],[Заказ коробок ]]*Таблица623[[#This Row],[Кол-во шт в коробке]]</f>
        <v>0</v>
      </c>
      <c r="L18" s="54">
        <f>Таблица623[[#This Row],[Общее кол-во шт]]*Таблица623[[#This Row],[Оптовая цена KRW за 1шт]]</f>
        <v>0</v>
      </c>
      <c r="M18" s="19" t="str">
        <f>IFERROR(Таблица623[[#This Row],[Общее кол-во шт]]*Таблица623[[#This Row],[Оптовая цена USD за 1шт]],"")</f>
        <v/>
      </c>
      <c r="N18" s="49"/>
    </row>
    <row r="19" spans="1:14" ht="22.5" customHeight="1">
      <c r="A19" s="44" t="s">
        <v>6839</v>
      </c>
      <c r="B19" s="14">
        <v>8809422533972</v>
      </c>
      <c r="C19" s="50"/>
      <c r="D19" s="46" t="s">
        <v>6840</v>
      </c>
      <c r="E19" s="16">
        <v>35000</v>
      </c>
      <c r="F19" s="15">
        <v>0.4</v>
      </c>
      <c r="G19" s="47">
        <v>60</v>
      </c>
      <c r="H19" s="55">
        <f>Таблица623[[#This Row],[Коэфициент стоимости]]*Таблица623[[#This Row],[Розничная цена KRW]]</f>
        <v>14000</v>
      </c>
      <c r="I19" s="17" t="str">
        <f>IF($H$1="","Введите курс",Таблица623[[#This Row],[Оптовая цена KRW за 1шт]]/$H$1)</f>
        <v>Введите курс</v>
      </c>
      <c r="J19" s="48"/>
      <c r="K19" s="18">
        <f>Таблица623[[#This Row],[Заказ коробок ]]*Таблица623[[#This Row],[Кол-во шт в коробке]]</f>
        <v>0</v>
      </c>
      <c r="L19" s="54">
        <f>Таблица623[[#This Row],[Общее кол-во шт]]*Таблица623[[#This Row],[Оптовая цена KRW за 1шт]]</f>
        <v>0</v>
      </c>
      <c r="M19" s="19" t="str">
        <f>IFERROR(Таблица623[[#This Row],[Общее кол-во шт]]*Таблица623[[#This Row],[Оптовая цена USD за 1шт]],"")</f>
        <v/>
      </c>
      <c r="N19" s="49"/>
    </row>
    <row r="20" spans="1:14" ht="22.5" customHeight="1">
      <c r="A20" s="44" t="s">
        <v>6841</v>
      </c>
      <c r="B20" s="14">
        <v>8809422534153</v>
      </c>
      <c r="C20" s="50"/>
      <c r="D20" s="46" t="s">
        <v>6842</v>
      </c>
      <c r="E20" s="16">
        <v>48000</v>
      </c>
      <c r="F20" s="15">
        <v>0.4</v>
      </c>
      <c r="G20" s="47">
        <v>60</v>
      </c>
      <c r="H20" s="55">
        <f>Таблица623[[#This Row],[Коэфициент стоимости]]*Таблица623[[#This Row],[Розничная цена KRW]]</f>
        <v>19200</v>
      </c>
      <c r="I20" s="17" t="str">
        <f>IF($H$1="","Введите курс",Таблица623[[#This Row],[Оптовая цена KRW за 1шт]]/$H$1)</f>
        <v>Введите курс</v>
      </c>
      <c r="J20" s="48"/>
      <c r="K20" s="18">
        <f>Таблица623[[#This Row],[Заказ коробок ]]*Таблица623[[#This Row],[Кол-во шт в коробке]]</f>
        <v>0</v>
      </c>
      <c r="L20" s="54">
        <f>Таблица623[[#This Row],[Общее кол-во шт]]*Таблица623[[#This Row],[Оптовая цена KRW за 1шт]]</f>
        <v>0</v>
      </c>
      <c r="M20" s="19" t="str">
        <f>IFERROR(Таблица623[[#This Row],[Общее кол-во шт]]*Таблица623[[#This Row],[Оптовая цена USD за 1шт]],"")</f>
        <v/>
      </c>
      <c r="N20" s="49"/>
    </row>
    <row r="21" spans="1:14" ht="22.5" customHeight="1">
      <c r="A21" s="44" t="s">
        <v>6843</v>
      </c>
      <c r="B21" s="14">
        <v>8809422534160</v>
      </c>
      <c r="C21" s="50"/>
      <c r="D21" s="46" t="s">
        <v>6844</v>
      </c>
      <c r="E21" s="16">
        <v>38000</v>
      </c>
      <c r="F21" s="15">
        <v>0.4</v>
      </c>
      <c r="G21" s="47">
        <v>60</v>
      </c>
      <c r="H21" s="55">
        <f>Таблица623[[#This Row],[Коэфициент стоимости]]*Таблица623[[#This Row],[Розничная цена KRW]]</f>
        <v>15200</v>
      </c>
      <c r="I21" s="17" t="str">
        <f>IF($H$1="","Введите курс",Таблица623[[#This Row],[Оптовая цена KRW за 1шт]]/$H$1)</f>
        <v>Введите курс</v>
      </c>
      <c r="J21" s="48"/>
      <c r="K21" s="18">
        <f>Таблица623[[#This Row],[Заказ коробок ]]*Таблица623[[#This Row],[Кол-во шт в коробке]]</f>
        <v>0</v>
      </c>
      <c r="L21" s="54">
        <f>Таблица623[[#This Row],[Общее кол-во шт]]*Таблица623[[#This Row],[Оптовая цена KRW за 1шт]]</f>
        <v>0</v>
      </c>
      <c r="M21" s="19" t="str">
        <f>IFERROR(Таблица623[[#This Row],[Общее кол-во шт]]*Таблица623[[#This Row],[Оптовая цена USD за 1шт]],"")</f>
        <v/>
      </c>
      <c r="N21" s="49"/>
    </row>
    <row r="22" spans="1:14" ht="22.5" customHeight="1">
      <c r="A22" s="44" t="s">
        <v>6845</v>
      </c>
      <c r="B22" s="14">
        <v>8809422533958</v>
      </c>
      <c r="C22" s="50"/>
      <c r="D22" s="46" t="s">
        <v>6846</v>
      </c>
      <c r="E22" s="16">
        <v>43000</v>
      </c>
      <c r="F22" s="15">
        <v>0.4</v>
      </c>
      <c r="G22" s="47">
        <v>60</v>
      </c>
      <c r="H22" s="55">
        <f>Таблица623[[#This Row],[Коэфициент стоимости]]*Таблица623[[#This Row],[Розничная цена KRW]]</f>
        <v>17200</v>
      </c>
      <c r="I22" s="17" t="str">
        <f>IF($H$1="","Введите курс",Таблица623[[#This Row],[Оптовая цена KRW за 1шт]]/$H$1)</f>
        <v>Введите курс</v>
      </c>
      <c r="J22" s="48"/>
      <c r="K22" s="18">
        <f>Таблица623[[#This Row],[Заказ коробок ]]*Таблица623[[#This Row],[Кол-во шт в коробке]]</f>
        <v>0</v>
      </c>
      <c r="L22" s="54">
        <f>Таблица623[[#This Row],[Общее кол-во шт]]*Таблица623[[#This Row],[Оптовая цена KRW за 1шт]]</f>
        <v>0</v>
      </c>
      <c r="M22" s="19" t="str">
        <f>IFERROR(Таблица623[[#This Row],[Общее кол-во шт]]*Таблица623[[#This Row],[Оптовая цена USD за 1шт]],"")</f>
        <v/>
      </c>
      <c r="N22" s="49"/>
    </row>
    <row r="23" spans="1:14" ht="22.5" customHeight="1">
      <c r="A23" s="44" t="s">
        <v>6847</v>
      </c>
      <c r="B23" s="14">
        <v>8809422533996</v>
      </c>
      <c r="C23" s="50"/>
      <c r="D23" s="46" t="s">
        <v>6848</v>
      </c>
      <c r="E23" s="16">
        <v>35000</v>
      </c>
      <c r="F23" s="15">
        <v>0.4</v>
      </c>
      <c r="G23" s="47">
        <v>60</v>
      </c>
      <c r="H23" s="55">
        <f>Таблица623[[#This Row],[Коэфициент стоимости]]*Таблица623[[#This Row],[Розничная цена KRW]]</f>
        <v>14000</v>
      </c>
      <c r="I23" s="17" t="str">
        <f>IF($H$1="","Введите курс",Таблица623[[#This Row],[Оптовая цена KRW за 1шт]]/$H$1)</f>
        <v>Введите курс</v>
      </c>
      <c r="J23" s="48"/>
      <c r="K23" s="18">
        <f>Таблица623[[#This Row],[Заказ коробок ]]*Таблица623[[#This Row],[Кол-во шт в коробке]]</f>
        <v>0</v>
      </c>
      <c r="L23" s="54">
        <f>Таблица623[[#This Row],[Общее кол-во шт]]*Таблица623[[#This Row],[Оптовая цена KRW за 1шт]]</f>
        <v>0</v>
      </c>
      <c r="M23" s="19" t="str">
        <f>IFERROR(Таблица623[[#This Row],[Общее кол-во шт]]*Таблица623[[#This Row],[Оптовая цена USD за 1шт]],"")</f>
        <v/>
      </c>
      <c r="N23" s="49"/>
    </row>
    <row r="24" spans="1:14" ht="22.5" customHeight="1">
      <c r="A24" s="44" t="s">
        <v>6849</v>
      </c>
      <c r="B24" s="14">
        <v>8809422534047</v>
      </c>
      <c r="C24" s="50"/>
      <c r="D24" s="46" t="s">
        <v>6850</v>
      </c>
      <c r="E24" s="16">
        <v>28000</v>
      </c>
      <c r="F24" s="15">
        <v>0.4</v>
      </c>
      <c r="G24" s="47">
        <v>50</v>
      </c>
      <c r="H24" s="55">
        <f>Таблица623[[#This Row],[Коэфициент стоимости]]*Таблица623[[#This Row],[Розничная цена KRW]]</f>
        <v>11200</v>
      </c>
      <c r="I24" s="17" t="str">
        <f>IF($H$1="","Введите курс",Таблица623[[#This Row],[Оптовая цена KRW за 1шт]]/$H$1)</f>
        <v>Введите курс</v>
      </c>
      <c r="J24" s="48"/>
      <c r="K24" s="18">
        <f>Таблица623[[#This Row],[Заказ коробок ]]*Таблица623[[#This Row],[Кол-во шт в коробке]]</f>
        <v>0</v>
      </c>
      <c r="L24" s="54">
        <f>Таблица623[[#This Row],[Общее кол-во шт]]*Таблица623[[#This Row],[Оптовая цена KRW за 1шт]]</f>
        <v>0</v>
      </c>
      <c r="M24" s="19" t="str">
        <f>IFERROR(Таблица623[[#This Row],[Общее кол-во шт]]*Таблица623[[#This Row],[Оптовая цена USD за 1шт]],"")</f>
        <v/>
      </c>
      <c r="N24" s="49"/>
    </row>
    <row r="25" spans="1:14" ht="22.5" customHeight="1">
      <c r="A25" s="44" t="s">
        <v>6851</v>
      </c>
      <c r="B25" s="14">
        <v>8809422534023</v>
      </c>
      <c r="C25" s="50"/>
      <c r="D25" s="46" t="s">
        <v>6852</v>
      </c>
      <c r="E25" s="16">
        <v>28000</v>
      </c>
      <c r="F25" s="15">
        <v>0.4</v>
      </c>
      <c r="G25" s="47">
        <v>50</v>
      </c>
      <c r="H25" s="55">
        <f>Таблица623[[#This Row],[Коэфициент стоимости]]*Таблица623[[#This Row],[Розничная цена KRW]]</f>
        <v>11200</v>
      </c>
      <c r="I25" s="17" t="str">
        <f>IF($H$1="","Введите курс",Таблица623[[#This Row],[Оптовая цена KRW за 1шт]]/$H$1)</f>
        <v>Введите курс</v>
      </c>
      <c r="J25" s="48"/>
      <c r="K25" s="18">
        <f>Таблица623[[#This Row],[Заказ коробок ]]*Таблица623[[#This Row],[Кол-во шт в коробке]]</f>
        <v>0</v>
      </c>
      <c r="L25" s="54">
        <f>Таблица623[[#This Row],[Общее кол-во шт]]*Таблица623[[#This Row],[Оптовая цена KRW за 1шт]]</f>
        <v>0</v>
      </c>
      <c r="M25" s="19" t="str">
        <f>IFERROR(Таблица623[[#This Row],[Общее кол-во шт]]*Таблица623[[#This Row],[Оптовая цена USD за 1шт]],"")</f>
        <v/>
      </c>
      <c r="N25" s="49"/>
    </row>
    <row r="26" spans="1:14" ht="22.5" customHeight="1">
      <c r="A26" s="44" t="s">
        <v>6853</v>
      </c>
      <c r="B26" s="14">
        <v>8809422535457</v>
      </c>
      <c r="C26" s="50"/>
      <c r="D26" s="46" t="s">
        <v>6854</v>
      </c>
      <c r="E26" s="16">
        <v>28000</v>
      </c>
      <c r="F26" s="15">
        <v>0.4</v>
      </c>
      <c r="G26" s="47">
        <v>50</v>
      </c>
      <c r="H26" s="55">
        <f>Таблица623[[#This Row],[Коэфициент стоимости]]*Таблица623[[#This Row],[Розничная цена KRW]]</f>
        <v>11200</v>
      </c>
      <c r="I26" s="17" t="str">
        <f>IF($H$1="","Введите курс",Таблица623[[#This Row],[Оптовая цена KRW за 1шт]]/$H$1)</f>
        <v>Введите курс</v>
      </c>
      <c r="J26" s="48"/>
      <c r="K26" s="18">
        <f>Таблица623[[#This Row],[Заказ коробок ]]*Таблица623[[#This Row],[Кол-во шт в коробке]]</f>
        <v>0</v>
      </c>
      <c r="L26" s="54">
        <f>Таблица623[[#This Row],[Общее кол-во шт]]*Таблица623[[#This Row],[Оптовая цена KRW за 1шт]]</f>
        <v>0</v>
      </c>
      <c r="M26" s="19" t="str">
        <f>IFERROR(Таблица623[[#This Row],[Общее кол-во шт]]*Таблица623[[#This Row],[Оптовая цена USD за 1шт]],"")</f>
        <v/>
      </c>
      <c r="N26" s="49"/>
    </row>
    <row r="27" spans="1:14" ht="22.5" customHeight="1">
      <c r="A27" s="44" t="s">
        <v>6855</v>
      </c>
      <c r="B27" s="14">
        <v>8809422534009</v>
      </c>
      <c r="C27" s="50"/>
      <c r="D27" s="46" t="s">
        <v>6856</v>
      </c>
      <c r="E27" s="16">
        <v>27000</v>
      </c>
      <c r="F27" s="15">
        <v>0.4</v>
      </c>
      <c r="G27" s="47">
        <v>40</v>
      </c>
      <c r="H27" s="55">
        <f>Таблица623[[#This Row],[Коэфициент стоимости]]*Таблица623[[#This Row],[Розничная цена KRW]]</f>
        <v>10800</v>
      </c>
      <c r="I27" s="17" t="str">
        <f>IF($H$1="","Введите курс",Таблица623[[#This Row],[Оптовая цена KRW за 1шт]]/$H$1)</f>
        <v>Введите курс</v>
      </c>
      <c r="J27" s="48"/>
      <c r="K27" s="18">
        <f>Таблица623[[#This Row],[Заказ коробок ]]*Таблица623[[#This Row],[Кол-во шт в коробке]]</f>
        <v>0</v>
      </c>
      <c r="L27" s="54">
        <f>Таблица623[[#This Row],[Общее кол-во шт]]*Таблица623[[#This Row],[Оптовая цена KRW за 1шт]]</f>
        <v>0</v>
      </c>
      <c r="M27" s="19" t="str">
        <f>IFERROR(Таблица623[[#This Row],[Общее кол-во шт]]*Таблица623[[#This Row],[Оптовая цена USD за 1шт]],"")</f>
        <v/>
      </c>
      <c r="N27" s="49"/>
    </row>
    <row r="28" spans="1:14" ht="22.5" customHeight="1">
      <c r="A28" s="44" t="s">
        <v>6857</v>
      </c>
      <c r="B28" s="14">
        <v>8809422534221</v>
      </c>
      <c r="C28" s="50"/>
      <c r="D28" s="46" t="s">
        <v>6858</v>
      </c>
      <c r="E28" s="16">
        <v>33000</v>
      </c>
      <c r="F28" s="15">
        <v>0.4</v>
      </c>
      <c r="G28" s="47">
        <v>40</v>
      </c>
      <c r="H28" s="55">
        <f>Таблица623[[#This Row],[Коэфициент стоимости]]*Таблица623[[#This Row],[Розничная цена KRW]]</f>
        <v>13200</v>
      </c>
      <c r="I28" s="17" t="str">
        <f>IF($H$1="","Введите курс",Таблица623[[#This Row],[Оптовая цена KRW за 1шт]]/$H$1)</f>
        <v>Введите курс</v>
      </c>
      <c r="J28" s="48"/>
      <c r="K28" s="18">
        <f>Таблица623[[#This Row],[Заказ коробок ]]*Таблица623[[#This Row],[Кол-во шт в коробке]]</f>
        <v>0</v>
      </c>
      <c r="L28" s="54">
        <f>Таблица623[[#This Row],[Общее кол-во шт]]*Таблица623[[#This Row],[Оптовая цена KRW за 1шт]]</f>
        <v>0</v>
      </c>
      <c r="M28" s="19" t="str">
        <f>IFERROR(Таблица623[[#This Row],[Общее кол-во шт]]*Таблица623[[#This Row],[Оптовая цена USD за 1шт]],"")</f>
        <v/>
      </c>
      <c r="N28" s="49"/>
    </row>
    <row r="29" spans="1:14" ht="22.5" customHeight="1">
      <c r="A29" s="44" t="s">
        <v>6859</v>
      </c>
      <c r="B29" s="14">
        <v>8809422533736</v>
      </c>
      <c r="C29" s="50"/>
      <c r="D29" s="46" t="s">
        <v>6860</v>
      </c>
      <c r="E29" s="16">
        <v>27000</v>
      </c>
      <c r="F29" s="15">
        <v>0.4</v>
      </c>
      <c r="G29" s="47">
        <v>40</v>
      </c>
      <c r="H29" s="55">
        <f>Таблица623[[#This Row],[Коэфициент стоимости]]*Таблица623[[#This Row],[Розничная цена KRW]]</f>
        <v>10800</v>
      </c>
      <c r="I29" s="17" t="str">
        <f>IF($H$1="","Введите курс",Таблица623[[#This Row],[Оптовая цена KRW за 1шт]]/$H$1)</f>
        <v>Введите курс</v>
      </c>
      <c r="J29" s="48"/>
      <c r="K29" s="18">
        <f>Таблица623[[#This Row],[Заказ коробок ]]*Таблица623[[#This Row],[Кол-во шт в коробке]]</f>
        <v>0</v>
      </c>
      <c r="L29" s="54">
        <f>Таблица623[[#This Row],[Общее кол-во шт]]*Таблица623[[#This Row],[Оптовая цена KRW за 1шт]]</f>
        <v>0</v>
      </c>
      <c r="M29" s="19" t="str">
        <f>IFERROR(Таблица623[[#This Row],[Общее кол-во шт]]*Таблица623[[#This Row],[Оптовая цена USD за 1шт]],"")</f>
        <v/>
      </c>
      <c r="N29" s="49"/>
    </row>
    <row r="30" spans="1:14" ht="22.5" customHeight="1">
      <c r="A30" s="44" t="s">
        <v>6861</v>
      </c>
      <c r="B30" s="14">
        <v>8809422532746</v>
      </c>
      <c r="C30" s="50"/>
      <c r="D30" s="46" t="s">
        <v>6862</v>
      </c>
      <c r="E30" s="16">
        <v>28000</v>
      </c>
      <c r="F30" s="15">
        <v>0.4</v>
      </c>
      <c r="G30" s="47">
        <v>160</v>
      </c>
      <c r="H30" s="55">
        <f>Таблица623[[#This Row],[Коэфициент стоимости]]*Таблица623[[#This Row],[Розничная цена KRW]]</f>
        <v>11200</v>
      </c>
      <c r="I30" s="17" t="str">
        <f>IF($H$1="","Введите курс",Таблица623[[#This Row],[Оптовая цена KRW за 1шт]]/$H$1)</f>
        <v>Введите курс</v>
      </c>
      <c r="J30" s="48"/>
      <c r="K30" s="18">
        <f>Таблица623[[#This Row],[Заказ коробок ]]*Таблица623[[#This Row],[Кол-во шт в коробке]]</f>
        <v>0</v>
      </c>
      <c r="L30" s="54">
        <f>Таблица623[[#This Row],[Общее кол-во шт]]*Таблица623[[#This Row],[Оптовая цена KRW за 1шт]]</f>
        <v>0</v>
      </c>
      <c r="M30" s="19" t="str">
        <f>IFERROR(Таблица623[[#This Row],[Общее кол-во шт]]*Таблица623[[#This Row],[Оптовая цена USD за 1шт]],"")</f>
        <v/>
      </c>
      <c r="N30" s="49"/>
    </row>
    <row r="31" spans="1:14" ht="22.5" customHeight="1">
      <c r="A31" s="44" t="s">
        <v>6863</v>
      </c>
      <c r="B31" s="14">
        <v>8809422532753</v>
      </c>
      <c r="C31" s="50"/>
      <c r="D31" s="46" t="s">
        <v>6864</v>
      </c>
      <c r="E31" s="16">
        <v>28000</v>
      </c>
      <c r="F31" s="15">
        <v>0.4</v>
      </c>
      <c r="G31" s="47">
        <v>160</v>
      </c>
      <c r="H31" s="55">
        <f>Таблица623[[#This Row],[Коэфициент стоимости]]*Таблица623[[#This Row],[Розничная цена KRW]]</f>
        <v>11200</v>
      </c>
      <c r="I31" s="17" t="str">
        <f>IF($H$1="","Введите курс",Таблица623[[#This Row],[Оптовая цена KRW за 1шт]]/$H$1)</f>
        <v>Введите курс</v>
      </c>
      <c r="J31" s="48"/>
      <c r="K31" s="18">
        <f>Таблица623[[#This Row],[Заказ коробок ]]*Таблица623[[#This Row],[Кол-во шт в коробке]]</f>
        <v>0</v>
      </c>
      <c r="L31" s="54">
        <f>Таблица623[[#This Row],[Общее кол-во шт]]*Таблица623[[#This Row],[Оптовая цена KRW за 1шт]]</f>
        <v>0</v>
      </c>
      <c r="M31" s="19" t="str">
        <f>IFERROR(Таблица623[[#This Row],[Общее кол-во шт]]*Таблица623[[#This Row],[Оптовая цена USD за 1шт]],"")</f>
        <v/>
      </c>
      <c r="N31" s="49"/>
    </row>
    <row r="32" spans="1:14" ht="22.5" customHeight="1">
      <c r="A32" s="44" t="s">
        <v>6865</v>
      </c>
      <c r="B32" s="14">
        <v>8809422532760</v>
      </c>
      <c r="C32" s="50"/>
      <c r="D32" s="115" t="s">
        <v>9420</v>
      </c>
      <c r="E32" s="16">
        <v>15000</v>
      </c>
      <c r="F32" s="15">
        <v>0.4</v>
      </c>
      <c r="G32" s="47">
        <v>160</v>
      </c>
      <c r="H32" s="55">
        <f>Таблица623[[#This Row],[Коэфициент стоимости]]*Таблица623[[#This Row],[Розничная цена KRW]]</f>
        <v>6000</v>
      </c>
      <c r="I32" s="17" t="str">
        <f>IF($H$1="","Введите курс",Таблица623[[#This Row],[Оптовая цена KRW за 1шт]]/$H$1)</f>
        <v>Введите курс</v>
      </c>
      <c r="J32" s="48"/>
      <c r="K32" s="18">
        <f>Таблица623[[#This Row],[Заказ коробок ]]*Таблица623[[#This Row],[Кол-во шт в коробке]]</f>
        <v>0</v>
      </c>
      <c r="L32" s="54">
        <f>Таблица623[[#This Row],[Общее кол-во шт]]*Таблица623[[#This Row],[Оптовая цена KRW за 1шт]]</f>
        <v>0</v>
      </c>
      <c r="M32" s="19" t="str">
        <f>IFERROR(Таблица623[[#This Row],[Общее кол-во шт]]*Таблица623[[#This Row],[Оптовая цена USD за 1шт]],"")</f>
        <v/>
      </c>
      <c r="N32" s="49"/>
    </row>
    <row r="33" spans="1:14" ht="22.5" customHeight="1">
      <c r="A33" s="44" t="s">
        <v>6866</v>
      </c>
      <c r="B33" s="14">
        <v>8809422533507</v>
      </c>
      <c r="C33" s="50"/>
      <c r="D33" s="115" t="s">
        <v>9421</v>
      </c>
      <c r="E33" s="16">
        <v>15000</v>
      </c>
      <c r="F33" s="15">
        <v>0.4</v>
      </c>
      <c r="G33" s="47">
        <v>160</v>
      </c>
      <c r="H33" s="55">
        <f>Таблица623[[#This Row],[Коэфициент стоимости]]*Таблица623[[#This Row],[Розничная цена KRW]]</f>
        <v>6000</v>
      </c>
      <c r="I33" s="17" t="str">
        <f>IF($H$1="","Введите курс",Таблица623[[#This Row],[Оптовая цена KRW за 1шт]]/$H$1)</f>
        <v>Введите курс</v>
      </c>
      <c r="J33" s="48"/>
      <c r="K33" s="18">
        <f>Таблица623[[#This Row],[Заказ коробок ]]*Таблица623[[#This Row],[Кол-во шт в коробке]]</f>
        <v>0</v>
      </c>
      <c r="L33" s="54">
        <f>Таблица623[[#This Row],[Общее кол-во шт]]*Таблица623[[#This Row],[Оптовая цена KRW за 1шт]]</f>
        <v>0</v>
      </c>
      <c r="M33" s="19" t="str">
        <f>IFERROR(Таблица623[[#This Row],[Общее кол-во шт]]*Таблица623[[#This Row],[Оптовая цена USD за 1шт]],"")</f>
        <v/>
      </c>
      <c r="N33" s="49"/>
    </row>
    <row r="34" spans="1:14" ht="22.5" customHeight="1">
      <c r="A34" s="44" t="s">
        <v>6867</v>
      </c>
      <c r="B34" s="14">
        <v>8809422534184</v>
      </c>
      <c r="C34" s="50"/>
      <c r="D34" s="46" t="s">
        <v>6868</v>
      </c>
      <c r="E34" s="16">
        <v>38000</v>
      </c>
      <c r="F34" s="15">
        <v>0.4</v>
      </c>
      <c r="G34" s="47">
        <v>32</v>
      </c>
      <c r="H34" s="55">
        <f>Таблица623[[#This Row],[Коэфициент стоимости]]*Таблица623[[#This Row],[Розничная цена KRW]]</f>
        <v>15200</v>
      </c>
      <c r="I34" s="17" t="str">
        <f>IF($H$1="","Введите курс",Таблица623[[#This Row],[Оптовая цена KRW за 1шт]]/$H$1)</f>
        <v>Введите курс</v>
      </c>
      <c r="J34" s="48"/>
      <c r="K34" s="18">
        <f>Таблица623[[#This Row],[Заказ коробок ]]*Таблица623[[#This Row],[Кол-во шт в коробке]]</f>
        <v>0</v>
      </c>
      <c r="L34" s="54">
        <f>Таблица623[[#This Row],[Общее кол-во шт]]*Таблица623[[#This Row],[Оптовая цена KRW за 1шт]]</f>
        <v>0</v>
      </c>
      <c r="M34" s="19" t="str">
        <f>IFERROR(Таблица623[[#This Row],[Общее кол-во шт]]*Таблица623[[#This Row],[Оптовая цена USD за 1шт]],"")</f>
        <v/>
      </c>
      <c r="N34" s="49"/>
    </row>
    <row r="35" spans="1:14" ht="22.5" customHeight="1">
      <c r="A35" s="44" t="s">
        <v>6869</v>
      </c>
      <c r="B35" s="14">
        <v>8809422534191</v>
      </c>
      <c r="C35" s="50"/>
      <c r="D35" s="46" t="s">
        <v>6870</v>
      </c>
      <c r="E35" s="16">
        <v>38000</v>
      </c>
      <c r="F35" s="15">
        <v>0.4</v>
      </c>
      <c r="G35" s="47">
        <v>32</v>
      </c>
      <c r="H35" s="55">
        <f>Таблица623[[#This Row],[Коэфициент стоимости]]*Таблица623[[#This Row],[Розничная цена KRW]]</f>
        <v>15200</v>
      </c>
      <c r="I35" s="17" t="str">
        <f>IF($H$1="","Введите курс",Таблица623[[#This Row],[Оптовая цена KRW за 1шт]]/$H$1)</f>
        <v>Введите курс</v>
      </c>
      <c r="J35" s="48"/>
      <c r="K35" s="18">
        <f>Таблица623[[#This Row],[Заказ коробок ]]*Таблица623[[#This Row],[Кол-во шт в коробке]]</f>
        <v>0</v>
      </c>
      <c r="L35" s="54">
        <f>Таблица623[[#This Row],[Общее кол-во шт]]*Таблица623[[#This Row],[Оптовая цена KRW за 1шт]]</f>
        <v>0</v>
      </c>
      <c r="M35" s="19" t="str">
        <f>IFERROR(Таблица623[[#This Row],[Общее кол-во шт]]*Таблица623[[#This Row],[Оптовая цена USD за 1шт]],"")</f>
        <v/>
      </c>
      <c r="N35" s="49"/>
    </row>
    <row r="36" spans="1:14" ht="22.5" customHeight="1">
      <c r="A36" s="44" t="s">
        <v>6871</v>
      </c>
      <c r="B36" s="14">
        <v>8809422534207</v>
      </c>
      <c r="C36" s="50"/>
      <c r="D36" s="46" t="s">
        <v>6872</v>
      </c>
      <c r="E36" s="16">
        <v>45000</v>
      </c>
      <c r="F36" s="15">
        <v>0.4</v>
      </c>
      <c r="G36" s="47">
        <v>32</v>
      </c>
      <c r="H36" s="55">
        <f>Таблица623[[#This Row],[Коэфициент стоимости]]*Таблица623[[#This Row],[Розничная цена KRW]]</f>
        <v>18000</v>
      </c>
      <c r="I36" s="17" t="str">
        <f>IF($H$1="","Введите курс",Таблица623[[#This Row],[Оптовая цена KRW за 1шт]]/$H$1)</f>
        <v>Введите курс</v>
      </c>
      <c r="J36" s="48"/>
      <c r="K36" s="18">
        <f>Таблица623[[#This Row],[Заказ коробок ]]*Таблица623[[#This Row],[Кол-во шт в коробке]]</f>
        <v>0</v>
      </c>
      <c r="L36" s="54">
        <f>Таблица623[[#This Row],[Общее кол-во шт]]*Таблица623[[#This Row],[Оптовая цена KRW за 1шт]]</f>
        <v>0</v>
      </c>
      <c r="M36" s="19" t="str">
        <f>IFERROR(Таблица623[[#This Row],[Общее кол-во шт]]*Таблица623[[#This Row],[Оптовая цена USD за 1шт]],"")</f>
        <v/>
      </c>
      <c r="N36" s="49"/>
    </row>
    <row r="37" spans="1:14" ht="22.5" customHeight="1">
      <c r="A37" s="44" t="s">
        <v>6873</v>
      </c>
      <c r="B37" s="14">
        <v>8809422533514</v>
      </c>
      <c r="C37" s="50"/>
      <c r="D37" s="46" t="s">
        <v>6874</v>
      </c>
      <c r="E37" s="16">
        <v>45000</v>
      </c>
      <c r="F37" s="15">
        <v>0.4</v>
      </c>
      <c r="G37" s="47">
        <v>72</v>
      </c>
      <c r="H37" s="55">
        <f>Таблица623[[#This Row],[Коэфициент стоимости]]*Таблица623[[#This Row],[Розничная цена KRW]]</f>
        <v>18000</v>
      </c>
      <c r="I37" s="17" t="str">
        <f>IF($H$1="","Введите курс",Таблица623[[#This Row],[Оптовая цена KRW за 1шт]]/$H$1)</f>
        <v>Введите курс</v>
      </c>
      <c r="J37" s="48"/>
      <c r="K37" s="18">
        <f>Таблица623[[#This Row],[Заказ коробок ]]*Таблица623[[#This Row],[Кол-во шт в коробке]]</f>
        <v>0</v>
      </c>
      <c r="L37" s="54">
        <f>Таблица623[[#This Row],[Общее кол-во шт]]*Таблица623[[#This Row],[Оптовая цена KRW за 1шт]]</f>
        <v>0</v>
      </c>
      <c r="M37" s="19" t="str">
        <f>IFERROR(Таблица623[[#This Row],[Общее кол-во шт]]*Таблица623[[#This Row],[Оптовая цена USD за 1шт]],"")</f>
        <v/>
      </c>
      <c r="N37" s="49"/>
    </row>
    <row r="38" spans="1:14" ht="22.5" customHeight="1">
      <c r="A38" s="44" t="s">
        <v>6875</v>
      </c>
      <c r="B38" s="14">
        <v>8809422533521</v>
      </c>
      <c r="C38" s="50"/>
      <c r="D38" s="46" t="s">
        <v>6876</v>
      </c>
      <c r="E38" s="16">
        <v>45000</v>
      </c>
      <c r="F38" s="15">
        <v>0.4</v>
      </c>
      <c r="G38" s="47">
        <v>72</v>
      </c>
      <c r="H38" s="55">
        <f>Таблица623[[#This Row],[Коэфициент стоимости]]*Таблица623[[#This Row],[Розничная цена KRW]]</f>
        <v>18000</v>
      </c>
      <c r="I38" s="17" t="str">
        <f>IF($H$1="","Введите курс",Таблица623[[#This Row],[Оптовая цена KRW за 1шт]]/$H$1)</f>
        <v>Введите курс</v>
      </c>
      <c r="J38" s="48"/>
      <c r="K38" s="18">
        <f>Таблица623[[#This Row],[Заказ коробок ]]*Таблица623[[#This Row],[Кол-во шт в коробке]]</f>
        <v>0</v>
      </c>
      <c r="L38" s="54">
        <f>Таблица623[[#This Row],[Общее кол-во шт]]*Таблица623[[#This Row],[Оптовая цена KRW за 1шт]]</f>
        <v>0</v>
      </c>
      <c r="M38" s="19" t="str">
        <f>IFERROR(Таблица623[[#This Row],[Общее кол-во шт]]*Таблица623[[#This Row],[Оптовая цена USD за 1шт]],"")</f>
        <v/>
      </c>
      <c r="N38" s="49"/>
    </row>
    <row r="39" spans="1:14" ht="22.5" customHeight="1">
      <c r="A39" s="44" t="s">
        <v>6877</v>
      </c>
      <c r="B39" s="14">
        <v>8809422533538</v>
      </c>
      <c r="C39" s="50"/>
      <c r="D39" s="46" t="s">
        <v>6878</v>
      </c>
      <c r="E39" s="16">
        <v>45000</v>
      </c>
      <c r="F39" s="15">
        <v>0.4</v>
      </c>
      <c r="G39" s="47">
        <v>72</v>
      </c>
      <c r="H39" s="55">
        <f>Таблица623[[#This Row],[Коэфициент стоимости]]*Таблица623[[#This Row],[Розничная цена KRW]]</f>
        <v>18000</v>
      </c>
      <c r="I39" s="17" t="str">
        <f>IF($H$1="","Введите курс",Таблица623[[#This Row],[Оптовая цена KRW за 1шт]]/$H$1)</f>
        <v>Введите курс</v>
      </c>
      <c r="J39" s="48"/>
      <c r="K39" s="18">
        <f>Таблица623[[#This Row],[Заказ коробок ]]*Таблица623[[#This Row],[Кол-во шт в коробке]]</f>
        <v>0</v>
      </c>
      <c r="L39" s="54">
        <f>Таблица623[[#This Row],[Общее кол-во шт]]*Таблица623[[#This Row],[Оптовая цена KRW за 1шт]]</f>
        <v>0</v>
      </c>
      <c r="M39" s="19" t="str">
        <f>IFERROR(Таблица623[[#This Row],[Общее кол-во шт]]*Таблица623[[#This Row],[Оптовая цена USD за 1шт]],"")</f>
        <v/>
      </c>
      <c r="N39" s="49"/>
    </row>
    <row r="40" spans="1:14" ht="22.5" customHeight="1">
      <c r="A40" s="44" t="s">
        <v>6879</v>
      </c>
      <c r="B40" s="14">
        <v>8809422533545</v>
      </c>
      <c r="C40" s="50"/>
      <c r="D40" s="46" t="s">
        <v>6880</v>
      </c>
      <c r="E40" s="16">
        <v>32000</v>
      </c>
      <c r="F40" s="15">
        <v>0.4</v>
      </c>
      <c r="G40" s="47">
        <v>72</v>
      </c>
      <c r="H40" s="55">
        <f>Таблица623[[#This Row],[Коэфициент стоимости]]*Таблица623[[#This Row],[Розничная цена KRW]]</f>
        <v>12800</v>
      </c>
      <c r="I40" s="17" t="str">
        <f>IF($H$1="","Введите курс",Таблица623[[#This Row],[Оптовая цена KRW за 1шт]]/$H$1)</f>
        <v>Введите курс</v>
      </c>
      <c r="J40" s="48"/>
      <c r="K40" s="18">
        <f>Таблица623[[#This Row],[Заказ коробок ]]*Таблица623[[#This Row],[Кол-во шт в коробке]]</f>
        <v>0</v>
      </c>
      <c r="L40" s="54">
        <f>Таблица623[[#This Row],[Общее кол-во шт]]*Таблица623[[#This Row],[Оптовая цена KRW за 1шт]]</f>
        <v>0</v>
      </c>
      <c r="M40" s="19" t="str">
        <f>IFERROR(Таблица623[[#This Row],[Общее кол-во шт]]*Таблица623[[#This Row],[Оптовая цена USD за 1шт]],"")</f>
        <v/>
      </c>
      <c r="N40" s="49"/>
    </row>
    <row r="41" spans="1:14" ht="22.5" customHeight="1">
      <c r="A41" s="44" t="s">
        <v>6881</v>
      </c>
      <c r="B41" s="14">
        <v>8809422533552</v>
      </c>
      <c r="C41" s="50"/>
      <c r="D41" s="46" t="s">
        <v>6882</v>
      </c>
      <c r="E41" s="16">
        <v>32000</v>
      </c>
      <c r="F41" s="15">
        <v>0.4</v>
      </c>
      <c r="G41" s="47">
        <v>72</v>
      </c>
      <c r="H41" s="55">
        <f>Таблица623[[#This Row],[Коэфициент стоимости]]*Таблица623[[#This Row],[Розничная цена KRW]]</f>
        <v>12800</v>
      </c>
      <c r="I41" s="17" t="str">
        <f>IF($H$1="","Введите курс",Таблица623[[#This Row],[Оптовая цена KRW за 1шт]]/$H$1)</f>
        <v>Введите курс</v>
      </c>
      <c r="J41" s="48"/>
      <c r="K41" s="18">
        <f>Таблица623[[#This Row],[Заказ коробок ]]*Таблица623[[#This Row],[Кол-во шт в коробке]]</f>
        <v>0</v>
      </c>
      <c r="L41" s="54">
        <f>Таблица623[[#This Row],[Общее кол-во шт]]*Таблица623[[#This Row],[Оптовая цена KRW за 1шт]]</f>
        <v>0</v>
      </c>
      <c r="M41" s="19" t="str">
        <f>IFERROR(Таблица623[[#This Row],[Общее кол-во шт]]*Таблица623[[#This Row],[Оптовая цена USD за 1шт]],"")</f>
        <v/>
      </c>
      <c r="N41" s="49"/>
    </row>
    <row r="42" spans="1:14" ht="22.5" customHeight="1">
      <c r="A42" s="44" t="s">
        <v>6883</v>
      </c>
      <c r="B42" s="14">
        <v>8809422533569</v>
      </c>
      <c r="C42" s="50"/>
      <c r="D42" s="46" t="s">
        <v>6884</v>
      </c>
      <c r="E42" s="16">
        <v>32000</v>
      </c>
      <c r="F42" s="15">
        <v>0.4</v>
      </c>
      <c r="G42" s="47">
        <v>72</v>
      </c>
      <c r="H42" s="55">
        <f>Таблица623[[#This Row],[Коэфициент стоимости]]*Таблица623[[#This Row],[Розничная цена KRW]]</f>
        <v>12800</v>
      </c>
      <c r="I42" s="17" t="str">
        <f>IF($H$1="","Введите курс",Таблица623[[#This Row],[Оптовая цена KRW за 1шт]]/$H$1)</f>
        <v>Введите курс</v>
      </c>
      <c r="J42" s="48"/>
      <c r="K42" s="18">
        <f>Таблица623[[#This Row],[Заказ коробок ]]*Таблица623[[#This Row],[Кол-во шт в коробке]]</f>
        <v>0</v>
      </c>
      <c r="L42" s="54">
        <f>Таблица623[[#This Row],[Общее кол-во шт]]*Таблица623[[#This Row],[Оптовая цена KRW за 1шт]]</f>
        <v>0</v>
      </c>
      <c r="M42" s="19" t="str">
        <f>IFERROR(Таблица623[[#This Row],[Общее кол-во шт]]*Таблица623[[#This Row],[Оптовая цена USD за 1шт]],"")</f>
        <v/>
      </c>
      <c r="N42" s="49"/>
    </row>
    <row r="43" spans="1:14" ht="22.5" customHeight="1">
      <c r="A43" s="44" t="s">
        <v>6885</v>
      </c>
      <c r="B43" s="14">
        <v>8809422534429</v>
      </c>
      <c r="C43" s="50"/>
      <c r="D43" s="46" t="s">
        <v>6886</v>
      </c>
      <c r="E43" s="16">
        <v>45000</v>
      </c>
      <c r="F43" s="15">
        <v>0.4</v>
      </c>
      <c r="G43" s="47">
        <v>72</v>
      </c>
      <c r="H43" s="55">
        <f>Таблица623[[#This Row],[Коэфициент стоимости]]*Таблица623[[#This Row],[Розничная цена KRW]]</f>
        <v>18000</v>
      </c>
      <c r="I43" s="17" t="str">
        <f>IF($H$1="","Введите курс",Таблица623[[#This Row],[Оптовая цена KRW за 1шт]]/$H$1)</f>
        <v>Введите курс</v>
      </c>
      <c r="J43" s="48"/>
      <c r="K43" s="18">
        <f>Таблица623[[#This Row],[Заказ коробок ]]*Таблица623[[#This Row],[Кол-во шт в коробке]]</f>
        <v>0</v>
      </c>
      <c r="L43" s="54">
        <f>Таблица623[[#This Row],[Общее кол-во шт]]*Таблица623[[#This Row],[Оптовая цена KRW за 1шт]]</f>
        <v>0</v>
      </c>
      <c r="M43" s="19" t="str">
        <f>IFERROR(Таблица623[[#This Row],[Общее кол-во шт]]*Таблица623[[#This Row],[Оптовая цена USD за 1шт]],"")</f>
        <v/>
      </c>
      <c r="N43" s="49"/>
    </row>
    <row r="44" spans="1:14" ht="22.5" customHeight="1">
      <c r="A44" s="44" t="s">
        <v>6887</v>
      </c>
      <c r="B44" s="14">
        <v>8809422534436</v>
      </c>
      <c r="C44" s="50"/>
      <c r="D44" s="46" t="s">
        <v>6888</v>
      </c>
      <c r="E44" s="16">
        <v>45000</v>
      </c>
      <c r="F44" s="15">
        <v>0.4</v>
      </c>
      <c r="G44" s="47">
        <v>72</v>
      </c>
      <c r="H44" s="55">
        <f>Таблица623[[#This Row],[Коэфициент стоимости]]*Таблица623[[#This Row],[Розничная цена KRW]]</f>
        <v>18000</v>
      </c>
      <c r="I44" s="17" t="str">
        <f>IF($H$1="","Введите курс",Таблица623[[#This Row],[Оптовая цена KRW за 1шт]]/$H$1)</f>
        <v>Введите курс</v>
      </c>
      <c r="J44" s="48"/>
      <c r="K44" s="18">
        <f>Таблица623[[#This Row],[Заказ коробок ]]*Таблица623[[#This Row],[Кол-во шт в коробке]]</f>
        <v>0</v>
      </c>
      <c r="L44" s="54">
        <f>Таблица623[[#This Row],[Общее кол-во шт]]*Таблица623[[#This Row],[Оптовая цена KRW за 1шт]]</f>
        <v>0</v>
      </c>
      <c r="M44" s="19" t="str">
        <f>IFERROR(Таблица623[[#This Row],[Общее кол-во шт]]*Таблица623[[#This Row],[Оптовая цена USD за 1шт]],"")</f>
        <v/>
      </c>
      <c r="N44" s="49"/>
    </row>
    <row r="45" spans="1:14" ht="22.5" customHeight="1">
      <c r="A45" s="44" t="s">
        <v>6889</v>
      </c>
      <c r="B45" s="14">
        <v>8809422534443</v>
      </c>
      <c r="C45" s="50"/>
      <c r="D45" s="46" t="s">
        <v>6890</v>
      </c>
      <c r="E45" s="16">
        <v>45000</v>
      </c>
      <c r="F45" s="15">
        <v>0.4</v>
      </c>
      <c r="G45" s="47">
        <v>72</v>
      </c>
      <c r="H45" s="55">
        <f>Таблица623[[#This Row],[Коэфициент стоимости]]*Таблица623[[#This Row],[Розничная цена KRW]]</f>
        <v>18000</v>
      </c>
      <c r="I45" s="17" t="str">
        <f>IF($H$1="","Введите курс",Таблица623[[#This Row],[Оптовая цена KRW за 1шт]]/$H$1)</f>
        <v>Введите курс</v>
      </c>
      <c r="J45" s="48"/>
      <c r="K45" s="18">
        <f>Таблица623[[#This Row],[Заказ коробок ]]*Таблица623[[#This Row],[Кол-во шт в коробке]]</f>
        <v>0</v>
      </c>
      <c r="L45" s="54">
        <f>Таблица623[[#This Row],[Общее кол-во шт]]*Таблица623[[#This Row],[Оптовая цена KRW за 1шт]]</f>
        <v>0</v>
      </c>
      <c r="M45" s="19" t="str">
        <f>IFERROR(Таблица623[[#This Row],[Общее кол-во шт]]*Таблица623[[#This Row],[Оптовая цена USD за 1шт]],"")</f>
        <v/>
      </c>
      <c r="N45" s="49"/>
    </row>
    <row r="46" spans="1:14" ht="22.5" customHeight="1">
      <c r="A46" s="44" t="s">
        <v>6891</v>
      </c>
      <c r="B46" s="14">
        <v>8809422534450</v>
      </c>
      <c r="C46" s="50"/>
      <c r="D46" s="115" t="s">
        <v>9422</v>
      </c>
      <c r="E46" s="16">
        <v>32000</v>
      </c>
      <c r="F46" s="15">
        <v>0.4</v>
      </c>
      <c r="G46" s="47">
        <v>72</v>
      </c>
      <c r="H46" s="55">
        <f>Таблица623[[#This Row],[Коэфициент стоимости]]*Таблица623[[#This Row],[Розничная цена KRW]]</f>
        <v>12800</v>
      </c>
      <c r="I46" s="17" t="str">
        <f>IF($H$1="","Введите курс",Таблица623[[#This Row],[Оптовая цена KRW за 1шт]]/$H$1)</f>
        <v>Введите курс</v>
      </c>
      <c r="J46" s="48"/>
      <c r="K46" s="18">
        <f>Таблица623[[#This Row],[Заказ коробок ]]*Таблица623[[#This Row],[Кол-во шт в коробке]]</f>
        <v>0</v>
      </c>
      <c r="L46" s="54">
        <f>Таблица623[[#This Row],[Общее кол-во шт]]*Таблица623[[#This Row],[Оптовая цена KRW за 1шт]]</f>
        <v>0</v>
      </c>
      <c r="M46" s="19" t="str">
        <f>IFERROR(Таблица623[[#This Row],[Общее кол-во шт]]*Таблица623[[#This Row],[Оптовая цена USD за 1шт]],"")</f>
        <v/>
      </c>
      <c r="N46" s="49"/>
    </row>
    <row r="47" spans="1:14" ht="22.5" customHeight="1">
      <c r="A47" s="44" t="s">
        <v>6892</v>
      </c>
      <c r="B47" s="14">
        <v>8809422534467</v>
      </c>
      <c r="C47" s="50"/>
      <c r="D47" s="115" t="s">
        <v>9423</v>
      </c>
      <c r="E47" s="16">
        <v>32000</v>
      </c>
      <c r="F47" s="15">
        <v>0.4</v>
      </c>
      <c r="G47" s="47">
        <v>72</v>
      </c>
      <c r="H47" s="55">
        <f>Таблица623[[#This Row],[Коэфициент стоимости]]*Таблица623[[#This Row],[Розничная цена KRW]]</f>
        <v>12800</v>
      </c>
      <c r="I47" s="17" t="str">
        <f>IF($H$1="","Введите курс",Таблица623[[#This Row],[Оптовая цена KRW за 1шт]]/$H$1)</f>
        <v>Введите курс</v>
      </c>
      <c r="J47" s="48"/>
      <c r="K47" s="18">
        <f>Таблица623[[#This Row],[Заказ коробок ]]*Таблица623[[#This Row],[Кол-во шт в коробке]]</f>
        <v>0</v>
      </c>
      <c r="L47" s="54">
        <f>Таблица623[[#This Row],[Общее кол-во шт]]*Таблица623[[#This Row],[Оптовая цена KRW за 1шт]]</f>
        <v>0</v>
      </c>
      <c r="M47" s="19" t="str">
        <f>IFERROR(Таблица623[[#This Row],[Общее кол-во шт]]*Таблица623[[#This Row],[Оптовая цена USD за 1шт]],"")</f>
        <v/>
      </c>
      <c r="N47" s="49"/>
    </row>
    <row r="48" spans="1:14" ht="22.5" customHeight="1">
      <c r="A48" s="44" t="s">
        <v>6893</v>
      </c>
      <c r="B48" s="14">
        <v>8809422534474</v>
      </c>
      <c r="C48" s="50"/>
      <c r="D48" s="115" t="s">
        <v>9424</v>
      </c>
      <c r="E48" s="16">
        <v>32000</v>
      </c>
      <c r="F48" s="15">
        <v>0.4</v>
      </c>
      <c r="G48" s="47">
        <v>72</v>
      </c>
      <c r="H48" s="55">
        <f>Таблица623[[#This Row],[Коэфициент стоимости]]*Таблица623[[#This Row],[Розничная цена KRW]]</f>
        <v>12800</v>
      </c>
      <c r="I48" s="17" t="str">
        <f>IF($H$1="","Введите курс",Таблица623[[#This Row],[Оптовая цена KRW за 1шт]]/$H$1)</f>
        <v>Введите курс</v>
      </c>
      <c r="J48" s="48"/>
      <c r="K48" s="18">
        <f>Таблица623[[#This Row],[Заказ коробок ]]*Таблица623[[#This Row],[Кол-во шт в коробке]]</f>
        <v>0</v>
      </c>
      <c r="L48" s="54">
        <f>Таблица623[[#This Row],[Общее кол-во шт]]*Таблица623[[#This Row],[Оптовая цена KRW за 1шт]]</f>
        <v>0</v>
      </c>
      <c r="M48" s="19" t="str">
        <f>IFERROR(Таблица623[[#This Row],[Общее кол-во шт]]*Таблица623[[#This Row],[Оптовая цена USD за 1шт]],"")</f>
        <v/>
      </c>
      <c r="N48" s="49"/>
    </row>
    <row r="49" spans="1:14" ht="22.5" customHeight="1">
      <c r="A49" s="44" t="s">
        <v>6894</v>
      </c>
      <c r="B49" s="14">
        <v>8809422535396</v>
      </c>
      <c r="C49" s="50"/>
      <c r="D49" s="46" t="s">
        <v>6895</v>
      </c>
      <c r="E49" s="16">
        <v>23000</v>
      </c>
      <c r="F49" s="15">
        <v>0.4</v>
      </c>
      <c r="G49" s="47">
        <v>120</v>
      </c>
      <c r="H49" s="55">
        <f>Таблица623[[#This Row],[Коэфициент стоимости]]*Таблица623[[#This Row],[Розничная цена KRW]]</f>
        <v>9200</v>
      </c>
      <c r="I49" s="17" t="str">
        <f>IF($H$1="","Введите курс",Таблица623[[#This Row],[Оптовая цена KRW за 1шт]]/$H$1)</f>
        <v>Введите курс</v>
      </c>
      <c r="J49" s="48"/>
      <c r="K49" s="18">
        <f>Таблица623[[#This Row],[Заказ коробок ]]*Таблица623[[#This Row],[Кол-во шт в коробке]]</f>
        <v>0</v>
      </c>
      <c r="L49" s="54">
        <f>Таблица623[[#This Row],[Общее кол-во шт]]*Таблица623[[#This Row],[Оптовая цена KRW за 1шт]]</f>
        <v>0</v>
      </c>
      <c r="M49" s="19" t="str">
        <f>IFERROR(Таблица623[[#This Row],[Общее кол-во шт]]*Таблица623[[#This Row],[Оптовая цена USD за 1шт]],"")</f>
        <v/>
      </c>
      <c r="N49" s="49"/>
    </row>
    <row r="50" spans="1:14" ht="22.5" customHeight="1">
      <c r="A50" s="44" t="s">
        <v>6896</v>
      </c>
      <c r="B50" s="14">
        <v>8809422535402</v>
      </c>
      <c r="C50" s="50"/>
      <c r="D50" s="46" t="s">
        <v>6897</v>
      </c>
      <c r="E50" s="16">
        <v>23000</v>
      </c>
      <c r="F50" s="15">
        <v>0.4</v>
      </c>
      <c r="G50" s="47">
        <v>120</v>
      </c>
      <c r="H50" s="55">
        <f>Таблица623[[#This Row],[Коэфициент стоимости]]*Таблица623[[#This Row],[Розничная цена KRW]]</f>
        <v>9200</v>
      </c>
      <c r="I50" s="17" t="str">
        <f>IF($H$1="","Введите курс",Таблица623[[#This Row],[Оптовая цена KRW за 1шт]]/$H$1)</f>
        <v>Введите курс</v>
      </c>
      <c r="J50" s="48"/>
      <c r="K50" s="18">
        <f>Таблица623[[#This Row],[Заказ коробок ]]*Таблица623[[#This Row],[Кол-во шт в коробке]]</f>
        <v>0</v>
      </c>
      <c r="L50" s="54">
        <f>Таблица623[[#This Row],[Общее кол-во шт]]*Таблица623[[#This Row],[Оптовая цена KRW за 1шт]]</f>
        <v>0</v>
      </c>
      <c r="M50" s="19" t="str">
        <f>IFERROR(Таблица623[[#This Row],[Общее кол-во шт]]*Таблица623[[#This Row],[Оптовая цена USD за 1шт]],"")</f>
        <v/>
      </c>
      <c r="N50" s="49"/>
    </row>
    <row r="51" spans="1:14" ht="22.5" customHeight="1">
      <c r="A51" s="44" t="s">
        <v>6898</v>
      </c>
      <c r="B51" s="14">
        <v>8809422534177</v>
      </c>
      <c r="C51" s="50"/>
      <c r="D51" s="46" t="s">
        <v>6899</v>
      </c>
      <c r="E51" s="16">
        <v>15000</v>
      </c>
      <c r="F51" s="15">
        <v>0.4</v>
      </c>
      <c r="G51" s="47">
        <v>60</v>
      </c>
      <c r="H51" s="55">
        <f>Таблица623[[#This Row],[Коэфициент стоимости]]*Таблица623[[#This Row],[Розничная цена KRW]]</f>
        <v>6000</v>
      </c>
      <c r="I51" s="17" t="str">
        <f>IF($H$1="","Введите курс",Таблица623[[#This Row],[Оптовая цена KRW за 1шт]]/$H$1)</f>
        <v>Введите курс</v>
      </c>
      <c r="J51" s="48"/>
      <c r="K51" s="18">
        <f>Таблица623[[#This Row],[Заказ коробок ]]*Таблица623[[#This Row],[Кол-во шт в коробке]]</f>
        <v>0</v>
      </c>
      <c r="L51" s="54">
        <f>Таблица623[[#This Row],[Общее кол-во шт]]*Таблица623[[#This Row],[Оптовая цена KRW за 1шт]]</f>
        <v>0</v>
      </c>
      <c r="M51" s="19" t="str">
        <f>IFERROR(Таблица623[[#This Row],[Общее кол-во шт]]*Таблица623[[#This Row],[Оптовая цена USD за 1шт]],"")</f>
        <v/>
      </c>
      <c r="N51" s="49"/>
    </row>
    <row r="52" spans="1:14" ht="22.5" customHeight="1">
      <c r="A52" s="44" t="s">
        <v>6900</v>
      </c>
      <c r="B52" s="14">
        <v>8809422534719</v>
      </c>
      <c r="C52" s="50"/>
      <c r="D52" s="46" t="s">
        <v>6901</v>
      </c>
      <c r="E52" s="16">
        <v>15000</v>
      </c>
      <c r="F52" s="15">
        <v>0.4</v>
      </c>
      <c r="G52" s="47">
        <v>60</v>
      </c>
      <c r="H52" s="55">
        <f>Таблица623[[#This Row],[Коэфициент стоимости]]*Таблица623[[#This Row],[Розничная цена KRW]]</f>
        <v>6000</v>
      </c>
      <c r="I52" s="17" t="str">
        <f>IF($H$1="","Введите курс",Таблица623[[#This Row],[Оптовая цена KRW за 1шт]]/$H$1)</f>
        <v>Введите курс</v>
      </c>
      <c r="J52" s="48"/>
      <c r="K52" s="18">
        <f>Таблица623[[#This Row],[Заказ коробок ]]*Таблица623[[#This Row],[Кол-во шт в коробке]]</f>
        <v>0</v>
      </c>
      <c r="L52" s="54">
        <f>Таблица623[[#This Row],[Общее кол-во шт]]*Таблица623[[#This Row],[Оптовая цена KRW за 1шт]]</f>
        <v>0</v>
      </c>
      <c r="M52" s="19" t="str">
        <f>IFERROR(Таблица623[[#This Row],[Общее кол-во шт]]*Таблица623[[#This Row],[Оптовая цена USD за 1шт]],"")</f>
        <v/>
      </c>
      <c r="N52" s="49"/>
    </row>
    <row r="53" spans="1:14" ht="22.5" customHeight="1">
      <c r="A53" s="44" t="s">
        <v>6902</v>
      </c>
      <c r="B53" s="14">
        <v>8809422534726</v>
      </c>
      <c r="C53" s="50"/>
      <c r="D53" s="46" t="s">
        <v>6903</v>
      </c>
      <c r="E53" s="16">
        <v>15000</v>
      </c>
      <c r="F53" s="15">
        <v>0.4</v>
      </c>
      <c r="G53" s="47">
        <v>60</v>
      </c>
      <c r="H53" s="55">
        <f>Таблица623[[#This Row],[Коэфициент стоимости]]*Таблица623[[#This Row],[Розничная цена KRW]]</f>
        <v>6000</v>
      </c>
      <c r="I53" s="17" t="str">
        <f>IF($H$1="","Введите курс",Таблица623[[#This Row],[Оптовая цена KRW за 1шт]]/$H$1)</f>
        <v>Введите курс</v>
      </c>
      <c r="J53" s="48"/>
      <c r="K53" s="18">
        <f>Таблица623[[#This Row],[Заказ коробок ]]*Таблица623[[#This Row],[Кол-во шт в коробке]]</f>
        <v>0</v>
      </c>
      <c r="L53" s="54">
        <f>Таблица623[[#This Row],[Общее кол-во шт]]*Таблица623[[#This Row],[Оптовая цена KRW за 1шт]]</f>
        <v>0</v>
      </c>
      <c r="M53" s="19" t="str">
        <f>IFERROR(Таблица623[[#This Row],[Общее кол-во шт]]*Таблица623[[#This Row],[Оптовая цена USD за 1шт]],"")</f>
        <v/>
      </c>
      <c r="N53" s="49"/>
    </row>
    <row r="54" spans="1:14" ht="22.5" customHeight="1">
      <c r="A54" s="44" t="s">
        <v>6904</v>
      </c>
      <c r="B54" s="14">
        <v>8809422534733</v>
      </c>
      <c r="C54" s="50"/>
      <c r="D54" s="46" t="s">
        <v>6905</v>
      </c>
      <c r="E54" s="16">
        <v>15000</v>
      </c>
      <c r="F54" s="15">
        <v>0.4</v>
      </c>
      <c r="G54" s="47">
        <v>60</v>
      </c>
      <c r="H54" s="55">
        <f>Таблица623[[#This Row],[Коэфициент стоимости]]*Таблица623[[#This Row],[Розничная цена KRW]]</f>
        <v>6000</v>
      </c>
      <c r="I54" s="17" t="str">
        <f>IF($H$1="","Введите курс",Таблица623[[#This Row],[Оптовая цена KRW за 1шт]]/$H$1)</f>
        <v>Введите курс</v>
      </c>
      <c r="J54" s="48"/>
      <c r="K54" s="18">
        <f>Таблица623[[#This Row],[Заказ коробок ]]*Таблица623[[#This Row],[Кол-во шт в коробке]]</f>
        <v>0</v>
      </c>
      <c r="L54" s="54">
        <f>Таблица623[[#This Row],[Общее кол-во шт]]*Таблица623[[#This Row],[Оптовая цена KRW за 1шт]]</f>
        <v>0</v>
      </c>
      <c r="M54" s="19" t="str">
        <f>IFERROR(Таблица623[[#This Row],[Общее кол-во шт]]*Таблица623[[#This Row],[Оптовая цена USD за 1шт]],"")</f>
        <v/>
      </c>
      <c r="N54" s="49"/>
    </row>
    <row r="55" spans="1:14" ht="22.5" customHeight="1">
      <c r="A55" s="44" t="s">
        <v>6906</v>
      </c>
      <c r="B55" s="14">
        <v>8809422532418</v>
      </c>
      <c r="C55" s="50"/>
      <c r="D55" s="46" t="s">
        <v>6907</v>
      </c>
      <c r="E55" s="16">
        <v>110000</v>
      </c>
      <c r="F55" s="15">
        <v>0.4</v>
      </c>
      <c r="G55" s="47">
        <v>12</v>
      </c>
      <c r="H55" s="55">
        <f>Таблица623[[#This Row],[Коэфициент стоимости]]*Таблица623[[#This Row],[Розничная цена KRW]]</f>
        <v>44000</v>
      </c>
      <c r="I55" s="17" t="str">
        <f>IF($H$1="","Введите курс",Таблица623[[#This Row],[Оптовая цена KRW за 1шт]]/$H$1)</f>
        <v>Введите курс</v>
      </c>
      <c r="J55" s="48"/>
      <c r="K55" s="18">
        <f>Таблица623[[#This Row],[Заказ коробок ]]*Таблица623[[#This Row],[Кол-во шт в коробке]]</f>
        <v>0</v>
      </c>
      <c r="L55" s="54">
        <f>Таблица623[[#This Row],[Общее кол-во шт]]*Таблица623[[#This Row],[Оптовая цена KRW за 1шт]]</f>
        <v>0</v>
      </c>
      <c r="M55" s="19" t="str">
        <f>IFERROR(Таблица623[[#This Row],[Общее кол-во шт]]*Таблица623[[#This Row],[Оптовая цена USD за 1шт]],"")</f>
        <v/>
      </c>
      <c r="N55" s="49"/>
    </row>
    <row r="56" spans="1:14" ht="22.5" customHeight="1">
      <c r="A56" s="44" t="s">
        <v>6908</v>
      </c>
      <c r="B56" s="14">
        <v>8809422532425</v>
      </c>
      <c r="C56" s="50"/>
      <c r="D56" s="46" t="s">
        <v>6909</v>
      </c>
      <c r="E56" s="16">
        <v>110000</v>
      </c>
      <c r="F56" s="15">
        <v>0.4</v>
      </c>
      <c r="G56" s="47">
        <v>12</v>
      </c>
      <c r="H56" s="55">
        <f>Таблица623[[#This Row],[Коэфициент стоимости]]*Таблица623[[#This Row],[Розничная цена KRW]]</f>
        <v>44000</v>
      </c>
      <c r="I56" s="17" t="str">
        <f>IF($H$1="","Введите курс",Таблица623[[#This Row],[Оптовая цена KRW за 1шт]]/$H$1)</f>
        <v>Введите курс</v>
      </c>
      <c r="J56" s="48"/>
      <c r="K56" s="18">
        <f>Таблица623[[#This Row],[Заказ коробок ]]*Таблица623[[#This Row],[Кол-во шт в коробке]]</f>
        <v>0</v>
      </c>
      <c r="L56" s="54">
        <f>Таблица623[[#This Row],[Общее кол-во шт]]*Таблица623[[#This Row],[Оптовая цена KRW за 1шт]]</f>
        <v>0</v>
      </c>
      <c r="M56" s="19" t="str">
        <f>IFERROR(Таблица623[[#This Row],[Общее кол-во шт]]*Таблица623[[#This Row],[Оптовая цена USD за 1шт]],"")</f>
        <v/>
      </c>
      <c r="N56" s="49"/>
    </row>
    <row r="57" spans="1:14" ht="22.5" customHeight="1">
      <c r="A57" s="44" t="s">
        <v>6910</v>
      </c>
      <c r="B57" s="14">
        <v>8809422532401</v>
      </c>
      <c r="C57" s="50"/>
      <c r="D57" s="46" t="s">
        <v>6911</v>
      </c>
      <c r="E57" s="16">
        <v>118000</v>
      </c>
      <c r="F57" s="15">
        <v>0.4</v>
      </c>
      <c r="G57" s="47">
        <v>12</v>
      </c>
      <c r="H57" s="55">
        <f>Таблица623[[#This Row],[Коэфициент стоимости]]*Таблица623[[#This Row],[Розничная цена KRW]]</f>
        <v>47200</v>
      </c>
      <c r="I57" s="17" t="str">
        <f>IF($H$1="","Введите курс",Таблица623[[#This Row],[Оптовая цена KRW за 1шт]]/$H$1)</f>
        <v>Введите курс</v>
      </c>
      <c r="J57" s="48"/>
      <c r="K57" s="18">
        <f>Таблица623[[#This Row],[Заказ коробок ]]*Таблица623[[#This Row],[Кол-во шт в коробке]]</f>
        <v>0</v>
      </c>
      <c r="L57" s="54">
        <f>Таблица623[[#This Row],[Общее кол-во шт]]*Таблица623[[#This Row],[Оптовая цена KRW за 1шт]]</f>
        <v>0</v>
      </c>
      <c r="M57" s="19" t="str">
        <f>IFERROR(Таблица623[[#This Row],[Общее кол-во шт]]*Таблица623[[#This Row],[Оптовая цена USD за 1шт]],"")</f>
        <v/>
      </c>
      <c r="N57" s="49"/>
    </row>
    <row r="58" spans="1:14" ht="22.5" customHeight="1">
      <c r="A58" s="44" t="s">
        <v>6912</v>
      </c>
      <c r="B58" s="14">
        <v>8809422532814</v>
      </c>
      <c r="C58" s="50"/>
      <c r="D58" s="46" t="s">
        <v>6913</v>
      </c>
      <c r="E58" s="16">
        <v>110000</v>
      </c>
      <c r="F58" s="15">
        <v>0.4</v>
      </c>
      <c r="G58" s="47">
        <v>12</v>
      </c>
      <c r="H58" s="55">
        <f>Таблица623[[#This Row],[Коэфициент стоимости]]*Таблица623[[#This Row],[Розничная цена KRW]]</f>
        <v>44000</v>
      </c>
      <c r="I58" s="17" t="str">
        <f>IF($H$1="","Введите курс",Таблица623[[#This Row],[Оптовая цена KRW за 1шт]]/$H$1)</f>
        <v>Введите курс</v>
      </c>
      <c r="J58" s="48"/>
      <c r="K58" s="18">
        <f>Таблица623[[#This Row],[Заказ коробок ]]*Таблица623[[#This Row],[Кол-во шт в коробке]]</f>
        <v>0</v>
      </c>
      <c r="L58" s="54">
        <f>Таблица623[[#This Row],[Общее кол-во шт]]*Таблица623[[#This Row],[Оптовая цена KRW за 1шт]]</f>
        <v>0</v>
      </c>
      <c r="M58" s="19" t="str">
        <f>IFERROR(Таблица623[[#This Row],[Общее кол-во шт]]*Таблица623[[#This Row],[Оптовая цена USD за 1шт]],"")</f>
        <v/>
      </c>
      <c r="N58" s="49"/>
    </row>
    <row r="59" spans="1:14" ht="22.5" customHeight="1">
      <c r="A59" s="44" t="s">
        <v>6914</v>
      </c>
      <c r="B59" s="14">
        <v>8809422534771</v>
      </c>
      <c r="C59" s="50"/>
      <c r="D59" s="46" t="s">
        <v>6915</v>
      </c>
      <c r="E59" s="16">
        <v>36000</v>
      </c>
      <c r="F59" s="15">
        <v>0.4</v>
      </c>
      <c r="G59" s="47">
        <v>20</v>
      </c>
      <c r="H59" s="55">
        <f>Таблица623[[#This Row],[Коэфициент стоимости]]*Таблица623[[#This Row],[Розничная цена KRW]]</f>
        <v>14400</v>
      </c>
      <c r="I59" s="17" t="str">
        <f>IF($H$1="","Введите курс",Таблица623[[#This Row],[Оптовая цена KRW за 1шт]]/$H$1)</f>
        <v>Введите курс</v>
      </c>
      <c r="J59" s="48"/>
      <c r="K59" s="18">
        <f>Таблица623[[#This Row],[Заказ коробок ]]*Таблица623[[#This Row],[Кол-во шт в коробке]]</f>
        <v>0</v>
      </c>
      <c r="L59" s="54">
        <f>Таблица623[[#This Row],[Общее кол-во шт]]*Таблица623[[#This Row],[Оптовая цена KRW за 1шт]]</f>
        <v>0</v>
      </c>
      <c r="M59" s="19" t="str">
        <f>IFERROR(Таблица623[[#This Row],[Общее кол-во шт]]*Таблица623[[#This Row],[Оптовая цена USD за 1шт]],"")</f>
        <v/>
      </c>
      <c r="N59" s="49"/>
    </row>
    <row r="60" spans="1:14" ht="22.5" customHeight="1">
      <c r="A60" s="44" t="s">
        <v>6916</v>
      </c>
      <c r="B60" s="14">
        <v>8809422534108</v>
      </c>
      <c r="C60" s="50"/>
      <c r="D60" s="46" t="s">
        <v>6917</v>
      </c>
      <c r="E60" s="16">
        <v>53000</v>
      </c>
      <c r="F60" s="15">
        <v>0.499</v>
      </c>
      <c r="G60" s="47">
        <v>12</v>
      </c>
      <c r="H60" s="55">
        <f>Таблица623[[#This Row],[Коэфициент стоимости]]*Таблица623[[#This Row],[Розничная цена KRW]]</f>
        <v>26447</v>
      </c>
      <c r="I60" s="17" t="str">
        <f>IF($H$1="","Введите курс",Таблица623[[#This Row],[Оптовая цена KRW за 1шт]]/$H$1)</f>
        <v>Введите курс</v>
      </c>
      <c r="J60" s="48"/>
      <c r="K60" s="18">
        <f>Таблица623[[#This Row],[Заказ коробок ]]*Таблица623[[#This Row],[Кол-во шт в коробке]]</f>
        <v>0</v>
      </c>
      <c r="L60" s="54">
        <f>Таблица623[[#This Row],[Общее кол-во шт]]*Таблица623[[#This Row],[Оптовая цена KRW за 1шт]]</f>
        <v>0</v>
      </c>
      <c r="M60" s="19" t="str">
        <f>IFERROR(Таблица623[[#This Row],[Общее кол-во шт]]*Таблица623[[#This Row],[Оптовая цена USD за 1шт]],"")</f>
        <v/>
      </c>
      <c r="N60" s="49"/>
    </row>
  </sheetData>
  <sheetProtection algorithmName="SHA-512" hashValue="A1EG45mXa9s4NXB0epnRP1+o4TlPgGFxua/LrlPXdEbXDmrLY+V8TAQXnVFRQ9Sn3m+i3gca+4EzFsOwAEmfNA==" saltValue="w3n4frV3KPk1ctNFIK/7eQ==" spinCount="100000" sheet="1" autoFilter="0" pivotTables="0"/>
  <mergeCells count="2">
    <mergeCell ref="A1:C1"/>
    <mergeCell ref="D1:F1"/>
  </mergeCells>
  <conditionalFormatting sqref="A61:A1048576">
    <cfRule type="duplicateValues" dxfId="882" priority="1"/>
  </conditionalFormatting>
  <conditionalFormatting sqref="A61:A1048576">
    <cfRule type="duplicateValues" dxfId="881" priority="2"/>
    <cfRule type="duplicateValues" dxfId="880" priority="3"/>
    <cfRule type="duplicateValues" dxfId="879" priority="4"/>
  </conditionalFormatting>
  <conditionalFormatting sqref="A3:A60">
    <cfRule type="duplicateValues" dxfId="878" priority="5"/>
  </conditionalFormatting>
  <conditionalFormatting sqref="A3:A60">
    <cfRule type="duplicateValues" dxfId="877" priority="6"/>
    <cfRule type="duplicateValues" dxfId="876" priority="7"/>
    <cfRule type="duplicateValues" dxfId="875" priority="8"/>
  </conditionalFormatting>
  <conditionalFormatting sqref="A3:A60">
    <cfRule type="duplicateValues" dxfId="874" priority="9"/>
  </conditionalFormatting>
  <conditionalFormatting sqref="A3:A60">
    <cfRule type="duplicateValues" dxfId="873" priority="10"/>
    <cfRule type="duplicateValues" dxfId="872" priority="11"/>
    <cfRule type="duplicateValues" dxfId="871" priority="12"/>
  </conditionalFormatting>
  <hyperlinks>
    <hyperlink ref="G1" r:id="rId1" xr:uid="{D42F83D7-3BA9-4F59-A303-E2FB12F70006}"/>
    <hyperlink ref="N1" location="Главная!A1" display="Вернуться на Главную" xr:uid="{13F97D9C-BA04-4C13-BBEA-7312DC927C38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A96FC-32A7-4185-87EF-503821796BA6}">
  <sheetPr>
    <pageSetUpPr fitToPage="1"/>
  </sheetPr>
  <dimension ref="A1:N29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20061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SUM(J3:J29)</f>
        <v>0</v>
      </c>
      <c r="K1" s="168">
        <f>SUM(K3:K29)</f>
        <v>0</v>
      </c>
      <c r="L1" s="169">
        <f>SUM(L3:L29)</f>
        <v>0</v>
      </c>
      <c r="M1" s="170">
        <f>SUM(M3:M29)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20062</v>
      </c>
      <c r="B3" s="14">
        <v>8809561820124</v>
      </c>
      <c r="C3" s="45"/>
      <c r="D3" s="160" t="s">
        <v>20063</v>
      </c>
      <c r="E3" s="53">
        <v>27000</v>
      </c>
      <c r="F3" s="189">
        <v>0.45</v>
      </c>
      <c r="G3" s="47">
        <v>40</v>
      </c>
      <c r="H3" s="16">
        <f>Таблица642[[#This Row],[Коэфициент стоимости]]*Таблица642[[#This Row],[Розничная цена KRW]]</f>
        <v>12150</v>
      </c>
      <c r="I3" s="17" t="str">
        <f>IF($H$1="","Введите курс",Таблица642[[#This Row],[Оптовая цена KRW за 1шт]]/$H$1)</f>
        <v>Введите курс</v>
      </c>
      <c r="J3" s="48"/>
      <c r="K3" s="18">
        <f>Таблица642[[#This Row],[Заказ коробок ]]*Таблица642[[#This Row],[Кол-во шт в коробке]]</f>
        <v>0</v>
      </c>
      <c r="L3" s="16">
        <f>Таблица642[[#This Row],[Общее кол-во шт]]*Таблица642[[#This Row],[Оптовая цена KRW за 1шт]]</f>
        <v>0</v>
      </c>
      <c r="M3" s="19" t="str">
        <f>IFERROR(Таблица642[[#This Row],[Общее кол-во шт]]*Таблица642[[#This Row],[Оптовая цена USD за 1шт]],"")</f>
        <v/>
      </c>
      <c r="N3" s="49"/>
    </row>
    <row r="4" spans="1:14" ht="22.5" customHeight="1">
      <c r="A4" s="44" t="s">
        <v>20064</v>
      </c>
      <c r="B4" s="14">
        <v>8809561820384</v>
      </c>
      <c r="C4" s="50"/>
      <c r="D4" s="160" t="s">
        <v>20065</v>
      </c>
      <c r="E4" s="16">
        <v>27000</v>
      </c>
      <c r="F4" s="189">
        <v>0.45</v>
      </c>
      <c r="G4" s="47">
        <v>40</v>
      </c>
      <c r="H4" s="55">
        <f>Таблица642[[#This Row],[Коэфициент стоимости]]*Таблица642[[#This Row],[Розничная цена KRW]]</f>
        <v>12150</v>
      </c>
      <c r="I4" s="17" t="str">
        <f>IF($H$1="","Введите курс",Таблица642[[#This Row],[Оптовая цена KRW за 1шт]]/$H$1)</f>
        <v>Введите курс</v>
      </c>
      <c r="J4" s="48"/>
      <c r="K4" s="18">
        <f>Таблица642[[#This Row],[Заказ коробок ]]*Таблица642[[#This Row],[Кол-во шт в коробке]]</f>
        <v>0</v>
      </c>
      <c r="L4" s="54">
        <f>Таблица642[[#This Row],[Общее кол-во шт]]*Таблица642[[#This Row],[Оптовая цена KRW за 1шт]]</f>
        <v>0</v>
      </c>
      <c r="M4" s="19" t="str">
        <f>IFERROR(Таблица642[[#This Row],[Общее кол-во шт]]*Таблица642[[#This Row],[Оптовая цена USD за 1шт]],"")</f>
        <v/>
      </c>
      <c r="N4" s="49"/>
    </row>
    <row r="5" spans="1:14" ht="22.5" customHeight="1">
      <c r="A5" s="44" t="s">
        <v>20066</v>
      </c>
      <c r="B5" s="14">
        <v>8809561820391</v>
      </c>
      <c r="C5" s="50"/>
      <c r="D5" s="160" t="s">
        <v>20067</v>
      </c>
      <c r="E5" s="16">
        <v>27000</v>
      </c>
      <c r="F5" s="189">
        <v>0.45</v>
      </c>
      <c r="G5" s="47">
        <v>40</v>
      </c>
      <c r="H5" s="55">
        <f>Таблица642[[#This Row],[Коэфициент стоимости]]*Таблица642[[#This Row],[Розничная цена KRW]]</f>
        <v>12150</v>
      </c>
      <c r="I5" s="17" t="str">
        <f>IF($H$1="","Введите курс",Таблица642[[#This Row],[Оптовая цена KRW за 1шт]]/$H$1)</f>
        <v>Введите курс</v>
      </c>
      <c r="J5" s="48"/>
      <c r="K5" s="18">
        <f>Таблица642[[#This Row],[Заказ коробок ]]*Таблица642[[#This Row],[Кол-во шт в коробке]]</f>
        <v>0</v>
      </c>
      <c r="L5" s="54">
        <f>Таблица642[[#This Row],[Общее кол-во шт]]*Таблица642[[#This Row],[Оптовая цена KRW за 1шт]]</f>
        <v>0</v>
      </c>
      <c r="M5" s="19" t="str">
        <f>IFERROR(Таблица642[[#This Row],[Общее кол-во шт]]*Таблица642[[#This Row],[Оптовая цена USD за 1шт]],"")</f>
        <v/>
      </c>
      <c r="N5" s="49"/>
    </row>
    <row r="6" spans="1:14" ht="22.5" customHeight="1">
      <c r="A6" s="44" t="s">
        <v>20068</v>
      </c>
      <c r="B6" s="14">
        <v>8809567925991</v>
      </c>
      <c r="C6" s="50"/>
      <c r="D6" s="160" t="s">
        <v>20069</v>
      </c>
      <c r="E6" s="16">
        <v>27000</v>
      </c>
      <c r="F6" s="189">
        <v>0.45</v>
      </c>
      <c r="G6" s="47">
        <v>40</v>
      </c>
      <c r="H6" s="55">
        <f>Таблица642[[#This Row],[Коэфициент стоимости]]*Таблица642[[#This Row],[Розничная цена KRW]]</f>
        <v>12150</v>
      </c>
      <c r="I6" s="17" t="str">
        <f>IF($H$1="","Введите курс",Таблица642[[#This Row],[Оптовая цена KRW за 1шт]]/$H$1)</f>
        <v>Введите курс</v>
      </c>
      <c r="J6" s="48"/>
      <c r="K6" s="18">
        <f>Таблица642[[#This Row],[Заказ коробок ]]*Таблица642[[#This Row],[Кол-во шт в коробке]]</f>
        <v>0</v>
      </c>
      <c r="L6" s="54">
        <f>Таблица642[[#This Row],[Общее кол-во шт]]*Таблица642[[#This Row],[Оптовая цена KRW за 1шт]]</f>
        <v>0</v>
      </c>
      <c r="M6" s="19" t="str">
        <f>IFERROR(Таблица642[[#This Row],[Общее кол-во шт]]*Таблица642[[#This Row],[Оптовая цена USD за 1шт]],"")</f>
        <v/>
      </c>
      <c r="N6" s="49"/>
    </row>
    <row r="7" spans="1:14" ht="22.5" customHeight="1">
      <c r="A7" s="44" t="s">
        <v>20070</v>
      </c>
      <c r="B7" s="14">
        <v>8809482980433</v>
      </c>
      <c r="C7" s="50"/>
      <c r="D7" s="160" t="s">
        <v>20071</v>
      </c>
      <c r="E7" s="16">
        <v>35000</v>
      </c>
      <c r="F7" s="189">
        <v>0.45000000000000007</v>
      </c>
      <c r="G7" s="47">
        <v>40</v>
      </c>
      <c r="H7" s="55">
        <f>Таблица642[[#This Row],[Коэфициент стоимости]]*Таблица642[[#This Row],[Розничная цена KRW]]</f>
        <v>15750.000000000002</v>
      </c>
      <c r="I7" s="17" t="str">
        <f>IF($H$1="","Введите курс",Таблица642[[#This Row],[Оптовая цена KRW за 1шт]]/$H$1)</f>
        <v>Введите курс</v>
      </c>
      <c r="J7" s="48"/>
      <c r="K7" s="18">
        <f>Таблица642[[#This Row],[Заказ коробок ]]*Таблица642[[#This Row],[Кол-во шт в коробке]]</f>
        <v>0</v>
      </c>
      <c r="L7" s="54">
        <f>Таблица642[[#This Row],[Общее кол-во шт]]*Таблица642[[#This Row],[Оптовая цена KRW за 1шт]]</f>
        <v>0</v>
      </c>
      <c r="M7" s="19" t="str">
        <f>IFERROR(Таблица642[[#This Row],[Общее кол-во шт]]*Таблица642[[#This Row],[Оптовая цена USD за 1шт]],"")</f>
        <v/>
      </c>
      <c r="N7" s="49"/>
    </row>
    <row r="8" spans="1:14" ht="22.5" customHeight="1">
      <c r="A8" s="44" t="s">
        <v>20072</v>
      </c>
      <c r="B8" s="14">
        <v>8809482980440</v>
      </c>
      <c r="C8" s="50"/>
      <c r="D8" s="160" t="s">
        <v>20073</v>
      </c>
      <c r="E8" s="16">
        <v>35000</v>
      </c>
      <c r="F8" s="189">
        <v>0.45000000000000007</v>
      </c>
      <c r="G8" s="47">
        <v>40</v>
      </c>
      <c r="H8" s="55">
        <f>Таблица642[[#This Row],[Коэфициент стоимости]]*Таблица642[[#This Row],[Розничная цена KRW]]</f>
        <v>15750.000000000002</v>
      </c>
      <c r="I8" s="17" t="str">
        <f>IF($H$1="","Введите курс",Таблица642[[#This Row],[Оптовая цена KRW за 1шт]]/$H$1)</f>
        <v>Введите курс</v>
      </c>
      <c r="J8" s="48"/>
      <c r="K8" s="18">
        <f>Таблица642[[#This Row],[Заказ коробок ]]*Таблица642[[#This Row],[Кол-во шт в коробке]]</f>
        <v>0</v>
      </c>
      <c r="L8" s="54">
        <f>Таблица642[[#This Row],[Общее кол-во шт]]*Таблица642[[#This Row],[Оптовая цена KRW за 1шт]]</f>
        <v>0</v>
      </c>
      <c r="M8" s="19" t="str">
        <f>IFERROR(Таблица642[[#This Row],[Общее кол-во шт]]*Таблица642[[#This Row],[Оптовая цена USD за 1шт]],"")</f>
        <v/>
      </c>
      <c r="N8" s="49"/>
    </row>
    <row r="9" spans="1:14" ht="22.5" customHeight="1">
      <c r="A9" s="44" t="s">
        <v>20074</v>
      </c>
      <c r="B9" s="14">
        <v>8809030730299</v>
      </c>
      <c r="C9" s="50"/>
      <c r="D9" s="160" t="s">
        <v>20075</v>
      </c>
      <c r="E9" s="16">
        <v>26000</v>
      </c>
      <c r="F9" s="189">
        <v>0.45</v>
      </c>
      <c r="G9" s="47">
        <v>40</v>
      </c>
      <c r="H9" s="55">
        <f>Таблица642[[#This Row],[Коэфициент стоимости]]*Таблица642[[#This Row],[Розничная цена KRW]]</f>
        <v>11700</v>
      </c>
      <c r="I9" s="17" t="str">
        <f>IF($H$1="","Введите курс",Таблица642[[#This Row],[Оптовая цена KRW за 1шт]]/$H$1)</f>
        <v>Введите курс</v>
      </c>
      <c r="J9" s="48"/>
      <c r="K9" s="18">
        <f>Таблица642[[#This Row],[Заказ коробок ]]*Таблица642[[#This Row],[Кол-во шт в коробке]]</f>
        <v>0</v>
      </c>
      <c r="L9" s="54">
        <f>Таблица642[[#This Row],[Общее кол-во шт]]*Таблица642[[#This Row],[Оптовая цена KRW за 1шт]]</f>
        <v>0</v>
      </c>
      <c r="M9" s="19" t="str">
        <f>IFERROR(Таблица642[[#This Row],[Общее кол-во шт]]*Таблица642[[#This Row],[Оптовая цена USD за 1шт]],"")</f>
        <v/>
      </c>
      <c r="N9" s="49"/>
    </row>
    <row r="10" spans="1:14" ht="22.5" customHeight="1">
      <c r="A10" s="44" t="s">
        <v>20076</v>
      </c>
      <c r="B10" s="14">
        <v>8809030730305</v>
      </c>
      <c r="C10" s="50"/>
      <c r="D10" s="160" t="s">
        <v>20077</v>
      </c>
      <c r="E10" s="16">
        <v>37000</v>
      </c>
      <c r="F10" s="189">
        <v>0.45000000000000007</v>
      </c>
      <c r="G10" s="47">
        <v>40</v>
      </c>
      <c r="H10" s="55">
        <f>Таблица642[[#This Row],[Коэфициент стоимости]]*Таблица642[[#This Row],[Розничная цена KRW]]</f>
        <v>16650.000000000004</v>
      </c>
      <c r="I10" s="17" t="str">
        <f>IF($H$1="","Введите курс",Таблица642[[#This Row],[Оптовая цена KRW за 1шт]]/$H$1)</f>
        <v>Введите курс</v>
      </c>
      <c r="J10" s="48"/>
      <c r="K10" s="18">
        <f>Таблица642[[#This Row],[Заказ коробок ]]*Таблица642[[#This Row],[Кол-во шт в коробке]]</f>
        <v>0</v>
      </c>
      <c r="L10" s="54">
        <f>Таблица642[[#This Row],[Общее кол-во шт]]*Таблица642[[#This Row],[Оптовая цена KRW за 1шт]]</f>
        <v>0</v>
      </c>
      <c r="M10" s="19" t="str">
        <f>IFERROR(Таблица642[[#This Row],[Общее кол-во шт]]*Таблица642[[#This Row],[Оптовая цена USD за 1шт]],"")</f>
        <v/>
      </c>
      <c r="N10" s="49"/>
    </row>
    <row r="11" spans="1:14" ht="22.5" customHeight="1">
      <c r="A11" s="44" t="s">
        <v>20078</v>
      </c>
      <c r="B11" s="14">
        <v>8809030730312</v>
      </c>
      <c r="C11" s="50"/>
      <c r="D11" s="160" t="s">
        <v>20079</v>
      </c>
      <c r="E11" s="16">
        <v>45000</v>
      </c>
      <c r="F11" s="189">
        <v>0.45</v>
      </c>
      <c r="G11" s="47">
        <v>40</v>
      </c>
      <c r="H11" s="55">
        <f>Таблица642[[#This Row],[Коэфициент стоимости]]*Таблица642[[#This Row],[Розничная цена KRW]]</f>
        <v>20250</v>
      </c>
      <c r="I11" s="17" t="str">
        <f>IF($H$1="","Введите курс",Таблица642[[#This Row],[Оптовая цена KRW за 1шт]]/$H$1)</f>
        <v>Введите курс</v>
      </c>
      <c r="J11" s="48"/>
      <c r="K11" s="18">
        <f>Таблица642[[#This Row],[Заказ коробок ]]*Таблица642[[#This Row],[Кол-во шт в коробке]]</f>
        <v>0</v>
      </c>
      <c r="L11" s="54">
        <f>Таблица642[[#This Row],[Общее кол-во шт]]*Таблица642[[#This Row],[Оптовая цена KRW за 1шт]]</f>
        <v>0</v>
      </c>
      <c r="M11" s="19" t="str">
        <f>IFERROR(Таблица642[[#This Row],[Общее кол-во шт]]*Таблица642[[#This Row],[Оптовая цена USD за 1шт]],"")</f>
        <v/>
      </c>
      <c r="N11" s="49"/>
    </row>
    <row r="12" spans="1:14" ht="22.5" customHeight="1">
      <c r="A12" s="44" t="s">
        <v>20080</v>
      </c>
      <c r="B12" s="14">
        <v>8809030730329</v>
      </c>
      <c r="C12" s="50"/>
      <c r="D12" s="160" t="s">
        <v>20081</v>
      </c>
      <c r="E12" s="16">
        <v>28000</v>
      </c>
      <c r="F12" s="189">
        <v>0.45</v>
      </c>
      <c r="G12" s="47">
        <v>20</v>
      </c>
      <c r="H12" s="55">
        <f>Таблица642[[#This Row],[Коэфициент стоимости]]*Таблица642[[#This Row],[Розничная цена KRW]]</f>
        <v>12600</v>
      </c>
      <c r="I12" s="17" t="str">
        <f>IF($H$1="","Введите курс",Таблица642[[#This Row],[Оптовая цена KRW за 1шт]]/$H$1)</f>
        <v>Введите курс</v>
      </c>
      <c r="J12" s="48"/>
      <c r="K12" s="18">
        <f>Таблица642[[#This Row],[Заказ коробок ]]*Таблица642[[#This Row],[Кол-во шт в коробке]]</f>
        <v>0</v>
      </c>
      <c r="L12" s="54">
        <f>Таблица642[[#This Row],[Общее кол-во шт]]*Таблица642[[#This Row],[Оптовая цена KRW за 1шт]]</f>
        <v>0</v>
      </c>
      <c r="M12" s="19" t="str">
        <f>IFERROR(Таблица642[[#This Row],[Общее кол-во шт]]*Таблица642[[#This Row],[Оптовая цена USD за 1шт]],"")</f>
        <v/>
      </c>
      <c r="N12" s="49"/>
    </row>
    <row r="13" spans="1:14" ht="22.5" customHeight="1">
      <c r="A13" s="44" t="s">
        <v>20082</v>
      </c>
      <c r="B13" s="14">
        <v>8809030730336</v>
      </c>
      <c r="C13" s="50"/>
      <c r="D13" s="160" t="s">
        <v>20083</v>
      </c>
      <c r="E13" s="16">
        <v>24000</v>
      </c>
      <c r="F13" s="189">
        <v>0.45</v>
      </c>
      <c r="G13" s="47">
        <v>40</v>
      </c>
      <c r="H13" s="55">
        <f>Таблица642[[#This Row],[Коэфициент стоимости]]*Таблица642[[#This Row],[Розничная цена KRW]]</f>
        <v>10800</v>
      </c>
      <c r="I13" s="17" t="str">
        <f>IF($H$1="","Введите курс",Таблица642[[#This Row],[Оптовая цена KRW за 1шт]]/$H$1)</f>
        <v>Введите курс</v>
      </c>
      <c r="J13" s="48"/>
      <c r="K13" s="18">
        <f>Таблица642[[#This Row],[Заказ коробок ]]*Таблица642[[#This Row],[Кол-во шт в коробке]]</f>
        <v>0</v>
      </c>
      <c r="L13" s="54">
        <f>Таблица642[[#This Row],[Общее кол-во шт]]*Таблица642[[#This Row],[Оптовая цена KRW за 1шт]]</f>
        <v>0</v>
      </c>
      <c r="M13" s="19" t="str">
        <f>IFERROR(Таблица642[[#This Row],[Общее кол-во шт]]*Таблица642[[#This Row],[Оптовая цена USD за 1шт]],"")</f>
        <v/>
      </c>
      <c r="N13" s="49"/>
    </row>
    <row r="14" spans="1:14" ht="22.5" customHeight="1">
      <c r="A14" s="44" t="s">
        <v>20084</v>
      </c>
      <c r="B14" s="14">
        <v>8809561820346</v>
      </c>
      <c r="C14" s="50"/>
      <c r="D14" s="160" t="s">
        <v>20085</v>
      </c>
      <c r="E14" s="16">
        <v>30000</v>
      </c>
      <c r="F14" s="189">
        <v>0.45</v>
      </c>
      <c r="G14" s="47">
        <v>20</v>
      </c>
      <c r="H14" s="55">
        <f>Таблица642[[#This Row],[Коэфициент стоимости]]*Таблица642[[#This Row],[Розничная цена KRW]]</f>
        <v>13500</v>
      </c>
      <c r="I14" s="17" t="str">
        <f>IF($H$1="","Введите курс",Таблица642[[#This Row],[Оптовая цена KRW за 1шт]]/$H$1)</f>
        <v>Введите курс</v>
      </c>
      <c r="J14" s="48"/>
      <c r="K14" s="18">
        <f>Таблица642[[#This Row],[Заказ коробок ]]*Таблица642[[#This Row],[Кол-во шт в коробке]]</f>
        <v>0</v>
      </c>
      <c r="L14" s="54">
        <f>Таблица642[[#This Row],[Общее кол-во шт]]*Таблица642[[#This Row],[Оптовая цена KRW за 1шт]]</f>
        <v>0</v>
      </c>
      <c r="M14" s="19" t="str">
        <f>IFERROR(Таблица642[[#This Row],[Общее кол-во шт]]*Таблица642[[#This Row],[Оптовая цена USD за 1шт]],"")</f>
        <v/>
      </c>
      <c r="N14" s="49"/>
    </row>
    <row r="15" spans="1:14" ht="22.5" customHeight="1">
      <c r="A15" s="44" t="s">
        <v>20086</v>
      </c>
      <c r="B15" s="14">
        <v>8809561820087</v>
      </c>
      <c r="C15" s="50"/>
      <c r="D15" s="160" t="s">
        <v>20087</v>
      </c>
      <c r="E15" s="16">
        <v>23000</v>
      </c>
      <c r="F15" s="189">
        <v>0.45</v>
      </c>
      <c r="G15" s="47">
        <v>40</v>
      </c>
      <c r="H15" s="55">
        <f>Таблица642[[#This Row],[Коэфициент стоимости]]*Таблица642[[#This Row],[Розничная цена KRW]]</f>
        <v>10350</v>
      </c>
      <c r="I15" s="17" t="str">
        <f>IF($H$1="","Введите курс",Таблица642[[#This Row],[Оптовая цена KRW за 1шт]]/$H$1)</f>
        <v>Введите курс</v>
      </c>
      <c r="J15" s="48"/>
      <c r="K15" s="18">
        <f>Таблица642[[#This Row],[Заказ коробок ]]*Таблица642[[#This Row],[Кол-во шт в коробке]]</f>
        <v>0</v>
      </c>
      <c r="L15" s="54">
        <f>Таблица642[[#This Row],[Общее кол-во шт]]*Таблица642[[#This Row],[Оптовая цена KRW за 1шт]]</f>
        <v>0</v>
      </c>
      <c r="M15" s="19" t="str">
        <f>IFERROR(Таблица642[[#This Row],[Общее кол-во шт]]*Таблица642[[#This Row],[Оптовая цена USD за 1шт]],"")</f>
        <v/>
      </c>
      <c r="N15" s="49"/>
    </row>
    <row r="16" spans="1:14" ht="22.5" customHeight="1">
      <c r="A16" s="44" t="s">
        <v>20088</v>
      </c>
      <c r="B16" s="14">
        <v>8809561820117</v>
      </c>
      <c r="C16" s="50"/>
      <c r="D16" s="160" t="s">
        <v>20089</v>
      </c>
      <c r="E16" s="16">
        <v>8000</v>
      </c>
      <c r="F16" s="189">
        <v>0.45</v>
      </c>
      <c r="G16" s="47">
        <v>40</v>
      </c>
      <c r="H16" s="55">
        <f>Таблица642[[#This Row],[Коэфициент стоимости]]*Таблица642[[#This Row],[Розничная цена KRW]]</f>
        <v>3600</v>
      </c>
      <c r="I16" s="17" t="str">
        <f>IF($H$1="","Введите курс",Таблица642[[#This Row],[Оптовая цена KRW за 1шт]]/$H$1)</f>
        <v>Введите курс</v>
      </c>
      <c r="J16" s="48"/>
      <c r="K16" s="18">
        <f>Таблица642[[#This Row],[Заказ коробок ]]*Таблица642[[#This Row],[Кол-во шт в коробке]]</f>
        <v>0</v>
      </c>
      <c r="L16" s="54">
        <f>Таблица642[[#This Row],[Общее кол-во шт]]*Таблица642[[#This Row],[Оптовая цена KRW за 1шт]]</f>
        <v>0</v>
      </c>
      <c r="M16" s="19" t="str">
        <f>IFERROR(Таблица642[[#This Row],[Общее кол-во шт]]*Таблица642[[#This Row],[Оптовая цена USD за 1шт]],"")</f>
        <v/>
      </c>
      <c r="N16" s="49"/>
    </row>
    <row r="17" spans="1:14" ht="22.5" customHeight="1">
      <c r="A17" s="44" t="s">
        <v>20090</v>
      </c>
      <c r="B17" s="14">
        <v>8809561820506</v>
      </c>
      <c r="C17" s="50"/>
      <c r="D17" s="160" t="s">
        <v>20091</v>
      </c>
      <c r="E17" s="16">
        <v>21000</v>
      </c>
      <c r="F17" s="189">
        <v>0.45000000000000007</v>
      </c>
      <c r="G17" s="47">
        <v>40</v>
      </c>
      <c r="H17" s="55">
        <f>Таблица642[[#This Row],[Коэфициент стоимости]]*Таблица642[[#This Row],[Розничная цена KRW]]</f>
        <v>9450.0000000000018</v>
      </c>
      <c r="I17" s="17" t="str">
        <f>IF($H$1="","Введите курс",Таблица642[[#This Row],[Оптовая цена KRW за 1шт]]/$H$1)</f>
        <v>Введите курс</v>
      </c>
      <c r="J17" s="48"/>
      <c r="K17" s="18">
        <f>Таблица642[[#This Row],[Заказ коробок ]]*Таблица642[[#This Row],[Кол-во шт в коробке]]</f>
        <v>0</v>
      </c>
      <c r="L17" s="54">
        <f>Таблица642[[#This Row],[Общее кол-во шт]]*Таблица642[[#This Row],[Оптовая цена KRW за 1шт]]</f>
        <v>0</v>
      </c>
      <c r="M17" s="19" t="str">
        <f>IFERROR(Таблица642[[#This Row],[Общее кол-во шт]]*Таблица642[[#This Row],[Оптовая цена USD за 1шт]],"")</f>
        <v/>
      </c>
      <c r="N17" s="49"/>
    </row>
    <row r="18" spans="1:14" ht="22.5" customHeight="1">
      <c r="A18" s="44" t="s">
        <v>20092</v>
      </c>
      <c r="B18" s="14">
        <v>8809561820513</v>
      </c>
      <c r="C18" s="50"/>
      <c r="D18" s="160" t="s">
        <v>20093</v>
      </c>
      <c r="E18" s="16">
        <v>32000</v>
      </c>
      <c r="F18" s="189">
        <v>0.45</v>
      </c>
      <c r="G18" s="47">
        <v>40</v>
      </c>
      <c r="H18" s="55">
        <f>Таблица642[[#This Row],[Коэфициент стоимости]]*Таблица642[[#This Row],[Розничная цена KRW]]</f>
        <v>14400</v>
      </c>
      <c r="I18" s="17" t="str">
        <f>IF($H$1="","Введите курс",Таблица642[[#This Row],[Оптовая цена KRW за 1шт]]/$H$1)</f>
        <v>Введите курс</v>
      </c>
      <c r="J18" s="48"/>
      <c r="K18" s="18">
        <f>Таблица642[[#This Row],[Заказ коробок ]]*Таблица642[[#This Row],[Кол-во шт в коробке]]</f>
        <v>0</v>
      </c>
      <c r="L18" s="54">
        <f>Таблица642[[#This Row],[Общее кол-во шт]]*Таблица642[[#This Row],[Оптовая цена KRW за 1шт]]</f>
        <v>0</v>
      </c>
      <c r="M18" s="19" t="str">
        <f>IFERROR(Таблица642[[#This Row],[Общее кол-во шт]]*Таблица642[[#This Row],[Оптовая цена USD за 1шт]],"")</f>
        <v/>
      </c>
      <c r="N18" s="49"/>
    </row>
    <row r="19" spans="1:14" ht="22.5" customHeight="1">
      <c r="A19" s="44" t="s">
        <v>20094</v>
      </c>
      <c r="B19" s="14">
        <v>8809511987365</v>
      </c>
      <c r="C19" s="50"/>
      <c r="D19" s="160" t="s">
        <v>20095</v>
      </c>
      <c r="E19" s="16">
        <v>35000</v>
      </c>
      <c r="F19" s="189">
        <v>0.45000000000000007</v>
      </c>
      <c r="G19" s="47">
        <v>18</v>
      </c>
      <c r="H19" s="55">
        <f>Таблица642[[#This Row],[Коэфициент стоимости]]*Таблица642[[#This Row],[Розничная цена KRW]]</f>
        <v>15750.000000000002</v>
      </c>
      <c r="I19" s="17" t="str">
        <f>IF($H$1="","Введите курс",Таблица642[[#This Row],[Оптовая цена KRW за 1шт]]/$H$1)</f>
        <v>Введите курс</v>
      </c>
      <c r="J19" s="48"/>
      <c r="K19" s="18">
        <f>Таблица642[[#This Row],[Заказ коробок ]]*Таблица642[[#This Row],[Кол-во шт в коробке]]</f>
        <v>0</v>
      </c>
      <c r="L19" s="54">
        <f>Таблица642[[#This Row],[Общее кол-во шт]]*Таблица642[[#This Row],[Оптовая цена KRW за 1шт]]</f>
        <v>0</v>
      </c>
      <c r="M19" s="19" t="str">
        <f>IFERROR(Таблица642[[#This Row],[Общее кол-во шт]]*Таблица642[[#This Row],[Оптовая цена USD за 1шт]],"")</f>
        <v/>
      </c>
      <c r="N19" s="49"/>
    </row>
    <row r="20" spans="1:14" ht="22.5" customHeight="1">
      <c r="A20" s="44" t="s">
        <v>20096</v>
      </c>
      <c r="B20" s="14">
        <v>8809614954035</v>
      </c>
      <c r="C20" s="50"/>
      <c r="D20" s="160" t="s">
        <v>20097</v>
      </c>
      <c r="E20" s="16">
        <v>40000</v>
      </c>
      <c r="F20" s="189">
        <v>0.45000000000000007</v>
      </c>
      <c r="G20" s="47">
        <v>20</v>
      </c>
      <c r="H20" s="55">
        <f>Таблица642[[#This Row],[Коэфициент стоимости]]*Таблица642[[#This Row],[Розничная цена KRW]]</f>
        <v>18000.000000000004</v>
      </c>
      <c r="I20" s="17" t="str">
        <f>IF($H$1="","Введите курс",Таблица642[[#This Row],[Оптовая цена KRW за 1шт]]/$H$1)</f>
        <v>Введите курс</v>
      </c>
      <c r="J20" s="48"/>
      <c r="K20" s="18">
        <f>Таблица642[[#This Row],[Заказ коробок ]]*Таблица642[[#This Row],[Кол-во шт в коробке]]</f>
        <v>0</v>
      </c>
      <c r="L20" s="54">
        <f>Таблица642[[#This Row],[Общее кол-во шт]]*Таблица642[[#This Row],[Оптовая цена KRW за 1шт]]</f>
        <v>0</v>
      </c>
      <c r="M20" s="19" t="str">
        <f>IFERROR(Таблица642[[#This Row],[Общее кол-во шт]]*Таблица642[[#This Row],[Оптовая цена USD за 1шт]],"")</f>
        <v/>
      </c>
      <c r="N20" s="49"/>
    </row>
    <row r="21" spans="1:14" ht="22.5" customHeight="1">
      <c r="A21" s="44" t="s">
        <v>20098</v>
      </c>
      <c r="B21" s="14">
        <v>8809561820063</v>
      </c>
      <c r="C21" s="50"/>
      <c r="D21" s="160" t="s">
        <v>20099</v>
      </c>
      <c r="E21" s="16">
        <v>48000</v>
      </c>
      <c r="F21" s="189">
        <v>0.45</v>
      </c>
      <c r="G21" s="47">
        <v>40</v>
      </c>
      <c r="H21" s="55">
        <f>Таблица642[[#This Row],[Коэфициент стоимости]]*Таблица642[[#This Row],[Розничная цена KRW]]</f>
        <v>21600</v>
      </c>
      <c r="I21" s="17" t="str">
        <f>IF($H$1="","Введите курс",Таблица642[[#This Row],[Оптовая цена KRW за 1шт]]/$H$1)</f>
        <v>Введите курс</v>
      </c>
      <c r="J21" s="48"/>
      <c r="K21" s="18">
        <f>Таблица642[[#This Row],[Заказ коробок ]]*Таблица642[[#This Row],[Кол-во шт в коробке]]</f>
        <v>0</v>
      </c>
      <c r="L21" s="54">
        <f>Таблица642[[#This Row],[Общее кол-во шт]]*Таблица642[[#This Row],[Оптовая цена KRW за 1шт]]</f>
        <v>0</v>
      </c>
      <c r="M21" s="19" t="str">
        <f>IFERROR(Таблица642[[#This Row],[Общее кол-во шт]]*Таблица642[[#This Row],[Оптовая цена USD за 1шт]],"")</f>
        <v/>
      </c>
      <c r="N21" s="49"/>
    </row>
    <row r="22" spans="1:14" ht="22.5" customHeight="1">
      <c r="A22" s="44" t="s">
        <v>20100</v>
      </c>
      <c r="B22" s="14">
        <v>8809561820070</v>
      </c>
      <c r="C22" s="50"/>
      <c r="D22" s="160" t="s">
        <v>20101</v>
      </c>
      <c r="E22" s="16">
        <v>14000</v>
      </c>
      <c r="F22" s="189">
        <v>0.45</v>
      </c>
      <c r="G22" s="47">
        <v>120</v>
      </c>
      <c r="H22" s="55">
        <f>Таблица642[[#This Row],[Коэфициент стоимости]]*Таблица642[[#This Row],[Розничная цена KRW]]</f>
        <v>6300</v>
      </c>
      <c r="I22" s="17" t="str">
        <f>IF($H$1="","Введите курс",Таблица642[[#This Row],[Оптовая цена KRW за 1шт]]/$H$1)</f>
        <v>Введите курс</v>
      </c>
      <c r="J22" s="48"/>
      <c r="K22" s="18">
        <f>Таблица642[[#This Row],[Заказ коробок ]]*Таблица642[[#This Row],[Кол-во шт в коробке]]</f>
        <v>0</v>
      </c>
      <c r="L22" s="54">
        <f>Таблица642[[#This Row],[Общее кол-во шт]]*Таблица642[[#This Row],[Оптовая цена KRW за 1шт]]</f>
        <v>0</v>
      </c>
      <c r="M22" s="19" t="str">
        <f>IFERROR(Таблица642[[#This Row],[Общее кол-во шт]]*Таблица642[[#This Row],[Оптовая цена USD за 1шт]],"")</f>
        <v/>
      </c>
      <c r="N22" s="49"/>
    </row>
    <row r="23" spans="1:14" ht="22.5" customHeight="1">
      <c r="A23" s="44" t="s">
        <v>20102</v>
      </c>
      <c r="B23" s="14">
        <v>8809561820315</v>
      </c>
      <c r="C23" s="50"/>
      <c r="D23" s="160" t="s">
        <v>20103</v>
      </c>
      <c r="E23" s="16">
        <v>22000</v>
      </c>
      <c r="F23" s="189">
        <v>0.45</v>
      </c>
      <c r="G23" s="47">
        <v>40</v>
      </c>
      <c r="H23" s="55">
        <f>Таблица642[[#This Row],[Коэфициент стоимости]]*Таблица642[[#This Row],[Розничная цена KRW]]</f>
        <v>9900</v>
      </c>
      <c r="I23" s="17" t="str">
        <f>IF($H$1="","Введите курс",Таблица642[[#This Row],[Оптовая цена KRW за 1шт]]/$H$1)</f>
        <v>Введите курс</v>
      </c>
      <c r="J23" s="48"/>
      <c r="K23" s="18">
        <f>Таблица642[[#This Row],[Заказ коробок ]]*Таблица642[[#This Row],[Кол-во шт в коробке]]</f>
        <v>0</v>
      </c>
      <c r="L23" s="54">
        <f>Таблица642[[#This Row],[Общее кол-во шт]]*Таблица642[[#This Row],[Оптовая цена KRW за 1шт]]</f>
        <v>0</v>
      </c>
      <c r="M23" s="19" t="str">
        <f>IFERROR(Таблица642[[#This Row],[Общее кол-во шт]]*Таблица642[[#This Row],[Оптовая цена USD за 1шт]],"")</f>
        <v/>
      </c>
      <c r="N23" s="49"/>
    </row>
    <row r="24" spans="1:14" ht="22.5" customHeight="1">
      <c r="A24" s="44" t="s">
        <v>20104</v>
      </c>
      <c r="B24" s="14">
        <v>8809561820322</v>
      </c>
      <c r="C24" s="50"/>
      <c r="D24" s="160" t="s">
        <v>20105</v>
      </c>
      <c r="E24" s="16">
        <v>25000</v>
      </c>
      <c r="F24" s="189">
        <v>0.45</v>
      </c>
      <c r="G24" s="47">
        <v>40</v>
      </c>
      <c r="H24" s="55">
        <f>Таблица642[[#This Row],[Коэфициент стоимости]]*Таблица642[[#This Row],[Розничная цена KRW]]</f>
        <v>11250</v>
      </c>
      <c r="I24" s="17" t="str">
        <f>IF($H$1="","Введите курс",Таблица642[[#This Row],[Оптовая цена KRW за 1шт]]/$H$1)</f>
        <v>Введите курс</v>
      </c>
      <c r="J24" s="48"/>
      <c r="K24" s="18">
        <f>Таблица642[[#This Row],[Заказ коробок ]]*Таблица642[[#This Row],[Кол-во шт в коробке]]</f>
        <v>0</v>
      </c>
      <c r="L24" s="54">
        <f>Таблица642[[#This Row],[Общее кол-во шт]]*Таблица642[[#This Row],[Оптовая цена KRW за 1шт]]</f>
        <v>0</v>
      </c>
      <c r="M24" s="19" t="str">
        <f>IFERROR(Таблица642[[#This Row],[Общее кол-во шт]]*Таблица642[[#This Row],[Оптовая цена USD за 1шт]],"")</f>
        <v/>
      </c>
      <c r="N24" s="49"/>
    </row>
    <row r="25" spans="1:14" ht="22.5" customHeight="1">
      <c r="A25" s="44" t="s">
        <v>20106</v>
      </c>
      <c r="B25" s="14">
        <v>8809561820339</v>
      </c>
      <c r="C25" s="50"/>
      <c r="D25" s="160" t="s">
        <v>20107</v>
      </c>
      <c r="E25" s="16">
        <v>22000</v>
      </c>
      <c r="F25" s="189">
        <v>0.45</v>
      </c>
      <c r="G25" s="47">
        <v>40</v>
      </c>
      <c r="H25" s="55">
        <f>Таблица642[[#This Row],[Коэфициент стоимости]]*Таблица642[[#This Row],[Розничная цена KRW]]</f>
        <v>9900</v>
      </c>
      <c r="I25" s="17" t="str">
        <f>IF($H$1="","Введите курс",Таблица642[[#This Row],[Оптовая цена KRW за 1шт]]/$H$1)</f>
        <v>Введите курс</v>
      </c>
      <c r="J25" s="48"/>
      <c r="K25" s="18">
        <f>Таблица642[[#This Row],[Заказ коробок ]]*Таблица642[[#This Row],[Кол-во шт в коробке]]</f>
        <v>0</v>
      </c>
      <c r="L25" s="54">
        <f>Таблица642[[#This Row],[Общее кол-во шт]]*Таблица642[[#This Row],[Оптовая цена KRW за 1шт]]</f>
        <v>0</v>
      </c>
      <c r="M25" s="19" t="str">
        <f>IFERROR(Таблица642[[#This Row],[Общее кол-во шт]]*Таблица642[[#This Row],[Оптовая цена USD за 1шт]],"")</f>
        <v/>
      </c>
      <c r="N25" s="49"/>
    </row>
    <row r="26" spans="1:14" ht="22.5" customHeight="1">
      <c r="A26" s="44" t="s">
        <v>20108</v>
      </c>
      <c r="B26" s="14">
        <v>8809561820476</v>
      </c>
      <c r="C26" s="50"/>
      <c r="D26" s="160" t="s">
        <v>20109</v>
      </c>
      <c r="E26" s="16">
        <v>24000</v>
      </c>
      <c r="F26" s="189">
        <v>0.45</v>
      </c>
      <c r="G26" s="47">
        <v>40</v>
      </c>
      <c r="H26" s="55">
        <f>Таблица642[[#This Row],[Коэфициент стоимости]]*Таблица642[[#This Row],[Розничная цена KRW]]</f>
        <v>10800</v>
      </c>
      <c r="I26" s="17" t="str">
        <f>IF($H$1="","Введите курс",Таблица642[[#This Row],[Оптовая цена KRW за 1шт]]/$H$1)</f>
        <v>Введите курс</v>
      </c>
      <c r="J26" s="48"/>
      <c r="K26" s="18">
        <f>Таблица642[[#This Row],[Заказ коробок ]]*Таблица642[[#This Row],[Кол-во шт в коробке]]</f>
        <v>0</v>
      </c>
      <c r="L26" s="54">
        <f>Таблица642[[#This Row],[Общее кол-во шт]]*Таблица642[[#This Row],[Оптовая цена KRW за 1шт]]</f>
        <v>0</v>
      </c>
      <c r="M26" s="19" t="str">
        <f>IFERROR(Таблица642[[#This Row],[Общее кол-во шт]]*Таблица642[[#This Row],[Оптовая цена USD за 1шт]],"")</f>
        <v/>
      </c>
      <c r="N26" s="49"/>
    </row>
    <row r="27" spans="1:14" ht="22.5" customHeight="1">
      <c r="A27" s="44" t="s">
        <v>20110</v>
      </c>
      <c r="B27" s="14">
        <v>8809561820483</v>
      </c>
      <c r="C27" s="50"/>
      <c r="D27" s="160" t="s">
        <v>20111</v>
      </c>
      <c r="E27" s="16">
        <v>22000</v>
      </c>
      <c r="F27" s="189">
        <v>0.45</v>
      </c>
      <c r="G27" s="47">
        <v>40</v>
      </c>
      <c r="H27" s="55">
        <f>Таблица642[[#This Row],[Коэфициент стоимости]]*Таблица642[[#This Row],[Розничная цена KRW]]</f>
        <v>9900</v>
      </c>
      <c r="I27" s="17" t="str">
        <f>IF($H$1="","Введите курс",Таблица642[[#This Row],[Оптовая цена KRW за 1шт]]/$H$1)</f>
        <v>Введите курс</v>
      </c>
      <c r="J27" s="48"/>
      <c r="K27" s="18">
        <f>Таблица642[[#This Row],[Заказ коробок ]]*Таблица642[[#This Row],[Кол-во шт в коробке]]</f>
        <v>0</v>
      </c>
      <c r="L27" s="54">
        <f>Таблица642[[#This Row],[Общее кол-во шт]]*Таблица642[[#This Row],[Оптовая цена KRW за 1шт]]</f>
        <v>0</v>
      </c>
      <c r="M27" s="19" t="str">
        <f>IFERROR(Таблица642[[#This Row],[Общее кол-во шт]]*Таблица642[[#This Row],[Оптовая цена USD за 1шт]],"")</f>
        <v/>
      </c>
      <c r="N27" s="49"/>
    </row>
    <row r="28" spans="1:14" ht="22.5" customHeight="1">
      <c r="A28" s="44" t="s">
        <v>20112</v>
      </c>
      <c r="B28" s="14">
        <v>8809561820636</v>
      </c>
      <c r="C28" s="50"/>
      <c r="D28" s="160" t="s">
        <v>20113</v>
      </c>
      <c r="E28" s="16">
        <v>22000</v>
      </c>
      <c r="F28" s="189">
        <v>0.45</v>
      </c>
      <c r="G28" s="47">
        <v>20</v>
      </c>
      <c r="H28" s="55">
        <f>Таблица642[[#This Row],[Коэфициент стоимости]]*Таблица642[[#This Row],[Розничная цена KRW]]</f>
        <v>9900</v>
      </c>
      <c r="I28" s="17" t="str">
        <f>IF($H$1="","Введите курс",Таблица642[[#This Row],[Оптовая цена KRW за 1шт]]/$H$1)</f>
        <v>Введите курс</v>
      </c>
      <c r="J28" s="48"/>
      <c r="K28" s="18">
        <f>Таблица642[[#This Row],[Заказ коробок ]]*Таблица642[[#This Row],[Кол-во шт в коробке]]</f>
        <v>0</v>
      </c>
      <c r="L28" s="54">
        <f>Таблица642[[#This Row],[Общее кол-во шт]]*Таблица642[[#This Row],[Оптовая цена KRW за 1шт]]</f>
        <v>0</v>
      </c>
      <c r="M28" s="19" t="str">
        <f>IFERROR(Таблица642[[#This Row],[Общее кол-во шт]]*Таблица642[[#This Row],[Оптовая цена USD за 1шт]],"")</f>
        <v/>
      </c>
      <c r="N28" s="49"/>
    </row>
    <row r="29" spans="1:14" ht="22.5" customHeight="1">
      <c r="A29" s="44" t="s">
        <v>20114</v>
      </c>
      <c r="B29" s="14">
        <v>8809561820643</v>
      </c>
      <c r="C29" s="50"/>
      <c r="D29" s="160" t="s">
        <v>20115</v>
      </c>
      <c r="E29" s="16">
        <v>24000</v>
      </c>
      <c r="F29" s="189">
        <v>0.45</v>
      </c>
      <c r="G29" s="47">
        <v>50</v>
      </c>
      <c r="H29" s="55">
        <f>Таблица642[[#This Row],[Коэфициент стоимости]]*Таблица642[[#This Row],[Розничная цена KRW]]</f>
        <v>10800</v>
      </c>
      <c r="I29" s="17" t="str">
        <f>IF($H$1="","Введите курс",Таблица642[[#This Row],[Оптовая цена KRW за 1шт]]/$H$1)</f>
        <v>Введите курс</v>
      </c>
      <c r="J29" s="48"/>
      <c r="K29" s="18">
        <f>Таблица642[[#This Row],[Заказ коробок ]]*Таблица642[[#This Row],[Кол-во шт в коробке]]</f>
        <v>0</v>
      </c>
      <c r="L29" s="54">
        <f>Таблица642[[#This Row],[Общее кол-во шт]]*Таблица642[[#This Row],[Оптовая цена KRW за 1шт]]</f>
        <v>0</v>
      </c>
      <c r="M29" s="19" t="str">
        <f>IFERROR(Таблица642[[#This Row],[Общее кол-во шт]]*Таблица642[[#This Row],[Оптовая цена USD за 1шт]],"")</f>
        <v/>
      </c>
      <c r="N29" s="49"/>
    </row>
  </sheetData>
  <sheetProtection algorithmName="SHA-512" hashValue="SyQBnls69hRDqCS48ZOONss9oH7/Ndu8qo6cIyrxuO7Qf4DdxxeC52bDpG2gAlAzPDNjuxtPKqxlvbJckGSmlg==" saltValue="igHeA+EcmGI1A4wH/++zVw==" spinCount="100000" sheet="1" autoFilter="0" pivotTables="0"/>
  <mergeCells count="2">
    <mergeCell ref="A1:C1"/>
    <mergeCell ref="D1:F1"/>
  </mergeCells>
  <conditionalFormatting sqref="A30:A1048576">
    <cfRule type="duplicateValues" dxfId="851" priority="1"/>
  </conditionalFormatting>
  <conditionalFormatting sqref="A30:A1048576">
    <cfRule type="duplicateValues" dxfId="850" priority="2"/>
    <cfRule type="duplicateValues" dxfId="849" priority="3"/>
    <cfRule type="duplicateValues" dxfId="848" priority="4"/>
  </conditionalFormatting>
  <conditionalFormatting sqref="A3:A29">
    <cfRule type="duplicateValues" dxfId="847" priority="5"/>
  </conditionalFormatting>
  <conditionalFormatting sqref="A3:A29">
    <cfRule type="duplicateValues" dxfId="846" priority="6"/>
    <cfRule type="duplicateValues" dxfId="845" priority="7"/>
    <cfRule type="duplicateValues" dxfId="844" priority="8"/>
  </conditionalFormatting>
  <conditionalFormatting sqref="A3:A29">
    <cfRule type="duplicateValues" dxfId="843" priority="9"/>
  </conditionalFormatting>
  <conditionalFormatting sqref="A3:A29">
    <cfRule type="duplicateValues" dxfId="842" priority="10"/>
    <cfRule type="duplicateValues" dxfId="841" priority="11"/>
    <cfRule type="duplicateValues" dxfId="840" priority="12"/>
  </conditionalFormatting>
  <hyperlinks>
    <hyperlink ref="G1" r:id="rId1" xr:uid="{5EE5461D-30DA-49FC-B538-EE7B746CEB18}"/>
    <hyperlink ref="N1" location="Главная!A1" display="Вернуться на Главную" xr:uid="{0D151900-8B52-415C-9B21-846227BE3A11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3228-CE53-48B7-9831-F3C8BE6A566B}">
  <sheetPr>
    <pageSetUpPr fitToPage="1"/>
  </sheetPr>
  <dimension ref="A1:P2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6" s="41" customFormat="1" ht="64.150000000000006" customHeight="1">
      <c r="A1" s="303" t="s">
        <v>31463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SUM(J3:J23)</f>
        <v>0</v>
      </c>
      <c r="K1" s="213">
        <f>SUM(K3:K23)</f>
        <v>0</v>
      </c>
      <c r="L1" s="214">
        <f>SUM(L3:L23)</f>
        <v>0</v>
      </c>
      <c r="M1" s="215">
        <f>SUM(M3:M23)</f>
        <v>0</v>
      </c>
      <c r="N1" s="37" t="s">
        <v>2650</v>
      </c>
    </row>
    <row r="2" spans="1:16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6" ht="24" customHeight="1">
      <c r="A3" s="44" t="s">
        <v>31464</v>
      </c>
      <c r="B3" s="14" t="s">
        <v>31465</v>
      </c>
      <c r="C3" s="45" t="s">
        <v>31466</v>
      </c>
      <c r="D3" s="46" t="s">
        <v>31467</v>
      </c>
      <c r="E3" s="53"/>
      <c r="F3" s="15"/>
      <c r="G3" s="47">
        <v>80</v>
      </c>
      <c r="H3" s="16">
        <v>4300</v>
      </c>
      <c r="I3" s="17" t="str">
        <f>IF($H$1="","Введите курс",Таблица639[[#This Row],[Оптовая цена KRW за 1шт]]/$H$1)</f>
        <v>Введите курс</v>
      </c>
      <c r="J3" s="48"/>
      <c r="K3" s="18">
        <f>Таблица639[[#This Row],[Заказ коробок ]]*Таблица639[[#This Row],[Кол-во шт в коробке]]</f>
        <v>0</v>
      </c>
      <c r="L3" s="16">
        <f>Таблица639[[#This Row],[Общее кол-во шт]]*Таблица639[[#This Row],[Оптовая цена KRW за 1шт]]</f>
        <v>0</v>
      </c>
      <c r="M3" s="19" t="str">
        <f>IFERROR(Таблица639[[#This Row],[Общее кол-во шт]]*Таблица639[[#This Row],[Оптовая цена USD за 1шт]],"")</f>
        <v/>
      </c>
      <c r="N3" s="49"/>
      <c r="O3" s="288"/>
      <c r="P3" s="288"/>
    </row>
    <row r="4" spans="1:16" ht="22.5" customHeight="1">
      <c r="A4" s="44" t="s">
        <v>31468</v>
      </c>
      <c r="B4" s="14" t="s">
        <v>31469</v>
      </c>
      <c r="C4" s="50" t="s">
        <v>31470</v>
      </c>
      <c r="D4" s="46" t="s">
        <v>31471</v>
      </c>
      <c r="E4" s="16"/>
      <c r="F4" s="15"/>
      <c r="G4" s="47">
        <v>80</v>
      </c>
      <c r="H4" s="16">
        <v>4300</v>
      </c>
      <c r="I4" s="17" t="str">
        <f>IF($H$1="","Введите курс",Таблица639[[#This Row],[Оптовая цена KRW за 1шт]]/$H$1)</f>
        <v>Введите курс</v>
      </c>
      <c r="J4" s="48"/>
      <c r="K4" s="18">
        <f>Таблица639[[#This Row],[Заказ коробок ]]*Таблица639[[#This Row],[Кол-во шт в коробке]]</f>
        <v>0</v>
      </c>
      <c r="L4" s="54">
        <f>Таблица639[[#This Row],[Общее кол-во шт]]*Таблица639[[#This Row],[Оптовая цена KRW за 1шт]]</f>
        <v>0</v>
      </c>
      <c r="M4" s="19" t="str">
        <f>IFERROR(Таблица639[[#This Row],[Общее кол-во шт]]*Таблица639[[#This Row],[Оптовая цена USD за 1шт]],"")</f>
        <v/>
      </c>
      <c r="N4" s="49"/>
      <c r="O4" s="288"/>
      <c r="P4" s="288"/>
    </row>
    <row r="5" spans="1:16" ht="22.5" customHeight="1">
      <c r="A5" s="44" t="s">
        <v>31472</v>
      </c>
      <c r="B5" s="14" t="s">
        <v>31473</v>
      </c>
      <c r="C5" s="50" t="s">
        <v>31474</v>
      </c>
      <c r="D5" s="46" t="s">
        <v>31475</v>
      </c>
      <c r="E5" s="16"/>
      <c r="F5" s="15"/>
      <c r="G5" s="47">
        <v>80</v>
      </c>
      <c r="H5" s="16">
        <v>4300</v>
      </c>
      <c r="I5" s="17" t="str">
        <f>IF($H$1="","Введите курс",Таблица639[[#This Row],[Оптовая цена KRW за 1шт]]/$H$1)</f>
        <v>Введите курс</v>
      </c>
      <c r="J5" s="48"/>
      <c r="K5" s="18">
        <f>Таблица639[[#This Row],[Заказ коробок ]]*Таблица639[[#This Row],[Кол-во шт в коробке]]</f>
        <v>0</v>
      </c>
      <c r="L5" s="54">
        <f>Таблица639[[#This Row],[Общее кол-во шт]]*Таблица639[[#This Row],[Оптовая цена KRW за 1шт]]</f>
        <v>0</v>
      </c>
      <c r="M5" s="19" t="str">
        <f>IFERROR(Таблица639[[#This Row],[Общее кол-во шт]]*Таблица639[[#This Row],[Оптовая цена USD за 1шт]],"")</f>
        <v/>
      </c>
      <c r="N5" s="49"/>
      <c r="O5" s="288"/>
      <c r="P5" s="288"/>
    </row>
    <row r="6" spans="1:16" ht="22.5" customHeight="1">
      <c r="A6" s="44" t="s">
        <v>31476</v>
      </c>
      <c r="B6" s="14" t="s">
        <v>31477</v>
      </c>
      <c r="C6" s="50" t="s">
        <v>31478</v>
      </c>
      <c r="D6" s="46" t="s">
        <v>31479</v>
      </c>
      <c r="E6" s="16"/>
      <c r="F6" s="15"/>
      <c r="G6" s="47">
        <v>80</v>
      </c>
      <c r="H6" s="16">
        <v>4300</v>
      </c>
      <c r="I6" s="17" t="str">
        <f>IF($H$1="","Введите курс",Таблица639[[#This Row],[Оптовая цена KRW за 1шт]]/$H$1)</f>
        <v>Введите курс</v>
      </c>
      <c r="J6" s="48"/>
      <c r="K6" s="18">
        <f>Таблица639[[#This Row],[Заказ коробок ]]*Таблица639[[#This Row],[Кол-во шт в коробке]]</f>
        <v>0</v>
      </c>
      <c r="L6" s="54">
        <f>Таблица639[[#This Row],[Общее кол-во шт]]*Таблица639[[#This Row],[Оптовая цена KRW за 1шт]]</f>
        <v>0</v>
      </c>
      <c r="M6" s="19" t="str">
        <f>IFERROR(Таблица639[[#This Row],[Общее кол-во шт]]*Таблица639[[#This Row],[Оптовая цена USD за 1шт]],"")</f>
        <v/>
      </c>
      <c r="N6" s="49"/>
      <c r="O6" s="288"/>
      <c r="P6" s="288"/>
    </row>
    <row r="7" spans="1:16" ht="22.5" customHeight="1">
      <c r="A7" s="44" t="s">
        <v>31480</v>
      </c>
      <c r="B7" s="14" t="s">
        <v>31481</v>
      </c>
      <c r="C7" s="50" t="s">
        <v>31482</v>
      </c>
      <c r="D7" s="46" t="s">
        <v>31483</v>
      </c>
      <c r="E7" s="16"/>
      <c r="F7" s="15"/>
      <c r="G7" s="47">
        <v>80</v>
      </c>
      <c r="H7" s="16">
        <v>4300</v>
      </c>
      <c r="I7" s="17" t="str">
        <f>IF($H$1="","Введите курс",Таблица639[[#This Row],[Оптовая цена KRW за 1шт]]/$H$1)</f>
        <v>Введите курс</v>
      </c>
      <c r="J7" s="48"/>
      <c r="K7" s="18">
        <f>Таблица639[[#This Row],[Заказ коробок ]]*Таблица639[[#This Row],[Кол-во шт в коробке]]</f>
        <v>0</v>
      </c>
      <c r="L7" s="54">
        <f>Таблица639[[#This Row],[Общее кол-во шт]]*Таблица639[[#This Row],[Оптовая цена KRW за 1шт]]</f>
        <v>0</v>
      </c>
      <c r="M7" s="19" t="str">
        <f>IFERROR(Таблица639[[#This Row],[Общее кол-во шт]]*Таблица639[[#This Row],[Оптовая цена USD за 1шт]],"")</f>
        <v/>
      </c>
      <c r="N7" s="49"/>
      <c r="O7" s="288"/>
      <c r="P7" s="288"/>
    </row>
    <row r="8" spans="1:16" ht="22.5" customHeight="1">
      <c r="A8" s="44" t="s">
        <v>31484</v>
      </c>
      <c r="B8" s="14" t="s">
        <v>31485</v>
      </c>
      <c r="C8" s="50" t="s">
        <v>31486</v>
      </c>
      <c r="D8" s="46" t="s">
        <v>31487</v>
      </c>
      <c r="E8" s="16"/>
      <c r="F8" s="15"/>
      <c r="G8" s="47">
        <v>80</v>
      </c>
      <c r="H8" s="16">
        <v>4300</v>
      </c>
      <c r="I8" s="17" t="str">
        <f>IF($H$1="","Введите курс",Таблица639[[#This Row],[Оптовая цена KRW за 1шт]]/$H$1)</f>
        <v>Введите курс</v>
      </c>
      <c r="J8" s="48"/>
      <c r="K8" s="18">
        <f>Таблица639[[#This Row],[Заказ коробок ]]*Таблица639[[#This Row],[Кол-во шт в коробке]]</f>
        <v>0</v>
      </c>
      <c r="L8" s="54">
        <f>Таблица639[[#This Row],[Общее кол-во шт]]*Таблица639[[#This Row],[Оптовая цена KRW за 1шт]]</f>
        <v>0</v>
      </c>
      <c r="M8" s="19" t="str">
        <f>IFERROR(Таблица639[[#This Row],[Общее кол-во шт]]*Таблица639[[#This Row],[Оптовая цена USD за 1шт]],"")</f>
        <v/>
      </c>
      <c r="N8" s="49"/>
      <c r="O8" s="288"/>
      <c r="P8" s="288"/>
    </row>
    <row r="9" spans="1:16" ht="22.5" customHeight="1">
      <c r="A9" s="44" t="s">
        <v>31488</v>
      </c>
      <c r="B9" s="14" t="s">
        <v>31489</v>
      </c>
      <c r="C9" s="50" t="s">
        <v>31490</v>
      </c>
      <c r="D9" s="46" t="s">
        <v>31491</v>
      </c>
      <c r="E9" s="16"/>
      <c r="F9" s="15"/>
      <c r="G9" s="47">
        <v>80</v>
      </c>
      <c r="H9" s="16">
        <v>4300</v>
      </c>
      <c r="I9" s="17" t="str">
        <f>IF($H$1="","Введите курс",Таблица639[[#This Row],[Оптовая цена KRW за 1шт]]/$H$1)</f>
        <v>Введите курс</v>
      </c>
      <c r="J9" s="48"/>
      <c r="K9" s="18">
        <f>Таблица639[[#This Row],[Заказ коробок ]]*Таблица639[[#This Row],[Кол-во шт в коробке]]</f>
        <v>0</v>
      </c>
      <c r="L9" s="54">
        <f>Таблица639[[#This Row],[Общее кол-во шт]]*Таблица639[[#This Row],[Оптовая цена KRW за 1шт]]</f>
        <v>0</v>
      </c>
      <c r="M9" s="19" t="str">
        <f>IFERROR(Таблица639[[#This Row],[Общее кол-во шт]]*Таблица639[[#This Row],[Оптовая цена USD за 1шт]],"")</f>
        <v/>
      </c>
      <c r="N9" s="49"/>
      <c r="O9" s="288"/>
      <c r="P9" s="288"/>
    </row>
    <row r="10" spans="1:16" ht="22.5" customHeight="1">
      <c r="A10" s="44" t="s">
        <v>31492</v>
      </c>
      <c r="B10" s="14" t="s">
        <v>31493</v>
      </c>
      <c r="C10" s="50" t="s">
        <v>31494</v>
      </c>
      <c r="D10" s="46" t="s">
        <v>31495</v>
      </c>
      <c r="E10" s="16"/>
      <c r="F10" s="15"/>
      <c r="G10" s="47">
        <v>80</v>
      </c>
      <c r="H10" s="16">
        <v>4300</v>
      </c>
      <c r="I10" s="17" t="str">
        <f>IF($H$1="","Введите курс",Таблица639[[#This Row],[Оптовая цена KRW за 1шт]]/$H$1)</f>
        <v>Введите курс</v>
      </c>
      <c r="J10" s="48"/>
      <c r="K10" s="18">
        <f>Таблица639[[#This Row],[Заказ коробок ]]*Таблица639[[#This Row],[Кол-во шт в коробке]]</f>
        <v>0</v>
      </c>
      <c r="L10" s="54">
        <f>Таблица639[[#This Row],[Общее кол-во шт]]*Таблица639[[#This Row],[Оптовая цена KRW за 1шт]]</f>
        <v>0</v>
      </c>
      <c r="M10" s="19" t="str">
        <f>IFERROR(Таблица639[[#This Row],[Общее кол-во шт]]*Таблица639[[#This Row],[Оптовая цена USD за 1шт]],"")</f>
        <v/>
      </c>
      <c r="N10" s="49"/>
      <c r="O10" s="288"/>
      <c r="P10" s="288"/>
    </row>
    <row r="11" spans="1:16" ht="22.5" customHeight="1">
      <c r="A11" s="44" t="s">
        <v>31496</v>
      </c>
      <c r="B11" s="14" t="s">
        <v>31497</v>
      </c>
      <c r="C11" s="50" t="s">
        <v>31498</v>
      </c>
      <c r="D11" s="46" t="s">
        <v>31499</v>
      </c>
      <c r="E11" s="16"/>
      <c r="F11" s="15"/>
      <c r="G11" s="47">
        <v>80</v>
      </c>
      <c r="H11" s="16">
        <v>4300</v>
      </c>
      <c r="I11" s="17" t="str">
        <f>IF($H$1="","Введите курс",Таблица639[[#This Row],[Оптовая цена KRW за 1шт]]/$H$1)</f>
        <v>Введите курс</v>
      </c>
      <c r="J11" s="48"/>
      <c r="K11" s="18">
        <f>Таблица639[[#This Row],[Заказ коробок ]]*Таблица639[[#This Row],[Кол-во шт в коробке]]</f>
        <v>0</v>
      </c>
      <c r="L11" s="54">
        <f>Таблица639[[#This Row],[Общее кол-во шт]]*Таблица639[[#This Row],[Оптовая цена KRW за 1шт]]</f>
        <v>0</v>
      </c>
      <c r="M11" s="19" t="str">
        <f>IFERROR(Таблица639[[#This Row],[Общее кол-во шт]]*Таблица639[[#This Row],[Оптовая цена USD за 1шт]],"")</f>
        <v/>
      </c>
      <c r="N11" s="49"/>
      <c r="O11" s="288"/>
      <c r="P11" s="288"/>
    </row>
    <row r="12" spans="1:16" ht="22.5" customHeight="1">
      <c r="A12" s="44" t="s">
        <v>31500</v>
      </c>
      <c r="B12" s="14"/>
      <c r="C12" s="50" t="s">
        <v>31501</v>
      </c>
      <c r="D12" s="115" t="s">
        <v>31502</v>
      </c>
      <c r="E12" s="16"/>
      <c r="F12" s="15"/>
      <c r="G12" s="47">
        <v>60</v>
      </c>
      <c r="H12" s="55">
        <v>7232</v>
      </c>
      <c r="I12" s="17" t="str">
        <f>IF($H$1="","Введите курс",Таблица639[[#This Row],[Оптовая цена KRW за 1шт]]/$H$1)</f>
        <v>Введите курс</v>
      </c>
      <c r="J12" s="48"/>
      <c r="K12" s="18">
        <f>Таблица639[[#This Row],[Заказ коробок ]]*Таблица639[[#This Row],[Кол-во шт в коробке]]</f>
        <v>0</v>
      </c>
      <c r="L12" s="54">
        <f>Таблица639[[#This Row],[Общее кол-во шт]]*Таблица639[[#This Row],[Оптовая цена KRW за 1шт]]</f>
        <v>0</v>
      </c>
      <c r="M12" s="19" t="str">
        <f>IFERROR(Таблица639[[#This Row],[Общее кол-во шт]]*Таблица639[[#This Row],[Оптовая цена USD за 1шт]],"")</f>
        <v/>
      </c>
      <c r="N12" s="49"/>
      <c r="O12" s="288"/>
      <c r="P12" s="288"/>
    </row>
    <row r="13" spans="1:16" ht="22.5" customHeight="1">
      <c r="A13" s="44" t="s">
        <v>31503</v>
      </c>
      <c r="B13" s="14"/>
      <c r="C13" s="50" t="s">
        <v>31504</v>
      </c>
      <c r="D13" s="115" t="s">
        <v>31505</v>
      </c>
      <c r="E13" s="16"/>
      <c r="F13" s="15"/>
      <c r="G13" s="47">
        <v>120</v>
      </c>
      <c r="H13" s="55">
        <v>3998.0000000000005</v>
      </c>
      <c r="I13" s="17" t="str">
        <f>IF($H$1="","Введите курс",Таблица639[[#This Row],[Оптовая цена KRW за 1шт]]/$H$1)</f>
        <v>Введите курс</v>
      </c>
      <c r="J13" s="48"/>
      <c r="K13" s="18">
        <f>Таблица639[[#This Row],[Заказ коробок ]]*Таблица639[[#This Row],[Кол-во шт в коробке]]</f>
        <v>0</v>
      </c>
      <c r="L13" s="54">
        <f>Таблица639[[#This Row],[Общее кол-во шт]]*Таблица639[[#This Row],[Оптовая цена KRW за 1шт]]</f>
        <v>0</v>
      </c>
      <c r="M13" s="19" t="str">
        <f>IFERROR(Таблица639[[#This Row],[Общее кол-во шт]]*Таблица639[[#This Row],[Оптовая цена USD за 1шт]],"")</f>
        <v/>
      </c>
      <c r="N13" s="49"/>
      <c r="O13" s="288"/>
      <c r="P13" s="288"/>
    </row>
    <row r="14" spans="1:16" ht="22.5" customHeight="1">
      <c r="A14" s="44" t="s">
        <v>31506</v>
      </c>
      <c r="B14" s="14"/>
      <c r="C14" s="50" t="s">
        <v>31507</v>
      </c>
      <c r="D14" s="115" t="s">
        <v>31508</v>
      </c>
      <c r="E14" s="16"/>
      <c r="F14" s="15"/>
      <c r="G14" s="47">
        <v>60</v>
      </c>
      <c r="H14" s="55">
        <v>7232</v>
      </c>
      <c r="I14" s="17" t="str">
        <f>IF($H$1="","Введите курс",Таблица639[[#This Row],[Оптовая цена KRW за 1шт]]/$H$1)</f>
        <v>Введите курс</v>
      </c>
      <c r="J14" s="48"/>
      <c r="K14" s="18">
        <f>Таблица639[[#This Row],[Заказ коробок ]]*Таблица639[[#This Row],[Кол-во шт в коробке]]</f>
        <v>0</v>
      </c>
      <c r="L14" s="54">
        <f>Таблица639[[#This Row],[Общее кол-во шт]]*Таблица639[[#This Row],[Оптовая цена KRW за 1шт]]</f>
        <v>0</v>
      </c>
      <c r="M14" s="19" t="str">
        <f>IFERROR(Таблица639[[#This Row],[Общее кол-во шт]]*Таблица639[[#This Row],[Оптовая цена USD за 1шт]],"")</f>
        <v/>
      </c>
      <c r="N14" s="49"/>
      <c r="O14" s="288"/>
      <c r="P14" s="288"/>
    </row>
    <row r="15" spans="1:16" ht="22.5" customHeight="1">
      <c r="A15" s="44" t="s">
        <v>31509</v>
      </c>
      <c r="B15" s="14"/>
      <c r="C15" s="50" t="s">
        <v>31510</v>
      </c>
      <c r="D15" s="115" t="s">
        <v>31511</v>
      </c>
      <c r="E15" s="16"/>
      <c r="F15" s="15"/>
      <c r="G15" s="47">
        <v>120</v>
      </c>
      <c r="H15" s="55">
        <v>3998.0000000000005</v>
      </c>
      <c r="I15" s="17" t="str">
        <f>IF($H$1="","Введите курс",Таблица639[[#This Row],[Оптовая цена KRW за 1шт]]/$H$1)</f>
        <v>Введите курс</v>
      </c>
      <c r="J15" s="48"/>
      <c r="K15" s="18">
        <f>Таблица639[[#This Row],[Заказ коробок ]]*Таблица639[[#This Row],[Кол-во шт в коробке]]</f>
        <v>0</v>
      </c>
      <c r="L15" s="54">
        <f>Таблица639[[#This Row],[Общее кол-во шт]]*Таблица639[[#This Row],[Оптовая цена KRW за 1шт]]</f>
        <v>0</v>
      </c>
      <c r="M15" s="19" t="str">
        <f>IFERROR(Таблица639[[#This Row],[Общее кол-во шт]]*Таблица639[[#This Row],[Оптовая цена USD за 1шт]],"")</f>
        <v/>
      </c>
      <c r="N15" s="49"/>
      <c r="O15" s="288"/>
      <c r="P15" s="288"/>
    </row>
    <row r="16" spans="1:16" ht="22.5" customHeight="1">
      <c r="A16" s="44" t="s">
        <v>31512</v>
      </c>
      <c r="B16" s="14"/>
      <c r="C16" s="50" t="s">
        <v>31513</v>
      </c>
      <c r="D16" s="46" t="s">
        <v>31514</v>
      </c>
      <c r="E16" s="16"/>
      <c r="F16" s="15"/>
      <c r="G16" s="47">
        <v>100</v>
      </c>
      <c r="H16" s="55">
        <v>3866</v>
      </c>
      <c r="I16" s="17" t="str">
        <f>IF($H$1="","Введите курс",Таблица639[[#This Row],[Оптовая цена KRW за 1шт]]/$H$1)</f>
        <v>Введите курс</v>
      </c>
      <c r="J16" s="48"/>
      <c r="K16" s="18">
        <f>Таблица639[[#This Row],[Заказ коробок ]]*Таблица639[[#This Row],[Кол-во шт в коробке]]</f>
        <v>0</v>
      </c>
      <c r="L16" s="54">
        <f>Таблица639[[#This Row],[Общее кол-во шт]]*Таблица639[[#This Row],[Оптовая цена KRW за 1шт]]</f>
        <v>0</v>
      </c>
      <c r="M16" s="19" t="str">
        <f>IFERROR(Таблица639[[#This Row],[Общее кол-во шт]]*Таблица639[[#This Row],[Оптовая цена USD за 1шт]],"")</f>
        <v/>
      </c>
      <c r="N16" s="49"/>
      <c r="O16" s="288"/>
      <c r="P16" s="288"/>
    </row>
    <row r="17" spans="1:16" ht="22.5" customHeight="1">
      <c r="A17" s="44" t="s">
        <v>31515</v>
      </c>
      <c r="B17" s="14"/>
      <c r="C17" s="50" t="s">
        <v>31516</v>
      </c>
      <c r="D17" s="46" t="s">
        <v>31517</v>
      </c>
      <c r="E17" s="16"/>
      <c r="F17" s="15"/>
      <c r="G17" s="47">
        <v>100</v>
      </c>
      <c r="H17" s="55">
        <v>3866</v>
      </c>
      <c r="I17" s="17" t="str">
        <f>IF($H$1="","Введите курс",Таблица639[[#This Row],[Оптовая цена KRW за 1шт]]/$H$1)</f>
        <v>Введите курс</v>
      </c>
      <c r="J17" s="48"/>
      <c r="K17" s="18">
        <f>Таблица639[[#This Row],[Заказ коробок ]]*Таблица639[[#This Row],[Кол-во шт в коробке]]</f>
        <v>0</v>
      </c>
      <c r="L17" s="54">
        <f>Таблица639[[#This Row],[Общее кол-во шт]]*Таблица639[[#This Row],[Оптовая цена KRW за 1шт]]</f>
        <v>0</v>
      </c>
      <c r="M17" s="19" t="str">
        <f>IFERROR(Таблица639[[#This Row],[Общее кол-во шт]]*Таблица639[[#This Row],[Оптовая цена USD за 1шт]],"")</f>
        <v/>
      </c>
      <c r="N17" s="49"/>
      <c r="O17" s="288"/>
      <c r="P17" s="288"/>
    </row>
    <row r="18" spans="1:16" ht="22.5" customHeight="1">
      <c r="A18" s="44" t="s">
        <v>31518</v>
      </c>
      <c r="B18" s="14"/>
      <c r="C18" s="50" t="s">
        <v>31519</v>
      </c>
      <c r="D18" s="46" t="s">
        <v>31520</v>
      </c>
      <c r="E18" s="16"/>
      <c r="F18" s="15"/>
      <c r="G18" s="47">
        <v>100</v>
      </c>
      <c r="H18" s="55">
        <v>3866</v>
      </c>
      <c r="I18" s="17" t="str">
        <f>IF($H$1="","Введите курс",Таблица639[[#This Row],[Оптовая цена KRW за 1шт]]/$H$1)</f>
        <v>Введите курс</v>
      </c>
      <c r="J18" s="48"/>
      <c r="K18" s="18">
        <f>Таблица639[[#This Row],[Заказ коробок ]]*Таблица639[[#This Row],[Кол-во шт в коробке]]</f>
        <v>0</v>
      </c>
      <c r="L18" s="54">
        <f>Таблица639[[#This Row],[Общее кол-во шт]]*Таблица639[[#This Row],[Оптовая цена KRW за 1шт]]</f>
        <v>0</v>
      </c>
      <c r="M18" s="19" t="str">
        <f>IFERROR(Таблица639[[#This Row],[Общее кол-во шт]]*Таблица639[[#This Row],[Оптовая цена USD за 1шт]],"")</f>
        <v/>
      </c>
      <c r="N18" s="49"/>
      <c r="O18" s="288"/>
      <c r="P18" s="288"/>
    </row>
    <row r="19" spans="1:16" ht="22.5" customHeight="1">
      <c r="A19" s="44" t="s">
        <v>31521</v>
      </c>
      <c r="B19" s="14"/>
      <c r="C19" s="50" t="s">
        <v>31522</v>
      </c>
      <c r="D19" s="46" t="s">
        <v>31523</v>
      </c>
      <c r="E19" s="16"/>
      <c r="F19" s="15"/>
      <c r="G19" s="47">
        <v>100</v>
      </c>
      <c r="H19" s="55">
        <v>3866</v>
      </c>
      <c r="I19" s="17" t="str">
        <f>IF($H$1="","Введите курс",Таблица639[[#This Row],[Оптовая цена KRW за 1шт]]/$H$1)</f>
        <v>Введите курс</v>
      </c>
      <c r="J19" s="48"/>
      <c r="K19" s="18">
        <f>Таблица639[[#This Row],[Заказ коробок ]]*Таблица639[[#This Row],[Кол-во шт в коробке]]</f>
        <v>0</v>
      </c>
      <c r="L19" s="54">
        <f>Таблица639[[#This Row],[Общее кол-во шт]]*Таблица639[[#This Row],[Оптовая цена KRW за 1шт]]</f>
        <v>0</v>
      </c>
      <c r="M19" s="19" t="str">
        <f>IFERROR(Таблица639[[#This Row],[Общее кол-во шт]]*Таблица639[[#This Row],[Оптовая цена USD за 1шт]],"")</f>
        <v/>
      </c>
      <c r="N19" s="49"/>
      <c r="O19" s="288"/>
      <c r="P19" s="288"/>
    </row>
    <row r="20" spans="1:16" ht="22.5" customHeight="1">
      <c r="A20" s="44" t="s">
        <v>31524</v>
      </c>
      <c r="B20" s="14"/>
      <c r="C20" s="50" t="s">
        <v>31525</v>
      </c>
      <c r="D20" s="46" t="s">
        <v>31526</v>
      </c>
      <c r="E20" s="16"/>
      <c r="F20" s="15"/>
      <c r="G20" s="47">
        <v>100</v>
      </c>
      <c r="H20" s="55">
        <v>3866</v>
      </c>
      <c r="I20" s="17" t="str">
        <f>IF($H$1="","Введите курс",Таблица639[[#This Row],[Оптовая цена KRW за 1шт]]/$H$1)</f>
        <v>Введите курс</v>
      </c>
      <c r="J20" s="48"/>
      <c r="K20" s="18">
        <f>Таблица639[[#This Row],[Заказ коробок ]]*Таблица639[[#This Row],[Кол-во шт в коробке]]</f>
        <v>0</v>
      </c>
      <c r="L20" s="54">
        <f>Таблица639[[#This Row],[Общее кол-во шт]]*Таблица639[[#This Row],[Оптовая цена KRW за 1шт]]</f>
        <v>0</v>
      </c>
      <c r="M20" s="19" t="str">
        <f>IFERROR(Таблица639[[#This Row],[Общее кол-во шт]]*Таблица639[[#This Row],[Оптовая цена USD за 1шт]],"")</f>
        <v/>
      </c>
      <c r="N20" s="49"/>
      <c r="O20" s="288"/>
      <c r="P20" s="288"/>
    </row>
    <row r="21" spans="1:16" ht="22.5" customHeight="1">
      <c r="A21" s="44" t="s">
        <v>31527</v>
      </c>
      <c r="B21" s="14"/>
      <c r="C21" s="50" t="s">
        <v>31528</v>
      </c>
      <c r="D21" s="46" t="s">
        <v>31529</v>
      </c>
      <c r="E21" s="16"/>
      <c r="F21" s="15"/>
      <c r="G21" s="47">
        <v>100</v>
      </c>
      <c r="H21" s="55">
        <v>3866</v>
      </c>
      <c r="I21" s="17" t="str">
        <f>IF($H$1="","Введите курс",Таблица639[[#This Row],[Оптовая цена KRW за 1шт]]/$H$1)</f>
        <v>Введите курс</v>
      </c>
      <c r="J21" s="48"/>
      <c r="K21" s="18">
        <f>Таблица639[[#This Row],[Заказ коробок ]]*Таблица639[[#This Row],[Кол-во шт в коробке]]</f>
        <v>0</v>
      </c>
      <c r="L21" s="54">
        <f>Таблица639[[#This Row],[Общее кол-во шт]]*Таблица639[[#This Row],[Оптовая цена KRW за 1шт]]</f>
        <v>0</v>
      </c>
      <c r="M21" s="19" t="str">
        <f>IFERROR(Таблица639[[#This Row],[Общее кол-во шт]]*Таблица639[[#This Row],[Оптовая цена USD за 1шт]],"")</f>
        <v/>
      </c>
      <c r="N21" s="49"/>
      <c r="O21" s="288"/>
      <c r="P21" s="288"/>
    </row>
    <row r="22" spans="1:16" ht="22.5" customHeight="1">
      <c r="A22" s="44" t="s">
        <v>31530</v>
      </c>
      <c r="B22" s="14"/>
      <c r="C22" s="50" t="s">
        <v>31531</v>
      </c>
      <c r="D22" s="115" t="s">
        <v>31532</v>
      </c>
      <c r="E22" s="16"/>
      <c r="F22" s="15"/>
      <c r="G22" s="47">
        <v>40</v>
      </c>
      <c r="H22" s="55">
        <v>15706.400000000001</v>
      </c>
      <c r="I22" s="17" t="str">
        <f>IF($H$1="","Введите курс",Таблица639[[#This Row],[Оптовая цена KRW за 1шт]]/$H$1)</f>
        <v>Введите курс</v>
      </c>
      <c r="J22" s="48"/>
      <c r="K22" s="18">
        <f>Таблица639[[#This Row],[Заказ коробок ]]*Таблица639[[#This Row],[Кол-во шт в коробке]]</f>
        <v>0</v>
      </c>
      <c r="L22" s="54">
        <f>Таблица639[[#This Row],[Общее кол-во шт]]*Таблица639[[#This Row],[Оптовая цена KRW за 1шт]]</f>
        <v>0</v>
      </c>
      <c r="M22" s="19" t="str">
        <f>IFERROR(Таблица639[[#This Row],[Общее кол-во шт]]*Таблица639[[#This Row],[Оптовая цена USD за 1шт]],"")</f>
        <v/>
      </c>
      <c r="N22" s="49"/>
      <c r="O22" s="288"/>
      <c r="P22" s="288"/>
    </row>
    <row r="23" spans="1:16" ht="22.5" customHeight="1">
      <c r="A23" s="44" t="s">
        <v>31533</v>
      </c>
      <c r="B23" s="14"/>
      <c r="C23" s="50" t="s">
        <v>31534</v>
      </c>
      <c r="D23" s="115" t="s">
        <v>31535</v>
      </c>
      <c r="E23" s="16"/>
      <c r="F23" s="15"/>
      <c r="G23" s="47">
        <v>40</v>
      </c>
      <c r="H23" s="55">
        <v>15706.400000000001</v>
      </c>
      <c r="I23" s="17" t="str">
        <f>IF($H$1="","Введите курс",Таблица639[[#This Row],[Оптовая цена KRW за 1шт]]/$H$1)</f>
        <v>Введите курс</v>
      </c>
      <c r="J23" s="48"/>
      <c r="K23" s="18">
        <f>Таблица639[[#This Row],[Заказ коробок ]]*Таблица639[[#This Row],[Кол-во шт в коробке]]</f>
        <v>0</v>
      </c>
      <c r="L23" s="54">
        <f>Таблица639[[#This Row],[Общее кол-во шт]]*Таблица639[[#This Row],[Оптовая цена KRW за 1шт]]</f>
        <v>0</v>
      </c>
      <c r="M23" s="19" t="str">
        <f>IFERROR(Таблица639[[#This Row],[Общее кол-во шт]]*Таблица639[[#This Row],[Оптовая цена USD за 1шт]],"")</f>
        <v/>
      </c>
      <c r="N23" s="49"/>
      <c r="O23" s="288"/>
      <c r="P23" s="288"/>
    </row>
  </sheetData>
  <sheetProtection algorithmName="SHA-512" hashValue="2XFE+4xWar8bophpXasmHKeNnFLP5kHllGNOPMxe7qnjHh2pPmvgv6xC38lFQm79x9w4vN5uc+vPfWUAKf5zBw==" saltValue="HpjH2m2tdgGx2uEeEWHrXw==" spinCount="100000" sheet="1" autoFilter="0" pivotTables="0"/>
  <mergeCells count="2">
    <mergeCell ref="A1:C1"/>
    <mergeCell ref="D1:F1"/>
  </mergeCells>
  <conditionalFormatting sqref="A24:A1048576">
    <cfRule type="duplicateValues" dxfId="820" priority="1"/>
  </conditionalFormatting>
  <conditionalFormatting sqref="A24:A1048576">
    <cfRule type="duplicateValues" dxfId="819" priority="2"/>
    <cfRule type="duplicateValues" dxfId="818" priority="3"/>
    <cfRule type="duplicateValues" dxfId="817" priority="4"/>
  </conditionalFormatting>
  <conditionalFormatting sqref="A3:A23">
    <cfRule type="duplicateValues" dxfId="816" priority="5"/>
  </conditionalFormatting>
  <conditionalFormatting sqref="A3:A23">
    <cfRule type="duplicateValues" dxfId="815" priority="6"/>
    <cfRule type="duplicateValues" dxfId="814" priority="7"/>
    <cfRule type="duplicateValues" dxfId="813" priority="8"/>
  </conditionalFormatting>
  <hyperlinks>
    <hyperlink ref="G1" r:id="rId1" xr:uid="{7C314840-848D-4218-8AB7-6527A6F54DBD}"/>
    <hyperlink ref="N1" location="Главная!A1" display="Вернуться на Главную" xr:uid="{6B3BBEFC-26DF-4A54-9D5D-34981A48BCB6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A98C4-6821-485C-89CF-E6A60E0852CE}">
  <sheetPr>
    <pageSetUpPr fitToPage="1"/>
  </sheetPr>
  <dimension ref="A1:N48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8.8554687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29469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SUM(J3:J48)</f>
        <v>0</v>
      </c>
      <c r="K1" s="59">
        <f>SUM(K3:K48)</f>
        <v>0</v>
      </c>
      <c r="L1" s="60">
        <f>SUM(L3:L48)</f>
        <v>0</v>
      </c>
      <c r="M1" s="61">
        <f>SUM(M3:M48)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29470</v>
      </c>
      <c r="B3" s="14">
        <v>8809482365391</v>
      </c>
      <c r="C3" s="45" t="s">
        <v>29471</v>
      </c>
      <c r="D3" s="160" t="s">
        <v>29472</v>
      </c>
      <c r="E3" s="53">
        <v>21000</v>
      </c>
      <c r="F3" s="15">
        <v>0.42</v>
      </c>
      <c r="G3" s="47">
        <v>36</v>
      </c>
      <c r="H3" s="16">
        <f>Таблица653[[#This Row],[Коэфициент стоимости]]*Таблица653[[#This Row],[Розничная цена KRW]]</f>
        <v>8820</v>
      </c>
      <c r="I3" s="17" t="str">
        <f>IF($H$1="","Введите курс",Таблица653[[#This Row],[Оптовая цена KRW за 1шт]]/$H$1)</f>
        <v>Введите курс</v>
      </c>
      <c r="J3" s="48"/>
      <c r="K3" s="18">
        <f>Таблица653[[#This Row],[Заказ коробок ]]*Таблица653[[#This Row],[Кол-во шт в коробке]]</f>
        <v>0</v>
      </c>
      <c r="L3" s="16">
        <f>Таблица653[[#This Row],[Общее кол-во шт]]*Таблица653[[#This Row],[Оптовая цена KRW за 1шт]]</f>
        <v>0</v>
      </c>
      <c r="M3" s="19" t="str">
        <f>IFERROR(Таблица653[[#This Row],[Общее кол-во шт]]*Таблица653[[#This Row],[Оптовая цена USD за 1шт]],"")</f>
        <v/>
      </c>
      <c r="N3" s="49"/>
    </row>
    <row r="4" spans="1:14" ht="22.5" customHeight="1">
      <c r="A4" s="44" t="s">
        <v>29473</v>
      </c>
      <c r="B4" s="14">
        <v>8809482365360</v>
      </c>
      <c r="C4" s="50" t="s">
        <v>29474</v>
      </c>
      <c r="D4" s="160" t="s">
        <v>29475</v>
      </c>
      <c r="E4" s="16">
        <v>9000</v>
      </c>
      <c r="F4" s="15">
        <v>0.42</v>
      </c>
      <c r="G4" s="47">
        <v>96</v>
      </c>
      <c r="H4" s="55">
        <f>Таблица653[[#This Row],[Коэфициент стоимости]]*Таблица653[[#This Row],[Розничная цена KRW]]</f>
        <v>3780</v>
      </c>
      <c r="I4" s="17" t="str">
        <f>IF($H$1="","Введите курс",Таблица653[[#This Row],[Оптовая цена KRW за 1шт]]/$H$1)</f>
        <v>Введите курс</v>
      </c>
      <c r="J4" s="48"/>
      <c r="K4" s="18">
        <f>Таблица653[[#This Row],[Заказ коробок ]]*Таблица653[[#This Row],[Кол-во шт в коробке]]</f>
        <v>0</v>
      </c>
      <c r="L4" s="54">
        <f>Таблица653[[#This Row],[Общее кол-во шт]]*Таблица653[[#This Row],[Оптовая цена KRW за 1шт]]</f>
        <v>0</v>
      </c>
      <c r="M4" s="19" t="str">
        <f>IFERROR(Таблица653[[#This Row],[Общее кол-во шт]]*Таблица653[[#This Row],[Оптовая цена USD за 1шт]],"")</f>
        <v/>
      </c>
      <c r="N4" s="49"/>
    </row>
    <row r="5" spans="1:14" ht="22.5" customHeight="1">
      <c r="A5" s="44" t="s">
        <v>29476</v>
      </c>
      <c r="B5" s="14">
        <v>8809482365377</v>
      </c>
      <c r="C5" s="50" t="s">
        <v>29477</v>
      </c>
      <c r="D5" s="160" t="s">
        <v>29478</v>
      </c>
      <c r="E5" s="16">
        <v>24000</v>
      </c>
      <c r="F5" s="15">
        <v>0.42</v>
      </c>
      <c r="G5" s="47">
        <v>36</v>
      </c>
      <c r="H5" s="55">
        <f>Таблица653[[#This Row],[Коэфициент стоимости]]*Таблица653[[#This Row],[Розничная цена KRW]]</f>
        <v>10080</v>
      </c>
      <c r="I5" s="17" t="str">
        <f>IF($H$1="","Введите курс",Таблица653[[#This Row],[Оптовая цена KRW за 1шт]]/$H$1)</f>
        <v>Введите курс</v>
      </c>
      <c r="J5" s="48"/>
      <c r="K5" s="18">
        <f>Таблица653[[#This Row],[Заказ коробок ]]*Таблица653[[#This Row],[Кол-во шт в коробке]]</f>
        <v>0</v>
      </c>
      <c r="L5" s="54">
        <f>Таблица653[[#This Row],[Общее кол-во шт]]*Таблица653[[#This Row],[Оптовая цена KRW за 1шт]]</f>
        <v>0</v>
      </c>
      <c r="M5" s="19" t="str">
        <f>IFERROR(Таблица653[[#This Row],[Общее кол-во шт]]*Таблица653[[#This Row],[Оптовая цена USD за 1шт]],"")</f>
        <v/>
      </c>
      <c r="N5" s="49"/>
    </row>
    <row r="6" spans="1:14" ht="22.5" customHeight="1">
      <c r="A6" s="44" t="s">
        <v>29479</v>
      </c>
      <c r="B6" s="14">
        <v>8809482365384</v>
      </c>
      <c r="C6" s="50" t="s">
        <v>29480</v>
      </c>
      <c r="D6" s="160" t="s">
        <v>29481</v>
      </c>
      <c r="E6" s="16">
        <v>22000</v>
      </c>
      <c r="F6" s="15">
        <v>0.42</v>
      </c>
      <c r="G6" s="47">
        <v>36</v>
      </c>
      <c r="H6" s="55">
        <f>Таблица653[[#This Row],[Коэфициент стоимости]]*Таблица653[[#This Row],[Розничная цена KRW]]</f>
        <v>9240</v>
      </c>
      <c r="I6" s="17" t="str">
        <f>IF($H$1="","Введите курс",Таблица653[[#This Row],[Оптовая цена KRW за 1шт]]/$H$1)</f>
        <v>Введите курс</v>
      </c>
      <c r="J6" s="48"/>
      <c r="K6" s="18">
        <f>Таблица653[[#This Row],[Заказ коробок ]]*Таблица653[[#This Row],[Кол-во шт в коробке]]</f>
        <v>0</v>
      </c>
      <c r="L6" s="54">
        <f>Таблица653[[#This Row],[Общее кол-во шт]]*Таблица653[[#This Row],[Оптовая цена KRW за 1шт]]</f>
        <v>0</v>
      </c>
      <c r="M6" s="19" t="str">
        <f>IFERROR(Таблица653[[#This Row],[Общее кол-во шт]]*Таблица653[[#This Row],[Оптовая цена USD за 1шт]],"")</f>
        <v/>
      </c>
      <c r="N6" s="49"/>
    </row>
    <row r="7" spans="1:14" ht="22.5" customHeight="1">
      <c r="A7" s="44" t="s">
        <v>29482</v>
      </c>
      <c r="B7" s="14">
        <v>8809482360075</v>
      </c>
      <c r="C7" s="50" t="s">
        <v>29483</v>
      </c>
      <c r="D7" s="160" t="s">
        <v>29484</v>
      </c>
      <c r="E7" s="16">
        <v>28000</v>
      </c>
      <c r="F7" s="15">
        <v>0.37</v>
      </c>
      <c r="G7" s="47">
        <v>48</v>
      </c>
      <c r="H7" s="55">
        <f>Таблица653[[#This Row],[Коэфициент стоимости]]*Таблица653[[#This Row],[Розничная цена KRW]]</f>
        <v>10360</v>
      </c>
      <c r="I7" s="17" t="str">
        <f>IF($H$1="","Введите курс",Таблица653[[#This Row],[Оптовая цена KRW за 1шт]]/$H$1)</f>
        <v>Введите курс</v>
      </c>
      <c r="J7" s="48"/>
      <c r="K7" s="18">
        <f>Таблица653[[#This Row],[Заказ коробок ]]*Таблица653[[#This Row],[Кол-во шт в коробке]]</f>
        <v>0</v>
      </c>
      <c r="L7" s="54">
        <f>Таблица653[[#This Row],[Общее кол-во шт]]*Таблица653[[#This Row],[Оптовая цена KRW за 1шт]]</f>
        <v>0</v>
      </c>
      <c r="M7" s="19" t="str">
        <f>IFERROR(Таблица653[[#This Row],[Общее кол-во шт]]*Таблица653[[#This Row],[Оптовая цена USD за 1шт]],"")</f>
        <v/>
      </c>
      <c r="N7" s="49"/>
    </row>
    <row r="8" spans="1:14" ht="22.5" customHeight="1">
      <c r="A8" s="44" t="s">
        <v>29485</v>
      </c>
      <c r="B8" s="14">
        <v>8809482363663</v>
      </c>
      <c r="C8" s="50" t="s">
        <v>29486</v>
      </c>
      <c r="D8" s="160" t="s">
        <v>29487</v>
      </c>
      <c r="E8" s="16">
        <v>19000</v>
      </c>
      <c r="F8" s="15">
        <v>0.37</v>
      </c>
      <c r="G8" s="47">
        <v>24</v>
      </c>
      <c r="H8" s="55">
        <f>Таблица653[[#This Row],[Коэфициент стоимости]]*Таблица653[[#This Row],[Розничная цена KRW]]</f>
        <v>7030</v>
      </c>
      <c r="I8" s="17" t="str">
        <f>IF($H$1="","Введите курс",Таблица653[[#This Row],[Оптовая цена KRW за 1шт]]/$H$1)</f>
        <v>Введите курс</v>
      </c>
      <c r="J8" s="48"/>
      <c r="K8" s="18">
        <f>Таблица653[[#This Row],[Заказ коробок ]]*Таблица653[[#This Row],[Кол-во шт в коробке]]</f>
        <v>0</v>
      </c>
      <c r="L8" s="54">
        <f>Таблица653[[#This Row],[Общее кол-во шт]]*Таблица653[[#This Row],[Оптовая цена KRW за 1шт]]</f>
        <v>0</v>
      </c>
      <c r="M8" s="19" t="str">
        <f>IFERROR(Таблица653[[#This Row],[Общее кол-во шт]]*Таблица653[[#This Row],[Оптовая цена USD за 1шт]],"")</f>
        <v/>
      </c>
      <c r="N8" s="49"/>
    </row>
    <row r="9" spans="1:14" ht="22.5" customHeight="1">
      <c r="A9" s="44" t="s">
        <v>29488</v>
      </c>
      <c r="B9" s="14">
        <v>8809482360105</v>
      </c>
      <c r="C9" s="50" t="s">
        <v>29489</v>
      </c>
      <c r="D9" s="160" t="s">
        <v>29490</v>
      </c>
      <c r="E9" s="16">
        <v>38000</v>
      </c>
      <c r="F9" s="15">
        <v>0.37</v>
      </c>
      <c r="G9" s="47">
        <v>54</v>
      </c>
      <c r="H9" s="55">
        <f>Таблица653[[#This Row],[Коэфициент стоимости]]*Таблица653[[#This Row],[Розничная цена KRW]]</f>
        <v>14060</v>
      </c>
      <c r="I9" s="17" t="str">
        <f>IF($H$1="","Введите курс",Таблица653[[#This Row],[Оптовая цена KRW за 1шт]]/$H$1)</f>
        <v>Введите курс</v>
      </c>
      <c r="J9" s="48"/>
      <c r="K9" s="18">
        <f>Таблица653[[#This Row],[Заказ коробок ]]*Таблица653[[#This Row],[Кол-во шт в коробке]]</f>
        <v>0</v>
      </c>
      <c r="L9" s="54">
        <f>Таблица653[[#This Row],[Общее кол-во шт]]*Таблица653[[#This Row],[Оптовая цена KRW за 1шт]]</f>
        <v>0</v>
      </c>
      <c r="M9" s="19" t="str">
        <f>IFERROR(Таблица653[[#This Row],[Общее кол-во шт]]*Таблица653[[#This Row],[Оптовая цена USD за 1шт]],"")</f>
        <v/>
      </c>
      <c r="N9" s="49"/>
    </row>
    <row r="10" spans="1:14" ht="22.5" customHeight="1">
      <c r="A10" s="44" t="s">
        <v>29491</v>
      </c>
      <c r="B10" s="14">
        <v>8809482360136</v>
      </c>
      <c r="C10" s="50" t="s">
        <v>29492</v>
      </c>
      <c r="D10" s="160" t="s">
        <v>29493</v>
      </c>
      <c r="E10" s="16">
        <v>52000</v>
      </c>
      <c r="F10" s="15">
        <v>0.37</v>
      </c>
      <c r="G10" s="47">
        <v>40</v>
      </c>
      <c r="H10" s="55">
        <f>Таблица653[[#This Row],[Коэфициент стоимости]]*Таблица653[[#This Row],[Розничная цена KRW]]</f>
        <v>19240</v>
      </c>
      <c r="I10" s="17" t="str">
        <f>IF($H$1="","Введите курс",Таблица653[[#This Row],[Оптовая цена KRW за 1шт]]/$H$1)</f>
        <v>Введите курс</v>
      </c>
      <c r="J10" s="48"/>
      <c r="K10" s="18">
        <f>Таблица653[[#This Row],[Заказ коробок ]]*Таблица653[[#This Row],[Кол-во шт в коробке]]</f>
        <v>0</v>
      </c>
      <c r="L10" s="54">
        <f>Таблица653[[#This Row],[Общее кол-во шт]]*Таблица653[[#This Row],[Оптовая цена KRW за 1шт]]</f>
        <v>0</v>
      </c>
      <c r="M10" s="19" t="str">
        <f>IFERROR(Таблица653[[#This Row],[Общее кол-во шт]]*Таблица653[[#This Row],[Оптовая цена USD за 1шт]],"")</f>
        <v/>
      </c>
      <c r="N10" s="49"/>
    </row>
    <row r="11" spans="1:14" ht="22.5" customHeight="1">
      <c r="A11" s="44" t="s">
        <v>29494</v>
      </c>
      <c r="B11" s="14">
        <v>8809482360167</v>
      </c>
      <c r="C11" s="50" t="s">
        <v>29495</v>
      </c>
      <c r="D11" s="160" t="s">
        <v>29496</v>
      </c>
      <c r="E11" s="16">
        <v>52000</v>
      </c>
      <c r="F11" s="15">
        <v>0.37</v>
      </c>
      <c r="G11" s="47">
        <v>48</v>
      </c>
      <c r="H11" s="55">
        <f>Таблица653[[#This Row],[Коэфициент стоимости]]*Таблица653[[#This Row],[Розничная цена KRW]]</f>
        <v>19240</v>
      </c>
      <c r="I11" s="17" t="str">
        <f>IF($H$1="","Введите курс",Таблица653[[#This Row],[Оптовая цена KRW за 1шт]]/$H$1)</f>
        <v>Введите курс</v>
      </c>
      <c r="J11" s="48"/>
      <c r="K11" s="18">
        <f>Таблица653[[#This Row],[Заказ коробок ]]*Таблица653[[#This Row],[Кол-во шт в коробке]]</f>
        <v>0</v>
      </c>
      <c r="L11" s="54">
        <f>Таблица653[[#This Row],[Общее кол-во шт]]*Таблица653[[#This Row],[Оптовая цена KRW за 1шт]]</f>
        <v>0</v>
      </c>
      <c r="M11" s="19" t="str">
        <f>IFERROR(Таблица653[[#This Row],[Общее кол-во шт]]*Таблица653[[#This Row],[Оптовая цена USD за 1шт]],"")</f>
        <v/>
      </c>
      <c r="N11" s="49"/>
    </row>
    <row r="12" spans="1:14" ht="22.5" customHeight="1">
      <c r="A12" s="44" t="s">
        <v>29497</v>
      </c>
      <c r="B12" s="14">
        <v>8809482360198</v>
      </c>
      <c r="C12" s="50" t="s">
        <v>29498</v>
      </c>
      <c r="D12" s="160" t="s">
        <v>29499</v>
      </c>
      <c r="E12" s="16">
        <v>58000</v>
      </c>
      <c r="F12" s="15">
        <v>0.37</v>
      </c>
      <c r="G12" s="47">
        <v>48</v>
      </c>
      <c r="H12" s="55">
        <f>Таблица653[[#This Row],[Коэфициент стоимости]]*Таблица653[[#This Row],[Розничная цена KRW]]</f>
        <v>21460</v>
      </c>
      <c r="I12" s="17" t="str">
        <f>IF($H$1="","Введите курс",Таблица653[[#This Row],[Оптовая цена KRW за 1шт]]/$H$1)</f>
        <v>Введите курс</v>
      </c>
      <c r="J12" s="48"/>
      <c r="K12" s="18">
        <f>Таблица653[[#This Row],[Заказ коробок ]]*Таблица653[[#This Row],[Кол-во шт в коробке]]</f>
        <v>0</v>
      </c>
      <c r="L12" s="54">
        <f>Таблица653[[#This Row],[Общее кол-во шт]]*Таблица653[[#This Row],[Оптовая цена KRW за 1шт]]</f>
        <v>0</v>
      </c>
      <c r="M12" s="19" t="str">
        <f>IFERROR(Таблица653[[#This Row],[Общее кол-во шт]]*Таблица653[[#This Row],[Оптовая цена USD за 1шт]],"")</f>
        <v/>
      </c>
      <c r="N12" s="49"/>
    </row>
    <row r="13" spans="1:14" ht="22.5" customHeight="1">
      <c r="A13" s="44" t="s">
        <v>29500</v>
      </c>
      <c r="B13" s="14" t="s">
        <v>29501</v>
      </c>
      <c r="C13" s="50" t="s">
        <v>29502</v>
      </c>
      <c r="D13" s="160" t="s">
        <v>29503</v>
      </c>
      <c r="E13" s="16">
        <v>28000</v>
      </c>
      <c r="F13" s="15">
        <v>0.37</v>
      </c>
      <c r="G13" s="47">
        <v>120</v>
      </c>
      <c r="H13" s="55">
        <f>Таблица653[[#This Row],[Коэфициент стоимости]]*Таблица653[[#This Row],[Розничная цена KRW]]</f>
        <v>10360</v>
      </c>
      <c r="I13" s="17" t="str">
        <f>IF($H$1="","Введите курс",Таблица653[[#This Row],[Оптовая цена KRW за 1шт]]/$H$1)</f>
        <v>Введите курс</v>
      </c>
      <c r="J13" s="48"/>
      <c r="K13" s="18">
        <f>Таблица653[[#This Row],[Заказ коробок ]]*Таблица653[[#This Row],[Кол-во шт в коробке]]</f>
        <v>0</v>
      </c>
      <c r="L13" s="54">
        <f>Таблица653[[#This Row],[Общее кол-во шт]]*Таблица653[[#This Row],[Оптовая цена KRW за 1шт]]</f>
        <v>0</v>
      </c>
      <c r="M13" s="19" t="str">
        <f>IFERROR(Таблица653[[#This Row],[Общее кол-во шт]]*Таблица653[[#This Row],[Оптовая цена USD за 1шт]],"")</f>
        <v/>
      </c>
      <c r="N13" s="49"/>
    </row>
    <row r="14" spans="1:14" ht="22.5" customHeight="1">
      <c r="A14" s="44" t="s">
        <v>29504</v>
      </c>
      <c r="B14" s="14">
        <v>8809482363243</v>
      </c>
      <c r="C14" s="50" t="s">
        <v>29505</v>
      </c>
      <c r="D14" s="160" t="s">
        <v>29506</v>
      </c>
      <c r="E14" s="16">
        <v>28000</v>
      </c>
      <c r="F14" s="15">
        <v>0.37</v>
      </c>
      <c r="G14" s="47">
        <v>120</v>
      </c>
      <c r="H14" s="55">
        <f>Таблица653[[#This Row],[Коэфициент стоимости]]*Таблица653[[#This Row],[Розничная цена KRW]]</f>
        <v>10360</v>
      </c>
      <c r="I14" s="17" t="str">
        <f>IF($H$1="","Введите курс",Таблица653[[#This Row],[Оптовая цена KRW за 1шт]]/$H$1)</f>
        <v>Введите курс</v>
      </c>
      <c r="J14" s="48"/>
      <c r="K14" s="18">
        <f>Таблица653[[#This Row],[Заказ коробок ]]*Таблица653[[#This Row],[Кол-во шт в коробке]]</f>
        <v>0</v>
      </c>
      <c r="L14" s="54">
        <f>Таблица653[[#This Row],[Общее кол-во шт]]*Таблица653[[#This Row],[Оптовая цена KRW за 1шт]]</f>
        <v>0</v>
      </c>
      <c r="M14" s="19" t="str">
        <f>IFERROR(Таблица653[[#This Row],[Общее кол-во шт]]*Таблица653[[#This Row],[Оптовая цена USD за 1шт]],"")</f>
        <v/>
      </c>
      <c r="N14" s="49"/>
    </row>
    <row r="15" spans="1:14" ht="22.5" customHeight="1">
      <c r="A15" s="44" t="s">
        <v>29507</v>
      </c>
      <c r="B15" s="14">
        <v>8809482363250</v>
      </c>
      <c r="C15" s="50" t="s">
        <v>29508</v>
      </c>
      <c r="D15" s="160" t="s">
        <v>29509</v>
      </c>
      <c r="E15" s="16">
        <v>28000</v>
      </c>
      <c r="F15" s="15">
        <v>0.37</v>
      </c>
      <c r="G15" s="47">
        <v>120</v>
      </c>
      <c r="H15" s="55">
        <f>Таблица653[[#This Row],[Коэфициент стоимости]]*Таблица653[[#This Row],[Розничная цена KRW]]</f>
        <v>10360</v>
      </c>
      <c r="I15" s="17" t="str">
        <f>IF($H$1="","Введите курс",Таблица653[[#This Row],[Оптовая цена KRW за 1шт]]/$H$1)</f>
        <v>Введите курс</v>
      </c>
      <c r="J15" s="48"/>
      <c r="K15" s="18">
        <f>Таблица653[[#This Row],[Заказ коробок ]]*Таблица653[[#This Row],[Кол-во шт в коробке]]</f>
        <v>0</v>
      </c>
      <c r="L15" s="54">
        <f>Таблица653[[#This Row],[Общее кол-во шт]]*Таблица653[[#This Row],[Оптовая цена KRW за 1шт]]</f>
        <v>0</v>
      </c>
      <c r="M15" s="19" t="str">
        <f>IFERROR(Таблица653[[#This Row],[Общее кол-во шт]]*Таблица653[[#This Row],[Оптовая цена USD за 1шт]],"")</f>
        <v/>
      </c>
      <c r="N15" s="49"/>
    </row>
    <row r="16" spans="1:14" ht="22.5" customHeight="1">
      <c r="A16" s="44" t="s">
        <v>29510</v>
      </c>
      <c r="B16" s="14">
        <v>8809482364844</v>
      </c>
      <c r="C16" s="50" t="s">
        <v>29511</v>
      </c>
      <c r="D16" s="160" t="s">
        <v>29512</v>
      </c>
      <c r="E16" s="16">
        <v>27000</v>
      </c>
      <c r="F16" s="15">
        <v>0.37</v>
      </c>
      <c r="G16" s="47">
        <v>48</v>
      </c>
      <c r="H16" s="55">
        <f>Таблица653[[#This Row],[Коэфициент стоимости]]*Таблица653[[#This Row],[Розничная цена KRW]]</f>
        <v>9990</v>
      </c>
      <c r="I16" s="17" t="str">
        <f>IF($H$1="","Введите курс",Таблица653[[#This Row],[Оптовая цена KRW за 1шт]]/$H$1)</f>
        <v>Введите курс</v>
      </c>
      <c r="J16" s="48"/>
      <c r="K16" s="18">
        <f>Таблица653[[#This Row],[Заказ коробок ]]*Таблица653[[#This Row],[Кол-во шт в коробке]]</f>
        <v>0</v>
      </c>
      <c r="L16" s="54">
        <f>Таблица653[[#This Row],[Общее кол-во шт]]*Таблица653[[#This Row],[Оптовая цена KRW за 1шт]]</f>
        <v>0</v>
      </c>
      <c r="M16" s="19" t="str">
        <f>IFERROR(Таблица653[[#This Row],[Общее кол-во шт]]*Таблица653[[#This Row],[Оптовая цена USD за 1шт]],"")</f>
        <v/>
      </c>
      <c r="N16" s="49"/>
    </row>
    <row r="17" spans="1:14" ht="22.5" customHeight="1">
      <c r="A17" s="44" t="s">
        <v>29513</v>
      </c>
      <c r="B17" s="14">
        <v>8809482360402</v>
      </c>
      <c r="C17" s="50" t="s">
        <v>29514</v>
      </c>
      <c r="D17" s="160" t="s">
        <v>29515</v>
      </c>
      <c r="E17" s="16">
        <v>31000</v>
      </c>
      <c r="F17" s="15">
        <v>0.37</v>
      </c>
      <c r="G17" s="47">
        <v>80</v>
      </c>
      <c r="H17" s="55">
        <f>Таблица653[[#This Row],[Коэфициент стоимости]]*Таблица653[[#This Row],[Розничная цена KRW]]</f>
        <v>11470</v>
      </c>
      <c r="I17" s="17" t="str">
        <f>IF($H$1="","Введите курс",Таблица653[[#This Row],[Оптовая цена KRW за 1шт]]/$H$1)</f>
        <v>Введите курс</v>
      </c>
      <c r="J17" s="48"/>
      <c r="K17" s="18">
        <f>Таблица653[[#This Row],[Заказ коробок ]]*Таблица653[[#This Row],[Кол-во шт в коробке]]</f>
        <v>0</v>
      </c>
      <c r="L17" s="54">
        <f>Таблица653[[#This Row],[Общее кол-во шт]]*Таблица653[[#This Row],[Оптовая цена KRW за 1шт]]</f>
        <v>0</v>
      </c>
      <c r="M17" s="19" t="str">
        <f>IFERROR(Таблица653[[#This Row],[Общее кол-во шт]]*Таблица653[[#This Row],[Оптовая цена USD за 1шт]],"")</f>
        <v/>
      </c>
      <c r="N17" s="49"/>
    </row>
    <row r="18" spans="1:14" ht="22.5" customHeight="1">
      <c r="A18" s="44" t="s">
        <v>29516</v>
      </c>
      <c r="B18" s="76">
        <v>8809482363656</v>
      </c>
      <c r="C18" s="50" t="s">
        <v>29517</v>
      </c>
      <c r="D18" s="217" t="s">
        <v>29518</v>
      </c>
      <c r="E18" s="78">
        <v>40000</v>
      </c>
      <c r="F18" s="79">
        <v>0.37</v>
      </c>
      <c r="G18" s="80">
        <v>48</v>
      </c>
      <c r="H18" s="81">
        <f>Таблица653[[#This Row],[Коэфициент стоимости]]*Таблица653[[#This Row],[Розничная цена KRW]]</f>
        <v>14800</v>
      </c>
      <c r="I18" s="82" t="str">
        <f>IF($H$1="","Введите курс",Таблица653[[#This Row],[Оптовая цена KRW за 1шт]]/$H$1)</f>
        <v>Введите курс</v>
      </c>
      <c r="J18" s="83"/>
      <c r="K18" s="84">
        <f>Таблица653[[#This Row],[Заказ коробок ]]*Таблица653[[#This Row],[Кол-во шт в коробке]]</f>
        <v>0</v>
      </c>
      <c r="L18" s="85">
        <f>Таблица653[[#This Row],[Общее кол-во шт]]*Таблица653[[#This Row],[Оптовая цена KRW за 1шт]]</f>
        <v>0</v>
      </c>
      <c r="M18" s="86" t="str">
        <f>IFERROR(Таблица653[[#This Row],[Общее кол-во шт]]*Таблица653[[#This Row],[Оптовая цена USD за 1шт]],"")</f>
        <v/>
      </c>
      <c r="N18" s="87"/>
    </row>
    <row r="19" spans="1:14" ht="22.5" customHeight="1">
      <c r="A19" s="44" t="s">
        <v>29519</v>
      </c>
      <c r="B19" s="76">
        <v>8809482360907</v>
      </c>
      <c r="C19" s="50" t="s">
        <v>29520</v>
      </c>
      <c r="D19" s="217" t="s">
        <v>29521</v>
      </c>
      <c r="E19" s="78">
        <v>35000</v>
      </c>
      <c r="F19" s="79">
        <v>0.37</v>
      </c>
      <c r="G19" s="80">
        <v>36</v>
      </c>
      <c r="H19" s="81">
        <f>Таблица653[[#This Row],[Коэфициент стоимости]]*Таблица653[[#This Row],[Розничная цена KRW]]</f>
        <v>12950</v>
      </c>
      <c r="I19" s="82" t="str">
        <f>IF($H$1="","Введите курс",Таблица653[[#This Row],[Оптовая цена KRW за 1шт]]/$H$1)</f>
        <v>Введите курс</v>
      </c>
      <c r="J19" s="83"/>
      <c r="K19" s="84">
        <f>Таблица653[[#This Row],[Заказ коробок ]]*Таблица653[[#This Row],[Кол-во шт в коробке]]</f>
        <v>0</v>
      </c>
      <c r="L19" s="85">
        <f>Таблица653[[#This Row],[Общее кол-во шт]]*Таблица653[[#This Row],[Оптовая цена KRW за 1шт]]</f>
        <v>0</v>
      </c>
      <c r="M19" s="86" t="str">
        <f>IFERROR(Таблица653[[#This Row],[Общее кол-во шт]]*Таблица653[[#This Row],[Оптовая цена USD за 1шт]],"")</f>
        <v/>
      </c>
      <c r="N19" s="87"/>
    </row>
    <row r="20" spans="1:14" ht="22.5" customHeight="1">
      <c r="A20" s="44" t="s">
        <v>29522</v>
      </c>
      <c r="B20" s="76">
        <v>8809482360426</v>
      </c>
      <c r="C20" s="50" t="s">
        <v>29523</v>
      </c>
      <c r="D20" s="217" t="s">
        <v>29524</v>
      </c>
      <c r="E20" s="78">
        <v>30000</v>
      </c>
      <c r="F20" s="79">
        <v>0.37</v>
      </c>
      <c r="G20" s="80">
        <v>90</v>
      </c>
      <c r="H20" s="81">
        <f>Таблица653[[#This Row],[Коэфициент стоимости]]*Таблица653[[#This Row],[Розничная цена KRW]]</f>
        <v>11100</v>
      </c>
      <c r="I20" s="82" t="str">
        <f>IF($H$1="","Введите курс",Таблица653[[#This Row],[Оптовая цена KRW за 1шт]]/$H$1)</f>
        <v>Введите курс</v>
      </c>
      <c r="J20" s="83"/>
      <c r="K20" s="84">
        <f>Таблица653[[#This Row],[Заказ коробок ]]*Таблица653[[#This Row],[Кол-во шт в коробке]]</f>
        <v>0</v>
      </c>
      <c r="L20" s="85">
        <f>Таблица653[[#This Row],[Общее кол-во шт]]*Таблица653[[#This Row],[Оптовая цена KRW за 1шт]]</f>
        <v>0</v>
      </c>
      <c r="M20" s="86" t="str">
        <f>IFERROR(Таблица653[[#This Row],[Общее кол-во шт]]*Таблица653[[#This Row],[Оптовая цена USD за 1шт]],"")</f>
        <v/>
      </c>
      <c r="N20" s="87"/>
    </row>
    <row r="21" spans="1:14" ht="22.5" customHeight="1">
      <c r="A21" s="44" t="s">
        <v>29525</v>
      </c>
      <c r="B21" s="76">
        <v>8809482360525</v>
      </c>
      <c r="C21" s="50" t="s">
        <v>29526</v>
      </c>
      <c r="D21" s="217" t="s">
        <v>29527</v>
      </c>
      <c r="E21" s="78">
        <v>30000</v>
      </c>
      <c r="F21" s="79">
        <v>0.37</v>
      </c>
      <c r="G21" s="80">
        <v>90</v>
      </c>
      <c r="H21" s="81">
        <f>Таблица653[[#This Row],[Коэфициент стоимости]]*Таблица653[[#This Row],[Розничная цена KRW]]</f>
        <v>11100</v>
      </c>
      <c r="I21" s="82" t="str">
        <f>IF($H$1="","Введите курс",Таблица653[[#This Row],[Оптовая цена KRW за 1шт]]/$H$1)</f>
        <v>Введите курс</v>
      </c>
      <c r="J21" s="83"/>
      <c r="K21" s="84">
        <f>Таблица653[[#This Row],[Заказ коробок ]]*Таблица653[[#This Row],[Кол-во шт в коробке]]</f>
        <v>0</v>
      </c>
      <c r="L21" s="85">
        <f>Таблица653[[#This Row],[Общее кол-во шт]]*Таблица653[[#This Row],[Оптовая цена KRW за 1шт]]</f>
        <v>0</v>
      </c>
      <c r="M21" s="86" t="str">
        <f>IFERROR(Таблица653[[#This Row],[Общее кол-во шт]]*Таблица653[[#This Row],[Оптовая цена USD за 1шт]],"")</f>
        <v/>
      </c>
      <c r="N21" s="87"/>
    </row>
    <row r="22" spans="1:14" ht="22.5" customHeight="1">
      <c r="A22" s="44" t="s">
        <v>29528</v>
      </c>
      <c r="B22" s="76">
        <v>8809482363113</v>
      </c>
      <c r="C22" s="50" t="s">
        <v>29529</v>
      </c>
      <c r="D22" s="217" t="s">
        <v>29530</v>
      </c>
      <c r="E22" s="78">
        <v>42000</v>
      </c>
      <c r="F22" s="79">
        <v>0.37</v>
      </c>
      <c r="G22" s="80">
        <v>54</v>
      </c>
      <c r="H22" s="81">
        <f>Таблица653[[#This Row],[Коэфициент стоимости]]*Таблица653[[#This Row],[Розничная цена KRW]]</f>
        <v>15540</v>
      </c>
      <c r="I22" s="82" t="str">
        <f>IF($H$1="","Введите курс",Таблица653[[#This Row],[Оптовая цена KRW за 1шт]]/$H$1)</f>
        <v>Введите курс</v>
      </c>
      <c r="J22" s="83"/>
      <c r="K22" s="84">
        <f>Таблица653[[#This Row],[Заказ коробок ]]*Таблица653[[#This Row],[Кол-во шт в коробке]]</f>
        <v>0</v>
      </c>
      <c r="L22" s="85">
        <f>Таблица653[[#This Row],[Общее кол-во шт]]*Таблица653[[#This Row],[Оптовая цена KRW за 1шт]]</f>
        <v>0</v>
      </c>
      <c r="M22" s="86" t="str">
        <f>IFERROR(Таблица653[[#This Row],[Общее кол-во шт]]*Таблица653[[#This Row],[Оптовая цена USD за 1шт]],"")</f>
        <v/>
      </c>
      <c r="N22" s="87"/>
    </row>
    <row r="23" spans="1:14" ht="22.5" customHeight="1">
      <c r="A23" s="44" t="s">
        <v>29531</v>
      </c>
      <c r="B23" s="76">
        <v>8809482363120</v>
      </c>
      <c r="C23" s="50" t="s">
        <v>29532</v>
      </c>
      <c r="D23" s="217" t="s">
        <v>29533</v>
      </c>
      <c r="E23" s="78">
        <v>42000</v>
      </c>
      <c r="F23" s="79">
        <v>0.37</v>
      </c>
      <c r="G23" s="80">
        <v>54</v>
      </c>
      <c r="H23" s="81">
        <f>Таблица653[[#This Row],[Коэфициент стоимости]]*Таблица653[[#This Row],[Розничная цена KRW]]</f>
        <v>15540</v>
      </c>
      <c r="I23" s="82" t="str">
        <f>IF($H$1="","Введите курс",Таблица653[[#This Row],[Оптовая цена KRW за 1шт]]/$H$1)</f>
        <v>Введите курс</v>
      </c>
      <c r="J23" s="83"/>
      <c r="K23" s="84">
        <f>Таблица653[[#This Row],[Заказ коробок ]]*Таблица653[[#This Row],[Кол-во шт в коробке]]</f>
        <v>0</v>
      </c>
      <c r="L23" s="85">
        <f>Таблица653[[#This Row],[Общее кол-во шт]]*Таблица653[[#This Row],[Оптовая цена KRW за 1шт]]</f>
        <v>0</v>
      </c>
      <c r="M23" s="86" t="str">
        <f>IFERROR(Таблица653[[#This Row],[Общее кол-во шт]]*Таблица653[[#This Row],[Оптовая цена USD за 1шт]],"")</f>
        <v/>
      </c>
      <c r="N23" s="87"/>
    </row>
    <row r="24" spans="1:14" ht="22.5" customHeight="1">
      <c r="A24" s="44" t="s">
        <v>29534</v>
      </c>
      <c r="B24" s="76">
        <v>8809482360556</v>
      </c>
      <c r="C24" s="50" t="s">
        <v>29535</v>
      </c>
      <c r="D24" s="217" t="s">
        <v>29536</v>
      </c>
      <c r="E24" s="78">
        <v>13000</v>
      </c>
      <c r="F24" s="79">
        <v>0.37</v>
      </c>
      <c r="G24" s="80">
        <v>60</v>
      </c>
      <c r="H24" s="81">
        <f>Таблица653[[#This Row],[Коэфициент стоимости]]*Таблица653[[#This Row],[Розничная цена KRW]]</f>
        <v>4810</v>
      </c>
      <c r="I24" s="82" t="str">
        <f>IF($H$1="","Введите курс",Таблица653[[#This Row],[Оптовая цена KRW за 1шт]]/$H$1)</f>
        <v>Введите курс</v>
      </c>
      <c r="J24" s="83"/>
      <c r="K24" s="84">
        <f>Таблица653[[#This Row],[Заказ коробок ]]*Таблица653[[#This Row],[Кол-во шт в коробке]]</f>
        <v>0</v>
      </c>
      <c r="L24" s="85">
        <f>Таблица653[[#This Row],[Общее кол-во шт]]*Таблица653[[#This Row],[Оптовая цена KRW за 1шт]]</f>
        <v>0</v>
      </c>
      <c r="M24" s="86" t="str">
        <f>IFERROR(Таблица653[[#This Row],[Общее кол-во шт]]*Таблица653[[#This Row],[Оптовая цена USD за 1шт]],"")</f>
        <v/>
      </c>
      <c r="N24" s="87"/>
    </row>
    <row r="25" spans="1:14" ht="22.5" customHeight="1">
      <c r="A25" s="44" t="s">
        <v>29537</v>
      </c>
      <c r="B25" s="76">
        <v>8809482364776</v>
      </c>
      <c r="C25" s="50" t="s">
        <v>29538</v>
      </c>
      <c r="D25" s="217" t="s">
        <v>29539</v>
      </c>
      <c r="E25" s="78">
        <v>21000</v>
      </c>
      <c r="F25" s="79">
        <v>0.37</v>
      </c>
      <c r="G25" s="80">
        <v>54</v>
      </c>
      <c r="H25" s="81">
        <f>Таблица653[[#This Row],[Коэфициент стоимости]]*Таблица653[[#This Row],[Розничная цена KRW]]</f>
        <v>7770</v>
      </c>
      <c r="I25" s="82" t="str">
        <f>IF($H$1="","Введите курс",Таблица653[[#This Row],[Оптовая цена KRW за 1шт]]/$H$1)</f>
        <v>Введите курс</v>
      </c>
      <c r="J25" s="83"/>
      <c r="K25" s="84">
        <f>Таблица653[[#This Row],[Заказ коробок ]]*Таблица653[[#This Row],[Кол-во шт в коробке]]</f>
        <v>0</v>
      </c>
      <c r="L25" s="85">
        <f>Таблица653[[#This Row],[Общее кол-во шт]]*Таблица653[[#This Row],[Оптовая цена KRW за 1шт]]</f>
        <v>0</v>
      </c>
      <c r="M25" s="86" t="str">
        <f>IFERROR(Таблица653[[#This Row],[Общее кол-во шт]]*Таблица653[[#This Row],[Оптовая цена USD за 1шт]],"")</f>
        <v/>
      </c>
      <c r="N25" s="87"/>
    </row>
    <row r="26" spans="1:14" ht="22.5" customHeight="1">
      <c r="A26" s="44" t="s">
        <v>29540</v>
      </c>
      <c r="B26" s="76">
        <v>8809482364783</v>
      </c>
      <c r="C26" s="50" t="s">
        <v>29541</v>
      </c>
      <c r="D26" s="217" t="s">
        <v>29542</v>
      </c>
      <c r="E26" s="78">
        <v>24000</v>
      </c>
      <c r="F26" s="79">
        <v>0.37</v>
      </c>
      <c r="G26" s="80">
        <v>54</v>
      </c>
      <c r="H26" s="81">
        <f>Таблица653[[#This Row],[Коэфициент стоимости]]*Таблица653[[#This Row],[Розничная цена KRW]]</f>
        <v>8880</v>
      </c>
      <c r="I26" s="82" t="str">
        <f>IF($H$1="","Введите курс",Таблица653[[#This Row],[Оптовая цена KRW за 1шт]]/$H$1)</f>
        <v>Введите курс</v>
      </c>
      <c r="J26" s="83"/>
      <c r="K26" s="84">
        <f>Таблица653[[#This Row],[Заказ коробок ]]*Таблица653[[#This Row],[Кол-во шт в коробке]]</f>
        <v>0</v>
      </c>
      <c r="L26" s="85">
        <f>Таблица653[[#This Row],[Общее кол-во шт]]*Таблица653[[#This Row],[Оптовая цена KRW за 1шт]]</f>
        <v>0</v>
      </c>
      <c r="M26" s="86" t="str">
        <f>IFERROR(Таблица653[[#This Row],[Общее кол-во шт]]*Таблица653[[#This Row],[Оптовая цена USD за 1шт]],"")</f>
        <v/>
      </c>
      <c r="N26" s="87"/>
    </row>
    <row r="27" spans="1:14" ht="22.5" customHeight="1">
      <c r="A27" s="44" t="s">
        <v>29543</v>
      </c>
      <c r="B27" s="76">
        <v>8809482361683</v>
      </c>
      <c r="C27" s="50" t="s">
        <v>29544</v>
      </c>
      <c r="D27" s="217" t="s">
        <v>29545</v>
      </c>
      <c r="E27" s="78">
        <v>13000</v>
      </c>
      <c r="F27" s="79">
        <v>0.45</v>
      </c>
      <c r="G27" s="80">
        <v>144</v>
      </c>
      <c r="H27" s="81">
        <f>Таблица653[[#This Row],[Коэфициент стоимости]]*Таблица653[[#This Row],[Розничная цена KRW]]</f>
        <v>5850</v>
      </c>
      <c r="I27" s="82" t="str">
        <f>IF($H$1="","Введите курс",Таблица653[[#This Row],[Оптовая цена KRW за 1шт]]/$H$1)</f>
        <v>Введите курс</v>
      </c>
      <c r="J27" s="83"/>
      <c r="K27" s="84">
        <f>Таблица653[[#This Row],[Заказ коробок ]]*Таблица653[[#This Row],[Кол-во шт в коробке]]</f>
        <v>0</v>
      </c>
      <c r="L27" s="85">
        <f>Таблица653[[#This Row],[Общее кол-во шт]]*Таблица653[[#This Row],[Оптовая цена KRW за 1шт]]</f>
        <v>0</v>
      </c>
      <c r="M27" s="86" t="str">
        <f>IFERROR(Таблица653[[#This Row],[Общее кол-во шт]]*Таблица653[[#This Row],[Оптовая цена USD за 1шт]],"")</f>
        <v/>
      </c>
      <c r="N27" s="87"/>
    </row>
    <row r="28" spans="1:14" ht="22.5" customHeight="1">
      <c r="A28" s="44" t="s">
        <v>29546</v>
      </c>
      <c r="B28" s="76">
        <v>8809482363540</v>
      </c>
      <c r="C28" s="50" t="s">
        <v>29547</v>
      </c>
      <c r="D28" s="217" t="s">
        <v>29548</v>
      </c>
      <c r="E28" s="78">
        <v>42000</v>
      </c>
      <c r="F28" s="79">
        <v>0.37</v>
      </c>
      <c r="G28" s="80">
        <v>48</v>
      </c>
      <c r="H28" s="81">
        <f>Таблица653[[#This Row],[Коэфициент стоимости]]*Таблица653[[#This Row],[Розничная цена KRW]]</f>
        <v>15540</v>
      </c>
      <c r="I28" s="82" t="str">
        <f>IF($H$1="","Введите курс",Таблица653[[#This Row],[Оптовая цена KRW за 1шт]]/$H$1)</f>
        <v>Введите курс</v>
      </c>
      <c r="J28" s="83"/>
      <c r="K28" s="84">
        <f>Таблица653[[#This Row],[Заказ коробок ]]*Таблица653[[#This Row],[Кол-во шт в коробке]]</f>
        <v>0</v>
      </c>
      <c r="L28" s="85">
        <f>Таблица653[[#This Row],[Общее кол-во шт]]*Таблица653[[#This Row],[Оптовая цена KRW за 1шт]]</f>
        <v>0</v>
      </c>
      <c r="M28" s="86" t="str">
        <f>IFERROR(Таблица653[[#This Row],[Общее кол-во шт]]*Таблица653[[#This Row],[Оптовая цена USD за 1шт]],"")</f>
        <v/>
      </c>
      <c r="N28" s="87"/>
    </row>
    <row r="29" spans="1:14" ht="22.5" customHeight="1">
      <c r="A29" s="44" t="s">
        <v>29549</v>
      </c>
      <c r="B29" s="76">
        <v>8809482365445</v>
      </c>
      <c r="C29" s="50" t="s">
        <v>29550</v>
      </c>
      <c r="D29" s="217" t="s">
        <v>29551</v>
      </c>
      <c r="E29" s="78">
        <v>56000</v>
      </c>
      <c r="F29" s="79">
        <v>0.42</v>
      </c>
      <c r="G29" s="80">
        <v>48</v>
      </c>
      <c r="H29" s="81">
        <f>Таблица653[[#This Row],[Коэфициент стоимости]]*Таблица653[[#This Row],[Розничная цена KRW]]</f>
        <v>23520</v>
      </c>
      <c r="I29" s="82" t="str">
        <f>IF($H$1="","Введите курс",Таблица653[[#This Row],[Оптовая цена KRW за 1шт]]/$H$1)</f>
        <v>Введите курс</v>
      </c>
      <c r="J29" s="83"/>
      <c r="K29" s="84">
        <f>Таблица653[[#This Row],[Заказ коробок ]]*Таблица653[[#This Row],[Кол-во шт в коробке]]</f>
        <v>0</v>
      </c>
      <c r="L29" s="85">
        <f>Таблица653[[#This Row],[Общее кол-во шт]]*Таблица653[[#This Row],[Оптовая цена KRW за 1шт]]</f>
        <v>0</v>
      </c>
      <c r="M29" s="86" t="str">
        <f>IFERROR(Таблица653[[#This Row],[Общее кол-во шт]]*Таблица653[[#This Row],[Оптовая цена USD за 1шт]],"")</f>
        <v/>
      </c>
      <c r="N29" s="87"/>
    </row>
    <row r="30" spans="1:14" ht="22.5" customHeight="1">
      <c r="A30" s="44" t="s">
        <v>29552</v>
      </c>
      <c r="B30" s="76">
        <v>8809482365438</v>
      </c>
      <c r="C30" s="50" t="s">
        <v>29553</v>
      </c>
      <c r="D30" s="217" t="s">
        <v>29554</v>
      </c>
      <c r="E30" s="78">
        <v>50000</v>
      </c>
      <c r="F30" s="79">
        <v>0.42</v>
      </c>
      <c r="G30" s="80">
        <v>48</v>
      </c>
      <c r="H30" s="81">
        <f>Таблица653[[#This Row],[Коэфициент стоимости]]*Таблица653[[#This Row],[Розничная цена KRW]]</f>
        <v>21000</v>
      </c>
      <c r="I30" s="82" t="str">
        <f>IF($H$1="","Введите курс",Таблица653[[#This Row],[Оптовая цена KRW за 1шт]]/$H$1)</f>
        <v>Введите курс</v>
      </c>
      <c r="J30" s="83"/>
      <c r="K30" s="84">
        <f>Таблица653[[#This Row],[Заказ коробок ]]*Таблица653[[#This Row],[Кол-во шт в коробке]]</f>
        <v>0</v>
      </c>
      <c r="L30" s="85">
        <f>Таблица653[[#This Row],[Общее кол-во шт]]*Таблица653[[#This Row],[Оптовая цена KRW за 1шт]]</f>
        <v>0</v>
      </c>
      <c r="M30" s="86" t="str">
        <f>IFERROR(Таблица653[[#This Row],[Общее кол-во шт]]*Таблица653[[#This Row],[Оптовая цена USD за 1шт]],"")</f>
        <v/>
      </c>
      <c r="N30" s="87"/>
    </row>
    <row r="31" spans="1:14" ht="22.5" customHeight="1">
      <c r="A31" s="44" t="s">
        <v>29555</v>
      </c>
      <c r="B31" s="76">
        <v>8809482363618</v>
      </c>
      <c r="C31" s="50" t="s">
        <v>29556</v>
      </c>
      <c r="D31" s="217" t="s">
        <v>29557</v>
      </c>
      <c r="E31" s="78">
        <v>20000</v>
      </c>
      <c r="F31" s="79">
        <v>0.42</v>
      </c>
      <c r="G31" s="80">
        <v>96</v>
      </c>
      <c r="H31" s="81">
        <f>Таблица653[[#This Row],[Коэфициент стоимости]]*Таблица653[[#This Row],[Розничная цена KRW]]</f>
        <v>8400</v>
      </c>
      <c r="I31" s="82" t="str">
        <f>IF($H$1="","Введите курс",Таблица653[[#This Row],[Оптовая цена KRW за 1шт]]/$H$1)</f>
        <v>Введите курс</v>
      </c>
      <c r="J31" s="83"/>
      <c r="K31" s="84">
        <f>Таблица653[[#This Row],[Заказ коробок ]]*Таблица653[[#This Row],[Кол-во шт в коробке]]</f>
        <v>0</v>
      </c>
      <c r="L31" s="85">
        <f>Таблица653[[#This Row],[Общее кол-во шт]]*Таблица653[[#This Row],[Оптовая цена KRW за 1шт]]</f>
        <v>0</v>
      </c>
      <c r="M31" s="86" t="str">
        <f>IFERROR(Таблица653[[#This Row],[Общее кол-во шт]]*Таблица653[[#This Row],[Оптовая цена USD за 1шт]],"")</f>
        <v/>
      </c>
      <c r="N31" s="87"/>
    </row>
    <row r="32" spans="1:14" ht="22.5" customHeight="1">
      <c r="A32" s="44" t="s">
        <v>29558</v>
      </c>
      <c r="B32" s="76">
        <v>8809482365247</v>
      </c>
      <c r="C32" s="50" t="s">
        <v>29559</v>
      </c>
      <c r="D32" s="158" t="s">
        <v>29560</v>
      </c>
      <c r="E32" s="78">
        <v>24000</v>
      </c>
      <c r="F32" s="79">
        <v>0.42</v>
      </c>
      <c r="G32" s="80">
        <v>96</v>
      </c>
      <c r="H32" s="81">
        <f>Таблица653[[#This Row],[Коэфициент стоимости]]*Таблица653[[#This Row],[Розничная цена KRW]]</f>
        <v>10080</v>
      </c>
      <c r="I32" s="82" t="str">
        <f>IF($H$1="","Введите курс",Таблица653[[#This Row],[Оптовая цена KRW за 1шт]]/$H$1)</f>
        <v>Введите курс</v>
      </c>
      <c r="J32" s="83"/>
      <c r="K32" s="84">
        <f>Таблица653[[#This Row],[Заказ коробок ]]*Таблица653[[#This Row],[Кол-во шт в коробке]]</f>
        <v>0</v>
      </c>
      <c r="L32" s="85">
        <f>Таблица653[[#This Row],[Общее кол-во шт]]*Таблица653[[#This Row],[Оптовая цена KRW за 1шт]]</f>
        <v>0</v>
      </c>
      <c r="M32" s="86" t="str">
        <f>IFERROR(Таблица653[[#This Row],[Общее кол-во шт]]*Таблица653[[#This Row],[Оптовая цена USD за 1шт]],"")</f>
        <v/>
      </c>
      <c r="N32" s="87"/>
    </row>
    <row r="33" spans="1:14" ht="22.5" customHeight="1">
      <c r="A33" s="44" t="s">
        <v>29561</v>
      </c>
      <c r="B33" s="76">
        <v>8809482361232</v>
      </c>
      <c r="C33" s="50" t="s">
        <v>29562</v>
      </c>
      <c r="D33" s="217" t="s">
        <v>29563</v>
      </c>
      <c r="E33" s="78">
        <v>33000</v>
      </c>
      <c r="F33" s="79">
        <v>0.32</v>
      </c>
      <c r="G33" s="80">
        <v>90</v>
      </c>
      <c r="H33" s="81">
        <f>Таблица653[[#This Row],[Коэфициент стоимости]]*Таблица653[[#This Row],[Розничная цена KRW]]</f>
        <v>10560</v>
      </c>
      <c r="I33" s="82" t="str">
        <f>IF($H$1="","Введите курс",Таблица653[[#This Row],[Оптовая цена KRW за 1шт]]/$H$1)</f>
        <v>Введите курс</v>
      </c>
      <c r="J33" s="83"/>
      <c r="K33" s="84">
        <f>Таблица653[[#This Row],[Заказ коробок ]]*Таблица653[[#This Row],[Кол-во шт в коробке]]</f>
        <v>0</v>
      </c>
      <c r="L33" s="85">
        <f>Таблица653[[#This Row],[Общее кол-во шт]]*Таблица653[[#This Row],[Оптовая цена KRW за 1шт]]</f>
        <v>0</v>
      </c>
      <c r="M33" s="86" t="str">
        <f>IFERROR(Таблица653[[#This Row],[Общее кол-во шт]]*Таблица653[[#This Row],[Оптовая цена USD за 1шт]],"")</f>
        <v/>
      </c>
      <c r="N33" s="87"/>
    </row>
    <row r="34" spans="1:14" ht="22.5" customHeight="1">
      <c r="A34" s="44" t="s">
        <v>29564</v>
      </c>
      <c r="B34" s="76">
        <v>8809482361256</v>
      </c>
      <c r="C34" s="50" t="s">
        <v>29565</v>
      </c>
      <c r="D34" s="217" t="s">
        <v>29566</v>
      </c>
      <c r="E34" s="78">
        <v>33000</v>
      </c>
      <c r="F34" s="79">
        <v>0.32</v>
      </c>
      <c r="G34" s="80">
        <v>90</v>
      </c>
      <c r="H34" s="81">
        <f>Таблица653[[#This Row],[Коэфициент стоимости]]*Таблица653[[#This Row],[Розничная цена KRW]]</f>
        <v>10560</v>
      </c>
      <c r="I34" s="82" t="str">
        <f>IF($H$1="","Введите курс",Таблица653[[#This Row],[Оптовая цена KRW за 1шт]]/$H$1)</f>
        <v>Введите курс</v>
      </c>
      <c r="J34" s="83"/>
      <c r="K34" s="84">
        <f>Таблица653[[#This Row],[Заказ коробок ]]*Таблица653[[#This Row],[Кол-во шт в коробке]]</f>
        <v>0</v>
      </c>
      <c r="L34" s="85">
        <f>Таблица653[[#This Row],[Общее кол-во шт]]*Таблица653[[#This Row],[Оптовая цена KRW за 1шт]]</f>
        <v>0</v>
      </c>
      <c r="M34" s="86" t="str">
        <f>IFERROR(Таблица653[[#This Row],[Общее кол-во шт]]*Таблица653[[#This Row],[Оптовая цена USD за 1шт]],"")</f>
        <v/>
      </c>
      <c r="N34" s="87"/>
    </row>
    <row r="35" spans="1:14" ht="22.5" customHeight="1">
      <c r="A35" s="44" t="s">
        <v>29567</v>
      </c>
      <c r="B35" s="76">
        <v>8809482363137</v>
      </c>
      <c r="C35" s="50" t="s">
        <v>29568</v>
      </c>
      <c r="D35" s="217" t="s">
        <v>29569</v>
      </c>
      <c r="E35" s="78">
        <v>45000</v>
      </c>
      <c r="F35" s="79">
        <v>0.32</v>
      </c>
      <c r="G35" s="80">
        <v>54</v>
      </c>
      <c r="H35" s="81">
        <f>Таблица653[[#This Row],[Коэфициент стоимости]]*Таблица653[[#This Row],[Розничная цена KRW]]</f>
        <v>14400</v>
      </c>
      <c r="I35" s="82" t="str">
        <f>IF($H$1="","Введите курс",Таблица653[[#This Row],[Оптовая цена KRW за 1шт]]/$H$1)</f>
        <v>Введите курс</v>
      </c>
      <c r="J35" s="83"/>
      <c r="K35" s="84">
        <f>Таблица653[[#This Row],[Заказ коробок ]]*Таблица653[[#This Row],[Кол-во шт в коробке]]</f>
        <v>0</v>
      </c>
      <c r="L35" s="85">
        <f>Таблица653[[#This Row],[Общее кол-во шт]]*Таблица653[[#This Row],[Оптовая цена KRW за 1шт]]</f>
        <v>0</v>
      </c>
      <c r="M35" s="86" t="str">
        <f>IFERROR(Таблица653[[#This Row],[Общее кол-во шт]]*Таблица653[[#This Row],[Оптовая цена USD за 1шт]],"")</f>
        <v/>
      </c>
      <c r="N35" s="87"/>
    </row>
    <row r="36" spans="1:14" ht="22.5" customHeight="1">
      <c r="A36" s="44" t="s">
        <v>29570</v>
      </c>
      <c r="B36" s="76">
        <v>8809482363144</v>
      </c>
      <c r="C36" s="50" t="s">
        <v>29571</v>
      </c>
      <c r="D36" s="217" t="s">
        <v>29572</v>
      </c>
      <c r="E36" s="78">
        <v>45000</v>
      </c>
      <c r="F36" s="79">
        <v>0.32</v>
      </c>
      <c r="G36" s="80">
        <v>54</v>
      </c>
      <c r="H36" s="81">
        <f>Таблица653[[#This Row],[Коэфициент стоимости]]*Таблица653[[#This Row],[Розничная цена KRW]]</f>
        <v>14400</v>
      </c>
      <c r="I36" s="82" t="str">
        <f>IF($H$1="","Введите курс",Таблица653[[#This Row],[Оптовая цена KRW за 1шт]]/$H$1)</f>
        <v>Введите курс</v>
      </c>
      <c r="J36" s="83"/>
      <c r="K36" s="84">
        <f>Таблица653[[#This Row],[Заказ коробок ]]*Таблица653[[#This Row],[Кол-во шт в коробке]]</f>
        <v>0</v>
      </c>
      <c r="L36" s="85">
        <f>Таблица653[[#This Row],[Общее кол-во шт]]*Таблица653[[#This Row],[Оптовая цена KRW за 1шт]]</f>
        <v>0</v>
      </c>
      <c r="M36" s="86" t="str">
        <f>IFERROR(Таблица653[[#This Row],[Общее кол-во шт]]*Таблица653[[#This Row],[Оптовая цена USD за 1шт]],"")</f>
        <v/>
      </c>
      <c r="N36" s="87"/>
    </row>
    <row r="37" spans="1:14" ht="22.5" customHeight="1">
      <c r="A37" s="44" t="s">
        <v>29573</v>
      </c>
      <c r="B37" s="76">
        <v>8809482361980</v>
      </c>
      <c r="C37" s="50" t="s">
        <v>29574</v>
      </c>
      <c r="D37" s="217" t="s">
        <v>29575</v>
      </c>
      <c r="E37" s="78">
        <v>13000</v>
      </c>
      <c r="F37" s="79">
        <v>0.37</v>
      </c>
      <c r="G37" s="80">
        <v>720</v>
      </c>
      <c r="H37" s="81">
        <f>Таблица653[[#This Row],[Коэфициент стоимости]]*Таблица653[[#This Row],[Розничная цена KRW]]</f>
        <v>4810</v>
      </c>
      <c r="I37" s="82" t="str">
        <f>IF($H$1="","Введите курс",Таблица653[[#This Row],[Оптовая цена KRW за 1шт]]/$H$1)</f>
        <v>Введите курс</v>
      </c>
      <c r="J37" s="83"/>
      <c r="K37" s="84">
        <f>Таблица653[[#This Row],[Заказ коробок ]]*Таблица653[[#This Row],[Кол-во шт в коробке]]</f>
        <v>0</v>
      </c>
      <c r="L37" s="85">
        <f>Таблица653[[#This Row],[Общее кол-во шт]]*Таблица653[[#This Row],[Оптовая цена KRW за 1шт]]</f>
        <v>0</v>
      </c>
      <c r="M37" s="86" t="str">
        <f>IFERROR(Таблица653[[#This Row],[Общее кол-во шт]]*Таблица653[[#This Row],[Оптовая цена USD за 1шт]],"")</f>
        <v/>
      </c>
      <c r="N37" s="87"/>
    </row>
    <row r="38" spans="1:14" ht="22.5" customHeight="1">
      <c r="A38" s="44" t="s">
        <v>29576</v>
      </c>
      <c r="B38" s="76">
        <v>8809482361997</v>
      </c>
      <c r="C38" s="50" t="s">
        <v>29577</v>
      </c>
      <c r="D38" s="217" t="s">
        <v>29578</v>
      </c>
      <c r="E38" s="78">
        <v>13000</v>
      </c>
      <c r="F38" s="79">
        <v>0.37</v>
      </c>
      <c r="G38" s="80">
        <v>720</v>
      </c>
      <c r="H38" s="81">
        <f>Таблица653[[#This Row],[Коэфициент стоимости]]*Таблица653[[#This Row],[Розничная цена KRW]]</f>
        <v>4810</v>
      </c>
      <c r="I38" s="82" t="str">
        <f>IF($H$1="","Введите курс",Таблица653[[#This Row],[Оптовая цена KRW за 1шт]]/$H$1)</f>
        <v>Введите курс</v>
      </c>
      <c r="J38" s="83"/>
      <c r="K38" s="84">
        <f>Таблица653[[#This Row],[Заказ коробок ]]*Таблица653[[#This Row],[Кол-во шт в коробке]]</f>
        <v>0</v>
      </c>
      <c r="L38" s="85">
        <f>Таблица653[[#This Row],[Общее кол-во шт]]*Таблица653[[#This Row],[Оптовая цена KRW за 1шт]]</f>
        <v>0</v>
      </c>
      <c r="M38" s="86" t="str">
        <f>IFERROR(Таблица653[[#This Row],[Общее кол-во шт]]*Таблица653[[#This Row],[Оптовая цена USD за 1шт]],"")</f>
        <v/>
      </c>
      <c r="N38" s="87"/>
    </row>
    <row r="39" spans="1:14" ht="22.5" customHeight="1">
      <c r="A39" s="44" t="s">
        <v>29579</v>
      </c>
      <c r="B39" s="76">
        <v>8809482362000</v>
      </c>
      <c r="C39" s="50" t="s">
        <v>29580</v>
      </c>
      <c r="D39" s="217" t="s">
        <v>29581</v>
      </c>
      <c r="E39" s="78">
        <v>13000</v>
      </c>
      <c r="F39" s="79">
        <v>0.37</v>
      </c>
      <c r="G39" s="80">
        <v>720</v>
      </c>
      <c r="H39" s="81">
        <f>Таблица653[[#This Row],[Коэфициент стоимости]]*Таблица653[[#This Row],[Розничная цена KRW]]</f>
        <v>4810</v>
      </c>
      <c r="I39" s="82" t="str">
        <f>IF($H$1="","Введите курс",Таблица653[[#This Row],[Оптовая цена KRW за 1шт]]/$H$1)</f>
        <v>Введите курс</v>
      </c>
      <c r="J39" s="83"/>
      <c r="K39" s="84">
        <f>Таблица653[[#This Row],[Заказ коробок ]]*Таблица653[[#This Row],[Кол-во шт в коробке]]</f>
        <v>0</v>
      </c>
      <c r="L39" s="85">
        <f>Таблица653[[#This Row],[Общее кол-во шт]]*Таблица653[[#This Row],[Оптовая цена KRW за 1шт]]</f>
        <v>0</v>
      </c>
      <c r="M39" s="86" t="str">
        <f>IFERROR(Таблица653[[#This Row],[Общее кол-во шт]]*Таблица653[[#This Row],[Оптовая цена USD за 1шт]],"")</f>
        <v/>
      </c>
      <c r="N39" s="87"/>
    </row>
    <row r="40" spans="1:14" ht="22.5" customHeight="1">
      <c r="A40" s="44" t="s">
        <v>29582</v>
      </c>
      <c r="B40" s="76">
        <v>8809482362826</v>
      </c>
      <c r="C40" s="50" t="s">
        <v>29583</v>
      </c>
      <c r="D40" s="217" t="s">
        <v>29584</v>
      </c>
      <c r="E40" s="78">
        <v>13000</v>
      </c>
      <c r="F40" s="79">
        <v>0.37</v>
      </c>
      <c r="G40" s="80">
        <v>720</v>
      </c>
      <c r="H40" s="81">
        <f>Таблица653[[#This Row],[Коэфициент стоимости]]*Таблица653[[#This Row],[Розничная цена KRW]]</f>
        <v>4810</v>
      </c>
      <c r="I40" s="82" t="str">
        <f>IF($H$1="","Введите курс",Таблица653[[#This Row],[Оптовая цена KRW за 1шт]]/$H$1)</f>
        <v>Введите курс</v>
      </c>
      <c r="J40" s="83"/>
      <c r="K40" s="84">
        <f>Таблица653[[#This Row],[Заказ коробок ]]*Таблица653[[#This Row],[Кол-во шт в коробке]]</f>
        <v>0</v>
      </c>
      <c r="L40" s="85">
        <f>Таблица653[[#This Row],[Общее кол-во шт]]*Таблица653[[#This Row],[Оптовая цена KRW за 1шт]]</f>
        <v>0</v>
      </c>
      <c r="M40" s="86" t="str">
        <f>IFERROR(Таблица653[[#This Row],[Общее кол-во шт]]*Таблица653[[#This Row],[Оптовая цена USD за 1шт]],"")</f>
        <v/>
      </c>
      <c r="N40" s="87"/>
    </row>
    <row r="41" spans="1:14" ht="22.5" customHeight="1">
      <c r="A41" s="44" t="s">
        <v>29585</v>
      </c>
      <c r="B41" s="76">
        <v>8809482362857</v>
      </c>
      <c r="C41" s="50" t="s">
        <v>29586</v>
      </c>
      <c r="D41" s="217" t="s">
        <v>29587</v>
      </c>
      <c r="E41" s="78">
        <v>13000</v>
      </c>
      <c r="F41" s="79">
        <v>0.37</v>
      </c>
      <c r="G41" s="80">
        <v>720</v>
      </c>
      <c r="H41" s="81">
        <f>Таблица653[[#This Row],[Коэфициент стоимости]]*Таблица653[[#This Row],[Розничная цена KRW]]</f>
        <v>4810</v>
      </c>
      <c r="I41" s="82" t="str">
        <f>IF($H$1="","Введите курс",Таблица653[[#This Row],[Оптовая цена KRW за 1шт]]/$H$1)</f>
        <v>Введите курс</v>
      </c>
      <c r="J41" s="83"/>
      <c r="K41" s="84">
        <f>Таблица653[[#This Row],[Заказ коробок ]]*Таблица653[[#This Row],[Кол-во шт в коробке]]</f>
        <v>0</v>
      </c>
      <c r="L41" s="85">
        <f>Таблица653[[#This Row],[Общее кол-во шт]]*Таблица653[[#This Row],[Оптовая цена KRW за 1шт]]</f>
        <v>0</v>
      </c>
      <c r="M41" s="86" t="str">
        <f>IFERROR(Таблица653[[#This Row],[Общее кол-во шт]]*Таблица653[[#This Row],[Оптовая цена USD за 1шт]],"")</f>
        <v/>
      </c>
      <c r="N41" s="87"/>
    </row>
    <row r="42" spans="1:14" ht="22.5" customHeight="1">
      <c r="A42" s="44" t="s">
        <v>29588</v>
      </c>
      <c r="B42" s="76">
        <v>8809482362154</v>
      </c>
      <c r="C42" s="50" t="s">
        <v>29589</v>
      </c>
      <c r="D42" s="217" t="s">
        <v>29590</v>
      </c>
      <c r="E42" s="78">
        <v>11000</v>
      </c>
      <c r="F42" s="79">
        <v>0.37</v>
      </c>
      <c r="G42" s="80">
        <v>180</v>
      </c>
      <c r="H42" s="81">
        <f>Таблица653[[#This Row],[Коэфициент стоимости]]*Таблица653[[#This Row],[Розничная цена KRW]]</f>
        <v>4070</v>
      </c>
      <c r="I42" s="82" t="str">
        <f>IF($H$1="","Введите курс",Таблица653[[#This Row],[Оптовая цена KRW за 1шт]]/$H$1)</f>
        <v>Введите курс</v>
      </c>
      <c r="J42" s="83"/>
      <c r="K42" s="84">
        <f>Таблица653[[#This Row],[Заказ коробок ]]*Таблица653[[#This Row],[Кол-во шт в коробке]]</f>
        <v>0</v>
      </c>
      <c r="L42" s="85">
        <f>Таблица653[[#This Row],[Общее кол-во шт]]*Таблица653[[#This Row],[Оптовая цена KRW за 1шт]]</f>
        <v>0</v>
      </c>
      <c r="M42" s="86" t="str">
        <f>IFERROR(Таблица653[[#This Row],[Общее кол-во шт]]*Таблица653[[#This Row],[Оптовая цена USD за 1шт]],"")</f>
        <v/>
      </c>
      <c r="N42" s="87"/>
    </row>
    <row r="43" spans="1:14" ht="22.5" customHeight="1">
      <c r="A43" s="44" t="s">
        <v>29591</v>
      </c>
      <c r="B43" s="76">
        <v>8809482362161</v>
      </c>
      <c r="C43" s="50" t="s">
        <v>29592</v>
      </c>
      <c r="D43" s="217" t="s">
        <v>29593</v>
      </c>
      <c r="E43" s="78">
        <v>11000</v>
      </c>
      <c r="F43" s="79">
        <v>0.37</v>
      </c>
      <c r="G43" s="80">
        <v>180</v>
      </c>
      <c r="H43" s="81">
        <f>Таблица653[[#This Row],[Коэфициент стоимости]]*Таблица653[[#This Row],[Розничная цена KRW]]</f>
        <v>4070</v>
      </c>
      <c r="I43" s="82" t="str">
        <f>IF($H$1="","Введите курс",Таблица653[[#This Row],[Оптовая цена KRW за 1шт]]/$H$1)</f>
        <v>Введите курс</v>
      </c>
      <c r="J43" s="83"/>
      <c r="K43" s="84">
        <f>Таблица653[[#This Row],[Заказ коробок ]]*Таблица653[[#This Row],[Кол-во шт в коробке]]</f>
        <v>0</v>
      </c>
      <c r="L43" s="85">
        <f>Таблица653[[#This Row],[Общее кол-во шт]]*Таблица653[[#This Row],[Оптовая цена KRW за 1шт]]</f>
        <v>0</v>
      </c>
      <c r="M43" s="86" t="str">
        <f>IFERROR(Таблица653[[#This Row],[Общее кол-во шт]]*Таблица653[[#This Row],[Оптовая цена USD за 1шт]],"")</f>
        <v/>
      </c>
      <c r="N43" s="87"/>
    </row>
    <row r="44" spans="1:14" ht="22.5" customHeight="1">
      <c r="A44" s="44" t="s">
        <v>29594</v>
      </c>
      <c r="B44" s="76">
        <v>8809482362888</v>
      </c>
      <c r="C44" s="50" t="s">
        <v>29595</v>
      </c>
      <c r="D44" s="217" t="s">
        <v>29596</v>
      </c>
      <c r="E44" s="78">
        <v>17000</v>
      </c>
      <c r="F44" s="79">
        <v>0.37</v>
      </c>
      <c r="G44" s="80">
        <v>400</v>
      </c>
      <c r="H44" s="81">
        <f>Таблица653[[#This Row],[Коэфициент стоимости]]*Таблица653[[#This Row],[Розничная цена KRW]]</f>
        <v>6290</v>
      </c>
      <c r="I44" s="82" t="str">
        <f>IF($H$1="","Введите курс",Таблица653[[#This Row],[Оптовая цена KRW за 1шт]]/$H$1)</f>
        <v>Введите курс</v>
      </c>
      <c r="J44" s="83"/>
      <c r="K44" s="84">
        <f>Таблица653[[#This Row],[Заказ коробок ]]*Таблица653[[#This Row],[Кол-во шт в коробке]]</f>
        <v>0</v>
      </c>
      <c r="L44" s="85">
        <f>Таблица653[[#This Row],[Общее кол-во шт]]*Таблица653[[#This Row],[Оптовая цена KRW за 1шт]]</f>
        <v>0</v>
      </c>
      <c r="M44" s="86" t="str">
        <f>IFERROR(Таблица653[[#This Row],[Общее кол-во шт]]*Таблица653[[#This Row],[Оптовая цена USD за 1шт]],"")</f>
        <v/>
      </c>
      <c r="N44" s="87"/>
    </row>
    <row r="45" spans="1:14" ht="22.5" customHeight="1">
      <c r="A45" s="44" t="s">
        <v>29597</v>
      </c>
      <c r="B45" s="76">
        <v>8809482362895</v>
      </c>
      <c r="C45" s="50" t="s">
        <v>29598</v>
      </c>
      <c r="D45" s="217" t="s">
        <v>29599</v>
      </c>
      <c r="E45" s="78">
        <v>17000</v>
      </c>
      <c r="F45" s="79">
        <v>0.37</v>
      </c>
      <c r="G45" s="80">
        <v>400</v>
      </c>
      <c r="H45" s="81">
        <f>Таблица653[[#This Row],[Коэфициент стоимости]]*Таблица653[[#This Row],[Розничная цена KRW]]</f>
        <v>6290</v>
      </c>
      <c r="I45" s="82" t="str">
        <f>IF($H$1="","Введите курс",Таблица653[[#This Row],[Оптовая цена KRW за 1шт]]/$H$1)</f>
        <v>Введите курс</v>
      </c>
      <c r="J45" s="83"/>
      <c r="K45" s="84">
        <f>Таблица653[[#This Row],[Заказ коробок ]]*Таблица653[[#This Row],[Кол-во шт в коробке]]</f>
        <v>0</v>
      </c>
      <c r="L45" s="85">
        <f>Таблица653[[#This Row],[Общее кол-во шт]]*Таблица653[[#This Row],[Оптовая цена KRW за 1шт]]</f>
        <v>0</v>
      </c>
      <c r="M45" s="86" t="str">
        <f>IFERROR(Таблица653[[#This Row],[Общее кол-во шт]]*Таблица653[[#This Row],[Оптовая цена USD за 1шт]],"")</f>
        <v/>
      </c>
      <c r="N45" s="87"/>
    </row>
    <row r="46" spans="1:14" ht="22.5" customHeight="1">
      <c r="A46" s="44" t="s">
        <v>29600</v>
      </c>
      <c r="B46" s="76">
        <v>8809482362901</v>
      </c>
      <c r="C46" s="50" t="s">
        <v>29601</v>
      </c>
      <c r="D46" s="217" t="s">
        <v>29602</v>
      </c>
      <c r="E46" s="78">
        <v>17000</v>
      </c>
      <c r="F46" s="79">
        <v>0.37</v>
      </c>
      <c r="G46" s="80">
        <v>400</v>
      </c>
      <c r="H46" s="81">
        <f>Таблица653[[#This Row],[Коэфициент стоимости]]*Таблица653[[#This Row],[Розничная цена KRW]]</f>
        <v>6290</v>
      </c>
      <c r="I46" s="82" t="str">
        <f>IF($H$1="","Введите курс",Таблица653[[#This Row],[Оптовая цена KRW за 1шт]]/$H$1)</f>
        <v>Введите курс</v>
      </c>
      <c r="J46" s="83"/>
      <c r="K46" s="84">
        <f>Таблица653[[#This Row],[Заказ коробок ]]*Таблица653[[#This Row],[Кол-во шт в коробке]]</f>
        <v>0</v>
      </c>
      <c r="L46" s="85">
        <f>Таблица653[[#This Row],[Общее кол-во шт]]*Таблица653[[#This Row],[Оптовая цена KRW за 1шт]]</f>
        <v>0</v>
      </c>
      <c r="M46" s="86" t="str">
        <f>IFERROR(Таблица653[[#This Row],[Общее кол-во шт]]*Таблица653[[#This Row],[Оптовая цена USD за 1шт]],"")</f>
        <v/>
      </c>
      <c r="N46" s="87"/>
    </row>
    <row r="47" spans="1:14" ht="22.5" customHeight="1">
      <c r="A47" s="44" t="s">
        <v>29603</v>
      </c>
      <c r="B47" s="76">
        <v>8809482362918</v>
      </c>
      <c r="C47" s="50" t="s">
        <v>29604</v>
      </c>
      <c r="D47" s="217" t="s">
        <v>29605</v>
      </c>
      <c r="E47" s="78">
        <v>17000</v>
      </c>
      <c r="F47" s="79">
        <v>0.37</v>
      </c>
      <c r="G47" s="80">
        <v>400</v>
      </c>
      <c r="H47" s="81">
        <f>Таблица653[[#This Row],[Коэфициент стоимости]]*Таблица653[[#This Row],[Розничная цена KRW]]</f>
        <v>6290</v>
      </c>
      <c r="I47" s="82" t="str">
        <f>IF($H$1="","Введите курс",Таблица653[[#This Row],[Оптовая цена KRW за 1шт]]/$H$1)</f>
        <v>Введите курс</v>
      </c>
      <c r="J47" s="83"/>
      <c r="K47" s="84">
        <f>Таблица653[[#This Row],[Заказ коробок ]]*Таблица653[[#This Row],[Кол-во шт в коробке]]</f>
        <v>0</v>
      </c>
      <c r="L47" s="85">
        <f>Таблица653[[#This Row],[Общее кол-во шт]]*Таблица653[[#This Row],[Оптовая цена KRW за 1шт]]</f>
        <v>0</v>
      </c>
      <c r="M47" s="86" t="str">
        <f>IFERROR(Таблица653[[#This Row],[Общее кол-во шт]]*Таблица653[[#This Row],[Оптовая цена USD за 1шт]],"")</f>
        <v/>
      </c>
      <c r="N47" s="87"/>
    </row>
    <row r="48" spans="1:14" ht="22.5" customHeight="1">
      <c r="A48" s="44" t="s">
        <v>29606</v>
      </c>
      <c r="B48" s="76">
        <v>8809482362925</v>
      </c>
      <c r="C48" s="50" t="s">
        <v>29607</v>
      </c>
      <c r="D48" s="158" t="s">
        <v>29608</v>
      </c>
      <c r="E48" s="78">
        <v>17000</v>
      </c>
      <c r="F48" s="79">
        <v>0.37</v>
      </c>
      <c r="G48" s="80">
        <v>400</v>
      </c>
      <c r="H48" s="81">
        <f>Таблица653[[#This Row],[Коэфициент стоимости]]*Таблица653[[#This Row],[Розничная цена KRW]]</f>
        <v>6290</v>
      </c>
      <c r="I48" s="82" t="str">
        <f>IF($H$1="","Введите курс",Таблица653[[#This Row],[Оптовая цена KRW за 1шт]]/$H$1)</f>
        <v>Введите курс</v>
      </c>
      <c r="J48" s="83"/>
      <c r="K48" s="84">
        <f>Таблица653[[#This Row],[Заказ коробок ]]*Таблица653[[#This Row],[Кол-во шт в коробке]]</f>
        <v>0</v>
      </c>
      <c r="L48" s="85">
        <f>Таблица653[[#This Row],[Общее кол-во шт]]*Таблица653[[#This Row],[Оптовая цена KRW за 1шт]]</f>
        <v>0</v>
      </c>
      <c r="M48" s="86" t="str">
        <f>IFERROR(Таблица653[[#This Row],[Общее кол-во шт]]*Таблица653[[#This Row],[Оптовая цена USD за 1шт]],"")</f>
        <v/>
      </c>
      <c r="N48" s="87"/>
    </row>
  </sheetData>
  <sheetProtection algorithmName="SHA-512" hashValue="UAcQPqi3t5jAm44s24qlCweyDRBxp3U7fG/QaIDpQ/ohePgr0AWW0euyCBG9ULjb/hdgE/Irj8MT75Q+h8SfRw==" saltValue="OIOO9WqllCHY4GxTC5hkhA==" spinCount="100000" sheet="1" autoFilter="0" pivotTables="0"/>
  <mergeCells count="2">
    <mergeCell ref="A1:C1"/>
    <mergeCell ref="D1:F1"/>
  </mergeCells>
  <conditionalFormatting sqref="A49:A1048576">
    <cfRule type="duplicateValues" dxfId="793" priority="1"/>
  </conditionalFormatting>
  <conditionalFormatting sqref="A49:A1048576">
    <cfRule type="duplicateValues" dxfId="792" priority="2"/>
    <cfRule type="duplicateValues" dxfId="791" priority="3"/>
    <cfRule type="duplicateValues" dxfId="790" priority="4"/>
  </conditionalFormatting>
  <conditionalFormatting sqref="A3:A48">
    <cfRule type="duplicateValues" dxfId="789" priority="5"/>
  </conditionalFormatting>
  <conditionalFormatting sqref="A3:A48">
    <cfRule type="duplicateValues" dxfId="788" priority="6"/>
    <cfRule type="duplicateValues" dxfId="787" priority="7"/>
    <cfRule type="duplicateValues" dxfId="786" priority="8"/>
  </conditionalFormatting>
  <conditionalFormatting sqref="A3:A48">
    <cfRule type="duplicateValues" dxfId="785" priority="9"/>
  </conditionalFormatting>
  <conditionalFormatting sqref="A3:A48">
    <cfRule type="duplicateValues" dxfId="784" priority="10"/>
    <cfRule type="duplicateValues" dxfId="783" priority="11"/>
    <cfRule type="duplicateValues" dxfId="782" priority="12"/>
  </conditionalFormatting>
  <hyperlinks>
    <hyperlink ref="G1" r:id="rId1" xr:uid="{DCE41EF9-10CB-4FB0-8609-FE03E2407266}"/>
    <hyperlink ref="N1" location="Главная!A1" display="Вернуться на Главную" xr:uid="{8E1D1DA4-52F2-4842-A897-8A3566AF42CE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097D4-818E-47EE-AE17-C8CC74EB701F}">
  <sheetPr>
    <pageSetUpPr fitToPage="1"/>
  </sheetPr>
  <dimension ref="A1:N172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4489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SUM(J3:J172)</f>
        <v>0</v>
      </c>
      <c r="K1" s="213">
        <f>SUM(K3:K172)</f>
        <v>0</v>
      </c>
      <c r="L1" s="214">
        <f>SUM(L3:L172)</f>
        <v>0</v>
      </c>
      <c r="M1" s="215">
        <f>SUM(M3:M172)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4490</v>
      </c>
      <c r="B3" s="14">
        <v>8806135247035</v>
      </c>
      <c r="C3" s="45" t="s">
        <v>4522</v>
      </c>
      <c r="D3" s="46" t="s">
        <v>20116</v>
      </c>
      <c r="E3" s="53">
        <v>29000</v>
      </c>
      <c r="F3" s="15">
        <v>0.5</v>
      </c>
      <c r="G3" s="47">
        <v>48</v>
      </c>
      <c r="H3" s="16">
        <f>Таблица665[[#This Row],[Коэфициент стоимости]]*Таблица665[[#This Row],[Розничная цена KRW]]</f>
        <v>14500</v>
      </c>
      <c r="I3" s="17" t="str">
        <f>IF($H$1="","Введите курс",Таблица665[[#This Row],[Оптовая цена KRW за 1шт]]/$H$1)</f>
        <v>Введите курс</v>
      </c>
      <c r="J3" s="48"/>
      <c r="K3" s="18">
        <f>Таблица665[[#This Row],[Заказ коробок ]]*Таблица665[[#This Row],[Кол-во шт в коробке]]</f>
        <v>0</v>
      </c>
      <c r="L3" s="16">
        <f>Таблица665[[#This Row],[Общее кол-во шт]]*Таблица665[[#This Row],[Оптовая цена KRW за 1шт]]</f>
        <v>0</v>
      </c>
      <c r="M3" s="19" t="str">
        <f>IFERROR(Таблица665[[#This Row],[Общее кол-во шт]]*Таблица665[[#This Row],[Оптовая цена USD за 1шт]],"")</f>
        <v/>
      </c>
      <c r="N3" s="49"/>
    </row>
    <row r="4" spans="1:14" ht="22.5" customHeight="1">
      <c r="A4" s="44" t="s">
        <v>4492</v>
      </c>
      <c r="B4" s="14">
        <v>8809730950102</v>
      </c>
      <c r="C4" s="50" t="s">
        <v>4503</v>
      </c>
      <c r="D4" s="46" t="s">
        <v>20117</v>
      </c>
      <c r="E4" s="16">
        <v>29000</v>
      </c>
      <c r="F4" s="15">
        <v>0.5</v>
      </c>
      <c r="G4" s="47">
        <v>70</v>
      </c>
      <c r="H4" s="55">
        <f>Таблица665[[#This Row],[Коэфициент стоимости]]*Таблица665[[#This Row],[Розничная цена KRW]]</f>
        <v>14500</v>
      </c>
      <c r="I4" s="17" t="str">
        <f>IF($H$1="","Введите курс",Таблица665[[#This Row],[Оптовая цена KRW за 1шт]]/$H$1)</f>
        <v>Введите курс</v>
      </c>
      <c r="J4" s="48"/>
      <c r="K4" s="18">
        <f>Таблица665[[#This Row],[Заказ коробок ]]*Таблица665[[#This Row],[Кол-во шт в коробке]]</f>
        <v>0</v>
      </c>
      <c r="L4" s="54">
        <f>Таблица665[[#This Row],[Общее кол-во шт]]*Таблица665[[#This Row],[Оптовая цена KRW за 1шт]]</f>
        <v>0</v>
      </c>
      <c r="M4" s="19" t="str">
        <f>IFERROR(Таблица665[[#This Row],[Общее кол-во шт]]*Таблица665[[#This Row],[Оптовая цена USD за 1шт]],"")</f>
        <v/>
      </c>
      <c r="N4" s="49"/>
    </row>
    <row r="5" spans="1:14" ht="22.5" customHeight="1">
      <c r="A5" s="44" t="s">
        <v>4494</v>
      </c>
      <c r="B5" s="14">
        <v>8809730952878</v>
      </c>
      <c r="C5" s="50" t="s">
        <v>4503</v>
      </c>
      <c r="D5" s="46" t="s">
        <v>20118</v>
      </c>
      <c r="E5" s="16">
        <v>20000</v>
      </c>
      <c r="F5" s="15">
        <v>0.5</v>
      </c>
      <c r="G5" s="47">
        <v>88</v>
      </c>
      <c r="H5" s="55">
        <f>Таблица665[[#This Row],[Коэфициент стоимости]]*Таблица665[[#This Row],[Розничная цена KRW]]</f>
        <v>10000</v>
      </c>
      <c r="I5" s="17" t="str">
        <f>IF($H$1="","Введите курс",Таблица665[[#This Row],[Оптовая цена KRW за 1шт]]/$H$1)</f>
        <v>Введите курс</v>
      </c>
      <c r="J5" s="48"/>
      <c r="K5" s="18">
        <f>Таблица665[[#This Row],[Заказ коробок ]]*Таблица665[[#This Row],[Кол-во шт в коробке]]</f>
        <v>0</v>
      </c>
      <c r="L5" s="54">
        <f>Таблица665[[#This Row],[Общее кол-во шт]]*Таблица665[[#This Row],[Оптовая цена KRW за 1шт]]</f>
        <v>0</v>
      </c>
      <c r="M5" s="19" t="str">
        <f>IFERROR(Таблица665[[#This Row],[Общее кол-во шт]]*Таблица665[[#This Row],[Оптовая цена USD за 1шт]],"")</f>
        <v/>
      </c>
      <c r="N5" s="49"/>
    </row>
    <row r="6" spans="1:14" ht="22.5" customHeight="1">
      <c r="A6" s="44" t="s">
        <v>4496</v>
      </c>
      <c r="B6" s="14">
        <v>8809656960537</v>
      </c>
      <c r="C6" s="50" t="s">
        <v>4501</v>
      </c>
      <c r="D6" s="46" t="s">
        <v>20119</v>
      </c>
      <c r="E6" s="16">
        <v>35000</v>
      </c>
      <c r="F6" s="15">
        <v>0.5</v>
      </c>
      <c r="G6" s="47">
        <v>161</v>
      </c>
      <c r="H6" s="55">
        <f>Таблица665[[#This Row],[Коэфициент стоимости]]*Таблица665[[#This Row],[Розничная цена KRW]]</f>
        <v>17500</v>
      </c>
      <c r="I6" s="17" t="str">
        <f>IF($H$1="","Введите курс",Таблица665[[#This Row],[Оптовая цена KRW за 1шт]]/$H$1)</f>
        <v>Введите курс</v>
      </c>
      <c r="J6" s="48"/>
      <c r="K6" s="18">
        <f>Таблица665[[#This Row],[Заказ коробок ]]*Таблица665[[#This Row],[Кол-во шт в коробке]]</f>
        <v>0</v>
      </c>
      <c r="L6" s="54">
        <f>Таблица665[[#This Row],[Общее кол-во шт]]*Таблица665[[#This Row],[Оптовая цена KRW за 1шт]]</f>
        <v>0</v>
      </c>
      <c r="M6" s="19" t="str">
        <f>IFERROR(Таблица665[[#This Row],[Общее кол-во шт]]*Таблица665[[#This Row],[Оптовая цена USD за 1шт]],"")</f>
        <v/>
      </c>
      <c r="N6" s="49"/>
    </row>
    <row r="7" spans="1:14" ht="22.5" customHeight="1">
      <c r="A7" s="44" t="s">
        <v>4498</v>
      </c>
      <c r="B7" s="14">
        <v>8809657118203</v>
      </c>
      <c r="C7" s="50" t="s">
        <v>4497</v>
      </c>
      <c r="D7" s="46" t="s">
        <v>20120</v>
      </c>
      <c r="E7" s="16">
        <v>29000</v>
      </c>
      <c r="F7" s="15">
        <v>0.5</v>
      </c>
      <c r="G7" s="47">
        <v>88</v>
      </c>
      <c r="H7" s="55">
        <f>Таблица665[[#This Row],[Коэфициент стоимости]]*Таблица665[[#This Row],[Розничная цена KRW]]</f>
        <v>14500</v>
      </c>
      <c r="I7" s="17" t="str">
        <f>IF($H$1="","Введите курс",Таблица665[[#This Row],[Оптовая цена KRW за 1шт]]/$H$1)</f>
        <v>Введите курс</v>
      </c>
      <c r="J7" s="48"/>
      <c r="K7" s="18">
        <f>Таблица665[[#This Row],[Заказ коробок ]]*Таблица665[[#This Row],[Кол-во шт в коробке]]</f>
        <v>0</v>
      </c>
      <c r="L7" s="54">
        <f>Таблица665[[#This Row],[Общее кол-во шт]]*Таблица665[[#This Row],[Оптовая цена KRW за 1шт]]</f>
        <v>0</v>
      </c>
      <c r="M7" s="19" t="str">
        <f>IFERROR(Таблица665[[#This Row],[Общее кол-во шт]]*Таблица665[[#This Row],[Оптовая цена USD за 1шт]],"")</f>
        <v/>
      </c>
      <c r="N7" s="49"/>
    </row>
    <row r="8" spans="1:14" ht="22.5" customHeight="1">
      <c r="A8" s="44" t="s">
        <v>4500</v>
      </c>
      <c r="B8" s="14">
        <v>8809656960711</v>
      </c>
      <c r="C8" s="50" t="s">
        <v>20121</v>
      </c>
      <c r="D8" s="46" t="s">
        <v>20122</v>
      </c>
      <c r="E8" s="16">
        <v>22000</v>
      </c>
      <c r="F8" s="15">
        <v>0.5</v>
      </c>
      <c r="G8" s="47">
        <v>84</v>
      </c>
      <c r="H8" s="55">
        <f>Таблица665[[#This Row],[Коэфициент стоимости]]*Таблица665[[#This Row],[Розничная цена KRW]]</f>
        <v>11000</v>
      </c>
      <c r="I8" s="17" t="str">
        <f>IF($H$1="","Введите курс",Таблица665[[#This Row],[Оптовая цена KRW за 1шт]]/$H$1)</f>
        <v>Введите курс</v>
      </c>
      <c r="J8" s="48"/>
      <c r="K8" s="18">
        <f>Таблица665[[#This Row],[Заказ коробок ]]*Таблица665[[#This Row],[Кол-во шт в коробке]]</f>
        <v>0</v>
      </c>
      <c r="L8" s="54">
        <f>Таблица665[[#This Row],[Общее кол-во шт]]*Таблица665[[#This Row],[Оптовая цена KRW за 1шт]]</f>
        <v>0</v>
      </c>
      <c r="M8" s="19" t="str">
        <f>IFERROR(Таблица665[[#This Row],[Общее кол-во шт]]*Таблица665[[#This Row],[Оптовая цена USD за 1шт]],"")</f>
        <v/>
      </c>
      <c r="N8" s="49"/>
    </row>
    <row r="9" spans="1:14" ht="22.5" customHeight="1">
      <c r="A9" s="44" t="s">
        <v>4502</v>
      </c>
      <c r="B9" s="14">
        <v>8809730951499</v>
      </c>
      <c r="C9" s="50" t="s">
        <v>20123</v>
      </c>
      <c r="D9" s="46" t="s">
        <v>20124</v>
      </c>
      <c r="E9" s="16">
        <v>12000</v>
      </c>
      <c r="F9" s="15">
        <v>0.5</v>
      </c>
      <c r="G9" s="47">
        <v>78</v>
      </c>
      <c r="H9" s="55">
        <f>Таблица665[[#This Row],[Коэфициент стоимости]]*Таблица665[[#This Row],[Розничная цена KRW]]</f>
        <v>6000</v>
      </c>
      <c r="I9" s="17" t="str">
        <f>IF($H$1="","Введите курс",Таблица665[[#This Row],[Оптовая цена KRW за 1шт]]/$H$1)</f>
        <v>Введите курс</v>
      </c>
      <c r="J9" s="48"/>
      <c r="K9" s="18">
        <f>Таблица665[[#This Row],[Заказ коробок ]]*Таблица665[[#This Row],[Кол-во шт в коробке]]</f>
        <v>0</v>
      </c>
      <c r="L9" s="54">
        <f>Таблица665[[#This Row],[Общее кол-во шт]]*Таблица665[[#This Row],[Оптовая цена KRW за 1шт]]</f>
        <v>0</v>
      </c>
      <c r="M9" s="19" t="str">
        <f>IFERROR(Таблица665[[#This Row],[Общее кол-во шт]]*Таблица665[[#This Row],[Оптовая цена USD за 1шт]],"")</f>
        <v/>
      </c>
      <c r="N9" s="49"/>
    </row>
    <row r="10" spans="1:14" ht="22.5" customHeight="1">
      <c r="A10" s="44" t="s">
        <v>4504</v>
      </c>
      <c r="B10" s="14">
        <v>8809730953516</v>
      </c>
      <c r="C10" s="50" t="s">
        <v>4499</v>
      </c>
      <c r="D10" s="46" t="s">
        <v>33687</v>
      </c>
      <c r="E10" s="16">
        <v>22000</v>
      </c>
      <c r="F10" s="15">
        <v>0.5</v>
      </c>
      <c r="G10" s="47">
        <v>50</v>
      </c>
      <c r="H10" s="55">
        <f>Таблица665[[#This Row],[Коэфициент стоимости]]*Таблица665[[#This Row],[Розничная цена KRW]]</f>
        <v>11000</v>
      </c>
      <c r="I10" s="17" t="str">
        <f>IF($H$1="","Введите курс",Таблица665[[#This Row],[Оптовая цена KRW за 1шт]]/$H$1)</f>
        <v>Введите курс</v>
      </c>
      <c r="J10" s="48"/>
      <c r="K10" s="18">
        <f>Таблица665[[#This Row],[Заказ коробок ]]*Таблица665[[#This Row],[Кол-во шт в коробке]]</f>
        <v>0</v>
      </c>
      <c r="L10" s="54">
        <f>Таблица665[[#This Row],[Общее кол-во шт]]*Таблица665[[#This Row],[Оптовая цена KRW за 1шт]]</f>
        <v>0</v>
      </c>
      <c r="M10" s="19" t="str">
        <f>IFERROR(Таблица665[[#This Row],[Общее кол-во шт]]*Таблица665[[#This Row],[Оптовая цена USD за 1шт]],"")</f>
        <v/>
      </c>
      <c r="N10" s="49"/>
    </row>
    <row r="11" spans="1:14" ht="22.5" customHeight="1">
      <c r="A11" s="44" t="s">
        <v>4505</v>
      </c>
      <c r="B11" s="14">
        <v>8809730950546</v>
      </c>
      <c r="C11" s="50" t="s">
        <v>20125</v>
      </c>
      <c r="D11" s="46" t="s">
        <v>33688</v>
      </c>
      <c r="E11" s="16">
        <v>3000</v>
      </c>
      <c r="F11" s="15">
        <v>0.5</v>
      </c>
      <c r="G11" s="47">
        <v>440</v>
      </c>
      <c r="H11" s="55">
        <f>Таблица665[[#This Row],[Коэфициент стоимости]]*Таблица665[[#This Row],[Розничная цена KRW]]</f>
        <v>1500</v>
      </c>
      <c r="I11" s="17" t="str">
        <f>IF($H$1="","Введите курс",Таблица665[[#This Row],[Оптовая цена KRW за 1шт]]/$H$1)</f>
        <v>Введите курс</v>
      </c>
      <c r="J11" s="48"/>
      <c r="K11" s="18">
        <f>Таблица665[[#This Row],[Заказ коробок ]]*Таблица665[[#This Row],[Кол-во шт в коробке]]</f>
        <v>0</v>
      </c>
      <c r="L11" s="54">
        <f>Таблица665[[#This Row],[Общее кол-во шт]]*Таблица665[[#This Row],[Оптовая цена KRW за 1шт]]</f>
        <v>0</v>
      </c>
      <c r="M11" s="19" t="str">
        <f>IFERROR(Таблица665[[#This Row],[Общее кол-во шт]]*Таблица665[[#This Row],[Оптовая цена USD за 1шт]],"")</f>
        <v/>
      </c>
      <c r="N11" s="49"/>
    </row>
    <row r="12" spans="1:14" ht="22.5" customHeight="1">
      <c r="A12" s="44" t="s">
        <v>4507</v>
      </c>
      <c r="B12" s="14">
        <v>8806135247059</v>
      </c>
      <c r="C12" s="50" t="s">
        <v>4526</v>
      </c>
      <c r="D12" s="46" t="s">
        <v>20126</v>
      </c>
      <c r="E12" s="16">
        <v>5000</v>
      </c>
      <c r="F12" s="15">
        <v>0.5</v>
      </c>
      <c r="G12" s="47">
        <v>200</v>
      </c>
      <c r="H12" s="55">
        <f>Таблица665[[#This Row],[Коэфициент стоимости]]*Таблица665[[#This Row],[Розничная цена KRW]]</f>
        <v>2500</v>
      </c>
      <c r="I12" s="17" t="str">
        <f>IF($H$1="","Введите курс",Таблица665[[#This Row],[Оптовая цена KRW за 1шт]]/$H$1)</f>
        <v>Введите курс</v>
      </c>
      <c r="J12" s="48"/>
      <c r="K12" s="18">
        <f>Таблица665[[#This Row],[Заказ коробок ]]*Таблица665[[#This Row],[Кол-во шт в коробке]]</f>
        <v>0</v>
      </c>
      <c r="L12" s="54">
        <f>Таблица665[[#This Row],[Общее кол-во шт]]*Таблица665[[#This Row],[Оптовая цена KRW за 1шт]]</f>
        <v>0</v>
      </c>
      <c r="M12" s="19" t="str">
        <f>IFERROR(Таблица665[[#This Row],[Общее кол-во шт]]*Таблица665[[#This Row],[Оптовая цена USD за 1шт]],"")</f>
        <v/>
      </c>
      <c r="N12" s="49"/>
    </row>
    <row r="13" spans="1:14" ht="22.5" customHeight="1">
      <c r="A13" s="44" t="s">
        <v>4508</v>
      </c>
      <c r="B13" s="14">
        <v>8809730951123</v>
      </c>
      <c r="C13" s="50" t="s">
        <v>20127</v>
      </c>
      <c r="D13" s="46" t="s">
        <v>20128</v>
      </c>
      <c r="E13" s="16">
        <v>20000</v>
      </c>
      <c r="F13" s="15">
        <v>0.5</v>
      </c>
      <c r="G13" s="47">
        <v>80</v>
      </c>
      <c r="H13" s="55">
        <f>Таблица665[[#This Row],[Коэфициент стоимости]]*Таблица665[[#This Row],[Розничная цена KRW]]</f>
        <v>10000</v>
      </c>
      <c r="I13" s="17" t="str">
        <f>IF($H$1="","Введите курс",Таблица665[[#This Row],[Оптовая цена KRW за 1шт]]/$H$1)</f>
        <v>Введите курс</v>
      </c>
      <c r="J13" s="48"/>
      <c r="K13" s="18">
        <f>Таблица665[[#This Row],[Заказ коробок ]]*Таблица665[[#This Row],[Кол-во шт в коробке]]</f>
        <v>0</v>
      </c>
      <c r="L13" s="54">
        <f>Таблица665[[#This Row],[Общее кол-во шт]]*Таблица665[[#This Row],[Оптовая цена KRW за 1шт]]</f>
        <v>0</v>
      </c>
      <c r="M13" s="19" t="str">
        <f>IFERROR(Таблица665[[#This Row],[Общее кол-во шт]]*Таблица665[[#This Row],[Оптовая цена USD за 1шт]],"")</f>
        <v/>
      </c>
      <c r="N13" s="49"/>
    </row>
    <row r="14" spans="1:14" ht="22.5" customHeight="1">
      <c r="A14" s="44" t="s">
        <v>4509</v>
      </c>
      <c r="B14" s="14">
        <v>8809730951130</v>
      </c>
      <c r="C14" s="50" t="s">
        <v>33689</v>
      </c>
      <c r="D14" s="46" t="s">
        <v>33690</v>
      </c>
      <c r="E14" s="16">
        <v>20000</v>
      </c>
      <c r="F14" s="15">
        <v>0.5</v>
      </c>
      <c r="G14" s="47">
        <v>130</v>
      </c>
      <c r="H14" s="55">
        <f>Таблица665[[#This Row],[Коэфициент стоимости]]*Таблица665[[#This Row],[Розничная цена KRW]]</f>
        <v>10000</v>
      </c>
      <c r="I14" s="17" t="str">
        <f>IF($H$1="","Введите курс",Таблица665[[#This Row],[Оптовая цена KRW за 1шт]]/$H$1)</f>
        <v>Введите курс</v>
      </c>
      <c r="J14" s="48"/>
      <c r="K14" s="18">
        <f>Таблица665[[#This Row],[Заказ коробок ]]*Таблица665[[#This Row],[Кол-во шт в коробке]]</f>
        <v>0</v>
      </c>
      <c r="L14" s="54">
        <f>Таблица665[[#This Row],[Общее кол-во шт]]*Таблица665[[#This Row],[Оптовая цена KRW за 1шт]]</f>
        <v>0</v>
      </c>
      <c r="M14" s="19" t="str">
        <f>IFERROR(Таблица665[[#This Row],[Общее кол-во шт]]*Таблица665[[#This Row],[Оптовая цена USD за 1шт]],"")</f>
        <v/>
      </c>
      <c r="N14" s="49"/>
    </row>
    <row r="15" spans="1:14" ht="22.5" customHeight="1">
      <c r="A15" s="44" t="s">
        <v>4511</v>
      </c>
      <c r="B15" s="14">
        <v>8806135247103</v>
      </c>
      <c r="C15" s="50" t="s">
        <v>20129</v>
      </c>
      <c r="D15" s="46" t="s">
        <v>20130</v>
      </c>
      <c r="E15" s="16">
        <v>35000</v>
      </c>
      <c r="F15" s="15">
        <v>0.5</v>
      </c>
      <c r="G15" s="47">
        <v>48</v>
      </c>
      <c r="H15" s="55">
        <f>Таблица665[[#This Row],[Коэфициент стоимости]]*Таблица665[[#This Row],[Розничная цена KRW]]</f>
        <v>17500</v>
      </c>
      <c r="I15" s="17" t="str">
        <f>IF($H$1="","Введите курс",Таблица665[[#This Row],[Оптовая цена KRW за 1шт]]/$H$1)</f>
        <v>Введите курс</v>
      </c>
      <c r="J15" s="48"/>
      <c r="K15" s="18">
        <f>Таблица665[[#This Row],[Заказ коробок ]]*Таблица665[[#This Row],[Кол-во шт в коробке]]</f>
        <v>0</v>
      </c>
      <c r="L15" s="54">
        <f>Таблица665[[#This Row],[Общее кол-во шт]]*Таблица665[[#This Row],[Оптовая цена KRW за 1шт]]</f>
        <v>0</v>
      </c>
      <c r="M15" s="19" t="str">
        <f>IFERROR(Таблица665[[#This Row],[Общее кол-во шт]]*Таблица665[[#This Row],[Оптовая цена USD за 1шт]],"")</f>
        <v/>
      </c>
      <c r="N15" s="49"/>
    </row>
    <row r="16" spans="1:14" ht="22.5" customHeight="1">
      <c r="A16" s="44" t="s">
        <v>4513</v>
      </c>
      <c r="B16" s="14">
        <v>8809657114700</v>
      </c>
      <c r="C16" s="50" t="s">
        <v>4519</v>
      </c>
      <c r="D16" s="46" t="s">
        <v>20131</v>
      </c>
      <c r="E16" s="16">
        <v>35000</v>
      </c>
      <c r="F16" s="15">
        <v>0.5</v>
      </c>
      <c r="G16" s="47">
        <v>140</v>
      </c>
      <c r="H16" s="55">
        <f>Таблица665[[#This Row],[Коэфициент стоимости]]*Таблица665[[#This Row],[Розничная цена KRW]]</f>
        <v>17500</v>
      </c>
      <c r="I16" s="17" t="str">
        <f>IF($H$1="","Введите курс",Таблица665[[#This Row],[Оптовая цена KRW за 1шт]]/$H$1)</f>
        <v>Введите курс</v>
      </c>
      <c r="J16" s="48"/>
      <c r="K16" s="18">
        <f>Таблица665[[#This Row],[Заказ коробок ]]*Таблица665[[#This Row],[Кол-во шт в коробке]]</f>
        <v>0</v>
      </c>
      <c r="L16" s="54">
        <f>Таблица665[[#This Row],[Общее кол-во шт]]*Таблица665[[#This Row],[Оптовая цена KRW за 1шт]]</f>
        <v>0</v>
      </c>
      <c r="M16" s="19" t="str">
        <f>IFERROR(Таблица665[[#This Row],[Общее кол-во шт]]*Таблица665[[#This Row],[Оптовая цена USD за 1шт]],"")</f>
        <v/>
      </c>
      <c r="N16" s="49"/>
    </row>
    <row r="17" spans="1:14" ht="22.5" customHeight="1">
      <c r="A17" s="44" t="s">
        <v>4514</v>
      </c>
      <c r="B17" s="14">
        <v>8809657114687</v>
      </c>
      <c r="C17" s="50" t="s">
        <v>4519</v>
      </c>
      <c r="D17" s="46" t="s">
        <v>20132</v>
      </c>
      <c r="E17" s="16">
        <v>23000</v>
      </c>
      <c r="F17" s="15">
        <v>0.5</v>
      </c>
      <c r="G17" s="47">
        <v>176</v>
      </c>
      <c r="H17" s="55">
        <f>Таблица665[[#This Row],[Коэфициент стоимости]]*Таблица665[[#This Row],[Розничная цена KRW]]</f>
        <v>11500</v>
      </c>
      <c r="I17" s="17" t="str">
        <f>IF($H$1="","Введите курс",Таблица665[[#This Row],[Оптовая цена KRW за 1шт]]/$H$1)</f>
        <v>Введите курс</v>
      </c>
      <c r="J17" s="48"/>
      <c r="K17" s="18">
        <f>Таблица665[[#This Row],[Заказ коробок ]]*Таблица665[[#This Row],[Кол-во шт в коробке]]</f>
        <v>0</v>
      </c>
      <c r="L17" s="54">
        <f>Таблица665[[#This Row],[Общее кол-во шт]]*Таблица665[[#This Row],[Оптовая цена KRW за 1шт]]</f>
        <v>0</v>
      </c>
      <c r="M17" s="19" t="str">
        <f>IFERROR(Таблица665[[#This Row],[Общее кол-во шт]]*Таблица665[[#This Row],[Оптовая цена USD за 1шт]],"")</f>
        <v/>
      </c>
      <c r="N17" s="49"/>
    </row>
    <row r="18" spans="1:14" ht="22.5" customHeight="1">
      <c r="A18" s="44" t="s">
        <v>4515</v>
      </c>
      <c r="B18" s="14">
        <v>8809657114137</v>
      </c>
      <c r="C18" s="50" t="s">
        <v>4510</v>
      </c>
      <c r="D18" s="46" t="s">
        <v>20133</v>
      </c>
      <c r="E18" s="16">
        <v>25000</v>
      </c>
      <c r="F18" s="15">
        <v>0.5</v>
      </c>
      <c r="G18" s="47">
        <v>35</v>
      </c>
      <c r="H18" s="55">
        <f>Таблица665[[#This Row],[Коэфициент стоимости]]*Таблица665[[#This Row],[Розничная цена KRW]]</f>
        <v>12500</v>
      </c>
      <c r="I18" s="17" t="str">
        <f>IF($H$1="","Введите курс",Таблица665[[#This Row],[Оптовая цена KRW за 1шт]]/$H$1)</f>
        <v>Введите курс</v>
      </c>
      <c r="J18" s="48"/>
      <c r="K18" s="18">
        <f>Таблица665[[#This Row],[Заказ коробок ]]*Таблица665[[#This Row],[Кол-во шт в коробке]]</f>
        <v>0</v>
      </c>
      <c r="L18" s="54">
        <f>Таблица665[[#This Row],[Общее кол-во шт]]*Таблица665[[#This Row],[Оптовая цена KRW за 1шт]]</f>
        <v>0</v>
      </c>
      <c r="M18" s="19" t="str">
        <f>IFERROR(Таблица665[[#This Row],[Общее кол-во шт]]*Таблица665[[#This Row],[Оптовая цена USD за 1шт]],"")</f>
        <v/>
      </c>
      <c r="N18" s="49"/>
    </row>
    <row r="19" spans="1:14" ht="22.5" customHeight="1">
      <c r="A19" s="44" t="s">
        <v>4516</v>
      </c>
      <c r="B19" s="14"/>
      <c r="C19" s="50" t="s">
        <v>4510</v>
      </c>
      <c r="D19" s="46" t="s">
        <v>33691</v>
      </c>
      <c r="E19" s="16">
        <v>22000</v>
      </c>
      <c r="F19" s="15">
        <v>0.5</v>
      </c>
      <c r="G19" s="47">
        <v>40</v>
      </c>
      <c r="H19" s="55">
        <f>Таблица665[[#This Row],[Коэфициент стоимости]]*Таблица665[[#This Row],[Розничная цена KRW]]</f>
        <v>11000</v>
      </c>
      <c r="I19" s="17" t="str">
        <f>IF($H$1="","Введите курс",Таблица665[[#This Row],[Оптовая цена KRW за 1шт]]/$H$1)</f>
        <v>Введите курс</v>
      </c>
      <c r="J19" s="48"/>
      <c r="K19" s="18">
        <f>Таблица665[[#This Row],[Заказ коробок ]]*Таблица665[[#This Row],[Кол-во шт в коробке]]</f>
        <v>0</v>
      </c>
      <c r="L19" s="54">
        <f>Таблица665[[#This Row],[Общее кол-во шт]]*Таблица665[[#This Row],[Оптовая цена KRW за 1шт]]</f>
        <v>0</v>
      </c>
      <c r="M19" s="19" t="str">
        <f>IFERROR(Таблица665[[#This Row],[Общее кол-во шт]]*Таблица665[[#This Row],[Оптовая цена USD за 1шт]],"")</f>
        <v/>
      </c>
      <c r="N19" s="49"/>
    </row>
    <row r="20" spans="1:14" ht="22.5" customHeight="1">
      <c r="A20" s="44" t="s">
        <v>4517</v>
      </c>
      <c r="B20" s="14">
        <v>8809730952236</v>
      </c>
      <c r="C20" s="50" t="s">
        <v>4512</v>
      </c>
      <c r="D20" s="46" t="s">
        <v>20134</v>
      </c>
      <c r="E20" s="16">
        <v>25000</v>
      </c>
      <c r="F20" s="15">
        <v>0.5</v>
      </c>
      <c r="G20" s="47">
        <v>40</v>
      </c>
      <c r="H20" s="55">
        <f>Таблица665[[#This Row],[Коэфициент стоимости]]*Таблица665[[#This Row],[Розничная цена KRW]]</f>
        <v>12500</v>
      </c>
      <c r="I20" s="17" t="str">
        <f>IF($H$1="","Введите курс",Таблица665[[#This Row],[Оптовая цена KRW за 1шт]]/$H$1)</f>
        <v>Введите курс</v>
      </c>
      <c r="J20" s="48"/>
      <c r="K20" s="18">
        <f>Таблица665[[#This Row],[Заказ коробок ]]*Таблица665[[#This Row],[Кол-во шт в коробке]]</f>
        <v>0</v>
      </c>
      <c r="L20" s="54">
        <f>Таблица665[[#This Row],[Общее кол-во шт]]*Таблица665[[#This Row],[Оптовая цена KRW за 1шт]]</f>
        <v>0</v>
      </c>
      <c r="M20" s="19" t="str">
        <f>IFERROR(Таблица665[[#This Row],[Общее кол-во шт]]*Таблица665[[#This Row],[Оптовая цена USD за 1шт]],"")</f>
        <v/>
      </c>
      <c r="N20" s="49"/>
    </row>
    <row r="21" spans="1:14" ht="22.5" customHeight="1">
      <c r="A21" s="44" t="s">
        <v>4518</v>
      </c>
      <c r="B21" s="14">
        <v>8809730950560</v>
      </c>
      <c r="C21" s="50" t="s">
        <v>20135</v>
      </c>
      <c r="D21" s="46" t="s">
        <v>20136</v>
      </c>
      <c r="E21" s="16">
        <v>24500</v>
      </c>
      <c r="F21" s="15">
        <v>0.5</v>
      </c>
      <c r="G21" s="47">
        <v>130</v>
      </c>
      <c r="H21" s="55">
        <f>Таблица665[[#This Row],[Коэфициент стоимости]]*Таблица665[[#This Row],[Розничная цена KRW]]</f>
        <v>12250</v>
      </c>
      <c r="I21" s="17" t="str">
        <f>IF($H$1="","Введите курс",Таблица665[[#This Row],[Оптовая цена KRW за 1шт]]/$H$1)</f>
        <v>Введите курс</v>
      </c>
      <c r="J21" s="48"/>
      <c r="K21" s="18">
        <f>Таблица665[[#This Row],[Заказ коробок ]]*Таблица665[[#This Row],[Кол-во шт в коробке]]</f>
        <v>0</v>
      </c>
      <c r="L21" s="54">
        <f>Таблица665[[#This Row],[Общее кол-во шт]]*Таблица665[[#This Row],[Оптовая цена KRW за 1шт]]</f>
        <v>0</v>
      </c>
      <c r="M21" s="19" t="str">
        <f>IFERROR(Таблица665[[#This Row],[Общее кол-во шт]]*Таблица665[[#This Row],[Оптовая цена USD за 1шт]],"")</f>
        <v/>
      </c>
      <c r="N21" s="49"/>
    </row>
    <row r="22" spans="1:14" ht="22.5" customHeight="1">
      <c r="A22" s="44" t="s">
        <v>4520</v>
      </c>
      <c r="B22" s="14">
        <v>8806135248964</v>
      </c>
      <c r="C22" s="50" t="s">
        <v>4495</v>
      </c>
      <c r="D22" s="46" t="s">
        <v>20137</v>
      </c>
      <c r="E22" s="16">
        <v>40000</v>
      </c>
      <c r="F22" s="15">
        <v>0.5</v>
      </c>
      <c r="G22" s="47">
        <v>80</v>
      </c>
      <c r="H22" s="55">
        <f>Таблица665[[#This Row],[Коэфициент стоимости]]*Таблица665[[#This Row],[Розничная цена KRW]]</f>
        <v>20000</v>
      </c>
      <c r="I22" s="17" t="str">
        <f>IF($H$1="","Введите курс",Таблица665[[#This Row],[Оптовая цена KRW за 1шт]]/$H$1)</f>
        <v>Введите курс</v>
      </c>
      <c r="J22" s="48"/>
      <c r="K22" s="18">
        <f>Таблица665[[#This Row],[Заказ коробок ]]*Таблица665[[#This Row],[Кол-во шт в коробке]]</f>
        <v>0</v>
      </c>
      <c r="L22" s="54">
        <f>Таблица665[[#This Row],[Общее кол-во шт]]*Таблица665[[#This Row],[Оптовая цена KRW за 1шт]]</f>
        <v>0</v>
      </c>
      <c r="M22" s="19" t="str">
        <f>IFERROR(Таблица665[[#This Row],[Общее кол-во шт]]*Таблица665[[#This Row],[Оптовая цена USD за 1шт]],"")</f>
        <v/>
      </c>
      <c r="N22" s="49"/>
    </row>
    <row r="23" spans="1:14" ht="22.5" customHeight="1">
      <c r="A23" s="44" t="s">
        <v>4521</v>
      </c>
      <c r="B23" s="14">
        <v>8809639172810</v>
      </c>
      <c r="C23" s="50" t="s">
        <v>20138</v>
      </c>
      <c r="D23" s="46" t="s">
        <v>20139</v>
      </c>
      <c r="E23" s="16">
        <v>39000</v>
      </c>
      <c r="F23" s="15">
        <v>0.5</v>
      </c>
      <c r="G23" s="47">
        <v>88</v>
      </c>
      <c r="H23" s="55">
        <f>Таблица665[[#This Row],[Коэфициент стоимости]]*Таблица665[[#This Row],[Розничная цена KRW]]</f>
        <v>19500</v>
      </c>
      <c r="I23" s="17" t="str">
        <f>IF($H$1="","Введите курс",Таблица665[[#This Row],[Оптовая цена KRW за 1шт]]/$H$1)</f>
        <v>Введите курс</v>
      </c>
      <c r="J23" s="48"/>
      <c r="K23" s="18">
        <f>Таблица665[[#This Row],[Заказ коробок ]]*Таблица665[[#This Row],[Кол-во шт в коробке]]</f>
        <v>0</v>
      </c>
      <c r="L23" s="54">
        <f>Таблица665[[#This Row],[Общее кол-во шт]]*Таблица665[[#This Row],[Оптовая цена KRW за 1шт]]</f>
        <v>0</v>
      </c>
      <c r="M23" s="19" t="str">
        <f>IFERROR(Таблица665[[#This Row],[Общее кол-во шт]]*Таблица665[[#This Row],[Оптовая цена USD за 1шт]],"")</f>
        <v/>
      </c>
      <c r="N23" s="49"/>
    </row>
    <row r="24" spans="1:14" ht="22.5" customHeight="1">
      <c r="A24" s="44" t="s">
        <v>4523</v>
      </c>
      <c r="B24" s="14">
        <v>8809730950034</v>
      </c>
      <c r="C24" s="50" t="s">
        <v>20140</v>
      </c>
      <c r="D24" s="46" t="s">
        <v>20141</v>
      </c>
      <c r="E24" s="16">
        <v>35000</v>
      </c>
      <c r="F24" s="15">
        <v>0.5</v>
      </c>
      <c r="G24" s="47">
        <v>160</v>
      </c>
      <c r="H24" s="55">
        <f>Таблица665[[#This Row],[Коэфициент стоимости]]*Таблица665[[#This Row],[Розничная цена KRW]]</f>
        <v>17500</v>
      </c>
      <c r="I24" s="17" t="str">
        <f>IF($H$1="","Введите курс",Таблица665[[#This Row],[Оптовая цена KRW за 1шт]]/$H$1)</f>
        <v>Введите курс</v>
      </c>
      <c r="J24" s="48"/>
      <c r="K24" s="18">
        <f>Таблица665[[#This Row],[Заказ коробок ]]*Таблица665[[#This Row],[Кол-во шт в коробке]]</f>
        <v>0</v>
      </c>
      <c r="L24" s="54">
        <f>Таблица665[[#This Row],[Общее кол-во шт]]*Таблица665[[#This Row],[Оптовая цена KRW за 1шт]]</f>
        <v>0</v>
      </c>
      <c r="M24" s="19" t="str">
        <f>IFERROR(Таблица665[[#This Row],[Общее кол-во шт]]*Таблица665[[#This Row],[Оптовая цена USD за 1шт]],"")</f>
        <v/>
      </c>
      <c r="N24" s="49"/>
    </row>
    <row r="25" spans="1:14" ht="22.5" customHeight="1">
      <c r="A25" s="44" t="s">
        <v>4524</v>
      </c>
      <c r="B25" s="14">
        <v>8809730950553</v>
      </c>
      <c r="C25" s="50" t="s">
        <v>20142</v>
      </c>
      <c r="D25" s="46" t="s">
        <v>20143</v>
      </c>
      <c r="E25" s="16">
        <v>3000</v>
      </c>
      <c r="F25" s="15">
        <v>0.5</v>
      </c>
      <c r="G25" s="47">
        <v>440</v>
      </c>
      <c r="H25" s="55">
        <f>Таблица665[[#This Row],[Коэфициент стоимости]]*Таблица665[[#This Row],[Розничная цена KRW]]</f>
        <v>1500</v>
      </c>
      <c r="I25" s="17" t="str">
        <f>IF($H$1="","Введите курс",Таблица665[[#This Row],[Оптовая цена KRW за 1шт]]/$H$1)</f>
        <v>Введите курс</v>
      </c>
      <c r="J25" s="48"/>
      <c r="K25" s="18">
        <f>Таблица665[[#This Row],[Заказ коробок ]]*Таблица665[[#This Row],[Кол-во шт в коробке]]</f>
        <v>0</v>
      </c>
      <c r="L25" s="54">
        <f>Таблица665[[#This Row],[Общее кол-во шт]]*Таблица665[[#This Row],[Оптовая цена KRW за 1шт]]</f>
        <v>0</v>
      </c>
      <c r="M25" s="19" t="str">
        <f>IFERROR(Таблица665[[#This Row],[Общее кол-во шт]]*Таблица665[[#This Row],[Оптовая цена USD за 1шт]],"")</f>
        <v/>
      </c>
      <c r="N25" s="49"/>
    </row>
    <row r="26" spans="1:14" ht="22.5" customHeight="1">
      <c r="A26" s="44" t="s">
        <v>4525</v>
      </c>
      <c r="B26" s="14">
        <v>8806135247073</v>
      </c>
      <c r="C26" s="50" t="s">
        <v>20144</v>
      </c>
      <c r="D26" s="46" t="s">
        <v>33692</v>
      </c>
      <c r="E26" s="16">
        <v>5000</v>
      </c>
      <c r="F26" s="15">
        <v>0.5</v>
      </c>
      <c r="G26" s="47">
        <v>200</v>
      </c>
      <c r="H26" s="55">
        <f>Таблица665[[#This Row],[Коэфициент стоимости]]*Таблица665[[#This Row],[Розничная цена KRW]]</f>
        <v>2500</v>
      </c>
      <c r="I26" s="17" t="str">
        <f>IF($H$1="","Введите курс",Таблица665[[#This Row],[Оптовая цена KRW за 1шт]]/$H$1)</f>
        <v>Введите курс</v>
      </c>
      <c r="J26" s="48"/>
      <c r="K26" s="18">
        <f>Таблица665[[#This Row],[Заказ коробок ]]*Таблица665[[#This Row],[Кол-во шт в коробке]]</f>
        <v>0</v>
      </c>
      <c r="L26" s="54">
        <f>Таблица665[[#This Row],[Общее кол-во шт]]*Таблица665[[#This Row],[Оптовая цена KRW за 1шт]]</f>
        <v>0</v>
      </c>
      <c r="M26" s="19" t="str">
        <f>IFERROR(Таблица665[[#This Row],[Общее кол-во шт]]*Таблица665[[#This Row],[Оптовая цена USD за 1шт]],"")</f>
        <v/>
      </c>
      <c r="N26" s="49"/>
    </row>
    <row r="27" spans="1:14" ht="22.5" customHeight="1">
      <c r="A27" s="44" t="s">
        <v>4527</v>
      </c>
      <c r="B27" s="14">
        <v>8809656960728</v>
      </c>
      <c r="C27" s="50" t="s">
        <v>20145</v>
      </c>
      <c r="D27" s="46" t="s">
        <v>20146</v>
      </c>
      <c r="E27" s="16">
        <v>22000</v>
      </c>
      <c r="F27" s="15">
        <v>0.5</v>
      </c>
      <c r="G27" s="47">
        <v>84</v>
      </c>
      <c r="H27" s="55">
        <f>Таблица665[[#This Row],[Коэфициент стоимости]]*Таблица665[[#This Row],[Розничная цена KRW]]</f>
        <v>11000</v>
      </c>
      <c r="I27" s="17" t="str">
        <f>IF($H$1="","Введите курс",Таблица665[[#This Row],[Оптовая цена KRW за 1шт]]/$H$1)</f>
        <v>Введите курс</v>
      </c>
      <c r="J27" s="48"/>
      <c r="K27" s="18">
        <f>Таблица665[[#This Row],[Заказ коробок ]]*Таблица665[[#This Row],[Кол-во шт в коробке]]</f>
        <v>0</v>
      </c>
      <c r="L27" s="54">
        <f>Таблица665[[#This Row],[Общее кол-во шт]]*Таблица665[[#This Row],[Оптовая цена KRW за 1шт]]</f>
        <v>0</v>
      </c>
      <c r="M27" s="19" t="str">
        <f>IFERROR(Таблица665[[#This Row],[Общее кол-во шт]]*Таблица665[[#This Row],[Оптовая цена USD за 1шт]],"")</f>
        <v/>
      </c>
      <c r="N27" s="49"/>
    </row>
    <row r="28" spans="1:14" ht="22.5" customHeight="1">
      <c r="A28" s="44" t="s">
        <v>4528</v>
      </c>
      <c r="B28" s="14">
        <v>8809730951475</v>
      </c>
      <c r="C28" s="50" t="s">
        <v>20147</v>
      </c>
      <c r="D28" s="46" t="s">
        <v>20148</v>
      </c>
      <c r="E28" s="16">
        <v>24000</v>
      </c>
      <c r="F28" s="15">
        <v>0.5</v>
      </c>
      <c r="G28" s="47">
        <v>50</v>
      </c>
      <c r="H28" s="55">
        <f>Таблица665[[#This Row],[Коэфициент стоимости]]*Таблица665[[#This Row],[Розничная цена KRW]]</f>
        <v>12000</v>
      </c>
      <c r="I28" s="17" t="str">
        <f>IF($H$1="","Введите курс",Таблица665[[#This Row],[Оптовая цена KRW за 1шт]]/$H$1)</f>
        <v>Введите курс</v>
      </c>
      <c r="J28" s="48"/>
      <c r="K28" s="18">
        <f>Таблица665[[#This Row],[Заказ коробок ]]*Таблица665[[#This Row],[Кол-во шт в коробке]]</f>
        <v>0</v>
      </c>
      <c r="L28" s="54">
        <f>Таблица665[[#This Row],[Общее кол-во шт]]*Таблица665[[#This Row],[Оптовая цена KRW за 1шт]]</f>
        <v>0</v>
      </c>
      <c r="M28" s="19" t="str">
        <f>IFERROR(Таблица665[[#This Row],[Общее кол-во шт]]*Таблица665[[#This Row],[Оптовая цена USD за 1шт]],"")</f>
        <v/>
      </c>
      <c r="N28" s="49"/>
    </row>
    <row r="29" spans="1:14" ht="22.5" customHeight="1">
      <c r="A29" s="44" t="s">
        <v>4529</v>
      </c>
      <c r="B29" s="14">
        <v>8809730952021</v>
      </c>
      <c r="C29" s="50" t="s">
        <v>20149</v>
      </c>
      <c r="D29" s="46" t="s">
        <v>20150</v>
      </c>
      <c r="E29" s="16">
        <v>19000</v>
      </c>
      <c r="F29" s="15">
        <v>0.5</v>
      </c>
      <c r="G29" s="47">
        <v>45</v>
      </c>
      <c r="H29" s="55">
        <f>Таблица665[[#This Row],[Коэфициент стоимости]]*Таблица665[[#This Row],[Розничная цена KRW]]</f>
        <v>9500</v>
      </c>
      <c r="I29" s="17" t="str">
        <f>IF($H$1="","Введите курс",Таблица665[[#This Row],[Оптовая цена KRW за 1шт]]/$H$1)</f>
        <v>Введите курс</v>
      </c>
      <c r="J29" s="48"/>
      <c r="K29" s="18">
        <f>Таблица665[[#This Row],[Заказ коробок ]]*Таблица665[[#This Row],[Кол-во шт в коробке]]</f>
        <v>0</v>
      </c>
      <c r="L29" s="54">
        <f>Таблица665[[#This Row],[Общее кол-во шт]]*Таблица665[[#This Row],[Оптовая цена KRW за 1шт]]</f>
        <v>0</v>
      </c>
      <c r="M29" s="19" t="str">
        <f>IFERROR(Таблица665[[#This Row],[Общее кол-во шт]]*Таблица665[[#This Row],[Оптовая цена USD за 1шт]],"")</f>
        <v/>
      </c>
      <c r="N29" s="49"/>
    </row>
    <row r="30" spans="1:14" ht="22.5" customHeight="1">
      <c r="A30" s="44" t="s">
        <v>4530</v>
      </c>
      <c r="B30" s="14">
        <v>8809730952014</v>
      </c>
      <c r="C30" s="50" t="s">
        <v>20151</v>
      </c>
      <c r="D30" s="46" t="s">
        <v>20152</v>
      </c>
      <c r="E30" s="16">
        <v>25000</v>
      </c>
      <c r="F30" s="15">
        <v>0.5</v>
      </c>
      <c r="G30" s="47">
        <v>80</v>
      </c>
      <c r="H30" s="55">
        <f>Таблица665[[#This Row],[Коэфициент стоимости]]*Таблица665[[#This Row],[Розничная цена KRW]]</f>
        <v>12500</v>
      </c>
      <c r="I30" s="17" t="str">
        <f>IF($H$1="","Введите курс",Таблица665[[#This Row],[Оптовая цена KRW за 1шт]]/$H$1)</f>
        <v>Введите курс</v>
      </c>
      <c r="J30" s="48"/>
      <c r="K30" s="18">
        <f>Таблица665[[#This Row],[Заказ коробок ]]*Таблица665[[#This Row],[Кол-во шт в коробке]]</f>
        <v>0</v>
      </c>
      <c r="L30" s="54">
        <f>Таблица665[[#This Row],[Общее кол-во шт]]*Таблица665[[#This Row],[Оптовая цена KRW за 1шт]]</f>
        <v>0</v>
      </c>
      <c r="M30" s="19" t="str">
        <f>IFERROR(Таблица665[[#This Row],[Общее кол-во шт]]*Таблица665[[#This Row],[Оптовая цена USD за 1шт]],"")</f>
        <v/>
      </c>
      <c r="N30" s="49"/>
    </row>
    <row r="31" spans="1:14" ht="22.5" customHeight="1">
      <c r="A31" s="44" t="s">
        <v>4531</v>
      </c>
      <c r="B31" s="14">
        <v>8809730951963</v>
      </c>
      <c r="C31" s="50" t="s">
        <v>20153</v>
      </c>
      <c r="D31" s="46" t="s">
        <v>20154</v>
      </c>
      <c r="E31" s="16">
        <v>19000</v>
      </c>
      <c r="F31" s="15">
        <v>0.5</v>
      </c>
      <c r="G31" s="47">
        <v>50</v>
      </c>
      <c r="H31" s="55">
        <f>Таблица665[[#This Row],[Коэфициент стоимости]]*Таблица665[[#This Row],[Розничная цена KRW]]</f>
        <v>9500</v>
      </c>
      <c r="I31" s="17" t="str">
        <f>IF($H$1="","Введите курс",Таблица665[[#This Row],[Оптовая цена KRW за 1шт]]/$H$1)</f>
        <v>Введите курс</v>
      </c>
      <c r="J31" s="48"/>
      <c r="K31" s="18">
        <f>Таблица665[[#This Row],[Заказ коробок ]]*Таблица665[[#This Row],[Кол-во шт в коробке]]</f>
        <v>0</v>
      </c>
      <c r="L31" s="54">
        <f>Таблица665[[#This Row],[Общее кол-во шт]]*Таблица665[[#This Row],[Оптовая цена KRW за 1шт]]</f>
        <v>0</v>
      </c>
      <c r="M31" s="19" t="str">
        <f>IFERROR(Таблица665[[#This Row],[Общее кол-во шт]]*Таблица665[[#This Row],[Оптовая цена USD за 1шт]],"")</f>
        <v/>
      </c>
      <c r="N31" s="49"/>
    </row>
    <row r="32" spans="1:14" ht="22.5" customHeight="1">
      <c r="A32" s="44" t="s">
        <v>4532</v>
      </c>
      <c r="B32" s="14">
        <v>8809730952007</v>
      </c>
      <c r="C32" s="50" t="s">
        <v>20155</v>
      </c>
      <c r="D32" s="46" t="s">
        <v>20156</v>
      </c>
      <c r="E32" s="16">
        <v>25000</v>
      </c>
      <c r="F32" s="15">
        <v>0.5</v>
      </c>
      <c r="G32" s="47">
        <v>80</v>
      </c>
      <c r="H32" s="55">
        <f>Таблица665[[#This Row],[Коэфициент стоимости]]*Таблица665[[#This Row],[Розничная цена KRW]]</f>
        <v>12500</v>
      </c>
      <c r="I32" s="17" t="str">
        <f>IF($H$1="","Введите курс",Таблица665[[#This Row],[Оптовая цена KRW за 1шт]]/$H$1)</f>
        <v>Введите курс</v>
      </c>
      <c r="J32" s="48"/>
      <c r="K32" s="18">
        <f>Таблица665[[#This Row],[Заказ коробок ]]*Таблица665[[#This Row],[Кол-во шт в коробке]]</f>
        <v>0</v>
      </c>
      <c r="L32" s="54">
        <f>Таблица665[[#This Row],[Общее кол-во шт]]*Таблица665[[#This Row],[Оптовая цена KRW за 1шт]]</f>
        <v>0</v>
      </c>
      <c r="M32" s="19" t="str">
        <f>IFERROR(Таблица665[[#This Row],[Общее кол-во шт]]*Таблица665[[#This Row],[Оптовая цена USD за 1шт]],"")</f>
        <v/>
      </c>
      <c r="N32" s="49"/>
    </row>
    <row r="33" spans="1:14" ht="22.5" customHeight="1">
      <c r="A33" s="44" t="s">
        <v>4533</v>
      </c>
      <c r="B33" s="14">
        <v>8806135207053</v>
      </c>
      <c r="C33" s="50" t="s">
        <v>4506</v>
      </c>
      <c r="D33" s="46" t="s">
        <v>20157</v>
      </c>
      <c r="E33" s="16">
        <v>20000</v>
      </c>
      <c r="F33" s="15">
        <v>0.5</v>
      </c>
      <c r="G33" s="47">
        <v>70</v>
      </c>
      <c r="H33" s="55">
        <f>Таблица665[[#This Row],[Коэфициент стоимости]]*Таблица665[[#This Row],[Розничная цена KRW]]</f>
        <v>10000</v>
      </c>
      <c r="I33" s="17" t="str">
        <f>IF($H$1="","Введите курс",Таблица665[[#This Row],[Оптовая цена KRW за 1шт]]/$H$1)</f>
        <v>Введите курс</v>
      </c>
      <c r="J33" s="48"/>
      <c r="K33" s="18">
        <f>Таблица665[[#This Row],[Заказ коробок ]]*Таблица665[[#This Row],[Кол-во шт в коробке]]</f>
        <v>0</v>
      </c>
      <c r="L33" s="54">
        <f>Таблица665[[#This Row],[Общее кол-во шт]]*Таблица665[[#This Row],[Оптовая цена KRW за 1шт]]</f>
        <v>0</v>
      </c>
      <c r="M33" s="19" t="str">
        <f>IFERROR(Таблица665[[#This Row],[Общее кол-во шт]]*Таблица665[[#This Row],[Оптовая цена USD за 1шт]],"")</f>
        <v/>
      </c>
      <c r="N33" s="49"/>
    </row>
    <row r="34" spans="1:14" ht="22.5" customHeight="1">
      <c r="A34" s="44" t="s">
        <v>4534</v>
      </c>
      <c r="B34" s="14">
        <v>8809730952212</v>
      </c>
      <c r="C34" s="50" t="s">
        <v>20158</v>
      </c>
      <c r="D34" s="46" t="s">
        <v>20159</v>
      </c>
      <c r="E34" s="16">
        <v>14000</v>
      </c>
      <c r="F34" s="15">
        <v>0.5</v>
      </c>
      <c r="G34" s="47">
        <v>88</v>
      </c>
      <c r="H34" s="55">
        <f>Таблица665[[#This Row],[Коэфициент стоимости]]*Таблица665[[#This Row],[Розничная цена KRW]]</f>
        <v>7000</v>
      </c>
      <c r="I34" s="17" t="str">
        <f>IF($H$1="","Введите курс",Таблица665[[#This Row],[Оптовая цена KRW за 1шт]]/$H$1)</f>
        <v>Введите курс</v>
      </c>
      <c r="J34" s="48"/>
      <c r="K34" s="18">
        <f>Таблица665[[#This Row],[Заказ коробок ]]*Таблица665[[#This Row],[Кол-во шт в коробке]]</f>
        <v>0</v>
      </c>
      <c r="L34" s="54">
        <f>Таблица665[[#This Row],[Общее кол-во шт]]*Таблица665[[#This Row],[Оптовая цена KRW за 1шт]]</f>
        <v>0</v>
      </c>
      <c r="M34" s="19" t="str">
        <f>IFERROR(Таблица665[[#This Row],[Общее кол-во шт]]*Таблица665[[#This Row],[Оптовая цена USD за 1шт]],"")</f>
        <v/>
      </c>
      <c r="N34" s="49"/>
    </row>
    <row r="35" spans="1:14" ht="22.5" customHeight="1">
      <c r="A35" s="44" t="s">
        <v>20163</v>
      </c>
      <c r="B35" s="14">
        <v>8809730952724</v>
      </c>
      <c r="C35" s="50" t="s">
        <v>20158</v>
      </c>
      <c r="D35" s="46" t="s">
        <v>20160</v>
      </c>
      <c r="E35" s="16">
        <v>18000</v>
      </c>
      <c r="F35" s="15">
        <v>0.5</v>
      </c>
      <c r="G35" s="47">
        <v>48</v>
      </c>
      <c r="H35" s="55">
        <f>Таблица665[[#This Row],[Коэфициент стоимости]]*Таблица665[[#This Row],[Розничная цена KRW]]</f>
        <v>9000</v>
      </c>
      <c r="I35" s="17" t="str">
        <f>IF($H$1="","Введите курс",Таблица665[[#This Row],[Оптовая цена KRW за 1шт]]/$H$1)</f>
        <v>Введите курс</v>
      </c>
      <c r="J35" s="48"/>
      <c r="K35" s="18">
        <f>Таблица665[[#This Row],[Заказ коробок ]]*Таблица665[[#This Row],[Кол-во шт в коробке]]</f>
        <v>0</v>
      </c>
      <c r="L35" s="54">
        <f>Таблица665[[#This Row],[Общее кол-во шт]]*Таблица665[[#This Row],[Оптовая цена KRW за 1шт]]</f>
        <v>0</v>
      </c>
      <c r="M35" s="19" t="str">
        <f>IFERROR(Таблица665[[#This Row],[Общее кол-во шт]]*Таблица665[[#This Row],[Оптовая цена USD за 1шт]],"")</f>
        <v/>
      </c>
      <c r="N35" s="49"/>
    </row>
    <row r="36" spans="1:14" ht="22.5" customHeight="1">
      <c r="A36" s="44" t="s">
        <v>20166</v>
      </c>
      <c r="B36" s="14">
        <v>8809567929722</v>
      </c>
      <c r="C36" s="50" t="s">
        <v>20161</v>
      </c>
      <c r="D36" s="46" t="s">
        <v>20162</v>
      </c>
      <c r="E36" s="16">
        <v>23000</v>
      </c>
      <c r="F36" s="15">
        <v>0.5</v>
      </c>
      <c r="G36" s="47">
        <v>30</v>
      </c>
      <c r="H36" s="55">
        <f>Таблица665[[#This Row],[Коэфициент стоимости]]*Таблица665[[#This Row],[Розничная цена KRW]]</f>
        <v>11500</v>
      </c>
      <c r="I36" s="17" t="str">
        <f>IF($H$1="","Введите курс",Таблица665[[#This Row],[Оптовая цена KRW за 1шт]]/$H$1)</f>
        <v>Введите курс</v>
      </c>
      <c r="J36" s="48"/>
      <c r="K36" s="18">
        <f>Таблица665[[#This Row],[Заказ коробок ]]*Таблица665[[#This Row],[Кол-во шт в коробке]]</f>
        <v>0</v>
      </c>
      <c r="L36" s="54">
        <f>Таблица665[[#This Row],[Общее кол-во шт]]*Таблица665[[#This Row],[Оптовая цена KRW за 1шт]]</f>
        <v>0</v>
      </c>
      <c r="M36" s="19" t="str">
        <f>IFERROR(Таблица665[[#This Row],[Общее кол-во шт]]*Таблица665[[#This Row],[Оптовая цена USD за 1шт]],"")</f>
        <v/>
      </c>
      <c r="N36" s="49"/>
    </row>
    <row r="37" spans="1:14" ht="22.5" customHeight="1">
      <c r="A37" s="44" t="s">
        <v>20169</v>
      </c>
      <c r="B37" s="14">
        <v>8809730953639</v>
      </c>
      <c r="C37" s="50" t="s">
        <v>20164</v>
      </c>
      <c r="D37" s="46" t="s">
        <v>20165</v>
      </c>
      <c r="E37" s="16">
        <v>20000</v>
      </c>
      <c r="F37" s="15">
        <v>0.5</v>
      </c>
      <c r="G37" s="47">
        <v>77</v>
      </c>
      <c r="H37" s="55">
        <f>Таблица665[[#This Row],[Коэфициент стоимости]]*Таблица665[[#This Row],[Розничная цена KRW]]</f>
        <v>10000</v>
      </c>
      <c r="I37" s="17" t="str">
        <f>IF($H$1="","Введите курс",Таблица665[[#This Row],[Оптовая цена KRW за 1шт]]/$H$1)</f>
        <v>Введите курс</v>
      </c>
      <c r="J37" s="48"/>
      <c r="K37" s="18">
        <f>Таблица665[[#This Row],[Заказ коробок ]]*Таблица665[[#This Row],[Кол-во шт в коробке]]</f>
        <v>0</v>
      </c>
      <c r="L37" s="54">
        <f>Таблица665[[#This Row],[Общее кол-во шт]]*Таблица665[[#This Row],[Оптовая цена KRW за 1шт]]</f>
        <v>0</v>
      </c>
      <c r="M37" s="19" t="str">
        <f>IFERROR(Таблица665[[#This Row],[Общее кол-во шт]]*Таблица665[[#This Row],[Оптовая цена USD за 1шт]],"")</f>
        <v/>
      </c>
      <c r="N37" s="49"/>
    </row>
    <row r="38" spans="1:14" ht="22.5" customHeight="1">
      <c r="A38" s="44" t="s">
        <v>20171</v>
      </c>
      <c r="B38" s="14">
        <v>8809082392292</v>
      </c>
      <c r="C38" s="50" t="s">
        <v>20167</v>
      </c>
      <c r="D38" s="46" t="s">
        <v>20168</v>
      </c>
      <c r="E38" s="16">
        <v>29000</v>
      </c>
      <c r="F38" s="15">
        <v>0.5</v>
      </c>
      <c r="G38" s="47">
        <v>60</v>
      </c>
      <c r="H38" s="55">
        <f>Таблица665[[#This Row],[Коэфициент стоимости]]*Таблица665[[#This Row],[Розничная цена KRW]]</f>
        <v>14500</v>
      </c>
      <c r="I38" s="17" t="str">
        <f>IF($H$1="","Введите курс",Таблица665[[#This Row],[Оптовая цена KRW за 1шт]]/$H$1)</f>
        <v>Введите курс</v>
      </c>
      <c r="J38" s="48"/>
      <c r="K38" s="18">
        <f>Таблица665[[#This Row],[Заказ коробок ]]*Таблица665[[#This Row],[Кол-во шт в коробке]]</f>
        <v>0</v>
      </c>
      <c r="L38" s="54">
        <f>Таблица665[[#This Row],[Общее кол-во шт]]*Таблица665[[#This Row],[Оптовая цена KRW за 1шт]]</f>
        <v>0</v>
      </c>
      <c r="M38" s="19" t="str">
        <f>IFERROR(Таблица665[[#This Row],[Общее кол-во шт]]*Таблица665[[#This Row],[Оптовая цена USD за 1шт]],"")</f>
        <v/>
      </c>
      <c r="N38" s="49"/>
    </row>
    <row r="39" spans="1:14" ht="22.5" customHeight="1">
      <c r="A39" s="44" t="s">
        <v>20173</v>
      </c>
      <c r="B39" s="14">
        <v>8809656960520</v>
      </c>
      <c r="C39" s="50" t="s">
        <v>20167</v>
      </c>
      <c r="D39" s="46" t="s">
        <v>20170</v>
      </c>
      <c r="E39" s="16">
        <v>49000</v>
      </c>
      <c r="F39" s="15">
        <v>0.5</v>
      </c>
      <c r="G39" s="47">
        <v>32</v>
      </c>
      <c r="H39" s="55">
        <f>Таблица665[[#This Row],[Коэфициент стоимости]]*Таблица665[[#This Row],[Розничная цена KRW]]</f>
        <v>24500</v>
      </c>
      <c r="I39" s="17" t="str">
        <f>IF($H$1="","Введите курс",Таблица665[[#This Row],[Оптовая цена KRW за 1шт]]/$H$1)</f>
        <v>Введите курс</v>
      </c>
      <c r="J39" s="48"/>
      <c r="K39" s="18">
        <f>Таблица665[[#This Row],[Заказ коробок ]]*Таблица665[[#This Row],[Кол-во шт в коробке]]</f>
        <v>0</v>
      </c>
      <c r="L39" s="54">
        <f>Таблица665[[#This Row],[Общее кол-во шт]]*Таблица665[[#This Row],[Оптовая цена KRW за 1шт]]</f>
        <v>0</v>
      </c>
      <c r="M39" s="19" t="str">
        <f>IFERROR(Таблица665[[#This Row],[Общее кол-во шт]]*Таблица665[[#This Row],[Оптовая цена USD за 1шт]],"")</f>
        <v/>
      </c>
      <c r="N39" s="49"/>
    </row>
    <row r="40" spans="1:14" ht="22.5" customHeight="1">
      <c r="A40" s="44" t="s">
        <v>20175</v>
      </c>
      <c r="B40" s="14">
        <v>8809082391608</v>
      </c>
      <c r="C40" s="50" t="s">
        <v>4493</v>
      </c>
      <c r="D40" s="46" t="s">
        <v>20172</v>
      </c>
      <c r="E40" s="16">
        <v>29000</v>
      </c>
      <c r="F40" s="15">
        <v>0.5</v>
      </c>
      <c r="G40" s="47">
        <v>60</v>
      </c>
      <c r="H40" s="55">
        <f>Таблица665[[#This Row],[Коэфициент стоимости]]*Таблица665[[#This Row],[Розничная цена KRW]]</f>
        <v>14500</v>
      </c>
      <c r="I40" s="17" t="str">
        <f>IF($H$1="","Введите курс",Таблица665[[#This Row],[Оптовая цена KRW за 1шт]]/$H$1)</f>
        <v>Введите курс</v>
      </c>
      <c r="J40" s="48"/>
      <c r="K40" s="18">
        <f>Таблица665[[#This Row],[Заказ коробок ]]*Таблица665[[#This Row],[Кол-во шт в коробке]]</f>
        <v>0</v>
      </c>
      <c r="L40" s="54">
        <f>Таблица665[[#This Row],[Общее кол-во шт]]*Таблица665[[#This Row],[Оптовая цена KRW за 1шт]]</f>
        <v>0</v>
      </c>
      <c r="M40" s="19" t="str">
        <f>IFERROR(Таблица665[[#This Row],[Общее кол-во шт]]*Таблица665[[#This Row],[Оптовая цена USD за 1шт]],"")</f>
        <v/>
      </c>
      <c r="N40" s="49"/>
    </row>
    <row r="41" spans="1:14" ht="22.5" customHeight="1">
      <c r="A41" s="44" t="s">
        <v>20178</v>
      </c>
      <c r="B41" s="14">
        <v>8809567928695</v>
      </c>
      <c r="C41" s="50" t="s">
        <v>4491</v>
      </c>
      <c r="D41" s="46" t="s">
        <v>20174</v>
      </c>
      <c r="E41" s="16">
        <v>22000</v>
      </c>
      <c r="F41" s="15">
        <v>0.5</v>
      </c>
      <c r="G41" s="47">
        <v>42</v>
      </c>
      <c r="H41" s="55">
        <f>Таблица665[[#This Row],[Коэфициент стоимости]]*Таблица665[[#This Row],[Розничная цена KRW]]</f>
        <v>11000</v>
      </c>
      <c r="I41" s="17" t="str">
        <f>IF($H$1="","Введите курс",Таблица665[[#This Row],[Оптовая цена KRW за 1шт]]/$H$1)</f>
        <v>Введите курс</v>
      </c>
      <c r="J41" s="48"/>
      <c r="K41" s="18">
        <f>Таблица665[[#This Row],[Заказ коробок ]]*Таблица665[[#This Row],[Кол-во шт в коробке]]</f>
        <v>0</v>
      </c>
      <c r="L41" s="54">
        <f>Таблица665[[#This Row],[Общее кол-во шт]]*Таблица665[[#This Row],[Оптовая цена KRW за 1шт]]</f>
        <v>0</v>
      </c>
      <c r="M41" s="19" t="str">
        <f>IFERROR(Таблица665[[#This Row],[Общее кол-во шт]]*Таблица665[[#This Row],[Оптовая цена USD за 1шт]],"")</f>
        <v/>
      </c>
      <c r="N41" s="49"/>
    </row>
    <row r="42" spans="1:14" ht="22.5" customHeight="1">
      <c r="A42" s="44" t="s">
        <v>20181</v>
      </c>
      <c r="B42" s="14">
        <v>8809730951468</v>
      </c>
      <c r="C42" s="50" t="s">
        <v>20176</v>
      </c>
      <c r="D42" s="46" t="s">
        <v>20177</v>
      </c>
      <c r="E42" s="16">
        <v>12000</v>
      </c>
      <c r="F42" s="15">
        <v>0.5</v>
      </c>
      <c r="G42" s="47">
        <v>91</v>
      </c>
      <c r="H42" s="55">
        <f>Таблица665[[#This Row],[Коэфициент стоимости]]*Таблица665[[#This Row],[Розничная цена KRW]]</f>
        <v>6000</v>
      </c>
      <c r="I42" s="17" t="str">
        <f>IF($H$1="","Введите курс",Таблица665[[#This Row],[Оптовая цена KRW за 1шт]]/$H$1)</f>
        <v>Введите курс</v>
      </c>
      <c r="J42" s="48"/>
      <c r="K42" s="18">
        <f>Таблица665[[#This Row],[Заказ коробок ]]*Таблица665[[#This Row],[Кол-во шт в коробке]]</f>
        <v>0</v>
      </c>
      <c r="L42" s="54">
        <f>Таблица665[[#This Row],[Общее кол-во шт]]*Таблица665[[#This Row],[Оптовая цена KRW за 1шт]]</f>
        <v>0</v>
      </c>
      <c r="M42" s="19" t="str">
        <f>IFERROR(Таблица665[[#This Row],[Общее кол-во шт]]*Таблица665[[#This Row],[Оптовая цена USD за 1шт]],"")</f>
        <v/>
      </c>
      <c r="N42" s="49"/>
    </row>
    <row r="43" spans="1:14" ht="22.5" customHeight="1">
      <c r="A43" s="44" t="s">
        <v>20184</v>
      </c>
      <c r="B43" s="14">
        <v>8809730951949</v>
      </c>
      <c r="C43" s="50" t="s">
        <v>20179</v>
      </c>
      <c r="D43" s="46" t="s">
        <v>20180</v>
      </c>
      <c r="E43" s="16">
        <v>2500</v>
      </c>
      <c r="F43" s="15">
        <v>0.5</v>
      </c>
      <c r="G43" s="47">
        <v>64</v>
      </c>
      <c r="H43" s="55">
        <f>Таблица665[[#This Row],[Коэфициент стоимости]]*Таблица665[[#This Row],[Розничная цена KRW]]</f>
        <v>1250</v>
      </c>
      <c r="I43" s="17" t="str">
        <f>IF($H$1="","Введите курс",Таблица665[[#This Row],[Оптовая цена KRW за 1шт]]/$H$1)</f>
        <v>Введите курс</v>
      </c>
      <c r="J43" s="48"/>
      <c r="K43" s="18">
        <f>Таблица665[[#This Row],[Заказ коробок ]]*Таблица665[[#This Row],[Кол-во шт в коробке]]</f>
        <v>0</v>
      </c>
      <c r="L43" s="54">
        <f>Таблица665[[#This Row],[Общее кол-во шт]]*Таблица665[[#This Row],[Оптовая цена KRW за 1шт]]</f>
        <v>0</v>
      </c>
      <c r="M43" s="19" t="str">
        <f>IFERROR(Таблица665[[#This Row],[Общее кол-во шт]]*Таблица665[[#This Row],[Оптовая цена USD за 1шт]],"")</f>
        <v/>
      </c>
      <c r="N43" s="49"/>
    </row>
    <row r="44" spans="1:14" ht="22.5" customHeight="1">
      <c r="A44" s="44" t="s">
        <v>20187</v>
      </c>
      <c r="B44" s="14">
        <v>8809730951680</v>
      </c>
      <c r="C44" s="50" t="s">
        <v>20182</v>
      </c>
      <c r="D44" s="46" t="s">
        <v>20183</v>
      </c>
      <c r="E44" s="16">
        <v>14000</v>
      </c>
      <c r="F44" s="15">
        <v>0.5</v>
      </c>
      <c r="G44" s="47">
        <v>12</v>
      </c>
      <c r="H44" s="55">
        <f>Таблица665[[#This Row],[Коэфициент стоимости]]*Таблица665[[#This Row],[Розничная цена KRW]]</f>
        <v>7000</v>
      </c>
      <c r="I44" s="17" t="str">
        <f>IF($H$1="","Введите курс",Таблица665[[#This Row],[Оптовая цена KRW за 1шт]]/$H$1)</f>
        <v>Введите курс</v>
      </c>
      <c r="J44" s="48"/>
      <c r="K44" s="18">
        <f>Таблица665[[#This Row],[Заказ коробок ]]*Таблица665[[#This Row],[Кол-во шт в коробке]]</f>
        <v>0</v>
      </c>
      <c r="L44" s="54">
        <f>Таблица665[[#This Row],[Общее кол-во шт]]*Таблица665[[#This Row],[Оптовая цена KRW за 1шт]]</f>
        <v>0</v>
      </c>
      <c r="M44" s="19" t="str">
        <f>IFERROR(Таблица665[[#This Row],[Общее кол-во шт]]*Таблица665[[#This Row],[Оптовая цена USD за 1шт]],"")</f>
        <v/>
      </c>
      <c r="N44" s="49"/>
    </row>
    <row r="45" spans="1:14" ht="22.5" customHeight="1">
      <c r="A45" s="44" t="s">
        <v>20189</v>
      </c>
      <c r="B45" s="14">
        <v>8809730950584</v>
      </c>
      <c r="C45" s="50" t="s">
        <v>20185</v>
      </c>
      <c r="D45" s="46" t="s">
        <v>20186</v>
      </c>
      <c r="E45" s="16">
        <v>25000</v>
      </c>
      <c r="F45" s="15">
        <v>0.5</v>
      </c>
      <c r="G45" s="47">
        <v>20</v>
      </c>
      <c r="H45" s="55">
        <f>Таблица665[[#This Row],[Коэфициент стоимости]]*Таблица665[[#This Row],[Розничная цена KRW]]</f>
        <v>12500</v>
      </c>
      <c r="I45" s="17" t="str">
        <f>IF($H$1="","Введите курс",Таблица665[[#This Row],[Оптовая цена KRW за 1шт]]/$H$1)</f>
        <v>Введите курс</v>
      </c>
      <c r="J45" s="48"/>
      <c r="K45" s="18">
        <f>Таблица665[[#This Row],[Заказ коробок ]]*Таблица665[[#This Row],[Кол-во шт в коробке]]</f>
        <v>0</v>
      </c>
      <c r="L45" s="54">
        <f>Таблица665[[#This Row],[Общее кол-во шт]]*Таблица665[[#This Row],[Оптовая цена KRW за 1шт]]</f>
        <v>0</v>
      </c>
      <c r="M45" s="19" t="str">
        <f>IFERROR(Таблица665[[#This Row],[Общее кол-во шт]]*Таблица665[[#This Row],[Оптовая цена USD за 1шт]],"")</f>
        <v/>
      </c>
      <c r="N45" s="49"/>
    </row>
    <row r="46" spans="1:14" ht="22.5" customHeight="1">
      <c r="A46" s="44" t="s">
        <v>20192</v>
      </c>
      <c r="B46" s="14">
        <v>8809665591470</v>
      </c>
      <c r="C46" s="50" t="s">
        <v>20185</v>
      </c>
      <c r="D46" s="46" t="s">
        <v>20188</v>
      </c>
      <c r="E46" s="16">
        <v>35000</v>
      </c>
      <c r="F46" s="15">
        <v>0.5</v>
      </c>
      <c r="G46" s="47">
        <v>12</v>
      </c>
      <c r="H46" s="55">
        <f>Таблица665[[#This Row],[Коэфициент стоимости]]*Таблица665[[#This Row],[Розничная цена KRW]]</f>
        <v>17500</v>
      </c>
      <c r="I46" s="17" t="str">
        <f>IF($H$1="","Введите курс",Таблица665[[#This Row],[Оптовая цена KRW за 1шт]]/$H$1)</f>
        <v>Введите курс</v>
      </c>
      <c r="J46" s="48"/>
      <c r="K46" s="18">
        <f>Таблица665[[#This Row],[Заказ коробок ]]*Таблица665[[#This Row],[Кол-во шт в коробке]]</f>
        <v>0</v>
      </c>
      <c r="L46" s="54">
        <f>Таблица665[[#This Row],[Общее кол-во шт]]*Таблица665[[#This Row],[Оптовая цена KRW за 1шт]]</f>
        <v>0</v>
      </c>
      <c r="M46" s="19" t="str">
        <f>IFERROR(Таблица665[[#This Row],[Общее кол-во шт]]*Таблица665[[#This Row],[Оптовая цена USD за 1шт]],"")</f>
        <v/>
      </c>
      <c r="N46" s="49"/>
    </row>
    <row r="47" spans="1:14" ht="22.5" customHeight="1">
      <c r="A47" s="44" t="s">
        <v>20195</v>
      </c>
      <c r="B47" s="14">
        <v>8809082398218</v>
      </c>
      <c r="C47" s="50" t="s">
        <v>20190</v>
      </c>
      <c r="D47" s="46" t="s">
        <v>20191</v>
      </c>
      <c r="E47" s="16">
        <v>25000</v>
      </c>
      <c r="F47" s="15">
        <v>0.5</v>
      </c>
      <c r="G47" s="47">
        <v>72</v>
      </c>
      <c r="H47" s="55">
        <f>Таблица665[[#This Row],[Коэфициент стоимости]]*Таблица665[[#This Row],[Розничная цена KRW]]</f>
        <v>12500</v>
      </c>
      <c r="I47" s="17" t="str">
        <f>IF($H$1="","Введите курс",Таблица665[[#This Row],[Оптовая цена KRW за 1шт]]/$H$1)</f>
        <v>Введите курс</v>
      </c>
      <c r="J47" s="48"/>
      <c r="K47" s="18">
        <f>Таблица665[[#This Row],[Заказ коробок ]]*Таблица665[[#This Row],[Кол-во шт в коробке]]</f>
        <v>0</v>
      </c>
      <c r="L47" s="54">
        <f>Таблица665[[#This Row],[Общее кол-во шт]]*Таблица665[[#This Row],[Оптовая цена KRW за 1шт]]</f>
        <v>0</v>
      </c>
      <c r="M47" s="19" t="str">
        <f>IFERROR(Таблица665[[#This Row],[Общее кол-во шт]]*Таблица665[[#This Row],[Оптовая цена USD за 1шт]],"")</f>
        <v/>
      </c>
      <c r="N47" s="49"/>
    </row>
    <row r="48" spans="1:14" ht="22.5" customHeight="1">
      <c r="A48" s="44" t="s">
        <v>20198</v>
      </c>
      <c r="B48" s="14">
        <v>8809730951406</v>
      </c>
      <c r="C48" s="50" t="s">
        <v>20193</v>
      </c>
      <c r="D48" s="46" t="s">
        <v>20194</v>
      </c>
      <c r="E48" s="16">
        <v>15000</v>
      </c>
      <c r="F48" s="15">
        <v>0.5</v>
      </c>
      <c r="G48" s="47">
        <v>228</v>
      </c>
      <c r="H48" s="55">
        <f>Таблица665[[#This Row],[Коэфициент стоимости]]*Таблица665[[#This Row],[Розничная цена KRW]]</f>
        <v>7500</v>
      </c>
      <c r="I48" s="17" t="str">
        <f>IF($H$1="","Введите курс",Таблица665[[#This Row],[Оптовая цена KRW за 1шт]]/$H$1)</f>
        <v>Введите курс</v>
      </c>
      <c r="J48" s="48"/>
      <c r="K48" s="18">
        <f>Таблица665[[#This Row],[Заказ коробок ]]*Таблица665[[#This Row],[Кол-во шт в коробке]]</f>
        <v>0</v>
      </c>
      <c r="L48" s="54">
        <f>Таблица665[[#This Row],[Общее кол-во шт]]*Таблица665[[#This Row],[Оптовая цена KRW за 1шт]]</f>
        <v>0</v>
      </c>
      <c r="M48" s="19" t="str">
        <f>IFERROR(Таблица665[[#This Row],[Общее кол-во шт]]*Таблица665[[#This Row],[Оптовая цена USD за 1шт]],"")</f>
        <v/>
      </c>
      <c r="N48" s="49"/>
    </row>
    <row r="49" spans="1:14" ht="22.5" customHeight="1">
      <c r="A49" s="44" t="s">
        <v>20201</v>
      </c>
      <c r="B49" s="14">
        <v>8809082391769</v>
      </c>
      <c r="C49" s="50" t="s">
        <v>20196</v>
      </c>
      <c r="D49" s="46" t="s">
        <v>20197</v>
      </c>
      <c r="E49" s="16">
        <v>15000</v>
      </c>
      <c r="F49" s="15">
        <v>0.5</v>
      </c>
      <c r="G49" s="47">
        <v>360</v>
      </c>
      <c r="H49" s="55">
        <f>Таблица665[[#This Row],[Коэфициент стоимости]]*Таблица665[[#This Row],[Розничная цена KRW]]</f>
        <v>7500</v>
      </c>
      <c r="I49" s="17" t="str">
        <f>IF($H$1="","Введите курс",Таблица665[[#This Row],[Оптовая цена KRW за 1шт]]/$H$1)</f>
        <v>Введите курс</v>
      </c>
      <c r="J49" s="48"/>
      <c r="K49" s="18">
        <f>Таблица665[[#This Row],[Заказ коробок ]]*Таблица665[[#This Row],[Кол-во шт в коробке]]</f>
        <v>0</v>
      </c>
      <c r="L49" s="54">
        <f>Таблица665[[#This Row],[Общее кол-во шт]]*Таблица665[[#This Row],[Оптовая цена KRW за 1шт]]</f>
        <v>0</v>
      </c>
      <c r="M49" s="19" t="str">
        <f>IFERROR(Таблица665[[#This Row],[Общее кол-во шт]]*Таблица665[[#This Row],[Оптовая цена USD за 1шт]],"")</f>
        <v/>
      </c>
      <c r="N49" s="49"/>
    </row>
    <row r="50" spans="1:14" ht="22.5" customHeight="1">
      <c r="A50" s="44" t="s">
        <v>20204</v>
      </c>
      <c r="B50" s="14">
        <v>8809082397372</v>
      </c>
      <c r="C50" s="50" t="s">
        <v>20199</v>
      </c>
      <c r="D50" s="46" t="s">
        <v>20200</v>
      </c>
      <c r="E50" s="16">
        <v>33000</v>
      </c>
      <c r="F50" s="15">
        <v>0.5</v>
      </c>
      <c r="G50" s="47">
        <v>232</v>
      </c>
      <c r="H50" s="55">
        <f>Таблица665[[#This Row],[Коэфициент стоимости]]*Таблица665[[#This Row],[Розничная цена KRW]]</f>
        <v>16500</v>
      </c>
      <c r="I50" s="17" t="str">
        <f>IF($H$1="","Введите курс",Таблица665[[#This Row],[Оптовая цена KRW за 1шт]]/$H$1)</f>
        <v>Введите курс</v>
      </c>
      <c r="J50" s="48"/>
      <c r="K50" s="18">
        <f>Таблица665[[#This Row],[Заказ коробок ]]*Таблица665[[#This Row],[Кол-во шт в коробке]]</f>
        <v>0</v>
      </c>
      <c r="L50" s="54">
        <f>Таблица665[[#This Row],[Общее кол-во шт]]*Таблица665[[#This Row],[Оптовая цена KRW за 1шт]]</f>
        <v>0</v>
      </c>
      <c r="M50" s="19" t="str">
        <f>IFERROR(Таблица665[[#This Row],[Общее кол-во шт]]*Таблица665[[#This Row],[Оптовая цена USD за 1шт]],"")</f>
        <v/>
      </c>
      <c r="N50" s="49"/>
    </row>
    <row r="51" spans="1:14" ht="22.5" customHeight="1">
      <c r="A51" s="44" t="s">
        <v>20207</v>
      </c>
      <c r="B51" s="14">
        <v>8806135247707</v>
      </c>
      <c r="C51" s="50" t="s">
        <v>20202</v>
      </c>
      <c r="D51" s="46" t="s">
        <v>20203</v>
      </c>
      <c r="E51" s="16">
        <v>25000</v>
      </c>
      <c r="F51" s="15">
        <v>0.5</v>
      </c>
      <c r="G51" s="47">
        <v>48</v>
      </c>
      <c r="H51" s="55">
        <f>Таблица665[[#This Row],[Коэфициент стоимости]]*Таблица665[[#This Row],[Розничная цена KRW]]</f>
        <v>12500</v>
      </c>
      <c r="I51" s="17" t="str">
        <f>IF($H$1="","Введите курс",Таблица665[[#This Row],[Оптовая цена KRW за 1шт]]/$H$1)</f>
        <v>Введите курс</v>
      </c>
      <c r="J51" s="48"/>
      <c r="K51" s="18">
        <f>Таблица665[[#This Row],[Заказ коробок ]]*Таблица665[[#This Row],[Кол-во шт в коробке]]</f>
        <v>0</v>
      </c>
      <c r="L51" s="54">
        <f>Таблица665[[#This Row],[Общее кол-во шт]]*Таблица665[[#This Row],[Оптовая цена KRW за 1шт]]</f>
        <v>0</v>
      </c>
      <c r="M51" s="19" t="str">
        <f>IFERROR(Таблица665[[#This Row],[Общее кол-во шт]]*Таблица665[[#This Row],[Оптовая цена USD за 1шт]],"")</f>
        <v/>
      </c>
      <c r="N51" s="49"/>
    </row>
    <row r="52" spans="1:14" ht="22.5" customHeight="1">
      <c r="A52" s="44" t="s">
        <v>20210</v>
      </c>
      <c r="B52" s="14">
        <v>8809656960032</v>
      </c>
      <c r="C52" s="50" t="s">
        <v>20205</v>
      </c>
      <c r="D52" s="46" t="s">
        <v>20206</v>
      </c>
      <c r="E52" s="16">
        <v>22000</v>
      </c>
      <c r="F52" s="15">
        <v>0.5</v>
      </c>
      <c r="G52" s="47">
        <v>91</v>
      </c>
      <c r="H52" s="55">
        <f>Таблица665[[#This Row],[Коэфициент стоимости]]*Таблица665[[#This Row],[Розничная цена KRW]]</f>
        <v>11000</v>
      </c>
      <c r="I52" s="17" t="str">
        <f>IF($H$1="","Введите курс",Таблица665[[#This Row],[Оптовая цена KRW за 1шт]]/$H$1)</f>
        <v>Введите курс</v>
      </c>
      <c r="J52" s="48"/>
      <c r="K52" s="18">
        <f>Таблица665[[#This Row],[Заказ коробок ]]*Таблица665[[#This Row],[Кол-во шт в коробке]]</f>
        <v>0</v>
      </c>
      <c r="L52" s="54">
        <f>Таблица665[[#This Row],[Общее кол-во шт]]*Таблица665[[#This Row],[Оптовая цена KRW за 1шт]]</f>
        <v>0</v>
      </c>
      <c r="M52" s="19" t="str">
        <f>IFERROR(Таблица665[[#This Row],[Общее кол-во шт]]*Таблица665[[#This Row],[Оптовая цена USD за 1шт]],"")</f>
        <v/>
      </c>
      <c r="N52" s="49"/>
    </row>
    <row r="53" spans="1:14" ht="22.5" customHeight="1">
      <c r="A53" s="44" t="s">
        <v>20211</v>
      </c>
      <c r="B53" s="14">
        <v>8809656960117</v>
      </c>
      <c r="C53" s="50" t="s">
        <v>20208</v>
      </c>
      <c r="D53" s="46" t="s">
        <v>20209</v>
      </c>
      <c r="E53" s="16">
        <v>29000</v>
      </c>
      <c r="F53" s="15">
        <v>0.5</v>
      </c>
      <c r="G53" s="47">
        <v>175</v>
      </c>
      <c r="H53" s="55">
        <f>Таблица665[[#This Row],[Коэфициент стоимости]]*Таблица665[[#This Row],[Розничная цена KRW]]</f>
        <v>14500</v>
      </c>
      <c r="I53" s="17" t="str">
        <f>IF($H$1="","Введите курс",Таблица665[[#This Row],[Оптовая цена KRW за 1шт]]/$H$1)</f>
        <v>Введите курс</v>
      </c>
      <c r="J53" s="48"/>
      <c r="K53" s="18">
        <f>Таблица665[[#This Row],[Заказ коробок ]]*Таблица665[[#This Row],[Кол-во шт в коробке]]</f>
        <v>0</v>
      </c>
      <c r="L53" s="54">
        <f>Таблица665[[#This Row],[Общее кол-во шт]]*Таблица665[[#This Row],[Оптовая цена KRW за 1шт]]</f>
        <v>0</v>
      </c>
      <c r="M53" s="19" t="str">
        <f>IFERROR(Таблица665[[#This Row],[Общее кол-во шт]]*Таблица665[[#This Row],[Оптовая цена USD за 1шт]],"")</f>
        <v/>
      </c>
      <c r="N53" s="49"/>
    </row>
    <row r="54" spans="1:14" ht="22.5" customHeight="1">
      <c r="A54" s="44" t="s">
        <v>20214</v>
      </c>
      <c r="B54" s="14">
        <v>8809730953714</v>
      </c>
      <c r="C54" s="50" t="s">
        <v>33693</v>
      </c>
      <c r="D54" s="46" t="s">
        <v>33694</v>
      </c>
      <c r="E54" s="16">
        <v>25000</v>
      </c>
      <c r="F54" s="15">
        <v>0.5</v>
      </c>
      <c r="G54" s="47">
        <v>57</v>
      </c>
      <c r="H54" s="55">
        <f>Таблица665[[#This Row],[Коэфициент стоимости]]*Таблица665[[#This Row],[Розничная цена KRW]]</f>
        <v>12500</v>
      </c>
      <c r="I54" s="17" t="str">
        <f>IF($H$1="","Введите курс",Таблица665[[#This Row],[Оптовая цена KRW за 1шт]]/$H$1)</f>
        <v>Введите курс</v>
      </c>
      <c r="J54" s="48"/>
      <c r="K54" s="18">
        <f>Таблица665[[#This Row],[Заказ коробок ]]*Таблица665[[#This Row],[Кол-во шт в коробке]]</f>
        <v>0</v>
      </c>
      <c r="L54" s="54">
        <f>Таблица665[[#This Row],[Общее кол-во шт]]*Таблица665[[#This Row],[Оптовая цена KRW за 1шт]]</f>
        <v>0</v>
      </c>
      <c r="M54" s="19" t="str">
        <f>IFERROR(Таблица665[[#This Row],[Общее кол-во шт]]*Таблица665[[#This Row],[Оптовая цена USD за 1шт]],"")</f>
        <v/>
      </c>
      <c r="N54" s="49"/>
    </row>
    <row r="55" spans="1:14" ht="22.5" customHeight="1">
      <c r="A55" s="44" t="s">
        <v>20217</v>
      </c>
      <c r="B55" s="14">
        <v>8806135248889</v>
      </c>
      <c r="C55" s="50" t="s">
        <v>20212</v>
      </c>
      <c r="D55" s="46" t="s">
        <v>20213</v>
      </c>
      <c r="E55" s="16">
        <v>30000</v>
      </c>
      <c r="F55" s="15">
        <v>0.5</v>
      </c>
      <c r="G55" s="47">
        <v>77</v>
      </c>
      <c r="H55" s="55">
        <f>Таблица665[[#This Row],[Коэфициент стоимости]]*Таблица665[[#This Row],[Розничная цена KRW]]</f>
        <v>15000</v>
      </c>
      <c r="I55" s="17" t="str">
        <f>IF($H$1="","Введите курс",Таблица665[[#This Row],[Оптовая цена KRW за 1шт]]/$H$1)</f>
        <v>Введите курс</v>
      </c>
      <c r="J55" s="48"/>
      <c r="K55" s="18">
        <f>Таблица665[[#This Row],[Заказ коробок ]]*Таблица665[[#This Row],[Кол-во шт в коробке]]</f>
        <v>0</v>
      </c>
      <c r="L55" s="54">
        <f>Таблица665[[#This Row],[Общее кол-во шт]]*Таблица665[[#This Row],[Оптовая цена KRW за 1шт]]</f>
        <v>0</v>
      </c>
      <c r="M55" s="19" t="str">
        <f>IFERROR(Таблица665[[#This Row],[Общее кол-во шт]]*Таблица665[[#This Row],[Оптовая цена USD за 1шт]],"")</f>
        <v/>
      </c>
      <c r="N55" s="49"/>
    </row>
    <row r="56" spans="1:14" ht="22.5" customHeight="1">
      <c r="A56" s="44" t="s">
        <v>20220</v>
      </c>
      <c r="B56" s="14">
        <v>8809656960247</v>
      </c>
      <c r="C56" s="50" t="s">
        <v>20215</v>
      </c>
      <c r="D56" s="46" t="s">
        <v>20216</v>
      </c>
      <c r="E56" s="16">
        <v>30000</v>
      </c>
      <c r="F56" s="15">
        <v>0.5</v>
      </c>
      <c r="G56" s="47">
        <v>96</v>
      </c>
      <c r="H56" s="55">
        <f>Таблица665[[#This Row],[Коэфициент стоимости]]*Таблица665[[#This Row],[Розничная цена KRW]]</f>
        <v>15000</v>
      </c>
      <c r="I56" s="17" t="str">
        <f>IF($H$1="","Введите курс",Таблица665[[#This Row],[Оптовая цена KRW за 1шт]]/$H$1)</f>
        <v>Введите курс</v>
      </c>
      <c r="J56" s="48"/>
      <c r="K56" s="18">
        <f>Таблица665[[#This Row],[Заказ коробок ]]*Таблица665[[#This Row],[Кол-во шт в коробке]]</f>
        <v>0</v>
      </c>
      <c r="L56" s="54">
        <f>Таблица665[[#This Row],[Общее кол-во шт]]*Таблица665[[#This Row],[Оптовая цена KRW за 1шт]]</f>
        <v>0</v>
      </c>
      <c r="M56" s="19" t="str">
        <f>IFERROR(Таблица665[[#This Row],[Общее кол-во шт]]*Таблица665[[#This Row],[Оптовая цена USD за 1шт]],"")</f>
        <v/>
      </c>
      <c r="N56" s="49"/>
    </row>
    <row r="57" spans="1:14" ht="22.5" customHeight="1">
      <c r="A57" s="44" t="s">
        <v>20223</v>
      </c>
      <c r="B57" s="14">
        <v>8806135247271</v>
      </c>
      <c r="C57" s="50" t="s">
        <v>20218</v>
      </c>
      <c r="D57" s="46" t="s">
        <v>20219</v>
      </c>
      <c r="E57" s="16">
        <v>29000</v>
      </c>
      <c r="F57" s="15">
        <v>0.5</v>
      </c>
      <c r="G57" s="47">
        <v>48</v>
      </c>
      <c r="H57" s="55">
        <f>Таблица665[[#This Row],[Коэфициент стоимости]]*Таблица665[[#This Row],[Розничная цена KRW]]</f>
        <v>14500</v>
      </c>
      <c r="I57" s="17" t="str">
        <f>IF($H$1="","Введите курс",Таблица665[[#This Row],[Оптовая цена KRW за 1шт]]/$H$1)</f>
        <v>Введите курс</v>
      </c>
      <c r="J57" s="48"/>
      <c r="K57" s="18">
        <f>Таблица665[[#This Row],[Заказ коробок ]]*Таблица665[[#This Row],[Кол-во шт в коробке]]</f>
        <v>0</v>
      </c>
      <c r="L57" s="54">
        <f>Таблица665[[#This Row],[Общее кол-во шт]]*Таблица665[[#This Row],[Оптовая цена KRW за 1шт]]</f>
        <v>0</v>
      </c>
      <c r="M57" s="19" t="str">
        <f>IFERROR(Таблица665[[#This Row],[Общее кол-во шт]]*Таблица665[[#This Row],[Оптовая цена USD за 1шт]],"")</f>
        <v/>
      </c>
      <c r="N57" s="49"/>
    </row>
    <row r="58" spans="1:14" ht="22.5" customHeight="1">
      <c r="A58" s="44" t="s">
        <v>20226</v>
      </c>
      <c r="B58" s="14"/>
      <c r="C58" s="50" t="s">
        <v>20221</v>
      </c>
      <c r="D58" s="46" t="s">
        <v>20222</v>
      </c>
      <c r="E58" s="16">
        <v>25000</v>
      </c>
      <c r="F58" s="15">
        <v>0.5</v>
      </c>
      <c r="G58" s="47">
        <v>60</v>
      </c>
      <c r="H58" s="55">
        <f>Таблица665[[#This Row],[Коэфициент стоимости]]*Таблица665[[#This Row],[Розничная цена KRW]]</f>
        <v>12500</v>
      </c>
      <c r="I58" s="17" t="str">
        <f>IF($H$1="","Введите курс",Таблица665[[#This Row],[Оптовая цена KRW за 1шт]]/$H$1)</f>
        <v>Введите курс</v>
      </c>
      <c r="J58" s="48"/>
      <c r="K58" s="18">
        <f>Таблица665[[#This Row],[Заказ коробок ]]*Таблица665[[#This Row],[Кол-во шт в коробке]]</f>
        <v>0</v>
      </c>
      <c r="L58" s="54">
        <f>Таблица665[[#This Row],[Общее кол-во шт]]*Таблица665[[#This Row],[Оптовая цена KRW за 1шт]]</f>
        <v>0</v>
      </c>
      <c r="M58" s="19" t="str">
        <f>IFERROR(Таблица665[[#This Row],[Общее кол-во шт]]*Таблица665[[#This Row],[Оптовая цена USD за 1шт]],"")</f>
        <v/>
      </c>
      <c r="N58" s="49"/>
    </row>
    <row r="59" spans="1:14" ht="22.5" customHeight="1">
      <c r="A59" s="44" t="s">
        <v>20229</v>
      </c>
      <c r="B59" s="14">
        <v>8809730951390</v>
      </c>
      <c r="C59" s="50" t="s">
        <v>20224</v>
      </c>
      <c r="D59" s="46" t="s">
        <v>20225</v>
      </c>
      <c r="E59" s="16">
        <v>15000</v>
      </c>
      <c r="F59" s="15">
        <v>0.5</v>
      </c>
      <c r="G59" s="47">
        <v>80</v>
      </c>
      <c r="H59" s="55">
        <f>Таблица665[[#This Row],[Коэфициент стоимости]]*Таблица665[[#This Row],[Розничная цена KRW]]</f>
        <v>7500</v>
      </c>
      <c r="I59" s="17" t="str">
        <f>IF($H$1="","Введите курс",Таблица665[[#This Row],[Оптовая цена KRW за 1шт]]/$H$1)</f>
        <v>Введите курс</v>
      </c>
      <c r="J59" s="48"/>
      <c r="K59" s="18">
        <f>Таблица665[[#This Row],[Заказ коробок ]]*Таблица665[[#This Row],[Кол-во шт в коробке]]</f>
        <v>0</v>
      </c>
      <c r="L59" s="54">
        <f>Таблица665[[#This Row],[Общее кол-во шт]]*Таблица665[[#This Row],[Оптовая цена KRW за 1шт]]</f>
        <v>0</v>
      </c>
      <c r="M59" s="19" t="str">
        <f>IFERROR(Таблица665[[#This Row],[Общее кол-во шт]]*Таблица665[[#This Row],[Оптовая цена USD за 1шт]],"")</f>
        <v/>
      </c>
      <c r="N59" s="49"/>
    </row>
    <row r="60" spans="1:14" ht="22.5" customHeight="1">
      <c r="A60" s="44" t="s">
        <v>20232</v>
      </c>
      <c r="B60" s="14">
        <v>8809656961046</v>
      </c>
      <c r="C60" s="50" t="s">
        <v>20227</v>
      </c>
      <c r="D60" s="46" t="s">
        <v>20228</v>
      </c>
      <c r="E60" s="16">
        <v>30000</v>
      </c>
      <c r="F60" s="15">
        <v>0.5</v>
      </c>
      <c r="G60" s="47">
        <v>161</v>
      </c>
      <c r="H60" s="55">
        <f>Таблица665[[#This Row],[Коэфициент стоимости]]*Таблица665[[#This Row],[Розничная цена KRW]]</f>
        <v>15000</v>
      </c>
      <c r="I60" s="17" t="str">
        <f>IF($H$1="","Введите курс",Таблица665[[#This Row],[Оптовая цена KRW за 1шт]]/$H$1)</f>
        <v>Введите курс</v>
      </c>
      <c r="J60" s="48"/>
      <c r="K60" s="18">
        <f>Таблица665[[#This Row],[Заказ коробок ]]*Таблица665[[#This Row],[Кол-во шт в коробке]]</f>
        <v>0</v>
      </c>
      <c r="L60" s="54">
        <f>Таблица665[[#This Row],[Общее кол-во шт]]*Таблица665[[#This Row],[Оптовая цена KRW за 1шт]]</f>
        <v>0</v>
      </c>
      <c r="M60" s="19" t="str">
        <f>IFERROR(Таблица665[[#This Row],[Общее кол-во шт]]*Таблица665[[#This Row],[Оптовая цена USD за 1шт]],"")</f>
        <v/>
      </c>
      <c r="N60" s="49"/>
    </row>
    <row r="61" spans="1:14" ht="22.5" customHeight="1">
      <c r="A61" s="44" t="s">
        <v>20234</v>
      </c>
      <c r="B61" s="14">
        <v>8809656960544</v>
      </c>
      <c r="C61" s="50" t="s">
        <v>20230</v>
      </c>
      <c r="D61" s="46" t="s">
        <v>20231</v>
      </c>
      <c r="E61" s="16">
        <v>35000</v>
      </c>
      <c r="F61" s="15">
        <v>0.5</v>
      </c>
      <c r="G61" s="47">
        <v>243</v>
      </c>
      <c r="H61" s="55">
        <f>Таблица665[[#This Row],[Коэфициент стоимости]]*Таблица665[[#This Row],[Розничная цена KRW]]</f>
        <v>17500</v>
      </c>
      <c r="I61" s="17" t="str">
        <f>IF($H$1="","Введите курс",Таблица665[[#This Row],[Оптовая цена KRW за 1шт]]/$H$1)</f>
        <v>Введите курс</v>
      </c>
      <c r="J61" s="48"/>
      <c r="K61" s="18">
        <f>Таблица665[[#This Row],[Заказ коробок ]]*Таблица665[[#This Row],[Кол-во шт в коробке]]</f>
        <v>0</v>
      </c>
      <c r="L61" s="54">
        <f>Таблица665[[#This Row],[Общее кол-во шт]]*Таблица665[[#This Row],[Оптовая цена KRW за 1шт]]</f>
        <v>0</v>
      </c>
      <c r="M61" s="19" t="str">
        <f>IFERROR(Таблица665[[#This Row],[Общее кол-во шт]]*Таблица665[[#This Row],[Оптовая цена USD за 1шт]],"")</f>
        <v/>
      </c>
      <c r="N61" s="49"/>
    </row>
    <row r="62" spans="1:14" ht="22.5" customHeight="1">
      <c r="A62" s="44" t="s">
        <v>20237</v>
      </c>
      <c r="B62" s="14">
        <v>8809082399734</v>
      </c>
      <c r="C62" s="50" t="s">
        <v>20230</v>
      </c>
      <c r="D62" s="46" t="s">
        <v>20233</v>
      </c>
      <c r="E62" s="16">
        <v>29000</v>
      </c>
      <c r="F62" s="15">
        <v>0.5</v>
      </c>
      <c r="G62" s="47">
        <v>286</v>
      </c>
      <c r="H62" s="55">
        <f>Таблица665[[#This Row],[Коэфициент стоимости]]*Таблица665[[#This Row],[Розничная цена KRW]]</f>
        <v>14500</v>
      </c>
      <c r="I62" s="17" t="str">
        <f>IF($H$1="","Введите курс",Таблица665[[#This Row],[Оптовая цена KRW за 1шт]]/$H$1)</f>
        <v>Введите курс</v>
      </c>
      <c r="J62" s="48"/>
      <c r="K62" s="18">
        <f>Таблица665[[#This Row],[Заказ коробок ]]*Таблица665[[#This Row],[Кол-во шт в коробке]]</f>
        <v>0</v>
      </c>
      <c r="L62" s="54">
        <f>Таблица665[[#This Row],[Общее кол-во шт]]*Таблица665[[#This Row],[Оптовая цена KRW за 1шт]]</f>
        <v>0</v>
      </c>
      <c r="M62" s="19" t="str">
        <f>IFERROR(Таблица665[[#This Row],[Общее кол-во шт]]*Таблица665[[#This Row],[Оптовая цена USD за 1шт]],"")</f>
        <v/>
      </c>
      <c r="N62" s="49"/>
    </row>
    <row r="63" spans="1:14" ht="22.5" customHeight="1">
      <c r="A63" s="44" t="s">
        <v>20240</v>
      </c>
      <c r="B63" s="14">
        <v>8806135247387</v>
      </c>
      <c r="C63" s="50" t="s">
        <v>20235</v>
      </c>
      <c r="D63" s="46" t="s">
        <v>20236</v>
      </c>
      <c r="E63" s="16">
        <v>20000</v>
      </c>
      <c r="F63" s="15">
        <v>0.5</v>
      </c>
      <c r="G63" s="47">
        <v>121</v>
      </c>
      <c r="H63" s="55">
        <f>Таблица665[[#This Row],[Коэфициент стоимости]]*Таблица665[[#This Row],[Розничная цена KRW]]</f>
        <v>10000</v>
      </c>
      <c r="I63" s="17" t="str">
        <f>IF($H$1="","Введите курс",Таблица665[[#This Row],[Оптовая цена KRW за 1шт]]/$H$1)</f>
        <v>Введите курс</v>
      </c>
      <c r="J63" s="48"/>
      <c r="K63" s="18">
        <f>Таблица665[[#This Row],[Заказ коробок ]]*Таблица665[[#This Row],[Кол-во шт в коробке]]</f>
        <v>0</v>
      </c>
      <c r="L63" s="54">
        <f>Таблица665[[#This Row],[Общее кол-во шт]]*Таблица665[[#This Row],[Оптовая цена KRW за 1шт]]</f>
        <v>0</v>
      </c>
      <c r="M63" s="19" t="str">
        <f>IFERROR(Таблица665[[#This Row],[Общее кол-во шт]]*Таблица665[[#This Row],[Оптовая цена USD за 1шт]],"")</f>
        <v/>
      </c>
      <c r="N63" s="49"/>
    </row>
    <row r="64" spans="1:14" ht="22.5" customHeight="1">
      <c r="A64" s="44" t="s">
        <v>20243</v>
      </c>
      <c r="B64" s="14">
        <v>8809656961145</v>
      </c>
      <c r="C64" s="50" t="s">
        <v>20238</v>
      </c>
      <c r="D64" s="46" t="s">
        <v>20239</v>
      </c>
      <c r="E64" s="16">
        <v>15000</v>
      </c>
      <c r="F64" s="15">
        <v>0.5</v>
      </c>
      <c r="G64" s="47">
        <v>60</v>
      </c>
      <c r="H64" s="55">
        <f>Таблица665[[#This Row],[Коэфициент стоимости]]*Таблица665[[#This Row],[Розничная цена KRW]]</f>
        <v>7500</v>
      </c>
      <c r="I64" s="17" t="str">
        <f>IF($H$1="","Введите курс",Таблица665[[#This Row],[Оптовая цена KRW за 1шт]]/$H$1)</f>
        <v>Введите курс</v>
      </c>
      <c r="J64" s="48"/>
      <c r="K64" s="18">
        <f>Таблица665[[#This Row],[Заказ коробок ]]*Таблица665[[#This Row],[Кол-во шт в коробке]]</f>
        <v>0</v>
      </c>
      <c r="L64" s="54">
        <f>Таблица665[[#This Row],[Общее кол-во шт]]*Таблица665[[#This Row],[Оптовая цена KRW за 1шт]]</f>
        <v>0</v>
      </c>
      <c r="M64" s="19" t="str">
        <f>IFERROR(Таблица665[[#This Row],[Общее кол-во шт]]*Таблица665[[#This Row],[Оптовая цена USD за 1шт]],"")</f>
        <v/>
      </c>
      <c r="N64" s="49"/>
    </row>
    <row r="65" spans="1:14" ht="22.5" customHeight="1">
      <c r="A65" s="44" t="s">
        <v>20246</v>
      </c>
      <c r="B65" s="14">
        <v>8809082391790</v>
      </c>
      <c r="C65" s="50" t="s">
        <v>20241</v>
      </c>
      <c r="D65" s="46" t="s">
        <v>20242</v>
      </c>
      <c r="E65" s="16">
        <v>18000</v>
      </c>
      <c r="F65" s="15">
        <v>0.5</v>
      </c>
      <c r="G65" s="47">
        <v>113</v>
      </c>
      <c r="H65" s="55">
        <f>Таблица665[[#This Row],[Коэфициент стоимости]]*Таблица665[[#This Row],[Розничная цена KRW]]</f>
        <v>9000</v>
      </c>
      <c r="I65" s="17" t="str">
        <f>IF($H$1="","Введите курс",Таблица665[[#This Row],[Оптовая цена KRW за 1шт]]/$H$1)</f>
        <v>Введите курс</v>
      </c>
      <c r="J65" s="48"/>
      <c r="K65" s="18">
        <f>Таблица665[[#This Row],[Заказ коробок ]]*Таблица665[[#This Row],[Кол-во шт в коробке]]</f>
        <v>0</v>
      </c>
      <c r="L65" s="54">
        <f>Таблица665[[#This Row],[Общее кол-во шт]]*Таблица665[[#This Row],[Оптовая цена KRW за 1шт]]</f>
        <v>0</v>
      </c>
      <c r="M65" s="19" t="str">
        <f>IFERROR(Таблица665[[#This Row],[Общее кол-во шт]]*Таблица665[[#This Row],[Оптовая цена USD за 1шт]],"")</f>
        <v/>
      </c>
      <c r="N65" s="49"/>
    </row>
    <row r="66" spans="1:14" ht="22.5" customHeight="1">
      <c r="A66" s="44" t="s">
        <v>20249</v>
      </c>
      <c r="B66" s="14">
        <v>8809082398652</v>
      </c>
      <c r="C66" s="50" t="s">
        <v>20244</v>
      </c>
      <c r="D66" s="46" t="s">
        <v>20245</v>
      </c>
      <c r="E66" s="16">
        <v>15000</v>
      </c>
      <c r="F66" s="15">
        <v>0.5</v>
      </c>
      <c r="G66" s="47">
        <v>1</v>
      </c>
      <c r="H66" s="55">
        <f>Таблица665[[#This Row],[Коэфициент стоимости]]*Таблица665[[#This Row],[Розничная цена KRW]]</f>
        <v>7500</v>
      </c>
      <c r="I66" s="17" t="str">
        <f>IF($H$1="","Введите курс",Таблица665[[#This Row],[Оптовая цена KRW за 1шт]]/$H$1)</f>
        <v>Введите курс</v>
      </c>
      <c r="J66" s="48"/>
      <c r="K66" s="18">
        <f>Таблица665[[#This Row],[Заказ коробок ]]*Таблица665[[#This Row],[Кол-во шт в коробке]]</f>
        <v>0</v>
      </c>
      <c r="L66" s="54">
        <f>Таблица665[[#This Row],[Общее кол-во шт]]*Таблица665[[#This Row],[Оптовая цена KRW за 1шт]]</f>
        <v>0</v>
      </c>
      <c r="M66" s="19" t="str">
        <f>IFERROR(Таблица665[[#This Row],[Общее кол-во шт]]*Таблица665[[#This Row],[Оптовая цена USD за 1шт]],"")</f>
        <v/>
      </c>
      <c r="N66" s="49"/>
    </row>
    <row r="67" spans="1:14" ht="22.5" customHeight="1">
      <c r="A67" s="44" t="s">
        <v>20252</v>
      </c>
      <c r="B67" s="14">
        <v>8809035141366</v>
      </c>
      <c r="C67" s="50" t="s">
        <v>20247</v>
      </c>
      <c r="D67" s="46" t="s">
        <v>20248</v>
      </c>
      <c r="E67" s="16">
        <v>20000</v>
      </c>
      <c r="F67" s="15">
        <v>0.5</v>
      </c>
      <c r="G67" s="47">
        <v>72</v>
      </c>
      <c r="H67" s="55">
        <f>Таблица665[[#This Row],[Коэфициент стоимости]]*Таблица665[[#This Row],[Розничная цена KRW]]</f>
        <v>10000</v>
      </c>
      <c r="I67" s="17" t="str">
        <f>IF($H$1="","Введите курс",Таблица665[[#This Row],[Оптовая цена KRW за 1шт]]/$H$1)</f>
        <v>Введите курс</v>
      </c>
      <c r="J67" s="48"/>
      <c r="K67" s="18">
        <f>Таблица665[[#This Row],[Заказ коробок ]]*Таблица665[[#This Row],[Кол-во шт в коробке]]</f>
        <v>0</v>
      </c>
      <c r="L67" s="54">
        <f>Таблица665[[#This Row],[Общее кол-во шт]]*Таблица665[[#This Row],[Оптовая цена KRW за 1шт]]</f>
        <v>0</v>
      </c>
      <c r="M67" s="19" t="str">
        <f>IFERROR(Таблица665[[#This Row],[Общее кол-во шт]]*Таблица665[[#This Row],[Оптовая цена USD за 1шт]],"")</f>
        <v/>
      </c>
      <c r="N67" s="49"/>
    </row>
    <row r="68" spans="1:14" ht="22.5" customHeight="1">
      <c r="A68" s="44" t="s">
        <v>20255</v>
      </c>
      <c r="B68" s="14">
        <v>8806135249213</v>
      </c>
      <c r="C68" s="50" t="s">
        <v>20250</v>
      </c>
      <c r="D68" s="46" t="s">
        <v>20251</v>
      </c>
      <c r="E68" s="16">
        <v>25000</v>
      </c>
      <c r="F68" s="15">
        <v>0.5</v>
      </c>
      <c r="G68" s="47">
        <v>384</v>
      </c>
      <c r="H68" s="55">
        <f>Таблица665[[#This Row],[Коэфициент стоимости]]*Таблица665[[#This Row],[Розничная цена KRW]]</f>
        <v>12500</v>
      </c>
      <c r="I68" s="17" t="str">
        <f>IF($H$1="","Введите курс",Таблица665[[#This Row],[Оптовая цена KRW за 1шт]]/$H$1)</f>
        <v>Введите курс</v>
      </c>
      <c r="J68" s="48"/>
      <c r="K68" s="18">
        <f>Таблица665[[#This Row],[Заказ коробок ]]*Таблица665[[#This Row],[Кол-во шт в коробке]]</f>
        <v>0</v>
      </c>
      <c r="L68" s="54">
        <f>Таблица665[[#This Row],[Общее кол-во шт]]*Таблица665[[#This Row],[Оптовая цена KRW за 1шт]]</f>
        <v>0</v>
      </c>
      <c r="M68" s="19" t="str">
        <f>IFERROR(Таблица665[[#This Row],[Общее кол-во шт]]*Таблица665[[#This Row],[Оптовая цена USD за 1шт]],"")</f>
        <v/>
      </c>
      <c r="N68" s="49"/>
    </row>
    <row r="69" spans="1:14" ht="22.5" customHeight="1">
      <c r="A69" s="44" t="s">
        <v>20258</v>
      </c>
      <c r="B69" s="14">
        <v>8809384922906</v>
      </c>
      <c r="C69" s="50" t="s">
        <v>20253</v>
      </c>
      <c r="D69" s="46" t="s">
        <v>20254</v>
      </c>
      <c r="E69" s="16">
        <v>26000</v>
      </c>
      <c r="F69" s="15">
        <v>0.5</v>
      </c>
      <c r="G69" s="47">
        <v>90</v>
      </c>
      <c r="H69" s="55">
        <f>Таблица665[[#This Row],[Коэфициент стоимости]]*Таблица665[[#This Row],[Розничная цена KRW]]</f>
        <v>13000</v>
      </c>
      <c r="I69" s="17" t="str">
        <f>IF($H$1="","Введите курс",Таблица665[[#This Row],[Оптовая цена KRW за 1шт]]/$H$1)</f>
        <v>Введите курс</v>
      </c>
      <c r="J69" s="48"/>
      <c r="K69" s="18">
        <f>Таблица665[[#This Row],[Заказ коробок ]]*Таблица665[[#This Row],[Кол-во шт в коробке]]</f>
        <v>0</v>
      </c>
      <c r="L69" s="54">
        <f>Таблица665[[#This Row],[Общее кол-во шт]]*Таблица665[[#This Row],[Оптовая цена KRW за 1шт]]</f>
        <v>0</v>
      </c>
      <c r="M69" s="19" t="str">
        <f>IFERROR(Таблица665[[#This Row],[Общее кол-во шт]]*Таблица665[[#This Row],[Оптовая цена USD за 1шт]],"")</f>
        <v/>
      </c>
      <c r="N69" s="49"/>
    </row>
    <row r="70" spans="1:14" ht="22.5" customHeight="1">
      <c r="A70" s="44" t="s">
        <v>20261</v>
      </c>
      <c r="B70" s="14">
        <v>8806135249497</v>
      </c>
      <c r="C70" s="50" t="s">
        <v>20256</v>
      </c>
      <c r="D70" s="46" t="s">
        <v>20257</v>
      </c>
      <c r="E70" s="16">
        <v>15000</v>
      </c>
      <c r="F70" s="15">
        <v>0.5</v>
      </c>
      <c r="G70" s="47">
        <v>99</v>
      </c>
      <c r="H70" s="55">
        <f>Таблица665[[#This Row],[Коэфициент стоимости]]*Таблица665[[#This Row],[Розничная цена KRW]]</f>
        <v>7500</v>
      </c>
      <c r="I70" s="17" t="str">
        <f>IF($H$1="","Введите курс",Таблица665[[#This Row],[Оптовая цена KRW за 1шт]]/$H$1)</f>
        <v>Введите курс</v>
      </c>
      <c r="J70" s="48"/>
      <c r="K70" s="18">
        <f>Таблица665[[#This Row],[Заказ коробок ]]*Таблица665[[#This Row],[Кол-во шт в коробке]]</f>
        <v>0</v>
      </c>
      <c r="L70" s="54">
        <f>Таблица665[[#This Row],[Общее кол-во шт]]*Таблица665[[#This Row],[Оптовая цена KRW за 1шт]]</f>
        <v>0</v>
      </c>
      <c r="M70" s="19" t="str">
        <f>IFERROR(Таблица665[[#This Row],[Общее кол-во шт]]*Таблица665[[#This Row],[Оптовая цена USD за 1шт]],"")</f>
        <v/>
      </c>
      <c r="N70" s="49"/>
    </row>
    <row r="71" spans="1:14" ht="22.5" customHeight="1">
      <c r="A71" s="44" t="s">
        <v>20264</v>
      </c>
      <c r="B71" s="14">
        <v>8809639173503</v>
      </c>
      <c r="C71" s="50" t="s">
        <v>20259</v>
      </c>
      <c r="D71" s="46" t="s">
        <v>20260</v>
      </c>
      <c r="E71" s="16">
        <v>30000</v>
      </c>
      <c r="F71" s="15">
        <v>0.5</v>
      </c>
      <c r="G71" s="47">
        <v>96</v>
      </c>
      <c r="H71" s="55">
        <f>Таблица665[[#This Row],[Коэфициент стоимости]]*Таблица665[[#This Row],[Розничная цена KRW]]</f>
        <v>15000</v>
      </c>
      <c r="I71" s="17" t="str">
        <f>IF($H$1="","Введите курс",Таблица665[[#This Row],[Оптовая цена KRW за 1шт]]/$H$1)</f>
        <v>Введите курс</v>
      </c>
      <c r="J71" s="48"/>
      <c r="K71" s="18">
        <f>Таблица665[[#This Row],[Заказ коробок ]]*Таблица665[[#This Row],[Кол-во шт в коробке]]</f>
        <v>0</v>
      </c>
      <c r="L71" s="54">
        <f>Таблица665[[#This Row],[Общее кол-во шт]]*Таблица665[[#This Row],[Оптовая цена KRW за 1шт]]</f>
        <v>0</v>
      </c>
      <c r="M71" s="19" t="str">
        <f>IFERROR(Таблица665[[#This Row],[Общее кол-во шт]]*Таблица665[[#This Row],[Оптовая цена USD за 1шт]],"")</f>
        <v/>
      </c>
      <c r="N71" s="49"/>
    </row>
    <row r="72" spans="1:14" ht="22.5" customHeight="1">
      <c r="A72" s="44" t="s">
        <v>20267</v>
      </c>
      <c r="B72" s="14">
        <v>8809656961114</v>
      </c>
      <c r="C72" s="50" t="s">
        <v>20262</v>
      </c>
      <c r="D72" s="46" t="s">
        <v>20263</v>
      </c>
      <c r="E72" s="16">
        <v>29000</v>
      </c>
      <c r="F72" s="15">
        <v>0.5</v>
      </c>
      <c r="G72" s="47">
        <v>155</v>
      </c>
      <c r="H72" s="55">
        <f>Таблица665[[#This Row],[Коэфициент стоимости]]*Таблица665[[#This Row],[Розничная цена KRW]]</f>
        <v>14500</v>
      </c>
      <c r="I72" s="17" t="str">
        <f>IF($H$1="","Введите курс",Таблица665[[#This Row],[Оптовая цена KRW за 1шт]]/$H$1)</f>
        <v>Введите курс</v>
      </c>
      <c r="J72" s="48"/>
      <c r="K72" s="18">
        <f>Таблица665[[#This Row],[Заказ коробок ]]*Таблица665[[#This Row],[Кол-во шт в коробке]]</f>
        <v>0</v>
      </c>
      <c r="L72" s="54">
        <f>Таблица665[[#This Row],[Общее кол-во шт]]*Таблица665[[#This Row],[Оптовая цена KRW за 1шт]]</f>
        <v>0</v>
      </c>
      <c r="M72" s="19" t="str">
        <f>IFERROR(Таблица665[[#This Row],[Общее кол-во шт]]*Таблица665[[#This Row],[Оптовая цена USD за 1шт]],"")</f>
        <v/>
      </c>
      <c r="N72" s="49"/>
    </row>
    <row r="73" spans="1:14" ht="22.5" customHeight="1">
      <c r="A73" s="44" t="s">
        <v>20270</v>
      </c>
      <c r="B73" s="14">
        <v>8809129320738</v>
      </c>
      <c r="C73" s="50" t="s">
        <v>20265</v>
      </c>
      <c r="D73" s="46" t="s">
        <v>20266</v>
      </c>
      <c r="E73" s="16">
        <v>5900</v>
      </c>
      <c r="F73" s="15">
        <v>0.5</v>
      </c>
      <c r="G73" s="47">
        <v>400</v>
      </c>
      <c r="H73" s="55">
        <f>Таблица665[[#This Row],[Коэфициент стоимости]]*Таблица665[[#This Row],[Розничная цена KRW]]</f>
        <v>2950</v>
      </c>
      <c r="I73" s="17" t="str">
        <f>IF($H$1="","Введите курс",Таблица665[[#This Row],[Оптовая цена KRW за 1шт]]/$H$1)</f>
        <v>Введите курс</v>
      </c>
      <c r="J73" s="48"/>
      <c r="K73" s="18">
        <f>Таблица665[[#This Row],[Заказ коробок ]]*Таблица665[[#This Row],[Кол-во шт в коробке]]</f>
        <v>0</v>
      </c>
      <c r="L73" s="54">
        <f>Таблица665[[#This Row],[Общее кол-во шт]]*Таблица665[[#This Row],[Оптовая цена KRW за 1шт]]</f>
        <v>0</v>
      </c>
      <c r="M73" s="19" t="str">
        <f>IFERROR(Таблица665[[#This Row],[Общее кол-во шт]]*Таблица665[[#This Row],[Оптовая цена USD за 1шт]],"")</f>
        <v/>
      </c>
      <c r="N73" s="49"/>
    </row>
    <row r="74" spans="1:14" ht="22.5" customHeight="1">
      <c r="A74" s="44" t="s">
        <v>20271</v>
      </c>
      <c r="B74" s="14">
        <v>8809730950799</v>
      </c>
      <c r="C74" s="50" t="s">
        <v>20268</v>
      </c>
      <c r="D74" s="46" t="s">
        <v>20269</v>
      </c>
      <c r="E74" s="16">
        <v>29000</v>
      </c>
      <c r="F74" s="15">
        <v>0.5</v>
      </c>
      <c r="G74" s="47">
        <v>96</v>
      </c>
      <c r="H74" s="55">
        <f>Таблица665[[#This Row],[Коэфициент стоимости]]*Таблица665[[#This Row],[Розничная цена KRW]]</f>
        <v>14500</v>
      </c>
      <c r="I74" s="17" t="str">
        <f>IF($H$1="","Введите курс",Таблица665[[#This Row],[Оптовая цена KRW за 1шт]]/$H$1)</f>
        <v>Введите курс</v>
      </c>
      <c r="J74" s="48"/>
      <c r="K74" s="18">
        <f>Таблица665[[#This Row],[Заказ коробок ]]*Таблица665[[#This Row],[Кол-во шт в коробке]]</f>
        <v>0</v>
      </c>
      <c r="L74" s="54">
        <f>Таблица665[[#This Row],[Общее кол-во шт]]*Таблица665[[#This Row],[Оптовая цена KRW за 1шт]]</f>
        <v>0</v>
      </c>
      <c r="M74" s="19" t="str">
        <f>IFERROR(Таблица665[[#This Row],[Общее кол-во шт]]*Таблица665[[#This Row],[Оптовая цена USD за 1шт]],"")</f>
        <v/>
      </c>
      <c r="N74" s="49"/>
    </row>
    <row r="75" spans="1:14" ht="22.5" customHeight="1">
      <c r="A75" s="44" t="s">
        <v>20274</v>
      </c>
      <c r="B75" s="14">
        <v>8809082391561</v>
      </c>
      <c r="C75" s="50" t="s">
        <v>20272</v>
      </c>
      <c r="D75" s="46" t="s">
        <v>20273</v>
      </c>
      <c r="E75" s="16">
        <v>25000</v>
      </c>
      <c r="F75" s="15">
        <v>0.5</v>
      </c>
      <c r="G75" s="47">
        <v>32</v>
      </c>
      <c r="H75" s="55">
        <f>Таблица665[[#This Row],[Коэфициент стоимости]]*Таблица665[[#This Row],[Розничная цена KRW]]</f>
        <v>12500</v>
      </c>
      <c r="I75" s="17" t="str">
        <f>IF($H$1="","Введите курс",Таблица665[[#This Row],[Оптовая цена KRW за 1шт]]/$H$1)</f>
        <v>Введите курс</v>
      </c>
      <c r="J75" s="48"/>
      <c r="K75" s="18">
        <f>Таблица665[[#This Row],[Заказ коробок ]]*Таблица665[[#This Row],[Кол-во шт в коробке]]</f>
        <v>0</v>
      </c>
      <c r="L75" s="54">
        <f>Таблица665[[#This Row],[Общее кол-во шт]]*Таблица665[[#This Row],[Оптовая цена KRW за 1шт]]</f>
        <v>0</v>
      </c>
      <c r="M75" s="19" t="str">
        <f>IFERROR(Таблица665[[#This Row],[Общее кол-во шт]]*Таблица665[[#This Row],[Оптовая цена USD за 1шт]],"")</f>
        <v/>
      </c>
      <c r="N75" s="49"/>
    </row>
    <row r="76" spans="1:14" ht="22.5" customHeight="1">
      <c r="A76" s="44" t="s">
        <v>20277</v>
      </c>
      <c r="B76" s="14">
        <v>8809730953271</v>
      </c>
      <c r="C76" s="50" t="s">
        <v>20275</v>
      </c>
      <c r="D76" s="46" t="s">
        <v>20276</v>
      </c>
      <c r="E76" s="16">
        <v>25000</v>
      </c>
      <c r="F76" s="15">
        <v>0.5</v>
      </c>
      <c r="G76" s="47">
        <v>48</v>
      </c>
      <c r="H76" s="55">
        <f>Таблица665[[#This Row],[Коэфициент стоимости]]*Таблица665[[#This Row],[Розничная цена KRW]]</f>
        <v>12500</v>
      </c>
      <c r="I76" s="17" t="str">
        <f>IF($H$1="","Введите курс",Таблица665[[#This Row],[Оптовая цена KRW за 1шт]]/$H$1)</f>
        <v>Введите курс</v>
      </c>
      <c r="J76" s="48"/>
      <c r="K76" s="18">
        <f>Таблица665[[#This Row],[Заказ коробок ]]*Таблица665[[#This Row],[Кол-во шт в коробке]]</f>
        <v>0</v>
      </c>
      <c r="L76" s="54">
        <f>Таблица665[[#This Row],[Общее кол-во шт]]*Таблица665[[#This Row],[Оптовая цена KRW за 1шт]]</f>
        <v>0</v>
      </c>
      <c r="M76" s="19" t="str">
        <f>IFERROR(Таблица665[[#This Row],[Общее кол-во шт]]*Таблица665[[#This Row],[Оптовая цена USD за 1шт]],"")</f>
        <v/>
      </c>
      <c r="N76" s="49"/>
    </row>
    <row r="77" spans="1:14" ht="22.5" customHeight="1">
      <c r="A77" s="44" t="s">
        <v>20280</v>
      </c>
      <c r="B77" s="14">
        <v>8806135247851</v>
      </c>
      <c r="C77" s="50" t="s">
        <v>20278</v>
      </c>
      <c r="D77" s="46" t="s">
        <v>20279</v>
      </c>
      <c r="E77" s="16">
        <v>25000</v>
      </c>
      <c r="F77" s="15">
        <v>0.5</v>
      </c>
      <c r="G77" s="47">
        <v>42</v>
      </c>
      <c r="H77" s="55">
        <f>Таблица665[[#This Row],[Коэфициент стоимости]]*Таблица665[[#This Row],[Розничная цена KRW]]</f>
        <v>12500</v>
      </c>
      <c r="I77" s="17" t="str">
        <f>IF($H$1="","Введите курс",Таблица665[[#This Row],[Оптовая цена KRW за 1шт]]/$H$1)</f>
        <v>Введите курс</v>
      </c>
      <c r="J77" s="48"/>
      <c r="K77" s="18">
        <f>Таблица665[[#This Row],[Заказ коробок ]]*Таблица665[[#This Row],[Кол-во шт в коробке]]</f>
        <v>0</v>
      </c>
      <c r="L77" s="54">
        <f>Таблица665[[#This Row],[Общее кол-во шт]]*Таблица665[[#This Row],[Оптовая цена KRW за 1шт]]</f>
        <v>0</v>
      </c>
      <c r="M77" s="19" t="str">
        <f>IFERROR(Таблица665[[#This Row],[Общее кол-во шт]]*Таблица665[[#This Row],[Оптовая цена USD за 1шт]],"")</f>
        <v/>
      </c>
      <c r="N77" s="49"/>
    </row>
    <row r="78" spans="1:14" ht="22.5" customHeight="1">
      <c r="A78" s="44" t="s">
        <v>20283</v>
      </c>
      <c r="B78" s="14">
        <v>8809656960988</v>
      </c>
      <c r="C78" s="50" t="s">
        <v>20281</v>
      </c>
      <c r="D78" s="46" t="s">
        <v>20282</v>
      </c>
      <c r="E78" s="16">
        <v>18000</v>
      </c>
      <c r="F78" s="15">
        <v>0.5</v>
      </c>
      <c r="G78" s="47">
        <v>161</v>
      </c>
      <c r="H78" s="55">
        <f>Таблица665[[#This Row],[Коэфициент стоимости]]*Таблица665[[#This Row],[Розничная цена KRW]]</f>
        <v>9000</v>
      </c>
      <c r="I78" s="17" t="str">
        <f>IF($H$1="","Введите курс",Таблица665[[#This Row],[Оптовая цена KRW за 1шт]]/$H$1)</f>
        <v>Введите курс</v>
      </c>
      <c r="J78" s="48"/>
      <c r="K78" s="18">
        <f>Таблица665[[#This Row],[Заказ коробок ]]*Таблица665[[#This Row],[Кол-во шт в коробке]]</f>
        <v>0</v>
      </c>
      <c r="L78" s="54">
        <f>Таблица665[[#This Row],[Общее кол-во шт]]*Таблица665[[#This Row],[Оптовая цена KRW за 1шт]]</f>
        <v>0</v>
      </c>
      <c r="M78" s="19" t="str">
        <f>IFERROR(Таблица665[[#This Row],[Общее кол-во шт]]*Таблица665[[#This Row],[Оптовая цена USD за 1шт]],"")</f>
        <v/>
      </c>
      <c r="N78" s="49"/>
    </row>
    <row r="79" spans="1:14" ht="22.5" customHeight="1">
      <c r="A79" s="44" t="s">
        <v>20286</v>
      </c>
      <c r="B79" s="14">
        <v>8809730950362</v>
      </c>
      <c r="C79" s="50" t="s">
        <v>20284</v>
      </c>
      <c r="D79" s="46" t="s">
        <v>20285</v>
      </c>
      <c r="E79" s="16">
        <v>15000</v>
      </c>
      <c r="F79" s="15">
        <v>0.5</v>
      </c>
      <c r="G79" s="47">
        <v>91</v>
      </c>
      <c r="H79" s="55">
        <f>Таблица665[[#This Row],[Коэфициент стоимости]]*Таблица665[[#This Row],[Розничная цена KRW]]</f>
        <v>7500</v>
      </c>
      <c r="I79" s="17" t="str">
        <f>IF($H$1="","Введите курс",Таблица665[[#This Row],[Оптовая цена KRW за 1шт]]/$H$1)</f>
        <v>Введите курс</v>
      </c>
      <c r="J79" s="48"/>
      <c r="K79" s="18">
        <f>Таблица665[[#This Row],[Заказ коробок ]]*Таблица665[[#This Row],[Кол-во шт в коробке]]</f>
        <v>0</v>
      </c>
      <c r="L79" s="54">
        <f>Таблица665[[#This Row],[Общее кол-во шт]]*Таблица665[[#This Row],[Оптовая цена KRW за 1шт]]</f>
        <v>0</v>
      </c>
      <c r="M79" s="19" t="str">
        <f>IFERROR(Таблица665[[#This Row],[Общее кол-во шт]]*Таблица665[[#This Row],[Оптовая цена USD за 1шт]],"")</f>
        <v/>
      </c>
      <c r="N79" s="49"/>
    </row>
    <row r="80" spans="1:14" ht="22.5" customHeight="1">
      <c r="A80" s="44" t="s">
        <v>20288</v>
      </c>
      <c r="B80" s="14">
        <v>8809730950379</v>
      </c>
      <c r="C80" s="50" t="s">
        <v>20287</v>
      </c>
      <c r="D80" s="46" t="s">
        <v>33695</v>
      </c>
      <c r="E80" s="16">
        <v>15000</v>
      </c>
      <c r="F80" s="15">
        <v>0.5</v>
      </c>
      <c r="G80" s="47">
        <v>91</v>
      </c>
      <c r="H80" s="55">
        <f>Таблица665[[#This Row],[Коэфициент стоимости]]*Таблица665[[#This Row],[Розничная цена KRW]]</f>
        <v>7500</v>
      </c>
      <c r="I80" s="17" t="str">
        <f>IF($H$1="","Введите курс",Таблица665[[#This Row],[Оптовая цена KRW за 1шт]]/$H$1)</f>
        <v>Введите курс</v>
      </c>
      <c r="J80" s="48"/>
      <c r="K80" s="18">
        <f>Таблица665[[#This Row],[Заказ коробок ]]*Таблица665[[#This Row],[Кол-во шт в коробке]]</f>
        <v>0</v>
      </c>
      <c r="L80" s="54">
        <f>Таблица665[[#This Row],[Общее кол-во шт]]*Таблица665[[#This Row],[Оптовая цена KRW за 1шт]]</f>
        <v>0</v>
      </c>
      <c r="M80" s="19" t="str">
        <f>IFERROR(Таблица665[[#This Row],[Общее кол-во шт]]*Таблица665[[#This Row],[Оптовая цена USD за 1шт]],"")</f>
        <v/>
      </c>
      <c r="N80" s="49"/>
    </row>
    <row r="81" spans="1:14" ht="22.5" customHeight="1">
      <c r="A81" s="44" t="s">
        <v>20291</v>
      </c>
      <c r="B81" s="14">
        <v>8809082398911</v>
      </c>
      <c r="C81" s="50" t="s">
        <v>20289</v>
      </c>
      <c r="D81" s="46" t="s">
        <v>20290</v>
      </c>
      <c r="E81" s="16">
        <v>35000</v>
      </c>
      <c r="F81" s="15">
        <v>0.5</v>
      </c>
      <c r="G81" s="47">
        <v>247</v>
      </c>
      <c r="H81" s="55">
        <f>Таблица665[[#This Row],[Коэфициент стоимости]]*Таблица665[[#This Row],[Розничная цена KRW]]</f>
        <v>17500</v>
      </c>
      <c r="I81" s="17" t="str">
        <f>IF($H$1="","Введите курс",Таблица665[[#This Row],[Оптовая цена KRW за 1шт]]/$H$1)</f>
        <v>Введите курс</v>
      </c>
      <c r="J81" s="48"/>
      <c r="K81" s="18">
        <f>Таблица665[[#This Row],[Заказ коробок ]]*Таблица665[[#This Row],[Кол-во шт в коробке]]</f>
        <v>0</v>
      </c>
      <c r="L81" s="54">
        <f>Таблица665[[#This Row],[Общее кол-во шт]]*Таблица665[[#This Row],[Оптовая цена KRW за 1шт]]</f>
        <v>0</v>
      </c>
      <c r="M81" s="19" t="str">
        <f>IFERROR(Таблица665[[#This Row],[Общее кол-во шт]]*Таблица665[[#This Row],[Оптовая цена USD за 1шт]],"")</f>
        <v/>
      </c>
      <c r="N81" s="49"/>
    </row>
    <row r="82" spans="1:14" ht="22.5" customHeight="1">
      <c r="A82" s="44" t="s">
        <v>20294</v>
      </c>
      <c r="B82" s="14">
        <v>8806135247370</v>
      </c>
      <c r="C82" s="50" t="s">
        <v>20292</v>
      </c>
      <c r="D82" s="46" t="s">
        <v>20293</v>
      </c>
      <c r="E82" s="16">
        <v>20000</v>
      </c>
      <c r="F82" s="15">
        <v>0.5</v>
      </c>
      <c r="G82" s="47">
        <v>240</v>
      </c>
      <c r="H82" s="55">
        <f>Таблица665[[#This Row],[Коэфициент стоимости]]*Таблица665[[#This Row],[Розничная цена KRW]]</f>
        <v>10000</v>
      </c>
      <c r="I82" s="17" t="str">
        <f>IF($H$1="","Введите курс",Таблица665[[#This Row],[Оптовая цена KRW за 1шт]]/$H$1)</f>
        <v>Введите курс</v>
      </c>
      <c r="J82" s="48"/>
      <c r="K82" s="18">
        <f>Таблица665[[#This Row],[Заказ коробок ]]*Таблица665[[#This Row],[Кол-во шт в коробке]]</f>
        <v>0</v>
      </c>
      <c r="L82" s="54">
        <f>Таблица665[[#This Row],[Общее кол-во шт]]*Таблица665[[#This Row],[Оптовая цена KRW за 1шт]]</f>
        <v>0</v>
      </c>
      <c r="M82" s="19" t="str">
        <f>IFERROR(Таблица665[[#This Row],[Общее кол-во шт]]*Таблица665[[#This Row],[Оптовая цена USD за 1шт]],"")</f>
        <v/>
      </c>
      <c r="N82" s="49"/>
    </row>
    <row r="83" spans="1:14" ht="22.5" customHeight="1">
      <c r="A83" s="44" t="s">
        <v>20297</v>
      </c>
      <c r="B83" s="14">
        <v>8809730951673</v>
      </c>
      <c r="C83" s="50" t="s">
        <v>20295</v>
      </c>
      <c r="D83" s="46" t="s">
        <v>20296</v>
      </c>
      <c r="E83" s="16">
        <v>20000</v>
      </c>
      <c r="F83" s="15">
        <v>0.5</v>
      </c>
      <c r="G83" s="47">
        <v>66</v>
      </c>
      <c r="H83" s="55">
        <f>Таблица665[[#This Row],[Коэфициент стоимости]]*Таблица665[[#This Row],[Розничная цена KRW]]</f>
        <v>10000</v>
      </c>
      <c r="I83" s="17" t="str">
        <f>IF($H$1="","Введите курс",Таблица665[[#This Row],[Оптовая цена KRW за 1шт]]/$H$1)</f>
        <v>Введите курс</v>
      </c>
      <c r="J83" s="48"/>
      <c r="K83" s="18">
        <f>Таблица665[[#This Row],[Заказ коробок ]]*Таблица665[[#This Row],[Кол-во шт в коробке]]</f>
        <v>0</v>
      </c>
      <c r="L83" s="54">
        <f>Таблица665[[#This Row],[Общее кол-во шт]]*Таблица665[[#This Row],[Оптовая цена KRW за 1шт]]</f>
        <v>0</v>
      </c>
      <c r="M83" s="19" t="str">
        <f>IFERROR(Таблица665[[#This Row],[Общее кол-во шт]]*Таблица665[[#This Row],[Оптовая цена USD за 1шт]],"")</f>
        <v/>
      </c>
      <c r="N83" s="49"/>
    </row>
    <row r="84" spans="1:14" ht="22.5" customHeight="1">
      <c r="A84" s="44" t="s">
        <v>20300</v>
      </c>
      <c r="B84" s="14">
        <v>8806135247691</v>
      </c>
      <c r="C84" s="50" t="s">
        <v>20298</v>
      </c>
      <c r="D84" s="46" t="s">
        <v>20299</v>
      </c>
      <c r="E84" s="16">
        <v>30000</v>
      </c>
      <c r="F84" s="15">
        <v>0.5</v>
      </c>
      <c r="G84" s="47">
        <v>187</v>
      </c>
      <c r="H84" s="55">
        <f>Таблица665[[#This Row],[Коэфициент стоимости]]*Таблица665[[#This Row],[Розничная цена KRW]]</f>
        <v>15000</v>
      </c>
      <c r="I84" s="17" t="str">
        <f>IF($H$1="","Введите курс",Таблица665[[#This Row],[Оптовая цена KRW за 1шт]]/$H$1)</f>
        <v>Введите курс</v>
      </c>
      <c r="J84" s="48"/>
      <c r="K84" s="18">
        <f>Таблица665[[#This Row],[Заказ коробок ]]*Таблица665[[#This Row],[Кол-во шт в коробке]]</f>
        <v>0</v>
      </c>
      <c r="L84" s="54">
        <f>Таблица665[[#This Row],[Общее кол-во шт]]*Таблица665[[#This Row],[Оптовая цена KRW за 1шт]]</f>
        <v>0</v>
      </c>
      <c r="M84" s="19" t="str">
        <f>IFERROR(Таблица665[[#This Row],[Общее кол-во шт]]*Таблица665[[#This Row],[Оптовая цена USD за 1шт]],"")</f>
        <v/>
      </c>
      <c r="N84" s="49"/>
    </row>
    <row r="85" spans="1:14" ht="22.5" customHeight="1">
      <c r="A85" s="44" t="s">
        <v>20303</v>
      </c>
      <c r="B85" s="14">
        <v>8806135243259</v>
      </c>
      <c r="C85" s="50" t="s">
        <v>20301</v>
      </c>
      <c r="D85" s="46" t="s">
        <v>20302</v>
      </c>
      <c r="E85" s="16">
        <v>5000</v>
      </c>
      <c r="F85" s="15">
        <v>0.5</v>
      </c>
      <c r="G85" s="47">
        <v>230</v>
      </c>
      <c r="H85" s="55">
        <f>Таблица665[[#This Row],[Коэфициент стоимости]]*Таблица665[[#This Row],[Розничная цена KRW]]</f>
        <v>2500</v>
      </c>
      <c r="I85" s="17" t="str">
        <f>IF($H$1="","Введите курс",Таблица665[[#This Row],[Оптовая цена KRW за 1шт]]/$H$1)</f>
        <v>Введите курс</v>
      </c>
      <c r="J85" s="48"/>
      <c r="K85" s="18">
        <f>Таблица665[[#This Row],[Заказ коробок ]]*Таблица665[[#This Row],[Кол-во шт в коробке]]</f>
        <v>0</v>
      </c>
      <c r="L85" s="54">
        <f>Таблица665[[#This Row],[Общее кол-во шт]]*Таблица665[[#This Row],[Оптовая цена KRW за 1шт]]</f>
        <v>0</v>
      </c>
      <c r="M85" s="19" t="str">
        <f>IFERROR(Таблица665[[#This Row],[Общее кол-во шт]]*Таблица665[[#This Row],[Оптовая цена USD за 1шт]],"")</f>
        <v/>
      </c>
      <c r="N85" s="49"/>
    </row>
    <row r="86" spans="1:14" ht="22.5" customHeight="1">
      <c r="A86" s="44" t="s">
        <v>20306</v>
      </c>
      <c r="B86" s="14">
        <v>8809472909673</v>
      </c>
      <c r="C86" s="50" t="s">
        <v>20304</v>
      </c>
      <c r="D86" s="46" t="s">
        <v>20305</v>
      </c>
      <c r="E86" s="16">
        <v>33000</v>
      </c>
      <c r="F86" s="15">
        <v>0.5</v>
      </c>
      <c r="G86" s="47">
        <v>77</v>
      </c>
      <c r="H86" s="55">
        <f>Таблица665[[#This Row],[Коэфициент стоимости]]*Таблица665[[#This Row],[Розничная цена KRW]]</f>
        <v>16500</v>
      </c>
      <c r="I86" s="17" t="str">
        <f>IF($H$1="","Введите курс",Таблица665[[#This Row],[Оптовая цена KRW за 1шт]]/$H$1)</f>
        <v>Введите курс</v>
      </c>
      <c r="J86" s="48"/>
      <c r="K86" s="18">
        <f>Таблица665[[#This Row],[Заказ коробок ]]*Таблица665[[#This Row],[Кол-во шт в коробке]]</f>
        <v>0</v>
      </c>
      <c r="L86" s="54">
        <f>Таблица665[[#This Row],[Общее кол-во шт]]*Таблица665[[#This Row],[Оптовая цена KRW за 1шт]]</f>
        <v>0</v>
      </c>
      <c r="M86" s="19" t="str">
        <f>IFERROR(Таблица665[[#This Row],[Общее кол-во шт]]*Таблица665[[#This Row],[Оптовая цена USD за 1шт]],"")</f>
        <v/>
      </c>
      <c r="N86" s="49"/>
    </row>
    <row r="87" spans="1:14" ht="22.5" customHeight="1">
      <c r="A87" s="44" t="s">
        <v>20309</v>
      </c>
      <c r="B87" s="14">
        <v>8809730952410</v>
      </c>
      <c r="C87" s="50" t="s">
        <v>20307</v>
      </c>
      <c r="D87" s="46" t="s">
        <v>20308</v>
      </c>
      <c r="E87" s="16">
        <v>3000</v>
      </c>
      <c r="F87" s="15">
        <v>0.5</v>
      </c>
      <c r="G87" s="47">
        <v>120</v>
      </c>
      <c r="H87" s="55">
        <f>Таблица665[[#This Row],[Коэфициент стоимости]]*Таблица665[[#This Row],[Розничная цена KRW]]</f>
        <v>1500</v>
      </c>
      <c r="I87" s="17" t="str">
        <f>IF($H$1="","Введите курс",Таблица665[[#This Row],[Оптовая цена KRW за 1шт]]/$H$1)</f>
        <v>Введите курс</v>
      </c>
      <c r="J87" s="48"/>
      <c r="K87" s="18">
        <f>Таблица665[[#This Row],[Заказ коробок ]]*Таблица665[[#This Row],[Кол-во шт в коробке]]</f>
        <v>0</v>
      </c>
      <c r="L87" s="54">
        <f>Таблица665[[#This Row],[Общее кол-во шт]]*Таблица665[[#This Row],[Оптовая цена KRW за 1шт]]</f>
        <v>0</v>
      </c>
      <c r="M87" s="19" t="str">
        <f>IFERROR(Таблица665[[#This Row],[Общее кол-во шт]]*Таблица665[[#This Row],[Оптовая цена USD за 1шт]],"")</f>
        <v/>
      </c>
      <c r="N87" s="49"/>
    </row>
    <row r="88" spans="1:14" ht="22.5" customHeight="1">
      <c r="A88" s="44" t="s">
        <v>20312</v>
      </c>
      <c r="B88" s="14">
        <v>8809730950010</v>
      </c>
      <c r="C88" s="50" t="s">
        <v>20310</v>
      </c>
      <c r="D88" s="46" t="s">
        <v>20311</v>
      </c>
      <c r="E88" s="16">
        <v>25000</v>
      </c>
      <c r="F88" s="15">
        <v>0.5</v>
      </c>
      <c r="G88" s="47">
        <v>195</v>
      </c>
      <c r="H88" s="55">
        <f>Таблица665[[#This Row],[Коэфициент стоимости]]*Таблица665[[#This Row],[Розничная цена KRW]]</f>
        <v>12500</v>
      </c>
      <c r="I88" s="17" t="str">
        <f>IF($H$1="","Введите курс",Таблица665[[#This Row],[Оптовая цена KRW за 1шт]]/$H$1)</f>
        <v>Введите курс</v>
      </c>
      <c r="J88" s="48"/>
      <c r="K88" s="18">
        <f>Таблица665[[#This Row],[Заказ коробок ]]*Таблица665[[#This Row],[Кол-во шт в коробке]]</f>
        <v>0</v>
      </c>
      <c r="L88" s="54">
        <f>Таблица665[[#This Row],[Общее кол-во шт]]*Таблица665[[#This Row],[Оптовая цена KRW за 1шт]]</f>
        <v>0</v>
      </c>
      <c r="M88" s="19" t="str">
        <f>IFERROR(Таблица665[[#This Row],[Общее кол-во шт]]*Таблица665[[#This Row],[Оптовая цена USD за 1шт]],"")</f>
        <v/>
      </c>
      <c r="N88" s="49"/>
    </row>
    <row r="89" spans="1:14" ht="22.5" customHeight="1">
      <c r="A89" s="44" t="s">
        <v>20315</v>
      </c>
      <c r="B89" s="14">
        <v>8806135247226</v>
      </c>
      <c r="C89" s="50" t="s">
        <v>20313</v>
      </c>
      <c r="D89" s="46" t="s">
        <v>20314</v>
      </c>
      <c r="E89" s="16">
        <v>12000</v>
      </c>
      <c r="F89" s="15">
        <v>0.5</v>
      </c>
      <c r="G89" s="47">
        <v>100</v>
      </c>
      <c r="H89" s="55">
        <f>Таблица665[[#This Row],[Коэфициент стоимости]]*Таблица665[[#This Row],[Розничная цена KRW]]</f>
        <v>6000</v>
      </c>
      <c r="I89" s="17" t="str">
        <f>IF($H$1="","Введите курс",Таблица665[[#This Row],[Оптовая цена KRW за 1шт]]/$H$1)</f>
        <v>Введите курс</v>
      </c>
      <c r="J89" s="48"/>
      <c r="K89" s="18">
        <f>Таблица665[[#This Row],[Заказ коробок ]]*Таблица665[[#This Row],[Кол-во шт в коробке]]</f>
        <v>0</v>
      </c>
      <c r="L89" s="54">
        <f>Таблица665[[#This Row],[Общее кол-во шт]]*Таблица665[[#This Row],[Оптовая цена KRW за 1шт]]</f>
        <v>0</v>
      </c>
      <c r="M89" s="19" t="str">
        <f>IFERROR(Таблица665[[#This Row],[Общее кол-во шт]]*Таблица665[[#This Row],[Оптовая цена USD за 1шт]],"")</f>
        <v/>
      </c>
      <c r="N89" s="49"/>
    </row>
    <row r="90" spans="1:14" ht="22.5" customHeight="1">
      <c r="A90" s="44" t="s">
        <v>20318</v>
      </c>
      <c r="B90" s="14">
        <v>8809656960094</v>
      </c>
      <c r="C90" s="50" t="s">
        <v>20316</v>
      </c>
      <c r="D90" s="46" t="s">
        <v>20317</v>
      </c>
      <c r="E90" s="16">
        <v>10000</v>
      </c>
      <c r="F90" s="15">
        <v>0.5</v>
      </c>
      <c r="G90" s="47">
        <v>240</v>
      </c>
      <c r="H90" s="55">
        <f>Таблица665[[#This Row],[Коэфициент стоимости]]*Таблица665[[#This Row],[Розничная цена KRW]]</f>
        <v>5000</v>
      </c>
      <c r="I90" s="17" t="str">
        <f>IF($H$1="","Введите курс",Таблица665[[#This Row],[Оптовая цена KRW за 1шт]]/$H$1)</f>
        <v>Введите курс</v>
      </c>
      <c r="J90" s="48"/>
      <c r="K90" s="18">
        <f>Таблица665[[#This Row],[Заказ коробок ]]*Таблица665[[#This Row],[Кол-во шт в коробке]]</f>
        <v>0</v>
      </c>
      <c r="L90" s="54">
        <f>Таблица665[[#This Row],[Общее кол-во шт]]*Таблица665[[#This Row],[Оптовая цена KRW за 1шт]]</f>
        <v>0</v>
      </c>
      <c r="M90" s="19" t="str">
        <f>IFERROR(Таблица665[[#This Row],[Общее кол-во шт]]*Таблица665[[#This Row],[Оптовая цена USD за 1шт]],"")</f>
        <v/>
      </c>
      <c r="N90" s="49"/>
    </row>
    <row r="91" spans="1:14" ht="22.5" customHeight="1">
      <c r="A91" s="44" t="s">
        <v>20321</v>
      </c>
      <c r="B91" s="14">
        <v>8809656961060</v>
      </c>
      <c r="C91" s="50" t="s">
        <v>20319</v>
      </c>
      <c r="D91" s="46" t="s">
        <v>20320</v>
      </c>
      <c r="E91" s="16">
        <v>7500</v>
      </c>
      <c r="F91" s="15">
        <v>0.5</v>
      </c>
      <c r="G91" s="47">
        <v>40</v>
      </c>
      <c r="H91" s="55">
        <f>Таблица665[[#This Row],[Коэфициент стоимости]]*Таблица665[[#This Row],[Розничная цена KRW]]</f>
        <v>3750</v>
      </c>
      <c r="I91" s="17" t="str">
        <f>IF($H$1="","Введите курс",Таблица665[[#This Row],[Оптовая цена KRW за 1шт]]/$H$1)</f>
        <v>Введите курс</v>
      </c>
      <c r="J91" s="48"/>
      <c r="K91" s="18">
        <f>Таблица665[[#This Row],[Заказ коробок ]]*Таблица665[[#This Row],[Кол-во шт в коробке]]</f>
        <v>0</v>
      </c>
      <c r="L91" s="54">
        <f>Таблица665[[#This Row],[Общее кол-во шт]]*Таблица665[[#This Row],[Оптовая цена KRW за 1шт]]</f>
        <v>0</v>
      </c>
      <c r="M91" s="19" t="str">
        <f>IFERROR(Таблица665[[#This Row],[Общее кол-во шт]]*Таблица665[[#This Row],[Оптовая цена USD за 1шт]],"")</f>
        <v/>
      </c>
      <c r="N91" s="49"/>
    </row>
    <row r="92" spans="1:14" ht="22.5" customHeight="1">
      <c r="A92" s="44" t="s">
        <v>20324</v>
      </c>
      <c r="B92" s="14">
        <v>8809567928305</v>
      </c>
      <c r="C92" s="50" t="s">
        <v>20322</v>
      </c>
      <c r="D92" s="46" t="s">
        <v>20323</v>
      </c>
      <c r="E92" s="16">
        <v>5900</v>
      </c>
      <c r="F92" s="15">
        <v>0.5</v>
      </c>
      <c r="G92" s="47">
        <v>90</v>
      </c>
      <c r="H92" s="55">
        <f>Таблица665[[#This Row],[Коэфициент стоимости]]*Таблица665[[#This Row],[Розничная цена KRW]]</f>
        <v>2950</v>
      </c>
      <c r="I92" s="17" t="str">
        <f>IF($H$1="","Введите курс",Таблица665[[#This Row],[Оптовая цена KRW за 1шт]]/$H$1)</f>
        <v>Введите курс</v>
      </c>
      <c r="J92" s="48"/>
      <c r="K92" s="18">
        <f>Таблица665[[#This Row],[Заказ коробок ]]*Таблица665[[#This Row],[Кол-во шт в коробке]]</f>
        <v>0</v>
      </c>
      <c r="L92" s="54">
        <f>Таблица665[[#This Row],[Общее кол-во шт]]*Таблица665[[#This Row],[Оптовая цена KRW за 1шт]]</f>
        <v>0</v>
      </c>
      <c r="M92" s="19" t="str">
        <f>IFERROR(Таблица665[[#This Row],[Общее кол-во шт]]*Таблица665[[#This Row],[Оптовая цена USD за 1шт]],"")</f>
        <v/>
      </c>
      <c r="N92" s="49"/>
    </row>
    <row r="93" spans="1:14" ht="22.5" customHeight="1">
      <c r="A93" s="44" t="s">
        <v>20327</v>
      </c>
      <c r="B93" s="14">
        <v>8809730950744</v>
      </c>
      <c r="C93" s="50" t="s">
        <v>20325</v>
      </c>
      <c r="D93" s="46" t="s">
        <v>20326</v>
      </c>
      <c r="E93" s="16">
        <v>22000</v>
      </c>
      <c r="F93" s="15">
        <v>0.5</v>
      </c>
      <c r="G93" s="47">
        <v>66</v>
      </c>
      <c r="H93" s="55">
        <f>Таблица665[[#This Row],[Коэфициент стоимости]]*Таблица665[[#This Row],[Розничная цена KRW]]</f>
        <v>11000</v>
      </c>
      <c r="I93" s="17" t="str">
        <f>IF($H$1="","Введите курс",Таблица665[[#This Row],[Оптовая цена KRW за 1шт]]/$H$1)</f>
        <v>Введите курс</v>
      </c>
      <c r="J93" s="48"/>
      <c r="K93" s="18">
        <f>Таблица665[[#This Row],[Заказ коробок ]]*Таблица665[[#This Row],[Кол-во шт в коробке]]</f>
        <v>0</v>
      </c>
      <c r="L93" s="54">
        <f>Таблица665[[#This Row],[Общее кол-во шт]]*Таблица665[[#This Row],[Оптовая цена KRW за 1шт]]</f>
        <v>0</v>
      </c>
      <c r="M93" s="19" t="str">
        <f>IFERROR(Таблица665[[#This Row],[Общее кол-во шт]]*Таблица665[[#This Row],[Оптовая цена USD за 1шт]],"")</f>
        <v/>
      </c>
      <c r="N93" s="49"/>
    </row>
    <row r="94" spans="1:14" ht="22.5" customHeight="1">
      <c r="A94" s="44" t="s">
        <v>20330</v>
      </c>
      <c r="B94" s="14">
        <v>8809082391042</v>
      </c>
      <c r="C94" s="50" t="s">
        <v>20328</v>
      </c>
      <c r="D94" s="46" t="s">
        <v>20329</v>
      </c>
      <c r="E94" s="16">
        <v>25000</v>
      </c>
      <c r="F94" s="15">
        <v>0.5</v>
      </c>
      <c r="G94" s="47">
        <v>202</v>
      </c>
      <c r="H94" s="55">
        <f>Таблица665[[#This Row],[Коэфициент стоимости]]*Таблица665[[#This Row],[Розничная цена KRW]]</f>
        <v>12500</v>
      </c>
      <c r="I94" s="17" t="str">
        <f>IF($H$1="","Введите курс",Таблица665[[#This Row],[Оптовая цена KRW за 1шт]]/$H$1)</f>
        <v>Введите курс</v>
      </c>
      <c r="J94" s="48"/>
      <c r="K94" s="18">
        <f>Таблица665[[#This Row],[Заказ коробок ]]*Таблица665[[#This Row],[Кол-во шт в коробке]]</f>
        <v>0</v>
      </c>
      <c r="L94" s="54">
        <f>Таблица665[[#This Row],[Общее кол-во шт]]*Таблица665[[#This Row],[Оптовая цена KRW за 1шт]]</f>
        <v>0</v>
      </c>
      <c r="M94" s="19" t="str">
        <f>IFERROR(Таблица665[[#This Row],[Общее кол-во шт]]*Таблица665[[#This Row],[Оптовая цена USD за 1шт]],"")</f>
        <v/>
      </c>
      <c r="N94" s="49"/>
    </row>
    <row r="95" spans="1:14" ht="22.5" customHeight="1">
      <c r="A95" s="44" t="s">
        <v>20333</v>
      </c>
      <c r="B95" s="14">
        <v>8809730950737</v>
      </c>
      <c r="C95" s="50" t="s">
        <v>20331</v>
      </c>
      <c r="D95" s="46" t="s">
        <v>20332</v>
      </c>
      <c r="E95" s="16">
        <v>27000</v>
      </c>
      <c r="F95" s="15">
        <v>0.5</v>
      </c>
      <c r="G95" s="47">
        <v>155</v>
      </c>
      <c r="H95" s="55">
        <f>Таблица665[[#This Row],[Коэфициент стоимости]]*Таблица665[[#This Row],[Розничная цена KRW]]</f>
        <v>13500</v>
      </c>
      <c r="I95" s="17" t="str">
        <f>IF($H$1="","Введите курс",Таблица665[[#This Row],[Оптовая цена KRW за 1шт]]/$H$1)</f>
        <v>Введите курс</v>
      </c>
      <c r="J95" s="48"/>
      <c r="K95" s="18">
        <f>Таблица665[[#This Row],[Заказ коробок ]]*Таблица665[[#This Row],[Кол-во шт в коробке]]</f>
        <v>0</v>
      </c>
      <c r="L95" s="54">
        <f>Таблица665[[#This Row],[Общее кол-во шт]]*Таблица665[[#This Row],[Оптовая цена KRW за 1шт]]</f>
        <v>0</v>
      </c>
      <c r="M95" s="19" t="str">
        <f>IFERROR(Таблица665[[#This Row],[Общее кол-во шт]]*Таблица665[[#This Row],[Оптовая цена USD за 1шт]],"")</f>
        <v/>
      </c>
      <c r="N95" s="49"/>
    </row>
    <row r="96" spans="1:14" ht="22.5" customHeight="1">
      <c r="A96" s="44" t="s">
        <v>20336</v>
      </c>
      <c r="B96" s="14">
        <v>8809665591388</v>
      </c>
      <c r="C96" s="50" t="s">
        <v>20334</v>
      </c>
      <c r="D96" s="46" t="s">
        <v>20335</v>
      </c>
      <c r="E96" s="16">
        <v>25000</v>
      </c>
      <c r="F96" s="15">
        <v>0.5</v>
      </c>
      <c r="G96" s="47">
        <v>20</v>
      </c>
      <c r="H96" s="55">
        <f>Таблица665[[#This Row],[Коэфициент стоимости]]*Таблица665[[#This Row],[Розничная цена KRW]]</f>
        <v>12500</v>
      </c>
      <c r="I96" s="17" t="str">
        <f>IF($H$1="","Введите курс",Таблица665[[#This Row],[Оптовая цена KRW за 1шт]]/$H$1)</f>
        <v>Введите курс</v>
      </c>
      <c r="J96" s="48"/>
      <c r="K96" s="18">
        <f>Таблица665[[#This Row],[Заказ коробок ]]*Таблица665[[#This Row],[Кол-во шт в коробке]]</f>
        <v>0</v>
      </c>
      <c r="L96" s="54">
        <f>Таблица665[[#This Row],[Общее кол-во шт]]*Таблица665[[#This Row],[Оптовая цена KRW за 1шт]]</f>
        <v>0</v>
      </c>
      <c r="M96" s="19" t="str">
        <f>IFERROR(Таблица665[[#This Row],[Общее кол-во шт]]*Таблица665[[#This Row],[Оптовая цена USD за 1шт]],"")</f>
        <v/>
      </c>
      <c r="N96" s="49"/>
    </row>
    <row r="97" spans="1:14" ht="22.5" customHeight="1">
      <c r="A97" s="44" t="s">
        <v>20339</v>
      </c>
      <c r="B97" s="14">
        <v>8809665590732</v>
      </c>
      <c r="C97" s="50" t="s">
        <v>20337</v>
      </c>
      <c r="D97" s="46" t="s">
        <v>20338</v>
      </c>
      <c r="E97" s="16">
        <v>29000</v>
      </c>
      <c r="F97" s="15">
        <v>0.5</v>
      </c>
      <c r="G97" s="47">
        <v>20</v>
      </c>
      <c r="H97" s="55">
        <f>Таблица665[[#This Row],[Коэфициент стоимости]]*Таблица665[[#This Row],[Розничная цена KRW]]</f>
        <v>14500</v>
      </c>
      <c r="I97" s="17" t="str">
        <f>IF($H$1="","Введите курс",Таблица665[[#This Row],[Оптовая цена KRW за 1шт]]/$H$1)</f>
        <v>Введите курс</v>
      </c>
      <c r="J97" s="48"/>
      <c r="K97" s="18">
        <f>Таблица665[[#This Row],[Заказ коробок ]]*Таблица665[[#This Row],[Кол-во шт в коробке]]</f>
        <v>0</v>
      </c>
      <c r="L97" s="54">
        <f>Таблица665[[#This Row],[Общее кол-во шт]]*Таблица665[[#This Row],[Оптовая цена KRW за 1шт]]</f>
        <v>0</v>
      </c>
      <c r="M97" s="19" t="str">
        <f>IFERROR(Таблица665[[#This Row],[Общее кол-во шт]]*Таблица665[[#This Row],[Оптовая цена USD за 1шт]],"")</f>
        <v/>
      </c>
      <c r="N97" s="49"/>
    </row>
    <row r="98" spans="1:14" ht="22.5" customHeight="1">
      <c r="A98" s="44" t="s">
        <v>20342</v>
      </c>
      <c r="B98" s="14">
        <v>8809730950393</v>
      </c>
      <c r="C98" s="50" t="s">
        <v>20340</v>
      </c>
      <c r="D98" s="46" t="s">
        <v>20341</v>
      </c>
      <c r="E98" s="16">
        <v>20000</v>
      </c>
      <c r="F98" s="15">
        <v>0.5</v>
      </c>
      <c r="G98" s="47">
        <v>48</v>
      </c>
      <c r="H98" s="55">
        <f>Таблица665[[#This Row],[Коэфициент стоимости]]*Таблица665[[#This Row],[Розничная цена KRW]]</f>
        <v>10000</v>
      </c>
      <c r="I98" s="17" t="str">
        <f>IF($H$1="","Введите курс",Таблица665[[#This Row],[Оптовая цена KRW за 1шт]]/$H$1)</f>
        <v>Введите курс</v>
      </c>
      <c r="J98" s="48"/>
      <c r="K98" s="18">
        <f>Таблица665[[#This Row],[Заказ коробок ]]*Таблица665[[#This Row],[Кол-во шт в коробке]]</f>
        <v>0</v>
      </c>
      <c r="L98" s="54">
        <f>Таблица665[[#This Row],[Общее кол-во шт]]*Таблица665[[#This Row],[Оптовая цена KRW за 1шт]]</f>
        <v>0</v>
      </c>
      <c r="M98" s="19" t="str">
        <f>IFERROR(Таблица665[[#This Row],[Общее кол-во шт]]*Таблица665[[#This Row],[Оптовая цена USD за 1шт]],"")</f>
        <v/>
      </c>
      <c r="N98" s="49"/>
    </row>
    <row r="99" spans="1:14" ht="22.5" customHeight="1">
      <c r="A99" s="44" t="s">
        <v>20345</v>
      </c>
      <c r="B99" s="14">
        <v>8809730950157</v>
      </c>
      <c r="C99" s="50" t="s">
        <v>20343</v>
      </c>
      <c r="D99" s="46" t="s">
        <v>20344</v>
      </c>
      <c r="E99" s="16">
        <v>27000</v>
      </c>
      <c r="F99" s="15">
        <v>0.5</v>
      </c>
      <c r="G99" s="47">
        <v>54</v>
      </c>
      <c r="H99" s="55">
        <f>Таблица665[[#This Row],[Коэфициент стоимости]]*Таблица665[[#This Row],[Розничная цена KRW]]</f>
        <v>13500</v>
      </c>
      <c r="I99" s="17" t="str">
        <f>IF($H$1="","Введите курс",Таблица665[[#This Row],[Оптовая цена KRW за 1шт]]/$H$1)</f>
        <v>Введите курс</v>
      </c>
      <c r="J99" s="48"/>
      <c r="K99" s="18">
        <f>Таблица665[[#This Row],[Заказ коробок ]]*Таблица665[[#This Row],[Кол-во шт в коробке]]</f>
        <v>0</v>
      </c>
      <c r="L99" s="54">
        <f>Таблица665[[#This Row],[Общее кол-во шт]]*Таблица665[[#This Row],[Оптовая цена KRW за 1шт]]</f>
        <v>0</v>
      </c>
      <c r="M99" s="19" t="str">
        <f>IFERROR(Таблица665[[#This Row],[Общее кол-во шт]]*Таблица665[[#This Row],[Оптовая цена USD за 1шт]],"")</f>
        <v/>
      </c>
      <c r="N99" s="49"/>
    </row>
    <row r="100" spans="1:14" ht="22.5" customHeight="1">
      <c r="A100" s="44" t="s">
        <v>20348</v>
      </c>
      <c r="B100" s="14">
        <v>8809730950164</v>
      </c>
      <c r="C100" s="50" t="s">
        <v>20346</v>
      </c>
      <c r="D100" s="46" t="s">
        <v>20347</v>
      </c>
      <c r="E100" s="16">
        <v>20000</v>
      </c>
      <c r="F100" s="15">
        <v>0.5</v>
      </c>
      <c r="G100" s="47">
        <v>48</v>
      </c>
      <c r="H100" s="55">
        <f>Таблица665[[#This Row],[Коэфициент стоимости]]*Таблица665[[#This Row],[Розничная цена KRW]]</f>
        <v>10000</v>
      </c>
      <c r="I100" s="17" t="str">
        <f>IF($H$1="","Введите курс",Таблица665[[#This Row],[Оптовая цена KRW за 1шт]]/$H$1)</f>
        <v>Введите курс</v>
      </c>
      <c r="J100" s="48"/>
      <c r="K100" s="18">
        <f>Таблица665[[#This Row],[Заказ коробок ]]*Таблица665[[#This Row],[Кол-во шт в коробке]]</f>
        <v>0</v>
      </c>
      <c r="L100" s="54">
        <f>Таблица665[[#This Row],[Общее кол-во шт]]*Таблица665[[#This Row],[Оптовая цена KRW за 1шт]]</f>
        <v>0</v>
      </c>
      <c r="M100" s="19" t="str">
        <f>IFERROR(Таблица665[[#This Row],[Общее кол-во шт]]*Таблица665[[#This Row],[Оптовая цена USD за 1шт]],"")</f>
        <v/>
      </c>
      <c r="N100" s="49"/>
    </row>
    <row r="101" spans="1:14" ht="22.5" customHeight="1">
      <c r="A101" s="44" t="s">
        <v>20351</v>
      </c>
      <c r="B101" s="14">
        <v>8806135247202</v>
      </c>
      <c r="C101" s="50" t="s">
        <v>20349</v>
      </c>
      <c r="D101" s="46" t="s">
        <v>20350</v>
      </c>
      <c r="E101" s="16">
        <v>15000</v>
      </c>
      <c r="F101" s="15">
        <v>0.5</v>
      </c>
      <c r="G101" s="47">
        <v>126</v>
      </c>
      <c r="H101" s="55">
        <f>Таблица665[[#This Row],[Коэфициент стоимости]]*Таблица665[[#This Row],[Розничная цена KRW]]</f>
        <v>7500</v>
      </c>
      <c r="I101" s="17" t="str">
        <f>IF($H$1="","Введите курс",Таблица665[[#This Row],[Оптовая цена KRW за 1шт]]/$H$1)</f>
        <v>Введите курс</v>
      </c>
      <c r="J101" s="48"/>
      <c r="K101" s="18">
        <f>Таблица665[[#This Row],[Заказ коробок ]]*Таблица665[[#This Row],[Кол-во шт в коробке]]</f>
        <v>0</v>
      </c>
      <c r="L101" s="54">
        <f>Таблица665[[#This Row],[Общее кол-во шт]]*Таблица665[[#This Row],[Оптовая цена KRW за 1шт]]</f>
        <v>0</v>
      </c>
      <c r="M101" s="19" t="str">
        <f>IFERROR(Таблица665[[#This Row],[Общее кол-во шт]]*Таблица665[[#This Row],[Оптовая цена USD за 1шт]],"")</f>
        <v/>
      </c>
      <c r="N101" s="49"/>
    </row>
    <row r="102" spans="1:14" ht="22.5" customHeight="1">
      <c r="A102" s="44" t="s">
        <v>20354</v>
      </c>
      <c r="B102" s="14">
        <v>8809730952472</v>
      </c>
      <c r="C102" s="50" t="s">
        <v>20352</v>
      </c>
      <c r="D102" s="46" t="s">
        <v>20353</v>
      </c>
      <c r="E102" s="16">
        <v>16000</v>
      </c>
      <c r="F102" s="15">
        <v>0.5</v>
      </c>
      <c r="G102" s="47">
        <v>255</v>
      </c>
      <c r="H102" s="55">
        <f>Таблица665[[#This Row],[Коэфициент стоимости]]*Таблица665[[#This Row],[Розничная цена KRW]]</f>
        <v>8000</v>
      </c>
      <c r="I102" s="17" t="str">
        <f>IF($H$1="","Введите курс",Таблица665[[#This Row],[Оптовая цена KRW за 1шт]]/$H$1)</f>
        <v>Введите курс</v>
      </c>
      <c r="J102" s="48"/>
      <c r="K102" s="18">
        <f>Таблица665[[#This Row],[Заказ коробок ]]*Таблица665[[#This Row],[Кол-во шт в коробке]]</f>
        <v>0</v>
      </c>
      <c r="L102" s="54">
        <f>Таблица665[[#This Row],[Общее кол-во шт]]*Таблица665[[#This Row],[Оптовая цена KRW за 1шт]]</f>
        <v>0</v>
      </c>
      <c r="M102" s="19" t="str">
        <f>IFERROR(Таблица665[[#This Row],[Общее кол-во шт]]*Таблица665[[#This Row],[Оптовая цена USD за 1шт]],"")</f>
        <v/>
      </c>
      <c r="N102" s="49"/>
    </row>
    <row r="103" spans="1:14" ht="22.5" customHeight="1">
      <c r="A103" s="44" t="s">
        <v>20357</v>
      </c>
      <c r="B103" s="14">
        <v>8809082396825</v>
      </c>
      <c r="C103" s="50" t="s">
        <v>20355</v>
      </c>
      <c r="D103" s="46" t="s">
        <v>20356</v>
      </c>
      <c r="E103" s="16">
        <v>28000</v>
      </c>
      <c r="F103" s="15">
        <v>0.5</v>
      </c>
      <c r="G103" s="47">
        <v>163</v>
      </c>
      <c r="H103" s="55">
        <f>Таблица665[[#This Row],[Коэфициент стоимости]]*Таблица665[[#This Row],[Розничная цена KRW]]</f>
        <v>14000</v>
      </c>
      <c r="I103" s="17" t="str">
        <f>IF($H$1="","Введите курс",Таблица665[[#This Row],[Оптовая цена KRW за 1шт]]/$H$1)</f>
        <v>Введите курс</v>
      </c>
      <c r="J103" s="48"/>
      <c r="K103" s="18">
        <f>Таблица665[[#This Row],[Заказ коробок ]]*Таблица665[[#This Row],[Кол-во шт в коробке]]</f>
        <v>0</v>
      </c>
      <c r="L103" s="54">
        <f>Таблица665[[#This Row],[Общее кол-во шт]]*Таблица665[[#This Row],[Оптовая цена KRW за 1шт]]</f>
        <v>0</v>
      </c>
      <c r="M103" s="19" t="str">
        <f>IFERROR(Таблица665[[#This Row],[Общее кол-во шт]]*Таблица665[[#This Row],[Оптовая цена USD за 1шт]],"")</f>
        <v/>
      </c>
      <c r="N103" s="49"/>
    </row>
    <row r="104" spans="1:14" ht="22.5" customHeight="1">
      <c r="A104" s="44" t="s">
        <v>20360</v>
      </c>
      <c r="B104" s="14"/>
      <c r="C104" s="50" t="s">
        <v>20358</v>
      </c>
      <c r="D104" s="46" t="s">
        <v>20359</v>
      </c>
      <c r="E104" s="16">
        <v>20000</v>
      </c>
      <c r="F104" s="15">
        <v>0.5</v>
      </c>
      <c r="G104" s="47">
        <v>60</v>
      </c>
      <c r="H104" s="55">
        <f>Таблица665[[#This Row],[Коэфициент стоимости]]*Таблица665[[#This Row],[Розничная цена KRW]]</f>
        <v>10000</v>
      </c>
      <c r="I104" s="17" t="str">
        <f>IF($H$1="","Введите курс",Таблица665[[#This Row],[Оптовая цена KRW за 1шт]]/$H$1)</f>
        <v>Введите курс</v>
      </c>
      <c r="J104" s="48"/>
      <c r="K104" s="18">
        <f>Таблица665[[#This Row],[Заказ коробок ]]*Таблица665[[#This Row],[Кол-во шт в коробке]]</f>
        <v>0</v>
      </c>
      <c r="L104" s="54">
        <f>Таблица665[[#This Row],[Общее кол-во шт]]*Таблица665[[#This Row],[Оптовая цена KRW за 1шт]]</f>
        <v>0</v>
      </c>
      <c r="M104" s="19" t="str">
        <f>IFERROR(Таблица665[[#This Row],[Общее кол-во шт]]*Таблица665[[#This Row],[Оптовая цена USD за 1шт]],"")</f>
        <v/>
      </c>
      <c r="N104" s="49"/>
    </row>
    <row r="105" spans="1:14" ht="22.5" customHeight="1">
      <c r="A105" s="44" t="s">
        <v>20361</v>
      </c>
      <c r="B105" s="14">
        <v>8809656960667</v>
      </c>
      <c r="C105" s="50" t="s">
        <v>20362</v>
      </c>
      <c r="D105" s="46" t="s">
        <v>20363</v>
      </c>
      <c r="E105" s="16">
        <v>20000</v>
      </c>
      <c r="F105" s="15">
        <v>0.5</v>
      </c>
      <c r="G105" s="47">
        <v>60</v>
      </c>
      <c r="H105" s="55">
        <f>Таблица665[[#This Row],[Коэфициент стоимости]]*Таблица665[[#This Row],[Розничная цена KRW]]</f>
        <v>10000</v>
      </c>
      <c r="I105" s="17" t="str">
        <f>IF($H$1="","Введите курс",Таблица665[[#This Row],[Оптовая цена KRW за 1шт]]/$H$1)</f>
        <v>Введите курс</v>
      </c>
      <c r="J105" s="48"/>
      <c r="K105" s="18">
        <f>Таблица665[[#This Row],[Заказ коробок ]]*Таблица665[[#This Row],[Кол-во шт в коробке]]</f>
        <v>0</v>
      </c>
      <c r="L105" s="54">
        <f>Таблица665[[#This Row],[Общее кол-во шт]]*Таблица665[[#This Row],[Оптовая цена KRW за 1шт]]</f>
        <v>0</v>
      </c>
      <c r="M105" s="19" t="str">
        <f>IFERROR(Таблица665[[#This Row],[Общее кол-во шт]]*Таблица665[[#This Row],[Оптовая цена USD за 1шт]],"")</f>
        <v/>
      </c>
      <c r="N105" s="49"/>
    </row>
    <row r="106" spans="1:14" ht="22.5" customHeight="1">
      <c r="A106" s="44" t="s">
        <v>20364</v>
      </c>
      <c r="B106" s="14">
        <v>8806135248209</v>
      </c>
      <c r="C106" s="50" t="s">
        <v>20365</v>
      </c>
      <c r="D106" s="46" t="s">
        <v>20366</v>
      </c>
      <c r="E106" s="16">
        <v>20000</v>
      </c>
      <c r="F106" s="15">
        <v>0.5</v>
      </c>
      <c r="G106" s="47">
        <v>86</v>
      </c>
      <c r="H106" s="55">
        <f>Таблица665[[#This Row],[Коэфициент стоимости]]*Таблица665[[#This Row],[Розничная цена KRW]]</f>
        <v>10000</v>
      </c>
      <c r="I106" s="17" t="str">
        <f>IF($H$1="","Введите курс",Таблица665[[#This Row],[Оптовая цена KRW за 1шт]]/$H$1)</f>
        <v>Введите курс</v>
      </c>
      <c r="J106" s="48"/>
      <c r="K106" s="18">
        <f>Таблица665[[#This Row],[Заказ коробок ]]*Таблица665[[#This Row],[Кол-во шт в коробке]]</f>
        <v>0</v>
      </c>
      <c r="L106" s="54">
        <f>Таблица665[[#This Row],[Общее кол-во шт]]*Таблица665[[#This Row],[Оптовая цена KRW за 1шт]]</f>
        <v>0</v>
      </c>
      <c r="M106" s="19" t="str">
        <f>IFERROR(Таблица665[[#This Row],[Общее кол-во шт]]*Таблица665[[#This Row],[Оптовая цена USD за 1шт]],"")</f>
        <v/>
      </c>
      <c r="N106" s="49"/>
    </row>
    <row r="107" spans="1:14" ht="22.5" customHeight="1">
      <c r="A107" s="44" t="s">
        <v>20367</v>
      </c>
      <c r="B107" s="14">
        <v>8809656960100</v>
      </c>
      <c r="C107" s="50" t="s">
        <v>20368</v>
      </c>
      <c r="D107" s="46" t="s">
        <v>20369</v>
      </c>
      <c r="E107" s="16">
        <v>35000</v>
      </c>
      <c r="F107" s="15">
        <v>0.5</v>
      </c>
      <c r="G107" s="47">
        <v>84</v>
      </c>
      <c r="H107" s="55">
        <f>Таблица665[[#This Row],[Коэфициент стоимости]]*Таблица665[[#This Row],[Розничная цена KRW]]</f>
        <v>17500</v>
      </c>
      <c r="I107" s="17" t="str">
        <f>IF($H$1="","Введите курс",Таблица665[[#This Row],[Оптовая цена KRW за 1шт]]/$H$1)</f>
        <v>Введите курс</v>
      </c>
      <c r="J107" s="48"/>
      <c r="K107" s="18">
        <f>Таблица665[[#This Row],[Заказ коробок ]]*Таблица665[[#This Row],[Кол-во шт в коробке]]</f>
        <v>0</v>
      </c>
      <c r="L107" s="54">
        <f>Таблица665[[#This Row],[Общее кол-во шт]]*Таблица665[[#This Row],[Оптовая цена KRW за 1шт]]</f>
        <v>0</v>
      </c>
      <c r="M107" s="19" t="str">
        <f>IFERROR(Таблица665[[#This Row],[Общее кол-во шт]]*Таблица665[[#This Row],[Оптовая цена USD за 1шт]],"")</f>
        <v/>
      </c>
      <c r="N107" s="49"/>
    </row>
    <row r="108" spans="1:14" ht="22.5" customHeight="1">
      <c r="A108" s="44" t="s">
        <v>20370</v>
      </c>
      <c r="B108" s="14">
        <v>8809525247097</v>
      </c>
      <c r="C108" s="50" t="s">
        <v>20371</v>
      </c>
      <c r="D108" s="46" t="s">
        <v>20372</v>
      </c>
      <c r="E108" s="16">
        <v>40000</v>
      </c>
      <c r="F108" s="15">
        <v>0.5</v>
      </c>
      <c r="G108" s="47">
        <v>104</v>
      </c>
      <c r="H108" s="55">
        <f>Таблица665[[#This Row],[Коэфициент стоимости]]*Таблица665[[#This Row],[Розничная цена KRW]]</f>
        <v>20000</v>
      </c>
      <c r="I108" s="17" t="str">
        <f>IF($H$1="","Введите курс",Таблица665[[#This Row],[Оптовая цена KRW за 1шт]]/$H$1)</f>
        <v>Введите курс</v>
      </c>
      <c r="J108" s="48"/>
      <c r="K108" s="18">
        <f>Таблица665[[#This Row],[Заказ коробок ]]*Таблица665[[#This Row],[Кол-во шт в коробке]]</f>
        <v>0</v>
      </c>
      <c r="L108" s="54">
        <f>Таблица665[[#This Row],[Общее кол-во шт]]*Таблица665[[#This Row],[Оптовая цена KRW за 1шт]]</f>
        <v>0</v>
      </c>
      <c r="M108" s="19" t="str">
        <f>IFERROR(Таблица665[[#This Row],[Общее кол-во шт]]*Таблица665[[#This Row],[Оптовая цена USD за 1шт]],"")</f>
        <v/>
      </c>
      <c r="N108" s="49"/>
    </row>
    <row r="109" spans="1:14" ht="22.5" customHeight="1">
      <c r="A109" s="44" t="s">
        <v>20373</v>
      </c>
      <c r="B109" s="14">
        <v>8809656960612</v>
      </c>
      <c r="C109" s="50" t="s">
        <v>20374</v>
      </c>
      <c r="D109" s="46" t="s">
        <v>20375</v>
      </c>
      <c r="E109" s="16">
        <v>10000</v>
      </c>
      <c r="F109" s="15">
        <v>0.5</v>
      </c>
      <c r="G109" s="47">
        <v>120</v>
      </c>
      <c r="H109" s="55">
        <f>Таблица665[[#This Row],[Коэфициент стоимости]]*Таблица665[[#This Row],[Розничная цена KRW]]</f>
        <v>5000</v>
      </c>
      <c r="I109" s="17" t="str">
        <f>IF($H$1="","Введите курс",Таблица665[[#This Row],[Оптовая цена KRW за 1шт]]/$H$1)</f>
        <v>Введите курс</v>
      </c>
      <c r="J109" s="48"/>
      <c r="K109" s="18">
        <f>Таблица665[[#This Row],[Заказ коробок ]]*Таблица665[[#This Row],[Кол-во шт в коробке]]</f>
        <v>0</v>
      </c>
      <c r="L109" s="54">
        <f>Таблица665[[#This Row],[Общее кол-во шт]]*Таблица665[[#This Row],[Оптовая цена KRW за 1шт]]</f>
        <v>0</v>
      </c>
      <c r="M109" s="19" t="str">
        <f>IFERROR(Таблица665[[#This Row],[Общее кол-во шт]]*Таблица665[[#This Row],[Оптовая цена USD за 1шт]],"")</f>
        <v/>
      </c>
      <c r="N109" s="49"/>
    </row>
    <row r="110" spans="1:14" ht="22.5" customHeight="1">
      <c r="A110" s="44" t="s">
        <v>20376</v>
      </c>
      <c r="B110" s="14">
        <v>8809410121747</v>
      </c>
      <c r="C110" s="50" t="s">
        <v>20377</v>
      </c>
      <c r="D110" s="46" t="s">
        <v>20378</v>
      </c>
      <c r="E110" s="16">
        <v>10000</v>
      </c>
      <c r="F110" s="15">
        <v>0.5</v>
      </c>
      <c r="G110" s="47">
        <v>100</v>
      </c>
      <c r="H110" s="55">
        <f>Таблица665[[#This Row],[Коэфициент стоимости]]*Таблица665[[#This Row],[Розничная цена KRW]]</f>
        <v>5000</v>
      </c>
      <c r="I110" s="17" t="str">
        <f>IF($H$1="","Введите курс",Таблица665[[#This Row],[Оптовая цена KRW за 1шт]]/$H$1)</f>
        <v>Введите курс</v>
      </c>
      <c r="J110" s="48"/>
      <c r="K110" s="18">
        <f>Таблица665[[#This Row],[Заказ коробок ]]*Таблица665[[#This Row],[Кол-во шт в коробке]]</f>
        <v>0</v>
      </c>
      <c r="L110" s="54">
        <f>Таблица665[[#This Row],[Общее кол-во шт]]*Таблица665[[#This Row],[Оптовая цена KRW за 1шт]]</f>
        <v>0</v>
      </c>
      <c r="M110" s="19" t="str">
        <f>IFERROR(Таблица665[[#This Row],[Общее кол-во шт]]*Таблица665[[#This Row],[Оптовая цена USD за 1шт]],"")</f>
        <v/>
      </c>
      <c r="N110" s="49"/>
    </row>
    <row r="111" spans="1:14" ht="22.5" customHeight="1">
      <c r="A111" s="44" t="s">
        <v>20379</v>
      </c>
      <c r="B111" s="14">
        <v>8809410121730</v>
      </c>
      <c r="C111" s="50" t="s">
        <v>20380</v>
      </c>
      <c r="D111" s="46" t="s">
        <v>20381</v>
      </c>
      <c r="E111" s="16">
        <v>10000</v>
      </c>
      <c r="F111" s="15">
        <v>0.5</v>
      </c>
      <c r="G111" s="47">
        <v>100</v>
      </c>
      <c r="H111" s="55">
        <f>Таблица665[[#This Row],[Коэфициент стоимости]]*Таблица665[[#This Row],[Розничная цена KRW]]</f>
        <v>5000</v>
      </c>
      <c r="I111" s="17" t="str">
        <f>IF($H$1="","Введите курс",Таблица665[[#This Row],[Оптовая цена KRW за 1шт]]/$H$1)</f>
        <v>Введите курс</v>
      </c>
      <c r="J111" s="48"/>
      <c r="K111" s="18">
        <f>Таблица665[[#This Row],[Заказ коробок ]]*Таблица665[[#This Row],[Кол-во шт в коробке]]</f>
        <v>0</v>
      </c>
      <c r="L111" s="54">
        <f>Таблица665[[#This Row],[Общее кол-во шт]]*Таблица665[[#This Row],[Оптовая цена KRW за 1шт]]</f>
        <v>0</v>
      </c>
      <c r="M111" s="19" t="str">
        <f>IFERROR(Таблица665[[#This Row],[Общее кол-во шт]]*Таблица665[[#This Row],[Оптовая цена USD за 1шт]],"")</f>
        <v/>
      </c>
      <c r="N111" s="49"/>
    </row>
    <row r="112" spans="1:14" ht="22.5" customHeight="1">
      <c r="A112" s="44" t="s">
        <v>20382</v>
      </c>
      <c r="B112" s="14">
        <v>8809410121723</v>
      </c>
      <c r="C112" s="50" t="s">
        <v>20383</v>
      </c>
      <c r="D112" s="46" t="s">
        <v>20384</v>
      </c>
      <c r="E112" s="16">
        <v>10000</v>
      </c>
      <c r="F112" s="15">
        <v>0.5</v>
      </c>
      <c r="G112" s="47">
        <v>100</v>
      </c>
      <c r="H112" s="55">
        <f>Таблица665[[#This Row],[Коэфициент стоимости]]*Таблица665[[#This Row],[Розничная цена KRW]]</f>
        <v>5000</v>
      </c>
      <c r="I112" s="17" t="str">
        <f>IF($H$1="","Введите курс",Таблица665[[#This Row],[Оптовая цена KRW за 1шт]]/$H$1)</f>
        <v>Введите курс</v>
      </c>
      <c r="J112" s="48"/>
      <c r="K112" s="18">
        <f>Таблица665[[#This Row],[Заказ коробок ]]*Таблица665[[#This Row],[Кол-во шт в коробке]]</f>
        <v>0</v>
      </c>
      <c r="L112" s="54">
        <f>Таблица665[[#This Row],[Общее кол-во шт]]*Таблица665[[#This Row],[Оптовая цена KRW за 1шт]]</f>
        <v>0</v>
      </c>
      <c r="M112" s="19" t="str">
        <f>IFERROR(Таблица665[[#This Row],[Общее кол-во шт]]*Таблица665[[#This Row],[Оптовая цена USD за 1шт]],"")</f>
        <v/>
      </c>
      <c r="N112" s="49"/>
    </row>
    <row r="113" spans="1:14" ht="22.5" customHeight="1">
      <c r="A113" s="44" t="s">
        <v>20385</v>
      </c>
      <c r="B113" s="14">
        <v>8809410121709</v>
      </c>
      <c r="C113" s="50" t="s">
        <v>20386</v>
      </c>
      <c r="D113" s="46" t="s">
        <v>20387</v>
      </c>
      <c r="E113" s="16">
        <v>10000</v>
      </c>
      <c r="F113" s="15">
        <v>0.5</v>
      </c>
      <c r="G113" s="47">
        <v>100</v>
      </c>
      <c r="H113" s="55">
        <f>Таблица665[[#This Row],[Коэфициент стоимости]]*Таблица665[[#This Row],[Розничная цена KRW]]</f>
        <v>5000</v>
      </c>
      <c r="I113" s="17" t="str">
        <f>IF($H$1="","Введите курс",Таблица665[[#This Row],[Оптовая цена KRW за 1шт]]/$H$1)</f>
        <v>Введите курс</v>
      </c>
      <c r="J113" s="48"/>
      <c r="K113" s="18">
        <f>Таблица665[[#This Row],[Заказ коробок ]]*Таблица665[[#This Row],[Кол-во шт в коробке]]</f>
        <v>0</v>
      </c>
      <c r="L113" s="54">
        <f>Таблица665[[#This Row],[Общее кол-во шт]]*Таблица665[[#This Row],[Оптовая цена KRW за 1шт]]</f>
        <v>0</v>
      </c>
      <c r="M113" s="19" t="str">
        <f>IFERROR(Таблица665[[#This Row],[Общее кол-во шт]]*Таблица665[[#This Row],[Оптовая цена USD за 1шт]],"")</f>
        <v/>
      </c>
      <c r="N113" s="49"/>
    </row>
    <row r="114" spans="1:14" ht="22.5" customHeight="1">
      <c r="A114" s="44" t="s">
        <v>20388</v>
      </c>
      <c r="B114" s="14">
        <v>8809410121716</v>
      </c>
      <c r="C114" s="50" t="s">
        <v>20389</v>
      </c>
      <c r="D114" s="46" t="s">
        <v>20390</v>
      </c>
      <c r="E114" s="16">
        <v>10000</v>
      </c>
      <c r="F114" s="15">
        <v>0.5</v>
      </c>
      <c r="G114" s="47">
        <v>100</v>
      </c>
      <c r="H114" s="55">
        <f>Таблица665[[#This Row],[Коэфициент стоимости]]*Таблица665[[#This Row],[Розничная цена KRW]]</f>
        <v>5000</v>
      </c>
      <c r="I114" s="17" t="str">
        <f>IF($H$1="","Введите курс",Таблица665[[#This Row],[Оптовая цена KRW за 1шт]]/$H$1)</f>
        <v>Введите курс</v>
      </c>
      <c r="J114" s="48"/>
      <c r="K114" s="18">
        <f>Таблица665[[#This Row],[Заказ коробок ]]*Таблица665[[#This Row],[Кол-во шт в коробке]]</f>
        <v>0</v>
      </c>
      <c r="L114" s="54">
        <f>Таблица665[[#This Row],[Общее кол-во шт]]*Таблица665[[#This Row],[Оптовая цена KRW за 1шт]]</f>
        <v>0</v>
      </c>
      <c r="M114" s="19" t="str">
        <f>IFERROR(Таблица665[[#This Row],[Общее кол-во шт]]*Таблица665[[#This Row],[Оптовая цена USD за 1шт]],"")</f>
        <v/>
      </c>
      <c r="N114" s="49"/>
    </row>
    <row r="115" spans="1:14" ht="22.5" customHeight="1">
      <c r="A115" s="44" t="s">
        <v>20391</v>
      </c>
      <c r="B115" s="14">
        <v>8809730950003</v>
      </c>
      <c r="C115" s="50" t="s">
        <v>20392</v>
      </c>
      <c r="D115" s="46" t="s">
        <v>20393</v>
      </c>
      <c r="E115" s="16">
        <v>9900</v>
      </c>
      <c r="F115" s="15">
        <v>0.5</v>
      </c>
      <c r="G115" s="47">
        <v>20</v>
      </c>
      <c r="H115" s="55">
        <f>Таблица665[[#This Row],[Коэфициент стоимости]]*Таблица665[[#This Row],[Розничная цена KRW]]</f>
        <v>4950</v>
      </c>
      <c r="I115" s="17" t="str">
        <f>IF($H$1="","Введите курс",Таблица665[[#This Row],[Оптовая цена KRW за 1шт]]/$H$1)</f>
        <v>Введите курс</v>
      </c>
      <c r="J115" s="48"/>
      <c r="K115" s="18">
        <f>Таблица665[[#This Row],[Заказ коробок ]]*Таблица665[[#This Row],[Кол-во шт в коробке]]</f>
        <v>0</v>
      </c>
      <c r="L115" s="54">
        <f>Таблица665[[#This Row],[Общее кол-во шт]]*Таблица665[[#This Row],[Оптовая цена KRW за 1шт]]</f>
        <v>0</v>
      </c>
      <c r="M115" s="19" t="str">
        <f>IFERROR(Таблица665[[#This Row],[Общее кол-во шт]]*Таблица665[[#This Row],[Оптовая цена USD за 1шт]],"")</f>
        <v/>
      </c>
      <c r="N115" s="49"/>
    </row>
    <row r="116" spans="1:14" ht="22.5" customHeight="1">
      <c r="A116" s="44" t="s">
        <v>20394</v>
      </c>
      <c r="B116" s="14">
        <v>8806135248827</v>
      </c>
      <c r="C116" s="50" t="s">
        <v>20395</v>
      </c>
      <c r="D116" s="46" t="s">
        <v>20396</v>
      </c>
      <c r="E116" s="16">
        <v>24000</v>
      </c>
      <c r="F116" s="15">
        <v>0.5</v>
      </c>
      <c r="G116" s="47">
        <v>48</v>
      </c>
      <c r="H116" s="55">
        <f>Таблица665[[#This Row],[Коэфициент стоимости]]*Таблица665[[#This Row],[Розничная цена KRW]]</f>
        <v>12000</v>
      </c>
      <c r="I116" s="17" t="str">
        <f>IF($H$1="","Введите курс",Таблица665[[#This Row],[Оптовая цена KRW за 1шт]]/$H$1)</f>
        <v>Введите курс</v>
      </c>
      <c r="J116" s="48"/>
      <c r="K116" s="18">
        <f>Таблица665[[#This Row],[Заказ коробок ]]*Таблица665[[#This Row],[Кол-во шт в коробке]]</f>
        <v>0</v>
      </c>
      <c r="L116" s="54">
        <f>Таблица665[[#This Row],[Общее кол-во шт]]*Таблица665[[#This Row],[Оптовая цена KRW за 1шт]]</f>
        <v>0</v>
      </c>
      <c r="M116" s="19" t="str">
        <f>IFERROR(Таблица665[[#This Row],[Общее кол-во шт]]*Таблица665[[#This Row],[Оптовая цена USD за 1шт]],"")</f>
        <v/>
      </c>
      <c r="N116" s="49"/>
    </row>
    <row r="117" spans="1:14" ht="22.5" customHeight="1">
      <c r="A117" s="44" t="s">
        <v>20397</v>
      </c>
      <c r="B117" s="14">
        <v>8809730953295</v>
      </c>
      <c r="C117" s="50" t="s">
        <v>20398</v>
      </c>
      <c r="D117" s="46" t="s">
        <v>20399</v>
      </c>
      <c r="E117" s="16">
        <v>25000</v>
      </c>
      <c r="F117" s="15">
        <v>0.5</v>
      </c>
      <c r="G117" s="47">
        <v>45</v>
      </c>
      <c r="H117" s="55">
        <f>Таблица665[[#This Row],[Коэфициент стоимости]]*Таблица665[[#This Row],[Розничная цена KRW]]</f>
        <v>12500</v>
      </c>
      <c r="I117" s="17" t="str">
        <f>IF($H$1="","Введите курс",Таблица665[[#This Row],[Оптовая цена KRW за 1шт]]/$H$1)</f>
        <v>Введите курс</v>
      </c>
      <c r="J117" s="48"/>
      <c r="K117" s="18">
        <f>Таблица665[[#This Row],[Заказ коробок ]]*Таблица665[[#This Row],[Кол-во шт в коробке]]</f>
        <v>0</v>
      </c>
      <c r="L117" s="54">
        <f>Таблица665[[#This Row],[Общее кол-во шт]]*Таблица665[[#This Row],[Оптовая цена KRW за 1шт]]</f>
        <v>0</v>
      </c>
      <c r="M117" s="19" t="str">
        <f>IFERROR(Таблица665[[#This Row],[Общее кол-во шт]]*Таблица665[[#This Row],[Оптовая цена USD за 1шт]],"")</f>
        <v/>
      </c>
      <c r="N117" s="49"/>
    </row>
    <row r="118" spans="1:14" ht="22.5" customHeight="1">
      <c r="A118" s="44" t="s">
        <v>20400</v>
      </c>
      <c r="B118" s="14">
        <v>8809639172049</v>
      </c>
      <c r="C118" s="50" t="s">
        <v>20401</v>
      </c>
      <c r="D118" s="46" t="s">
        <v>20402</v>
      </c>
      <c r="E118" s="16">
        <v>23000</v>
      </c>
      <c r="F118" s="15">
        <v>0.5</v>
      </c>
      <c r="G118" s="47">
        <v>66</v>
      </c>
      <c r="H118" s="55">
        <f>Таблица665[[#This Row],[Коэфициент стоимости]]*Таблица665[[#This Row],[Розничная цена KRW]]</f>
        <v>11500</v>
      </c>
      <c r="I118" s="17" t="str">
        <f>IF($H$1="","Введите курс",Таблица665[[#This Row],[Оптовая цена KRW за 1шт]]/$H$1)</f>
        <v>Введите курс</v>
      </c>
      <c r="J118" s="48"/>
      <c r="K118" s="18">
        <f>Таблица665[[#This Row],[Заказ коробок ]]*Таблица665[[#This Row],[Кол-во шт в коробке]]</f>
        <v>0</v>
      </c>
      <c r="L118" s="54">
        <f>Таблица665[[#This Row],[Общее кол-во шт]]*Таблица665[[#This Row],[Оптовая цена KRW за 1шт]]</f>
        <v>0</v>
      </c>
      <c r="M118" s="19" t="str">
        <f>IFERROR(Таблица665[[#This Row],[Общее кол-во шт]]*Таблица665[[#This Row],[Оптовая цена USD за 1шт]],"")</f>
        <v/>
      </c>
      <c r="N118" s="49"/>
    </row>
    <row r="119" spans="1:14" ht="22.5" customHeight="1">
      <c r="A119" s="44" t="s">
        <v>20403</v>
      </c>
      <c r="B119" s="14">
        <v>8809656960674</v>
      </c>
      <c r="C119" s="50" t="s">
        <v>20404</v>
      </c>
      <c r="D119" s="46" t="s">
        <v>20405</v>
      </c>
      <c r="E119" s="16">
        <v>20000</v>
      </c>
      <c r="F119" s="15">
        <v>0.5</v>
      </c>
      <c r="G119" s="47">
        <v>88</v>
      </c>
      <c r="H119" s="55">
        <f>Таблица665[[#This Row],[Коэфициент стоимости]]*Таблица665[[#This Row],[Розничная цена KRW]]</f>
        <v>10000</v>
      </c>
      <c r="I119" s="17" t="str">
        <f>IF($H$1="","Введите курс",Таблица665[[#This Row],[Оптовая цена KRW за 1шт]]/$H$1)</f>
        <v>Введите курс</v>
      </c>
      <c r="J119" s="48"/>
      <c r="K119" s="18">
        <f>Таблица665[[#This Row],[Заказ коробок ]]*Таблица665[[#This Row],[Кол-во шт в коробке]]</f>
        <v>0</v>
      </c>
      <c r="L119" s="54">
        <f>Таблица665[[#This Row],[Общее кол-во шт]]*Таблица665[[#This Row],[Оптовая цена KRW за 1шт]]</f>
        <v>0</v>
      </c>
      <c r="M119" s="19" t="str">
        <f>IFERROR(Таблица665[[#This Row],[Общее кол-во шт]]*Таблица665[[#This Row],[Оптовая цена USD за 1шт]],"")</f>
        <v/>
      </c>
      <c r="N119" s="49"/>
    </row>
    <row r="120" spans="1:14" ht="22.5" customHeight="1">
      <c r="A120" s="44" t="s">
        <v>20406</v>
      </c>
      <c r="B120" s="14">
        <v>8809656960490</v>
      </c>
      <c r="C120" s="50" t="s">
        <v>20407</v>
      </c>
      <c r="D120" s="46" t="s">
        <v>20408</v>
      </c>
      <c r="E120" s="16">
        <v>23000</v>
      </c>
      <c r="F120" s="15">
        <v>0.5</v>
      </c>
      <c r="G120" s="47">
        <v>78</v>
      </c>
      <c r="H120" s="55">
        <f>Таблица665[[#This Row],[Коэфициент стоимости]]*Таблица665[[#This Row],[Розничная цена KRW]]</f>
        <v>11500</v>
      </c>
      <c r="I120" s="17" t="str">
        <f>IF($H$1="","Введите курс",Таблица665[[#This Row],[Оптовая цена KRW за 1шт]]/$H$1)</f>
        <v>Введите курс</v>
      </c>
      <c r="J120" s="48"/>
      <c r="K120" s="18">
        <f>Таблица665[[#This Row],[Заказ коробок ]]*Таблица665[[#This Row],[Кол-во шт в коробке]]</f>
        <v>0</v>
      </c>
      <c r="L120" s="54">
        <f>Таблица665[[#This Row],[Общее кол-во шт]]*Таблица665[[#This Row],[Оптовая цена KRW за 1шт]]</f>
        <v>0</v>
      </c>
      <c r="M120" s="19" t="str">
        <f>IFERROR(Таблица665[[#This Row],[Общее кол-во шт]]*Таблица665[[#This Row],[Оптовая цена USD за 1шт]],"")</f>
        <v/>
      </c>
      <c r="N120" s="49"/>
    </row>
    <row r="121" spans="1:14" ht="22.5" customHeight="1">
      <c r="A121" s="44" t="s">
        <v>20409</v>
      </c>
      <c r="B121" s="14">
        <v>8809656960827</v>
      </c>
      <c r="C121" s="50" t="s">
        <v>20410</v>
      </c>
      <c r="D121" s="46" t="s">
        <v>20411</v>
      </c>
      <c r="E121" s="16">
        <v>4000</v>
      </c>
      <c r="F121" s="15">
        <v>0.5</v>
      </c>
      <c r="G121" s="47">
        <v>400</v>
      </c>
      <c r="H121" s="55">
        <f>Таблица665[[#This Row],[Коэфициент стоимости]]*Таблица665[[#This Row],[Розничная цена KRW]]</f>
        <v>2000</v>
      </c>
      <c r="I121" s="17" t="str">
        <f>IF($H$1="","Введите курс",Таблица665[[#This Row],[Оптовая цена KRW за 1шт]]/$H$1)</f>
        <v>Введите курс</v>
      </c>
      <c r="J121" s="48"/>
      <c r="K121" s="18">
        <f>Таблица665[[#This Row],[Заказ коробок ]]*Таблица665[[#This Row],[Кол-во шт в коробке]]</f>
        <v>0</v>
      </c>
      <c r="L121" s="54">
        <f>Таблица665[[#This Row],[Общее кол-во шт]]*Таблица665[[#This Row],[Оптовая цена KRW за 1шт]]</f>
        <v>0</v>
      </c>
      <c r="M121" s="19" t="str">
        <f>IFERROR(Таблица665[[#This Row],[Общее кол-во шт]]*Таблица665[[#This Row],[Оптовая цена USD за 1шт]],"")</f>
        <v/>
      </c>
      <c r="N121" s="49"/>
    </row>
    <row r="122" spans="1:14" ht="22.5" customHeight="1">
      <c r="A122" s="44" t="s">
        <v>20412</v>
      </c>
      <c r="B122" s="14">
        <v>8809730951055</v>
      </c>
      <c r="C122" s="50" t="s">
        <v>20413</v>
      </c>
      <c r="D122" s="46" t="s">
        <v>20414</v>
      </c>
      <c r="E122" s="16">
        <v>23000</v>
      </c>
      <c r="F122" s="15">
        <v>0.5</v>
      </c>
      <c r="G122" s="47">
        <v>35</v>
      </c>
      <c r="H122" s="55">
        <f>Таблица665[[#This Row],[Коэфициент стоимости]]*Таблица665[[#This Row],[Розничная цена KRW]]</f>
        <v>11500</v>
      </c>
      <c r="I122" s="17" t="str">
        <f>IF($H$1="","Введите курс",Таблица665[[#This Row],[Оптовая цена KRW за 1шт]]/$H$1)</f>
        <v>Введите курс</v>
      </c>
      <c r="J122" s="48"/>
      <c r="K122" s="18">
        <f>Таблица665[[#This Row],[Заказ коробок ]]*Таблица665[[#This Row],[Кол-во шт в коробке]]</f>
        <v>0</v>
      </c>
      <c r="L122" s="54">
        <f>Таблица665[[#This Row],[Общее кол-во шт]]*Таблица665[[#This Row],[Оптовая цена KRW за 1шт]]</f>
        <v>0</v>
      </c>
      <c r="M122" s="19" t="str">
        <f>IFERROR(Таблица665[[#This Row],[Общее кол-во шт]]*Таблица665[[#This Row],[Оптовая цена USD за 1шт]],"")</f>
        <v/>
      </c>
      <c r="N122" s="49"/>
    </row>
    <row r="123" spans="1:14" ht="22.5" customHeight="1">
      <c r="A123" s="44" t="s">
        <v>20415</v>
      </c>
      <c r="B123" s="14">
        <v>8809730951048</v>
      </c>
      <c r="C123" s="50" t="s">
        <v>20416</v>
      </c>
      <c r="D123" s="46" t="s">
        <v>20417</v>
      </c>
      <c r="E123" s="16">
        <v>25000</v>
      </c>
      <c r="F123" s="15">
        <v>0.5</v>
      </c>
      <c r="G123" s="47">
        <v>40</v>
      </c>
      <c r="H123" s="55">
        <f>Таблица665[[#This Row],[Коэфициент стоимости]]*Таблица665[[#This Row],[Розничная цена KRW]]</f>
        <v>12500</v>
      </c>
      <c r="I123" s="17" t="str">
        <f>IF($H$1="","Введите курс",Таблица665[[#This Row],[Оптовая цена KRW за 1шт]]/$H$1)</f>
        <v>Введите курс</v>
      </c>
      <c r="J123" s="48"/>
      <c r="K123" s="18">
        <f>Таблица665[[#This Row],[Заказ коробок ]]*Таблица665[[#This Row],[Кол-во шт в коробке]]</f>
        <v>0</v>
      </c>
      <c r="L123" s="54">
        <f>Таблица665[[#This Row],[Общее кол-во шт]]*Таблица665[[#This Row],[Оптовая цена KRW за 1шт]]</f>
        <v>0</v>
      </c>
      <c r="M123" s="19" t="str">
        <f>IFERROR(Таблица665[[#This Row],[Общее кол-во шт]]*Таблица665[[#This Row],[Оптовая цена USD за 1шт]],"")</f>
        <v/>
      </c>
      <c r="N123" s="49"/>
    </row>
    <row r="124" spans="1:14" ht="22.5" customHeight="1">
      <c r="A124" s="44" t="s">
        <v>20418</v>
      </c>
      <c r="B124" s="14">
        <v>8809730951024</v>
      </c>
      <c r="C124" s="50" t="s">
        <v>20419</v>
      </c>
      <c r="D124" s="46" t="s">
        <v>20420</v>
      </c>
      <c r="E124" s="16">
        <v>24000</v>
      </c>
      <c r="F124" s="15">
        <v>0.5</v>
      </c>
      <c r="G124" s="47">
        <v>60</v>
      </c>
      <c r="H124" s="55">
        <f>Таблица665[[#This Row],[Коэфициент стоимости]]*Таблица665[[#This Row],[Розничная цена KRW]]</f>
        <v>12000</v>
      </c>
      <c r="I124" s="17" t="str">
        <f>IF($H$1="","Введите курс",Таблица665[[#This Row],[Оптовая цена KRW за 1шт]]/$H$1)</f>
        <v>Введите курс</v>
      </c>
      <c r="J124" s="48"/>
      <c r="K124" s="18">
        <f>Таблица665[[#This Row],[Заказ коробок ]]*Таблица665[[#This Row],[Кол-во шт в коробке]]</f>
        <v>0</v>
      </c>
      <c r="L124" s="54">
        <f>Таблица665[[#This Row],[Общее кол-во шт]]*Таблица665[[#This Row],[Оптовая цена KRW за 1шт]]</f>
        <v>0</v>
      </c>
      <c r="M124" s="19" t="str">
        <f>IFERROR(Таблица665[[#This Row],[Общее кол-во шт]]*Таблица665[[#This Row],[Оптовая цена USD за 1шт]],"")</f>
        <v/>
      </c>
      <c r="N124" s="49"/>
    </row>
    <row r="125" spans="1:14" ht="22.5" customHeight="1">
      <c r="A125" s="44" t="s">
        <v>20421</v>
      </c>
      <c r="B125" s="14">
        <v>8809730951000</v>
      </c>
      <c r="C125" s="50" t="s">
        <v>20422</v>
      </c>
      <c r="D125" s="46" t="s">
        <v>20423</v>
      </c>
      <c r="E125" s="16">
        <v>25000</v>
      </c>
      <c r="F125" s="15">
        <v>0.5</v>
      </c>
      <c r="G125" s="47">
        <v>54</v>
      </c>
      <c r="H125" s="55">
        <f>Таблица665[[#This Row],[Коэфициент стоимости]]*Таблица665[[#This Row],[Розничная цена KRW]]</f>
        <v>12500</v>
      </c>
      <c r="I125" s="17" t="str">
        <f>IF($H$1="","Введите курс",Таблица665[[#This Row],[Оптовая цена KRW за 1шт]]/$H$1)</f>
        <v>Введите курс</v>
      </c>
      <c r="J125" s="48"/>
      <c r="K125" s="18">
        <f>Таблица665[[#This Row],[Заказ коробок ]]*Таблица665[[#This Row],[Кол-во шт в коробке]]</f>
        <v>0</v>
      </c>
      <c r="L125" s="54">
        <f>Таблица665[[#This Row],[Общее кол-во шт]]*Таблица665[[#This Row],[Оптовая цена KRW за 1шт]]</f>
        <v>0</v>
      </c>
      <c r="M125" s="19" t="str">
        <f>IFERROR(Таблица665[[#This Row],[Общее кол-во шт]]*Таблица665[[#This Row],[Оптовая цена USD за 1шт]],"")</f>
        <v/>
      </c>
      <c r="N125" s="49"/>
    </row>
    <row r="126" spans="1:14" ht="22.5" customHeight="1">
      <c r="A126" s="44" t="s">
        <v>20424</v>
      </c>
      <c r="B126" s="14">
        <v>8809730951017</v>
      </c>
      <c r="C126" s="50" t="s">
        <v>20425</v>
      </c>
      <c r="D126" s="46" t="s">
        <v>20426</v>
      </c>
      <c r="E126" s="16">
        <v>23000</v>
      </c>
      <c r="F126" s="15">
        <v>0.5</v>
      </c>
      <c r="G126" s="47">
        <v>35</v>
      </c>
      <c r="H126" s="55">
        <f>Таблица665[[#This Row],[Коэфициент стоимости]]*Таблица665[[#This Row],[Розничная цена KRW]]</f>
        <v>11500</v>
      </c>
      <c r="I126" s="17" t="str">
        <f>IF($H$1="","Введите курс",Таблица665[[#This Row],[Оптовая цена KRW за 1шт]]/$H$1)</f>
        <v>Введите курс</v>
      </c>
      <c r="J126" s="48"/>
      <c r="K126" s="18">
        <f>Таблица665[[#This Row],[Заказ коробок ]]*Таблица665[[#This Row],[Кол-во шт в коробке]]</f>
        <v>0</v>
      </c>
      <c r="L126" s="54">
        <f>Таблица665[[#This Row],[Общее кол-во шт]]*Таблица665[[#This Row],[Оптовая цена KRW за 1шт]]</f>
        <v>0</v>
      </c>
      <c r="M126" s="19" t="str">
        <f>IFERROR(Таблица665[[#This Row],[Общее кол-во шт]]*Таблица665[[#This Row],[Оптовая цена USD за 1шт]],"")</f>
        <v/>
      </c>
      <c r="N126" s="49"/>
    </row>
    <row r="127" spans="1:14" ht="22.5" customHeight="1">
      <c r="A127" s="44" t="s">
        <v>20427</v>
      </c>
      <c r="B127" s="14">
        <v>8809730951062</v>
      </c>
      <c r="C127" s="50" t="s">
        <v>20428</v>
      </c>
      <c r="D127" s="46" t="s">
        <v>20429</v>
      </c>
      <c r="E127" s="16">
        <v>14000</v>
      </c>
      <c r="F127" s="15">
        <v>0.5</v>
      </c>
      <c r="G127" s="47">
        <v>70</v>
      </c>
      <c r="H127" s="55">
        <f>Таблица665[[#This Row],[Коэфициент стоимости]]*Таблица665[[#This Row],[Розничная цена KRW]]</f>
        <v>7000</v>
      </c>
      <c r="I127" s="17" t="str">
        <f>IF($H$1="","Введите курс",Таблица665[[#This Row],[Оптовая цена KRW за 1шт]]/$H$1)</f>
        <v>Введите курс</v>
      </c>
      <c r="J127" s="48"/>
      <c r="K127" s="18">
        <f>Таблица665[[#This Row],[Заказ коробок ]]*Таблица665[[#This Row],[Кол-во шт в коробке]]</f>
        <v>0</v>
      </c>
      <c r="L127" s="54">
        <f>Таблица665[[#This Row],[Общее кол-во шт]]*Таблица665[[#This Row],[Оптовая цена KRW за 1шт]]</f>
        <v>0</v>
      </c>
      <c r="M127" s="19" t="str">
        <f>IFERROR(Таблица665[[#This Row],[Общее кол-во шт]]*Таблица665[[#This Row],[Оптовая цена USD за 1шт]],"")</f>
        <v/>
      </c>
      <c r="N127" s="49"/>
    </row>
    <row r="128" spans="1:14" ht="22.5" customHeight="1">
      <c r="A128" s="44" t="s">
        <v>20430</v>
      </c>
      <c r="B128" s="14">
        <v>8809730951727</v>
      </c>
      <c r="C128" s="50" t="s">
        <v>20431</v>
      </c>
      <c r="D128" s="46" t="s">
        <v>20432</v>
      </c>
      <c r="E128" s="16">
        <v>3000</v>
      </c>
      <c r="F128" s="15">
        <v>0.5</v>
      </c>
      <c r="G128" s="47">
        <v>120</v>
      </c>
      <c r="H128" s="55">
        <f>Таблица665[[#This Row],[Коэфициент стоимости]]*Таблица665[[#This Row],[Розничная цена KRW]]</f>
        <v>1500</v>
      </c>
      <c r="I128" s="17" t="str">
        <f>IF($H$1="","Введите курс",Таблица665[[#This Row],[Оптовая цена KRW за 1шт]]/$H$1)</f>
        <v>Введите курс</v>
      </c>
      <c r="J128" s="48"/>
      <c r="K128" s="18">
        <f>Таблица665[[#This Row],[Заказ коробок ]]*Таблица665[[#This Row],[Кол-во шт в коробке]]</f>
        <v>0</v>
      </c>
      <c r="L128" s="54">
        <f>Таблица665[[#This Row],[Общее кол-во шт]]*Таблица665[[#This Row],[Оптовая цена KRW за 1шт]]</f>
        <v>0</v>
      </c>
      <c r="M128" s="19" t="str">
        <f>IFERROR(Таблица665[[#This Row],[Общее кол-во шт]]*Таблица665[[#This Row],[Оптовая цена USD за 1шт]],"")</f>
        <v/>
      </c>
      <c r="N128" s="49"/>
    </row>
    <row r="129" spans="1:14" ht="22.5" customHeight="1">
      <c r="A129" s="44" t="s">
        <v>20433</v>
      </c>
      <c r="B129" s="14">
        <v>8809730950638</v>
      </c>
      <c r="C129" s="50" t="s">
        <v>20434</v>
      </c>
      <c r="D129" s="46" t="s">
        <v>20435</v>
      </c>
      <c r="E129" s="16">
        <v>39000</v>
      </c>
      <c r="F129" s="15">
        <v>0.5</v>
      </c>
      <c r="G129" s="47">
        <v>108</v>
      </c>
      <c r="H129" s="55">
        <f>Таблица665[[#This Row],[Коэфициент стоимости]]*Таблица665[[#This Row],[Розничная цена KRW]]</f>
        <v>19500</v>
      </c>
      <c r="I129" s="17" t="str">
        <f>IF($H$1="","Введите курс",Таблица665[[#This Row],[Оптовая цена KRW за 1шт]]/$H$1)</f>
        <v>Введите курс</v>
      </c>
      <c r="J129" s="48"/>
      <c r="K129" s="18">
        <f>Таблица665[[#This Row],[Заказ коробок ]]*Таблица665[[#This Row],[Кол-во шт в коробке]]</f>
        <v>0</v>
      </c>
      <c r="L129" s="54">
        <f>Таблица665[[#This Row],[Общее кол-во шт]]*Таблица665[[#This Row],[Оптовая цена KRW за 1шт]]</f>
        <v>0</v>
      </c>
      <c r="M129" s="19" t="str">
        <f>IFERROR(Таблица665[[#This Row],[Общее кол-во шт]]*Таблица665[[#This Row],[Оптовая цена USD за 1шт]],"")</f>
        <v/>
      </c>
      <c r="N129" s="49"/>
    </row>
    <row r="130" spans="1:14" ht="22.5" customHeight="1">
      <c r="A130" s="44" t="s">
        <v>20436</v>
      </c>
      <c r="B130" s="14">
        <v>8809082392193</v>
      </c>
      <c r="C130" s="50" t="s">
        <v>20437</v>
      </c>
      <c r="D130" s="46" t="s">
        <v>20438</v>
      </c>
      <c r="E130" s="16">
        <v>6000</v>
      </c>
      <c r="F130" s="15">
        <v>0.5</v>
      </c>
      <c r="G130" s="47">
        <v>140</v>
      </c>
      <c r="H130" s="55">
        <f>Таблица665[[#This Row],[Коэфициент стоимости]]*Таблица665[[#This Row],[Розничная цена KRW]]</f>
        <v>3000</v>
      </c>
      <c r="I130" s="17" t="str">
        <f>IF($H$1="","Введите курс",Таблица665[[#This Row],[Оптовая цена KRW за 1шт]]/$H$1)</f>
        <v>Введите курс</v>
      </c>
      <c r="J130" s="48"/>
      <c r="K130" s="18">
        <f>Таблица665[[#This Row],[Заказ коробок ]]*Таблица665[[#This Row],[Кол-во шт в коробке]]</f>
        <v>0</v>
      </c>
      <c r="L130" s="54">
        <f>Таблица665[[#This Row],[Общее кол-во шт]]*Таблица665[[#This Row],[Оптовая цена KRW за 1шт]]</f>
        <v>0</v>
      </c>
      <c r="M130" s="19" t="str">
        <f>IFERROR(Таблица665[[#This Row],[Общее кол-во шт]]*Таблица665[[#This Row],[Оптовая цена USD за 1шт]],"")</f>
        <v/>
      </c>
      <c r="N130" s="49"/>
    </row>
    <row r="131" spans="1:14" ht="22.5" customHeight="1">
      <c r="A131" s="44" t="s">
        <v>20439</v>
      </c>
      <c r="B131" s="14">
        <v>8809082392179</v>
      </c>
      <c r="C131" s="50" t="s">
        <v>20440</v>
      </c>
      <c r="D131" s="46" t="s">
        <v>20441</v>
      </c>
      <c r="E131" s="16">
        <v>6000</v>
      </c>
      <c r="F131" s="15">
        <v>0.5</v>
      </c>
      <c r="G131" s="47">
        <v>140</v>
      </c>
      <c r="H131" s="55">
        <f>Таблица665[[#This Row],[Коэфициент стоимости]]*Таблица665[[#This Row],[Розничная цена KRW]]</f>
        <v>3000</v>
      </c>
      <c r="I131" s="17" t="str">
        <f>IF($H$1="","Введите курс",Таблица665[[#This Row],[Оптовая цена KRW за 1шт]]/$H$1)</f>
        <v>Введите курс</v>
      </c>
      <c r="J131" s="48"/>
      <c r="K131" s="18">
        <f>Таблица665[[#This Row],[Заказ коробок ]]*Таблица665[[#This Row],[Кол-во шт в коробке]]</f>
        <v>0</v>
      </c>
      <c r="L131" s="54">
        <f>Таблица665[[#This Row],[Общее кол-во шт]]*Таблица665[[#This Row],[Оптовая цена KRW за 1шт]]</f>
        <v>0</v>
      </c>
      <c r="M131" s="19" t="str">
        <f>IFERROR(Таблица665[[#This Row],[Общее кол-во шт]]*Таблица665[[#This Row],[Оптовая цена USD за 1шт]],"")</f>
        <v/>
      </c>
      <c r="N131" s="49"/>
    </row>
    <row r="132" spans="1:14" ht="22.5" customHeight="1">
      <c r="A132" s="44" t="s">
        <v>20442</v>
      </c>
      <c r="B132" s="14">
        <v>8809082392216</v>
      </c>
      <c r="C132" s="50" t="s">
        <v>20443</v>
      </c>
      <c r="D132" s="46" t="s">
        <v>20444</v>
      </c>
      <c r="E132" s="16">
        <v>6000</v>
      </c>
      <c r="F132" s="15">
        <v>0.5</v>
      </c>
      <c r="G132" s="47">
        <v>140</v>
      </c>
      <c r="H132" s="55">
        <f>Таблица665[[#This Row],[Коэфициент стоимости]]*Таблица665[[#This Row],[Розничная цена KRW]]</f>
        <v>3000</v>
      </c>
      <c r="I132" s="17" t="str">
        <f>IF($H$1="","Введите курс",Таблица665[[#This Row],[Оптовая цена KRW за 1шт]]/$H$1)</f>
        <v>Введите курс</v>
      </c>
      <c r="J132" s="48"/>
      <c r="K132" s="18">
        <f>Таблица665[[#This Row],[Заказ коробок ]]*Таблица665[[#This Row],[Кол-во шт в коробке]]</f>
        <v>0</v>
      </c>
      <c r="L132" s="54">
        <f>Таблица665[[#This Row],[Общее кол-во шт]]*Таблица665[[#This Row],[Оптовая цена KRW за 1шт]]</f>
        <v>0</v>
      </c>
      <c r="M132" s="19" t="str">
        <f>IFERROR(Таблица665[[#This Row],[Общее кол-во шт]]*Таблица665[[#This Row],[Оптовая цена USD за 1шт]],"")</f>
        <v/>
      </c>
      <c r="N132" s="49"/>
    </row>
    <row r="133" spans="1:14" ht="22.5" customHeight="1">
      <c r="A133" s="44" t="s">
        <v>20445</v>
      </c>
      <c r="B133" s="14">
        <v>8809082392186</v>
      </c>
      <c r="C133" s="50" t="s">
        <v>20446</v>
      </c>
      <c r="D133" s="46" t="s">
        <v>20447</v>
      </c>
      <c r="E133" s="16">
        <v>6000</v>
      </c>
      <c r="F133" s="15">
        <v>0.5</v>
      </c>
      <c r="G133" s="47">
        <v>140</v>
      </c>
      <c r="H133" s="55">
        <f>Таблица665[[#This Row],[Коэфициент стоимости]]*Таблица665[[#This Row],[Розничная цена KRW]]</f>
        <v>3000</v>
      </c>
      <c r="I133" s="17" t="str">
        <f>IF($H$1="","Введите курс",Таблица665[[#This Row],[Оптовая цена KRW за 1шт]]/$H$1)</f>
        <v>Введите курс</v>
      </c>
      <c r="J133" s="48"/>
      <c r="K133" s="18">
        <f>Таблица665[[#This Row],[Заказ коробок ]]*Таблица665[[#This Row],[Кол-во шт в коробке]]</f>
        <v>0</v>
      </c>
      <c r="L133" s="54">
        <f>Таблица665[[#This Row],[Общее кол-во шт]]*Таблица665[[#This Row],[Оптовая цена KRW за 1шт]]</f>
        <v>0</v>
      </c>
      <c r="M133" s="19" t="str">
        <f>IFERROR(Таблица665[[#This Row],[Общее кол-во шт]]*Таблица665[[#This Row],[Оптовая цена USD за 1шт]],"")</f>
        <v/>
      </c>
      <c r="N133" s="49"/>
    </row>
    <row r="134" spans="1:14" ht="22.5" customHeight="1">
      <c r="A134" s="44" t="s">
        <v>20448</v>
      </c>
      <c r="B134" s="14">
        <v>8809082392209</v>
      </c>
      <c r="C134" s="50" t="s">
        <v>20449</v>
      </c>
      <c r="D134" s="46" t="s">
        <v>20450</v>
      </c>
      <c r="E134" s="16">
        <v>6000</v>
      </c>
      <c r="F134" s="15">
        <v>0.5</v>
      </c>
      <c r="G134" s="47">
        <v>140</v>
      </c>
      <c r="H134" s="55">
        <f>Таблица665[[#This Row],[Коэфициент стоимости]]*Таблица665[[#This Row],[Розничная цена KRW]]</f>
        <v>3000</v>
      </c>
      <c r="I134" s="17" t="str">
        <f>IF($H$1="","Введите курс",Таблица665[[#This Row],[Оптовая цена KRW за 1шт]]/$H$1)</f>
        <v>Введите курс</v>
      </c>
      <c r="J134" s="48"/>
      <c r="K134" s="18">
        <f>Таблица665[[#This Row],[Заказ коробок ]]*Таблица665[[#This Row],[Кол-во шт в коробке]]</f>
        <v>0</v>
      </c>
      <c r="L134" s="54">
        <f>Таблица665[[#This Row],[Общее кол-во шт]]*Таблица665[[#This Row],[Оптовая цена KRW за 1шт]]</f>
        <v>0</v>
      </c>
      <c r="M134" s="19" t="str">
        <f>IFERROR(Таблица665[[#This Row],[Общее кол-во шт]]*Таблица665[[#This Row],[Оптовая цена USD за 1шт]],"")</f>
        <v/>
      </c>
      <c r="N134" s="49"/>
    </row>
    <row r="135" spans="1:14" ht="22.5" customHeight="1">
      <c r="A135" s="44" t="s">
        <v>20451</v>
      </c>
      <c r="B135" s="14">
        <v>8809082392162</v>
      </c>
      <c r="C135" s="50" t="s">
        <v>20452</v>
      </c>
      <c r="D135" s="46" t="s">
        <v>20453</v>
      </c>
      <c r="E135" s="16">
        <v>6000</v>
      </c>
      <c r="F135" s="15">
        <v>0.5</v>
      </c>
      <c r="G135" s="47">
        <v>140</v>
      </c>
      <c r="H135" s="55">
        <f>Таблица665[[#This Row],[Коэфициент стоимости]]*Таблица665[[#This Row],[Розничная цена KRW]]</f>
        <v>3000</v>
      </c>
      <c r="I135" s="17" t="str">
        <f>IF($H$1="","Введите курс",Таблица665[[#This Row],[Оптовая цена KRW за 1шт]]/$H$1)</f>
        <v>Введите курс</v>
      </c>
      <c r="J135" s="48"/>
      <c r="K135" s="18">
        <f>Таблица665[[#This Row],[Заказ коробок ]]*Таблица665[[#This Row],[Кол-во шт в коробке]]</f>
        <v>0</v>
      </c>
      <c r="L135" s="54">
        <f>Таблица665[[#This Row],[Общее кол-во шт]]*Таблица665[[#This Row],[Оптовая цена KRW за 1шт]]</f>
        <v>0</v>
      </c>
      <c r="M135" s="19" t="str">
        <f>IFERROR(Таблица665[[#This Row],[Общее кол-во шт]]*Таблица665[[#This Row],[Оптовая цена USD за 1шт]],"")</f>
        <v/>
      </c>
      <c r="N135" s="49"/>
    </row>
    <row r="136" spans="1:14" ht="22.5" customHeight="1">
      <c r="A136" s="44" t="s">
        <v>20454</v>
      </c>
      <c r="B136" s="14">
        <v>8809665591401</v>
      </c>
      <c r="C136" s="50" t="s">
        <v>20455</v>
      </c>
      <c r="D136" s="46" t="s">
        <v>20456</v>
      </c>
      <c r="E136" s="16">
        <v>21000</v>
      </c>
      <c r="F136" s="15">
        <v>0.5</v>
      </c>
      <c r="G136" s="47">
        <v>20</v>
      </c>
      <c r="H136" s="55">
        <f>Таблица665[[#This Row],[Коэфициент стоимости]]*Таблица665[[#This Row],[Розничная цена KRW]]</f>
        <v>10500</v>
      </c>
      <c r="I136" s="17" t="str">
        <f>IF($H$1="","Введите курс",Таблица665[[#This Row],[Оптовая цена KRW за 1шт]]/$H$1)</f>
        <v>Введите курс</v>
      </c>
      <c r="J136" s="48"/>
      <c r="K136" s="18">
        <f>Таблица665[[#This Row],[Заказ коробок ]]*Таблица665[[#This Row],[Кол-во шт в коробке]]</f>
        <v>0</v>
      </c>
      <c r="L136" s="54">
        <f>Таблица665[[#This Row],[Общее кол-во шт]]*Таблица665[[#This Row],[Оптовая цена KRW за 1шт]]</f>
        <v>0</v>
      </c>
      <c r="M136" s="19" t="str">
        <f>IFERROR(Таблица665[[#This Row],[Общее кол-во шт]]*Таблица665[[#This Row],[Оптовая цена USD за 1шт]],"")</f>
        <v/>
      </c>
      <c r="N136" s="49"/>
    </row>
    <row r="137" spans="1:14" ht="22.5" customHeight="1">
      <c r="A137" s="44" t="s">
        <v>20457</v>
      </c>
      <c r="B137" s="14">
        <v>8809656960209</v>
      </c>
      <c r="C137" s="50" t="s">
        <v>20458</v>
      </c>
      <c r="D137" s="46" t="s">
        <v>20459</v>
      </c>
      <c r="E137" s="16">
        <v>20000</v>
      </c>
      <c r="F137" s="15">
        <v>0.5</v>
      </c>
      <c r="G137" s="47">
        <v>50</v>
      </c>
      <c r="H137" s="55">
        <f>Таблица665[[#This Row],[Коэфициент стоимости]]*Таблица665[[#This Row],[Розничная цена KRW]]</f>
        <v>10000</v>
      </c>
      <c r="I137" s="17" t="str">
        <f>IF($H$1="","Введите курс",Таблица665[[#This Row],[Оптовая цена KRW за 1шт]]/$H$1)</f>
        <v>Введите курс</v>
      </c>
      <c r="J137" s="48"/>
      <c r="K137" s="18">
        <f>Таблица665[[#This Row],[Заказ коробок ]]*Таблица665[[#This Row],[Кол-во шт в коробке]]</f>
        <v>0</v>
      </c>
      <c r="L137" s="54">
        <f>Таблица665[[#This Row],[Общее кол-во шт]]*Таблица665[[#This Row],[Оптовая цена KRW за 1шт]]</f>
        <v>0</v>
      </c>
      <c r="M137" s="19" t="str">
        <f>IFERROR(Таблица665[[#This Row],[Общее кол-во шт]]*Таблица665[[#This Row],[Оптовая цена USD за 1шт]],"")</f>
        <v/>
      </c>
      <c r="N137" s="49"/>
    </row>
    <row r="138" spans="1:14" ht="22.5" customHeight="1">
      <c r="A138" s="44" t="s">
        <v>20460</v>
      </c>
      <c r="B138" s="14">
        <v>8809567929487</v>
      </c>
      <c r="C138" s="50" t="s">
        <v>20461</v>
      </c>
      <c r="D138" s="46" t="s">
        <v>20462</v>
      </c>
      <c r="E138" s="16">
        <v>18000</v>
      </c>
      <c r="F138" s="15">
        <v>0.5</v>
      </c>
      <c r="G138" s="47">
        <v>30</v>
      </c>
      <c r="H138" s="55">
        <f>Таблица665[[#This Row],[Коэфициент стоимости]]*Таблица665[[#This Row],[Розничная цена KRW]]</f>
        <v>9000</v>
      </c>
      <c r="I138" s="17" t="str">
        <f>IF($H$1="","Введите курс",Таблица665[[#This Row],[Оптовая цена KRW за 1шт]]/$H$1)</f>
        <v>Введите курс</v>
      </c>
      <c r="J138" s="48"/>
      <c r="K138" s="18">
        <f>Таблица665[[#This Row],[Заказ коробок ]]*Таблица665[[#This Row],[Кол-во шт в коробке]]</f>
        <v>0</v>
      </c>
      <c r="L138" s="54">
        <f>Таблица665[[#This Row],[Общее кол-во шт]]*Таблица665[[#This Row],[Оптовая цена KRW за 1шт]]</f>
        <v>0</v>
      </c>
      <c r="M138" s="19" t="str">
        <f>IFERROR(Таблица665[[#This Row],[Общее кол-во шт]]*Таблица665[[#This Row],[Оптовая цена USD за 1шт]],"")</f>
        <v/>
      </c>
      <c r="N138" s="49"/>
    </row>
    <row r="139" spans="1:14" ht="22.5" customHeight="1">
      <c r="A139" s="44" t="s">
        <v>20463</v>
      </c>
      <c r="B139" s="14">
        <v>8809665591197</v>
      </c>
      <c r="C139" s="50" t="s">
        <v>20464</v>
      </c>
      <c r="D139" s="46" t="s">
        <v>20465</v>
      </c>
      <c r="E139" s="16">
        <v>13500</v>
      </c>
      <c r="F139" s="15">
        <v>0.5</v>
      </c>
      <c r="G139" s="47">
        <v>40</v>
      </c>
      <c r="H139" s="55">
        <f>Таблица665[[#This Row],[Коэфициент стоимости]]*Таблица665[[#This Row],[Розничная цена KRW]]</f>
        <v>6750</v>
      </c>
      <c r="I139" s="17" t="str">
        <f>IF($H$1="","Введите курс",Таблица665[[#This Row],[Оптовая цена KRW за 1шт]]/$H$1)</f>
        <v>Введите курс</v>
      </c>
      <c r="J139" s="48"/>
      <c r="K139" s="18">
        <f>Таблица665[[#This Row],[Заказ коробок ]]*Таблица665[[#This Row],[Кол-во шт в коробке]]</f>
        <v>0</v>
      </c>
      <c r="L139" s="54">
        <f>Таблица665[[#This Row],[Общее кол-во шт]]*Таблица665[[#This Row],[Оптовая цена KRW за 1шт]]</f>
        <v>0</v>
      </c>
      <c r="M139" s="19" t="str">
        <f>IFERROR(Таблица665[[#This Row],[Общее кол-во шт]]*Таблица665[[#This Row],[Оптовая цена USD за 1шт]],"")</f>
        <v/>
      </c>
      <c r="N139" s="49"/>
    </row>
    <row r="140" spans="1:14" ht="22.5" customHeight="1">
      <c r="A140" s="44" t="s">
        <v>20466</v>
      </c>
      <c r="B140" s="14">
        <v>8809665590718</v>
      </c>
      <c r="C140" s="50" t="s">
        <v>20467</v>
      </c>
      <c r="D140" s="46" t="s">
        <v>20468</v>
      </c>
      <c r="E140" s="16">
        <v>20000</v>
      </c>
      <c r="F140" s="15">
        <v>0.5</v>
      </c>
      <c r="G140" s="47">
        <v>40</v>
      </c>
      <c r="H140" s="55">
        <f>Таблица665[[#This Row],[Коэфициент стоимости]]*Таблица665[[#This Row],[Розничная цена KRW]]</f>
        <v>10000</v>
      </c>
      <c r="I140" s="17" t="str">
        <f>IF($H$1="","Введите курс",Таблица665[[#This Row],[Оптовая цена KRW за 1шт]]/$H$1)</f>
        <v>Введите курс</v>
      </c>
      <c r="J140" s="48"/>
      <c r="K140" s="18">
        <f>Таблица665[[#This Row],[Заказ коробок ]]*Таблица665[[#This Row],[Кол-во шт в коробке]]</f>
        <v>0</v>
      </c>
      <c r="L140" s="54">
        <f>Таблица665[[#This Row],[Общее кол-во шт]]*Таблица665[[#This Row],[Оптовая цена KRW за 1шт]]</f>
        <v>0</v>
      </c>
      <c r="M140" s="19" t="str">
        <f>IFERROR(Таблица665[[#This Row],[Общее кол-во шт]]*Таблица665[[#This Row],[Оптовая цена USD за 1шт]],"")</f>
        <v/>
      </c>
      <c r="N140" s="49"/>
    </row>
    <row r="141" spans="1:14" ht="22.5" customHeight="1">
      <c r="A141" s="44" t="s">
        <v>20469</v>
      </c>
      <c r="B141" s="14">
        <v>8809639172094</v>
      </c>
      <c r="C141" s="50" t="s">
        <v>20470</v>
      </c>
      <c r="D141" s="46" t="s">
        <v>20471</v>
      </c>
      <c r="E141" s="16">
        <v>20000</v>
      </c>
      <c r="F141" s="15">
        <v>0.5</v>
      </c>
      <c r="G141" s="47">
        <v>1</v>
      </c>
      <c r="H141" s="55">
        <f>Таблица665[[#This Row],[Коэфициент стоимости]]*Таблица665[[#This Row],[Розничная цена KRW]]</f>
        <v>10000</v>
      </c>
      <c r="I141" s="17" t="str">
        <f>IF($H$1="","Введите курс",Таблица665[[#This Row],[Оптовая цена KRW за 1шт]]/$H$1)</f>
        <v>Введите курс</v>
      </c>
      <c r="J141" s="48"/>
      <c r="K141" s="18">
        <f>Таблица665[[#This Row],[Заказ коробок ]]*Таблица665[[#This Row],[Кол-во шт в коробке]]</f>
        <v>0</v>
      </c>
      <c r="L141" s="54">
        <f>Таблица665[[#This Row],[Общее кол-во шт]]*Таблица665[[#This Row],[Оптовая цена KRW за 1шт]]</f>
        <v>0</v>
      </c>
      <c r="M141" s="19" t="str">
        <f>IFERROR(Таблица665[[#This Row],[Общее кол-во шт]]*Таблица665[[#This Row],[Оптовая цена USD за 1шт]],"")</f>
        <v/>
      </c>
      <c r="N141" s="49"/>
    </row>
    <row r="142" spans="1:14" ht="22.5" customHeight="1">
      <c r="A142" s="44" t="s">
        <v>20472</v>
      </c>
      <c r="B142" s="14">
        <v>8809639172209</v>
      </c>
      <c r="C142" s="50" t="s">
        <v>20473</v>
      </c>
      <c r="D142" s="46" t="s">
        <v>20474</v>
      </c>
      <c r="E142" s="16">
        <v>29000</v>
      </c>
      <c r="F142" s="15">
        <v>0.5</v>
      </c>
      <c r="G142" s="47">
        <v>77</v>
      </c>
      <c r="H142" s="55">
        <f>Таблица665[[#This Row],[Коэфициент стоимости]]*Таблица665[[#This Row],[Розничная цена KRW]]</f>
        <v>14500</v>
      </c>
      <c r="I142" s="17" t="str">
        <f>IF($H$1="","Введите курс",Таблица665[[#This Row],[Оптовая цена KRW за 1шт]]/$H$1)</f>
        <v>Введите курс</v>
      </c>
      <c r="J142" s="48"/>
      <c r="K142" s="18">
        <f>Таблица665[[#This Row],[Заказ коробок ]]*Таблица665[[#This Row],[Кол-во шт в коробке]]</f>
        <v>0</v>
      </c>
      <c r="L142" s="54">
        <f>Таблица665[[#This Row],[Общее кол-во шт]]*Таблица665[[#This Row],[Оптовая цена KRW за 1шт]]</f>
        <v>0</v>
      </c>
      <c r="M142" s="19" t="str">
        <f>IFERROR(Таблица665[[#This Row],[Общее кол-во шт]]*Таблица665[[#This Row],[Оптовая цена USD за 1шт]],"")</f>
        <v/>
      </c>
      <c r="N142" s="49"/>
    </row>
    <row r="143" spans="1:14" ht="22.5" customHeight="1">
      <c r="A143" s="44" t="s">
        <v>20475</v>
      </c>
      <c r="B143" s="14">
        <v>8809656960858</v>
      </c>
      <c r="C143" s="50" t="s">
        <v>20476</v>
      </c>
      <c r="D143" s="46" t="s">
        <v>20477</v>
      </c>
      <c r="E143" s="16">
        <v>29000</v>
      </c>
      <c r="F143" s="15">
        <v>0.5</v>
      </c>
      <c r="G143" s="47">
        <v>92</v>
      </c>
      <c r="H143" s="55">
        <f>Таблица665[[#This Row],[Коэфициент стоимости]]*Таблица665[[#This Row],[Розничная цена KRW]]</f>
        <v>14500</v>
      </c>
      <c r="I143" s="17" t="str">
        <f>IF($H$1="","Введите курс",Таблица665[[#This Row],[Оптовая цена KRW за 1шт]]/$H$1)</f>
        <v>Введите курс</v>
      </c>
      <c r="J143" s="48"/>
      <c r="K143" s="18">
        <f>Таблица665[[#This Row],[Заказ коробок ]]*Таблица665[[#This Row],[Кол-во шт в коробке]]</f>
        <v>0</v>
      </c>
      <c r="L143" s="54">
        <f>Таблица665[[#This Row],[Общее кол-во шт]]*Таблица665[[#This Row],[Оптовая цена KRW за 1шт]]</f>
        <v>0</v>
      </c>
      <c r="M143" s="19" t="str">
        <f>IFERROR(Таблица665[[#This Row],[Общее кол-во шт]]*Таблица665[[#This Row],[Оптовая цена USD за 1шт]],"")</f>
        <v/>
      </c>
      <c r="N143" s="49"/>
    </row>
    <row r="144" spans="1:14" ht="22.5" customHeight="1">
      <c r="A144" s="44" t="s">
        <v>20478</v>
      </c>
      <c r="B144" s="14">
        <v>8809397876974</v>
      </c>
      <c r="C144" s="50" t="s">
        <v>20479</v>
      </c>
      <c r="D144" s="46" t="s">
        <v>20480</v>
      </c>
      <c r="E144" s="16">
        <v>5000</v>
      </c>
      <c r="F144" s="15">
        <v>0.5</v>
      </c>
      <c r="G144" s="47">
        <v>1</v>
      </c>
      <c r="H144" s="55">
        <f>Таблица665[[#This Row],[Коэфициент стоимости]]*Таблица665[[#This Row],[Розничная цена KRW]]</f>
        <v>2500</v>
      </c>
      <c r="I144" s="17" t="str">
        <f>IF($H$1="","Введите курс",Таблица665[[#This Row],[Оптовая цена KRW за 1шт]]/$H$1)</f>
        <v>Введите курс</v>
      </c>
      <c r="J144" s="48"/>
      <c r="K144" s="18">
        <f>Таблица665[[#This Row],[Заказ коробок ]]*Таблица665[[#This Row],[Кол-во шт в коробке]]</f>
        <v>0</v>
      </c>
      <c r="L144" s="54">
        <f>Таблица665[[#This Row],[Общее кол-во шт]]*Таблица665[[#This Row],[Оптовая цена KRW за 1шт]]</f>
        <v>0</v>
      </c>
      <c r="M144" s="19" t="str">
        <f>IFERROR(Таблица665[[#This Row],[Общее кол-во шт]]*Таблица665[[#This Row],[Оптовая цена USD за 1шт]],"")</f>
        <v/>
      </c>
      <c r="N144" s="49"/>
    </row>
    <row r="145" spans="1:14" ht="22.5" customHeight="1">
      <c r="A145" s="44" t="s">
        <v>20481</v>
      </c>
      <c r="B145" s="14">
        <v>8809639172285</v>
      </c>
      <c r="C145" s="50" t="s">
        <v>20482</v>
      </c>
      <c r="D145" s="46" t="s">
        <v>20483</v>
      </c>
      <c r="E145" s="16">
        <v>18000</v>
      </c>
      <c r="F145" s="15">
        <v>0.5</v>
      </c>
      <c r="G145" s="47">
        <v>144</v>
      </c>
      <c r="H145" s="55">
        <f>Таблица665[[#This Row],[Коэфициент стоимости]]*Таблица665[[#This Row],[Розничная цена KRW]]</f>
        <v>9000</v>
      </c>
      <c r="I145" s="17" t="str">
        <f>IF($H$1="","Введите курс",Таблица665[[#This Row],[Оптовая цена KRW за 1шт]]/$H$1)</f>
        <v>Введите курс</v>
      </c>
      <c r="J145" s="48"/>
      <c r="K145" s="18">
        <f>Таблица665[[#This Row],[Заказ коробок ]]*Таблица665[[#This Row],[Кол-во шт в коробке]]</f>
        <v>0</v>
      </c>
      <c r="L145" s="54">
        <f>Таблица665[[#This Row],[Общее кол-во шт]]*Таблица665[[#This Row],[Оптовая цена KRW за 1шт]]</f>
        <v>0</v>
      </c>
      <c r="M145" s="19" t="str">
        <f>IFERROR(Таблица665[[#This Row],[Общее кол-во шт]]*Таблица665[[#This Row],[Оптовая цена USD за 1шт]],"")</f>
        <v/>
      </c>
      <c r="N145" s="49"/>
    </row>
    <row r="146" spans="1:14" ht="22.5" customHeight="1">
      <c r="A146" s="44" t="s">
        <v>20484</v>
      </c>
      <c r="B146" s="14">
        <v>8809730950645</v>
      </c>
      <c r="C146" s="50" t="s">
        <v>20485</v>
      </c>
      <c r="D146" s="46" t="s">
        <v>20486</v>
      </c>
      <c r="E146" s="16">
        <v>29000</v>
      </c>
      <c r="F146" s="15">
        <v>0.5</v>
      </c>
      <c r="G146" s="47">
        <v>105</v>
      </c>
      <c r="H146" s="55">
        <f>Таблица665[[#This Row],[Коэфициент стоимости]]*Таблица665[[#This Row],[Розничная цена KRW]]</f>
        <v>14500</v>
      </c>
      <c r="I146" s="17" t="str">
        <f>IF($H$1="","Введите курс",Таблица665[[#This Row],[Оптовая цена KRW за 1шт]]/$H$1)</f>
        <v>Введите курс</v>
      </c>
      <c r="J146" s="48"/>
      <c r="K146" s="18">
        <f>Таблица665[[#This Row],[Заказ коробок ]]*Таблица665[[#This Row],[Кол-во шт в коробке]]</f>
        <v>0</v>
      </c>
      <c r="L146" s="54">
        <f>Таблица665[[#This Row],[Общее кол-во шт]]*Таблица665[[#This Row],[Оптовая цена KRW за 1шт]]</f>
        <v>0</v>
      </c>
      <c r="M146" s="19" t="str">
        <f>IFERROR(Таблица665[[#This Row],[Общее кол-во шт]]*Таблица665[[#This Row],[Оптовая цена USD за 1шт]],"")</f>
        <v/>
      </c>
      <c r="N146" s="49"/>
    </row>
    <row r="147" spans="1:14" ht="22.5" customHeight="1">
      <c r="A147" s="44" t="s">
        <v>20487</v>
      </c>
      <c r="B147" s="14">
        <v>8809730950652</v>
      </c>
      <c r="C147" s="50" t="s">
        <v>20488</v>
      </c>
      <c r="D147" s="46" t="s">
        <v>20489</v>
      </c>
      <c r="E147" s="16">
        <v>29000</v>
      </c>
      <c r="F147" s="15">
        <v>0.5</v>
      </c>
      <c r="G147" s="47">
        <v>105</v>
      </c>
      <c r="H147" s="55">
        <f>Таблица665[[#This Row],[Коэфициент стоимости]]*Таблица665[[#This Row],[Розничная цена KRW]]</f>
        <v>14500</v>
      </c>
      <c r="I147" s="17" t="str">
        <f>IF($H$1="","Введите курс",Таблица665[[#This Row],[Оптовая цена KRW за 1шт]]/$H$1)</f>
        <v>Введите курс</v>
      </c>
      <c r="J147" s="48"/>
      <c r="K147" s="18">
        <f>Таблица665[[#This Row],[Заказ коробок ]]*Таблица665[[#This Row],[Кол-во шт в коробке]]</f>
        <v>0</v>
      </c>
      <c r="L147" s="54">
        <f>Таблица665[[#This Row],[Общее кол-во шт]]*Таблица665[[#This Row],[Оптовая цена KRW за 1шт]]</f>
        <v>0</v>
      </c>
      <c r="M147" s="19" t="str">
        <f>IFERROR(Таблица665[[#This Row],[Общее кол-во шт]]*Таблица665[[#This Row],[Оптовая цена USD за 1шт]],"")</f>
        <v/>
      </c>
      <c r="N147" s="49"/>
    </row>
    <row r="148" spans="1:14" ht="22.5" customHeight="1">
      <c r="A148" s="44" t="s">
        <v>20490</v>
      </c>
      <c r="B148" s="14">
        <v>8809730950669</v>
      </c>
      <c r="C148" s="50" t="s">
        <v>20491</v>
      </c>
      <c r="D148" s="46" t="s">
        <v>20492</v>
      </c>
      <c r="E148" s="16">
        <v>5000</v>
      </c>
      <c r="F148" s="15">
        <v>0.5</v>
      </c>
      <c r="G148" s="47">
        <v>891</v>
      </c>
      <c r="H148" s="55">
        <f>Таблица665[[#This Row],[Коэфициент стоимости]]*Таблица665[[#This Row],[Розничная цена KRW]]</f>
        <v>2500</v>
      </c>
      <c r="I148" s="17" t="str">
        <f>IF($H$1="","Введите курс",Таблица665[[#This Row],[Оптовая цена KRW за 1шт]]/$H$1)</f>
        <v>Введите курс</v>
      </c>
      <c r="J148" s="48"/>
      <c r="K148" s="18">
        <f>Таблица665[[#This Row],[Заказ коробок ]]*Таблица665[[#This Row],[Кол-во шт в коробке]]</f>
        <v>0</v>
      </c>
      <c r="L148" s="54">
        <f>Таблица665[[#This Row],[Общее кол-во шт]]*Таблица665[[#This Row],[Оптовая цена KRW за 1шт]]</f>
        <v>0</v>
      </c>
      <c r="M148" s="19" t="str">
        <f>IFERROR(Таблица665[[#This Row],[Общее кол-во шт]]*Таблица665[[#This Row],[Оптовая цена USD за 1шт]],"")</f>
        <v/>
      </c>
      <c r="N148" s="49"/>
    </row>
    <row r="149" spans="1:14" ht="22.5" customHeight="1">
      <c r="A149" s="44" t="s">
        <v>20493</v>
      </c>
      <c r="B149" s="14">
        <v>8809730950676</v>
      </c>
      <c r="C149" s="50" t="s">
        <v>20494</v>
      </c>
      <c r="D149" s="46" t="s">
        <v>20495</v>
      </c>
      <c r="E149" s="16">
        <v>5000</v>
      </c>
      <c r="F149" s="15">
        <v>0.5</v>
      </c>
      <c r="G149" s="47">
        <v>891</v>
      </c>
      <c r="H149" s="55">
        <f>Таблица665[[#This Row],[Коэфициент стоимости]]*Таблица665[[#This Row],[Розничная цена KRW]]</f>
        <v>2500</v>
      </c>
      <c r="I149" s="17" t="str">
        <f>IF($H$1="","Введите курс",Таблица665[[#This Row],[Оптовая цена KRW за 1шт]]/$H$1)</f>
        <v>Введите курс</v>
      </c>
      <c r="J149" s="48"/>
      <c r="K149" s="18">
        <f>Таблица665[[#This Row],[Заказ коробок ]]*Таблица665[[#This Row],[Кол-во шт в коробке]]</f>
        <v>0</v>
      </c>
      <c r="L149" s="54">
        <f>Таблица665[[#This Row],[Общее кол-во шт]]*Таблица665[[#This Row],[Оптовая цена KRW за 1шт]]</f>
        <v>0</v>
      </c>
      <c r="M149" s="19" t="str">
        <f>IFERROR(Таблица665[[#This Row],[Общее кол-во шт]]*Таблица665[[#This Row],[Оптовая цена USD за 1шт]],"")</f>
        <v/>
      </c>
      <c r="N149" s="49"/>
    </row>
    <row r="150" spans="1:14" ht="22.5" customHeight="1">
      <c r="A150" s="44" t="s">
        <v>20496</v>
      </c>
      <c r="B150" s="14">
        <v>8809730950898</v>
      </c>
      <c r="C150" s="50" t="s">
        <v>20497</v>
      </c>
      <c r="D150" s="46" t="s">
        <v>20498</v>
      </c>
      <c r="E150" s="16">
        <v>13000</v>
      </c>
      <c r="F150" s="15">
        <v>0.5</v>
      </c>
      <c r="G150" s="47">
        <v>720</v>
      </c>
      <c r="H150" s="55">
        <f>Таблица665[[#This Row],[Коэфициент стоимости]]*Таблица665[[#This Row],[Розничная цена KRW]]</f>
        <v>6500</v>
      </c>
      <c r="I150" s="17" t="str">
        <f>IF($H$1="","Введите курс",Таблица665[[#This Row],[Оптовая цена KRW за 1шт]]/$H$1)</f>
        <v>Введите курс</v>
      </c>
      <c r="J150" s="48"/>
      <c r="K150" s="18">
        <f>Таблица665[[#This Row],[Заказ коробок ]]*Таблица665[[#This Row],[Кол-во шт в коробке]]</f>
        <v>0</v>
      </c>
      <c r="L150" s="54">
        <f>Таблица665[[#This Row],[Общее кол-во шт]]*Таблица665[[#This Row],[Оптовая цена KRW за 1шт]]</f>
        <v>0</v>
      </c>
      <c r="M150" s="19" t="str">
        <f>IFERROR(Таблица665[[#This Row],[Общее кол-во шт]]*Таблица665[[#This Row],[Оптовая цена USD за 1шт]],"")</f>
        <v/>
      </c>
      <c r="N150" s="49"/>
    </row>
    <row r="151" spans="1:14" ht="22.5" customHeight="1">
      <c r="A151" s="44" t="s">
        <v>20499</v>
      </c>
      <c r="B151" s="14">
        <v>8809730950904</v>
      </c>
      <c r="C151" s="50" t="s">
        <v>20500</v>
      </c>
      <c r="D151" s="46" t="s">
        <v>20501</v>
      </c>
      <c r="E151" s="16">
        <v>13000</v>
      </c>
      <c r="F151" s="15">
        <v>0.5</v>
      </c>
      <c r="G151" s="47">
        <v>720</v>
      </c>
      <c r="H151" s="55">
        <f>Таблица665[[#This Row],[Коэфициент стоимости]]*Таблица665[[#This Row],[Розничная цена KRW]]</f>
        <v>6500</v>
      </c>
      <c r="I151" s="17" t="str">
        <f>IF($H$1="","Введите курс",Таблица665[[#This Row],[Оптовая цена KRW за 1шт]]/$H$1)</f>
        <v>Введите курс</v>
      </c>
      <c r="J151" s="48"/>
      <c r="K151" s="18">
        <f>Таблица665[[#This Row],[Заказ коробок ]]*Таблица665[[#This Row],[Кол-во шт в коробке]]</f>
        <v>0</v>
      </c>
      <c r="L151" s="54">
        <f>Таблица665[[#This Row],[Общее кол-во шт]]*Таблица665[[#This Row],[Оптовая цена KRW за 1шт]]</f>
        <v>0</v>
      </c>
      <c r="M151" s="19" t="str">
        <f>IFERROR(Таблица665[[#This Row],[Общее кол-во шт]]*Таблица665[[#This Row],[Оптовая цена USD за 1шт]],"")</f>
        <v/>
      </c>
      <c r="N151" s="49"/>
    </row>
    <row r="152" spans="1:14" ht="22.5" customHeight="1">
      <c r="A152" s="44" t="s">
        <v>20502</v>
      </c>
      <c r="B152" s="14">
        <v>8809730950911</v>
      </c>
      <c r="C152" s="50" t="s">
        <v>20503</v>
      </c>
      <c r="D152" s="46" t="s">
        <v>20504</v>
      </c>
      <c r="E152" s="16">
        <v>13000</v>
      </c>
      <c r="F152" s="15">
        <v>0.5</v>
      </c>
      <c r="G152" s="47">
        <v>720</v>
      </c>
      <c r="H152" s="55">
        <f>Таблица665[[#This Row],[Коэфициент стоимости]]*Таблица665[[#This Row],[Розничная цена KRW]]</f>
        <v>6500</v>
      </c>
      <c r="I152" s="17" t="str">
        <f>IF($H$1="","Введите курс",Таблица665[[#This Row],[Оптовая цена KRW за 1шт]]/$H$1)</f>
        <v>Введите курс</v>
      </c>
      <c r="J152" s="48"/>
      <c r="K152" s="18">
        <f>Таблица665[[#This Row],[Заказ коробок ]]*Таблица665[[#This Row],[Кол-во шт в коробке]]</f>
        <v>0</v>
      </c>
      <c r="L152" s="54">
        <f>Таблица665[[#This Row],[Общее кол-во шт]]*Таблица665[[#This Row],[Оптовая цена KRW за 1шт]]</f>
        <v>0</v>
      </c>
      <c r="M152" s="19" t="str">
        <f>IFERROR(Таблица665[[#This Row],[Общее кол-во шт]]*Таблица665[[#This Row],[Оптовая цена USD за 1шт]],"")</f>
        <v/>
      </c>
      <c r="N152" s="49"/>
    </row>
    <row r="153" spans="1:14" ht="22.5" customHeight="1">
      <c r="A153" s="44" t="s">
        <v>20505</v>
      </c>
      <c r="B153" s="14">
        <v>8809730950928</v>
      </c>
      <c r="C153" s="50" t="s">
        <v>20506</v>
      </c>
      <c r="D153" s="46" t="s">
        <v>20507</v>
      </c>
      <c r="E153" s="16">
        <v>13000</v>
      </c>
      <c r="F153" s="15">
        <v>0.5</v>
      </c>
      <c r="G153" s="47">
        <v>720</v>
      </c>
      <c r="H153" s="55">
        <f>Таблица665[[#This Row],[Коэфициент стоимости]]*Таблица665[[#This Row],[Розничная цена KRW]]</f>
        <v>6500</v>
      </c>
      <c r="I153" s="17" t="str">
        <f>IF($H$1="","Введите курс",Таблица665[[#This Row],[Оптовая цена KRW за 1шт]]/$H$1)</f>
        <v>Введите курс</v>
      </c>
      <c r="J153" s="48"/>
      <c r="K153" s="18">
        <f>Таблица665[[#This Row],[Заказ коробок ]]*Таблица665[[#This Row],[Кол-во шт в коробке]]</f>
        <v>0</v>
      </c>
      <c r="L153" s="54">
        <f>Таблица665[[#This Row],[Общее кол-во шт]]*Таблица665[[#This Row],[Оптовая цена KRW за 1шт]]</f>
        <v>0</v>
      </c>
      <c r="M153" s="19" t="str">
        <f>IFERROR(Таблица665[[#This Row],[Общее кол-во шт]]*Таблица665[[#This Row],[Оптовая цена USD за 1шт]],"")</f>
        <v/>
      </c>
      <c r="N153" s="49"/>
    </row>
    <row r="154" spans="1:14" ht="22.5" customHeight="1">
      <c r="A154" s="44" t="s">
        <v>20508</v>
      </c>
      <c r="B154" s="14">
        <v>8809730950935</v>
      </c>
      <c r="C154" s="50" t="s">
        <v>20509</v>
      </c>
      <c r="D154" s="46" t="s">
        <v>20510</v>
      </c>
      <c r="E154" s="16">
        <v>13000</v>
      </c>
      <c r="F154" s="15">
        <v>0.5</v>
      </c>
      <c r="G154" s="47">
        <v>720</v>
      </c>
      <c r="H154" s="55">
        <f>Таблица665[[#This Row],[Коэфициент стоимости]]*Таблица665[[#This Row],[Розничная цена KRW]]</f>
        <v>6500</v>
      </c>
      <c r="I154" s="17" t="str">
        <f>IF($H$1="","Введите курс",Таблица665[[#This Row],[Оптовая цена KRW за 1шт]]/$H$1)</f>
        <v>Введите курс</v>
      </c>
      <c r="J154" s="48"/>
      <c r="K154" s="18">
        <f>Таблица665[[#This Row],[Заказ коробок ]]*Таблица665[[#This Row],[Кол-во шт в коробке]]</f>
        <v>0</v>
      </c>
      <c r="L154" s="54">
        <f>Таблица665[[#This Row],[Общее кол-во шт]]*Таблица665[[#This Row],[Оптовая цена KRW за 1шт]]</f>
        <v>0</v>
      </c>
      <c r="M154" s="19" t="str">
        <f>IFERROR(Таблица665[[#This Row],[Общее кол-во шт]]*Таблица665[[#This Row],[Оптовая цена USD за 1шт]],"")</f>
        <v/>
      </c>
      <c r="N154" s="49"/>
    </row>
    <row r="155" spans="1:14" ht="22.5" customHeight="1">
      <c r="A155" s="44" t="s">
        <v>20511</v>
      </c>
      <c r="B155" s="14">
        <v>8809730950942</v>
      </c>
      <c r="C155" s="50" t="s">
        <v>20512</v>
      </c>
      <c r="D155" s="46" t="s">
        <v>20513</v>
      </c>
      <c r="E155" s="16">
        <v>13000</v>
      </c>
      <c r="F155" s="15">
        <v>0.5</v>
      </c>
      <c r="G155" s="47">
        <v>720</v>
      </c>
      <c r="H155" s="55">
        <f>Таблица665[[#This Row],[Коэфициент стоимости]]*Таблица665[[#This Row],[Розничная цена KRW]]</f>
        <v>6500</v>
      </c>
      <c r="I155" s="17" t="str">
        <f>IF($H$1="","Введите курс",Таблица665[[#This Row],[Оптовая цена KRW за 1шт]]/$H$1)</f>
        <v>Введите курс</v>
      </c>
      <c r="J155" s="48"/>
      <c r="K155" s="18">
        <f>Таблица665[[#This Row],[Заказ коробок ]]*Таблица665[[#This Row],[Кол-во шт в коробке]]</f>
        <v>0</v>
      </c>
      <c r="L155" s="54">
        <f>Таблица665[[#This Row],[Общее кол-во шт]]*Таблица665[[#This Row],[Оптовая цена KRW за 1шт]]</f>
        <v>0</v>
      </c>
      <c r="M155" s="19" t="str">
        <f>IFERROR(Таблица665[[#This Row],[Общее кол-во шт]]*Таблица665[[#This Row],[Оптовая цена USD за 1шт]],"")</f>
        <v/>
      </c>
      <c r="N155" s="49"/>
    </row>
    <row r="156" spans="1:14" ht="22.5" customHeight="1">
      <c r="A156" s="44" t="s">
        <v>20514</v>
      </c>
      <c r="B156" s="14">
        <v>8809730950959</v>
      </c>
      <c r="C156" s="50" t="s">
        <v>20515</v>
      </c>
      <c r="D156" s="46" t="s">
        <v>20516</v>
      </c>
      <c r="E156" s="16">
        <v>13000</v>
      </c>
      <c r="F156" s="15">
        <v>0.5</v>
      </c>
      <c r="G156" s="47">
        <v>720</v>
      </c>
      <c r="H156" s="55">
        <f>Таблица665[[#This Row],[Коэфициент стоимости]]*Таблица665[[#This Row],[Розничная цена KRW]]</f>
        <v>6500</v>
      </c>
      <c r="I156" s="17" t="str">
        <f>IF($H$1="","Введите курс",Таблица665[[#This Row],[Оптовая цена KRW за 1шт]]/$H$1)</f>
        <v>Введите курс</v>
      </c>
      <c r="J156" s="48"/>
      <c r="K156" s="18">
        <f>Таблица665[[#This Row],[Заказ коробок ]]*Таблица665[[#This Row],[Кол-во шт в коробке]]</f>
        <v>0</v>
      </c>
      <c r="L156" s="54">
        <f>Таблица665[[#This Row],[Общее кол-во шт]]*Таблица665[[#This Row],[Оптовая цена KRW за 1шт]]</f>
        <v>0</v>
      </c>
      <c r="M156" s="19" t="str">
        <f>IFERROR(Таблица665[[#This Row],[Общее кол-во шт]]*Таблица665[[#This Row],[Оптовая цена USD за 1шт]],"")</f>
        <v/>
      </c>
      <c r="N156" s="49"/>
    </row>
    <row r="157" spans="1:14" ht="22.5" customHeight="1">
      <c r="A157" s="44" t="s">
        <v>20517</v>
      </c>
      <c r="B157" s="14">
        <v>8809730950966</v>
      </c>
      <c r="C157" s="50" t="s">
        <v>20518</v>
      </c>
      <c r="D157" s="46" t="s">
        <v>20519</v>
      </c>
      <c r="E157" s="16">
        <v>13000</v>
      </c>
      <c r="F157" s="15">
        <v>0.5</v>
      </c>
      <c r="G157" s="47">
        <v>720</v>
      </c>
      <c r="H157" s="55">
        <f>Таблица665[[#This Row],[Коэфициент стоимости]]*Таблица665[[#This Row],[Розничная цена KRW]]</f>
        <v>6500</v>
      </c>
      <c r="I157" s="17" t="str">
        <f>IF($H$1="","Введите курс",Таблица665[[#This Row],[Оптовая цена KRW за 1шт]]/$H$1)</f>
        <v>Введите курс</v>
      </c>
      <c r="J157" s="48"/>
      <c r="K157" s="18">
        <f>Таблица665[[#This Row],[Заказ коробок ]]*Таблица665[[#This Row],[Кол-во шт в коробке]]</f>
        <v>0</v>
      </c>
      <c r="L157" s="54">
        <f>Таблица665[[#This Row],[Общее кол-во шт]]*Таблица665[[#This Row],[Оптовая цена KRW за 1шт]]</f>
        <v>0</v>
      </c>
      <c r="M157" s="19" t="str">
        <f>IFERROR(Таблица665[[#This Row],[Общее кол-во шт]]*Таблица665[[#This Row],[Оптовая цена USD за 1шт]],"")</f>
        <v/>
      </c>
      <c r="N157" s="49"/>
    </row>
    <row r="158" spans="1:14" ht="22.5" customHeight="1">
      <c r="A158" s="44" t="s">
        <v>20520</v>
      </c>
      <c r="B158" s="14">
        <v>8809730952489</v>
      </c>
      <c r="C158" s="50" t="s">
        <v>20521</v>
      </c>
      <c r="D158" s="46" t="s">
        <v>20522</v>
      </c>
      <c r="E158" s="16">
        <v>20000</v>
      </c>
      <c r="F158" s="15">
        <v>0.5</v>
      </c>
      <c r="G158" s="47">
        <v>50</v>
      </c>
      <c r="H158" s="55">
        <f>Таблица665[[#This Row],[Коэфициент стоимости]]*Таблица665[[#This Row],[Розничная цена KRW]]</f>
        <v>10000</v>
      </c>
      <c r="I158" s="17" t="str">
        <f>IF($H$1="","Введите курс",Таблица665[[#This Row],[Оптовая цена KRW за 1шт]]/$H$1)</f>
        <v>Введите курс</v>
      </c>
      <c r="J158" s="48"/>
      <c r="K158" s="18">
        <f>Таблица665[[#This Row],[Заказ коробок ]]*Таблица665[[#This Row],[Кол-во шт в коробке]]</f>
        <v>0</v>
      </c>
      <c r="L158" s="54">
        <f>Таблица665[[#This Row],[Общее кол-во шт]]*Таблица665[[#This Row],[Оптовая цена KRW за 1шт]]</f>
        <v>0</v>
      </c>
      <c r="M158" s="19" t="str">
        <f>IFERROR(Таблица665[[#This Row],[Общее кол-во шт]]*Таблица665[[#This Row],[Оптовая цена USD за 1шт]],"")</f>
        <v/>
      </c>
      <c r="N158" s="49"/>
    </row>
    <row r="159" spans="1:14" ht="22.5" customHeight="1">
      <c r="A159" s="44" t="s">
        <v>20523</v>
      </c>
      <c r="B159" s="14">
        <v>8809730952908</v>
      </c>
      <c r="C159" s="50" t="s">
        <v>33696</v>
      </c>
      <c r="D159" s="46" t="s">
        <v>33697</v>
      </c>
      <c r="E159" s="16">
        <v>15000</v>
      </c>
      <c r="F159" s="15">
        <v>0.5</v>
      </c>
      <c r="G159" s="47">
        <v>117</v>
      </c>
      <c r="H159" s="55">
        <f>Таблица665[[#This Row],[Коэфициент стоимости]]*Таблица665[[#This Row],[Розничная цена KRW]]</f>
        <v>7500</v>
      </c>
      <c r="I159" s="17" t="str">
        <f>IF($H$1="","Введите курс",Таблица665[[#This Row],[Оптовая цена KRW за 1шт]]/$H$1)</f>
        <v>Введите курс</v>
      </c>
      <c r="J159" s="48"/>
      <c r="K159" s="18">
        <f>Таблица665[[#This Row],[Заказ коробок ]]*Таблица665[[#This Row],[Кол-во шт в коробке]]</f>
        <v>0</v>
      </c>
      <c r="L159" s="54">
        <f>Таблица665[[#This Row],[Общее кол-во шт]]*Таблица665[[#This Row],[Оптовая цена KRW за 1шт]]</f>
        <v>0</v>
      </c>
      <c r="M159" s="19" t="str">
        <f>IFERROR(Таблица665[[#This Row],[Общее кол-во шт]]*Таблица665[[#This Row],[Оптовая цена USD за 1шт]],"")</f>
        <v/>
      </c>
      <c r="N159" s="49"/>
    </row>
    <row r="160" spans="1:14" ht="22.5" customHeight="1">
      <c r="A160" s="44" t="s">
        <v>20526</v>
      </c>
      <c r="B160" s="14">
        <v>8809730951147</v>
      </c>
      <c r="C160" s="50" t="s">
        <v>20524</v>
      </c>
      <c r="D160" s="46" t="s">
        <v>20525</v>
      </c>
      <c r="E160" s="16">
        <v>20000</v>
      </c>
      <c r="F160" s="15">
        <v>0.5</v>
      </c>
      <c r="G160" s="47">
        <v>45</v>
      </c>
      <c r="H160" s="55">
        <f>Таблица665[[#This Row],[Коэфициент стоимости]]*Таблица665[[#This Row],[Розничная цена KRW]]</f>
        <v>10000</v>
      </c>
      <c r="I160" s="17" t="str">
        <f>IF($H$1="","Введите курс",Таблица665[[#This Row],[Оптовая цена KRW за 1шт]]/$H$1)</f>
        <v>Введите курс</v>
      </c>
      <c r="J160" s="48"/>
      <c r="K160" s="18">
        <f>Таблица665[[#This Row],[Заказ коробок ]]*Таблица665[[#This Row],[Кол-во шт в коробке]]</f>
        <v>0</v>
      </c>
      <c r="L160" s="54">
        <f>Таблица665[[#This Row],[Общее кол-во шт]]*Таблица665[[#This Row],[Оптовая цена KRW за 1шт]]</f>
        <v>0</v>
      </c>
      <c r="M160" s="19" t="str">
        <f>IFERROR(Таблица665[[#This Row],[Общее кол-во шт]]*Таблица665[[#This Row],[Оптовая цена USD за 1шт]],"")</f>
        <v/>
      </c>
      <c r="N160" s="49"/>
    </row>
    <row r="161" spans="1:14" ht="22.5" customHeight="1">
      <c r="A161" s="44" t="s">
        <v>20529</v>
      </c>
      <c r="B161" s="14">
        <v>8809549779666</v>
      </c>
      <c r="C161" s="50" t="s">
        <v>33698</v>
      </c>
      <c r="D161" s="46" t="s">
        <v>33699</v>
      </c>
      <c r="E161" s="16">
        <v>28000</v>
      </c>
      <c r="F161" s="15">
        <v>0.5</v>
      </c>
      <c r="G161" s="47">
        <v>40</v>
      </c>
      <c r="H161" s="55">
        <f>Таблица665[[#This Row],[Коэфициент стоимости]]*Таблица665[[#This Row],[Розничная цена KRW]]</f>
        <v>14000</v>
      </c>
      <c r="I161" s="17" t="str">
        <f>IF($H$1="","Введите курс",Таблица665[[#This Row],[Оптовая цена KRW за 1шт]]/$H$1)</f>
        <v>Введите курс</v>
      </c>
      <c r="J161" s="48"/>
      <c r="K161" s="18">
        <f>Таблица665[[#This Row],[Заказ коробок ]]*Таблица665[[#This Row],[Кол-во шт в коробке]]</f>
        <v>0</v>
      </c>
      <c r="L161" s="54">
        <f>Таблица665[[#This Row],[Общее кол-во шт]]*Таблица665[[#This Row],[Оптовая цена KRW за 1шт]]</f>
        <v>0</v>
      </c>
      <c r="M161" s="19" t="str">
        <f>IFERROR(Таблица665[[#This Row],[Общее кол-во шт]]*Таблица665[[#This Row],[Оптовая цена USD за 1шт]],"")</f>
        <v/>
      </c>
      <c r="N161" s="49"/>
    </row>
    <row r="162" spans="1:14" ht="22.5" customHeight="1">
      <c r="A162" s="44" t="s">
        <v>20530</v>
      </c>
      <c r="B162" s="14">
        <v>8809730952076</v>
      </c>
      <c r="C162" s="50" t="s">
        <v>20527</v>
      </c>
      <c r="D162" s="46" t="s">
        <v>20528</v>
      </c>
      <c r="E162" s="16">
        <v>3000</v>
      </c>
      <c r="F162" s="15">
        <v>0.5</v>
      </c>
      <c r="G162" s="47">
        <v>120</v>
      </c>
      <c r="H162" s="55">
        <f>Таблица665[[#This Row],[Коэфициент стоимости]]*Таблица665[[#This Row],[Розничная цена KRW]]</f>
        <v>1500</v>
      </c>
      <c r="I162" s="17" t="str">
        <f>IF($H$1="","Введите курс",Таблица665[[#This Row],[Оптовая цена KRW за 1шт]]/$H$1)</f>
        <v>Введите курс</v>
      </c>
      <c r="J162" s="48"/>
      <c r="K162" s="18">
        <f>Таблица665[[#This Row],[Заказ коробок ]]*Таблица665[[#This Row],[Кол-во шт в коробке]]</f>
        <v>0</v>
      </c>
      <c r="L162" s="54">
        <f>Таблица665[[#This Row],[Общее кол-во шт]]*Таблица665[[#This Row],[Оптовая цена KRW за 1шт]]</f>
        <v>0</v>
      </c>
      <c r="M162" s="19" t="str">
        <f>IFERROR(Таблица665[[#This Row],[Общее кол-во шт]]*Таблица665[[#This Row],[Оптовая цена USD за 1шт]],"")</f>
        <v/>
      </c>
      <c r="N162" s="49"/>
    </row>
    <row r="163" spans="1:14" ht="22.5" customHeight="1">
      <c r="A163" s="44" t="s">
        <v>20531</v>
      </c>
      <c r="B163" s="14">
        <v>8809730952786</v>
      </c>
      <c r="C163" s="50" t="s">
        <v>33700</v>
      </c>
      <c r="D163" s="46" t="s">
        <v>33701</v>
      </c>
      <c r="E163" s="16">
        <v>20000</v>
      </c>
      <c r="F163" s="15">
        <v>0.5</v>
      </c>
      <c r="G163" s="47">
        <v>16</v>
      </c>
      <c r="H163" s="55">
        <f>Таблица665[[#This Row],[Коэфициент стоимости]]*Таблица665[[#This Row],[Розничная цена KRW]]</f>
        <v>10000</v>
      </c>
      <c r="I163" s="17" t="str">
        <f>IF($H$1="","Введите курс",Таблица665[[#This Row],[Оптовая цена KRW за 1шт]]/$H$1)</f>
        <v>Введите курс</v>
      </c>
      <c r="J163" s="48"/>
      <c r="K163" s="18">
        <f>Таблица665[[#This Row],[Заказ коробок ]]*Таблица665[[#This Row],[Кол-во шт в коробке]]</f>
        <v>0</v>
      </c>
      <c r="L163" s="54">
        <f>Таблица665[[#This Row],[Общее кол-во шт]]*Таблица665[[#This Row],[Оптовая цена KRW за 1шт]]</f>
        <v>0</v>
      </c>
      <c r="M163" s="19" t="str">
        <f>IFERROR(Таблица665[[#This Row],[Общее кол-во шт]]*Таблица665[[#This Row],[Оптовая цена USD за 1шт]],"")</f>
        <v/>
      </c>
      <c r="N163" s="49"/>
    </row>
    <row r="164" spans="1:14" ht="22.5" customHeight="1">
      <c r="A164" s="44" t="s">
        <v>20532</v>
      </c>
      <c r="B164" s="14">
        <v>8809730953110</v>
      </c>
      <c r="C164" s="50" t="s">
        <v>33702</v>
      </c>
      <c r="D164" s="46" t="s">
        <v>33703</v>
      </c>
      <c r="E164" s="16">
        <v>2000</v>
      </c>
      <c r="F164" s="15">
        <v>0.5</v>
      </c>
      <c r="G164" s="47">
        <v>120</v>
      </c>
      <c r="H164" s="55">
        <f>Таблица665[[#This Row],[Коэфициент стоимости]]*Таблица665[[#This Row],[Розничная цена KRW]]</f>
        <v>1000</v>
      </c>
      <c r="I164" s="17" t="str">
        <f>IF($H$1="","Введите курс",Таблица665[[#This Row],[Оптовая цена KRW за 1шт]]/$H$1)</f>
        <v>Введите курс</v>
      </c>
      <c r="J164" s="48"/>
      <c r="K164" s="18">
        <f>Таблица665[[#This Row],[Заказ коробок ]]*Таблица665[[#This Row],[Кол-во шт в коробке]]</f>
        <v>0</v>
      </c>
      <c r="L164" s="54">
        <f>Таблица665[[#This Row],[Общее кол-во шт]]*Таблица665[[#This Row],[Оптовая цена KRW за 1шт]]</f>
        <v>0</v>
      </c>
      <c r="M164" s="19" t="str">
        <f>IFERROR(Таблица665[[#This Row],[Общее кол-во шт]]*Таблица665[[#This Row],[Оптовая цена USD за 1шт]],"")</f>
        <v/>
      </c>
      <c r="N164" s="49"/>
    </row>
    <row r="165" spans="1:14" s="75" customFormat="1" ht="22.5" customHeight="1">
      <c r="A165" s="44" t="s">
        <v>20533</v>
      </c>
      <c r="B165" s="143">
        <v>8809587528806</v>
      </c>
      <c r="C165" s="144" t="s">
        <v>33704</v>
      </c>
      <c r="D165" s="211" t="s">
        <v>33705</v>
      </c>
      <c r="E165" s="146">
        <v>28000</v>
      </c>
      <c r="F165" s="147">
        <v>0.5</v>
      </c>
      <c r="G165" s="148">
        <v>200</v>
      </c>
      <c r="H165" s="156">
        <f>Таблица665[[#This Row],[Коэфициент стоимости]]*Таблица665[[#This Row],[Розничная цена KRW]]</f>
        <v>14000</v>
      </c>
      <c r="I165" s="150" t="str">
        <f>IF($H$1="","Введите курс",Таблица665[[#This Row],[Оптовая цена KRW за 1шт]]/$H$1)</f>
        <v>Введите курс</v>
      </c>
      <c r="J165" s="151"/>
      <c r="K165" s="152">
        <f>Таблица665[[#This Row],[Заказ коробок ]]*Таблица665[[#This Row],[Кол-во шт в коробке]]</f>
        <v>0</v>
      </c>
      <c r="L165" s="153">
        <f>Таблица665[[#This Row],[Общее кол-во шт]]*Таблица665[[#This Row],[Оптовая цена KRW за 1шт]]</f>
        <v>0</v>
      </c>
      <c r="M165" s="74" t="str">
        <f>IFERROR(Таблица665[[#This Row],[Общее кол-во шт]]*Таблица665[[#This Row],[Оптовая цена USD за 1шт]],"")</f>
        <v/>
      </c>
      <c r="N165" s="57"/>
    </row>
    <row r="166" spans="1:14" s="75" customFormat="1" ht="22.5" customHeight="1">
      <c r="A166" s="44" t="s">
        <v>20534</v>
      </c>
      <c r="B166" s="143">
        <v>8809730951413</v>
      </c>
      <c r="C166" s="144" t="s">
        <v>33706</v>
      </c>
      <c r="D166" s="211" t="s">
        <v>33707</v>
      </c>
      <c r="E166" s="146">
        <v>16000</v>
      </c>
      <c r="F166" s="147">
        <v>0.5</v>
      </c>
      <c r="G166" s="148">
        <v>200</v>
      </c>
      <c r="H166" s="156">
        <f>Таблица665[[#This Row],[Коэфициент стоимости]]*Таблица665[[#This Row],[Розничная цена KRW]]</f>
        <v>8000</v>
      </c>
      <c r="I166" s="150" t="str">
        <f>IF($H$1="","Введите курс",Таблица665[[#This Row],[Оптовая цена KRW за 1шт]]/$H$1)</f>
        <v>Введите курс</v>
      </c>
      <c r="J166" s="151"/>
      <c r="K166" s="152">
        <f>Таблица665[[#This Row],[Заказ коробок ]]*Таблица665[[#This Row],[Кол-во шт в коробке]]</f>
        <v>0</v>
      </c>
      <c r="L166" s="153">
        <f>Таблица665[[#This Row],[Общее кол-во шт]]*Таблица665[[#This Row],[Оптовая цена KRW за 1шт]]</f>
        <v>0</v>
      </c>
      <c r="M166" s="74" t="str">
        <f>IFERROR(Таблица665[[#This Row],[Общее кол-во шт]]*Таблица665[[#This Row],[Оптовая цена USD за 1шт]],"")</f>
        <v/>
      </c>
      <c r="N166" s="57"/>
    </row>
    <row r="167" spans="1:14" s="75" customFormat="1" ht="22.5" customHeight="1">
      <c r="A167" s="44" t="s">
        <v>20535</v>
      </c>
      <c r="B167" s="143">
        <v>8809730951529</v>
      </c>
      <c r="C167" s="144" t="s">
        <v>33708</v>
      </c>
      <c r="D167" s="211" t="s">
        <v>33709</v>
      </c>
      <c r="E167" s="146">
        <v>14000</v>
      </c>
      <c r="F167" s="147">
        <v>0.5</v>
      </c>
      <c r="G167" s="148">
        <v>200</v>
      </c>
      <c r="H167" s="156">
        <f>Таблица665[[#This Row],[Коэфициент стоимости]]*Таблица665[[#This Row],[Розничная цена KRW]]</f>
        <v>7000</v>
      </c>
      <c r="I167" s="150" t="str">
        <f>IF($H$1="","Введите курс",Таблица665[[#This Row],[Оптовая цена KRW за 1шт]]/$H$1)</f>
        <v>Введите курс</v>
      </c>
      <c r="J167" s="151"/>
      <c r="K167" s="152">
        <f>Таблица665[[#This Row],[Заказ коробок ]]*Таблица665[[#This Row],[Кол-во шт в коробке]]</f>
        <v>0</v>
      </c>
      <c r="L167" s="153">
        <f>Таблица665[[#This Row],[Общее кол-во шт]]*Таблица665[[#This Row],[Оптовая цена KRW за 1шт]]</f>
        <v>0</v>
      </c>
      <c r="M167" s="74" t="str">
        <f>IFERROR(Таблица665[[#This Row],[Общее кол-во шт]]*Таблица665[[#This Row],[Оптовая цена USD за 1шт]],"")</f>
        <v/>
      </c>
      <c r="N167" s="57"/>
    </row>
    <row r="168" spans="1:14" s="75" customFormat="1" ht="22.5" customHeight="1">
      <c r="A168" s="44" t="s">
        <v>20536</v>
      </c>
      <c r="B168" s="143">
        <v>8809730952953</v>
      </c>
      <c r="C168" s="144" t="s">
        <v>33710</v>
      </c>
      <c r="D168" s="211" t="s">
        <v>33711</v>
      </c>
      <c r="E168" s="146">
        <v>20000</v>
      </c>
      <c r="F168" s="147">
        <v>0.5</v>
      </c>
      <c r="G168" s="148">
        <v>200</v>
      </c>
      <c r="H168" s="156">
        <f>Таблица665[[#This Row],[Коэфициент стоимости]]*Таблица665[[#This Row],[Розничная цена KRW]]</f>
        <v>10000</v>
      </c>
      <c r="I168" s="150" t="str">
        <f>IF($H$1="","Введите курс",Таблица665[[#This Row],[Оптовая цена KRW за 1шт]]/$H$1)</f>
        <v>Введите курс</v>
      </c>
      <c r="J168" s="151"/>
      <c r="K168" s="152">
        <f>Таблица665[[#This Row],[Заказ коробок ]]*Таблица665[[#This Row],[Кол-во шт в коробке]]</f>
        <v>0</v>
      </c>
      <c r="L168" s="153">
        <f>Таблица665[[#This Row],[Общее кол-во шт]]*Таблица665[[#This Row],[Оптовая цена KRW за 1шт]]</f>
        <v>0</v>
      </c>
      <c r="M168" s="74" t="str">
        <f>IFERROR(Таблица665[[#This Row],[Общее кол-во шт]]*Таблица665[[#This Row],[Оптовая цена USD за 1шт]],"")</f>
        <v/>
      </c>
      <c r="N168" s="57"/>
    </row>
    <row r="169" spans="1:14" s="75" customFormat="1" ht="22.5" customHeight="1">
      <c r="A169" s="44" t="s">
        <v>20537</v>
      </c>
      <c r="B169" s="143">
        <v>8809730952939</v>
      </c>
      <c r="C169" s="144" t="s">
        <v>33712</v>
      </c>
      <c r="D169" s="211" t="s">
        <v>33713</v>
      </c>
      <c r="E169" s="146">
        <v>24000</v>
      </c>
      <c r="F169" s="147">
        <v>0.5</v>
      </c>
      <c r="G169" s="148">
        <v>200</v>
      </c>
      <c r="H169" s="156">
        <f>Таблица665[[#This Row],[Коэфициент стоимости]]*Таблица665[[#This Row],[Розничная цена KRW]]</f>
        <v>12000</v>
      </c>
      <c r="I169" s="150" t="str">
        <f>IF($H$1="","Введите курс",Таблица665[[#This Row],[Оптовая цена KRW за 1шт]]/$H$1)</f>
        <v>Введите курс</v>
      </c>
      <c r="J169" s="151"/>
      <c r="K169" s="152">
        <f>Таблица665[[#This Row],[Заказ коробок ]]*Таблица665[[#This Row],[Кол-во шт в коробке]]</f>
        <v>0</v>
      </c>
      <c r="L169" s="153">
        <f>Таблица665[[#This Row],[Общее кол-во шт]]*Таблица665[[#This Row],[Оптовая цена KRW за 1шт]]</f>
        <v>0</v>
      </c>
      <c r="M169" s="74" t="str">
        <f>IFERROR(Таблица665[[#This Row],[Общее кол-во шт]]*Таблица665[[#This Row],[Оптовая цена USD за 1шт]],"")</f>
        <v/>
      </c>
      <c r="N169" s="57"/>
    </row>
    <row r="170" spans="1:14" s="75" customFormat="1" ht="22.5" customHeight="1">
      <c r="A170" s="44" t="s">
        <v>20538</v>
      </c>
      <c r="B170" s="143">
        <v>8809730952946</v>
      </c>
      <c r="C170" s="144" t="s">
        <v>33714</v>
      </c>
      <c r="D170" s="211" t="s">
        <v>33715</v>
      </c>
      <c r="E170" s="146">
        <v>28000</v>
      </c>
      <c r="F170" s="147">
        <v>0.5</v>
      </c>
      <c r="G170" s="148">
        <v>200</v>
      </c>
      <c r="H170" s="156">
        <f>Таблица665[[#This Row],[Коэфициент стоимости]]*Таблица665[[#This Row],[Розничная цена KRW]]</f>
        <v>14000</v>
      </c>
      <c r="I170" s="150" t="str">
        <f>IF($H$1="","Введите курс",Таблица665[[#This Row],[Оптовая цена KRW за 1шт]]/$H$1)</f>
        <v>Введите курс</v>
      </c>
      <c r="J170" s="151"/>
      <c r="K170" s="152">
        <f>Таблица665[[#This Row],[Заказ коробок ]]*Таблица665[[#This Row],[Кол-во шт в коробке]]</f>
        <v>0</v>
      </c>
      <c r="L170" s="153">
        <f>Таблица665[[#This Row],[Общее кол-во шт]]*Таблица665[[#This Row],[Оптовая цена KRW за 1шт]]</f>
        <v>0</v>
      </c>
      <c r="M170" s="74" t="str">
        <f>IFERROR(Таблица665[[#This Row],[Общее кол-во шт]]*Таблица665[[#This Row],[Оптовая цена USD за 1шт]],"")</f>
        <v/>
      </c>
      <c r="N170" s="57"/>
    </row>
    <row r="171" spans="1:14" s="75" customFormat="1" ht="22.5" customHeight="1">
      <c r="A171" s="44" t="s">
        <v>20539</v>
      </c>
      <c r="B171" s="143">
        <v>8809730951505</v>
      </c>
      <c r="C171" s="144" t="s">
        <v>33716</v>
      </c>
      <c r="D171" s="211" t="s">
        <v>33717</v>
      </c>
      <c r="E171" s="146">
        <v>3000</v>
      </c>
      <c r="F171" s="147">
        <v>0.5</v>
      </c>
      <c r="G171" s="148">
        <v>200</v>
      </c>
      <c r="H171" s="156">
        <f>Таблица665[[#This Row],[Коэфициент стоимости]]*Таблица665[[#This Row],[Розничная цена KRW]]</f>
        <v>1500</v>
      </c>
      <c r="I171" s="150" t="str">
        <f>IF($H$1="","Введите курс",Таблица665[[#This Row],[Оптовая цена KRW за 1шт]]/$H$1)</f>
        <v>Введите курс</v>
      </c>
      <c r="J171" s="151"/>
      <c r="K171" s="152">
        <f>Таблица665[[#This Row],[Заказ коробок ]]*Таблица665[[#This Row],[Кол-во шт в коробке]]</f>
        <v>0</v>
      </c>
      <c r="L171" s="153">
        <f>Таблица665[[#This Row],[Общее кол-во шт]]*Таблица665[[#This Row],[Оптовая цена KRW за 1шт]]</f>
        <v>0</v>
      </c>
      <c r="M171" s="74" t="str">
        <f>IFERROR(Таблица665[[#This Row],[Общее кол-во шт]]*Таблица665[[#This Row],[Оптовая цена USD за 1шт]],"")</f>
        <v/>
      </c>
      <c r="N171" s="57"/>
    </row>
    <row r="172" spans="1:14" s="75" customFormat="1" ht="22.5" customHeight="1">
      <c r="A172" s="44" t="s">
        <v>20540</v>
      </c>
      <c r="B172" s="143">
        <v>8809730953998</v>
      </c>
      <c r="C172" s="144" t="s">
        <v>33718</v>
      </c>
      <c r="D172" s="211" t="s">
        <v>33719</v>
      </c>
      <c r="E172" s="146">
        <v>29000</v>
      </c>
      <c r="F172" s="147">
        <v>0.5</v>
      </c>
      <c r="G172" s="148">
        <v>200</v>
      </c>
      <c r="H172" s="156">
        <f>Таблица665[[#This Row],[Коэфициент стоимости]]*Таблица665[[#This Row],[Розничная цена KRW]]</f>
        <v>14500</v>
      </c>
      <c r="I172" s="150" t="str">
        <f>IF($H$1="","Введите курс",Таблица665[[#This Row],[Оптовая цена KRW за 1шт]]/$H$1)</f>
        <v>Введите курс</v>
      </c>
      <c r="J172" s="151"/>
      <c r="K172" s="152">
        <f>Таблица665[[#This Row],[Заказ коробок ]]*Таблица665[[#This Row],[Кол-во шт в коробке]]</f>
        <v>0</v>
      </c>
      <c r="L172" s="153">
        <f>Таблица665[[#This Row],[Общее кол-во шт]]*Таблица665[[#This Row],[Оптовая цена KRW за 1шт]]</f>
        <v>0</v>
      </c>
      <c r="M172" s="74" t="str">
        <f>IFERROR(Таблица665[[#This Row],[Общее кол-во шт]]*Таблица665[[#This Row],[Оптовая цена USD за 1шт]],"")</f>
        <v/>
      </c>
      <c r="N172" s="57"/>
    </row>
  </sheetData>
  <sheetProtection algorithmName="SHA-512" hashValue="RbPGZSsDgTWmbmBMR1tkMaedeO248eZ0KBX6qP8Q8W6HD/dhLUnidRVBycI/AVqv0Qx0D+YysTA3P0Oic/nChg==" saltValue="CkWko0g1wFHW95o87fieNg==" spinCount="100000" sheet="1" autoFilter="0" pivotTables="0"/>
  <mergeCells count="2">
    <mergeCell ref="A1:C1"/>
    <mergeCell ref="D1:F1"/>
  </mergeCells>
  <conditionalFormatting sqref="A173:A1048576">
    <cfRule type="duplicateValues" dxfId="762" priority="1"/>
  </conditionalFormatting>
  <conditionalFormatting sqref="A173:A1048576">
    <cfRule type="duplicateValues" dxfId="761" priority="2"/>
    <cfRule type="duplicateValues" dxfId="760" priority="3"/>
    <cfRule type="duplicateValues" dxfId="759" priority="4"/>
  </conditionalFormatting>
  <conditionalFormatting sqref="A3:A172">
    <cfRule type="duplicateValues" dxfId="758" priority="5"/>
  </conditionalFormatting>
  <conditionalFormatting sqref="A3:A172">
    <cfRule type="duplicateValues" dxfId="757" priority="6"/>
    <cfRule type="duplicateValues" dxfId="756" priority="7"/>
    <cfRule type="duplicateValues" dxfId="755" priority="8"/>
  </conditionalFormatting>
  <conditionalFormatting sqref="A3:A172">
    <cfRule type="duplicateValues" dxfId="754" priority="9"/>
  </conditionalFormatting>
  <conditionalFormatting sqref="A3:A172">
    <cfRule type="duplicateValues" dxfId="753" priority="10"/>
    <cfRule type="duplicateValues" dxfId="752" priority="11"/>
    <cfRule type="duplicateValues" dxfId="751" priority="12"/>
  </conditionalFormatting>
  <hyperlinks>
    <hyperlink ref="G1" r:id="rId1" xr:uid="{1D4E8E2F-31F0-4DB2-A66B-8573B728B5BC}"/>
    <hyperlink ref="N1" location="Главная!A1" display="Вернуться на Главную" xr:uid="{49022E85-4F2C-4B5A-943B-C26188E88C77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1EA3-3E80-49AB-BC97-67ED955C6D43}">
  <sheetPr>
    <pageSetUpPr fitToPage="1"/>
  </sheetPr>
  <dimension ref="A1:N58"/>
  <sheetViews>
    <sheetView zoomScale="85" zoomScaleNormal="85" zoomScaleSheetLayoutView="75" workbookViewId="0">
      <pane ySplit="2" topLeftCell="A3" activePane="bottomLeft" state="frozen"/>
      <selection pane="bottomLeft" activeCell="B30" sqref="B30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25883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SUM(J3:J58)</f>
        <v>0</v>
      </c>
      <c r="K1" s="59">
        <f>SUM(K3:K58)</f>
        <v>0</v>
      </c>
      <c r="L1" s="60">
        <f>SUM(L3:L58)</f>
        <v>0</v>
      </c>
      <c r="M1" s="61">
        <f>SUM(M3:M58)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25884</v>
      </c>
      <c r="B3" s="14" t="s">
        <v>25885</v>
      </c>
      <c r="C3" s="45" t="s">
        <v>25886</v>
      </c>
      <c r="D3" s="160" t="s">
        <v>25887</v>
      </c>
      <c r="E3" s="53">
        <v>40000</v>
      </c>
      <c r="F3" s="15">
        <v>0.39</v>
      </c>
      <c r="G3" s="47">
        <v>24</v>
      </c>
      <c r="H3" s="16">
        <f>Таблица614[[#This Row],[Коэфициент стоимости]]*Таблица614[[#This Row],[Розничная цена KRW]]</f>
        <v>15600</v>
      </c>
      <c r="I3" s="17" t="str">
        <f>IF($H$1="","Введите курс",Таблица614[[#This Row],[Оптовая цена KRW за 1шт]]/$H$1)</f>
        <v>Введите курс</v>
      </c>
      <c r="J3" s="48"/>
      <c r="K3" s="18">
        <f>Таблица614[[#This Row],[Заказ коробок ]]*Таблица614[[#This Row],[Кол-во шт в коробке]]</f>
        <v>0</v>
      </c>
      <c r="L3" s="16">
        <f>Таблица614[[#This Row],[Общее кол-во шт]]*Таблица614[[#This Row],[Оптовая цена KRW за 1шт]]</f>
        <v>0</v>
      </c>
      <c r="M3" s="19" t="str">
        <f>IFERROR(Таблица614[[#This Row],[Общее кол-во шт]]*Таблица614[[#This Row],[Оптовая цена USD за 1шт]],"")</f>
        <v/>
      </c>
      <c r="N3" s="49"/>
    </row>
    <row r="4" spans="1:14" ht="22.5" customHeight="1">
      <c r="A4" s="44" t="s">
        <v>25888</v>
      </c>
      <c r="B4" s="14" t="s">
        <v>25889</v>
      </c>
      <c r="C4" s="50" t="s">
        <v>25890</v>
      </c>
      <c r="D4" s="160" t="s">
        <v>25891</v>
      </c>
      <c r="E4" s="16">
        <v>40000</v>
      </c>
      <c r="F4" s="15">
        <v>0.39</v>
      </c>
      <c r="G4" s="47">
        <v>24</v>
      </c>
      <c r="H4" s="55">
        <f>Таблица614[[#This Row],[Коэфициент стоимости]]*Таблица614[[#This Row],[Розничная цена KRW]]</f>
        <v>15600</v>
      </c>
      <c r="I4" s="17" t="str">
        <f>IF($H$1="","Введите курс",Таблица614[[#This Row],[Оптовая цена KRW за 1шт]]/$H$1)</f>
        <v>Введите курс</v>
      </c>
      <c r="J4" s="48"/>
      <c r="K4" s="18">
        <f>Таблица614[[#This Row],[Заказ коробок ]]*Таблица614[[#This Row],[Кол-во шт в коробке]]</f>
        <v>0</v>
      </c>
      <c r="L4" s="54">
        <f>Таблица614[[#This Row],[Общее кол-во шт]]*Таблица614[[#This Row],[Оптовая цена KRW за 1шт]]</f>
        <v>0</v>
      </c>
      <c r="M4" s="19" t="str">
        <f>IFERROR(Таблица614[[#This Row],[Общее кол-во шт]]*Таблица614[[#This Row],[Оптовая цена USD за 1шт]],"")</f>
        <v/>
      </c>
      <c r="N4" s="49"/>
    </row>
    <row r="5" spans="1:14" ht="22.5" customHeight="1">
      <c r="A5" s="44" t="s">
        <v>25892</v>
      </c>
      <c r="B5" s="14" t="s">
        <v>25893</v>
      </c>
      <c r="C5" s="50" t="s">
        <v>25894</v>
      </c>
      <c r="D5" s="160" t="s">
        <v>25895</v>
      </c>
      <c r="E5" s="16">
        <v>40000</v>
      </c>
      <c r="F5" s="15">
        <v>0.39</v>
      </c>
      <c r="G5" s="47">
        <v>24</v>
      </c>
      <c r="H5" s="55">
        <f>Таблица614[[#This Row],[Коэфициент стоимости]]*Таблица614[[#This Row],[Розничная цена KRW]]</f>
        <v>15600</v>
      </c>
      <c r="I5" s="17" t="str">
        <f>IF($H$1="","Введите курс",Таблица614[[#This Row],[Оптовая цена KRW за 1шт]]/$H$1)</f>
        <v>Введите курс</v>
      </c>
      <c r="J5" s="48"/>
      <c r="K5" s="18">
        <f>Таблица614[[#This Row],[Заказ коробок ]]*Таблица614[[#This Row],[Кол-во шт в коробке]]</f>
        <v>0</v>
      </c>
      <c r="L5" s="54">
        <f>Таблица614[[#This Row],[Общее кол-во шт]]*Таблица614[[#This Row],[Оптовая цена KRW за 1шт]]</f>
        <v>0</v>
      </c>
      <c r="M5" s="19" t="str">
        <f>IFERROR(Таблица614[[#This Row],[Общее кол-во шт]]*Таблица614[[#This Row],[Оптовая цена USD за 1шт]],"")</f>
        <v/>
      </c>
      <c r="N5" s="49"/>
    </row>
    <row r="6" spans="1:14" ht="22.5" customHeight="1">
      <c r="A6" s="44" t="s">
        <v>25896</v>
      </c>
      <c r="B6" s="14" t="s">
        <v>25897</v>
      </c>
      <c r="C6" s="50" t="s">
        <v>25898</v>
      </c>
      <c r="D6" s="160" t="s">
        <v>25899</v>
      </c>
      <c r="E6" s="16">
        <v>40000</v>
      </c>
      <c r="F6" s="15">
        <v>0.39</v>
      </c>
      <c r="G6" s="47">
        <v>24</v>
      </c>
      <c r="H6" s="55">
        <f>Таблица614[[#This Row],[Коэфициент стоимости]]*Таблица614[[#This Row],[Розничная цена KRW]]</f>
        <v>15600</v>
      </c>
      <c r="I6" s="17" t="str">
        <f>IF($H$1="","Введите курс",Таблица614[[#This Row],[Оптовая цена KRW за 1шт]]/$H$1)</f>
        <v>Введите курс</v>
      </c>
      <c r="J6" s="48"/>
      <c r="K6" s="18">
        <f>Таблица614[[#This Row],[Заказ коробок ]]*Таблица614[[#This Row],[Кол-во шт в коробке]]</f>
        <v>0</v>
      </c>
      <c r="L6" s="54">
        <f>Таблица614[[#This Row],[Общее кол-во шт]]*Таблица614[[#This Row],[Оптовая цена KRW за 1шт]]</f>
        <v>0</v>
      </c>
      <c r="M6" s="19" t="str">
        <f>IFERROR(Таблица614[[#This Row],[Общее кол-во шт]]*Таблица614[[#This Row],[Оптовая цена USD за 1шт]],"")</f>
        <v/>
      </c>
      <c r="N6" s="49"/>
    </row>
    <row r="7" spans="1:14" ht="22.5" customHeight="1">
      <c r="A7" s="44" t="s">
        <v>25900</v>
      </c>
      <c r="B7" s="14" t="s">
        <v>25901</v>
      </c>
      <c r="C7" s="50" t="s">
        <v>25902</v>
      </c>
      <c r="D7" s="160" t="s">
        <v>25903</v>
      </c>
      <c r="E7" s="16">
        <v>40000</v>
      </c>
      <c r="F7" s="15">
        <v>0.39</v>
      </c>
      <c r="G7" s="47">
        <v>24</v>
      </c>
      <c r="H7" s="55">
        <f>Таблица614[[#This Row],[Коэфициент стоимости]]*Таблица614[[#This Row],[Розничная цена KRW]]</f>
        <v>15600</v>
      </c>
      <c r="I7" s="17" t="str">
        <f>IF($H$1="","Введите курс",Таблица614[[#This Row],[Оптовая цена KRW за 1шт]]/$H$1)</f>
        <v>Введите курс</v>
      </c>
      <c r="J7" s="48"/>
      <c r="K7" s="18">
        <f>Таблица614[[#This Row],[Заказ коробок ]]*Таблица614[[#This Row],[Кол-во шт в коробке]]</f>
        <v>0</v>
      </c>
      <c r="L7" s="54">
        <f>Таблица614[[#This Row],[Общее кол-во шт]]*Таблица614[[#This Row],[Оптовая цена KRW за 1шт]]</f>
        <v>0</v>
      </c>
      <c r="M7" s="19" t="str">
        <f>IFERROR(Таблица614[[#This Row],[Общее кол-во шт]]*Таблица614[[#This Row],[Оптовая цена USD за 1шт]],"")</f>
        <v/>
      </c>
      <c r="N7" s="49"/>
    </row>
    <row r="8" spans="1:14" ht="22.5" customHeight="1">
      <c r="A8" s="44" t="s">
        <v>25904</v>
      </c>
      <c r="B8" s="14" t="s">
        <v>25905</v>
      </c>
      <c r="C8" s="50" t="s">
        <v>25906</v>
      </c>
      <c r="D8" s="160" t="s">
        <v>25907</v>
      </c>
      <c r="E8" s="16">
        <v>40000</v>
      </c>
      <c r="F8" s="15">
        <v>0.42000000000000004</v>
      </c>
      <c r="G8" s="47">
        <v>30</v>
      </c>
      <c r="H8" s="55">
        <f>Таблица614[[#This Row],[Коэфициент стоимости]]*Таблица614[[#This Row],[Розничная цена KRW]]</f>
        <v>16800</v>
      </c>
      <c r="I8" s="17" t="str">
        <f>IF($H$1="","Введите курс",Таблица614[[#This Row],[Оптовая цена KRW за 1шт]]/$H$1)</f>
        <v>Введите курс</v>
      </c>
      <c r="J8" s="48"/>
      <c r="K8" s="18">
        <f>Таблица614[[#This Row],[Заказ коробок ]]*Таблица614[[#This Row],[Кол-во шт в коробке]]</f>
        <v>0</v>
      </c>
      <c r="L8" s="54">
        <f>Таблица614[[#This Row],[Общее кол-во шт]]*Таблица614[[#This Row],[Оптовая цена KRW за 1шт]]</f>
        <v>0</v>
      </c>
      <c r="M8" s="19" t="str">
        <f>IFERROR(Таблица614[[#This Row],[Общее кол-во шт]]*Таблица614[[#This Row],[Оптовая цена USD за 1шт]],"")</f>
        <v/>
      </c>
      <c r="N8" s="49"/>
    </row>
    <row r="9" spans="1:14" ht="22.5" customHeight="1">
      <c r="A9" s="44" t="s">
        <v>25908</v>
      </c>
      <c r="B9" s="14" t="s">
        <v>25909</v>
      </c>
      <c r="C9" s="50" t="s">
        <v>25910</v>
      </c>
      <c r="D9" s="160" t="s">
        <v>25911</v>
      </c>
      <c r="E9" s="16">
        <v>40000</v>
      </c>
      <c r="F9" s="15">
        <v>0.42000000000000004</v>
      </c>
      <c r="G9" s="47">
        <v>30</v>
      </c>
      <c r="H9" s="55">
        <f>Таблица614[[#This Row],[Коэфициент стоимости]]*Таблица614[[#This Row],[Розничная цена KRW]]</f>
        <v>16800</v>
      </c>
      <c r="I9" s="17" t="str">
        <f>IF($H$1="","Введите курс",Таблица614[[#This Row],[Оптовая цена KRW за 1шт]]/$H$1)</f>
        <v>Введите курс</v>
      </c>
      <c r="J9" s="48"/>
      <c r="K9" s="18">
        <f>Таблица614[[#This Row],[Заказ коробок ]]*Таблица614[[#This Row],[Кол-во шт в коробке]]</f>
        <v>0</v>
      </c>
      <c r="L9" s="54">
        <f>Таблица614[[#This Row],[Общее кол-во шт]]*Таблица614[[#This Row],[Оптовая цена KRW за 1шт]]</f>
        <v>0</v>
      </c>
      <c r="M9" s="19" t="str">
        <f>IFERROR(Таблица614[[#This Row],[Общее кол-во шт]]*Таблица614[[#This Row],[Оптовая цена USD за 1шт]],"")</f>
        <v/>
      </c>
      <c r="N9" s="49"/>
    </row>
    <row r="10" spans="1:14" ht="22.5" customHeight="1">
      <c r="A10" s="44" t="s">
        <v>25912</v>
      </c>
      <c r="B10" s="14" t="s">
        <v>25913</v>
      </c>
      <c r="C10" s="50" t="s">
        <v>25914</v>
      </c>
      <c r="D10" s="160" t="s">
        <v>25915</v>
      </c>
      <c r="E10" s="16">
        <v>40000</v>
      </c>
      <c r="F10" s="15">
        <v>0.42000000000000004</v>
      </c>
      <c r="G10" s="47">
        <v>30</v>
      </c>
      <c r="H10" s="55">
        <f>Таблица614[[#This Row],[Коэфициент стоимости]]*Таблица614[[#This Row],[Розничная цена KRW]]</f>
        <v>16800</v>
      </c>
      <c r="I10" s="17" t="str">
        <f>IF($H$1="","Введите курс",Таблица614[[#This Row],[Оптовая цена KRW за 1шт]]/$H$1)</f>
        <v>Введите курс</v>
      </c>
      <c r="J10" s="48"/>
      <c r="K10" s="18">
        <f>Таблица614[[#This Row],[Заказ коробок ]]*Таблица614[[#This Row],[Кол-во шт в коробке]]</f>
        <v>0</v>
      </c>
      <c r="L10" s="54">
        <f>Таблица614[[#This Row],[Общее кол-во шт]]*Таблица614[[#This Row],[Оптовая цена KRW за 1шт]]</f>
        <v>0</v>
      </c>
      <c r="M10" s="19" t="str">
        <f>IFERROR(Таблица614[[#This Row],[Общее кол-во шт]]*Таблица614[[#This Row],[Оптовая цена USD за 1шт]],"")</f>
        <v/>
      </c>
      <c r="N10" s="49"/>
    </row>
    <row r="11" spans="1:14" ht="22.5" customHeight="1">
      <c r="A11" s="44" t="s">
        <v>25916</v>
      </c>
      <c r="B11" s="14" t="s">
        <v>25917</v>
      </c>
      <c r="C11" s="50" t="s">
        <v>25918</v>
      </c>
      <c r="D11" s="160" t="s">
        <v>25919</v>
      </c>
      <c r="E11" s="16">
        <v>40000</v>
      </c>
      <c r="F11" s="15">
        <v>0.42000000000000004</v>
      </c>
      <c r="G11" s="47">
        <v>30</v>
      </c>
      <c r="H11" s="55">
        <f>Таблица614[[#This Row],[Коэфициент стоимости]]*Таблица614[[#This Row],[Розничная цена KRW]]</f>
        <v>16800</v>
      </c>
      <c r="I11" s="17" t="str">
        <f>IF($H$1="","Введите курс",Таблица614[[#This Row],[Оптовая цена KRW за 1шт]]/$H$1)</f>
        <v>Введите курс</v>
      </c>
      <c r="J11" s="48"/>
      <c r="K11" s="18">
        <f>Таблица614[[#This Row],[Заказ коробок ]]*Таблица614[[#This Row],[Кол-во шт в коробке]]</f>
        <v>0</v>
      </c>
      <c r="L11" s="54">
        <f>Таблица614[[#This Row],[Общее кол-во шт]]*Таблица614[[#This Row],[Оптовая цена KRW за 1шт]]</f>
        <v>0</v>
      </c>
      <c r="M11" s="19" t="str">
        <f>IFERROR(Таблица614[[#This Row],[Общее кол-во шт]]*Таблица614[[#This Row],[Оптовая цена USD за 1шт]],"")</f>
        <v/>
      </c>
      <c r="N11" s="49"/>
    </row>
    <row r="12" spans="1:14" ht="22.5" customHeight="1">
      <c r="A12" s="44" t="s">
        <v>25920</v>
      </c>
      <c r="B12" s="14" t="s">
        <v>25921</v>
      </c>
      <c r="C12" s="50" t="s">
        <v>25922</v>
      </c>
      <c r="D12" s="160" t="s">
        <v>25923</v>
      </c>
      <c r="E12" s="16">
        <v>40000</v>
      </c>
      <c r="F12" s="15">
        <v>0.42000000000000004</v>
      </c>
      <c r="G12" s="47">
        <v>30</v>
      </c>
      <c r="H12" s="55">
        <f>Таблица614[[#This Row],[Коэфициент стоимости]]*Таблица614[[#This Row],[Розничная цена KRW]]</f>
        <v>16800</v>
      </c>
      <c r="I12" s="17" t="str">
        <f>IF($H$1="","Введите курс",Таблица614[[#This Row],[Оптовая цена KRW за 1шт]]/$H$1)</f>
        <v>Введите курс</v>
      </c>
      <c r="J12" s="48"/>
      <c r="K12" s="18">
        <f>Таблица614[[#This Row],[Заказ коробок ]]*Таблица614[[#This Row],[Кол-во шт в коробке]]</f>
        <v>0</v>
      </c>
      <c r="L12" s="54">
        <f>Таблица614[[#This Row],[Общее кол-во шт]]*Таблица614[[#This Row],[Оптовая цена KRW за 1шт]]</f>
        <v>0</v>
      </c>
      <c r="M12" s="19" t="str">
        <f>IFERROR(Таблица614[[#This Row],[Общее кол-во шт]]*Таблица614[[#This Row],[Оптовая цена USD за 1шт]],"")</f>
        <v/>
      </c>
      <c r="N12" s="49"/>
    </row>
    <row r="13" spans="1:14" ht="22.5" customHeight="1">
      <c r="A13" s="44" t="s">
        <v>25924</v>
      </c>
      <c r="B13" s="14" t="s">
        <v>25925</v>
      </c>
      <c r="C13" s="50" t="s">
        <v>25926</v>
      </c>
      <c r="D13" s="160" t="s">
        <v>25927</v>
      </c>
      <c r="E13" s="16">
        <v>35000</v>
      </c>
      <c r="F13" s="15">
        <v>0.42000000000000004</v>
      </c>
      <c r="G13" s="47">
        <v>42</v>
      </c>
      <c r="H13" s="55">
        <f>Таблица614[[#This Row],[Коэфициент стоимости]]*Таблица614[[#This Row],[Розничная цена KRW]]</f>
        <v>14700.000000000002</v>
      </c>
      <c r="I13" s="17" t="str">
        <f>IF($H$1="","Введите курс",Таблица614[[#This Row],[Оптовая цена KRW за 1шт]]/$H$1)</f>
        <v>Введите курс</v>
      </c>
      <c r="J13" s="48"/>
      <c r="K13" s="18">
        <f>Таблица614[[#This Row],[Заказ коробок ]]*Таблица614[[#This Row],[Кол-во шт в коробке]]</f>
        <v>0</v>
      </c>
      <c r="L13" s="54">
        <f>Таблица614[[#This Row],[Общее кол-во шт]]*Таблица614[[#This Row],[Оптовая цена KRW за 1шт]]</f>
        <v>0</v>
      </c>
      <c r="M13" s="19" t="str">
        <f>IFERROR(Таблица614[[#This Row],[Общее кол-во шт]]*Таблица614[[#This Row],[Оптовая цена USD за 1шт]],"")</f>
        <v/>
      </c>
      <c r="N13" s="49"/>
    </row>
    <row r="14" spans="1:14" ht="22.5" customHeight="1">
      <c r="A14" s="44" t="s">
        <v>25928</v>
      </c>
      <c r="B14" s="14" t="s">
        <v>25929</v>
      </c>
      <c r="C14" s="50" t="s">
        <v>25930</v>
      </c>
      <c r="D14" s="160" t="s">
        <v>25931</v>
      </c>
      <c r="E14" s="16">
        <v>35000</v>
      </c>
      <c r="F14" s="15">
        <v>0.42000000000000004</v>
      </c>
      <c r="G14" s="47">
        <v>42</v>
      </c>
      <c r="H14" s="55">
        <f>Таблица614[[#This Row],[Коэфициент стоимости]]*Таблица614[[#This Row],[Розничная цена KRW]]</f>
        <v>14700.000000000002</v>
      </c>
      <c r="I14" s="17" t="str">
        <f>IF($H$1="","Введите курс",Таблица614[[#This Row],[Оптовая цена KRW за 1шт]]/$H$1)</f>
        <v>Введите курс</v>
      </c>
      <c r="J14" s="48"/>
      <c r="K14" s="18">
        <f>Таблица614[[#This Row],[Заказ коробок ]]*Таблица614[[#This Row],[Кол-во шт в коробке]]</f>
        <v>0</v>
      </c>
      <c r="L14" s="54">
        <f>Таблица614[[#This Row],[Общее кол-во шт]]*Таблица614[[#This Row],[Оптовая цена KRW за 1шт]]</f>
        <v>0</v>
      </c>
      <c r="M14" s="19" t="str">
        <f>IFERROR(Таблица614[[#This Row],[Общее кол-во шт]]*Таблица614[[#This Row],[Оптовая цена USD за 1шт]],"")</f>
        <v/>
      </c>
      <c r="N14" s="49"/>
    </row>
    <row r="15" spans="1:14" ht="22.5" customHeight="1">
      <c r="A15" s="44" t="s">
        <v>25932</v>
      </c>
      <c r="B15" s="14" t="s">
        <v>25933</v>
      </c>
      <c r="C15" s="50" t="s">
        <v>25934</v>
      </c>
      <c r="D15" s="160" t="s">
        <v>25935</v>
      </c>
      <c r="E15" s="16">
        <v>29000</v>
      </c>
      <c r="F15" s="15">
        <v>0.44</v>
      </c>
      <c r="G15" s="47">
        <v>60</v>
      </c>
      <c r="H15" s="55">
        <f>Таблица614[[#This Row],[Коэфициент стоимости]]*Таблица614[[#This Row],[Розничная цена KRW]]</f>
        <v>12760</v>
      </c>
      <c r="I15" s="17" t="str">
        <f>IF($H$1="","Введите курс",Таблица614[[#This Row],[Оптовая цена KRW за 1шт]]/$H$1)</f>
        <v>Введите курс</v>
      </c>
      <c r="J15" s="48"/>
      <c r="K15" s="18">
        <f>Таблица614[[#This Row],[Заказ коробок ]]*Таблица614[[#This Row],[Кол-во шт в коробке]]</f>
        <v>0</v>
      </c>
      <c r="L15" s="54">
        <f>Таблица614[[#This Row],[Общее кол-во шт]]*Таблица614[[#This Row],[Оптовая цена KRW за 1шт]]</f>
        <v>0</v>
      </c>
      <c r="M15" s="19" t="str">
        <f>IFERROR(Таблица614[[#This Row],[Общее кол-во шт]]*Таблица614[[#This Row],[Оптовая цена USD за 1шт]],"")</f>
        <v/>
      </c>
      <c r="N15" s="49"/>
    </row>
    <row r="16" spans="1:14" ht="22.5" customHeight="1">
      <c r="A16" s="44" t="s">
        <v>25936</v>
      </c>
      <c r="B16" s="14" t="s">
        <v>25937</v>
      </c>
      <c r="C16" s="50" t="s">
        <v>25938</v>
      </c>
      <c r="D16" s="160" t="s">
        <v>25939</v>
      </c>
      <c r="E16" s="16">
        <v>32000</v>
      </c>
      <c r="F16" s="15">
        <v>0.44</v>
      </c>
      <c r="G16" s="47">
        <v>60</v>
      </c>
      <c r="H16" s="55">
        <f>Таблица614[[#This Row],[Коэфициент стоимости]]*Таблица614[[#This Row],[Розничная цена KRW]]</f>
        <v>14080</v>
      </c>
      <c r="I16" s="17" t="str">
        <f>IF($H$1="","Введите курс",Таблица614[[#This Row],[Оптовая цена KRW за 1шт]]/$H$1)</f>
        <v>Введите курс</v>
      </c>
      <c r="J16" s="48"/>
      <c r="K16" s="18">
        <f>Таблица614[[#This Row],[Заказ коробок ]]*Таблица614[[#This Row],[Кол-во шт в коробке]]</f>
        <v>0</v>
      </c>
      <c r="L16" s="54">
        <f>Таблица614[[#This Row],[Общее кол-во шт]]*Таблица614[[#This Row],[Оптовая цена KRW за 1шт]]</f>
        <v>0</v>
      </c>
      <c r="M16" s="19" t="str">
        <f>IFERROR(Таблица614[[#This Row],[Общее кол-во шт]]*Таблица614[[#This Row],[Оптовая цена USD за 1шт]],"")</f>
        <v/>
      </c>
      <c r="N16" s="49"/>
    </row>
    <row r="17" spans="1:14" ht="22.5" customHeight="1">
      <c r="A17" s="44" t="s">
        <v>25940</v>
      </c>
      <c r="B17" s="14" t="s">
        <v>25941</v>
      </c>
      <c r="C17" s="50" t="s">
        <v>25942</v>
      </c>
      <c r="D17" s="160" t="s">
        <v>25943</v>
      </c>
      <c r="E17" s="16">
        <v>39000</v>
      </c>
      <c r="F17" s="15">
        <v>0.39</v>
      </c>
      <c r="G17" s="47">
        <v>80</v>
      </c>
      <c r="H17" s="55">
        <f>Таблица614[[#This Row],[Коэфициент стоимости]]*Таблица614[[#This Row],[Розничная цена KRW]]</f>
        <v>15210</v>
      </c>
      <c r="I17" s="17" t="str">
        <f>IF($H$1="","Введите курс",Таблица614[[#This Row],[Оптовая цена KRW за 1шт]]/$H$1)</f>
        <v>Введите курс</v>
      </c>
      <c r="J17" s="48"/>
      <c r="K17" s="18">
        <f>Таблица614[[#This Row],[Заказ коробок ]]*Таблица614[[#This Row],[Кол-во шт в коробке]]</f>
        <v>0</v>
      </c>
      <c r="L17" s="54">
        <f>Таблица614[[#This Row],[Общее кол-во шт]]*Таблица614[[#This Row],[Оптовая цена KRW за 1шт]]</f>
        <v>0</v>
      </c>
      <c r="M17" s="19" t="str">
        <f>IFERROR(Таблица614[[#This Row],[Общее кол-во шт]]*Таблица614[[#This Row],[Оптовая цена USD за 1шт]],"")</f>
        <v/>
      </c>
      <c r="N17" s="49"/>
    </row>
    <row r="18" spans="1:14" ht="22.5" customHeight="1">
      <c r="A18" s="44" t="s">
        <v>25944</v>
      </c>
      <c r="B18" s="76" t="s">
        <v>25945</v>
      </c>
      <c r="C18" s="50" t="s">
        <v>25946</v>
      </c>
      <c r="D18" s="217" t="s">
        <v>25947</v>
      </c>
      <c r="E18" s="78">
        <v>39000</v>
      </c>
      <c r="F18" s="79">
        <v>0.39</v>
      </c>
      <c r="G18" s="80">
        <v>80</v>
      </c>
      <c r="H18" s="81">
        <f>Таблица614[[#This Row],[Коэфициент стоимости]]*Таблица614[[#This Row],[Розничная цена KRW]]</f>
        <v>15210</v>
      </c>
      <c r="I18" s="82" t="str">
        <f>IF($H$1="","Введите курс",Таблица614[[#This Row],[Оптовая цена KRW за 1шт]]/$H$1)</f>
        <v>Введите курс</v>
      </c>
      <c r="J18" s="83"/>
      <c r="K18" s="84">
        <f>Таблица614[[#This Row],[Заказ коробок ]]*Таблица614[[#This Row],[Кол-во шт в коробке]]</f>
        <v>0</v>
      </c>
      <c r="L18" s="85">
        <f>Таблица614[[#This Row],[Общее кол-во шт]]*Таблица614[[#This Row],[Оптовая цена KRW за 1шт]]</f>
        <v>0</v>
      </c>
      <c r="M18" s="86" t="str">
        <f>IFERROR(Таблица614[[#This Row],[Общее кол-во шт]]*Таблица614[[#This Row],[Оптовая цена USD за 1шт]],"")</f>
        <v/>
      </c>
      <c r="N18" s="87"/>
    </row>
    <row r="19" spans="1:14" ht="22.5" customHeight="1">
      <c r="A19" s="44" t="s">
        <v>25948</v>
      </c>
      <c r="B19" s="76" t="s">
        <v>25949</v>
      </c>
      <c r="C19" s="50" t="s">
        <v>25950</v>
      </c>
      <c r="D19" s="217" t="s">
        <v>25951</v>
      </c>
      <c r="E19" s="78">
        <v>35000</v>
      </c>
      <c r="F19" s="79">
        <v>0.39</v>
      </c>
      <c r="G19" s="80">
        <v>80</v>
      </c>
      <c r="H19" s="81">
        <f>Таблица614[[#This Row],[Коэфициент стоимости]]*Таблица614[[#This Row],[Розничная цена KRW]]</f>
        <v>13650</v>
      </c>
      <c r="I19" s="82" t="str">
        <f>IF($H$1="","Введите курс",Таблица614[[#This Row],[Оптовая цена KRW за 1шт]]/$H$1)</f>
        <v>Введите курс</v>
      </c>
      <c r="J19" s="83"/>
      <c r="K19" s="84">
        <f>Таблица614[[#This Row],[Заказ коробок ]]*Таблица614[[#This Row],[Кол-во шт в коробке]]</f>
        <v>0</v>
      </c>
      <c r="L19" s="85">
        <f>Таблица614[[#This Row],[Общее кол-во шт]]*Таблица614[[#This Row],[Оптовая цена KRW за 1шт]]</f>
        <v>0</v>
      </c>
      <c r="M19" s="86" t="str">
        <f>IFERROR(Таблица614[[#This Row],[Общее кол-во шт]]*Таблица614[[#This Row],[Оптовая цена USD за 1шт]],"")</f>
        <v/>
      </c>
      <c r="N19" s="87"/>
    </row>
    <row r="20" spans="1:14" ht="22.5" customHeight="1">
      <c r="A20" s="44" t="s">
        <v>25952</v>
      </c>
      <c r="B20" s="76" t="s">
        <v>25953</v>
      </c>
      <c r="C20" s="50" t="s">
        <v>25954</v>
      </c>
      <c r="D20" s="217" t="s">
        <v>25955</v>
      </c>
      <c r="E20" s="78">
        <v>35000</v>
      </c>
      <c r="F20" s="79">
        <v>0.39</v>
      </c>
      <c r="G20" s="80">
        <v>80</v>
      </c>
      <c r="H20" s="81">
        <f>Таблица614[[#This Row],[Коэфициент стоимости]]*Таблица614[[#This Row],[Розничная цена KRW]]</f>
        <v>13650</v>
      </c>
      <c r="I20" s="82" t="str">
        <f>IF($H$1="","Введите курс",Таблица614[[#This Row],[Оптовая цена KRW за 1шт]]/$H$1)</f>
        <v>Введите курс</v>
      </c>
      <c r="J20" s="83"/>
      <c r="K20" s="84">
        <f>Таблица614[[#This Row],[Заказ коробок ]]*Таблица614[[#This Row],[Кол-во шт в коробке]]</f>
        <v>0</v>
      </c>
      <c r="L20" s="85">
        <f>Таблица614[[#This Row],[Общее кол-во шт]]*Таблица614[[#This Row],[Оптовая цена KRW за 1шт]]</f>
        <v>0</v>
      </c>
      <c r="M20" s="86" t="str">
        <f>IFERROR(Таблица614[[#This Row],[Общее кол-во шт]]*Таблица614[[#This Row],[Оптовая цена USD за 1шт]],"")</f>
        <v/>
      </c>
      <c r="N20" s="87"/>
    </row>
    <row r="21" spans="1:14" ht="22.5" customHeight="1">
      <c r="A21" s="44" t="s">
        <v>25956</v>
      </c>
      <c r="B21" s="76" t="s">
        <v>25957</v>
      </c>
      <c r="C21" s="50" t="s">
        <v>25958</v>
      </c>
      <c r="D21" s="217" t="s">
        <v>25959</v>
      </c>
      <c r="E21" s="78">
        <v>28000</v>
      </c>
      <c r="F21" s="79">
        <v>0.42000000000000004</v>
      </c>
      <c r="G21" s="80">
        <v>60</v>
      </c>
      <c r="H21" s="81">
        <f>Таблица614[[#This Row],[Коэфициент стоимости]]*Таблица614[[#This Row],[Розничная цена KRW]]</f>
        <v>11760.000000000002</v>
      </c>
      <c r="I21" s="82" t="str">
        <f>IF($H$1="","Введите курс",Таблица614[[#This Row],[Оптовая цена KRW за 1шт]]/$H$1)</f>
        <v>Введите курс</v>
      </c>
      <c r="J21" s="83"/>
      <c r="K21" s="84">
        <f>Таблица614[[#This Row],[Заказ коробок ]]*Таблица614[[#This Row],[Кол-во шт в коробке]]</f>
        <v>0</v>
      </c>
      <c r="L21" s="85">
        <f>Таблица614[[#This Row],[Общее кол-во шт]]*Таблица614[[#This Row],[Оптовая цена KRW за 1шт]]</f>
        <v>0</v>
      </c>
      <c r="M21" s="86" t="str">
        <f>IFERROR(Таблица614[[#This Row],[Общее кол-во шт]]*Таблица614[[#This Row],[Оптовая цена USD за 1шт]],"")</f>
        <v/>
      </c>
      <c r="N21" s="87"/>
    </row>
    <row r="22" spans="1:14" ht="22.5" customHeight="1">
      <c r="A22" s="44" t="s">
        <v>25960</v>
      </c>
      <c r="B22" s="76" t="s">
        <v>25961</v>
      </c>
      <c r="C22" s="50" t="s">
        <v>25962</v>
      </c>
      <c r="D22" s="217" t="s">
        <v>25963</v>
      </c>
      <c r="E22" s="78">
        <v>92000</v>
      </c>
      <c r="F22" s="79">
        <v>0.46</v>
      </c>
      <c r="G22" s="80">
        <v>60</v>
      </c>
      <c r="H22" s="81">
        <f>Таблица614[[#This Row],[Коэфициент стоимости]]*Таблица614[[#This Row],[Розничная цена KRW]]</f>
        <v>42320</v>
      </c>
      <c r="I22" s="82" t="str">
        <f>IF($H$1="","Введите курс",Таблица614[[#This Row],[Оптовая цена KRW за 1шт]]/$H$1)</f>
        <v>Введите курс</v>
      </c>
      <c r="J22" s="83"/>
      <c r="K22" s="84">
        <f>Таблица614[[#This Row],[Заказ коробок ]]*Таблица614[[#This Row],[Кол-во шт в коробке]]</f>
        <v>0</v>
      </c>
      <c r="L22" s="85">
        <f>Таблица614[[#This Row],[Общее кол-во шт]]*Таблица614[[#This Row],[Оптовая цена KRW за 1шт]]</f>
        <v>0</v>
      </c>
      <c r="M22" s="86" t="str">
        <f>IFERROR(Таблица614[[#This Row],[Общее кол-во шт]]*Таблица614[[#This Row],[Оптовая цена USD за 1шт]],"")</f>
        <v/>
      </c>
      <c r="N22" s="87"/>
    </row>
    <row r="23" spans="1:14" ht="22.5" customHeight="1">
      <c r="A23" s="44" t="s">
        <v>25964</v>
      </c>
      <c r="B23" s="76" t="s">
        <v>25965</v>
      </c>
      <c r="C23" s="50" t="s">
        <v>25966</v>
      </c>
      <c r="D23" s="217" t="s">
        <v>25967</v>
      </c>
      <c r="E23" s="78">
        <v>63000</v>
      </c>
      <c r="F23" s="79">
        <v>0.39</v>
      </c>
      <c r="G23" s="80">
        <v>80</v>
      </c>
      <c r="H23" s="81">
        <f>Таблица614[[#This Row],[Коэфициент стоимости]]*Таблица614[[#This Row],[Розничная цена KRW]]</f>
        <v>24570</v>
      </c>
      <c r="I23" s="82" t="str">
        <f>IF($H$1="","Введите курс",Таблица614[[#This Row],[Оптовая цена KRW за 1шт]]/$H$1)</f>
        <v>Введите курс</v>
      </c>
      <c r="J23" s="83"/>
      <c r="K23" s="84">
        <f>Таблица614[[#This Row],[Заказ коробок ]]*Таблица614[[#This Row],[Кол-во шт в коробке]]</f>
        <v>0</v>
      </c>
      <c r="L23" s="85">
        <f>Таблица614[[#This Row],[Общее кол-во шт]]*Таблица614[[#This Row],[Оптовая цена KRW за 1шт]]</f>
        <v>0</v>
      </c>
      <c r="M23" s="86" t="str">
        <f>IFERROR(Таблица614[[#This Row],[Общее кол-во шт]]*Таблица614[[#This Row],[Оптовая цена USD за 1шт]],"")</f>
        <v/>
      </c>
      <c r="N23" s="87"/>
    </row>
    <row r="24" spans="1:14" ht="22.5" customHeight="1">
      <c r="A24" s="44" t="s">
        <v>25968</v>
      </c>
      <c r="B24" s="76" t="s">
        <v>25969</v>
      </c>
      <c r="C24" s="50" t="s">
        <v>25970</v>
      </c>
      <c r="D24" s="217" t="s">
        <v>25971</v>
      </c>
      <c r="E24" s="78">
        <v>27000</v>
      </c>
      <c r="F24" s="79">
        <v>0.44</v>
      </c>
      <c r="G24" s="80">
        <v>160</v>
      </c>
      <c r="H24" s="81">
        <f>Таблица614[[#This Row],[Коэфициент стоимости]]*Таблица614[[#This Row],[Розничная цена KRW]]</f>
        <v>11880</v>
      </c>
      <c r="I24" s="82" t="str">
        <f>IF($H$1="","Введите курс",Таблица614[[#This Row],[Оптовая цена KRW за 1шт]]/$H$1)</f>
        <v>Введите курс</v>
      </c>
      <c r="J24" s="83"/>
      <c r="K24" s="84">
        <f>Таблица614[[#This Row],[Заказ коробок ]]*Таблица614[[#This Row],[Кол-во шт в коробке]]</f>
        <v>0</v>
      </c>
      <c r="L24" s="85">
        <f>Таблица614[[#This Row],[Общее кол-во шт]]*Таблица614[[#This Row],[Оптовая цена KRW за 1шт]]</f>
        <v>0</v>
      </c>
      <c r="M24" s="86" t="str">
        <f>IFERROR(Таблица614[[#This Row],[Общее кол-во шт]]*Таблица614[[#This Row],[Оптовая цена USD за 1шт]],"")</f>
        <v/>
      </c>
      <c r="N24" s="87"/>
    </row>
    <row r="25" spans="1:14" ht="22.5" customHeight="1">
      <c r="A25" s="44" t="s">
        <v>25972</v>
      </c>
      <c r="B25" s="76" t="s">
        <v>25973</v>
      </c>
      <c r="C25" s="50" t="s">
        <v>25974</v>
      </c>
      <c r="D25" s="217" t="s">
        <v>25975</v>
      </c>
      <c r="E25" s="78">
        <v>27000</v>
      </c>
      <c r="F25" s="79">
        <v>0.44</v>
      </c>
      <c r="G25" s="80">
        <v>160</v>
      </c>
      <c r="H25" s="81">
        <f>Таблица614[[#This Row],[Коэфициент стоимости]]*Таблица614[[#This Row],[Розничная цена KRW]]</f>
        <v>11880</v>
      </c>
      <c r="I25" s="82" t="str">
        <f>IF($H$1="","Введите курс",Таблица614[[#This Row],[Оптовая цена KRW за 1шт]]/$H$1)</f>
        <v>Введите курс</v>
      </c>
      <c r="J25" s="83"/>
      <c r="K25" s="84">
        <f>Таблица614[[#This Row],[Заказ коробок ]]*Таблица614[[#This Row],[Кол-во шт в коробке]]</f>
        <v>0</v>
      </c>
      <c r="L25" s="85">
        <f>Таблица614[[#This Row],[Общее кол-во шт]]*Таблица614[[#This Row],[Оптовая цена KRW за 1шт]]</f>
        <v>0</v>
      </c>
      <c r="M25" s="86" t="str">
        <f>IFERROR(Таблица614[[#This Row],[Общее кол-во шт]]*Таблица614[[#This Row],[Оптовая цена USD за 1шт]],"")</f>
        <v/>
      </c>
      <c r="N25" s="87"/>
    </row>
    <row r="26" spans="1:14" ht="22.5" customHeight="1">
      <c r="A26" s="44" t="s">
        <v>25976</v>
      </c>
      <c r="B26" s="76" t="s">
        <v>25977</v>
      </c>
      <c r="C26" s="50" t="s">
        <v>25978</v>
      </c>
      <c r="D26" s="217" t="s">
        <v>25979</v>
      </c>
      <c r="E26" s="78">
        <v>27000</v>
      </c>
      <c r="F26" s="79">
        <v>0.44</v>
      </c>
      <c r="G26" s="80">
        <v>160</v>
      </c>
      <c r="H26" s="81">
        <f>Таблица614[[#This Row],[Коэфициент стоимости]]*Таблица614[[#This Row],[Розничная цена KRW]]</f>
        <v>11880</v>
      </c>
      <c r="I26" s="82" t="str">
        <f>IF($H$1="","Введите курс",Таблица614[[#This Row],[Оптовая цена KRW за 1шт]]/$H$1)</f>
        <v>Введите курс</v>
      </c>
      <c r="J26" s="83"/>
      <c r="K26" s="84">
        <f>Таблица614[[#This Row],[Заказ коробок ]]*Таблица614[[#This Row],[Кол-во шт в коробке]]</f>
        <v>0</v>
      </c>
      <c r="L26" s="85">
        <f>Таблица614[[#This Row],[Общее кол-во шт]]*Таблица614[[#This Row],[Оптовая цена KRW за 1шт]]</f>
        <v>0</v>
      </c>
      <c r="M26" s="86" t="str">
        <f>IFERROR(Таблица614[[#This Row],[Общее кол-во шт]]*Таблица614[[#This Row],[Оптовая цена USD за 1шт]],"")</f>
        <v/>
      </c>
      <c r="N26" s="87"/>
    </row>
    <row r="27" spans="1:14" ht="22.5" customHeight="1">
      <c r="A27" s="44" t="s">
        <v>25980</v>
      </c>
      <c r="B27" s="76" t="s">
        <v>25981</v>
      </c>
      <c r="C27" s="50" t="s">
        <v>25982</v>
      </c>
      <c r="D27" s="217" t="s">
        <v>25983</v>
      </c>
      <c r="E27" s="78">
        <v>27000</v>
      </c>
      <c r="F27" s="79">
        <v>0.44</v>
      </c>
      <c r="G27" s="80">
        <v>160</v>
      </c>
      <c r="H27" s="81">
        <f>Таблица614[[#This Row],[Коэфициент стоимости]]*Таблица614[[#This Row],[Розничная цена KRW]]</f>
        <v>11880</v>
      </c>
      <c r="I27" s="82" t="str">
        <f>IF($H$1="","Введите курс",Таблица614[[#This Row],[Оптовая цена KRW за 1шт]]/$H$1)</f>
        <v>Введите курс</v>
      </c>
      <c r="J27" s="83"/>
      <c r="K27" s="84">
        <f>Таблица614[[#This Row],[Заказ коробок ]]*Таблица614[[#This Row],[Кол-во шт в коробке]]</f>
        <v>0</v>
      </c>
      <c r="L27" s="85">
        <f>Таблица614[[#This Row],[Общее кол-во шт]]*Таблица614[[#This Row],[Оптовая цена KRW за 1шт]]</f>
        <v>0</v>
      </c>
      <c r="M27" s="86" t="str">
        <f>IFERROR(Таблица614[[#This Row],[Общее кол-во шт]]*Таблица614[[#This Row],[Оптовая цена USD за 1шт]],"")</f>
        <v/>
      </c>
      <c r="N27" s="87"/>
    </row>
    <row r="28" spans="1:14" ht="22.5" customHeight="1">
      <c r="A28" s="44" t="s">
        <v>25984</v>
      </c>
      <c r="B28" s="76" t="s">
        <v>25985</v>
      </c>
      <c r="C28" s="50" t="s">
        <v>25986</v>
      </c>
      <c r="D28" s="158" t="s">
        <v>25987</v>
      </c>
      <c r="E28" s="78">
        <v>27000</v>
      </c>
      <c r="F28" s="79">
        <v>0.44</v>
      </c>
      <c r="G28" s="80">
        <v>160</v>
      </c>
      <c r="H28" s="81">
        <f>Таблица614[[#This Row],[Коэфициент стоимости]]*Таблица614[[#This Row],[Розничная цена KRW]]</f>
        <v>11880</v>
      </c>
      <c r="I28" s="82" t="str">
        <f>IF($H$1="","Введите курс",Таблица614[[#This Row],[Оптовая цена KRW за 1шт]]/$H$1)</f>
        <v>Введите курс</v>
      </c>
      <c r="J28" s="83"/>
      <c r="K28" s="84">
        <f>Таблица614[[#This Row],[Заказ коробок ]]*Таблица614[[#This Row],[Кол-во шт в коробке]]</f>
        <v>0</v>
      </c>
      <c r="L28" s="85">
        <f>Таблица614[[#This Row],[Общее кол-во шт]]*Таблица614[[#This Row],[Оптовая цена KRW за 1шт]]</f>
        <v>0</v>
      </c>
      <c r="M28" s="86" t="str">
        <f>IFERROR(Таблица614[[#This Row],[Общее кол-во шт]]*Таблица614[[#This Row],[Оптовая цена USD за 1шт]],"")</f>
        <v/>
      </c>
      <c r="N28" s="87"/>
    </row>
    <row r="29" spans="1:14" ht="22.5" customHeight="1">
      <c r="A29" s="44" t="s">
        <v>25988</v>
      </c>
      <c r="B29" s="76" t="s">
        <v>25989</v>
      </c>
      <c r="C29" s="50" t="s">
        <v>25990</v>
      </c>
      <c r="D29" s="217" t="s">
        <v>25991</v>
      </c>
      <c r="E29" s="78">
        <v>24000</v>
      </c>
      <c r="F29" s="79">
        <v>0.49</v>
      </c>
      <c r="G29" s="80">
        <v>60</v>
      </c>
      <c r="H29" s="81">
        <f>Таблица614[[#This Row],[Коэфициент стоимости]]*Таблица614[[#This Row],[Розничная цена KRW]]</f>
        <v>11760</v>
      </c>
      <c r="I29" s="82" t="str">
        <f>IF($H$1="","Введите курс",Таблица614[[#This Row],[Оптовая цена KRW за 1шт]]/$H$1)</f>
        <v>Введите курс</v>
      </c>
      <c r="J29" s="83"/>
      <c r="K29" s="84">
        <f>Таблица614[[#This Row],[Заказ коробок ]]*Таблица614[[#This Row],[Кол-во шт в коробке]]</f>
        <v>0</v>
      </c>
      <c r="L29" s="85">
        <f>Таблица614[[#This Row],[Общее кол-во шт]]*Таблица614[[#This Row],[Оптовая цена KRW за 1шт]]</f>
        <v>0</v>
      </c>
      <c r="M29" s="86" t="str">
        <f>IFERROR(Таблица614[[#This Row],[Общее кол-во шт]]*Таблица614[[#This Row],[Оптовая цена USD за 1шт]],"")</f>
        <v/>
      </c>
      <c r="N29" s="87"/>
    </row>
    <row r="30" spans="1:14" ht="22.5" customHeight="1">
      <c r="A30" s="44" t="s">
        <v>25992</v>
      </c>
      <c r="B30" s="76" t="s">
        <v>25993</v>
      </c>
      <c r="C30" s="50" t="s">
        <v>25994</v>
      </c>
      <c r="D30" s="217" t="s">
        <v>25995</v>
      </c>
      <c r="E30" s="78">
        <v>24000</v>
      </c>
      <c r="F30" s="79">
        <v>0.49</v>
      </c>
      <c r="G30" s="80">
        <v>60</v>
      </c>
      <c r="H30" s="81">
        <f>Таблица614[[#This Row],[Коэфициент стоимости]]*Таблица614[[#This Row],[Розничная цена KRW]]</f>
        <v>11760</v>
      </c>
      <c r="I30" s="82" t="str">
        <f>IF($H$1="","Введите курс",Таблица614[[#This Row],[Оптовая цена KRW за 1шт]]/$H$1)</f>
        <v>Введите курс</v>
      </c>
      <c r="J30" s="83"/>
      <c r="K30" s="84">
        <f>Таблица614[[#This Row],[Заказ коробок ]]*Таблица614[[#This Row],[Кол-во шт в коробке]]</f>
        <v>0</v>
      </c>
      <c r="L30" s="85">
        <f>Таблица614[[#This Row],[Общее кол-во шт]]*Таблица614[[#This Row],[Оптовая цена KRW за 1шт]]</f>
        <v>0</v>
      </c>
      <c r="M30" s="86" t="str">
        <f>IFERROR(Таблица614[[#This Row],[Общее кол-во шт]]*Таблица614[[#This Row],[Оптовая цена USD за 1шт]],"")</f>
        <v/>
      </c>
      <c r="N30" s="87"/>
    </row>
    <row r="31" spans="1:14" ht="22.5" customHeight="1">
      <c r="A31" s="44" t="s">
        <v>25996</v>
      </c>
      <c r="B31" s="76" t="s">
        <v>25997</v>
      </c>
      <c r="C31" s="50" t="s">
        <v>25998</v>
      </c>
      <c r="D31" s="217" t="s">
        <v>25999</v>
      </c>
      <c r="E31" s="78">
        <v>24000</v>
      </c>
      <c r="F31" s="79">
        <v>0.49</v>
      </c>
      <c r="G31" s="80">
        <v>60</v>
      </c>
      <c r="H31" s="81">
        <f>Таблица614[[#This Row],[Коэфициент стоимости]]*Таблица614[[#This Row],[Розничная цена KRW]]</f>
        <v>11760</v>
      </c>
      <c r="I31" s="82" t="str">
        <f>IF($H$1="","Введите курс",Таблица614[[#This Row],[Оптовая цена KRW за 1шт]]/$H$1)</f>
        <v>Введите курс</v>
      </c>
      <c r="J31" s="83"/>
      <c r="K31" s="84">
        <f>Таблица614[[#This Row],[Заказ коробок ]]*Таблица614[[#This Row],[Кол-во шт в коробке]]</f>
        <v>0</v>
      </c>
      <c r="L31" s="85">
        <f>Таблица614[[#This Row],[Общее кол-во шт]]*Таблица614[[#This Row],[Оптовая цена KRW за 1шт]]</f>
        <v>0</v>
      </c>
      <c r="M31" s="86" t="str">
        <f>IFERROR(Таблица614[[#This Row],[Общее кол-во шт]]*Таблица614[[#This Row],[Оптовая цена USD за 1шт]],"")</f>
        <v/>
      </c>
      <c r="N31" s="87"/>
    </row>
    <row r="32" spans="1:14" ht="22.5" customHeight="1">
      <c r="A32" s="44" t="s">
        <v>26000</v>
      </c>
      <c r="B32" s="76" t="s">
        <v>26001</v>
      </c>
      <c r="C32" s="50" t="s">
        <v>26002</v>
      </c>
      <c r="D32" s="217" t="s">
        <v>26003</v>
      </c>
      <c r="E32" s="78">
        <v>23000</v>
      </c>
      <c r="F32" s="79">
        <v>0.49</v>
      </c>
      <c r="G32" s="80">
        <v>60</v>
      </c>
      <c r="H32" s="81">
        <f>Таблица614[[#This Row],[Коэфициент стоимости]]*Таблица614[[#This Row],[Розничная цена KRW]]</f>
        <v>11270</v>
      </c>
      <c r="I32" s="82" t="str">
        <f>IF($H$1="","Введите курс",Таблица614[[#This Row],[Оптовая цена KRW за 1шт]]/$H$1)</f>
        <v>Введите курс</v>
      </c>
      <c r="J32" s="83"/>
      <c r="K32" s="84">
        <f>Таблица614[[#This Row],[Заказ коробок ]]*Таблица614[[#This Row],[Кол-во шт в коробке]]</f>
        <v>0</v>
      </c>
      <c r="L32" s="85">
        <f>Таблица614[[#This Row],[Общее кол-во шт]]*Таблица614[[#This Row],[Оптовая цена KRW за 1шт]]</f>
        <v>0</v>
      </c>
      <c r="M32" s="86" t="str">
        <f>IFERROR(Таблица614[[#This Row],[Общее кол-во шт]]*Таблица614[[#This Row],[Оптовая цена USD за 1шт]],"")</f>
        <v/>
      </c>
      <c r="N32" s="87"/>
    </row>
    <row r="33" spans="1:14" ht="22.5" customHeight="1">
      <c r="A33" s="44" t="s">
        <v>26004</v>
      </c>
      <c r="B33" s="76" t="s">
        <v>26005</v>
      </c>
      <c r="C33" s="50" t="s">
        <v>26006</v>
      </c>
      <c r="D33" s="158" t="s">
        <v>26007</v>
      </c>
      <c r="E33" s="78">
        <v>23000</v>
      </c>
      <c r="F33" s="79">
        <v>0.49</v>
      </c>
      <c r="G33" s="80">
        <v>30</v>
      </c>
      <c r="H33" s="81">
        <f>Таблица614[[#This Row],[Коэфициент стоимости]]*Таблица614[[#This Row],[Розничная цена KRW]]</f>
        <v>11270</v>
      </c>
      <c r="I33" s="82" t="str">
        <f>IF($H$1="","Введите курс",Таблица614[[#This Row],[Оптовая цена KRW за 1шт]]/$H$1)</f>
        <v>Введите курс</v>
      </c>
      <c r="J33" s="83"/>
      <c r="K33" s="84">
        <f>Таблица614[[#This Row],[Заказ коробок ]]*Таблица614[[#This Row],[Кол-во шт в коробке]]</f>
        <v>0</v>
      </c>
      <c r="L33" s="85">
        <f>Таблица614[[#This Row],[Общее кол-во шт]]*Таблица614[[#This Row],[Оптовая цена KRW за 1шт]]</f>
        <v>0</v>
      </c>
      <c r="M33" s="86" t="str">
        <f>IFERROR(Таблица614[[#This Row],[Общее кол-во шт]]*Таблица614[[#This Row],[Оптовая цена USD за 1шт]],"")</f>
        <v/>
      </c>
      <c r="N33" s="87"/>
    </row>
    <row r="34" spans="1:14" ht="22.5" customHeight="1">
      <c r="A34" s="44" t="s">
        <v>26008</v>
      </c>
      <c r="B34" s="76" t="s">
        <v>26009</v>
      </c>
      <c r="C34" s="50" t="s">
        <v>26010</v>
      </c>
      <c r="D34" s="158" t="s">
        <v>26011</v>
      </c>
      <c r="E34" s="78">
        <v>49000</v>
      </c>
      <c r="F34" s="79">
        <v>0.39</v>
      </c>
      <c r="G34" s="80">
        <v>80</v>
      </c>
      <c r="H34" s="81">
        <f>Таблица614[[#This Row],[Коэфициент стоимости]]*Таблица614[[#This Row],[Розничная цена KRW]]</f>
        <v>19110</v>
      </c>
      <c r="I34" s="82" t="str">
        <f>IF($H$1="","Введите курс",Таблица614[[#This Row],[Оптовая цена KRW за 1шт]]/$H$1)</f>
        <v>Введите курс</v>
      </c>
      <c r="J34" s="83"/>
      <c r="K34" s="84">
        <f>Таблица614[[#This Row],[Заказ коробок ]]*Таблица614[[#This Row],[Кол-во шт в коробке]]</f>
        <v>0</v>
      </c>
      <c r="L34" s="85">
        <f>Таблица614[[#This Row],[Общее кол-во шт]]*Таблица614[[#This Row],[Оптовая цена KRW за 1шт]]</f>
        <v>0</v>
      </c>
      <c r="M34" s="86" t="str">
        <f>IFERROR(Таблица614[[#This Row],[Общее кол-во шт]]*Таблица614[[#This Row],[Оптовая цена USD за 1шт]],"")</f>
        <v/>
      </c>
      <c r="N34" s="87"/>
    </row>
    <row r="35" spans="1:14" ht="22.5" customHeight="1">
      <c r="A35" s="44" t="s">
        <v>26012</v>
      </c>
      <c r="B35" s="76" t="s">
        <v>26013</v>
      </c>
      <c r="C35" s="50" t="s">
        <v>26014</v>
      </c>
      <c r="D35" s="217" t="s">
        <v>26015</v>
      </c>
      <c r="E35" s="78">
        <v>18000</v>
      </c>
      <c r="F35" s="79">
        <v>0.44</v>
      </c>
      <c r="G35" s="80">
        <v>120</v>
      </c>
      <c r="H35" s="81">
        <f>Таблица614[[#This Row],[Коэфициент стоимости]]*Таблица614[[#This Row],[Розничная цена KRW]]</f>
        <v>7920</v>
      </c>
      <c r="I35" s="82" t="str">
        <f>IF($H$1="","Введите курс",Таблица614[[#This Row],[Оптовая цена KRW за 1шт]]/$H$1)</f>
        <v>Введите курс</v>
      </c>
      <c r="J35" s="83"/>
      <c r="K35" s="84">
        <f>Таблица614[[#This Row],[Заказ коробок ]]*Таблица614[[#This Row],[Кол-во шт в коробке]]</f>
        <v>0</v>
      </c>
      <c r="L35" s="85">
        <f>Таблица614[[#This Row],[Общее кол-во шт]]*Таблица614[[#This Row],[Оптовая цена KRW за 1шт]]</f>
        <v>0</v>
      </c>
      <c r="M35" s="86" t="str">
        <f>IFERROR(Таблица614[[#This Row],[Общее кол-во шт]]*Таблица614[[#This Row],[Оптовая цена USD за 1шт]],"")</f>
        <v/>
      </c>
      <c r="N35" s="87"/>
    </row>
    <row r="36" spans="1:14" ht="22.5" customHeight="1">
      <c r="A36" s="44" t="s">
        <v>26016</v>
      </c>
      <c r="B36" s="76" t="s">
        <v>26017</v>
      </c>
      <c r="C36" s="50" t="s">
        <v>26018</v>
      </c>
      <c r="D36" s="217" t="s">
        <v>26019</v>
      </c>
      <c r="E36" s="78">
        <v>18000</v>
      </c>
      <c r="F36" s="79">
        <v>0.44</v>
      </c>
      <c r="G36" s="80">
        <v>120</v>
      </c>
      <c r="H36" s="81">
        <f>Таблица614[[#This Row],[Коэфициент стоимости]]*Таблица614[[#This Row],[Розничная цена KRW]]</f>
        <v>7920</v>
      </c>
      <c r="I36" s="82" t="str">
        <f>IF($H$1="","Введите курс",Таблица614[[#This Row],[Оптовая цена KRW за 1шт]]/$H$1)</f>
        <v>Введите курс</v>
      </c>
      <c r="J36" s="83"/>
      <c r="K36" s="84">
        <f>Таблица614[[#This Row],[Заказ коробок ]]*Таблица614[[#This Row],[Кол-во шт в коробке]]</f>
        <v>0</v>
      </c>
      <c r="L36" s="85">
        <f>Таблица614[[#This Row],[Общее кол-во шт]]*Таблица614[[#This Row],[Оптовая цена KRW за 1шт]]</f>
        <v>0</v>
      </c>
      <c r="M36" s="86" t="str">
        <f>IFERROR(Таблица614[[#This Row],[Общее кол-во шт]]*Таблица614[[#This Row],[Оптовая цена USD за 1шт]],"")</f>
        <v/>
      </c>
      <c r="N36" s="87"/>
    </row>
    <row r="37" spans="1:14" ht="22.5" customHeight="1">
      <c r="A37" s="44" t="s">
        <v>26020</v>
      </c>
      <c r="B37" s="76" t="s">
        <v>26021</v>
      </c>
      <c r="C37" s="50" t="s">
        <v>26022</v>
      </c>
      <c r="D37" s="217" t="s">
        <v>26023</v>
      </c>
      <c r="E37" s="78">
        <v>18000</v>
      </c>
      <c r="F37" s="79">
        <v>0.44</v>
      </c>
      <c r="G37" s="80">
        <v>120</v>
      </c>
      <c r="H37" s="81">
        <f>Таблица614[[#This Row],[Коэфициент стоимости]]*Таблица614[[#This Row],[Розничная цена KRW]]</f>
        <v>7920</v>
      </c>
      <c r="I37" s="82" t="str">
        <f>IF($H$1="","Введите курс",Таблица614[[#This Row],[Оптовая цена KRW за 1шт]]/$H$1)</f>
        <v>Введите курс</v>
      </c>
      <c r="J37" s="83"/>
      <c r="K37" s="84">
        <f>Таблица614[[#This Row],[Заказ коробок ]]*Таблица614[[#This Row],[Кол-во шт в коробке]]</f>
        <v>0</v>
      </c>
      <c r="L37" s="85">
        <f>Таблица614[[#This Row],[Общее кол-во шт]]*Таблица614[[#This Row],[Оптовая цена KRW за 1шт]]</f>
        <v>0</v>
      </c>
      <c r="M37" s="86" t="str">
        <f>IFERROR(Таблица614[[#This Row],[Общее кол-во шт]]*Таблица614[[#This Row],[Оптовая цена USD за 1шт]],"")</f>
        <v/>
      </c>
      <c r="N37" s="87"/>
    </row>
    <row r="38" spans="1:14" ht="22.5" customHeight="1">
      <c r="A38" s="44" t="s">
        <v>26024</v>
      </c>
      <c r="B38" s="76" t="s">
        <v>26025</v>
      </c>
      <c r="C38" s="50" t="s">
        <v>26026</v>
      </c>
      <c r="D38" s="217" t="s">
        <v>26027</v>
      </c>
      <c r="E38" s="78">
        <v>18000</v>
      </c>
      <c r="F38" s="79">
        <v>0.44</v>
      </c>
      <c r="G38" s="80">
        <v>120</v>
      </c>
      <c r="H38" s="81">
        <f>Таблица614[[#This Row],[Коэфициент стоимости]]*Таблица614[[#This Row],[Розничная цена KRW]]</f>
        <v>7920</v>
      </c>
      <c r="I38" s="82" t="str">
        <f>IF($H$1="","Введите курс",Таблица614[[#This Row],[Оптовая цена KRW за 1шт]]/$H$1)</f>
        <v>Введите курс</v>
      </c>
      <c r="J38" s="83"/>
      <c r="K38" s="84">
        <f>Таблица614[[#This Row],[Заказ коробок ]]*Таблица614[[#This Row],[Кол-во шт в коробке]]</f>
        <v>0</v>
      </c>
      <c r="L38" s="85">
        <f>Таблица614[[#This Row],[Общее кол-во шт]]*Таблица614[[#This Row],[Оптовая цена KRW за 1шт]]</f>
        <v>0</v>
      </c>
      <c r="M38" s="86" t="str">
        <f>IFERROR(Таблица614[[#This Row],[Общее кол-во шт]]*Таблица614[[#This Row],[Оптовая цена USD за 1шт]],"")</f>
        <v/>
      </c>
      <c r="N38" s="87"/>
    </row>
    <row r="39" spans="1:14" ht="22.5" customHeight="1">
      <c r="A39" s="44" t="s">
        <v>26028</v>
      </c>
      <c r="B39" s="76" t="s">
        <v>26029</v>
      </c>
      <c r="C39" s="50" t="s">
        <v>26030</v>
      </c>
      <c r="D39" s="217" t="s">
        <v>26031</v>
      </c>
      <c r="E39" s="78">
        <v>18000</v>
      </c>
      <c r="F39" s="79">
        <v>0.44</v>
      </c>
      <c r="G39" s="80">
        <v>120</v>
      </c>
      <c r="H39" s="81">
        <f>Таблица614[[#This Row],[Коэфициент стоимости]]*Таблица614[[#This Row],[Розничная цена KRW]]</f>
        <v>7920</v>
      </c>
      <c r="I39" s="82" t="str">
        <f>IF($H$1="","Введите курс",Таблица614[[#This Row],[Оптовая цена KRW за 1шт]]/$H$1)</f>
        <v>Введите курс</v>
      </c>
      <c r="J39" s="83"/>
      <c r="K39" s="84">
        <f>Таблица614[[#This Row],[Заказ коробок ]]*Таблица614[[#This Row],[Кол-во шт в коробке]]</f>
        <v>0</v>
      </c>
      <c r="L39" s="85">
        <f>Таблица614[[#This Row],[Общее кол-во шт]]*Таблица614[[#This Row],[Оптовая цена KRW за 1шт]]</f>
        <v>0</v>
      </c>
      <c r="M39" s="86" t="str">
        <f>IFERROR(Таблица614[[#This Row],[Общее кол-во шт]]*Таблица614[[#This Row],[Оптовая цена USD за 1шт]],"")</f>
        <v/>
      </c>
      <c r="N39" s="87"/>
    </row>
    <row r="40" spans="1:14" ht="22.5" customHeight="1">
      <c r="A40" s="44" t="s">
        <v>26032</v>
      </c>
      <c r="B40" s="76" t="s">
        <v>26033</v>
      </c>
      <c r="C40" s="50" t="s">
        <v>26034</v>
      </c>
      <c r="D40" s="217" t="s">
        <v>26035</v>
      </c>
      <c r="E40" s="78">
        <v>14000</v>
      </c>
      <c r="F40" s="79">
        <v>0.44</v>
      </c>
      <c r="G40" s="80">
        <v>120</v>
      </c>
      <c r="H40" s="81">
        <f>Таблица614[[#This Row],[Коэфициент стоимости]]*Таблица614[[#This Row],[Розничная цена KRW]]</f>
        <v>6160</v>
      </c>
      <c r="I40" s="82" t="str">
        <f>IF($H$1="","Введите курс",Таблица614[[#This Row],[Оптовая цена KRW за 1шт]]/$H$1)</f>
        <v>Введите курс</v>
      </c>
      <c r="J40" s="83"/>
      <c r="K40" s="84">
        <f>Таблица614[[#This Row],[Заказ коробок ]]*Таблица614[[#This Row],[Кол-во шт в коробке]]</f>
        <v>0</v>
      </c>
      <c r="L40" s="85">
        <f>Таблица614[[#This Row],[Общее кол-во шт]]*Таблица614[[#This Row],[Оптовая цена KRW за 1шт]]</f>
        <v>0</v>
      </c>
      <c r="M40" s="86" t="str">
        <f>IFERROR(Таблица614[[#This Row],[Общее кол-во шт]]*Таблица614[[#This Row],[Оптовая цена USD за 1шт]],"")</f>
        <v/>
      </c>
      <c r="N40" s="87"/>
    </row>
    <row r="41" spans="1:14" ht="22.5" customHeight="1">
      <c r="A41" s="44" t="s">
        <v>26036</v>
      </c>
      <c r="B41" s="76" t="s">
        <v>26037</v>
      </c>
      <c r="C41" s="50" t="s">
        <v>26038</v>
      </c>
      <c r="D41" s="217" t="s">
        <v>26039</v>
      </c>
      <c r="E41" s="78">
        <v>22000</v>
      </c>
      <c r="F41" s="79">
        <v>0.44</v>
      </c>
      <c r="G41" s="80">
        <v>60</v>
      </c>
      <c r="H41" s="81">
        <f>Таблица614[[#This Row],[Коэфициент стоимости]]*Таблица614[[#This Row],[Розничная цена KRW]]</f>
        <v>9680</v>
      </c>
      <c r="I41" s="82" t="str">
        <f>IF($H$1="","Введите курс",Таблица614[[#This Row],[Оптовая цена KRW за 1шт]]/$H$1)</f>
        <v>Введите курс</v>
      </c>
      <c r="J41" s="83"/>
      <c r="K41" s="84">
        <f>Таблица614[[#This Row],[Заказ коробок ]]*Таблица614[[#This Row],[Кол-во шт в коробке]]</f>
        <v>0</v>
      </c>
      <c r="L41" s="85">
        <f>Таблица614[[#This Row],[Общее кол-во шт]]*Таблица614[[#This Row],[Оптовая цена KRW за 1шт]]</f>
        <v>0</v>
      </c>
      <c r="M41" s="86" t="str">
        <f>IFERROR(Таблица614[[#This Row],[Общее кол-во шт]]*Таблица614[[#This Row],[Оптовая цена USD за 1шт]],"")</f>
        <v/>
      </c>
      <c r="N41" s="87"/>
    </row>
    <row r="42" spans="1:14" ht="22.5" customHeight="1">
      <c r="A42" s="44" t="s">
        <v>26040</v>
      </c>
      <c r="B42" s="76" t="s">
        <v>26041</v>
      </c>
      <c r="C42" s="50" t="s">
        <v>26042</v>
      </c>
      <c r="D42" s="217" t="s">
        <v>26043</v>
      </c>
      <c r="E42" s="78">
        <v>15000</v>
      </c>
      <c r="F42" s="79">
        <v>0.44</v>
      </c>
      <c r="G42" s="80">
        <v>60</v>
      </c>
      <c r="H42" s="81">
        <f>Таблица614[[#This Row],[Коэфициент стоимости]]*Таблица614[[#This Row],[Розничная цена KRW]]</f>
        <v>6600</v>
      </c>
      <c r="I42" s="82" t="str">
        <f>IF($H$1="","Введите курс",Таблица614[[#This Row],[Оптовая цена KRW за 1шт]]/$H$1)</f>
        <v>Введите курс</v>
      </c>
      <c r="J42" s="83"/>
      <c r="K42" s="84">
        <f>Таблица614[[#This Row],[Заказ коробок ]]*Таблица614[[#This Row],[Кол-во шт в коробке]]</f>
        <v>0</v>
      </c>
      <c r="L42" s="85">
        <f>Таблица614[[#This Row],[Общее кол-во шт]]*Таблица614[[#This Row],[Оптовая цена KRW за 1шт]]</f>
        <v>0</v>
      </c>
      <c r="M42" s="86" t="str">
        <f>IFERROR(Таблица614[[#This Row],[Общее кол-во шт]]*Таблица614[[#This Row],[Оптовая цена USD за 1шт]],"")</f>
        <v/>
      </c>
      <c r="N42" s="87"/>
    </row>
    <row r="43" spans="1:14" ht="22.5" customHeight="1">
      <c r="A43" s="44" t="s">
        <v>26044</v>
      </c>
      <c r="B43" s="76" t="s">
        <v>26045</v>
      </c>
      <c r="C43" s="50" t="s">
        <v>26046</v>
      </c>
      <c r="D43" s="217" t="s">
        <v>26047</v>
      </c>
      <c r="E43" s="78">
        <v>16000</v>
      </c>
      <c r="F43" s="79">
        <v>0.44</v>
      </c>
      <c r="G43" s="80">
        <v>60</v>
      </c>
      <c r="H43" s="81">
        <f>Таблица614[[#This Row],[Коэфициент стоимости]]*Таблица614[[#This Row],[Розничная цена KRW]]</f>
        <v>7040</v>
      </c>
      <c r="I43" s="82" t="str">
        <f>IF($H$1="","Введите курс",Таблица614[[#This Row],[Оптовая цена KRW за 1шт]]/$H$1)</f>
        <v>Введите курс</v>
      </c>
      <c r="J43" s="83"/>
      <c r="K43" s="84">
        <f>Таблица614[[#This Row],[Заказ коробок ]]*Таблица614[[#This Row],[Кол-во шт в коробке]]</f>
        <v>0</v>
      </c>
      <c r="L43" s="85">
        <f>Таблица614[[#This Row],[Общее кол-во шт]]*Таблица614[[#This Row],[Оптовая цена KRW за 1шт]]</f>
        <v>0</v>
      </c>
      <c r="M43" s="86" t="str">
        <f>IFERROR(Таблица614[[#This Row],[Общее кол-во шт]]*Таблица614[[#This Row],[Оптовая цена USD за 1шт]],"")</f>
        <v/>
      </c>
      <c r="N43" s="87"/>
    </row>
    <row r="44" spans="1:14" ht="22.5" customHeight="1">
      <c r="A44" s="44" t="s">
        <v>26048</v>
      </c>
      <c r="B44" s="76" t="s">
        <v>26049</v>
      </c>
      <c r="C44" s="50" t="s">
        <v>26050</v>
      </c>
      <c r="D44" s="217" t="s">
        <v>26051</v>
      </c>
      <c r="E44" s="78">
        <v>26000</v>
      </c>
      <c r="F44" s="79">
        <v>0.44</v>
      </c>
      <c r="G44" s="80">
        <v>40</v>
      </c>
      <c r="H44" s="81">
        <f>Таблица614[[#This Row],[Коэфициент стоимости]]*Таблица614[[#This Row],[Розничная цена KRW]]</f>
        <v>11440</v>
      </c>
      <c r="I44" s="82" t="str">
        <f>IF($H$1="","Введите курс",Таблица614[[#This Row],[Оптовая цена KRW за 1шт]]/$H$1)</f>
        <v>Введите курс</v>
      </c>
      <c r="J44" s="83"/>
      <c r="K44" s="84">
        <f>Таблица614[[#This Row],[Заказ коробок ]]*Таблица614[[#This Row],[Кол-во шт в коробке]]</f>
        <v>0</v>
      </c>
      <c r="L44" s="85">
        <f>Таблица614[[#This Row],[Общее кол-во шт]]*Таблица614[[#This Row],[Оптовая цена KRW за 1шт]]</f>
        <v>0</v>
      </c>
      <c r="M44" s="86" t="str">
        <f>IFERROR(Таблица614[[#This Row],[Общее кол-во шт]]*Таблица614[[#This Row],[Оптовая цена USD за 1шт]],"")</f>
        <v/>
      </c>
      <c r="N44" s="87"/>
    </row>
    <row r="45" spans="1:14" ht="22.5" customHeight="1">
      <c r="A45" s="44" t="s">
        <v>26052</v>
      </c>
      <c r="B45" s="76" t="s">
        <v>26053</v>
      </c>
      <c r="C45" s="50" t="s">
        <v>26054</v>
      </c>
      <c r="D45" s="217" t="s">
        <v>26055</v>
      </c>
      <c r="E45" s="78">
        <v>32000</v>
      </c>
      <c r="F45" s="79">
        <v>0.41000000000000003</v>
      </c>
      <c r="G45" s="80">
        <v>80</v>
      </c>
      <c r="H45" s="81">
        <f>Таблица614[[#This Row],[Коэфициент стоимости]]*Таблица614[[#This Row],[Розничная цена KRW]]</f>
        <v>13120.000000000002</v>
      </c>
      <c r="I45" s="82" t="str">
        <f>IF($H$1="","Введите курс",Таблица614[[#This Row],[Оптовая цена KRW за 1шт]]/$H$1)</f>
        <v>Введите курс</v>
      </c>
      <c r="J45" s="83"/>
      <c r="K45" s="84">
        <f>Таблица614[[#This Row],[Заказ коробок ]]*Таблица614[[#This Row],[Кол-во шт в коробке]]</f>
        <v>0</v>
      </c>
      <c r="L45" s="85">
        <f>Таблица614[[#This Row],[Общее кол-во шт]]*Таблица614[[#This Row],[Оптовая цена KRW за 1шт]]</f>
        <v>0</v>
      </c>
      <c r="M45" s="86" t="str">
        <f>IFERROR(Таблица614[[#This Row],[Общее кол-во шт]]*Таблица614[[#This Row],[Оптовая цена USD за 1шт]],"")</f>
        <v/>
      </c>
      <c r="N45" s="87"/>
    </row>
    <row r="46" spans="1:14" ht="22.5" customHeight="1">
      <c r="A46" s="44" t="s">
        <v>26056</v>
      </c>
      <c r="B46" s="76" t="s">
        <v>26057</v>
      </c>
      <c r="C46" s="50" t="s">
        <v>26058</v>
      </c>
      <c r="D46" s="217" t="s">
        <v>26059</v>
      </c>
      <c r="E46" s="78">
        <v>28000</v>
      </c>
      <c r="F46" s="79">
        <v>0.41000000000000003</v>
      </c>
      <c r="G46" s="80">
        <v>160</v>
      </c>
      <c r="H46" s="81">
        <f>Таблица614[[#This Row],[Коэфициент стоимости]]*Таблица614[[#This Row],[Розничная цена KRW]]</f>
        <v>11480</v>
      </c>
      <c r="I46" s="82" t="str">
        <f>IF($H$1="","Введите курс",Таблица614[[#This Row],[Оптовая цена KRW за 1шт]]/$H$1)</f>
        <v>Введите курс</v>
      </c>
      <c r="J46" s="83"/>
      <c r="K46" s="84">
        <f>Таблица614[[#This Row],[Заказ коробок ]]*Таблица614[[#This Row],[Кол-во шт в коробке]]</f>
        <v>0</v>
      </c>
      <c r="L46" s="85">
        <f>Таблица614[[#This Row],[Общее кол-во шт]]*Таблица614[[#This Row],[Оптовая цена KRW за 1шт]]</f>
        <v>0</v>
      </c>
      <c r="M46" s="86" t="str">
        <f>IFERROR(Таблица614[[#This Row],[Общее кол-во шт]]*Таблица614[[#This Row],[Оптовая цена USD за 1шт]],"")</f>
        <v/>
      </c>
      <c r="N46" s="87"/>
    </row>
    <row r="47" spans="1:14" ht="22.5" customHeight="1">
      <c r="A47" s="44" t="s">
        <v>26060</v>
      </c>
      <c r="B47" s="76" t="s">
        <v>26061</v>
      </c>
      <c r="C47" s="50" t="s">
        <v>26062</v>
      </c>
      <c r="D47" s="217" t="s">
        <v>26063</v>
      </c>
      <c r="E47" s="78">
        <v>24000</v>
      </c>
      <c r="F47" s="79">
        <v>0.44</v>
      </c>
      <c r="G47" s="80">
        <v>160</v>
      </c>
      <c r="H47" s="81">
        <f>Таблица614[[#This Row],[Коэфициент стоимости]]*Таблица614[[#This Row],[Розничная цена KRW]]</f>
        <v>10560</v>
      </c>
      <c r="I47" s="82" t="str">
        <f>IF($H$1="","Введите курс",Таблица614[[#This Row],[Оптовая цена KRW за 1шт]]/$H$1)</f>
        <v>Введите курс</v>
      </c>
      <c r="J47" s="83"/>
      <c r="K47" s="84">
        <f>Таблица614[[#This Row],[Заказ коробок ]]*Таблица614[[#This Row],[Кол-во шт в коробке]]</f>
        <v>0</v>
      </c>
      <c r="L47" s="85">
        <f>Таблица614[[#This Row],[Общее кол-во шт]]*Таблица614[[#This Row],[Оптовая цена KRW за 1шт]]</f>
        <v>0</v>
      </c>
      <c r="M47" s="86" t="str">
        <f>IFERROR(Таблица614[[#This Row],[Общее кол-во шт]]*Таблица614[[#This Row],[Оптовая цена USD за 1шт]],"")</f>
        <v/>
      </c>
      <c r="N47" s="87"/>
    </row>
    <row r="48" spans="1:14" ht="22.5" customHeight="1">
      <c r="A48" s="44" t="s">
        <v>26064</v>
      </c>
      <c r="B48" s="76" t="s">
        <v>26065</v>
      </c>
      <c r="C48" s="50" t="s">
        <v>26066</v>
      </c>
      <c r="D48" s="217" t="s">
        <v>26067</v>
      </c>
      <c r="E48" s="78">
        <v>28000</v>
      </c>
      <c r="F48" s="79">
        <v>0.44</v>
      </c>
      <c r="G48" s="80">
        <v>80</v>
      </c>
      <c r="H48" s="81">
        <f>Таблица614[[#This Row],[Коэфициент стоимости]]*Таблица614[[#This Row],[Розничная цена KRW]]</f>
        <v>12320</v>
      </c>
      <c r="I48" s="82" t="str">
        <f>IF($H$1="","Введите курс",Таблица614[[#This Row],[Оптовая цена KRW за 1шт]]/$H$1)</f>
        <v>Введите курс</v>
      </c>
      <c r="J48" s="83"/>
      <c r="K48" s="84">
        <f>Таблица614[[#This Row],[Заказ коробок ]]*Таблица614[[#This Row],[Кол-во шт в коробке]]</f>
        <v>0</v>
      </c>
      <c r="L48" s="85">
        <f>Таблица614[[#This Row],[Общее кол-во шт]]*Таблица614[[#This Row],[Оптовая цена KRW за 1шт]]</f>
        <v>0</v>
      </c>
      <c r="M48" s="86" t="str">
        <f>IFERROR(Таблица614[[#This Row],[Общее кол-во шт]]*Таблица614[[#This Row],[Оптовая цена USD за 1шт]],"")</f>
        <v/>
      </c>
      <c r="N48" s="87"/>
    </row>
    <row r="49" spans="1:14" ht="22.5" customHeight="1">
      <c r="A49" s="44" t="s">
        <v>26068</v>
      </c>
      <c r="B49" s="76" t="s">
        <v>26069</v>
      </c>
      <c r="C49" s="50" t="s">
        <v>26070</v>
      </c>
      <c r="D49" s="217" t="s">
        <v>26071</v>
      </c>
      <c r="E49" s="78">
        <v>10500</v>
      </c>
      <c r="F49" s="79">
        <v>0.46</v>
      </c>
      <c r="G49" s="80">
        <v>400</v>
      </c>
      <c r="H49" s="81">
        <f>Таблица614[[#This Row],[Коэфициент стоимости]]*Таблица614[[#This Row],[Розничная цена KRW]]</f>
        <v>4830</v>
      </c>
      <c r="I49" s="82" t="str">
        <f>IF($H$1="","Введите курс",Таблица614[[#This Row],[Оптовая цена KRW за 1шт]]/$H$1)</f>
        <v>Введите курс</v>
      </c>
      <c r="J49" s="83"/>
      <c r="K49" s="84">
        <f>Таблица614[[#This Row],[Заказ коробок ]]*Таблица614[[#This Row],[Кол-во шт в коробке]]</f>
        <v>0</v>
      </c>
      <c r="L49" s="85">
        <f>Таблица614[[#This Row],[Общее кол-во шт]]*Таблица614[[#This Row],[Оптовая цена KRW за 1шт]]</f>
        <v>0</v>
      </c>
      <c r="M49" s="86" t="str">
        <f>IFERROR(Таблица614[[#This Row],[Общее кол-во шт]]*Таблица614[[#This Row],[Оптовая цена USD за 1шт]],"")</f>
        <v/>
      </c>
      <c r="N49" s="87"/>
    </row>
    <row r="50" spans="1:14" ht="22.5" customHeight="1">
      <c r="A50" s="44" t="s">
        <v>26072</v>
      </c>
      <c r="B50" s="76" t="s">
        <v>26073</v>
      </c>
      <c r="C50" s="50" t="s">
        <v>26074</v>
      </c>
      <c r="D50" s="217" t="s">
        <v>26075</v>
      </c>
      <c r="E50" s="78">
        <v>10500</v>
      </c>
      <c r="F50" s="79">
        <v>0.46</v>
      </c>
      <c r="G50" s="80">
        <v>400</v>
      </c>
      <c r="H50" s="81">
        <f>Таблица614[[#This Row],[Коэфициент стоимости]]*Таблица614[[#This Row],[Розничная цена KRW]]</f>
        <v>4830</v>
      </c>
      <c r="I50" s="82" t="str">
        <f>IF($H$1="","Введите курс",Таблица614[[#This Row],[Оптовая цена KRW за 1шт]]/$H$1)</f>
        <v>Введите курс</v>
      </c>
      <c r="J50" s="83"/>
      <c r="K50" s="84">
        <f>Таблица614[[#This Row],[Заказ коробок ]]*Таблица614[[#This Row],[Кол-во шт в коробке]]</f>
        <v>0</v>
      </c>
      <c r="L50" s="85">
        <f>Таблица614[[#This Row],[Общее кол-во шт]]*Таблица614[[#This Row],[Оптовая цена KRW за 1шт]]</f>
        <v>0</v>
      </c>
      <c r="M50" s="86" t="str">
        <f>IFERROR(Таблица614[[#This Row],[Общее кол-во шт]]*Таблица614[[#This Row],[Оптовая цена USD за 1шт]],"")</f>
        <v/>
      </c>
      <c r="N50" s="87"/>
    </row>
    <row r="51" spans="1:14" ht="22.5" customHeight="1">
      <c r="A51" s="44" t="s">
        <v>26076</v>
      </c>
      <c r="B51" s="76" t="s">
        <v>26077</v>
      </c>
      <c r="C51" s="50" t="s">
        <v>26078</v>
      </c>
      <c r="D51" s="217" t="s">
        <v>26079</v>
      </c>
      <c r="E51" s="78">
        <v>34000</v>
      </c>
      <c r="F51" s="79">
        <v>0.56000000000000005</v>
      </c>
      <c r="G51" s="80">
        <v>60</v>
      </c>
      <c r="H51" s="81">
        <f>Таблица614[[#This Row],[Коэфициент стоимости]]*Таблица614[[#This Row],[Розничная цена KRW]]</f>
        <v>19040</v>
      </c>
      <c r="I51" s="82" t="str">
        <f>IF($H$1="","Введите курс",Таблица614[[#This Row],[Оптовая цена KRW за 1шт]]/$H$1)</f>
        <v>Введите курс</v>
      </c>
      <c r="J51" s="83"/>
      <c r="K51" s="84">
        <f>Таблица614[[#This Row],[Заказ коробок ]]*Таблица614[[#This Row],[Кол-во шт в коробке]]</f>
        <v>0</v>
      </c>
      <c r="L51" s="85">
        <f>Таблица614[[#This Row],[Общее кол-во шт]]*Таблица614[[#This Row],[Оптовая цена KRW за 1шт]]</f>
        <v>0</v>
      </c>
      <c r="M51" s="86" t="str">
        <f>IFERROR(Таблица614[[#This Row],[Общее кол-во шт]]*Таблица614[[#This Row],[Оптовая цена USD за 1шт]],"")</f>
        <v/>
      </c>
      <c r="N51" s="87"/>
    </row>
    <row r="52" spans="1:14" ht="22.5" customHeight="1">
      <c r="A52" s="44" t="s">
        <v>26080</v>
      </c>
      <c r="B52" s="76" t="s">
        <v>26081</v>
      </c>
      <c r="C52" s="50" t="s">
        <v>26082</v>
      </c>
      <c r="D52" s="158" t="s">
        <v>26083</v>
      </c>
      <c r="E52" s="78">
        <v>34000</v>
      </c>
      <c r="F52" s="79">
        <v>0.56000000000000005</v>
      </c>
      <c r="G52" s="80">
        <v>60</v>
      </c>
      <c r="H52" s="81">
        <f>Таблица614[[#This Row],[Коэфициент стоимости]]*Таблица614[[#This Row],[Розничная цена KRW]]</f>
        <v>19040</v>
      </c>
      <c r="I52" s="82" t="str">
        <f>IF($H$1="","Введите курс",Таблица614[[#This Row],[Оптовая цена KRW за 1шт]]/$H$1)</f>
        <v>Введите курс</v>
      </c>
      <c r="J52" s="83"/>
      <c r="K52" s="84">
        <f>Таблица614[[#This Row],[Заказ коробок ]]*Таблица614[[#This Row],[Кол-во шт в коробке]]</f>
        <v>0</v>
      </c>
      <c r="L52" s="85">
        <f>Таблица614[[#This Row],[Общее кол-во шт]]*Таблица614[[#This Row],[Оптовая цена KRW за 1шт]]</f>
        <v>0</v>
      </c>
      <c r="M52" s="86" t="str">
        <f>IFERROR(Таблица614[[#This Row],[Общее кол-во шт]]*Таблица614[[#This Row],[Оптовая цена USD за 1шт]],"")</f>
        <v/>
      </c>
      <c r="N52" s="87"/>
    </row>
    <row r="53" spans="1:14" ht="22.5" customHeight="1">
      <c r="A53" s="44" t="s">
        <v>26084</v>
      </c>
      <c r="B53" s="76" t="s">
        <v>26085</v>
      </c>
      <c r="C53" s="50" t="s">
        <v>26086</v>
      </c>
      <c r="D53" s="217" t="s">
        <v>26087</v>
      </c>
      <c r="E53" s="78">
        <v>34000</v>
      </c>
      <c r="F53" s="79">
        <v>0.56000000000000005</v>
      </c>
      <c r="G53" s="80">
        <v>60</v>
      </c>
      <c r="H53" s="81">
        <f>Таблица614[[#This Row],[Коэфициент стоимости]]*Таблица614[[#This Row],[Розничная цена KRW]]</f>
        <v>19040</v>
      </c>
      <c r="I53" s="82" t="str">
        <f>IF($H$1="","Введите курс",Таблица614[[#This Row],[Оптовая цена KRW за 1шт]]/$H$1)</f>
        <v>Введите курс</v>
      </c>
      <c r="J53" s="83"/>
      <c r="K53" s="84">
        <f>Таблица614[[#This Row],[Заказ коробок ]]*Таблица614[[#This Row],[Кол-во шт в коробке]]</f>
        <v>0</v>
      </c>
      <c r="L53" s="85">
        <f>Таблица614[[#This Row],[Общее кол-во шт]]*Таблица614[[#This Row],[Оптовая цена KRW за 1шт]]</f>
        <v>0</v>
      </c>
      <c r="M53" s="86" t="str">
        <f>IFERROR(Таблица614[[#This Row],[Общее кол-во шт]]*Таблица614[[#This Row],[Оптовая цена USD за 1шт]],"")</f>
        <v/>
      </c>
      <c r="N53" s="87"/>
    </row>
    <row r="54" spans="1:14" ht="22.5" customHeight="1">
      <c r="A54" s="44" t="s">
        <v>26088</v>
      </c>
      <c r="B54" s="76" t="s">
        <v>26089</v>
      </c>
      <c r="C54" s="50" t="s">
        <v>26090</v>
      </c>
      <c r="D54" s="217" t="s">
        <v>26091</v>
      </c>
      <c r="E54" s="78">
        <v>34000</v>
      </c>
      <c r="F54" s="79">
        <v>0.56000000000000005</v>
      </c>
      <c r="G54" s="80">
        <v>60</v>
      </c>
      <c r="H54" s="81">
        <f>Таблица614[[#This Row],[Коэфициент стоимости]]*Таблица614[[#This Row],[Розничная цена KRW]]</f>
        <v>19040</v>
      </c>
      <c r="I54" s="82" t="str">
        <f>IF($H$1="","Введите курс",Таблица614[[#This Row],[Оптовая цена KRW за 1шт]]/$H$1)</f>
        <v>Введите курс</v>
      </c>
      <c r="J54" s="83"/>
      <c r="K54" s="84">
        <f>Таблица614[[#This Row],[Заказ коробок ]]*Таблица614[[#This Row],[Кол-во шт в коробке]]</f>
        <v>0</v>
      </c>
      <c r="L54" s="85">
        <f>Таблица614[[#This Row],[Общее кол-во шт]]*Таблица614[[#This Row],[Оптовая цена KRW за 1шт]]</f>
        <v>0</v>
      </c>
      <c r="M54" s="86" t="str">
        <f>IFERROR(Таблица614[[#This Row],[Общее кол-во шт]]*Таблица614[[#This Row],[Оптовая цена USD за 1шт]],"")</f>
        <v/>
      </c>
      <c r="N54" s="87"/>
    </row>
    <row r="55" spans="1:14" ht="22.5" customHeight="1">
      <c r="A55" s="44" t="s">
        <v>26092</v>
      </c>
      <c r="B55" s="76" t="s">
        <v>26093</v>
      </c>
      <c r="C55" s="50" t="s">
        <v>26094</v>
      </c>
      <c r="D55" s="217" t="s">
        <v>26095</v>
      </c>
      <c r="E55" s="78">
        <v>34000</v>
      </c>
      <c r="F55" s="79">
        <v>0.56000000000000005</v>
      </c>
      <c r="G55" s="80">
        <v>60</v>
      </c>
      <c r="H55" s="81">
        <f>Таблица614[[#This Row],[Коэфициент стоимости]]*Таблица614[[#This Row],[Розничная цена KRW]]</f>
        <v>19040</v>
      </c>
      <c r="I55" s="82" t="str">
        <f>IF($H$1="","Введите курс",Таблица614[[#This Row],[Оптовая цена KRW за 1шт]]/$H$1)</f>
        <v>Введите курс</v>
      </c>
      <c r="J55" s="83"/>
      <c r="K55" s="84">
        <f>Таблица614[[#This Row],[Заказ коробок ]]*Таблица614[[#This Row],[Кол-во шт в коробке]]</f>
        <v>0</v>
      </c>
      <c r="L55" s="85">
        <f>Таблица614[[#This Row],[Общее кол-во шт]]*Таблица614[[#This Row],[Оптовая цена KRW за 1шт]]</f>
        <v>0</v>
      </c>
      <c r="M55" s="86" t="str">
        <f>IFERROR(Таблица614[[#This Row],[Общее кол-во шт]]*Таблица614[[#This Row],[Оптовая цена USD за 1шт]],"")</f>
        <v/>
      </c>
      <c r="N55" s="87"/>
    </row>
    <row r="56" spans="1:14" ht="22.5" customHeight="1">
      <c r="A56" s="44" t="s">
        <v>26096</v>
      </c>
      <c r="B56" s="76" t="s">
        <v>26097</v>
      </c>
      <c r="C56" s="50" t="s">
        <v>26098</v>
      </c>
      <c r="D56" s="217" t="s">
        <v>26099</v>
      </c>
      <c r="E56" s="78">
        <v>18000</v>
      </c>
      <c r="F56" s="79">
        <v>0.44</v>
      </c>
      <c r="G56" s="80">
        <v>80</v>
      </c>
      <c r="H56" s="81">
        <f>Таблица614[[#This Row],[Коэфициент стоимости]]*Таблица614[[#This Row],[Розничная цена KRW]]</f>
        <v>7920</v>
      </c>
      <c r="I56" s="82" t="str">
        <f>IF($H$1="","Введите курс",Таблица614[[#This Row],[Оптовая цена KRW за 1шт]]/$H$1)</f>
        <v>Введите курс</v>
      </c>
      <c r="J56" s="83"/>
      <c r="K56" s="84">
        <f>Таблица614[[#This Row],[Заказ коробок ]]*Таблица614[[#This Row],[Кол-во шт в коробке]]</f>
        <v>0</v>
      </c>
      <c r="L56" s="85">
        <f>Таблица614[[#This Row],[Общее кол-во шт]]*Таблица614[[#This Row],[Оптовая цена KRW за 1шт]]</f>
        <v>0</v>
      </c>
      <c r="M56" s="86" t="str">
        <f>IFERROR(Таблица614[[#This Row],[Общее кол-во шт]]*Таблица614[[#This Row],[Оптовая цена USD за 1шт]],"")</f>
        <v/>
      </c>
      <c r="N56" s="87"/>
    </row>
    <row r="57" spans="1:14" ht="22.5" customHeight="1">
      <c r="A57" s="44" t="s">
        <v>26100</v>
      </c>
      <c r="B57" s="76" t="s">
        <v>26101</v>
      </c>
      <c r="C57" s="50" t="s">
        <v>26102</v>
      </c>
      <c r="D57" s="217" t="s">
        <v>26103</v>
      </c>
      <c r="E57" s="78">
        <v>18000</v>
      </c>
      <c r="F57" s="79">
        <v>0.44</v>
      </c>
      <c r="G57" s="80">
        <v>80</v>
      </c>
      <c r="H57" s="81">
        <f>Таблица614[[#This Row],[Коэфициент стоимости]]*Таблица614[[#This Row],[Розничная цена KRW]]</f>
        <v>7920</v>
      </c>
      <c r="I57" s="82" t="str">
        <f>IF($H$1="","Введите курс",Таблица614[[#This Row],[Оптовая цена KRW за 1шт]]/$H$1)</f>
        <v>Введите курс</v>
      </c>
      <c r="J57" s="83"/>
      <c r="K57" s="84">
        <f>Таблица614[[#This Row],[Заказ коробок ]]*Таблица614[[#This Row],[Кол-во шт в коробке]]</f>
        <v>0</v>
      </c>
      <c r="L57" s="85">
        <f>Таблица614[[#This Row],[Общее кол-во шт]]*Таблица614[[#This Row],[Оптовая цена KRW за 1шт]]</f>
        <v>0</v>
      </c>
      <c r="M57" s="86" t="str">
        <f>IFERROR(Таблица614[[#This Row],[Общее кол-во шт]]*Таблица614[[#This Row],[Оптовая цена USD за 1шт]],"")</f>
        <v/>
      </c>
      <c r="N57" s="87"/>
    </row>
    <row r="58" spans="1:14" ht="22.5" customHeight="1">
      <c r="A58" s="44" t="s">
        <v>26104</v>
      </c>
      <c r="B58" s="76" t="s">
        <v>26105</v>
      </c>
      <c r="C58" s="50" t="s">
        <v>26106</v>
      </c>
      <c r="D58" s="217" t="s">
        <v>26107</v>
      </c>
      <c r="E58" s="78">
        <v>18000</v>
      </c>
      <c r="F58" s="79">
        <v>0.44</v>
      </c>
      <c r="G58" s="80">
        <v>80</v>
      </c>
      <c r="H58" s="81">
        <f>Таблица614[[#This Row],[Коэфициент стоимости]]*Таблица614[[#This Row],[Розничная цена KRW]]</f>
        <v>7920</v>
      </c>
      <c r="I58" s="82" t="str">
        <f>IF($H$1="","Введите курс",Таблица614[[#This Row],[Оптовая цена KRW за 1шт]]/$H$1)</f>
        <v>Введите курс</v>
      </c>
      <c r="J58" s="83"/>
      <c r="K58" s="84">
        <f>Таблица614[[#This Row],[Заказ коробок ]]*Таблица614[[#This Row],[Кол-во шт в коробке]]</f>
        <v>0</v>
      </c>
      <c r="L58" s="85">
        <f>Таблица614[[#This Row],[Общее кол-во шт]]*Таблица614[[#This Row],[Оптовая цена KRW за 1шт]]</f>
        <v>0</v>
      </c>
      <c r="M58" s="86" t="str">
        <f>IFERROR(Таблица614[[#This Row],[Общее кол-во шт]]*Таблица614[[#This Row],[Оптовая цена USD за 1шт]],"")</f>
        <v/>
      </c>
      <c r="N58" s="87"/>
    </row>
  </sheetData>
  <sheetProtection algorithmName="SHA-512" hashValue="10FQ2wKgmjGNJ99ZUVv2+o9dSKi5cuFfBokEieu9Okv5RY1YaayoDVqFcnHOyyKyz3T/wl2uhNd0fn9AFlYoDw==" saltValue="YjjZZ2E2ajkqS0Zu2aNTMw==" spinCount="100000" sheet="1" autoFilter="0" pivotTables="0"/>
  <mergeCells count="2">
    <mergeCell ref="A1:C1"/>
    <mergeCell ref="D1:F1"/>
  </mergeCells>
  <conditionalFormatting sqref="A59:A1048576">
    <cfRule type="duplicateValues" dxfId="1819" priority="1"/>
  </conditionalFormatting>
  <conditionalFormatting sqref="A59:A1048576">
    <cfRule type="duplicateValues" dxfId="1818" priority="2"/>
    <cfRule type="duplicateValues" dxfId="1817" priority="3"/>
    <cfRule type="duplicateValues" dxfId="1816" priority="4"/>
  </conditionalFormatting>
  <conditionalFormatting sqref="A3:A58">
    <cfRule type="duplicateValues" dxfId="1815" priority="5"/>
  </conditionalFormatting>
  <conditionalFormatting sqref="A3:A58">
    <cfRule type="duplicateValues" dxfId="1814" priority="6"/>
    <cfRule type="duplicateValues" dxfId="1813" priority="7"/>
    <cfRule type="duplicateValues" dxfId="1812" priority="8"/>
  </conditionalFormatting>
  <conditionalFormatting sqref="A3:A58">
    <cfRule type="duplicateValues" dxfId="1811" priority="9"/>
  </conditionalFormatting>
  <conditionalFormatting sqref="A3:A58">
    <cfRule type="duplicateValues" dxfId="1810" priority="10"/>
    <cfRule type="duplicateValues" dxfId="1809" priority="11"/>
    <cfRule type="duplicateValues" dxfId="1808" priority="12"/>
  </conditionalFormatting>
  <hyperlinks>
    <hyperlink ref="G1" r:id="rId1" xr:uid="{A54B1502-D956-4AA5-A188-240846C65714}"/>
    <hyperlink ref="N1" location="Главная!A1" display="Вернуться на Главную" xr:uid="{D4359E8F-752F-4F94-88F2-B205AFF8671E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AE36-0B7B-4FD4-9624-739B71649B22}">
  <sheetPr>
    <pageSetUpPr fitToPage="1"/>
  </sheetPr>
  <dimension ref="A1:N5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2610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SUM(J3:J56)</f>
        <v>0</v>
      </c>
      <c r="K1" s="168">
        <f>SUM(K3:K56)</f>
        <v>0</v>
      </c>
      <c r="L1" s="169">
        <f>SUM(L3:L56)</f>
        <v>0</v>
      </c>
      <c r="M1" s="170">
        <f>SUM(M3:M56)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2611</v>
      </c>
      <c r="B3" s="14">
        <v>8809494547006</v>
      </c>
      <c r="C3" s="45" t="s">
        <v>20541</v>
      </c>
      <c r="D3" s="46" t="s">
        <v>20542</v>
      </c>
      <c r="E3" s="53">
        <v>11800</v>
      </c>
      <c r="F3" s="202">
        <v>0.41661016949152541</v>
      </c>
      <c r="G3" s="47">
        <v>96</v>
      </c>
      <c r="H3" s="16">
        <f>Таблица644[[#This Row],[Коэфициент стоимости]]*Таблица644[[#This Row],[Розничная цена KRW]]</f>
        <v>4916</v>
      </c>
      <c r="I3" s="17" t="str">
        <f>IF($H$1="","Введите курс",Таблица644[[#This Row],[Оптовая цена KRW за 1шт]]/$H$1)</f>
        <v>Введите курс</v>
      </c>
      <c r="J3" s="48"/>
      <c r="K3" s="18">
        <f>Таблица644[[#This Row],[Заказ коробок ]]*Таблица644[[#This Row],[Кол-во шт в коробке]]</f>
        <v>0</v>
      </c>
      <c r="L3" s="16">
        <f>Таблица644[[#This Row],[Общее кол-во шт]]*Таблица644[[#This Row],[Оптовая цена KRW за 1шт]]</f>
        <v>0</v>
      </c>
      <c r="M3" s="19" t="str">
        <f>IFERROR(Таблица644[[#This Row],[Общее кол-во шт]]*Таблица644[[#This Row],[Оптовая цена USD за 1шт]],"")</f>
        <v/>
      </c>
      <c r="N3" s="49"/>
    </row>
    <row r="4" spans="1:14" ht="22.5" customHeight="1">
      <c r="A4" s="44" t="s">
        <v>2612</v>
      </c>
      <c r="B4" s="14">
        <v>8809744060279</v>
      </c>
      <c r="C4" s="50" t="s">
        <v>20543</v>
      </c>
      <c r="D4" s="46" t="s">
        <v>20544</v>
      </c>
      <c r="E4" s="16">
        <v>12200</v>
      </c>
      <c r="F4" s="202">
        <v>0.40688524590163933</v>
      </c>
      <c r="G4" s="47">
        <v>96</v>
      </c>
      <c r="H4" s="55">
        <f>Таблица644[[#This Row],[Коэфициент стоимости]]*Таблица644[[#This Row],[Розничная цена KRW]]</f>
        <v>4964</v>
      </c>
      <c r="I4" s="17" t="str">
        <f>IF($H$1="","Введите курс",Таблица644[[#This Row],[Оптовая цена KRW за 1шт]]/$H$1)</f>
        <v>Введите курс</v>
      </c>
      <c r="J4" s="48"/>
      <c r="K4" s="18">
        <f>Таблица644[[#This Row],[Заказ коробок ]]*Таблица644[[#This Row],[Кол-во шт в коробке]]</f>
        <v>0</v>
      </c>
      <c r="L4" s="54">
        <f>Таблица644[[#This Row],[Общее кол-во шт]]*Таблица644[[#This Row],[Оптовая цена KRW за 1шт]]</f>
        <v>0</v>
      </c>
      <c r="M4" s="19" t="str">
        <f>IFERROR(Таблица644[[#This Row],[Общее кол-во шт]]*Таблица644[[#This Row],[Оптовая цена USD за 1шт]],"")</f>
        <v/>
      </c>
      <c r="N4" s="49"/>
    </row>
    <row r="5" spans="1:14" ht="22.5" customHeight="1">
      <c r="A5" s="44" t="s">
        <v>2613</v>
      </c>
      <c r="B5" s="14">
        <v>8809744060286</v>
      </c>
      <c r="C5" s="50" t="s">
        <v>20545</v>
      </c>
      <c r="D5" s="46" t="s">
        <v>20546</v>
      </c>
      <c r="E5" s="16">
        <v>13800</v>
      </c>
      <c r="F5" s="202">
        <v>0.39536231884057971</v>
      </c>
      <c r="G5" s="47">
        <v>96</v>
      </c>
      <c r="H5" s="55">
        <f>Таблица644[[#This Row],[Коэфициент стоимости]]*Таблица644[[#This Row],[Розничная цена KRW]]</f>
        <v>5456</v>
      </c>
      <c r="I5" s="17" t="str">
        <f>IF($H$1="","Введите курс",Таблица644[[#This Row],[Оптовая цена KRW за 1шт]]/$H$1)</f>
        <v>Введите курс</v>
      </c>
      <c r="J5" s="48"/>
      <c r="K5" s="18">
        <f>Таблица644[[#This Row],[Заказ коробок ]]*Таблица644[[#This Row],[Кол-во шт в коробке]]</f>
        <v>0</v>
      </c>
      <c r="L5" s="54">
        <f>Таблица644[[#This Row],[Общее кол-во шт]]*Таблица644[[#This Row],[Оптовая цена KRW за 1шт]]</f>
        <v>0</v>
      </c>
      <c r="M5" s="19" t="str">
        <f>IFERROR(Таблица644[[#This Row],[Общее кол-во шт]]*Таблица644[[#This Row],[Оптовая цена USD за 1шт]],"")</f>
        <v/>
      </c>
      <c r="N5" s="49"/>
    </row>
    <row r="6" spans="1:14" ht="22.5" customHeight="1">
      <c r="A6" s="44" t="s">
        <v>2614</v>
      </c>
      <c r="B6" s="14">
        <v>8809744060019</v>
      </c>
      <c r="C6" s="50" t="s">
        <v>20541</v>
      </c>
      <c r="D6" s="46" t="s">
        <v>20547</v>
      </c>
      <c r="E6" s="16">
        <v>19900</v>
      </c>
      <c r="F6" s="202">
        <v>0.40140703517587939</v>
      </c>
      <c r="G6" s="47">
        <v>60</v>
      </c>
      <c r="H6" s="55">
        <f>Таблица644[[#This Row],[Коэфициент стоимости]]*Таблица644[[#This Row],[Розничная цена KRW]]</f>
        <v>7988</v>
      </c>
      <c r="I6" s="17" t="str">
        <f>IF($H$1="","Введите курс",Таблица644[[#This Row],[Оптовая цена KRW за 1шт]]/$H$1)</f>
        <v>Введите курс</v>
      </c>
      <c r="J6" s="48"/>
      <c r="K6" s="18">
        <f>Таблица644[[#This Row],[Заказ коробок ]]*Таблица644[[#This Row],[Кол-во шт в коробке]]</f>
        <v>0</v>
      </c>
      <c r="L6" s="54">
        <f>Таблица644[[#This Row],[Общее кол-во шт]]*Таблица644[[#This Row],[Оптовая цена KRW за 1шт]]</f>
        <v>0</v>
      </c>
      <c r="M6" s="19" t="str">
        <f>IFERROR(Таблица644[[#This Row],[Общее кол-во шт]]*Таблица644[[#This Row],[Оптовая цена USD за 1шт]],"")</f>
        <v/>
      </c>
      <c r="N6" s="49"/>
    </row>
    <row r="7" spans="1:14" ht="22.5" customHeight="1">
      <c r="A7" s="44" t="s">
        <v>2615</v>
      </c>
      <c r="B7" s="14">
        <v>8809744060057</v>
      </c>
      <c r="C7" s="50" t="s">
        <v>20543</v>
      </c>
      <c r="D7" s="46" t="s">
        <v>20548</v>
      </c>
      <c r="E7" s="16">
        <v>20800</v>
      </c>
      <c r="F7" s="202">
        <v>0.38923076923076921</v>
      </c>
      <c r="G7" s="47">
        <v>60</v>
      </c>
      <c r="H7" s="55">
        <f>Таблица644[[#This Row],[Коэфициент стоимости]]*Таблица644[[#This Row],[Розничная цена KRW]]</f>
        <v>8096</v>
      </c>
      <c r="I7" s="17" t="str">
        <f>IF($H$1="","Введите курс",Таблица644[[#This Row],[Оптовая цена KRW за 1шт]]/$H$1)</f>
        <v>Введите курс</v>
      </c>
      <c r="J7" s="48"/>
      <c r="K7" s="18">
        <f>Таблица644[[#This Row],[Заказ коробок ]]*Таблица644[[#This Row],[Кол-во шт в коробке]]</f>
        <v>0</v>
      </c>
      <c r="L7" s="54">
        <f>Таблица644[[#This Row],[Общее кол-во шт]]*Таблица644[[#This Row],[Оптовая цена KRW за 1шт]]</f>
        <v>0</v>
      </c>
      <c r="M7" s="19" t="str">
        <f>IFERROR(Таблица644[[#This Row],[Общее кол-во шт]]*Таблица644[[#This Row],[Оптовая цена USD за 1шт]],"")</f>
        <v/>
      </c>
      <c r="N7" s="49"/>
    </row>
    <row r="8" spans="1:14" ht="22.5" customHeight="1">
      <c r="A8" s="44" t="s">
        <v>2616</v>
      </c>
      <c r="B8" s="14">
        <v>8809744060088</v>
      </c>
      <c r="C8" s="50" t="s">
        <v>20545</v>
      </c>
      <c r="D8" s="46" t="s">
        <v>20549</v>
      </c>
      <c r="E8" s="16">
        <v>23800</v>
      </c>
      <c r="F8" s="202">
        <v>0.38470588235294118</v>
      </c>
      <c r="G8" s="47">
        <v>60</v>
      </c>
      <c r="H8" s="55">
        <f>Таблица644[[#This Row],[Коэфициент стоимости]]*Таблица644[[#This Row],[Розничная цена KRW]]</f>
        <v>9156</v>
      </c>
      <c r="I8" s="17" t="str">
        <f>IF($H$1="","Введите курс",Таблица644[[#This Row],[Оптовая цена KRW за 1шт]]/$H$1)</f>
        <v>Введите курс</v>
      </c>
      <c r="J8" s="48"/>
      <c r="K8" s="18">
        <f>Таблица644[[#This Row],[Заказ коробок ]]*Таблица644[[#This Row],[Кол-во шт в коробке]]</f>
        <v>0</v>
      </c>
      <c r="L8" s="54">
        <f>Таблица644[[#This Row],[Общее кол-во шт]]*Таблица644[[#This Row],[Оптовая цена KRW за 1шт]]</f>
        <v>0</v>
      </c>
      <c r="M8" s="19" t="str">
        <f>IFERROR(Таблица644[[#This Row],[Общее кол-во шт]]*Таблица644[[#This Row],[Оптовая цена USD за 1шт]],"")</f>
        <v/>
      </c>
      <c r="N8" s="49"/>
    </row>
    <row r="9" spans="1:14" ht="22.5" customHeight="1">
      <c r="A9" s="44" t="s">
        <v>2617</v>
      </c>
      <c r="B9" s="14">
        <v>8809494545071</v>
      </c>
      <c r="C9" s="50" t="s">
        <v>20541</v>
      </c>
      <c r="D9" s="46" t="s">
        <v>20550</v>
      </c>
      <c r="E9" s="16">
        <v>33800</v>
      </c>
      <c r="F9" s="202">
        <v>0.33597633136094673</v>
      </c>
      <c r="G9" s="47">
        <v>40</v>
      </c>
      <c r="H9" s="55">
        <f>Таблица644[[#This Row],[Коэфициент стоимости]]*Таблица644[[#This Row],[Розничная цена KRW]]</f>
        <v>11356</v>
      </c>
      <c r="I9" s="17" t="str">
        <f>IF($H$1="","Введите курс",Таблица644[[#This Row],[Оптовая цена KRW за 1шт]]/$H$1)</f>
        <v>Введите курс</v>
      </c>
      <c r="J9" s="48"/>
      <c r="K9" s="18">
        <f>Таблица644[[#This Row],[Заказ коробок ]]*Таблица644[[#This Row],[Кол-во шт в коробке]]</f>
        <v>0</v>
      </c>
      <c r="L9" s="54">
        <f>Таблица644[[#This Row],[Общее кол-во шт]]*Таблица644[[#This Row],[Оптовая цена KRW за 1шт]]</f>
        <v>0</v>
      </c>
      <c r="M9" s="19" t="str">
        <f>IFERROR(Таблица644[[#This Row],[Общее кол-во шт]]*Таблица644[[#This Row],[Оптовая цена USD за 1шт]],"")</f>
        <v/>
      </c>
      <c r="N9" s="49"/>
    </row>
    <row r="10" spans="1:14" ht="22.5" customHeight="1">
      <c r="A10" s="44" t="s">
        <v>2618</v>
      </c>
      <c r="B10" s="14">
        <v>8809744060163</v>
      </c>
      <c r="C10" s="50" t="s">
        <v>20543</v>
      </c>
      <c r="D10" s="46" t="s">
        <v>20551</v>
      </c>
      <c r="E10" s="16">
        <v>33800</v>
      </c>
      <c r="F10" s="202">
        <v>0.33597633136094673</v>
      </c>
      <c r="G10" s="47">
        <v>40</v>
      </c>
      <c r="H10" s="55">
        <f>Таблица644[[#This Row],[Коэфициент стоимости]]*Таблица644[[#This Row],[Розничная цена KRW]]</f>
        <v>11356</v>
      </c>
      <c r="I10" s="17" t="str">
        <f>IF($H$1="","Введите курс",Таблица644[[#This Row],[Оптовая цена KRW за 1шт]]/$H$1)</f>
        <v>Введите курс</v>
      </c>
      <c r="J10" s="48"/>
      <c r="K10" s="18">
        <f>Таблица644[[#This Row],[Заказ коробок ]]*Таблица644[[#This Row],[Кол-во шт в коробке]]</f>
        <v>0</v>
      </c>
      <c r="L10" s="54">
        <f>Таблица644[[#This Row],[Общее кол-во шт]]*Таблица644[[#This Row],[Оптовая цена KRW за 1шт]]</f>
        <v>0</v>
      </c>
      <c r="M10" s="19" t="str">
        <f>IFERROR(Таблица644[[#This Row],[Общее кол-во шт]]*Таблица644[[#This Row],[Оптовая цена USD за 1шт]],"")</f>
        <v/>
      </c>
      <c r="N10" s="49"/>
    </row>
    <row r="11" spans="1:14" ht="22.5" customHeight="1">
      <c r="A11" s="44" t="s">
        <v>2619</v>
      </c>
      <c r="B11" s="14">
        <v>8809744060309</v>
      </c>
      <c r="C11" s="50" t="s">
        <v>20545</v>
      </c>
      <c r="D11" s="46" t="s">
        <v>20552</v>
      </c>
      <c r="E11" s="16">
        <v>35800</v>
      </c>
      <c r="F11" s="202">
        <v>0.34625698324022347</v>
      </c>
      <c r="G11" s="47">
        <v>40</v>
      </c>
      <c r="H11" s="55">
        <f>Таблица644[[#This Row],[Коэфициент стоимости]]*Таблица644[[#This Row],[Розничная цена KRW]]</f>
        <v>12396</v>
      </c>
      <c r="I11" s="17" t="str">
        <f>IF($H$1="","Введите курс",Таблица644[[#This Row],[Оптовая цена KRW за 1шт]]/$H$1)</f>
        <v>Введите курс</v>
      </c>
      <c r="J11" s="48"/>
      <c r="K11" s="18">
        <f>Таблица644[[#This Row],[Заказ коробок ]]*Таблица644[[#This Row],[Кол-во шт в коробке]]</f>
        <v>0</v>
      </c>
      <c r="L11" s="54">
        <f>Таблица644[[#This Row],[Общее кол-во шт]]*Таблица644[[#This Row],[Оптовая цена KRW за 1шт]]</f>
        <v>0</v>
      </c>
      <c r="M11" s="19" t="str">
        <f>IFERROR(Таблица644[[#This Row],[Общее кол-во шт]]*Таблица644[[#This Row],[Оптовая цена USD за 1шт]],"")</f>
        <v/>
      </c>
      <c r="N11" s="49"/>
    </row>
    <row r="12" spans="1:14" ht="22.5" customHeight="1">
      <c r="A12" s="44" t="s">
        <v>2620</v>
      </c>
      <c r="B12" s="14">
        <v>8809744060118</v>
      </c>
      <c r="C12" s="50" t="s">
        <v>20553</v>
      </c>
      <c r="D12" s="46" t="s">
        <v>4535</v>
      </c>
      <c r="E12" s="16">
        <v>12000</v>
      </c>
      <c r="F12" s="202">
        <v>0.47</v>
      </c>
      <c r="G12" s="47">
        <v>40</v>
      </c>
      <c r="H12" s="55">
        <f>Таблица644[[#This Row],[Коэфициент стоимости]]*Таблица644[[#This Row],[Розничная цена KRW]]</f>
        <v>5640</v>
      </c>
      <c r="I12" s="17" t="str">
        <f>IF($H$1="","Введите курс",Таблица644[[#This Row],[Оптовая цена KRW за 1шт]]/$H$1)</f>
        <v>Введите курс</v>
      </c>
      <c r="J12" s="48"/>
      <c r="K12" s="18">
        <f>Таблица644[[#This Row],[Заказ коробок ]]*Таблица644[[#This Row],[Кол-во шт в коробке]]</f>
        <v>0</v>
      </c>
      <c r="L12" s="54">
        <f>Таблица644[[#This Row],[Общее кол-во шт]]*Таблица644[[#This Row],[Оптовая цена KRW за 1шт]]</f>
        <v>0</v>
      </c>
      <c r="M12" s="19" t="str">
        <f>IFERROR(Таблица644[[#This Row],[Общее кол-во шт]]*Таблица644[[#This Row],[Оптовая цена USD за 1шт]],"")</f>
        <v/>
      </c>
      <c r="N12" s="49"/>
    </row>
    <row r="13" spans="1:14" ht="22.5" customHeight="1">
      <c r="A13" s="44" t="s">
        <v>2621</v>
      </c>
      <c r="B13" s="14">
        <v>8809744060361</v>
      </c>
      <c r="C13" s="50" t="s">
        <v>20554</v>
      </c>
      <c r="D13" s="46" t="s">
        <v>20555</v>
      </c>
      <c r="E13" s="16">
        <v>13800</v>
      </c>
      <c r="F13" s="202">
        <v>0.46057971014492755</v>
      </c>
      <c r="G13" s="47">
        <v>40</v>
      </c>
      <c r="H13" s="55">
        <f>Таблица644[[#This Row],[Коэфициент стоимости]]*Таблица644[[#This Row],[Розничная цена KRW]]</f>
        <v>6356</v>
      </c>
      <c r="I13" s="17" t="str">
        <f>IF($H$1="","Введите курс",Таблица644[[#This Row],[Оптовая цена KRW за 1шт]]/$H$1)</f>
        <v>Введите курс</v>
      </c>
      <c r="J13" s="48"/>
      <c r="K13" s="18">
        <f>Таблица644[[#This Row],[Заказ коробок ]]*Таблица644[[#This Row],[Кол-во шт в коробке]]</f>
        <v>0</v>
      </c>
      <c r="L13" s="54">
        <f>Таблица644[[#This Row],[Общее кол-во шт]]*Таблица644[[#This Row],[Оптовая цена KRW за 1шт]]</f>
        <v>0</v>
      </c>
      <c r="M13" s="19" t="str">
        <f>IFERROR(Таблица644[[#This Row],[Общее кол-во шт]]*Таблица644[[#This Row],[Оптовая цена USD за 1шт]],"")</f>
        <v/>
      </c>
      <c r="N13" s="49"/>
    </row>
    <row r="14" spans="1:14" ht="22.5" customHeight="1">
      <c r="A14" s="44" t="s">
        <v>2622</v>
      </c>
      <c r="B14" s="14">
        <v>8809744060415</v>
      </c>
      <c r="C14" s="50" t="s">
        <v>20556</v>
      </c>
      <c r="D14" s="46" t="s">
        <v>20557</v>
      </c>
      <c r="E14" s="16">
        <v>13800</v>
      </c>
      <c r="F14" s="202">
        <v>0.46057971014492755</v>
      </c>
      <c r="G14" s="47">
        <v>40</v>
      </c>
      <c r="H14" s="55">
        <f>Таблица644[[#This Row],[Коэфициент стоимости]]*Таблица644[[#This Row],[Розничная цена KRW]]</f>
        <v>6356</v>
      </c>
      <c r="I14" s="17" t="str">
        <f>IF($H$1="","Введите курс",Таблица644[[#This Row],[Оптовая цена KRW за 1шт]]/$H$1)</f>
        <v>Введите курс</v>
      </c>
      <c r="J14" s="48"/>
      <c r="K14" s="18">
        <f>Таблица644[[#This Row],[Заказ коробок ]]*Таблица644[[#This Row],[Кол-во шт в коробке]]</f>
        <v>0</v>
      </c>
      <c r="L14" s="54">
        <f>Таблица644[[#This Row],[Общее кол-во шт]]*Таблица644[[#This Row],[Оптовая цена KRW за 1шт]]</f>
        <v>0</v>
      </c>
      <c r="M14" s="19" t="str">
        <f>IFERROR(Таблица644[[#This Row],[Общее кол-во шт]]*Таблица644[[#This Row],[Оптовая цена USD за 1шт]],"")</f>
        <v/>
      </c>
      <c r="N14" s="49"/>
    </row>
    <row r="15" spans="1:14" ht="22.5" customHeight="1">
      <c r="A15" s="44" t="s">
        <v>2623</v>
      </c>
      <c r="B15" s="14">
        <v>8809744060439</v>
      </c>
      <c r="C15" s="50" t="s">
        <v>20558</v>
      </c>
      <c r="D15" s="46" t="s">
        <v>20559</v>
      </c>
      <c r="E15" s="16">
        <v>13800</v>
      </c>
      <c r="F15" s="202">
        <v>0.46057971014492755</v>
      </c>
      <c r="G15" s="47">
        <v>40</v>
      </c>
      <c r="H15" s="55">
        <f>Таблица644[[#This Row],[Коэфициент стоимости]]*Таблица644[[#This Row],[Розничная цена KRW]]</f>
        <v>6356</v>
      </c>
      <c r="I15" s="17" t="str">
        <f>IF($H$1="","Введите курс",Таблица644[[#This Row],[Оптовая цена KRW за 1шт]]/$H$1)</f>
        <v>Введите курс</v>
      </c>
      <c r="J15" s="48"/>
      <c r="K15" s="18">
        <f>Таблица644[[#This Row],[Заказ коробок ]]*Таблица644[[#This Row],[Кол-во шт в коробке]]</f>
        <v>0</v>
      </c>
      <c r="L15" s="54">
        <f>Таблица644[[#This Row],[Общее кол-во шт]]*Таблица644[[#This Row],[Оптовая цена KRW за 1шт]]</f>
        <v>0</v>
      </c>
      <c r="M15" s="19" t="str">
        <f>IFERROR(Таблица644[[#This Row],[Общее кол-во шт]]*Таблица644[[#This Row],[Оптовая цена USD за 1шт]],"")</f>
        <v/>
      </c>
      <c r="N15" s="49"/>
    </row>
    <row r="16" spans="1:14" ht="22.5" customHeight="1">
      <c r="A16" s="44" t="s">
        <v>2624</v>
      </c>
      <c r="B16" s="14">
        <v>8809744060392</v>
      </c>
      <c r="C16" s="50" t="s">
        <v>20560</v>
      </c>
      <c r="D16" s="46" t="s">
        <v>20561</v>
      </c>
      <c r="E16" s="16">
        <v>13800</v>
      </c>
      <c r="F16" s="202">
        <v>0.46057971014492755</v>
      </c>
      <c r="G16" s="47">
        <v>40</v>
      </c>
      <c r="H16" s="55">
        <f>Таблица644[[#This Row],[Коэфициент стоимости]]*Таблица644[[#This Row],[Розничная цена KRW]]</f>
        <v>6356</v>
      </c>
      <c r="I16" s="17" t="str">
        <f>IF($H$1="","Введите курс",Таблица644[[#This Row],[Оптовая цена KRW за 1шт]]/$H$1)</f>
        <v>Введите курс</v>
      </c>
      <c r="J16" s="48"/>
      <c r="K16" s="18">
        <f>Таблица644[[#This Row],[Заказ коробок ]]*Таблица644[[#This Row],[Кол-во шт в коробке]]</f>
        <v>0</v>
      </c>
      <c r="L16" s="54">
        <f>Таблица644[[#This Row],[Общее кол-во шт]]*Таблица644[[#This Row],[Оптовая цена KRW за 1шт]]</f>
        <v>0</v>
      </c>
      <c r="M16" s="19" t="str">
        <f>IFERROR(Таблица644[[#This Row],[Общее кол-во шт]]*Таблица644[[#This Row],[Оптовая цена USD за 1шт]],"")</f>
        <v/>
      </c>
      <c r="N16" s="49"/>
    </row>
    <row r="17" spans="1:14" ht="22.5" customHeight="1">
      <c r="A17" s="44" t="s">
        <v>2625</v>
      </c>
      <c r="B17" s="14">
        <v>8809744060408</v>
      </c>
      <c r="C17" s="50" t="s">
        <v>20562</v>
      </c>
      <c r="D17" s="46" t="s">
        <v>20563</v>
      </c>
      <c r="E17" s="16">
        <v>13800</v>
      </c>
      <c r="F17" s="202">
        <v>0.46057971014492755</v>
      </c>
      <c r="G17" s="47">
        <v>40</v>
      </c>
      <c r="H17" s="55">
        <f>Таблица644[[#This Row],[Коэфициент стоимости]]*Таблица644[[#This Row],[Розничная цена KRW]]</f>
        <v>6356</v>
      </c>
      <c r="I17" s="17" t="str">
        <f>IF($H$1="","Введите курс",Таблица644[[#This Row],[Оптовая цена KRW за 1шт]]/$H$1)</f>
        <v>Введите курс</v>
      </c>
      <c r="J17" s="48"/>
      <c r="K17" s="18">
        <f>Таблица644[[#This Row],[Заказ коробок ]]*Таблица644[[#This Row],[Кол-во шт в коробке]]</f>
        <v>0</v>
      </c>
      <c r="L17" s="54">
        <f>Таблица644[[#This Row],[Общее кол-во шт]]*Таблица644[[#This Row],[Оптовая цена KRW за 1шт]]</f>
        <v>0</v>
      </c>
      <c r="M17" s="19" t="str">
        <f>IFERROR(Таблица644[[#This Row],[Общее кол-во шт]]*Таблица644[[#This Row],[Оптовая цена USD за 1шт]],"")</f>
        <v/>
      </c>
      <c r="N17" s="49"/>
    </row>
    <row r="18" spans="1:14" ht="22.5" customHeight="1">
      <c r="A18" s="44" t="s">
        <v>2626</v>
      </c>
      <c r="B18" s="14">
        <v>8809744060521</v>
      </c>
      <c r="C18" s="50" t="s">
        <v>20564</v>
      </c>
      <c r="D18" s="46" t="s">
        <v>20565</v>
      </c>
      <c r="E18" s="16">
        <v>9800</v>
      </c>
      <c r="F18" s="202">
        <v>0.50775510204081631</v>
      </c>
      <c r="G18" s="47">
        <v>40</v>
      </c>
      <c r="H18" s="55">
        <f>Таблица644[[#This Row],[Коэфициент стоимости]]*Таблица644[[#This Row],[Розничная цена KRW]]</f>
        <v>4976</v>
      </c>
      <c r="I18" s="17" t="str">
        <f>IF($H$1="","Введите курс",Таблица644[[#This Row],[Оптовая цена KRW за 1шт]]/$H$1)</f>
        <v>Введите курс</v>
      </c>
      <c r="J18" s="48"/>
      <c r="K18" s="18">
        <f>Таблица644[[#This Row],[Заказ коробок ]]*Таблица644[[#This Row],[Кол-во шт в коробке]]</f>
        <v>0</v>
      </c>
      <c r="L18" s="54">
        <f>Таблица644[[#This Row],[Общее кол-во шт]]*Таблица644[[#This Row],[Оптовая цена KRW за 1шт]]</f>
        <v>0</v>
      </c>
      <c r="M18" s="19" t="str">
        <f>IFERROR(Таблица644[[#This Row],[Общее кол-во шт]]*Таблица644[[#This Row],[Оптовая цена USD за 1шт]],"")</f>
        <v/>
      </c>
      <c r="N18" s="49"/>
    </row>
    <row r="19" spans="1:14" ht="22.5" customHeight="1">
      <c r="A19" s="44" t="s">
        <v>2627</v>
      </c>
      <c r="B19" s="14">
        <v>8809744060545</v>
      </c>
      <c r="C19" s="50" t="s">
        <v>20556</v>
      </c>
      <c r="D19" s="46" t="s">
        <v>20566</v>
      </c>
      <c r="E19" s="16">
        <v>9800</v>
      </c>
      <c r="F19" s="202">
        <v>0.50775510204081631</v>
      </c>
      <c r="G19" s="47">
        <v>40</v>
      </c>
      <c r="H19" s="55">
        <f>Таблица644[[#This Row],[Коэфициент стоимости]]*Таблица644[[#This Row],[Розничная цена KRW]]</f>
        <v>4976</v>
      </c>
      <c r="I19" s="17" t="str">
        <f>IF($H$1="","Введите курс",Таблица644[[#This Row],[Оптовая цена KRW за 1шт]]/$H$1)</f>
        <v>Введите курс</v>
      </c>
      <c r="J19" s="48"/>
      <c r="K19" s="18">
        <f>Таблица644[[#This Row],[Заказ коробок ]]*Таблица644[[#This Row],[Кол-во шт в коробке]]</f>
        <v>0</v>
      </c>
      <c r="L19" s="54">
        <f>Таблица644[[#This Row],[Общее кол-во шт]]*Таблица644[[#This Row],[Оптовая цена KRW за 1шт]]</f>
        <v>0</v>
      </c>
      <c r="M19" s="19" t="str">
        <f>IFERROR(Таблица644[[#This Row],[Общее кол-во шт]]*Таблица644[[#This Row],[Оптовая цена USD за 1шт]],"")</f>
        <v/>
      </c>
      <c r="N19" s="49"/>
    </row>
    <row r="20" spans="1:14" ht="22.5" customHeight="1">
      <c r="A20" s="44" t="s">
        <v>2628</v>
      </c>
      <c r="B20" s="14">
        <v>8809744060576</v>
      </c>
      <c r="C20" s="50" t="s">
        <v>20558</v>
      </c>
      <c r="D20" s="46" t="s">
        <v>20567</v>
      </c>
      <c r="E20" s="16">
        <v>9800</v>
      </c>
      <c r="F20" s="202">
        <v>0.50775510204081631</v>
      </c>
      <c r="G20" s="47">
        <v>40</v>
      </c>
      <c r="H20" s="55">
        <f>Таблица644[[#This Row],[Коэфициент стоимости]]*Таблица644[[#This Row],[Розничная цена KRW]]</f>
        <v>4976</v>
      </c>
      <c r="I20" s="17" t="str">
        <f>IF($H$1="","Введите курс",Таблица644[[#This Row],[Оптовая цена KRW за 1шт]]/$H$1)</f>
        <v>Введите курс</v>
      </c>
      <c r="J20" s="48"/>
      <c r="K20" s="18">
        <f>Таблица644[[#This Row],[Заказ коробок ]]*Таблица644[[#This Row],[Кол-во шт в коробке]]</f>
        <v>0</v>
      </c>
      <c r="L20" s="54">
        <f>Таблица644[[#This Row],[Общее кол-во шт]]*Таблица644[[#This Row],[Оптовая цена KRW за 1шт]]</f>
        <v>0</v>
      </c>
      <c r="M20" s="19" t="str">
        <f>IFERROR(Таблица644[[#This Row],[Общее кол-во шт]]*Таблица644[[#This Row],[Оптовая цена USD за 1шт]],"")</f>
        <v/>
      </c>
      <c r="N20" s="49"/>
    </row>
    <row r="21" spans="1:14" ht="22.5" customHeight="1">
      <c r="A21" s="44" t="s">
        <v>2629</v>
      </c>
      <c r="B21" s="14">
        <v>8809744060538</v>
      </c>
      <c r="C21" s="50" t="s">
        <v>20560</v>
      </c>
      <c r="D21" s="46" t="s">
        <v>20568</v>
      </c>
      <c r="E21" s="16">
        <v>9800</v>
      </c>
      <c r="F21" s="202">
        <v>0.50775510204081631</v>
      </c>
      <c r="G21" s="47">
        <v>40</v>
      </c>
      <c r="H21" s="55">
        <f>Таблица644[[#This Row],[Коэфициент стоимости]]*Таблица644[[#This Row],[Розничная цена KRW]]</f>
        <v>4976</v>
      </c>
      <c r="I21" s="17" t="str">
        <f>IF($H$1="","Введите курс",Таблица644[[#This Row],[Оптовая цена KRW за 1шт]]/$H$1)</f>
        <v>Введите курс</v>
      </c>
      <c r="J21" s="48"/>
      <c r="K21" s="18">
        <f>Таблица644[[#This Row],[Заказ коробок ]]*Таблица644[[#This Row],[Кол-во шт в коробке]]</f>
        <v>0</v>
      </c>
      <c r="L21" s="54">
        <f>Таблица644[[#This Row],[Общее кол-во шт]]*Таблица644[[#This Row],[Оптовая цена KRW за 1шт]]</f>
        <v>0</v>
      </c>
      <c r="M21" s="19" t="str">
        <f>IFERROR(Таблица644[[#This Row],[Общее кол-во шт]]*Таблица644[[#This Row],[Оптовая цена USD за 1шт]],"")</f>
        <v/>
      </c>
      <c r="N21" s="49"/>
    </row>
    <row r="22" spans="1:14" ht="22.5" customHeight="1">
      <c r="A22" s="44" t="s">
        <v>2630</v>
      </c>
      <c r="B22" s="14">
        <v>8809744060569</v>
      </c>
      <c r="C22" s="50" t="s">
        <v>20562</v>
      </c>
      <c r="D22" s="46" t="s">
        <v>20569</v>
      </c>
      <c r="E22" s="16">
        <v>9800</v>
      </c>
      <c r="F22" s="202">
        <v>0.50775510204081631</v>
      </c>
      <c r="G22" s="47">
        <v>40</v>
      </c>
      <c r="H22" s="55">
        <f>Таблица644[[#This Row],[Коэфициент стоимости]]*Таблица644[[#This Row],[Розничная цена KRW]]</f>
        <v>4976</v>
      </c>
      <c r="I22" s="17" t="str">
        <f>IF($H$1="","Введите курс",Таблица644[[#This Row],[Оптовая цена KRW за 1шт]]/$H$1)</f>
        <v>Введите курс</v>
      </c>
      <c r="J22" s="48"/>
      <c r="K22" s="18">
        <f>Таблица644[[#This Row],[Заказ коробок ]]*Таблица644[[#This Row],[Кол-во шт в коробке]]</f>
        <v>0</v>
      </c>
      <c r="L22" s="54">
        <f>Таблица644[[#This Row],[Общее кол-во шт]]*Таблица644[[#This Row],[Оптовая цена KRW за 1шт]]</f>
        <v>0</v>
      </c>
      <c r="M22" s="19" t="str">
        <f>IFERROR(Таблица644[[#This Row],[Общее кол-во шт]]*Таблица644[[#This Row],[Оптовая цена USD за 1шт]],"")</f>
        <v/>
      </c>
      <c r="N22" s="49"/>
    </row>
    <row r="23" spans="1:14" ht="22.5" customHeight="1">
      <c r="A23" s="44" t="s">
        <v>2631</v>
      </c>
      <c r="B23" s="14">
        <v>8809744060552</v>
      </c>
      <c r="C23" s="50" t="s">
        <v>20553</v>
      </c>
      <c r="D23" s="46" t="s">
        <v>4536</v>
      </c>
      <c r="E23" s="16">
        <v>9800</v>
      </c>
      <c r="F23" s="202">
        <v>0.50775510204081631</v>
      </c>
      <c r="G23" s="47">
        <v>40</v>
      </c>
      <c r="H23" s="55">
        <f>Таблица644[[#This Row],[Коэфициент стоимости]]*Таблица644[[#This Row],[Розничная цена KRW]]</f>
        <v>4976</v>
      </c>
      <c r="I23" s="17" t="str">
        <f>IF($H$1="","Введите курс",Таблица644[[#This Row],[Оптовая цена KRW за 1шт]]/$H$1)</f>
        <v>Введите курс</v>
      </c>
      <c r="J23" s="48"/>
      <c r="K23" s="18">
        <f>Таблица644[[#This Row],[Заказ коробок ]]*Таблица644[[#This Row],[Кол-во шт в коробке]]</f>
        <v>0</v>
      </c>
      <c r="L23" s="54">
        <f>Таблица644[[#This Row],[Общее кол-во шт]]*Таблица644[[#This Row],[Оптовая цена KRW за 1шт]]</f>
        <v>0</v>
      </c>
      <c r="M23" s="19" t="str">
        <f>IFERROR(Таблица644[[#This Row],[Общее кол-во шт]]*Таблица644[[#This Row],[Оптовая цена USD за 1шт]],"")</f>
        <v/>
      </c>
      <c r="N23" s="49"/>
    </row>
    <row r="24" spans="1:14" ht="22.5" customHeight="1">
      <c r="A24" s="44" t="s">
        <v>2632</v>
      </c>
      <c r="B24" s="14">
        <v>8809744061146</v>
      </c>
      <c r="C24" s="50" t="s">
        <v>20553</v>
      </c>
      <c r="D24" s="46" t="s">
        <v>4537</v>
      </c>
      <c r="E24" s="16">
        <v>16800</v>
      </c>
      <c r="F24" s="202">
        <v>0.47714285714285715</v>
      </c>
      <c r="G24" s="47">
        <v>30</v>
      </c>
      <c r="H24" s="55">
        <f>Таблица644[[#This Row],[Коэфициент стоимости]]*Таблица644[[#This Row],[Розничная цена KRW]]</f>
        <v>8016</v>
      </c>
      <c r="I24" s="17" t="str">
        <f>IF($H$1="","Введите курс",Таблица644[[#This Row],[Оптовая цена KRW за 1шт]]/$H$1)</f>
        <v>Введите курс</v>
      </c>
      <c r="J24" s="48"/>
      <c r="K24" s="18">
        <f>Таблица644[[#This Row],[Заказ коробок ]]*Таблица644[[#This Row],[Кол-во шт в коробке]]</f>
        <v>0</v>
      </c>
      <c r="L24" s="54">
        <f>Таблица644[[#This Row],[Общее кол-во шт]]*Таблица644[[#This Row],[Оптовая цена KRW за 1шт]]</f>
        <v>0</v>
      </c>
      <c r="M24" s="19" t="str">
        <f>IFERROR(Таблица644[[#This Row],[Общее кол-во шт]]*Таблица644[[#This Row],[Оптовая цена USD за 1шт]],"")</f>
        <v/>
      </c>
      <c r="N24" s="49"/>
    </row>
    <row r="25" spans="1:14" ht="22.5" customHeight="1">
      <c r="A25" s="44" t="s">
        <v>2633</v>
      </c>
      <c r="B25" s="14">
        <v>8809744061191</v>
      </c>
      <c r="C25" s="50" t="s">
        <v>20564</v>
      </c>
      <c r="D25" s="46" t="s">
        <v>20570</v>
      </c>
      <c r="E25" s="16">
        <v>16800</v>
      </c>
      <c r="F25" s="202">
        <v>0.47714285714285715</v>
      </c>
      <c r="G25" s="47">
        <v>30</v>
      </c>
      <c r="H25" s="55">
        <f>Таблица644[[#This Row],[Коэфициент стоимости]]*Таблица644[[#This Row],[Розничная цена KRW]]</f>
        <v>8016</v>
      </c>
      <c r="I25" s="17" t="str">
        <f>IF($H$1="","Введите курс",Таблица644[[#This Row],[Оптовая цена KRW за 1шт]]/$H$1)</f>
        <v>Введите курс</v>
      </c>
      <c r="J25" s="48"/>
      <c r="K25" s="18">
        <f>Таблица644[[#This Row],[Заказ коробок ]]*Таблица644[[#This Row],[Кол-во шт в коробке]]</f>
        <v>0</v>
      </c>
      <c r="L25" s="54">
        <f>Таблица644[[#This Row],[Общее кол-во шт]]*Таблица644[[#This Row],[Оптовая цена KRW за 1шт]]</f>
        <v>0</v>
      </c>
      <c r="M25" s="19" t="str">
        <f>IFERROR(Таблица644[[#This Row],[Общее кол-во шт]]*Таблица644[[#This Row],[Оптовая цена USD за 1шт]],"")</f>
        <v/>
      </c>
      <c r="N25" s="49"/>
    </row>
    <row r="26" spans="1:14" ht="22.5" customHeight="1">
      <c r="A26" s="44" t="s">
        <v>2634</v>
      </c>
      <c r="B26" s="14">
        <v>8809744061153</v>
      </c>
      <c r="C26" s="50" t="s">
        <v>20556</v>
      </c>
      <c r="D26" s="46" t="s">
        <v>20571</v>
      </c>
      <c r="E26" s="16">
        <v>16800</v>
      </c>
      <c r="F26" s="202">
        <v>0.47714285714285715</v>
      </c>
      <c r="G26" s="47">
        <v>30</v>
      </c>
      <c r="H26" s="55">
        <f>Таблица644[[#This Row],[Коэфициент стоимости]]*Таблица644[[#This Row],[Розничная цена KRW]]</f>
        <v>8016</v>
      </c>
      <c r="I26" s="17" t="str">
        <f>IF($H$1="","Введите курс",Таблица644[[#This Row],[Оптовая цена KRW за 1шт]]/$H$1)</f>
        <v>Введите курс</v>
      </c>
      <c r="J26" s="48"/>
      <c r="K26" s="18">
        <f>Таблица644[[#This Row],[Заказ коробок ]]*Таблица644[[#This Row],[Кол-во шт в коробке]]</f>
        <v>0</v>
      </c>
      <c r="L26" s="54">
        <f>Таблица644[[#This Row],[Общее кол-во шт]]*Таблица644[[#This Row],[Оптовая цена KRW за 1шт]]</f>
        <v>0</v>
      </c>
      <c r="M26" s="19" t="str">
        <f>IFERROR(Таблица644[[#This Row],[Общее кол-во шт]]*Таблица644[[#This Row],[Оптовая цена USD за 1шт]],"")</f>
        <v/>
      </c>
      <c r="N26" s="49"/>
    </row>
    <row r="27" spans="1:14" ht="22.5" customHeight="1">
      <c r="A27" s="44" t="s">
        <v>2635</v>
      </c>
      <c r="B27" s="14">
        <v>8809744061160</v>
      </c>
      <c r="C27" s="50" t="s">
        <v>20558</v>
      </c>
      <c r="D27" s="46" t="s">
        <v>20572</v>
      </c>
      <c r="E27" s="16">
        <v>16800</v>
      </c>
      <c r="F27" s="202">
        <v>0.47714285714285715</v>
      </c>
      <c r="G27" s="47">
        <v>30</v>
      </c>
      <c r="H27" s="55">
        <f>Таблица644[[#This Row],[Коэфициент стоимости]]*Таблица644[[#This Row],[Розничная цена KRW]]</f>
        <v>8016</v>
      </c>
      <c r="I27" s="17" t="str">
        <f>IF($H$1="","Введите курс",Таблица644[[#This Row],[Оптовая цена KRW за 1шт]]/$H$1)</f>
        <v>Введите курс</v>
      </c>
      <c r="J27" s="48"/>
      <c r="K27" s="18">
        <f>Таблица644[[#This Row],[Заказ коробок ]]*Таблица644[[#This Row],[Кол-во шт в коробке]]</f>
        <v>0</v>
      </c>
      <c r="L27" s="54">
        <f>Таблица644[[#This Row],[Общее кол-во шт]]*Таблица644[[#This Row],[Оптовая цена KRW за 1шт]]</f>
        <v>0</v>
      </c>
      <c r="M27" s="19" t="str">
        <f>IFERROR(Таблица644[[#This Row],[Общее кол-во шт]]*Таблица644[[#This Row],[Оптовая цена USD за 1шт]],"")</f>
        <v/>
      </c>
      <c r="N27" s="49"/>
    </row>
    <row r="28" spans="1:14" ht="22.5" customHeight="1">
      <c r="A28" s="44" t="s">
        <v>2636</v>
      </c>
      <c r="B28" s="14">
        <v>8809744061177</v>
      </c>
      <c r="C28" s="50" t="s">
        <v>20560</v>
      </c>
      <c r="D28" s="46" t="s">
        <v>20573</v>
      </c>
      <c r="E28" s="16">
        <v>16800</v>
      </c>
      <c r="F28" s="202">
        <v>0.47714285714285715</v>
      </c>
      <c r="G28" s="47">
        <v>30</v>
      </c>
      <c r="H28" s="55">
        <f>Таблица644[[#This Row],[Коэфициент стоимости]]*Таблица644[[#This Row],[Розничная цена KRW]]</f>
        <v>8016</v>
      </c>
      <c r="I28" s="17" t="str">
        <f>IF($H$1="","Введите курс",Таблица644[[#This Row],[Оптовая цена KRW за 1шт]]/$H$1)</f>
        <v>Введите курс</v>
      </c>
      <c r="J28" s="48"/>
      <c r="K28" s="18">
        <f>Таблица644[[#This Row],[Заказ коробок ]]*Таблица644[[#This Row],[Кол-во шт в коробке]]</f>
        <v>0</v>
      </c>
      <c r="L28" s="54">
        <f>Таблица644[[#This Row],[Общее кол-во шт]]*Таблица644[[#This Row],[Оптовая цена KRW за 1шт]]</f>
        <v>0</v>
      </c>
      <c r="M28" s="19" t="str">
        <f>IFERROR(Таблица644[[#This Row],[Общее кол-во шт]]*Таблица644[[#This Row],[Оптовая цена USD за 1шт]],"")</f>
        <v/>
      </c>
      <c r="N28" s="49"/>
    </row>
    <row r="29" spans="1:14" ht="22.5" customHeight="1">
      <c r="A29" s="44" t="s">
        <v>2637</v>
      </c>
      <c r="B29" s="14">
        <v>8809744061184</v>
      </c>
      <c r="C29" s="50" t="s">
        <v>20562</v>
      </c>
      <c r="D29" s="46" t="s">
        <v>20574</v>
      </c>
      <c r="E29" s="16">
        <v>16800</v>
      </c>
      <c r="F29" s="202">
        <v>0.47714285714285715</v>
      </c>
      <c r="G29" s="47">
        <v>30</v>
      </c>
      <c r="H29" s="55">
        <f>Таблица644[[#This Row],[Коэфициент стоимости]]*Таблица644[[#This Row],[Розничная цена KRW]]</f>
        <v>8016</v>
      </c>
      <c r="I29" s="17" t="str">
        <f>IF($H$1="","Введите курс",Таблица644[[#This Row],[Оптовая цена KRW за 1шт]]/$H$1)</f>
        <v>Введите курс</v>
      </c>
      <c r="J29" s="48"/>
      <c r="K29" s="18">
        <f>Таблица644[[#This Row],[Заказ коробок ]]*Таблица644[[#This Row],[Кол-во шт в коробке]]</f>
        <v>0</v>
      </c>
      <c r="L29" s="54">
        <f>Таблица644[[#This Row],[Общее кол-во шт]]*Таблица644[[#This Row],[Оптовая цена KRW за 1шт]]</f>
        <v>0</v>
      </c>
      <c r="M29" s="19" t="str">
        <f>IFERROR(Таблица644[[#This Row],[Общее кол-во шт]]*Таблица644[[#This Row],[Оптовая цена USD за 1шт]],"")</f>
        <v/>
      </c>
      <c r="N29" s="49"/>
    </row>
    <row r="30" spans="1:14" ht="22.5" customHeight="1">
      <c r="A30" s="44" t="s">
        <v>2638</v>
      </c>
      <c r="B30" s="14">
        <v>8809744060125</v>
      </c>
      <c r="C30" s="50" t="s">
        <v>20575</v>
      </c>
      <c r="D30" s="46" t="s">
        <v>20576</v>
      </c>
      <c r="E30" s="16">
        <v>35000</v>
      </c>
      <c r="F30" s="202">
        <v>0.33714285714285713</v>
      </c>
      <c r="G30" s="47">
        <v>24</v>
      </c>
      <c r="H30" s="55">
        <f>Таблица644[[#This Row],[Коэфициент стоимости]]*Таблица644[[#This Row],[Розничная цена KRW]]</f>
        <v>11800</v>
      </c>
      <c r="I30" s="17" t="str">
        <f>IF($H$1="","Введите курс",Таблица644[[#This Row],[Оптовая цена KRW за 1шт]]/$H$1)</f>
        <v>Введите курс</v>
      </c>
      <c r="J30" s="48"/>
      <c r="K30" s="18">
        <f>Таблица644[[#This Row],[Заказ коробок ]]*Таблица644[[#This Row],[Кол-во шт в коробке]]</f>
        <v>0</v>
      </c>
      <c r="L30" s="54">
        <f>Таблица644[[#This Row],[Общее кол-во шт]]*Таблица644[[#This Row],[Оптовая цена KRW за 1шт]]</f>
        <v>0</v>
      </c>
      <c r="M30" s="19" t="str">
        <f>IFERROR(Таблица644[[#This Row],[Общее кол-во шт]]*Таблица644[[#This Row],[Оптовая цена USD за 1шт]],"")</f>
        <v/>
      </c>
      <c r="N30" s="49"/>
    </row>
    <row r="31" spans="1:14" ht="22.5" customHeight="1">
      <c r="A31" s="44" t="s">
        <v>2639</v>
      </c>
      <c r="B31" s="14">
        <v>8809744060101</v>
      </c>
      <c r="C31" s="50" t="s">
        <v>20577</v>
      </c>
      <c r="D31" s="46" t="s">
        <v>20578</v>
      </c>
      <c r="E31" s="16">
        <v>18800</v>
      </c>
      <c r="F31" s="202">
        <v>0.39659574468085107</v>
      </c>
      <c r="G31" s="47">
        <v>80</v>
      </c>
      <c r="H31" s="55">
        <f>Таблица644[[#This Row],[Коэфициент стоимости]]*Таблица644[[#This Row],[Розничная цена KRW]]</f>
        <v>7456</v>
      </c>
      <c r="I31" s="17" t="str">
        <f>IF($H$1="","Введите курс",Таблица644[[#This Row],[Оптовая цена KRW за 1шт]]/$H$1)</f>
        <v>Введите курс</v>
      </c>
      <c r="J31" s="48"/>
      <c r="K31" s="18">
        <f>Таблица644[[#This Row],[Заказ коробок ]]*Таблица644[[#This Row],[Кол-во шт в коробке]]</f>
        <v>0</v>
      </c>
      <c r="L31" s="54">
        <f>Таблица644[[#This Row],[Общее кол-во шт]]*Таблица644[[#This Row],[Оптовая цена KRW за 1шт]]</f>
        <v>0</v>
      </c>
      <c r="M31" s="19" t="str">
        <f>IFERROR(Таблица644[[#This Row],[Общее кол-во шт]]*Таблица644[[#This Row],[Оптовая цена USD за 1шт]],"")</f>
        <v/>
      </c>
      <c r="N31" s="49"/>
    </row>
    <row r="32" spans="1:14" ht="22.5" customHeight="1">
      <c r="A32" s="44" t="s">
        <v>2640</v>
      </c>
      <c r="B32" s="14">
        <v>8809744060170</v>
      </c>
      <c r="C32" s="50" t="s">
        <v>20579</v>
      </c>
      <c r="D32" s="46" t="s">
        <v>20580</v>
      </c>
      <c r="E32" s="16">
        <v>19800</v>
      </c>
      <c r="F32" s="202">
        <v>0.38262626262626265</v>
      </c>
      <c r="G32" s="47">
        <v>80</v>
      </c>
      <c r="H32" s="55">
        <f>Таблица644[[#This Row],[Коэфициент стоимости]]*Таблица644[[#This Row],[Розничная цена KRW]]</f>
        <v>7576</v>
      </c>
      <c r="I32" s="17" t="str">
        <f>IF($H$1="","Введите курс",Таблица644[[#This Row],[Оптовая цена KRW за 1шт]]/$H$1)</f>
        <v>Введите курс</v>
      </c>
      <c r="J32" s="48"/>
      <c r="K32" s="18">
        <f>Таблица644[[#This Row],[Заказ коробок ]]*Таблица644[[#This Row],[Кол-во шт в коробке]]</f>
        <v>0</v>
      </c>
      <c r="L32" s="54">
        <f>Таблица644[[#This Row],[Общее кол-во шт]]*Таблица644[[#This Row],[Оптовая цена KRW за 1шт]]</f>
        <v>0</v>
      </c>
      <c r="M32" s="19" t="str">
        <f>IFERROR(Таблица644[[#This Row],[Общее кол-во шт]]*Таблица644[[#This Row],[Оптовая цена USD за 1шт]],"")</f>
        <v/>
      </c>
      <c r="N32" s="49"/>
    </row>
    <row r="33" spans="1:14" ht="22.5" customHeight="1">
      <c r="A33" s="44" t="s">
        <v>2641</v>
      </c>
      <c r="B33" s="14">
        <v>8809744060293</v>
      </c>
      <c r="C33" s="50" t="s">
        <v>20581</v>
      </c>
      <c r="D33" s="46" t="s">
        <v>20582</v>
      </c>
      <c r="E33" s="16">
        <v>22800</v>
      </c>
      <c r="F33" s="202">
        <v>0.37438596491228071</v>
      </c>
      <c r="G33" s="47">
        <v>80</v>
      </c>
      <c r="H33" s="55">
        <f>Таблица644[[#This Row],[Коэфициент стоимости]]*Таблица644[[#This Row],[Розничная цена KRW]]</f>
        <v>8536</v>
      </c>
      <c r="I33" s="17" t="str">
        <f>IF($H$1="","Введите курс",Таблица644[[#This Row],[Оптовая цена KRW за 1шт]]/$H$1)</f>
        <v>Введите курс</v>
      </c>
      <c r="J33" s="48"/>
      <c r="K33" s="18">
        <f>Таблица644[[#This Row],[Заказ коробок ]]*Таблица644[[#This Row],[Кол-во шт в коробке]]</f>
        <v>0</v>
      </c>
      <c r="L33" s="54">
        <f>Таблица644[[#This Row],[Общее кол-во шт]]*Таблица644[[#This Row],[Оптовая цена KRW за 1шт]]</f>
        <v>0</v>
      </c>
      <c r="M33" s="19" t="str">
        <f>IFERROR(Таблица644[[#This Row],[Общее кол-во шт]]*Таблица644[[#This Row],[Оптовая цена USD за 1шт]],"")</f>
        <v/>
      </c>
      <c r="N33" s="49"/>
    </row>
    <row r="34" spans="1:14" ht="22.5" customHeight="1">
      <c r="A34" s="44" t="s">
        <v>2642</v>
      </c>
      <c r="B34" s="14">
        <v>8809494545682</v>
      </c>
      <c r="C34" s="50" t="s">
        <v>20583</v>
      </c>
      <c r="D34" s="46" t="s">
        <v>20584</v>
      </c>
      <c r="E34" s="16">
        <v>12000</v>
      </c>
      <c r="F34" s="202">
        <v>0.47</v>
      </c>
      <c r="G34" s="47">
        <v>80</v>
      </c>
      <c r="H34" s="55">
        <f>Таблица644[[#This Row],[Коэфициент стоимости]]*Таблица644[[#This Row],[Розничная цена KRW]]</f>
        <v>5640</v>
      </c>
      <c r="I34" s="17" t="str">
        <f>IF($H$1="","Введите курс",Таблица644[[#This Row],[Оптовая цена KRW за 1шт]]/$H$1)</f>
        <v>Введите курс</v>
      </c>
      <c r="J34" s="48"/>
      <c r="K34" s="18">
        <f>Таблица644[[#This Row],[Заказ коробок ]]*Таблица644[[#This Row],[Кол-во шт в коробке]]</f>
        <v>0</v>
      </c>
      <c r="L34" s="54">
        <f>Таблица644[[#This Row],[Общее кол-во шт]]*Таблица644[[#This Row],[Оптовая цена KRW за 1шт]]</f>
        <v>0</v>
      </c>
      <c r="M34" s="19" t="str">
        <f>IFERROR(Таблица644[[#This Row],[Общее кол-во шт]]*Таблица644[[#This Row],[Оптовая цена USD за 1шт]],"")</f>
        <v/>
      </c>
      <c r="N34" s="49"/>
    </row>
    <row r="35" spans="1:14" ht="22.5" customHeight="1">
      <c r="A35" s="44" t="s">
        <v>2643</v>
      </c>
      <c r="B35" s="14">
        <v>8809744060514</v>
      </c>
      <c r="C35" s="50" t="s">
        <v>20585</v>
      </c>
      <c r="D35" s="46" t="s">
        <v>20586</v>
      </c>
      <c r="E35" s="16">
        <v>16800</v>
      </c>
      <c r="F35" s="202">
        <v>0.39976190476190476</v>
      </c>
      <c r="G35" s="47">
        <v>80</v>
      </c>
      <c r="H35" s="55">
        <f>Таблица644[[#This Row],[Коэфициент стоимости]]*Таблица644[[#This Row],[Розничная цена KRW]]</f>
        <v>6716</v>
      </c>
      <c r="I35" s="17" t="str">
        <f>IF($H$1="","Введите курс",Таблица644[[#This Row],[Оптовая цена KRW за 1шт]]/$H$1)</f>
        <v>Введите курс</v>
      </c>
      <c r="J35" s="48"/>
      <c r="K35" s="18">
        <f>Таблица644[[#This Row],[Заказ коробок ]]*Таблица644[[#This Row],[Кол-во шт в коробке]]</f>
        <v>0</v>
      </c>
      <c r="L35" s="54">
        <f>Таблица644[[#This Row],[Общее кол-во шт]]*Таблица644[[#This Row],[Оптовая цена KRW за 1шт]]</f>
        <v>0</v>
      </c>
      <c r="M35" s="19" t="str">
        <f>IFERROR(Таблица644[[#This Row],[Общее кол-во шт]]*Таблица644[[#This Row],[Оптовая цена USD за 1шт]],"")</f>
        <v/>
      </c>
      <c r="N35" s="49"/>
    </row>
    <row r="36" spans="1:14" ht="22.5" customHeight="1">
      <c r="A36" s="44" t="s">
        <v>2644</v>
      </c>
      <c r="B36" s="14">
        <v>8809744060507</v>
      </c>
      <c r="C36" s="50" t="s">
        <v>20587</v>
      </c>
      <c r="D36" s="46" t="s">
        <v>20588</v>
      </c>
      <c r="E36" s="16">
        <v>16800</v>
      </c>
      <c r="F36" s="202">
        <v>0.39976190476190476</v>
      </c>
      <c r="G36" s="47">
        <v>80</v>
      </c>
      <c r="H36" s="55">
        <f>Таблица644[[#This Row],[Коэфициент стоимости]]*Таблица644[[#This Row],[Розничная цена KRW]]</f>
        <v>6716</v>
      </c>
      <c r="I36" s="17" t="str">
        <f>IF($H$1="","Введите курс",Таблица644[[#This Row],[Оптовая цена KRW за 1шт]]/$H$1)</f>
        <v>Введите курс</v>
      </c>
      <c r="J36" s="48"/>
      <c r="K36" s="18">
        <f>Таблица644[[#This Row],[Заказ коробок ]]*Таблица644[[#This Row],[Кол-во шт в коробке]]</f>
        <v>0</v>
      </c>
      <c r="L36" s="54">
        <f>Таблица644[[#This Row],[Общее кол-во шт]]*Таблица644[[#This Row],[Оптовая цена KRW за 1шт]]</f>
        <v>0</v>
      </c>
      <c r="M36" s="19" t="str">
        <f>IFERROR(Таблица644[[#This Row],[Общее кол-во шт]]*Таблица644[[#This Row],[Оптовая цена USD за 1шт]],"")</f>
        <v/>
      </c>
      <c r="N36" s="49"/>
    </row>
    <row r="37" spans="1:14" ht="22.5" customHeight="1">
      <c r="A37" s="44" t="s">
        <v>2645</v>
      </c>
      <c r="B37" s="14">
        <v>8809744060484</v>
      </c>
      <c r="C37" s="50" t="s">
        <v>20589</v>
      </c>
      <c r="D37" s="46" t="s">
        <v>20590</v>
      </c>
      <c r="E37" s="16">
        <v>16800</v>
      </c>
      <c r="F37" s="202">
        <v>0.39976190476190476</v>
      </c>
      <c r="G37" s="47">
        <v>80</v>
      </c>
      <c r="H37" s="55">
        <f>Таблица644[[#This Row],[Коэфициент стоимости]]*Таблица644[[#This Row],[Розничная цена KRW]]</f>
        <v>6716</v>
      </c>
      <c r="I37" s="17" t="str">
        <f>IF($H$1="","Введите курс",Таблица644[[#This Row],[Оптовая цена KRW за 1шт]]/$H$1)</f>
        <v>Введите курс</v>
      </c>
      <c r="J37" s="48"/>
      <c r="K37" s="18">
        <f>Таблица644[[#This Row],[Заказ коробок ]]*Таблица644[[#This Row],[Кол-во шт в коробке]]</f>
        <v>0</v>
      </c>
      <c r="L37" s="54">
        <f>Таблица644[[#This Row],[Общее кол-во шт]]*Таблица644[[#This Row],[Оптовая цена KRW за 1шт]]</f>
        <v>0</v>
      </c>
      <c r="M37" s="19" t="str">
        <f>IFERROR(Таблица644[[#This Row],[Общее кол-во шт]]*Таблица644[[#This Row],[Оптовая цена USD за 1шт]],"")</f>
        <v/>
      </c>
      <c r="N37" s="49"/>
    </row>
    <row r="38" spans="1:14" ht="22.5" customHeight="1">
      <c r="A38" s="44" t="s">
        <v>2646</v>
      </c>
      <c r="B38" s="14">
        <v>8809744060491</v>
      </c>
      <c r="C38" s="50" t="s">
        <v>20591</v>
      </c>
      <c r="D38" s="46" t="s">
        <v>20592</v>
      </c>
      <c r="E38" s="16">
        <v>16800</v>
      </c>
      <c r="F38" s="202">
        <v>0.39976190476190476</v>
      </c>
      <c r="G38" s="47">
        <v>80</v>
      </c>
      <c r="H38" s="55">
        <f>Таблица644[[#This Row],[Коэфициент стоимости]]*Таблица644[[#This Row],[Розничная цена KRW]]</f>
        <v>6716</v>
      </c>
      <c r="I38" s="17" t="str">
        <f>IF($H$1="","Введите курс",Таблица644[[#This Row],[Оптовая цена KRW за 1шт]]/$H$1)</f>
        <v>Введите курс</v>
      </c>
      <c r="J38" s="48"/>
      <c r="K38" s="18">
        <f>Таблица644[[#This Row],[Заказ коробок ]]*Таблица644[[#This Row],[Кол-во шт в коробке]]</f>
        <v>0</v>
      </c>
      <c r="L38" s="54">
        <f>Таблица644[[#This Row],[Общее кол-во шт]]*Таблица644[[#This Row],[Оптовая цена KRW за 1шт]]</f>
        <v>0</v>
      </c>
      <c r="M38" s="19" t="str">
        <f>IFERROR(Таблица644[[#This Row],[Общее кол-во шт]]*Таблица644[[#This Row],[Оптовая цена USD за 1шт]],"")</f>
        <v/>
      </c>
      <c r="N38" s="49"/>
    </row>
    <row r="39" spans="1:14" ht="22.5" customHeight="1">
      <c r="A39" s="44" t="s">
        <v>2647</v>
      </c>
      <c r="B39" s="14">
        <v>8809744060033</v>
      </c>
      <c r="C39" s="50" t="s">
        <v>20593</v>
      </c>
      <c r="D39" s="46" t="s">
        <v>20594</v>
      </c>
      <c r="E39" s="16">
        <v>18800</v>
      </c>
      <c r="F39" s="202">
        <v>0.38595744680851063</v>
      </c>
      <c r="G39" s="47">
        <v>60</v>
      </c>
      <c r="H39" s="55">
        <f>Таблица644[[#This Row],[Коэфициент стоимости]]*Таблица644[[#This Row],[Розничная цена KRW]]</f>
        <v>7256</v>
      </c>
      <c r="I39" s="17" t="str">
        <f>IF($H$1="","Введите курс",Таблица644[[#This Row],[Оптовая цена KRW за 1шт]]/$H$1)</f>
        <v>Введите курс</v>
      </c>
      <c r="J39" s="48"/>
      <c r="K39" s="18">
        <f>Таблица644[[#This Row],[Заказ коробок ]]*Таблица644[[#This Row],[Кол-во шт в коробке]]</f>
        <v>0</v>
      </c>
      <c r="L39" s="54">
        <f>Таблица644[[#This Row],[Общее кол-во шт]]*Таблица644[[#This Row],[Оптовая цена KRW за 1шт]]</f>
        <v>0</v>
      </c>
      <c r="M39" s="19" t="str">
        <f>IFERROR(Таблица644[[#This Row],[Общее кол-во шт]]*Таблица644[[#This Row],[Оптовая цена USD за 1шт]],"")</f>
        <v/>
      </c>
      <c r="N39" s="49"/>
    </row>
    <row r="40" spans="1:14" ht="22.5" customHeight="1">
      <c r="A40" s="44" t="s">
        <v>2648</v>
      </c>
      <c r="B40" s="14">
        <v>8809744060132</v>
      </c>
      <c r="C40" s="50" t="s">
        <v>20595</v>
      </c>
      <c r="D40" s="46" t="s">
        <v>20596</v>
      </c>
      <c r="E40" s="16">
        <v>32800</v>
      </c>
      <c r="F40" s="202">
        <v>0.41573170731707315</v>
      </c>
      <c r="G40" s="47">
        <v>20</v>
      </c>
      <c r="H40" s="55">
        <f>Таблица644[[#This Row],[Коэфициент стоимости]]*Таблица644[[#This Row],[Розничная цена KRW]]</f>
        <v>13636</v>
      </c>
      <c r="I40" s="17" t="str">
        <f>IF($H$1="","Введите курс",Таблица644[[#This Row],[Оптовая цена KRW за 1шт]]/$H$1)</f>
        <v>Введите курс</v>
      </c>
      <c r="J40" s="48"/>
      <c r="K40" s="18">
        <f>Таблица644[[#This Row],[Заказ коробок ]]*Таблица644[[#This Row],[Кол-во шт в коробке]]</f>
        <v>0</v>
      </c>
      <c r="L40" s="54">
        <f>Таблица644[[#This Row],[Общее кол-во шт]]*Таблица644[[#This Row],[Оптовая цена KRW за 1шт]]</f>
        <v>0</v>
      </c>
      <c r="M40" s="19" t="str">
        <f>IFERROR(Таблица644[[#This Row],[Общее кол-во шт]]*Таблица644[[#This Row],[Оптовая цена USD за 1шт]],"")</f>
        <v/>
      </c>
      <c r="N40" s="49"/>
    </row>
    <row r="41" spans="1:14" ht="22.5" customHeight="1">
      <c r="A41" s="44" t="s">
        <v>2649</v>
      </c>
      <c r="B41" s="14">
        <v>8809494545880</v>
      </c>
      <c r="C41" s="50" t="s">
        <v>20597</v>
      </c>
      <c r="D41" s="46" t="s">
        <v>20598</v>
      </c>
      <c r="E41" s="16">
        <v>20500</v>
      </c>
      <c r="F41" s="202">
        <v>0.42243902439024389</v>
      </c>
      <c r="G41" s="47">
        <v>60</v>
      </c>
      <c r="H41" s="55">
        <f>Таблица644[[#This Row],[Коэфициент стоимости]]*Таблица644[[#This Row],[Розничная цена KRW]]</f>
        <v>8660</v>
      </c>
      <c r="I41" s="17" t="str">
        <f>IF($H$1="","Введите курс",Таблица644[[#This Row],[Оптовая цена KRW за 1шт]]/$H$1)</f>
        <v>Введите курс</v>
      </c>
      <c r="J41" s="48"/>
      <c r="K41" s="18">
        <f>Таблица644[[#This Row],[Заказ коробок ]]*Таблица644[[#This Row],[Кол-во шт в коробке]]</f>
        <v>0</v>
      </c>
      <c r="L41" s="54">
        <f>Таблица644[[#This Row],[Общее кол-во шт]]*Таблица644[[#This Row],[Оптовая цена KRW за 1шт]]</f>
        <v>0</v>
      </c>
      <c r="M41" s="19" t="str">
        <f>IFERROR(Таблица644[[#This Row],[Общее кол-во шт]]*Таблица644[[#This Row],[Оптовая цена USD за 1шт]],"")</f>
        <v/>
      </c>
      <c r="N41" s="49"/>
    </row>
    <row r="42" spans="1:14" ht="22.5" customHeight="1">
      <c r="A42" s="44" t="s">
        <v>4538</v>
      </c>
      <c r="B42" s="14">
        <v>8809744060057</v>
      </c>
      <c r="C42" s="50" t="s">
        <v>20599</v>
      </c>
      <c r="D42" s="46" t="s">
        <v>20600</v>
      </c>
      <c r="E42" s="16">
        <v>12800</v>
      </c>
      <c r="F42" s="202">
        <v>0.5184375</v>
      </c>
      <c r="G42" s="47">
        <v>80</v>
      </c>
      <c r="H42" s="55">
        <f>Таблица644[[#This Row],[Коэфициент стоимости]]*Таблица644[[#This Row],[Розничная цена KRW]]</f>
        <v>6636</v>
      </c>
      <c r="I42" s="17" t="str">
        <f>IF($H$1="","Введите курс",Таблица644[[#This Row],[Оптовая цена KRW за 1шт]]/$H$1)</f>
        <v>Введите курс</v>
      </c>
      <c r="J42" s="48"/>
      <c r="K42" s="18">
        <f>Таблица644[[#This Row],[Заказ коробок ]]*Таблица644[[#This Row],[Кол-во шт в коробке]]</f>
        <v>0</v>
      </c>
      <c r="L42" s="54">
        <f>Таблица644[[#This Row],[Общее кол-во шт]]*Таблица644[[#This Row],[Оптовая цена KRW за 1шт]]</f>
        <v>0</v>
      </c>
      <c r="M42" s="19" t="str">
        <f>IFERROR(Таблица644[[#This Row],[Общее кол-во шт]]*Таблица644[[#This Row],[Оптовая цена USD за 1шт]],"")</f>
        <v/>
      </c>
      <c r="N42" s="49"/>
    </row>
    <row r="43" spans="1:14" ht="22.5" customHeight="1">
      <c r="A43" s="44" t="s">
        <v>4539</v>
      </c>
      <c r="B43" s="14">
        <v>8809744060248</v>
      </c>
      <c r="C43" s="50" t="s">
        <v>20601</v>
      </c>
      <c r="D43" s="46" t="s">
        <v>20602</v>
      </c>
      <c r="E43" s="16">
        <v>78800</v>
      </c>
      <c r="F43" s="202">
        <v>0.27228426395939087</v>
      </c>
      <c r="G43" s="47">
        <v>32</v>
      </c>
      <c r="H43" s="55">
        <f>Таблица644[[#This Row],[Коэфициент стоимости]]*Таблица644[[#This Row],[Розничная цена KRW]]</f>
        <v>21456</v>
      </c>
      <c r="I43" s="17" t="str">
        <f>IF($H$1="","Введите курс",Таблица644[[#This Row],[Оптовая цена KRW за 1шт]]/$H$1)</f>
        <v>Введите курс</v>
      </c>
      <c r="J43" s="48"/>
      <c r="K43" s="18">
        <f>Таблица644[[#This Row],[Заказ коробок ]]*Таблица644[[#This Row],[Кол-во шт в коробке]]</f>
        <v>0</v>
      </c>
      <c r="L43" s="54">
        <f>Таблица644[[#This Row],[Общее кол-во шт]]*Таблица644[[#This Row],[Оптовая цена KRW за 1шт]]</f>
        <v>0</v>
      </c>
      <c r="M43" s="19" t="str">
        <f>IFERROR(Таблица644[[#This Row],[Общее кол-во шт]]*Таблица644[[#This Row],[Оптовая цена USD за 1шт]],"")</f>
        <v/>
      </c>
      <c r="N43" s="49"/>
    </row>
    <row r="44" spans="1:14" ht="22.5" customHeight="1">
      <c r="A44" s="44" t="s">
        <v>4540</v>
      </c>
      <c r="B44" s="203">
        <v>8809744060248</v>
      </c>
      <c r="C44" s="50" t="s">
        <v>20603</v>
      </c>
      <c r="D44" s="46" t="s">
        <v>20604</v>
      </c>
      <c r="E44" s="16">
        <v>39800</v>
      </c>
      <c r="F44" s="202">
        <v>0.27829145728643212</v>
      </c>
      <c r="G44" s="47">
        <v>72</v>
      </c>
      <c r="H44" s="55">
        <f>Таблица644[[#This Row],[Коэфициент стоимости]]*Таблица644[[#This Row],[Розничная цена KRW]]</f>
        <v>11075.999999999998</v>
      </c>
      <c r="I44" s="17" t="str">
        <f>IF($H$1="","Введите курс",Таблица644[[#This Row],[Оптовая цена KRW за 1шт]]/$H$1)</f>
        <v>Введите курс</v>
      </c>
      <c r="J44" s="48"/>
      <c r="K44" s="18">
        <f>Таблица644[[#This Row],[Заказ коробок ]]*Таблица644[[#This Row],[Кол-во шт в коробке]]</f>
        <v>0</v>
      </c>
      <c r="L44" s="54">
        <f>Таблица644[[#This Row],[Общее кол-во шт]]*Таблица644[[#This Row],[Оптовая цена KRW за 1шт]]</f>
        <v>0</v>
      </c>
      <c r="M44" s="19" t="str">
        <f>IFERROR(Таблица644[[#This Row],[Общее кол-во шт]]*Таблица644[[#This Row],[Оптовая цена USD за 1шт]],"")</f>
        <v/>
      </c>
      <c r="N44" s="49"/>
    </row>
    <row r="45" spans="1:14" ht="22.5" customHeight="1">
      <c r="A45" s="44" t="s">
        <v>4541</v>
      </c>
      <c r="B45" s="14">
        <v>8809744060248</v>
      </c>
      <c r="C45" s="50" t="s">
        <v>20601</v>
      </c>
      <c r="D45" s="46" t="s">
        <v>20602</v>
      </c>
      <c r="E45" s="16">
        <v>78800</v>
      </c>
      <c r="F45" s="202">
        <v>0.27228426395939087</v>
      </c>
      <c r="G45" s="47">
        <v>32</v>
      </c>
      <c r="H45" s="55">
        <f>Таблица644[[#This Row],[Коэфициент стоимости]]*Таблица644[[#This Row],[Розничная цена KRW]]</f>
        <v>21456</v>
      </c>
      <c r="I45" s="17" t="str">
        <f>IF($H$1="","Введите курс",Таблица644[[#This Row],[Оптовая цена KRW за 1шт]]/$H$1)</f>
        <v>Введите курс</v>
      </c>
      <c r="J45" s="48"/>
      <c r="K45" s="18">
        <f>Таблица644[[#This Row],[Заказ коробок ]]*Таблица644[[#This Row],[Кол-во шт в коробке]]</f>
        <v>0</v>
      </c>
      <c r="L45" s="54">
        <f>Таблица644[[#This Row],[Общее кол-во шт]]*Таблица644[[#This Row],[Оптовая цена KRW за 1шт]]</f>
        <v>0</v>
      </c>
      <c r="M45" s="19" t="str">
        <f>IFERROR(Таблица644[[#This Row],[Общее кол-во шт]]*Таблица644[[#This Row],[Оптовая цена USD за 1шт]],"")</f>
        <v/>
      </c>
      <c r="N45" s="49"/>
    </row>
    <row r="46" spans="1:14" ht="22.5" customHeight="1">
      <c r="A46" s="44" t="s">
        <v>4542</v>
      </c>
      <c r="B46" s="14">
        <v>8809744060248</v>
      </c>
      <c r="C46" s="50" t="s">
        <v>20603</v>
      </c>
      <c r="D46" s="46" t="s">
        <v>20604</v>
      </c>
      <c r="E46" s="16">
        <v>39800</v>
      </c>
      <c r="F46" s="202">
        <v>0.27829145728643212</v>
      </c>
      <c r="G46" s="47">
        <v>72</v>
      </c>
      <c r="H46" s="55">
        <f>Таблица644[[#This Row],[Коэфициент стоимости]]*Таблица644[[#This Row],[Розничная цена KRW]]</f>
        <v>11075.999999999998</v>
      </c>
      <c r="I46" s="17" t="str">
        <f>IF($H$1="","Введите курс",Таблица644[[#This Row],[Оптовая цена KRW за 1шт]]/$H$1)</f>
        <v>Введите курс</v>
      </c>
      <c r="J46" s="48"/>
      <c r="K46" s="18">
        <f>Таблица644[[#This Row],[Заказ коробок ]]*Таблица644[[#This Row],[Кол-во шт в коробке]]</f>
        <v>0</v>
      </c>
      <c r="L46" s="54">
        <f>Таблица644[[#This Row],[Общее кол-во шт]]*Таблица644[[#This Row],[Оптовая цена KRW за 1шт]]</f>
        <v>0</v>
      </c>
      <c r="M46" s="19" t="str">
        <f>IFERROR(Таблица644[[#This Row],[Общее кол-во шт]]*Таблица644[[#This Row],[Оптовая цена USD за 1шт]],"")</f>
        <v/>
      </c>
      <c r="N46" s="49"/>
    </row>
    <row r="47" spans="1:14" ht="22.5" customHeight="1">
      <c r="A47" s="44" t="s">
        <v>4543</v>
      </c>
      <c r="B47" s="14">
        <v>8809744060231</v>
      </c>
      <c r="C47" s="50" t="s">
        <v>20605</v>
      </c>
      <c r="D47" s="46" t="s">
        <v>20606</v>
      </c>
      <c r="E47" s="16">
        <v>18000</v>
      </c>
      <c r="F47" s="202">
        <v>0.34222222222222221</v>
      </c>
      <c r="G47" s="47">
        <v>80</v>
      </c>
      <c r="H47" s="55">
        <f>Таблица644[[#This Row],[Коэфициент стоимости]]*Таблица644[[#This Row],[Розничная цена KRW]]</f>
        <v>6160</v>
      </c>
      <c r="I47" s="17" t="str">
        <f>IF($H$1="","Введите курс",Таблица644[[#This Row],[Оптовая цена KRW за 1шт]]/$H$1)</f>
        <v>Введите курс</v>
      </c>
      <c r="J47" s="48"/>
      <c r="K47" s="18">
        <f>Таблица644[[#This Row],[Заказ коробок ]]*Таблица644[[#This Row],[Кол-во шт в коробке]]</f>
        <v>0</v>
      </c>
      <c r="L47" s="54">
        <f>Таблица644[[#This Row],[Общее кол-во шт]]*Таблица644[[#This Row],[Оптовая цена KRW за 1шт]]</f>
        <v>0</v>
      </c>
      <c r="M47" s="19" t="str">
        <f>IFERROR(Таблица644[[#This Row],[Общее кол-во шт]]*Таблица644[[#This Row],[Оптовая цена USD за 1шт]],"")</f>
        <v/>
      </c>
      <c r="N47" s="49"/>
    </row>
    <row r="48" spans="1:14" ht="22.5" customHeight="1">
      <c r="A48" s="44" t="s">
        <v>4544</v>
      </c>
      <c r="B48" s="14">
        <v>8809744060385</v>
      </c>
      <c r="C48" s="50" t="s">
        <v>20607</v>
      </c>
      <c r="D48" s="115" t="s">
        <v>4545</v>
      </c>
      <c r="E48" s="16">
        <v>7800</v>
      </c>
      <c r="F48" s="202">
        <v>0.38923076923076921</v>
      </c>
      <c r="G48" s="47">
        <v>200</v>
      </c>
      <c r="H48" s="55">
        <f>Таблица644[[#This Row],[Коэфициент стоимости]]*Таблица644[[#This Row],[Розничная цена KRW]]</f>
        <v>3036</v>
      </c>
      <c r="I48" s="17" t="str">
        <f>IF($H$1="","Введите курс",Таблица644[[#This Row],[Оптовая цена KRW за 1шт]]/$H$1)</f>
        <v>Введите курс</v>
      </c>
      <c r="J48" s="48"/>
      <c r="K48" s="18">
        <f>Таблица644[[#This Row],[Заказ коробок ]]*Таблица644[[#This Row],[Кол-во шт в коробке]]</f>
        <v>0</v>
      </c>
      <c r="L48" s="54">
        <f>Таблица644[[#This Row],[Общее кол-во шт]]*Таблица644[[#This Row],[Оптовая цена KRW за 1шт]]</f>
        <v>0</v>
      </c>
      <c r="M48" s="19" t="str">
        <f>IFERROR(Таблица644[[#This Row],[Общее кол-во шт]]*Таблица644[[#This Row],[Оптовая цена USD за 1шт]],"")</f>
        <v/>
      </c>
      <c r="N48" s="49"/>
    </row>
    <row r="49" spans="1:14" ht="22.5" customHeight="1">
      <c r="A49" s="44" t="s">
        <v>4546</v>
      </c>
      <c r="B49" s="14">
        <v>8809744060422</v>
      </c>
      <c r="C49" s="50" t="s">
        <v>20608</v>
      </c>
      <c r="D49" s="46" t="s">
        <v>20609</v>
      </c>
      <c r="E49" s="16">
        <v>15800</v>
      </c>
      <c r="F49" s="202">
        <v>0.44911392405063288</v>
      </c>
      <c r="G49" s="47">
        <v>60</v>
      </c>
      <c r="H49" s="55">
        <f>Таблица644[[#This Row],[Коэфициент стоимости]]*Таблица644[[#This Row],[Розничная цена KRW]]</f>
        <v>7096</v>
      </c>
      <c r="I49" s="17" t="str">
        <f>IF($H$1="","Введите курс",Таблица644[[#This Row],[Оптовая цена KRW за 1шт]]/$H$1)</f>
        <v>Введите курс</v>
      </c>
      <c r="J49" s="48"/>
      <c r="K49" s="18">
        <f>Таблица644[[#This Row],[Заказ коробок ]]*Таблица644[[#This Row],[Кол-во шт в коробке]]</f>
        <v>0</v>
      </c>
      <c r="L49" s="54">
        <f>Таблица644[[#This Row],[Общее кол-во шт]]*Таблица644[[#This Row],[Оптовая цена KRW за 1шт]]</f>
        <v>0</v>
      </c>
      <c r="M49" s="19" t="str">
        <f>IFERROR(Таблица644[[#This Row],[Общее кол-во шт]]*Таблица644[[#This Row],[Оптовая цена USD за 1шт]],"")</f>
        <v/>
      </c>
      <c r="N49" s="49"/>
    </row>
    <row r="50" spans="1:14" ht="22.5" customHeight="1">
      <c r="A50" s="44" t="s">
        <v>4548</v>
      </c>
      <c r="B50" s="14">
        <v>8809744060378</v>
      </c>
      <c r="C50" s="50" t="s">
        <v>20610</v>
      </c>
      <c r="D50" s="115" t="s">
        <v>4549</v>
      </c>
      <c r="E50" s="16">
        <v>12000</v>
      </c>
      <c r="F50" s="202">
        <v>0.495</v>
      </c>
      <c r="G50" s="47">
        <v>60</v>
      </c>
      <c r="H50" s="55">
        <f>Таблица644[[#This Row],[Коэфициент стоимости]]*Таблица644[[#This Row],[Розничная цена KRW]]</f>
        <v>5940</v>
      </c>
      <c r="I50" s="17" t="str">
        <f>IF($H$1="","Введите курс",Таблица644[[#This Row],[Оптовая цена KRW за 1шт]]/$H$1)</f>
        <v>Введите курс</v>
      </c>
      <c r="J50" s="48"/>
      <c r="K50" s="18">
        <f>Таблица644[[#This Row],[Заказ коробок ]]*Таблица644[[#This Row],[Кол-во шт в коробке]]</f>
        <v>0</v>
      </c>
      <c r="L50" s="54">
        <f>Таблица644[[#This Row],[Общее кол-во шт]]*Таблица644[[#This Row],[Оптовая цена KRW за 1шт]]</f>
        <v>0</v>
      </c>
      <c r="M50" s="19" t="str">
        <f>IFERROR(Таблица644[[#This Row],[Общее кол-во шт]]*Таблица644[[#This Row],[Оптовая цена USD за 1шт]],"")</f>
        <v/>
      </c>
      <c r="N50" s="49"/>
    </row>
    <row r="51" spans="1:14" ht="22.5" customHeight="1">
      <c r="A51" s="44" t="s">
        <v>4550</v>
      </c>
      <c r="B51" s="14">
        <v>8809744060378</v>
      </c>
      <c r="C51" s="50" t="s">
        <v>20611</v>
      </c>
      <c r="D51" s="115" t="s">
        <v>4547</v>
      </c>
      <c r="E51" s="16">
        <v>8000</v>
      </c>
      <c r="F51" s="202">
        <v>0.45750000000000002</v>
      </c>
      <c r="G51" s="47">
        <v>120</v>
      </c>
      <c r="H51" s="55">
        <f>Таблица644[[#This Row],[Коэфициент стоимости]]*Таблица644[[#This Row],[Розничная цена KRW]]</f>
        <v>3660</v>
      </c>
      <c r="I51" s="17" t="str">
        <f>IF($H$1="","Введите курс",Таблица644[[#This Row],[Оптовая цена KRW за 1шт]]/$H$1)</f>
        <v>Введите курс</v>
      </c>
      <c r="J51" s="48"/>
      <c r="K51" s="18">
        <f>Таблица644[[#This Row],[Заказ коробок ]]*Таблица644[[#This Row],[Кол-во шт в коробке]]</f>
        <v>0</v>
      </c>
      <c r="L51" s="54">
        <f>Таблица644[[#This Row],[Общее кол-во шт]]*Таблица644[[#This Row],[Оптовая цена KRW за 1шт]]</f>
        <v>0</v>
      </c>
      <c r="M51" s="19" t="str">
        <f>IFERROR(Таблица644[[#This Row],[Общее кол-во шт]]*Таблица644[[#This Row],[Оптовая цена USD за 1шт]],"")</f>
        <v/>
      </c>
      <c r="N51" s="49"/>
    </row>
    <row r="52" spans="1:14" ht="22.5" customHeight="1">
      <c r="A52" s="44" t="s">
        <v>4551</v>
      </c>
      <c r="B52" s="14">
        <v>8809744060590</v>
      </c>
      <c r="C52" s="50" t="s">
        <v>20612</v>
      </c>
      <c r="D52" s="46" t="s">
        <v>20613</v>
      </c>
      <c r="E52" s="16">
        <v>16800</v>
      </c>
      <c r="F52" s="202">
        <v>0.48309523809523808</v>
      </c>
      <c r="G52" s="47">
        <v>80</v>
      </c>
      <c r="H52" s="55">
        <f>Таблица644[[#This Row],[Коэфициент стоимости]]*Таблица644[[#This Row],[Розничная цена KRW]]</f>
        <v>8116</v>
      </c>
      <c r="I52" s="17" t="str">
        <f>IF($H$1="","Введите курс",Таблица644[[#This Row],[Оптовая цена KRW за 1шт]]/$H$1)</f>
        <v>Введите курс</v>
      </c>
      <c r="J52" s="48"/>
      <c r="K52" s="18">
        <f>Таблица644[[#This Row],[Заказ коробок ]]*Таблица644[[#This Row],[Кол-во шт в коробке]]</f>
        <v>0</v>
      </c>
      <c r="L52" s="54">
        <f>Таблица644[[#This Row],[Общее кол-во шт]]*Таблица644[[#This Row],[Оптовая цена KRW за 1шт]]</f>
        <v>0</v>
      </c>
      <c r="M52" s="19" t="str">
        <f>IFERROR(Таблица644[[#This Row],[Общее кол-во шт]]*Таблица644[[#This Row],[Оптовая цена USD за 1шт]],"")</f>
        <v/>
      </c>
      <c r="N52" s="49"/>
    </row>
    <row r="53" spans="1:14" ht="22.5" customHeight="1">
      <c r="A53" s="44" t="s">
        <v>4552</v>
      </c>
      <c r="B53" s="14">
        <v>8809744060613</v>
      </c>
      <c r="C53" s="50" t="s">
        <v>20614</v>
      </c>
      <c r="D53" s="46" t="s">
        <v>20615</v>
      </c>
      <c r="E53" s="16">
        <v>16800</v>
      </c>
      <c r="F53" s="202">
        <v>0.48309523809523808</v>
      </c>
      <c r="G53" s="47">
        <v>80</v>
      </c>
      <c r="H53" s="55">
        <f>Таблица644[[#This Row],[Коэфициент стоимости]]*Таблица644[[#This Row],[Розничная цена KRW]]</f>
        <v>8116</v>
      </c>
      <c r="I53" s="17" t="str">
        <f>IF($H$1="","Введите курс",Таблица644[[#This Row],[Оптовая цена KRW за 1шт]]/$H$1)</f>
        <v>Введите курс</v>
      </c>
      <c r="J53" s="48"/>
      <c r="K53" s="18">
        <f>Таблица644[[#This Row],[Заказ коробок ]]*Таблица644[[#This Row],[Кол-во шт в коробке]]</f>
        <v>0</v>
      </c>
      <c r="L53" s="54">
        <f>Таблица644[[#This Row],[Общее кол-во шт]]*Таблица644[[#This Row],[Оптовая цена KRW за 1шт]]</f>
        <v>0</v>
      </c>
      <c r="M53" s="19" t="str">
        <f>IFERROR(Таблица644[[#This Row],[Общее кол-во шт]]*Таблица644[[#This Row],[Оптовая цена USD за 1шт]],"")</f>
        <v/>
      </c>
      <c r="N53" s="49"/>
    </row>
    <row r="54" spans="1:14" ht="22.5" customHeight="1">
      <c r="A54" s="44" t="s">
        <v>20616</v>
      </c>
      <c r="B54" s="14">
        <v>8809744061290</v>
      </c>
      <c r="C54" s="50" t="s">
        <v>20617</v>
      </c>
      <c r="D54" s="46" t="s">
        <v>20618</v>
      </c>
      <c r="E54" s="16">
        <v>16400</v>
      </c>
      <c r="F54" s="202">
        <v>0.47365853658536583</v>
      </c>
      <c r="G54" s="47">
        <v>60</v>
      </c>
      <c r="H54" s="55">
        <f>Таблица644[[#This Row],[Коэфициент стоимости]]*Таблица644[[#This Row],[Розничная цена KRW]]</f>
        <v>7768</v>
      </c>
      <c r="I54" s="17" t="str">
        <f>IF($H$1="","Введите курс",Таблица644[[#This Row],[Оптовая цена KRW за 1шт]]/$H$1)</f>
        <v>Введите курс</v>
      </c>
      <c r="J54" s="48"/>
      <c r="K54" s="18">
        <f>Таблица644[[#This Row],[Заказ коробок ]]*Таблица644[[#This Row],[Кол-во шт в коробке]]</f>
        <v>0</v>
      </c>
      <c r="L54" s="54">
        <f>Таблица644[[#This Row],[Общее кол-во шт]]*Таблица644[[#This Row],[Оптовая цена KRW за 1шт]]</f>
        <v>0</v>
      </c>
      <c r="M54" s="19" t="str">
        <f>IFERROR(Таблица644[[#This Row],[Общее кол-во шт]]*Таблица644[[#This Row],[Оптовая цена USD за 1шт]],"")</f>
        <v/>
      </c>
      <c r="N54" s="49"/>
    </row>
    <row r="55" spans="1:14" ht="22.5" customHeight="1">
      <c r="A55" s="44" t="s">
        <v>20619</v>
      </c>
      <c r="B55" s="14">
        <v>8809744061306</v>
      </c>
      <c r="C55" s="50" t="s">
        <v>20620</v>
      </c>
      <c r="D55" s="46" t="s">
        <v>20621</v>
      </c>
      <c r="E55" s="16">
        <v>17700</v>
      </c>
      <c r="F55" s="202">
        <v>0.4646327683615819</v>
      </c>
      <c r="G55" s="47">
        <v>30</v>
      </c>
      <c r="H55" s="55">
        <f>Таблица644[[#This Row],[Коэфициент стоимости]]*Таблица644[[#This Row],[Розничная цена KRW]]</f>
        <v>8224</v>
      </c>
      <c r="I55" s="17" t="str">
        <f>IF($H$1="","Введите курс",Таблица644[[#This Row],[Оптовая цена KRW за 1шт]]/$H$1)</f>
        <v>Введите курс</v>
      </c>
      <c r="J55" s="48"/>
      <c r="K55" s="18">
        <f>Таблица644[[#This Row],[Заказ коробок ]]*Таблица644[[#This Row],[Кол-во шт в коробке]]</f>
        <v>0</v>
      </c>
      <c r="L55" s="54">
        <f>Таблица644[[#This Row],[Общее кол-во шт]]*Таблица644[[#This Row],[Оптовая цена KRW за 1шт]]</f>
        <v>0</v>
      </c>
      <c r="M55" s="19" t="str">
        <f>IFERROR(Таблица644[[#This Row],[Общее кол-во шт]]*Таблица644[[#This Row],[Оптовая цена USD за 1шт]],"")</f>
        <v/>
      </c>
      <c r="N55" s="49"/>
    </row>
    <row r="56" spans="1:14" ht="22.5" customHeight="1">
      <c r="A56" s="44" t="s">
        <v>20622</v>
      </c>
      <c r="B56" s="14">
        <v>8809744061207</v>
      </c>
      <c r="C56" s="50" t="s">
        <v>20623</v>
      </c>
      <c r="D56" s="46" t="s">
        <v>20624</v>
      </c>
      <c r="E56" s="16">
        <v>16800</v>
      </c>
      <c r="F56" s="202">
        <v>0.50690476190476197</v>
      </c>
      <c r="G56" s="47">
        <v>40</v>
      </c>
      <c r="H56" s="55">
        <f>Таблица644[[#This Row],[Коэфициент стоимости]]*Таблица644[[#This Row],[Розничная цена KRW]]</f>
        <v>8516.0000000000018</v>
      </c>
      <c r="I56" s="17" t="str">
        <f>IF($H$1="","Введите курс",Таблица644[[#This Row],[Оптовая цена KRW за 1шт]]/$H$1)</f>
        <v>Введите курс</v>
      </c>
      <c r="J56" s="48"/>
      <c r="K56" s="18">
        <f>Таблица644[[#This Row],[Заказ коробок ]]*Таблица644[[#This Row],[Кол-во шт в коробке]]</f>
        <v>0</v>
      </c>
      <c r="L56" s="54">
        <f>Таблица644[[#This Row],[Общее кол-во шт]]*Таблица644[[#This Row],[Оптовая цена KRW за 1шт]]</f>
        <v>0</v>
      </c>
      <c r="M56" s="19" t="str">
        <f>IFERROR(Таблица644[[#This Row],[Общее кол-во шт]]*Таблица644[[#This Row],[Оптовая цена USD за 1шт]],"")</f>
        <v/>
      </c>
      <c r="N56" s="49"/>
    </row>
  </sheetData>
  <sheetProtection algorithmName="SHA-512" hashValue="TghvJ61wtfTsLg5kD9TlgZBf2jLtsQBBZL5xsXfULjwNOXeZA9LUNW0q5TiwwtZDNmEun0FmVmlJRKCY1rpycg==" saltValue="j4Kej0PAZkWsZiKeIxTGwg==" spinCount="100000" sheet="1" autoFilter="0" pivotTables="0"/>
  <mergeCells count="2">
    <mergeCell ref="A1:C1"/>
    <mergeCell ref="D1:F1"/>
  </mergeCells>
  <conditionalFormatting sqref="A57:A1048576">
    <cfRule type="duplicateValues" dxfId="731" priority="1"/>
  </conditionalFormatting>
  <conditionalFormatting sqref="A57:A1048576">
    <cfRule type="duplicateValues" dxfId="730" priority="2"/>
    <cfRule type="duplicateValues" dxfId="729" priority="3"/>
    <cfRule type="duplicateValues" dxfId="728" priority="4"/>
  </conditionalFormatting>
  <conditionalFormatting sqref="A3:A56">
    <cfRule type="duplicateValues" dxfId="727" priority="5"/>
  </conditionalFormatting>
  <conditionalFormatting sqref="A3:A56">
    <cfRule type="duplicateValues" dxfId="726" priority="6"/>
    <cfRule type="duplicateValues" dxfId="725" priority="7"/>
    <cfRule type="duplicateValues" dxfId="724" priority="8"/>
  </conditionalFormatting>
  <conditionalFormatting sqref="A3:A56">
    <cfRule type="duplicateValues" dxfId="723" priority="9"/>
  </conditionalFormatting>
  <conditionalFormatting sqref="A3:A56">
    <cfRule type="duplicateValues" dxfId="722" priority="10"/>
    <cfRule type="duplicateValues" dxfId="721" priority="11"/>
    <cfRule type="duplicateValues" dxfId="720" priority="12"/>
  </conditionalFormatting>
  <hyperlinks>
    <hyperlink ref="G1" r:id="rId1" xr:uid="{BA1D9101-41EF-456D-A8FA-4BFA459B8475}"/>
    <hyperlink ref="N1" location="Главная!A1" display="Вернуться на Главную" xr:uid="{61D06EFA-BA79-4F3F-9D36-DB178457AF77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85E1-1437-49C0-82B9-B7D503460D29}">
  <sheetPr>
    <pageSetUpPr fitToPage="1"/>
  </sheetPr>
  <dimension ref="A1:N26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32182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SUM(J3:J260)</f>
        <v>0</v>
      </c>
      <c r="K1" s="213">
        <f>SUM(K3:K260)</f>
        <v>0</v>
      </c>
      <c r="L1" s="214">
        <f>SUM(L3:L260)</f>
        <v>0</v>
      </c>
      <c r="M1" s="215">
        <f>SUM(M3:M260)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2484</v>
      </c>
      <c r="B3" s="14">
        <v>8809409343037</v>
      </c>
      <c r="C3" s="45" t="s">
        <v>32183</v>
      </c>
      <c r="D3" s="160" t="s">
        <v>32184</v>
      </c>
      <c r="E3" s="53">
        <v>53000</v>
      </c>
      <c r="F3" s="15">
        <v>0.31</v>
      </c>
      <c r="G3" s="47">
        <v>63</v>
      </c>
      <c r="H3" s="16">
        <f>Таблица613[[#This Row],[Коэфициент стоимости]]*Таблица613[[#This Row],[Розничная цена KRW]]</f>
        <v>16430</v>
      </c>
      <c r="I3" s="17" t="str">
        <f>IF($H$1="","Введите курс",Таблица613[[#This Row],[Оптовая цена KRW за 1шт]]/$H$1)</f>
        <v>Введите курс</v>
      </c>
      <c r="J3" s="48"/>
      <c r="K3" s="18">
        <f>Таблица613[[#This Row],[Заказ коробок ]]*Таблица613[[#This Row],[Кол-во шт в коробке]]</f>
        <v>0</v>
      </c>
      <c r="L3" s="16">
        <f>Таблица613[[#This Row],[Общее кол-во шт]]*Таблица613[[#This Row],[Оптовая цена KRW за 1шт]]</f>
        <v>0</v>
      </c>
      <c r="M3" s="19" t="str">
        <f>IFERROR(Таблица613[[#This Row],[Общее кол-во шт]]*Таблица613[[#This Row],[Оптовая цена USD за 1шт]],"")</f>
        <v/>
      </c>
      <c r="N3" s="49"/>
    </row>
    <row r="4" spans="1:14" ht="22.5" customHeight="1">
      <c r="A4" s="44" t="s">
        <v>2485</v>
      </c>
      <c r="B4" s="14">
        <v>8809409343044</v>
      </c>
      <c r="C4" s="50" t="s">
        <v>32185</v>
      </c>
      <c r="D4" s="160" t="s">
        <v>32186</v>
      </c>
      <c r="E4" s="16">
        <v>47000</v>
      </c>
      <c r="F4" s="15">
        <v>0.28999999999999998</v>
      </c>
      <c r="G4" s="47">
        <v>150</v>
      </c>
      <c r="H4" s="55">
        <f>Таблица613[[#This Row],[Коэфициент стоимости]]*Таблица613[[#This Row],[Розничная цена KRW]]</f>
        <v>13629.999999999998</v>
      </c>
      <c r="I4" s="17" t="str">
        <f>IF($H$1="","Введите курс",Таблица613[[#This Row],[Оптовая цена KRW за 1шт]]/$H$1)</f>
        <v>Введите курс</v>
      </c>
      <c r="J4" s="48"/>
      <c r="K4" s="18">
        <f>Таблица613[[#This Row],[Заказ коробок ]]*Таблица613[[#This Row],[Кол-во шт в коробке]]</f>
        <v>0</v>
      </c>
      <c r="L4" s="54">
        <f>Таблица613[[#This Row],[Общее кол-во шт]]*Таблица613[[#This Row],[Оптовая цена KRW за 1шт]]</f>
        <v>0</v>
      </c>
      <c r="M4" s="19" t="str">
        <f>IFERROR(Таблица613[[#This Row],[Общее кол-во шт]]*Таблица613[[#This Row],[Оптовая цена USD за 1шт]],"")</f>
        <v/>
      </c>
      <c r="N4" s="49"/>
    </row>
    <row r="5" spans="1:14" ht="22.5" customHeight="1">
      <c r="A5" s="44" t="s">
        <v>2486</v>
      </c>
      <c r="B5" s="14">
        <v>8809409343082</v>
      </c>
      <c r="C5" s="50" t="s">
        <v>32187</v>
      </c>
      <c r="D5" s="160" t="s">
        <v>32188</v>
      </c>
      <c r="E5" s="16">
        <v>95000</v>
      </c>
      <c r="F5" s="15">
        <v>0.2</v>
      </c>
      <c r="G5" s="47">
        <v>63</v>
      </c>
      <c r="H5" s="55">
        <f>Таблица613[[#This Row],[Коэфициент стоимости]]*Таблица613[[#This Row],[Розничная цена KRW]]</f>
        <v>19000</v>
      </c>
      <c r="I5" s="17" t="str">
        <f>IF($H$1="","Введите курс",Таблица613[[#This Row],[Оптовая цена KRW за 1шт]]/$H$1)</f>
        <v>Введите курс</v>
      </c>
      <c r="J5" s="48"/>
      <c r="K5" s="18">
        <f>Таблица613[[#This Row],[Заказ коробок ]]*Таблица613[[#This Row],[Кол-во шт в коробке]]</f>
        <v>0</v>
      </c>
      <c r="L5" s="54">
        <f>Таблица613[[#This Row],[Общее кол-во шт]]*Таблица613[[#This Row],[Оптовая цена KRW за 1шт]]</f>
        <v>0</v>
      </c>
      <c r="M5" s="19" t="str">
        <f>IFERROR(Таблица613[[#This Row],[Общее кол-во шт]]*Таблица613[[#This Row],[Оптовая цена USD за 1шт]],"")</f>
        <v/>
      </c>
      <c r="N5" s="49"/>
    </row>
    <row r="6" spans="1:14" ht="22.5" customHeight="1">
      <c r="A6" s="44" t="s">
        <v>2487</v>
      </c>
      <c r="B6" s="14">
        <v>8809409343327</v>
      </c>
      <c r="C6" s="50" t="s">
        <v>32189</v>
      </c>
      <c r="D6" s="160" t="s">
        <v>32190</v>
      </c>
      <c r="E6" s="16">
        <v>56000</v>
      </c>
      <c r="F6" s="15">
        <v>0.28000000000000003</v>
      </c>
      <c r="G6" s="47">
        <v>117</v>
      </c>
      <c r="H6" s="55">
        <f>Таблица613[[#This Row],[Коэфициент стоимости]]*Таблица613[[#This Row],[Розничная цена KRW]]</f>
        <v>15680.000000000002</v>
      </c>
      <c r="I6" s="17" t="str">
        <f>IF($H$1="","Введите курс",Таблица613[[#This Row],[Оптовая цена KRW за 1шт]]/$H$1)</f>
        <v>Введите курс</v>
      </c>
      <c r="J6" s="48"/>
      <c r="K6" s="18">
        <f>Таблица613[[#This Row],[Заказ коробок ]]*Таблица613[[#This Row],[Кол-во шт в коробке]]</f>
        <v>0</v>
      </c>
      <c r="L6" s="54">
        <f>Таблица613[[#This Row],[Общее кол-во шт]]*Таблица613[[#This Row],[Оптовая цена KRW за 1шт]]</f>
        <v>0</v>
      </c>
      <c r="M6" s="19" t="str">
        <f>IFERROR(Таблица613[[#This Row],[Общее кол-во шт]]*Таблица613[[#This Row],[Оптовая цена USD за 1шт]],"")</f>
        <v/>
      </c>
      <c r="N6" s="49"/>
    </row>
    <row r="7" spans="1:14" ht="22.5" customHeight="1">
      <c r="A7" s="44" t="s">
        <v>2488</v>
      </c>
      <c r="B7" s="14">
        <v>8809409340432</v>
      </c>
      <c r="C7" s="50" t="s">
        <v>32191</v>
      </c>
      <c r="D7" s="160" t="s">
        <v>32192</v>
      </c>
      <c r="E7" s="16">
        <v>56000</v>
      </c>
      <c r="F7" s="15">
        <v>0.22999999999999998</v>
      </c>
      <c r="G7" s="47">
        <v>121</v>
      </c>
      <c r="H7" s="55">
        <f>Таблица613[[#This Row],[Коэфициент стоимости]]*Таблица613[[#This Row],[Розничная цена KRW]]</f>
        <v>12879.999999999998</v>
      </c>
      <c r="I7" s="17" t="str">
        <f>IF($H$1="","Введите курс",Таблица613[[#This Row],[Оптовая цена KRW за 1шт]]/$H$1)</f>
        <v>Введите курс</v>
      </c>
      <c r="J7" s="48"/>
      <c r="K7" s="18">
        <f>Таблица613[[#This Row],[Заказ коробок ]]*Таблица613[[#This Row],[Кол-во шт в коробке]]</f>
        <v>0</v>
      </c>
      <c r="L7" s="54">
        <f>Таблица613[[#This Row],[Общее кол-во шт]]*Таблица613[[#This Row],[Оптовая цена KRW за 1шт]]</f>
        <v>0</v>
      </c>
      <c r="M7" s="19" t="str">
        <f>IFERROR(Таблица613[[#This Row],[Общее кол-во шт]]*Таблица613[[#This Row],[Оптовая цена USD за 1шт]],"")</f>
        <v/>
      </c>
      <c r="N7" s="49"/>
    </row>
    <row r="8" spans="1:14" ht="22.5" customHeight="1">
      <c r="A8" s="44" t="s">
        <v>2489</v>
      </c>
      <c r="B8" s="14">
        <v>8809409341545</v>
      </c>
      <c r="C8" s="50" t="s">
        <v>32193</v>
      </c>
      <c r="D8" s="160" t="s">
        <v>32194</v>
      </c>
      <c r="E8" s="16">
        <v>42000</v>
      </c>
      <c r="F8" s="15">
        <v>0.3</v>
      </c>
      <c r="G8" s="47">
        <v>96</v>
      </c>
      <c r="H8" s="55">
        <f>Таблица613[[#This Row],[Коэфициент стоимости]]*Таблица613[[#This Row],[Розничная цена KRW]]</f>
        <v>12600</v>
      </c>
      <c r="I8" s="17" t="str">
        <f>IF($H$1="","Введите курс",Таблица613[[#This Row],[Оптовая цена KRW за 1шт]]/$H$1)</f>
        <v>Введите курс</v>
      </c>
      <c r="J8" s="48"/>
      <c r="K8" s="18">
        <f>Таблица613[[#This Row],[Заказ коробок ]]*Таблица613[[#This Row],[Кол-во шт в коробке]]</f>
        <v>0</v>
      </c>
      <c r="L8" s="54">
        <f>Таблица613[[#This Row],[Общее кол-во шт]]*Таблица613[[#This Row],[Оптовая цена KRW за 1шт]]</f>
        <v>0</v>
      </c>
      <c r="M8" s="19" t="str">
        <f>IFERROR(Таблица613[[#This Row],[Общее кол-во шт]]*Таблица613[[#This Row],[Оптовая цена USD за 1шт]],"")</f>
        <v/>
      </c>
      <c r="N8" s="49"/>
    </row>
    <row r="9" spans="1:14" ht="22.5" customHeight="1">
      <c r="A9" s="44" t="s">
        <v>2490</v>
      </c>
      <c r="B9" s="14">
        <v>8809409340616</v>
      </c>
      <c r="C9" s="50" t="s">
        <v>32195</v>
      </c>
      <c r="D9" s="160" t="s">
        <v>32196</v>
      </c>
      <c r="E9" s="16">
        <v>58000</v>
      </c>
      <c r="F9" s="15">
        <v>0.24</v>
      </c>
      <c r="G9" s="47">
        <v>110</v>
      </c>
      <c r="H9" s="55">
        <f>Таблица613[[#This Row],[Коэфициент стоимости]]*Таблица613[[#This Row],[Розничная цена KRW]]</f>
        <v>13920</v>
      </c>
      <c r="I9" s="17" t="str">
        <f>IF($H$1="","Введите курс",Таблица613[[#This Row],[Оптовая цена KRW за 1шт]]/$H$1)</f>
        <v>Введите курс</v>
      </c>
      <c r="J9" s="48"/>
      <c r="K9" s="18">
        <f>Таблица613[[#This Row],[Заказ коробок ]]*Таблица613[[#This Row],[Кол-во шт в коробке]]</f>
        <v>0</v>
      </c>
      <c r="L9" s="54">
        <f>Таблица613[[#This Row],[Общее кол-во шт]]*Таблица613[[#This Row],[Оптовая цена KRW за 1шт]]</f>
        <v>0</v>
      </c>
      <c r="M9" s="19" t="str">
        <f>IFERROR(Таблица613[[#This Row],[Общее кол-во шт]]*Таблица613[[#This Row],[Оптовая цена USD за 1шт]],"")</f>
        <v/>
      </c>
      <c r="N9" s="49"/>
    </row>
    <row r="10" spans="1:14" ht="22.5" customHeight="1">
      <c r="A10" s="44" t="s">
        <v>2491</v>
      </c>
      <c r="B10" s="14">
        <v>8809409345574</v>
      </c>
      <c r="C10" s="50" t="s">
        <v>32197</v>
      </c>
      <c r="D10" s="160" t="s">
        <v>32198</v>
      </c>
      <c r="E10" s="16">
        <v>70000</v>
      </c>
      <c r="F10" s="15">
        <v>0.44</v>
      </c>
      <c r="G10" s="47">
        <v>20</v>
      </c>
      <c r="H10" s="55">
        <f>Таблица613[[#This Row],[Коэфициент стоимости]]*Таблица613[[#This Row],[Розничная цена KRW]]</f>
        <v>30800</v>
      </c>
      <c r="I10" s="17" t="str">
        <f>IF($H$1="","Введите курс",Таблица613[[#This Row],[Оптовая цена KRW за 1шт]]/$H$1)</f>
        <v>Введите курс</v>
      </c>
      <c r="J10" s="48"/>
      <c r="K10" s="18">
        <f>Таблица613[[#This Row],[Заказ коробок ]]*Таблица613[[#This Row],[Кол-во шт в коробке]]</f>
        <v>0</v>
      </c>
      <c r="L10" s="54">
        <f>Таблица613[[#This Row],[Общее кол-во шт]]*Таблица613[[#This Row],[Оптовая цена KRW за 1шт]]</f>
        <v>0</v>
      </c>
      <c r="M10" s="19" t="str">
        <f>IFERROR(Таблица613[[#This Row],[Общее кол-во шт]]*Таблица613[[#This Row],[Оптовая цена USD за 1шт]],"")</f>
        <v/>
      </c>
      <c r="N10" s="49"/>
    </row>
    <row r="11" spans="1:14" ht="22.5" customHeight="1">
      <c r="A11" s="44" t="s">
        <v>2492</v>
      </c>
      <c r="B11" s="14">
        <v>8809409345581</v>
      </c>
      <c r="C11" s="50" t="s">
        <v>32199</v>
      </c>
      <c r="D11" s="160" t="s">
        <v>32200</v>
      </c>
      <c r="E11" s="16">
        <v>70000</v>
      </c>
      <c r="F11" s="15">
        <v>0.44</v>
      </c>
      <c r="G11" s="47">
        <v>20</v>
      </c>
      <c r="H11" s="55">
        <f>Таблица613[[#This Row],[Коэфициент стоимости]]*Таблица613[[#This Row],[Розничная цена KRW]]</f>
        <v>30800</v>
      </c>
      <c r="I11" s="17" t="str">
        <f>IF($H$1="","Введите курс",Таблица613[[#This Row],[Оптовая цена KRW за 1шт]]/$H$1)</f>
        <v>Введите курс</v>
      </c>
      <c r="J11" s="48"/>
      <c r="K11" s="18">
        <f>Таблица613[[#This Row],[Заказ коробок ]]*Таблица613[[#This Row],[Кол-во шт в коробке]]</f>
        <v>0</v>
      </c>
      <c r="L11" s="54">
        <f>Таблица613[[#This Row],[Общее кол-во шт]]*Таблица613[[#This Row],[Оптовая цена KRW за 1шт]]</f>
        <v>0</v>
      </c>
      <c r="M11" s="19" t="str">
        <f>IFERROR(Таблица613[[#This Row],[Общее кол-во шт]]*Таблица613[[#This Row],[Оптовая цена USD за 1шт]],"")</f>
        <v/>
      </c>
      <c r="N11" s="49"/>
    </row>
    <row r="12" spans="1:14" ht="22.5" customHeight="1">
      <c r="A12" s="44" t="s">
        <v>2493</v>
      </c>
      <c r="B12" s="14">
        <v>8809409346250</v>
      </c>
      <c r="C12" s="50" t="s">
        <v>32201</v>
      </c>
      <c r="D12" s="160" t="s">
        <v>32202</v>
      </c>
      <c r="E12" s="16">
        <v>70000</v>
      </c>
      <c r="F12" s="15">
        <v>0.44</v>
      </c>
      <c r="G12" s="47">
        <v>20</v>
      </c>
      <c r="H12" s="55">
        <f>Таблица613[[#This Row],[Коэфициент стоимости]]*Таблица613[[#This Row],[Розничная цена KRW]]</f>
        <v>30800</v>
      </c>
      <c r="I12" s="17" t="str">
        <f>IF($H$1="","Введите курс",Таблица613[[#This Row],[Оптовая цена KRW за 1шт]]/$H$1)</f>
        <v>Введите курс</v>
      </c>
      <c r="J12" s="48"/>
      <c r="K12" s="18">
        <f>Таблица613[[#This Row],[Заказ коробок ]]*Таблица613[[#This Row],[Кол-во шт в коробке]]</f>
        <v>0</v>
      </c>
      <c r="L12" s="54">
        <f>Таблица613[[#This Row],[Общее кол-во шт]]*Таблица613[[#This Row],[Оптовая цена KRW за 1шт]]</f>
        <v>0</v>
      </c>
      <c r="M12" s="19" t="str">
        <f>IFERROR(Таблица613[[#This Row],[Общее кол-во шт]]*Таблица613[[#This Row],[Оптовая цена USD за 1шт]],"")</f>
        <v/>
      </c>
      <c r="N12" s="49"/>
    </row>
    <row r="13" spans="1:14" ht="22.5" customHeight="1">
      <c r="A13" s="44" t="s">
        <v>2494</v>
      </c>
      <c r="B13" s="14">
        <v>8809409341835</v>
      </c>
      <c r="C13" s="50" t="s">
        <v>32203</v>
      </c>
      <c r="D13" s="160" t="s">
        <v>32204</v>
      </c>
      <c r="E13" s="16">
        <v>20000</v>
      </c>
      <c r="F13" s="15">
        <v>0.45</v>
      </c>
      <c r="G13" s="47">
        <v>100</v>
      </c>
      <c r="H13" s="55">
        <f>Таблица613[[#This Row],[Коэфициент стоимости]]*Таблица613[[#This Row],[Розничная цена KRW]]</f>
        <v>9000</v>
      </c>
      <c r="I13" s="17" t="str">
        <f>IF($H$1="","Введите курс",Таблица613[[#This Row],[Оптовая цена KRW за 1шт]]/$H$1)</f>
        <v>Введите курс</v>
      </c>
      <c r="J13" s="48"/>
      <c r="K13" s="18">
        <f>Таблица613[[#This Row],[Заказ коробок ]]*Таблица613[[#This Row],[Кол-во шт в коробке]]</f>
        <v>0</v>
      </c>
      <c r="L13" s="54">
        <f>Таблица613[[#This Row],[Общее кол-во шт]]*Таблица613[[#This Row],[Оптовая цена KRW за 1шт]]</f>
        <v>0</v>
      </c>
      <c r="M13" s="19" t="str">
        <f>IFERROR(Таблица613[[#This Row],[Общее кол-во шт]]*Таблица613[[#This Row],[Оптовая цена USD за 1шт]],"")</f>
        <v/>
      </c>
      <c r="N13" s="49"/>
    </row>
    <row r="14" spans="1:14" ht="22.5" customHeight="1">
      <c r="A14" s="44" t="s">
        <v>2495</v>
      </c>
      <c r="B14" s="14">
        <v>8809409342221</v>
      </c>
      <c r="C14" s="50" t="s">
        <v>32205</v>
      </c>
      <c r="D14" s="160" t="s">
        <v>32206</v>
      </c>
      <c r="E14" s="16">
        <v>15000</v>
      </c>
      <c r="F14" s="15">
        <v>0.37</v>
      </c>
      <c r="G14" s="47">
        <v>100</v>
      </c>
      <c r="H14" s="55">
        <f>Таблица613[[#This Row],[Коэфициент стоимости]]*Таблица613[[#This Row],[Розничная цена KRW]]</f>
        <v>5550</v>
      </c>
      <c r="I14" s="17" t="str">
        <f>IF($H$1="","Введите курс",Таблица613[[#This Row],[Оптовая цена KRW за 1шт]]/$H$1)</f>
        <v>Введите курс</v>
      </c>
      <c r="J14" s="48"/>
      <c r="K14" s="18">
        <f>Таблица613[[#This Row],[Заказ коробок ]]*Таблица613[[#This Row],[Кол-во шт в коробке]]</f>
        <v>0</v>
      </c>
      <c r="L14" s="54">
        <f>Таблица613[[#This Row],[Общее кол-во шт]]*Таблица613[[#This Row],[Оптовая цена KRW за 1шт]]</f>
        <v>0</v>
      </c>
      <c r="M14" s="19" t="str">
        <f>IFERROR(Таблица613[[#This Row],[Общее кол-во шт]]*Таблица613[[#This Row],[Оптовая цена USD за 1шт]],"")</f>
        <v/>
      </c>
      <c r="N14" s="49"/>
    </row>
    <row r="15" spans="1:14" ht="22.5" customHeight="1">
      <c r="A15" s="44" t="s">
        <v>2496</v>
      </c>
      <c r="B15" s="14">
        <v>8809409345109</v>
      </c>
      <c r="C15" s="50" t="s">
        <v>32207</v>
      </c>
      <c r="D15" s="160" t="s">
        <v>32208</v>
      </c>
      <c r="E15" s="16">
        <v>15000</v>
      </c>
      <c r="F15" s="15">
        <v>0.37</v>
      </c>
      <c r="G15" s="47">
        <v>100</v>
      </c>
      <c r="H15" s="55">
        <f>Таблица613[[#This Row],[Коэфициент стоимости]]*Таблица613[[#This Row],[Розничная цена KRW]]</f>
        <v>5550</v>
      </c>
      <c r="I15" s="17" t="str">
        <f>IF($H$1="","Введите курс",Таблица613[[#This Row],[Оптовая цена KRW за 1шт]]/$H$1)</f>
        <v>Введите курс</v>
      </c>
      <c r="J15" s="48"/>
      <c r="K15" s="18">
        <f>Таблица613[[#This Row],[Заказ коробок ]]*Таблица613[[#This Row],[Кол-во шт в коробке]]</f>
        <v>0</v>
      </c>
      <c r="L15" s="54">
        <f>Таблица613[[#This Row],[Общее кол-во шт]]*Таблица613[[#This Row],[Оптовая цена KRW за 1шт]]</f>
        <v>0</v>
      </c>
      <c r="M15" s="19" t="str">
        <f>IFERROR(Таблица613[[#This Row],[Общее кол-во шт]]*Таблица613[[#This Row],[Оптовая цена USD за 1шт]],"")</f>
        <v/>
      </c>
      <c r="N15" s="49"/>
    </row>
    <row r="16" spans="1:14" ht="22.5" customHeight="1">
      <c r="A16" s="44" t="s">
        <v>2497</v>
      </c>
      <c r="B16" s="14">
        <v>8809409345338</v>
      </c>
      <c r="C16" s="50" t="s">
        <v>32209</v>
      </c>
      <c r="D16" s="160" t="s">
        <v>32210</v>
      </c>
      <c r="E16" s="16">
        <v>15000</v>
      </c>
      <c r="F16" s="15">
        <v>0.37</v>
      </c>
      <c r="G16" s="47">
        <v>100</v>
      </c>
      <c r="H16" s="55">
        <f>Таблица613[[#This Row],[Коэфициент стоимости]]*Таблица613[[#This Row],[Розничная цена KRW]]</f>
        <v>5550</v>
      </c>
      <c r="I16" s="17" t="str">
        <f>IF($H$1="","Введите курс",Таблица613[[#This Row],[Оптовая цена KRW за 1шт]]/$H$1)</f>
        <v>Введите курс</v>
      </c>
      <c r="J16" s="48"/>
      <c r="K16" s="18">
        <f>Таблица613[[#This Row],[Заказ коробок ]]*Таблица613[[#This Row],[Кол-во шт в коробке]]</f>
        <v>0</v>
      </c>
      <c r="L16" s="54">
        <f>Таблица613[[#This Row],[Общее кол-во шт]]*Таблица613[[#This Row],[Оптовая цена KRW за 1шт]]</f>
        <v>0</v>
      </c>
      <c r="M16" s="19" t="str">
        <f>IFERROR(Таблица613[[#This Row],[Общее кол-во шт]]*Таблица613[[#This Row],[Оптовая цена USD за 1шт]],"")</f>
        <v/>
      </c>
      <c r="N16" s="49"/>
    </row>
    <row r="17" spans="1:14" ht="22.5" customHeight="1">
      <c r="A17" s="44" t="s">
        <v>2498</v>
      </c>
      <c r="B17" s="14">
        <v>8809409343594</v>
      </c>
      <c r="C17" s="50" t="s">
        <v>32211</v>
      </c>
      <c r="D17" s="160" t="s">
        <v>32212</v>
      </c>
      <c r="E17" s="16">
        <v>15000</v>
      </c>
      <c r="F17" s="15">
        <v>0.37</v>
      </c>
      <c r="G17" s="47">
        <v>100</v>
      </c>
      <c r="H17" s="55">
        <f>Таблица613[[#This Row],[Коэфициент стоимости]]*Таблица613[[#This Row],[Розничная цена KRW]]</f>
        <v>5550</v>
      </c>
      <c r="I17" s="17" t="str">
        <f>IF($H$1="","Введите курс",Таблица613[[#This Row],[Оптовая цена KRW за 1шт]]/$H$1)</f>
        <v>Введите курс</v>
      </c>
      <c r="J17" s="48"/>
      <c r="K17" s="18">
        <f>Таблица613[[#This Row],[Заказ коробок ]]*Таблица613[[#This Row],[Кол-во шт в коробке]]</f>
        <v>0</v>
      </c>
      <c r="L17" s="54">
        <f>Таблица613[[#This Row],[Общее кол-во шт]]*Таблица613[[#This Row],[Оптовая цена KRW за 1шт]]</f>
        <v>0</v>
      </c>
      <c r="M17" s="19" t="str">
        <f>IFERROR(Таблица613[[#This Row],[Общее кол-во шт]]*Таблица613[[#This Row],[Оптовая цена USD за 1шт]],"")</f>
        <v/>
      </c>
      <c r="N17" s="49"/>
    </row>
    <row r="18" spans="1:14" ht="22.5" customHeight="1">
      <c r="A18" s="44" t="s">
        <v>2499</v>
      </c>
      <c r="B18" s="14">
        <v>8809409345499</v>
      </c>
      <c r="C18" s="50" t="s">
        <v>32213</v>
      </c>
      <c r="D18" s="160" t="s">
        <v>32214</v>
      </c>
      <c r="E18" s="16">
        <v>42000</v>
      </c>
      <c r="F18" s="15">
        <v>0.39</v>
      </c>
      <c r="G18" s="47">
        <v>50</v>
      </c>
      <c r="H18" s="55">
        <f>Таблица613[[#This Row],[Коэфициент стоимости]]*Таблица613[[#This Row],[Розничная цена KRW]]</f>
        <v>16380</v>
      </c>
      <c r="I18" s="17" t="str">
        <f>IF($H$1="","Введите курс",Таблица613[[#This Row],[Оптовая цена KRW за 1шт]]/$H$1)</f>
        <v>Введите курс</v>
      </c>
      <c r="J18" s="48"/>
      <c r="K18" s="18">
        <f>Таблица613[[#This Row],[Заказ коробок ]]*Таблица613[[#This Row],[Кол-во шт в коробке]]</f>
        <v>0</v>
      </c>
      <c r="L18" s="54">
        <f>Таблица613[[#This Row],[Общее кол-во шт]]*Таблица613[[#This Row],[Оптовая цена KRW за 1шт]]</f>
        <v>0</v>
      </c>
      <c r="M18" s="19" t="str">
        <f>IFERROR(Таблица613[[#This Row],[Общее кол-во шт]]*Таблица613[[#This Row],[Оптовая цена USD за 1шт]],"")</f>
        <v/>
      </c>
      <c r="N18" s="49"/>
    </row>
    <row r="19" spans="1:14" ht="22.5" customHeight="1">
      <c r="A19" s="44" t="s">
        <v>2500</v>
      </c>
      <c r="B19" s="14">
        <v>8809409345673</v>
      </c>
      <c r="C19" s="50" t="s">
        <v>32215</v>
      </c>
      <c r="D19" s="160" t="s">
        <v>32216</v>
      </c>
      <c r="E19" s="16">
        <v>42000</v>
      </c>
      <c r="F19" s="15">
        <v>0.35</v>
      </c>
      <c r="G19" s="47">
        <v>100</v>
      </c>
      <c r="H19" s="55">
        <f>Таблица613[[#This Row],[Коэфициент стоимости]]*Таблица613[[#This Row],[Розничная цена KRW]]</f>
        <v>14699.999999999998</v>
      </c>
      <c r="I19" s="17" t="str">
        <f>IF($H$1="","Введите курс",Таблица613[[#This Row],[Оптовая цена KRW за 1шт]]/$H$1)</f>
        <v>Введите курс</v>
      </c>
      <c r="J19" s="48"/>
      <c r="K19" s="18">
        <f>Таблица613[[#This Row],[Заказ коробок ]]*Таблица613[[#This Row],[Кол-во шт в коробке]]</f>
        <v>0</v>
      </c>
      <c r="L19" s="54">
        <f>Таблица613[[#This Row],[Общее кол-во шт]]*Таблица613[[#This Row],[Оптовая цена KRW за 1шт]]</f>
        <v>0</v>
      </c>
      <c r="M19" s="19" t="str">
        <f>IFERROR(Таблица613[[#This Row],[Общее кол-во шт]]*Таблица613[[#This Row],[Оптовая цена USD за 1шт]],"")</f>
        <v/>
      </c>
      <c r="N19" s="49"/>
    </row>
    <row r="20" spans="1:14" ht="22.5" customHeight="1">
      <c r="A20" s="44" t="s">
        <v>2501</v>
      </c>
      <c r="B20" s="14">
        <v>8809409345710</v>
      </c>
      <c r="C20" s="50" t="s">
        <v>32217</v>
      </c>
      <c r="D20" s="160" t="s">
        <v>32218</v>
      </c>
      <c r="E20" s="16">
        <v>37000</v>
      </c>
      <c r="F20" s="15">
        <v>0.39</v>
      </c>
      <c r="G20" s="47">
        <v>30</v>
      </c>
      <c r="H20" s="55">
        <f>Таблица613[[#This Row],[Коэфициент стоимости]]*Таблица613[[#This Row],[Розничная цена KRW]]</f>
        <v>14430</v>
      </c>
      <c r="I20" s="17" t="str">
        <f>IF($H$1="","Введите курс",Таблица613[[#This Row],[Оптовая цена KRW за 1шт]]/$H$1)</f>
        <v>Введите курс</v>
      </c>
      <c r="J20" s="48"/>
      <c r="K20" s="18">
        <f>Таблица613[[#This Row],[Заказ коробок ]]*Таблица613[[#This Row],[Кол-во шт в коробке]]</f>
        <v>0</v>
      </c>
      <c r="L20" s="54">
        <f>Таблица613[[#This Row],[Общее кол-во шт]]*Таблица613[[#This Row],[Оптовая цена KRW за 1шт]]</f>
        <v>0</v>
      </c>
      <c r="M20" s="19" t="str">
        <f>IFERROR(Таблица613[[#This Row],[Общее кол-во шт]]*Таблица613[[#This Row],[Оптовая цена USD за 1шт]],"")</f>
        <v/>
      </c>
      <c r="N20" s="49"/>
    </row>
    <row r="21" spans="1:14" ht="22.5" customHeight="1">
      <c r="A21" s="44" t="s">
        <v>2502</v>
      </c>
      <c r="B21" s="14">
        <v>8809409345758</v>
      </c>
      <c r="C21" s="50" t="s">
        <v>32219</v>
      </c>
      <c r="D21" s="160" t="s">
        <v>32220</v>
      </c>
      <c r="E21" s="16">
        <v>58000</v>
      </c>
      <c r="F21" s="15">
        <v>0.31999999999999995</v>
      </c>
      <c r="G21" s="47">
        <v>24</v>
      </c>
      <c r="H21" s="55">
        <f>Таблица613[[#This Row],[Коэфициент стоимости]]*Таблица613[[#This Row],[Розничная цена KRW]]</f>
        <v>18559.999999999996</v>
      </c>
      <c r="I21" s="17" t="str">
        <f>IF($H$1="","Введите курс",Таблица613[[#This Row],[Оптовая цена KRW за 1шт]]/$H$1)</f>
        <v>Введите курс</v>
      </c>
      <c r="J21" s="48"/>
      <c r="K21" s="18">
        <f>Таблица613[[#This Row],[Заказ коробок ]]*Таблица613[[#This Row],[Кол-во шт в коробке]]</f>
        <v>0</v>
      </c>
      <c r="L21" s="54">
        <f>Таблица613[[#This Row],[Общее кол-во шт]]*Таблица613[[#This Row],[Оптовая цена KRW за 1шт]]</f>
        <v>0</v>
      </c>
      <c r="M21" s="19" t="str">
        <f>IFERROR(Таблица613[[#This Row],[Общее кол-во шт]]*Таблица613[[#This Row],[Оптовая цена USD за 1шт]],"")</f>
        <v/>
      </c>
      <c r="N21" s="49"/>
    </row>
    <row r="22" spans="1:14" ht="22.5" customHeight="1">
      <c r="A22" s="44" t="s">
        <v>2503</v>
      </c>
      <c r="B22" s="14">
        <v>8809409345925</v>
      </c>
      <c r="C22" s="50" t="s">
        <v>32219</v>
      </c>
      <c r="D22" s="160" t="s">
        <v>32221</v>
      </c>
      <c r="E22" s="16">
        <v>117000</v>
      </c>
      <c r="F22" s="15">
        <v>0.29000000000000004</v>
      </c>
      <c r="G22" s="47">
        <v>72</v>
      </c>
      <c r="H22" s="55">
        <f>Таблица613[[#This Row],[Коэфициент стоимости]]*Таблица613[[#This Row],[Розничная цена KRW]]</f>
        <v>33930.000000000007</v>
      </c>
      <c r="I22" s="17" t="str">
        <f>IF($H$1="","Введите курс",Таблица613[[#This Row],[Оптовая цена KRW за 1шт]]/$H$1)</f>
        <v>Введите курс</v>
      </c>
      <c r="J22" s="48"/>
      <c r="K22" s="18">
        <f>Таблица613[[#This Row],[Заказ коробок ]]*Таблица613[[#This Row],[Кол-во шт в коробке]]</f>
        <v>0</v>
      </c>
      <c r="L22" s="54">
        <f>Таблица613[[#This Row],[Общее кол-во шт]]*Таблица613[[#This Row],[Оптовая цена KRW за 1шт]]</f>
        <v>0</v>
      </c>
      <c r="M22" s="19" t="str">
        <f>IFERROR(Таблица613[[#This Row],[Общее кол-во шт]]*Таблица613[[#This Row],[Оптовая цена USD за 1шт]],"")</f>
        <v/>
      </c>
      <c r="N22" s="49"/>
    </row>
    <row r="23" spans="1:14" ht="22.5" customHeight="1">
      <c r="A23" s="44" t="s">
        <v>2504</v>
      </c>
      <c r="B23" s="14">
        <v>8809409345802</v>
      </c>
      <c r="C23" s="50" t="s">
        <v>32222</v>
      </c>
      <c r="D23" s="160" t="s">
        <v>32223</v>
      </c>
      <c r="E23" s="16">
        <v>32000</v>
      </c>
      <c r="F23" s="15">
        <v>0.41000000000000003</v>
      </c>
      <c r="G23" s="47">
        <v>36</v>
      </c>
      <c r="H23" s="55">
        <f>Таблица613[[#This Row],[Коэфициент стоимости]]*Таблица613[[#This Row],[Розничная цена KRW]]</f>
        <v>13120.000000000002</v>
      </c>
      <c r="I23" s="17" t="str">
        <f>IF($H$1="","Введите курс",Таблица613[[#This Row],[Оптовая цена KRW за 1шт]]/$H$1)</f>
        <v>Введите курс</v>
      </c>
      <c r="J23" s="48"/>
      <c r="K23" s="18">
        <f>Таблица613[[#This Row],[Заказ коробок ]]*Таблица613[[#This Row],[Кол-во шт в коробке]]</f>
        <v>0</v>
      </c>
      <c r="L23" s="54">
        <f>Таблица613[[#This Row],[Общее кол-во шт]]*Таблица613[[#This Row],[Оптовая цена KRW за 1шт]]</f>
        <v>0</v>
      </c>
      <c r="M23" s="19" t="str">
        <f>IFERROR(Таблица613[[#This Row],[Общее кол-во шт]]*Таблица613[[#This Row],[Оптовая цена USD за 1шт]],"")</f>
        <v/>
      </c>
      <c r="N23" s="49"/>
    </row>
    <row r="24" spans="1:14" ht="22.5" customHeight="1">
      <c r="A24" s="44" t="s">
        <v>2505</v>
      </c>
      <c r="B24" s="14">
        <v>8809409346793</v>
      </c>
      <c r="C24" s="50" t="s">
        <v>32224</v>
      </c>
      <c r="D24" s="160" t="s">
        <v>32225</v>
      </c>
      <c r="E24" s="16">
        <v>44000</v>
      </c>
      <c r="F24" s="15">
        <v>0.37</v>
      </c>
      <c r="G24" s="47">
        <v>60</v>
      </c>
      <c r="H24" s="55">
        <f>Таблица613[[#This Row],[Коэфициент стоимости]]*Таблица613[[#This Row],[Розничная цена KRW]]</f>
        <v>16280</v>
      </c>
      <c r="I24" s="17" t="str">
        <f>IF($H$1="","Введите курс",Таблица613[[#This Row],[Оптовая цена KRW за 1шт]]/$H$1)</f>
        <v>Введите курс</v>
      </c>
      <c r="J24" s="48"/>
      <c r="K24" s="18">
        <f>Таблица613[[#This Row],[Заказ коробок ]]*Таблица613[[#This Row],[Кол-во шт в коробке]]</f>
        <v>0</v>
      </c>
      <c r="L24" s="54">
        <f>Таблица613[[#This Row],[Общее кол-во шт]]*Таблица613[[#This Row],[Оптовая цена KRW за 1шт]]</f>
        <v>0</v>
      </c>
      <c r="M24" s="19" t="str">
        <f>IFERROR(Таблица613[[#This Row],[Общее кол-во шт]]*Таблица613[[#This Row],[Оптовая цена USD за 1шт]],"")</f>
        <v/>
      </c>
      <c r="N24" s="49"/>
    </row>
    <row r="25" spans="1:14" ht="22.5" customHeight="1">
      <c r="A25" s="44" t="s">
        <v>2506</v>
      </c>
      <c r="B25" s="14">
        <v>8809409346809</v>
      </c>
      <c r="C25" s="50" t="s">
        <v>32226</v>
      </c>
      <c r="D25" s="160" t="s">
        <v>32227</v>
      </c>
      <c r="E25" s="16">
        <v>47000</v>
      </c>
      <c r="F25" s="15">
        <v>0.36</v>
      </c>
      <c r="G25" s="47">
        <v>60</v>
      </c>
      <c r="H25" s="55">
        <f>Таблица613[[#This Row],[Коэфициент стоимости]]*Таблица613[[#This Row],[Розничная цена KRW]]</f>
        <v>16920</v>
      </c>
      <c r="I25" s="17" t="str">
        <f>IF($H$1="","Введите курс",Таблица613[[#This Row],[Оптовая цена KRW за 1шт]]/$H$1)</f>
        <v>Введите курс</v>
      </c>
      <c r="J25" s="48"/>
      <c r="K25" s="18">
        <f>Таблица613[[#This Row],[Заказ коробок ]]*Таблица613[[#This Row],[Кол-во шт в коробке]]</f>
        <v>0</v>
      </c>
      <c r="L25" s="54">
        <f>Таблица613[[#This Row],[Общее кол-во шт]]*Таблица613[[#This Row],[Оптовая цена KRW за 1шт]]</f>
        <v>0</v>
      </c>
      <c r="M25" s="19" t="str">
        <f>IFERROR(Таблица613[[#This Row],[Общее кол-во шт]]*Таблица613[[#This Row],[Оптовая цена USD за 1шт]],"")</f>
        <v/>
      </c>
      <c r="N25" s="49"/>
    </row>
    <row r="26" spans="1:14" ht="22.5" customHeight="1">
      <c r="A26" s="44" t="s">
        <v>2507</v>
      </c>
      <c r="B26" s="14">
        <v>8809409342337</v>
      </c>
      <c r="C26" s="50" t="s">
        <v>32228</v>
      </c>
      <c r="D26" s="160" t="s">
        <v>32229</v>
      </c>
      <c r="E26" s="16">
        <v>144000</v>
      </c>
      <c r="F26" s="15">
        <v>0.18</v>
      </c>
      <c r="G26" s="47">
        <v>63</v>
      </c>
      <c r="H26" s="55">
        <f>Таблица613[[#This Row],[Коэфициент стоимости]]*Таблица613[[#This Row],[Розничная цена KRW]]</f>
        <v>25920</v>
      </c>
      <c r="I26" s="17" t="str">
        <f>IF($H$1="","Введите курс",Таблица613[[#This Row],[Оптовая цена KRW за 1шт]]/$H$1)</f>
        <v>Введите курс</v>
      </c>
      <c r="J26" s="48"/>
      <c r="K26" s="18">
        <f>Таблица613[[#This Row],[Заказ коробок ]]*Таблица613[[#This Row],[Кол-во шт в коробке]]</f>
        <v>0</v>
      </c>
      <c r="L26" s="54">
        <f>Таблица613[[#This Row],[Общее кол-во шт]]*Таблица613[[#This Row],[Оптовая цена KRW за 1шт]]</f>
        <v>0</v>
      </c>
      <c r="M26" s="19" t="str">
        <f>IFERROR(Таблица613[[#This Row],[Общее кол-во шт]]*Таблица613[[#This Row],[Оптовая цена USD за 1шт]],"")</f>
        <v/>
      </c>
      <c r="N26" s="49"/>
    </row>
    <row r="27" spans="1:14" ht="22.5" customHeight="1">
      <c r="A27" s="44" t="s">
        <v>2508</v>
      </c>
      <c r="B27" s="14">
        <v>8809409346274</v>
      </c>
      <c r="C27" s="50" t="s">
        <v>32230</v>
      </c>
      <c r="D27" s="160" t="s">
        <v>32231</v>
      </c>
      <c r="E27" s="16">
        <v>32000</v>
      </c>
      <c r="F27" s="15">
        <v>0.37</v>
      </c>
      <c r="G27" s="47">
        <v>54</v>
      </c>
      <c r="H27" s="55">
        <f>Таблица613[[#This Row],[Коэфициент стоимости]]*Таблица613[[#This Row],[Розничная цена KRW]]</f>
        <v>11840</v>
      </c>
      <c r="I27" s="17" t="str">
        <f>IF($H$1="","Введите курс",Таблица613[[#This Row],[Оптовая цена KRW за 1шт]]/$H$1)</f>
        <v>Введите курс</v>
      </c>
      <c r="J27" s="48"/>
      <c r="K27" s="18">
        <f>Таблица613[[#This Row],[Заказ коробок ]]*Таблица613[[#This Row],[Кол-во шт в коробке]]</f>
        <v>0</v>
      </c>
      <c r="L27" s="54">
        <f>Таблица613[[#This Row],[Общее кол-во шт]]*Таблица613[[#This Row],[Оптовая цена KRW за 1шт]]</f>
        <v>0</v>
      </c>
      <c r="M27" s="19" t="str">
        <f>IFERROR(Таблица613[[#This Row],[Общее кол-во шт]]*Таблица613[[#This Row],[Оптовая цена USD за 1шт]],"")</f>
        <v/>
      </c>
      <c r="N27" s="49"/>
    </row>
    <row r="28" spans="1:14" ht="22.5" customHeight="1">
      <c r="A28" s="44" t="s">
        <v>2509</v>
      </c>
      <c r="B28" s="14">
        <v>8809409346342</v>
      </c>
      <c r="C28" s="50" t="s">
        <v>32232</v>
      </c>
      <c r="D28" s="160" t="s">
        <v>32233</v>
      </c>
      <c r="E28" s="16">
        <v>21000</v>
      </c>
      <c r="F28" s="15">
        <v>0.47000000000000003</v>
      </c>
      <c r="G28" s="47">
        <v>147</v>
      </c>
      <c r="H28" s="55">
        <f>Таблица613[[#This Row],[Коэфициент стоимости]]*Таблица613[[#This Row],[Розничная цена KRW]]</f>
        <v>9870</v>
      </c>
      <c r="I28" s="17" t="str">
        <f>IF($H$1="","Введите курс",Таблица613[[#This Row],[Оптовая цена KRW за 1шт]]/$H$1)</f>
        <v>Введите курс</v>
      </c>
      <c r="J28" s="48"/>
      <c r="K28" s="18">
        <f>Таблица613[[#This Row],[Заказ коробок ]]*Таблица613[[#This Row],[Кол-во шт в коробке]]</f>
        <v>0</v>
      </c>
      <c r="L28" s="54">
        <f>Таблица613[[#This Row],[Общее кол-во шт]]*Таблица613[[#This Row],[Оптовая цена KRW за 1шт]]</f>
        <v>0</v>
      </c>
      <c r="M28" s="19" t="str">
        <f>IFERROR(Таблица613[[#This Row],[Общее кол-во шт]]*Таблица613[[#This Row],[Оптовая цена USD за 1шт]],"")</f>
        <v/>
      </c>
      <c r="N28" s="49"/>
    </row>
    <row r="29" spans="1:14" ht="22.5" customHeight="1">
      <c r="A29" s="44" t="s">
        <v>2510</v>
      </c>
      <c r="B29" s="14">
        <v>8809409346526</v>
      </c>
      <c r="C29" s="50" t="s">
        <v>32234</v>
      </c>
      <c r="D29" s="160" t="s">
        <v>32235</v>
      </c>
      <c r="E29" s="16">
        <v>38000</v>
      </c>
      <c r="F29" s="15">
        <v>0.39</v>
      </c>
      <c r="G29" s="47">
        <v>28</v>
      </c>
      <c r="H29" s="55">
        <f>Таблица613[[#This Row],[Коэфициент стоимости]]*Таблица613[[#This Row],[Розничная цена KRW]]</f>
        <v>14820</v>
      </c>
      <c r="I29" s="17" t="str">
        <f>IF($H$1="","Введите курс",Таблица613[[#This Row],[Оптовая цена KRW за 1шт]]/$H$1)</f>
        <v>Введите курс</v>
      </c>
      <c r="J29" s="48"/>
      <c r="K29" s="18">
        <f>Таблица613[[#This Row],[Заказ коробок ]]*Таблица613[[#This Row],[Кол-во шт в коробке]]</f>
        <v>0</v>
      </c>
      <c r="L29" s="54">
        <f>Таблица613[[#This Row],[Общее кол-во шт]]*Таблица613[[#This Row],[Оптовая цена KRW за 1шт]]</f>
        <v>0</v>
      </c>
      <c r="M29" s="19" t="str">
        <f>IFERROR(Таблица613[[#This Row],[Общее кол-во шт]]*Таблица613[[#This Row],[Оптовая цена USD за 1шт]],"")</f>
        <v/>
      </c>
      <c r="N29" s="49"/>
    </row>
    <row r="30" spans="1:14" ht="22.5" customHeight="1">
      <c r="A30" s="44" t="s">
        <v>2511</v>
      </c>
      <c r="B30" s="14">
        <v>8809409345857</v>
      </c>
      <c r="C30" s="50" t="s">
        <v>32236</v>
      </c>
      <c r="D30" s="160" t="s">
        <v>32237</v>
      </c>
      <c r="E30" s="16">
        <v>2000</v>
      </c>
      <c r="F30" s="15">
        <v>1.19</v>
      </c>
      <c r="G30" s="47">
        <v>96</v>
      </c>
      <c r="H30" s="55">
        <f>Таблица613[[#This Row],[Коэфициент стоимости]]*Таблица613[[#This Row],[Розничная цена KRW]]</f>
        <v>2380</v>
      </c>
      <c r="I30" s="17" t="str">
        <f>IF($H$1="","Введите курс",Таблица613[[#This Row],[Оптовая цена KRW за 1шт]]/$H$1)</f>
        <v>Введите курс</v>
      </c>
      <c r="J30" s="48"/>
      <c r="K30" s="18">
        <f>Таблица613[[#This Row],[Заказ коробок ]]*Таблица613[[#This Row],[Кол-во шт в коробке]]</f>
        <v>0</v>
      </c>
      <c r="L30" s="54">
        <f>Таблица613[[#This Row],[Общее кол-во шт]]*Таблица613[[#This Row],[Оптовая цена KRW за 1шт]]</f>
        <v>0</v>
      </c>
      <c r="M30" s="19" t="str">
        <f>IFERROR(Таблица613[[#This Row],[Общее кол-во шт]]*Таблица613[[#This Row],[Оптовая цена USD за 1шт]],"")</f>
        <v/>
      </c>
      <c r="N30" s="49"/>
    </row>
    <row r="31" spans="1:14" ht="22.5" customHeight="1">
      <c r="A31" s="44" t="s">
        <v>2512</v>
      </c>
      <c r="B31" s="14">
        <v>8809409342887</v>
      </c>
      <c r="C31" s="50" t="s">
        <v>32238</v>
      </c>
      <c r="D31" s="160" t="s">
        <v>32239</v>
      </c>
      <c r="E31" s="16">
        <v>34000</v>
      </c>
      <c r="F31" s="15">
        <v>0.35</v>
      </c>
      <c r="G31" s="47">
        <v>77</v>
      </c>
      <c r="H31" s="55">
        <f>Таблица613[[#This Row],[Коэфициент стоимости]]*Таблица613[[#This Row],[Розничная цена KRW]]</f>
        <v>11900</v>
      </c>
      <c r="I31" s="17" t="str">
        <f>IF($H$1="","Введите курс",Таблица613[[#This Row],[Оптовая цена KRW за 1шт]]/$H$1)</f>
        <v>Введите курс</v>
      </c>
      <c r="J31" s="48"/>
      <c r="K31" s="18">
        <f>Таблица613[[#This Row],[Заказ коробок ]]*Таблица613[[#This Row],[Кол-во шт в коробке]]</f>
        <v>0</v>
      </c>
      <c r="L31" s="54">
        <f>Таблица613[[#This Row],[Общее кол-во шт]]*Таблица613[[#This Row],[Оптовая цена KRW за 1шт]]</f>
        <v>0</v>
      </c>
      <c r="M31" s="19" t="str">
        <f>IFERROR(Таблица613[[#This Row],[Общее кол-во шт]]*Таблица613[[#This Row],[Оптовая цена USD за 1шт]],"")</f>
        <v/>
      </c>
      <c r="N31" s="49"/>
    </row>
    <row r="32" spans="1:14" ht="22.5" customHeight="1">
      <c r="A32" s="44" t="s">
        <v>2513</v>
      </c>
      <c r="B32" s="14">
        <v>8809409343020</v>
      </c>
      <c r="C32" s="50" t="s">
        <v>32240</v>
      </c>
      <c r="D32" s="160" t="s">
        <v>32241</v>
      </c>
      <c r="E32" s="16">
        <v>56000</v>
      </c>
      <c r="F32" s="15">
        <v>0.28000000000000003</v>
      </c>
      <c r="G32" s="47">
        <v>86</v>
      </c>
      <c r="H32" s="55">
        <f>Таблица613[[#This Row],[Коэфициент стоимости]]*Таблица613[[#This Row],[Розничная цена KRW]]</f>
        <v>15680.000000000002</v>
      </c>
      <c r="I32" s="17" t="str">
        <f>IF($H$1="","Введите курс",Таблица613[[#This Row],[Оптовая цена KRW за 1шт]]/$H$1)</f>
        <v>Введите курс</v>
      </c>
      <c r="J32" s="48"/>
      <c r="K32" s="18">
        <f>Таблица613[[#This Row],[Заказ коробок ]]*Таблица613[[#This Row],[Кол-во шт в коробке]]</f>
        <v>0</v>
      </c>
      <c r="L32" s="54">
        <f>Таблица613[[#This Row],[Общее кол-во шт]]*Таблица613[[#This Row],[Оптовая цена KRW за 1шт]]</f>
        <v>0</v>
      </c>
      <c r="M32" s="19" t="str">
        <f>IFERROR(Таблица613[[#This Row],[Общее кол-во шт]]*Таблица613[[#This Row],[Оптовая цена USD за 1шт]],"")</f>
        <v/>
      </c>
      <c r="N32" s="49"/>
    </row>
    <row r="33" spans="1:14" ht="22.5" customHeight="1">
      <c r="A33" s="44" t="s">
        <v>2514</v>
      </c>
      <c r="B33" s="14">
        <v>8809409342436</v>
      </c>
      <c r="C33" s="50" t="s">
        <v>32242</v>
      </c>
      <c r="D33" s="160" t="s">
        <v>32243</v>
      </c>
      <c r="E33" s="16">
        <v>59000</v>
      </c>
      <c r="F33" s="15">
        <v>0.3</v>
      </c>
      <c r="G33" s="47">
        <v>63</v>
      </c>
      <c r="H33" s="55">
        <f>Таблица613[[#This Row],[Коэфициент стоимости]]*Таблица613[[#This Row],[Розничная цена KRW]]</f>
        <v>17700</v>
      </c>
      <c r="I33" s="17" t="str">
        <f>IF($H$1="","Введите курс",Таблица613[[#This Row],[Оптовая цена KRW за 1шт]]/$H$1)</f>
        <v>Введите курс</v>
      </c>
      <c r="J33" s="48"/>
      <c r="K33" s="18">
        <f>Таблица613[[#This Row],[Заказ коробок ]]*Таблица613[[#This Row],[Кол-во шт в коробке]]</f>
        <v>0</v>
      </c>
      <c r="L33" s="54">
        <f>Таблица613[[#This Row],[Общее кол-во шт]]*Таблица613[[#This Row],[Оптовая цена KRW за 1шт]]</f>
        <v>0</v>
      </c>
      <c r="M33" s="19" t="str">
        <f>IFERROR(Таблица613[[#This Row],[Общее кол-во шт]]*Таблица613[[#This Row],[Оптовая цена USD за 1шт]],"")</f>
        <v/>
      </c>
      <c r="N33" s="49"/>
    </row>
    <row r="34" spans="1:14" ht="22.5" customHeight="1">
      <c r="A34" s="44" t="s">
        <v>2515</v>
      </c>
      <c r="B34" s="14">
        <v>8809409341736</v>
      </c>
      <c r="C34" s="50" t="s">
        <v>32244</v>
      </c>
      <c r="D34" s="160" t="s">
        <v>32245</v>
      </c>
      <c r="E34" s="16">
        <v>38000</v>
      </c>
      <c r="F34" s="15">
        <v>0.33999999999999997</v>
      </c>
      <c r="G34" s="47">
        <v>154</v>
      </c>
      <c r="H34" s="55">
        <f>Таблица613[[#This Row],[Коэфициент стоимости]]*Таблица613[[#This Row],[Розничная цена KRW]]</f>
        <v>12919.999999999998</v>
      </c>
      <c r="I34" s="17" t="str">
        <f>IF($H$1="","Введите курс",Таблица613[[#This Row],[Оптовая цена KRW за 1шт]]/$H$1)</f>
        <v>Введите курс</v>
      </c>
      <c r="J34" s="48"/>
      <c r="K34" s="18">
        <f>Таблица613[[#This Row],[Заказ коробок ]]*Таблица613[[#This Row],[Кол-во шт в коробке]]</f>
        <v>0</v>
      </c>
      <c r="L34" s="54">
        <f>Таблица613[[#This Row],[Общее кол-во шт]]*Таблица613[[#This Row],[Оптовая цена KRW за 1шт]]</f>
        <v>0</v>
      </c>
      <c r="M34" s="19" t="str">
        <f>IFERROR(Таблица613[[#This Row],[Общее кол-во шт]]*Таблица613[[#This Row],[Оптовая цена USD за 1шт]],"")</f>
        <v/>
      </c>
      <c r="N34" s="49"/>
    </row>
    <row r="35" spans="1:14" ht="22.5" customHeight="1">
      <c r="A35" s="44" t="s">
        <v>2516</v>
      </c>
      <c r="B35" s="14">
        <v>8809409341705</v>
      </c>
      <c r="C35" s="50" t="s">
        <v>32246</v>
      </c>
      <c r="D35" s="160" t="s">
        <v>32247</v>
      </c>
      <c r="E35" s="16">
        <v>55000</v>
      </c>
      <c r="F35" s="15">
        <v>0.28000000000000003</v>
      </c>
      <c r="G35" s="47">
        <v>154</v>
      </c>
      <c r="H35" s="55">
        <f>Таблица613[[#This Row],[Коэфициент стоимости]]*Таблица613[[#This Row],[Розничная цена KRW]]</f>
        <v>15400.000000000002</v>
      </c>
      <c r="I35" s="17" t="str">
        <f>IF($H$1="","Введите курс",Таблица613[[#This Row],[Оптовая цена KRW за 1шт]]/$H$1)</f>
        <v>Введите курс</v>
      </c>
      <c r="J35" s="48"/>
      <c r="K35" s="18">
        <f>Таблица613[[#This Row],[Заказ коробок ]]*Таблица613[[#This Row],[Кол-во шт в коробке]]</f>
        <v>0</v>
      </c>
      <c r="L35" s="54">
        <f>Таблица613[[#This Row],[Общее кол-во шт]]*Таблица613[[#This Row],[Оптовая цена KRW за 1шт]]</f>
        <v>0</v>
      </c>
      <c r="M35" s="19" t="str">
        <f>IFERROR(Таблица613[[#This Row],[Общее кол-во шт]]*Таблица613[[#This Row],[Оптовая цена USD за 1шт]],"")</f>
        <v/>
      </c>
      <c r="N35" s="49"/>
    </row>
    <row r="36" spans="1:14" ht="22.5" customHeight="1">
      <c r="A36" s="44" t="s">
        <v>2517</v>
      </c>
      <c r="B36" s="14">
        <v>8809409342566</v>
      </c>
      <c r="C36" s="50" t="s">
        <v>32248</v>
      </c>
      <c r="D36" s="160" t="s">
        <v>32249</v>
      </c>
      <c r="E36" s="16">
        <v>43000</v>
      </c>
      <c r="F36" s="15">
        <v>0.31</v>
      </c>
      <c r="G36" s="47">
        <v>150</v>
      </c>
      <c r="H36" s="55">
        <f>Таблица613[[#This Row],[Коэфициент стоимости]]*Таблица613[[#This Row],[Розничная цена KRW]]</f>
        <v>13330</v>
      </c>
      <c r="I36" s="17" t="str">
        <f>IF($H$1="","Введите курс",Таблица613[[#This Row],[Оптовая цена KRW за 1шт]]/$H$1)</f>
        <v>Введите курс</v>
      </c>
      <c r="J36" s="48"/>
      <c r="K36" s="18">
        <f>Таблица613[[#This Row],[Заказ коробок ]]*Таблица613[[#This Row],[Кол-во шт в коробке]]</f>
        <v>0</v>
      </c>
      <c r="L36" s="54">
        <f>Таблица613[[#This Row],[Общее кол-во шт]]*Таблица613[[#This Row],[Оптовая цена KRW за 1шт]]</f>
        <v>0</v>
      </c>
      <c r="M36" s="19" t="str">
        <f>IFERROR(Таблица613[[#This Row],[Общее кол-во шт]]*Таблица613[[#This Row],[Оптовая цена USD за 1шт]],"")</f>
        <v/>
      </c>
      <c r="N36" s="49"/>
    </row>
    <row r="37" spans="1:14" ht="22.5" customHeight="1">
      <c r="A37" s="44" t="s">
        <v>2518</v>
      </c>
      <c r="B37" s="14">
        <v>8809409342160</v>
      </c>
      <c r="C37" s="50" t="s">
        <v>32250</v>
      </c>
      <c r="D37" s="160" t="s">
        <v>32251</v>
      </c>
      <c r="E37" s="16">
        <v>45000</v>
      </c>
      <c r="F37" s="15">
        <v>0.3</v>
      </c>
      <c r="G37" s="47">
        <v>150</v>
      </c>
      <c r="H37" s="55">
        <f>Таблица613[[#This Row],[Коэфициент стоимости]]*Таблица613[[#This Row],[Розничная цена KRW]]</f>
        <v>13500</v>
      </c>
      <c r="I37" s="17" t="str">
        <f>IF($H$1="","Введите курс",Таблица613[[#This Row],[Оптовая цена KRW за 1шт]]/$H$1)</f>
        <v>Введите курс</v>
      </c>
      <c r="J37" s="48"/>
      <c r="K37" s="18">
        <f>Таблица613[[#This Row],[Заказ коробок ]]*Таблица613[[#This Row],[Кол-во шт в коробке]]</f>
        <v>0</v>
      </c>
      <c r="L37" s="54">
        <f>Таблица613[[#This Row],[Общее кол-во шт]]*Таблица613[[#This Row],[Оптовая цена KRW за 1шт]]</f>
        <v>0</v>
      </c>
      <c r="M37" s="19" t="str">
        <f>IFERROR(Таблица613[[#This Row],[Общее кол-во шт]]*Таблица613[[#This Row],[Оптовая цена USD за 1шт]],"")</f>
        <v/>
      </c>
      <c r="N37" s="49"/>
    </row>
    <row r="38" spans="1:14" ht="22.5" customHeight="1">
      <c r="A38" s="44" t="s">
        <v>2519</v>
      </c>
      <c r="B38" s="14">
        <v>8809409343549</v>
      </c>
      <c r="C38" s="50" t="s">
        <v>32252</v>
      </c>
      <c r="D38" s="160" t="s">
        <v>32253</v>
      </c>
      <c r="E38" s="16">
        <v>38000</v>
      </c>
      <c r="F38" s="15">
        <v>0.32999999999999996</v>
      </c>
      <c r="G38" s="47">
        <v>96</v>
      </c>
      <c r="H38" s="55">
        <f>Таблица613[[#This Row],[Коэфициент стоимости]]*Таблица613[[#This Row],[Розничная цена KRW]]</f>
        <v>12539.999999999998</v>
      </c>
      <c r="I38" s="17" t="str">
        <f>IF($H$1="","Введите курс",Таблица613[[#This Row],[Оптовая цена KRW за 1шт]]/$H$1)</f>
        <v>Введите курс</v>
      </c>
      <c r="J38" s="48"/>
      <c r="K38" s="18">
        <f>Таблица613[[#This Row],[Заказ коробок ]]*Таблица613[[#This Row],[Кол-во шт в коробке]]</f>
        <v>0</v>
      </c>
      <c r="L38" s="54">
        <f>Таблица613[[#This Row],[Общее кол-во шт]]*Таблица613[[#This Row],[Оптовая цена KRW за 1шт]]</f>
        <v>0</v>
      </c>
      <c r="M38" s="19" t="str">
        <f>IFERROR(Таблица613[[#This Row],[Общее кол-во шт]]*Таблица613[[#This Row],[Оптовая цена USD за 1шт]],"")</f>
        <v/>
      </c>
      <c r="N38" s="49"/>
    </row>
    <row r="39" spans="1:14" ht="22.5" customHeight="1">
      <c r="A39" s="44" t="s">
        <v>2520</v>
      </c>
      <c r="B39" s="14">
        <v>8809409342382</v>
      </c>
      <c r="C39" s="50" t="s">
        <v>32254</v>
      </c>
      <c r="D39" s="160" t="s">
        <v>32255</v>
      </c>
      <c r="E39" s="16">
        <v>32000</v>
      </c>
      <c r="F39" s="15">
        <v>0.38</v>
      </c>
      <c r="G39" s="47">
        <v>56</v>
      </c>
      <c r="H39" s="55">
        <f>Таблица613[[#This Row],[Коэфициент стоимости]]*Таблица613[[#This Row],[Розничная цена KRW]]</f>
        <v>12160</v>
      </c>
      <c r="I39" s="17" t="str">
        <f>IF($H$1="","Введите курс",Таблица613[[#This Row],[Оптовая цена KRW за 1шт]]/$H$1)</f>
        <v>Введите курс</v>
      </c>
      <c r="J39" s="48"/>
      <c r="K39" s="18">
        <f>Таблица613[[#This Row],[Заказ коробок ]]*Таблица613[[#This Row],[Кол-во шт в коробке]]</f>
        <v>0</v>
      </c>
      <c r="L39" s="54">
        <f>Таблица613[[#This Row],[Общее кол-во шт]]*Таблица613[[#This Row],[Оптовая цена KRW за 1шт]]</f>
        <v>0</v>
      </c>
      <c r="M39" s="19" t="str">
        <f>IFERROR(Таблица613[[#This Row],[Общее кол-во шт]]*Таблица613[[#This Row],[Оптовая цена USD за 1шт]],"")</f>
        <v/>
      </c>
      <c r="N39" s="49"/>
    </row>
    <row r="40" spans="1:14" ht="22.5" customHeight="1">
      <c r="A40" s="44" t="s">
        <v>2521</v>
      </c>
      <c r="B40" s="14">
        <v>8809409342580</v>
      </c>
      <c r="C40" s="50" t="s">
        <v>32256</v>
      </c>
      <c r="D40" s="160" t="s">
        <v>32257</v>
      </c>
      <c r="E40" s="16">
        <v>38000</v>
      </c>
      <c r="F40" s="15">
        <v>0.36</v>
      </c>
      <c r="G40" s="47">
        <v>84</v>
      </c>
      <c r="H40" s="55">
        <f>Таблица613[[#This Row],[Коэфициент стоимости]]*Таблица613[[#This Row],[Розничная цена KRW]]</f>
        <v>13680</v>
      </c>
      <c r="I40" s="17" t="str">
        <f>IF($H$1="","Введите курс",Таблица613[[#This Row],[Оптовая цена KRW за 1шт]]/$H$1)</f>
        <v>Введите курс</v>
      </c>
      <c r="J40" s="48"/>
      <c r="K40" s="18">
        <f>Таблица613[[#This Row],[Заказ коробок ]]*Таблица613[[#This Row],[Кол-во шт в коробке]]</f>
        <v>0</v>
      </c>
      <c r="L40" s="54">
        <f>Таблица613[[#This Row],[Общее кол-во шт]]*Таблица613[[#This Row],[Оптовая цена KRW за 1шт]]</f>
        <v>0</v>
      </c>
      <c r="M40" s="19" t="str">
        <f>IFERROR(Таблица613[[#This Row],[Общее кол-во шт]]*Таблица613[[#This Row],[Оптовая цена USD за 1шт]],"")</f>
        <v/>
      </c>
      <c r="N40" s="49"/>
    </row>
    <row r="41" spans="1:14" ht="22.5" customHeight="1">
      <c r="A41" s="44" t="s">
        <v>2522</v>
      </c>
      <c r="B41" s="14">
        <v>8809409343280</v>
      </c>
      <c r="C41" s="50" t="s">
        <v>32258</v>
      </c>
      <c r="D41" s="160" t="s">
        <v>32259</v>
      </c>
      <c r="E41" s="16">
        <v>36000</v>
      </c>
      <c r="F41" s="15">
        <v>0.38</v>
      </c>
      <c r="G41" s="47">
        <v>60</v>
      </c>
      <c r="H41" s="55">
        <f>Таблица613[[#This Row],[Коэфициент стоимости]]*Таблица613[[#This Row],[Розничная цена KRW]]</f>
        <v>13680</v>
      </c>
      <c r="I41" s="17" t="str">
        <f>IF($H$1="","Введите курс",Таблица613[[#This Row],[Оптовая цена KRW за 1шт]]/$H$1)</f>
        <v>Введите курс</v>
      </c>
      <c r="J41" s="48"/>
      <c r="K41" s="18">
        <f>Таблица613[[#This Row],[Заказ коробок ]]*Таблица613[[#This Row],[Кол-во шт в коробке]]</f>
        <v>0</v>
      </c>
      <c r="L41" s="54">
        <f>Таблица613[[#This Row],[Общее кол-во шт]]*Таблица613[[#This Row],[Оптовая цена KRW за 1шт]]</f>
        <v>0</v>
      </c>
      <c r="M41" s="19" t="str">
        <f>IFERROR(Таблица613[[#This Row],[Общее кол-во шт]]*Таблица613[[#This Row],[Оптовая цена USD за 1шт]],"")</f>
        <v/>
      </c>
      <c r="N41" s="49"/>
    </row>
    <row r="42" spans="1:14" ht="22.5" customHeight="1">
      <c r="A42" s="44" t="s">
        <v>2523</v>
      </c>
      <c r="B42" s="14">
        <v>8809409342177</v>
      </c>
      <c r="C42" s="50" t="s">
        <v>32260</v>
      </c>
      <c r="D42" s="160" t="s">
        <v>32261</v>
      </c>
      <c r="E42" s="16">
        <v>28000</v>
      </c>
      <c r="F42" s="15">
        <v>0.41000000000000003</v>
      </c>
      <c r="G42" s="47">
        <v>100</v>
      </c>
      <c r="H42" s="55">
        <f>Таблица613[[#This Row],[Коэфициент стоимости]]*Таблица613[[#This Row],[Розничная цена KRW]]</f>
        <v>11480</v>
      </c>
      <c r="I42" s="17" t="str">
        <f>IF($H$1="","Введите курс",Таблица613[[#This Row],[Оптовая цена KRW за 1шт]]/$H$1)</f>
        <v>Введите курс</v>
      </c>
      <c r="J42" s="48"/>
      <c r="K42" s="18">
        <f>Таблица613[[#This Row],[Заказ коробок ]]*Таблица613[[#This Row],[Кол-во шт в коробке]]</f>
        <v>0</v>
      </c>
      <c r="L42" s="54">
        <f>Таблица613[[#This Row],[Общее кол-во шт]]*Таблица613[[#This Row],[Оптовая цена KRW за 1шт]]</f>
        <v>0</v>
      </c>
      <c r="M42" s="19" t="str">
        <f>IFERROR(Таблица613[[#This Row],[Общее кол-во шт]]*Таблица613[[#This Row],[Оптовая цена USD за 1шт]],"")</f>
        <v/>
      </c>
      <c r="N42" s="49"/>
    </row>
    <row r="43" spans="1:14" ht="22.5" customHeight="1">
      <c r="A43" s="44" t="s">
        <v>2524</v>
      </c>
      <c r="B43" s="14">
        <v>8809409343631</v>
      </c>
      <c r="C43" s="50" t="s">
        <v>32262</v>
      </c>
      <c r="D43" s="160" t="s">
        <v>32263</v>
      </c>
      <c r="E43" s="16">
        <v>35000</v>
      </c>
      <c r="F43" s="15">
        <v>0.33999999999999997</v>
      </c>
      <c r="G43" s="47">
        <v>72</v>
      </c>
      <c r="H43" s="55">
        <f>Таблица613[[#This Row],[Коэфициент стоимости]]*Таблица613[[#This Row],[Розничная цена KRW]]</f>
        <v>11899.999999999998</v>
      </c>
      <c r="I43" s="17" t="str">
        <f>IF($H$1="","Введите курс",Таблица613[[#This Row],[Оптовая цена KRW за 1шт]]/$H$1)</f>
        <v>Введите курс</v>
      </c>
      <c r="J43" s="48"/>
      <c r="K43" s="18">
        <f>Таблица613[[#This Row],[Заказ коробок ]]*Таблица613[[#This Row],[Кол-во шт в коробке]]</f>
        <v>0</v>
      </c>
      <c r="L43" s="54">
        <f>Таблица613[[#This Row],[Общее кол-во шт]]*Таблица613[[#This Row],[Оптовая цена KRW за 1шт]]</f>
        <v>0</v>
      </c>
      <c r="M43" s="19" t="str">
        <f>IFERROR(Таблица613[[#This Row],[Общее кол-во шт]]*Таблица613[[#This Row],[Оптовая цена USD за 1шт]],"")</f>
        <v/>
      </c>
      <c r="N43" s="49"/>
    </row>
    <row r="44" spans="1:14" ht="22.5" customHeight="1">
      <c r="A44" s="44" t="s">
        <v>2525</v>
      </c>
      <c r="B44" s="14">
        <v>8809409343662</v>
      </c>
      <c r="C44" s="50" t="s">
        <v>32264</v>
      </c>
      <c r="D44" s="160" t="s">
        <v>32265</v>
      </c>
      <c r="E44" s="16">
        <v>35000</v>
      </c>
      <c r="F44" s="15">
        <v>0.33999999999999997</v>
      </c>
      <c r="G44" s="47">
        <v>72</v>
      </c>
      <c r="H44" s="55">
        <f>Таблица613[[#This Row],[Коэфициент стоимости]]*Таблица613[[#This Row],[Розничная цена KRW]]</f>
        <v>11899.999999999998</v>
      </c>
      <c r="I44" s="17" t="str">
        <f>IF($H$1="","Введите курс",Таблица613[[#This Row],[Оптовая цена KRW за 1шт]]/$H$1)</f>
        <v>Введите курс</v>
      </c>
      <c r="J44" s="48"/>
      <c r="K44" s="18">
        <f>Таблица613[[#This Row],[Заказ коробок ]]*Таблица613[[#This Row],[Кол-во шт в коробке]]</f>
        <v>0</v>
      </c>
      <c r="L44" s="54">
        <f>Таблица613[[#This Row],[Общее кол-во шт]]*Таблица613[[#This Row],[Оптовая цена KRW за 1шт]]</f>
        <v>0</v>
      </c>
      <c r="M44" s="19" t="str">
        <f>IFERROR(Таблица613[[#This Row],[Общее кол-во шт]]*Таблица613[[#This Row],[Оптовая цена USD за 1шт]],"")</f>
        <v/>
      </c>
      <c r="N44" s="49"/>
    </row>
    <row r="45" spans="1:14" ht="22.5" customHeight="1">
      <c r="A45" s="44" t="s">
        <v>2526</v>
      </c>
      <c r="B45" s="14">
        <v>8809409343648</v>
      </c>
      <c r="C45" s="50" t="s">
        <v>32266</v>
      </c>
      <c r="D45" s="160" t="s">
        <v>32267</v>
      </c>
      <c r="E45" s="16">
        <v>35000</v>
      </c>
      <c r="F45" s="15">
        <v>0.33999999999999997</v>
      </c>
      <c r="G45" s="47">
        <v>72</v>
      </c>
      <c r="H45" s="55">
        <f>Таблица613[[#This Row],[Коэфициент стоимости]]*Таблица613[[#This Row],[Розничная цена KRW]]</f>
        <v>11899.999999999998</v>
      </c>
      <c r="I45" s="17" t="str">
        <f>IF($H$1="","Введите курс",Таблица613[[#This Row],[Оптовая цена KRW за 1шт]]/$H$1)</f>
        <v>Введите курс</v>
      </c>
      <c r="J45" s="48"/>
      <c r="K45" s="18">
        <f>Таблица613[[#This Row],[Заказ коробок ]]*Таблица613[[#This Row],[Кол-во шт в коробке]]</f>
        <v>0</v>
      </c>
      <c r="L45" s="54">
        <f>Таблица613[[#This Row],[Общее кол-во шт]]*Таблица613[[#This Row],[Оптовая цена KRW за 1шт]]</f>
        <v>0</v>
      </c>
      <c r="M45" s="19" t="str">
        <f>IFERROR(Таблица613[[#This Row],[Общее кол-во шт]]*Таблица613[[#This Row],[Оптовая цена USD за 1шт]],"")</f>
        <v/>
      </c>
      <c r="N45" s="49"/>
    </row>
    <row r="46" spans="1:14" ht="22.5" customHeight="1">
      <c r="A46" s="44" t="s">
        <v>2527</v>
      </c>
      <c r="B46" s="14">
        <v>8809409343655</v>
      </c>
      <c r="C46" s="50" t="s">
        <v>32268</v>
      </c>
      <c r="D46" s="160" t="s">
        <v>32269</v>
      </c>
      <c r="E46" s="16">
        <v>35000</v>
      </c>
      <c r="F46" s="15">
        <v>0.33999999999999997</v>
      </c>
      <c r="G46" s="47">
        <v>72</v>
      </c>
      <c r="H46" s="55">
        <f>Таблица613[[#This Row],[Коэфициент стоимости]]*Таблица613[[#This Row],[Розничная цена KRW]]</f>
        <v>11899.999999999998</v>
      </c>
      <c r="I46" s="17" t="str">
        <f>IF($H$1="","Введите курс",Таблица613[[#This Row],[Оптовая цена KRW за 1шт]]/$H$1)</f>
        <v>Введите курс</v>
      </c>
      <c r="J46" s="48"/>
      <c r="K46" s="18">
        <f>Таблица613[[#This Row],[Заказ коробок ]]*Таблица613[[#This Row],[Кол-во шт в коробке]]</f>
        <v>0</v>
      </c>
      <c r="L46" s="54">
        <f>Таблица613[[#This Row],[Общее кол-во шт]]*Таблица613[[#This Row],[Оптовая цена KRW за 1шт]]</f>
        <v>0</v>
      </c>
      <c r="M46" s="19" t="str">
        <f>IFERROR(Таблица613[[#This Row],[Общее кол-во шт]]*Таблица613[[#This Row],[Оптовая цена USD за 1шт]],"")</f>
        <v/>
      </c>
      <c r="N46" s="49"/>
    </row>
    <row r="47" spans="1:14" ht="22.5" customHeight="1">
      <c r="A47" s="44" t="s">
        <v>2528</v>
      </c>
      <c r="B47" s="14">
        <v>8809409343556</v>
      </c>
      <c r="C47" s="50" t="s">
        <v>32270</v>
      </c>
      <c r="D47" s="160" t="s">
        <v>32271</v>
      </c>
      <c r="E47" s="16">
        <v>30000</v>
      </c>
      <c r="F47" s="15">
        <v>0.38</v>
      </c>
      <c r="G47" s="47">
        <v>128</v>
      </c>
      <c r="H47" s="55">
        <f>Таблица613[[#This Row],[Коэфициент стоимости]]*Таблица613[[#This Row],[Розничная цена KRW]]</f>
        <v>11400</v>
      </c>
      <c r="I47" s="17" t="str">
        <f>IF($H$1="","Введите курс",Таблица613[[#This Row],[Оптовая цена KRW за 1шт]]/$H$1)</f>
        <v>Введите курс</v>
      </c>
      <c r="J47" s="48"/>
      <c r="K47" s="18">
        <f>Таблица613[[#This Row],[Заказ коробок ]]*Таблица613[[#This Row],[Кол-во шт в коробке]]</f>
        <v>0</v>
      </c>
      <c r="L47" s="54">
        <f>Таблица613[[#This Row],[Общее кол-во шт]]*Таблица613[[#This Row],[Оптовая цена KRW за 1шт]]</f>
        <v>0</v>
      </c>
      <c r="M47" s="19" t="str">
        <f>IFERROR(Таблица613[[#This Row],[Общее кол-во шт]]*Таблица613[[#This Row],[Оптовая цена USD за 1шт]],"")</f>
        <v/>
      </c>
      <c r="N47" s="49"/>
    </row>
    <row r="48" spans="1:14" ht="22.5" customHeight="1">
      <c r="A48" s="44" t="s">
        <v>2529</v>
      </c>
      <c r="B48" s="14">
        <v>8809409344676</v>
      </c>
      <c r="C48" s="50" t="s">
        <v>32272</v>
      </c>
      <c r="D48" s="160" t="s">
        <v>32273</v>
      </c>
      <c r="E48" s="16">
        <v>40000</v>
      </c>
      <c r="F48" s="15">
        <v>0.32999999999999996</v>
      </c>
      <c r="G48" s="47">
        <v>40</v>
      </c>
      <c r="H48" s="55">
        <f>Таблица613[[#This Row],[Коэфициент стоимости]]*Таблица613[[#This Row],[Розничная цена KRW]]</f>
        <v>13199.999999999998</v>
      </c>
      <c r="I48" s="17" t="str">
        <f>IF($H$1="","Введите курс",Таблица613[[#This Row],[Оптовая цена KRW за 1шт]]/$H$1)</f>
        <v>Введите курс</v>
      </c>
      <c r="J48" s="48"/>
      <c r="K48" s="18">
        <f>Таблица613[[#This Row],[Заказ коробок ]]*Таблица613[[#This Row],[Кол-во шт в коробке]]</f>
        <v>0</v>
      </c>
      <c r="L48" s="54">
        <f>Таблица613[[#This Row],[Общее кол-во шт]]*Таблица613[[#This Row],[Оптовая цена KRW за 1шт]]</f>
        <v>0</v>
      </c>
      <c r="M48" s="19" t="str">
        <f>IFERROR(Таблица613[[#This Row],[Общее кол-во шт]]*Таблица613[[#This Row],[Оптовая цена USD за 1шт]],"")</f>
        <v/>
      </c>
      <c r="N48" s="49"/>
    </row>
    <row r="49" spans="1:14" ht="22.5" customHeight="1">
      <c r="A49" s="44" t="s">
        <v>2530</v>
      </c>
      <c r="B49" s="14">
        <v>8809409344683</v>
      </c>
      <c r="C49" s="50" t="s">
        <v>32274</v>
      </c>
      <c r="D49" s="160" t="s">
        <v>32275</v>
      </c>
      <c r="E49" s="16">
        <v>42000</v>
      </c>
      <c r="F49" s="15">
        <v>0.32</v>
      </c>
      <c r="G49" s="47">
        <v>40</v>
      </c>
      <c r="H49" s="55">
        <f>Таблица613[[#This Row],[Коэфициент стоимости]]*Таблица613[[#This Row],[Розничная цена KRW]]</f>
        <v>13440</v>
      </c>
      <c r="I49" s="17" t="str">
        <f>IF($H$1="","Введите курс",Таблица613[[#This Row],[Оптовая цена KRW за 1шт]]/$H$1)</f>
        <v>Введите курс</v>
      </c>
      <c r="J49" s="48"/>
      <c r="K49" s="18">
        <f>Таблица613[[#This Row],[Заказ коробок ]]*Таблица613[[#This Row],[Кол-во шт в коробке]]</f>
        <v>0</v>
      </c>
      <c r="L49" s="54">
        <f>Таблица613[[#This Row],[Общее кол-во шт]]*Таблица613[[#This Row],[Оптовая цена KRW за 1шт]]</f>
        <v>0</v>
      </c>
      <c r="M49" s="19" t="str">
        <f>IFERROR(Таблица613[[#This Row],[Общее кол-во шт]]*Таблица613[[#This Row],[Оптовая цена USD за 1шт]],"")</f>
        <v/>
      </c>
      <c r="N49" s="49"/>
    </row>
    <row r="50" spans="1:14" ht="22.5" customHeight="1">
      <c r="A50" s="44" t="s">
        <v>2531</v>
      </c>
      <c r="B50" s="14">
        <v>8809409345727</v>
      </c>
      <c r="C50" s="50" t="s">
        <v>32276</v>
      </c>
      <c r="D50" s="160" t="s">
        <v>32277</v>
      </c>
      <c r="E50" s="16">
        <v>45000</v>
      </c>
      <c r="F50" s="15">
        <v>0.32</v>
      </c>
      <c r="G50" s="47">
        <v>40</v>
      </c>
      <c r="H50" s="55">
        <f>Таблица613[[#This Row],[Коэфициент стоимости]]*Таблица613[[#This Row],[Розничная цена KRW]]</f>
        <v>14400</v>
      </c>
      <c r="I50" s="17" t="str">
        <f>IF($H$1="","Введите курс",Таблица613[[#This Row],[Оптовая цена KRW за 1шт]]/$H$1)</f>
        <v>Введите курс</v>
      </c>
      <c r="J50" s="48"/>
      <c r="K50" s="18">
        <f>Таблица613[[#This Row],[Заказ коробок ]]*Таблица613[[#This Row],[Кол-во шт в коробке]]</f>
        <v>0</v>
      </c>
      <c r="L50" s="54">
        <f>Таблица613[[#This Row],[Общее кол-во шт]]*Таблица613[[#This Row],[Оптовая цена KRW за 1шт]]</f>
        <v>0</v>
      </c>
      <c r="M50" s="19" t="str">
        <f>IFERROR(Таблица613[[#This Row],[Общее кол-во шт]]*Таблица613[[#This Row],[Оптовая цена USD за 1шт]],"")</f>
        <v/>
      </c>
      <c r="N50" s="49"/>
    </row>
    <row r="51" spans="1:14" ht="22.5" customHeight="1">
      <c r="A51" s="44" t="s">
        <v>2532</v>
      </c>
      <c r="B51" s="14">
        <v>8809409345024</v>
      </c>
      <c r="C51" s="50" t="s">
        <v>32278</v>
      </c>
      <c r="D51" s="160" t="s">
        <v>32279</v>
      </c>
      <c r="E51" s="16">
        <v>65000</v>
      </c>
      <c r="F51" s="15">
        <v>0.28999999999999998</v>
      </c>
      <c r="G51" s="47">
        <v>40</v>
      </c>
      <c r="H51" s="55">
        <f>Таблица613[[#This Row],[Коэфициент стоимости]]*Таблица613[[#This Row],[Розничная цена KRW]]</f>
        <v>18850</v>
      </c>
      <c r="I51" s="17" t="str">
        <f>IF($H$1="","Введите курс",Таблица613[[#This Row],[Оптовая цена KRW за 1шт]]/$H$1)</f>
        <v>Введите курс</v>
      </c>
      <c r="J51" s="48"/>
      <c r="K51" s="18">
        <f>Таблица613[[#This Row],[Заказ коробок ]]*Таблица613[[#This Row],[Кол-во шт в коробке]]</f>
        <v>0</v>
      </c>
      <c r="L51" s="54">
        <f>Таблица613[[#This Row],[Общее кол-во шт]]*Таблица613[[#This Row],[Оптовая цена KRW за 1шт]]</f>
        <v>0</v>
      </c>
      <c r="M51" s="19" t="str">
        <f>IFERROR(Таблица613[[#This Row],[Общее кол-во шт]]*Таблица613[[#This Row],[Оптовая цена USD за 1шт]],"")</f>
        <v/>
      </c>
      <c r="N51" s="49"/>
    </row>
    <row r="52" spans="1:14" ht="22.5" customHeight="1">
      <c r="A52" s="44" t="s">
        <v>2533</v>
      </c>
      <c r="B52" s="14">
        <v>8809409345116</v>
      </c>
      <c r="C52" s="50" t="s">
        <v>32280</v>
      </c>
      <c r="D52" s="160" t="s">
        <v>32281</v>
      </c>
      <c r="E52" s="16">
        <v>82000</v>
      </c>
      <c r="F52" s="15">
        <v>0.37</v>
      </c>
      <c r="G52" s="47">
        <v>10</v>
      </c>
      <c r="H52" s="55">
        <f>Таблица613[[#This Row],[Коэфициент стоимости]]*Таблица613[[#This Row],[Розничная цена KRW]]</f>
        <v>30340</v>
      </c>
      <c r="I52" s="17" t="str">
        <f>IF($H$1="","Введите курс",Таблица613[[#This Row],[Оптовая цена KRW за 1шт]]/$H$1)</f>
        <v>Введите курс</v>
      </c>
      <c r="J52" s="48"/>
      <c r="K52" s="18">
        <f>Таблица613[[#This Row],[Заказ коробок ]]*Таблица613[[#This Row],[Кол-во шт в коробке]]</f>
        <v>0</v>
      </c>
      <c r="L52" s="54">
        <f>Таблица613[[#This Row],[Общее кол-во шт]]*Таблица613[[#This Row],[Оптовая цена KRW за 1шт]]</f>
        <v>0</v>
      </c>
      <c r="M52" s="19" t="str">
        <f>IFERROR(Таблица613[[#This Row],[Общее кол-во шт]]*Таблица613[[#This Row],[Оптовая цена USD за 1шт]],"")</f>
        <v/>
      </c>
      <c r="N52" s="49"/>
    </row>
    <row r="53" spans="1:14" ht="22.5" customHeight="1">
      <c r="A53" s="44" t="s">
        <v>2534</v>
      </c>
      <c r="B53" s="14">
        <v>8809409345246</v>
      </c>
      <c r="C53" s="50" t="s">
        <v>32282</v>
      </c>
      <c r="D53" s="160" t="s">
        <v>32283</v>
      </c>
      <c r="E53" s="16">
        <v>15000</v>
      </c>
      <c r="F53" s="15">
        <v>0.45</v>
      </c>
      <c r="G53" s="47">
        <v>216</v>
      </c>
      <c r="H53" s="55">
        <f>Таблица613[[#This Row],[Коэфициент стоимости]]*Таблица613[[#This Row],[Розничная цена KRW]]</f>
        <v>6750</v>
      </c>
      <c r="I53" s="17" t="str">
        <f>IF($H$1="","Введите курс",Таблица613[[#This Row],[Оптовая цена KRW за 1шт]]/$H$1)</f>
        <v>Введите курс</v>
      </c>
      <c r="J53" s="48"/>
      <c r="K53" s="18">
        <f>Таблица613[[#This Row],[Заказ коробок ]]*Таблица613[[#This Row],[Кол-во шт в коробке]]</f>
        <v>0</v>
      </c>
      <c r="L53" s="54">
        <f>Таблица613[[#This Row],[Общее кол-во шт]]*Таблица613[[#This Row],[Оптовая цена KRW за 1шт]]</f>
        <v>0</v>
      </c>
      <c r="M53" s="19" t="str">
        <f>IFERROR(Таблица613[[#This Row],[Общее кол-во шт]]*Таблица613[[#This Row],[Оптовая цена USD за 1шт]],"")</f>
        <v/>
      </c>
      <c r="N53" s="49"/>
    </row>
    <row r="54" spans="1:14" ht="22.5" customHeight="1">
      <c r="A54" s="44" t="s">
        <v>2535</v>
      </c>
      <c r="B54" s="14">
        <v>8809409345185</v>
      </c>
      <c r="C54" s="50" t="s">
        <v>32284</v>
      </c>
      <c r="D54" s="160" t="s">
        <v>32285</v>
      </c>
      <c r="E54" s="16">
        <v>39000</v>
      </c>
      <c r="F54" s="15">
        <v>0.37</v>
      </c>
      <c r="G54" s="47">
        <v>50</v>
      </c>
      <c r="H54" s="55">
        <f>Таблица613[[#This Row],[Коэфициент стоимости]]*Таблица613[[#This Row],[Розничная цена KRW]]</f>
        <v>14430</v>
      </c>
      <c r="I54" s="17" t="str">
        <f>IF($H$1="","Введите курс",Таблица613[[#This Row],[Оптовая цена KRW за 1шт]]/$H$1)</f>
        <v>Введите курс</v>
      </c>
      <c r="J54" s="48"/>
      <c r="K54" s="18">
        <f>Таблица613[[#This Row],[Заказ коробок ]]*Таблица613[[#This Row],[Кол-во шт в коробке]]</f>
        <v>0</v>
      </c>
      <c r="L54" s="54">
        <f>Таблица613[[#This Row],[Общее кол-во шт]]*Таблица613[[#This Row],[Оптовая цена KRW за 1шт]]</f>
        <v>0</v>
      </c>
      <c r="M54" s="19" t="str">
        <f>IFERROR(Таблица613[[#This Row],[Общее кол-во шт]]*Таблица613[[#This Row],[Оптовая цена USD за 1шт]],"")</f>
        <v/>
      </c>
      <c r="N54" s="49"/>
    </row>
    <row r="55" spans="1:14" ht="22.5" customHeight="1">
      <c r="A55" s="44" t="s">
        <v>2536</v>
      </c>
      <c r="B55" s="14">
        <v>8809409345208</v>
      </c>
      <c r="C55" s="50" t="s">
        <v>32286</v>
      </c>
      <c r="D55" s="160" t="s">
        <v>32287</v>
      </c>
      <c r="E55" s="16">
        <v>32000</v>
      </c>
      <c r="F55" s="15">
        <v>0.43</v>
      </c>
      <c r="G55" s="47">
        <v>24</v>
      </c>
      <c r="H55" s="55">
        <f>Таблица613[[#This Row],[Коэфициент стоимости]]*Таблица613[[#This Row],[Розничная цена KRW]]</f>
        <v>13760</v>
      </c>
      <c r="I55" s="17" t="str">
        <f>IF($H$1="","Введите курс",Таблица613[[#This Row],[Оптовая цена KRW за 1шт]]/$H$1)</f>
        <v>Введите курс</v>
      </c>
      <c r="J55" s="48"/>
      <c r="K55" s="18">
        <f>Таблица613[[#This Row],[Заказ коробок ]]*Таблица613[[#This Row],[Кол-во шт в коробке]]</f>
        <v>0</v>
      </c>
      <c r="L55" s="54">
        <f>Таблица613[[#This Row],[Общее кол-во шт]]*Таблица613[[#This Row],[Оптовая цена KRW за 1шт]]</f>
        <v>0</v>
      </c>
      <c r="M55" s="19" t="str">
        <f>IFERROR(Таблица613[[#This Row],[Общее кол-во шт]]*Таблица613[[#This Row],[Оптовая цена USD за 1шт]],"")</f>
        <v/>
      </c>
      <c r="N55" s="49"/>
    </row>
    <row r="56" spans="1:14" ht="22.5" customHeight="1">
      <c r="A56" s="44" t="s">
        <v>2537</v>
      </c>
      <c r="B56" s="14">
        <v>8809409345239</v>
      </c>
      <c r="C56" s="50" t="s">
        <v>32288</v>
      </c>
      <c r="D56" s="160" t="s">
        <v>32289</v>
      </c>
      <c r="E56" s="16">
        <v>36000</v>
      </c>
      <c r="F56" s="15">
        <v>0.4</v>
      </c>
      <c r="G56" s="47">
        <v>24</v>
      </c>
      <c r="H56" s="55">
        <f>Таблица613[[#This Row],[Коэфициент стоимости]]*Таблица613[[#This Row],[Розничная цена KRW]]</f>
        <v>14400</v>
      </c>
      <c r="I56" s="17" t="str">
        <f>IF($H$1="","Введите курс",Таблица613[[#This Row],[Оптовая цена KRW за 1шт]]/$H$1)</f>
        <v>Введите курс</v>
      </c>
      <c r="J56" s="48"/>
      <c r="K56" s="18">
        <f>Таблица613[[#This Row],[Заказ коробок ]]*Таблица613[[#This Row],[Кол-во шт в коробке]]</f>
        <v>0</v>
      </c>
      <c r="L56" s="54">
        <f>Таблица613[[#This Row],[Общее кол-во шт]]*Таблица613[[#This Row],[Оптовая цена KRW за 1шт]]</f>
        <v>0</v>
      </c>
      <c r="M56" s="19" t="str">
        <f>IFERROR(Таблица613[[#This Row],[Общее кол-во шт]]*Таблица613[[#This Row],[Оптовая цена USD за 1шт]],"")</f>
        <v/>
      </c>
      <c r="N56" s="49"/>
    </row>
    <row r="57" spans="1:14" ht="22.5" customHeight="1">
      <c r="A57" s="44" t="s">
        <v>2538</v>
      </c>
      <c r="B57" s="14">
        <v>8809409345222</v>
      </c>
      <c r="C57" s="50" t="s">
        <v>32290</v>
      </c>
      <c r="D57" s="160" t="s">
        <v>32291</v>
      </c>
      <c r="E57" s="16">
        <v>32000</v>
      </c>
      <c r="F57" s="15">
        <v>0.36</v>
      </c>
      <c r="G57" s="47">
        <v>100</v>
      </c>
      <c r="H57" s="55">
        <f>Таблица613[[#This Row],[Коэфициент стоимости]]*Таблица613[[#This Row],[Розничная цена KRW]]</f>
        <v>11520</v>
      </c>
      <c r="I57" s="17" t="str">
        <f>IF($H$1="","Введите курс",Таблица613[[#This Row],[Оптовая цена KRW за 1шт]]/$H$1)</f>
        <v>Введите курс</v>
      </c>
      <c r="J57" s="48"/>
      <c r="K57" s="18">
        <f>Таблица613[[#This Row],[Заказ коробок ]]*Таблица613[[#This Row],[Кол-во шт в коробке]]</f>
        <v>0</v>
      </c>
      <c r="L57" s="54">
        <f>Таблица613[[#This Row],[Общее кол-во шт]]*Таблица613[[#This Row],[Оптовая цена KRW за 1шт]]</f>
        <v>0</v>
      </c>
      <c r="M57" s="19" t="str">
        <f>IFERROR(Таблица613[[#This Row],[Общее кол-во шт]]*Таблица613[[#This Row],[Оптовая цена USD за 1шт]],"")</f>
        <v/>
      </c>
      <c r="N57" s="49"/>
    </row>
    <row r="58" spans="1:14" ht="22.5" customHeight="1">
      <c r="A58" s="44" t="s">
        <v>2539</v>
      </c>
      <c r="B58" s="14">
        <v>8809409345482</v>
      </c>
      <c r="C58" s="50" t="s">
        <v>32292</v>
      </c>
      <c r="D58" s="160" t="s">
        <v>32293</v>
      </c>
      <c r="E58" s="16">
        <v>48000</v>
      </c>
      <c r="F58" s="15">
        <v>0.32</v>
      </c>
      <c r="G58" s="47">
        <v>100</v>
      </c>
      <c r="H58" s="55">
        <f>Таблица613[[#This Row],[Коэфициент стоимости]]*Таблица613[[#This Row],[Розничная цена KRW]]</f>
        <v>15360</v>
      </c>
      <c r="I58" s="17" t="str">
        <f>IF($H$1="","Введите курс",Таблица613[[#This Row],[Оптовая цена KRW за 1шт]]/$H$1)</f>
        <v>Введите курс</v>
      </c>
      <c r="J58" s="48"/>
      <c r="K58" s="18">
        <f>Таблица613[[#This Row],[Заказ коробок ]]*Таблица613[[#This Row],[Кол-во шт в коробке]]</f>
        <v>0</v>
      </c>
      <c r="L58" s="54">
        <f>Таблица613[[#This Row],[Общее кол-во шт]]*Таблица613[[#This Row],[Оптовая цена KRW за 1шт]]</f>
        <v>0</v>
      </c>
      <c r="M58" s="19" t="str">
        <f>IFERROR(Таблица613[[#This Row],[Общее кол-во шт]]*Таблица613[[#This Row],[Оптовая цена USD за 1шт]],"")</f>
        <v/>
      </c>
      <c r="N58" s="49"/>
    </row>
    <row r="59" spans="1:14" ht="22.5" customHeight="1">
      <c r="A59" s="44" t="s">
        <v>2540</v>
      </c>
      <c r="B59" s="14">
        <v>8809409345475</v>
      </c>
      <c r="C59" s="50" t="s">
        <v>32294</v>
      </c>
      <c r="D59" s="160" t="s">
        <v>32295</v>
      </c>
      <c r="E59" s="16">
        <v>49000</v>
      </c>
      <c r="F59" s="15">
        <v>0.31</v>
      </c>
      <c r="G59" s="47">
        <v>90</v>
      </c>
      <c r="H59" s="55">
        <f>Таблица613[[#This Row],[Коэфициент стоимости]]*Таблица613[[#This Row],[Розничная цена KRW]]</f>
        <v>15190</v>
      </c>
      <c r="I59" s="17" t="str">
        <f>IF($H$1="","Введите курс",Таблица613[[#This Row],[Оптовая цена KRW за 1шт]]/$H$1)</f>
        <v>Введите курс</v>
      </c>
      <c r="J59" s="48"/>
      <c r="K59" s="18">
        <f>Таблица613[[#This Row],[Заказ коробок ]]*Таблица613[[#This Row],[Кол-во шт в коробке]]</f>
        <v>0</v>
      </c>
      <c r="L59" s="54">
        <f>Таблица613[[#This Row],[Общее кол-во шт]]*Таблица613[[#This Row],[Оптовая цена KRW за 1шт]]</f>
        <v>0</v>
      </c>
      <c r="M59" s="19" t="str">
        <f>IFERROR(Таблица613[[#This Row],[Общее кол-во шт]]*Таблица613[[#This Row],[Оптовая цена USD за 1шт]],"")</f>
        <v/>
      </c>
      <c r="N59" s="49"/>
    </row>
    <row r="60" spans="1:14" ht="22.5" customHeight="1">
      <c r="A60" s="44" t="s">
        <v>2541</v>
      </c>
      <c r="B60" s="14">
        <v>8809409345697</v>
      </c>
      <c r="C60" s="50" t="s">
        <v>32296</v>
      </c>
      <c r="D60" s="160" t="s">
        <v>32297</v>
      </c>
      <c r="E60" s="16">
        <v>78000</v>
      </c>
      <c r="F60" s="15">
        <v>0.27</v>
      </c>
      <c r="G60" s="47">
        <v>40</v>
      </c>
      <c r="H60" s="55">
        <f>Таблица613[[#This Row],[Коэфициент стоимости]]*Таблица613[[#This Row],[Розничная цена KRW]]</f>
        <v>21060</v>
      </c>
      <c r="I60" s="17" t="str">
        <f>IF($H$1="","Введите курс",Таблица613[[#This Row],[Оптовая цена KRW за 1шт]]/$H$1)</f>
        <v>Введите курс</v>
      </c>
      <c r="J60" s="48"/>
      <c r="K60" s="18">
        <f>Таблица613[[#This Row],[Заказ коробок ]]*Таблица613[[#This Row],[Кол-во шт в коробке]]</f>
        <v>0</v>
      </c>
      <c r="L60" s="54">
        <f>Таблица613[[#This Row],[Общее кол-во шт]]*Таблица613[[#This Row],[Оптовая цена KRW за 1шт]]</f>
        <v>0</v>
      </c>
      <c r="M60" s="19" t="str">
        <f>IFERROR(Таблица613[[#This Row],[Общее кол-во шт]]*Таблица613[[#This Row],[Оптовая цена USD за 1шт]],"")</f>
        <v/>
      </c>
      <c r="N60" s="49"/>
    </row>
    <row r="61" spans="1:14" ht="22.5" customHeight="1">
      <c r="A61" s="44" t="s">
        <v>2542</v>
      </c>
      <c r="B61" s="14">
        <v>8809409345833</v>
      </c>
      <c r="C61" s="50" t="s">
        <v>32298</v>
      </c>
      <c r="D61" s="160" t="s">
        <v>32299</v>
      </c>
      <c r="E61" s="16">
        <v>43000</v>
      </c>
      <c r="F61" s="15">
        <v>0.32999999999999996</v>
      </c>
      <c r="G61" s="47">
        <v>96</v>
      </c>
      <c r="H61" s="55">
        <f>Таблица613[[#This Row],[Коэфициент стоимости]]*Таблица613[[#This Row],[Розничная цена KRW]]</f>
        <v>14189.999999999998</v>
      </c>
      <c r="I61" s="17" t="str">
        <f>IF($H$1="","Введите курс",Таблица613[[#This Row],[Оптовая цена KRW за 1шт]]/$H$1)</f>
        <v>Введите курс</v>
      </c>
      <c r="J61" s="48"/>
      <c r="K61" s="18">
        <f>Таблица613[[#This Row],[Заказ коробок ]]*Таблица613[[#This Row],[Кол-во шт в коробке]]</f>
        <v>0</v>
      </c>
      <c r="L61" s="54">
        <f>Таблица613[[#This Row],[Общее кол-во шт]]*Таблица613[[#This Row],[Оптовая цена KRW за 1шт]]</f>
        <v>0</v>
      </c>
      <c r="M61" s="19" t="str">
        <f>IFERROR(Таблица613[[#This Row],[Общее кол-во шт]]*Таблица613[[#This Row],[Оптовая цена USD за 1шт]],"")</f>
        <v/>
      </c>
      <c r="N61" s="49"/>
    </row>
    <row r="62" spans="1:14" ht="22.5" customHeight="1">
      <c r="A62" s="44" t="s">
        <v>2543</v>
      </c>
      <c r="B62" s="14">
        <v>8809409345871</v>
      </c>
      <c r="C62" s="50" t="s">
        <v>32300</v>
      </c>
      <c r="D62" s="160" t="s">
        <v>32301</v>
      </c>
      <c r="E62" s="16">
        <v>32000</v>
      </c>
      <c r="F62" s="15">
        <v>0.4</v>
      </c>
      <c r="G62" s="47">
        <v>108</v>
      </c>
      <c r="H62" s="55">
        <f>Таблица613[[#This Row],[Коэфициент стоимости]]*Таблица613[[#This Row],[Розничная цена KRW]]</f>
        <v>12800</v>
      </c>
      <c r="I62" s="17" t="str">
        <f>IF($H$1="","Введите курс",Таблица613[[#This Row],[Оптовая цена KRW за 1шт]]/$H$1)</f>
        <v>Введите курс</v>
      </c>
      <c r="J62" s="48"/>
      <c r="K62" s="18">
        <f>Таблица613[[#This Row],[Заказ коробок ]]*Таблица613[[#This Row],[Кол-во шт в коробке]]</f>
        <v>0</v>
      </c>
      <c r="L62" s="54">
        <f>Таблица613[[#This Row],[Общее кол-во шт]]*Таблица613[[#This Row],[Оптовая цена KRW за 1шт]]</f>
        <v>0</v>
      </c>
      <c r="M62" s="19" t="str">
        <f>IFERROR(Таблица613[[#This Row],[Общее кол-во шт]]*Таблица613[[#This Row],[Оптовая цена USD за 1шт]],"")</f>
        <v/>
      </c>
      <c r="N62" s="49"/>
    </row>
    <row r="63" spans="1:14" ht="22.5" customHeight="1">
      <c r="A63" s="44" t="s">
        <v>2544</v>
      </c>
      <c r="B63" s="14">
        <v>8809409345864</v>
      </c>
      <c r="C63" s="50" t="s">
        <v>32302</v>
      </c>
      <c r="D63" s="160" t="s">
        <v>32303</v>
      </c>
      <c r="E63" s="16">
        <v>45000</v>
      </c>
      <c r="F63" s="15">
        <v>0.32999999999999996</v>
      </c>
      <c r="G63" s="47">
        <v>80</v>
      </c>
      <c r="H63" s="55">
        <f>Таблица613[[#This Row],[Коэфициент стоимости]]*Таблица613[[#This Row],[Розничная цена KRW]]</f>
        <v>14849.999999999998</v>
      </c>
      <c r="I63" s="17" t="str">
        <f>IF($H$1="","Введите курс",Таблица613[[#This Row],[Оптовая цена KRW за 1шт]]/$H$1)</f>
        <v>Введите курс</v>
      </c>
      <c r="J63" s="48"/>
      <c r="K63" s="18">
        <f>Таблица613[[#This Row],[Заказ коробок ]]*Таблица613[[#This Row],[Кол-во шт в коробке]]</f>
        <v>0</v>
      </c>
      <c r="L63" s="54">
        <f>Таблица613[[#This Row],[Общее кол-во шт]]*Таблица613[[#This Row],[Оптовая цена KRW за 1шт]]</f>
        <v>0</v>
      </c>
      <c r="M63" s="19" t="str">
        <f>IFERROR(Таблица613[[#This Row],[Общее кол-во шт]]*Таблица613[[#This Row],[Оптовая цена USD за 1шт]],"")</f>
        <v/>
      </c>
      <c r="N63" s="49"/>
    </row>
    <row r="64" spans="1:14" ht="22.5" customHeight="1">
      <c r="A64" s="44" t="s">
        <v>2545</v>
      </c>
      <c r="B64" s="14">
        <v>8809409345895</v>
      </c>
      <c r="C64" s="50" t="s">
        <v>32304</v>
      </c>
      <c r="D64" s="160" t="s">
        <v>32305</v>
      </c>
      <c r="E64" s="16">
        <v>58000</v>
      </c>
      <c r="F64" s="15">
        <v>0.32999999999999996</v>
      </c>
      <c r="G64" s="47">
        <v>56</v>
      </c>
      <c r="H64" s="55">
        <f>Таблица613[[#This Row],[Коэфициент стоимости]]*Таблица613[[#This Row],[Розничная цена KRW]]</f>
        <v>19139.999999999996</v>
      </c>
      <c r="I64" s="17" t="str">
        <f>IF($H$1="","Введите курс",Таблица613[[#This Row],[Оптовая цена KRW за 1шт]]/$H$1)</f>
        <v>Введите курс</v>
      </c>
      <c r="J64" s="48"/>
      <c r="K64" s="18">
        <f>Таблица613[[#This Row],[Заказ коробок ]]*Таблица613[[#This Row],[Кол-во шт в коробке]]</f>
        <v>0</v>
      </c>
      <c r="L64" s="54">
        <f>Таблица613[[#This Row],[Общее кол-во шт]]*Таблица613[[#This Row],[Оптовая цена KRW за 1шт]]</f>
        <v>0</v>
      </c>
      <c r="M64" s="19" t="str">
        <f>IFERROR(Таблица613[[#This Row],[Общее кол-во шт]]*Таблица613[[#This Row],[Оптовая цена USD за 1шт]],"")</f>
        <v/>
      </c>
      <c r="N64" s="49"/>
    </row>
    <row r="65" spans="1:14" ht="22.5" customHeight="1">
      <c r="A65" s="44" t="s">
        <v>2546</v>
      </c>
      <c r="B65" s="14">
        <v>8809409345901</v>
      </c>
      <c r="C65" s="50" t="s">
        <v>32306</v>
      </c>
      <c r="D65" s="160" t="s">
        <v>32307</v>
      </c>
      <c r="E65" s="16">
        <v>75000</v>
      </c>
      <c r="F65" s="15">
        <v>0.28999999999999998</v>
      </c>
      <c r="G65" s="47">
        <v>40</v>
      </c>
      <c r="H65" s="55">
        <f>Таблица613[[#This Row],[Коэфициент стоимости]]*Таблица613[[#This Row],[Розничная цена KRW]]</f>
        <v>21750</v>
      </c>
      <c r="I65" s="17" t="str">
        <f>IF($H$1="","Введите курс",Таблица613[[#This Row],[Оптовая цена KRW за 1шт]]/$H$1)</f>
        <v>Введите курс</v>
      </c>
      <c r="J65" s="48"/>
      <c r="K65" s="18">
        <f>Таблица613[[#This Row],[Заказ коробок ]]*Таблица613[[#This Row],[Кол-во шт в коробке]]</f>
        <v>0</v>
      </c>
      <c r="L65" s="54">
        <f>Таблица613[[#This Row],[Общее кол-во шт]]*Таблица613[[#This Row],[Оптовая цена KRW за 1шт]]</f>
        <v>0</v>
      </c>
      <c r="M65" s="19" t="str">
        <f>IFERROR(Таблица613[[#This Row],[Общее кол-во шт]]*Таблица613[[#This Row],[Оптовая цена USD за 1шт]],"")</f>
        <v/>
      </c>
      <c r="N65" s="49"/>
    </row>
    <row r="66" spans="1:14" ht="22.5" customHeight="1">
      <c r="A66" s="44" t="s">
        <v>2547</v>
      </c>
      <c r="B66" s="14">
        <v>8809409342474</v>
      </c>
      <c r="C66" s="50" t="s">
        <v>32308</v>
      </c>
      <c r="D66" s="160" t="s">
        <v>32309</v>
      </c>
      <c r="E66" s="16">
        <v>43000</v>
      </c>
      <c r="F66" s="15">
        <v>0.35</v>
      </c>
      <c r="G66" s="47">
        <v>117</v>
      </c>
      <c r="H66" s="55">
        <f>Таблица613[[#This Row],[Коэфициент стоимости]]*Таблица613[[#This Row],[Розничная цена KRW]]</f>
        <v>15049.999999999998</v>
      </c>
      <c r="I66" s="17" t="str">
        <f>IF($H$1="","Введите курс",Таблица613[[#This Row],[Оптовая цена KRW за 1шт]]/$H$1)</f>
        <v>Введите курс</v>
      </c>
      <c r="J66" s="48"/>
      <c r="K66" s="18">
        <f>Таблица613[[#This Row],[Заказ коробок ]]*Таблица613[[#This Row],[Кол-во шт в коробке]]</f>
        <v>0</v>
      </c>
      <c r="L66" s="54">
        <f>Таблица613[[#This Row],[Общее кол-во шт]]*Таблица613[[#This Row],[Оптовая цена KRW за 1шт]]</f>
        <v>0</v>
      </c>
      <c r="M66" s="19" t="str">
        <f>IFERROR(Таблица613[[#This Row],[Общее кол-во шт]]*Таблица613[[#This Row],[Оптовая цена USD за 1шт]],"")</f>
        <v/>
      </c>
      <c r="N66" s="49"/>
    </row>
    <row r="67" spans="1:14" ht="22.5" customHeight="1">
      <c r="A67" s="44" t="s">
        <v>2548</v>
      </c>
      <c r="B67" s="14" t="s">
        <v>32310</v>
      </c>
      <c r="C67" s="50" t="s">
        <v>32311</v>
      </c>
      <c r="D67" s="160" t="s">
        <v>32312</v>
      </c>
      <c r="E67" s="16">
        <v>96000</v>
      </c>
      <c r="F67" s="15">
        <v>0.32</v>
      </c>
      <c r="G67" s="47">
        <v>45</v>
      </c>
      <c r="H67" s="55">
        <f>Таблица613[[#This Row],[Коэфициент стоимости]]*Таблица613[[#This Row],[Розничная цена KRW]]</f>
        <v>30720</v>
      </c>
      <c r="I67" s="17" t="str">
        <f>IF($H$1="","Введите курс",Таблица613[[#This Row],[Оптовая цена KRW за 1шт]]/$H$1)</f>
        <v>Введите курс</v>
      </c>
      <c r="J67" s="48"/>
      <c r="K67" s="18">
        <f>Таблица613[[#This Row],[Заказ коробок ]]*Таблица613[[#This Row],[Кол-во шт в коробке]]</f>
        <v>0</v>
      </c>
      <c r="L67" s="54">
        <f>Таблица613[[#This Row],[Общее кол-во шт]]*Таблица613[[#This Row],[Оптовая цена KRW за 1шт]]</f>
        <v>0</v>
      </c>
      <c r="M67" s="19" t="str">
        <f>IFERROR(Таблица613[[#This Row],[Общее кол-во шт]]*Таблица613[[#This Row],[Оптовая цена USD за 1шт]],"")</f>
        <v/>
      </c>
      <c r="N67" s="49"/>
    </row>
    <row r="68" spans="1:14" ht="22.5" customHeight="1">
      <c r="A68" s="44" t="s">
        <v>2549</v>
      </c>
      <c r="B68" s="14">
        <v>8809409346236</v>
      </c>
      <c r="C68" s="50" t="s">
        <v>32313</v>
      </c>
      <c r="D68" s="160" t="s">
        <v>32314</v>
      </c>
      <c r="E68" s="16">
        <v>58000</v>
      </c>
      <c r="F68" s="15">
        <v>0.39</v>
      </c>
      <c r="G68" s="47">
        <v>40</v>
      </c>
      <c r="H68" s="55">
        <f>Таблица613[[#This Row],[Коэфициент стоимости]]*Таблица613[[#This Row],[Розничная цена KRW]]</f>
        <v>22620</v>
      </c>
      <c r="I68" s="17" t="str">
        <f>IF($H$1="","Введите курс",Таблица613[[#This Row],[Оптовая цена KRW за 1шт]]/$H$1)</f>
        <v>Введите курс</v>
      </c>
      <c r="J68" s="48"/>
      <c r="K68" s="18">
        <f>Таблица613[[#This Row],[Заказ коробок ]]*Таблица613[[#This Row],[Кол-во шт в коробке]]</f>
        <v>0</v>
      </c>
      <c r="L68" s="54">
        <f>Таблица613[[#This Row],[Общее кол-во шт]]*Таблица613[[#This Row],[Оптовая цена KRW за 1шт]]</f>
        <v>0</v>
      </c>
      <c r="M68" s="19" t="str">
        <f>IFERROR(Таблица613[[#This Row],[Общее кол-во шт]]*Таблица613[[#This Row],[Оптовая цена USD за 1шт]],"")</f>
        <v/>
      </c>
      <c r="N68" s="49"/>
    </row>
    <row r="69" spans="1:14" ht="22.5" customHeight="1">
      <c r="A69" s="44" t="s">
        <v>2550</v>
      </c>
      <c r="B69" s="14">
        <v>8809409345550</v>
      </c>
      <c r="C69" s="50" t="s">
        <v>32315</v>
      </c>
      <c r="D69" s="160" t="s">
        <v>32316</v>
      </c>
      <c r="E69" s="16">
        <v>53000</v>
      </c>
      <c r="F69" s="15">
        <v>0.29000000000000004</v>
      </c>
      <c r="G69" s="47">
        <v>60</v>
      </c>
      <c r="H69" s="55">
        <f>Таблица613[[#This Row],[Коэфициент стоимости]]*Таблица613[[#This Row],[Розничная цена KRW]]</f>
        <v>15370.000000000002</v>
      </c>
      <c r="I69" s="17" t="str">
        <f>IF($H$1="","Введите курс",Таблица613[[#This Row],[Оптовая цена KRW за 1шт]]/$H$1)</f>
        <v>Введите курс</v>
      </c>
      <c r="J69" s="48"/>
      <c r="K69" s="18">
        <f>Таблица613[[#This Row],[Заказ коробок ]]*Таблица613[[#This Row],[Кол-во шт в коробке]]</f>
        <v>0</v>
      </c>
      <c r="L69" s="54">
        <f>Таблица613[[#This Row],[Общее кол-во шт]]*Таблица613[[#This Row],[Оптовая цена KRW за 1шт]]</f>
        <v>0</v>
      </c>
      <c r="M69" s="19" t="str">
        <f>IFERROR(Таблица613[[#This Row],[Общее кол-во шт]]*Таблица613[[#This Row],[Оптовая цена USD за 1шт]],"")</f>
        <v/>
      </c>
      <c r="N69" s="49"/>
    </row>
    <row r="70" spans="1:14" ht="22.5" customHeight="1">
      <c r="A70" s="44" t="s">
        <v>2551</v>
      </c>
      <c r="B70" s="14">
        <v>8809409346298</v>
      </c>
      <c r="C70" s="50" t="s">
        <v>32317</v>
      </c>
      <c r="D70" s="160" t="s">
        <v>32318</v>
      </c>
      <c r="E70" s="16">
        <v>28000</v>
      </c>
      <c r="F70" s="15">
        <v>0.42000000000000004</v>
      </c>
      <c r="G70" s="47">
        <v>20</v>
      </c>
      <c r="H70" s="55">
        <f>Таблица613[[#This Row],[Коэфициент стоимости]]*Таблица613[[#This Row],[Розничная цена KRW]]</f>
        <v>11760.000000000002</v>
      </c>
      <c r="I70" s="17" t="str">
        <f>IF($H$1="","Введите курс",Таблица613[[#This Row],[Оптовая цена KRW за 1шт]]/$H$1)</f>
        <v>Введите курс</v>
      </c>
      <c r="J70" s="48"/>
      <c r="K70" s="18">
        <f>Таблица613[[#This Row],[Заказ коробок ]]*Таблица613[[#This Row],[Кол-во шт в коробке]]</f>
        <v>0</v>
      </c>
      <c r="L70" s="54">
        <f>Таблица613[[#This Row],[Общее кол-во шт]]*Таблица613[[#This Row],[Оптовая цена KRW за 1шт]]</f>
        <v>0</v>
      </c>
      <c r="M70" s="19" t="str">
        <f>IFERROR(Таблица613[[#This Row],[Общее кол-во шт]]*Таблица613[[#This Row],[Оптовая цена USD за 1шт]],"")</f>
        <v/>
      </c>
      <c r="N70" s="49"/>
    </row>
    <row r="71" spans="1:14" ht="22.5" customHeight="1">
      <c r="A71" s="44" t="s">
        <v>2552</v>
      </c>
      <c r="B71" s="14">
        <v>8809409346304</v>
      </c>
      <c r="C71" s="50" t="s">
        <v>32319</v>
      </c>
      <c r="D71" s="160" t="s">
        <v>32320</v>
      </c>
      <c r="E71" s="16">
        <v>110000</v>
      </c>
      <c r="F71" s="15">
        <v>0.31999999999999995</v>
      </c>
      <c r="G71" s="47">
        <v>15</v>
      </c>
      <c r="H71" s="55">
        <f>Таблица613[[#This Row],[Коэфициент стоимости]]*Таблица613[[#This Row],[Розничная цена KRW]]</f>
        <v>35199.999999999993</v>
      </c>
      <c r="I71" s="17" t="str">
        <f>IF($H$1="","Введите курс",Таблица613[[#This Row],[Оптовая цена KRW за 1шт]]/$H$1)</f>
        <v>Введите курс</v>
      </c>
      <c r="J71" s="48"/>
      <c r="K71" s="18">
        <f>Таблица613[[#This Row],[Заказ коробок ]]*Таблица613[[#This Row],[Кол-во шт в коробке]]</f>
        <v>0</v>
      </c>
      <c r="L71" s="54">
        <f>Таблица613[[#This Row],[Общее кол-во шт]]*Таблица613[[#This Row],[Оптовая цена KRW за 1шт]]</f>
        <v>0</v>
      </c>
      <c r="M71" s="19" t="str">
        <f>IFERROR(Таблица613[[#This Row],[Общее кол-во шт]]*Таблица613[[#This Row],[Оптовая цена USD за 1шт]],"")</f>
        <v/>
      </c>
      <c r="N71" s="49"/>
    </row>
    <row r="72" spans="1:14" ht="22.5" customHeight="1">
      <c r="A72" s="44" t="s">
        <v>2553</v>
      </c>
      <c r="B72" s="14">
        <v>8809409346328</v>
      </c>
      <c r="C72" s="50" t="s">
        <v>32321</v>
      </c>
      <c r="D72" s="160" t="s">
        <v>32322</v>
      </c>
      <c r="E72" s="16">
        <v>29000</v>
      </c>
      <c r="F72" s="15">
        <v>0.46</v>
      </c>
      <c r="G72" s="47">
        <v>50</v>
      </c>
      <c r="H72" s="55">
        <f>Таблица613[[#This Row],[Коэфициент стоимости]]*Таблица613[[#This Row],[Розничная цена KRW]]</f>
        <v>13340</v>
      </c>
      <c r="I72" s="17" t="str">
        <f>IF($H$1="","Введите курс",Таблица613[[#This Row],[Оптовая цена KRW за 1шт]]/$H$1)</f>
        <v>Введите курс</v>
      </c>
      <c r="J72" s="48"/>
      <c r="K72" s="18">
        <f>Таблица613[[#This Row],[Заказ коробок ]]*Таблица613[[#This Row],[Кол-во шт в коробке]]</f>
        <v>0</v>
      </c>
      <c r="L72" s="54">
        <f>Таблица613[[#This Row],[Общее кол-во шт]]*Таблица613[[#This Row],[Оптовая цена KRW за 1шт]]</f>
        <v>0</v>
      </c>
      <c r="M72" s="19" t="str">
        <f>IFERROR(Таблица613[[#This Row],[Общее кол-во шт]]*Таблица613[[#This Row],[Оптовая цена USD за 1шт]],"")</f>
        <v/>
      </c>
      <c r="N72" s="49"/>
    </row>
    <row r="73" spans="1:14" ht="22.5" customHeight="1">
      <c r="A73" s="44" t="s">
        <v>2554</v>
      </c>
      <c r="B73" s="14">
        <v>8809409346359</v>
      </c>
      <c r="C73" s="50" t="s">
        <v>32323</v>
      </c>
      <c r="D73" s="160" t="s">
        <v>32324</v>
      </c>
      <c r="E73" s="16">
        <v>45000</v>
      </c>
      <c r="F73" s="15">
        <v>0.39</v>
      </c>
      <c r="G73" s="47">
        <v>45</v>
      </c>
      <c r="H73" s="55">
        <f>Таблица613[[#This Row],[Коэфициент стоимости]]*Таблица613[[#This Row],[Розничная цена KRW]]</f>
        <v>17550</v>
      </c>
      <c r="I73" s="17" t="str">
        <f>IF($H$1="","Введите курс",Таблица613[[#This Row],[Оптовая цена KRW за 1шт]]/$H$1)</f>
        <v>Введите курс</v>
      </c>
      <c r="J73" s="48"/>
      <c r="K73" s="18">
        <f>Таблица613[[#This Row],[Заказ коробок ]]*Таблица613[[#This Row],[Кол-во шт в коробке]]</f>
        <v>0</v>
      </c>
      <c r="L73" s="54">
        <f>Таблица613[[#This Row],[Общее кол-во шт]]*Таблица613[[#This Row],[Оптовая цена KRW за 1шт]]</f>
        <v>0</v>
      </c>
      <c r="M73" s="19" t="str">
        <f>IFERROR(Таблица613[[#This Row],[Общее кол-во шт]]*Таблица613[[#This Row],[Оптовая цена USD за 1шт]],"")</f>
        <v/>
      </c>
      <c r="N73" s="49"/>
    </row>
    <row r="74" spans="1:14" ht="22.5" customHeight="1">
      <c r="A74" s="44" t="s">
        <v>2555</v>
      </c>
      <c r="B74" s="14">
        <v>8809409346410</v>
      </c>
      <c r="C74" s="50" t="s">
        <v>32325</v>
      </c>
      <c r="D74" s="160" t="s">
        <v>32326</v>
      </c>
      <c r="E74" s="16">
        <v>38000</v>
      </c>
      <c r="F74" s="15">
        <v>0.38</v>
      </c>
      <c r="G74" s="47">
        <v>84</v>
      </c>
      <c r="H74" s="55">
        <f>Таблица613[[#This Row],[Коэфициент стоимости]]*Таблица613[[#This Row],[Розничная цена KRW]]</f>
        <v>14440</v>
      </c>
      <c r="I74" s="17" t="str">
        <f>IF($H$1="","Введите курс",Таблица613[[#This Row],[Оптовая цена KRW за 1шт]]/$H$1)</f>
        <v>Введите курс</v>
      </c>
      <c r="J74" s="48"/>
      <c r="K74" s="18">
        <f>Таблица613[[#This Row],[Заказ коробок ]]*Таблица613[[#This Row],[Кол-во шт в коробке]]</f>
        <v>0</v>
      </c>
      <c r="L74" s="54">
        <f>Таблица613[[#This Row],[Общее кол-во шт]]*Таблица613[[#This Row],[Оптовая цена KRW за 1шт]]</f>
        <v>0</v>
      </c>
      <c r="M74" s="19" t="str">
        <f>IFERROR(Таблица613[[#This Row],[Общее кол-во шт]]*Таблица613[[#This Row],[Оптовая цена USD за 1шт]],"")</f>
        <v/>
      </c>
      <c r="N74" s="49"/>
    </row>
    <row r="75" spans="1:14" ht="22.5" customHeight="1">
      <c r="A75" s="44" t="s">
        <v>2556</v>
      </c>
      <c r="B75" s="14">
        <v>8809409346311</v>
      </c>
      <c r="C75" s="50" t="s">
        <v>32327</v>
      </c>
      <c r="D75" s="160" t="s">
        <v>32328</v>
      </c>
      <c r="E75" s="16">
        <v>19000</v>
      </c>
      <c r="F75" s="15">
        <v>0.39</v>
      </c>
      <c r="G75" s="47">
        <v>20</v>
      </c>
      <c r="H75" s="55">
        <f>Таблица613[[#This Row],[Коэфициент стоимости]]*Таблица613[[#This Row],[Розничная цена KRW]]</f>
        <v>7410</v>
      </c>
      <c r="I75" s="17" t="str">
        <f>IF($H$1="","Введите курс",Таблица613[[#This Row],[Оптовая цена KRW за 1шт]]/$H$1)</f>
        <v>Введите курс</v>
      </c>
      <c r="J75" s="48"/>
      <c r="K75" s="18">
        <f>Таблица613[[#This Row],[Заказ коробок ]]*Таблица613[[#This Row],[Кол-во шт в коробке]]</f>
        <v>0</v>
      </c>
      <c r="L75" s="54">
        <f>Таблица613[[#This Row],[Общее кол-во шт]]*Таблица613[[#This Row],[Оптовая цена KRW за 1шт]]</f>
        <v>0</v>
      </c>
      <c r="M75" s="19" t="str">
        <f>IFERROR(Таблица613[[#This Row],[Общее кол-во шт]]*Таблица613[[#This Row],[Оптовая цена USD за 1шт]],"")</f>
        <v/>
      </c>
      <c r="N75" s="49"/>
    </row>
    <row r="76" spans="1:14" ht="22.5" customHeight="1">
      <c r="A76" s="44" t="s">
        <v>2557</v>
      </c>
      <c r="B76" s="14">
        <v>8809409346373</v>
      </c>
      <c r="C76" s="50" t="s">
        <v>32329</v>
      </c>
      <c r="D76" s="160" t="s">
        <v>32330</v>
      </c>
      <c r="E76" s="16">
        <v>17000</v>
      </c>
      <c r="F76" s="15">
        <v>0.41000000000000003</v>
      </c>
      <c r="G76" s="47">
        <v>130</v>
      </c>
      <c r="H76" s="55">
        <f>Таблица613[[#This Row],[Коэфициент стоимости]]*Таблица613[[#This Row],[Розничная цена KRW]]</f>
        <v>6970.0000000000009</v>
      </c>
      <c r="I76" s="17" t="str">
        <f>IF($H$1="","Введите курс",Таблица613[[#This Row],[Оптовая цена KRW за 1шт]]/$H$1)</f>
        <v>Введите курс</v>
      </c>
      <c r="J76" s="48"/>
      <c r="K76" s="18">
        <f>Таблица613[[#This Row],[Заказ коробок ]]*Таблица613[[#This Row],[Кол-во шт в коробке]]</f>
        <v>0</v>
      </c>
      <c r="L76" s="54">
        <f>Таблица613[[#This Row],[Общее кол-во шт]]*Таблица613[[#This Row],[Оптовая цена KRW за 1шт]]</f>
        <v>0</v>
      </c>
      <c r="M76" s="19" t="str">
        <f>IFERROR(Таблица613[[#This Row],[Общее кол-во шт]]*Таблица613[[#This Row],[Оптовая цена USD за 1шт]],"")</f>
        <v/>
      </c>
      <c r="N76" s="49"/>
    </row>
    <row r="77" spans="1:14" ht="22.5" customHeight="1">
      <c r="A77" s="44" t="s">
        <v>2558</v>
      </c>
      <c r="B77" s="14">
        <v>8809409346380</v>
      </c>
      <c r="C77" s="50" t="s">
        <v>32331</v>
      </c>
      <c r="D77" s="160" t="s">
        <v>32332</v>
      </c>
      <c r="E77" s="16">
        <v>17000</v>
      </c>
      <c r="F77" s="15">
        <v>0.41000000000000003</v>
      </c>
      <c r="G77" s="47">
        <v>130</v>
      </c>
      <c r="H77" s="55">
        <f>Таблица613[[#This Row],[Коэфициент стоимости]]*Таблица613[[#This Row],[Розничная цена KRW]]</f>
        <v>6970.0000000000009</v>
      </c>
      <c r="I77" s="17" t="str">
        <f>IF($H$1="","Введите курс",Таблица613[[#This Row],[Оптовая цена KRW за 1шт]]/$H$1)</f>
        <v>Введите курс</v>
      </c>
      <c r="J77" s="48"/>
      <c r="K77" s="18">
        <f>Таблица613[[#This Row],[Заказ коробок ]]*Таблица613[[#This Row],[Кол-во шт в коробке]]</f>
        <v>0</v>
      </c>
      <c r="L77" s="54">
        <f>Таблица613[[#This Row],[Общее кол-во шт]]*Таблица613[[#This Row],[Оптовая цена KRW за 1шт]]</f>
        <v>0</v>
      </c>
      <c r="M77" s="19" t="str">
        <f>IFERROR(Таблица613[[#This Row],[Общее кол-во шт]]*Таблица613[[#This Row],[Оптовая цена USD за 1шт]],"")</f>
        <v/>
      </c>
      <c r="N77" s="49"/>
    </row>
    <row r="78" spans="1:14" ht="22.5" customHeight="1">
      <c r="A78" s="44" t="s">
        <v>2559</v>
      </c>
      <c r="B78" s="14">
        <v>8809409346366</v>
      </c>
      <c r="C78" s="50" t="s">
        <v>32327</v>
      </c>
      <c r="D78" s="160" t="s">
        <v>32333</v>
      </c>
      <c r="E78" s="16">
        <v>5000</v>
      </c>
      <c r="F78" s="15">
        <v>0.68</v>
      </c>
      <c r="G78" s="47">
        <v>40</v>
      </c>
      <c r="H78" s="55">
        <f>Таблица613[[#This Row],[Коэфициент стоимости]]*Таблица613[[#This Row],[Розничная цена KRW]]</f>
        <v>3400.0000000000005</v>
      </c>
      <c r="I78" s="17" t="str">
        <f>IF($H$1="","Введите курс",Таблица613[[#This Row],[Оптовая цена KRW за 1шт]]/$H$1)</f>
        <v>Введите курс</v>
      </c>
      <c r="J78" s="48"/>
      <c r="K78" s="18">
        <f>Таблица613[[#This Row],[Заказ коробок ]]*Таблица613[[#This Row],[Кол-во шт в коробке]]</f>
        <v>0</v>
      </c>
      <c r="L78" s="54">
        <f>Таблица613[[#This Row],[Общее кол-во шт]]*Таблица613[[#This Row],[Оптовая цена KRW за 1шт]]</f>
        <v>0</v>
      </c>
      <c r="M78" s="19" t="str">
        <f>IFERROR(Таблица613[[#This Row],[Общее кол-во шт]]*Таблица613[[#This Row],[Оптовая цена USD за 1шт]],"")</f>
        <v/>
      </c>
      <c r="N78" s="49"/>
    </row>
    <row r="79" spans="1:14" ht="22.5" customHeight="1">
      <c r="A79" s="44" t="s">
        <v>2560</v>
      </c>
      <c r="B79" s="14">
        <v>8809409346441</v>
      </c>
      <c r="C79" s="50" t="s">
        <v>32334</v>
      </c>
      <c r="D79" s="160" t="s">
        <v>32335</v>
      </c>
      <c r="E79" s="16">
        <v>32000</v>
      </c>
      <c r="F79" s="15">
        <v>0.43</v>
      </c>
      <c r="G79" s="47">
        <v>36</v>
      </c>
      <c r="H79" s="55">
        <f>Таблица613[[#This Row],[Коэфициент стоимости]]*Таблица613[[#This Row],[Розничная цена KRW]]</f>
        <v>13760</v>
      </c>
      <c r="I79" s="17" t="str">
        <f>IF($H$1="","Введите курс",Таблица613[[#This Row],[Оптовая цена KRW за 1шт]]/$H$1)</f>
        <v>Введите курс</v>
      </c>
      <c r="J79" s="48"/>
      <c r="K79" s="18">
        <f>Таблица613[[#This Row],[Заказ коробок ]]*Таблица613[[#This Row],[Кол-во шт в коробке]]</f>
        <v>0</v>
      </c>
      <c r="L79" s="54">
        <f>Таблица613[[#This Row],[Общее кол-во шт]]*Таблица613[[#This Row],[Оптовая цена KRW за 1шт]]</f>
        <v>0</v>
      </c>
      <c r="M79" s="19" t="str">
        <f>IFERROR(Таблица613[[#This Row],[Общее кол-во шт]]*Таблица613[[#This Row],[Оптовая цена USD за 1шт]],"")</f>
        <v/>
      </c>
      <c r="N79" s="49"/>
    </row>
    <row r="80" spans="1:14" ht="22.5" customHeight="1">
      <c r="A80" s="44" t="s">
        <v>2561</v>
      </c>
      <c r="B80" s="14">
        <v>8809409346205</v>
      </c>
      <c r="C80" s="50" t="s">
        <v>32336</v>
      </c>
      <c r="D80" s="160" t="s">
        <v>32337</v>
      </c>
      <c r="E80" s="16">
        <v>58000</v>
      </c>
      <c r="F80" s="15">
        <v>0.38</v>
      </c>
      <c r="G80" s="47">
        <v>40</v>
      </c>
      <c r="H80" s="55">
        <f>Таблица613[[#This Row],[Коэфициент стоимости]]*Таблица613[[#This Row],[Розничная цена KRW]]</f>
        <v>22040</v>
      </c>
      <c r="I80" s="17" t="str">
        <f>IF($H$1="","Введите курс",Таблица613[[#This Row],[Оптовая цена KRW за 1шт]]/$H$1)</f>
        <v>Введите курс</v>
      </c>
      <c r="J80" s="48"/>
      <c r="K80" s="18">
        <f>Таблица613[[#This Row],[Заказ коробок ]]*Таблица613[[#This Row],[Кол-во шт в коробке]]</f>
        <v>0</v>
      </c>
      <c r="L80" s="54">
        <f>Таблица613[[#This Row],[Общее кол-во шт]]*Таблица613[[#This Row],[Оптовая цена KRW за 1шт]]</f>
        <v>0</v>
      </c>
      <c r="M80" s="19" t="str">
        <f>IFERROR(Таблица613[[#This Row],[Общее кол-во шт]]*Таблица613[[#This Row],[Оптовая цена USD за 1шт]],"")</f>
        <v/>
      </c>
      <c r="N80" s="49"/>
    </row>
    <row r="81" spans="1:14" ht="22.5" customHeight="1">
      <c r="A81" s="44" t="s">
        <v>2562</v>
      </c>
      <c r="B81" s="14">
        <v>8809409346489</v>
      </c>
      <c r="C81" s="50" t="s">
        <v>32338</v>
      </c>
      <c r="D81" s="160" t="s">
        <v>32339</v>
      </c>
      <c r="E81" s="16">
        <v>36000</v>
      </c>
      <c r="F81" s="15">
        <v>0.4</v>
      </c>
      <c r="G81" s="47">
        <v>70</v>
      </c>
      <c r="H81" s="55">
        <f>Таблица613[[#This Row],[Коэфициент стоимости]]*Таблица613[[#This Row],[Розничная цена KRW]]</f>
        <v>14400</v>
      </c>
      <c r="I81" s="17" t="str">
        <f>IF($H$1="","Введите курс",Таблица613[[#This Row],[Оптовая цена KRW за 1шт]]/$H$1)</f>
        <v>Введите курс</v>
      </c>
      <c r="J81" s="48"/>
      <c r="K81" s="18">
        <f>Таблица613[[#This Row],[Заказ коробок ]]*Таблица613[[#This Row],[Кол-во шт в коробке]]</f>
        <v>0</v>
      </c>
      <c r="L81" s="54">
        <f>Таблица613[[#This Row],[Общее кол-во шт]]*Таблица613[[#This Row],[Оптовая цена KRW за 1шт]]</f>
        <v>0</v>
      </c>
      <c r="M81" s="19" t="str">
        <f>IFERROR(Таблица613[[#This Row],[Общее кол-во шт]]*Таблица613[[#This Row],[Оптовая цена USD за 1шт]],"")</f>
        <v/>
      </c>
      <c r="N81" s="49"/>
    </row>
    <row r="82" spans="1:14" ht="22.5" customHeight="1">
      <c r="A82" s="44" t="s">
        <v>2563</v>
      </c>
      <c r="B82" s="14">
        <v>8809409346830</v>
      </c>
      <c r="C82" s="50" t="s">
        <v>32340</v>
      </c>
      <c r="D82" s="160" t="s">
        <v>32341</v>
      </c>
      <c r="E82" s="16">
        <v>25000</v>
      </c>
      <c r="F82" s="15">
        <v>0.47</v>
      </c>
      <c r="G82" s="47">
        <v>30</v>
      </c>
      <c r="H82" s="55">
        <f>Таблица613[[#This Row],[Коэфициент стоимости]]*Таблица613[[#This Row],[Розничная цена KRW]]</f>
        <v>11750</v>
      </c>
      <c r="I82" s="17" t="str">
        <f>IF($H$1="","Введите курс",Таблица613[[#This Row],[Оптовая цена KRW за 1шт]]/$H$1)</f>
        <v>Введите курс</v>
      </c>
      <c r="J82" s="48"/>
      <c r="K82" s="18">
        <f>Таблица613[[#This Row],[Заказ коробок ]]*Таблица613[[#This Row],[Кол-во шт в коробке]]</f>
        <v>0</v>
      </c>
      <c r="L82" s="54">
        <f>Таблица613[[#This Row],[Общее кол-во шт]]*Таблица613[[#This Row],[Оптовая цена KRW за 1шт]]</f>
        <v>0</v>
      </c>
      <c r="M82" s="19" t="str">
        <f>IFERROR(Таблица613[[#This Row],[Общее кол-во шт]]*Таблица613[[#This Row],[Оптовая цена USD за 1шт]],"")</f>
        <v/>
      </c>
      <c r="N82" s="49"/>
    </row>
    <row r="83" spans="1:14" ht="22.5" customHeight="1">
      <c r="A83" s="44" t="s">
        <v>2564</v>
      </c>
      <c r="B83" s="14">
        <v>8809409347233</v>
      </c>
      <c r="C83" s="50" t="s">
        <v>32342</v>
      </c>
      <c r="D83" s="160" t="s">
        <v>32343</v>
      </c>
      <c r="E83" s="16">
        <v>81000</v>
      </c>
      <c r="F83" s="15">
        <v>0.33999999999999997</v>
      </c>
      <c r="G83" s="47">
        <v>16</v>
      </c>
      <c r="H83" s="55">
        <f>Таблица613[[#This Row],[Коэфициент стоимости]]*Таблица613[[#This Row],[Розничная цена KRW]]</f>
        <v>27539.999999999996</v>
      </c>
      <c r="I83" s="17" t="str">
        <f>IF($H$1="","Введите курс",Таблица613[[#This Row],[Оптовая цена KRW за 1шт]]/$H$1)</f>
        <v>Введите курс</v>
      </c>
      <c r="J83" s="48"/>
      <c r="K83" s="18">
        <f>Таблица613[[#This Row],[Заказ коробок ]]*Таблица613[[#This Row],[Кол-во шт в коробке]]</f>
        <v>0</v>
      </c>
      <c r="L83" s="54">
        <f>Таблица613[[#This Row],[Общее кол-во шт]]*Таблица613[[#This Row],[Оптовая цена KRW за 1шт]]</f>
        <v>0</v>
      </c>
      <c r="M83" s="19" t="str">
        <f>IFERROR(Таблица613[[#This Row],[Общее кол-во шт]]*Таблица613[[#This Row],[Оптовая цена USD за 1шт]],"")</f>
        <v/>
      </c>
      <c r="N83" s="49"/>
    </row>
    <row r="84" spans="1:14" ht="22.5" customHeight="1">
      <c r="A84" s="44" t="s">
        <v>2565</v>
      </c>
      <c r="B84" s="14" t="s">
        <v>32344</v>
      </c>
      <c r="C84" s="50" t="s">
        <v>32345</v>
      </c>
      <c r="D84" s="160" t="s">
        <v>32346</v>
      </c>
      <c r="E84" s="16">
        <v>43000</v>
      </c>
      <c r="F84" s="15">
        <v>0.33999999999999997</v>
      </c>
      <c r="G84" s="47">
        <v>50</v>
      </c>
      <c r="H84" s="55">
        <f>Таблица613[[#This Row],[Коэфициент стоимости]]*Таблица613[[#This Row],[Розничная цена KRW]]</f>
        <v>14619.999999999998</v>
      </c>
      <c r="I84" s="17" t="str">
        <f>IF($H$1="","Введите курс",Таблица613[[#This Row],[Оптовая цена KRW за 1шт]]/$H$1)</f>
        <v>Введите курс</v>
      </c>
      <c r="J84" s="48"/>
      <c r="K84" s="18">
        <f>Таблица613[[#This Row],[Заказ коробок ]]*Таблица613[[#This Row],[Кол-во шт в коробке]]</f>
        <v>0</v>
      </c>
      <c r="L84" s="54">
        <f>Таблица613[[#This Row],[Общее кол-во шт]]*Таблица613[[#This Row],[Оптовая цена KRW за 1шт]]</f>
        <v>0</v>
      </c>
      <c r="M84" s="19" t="str">
        <f>IFERROR(Таблица613[[#This Row],[Общее кол-во шт]]*Таблица613[[#This Row],[Оптовая цена USD за 1шт]],"")</f>
        <v/>
      </c>
      <c r="N84" s="49"/>
    </row>
    <row r="85" spans="1:14" ht="22.5" customHeight="1">
      <c r="A85" s="44" t="s">
        <v>2566</v>
      </c>
      <c r="B85" s="14">
        <v>8809409347264</v>
      </c>
      <c r="C85" s="50" t="s">
        <v>32347</v>
      </c>
      <c r="D85" s="160" t="s">
        <v>32348</v>
      </c>
      <c r="E85" s="16">
        <v>81000</v>
      </c>
      <c r="F85" s="15">
        <v>0.33999999999999997</v>
      </c>
      <c r="G85" s="47">
        <v>16</v>
      </c>
      <c r="H85" s="55">
        <f>Таблица613[[#This Row],[Коэфициент стоимости]]*Таблица613[[#This Row],[Розничная цена KRW]]</f>
        <v>27539.999999999996</v>
      </c>
      <c r="I85" s="17" t="str">
        <f>IF($H$1="","Введите курс",Таблица613[[#This Row],[Оптовая цена KRW за 1шт]]/$H$1)</f>
        <v>Введите курс</v>
      </c>
      <c r="J85" s="48"/>
      <c r="K85" s="18">
        <f>Таблица613[[#This Row],[Заказ коробок ]]*Таблица613[[#This Row],[Кол-во шт в коробке]]</f>
        <v>0</v>
      </c>
      <c r="L85" s="54">
        <f>Таблица613[[#This Row],[Общее кол-во шт]]*Таблица613[[#This Row],[Оптовая цена KRW за 1шт]]</f>
        <v>0</v>
      </c>
      <c r="M85" s="19" t="str">
        <f>IFERROR(Таблица613[[#This Row],[Общее кол-во шт]]*Таблица613[[#This Row],[Оптовая цена USD за 1шт]],"")</f>
        <v/>
      </c>
      <c r="N85" s="49"/>
    </row>
    <row r="86" spans="1:14" ht="22.5" customHeight="1">
      <c r="A86" s="44" t="s">
        <v>2567</v>
      </c>
      <c r="B86" s="14" t="s">
        <v>32344</v>
      </c>
      <c r="C86" s="50" t="s">
        <v>32349</v>
      </c>
      <c r="D86" s="160" t="s">
        <v>32350</v>
      </c>
      <c r="E86" s="16">
        <v>43000</v>
      </c>
      <c r="F86" s="15">
        <v>0.33999999999999997</v>
      </c>
      <c r="G86" s="47">
        <v>50</v>
      </c>
      <c r="H86" s="55">
        <f>Таблица613[[#This Row],[Коэфициент стоимости]]*Таблица613[[#This Row],[Розничная цена KRW]]</f>
        <v>14619.999999999998</v>
      </c>
      <c r="I86" s="17" t="str">
        <f>IF($H$1="","Введите курс",Таблица613[[#This Row],[Оптовая цена KRW за 1шт]]/$H$1)</f>
        <v>Введите курс</v>
      </c>
      <c r="J86" s="48"/>
      <c r="K86" s="18">
        <f>Таблица613[[#This Row],[Заказ коробок ]]*Таблица613[[#This Row],[Кол-во шт в коробке]]</f>
        <v>0</v>
      </c>
      <c r="L86" s="54">
        <f>Таблица613[[#This Row],[Общее кол-во шт]]*Таблица613[[#This Row],[Оптовая цена KRW за 1шт]]</f>
        <v>0</v>
      </c>
      <c r="M86" s="19" t="str">
        <f>IFERROR(Таблица613[[#This Row],[Общее кол-во шт]]*Таблица613[[#This Row],[Оптовая цена USD за 1шт]],"")</f>
        <v/>
      </c>
      <c r="N86" s="49"/>
    </row>
    <row r="87" spans="1:14" ht="22.5" customHeight="1">
      <c r="A87" s="44" t="s">
        <v>2568</v>
      </c>
      <c r="B87" s="203" t="s">
        <v>32351</v>
      </c>
      <c r="C87" s="50" t="s">
        <v>32352</v>
      </c>
      <c r="D87" s="160" t="s">
        <v>32353</v>
      </c>
      <c r="E87" s="16">
        <v>0</v>
      </c>
      <c r="F87" s="15"/>
      <c r="G87" s="47">
        <v>60</v>
      </c>
      <c r="H87" s="55">
        <v>11665</v>
      </c>
      <c r="I87" s="17" t="str">
        <f>IF($H$1="","Введите курс",Таблица613[[#This Row],[Оптовая цена KRW за 1шт]]/$H$1)</f>
        <v>Введите курс</v>
      </c>
      <c r="J87" s="48"/>
      <c r="K87" s="18">
        <f>Таблица613[[#This Row],[Заказ коробок ]]*Таблица613[[#This Row],[Кол-во шт в коробке]]</f>
        <v>0</v>
      </c>
      <c r="L87" s="54">
        <f>Таблица613[[#This Row],[Общее кол-во шт]]*Таблица613[[#This Row],[Оптовая цена KRW за 1шт]]</f>
        <v>0</v>
      </c>
      <c r="M87" s="19" t="str">
        <f>IFERROR(Таблица613[[#This Row],[Общее кол-во шт]]*Таблица613[[#This Row],[Оптовая цена USD за 1шт]],"")</f>
        <v/>
      </c>
      <c r="N87" s="49"/>
    </row>
    <row r="88" spans="1:14" ht="22.5" customHeight="1">
      <c r="A88" s="44" t="s">
        <v>2569</v>
      </c>
      <c r="B88" s="14">
        <v>8809409346861</v>
      </c>
      <c r="C88" s="50" t="s">
        <v>32354</v>
      </c>
      <c r="D88" s="160" t="s">
        <v>32355</v>
      </c>
      <c r="E88" s="16">
        <v>42000</v>
      </c>
      <c r="F88" s="15">
        <v>0.38</v>
      </c>
      <c r="G88" s="47">
        <v>50</v>
      </c>
      <c r="H88" s="55">
        <f>Таблица613[[#This Row],[Коэфициент стоимости]]*Таблица613[[#This Row],[Розничная цена KRW]]</f>
        <v>15960</v>
      </c>
      <c r="I88" s="17" t="str">
        <f>IF($H$1="","Введите курс",Таблица613[[#This Row],[Оптовая цена KRW за 1шт]]/$H$1)</f>
        <v>Введите курс</v>
      </c>
      <c r="J88" s="48"/>
      <c r="K88" s="18">
        <f>Таблица613[[#This Row],[Заказ коробок ]]*Таблица613[[#This Row],[Кол-во шт в коробке]]</f>
        <v>0</v>
      </c>
      <c r="L88" s="54">
        <f>Таблица613[[#This Row],[Общее кол-во шт]]*Таблица613[[#This Row],[Оптовая цена KRW за 1шт]]</f>
        <v>0</v>
      </c>
      <c r="M88" s="19" t="str">
        <f>IFERROR(Таблица613[[#This Row],[Общее кол-во шт]]*Таблица613[[#This Row],[Оптовая цена USD за 1шт]],"")</f>
        <v/>
      </c>
      <c r="N88" s="49"/>
    </row>
    <row r="89" spans="1:14" ht="22.5" customHeight="1">
      <c r="A89" s="44" t="s">
        <v>2570</v>
      </c>
      <c r="B89" s="14">
        <v>8809409346915</v>
      </c>
      <c r="C89" s="50" t="s">
        <v>32356</v>
      </c>
      <c r="D89" s="160" t="s">
        <v>32357</v>
      </c>
      <c r="E89" s="16">
        <v>35000</v>
      </c>
      <c r="F89" s="15">
        <v>0.41000000000000003</v>
      </c>
      <c r="G89" s="47">
        <v>40</v>
      </c>
      <c r="H89" s="55">
        <f>Таблица613[[#This Row],[Коэфициент стоимости]]*Таблица613[[#This Row],[Розничная цена KRW]]</f>
        <v>14350.000000000002</v>
      </c>
      <c r="I89" s="17" t="str">
        <f>IF($H$1="","Введите курс",Таблица613[[#This Row],[Оптовая цена KRW за 1шт]]/$H$1)</f>
        <v>Введите курс</v>
      </c>
      <c r="J89" s="48"/>
      <c r="K89" s="18">
        <f>Таблица613[[#This Row],[Заказ коробок ]]*Таблица613[[#This Row],[Кол-во шт в коробке]]</f>
        <v>0</v>
      </c>
      <c r="L89" s="54">
        <f>Таблица613[[#This Row],[Общее кол-во шт]]*Таблица613[[#This Row],[Оптовая цена KRW за 1шт]]</f>
        <v>0</v>
      </c>
      <c r="M89" s="19" t="str">
        <f>IFERROR(Таблица613[[#This Row],[Общее кол-во шт]]*Таблица613[[#This Row],[Оптовая цена USD за 1шт]],"")</f>
        <v/>
      </c>
      <c r="N89" s="49"/>
    </row>
    <row r="90" spans="1:14" ht="22.5" customHeight="1">
      <c r="A90" s="44" t="s">
        <v>2572</v>
      </c>
      <c r="B90" s="14">
        <v>8809409346878</v>
      </c>
      <c r="C90" s="50" t="s">
        <v>32358</v>
      </c>
      <c r="D90" s="160" t="s">
        <v>32359</v>
      </c>
      <c r="E90" s="16">
        <v>55000</v>
      </c>
      <c r="F90" s="15">
        <v>0.31</v>
      </c>
      <c r="G90" s="47">
        <v>40</v>
      </c>
      <c r="H90" s="55">
        <f>Таблица613[[#This Row],[Коэфициент стоимости]]*Таблица613[[#This Row],[Розничная цена KRW]]</f>
        <v>17050</v>
      </c>
      <c r="I90" s="17" t="str">
        <f>IF($H$1="","Введите курс",Таблица613[[#This Row],[Оптовая цена KRW за 1шт]]/$H$1)</f>
        <v>Введите курс</v>
      </c>
      <c r="J90" s="48"/>
      <c r="K90" s="18">
        <f>Таблица613[[#This Row],[Заказ коробок ]]*Таблица613[[#This Row],[Кол-во шт в коробке]]</f>
        <v>0</v>
      </c>
      <c r="L90" s="54">
        <f>Таблица613[[#This Row],[Общее кол-во шт]]*Таблица613[[#This Row],[Оптовая цена KRW за 1шт]]</f>
        <v>0</v>
      </c>
      <c r="M90" s="19" t="str">
        <f>IFERROR(Таблица613[[#This Row],[Общее кол-во шт]]*Таблица613[[#This Row],[Оптовая цена USD за 1шт]],"")</f>
        <v/>
      </c>
      <c r="N90" s="49"/>
    </row>
    <row r="91" spans="1:14" ht="22.5" customHeight="1">
      <c r="A91" s="44" t="s">
        <v>2574</v>
      </c>
      <c r="B91" s="14">
        <v>8809409347394</v>
      </c>
      <c r="C91" s="50" t="s">
        <v>32360</v>
      </c>
      <c r="D91" s="160" t="s">
        <v>32361</v>
      </c>
      <c r="E91" s="16">
        <v>49000</v>
      </c>
      <c r="F91" s="15">
        <v>0.37</v>
      </c>
      <c r="G91" s="47">
        <v>46</v>
      </c>
      <c r="H91" s="55">
        <f>Таблица613[[#This Row],[Коэфициент стоимости]]*Таблица613[[#This Row],[Розничная цена KRW]]</f>
        <v>18130</v>
      </c>
      <c r="I91" s="17" t="str">
        <f>IF($H$1="","Введите курс",Таблица613[[#This Row],[Оптовая цена KRW за 1шт]]/$H$1)</f>
        <v>Введите курс</v>
      </c>
      <c r="J91" s="48"/>
      <c r="K91" s="18">
        <f>Таблица613[[#This Row],[Заказ коробок ]]*Таблица613[[#This Row],[Кол-во шт в коробке]]</f>
        <v>0</v>
      </c>
      <c r="L91" s="54">
        <f>Таблица613[[#This Row],[Общее кол-во шт]]*Таблица613[[#This Row],[Оптовая цена KRW за 1шт]]</f>
        <v>0</v>
      </c>
      <c r="M91" s="19" t="str">
        <f>IFERROR(Таблица613[[#This Row],[Общее кол-во шт]]*Таблица613[[#This Row],[Оптовая цена USD за 1шт]],"")</f>
        <v/>
      </c>
      <c r="N91" s="49"/>
    </row>
    <row r="92" spans="1:14" ht="22.5" customHeight="1">
      <c r="A92" s="44" t="s">
        <v>2576</v>
      </c>
      <c r="B92" s="14">
        <v>8809409346984</v>
      </c>
      <c r="C92" s="50" t="s">
        <v>32362</v>
      </c>
      <c r="D92" s="160" t="s">
        <v>32363</v>
      </c>
      <c r="E92" s="16">
        <v>30000</v>
      </c>
      <c r="F92" s="15">
        <v>0.31</v>
      </c>
      <c r="G92" s="47">
        <v>297</v>
      </c>
      <c r="H92" s="55">
        <f>Таблица613[[#This Row],[Коэфициент стоимости]]*Таблица613[[#This Row],[Розничная цена KRW]]</f>
        <v>9300</v>
      </c>
      <c r="I92" s="17" t="str">
        <f>IF($H$1="","Введите курс",Таблица613[[#This Row],[Оптовая цена KRW за 1шт]]/$H$1)</f>
        <v>Введите курс</v>
      </c>
      <c r="J92" s="48"/>
      <c r="K92" s="18">
        <f>Таблица613[[#This Row],[Заказ коробок ]]*Таблица613[[#This Row],[Кол-во шт в коробке]]</f>
        <v>0</v>
      </c>
      <c r="L92" s="54">
        <f>Таблица613[[#This Row],[Общее кол-во шт]]*Таблица613[[#This Row],[Оптовая цена KRW за 1шт]]</f>
        <v>0</v>
      </c>
      <c r="M92" s="19" t="str">
        <f>IFERROR(Таблица613[[#This Row],[Общее кол-во шт]]*Таблица613[[#This Row],[Оптовая цена USD за 1шт]],"")</f>
        <v/>
      </c>
      <c r="N92" s="49"/>
    </row>
    <row r="93" spans="1:14" ht="22.5" customHeight="1">
      <c r="A93" s="44" t="s">
        <v>2577</v>
      </c>
      <c r="B93" s="14">
        <v>8809409346786</v>
      </c>
      <c r="C93" s="50" t="s">
        <v>32364</v>
      </c>
      <c r="D93" s="160" t="s">
        <v>32365</v>
      </c>
      <c r="E93" s="16">
        <v>133000</v>
      </c>
      <c r="F93" s="15">
        <v>0.31999999999999995</v>
      </c>
      <c r="G93" s="47">
        <v>20</v>
      </c>
      <c r="H93" s="55">
        <f>Таблица613[[#This Row],[Коэфициент стоимости]]*Таблица613[[#This Row],[Розничная цена KRW]]</f>
        <v>42559.999999999993</v>
      </c>
      <c r="I93" s="17" t="str">
        <f>IF($H$1="","Введите курс",Таблица613[[#This Row],[Оптовая цена KRW за 1шт]]/$H$1)</f>
        <v>Введите курс</v>
      </c>
      <c r="J93" s="48"/>
      <c r="K93" s="18">
        <f>Таблица613[[#This Row],[Заказ коробок ]]*Таблица613[[#This Row],[Кол-во шт в коробке]]</f>
        <v>0</v>
      </c>
      <c r="L93" s="54">
        <f>Таблица613[[#This Row],[Общее кол-во шт]]*Таблица613[[#This Row],[Оптовая цена KRW за 1шт]]</f>
        <v>0</v>
      </c>
      <c r="M93" s="19" t="str">
        <f>IFERROR(Таблица613[[#This Row],[Общее кол-во шт]]*Таблица613[[#This Row],[Оптовая цена USD за 1шт]],"")</f>
        <v/>
      </c>
      <c r="N93" s="49"/>
    </row>
    <row r="94" spans="1:14" ht="22.5" customHeight="1">
      <c r="A94" s="44" t="s">
        <v>2578</v>
      </c>
      <c r="B94" s="14">
        <v>8809409347400</v>
      </c>
      <c r="C94" s="50" t="s">
        <v>32366</v>
      </c>
      <c r="D94" s="160" t="s">
        <v>32367</v>
      </c>
      <c r="E94" s="16">
        <v>34000</v>
      </c>
      <c r="F94" s="15">
        <v>0.38</v>
      </c>
      <c r="G94" s="47">
        <v>35</v>
      </c>
      <c r="H94" s="55">
        <f>Таблица613[[#This Row],[Коэфициент стоимости]]*Таблица613[[#This Row],[Розничная цена KRW]]</f>
        <v>12920</v>
      </c>
      <c r="I94" s="17" t="str">
        <f>IF($H$1="","Введите курс",Таблица613[[#This Row],[Оптовая цена KRW за 1шт]]/$H$1)</f>
        <v>Введите курс</v>
      </c>
      <c r="J94" s="48"/>
      <c r="K94" s="18">
        <f>Таблица613[[#This Row],[Заказ коробок ]]*Таблица613[[#This Row],[Кол-во шт в коробке]]</f>
        <v>0</v>
      </c>
      <c r="L94" s="54">
        <f>Таблица613[[#This Row],[Общее кол-во шт]]*Таблица613[[#This Row],[Оптовая цена KRW за 1шт]]</f>
        <v>0</v>
      </c>
      <c r="M94" s="19" t="str">
        <f>IFERROR(Таблица613[[#This Row],[Общее кол-во шт]]*Таблица613[[#This Row],[Оптовая цена USD за 1шт]],"")</f>
        <v/>
      </c>
      <c r="N94" s="49"/>
    </row>
    <row r="95" spans="1:14" ht="22.5" customHeight="1">
      <c r="A95" s="44" t="s">
        <v>2579</v>
      </c>
      <c r="B95" s="14">
        <v>8809409347493</v>
      </c>
      <c r="C95" s="50" t="s">
        <v>32368</v>
      </c>
      <c r="D95" s="160" t="s">
        <v>32369</v>
      </c>
      <c r="E95" s="16">
        <v>30000</v>
      </c>
      <c r="F95" s="15">
        <v>0.45</v>
      </c>
      <c r="G95" s="47">
        <v>56</v>
      </c>
      <c r="H95" s="55">
        <f>Таблица613[[#This Row],[Коэфициент стоимости]]*Таблица613[[#This Row],[Розничная цена KRW]]</f>
        <v>13500</v>
      </c>
      <c r="I95" s="17" t="str">
        <f>IF($H$1="","Введите курс",Таблица613[[#This Row],[Оптовая цена KRW за 1шт]]/$H$1)</f>
        <v>Введите курс</v>
      </c>
      <c r="J95" s="48"/>
      <c r="K95" s="18">
        <f>Таблица613[[#This Row],[Заказ коробок ]]*Таблица613[[#This Row],[Кол-во шт в коробке]]</f>
        <v>0</v>
      </c>
      <c r="L95" s="54">
        <f>Таблица613[[#This Row],[Общее кол-во шт]]*Таблица613[[#This Row],[Оптовая цена KRW за 1шт]]</f>
        <v>0</v>
      </c>
      <c r="M95" s="19" t="str">
        <f>IFERROR(Таблица613[[#This Row],[Общее кол-во шт]]*Таблица613[[#This Row],[Оптовая цена USD за 1шт]],"")</f>
        <v/>
      </c>
      <c r="N95" s="49"/>
    </row>
    <row r="96" spans="1:14" ht="22.5" customHeight="1">
      <c r="A96" s="44" t="s">
        <v>2580</v>
      </c>
      <c r="B96" s="14">
        <v>8809409347509</v>
      </c>
      <c r="C96" s="50" t="s">
        <v>32370</v>
      </c>
      <c r="D96" s="160" t="s">
        <v>32371</v>
      </c>
      <c r="E96" s="16">
        <v>38000</v>
      </c>
      <c r="F96" s="15">
        <v>0.38</v>
      </c>
      <c r="G96" s="47">
        <v>20</v>
      </c>
      <c r="H96" s="55">
        <f>Таблица613[[#This Row],[Коэфициент стоимости]]*Таблица613[[#This Row],[Розничная цена KRW]]</f>
        <v>14440</v>
      </c>
      <c r="I96" s="17" t="str">
        <f>IF($H$1="","Введите курс",Таблица613[[#This Row],[Оптовая цена KRW за 1шт]]/$H$1)</f>
        <v>Введите курс</v>
      </c>
      <c r="J96" s="48"/>
      <c r="K96" s="18">
        <f>Таблица613[[#This Row],[Заказ коробок ]]*Таблица613[[#This Row],[Кол-во шт в коробке]]</f>
        <v>0</v>
      </c>
      <c r="L96" s="54">
        <f>Таблица613[[#This Row],[Общее кол-во шт]]*Таблица613[[#This Row],[Оптовая цена KRW за 1шт]]</f>
        <v>0</v>
      </c>
      <c r="M96" s="19" t="str">
        <f>IFERROR(Таблица613[[#This Row],[Общее кол-во шт]]*Таблица613[[#This Row],[Оптовая цена USD за 1шт]],"")</f>
        <v/>
      </c>
      <c r="N96" s="49"/>
    </row>
    <row r="97" spans="1:14" ht="22.5" customHeight="1">
      <c r="A97" s="44" t="s">
        <v>2581</v>
      </c>
      <c r="B97" s="14"/>
      <c r="C97" s="50" t="s">
        <v>32372</v>
      </c>
      <c r="D97" s="160" t="s">
        <v>32373</v>
      </c>
      <c r="E97" s="16">
        <v>0</v>
      </c>
      <c r="F97" s="15"/>
      <c r="G97" s="47">
        <v>40</v>
      </c>
      <c r="H97" s="55">
        <v>7410</v>
      </c>
      <c r="I97" s="17" t="str">
        <f>IF($H$1="","Введите курс",Таблица613[[#This Row],[Оптовая цена KRW за 1шт]]/$H$1)</f>
        <v>Введите курс</v>
      </c>
      <c r="J97" s="48"/>
      <c r="K97" s="18">
        <f>Таблица613[[#This Row],[Заказ коробок ]]*Таблица613[[#This Row],[Кол-во шт в коробке]]</f>
        <v>0</v>
      </c>
      <c r="L97" s="54">
        <f>Таблица613[[#This Row],[Общее кол-во шт]]*Таблица613[[#This Row],[Оптовая цена KRW за 1шт]]</f>
        <v>0</v>
      </c>
      <c r="M97" s="19" t="str">
        <f>IFERROR(Таблица613[[#This Row],[Общее кол-во шт]]*Таблица613[[#This Row],[Оптовая цена USD за 1шт]],"")</f>
        <v/>
      </c>
      <c r="N97" s="49"/>
    </row>
    <row r="98" spans="1:14" ht="22.5" customHeight="1">
      <c r="A98" s="44" t="s">
        <v>2582</v>
      </c>
      <c r="B98" s="14"/>
      <c r="C98" s="50" t="s">
        <v>32374</v>
      </c>
      <c r="D98" s="160" t="s">
        <v>32375</v>
      </c>
      <c r="E98" s="16">
        <v>28000</v>
      </c>
      <c r="F98" s="15">
        <v>0.41000000000000003</v>
      </c>
      <c r="G98" s="47">
        <v>36</v>
      </c>
      <c r="H98" s="55">
        <f>Таблица613[[#This Row],[Коэфициент стоимости]]*Таблица613[[#This Row],[Розничная цена KRW]]</f>
        <v>11480</v>
      </c>
      <c r="I98" s="17" t="str">
        <f>IF($H$1="","Введите курс",Таблица613[[#This Row],[Оптовая цена KRW за 1шт]]/$H$1)</f>
        <v>Введите курс</v>
      </c>
      <c r="J98" s="48"/>
      <c r="K98" s="18">
        <f>Таблица613[[#This Row],[Заказ коробок ]]*Таблица613[[#This Row],[Кол-во шт в коробке]]</f>
        <v>0</v>
      </c>
      <c r="L98" s="54">
        <f>Таблица613[[#This Row],[Общее кол-во шт]]*Таблица613[[#This Row],[Оптовая цена KRW за 1шт]]</f>
        <v>0</v>
      </c>
      <c r="M98" s="19" t="str">
        <f>IFERROR(Таблица613[[#This Row],[Общее кол-во шт]]*Таблица613[[#This Row],[Оптовая цена USD за 1шт]],"")</f>
        <v/>
      </c>
      <c r="N98" s="49"/>
    </row>
    <row r="99" spans="1:14" ht="22.5" customHeight="1">
      <c r="A99" s="44" t="s">
        <v>2583</v>
      </c>
      <c r="B99" s="14">
        <v>8809409347554</v>
      </c>
      <c r="C99" s="50" t="s">
        <v>32376</v>
      </c>
      <c r="D99" s="160" t="s">
        <v>32377</v>
      </c>
      <c r="E99" s="16">
        <v>35000</v>
      </c>
      <c r="F99" s="15">
        <v>0.41000000000000003</v>
      </c>
      <c r="G99" s="47">
        <v>50</v>
      </c>
      <c r="H99" s="55">
        <f>Таблица613[[#This Row],[Коэфициент стоимости]]*Таблица613[[#This Row],[Розничная цена KRW]]</f>
        <v>14350.000000000002</v>
      </c>
      <c r="I99" s="17" t="str">
        <f>IF($H$1="","Введите курс",Таблица613[[#This Row],[Оптовая цена KRW за 1шт]]/$H$1)</f>
        <v>Введите курс</v>
      </c>
      <c r="J99" s="48"/>
      <c r="K99" s="18">
        <f>Таблица613[[#This Row],[Заказ коробок ]]*Таблица613[[#This Row],[Кол-во шт в коробке]]</f>
        <v>0</v>
      </c>
      <c r="L99" s="54">
        <f>Таблица613[[#This Row],[Общее кол-во шт]]*Таблица613[[#This Row],[Оптовая цена KRW за 1шт]]</f>
        <v>0</v>
      </c>
      <c r="M99" s="19" t="str">
        <f>IFERROR(Таблица613[[#This Row],[Общее кол-во шт]]*Таблица613[[#This Row],[Оптовая цена USD за 1шт]],"")</f>
        <v/>
      </c>
      <c r="N99" s="49"/>
    </row>
    <row r="100" spans="1:14" ht="22.5" customHeight="1">
      <c r="A100" s="44" t="s">
        <v>2584</v>
      </c>
      <c r="B100" s="14">
        <v>8809409347097</v>
      </c>
      <c r="C100" s="50" t="s">
        <v>32378</v>
      </c>
      <c r="D100" s="160" t="s">
        <v>32379</v>
      </c>
      <c r="E100" s="16">
        <v>32000</v>
      </c>
      <c r="F100" s="15">
        <v>0.43</v>
      </c>
      <c r="G100" s="47">
        <v>63</v>
      </c>
      <c r="H100" s="55">
        <f>Таблица613[[#This Row],[Коэфициент стоимости]]*Таблица613[[#This Row],[Розничная цена KRW]]</f>
        <v>13760</v>
      </c>
      <c r="I100" s="17" t="str">
        <f>IF($H$1="","Введите курс",Таблица613[[#This Row],[Оптовая цена KRW за 1шт]]/$H$1)</f>
        <v>Введите курс</v>
      </c>
      <c r="J100" s="48"/>
      <c r="K100" s="18">
        <f>Таблица613[[#This Row],[Заказ коробок ]]*Таблица613[[#This Row],[Кол-во шт в коробке]]</f>
        <v>0</v>
      </c>
      <c r="L100" s="54">
        <f>Таблица613[[#This Row],[Общее кол-во шт]]*Таблица613[[#This Row],[Оптовая цена KRW за 1шт]]</f>
        <v>0</v>
      </c>
      <c r="M100" s="19" t="str">
        <f>IFERROR(Таблица613[[#This Row],[Общее кол-во шт]]*Таблица613[[#This Row],[Оптовая цена USD за 1шт]],"")</f>
        <v/>
      </c>
      <c r="N100" s="49"/>
    </row>
    <row r="101" spans="1:14" ht="22.5" customHeight="1">
      <c r="A101" s="44" t="s">
        <v>2585</v>
      </c>
      <c r="B101" s="14">
        <v>8809409347080</v>
      </c>
      <c r="C101" s="50" t="s">
        <v>32380</v>
      </c>
      <c r="D101" s="160" t="s">
        <v>32381</v>
      </c>
      <c r="E101" s="16">
        <v>32000</v>
      </c>
      <c r="F101" s="15">
        <v>0.43</v>
      </c>
      <c r="G101" s="47">
        <v>63</v>
      </c>
      <c r="H101" s="55">
        <f>Таблица613[[#This Row],[Коэфициент стоимости]]*Таблица613[[#This Row],[Розничная цена KRW]]</f>
        <v>13760</v>
      </c>
      <c r="I101" s="17" t="str">
        <f>IF($H$1="","Введите курс",Таблица613[[#This Row],[Оптовая цена KRW за 1шт]]/$H$1)</f>
        <v>Введите курс</v>
      </c>
      <c r="J101" s="48"/>
      <c r="K101" s="18">
        <f>Таблица613[[#This Row],[Заказ коробок ]]*Таблица613[[#This Row],[Кол-во шт в коробке]]</f>
        <v>0</v>
      </c>
      <c r="L101" s="54">
        <f>Таблица613[[#This Row],[Общее кол-во шт]]*Таблица613[[#This Row],[Оптовая цена KRW за 1шт]]</f>
        <v>0</v>
      </c>
      <c r="M101" s="19" t="str">
        <f>IFERROR(Таблица613[[#This Row],[Общее кол-во шт]]*Таблица613[[#This Row],[Оптовая цена USD за 1шт]],"")</f>
        <v/>
      </c>
      <c r="N101" s="49"/>
    </row>
    <row r="102" spans="1:14" ht="22.5" customHeight="1">
      <c r="A102" s="44" t="s">
        <v>2586</v>
      </c>
      <c r="B102" s="14">
        <v>8809409347523</v>
      </c>
      <c r="C102" s="50" t="s">
        <v>32382</v>
      </c>
      <c r="D102" s="160" t="s">
        <v>32383</v>
      </c>
      <c r="E102" s="16">
        <v>35000</v>
      </c>
      <c r="F102" s="15">
        <v>0.4</v>
      </c>
      <c r="G102" s="47">
        <v>40</v>
      </c>
      <c r="H102" s="55">
        <f>Таблица613[[#This Row],[Коэфициент стоимости]]*Таблица613[[#This Row],[Розничная цена KRW]]</f>
        <v>14000</v>
      </c>
      <c r="I102" s="17" t="str">
        <f>IF($H$1="","Введите курс",Таблица613[[#This Row],[Оптовая цена KRW за 1шт]]/$H$1)</f>
        <v>Введите курс</v>
      </c>
      <c r="J102" s="48"/>
      <c r="K102" s="18">
        <f>Таблица613[[#This Row],[Заказ коробок ]]*Таблица613[[#This Row],[Кол-во шт в коробке]]</f>
        <v>0</v>
      </c>
      <c r="L102" s="54">
        <f>Таблица613[[#This Row],[Общее кол-во шт]]*Таблица613[[#This Row],[Оптовая цена KRW за 1шт]]</f>
        <v>0</v>
      </c>
      <c r="M102" s="19" t="str">
        <f>IFERROR(Таблица613[[#This Row],[Общее кол-во шт]]*Таблица613[[#This Row],[Оптовая цена USD за 1шт]],"")</f>
        <v/>
      </c>
      <c r="N102" s="49"/>
    </row>
    <row r="103" spans="1:14" ht="22.5" customHeight="1">
      <c r="A103" s="44" t="s">
        <v>2587</v>
      </c>
      <c r="B103" s="14">
        <v>8809409347646</v>
      </c>
      <c r="C103" s="50" t="s">
        <v>32384</v>
      </c>
      <c r="D103" s="160" t="s">
        <v>32385</v>
      </c>
      <c r="E103" s="16">
        <v>45000</v>
      </c>
      <c r="F103" s="15">
        <v>0.33999999999999997</v>
      </c>
      <c r="G103" s="47">
        <v>80</v>
      </c>
      <c r="H103" s="55">
        <f>Таблица613[[#This Row],[Коэфициент стоимости]]*Таблица613[[#This Row],[Розничная цена KRW]]</f>
        <v>15299.999999999998</v>
      </c>
      <c r="I103" s="17" t="str">
        <f>IF($H$1="","Введите курс",Таблица613[[#This Row],[Оптовая цена KRW за 1шт]]/$H$1)</f>
        <v>Введите курс</v>
      </c>
      <c r="J103" s="48"/>
      <c r="K103" s="18">
        <f>Таблица613[[#This Row],[Заказ коробок ]]*Таблица613[[#This Row],[Кол-во шт в коробке]]</f>
        <v>0</v>
      </c>
      <c r="L103" s="54">
        <f>Таблица613[[#This Row],[Общее кол-во шт]]*Таблица613[[#This Row],[Оптовая цена KRW за 1шт]]</f>
        <v>0</v>
      </c>
      <c r="M103" s="19" t="str">
        <f>IFERROR(Таблица613[[#This Row],[Общее кол-во шт]]*Таблица613[[#This Row],[Оптовая цена USD за 1шт]],"")</f>
        <v/>
      </c>
      <c r="N103" s="49"/>
    </row>
    <row r="104" spans="1:14" ht="22.5" customHeight="1">
      <c r="A104" s="44" t="s">
        <v>2588</v>
      </c>
      <c r="B104" s="14">
        <v>8809409347639</v>
      </c>
      <c r="C104" s="50" t="s">
        <v>32386</v>
      </c>
      <c r="D104" s="160" t="s">
        <v>32387</v>
      </c>
      <c r="E104" s="16">
        <v>45000</v>
      </c>
      <c r="F104" s="15">
        <v>0.33999999999999997</v>
      </c>
      <c r="G104" s="47">
        <v>80</v>
      </c>
      <c r="H104" s="55">
        <f>Таблица613[[#This Row],[Коэфициент стоимости]]*Таблица613[[#This Row],[Розничная цена KRW]]</f>
        <v>15299.999999999998</v>
      </c>
      <c r="I104" s="17" t="str">
        <f>IF($H$1="","Введите курс",Таблица613[[#This Row],[Оптовая цена KRW за 1шт]]/$H$1)</f>
        <v>Введите курс</v>
      </c>
      <c r="J104" s="48"/>
      <c r="K104" s="18">
        <f>Таблица613[[#This Row],[Заказ коробок ]]*Таблица613[[#This Row],[Кол-во шт в коробке]]</f>
        <v>0</v>
      </c>
      <c r="L104" s="54">
        <f>Таблица613[[#This Row],[Общее кол-во шт]]*Таблица613[[#This Row],[Оптовая цена KRW за 1шт]]</f>
        <v>0</v>
      </c>
      <c r="M104" s="19" t="str">
        <f>IFERROR(Таблица613[[#This Row],[Общее кол-во шт]]*Таблица613[[#This Row],[Оптовая цена USD за 1шт]],"")</f>
        <v/>
      </c>
      <c r="N104" s="49"/>
    </row>
    <row r="105" spans="1:14" ht="22.5" customHeight="1">
      <c r="A105" s="44" t="s">
        <v>2589</v>
      </c>
      <c r="B105" s="14">
        <v>8809409347653</v>
      </c>
      <c r="C105" s="50" t="s">
        <v>32388</v>
      </c>
      <c r="D105" s="160" t="s">
        <v>32389</v>
      </c>
      <c r="E105" s="16">
        <v>45000</v>
      </c>
      <c r="F105" s="15">
        <v>0.33999999999999997</v>
      </c>
      <c r="G105" s="47">
        <v>80</v>
      </c>
      <c r="H105" s="55">
        <f>Таблица613[[#This Row],[Коэфициент стоимости]]*Таблица613[[#This Row],[Розничная цена KRW]]</f>
        <v>15299.999999999998</v>
      </c>
      <c r="I105" s="17" t="str">
        <f>IF($H$1="","Введите курс",Таблица613[[#This Row],[Оптовая цена KRW за 1шт]]/$H$1)</f>
        <v>Введите курс</v>
      </c>
      <c r="J105" s="48"/>
      <c r="K105" s="18">
        <f>Таблица613[[#This Row],[Заказ коробок ]]*Таблица613[[#This Row],[Кол-во шт в коробке]]</f>
        <v>0</v>
      </c>
      <c r="L105" s="54">
        <f>Таблица613[[#This Row],[Общее кол-во шт]]*Таблица613[[#This Row],[Оптовая цена KRW за 1шт]]</f>
        <v>0</v>
      </c>
      <c r="M105" s="19" t="str">
        <f>IFERROR(Таблица613[[#This Row],[Общее кол-во шт]]*Таблица613[[#This Row],[Оптовая цена USD за 1шт]],"")</f>
        <v/>
      </c>
      <c r="N105" s="49"/>
    </row>
    <row r="106" spans="1:14" ht="22.5" customHeight="1">
      <c r="A106" s="44" t="s">
        <v>2590</v>
      </c>
      <c r="B106" s="14">
        <v>8809409347660</v>
      </c>
      <c r="C106" s="50" t="s">
        <v>32390</v>
      </c>
      <c r="D106" s="160" t="s">
        <v>32391</v>
      </c>
      <c r="E106" s="16">
        <v>45000</v>
      </c>
      <c r="F106" s="15">
        <v>0.33999999999999997</v>
      </c>
      <c r="G106" s="47">
        <v>80</v>
      </c>
      <c r="H106" s="55">
        <f>Таблица613[[#This Row],[Коэфициент стоимости]]*Таблица613[[#This Row],[Розничная цена KRW]]</f>
        <v>15299.999999999998</v>
      </c>
      <c r="I106" s="17" t="str">
        <f>IF($H$1="","Введите курс",Таблица613[[#This Row],[Оптовая цена KRW за 1шт]]/$H$1)</f>
        <v>Введите курс</v>
      </c>
      <c r="J106" s="48"/>
      <c r="K106" s="18">
        <f>Таблица613[[#This Row],[Заказ коробок ]]*Таблица613[[#This Row],[Кол-во шт в коробке]]</f>
        <v>0</v>
      </c>
      <c r="L106" s="54">
        <f>Таблица613[[#This Row],[Общее кол-во шт]]*Таблица613[[#This Row],[Оптовая цена KRW за 1шт]]</f>
        <v>0</v>
      </c>
      <c r="M106" s="19" t="str">
        <f>IFERROR(Таблица613[[#This Row],[Общее кол-во шт]]*Таблица613[[#This Row],[Оптовая цена USD за 1шт]],"")</f>
        <v/>
      </c>
      <c r="N106" s="49"/>
    </row>
    <row r="107" spans="1:14" ht="22.5" customHeight="1">
      <c r="A107" s="44" t="s">
        <v>2591</v>
      </c>
      <c r="B107" s="14">
        <v>8809409347547</v>
      </c>
      <c r="C107" s="50" t="s">
        <v>32392</v>
      </c>
      <c r="D107" s="160" t="s">
        <v>32393</v>
      </c>
      <c r="E107" s="16">
        <v>38000</v>
      </c>
      <c r="F107" s="15">
        <v>0.37</v>
      </c>
      <c r="G107" s="47">
        <v>84</v>
      </c>
      <c r="H107" s="55">
        <f>Таблица613[[#This Row],[Коэфициент стоимости]]*Таблица613[[#This Row],[Розничная цена KRW]]</f>
        <v>14060</v>
      </c>
      <c r="I107" s="17" t="str">
        <f>IF($H$1="","Введите курс",Таблица613[[#This Row],[Оптовая цена KRW за 1шт]]/$H$1)</f>
        <v>Введите курс</v>
      </c>
      <c r="J107" s="48"/>
      <c r="K107" s="18">
        <f>Таблица613[[#This Row],[Заказ коробок ]]*Таблица613[[#This Row],[Кол-во шт в коробке]]</f>
        <v>0</v>
      </c>
      <c r="L107" s="54">
        <f>Таблица613[[#This Row],[Общее кол-во шт]]*Таблица613[[#This Row],[Оптовая цена KRW за 1шт]]</f>
        <v>0</v>
      </c>
      <c r="M107" s="19" t="str">
        <f>IFERROR(Таблица613[[#This Row],[Общее кол-во шт]]*Таблица613[[#This Row],[Оптовая цена USD за 1шт]],"")</f>
        <v/>
      </c>
      <c r="N107" s="49"/>
    </row>
    <row r="108" spans="1:14" ht="22.5" customHeight="1">
      <c r="A108" s="44" t="s">
        <v>2592</v>
      </c>
      <c r="B108" s="14">
        <v>8809409347783</v>
      </c>
      <c r="C108" s="50" t="s">
        <v>32394</v>
      </c>
      <c r="D108" s="160" t="s">
        <v>32395</v>
      </c>
      <c r="E108" s="16">
        <v>45000</v>
      </c>
      <c r="F108" s="15">
        <v>0.33999999999999997</v>
      </c>
      <c r="G108" s="47">
        <v>18</v>
      </c>
      <c r="H108" s="55">
        <f>Таблица613[[#This Row],[Коэфициент стоимости]]*Таблица613[[#This Row],[Розничная цена KRW]]</f>
        <v>15299.999999999998</v>
      </c>
      <c r="I108" s="17" t="str">
        <f>IF($H$1="","Введите курс",Таблица613[[#This Row],[Оптовая цена KRW за 1шт]]/$H$1)</f>
        <v>Введите курс</v>
      </c>
      <c r="J108" s="48"/>
      <c r="K108" s="18">
        <f>Таблица613[[#This Row],[Заказ коробок ]]*Таблица613[[#This Row],[Кол-во шт в коробке]]</f>
        <v>0</v>
      </c>
      <c r="L108" s="54">
        <f>Таблица613[[#This Row],[Общее кол-во шт]]*Таблица613[[#This Row],[Оптовая цена KRW за 1шт]]</f>
        <v>0</v>
      </c>
      <c r="M108" s="19" t="str">
        <f>IFERROR(Таблица613[[#This Row],[Общее кол-во шт]]*Таблица613[[#This Row],[Оптовая цена USD за 1шт]],"")</f>
        <v/>
      </c>
      <c r="N108" s="49"/>
    </row>
    <row r="109" spans="1:14" ht="22.5" customHeight="1">
      <c r="A109" s="44" t="s">
        <v>2593</v>
      </c>
      <c r="B109" s="14">
        <v>8809409347707</v>
      </c>
      <c r="C109" s="50" t="s">
        <v>32396</v>
      </c>
      <c r="D109" s="160" t="s">
        <v>32397</v>
      </c>
      <c r="E109" s="16">
        <v>34000</v>
      </c>
      <c r="F109" s="15">
        <v>0.37</v>
      </c>
      <c r="G109" s="47">
        <v>99</v>
      </c>
      <c r="H109" s="55">
        <f>Таблица613[[#This Row],[Коэфициент стоимости]]*Таблица613[[#This Row],[Розничная цена KRW]]</f>
        <v>12580</v>
      </c>
      <c r="I109" s="17" t="str">
        <f>IF($H$1="","Введите курс",Таблица613[[#This Row],[Оптовая цена KRW за 1шт]]/$H$1)</f>
        <v>Введите курс</v>
      </c>
      <c r="J109" s="48"/>
      <c r="K109" s="18">
        <f>Таблица613[[#This Row],[Заказ коробок ]]*Таблица613[[#This Row],[Кол-во шт в коробке]]</f>
        <v>0</v>
      </c>
      <c r="L109" s="54">
        <f>Таблица613[[#This Row],[Общее кол-во шт]]*Таблица613[[#This Row],[Оптовая цена KRW за 1шт]]</f>
        <v>0</v>
      </c>
      <c r="M109" s="19" t="str">
        <f>IFERROR(Таблица613[[#This Row],[Общее кол-во шт]]*Таблица613[[#This Row],[Оптовая цена USD за 1шт]],"")</f>
        <v/>
      </c>
      <c r="N109" s="49"/>
    </row>
    <row r="110" spans="1:14" ht="22.5" customHeight="1">
      <c r="A110" s="44" t="s">
        <v>2594</v>
      </c>
      <c r="B110" s="14">
        <v>8809409347806</v>
      </c>
      <c r="C110" s="50" t="s">
        <v>2571</v>
      </c>
      <c r="D110" s="160" t="s">
        <v>32398</v>
      </c>
      <c r="E110" s="16">
        <v>45000</v>
      </c>
      <c r="F110" s="15">
        <v>0.39</v>
      </c>
      <c r="G110" s="47">
        <v>60</v>
      </c>
      <c r="H110" s="55">
        <f>Таблица613[[#This Row],[Коэфициент стоимости]]*Таблица613[[#This Row],[Розничная цена KRW]]</f>
        <v>17550</v>
      </c>
      <c r="I110" s="17" t="str">
        <f>IF($H$1="","Введите курс",Таблица613[[#This Row],[Оптовая цена KRW за 1шт]]/$H$1)</f>
        <v>Введите курс</v>
      </c>
      <c r="J110" s="48"/>
      <c r="K110" s="18">
        <f>Таблица613[[#This Row],[Заказ коробок ]]*Таблица613[[#This Row],[Кол-во шт в коробке]]</f>
        <v>0</v>
      </c>
      <c r="L110" s="54">
        <f>Таблица613[[#This Row],[Общее кол-во шт]]*Таблица613[[#This Row],[Оптовая цена KRW за 1шт]]</f>
        <v>0</v>
      </c>
      <c r="M110" s="19" t="str">
        <f>IFERROR(Таблица613[[#This Row],[Общее кол-во шт]]*Таблица613[[#This Row],[Оптовая цена USD за 1шт]],"")</f>
        <v/>
      </c>
      <c r="N110" s="49"/>
    </row>
    <row r="111" spans="1:14" ht="22.5" customHeight="1">
      <c r="A111" s="44" t="s">
        <v>2595</v>
      </c>
      <c r="B111" s="14">
        <v>8809409347813</v>
      </c>
      <c r="C111" s="50" t="s">
        <v>2573</v>
      </c>
      <c r="D111" s="160" t="s">
        <v>32399</v>
      </c>
      <c r="E111" s="16">
        <v>43000</v>
      </c>
      <c r="F111" s="15">
        <v>0.35</v>
      </c>
      <c r="G111" s="47">
        <v>100</v>
      </c>
      <c r="H111" s="55">
        <f>Таблица613[[#This Row],[Коэфициент стоимости]]*Таблица613[[#This Row],[Розничная цена KRW]]</f>
        <v>15049.999999999998</v>
      </c>
      <c r="I111" s="17" t="str">
        <f>IF($H$1="","Введите курс",Таблица613[[#This Row],[Оптовая цена KRW за 1шт]]/$H$1)</f>
        <v>Введите курс</v>
      </c>
      <c r="J111" s="48"/>
      <c r="K111" s="18">
        <f>Таблица613[[#This Row],[Заказ коробок ]]*Таблица613[[#This Row],[Кол-во шт в коробке]]</f>
        <v>0</v>
      </c>
      <c r="L111" s="54">
        <f>Таблица613[[#This Row],[Общее кол-во шт]]*Таблица613[[#This Row],[Оптовая цена KRW за 1шт]]</f>
        <v>0</v>
      </c>
      <c r="M111" s="19" t="str">
        <f>IFERROR(Таблица613[[#This Row],[Общее кол-во шт]]*Таблица613[[#This Row],[Оптовая цена USD за 1шт]],"")</f>
        <v/>
      </c>
      <c r="N111" s="49"/>
    </row>
    <row r="112" spans="1:14" ht="22.5" customHeight="1">
      <c r="A112" s="44" t="s">
        <v>2596</v>
      </c>
      <c r="B112" s="14">
        <v>8809409346762</v>
      </c>
      <c r="C112" s="50" t="s">
        <v>32400</v>
      </c>
      <c r="D112" s="160" t="s">
        <v>32401</v>
      </c>
      <c r="E112" s="16">
        <v>20000</v>
      </c>
      <c r="F112" s="15">
        <v>0.52</v>
      </c>
      <c r="G112" s="47">
        <v>50</v>
      </c>
      <c r="H112" s="55">
        <f>Таблица613[[#This Row],[Коэфициент стоимости]]*Таблица613[[#This Row],[Розничная цена KRW]]</f>
        <v>10400</v>
      </c>
      <c r="I112" s="17" t="str">
        <f>IF($H$1="","Введите курс",Таблица613[[#This Row],[Оптовая цена KRW за 1шт]]/$H$1)</f>
        <v>Введите курс</v>
      </c>
      <c r="J112" s="48"/>
      <c r="K112" s="18">
        <f>Таблица613[[#This Row],[Заказ коробок ]]*Таблица613[[#This Row],[Кол-во шт в коробке]]</f>
        <v>0</v>
      </c>
      <c r="L112" s="54">
        <f>Таблица613[[#This Row],[Общее кол-во шт]]*Таблица613[[#This Row],[Оптовая цена KRW за 1шт]]</f>
        <v>0</v>
      </c>
      <c r="M112" s="19" t="str">
        <f>IFERROR(Таблица613[[#This Row],[Общее кол-во шт]]*Таблица613[[#This Row],[Оптовая цена USD за 1шт]],"")</f>
        <v/>
      </c>
      <c r="N112" s="49"/>
    </row>
    <row r="113" spans="1:14" ht="22.5" customHeight="1">
      <c r="A113" s="44" t="s">
        <v>2597</v>
      </c>
      <c r="B113" s="14">
        <v>8809409347714</v>
      </c>
      <c r="C113" s="50" t="s">
        <v>2575</v>
      </c>
      <c r="D113" s="160" t="s">
        <v>32402</v>
      </c>
      <c r="E113" s="16">
        <v>42000</v>
      </c>
      <c r="F113" s="15">
        <v>0.35</v>
      </c>
      <c r="G113" s="47">
        <v>160</v>
      </c>
      <c r="H113" s="55">
        <f>Таблица613[[#This Row],[Коэфициент стоимости]]*Таблица613[[#This Row],[Розничная цена KRW]]</f>
        <v>14699.999999999998</v>
      </c>
      <c r="I113" s="17" t="str">
        <f>IF($H$1="","Введите курс",Таблица613[[#This Row],[Оптовая цена KRW за 1шт]]/$H$1)</f>
        <v>Введите курс</v>
      </c>
      <c r="J113" s="48"/>
      <c r="K113" s="18">
        <f>Таблица613[[#This Row],[Заказ коробок ]]*Таблица613[[#This Row],[Кол-во шт в коробке]]</f>
        <v>0</v>
      </c>
      <c r="L113" s="54">
        <f>Таблица613[[#This Row],[Общее кол-во шт]]*Таблица613[[#This Row],[Оптовая цена KRW за 1шт]]</f>
        <v>0</v>
      </c>
      <c r="M113" s="19" t="str">
        <f>IFERROR(Таблица613[[#This Row],[Общее кол-во шт]]*Таблица613[[#This Row],[Оптовая цена USD за 1шт]],"")</f>
        <v/>
      </c>
      <c r="N113" s="49"/>
    </row>
    <row r="114" spans="1:14" ht="22.5" customHeight="1">
      <c r="A114" s="44" t="s">
        <v>2598</v>
      </c>
      <c r="B114" s="14">
        <v>8809409342122</v>
      </c>
      <c r="C114" s="50" t="s">
        <v>32403</v>
      </c>
      <c r="D114" s="160" t="s">
        <v>32404</v>
      </c>
      <c r="E114" s="16">
        <v>30000</v>
      </c>
      <c r="F114" s="15">
        <v>0.31</v>
      </c>
      <c r="G114" s="47">
        <v>105</v>
      </c>
      <c r="H114" s="55">
        <f>Таблица613[[#This Row],[Коэфициент стоимости]]*Таблица613[[#This Row],[Розничная цена KRW]]</f>
        <v>9300</v>
      </c>
      <c r="I114" s="17" t="str">
        <f>IF($H$1="","Введите курс",Таблица613[[#This Row],[Оптовая цена KRW за 1шт]]/$H$1)</f>
        <v>Введите курс</v>
      </c>
      <c r="J114" s="48"/>
      <c r="K114" s="18">
        <f>Таблица613[[#This Row],[Заказ коробок ]]*Таблица613[[#This Row],[Кол-во шт в коробке]]</f>
        <v>0</v>
      </c>
      <c r="L114" s="54">
        <f>Таблица613[[#This Row],[Общее кол-во шт]]*Таблица613[[#This Row],[Оптовая цена KRW за 1шт]]</f>
        <v>0</v>
      </c>
      <c r="M114" s="19" t="str">
        <f>IFERROR(Таблица613[[#This Row],[Общее кол-во шт]]*Таблица613[[#This Row],[Оптовая цена USD за 1шт]],"")</f>
        <v/>
      </c>
      <c r="N114" s="49"/>
    </row>
    <row r="115" spans="1:14" ht="22.5" customHeight="1">
      <c r="A115" s="44" t="s">
        <v>2599</v>
      </c>
      <c r="B115" s="14">
        <v>8809409341972</v>
      </c>
      <c r="C115" s="50" t="s">
        <v>32403</v>
      </c>
      <c r="D115" s="160" t="s">
        <v>32405</v>
      </c>
      <c r="E115" s="16">
        <v>210000</v>
      </c>
      <c r="F115" s="15">
        <v>0.28000000000000003</v>
      </c>
      <c r="G115" s="47">
        <v>15</v>
      </c>
      <c r="H115" s="55">
        <f>Таблица613[[#This Row],[Коэфициент стоимости]]*Таблица613[[#This Row],[Розничная цена KRW]]</f>
        <v>58800.000000000007</v>
      </c>
      <c r="I115" s="17" t="str">
        <f>IF($H$1="","Введите курс",Таблица613[[#This Row],[Оптовая цена KRW за 1шт]]/$H$1)</f>
        <v>Введите курс</v>
      </c>
      <c r="J115" s="48"/>
      <c r="K115" s="18">
        <f>Таблица613[[#This Row],[Заказ коробок ]]*Таблица613[[#This Row],[Кол-во шт в коробке]]</f>
        <v>0</v>
      </c>
      <c r="L115" s="54">
        <f>Таблица613[[#This Row],[Общее кол-во шт]]*Таблица613[[#This Row],[Оптовая цена KRW за 1шт]]</f>
        <v>0</v>
      </c>
      <c r="M115" s="19" t="str">
        <f>IFERROR(Таблица613[[#This Row],[Общее кол-во шт]]*Таблица613[[#This Row],[Оптовая цена USD за 1шт]],"")</f>
        <v/>
      </c>
      <c r="N115" s="49"/>
    </row>
    <row r="116" spans="1:14" ht="22.5" customHeight="1">
      <c r="A116" s="44" t="s">
        <v>2600</v>
      </c>
      <c r="B116" s="14">
        <v>8809409348018</v>
      </c>
      <c r="C116" s="50" t="s">
        <v>32406</v>
      </c>
      <c r="D116" s="160" t="s">
        <v>32407</v>
      </c>
      <c r="E116" s="16">
        <v>28000</v>
      </c>
      <c r="F116" s="15">
        <v>0.4</v>
      </c>
      <c r="G116" s="47">
        <v>32</v>
      </c>
      <c r="H116" s="55">
        <f>Таблица613[[#This Row],[Коэфициент стоимости]]*Таблица613[[#This Row],[Розничная цена KRW]]</f>
        <v>11200</v>
      </c>
      <c r="I116" s="17" t="str">
        <f>IF($H$1="","Введите курс",Таблица613[[#This Row],[Оптовая цена KRW за 1шт]]/$H$1)</f>
        <v>Введите курс</v>
      </c>
      <c r="J116" s="48"/>
      <c r="K116" s="18">
        <f>Таблица613[[#This Row],[Заказ коробок ]]*Таблица613[[#This Row],[Кол-во шт в коробке]]</f>
        <v>0</v>
      </c>
      <c r="L116" s="54">
        <f>Таблица613[[#This Row],[Общее кол-во шт]]*Таблица613[[#This Row],[Оптовая цена KRW за 1шт]]</f>
        <v>0</v>
      </c>
      <c r="M116" s="19" t="str">
        <f>IFERROR(Таблица613[[#This Row],[Общее кол-во шт]]*Таблица613[[#This Row],[Оптовая цена USD за 1шт]],"")</f>
        <v/>
      </c>
      <c r="N116" s="49"/>
    </row>
    <row r="117" spans="1:14" ht="22.5" customHeight="1">
      <c r="A117" s="44" t="s">
        <v>2601</v>
      </c>
      <c r="B117" s="14">
        <v>8809409347844</v>
      </c>
      <c r="C117" s="50" t="s">
        <v>32408</v>
      </c>
      <c r="D117" s="160" t="s">
        <v>32409</v>
      </c>
      <c r="E117" s="16">
        <v>128000</v>
      </c>
      <c r="F117" s="15">
        <v>0.31</v>
      </c>
      <c r="G117" s="47">
        <v>70</v>
      </c>
      <c r="H117" s="55">
        <f>Таблица613[[#This Row],[Коэфициент стоимости]]*Таблица613[[#This Row],[Розничная цена KRW]]</f>
        <v>39680</v>
      </c>
      <c r="I117" s="17" t="str">
        <f>IF($H$1="","Введите курс",Таблица613[[#This Row],[Оптовая цена KRW за 1шт]]/$H$1)</f>
        <v>Введите курс</v>
      </c>
      <c r="J117" s="48"/>
      <c r="K117" s="18">
        <f>Таблица613[[#This Row],[Заказ коробок ]]*Таблица613[[#This Row],[Кол-во шт в коробке]]</f>
        <v>0</v>
      </c>
      <c r="L117" s="54">
        <f>Таблица613[[#This Row],[Общее кол-во шт]]*Таблица613[[#This Row],[Оптовая цена KRW за 1шт]]</f>
        <v>0</v>
      </c>
      <c r="M117" s="19" t="str">
        <f>IFERROR(Таблица613[[#This Row],[Общее кол-во шт]]*Таблица613[[#This Row],[Оптовая цена USD за 1шт]],"")</f>
        <v/>
      </c>
      <c r="N117" s="49"/>
    </row>
    <row r="118" spans="1:14" ht="22.5" customHeight="1">
      <c r="A118" s="44" t="s">
        <v>2602</v>
      </c>
      <c r="B118" s="14">
        <v>8809409348209</v>
      </c>
      <c r="C118" s="50" t="s">
        <v>32410</v>
      </c>
      <c r="D118" s="160" t="s">
        <v>32411</v>
      </c>
      <c r="E118" s="16">
        <v>29000</v>
      </c>
      <c r="F118" s="15">
        <v>0.43</v>
      </c>
      <c r="G118" s="47">
        <v>18</v>
      </c>
      <c r="H118" s="55">
        <f>Таблица613[[#This Row],[Коэфициент стоимости]]*Таблица613[[#This Row],[Розничная цена KRW]]</f>
        <v>12470</v>
      </c>
      <c r="I118" s="17" t="str">
        <f>IF($H$1="","Введите курс",Таблица613[[#This Row],[Оптовая цена KRW за 1шт]]/$H$1)</f>
        <v>Введите курс</v>
      </c>
      <c r="J118" s="48"/>
      <c r="K118" s="18">
        <f>Таблица613[[#This Row],[Заказ коробок ]]*Таблица613[[#This Row],[Кол-во шт в коробке]]</f>
        <v>0</v>
      </c>
      <c r="L118" s="54">
        <f>Таблица613[[#This Row],[Общее кол-во шт]]*Таблица613[[#This Row],[Оптовая цена KRW за 1шт]]</f>
        <v>0</v>
      </c>
      <c r="M118" s="19" t="str">
        <f>IFERROR(Таблица613[[#This Row],[Общее кол-во шт]]*Таблица613[[#This Row],[Оптовая цена USD за 1шт]],"")</f>
        <v/>
      </c>
      <c r="N118" s="49"/>
    </row>
    <row r="119" spans="1:14" ht="22.5" customHeight="1">
      <c r="A119" s="44" t="s">
        <v>2603</v>
      </c>
      <c r="B119" s="14">
        <v>8809409348216</v>
      </c>
      <c r="C119" s="50" t="s">
        <v>32412</v>
      </c>
      <c r="D119" s="160" t="s">
        <v>32413</v>
      </c>
      <c r="E119" s="16">
        <v>29000</v>
      </c>
      <c r="F119" s="15">
        <v>0.43</v>
      </c>
      <c r="G119" s="47">
        <v>18</v>
      </c>
      <c r="H119" s="55">
        <f>Таблица613[[#This Row],[Коэфициент стоимости]]*Таблица613[[#This Row],[Розничная цена KRW]]</f>
        <v>12470</v>
      </c>
      <c r="I119" s="17" t="str">
        <f>IF($H$1="","Введите курс",Таблица613[[#This Row],[Оптовая цена KRW за 1шт]]/$H$1)</f>
        <v>Введите курс</v>
      </c>
      <c r="J119" s="48"/>
      <c r="K119" s="18">
        <f>Таблица613[[#This Row],[Заказ коробок ]]*Таблица613[[#This Row],[Кол-во шт в коробке]]</f>
        <v>0</v>
      </c>
      <c r="L119" s="54">
        <f>Таблица613[[#This Row],[Общее кол-во шт]]*Таблица613[[#This Row],[Оптовая цена KRW за 1шт]]</f>
        <v>0</v>
      </c>
      <c r="M119" s="19" t="str">
        <f>IFERROR(Таблица613[[#This Row],[Общее кол-во шт]]*Таблица613[[#This Row],[Оптовая цена USD за 1шт]],"")</f>
        <v/>
      </c>
      <c r="N119" s="49"/>
    </row>
    <row r="120" spans="1:14" ht="22.5" customHeight="1">
      <c r="A120" s="44" t="s">
        <v>2604</v>
      </c>
      <c r="B120" s="14">
        <v>8809409347790</v>
      </c>
      <c r="C120" s="50" t="s">
        <v>32414</v>
      </c>
      <c r="D120" s="160" t="s">
        <v>32415</v>
      </c>
      <c r="E120" s="16">
        <v>25000</v>
      </c>
      <c r="F120" s="15">
        <v>0.48000000000000009</v>
      </c>
      <c r="G120" s="47">
        <v>24</v>
      </c>
      <c r="H120" s="55">
        <f>Таблица613[[#This Row],[Коэфициент стоимости]]*Таблица613[[#This Row],[Розничная цена KRW]]</f>
        <v>12000.000000000002</v>
      </c>
      <c r="I120" s="17" t="str">
        <f>IF($H$1="","Введите курс",Таблица613[[#This Row],[Оптовая цена KRW за 1шт]]/$H$1)</f>
        <v>Введите курс</v>
      </c>
      <c r="J120" s="48"/>
      <c r="K120" s="18">
        <f>Таблица613[[#This Row],[Заказ коробок ]]*Таблица613[[#This Row],[Кол-во шт в коробке]]</f>
        <v>0</v>
      </c>
      <c r="L120" s="54">
        <f>Таблица613[[#This Row],[Общее кол-во шт]]*Таблица613[[#This Row],[Оптовая цена KRW за 1шт]]</f>
        <v>0</v>
      </c>
      <c r="M120" s="19" t="str">
        <f>IFERROR(Таблица613[[#This Row],[Общее кол-во шт]]*Таблица613[[#This Row],[Оптовая цена USD за 1шт]],"")</f>
        <v/>
      </c>
      <c r="N120" s="49"/>
    </row>
    <row r="121" spans="1:14" ht="22.5" customHeight="1">
      <c r="A121" s="44" t="s">
        <v>2605</v>
      </c>
      <c r="B121" s="14">
        <v>8809409348193</v>
      </c>
      <c r="C121" s="50" t="s">
        <v>32416</v>
      </c>
      <c r="D121" s="160" t="s">
        <v>32417</v>
      </c>
      <c r="E121" s="16">
        <v>54000</v>
      </c>
      <c r="F121" s="15">
        <v>0.31</v>
      </c>
      <c r="G121" s="47">
        <v>100</v>
      </c>
      <c r="H121" s="55">
        <f>Таблица613[[#This Row],[Коэфициент стоимости]]*Таблица613[[#This Row],[Розничная цена KRW]]</f>
        <v>16740</v>
      </c>
      <c r="I121" s="17" t="str">
        <f>IF($H$1="","Введите курс",Таблица613[[#This Row],[Оптовая цена KRW за 1шт]]/$H$1)</f>
        <v>Введите курс</v>
      </c>
      <c r="J121" s="48"/>
      <c r="K121" s="18">
        <f>Таблица613[[#This Row],[Заказ коробок ]]*Таблица613[[#This Row],[Кол-во шт в коробке]]</f>
        <v>0</v>
      </c>
      <c r="L121" s="54">
        <f>Таблица613[[#This Row],[Общее кол-во шт]]*Таблица613[[#This Row],[Оптовая цена KRW за 1шт]]</f>
        <v>0</v>
      </c>
      <c r="M121" s="19" t="str">
        <f>IFERROR(Таблица613[[#This Row],[Общее кол-во шт]]*Таблица613[[#This Row],[Оптовая цена USD за 1шт]],"")</f>
        <v/>
      </c>
      <c r="N121" s="49"/>
    </row>
    <row r="122" spans="1:14" ht="22.5" customHeight="1">
      <c r="A122" s="44" t="s">
        <v>2606</v>
      </c>
      <c r="B122" s="14">
        <v>8809409348285</v>
      </c>
      <c r="C122" s="50" t="s">
        <v>32418</v>
      </c>
      <c r="D122" s="160" t="s">
        <v>32419</v>
      </c>
      <c r="E122" s="16">
        <v>55000</v>
      </c>
      <c r="F122" s="15">
        <v>0.47000000000000008</v>
      </c>
      <c r="G122" s="47">
        <v>25</v>
      </c>
      <c r="H122" s="55">
        <f>Таблица613[[#This Row],[Коэфициент стоимости]]*Таблица613[[#This Row],[Розничная цена KRW]]</f>
        <v>25850.000000000004</v>
      </c>
      <c r="I122" s="17" t="str">
        <f>IF($H$1="","Введите курс",Таблица613[[#This Row],[Оптовая цена KRW за 1шт]]/$H$1)</f>
        <v>Введите курс</v>
      </c>
      <c r="J122" s="48"/>
      <c r="K122" s="18">
        <f>Таблица613[[#This Row],[Заказ коробок ]]*Таблица613[[#This Row],[Кол-во шт в коробке]]</f>
        <v>0</v>
      </c>
      <c r="L122" s="54">
        <f>Таблица613[[#This Row],[Общее кол-во шт]]*Таблица613[[#This Row],[Оптовая цена KRW за 1шт]]</f>
        <v>0</v>
      </c>
      <c r="M122" s="19" t="str">
        <f>IFERROR(Таблица613[[#This Row],[Общее кол-во шт]]*Таблица613[[#This Row],[Оптовая цена USD за 1шт]],"")</f>
        <v/>
      </c>
      <c r="N122" s="49"/>
    </row>
    <row r="123" spans="1:14" ht="22.5" customHeight="1">
      <c r="A123" s="44" t="s">
        <v>2607</v>
      </c>
      <c r="B123" s="14">
        <v>8809409348315</v>
      </c>
      <c r="C123" s="50" t="s">
        <v>32420</v>
      </c>
      <c r="D123" s="160" t="s">
        <v>32421</v>
      </c>
      <c r="E123" s="16">
        <v>38000</v>
      </c>
      <c r="F123" s="15">
        <v>0.33999999999999997</v>
      </c>
      <c r="G123" s="47">
        <v>54</v>
      </c>
      <c r="H123" s="55">
        <f>Таблица613[[#This Row],[Коэфициент стоимости]]*Таблица613[[#This Row],[Розничная цена KRW]]</f>
        <v>12919.999999999998</v>
      </c>
      <c r="I123" s="17" t="str">
        <f>IF($H$1="","Введите курс",Таблица613[[#This Row],[Оптовая цена KRW за 1шт]]/$H$1)</f>
        <v>Введите курс</v>
      </c>
      <c r="J123" s="48"/>
      <c r="K123" s="18">
        <f>Таблица613[[#This Row],[Заказ коробок ]]*Таблица613[[#This Row],[Кол-во шт в коробке]]</f>
        <v>0</v>
      </c>
      <c r="L123" s="54">
        <f>Таблица613[[#This Row],[Общее кол-во шт]]*Таблица613[[#This Row],[Оптовая цена KRW за 1шт]]</f>
        <v>0</v>
      </c>
      <c r="M123" s="19" t="str">
        <f>IFERROR(Таблица613[[#This Row],[Общее кол-во шт]]*Таблица613[[#This Row],[Оптовая цена USD за 1шт]],"")</f>
        <v/>
      </c>
      <c r="N123" s="49"/>
    </row>
    <row r="124" spans="1:14" ht="22.5" customHeight="1">
      <c r="A124" s="44" t="s">
        <v>2608</v>
      </c>
      <c r="B124" s="14">
        <v>8809409348308</v>
      </c>
      <c r="C124" s="50" t="s">
        <v>32422</v>
      </c>
      <c r="D124" s="160" t="s">
        <v>32423</v>
      </c>
      <c r="E124" s="16">
        <v>38000</v>
      </c>
      <c r="F124" s="15">
        <v>0.33999999999999997</v>
      </c>
      <c r="G124" s="47">
        <v>54</v>
      </c>
      <c r="H124" s="55">
        <f>Таблица613[[#This Row],[Коэфициент стоимости]]*Таблица613[[#This Row],[Розничная цена KRW]]</f>
        <v>12919.999999999998</v>
      </c>
      <c r="I124" s="17" t="str">
        <f>IF($H$1="","Введите курс",Таблица613[[#This Row],[Оптовая цена KRW за 1шт]]/$H$1)</f>
        <v>Введите курс</v>
      </c>
      <c r="J124" s="48"/>
      <c r="K124" s="18">
        <f>Таблица613[[#This Row],[Заказ коробок ]]*Таблица613[[#This Row],[Кол-во шт в коробке]]</f>
        <v>0</v>
      </c>
      <c r="L124" s="54">
        <f>Таблица613[[#This Row],[Общее кол-во шт]]*Таблица613[[#This Row],[Оптовая цена KRW за 1шт]]</f>
        <v>0</v>
      </c>
      <c r="M124" s="19" t="str">
        <f>IFERROR(Таблица613[[#This Row],[Общее кол-во шт]]*Таблица613[[#This Row],[Оптовая цена USD за 1шт]],"")</f>
        <v/>
      </c>
      <c r="N124" s="49"/>
    </row>
    <row r="125" spans="1:14" ht="22.5" customHeight="1">
      <c r="A125" s="44" t="s">
        <v>2609</v>
      </c>
      <c r="B125" s="14">
        <v>8809409348407</v>
      </c>
      <c r="C125" s="50" t="s">
        <v>32424</v>
      </c>
      <c r="D125" s="160" t="s">
        <v>32425</v>
      </c>
      <c r="E125" s="16">
        <v>30000</v>
      </c>
      <c r="F125" s="15">
        <v>0.43</v>
      </c>
      <c r="G125" s="47">
        <v>56</v>
      </c>
      <c r="H125" s="55">
        <f>Таблица613[[#This Row],[Коэфициент стоимости]]*Таблица613[[#This Row],[Розничная цена KRW]]</f>
        <v>12900</v>
      </c>
      <c r="I125" s="17" t="str">
        <f>IF($H$1="","Введите курс",Таблица613[[#This Row],[Оптовая цена KRW за 1шт]]/$H$1)</f>
        <v>Введите курс</v>
      </c>
      <c r="J125" s="48"/>
      <c r="K125" s="18">
        <f>Таблица613[[#This Row],[Заказ коробок ]]*Таблица613[[#This Row],[Кол-во шт в коробке]]</f>
        <v>0</v>
      </c>
      <c r="L125" s="54">
        <f>Таблица613[[#This Row],[Общее кол-во шт]]*Таблица613[[#This Row],[Оптовая цена KRW за 1шт]]</f>
        <v>0</v>
      </c>
      <c r="M125" s="19" t="str">
        <f>IFERROR(Таблица613[[#This Row],[Общее кол-во шт]]*Таблица613[[#This Row],[Оптовая цена USD за 1шт]],"")</f>
        <v/>
      </c>
      <c r="N125" s="49"/>
    </row>
    <row r="126" spans="1:14" ht="22.5" customHeight="1">
      <c r="A126" s="44" t="s">
        <v>32426</v>
      </c>
      <c r="B126" s="14">
        <v>8809409348360</v>
      </c>
      <c r="C126" s="50" t="s">
        <v>32427</v>
      </c>
      <c r="D126" s="160" t="s">
        <v>32428</v>
      </c>
      <c r="E126" s="16">
        <v>30000</v>
      </c>
      <c r="F126" s="15">
        <v>0.38</v>
      </c>
      <c r="G126" s="47">
        <v>36</v>
      </c>
      <c r="H126" s="55">
        <f>Таблица613[[#This Row],[Коэфициент стоимости]]*Таблица613[[#This Row],[Розничная цена KRW]]</f>
        <v>11400</v>
      </c>
      <c r="I126" s="17" t="str">
        <f>IF($H$1="","Введите курс",Таблица613[[#This Row],[Оптовая цена KRW за 1шт]]/$H$1)</f>
        <v>Введите курс</v>
      </c>
      <c r="J126" s="48"/>
      <c r="K126" s="18">
        <f>Таблица613[[#This Row],[Заказ коробок ]]*Таблица613[[#This Row],[Кол-во шт в коробке]]</f>
        <v>0</v>
      </c>
      <c r="L126" s="54">
        <f>Таблица613[[#This Row],[Общее кол-во шт]]*Таблица613[[#This Row],[Оптовая цена KRW за 1шт]]</f>
        <v>0</v>
      </c>
      <c r="M126" s="19" t="str">
        <f>IFERROR(Таблица613[[#This Row],[Общее кол-во шт]]*Таблица613[[#This Row],[Оптовая цена USD за 1шт]],"")</f>
        <v/>
      </c>
      <c r="N126" s="49"/>
    </row>
    <row r="127" spans="1:14" ht="22.5" customHeight="1">
      <c r="A127" s="44" t="s">
        <v>32429</v>
      </c>
      <c r="B127" s="14">
        <v>8809409348346</v>
      </c>
      <c r="C127" s="50" t="s">
        <v>32430</v>
      </c>
      <c r="D127" s="160" t="s">
        <v>32431</v>
      </c>
      <c r="E127" s="16">
        <v>30000</v>
      </c>
      <c r="F127" s="15">
        <v>0.38</v>
      </c>
      <c r="G127" s="47">
        <v>36</v>
      </c>
      <c r="H127" s="55">
        <f>Таблица613[[#This Row],[Коэфициент стоимости]]*Таблица613[[#This Row],[Розничная цена KRW]]</f>
        <v>11400</v>
      </c>
      <c r="I127" s="17" t="str">
        <f>IF($H$1="","Введите курс",Таблица613[[#This Row],[Оптовая цена KRW за 1шт]]/$H$1)</f>
        <v>Введите курс</v>
      </c>
      <c r="J127" s="48"/>
      <c r="K127" s="18">
        <f>Таблица613[[#This Row],[Заказ коробок ]]*Таблица613[[#This Row],[Кол-во шт в коробке]]</f>
        <v>0</v>
      </c>
      <c r="L127" s="54">
        <f>Таблица613[[#This Row],[Общее кол-во шт]]*Таблица613[[#This Row],[Оптовая цена KRW за 1шт]]</f>
        <v>0</v>
      </c>
      <c r="M127" s="19" t="str">
        <f>IFERROR(Таблица613[[#This Row],[Общее кол-во шт]]*Таблица613[[#This Row],[Оптовая цена USD за 1шт]],"")</f>
        <v/>
      </c>
      <c r="N127" s="49"/>
    </row>
    <row r="128" spans="1:14" ht="22.5" customHeight="1">
      <c r="A128" s="44" t="s">
        <v>32432</v>
      </c>
      <c r="B128" s="14">
        <v>8809409348230</v>
      </c>
      <c r="C128" s="50" t="s">
        <v>32433</v>
      </c>
      <c r="D128" s="160" t="s">
        <v>32434</v>
      </c>
      <c r="E128" s="16">
        <v>7700</v>
      </c>
      <c r="F128" s="15">
        <v>1.1400000000000001</v>
      </c>
      <c r="G128" s="47">
        <v>150</v>
      </c>
      <c r="H128" s="55">
        <f>Таблица613[[#This Row],[Коэфициент стоимости]]*Таблица613[[#This Row],[Розничная цена KRW]]</f>
        <v>8778.0000000000018</v>
      </c>
      <c r="I128" s="17" t="str">
        <f>IF($H$1="","Введите курс",Таблица613[[#This Row],[Оптовая цена KRW за 1шт]]/$H$1)</f>
        <v>Введите курс</v>
      </c>
      <c r="J128" s="48"/>
      <c r="K128" s="18">
        <f>Таблица613[[#This Row],[Заказ коробок ]]*Таблица613[[#This Row],[Кол-во шт в коробке]]</f>
        <v>0</v>
      </c>
      <c r="L128" s="54">
        <f>Таблица613[[#This Row],[Общее кол-во шт]]*Таблица613[[#This Row],[Оптовая цена KRW за 1шт]]</f>
        <v>0</v>
      </c>
      <c r="M128" s="19" t="str">
        <f>IFERROR(Таблица613[[#This Row],[Общее кол-во шт]]*Таблица613[[#This Row],[Оптовая цена USD за 1шт]],"")</f>
        <v/>
      </c>
      <c r="N128" s="49"/>
    </row>
    <row r="129" spans="1:14" ht="22.5" customHeight="1">
      <c r="A129" s="44" t="s">
        <v>32435</v>
      </c>
      <c r="B129" s="14">
        <v>8809409348322</v>
      </c>
      <c r="C129" s="50" t="s">
        <v>32436</v>
      </c>
      <c r="D129" s="160" t="s">
        <v>32437</v>
      </c>
      <c r="E129" s="16">
        <v>43000</v>
      </c>
      <c r="F129" s="15">
        <v>0.31</v>
      </c>
      <c r="G129" s="47">
        <v>100</v>
      </c>
      <c r="H129" s="55">
        <f>Таблица613[[#This Row],[Коэфициент стоимости]]*Таблица613[[#This Row],[Розничная цена KRW]]</f>
        <v>13330</v>
      </c>
      <c r="I129" s="17" t="str">
        <f>IF($H$1="","Введите курс",Таблица613[[#This Row],[Оптовая цена KRW за 1шт]]/$H$1)</f>
        <v>Введите курс</v>
      </c>
      <c r="J129" s="48"/>
      <c r="K129" s="18">
        <f>Таблица613[[#This Row],[Заказ коробок ]]*Таблица613[[#This Row],[Кол-во шт в коробке]]</f>
        <v>0</v>
      </c>
      <c r="L129" s="54">
        <f>Таблица613[[#This Row],[Общее кол-во шт]]*Таблица613[[#This Row],[Оптовая цена KRW за 1шт]]</f>
        <v>0</v>
      </c>
      <c r="M129" s="19" t="str">
        <f>IFERROR(Таблица613[[#This Row],[Общее кол-во шт]]*Таблица613[[#This Row],[Оптовая цена USD за 1шт]],"")</f>
        <v/>
      </c>
      <c r="N129" s="49"/>
    </row>
    <row r="130" spans="1:14" ht="22.5" customHeight="1">
      <c r="A130" s="44" t="s">
        <v>32438</v>
      </c>
      <c r="B130" s="14">
        <v>8809409346908</v>
      </c>
      <c r="C130" s="50" t="s">
        <v>32439</v>
      </c>
      <c r="D130" s="160" t="s">
        <v>32440</v>
      </c>
      <c r="E130" s="16">
        <v>45000</v>
      </c>
      <c r="F130" s="15">
        <v>0.32</v>
      </c>
      <c r="G130" s="47">
        <v>60</v>
      </c>
      <c r="H130" s="55">
        <f>Таблица613[[#This Row],[Коэфициент стоимости]]*Таблица613[[#This Row],[Розничная цена KRW]]</f>
        <v>14400</v>
      </c>
      <c r="I130" s="17" t="str">
        <f>IF($H$1="","Введите курс",Таблица613[[#This Row],[Оптовая цена KRW за 1шт]]/$H$1)</f>
        <v>Введите курс</v>
      </c>
      <c r="J130" s="48"/>
      <c r="K130" s="18">
        <f>Таблица613[[#This Row],[Заказ коробок ]]*Таблица613[[#This Row],[Кол-во шт в коробке]]</f>
        <v>0</v>
      </c>
      <c r="L130" s="54">
        <f>Таблица613[[#This Row],[Общее кол-во шт]]*Таблица613[[#This Row],[Оптовая цена KRW за 1шт]]</f>
        <v>0</v>
      </c>
      <c r="M130" s="19" t="str">
        <f>IFERROR(Таблица613[[#This Row],[Общее кол-во шт]]*Таблица613[[#This Row],[Оптовая цена USD за 1шт]],"")</f>
        <v/>
      </c>
      <c r="N130" s="49"/>
    </row>
    <row r="131" spans="1:14" ht="22.5" customHeight="1">
      <c r="A131" s="44" t="s">
        <v>32441</v>
      </c>
      <c r="B131" s="14">
        <v>8809409345123</v>
      </c>
      <c r="C131" s="50" t="s">
        <v>32442</v>
      </c>
      <c r="D131" s="160" t="s">
        <v>32443</v>
      </c>
      <c r="E131" s="16">
        <v>0</v>
      </c>
      <c r="F131" s="15"/>
      <c r="G131" s="47">
        <v>80</v>
      </c>
      <c r="H131" s="55">
        <v>16835</v>
      </c>
      <c r="I131" s="17" t="str">
        <f>IF($H$1="","Введите курс",Таблица613[[#This Row],[Оптовая цена KRW за 1шт]]/$H$1)</f>
        <v>Введите курс</v>
      </c>
      <c r="J131" s="48"/>
      <c r="K131" s="18">
        <f>Таблица613[[#This Row],[Заказ коробок ]]*Таблица613[[#This Row],[Кол-во шт в коробке]]</f>
        <v>0</v>
      </c>
      <c r="L131" s="54">
        <f>Таблица613[[#This Row],[Общее кол-во шт]]*Таблица613[[#This Row],[Оптовая цена KRW за 1шт]]</f>
        <v>0</v>
      </c>
      <c r="M131" s="19" t="str">
        <f>IFERROR(Таблица613[[#This Row],[Общее кол-во шт]]*Таблица613[[#This Row],[Оптовая цена USD за 1шт]],"")</f>
        <v/>
      </c>
      <c r="N131" s="49"/>
    </row>
    <row r="132" spans="1:14" ht="22.5" customHeight="1">
      <c r="A132" s="44" t="s">
        <v>32444</v>
      </c>
      <c r="B132" s="14">
        <v>8809409345314</v>
      </c>
      <c r="C132" s="50" t="s">
        <v>32445</v>
      </c>
      <c r="D132" s="160" t="s">
        <v>32446</v>
      </c>
      <c r="E132" s="16">
        <v>12000</v>
      </c>
      <c r="F132" s="15">
        <v>0.49</v>
      </c>
      <c r="G132" s="47">
        <v>100</v>
      </c>
      <c r="H132" s="55">
        <f>Таблица613[[#This Row],[Коэфициент стоимости]]*Таблица613[[#This Row],[Розничная цена KRW]]</f>
        <v>5880</v>
      </c>
      <c r="I132" s="17" t="str">
        <f>IF($H$1="","Введите курс",Таблица613[[#This Row],[Оптовая цена KRW за 1шт]]/$H$1)</f>
        <v>Введите курс</v>
      </c>
      <c r="J132" s="48"/>
      <c r="K132" s="18">
        <f>Таблица613[[#This Row],[Заказ коробок ]]*Таблица613[[#This Row],[Кол-во шт в коробке]]</f>
        <v>0</v>
      </c>
      <c r="L132" s="54">
        <f>Таблица613[[#This Row],[Общее кол-во шт]]*Таблица613[[#This Row],[Оптовая цена KRW за 1шт]]</f>
        <v>0</v>
      </c>
      <c r="M132" s="19" t="str">
        <f>IFERROR(Таблица613[[#This Row],[Общее кол-во шт]]*Таблица613[[#This Row],[Оптовая цена USD за 1шт]],"")</f>
        <v/>
      </c>
      <c r="N132" s="49"/>
    </row>
    <row r="133" spans="1:14" ht="22.5" customHeight="1">
      <c r="A133" s="44" t="s">
        <v>32447</v>
      </c>
      <c r="B133" s="14">
        <v>8809409348377</v>
      </c>
      <c r="C133" s="50" t="s">
        <v>32448</v>
      </c>
      <c r="D133" s="160" t="s">
        <v>32449</v>
      </c>
      <c r="E133" s="16">
        <v>28000</v>
      </c>
      <c r="F133" s="15">
        <v>0.43</v>
      </c>
      <c r="G133" s="47">
        <v>24</v>
      </c>
      <c r="H133" s="55">
        <f>Таблица613[[#This Row],[Коэфициент стоимости]]*Таблица613[[#This Row],[Розничная цена KRW]]</f>
        <v>12040</v>
      </c>
      <c r="I133" s="17" t="str">
        <f>IF($H$1="","Введите курс",Таблица613[[#This Row],[Оптовая цена KRW за 1шт]]/$H$1)</f>
        <v>Введите курс</v>
      </c>
      <c r="J133" s="48"/>
      <c r="K133" s="18">
        <f>Таблица613[[#This Row],[Заказ коробок ]]*Таблица613[[#This Row],[Кол-во шт в коробке]]</f>
        <v>0</v>
      </c>
      <c r="L133" s="54">
        <f>Таблица613[[#This Row],[Общее кол-во шт]]*Таблица613[[#This Row],[Оптовая цена KRW за 1шт]]</f>
        <v>0</v>
      </c>
      <c r="M133" s="19" t="str">
        <f>IFERROR(Таблица613[[#This Row],[Общее кол-во шт]]*Таблица613[[#This Row],[Оптовая цена USD за 1шт]],"")</f>
        <v/>
      </c>
      <c r="N133" s="49"/>
    </row>
    <row r="134" spans="1:14" ht="22.5" customHeight="1">
      <c r="A134" s="44" t="s">
        <v>32450</v>
      </c>
      <c r="B134" s="14">
        <v>8809409348452</v>
      </c>
      <c r="C134" s="50" t="s">
        <v>32451</v>
      </c>
      <c r="D134" s="160" t="s">
        <v>32452</v>
      </c>
      <c r="E134" s="16">
        <v>150000</v>
      </c>
      <c r="F134" s="15">
        <v>0.51</v>
      </c>
      <c r="G134" s="47">
        <v>36</v>
      </c>
      <c r="H134" s="55">
        <f>Таблица613[[#This Row],[Коэфициент стоимости]]*Таблица613[[#This Row],[Розничная цена KRW]]</f>
        <v>76500</v>
      </c>
      <c r="I134" s="17" t="str">
        <f>IF($H$1="","Введите курс",Таблица613[[#This Row],[Оптовая цена KRW за 1шт]]/$H$1)</f>
        <v>Введите курс</v>
      </c>
      <c r="J134" s="48"/>
      <c r="K134" s="18">
        <f>Таблица613[[#This Row],[Заказ коробок ]]*Таблица613[[#This Row],[Кол-во шт в коробке]]</f>
        <v>0</v>
      </c>
      <c r="L134" s="54">
        <f>Таблица613[[#This Row],[Общее кол-во шт]]*Таблица613[[#This Row],[Оптовая цена KRW за 1шт]]</f>
        <v>0</v>
      </c>
      <c r="M134" s="19" t="str">
        <f>IFERROR(Таблица613[[#This Row],[Общее кол-во шт]]*Таблица613[[#This Row],[Оптовая цена USD за 1шт]],"")</f>
        <v/>
      </c>
      <c r="N134" s="49"/>
    </row>
    <row r="135" spans="1:14" ht="22.5" customHeight="1">
      <c r="A135" s="44" t="s">
        <v>32453</v>
      </c>
      <c r="B135" s="14">
        <v>8809409348551</v>
      </c>
      <c r="C135" s="50" t="s">
        <v>32454</v>
      </c>
      <c r="D135" s="160" t="s">
        <v>32455</v>
      </c>
      <c r="E135" s="16">
        <v>24000</v>
      </c>
      <c r="F135" s="15">
        <v>0.46</v>
      </c>
      <c r="G135" s="47">
        <v>36</v>
      </c>
      <c r="H135" s="55">
        <f>Таблица613[[#This Row],[Коэфициент стоимости]]*Таблица613[[#This Row],[Розничная цена KRW]]</f>
        <v>11040</v>
      </c>
      <c r="I135" s="17" t="str">
        <f>IF($H$1="","Введите курс",Таблица613[[#This Row],[Оптовая цена KRW за 1шт]]/$H$1)</f>
        <v>Введите курс</v>
      </c>
      <c r="J135" s="48"/>
      <c r="K135" s="18">
        <f>Таблица613[[#This Row],[Заказ коробок ]]*Таблица613[[#This Row],[Кол-во шт в коробке]]</f>
        <v>0</v>
      </c>
      <c r="L135" s="54">
        <f>Таблица613[[#This Row],[Общее кол-во шт]]*Таблица613[[#This Row],[Оптовая цена KRW за 1шт]]</f>
        <v>0</v>
      </c>
      <c r="M135" s="19" t="str">
        <f>IFERROR(Таблица613[[#This Row],[Общее кол-во шт]]*Таблица613[[#This Row],[Оптовая цена USD за 1шт]],"")</f>
        <v/>
      </c>
      <c r="N135" s="49"/>
    </row>
    <row r="136" spans="1:14" ht="22.5" customHeight="1">
      <c r="A136" s="44" t="s">
        <v>32456</v>
      </c>
      <c r="B136" s="14">
        <v>8809409343303</v>
      </c>
      <c r="C136" s="50" t="s">
        <v>32457</v>
      </c>
      <c r="D136" s="160" t="s">
        <v>32458</v>
      </c>
      <c r="E136" s="16">
        <v>42000</v>
      </c>
      <c r="F136" s="15">
        <v>0.36</v>
      </c>
      <c r="G136" s="47">
        <v>105</v>
      </c>
      <c r="H136" s="55">
        <f>Таблица613[[#This Row],[Коэфициент стоимости]]*Таблица613[[#This Row],[Розничная цена KRW]]</f>
        <v>15120</v>
      </c>
      <c r="I136" s="17" t="str">
        <f>IF($H$1="","Введите курс",Таблица613[[#This Row],[Оптовая цена KRW за 1шт]]/$H$1)</f>
        <v>Введите курс</v>
      </c>
      <c r="J136" s="48"/>
      <c r="K136" s="18">
        <f>Таблица613[[#This Row],[Заказ коробок ]]*Таблица613[[#This Row],[Кол-во шт в коробке]]</f>
        <v>0</v>
      </c>
      <c r="L136" s="54">
        <f>Таблица613[[#This Row],[Общее кол-во шт]]*Таблица613[[#This Row],[Оптовая цена KRW за 1шт]]</f>
        <v>0</v>
      </c>
      <c r="M136" s="19" t="str">
        <f>IFERROR(Таблица613[[#This Row],[Общее кол-во шт]]*Таблица613[[#This Row],[Оптовая цена USD за 1шт]],"")</f>
        <v/>
      </c>
      <c r="N136" s="49"/>
    </row>
    <row r="137" spans="1:14" ht="22.5" customHeight="1">
      <c r="A137" s="44" t="s">
        <v>32459</v>
      </c>
      <c r="B137" s="14">
        <v>8809409348254</v>
      </c>
      <c r="C137" s="50" t="s">
        <v>32460</v>
      </c>
      <c r="D137" s="160" t="s">
        <v>32461</v>
      </c>
      <c r="E137" s="16">
        <v>0</v>
      </c>
      <c r="F137" s="15"/>
      <c r="G137" s="47">
        <v>150</v>
      </c>
      <c r="H137" s="55">
        <v>11310</v>
      </c>
      <c r="I137" s="17" t="str">
        <f>IF($H$1="","Введите курс",Таблица613[[#This Row],[Оптовая цена KRW за 1шт]]/$H$1)</f>
        <v>Введите курс</v>
      </c>
      <c r="J137" s="48"/>
      <c r="K137" s="18">
        <f>Таблица613[[#This Row],[Заказ коробок ]]*Таблица613[[#This Row],[Кол-во шт в коробке]]</f>
        <v>0</v>
      </c>
      <c r="L137" s="54">
        <f>Таблица613[[#This Row],[Общее кол-во шт]]*Таблица613[[#This Row],[Оптовая цена KRW за 1шт]]</f>
        <v>0</v>
      </c>
      <c r="M137" s="19" t="str">
        <f>IFERROR(Таблица613[[#This Row],[Общее кол-во шт]]*Таблица613[[#This Row],[Оптовая цена USD за 1шт]],"")</f>
        <v/>
      </c>
      <c r="N137" s="49"/>
    </row>
    <row r="138" spans="1:14" ht="22.5" customHeight="1">
      <c r="A138" s="44" t="s">
        <v>32462</v>
      </c>
      <c r="B138" s="14">
        <v>8809409348537</v>
      </c>
      <c r="C138" s="50" t="s">
        <v>32463</v>
      </c>
      <c r="D138" s="160" t="s">
        <v>32464</v>
      </c>
      <c r="E138" s="16">
        <v>38000</v>
      </c>
      <c r="F138" s="15">
        <v>0.41000000000000003</v>
      </c>
      <c r="G138" s="47">
        <v>108</v>
      </c>
      <c r="H138" s="55">
        <f>Таблица613[[#This Row],[Коэфициент стоимости]]*Таблица613[[#This Row],[Розничная цена KRW]]</f>
        <v>15580.000000000002</v>
      </c>
      <c r="I138" s="17" t="str">
        <f>IF($H$1="","Введите курс",Таблица613[[#This Row],[Оптовая цена KRW за 1шт]]/$H$1)</f>
        <v>Введите курс</v>
      </c>
      <c r="J138" s="48"/>
      <c r="K138" s="18">
        <f>Таблица613[[#This Row],[Заказ коробок ]]*Таблица613[[#This Row],[Кол-во шт в коробке]]</f>
        <v>0</v>
      </c>
      <c r="L138" s="54">
        <f>Таблица613[[#This Row],[Общее кол-во шт]]*Таблица613[[#This Row],[Оптовая цена KRW за 1шт]]</f>
        <v>0</v>
      </c>
      <c r="M138" s="19" t="str">
        <f>IFERROR(Таблица613[[#This Row],[Общее кол-во шт]]*Таблица613[[#This Row],[Оптовая цена USD за 1шт]],"")</f>
        <v/>
      </c>
      <c r="N138" s="49"/>
    </row>
    <row r="139" spans="1:14" ht="22.5" customHeight="1">
      <c r="A139" s="44" t="s">
        <v>32465</v>
      </c>
      <c r="B139" s="14">
        <v>8809409348667</v>
      </c>
      <c r="C139" s="50" t="s">
        <v>32466</v>
      </c>
      <c r="D139" s="160" t="s">
        <v>32467</v>
      </c>
      <c r="E139" s="16">
        <v>36000</v>
      </c>
      <c r="F139" s="15">
        <v>0.35</v>
      </c>
      <c r="G139" s="47">
        <v>120</v>
      </c>
      <c r="H139" s="55">
        <f>Таблица613[[#This Row],[Коэфициент стоимости]]*Таблица613[[#This Row],[Розничная цена KRW]]</f>
        <v>12600</v>
      </c>
      <c r="I139" s="17" t="str">
        <f>IF($H$1="","Введите курс",Таблица613[[#This Row],[Оптовая цена KRW за 1шт]]/$H$1)</f>
        <v>Введите курс</v>
      </c>
      <c r="J139" s="48"/>
      <c r="K139" s="18">
        <f>Таблица613[[#This Row],[Заказ коробок ]]*Таблица613[[#This Row],[Кол-во шт в коробке]]</f>
        <v>0</v>
      </c>
      <c r="L139" s="54">
        <f>Таблица613[[#This Row],[Общее кол-во шт]]*Таблица613[[#This Row],[Оптовая цена KRW за 1шт]]</f>
        <v>0</v>
      </c>
      <c r="M139" s="19" t="str">
        <f>IFERROR(Таблица613[[#This Row],[Общее кол-во шт]]*Таблица613[[#This Row],[Оптовая цена USD за 1шт]],"")</f>
        <v/>
      </c>
      <c r="N139" s="49"/>
    </row>
    <row r="140" spans="1:14" ht="22.5" customHeight="1">
      <c r="A140" s="44" t="s">
        <v>32468</v>
      </c>
      <c r="B140" s="14">
        <v>8809409348803</v>
      </c>
      <c r="C140" s="50" t="s">
        <v>32469</v>
      </c>
      <c r="D140" s="160" t="s">
        <v>32470</v>
      </c>
      <c r="E140" s="16">
        <v>55000</v>
      </c>
      <c r="F140" s="15">
        <v>0.3</v>
      </c>
      <c r="G140" s="47">
        <v>15</v>
      </c>
      <c r="H140" s="55">
        <f>Таблица613[[#This Row],[Коэфициент стоимости]]*Таблица613[[#This Row],[Розничная цена KRW]]</f>
        <v>16500</v>
      </c>
      <c r="I140" s="17" t="str">
        <f>IF($H$1="","Введите курс",Таблица613[[#This Row],[Оптовая цена KRW за 1шт]]/$H$1)</f>
        <v>Введите курс</v>
      </c>
      <c r="J140" s="48"/>
      <c r="K140" s="18">
        <f>Таблица613[[#This Row],[Заказ коробок ]]*Таблица613[[#This Row],[Кол-во шт в коробке]]</f>
        <v>0</v>
      </c>
      <c r="L140" s="54">
        <f>Таблица613[[#This Row],[Общее кол-во шт]]*Таблица613[[#This Row],[Оптовая цена KRW за 1шт]]</f>
        <v>0</v>
      </c>
      <c r="M140" s="19" t="str">
        <f>IFERROR(Таблица613[[#This Row],[Общее кол-во шт]]*Таблица613[[#This Row],[Оптовая цена USD за 1шт]],"")</f>
        <v/>
      </c>
      <c r="N140" s="49"/>
    </row>
    <row r="141" spans="1:14" ht="22.5" customHeight="1">
      <c r="A141" s="44" t="s">
        <v>32471</v>
      </c>
      <c r="B141" s="14">
        <v>8809409348247</v>
      </c>
      <c r="C141" s="50" t="s">
        <v>32472</v>
      </c>
      <c r="D141" s="160" t="s">
        <v>32473</v>
      </c>
      <c r="E141" s="16">
        <v>39000</v>
      </c>
      <c r="F141" s="15">
        <v>0.35</v>
      </c>
      <c r="G141" s="47">
        <v>150</v>
      </c>
      <c r="H141" s="55">
        <f>Таблица613[[#This Row],[Коэфициент стоимости]]*Таблица613[[#This Row],[Розничная цена KRW]]</f>
        <v>13650</v>
      </c>
      <c r="I141" s="17" t="str">
        <f>IF($H$1="","Введите курс",Таблица613[[#This Row],[Оптовая цена KRW за 1шт]]/$H$1)</f>
        <v>Введите курс</v>
      </c>
      <c r="J141" s="48"/>
      <c r="K141" s="18">
        <f>Таблица613[[#This Row],[Заказ коробок ]]*Таблица613[[#This Row],[Кол-во шт в коробке]]</f>
        <v>0</v>
      </c>
      <c r="L141" s="54">
        <f>Таблица613[[#This Row],[Общее кол-во шт]]*Таблица613[[#This Row],[Оптовая цена KRW за 1шт]]</f>
        <v>0</v>
      </c>
      <c r="M141" s="19" t="str">
        <f>IFERROR(Таблица613[[#This Row],[Общее кол-во шт]]*Таблица613[[#This Row],[Оптовая цена USD за 1шт]],"")</f>
        <v/>
      </c>
      <c r="N141" s="49"/>
    </row>
    <row r="142" spans="1:14" ht="22.5" customHeight="1">
      <c r="A142" s="44" t="s">
        <v>32474</v>
      </c>
      <c r="B142" s="14">
        <v>8809409347103</v>
      </c>
      <c r="C142" s="50" t="s">
        <v>32475</v>
      </c>
      <c r="D142" s="160" t="s">
        <v>32476</v>
      </c>
      <c r="E142" s="16">
        <v>24000</v>
      </c>
      <c r="F142" s="15">
        <v>0.44</v>
      </c>
      <c r="G142" s="47">
        <v>50</v>
      </c>
      <c r="H142" s="55">
        <f>Таблица613[[#This Row],[Коэфициент стоимости]]*Таблица613[[#This Row],[Розничная цена KRW]]</f>
        <v>10560</v>
      </c>
      <c r="I142" s="17" t="str">
        <f>IF($H$1="","Введите курс",Таблица613[[#This Row],[Оптовая цена KRW за 1шт]]/$H$1)</f>
        <v>Введите курс</v>
      </c>
      <c r="J142" s="48"/>
      <c r="K142" s="18">
        <f>Таблица613[[#This Row],[Заказ коробок ]]*Таблица613[[#This Row],[Кол-во шт в коробке]]</f>
        <v>0</v>
      </c>
      <c r="L142" s="54">
        <f>Таблица613[[#This Row],[Общее кол-во шт]]*Таблица613[[#This Row],[Оптовая цена KRW за 1шт]]</f>
        <v>0</v>
      </c>
      <c r="M142" s="19" t="str">
        <f>IFERROR(Таблица613[[#This Row],[Общее кол-во шт]]*Таблица613[[#This Row],[Оптовая цена USD за 1шт]],"")</f>
        <v/>
      </c>
      <c r="N142" s="49"/>
    </row>
    <row r="143" spans="1:14" ht="22.5" customHeight="1">
      <c r="A143" s="44" t="s">
        <v>32477</v>
      </c>
      <c r="B143" s="14">
        <v>8809409347110</v>
      </c>
      <c r="C143" s="50" t="s">
        <v>32478</v>
      </c>
      <c r="D143" s="160" t="s">
        <v>32479</v>
      </c>
      <c r="E143" s="16">
        <v>28000</v>
      </c>
      <c r="F143" s="15">
        <v>0.4</v>
      </c>
      <c r="G143" s="47">
        <v>84</v>
      </c>
      <c r="H143" s="55">
        <f>Таблица613[[#This Row],[Коэфициент стоимости]]*Таблица613[[#This Row],[Розничная цена KRW]]</f>
        <v>11200</v>
      </c>
      <c r="I143" s="17" t="str">
        <f>IF($H$1="","Введите курс",Таблица613[[#This Row],[Оптовая цена KRW за 1шт]]/$H$1)</f>
        <v>Введите курс</v>
      </c>
      <c r="J143" s="48"/>
      <c r="K143" s="18">
        <f>Таблица613[[#This Row],[Заказ коробок ]]*Таблица613[[#This Row],[Кол-во шт в коробке]]</f>
        <v>0</v>
      </c>
      <c r="L143" s="54">
        <f>Таблица613[[#This Row],[Общее кол-во шт]]*Таблица613[[#This Row],[Оптовая цена KRW за 1шт]]</f>
        <v>0</v>
      </c>
      <c r="M143" s="19" t="str">
        <f>IFERROR(Таблица613[[#This Row],[Общее кол-во шт]]*Таблица613[[#This Row],[Оптовая цена USD за 1шт]],"")</f>
        <v/>
      </c>
      <c r="N143" s="49"/>
    </row>
    <row r="144" spans="1:14" ht="22.5" customHeight="1">
      <c r="A144" s="44" t="s">
        <v>32480</v>
      </c>
      <c r="B144" s="14">
        <v>8809409346397</v>
      </c>
      <c r="C144" s="50" t="s">
        <v>32481</v>
      </c>
      <c r="D144" s="160" t="s">
        <v>32482</v>
      </c>
      <c r="E144" s="16">
        <v>45000</v>
      </c>
      <c r="F144" s="15">
        <v>0.33999999999999997</v>
      </c>
      <c r="G144" s="47">
        <v>100</v>
      </c>
      <c r="H144" s="55">
        <f>Таблица613[[#This Row],[Коэфициент стоимости]]*Таблица613[[#This Row],[Розничная цена KRW]]</f>
        <v>15299.999999999998</v>
      </c>
      <c r="I144" s="17" t="str">
        <f>IF($H$1="","Введите курс",Таблица613[[#This Row],[Оптовая цена KRW за 1шт]]/$H$1)</f>
        <v>Введите курс</v>
      </c>
      <c r="J144" s="48"/>
      <c r="K144" s="18">
        <f>Таблица613[[#This Row],[Заказ коробок ]]*Таблица613[[#This Row],[Кол-во шт в коробке]]</f>
        <v>0</v>
      </c>
      <c r="L144" s="54">
        <f>Таблица613[[#This Row],[Общее кол-во шт]]*Таблица613[[#This Row],[Оптовая цена KRW за 1шт]]</f>
        <v>0</v>
      </c>
      <c r="M144" s="19" t="str">
        <f>IFERROR(Таблица613[[#This Row],[Общее кол-во шт]]*Таблица613[[#This Row],[Оптовая цена USD за 1шт]],"")</f>
        <v/>
      </c>
      <c r="N144" s="49"/>
    </row>
    <row r="145" spans="1:14" ht="22.5" customHeight="1">
      <c r="A145" s="44" t="s">
        <v>32483</v>
      </c>
      <c r="B145" s="14">
        <v>8809409346519</v>
      </c>
      <c r="C145" s="50" t="s">
        <v>32484</v>
      </c>
      <c r="D145" s="160" t="s">
        <v>32485</v>
      </c>
      <c r="E145" s="16">
        <v>45000</v>
      </c>
      <c r="F145" s="15">
        <v>0.33999999999999997</v>
      </c>
      <c r="G145" s="47">
        <v>100</v>
      </c>
      <c r="H145" s="55">
        <f>Таблица613[[#This Row],[Коэфициент стоимости]]*Таблица613[[#This Row],[Розничная цена KRW]]</f>
        <v>15299.999999999998</v>
      </c>
      <c r="I145" s="17" t="str">
        <f>IF($H$1="","Введите курс",Таблица613[[#This Row],[Оптовая цена KRW за 1шт]]/$H$1)</f>
        <v>Введите курс</v>
      </c>
      <c r="J145" s="48"/>
      <c r="K145" s="18">
        <f>Таблица613[[#This Row],[Заказ коробок ]]*Таблица613[[#This Row],[Кол-во шт в коробке]]</f>
        <v>0</v>
      </c>
      <c r="L145" s="54">
        <f>Таблица613[[#This Row],[Общее кол-во шт]]*Таблица613[[#This Row],[Оптовая цена KRW за 1шт]]</f>
        <v>0</v>
      </c>
      <c r="M145" s="19" t="str">
        <f>IFERROR(Таблица613[[#This Row],[Общее кол-во шт]]*Таблица613[[#This Row],[Оптовая цена USD за 1шт]],"")</f>
        <v/>
      </c>
      <c r="N145" s="49"/>
    </row>
    <row r="146" spans="1:14" ht="22.5" customHeight="1">
      <c r="A146" s="44" t="s">
        <v>32486</v>
      </c>
      <c r="B146" s="14">
        <v>8809409346991</v>
      </c>
      <c r="C146" s="50" t="s">
        <v>32487</v>
      </c>
      <c r="D146" s="160" t="s">
        <v>32488</v>
      </c>
      <c r="E146" s="16">
        <v>43000</v>
      </c>
      <c r="F146" s="15">
        <v>0.35</v>
      </c>
      <c r="G146" s="47">
        <v>100</v>
      </c>
      <c r="H146" s="55">
        <f>Таблица613[[#This Row],[Коэфициент стоимости]]*Таблица613[[#This Row],[Розничная цена KRW]]</f>
        <v>15049.999999999998</v>
      </c>
      <c r="I146" s="17" t="str">
        <f>IF($H$1="","Введите курс",Таблица613[[#This Row],[Оптовая цена KRW за 1шт]]/$H$1)</f>
        <v>Введите курс</v>
      </c>
      <c r="J146" s="48"/>
      <c r="K146" s="18">
        <f>Таблица613[[#This Row],[Заказ коробок ]]*Таблица613[[#This Row],[Кол-во шт в коробке]]</f>
        <v>0</v>
      </c>
      <c r="L146" s="54">
        <f>Таблица613[[#This Row],[Общее кол-во шт]]*Таблица613[[#This Row],[Оптовая цена KRW за 1шт]]</f>
        <v>0</v>
      </c>
      <c r="M146" s="19" t="str">
        <f>IFERROR(Таблица613[[#This Row],[Общее кол-во шт]]*Таблица613[[#This Row],[Оптовая цена USD за 1шт]],"")</f>
        <v/>
      </c>
      <c r="N146" s="49"/>
    </row>
    <row r="147" spans="1:14" ht="22.5" customHeight="1">
      <c r="A147" s="44" t="s">
        <v>32489</v>
      </c>
      <c r="B147" s="14">
        <v>8809409347127</v>
      </c>
      <c r="C147" s="50" t="s">
        <v>32490</v>
      </c>
      <c r="D147" s="160" t="s">
        <v>32491</v>
      </c>
      <c r="E147" s="16">
        <v>41000</v>
      </c>
      <c r="F147" s="15">
        <v>0.35</v>
      </c>
      <c r="G147" s="47">
        <v>70</v>
      </c>
      <c r="H147" s="55">
        <f>Таблица613[[#This Row],[Коэфициент стоимости]]*Таблица613[[#This Row],[Розничная цена KRW]]</f>
        <v>14349.999999999998</v>
      </c>
      <c r="I147" s="17" t="str">
        <f>IF($H$1="","Введите курс",Таблица613[[#This Row],[Оптовая цена KRW за 1шт]]/$H$1)</f>
        <v>Введите курс</v>
      </c>
      <c r="J147" s="48"/>
      <c r="K147" s="18">
        <f>Таблица613[[#This Row],[Заказ коробок ]]*Таблица613[[#This Row],[Кол-во шт в коробке]]</f>
        <v>0</v>
      </c>
      <c r="L147" s="54">
        <f>Таблица613[[#This Row],[Общее кол-во шт]]*Таблица613[[#This Row],[Оптовая цена KRW за 1шт]]</f>
        <v>0</v>
      </c>
      <c r="M147" s="19" t="str">
        <f>IFERROR(Таблица613[[#This Row],[Общее кол-во шт]]*Таблица613[[#This Row],[Оптовая цена USD за 1шт]],"")</f>
        <v/>
      </c>
      <c r="N147" s="49"/>
    </row>
    <row r="148" spans="1:14" ht="22.5" customHeight="1">
      <c r="A148" s="44" t="s">
        <v>32492</v>
      </c>
      <c r="B148" s="14">
        <v>8809409347141</v>
      </c>
      <c r="C148" s="50" t="s">
        <v>32493</v>
      </c>
      <c r="D148" s="160" t="s">
        <v>32494</v>
      </c>
      <c r="E148" s="16">
        <v>24000</v>
      </c>
      <c r="F148" s="15">
        <v>0.43</v>
      </c>
      <c r="G148" s="47">
        <v>24</v>
      </c>
      <c r="H148" s="55">
        <f>Таблица613[[#This Row],[Коэфициент стоимости]]*Таблица613[[#This Row],[Розничная цена KRW]]</f>
        <v>10320</v>
      </c>
      <c r="I148" s="17" t="str">
        <f>IF($H$1="","Введите курс",Таблица613[[#This Row],[Оптовая цена KRW за 1шт]]/$H$1)</f>
        <v>Введите курс</v>
      </c>
      <c r="J148" s="48"/>
      <c r="K148" s="18">
        <f>Таблица613[[#This Row],[Заказ коробок ]]*Таблица613[[#This Row],[Кол-во шт в коробке]]</f>
        <v>0</v>
      </c>
      <c r="L148" s="54">
        <f>Таблица613[[#This Row],[Общее кол-во шт]]*Таблица613[[#This Row],[Оптовая цена KRW за 1шт]]</f>
        <v>0</v>
      </c>
      <c r="M148" s="19" t="str">
        <f>IFERROR(Таблица613[[#This Row],[Общее кол-во шт]]*Таблица613[[#This Row],[Оптовая цена USD за 1шт]],"")</f>
        <v/>
      </c>
      <c r="N148" s="49"/>
    </row>
    <row r="149" spans="1:14" ht="22.5" customHeight="1">
      <c r="A149" s="44" t="s">
        <v>32495</v>
      </c>
      <c r="B149" s="14">
        <v>8809409347134</v>
      </c>
      <c r="C149" s="50" t="s">
        <v>32496</v>
      </c>
      <c r="D149" s="160" t="s">
        <v>32497</v>
      </c>
      <c r="E149" s="16">
        <v>32000</v>
      </c>
      <c r="F149" s="15">
        <v>0.41000000000000003</v>
      </c>
      <c r="G149" s="47">
        <v>63</v>
      </c>
      <c r="H149" s="55">
        <f>Таблица613[[#This Row],[Коэфициент стоимости]]*Таблица613[[#This Row],[Розничная цена KRW]]</f>
        <v>13120.000000000002</v>
      </c>
      <c r="I149" s="17" t="str">
        <f>IF($H$1="","Введите курс",Таблица613[[#This Row],[Оптовая цена KRW за 1шт]]/$H$1)</f>
        <v>Введите курс</v>
      </c>
      <c r="J149" s="48"/>
      <c r="K149" s="18">
        <f>Таблица613[[#This Row],[Заказ коробок ]]*Таблица613[[#This Row],[Кол-во шт в коробке]]</f>
        <v>0</v>
      </c>
      <c r="L149" s="54">
        <f>Таблица613[[#This Row],[Общее кол-во шт]]*Таблица613[[#This Row],[Оптовая цена KRW за 1шт]]</f>
        <v>0</v>
      </c>
      <c r="M149" s="19" t="str">
        <f>IFERROR(Таблица613[[#This Row],[Общее кол-во шт]]*Таблица613[[#This Row],[Оптовая цена USD за 1шт]],"")</f>
        <v/>
      </c>
      <c r="N149" s="49"/>
    </row>
    <row r="150" spans="1:14" ht="22.5" customHeight="1">
      <c r="A150" s="44" t="s">
        <v>32498</v>
      </c>
      <c r="B150" s="273">
        <v>8809409347158</v>
      </c>
      <c r="C150" s="50" t="s">
        <v>32499</v>
      </c>
      <c r="D150" s="160" t="s">
        <v>32500</v>
      </c>
      <c r="E150" s="16">
        <v>34000</v>
      </c>
      <c r="F150" s="15">
        <v>0.37</v>
      </c>
      <c r="G150" s="47">
        <v>96</v>
      </c>
      <c r="H150" s="55">
        <f>Таблица613[[#This Row],[Коэфициент стоимости]]*Таблица613[[#This Row],[Розничная цена KRW]]</f>
        <v>12580</v>
      </c>
      <c r="I150" s="17" t="str">
        <f>IF($H$1="","Введите курс",Таблица613[[#This Row],[Оптовая цена KRW за 1шт]]/$H$1)</f>
        <v>Введите курс</v>
      </c>
      <c r="J150" s="48"/>
      <c r="K150" s="18">
        <f>Таблица613[[#This Row],[Заказ коробок ]]*Таблица613[[#This Row],[Кол-во шт в коробке]]</f>
        <v>0</v>
      </c>
      <c r="L150" s="54">
        <f>Таблица613[[#This Row],[Общее кол-во шт]]*Таблица613[[#This Row],[Оптовая цена KRW за 1шт]]</f>
        <v>0</v>
      </c>
      <c r="M150" s="19" t="str">
        <f>IFERROR(Таблица613[[#This Row],[Общее кол-во шт]]*Таблица613[[#This Row],[Оптовая цена USD за 1шт]],"")</f>
        <v/>
      </c>
      <c r="N150" s="49"/>
    </row>
    <row r="151" spans="1:14" ht="22.5" customHeight="1">
      <c r="A151" s="44" t="s">
        <v>32501</v>
      </c>
      <c r="B151" s="14" t="s">
        <v>32502</v>
      </c>
      <c r="C151" s="50" t="s">
        <v>32503</v>
      </c>
      <c r="D151" s="160" t="s">
        <v>32504</v>
      </c>
      <c r="E151" s="16">
        <v>30000</v>
      </c>
      <c r="F151" s="15">
        <v>0.38</v>
      </c>
      <c r="G151" s="47">
        <v>20</v>
      </c>
      <c r="H151" s="55">
        <f>Таблица613[[#This Row],[Коэфициент стоимости]]*Таблица613[[#This Row],[Розничная цена KRW]]</f>
        <v>11400</v>
      </c>
      <c r="I151" s="17" t="str">
        <f>IF($H$1="","Введите курс",Таблица613[[#This Row],[Оптовая цена KRW за 1шт]]/$H$1)</f>
        <v>Введите курс</v>
      </c>
      <c r="J151" s="48"/>
      <c r="K151" s="18">
        <f>Таблица613[[#This Row],[Заказ коробок ]]*Таблица613[[#This Row],[Кол-во шт в коробке]]</f>
        <v>0</v>
      </c>
      <c r="L151" s="54">
        <f>Таблица613[[#This Row],[Общее кол-во шт]]*Таблица613[[#This Row],[Оптовая цена KRW за 1шт]]</f>
        <v>0</v>
      </c>
      <c r="M151" s="19" t="str">
        <f>IFERROR(Таблица613[[#This Row],[Общее кол-во шт]]*Таблица613[[#This Row],[Оптовая цена USD за 1шт]],"")</f>
        <v/>
      </c>
      <c r="N151" s="49"/>
    </row>
    <row r="152" spans="1:14" ht="22.5" customHeight="1">
      <c r="A152" s="44" t="s">
        <v>32505</v>
      </c>
      <c r="B152" s="14" t="s">
        <v>32506</v>
      </c>
      <c r="C152" s="50" t="s">
        <v>32507</v>
      </c>
      <c r="D152" s="160" t="s">
        <v>32508</v>
      </c>
      <c r="E152" s="16">
        <v>30000</v>
      </c>
      <c r="F152" s="15">
        <v>0.38</v>
      </c>
      <c r="G152" s="47">
        <v>20</v>
      </c>
      <c r="H152" s="55">
        <f>Таблица613[[#This Row],[Коэфициент стоимости]]*Таблица613[[#This Row],[Розничная цена KRW]]</f>
        <v>11400</v>
      </c>
      <c r="I152" s="17" t="str">
        <f>IF($H$1="","Введите курс",Таблица613[[#This Row],[Оптовая цена KRW за 1шт]]/$H$1)</f>
        <v>Введите курс</v>
      </c>
      <c r="J152" s="48"/>
      <c r="K152" s="18">
        <f>Таблица613[[#This Row],[Заказ коробок ]]*Таблица613[[#This Row],[Кол-во шт в коробке]]</f>
        <v>0</v>
      </c>
      <c r="L152" s="54">
        <f>Таблица613[[#This Row],[Общее кол-во шт]]*Таблица613[[#This Row],[Оптовая цена KRW за 1шт]]</f>
        <v>0</v>
      </c>
      <c r="M152" s="19" t="str">
        <f>IFERROR(Таблица613[[#This Row],[Общее кол-во шт]]*Таблица613[[#This Row],[Оптовая цена USD за 1шт]],"")</f>
        <v/>
      </c>
      <c r="N152" s="49"/>
    </row>
    <row r="153" spans="1:14" ht="22.5" customHeight="1">
      <c r="A153" s="44" t="s">
        <v>32509</v>
      </c>
      <c r="B153" s="14" t="s">
        <v>32510</v>
      </c>
      <c r="C153" s="50" t="s">
        <v>32511</v>
      </c>
      <c r="D153" s="160" t="s">
        <v>32512</v>
      </c>
      <c r="E153" s="16">
        <v>25000</v>
      </c>
      <c r="F153" s="15">
        <v>0.39</v>
      </c>
      <c r="G153" s="47">
        <v>30</v>
      </c>
      <c r="H153" s="55">
        <f>Таблица613[[#This Row],[Коэфициент стоимости]]*Таблица613[[#This Row],[Розничная цена KRW]]</f>
        <v>9750</v>
      </c>
      <c r="I153" s="17" t="str">
        <f>IF($H$1="","Введите курс",Таблица613[[#This Row],[Оптовая цена KRW за 1шт]]/$H$1)</f>
        <v>Введите курс</v>
      </c>
      <c r="J153" s="48"/>
      <c r="K153" s="18">
        <f>Таблица613[[#This Row],[Заказ коробок ]]*Таблица613[[#This Row],[Кол-во шт в коробке]]</f>
        <v>0</v>
      </c>
      <c r="L153" s="54">
        <f>Таблица613[[#This Row],[Общее кол-во шт]]*Таблица613[[#This Row],[Оптовая цена KRW за 1шт]]</f>
        <v>0</v>
      </c>
      <c r="M153" s="19" t="str">
        <f>IFERROR(Таблица613[[#This Row],[Общее кол-во шт]]*Таблица613[[#This Row],[Оптовая цена USD за 1шт]],"")</f>
        <v/>
      </c>
      <c r="N153" s="49"/>
    </row>
    <row r="154" spans="1:14" ht="22.5" customHeight="1">
      <c r="A154" s="44" t="s">
        <v>32513</v>
      </c>
      <c r="B154" s="14" t="s">
        <v>32514</v>
      </c>
      <c r="C154" s="50" t="s">
        <v>32515</v>
      </c>
      <c r="D154" s="160" t="s">
        <v>32516</v>
      </c>
      <c r="E154" s="16">
        <v>25000</v>
      </c>
      <c r="F154" s="15">
        <v>0.39</v>
      </c>
      <c r="G154" s="47">
        <v>30</v>
      </c>
      <c r="H154" s="55">
        <f>Таблица613[[#This Row],[Коэфициент стоимости]]*Таблица613[[#This Row],[Розничная цена KRW]]</f>
        <v>9750</v>
      </c>
      <c r="I154" s="17" t="str">
        <f>IF($H$1="","Введите курс",Таблица613[[#This Row],[Оптовая цена KRW за 1шт]]/$H$1)</f>
        <v>Введите курс</v>
      </c>
      <c r="J154" s="48"/>
      <c r="K154" s="18">
        <f>Таблица613[[#This Row],[Заказ коробок ]]*Таблица613[[#This Row],[Кол-во шт в коробке]]</f>
        <v>0</v>
      </c>
      <c r="L154" s="54">
        <f>Таблица613[[#This Row],[Общее кол-во шт]]*Таблица613[[#This Row],[Оптовая цена KRW за 1шт]]</f>
        <v>0</v>
      </c>
      <c r="M154" s="19" t="str">
        <f>IFERROR(Таблица613[[#This Row],[Общее кол-во шт]]*Таблица613[[#This Row],[Оптовая цена USD за 1шт]],"")</f>
        <v/>
      </c>
      <c r="N154" s="49"/>
    </row>
    <row r="155" spans="1:14" ht="22.5" customHeight="1">
      <c r="A155" s="44" t="s">
        <v>32517</v>
      </c>
      <c r="B155" s="14" t="s">
        <v>32518</v>
      </c>
      <c r="C155" s="50" t="s">
        <v>32519</v>
      </c>
      <c r="D155" s="160" t="s">
        <v>32520</v>
      </c>
      <c r="E155" s="16">
        <v>25000</v>
      </c>
      <c r="F155" s="15">
        <v>0.39</v>
      </c>
      <c r="G155" s="47">
        <v>30</v>
      </c>
      <c r="H155" s="55">
        <f>Таблица613[[#This Row],[Коэфициент стоимости]]*Таблица613[[#This Row],[Розничная цена KRW]]</f>
        <v>9750</v>
      </c>
      <c r="I155" s="17" t="str">
        <f>IF($H$1="","Введите курс",Таблица613[[#This Row],[Оптовая цена KRW за 1шт]]/$H$1)</f>
        <v>Введите курс</v>
      </c>
      <c r="J155" s="48"/>
      <c r="K155" s="18">
        <f>Таблица613[[#This Row],[Заказ коробок ]]*Таблица613[[#This Row],[Кол-во шт в коробке]]</f>
        <v>0</v>
      </c>
      <c r="L155" s="54">
        <f>Таблица613[[#This Row],[Общее кол-во шт]]*Таблица613[[#This Row],[Оптовая цена KRW за 1шт]]</f>
        <v>0</v>
      </c>
      <c r="M155" s="19" t="str">
        <f>IFERROR(Таблица613[[#This Row],[Общее кол-во шт]]*Таблица613[[#This Row],[Оптовая цена USD за 1шт]],"")</f>
        <v/>
      </c>
      <c r="N155" s="49"/>
    </row>
    <row r="156" spans="1:14" ht="22.5" customHeight="1">
      <c r="A156" s="44" t="s">
        <v>32521</v>
      </c>
      <c r="B156" s="274" t="s">
        <v>32522</v>
      </c>
      <c r="C156" s="56" t="s">
        <v>32523</v>
      </c>
      <c r="D156" s="275" t="s">
        <v>32524</v>
      </c>
      <c r="E156" s="276">
        <v>25000</v>
      </c>
      <c r="F156" s="277">
        <v>0.39</v>
      </c>
      <c r="G156" s="278">
        <v>30</v>
      </c>
      <c r="H156" s="279">
        <f>Таблица613[[#This Row],[Коэфициент стоимости]]*Таблица613[[#This Row],[Розничная цена KRW]]</f>
        <v>9750</v>
      </c>
      <c r="I156" s="280" t="str">
        <f>IF($H$1="","Введите курс",Таблица613[[#This Row],[Оптовая цена KRW за 1шт]]/$H$1)</f>
        <v>Введите курс</v>
      </c>
      <c r="J156" s="281"/>
      <c r="K156" s="282">
        <f>Таблица613[[#This Row],[Заказ коробок ]]*Таблица613[[#This Row],[Кол-во шт в коробке]]</f>
        <v>0</v>
      </c>
      <c r="L156" s="283">
        <f>Таблица613[[#This Row],[Общее кол-во шт]]*Таблица613[[#This Row],[Оптовая цена KRW за 1шт]]</f>
        <v>0</v>
      </c>
      <c r="M156" s="284" t="str">
        <f>IFERROR(Таблица613[[#This Row],[Общее кол-во шт]]*Таблица613[[#This Row],[Оптовая цена USD за 1шт]],"")</f>
        <v/>
      </c>
      <c r="N156" s="285"/>
    </row>
    <row r="157" spans="1:14" ht="22.5" customHeight="1">
      <c r="A157" s="44" t="s">
        <v>32525</v>
      </c>
      <c r="B157" s="14">
        <v>8809409347332</v>
      </c>
      <c r="C157" s="50" t="s">
        <v>32526</v>
      </c>
      <c r="D157" s="160" t="s">
        <v>32527</v>
      </c>
      <c r="E157" s="16"/>
      <c r="F157" s="15"/>
      <c r="G157" s="47">
        <v>2000</v>
      </c>
      <c r="H157" s="55">
        <v>480</v>
      </c>
      <c r="I157" s="17" t="str">
        <f>IF($H$1="","Введите курс",Таблица613[[#This Row],[Оптовая цена KRW за 1шт]]/$H$1)</f>
        <v>Введите курс</v>
      </c>
      <c r="J157" s="48"/>
      <c r="K157" s="18">
        <f>Таблица613[[#This Row],[Заказ коробок ]]*Таблица613[[#This Row],[Кол-во шт в коробке]]</f>
        <v>0</v>
      </c>
      <c r="L157" s="54">
        <f>Таблица613[[#This Row],[Общее кол-во шт]]*Таблица613[[#This Row],[Оптовая цена KRW за 1шт]]</f>
        <v>0</v>
      </c>
      <c r="M157" s="19" t="str">
        <f>IFERROR(Таблица613[[#This Row],[Общее кол-во шт]]*Таблица613[[#This Row],[Оптовая цена USD за 1шт]],"")</f>
        <v/>
      </c>
      <c r="N157" s="49"/>
    </row>
    <row r="158" spans="1:14" ht="22.5" customHeight="1">
      <c r="A158" s="44" t="s">
        <v>32528</v>
      </c>
      <c r="B158" s="14">
        <v>8809409346137</v>
      </c>
      <c r="C158" s="50" t="s">
        <v>32529</v>
      </c>
      <c r="D158" s="160" t="s">
        <v>32530</v>
      </c>
      <c r="E158" s="16"/>
      <c r="F158" s="15"/>
      <c r="G158" s="47">
        <v>2000</v>
      </c>
      <c r="H158" s="55">
        <v>480</v>
      </c>
      <c r="I158" s="17" t="str">
        <f>IF($H$1="","Введите курс",Таблица613[[#This Row],[Оптовая цена KRW за 1шт]]/$H$1)</f>
        <v>Введите курс</v>
      </c>
      <c r="J158" s="48"/>
      <c r="K158" s="18">
        <f>Таблица613[[#This Row],[Заказ коробок ]]*Таблица613[[#This Row],[Кол-во шт в коробке]]</f>
        <v>0</v>
      </c>
      <c r="L158" s="54">
        <f>Таблица613[[#This Row],[Общее кол-во шт]]*Таблица613[[#This Row],[Оптовая цена KRW за 1шт]]</f>
        <v>0</v>
      </c>
      <c r="M158" s="19" t="str">
        <f>IFERROR(Таблица613[[#This Row],[Общее кол-во шт]]*Таблица613[[#This Row],[Оптовая цена USD за 1шт]],"")</f>
        <v/>
      </c>
      <c r="N158" s="49"/>
    </row>
    <row r="159" spans="1:14" ht="22.5" customHeight="1">
      <c r="A159" s="44" t="s">
        <v>32531</v>
      </c>
      <c r="B159" s="14">
        <v>8809409346113</v>
      </c>
      <c r="C159" s="50" t="s">
        <v>32532</v>
      </c>
      <c r="D159" s="160" t="s">
        <v>32533</v>
      </c>
      <c r="E159" s="16"/>
      <c r="F159" s="15"/>
      <c r="G159" s="47">
        <v>2000</v>
      </c>
      <c r="H159" s="55">
        <v>480</v>
      </c>
      <c r="I159" s="17" t="str">
        <f>IF($H$1="","Введите курс",Таблица613[[#This Row],[Оптовая цена KRW за 1шт]]/$H$1)</f>
        <v>Введите курс</v>
      </c>
      <c r="J159" s="48"/>
      <c r="K159" s="18">
        <f>Таблица613[[#This Row],[Заказ коробок ]]*Таблица613[[#This Row],[Кол-во шт в коробке]]</f>
        <v>0</v>
      </c>
      <c r="L159" s="54">
        <f>Таблица613[[#This Row],[Общее кол-во шт]]*Таблица613[[#This Row],[Оптовая цена KRW за 1шт]]</f>
        <v>0</v>
      </c>
      <c r="M159" s="19" t="str">
        <f>IFERROR(Таблица613[[#This Row],[Общее кол-во шт]]*Таблица613[[#This Row],[Оптовая цена USD за 1шт]],"")</f>
        <v/>
      </c>
      <c r="N159" s="49"/>
    </row>
    <row r="160" spans="1:14" ht="22.5" customHeight="1">
      <c r="A160" s="44" t="s">
        <v>32534</v>
      </c>
      <c r="B160" s="14">
        <v>8809409347042</v>
      </c>
      <c r="C160" s="50" t="s">
        <v>32535</v>
      </c>
      <c r="D160" s="160" t="s">
        <v>32536</v>
      </c>
      <c r="E160" s="16"/>
      <c r="F160" s="15"/>
      <c r="G160" s="47">
        <v>2000</v>
      </c>
      <c r="H160" s="55">
        <v>480</v>
      </c>
      <c r="I160" s="17" t="str">
        <f>IF($H$1="","Введите курс",Таблица613[[#This Row],[Оптовая цена KRW за 1шт]]/$H$1)</f>
        <v>Введите курс</v>
      </c>
      <c r="J160" s="48"/>
      <c r="K160" s="18">
        <f>Таблица613[[#This Row],[Заказ коробок ]]*Таблица613[[#This Row],[Кол-во шт в коробке]]</f>
        <v>0</v>
      </c>
      <c r="L160" s="54">
        <f>Таблица613[[#This Row],[Общее кол-во шт]]*Таблица613[[#This Row],[Оптовая цена KRW за 1шт]]</f>
        <v>0</v>
      </c>
      <c r="M160" s="19" t="str">
        <f>IFERROR(Таблица613[[#This Row],[Общее кол-во шт]]*Таблица613[[#This Row],[Оптовая цена USD за 1шт]],"")</f>
        <v/>
      </c>
      <c r="N160" s="49"/>
    </row>
    <row r="161" spans="1:14" ht="22.5" customHeight="1">
      <c r="A161" s="44" t="s">
        <v>32537</v>
      </c>
      <c r="B161" s="14">
        <v>8809409347073</v>
      </c>
      <c r="C161" s="50" t="s">
        <v>32538</v>
      </c>
      <c r="D161" s="160" t="s">
        <v>32539</v>
      </c>
      <c r="E161" s="16"/>
      <c r="F161" s="15"/>
      <c r="G161" s="47">
        <v>2000</v>
      </c>
      <c r="H161" s="55">
        <v>480</v>
      </c>
      <c r="I161" s="17" t="str">
        <f>IF($H$1="","Введите курс",Таблица613[[#This Row],[Оптовая цена KRW за 1шт]]/$H$1)</f>
        <v>Введите курс</v>
      </c>
      <c r="J161" s="48"/>
      <c r="K161" s="18">
        <f>Таблица613[[#This Row],[Заказ коробок ]]*Таблица613[[#This Row],[Кол-во шт в коробке]]</f>
        <v>0</v>
      </c>
      <c r="L161" s="54">
        <f>Таблица613[[#This Row],[Общее кол-во шт]]*Таблица613[[#This Row],[Оптовая цена KRW за 1шт]]</f>
        <v>0</v>
      </c>
      <c r="M161" s="19" t="str">
        <f>IFERROR(Таблица613[[#This Row],[Общее кол-во шт]]*Таблица613[[#This Row],[Оптовая цена USD за 1шт]],"")</f>
        <v/>
      </c>
      <c r="N161" s="49"/>
    </row>
    <row r="162" spans="1:14" ht="22.5" customHeight="1">
      <c r="A162" s="44" t="s">
        <v>32540</v>
      </c>
      <c r="B162" s="14">
        <v>8809409347059</v>
      </c>
      <c r="C162" s="50" t="s">
        <v>32541</v>
      </c>
      <c r="D162" s="160" t="s">
        <v>32542</v>
      </c>
      <c r="E162" s="16"/>
      <c r="F162" s="15"/>
      <c r="G162" s="47">
        <v>2000</v>
      </c>
      <c r="H162" s="55">
        <v>480</v>
      </c>
      <c r="I162" s="17" t="str">
        <f>IF($H$1="","Введите курс",Таблица613[[#This Row],[Оптовая цена KRW за 1шт]]/$H$1)</f>
        <v>Введите курс</v>
      </c>
      <c r="J162" s="48"/>
      <c r="K162" s="18">
        <f>Таблица613[[#This Row],[Заказ коробок ]]*Таблица613[[#This Row],[Кол-во шт в коробке]]</f>
        <v>0</v>
      </c>
      <c r="L162" s="54">
        <f>Таблица613[[#This Row],[Общее кол-во шт]]*Таблица613[[#This Row],[Оптовая цена KRW за 1шт]]</f>
        <v>0</v>
      </c>
      <c r="M162" s="19" t="str">
        <f>IFERROR(Таблица613[[#This Row],[Общее кол-во шт]]*Таблица613[[#This Row],[Оптовая цена USD за 1шт]],"")</f>
        <v/>
      </c>
      <c r="N162" s="49"/>
    </row>
    <row r="163" spans="1:14" ht="22.5" customHeight="1">
      <c r="A163" s="44" t="s">
        <v>32543</v>
      </c>
      <c r="B163" s="14">
        <v>8809409347066</v>
      </c>
      <c r="C163" s="50" t="s">
        <v>32544</v>
      </c>
      <c r="D163" s="160" t="s">
        <v>32545</v>
      </c>
      <c r="E163" s="16"/>
      <c r="F163" s="15"/>
      <c r="G163" s="47">
        <v>2000</v>
      </c>
      <c r="H163" s="55">
        <v>480</v>
      </c>
      <c r="I163" s="17" t="str">
        <f>IF($H$1="","Введите курс",Таблица613[[#This Row],[Оптовая цена KRW за 1шт]]/$H$1)</f>
        <v>Введите курс</v>
      </c>
      <c r="J163" s="48"/>
      <c r="K163" s="18">
        <f>Таблица613[[#This Row],[Заказ коробок ]]*Таблица613[[#This Row],[Кол-во шт в коробке]]</f>
        <v>0</v>
      </c>
      <c r="L163" s="54">
        <f>Таблица613[[#This Row],[Общее кол-во шт]]*Таблица613[[#This Row],[Оптовая цена KRW за 1шт]]</f>
        <v>0</v>
      </c>
      <c r="M163" s="19" t="str">
        <f>IFERROR(Таблица613[[#This Row],[Общее кол-во шт]]*Таблица613[[#This Row],[Оптовая цена USD за 1шт]],"")</f>
        <v/>
      </c>
      <c r="N163" s="49"/>
    </row>
    <row r="164" spans="1:14" ht="22.5" customHeight="1">
      <c r="A164" s="44" t="s">
        <v>32546</v>
      </c>
      <c r="B164" s="14">
        <v>8809409347035</v>
      </c>
      <c r="C164" s="50" t="s">
        <v>32547</v>
      </c>
      <c r="D164" s="160" t="s">
        <v>32548</v>
      </c>
      <c r="E164" s="16"/>
      <c r="F164" s="15"/>
      <c r="G164" s="47">
        <v>2000</v>
      </c>
      <c r="H164" s="55">
        <v>480</v>
      </c>
      <c r="I164" s="17" t="str">
        <f>IF($H$1="","Введите курс",Таблица613[[#This Row],[Оптовая цена KRW за 1шт]]/$H$1)</f>
        <v>Введите курс</v>
      </c>
      <c r="J164" s="48"/>
      <c r="K164" s="18">
        <f>Таблица613[[#This Row],[Заказ коробок ]]*Таблица613[[#This Row],[Кол-во шт в коробке]]</f>
        <v>0</v>
      </c>
      <c r="L164" s="54">
        <f>Таблица613[[#This Row],[Общее кол-во шт]]*Таблица613[[#This Row],[Оптовая цена KRW за 1шт]]</f>
        <v>0</v>
      </c>
      <c r="M164" s="19" t="str">
        <f>IFERROR(Таблица613[[#This Row],[Общее кол-во шт]]*Таблица613[[#This Row],[Оптовая цена USD за 1шт]],"")</f>
        <v/>
      </c>
      <c r="N164" s="49"/>
    </row>
    <row r="165" spans="1:14" ht="22.5" customHeight="1">
      <c r="A165" s="44" t="s">
        <v>32549</v>
      </c>
      <c r="B165" s="14">
        <v>8809409347363</v>
      </c>
      <c r="C165" s="50" t="s">
        <v>32550</v>
      </c>
      <c r="D165" s="160" t="s">
        <v>32551</v>
      </c>
      <c r="E165" s="16"/>
      <c r="F165" s="15"/>
      <c r="G165" s="47">
        <v>2000</v>
      </c>
      <c r="H165" s="55">
        <v>480</v>
      </c>
      <c r="I165" s="17" t="str">
        <f>IF($H$1="","Введите курс",Таблица613[[#This Row],[Оптовая цена KRW за 1шт]]/$H$1)</f>
        <v>Введите курс</v>
      </c>
      <c r="J165" s="48"/>
      <c r="K165" s="18">
        <f>Таблица613[[#This Row],[Заказ коробок ]]*Таблица613[[#This Row],[Кол-во шт в коробке]]</f>
        <v>0</v>
      </c>
      <c r="L165" s="54">
        <f>Таблица613[[#This Row],[Общее кол-во шт]]*Таблица613[[#This Row],[Оптовая цена KRW за 1шт]]</f>
        <v>0</v>
      </c>
      <c r="M165" s="19" t="str">
        <f>IFERROR(Таблица613[[#This Row],[Общее кол-во шт]]*Таблица613[[#This Row],[Оптовая цена USD за 1шт]],"")</f>
        <v/>
      </c>
      <c r="N165" s="49"/>
    </row>
    <row r="166" spans="1:14" ht="22.5" customHeight="1">
      <c r="A166" s="44" t="s">
        <v>32552</v>
      </c>
      <c r="B166" s="14">
        <v>8809409347370</v>
      </c>
      <c r="C166" s="50" t="s">
        <v>32553</v>
      </c>
      <c r="D166" s="160" t="s">
        <v>32554</v>
      </c>
      <c r="E166" s="16"/>
      <c r="F166" s="15"/>
      <c r="G166" s="47">
        <v>2000</v>
      </c>
      <c r="H166" s="55">
        <v>480</v>
      </c>
      <c r="I166" s="17" t="str">
        <f>IF($H$1="","Введите курс",Таблица613[[#This Row],[Оптовая цена KRW за 1шт]]/$H$1)</f>
        <v>Введите курс</v>
      </c>
      <c r="J166" s="48"/>
      <c r="K166" s="18">
        <f>Таблица613[[#This Row],[Заказ коробок ]]*Таблица613[[#This Row],[Кол-во шт в коробке]]</f>
        <v>0</v>
      </c>
      <c r="L166" s="54">
        <f>Таблица613[[#This Row],[Общее кол-во шт]]*Таблица613[[#This Row],[Оптовая цена KRW за 1шт]]</f>
        <v>0</v>
      </c>
      <c r="M166" s="19" t="str">
        <f>IFERROR(Таблица613[[#This Row],[Общее кол-во шт]]*Таблица613[[#This Row],[Оптовая цена USD за 1шт]],"")</f>
        <v/>
      </c>
      <c r="N166" s="49"/>
    </row>
    <row r="167" spans="1:14" ht="22.5" customHeight="1">
      <c r="A167" s="44" t="s">
        <v>32555</v>
      </c>
      <c r="B167" s="14">
        <v>8809409347387</v>
      </c>
      <c r="C167" s="50" t="s">
        <v>32556</v>
      </c>
      <c r="D167" s="160" t="s">
        <v>32557</v>
      </c>
      <c r="E167" s="16"/>
      <c r="F167" s="15"/>
      <c r="G167" s="47">
        <v>2000</v>
      </c>
      <c r="H167" s="55">
        <v>480</v>
      </c>
      <c r="I167" s="17" t="str">
        <f>IF($H$1="","Введите курс",Таблица613[[#This Row],[Оптовая цена KRW за 1шт]]/$H$1)</f>
        <v>Введите курс</v>
      </c>
      <c r="J167" s="48"/>
      <c r="K167" s="18">
        <f>Таблица613[[#This Row],[Заказ коробок ]]*Таблица613[[#This Row],[Кол-во шт в коробке]]</f>
        <v>0</v>
      </c>
      <c r="L167" s="54">
        <f>Таблица613[[#This Row],[Общее кол-во шт]]*Таблица613[[#This Row],[Оптовая цена KRW за 1шт]]</f>
        <v>0</v>
      </c>
      <c r="M167" s="19" t="str">
        <f>IFERROR(Таблица613[[#This Row],[Общее кол-во шт]]*Таблица613[[#This Row],[Оптовая цена USD за 1шт]],"")</f>
        <v/>
      </c>
      <c r="N167" s="49"/>
    </row>
    <row r="168" spans="1:14" ht="22.5" customHeight="1">
      <c r="A168" s="44" t="s">
        <v>32558</v>
      </c>
      <c r="B168" s="14">
        <v>8809409347349</v>
      </c>
      <c r="C168" s="50" t="s">
        <v>32559</v>
      </c>
      <c r="D168" s="160" t="s">
        <v>32560</v>
      </c>
      <c r="E168" s="16"/>
      <c r="F168" s="15"/>
      <c r="G168" s="47">
        <v>2000</v>
      </c>
      <c r="H168" s="55">
        <v>480</v>
      </c>
      <c r="I168" s="17" t="str">
        <f>IF($H$1="","Введите курс",Таблица613[[#This Row],[Оптовая цена KRW за 1шт]]/$H$1)</f>
        <v>Введите курс</v>
      </c>
      <c r="J168" s="48"/>
      <c r="K168" s="18">
        <f>Таблица613[[#This Row],[Заказ коробок ]]*Таблица613[[#This Row],[Кол-во шт в коробке]]</f>
        <v>0</v>
      </c>
      <c r="L168" s="54">
        <f>Таблица613[[#This Row],[Общее кол-во шт]]*Таблица613[[#This Row],[Оптовая цена KRW за 1шт]]</f>
        <v>0</v>
      </c>
      <c r="M168" s="19" t="str">
        <f>IFERROR(Таблица613[[#This Row],[Общее кол-во шт]]*Таблица613[[#This Row],[Оптовая цена USD за 1шт]],"")</f>
        <v/>
      </c>
      <c r="N168" s="49"/>
    </row>
    <row r="169" spans="1:14" ht="22.5" customHeight="1">
      <c r="A169" s="44" t="s">
        <v>32561</v>
      </c>
      <c r="B169" s="14">
        <v>8809409347561</v>
      </c>
      <c r="C169" s="50" t="s">
        <v>32562</v>
      </c>
      <c r="D169" s="160" t="s">
        <v>32563</v>
      </c>
      <c r="E169" s="16"/>
      <c r="F169" s="15"/>
      <c r="G169" s="47">
        <v>2000</v>
      </c>
      <c r="H169" s="55">
        <v>480</v>
      </c>
      <c r="I169" s="17" t="str">
        <f>IF($H$1="","Введите курс",Таблица613[[#This Row],[Оптовая цена KRW за 1шт]]/$H$1)</f>
        <v>Введите курс</v>
      </c>
      <c r="J169" s="48"/>
      <c r="K169" s="18">
        <f>Таблица613[[#This Row],[Заказ коробок ]]*Таблица613[[#This Row],[Кол-во шт в коробке]]</f>
        <v>0</v>
      </c>
      <c r="L169" s="54">
        <f>Таблица613[[#This Row],[Общее кол-во шт]]*Таблица613[[#This Row],[Оптовая цена KRW за 1шт]]</f>
        <v>0</v>
      </c>
      <c r="M169" s="19" t="str">
        <f>IFERROR(Таблица613[[#This Row],[Общее кол-во шт]]*Таблица613[[#This Row],[Оптовая цена USD за 1шт]],"")</f>
        <v/>
      </c>
      <c r="N169" s="49"/>
    </row>
    <row r="170" spans="1:14" ht="22.5" customHeight="1">
      <c r="A170" s="44" t="s">
        <v>32564</v>
      </c>
      <c r="B170" s="14">
        <v>8809409347578</v>
      </c>
      <c r="C170" s="50" t="s">
        <v>32565</v>
      </c>
      <c r="D170" s="160" t="s">
        <v>32566</v>
      </c>
      <c r="E170" s="16"/>
      <c r="F170" s="15"/>
      <c r="G170" s="47">
        <v>2000</v>
      </c>
      <c r="H170" s="55">
        <v>480</v>
      </c>
      <c r="I170" s="17" t="str">
        <f>IF($H$1="","Введите курс",Таблица613[[#This Row],[Оптовая цена KRW за 1шт]]/$H$1)</f>
        <v>Введите курс</v>
      </c>
      <c r="J170" s="48"/>
      <c r="K170" s="18">
        <f>Таблица613[[#This Row],[Заказ коробок ]]*Таблица613[[#This Row],[Кол-во шт в коробке]]</f>
        <v>0</v>
      </c>
      <c r="L170" s="54">
        <f>Таблица613[[#This Row],[Общее кол-во шт]]*Таблица613[[#This Row],[Оптовая цена KRW за 1шт]]</f>
        <v>0</v>
      </c>
      <c r="M170" s="19" t="str">
        <f>IFERROR(Таблица613[[#This Row],[Общее кол-во шт]]*Таблица613[[#This Row],[Оптовая цена USD за 1шт]],"")</f>
        <v/>
      </c>
      <c r="N170" s="49"/>
    </row>
    <row r="171" spans="1:14" ht="22.5" customHeight="1">
      <c r="A171" s="44" t="s">
        <v>32567</v>
      </c>
      <c r="B171" s="14">
        <v>8809409347585</v>
      </c>
      <c r="C171" s="50" t="s">
        <v>32568</v>
      </c>
      <c r="D171" s="160" t="s">
        <v>32569</v>
      </c>
      <c r="E171" s="16"/>
      <c r="F171" s="15"/>
      <c r="G171" s="47">
        <v>2000</v>
      </c>
      <c r="H171" s="55">
        <v>480</v>
      </c>
      <c r="I171" s="17" t="str">
        <f>IF($H$1="","Введите курс",Таблица613[[#This Row],[Оптовая цена KRW за 1шт]]/$H$1)</f>
        <v>Введите курс</v>
      </c>
      <c r="J171" s="48"/>
      <c r="K171" s="18">
        <f>Таблица613[[#This Row],[Заказ коробок ]]*Таблица613[[#This Row],[Кол-во шт в коробке]]</f>
        <v>0</v>
      </c>
      <c r="L171" s="54">
        <f>Таблица613[[#This Row],[Общее кол-во шт]]*Таблица613[[#This Row],[Оптовая цена KRW за 1шт]]</f>
        <v>0</v>
      </c>
      <c r="M171" s="19" t="str">
        <f>IFERROR(Таблица613[[#This Row],[Общее кол-во шт]]*Таблица613[[#This Row],[Оптовая цена USD за 1шт]],"")</f>
        <v/>
      </c>
      <c r="N171" s="49"/>
    </row>
    <row r="172" spans="1:14" ht="22.5" customHeight="1">
      <c r="A172" s="44" t="s">
        <v>32570</v>
      </c>
      <c r="B172" s="14">
        <v>8809409347592</v>
      </c>
      <c r="C172" s="50" t="s">
        <v>32571</v>
      </c>
      <c r="D172" s="160" t="s">
        <v>32572</v>
      </c>
      <c r="E172" s="16"/>
      <c r="F172" s="15"/>
      <c r="G172" s="47">
        <v>2000</v>
      </c>
      <c r="H172" s="55">
        <v>480</v>
      </c>
      <c r="I172" s="17" t="str">
        <f>IF($H$1="","Введите курс",Таблица613[[#This Row],[Оптовая цена KRW за 1шт]]/$H$1)</f>
        <v>Введите курс</v>
      </c>
      <c r="J172" s="48"/>
      <c r="K172" s="18">
        <f>Таблица613[[#This Row],[Заказ коробок ]]*Таблица613[[#This Row],[Кол-во шт в коробке]]</f>
        <v>0</v>
      </c>
      <c r="L172" s="54">
        <f>Таблица613[[#This Row],[Общее кол-во шт]]*Таблица613[[#This Row],[Оптовая цена KRW за 1шт]]</f>
        <v>0</v>
      </c>
      <c r="M172" s="19" t="str">
        <f>IFERROR(Таблица613[[#This Row],[Общее кол-во шт]]*Таблица613[[#This Row],[Оптовая цена USD за 1шт]],"")</f>
        <v/>
      </c>
      <c r="N172" s="49"/>
    </row>
    <row r="173" spans="1:14" ht="22.5" customHeight="1">
      <c r="A173" s="44" t="s">
        <v>32573</v>
      </c>
      <c r="B173" s="14">
        <v>8809409347516</v>
      </c>
      <c r="C173" s="50" t="s">
        <v>32574</v>
      </c>
      <c r="D173" s="160" t="s">
        <v>32575</v>
      </c>
      <c r="E173" s="16"/>
      <c r="F173" s="15"/>
      <c r="G173" s="47">
        <v>1200</v>
      </c>
      <c r="H173" s="55">
        <v>1080</v>
      </c>
      <c r="I173" s="17" t="str">
        <f>IF($H$1="","Введите курс",Таблица613[[#This Row],[Оптовая цена KRW за 1шт]]/$H$1)</f>
        <v>Введите курс</v>
      </c>
      <c r="J173" s="48"/>
      <c r="K173" s="18">
        <f>Таблица613[[#This Row],[Заказ коробок ]]*Таблица613[[#This Row],[Кол-во шт в коробке]]</f>
        <v>0</v>
      </c>
      <c r="L173" s="54">
        <f>Таблица613[[#This Row],[Общее кол-во шт]]*Таблица613[[#This Row],[Оптовая цена KRW за 1шт]]</f>
        <v>0</v>
      </c>
      <c r="M173" s="19" t="str">
        <f>IFERROR(Таблица613[[#This Row],[Общее кол-во шт]]*Таблица613[[#This Row],[Оптовая цена USD за 1шт]],"")</f>
        <v/>
      </c>
      <c r="N173" s="49"/>
    </row>
    <row r="174" spans="1:14" ht="22.5" customHeight="1">
      <c r="A174" s="44" t="s">
        <v>32576</v>
      </c>
      <c r="B174" s="14">
        <v>8809409347172</v>
      </c>
      <c r="C174" s="50" t="s">
        <v>32577</v>
      </c>
      <c r="D174" s="160" t="s">
        <v>32578</v>
      </c>
      <c r="E174" s="16"/>
      <c r="F174" s="15"/>
      <c r="G174" s="47">
        <v>310</v>
      </c>
      <c r="H174" s="55">
        <v>2880</v>
      </c>
      <c r="I174" s="17" t="str">
        <f>IF($H$1="","Введите курс",Таблица613[[#This Row],[Оптовая цена KRW за 1шт]]/$H$1)</f>
        <v>Введите курс</v>
      </c>
      <c r="J174" s="48"/>
      <c r="K174" s="18">
        <f>Таблица613[[#This Row],[Заказ коробок ]]*Таблица613[[#This Row],[Кол-во шт в коробке]]</f>
        <v>0</v>
      </c>
      <c r="L174" s="54">
        <f>Таблица613[[#This Row],[Общее кол-во шт]]*Таблица613[[#This Row],[Оптовая цена KRW за 1шт]]</f>
        <v>0</v>
      </c>
      <c r="M174" s="19" t="str">
        <f>IFERROR(Таблица613[[#This Row],[Общее кол-во шт]]*Таблица613[[#This Row],[Оптовая цена USD за 1шт]],"")</f>
        <v/>
      </c>
      <c r="N174" s="49"/>
    </row>
    <row r="175" spans="1:14" ht="22.5" customHeight="1">
      <c r="A175" s="44" t="s">
        <v>32579</v>
      </c>
      <c r="B175" s="14">
        <v>8809409346892</v>
      </c>
      <c r="C175" s="50" t="s">
        <v>32580</v>
      </c>
      <c r="D175" s="160" t="s">
        <v>32581</v>
      </c>
      <c r="E175" s="16"/>
      <c r="F175" s="15"/>
      <c r="G175" s="47">
        <v>208</v>
      </c>
      <c r="H175" s="55">
        <v>3480</v>
      </c>
      <c r="I175" s="17" t="str">
        <f>IF($H$1="","Введите курс",Таблица613[[#This Row],[Оптовая цена KRW за 1шт]]/$H$1)</f>
        <v>Введите курс</v>
      </c>
      <c r="J175" s="48"/>
      <c r="K175" s="18">
        <f>Таблица613[[#This Row],[Заказ коробок ]]*Таблица613[[#This Row],[Кол-во шт в коробке]]</f>
        <v>0</v>
      </c>
      <c r="L175" s="54">
        <f>Таблица613[[#This Row],[Общее кол-во шт]]*Таблица613[[#This Row],[Оптовая цена KRW за 1шт]]</f>
        <v>0</v>
      </c>
      <c r="M175" s="19" t="str">
        <f>IFERROR(Таблица613[[#This Row],[Общее кол-во шт]]*Таблица613[[#This Row],[Оптовая цена USD за 1шт]],"")</f>
        <v/>
      </c>
      <c r="N175" s="49"/>
    </row>
    <row r="176" spans="1:14" ht="22.5" customHeight="1">
      <c r="A176" s="44" t="s">
        <v>32582</v>
      </c>
      <c r="B176" s="274">
        <v>8809409347530</v>
      </c>
      <c r="C176" s="56" t="s">
        <v>32583</v>
      </c>
      <c r="D176" s="275" t="s">
        <v>32584</v>
      </c>
      <c r="E176" s="276"/>
      <c r="F176" s="277"/>
      <c r="G176" s="278">
        <v>310</v>
      </c>
      <c r="H176" s="279">
        <v>2880</v>
      </c>
      <c r="I176" s="280" t="str">
        <f>IF($H$1="","Введите курс",Таблица613[[#This Row],[Оптовая цена KRW за 1шт]]/$H$1)</f>
        <v>Введите курс</v>
      </c>
      <c r="J176" s="281"/>
      <c r="K176" s="282">
        <f>Таблица613[[#This Row],[Заказ коробок ]]*Таблица613[[#This Row],[Кол-во шт в коробке]]</f>
        <v>0</v>
      </c>
      <c r="L176" s="283">
        <f>Таблица613[[#This Row],[Общее кол-во шт]]*Таблица613[[#This Row],[Оптовая цена KRW за 1шт]]</f>
        <v>0</v>
      </c>
      <c r="M176" s="284" t="str">
        <f>IFERROR(Таблица613[[#This Row],[Общее кол-во шт]]*Таблица613[[#This Row],[Оптовая цена USD за 1шт]],"")</f>
        <v/>
      </c>
      <c r="N176" s="285"/>
    </row>
    <row r="177" spans="1:14" ht="22.5" customHeight="1">
      <c r="A177" s="44" t="s">
        <v>32585</v>
      </c>
      <c r="B177" s="14"/>
      <c r="C177" s="50" t="s">
        <v>32586</v>
      </c>
      <c r="D177" s="160" t="s">
        <v>32587</v>
      </c>
      <c r="E177" s="16">
        <v>90000</v>
      </c>
      <c r="F177" s="15">
        <v>0.31</v>
      </c>
      <c r="G177" s="47">
        <v>14</v>
      </c>
      <c r="H177" s="55">
        <f>Таблица613[[#This Row],[Коэфициент стоимости]]*Таблица613[[#This Row],[Розничная цена KRW]]</f>
        <v>27900</v>
      </c>
      <c r="I177" s="17" t="str">
        <f>IF($H$1="","Введите курс",Таблица613[[#This Row],[Оптовая цена KRW за 1шт]]/$H$1)</f>
        <v>Введите курс</v>
      </c>
      <c r="J177" s="48"/>
      <c r="K177" s="18">
        <f>Таблица613[[#This Row],[Заказ коробок ]]*Таблица613[[#This Row],[Кол-во шт в коробке]]</f>
        <v>0</v>
      </c>
      <c r="L177" s="54">
        <f>Таблица613[[#This Row],[Общее кол-во шт]]*Таблица613[[#This Row],[Оптовая цена KRW за 1шт]]</f>
        <v>0</v>
      </c>
      <c r="M177" s="19" t="str">
        <f>IFERROR(Таблица613[[#This Row],[Общее кол-во шт]]*Таблица613[[#This Row],[Оптовая цена USD за 1шт]],"")</f>
        <v/>
      </c>
      <c r="N177" s="49"/>
    </row>
    <row r="178" spans="1:14" ht="22.5" customHeight="1">
      <c r="A178" s="44" t="s">
        <v>32588</v>
      </c>
      <c r="B178" s="14"/>
      <c r="C178" s="50" t="s">
        <v>32586</v>
      </c>
      <c r="D178" s="160" t="s">
        <v>32589</v>
      </c>
      <c r="E178" s="16">
        <v>40000</v>
      </c>
      <c r="F178" s="15">
        <v>0.42000000000000004</v>
      </c>
      <c r="G178" s="47">
        <v>30</v>
      </c>
      <c r="H178" s="55">
        <f>Таблица613[[#This Row],[Коэфициент стоимости]]*Таблица613[[#This Row],[Розничная цена KRW]]</f>
        <v>16800</v>
      </c>
      <c r="I178" s="17" t="str">
        <f>IF($H$1="","Введите курс",Таблица613[[#This Row],[Оптовая цена KRW за 1шт]]/$H$1)</f>
        <v>Введите курс</v>
      </c>
      <c r="J178" s="48"/>
      <c r="K178" s="18">
        <f>Таблица613[[#This Row],[Заказ коробок ]]*Таблица613[[#This Row],[Кол-во шт в коробке]]</f>
        <v>0</v>
      </c>
      <c r="L178" s="54">
        <f>Таблица613[[#This Row],[Общее кол-во шт]]*Таблица613[[#This Row],[Оптовая цена KRW за 1шт]]</f>
        <v>0</v>
      </c>
      <c r="M178" s="19" t="str">
        <f>IFERROR(Таблица613[[#This Row],[Общее кол-во шт]]*Таблица613[[#This Row],[Оптовая цена USD за 1шт]],"")</f>
        <v/>
      </c>
      <c r="N178" s="49"/>
    </row>
    <row r="179" spans="1:14" ht="22.5" customHeight="1">
      <c r="A179" s="44" t="s">
        <v>32590</v>
      </c>
      <c r="B179" s="14"/>
      <c r="C179" s="50" t="s">
        <v>32591</v>
      </c>
      <c r="D179" s="160" t="s">
        <v>32592</v>
      </c>
      <c r="E179" s="16">
        <v>105000</v>
      </c>
      <c r="F179" s="15">
        <v>0.29000000000000004</v>
      </c>
      <c r="G179" s="47">
        <v>14</v>
      </c>
      <c r="H179" s="55">
        <f>Таблица613[[#This Row],[Коэфициент стоимости]]*Таблица613[[#This Row],[Розничная цена KRW]]</f>
        <v>30450.000000000004</v>
      </c>
      <c r="I179" s="17" t="str">
        <f>IF($H$1="","Введите курс",Таблица613[[#This Row],[Оптовая цена KRW за 1шт]]/$H$1)</f>
        <v>Введите курс</v>
      </c>
      <c r="J179" s="48"/>
      <c r="K179" s="18">
        <f>Таблица613[[#This Row],[Заказ коробок ]]*Таблица613[[#This Row],[Кол-во шт в коробке]]</f>
        <v>0</v>
      </c>
      <c r="L179" s="54">
        <f>Таблица613[[#This Row],[Общее кол-во шт]]*Таблица613[[#This Row],[Оптовая цена KRW за 1шт]]</f>
        <v>0</v>
      </c>
      <c r="M179" s="19" t="str">
        <f>IFERROR(Таблица613[[#This Row],[Общее кол-во шт]]*Таблица613[[#This Row],[Оптовая цена USD за 1шт]],"")</f>
        <v/>
      </c>
      <c r="N179" s="49"/>
    </row>
    <row r="180" spans="1:14" ht="22.5" customHeight="1">
      <c r="A180" s="44" t="s">
        <v>32593</v>
      </c>
      <c r="B180" s="14"/>
      <c r="C180" s="50" t="s">
        <v>32594</v>
      </c>
      <c r="D180" s="160" t="s">
        <v>32595</v>
      </c>
      <c r="E180" s="16">
        <v>114000</v>
      </c>
      <c r="F180" s="15">
        <v>0.31999999999999995</v>
      </c>
      <c r="G180" s="47">
        <v>30</v>
      </c>
      <c r="H180" s="55">
        <f>Таблица613[[#This Row],[Коэфициент стоимости]]*Таблица613[[#This Row],[Розничная цена KRW]]</f>
        <v>36479.999999999993</v>
      </c>
      <c r="I180" s="17" t="str">
        <f>IF($H$1="","Введите курс",Таблица613[[#This Row],[Оптовая цена KRW за 1шт]]/$H$1)</f>
        <v>Введите курс</v>
      </c>
      <c r="J180" s="48"/>
      <c r="K180" s="18">
        <f>Таблица613[[#This Row],[Заказ коробок ]]*Таблица613[[#This Row],[Кол-во шт в коробке]]</f>
        <v>0</v>
      </c>
      <c r="L180" s="54">
        <f>Таблица613[[#This Row],[Общее кол-во шт]]*Таблица613[[#This Row],[Оптовая цена KRW за 1шт]]</f>
        <v>0</v>
      </c>
      <c r="M180" s="19" t="str">
        <f>IFERROR(Таблица613[[#This Row],[Общее кол-во шт]]*Таблица613[[#This Row],[Оптовая цена USD за 1шт]],"")</f>
        <v/>
      </c>
      <c r="N180" s="49"/>
    </row>
    <row r="181" spans="1:14" ht="22.5" customHeight="1">
      <c r="A181" s="44" t="s">
        <v>32596</v>
      </c>
      <c r="B181" s="14"/>
      <c r="C181" s="50" t="s">
        <v>32594</v>
      </c>
      <c r="D181" s="160" t="s">
        <v>32597</v>
      </c>
      <c r="E181" s="16">
        <v>50000</v>
      </c>
      <c r="F181" s="15">
        <v>0.35</v>
      </c>
      <c r="G181" s="47">
        <v>100</v>
      </c>
      <c r="H181" s="55">
        <f>Таблица613[[#This Row],[Коэфициент стоимости]]*Таблица613[[#This Row],[Розничная цена KRW]]</f>
        <v>17500</v>
      </c>
      <c r="I181" s="17" t="str">
        <f>IF($H$1="","Введите курс",Таблица613[[#This Row],[Оптовая цена KRW за 1шт]]/$H$1)</f>
        <v>Введите курс</v>
      </c>
      <c r="J181" s="48"/>
      <c r="K181" s="18">
        <f>Таблица613[[#This Row],[Заказ коробок ]]*Таблица613[[#This Row],[Кол-во шт в коробке]]</f>
        <v>0</v>
      </c>
      <c r="L181" s="54">
        <f>Таблица613[[#This Row],[Общее кол-во шт]]*Таблица613[[#This Row],[Оптовая цена KRW за 1шт]]</f>
        <v>0</v>
      </c>
      <c r="M181" s="19" t="str">
        <f>IFERROR(Таблица613[[#This Row],[Общее кол-во шт]]*Таблица613[[#This Row],[Оптовая цена USD за 1шт]],"")</f>
        <v/>
      </c>
      <c r="N181" s="49"/>
    </row>
    <row r="182" spans="1:14" ht="22.5" customHeight="1">
      <c r="A182" s="44" t="s">
        <v>32598</v>
      </c>
      <c r="B182" s="14"/>
      <c r="C182" s="50" t="s">
        <v>32599</v>
      </c>
      <c r="D182" s="160" t="s">
        <v>32600</v>
      </c>
      <c r="E182" s="16">
        <v>126000</v>
      </c>
      <c r="F182" s="15">
        <v>0.31</v>
      </c>
      <c r="G182" s="47">
        <v>40</v>
      </c>
      <c r="H182" s="55">
        <f>Таблица613[[#This Row],[Коэфициент стоимости]]*Таблица613[[#This Row],[Розничная цена KRW]]</f>
        <v>39060</v>
      </c>
      <c r="I182" s="17" t="str">
        <f>IF($H$1="","Введите курс",Таблица613[[#This Row],[Оптовая цена KRW за 1шт]]/$H$1)</f>
        <v>Введите курс</v>
      </c>
      <c r="J182" s="48"/>
      <c r="K182" s="18">
        <f>Таблица613[[#This Row],[Заказ коробок ]]*Таблица613[[#This Row],[Кол-во шт в коробке]]</f>
        <v>0</v>
      </c>
      <c r="L182" s="54">
        <f>Таблица613[[#This Row],[Общее кол-во шт]]*Таблица613[[#This Row],[Оптовая цена KRW за 1шт]]</f>
        <v>0</v>
      </c>
      <c r="M182" s="19" t="str">
        <f>IFERROR(Таблица613[[#This Row],[Общее кол-во шт]]*Таблица613[[#This Row],[Оптовая цена USD за 1шт]],"")</f>
        <v/>
      </c>
      <c r="N182" s="49"/>
    </row>
    <row r="183" spans="1:14" ht="22.5" customHeight="1">
      <c r="A183" s="44" t="s">
        <v>32601</v>
      </c>
      <c r="B183" s="14"/>
      <c r="C183" s="50" t="s">
        <v>32599</v>
      </c>
      <c r="D183" s="160" t="s">
        <v>32602</v>
      </c>
      <c r="E183" s="16">
        <v>56000</v>
      </c>
      <c r="F183" s="15">
        <v>0.3</v>
      </c>
      <c r="G183" s="47">
        <v>100</v>
      </c>
      <c r="H183" s="55">
        <f>Таблица613[[#This Row],[Коэфициент стоимости]]*Таблица613[[#This Row],[Розничная цена KRW]]</f>
        <v>16800</v>
      </c>
      <c r="I183" s="17" t="str">
        <f>IF($H$1="","Введите курс",Таблица613[[#This Row],[Оптовая цена KRW за 1шт]]/$H$1)</f>
        <v>Введите курс</v>
      </c>
      <c r="J183" s="48"/>
      <c r="K183" s="18">
        <f>Таблица613[[#This Row],[Заказ коробок ]]*Таблица613[[#This Row],[Кол-во шт в коробке]]</f>
        <v>0</v>
      </c>
      <c r="L183" s="54">
        <f>Таблица613[[#This Row],[Общее кол-во шт]]*Таблица613[[#This Row],[Оптовая цена KRW за 1шт]]</f>
        <v>0</v>
      </c>
      <c r="M183" s="19" t="str">
        <f>IFERROR(Таблица613[[#This Row],[Общее кол-во шт]]*Таблица613[[#This Row],[Оптовая цена USD за 1шт]],"")</f>
        <v/>
      </c>
      <c r="N183" s="49"/>
    </row>
    <row r="184" spans="1:14" ht="22.5" customHeight="1">
      <c r="A184" s="44" t="s">
        <v>32603</v>
      </c>
      <c r="B184" s="14"/>
      <c r="C184" s="50" t="s">
        <v>32604</v>
      </c>
      <c r="D184" s="160" t="s">
        <v>32605</v>
      </c>
      <c r="E184" s="16">
        <v>90000</v>
      </c>
      <c r="F184" s="15">
        <v>0.31</v>
      </c>
      <c r="G184" s="47">
        <v>14</v>
      </c>
      <c r="H184" s="55">
        <f>Таблица613[[#This Row],[Коэфициент стоимости]]*Таблица613[[#This Row],[Розничная цена KRW]]</f>
        <v>27900</v>
      </c>
      <c r="I184" s="17" t="str">
        <f>IF($H$1="","Введите курс",Таблица613[[#This Row],[Оптовая цена KRW за 1шт]]/$H$1)</f>
        <v>Введите курс</v>
      </c>
      <c r="J184" s="48"/>
      <c r="K184" s="18">
        <f>Таблица613[[#This Row],[Заказ коробок ]]*Таблица613[[#This Row],[Кол-во шт в коробке]]</f>
        <v>0</v>
      </c>
      <c r="L184" s="54">
        <f>Таблица613[[#This Row],[Общее кол-во шт]]*Таблица613[[#This Row],[Оптовая цена KRW за 1шт]]</f>
        <v>0</v>
      </c>
      <c r="M184" s="19" t="str">
        <f>IFERROR(Таблица613[[#This Row],[Общее кол-во шт]]*Таблица613[[#This Row],[Оптовая цена USD за 1шт]],"")</f>
        <v/>
      </c>
      <c r="N184" s="49"/>
    </row>
    <row r="185" spans="1:14" ht="22.5" customHeight="1">
      <c r="A185" s="44" t="s">
        <v>32606</v>
      </c>
      <c r="B185" s="14"/>
      <c r="C185" s="50" t="s">
        <v>32604</v>
      </c>
      <c r="D185" s="160" t="s">
        <v>32607</v>
      </c>
      <c r="E185" s="16">
        <v>40000</v>
      </c>
      <c r="F185" s="15">
        <v>0.42000000000000004</v>
      </c>
      <c r="G185" s="47">
        <v>30</v>
      </c>
      <c r="H185" s="55">
        <f>Таблица613[[#This Row],[Коэфициент стоимости]]*Таблица613[[#This Row],[Розничная цена KRW]]</f>
        <v>16800</v>
      </c>
      <c r="I185" s="17" t="str">
        <f>IF($H$1="","Введите курс",Таблица613[[#This Row],[Оптовая цена KRW за 1шт]]/$H$1)</f>
        <v>Введите курс</v>
      </c>
      <c r="J185" s="48"/>
      <c r="K185" s="18">
        <f>Таблица613[[#This Row],[Заказ коробок ]]*Таблица613[[#This Row],[Кол-во шт в коробке]]</f>
        <v>0</v>
      </c>
      <c r="L185" s="54">
        <f>Таблица613[[#This Row],[Общее кол-во шт]]*Таблица613[[#This Row],[Оптовая цена KRW за 1шт]]</f>
        <v>0</v>
      </c>
      <c r="M185" s="19" t="str">
        <f>IFERROR(Таблица613[[#This Row],[Общее кол-во шт]]*Таблица613[[#This Row],[Оптовая цена USD за 1шт]],"")</f>
        <v/>
      </c>
      <c r="N185" s="49"/>
    </row>
    <row r="186" spans="1:14" ht="22.5" customHeight="1">
      <c r="A186" s="44" t="s">
        <v>32608</v>
      </c>
      <c r="B186" s="14"/>
      <c r="C186" s="50" t="s">
        <v>32609</v>
      </c>
      <c r="D186" s="160" t="s">
        <v>32610</v>
      </c>
      <c r="E186" s="16">
        <v>114000</v>
      </c>
      <c r="F186" s="15">
        <v>0.31999999999999995</v>
      </c>
      <c r="G186" s="47">
        <v>30</v>
      </c>
      <c r="H186" s="55">
        <f>Таблица613[[#This Row],[Коэфициент стоимости]]*Таблица613[[#This Row],[Розничная цена KRW]]</f>
        <v>36479.999999999993</v>
      </c>
      <c r="I186" s="17" t="str">
        <f>IF($H$1="","Введите курс",Таблица613[[#This Row],[Оптовая цена KRW за 1шт]]/$H$1)</f>
        <v>Введите курс</v>
      </c>
      <c r="J186" s="48"/>
      <c r="K186" s="18">
        <f>Таблица613[[#This Row],[Заказ коробок ]]*Таблица613[[#This Row],[Кол-во шт в коробке]]</f>
        <v>0</v>
      </c>
      <c r="L186" s="54">
        <f>Таблица613[[#This Row],[Общее кол-во шт]]*Таблица613[[#This Row],[Оптовая цена KRW за 1шт]]</f>
        <v>0</v>
      </c>
      <c r="M186" s="19" t="str">
        <f>IFERROR(Таблица613[[#This Row],[Общее кол-во шт]]*Таблица613[[#This Row],[Оптовая цена USD за 1шт]],"")</f>
        <v/>
      </c>
      <c r="N186" s="49"/>
    </row>
    <row r="187" spans="1:14" ht="22.5" customHeight="1">
      <c r="A187" s="44" t="s">
        <v>32611</v>
      </c>
      <c r="B187" s="14"/>
      <c r="C187" s="50" t="s">
        <v>32609</v>
      </c>
      <c r="D187" s="160" t="s">
        <v>32612</v>
      </c>
      <c r="E187" s="16">
        <v>50000</v>
      </c>
      <c r="F187" s="15">
        <v>0.35</v>
      </c>
      <c r="G187" s="47">
        <v>100</v>
      </c>
      <c r="H187" s="55">
        <f>Таблица613[[#This Row],[Коэфициент стоимости]]*Таблица613[[#This Row],[Розничная цена KRW]]</f>
        <v>17500</v>
      </c>
      <c r="I187" s="17" t="str">
        <f>IF($H$1="","Введите курс",Таблица613[[#This Row],[Оптовая цена KRW за 1шт]]/$H$1)</f>
        <v>Введите курс</v>
      </c>
      <c r="J187" s="48"/>
      <c r="K187" s="18">
        <f>Таблица613[[#This Row],[Заказ коробок ]]*Таблица613[[#This Row],[Кол-во шт в коробке]]</f>
        <v>0</v>
      </c>
      <c r="L187" s="54">
        <f>Таблица613[[#This Row],[Общее кол-во шт]]*Таблица613[[#This Row],[Оптовая цена KRW за 1шт]]</f>
        <v>0</v>
      </c>
      <c r="M187" s="19" t="str">
        <f>IFERROR(Таблица613[[#This Row],[Общее кол-во шт]]*Таблица613[[#This Row],[Оптовая цена USD за 1шт]],"")</f>
        <v/>
      </c>
      <c r="N187" s="49"/>
    </row>
    <row r="188" spans="1:14" ht="22.5" customHeight="1">
      <c r="A188" s="44" t="s">
        <v>32613</v>
      </c>
      <c r="B188" s="14"/>
      <c r="C188" s="50" t="s">
        <v>32614</v>
      </c>
      <c r="D188" s="160" t="s">
        <v>32615</v>
      </c>
      <c r="E188" s="16">
        <v>126000</v>
      </c>
      <c r="F188" s="15">
        <v>0.31</v>
      </c>
      <c r="G188" s="47">
        <v>40</v>
      </c>
      <c r="H188" s="55">
        <f>Таблица613[[#This Row],[Коэфициент стоимости]]*Таблица613[[#This Row],[Розничная цена KRW]]</f>
        <v>39060</v>
      </c>
      <c r="I188" s="17" t="str">
        <f>IF($H$1="","Введите курс",Таблица613[[#This Row],[Оптовая цена KRW за 1шт]]/$H$1)</f>
        <v>Введите курс</v>
      </c>
      <c r="J188" s="48"/>
      <c r="K188" s="18">
        <f>Таблица613[[#This Row],[Заказ коробок ]]*Таблица613[[#This Row],[Кол-во шт в коробке]]</f>
        <v>0</v>
      </c>
      <c r="L188" s="54">
        <f>Таблица613[[#This Row],[Общее кол-во шт]]*Таблица613[[#This Row],[Оптовая цена KRW за 1шт]]</f>
        <v>0</v>
      </c>
      <c r="M188" s="19" t="str">
        <f>IFERROR(Таблица613[[#This Row],[Общее кол-во шт]]*Таблица613[[#This Row],[Оптовая цена USD за 1шт]],"")</f>
        <v/>
      </c>
      <c r="N188" s="49"/>
    </row>
    <row r="189" spans="1:14" ht="22.5" customHeight="1">
      <c r="A189" s="44" t="s">
        <v>32616</v>
      </c>
      <c r="B189" s="14"/>
      <c r="C189" s="50" t="s">
        <v>32614</v>
      </c>
      <c r="D189" s="160" t="s">
        <v>32617</v>
      </c>
      <c r="E189" s="16">
        <v>56000</v>
      </c>
      <c r="F189" s="15">
        <v>0.3</v>
      </c>
      <c r="G189" s="47">
        <v>100</v>
      </c>
      <c r="H189" s="55">
        <f>Таблица613[[#This Row],[Коэфициент стоимости]]*Таблица613[[#This Row],[Розничная цена KRW]]</f>
        <v>16800</v>
      </c>
      <c r="I189" s="17" t="str">
        <f>IF($H$1="","Введите курс",Таблица613[[#This Row],[Оптовая цена KRW за 1шт]]/$H$1)</f>
        <v>Введите курс</v>
      </c>
      <c r="J189" s="48"/>
      <c r="K189" s="18">
        <f>Таблица613[[#This Row],[Заказ коробок ]]*Таблица613[[#This Row],[Кол-во шт в коробке]]</f>
        <v>0</v>
      </c>
      <c r="L189" s="54">
        <f>Таблица613[[#This Row],[Общее кол-во шт]]*Таблица613[[#This Row],[Оптовая цена KRW за 1шт]]</f>
        <v>0</v>
      </c>
      <c r="M189" s="19" t="str">
        <f>IFERROR(Таблица613[[#This Row],[Общее кол-во шт]]*Таблица613[[#This Row],[Оптовая цена USD за 1шт]],"")</f>
        <v/>
      </c>
      <c r="N189" s="49"/>
    </row>
    <row r="190" spans="1:14" ht="22.5" customHeight="1">
      <c r="A190" s="44" t="s">
        <v>32618</v>
      </c>
      <c r="B190" s="14"/>
      <c r="C190" s="50" t="s">
        <v>32619</v>
      </c>
      <c r="D190" s="160" t="s">
        <v>32620</v>
      </c>
      <c r="E190" s="16">
        <v>90000</v>
      </c>
      <c r="F190" s="15">
        <v>0.31</v>
      </c>
      <c r="G190" s="47">
        <v>14</v>
      </c>
      <c r="H190" s="55">
        <f>Таблица613[[#This Row],[Коэфициент стоимости]]*Таблица613[[#This Row],[Розничная цена KRW]]</f>
        <v>27900</v>
      </c>
      <c r="I190" s="17" t="str">
        <f>IF($H$1="","Введите курс",Таблица613[[#This Row],[Оптовая цена KRW за 1шт]]/$H$1)</f>
        <v>Введите курс</v>
      </c>
      <c r="J190" s="48"/>
      <c r="K190" s="18">
        <f>Таблица613[[#This Row],[Заказ коробок ]]*Таблица613[[#This Row],[Кол-во шт в коробке]]</f>
        <v>0</v>
      </c>
      <c r="L190" s="54">
        <f>Таблица613[[#This Row],[Общее кол-во шт]]*Таблица613[[#This Row],[Оптовая цена KRW за 1шт]]</f>
        <v>0</v>
      </c>
      <c r="M190" s="19" t="str">
        <f>IFERROR(Таблица613[[#This Row],[Общее кол-во шт]]*Таблица613[[#This Row],[Оптовая цена USD за 1шт]],"")</f>
        <v/>
      </c>
      <c r="N190" s="49"/>
    </row>
    <row r="191" spans="1:14" ht="22.5" customHeight="1">
      <c r="A191" s="44" t="s">
        <v>32621</v>
      </c>
      <c r="B191" s="14"/>
      <c r="C191" s="50" t="s">
        <v>32619</v>
      </c>
      <c r="D191" s="160" t="s">
        <v>32622</v>
      </c>
      <c r="E191" s="16">
        <v>40000</v>
      </c>
      <c r="F191" s="15">
        <v>0.42000000000000004</v>
      </c>
      <c r="G191" s="47">
        <v>30</v>
      </c>
      <c r="H191" s="55">
        <f>Таблица613[[#This Row],[Коэфициент стоимости]]*Таблица613[[#This Row],[Розничная цена KRW]]</f>
        <v>16800</v>
      </c>
      <c r="I191" s="17" t="str">
        <f>IF($H$1="","Введите курс",Таблица613[[#This Row],[Оптовая цена KRW за 1шт]]/$H$1)</f>
        <v>Введите курс</v>
      </c>
      <c r="J191" s="48"/>
      <c r="K191" s="18">
        <f>Таблица613[[#This Row],[Заказ коробок ]]*Таблица613[[#This Row],[Кол-во шт в коробке]]</f>
        <v>0</v>
      </c>
      <c r="L191" s="54">
        <f>Таблица613[[#This Row],[Общее кол-во шт]]*Таблица613[[#This Row],[Оптовая цена KRW за 1шт]]</f>
        <v>0</v>
      </c>
      <c r="M191" s="19" t="str">
        <f>IFERROR(Таблица613[[#This Row],[Общее кол-во шт]]*Таблица613[[#This Row],[Оптовая цена USD за 1шт]],"")</f>
        <v/>
      </c>
      <c r="N191" s="49"/>
    </row>
    <row r="192" spans="1:14" ht="22.5" customHeight="1">
      <c r="A192" s="44" t="s">
        <v>32623</v>
      </c>
      <c r="B192" s="14"/>
      <c r="C192" s="50" t="s">
        <v>32624</v>
      </c>
      <c r="D192" s="160" t="s">
        <v>32625</v>
      </c>
      <c r="E192" s="16">
        <v>114000</v>
      </c>
      <c r="F192" s="15">
        <v>0.31999999999999995</v>
      </c>
      <c r="G192" s="47">
        <v>30</v>
      </c>
      <c r="H192" s="55">
        <f>Таблица613[[#This Row],[Коэфициент стоимости]]*Таблица613[[#This Row],[Розничная цена KRW]]</f>
        <v>36479.999999999993</v>
      </c>
      <c r="I192" s="17" t="str">
        <f>IF($H$1="","Введите курс",Таблица613[[#This Row],[Оптовая цена KRW за 1шт]]/$H$1)</f>
        <v>Введите курс</v>
      </c>
      <c r="J192" s="48"/>
      <c r="K192" s="18">
        <f>Таблица613[[#This Row],[Заказ коробок ]]*Таблица613[[#This Row],[Кол-во шт в коробке]]</f>
        <v>0</v>
      </c>
      <c r="L192" s="54">
        <f>Таблица613[[#This Row],[Общее кол-во шт]]*Таблица613[[#This Row],[Оптовая цена KRW за 1шт]]</f>
        <v>0</v>
      </c>
      <c r="M192" s="19" t="str">
        <f>IFERROR(Таблица613[[#This Row],[Общее кол-во шт]]*Таблица613[[#This Row],[Оптовая цена USD за 1шт]],"")</f>
        <v/>
      </c>
      <c r="N192" s="49"/>
    </row>
    <row r="193" spans="1:14" ht="22.5" customHeight="1">
      <c r="A193" s="44" t="s">
        <v>32626</v>
      </c>
      <c r="B193" s="14"/>
      <c r="C193" s="50" t="s">
        <v>32624</v>
      </c>
      <c r="D193" s="160" t="s">
        <v>32627</v>
      </c>
      <c r="E193" s="16">
        <v>50000</v>
      </c>
      <c r="F193" s="15">
        <v>0.35</v>
      </c>
      <c r="G193" s="47">
        <v>100</v>
      </c>
      <c r="H193" s="55">
        <f>Таблица613[[#This Row],[Коэфициент стоимости]]*Таблица613[[#This Row],[Розничная цена KRW]]</f>
        <v>17500</v>
      </c>
      <c r="I193" s="17" t="str">
        <f>IF($H$1="","Введите курс",Таблица613[[#This Row],[Оптовая цена KRW за 1шт]]/$H$1)</f>
        <v>Введите курс</v>
      </c>
      <c r="J193" s="48"/>
      <c r="K193" s="18">
        <f>Таблица613[[#This Row],[Заказ коробок ]]*Таблица613[[#This Row],[Кол-во шт в коробке]]</f>
        <v>0</v>
      </c>
      <c r="L193" s="54">
        <f>Таблица613[[#This Row],[Общее кол-во шт]]*Таблица613[[#This Row],[Оптовая цена KRW за 1шт]]</f>
        <v>0</v>
      </c>
      <c r="M193" s="19" t="str">
        <f>IFERROR(Таблица613[[#This Row],[Общее кол-во шт]]*Таблица613[[#This Row],[Оптовая цена USD за 1шт]],"")</f>
        <v/>
      </c>
      <c r="N193" s="49"/>
    </row>
    <row r="194" spans="1:14" ht="22.5" customHeight="1">
      <c r="A194" s="44" t="s">
        <v>32628</v>
      </c>
      <c r="B194" s="14"/>
      <c r="C194" s="50" t="s">
        <v>32629</v>
      </c>
      <c r="D194" s="160" t="s">
        <v>32630</v>
      </c>
      <c r="E194" s="16">
        <v>126000</v>
      </c>
      <c r="F194" s="15">
        <v>0.31</v>
      </c>
      <c r="G194" s="47">
        <v>40</v>
      </c>
      <c r="H194" s="55">
        <f>Таблица613[[#This Row],[Коэфициент стоимости]]*Таблица613[[#This Row],[Розничная цена KRW]]</f>
        <v>39060</v>
      </c>
      <c r="I194" s="17" t="str">
        <f>IF($H$1="","Введите курс",Таблица613[[#This Row],[Оптовая цена KRW за 1шт]]/$H$1)</f>
        <v>Введите курс</v>
      </c>
      <c r="J194" s="48"/>
      <c r="K194" s="18">
        <f>Таблица613[[#This Row],[Заказ коробок ]]*Таблица613[[#This Row],[Кол-во шт в коробке]]</f>
        <v>0</v>
      </c>
      <c r="L194" s="54">
        <f>Таблица613[[#This Row],[Общее кол-во шт]]*Таблица613[[#This Row],[Оптовая цена KRW за 1шт]]</f>
        <v>0</v>
      </c>
      <c r="M194" s="19" t="str">
        <f>IFERROR(Таблица613[[#This Row],[Общее кол-во шт]]*Таблица613[[#This Row],[Оптовая цена USD за 1шт]],"")</f>
        <v/>
      </c>
      <c r="N194" s="49"/>
    </row>
    <row r="195" spans="1:14" ht="22.5" customHeight="1">
      <c r="A195" s="44" t="s">
        <v>32631</v>
      </c>
      <c r="B195" s="14"/>
      <c r="C195" s="50" t="s">
        <v>32629</v>
      </c>
      <c r="D195" s="160" t="s">
        <v>32632</v>
      </c>
      <c r="E195" s="16">
        <v>56000</v>
      </c>
      <c r="F195" s="15">
        <v>0.3</v>
      </c>
      <c r="G195" s="47">
        <v>100</v>
      </c>
      <c r="H195" s="55">
        <f>Таблица613[[#This Row],[Коэфициент стоимости]]*Таблица613[[#This Row],[Розничная цена KRW]]</f>
        <v>16800</v>
      </c>
      <c r="I195" s="17" t="str">
        <f>IF($H$1="","Введите курс",Таблица613[[#This Row],[Оптовая цена KRW за 1шт]]/$H$1)</f>
        <v>Введите курс</v>
      </c>
      <c r="J195" s="48"/>
      <c r="K195" s="18">
        <f>Таблица613[[#This Row],[Заказ коробок ]]*Таблица613[[#This Row],[Кол-во шт в коробке]]</f>
        <v>0</v>
      </c>
      <c r="L195" s="54">
        <f>Таблица613[[#This Row],[Общее кол-во шт]]*Таблица613[[#This Row],[Оптовая цена KRW за 1шт]]</f>
        <v>0</v>
      </c>
      <c r="M195" s="19" t="str">
        <f>IFERROR(Таблица613[[#This Row],[Общее кол-во шт]]*Таблица613[[#This Row],[Оптовая цена USD за 1шт]],"")</f>
        <v/>
      </c>
      <c r="N195" s="49"/>
    </row>
    <row r="196" spans="1:14" ht="22.5" customHeight="1">
      <c r="A196" s="44" t="s">
        <v>32633</v>
      </c>
      <c r="B196" s="14"/>
      <c r="C196" s="50" t="s">
        <v>32634</v>
      </c>
      <c r="D196" s="160" t="s">
        <v>32635</v>
      </c>
      <c r="E196" s="16">
        <v>75000</v>
      </c>
      <c r="F196" s="15">
        <v>0.31999999999999995</v>
      </c>
      <c r="G196" s="47">
        <v>14</v>
      </c>
      <c r="H196" s="55">
        <f>Таблица613[[#This Row],[Коэфициент стоимости]]*Таблица613[[#This Row],[Розничная цена KRW]]</f>
        <v>23999.999999999996</v>
      </c>
      <c r="I196" s="17" t="str">
        <f>IF($H$1="","Введите курс",Таблица613[[#This Row],[Оптовая цена KRW за 1шт]]/$H$1)</f>
        <v>Введите курс</v>
      </c>
      <c r="J196" s="48"/>
      <c r="K196" s="18">
        <f>Таблица613[[#This Row],[Заказ коробок ]]*Таблица613[[#This Row],[Кол-во шт в коробке]]</f>
        <v>0</v>
      </c>
      <c r="L196" s="54">
        <f>Таблица613[[#This Row],[Общее кол-во шт]]*Таблица613[[#This Row],[Оптовая цена KRW за 1шт]]</f>
        <v>0</v>
      </c>
      <c r="M196" s="19" t="str">
        <f>IFERROR(Таблица613[[#This Row],[Общее кол-во шт]]*Таблица613[[#This Row],[Оптовая цена USD за 1шт]],"")</f>
        <v/>
      </c>
      <c r="N196" s="49"/>
    </row>
    <row r="197" spans="1:14" ht="22.5" customHeight="1">
      <c r="A197" s="44" t="s">
        <v>32636</v>
      </c>
      <c r="B197" s="14"/>
      <c r="C197" s="50" t="s">
        <v>32637</v>
      </c>
      <c r="D197" s="160" t="s">
        <v>32638</v>
      </c>
      <c r="E197" s="16">
        <v>84000</v>
      </c>
      <c r="F197" s="15">
        <v>0.32</v>
      </c>
      <c r="G197" s="47">
        <v>25</v>
      </c>
      <c r="H197" s="55">
        <f>Таблица613[[#This Row],[Коэфициент стоимости]]*Таблица613[[#This Row],[Розничная цена KRW]]</f>
        <v>26880</v>
      </c>
      <c r="I197" s="17" t="str">
        <f>IF($H$1="","Введите курс",Таблица613[[#This Row],[Оптовая цена KRW за 1шт]]/$H$1)</f>
        <v>Введите курс</v>
      </c>
      <c r="J197" s="48"/>
      <c r="K197" s="18">
        <f>Таблица613[[#This Row],[Заказ коробок ]]*Таблица613[[#This Row],[Кол-во шт в коробке]]</f>
        <v>0</v>
      </c>
      <c r="L197" s="54">
        <f>Таблица613[[#This Row],[Общее кол-во шт]]*Таблица613[[#This Row],[Оптовая цена KRW за 1шт]]</f>
        <v>0</v>
      </c>
      <c r="M197" s="19" t="str">
        <f>IFERROR(Таблица613[[#This Row],[Общее кол-во шт]]*Таблица613[[#This Row],[Оптовая цена USD за 1шт]],"")</f>
        <v/>
      </c>
      <c r="N197" s="49"/>
    </row>
    <row r="198" spans="1:14" ht="22.5" customHeight="1">
      <c r="A198" s="44" t="s">
        <v>32639</v>
      </c>
      <c r="B198" s="14"/>
      <c r="C198" s="50" t="s">
        <v>32640</v>
      </c>
      <c r="D198" s="160" t="s">
        <v>32641</v>
      </c>
      <c r="E198" s="16">
        <v>165000</v>
      </c>
      <c r="F198" s="15">
        <v>0.39</v>
      </c>
      <c r="G198" s="47">
        <v>54</v>
      </c>
      <c r="H198" s="55">
        <f>Таблица613[[#This Row],[Коэфициент стоимости]]*Таблица613[[#This Row],[Розничная цена KRW]]</f>
        <v>64350</v>
      </c>
      <c r="I198" s="17" t="str">
        <f>IF($H$1="","Введите курс",Таблица613[[#This Row],[Оптовая цена KRW за 1шт]]/$H$1)</f>
        <v>Введите курс</v>
      </c>
      <c r="J198" s="48"/>
      <c r="K198" s="18">
        <f>Таблица613[[#This Row],[Заказ коробок ]]*Таблица613[[#This Row],[Кол-во шт в коробке]]</f>
        <v>0</v>
      </c>
      <c r="L198" s="54">
        <f>Таблица613[[#This Row],[Общее кол-во шт]]*Таблица613[[#This Row],[Оптовая цена KRW за 1шт]]</f>
        <v>0</v>
      </c>
      <c r="M198" s="19" t="str">
        <f>IFERROR(Таблица613[[#This Row],[Общее кол-во шт]]*Таблица613[[#This Row],[Оптовая цена USD за 1шт]],"")</f>
        <v/>
      </c>
      <c r="N198" s="49"/>
    </row>
    <row r="199" spans="1:14" ht="22.5" customHeight="1">
      <c r="A199" s="44" t="s">
        <v>32642</v>
      </c>
      <c r="B199" s="14"/>
      <c r="C199" s="50" t="s">
        <v>32643</v>
      </c>
      <c r="D199" s="160" t="s">
        <v>32644</v>
      </c>
      <c r="E199" s="16">
        <v>75000</v>
      </c>
      <c r="F199" s="15">
        <v>0.31999999999999995</v>
      </c>
      <c r="G199" s="47">
        <v>40</v>
      </c>
      <c r="H199" s="55">
        <f>Таблица613[[#This Row],[Коэфициент стоимости]]*Таблица613[[#This Row],[Розничная цена KRW]]</f>
        <v>23999.999999999996</v>
      </c>
      <c r="I199" s="17" t="str">
        <f>IF($H$1="","Введите курс",Таблица613[[#This Row],[Оптовая цена KRW за 1шт]]/$H$1)</f>
        <v>Введите курс</v>
      </c>
      <c r="J199" s="48"/>
      <c r="K199" s="18">
        <f>Таблица613[[#This Row],[Заказ коробок ]]*Таблица613[[#This Row],[Кол-во шт в коробке]]</f>
        <v>0</v>
      </c>
      <c r="L199" s="54">
        <f>Таблица613[[#This Row],[Общее кол-во шт]]*Таблица613[[#This Row],[Оптовая цена KRW за 1шт]]</f>
        <v>0</v>
      </c>
      <c r="M199" s="19" t="str">
        <f>IFERROR(Таблица613[[#This Row],[Общее кол-во шт]]*Таблица613[[#This Row],[Оптовая цена USD за 1шт]],"")</f>
        <v/>
      </c>
      <c r="N199" s="49"/>
    </row>
    <row r="200" spans="1:14" ht="22.5" customHeight="1">
      <c r="A200" s="44" t="s">
        <v>32645</v>
      </c>
      <c r="B200" s="14"/>
      <c r="C200" s="50" t="s">
        <v>32646</v>
      </c>
      <c r="D200" s="160" t="s">
        <v>32647</v>
      </c>
      <c r="E200" s="16">
        <v>45000</v>
      </c>
      <c r="F200" s="15">
        <v>0.41000000000000003</v>
      </c>
      <c r="G200" s="47">
        <v>140</v>
      </c>
      <c r="H200" s="55">
        <f>Таблица613[[#This Row],[Коэфициент стоимости]]*Таблица613[[#This Row],[Розничная цена KRW]]</f>
        <v>18450</v>
      </c>
      <c r="I200" s="17" t="str">
        <f>IF($H$1="","Введите курс",Таблица613[[#This Row],[Оптовая цена KRW за 1шт]]/$H$1)</f>
        <v>Введите курс</v>
      </c>
      <c r="J200" s="48"/>
      <c r="K200" s="18">
        <f>Таблица613[[#This Row],[Заказ коробок ]]*Таблица613[[#This Row],[Кол-во шт в коробке]]</f>
        <v>0</v>
      </c>
      <c r="L200" s="54">
        <f>Таблица613[[#This Row],[Общее кол-во шт]]*Таблица613[[#This Row],[Оптовая цена KRW за 1шт]]</f>
        <v>0</v>
      </c>
      <c r="M200" s="19" t="str">
        <f>IFERROR(Таблица613[[#This Row],[Общее кол-во шт]]*Таблица613[[#This Row],[Оптовая цена USD за 1шт]],"")</f>
        <v/>
      </c>
      <c r="N200" s="49"/>
    </row>
    <row r="201" spans="1:14" ht="22.5" customHeight="1">
      <c r="A201" s="44" t="s">
        <v>32648</v>
      </c>
      <c r="B201" s="14"/>
      <c r="C201" s="50" t="s">
        <v>32649</v>
      </c>
      <c r="D201" s="160" t="s">
        <v>32650</v>
      </c>
      <c r="E201" s="16">
        <v>13000</v>
      </c>
      <c r="F201" s="15">
        <v>0.44</v>
      </c>
      <c r="G201" s="47">
        <v>156</v>
      </c>
      <c r="H201" s="55">
        <f>Таблица613[[#This Row],[Коэфициент стоимости]]*Таблица613[[#This Row],[Розничная цена KRW]]</f>
        <v>5720</v>
      </c>
      <c r="I201" s="17" t="str">
        <f>IF($H$1="","Введите курс",Таблица613[[#This Row],[Оптовая цена KRW за 1шт]]/$H$1)</f>
        <v>Введите курс</v>
      </c>
      <c r="J201" s="48"/>
      <c r="K201" s="18">
        <f>Таблица613[[#This Row],[Заказ коробок ]]*Таблица613[[#This Row],[Кол-во шт в коробке]]</f>
        <v>0</v>
      </c>
      <c r="L201" s="54">
        <f>Таблица613[[#This Row],[Общее кол-во шт]]*Таблица613[[#This Row],[Оптовая цена KRW за 1шт]]</f>
        <v>0</v>
      </c>
      <c r="M201" s="19" t="str">
        <f>IFERROR(Таблица613[[#This Row],[Общее кол-во шт]]*Таблица613[[#This Row],[Оптовая цена USD за 1шт]],"")</f>
        <v/>
      </c>
      <c r="N201" s="49"/>
    </row>
    <row r="202" spans="1:14" ht="22.5" customHeight="1">
      <c r="A202" s="44" t="s">
        <v>32651</v>
      </c>
      <c r="B202" s="14"/>
      <c r="C202" s="50" t="s">
        <v>32652</v>
      </c>
      <c r="D202" s="160" t="s">
        <v>32653</v>
      </c>
      <c r="E202" s="16">
        <v>13000</v>
      </c>
      <c r="F202" s="15">
        <v>0.44</v>
      </c>
      <c r="G202" s="47">
        <v>156</v>
      </c>
      <c r="H202" s="55">
        <f>Таблица613[[#This Row],[Коэфициент стоимости]]*Таблица613[[#This Row],[Розничная цена KRW]]</f>
        <v>5720</v>
      </c>
      <c r="I202" s="17" t="str">
        <f>IF($H$1="","Введите курс",Таблица613[[#This Row],[Оптовая цена KRW за 1шт]]/$H$1)</f>
        <v>Введите курс</v>
      </c>
      <c r="J202" s="48"/>
      <c r="K202" s="18">
        <f>Таблица613[[#This Row],[Заказ коробок ]]*Таблица613[[#This Row],[Кол-во шт в коробке]]</f>
        <v>0</v>
      </c>
      <c r="L202" s="54">
        <f>Таблица613[[#This Row],[Общее кол-во шт]]*Таблица613[[#This Row],[Оптовая цена KRW за 1шт]]</f>
        <v>0</v>
      </c>
      <c r="M202" s="19" t="str">
        <f>IFERROR(Таблица613[[#This Row],[Общее кол-во шт]]*Таблица613[[#This Row],[Оптовая цена USD за 1шт]],"")</f>
        <v/>
      </c>
      <c r="N202" s="49"/>
    </row>
    <row r="203" spans="1:14" ht="22.5" customHeight="1">
      <c r="A203" s="44" t="s">
        <v>32654</v>
      </c>
      <c r="B203" s="14"/>
      <c r="C203" s="50" t="s">
        <v>32655</v>
      </c>
      <c r="D203" s="160" t="s">
        <v>32656</v>
      </c>
      <c r="E203" s="16">
        <v>60000</v>
      </c>
      <c r="F203" s="15">
        <v>0.35</v>
      </c>
      <c r="G203" s="47">
        <v>20</v>
      </c>
      <c r="H203" s="55">
        <f>Таблица613[[#This Row],[Коэфициент стоимости]]*Таблица613[[#This Row],[Розничная цена KRW]]</f>
        <v>21000</v>
      </c>
      <c r="I203" s="17" t="str">
        <f>IF($H$1="","Введите курс",Таблица613[[#This Row],[Оптовая цена KRW за 1шт]]/$H$1)</f>
        <v>Введите курс</v>
      </c>
      <c r="J203" s="48"/>
      <c r="K203" s="18">
        <f>Таблица613[[#This Row],[Заказ коробок ]]*Таблица613[[#This Row],[Кол-во шт в коробке]]</f>
        <v>0</v>
      </c>
      <c r="L203" s="54">
        <f>Таблица613[[#This Row],[Общее кол-во шт]]*Таблица613[[#This Row],[Оптовая цена KRW за 1шт]]</f>
        <v>0</v>
      </c>
      <c r="M203" s="19" t="str">
        <f>IFERROR(Таблица613[[#This Row],[Общее кол-во шт]]*Таблица613[[#This Row],[Оптовая цена USD за 1шт]],"")</f>
        <v/>
      </c>
      <c r="N203" s="49"/>
    </row>
    <row r="204" spans="1:14" ht="22.5" customHeight="1">
      <c r="A204" s="44" t="s">
        <v>32657</v>
      </c>
      <c r="B204" s="14"/>
      <c r="C204" s="50" t="s">
        <v>32658</v>
      </c>
      <c r="D204" s="160" t="s">
        <v>32659</v>
      </c>
      <c r="E204" s="16">
        <v>60000</v>
      </c>
      <c r="F204" s="15">
        <v>0.35</v>
      </c>
      <c r="G204" s="47">
        <v>20</v>
      </c>
      <c r="H204" s="55">
        <f>Таблица613[[#This Row],[Коэфициент стоимости]]*Таблица613[[#This Row],[Розничная цена KRW]]</f>
        <v>21000</v>
      </c>
      <c r="I204" s="17" t="str">
        <f>IF($H$1="","Введите курс",Таблица613[[#This Row],[Оптовая цена KRW за 1шт]]/$H$1)</f>
        <v>Введите курс</v>
      </c>
      <c r="J204" s="48"/>
      <c r="K204" s="18">
        <f>Таблица613[[#This Row],[Заказ коробок ]]*Таблица613[[#This Row],[Кол-во шт в коробке]]</f>
        <v>0</v>
      </c>
      <c r="L204" s="54">
        <f>Таблица613[[#This Row],[Общее кол-во шт]]*Таблица613[[#This Row],[Оптовая цена KRW за 1шт]]</f>
        <v>0</v>
      </c>
      <c r="M204" s="19" t="str">
        <f>IFERROR(Таблица613[[#This Row],[Общее кол-во шт]]*Таблица613[[#This Row],[Оптовая цена USD за 1шт]],"")</f>
        <v/>
      </c>
      <c r="N204" s="49"/>
    </row>
    <row r="205" spans="1:14" ht="22.5" customHeight="1">
      <c r="A205" s="44" t="s">
        <v>32660</v>
      </c>
      <c r="B205" s="14"/>
      <c r="C205" s="50" t="s">
        <v>32661</v>
      </c>
      <c r="D205" s="160" t="s">
        <v>32662</v>
      </c>
      <c r="E205" s="16">
        <v>60000</v>
      </c>
      <c r="F205" s="15">
        <v>0.35</v>
      </c>
      <c r="G205" s="47">
        <v>20</v>
      </c>
      <c r="H205" s="55">
        <f>Таблица613[[#This Row],[Коэфициент стоимости]]*Таблица613[[#This Row],[Розничная цена KRW]]</f>
        <v>21000</v>
      </c>
      <c r="I205" s="17" t="str">
        <f>IF($H$1="","Введите курс",Таблица613[[#This Row],[Оптовая цена KRW за 1шт]]/$H$1)</f>
        <v>Введите курс</v>
      </c>
      <c r="J205" s="48"/>
      <c r="K205" s="18">
        <f>Таблица613[[#This Row],[Заказ коробок ]]*Таблица613[[#This Row],[Кол-во шт в коробке]]</f>
        <v>0</v>
      </c>
      <c r="L205" s="54">
        <f>Таблица613[[#This Row],[Общее кол-во шт]]*Таблица613[[#This Row],[Оптовая цена KRW за 1шт]]</f>
        <v>0</v>
      </c>
      <c r="M205" s="19" t="str">
        <f>IFERROR(Таблица613[[#This Row],[Общее кол-во шт]]*Таблица613[[#This Row],[Оптовая цена USD за 1шт]],"")</f>
        <v/>
      </c>
      <c r="N205" s="49"/>
    </row>
    <row r="206" spans="1:14" ht="22.5" customHeight="1">
      <c r="A206" s="44" t="s">
        <v>32663</v>
      </c>
      <c r="B206" s="14"/>
      <c r="C206" s="50" t="s">
        <v>32664</v>
      </c>
      <c r="D206" s="160" t="s">
        <v>32665</v>
      </c>
      <c r="E206" s="16">
        <v>60000</v>
      </c>
      <c r="F206" s="15">
        <v>0.4</v>
      </c>
      <c r="G206" s="47">
        <v>20</v>
      </c>
      <c r="H206" s="55">
        <f>Таблица613[[#This Row],[Коэфициент стоимости]]*Таблица613[[#This Row],[Розничная цена KRW]]</f>
        <v>24000</v>
      </c>
      <c r="I206" s="17" t="str">
        <f>IF($H$1="","Введите курс",Таблица613[[#This Row],[Оптовая цена KRW за 1шт]]/$H$1)</f>
        <v>Введите курс</v>
      </c>
      <c r="J206" s="48"/>
      <c r="K206" s="18">
        <f>Таблица613[[#This Row],[Заказ коробок ]]*Таблица613[[#This Row],[Кол-во шт в коробке]]</f>
        <v>0</v>
      </c>
      <c r="L206" s="54">
        <f>Таблица613[[#This Row],[Общее кол-во шт]]*Таблица613[[#This Row],[Оптовая цена KRW за 1шт]]</f>
        <v>0</v>
      </c>
      <c r="M206" s="19" t="str">
        <f>IFERROR(Таблица613[[#This Row],[Общее кол-во шт]]*Таблица613[[#This Row],[Оптовая цена USD за 1шт]],"")</f>
        <v/>
      </c>
      <c r="N206" s="49"/>
    </row>
    <row r="207" spans="1:14" ht="22.5" customHeight="1">
      <c r="A207" s="44" t="s">
        <v>32666</v>
      </c>
      <c r="B207" s="14"/>
      <c r="C207" s="50" t="s">
        <v>32667</v>
      </c>
      <c r="D207" s="160" t="s">
        <v>32668</v>
      </c>
      <c r="E207" s="16">
        <v>60000</v>
      </c>
      <c r="F207" s="15">
        <v>0.4</v>
      </c>
      <c r="G207" s="47">
        <v>20</v>
      </c>
      <c r="H207" s="55">
        <f>Таблица613[[#This Row],[Коэфициент стоимости]]*Таблица613[[#This Row],[Розничная цена KRW]]</f>
        <v>24000</v>
      </c>
      <c r="I207" s="17" t="str">
        <f>IF($H$1="","Введите курс",Таблица613[[#This Row],[Оптовая цена KRW за 1шт]]/$H$1)</f>
        <v>Введите курс</v>
      </c>
      <c r="J207" s="48"/>
      <c r="K207" s="18">
        <f>Таблица613[[#This Row],[Заказ коробок ]]*Таблица613[[#This Row],[Кол-во шт в коробке]]</f>
        <v>0</v>
      </c>
      <c r="L207" s="54">
        <f>Таблица613[[#This Row],[Общее кол-во шт]]*Таблица613[[#This Row],[Оптовая цена KRW за 1шт]]</f>
        <v>0</v>
      </c>
      <c r="M207" s="19" t="str">
        <f>IFERROR(Таблица613[[#This Row],[Общее кол-во шт]]*Таблица613[[#This Row],[Оптовая цена USD за 1шт]],"")</f>
        <v/>
      </c>
      <c r="N207" s="49"/>
    </row>
    <row r="208" spans="1:14" ht="22.5" customHeight="1">
      <c r="A208" s="44" t="s">
        <v>32669</v>
      </c>
      <c r="B208" s="14"/>
      <c r="C208" s="50" t="s">
        <v>32670</v>
      </c>
      <c r="D208" s="160" t="s">
        <v>32671</v>
      </c>
      <c r="E208" s="16">
        <v>130000</v>
      </c>
      <c r="F208" s="15">
        <v>0.4</v>
      </c>
      <c r="G208" s="47">
        <v>54</v>
      </c>
      <c r="H208" s="55">
        <f>Таблица613[[#This Row],[Коэфициент стоимости]]*Таблица613[[#This Row],[Розничная цена KRW]]</f>
        <v>52000</v>
      </c>
      <c r="I208" s="17" t="str">
        <f>IF($H$1="","Введите курс",Таблица613[[#This Row],[Оптовая цена KRW за 1шт]]/$H$1)</f>
        <v>Введите курс</v>
      </c>
      <c r="J208" s="48"/>
      <c r="K208" s="18">
        <f>Таблица613[[#This Row],[Заказ коробок ]]*Таблица613[[#This Row],[Кол-во шт в коробке]]</f>
        <v>0</v>
      </c>
      <c r="L208" s="54">
        <f>Таблица613[[#This Row],[Общее кол-во шт]]*Таблица613[[#This Row],[Оптовая цена KRW за 1шт]]</f>
        <v>0</v>
      </c>
      <c r="M208" s="19" t="str">
        <f>IFERROR(Таблица613[[#This Row],[Общее кол-во шт]]*Таблица613[[#This Row],[Оптовая цена USD за 1шт]],"")</f>
        <v/>
      </c>
      <c r="N208" s="49"/>
    </row>
    <row r="209" spans="1:14" ht="22.5" customHeight="1">
      <c r="A209" s="44" t="s">
        <v>32672</v>
      </c>
      <c r="B209" s="14"/>
      <c r="C209" s="50" t="s">
        <v>32673</v>
      </c>
      <c r="D209" s="160" t="s">
        <v>32674</v>
      </c>
      <c r="E209" s="16">
        <v>150000</v>
      </c>
      <c r="F209" s="15">
        <v>0.26</v>
      </c>
      <c r="G209" s="47">
        <v>20</v>
      </c>
      <c r="H209" s="55">
        <f>Таблица613[[#This Row],[Коэфициент стоимости]]*Таблица613[[#This Row],[Розничная цена KRW]]</f>
        <v>39000</v>
      </c>
      <c r="I209" s="17" t="str">
        <f>IF($H$1="","Введите курс",Таблица613[[#This Row],[Оптовая цена KRW за 1шт]]/$H$1)</f>
        <v>Введите курс</v>
      </c>
      <c r="J209" s="48"/>
      <c r="K209" s="18">
        <f>Таблица613[[#This Row],[Заказ коробок ]]*Таблица613[[#This Row],[Кол-во шт в коробке]]</f>
        <v>0</v>
      </c>
      <c r="L209" s="54">
        <f>Таблица613[[#This Row],[Общее кол-во шт]]*Таблица613[[#This Row],[Оптовая цена KRW за 1шт]]</f>
        <v>0</v>
      </c>
      <c r="M209" s="19" t="str">
        <f>IFERROR(Таблица613[[#This Row],[Общее кол-во шт]]*Таблица613[[#This Row],[Оптовая цена USD за 1шт]],"")</f>
        <v/>
      </c>
      <c r="N209" s="49"/>
    </row>
    <row r="210" spans="1:14" ht="22.5" customHeight="1">
      <c r="A210" s="44" t="s">
        <v>32675</v>
      </c>
      <c r="B210" s="14"/>
      <c r="C210" s="50" t="s">
        <v>32676</v>
      </c>
      <c r="D210" s="160" t="s">
        <v>32677</v>
      </c>
      <c r="E210" s="16">
        <v>150000</v>
      </c>
      <c r="F210" s="15">
        <v>0.26</v>
      </c>
      <c r="G210" s="47">
        <v>20</v>
      </c>
      <c r="H210" s="55">
        <f>Таблица613[[#This Row],[Коэфициент стоимости]]*Таблица613[[#This Row],[Розничная цена KRW]]</f>
        <v>39000</v>
      </c>
      <c r="I210" s="17" t="str">
        <f>IF($H$1="","Введите курс",Таблица613[[#This Row],[Оптовая цена KRW за 1шт]]/$H$1)</f>
        <v>Введите курс</v>
      </c>
      <c r="J210" s="48"/>
      <c r="K210" s="18">
        <f>Таблица613[[#This Row],[Заказ коробок ]]*Таблица613[[#This Row],[Кол-во шт в коробке]]</f>
        <v>0</v>
      </c>
      <c r="L210" s="54">
        <f>Таблица613[[#This Row],[Общее кол-во шт]]*Таблица613[[#This Row],[Оптовая цена KRW за 1шт]]</f>
        <v>0</v>
      </c>
      <c r="M210" s="19" t="str">
        <f>IFERROR(Таблица613[[#This Row],[Общее кол-во шт]]*Таблица613[[#This Row],[Оптовая цена USD за 1шт]],"")</f>
        <v/>
      </c>
      <c r="N210" s="49"/>
    </row>
    <row r="211" spans="1:14" ht="22.5" customHeight="1">
      <c r="A211" s="44" t="s">
        <v>32678</v>
      </c>
      <c r="B211" s="14"/>
      <c r="C211" s="50" t="s">
        <v>32679</v>
      </c>
      <c r="D211" s="160" t="s">
        <v>32680</v>
      </c>
      <c r="E211" s="16">
        <v>56000</v>
      </c>
      <c r="F211" s="15">
        <v>0.32999999999999996</v>
      </c>
      <c r="G211" s="47">
        <v>100</v>
      </c>
      <c r="H211" s="55">
        <f>Таблица613[[#This Row],[Коэфициент стоимости]]*Таблица613[[#This Row],[Розничная цена KRW]]</f>
        <v>18479.999999999996</v>
      </c>
      <c r="I211" s="17" t="str">
        <f>IF($H$1="","Введите курс",Таблица613[[#This Row],[Оптовая цена KRW за 1шт]]/$H$1)</f>
        <v>Введите курс</v>
      </c>
      <c r="J211" s="48"/>
      <c r="K211" s="18">
        <f>Таблица613[[#This Row],[Заказ коробок ]]*Таблица613[[#This Row],[Кол-во шт в коробке]]</f>
        <v>0</v>
      </c>
      <c r="L211" s="54">
        <f>Таблица613[[#This Row],[Общее кол-во шт]]*Таблица613[[#This Row],[Оптовая цена KRW за 1шт]]</f>
        <v>0</v>
      </c>
      <c r="M211" s="19" t="str">
        <f>IFERROR(Таблица613[[#This Row],[Общее кол-во шт]]*Таблица613[[#This Row],[Оптовая цена USD за 1шт]],"")</f>
        <v/>
      </c>
      <c r="N211" s="49"/>
    </row>
    <row r="212" spans="1:14" ht="22.5" customHeight="1">
      <c r="A212" s="44" t="s">
        <v>32681</v>
      </c>
      <c r="B212" s="14"/>
      <c r="C212" s="50" t="s">
        <v>32682</v>
      </c>
      <c r="D212" s="160" t="s">
        <v>32683</v>
      </c>
      <c r="E212" s="16">
        <v>42000</v>
      </c>
      <c r="F212" s="15">
        <v>0.35</v>
      </c>
      <c r="G212" s="47">
        <v>180</v>
      </c>
      <c r="H212" s="55">
        <f>Таблица613[[#This Row],[Коэфициент стоимости]]*Таблица613[[#This Row],[Розничная цена KRW]]</f>
        <v>14699.999999999998</v>
      </c>
      <c r="I212" s="17" t="str">
        <f>IF($H$1="","Введите курс",Таблица613[[#This Row],[Оптовая цена KRW за 1шт]]/$H$1)</f>
        <v>Введите курс</v>
      </c>
      <c r="J212" s="48"/>
      <c r="K212" s="18">
        <f>Таблица613[[#This Row],[Заказ коробок ]]*Таблица613[[#This Row],[Кол-во шт в коробке]]</f>
        <v>0</v>
      </c>
      <c r="L212" s="54">
        <f>Таблица613[[#This Row],[Общее кол-во шт]]*Таблица613[[#This Row],[Оптовая цена KRW за 1шт]]</f>
        <v>0</v>
      </c>
      <c r="M212" s="19" t="str">
        <f>IFERROR(Таблица613[[#This Row],[Общее кол-во шт]]*Таблица613[[#This Row],[Оптовая цена USD за 1шт]],"")</f>
        <v/>
      </c>
      <c r="N212" s="49"/>
    </row>
    <row r="213" spans="1:14" ht="22.5" customHeight="1">
      <c r="A213" s="44" t="s">
        <v>32684</v>
      </c>
      <c r="B213" s="14"/>
      <c r="C213" s="50" t="s">
        <v>32679</v>
      </c>
      <c r="D213" s="160" t="s">
        <v>32685</v>
      </c>
      <c r="E213" s="16">
        <v>126000</v>
      </c>
      <c r="F213" s="15">
        <v>0.31</v>
      </c>
      <c r="G213" s="47">
        <v>36</v>
      </c>
      <c r="H213" s="55">
        <f>Таблица613[[#This Row],[Коэфициент стоимости]]*Таблица613[[#This Row],[Розничная цена KRW]]</f>
        <v>39060</v>
      </c>
      <c r="I213" s="17" t="str">
        <f>IF($H$1="","Введите курс",Таблица613[[#This Row],[Оптовая цена KRW за 1шт]]/$H$1)</f>
        <v>Введите курс</v>
      </c>
      <c r="J213" s="48"/>
      <c r="K213" s="18">
        <f>Таблица613[[#This Row],[Заказ коробок ]]*Таблица613[[#This Row],[Кол-во шт в коробке]]</f>
        <v>0</v>
      </c>
      <c r="L213" s="54">
        <f>Таблица613[[#This Row],[Общее кол-во шт]]*Таблица613[[#This Row],[Оптовая цена KRW за 1шт]]</f>
        <v>0</v>
      </c>
      <c r="M213" s="19" t="str">
        <f>IFERROR(Таблица613[[#This Row],[Общее кол-во шт]]*Таблица613[[#This Row],[Оптовая цена USD за 1шт]],"")</f>
        <v/>
      </c>
      <c r="N213" s="49"/>
    </row>
    <row r="214" spans="1:14" ht="22.5" customHeight="1">
      <c r="A214" s="44" t="s">
        <v>32686</v>
      </c>
      <c r="B214" s="14"/>
      <c r="C214" s="50" t="s">
        <v>32687</v>
      </c>
      <c r="D214" s="160" t="s">
        <v>32688</v>
      </c>
      <c r="E214" s="16">
        <v>58000</v>
      </c>
      <c r="F214" s="15">
        <v>0.4</v>
      </c>
      <c r="G214" s="47">
        <v>119</v>
      </c>
      <c r="H214" s="55">
        <f>Таблица613[[#This Row],[Коэфициент стоимости]]*Таблица613[[#This Row],[Розничная цена KRW]]</f>
        <v>23200</v>
      </c>
      <c r="I214" s="17" t="str">
        <f>IF($H$1="","Введите курс",Таблица613[[#This Row],[Оптовая цена KRW за 1шт]]/$H$1)</f>
        <v>Введите курс</v>
      </c>
      <c r="J214" s="48"/>
      <c r="K214" s="18">
        <f>Таблица613[[#This Row],[Заказ коробок ]]*Таблица613[[#This Row],[Кол-во шт в коробке]]</f>
        <v>0</v>
      </c>
      <c r="L214" s="54">
        <f>Таблица613[[#This Row],[Общее кол-во шт]]*Таблица613[[#This Row],[Оптовая цена KRW за 1шт]]</f>
        <v>0</v>
      </c>
      <c r="M214" s="19" t="str">
        <f>IFERROR(Таблица613[[#This Row],[Общее кол-во шт]]*Таблица613[[#This Row],[Оптовая цена USD за 1шт]],"")</f>
        <v/>
      </c>
      <c r="N214" s="49"/>
    </row>
    <row r="215" spans="1:14" ht="22.5" customHeight="1">
      <c r="A215" s="44" t="s">
        <v>32689</v>
      </c>
      <c r="B215" s="14"/>
      <c r="C215" s="50" t="s">
        <v>32690</v>
      </c>
      <c r="D215" s="160" t="s">
        <v>32691</v>
      </c>
      <c r="E215" s="16">
        <v>95000</v>
      </c>
      <c r="F215" s="15">
        <v>0.35</v>
      </c>
      <c r="G215" s="47">
        <v>40</v>
      </c>
      <c r="H215" s="55">
        <f>Таблица613[[#This Row],[Коэфициент стоимости]]*Таблица613[[#This Row],[Розничная цена KRW]]</f>
        <v>33250</v>
      </c>
      <c r="I215" s="17" t="str">
        <f>IF($H$1="","Введите курс",Таблица613[[#This Row],[Оптовая цена KRW за 1шт]]/$H$1)</f>
        <v>Введите курс</v>
      </c>
      <c r="J215" s="48"/>
      <c r="K215" s="18">
        <f>Таблица613[[#This Row],[Заказ коробок ]]*Таблица613[[#This Row],[Кол-во шт в коробке]]</f>
        <v>0</v>
      </c>
      <c r="L215" s="54">
        <f>Таблица613[[#This Row],[Общее кол-во шт]]*Таблица613[[#This Row],[Оптовая цена KRW за 1шт]]</f>
        <v>0</v>
      </c>
      <c r="M215" s="19" t="str">
        <f>IFERROR(Таблица613[[#This Row],[Общее кол-во шт]]*Таблица613[[#This Row],[Оптовая цена USD за 1шт]],"")</f>
        <v/>
      </c>
      <c r="N215" s="49"/>
    </row>
    <row r="216" spans="1:14" ht="22.5" customHeight="1">
      <c r="A216" s="44" t="s">
        <v>32692</v>
      </c>
      <c r="B216" s="14"/>
      <c r="C216" s="50" t="s">
        <v>32693</v>
      </c>
      <c r="D216" s="160" t="s">
        <v>32694</v>
      </c>
      <c r="E216" s="16">
        <v>95000</v>
      </c>
      <c r="F216" s="15">
        <v>0.35</v>
      </c>
      <c r="G216" s="47">
        <v>40</v>
      </c>
      <c r="H216" s="55">
        <f>Таблица613[[#This Row],[Коэфициент стоимости]]*Таблица613[[#This Row],[Розничная цена KRW]]</f>
        <v>33250</v>
      </c>
      <c r="I216" s="17" t="str">
        <f>IF($H$1="","Введите курс",Таблица613[[#This Row],[Оптовая цена KRW за 1шт]]/$H$1)</f>
        <v>Введите курс</v>
      </c>
      <c r="J216" s="48"/>
      <c r="K216" s="18">
        <f>Таблица613[[#This Row],[Заказ коробок ]]*Таблица613[[#This Row],[Кол-во шт в коробке]]</f>
        <v>0</v>
      </c>
      <c r="L216" s="54">
        <f>Таблица613[[#This Row],[Общее кол-во шт]]*Таблица613[[#This Row],[Оптовая цена KRW за 1шт]]</f>
        <v>0</v>
      </c>
      <c r="M216" s="19" t="str">
        <f>IFERROR(Таблица613[[#This Row],[Общее кол-во шт]]*Таблица613[[#This Row],[Оптовая цена USD за 1шт]],"")</f>
        <v/>
      </c>
      <c r="N216" s="49"/>
    </row>
    <row r="217" spans="1:14" ht="22.5" customHeight="1">
      <c r="A217" s="44" t="s">
        <v>32695</v>
      </c>
      <c r="B217" s="14"/>
      <c r="C217" s="50" t="s">
        <v>32696</v>
      </c>
      <c r="D217" s="160" t="s">
        <v>32697</v>
      </c>
      <c r="E217" s="16">
        <v>95000</v>
      </c>
      <c r="F217" s="15">
        <v>0.35</v>
      </c>
      <c r="G217" s="47">
        <v>42</v>
      </c>
      <c r="H217" s="55">
        <f>Таблица613[[#This Row],[Коэфициент стоимости]]*Таблица613[[#This Row],[Розничная цена KRW]]</f>
        <v>33250</v>
      </c>
      <c r="I217" s="17" t="str">
        <f>IF($H$1="","Введите курс",Таблица613[[#This Row],[Оптовая цена KRW за 1шт]]/$H$1)</f>
        <v>Введите курс</v>
      </c>
      <c r="J217" s="48"/>
      <c r="K217" s="18">
        <f>Таблица613[[#This Row],[Заказ коробок ]]*Таблица613[[#This Row],[Кол-во шт в коробке]]</f>
        <v>0</v>
      </c>
      <c r="L217" s="54">
        <f>Таблица613[[#This Row],[Общее кол-во шт]]*Таблица613[[#This Row],[Оптовая цена KRW за 1шт]]</f>
        <v>0</v>
      </c>
      <c r="M217" s="19" t="str">
        <f>IFERROR(Таблица613[[#This Row],[Общее кол-во шт]]*Таблица613[[#This Row],[Оптовая цена USD за 1шт]],"")</f>
        <v/>
      </c>
      <c r="N217" s="49"/>
    </row>
    <row r="218" spans="1:14" ht="22.5" customHeight="1">
      <c r="A218" s="44" t="s">
        <v>32698</v>
      </c>
      <c r="B218" s="14"/>
      <c r="C218" s="50" t="s">
        <v>32699</v>
      </c>
      <c r="D218" s="160" t="s">
        <v>32700</v>
      </c>
      <c r="E218" s="16">
        <v>330000</v>
      </c>
      <c r="F218" s="15">
        <v>0.31</v>
      </c>
      <c r="G218" s="47">
        <v>80</v>
      </c>
      <c r="H218" s="55">
        <f>Таблица613[[#This Row],[Коэфициент стоимости]]*Таблица613[[#This Row],[Розничная цена KRW]]</f>
        <v>102300</v>
      </c>
      <c r="I218" s="17" t="str">
        <f>IF($H$1="","Введите курс",Таблица613[[#This Row],[Оптовая цена KRW за 1шт]]/$H$1)</f>
        <v>Введите курс</v>
      </c>
      <c r="J218" s="48"/>
      <c r="K218" s="18">
        <f>Таблица613[[#This Row],[Заказ коробок ]]*Таблица613[[#This Row],[Кол-во шт в коробке]]</f>
        <v>0</v>
      </c>
      <c r="L218" s="54">
        <f>Таблица613[[#This Row],[Общее кол-во шт]]*Таблица613[[#This Row],[Оптовая цена KRW за 1шт]]</f>
        <v>0</v>
      </c>
      <c r="M218" s="19" t="str">
        <f>IFERROR(Таблица613[[#This Row],[Общее кол-во шт]]*Таблица613[[#This Row],[Оптовая цена USD за 1шт]],"")</f>
        <v/>
      </c>
      <c r="N218" s="49"/>
    </row>
    <row r="219" spans="1:14" ht="22.5" customHeight="1">
      <c r="A219" s="44" t="s">
        <v>32701</v>
      </c>
      <c r="B219" s="14"/>
      <c r="C219" s="50" t="s">
        <v>32702</v>
      </c>
      <c r="D219" s="160" t="s">
        <v>32703</v>
      </c>
      <c r="E219" s="16">
        <v>150000</v>
      </c>
      <c r="F219" s="15">
        <v>0.26</v>
      </c>
      <c r="G219" s="47">
        <v>20</v>
      </c>
      <c r="H219" s="55">
        <f>Таблица613[[#This Row],[Коэфициент стоимости]]*Таблица613[[#This Row],[Розничная цена KRW]]</f>
        <v>39000</v>
      </c>
      <c r="I219" s="17" t="str">
        <f>IF($H$1="","Введите курс",Таблица613[[#This Row],[Оптовая цена KRW за 1шт]]/$H$1)</f>
        <v>Введите курс</v>
      </c>
      <c r="J219" s="48"/>
      <c r="K219" s="18">
        <f>Таблица613[[#This Row],[Заказ коробок ]]*Таблица613[[#This Row],[Кол-во шт в коробке]]</f>
        <v>0</v>
      </c>
      <c r="L219" s="54">
        <f>Таблица613[[#This Row],[Общее кол-во шт]]*Таблица613[[#This Row],[Оптовая цена KRW за 1шт]]</f>
        <v>0</v>
      </c>
      <c r="M219" s="19" t="str">
        <f>IFERROR(Таблица613[[#This Row],[Общее кол-во шт]]*Таблица613[[#This Row],[Оптовая цена USD за 1шт]],"")</f>
        <v/>
      </c>
      <c r="N219" s="49"/>
    </row>
    <row r="220" spans="1:14" ht="22.5" customHeight="1">
      <c r="A220" s="44" t="s">
        <v>32704</v>
      </c>
      <c r="B220" s="14"/>
      <c r="C220" s="50" t="s">
        <v>32705</v>
      </c>
      <c r="D220" s="160" t="s">
        <v>32706</v>
      </c>
      <c r="E220" s="16">
        <v>80000</v>
      </c>
      <c r="F220" s="15">
        <v>0.24</v>
      </c>
      <c r="G220" s="47">
        <v>36</v>
      </c>
      <c r="H220" s="55">
        <f>Таблица613[[#This Row],[Коэфициент стоимости]]*Таблица613[[#This Row],[Розничная цена KRW]]</f>
        <v>19200</v>
      </c>
      <c r="I220" s="17" t="str">
        <f>IF($H$1="","Введите курс",Таблица613[[#This Row],[Оптовая цена KRW за 1шт]]/$H$1)</f>
        <v>Введите курс</v>
      </c>
      <c r="J220" s="48"/>
      <c r="K220" s="18">
        <f>Таблица613[[#This Row],[Заказ коробок ]]*Таблица613[[#This Row],[Кол-во шт в коробке]]</f>
        <v>0</v>
      </c>
      <c r="L220" s="54">
        <f>Таблица613[[#This Row],[Общее кол-во шт]]*Таблица613[[#This Row],[Оптовая цена KRW за 1шт]]</f>
        <v>0</v>
      </c>
      <c r="M220" s="19" t="str">
        <f>IFERROR(Таблица613[[#This Row],[Общее кол-во шт]]*Таблица613[[#This Row],[Оптовая цена USD за 1шт]],"")</f>
        <v/>
      </c>
      <c r="N220" s="49"/>
    </row>
    <row r="221" spans="1:14" ht="22.5" customHeight="1">
      <c r="A221" s="44" t="s">
        <v>32707</v>
      </c>
      <c r="B221" s="14"/>
      <c r="C221" s="50" t="s">
        <v>32708</v>
      </c>
      <c r="D221" s="160" t="s">
        <v>32709</v>
      </c>
      <c r="E221" s="16">
        <v>96000</v>
      </c>
      <c r="F221" s="15">
        <v>0.3</v>
      </c>
      <c r="G221" s="47">
        <v>48</v>
      </c>
      <c r="H221" s="55">
        <f>Таблица613[[#This Row],[Коэфициент стоимости]]*Таблица613[[#This Row],[Розничная цена KRW]]</f>
        <v>28800</v>
      </c>
      <c r="I221" s="17" t="str">
        <f>IF($H$1="","Введите курс",Таблица613[[#This Row],[Оптовая цена KRW за 1шт]]/$H$1)</f>
        <v>Введите курс</v>
      </c>
      <c r="J221" s="48"/>
      <c r="K221" s="18">
        <f>Таблица613[[#This Row],[Заказ коробок ]]*Таблица613[[#This Row],[Кол-во шт в коробке]]</f>
        <v>0</v>
      </c>
      <c r="L221" s="54">
        <f>Таблица613[[#This Row],[Общее кол-во шт]]*Таблица613[[#This Row],[Оптовая цена KRW за 1шт]]</f>
        <v>0</v>
      </c>
      <c r="M221" s="19" t="str">
        <f>IFERROR(Таблица613[[#This Row],[Общее кол-во шт]]*Таблица613[[#This Row],[Оптовая цена USD за 1шт]],"")</f>
        <v/>
      </c>
      <c r="N221" s="49"/>
    </row>
    <row r="222" spans="1:14" ht="22.5" customHeight="1">
      <c r="A222" s="44" t="s">
        <v>32710</v>
      </c>
      <c r="B222" s="14"/>
      <c r="C222" s="50" t="s">
        <v>32711</v>
      </c>
      <c r="D222" s="160" t="s">
        <v>32712</v>
      </c>
      <c r="E222" s="16">
        <v>75000</v>
      </c>
      <c r="F222" s="15">
        <v>0.35</v>
      </c>
      <c r="G222" s="47">
        <v>48</v>
      </c>
      <c r="H222" s="55">
        <f>Таблица613[[#This Row],[Коэфициент стоимости]]*Таблица613[[#This Row],[Розничная цена KRW]]</f>
        <v>26250</v>
      </c>
      <c r="I222" s="17" t="str">
        <f>IF($H$1="","Введите курс",Таблица613[[#This Row],[Оптовая цена KRW за 1шт]]/$H$1)</f>
        <v>Введите курс</v>
      </c>
      <c r="J222" s="48"/>
      <c r="K222" s="18">
        <f>Таблица613[[#This Row],[Заказ коробок ]]*Таблица613[[#This Row],[Кол-во шт в коробке]]</f>
        <v>0</v>
      </c>
      <c r="L222" s="54">
        <f>Таблица613[[#This Row],[Общее кол-во шт]]*Таблица613[[#This Row],[Оптовая цена KRW за 1шт]]</f>
        <v>0</v>
      </c>
      <c r="M222" s="19" t="str">
        <f>IFERROR(Таблица613[[#This Row],[Общее кол-во шт]]*Таблица613[[#This Row],[Оптовая цена USD за 1шт]],"")</f>
        <v/>
      </c>
      <c r="N222" s="49"/>
    </row>
    <row r="223" spans="1:14" ht="22.5" customHeight="1">
      <c r="A223" s="44" t="s">
        <v>32713</v>
      </c>
      <c r="B223" s="14"/>
      <c r="C223" s="50" t="s">
        <v>32714</v>
      </c>
      <c r="D223" s="160" t="s">
        <v>32715</v>
      </c>
      <c r="E223" s="16">
        <v>207000</v>
      </c>
      <c r="F223" s="15">
        <v>0.31</v>
      </c>
      <c r="G223" s="47">
        <v>30</v>
      </c>
      <c r="H223" s="55">
        <f>Таблица613[[#This Row],[Коэфициент стоимости]]*Таблица613[[#This Row],[Розничная цена KRW]]</f>
        <v>64170</v>
      </c>
      <c r="I223" s="17" t="str">
        <f>IF($H$1="","Введите курс",Таблица613[[#This Row],[Оптовая цена KRW за 1шт]]/$H$1)</f>
        <v>Введите курс</v>
      </c>
      <c r="J223" s="48"/>
      <c r="K223" s="18">
        <f>Таблица613[[#This Row],[Заказ коробок ]]*Таблица613[[#This Row],[Кол-во шт в коробке]]</f>
        <v>0</v>
      </c>
      <c r="L223" s="54">
        <f>Таблица613[[#This Row],[Общее кол-во шт]]*Таблица613[[#This Row],[Оптовая цена KRW за 1шт]]</f>
        <v>0</v>
      </c>
      <c r="M223" s="19" t="str">
        <f>IFERROR(Таблица613[[#This Row],[Общее кол-во шт]]*Таблица613[[#This Row],[Оптовая цена USD за 1шт]],"")</f>
        <v/>
      </c>
      <c r="N223" s="49"/>
    </row>
    <row r="224" spans="1:14" ht="22.5" customHeight="1">
      <c r="A224" s="44" t="s">
        <v>32716</v>
      </c>
      <c r="B224" s="14"/>
      <c r="C224" s="50" t="s">
        <v>32717</v>
      </c>
      <c r="D224" s="160" t="s">
        <v>32718</v>
      </c>
      <c r="E224" s="16">
        <v>207000</v>
      </c>
      <c r="F224" s="15">
        <v>0.31</v>
      </c>
      <c r="G224" s="47">
        <v>10</v>
      </c>
      <c r="H224" s="55">
        <f>Таблица613[[#This Row],[Коэфициент стоимости]]*Таблица613[[#This Row],[Розничная цена KRW]]</f>
        <v>64170</v>
      </c>
      <c r="I224" s="17" t="str">
        <f>IF($H$1="","Введите курс",Таблица613[[#This Row],[Оптовая цена KRW за 1шт]]/$H$1)</f>
        <v>Введите курс</v>
      </c>
      <c r="J224" s="48"/>
      <c r="K224" s="18">
        <f>Таблица613[[#This Row],[Заказ коробок ]]*Таблица613[[#This Row],[Кол-во шт в коробке]]</f>
        <v>0</v>
      </c>
      <c r="L224" s="54">
        <f>Таблица613[[#This Row],[Общее кол-во шт]]*Таблица613[[#This Row],[Оптовая цена KRW за 1шт]]</f>
        <v>0</v>
      </c>
      <c r="M224" s="19" t="str">
        <f>IFERROR(Таблица613[[#This Row],[Общее кол-во шт]]*Таблица613[[#This Row],[Оптовая цена USD за 1шт]],"")</f>
        <v/>
      </c>
      <c r="N224" s="49"/>
    </row>
    <row r="225" spans="1:14" ht="22.5" customHeight="1">
      <c r="A225" s="44" t="s">
        <v>32719</v>
      </c>
      <c r="B225" s="14"/>
      <c r="C225" s="50" t="s">
        <v>32720</v>
      </c>
      <c r="D225" s="160" t="s">
        <v>32721</v>
      </c>
      <c r="E225" s="16">
        <v>126000</v>
      </c>
      <c r="F225" s="15">
        <v>0.28999999999999998</v>
      </c>
      <c r="G225" s="47">
        <v>44</v>
      </c>
      <c r="H225" s="55">
        <f>Таблица613[[#This Row],[Коэфициент стоимости]]*Таблица613[[#This Row],[Розничная цена KRW]]</f>
        <v>36540</v>
      </c>
      <c r="I225" s="17" t="str">
        <f>IF($H$1="","Введите курс",Таблица613[[#This Row],[Оптовая цена KRW за 1шт]]/$H$1)</f>
        <v>Введите курс</v>
      </c>
      <c r="J225" s="48"/>
      <c r="K225" s="18">
        <f>Таблица613[[#This Row],[Заказ коробок ]]*Таблица613[[#This Row],[Кол-во шт в коробке]]</f>
        <v>0</v>
      </c>
      <c r="L225" s="54">
        <f>Таблица613[[#This Row],[Общее кол-во шт]]*Таблица613[[#This Row],[Оптовая цена KRW за 1шт]]</f>
        <v>0</v>
      </c>
      <c r="M225" s="19" t="str">
        <f>IFERROR(Таблица613[[#This Row],[Общее кол-во шт]]*Таблица613[[#This Row],[Оптовая цена USD за 1шт]],"")</f>
        <v/>
      </c>
      <c r="N225" s="49"/>
    </row>
    <row r="226" spans="1:14" ht="22.5" customHeight="1">
      <c r="A226" s="44" t="s">
        <v>32722</v>
      </c>
      <c r="B226" s="14"/>
      <c r="C226" s="50" t="s">
        <v>32723</v>
      </c>
      <c r="D226" s="160" t="s">
        <v>32724</v>
      </c>
      <c r="E226" s="16">
        <v>34000</v>
      </c>
      <c r="F226" s="15">
        <v>0.41000000000000003</v>
      </c>
      <c r="G226" s="47">
        <v>40</v>
      </c>
      <c r="H226" s="55">
        <f>Таблица613[[#This Row],[Коэфициент стоимости]]*Таблица613[[#This Row],[Розничная цена KRW]]</f>
        <v>13940.000000000002</v>
      </c>
      <c r="I226" s="17" t="str">
        <f>IF($H$1="","Введите курс",Таблица613[[#This Row],[Оптовая цена KRW за 1шт]]/$H$1)</f>
        <v>Введите курс</v>
      </c>
      <c r="J226" s="48"/>
      <c r="K226" s="18">
        <f>Таблица613[[#This Row],[Заказ коробок ]]*Таблица613[[#This Row],[Кол-во шт в коробке]]</f>
        <v>0</v>
      </c>
      <c r="L226" s="54">
        <f>Таблица613[[#This Row],[Общее кол-во шт]]*Таблица613[[#This Row],[Оптовая цена KRW за 1шт]]</f>
        <v>0</v>
      </c>
      <c r="M226" s="19" t="str">
        <f>IFERROR(Таблица613[[#This Row],[Общее кол-во шт]]*Таблица613[[#This Row],[Оптовая цена USD за 1шт]],"")</f>
        <v/>
      </c>
      <c r="N226" s="49"/>
    </row>
    <row r="227" spans="1:14" ht="22.5" customHeight="1">
      <c r="A227" s="44" t="s">
        <v>32725</v>
      </c>
      <c r="B227" s="14"/>
      <c r="C227" s="50" t="s">
        <v>32726</v>
      </c>
      <c r="D227" s="160" t="s">
        <v>32727</v>
      </c>
      <c r="E227" s="16">
        <v>267000</v>
      </c>
      <c r="F227" s="15">
        <v>0.27</v>
      </c>
      <c r="G227" s="47">
        <v>30</v>
      </c>
      <c r="H227" s="55">
        <f>Таблица613[[#This Row],[Коэфициент стоимости]]*Таблица613[[#This Row],[Розничная цена KRW]]</f>
        <v>72090</v>
      </c>
      <c r="I227" s="17" t="str">
        <f>IF($H$1="","Введите курс",Таблица613[[#This Row],[Оптовая цена KRW за 1шт]]/$H$1)</f>
        <v>Введите курс</v>
      </c>
      <c r="J227" s="48"/>
      <c r="K227" s="18">
        <f>Таблица613[[#This Row],[Заказ коробок ]]*Таблица613[[#This Row],[Кол-во шт в коробке]]</f>
        <v>0</v>
      </c>
      <c r="L227" s="54">
        <f>Таблица613[[#This Row],[Общее кол-во шт]]*Таблица613[[#This Row],[Оптовая цена KRW за 1шт]]</f>
        <v>0</v>
      </c>
      <c r="M227" s="19" t="str">
        <f>IFERROR(Таблица613[[#This Row],[Общее кол-во шт]]*Таблица613[[#This Row],[Оптовая цена USD за 1шт]],"")</f>
        <v/>
      </c>
      <c r="N227" s="49"/>
    </row>
    <row r="228" spans="1:14" ht="22.5" customHeight="1">
      <c r="A228" s="44" t="s">
        <v>32728</v>
      </c>
      <c r="B228" s="14"/>
      <c r="C228" s="50" t="s">
        <v>32729</v>
      </c>
      <c r="D228" s="160" t="s">
        <v>32730</v>
      </c>
      <c r="E228" s="16">
        <v>42000</v>
      </c>
      <c r="F228" s="15">
        <v>0.35</v>
      </c>
      <c r="G228" s="47">
        <v>88</v>
      </c>
      <c r="H228" s="55">
        <f>Таблица613[[#This Row],[Коэфициент стоимости]]*Таблица613[[#This Row],[Розничная цена KRW]]</f>
        <v>14699.999999999998</v>
      </c>
      <c r="I228" s="17" t="str">
        <f>IF($H$1="","Введите курс",Таблица613[[#This Row],[Оптовая цена KRW за 1шт]]/$H$1)</f>
        <v>Введите курс</v>
      </c>
      <c r="J228" s="48"/>
      <c r="K228" s="18">
        <f>Таблица613[[#This Row],[Заказ коробок ]]*Таблица613[[#This Row],[Кол-во шт в коробке]]</f>
        <v>0</v>
      </c>
      <c r="L228" s="54">
        <f>Таблица613[[#This Row],[Общее кол-во шт]]*Таблица613[[#This Row],[Оптовая цена KRW за 1шт]]</f>
        <v>0</v>
      </c>
      <c r="M228" s="19" t="str">
        <f>IFERROR(Таблица613[[#This Row],[Общее кол-во шт]]*Таблица613[[#This Row],[Оптовая цена USD за 1шт]],"")</f>
        <v/>
      </c>
      <c r="N228" s="49"/>
    </row>
    <row r="229" spans="1:14" ht="22.5" customHeight="1">
      <c r="A229" s="44" t="s">
        <v>32731</v>
      </c>
      <c r="B229" s="14"/>
      <c r="C229" s="50" t="s">
        <v>32732</v>
      </c>
      <c r="D229" s="160" t="s">
        <v>32733</v>
      </c>
      <c r="E229" s="16">
        <v>75000</v>
      </c>
      <c r="F229" s="15">
        <v>0.28000000000000003</v>
      </c>
      <c r="G229" s="47">
        <v>25</v>
      </c>
      <c r="H229" s="55">
        <f>Таблица613[[#This Row],[Коэфициент стоимости]]*Таблица613[[#This Row],[Розничная цена KRW]]</f>
        <v>21000.000000000004</v>
      </c>
      <c r="I229" s="17" t="str">
        <f>IF($H$1="","Введите курс",Таблица613[[#This Row],[Оптовая цена KRW за 1шт]]/$H$1)</f>
        <v>Введите курс</v>
      </c>
      <c r="J229" s="48"/>
      <c r="K229" s="18">
        <f>Таблица613[[#This Row],[Заказ коробок ]]*Таблица613[[#This Row],[Кол-во шт в коробке]]</f>
        <v>0</v>
      </c>
      <c r="L229" s="54">
        <f>Таблица613[[#This Row],[Общее кол-во шт]]*Таблица613[[#This Row],[Оптовая цена KRW за 1шт]]</f>
        <v>0</v>
      </c>
      <c r="M229" s="19" t="str">
        <f>IFERROR(Таблица613[[#This Row],[Общее кол-во шт]]*Таблица613[[#This Row],[Оптовая цена USD за 1шт]],"")</f>
        <v/>
      </c>
      <c r="N229" s="49"/>
    </row>
    <row r="230" spans="1:14" ht="22.5" customHeight="1">
      <c r="A230" s="44" t="s">
        <v>32734</v>
      </c>
      <c r="B230" s="14"/>
      <c r="C230" s="50" t="s">
        <v>32735</v>
      </c>
      <c r="D230" s="160" t="s">
        <v>32736</v>
      </c>
      <c r="E230" s="16">
        <v>42000</v>
      </c>
      <c r="F230" s="15">
        <v>0.35</v>
      </c>
      <c r="G230" s="47">
        <v>40</v>
      </c>
      <c r="H230" s="55">
        <f>Таблица613[[#This Row],[Коэфициент стоимости]]*Таблица613[[#This Row],[Розничная цена KRW]]</f>
        <v>14699.999999999998</v>
      </c>
      <c r="I230" s="17" t="str">
        <f>IF($H$1="","Введите курс",Таблица613[[#This Row],[Оптовая цена KRW за 1шт]]/$H$1)</f>
        <v>Введите курс</v>
      </c>
      <c r="J230" s="48"/>
      <c r="K230" s="18">
        <f>Таблица613[[#This Row],[Заказ коробок ]]*Таблица613[[#This Row],[Кол-во шт в коробке]]</f>
        <v>0</v>
      </c>
      <c r="L230" s="54">
        <f>Таблица613[[#This Row],[Общее кол-во шт]]*Таблица613[[#This Row],[Оптовая цена KRW за 1шт]]</f>
        <v>0</v>
      </c>
      <c r="M230" s="19" t="str">
        <f>IFERROR(Таблица613[[#This Row],[Общее кол-во шт]]*Таблица613[[#This Row],[Оптовая цена USD за 1шт]],"")</f>
        <v/>
      </c>
      <c r="N230" s="49"/>
    </row>
    <row r="231" spans="1:14" ht="22.5" customHeight="1">
      <c r="A231" s="44" t="s">
        <v>32737</v>
      </c>
      <c r="B231" s="14"/>
      <c r="C231" s="50" t="s">
        <v>32738</v>
      </c>
      <c r="D231" s="160" t="s">
        <v>32739</v>
      </c>
      <c r="E231" s="16">
        <v>28000</v>
      </c>
      <c r="F231" s="15">
        <v>0.38</v>
      </c>
      <c r="G231" s="47">
        <v>88</v>
      </c>
      <c r="H231" s="55">
        <f>Таблица613[[#This Row],[Коэфициент стоимости]]*Таблица613[[#This Row],[Розничная цена KRW]]</f>
        <v>10640</v>
      </c>
      <c r="I231" s="17" t="str">
        <f>IF($H$1="","Введите курс",Таблица613[[#This Row],[Оптовая цена KRW за 1шт]]/$H$1)</f>
        <v>Введите курс</v>
      </c>
      <c r="J231" s="48"/>
      <c r="K231" s="18">
        <f>Таблица613[[#This Row],[Заказ коробок ]]*Таблица613[[#This Row],[Кол-во шт в коробке]]</f>
        <v>0</v>
      </c>
      <c r="L231" s="54">
        <f>Таблица613[[#This Row],[Общее кол-во шт]]*Таблица613[[#This Row],[Оптовая цена KRW за 1шт]]</f>
        <v>0</v>
      </c>
      <c r="M231" s="19" t="str">
        <f>IFERROR(Таблица613[[#This Row],[Общее кол-во шт]]*Таблица613[[#This Row],[Оптовая цена USD за 1шт]],"")</f>
        <v/>
      </c>
      <c r="N231" s="49"/>
    </row>
    <row r="232" spans="1:14" ht="22.5" customHeight="1">
      <c r="A232" s="44" t="s">
        <v>32740</v>
      </c>
      <c r="B232" s="14"/>
      <c r="C232" s="50" t="s">
        <v>32741</v>
      </c>
      <c r="D232" s="160" t="s">
        <v>32742</v>
      </c>
      <c r="E232" s="16">
        <v>35000</v>
      </c>
      <c r="F232" s="15">
        <v>0.37</v>
      </c>
      <c r="G232" s="47">
        <v>60</v>
      </c>
      <c r="H232" s="55">
        <f>Таблица613[[#This Row],[Коэфициент стоимости]]*Таблица613[[#This Row],[Розничная цена KRW]]</f>
        <v>12950</v>
      </c>
      <c r="I232" s="17" t="str">
        <f>IF($H$1="","Введите курс",Таблица613[[#This Row],[Оптовая цена KRW за 1шт]]/$H$1)</f>
        <v>Введите курс</v>
      </c>
      <c r="J232" s="48"/>
      <c r="K232" s="18">
        <f>Таблица613[[#This Row],[Заказ коробок ]]*Таблица613[[#This Row],[Кол-во шт в коробке]]</f>
        <v>0</v>
      </c>
      <c r="L232" s="54">
        <f>Таблица613[[#This Row],[Общее кол-во шт]]*Таблица613[[#This Row],[Оптовая цена KRW за 1шт]]</f>
        <v>0</v>
      </c>
      <c r="M232" s="19" t="str">
        <f>IFERROR(Таблица613[[#This Row],[Общее кол-во шт]]*Таблица613[[#This Row],[Оптовая цена USD за 1шт]],"")</f>
        <v/>
      </c>
      <c r="N232" s="49"/>
    </row>
    <row r="233" spans="1:14" ht="22.5" customHeight="1">
      <c r="A233" s="44" t="s">
        <v>32743</v>
      </c>
      <c r="B233" s="14"/>
      <c r="C233" s="50" t="s">
        <v>32744</v>
      </c>
      <c r="D233" s="160" t="s">
        <v>32745</v>
      </c>
      <c r="E233" s="16">
        <v>2500</v>
      </c>
      <c r="F233" s="15">
        <v>0.58000000000000007</v>
      </c>
      <c r="G233" s="47">
        <v>150</v>
      </c>
      <c r="H233" s="55">
        <f>Таблица613[[#This Row],[Коэфициент стоимости]]*Таблица613[[#This Row],[Розничная цена KRW]]</f>
        <v>1450.0000000000002</v>
      </c>
      <c r="I233" s="17" t="str">
        <f>IF($H$1="","Введите курс",Таблица613[[#This Row],[Оптовая цена KRW за 1шт]]/$H$1)</f>
        <v>Введите курс</v>
      </c>
      <c r="J233" s="48"/>
      <c r="K233" s="18">
        <f>Таблица613[[#This Row],[Заказ коробок ]]*Таблица613[[#This Row],[Кол-во шт в коробке]]</f>
        <v>0</v>
      </c>
      <c r="L233" s="54">
        <f>Таблица613[[#This Row],[Общее кол-во шт]]*Таблица613[[#This Row],[Оптовая цена KRW за 1шт]]</f>
        <v>0</v>
      </c>
      <c r="M233" s="19" t="str">
        <f>IFERROR(Таблица613[[#This Row],[Общее кол-во шт]]*Таблица613[[#This Row],[Оптовая цена USD за 1шт]],"")</f>
        <v/>
      </c>
      <c r="N233" s="49"/>
    </row>
    <row r="234" spans="1:14" ht="22.5" customHeight="1">
      <c r="A234" s="44" t="s">
        <v>32746</v>
      </c>
      <c r="B234" s="14"/>
      <c r="C234" s="50" t="s">
        <v>32747</v>
      </c>
      <c r="D234" s="160" t="s">
        <v>32748</v>
      </c>
      <c r="E234" s="16">
        <v>2500</v>
      </c>
      <c r="F234" s="15">
        <v>0.58000000000000007</v>
      </c>
      <c r="G234" s="47">
        <v>150</v>
      </c>
      <c r="H234" s="55">
        <f>Таблица613[[#This Row],[Коэфициент стоимости]]*Таблица613[[#This Row],[Розничная цена KRW]]</f>
        <v>1450.0000000000002</v>
      </c>
      <c r="I234" s="17" t="str">
        <f>IF($H$1="","Введите курс",Таблица613[[#This Row],[Оптовая цена KRW за 1шт]]/$H$1)</f>
        <v>Введите курс</v>
      </c>
      <c r="J234" s="48"/>
      <c r="K234" s="18">
        <f>Таблица613[[#This Row],[Заказ коробок ]]*Таблица613[[#This Row],[Кол-во шт в коробке]]</f>
        <v>0</v>
      </c>
      <c r="L234" s="54">
        <f>Таблица613[[#This Row],[Общее кол-во шт]]*Таблица613[[#This Row],[Оптовая цена KRW за 1шт]]</f>
        <v>0</v>
      </c>
      <c r="M234" s="19" t="str">
        <f>IFERROR(Таблица613[[#This Row],[Общее кол-во шт]]*Таблица613[[#This Row],[Оптовая цена USD за 1шт]],"")</f>
        <v/>
      </c>
      <c r="N234" s="49"/>
    </row>
    <row r="235" spans="1:14" ht="22.5" customHeight="1">
      <c r="A235" s="44" t="s">
        <v>32749</v>
      </c>
      <c r="B235" s="14"/>
      <c r="C235" s="50" t="s">
        <v>32750</v>
      </c>
      <c r="D235" s="160" t="s">
        <v>32751</v>
      </c>
      <c r="E235" s="16">
        <v>114000</v>
      </c>
      <c r="F235" s="15">
        <v>0.3</v>
      </c>
      <c r="G235" s="47">
        <v>25</v>
      </c>
      <c r="H235" s="55">
        <f>Таблица613[[#This Row],[Коэфициент стоимости]]*Таблица613[[#This Row],[Розничная цена KRW]]</f>
        <v>34200</v>
      </c>
      <c r="I235" s="17" t="str">
        <f>IF($H$1="","Введите курс",Таблица613[[#This Row],[Оптовая цена KRW за 1шт]]/$H$1)</f>
        <v>Введите курс</v>
      </c>
      <c r="J235" s="48"/>
      <c r="K235" s="18">
        <f>Таблица613[[#This Row],[Заказ коробок ]]*Таблица613[[#This Row],[Кол-во шт в коробке]]</f>
        <v>0</v>
      </c>
      <c r="L235" s="54">
        <f>Таблица613[[#This Row],[Общее кол-во шт]]*Таблица613[[#This Row],[Оптовая цена KRW за 1шт]]</f>
        <v>0</v>
      </c>
      <c r="M235" s="19" t="str">
        <f>IFERROR(Таблица613[[#This Row],[Общее кол-во шт]]*Таблица613[[#This Row],[Оптовая цена USD за 1шт]],"")</f>
        <v/>
      </c>
      <c r="N235" s="49"/>
    </row>
    <row r="236" spans="1:14" ht="22.5" customHeight="1">
      <c r="A236" s="44" t="s">
        <v>32752</v>
      </c>
      <c r="B236" s="14"/>
      <c r="C236" s="50" t="s">
        <v>32753</v>
      </c>
      <c r="D236" s="160" t="s">
        <v>32754</v>
      </c>
      <c r="E236" s="16">
        <v>42000</v>
      </c>
      <c r="F236" s="15">
        <v>0.35</v>
      </c>
      <c r="G236" s="47">
        <v>20</v>
      </c>
      <c r="H236" s="55">
        <f>Таблица613[[#This Row],[Коэфициент стоимости]]*Таблица613[[#This Row],[Розничная цена KRW]]</f>
        <v>14699.999999999998</v>
      </c>
      <c r="I236" s="17" t="str">
        <f>IF($H$1="","Введите курс",Таблица613[[#This Row],[Оптовая цена KRW за 1шт]]/$H$1)</f>
        <v>Введите курс</v>
      </c>
      <c r="J236" s="48"/>
      <c r="K236" s="18">
        <f>Таблица613[[#This Row],[Заказ коробок ]]*Таблица613[[#This Row],[Кол-во шт в коробке]]</f>
        <v>0</v>
      </c>
      <c r="L236" s="54">
        <f>Таблица613[[#This Row],[Общее кол-во шт]]*Таблица613[[#This Row],[Оптовая цена KRW за 1шт]]</f>
        <v>0</v>
      </c>
      <c r="M236" s="19" t="str">
        <f>IFERROR(Таблица613[[#This Row],[Общее кол-во шт]]*Таблица613[[#This Row],[Оптовая цена USD за 1шт]],"")</f>
        <v/>
      </c>
      <c r="N236" s="49"/>
    </row>
    <row r="237" spans="1:14" ht="22.5" customHeight="1">
      <c r="A237" s="44" t="s">
        <v>32755</v>
      </c>
      <c r="B237" s="14"/>
      <c r="C237" s="50" t="s">
        <v>32756</v>
      </c>
      <c r="D237" s="160" t="s">
        <v>32757</v>
      </c>
      <c r="E237" s="16">
        <v>42000</v>
      </c>
      <c r="F237" s="15">
        <v>0.35</v>
      </c>
      <c r="G237" s="47">
        <v>20</v>
      </c>
      <c r="H237" s="55">
        <f>Таблица613[[#This Row],[Коэфициент стоимости]]*Таблица613[[#This Row],[Розничная цена KRW]]</f>
        <v>14699.999999999998</v>
      </c>
      <c r="I237" s="17" t="str">
        <f>IF($H$1="","Введите курс",Таблица613[[#This Row],[Оптовая цена KRW за 1шт]]/$H$1)</f>
        <v>Введите курс</v>
      </c>
      <c r="J237" s="48"/>
      <c r="K237" s="18">
        <f>Таблица613[[#This Row],[Заказ коробок ]]*Таблица613[[#This Row],[Кол-во шт в коробке]]</f>
        <v>0</v>
      </c>
      <c r="L237" s="54">
        <f>Таблица613[[#This Row],[Общее кол-во шт]]*Таблица613[[#This Row],[Оптовая цена KRW за 1шт]]</f>
        <v>0</v>
      </c>
      <c r="M237" s="19" t="str">
        <f>IFERROR(Таблица613[[#This Row],[Общее кол-во шт]]*Таблица613[[#This Row],[Оптовая цена USD за 1шт]],"")</f>
        <v/>
      </c>
      <c r="N237" s="49"/>
    </row>
    <row r="238" spans="1:14" ht="22.5" customHeight="1">
      <c r="A238" s="44" t="s">
        <v>32758</v>
      </c>
      <c r="B238" s="14"/>
      <c r="C238" s="50" t="s">
        <v>32759</v>
      </c>
      <c r="D238" s="160" t="s">
        <v>32760</v>
      </c>
      <c r="E238" s="16">
        <v>42000</v>
      </c>
      <c r="F238" s="15">
        <v>0.35</v>
      </c>
      <c r="G238" s="47">
        <v>20</v>
      </c>
      <c r="H238" s="55">
        <f>Таблица613[[#This Row],[Коэфициент стоимости]]*Таблица613[[#This Row],[Розничная цена KRW]]</f>
        <v>14699.999999999998</v>
      </c>
      <c r="I238" s="17" t="str">
        <f>IF($H$1="","Введите курс",Таблица613[[#This Row],[Оптовая цена KRW за 1шт]]/$H$1)</f>
        <v>Введите курс</v>
      </c>
      <c r="J238" s="48"/>
      <c r="K238" s="18">
        <f>Таблица613[[#This Row],[Заказ коробок ]]*Таблица613[[#This Row],[Кол-во шт в коробке]]</f>
        <v>0</v>
      </c>
      <c r="L238" s="54">
        <f>Таблица613[[#This Row],[Общее кол-во шт]]*Таблица613[[#This Row],[Оптовая цена KRW за 1шт]]</f>
        <v>0</v>
      </c>
      <c r="M238" s="19" t="str">
        <f>IFERROR(Таблица613[[#This Row],[Общее кол-во шт]]*Таблица613[[#This Row],[Оптовая цена USD за 1шт]],"")</f>
        <v/>
      </c>
      <c r="N238" s="49"/>
    </row>
    <row r="239" spans="1:14" ht="22.5" customHeight="1">
      <c r="A239" s="44" t="s">
        <v>32761</v>
      </c>
      <c r="B239" s="14"/>
      <c r="C239" s="50" t="s">
        <v>32762</v>
      </c>
      <c r="D239" s="160" t="s">
        <v>32763</v>
      </c>
      <c r="E239" s="16">
        <v>42000</v>
      </c>
      <c r="F239" s="15">
        <v>0.35</v>
      </c>
      <c r="G239" s="47">
        <v>20</v>
      </c>
      <c r="H239" s="55">
        <f>Таблица613[[#This Row],[Коэфициент стоимости]]*Таблица613[[#This Row],[Розничная цена KRW]]</f>
        <v>14699.999999999998</v>
      </c>
      <c r="I239" s="17" t="str">
        <f>IF($H$1="","Введите курс",Таблица613[[#This Row],[Оптовая цена KRW за 1шт]]/$H$1)</f>
        <v>Введите курс</v>
      </c>
      <c r="J239" s="48"/>
      <c r="K239" s="18">
        <f>Таблица613[[#This Row],[Заказ коробок ]]*Таблица613[[#This Row],[Кол-во шт в коробке]]</f>
        <v>0</v>
      </c>
      <c r="L239" s="54">
        <f>Таблица613[[#This Row],[Общее кол-во шт]]*Таблица613[[#This Row],[Оптовая цена KRW за 1шт]]</f>
        <v>0</v>
      </c>
      <c r="M239" s="19" t="str">
        <f>IFERROR(Таблица613[[#This Row],[Общее кол-во шт]]*Таблица613[[#This Row],[Оптовая цена USD за 1шт]],"")</f>
        <v/>
      </c>
      <c r="N239" s="49"/>
    </row>
    <row r="240" spans="1:14" ht="22.5" customHeight="1">
      <c r="A240" s="44" t="s">
        <v>32764</v>
      </c>
      <c r="B240" s="274"/>
      <c r="C240" s="56" t="s">
        <v>32765</v>
      </c>
      <c r="D240" s="275" t="s">
        <v>32766</v>
      </c>
      <c r="E240" s="276">
        <v>42000</v>
      </c>
      <c r="F240" s="277">
        <v>0.35</v>
      </c>
      <c r="G240" s="278">
        <v>20</v>
      </c>
      <c r="H240" s="279">
        <f>Таблица613[[#This Row],[Коэфициент стоимости]]*Таблица613[[#This Row],[Розничная цена KRW]]</f>
        <v>14699.999999999998</v>
      </c>
      <c r="I240" s="280" t="str">
        <f>IF($H$1="","Введите курс",Таблица613[[#This Row],[Оптовая цена KRW за 1шт]]/$H$1)</f>
        <v>Введите курс</v>
      </c>
      <c r="J240" s="281"/>
      <c r="K240" s="282">
        <f>Таблица613[[#This Row],[Заказ коробок ]]*Таблица613[[#This Row],[Кол-во шт в коробке]]</f>
        <v>0</v>
      </c>
      <c r="L240" s="283">
        <f>Таблица613[[#This Row],[Общее кол-во шт]]*Таблица613[[#This Row],[Оптовая цена KRW за 1шт]]</f>
        <v>0</v>
      </c>
      <c r="M240" s="284" t="str">
        <f>IFERROR(Таблица613[[#This Row],[Общее кол-во шт]]*Таблица613[[#This Row],[Оптовая цена USD за 1шт]],"")</f>
        <v/>
      </c>
      <c r="N240" s="285"/>
    </row>
    <row r="241" spans="1:14" ht="22.5" customHeight="1">
      <c r="A241" s="44" t="s">
        <v>32767</v>
      </c>
      <c r="B241" s="14">
        <v>8809409346540</v>
      </c>
      <c r="C241" s="50" t="s">
        <v>32768</v>
      </c>
      <c r="D241" s="160" t="s">
        <v>32769</v>
      </c>
      <c r="E241" s="16">
        <v>60000</v>
      </c>
      <c r="F241" s="15">
        <v>0.26</v>
      </c>
      <c r="G241" s="47">
        <v>12</v>
      </c>
      <c r="H241" s="55">
        <f>Таблица613[[#This Row],[Коэфициент стоимости]]*Таблица613[[#This Row],[Розничная цена KRW]]</f>
        <v>15600</v>
      </c>
      <c r="I241" s="17" t="str">
        <f>IF($H$1="","Введите курс",Таблица613[[#This Row],[Оптовая цена KRW за 1шт]]/$H$1)</f>
        <v>Введите курс</v>
      </c>
      <c r="J241" s="48"/>
      <c r="K241" s="18">
        <f>Таблица613[[#This Row],[Заказ коробок ]]*Таблица613[[#This Row],[Кол-во шт в коробке]]</f>
        <v>0</v>
      </c>
      <c r="L241" s="54">
        <f>Таблица613[[#This Row],[Общее кол-во шт]]*Таблица613[[#This Row],[Оптовая цена KRW за 1шт]]</f>
        <v>0</v>
      </c>
      <c r="M241" s="19" t="str">
        <f>IFERROR(Таблица613[[#This Row],[Общее кол-во шт]]*Таблица613[[#This Row],[Оптовая цена USD за 1шт]],"")</f>
        <v/>
      </c>
      <c r="N241" s="49"/>
    </row>
    <row r="242" spans="1:14" ht="22.5" customHeight="1">
      <c r="A242" s="44" t="s">
        <v>32770</v>
      </c>
      <c r="B242" s="14">
        <v>8809409346533</v>
      </c>
      <c r="C242" s="50" t="s">
        <v>32771</v>
      </c>
      <c r="D242" s="160" t="s">
        <v>32772</v>
      </c>
      <c r="E242" s="16">
        <v>60000</v>
      </c>
      <c r="F242" s="15">
        <v>0.26</v>
      </c>
      <c r="G242" s="47">
        <v>12</v>
      </c>
      <c r="H242" s="55">
        <f>Таблица613[[#This Row],[Коэфициент стоимости]]*Таблица613[[#This Row],[Розничная цена KRW]]</f>
        <v>15600</v>
      </c>
      <c r="I242" s="17" t="str">
        <f>IF($H$1="","Введите курс",Таблица613[[#This Row],[Оптовая цена KRW за 1шт]]/$H$1)</f>
        <v>Введите курс</v>
      </c>
      <c r="J242" s="48"/>
      <c r="K242" s="18">
        <f>Таблица613[[#This Row],[Заказ коробок ]]*Таблица613[[#This Row],[Кол-во шт в коробке]]</f>
        <v>0</v>
      </c>
      <c r="L242" s="54">
        <f>Таблица613[[#This Row],[Общее кол-во шт]]*Таблица613[[#This Row],[Оптовая цена KRW за 1шт]]</f>
        <v>0</v>
      </c>
      <c r="M242" s="19" t="str">
        <f>IFERROR(Таблица613[[#This Row],[Общее кол-во шт]]*Таблица613[[#This Row],[Оптовая цена USD за 1шт]],"")</f>
        <v/>
      </c>
      <c r="N242" s="49"/>
    </row>
    <row r="243" spans="1:14" ht="22.5" customHeight="1">
      <c r="A243" s="44" t="s">
        <v>32773</v>
      </c>
      <c r="B243" s="14">
        <v>8809409346557</v>
      </c>
      <c r="C243" s="50" t="s">
        <v>32774</v>
      </c>
      <c r="D243" s="160" t="s">
        <v>32775</v>
      </c>
      <c r="E243" s="16">
        <v>84000</v>
      </c>
      <c r="F243" s="15">
        <v>0.27</v>
      </c>
      <c r="G243" s="47">
        <v>30</v>
      </c>
      <c r="H243" s="55">
        <f>Таблица613[[#This Row],[Коэфициент стоимости]]*Таблица613[[#This Row],[Розничная цена KRW]]</f>
        <v>22680</v>
      </c>
      <c r="I243" s="17" t="str">
        <f>IF($H$1="","Введите курс",Таблица613[[#This Row],[Оптовая цена KRW за 1шт]]/$H$1)</f>
        <v>Введите курс</v>
      </c>
      <c r="J243" s="48"/>
      <c r="K243" s="18">
        <f>Таблица613[[#This Row],[Заказ коробок ]]*Таблица613[[#This Row],[Кол-во шт в коробке]]</f>
        <v>0</v>
      </c>
      <c r="L243" s="54">
        <f>Таблица613[[#This Row],[Общее кол-во шт]]*Таблица613[[#This Row],[Оптовая цена KRW за 1шт]]</f>
        <v>0</v>
      </c>
      <c r="M243" s="19" t="str">
        <f>IFERROR(Таблица613[[#This Row],[Общее кол-во шт]]*Таблица613[[#This Row],[Оптовая цена USD за 1шт]],"")</f>
        <v/>
      </c>
      <c r="N243" s="49"/>
    </row>
    <row r="244" spans="1:14" ht="22.5" customHeight="1">
      <c r="A244" s="44" t="s">
        <v>32776</v>
      </c>
      <c r="B244" s="14">
        <v>8809409346564</v>
      </c>
      <c r="C244" s="50" t="s">
        <v>32777</v>
      </c>
      <c r="D244" s="160" t="s">
        <v>32778</v>
      </c>
      <c r="E244" s="16">
        <v>84000</v>
      </c>
      <c r="F244" s="15">
        <v>0.27</v>
      </c>
      <c r="G244" s="47">
        <v>30</v>
      </c>
      <c r="H244" s="55">
        <f>Таблица613[[#This Row],[Коэфициент стоимости]]*Таблица613[[#This Row],[Розничная цена KRW]]</f>
        <v>22680</v>
      </c>
      <c r="I244" s="17" t="str">
        <f>IF($H$1="","Введите курс",Таблица613[[#This Row],[Оптовая цена KRW за 1шт]]/$H$1)</f>
        <v>Введите курс</v>
      </c>
      <c r="J244" s="48"/>
      <c r="K244" s="18">
        <f>Таблица613[[#This Row],[Заказ коробок ]]*Таблица613[[#This Row],[Кол-во шт в коробке]]</f>
        <v>0</v>
      </c>
      <c r="L244" s="54">
        <f>Таблица613[[#This Row],[Общее кол-во шт]]*Таблица613[[#This Row],[Оптовая цена KRW за 1шт]]</f>
        <v>0</v>
      </c>
      <c r="M244" s="19" t="str">
        <f>IFERROR(Таблица613[[#This Row],[Общее кол-во шт]]*Таблица613[[#This Row],[Оптовая цена USD за 1шт]],"")</f>
        <v/>
      </c>
      <c r="N244" s="49"/>
    </row>
    <row r="245" spans="1:14" ht="22.5" customHeight="1">
      <c r="A245" s="44" t="s">
        <v>32779</v>
      </c>
      <c r="B245" s="14">
        <v>8809409346571</v>
      </c>
      <c r="C245" s="50" t="s">
        <v>32780</v>
      </c>
      <c r="D245" s="160" t="s">
        <v>32781</v>
      </c>
      <c r="E245" s="16">
        <v>75000</v>
      </c>
      <c r="F245" s="15">
        <v>0.24</v>
      </c>
      <c r="G245" s="47">
        <v>30</v>
      </c>
      <c r="H245" s="55">
        <f>Таблица613[[#This Row],[Коэфициент стоимости]]*Таблица613[[#This Row],[Розничная цена KRW]]</f>
        <v>18000</v>
      </c>
      <c r="I245" s="17" t="str">
        <f>IF($H$1="","Введите курс",Таблица613[[#This Row],[Оптовая цена KRW за 1шт]]/$H$1)</f>
        <v>Введите курс</v>
      </c>
      <c r="J245" s="48"/>
      <c r="K245" s="18">
        <f>Таблица613[[#This Row],[Заказ коробок ]]*Таблица613[[#This Row],[Кол-во шт в коробке]]</f>
        <v>0</v>
      </c>
      <c r="L245" s="54">
        <f>Таблица613[[#This Row],[Общее кол-во шт]]*Таблица613[[#This Row],[Оптовая цена KRW за 1шт]]</f>
        <v>0</v>
      </c>
      <c r="M245" s="19" t="str">
        <f>IFERROR(Таблица613[[#This Row],[Общее кол-во шт]]*Таблица613[[#This Row],[Оптовая цена USD за 1шт]],"")</f>
        <v/>
      </c>
      <c r="N245" s="49"/>
    </row>
    <row r="246" spans="1:14" ht="22.5" customHeight="1">
      <c r="A246" s="44" t="s">
        <v>32782</v>
      </c>
      <c r="B246" s="14">
        <v>8809409346588</v>
      </c>
      <c r="C246" s="50" t="s">
        <v>32783</v>
      </c>
      <c r="D246" s="160" t="s">
        <v>32784</v>
      </c>
      <c r="E246" s="16">
        <v>75000</v>
      </c>
      <c r="F246" s="15">
        <v>0.24</v>
      </c>
      <c r="G246" s="47">
        <v>30</v>
      </c>
      <c r="H246" s="55">
        <f>Таблица613[[#This Row],[Коэфициент стоимости]]*Таблица613[[#This Row],[Розничная цена KRW]]</f>
        <v>18000</v>
      </c>
      <c r="I246" s="17" t="str">
        <f>IF($H$1="","Введите курс",Таблица613[[#This Row],[Оптовая цена KRW за 1шт]]/$H$1)</f>
        <v>Введите курс</v>
      </c>
      <c r="J246" s="48"/>
      <c r="K246" s="18">
        <f>Таблица613[[#This Row],[Заказ коробок ]]*Таблица613[[#This Row],[Кол-во шт в коробке]]</f>
        <v>0</v>
      </c>
      <c r="L246" s="54">
        <f>Таблица613[[#This Row],[Общее кол-во шт]]*Таблица613[[#This Row],[Оптовая цена KRW за 1шт]]</f>
        <v>0</v>
      </c>
      <c r="M246" s="19" t="str">
        <f>IFERROR(Таблица613[[#This Row],[Общее кол-во шт]]*Таблица613[[#This Row],[Оптовая цена USD за 1шт]],"")</f>
        <v/>
      </c>
      <c r="N246" s="49"/>
    </row>
    <row r="247" spans="1:14" ht="22.5" customHeight="1">
      <c r="A247" s="44" t="s">
        <v>32785</v>
      </c>
      <c r="B247" s="14">
        <v>8809409346595</v>
      </c>
      <c r="C247" s="50" t="s">
        <v>32786</v>
      </c>
      <c r="D247" s="160" t="s">
        <v>32787</v>
      </c>
      <c r="E247" s="16">
        <v>36000</v>
      </c>
      <c r="F247" s="15">
        <v>0.44</v>
      </c>
      <c r="G247" s="47">
        <v>10</v>
      </c>
      <c r="H247" s="55">
        <f>Таблица613[[#This Row],[Коэфициент стоимости]]*Таблица613[[#This Row],[Розничная цена KRW]]</f>
        <v>15840</v>
      </c>
      <c r="I247" s="17" t="str">
        <f>IF($H$1="","Введите курс",Таблица613[[#This Row],[Оптовая цена KRW за 1шт]]/$H$1)</f>
        <v>Введите курс</v>
      </c>
      <c r="J247" s="48"/>
      <c r="K247" s="18">
        <f>Таблица613[[#This Row],[Заказ коробок ]]*Таблица613[[#This Row],[Кол-во шт в коробке]]</f>
        <v>0</v>
      </c>
      <c r="L247" s="54">
        <f>Таблица613[[#This Row],[Общее кол-во шт]]*Таблица613[[#This Row],[Оптовая цена KRW за 1шт]]</f>
        <v>0</v>
      </c>
      <c r="M247" s="19" t="str">
        <f>IFERROR(Таблица613[[#This Row],[Общее кол-во шт]]*Таблица613[[#This Row],[Оптовая цена USD за 1шт]],"")</f>
        <v/>
      </c>
      <c r="N247" s="49"/>
    </row>
    <row r="248" spans="1:14" ht="22.5" customHeight="1">
      <c r="A248" s="44" t="s">
        <v>32788</v>
      </c>
      <c r="B248" s="14">
        <v>8809409346601</v>
      </c>
      <c r="C248" s="50" t="s">
        <v>32789</v>
      </c>
      <c r="D248" s="160" t="s">
        <v>32790</v>
      </c>
      <c r="E248" s="16">
        <v>36000</v>
      </c>
      <c r="F248" s="15">
        <v>0.44</v>
      </c>
      <c r="G248" s="47">
        <v>10</v>
      </c>
      <c r="H248" s="55">
        <f>Таблица613[[#This Row],[Коэфициент стоимости]]*Таблица613[[#This Row],[Розничная цена KRW]]</f>
        <v>15840</v>
      </c>
      <c r="I248" s="17" t="str">
        <f>IF($H$1="","Введите курс",Таблица613[[#This Row],[Оптовая цена KRW за 1шт]]/$H$1)</f>
        <v>Введите курс</v>
      </c>
      <c r="J248" s="48"/>
      <c r="K248" s="18">
        <f>Таблица613[[#This Row],[Заказ коробок ]]*Таблица613[[#This Row],[Кол-во шт в коробке]]</f>
        <v>0</v>
      </c>
      <c r="L248" s="54">
        <f>Таблица613[[#This Row],[Общее кол-во шт]]*Таблица613[[#This Row],[Оптовая цена KRW за 1шт]]</f>
        <v>0</v>
      </c>
      <c r="M248" s="19" t="str">
        <f>IFERROR(Таблица613[[#This Row],[Общее кол-во шт]]*Таблица613[[#This Row],[Оптовая цена USD за 1шт]],"")</f>
        <v/>
      </c>
      <c r="N248" s="49"/>
    </row>
    <row r="249" spans="1:14" ht="22.5" customHeight="1">
      <c r="A249" s="44" t="s">
        <v>32791</v>
      </c>
      <c r="B249" s="14">
        <v>8809409346618</v>
      </c>
      <c r="C249" s="50" t="s">
        <v>32792</v>
      </c>
      <c r="D249" s="160" t="s">
        <v>32793</v>
      </c>
      <c r="E249" s="16">
        <v>54000</v>
      </c>
      <c r="F249" s="15">
        <v>0.35</v>
      </c>
      <c r="G249" s="47">
        <v>12</v>
      </c>
      <c r="H249" s="55">
        <f>Таблица613[[#This Row],[Коэфициент стоимости]]*Таблица613[[#This Row],[Розничная цена KRW]]</f>
        <v>18900</v>
      </c>
      <c r="I249" s="17" t="str">
        <f>IF($H$1="","Введите курс",Таблица613[[#This Row],[Оптовая цена KRW за 1шт]]/$H$1)</f>
        <v>Введите курс</v>
      </c>
      <c r="J249" s="48"/>
      <c r="K249" s="18">
        <f>Таблица613[[#This Row],[Заказ коробок ]]*Таблица613[[#This Row],[Кол-во шт в коробке]]</f>
        <v>0</v>
      </c>
      <c r="L249" s="54">
        <f>Таблица613[[#This Row],[Общее кол-во шт]]*Таблица613[[#This Row],[Оптовая цена KRW за 1шт]]</f>
        <v>0</v>
      </c>
      <c r="M249" s="19" t="str">
        <f>IFERROR(Таблица613[[#This Row],[Общее кол-во шт]]*Таблица613[[#This Row],[Оптовая цена USD за 1шт]],"")</f>
        <v/>
      </c>
      <c r="N249" s="49"/>
    </row>
    <row r="250" spans="1:14" ht="22.5" customHeight="1">
      <c r="A250" s="44" t="s">
        <v>32794</v>
      </c>
      <c r="B250" s="14">
        <v>8809409346625</v>
      </c>
      <c r="C250" s="50" t="s">
        <v>32795</v>
      </c>
      <c r="D250" s="160" t="s">
        <v>32796</v>
      </c>
      <c r="E250" s="16">
        <v>54000</v>
      </c>
      <c r="F250" s="15">
        <v>0.35</v>
      </c>
      <c r="G250" s="47">
        <v>12</v>
      </c>
      <c r="H250" s="55">
        <f>Таблица613[[#This Row],[Коэфициент стоимости]]*Таблица613[[#This Row],[Розничная цена KRW]]</f>
        <v>18900</v>
      </c>
      <c r="I250" s="17" t="str">
        <f>IF($H$1="","Введите курс",Таблица613[[#This Row],[Оптовая цена KRW за 1шт]]/$H$1)</f>
        <v>Введите курс</v>
      </c>
      <c r="J250" s="48"/>
      <c r="K250" s="18">
        <f>Таблица613[[#This Row],[Заказ коробок ]]*Таблица613[[#This Row],[Кол-во шт в коробке]]</f>
        <v>0</v>
      </c>
      <c r="L250" s="54">
        <f>Таблица613[[#This Row],[Общее кол-во шт]]*Таблица613[[#This Row],[Оптовая цена KRW за 1шт]]</f>
        <v>0</v>
      </c>
      <c r="M250" s="19" t="str">
        <f>IFERROR(Таблица613[[#This Row],[Общее кол-во шт]]*Таблица613[[#This Row],[Оптовая цена USD за 1шт]],"")</f>
        <v/>
      </c>
      <c r="N250" s="49"/>
    </row>
    <row r="251" spans="1:14" ht="22.5" customHeight="1">
      <c r="A251" s="44" t="s">
        <v>32797</v>
      </c>
      <c r="B251" s="14">
        <v>8809409346632</v>
      </c>
      <c r="C251" s="50" t="s">
        <v>32798</v>
      </c>
      <c r="D251" s="160" t="s">
        <v>32799</v>
      </c>
      <c r="E251" s="16">
        <v>54000</v>
      </c>
      <c r="F251" s="15">
        <v>0.35</v>
      </c>
      <c r="G251" s="47">
        <v>12</v>
      </c>
      <c r="H251" s="55">
        <f>Таблица613[[#This Row],[Коэфициент стоимости]]*Таблица613[[#This Row],[Розничная цена KRW]]</f>
        <v>18900</v>
      </c>
      <c r="I251" s="17" t="str">
        <f>IF($H$1="","Введите курс",Таблица613[[#This Row],[Оптовая цена KRW за 1шт]]/$H$1)</f>
        <v>Введите курс</v>
      </c>
      <c r="J251" s="48"/>
      <c r="K251" s="18">
        <f>Таблица613[[#This Row],[Заказ коробок ]]*Таблица613[[#This Row],[Кол-во шт в коробке]]</f>
        <v>0</v>
      </c>
      <c r="L251" s="54">
        <f>Таблица613[[#This Row],[Общее кол-во шт]]*Таблица613[[#This Row],[Оптовая цена KRW за 1шт]]</f>
        <v>0</v>
      </c>
      <c r="M251" s="19" t="str">
        <f>IFERROR(Таблица613[[#This Row],[Общее кол-во шт]]*Таблица613[[#This Row],[Оптовая цена USD за 1шт]],"")</f>
        <v/>
      </c>
      <c r="N251" s="49"/>
    </row>
    <row r="252" spans="1:14" ht="22.5" customHeight="1">
      <c r="A252" s="44" t="s">
        <v>32800</v>
      </c>
      <c r="B252" s="14">
        <v>8809409346649</v>
      </c>
      <c r="C252" s="50" t="s">
        <v>32801</v>
      </c>
      <c r="D252" s="160" t="s">
        <v>32802</v>
      </c>
      <c r="E252" s="16">
        <v>75000</v>
      </c>
      <c r="F252" s="15">
        <v>0.24</v>
      </c>
      <c r="G252" s="47">
        <v>30</v>
      </c>
      <c r="H252" s="55">
        <f>Таблица613[[#This Row],[Коэфициент стоимости]]*Таблица613[[#This Row],[Розничная цена KRW]]</f>
        <v>18000</v>
      </c>
      <c r="I252" s="17" t="str">
        <f>IF($H$1="","Введите курс",Таблица613[[#This Row],[Оптовая цена KRW за 1шт]]/$H$1)</f>
        <v>Введите курс</v>
      </c>
      <c r="J252" s="48"/>
      <c r="K252" s="18">
        <f>Таблица613[[#This Row],[Заказ коробок ]]*Таблица613[[#This Row],[Кол-во шт в коробке]]</f>
        <v>0</v>
      </c>
      <c r="L252" s="54">
        <f>Таблица613[[#This Row],[Общее кол-во шт]]*Таблица613[[#This Row],[Оптовая цена KRW за 1шт]]</f>
        <v>0</v>
      </c>
      <c r="M252" s="19" t="str">
        <f>IFERROR(Таблица613[[#This Row],[Общее кол-во шт]]*Таблица613[[#This Row],[Оптовая цена USD за 1шт]],"")</f>
        <v/>
      </c>
      <c r="N252" s="49"/>
    </row>
    <row r="253" spans="1:14" ht="22.5" customHeight="1">
      <c r="A253" s="44" t="s">
        <v>32803</v>
      </c>
      <c r="B253" s="14">
        <v>8809409346670</v>
      </c>
      <c r="C253" s="50" t="s">
        <v>32804</v>
      </c>
      <c r="D253" s="160" t="s">
        <v>32805</v>
      </c>
      <c r="E253" s="16">
        <v>36000</v>
      </c>
      <c r="F253" s="15">
        <v>0.31999999999999995</v>
      </c>
      <c r="G253" s="47">
        <v>20</v>
      </c>
      <c r="H253" s="55">
        <f>Таблица613[[#This Row],[Коэфициент стоимости]]*Таблица613[[#This Row],[Розничная цена KRW]]</f>
        <v>11519.999999999998</v>
      </c>
      <c r="I253" s="17" t="str">
        <f>IF($H$1="","Введите курс",Таблица613[[#This Row],[Оптовая цена KRW за 1шт]]/$H$1)</f>
        <v>Введите курс</v>
      </c>
      <c r="J253" s="48"/>
      <c r="K253" s="18">
        <f>Таблица613[[#This Row],[Заказ коробок ]]*Таблица613[[#This Row],[Кол-во шт в коробке]]</f>
        <v>0</v>
      </c>
      <c r="L253" s="54">
        <f>Таблица613[[#This Row],[Общее кол-во шт]]*Таблица613[[#This Row],[Оптовая цена KRW за 1шт]]</f>
        <v>0</v>
      </c>
      <c r="M253" s="19" t="str">
        <f>IFERROR(Таблица613[[#This Row],[Общее кол-во шт]]*Таблица613[[#This Row],[Оптовая цена USD за 1шт]],"")</f>
        <v/>
      </c>
      <c r="N253" s="49"/>
    </row>
    <row r="254" spans="1:14" ht="22.5" customHeight="1">
      <c r="A254" s="44" t="s">
        <v>32806</v>
      </c>
      <c r="B254" s="14">
        <v>8809409346694</v>
      </c>
      <c r="C254" s="50" t="s">
        <v>32807</v>
      </c>
      <c r="D254" s="160" t="s">
        <v>32808</v>
      </c>
      <c r="E254" s="16">
        <v>36000</v>
      </c>
      <c r="F254" s="15">
        <v>0.31999999999999995</v>
      </c>
      <c r="G254" s="47">
        <v>20</v>
      </c>
      <c r="H254" s="55">
        <f>Таблица613[[#This Row],[Коэфициент стоимости]]*Таблица613[[#This Row],[Розничная цена KRW]]</f>
        <v>11519.999999999998</v>
      </c>
      <c r="I254" s="17" t="str">
        <f>IF($H$1="","Введите курс",Таблица613[[#This Row],[Оптовая цена KRW за 1шт]]/$H$1)</f>
        <v>Введите курс</v>
      </c>
      <c r="J254" s="48"/>
      <c r="K254" s="18">
        <f>Таблица613[[#This Row],[Заказ коробок ]]*Таблица613[[#This Row],[Кол-во шт в коробке]]</f>
        <v>0</v>
      </c>
      <c r="L254" s="54">
        <f>Таблица613[[#This Row],[Общее кол-во шт]]*Таблица613[[#This Row],[Оптовая цена KRW за 1шт]]</f>
        <v>0</v>
      </c>
      <c r="M254" s="19" t="str">
        <f>IFERROR(Таблица613[[#This Row],[Общее кол-во шт]]*Таблица613[[#This Row],[Оптовая цена USD за 1шт]],"")</f>
        <v/>
      </c>
      <c r="N254" s="49"/>
    </row>
    <row r="255" spans="1:14" ht="22.5" customHeight="1">
      <c r="A255" s="44" t="s">
        <v>32809</v>
      </c>
      <c r="B255" s="14">
        <v>8809409346663</v>
      </c>
      <c r="C255" s="50" t="s">
        <v>32810</v>
      </c>
      <c r="D255" s="160" t="s">
        <v>32811</v>
      </c>
      <c r="E255" s="16">
        <v>36000</v>
      </c>
      <c r="F255" s="15">
        <v>0.31999999999999995</v>
      </c>
      <c r="G255" s="47">
        <v>20</v>
      </c>
      <c r="H255" s="55">
        <f>Таблица613[[#This Row],[Коэфициент стоимости]]*Таблица613[[#This Row],[Розничная цена KRW]]</f>
        <v>11519.999999999998</v>
      </c>
      <c r="I255" s="17" t="str">
        <f>IF($H$1="","Введите курс",Таблица613[[#This Row],[Оптовая цена KRW за 1шт]]/$H$1)</f>
        <v>Введите курс</v>
      </c>
      <c r="J255" s="48"/>
      <c r="K255" s="18">
        <f>Таблица613[[#This Row],[Заказ коробок ]]*Таблица613[[#This Row],[Кол-во шт в коробке]]</f>
        <v>0</v>
      </c>
      <c r="L255" s="54">
        <f>Таблица613[[#This Row],[Общее кол-во шт]]*Таблица613[[#This Row],[Оптовая цена KRW за 1шт]]</f>
        <v>0</v>
      </c>
      <c r="M255" s="19" t="str">
        <f>IFERROR(Таблица613[[#This Row],[Общее кол-во шт]]*Таблица613[[#This Row],[Оптовая цена USD за 1шт]],"")</f>
        <v/>
      </c>
      <c r="N255" s="49"/>
    </row>
    <row r="256" spans="1:14" ht="22.5" customHeight="1">
      <c r="A256" s="44" t="s">
        <v>32812</v>
      </c>
      <c r="B256" s="14">
        <v>8809409346700</v>
      </c>
      <c r="C256" s="50" t="s">
        <v>32813</v>
      </c>
      <c r="D256" s="160" t="s">
        <v>32814</v>
      </c>
      <c r="E256" s="16">
        <v>36000</v>
      </c>
      <c r="F256" s="15">
        <v>0.31999999999999995</v>
      </c>
      <c r="G256" s="47">
        <v>20</v>
      </c>
      <c r="H256" s="55">
        <f>Таблица613[[#This Row],[Коэфициент стоимости]]*Таблица613[[#This Row],[Розничная цена KRW]]</f>
        <v>11519.999999999998</v>
      </c>
      <c r="I256" s="17" t="str">
        <f>IF($H$1="","Введите курс",Таблица613[[#This Row],[Оптовая цена KRW за 1шт]]/$H$1)</f>
        <v>Введите курс</v>
      </c>
      <c r="J256" s="48"/>
      <c r="K256" s="18">
        <f>Таблица613[[#This Row],[Заказ коробок ]]*Таблица613[[#This Row],[Кол-во шт в коробке]]</f>
        <v>0</v>
      </c>
      <c r="L256" s="54">
        <f>Таблица613[[#This Row],[Общее кол-во шт]]*Таблица613[[#This Row],[Оптовая цена KRW за 1шт]]</f>
        <v>0</v>
      </c>
      <c r="M256" s="19" t="str">
        <f>IFERROR(Таблица613[[#This Row],[Общее кол-во шт]]*Таблица613[[#This Row],[Оптовая цена USD за 1шт]],"")</f>
        <v/>
      </c>
      <c r="N256" s="49"/>
    </row>
    <row r="257" spans="1:14" ht="22.5" customHeight="1">
      <c r="A257" s="44" t="s">
        <v>32815</v>
      </c>
      <c r="B257" s="274">
        <v>8809409346687</v>
      </c>
      <c r="C257" s="56" t="s">
        <v>32816</v>
      </c>
      <c r="D257" s="275" t="s">
        <v>32817</v>
      </c>
      <c r="E257" s="276">
        <v>36000</v>
      </c>
      <c r="F257" s="277">
        <v>0.31999999999999995</v>
      </c>
      <c r="G257" s="278">
        <v>20</v>
      </c>
      <c r="H257" s="279">
        <f>Таблица613[[#This Row],[Коэфициент стоимости]]*Таблица613[[#This Row],[Розничная цена KRW]]</f>
        <v>11519.999999999998</v>
      </c>
      <c r="I257" s="280" t="str">
        <f>IF($H$1="","Введите курс",Таблица613[[#This Row],[Оптовая цена KRW за 1шт]]/$H$1)</f>
        <v>Введите курс</v>
      </c>
      <c r="J257" s="281"/>
      <c r="K257" s="282">
        <f>Таблица613[[#This Row],[Заказ коробок ]]*Таблица613[[#This Row],[Кол-во шт в коробке]]</f>
        <v>0</v>
      </c>
      <c r="L257" s="283">
        <f>Таблица613[[#This Row],[Общее кол-во шт]]*Таблица613[[#This Row],[Оптовая цена KRW за 1шт]]</f>
        <v>0</v>
      </c>
      <c r="M257" s="284" t="str">
        <f>IFERROR(Таблица613[[#This Row],[Общее кол-во шт]]*Таблица613[[#This Row],[Оптовая цена USD за 1шт]],"")</f>
        <v/>
      </c>
      <c r="N257" s="285"/>
    </row>
    <row r="258" spans="1:14" ht="22.5" customHeight="1">
      <c r="A258" s="44" t="s">
        <v>32818</v>
      </c>
      <c r="B258" s="14" t="s">
        <v>32819</v>
      </c>
      <c r="C258" s="50" t="s">
        <v>32820</v>
      </c>
      <c r="D258" s="160" t="s">
        <v>32821</v>
      </c>
      <c r="E258" s="16">
        <v>32000</v>
      </c>
      <c r="F258" s="15">
        <v>0.32999999999999996</v>
      </c>
      <c r="G258" s="47">
        <v>50</v>
      </c>
      <c r="H258" s="55">
        <f>Таблица613[[#This Row],[Коэфициент стоимости]]*Таблица613[[#This Row],[Розничная цена KRW]]</f>
        <v>10559.999999999998</v>
      </c>
      <c r="I258" s="17" t="str">
        <f>IF($H$1="","Введите курс",Таблица613[[#This Row],[Оптовая цена KRW за 1шт]]/$H$1)</f>
        <v>Введите курс</v>
      </c>
      <c r="J258" s="48"/>
      <c r="K258" s="18">
        <f>Таблица613[[#This Row],[Заказ коробок ]]*Таблица613[[#This Row],[Кол-во шт в коробке]]</f>
        <v>0</v>
      </c>
      <c r="L258" s="54">
        <f>Таблица613[[#This Row],[Общее кол-во шт]]*Таблица613[[#This Row],[Оптовая цена KRW за 1шт]]</f>
        <v>0</v>
      </c>
      <c r="M258" s="19" t="str">
        <f>IFERROR(Таблица613[[#This Row],[Общее кол-во шт]]*Таблица613[[#This Row],[Оптовая цена USD за 1шт]],"")</f>
        <v/>
      </c>
      <c r="N258" s="49"/>
    </row>
    <row r="259" spans="1:14" ht="22.5" customHeight="1">
      <c r="A259" s="44" t="s">
        <v>32822</v>
      </c>
      <c r="B259" s="14" t="s">
        <v>32823</v>
      </c>
      <c r="C259" s="50" t="s">
        <v>32824</v>
      </c>
      <c r="D259" s="160" t="s">
        <v>32825</v>
      </c>
      <c r="E259" s="16">
        <v>32000</v>
      </c>
      <c r="F259" s="15">
        <v>0.32999999999999996</v>
      </c>
      <c r="G259" s="47">
        <v>50</v>
      </c>
      <c r="H259" s="55">
        <f>Таблица613[[#This Row],[Коэфициент стоимости]]*Таблица613[[#This Row],[Розничная цена KRW]]</f>
        <v>10559.999999999998</v>
      </c>
      <c r="I259" s="17" t="str">
        <f>IF($H$1="","Введите курс",Таблица613[[#This Row],[Оптовая цена KRW за 1шт]]/$H$1)</f>
        <v>Введите курс</v>
      </c>
      <c r="J259" s="48"/>
      <c r="K259" s="18">
        <f>Таблица613[[#This Row],[Заказ коробок ]]*Таблица613[[#This Row],[Кол-во шт в коробке]]</f>
        <v>0</v>
      </c>
      <c r="L259" s="54">
        <f>Таблица613[[#This Row],[Общее кол-во шт]]*Таблица613[[#This Row],[Оптовая цена KRW за 1шт]]</f>
        <v>0</v>
      </c>
      <c r="M259" s="19" t="str">
        <f>IFERROR(Таблица613[[#This Row],[Общее кол-во шт]]*Таблица613[[#This Row],[Оптовая цена USD за 1шт]],"")</f>
        <v/>
      </c>
      <c r="N259" s="49"/>
    </row>
    <row r="260" spans="1:14" ht="22.5" customHeight="1">
      <c r="A260" s="44" t="s">
        <v>32826</v>
      </c>
      <c r="B260" s="274" t="s">
        <v>32827</v>
      </c>
      <c r="C260" s="56" t="s">
        <v>32828</v>
      </c>
      <c r="D260" s="286" t="s">
        <v>32829</v>
      </c>
      <c r="E260" s="276">
        <v>25000</v>
      </c>
      <c r="F260" s="277">
        <v>0.41000000000000003</v>
      </c>
      <c r="G260" s="278">
        <v>56</v>
      </c>
      <c r="H260" s="279">
        <f>Таблица613[[#This Row],[Коэфициент стоимости]]*Таблица613[[#This Row],[Розничная цена KRW]]</f>
        <v>10250</v>
      </c>
      <c r="I260" s="280" t="str">
        <f>IF($H$1="","Введите курс",Таблица613[[#This Row],[Оптовая цена KRW за 1шт]]/$H$1)</f>
        <v>Введите курс</v>
      </c>
      <c r="J260" s="281"/>
      <c r="K260" s="282">
        <f>Таблица613[[#This Row],[Заказ коробок ]]*Таблица613[[#This Row],[Кол-во шт в коробке]]</f>
        <v>0</v>
      </c>
      <c r="L260" s="283">
        <f>Таблица613[[#This Row],[Общее кол-во шт]]*Таблица613[[#This Row],[Оптовая цена KRW за 1шт]]</f>
        <v>0</v>
      </c>
      <c r="M260" s="284" t="str">
        <f>IFERROR(Таблица613[[#This Row],[Общее кол-во шт]]*Таблица613[[#This Row],[Оптовая цена USD за 1шт]],"")</f>
        <v/>
      </c>
      <c r="N260" s="285"/>
    </row>
  </sheetData>
  <sheetProtection algorithmName="SHA-512" hashValue="hENROhn51IaTNPe7LeBX+7bZjno8HlWYuNXspFjSeXpAPqU3UdrZJibE+UpzIXxfLxzpAfsOigEmysBWmhXSeQ==" saltValue="7N472+UXCLZJ3cdtv6bgxg==" spinCount="100000" sheet="1" autoFilter="0" pivotTables="0"/>
  <mergeCells count="2">
    <mergeCell ref="A1:C1"/>
    <mergeCell ref="D1:F1"/>
  </mergeCells>
  <conditionalFormatting sqref="A151:A1048576">
    <cfRule type="duplicateValues" dxfId="700" priority="1"/>
  </conditionalFormatting>
  <conditionalFormatting sqref="A151:A1048576">
    <cfRule type="duplicateValues" dxfId="699" priority="2"/>
    <cfRule type="duplicateValues" dxfId="698" priority="3"/>
    <cfRule type="duplicateValues" dxfId="697" priority="4"/>
  </conditionalFormatting>
  <conditionalFormatting sqref="A3:A260">
    <cfRule type="duplicateValues" dxfId="696" priority="5"/>
  </conditionalFormatting>
  <conditionalFormatting sqref="A3:A260">
    <cfRule type="duplicateValues" dxfId="695" priority="6"/>
    <cfRule type="duplicateValues" dxfId="694" priority="7"/>
    <cfRule type="duplicateValues" dxfId="693" priority="8"/>
  </conditionalFormatting>
  <conditionalFormatting sqref="A3:A260">
    <cfRule type="duplicateValues" dxfId="692" priority="9"/>
  </conditionalFormatting>
  <conditionalFormatting sqref="A3:A260">
    <cfRule type="duplicateValues" dxfId="691" priority="10"/>
    <cfRule type="duplicateValues" dxfId="690" priority="11"/>
    <cfRule type="duplicateValues" dxfId="689" priority="12"/>
  </conditionalFormatting>
  <hyperlinks>
    <hyperlink ref="G1" r:id="rId1" xr:uid="{BCA0B6B8-0D5E-4904-BBAD-8F4FCA2B4466}"/>
    <hyperlink ref="N1" location="Главная!A1" display="Вернуться на Главную" xr:uid="{5C826691-0252-4322-9B67-3905559A7CB8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584C-9D57-4648-B554-C61A1368E15A}">
  <sheetPr>
    <pageSetUpPr fitToPage="1"/>
  </sheetPr>
  <dimension ref="A1:N2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4554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SUM(J3:J23)</f>
        <v>0</v>
      </c>
      <c r="K1" s="59">
        <f>SUM(K3:K23)</f>
        <v>0</v>
      </c>
      <c r="L1" s="60">
        <f>SUM(L3:L23)</f>
        <v>0</v>
      </c>
      <c r="M1" s="61">
        <f>SUM(M3:M23)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4555</v>
      </c>
      <c r="B3" s="14">
        <v>8809510682308</v>
      </c>
      <c r="C3" s="45" t="s">
        <v>4556</v>
      </c>
      <c r="D3" s="46" t="s">
        <v>4557</v>
      </c>
      <c r="E3" s="53">
        <v>7900</v>
      </c>
      <c r="F3" s="15">
        <v>0.4</v>
      </c>
      <c r="G3" s="47">
        <v>130</v>
      </c>
      <c r="H3" s="16">
        <f>Таблица611[[#This Row],[Коэфициент стоимости]]*Таблица611[[#This Row],[Розничная цена KRW]]</f>
        <v>3160</v>
      </c>
      <c r="I3" s="17" t="str">
        <f>IF($H$1="","Введите курс",Таблица611[[#This Row],[Оптовая цена KRW за 1шт]]/$H$1)</f>
        <v>Введите курс</v>
      </c>
      <c r="J3" s="48"/>
      <c r="K3" s="18">
        <f>Таблица611[[#This Row],[Заказ коробок ]]*Таблица611[[#This Row],[Кол-во шт в коробке]]</f>
        <v>0</v>
      </c>
      <c r="L3" s="16">
        <f>Таблица611[[#This Row],[Общее кол-во шт]]*Таблица611[[#This Row],[Оптовая цена KRW за 1шт]]</f>
        <v>0</v>
      </c>
      <c r="M3" s="19" t="str">
        <f>IFERROR(Таблица611[[#This Row],[Общее кол-во шт]]*Таблица611[[#This Row],[Оптовая цена USD за 1шт]],"")</f>
        <v/>
      </c>
      <c r="N3" s="49"/>
    </row>
    <row r="4" spans="1:14" ht="22.5" customHeight="1">
      <c r="A4" s="44" t="s">
        <v>4558</v>
      </c>
      <c r="B4" s="14">
        <v>8809510682339</v>
      </c>
      <c r="C4" s="50" t="s">
        <v>4559</v>
      </c>
      <c r="D4" s="46" t="s">
        <v>4560</v>
      </c>
      <c r="E4" s="16">
        <v>19900</v>
      </c>
      <c r="F4" s="15">
        <v>0.4</v>
      </c>
      <c r="G4" s="47">
        <v>50</v>
      </c>
      <c r="H4" s="55">
        <f>Таблица611[[#This Row],[Коэфициент стоимости]]*Таблица611[[#This Row],[Розничная цена KRW]]</f>
        <v>7960</v>
      </c>
      <c r="I4" s="17" t="str">
        <f>IF($H$1="","Введите курс",Таблица611[[#This Row],[Оптовая цена KRW за 1шт]]/$H$1)</f>
        <v>Введите курс</v>
      </c>
      <c r="J4" s="48"/>
      <c r="K4" s="18">
        <f>Таблица611[[#This Row],[Заказ коробок ]]*Таблица611[[#This Row],[Кол-во шт в коробке]]</f>
        <v>0</v>
      </c>
      <c r="L4" s="54">
        <f>Таблица611[[#This Row],[Общее кол-во шт]]*Таблица611[[#This Row],[Оптовая цена KRW за 1шт]]</f>
        <v>0</v>
      </c>
      <c r="M4" s="19" t="str">
        <f>IFERROR(Таблица611[[#This Row],[Общее кол-во шт]]*Таблица611[[#This Row],[Оптовая цена USD за 1шт]],"")</f>
        <v/>
      </c>
      <c r="N4" s="49"/>
    </row>
    <row r="5" spans="1:14" ht="22.5" customHeight="1">
      <c r="A5" s="44" t="s">
        <v>4561</v>
      </c>
      <c r="B5" s="14">
        <v>8809510680137</v>
      </c>
      <c r="C5" s="50" t="s">
        <v>4562</v>
      </c>
      <c r="D5" s="46" t="s">
        <v>4563</v>
      </c>
      <c r="E5" s="16">
        <v>8900</v>
      </c>
      <c r="F5" s="15">
        <v>0.4</v>
      </c>
      <c r="G5" s="47">
        <v>130</v>
      </c>
      <c r="H5" s="55">
        <f>Таблица611[[#This Row],[Коэфициент стоимости]]*Таблица611[[#This Row],[Розничная цена KRW]]</f>
        <v>3560</v>
      </c>
      <c r="I5" s="17" t="str">
        <f>IF($H$1="","Введите курс",Таблица611[[#This Row],[Оптовая цена KRW за 1шт]]/$H$1)</f>
        <v>Введите курс</v>
      </c>
      <c r="J5" s="48"/>
      <c r="K5" s="18">
        <f>Таблица611[[#This Row],[Заказ коробок ]]*Таблица611[[#This Row],[Кол-во шт в коробке]]</f>
        <v>0</v>
      </c>
      <c r="L5" s="54">
        <f>Таблица611[[#This Row],[Общее кол-во шт]]*Таблица611[[#This Row],[Оптовая цена KRW за 1шт]]</f>
        <v>0</v>
      </c>
      <c r="M5" s="19" t="str">
        <f>IFERROR(Таблица611[[#This Row],[Общее кол-во шт]]*Таблица611[[#This Row],[Оптовая цена USD за 1шт]],"")</f>
        <v/>
      </c>
      <c r="N5" s="49"/>
    </row>
    <row r="6" spans="1:14" ht="22.5" customHeight="1">
      <c r="A6" s="44" t="s">
        <v>4564</v>
      </c>
      <c r="B6" s="14">
        <v>8809510683022</v>
      </c>
      <c r="C6" s="50" t="s">
        <v>4565</v>
      </c>
      <c r="D6" s="46" t="s">
        <v>4566</v>
      </c>
      <c r="E6" s="16">
        <v>6900</v>
      </c>
      <c r="F6" s="15">
        <v>0.4</v>
      </c>
      <c r="G6" s="47">
        <v>130</v>
      </c>
      <c r="H6" s="55">
        <f>Таблица611[[#This Row],[Коэфициент стоимости]]*Таблица611[[#This Row],[Розничная цена KRW]]</f>
        <v>2760</v>
      </c>
      <c r="I6" s="17" t="str">
        <f>IF($H$1="","Введите курс",Таблица611[[#This Row],[Оптовая цена KRW за 1шт]]/$H$1)</f>
        <v>Введите курс</v>
      </c>
      <c r="J6" s="48"/>
      <c r="K6" s="18">
        <f>Таблица611[[#This Row],[Заказ коробок ]]*Таблица611[[#This Row],[Кол-во шт в коробке]]</f>
        <v>0</v>
      </c>
      <c r="L6" s="54">
        <f>Таблица611[[#This Row],[Общее кол-во шт]]*Таблица611[[#This Row],[Оптовая цена KRW за 1шт]]</f>
        <v>0</v>
      </c>
      <c r="M6" s="19" t="str">
        <f>IFERROR(Таблица611[[#This Row],[Общее кол-во шт]]*Таблица611[[#This Row],[Оптовая цена USD за 1шт]],"")</f>
        <v/>
      </c>
      <c r="N6" s="49"/>
    </row>
    <row r="7" spans="1:14" ht="22.5" customHeight="1">
      <c r="A7" s="44" t="s">
        <v>4567</v>
      </c>
      <c r="B7" s="14">
        <v>8809510683893</v>
      </c>
      <c r="C7" s="50" t="s">
        <v>4568</v>
      </c>
      <c r="D7" s="46" t="s">
        <v>4569</v>
      </c>
      <c r="E7" s="16">
        <v>8900</v>
      </c>
      <c r="F7" s="15">
        <v>0.4</v>
      </c>
      <c r="G7" s="47">
        <v>130</v>
      </c>
      <c r="H7" s="55">
        <f>Таблица611[[#This Row],[Коэфициент стоимости]]*Таблица611[[#This Row],[Розничная цена KRW]]</f>
        <v>3560</v>
      </c>
      <c r="I7" s="17" t="str">
        <f>IF($H$1="","Введите курс",Таблица611[[#This Row],[Оптовая цена KRW за 1шт]]/$H$1)</f>
        <v>Введите курс</v>
      </c>
      <c r="J7" s="48"/>
      <c r="K7" s="18">
        <f>Таблица611[[#This Row],[Заказ коробок ]]*Таблица611[[#This Row],[Кол-во шт в коробке]]</f>
        <v>0</v>
      </c>
      <c r="L7" s="54">
        <f>Таблица611[[#This Row],[Общее кол-во шт]]*Таблица611[[#This Row],[Оптовая цена KRW за 1шт]]</f>
        <v>0</v>
      </c>
      <c r="M7" s="19" t="str">
        <f>IFERROR(Таблица611[[#This Row],[Общее кол-во шт]]*Таблица611[[#This Row],[Оптовая цена USD за 1шт]],"")</f>
        <v/>
      </c>
      <c r="N7" s="49"/>
    </row>
    <row r="8" spans="1:14" ht="22.5" customHeight="1">
      <c r="A8" s="44" t="s">
        <v>4570</v>
      </c>
      <c r="B8" s="14">
        <v>8809510680090</v>
      </c>
      <c r="C8" s="50" t="s">
        <v>4571</v>
      </c>
      <c r="D8" s="46" t="s">
        <v>4572</v>
      </c>
      <c r="E8" s="16">
        <v>5900</v>
      </c>
      <c r="F8" s="15">
        <v>0.4</v>
      </c>
      <c r="G8" s="47">
        <v>130</v>
      </c>
      <c r="H8" s="55">
        <f>Таблица611[[#This Row],[Коэфициент стоимости]]*Таблица611[[#This Row],[Розничная цена KRW]]</f>
        <v>2360</v>
      </c>
      <c r="I8" s="17" t="str">
        <f>IF($H$1="","Введите курс",Таблица611[[#This Row],[Оптовая цена KRW за 1шт]]/$H$1)</f>
        <v>Введите курс</v>
      </c>
      <c r="J8" s="48"/>
      <c r="K8" s="18">
        <f>Таблица611[[#This Row],[Заказ коробок ]]*Таблица611[[#This Row],[Кол-во шт в коробке]]</f>
        <v>0</v>
      </c>
      <c r="L8" s="54">
        <f>Таблица611[[#This Row],[Общее кол-во шт]]*Таблица611[[#This Row],[Оптовая цена KRW за 1шт]]</f>
        <v>0</v>
      </c>
      <c r="M8" s="19" t="str">
        <f>IFERROR(Таблица611[[#This Row],[Общее кол-во шт]]*Таблица611[[#This Row],[Оптовая цена USD за 1шт]],"")</f>
        <v/>
      </c>
      <c r="N8" s="49"/>
    </row>
    <row r="9" spans="1:14" ht="22.5" customHeight="1">
      <c r="A9" s="44" t="s">
        <v>4573</v>
      </c>
      <c r="B9" s="14">
        <v>8809510680694</v>
      </c>
      <c r="C9" s="50" t="s">
        <v>4574</v>
      </c>
      <c r="D9" s="46" t="s">
        <v>4575</v>
      </c>
      <c r="E9" s="16">
        <v>18000</v>
      </c>
      <c r="F9" s="15">
        <v>0.4</v>
      </c>
      <c r="G9" s="47">
        <v>80</v>
      </c>
      <c r="H9" s="55">
        <f>Таблица611[[#This Row],[Коэфициент стоимости]]*Таблица611[[#This Row],[Розничная цена KRW]]</f>
        <v>7200</v>
      </c>
      <c r="I9" s="17" t="str">
        <f>IF($H$1="","Введите курс",Таблица611[[#This Row],[Оптовая цена KRW за 1шт]]/$H$1)</f>
        <v>Введите курс</v>
      </c>
      <c r="J9" s="48"/>
      <c r="K9" s="18">
        <f>Таблица611[[#This Row],[Заказ коробок ]]*Таблица611[[#This Row],[Кол-во шт в коробке]]</f>
        <v>0</v>
      </c>
      <c r="L9" s="54">
        <f>Таблица611[[#This Row],[Общее кол-во шт]]*Таблица611[[#This Row],[Оптовая цена KRW за 1шт]]</f>
        <v>0</v>
      </c>
      <c r="M9" s="19" t="str">
        <f>IFERROR(Таблица611[[#This Row],[Общее кол-во шт]]*Таблица611[[#This Row],[Оптовая цена USD за 1шт]],"")</f>
        <v/>
      </c>
      <c r="N9" s="49"/>
    </row>
    <row r="10" spans="1:14" ht="22.5" customHeight="1">
      <c r="A10" s="62" t="s">
        <v>4576</v>
      </c>
      <c r="B10" s="63">
        <v>8809510680755</v>
      </c>
      <c r="C10" s="64" t="s">
        <v>4577</v>
      </c>
      <c r="D10" s="65" t="s">
        <v>4578</v>
      </c>
      <c r="E10" s="66">
        <v>9800</v>
      </c>
      <c r="F10" s="67">
        <v>0.02</v>
      </c>
      <c r="G10" s="68"/>
      <c r="H10" s="69"/>
      <c r="I10" s="70"/>
      <c r="J10" s="71"/>
      <c r="K10" s="72">
        <f>Таблица611[[#This Row],[Заказ коробок ]]*Таблица611[[#This Row],[Кол-во шт в коробке]]</f>
        <v>0</v>
      </c>
      <c r="L10" s="73">
        <f>Таблица611[[#This Row],[Общее кол-во шт]]*Таблица611[[#This Row],[Оптовая цена KRW за 1шт]]</f>
        <v>0</v>
      </c>
      <c r="M10" s="74">
        <f>IFERROR(Таблица611[[#This Row],[Общее кол-во шт]]*Таблица611[[#This Row],[Оптовая цена USD за 1шт]],"")</f>
        <v>0</v>
      </c>
      <c r="N10" s="57" t="s">
        <v>4288</v>
      </c>
    </row>
    <row r="11" spans="1:14" ht="22.5" customHeight="1">
      <c r="A11" s="44" t="s">
        <v>4579</v>
      </c>
      <c r="B11" s="14">
        <v>8809510681219</v>
      </c>
      <c r="C11" s="50" t="s">
        <v>4580</v>
      </c>
      <c r="D11" s="46" t="s">
        <v>4581</v>
      </c>
      <c r="E11" s="16">
        <v>10900</v>
      </c>
      <c r="F11" s="15">
        <v>0.4</v>
      </c>
      <c r="G11" s="47">
        <v>80</v>
      </c>
      <c r="H11" s="55">
        <f>Таблица611[[#This Row],[Коэфициент стоимости]]*Таблица611[[#This Row],[Розничная цена KRW]]</f>
        <v>4360</v>
      </c>
      <c r="I11" s="17" t="str">
        <f>IF($H$1="","Введите курс",Таблица611[[#This Row],[Оптовая цена KRW за 1шт]]/$H$1)</f>
        <v>Введите курс</v>
      </c>
      <c r="J11" s="48"/>
      <c r="K11" s="18">
        <f>Таблица611[[#This Row],[Заказ коробок ]]*Таблица611[[#This Row],[Кол-во шт в коробке]]</f>
        <v>0</v>
      </c>
      <c r="L11" s="54">
        <f>Таблица611[[#This Row],[Общее кол-во шт]]*Таблица611[[#This Row],[Оптовая цена KRW за 1шт]]</f>
        <v>0</v>
      </c>
      <c r="M11" s="19" t="str">
        <f>IFERROR(Таблица611[[#This Row],[Общее кол-во шт]]*Таблица611[[#This Row],[Оптовая цена USD за 1шт]],"")</f>
        <v/>
      </c>
      <c r="N11" s="49"/>
    </row>
    <row r="12" spans="1:14" ht="22.5" customHeight="1">
      <c r="A12" s="44" t="s">
        <v>4582</v>
      </c>
      <c r="B12" s="14">
        <v>8809510681769</v>
      </c>
      <c r="C12" s="50" t="s">
        <v>4583</v>
      </c>
      <c r="D12" s="46" t="s">
        <v>4584</v>
      </c>
      <c r="E12" s="16">
        <v>7800</v>
      </c>
      <c r="F12" s="15">
        <v>0.4</v>
      </c>
      <c r="G12" s="47">
        <v>240</v>
      </c>
      <c r="H12" s="55">
        <f>Таблица611[[#This Row],[Коэфициент стоимости]]*Таблица611[[#This Row],[Розничная цена KRW]]</f>
        <v>3120</v>
      </c>
      <c r="I12" s="17" t="str">
        <f>IF($H$1="","Введите курс",Таблица611[[#This Row],[Оптовая цена KRW за 1шт]]/$H$1)</f>
        <v>Введите курс</v>
      </c>
      <c r="J12" s="48"/>
      <c r="K12" s="18">
        <f>Таблица611[[#This Row],[Заказ коробок ]]*Таблица611[[#This Row],[Кол-во шт в коробке]]</f>
        <v>0</v>
      </c>
      <c r="L12" s="54">
        <f>Таблица611[[#This Row],[Общее кол-во шт]]*Таблица611[[#This Row],[Оптовая цена KRW за 1шт]]</f>
        <v>0</v>
      </c>
      <c r="M12" s="19" t="str">
        <f>IFERROR(Таблица611[[#This Row],[Общее кол-во шт]]*Таблица611[[#This Row],[Оптовая цена USD за 1шт]],"")</f>
        <v/>
      </c>
      <c r="N12" s="49"/>
    </row>
    <row r="13" spans="1:14" ht="22.5" customHeight="1">
      <c r="A13" s="44" t="s">
        <v>4585</v>
      </c>
      <c r="B13" s="14">
        <v>8809510683053</v>
      </c>
      <c r="C13" s="50" t="s">
        <v>4586</v>
      </c>
      <c r="D13" s="46" t="s">
        <v>4587</v>
      </c>
      <c r="E13" s="16">
        <v>7800</v>
      </c>
      <c r="F13" s="15">
        <v>0.4</v>
      </c>
      <c r="G13" s="47">
        <v>240</v>
      </c>
      <c r="H13" s="55">
        <f>Таблица611[[#This Row],[Коэфициент стоимости]]*Таблица611[[#This Row],[Розничная цена KRW]]</f>
        <v>3120</v>
      </c>
      <c r="I13" s="17" t="str">
        <f>IF($H$1="","Введите курс",Таблица611[[#This Row],[Оптовая цена KRW за 1шт]]/$H$1)</f>
        <v>Введите курс</v>
      </c>
      <c r="J13" s="48"/>
      <c r="K13" s="18">
        <f>Таблица611[[#This Row],[Заказ коробок ]]*Таблица611[[#This Row],[Кол-во шт в коробке]]</f>
        <v>0</v>
      </c>
      <c r="L13" s="54">
        <f>Таблица611[[#This Row],[Общее кол-во шт]]*Таблица611[[#This Row],[Оптовая цена KRW за 1шт]]</f>
        <v>0</v>
      </c>
      <c r="M13" s="19" t="str">
        <f>IFERROR(Таблица611[[#This Row],[Общее кол-во шт]]*Таблица611[[#This Row],[Оптовая цена USD за 1шт]],"")</f>
        <v/>
      </c>
      <c r="N13" s="49"/>
    </row>
    <row r="14" spans="1:14" ht="22.5" customHeight="1">
      <c r="A14" s="44" t="s">
        <v>4588</v>
      </c>
      <c r="B14" s="14">
        <v>8809510681776</v>
      </c>
      <c r="C14" s="50" t="s">
        <v>4589</v>
      </c>
      <c r="D14" s="46" t="s">
        <v>4590</v>
      </c>
      <c r="E14" s="16">
        <v>11000</v>
      </c>
      <c r="F14" s="15">
        <v>0.4</v>
      </c>
      <c r="G14" s="47">
        <v>120</v>
      </c>
      <c r="H14" s="55">
        <f>Таблица611[[#This Row],[Коэфициент стоимости]]*Таблица611[[#This Row],[Розничная цена KRW]]</f>
        <v>4400</v>
      </c>
      <c r="I14" s="17" t="str">
        <f>IF($H$1="","Введите курс",Таблица611[[#This Row],[Оптовая цена KRW за 1шт]]/$H$1)</f>
        <v>Введите курс</v>
      </c>
      <c r="J14" s="48"/>
      <c r="K14" s="18">
        <f>Таблица611[[#This Row],[Заказ коробок ]]*Таблица611[[#This Row],[Кол-во шт в коробке]]</f>
        <v>0</v>
      </c>
      <c r="L14" s="54">
        <f>Таблица611[[#This Row],[Общее кол-во шт]]*Таблица611[[#This Row],[Оптовая цена KRW за 1шт]]</f>
        <v>0</v>
      </c>
      <c r="M14" s="19" t="str">
        <f>IFERROR(Таблица611[[#This Row],[Общее кол-во шт]]*Таблица611[[#This Row],[Оптовая цена USD за 1шт]],"")</f>
        <v/>
      </c>
      <c r="N14" s="49"/>
    </row>
    <row r="15" spans="1:14" ht="22.5" customHeight="1">
      <c r="A15" s="44" t="s">
        <v>4591</v>
      </c>
      <c r="B15" s="14">
        <v>8809510681899</v>
      </c>
      <c r="C15" s="50" t="s">
        <v>4592</v>
      </c>
      <c r="D15" s="46" t="s">
        <v>4593</v>
      </c>
      <c r="E15" s="16">
        <v>9900</v>
      </c>
      <c r="F15" s="15">
        <v>0.4</v>
      </c>
      <c r="G15" s="47">
        <v>10</v>
      </c>
      <c r="H15" s="55">
        <f>Таблица611[[#This Row],[Коэфициент стоимости]]*Таблица611[[#This Row],[Розничная цена KRW]]</f>
        <v>3960</v>
      </c>
      <c r="I15" s="17" t="str">
        <f>IF($H$1="","Введите курс",Таблица611[[#This Row],[Оптовая цена KRW за 1шт]]/$H$1)</f>
        <v>Введите курс</v>
      </c>
      <c r="J15" s="48"/>
      <c r="K15" s="18">
        <f>Таблица611[[#This Row],[Заказ коробок ]]*Таблица611[[#This Row],[Кол-во шт в коробке]]</f>
        <v>0</v>
      </c>
      <c r="L15" s="54">
        <f>Таблица611[[#This Row],[Общее кол-во шт]]*Таблица611[[#This Row],[Оптовая цена KRW за 1шт]]</f>
        <v>0</v>
      </c>
      <c r="M15" s="19" t="str">
        <f>IFERROR(Таблица611[[#This Row],[Общее кол-во шт]]*Таблица611[[#This Row],[Оптовая цена USD за 1шт]],"")</f>
        <v/>
      </c>
      <c r="N15" s="49"/>
    </row>
    <row r="16" spans="1:14" ht="22.5" customHeight="1">
      <c r="A16" s="44" t="s">
        <v>4594</v>
      </c>
      <c r="B16" s="14">
        <v>8809510682377</v>
      </c>
      <c r="C16" s="50" t="s">
        <v>4595</v>
      </c>
      <c r="D16" s="46" t="s">
        <v>4596</v>
      </c>
      <c r="E16" s="16">
        <v>12000</v>
      </c>
      <c r="F16" s="15">
        <v>0.4</v>
      </c>
      <c r="G16" s="47">
        <v>60</v>
      </c>
      <c r="H16" s="55">
        <f>Таблица611[[#This Row],[Коэфициент стоимости]]*Таблица611[[#This Row],[Розничная цена KRW]]</f>
        <v>4800</v>
      </c>
      <c r="I16" s="17" t="str">
        <f>IF($H$1="","Введите курс",Таблица611[[#This Row],[Оптовая цена KRW за 1шт]]/$H$1)</f>
        <v>Введите курс</v>
      </c>
      <c r="J16" s="48"/>
      <c r="K16" s="18">
        <f>Таблица611[[#This Row],[Заказ коробок ]]*Таблица611[[#This Row],[Кол-во шт в коробке]]</f>
        <v>0</v>
      </c>
      <c r="L16" s="54">
        <f>Таблица611[[#This Row],[Общее кол-во шт]]*Таблица611[[#This Row],[Оптовая цена KRW за 1шт]]</f>
        <v>0</v>
      </c>
      <c r="M16" s="19" t="str">
        <f>IFERROR(Таблица611[[#This Row],[Общее кол-во шт]]*Таблица611[[#This Row],[Оптовая цена USD за 1шт]],"")</f>
        <v/>
      </c>
      <c r="N16" s="49"/>
    </row>
    <row r="17" spans="1:14" ht="22.5" customHeight="1">
      <c r="A17" s="44" t="s">
        <v>4597</v>
      </c>
      <c r="B17" s="14">
        <v>8809510682025</v>
      </c>
      <c r="C17" s="50" t="s">
        <v>4598</v>
      </c>
      <c r="D17" s="46" t="s">
        <v>4599</v>
      </c>
      <c r="E17" s="16">
        <v>15900</v>
      </c>
      <c r="F17" s="15">
        <v>0.45</v>
      </c>
      <c r="G17" s="47">
        <v>54</v>
      </c>
      <c r="H17" s="55">
        <f>Таблица611[[#This Row],[Коэфициент стоимости]]*Таблица611[[#This Row],[Розничная цена KRW]]</f>
        <v>7155</v>
      </c>
      <c r="I17" s="17" t="str">
        <f>IF($H$1="","Введите курс",Таблица611[[#This Row],[Оптовая цена KRW за 1шт]]/$H$1)</f>
        <v>Введите курс</v>
      </c>
      <c r="J17" s="48"/>
      <c r="K17" s="18">
        <f>Таблица611[[#This Row],[Заказ коробок ]]*Таблица611[[#This Row],[Кол-во шт в коробке]]</f>
        <v>0</v>
      </c>
      <c r="L17" s="54">
        <f>Таблица611[[#This Row],[Общее кол-во шт]]*Таблица611[[#This Row],[Оптовая цена KRW за 1шт]]</f>
        <v>0</v>
      </c>
      <c r="M17" s="19" t="str">
        <f>IFERROR(Таблица611[[#This Row],[Общее кол-во шт]]*Таблица611[[#This Row],[Оптовая цена USD за 1шт]],"")</f>
        <v/>
      </c>
      <c r="N17" s="49"/>
    </row>
    <row r="18" spans="1:14" ht="22.5" customHeight="1">
      <c r="A18" s="44" t="s">
        <v>4600</v>
      </c>
      <c r="B18" s="14">
        <v>8809510682360</v>
      </c>
      <c r="C18" s="50" t="s">
        <v>4601</v>
      </c>
      <c r="D18" s="46" t="s">
        <v>4602</v>
      </c>
      <c r="E18" s="16">
        <v>8900</v>
      </c>
      <c r="F18" s="15">
        <v>0.45</v>
      </c>
      <c r="G18" s="47">
        <v>60</v>
      </c>
      <c r="H18" s="55">
        <f>Таблица611[[#This Row],[Коэфициент стоимости]]*Таблица611[[#This Row],[Розничная цена KRW]]</f>
        <v>4005</v>
      </c>
      <c r="I18" s="17" t="str">
        <f>IF($H$1="","Введите курс",Таблица611[[#This Row],[Оптовая цена KRW за 1шт]]/$H$1)</f>
        <v>Введите курс</v>
      </c>
      <c r="J18" s="48"/>
      <c r="K18" s="18">
        <f>Таблица611[[#This Row],[Заказ коробок ]]*Таблица611[[#This Row],[Кол-во шт в коробке]]</f>
        <v>0</v>
      </c>
      <c r="L18" s="54">
        <f>Таблица611[[#This Row],[Общее кол-во шт]]*Таблица611[[#This Row],[Оптовая цена KRW за 1шт]]</f>
        <v>0</v>
      </c>
      <c r="M18" s="19" t="str">
        <f>IFERROR(Таблица611[[#This Row],[Общее кол-во шт]]*Таблица611[[#This Row],[Оптовая цена USD за 1шт]],"")</f>
        <v/>
      </c>
      <c r="N18" s="49"/>
    </row>
    <row r="19" spans="1:14" ht="22.5" customHeight="1">
      <c r="A19" s="44" t="s">
        <v>4603</v>
      </c>
      <c r="B19" s="14">
        <v>8809510682292</v>
      </c>
      <c r="C19" s="50" t="s">
        <v>4604</v>
      </c>
      <c r="D19" s="46" t="s">
        <v>4605</v>
      </c>
      <c r="E19" s="16">
        <v>8900</v>
      </c>
      <c r="F19" s="15">
        <v>0.4</v>
      </c>
      <c r="G19" s="47">
        <v>36</v>
      </c>
      <c r="H19" s="55">
        <f>Таблица611[[#This Row],[Коэфициент стоимости]]*Таблица611[[#This Row],[Розничная цена KRW]]</f>
        <v>3560</v>
      </c>
      <c r="I19" s="17" t="str">
        <f>IF($H$1="","Введите курс",Таблица611[[#This Row],[Оптовая цена KRW за 1шт]]/$H$1)</f>
        <v>Введите курс</v>
      </c>
      <c r="J19" s="48"/>
      <c r="K19" s="18">
        <f>Таблица611[[#This Row],[Заказ коробок ]]*Таблица611[[#This Row],[Кол-во шт в коробке]]</f>
        <v>0</v>
      </c>
      <c r="L19" s="54">
        <f>Таблица611[[#This Row],[Общее кол-во шт]]*Таблица611[[#This Row],[Оптовая цена KRW за 1шт]]</f>
        <v>0</v>
      </c>
      <c r="M19" s="19" t="str">
        <f>IFERROR(Таблица611[[#This Row],[Общее кол-во шт]]*Таблица611[[#This Row],[Оптовая цена USD за 1шт]],"")</f>
        <v/>
      </c>
      <c r="N19" s="49"/>
    </row>
    <row r="20" spans="1:14" ht="22.5" customHeight="1">
      <c r="A20" s="44" t="s">
        <v>4606</v>
      </c>
      <c r="B20" s="14">
        <v>8809510682483</v>
      </c>
      <c r="C20" s="50" t="s">
        <v>4607</v>
      </c>
      <c r="D20" s="46" t="s">
        <v>4608</v>
      </c>
      <c r="E20" s="16">
        <v>12000</v>
      </c>
      <c r="F20" s="15">
        <v>0.4</v>
      </c>
      <c r="G20" s="47">
        <v>60</v>
      </c>
      <c r="H20" s="55">
        <f>Таблица611[[#This Row],[Коэфициент стоимости]]*Таблица611[[#This Row],[Розничная цена KRW]]</f>
        <v>4800</v>
      </c>
      <c r="I20" s="17" t="str">
        <f>IF($H$1="","Введите курс",Таблица611[[#This Row],[Оптовая цена KRW за 1шт]]/$H$1)</f>
        <v>Введите курс</v>
      </c>
      <c r="J20" s="48"/>
      <c r="K20" s="18">
        <f>Таблица611[[#This Row],[Заказ коробок ]]*Таблица611[[#This Row],[Кол-во шт в коробке]]</f>
        <v>0</v>
      </c>
      <c r="L20" s="54">
        <f>Таблица611[[#This Row],[Общее кол-во шт]]*Таблица611[[#This Row],[Оптовая цена KRW за 1шт]]</f>
        <v>0</v>
      </c>
      <c r="M20" s="19" t="str">
        <f>IFERROR(Таблица611[[#This Row],[Общее кол-во шт]]*Таблица611[[#This Row],[Оптовая цена USD за 1шт]],"")</f>
        <v/>
      </c>
      <c r="N20" s="49"/>
    </row>
    <row r="21" spans="1:14" ht="22.5" customHeight="1">
      <c r="A21" s="44" t="s">
        <v>4609</v>
      </c>
      <c r="B21" s="14">
        <v>8809510682568</v>
      </c>
      <c r="C21" s="50" t="s">
        <v>4610</v>
      </c>
      <c r="D21" s="46" t="s">
        <v>4611</v>
      </c>
      <c r="E21" s="16">
        <v>4500</v>
      </c>
      <c r="F21" s="15">
        <v>0.4</v>
      </c>
      <c r="G21" s="47">
        <v>120</v>
      </c>
      <c r="H21" s="55">
        <f>Таблица611[[#This Row],[Коэфициент стоимости]]*Таблица611[[#This Row],[Розничная цена KRW]]</f>
        <v>1800</v>
      </c>
      <c r="I21" s="17" t="str">
        <f>IF($H$1="","Введите курс",Таблица611[[#This Row],[Оптовая цена KRW за 1шт]]/$H$1)</f>
        <v>Введите курс</v>
      </c>
      <c r="J21" s="48"/>
      <c r="K21" s="18">
        <f>Таблица611[[#This Row],[Заказ коробок ]]*Таблица611[[#This Row],[Кол-во шт в коробке]]</f>
        <v>0</v>
      </c>
      <c r="L21" s="54">
        <f>Таблица611[[#This Row],[Общее кол-во шт]]*Таблица611[[#This Row],[Оптовая цена KRW за 1шт]]</f>
        <v>0</v>
      </c>
      <c r="M21" s="19" t="str">
        <f>IFERROR(Таблица611[[#This Row],[Общее кол-во шт]]*Таблица611[[#This Row],[Оптовая цена USD за 1шт]],"")</f>
        <v/>
      </c>
      <c r="N21" s="49"/>
    </row>
    <row r="22" spans="1:14" ht="22.5" customHeight="1">
      <c r="A22" s="44" t="s">
        <v>4612</v>
      </c>
      <c r="B22" s="14">
        <v>8809510682902</v>
      </c>
      <c r="C22" s="50" t="s">
        <v>4613</v>
      </c>
      <c r="D22" s="46" t="s">
        <v>4614</v>
      </c>
      <c r="E22" s="16">
        <v>9900</v>
      </c>
      <c r="F22" s="15">
        <v>0.4</v>
      </c>
      <c r="G22" s="47">
        <v>50</v>
      </c>
      <c r="H22" s="55">
        <f>Таблица611[[#This Row],[Коэфициент стоимости]]*Таблица611[[#This Row],[Розничная цена KRW]]</f>
        <v>3960</v>
      </c>
      <c r="I22" s="17" t="str">
        <f>IF($H$1="","Введите курс",Таблица611[[#This Row],[Оптовая цена KRW за 1шт]]/$H$1)</f>
        <v>Введите курс</v>
      </c>
      <c r="J22" s="48"/>
      <c r="K22" s="18">
        <f>Таблица611[[#This Row],[Заказ коробок ]]*Таблица611[[#This Row],[Кол-во шт в коробке]]</f>
        <v>0</v>
      </c>
      <c r="L22" s="54">
        <f>Таблица611[[#This Row],[Общее кол-во шт]]*Таблица611[[#This Row],[Оптовая цена KRW за 1шт]]</f>
        <v>0</v>
      </c>
      <c r="M22" s="19" t="str">
        <f>IFERROR(Таблица611[[#This Row],[Общее кол-во шт]]*Таблица611[[#This Row],[Оптовая цена USD за 1шт]],"")</f>
        <v/>
      </c>
      <c r="N22" s="49"/>
    </row>
    <row r="23" spans="1:14" ht="22.5" customHeight="1">
      <c r="A23" s="44" t="s">
        <v>4615</v>
      </c>
      <c r="B23" s="14">
        <v>8809510682896</v>
      </c>
      <c r="C23" s="50" t="s">
        <v>4616</v>
      </c>
      <c r="D23" s="46" t="s">
        <v>4617</v>
      </c>
      <c r="E23" s="16">
        <v>10900</v>
      </c>
      <c r="F23" s="15">
        <v>0.4</v>
      </c>
      <c r="G23" s="47">
        <v>40</v>
      </c>
      <c r="H23" s="55">
        <f>Таблица611[[#This Row],[Коэфициент стоимости]]*Таблица611[[#This Row],[Розничная цена KRW]]</f>
        <v>4360</v>
      </c>
      <c r="I23" s="17" t="str">
        <f>IF($H$1="","Введите курс",Таблица611[[#This Row],[Оптовая цена KRW за 1шт]]/$H$1)</f>
        <v>Введите курс</v>
      </c>
      <c r="J23" s="48"/>
      <c r="K23" s="18">
        <f>Таблица611[[#This Row],[Заказ коробок ]]*Таблица611[[#This Row],[Кол-во шт в коробке]]</f>
        <v>0</v>
      </c>
      <c r="L23" s="54">
        <f>Таблица611[[#This Row],[Общее кол-во шт]]*Таблица611[[#This Row],[Оптовая цена KRW за 1шт]]</f>
        <v>0</v>
      </c>
      <c r="M23" s="19" t="str">
        <f>IFERROR(Таблица611[[#This Row],[Общее кол-во шт]]*Таблица611[[#This Row],[Оптовая цена USD за 1шт]],"")</f>
        <v/>
      </c>
      <c r="N23" s="49"/>
    </row>
  </sheetData>
  <sheetProtection algorithmName="SHA-512" hashValue="2MMpg5yvD/q8hsA2T3Gbh/Zd/arjOEpnDpbP2nzNuoj4MZmZ4Zw6UIAsrQxgl+9W61cUVuMGOy5f2H0LkxreyA==" saltValue="drlvyp8gAabZ2xnekmoOLw==" spinCount="100000" sheet="1" autoFilter="0" pivotTables="0"/>
  <mergeCells count="2">
    <mergeCell ref="A1:C1"/>
    <mergeCell ref="D1:F1"/>
  </mergeCells>
  <conditionalFormatting sqref="A24:A1048576">
    <cfRule type="duplicateValues" dxfId="669" priority="1"/>
  </conditionalFormatting>
  <conditionalFormatting sqref="A24:A1048576">
    <cfRule type="duplicateValues" dxfId="668" priority="2"/>
    <cfRule type="duplicateValues" dxfId="667" priority="3"/>
    <cfRule type="duplicateValues" dxfId="666" priority="4"/>
  </conditionalFormatting>
  <conditionalFormatting sqref="A3:A23">
    <cfRule type="duplicateValues" dxfId="665" priority="5"/>
  </conditionalFormatting>
  <conditionalFormatting sqref="A3:A23">
    <cfRule type="duplicateValues" dxfId="664" priority="6"/>
    <cfRule type="duplicateValues" dxfId="663" priority="7"/>
    <cfRule type="duplicateValues" dxfId="662" priority="8"/>
  </conditionalFormatting>
  <conditionalFormatting sqref="A3:A23">
    <cfRule type="duplicateValues" dxfId="661" priority="9"/>
  </conditionalFormatting>
  <conditionalFormatting sqref="A3:A23">
    <cfRule type="duplicateValues" dxfId="660" priority="10"/>
    <cfRule type="duplicateValues" dxfId="659" priority="11"/>
    <cfRule type="duplicateValues" dxfId="658" priority="12"/>
  </conditionalFormatting>
  <hyperlinks>
    <hyperlink ref="G1" r:id="rId1" xr:uid="{B1A8BC64-EF7A-42B8-BE87-288BADE250F1}"/>
    <hyperlink ref="N1" location="Главная!A1" display="Вернуться на Главную" xr:uid="{7E18E5AB-CB57-4FF4-83C3-22E2829E0786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1A60E-B7CB-44CC-8744-0B9C29E89D6C}">
  <sheetPr>
    <pageSetUpPr fitToPage="1"/>
  </sheetPr>
  <dimension ref="A1:N178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4618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SUM(J3:J178)</f>
        <v>0</v>
      </c>
      <c r="K1" s="59">
        <f>SUM(K3:K178)</f>
        <v>0</v>
      </c>
      <c r="L1" s="60">
        <f>SUM(L3:L178)</f>
        <v>0</v>
      </c>
      <c r="M1" s="61">
        <f>SUM(M3:M178)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4555</v>
      </c>
      <c r="B3" s="14">
        <v>8809510680175</v>
      </c>
      <c r="C3" s="45" t="s">
        <v>4619</v>
      </c>
      <c r="D3" s="46" t="s">
        <v>4620</v>
      </c>
      <c r="E3" s="53">
        <v>5900</v>
      </c>
      <c r="F3" s="15">
        <v>0.51</v>
      </c>
      <c r="G3" s="47">
        <v>50</v>
      </c>
      <c r="H3" s="16">
        <v>3034</v>
      </c>
      <c r="I3" s="17" t="str">
        <f>IF($H$1="","Введите курс",Таблица612[[#This Row],[Оптовая цена KRW за 1шт]]/$H$1)</f>
        <v>Введите курс</v>
      </c>
      <c r="J3" s="48"/>
      <c r="K3" s="18">
        <f>Таблица612[[#This Row],[Заказ коробок ]]*Таблица612[[#This Row],[Кол-во шт в коробке]]</f>
        <v>0</v>
      </c>
      <c r="L3" s="16">
        <f>Таблица612[[#This Row],[Общее кол-во шт]]*Таблица612[[#This Row],[Оптовая цена KRW за 1шт]]</f>
        <v>0</v>
      </c>
      <c r="M3" s="19" t="str">
        <f>IFERROR(Таблица612[[#This Row],[Общее кол-во шт]]*Таблица612[[#This Row],[Оптовая цена USD за 1шт]],"")</f>
        <v/>
      </c>
      <c r="N3" s="49"/>
    </row>
    <row r="4" spans="1:14" ht="22.5" customHeight="1">
      <c r="A4" s="44" t="s">
        <v>4558</v>
      </c>
      <c r="B4" s="14">
        <v>8809510680199</v>
      </c>
      <c r="C4" s="50" t="s">
        <v>4621</v>
      </c>
      <c r="D4" s="46" t="s">
        <v>4622</v>
      </c>
      <c r="E4" s="16">
        <v>5900</v>
      </c>
      <c r="F4" s="15">
        <v>0.51</v>
      </c>
      <c r="G4" s="47">
        <v>50</v>
      </c>
      <c r="H4" s="55">
        <v>3034</v>
      </c>
      <c r="I4" s="17" t="str">
        <f>IF($H$1="","Введите курс",Таблица612[[#This Row],[Оптовая цена KRW за 1шт]]/$H$1)</f>
        <v>Введите курс</v>
      </c>
      <c r="J4" s="48"/>
      <c r="K4" s="18">
        <f>Таблица612[[#This Row],[Заказ коробок ]]*Таблица612[[#This Row],[Кол-во шт в коробке]]</f>
        <v>0</v>
      </c>
      <c r="L4" s="54">
        <f>Таблица612[[#This Row],[Общее кол-во шт]]*Таблица612[[#This Row],[Оптовая цена KRW за 1шт]]</f>
        <v>0</v>
      </c>
      <c r="M4" s="19" t="str">
        <f>IFERROR(Таблица612[[#This Row],[Общее кол-во шт]]*Таблица612[[#This Row],[Оптовая цена USD за 1шт]],"")</f>
        <v/>
      </c>
      <c r="N4" s="49"/>
    </row>
    <row r="5" spans="1:14" ht="22.5" customHeight="1">
      <c r="A5" s="44" t="s">
        <v>4561</v>
      </c>
      <c r="B5" s="14">
        <v>8809510680205</v>
      </c>
      <c r="C5" s="50" t="s">
        <v>4623</v>
      </c>
      <c r="D5" s="46" t="s">
        <v>4624</v>
      </c>
      <c r="E5" s="16">
        <v>5900</v>
      </c>
      <c r="F5" s="15">
        <v>0.51</v>
      </c>
      <c r="G5" s="47">
        <v>50</v>
      </c>
      <c r="H5" s="55">
        <v>3034</v>
      </c>
      <c r="I5" s="17" t="str">
        <f>IF($H$1="","Введите курс",Таблица612[[#This Row],[Оптовая цена KRW за 1шт]]/$H$1)</f>
        <v>Введите курс</v>
      </c>
      <c r="J5" s="48"/>
      <c r="K5" s="18">
        <f>Таблица612[[#This Row],[Заказ коробок ]]*Таблица612[[#This Row],[Кол-во шт в коробке]]</f>
        <v>0</v>
      </c>
      <c r="L5" s="54">
        <f>Таблица612[[#This Row],[Общее кол-во шт]]*Таблица612[[#This Row],[Оптовая цена KRW за 1шт]]</f>
        <v>0</v>
      </c>
      <c r="M5" s="19" t="str">
        <f>IFERROR(Таблица612[[#This Row],[Общее кол-во шт]]*Таблица612[[#This Row],[Оптовая цена USD за 1шт]],"")</f>
        <v/>
      </c>
      <c r="N5" s="49"/>
    </row>
    <row r="6" spans="1:14" ht="22.5" customHeight="1">
      <c r="A6" s="44" t="s">
        <v>4564</v>
      </c>
      <c r="B6" s="14">
        <v>8809510680212</v>
      </c>
      <c r="C6" s="50" t="s">
        <v>4625</v>
      </c>
      <c r="D6" s="46" t="s">
        <v>4626</v>
      </c>
      <c r="E6" s="16">
        <v>5900</v>
      </c>
      <c r="F6" s="15">
        <v>0.51</v>
      </c>
      <c r="G6" s="47">
        <v>50</v>
      </c>
      <c r="H6" s="55">
        <v>3034</v>
      </c>
      <c r="I6" s="17" t="str">
        <f>IF($H$1="","Введите курс",Таблица612[[#This Row],[Оптовая цена KRW за 1шт]]/$H$1)</f>
        <v>Введите курс</v>
      </c>
      <c r="J6" s="48"/>
      <c r="K6" s="18">
        <f>Таблица612[[#This Row],[Заказ коробок ]]*Таблица612[[#This Row],[Кол-во шт в коробке]]</f>
        <v>0</v>
      </c>
      <c r="L6" s="54">
        <f>Таблица612[[#This Row],[Общее кол-во шт]]*Таблица612[[#This Row],[Оптовая цена KRW за 1шт]]</f>
        <v>0</v>
      </c>
      <c r="M6" s="19" t="str">
        <f>IFERROR(Таблица612[[#This Row],[Общее кол-во шт]]*Таблица612[[#This Row],[Оптовая цена USD за 1шт]],"")</f>
        <v/>
      </c>
      <c r="N6" s="49"/>
    </row>
    <row r="7" spans="1:14" ht="22.5" customHeight="1">
      <c r="A7" s="44" t="s">
        <v>4567</v>
      </c>
      <c r="B7" s="14">
        <v>8809510680229</v>
      </c>
      <c r="C7" s="50" t="s">
        <v>4627</v>
      </c>
      <c r="D7" s="46" t="s">
        <v>4628</v>
      </c>
      <c r="E7" s="16">
        <v>5900</v>
      </c>
      <c r="F7" s="15">
        <v>0.51</v>
      </c>
      <c r="G7" s="47">
        <v>50</v>
      </c>
      <c r="H7" s="55">
        <v>3034</v>
      </c>
      <c r="I7" s="17" t="str">
        <f>IF($H$1="","Введите курс",Таблица612[[#This Row],[Оптовая цена KRW за 1шт]]/$H$1)</f>
        <v>Введите курс</v>
      </c>
      <c r="J7" s="48"/>
      <c r="K7" s="18">
        <f>Таблица612[[#This Row],[Заказ коробок ]]*Таблица612[[#This Row],[Кол-во шт в коробке]]</f>
        <v>0</v>
      </c>
      <c r="L7" s="54">
        <f>Таблица612[[#This Row],[Общее кол-во шт]]*Таблица612[[#This Row],[Оптовая цена KRW за 1шт]]</f>
        <v>0</v>
      </c>
      <c r="M7" s="19" t="str">
        <f>IFERROR(Таблица612[[#This Row],[Общее кол-во шт]]*Таблица612[[#This Row],[Оптовая цена USD за 1шт]],"")</f>
        <v/>
      </c>
      <c r="N7" s="49"/>
    </row>
    <row r="8" spans="1:14" ht="22.5" customHeight="1">
      <c r="A8" s="44" t="s">
        <v>4570</v>
      </c>
      <c r="B8" s="14">
        <v>8809510680359</v>
      </c>
      <c r="C8" s="50" t="s">
        <v>4629</v>
      </c>
      <c r="D8" s="46" t="s">
        <v>4630</v>
      </c>
      <c r="E8" s="16">
        <v>5900</v>
      </c>
      <c r="F8" s="15">
        <v>0.51</v>
      </c>
      <c r="G8" s="47">
        <v>50</v>
      </c>
      <c r="H8" s="55">
        <v>3034</v>
      </c>
      <c r="I8" s="17" t="str">
        <f>IF($H$1="","Введите курс",Таблица612[[#This Row],[Оптовая цена KRW за 1шт]]/$H$1)</f>
        <v>Введите курс</v>
      </c>
      <c r="J8" s="48"/>
      <c r="K8" s="18">
        <f>Таблица612[[#This Row],[Заказ коробок ]]*Таблица612[[#This Row],[Кол-во шт в коробке]]</f>
        <v>0</v>
      </c>
      <c r="L8" s="54">
        <f>Таблица612[[#This Row],[Общее кол-во шт]]*Таблица612[[#This Row],[Оптовая цена KRW за 1шт]]</f>
        <v>0</v>
      </c>
      <c r="M8" s="19" t="str">
        <f>IFERROR(Таблица612[[#This Row],[Общее кол-во шт]]*Таблица612[[#This Row],[Оптовая цена USD за 1шт]],"")</f>
        <v/>
      </c>
      <c r="N8" s="49"/>
    </row>
    <row r="9" spans="1:14" ht="22.5" customHeight="1">
      <c r="A9" s="44" t="s">
        <v>4573</v>
      </c>
      <c r="B9" s="14">
        <v>8809510681936</v>
      </c>
      <c r="C9" s="50" t="s">
        <v>4631</v>
      </c>
      <c r="D9" s="46" t="s">
        <v>4632</v>
      </c>
      <c r="E9" s="16">
        <v>5900</v>
      </c>
      <c r="F9" s="15">
        <v>0.51</v>
      </c>
      <c r="G9" s="47">
        <v>50</v>
      </c>
      <c r="H9" s="55">
        <v>3034</v>
      </c>
      <c r="I9" s="17" t="str">
        <f>IF($H$1="","Введите курс",Таблица612[[#This Row],[Оптовая цена KRW за 1шт]]/$H$1)</f>
        <v>Введите курс</v>
      </c>
      <c r="J9" s="48"/>
      <c r="K9" s="18">
        <f>Таблица612[[#This Row],[Заказ коробок ]]*Таблица612[[#This Row],[Кол-во шт в коробке]]</f>
        <v>0</v>
      </c>
      <c r="L9" s="54">
        <f>Таблица612[[#This Row],[Общее кол-во шт]]*Таблица612[[#This Row],[Оптовая цена KRW за 1шт]]</f>
        <v>0</v>
      </c>
      <c r="M9" s="19" t="str">
        <f>IFERROR(Таблица612[[#This Row],[Общее кол-во шт]]*Таблица612[[#This Row],[Оптовая цена USD за 1шт]],"")</f>
        <v/>
      </c>
      <c r="N9" s="49"/>
    </row>
    <row r="10" spans="1:14" ht="22.5" customHeight="1">
      <c r="A10" s="44" t="s">
        <v>4576</v>
      </c>
      <c r="B10" s="14">
        <v>8809510681943</v>
      </c>
      <c r="C10" s="50" t="s">
        <v>4633</v>
      </c>
      <c r="D10" s="46" t="s">
        <v>4634</v>
      </c>
      <c r="E10" s="16">
        <v>5900</v>
      </c>
      <c r="F10" s="15">
        <v>0.51</v>
      </c>
      <c r="G10" s="47">
        <v>50</v>
      </c>
      <c r="H10" s="55">
        <v>3034</v>
      </c>
      <c r="I10" s="17" t="str">
        <f>IF($H$1="","Введите курс",Таблица612[[#This Row],[Оптовая цена KRW за 1шт]]/$H$1)</f>
        <v>Введите курс</v>
      </c>
      <c r="J10" s="48"/>
      <c r="K10" s="18">
        <f>Таблица612[[#This Row],[Заказ коробок ]]*Таблица612[[#This Row],[Кол-во шт в коробке]]</f>
        <v>0</v>
      </c>
      <c r="L10" s="54">
        <f>Таблица612[[#This Row],[Общее кол-во шт]]*Таблица612[[#This Row],[Оптовая цена KRW за 1шт]]</f>
        <v>0</v>
      </c>
      <c r="M10" s="19" t="str">
        <f>IFERROR(Таблица612[[#This Row],[Общее кол-во шт]]*Таблица612[[#This Row],[Оптовая цена USD за 1шт]],"")</f>
        <v/>
      </c>
      <c r="N10" s="49"/>
    </row>
    <row r="11" spans="1:14" ht="22.5" customHeight="1">
      <c r="A11" s="44" t="s">
        <v>4579</v>
      </c>
      <c r="B11" s="14">
        <v>8809510681950</v>
      </c>
      <c r="C11" s="50" t="s">
        <v>4635</v>
      </c>
      <c r="D11" s="46" t="s">
        <v>4636</v>
      </c>
      <c r="E11" s="16">
        <v>5900</v>
      </c>
      <c r="F11" s="15">
        <v>0.51</v>
      </c>
      <c r="G11" s="47">
        <v>50</v>
      </c>
      <c r="H11" s="55">
        <v>3034</v>
      </c>
      <c r="I11" s="17" t="str">
        <f>IF($H$1="","Введите курс",Таблица612[[#This Row],[Оптовая цена KRW за 1шт]]/$H$1)</f>
        <v>Введите курс</v>
      </c>
      <c r="J11" s="48"/>
      <c r="K11" s="18">
        <f>Таблица612[[#This Row],[Заказ коробок ]]*Таблица612[[#This Row],[Кол-во шт в коробке]]</f>
        <v>0</v>
      </c>
      <c r="L11" s="54">
        <f>Таблица612[[#This Row],[Общее кол-во шт]]*Таблица612[[#This Row],[Оптовая цена KRW за 1шт]]</f>
        <v>0</v>
      </c>
      <c r="M11" s="19" t="str">
        <f>IFERROR(Таблица612[[#This Row],[Общее кол-во шт]]*Таблица612[[#This Row],[Оптовая цена USD за 1шт]],"")</f>
        <v/>
      </c>
      <c r="N11" s="49"/>
    </row>
    <row r="12" spans="1:14" ht="22.5" customHeight="1">
      <c r="A12" s="44" t="s">
        <v>4582</v>
      </c>
      <c r="B12" s="14">
        <v>8809510681967</v>
      </c>
      <c r="C12" s="50" t="s">
        <v>4637</v>
      </c>
      <c r="D12" s="46" t="s">
        <v>4638</v>
      </c>
      <c r="E12" s="16">
        <v>5900</v>
      </c>
      <c r="F12" s="15">
        <v>0.51</v>
      </c>
      <c r="G12" s="47">
        <v>50</v>
      </c>
      <c r="H12" s="55">
        <v>3034</v>
      </c>
      <c r="I12" s="17" t="str">
        <f>IF($H$1="","Введите курс",Таблица612[[#This Row],[Оптовая цена KRW за 1шт]]/$H$1)</f>
        <v>Введите курс</v>
      </c>
      <c r="J12" s="48"/>
      <c r="K12" s="18">
        <f>Таблица612[[#This Row],[Заказ коробок ]]*Таблица612[[#This Row],[Кол-во шт в коробке]]</f>
        <v>0</v>
      </c>
      <c r="L12" s="54">
        <f>Таблица612[[#This Row],[Общее кол-во шт]]*Таблица612[[#This Row],[Оптовая цена KRW за 1шт]]</f>
        <v>0</v>
      </c>
      <c r="M12" s="19" t="str">
        <f>IFERROR(Таблица612[[#This Row],[Общее кол-во шт]]*Таблица612[[#This Row],[Оптовая цена USD за 1шт]],"")</f>
        <v/>
      </c>
      <c r="N12" s="49"/>
    </row>
    <row r="13" spans="1:14" ht="22.5" customHeight="1">
      <c r="A13" s="44" t="s">
        <v>4585</v>
      </c>
      <c r="B13" s="14">
        <v>8809510680168</v>
      </c>
      <c r="C13" s="50" t="s">
        <v>4639</v>
      </c>
      <c r="D13" s="46" t="s">
        <v>4640</v>
      </c>
      <c r="E13" s="16">
        <v>6900</v>
      </c>
      <c r="F13" s="15">
        <v>0.51</v>
      </c>
      <c r="G13" s="47">
        <v>50</v>
      </c>
      <c r="H13" s="55">
        <v>3546</v>
      </c>
      <c r="I13" s="17" t="str">
        <f>IF($H$1="","Введите курс",Таблица612[[#This Row],[Оптовая цена KRW за 1шт]]/$H$1)</f>
        <v>Введите курс</v>
      </c>
      <c r="J13" s="48"/>
      <c r="K13" s="18">
        <f>Таблица612[[#This Row],[Заказ коробок ]]*Таблица612[[#This Row],[Кол-во шт в коробке]]</f>
        <v>0</v>
      </c>
      <c r="L13" s="54">
        <f>Таблица612[[#This Row],[Общее кол-во шт]]*Таблица612[[#This Row],[Оптовая цена KRW за 1шт]]</f>
        <v>0</v>
      </c>
      <c r="M13" s="19" t="str">
        <f>IFERROR(Таблица612[[#This Row],[Общее кол-во шт]]*Таблица612[[#This Row],[Оптовая цена USD за 1шт]],"")</f>
        <v/>
      </c>
      <c r="N13" s="49"/>
    </row>
    <row r="14" spans="1:14" ht="22.5" customHeight="1">
      <c r="A14" s="44" t="s">
        <v>4588</v>
      </c>
      <c r="B14" s="14">
        <v>8809510680236</v>
      </c>
      <c r="C14" s="50" t="s">
        <v>4641</v>
      </c>
      <c r="D14" s="46" t="s">
        <v>4642</v>
      </c>
      <c r="E14" s="16">
        <v>6900</v>
      </c>
      <c r="F14" s="15">
        <v>0.51</v>
      </c>
      <c r="G14" s="47">
        <v>50</v>
      </c>
      <c r="H14" s="55">
        <v>3546</v>
      </c>
      <c r="I14" s="17" t="str">
        <f>IF($H$1="","Введите курс",Таблица612[[#This Row],[Оптовая цена KRW за 1шт]]/$H$1)</f>
        <v>Введите курс</v>
      </c>
      <c r="J14" s="48"/>
      <c r="K14" s="18">
        <f>Таблица612[[#This Row],[Заказ коробок ]]*Таблица612[[#This Row],[Кол-во шт в коробке]]</f>
        <v>0</v>
      </c>
      <c r="L14" s="54">
        <f>Таблица612[[#This Row],[Общее кол-во шт]]*Таблица612[[#This Row],[Оптовая цена KRW за 1шт]]</f>
        <v>0</v>
      </c>
      <c r="M14" s="19" t="str">
        <f>IFERROR(Таблица612[[#This Row],[Общее кол-во шт]]*Таблица612[[#This Row],[Оптовая цена USD за 1шт]],"")</f>
        <v/>
      </c>
      <c r="N14" s="49"/>
    </row>
    <row r="15" spans="1:14" ht="22.5" customHeight="1">
      <c r="A15" s="44" t="s">
        <v>4591</v>
      </c>
      <c r="B15" s="14">
        <v>8809510680243</v>
      </c>
      <c r="C15" s="50" t="s">
        <v>4643</v>
      </c>
      <c r="D15" s="46" t="s">
        <v>4644</v>
      </c>
      <c r="E15" s="16">
        <v>6900</v>
      </c>
      <c r="F15" s="15">
        <v>0.51</v>
      </c>
      <c r="G15" s="47">
        <v>50</v>
      </c>
      <c r="H15" s="55">
        <v>3546</v>
      </c>
      <c r="I15" s="17" t="str">
        <f>IF($H$1="","Введите курс",Таблица612[[#This Row],[Оптовая цена KRW за 1шт]]/$H$1)</f>
        <v>Введите курс</v>
      </c>
      <c r="J15" s="48"/>
      <c r="K15" s="18">
        <f>Таблица612[[#This Row],[Заказ коробок ]]*Таблица612[[#This Row],[Кол-во шт в коробке]]</f>
        <v>0</v>
      </c>
      <c r="L15" s="54">
        <f>Таблица612[[#This Row],[Общее кол-во шт]]*Таблица612[[#This Row],[Оптовая цена KRW за 1шт]]</f>
        <v>0</v>
      </c>
      <c r="M15" s="19" t="str">
        <f>IFERROR(Таблица612[[#This Row],[Общее кол-во шт]]*Таблица612[[#This Row],[Оптовая цена USD за 1шт]],"")</f>
        <v/>
      </c>
      <c r="N15" s="49"/>
    </row>
    <row r="16" spans="1:14" ht="22.5" customHeight="1">
      <c r="A16" s="44" t="s">
        <v>4594</v>
      </c>
      <c r="B16" s="14">
        <v>8809510683466</v>
      </c>
      <c r="C16" s="50" t="s">
        <v>4645</v>
      </c>
      <c r="D16" s="46" t="s">
        <v>4646</v>
      </c>
      <c r="E16" s="16">
        <v>9900</v>
      </c>
      <c r="F16" s="15">
        <v>0.51</v>
      </c>
      <c r="G16" s="47">
        <v>50</v>
      </c>
      <c r="H16" s="55">
        <v>5071</v>
      </c>
      <c r="I16" s="17" t="str">
        <f>IF($H$1="","Введите курс",Таблица612[[#This Row],[Оптовая цена KRW за 1шт]]/$H$1)</f>
        <v>Введите курс</v>
      </c>
      <c r="J16" s="48"/>
      <c r="K16" s="18">
        <f>Таблица612[[#This Row],[Заказ коробок ]]*Таблица612[[#This Row],[Кол-во шт в коробке]]</f>
        <v>0</v>
      </c>
      <c r="L16" s="54">
        <f>Таблица612[[#This Row],[Общее кол-во шт]]*Таблица612[[#This Row],[Оптовая цена KRW за 1шт]]</f>
        <v>0</v>
      </c>
      <c r="M16" s="19" t="str">
        <f>IFERROR(Таблица612[[#This Row],[Общее кол-во шт]]*Таблица612[[#This Row],[Оптовая цена USD за 1шт]],"")</f>
        <v/>
      </c>
      <c r="N16" s="49"/>
    </row>
    <row r="17" spans="1:14" ht="22.5" customHeight="1">
      <c r="A17" s="44" t="s">
        <v>4597</v>
      </c>
      <c r="B17" s="14">
        <v>8809510683473</v>
      </c>
      <c r="C17" s="50" t="s">
        <v>4647</v>
      </c>
      <c r="D17" s="46" t="s">
        <v>4648</v>
      </c>
      <c r="E17" s="16">
        <v>9900</v>
      </c>
      <c r="F17" s="15">
        <v>0.51</v>
      </c>
      <c r="G17" s="47">
        <v>50</v>
      </c>
      <c r="H17" s="55">
        <v>5071</v>
      </c>
      <c r="I17" s="17" t="str">
        <f>IF($H$1="","Введите курс",Таблица612[[#This Row],[Оптовая цена KRW за 1шт]]/$H$1)</f>
        <v>Введите курс</v>
      </c>
      <c r="J17" s="48"/>
      <c r="K17" s="18">
        <f>Таблица612[[#This Row],[Заказ коробок ]]*Таблица612[[#This Row],[Кол-во шт в коробке]]</f>
        <v>0</v>
      </c>
      <c r="L17" s="54">
        <f>Таблица612[[#This Row],[Общее кол-во шт]]*Таблица612[[#This Row],[Оптовая цена KRW за 1шт]]</f>
        <v>0</v>
      </c>
      <c r="M17" s="19" t="str">
        <f>IFERROR(Таблица612[[#This Row],[Общее кол-во шт]]*Таблица612[[#This Row],[Оптовая цена USD за 1шт]],"")</f>
        <v/>
      </c>
      <c r="N17" s="49"/>
    </row>
    <row r="18" spans="1:14" ht="22.5" customHeight="1">
      <c r="A18" s="44" t="s">
        <v>4600</v>
      </c>
      <c r="B18" s="14">
        <v>8809510683480</v>
      </c>
      <c r="C18" s="50" t="s">
        <v>4649</v>
      </c>
      <c r="D18" s="46" t="s">
        <v>4650</v>
      </c>
      <c r="E18" s="16">
        <v>9900</v>
      </c>
      <c r="F18" s="15">
        <v>0.51</v>
      </c>
      <c r="G18" s="47">
        <v>50</v>
      </c>
      <c r="H18" s="55">
        <v>5071</v>
      </c>
      <c r="I18" s="17" t="str">
        <f>IF($H$1="","Введите курс",Таблица612[[#This Row],[Оптовая цена KRW за 1шт]]/$H$1)</f>
        <v>Введите курс</v>
      </c>
      <c r="J18" s="48"/>
      <c r="K18" s="18">
        <f>Таблица612[[#This Row],[Заказ коробок ]]*Таблица612[[#This Row],[Кол-во шт в коробке]]</f>
        <v>0</v>
      </c>
      <c r="L18" s="54">
        <f>Таблица612[[#This Row],[Общее кол-во шт]]*Таблица612[[#This Row],[Оптовая цена KRW за 1шт]]</f>
        <v>0</v>
      </c>
      <c r="M18" s="19" t="str">
        <f>IFERROR(Таблица612[[#This Row],[Общее кол-во шт]]*Таблица612[[#This Row],[Оптовая цена USD за 1шт]],"")</f>
        <v/>
      </c>
      <c r="N18" s="49"/>
    </row>
    <row r="19" spans="1:14" ht="22.5" customHeight="1">
      <c r="A19" s="44" t="s">
        <v>4603</v>
      </c>
      <c r="B19" s="14">
        <v>8809510681127</v>
      </c>
      <c r="C19" s="50" t="s">
        <v>4651</v>
      </c>
      <c r="D19" s="46" t="s">
        <v>4652</v>
      </c>
      <c r="E19" s="16">
        <v>6900</v>
      </c>
      <c r="F19" s="15">
        <v>0.51</v>
      </c>
      <c r="G19" s="47">
        <v>50</v>
      </c>
      <c r="H19" s="55">
        <v>3546</v>
      </c>
      <c r="I19" s="17" t="str">
        <f>IF($H$1="","Введите курс",Таблица612[[#This Row],[Оптовая цена KRW за 1шт]]/$H$1)</f>
        <v>Введите курс</v>
      </c>
      <c r="J19" s="48"/>
      <c r="K19" s="18">
        <f>Таблица612[[#This Row],[Заказ коробок ]]*Таблица612[[#This Row],[Кол-во шт в коробке]]</f>
        <v>0</v>
      </c>
      <c r="L19" s="54">
        <f>Таблица612[[#This Row],[Общее кол-во шт]]*Таблица612[[#This Row],[Оптовая цена KRW за 1шт]]</f>
        <v>0</v>
      </c>
      <c r="M19" s="19" t="str">
        <f>IFERROR(Таблица612[[#This Row],[Общее кол-во шт]]*Таблица612[[#This Row],[Оптовая цена USD за 1шт]],"")</f>
        <v/>
      </c>
      <c r="N19" s="49"/>
    </row>
    <row r="20" spans="1:14" ht="22.5" customHeight="1">
      <c r="A20" s="44" t="s">
        <v>4606</v>
      </c>
      <c r="B20" s="14">
        <v>8809510681134</v>
      </c>
      <c r="C20" s="50" t="s">
        <v>4653</v>
      </c>
      <c r="D20" s="46" t="s">
        <v>4654</v>
      </c>
      <c r="E20" s="16">
        <v>6900</v>
      </c>
      <c r="F20" s="15">
        <v>0.51</v>
      </c>
      <c r="G20" s="47">
        <v>50</v>
      </c>
      <c r="H20" s="55">
        <v>3546</v>
      </c>
      <c r="I20" s="17" t="str">
        <f>IF($H$1="","Введите курс",Таблица612[[#This Row],[Оптовая цена KRW за 1шт]]/$H$1)</f>
        <v>Введите курс</v>
      </c>
      <c r="J20" s="48"/>
      <c r="K20" s="18">
        <f>Таблица612[[#This Row],[Заказ коробок ]]*Таблица612[[#This Row],[Кол-во шт в коробке]]</f>
        <v>0</v>
      </c>
      <c r="L20" s="54">
        <f>Таблица612[[#This Row],[Общее кол-во шт]]*Таблица612[[#This Row],[Оптовая цена KRW за 1шт]]</f>
        <v>0</v>
      </c>
      <c r="M20" s="19" t="str">
        <f>IFERROR(Таблица612[[#This Row],[Общее кол-во шт]]*Таблица612[[#This Row],[Оптовая цена USD за 1шт]],"")</f>
        <v/>
      </c>
      <c r="N20" s="49"/>
    </row>
    <row r="21" spans="1:14" ht="22.5" customHeight="1">
      <c r="A21" s="44" t="s">
        <v>4609</v>
      </c>
      <c r="B21" s="14">
        <v>8809510681141</v>
      </c>
      <c r="C21" s="50" t="s">
        <v>4655</v>
      </c>
      <c r="D21" s="46" t="s">
        <v>4656</v>
      </c>
      <c r="E21" s="16">
        <v>6900</v>
      </c>
      <c r="F21" s="15">
        <v>0.51</v>
      </c>
      <c r="G21" s="47">
        <v>50</v>
      </c>
      <c r="H21" s="55">
        <v>3546</v>
      </c>
      <c r="I21" s="17" t="str">
        <f>IF($H$1="","Введите курс",Таблица612[[#This Row],[Оптовая цена KRW за 1шт]]/$H$1)</f>
        <v>Введите курс</v>
      </c>
      <c r="J21" s="48"/>
      <c r="K21" s="18">
        <f>Таблица612[[#This Row],[Заказ коробок ]]*Таблица612[[#This Row],[Кол-во шт в коробке]]</f>
        <v>0</v>
      </c>
      <c r="L21" s="54">
        <f>Таблица612[[#This Row],[Общее кол-во шт]]*Таблица612[[#This Row],[Оптовая цена KRW за 1шт]]</f>
        <v>0</v>
      </c>
      <c r="M21" s="19" t="str">
        <f>IFERROR(Таблица612[[#This Row],[Общее кол-во шт]]*Таблица612[[#This Row],[Оптовая цена USD за 1шт]],"")</f>
        <v/>
      </c>
      <c r="N21" s="49"/>
    </row>
    <row r="22" spans="1:14" ht="22.5" customHeight="1">
      <c r="A22" s="44" t="s">
        <v>4612</v>
      </c>
      <c r="B22" s="14">
        <v>8809510681158</v>
      </c>
      <c r="C22" s="50" t="s">
        <v>4657</v>
      </c>
      <c r="D22" s="46" t="s">
        <v>4658</v>
      </c>
      <c r="E22" s="16">
        <v>6900</v>
      </c>
      <c r="F22" s="15">
        <v>0.51</v>
      </c>
      <c r="G22" s="47">
        <v>50</v>
      </c>
      <c r="H22" s="55">
        <v>3546</v>
      </c>
      <c r="I22" s="17" t="str">
        <f>IF($H$1="","Введите курс",Таблица612[[#This Row],[Оптовая цена KRW за 1шт]]/$H$1)</f>
        <v>Введите курс</v>
      </c>
      <c r="J22" s="48"/>
      <c r="K22" s="18">
        <f>Таблица612[[#This Row],[Заказ коробок ]]*Таблица612[[#This Row],[Кол-во шт в коробке]]</f>
        <v>0</v>
      </c>
      <c r="L22" s="54">
        <f>Таблица612[[#This Row],[Общее кол-во шт]]*Таблица612[[#This Row],[Оптовая цена KRW за 1шт]]</f>
        <v>0</v>
      </c>
      <c r="M22" s="19" t="str">
        <f>IFERROR(Таблица612[[#This Row],[Общее кол-во шт]]*Таблица612[[#This Row],[Оптовая цена USD за 1шт]],"")</f>
        <v/>
      </c>
      <c r="N22" s="49"/>
    </row>
    <row r="23" spans="1:14" ht="22.5" customHeight="1">
      <c r="A23" s="44" t="s">
        <v>4615</v>
      </c>
      <c r="B23" s="14">
        <v>8809510681165</v>
      </c>
      <c r="C23" s="50" t="s">
        <v>4659</v>
      </c>
      <c r="D23" s="46" t="s">
        <v>4660</v>
      </c>
      <c r="E23" s="16">
        <v>6900</v>
      </c>
      <c r="F23" s="15">
        <v>0.51</v>
      </c>
      <c r="G23" s="47">
        <v>50</v>
      </c>
      <c r="H23" s="55">
        <v>3546</v>
      </c>
      <c r="I23" s="17" t="str">
        <f>IF($H$1="","Введите курс",Таблица612[[#This Row],[Оптовая цена KRW за 1шт]]/$H$1)</f>
        <v>Введите курс</v>
      </c>
      <c r="J23" s="48"/>
      <c r="K23" s="18">
        <f>Таблица612[[#This Row],[Заказ коробок ]]*Таблица612[[#This Row],[Кол-во шт в коробке]]</f>
        <v>0</v>
      </c>
      <c r="L23" s="54">
        <f>Таблица612[[#This Row],[Общее кол-во шт]]*Таблица612[[#This Row],[Оптовая цена KRW за 1шт]]</f>
        <v>0</v>
      </c>
      <c r="M23" s="19" t="str">
        <f>IFERROR(Таблица612[[#This Row],[Общее кол-во шт]]*Таблица612[[#This Row],[Оптовая цена USD за 1шт]],"")</f>
        <v/>
      </c>
      <c r="N23" s="49"/>
    </row>
    <row r="24" spans="1:14" ht="22.5" customHeight="1">
      <c r="A24" s="44" t="s">
        <v>4661</v>
      </c>
      <c r="B24" s="14">
        <v>8809510680519</v>
      </c>
      <c r="C24" s="50" t="s">
        <v>4662</v>
      </c>
      <c r="D24" s="46" t="s">
        <v>4663</v>
      </c>
      <c r="E24" s="16">
        <v>5900</v>
      </c>
      <c r="F24" s="15">
        <v>0.51</v>
      </c>
      <c r="G24" s="47">
        <v>50</v>
      </c>
      <c r="H24" s="55">
        <v>3034</v>
      </c>
      <c r="I24" s="17" t="str">
        <f>IF($H$1="","Введите курс",Таблица612[[#This Row],[Оптовая цена KRW за 1шт]]/$H$1)</f>
        <v>Введите курс</v>
      </c>
      <c r="J24" s="48"/>
      <c r="K24" s="18">
        <f>Таблица612[[#This Row],[Заказ коробок ]]*Таблица612[[#This Row],[Кол-во шт в коробке]]</f>
        <v>0</v>
      </c>
      <c r="L24" s="54">
        <f>Таблица612[[#This Row],[Общее кол-во шт]]*Таблица612[[#This Row],[Оптовая цена KRW за 1шт]]</f>
        <v>0</v>
      </c>
      <c r="M24" s="19" t="str">
        <f>IFERROR(Таблица612[[#This Row],[Общее кол-во шт]]*Таблица612[[#This Row],[Оптовая цена USD за 1шт]],"")</f>
        <v/>
      </c>
      <c r="N24" s="49"/>
    </row>
    <row r="25" spans="1:14" ht="22.5" customHeight="1">
      <c r="A25" s="44" t="s">
        <v>4664</v>
      </c>
      <c r="B25" s="14">
        <v>8809510680526</v>
      </c>
      <c r="C25" s="50" t="s">
        <v>4665</v>
      </c>
      <c r="D25" s="46" t="s">
        <v>4666</v>
      </c>
      <c r="E25" s="16">
        <v>5900</v>
      </c>
      <c r="F25" s="15">
        <v>0.51</v>
      </c>
      <c r="G25" s="47">
        <v>50</v>
      </c>
      <c r="H25" s="55">
        <v>3034</v>
      </c>
      <c r="I25" s="17" t="str">
        <f>IF($H$1="","Введите курс",Таблица612[[#This Row],[Оптовая цена KRW за 1шт]]/$H$1)</f>
        <v>Введите курс</v>
      </c>
      <c r="J25" s="48"/>
      <c r="K25" s="18">
        <f>Таблица612[[#This Row],[Заказ коробок ]]*Таблица612[[#This Row],[Кол-во шт в коробке]]</f>
        <v>0</v>
      </c>
      <c r="L25" s="54">
        <f>Таблица612[[#This Row],[Общее кол-во шт]]*Таблица612[[#This Row],[Оптовая цена KRW за 1шт]]</f>
        <v>0</v>
      </c>
      <c r="M25" s="19" t="str">
        <f>IFERROR(Таблица612[[#This Row],[Общее кол-во шт]]*Таблица612[[#This Row],[Оптовая цена USD за 1шт]],"")</f>
        <v/>
      </c>
      <c r="N25" s="49"/>
    </row>
    <row r="26" spans="1:14" ht="22.5" customHeight="1">
      <c r="A26" s="44" t="s">
        <v>4667</v>
      </c>
      <c r="B26" s="14">
        <v>8809510680533</v>
      </c>
      <c r="C26" s="50" t="s">
        <v>4668</v>
      </c>
      <c r="D26" s="46" t="s">
        <v>4669</v>
      </c>
      <c r="E26" s="16">
        <v>5900</v>
      </c>
      <c r="F26" s="15">
        <v>0.51</v>
      </c>
      <c r="G26" s="47">
        <v>50</v>
      </c>
      <c r="H26" s="55">
        <v>3034</v>
      </c>
      <c r="I26" s="17" t="str">
        <f>IF($H$1="","Введите курс",Таблица612[[#This Row],[Оптовая цена KRW за 1шт]]/$H$1)</f>
        <v>Введите курс</v>
      </c>
      <c r="J26" s="48"/>
      <c r="K26" s="18">
        <f>Таблица612[[#This Row],[Заказ коробок ]]*Таблица612[[#This Row],[Кол-во шт в коробке]]</f>
        <v>0</v>
      </c>
      <c r="L26" s="54">
        <f>Таблица612[[#This Row],[Общее кол-во шт]]*Таблица612[[#This Row],[Оптовая цена KRW за 1шт]]</f>
        <v>0</v>
      </c>
      <c r="M26" s="19" t="str">
        <f>IFERROR(Таблица612[[#This Row],[Общее кол-во шт]]*Таблица612[[#This Row],[Оптовая цена USD за 1шт]],"")</f>
        <v/>
      </c>
      <c r="N26" s="49"/>
    </row>
    <row r="27" spans="1:14" ht="22.5" customHeight="1">
      <c r="A27" s="44" t="s">
        <v>4670</v>
      </c>
      <c r="B27" s="14">
        <v>8809510680540</v>
      </c>
      <c r="C27" s="50" t="s">
        <v>4671</v>
      </c>
      <c r="D27" s="46" t="s">
        <v>4672</v>
      </c>
      <c r="E27" s="16">
        <v>5900</v>
      </c>
      <c r="F27" s="15">
        <v>0.51</v>
      </c>
      <c r="G27" s="47">
        <v>50</v>
      </c>
      <c r="H27" s="55">
        <v>3034</v>
      </c>
      <c r="I27" s="17" t="str">
        <f>IF($H$1="","Введите курс",Таблица612[[#This Row],[Оптовая цена KRW за 1шт]]/$H$1)</f>
        <v>Введите курс</v>
      </c>
      <c r="J27" s="48"/>
      <c r="K27" s="18">
        <f>Таблица612[[#This Row],[Заказ коробок ]]*Таблица612[[#This Row],[Кол-во шт в коробке]]</f>
        <v>0</v>
      </c>
      <c r="L27" s="54">
        <f>Таблица612[[#This Row],[Общее кол-во шт]]*Таблица612[[#This Row],[Оптовая цена KRW за 1шт]]</f>
        <v>0</v>
      </c>
      <c r="M27" s="19" t="str">
        <f>IFERROR(Таблица612[[#This Row],[Общее кол-во шт]]*Таблица612[[#This Row],[Оптовая цена USD за 1шт]],"")</f>
        <v/>
      </c>
      <c r="N27" s="49"/>
    </row>
    <row r="28" spans="1:14" ht="22.5" customHeight="1">
      <c r="A28" s="44" t="s">
        <v>4673</v>
      </c>
      <c r="B28" s="14">
        <v>8809510682049</v>
      </c>
      <c r="C28" s="50" t="s">
        <v>4674</v>
      </c>
      <c r="D28" s="46" t="s">
        <v>4675</v>
      </c>
      <c r="E28" s="16">
        <v>6900</v>
      </c>
      <c r="F28" s="15">
        <v>0.51</v>
      </c>
      <c r="G28" s="47">
        <v>50</v>
      </c>
      <c r="H28" s="55">
        <v>3546</v>
      </c>
      <c r="I28" s="17" t="str">
        <f>IF($H$1="","Введите курс",Таблица612[[#This Row],[Оптовая цена KRW за 1шт]]/$H$1)</f>
        <v>Введите курс</v>
      </c>
      <c r="J28" s="48"/>
      <c r="K28" s="18">
        <f>Таблица612[[#This Row],[Заказ коробок ]]*Таблица612[[#This Row],[Кол-во шт в коробке]]</f>
        <v>0</v>
      </c>
      <c r="L28" s="54">
        <f>Таблица612[[#This Row],[Общее кол-во шт]]*Таблица612[[#This Row],[Оптовая цена KRW за 1шт]]</f>
        <v>0</v>
      </c>
      <c r="M28" s="19" t="str">
        <f>IFERROR(Таблица612[[#This Row],[Общее кол-во шт]]*Таблица612[[#This Row],[Оптовая цена USD за 1шт]],"")</f>
        <v/>
      </c>
      <c r="N28" s="49"/>
    </row>
    <row r="29" spans="1:14" ht="22.5" customHeight="1">
      <c r="A29" s="44" t="s">
        <v>4676</v>
      </c>
      <c r="B29" s="14">
        <v>809510682056</v>
      </c>
      <c r="C29" s="50" t="s">
        <v>4677</v>
      </c>
      <c r="D29" s="46" t="s">
        <v>4678</v>
      </c>
      <c r="E29" s="16">
        <v>6900</v>
      </c>
      <c r="F29" s="15">
        <v>0.51</v>
      </c>
      <c r="G29" s="47">
        <v>50</v>
      </c>
      <c r="H29" s="55">
        <v>3546</v>
      </c>
      <c r="I29" s="17" t="str">
        <f>IF($H$1="","Введите курс",Таблица612[[#This Row],[Оптовая цена KRW за 1шт]]/$H$1)</f>
        <v>Введите курс</v>
      </c>
      <c r="J29" s="48"/>
      <c r="K29" s="18">
        <f>Таблица612[[#This Row],[Заказ коробок ]]*Таблица612[[#This Row],[Кол-во шт в коробке]]</f>
        <v>0</v>
      </c>
      <c r="L29" s="54">
        <f>Таблица612[[#This Row],[Общее кол-во шт]]*Таблица612[[#This Row],[Оптовая цена KRW за 1шт]]</f>
        <v>0</v>
      </c>
      <c r="M29" s="19" t="str">
        <f>IFERROR(Таблица612[[#This Row],[Общее кол-во шт]]*Таблица612[[#This Row],[Оптовая цена USD за 1шт]],"")</f>
        <v/>
      </c>
      <c r="N29" s="49"/>
    </row>
    <row r="30" spans="1:14" ht="22.5" customHeight="1">
      <c r="A30" s="44" t="s">
        <v>4679</v>
      </c>
      <c r="B30" s="14">
        <v>8809510682063</v>
      </c>
      <c r="C30" s="50" t="s">
        <v>4680</v>
      </c>
      <c r="D30" s="46" t="s">
        <v>4681</v>
      </c>
      <c r="E30" s="16">
        <v>6900</v>
      </c>
      <c r="F30" s="15">
        <v>0.51</v>
      </c>
      <c r="G30" s="47">
        <v>50</v>
      </c>
      <c r="H30" s="55">
        <v>3546</v>
      </c>
      <c r="I30" s="17" t="str">
        <f>IF($H$1="","Введите курс",Таблица612[[#This Row],[Оптовая цена KRW за 1шт]]/$H$1)</f>
        <v>Введите курс</v>
      </c>
      <c r="J30" s="48"/>
      <c r="K30" s="18">
        <f>Таблица612[[#This Row],[Заказ коробок ]]*Таблица612[[#This Row],[Кол-во шт в коробке]]</f>
        <v>0</v>
      </c>
      <c r="L30" s="54">
        <f>Таблица612[[#This Row],[Общее кол-во шт]]*Таблица612[[#This Row],[Оптовая цена KRW за 1шт]]</f>
        <v>0</v>
      </c>
      <c r="M30" s="19" t="str">
        <f>IFERROR(Таблица612[[#This Row],[Общее кол-во шт]]*Таблица612[[#This Row],[Оптовая цена USD за 1шт]],"")</f>
        <v/>
      </c>
      <c r="N30" s="49"/>
    </row>
    <row r="31" spans="1:14" ht="22.5" customHeight="1">
      <c r="A31" s="44" t="s">
        <v>4682</v>
      </c>
      <c r="B31" s="14">
        <v>8809510682070</v>
      </c>
      <c r="C31" s="50" t="s">
        <v>4683</v>
      </c>
      <c r="D31" s="46" t="s">
        <v>4684</v>
      </c>
      <c r="E31" s="16">
        <v>6900</v>
      </c>
      <c r="F31" s="15">
        <v>0.51</v>
      </c>
      <c r="G31" s="47">
        <v>50</v>
      </c>
      <c r="H31" s="55">
        <v>3546</v>
      </c>
      <c r="I31" s="17" t="str">
        <f>IF($H$1="","Введите курс",Таблица612[[#This Row],[Оптовая цена KRW за 1шт]]/$H$1)</f>
        <v>Введите курс</v>
      </c>
      <c r="J31" s="48"/>
      <c r="K31" s="18">
        <f>Таблица612[[#This Row],[Заказ коробок ]]*Таблица612[[#This Row],[Кол-во шт в коробке]]</f>
        <v>0</v>
      </c>
      <c r="L31" s="54">
        <f>Таблица612[[#This Row],[Общее кол-во шт]]*Таблица612[[#This Row],[Оптовая цена KRW за 1шт]]</f>
        <v>0</v>
      </c>
      <c r="M31" s="19" t="str">
        <f>IFERROR(Таблица612[[#This Row],[Общее кол-во шт]]*Таблица612[[#This Row],[Оптовая цена USD за 1шт]],"")</f>
        <v/>
      </c>
      <c r="N31" s="49"/>
    </row>
    <row r="32" spans="1:14" ht="22.5" customHeight="1">
      <c r="A32" s="44" t="s">
        <v>4685</v>
      </c>
      <c r="B32" s="14">
        <v>8809510680182</v>
      </c>
      <c r="C32" s="50" t="s">
        <v>4686</v>
      </c>
      <c r="D32" s="46" t="s">
        <v>4687</v>
      </c>
      <c r="E32" s="16">
        <v>8900</v>
      </c>
      <c r="F32" s="15">
        <v>0.51</v>
      </c>
      <c r="G32" s="47">
        <v>50</v>
      </c>
      <c r="H32" s="55">
        <v>4515</v>
      </c>
      <c r="I32" s="17" t="str">
        <f>IF($H$1="","Введите курс",Таблица612[[#This Row],[Оптовая цена KRW за 1шт]]/$H$1)</f>
        <v>Введите курс</v>
      </c>
      <c r="J32" s="48"/>
      <c r="K32" s="18">
        <f>Таблица612[[#This Row],[Заказ коробок ]]*Таблица612[[#This Row],[Кол-во шт в коробке]]</f>
        <v>0</v>
      </c>
      <c r="L32" s="54">
        <f>Таблица612[[#This Row],[Общее кол-во шт]]*Таблица612[[#This Row],[Оптовая цена KRW за 1шт]]</f>
        <v>0</v>
      </c>
      <c r="M32" s="19" t="str">
        <f>IFERROR(Таблица612[[#This Row],[Общее кол-во шт]]*Таблица612[[#This Row],[Оптовая цена USD за 1шт]],"")</f>
        <v/>
      </c>
      <c r="N32" s="49"/>
    </row>
    <row r="33" spans="1:14" ht="22.5" customHeight="1">
      <c r="A33" s="44" t="s">
        <v>4688</v>
      </c>
      <c r="B33" s="14">
        <v>8809510680250</v>
      </c>
      <c r="C33" s="50" t="s">
        <v>4689</v>
      </c>
      <c r="D33" s="46" t="s">
        <v>4690</v>
      </c>
      <c r="E33" s="16">
        <v>8900</v>
      </c>
      <c r="F33" s="15">
        <v>0.51</v>
      </c>
      <c r="G33" s="47">
        <v>50</v>
      </c>
      <c r="H33" s="55">
        <v>4515</v>
      </c>
      <c r="I33" s="17" t="str">
        <f>IF($H$1="","Введите курс",Таблица612[[#This Row],[Оптовая цена KRW за 1шт]]/$H$1)</f>
        <v>Введите курс</v>
      </c>
      <c r="J33" s="48"/>
      <c r="K33" s="18">
        <f>Таблица612[[#This Row],[Заказ коробок ]]*Таблица612[[#This Row],[Кол-во шт в коробке]]</f>
        <v>0</v>
      </c>
      <c r="L33" s="54">
        <f>Таблица612[[#This Row],[Общее кол-во шт]]*Таблица612[[#This Row],[Оптовая цена KRW за 1шт]]</f>
        <v>0</v>
      </c>
      <c r="M33" s="19" t="str">
        <f>IFERROR(Таблица612[[#This Row],[Общее кол-во шт]]*Таблица612[[#This Row],[Оптовая цена USD за 1шт]],"")</f>
        <v/>
      </c>
      <c r="N33" s="49"/>
    </row>
    <row r="34" spans="1:14" ht="22.5" customHeight="1">
      <c r="A34" s="44" t="s">
        <v>4691</v>
      </c>
      <c r="B34" s="14">
        <v>8809510680267</v>
      </c>
      <c r="C34" s="50" t="s">
        <v>4692</v>
      </c>
      <c r="D34" s="46" t="s">
        <v>4693</v>
      </c>
      <c r="E34" s="16">
        <v>8900</v>
      </c>
      <c r="F34" s="15">
        <v>0.51</v>
      </c>
      <c r="G34" s="47">
        <v>50</v>
      </c>
      <c r="H34" s="55">
        <v>4515</v>
      </c>
      <c r="I34" s="17" t="str">
        <f>IF($H$1="","Введите курс",Таблица612[[#This Row],[Оптовая цена KRW за 1шт]]/$H$1)</f>
        <v>Введите курс</v>
      </c>
      <c r="J34" s="48"/>
      <c r="K34" s="18">
        <f>Таблица612[[#This Row],[Заказ коробок ]]*Таблица612[[#This Row],[Кол-во шт в коробке]]</f>
        <v>0</v>
      </c>
      <c r="L34" s="54">
        <f>Таблица612[[#This Row],[Общее кол-во шт]]*Таблица612[[#This Row],[Оптовая цена KRW за 1шт]]</f>
        <v>0</v>
      </c>
      <c r="M34" s="19" t="str">
        <f>IFERROR(Таблица612[[#This Row],[Общее кол-во шт]]*Таблица612[[#This Row],[Оптовая цена USD за 1шт]],"")</f>
        <v/>
      </c>
      <c r="N34" s="49"/>
    </row>
    <row r="35" spans="1:14" ht="22.5" customHeight="1">
      <c r="A35" s="44" t="s">
        <v>4694</v>
      </c>
      <c r="B35" s="14">
        <v>8809510680274</v>
      </c>
      <c r="C35" s="50" t="s">
        <v>4695</v>
      </c>
      <c r="D35" s="46" t="s">
        <v>4696</v>
      </c>
      <c r="E35" s="16">
        <v>8900</v>
      </c>
      <c r="F35" s="15">
        <v>0.51</v>
      </c>
      <c r="G35" s="47">
        <v>50</v>
      </c>
      <c r="H35" s="55">
        <v>4515</v>
      </c>
      <c r="I35" s="17" t="str">
        <f>IF($H$1="","Введите курс",Таблица612[[#This Row],[Оптовая цена KRW за 1шт]]/$H$1)</f>
        <v>Введите курс</v>
      </c>
      <c r="J35" s="48"/>
      <c r="K35" s="18">
        <f>Таблица612[[#This Row],[Заказ коробок ]]*Таблица612[[#This Row],[Кол-во шт в коробке]]</f>
        <v>0</v>
      </c>
      <c r="L35" s="54">
        <f>Таблица612[[#This Row],[Общее кол-во шт]]*Таблица612[[#This Row],[Оптовая цена KRW за 1шт]]</f>
        <v>0</v>
      </c>
      <c r="M35" s="19" t="str">
        <f>IFERROR(Таблица612[[#This Row],[Общее кол-во шт]]*Таблица612[[#This Row],[Оптовая цена USD за 1шт]],"")</f>
        <v/>
      </c>
      <c r="N35" s="49"/>
    </row>
    <row r="36" spans="1:14" ht="22.5" customHeight="1">
      <c r="A36" s="44" t="s">
        <v>4697</v>
      </c>
      <c r="B36" s="14">
        <v>8809510680281</v>
      </c>
      <c r="C36" s="50" t="s">
        <v>4698</v>
      </c>
      <c r="D36" s="46" t="s">
        <v>4699</v>
      </c>
      <c r="E36" s="16">
        <v>8900</v>
      </c>
      <c r="F36" s="15">
        <v>0.51</v>
      </c>
      <c r="G36" s="47">
        <v>50</v>
      </c>
      <c r="H36" s="55">
        <v>4515</v>
      </c>
      <c r="I36" s="17" t="str">
        <f>IF($H$1="","Введите курс",Таблица612[[#This Row],[Оптовая цена KRW за 1шт]]/$H$1)</f>
        <v>Введите курс</v>
      </c>
      <c r="J36" s="48"/>
      <c r="K36" s="18">
        <f>Таблица612[[#This Row],[Заказ коробок ]]*Таблица612[[#This Row],[Кол-во шт в коробке]]</f>
        <v>0</v>
      </c>
      <c r="L36" s="54">
        <f>Таблица612[[#This Row],[Общее кол-во шт]]*Таблица612[[#This Row],[Оптовая цена KRW за 1шт]]</f>
        <v>0</v>
      </c>
      <c r="M36" s="19" t="str">
        <f>IFERROR(Таблица612[[#This Row],[Общее кол-во шт]]*Таблица612[[#This Row],[Оптовая цена USD за 1шт]],"")</f>
        <v/>
      </c>
      <c r="N36" s="49"/>
    </row>
    <row r="37" spans="1:14" ht="22.5" customHeight="1">
      <c r="A37" s="44" t="s">
        <v>4700</v>
      </c>
      <c r="B37" s="14">
        <v>8809510680342</v>
      </c>
      <c r="C37" s="50" t="s">
        <v>4701</v>
      </c>
      <c r="D37" s="46" t="s">
        <v>4702</v>
      </c>
      <c r="E37" s="16">
        <v>8900</v>
      </c>
      <c r="F37" s="15">
        <v>0.51</v>
      </c>
      <c r="G37" s="47">
        <v>50</v>
      </c>
      <c r="H37" s="55">
        <v>4515</v>
      </c>
      <c r="I37" s="17" t="str">
        <f>IF($H$1="","Введите курс",Таблица612[[#This Row],[Оптовая цена KRW за 1шт]]/$H$1)</f>
        <v>Введите курс</v>
      </c>
      <c r="J37" s="48"/>
      <c r="K37" s="18">
        <f>Таблица612[[#This Row],[Заказ коробок ]]*Таблица612[[#This Row],[Кол-во шт в коробке]]</f>
        <v>0</v>
      </c>
      <c r="L37" s="54">
        <f>Таблица612[[#This Row],[Общее кол-во шт]]*Таблица612[[#This Row],[Оптовая цена KRW за 1шт]]</f>
        <v>0</v>
      </c>
      <c r="M37" s="19" t="str">
        <f>IFERROR(Таблица612[[#This Row],[Общее кол-во шт]]*Таблица612[[#This Row],[Оптовая цена USD за 1шт]],"")</f>
        <v/>
      </c>
      <c r="N37" s="49"/>
    </row>
    <row r="38" spans="1:14" ht="22.5" customHeight="1">
      <c r="A38" s="44" t="s">
        <v>4703</v>
      </c>
      <c r="B38" s="14">
        <v>8809510681356</v>
      </c>
      <c r="C38" s="50" t="s">
        <v>4704</v>
      </c>
      <c r="D38" s="46" t="s">
        <v>4705</v>
      </c>
      <c r="E38" s="16">
        <v>8900</v>
      </c>
      <c r="F38" s="15">
        <v>0.51</v>
      </c>
      <c r="G38" s="47">
        <v>50</v>
      </c>
      <c r="H38" s="55">
        <v>4515</v>
      </c>
      <c r="I38" s="17" t="str">
        <f>IF($H$1="","Введите курс",Таблица612[[#This Row],[Оптовая цена KRW за 1шт]]/$H$1)</f>
        <v>Введите курс</v>
      </c>
      <c r="J38" s="48"/>
      <c r="K38" s="18">
        <f>Таблица612[[#This Row],[Заказ коробок ]]*Таблица612[[#This Row],[Кол-во шт в коробке]]</f>
        <v>0</v>
      </c>
      <c r="L38" s="54">
        <f>Таблица612[[#This Row],[Общее кол-во шт]]*Таблица612[[#This Row],[Оптовая цена KRW за 1шт]]</f>
        <v>0</v>
      </c>
      <c r="M38" s="19" t="str">
        <f>IFERROR(Таблица612[[#This Row],[Общее кол-во шт]]*Таблица612[[#This Row],[Оптовая цена USD за 1шт]],"")</f>
        <v/>
      </c>
      <c r="N38" s="49"/>
    </row>
    <row r="39" spans="1:14" ht="22.5" customHeight="1">
      <c r="A39" s="44" t="s">
        <v>4706</v>
      </c>
      <c r="B39" s="14">
        <v>8809510681363</v>
      </c>
      <c r="C39" s="50" t="s">
        <v>4707</v>
      </c>
      <c r="D39" s="46" t="s">
        <v>4708</v>
      </c>
      <c r="E39" s="16">
        <v>8900</v>
      </c>
      <c r="F39" s="15">
        <v>0.51</v>
      </c>
      <c r="G39" s="47">
        <v>50</v>
      </c>
      <c r="H39" s="55">
        <v>4515</v>
      </c>
      <c r="I39" s="17" t="str">
        <f>IF($H$1="","Введите курс",Таблица612[[#This Row],[Оптовая цена KRW за 1шт]]/$H$1)</f>
        <v>Введите курс</v>
      </c>
      <c r="J39" s="48"/>
      <c r="K39" s="18">
        <f>Таблица612[[#This Row],[Заказ коробок ]]*Таблица612[[#This Row],[Кол-во шт в коробке]]</f>
        <v>0</v>
      </c>
      <c r="L39" s="54">
        <f>Таблица612[[#This Row],[Общее кол-во шт]]*Таблица612[[#This Row],[Оптовая цена KRW за 1шт]]</f>
        <v>0</v>
      </c>
      <c r="M39" s="19" t="str">
        <f>IFERROR(Таблица612[[#This Row],[Общее кол-во шт]]*Таблица612[[#This Row],[Оптовая цена USD за 1шт]],"")</f>
        <v/>
      </c>
      <c r="N39" s="49"/>
    </row>
    <row r="40" spans="1:14" ht="22.5" customHeight="1">
      <c r="A40" s="44" t="s">
        <v>4709</v>
      </c>
      <c r="B40" s="14">
        <v>8809510681370</v>
      </c>
      <c r="C40" s="50" t="s">
        <v>4710</v>
      </c>
      <c r="D40" s="46" t="s">
        <v>4711</v>
      </c>
      <c r="E40" s="16">
        <v>8900</v>
      </c>
      <c r="F40" s="15">
        <v>0.51</v>
      </c>
      <c r="G40" s="47">
        <v>50</v>
      </c>
      <c r="H40" s="55">
        <v>4515</v>
      </c>
      <c r="I40" s="17" t="str">
        <f>IF($H$1="","Введите курс",Таблица612[[#This Row],[Оптовая цена KRW за 1шт]]/$H$1)</f>
        <v>Введите курс</v>
      </c>
      <c r="J40" s="48"/>
      <c r="K40" s="18">
        <f>Таблица612[[#This Row],[Заказ коробок ]]*Таблица612[[#This Row],[Кол-во шт в коробке]]</f>
        <v>0</v>
      </c>
      <c r="L40" s="54">
        <f>Таблица612[[#This Row],[Общее кол-во шт]]*Таблица612[[#This Row],[Оптовая цена KRW за 1шт]]</f>
        <v>0</v>
      </c>
      <c r="M40" s="19" t="str">
        <f>IFERROR(Таблица612[[#This Row],[Общее кол-во шт]]*Таблица612[[#This Row],[Оптовая цена USD за 1шт]],"")</f>
        <v/>
      </c>
      <c r="N40" s="49"/>
    </row>
    <row r="41" spans="1:14" ht="22.5" customHeight="1">
      <c r="A41" s="44" t="s">
        <v>4712</v>
      </c>
      <c r="B41" s="14">
        <v>8809510681387</v>
      </c>
      <c r="C41" s="50" t="s">
        <v>4713</v>
      </c>
      <c r="D41" s="46" t="s">
        <v>4714</v>
      </c>
      <c r="E41" s="16">
        <v>8900</v>
      </c>
      <c r="F41" s="15">
        <v>0.51</v>
      </c>
      <c r="G41" s="47">
        <v>50</v>
      </c>
      <c r="H41" s="55">
        <v>4515</v>
      </c>
      <c r="I41" s="17" t="str">
        <f>IF($H$1="","Введите курс",Таблица612[[#This Row],[Оптовая цена KRW за 1шт]]/$H$1)</f>
        <v>Введите курс</v>
      </c>
      <c r="J41" s="48"/>
      <c r="K41" s="18">
        <f>Таблица612[[#This Row],[Заказ коробок ]]*Таблица612[[#This Row],[Кол-во шт в коробке]]</f>
        <v>0</v>
      </c>
      <c r="L41" s="54">
        <f>Таблица612[[#This Row],[Общее кол-во шт]]*Таблица612[[#This Row],[Оптовая цена KRW за 1шт]]</f>
        <v>0</v>
      </c>
      <c r="M41" s="19" t="str">
        <f>IFERROR(Таблица612[[#This Row],[Общее кол-во шт]]*Таблица612[[#This Row],[Оптовая цена USD за 1шт]],"")</f>
        <v/>
      </c>
      <c r="N41" s="49"/>
    </row>
    <row r="42" spans="1:14" ht="22.5" customHeight="1">
      <c r="A42" s="44" t="s">
        <v>4715</v>
      </c>
      <c r="B42" s="14">
        <v>8809510681394</v>
      </c>
      <c r="C42" s="50" t="s">
        <v>4716</v>
      </c>
      <c r="D42" s="46" t="s">
        <v>4717</v>
      </c>
      <c r="E42" s="16">
        <v>8900</v>
      </c>
      <c r="F42" s="15">
        <v>0.51</v>
      </c>
      <c r="G42" s="47">
        <v>50</v>
      </c>
      <c r="H42" s="55">
        <v>4515</v>
      </c>
      <c r="I42" s="17" t="str">
        <f>IF($H$1="","Введите курс",Таблица612[[#This Row],[Оптовая цена KRW за 1шт]]/$H$1)</f>
        <v>Введите курс</v>
      </c>
      <c r="J42" s="48"/>
      <c r="K42" s="18">
        <f>Таблица612[[#This Row],[Заказ коробок ]]*Таблица612[[#This Row],[Кол-во шт в коробке]]</f>
        <v>0</v>
      </c>
      <c r="L42" s="54">
        <f>Таблица612[[#This Row],[Общее кол-во шт]]*Таблица612[[#This Row],[Оптовая цена KRW за 1шт]]</f>
        <v>0</v>
      </c>
      <c r="M42" s="19" t="str">
        <f>IFERROR(Таблица612[[#This Row],[Общее кол-во шт]]*Таблица612[[#This Row],[Оптовая цена USD за 1шт]],"")</f>
        <v/>
      </c>
      <c r="N42" s="49"/>
    </row>
    <row r="43" spans="1:14" ht="22.5" customHeight="1">
      <c r="A43" s="44" t="s">
        <v>4718</v>
      </c>
      <c r="B43" s="14">
        <v>8809510681400</v>
      </c>
      <c r="C43" s="50" t="s">
        <v>4719</v>
      </c>
      <c r="D43" s="46" t="s">
        <v>4720</v>
      </c>
      <c r="E43" s="16">
        <v>8900</v>
      </c>
      <c r="F43" s="15">
        <v>0.51</v>
      </c>
      <c r="G43" s="47">
        <v>50</v>
      </c>
      <c r="H43" s="55">
        <v>4515</v>
      </c>
      <c r="I43" s="17" t="str">
        <f>IF($H$1="","Введите курс",Таблица612[[#This Row],[Оптовая цена KRW за 1шт]]/$H$1)</f>
        <v>Введите курс</v>
      </c>
      <c r="J43" s="48"/>
      <c r="K43" s="18">
        <f>Таблица612[[#This Row],[Заказ коробок ]]*Таблица612[[#This Row],[Кол-во шт в коробке]]</f>
        <v>0</v>
      </c>
      <c r="L43" s="54">
        <f>Таблица612[[#This Row],[Общее кол-во шт]]*Таблица612[[#This Row],[Оптовая цена KRW за 1шт]]</f>
        <v>0</v>
      </c>
      <c r="M43" s="19" t="str">
        <f>IFERROR(Таблица612[[#This Row],[Общее кол-во шт]]*Таблица612[[#This Row],[Оптовая цена USD за 1шт]],"")</f>
        <v/>
      </c>
      <c r="N43" s="49"/>
    </row>
    <row r="44" spans="1:14" ht="22.5" customHeight="1">
      <c r="A44" s="44" t="s">
        <v>4721</v>
      </c>
      <c r="B44" s="14">
        <v>8809510683176</v>
      </c>
      <c r="C44" s="50" t="s">
        <v>4722</v>
      </c>
      <c r="D44" s="46" t="s">
        <v>4723</v>
      </c>
      <c r="E44" s="16">
        <v>8900</v>
      </c>
      <c r="F44" s="15">
        <v>0.51</v>
      </c>
      <c r="G44" s="47">
        <v>50</v>
      </c>
      <c r="H44" s="55">
        <v>4515</v>
      </c>
      <c r="I44" s="17" t="str">
        <f>IF($H$1="","Введите курс",Таблица612[[#This Row],[Оптовая цена KRW за 1шт]]/$H$1)</f>
        <v>Введите курс</v>
      </c>
      <c r="J44" s="48"/>
      <c r="K44" s="18">
        <f>Таблица612[[#This Row],[Заказ коробок ]]*Таблица612[[#This Row],[Кол-во шт в коробке]]</f>
        <v>0</v>
      </c>
      <c r="L44" s="54">
        <f>Таблица612[[#This Row],[Общее кол-во шт]]*Таблица612[[#This Row],[Оптовая цена KRW за 1шт]]</f>
        <v>0</v>
      </c>
      <c r="M44" s="19" t="str">
        <f>IFERROR(Таблица612[[#This Row],[Общее кол-во шт]]*Таблица612[[#This Row],[Оптовая цена USD за 1шт]],"")</f>
        <v/>
      </c>
      <c r="N44" s="49"/>
    </row>
    <row r="45" spans="1:14" ht="22.5" customHeight="1">
      <c r="A45" s="44" t="s">
        <v>4724</v>
      </c>
      <c r="B45" s="14">
        <v>8809510683183</v>
      </c>
      <c r="C45" s="50" t="s">
        <v>4725</v>
      </c>
      <c r="D45" s="46" t="s">
        <v>4726</v>
      </c>
      <c r="E45" s="16">
        <v>8900</v>
      </c>
      <c r="F45" s="15">
        <v>0.51</v>
      </c>
      <c r="G45" s="47">
        <v>50</v>
      </c>
      <c r="H45" s="55">
        <v>4515</v>
      </c>
      <c r="I45" s="17" t="str">
        <f>IF($H$1="","Введите курс",Таблица612[[#This Row],[Оптовая цена KRW за 1шт]]/$H$1)</f>
        <v>Введите курс</v>
      </c>
      <c r="J45" s="48"/>
      <c r="K45" s="18">
        <f>Таблица612[[#This Row],[Заказ коробок ]]*Таблица612[[#This Row],[Кол-во шт в коробке]]</f>
        <v>0</v>
      </c>
      <c r="L45" s="54">
        <f>Таблица612[[#This Row],[Общее кол-во шт]]*Таблица612[[#This Row],[Оптовая цена KRW за 1шт]]</f>
        <v>0</v>
      </c>
      <c r="M45" s="19" t="str">
        <f>IFERROR(Таблица612[[#This Row],[Общее кол-во шт]]*Таблица612[[#This Row],[Оптовая цена USD за 1шт]],"")</f>
        <v/>
      </c>
      <c r="N45" s="49"/>
    </row>
    <row r="46" spans="1:14" ht="22.5" customHeight="1">
      <c r="A46" s="44" t="s">
        <v>4727</v>
      </c>
      <c r="B46" s="14">
        <v>8809510683190</v>
      </c>
      <c r="C46" s="50" t="s">
        <v>4728</v>
      </c>
      <c r="D46" s="46" t="s">
        <v>4729</v>
      </c>
      <c r="E46" s="16">
        <v>8900</v>
      </c>
      <c r="F46" s="15">
        <v>0.51</v>
      </c>
      <c r="G46" s="47">
        <v>50</v>
      </c>
      <c r="H46" s="55">
        <v>4515</v>
      </c>
      <c r="I46" s="17" t="str">
        <f>IF($H$1="","Введите курс",Таблица612[[#This Row],[Оптовая цена KRW за 1шт]]/$H$1)</f>
        <v>Введите курс</v>
      </c>
      <c r="J46" s="48"/>
      <c r="K46" s="18">
        <f>Таблица612[[#This Row],[Заказ коробок ]]*Таблица612[[#This Row],[Кол-во шт в коробке]]</f>
        <v>0</v>
      </c>
      <c r="L46" s="54">
        <f>Таблица612[[#This Row],[Общее кол-во шт]]*Таблица612[[#This Row],[Оптовая цена KRW за 1шт]]</f>
        <v>0</v>
      </c>
      <c r="M46" s="19" t="str">
        <f>IFERROR(Таблица612[[#This Row],[Общее кол-во шт]]*Таблица612[[#This Row],[Оптовая цена USD за 1шт]],"")</f>
        <v/>
      </c>
      <c r="N46" s="49"/>
    </row>
    <row r="47" spans="1:14" ht="22.5" customHeight="1">
      <c r="A47" s="44" t="s">
        <v>4730</v>
      </c>
      <c r="B47" s="14">
        <v>8809510683206</v>
      </c>
      <c r="C47" s="50" t="s">
        <v>4731</v>
      </c>
      <c r="D47" s="46" t="s">
        <v>4732</v>
      </c>
      <c r="E47" s="16">
        <v>8900</v>
      </c>
      <c r="F47" s="15">
        <v>0.51</v>
      </c>
      <c r="G47" s="47">
        <v>50</v>
      </c>
      <c r="H47" s="55">
        <v>4515</v>
      </c>
      <c r="I47" s="17" t="str">
        <f>IF($H$1="","Введите курс",Таблица612[[#This Row],[Оптовая цена KRW за 1шт]]/$H$1)</f>
        <v>Введите курс</v>
      </c>
      <c r="J47" s="48"/>
      <c r="K47" s="18">
        <f>Таблица612[[#This Row],[Заказ коробок ]]*Таблица612[[#This Row],[Кол-во шт в коробке]]</f>
        <v>0</v>
      </c>
      <c r="L47" s="54">
        <f>Таблица612[[#This Row],[Общее кол-во шт]]*Таблица612[[#This Row],[Оптовая цена KRW за 1шт]]</f>
        <v>0</v>
      </c>
      <c r="M47" s="19" t="str">
        <f>IFERROR(Таблица612[[#This Row],[Общее кол-во шт]]*Таблица612[[#This Row],[Оптовая цена USD за 1шт]],"")</f>
        <v/>
      </c>
      <c r="N47" s="49"/>
    </row>
    <row r="48" spans="1:14" ht="22.5" customHeight="1">
      <c r="A48" s="44" t="s">
        <v>4733</v>
      </c>
      <c r="B48" s="14">
        <v>8809510683213</v>
      </c>
      <c r="C48" s="50" t="s">
        <v>4734</v>
      </c>
      <c r="D48" s="46" t="s">
        <v>4735</v>
      </c>
      <c r="E48" s="16">
        <v>8900</v>
      </c>
      <c r="F48" s="15">
        <v>0.51</v>
      </c>
      <c r="G48" s="47">
        <v>50</v>
      </c>
      <c r="H48" s="55">
        <v>4515</v>
      </c>
      <c r="I48" s="17" t="str">
        <f>IF($H$1="","Введите курс",Таблица612[[#This Row],[Оптовая цена KRW за 1шт]]/$H$1)</f>
        <v>Введите курс</v>
      </c>
      <c r="J48" s="48"/>
      <c r="K48" s="18">
        <f>Таблица612[[#This Row],[Заказ коробок ]]*Таблица612[[#This Row],[Кол-во шт в коробке]]</f>
        <v>0</v>
      </c>
      <c r="L48" s="54">
        <f>Таблица612[[#This Row],[Общее кол-во шт]]*Таблица612[[#This Row],[Оптовая цена KRW за 1шт]]</f>
        <v>0</v>
      </c>
      <c r="M48" s="19" t="str">
        <f>IFERROR(Таблица612[[#This Row],[Общее кол-во шт]]*Таблица612[[#This Row],[Оптовая цена USD за 1шт]],"")</f>
        <v/>
      </c>
      <c r="N48" s="49"/>
    </row>
    <row r="49" spans="1:14" ht="22.5" customHeight="1">
      <c r="A49" s="44" t="s">
        <v>4736</v>
      </c>
      <c r="B49" s="14">
        <v>8809510683220</v>
      </c>
      <c r="C49" s="50" t="s">
        <v>4737</v>
      </c>
      <c r="D49" s="46" t="s">
        <v>4738</v>
      </c>
      <c r="E49" s="16">
        <v>8900</v>
      </c>
      <c r="F49" s="15">
        <v>0.51</v>
      </c>
      <c r="G49" s="47">
        <v>50</v>
      </c>
      <c r="H49" s="55">
        <v>4515</v>
      </c>
      <c r="I49" s="17" t="str">
        <f>IF($H$1="","Введите курс",Таблица612[[#This Row],[Оптовая цена KRW за 1шт]]/$H$1)</f>
        <v>Введите курс</v>
      </c>
      <c r="J49" s="48"/>
      <c r="K49" s="18">
        <f>Таблица612[[#This Row],[Заказ коробок ]]*Таблица612[[#This Row],[Кол-во шт в коробке]]</f>
        <v>0</v>
      </c>
      <c r="L49" s="54">
        <f>Таблица612[[#This Row],[Общее кол-во шт]]*Таблица612[[#This Row],[Оптовая цена KRW за 1шт]]</f>
        <v>0</v>
      </c>
      <c r="M49" s="19" t="str">
        <f>IFERROR(Таблица612[[#This Row],[Общее кол-во шт]]*Таблица612[[#This Row],[Оптовая цена USD за 1шт]],"")</f>
        <v/>
      </c>
      <c r="N49" s="49"/>
    </row>
    <row r="50" spans="1:14" ht="22.5" customHeight="1">
      <c r="A50" s="44" t="s">
        <v>4739</v>
      </c>
      <c r="B50" s="14">
        <v>8809510680298</v>
      </c>
      <c r="C50" s="50" t="s">
        <v>4740</v>
      </c>
      <c r="D50" s="46" t="s">
        <v>4741</v>
      </c>
      <c r="E50" s="16">
        <v>12900</v>
      </c>
      <c r="F50" s="15">
        <v>0.51</v>
      </c>
      <c r="G50" s="47">
        <v>50</v>
      </c>
      <c r="H50" s="55">
        <v>6618</v>
      </c>
      <c r="I50" s="17" t="str">
        <f>IF($H$1="","Введите курс",Таблица612[[#This Row],[Оптовая цена KRW за 1шт]]/$H$1)</f>
        <v>Введите курс</v>
      </c>
      <c r="J50" s="48"/>
      <c r="K50" s="18">
        <f>Таблица612[[#This Row],[Заказ коробок ]]*Таблица612[[#This Row],[Кол-во шт в коробке]]</f>
        <v>0</v>
      </c>
      <c r="L50" s="54">
        <f>Таблица612[[#This Row],[Общее кол-во шт]]*Таблица612[[#This Row],[Оптовая цена KRW за 1шт]]</f>
        <v>0</v>
      </c>
      <c r="M50" s="19" t="str">
        <f>IFERROR(Таблица612[[#This Row],[Общее кол-во шт]]*Таблица612[[#This Row],[Оптовая цена USD за 1шт]],"")</f>
        <v/>
      </c>
      <c r="N50" s="49"/>
    </row>
    <row r="51" spans="1:14" ht="22.5" customHeight="1">
      <c r="A51" s="44" t="s">
        <v>4742</v>
      </c>
      <c r="B51" s="14">
        <v>8809510680304</v>
      </c>
      <c r="C51" s="50" t="s">
        <v>4743</v>
      </c>
      <c r="D51" s="46" t="s">
        <v>4744</v>
      </c>
      <c r="E51" s="16">
        <v>12900</v>
      </c>
      <c r="F51" s="15">
        <v>0.51</v>
      </c>
      <c r="G51" s="47">
        <v>50</v>
      </c>
      <c r="H51" s="55">
        <v>6618</v>
      </c>
      <c r="I51" s="17" t="str">
        <f>IF($H$1="","Введите курс",Таблица612[[#This Row],[Оптовая цена KRW за 1шт]]/$H$1)</f>
        <v>Введите курс</v>
      </c>
      <c r="J51" s="48"/>
      <c r="K51" s="18">
        <f>Таблица612[[#This Row],[Заказ коробок ]]*Таблица612[[#This Row],[Кол-во шт в коробке]]</f>
        <v>0</v>
      </c>
      <c r="L51" s="54">
        <f>Таблица612[[#This Row],[Общее кол-во шт]]*Таблица612[[#This Row],[Оптовая цена KRW за 1шт]]</f>
        <v>0</v>
      </c>
      <c r="M51" s="19" t="str">
        <f>IFERROR(Таблица612[[#This Row],[Общее кол-во шт]]*Таблица612[[#This Row],[Оптовая цена USD за 1шт]],"")</f>
        <v/>
      </c>
      <c r="N51" s="49"/>
    </row>
    <row r="52" spans="1:14" ht="22.5" customHeight="1">
      <c r="A52" s="44" t="s">
        <v>4745</v>
      </c>
      <c r="B52" s="14">
        <v>8809510680311</v>
      </c>
      <c r="C52" s="50" t="s">
        <v>4746</v>
      </c>
      <c r="D52" s="46" t="s">
        <v>4747</v>
      </c>
      <c r="E52" s="16">
        <v>12900</v>
      </c>
      <c r="F52" s="15">
        <v>0.51</v>
      </c>
      <c r="G52" s="47">
        <v>50</v>
      </c>
      <c r="H52" s="55">
        <v>6618</v>
      </c>
      <c r="I52" s="17" t="str">
        <f>IF($H$1="","Введите курс",Таблица612[[#This Row],[Оптовая цена KRW за 1шт]]/$H$1)</f>
        <v>Введите курс</v>
      </c>
      <c r="J52" s="48"/>
      <c r="K52" s="18">
        <f>Таблица612[[#This Row],[Заказ коробок ]]*Таблица612[[#This Row],[Кол-во шт в коробке]]</f>
        <v>0</v>
      </c>
      <c r="L52" s="54">
        <f>Таблица612[[#This Row],[Общее кол-во шт]]*Таблица612[[#This Row],[Оптовая цена KRW за 1шт]]</f>
        <v>0</v>
      </c>
      <c r="M52" s="19" t="str">
        <f>IFERROR(Таблица612[[#This Row],[Общее кол-во шт]]*Таблица612[[#This Row],[Оптовая цена USD за 1шт]],"")</f>
        <v/>
      </c>
      <c r="N52" s="49"/>
    </row>
    <row r="53" spans="1:14" ht="22.5" customHeight="1">
      <c r="A53" s="44" t="s">
        <v>4748</v>
      </c>
      <c r="B53" s="14">
        <v>8809510680328</v>
      </c>
      <c r="C53" s="50" t="s">
        <v>4749</v>
      </c>
      <c r="D53" s="46" t="s">
        <v>4750</v>
      </c>
      <c r="E53" s="16">
        <v>12900</v>
      </c>
      <c r="F53" s="15">
        <v>0.51</v>
      </c>
      <c r="G53" s="47">
        <v>50</v>
      </c>
      <c r="H53" s="55">
        <v>6618</v>
      </c>
      <c r="I53" s="17" t="str">
        <f>IF($H$1="","Введите курс",Таблица612[[#This Row],[Оптовая цена KRW за 1шт]]/$H$1)</f>
        <v>Введите курс</v>
      </c>
      <c r="J53" s="48"/>
      <c r="K53" s="18">
        <f>Таблица612[[#This Row],[Заказ коробок ]]*Таблица612[[#This Row],[Кол-во шт в коробке]]</f>
        <v>0</v>
      </c>
      <c r="L53" s="54">
        <f>Таблица612[[#This Row],[Общее кол-во шт]]*Таблица612[[#This Row],[Оптовая цена KRW за 1шт]]</f>
        <v>0</v>
      </c>
      <c r="M53" s="19" t="str">
        <f>IFERROR(Таблица612[[#This Row],[Общее кол-во шт]]*Таблица612[[#This Row],[Оптовая цена USD за 1шт]],"")</f>
        <v/>
      </c>
      <c r="N53" s="49"/>
    </row>
    <row r="54" spans="1:14" ht="22.5" customHeight="1">
      <c r="A54" s="44" t="s">
        <v>4751</v>
      </c>
      <c r="B54" s="14">
        <v>8809510680335</v>
      </c>
      <c r="C54" s="50" t="s">
        <v>4752</v>
      </c>
      <c r="D54" s="46" t="s">
        <v>4753</v>
      </c>
      <c r="E54" s="16">
        <v>12900</v>
      </c>
      <c r="F54" s="15">
        <v>0.51</v>
      </c>
      <c r="G54" s="47">
        <v>50</v>
      </c>
      <c r="H54" s="55">
        <v>6618</v>
      </c>
      <c r="I54" s="17" t="str">
        <f>IF($H$1="","Введите курс",Таблица612[[#This Row],[Оптовая цена KRW за 1шт]]/$H$1)</f>
        <v>Введите курс</v>
      </c>
      <c r="J54" s="48"/>
      <c r="K54" s="18">
        <f>Таблица612[[#This Row],[Заказ коробок ]]*Таблица612[[#This Row],[Кол-во шт в коробке]]</f>
        <v>0</v>
      </c>
      <c r="L54" s="54">
        <f>Таблица612[[#This Row],[Общее кол-во шт]]*Таблица612[[#This Row],[Оптовая цена KRW за 1шт]]</f>
        <v>0</v>
      </c>
      <c r="M54" s="19" t="str">
        <f>IFERROR(Таблица612[[#This Row],[Общее кол-во шт]]*Таблица612[[#This Row],[Оптовая цена USD за 1шт]],"")</f>
        <v/>
      </c>
      <c r="N54" s="49"/>
    </row>
    <row r="55" spans="1:14" ht="22.5" customHeight="1">
      <c r="A55" s="44" t="s">
        <v>4754</v>
      </c>
      <c r="B55" s="14">
        <v>8809510680441</v>
      </c>
      <c r="C55" s="50" t="s">
        <v>4755</v>
      </c>
      <c r="D55" s="46" t="s">
        <v>4756</v>
      </c>
      <c r="E55" s="16">
        <v>12900</v>
      </c>
      <c r="F55" s="15">
        <v>0.51</v>
      </c>
      <c r="G55" s="47">
        <v>50</v>
      </c>
      <c r="H55" s="55">
        <v>6618</v>
      </c>
      <c r="I55" s="17" t="str">
        <f>IF($H$1="","Введите курс",Таблица612[[#This Row],[Оптовая цена KRW за 1шт]]/$H$1)</f>
        <v>Введите курс</v>
      </c>
      <c r="J55" s="48"/>
      <c r="K55" s="18">
        <f>Таблица612[[#This Row],[Заказ коробок ]]*Таблица612[[#This Row],[Кол-во шт в коробке]]</f>
        <v>0</v>
      </c>
      <c r="L55" s="54">
        <f>Таблица612[[#This Row],[Общее кол-во шт]]*Таблица612[[#This Row],[Оптовая цена KRW за 1шт]]</f>
        <v>0</v>
      </c>
      <c r="M55" s="19" t="str">
        <f>IFERROR(Таблица612[[#This Row],[Общее кол-во шт]]*Таблица612[[#This Row],[Оптовая цена USD за 1шт]],"")</f>
        <v/>
      </c>
      <c r="N55" s="49"/>
    </row>
    <row r="56" spans="1:14" ht="22.5" customHeight="1">
      <c r="A56" s="62" t="s">
        <v>4757</v>
      </c>
      <c r="B56" s="63">
        <v>8809510680458</v>
      </c>
      <c r="C56" s="50" t="s">
        <v>4758</v>
      </c>
      <c r="D56" s="65" t="s">
        <v>4759</v>
      </c>
      <c r="E56" s="66">
        <v>12900</v>
      </c>
      <c r="F56" s="67">
        <v>0.02</v>
      </c>
      <c r="G56" s="68"/>
      <c r="H56" s="69"/>
      <c r="I56" s="70" t="str">
        <f>IF($H$1="","Введите курс",Таблица612[[#This Row],[Оптовая цена KRW за 1шт]]/$H$1)</f>
        <v>Введите курс</v>
      </c>
      <c r="J56" s="71"/>
      <c r="K56" s="72">
        <f>Таблица612[[#This Row],[Заказ коробок ]]*Таблица612[[#This Row],[Кол-во шт в коробке]]</f>
        <v>0</v>
      </c>
      <c r="L56" s="73">
        <f>Таблица612[[#This Row],[Общее кол-во шт]]*Таблица612[[#This Row],[Оптовая цена KRW за 1шт]]</f>
        <v>0</v>
      </c>
      <c r="M56" s="74" t="str">
        <f>IFERROR(Таблица612[[#This Row],[Общее кол-во шт]]*Таблица612[[#This Row],[Оптовая цена USD за 1шт]],"")</f>
        <v/>
      </c>
      <c r="N56" s="57" t="s">
        <v>4288</v>
      </c>
    </row>
    <row r="57" spans="1:14" ht="22.5" customHeight="1">
      <c r="A57" s="62" t="s">
        <v>4760</v>
      </c>
      <c r="B57" s="63">
        <v>8809510680465</v>
      </c>
      <c r="C57" s="50" t="s">
        <v>4761</v>
      </c>
      <c r="D57" s="65" t="s">
        <v>4762</v>
      </c>
      <c r="E57" s="66">
        <v>12900</v>
      </c>
      <c r="F57" s="67">
        <v>0.02</v>
      </c>
      <c r="G57" s="68"/>
      <c r="H57" s="69"/>
      <c r="I57" s="70" t="str">
        <f>IF($H$1="","Введите курс",Таблица612[[#This Row],[Оптовая цена KRW за 1шт]]/$H$1)</f>
        <v>Введите курс</v>
      </c>
      <c r="J57" s="71"/>
      <c r="K57" s="72">
        <f>Таблица612[[#This Row],[Заказ коробок ]]*Таблица612[[#This Row],[Кол-во шт в коробке]]</f>
        <v>0</v>
      </c>
      <c r="L57" s="73">
        <f>Таблица612[[#This Row],[Общее кол-во шт]]*Таблица612[[#This Row],[Оптовая цена KRW за 1шт]]</f>
        <v>0</v>
      </c>
      <c r="M57" s="74" t="str">
        <f>IFERROR(Таблица612[[#This Row],[Общее кол-во шт]]*Таблица612[[#This Row],[Оптовая цена USD за 1шт]],"")</f>
        <v/>
      </c>
      <c r="N57" s="57" t="s">
        <v>4288</v>
      </c>
    </row>
    <row r="58" spans="1:14" ht="22.5" customHeight="1">
      <c r="A58" s="62" t="s">
        <v>4763</v>
      </c>
      <c r="B58" s="63">
        <v>8809510680854</v>
      </c>
      <c r="C58" s="50" t="s">
        <v>4764</v>
      </c>
      <c r="D58" s="65" t="s">
        <v>4765</v>
      </c>
      <c r="E58" s="66">
        <v>12900</v>
      </c>
      <c r="F58" s="67">
        <v>0.02</v>
      </c>
      <c r="G58" s="68"/>
      <c r="H58" s="69"/>
      <c r="I58" s="70" t="str">
        <f>IF($H$1="","Введите курс",Таблица612[[#This Row],[Оптовая цена KRW за 1шт]]/$H$1)</f>
        <v>Введите курс</v>
      </c>
      <c r="J58" s="71"/>
      <c r="K58" s="72">
        <f>Таблица612[[#This Row],[Заказ коробок ]]*Таблица612[[#This Row],[Кол-во шт в коробке]]</f>
        <v>0</v>
      </c>
      <c r="L58" s="73">
        <f>Таблица612[[#This Row],[Общее кол-во шт]]*Таблица612[[#This Row],[Оптовая цена KRW за 1шт]]</f>
        <v>0</v>
      </c>
      <c r="M58" s="74" t="str">
        <f>IFERROR(Таблица612[[#This Row],[Общее кол-во шт]]*Таблица612[[#This Row],[Оптовая цена USD за 1шт]],"")</f>
        <v/>
      </c>
      <c r="N58" s="57" t="s">
        <v>4288</v>
      </c>
    </row>
    <row r="59" spans="1:14" ht="22.5" customHeight="1">
      <c r="A59" s="62" t="s">
        <v>4766</v>
      </c>
      <c r="B59" s="63">
        <v>8809510680861</v>
      </c>
      <c r="C59" s="50" t="s">
        <v>4767</v>
      </c>
      <c r="D59" s="65" t="s">
        <v>4768</v>
      </c>
      <c r="E59" s="66">
        <v>12900</v>
      </c>
      <c r="F59" s="67">
        <v>0.02</v>
      </c>
      <c r="G59" s="68"/>
      <c r="H59" s="69"/>
      <c r="I59" s="70" t="str">
        <f>IF($H$1="","Введите курс",Таблица612[[#This Row],[Оптовая цена KRW за 1шт]]/$H$1)</f>
        <v>Введите курс</v>
      </c>
      <c r="J59" s="71"/>
      <c r="K59" s="72">
        <f>Таблица612[[#This Row],[Заказ коробок ]]*Таблица612[[#This Row],[Кол-во шт в коробке]]</f>
        <v>0</v>
      </c>
      <c r="L59" s="73">
        <f>Таблица612[[#This Row],[Общее кол-во шт]]*Таблица612[[#This Row],[Оптовая цена KRW за 1шт]]</f>
        <v>0</v>
      </c>
      <c r="M59" s="74" t="str">
        <f>IFERROR(Таблица612[[#This Row],[Общее кол-во шт]]*Таблица612[[#This Row],[Оптовая цена USD за 1шт]],"")</f>
        <v/>
      </c>
      <c r="N59" s="57" t="s">
        <v>4288</v>
      </c>
    </row>
    <row r="60" spans="1:14" ht="22.5" customHeight="1">
      <c r="A60" s="62" t="s">
        <v>4769</v>
      </c>
      <c r="B60" s="63">
        <v>8809510680878</v>
      </c>
      <c r="C60" s="50" t="s">
        <v>4770</v>
      </c>
      <c r="D60" s="65" t="s">
        <v>4771</v>
      </c>
      <c r="E60" s="66">
        <v>12900</v>
      </c>
      <c r="F60" s="67">
        <v>0.02</v>
      </c>
      <c r="G60" s="68"/>
      <c r="H60" s="69"/>
      <c r="I60" s="70" t="str">
        <f>IF($H$1="","Введите курс",Таблица612[[#This Row],[Оптовая цена KRW за 1шт]]/$H$1)</f>
        <v>Введите курс</v>
      </c>
      <c r="J60" s="71"/>
      <c r="K60" s="72">
        <f>Таблица612[[#This Row],[Заказ коробок ]]*Таблица612[[#This Row],[Кол-во шт в коробке]]</f>
        <v>0</v>
      </c>
      <c r="L60" s="73">
        <f>Таблица612[[#This Row],[Общее кол-во шт]]*Таблица612[[#This Row],[Оптовая цена KRW за 1шт]]</f>
        <v>0</v>
      </c>
      <c r="M60" s="74" t="str">
        <f>IFERROR(Таблица612[[#This Row],[Общее кол-во шт]]*Таблица612[[#This Row],[Оптовая цена USD за 1шт]],"")</f>
        <v/>
      </c>
      <c r="N60" s="57" t="s">
        <v>4288</v>
      </c>
    </row>
    <row r="61" spans="1:14" ht="22.5" customHeight="1">
      <c r="A61" s="62" t="s">
        <v>4772</v>
      </c>
      <c r="B61" s="63">
        <v>8809510680885</v>
      </c>
      <c r="C61" s="50" t="s">
        <v>4773</v>
      </c>
      <c r="D61" s="65" t="s">
        <v>4774</v>
      </c>
      <c r="E61" s="66">
        <v>12900</v>
      </c>
      <c r="F61" s="67">
        <v>0.02</v>
      </c>
      <c r="G61" s="68"/>
      <c r="H61" s="69"/>
      <c r="I61" s="70" t="str">
        <f>IF($H$1="","Введите курс",Таблица612[[#This Row],[Оптовая цена KRW за 1шт]]/$H$1)</f>
        <v>Введите курс</v>
      </c>
      <c r="J61" s="71"/>
      <c r="K61" s="72">
        <f>Таблица612[[#This Row],[Заказ коробок ]]*Таблица612[[#This Row],[Кол-во шт в коробке]]</f>
        <v>0</v>
      </c>
      <c r="L61" s="73">
        <f>Таблица612[[#This Row],[Общее кол-во шт]]*Таблица612[[#This Row],[Оптовая цена KRW за 1шт]]</f>
        <v>0</v>
      </c>
      <c r="M61" s="74" t="str">
        <f>IFERROR(Таблица612[[#This Row],[Общее кол-во шт]]*Таблица612[[#This Row],[Оптовая цена USD за 1шт]],"")</f>
        <v/>
      </c>
      <c r="N61" s="57" t="s">
        <v>4288</v>
      </c>
    </row>
    <row r="62" spans="1:14" ht="22.5" customHeight="1">
      <c r="A62" s="62" t="s">
        <v>4775</v>
      </c>
      <c r="B62" s="63">
        <v>8809510680892</v>
      </c>
      <c r="C62" s="50" t="s">
        <v>4776</v>
      </c>
      <c r="D62" s="65" t="s">
        <v>4777</v>
      </c>
      <c r="E62" s="66">
        <v>12900</v>
      </c>
      <c r="F62" s="67">
        <v>0.02</v>
      </c>
      <c r="G62" s="68"/>
      <c r="H62" s="69"/>
      <c r="I62" s="70" t="str">
        <f>IF($H$1="","Введите курс",Таблица612[[#This Row],[Оптовая цена KRW за 1шт]]/$H$1)</f>
        <v>Введите курс</v>
      </c>
      <c r="J62" s="71"/>
      <c r="K62" s="72">
        <f>Таблица612[[#This Row],[Заказ коробок ]]*Таблица612[[#This Row],[Кол-во шт в коробке]]</f>
        <v>0</v>
      </c>
      <c r="L62" s="73">
        <f>Таблица612[[#This Row],[Общее кол-во шт]]*Таблица612[[#This Row],[Оптовая цена KRW за 1шт]]</f>
        <v>0</v>
      </c>
      <c r="M62" s="74" t="str">
        <f>IFERROR(Таблица612[[#This Row],[Общее кол-во шт]]*Таблица612[[#This Row],[Оптовая цена USD за 1шт]],"")</f>
        <v/>
      </c>
      <c r="N62" s="57" t="s">
        <v>4288</v>
      </c>
    </row>
    <row r="63" spans="1:14" ht="22.5" customHeight="1">
      <c r="A63" s="62" t="s">
        <v>4778</v>
      </c>
      <c r="B63" s="63">
        <v>8809510680908</v>
      </c>
      <c r="C63" s="50" t="s">
        <v>4779</v>
      </c>
      <c r="D63" s="65" t="s">
        <v>4780</v>
      </c>
      <c r="E63" s="66">
        <v>12900</v>
      </c>
      <c r="F63" s="67">
        <v>0.02</v>
      </c>
      <c r="G63" s="68"/>
      <c r="H63" s="69"/>
      <c r="I63" s="70" t="str">
        <f>IF($H$1="","Введите курс",Таблица612[[#This Row],[Оптовая цена KRW за 1шт]]/$H$1)</f>
        <v>Введите курс</v>
      </c>
      <c r="J63" s="71"/>
      <c r="K63" s="72">
        <f>Таблица612[[#This Row],[Заказ коробок ]]*Таблица612[[#This Row],[Кол-во шт в коробке]]</f>
        <v>0</v>
      </c>
      <c r="L63" s="73">
        <f>Таблица612[[#This Row],[Общее кол-во шт]]*Таблица612[[#This Row],[Оптовая цена KRW за 1шт]]</f>
        <v>0</v>
      </c>
      <c r="M63" s="74" t="str">
        <f>IFERROR(Таблица612[[#This Row],[Общее кол-во шт]]*Таблица612[[#This Row],[Оптовая цена USD за 1шт]],"")</f>
        <v/>
      </c>
      <c r="N63" s="57" t="s">
        <v>4288</v>
      </c>
    </row>
    <row r="64" spans="1:14" ht="22.5" customHeight="1">
      <c r="A64" s="62" t="s">
        <v>4781</v>
      </c>
      <c r="B64" s="63">
        <v>8809510680915</v>
      </c>
      <c r="C64" s="50" t="s">
        <v>4782</v>
      </c>
      <c r="D64" s="65" t="s">
        <v>4783</v>
      </c>
      <c r="E64" s="66">
        <v>12900</v>
      </c>
      <c r="F64" s="67">
        <v>0.02</v>
      </c>
      <c r="G64" s="68"/>
      <c r="H64" s="69"/>
      <c r="I64" s="70" t="str">
        <f>IF($H$1="","Введите курс",Таблица612[[#This Row],[Оптовая цена KRW за 1шт]]/$H$1)</f>
        <v>Введите курс</v>
      </c>
      <c r="J64" s="71"/>
      <c r="K64" s="72">
        <f>Таблица612[[#This Row],[Заказ коробок ]]*Таблица612[[#This Row],[Кол-во шт в коробке]]</f>
        <v>0</v>
      </c>
      <c r="L64" s="73">
        <f>Таблица612[[#This Row],[Общее кол-во шт]]*Таблица612[[#This Row],[Оптовая цена KRW за 1шт]]</f>
        <v>0</v>
      </c>
      <c r="M64" s="74" t="str">
        <f>IFERROR(Таблица612[[#This Row],[Общее кол-во шт]]*Таблица612[[#This Row],[Оптовая цена USD за 1шт]],"")</f>
        <v/>
      </c>
      <c r="N64" s="57" t="s">
        <v>4288</v>
      </c>
    </row>
    <row r="65" spans="1:14" ht="22.5" customHeight="1">
      <c r="A65" s="62" t="s">
        <v>4784</v>
      </c>
      <c r="B65" s="63">
        <v>8809510680922</v>
      </c>
      <c r="C65" s="50" t="s">
        <v>4785</v>
      </c>
      <c r="D65" s="65" t="s">
        <v>4786</v>
      </c>
      <c r="E65" s="66">
        <v>12900</v>
      </c>
      <c r="F65" s="67">
        <v>0.02</v>
      </c>
      <c r="G65" s="68"/>
      <c r="H65" s="69"/>
      <c r="I65" s="70" t="str">
        <f>IF($H$1="","Введите курс",Таблица612[[#This Row],[Оптовая цена KRW за 1шт]]/$H$1)</f>
        <v>Введите курс</v>
      </c>
      <c r="J65" s="71"/>
      <c r="K65" s="72">
        <f>Таблица612[[#This Row],[Заказ коробок ]]*Таблица612[[#This Row],[Кол-во шт в коробке]]</f>
        <v>0</v>
      </c>
      <c r="L65" s="73">
        <f>Таблица612[[#This Row],[Общее кол-во шт]]*Таблица612[[#This Row],[Оптовая цена KRW за 1шт]]</f>
        <v>0</v>
      </c>
      <c r="M65" s="74" t="str">
        <f>IFERROR(Таблица612[[#This Row],[Общее кол-во шт]]*Таблица612[[#This Row],[Оптовая цена USD за 1шт]],"")</f>
        <v/>
      </c>
      <c r="N65" s="57" t="s">
        <v>4288</v>
      </c>
    </row>
    <row r="66" spans="1:14" ht="22.5" customHeight="1">
      <c r="A66" s="44" t="s">
        <v>4787</v>
      </c>
      <c r="B66" s="14">
        <v>8809510680649</v>
      </c>
      <c r="C66" s="50" t="s">
        <v>4788</v>
      </c>
      <c r="D66" s="46" t="s">
        <v>4789</v>
      </c>
      <c r="E66" s="16">
        <v>7900</v>
      </c>
      <c r="F66" s="15">
        <v>0.51</v>
      </c>
      <c r="G66" s="47">
        <v>50</v>
      </c>
      <c r="H66" s="55">
        <v>4025</v>
      </c>
      <c r="I66" s="17" t="str">
        <f>IF($H$1="","Введите курс",Таблица612[[#This Row],[Оптовая цена KRW за 1шт]]/$H$1)</f>
        <v>Введите курс</v>
      </c>
      <c r="J66" s="48"/>
      <c r="K66" s="18">
        <f>Таблица612[[#This Row],[Заказ коробок ]]*Таблица612[[#This Row],[Кол-во шт в коробке]]</f>
        <v>0</v>
      </c>
      <c r="L66" s="54">
        <f>Таблица612[[#This Row],[Общее кол-во шт]]*Таблица612[[#This Row],[Оптовая цена KRW за 1шт]]</f>
        <v>0</v>
      </c>
      <c r="M66" s="19" t="str">
        <f>IFERROR(Таблица612[[#This Row],[Общее кол-во шт]]*Таблица612[[#This Row],[Оптовая цена USD за 1шт]],"")</f>
        <v/>
      </c>
      <c r="N66" s="49"/>
    </row>
    <row r="67" spans="1:14" ht="22.5" customHeight="1">
      <c r="A67" s="44" t="s">
        <v>4790</v>
      </c>
      <c r="B67" s="14">
        <v>8809510680571</v>
      </c>
      <c r="C67" s="50" t="s">
        <v>4791</v>
      </c>
      <c r="D67" s="46" t="s">
        <v>4792</v>
      </c>
      <c r="E67" s="16">
        <v>7900</v>
      </c>
      <c r="F67" s="15">
        <v>0.51</v>
      </c>
      <c r="G67" s="47">
        <v>50</v>
      </c>
      <c r="H67" s="55">
        <v>4025</v>
      </c>
      <c r="I67" s="17" t="str">
        <f>IF($H$1="","Введите курс",Таблица612[[#This Row],[Оптовая цена KRW за 1шт]]/$H$1)</f>
        <v>Введите курс</v>
      </c>
      <c r="J67" s="48"/>
      <c r="K67" s="18">
        <f>Таблица612[[#This Row],[Заказ коробок ]]*Таблица612[[#This Row],[Кол-во шт в коробке]]</f>
        <v>0</v>
      </c>
      <c r="L67" s="54">
        <f>Таблица612[[#This Row],[Общее кол-во шт]]*Таблица612[[#This Row],[Оптовая цена KRW за 1шт]]</f>
        <v>0</v>
      </c>
      <c r="M67" s="19" t="str">
        <f>IFERROR(Таблица612[[#This Row],[Общее кол-во шт]]*Таблица612[[#This Row],[Оптовая цена USD за 1шт]],"")</f>
        <v/>
      </c>
      <c r="N67" s="49"/>
    </row>
    <row r="68" spans="1:14" ht="22.5" customHeight="1">
      <c r="A68" s="44" t="s">
        <v>4793</v>
      </c>
      <c r="B68" s="14">
        <v>8809510680588</v>
      </c>
      <c r="C68" s="50" t="s">
        <v>4794</v>
      </c>
      <c r="D68" s="46" t="s">
        <v>4795</v>
      </c>
      <c r="E68" s="16">
        <v>7900</v>
      </c>
      <c r="F68" s="15">
        <v>0.51</v>
      </c>
      <c r="G68" s="47">
        <v>50</v>
      </c>
      <c r="H68" s="55">
        <v>4025</v>
      </c>
      <c r="I68" s="17" t="str">
        <f>IF($H$1="","Введите курс",Таблица612[[#This Row],[Оптовая цена KRW за 1шт]]/$H$1)</f>
        <v>Введите курс</v>
      </c>
      <c r="J68" s="48"/>
      <c r="K68" s="18">
        <f>Таблица612[[#This Row],[Заказ коробок ]]*Таблица612[[#This Row],[Кол-во шт в коробке]]</f>
        <v>0</v>
      </c>
      <c r="L68" s="54">
        <f>Таблица612[[#This Row],[Общее кол-во шт]]*Таблица612[[#This Row],[Оптовая цена KRW за 1шт]]</f>
        <v>0</v>
      </c>
      <c r="M68" s="19" t="str">
        <f>IFERROR(Таблица612[[#This Row],[Общее кол-во шт]]*Таблица612[[#This Row],[Оптовая цена USD за 1шт]],"")</f>
        <v/>
      </c>
      <c r="N68" s="49"/>
    </row>
    <row r="69" spans="1:14" ht="22.5" customHeight="1">
      <c r="A69" s="44" t="s">
        <v>4796</v>
      </c>
      <c r="B69" s="14">
        <v>8809510680595</v>
      </c>
      <c r="C69" s="50" t="s">
        <v>4797</v>
      </c>
      <c r="D69" s="46" t="s">
        <v>4798</v>
      </c>
      <c r="E69" s="16">
        <v>7900</v>
      </c>
      <c r="F69" s="15">
        <v>0.51</v>
      </c>
      <c r="G69" s="47">
        <v>50</v>
      </c>
      <c r="H69" s="55">
        <v>4025</v>
      </c>
      <c r="I69" s="17" t="str">
        <f>IF($H$1="","Введите курс",Таблица612[[#This Row],[Оптовая цена KRW за 1шт]]/$H$1)</f>
        <v>Введите курс</v>
      </c>
      <c r="J69" s="48"/>
      <c r="K69" s="18">
        <f>Таблица612[[#This Row],[Заказ коробок ]]*Таблица612[[#This Row],[Кол-во шт в коробке]]</f>
        <v>0</v>
      </c>
      <c r="L69" s="54">
        <f>Таблица612[[#This Row],[Общее кол-во шт]]*Таблица612[[#This Row],[Оптовая цена KRW за 1шт]]</f>
        <v>0</v>
      </c>
      <c r="M69" s="19" t="str">
        <f>IFERROR(Таблица612[[#This Row],[Общее кол-во шт]]*Таблица612[[#This Row],[Оптовая цена USD за 1шт]],"")</f>
        <v/>
      </c>
      <c r="N69" s="49"/>
    </row>
    <row r="70" spans="1:14" ht="22.5" customHeight="1">
      <c r="A70" s="44" t="s">
        <v>4799</v>
      </c>
      <c r="B70" s="14">
        <v>8809510680601</v>
      </c>
      <c r="C70" s="50" t="s">
        <v>4800</v>
      </c>
      <c r="D70" s="46" t="s">
        <v>4801</v>
      </c>
      <c r="E70" s="16">
        <v>7900</v>
      </c>
      <c r="F70" s="15">
        <v>0.51</v>
      </c>
      <c r="G70" s="47">
        <v>50</v>
      </c>
      <c r="H70" s="55">
        <v>4025</v>
      </c>
      <c r="I70" s="17" t="str">
        <f>IF($H$1="","Введите курс",Таблица612[[#This Row],[Оптовая цена KRW за 1шт]]/$H$1)</f>
        <v>Введите курс</v>
      </c>
      <c r="J70" s="48"/>
      <c r="K70" s="18">
        <f>Таблица612[[#This Row],[Заказ коробок ]]*Таблица612[[#This Row],[Кол-во шт в коробке]]</f>
        <v>0</v>
      </c>
      <c r="L70" s="54">
        <f>Таблица612[[#This Row],[Общее кол-во шт]]*Таблица612[[#This Row],[Оптовая цена KRW за 1шт]]</f>
        <v>0</v>
      </c>
      <c r="M70" s="19" t="str">
        <f>IFERROR(Таблица612[[#This Row],[Общее кол-во шт]]*Таблица612[[#This Row],[Оптовая цена USD за 1шт]],"")</f>
        <v/>
      </c>
      <c r="N70" s="49"/>
    </row>
    <row r="71" spans="1:14" ht="22.5" customHeight="1">
      <c r="A71" s="44" t="s">
        <v>4802</v>
      </c>
      <c r="B71" s="14">
        <v>8809510682285</v>
      </c>
      <c r="C71" s="50" t="s">
        <v>4803</v>
      </c>
      <c r="D71" s="46" t="s">
        <v>4804</v>
      </c>
      <c r="E71" s="16">
        <v>25000</v>
      </c>
      <c r="F71" s="15">
        <v>0.51</v>
      </c>
      <c r="G71" s="47">
        <v>10</v>
      </c>
      <c r="H71" s="55">
        <v>12800</v>
      </c>
      <c r="I71" s="17" t="str">
        <f>IF($H$1="","Введите курс",Таблица612[[#This Row],[Оптовая цена KRW за 1шт]]/$H$1)</f>
        <v>Введите курс</v>
      </c>
      <c r="J71" s="48"/>
      <c r="K71" s="18">
        <f>Таблица612[[#This Row],[Заказ коробок ]]*Таблица612[[#This Row],[Кол-во шт в коробке]]</f>
        <v>0</v>
      </c>
      <c r="L71" s="54">
        <f>Таблица612[[#This Row],[Общее кол-во шт]]*Таблица612[[#This Row],[Оптовая цена KRW за 1шт]]</f>
        <v>0</v>
      </c>
      <c r="M71" s="19" t="str">
        <f>IFERROR(Таблица612[[#This Row],[Общее кол-во шт]]*Таблица612[[#This Row],[Оптовая цена USD за 1шт]],"")</f>
        <v/>
      </c>
      <c r="N71" s="49"/>
    </row>
    <row r="72" spans="1:14" ht="22.5" customHeight="1">
      <c r="A72" s="44" t="s">
        <v>4805</v>
      </c>
      <c r="B72" s="14">
        <v>8809510681431</v>
      </c>
      <c r="C72" s="50" t="s">
        <v>4806</v>
      </c>
      <c r="D72" s="46" t="s">
        <v>4807</v>
      </c>
      <c r="E72" s="16">
        <v>12900</v>
      </c>
      <c r="F72" s="15">
        <v>0.51</v>
      </c>
      <c r="G72" s="47">
        <v>50</v>
      </c>
      <c r="H72" s="55">
        <v>6618</v>
      </c>
      <c r="I72" s="17" t="str">
        <f>IF($H$1="","Введите курс",Таблица612[[#This Row],[Оптовая цена KRW за 1шт]]/$H$1)</f>
        <v>Введите курс</v>
      </c>
      <c r="J72" s="48"/>
      <c r="K72" s="18">
        <f>Таблица612[[#This Row],[Заказ коробок ]]*Таблица612[[#This Row],[Кол-во шт в коробке]]</f>
        <v>0</v>
      </c>
      <c r="L72" s="54">
        <f>Таблица612[[#This Row],[Общее кол-во шт]]*Таблица612[[#This Row],[Оптовая цена KRW за 1шт]]</f>
        <v>0</v>
      </c>
      <c r="M72" s="19" t="str">
        <f>IFERROR(Таблица612[[#This Row],[Общее кол-во шт]]*Таблица612[[#This Row],[Оптовая цена USD за 1шт]],"")</f>
        <v/>
      </c>
      <c r="N72" s="49"/>
    </row>
    <row r="73" spans="1:14" ht="22.5" customHeight="1">
      <c r="A73" s="44" t="s">
        <v>4808</v>
      </c>
      <c r="B73" s="14">
        <v>8809510681882</v>
      </c>
      <c r="C73" s="50" t="s">
        <v>4809</v>
      </c>
      <c r="D73" s="46" t="s">
        <v>4810</v>
      </c>
      <c r="E73" s="16">
        <v>12900</v>
      </c>
      <c r="F73" s="15">
        <v>0.51</v>
      </c>
      <c r="G73" s="47">
        <v>50</v>
      </c>
      <c r="H73" s="55">
        <v>6618</v>
      </c>
      <c r="I73" s="17" t="str">
        <f>IF($H$1="","Введите курс",Таблица612[[#This Row],[Оптовая цена KRW за 1шт]]/$H$1)</f>
        <v>Введите курс</v>
      </c>
      <c r="J73" s="48"/>
      <c r="K73" s="18">
        <f>Таблица612[[#This Row],[Заказ коробок ]]*Таблица612[[#This Row],[Кол-во шт в коробке]]</f>
        <v>0</v>
      </c>
      <c r="L73" s="54">
        <f>Таблица612[[#This Row],[Общее кол-во шт]]*Таблица612[[#This Row],[Оптовая цена KRW за 1шт]]</f>
        <v>0</v>
      </c>
      <c r="M73" s="19" t="str">
        <f>IFERROR(Таблица612[[#This Row],[Общее кол-во шт]]*Таблица612[[#This Row],[Оптовая цена USD за 1шт]],"")</f>
        <v/>
      </c>
      <c r="N73" s="49"/>
    </row>
    <row r="74" spans="1:14" ht="22.5" customHeight="1">
      <c r="A74" s="62" t="s">
        <v>4811</v>
      </c>
      <c r="B74" s="63">
        <v>8809510681424</v>
      </c>
      <c r="C74" s="50" t="s">
        <v>4812</v>
      </c>
      <c r="D74" s="65" t="s">
        <v>4813</v>
      </c>
      <c r="E74" s="66">
        <v>12900</v>
      </c>
      <c r="F74" s="67">
        <v>0.02</v>
      </c>
      <c r="G74" s="68"/>
      <c r="H74" s="69"/>
      <c r="I74" s="70" t="str">
        <f>IF($H$1="","Введите курс",Таблица612[[#This Row],[Оптовая цена KRW за 1шт]]/$H$1)</f>
        <v>Введите курс</v>
      </c>
      <c r="J74" s="71"/>
      <c r="K74" s="72">
        <f>Таблица612[[#This Row],[Заказ коробок ]]*Таблица612[[#This Row],[Кол-во шт в коробке]]</f>
        <v>0</v>
      </c>
      <c r="L74" s="73">
        <f>Таблица612[[#This Row],[Общее кол-во шт]]*Таблица612[[#This Row],[Оптовая цена KRW за 1шт]]</f>
        <v>0</v>
      </c>
      <c r="M74" s="74" t="str">
        <f>IFERROR(Таблица612[[#This Row],[Общее кол-во шт]]*Таблица612[[#This Row],[Оптовая цена USD за 1шт]],"")</f>
        <v/>
      </c>
      <c r="N74" s="57" t="s">
        <v>4288</v>
      </c>
    </row>
    <row r="75" spans="1:14" ht="22.5" customHeight="1">
      <c r="A75" s="62" t="s">
        <v>4814</v>
      </c>
      <c r="B75" s="63">
        <v>8809510681875</v>
      </c>
      <c r="C75" s="50" t="s">
        <v>4815</v>
      </c>
      <c r="D75" s="65" t="s">
        <v>4816</v>
      </c>
      <c r="E75" s="66">
        <v>12900</v>
      </c>
      <c r="F75" s="67">
        <v>0.02</v>
      </c>
      <c r="G75" s="68"/>
      <c r="H75" s="69"/>
      <c r="I75" s="70" t="str">
        <f>IF($H$1="","Введите курс",Таблица612[[#This Row],[Оптовая цена KRW за 1шт]]/$H$1)</f>
        <v>Введите курс</v>
      </c>
      <c r="J75" s="71"/>
      <c r="K75" s="72">
        <f>Таблица612[[#This Row],[Заказ коробок ]]*Таблица612[[#This Row],[Кол-во шт в коробке]]</f>
        <v>0</v>
      </c>
      <c r="L75" s="73">
        <f>Таблица612[[#This Row],[Общее кол-во шт]]*Таблица612[[#This Row],[Оптовая цена KRW за 1шт]]</f>
        <v>0</v>
      </c>
      <c r="M75" s="74" t="str">
        <f>IFERROR(Таблица612[[#This Row],[Общее кол-во шт]]*Таблица612[[#This Row],[Оптовая цена USD за 1шт]],"")</f>
        <v/>
      </c>
      <c r="N75" s="57" t="s">
        <v>4288</v>
      </c>
    </row>
    <row r="76" spans="1:14" ht="22.5" customHeight="1">
      <c r="A76" s="62" t="s">
        <v>4817</v>
      </c>
      <c r="B76" s="63">
        <v>8809510680472</v>
      </c>
      <c r="C76" s="50" t="s">
        <v>4818</v>
      </c>
      <c r="D76" s="65" t="s">
        <v>4819</v>
      </c>
      <c r="E76" s="66">
        <v>14900</v>
      </c>
      <c r="F76" s="67">
        <v>0.02</v>
      </c>
      <c r="G76" s="68"/>
      <c r="H76" s="69"/>
      <c r="I76" s="70" t="str">
        <f>IF($H$1="","Введите курс",Таблица612[[#This Row],[Оптовая цена KRW за 1шт]]/$H$1)</f>
        <v>Введите курс</v>
      </c>
      <c r="J76" s="71"/>
      <c r="K76" s="72">
        <f>Таблица612[[#This Row],[Заказ коробок ]]*Таблица612[[#This Row],[Кол-во шт в коробке]]</f>
        <v>0</v>
      </c>
      <c r="L76" s="73">
        <f>Таблица612[[#This Row],[Общее кол-во шт]]*Таблица612[[#This Row],[Оптовая цена KRW за 1шт]]</f>
        <v>0</v>
      </c>
      <c r="M76" s="74" t="str">
        <f>IFERROR(Таблица612[[#This Row],[Общее кол-во шт]]*Таблица612[[#This Row],[Оптовая цена USD за 1шт]],"")</f>
        <v/>
      </c>
      <c r="N76" s="57" t="s">
        <v>4288</v>
      </c>
    </row>
    <row r="77" spans="1:14" ht="22.5" customHeight="1">
      <c r="A77" s="62" t="s">
        <v>4820</v>
      </c>
      <c r="B77" s="63">
        <v>8809510680489</v>
      </c>
      <c r="C77" s="50" t="s">
        <v>4821</v>
      </c>
      <c r="D77" s="65" t="s">
        <v>4822</v>
      </c>
      <c r="E77" s="66">
        <v>14900</v>
      </c>
      <c r="F77" s="67">
        <v>0.02</v>
      </c>
      <c r="G77" s="68"/>
      <c r="H77" s="69"/>
      <c r="I77" s="70" t="str">
        <f>IF($H$1="","Введите курс",Таблица612[[#This Row],[Оптовая цена KRW за 1шт]]/$H$1)</f>
        <v>Введите курс</v>
      </c>
      <c r="J77" s="71"/>
      <c r="K77" s="72">
        <f>Таблица612[[#This Row],[Заказ коробок ]]*Таблица612[[#This Row],[Кол-во шт в коробке]]</f>
        <v>0</v>
      </c>
      <c r="L77" s="73">
        <f>Таблица612[[#This Row],[Общее кол-во шт]]*Таблица612[[#This Row],[Оптовая цена KRW за 1шт]]</f>
        <v>0</v>
      </c>
      <c r="M77" s="74" t="str">
        <f>IFERROR(Таблица612[[#This Row],[Общее кол-во шт]]*Таблица612[[#This Row],[Оптовая цена USD за 1шт]],"")</f>
        <v/>
      </c>
      <c r="N77" s="57" t="s">
        <v>4288</v>
      </c>
    </row>
    <row r="78" spans="1:14" ht="22.5" customHeight="1">
      <c r="A78" s="62" t="s">
        <v>4823</v>
      </c>
      <c r="B78" s="63">
        <v>8809510680496</v>
      </c>
      <c r="C78" s="50" t="s">
        <v>4824</v>
      </c>
      <c r="D78" s="65" t="s">
        <v>4825</v>
      </c>
      <c r="E78" s="66">
        <v>14900</v>
      </c>
      <c r="F78" s="67">
        <v>0.02</v>
      </c>
      <c r="G78" s="68"/>
      <c r="H78" s="69"/>
      <c r="I78" s="70" t="str">
        <f>IF($H$1="","Введите курс",Таблица612[[#This Row],[Оптовая цена KRW за 1шт]]/$H$1)</f>
        <v>Введите курс</v>
      </c>
      <c r="J78" s="71"/>
      <c r="K78" s="72">
        <f>Таблица612[[#This Row],[Заказ коробок ]]*Таблица612[[#This Row],[Кол-во шт в коробке]]</f>
        <v>0</v>
      </c>
      <c r="L78" s="73">
        <f>Таблица612[[#This Row],[Общее кол-во шт]]*Таблица612[[#This Row],[Оптовая цена KRW за 1шт]]</f>
        <v>0</v>
      </c>
      <c r="M78" s="74" t="str">
        <f>IFERROR(Таблица612[[#This Row],[Общее кол-во шт]]*Таблица612[[#This Row],[Оптовая цена USD за 1шт]],"")</f>
        <v/>
      </c>
      <c r="N78" s="57" t="s">
        <v>4288</v>
      </c>
    </row>
    <row r="79" spans="1:14" ht="22.5" customHeight="1">
      <c r="A79" s="62" t="s">
        <v>4826</v>
      </c>
      <c r="B79" s="63">
        <v>8809510680502</v>
      </c>
      <c r="C79" s="50" t="s">
        <v>4827</v>
      </c>
      <c r="D79" s="65" t="s">
        <v>4828</v>
      </c>
      <c r="E79" s="66">
        <v>14900</v>
      </c>
      <c r="F79" s="67">
        <v>0.02</v>
      </c>
      <c r="G79" s="68"/>
      <c r="H79" s="69"/>
      <c r="I79" s="70" t="str">
        <f>IF($H$1="","Введите курс",Таблица612[[#This Row],[Оптовая цена KRW за 1шт]]/$H$1)</f>
        <v>Введите курс</v>
      </c>
      <c r="J79" s="71"/>
      <c r="K79" s="72">
        <f>Таблица612[[#This Row],[Заказ коробок ]]*Таблица612[[#This Row],[Кол-во шт в коробке]]</f>
        <v>0</v>
      </c>
      <c r="L79" s="73">
        <f>Таблица612[[#This Row],[Общее кол-во шт]]*Таблица612[[#This Row],[Оптовая цена KRW за 1шт]]</f>
        <v>0</v>
      </c>
      <c r="M79" s="74" t="str">
        <f>IFERROR(Таблица612[[#This Row],[Общее кол-во шт]]*Таблица612[[#This Row],[Оптовая цена USD за 1шт]],"")</f>
        <v/>
      </c>
      <c r="N79" s="57" t="s">
        <v>4288</v>
      </c>
    </row>
    <row r="80" spans="1:14" ht="22.5" customHeight="1">
      <c r="A80" s="62" t="s">
        <v>4829</v>
      </c>
      <c r="B80" s="63">
        <v>8809510681622</v>
      </c>
      <c r="C80" s="50" t="s">
        <v>4830</v>
      </c>
      <c r="D80" s="65" t="s">
        <v>4831</v>
      </c>
      <c r="E80" s="66">
        <v>13900</v>
      </c>
      <c r="F80" s="67">
        <v>0.02</v>
      </c>
      <c r="G80" s="68"/>
      <c r="H80" s="69"/>
      <c r="I80" s="70" t="str">
        <f>IF($H$1="","Введите курс",Таблица612[[#This Row],[Оптовая цена KRW за 1шт]]/$H$1)</f>
        <v>Введите курс</v>
      </c>
      <c r="J80" s="71"/>
      <c r="K80" s="72">
        <f>Таблица612[[#This Row],[Заказ коробок ]]*Таблица612[[#This Row],[Кол-во шт в коробке]]</f>
        <v>0</v>
      </c>
      <c r="L80" s="73">
        <f>Таблица612[[#This Row],[Общее кол-во шт]]*Таблица612[[#This Row],[Оптовая цена KRW за 1шт]]</f>
        <v>0</v>
      </c>
      <c r="M80" s="74" t="str">
        <f>IFERROR(Таблица612[[#This Row],[Общее кол-во шт]]*Таблица612[[#This Row],[Оптовая цена USD за 1шт]],"")</f>
        <v/>
      </c>
      <c r="N80" s="57" t="s">
        <v>4288</v>
      </c>
    </row>
    <row r="81" spans="1:14" ht="22.5" customHeight="1">
      <c r="A81" s="62" t="s">
        <v>4832</v>
      </c>
      <c r="B81" s="63">
        <v>8809510681639</v>
      </c>
      <c r="C81" s="50" t="s">
        <v>4833</v>
      </c>
      <c r="D81" s="65" t="s">
        <v>4834</v>
      </c>
      <c r="E81" s="66">
        <v>13900</v>
      </c>
      <c r="F81" s="67">
        <v>0.02</v>
      </c>
      <c r="G81" s="68"/>
      <c r="H81" s="69"/>
      <c r="I81" s="70" t="str">
        <f>IF($H$1="","Введите курс",Таблица612[[#This Row],[Оптовая цена KRW за 1шт]]/$H$1)</f>
        <v>Введите курс</v>
      </c>
      <c r="J81" s="71"/>
      <c r="K81" s="72">
        <f>Таблица612[[#This Row],[Заказ коробок ]]*Таблица612[[#This Row],[Кол-во шт в коробке]]</f>
        <v>0</v>
      </c>
      <c r="L81" s="73">
        <f>Таблица612[[#This Row],[Общее кол-во шт]]*Таблица612[[#This Row],[Оптовая цена KRW за 1шт]]</f>
        <v>0</v>
      </c>
      <c r="M81" s="74" t="str">
        <f>IFERROR(Таблица612[[#This Row],[Общее кол-во шт]]*Таблица612[[#This Row],[Оптовая цена USD за 1шт]],"")</f>
        <v/>
      </c>
      <c r="N81" s="57" t="s">
        <v>4288</v>
      </c>
    </row>
    <row r="82" spans="1:14" ht="22.5" customHeight="1">
      <c r="A82" s="62" t="s">
        <v>4835</v>
      </c>
      <c r="B82" s="63">
        <v>8809510681646</v>
      </c>
      <c r="C82" s="50" t="s">
        <v>4836</v>
      </c>
      <c r="D82" s="65" t="s">
        <v>4837</v>
      </c>
      <c r="E82" s="66">
        <v>13900</v>
      </c>
      <c r="F82" s="67">
        <v>0.02</v>
      </c>
      <c r="G82" s="68"/>
      <c r="H82" s="69"/>
      <c r="I82" s="70" t="str">
        <f>IF($H$1="","Введите курс",Таблица612[[#This Row],[Оптовая цена KRW за 1шт]]/$H$1)</f>
        <v>Введите курс</v>
      </c>
      <c r="J82" s="71"/>
      <c r="K82" s="72">
        <f>Таблица612[[#This Row],[Заказ коробок ]]*Таблица612[[#This Row],[Кол-во шт в коробке]]</f>
        <v>0</v>
      </c>
      <c r="L82" s="73">
        <f>Таблица612[[#This Row],[Общее кол-во шт]]*Таблица612[[#This Row],[Оптовая цена KRW за 1шт]]</f>
        <v>0</v>
      </c>
      <c r="M82" s="74" t="str">
        <f>IFERROR(Таблица612[[#This Row],[Общее кол-во шт]]*Таблица612[[#This Row],[Оптовая цена USD за 1шт]],"")</f>
        <v/>
      </c>
      <c r="N82" s="57" t="s">
        <v>4288</v>
      </c>
    </row>
    <row r="83" spans="1:14" ht="22.5" customHeight="1">
      <c r="A83" s="62" t="s">
        <v>4838</v>
      </c>
      <c r="B83" s="63">
        <v>8809510681653</v>
      </c>
      <c r="C83" s="50" t="s">
        <v>4839</v>
      </c>
      <c r="D83" s="65" t="s">
        <v>4840</v>
      </c>
      <c r="E83" s="66">
        <v>13900</v>
      </c>
      <c r="F83" s="67">
        <v>0.02</v>
      </c>
      <c r="G83" s="68"/>
      <c r="H83" s="69"/>
      <c r="I83" s="70" t="str">
        <f>IF($H$1="","Введите курс",Таблица612[[#This Row],[Оптовая цена KRW за 1шт]]/$H$1)</f>
        <v>Введите курс</v>
      </c>
      <c r="J83" s="71"/>
      <c r="K83" s="72">
        <f>Таблица612[[#This Row],[Заказ коробок ]]*Таблица612[[#This Row],[Кол-во шт в коробке]]</f>
        <v>0</v>
      </c>
      <c r="L83" s="73">
        <f>Таблица612[[#This Row],[Общее кол-во шт]]*Таблица612[[#This Row],[Оптовая цена KRW за 1шт]]</f>
        <v>0</v>
      </c>
      <c r="M83" s="74" t="str">
        <f>IFERROR(Таблица612[[#This Row],[Общее кол-во шт]]*Таблица612[[#This Row],[Оптовая цена USD за 1шт]],"")</f>
        <v/>
      </c>
      <c r="N83" s="57" t="s">
        <v>4288</v>
      </c>
    </row>
    <row r="84" spans="1:14" ht="22.5" customHeight="1">
      <c r="A84" s="62" t="s">
        <v>4841</v>
      </c>
      <c r="B84" s="63">
        <v>8809510681660</v>
      </c>
      <c r="C84" s="50" t="s">
        <v>4842</v>
      </c>
      <c r="D84" s="65" t="s">
        <v>4843</v>
      </c>
      <c r="E84" s="66">
        <v>13900</v>
      </c>
      <c r="F84" s="67">
        <v>0.02</v>
      </c>
      <c r="G84" s="68"/>
      <c r="H84" s="69"/>
      <c r="I84" s="70" t="str">
        <f>IF($H$1="","Введите курс",Таблица612[[#This Row],[Оптовая цена KRW за 1шт]]/$H$1)</f>
        <v>Введите курс</v>
      </c>
      <c r="J84" s="71"/>
      <c r="K84" s="72">
        <f>Таблица612[[#This Row],[Заказ коробок ]]*Таблица612[[#This Row],[Кол-во шт в коробке]]</f>
        <v>0</v>
      </c>
      <c r="L84" s="73">
        <f>Таблица612[[#This Row],[Общее кол-во шт]]*Таблица612[[#This Row],[Оптовая цена KRW за 1шт]]</f>
        <v>0</v>
      </c>
      <c r="M84" s="74" t="str">
        <f>IFERROR(Таблица612[[#This Row],[Общее кол-во шт]]*Таблица612[[#This Row],[Оптовая цена USD за 1шт]],"")</f>
        <v/>
      </c>
      <c r="N84" s="57" t="s">
        <v>4288</v>
      </c>
    </row>
    <row r="85" spans="1:14" ht="22.5" customHeight="1">
      <c r="A85" s="62" t="s">
        <v>4844</v>
      </c>
      <c r="B85" s="63">
        <v>8809510681677</v>
      </c>
      <c r="C85" s="50" t="s">
        <v>4845</v>
      </c>
      <c r="D85" s="65" t="s">
        <v>4846</v>
      </c>
      <c r="E85" s="66">
        <v>13900</v>
      </c>
      <c r="F85" s="67">
        <v>0.02</v>
      </c>
      <c r="G85" s="68"/>
      <c r="H85" s="69"/>
      <c r="I85" s="70" t="str">
        <f>IF($H$1="","Введите курс",Таблица612[[#This Row],[Оптовая цена KRW за 1шт]]/$H$1)</f>
        <v>Введите курс</v>
      </c>
      <c r="J85" s="71"/>
      <c r="K85" s="72">
        <f>Таблица612[[#This Row],[Заказ коробок ]]*Таблица612[[#This Row],[Кол-во шт в коробке]]</f>
        <v>0</v>
      </c>
      <c r="L85" s="73">
        <f>Таблица612[[#This Row],[Общее кол-во шт]]*Таблица612[[#This Row],[Оптовая цена KRW за 1шт]]</f>
        <v>0</v>
      </c>
      <c r="M85" s="74" t="str">
        <f>IFERROR(Таблица612[[#This Row],[Общее кол-во шт]]*Таблица612[[#This Row],[Оптовая цена USD за 1шт]],"")</f>
        <v/>
      </c>
      <c r="N85" s="57" t="s">
        <v>4288</v>
      </c>
    </row>
    <row r="86" spans="1:14" ht="22.5" customHeight="1">
      <c r="A86" s="62" t="s">
        <v>4847</v>
      </c>
      <c r="B86" s="63">
        <v>8809510681684</v>
      </c>
      <c r="C86" s="50" t="s">
        <v>4848</v>
      </c>
      <c r="D86" s="65" t="s">
        <v>4849</v>
      </c>
      <c r="E86" s="66">
        <v>13900</v>
      </c>
      <c r="F86" s="67">
        <v>0.02</v>
      </c>
      <c r="G86" s="68"/>
      <c r="H86" s="69"/>
      <c r="I86" s="70" t="str">
        <f>IF($H$1="","Введите курс",Таблица612[[#This Row],[Оптовая цена KRW за 1шт]]/$H$1)</f>
        <v>Введите курс</v>
      </c>
      <c r="J86" s="71"/>
      <c r="K86" s="72">
        <f>Таблица612[[#This Row],[Заказ коробок ]]*Таблица612[[#This Row],[Кол-во шт в коробке]]</f>
        <v>0</v>
      </c>
      <c r="L86" s="73">
        <f>Таблица612[[#This Row],[Общее кол-во шт]]*Таблица612[[#This Row],[Оптовая цена KRW за 1шт]]</f>
        <v>0</v>
      </c>
      <c r="M86" s="74" t="str">
        <f>IFERROR(Таблица612[[#This Row],[Общее кол-во шт]]*Таблица612[[#This Row],[Оптовая цена USD за 1шт]],"")</f>
        <v/>
      </c>
      <c r="N86" s="57" t="s">
        <v>4288</v>
      </c>
    </row>
    <row r="87" spans="1:14" ht="22.5" customHeight="1">
      <c r="A87" s="62" t="s">
        <v>4850</v>
      </c>
      <c r="B87" s="63">
        <v>8809510681820</v>
      </c>
      <c r="C87" s="50" t="s">
        <v>4851</v>
      </c>
      <c r="D87" s="65" t="s">
        <v>4852</v>
      </c>
      <c r="E87" s="66">
        <v>7900</v>
      </c>
      <c r="F87" s="67">
        <v>0.02</v>
      </c>
      <c r="G87" s="68"/>
      <c r="H87" s="69"/>
      <c r="I87" s="70" t="str">
        <f>IF($H$1="","Введите курс",Таблица612[[#This Row],[Оптовая цена KRW за 1шт]]/$H$1)</f>
        <v>Введите курс</v>
      </c>
      <c r="J87" s="71"/>
      <c r="K87" s="72">
        <f>Таблица612[[#This Row],[Заказ коробок ]]*Таблица612[[#This Row],[Кол-во шт в коробке]]</f>
        <v>0</v>
      </c>
      <c r="L87" s="73">
        <f>Таблица612[[#This Row],[Общее кол-во шт]]*Таблица612[[#This Row],[Оптовая цена KRW за 1шт]]</f>
        <v>0</v>
      </c>
      <c r="M87" s="74" t="str">
        <f>IFERROR(Таблица612[[#This Row],[Общее кол-во шт]]*Таблица612[[#This Row],[Оптовая цена USD за 1шт]],"")</f>
        <v/>
      </c>
      <c r="N87" s="57" t="s">
        <v>4288</v>
      </c>
    </row>
    <row r="88" spans="1:14" ht="22.5" customHeight="1">
      <c r="A88" s="62" t="s">
        <v>4853</v>
      </c>
      <c r="B88" s="63">
        <v>8809510681837</v>
      </c>
      <c r="C88" s="50" t="s">
        <v>4854</v>
      </c>
      <c r="D88" s="65" t="s">
        <v>4855</v>
      </c>
      <c r="E88" s="66">
        <v>7900</v>
      </c>
      <c r="F88" s="67">
        <v>0.02</v>
      </c>
      <c r="G88" s="68"/>
      <c r="H88" s="69"/>
      <c r="I88" s="70" t="str">
        <f>IF($H$1="","Введите курс",Таблица612[[#This Row],[Оптовая цена KRW за 1шт]]/$H$1)</f>
        <v>Введите курс</v>
      </c>
      <c r="J88" s="71"/>
      <c r="K88" s="72">
        <f>Таблица612[[#This Row],[Заказ коробок ]]*Таблица612[[#This Row],[Кол-во шт в коробке]]</f>
        <v>0</v>
      </c>
      <c r="L88" s="73">
        <f>Таблица612[[#This Row],[Общее кол-во шт]]*Таблица612[[#This Row],[Оптовая цена KRW за 1шт]]</f>
        <v>0</v>
      </c>
      <c r="M88" s="74" t="str">
        <f>IFERROR(Таблица612[[#This Row],[Общее кол-во шт]]*Таблица612[[#This Row],[Оптовая цена USD за 1шт]],"")</f>
        <v/>
      </c>
      <c r="N88" s="57" t="s">
        <v>4288</v>
      </c>
    </row>
    <row r="89" spans="1:14" ht="22.5" customHeight="1">
      <c r="A89" s="62" t="s">
        <v>4856</v>
      </c>
      <c r="B89" s="63">
        <v>8809510681974</v>
      </c>
      <c r="C89" s="50" t="s">
        <v>4857</v>
      </c>
      <c r="D89" s="65" t="s">
        <v>4858</v>
      </c>
      <c r="E89" s="66">
        <v>7900</v>
      </c>
      <c r="F89" s="67">
        <v>0.02</v>
      </c>
      <c r="G89" s="68"/>
      <c r="H89" s="69"/>
      <c r="I89" s="70" t="str">
        <f>IF($H$1="","Введите курс",Таблица612[[#This Row],[Оптовая цена KRW за 1шт]]/$H$1)</f>
        <v>Введите курс</v>
      </c>
      <c r="J89" s="71"/>
      <c r="K89" s="72">
        <f>Таблица612[[#This Row],[Заказ коробок ]]*Таблица612[[#This Row],[Кол-во шт в коробке]]</f>
        <v>0</v>
      </c>
      <c r="L89" s="73">
        <f>Таблица612[[#This Row],[Общее кол-во шт]]*Таблица612[[#This Row],[Оптовая цена KRW за 1шт]]</f>
        <v>0</v>
      </c>
      <c r="M89" s="74" t="str">
        <f>IFERROR(Таблица612[[#This Row],[Общее кол-во шт]]*Таблица612[[#This Row],[Оптовая цена USD за 1шт]],"")</f>
        <v/>
      </c>
      <c r="N89" s="57" t="s">
        <v>4288</v>
      </c>
    </row>
    <row r="90" spans="1:14" ht="22.5" customHeight="1">
      <c r="A90" s="62" t="s">
        <v>4859</v>
      </c>
      <c r="B90" s="63">
        <v>8809510681981</v>
      </c>
      <c r="C90" s="50" t="s">
        <v>4860</v>
      </c>
      <c r="D90" s="65" t="s">
        <v>4861</v>
      </c>
      <c r="E90" s="66">
        <v>7900</v>
      </c>
      <c r="F90" s="67">
        <v>0.02</v>
      </c>
      <c r="G90" s="68"/>
      <c r="H90" s="69"/>
      <c r="I90" s="70" t="str">
        <f>IF($H$1="","Введите курс",Таблица612[[#This Row],[Оптовая цена KRW за 1шт]]/$H$1)</f>
        <v>Введите курс</v>
      </c>
      <c r="J90" s="71"/>
      <c r="K90" s="72">
        <f>Таблица612[[#This Row],[Заказ коробок ]]*Таблица612[[#This Row],[Кол-во шт в коробке]]</f>
        <v>0</v>
      </c>
      <c r="L90" s="73">
        <f>Таблица612[[#This Row],[Общее кол-во шт]]*Таблица612[[#This Row],[Оптовая цена KRW за 1шт]]</f>
        <v>0</v>
      </c>
      <c r="M90" s="74" t="str">
        <f>IFERROR(Таблица612[[#This Row],[Общее кол-во шт]]*Таблица612[[#This Row],[Оптовая цена USD за 1шт]],"")</f>
        <v/>
      </c>
      <c r="N90" s="57" t="s">
        <v>4288</v>
      </c>
    </row>
    <row r="91" spans="1:14" ht="22.5" customHeight="1">
      <c r="A91" s="44" t="s">
        <v>4862</v>
      </c>
      <c r="B91" s="14">
        <v>8809510682674</v>
      </c>
      <c r="C91" s="50" t="s">
        <v>4863</v>
      </c>
      <c r="D91" s="46" t="s">
        <v>4864</v>
      </c>
      <c r="E91" s="16">
        <v>8900</v>
      </c>
      <c r="F91" s="15">
        <v>0.51</v>
      </c>
      <c r="G91" s="47">
        <v>50</v>
      </c>
      <c r="H91" s="55">
        <v>4515</v>
      </c>
      <c r="I91" s="17" t="str">
        <f>IF($H$1="","Введите курс",Таблица612[[#This Row],[Оптовая цена KRW за 1шт]]/$H$1)</f>
        <v>Введите курс</v>
      </c>
      <c r="J91" s="48"/>
      <c r="K91" s="18">
        <f>Таблица612[[#This Row],[Заказ коробок ]]*Таблица612[[#This Row],[Кол-во шт в коробке]]</f>
        <v>0</v>
      </c>
      <c r="L91" s="54">
        <f>Таблица612[[#This Row],[Общее кол-во шт]]*Таблица612[[#This Row],[Оптовая цена KRW за 1шт]]</f>
        <v>0</v>
      </c>
      <c r="M91" s="19" t="str">
        <f>IFERROR(Таблица612[[#This Row],[Общее кол-во шт]]*Таблица612[[#This Row],[Оптовая цена USD за 1шт]],"")</f>
        <v/>
      </c>
      <c r="N91" s="49"/>
    </row>
    <row r="92" spans="1:14" ht="22.5" customHeight="1">
      <c r="A92" s="44" t="s">
        <v>4865</v>
      </c>
      <c r="B92" s="14">
        <v>8809510682681</v>
      </c>
      <c r="C92" s="50" t="s">
        <v>4866</v>
      </c>
      <c r="D92" s="46" t="s">
        <v>4867</v>
      </c>
      <c r="E92" s="16">
        <v>8900</v>
      </c>
      <c r="F92" s="15">
        <v>0.51</v>
      </c>
      <c r="G92" s="47">
        <v>50</v>
      </c>
      <c r="H92" s="55">
        <v>4515</v>
      </c>
      <c r="I92" s="17" t="str">
        <f>IF($H$1="","Введите курс",Таблица612[[#This Row],[Оптовая цена KRW за 1шт]]/$H$1)</f>
        <v>Введите курс</v>
      </c>
      <c r="J92" s="48"/>
      <c r="K92" s="18">
        <f>Таблица612[[#This Row],[Заказ коробок ]]*Таблица612[[#This Row],[Кол-во шт в коробке]]</f>
        <v>0</v>
      </c>
      <c r="L92" s="54">
        <f>Таблица612[[#This Row],[Общее кол-во шт]]*Таблица612[[#This Row],[Оптовая цена KRW за 1шт]]</f>
        <v>0</v>
      </c>
      <c r="M92" s="19" t="str">
        <f>IFERROR(Таблица612[[#This Row],[Общее кол-во шт]]*Таблица612[[#This Row],[Оптовая цена USD за 1шт]],"")</f>
        <v/>
      </c>
      <c r="N92" s="49"/>
    </row>
    <row r="93" spans="1:14" ht="22.5" customHeight="1">
      <c r="A93" s="44" t="s">
        <v>4868</v>
      </c>
      <c r="B93" s="14">
        <v>8809510682698</v>
      </c>
      <c r="C93" s="50" t="s">
        <v>4869</v>
      </c>
      <c r="D93" s="46" t="s">
        <v>4870</v>
      </c>
      <c r="E93" s="16">
        <v>8900</v>
      </c>
      <c r="F93" s="15">
        <v>0.51</v>
      </c>
      <c r="G93" s="47">
        <v>50</v>
      </c>
      <c r="H93" s="55">
        <v>4515</v>
      </c>
      <c r="I93" s="17" t="str">
        <f>IF($H$1="","Введите курс",Таблица612[[#This Row],[Оптовая цена KRW за 1шт]]/$H$1)</f>
        <v>Введите курс</v>
      </c>
      <c r="J93" s="48"/>
      <c r="K93" s="18">
        <f>Таблица612[[#This Row],[Заказ коробок ]]*Таблица612[[#This Row],[Кол-во шт в коробке]]</f>
        <v>0</v>
      </c>
      <c r="L93" s="54">
        <f>Таблица612[[#This Row],[Общее кол-во шт]]*Таблица612[[#This Row],[Оптовая цена KRW за 1шт]]</f>
        <v>0</v>
      </c>
      <c r="M93" s="19" t="str">
        <f>IFERROR(Таблица612[[#This Row],[Общее кол-во шт]]*Таблица612[[#This Row],[Оптовая цена USD за 1шт]],"")</f>
        <v/>
      </c>
      <c r="N93" s="49"/>
    </row>
    <row r="94" spans="1:14" ht="22.5" customHeight="1">
      <c r="A94" s="44" t="s">
        <v>4871</v>
      </c>
      <c r="B94" s="14">
        <v>8809510682704</v>
      </c>
      <c r="C94" s="50" t="s">
        <v>4872</v>
      </c>
      <c r="D94" s="46" t="s">
        <v>4873</v>
      </c>
      <c r="E94" s="16">
        <v>8900</v>
      </c>
      <c r="F94" s="15">
        <v>0.51</v>
      </c>
      <c r="G94" s="47">
        <v>50</v>
      </c>
      <c r="H94" s="55">
        <v>4515</v>
      </c>
      <c r="I94" s="17" t="str">
        <f>IF($H$1="","Введите курс",Таблица612[[#This Row],[Оптовая цена KRW за 1шт]]/$H$1)</f>
        <v>Введите курс</v>
      </c>
      <c r="J94" s="48"/>
      <c r="K94" s="18">
        <f>Таблица612[[#This Row],[Заказ коробок ]]*Таблица612[[#This Row],[Кол-во шт в коробке]]</f>
        <v>0</v>
      </c>
      <c r="L94" s="54">
        <f>Таблица612[[#This Row],[Общее кол-во шт]]*Таблица612[[#This Row],[Оптовая цена KRW за 1шт]]</f>
        <v>0</v>
      </c>
      <c r="M94" s="19" t="str">
        <f>IFERROR(Таблица612[[#This Row],[Общее кол-во шт]]*Таблица612[[#This Row],[Оптовая цена USD за 1шт]],"")</f>
        <v/>
      </c>
      <c r="N94" s="49"/>
    </row>
    <row r="95" spans="1:14" ht="22.5" customHeight="1">
      <c r="A95" s="44" t="s">
        <v>4874</v>
      </c>
      <c r="B95" s="14">
        <v>8809510682933</v>
      </c>
      <c r="C95" s="50" t="s">
        <v>4875</v>
      </c>
      <c r="D95" s="46" t="s">
        <v>4876</v>
      </c>
      <c r="E95" s="16">
        <v>8900</v>
      </c>
      <c r="F95" s="15">
        <v>0.51</v>
      </c>
      <c r="G95" s="47">
        <v>50</v>
      </c>
      <c r="H95" s="55">
        <v>4515</v>
      </c>
      <c r="I95" s="17" t="str">
        <f>IF($H$1="","Введите курс",Таблица612[[#This Row],[Оптовая цена KRW за 1шт]]/$H$1)</f>
        <v>Введите курс</v>
      </c>
      <c r="J95" s="48"/>
      <c r="K95" s="18">
        <f>Таблица612[[#This Row],[Заказ коробок ]]*Таблица612[[#This Row],[Кол-во шт в коробке]]</f>
        <v>0</v>
      </c>
      <c r="L95" s="54">
        <f>Таблица612[[#This Row],[Общее кол-во шт]]*Таблица612[[#This Row],[Оптовая цена KRW за 1шт]]</f>
        <v>0</v>
      </c>
      <c r="M95" s="19" t="str">
        <f>IFERROR(Таблица612[[#This Row],[Общее кол-во шт]]*Таблица612[[#This Row],[Оптовая цена USD за 1шт]],"")</f>
        <v/>
      </c>
      <c r="N95" s="49"/>
    </row>
    <row r="96" spans="1:14" ht="22.5" customHeight="1">
      <c r="A96" s="44" t="s">
        <v>4877</v>
      </c>
      <c r="B96" s="14">
        <v>8809510682940</v>
      </c>
      <c r="C96" s="50" t="s">
        <v>4878</v>
      </c>
      <c r="D96" s="46" t="s">
        <v>4879</v>
      </c>
      <c r="E96" s="16">
        <v>8900</v>
      </c>
      <c r="F96" s="15">
        <v>0.51</v>
      </c>
      <c r="G96" s="47">
        <v>50</v>
      </c>
      <c r="H96" s="55">
        <v>4515</v>
      </c>
      <c r="I96" s="17" t="str">
        <f>IF($H$1="","Введите курс",Таблица612[[#This Row],[Оптовая цена KRW за 1шт]]/$H$1)</f>
        <v>Введите курс</v>
      </c>
      <c r="J96" s="48"/>
      <c r="K96" s="18">
        <f>Таблица612[[#This Row],[Заказ коробок ]]*Таблица612[[#This Row],[Кол-во шт в коробке]]</f>
        <v>0</v>
      </c>
      <c r="L96" s="54">
        <f>Таблица612[[#This Row],[Общее кол-во шт]]*Таблица612[[#This Row],[Оптовая цена KRW за 1шт]]</f>
        <v>0</v>
      </c>
      <c r="M96" s="19" t="str">
        <f>IFERROR(Таблица612[[#This Row],[Общее кол-во шт]]*Таблица612[[#This Row],[Оптовая цена USD за 1шт]],"")</f>
        <v/>
      </c>
      <c r="N96" s="49"/>
    </row>
    <row r="97" spans="1:14" ht="22.5" customHeight="1">
      <c r="A97" s="44" t="s">
        <v>4880</v>
      </c>
      <c r="B97" s="14">
        <v>8809510682995</v>
      </c>
      <c r="C97" s="50" t="s">
        <v>4881</v>
      </c>
      <c r="D97" s="46" t="s">
        <v>4882</v>
      </c>
      <c r="E97" s="16">
        <v>8900</v>
      </c>
      <c r="F97" s="15">
        <v>0.51</v>
      </c>
      <c r="G97" s="47">
        <v>50</v>
      </c>
      <c r="H97" s="55">
        <v>4515</v>
      </c>
      <c r="I97" s="17" t="str">
        <f>IF($H$1="","Введите курс",Таблица612[[#This Row],[Оптовая цена KRW за 1шт]]/$H$1)</f>
        <v>Введите курс</v>
      </c>
      <c r="J97" s="48"/>
      <c r="K97" s="18">
        <f>Таблица612[[#This Row],[Заказ коробок ]]*Таблица612[[#This Row],[Кол-во шт в коробке]]</f>
        <v>0</v>
      </c>
      <c r="L97" s="54">
        <f>Таблица612[[#This Row],[Общее кол-во шт]]*Таблица612[[#This Row],[Оптовая цена KRW за 1шт]]</f>
        <v>0</v>
      </c>
      <c r="M97" s="19" t="str">
        <f>IFERROR(Таблица612[[#This Row],[Общее кол-во шт]]*Таблица612[[#This Row],[Оптовая цена USD за 1шт]],"")</f>
        <v/>
      </c>
      <c r="N97" s="49"/>
    </row>
    <row r="98" spans="1:14" ht="22.5" customHeight="1">
      <c r="A98" s="44" t="s">
        <v>4883</v>
      </c>
      <c r="B98" s="14">
        <v>8809510683008</v>
      </c>
      <c r="C98" s="50" t="s">
        <v>4884</v>
      </c>
      <c r="D98" s="46" t="s">
        <v>4885</v>
      </c>
      <c r="E98" s="16">
        <v>8900</v>
      </c>
      <c r="F98" s="15">
        <v>0.51</v>
      </c>
      <c r="G98" s="47">
        <v>50</v>
      </c>
      <c r="H98" s="55">
        <v>4515</v>
      </c>
      <c r="I98" s="17" t="str">
        <f>IF($H$1="","Введите курс",Таблица612[[#This Row],[Оптовая цена KRW за 1шт]]/$H$1)</f>
        <v>Введите курс</v>
      </c>
      <c r="J98" s="48"/>
      <c r="K98" s="18">
        <f>Таблица612[[#This Row],[Заказ коробок ]]*Таблица612[[#This Row],[Кол-во шт в коробке]]</f>
        <v>0</v>
      </c>
      <c r="L98" s="54">
        <f>Таблица612[[#This Row],[Общее кол-во шт]]*Таблица612[[#This Row],[Оптовая цена KRW за 1шт]]</f>
        <v>0</v>
      </c>
      <c r="M98" s="19" t="str">
        <f>IFERROR(Таблица612[[#This Row],[Общее кол-во шт]]*Таблица612[[#This Row],[Оптовая цена USD за 1шт]],"")</f>
        <v/>
      </c>
      <c r="N98" s="49"/>
    </row>
    <row r="99" spans="1:14" ht="22.5" customHeight="1">
      <c r="A99" s="44" t="s">
        <v>4886</v>
      </c>
      <c r="B99" s="14">
        <v>8809510683985</v>
      </c>
      <c r="C99" s="50" t="s">
        <v>4887</v>
      </c>
      <c r="D99" s="46" t="s">
        <v>4888</v>
      </c>
      <c r="E99" s="16">
        <v>8900</v>
      </c>
      <c r="F99" s="15">
        <v>0.51</v>
      </c>
      <c r="G99" s="47">
        <v>50</v>
      </c>
      <c r="H99" s="55">
        <v>4515</v>
      </c>
      <c r="I99" s="17" t="str">
        <f>IF($H$1="","Введите курс",Таблица612[[#This Row],[Оптовая цена KRW за 1шт]]/$H$1)</f>
        <v>Введите курс</v>
      </c>
      <c r="J99" s="48"/>
      <c r="K99" s="18">
        <f>Таблица612[[#This Row],[Заказ коробок ]]*Таблица612[[#This Row],[Кол-во шт в коробке]]</f>
        <v>0</v>
      </c>
      <c r="L99" s="54">
        <f>Таблица612[[#This Row],[Общее кол-во шт]]*Таблица612[[#This Row],[Оптовая цена KRW за 1шт]]</f>
        <v>0</v>
      </c>
      <c r="M99" s="19" t="str">
        <f>IFERROR(Таблица612[[#This Row],[Общее кол-во шт]]*Таблица612[[#This Row],[Оптовая цена USD за 1шт]],"")</f>
        <v/>
      </c>
      <c r="N99" s="49"/>
    </row>
    <row r="100" spans="1:14" ht="22.5" customHeight="1">
      <c r="A100" s="44" t="s">
        <v>4889</v>
      </c>
      <c r="B100" s="14">
        <v>8809510683992</v>
      </c>
      <c r="C100" s="50" t="s">
        <v>4890</v>
      </c>
      <c r="D100" s="46" t="s">
        <v>4891</v>
      </c>
      <c r="E100" s="16">
        <v>8900</v>
      </c>
      <c r="F100" s="15">
        <v>0.51</v>
      </c>
      <c r="G100" s="47">
        <v>50</v>
      </c>
      <c r="H100" s="55">
        <v>4515</v>
      </c>
      <c r="I100" s="17" t="str">
        <f>IF($H$1="","Введите курс",Таблица612[[#This Row],[Оптовая цена KRW за 1шт]]/$H$1)</f>
        <v>Введите курс</v>
      </c>
      <c r="J100" s="48"/>
      <c r="K100" s="18">
        <f>Таблица612[[#This Row],[Заказ коробок ]]*Таблица612[[#This Row],[Кол-во шт в коробке]]</f>
        <v>0</v>
      </c>
      <c r="L100" s="54">
        <f>Таблица612[[#This Row],[Общее кол-во шт]]*Таблица612[[#This Row],[Оптовая цена KRW за 1шт]]</f>
        <v>0</v>
      </c>
      <c r="M100" s="19" t="str">
        <f>IFERROR(Таблица612[[#This Row],[Общее кол-во шт]]*Таблица612[[#This Row],[Оптовая цена USD за 1шт]],"")</f>
        <v/>
      </c>
      <c r="N100" s="49"/>
    </row>
    <row r="101" spans="1:14" ht="22.5" customHeight="1">
      <c r="A101" s="44" t="s">
        <v>4892</v>
      </c>
      <c r="B101" s="14">
        <v>8809510684005</v>
      </c>
      <c r="C101" s="50" t="s">
        <v>4893</v>
      </c>
      <c r="D101" s="46" t="s">
        <v>4894</v>
      </c>
      <c r="E101" s="16">
        <v>8900</v>
      </c>
      <c r="F101" s="15">
        <v>0.51</v>
      </c>
      <c r="G101" s="47">
        <v>50</v>
      </c>
      <c r="H101" s="55">
        <v>4515</v>
      </c>
      <c r="I101" s="17" t="str">
        <f>IF($H$1="","Введите курс",Таблица612[[#This Row],[Оптовая цена KRW за 1шт]]/$H$1)</f>
        <v>Введите курс</v>
      </c>
      <c r="J101" s="48"/>
      <c r="K101" s="18">
        <f>Таблица612[[#This Row],[Заказ коробок ]]*Таблица612[[#This Row],[Кол-во шт в коробке]]</f>
        <v>0</v>
      </c>
      <c r="L101" s="54">
        <f>Таблица612[[#This Row],[Общее кол-во шт]]*Таблица612[[#This Row],[Оптовая цена KRW за 1шт]]</f>
        <v>0</v>
      </c>
      <c r="M101" s="19" t="str">
        <f>IFERROR(Таблица612[[#This Row],[Общее кол-во шт]]*Таблица612[[#This Row],[Оптовая цена USD за 1шт]],"")</f>
        <v/>
      </c>
      <c r="N101" s="49"/>
    </row>
    <row r="102" spans="1:14" ht="22.5" customHeight="1">
      <c r="A102" s="44" t="s">
        <v>4895</v>
      </c>
      <c r="B102" s="14">
        <v>8809510684012</v>
      </c>
      <c r="C102" s="50" t="s">
        <v>4896</v>
      </c>
      <c r="D102" s="46" t="s">
        <v>4897</v>
      </c>
      <c r="E102" s="16">
        <v>8900</v>
      </c>
      <c r="F102" s="15">
        <v>0.51</v>
      </c>
      <c r="G102" s="47">
        <v>50</v>
      </c>
      <c r="H102" s="55">
        <v>4515</v>
      </c>
      <c r="I102" s="17" t="str">
        <f>IF($H$1="","Введите курс",Таблица612[[#This Row],[Оптовая цена KRW за 1шт]]/$H$1)</f>
        <v>Введите курс</v>
      </c>
      <c r="J102" s="48"/>
      <c r="K102" s="18">
        <f>Таблица612[[#This Row],[Заказ коробок ]]*Таблица612[[#This Row],[Кол-во шт в коробке]]</f>
        <v>0</v>
      </c>
      <c r="L102" s="54">
        <f>Таблица612[[#This Row],[Общее кол-во шт]]*Таблица612[[#This Row],[Оптовая цена KRW за 1шт]]</f>
        <v>0</v>
      </c>
      <c r="M102" s="19" t="str">
        <f>IFERROR(Таблица612[[#This Row],[Общее кол-во шт]]*Таблица612[[#This Row],[Оптовая цена USD за 1шт]],"")</f>
        <v/>
      </c>
      <c r="N102" s="49"/>
    </row>
    <row r="103" spans="1:14" ht="22.5" customHeight="1">
      <c r="A103" s="44" t="s">
        <v>4898</v>
      </c>
      <c r="B103" s="14">
        <v>8809510684029</v>
      </c>
      <c r="C103" s="50" t="s">
        <v>4899</v>
      </c>
      <c r="D103" s="46" t="s">
        <v>4900</v>
      </c>
      <c r="E103" s="16">
        <v>8900</v>
      </c>
      <c r="F103" s="15">
        <v>0.51</v>
      </c>
      <c r="G103" s="47">
        <v>50</v>
      </c>
      <c r="H103" s="55">
        <v>4515</v>
      </c>
      <c r="I103" s="17" t="str">
        <f>IF($H$1="","Введите курс",Таблица612[[#This Row],[Оптовая цена KRW за 1шт]]/$H$1)</f>
        <v>Введите курс</v>
      </c>
      <c r="J103" s="48"/>
      <c r="K103" s="18">
        <f>Таблица612[[#This Row],[Заказ коробок ]]*Таблица612[[#This Row],[Кол-во шт в коробке]]</f>
        <v>0</v>
      </c>
      <c r="L103" s="54">
        <f>Таблица612[[#This Row],[Общее кол-во шт]]*Таблица612[[#This Row],[Оптовая цена KRW за 1шт]]</f>
        <v>0</v>
      </c>
      <c r="M103" s="19" t="str">
        <f>IFERROR(Таблица612[[#This Row],[Общее кол-во шт]]*Таблица612[[#This Row],[Оптовая цена USD за 1шт]],"")</f>
        <v/>
      </c>
      <c r="N103" s="49"/>
    </row>
    <row r="104" spans="1:14" ht="22.5" customHeight="1">
      <c r="A104" s="44" t="s">
        <v>4901</v>
      </c>
      <c r="B104" s="14">
        <v>8809510684036</v>
      </c>
      <c r="C104" s="50" t="s">
        <v>4902</v>
      </c>
      <c r="D104" s="46" t="s">
        <v>4903</v>
      </c>
      <c r="E104" s="16">
        <v>8900</v>
      </c>
      <c r="F104" s="15">
        <v>0.51</v>
      </c>
      <c r="G104" s="47">
        <v>50</v>
      </c>
      <c r="H104" s="55">
        <v>4515</v>
      </c>
      <c r="I104" s="17" t="str">
        <f>IF($H$1="","Введите курс",Таблица612[[#This Row],[Оптовая цена KRW за 1шт]]/$H$1)</f>
        <v>Введите курс</v>
      </c>
      <c r="J104" s="48"/>
      <c r="K104" s="18">
        <f>Таблица612[[#This Row],[Заказ коробок ]]*Таблица612[[#This Row],[Кол-во шт в коробке]]</f>
        <v>0</v>
      </c>
      <c r="L104" s="54">
        <f>Таблица612[[#This Row],[Общее кол-во шт]]*Таблица612[[#This Row],[Оптовая цена KRW за 1шт]]</f>
        <v>0</v>
      </c>
      <c r="M104" s="19" t="str">
        <f>IFERROR(Таблица612[[#This Row],[Общее кол-во шт]]*Таблица612[[#This Row],[Оптовая цена USD за 1шт]],"")</f>
        <v/>
      </c>
      <c r="N104" s="49"/>
    </row>
    <row r="105" spans="1:14" ht="22.5" customHeight="1">
      <c r="A105" s="44" t="s">
        <v>4904</v>
      </c>
      <c r="B105" s="14">
        <v>8809510684210</v>
      </c>
      <c r="C105" s="50" t="s">
        <v>4905</v>
      </c>
      <c r="D105" s="46" t="s">
        <v>4906</v>
      </c>
      <c r="E105" s="16">
        <v>8900</v>
      </c>
      <c r="F105" s="15">
        <v>0.51</v>
      </c>
      <c r="G105" s="47">
        <v>50</v>
      </c>
      <c r="H105" s="55">
        <v>4515</v>
      </c>
      <c r="I105" s="17" t="str">
        <f>IF($H$1="","Введите курс",Таблица612[[#This Row],[Оптовая цена KRW за 1шт]]/$H$1)</f>
        <v>Введите курс</v>
      </c>
      <c r="J105" s="48"/>
      <c r="K105" s="18">
        <f>Таблица612[[#This Row],[Заказ коробок ]]*Таблица612[[#This Row],[Кол-во шт в коробке]]</f>
        <v>0</v>
      </c>
      <c r="L105" s="54">
        <f>Таблица612[[#This Row],[Общее кол-во шт]]*Таблица612[[#This Row],[Оптовая цена KRW за 1шт]]</f>
        <v>0</v>
      </c>
      <c r="M105" s="19" t="str">
        <f>IFERROR(Таблица612[[#This Row],[Общее кол-во шт]]*Таблица612[[#This Row],[Оптовая цена USD за 1шт]],"")</f>
        <v/>
      </c>
      <c r="N105" s="49"/>
    </row>
    <row r="106" spans="1:14" ht="22.5" customHeight="1">
      <c r="A106" s="44" t="s">
        <v>4907</v>
      </c>
      <c r="B106" s="14">
        <v>8809510684227</v>
      </c>
      <c r="C106" s="50" t="s">
        <v>4908</v>
      </c>
      <c r="D106" s="46" t="s">
        <v>4909</v>
      </c>
      <c r="E106" s="16">
        <v>8900</v>
      </c>
      <c r="F106" s="15">
        <v>0.51</v>
      </c>
      <c r="G106" s="47">
        <v>50</v>
      </c>
      <c r="H106" s="55">
        <v>4515</v>
      </c>
      <c r="I106" s="17" t="str">
        <f>IF($H$1="","Введите курс",Таблица612[[#This Row],[Оптовая цена KRW за 1шт]]/$H$1)</f>
        <v>Введите курс</v>
      </c>
      <c r="J106" s="48"/>
      <c r="K106" s="18">
        <f>Таблица612[[#This Row],[Заказ коробок ]]*Таблица612[[#This Row],[Кол-во шт в коробке]]</f>
        <v>0</v>
      </c>
      <c r="L106" s="54">
        <f>Таблица612[[#This Row],[Общее кол-во шт]]*Таблица612[[#This Row],[Оптовая цена KRW за 1шт]]</f>
        <v>0</v>
      </c>
      <c r="M106" s="19" t="str">
        <f>IFERROR(Таблица612[[#This Row],[Общее кол-во шт]]*Таблица612[[#This Row],[Оптовая цена USD за 1шт]],"")</f>
        <v/>
      </c>
      <c r="N106" s="49"/>
    </row>
    <row r="107" spans="1:14" ht="22.5" customHeight="1">
      <c r="A107" s="44" t="s">
        <v>4910</v>
      </c>
      <c r="B107" s="14">
        <v>8809510684234</v>
      </c>
      <c r="C107" s="50" t="s">
        <v>4911</v>
      </c>
      <c r="D107" s="46" t="s">
        <v>4912</v>
      </c>
      <c r="E107" s="16">
        <v>8900</v>
      </c>
      <c r="F107" s="15">
        <v>0.51</v>
      </c>
      <c r="G107" s="47">
        <v>50</v>
      </c>
      <c r="H107" s="55">
        <v>4515</v>
      </c>
      <c r="I107" s="17" t="str">
        <f>IF($H$1="","Введите курс",Таблица612[[#This Row],[Оптовая цена KRW за 1шт]]/$H$1)</f>
        <v>Введите курс</v>
      </c>
      <c r="J107" s="48"/>
      <c r="K107" s="18">
        <f>Таблица612[[#This Row],[Заказ коробок ]]*Таблица612[[#This Row],[Кол-во шт в коробке]]</f>
        <v>0</v>
      </c>
      <c r="L107" s="54">
        <f>Таблица612[[#This Row],[Общее кол-во шт]]*Таблица612[[#This Row],[Оптовая цена KRW за 1шт]]</f>
        <v>0</v>
      </c>
      <c r="M107" s="19" t="str">
        <f>IFERROR(Таблица612[[#This Row],[Общее кол-во шт]]*Таблица612[[#This Row],[Оптовая цена USD за 1шт]],"")</f>
        <v/>
      </c>
      <c r="N107" s="49"/>
    </row>
    <row r="108" spans="1:14" ht="22.5" customHeight="1">
      <c r="A108" s="44" t="s">
        <v>4913</v>
      </c>
      <c r="B108" s="14">
        <v>8809510680557</v>
      </c>
      <c r="C108" s="50" t="s">
        <v>4914</v>
      </c>
      <c r="D108" s="46" t="s">
        <v>4915</v>
      </c>
      <c r="E108" s="16">
        <v>8900</v>
      </c>
      <c r="F108" s="15">
        <v>0.51</v>
      </c>
      <c r="G108" s="47">
        <v>80</v>
      </c>
      <c r="H108" s="55">
        <v>4570</v>
      </c>
      <c r="I108" s="17" t="str">
        <f>IF($H$1="","Введите курс",Таблица612[[#This Row],[Оптовая цена KRW за 1шт]]/$H$1)</f>
        <v>Введите курс</v>
      </c>
      <c r="J108" s="48"/>
      <c r="K108" s="18">
        <f>Таблица612[[#This Row],[Заказ коробок ]]*Таблица612[[#This Row],[Кол-во шт в коробке]]</f>
        <v>0</v>
      </c>
      <c r="L108" s="54">
        <f>Таблица612[[#This Row],[Общее кол-во шт]]*Таблица612[[#This Row],[Оптовая цена KRW за 1шт]]</f>
        <v>0</v>
      </c>
      <c r="M108" s="19" t="str">
        <f>IFERROR(Таблица612[[#This Row],[Общее кол-во шт]]*Таблица612[[#This Row],[Оптовая цена USD за 1шт]],"")</f>
        <v/>
      </c>
      <c r="N108" s="49"/>
    </row>
    <row r="109" spans="1:14" ht="22.5" customHeight="1">
      <c r="A109" s="62" t="s">
        <v>4916</v>
      </c>
      <c r="B109" s="63"/>
      <c r="C109" s="50" t="s">
        <v>4917</v>
      </c>
      <c r="D109" s="65" t="s">
        <v>4918</v>
      </c>
      <c r="E109" s="66">
        <v>2500</v>
      </c>
      <c r="F109" s="67">
        <v>0.05</v>
      </c>
      <c r="G109" s="68"/>
      <c r="H109" s="69"/>
      <c r="I109" s="70" t="str">
        <f>IF($H$1="","Введите курс",Таблица612[[#This Row],[Оптовая цена KRW за 1шт]]/$H$1)</f>
        <v>Введите курс</v>
      </c>
      <c r="J109" s="71"/>
      <c r="K109" s="72">
        <f>Таблица612[[#This Row],[Заказ коробок ]]*Таблица612[[#This Row],[Кол-во шт в коробке]]</f>
        <v>0</v>
      </c>
      <c r="L109" s="73">
        <f>Таблица612[[#This Row],[Общее кол-во шт]]*Таблица612[[#This Row],[Оптовая цена KRW за 1шт]]</f>
        <v>0</v>
      </c>
      <c r="M109" s="74" t="str">
        <f>IFERROR(Таблица612[[#This Row],[Общее кол-во шт]]*Таблица612[[#This Row],[Оптовая цена USD за 1шт]],"")</f>
        <v/>
      </c>
      <c r="N109" s="57" t="s">
        <v>4288</v>
      </c>
    </row>
    <row r="110" spans="1:14" ht="22.5" customHeight="1">
      <c r="A110" s="62" t="s">
        <v>4919</v>
      </c>
      <c r="B110" s="63">
        <v>8809510682155</v>
      </c>
      <c r="C110" s="50" t="s">
        <v>4920</v>
      </c>
      <c r="D110" s="65" t="s">
        <v>4921</v>
      </c>
      <c r="E110" s="66">
        <v>29800</v>
      </c>
      <c r="F110" s="67">
        <v>0.02</v>
      </c>
      <c r="G110" s="68"/>
      <c r="H110" s="69"/>
      <c r="I110" s="70" t="str">
        <f>IF($H$1="","Введите курс",Таблица612[[#This Row],[Оптовая цена KRW за 1шт]]/$H$1)</f>
        <v>Введите курс</v>
      </c>
      <c r="J110" s="71"/>
      <c r="K110" s="72">
        <f>Таблица612[[#This Row],[Заказ коробок ]]*Таблица612[[#This Row],[Кол-во шт в коробке]]</f>
        <v>0</v>
      </c>
      <c r="L110" s="73">
        <f>Таблица612[[#This Row],[Общее кол-во шт]]*Таблица612[[#This Row],[Оптовая цена KRW за 1шт]]</f>
        <v>0</v>
      </c>
      <c r="M110" s="74" t="str">
        <f>IFERROR(Таблица612[[#This Row],[Общее кол-во шт]]*Таблица612[[#This Row],[Оптовая цена USD за 1шт]],"")</f>
        <v/>
      </c>
      <c r="N110" s="57" t="s">
        <v>4288</v>
      </c>
    </row>
    <row r="111" spans="1:14" ht="22.5" customHeight="1">
      <c r="A111" s="62" t="s">
        <v>4922</v>
      </c>
      <c r="B111" s="63">
        <v>8809510682162</v>
      </c>
      <c r="C111" s="50" t="s">
        <v>4923</v>
      </c>
      <c r="D111" s="65" t="s">
        <v>4924</v>
      </c>
      <c r="E111" s="66">
        <v>29800</v>
      </c>
      <c r="F111" s="67">
        <v>0.02</v>
      </c>
      <c r="G111" s="68"/>
      <c r="H111" s="69"/>
      <c r="I111" s="70" t="str">
        <f>IF($H$1="","Введите курс",Таблица612[[#This Row],[Оптовая цена KRW за 1шт]]/$H$1)</f>
        <v>Введите курс</v>
      </c>
      <c r="J111" s="71"/>
      <c r="K111" s="72">
        <f>Таблица612[[#This Row],[Заказ коробок ]]*Таблица612[[#This Row],[Кол-во шт в коробке]]</f>
        <v>0</v>
      </c>
      <c r="L111" s="73">
        <f>Таблица612[[#This Row],[Общее кол-во шт]]*Таблица612[[#This Row],[Оптовая цена KRW за 1шт]]</f>
        <v>0</v>
      </c>
      <c r="M111" s="74" t="str">
        <f>IFERROR(Таблица612[[#This Row],[Общее кол-во шт]]*Таблица612[[#This Row],[Оптовая цена USD за 1шт]],"")</f>
        <v/>
      </c>
      <c r="N111" s="57" t="s">
        <v>4288</v>
      </c>
    </row>
    <row r="112" spans="1:14" ht="22.5" customHeight="1">
      <c r="A112" s="62" t="s">
        <v>4925</v>
      </c>
      <c r="B112" s="63">
        <v>8809510682179</v>
      </c>
      <c r="C112" s="50" t="s">
        <v>4926</v>
      </c>
      <c r="D112" s="65" t="s">
        <v>4927</v>
      </c>
      <c r="E112" s="66">
        <v>29800</v>
      </c>
      <c r="F112" s="67">
        <v>0.02</v>
      </c>
      <c r="G112" s="68"/>
      <c r="H112" s="69"/>
      <c r="I112" s="70" t="str">
        <f>IF($H$1="","Введите курс",Таблица612[[#This Row],[Оптовая цена KRW за 1шт]]/$H$1)</f>
        <v>Введите курс</v>
      </c>
      <c r="J112" s="71"/>
      <c r="K112" s="72">
        <f>Таблица612[[#This Row],[Заказ коробок ]]*Таблица612[[#This Row],[Кол-во шт в коробке]]</f>
        <v>0</v>
      </c>
      <c r="L112" s="73">
        <f>Таблица612[[#This Row],[Общее кол-во шт]]*Таблица612[[#This Row],[Оптовая цена KRW за 1шт]]</f>
        <v>0</v>
      </c>
      <c r="M112" s="74" t="str">
        <f>IFERROR(Таблица612[[#This Row],[Общее кол-во шт]]*Таблица612[[#This Row],[Оптовая цена USD за 1шт]],"")</f>
        <v/>
      </c>
      <c r="N112" s="57" t="s">
        <v>4288</v>
      </c>
    </row>
    <row r="113" spans="1:14" ht="22.5" customHeight="1">
      <c r="A113" s="62" t="s">
        <v>4928</v>
      </c>
      <c r="B113" s="63">
        <v>8809510682384</v>
      </c>
      <c r="C113" s="50" t="s">
        <v>4929</v>
      </c>
      <c r="D113" s="65" t="s">
        <v>4930</v>
      </c>
      <c r="E113" s="66">
        <v>19800</v>
      </c>
      <c r="F113" s="67">
        <v>0.02</v>
      </c>
      <c r="G113" s="68"/>
      <c r="H113" s="69"/>
      <c r="I113" s="70" t="str">
        <f>IF($H$1="","Введите курс",Таблица612[[#This Row],[Оптовая цена KRW за 1шт]]/$H$1)</f>
        <v>Введите курс</v>
      </c>
      <c r="J113" s="71"/>
      <c r="K113" s="72">
        <f>Таблица612[[#This Row],[Заказ коробок ]]*Таблица612[[#This Row],[Кол-во шт в коробке]]</f>
        <v>0</v>
      </c>
      <c r="L113" s="73">
        <f>Таблица612[[#This Row],[Общее кол-во шт]]*Таблица612[[#This Row],[Оптовая цена KRW за 1шт]]</f>
        <v>0</v>
      </c>
      <c r="M113" s="74" t="str">
        <f>IFERROR(Таблица612[[#This Row],[Общее кол-во шт]]*Таблица612[[#This Row],[Оптовая цена USD за 1шт]],"")</f>
        <v/>
      </c>
      <c r="N113" s="57" t="s">
        <v>4288</v>
      </c>
    </row>
    <row r="114" spans="1:14" ht="22.5" customHeight="1">
      <c r="A114" s="62" t="s">
        <v>4931</v>
      </c>
      <c r="B114" s="63">
        <v>8809510682391</v>
      </c>
      <c r="C114" s="50" t="s">
        <v>4932</v>
      </c>
      <c r="D114" s="65" t="s">
        <v>4933</v>
      </c>
      <c r="E114" s="66">
        <v>19800</v>
      </c>
      <c r="F114" s="67">
        <v>0.02</v>
      </c>
      <c r="G114" s="68"/>
      <c r="H114" s="69"/>
      <c r="I114" s="70" t="str">
        <f>IF($H$1="","Введите курс",Таблица612[[#This Row],[Оптовая цена KRW за 1шт]]/$H$1)</f>
        <v>Введите курс</v>
      </c>
      <c r="J114" s="71"/>
      <c r="K114" s="72">
        <f>Таблица612[[#This Row],[Заказ коробок ]]*Таблица612[[#This Row],[Кол-во шт в коробке]]</f>
        <v>0</v>
      </c>
      <c r="L114" s="73">
        <f>Таблица612[[#This Row],[Общее кол-во шт]]*Таблица612[[#This Row],[Оптовая цена KRW за 1шт]]</f>
        <v>0</v>
      </c>
      <c r="M114" s="74" t="str">
        <f>IFERROR(Таблица612[[#This Row],[Общее кол-во шт]]*Таблица612[[#This Row],[Оптовая цена USD за 1шт]],"")</f>
        <v/>
      </c>
      <c r="N114" s="57" t="s">
        <v>4288</v>
      </c>
    </row>
    <row r="115" spans="1:14" ht="22.5" customHeight="1">
      <c r="A115" s="62" t="s">
        <v>4934</v>
      </c>
      <c r="B115" s="63">
        <v>8809510682407</v>
      </c>
      <c r="C115" s="50" t="s">
        <v>4935</v>
      </c>
      <c r="D115" s="65" t="s">
        <v>4936</v>
      </c>
      <c r="E115" s="66">
        <v>19800</v>
      </c>
      <c r="F115" s="67">
        <v>0.02</v>
      </c>
      <c r="G115" s="68"/>
      <c r="H115" s="69"/>
      <c r="I115" s="70" t="str">
        <f>IF($H$1="","Введите курс",Таблица612[[#This Row],[Оптовая цена KRW за 1шт]]/$H$1)</f>
        <v>Введите курс</v>
      </c>
      <c r="J115" s="71"/>
      <c r="K115" s="72">
        <f>Таблица612[[#This Row],[Заказ коробок ]]*Таблица612[[#This Row],[Кол-во шт в коробке]]</f>
        <v>0</v>
      </c>
      <c r="L115" s="73">
        <f>Таблица612[[#This Row],[Общее кол-во шт]]*Таблица612[[#This Row],[Оптовая цена KRW за 1шт]]</f>
        <v>0</v>
      </c>
      <c r="M115" s="74" t="str">
        <f>IFERROR(Таблица612[[#This Row],[Общее кол-во шт]]*Таблица612[[#This Row],[Оптовая цена USD за 1шт]],"")</f>
        <v/>
      </c>
      <c r="N115" s="57" t="s">
        <v>4288</v>
      </c>
    </row>
    <row r="116" spans="1:14" ht="22.5" customHeight="1">
      <c r="A116" s="62" t="s">
        <v>4937</v>
      </c>
      <c r="B116" s="63">
        <v>8809510682216</v>
      </c>
      <c r="C116" s="50" t="s">
        <v>4938</v>
      </c>
      <c r="D116" s="65" t="s">
        <v>4939</v>
      </c>
      <c r="E116" s="66">
        <v>14800</v>
      </c>
      <c r="F116" s="67">
        <v>0.02</v>
      </c>
      <c r="G116" s="68"/>
      <c r="H116" s="69"/>
      <c r="I116" s="70" t="str">
        <f>IF($H$1="","Введите курс",Таблица612[[#This Row],[Оптовая цена KRW за 1шт]]/$H$1)</f>
        <v>Введите курс</v>
      </c>
      <c r="J116" s="71"/>
      <c r="K116" s="72">
        <f>Таблица612[[#This Row],[Заказ коробок ]]*Таблица612[[#This Row],[Кол-во шт в коробке]]</f>
        <v>0</v>
      </c>
      <c r="L116" s="73">
        <f>Таблица612[[#This Row],[Общее кол-во шт]]*Таблица612[[#This Row],[Оптовая цена KRW за 1шт]]</f>
        <v>0</v>
      </c>
      <c r="M116" s="74" t="str">
        <f>IFERROR(Таблица612[[#This Row],[Общее кол-во шт]]*Таблица612[[#This Row],[Оптовая цена USD за 1шт]],"")</f>
        <v/>
      </c>
      <c r="N116" s="57" t="s">
        <v>4288</v>
      </c>
    </row>
    <row r="117" spans="1:14" ht="22.5" customHeight="1">
      <c r="A117" s="62" t="s">
        <v>4940</v>
      </c>
      <c r="B117" s="63">
        <v>8809510682223</v>
      </c>
      <c r="C117" s="50" t="s">
        <v>4941</v>
      </c>
      <c r="D117" s="65" t="s">
        <v>4942</v>
      </c>
      <c r="E117" s="66">
        <v>14800</v>
      </c>
      <c r="F117" s="67">
        <v>0.02</v>
      </c>
      <c r="G117" s="68"/>
      <c r="H117" s="69"/>
      <c r="I117" s="70" t="str">
        <f>IF($H$1="","Введите курс",Таблица612[[#This Row],[Оптовая цена KRW за 1шт]]/$H$1)</f>
        <v>Введите курс</v>
      </c>
      <c r="J117" s="71"/>
      <c r="K117" s="72">
        <f>Таблица612[[#This Row],[Заказ коробок ]]*Таблица612[[#This Row],[Кол-во шт в коробке]]</f>
        <v>0</v>
      </c>
      <c r="L117" s="73">
        <f>Таблица612[[#This Row],[Общее кол-во шт]]*Таблица612[[#This Row],[Оптовая цена KRW за 1шт]]</f>
        <v>0</v>
      </c>
      <c r="M117" s="74" t="str">
        <f>IFERROR(Таблица612[[#This Row],[Общее кол-во шт]]*Таблица612[[#This Row],[Оптовая цена USD за 1шт]],"")</f>
        <v/>
      </c>
      <c r="N117" s="57" t="s">
        <v>4288</v>
      </c>
    </row>
    <row r="118" spans="1:14" ht="22.5" customHeight="1">
      <c r="A118" s="62" t="s">
        <v>4943</v>
      </c>
      <c r="B118" s="63">
        <v>8809510682230</v>
      </c>
      <c r="C118" s="50" t="s">
        <v>4944</v>
      </c>
      <c r="D118" s="65" t="s">
        <v>4945</v>
      </c>
      <c r="E118" s="66">
        <v>14800</v>
      </c>
      <c r="F118" s="67">
        <v>0.02</v>
      </c>
      <c r="G118" s="68"/>
      <c r="H118" s="69"/>
      <c r="I118" s="70" t="str">
        <f>IF($H$1="","Введите курс",Таблица612[[#This Row],[Оптовая цена KRW за 1шт]]/$H$1)</f>
        <v>Введите курс</v>
      </c>
      <c r="J118" s="71"/>
      <c r="K118" s="72">
        <f>Таблица612[[#This Row],[Заказ коробок ]]*Таблица612[[#This Row],[Кол-во шт в коробке]]</f>
        <v>0</v>
      </c>
      <c r="L118" s="73">
        <f>Таблица612[[#This Row],[Общее кол-во шт]]*Таблица612[[#This Row],[Оптовая цена KRW за 1шт]]</f>
        <v>0</v>
      </c>
      <c r="M118" s="74" t="str">
        <f>IFERROR(Таблица612[[#This Row],[Общее кол-во шт]]*Таблица612[[#This Row],[Оптовая цена USD за 1шт]],"")</f>
        <v/>
      </c>
      <c r="N118" s="57" t="s">
        <v>4288</v>
      </c>
    </row>
    <row r="119" spans="1:14" ht="22.5" customHeight="1">
      <c r="A119" s="62" t="s">
        <v>4946</v>
      </c>
      <c r="B119" s="63">
        <v>8809510682124</v>
      </c>
      <c r="C119" s="50" t="s">
        <v>4947</v>
      </c>
      <c r="D119" s="65" t="s">
        <v>4948</v>
      </c>
      <c r="E119" s="66">
        <v>29800</v>
      </c>
      <c r="F119" s="67">
        <v>0.02</v>
      </c>
      <c r="G119" s="68"/>
      <c r="H119" s="69"/>
      <c r="I119" s="70" t="str">
        <f>IF($H$1="","Введите курс",Таблица612[[#This Row],[Оптовая цена KRW за 1шт]]/$H$1)</f>
        <v>Введите курс</v>
      </c>
      <c r="J119" s="71"/>
      <c r="K119" s="72">
        <f>Таблица612[[#This Row],[Заказ коробок ]]*Таблица612[[#This Row],[Кол-во шт в коробке]]</f>
        <v>0</v>
      </c>
      <c r="L119" s="73">
        <f>Таблица612[[#This Row],[Общее кол-во шт]]*Таблица612[[#This Row],[Оптовая цена KRW за 1шт]]</f>
        <v>0</v>
      </c>
      <c r="M119" s="74" t="str">
        <f>IFERROR(Таблица612[[#This Row],[Общее кол-во шт]]*Таблица612[[#This Row],[Оптовая цена USD за 1шт]],"")</f>
        <v/>
      </c>
      <c r="N119" s="57" t="s">
        <v>4288</v>
      </c>
    </row>
    <row r="120" spans="1:14" ht="22.5" customHeight="1">
      <c r="A120" s="62" t="s">
        <v>4949</v>
      </c>
      <c r="B120" s="63">
        <v>8809510682131</v>
      </c>
      <c r="C120" s="50" t="s">
        <v>4950</v>
      </c>
      <c r="D120" s="65" t="s">
        <v>4951</v>
      </c>
      <c r="E120" s="66">
        <v>29800</v>
      </c>
      <c r="F120" s="67">
        <v>0.02</v>
      </c>
      <c r="G120" s="68"/>
      <c r="H120" s="69"/>
      <c r="I120" s="70" t="str">
        <f>IF($H$1="","Введите курс",Таблица612[[#This Row],[Оптовая цена KRW за 1шт]]/$H$1)</f>
        <v>Введите курс</v>
      </c>
      <c r="J120" s="71"/>
      <c r="K120" s="72">
        <f>Таблица612[[#This Row],[Заказ коробок ]]*Таблица612[[#This Row],[Кол-во шт в коробке]]</f>
        <v>0</v>
      </c>
      <c r="L120" s="73">
        <f>Таблица612[[#This Row],[Общее кол-во шт]]*Таблица612[[#This Row],[Оптовая цена KRW за 1шт]]</f>
        <v>0</v>
      </c>
      <c r="M120" s="74" t="str">
        <f>IFERROR(Таблица612[[#This Row],[Общее кол-во шт]]*Таблица612[[#This Row],[Оптовая цена USD за 1шт]],"")</f>
        <v/>
      </c>
      <c r="N120" s="57" t="s">
        <v>4288</v>
      </c>
    </row>
    <row r="121" spans="1:14" ht="22.5" customHeight="1">
      <c r="A121" s="62" t="s">
        <v>4952</v>
      </c>
      <c r="B121" s="63">
        <v>8809510682148</v>
      </c>
      <c r="C121" s="50" t="s">
        <v>4953</v>
      </c>
      <c r="D121" s="65" t="s">
        <v>4954</v>
      </c>
      <c r="E121" s="66">
        <v>29800</v>
      </c>
      <c r="F121" s="67">
        <v>0.02</v>
      </c>
      <c r="G121" s="68"/>
      <c r="H121" s="69"/>
      <c r="I121" s="70" t="str">
        <f>IF($H$1="","Введите курс",Таблица612[[#This Row],[Оптовая цена KRW за 1шт]]/$H$1)</f>
        <v>Введите курс</v>
      </c>
      <c r="J121" s="71"/>
      <c r="K121" s="72">
        <f>Таблица612[[#This Row],[Заказ коробок ]]*Таблица612[[#This Row],[Кол-во шт в коробке]]</f>
        <v>0</v>
      </c>
      <c r="L121" s="73">
        <f>Таблица612[[#This Row],[Общее кол-во шт]]*Таблица612[[#This Row],[Оптовая цена KRW за 1шт]]</f>
        <v>0</v>
      </c>
      <c r="M121" s="74" t="str">
        <f>IFERROR(Таблица612[[#This Row],[Общее кол-во шт]]*Таблица612[[#This Row],[Оптовая цена USD за 1шт]],"")</f>
        <v/>
      </c>
      <c r="N121" s="57" t="s">
        <v>4288</v>
      </c>
    </row>
    <row r="122" spans="1:14" ht="22.5" customHeight="1">
      <c r="A122" s="62" t="s">
        <v>4955</v>
      </c>
      <c r="B122" s="63">
        <v>8809510682186</v>
      </c>
      <c r="C122" s="50" t="s">
        <v>4956</v>
      </c>
      <c r="D122" s="65" t="s">
        <v>4957</v>
      </c>
      <c r="E122" s="66">
        <v>19800</v>
      </c>
      <c r="F122" s="67">
        <v>0.02</v>
      </c>
      <c r="G122" s="68"/>
      <c r="H122" s="69"/>
      <c r="I122" s="70" t="str">
        <f>IF($H$1="","Введите курс",Таблица612[[#This Row],[Оптовая цена KRW за 1шт]]/$H$1)</f>
        <v>Введите курс</v>
      </c>
      <c r="J122" s="71"/>
      <c r="K122" s="72">
        <f>Таблица612[[#This Row],[Заказ коробок ]]*Таблица612[[#This Row],[Кол-во шт в коробке]]</f>
        <v>0</v>
      </c>
      <c r="L122" s="73">
        <f>Таблица612[[#This Row],[Общее кол-во шт]]*Таблица612[[#This Row],[Оптовая цена KRW за 1шт]]</f>
        <v>0</v>
      </c>
      <c r="M122" s="74" t="str">
        <f>IFERROR(Таблица612[[#This Row],[Общее кол-во шт]]*Таблица612[[#This Row],[Оптовая цена USD за 1шт]],"")</f>
        <v/>
      </c>
      <c r="N122" s="57" t="s">
        <v>4288</v>
      </c>
    </row>
    <row r="123" spans="1:14" ht="22.5" customHeight="1">
      <c r="A123" s="62" t="s">
        <v>4958</v>
      </c>
      <c r="B123" s="63">
        <v>8809510682193</v>
      </c>
      <c r="C123" s="50" t="s">
        <v>4959</v>
      </c>
      <c r="D123" s="65" t="s">
        <v>4960</v>
      </c>
      <c r="E123" s="66">
        <v>19800</v>
      </c>
      <c r="F123" s="67">
        <v>0.02</v>
      </c>
      <c r="G123" s="68"/>
      <c r="H123" s="69"/>
      <c r="I123" s="70" t="str">
        <f>IF($H$1="","Введите курс",Таблица612[[#This Row],[Оптовая цена KRW за 1шт]]/$H$1)</f>
        <v>Введите курс</v>
      </c>
      <c r="J123" s="71"/>
      <c r="K123" s="72">
        <f>Таблица612[[#This Row],[Заказ коробок ]]*Таблица612[[#This Row],[Кол-во шт в коробке]]</f>
        <v>0</v>
      </c>
      <c r="L123" s="73">
        <f>Таблица612[[#This Row],[Общее кол-во шт]]*Таблица612[[#This Row],[Оптовая цена KRW за 1шт]]</f>
        <v>0</v>
      </c>
      <c r="M123" s="74" t="str">
        <f>IFERROR(Таблица612[[#This Row],[Общее кол-во шт]]*Таблица612[[#This Row],[Оптовая цена USD за 1шт]],"")</f>
        <v/>
      </c>
      <c r="N123" s="57" t="s">
        <v>4288</v>
      </c>
    </row>
    <row r="124" spans="1:14" ht="22.5" customHeight="1">
      <c r="A124" s="62" t="s">
        <v>4961</v>
      </c>
      <c r="B124" s="63">
        <v>8809510682209</v>
      </c>
      <c r="C124" s="50" t="s">
        <v>4962</v>
      </c>
      <c r="D124" s="65" t="s">
        <v>4963</v>
      </c>
      <c r="E124" s="66">
        <v>19800</v>
      </c>
      <c r="F124" s="67">
        <v>0.02</v>
      </c>
      <c r="G124" s="68"/>
      <c r="H124" s="69"/>
      <c r="I124" s="70" t="str">
        <f>IF($H$1="","Введите курс",Таблица612[[#This Row],[Оптовая цена KRW за 1шт]]/$H$1)</f>
        <v>Введите курс</v>
      </c>
      <c r="J124" s="71"/>
      <c r="K124" s="72">
        <f>Таблица612[[#This Row],[Заказ коробок ]]*Таблица612[[#This Row],[Кол-во шт в коробке]]</f>
        <v>0</v>
      </c>
      <c r="L124" s="73">
        <f>Таблица612[[#This Row],[Общее кол-во шт]]*Таблица612[[#This Row],[Оптовая цена KRW за 1шт]]</f>
        <v>0</v>
      </c>
      <c r="M124" s="74" t="str">
        <f>IFERROR(Таблица612[[#This Row],[Общее кол-во шт]]*Таблица612[[#This Row],[Оптовая цена USD за 1шт]],"")</f>
        <v/>
      </c>
      <c r="N124" s="57" t="s">
        <v>4288</v>
      </c>
    </row>
    <row r="125" spans="1:14" ht="22.5" customHeight="1">
      <c r="A125" s="62" t="s">
        <v>4964</v>
      </c>
      <c r="B125" s="63">
        <v>8809510682759</v>
      </c>
      <c r="C125" s="50" t="s">
        <v>4965</v>
      </c>
      <c r="D125" s="65" t="s">
        <v>4966</v>
      </c>
      <c r="E125" s="66">
        <v>14800</v>
      </c>
      <c r="F125" s="67">
        <v>0.02</v>
      </c>
      <c r="G125" s="68"/>
      <c r="H125" s="69"/>
      <c r="I125" s="70" t="str">
        <f>IF($H$1="","Введите курс",Таблица612[[#This Row],[Оптовая цена KRW за 1шт]]/$H$1)</f>
        <v>Введите курс</v>
      </c>
      <c r="J125" s="71"/>
      <c r="K125" s="72">
        <f>Таблица612[[#This Row],[Заказ коробок ]]*Таблица612[[#This Row],[Кол-во шт в коробке]]</f>
        <v>0</v>
      </c>
      <c r="L125" s="73">
        <f>Таблица612[[#This Row],[Общее кол-во шт]]*Таблица612[[#This Row],[Оптовая цена KRW за 1шт]]</f>
        <v>0</v>
      </c>
      <c r="M125" s="74" t="str">
        <f>IFERROR(Таблица612[[#This Row],[Общее кол-во шт]]*Таблица612[[#This Row],[Оптовая цена USD за 1шт]],"")</f>
        <v/>
      </c>
      <c r="N125" s="57" t="s">
        <v>4288</v>
      </c>
    </row>
    <row r="126" spans="1:14" ht="22.5" customHeight="1">
      <c r="A126" s="62" t="s">
        <v>4967</v>
      </c>
      <c r="B126" s="63">
        <v>8809510682766</v>
      </c>
      <c r="C126" s="50" t="s">
        <v>4968</v>
      </c>
      <c r="D126" s="65" t="s">
        <v>4969</v>
      </c>
      <c r="E126" s="66">
        <v>14800</v>
      </c>
      <c r="F126" s="67">
        <v>0.02</v>
      </c>
      <c r="G126" s="68"/>
      <c r="H126" s="69"/>
      <c r="I126" s="70" t="str">
        <f>IF($H$1="","Введите курс",Таблица612[[#This Row],[Оптовая цена KRW за 1шт]]/$H$1)</f>
        <v>Введите курс</v>
      </c>
      <c r="J126" s="71"/>
      <c r="K126" s="72">
        <f>Таблица612[[#This Row],[Заказ коробок ]]*Таблица612[[#This Row],[Кол-во шт в коробке]]</f>
        <v>0</v>
      </c>
      <c r="L126" s="73">
        <f>Таблица612[[#This Row],[Общее кол-во шт]]*Таблица612[[#This Row],[Оптовая цена KRW за 1шт]]</f>
        <v>0</v>
      </c>
      <c r="M126" s="74" t="str">
        <f>IFERROR(Таблица612[[#This Row],[Общее кол-во шт]]*Таблица612[[#This Row],[Оптовая цена USD за 1шт]],"")</f>
        <v/>
      </c>
      <c r="N126" s="57" t="s">
        <v>4288</v>
      </c>
    </row>
    <row r="127" spans="1:14" ht="22.5" customHeight="1">
      <c r="A127" s="62" t="s">
        <v>4970</v>
      </c>
      <c r="B127" s="63">
        <v>8809510682773</v>
      </c>
      <c r="C127" s="50" t="s">
        <v>4971</v>
      </c>
      <c r="D127" s="65" t="s">
        <v>4972</v>
      </c>
      <c r="E127" s="66">
        <v>14800</v>
      </c>
      <c r="F127" s="67">
        <v>0.02</v>
      </c>
      <c r="G127" s="68"/>
      <c r="H127" s="69"/>
      <c r="I127" s="70" t="str">
        <f>IF($H$1="","Введите курс",Таблица612[[#This Row],[Оптовая цена KRW за 1шт]]/$H$1)</f>
        <v>Введите курс</v>
      </c>
      <c r="J127" s="71"/>
      <c r="K127" s="72">
        <f>Таблица612[[#This Row],[Заказ коробок ]]*Таблица612[[#This Row],[Кол-во шт в коробке]]</f>
        <v>0</v>
      </c>
      <c r="L127" s="73">
        <f>Таблица612[[#This Row],[Общее кол-во шт]]*Таблица612[[#This Row],[Оптовая цена KRW за 1шт]]</f>
        <v>0</v>
      </c>
      <c r="M127" s="74" t="str">
        <f>IFERROR(Таблица612[[#This Row],[Общее кол-во шт]]*Таблица612[[#This Row],[Оптовая цена USD за 1шт]],"")</f>
        <v/>
      </c>
      <c r="N127" s="57" t="s">
        <v>4288</v>
      </c>
    </row>
    <row r="128" spans="1:14" ht="22.5" customHeight="1">
      <c r="A128" s="44" t="s">
        <v>4973</v>
      </c>
      <c r="B128" s="14">
        <v>8809510683916</v>
      </c>
      <c r="C128" s="50" t="s">
        <v>4974</v>
      </c>
      <c r="D128" s="46" t="s">
        <v>4975</v>
      </c>
      <c r="E128" s="16">
        <v>19800</v>
      </c>
      <c r="F128" s="15">
        <v>0.51</v>
      </c>
      <c r="G128" s="47">
        <v>12</v>
      </c>
      <c r="H128" s="55">
        <v>10142</v>
      </c>
      <c r="I128" s="17" t="str">
        <f>IF($H$1="","Введите курс",Таблица612[[#This Row],[Оптовая цена KRW за 1шт]]/$H$1)</f>
        <v>Введите курс</v>
      </c>
      <c r="J128" s="48"/>
      <c r="K128" s="18">
        <f>Таблица612[[#This Row],[Заказ коробок ]]*Таблица612[[#This Row],[Кол-во шт в коробке]]</f>
        <v>0</v>
      </c>
      <c r="L128" s="54">
        <f>Таблица612[[#This Row],[Общее кол-во шт]]*Таблица612[[#This Row],[Оптовая цена KRW за 1шт]]</f>
        <v>0</v>
      </c>
      <c r="M128" s="19" t="str">
        <f>IFERROR(Таблица612[[#This Row],[Общее кол-во шт]]*Таблица612[[#This Row],[Оптовая цена USD за 1шт]],"")</f>
        <v/>
      </c>
      <c r="N128" s="49"/>
    </row>
    <row r="129" spans="1:14" ht="22.5" customHeight="1">
      <c r="A129" s="44" t="s">
        <v>4976</v>
      </c>
      <c r="B129" s="14">
        <v>8809510683923</v>
      </c>
      <c r="C129" s="50" t="s">
        <v>4977</v>
      </c>
      <c r="D129" s="46" t="s">
        <v>4978</v>
      </c>
      <c r="E129" s="16">
        <v>19800</v>
      </c>
      <c r="F129" s="15">
        <v>0.51</v>
      </c>
      <c r="G129" s="47">
        <v>12</v>
      </c>
      <c r="H129" s="55">
        <v>10142</v>
      </c>
      <c r="I129" s="17" t="str">
        <f>IF($H$1="","Введите курс",Таблица612[[#This Row],[Оптовая цена KRW за 1шт]]/$H$1)</f>
        <v>Введите курс</v>
      </c>
      <c r="J129" s="48"/>
      <c r="K129" s="18">
        <f>Таблица612[[#This Row],[Заказ коробок ]]*Таблица612[[#This Row],[Кол-во шт в коробке]]</f>
        <v>0</v>
      </c>
      <c r="L129" s="54">
        <f>Таблица612[[#This Row],[Общее кол-во шт]]*Таблица612[[#This Row],[Оптовая цена KRW за 1шт]]</f>
        <v>0</v>
      </c>
      <c r="M129" s="19" t="str">
        <f>IFERROR(Таблица612[[#This Row],[Общее кол-во шт]]*Таблица612[[#This Row],[Оптовая цена USD за 1шт]],"")</f>
        <v/>
      </c>
      <c r="N129" s="49"/>
    </row>
    <row r="130" spans="1:14" ht="22.5" customHeight="1">
      <c r="A130" s="44" t="s">
        <v>4979</v>
      </c>
      <c r="B130" s="14">
        <v>8809510683930</v>
      </c>
      <c r="C130" s="50" t="s">
        <v>4980</v>
      </c>
      <c r="D130" s="46" t="s">
        <v>4981</v>
      </c>
      <c r="E130" s="16">
        <v>19800</v>
      </c>
      <c r="F130" s="15">
        <v>0.51</v>
      </c>
      <c r="G130" s="47">
        <v>12</v>
      </c>
      <c r="H130" s="55">
        <v>10142</v>
      </c>
      <c r="I130" s="17" t="str">
        <f>IF($H$1="","Введите курс",Таблица612[[#This Row],[Оптовая цена KRW за 1шт]]/$H$1)</f>
        <v>Введите курс</v>
      </c>
      <c r="J130" s="48"/>
      <c r="K130" s="18">
        <f>Таблица612[[#This Row],[Заказ коробок ]]*Таблица612[[#This Row],[Кол-во шт в коробке]]</f>
        <v>0</v>
      </c>
      <c r="L130" s="54">
        <f>Таблица612[[#This Row],[Общее кол-во шт]]*Таблица612[[#This Row],[Оптовая цена KRW за 1шт]]</f>
        <v>0</v>
      </c>
      <c r="M130" s="19" t="str">
        <f>IFERROR(Таблица612[[#This Row],[Общее кол-во шт]]*Таблица612[[#This Row],[Оптовая цена USD за 1шт]],"")</f>
        <v/>
      </c>
      <c r="N130" s="49"/>
    </row>
    <row r="131" spans="1:14" ht="22.5" customHeight="1">
      <c r="A131" s="44" t="s">
        <v>4982</v>
      </c>
      <c r="B131" s="14">
        <v>8809510682452</v>
      </c>
      <c r="C131" s="50" t="s">
        <v>4983</v>
      </c>
      <c r="D131" s="46" t="s">
        <v>4984</v>
      </c>
      <c r="E131" s="16">
        <v>21800</v>
      </c>
      <c r="F131" s="15">
        <v>0.42</v>
      </c>
      <c r="G131" s="47">
        <v>8</v>
      </c>
      <c r="H131" s="55">
        <v>9142</v>
      </c>
      <c r="I131" s="17" t="str">
        <f>IF($H$1="","Введите курс",Таблица612[[#This Row],[Оптовая цена KRW за 1шт]]/$H$1)</f>
        <v>Введите курс</v>
      </c>
      <c r="J131" s="48"/>
      <c r="K131" s="18">
        <f>Таблица612[[#This Row],[Заказ коробок ]]*Таблица612[[#This Row],[Кол-во шт в коробке]]</f>
        <v>0</v>
      </c>
      <c r="L131" s="54">
        <f>Таблица612[[#This Row],[Общее кол-во шт]]*Таблица612[[#This Row],[Оптовая цена KRW за 1шт]]</f>
        <v>0</v>
      </c>
      <c r="M131" s="19" t="str">
        <f>IFERROR(Таблица612[[#This Row],[Общее кол-во шт]]*Таблица612[[#This Row],[Оптовая цена USD за 1шт]],"")</f>
        <v/>
      </c>
      <c r="N131" s="49"/>
    </row>
    <row r="132" spans="1:14" ht="22.5" customHeight="1">
      <c r="A132" s="44" t="s">
        <v>4985</v>
      </c>
      <c r="B132" s="14">
        <v>8809510682469</v>
      </c>
      <c r="C132" s="50" t="s">
        <v>4986</v>
      </c>
      <c r="D132" s="46" t="s">
        <v>4987</v>
      </c>
      <c r="E132" s="16">
        <v>21800</v>
      </c>
      <c r="F132" s="15">
        <v>0.42</v>
      </c>
      <c r="G132" s="47">
        <v>8</v>
      </c>
      <c r="H132" s="55">
        <v>9142</v>
      </c>
      <c r="I132" s="17" t="str">
        <f>IF($H$1="","Введите курс",Таблица612[[#This Row],[Оптовая цена KRW за 1шт]]/$H$1)</f>
        <v>Введите курс</v>
      </c>
      <c r="J132" s="48"/>
      <c r="K132" s="18">
        <f>Таблица612[[#This Row],[Заказ коробок ]]*Таблица612[[#This Row],[Кол-во шт в коробке]]</f>
        <v>0</v>
      </c>
      <c r="L132" s="54">
        <f>Таблица612[[#This Row],[Общее кол-во шт]]*Таблица612[[#This Row],[Оптовая цена KRW за 1шт]]</f>
        <v>0</v>
      </c>
      <c r="M132" s="19" t="str">
        <f>IFERROR(Таблица612[[#This Row],[Общее кол-во шт]]*Таблица612[[#This Row],[Оптовая цена USD за 1шт]],"")</f>
        <v/>
      </c>
      <c r="N132" s="49"/>
    </row>
    <row r="133" spans="1:14" ht="22.5" customHeight="1">
      <c r="A133" s="44" t="s">
        <v>4988</v>
      </c>
      <c r="B133" s="14">
        <v>8809510682476</v>
      </c>
      <c r="C133" s="50" t="s">
        <v>4989</v>
      </c>
      <c r="D133" s="46" t="s">
        <v>4990</v>
      </c>
      <c r="E133" s="16">
        <v>9800</v>
      </c>
      <c r="F133" s="15">
        <v>0.42</v>
      </c>
      <c r="G133" s="47">
        <v>30</v>
      </c>
      <c r="H133" s="55">
        <v>4120</v>
      </c>
      <c r="I133" s="17" t="str">
        <f>IF($H$1="","Введите курс",Таблица612[[#This Row],[Оптовая цена KRW за 1шт]]/$H$1)</f>
        <v>Введите курс</v>
      </c>
      <c r="J133" s="48"/>
      <c r="K133" s="18">
        <f>Таблица612[[#This Row],[Заказ коробок ]]*Таблица612[[#This Row],[Кол-во шт в коробке]]</f>
        <v>0</v>
      </c>
      <c r="L133" s="54">
        <f>Таблица612[[#This Row],[Общее кол-во шт]]*Таблица612[[#This Row],[Оптовая цена KRW за 1шт]]</f>
        <v>0</v>
      </c>
      <c r="M133" s="19" t="str">
        <f>IFERROR(Таблица612[[#This Row],[Общее кол-во шт]]*Таблица612[[#This Row],[Оптовая цена USD за 1шт]],"")</f>
        <v/>
      </c>
      <c r="N133" s="49"/>
    </row>
    <row r="134" spans="1:14" ht="22.5" customHeight="1">
      <c r="A134" s="44" t="s">
        <v>4991</v>
      </c>
      <c r="B134" s="14">
        <v>8809510682490</v>
      </c>
      <c r="C134" s="50" t="s">
        <v>4992</v>
      </c>
      <c r="D134" s="46" t="s">
        <v>4993</v>
      </c>
      <c r="E134" s="16">
        <v>9800</v>
      </c>
      <c r="F134" s="15">
        <v>0.42</v>
      </c>
      <c r="G134" s="47">
        <v>30</v>
      </c>
      <c r="H134" s="55">
        <v>4120</v>
      </c>
      <c r="I134" s="17" t="str">
        <f>IF($H$1="","Введите курс",Таблица612[[#This Row],[Оптовая цена KRW за 1шт]]/$H$1)</f>
        <v>Введите курс</v>
      </c>
      <c r="J134" s="48"/>
      <c r="K134" s="18">
        <f>Таблица612[[#This Row],[Заказ коробок ]]*Таблица612[[#This Row],[Кол-во шт в коробке]]</f>
        <v>0</v>
      </c>
      <c r="L134" s="54">
        <f>Таблица612[[#This Row],[Общее кол-во шт]]*Таблица612[[#This Row],[Оптовая цена KRW за 1шт]]</f>
        <v>0</v>
      </c>
      <c r="M134" s="19" t="str">
        <f>IFERROR(Таблица612[[#This Row],[Общее кол-во шт]]*Таблица612[[#This Row],[Оптовая цена USD за 1шт]],"")</f>
        <v/>
      </c>
      <c r="N134" s="49"/>
    </row>
    <row r="135" spans="1:14" ht="22.5" customHeight="1">
      <c r="A135" s="44" t="s">
        <v>4994</v>
      </c>
      <c r="B135" s="14">
        <v>8809510682506</v>
      </c>
      <c r="C135" s="50" t="s">
        <v>4995</v>
      </c>
      <c r="D135" s="46" t="s">
        <v>4996</v>
      </c>
      <c r="E135" s="16">
        <v>9800</v>
      </c>
      <c r="F135" s="15">
        <v>0.42</v>
      </c>
      <c r="G135" s="47">
        <v>30</v>
      </c>
      <c r="H135" s="55">
        <v>4120</v>
      </c>
      <c r="I135" s="17" t="str">
        <f>IF($H$1="","Введите курс",Таблица612[[#This Row],[Оптовая цена KRW за 1шт]]/$H$1)</f>
        <v>Введите курс</v>
      </c>
      <c r="J135" s="48"/>
      <c r="K135" s="18">
        <f>Таблица612[[#This Row],[Заказ коробок ]]*Таблица612[[#This Row],[Кол-во шт в коробке]]</f>
        <v>0</v>
      </c>
      <c r="L135" s="54">
        <f>Таблица612[[#This Row],[Общее кол-во шт]]*Таблица612[[#This Row],[Оптовая цена KRW за 1шт]]</f>
        <v>0</v>
      </c>
      <c r="M135" s="19" t="str">
        <f>IFERROR(Таблица612[[#This Row],[Общее кол-во шт]]*Таблица612[[#This Row],[Оптовая цена USD за 1шт]],"")</f>
        <v/>
      </c>
      <c r="N135" s="49"/>
    </row>
    <row r="136" spans="1:14" ht="22.5" customHeight="1">
      <c r="A136" s="44" t="s">
        <v>4997</v>
      </c>
      <c r="B136" s="14">
        <v>8809510682582</v>
      </c>
      <c r="C136" s="50" t="s">
        <v>4998</v>
      </c>
      <c r="D136" s="46" t="s">
        <v>4999</v>
      </c>
      <c r="E136" s="16">
        <v>8900</v>
      </c>
      <c r="F136" s="15">
        <v>0.42</v>
      </c>
      <c r="G136" s="47">
        <v>50</v>
      </c>
      <c r="H136" s="55">
        <v>3745</v>
      </c>
      <c r="I136" s="17" t="str">
        <f>IF($H$1="","Введите курс",Таблица612[[#This Row],[Оптовая цена KRW за 1шт]]/$H$1)</f>
        <v>Введите курс</v>
      </c>
      <c r="J136" s="48"/>
      <c r="K136" s="18">
        <f>Таблица612[[#This Row],[Заказ коробок ]]*Таблица612[[#This Row],[Кол-во шт в коробке]]</f>
        <v>0</v>
      </c>
      <c r="L136" s="54">
        <f>Таблица612[[#This Row],[Общее кол-во шт]]*Таблица612[[#This Row],[Оптовая цена KRW за 1шт]]</f>
        <v>0</v>
      </c>
      <c r="M136" s="19" t="str">
        <f>IFERROR(Таблица612[[#This Row],[Общее кол-во шт]]*Таблица612[[#This Row],[Оптовая цена USD за 1шт]],"")</f>
        <v/>
      </c>
      <c r="N136" s="49"/>
    </row>
    <row r="137" spans="1:14" ht="22.5" customHeight="1">
      <c r="A137" s="44" t="s">
        <v>5000</v>
      </c>
      <c r="B137" s="14">
        <v>8809510682599</v>
      </c>
      <c r="C137" s="50" t="s">
        <v>5001</v>
      </c>
      <c r="D137" s="46" t="s">
        <v>5002</v>
      </c>
      <c r="E137" s="16">
        <v>8900</v>
      </c>
      <c r="F137" s="15">
        <v>0.42</v>
      </c>
      <c r="G137" s="47">
        <v>50</v>
      </c>
      <c r="H137" s="55">
        <v>3745</v>
      </c>
      <c r="I137" s="17" t="str">
        <f>IF($H$1="","Введите курс",Таблица612[[#This Row],[Оптовая цена KRW за 1шт]]/$H$1)</f>
        <v>Введите курс</v>
      </c>
      <c r="J137" s="48"/>
      <c r="K137" s="18">
        <f>Таблица612[[#This Row],[Заказ коробок ]]*Таблица612[[#This Row],[Кол-во шт в коробке]]</f>
        <v>0</v>
      </c>
      <c r="L137" s="54">
        <f>Таблица612[[#This Row],[Общее кол-во шт]]*Таблица612[[#This Row],[Оптовая цена KRW за 1шт]]</f>
        <v>0</v>
      </c>
      <c r="M137" s="19" t="str">
        <f>IFERROR(Таблица612[[#This Row],[Общее кол-во шт]]*Таблица612[[#This Row],[Оптовая цена USD за 1шт]],"")</f>
        <v/>
      </c>
      <c r="N137" s="49"/>
    </row>
    <row r="138" spans="1:14" ht="22.5" customHeight="1">
      <c r="A138" s="44" t="s">
        <v>5003</v>
      </c>
      <c r="B138" s="14">
        <v>8809510682605</v>
      </c>
      <c r="C138" s="50" t="s">
        <v>5004</v>
      </c>
      <c r="D138" s="46" t="s">
        <v>5005</v>
      </c>
      <c r="E138" s="16">
        <v>8900</v>
      </c>
      <c r="F138" s="15">
        <v>0.42</v>
      </c>
      <c r="G138" s="47">
        <v>50</v>
      </c>
      <c r="H138" s="55">
        <v>3745</v>
      </c>
      <c r="I138" s="17" t="str">
        <f>IF($H$1="","Введите курс",Таблица612[[#This Row],[Оптовая цена KRW за 1шт]]/$H$1)</f>
        <v>Введите курс</v>
      </c>
      <c r="J138" s="48"/>
      <c r="K138" s="18">
        <f>Таблица612[[#This Row],[Заказ коробок ]]*Таблица612[[#This Row],[Кол-во шт в коробке]]</f>
        <v>0</v>
      </c>
      <c r="L138" s="54">
        <f>Таблица612[[#This Row],[Общее кол-во шт]]*Таблица612[[#This Row],[Оптовая цена KRW за 1шт]]</f>
        <v>0</v>
      </c>
      <c r="M138" s="19" t="str">
        <f>IFERROR(Таблица612[[#This Row],[Общее кол-во шт]]*Таблица612[[#This Row],[Оптовая цена USD за 1шт]],"")</f>
        <v/>
      </c>
      <c r="N138" s="49"/>
    </row>
    <row r="139" spans="1:14" ht="22.5" customHeight="1">
      <c r="A139" s="44" t="s">
        <v>5006</v>
      </c>
      <c r="B139" s="14">
        <v>8809510682797</v>
      </c>
      <c r="C139" s="50" t="s">
        <v>5007</v>
      </c>
      <c r="D139" s="46" t="s">
        <v>5008</v>
      </c>
      <c r="E139" s="16">
        <v>9900</v>
      </c>
      <c r="F139" s="15">
        <v>0.46</v>
      </c>
      <c r="G139" s="47">
        <v>50</v>
      </c>
      <c r="H139" s="55">
        <v>4565</v>
      </c>
      <c r="I139" s="17" t="str">
        <f>IF($H$1="","Введите курс",Таблица612[[#This Row],[Оптовая цена KRW за 1шт]]/$H$1)</f>
        <v>Введите курс</v>
      </c>
      <c r="J139" s="48"/>
      <c r="K139" s="18">
        <f>Таблица612[[#This Row],[Заказ коробок ]]*Таблица612[[#This Row],[Кол-во шт в коробке]]</f>
        <v>0</v>
      </c>
      <c r="L139" s="54">
        <f>Таблица612[[#This Row],[Общее кол-во шт]]*Таблица612[[#This Row],[Оптовая цена KRW за 1шт]]</f>
        <v>0</v>
      </c>
      <c r="M139" s="19" t="str">
        <f>IFERROR(Таблица612[[#This Row],[Общее кол-во шт]]*Таблица612[[#This Row],[Оптовая цена USD за 1шт]],"")</f>
        <v/>
      </c>
      <c r="N139" s="49"/>
    </row>
    <row r="140" spans="1:14" ht="22.5" customHeight="1">
      <c r="A140" s="44" t="s">
        <v>5009</v>
      </c>
      <c r="B140" s="14">
        <v>8809510682803</v>
      </c>
      <c r="C140" s="50" t="s">
        <v>5010</v>
      </c>
      <c r="D140" s="46" t="s">
        <v>5011</v>
      </c>
      <c r="E140" s="16">
        <v>9900</v>
      </c>
      <c r="F140" s="15">
        <v>0.46</v>
      </c>
      <c r="G140" s="47">
        <v>50</v>
      </c>
      <c r="H140" s="55">
        <v>4565</v>
      </c>
      <c r="I140" s="17" t="str">
        <f>IF($H$1="","Введите курс",Таблица612[[#This Row],[Оптовая цена KRW за 1шт]]/$H$1)</f>
        <v>Введите курс</v>
      </c>
      <c r="J140" s="48"/>
      <c r="K140" s="18">
        <f>Таблица612[[#This Row],[Заказ коробок ]]*Таблица612[[#This Row],[Кол-во шт в коробке]]</f>
        <v>0</v>
      </c>
      <c r="L140" s="54">
        <f>Таблица612[[#This Row],[Общее кол-во шт]]*Таблица612[[#This Row],[Оптовая цена KRW за 1шт]]</f>
        <v>0</v>
      </c>
      <c r="M140" s="19" t="str">
        <f>IFERROR(Таблица612[[#This Row],[Общее кол-во шт]]*Таблица612[[#This Row],[Оптовая цена USD за 1шт]],"")</f>
        <v/>
      </c>
      <c r="N140" s="49"/>
    </row>
    <row r="141" spans="1:14" ht="22.5" customHeight="1">
      <c r="A141" s="44" t="s">
        <v>5012</v>
      </c>
      <c r="B141" s="14">
        <v>8809510682810</v>
      </c>
      <c r="C141" s="50" t="s">
        <v>5013</v>
      </c>
      <c r="D141" s="46" t="s">
        <v>5014</v>
      </c>
      <c r="E141" s="16">
        <v>9900</v>
      </c>
      <c r="F141" s="15">
        <v>0.46</v>
      </c>
      <c r="G141" s="47">
        <v>50</v>
      </c>
      <c r="H141" s="55">
        <v>4565</v>
      </c>
      <c r="I141" s="17" t="str">
        <f>IF($H$1="","Введите курс",Таблица612[[#This Row],[Оптовая цена KRW за 1шт]]/$H$1)</f>
        <v>Введите курс</v>
      </c>
      <c r="J141" s="48"/>
      <c r="K141" s="18">
        <f>Таблица612[[#This Row],[Заказ коробок ]]*Таблица612[[#This Row],[Кол-во шт в коробке]]</f>
        <v>0</v>
      </c>
      <c r="L141" s="54">
        <f>Таблица612[[#This Row],[Общее кол-во шт]]*Таблица612[[#This Row],[Оптовая цена KRW за 1шт]]</f>
        <v>0</v>
      </c>
      <c r="M141" s="19" t="str">
        <f>IFERROR(Таблица612[[#This Row],[Общее кол-во шт]]*Таблица612[[#This Row],[Оптовая цена USD за 1шт]],"")</f>
        <v/>
      </c>
      <c r="N141" s="49"/>
    </row>
    <row r="142" spans="1:14" ht="22.5" customHeight="1">
      <c r="A142" s="44" t="s">
        <v>5015</v>
      </c>
      <c r="B142" s="14">
        <v>8809510682827</v>
      </c>
      <c r="C142" s="50" t="s">
        <v>5016</v>
      </c>
      <c r="D142" s="46" t="s">
        <v>5017</v>
      </c>
      <c r="E142" s="16">
        <v>9900</v>
      </c>
      <c r="F142" s="15">
        <v>0.46</v>
      </c>
      <c r="G142" s="47">
        <v>50</v>
      </c>
      <c r="H142" s="55">
        <v>4565</v>
      </c>
      <c r="I142" s="17" t="str">
        <f>IF($H$1="","Введите курс",Таблица612[[#This Row],[Оптовая цена KRW за 1шт]]/$H$1)</f>
        <v>Введите курс</v>
      </c>
      <c r="J142" s="48"/>
      <c r="K142" s="18">
        <f>Таблица612[[#This Row],[Заказ коробок ]]*Таблица612[[#This Row],[Кол-во шт в коробке]]</f>
        <v>0</v>
      </c>
      <c r="L142" s="54">
        <f>Таблица612[[#This Row],[Общее кол-во шт]]*Таблица612[[#This Row],[Оптовая цена KRW за 1шт]]</f>
        <v>0</v>
      </c>
      <c r="M142" s="19" t="str">
        <f>IFERROR(Таблица612[[#This Row],[Общее кол-во шт]]*Таблица612[[#This Row],[Оптовая цена USD за 1шт]],"")</f>
        <v/>
      </c>
      <c r="N142" s="49"/>
    </row>
    <row r="143" spans="1:14" ht="22.5" customHeight="1">
      <c r="A143" s="44" t="s">
        <v>5018</v>
      </c>
      <c r="B143" s="14">
        <v>8809510682834</v>
      </c>
      <c r="C143" s="50" t="s">
        <v>5019</v>
      </c>
      <c r="D143" s="46" t="s">
        <v>5020</v>
      </c>
      <c r="E143" s="16">
        <v>9900</v>
      </c>
      <c r="F143" s="15">
        <v>0.46</v>
      </c>
      <c r="G143" s="47">
        <v>50</v>
      </c>
      <c r="H143" s="55">
        <v>4565</v>
      </c>
      <c r="I143" s="17" t="str">
        <f>IF($H$1="","Введите курс",Таблица612[[#This Row],[Оптовая цена KRW за 1шт]]/$H$1)</f>
        <v>Введите курс</v>
      </c>
      <c r="J143" s="48"/>
      <c r="K143" s="18">
        <f>Таблица612[[#This Row],[Заказ коробок ]]*Таблица612[[#This Row],[Кол-во шт в коробке]]</f>
        <v>0</v>
      </c>
      <c r="L143" s="54">
        <f>Таблица612[[#This Row],[Общее кол-во шт]]*Таблица612[[#This Row],[Оптовая цена KRW за 1шт]]</f>
        <v>0</v>
      </c>
      <c r="M143" s="19" t="str">
        <f>IFERROR(Таблица612[[#This Row],[Общее кол-во шт]]*Таблица612[[#This Row],[Оптовая цена USD за 1шт]],"")</f>
        <v/>
      </c>
      <c r="N143" s="49"/>
    </row>
    <row r="144" spans="1:14" ht="22.5" customHeight="1">
      <c r="A144" s="44" t="s">
        <v>5021</v>
      </c>
      <c r="B144" s="14">
        <v>8809510682841</v>
      </c>
      <c r="C144" s="50" t="s">
        <v>5022</v>
      </c>
      <c r="D144" s="46" t="s">
        <v>5023</v>
      </c>
      <c r="E144" s="16">
        <v>9900</v>
      </c>
      <c r="F144" s="15">
        <v>0.46</v>
      </c>
      <c r="G144" s="47">
        <v>50</v>
      </c>
      <c r="H144" s="55">
        <v>4565</v>
      </c>
      <c r="I144" s="17" t="str">
        <f>IF($H$1="","Введите курс",Таблица612[[#This Row],[Оптовая цена KRW за 1шт]]/$H$1)</f>
        <v>Введите курс</v>
      </c>
      <c r="J144" s="48"/>
      <c r="K144" s="18">
        <f>Таблица612[[#This Row],[Заказ коробок ]]*Таблица612[[#This Row],[Кол-во шт в коробке]]</f>
        <v>0</v>
      </c>
      <c r="L144" s="54">
        <f>Таблица612[[#This Row],[Общее кол-во шт]]*Таблица612[[#This Row],[Оптовая цена KRW за 1шт]]</f>
        <v>0</v>
      </c>
      <c r="M144" s="19" t="str">
        <f>IFERROR(Таблица612[[#This Row],[Общее кол-во шт]]*Таблица612[[#This Row],[Оптовая цена USD за 1шт]],"")</f>
        <v/>
      </c>
      <c r="N144" s="49"/>
    </row>
    <row r="145" spans="1:14" ht="22.5" customHeight="1">
      <c r="A145" s="44" t="s">
        <v>5024</v>
      </c>
      <c r="B145" s="14">
        <v>8809510682858</v>
      </c>
      <c r="C145" s="50" t="s">
        <v>5025</v>
      </c>
      <c r="D145" s="46" t="s">
        <v>5026</v>
      </c>
      <c r="E145" s="16">
        <v>9900</v>
      </c>
      <c r="F145" s="15">
        <v>0.46</v>
      </c>
      <c r="G145" s="47">
        <v>50</v>
      </c>
      <c r="H145" s="55">
        <v>4565</v>
      </c>
      <c r="I145" s="17" t="str">
        <f>IF($H$1="","Введите курс",Таблица612[[#This Row],[Оптовая цена KRW за 1шт]]/$H$1)</f>
        <v>Введите курс</v>
      </c>
      <c r="J145" s="48"/>
      <c r="K145" s="18">
        <f>Таблица612[[#This Row],[Заказ коробок ]]*Таблица612[[#This Row],[Кол-во шт в коробке]]</f>
        <v>0</v>
      </c>
      <c r="L145" s="54">
        <f>Таблица612[[#This Row],[Общее кол-во шт]]*Таблица612[[#This Row],[Оптовая цена KRW за 1шт]]</f>
        <v>0</v>
      </c>
      <c r="M145" s="19" t="str">
        <f>IFERROR(Таблица612[[#This Row],[Общее кол-во шт]]*Таблица612[[#This Row],[Оптовая цена USD за 1шт]],"")</f>
        <v/>
      </c>
      <c r="N145" s="49"/>
    </row>
    <row r="146" spans="1:14" ht="22.5" customHeight="1">
      <c r="A146" s="44" t="s">
        <v>5027</v>
      </c>
      <c r="B146" s="14">
        <v>8809510682865</v>
      </c>
      <c r="C146" s="50" t="s">
        <v>5028</v>
      </c>
      <c r="D146" s="46" t="s">
        <v>5029</v>
      </c>
      <c r="E146" s="16">
        <v>9900</v>
      </c>
      <c r="F146" s="15">
        <v>0.46</v>
      </c>
      <c r="G146" s="47">
        <v>50</v>
      </c>
      <c r="H146" s="55">
        <v>4565</v>
      </c>
      <c r="I146" s="17" t="str">
        <f>IF($H$1="","Введите курс",Таблица612[[#This Row],[Оптовая цена KRW за 1шт]]/$H$1)</f>
        <v>Введите курс</v>
      </c>
      <c r="J146" s="48"/>
      <c r="K146" s="18">
        <f>Таблица612[[#This Row],[Заказ коробок ]]*Таблица612[[#This Row],[Кол-во шт в коробке]]</f>
        <v>0</v>
      </c>
      <c r="L146" s="54">
        <f>Таблица612[[#This Row],[Общее кол-во шт]]*Таблица612[[#This Row],[Оптовая цена KRW за 1шт]]</f>
        <v>0</v>
      </c>
      <c r="M146" s="19" t="str">
        <f>IFERROR(Таблица612[[#This Row],[Общее кол-во шт]]*Таблица612[[#This Row],[Оптовая цена USD за 1шт]],"")</f>
        <v/>
      </c>
      <c r="N146" s="49"/>
    </row>
    <row r="147" spans="1:14" ht="22.5" customHeight="1">
      <c r="A147" s="44" t="s">
        <v>5030</v>
      </c>
      <c r="B147" s="14">
        <v>8809510683060</v>
      </c>
      <c r="C147" s="50" t="s">
        <v>5031</v>
      </c>
      <c r="D147" s="46" t="s">
        <v>5032</v>
      </c>
      <c r="E147" s="16">
        <v>8900</v>
      </c>
      <c r="F147" s="15">
        <v>0.51</v>
      </c>
      <c r="G147" s="47">
        <v>50</v>
      </c>
      <c r="H147" s="55">
        <v>4515</v>
      </c>
      <c r="I147" s="17" t="str">
        <f>IF($H$1="","Введите курс",Таблица612[[#This Row],[Оптовая цена KRW за 1шт]]/$H$1)</f>
        <v>Введите курс</v>
      </c>
      <c r="J147" s="48"/>
      <c r="K147" s="18">
        <f>Таблица612[[#This Row],[Заказ коробок ]]*Таблица612[[#This Row],[Кол-во шт в коробке]]</f>
        <v>0</v>
      </c>
      <c r="L147" s="54">
        <f>Таблица612[[#This Row],[Общее кол-во шт]]*Таблица612[[#This Row],[Оптовая цена KRW за 1шт]]</f>
        <v>0</v>
      </c>
      <c r="M147" s="19" t="str">
        <f>IFERROR(Таблица612[[#This Row],[Общее кол-во шт]]*Таблица612[[#This Row],[Оптовая цена USD за 1шт]],"")</f>
        <v/>
      </c>
      <c r="N147" s="49"/>
    </row>
    <row r="148" spans="1:14" ht="22.5" customHeight="1">
      <c r="A148" s="44" t="s">
        <v>5033</v>
      </c>
      <c r="B148" s="14">
        <v>8809510683077</v>
      </c>
      <c r="C148" s="50" t="s">
        <v>5034</v>
      </c>
      <c r="D148" s="46" t="s">
        <v>5035</v>
      </c>
      <c r="E148" s="16">
        <v>8900</v>
      </c>
      <c r="F148" s="15">
        <v>0.51</v>
      </c>
      <c r="G148" s="47">
        <v>50</v>
      </c>
      <c r="H148" s="55">
        <v>4515</v>
      </c>
      <c r="I148" s="17" t="str">
        <f>IF($H$1="","Введите курс",Таблица612[[#This Row],[Оптовая цена KRW за 1шт]]/$H$1)</f>
        <v>Введите курс</v>
      </c>
      <c r="J148" s="48"/>
      <c r="K148" s="18">
        <f>Таблица612[[#This Row],[Заказ коробок ]]*Таблица612[[#This Row],[Кол-во шт в коробке]]</f>
        <v>0</v>
      </c>
      <c r="L148" s="54">
        <f>Таблица612[[#This Row],[Общее кол-во шт]]*Таблица612[[#This Row],[Оптовая цена KRW за 1шт]]</f>
        <v>0</v>
      </c>
      <c r="M148" s="19" t="str">
        <f>IFERROR(Таблица612[[#This Row],[Общее кол-во шт]]*Таблица612[[#This Row],[Оптовая цена USD за 1шт]],"")</f>
        <v/>
      </c>
      <c r="N148" s="49"/>
    </row>
    <row r="149" spans="1:14" ht="22.5" customHeight="1">
      <c r="A149" s="44" t="s">
        <v>5036</v>
      </c>
      <c r="B149" s="14">
        <v>8809510683084</v>
      </c>
      <c r="C149" s="50" t="s">
        <v>5037</v>
      </c>
      <c r="D149" s="46" t="s">
        <v>5038</v>
      </c>
      <c r="E149" s="16">
        <v>8900</v>
      </c>
      <c r="F149" s="15">
        <v>0.51</v>
      </c>
      <c r="G149" s="47">
        <v>50</v>
      </c>
      <c r="H149" s="55">
        <v>4515</v>
      </c>
      <c r="I149" s="17" t="str">
        <f>IF($H$1="","Введите курс",Таблица612[[#This Row],[Оптовая цена KRW за 1шт]]/$H$1)</f>
        <v>Введите курс</v>
      </c>
      <c r="J149" s="48"/>
      <c r="K149" s="18">
        <f>Таблица612[[#This Row],[Заказ коробок ]]*Таблица612[[#This Row],[Кол-во шт в коробке]]</f>
        <v>0</v>
      </c>
      <c r="L149" s="54">
        <f>Таблица612[[#This Row],[Общее кол-во шт]]*Таблица612[[#This Row],[Оптовая цена KRW за 1шт]]</f>
        <v>0</v>
      </c>
      <c r="M149" s="19" t="str">
        <f>IFERROR(Таблица612[[#This Row],[Общее кол-во шт]]*Таблица612[[#This Row],[Оптовая цена USD за 1шт]],"")</f>
        <v/>
      </c>
      <c r="N149" s="49"/>
    </row>
    <row r="150" spans="1:14" ht="22.5" customHeight="1">
      <c r="A150" s="44" t="s">
        <v>5039</v>
      </c>
      <c r="B150" s="14">
        <v>8809510683091</v>
      </c>
      <c r="C150" s="50" t="s">
        <v>5040</v>
      </c>
      <c r="D150" s="46" t="s">
        <v>5041</v>
      </c>
      <c r="E150" s="16">
        <v>8900</v>
      </c>
      <c r="F150" s="15">
        <v>0.51</v>
      </c>
      <c r="G150" s="47">
        <v>50</v>
      </c>
      <c r="H150" s="55">
        <v>4515</v>
      </c>
      <c r="I150" s="17" t="str">
        <f>IF($H$1="","Введите курс",Таблица612[[#This Row],[Оптовая цена KRW за 1шт]]/$H$1)</f>
        <v>Введите курс</v>
      </c>
      <c r="J150" s="48"/>
      <c r="K150" s="18">
        <f>Таблица612[[#This Row],[Заказ коробок ]]*Таблица612[[#This Row],[Кол-во шт в коробке]]</f>
        <v>0</v>
      </c>
      <c r="L150" s="54">
        <f>Таблица612[[#This Row],[Общее кол-во шт]]*Таблица612[[#This Row],[Оптовая цена KRW за 1шт]]</f>
        <v>0</v>
      </c>
      <c r="M150" s="19" t="str">
        <f>IFERROR(Таблица612[[#This Row],[Общее кол-во шт]]*Таблица612[[#This Row],[Оптовая цена USD за 1шт]],"")</f>
        <v/>
      </c>
      <c r="N150" s="49"/>
    </row>
    <row r="151" spans="1:14" ht="22.5" customHeight="1">
      <c r="A151" s="44" t="s">
        <v>5042</v>
      </c>
      <c r="B151" s="14">
        <v>8809510683107</v>
      </c>
      <c r="C151" s="50" t="s">
        <v>5043</v>
      </c>
      <c r="D151" s="46" t="s">
        <v>5044</v>
      </c>
      <c r="E151" s="16">
        <v>8900</v>
      </c>
      <c r="F151" s="15">
        <v>0.51</v>
      </c>
      <c r="G151" s="47">
        <v>50</v>
      </c>
      <c r="H151" s="55">
        <v>4515</v>
      </c>
      <c r="I151" s="17" t="str">
        <f>IF($H$1="","Введите курс",Таблица612[[#This Row],[Оптовая цена KRW за 1шт]]/$H$1)</f>
        <v>Введите курс</v>
      </c>
      <c r="J151" s="48"/>
      <c r="K151" s="18">
        <f>Таблица612[[#This Row],[Заказ коробок ]]*Таблица612[[#This Row],[Кол-во шт в коробке]]</f>
        <v>0</v>
      </c>
      <c r="L151" s="54">
        <f>Таблица612[[#This Row],[Общее кол-во шт]]*Таблица612[[#This Row],[Оптовая цена KRW за 1шт]]</f>
        <v>0</v>
      </c>
      <c r="M151" s="19" t="str">
        <f>IFERROR(Таблица612[[#This Row],[Общее кол-во шт]]*Таблица612[[#This Row],[Оптовая цена USD за 1шт]],"")</f>
        <v/>
      </c>
      <c r="N151" s="49"/>
    </row>
    <row r="152" spans="1:14" ht="22.5" customHeight="1">
      <c r="A152" s="44" t="s">
        <v>5045</v>
      </c>
      <c r="B152" s="14">
        <v>8809510683114</v>
      </c>
      <c r="C152" s="50" t="s">
        <v>5046</v>
      </c>
      <c r="D152" s="46" t="s">
        <v>5047</v>
      </c>
      <c r="E152" s="16">
        <v>8900</v>
      </c>
      <c r="F152" s="15">
        <v>0.51</v>
      </c>
      <c r="G152" s="47">
        <v>50</v>
      </c>
      <c r="H152" s="55">
        <v>4515</v>
      </c>
      <c r="I152" s="17" t="str">
        <f>IF($H$1="","Введите курс",Таблица612[[#This Row],[Оптовая цена KRW за 1шт]]/$H$1)</f>
        <v>Введите курс</v>
      </c>
      <c r="J152" s="48"/>
      <c r="K152" s="18">
        <f>Таблица612[[#This Row],[Заказ коробок ]]*Таблица612[[#This Row],[Кол-во шт в коробке]]</f>
        <v>0</v>
      </c>
      <c r="L152" s="54">
        <f>Таблица612[[#This Row],[Общее кол-во шт]]*Таблица612[[#This Row],[Оптовая цена KRW за 1шт]]</f>
        <v>0</v>
      </c>
      <c r="M152" s="19" t="str">
        <f>IFERROR(Таблица612[[#This Row],[Общее кол-во шт]]*Таблица612[[#This Row],[Оптовая цена USD за 1шт]],"")</f>
        <v/>
      </c>
      <c r="N152" s="49"/>
    </row>
    <row r="153" spans="1:14" ht="22.5" customHeight="1">
      <c r="A153" s="44" t="s">
        <v>5048</v>
      </c>
      <c r="B153" s="14">
        <v>8809510683121</v>
      </c>
      <c r="C153" s="50" t="s">
        <v>5049</v>
      </c>
      <c r="D153" s="46" t="s">
        <v>5050</v>
      </c>
      <c r="E153" s="16">
        <v>8900</v>
      </c>
      <c r="F153" s="15">
        <v>0.51</v>
      </c>
      <c r="G153" s="47">
        <v>50</v>
      </c>
      <c r="H153" s="55">
        <v>4515</v>
      </c>
      <c r="I153" s="17" t="str">
        <f>IF($H$1="","Введите курс",Таблица612[[#This Row],[Оптовая цена KRW за 1шт]]/$H$1)</f>
        <v>Введите курс</v>
      </c>
      <c r="J153" s="48"/>
      <c r="K153" s="18">
        <f>Таблица612[[#This Row],[Заказ коробок ]]*Таблица612[[#This Row],[Кол-во шт в коробке]]</f>
        <v>0</v>
      </c>
      <c r="L153" s="54">
        <f>Таблица612[[#This Row],[Общее кол-во шт]]*Таблица612[[#This Row],[Оптовая цена KRW за 1шт]]</f>
        <v>0</v>
      </c>
      <c r="M153" s="19" t="str">
        <f>IFERROR(Таблица612[[#This Row],[Общее кол-во шт]]*Таблица612[[#This Row],[Оптовая цена USD за 1шт]],"")</f>
        <v/>
      </c>
      <c r="N153" s="49"/>
    </row>
    <row r="154" spans="1:14" ht="22.5" customHeight="1">
      <c r="A154" s="44" t="s">
        <v>5051</v>
      </c>
      <c r="B154" s="14">
        <v>8809510683138</v>
      </c>
      <c r="C154" s="50" t="s">
        <v>5052</v>
      </c>
      <c r="D154" s="46" t="s">
        <v>5053</v>
      </c>
      <c r="E154" s="16">
        <v>8900</v>
      </c>
      <c r="F154" s="15">
        <v>0.51</v>
      </c>
      <c r="G154" s="47">
        <v>50</v>
      </c>
      <c r="H154" s="55">
        <v>4515</v>
      </c>
      <c r="I154" s="17" t="str">
        <f>IF($H$1="","Введите курс",Таблица612[[#This Row],[Оптовая цена KRW за 1шт]]/$H$1)</f>
        <v>Введите курс</v>
      </c>
      <c r="J154" s="48"/>
      <c r="K154" s="18">
        <f>Таблица612[[#This Row],[Заказ коробок ]]*Таблица612[[#This Row],[Кол-во шт в коробке]]</f>
        <v>0</v>
      </c>
      <c r="L154" s="54">
        <f>Таблица612[[#This Row],[Общее кол-во шт]]*Таблица612[[#This Row],[Оптовая цена KRW за 1шт]]</f>
        <v>0</v>
      </c>
      <c r="M154" s="19" t="str">
        <f>IFERROR(Таблица612[[#This Row],[Общее кол-во шт]]*Таблица612[[#This Row],[Оптовая цена USD за 1шт]],"")</f>
        <v/>
      </c>
      <c r="N154" s="49"/>
    </row>
    <row r="155" spans="1:14" ht="22.5" customHeight="1">
      <c r="A155" s="44" t="s">
        <v>5054</v>
      </c>
      <c r="B155" s="14">
        <v>8809510683145</v>
      </c>
      <c r="C155" s="50" t="s">
        <v>5055</v>
      </c>
      <c r="D155" s="46" t="s">
        <v>5056</v>
      </c>
      <c r="E155" s="16">
        <v>8900</v>
      </c>
      <c r="F155" s="15">
        <v>0.51</v>
      </c>
      <c r="G155" s="47">
        <v>50</v>
      </c>
      <c r="H155" s="55">
        <v>4515</v>
      </c>
      <c r="I155" s="17" t="str">
        <f>IF($H$1="","Введите курс",Таблица612[[#This Row],[Оптовая цена KRW за 1шт]]/$H$1)</f>
        <v>Введите курс</v>
      </c>
      <c r="J155" s="48"/>
      <c r="K155" s="18">
        <f>Таблица612[[#This Row],[Заказ коробок ]]*Таблица612[[#This Row],[Кол-во шт в коробке]]</f>
        <v>0</v>
      </c>
      <c r="L155" s="54">
        <f>Таблица612[[#This Row],[Общее кол-во шт]]*Таблица612[[#This Row],[Оптовая цена KRW за 1шт]]</f>
        <v>0</v>
      </c>
      <c r="M155" s="19" t="str">
        <f>IFERROR(Таблица612[[#This Row],[Общее кол-во шт]]*Таблица612[[#This Row],[Оптовая цена USD за 1шт]],"")</f>
        <v/>
      </c>
      <c r="N155" s="49"/>
    </row>
    <row r="156" spans="1:14" ht="22.5" customHeight="1">
      <c r="A156" s="44" t="s">
        <v>5057</v>
      </c>
      <c r="B156" s="14">
        <v>8809510683350</v>
      </c>
      <c r="C156" s="50" t="s">
        <v>5058</v>
      </c>
      <c r="D156" s="46" t="s">
        <v>5059</v>
      </c>
      <c r="E156" s="16">
        <v>8900</v>
      </c>
      <c r="F156" s="15">
        <v>0.51</v>
      </c>
      <c r="G156" s="47">
        <v>50</v>
      </c>
      <c r="H156" s="55">
        <v>4515</v>
      </c>
      <c r="I156" s="17" t="str">
        <f>IF($H$1="","Введите курс",Таблица612[[#This Row],[Оптовая цена KRW за 1шт]]/$H$1)</f>
        <v>Введите курс</v>
      </c>
      <c r="J156" s="48"/>
      <c r="K156" s="18">
        <f>Таблица612[[#This Row],[Заказ коробок ]]*Таблица612[[#This Row],[Кол-во шт в коробке]]</f>
        <v>0</v>
      </c>
      <c r="L156" s="54">
        <f>Таблица612[[#This Row],[Общее кол-во шт]]*Таблица612[[#This Row],[Оптовая цена KRW за 1шт]]</f>
        <v>0</v>
      </c>
      <c r="M156" s="19" t="str">
        <f>IFERROR(Таблица612[[#This Row],[Общее кол-во шт]]*Таблица612[[#This Row],[Оптовая цена USD за 1шт]],"")</f>
        <v/>
      </c>
      <c r="N156" s="49"/>
    </row>
    <row r="157" spans="1:14" ht="22.5" customHeight="1">
      <c r="A157" s="44" t="s">
        <v>5060</v>
      </c>
      <c r="B157" s="14">
        <v>8809510683367</v>
      </c>
      <c r="C157" s="50" t="s">
        <v>5061</v>
      </c>
      <c r="D157" s="46" t="s">
        <v>5062</v>
      </c>
      <c r="E157" s="16">
        <v>8900</v>
      </c>
      <c r="F157" s="15">
        <v>0.51</v>
      </c>
      <c r="G157" s="47">
        <v>50</v>
      </c>
      <c r="H157" s="55">
        <v>4515</v>
      </c>
      <c r="I157" s="17" t="str">
        <f>IF($H$1="","Введите курс",Таблица612[[#This Row],[Оптовая цена KRW за 1шт]]/$H$1)</f>
        <v>Введите курс</v>
      </c>
      <c r="J157" s="48"/>
      <c r="K157" s="18">
        <f>Таблица612[[#This Row],[Заказ коробок ]]*Таблица612[[#This Row],[Кол-во шт в коробке]]</f>
        <v>0</v>
      </c>
      <c r="L157" s="54">
        <f>Таблица612[[#This Row],[Общее кол-во шт]]*Таблица612[[#This Row],[Оптовая цена KRW за 1шт]]</f>
        <v>0</v>
      </c>
      <c r="M157" s="19" t="str">
        <f>IFERROR(Таблица612[[#This Row],[Общее кол-во шт]]*Таблица612[[#This Row],[Оптовая цена USD за 1шт]],"")</f>
        <v/>
      </c>
      <c r="N157" s="49"/>
    </row>
    <row r="158" spans="1:14" ht="22.5" customHeight="1">
      <c r="A158" s="44" t="s">
        <v>5063</v>
      </c>
      <c r="B158" s="14">
        <v>8809510683688</v>
      </c>
      <c r="C158" s="50" t="s">
        <v>5064</v>
      </c>
      <c r="D158" s="46" t="s">
        <v>5065</v>
      </c>
      <c r="E158" s="16">
        <v>15900</v>
      </c>
      <c r="F158" s="15">
        <v>0.38</v>
      </c>
      <c r="G158" s="47">
        <v>10</v>
      </c>
      <c r="H158" s="55">
        <v>6042</v>
      </c>
      <c r="I158" s="17" t="str">
        <f>IF($H$1="","Введите курс",Таблица612[[#This Row],[Оптовая цена KRW за 1шт]]/$H$1)</f>
        <v>Введите курс</v>
      </c>
      <c r="J158" s="48"/>
      <c r="K158" s="18">
        <f>Таблица612[[#This Row],[Заказ коробок ]]*Таблица612[[#This Row],[Кол-во шт в коробке]]</f>
        <v>0</v>
      </c>
      <c r="L158" s="54">
        <f>Таблица612[[#This Row],[Общее кол-во шт]]*Таблица612[[#This Row],[Оптовая цена KRW за 1шт]]</f>
        <v>0</v>
      </c>
      <c r="M158" s="19" t="str">
        <f>IFERROR(Таблица612[[#This Row],[Общее кол-во шт]]*Таблица612[[#This Row],[Оптовая цена USD за 1шт]],"")</f>
        <v/>
      </c>
      <c r="N158" s="49"/>
    </row>
    <row r="159" spans="1:14" ht="22.5" customHeight="1">
      <c r="A159" s="44" t="s">
        <v>5066</v>
      </c>
      <c r="B159" s="14">
        <v>8809510683695</v>
      </c>
      <c r="C159" s="50" t="s">
        <v>5067</v>
      </c>
      <c r="D159" s="46" t="s">
        <v>5068</v>
      </c>
      <c r="E159" s="16">
        <v>15900</v>
      </c>
      <c r="F159" s="15">
        <v>0.38</v>
      </c>
      <c r="G159" s="47">
        <v>10</v>
      </c>
      <c r="H159" s="55">
        <v>6042</v>
      </c>
      <c r="I159" s="17" t="str">
        <f>IF($H$1="","Введите курс",Таблица612[[#This Row],[Оптовая цена KRW за 1шт]]/$H$1)</f>
        <v>Введите курс</v>
      </c>
      <c r="J159" s="48"/>
      <c r="K159" s="18">
        <f>Таблица612[[#This Row],[Заказ коробок ]]*Таблица612[[#This Row],[Кол-во шт в коробке]]</f>
        <v>0</v>
      </c>
      <c r="L159" s="54">
        <f>Таблица612[[#This Row],[Общее кол-во шт]]*Таблица612[[#This Row],[Оптовая цена KRW за 1шт]]</f>
        <v>0</v>
      </c>
      <c r="M159" s="19" t="str">
        <f>IFERROR(Таблица612[[#This Row],[Общее кол-во шт]]*Таблица612[[#This Row],[Оптовая цена USD за 1шт]],"")</f>
        <v/>
      </c>
      <c r="N159" s="49"/>
    </row>
    <row r="160" spans="1:14" ht="22.5" customHeight="1">
      <c r="A160" s="44" t="s">
        <v>5069</v>
      </c>
      <c r="B160" s="14">
        <v>8809510683657</v>
      </c>
      <c r="C160" s="50" t="s">
        <v>5070</v>
      </c>
      <c r="D160" s="46" t="s">
        <v>5071</v>
      </c>
      <c r="E160" s="16">
        <v>13900</v>
      </c>
      <c r="F160" s="15">
        <v>0.38</v>
      </c>
      <c r="G160" s="47">
        <v>10</v>
      </c>
      <c r="H160" s="55">
        <v>5282</v>
      </c>
      <c r="I160" s="17" t="str">
        <f>IF($H$1="","Введите курс",Таблица612[[#This Row],[Оптовая цена KRW за 1шт]]/$H$1)</f>
        <v>Введите курс</v>
      </c>
      <c r="J160" s="48"/>
      <c r="K160" s="18">
        <f>Таблица612[[#This Row],[Заказ коробок ]]*Таблица612[[#This Row],[Кол-во шт в коробке]]</f>
        <v>0</v>
      </c>
      <c r="L160" s="54">
        <f>Таблица612[[#This Row],[Общее кол-во шт]]*Таблица612[[#This Row],[Оптовая цена KRW за 1шт]]</f>
        <v>0</v>
      </c>
      <c r="M160" s="19" t="str">
        <f>IFERROR(Таблица612[[#This Row],[Общее кол-во шт]]*Таблица612[[#This Row],[Оптовая цена USD за 1шт]],"")</f>
        <v/>
      </c>
      <c r="N160" s="49"/>
    </row>
    <row r="161" spans="1:14" ht="22.5" customHeight="1">
      <c r="A161" s="44" t="s">
        <v>5072</v>
      </c>
      <c r="B161" s="14">
        <v>8809510683664</v>
      </c>
      <c r="C161" s="50" t="s">
        <v>5073</v>
      </c>
      <c r="D161" s="46" t="s">
        <v>5074</v>
      </c>
      <c r="E161" s="16">
        <v>13900</v>
      </c>
      <c r="F161" s="15">
        <v>0.38</v>
      </c>
      <c r="G161" s="47">
        <v>10</v>
      </c>
      <c r="H161" s="55">
        <v>5282</v>
      </c>
      <c r="I161" s="17" t="str">
        <f>IF($H$1="","Введите курс",Таблица612[[#This Row],[Оптовая цена KRW за 1шт]]/$H$1)</f>
        <v>Введите курс</v>
      </c>
      <c r="J161" s="48"/>
      <c r="K161" s="18">
        <f>Таблица612[[#This Row],[Заказ коробок ]]*Таблица612[[#This Row],[Кол-во шт в коробке]]</f>
        <v>0</v>
      </c>
      <c r="L161" s="54">
        <f>Таблица612[[#This Row],[Общее кол-во шт]]*Таблица612[[#This Row],[Оптовая цена KRW за 1шт]]</f>
        <v>0</v>
      </c>
      <c r="M161" s="19" t="str">
        <f>IFERROR(Таблица612[[#This Row],[Общее кол-во шт]]*Таблица612[[#This Row],[Оптовая цена USD за 1шт]],"")</f>
        <v/>
      </c>
      <c r="N161" s="49"/>
    </row>
    <row r="162" spans="1:14" ht="22.5" customHeight="1">
      <c r="A162" s="44" t="s">
        <v>5075</v>
      </c>
      <c r="B162" s="14">
        <v>8809510683671</v>
      </c>
      <c r="C162" s="50" t="s">
        <v>5076</v>
      </c>
      <c r="D162" s="46" t="s">
        <v>5077</v>
      </c>
      <c r="E162" s="16">
        <v>13900</v>
      </c>
      <c r="F162" s="15">
        <v>0.38</v>
      </c>
      <c r="G162" s="47">
        <v>10</v>
      </c>
      <c r="H162" s="55">
        <v>5282</v>
      </c>
      <c r="I162" s="17" t="str">
        <f>IF($H$1="","Введите курс",Таблица612[[#This Row],[Оптовая цена KRW за 1шт]]/$H$1)</f>
        <v>Введите курс</v>
      </c>
      <c r="J162" s="48"/>
      <c r="K162" s="18">
        <f>Таблица612[[#This Row],[Заказ коробок ]]*Таблица612[[#This Row],[Кол-во шт в коробке]]</f>
        <v>0</v>
      </c>
      <c r="L162" s="54">
        <f>Таблица612[[#This Row],[Общее кол-во шт]]*Таблица612[[#This Row],[Оптовая цена KRW за 1шт]]</f>
        <v>0</v>
      </c>
      <c r="M162" s="19" t="str">
        <f>IFERROR(Таблица612[[#This Row],[Общее кол-во шт]]*Таблица612[[#This Row],[Оптовая цена USD за 1шт]],"")</f>
        <v/>
      </c>
      <c r="N162" s="49"/>
    </row>
    <row r="163" spans="1:14" ht="22.5" customHeight="1">
      <c r="A163" s="44" t="s">
        <v>5078</v>
      </c>
      <c r="B163" s="14">
        <v>8809510683749</v>
      </c>
      <c r="C163" s="50" t="s">
        <v>5079</v>
      </c>
      <c r="D163" s="46" t="s">
        <v>5080</v>
      </c>
      <c r="E163" s="16">
        <v>9900</v>
      </c>
      <c r="F163" s="15">
        <v>0.47</v>
      </c>
      <c r="G163" s="47">
        <v>50</v>
      </c>
      <c r="H163" s="55">
        <v>4620</v>
      </c>
      <c r="I163" s="17" t="str">
        <f>IF($H$1="","Введите курс",Таблица612[[#This Row],[Оптовая цена KRW за 1шт]]/$H$1)</f>
        <v>Введите курс</v>
      </c>
      <c r="J163" s="48"/>
      <c r="K163" s="18">
        <f>Таблица612[[#This Row],[Заказ коробок ]]*Таблица612[[#This Row],[Кол-во шт в коробке]]</f>
        <v>0</v>
      </c>
      <c r="L163" s="54">
        <f>Таблица612[[#This Row],[Общее кол-во шт]]*Таблица612[[#This Row],[Оптовая цена KRW за 1шт]]</f>
        <v>0</v>
      </c>
      <c r="M163" s="19" t="str">
        <f>IFERROR(Таблица612[[#This Row],[Общее кол-во шт]]*Таблица612[[#This Row],[Оптовая цена USD за 1шт]],"")</f>
        <v/>
      </c>
      <c r="N163" s="49"/>
    </row>
    <row r="164" spans="1:14" ht="22.5" customHeight="1">
      <c r="A164" s="44" t="s">
        <v>5081</v>
      </c>
      <c r="B164" s="14">
        <v>8809510683756</v>
      </c>
      <c r="C164" s="50" t="s">
        <v>5082</v>
      </c>
      <c r="D164" s="46" t="s">
        <v>5083</v>
      </c>
      <c r="E164" s="16">
        <v>9900</v>
      </c>
      <c r="F164" s="15">
        <v>0.47</v>
      </c>
      <c r="G164" s="47">
        <v>50</v>
      </c>
      <c r="H164" s="55">
        <v>4620</v>
      </c>
      <c r="I164" s="17" t="str">
        <f>IF($H$1="","Введите курс",Таблица612[[#This Row],[Оптовая цена KRW за 1шт]]/$H$1)</f>
        <v>Введите курс</v>
      </c>
      <c r="J164" s="48"/>
      <c r="K164" s="18">
        <f>Таблица612[[#This Row],[Заказ коробок ]]*Таблица612[[#This Row],[Кол-во шт в коробке]]</f>
        <v>0</v>
      </c>
      <c r="L164" s="54">
        <f>Таблица612[[#This Row],[Общее кол-во шт]]*Таблица612[[#This Row],[Оптовая цена KRW за 1шт]]</f>
        <v>0</v>
      </c>
      <c r="M164" s="19" t="str">
        <f>IFERROR(Таблица612[[#This Row],[Общее кол-во шт]]*Таблица612[[#This Row],[Оптовая цена USD за 1шт]],"")</f>
        <v/>
      </c>
      <c r="N164" s="49"/>
    </row>
    <row r="165" spans="1:14" ht="22.5" customHeight="1">
      <c r="A165" s="44" t="s">
        <v>5084</v>
      </c>
      <c r="B165" s="14">
        <v>8809510683763</v>
      </c>
      <c r="C165" s="50" t="s">
        <v>5085</v>
      </c>
      <c r="D165" s="46" t="s">
        <v>5086</v>
      </c>
      <c r="E165" s="16">
        <v>9900</v>
      </c>
      <c r="F165" s="15">
        <v>0.47</v>
      </c>
      <c r="G165" s="47">
        <v>50</v>
      </c>
      <c r="H165" s="55">
        <v>4620</v>
      </c>
      <c r="I165" s="17" t="str">
        <f>IF($H$1="","Введите курс",Таблица612[[#This Row],[Оптовая цена KRW за 1шт]]/$H$1)</f>
        <v>Введите курс</v>
      </c>
      <c r="J165" s="48"/>
      <c r="K165" s="18">
        <f>Таблица612[[#This Row],[Заказ коробок ]]*Таблица612[[#This Row],[Кол-во шт в коробке]]</f>
        <v>0</v>
      </c>
      <c r="L165" s="54">
        <f>Таблица612[[#This Row],[Общее кол-во шт]]*Таблица612[[#This Row],[Оптовая цена KRW за 1шт]]</f>
        <v>0</v>
      </c>
      <c r="M165" s="19" t="str">
        <f>IFERROR(Таблица612[[#This Row],[Общее кол-во шт]]*Таблица612[[#This Row],[Оптовая цена USD за 1шт]],"")</f>
        <v/>
      </c>
      <c r="N165" s="49"/>
    </row>
    <row r="166" spans="1:14" ht="22.5" customHeight="1">
      <c r="A166" s="44" t="s">
        <v>5087</v>
      </c>
      <c r="B166" s="14">
        <v>8809510683770</v>
      </c>
      <c r="C166" s="50" t="s">
        <v>5088</v>
      </c>
      <c r="D166" s="46" t="s">
        <v>5089</v>
      </c>
      <c r="E166" s="16">
        <v>9900</v>
      </c>
      <c r="F166" s="15">
        <v>0.47</v>
      </c>
      <c r="G166" s="47">
        <v>50</v>
      </c>
      <c r="H166" s="55">
        <v>4620</v>
      </c>
      <c r="I166" s="17" t="str">
        <f>IF($H$1="","Введите курс",Таблица612[[#This Row],[Оптовая цена KRW за 1шт]]/$H$1)</f>
        <v>Введите курс</v>
      </c>
      <c r="J166" s="48"/>
      <c r="K166" s="18">
        <f>Таблица612[[#This Row],[Заказ коробок ]]*Таблица612[[#This Row],[Кол-во шт в коробке]]</f>
        <v>0</v>
      </c>
      <c r="L166" s="54">
        <f>Таблица612[[#This Row],[Общее кол-во шт]]*Таблица612[[#This Row],[Оптовая цена KRW за 1шт]]</f>
        <v>0</v>
      </c>
      <c r="M166" s="19" t="str">
        <f>IFERROR(Таблица612[[#This Row],[Общее кол-во шт]]*Таблица612[[#This Row],[Оптовая цена USD за 1шт]],"")</f>
        <v/>
      </c>
      <c r="N166" s="49"/>
    </row>
    <row r="167" spans="1:14" ht="22.5" customHeight="1">
      <c r="A167" s="44" t="s">
        <v>5090</v>
      </c>
      <c r="B167" s="14">
        <v>8809510683701</v>
      </c>
      <c r="C167" s="50" t="s">
        <v>5091</v>
      </c>
      <c r="D167" s="46" t="s">
        <v>5092</v>
      </c>
      <c r="E167" s="16">
        <v>9900</v>
      </c>
      <c r="F167" s="15">
        <v>0.47</v>
      </c>
      <c r="G167" s="47">
        <v>20</v>
      </c>
      <c r="H167" s="55">
        <v>4620</v>
      </c>
      <c r="I167" s="17" t="str">
        <f>IF($H$1="","Введите курс",Таблица612[[#This Row],[Оптовая цена KRW за 1шт]]/$H$1)</f>
        <v>Введите курс</v>
      </c>
      <c r="J167" s="48"/>
      <c r="K167" s="18">
        <f>Таблица612[[#This Row],[Заказ коробок ]]*Таблица612[[#This Row],[Кол-во шт в коробке]]</f>
        <v>0</v>
      </c>
      <c r="L167" s="54">
        <f>Таблица612[[#This Row],[Общее кол-во шт]]*Таблица612[[#This Row],[Оптовая цена KRW за 1шт]]</f>
        <v>0</v>
      </c>
      <c r="M167" s="19" t="str">
        <f>IFERROR(Таблица612[[#This Row],[Общее кол-во шт]]*Таблица612[[#This Row],[Оптовая цена USD за 1шт]],"")</f>
        <v/>
      </c>
      <c r="N167" s="49"/>
    </row>
    <row r="168" spans="1:14" ht="22.5" customHeight="1">
      <c r="A168" s="44" t="s">
        <v>5093</v>
      </c>
      <c r="B168" s="14">
        <v>8809510683718</v>
      </c>
      <c r="C168" s="50" t="s">
        <v>5094</v>
      </c>
      <c r="D168" s="46" t="s">
        <v>5095</v>
      </c>
      <c r="E168" s="16">
        <v>9900</v>
      </c>
      <c r="F168" s="15">
        <v>0.47</v>
      </c>
      <c r="G168" s="47">
        <v>20</v>
      </c>
      <c r="H168" s="55">
        <v>4620</v>
      </c>
      <c r="I168" s="17" t="str">
        <f>IF($H$1="","Введите курс",Таблица612[[#This Row],[Оптовая цена KRW за 1шт]]/$H$1)</f>
        <v>Введите курс</v>
      </c>
      <c r="J168" s="48"/>
      <c r="K168" s="18">
        <f>Таблица612[[#This Row],[Заказ коробок ]]*Таблица612[[#This Row],[Кол-во шт в коробке]]</f>
        <v>0</v>
      </c>
      <c r="L168" s="54">
        <f>Таблица612[[#This Row],[Общее кол-во шт]]*Таблица612[[#This Row],[Оптовая цена KRW за 1шт]]</f>
        <v>0</v>
      </c>
      <c r="M168" s="19" t="str">
        <f>IFERROR(Таблица612[[#This Row],[Общее кол-во шт]]*Таблица612[[#This Row],[Оптовая цена USD за 1шт]],"")</f>
        <v/>
      </c>
      <c r="N168" s="49"/>
    </row>
    <row r="169" spans="1:14" ht="22.5" customHeight="1">
      <c r="A169" s="44" t="s">
        <v>5096</v>
      </c>
      <c r="B169" s="14">
        <v>8809510683725</v>
      </c>
      <c r="C169" s="50" t="s">
        <v>5097</v>
      </c>
      <c r="D169" s="46" t="s">
        <v>5098</v>
      </c>
      <c r="E169" s="16">
        <v>6900</v>
      </c>
      <c r="F169" s="15">
        <v>0.51</v>
      </c>
      <c r="G169" s="47">
        <v>50</v>
      </c>
      <c r="H169" s="55">
        <v>3535</v>
      </c>
      <c r="I169" s="17" t="str">
        <f>IF($H$1="","Введите курс",Таблица612[[#This Row],[Оптовая цена KRW за 1шт]]/$H$1)</f>
        <v>Введите курс</v>
      </c>
      <c r="J169" s="48"/>
      <c r="K169" s="18">
        <f>Таблица612[[#This Row],[Заказ коробок ]]*Таблица612[[#This Row],[Кол-во шт в коробке]]</f>
        <v>0</v>
      </c>
      <c r="L169" s="54">
        <f>Таблица612[[#This Row],[Общее кол-во шт]]*Таблица612[[#This Row],[Оптовая цена KRW за 1шт]]</f>
        <v>0</v>
      </c>
      <c r="M169" s="19" t="str">
        <f>IFERROR(Таблица612[[#This Row],[Общее кол-во шт]]*Таблица612[[#This Row],[Оптовая цена USD за 1шт]],"")</f>
        <v/>
      </c>
      <c r="N169" s="49"/>
    </row>
    <row r="170" spans="1:14" ht="22.5" customHeight="1">
      <c r="A170" s="44" t="s">
        <v>5099</v>
      </c>
      <c r="B170" s="14">
        <v>8809510683732</v>
      </c>
      <c r="C170" s="50" t="s">
        <v>5100</v>
      </c>
      <c r="D170" s="46" t="s">
        <v>5101</v>
      </c>
      <c r="E170" s="16">
        <v>6900</v>
      </c>
      <c r="F170" s="15">
        <v>0.51</v>
      </c>
      <c r="G170" s="47">
        <v>50</v>
      </c>
      <c r="H170" s="55">
        <v>3535</v>
      </c>
      <c r="I170" s="17" t="str">
        <f>IF($H$1="","Введите курс",Таблица612[[#This Row],[Оптовая цена KRW за 1шт]]/$H$1)</f>
        <v>Введите курс</v>
      </c>
      <c r="J170" s="48"/>
      <c r="K170" s="18">
        <f>Таблица612[[#This Row],[Заказ коробок ]]*Таблица612[[#This Row],[Кол-во шт в коробке]]</f>
        <v>0</v>
      </c>
      <c r="L170" s="54">
        <f>Таблица612[[#This Row],[Общее кол-во шт]]*Таблица612[[#This Row],[Оптовая цена KRW за 1шт]]</f>
        <v>0</v>
      </c>
      <c r="M170" s="19" t="str">
        <f>IFERROR(Таблица612[[#This Row],[Общее кол-во шт]]*Таблица612[[#This Row],[Оптовая цена USD за 1шт]],"")</f>
        <v/>
      </c>
      <c r="N170" s="49"/>
    </row>
    <row r="171" spans="1:14" ht="22.5" customHeight="1">
      <c r="A171" s="44" t="s">
        <v>5102</v>
      </c>
      <c r="B171" s="14">
        <v>8809510683640</v>
      </c>
      <c r="C171" s="50" t="s">
        <v>5103</v>
      </c>
      <c r="D171" s="46" t="s">
        <v>5104</v>
      </c>
      <c r="E171" s="16">
        <v>15900</v>
      </c>
      <c r="F171" s="15">
        <v>0.38</v>
      </c>
      <c r="G171" s="47">
        <v>10</v>
      </c>
      <c r="H171" s="55">
        <v>6035</v>
      </c>
      <c r="I171" s="17" t="str">
        <f>IF($H$1="","Введите курс",Таблица612[[#This Row],[Оптовая цена KRW за 1шт]]/$H$1)</f>
        <v>Введите курс</v>
      </c>
      <c r="J171" s="48"/>
      <c r="K171" s="18">
        <f>Таблица612[[#This Row],[Заказ коробок ]]*Таблица612[[#This Row],[Кол-во шт в коробке]]</f>
        <v>0</v>
      </c>
      <c r="L171" s="54">
        <f>Таблица612[[#This Row],[Общее кол-во шт]]*Таблица612[[#This Row],[Оптовая цена KRW за 1шт]]</f>
        <v>0</v>
      </c>
      <c r="M171" s="19" t="str">
        <f>IFERROR(Таблица612[[#This Row],[Общее кол-во шт]]*Таблица612[[#This Row],[Оптовая цена USD за 1шт]],"")</f>
        <v/>
      </c>
      <c r="N171" s="49"/>
    </row>
    <row r="172" spans="1:14" ht="22.5" customHeight="1">
      <c r="A172" s="44" t="s">
        <v>5105</v>
      </c>
      <c r="B172" s="14">
        <v>8809510683633</v>
      </c>
      <c r="C172" s="50" t="s">
        <v>5106</v>
      </c>
      <c r="D172" s="46" t="s">
        <v>5107</v>
      </c>
      <c r="E172" s="16">
        <v>15900</v>
      </c>
      <c r="F172" s="15">
        <v>0.38</v>
      </c>
      <c r="G172" s="47">
        <v>10</v>
      </c>
      <c r="H172" s="55">
        <v>6035</v>
      </c>
      <c r="I172" s="17" t="str">
        <f>IF($H$1="","Введите курс",Таблица612[[#This Row],[Оптовая цена KRW за 1шт]]/$H$1)</f>
        <v>Введите курс</v>
      </c>
      <c r="J172" s="48"/>
      <c r="K172" s="18">
        <f>Таблица612[[#This Row],[Заказ коробок ]]*Таблица612[[#This Row],[Кол-во шт в коробке]]</f>
        <v>0</v>
      </c>
      <c r="L172" s="54">
        <f>Таблица612[[#This Row],[Общее кол-во шт]]*Таблица612[[#This Row],[Оптовая цена KRW за 1шт]]</f>
        <v>0</v>
      </c>
      <c r="M172" s="19" t="str">
        <f>IFERROR(Таблица612[[#This Row],[Общее кол-во шт]]*Таблица612[[#This Row],[Оптовая цена USD за 1шт]],"")</f>
        <v/>
      </c>
      <c r="N172" s="49"/>
    </row>
    <row r="173" spans="1:14" ht="22.5" customHeight="1">
      <c r="A173" s="44" t="s">
        <v>5108</v>
      </c>
      <c r="B173" s="14">
        <v>8809510683626</v>
      </c>
      <c r="C173" s="50" t="s">
        <v>5109</v>
      </c>
      <c r="D173" s="46" t="s">
        <v>5110</v>
      </c>
      <c r="E173" s="16">
        <v>15900</v>
      </c>
      <c r="F173" s="15">
        <v>0.38</v>
      </c>
      <c r="G173" s="47">
        <v>10</v>
      </c>
      <c r="H173" s="55">
        <v>6035</v>
      </c>
      <c r="I173" s="17" t="str">
        <f>IF($H$1="","Введите курс",Таблица612[[#This Row],[Оптовая цена KRW за 1шт]]/$H$1)</f>
        <v>Введите курс</v>
      </c>
      <c r="J173" s="48"/>
      <c r="K173" s="18">
        <f>Таблица612[[#This Row],[Заказ коробок ]]*Таблица612[[#This Row],[Кол-во шт в коробке]]</f>
        <v>0</v>
      </c>
      <c r="L173" s="54">
        <f>Таблица612[[#This Row],[Общее кол-во шт]]*Таблица612[[#This Row],[Оптовая цена KRW за 1шт]]</f>
        <v>0</v>
      </c>
      <c r="M173" s="19" t="str">
        <f>IFERROR(Таблица612[[#This Row],[Общее кол-во шт]]*Таблица612[[#This Row],[Оптовая цена USD за 1шт]],"")</f>
        <v/>
      </c>
      <c r="N173" s="49"/>
    </row>
    <row r="174" spans="1:14" ht="22.5" customHeight="1">
      <c r="A174" s="44" t="s">
        <v>5111</v>
      </c>
      <c r="B174" s="14">
        <v>8809510684081</v>
      </c>
      <c r="C174" s="50" t="s">
        <v>5112</v>
      </c>
      <c r="D174" s="46" t="s">
        <v>5113</v>
      </c>
      <c r="E174" s="16">
        <v>9900</v>
      </c>
      <c r="F174" s="15">
        <v>0.51</v>
      </c>
      <c r="G174" s="47">
        <v>50</v>
      </c>
      <c r="H174" s="55">
        <v>5071</v>
      </c>
      <c r="I174" s="17" t="str">
        <f>IF($H$1="","Введите курс",Таблица612[[#This Row],[Оптовая цена KRW за 1шт]]/$H$1)</f>
        <v>Введите курс</v>
      </c>
      <c r="J174" s="48"/>
      <c r="K174" s="18">
        <f>Таблица612[[#This Row],[Заказ коробок ]]*Таблица612[[#This Row],[Кол-во шт в коробке]]</f>
        <v>0</v>
      </c>
      <c r="L174" s="54">
        <f>Таблица612[[#This Row],[Общее кол-во шт]]*Таблица612[[#This Row],[Оптовая цена KRW за 1шт]]</f>
        <v>0</v>
      </c>
      <c r="M174" s="19" t="str">
        <f>IFERROR(Таблица612[[#This Row],[Общее кол-во шт]]*Таблица612[[#This Row],[Оптовая цена USD за 1шт]],"")</f>
        <v/>
      </c>
      <c r="N174" s="49"/>
    </row>
    <row r="175" spans="1:14" ht="22.5" customHeight="1">
      <c r="A175" s="44" t="s">
        <v>5114</v>
      </c>
      <c r="B175" s="14">
        <v>8809510684098</v>
      </c>
      <c r="C175" s="50" t="s">
        <v>5115</v>
      </c>
      <c r="D175" s="46" t="s">
        <v>5116</v>
      </c>
      <c r="E175" s="16">
        <v>9900</v>
      </c>
      <c r="F175" s="15">
        <v>0.51</v>
      </c>
      <c r="G175" s="47">
        <v>50</v>
      </c>
      <c r="H175" s="55">
        <v>5071</v>
      </c>
      <c r="I175" s="17" t="str">
        <f>IF($H$1="","Введите курс",Таблица612[[#This Row],[Оптовая цена KRW за 1шт]]/$H$1)</f>
        <v>Введите курс</v>
      </c>
      <c r="J175" s="48"/>
      <c r="K175" s="18">
        <f>Таблица612[[#This Row],[Заказ коробок ]]*Таблица612[[#This Row],[Кол-во шт в коробке]]</f>
        <v>0</v>
      </c>
      <c r="L175" s="54">
        <f>Таблица612[[#This Row],[Общее кол-во шт]]*Таблица612[[#This Row],[Оптовая цена KRW за 1шт]]</f>
        <v>0</v>
      </c>
      <c r="M175" s="19" t="str">
        <f>IFERROR(Таблица612[[#This Row],[Общее кол-во шт]]*Таблица612[[#This Row],[Оптовая цена USD за 1шт]],"")</f>
        <v/>
      </c>
      <c r="N175" s="49"/>
    </row>
    <row r="176" spans="1:14" ht="22.5" customHeight="1">
      <c r="A176" s="44" t="s">
        <v>5117</v>
      </c>
      <c r="B176" s="14">
        <v>8809510684104</v>
      </c>
      <c r="C176" s="50" t="s">
        <v>5118</v>
      </c>
      <c r="D176" s="46" t="s">
        <v>5119</v>
      </c>
      <c r="E176" s="16">
        <v>9900</v>
      </c>
      <c r="F176" s="15">
        <v>0.51</v>
      </c>
      <c r="G176" s="47">
        <v>50</v>
      </c>
      <c r="H176" s="55">
        <v>5071</v>
      </c>
      <c r="I176" s="17" t="str">
        <f>IF($H$1="","Введите курс",Таблица612[[#This Row],[Оптовая цена KRW за 1шт]]/$H$1)</f>
        <v>Введите курс</v>
      </c>
      <c r="J176" s="48"/>
      <c r="K176" s="18">
        <f>Таблица612[[#This Row],[Заказ коробок ]]*Таблица612[[#This Row],[Кол-во шт в коробке]]</f>
        <v>0</v>
      </c>
      <c r="L176" s="54">
        <f>Таблица612[[#This Row],[Общее кол-во шт]]*Таблица612[[#This Row],[Оптовая цена KRW за 1шт]]</f>
        <v>0</v>
      </c>
      <c r="M176" s="19" t="str">
        <f>IFERROR(Таблица612[[#This Row],[Общее кол-во шт]]*Таблица612[[#This Row],[Оптовая цена USD за 1шт]],"")</f>
        <v/>
      </c>
      <c r="N176" s="49"/>
    </row>
    <row r="177" spans="1:14" ht="22.5" customHeight="1">
      <c r="A177" s="62" t="s">
        <v>5120</v>
      </c>
      <c r="B177" s="63">
        <v>8809510682247</v>
      </c>
      <c r="C177" s="50" t="s">
        <v>5121</v>
      </c>
      <c r="D177" s="65" t="s">
        <v>5122</v>
      </c>
      <c r="E177" s="66">
        <v>4000</v>
      </c>
      <c r="F177" s="67">
        <v>0.02</v>
      </c>
      <c r="G177" s="68"/>
      <c r="H177" s="69"/>
      <c r="I177" s="70" t="str">
        <f>IF($H$1="","Введите курс",Таблица612[[#This Row],[Оптовая цена KRW за 1шт]]/$H$1)</f>
        <v>Введите курс</v>
      </c>
      <c r="J177" s="71"/>
      <c r="K177" s="72">
        <f>Таблица612[[#This Row],[Заказ коробок ]]*Таблица612[[#This Row],[Кол-во шт в коробке]]</f>
        <v>0</v>
      </c>
      <c r="L177" s="73">
        <f>Таблица612[[#This Row],[Общее кол-во шт]]*Таблица612[[#This Row],[Оптовая цена KRW за 1шт]]</f>
        <v>0</v>
      </c>
      <c r="M177" s="74" t="str">
        <f>IFERROR(Таблица612[[#This Row],[Общее кол-во шт]]*Таблица612[[#This Row],[Оптовая цена USD за 1шт]],"")</f>
        <v/>
      </c>
      <c r="N177" s="57" t="s">
        <v>4288</v>
      </c>
    </row>
    <row r="178" spans="1:14" ht="22.5" customHeight="1">
      <c r="A178" s="62" t="s">
        <v>5123</v>
      </c>
      <c r="B178" s="63"/>
      <c r="C178" s="50" t="s">
        <v>5124</v>
      </c>
      <c r="D178" s="65" t="s">
        <v>5125</v>
      </c>
      <c r="E178" s="66">
        <v>2000</v>
      </c>
      <c r="F178" s="67">
        <v>0.02</v>
      </c>
      <c r="G178" s="68"/>
      <c r="H178" s="69"/>
      <c r="I178" s="70" t="str">
        <f>IF($H$1="","Введите курс",Таблица612[[#This Row],[Оптовая цена KRW за 1шт]]/$H$1)</f>
        <v>Введите курс</v>
      </c>
      <c r="J178" s="71"/>
      <c r="K178" s="72">
        <f>Таблица612[[#This Row],[Заказ коробок ]]*Таблица612[[#This Row],[Кол-во шт в коробке]]</f>
        <v>0</v>
      </c>
      <c r="L178" s="73">
        <f>Таблица612[[#This Row],[Общее кол-во шт]]*Таблица612[[#This Row],[Оптовая цена KRW за 1шт]]</f>
        <v>0</v>
      </c>
      <c r="M178" s="74" t="str">
        <f>IFERROR(Таблица612[[#This Row],[Общее кол-во шт]]*Таблица612[[#This Row],[Оптовая цена USD за 1шт]],"")</f>
        <v/>
      </c>
      <c r="N178" s="57" t="s">
        <v>4288</v>
      </c>
    </row>
  </sheetData>
  <sheetProtection algorithmName="SHA-512" hashValue="dNrp0EhNhwSutxTTgMXBQfCbXqkU4AP2iGOaYd9ywV9BZVlGcx4kXbZY3RppOgEGuFgACvKSDHiK0Y1tjPerHw==" saltValue="tTU+PAlK+NDvyqr0gy6MSw==" spinCount="100000" sheet="1" autoFilter="0" pivotTables="0"/>
  <mergeCells count="2">
    <mergeCell ref="A1:C1"/>
    <mergeCell ref="D1:F1"/>
  </mergeCells>
  <conditionalFormatting sqref="A179:A1048576">
    <cfRule type="duplicateValues" dxfId="638" priority="1"/>
  </conditionalFormatting>
  <conditionalFormatting sqref="A179:A1048576">
    <cfRule type="duplicateValues" dxfId="637" priority="2"/>
    <cfRule type="duplicateValues" dxfId="636" priority="3"/>
    <cfRule type="duplicateValues" dxfId="635" priority="4"/>
  </conditionalFormatting>
  <conditionalFormatting sqref="A3:A178">
    <cfRule type="duplicateValues" dxfId="634" priority="5"/>
  </conditionalFormatting>
  <conditionalFormatting sqref="A3:A178">
    <cfRule type="duplicateValues" dxfId="633" priority="6"/>
    <cfRule type="duplicateValues" dxfId="632" priority="7"/>
    <cfRule type="duplicateValues" dxfId="631" priority="8"/>
  </conditionalFormatting>
  <conditionalFormatting sqref="A3:A178">
    <cfRule type="duplicateValues" dxfId="630" priority="9"/>
  </conditionalFormatting>
  <conditionalFormatting sqref="A3:A178">
    <cfRule type="duplicateValues" dxfId="629" priority="10"/>
    <cfRule type="duplicateValues" dxfId="628" priority="11"/>
    <cfRule type="duplicateValues" dxfId="627" priority="12"/>
  </conditionalFormatting>
  <hyperlinks>
    <hyperlink ref="G1" r:id="rId1" xr:uid="{D8C68F3D-4CE9-42D0-9B27-10EB820EE3F4}"/>
    <hyperlink ref="N1" location="Главная!A1" display="Вернуться на Главную" xr:uid="{F434CC61-E4F3-40D3-9281-6B69FD1DCE66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370B8-2C48-4003-A64E-10A862AF25CA}">
  <sheetPr>
    <pageSetUpPr fitToPage="1"/>
  </sheetPr>
  <dimension ref="A1:N747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83.14062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11844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SUM(J3:J747)</f>
        <v>0</v>
      </c>
      <c r="K1" s="125">
        <f>SUM(K3:K747)</f>
        <v>0</v>
      </c>
      <c r="L1" s="126">
        <f>SUM(L3:L747)</f>
        <v>0</v>
      </c>
      <c r="M1" s="127">
        <f>SUM(M3:M747)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11845</v>
      </c>
      <c r="B3" s="14">
        <v>8809530033517</v>
      </c>
      <c r="C3" s="45" t="s">
        <v>11846</v>
      </c>
      <c r="D3" s="46" t="s">
        <v>11847</v>
      </c>
      <c r="E3" s="53">
        <v>12800</v>
      </c>
      <c r="F3" s="15">
        <v>0.48</v>
      </c>
      <c r="G3" s="47">
        <v>4</v>
      </c>
      <c r="H3" s="16">
        <f>Таблица626[[#This Row],[Коэфициент стоимости]]*Таблица626[[#This Row],[Розничная цена KRW]]</f>
        <v>6144</v>
      </c>
      <c r="I3" s="17" t="str">
        <f>IF($H$1="","Введите курс",Таблица626[[#This Row],[Оптовая цена KRW за 1шт]]/$H$1)</f>
        <v>Введите курс</v>
      </c>
      <c r="J3" s="48"/>
      <c r="K3" s="18">
        <f>Таблица626[[#This Row],[Заказ коробок ]]*Таблица626[[#This Row],[Кол-во шт в коробке]]</f>
        <v>0</v>
      </c>
      <c r="L3" s="16">
        <f>Таблица626[[#This Row],[Общее кол-во шт]]*Таблица626[[#This Row],[Оптовая цена KRW за 1шт]]</f>
        <v>0</v>
      </c>
      <c r="M3" s="19" t="str">
        <f>IFERROR(Таблица626[[#This Row],[Общее кол-во шт]]*Таблица626[[#This Row],[Оптовая цена USD за 1шт]],"")</f>
        <v/>
      </c>
      <c r="N3" s="49"/>
    </row>
    <row r="4" spans="1:14" ht="22.5" customHeight="1">
      <c r="A4" s="44" t="s">
        <v>11848</v>
      </c>
      <c r="B4" s="14">
        <v>8806185761628</v>
      </c>
      <c r="C4" s="50" t="s">
        <v>11849</v>
      </c>
      <c r="D4" s="46" t="s">
        <v>11850</v>
      </c>
      <c r="E4" s="16">
        <v>5000</v>
      </c>
      <c r="F4" s="15">
        <v>0.48</v>
      </c>
      <c r="G4" s="47">
        <v>6</v>
      </c>
      <c r="H4" s="55">
        <f>Таблица626[[#This Row],[Коэфициент стоимости]]*Таблица626[[#This Row],[Розничная цена KRW]]</f>
        <v>2400</v>
      </c>
      <c r="I4" s="17" t="str">
        <f>IF($H$1="","Введите курс",Таблица626[[#This Row],[Оптовая цена KRW за 1шт]]/$H$1)</f>
        <v>Введите курс</v>
      </c>
      <c r="J4" s="48"/>
      <c r="K4" s="18">
        <f>Таблица626[[#This Row],[Заказ коробок ]]*Таблица626[[#This Row],[Кол-во шт в коробке]]</f>
        <v>0</v>
      </c>
      <c r="L4" s="54">
        <f>Таблица626[[#This Row],[Общее кол-во шт]]*Таблица626[[#This Row],[Оптовая цена KRW за 1шт]]</f>
        <v>0</v>
      </c>
      <c r="M4" s="19" t="str">
        <f>IFERROR(Таблица626[[#This Row],[Общее кол-во шт]]*Таблица626[[#This Row],[Оптовая цена USD за 1шт]],"")</f>
        <v/>
      </c>
      <c r="N4" s="49"/>
    </row>
    <row r="5" spans="1:14" ht="22.5" customHeight="1">
      <c r="A5" s="44" t="s">
        <v>11851</v>
      </c>
      <c r="B5" s="14">
        <v>8806185761611</v>
      </c>
      <c r="C5" s="50" t="s">
        <v>11852</v>
      </c>
      <c r="D5" s="46" t="s">
        <v>11853</v>
      </c>
      <c r="E5" s="16">
        <v>5000</v>
      </c>
      <c r="F5" s="15">
        <v>0.48</v>
      </c>
      <c r="G5" s="47">
        <v>6</v>
      </c>
      <c r="H5" s="55">
        <f>Таблица626[[#This Row],[Коэфициент стоимости]]*Таблица626[[#This Row],[Розничная цена KRW]]</f>
        <v>2400</v>
      </c>
      <c r="I5" s="17" t="str">
        <f>IF($H$1="","Введите курс",Таблица626[[#This Row],[Оптовая цена KRW за 1шт]]/$H$1)</f>
        <v>Введите курс</v>
      </c>
      <c r="J5" s="48"/>
      <c r="K5" s="18">
        <f>Таблица626[[#This Row],[Заказ коробок ]]*Таблица626[[#This Row],[Кол-во шт в коробке]]</f>
        <v>0</v>
      </c>
      <c r="L5" s="54">
        <f>Таблица626[[#This Row],[Общее кол-во шт]]*Таблица626[[#This Row],[Оптовая цена KRW за 1шт]]</f>
        <v>0</v>
      </c>
      <c r="M5" s="19" t="str">
        <f>IFERROR(Таблица626[[#This Row],[Общее кол-во шт]]*Таблица626[[#This Row],[Оптовая цена USD за 1шт]],"")</f>
        <v/>
      </c>
      <c r="N5" s="49"/>
    </row>
    <row r="6" spans="1:14" ht="22.5" customHeight="1">
      <c r="A6" s="44" t="s">
        <v>11854</v>
      </c>
      <c r="B6" s="14">
        <v>8806185761604</v>
      </c>
      <c r="C6" s="50" t="s">
        <v>11855</v>
      </c>
      <c r="D6" s="46" t="s">
        <v>11856</v>
      </c>
      <c r="E6" s="16">
        <v>5000</v>
      </c>
      <c r="F6" s="15">
        <v>0.48</v>
      </c>
      <c r="G6" s="47">
        <v>6</v>
      </c>
      <c r="H6" s="55">
        <f>Таблица626[[#This Row],[Коэфициент стоимости]]*Таблица626[[#This Row],[Розничная цена KRW]]</f>
        <v>2400</v>
      </c>
      <c r="I6" s="17" t="str">
        <f>IF($H$1="","Введите курс",Таблица626[[#This Row],[Оптовая цена KRW за 1шт]]/$H$1)</f>
        <v>Введите курс</v>
      </c>
      <c r="J6" s="48"/>
      <c r="K6" s="18">
        <f>Таблица626[[#This Row],[Заказ коробок ]]*Таблица626[[#This Row],[Кол-во шт в коробке]]</f>
        <v>0</v>
      </c>
      <c r="L6" s="54">
        <f>Таблица626[[#This Row],[Общее кол-во шт]]*Таблица626[[#This Row],[Оптовая цена KRW за 1шт]]</f>
        <v>0</v>
      </c>
      <c r="M6" s="19" t="str">
        <f>IFERROR(Таблица626[[#This Row],[Общее кол-во шт]]*Таблица626[[#This Row],[Оптовая цена USD за 1шт]],"")</f>
        <v/>
      </c>
      <c r="N6" s="49"/>
    </row>
    <row r="7" spans="1:14" ht="22.5" customHeight="1">
      <c r="A7" s="44" t="s">
        <v>11857</v>
      </c>
      <c r="B7" s="14">
        <v>8806185761574</v>
      </c>
      <c r="C7" s="50" t="s">
        <v>11858</v>
      </c>
      <c r="D7" s="46" t="s">
        <v>11859</v>
      </c>
      <c r="E7" s="16">
        <v>5000</v>
      </c>
      <c r="F7" s="15">
        <v>0.48</v>
      </c>
      <c r="G7" s="47">
        <v>6</v>
      </c>
      <c r="H7" s="55">
        <f>Таблица626[[#This Row],[Коэфициент стоимости]]*Таблица626[[#This Row],[Розничная цена KRW]]</f>
        <v>2400</v>
      </c>
      <c r="I7" s="17" t="str">
        <f>IF($H$1="","Введите курс",Таблица626[[#This Row],[Оптовая цена KRW за 1шт]]/$H$1)</f>
        <v>Введите курс</v>
      </c>
      <c r="J7" s="48"/>
      <c r="K7" s="18">
        <f>Таблица626[[#This Row],[Заказ коробок ]]*Таблица626[[#This Row],[Кол-во шт в коробке]]</f>
        <v>0</v>
      </c>
      <c r="L7" s="54">
        <f>Таблица626[[#This Row],[Общее кол-во шт]]*Таблица626[[#This Row],[Оптовая цена KRW за 1шт]]</f>
        <v>0</v>
      </c>
      <c r="M7" s="19" t="str">
        <f>IFERROR(Таблица626[[#This Row],[Общее кол-во шт]]*Таблица626[[#This Row],[Оптовая цена USD за 1шт]],"")</f>
        <v/>
      </c>
      <c r="N7" s="49"/>
    </row>
    <row r="8" spans="1:14" ht="22.5" customHeight="1">
      <c r="A8" s="44" t="s">
        <v>11860</v>
      </c>
      <c r="B8" s="14">
        <v>8806185761475</v>
      </c>
      <c r="C8" s="50" t="s">
        <v>11861</v>
      </c>
      <c r="D8" s="46" t="s">
        <v>11862</v>
      </c>
      <c r="E8" s="16">
        <v>5000</v>
      </c>
      <c r="F8" s="15">
        <v>0.48</v>
      </c>
      <c r="G8" s="47">
        <v>6</v>
      </c>
      <c r="H8" s="55">
        <f>Таблица626[[#This Row],[Коэфициент стоимости]]*Таблица626[[#This Row],[Розничная цена KRW]]</f>
        <v>2400</v>
      </c>
      <c r="I8" s="17" t="str">
        <f>IF($H$1="","Введите курс",Таблица626[[#This Row],[Оптовая цена KRW за 1шт]]/$H$1)</f>
        <v>Введите курс</v>
      </c>
      <c r="J8" s="48"/>
      <c r="K8" s="18">
        <f>Таблица626[[#This Row],[Заказ коробок ]]*Таблица626[[#This Row],[Кол-во шт в коробке]]</f>
        <v>0</v>
      </c>
      <c r="L8" s="54">
        <f>Таблица626[[#This Row],[Общее кол-во шт]]*Таблица626[[#This Row],[Оптовая цена KRW за 1шт]]</f>
        <v>0</v>
      </c>
      <c r="M8" s="19" t="str">
        <f>IFERROR(Таблица626[[#This Row],[Общее кол-во шт]]*Таблица626[[#This Row],[Оптовая цена USD за 1шт]],"")</f>
        <v/>
      </c>
      <c r="N8" s="49"/>
    </row>
    <row r="9" spans="1:14" ht="22.5" customHeight="1">
      <c r="A9" s="44" t="s">
        <v>11863</v>
      </c>
      <c r="B9" s="14">
        <v>8806185761451</v>
      </c>
      <c r="C9" s="50" t="s">
        <v>11864</v>
      </c>
      <c r="D9" s="46" t="s">
        <v>11865</v>
      </c>
      <c r="E9" s="16">
        <v>5000</v>
      </c>
      <c r="F9" s="15">
        <v>0.48</v>
      </c>
      <c r="G9" s="47">
        <v>6</v>
      </c>
      <c r="H9" s="55">
        <f>Таблица626[[#This Row],[Коэфициент стоимости]]*Таблица626[[#This Row],[Розничная цена KRW]]</f>
        <v>2400</v>
      </c>
      <c r="I9" s="17" t="str">
        <f>IF($H$1="","Введите курс",Таблица626[[#This Row],[Оптовая цена KRW за 1шт]]/$H$1)</f>
        <v>Введите курс</v>
      </c>
      <c r="J9" s="48"/>
      <c r="K9" s="18">
        <f>Таблица626[[#This Row],[Заказ коробок ]]*Таблица626[[#This Row],[Кол-во шт в коробке]]</f>
        <v>0</v>
      </c>
      <c r="L9" s="54">
        <f>Таблица626[[#This Row],[Общее кол-во шт]]*Таблица626[[#This Row],[Оптовая цена KRW за 1шт]]</f>
        <v>0</v>
      </c>
      <c r="M9" s="19" t="str">
        <f>IFERROR(Таблица626[[#This Row],[Общее кол-во шт]]*Таблица626[[#This Row],[Оптовая цена USD за 1шт]],"")</f>
        <v/>
      </c>
      <c r="N9" s="49"/>
    </row>
    <row r="10" spans="1:14" ht="22.5" customHeight="1">
      <c r="A10" s="44" t="s">
        <v>11866</v>
      </c>
      <c r="B10" s="14">
        <v>8806185761383</v>
      </c>
      <c r="C10" s="50" t="s">
        <v>11867</v>
      </c>
      <c r="D10" s="46" t="s">
        <v>11868</v>
      </c>
      <c r="E10" s="16">
        <v>5000</v>
      </c>
      <c r="F10" s="15">
        <v>0.48</v>
      </c>
      <c r="G10" s="47">
        <v>6</v>
      </c>
      <c r="H10" s="55">
        <f>Таблица626[[#This Row],[Коэфициент стоимости]]*Таблица626[[#This Row],[Розничная цена KRW]]</f>
        <v>2400</v>
      </c>
      <c r="I10" s="17" t="str">
        <f>IF($H$1="","Введите курс",Таблица626[[#This Row],[Оптовая цена KRW за 1шт]]/$H$1)</f>
        <v>Введите курс</v>
      </c>
      <c r="J10" s="48"/>
      <c r="K10" s="18">
        <f>Таблица626[[#This Row],[Заказ коробок ]]*Таблица626[[#This Row],[Кол-во шт в коробке]]</f>
        <v>0</v>
      </c>
      <c r="L10" s="54">
        <f>Таблица626[[#This Row],[Общее кол-во шт]]*Таблица626[[#This Row],[Оптовая цена KRW за 1шт]]</f>
        <v>0</v>
      </c>
      <c r="M10" s="19" t="str">
        <f>IFERROR(Таблица626[[#This Row],[Общее кол-во шт]]*Таблица626[[#This Row],[Оптовая цена USD за 1шт]],"")</f>
        <v/>
      </c>
      <c r="N10" s="49"/>
    </row>
    <row r="11" spans="1:14" ht="22.5" customHeight="1">
      <c r="A11" s="44" t="s">
        <v>11869</v>
      </c>
      <c r="B11" s="14">
        <v>8809530034477</v>
      </c>
      <c r="C11" s="50" t="s">
        <v>11870</v>
      </c>
      <c r="D11" s="46" t="s">
        <v>11871</v>
      </c>
      <c r="E11" s="16">
        <v>6000</v>
      </c>
      <c r="F11" s="15">
        <v>0.48</v>
      </c>
      <c r="G11" s="47">
        <v>6</v>
      </c>
      <c r="H11" s="55">
        <f>Таблица626[[#This Row],[Коэфициент стоимости]]*Таблица626[[#This Row],[Розничная цена KRW]]</f>
        <v>2880</v>
      </c>
      <c r="I11" s="17" t="str">
        <f>IF($H$1="","Введите курс",Таблица626[[#This Row],[Оптовая цена KRW за 1шт]]/$H$1)</f>
        <v>Введите курс</v>
      </c>
      <c r="J11" s="48"/>
      <c r="K11" s="18">
        <f>Таблица626[[#This Row],[Заказ коробок ]]*Таблица626[[#This Row],[Кол-во шт в коробке]]</f>
        <v>0</v>
      </c>
      <c r="L11" s="54">
        <f>Таблица626[[#This Row],[Общее кол-во шт]]*Таблица626[[#This Row],[Оптовая цена KRW за 1шт]]</f>
        <v>0</v>
      </c>
      <c r="M11" s="19" t="str">
        <f>IFERROR(Таблица626[[#This Row],[Общее кол-во шт]]*Таблица626[[#This Row],[Оптовая цена USD за 1шт]],"")</f>
        <v/>
      </c>
      <c r="N11" s="49"/>
    </row>
    <row r="12" spans="1:14" ht="22.5" customHeight="1">
      <c r="A12" s="44" t="s">
        <v>11872</v>
      </c>
      <c r="B12" s="14">
        <v>8809530034460</v>
      </c>
      <c r="C12" s="50" t="s">
        <v>11873</v>
      </c>
      <c r="D12" s="46" t="s">
        <v>11874</v>
      </c>
      <c r="E12" s="16">
        <v>6000</v>
      </c>
      <c r="F12" s="15">
        <v>0.48</v>
      </c>
      <c r="G12" s="47">
        <v>6</v>
      </c>
      <c r="H12" s="55">
        <f>Таблица626[[#This Row],[Коэфициент стоимости]]*Таблица626[[#This Row],[Розничная цена KRW]]</f>
        <v>2880</v>
      </c>
      <c r="I12" s="17" t="str">
        <f>IF($H$1="","Введите курс",Таблица626[[#This Row],[Оптовая цена KRW за 1шт]]/$H$1)</f>
        <v>Введите курс</v>
      </c>
      <c r="J12" s="48"/>
      <c r="K12" s="18">
        <f>Таблица626[[#This Row],[Заказ коробок ]]*Таблица626[[#This Row],[Кол-во шт в коробке]]</f>
        <v>0</v>
      </c>
      <c r="L12" s="54">
        <f>Таблица626[[#This Row],[Общее кол-во шт]]*Таблица626[[#This Row],[Оптовая цена KRW за 1шт]]</f>
        <v>0</v>
      </c>
      <c r="M12" s="19" t="str">
        <f>IFERROR(Таблица626[[#This Row],[Общее кол-во шт]]*Таблица626[[#This Row],[Оптовая цена USD за 1шт]],"")</f>
        <v/>
      </c>
      <c r="N12" s="49"/>
    </row>
    <row r="13" spans="1:14" ht="22.5" customHeight="1">
      <c r="A13" s="44" t="s">
        <v>11875</v>
      </c>
      <c r="B13" s="14">
        <v>8806185799942</v>
      </c>
      <c r="C13" s="50" t="s">
        <v>11876</v>
      </c>
      <c r="D13" s="46" t="s">
        <v>11877</v>
      </c>
      <c r="E13" s="16">
        <v>10000</v>
      </c>
      <c r="F13" s="15">
        <v>0.48</v>
      </c>
      <c r="G13" s="47">
        <v>6</v>
      </c>
      <c r="H13" s="55">
        <f>Таблица626[[#This Row],[Коэфициент стоимости]]*Таблица626[[#This Row],[Розничная цена KRW]]</f>
        <v>4800</v>
      </c>
      <c r="I13" s="17" t="str">
        <f>IF($H$1="","Введите курс",Таблица626[[#This Row],[Оптовая цена KRW за 1шт]]/$H$1)</f>
        <v>Введите курс</v>
      </c>
      <c r="J13" s="48"/>
      <c r="K13" s="18">
        <f>Таблица626[[#This Row],[Заказ коробок ]]*Таблица626[[#This Row],[Кол-во шт в коробке]]</f>
        <v>0</v>
      </c>
      <c r="L13" s="54">
        <f>Таблица626[[#This Row],[Общее кол-во шт]]*Таблица626[[#This Row],[Оптовая цена KRW за 1шт]]</f>
        <v>0</v>
      </c>
      <c r="M13" s="19" t="str">
        <f>IFERROR(Таблица626[[#This Row],[Общее кол-во шт]]*Таблица626[[#This Row],[Оптовая цена USD за 1шт]],"")</f>
        <v/>
      </c>
      <c r="N13" s="49"/>
    </row>
    <row r="14" spans="1:14" ht="22.5" customHeight="1">
      <c r="A14" s="44" t="s">
        <v>11878</v>
      </c>
      <c r="B14" s="14">
        <v>8806185799935</v>
      </c>
      <c r="C14" s="50" t="s">
        <v>11879</v>
      </c>
      <c r="D14" s="46" t="s">
        <v>11880</v>
      </c>
      <c r="E14" s="16">
        <v>10000</v>
      </c>
      <c r="F14" s="15">
        <v>0.48</v>
      </c>
      <c r="G14" s="47">
        <v>6</v>
      </c>
      <c r="H14" s="55">
        <f>Таблица626[[#This Row],[Коэфициент стоимости]]*Таблица626[[#This Row],[Розничная цена KRW]]</f>
        <v>4800</v>
      </c>
      <c r="I14" s="17" t="str">
        <f>IF($H$1="","Введите курс",Таблица626[[#This Row],[Оптовая цена KRW за 1шт]]/$H$1)</f>
        <v>Введите курс</v>
      </c>
      <c r="J14" s="48"/>
      <c r="K14" s="18">
        <f>Таблица626[[#This Row],[Заказ коробок ]]*Таблица626[[#This Row],[Кол-во шт в коробке]]</f>
        <v>0</v>
      </c>
      <c r="L14" s="54">
        <f>Таблица626[[#This Row],[Общее кол-во шт]]*Таблица626[[#This Row],[Оптовая цена KRW за 1шт]]</f>
        <v>0</v>
      </c>
      <c r="M14" s="19" t="str">
        <f>IFERROR(Таблица626[[#This Row],[Общее кол-во шт]]*Таблица626[[#This Row],[Оптовая цена USD за 1шт]],"")</f>
        <v/>
      </c>
      <c r="N14" s="49"/>
    </row>
    <row r="15" spans="1:14" ht="22.5" customHeight="1">
      <c r="A15" s="44" t="s">
        <v>11881</v>
      </c>
      <c r="B15" s="14">
        <v>8806185799928</v>
      </c>
      <c r="C15" s="50" t="s">
        <v>11882</v>
      </c>
      <c r="D15" s="46" t="s">
        <v>11883</v>
      </c>
      <c r="E15" s="16">
        <v>10000</v>
      </c>
      <c r="F15" s="15">
        <v>0.48</v>
      </c>
      <c r="G15" s="47">
        <v>6</v>
      </c>
      <c r="H15" s="55">
        <f>Таблица626[[#This Row],[Коэфициент стоимости]]*Таблица626[[#This Row],[Розничная цена KRW]]</f>
        <v>4800</v>
      </c>
      <c r="I15" s="17" t="str">
        <f>IF($H$1="","Введите курс",Таблица626[[#This Row],[Оптовая цена KRW за 1шт]]/$H$1)</f>
        <v>Введите курс</v>
      </c>
      <c r="J15" s="48"/>
      <c r="K15" s="18">
        <f>Таблица626[[#This Row],[Заказ коробок ]]*Таблица626[[#This Row],[Кол-во шт в коробке]]</f>
        <v>0</v>
      </c>
      <c r="L15" s="54">
        <f>Таблица626[[#This Row],[Общее кол-во шт]]*Таблица626[[#This Row],[Оптовая цена KRW за 1шт]]</f>
        <v>0</v>
      </c>
      <c r="M15" s="19" t="str">
        <f>IFERROR(Таблица626[[#This Row],[Общее кол-во шт]]*Таблица626[[#This Row],[Оптовая цена USD за 1шт]],"")</f>
        <v/>
      </c>
      <c r="N15" s="49"/>
    </row>
    <row r="16" spans="1:14" ht="22.5" customHeight="1">
      <c r="A16" s="44" t="s">
        <v>11884</v>
      </c>
      <c r="B16" s="14">
        <v>8806185781879</v>
      </c>
      <c r="C16" s="50" t="s">
        <v>11885</v>
      </c>
      <c r="D16" s="46" t="s">
        <v>11886</v>
      </c>
      <c r="E16" s="16">
        <v>1000</v>
      </c>
      <c r="F16" s="15">
        <v>0.48</v>
      </c>
      <c r="G16" s="47">
        <v>20</v>
      </c>
      <c r="H16" s="55">
        <f>Таблица626[[#This Row],[Коэфициент стоимости]]*Таблица626[[#This Row],[Розничная цена KRW]]</f>
        <v>480</v>
      </c>
      <c r="I16" s="17" t="str">
        <f>IF($H$1="","Введите курс",Таблица626[[#This Row],[Оптовая цена KRW за 1шт]]/$H$1)</f>
        <v>Введите курс</v>
      </c>
      <c r="J16" s="48"/>
      <c r="K16" s="18">
        <f>Таблица626[[#This Row],[Заказ коробок ]]*Таблица626[[#This Row],[Кол-во шт в коробке]]</f>
        <v>0</v>
      </c>
      <c r="L16" s="54">
        <f>Таблица626[[#This Row],[Общее кол-во шт]]*Таблица626[[#This Row],[Оптовая цена KRW за 1шт]]</f>
        <v>0</v>
      </c>
      <c r="M16" s="19" t="str">
        <f>IFERROR(Таблица626[[#This Row],[Общее кол-во шт]]*Таблица626[[#This Row],[Оптовая цена USD за 1шт]],"")</f>
        <v/>
      </c>
      <c r="N16" s="49"/>
    </row>
    <row r="17" spans="1:14" ht="22.5" customHeight="1">
      <c r="A17" s="44" t="s">
        <v>11887</v>
      </c>
      <c r="B17" s="14">
        <v>8806185781862</v>
      </c>
      <c r="C17" s="50" t="s">
        <v>11888</v>
      </c>
      <c r="D17" s="46" t="s">
        <v>11889</v>
      </c>
      <c r="E17" s="16">
        <v>1000</v>
      </c>
      <c r="F17" s="15">
        <v>0.48</v>
      </c>
      <c r="G17" s="47">
        <v>20</v>
      </c>
      <c r="H17" s="55">
        <f>Таблица626[[#This Row],[Коэфициент стоимости]]*Таблица626[[#This Row],[Розничная цена KRW]]</f>
        <v>480</v>
      </c>
      <c r="I17" s="17" t="str">
        <f>IF($H$1="","Введите курс",Таблица626[[#This Row],[Оптовая цена KRW за 1шт]]/$H$1)</f>
        <v>Введите курс</v>
      </c>
      <c r="J17" s="48"/>
      <c r="K17" s="18">
        <f>Таблица626[[#This Row],[Заказ коробок ]]*Таблица626[[#This Row],[Кол-во шт в коробке]]</f>
        <v>0</v>
      </c>
      <c r="L17" s="54">
        <f>Таблица626[[#This Row],[Общее кол-во шт]]*Таблица626[[#This Row],[Оптовая цена KRW за 1шт]]</f>
        <v>0</v>
      </c>
      <c r="M17" s="19" t="str">
        <f>IFERROR(Таблица626[[#This Row],[Общее кол-во шт]]*Таблица626[[#This Row],[Оптовая цена USD за 1шт]],"")</f>
        <v/>
      </c>
      <c r="N17" s="49"/>
    </row>
    <row r="18" spans="1:14" ht="22.5" customHeight="1">
      <c r="A18" s="44" t="s">
        <v>11890</v>
      </c>
      <c r="B18" s="14">
        <v>8806185781848</v>
      </c>
      <c r="C18" s="50" t="s">
        <v>11891</v>
      </c>
      <c r="D18" s="46" t="s">
        <v>11892</v>
      </c>
      <c r="E18" s="16">
        <v>1000</v>
      </c>
      <c r="F18" s="15">
        <v>0.48</v>
      </c>
      <c r="G18" s="47">
        <v>20</v>
      </c>
      <c r="H18" s="55">
        <f>Таблица626[[#This Row],[Коэфициент стоимости]]*Таблица626[[#This Row],[Розничная цена KRW]]</f>
        <v>480</v>
      </c>
      <c r="I18" s="17" t="str">
        <f>IF($H$1="","Введите курс",Таблица626[[#This Row],[Оптовая цена KRW за 1шт]]/$H$1)</f>
        <v>Введите курс</v>
      </c>
      <c r="J18" s="48"/>
      <c r="K18" s="18">
        <f>Таблица626[[#This Row],[Заказ коробок ]]*Таблица626[[#This Row],[Кол-во шт в коробке]]</f>
        <v>0</v>
      </c>
      <c r="L18" s="54">
        <f>Таблица626[[#This Row],[Общее кол-во шт]]*Таблица626[[#This Row],[Оптовая цена KRW за 1шт]]</f>
        <v>0</v>
      </c>
      <c r="M18" s="19" t="str">
        <f>IFERROR(Таблица626[[#This Row],[Общее кол-во шт]]*Таблица626[[#This Row],[Оптовая цена USD за 1шт]],"")</f>
        <v/>
      </c>
      <c r="N18" s="49"/>
    </row>
    <row r="19" spans="1:14" ht="22.5" customHeight="1">
      <c r="A19" s="44" t="s">
        <v>11893</v>
      </c>
      <c r="B19" s="14">
        <v>8806185781831</v>
      </c>
      <c r="C19" s="50" t="s">
        <v>11894</v>
      </c>
      <c r="D19" s="46" t="s">
        <v>11895</v>
      </c>
      <c r="E19" s="16">
        <v>1000</v>
      </c>
      <c r="F19" s="15">
        <v>0.48</v>
      </c>
      <c r="G19" s="47">
        <v>20</v>
      </c>
      <c r="H19" s="55">
        <f>Таблица626[[#This Row],[Коэфициент стоимости]]*Таблица626[[#This Row],[Розничная цена KRW]]</f>
        <v>480</v>
      </c>
      <c r="I19" s="17" t="str">
        <f>IF($H$1="","Введите курс",Таблица626[[#This Row],[Оптовая цена KRW за 1шт]]/$H$1)</f>
        <v>Введите курс</v>
      </c>
      <c r="J19" s="48"/>
      <c r="K19" s="18">
        <f>Таблица626[[#This Row],[Заказ коробок ]]*Таблица626[[#This Row],[Кол-во шт в коробке]]</f>
        <v>0</v>
      </c>
      <c r="L19" s="54">
        <f>Таблица626[[#This Row],[Общее кол-во шт]]*Таблица626[[#This Row],[Оптовая цена KRW за 1шт]]</f>
        <v>0</v>
      </c>
      <c r="M19" s="19" t="str">
        <f>IFERROR(Таблица626[[#This Row],[Общее кол-во шт]]*Таблица626[[#This Row],[Оптовая цена USD за 1шт]],"")</f>
        <v/>
      </c>
      <c r="N19" s="49"/>
    </row>
    <row r="20" spans="1:14" ht="22.5" customHeight="1">
      <c r="A20" s="44" t="s">
        <v>11896</v>
      </c>
      <c r="B20" s="14">
        <v>8806185781824</v>
      </c>
      <c r="C20" s="50" t="s">
        <v>11897</v>
      </c>
      <c r="D20" s="46" t="s">
        <v>11898</v>
      </c>
      <c r="E20" s="16">
        <v>1000</v>
      </c>
      <c r="F20" s="15">
        <v>0.48</v>
      </c>
      <c r="G20" s="47">
        <v>20</v>
      </c>
      <c r="H20" s="55">
        <f>Таблица626[[#This Row],[Коэфициент стоимости]]*Таблица626[[#This Row],[Розничная цена KRW]]</f>
        <v>480</v>
      </c>
      <c r="I20" s="17" t="str">
        <f>IF($H$1="","Введите курс",Таблица626[[#This Row],[Оптовая цена KRW за 1шт]]/$H$1)</f>
        <v>Введите курс</v>
      </c>
      <c r="J20" s="48"/>
      <c r="K20" s="18">
        <f>Таблица626[[#This Row],[Заказ коробок ]]*Таблица626[[#This Row],[Кол-во шт в коробке]]</f>
        <v>0</v>
      </c>
      <c r="L20" s="54">
        <f>Таблица626[[#This Row],[Общее кол-во шт]]*Таблица626[[#This Row],[Оптовая цена KRW за 1шт]]</f>
        <v>0</v>
      </c>
      <c r="M20" s="19" t="str">
        <f>IFERROR(Таблица626[[#This Row],[Общее кол-во шт]]*Таблица626[[#This Row],[Оптовая цена USD за 1шт]],"")</f>
        <v/>
      </c>
      <c r="N20" s="49"/>
    </row>
    <row r="21" spans="1:14" ht="22.5" customHeight="1">
      <c r="A21" s="44" t="s">
        <v>11899</v>
      </c>
      <c r="B21" s="14">
        <v>8806185781817</v>
      </c>
      <c r="C21" s="50" t="s">
        <v>11900</v>
      </c>
      <c r="D21" s="46" t="s">
        <v>11901</v>
      </c>
      <c r="E21" s="16">
        <v>1000</v>
      </c>
      <c r="F21" s="15">
        <v>0.48</v>
      </c>
      <c r="G21" s="47">
        <v>20</v>
      </c>
      <c r="H21" s="55">
        <f>Таблица626[[#This Row],[Коэфициент стоимости]]*Таблица626[[#This Row],[Розничная цена KRW]]</f>
        <v>480</v>
      </c>
      <c r="I21" s="17" t="str">
        <f>IF($H$1="","Введите курс",Таблица626[[#This Row],[Оптовая цена KRW за 1шт]]/$H$1)</f>
        <v>Введите курс</v>
      </c>
      <c r="J21" s="48"/>
      <c r="K21" s="18">
        <f>Таблица626[[#This Row],[Заказ коробок ]]*Таблица626[[#This Row],[Кол-во шт в коробке]]</f>
        <v>0</v>
      </c>
      <c r="L21" s="54">
        <f>Таблица626[[#This Row],[Общее кол-во шт]]*Таблица626[[#This Row],[Оптовая цена KRW за 1шт]]</f>
        <v>0</v>
      </c>
      <c r="M21" s="19" t="str">
        <f>IFERROR(Таблица626[[#This Row],[Общее кол-во шт]]*Таблица626[[#This Row],[Оптовая цена USD за 1шт]],"")</f>
        <v/>
      </c>
      <c r="N21" s="49"/>
    </row>
    <row r="22" spans="1:14" ht="22.5" customHeight="1">
      <c r="A22" s="44" t="s">
        <v>11902</v>
      </c>
      <c r="B22" s="14">
        <v>8806185781800</v>
      </c>
      <c r="C22" s="50" t="s">
        <v>11903</v>
      </c>
      <c r="D22" s="46" t="s">
        <v>11904</v>
      </c>
      <c r="E22" s="16">
        <v>1000</v>
      </c>
      <c r="F22" s="15">
        <v>0.48</v>
      </c>
      <c r="G22" s="47">
        <v>20</v>
      </c>
      <c r="H22" s="55">
        <f>Таблица626[[#This Row],[Коэфициент стоимости]]*Таблица626[[#This Row],[Розничная цена KRW]]</f>
        <v>480</v>
      </c>
      <c r="I22" s="17" t="str">
        <f>IF($H$1="","Введите курс",Таблица626[[#This Row],[Оптовая цена KRW за 1шт]]/$H$1)</f>
        <v>Введите курс</v>
      </c>
      <c r="J22" s="48"/>
      <c r="K22" s="18">
        <f>Таблица626[[#This Row],[Заказ коробок ]]*Таблица626[[#This Row],[Кол-во шт в коробке]]</f>
        <v>0</v>
      </c>
      <c r="L22" s="54">
        <f>Таблица626[[#This Row],[Общее кол-во шт]]*Таблица626[[#This Row],[Оптовая цена KRW за 1шт]]</f>
        <v>0</v>
      </c>
      <c r="M22" s="19" t="str">
        <f>IFERROR(Таблица626[[#This Row],[Общее кол-во шт]]*Таблица626[[#This Row],[Оптовая цена USD за 1шт]],"")</f>
        <v/>
      </c>
      <c r="N22" s="49"/>
    </row>
    <row r="23" spans="1:14" ht="22.5" customHeight="1">
      <c r="A23" s="44" t="s">
        <v>11905</v>
      </c>
      <c r="B23" s="14">
        <v>8806185786249</v>
      </c>
      <c r="C23" s="50" t="s">
        <v>11906</v>
      </c>
      <c r="D23" s="46" t="s">
        <v>11907</v>
      </c>
      <c r="E23" s="16">
        <v>5000</v>
      </c>
      <c r="F23" s="15">
        <v>0.48</v>
      </c>
      <c r="G23" s="47">
        <v>6</v>
      </c>
      <c r="H23" s="55">
        <f>Таблица626[[#This Row],[Коэфициент стоимости]]*Таблица626[[#This Row],[Розничная цена KRW]]</f>
        <v>2400</v>
      </c>
      <c r="I23" s="17" t="str">
        <f>IF($H$1="","Введите курс",Таблица626[[#This Row],[Оптовая цена KRW за 1шт]]/$H$1)</f>
        <v>Введите курс</v>
      </c>
      <c r="J23" s="48"/>
      <c r="K23" s="18">
        <f>Таблица626[[#This Row],[Заказ коробок ]]*Таблица626[[#This Row],[Кол-во шт в коробке]]</f>
        <v>0</v>
      </c>
      <c r="L23" s="54">
        <f>Таблица626[[#This Row],[Общее кол-во шт]]*Таблица626[[#This Row],[Оптовая цена KRW за 1шт]]</f>
        <v>0</v>
      </c>
      <c r="M23" s="19" t="str">
        <f>IFERROR(Таблица626[[#This Row],[Общее кол-во шт]]*Таблица626[[#This Row],[Оптовая цена USD за 1шт]],"")</f>
        <v/>
      </c>
      <c r="N23" s="49"/>
    </row>
    <row r="24" spans="1:14" ht="22.5" customHeight="1">
      <c r="A24" s="44" t="s">
        <v>11908</v>
      </c>
      <c r="B24" s="14">
        <v>8806185786232</v>
      </c>
      <c r="C24" s="50" t="s">
        <v>11909</v>
      </c>
      <c r="D24" s="46" t="s">
        <v>11910</v>
      </c>
      <c r="E24" s="16">
        <v>5000</v>
      </c>
      <c r="F24" s="15">
        <v>0.48</v>
      </c>
      <c r="G24" s="47">
        <v>6</v>
      </c>
      <c r="H24" s="55">
        <f>Таблица626[[#This Row],[Коэфициент стоимости]]*Таблица626[[#This Row],[Розничная цена KRW]]</f>
        <v>2400</v>
      </c>
      <c r="I24" s="17" t="str">
        <f>IF($H$1="","Введите курс",Таблица626[[#This Row],[Оптовая цена KRW за 1шт]]/$H$1)</f>
        <v>Введите курс</v>
      </c>
      <c r="J24" s="48"/>
      <c r="K24" s="18">
        <f>Таблица626[[#This Row],[Заказ коробок ]]*Таблица626[[#This Row],[Кол-во шт в коробке]]</f>
        <v>0</v>
      </c>
      <c r="L24" s="54">
        <f>Таблица626[[#This Row],[Общее кол-во шт]]*Таблица626[[#This Row],[Оптовая цена KRW за 1шт]]</f>
        <v>0</v>
      </c>
      <c r="M24" s="19" t="str">
        <f>IFERROR(Таблица626[[#This Row],[Общее кол-во шт]]*Таблица626[[#This Row],[Оптовая цена USD за 1шт]],"")</f>
        <v/>
      </c>
      <c r="N24" s="49"/>
    </row>
    <row r="25" spans="1:14" ht="22.5" customHeight="1">
      <c r="A25" s="44" t="s">
        <v>11911</v>
      </c>
      <c r="B25" s="14">
        <v>8809530035573</v>
      </c>
      <c r="C25" s="50" t="s">
        <v>11912</v>
      </c>
      <c r="D25" s="46" t="s">
        <v>11913</v>
      </c>
      <c r="E25" s="16">
        <v>15800</v>
      </c>
      <c r="F25" s="15">
        <v>0.48</v>
      </c>
      <c r="G25" s="47">
        <v>6</v>
      </c>
      <c r="H25" s="55">
        <f>Таблица626[[#This Row],[Коэфициент стоимости]]*Таблица626[[#This Row],[Розничная цена KRW]]</f>
        <v>7584</v>
      </c>
      <c r="I25" s="17" t="str">
        <f>IF($H$1="","Введите курс",Таблица626[[#This Row],[Оптовая цена KRW за 1шт]]/$H$1)</f>
        <v>Введите курс</v>
      </c>
      <c r="J25" s="48"/>
      <c r="K25" s="18">
        <f>Таблица626[[#This Row],[Заказ коробок ]]*Таблица626[[#This Row],[Кол-во шт в коробке]]</f>
        <v>0</v>
      </c>
      <c r="L25" s="54">
        <f>Таблица626[[#This Row],[Общее кол-во шт]]*Таблица626[[#This Row],[Оптовая цена KRW за 1шт]]</f>
        <v>0</v>
      </c>
      <c r="M25" s="19" t="str">
        <f>IFERROR(Таблица626[[#This Row],[Общее кол-во шт]]*Таблица626[[#This Row],[Оптовая цена USD за 1шт]],"")</f>
        <v/>
      </c>
      <c r="N25" s="49"/>
    </row>
    <row r="26" spans="1:14" ht="22.5" customHeight="1">
      <c r="A26" s="44" t="s">
        <v>11914</v>
      </c>
      <c r="B26" s="14">
        <v>8809530035566</v>
      </c>
      <c r="C26" s="50" t="s">
        <v>11915</v>
      </c>
      <c r="D26" s="46" t="s">
        <v>11916</v>
      </c>
      <c r="E26" s="16">
        <v>15800</v>
      </c>
      <c r="F26" s="15">
        <v>0.48</v>
      </c>
      <c r="G26" s="47">
        <v>6</v>
      </c>
      <c r="H26" s="55">
        <f>Таблица626[[#This Row],[Коэфициент стоимости]]*Таблица626[[#This Row],[Розничная цена KRW]]</f>
        <v>7584</v>
      </c>
      <c r="I26" s="17" t="str">
        <f>IF($H$1="","Введите курс",Таблица626[[#This Row],[Оптовая цена KRW за 1шт]]/$H$1)</f>
        <v>Введите курс</v>
      </c>
      <c r="J26" s="48"/>
      <c r="K26" s="18">
        <f>Таблица626[[#This Row],[Заказ коробок ]]*Таблица626[[#This Row],[Кол-во шт в коробке]]</f>
        <v>0</v>
      </c>
      <c r="L26" s="54">
        <f>Таблица626[[#This Row],[Общее кол-во шт]]*Таблица626[[#This Row],[Оптовая цена KRW за 1шт]]</f>
        <v>0</v>
      </c>
      <c r="M26" s="19" t="str">
        <f>IFERROR(Таблица626[[#This Row],[Общее кол-во шт]]*Таблица626[[#This Row],[Оптовая цена USD за 1шт]],"")</f>
        <v/>
      </c>
      <c r="N26" s="49"/>
    </row>
    <row r="27" spans="1:14" ht="22.5" customHeight="1">
      <c r="A27" s="44" t="s">
        <v>11917</v>
      </c>
      <c r="B27" s="14">
        <v>8809530035559</v>
      </c>
      <c r="C27" s="50" t="s">
        <v>11918</v>
      </c>
      <c r="D27" s="46" t="s">
        <v>11919</v>
      </c>
      <c r="E27" s="16">
        <v>15800</v>
      </c>
      <c r="F27" s="15">
        <v>0.48</v>
      </c>
      <c r="G27" s="47">
        <v>6</v>
      </c>
      <c r="H27" s="55">
        <f>Таблица626[[#This Row],[Коэфициент стоимости]]*Таблица626[[#This Row],[Розничная цена KRW]]</f>
        <v>7584</v>
      </c>
      <c r="I27" s="17" t="str">
        <f>IF($H$1="","Введите курс",Таблица626[[#This Row],[Оптовая цена KRW за 1шт]]/$H$1)</f>
        <v>Введите курс</v>
      </c>
      <c r="J27" s="48"/>
      <c r="K27" s="18">
        <f>Таблица626[[#This Row],[Заказ коробок ]]*Таблица626[[#This Row],[Кол-во шт в коробке]]</f>
        <v>0</v>
      </c>
      <c r="L27" s="54">
        <f>Таблица626[[#This Row],[Общее кол-во шт]]*Таблица626[[#This Row],[Оптовая цена KRW за 1шт]]</f>
        <v>0</v>
      </c>
      <c r="M27" s="19" t="str">
        <f>IFERROR(Таблица626[[#This Row],[Общее кол-во шт]]*Таблица626[[#This Row],[Оптовая цена USD за 1шт]],"")</f>
        <v/>
      </c>
      <c r="N27" s="49"/>
    </row>
    <row r="28" spans="1:14" ht="22.5" customHeight="1">
      <c r="A28" s="44" t="s">
        <v>11920</v>
      </c>
      <c r="B28" s="14">
        <v>8806185775793</v>
      </c>
      <c r="C28" s="50" t="s">
        <v>11921</v>
      </c>
      <c r="D28" s="46" t="s">
        <v>11922</v>
      </c>
      <c r="E28" s="16">
        <v>5000</v>
      </c>
      <c r="F28" s="15">
        <v>0.48</v>
      </c>
      <c r="G28" s="47">
        <v>6</v>
      </c>
      <c r="H28" s="55">
        <f>Таблица626[[#This Row],[Коэфициент стоимости]]*Таблица626[[#This Row],[Розничная цена KRW]]</f>
        <v>2400</v>
      </c>
      <c r="I28" s="17" t="str">
        <f>IF($H$1="","Введите курс",Таблица626[[#This Row],[Оптовая цена KRW за 1шт]]/$H$1)</f>
        <v>Введите курс</v>
      </c>
      <c r="J28" s="48"/>
      <c r="K28" s="18">
        <f>Таблица626[[#This Row],[Заказ коробок ]]*Таблица626[[#This Row],[Кол-во шт в коробке]]</f>
        <v>0</v>
      </c>
      <c r="L28" s="54">
        <f>Таблица626[[#This Row],[Общее кол-во шт]]*Таблица626[[#This Row],[Оптовая цена KRW за 1шт]]</f>
        <v>0</v>
      </c>
      <c r="M28" s="19" t="str">
        <f>IFERROR(Таблица626[[#This Row],[Общее кол-во шт]]*Таблица626[[#This Row],[Оптовая цена USD за 1шт]],"")</f>
        <v/>
      </c>
      <c r="N28" s="49"/>
    </row>
    <row r="29" spans="1:14" ht="22.5" customHeight="1">
      <c r="A29" s="44" t="s">
        <v>11923</v>
      </c>
      <c r="B29" s="14">
        <v>8806185775694</v>
      </c>
      <c r="C29" s="50" t="s">
        <v>11924</v>
      </c>
      <c r="D29" s="46" t="s">
        <v>11925</v>
      </c>
      <c r="E29" s="16">
        <v>5000</v>
      </c>
      <c r="F29" s="15">
        <v>0.48</v>
      </c>
      <c r="G29" s="47">
        <v>6</v>
      </c>
      <c r="H29" s="55">
        <f>Таблица626[[#This Row],[Коэфициент стоимости]]*Таблица626[[#This Row],[Розничная цена KRW]]</f>
        <v>2400</v>
      </c>
      <c r="I29" s="17" t="str">
        <f>IF($H$1="","Введите курс",Таблица626[[#This Row],[Оптовая цена KRW за 1шт]]/$H$1)</f>
        <v>Введите курс</v>
      </c>
      <c r="J29" s="48"/>
      <c r="K29" s="18">
        <f>Таблица626[[#This Row],[Заказ коробок ]]*Таблица626[[#This Row],[Кол-во шт в коробке]]</f>
        <v>0</v>
      </c>
      <c r="L29" s="54">
        <f>Таблица626[[#This Row],[Общее кол-во шт]]*Таблица626[[#This Row],[Оптовая цена KRW за 1шт]]</f>
        <v>0</v>
      </c>
      <c r="M29" s="19" t="str">
        <f>IFERROR(Таблица626[[#This Row],[Общее кол-во шт]]*Таблица626[[#This Row],[Оптовая цена USD за 1шт]],"")</f>
        <v/>
      </c>
      <c r="N29" s="49"/>
    </row>
    <row r="30" spans="1:14" ht="22.5" customHeight="1">
      <c r="A30" s="44" t="s">
        <v>11926</v>
      </c>
      <c r="B30" s="14">
        <v>8806185775687</v>
      </c>
      <c r="C30" s="50" t="s">
        <v>11927</v>
      </c>
      <c r="D30" s="46" t="s">
        <v>11928</v>
      </c>
      <c r="E30" s="16">
        <v>5000</v>
      </c>
      <c r="F30" s="15">
        <v>0.48</v>
      </c>
      <c r="G30" s="47">
        <v>6</v>
      </c>
      <c r="H30" s="55">
        <f>Таблица626[[#This Row],[Коэфициент стоимости]]*Таблица626[[#This Row],[Розничная цена KRW]]</f>
        <v>2400</v>
      </c>
      <c r="I30" s="17" t="str">
        <f>IF($H$1="","Введите курс",Таблица626[[#This Row],[Оптовая цена KRW за 1шт]]/$H$1)</f>
        <v>Введите курс</v>
      </c>
      <c r="J30" s="48"/>
      <c r="K30" s="18">
        <f>Таблица626[[#This Row],[Заказ коробок ]]*Таблица626[[#This Row],[Кол-во шт в коробке]]</f>
        <v>0</v>
      </c>
      <c r="L30" s="54">
        <f>Таблица626[[#This Row],[Общее кол-во шт]]*Таблица626[[#This Row],[Оптовая цена KRW за 1шт]]</f>
        <v>0</v>
      </c>
      <c r="M30" s="19" t="str">
        <f>IFERROR(Таблица626[[#This Row],[Общее кол-во шт]]*Таблица626[[#This Row],[Оптовая цена USD за 1шт]],"")</f>
        <v/>
      </c>
      <c r="N30" s="49"/>
    </row>
    <row r="31" spans="1:14" ht="22.5" customHeight="1">
      <c r="A31" s="44" t="s">
        <v>11929</v>
      </c>
      <c r="B31" s="14">
        <v>8806185739917</v>
      </c>
      <c r="C31" s="50" t="s">
        <v>11930</v>
      </c>
      <c r="D31" s="46" t="s">
        <v>11931</v>
      </c>
      <c r="E31" s="16">
        <v>5000</v>
      </c>
      <c r="F31" s="15">
        <v>0.48</v>
      </c>
      <c r="G31" s="47">
        <v>6</v>
      </c>
      <c r="H31" s="55">
        <f>Таблица626[[#This Row],[Коэфициент стоимости]]*Таблица626[[#This Row],[Розничная цена KRW]]</f>
        <v>2400</v>
      </c>
      <c r="I31" s="17" t="str">
        <f>IF($H$1="","Введите курс",Таблица626[[#This Row],[Оптовая цена KRW за 1шт]]/$H$1)</f>
        <v>Введите курс</v>
      </c>
      <c r="J31" s="48"/>
      <c r="K31" s="18">
        <f>Таблица626[[#This Row],[Заказ коробок ]]*Таблица626[[#This Row],[Кол-во шт в коробке]]</f>
        <v>0</v>
      </c>
      <c r="L31" s="54">
        <f>Таблица626[[#This Row],[Общее кол-во шт]]*Таблица626[[#This Row],[Оптовая цена KRW за 1шт]]</f>
        <v>0</v>
      </c>
      <c r="M31" s="19" t="str">
        <f>IFERROR(Таблица626[[#This Row],[Общее кол-во шт]]*Таблица626[[#This Row],[Оптовая цена USD за 1шт]],"")</f>
        <v/>
      </c>
      <c r="N31" s="49"/>
    </row>
    <row r="32" spans="1:14" ht="22.5" customHeight="1">
      <c r="A32" s="44" t="s">
        <v>11932</v>
      </c>
      <c r="B32" s="14">
        <v>8806185739900</v>
      </c>
      <c r="C32" s="50" t="s">
        <v>11933</v>
      </c>
      <c r="D32" s="46" t="s">
        <v>11934</v>
      </c>
      <c r="E32" s="16">
        <v>5000</v>
      </c>
      <c r="F32" s="15">
        <v>0.48</v>
      </c>
      <c r="G32" s="47">
        <v>6</v>
      </c>
      <c r="H32" s="55">
        <f>Таблица626[[#This Row],[Коэфициент стоимости]]*Таблица626[[#This Row],[Розничная цена KRW]]</f>
        <v>2400</v>
      </c>
      <c r="I32" s="17" t="str">
        <f>IF($H$1="","Введите курс",Таблица626[[#This Row],[Оптовая цена KRW за 1шт]]/$H$1)</f>
        <v>Введите курс</v>
      </c>
      <c r="J32" s="48"/>
      <c r="K32" s="18">
        <f>Таблица626[[#This Row],[Заказ коробок ]]*Таблица626[[#This Row],[Кол-во шт в коробке]]</f>
        <v>0</v>
      </c>
      <c r="L32" s="54">
        <f>Таблица626[[#This Row],[Общее кол-во шт]]*Таблица626[[#This Row],[Оптовая цена KRW за 1шт]]</f>
        <v>0</v>
      </c>
      <c r="M32" s="19" t="str">
        <f>IFERROR(Таблица626[[#This Row],[Общее кол-во шт]]*Таблица626[[#This Row],[Оптовая цена USD за 1шт]],"")</f>
        <v/>
      </c>
      <c r="N32" s="49"/>
    </row>
    <row r="33" spans="1:14" ht="22.5" customHeight="1">
      <c r="A33" s="44" t="s">
        <v>11935</v>
      </c>
      <c r="B33" s="14">
        <v>8806185739887</v>
      </c>
      <c r="C33" s="50" t="s">
        <v>11936</v>
      </c>
      <c r="D33" s="46" t="s">
        <v>11937</v>
      </c>
      <c r="E33" s="16">
        <v>5000</v>
      </c>
      <c r="F33" s="15">
        <v>0.48</v>
      </c>
      <c r="G33" s="47">
        <v>6</v>
      </c>
      <c r="H33" s="55">
        <f>Таблица626[[#This Row],[Коэфициент стоимости]]*Таблица626[[#This Row],[Розничная цена KRW]]</f>
        <v>2400</v>
      </c>
      <c r="I33" s="17" t="str">
        <f>IF($H$1="","Введите курс",Таблица626[[#This Row],[Оптовая цена KRW за 1шт]]/$H$1)</f>
        <v>Введите курс</v>
      </c>
      <c r="J33" s="48"/>
      <c r="K33" s="18">
        <f>Таблица626[[#This Row],[Заказ коробок ]]*Таблица626[[#This Row],[Кол-во шт в коробке]]</f>
        <v>0</v>
      </c>
      <c r="L33" s="54">
        <f>Таблица626[[#This Row],[Общее кол-во шт]]*Таблица626[[#This Row],[Оптовая цена KRW за 1шт]]</f>
        <v>0</v>
      </c>
      <c r="M33" s="19" t="str">
        <f>IFERROR(Таблица626[[#This Row],[Общее кол-во шт]]*Таблица626[[#This Row],[Оптовая цена USD за 1шт]],"")</f>
        <v/>
      </c>
      <c r="N33" s="49"/>
    </row>
    <row r="34" spans="1:14" ht="22.5" customHeight="1">
      <c r="A34" s="44" t="s">
        <v>11938</v>
      </c>
      <c r="B34" s="14">
        <v>8806185739863</v>
      </c>
      <c r="C34" s="50" t="s">
        <v>11939</v>
      </c>
      <c r="D34" s="46" t="s">
        <v>11940</v>
      </c>
      <c r="E34" s="16">
        <v>6000</v>
      </c>
      <c r="F34" s="15">
        <v>0.48</v>
      </c>
      <c r="G34" s="47">
        <v>6</v>
      </c>
      <c r="H34" s="55">
        <f>Таблица626[[#This Row],[Коэфициент стоимости]]*Таблица626[[#This Row],[Розничная цена KRW]]</f>
        <v>2880</v>
      </c>
      <c r="I34" s="17" t="str">
        <f>IF($H$1="","Введите курс",Таблица626[[#This Row],[Оптовая цена KRW за 1шт]]/$H$1)</f>
        <v>Введите курс</v>
      </c>
      <c r="J34" s="48"/>
      <c r="K34" s="18">
        <f>Таблица626[[#This Row],[Заказ коробок ]]*Таблица626[[#This Row],[Кол-во шт в коробке]]</f>
        <v>0</v>
      </c>
      <c r="L34" s="54">
        <f>Таблица626[[#This Row],[Общее кол-во шт]]*Таблица626[[#This Row],[Оптовая цена KRW за 1шт]]</f>
        <v>0</v>
      </c>
      <c r="M34" s="19" t="str">
        <f>IFERROR(Таблица626[[#This Row],[Общее кол-во шт]]*Таблица626[[#This Row],[Оптовая цена USD за 1шт]],"")</f>
        <v/>
      </c>
      <c r="N34" s="49"/>
    </row>
    <row r="35" spans="1:14" ht="22.5" customHeight="1">
      <c r="A35" s="44" t="s">
        <v>11941</v>
      </c>
      <c r="B35" s="14">
        <v>8806185739856</v>
      </c>
      <c r="C35" s="50" t="s">
        <v>11942</v>
      </c>
      <c r="D35" s="46" t="s">
        <v>11943</v>
      </c>
      <c r="E35" s="16">
        <v>6000</v>
      </c>
      <c r="F35" s="15">
        <v>0.48</v>
      </c>
      <c r="G35" s="47">
        <v>6</v>
      </c>
      <c r="H35" s="55">
        <f>Таблица626[[#This Row],[Коэфициент стоимости]]*Таблица626[[#This Row],[Розничная цена KRW]]</f>
        <v>2880</v>
      </c>
      <c r="I35" s="17" t="str">
        <f>IF($H$1="","Введите курс",Таблица626[[#This Row],[Оптовая цена KRW за 1шт]]/$H$1)</f>
        <v>Введите курс</v>
      </c>
      <c r="J35" s="48"/>
      <c r="K35" s="18">
        <f>Таблица626[[#This Row],[Заказ коробок ]]*Таблица626[[#This Row],[Кол-во шт в коробке]]</f>
        <v>0</v>
      </c>
      <c r="L35" s="54">
        <f>Таблица626[[#This Row],[Общее кол-во шт]]*Таблица626[[#This Row],[Оптовая цена KRW за 1шт]]</f>
        <v>0</v>
      </c>
      <c r="M35" s="19" t="str">
        <f>IFERROR(Таблица626[[#This Row],[Общее кол-во шт]]*Таблица626[[#This Row],[Оптовая цена USD за 1шт]],"")</f>
        <v/>
      </c>
      <c r="N35" s="49"/>
    </row>
    <row r="36" spans="1:14" ht="22.5" customHeight="1">
      <c r="A36" s="44" t="s">
        <v>11944</v>
      </c>
      <c r="B36" s="14">
        <v>8806185720700</v>
      </c>
      <c r="C36" s="50" t="s">
        <v>11945</v>
      </c>
      <c r="D36" s="46" t="s">
        <v>11946</v>
      </c>
      <c r="E36" s="16">
        <v>6000</v>
      </c>
      <c r="F36" s="15">
        <v>0.48</v>
      </c>
      <c r="G36" s="47">
        <v>6</v>
      </c>
      <c r="H36" s="55">
        <f>Таблица626[[#This Row],[Коэфициент стоимости]]*Таблица626[[#This Row],[Розничная цена KRW]]</f>
        <v>2880</v>
      </c>
      <c r="I36" s="17" t="str">
        <f>IF($H$1="","Введите курс",Таблица626[[#This Row],[Оптовая цена KRW за 1шт]]/$H$1)</f>
        <v>Введите курс</v>
      </c>
      <c r="J36" s="48"/>
      <c r="K36" s="18">
        <f>Таблица626[[#This Row],[Заказ коробок ]]*Таблица626[[#This Row],[Кол-во шт в коробке]]</f>
        <v>0</v>
      </c>
      <c r="L36" s="54">
        <f>Таблица626[[#This Row],[Общее кол-во шт]]*Таблица626[[#This Row],[Оптовая цена KRW за 1шт]]</f>
        <v>0</v>
      </c>
      <c r="M36" s="19" t="str">
        <f>IFERROR(Таблица626[[#This Row],[Общее кол-во шт]]*Таблица626[[#This Row],[Оптовая цена USD за 1шт]],"")</f>
        <v/>
      </c>
      <c r="N36" s="49"/>
    </row>
    <row r="37" spans="1:14" ht="22.5" customHeight="1">
      <c r="A37" s="44" t="s">
        <v>11947</v>
      </c>
      <c r="B37" s="14">
        <v>8806185720694</v>
      </c>
      <c r="C37" s="50" t="s">
        <v>11948</v>
      </c>
      <c r="D37" s="46" t="s">
        <v>11949</v>
      </c>
      <c r="E37" s="16">
        <v>6000</v>
      </c>
      <c r="F37" s="15">
        <v>0.48</v>
      </c>
      <c r="G37" s="47">
        <v>6</v>
      </c>
      <c r="H37" s="55">
        <f>Таблица626[[#This Row],[Коэфициент стоимости]]*Таблица626[[#This Row],[Розничная цена KRW]]</f>
        <v>2880</v>
      </c>
      <c r="I37" s="17" t="str">
        <f>IF($H$1="","Введите курс",Таблица626[[#This Row],[Оптовая цена KRW за 1шт]]/$H$1)</f>
        <v>Введите курс</v>
      </c>
      <c r="J37" s="48"/>
      <c r="K37" s="18">
        <f>Таблица626[[#This Row],[Заказ коробок ]]*Таблица626[[#This Row],[Кол-во шт в коробке]]</f>
        <v>0</v>
      </c>
      <c r="L37" s="54">
        <f>Таблица626[[#This Row],[Общее кол-во шт]]*Таблица626[[#This Row],[Оптовая цена KRW за 1шт]]</f>
        <v>0</v>
      </c>
      <c r="M37" s="19" t="str">
        <f>IFERROR(Таблица626[[#This Row],[Общее кол-во шт]]*Таблица626[[#This Row],[Оптовая цена USD за 1шт]],"")</f>
        <v/>
      </c>
      <c r="N37" s="49"/>
    </row>
    <row r="38" spans="1:14" ht="22.5" customHeight="1">
      <c r="A38" s="44" t="s">
        <v>11950</v>
      </c>
      <c r="B38" s="14">
        <v>8806185720687</v>
      </c>
      <c r="C38" s="50" t="s">
        <v>11951</v>
      </c>
      <c r="D38" s="46" t="s">
        <v>11952</v>
      </c>
      <c r="E38" s="16">
        <v>6000</v>
      </c>
      <c r="F38" s="15">
        <v>0.48</v>
      </c>
      <c r="G38" s="47">
        <v>6</v>
      </c>
      <c r="H38" s="55">
        <f>Таблица626[[#This Row],[Коэфициент стоимости]]*Таблица626[[#This Row],[Розничная цена KRW]]</f>
        <v>2880</v>
      </c>
      <c r="I38" s="17" t="str">
        <f>IF($H$1="","Введите курс",Таблица626[[#This Row],[Оптовая цена KRW за 1шт]]/$H$1)</f>
        <v>Введите курс</v>
      </c>
      <c r="J38" s="48"/>
      <c r="K38" s="18">
        <f>Таблица626[[#This Row],[Заказ коробок ]]*Таблица626[[#This Row],[Кол-во шт в коробке]]</f>
        <v>0</v>
      </c>
      <c r="L38" s="54">
        <f>Таблица626[[#This Row],[Общее кол-во шт]]*Таблица626[[#This Row],[Оптовая цена KRW за 1шт]]</f>
        <v>0</v>
      </c>
      <c r="M38" s="19" t="str">
        <f>IFERROR(Таблица626[[#This Row],[Общее кол-во шт]]*Таблица626[[#This Row],[Оптовая цена USD за 1шт]],"")</f>
        <v/>
      </c>
      <c r="N38" s="49"/>
    </row>
    <row r="39" spans="1:14" ht="22.5" customHeight="1">
      <c r="A39" s="44" t="s">
        <v>11953</v>
      </c>
      <c r="B39" s="14">
        <v>8806185720670</v>
      </c>
      <c r="C39" s="50" t="s">
        <v>11954</v>
      </c>
      <c r="D39" s="46" t="s">
        <v>11955</v>
      </c>
      <c r="E39" s="16">
        <v>6000</v>
      </c>
      <c r="F39" s="15">
        <v>0.48</v>
      </c>
      <c r="G39" s="47">
        <v>6</v>
      </c>
      <c r="H39" s="55">
        <f>Таблица626[[#This Row],[Коэфициент стоимости]]*Таблица626[[#This Row],[Розничная цена KRW]]</f>
        <v>2880</v>
      </c>
      <c r="I39" s="17" t="str">
        <f>IF($H$1="","Введите курс",Таблица626[[#This Row],[Оптовая цена KRW за 1шт]]/$H$1)</f>
        <v>Введите курс</v>
      </c>
      <c r="J39" s="48"/>
      <c r="K39" s="18">
        <f>Таблица626[[#This Row],[Заказ коробок ]]*Таблица626[[#This Row],[Кол-во шт в коробке]]</f>
        <v>0</v>
      </c>
      <c r="L39" s="54">
        <f>Таблица626[[#This Row],[Общее кол-во шт]]*Таблица626[[#This Row],[Оптовая цена KRW за 1шт]]</f>
        <v>0</v>
      </c>
      <c r="M39" s="19" t="str">
        <f>IFERROR(Таблица626[[#This Row],[Общее кол-во шт]]*Таблица626[[#This Row],[Оптовая цена USD за 1шт]],"")</f>
        <v/>
      </c>
      <c r="N39" s="49"/>
    </row>
    <row r="40" spans="1:14" ht="22.5" customHeight="1">
      <c r="A40" s="44" t="s">
        <v>11956</v>
      </c>
      <c r="B40" s="14">
        <v>8806185720656</v>
      </c>
      <c r="C40" s="50" t="s">
        <v>11957</v>
      </c>
      <c r="D40" s="46" t="s">
        <v>11958</v>
      </c>
      <c r="E40" s="16">
        <v>6000</v>
      </c>
      <c r="F40" s="15">
        <v>0.48</v>
      </c>
      <c r="G40" s="47">
        <v>6</v>
      </c>
      <c r="H40" s="55">
        <f>Таблица626[[#This Row],[Коэфициент стоимости]]*Таблица626[[#This Row],[Розничная цена KRW]]</f>
        <v>2880</v>
      </c>
      <c r="I40" s="17" t="str">
        <f>IF($H$1="","Введите курс",Таблица626[[#This Row],[Оптовая цена KRW за 1шт]]/$H$1)</f>
        <v>Введите курс</v>
      </c>
      <c r="J40" s="48"/>
      <c r="K40" s="18">
        <f>Таблица626[[#This Row],[Заказ коробок ]]*Таблица626[[#This Row],[Кол-во шт в коробке]]</f>
        <v>0</v>
      </c>
      <c r="L40" s="54">
        <f>Таблица626[[#This Row],[Общее кол-во шт]]*Таблица626[[#This Row],[Оптовая цена KRW за 1шт]]</f>
        <v>0</v>
      </c>
      <c r="M40" s="19" t="str">
        <f>IFERROR(Таблица626[[#This Row],[Общее кол-во шт]]*Таблица626[[#This Row],[Оптовая цена USD за 1шт]],"")</f>
        <v/>
      </c>
      <c r="N40" s="49"/>
    </row>
    <row r="41" spans="1:14" ht="22.5" customHeight="1">
      <c r="A41" s="44" t="s">
        <v>11959</v>
      </c>
      <c r="B41" s="14">
        <v>8806185720458</v>
      </c>
      <c r="C41" s="50" t="s">
        <v>11960</v>
      </c>
      <c r="D41" s="46" t="s">
        <v>11961</v>
      </c>
      <c r="E41" s="16">
        <v>5000</v>
      </c>
      <c r="F41" s="15">
        <v>0.48</v>
      </c>
      <c r="G41" s="47">
        <v>6</v>
      </c>
      <c r="H41" s="55">
        <f>Таблица626[[#This Row],[Коэфициент стоимости]]*Таблица626[[#This Row],[Розничная цена KRW]]</f>
        <v>2400</v>
      </c>
      <c r="I41" s="17" t="str">
        <f>IF($H$1="","Введите курс",Таблица626[[#This Row],[Оптовая цена KRW за 1шт]]/$H$1)</f>
        <v>Введите курс</v>
      </c>
      <c r="J41" s="48"/>
      <c r="K41" s="18">
        <f>Таблица626[[#This Row],[Заказ коробок ]]*Таблица626[[#This Row],[Кол-во шт в коробке]]</f>
        <v>0</v>
      </c>
      <c r="L41" s="54">
        <f>Таблица626[[#This Row],[Общее кол-во шт]]*Таблица626[[#This Row],[Оптовая цена KRW за 1шт]]</f>
        <v>0</v>
      </c>
      <c r="M41" s="19" t="str">
        <f>IFERROR(Таблица626[[#This Row],[Общее кол-во шт]]*Таблица626[[#This Row],[Оптовая цена USD за 1шт]],"")</f>
        <v/>
      </c>
      <c r="N41" s="49"/>
    </row>
    <row r="42" spans="1:14" ht="22.5" customHeight="1">
      <c r="A42" s="44" t="s">
        <v>11962</v>
      </c>
      <c r="B42" s="14">
        <v>8806185720441</v>
      </c>
      <c r="C42" s="50" t="s">
        <v>11963</v>
      </c>
      <c r="D42" s="46" t="s">
        <v>11964</v>
      </c>
      <c r="E42" s="16">
        <v>5000</v>
      </c>
      <c r="F42" s="15">
        <v>0.48</v>
      </c>
      <c r="G42" s="47">
        <v>6</v>
      </c>
      <c r="H42" s="55">
        <f>Таблица626[[#This Row],[Коэфициент стоимости]]*Таблица626[[#This Row],[Розничная цена KRW]]</f>
        <v>2400</v>
      </c>
      <c r="I42" s="17" t="str">
        <f>IF($H$1="","Введите курс",Таблица626[[#This Row],[Оптовая цена KRW за 1шт]]/$H$1)</f>
        <v>Введите курс</v>
      </c>
      <c r="J42" s="48"/>
      <c r="K42" s="18">
        <f>Таблица626[[#This Row],[Заказ коробок ]]*Таблица626[[#This Row],[Кол-во шт в коробке]]</f>
        <v>0</v>
      </c>
      <c r="L42" s="54">
        <f>Таблица626[[#This Row],[Общее кол-во шт]]*Таблица626[[#This Row],[Оптовая цена KRW за 1шт]]</f>
        <v>0</v>
      </c>
      <c r="M42" s="19" t="str">
        <f>IFERROR(Таблица626[[#This Row],[Общее кол-во шт]]*Таблица626[[#This Row],[Оптовая цена USD за 1шт]],"")</f>
        <v/>
      </c>
      <c r="N42" s="49"/>
    </row>
    <row r="43" spans="1:14" ht="22.5" customHeight="1">
      <c r="A43" s="44" t="s">
        <v>11965</v>
      </c>
      <c r="B43" s="14">
        <v>8806185720274</v>
      </c>
      <c r="C43" s="50" t="s">
        <v>11966</v>
      </c>
      <c r="D43" s="46" t="s">
        <v>11967</v>
      </c>
      <c r="E43" s="16">
        <v>5000</v>
      </c>
      <c r="F43" s="15">
        <v>0.48</v>
      </c>
      <c r="G43" s="47">
        <v>6</v>
      </c>
      <c r="H43" s="55">
        <f>Таблица626[[#This Row],[Коэфициент стоимости]]*Таблица626[[#This Row],[Розничная цена KRW]]</f>
        <v>2400</v>
      </c>
      <c r="I43" s="17" t="str">
        <f>IF($H$1="","Введите курс",Таблица626[[#This Row],[Оптовая цена KRW за 1шт]]/$H$1)</f>
        <v>Введите курс</v>
      </c>
      <c r="J43" s="48"/>
      <c r="K43" s="18">
        <f>Таблица626[[#This Row],[Заказ коробок ]]*Таблица626[[#This Row],[Кол-во шт в коробке]]</f>
        <v>0</v>
      </c>
      <c r="L43" s="54">
        <f>Таблица626[[#This Row],[Общее кол-во шт]]*Таблица626[[#This Row],[Оптовая цена KRW за 1шт]]</f>
        <v>0</v>
      </c>
      <c r="M43" s="19" t="str">
        <f>IFERROR(Таблица626[[#This Row],[Общее кол-во шт]]*Таблица626[[#This Row],[Оптовая цена USD за 1шт]],"")</f>
        <v/>
      </c>
      <c r="N43" s="49"/>
    </row>
    <row r="44" spans="1:14" ht="22.5" customHeight="1">
      <c r="A44" s="44" t="s">
        <v>11968</v>
      </c>
      <c r="B44" s="14">
        <v>8806185720250</v>
      </c>
      <c r="C44" s="50" t="s">
        <v>11969</v>
      </c>
      <c r="D44" s="46" t="s">
        <v>11970</v>
      </c>
      <c r="E44" s="16">
        <v>5000</v>
      </c>
      <c r="F44" s="15">
        <v>0.48</v>
      </c>
      <c r="G44" s="47">
        <v>6</v>
      </c>
      <c r="H44" s="55">
        <f>Таблица626[[#This Row],[Коэфициент стоимости]]*Таблица626[[#This Row],[Розничная цена KRW]]</f>
        <v>2400</v>
      </c>
      <c r="I44" s="17" t="str">
        <f>IF($H$1="","Введите курс",Таблица626[[#This Row],[Оптовая цена KRW за 1шт]]/$H$1)</f>
        <v>Введите курс</v>
      </c>
      <c r="J44" s="48"/>
      <c r="K44" s="18">
        <f>Таблица626[[#This Row],[Заказ коробок ]]*Таблица626[[#This Row],[Кол-во шт в коробке]]</f>
        <v>0</v>
      </c>
      <c r="L44" s="54">
        <f>Таблица626[[#This Row],[Общее кол-во шт]]*Таблица626[[#This Row],[Оптовая цена KRW за 1шт]]</f>
        <v>0</v>
      </c>
      <c r="M44" s="19" t="str">
        <f>IFERROR(Таблица626[[#This Row],[Общее кол-во шт]]*Таблица626[[#This Row],[Оптовая цена USD за 1шт]],"")</f>
        <v/>
      </c>
      <c r="N44" s="49"/>
    </row>
    <row r="45" spans="1:14" ht="22.5" customHeight="1">
      <c r="A45" s="44" t="s">
        <v>11971</v>
      </c>
      <c r="B45" s="14">
        <v>8806185720229</v>
      </c>
      <c r="C45" s="50" t="s">
        <v>11972</v>
      </c>
      <c r="D45" s="46" t="s">
        <v>11973</v>
      </c>
      <c r="E45" s="16">
        <v>5000</v>
      </c>
      <c r="F45" s="15">
        <v>0.48</v>
      </c>
      <c r="G45" s="47">
        <v>6</v>
      </c>
      <c r="H45" s="55">
        <f>Таблица626[[#This Row],[Коэфициент стоимости]]*Таблица626[[#This Row],[Розничная цена KRW]]</f>
        <v>2400</v>
      </c>
      <c r="I45" s="17" t="str">
        <f>IF($H$1="","Введите курс",Таблица626[[#This Row],[Оптовая цена KRW за 1шт]]/$H$1)</f>
        <v>Введите курс</v>
      </c>
      <c r="J45" s="48"/>
      <c r="K45" s="18">
        <f>Таблица626[[#This Row],[Заказ коробок ]]*Таблица626[[#This Row],[Кол-во шт в коробке]]</f>
        <v>0</v>
      </c>
      <c r="L45" s="54">
        <f>Таблица626[[#This Row],[Общее кол-во шт]]*Таблица626[[#This Row],[Оптовая цена KRW за 1шт]]</f>
        <v>0</v>
      </c>
      <c r="M45" s="19" t="str">
        <f>IFERROR(Таблица626[[#This Row],[Общее кол-во шт]]*Таблица626[[#This Row],[Оптовая цена USD за 1шт]],"")</f>
        <v/>
      </c>
      <c r="N45" s="49"/>
    </row>
    <row r="46" spans="1:14" ht="22.5" customHeight="1">
      <c r="A46" s="44" t="s">
        <v>11974</v>
      </c>
      <c r="B46" s="14">
        <v>8806185720205</v>
      </c>
      <c r="C46" s="50" t="s">
        <v>11975</v>
      </c>
      <c r="D46" s="46" t="s">
        <v>11976</v>
      </c>
      <c r="E46" s="16">
        <v>5000</v>
      </c>
      <c r="F46" s="15">
        <v>0.48</v>
      </c>
      <c r="G46" s="47">
        <v>6</v>
      </c>
      <c r="H46" s="55">
        <f>Таблица626[[#This Row],[Коэфициент стоимости]]*Таблица626[[#This Row],[Розничная цена KRW]]</f>
        <v>2400</v>
      </c>
      <c r="I46" s="17" t="str">
        <f>IF($H$1="","Введите курс",Таблица626[[#This Row],[Оптовая цена KRW за 1шт]]/$H$1)</f>
        <v>Введите курс</v>
      </c>
      <c r="J46" s="48"/>
      <c r="K46" s="18">
        <f>Таблица626[[#This Row],[Заказ коробок ]]*Таблица626[[#This Row],[Кол-во шт в коробке]]</f>
        <v>0</v>
      </c>
      <c r="L46" s="54">
        <f>Таблица626[[#This Row],[Общее кол-во шт]]*Таблица626[[#This Row],[Оптовая цена KRW за 1шт]]</f>
        <v>0</v>
      </c>
      <c r="M46" s="19" t="str">
        <f>IFERROR(Таблица626[[#This Row],[Общее кол-во шт]]*Таблица626[[#This Row],[Оптовая цена USD за 1шт]],"")</f>
        <v/>
      </c>
      <c r="N46" s="49"/>
    </row>
    <row r="47" spans="1:14" ht="22.5" customHeight="1">
      <c r="A47" s="44" t="s">
        <v>11977</v>
      </c>
      <c r="B47" s="14">
        <v>8806185720168</v>
      </c>
      <c r="C47" s="50" t="s">
        <v>11978</v>
      </c>
      <c r="D47" s="46" t="s">
        <v>11979</v>
      </c>
      <c r="E47" s="16">
        <v>5000</v>
      </c>
      <c r="F47" s="15">
        <v>0.48</v>
      </c>
      <c r="G47" s="47">
        <v>6</v>
      </c>
      <c r="H47" s="55">
        <f>Таблица626[[#This Row],[Коэфициент стоимости]]*Таблица626[[#This Row],[Розничная цена KRW]]</f>
        <v>2400</v>
      </c>
      <c r="I47" s="17" t="str">
        <f>IF($H$1="","Введите курс",Таблица626[[#This Row],[Оптовая цена KRW за 1шт]]/$H$1)</f>
        <v>Введите курс</v>
      </c>
      <c r="J47" s="48"/>
      <c r="K47" s="18">
        <f>Таблица626[[#This Row],[Заказ коробок ]]*Таблица626[[#This Row],[Кол-во шт в коробке]]</f>
        <v>0</v>
      </c>
      <c r="L47" s="54">
        <f>Таблица626[[#This Row],[Общее кол-во шт]]*Таблица626[[#This Row],[Оптовая цена KRW за 1шт]]</f>
        <v>0</v>
      </c>
      <c r="M47" s="19" t="str">
        <f>IFERROR(Таблица626[[#This Row],[Общее кол-во шт]]*Таблица626[[#This Row],[Оптовая цена USD за 1шт]],"")</f>
        <v/>
      </c>
      <c r="N47" s="49"/>
    </row>
    <row r="48" spans="1:14" ht="22.5" customHeight="1">
      <c r="A48" s="44" t="s">
        <v>11980</v>
      </c>
      <c r="B48" s="14">
        <v>8806185720144</v>
      </c>
      <c r="C48" s="50" t="s">
        <v>11981</v>
      </c>
      <c r="D48" s="46" t="s">
        <v>11982</v>
      </c>
      <c r="E48" s="16">
        <v>5000</v>
      </c>
      <c r="F48" s="15">
        <v>0.48</v>
      </c>
      <c r="G48" s="47">
        <v>6</v>
      </c>
      <c r="H48" s="55">
        <f>Таблица626[[#This Row],[Коэфициент стоимости]]*Таблица626[[#This Row],[Розничная цена KRW]]</f>
        <v>2400</v>
      </c>
      <c r="I48" s="17" t="str">
        <f>IF($H$1="","Введите курс",Таблица626[[#This Row],[Оптовая цена KRW за 1шт]]/$H$1)</f>
        <v>Введите курс</v>
      </c>
      <c r="J48" s="48"/>
      <c r="K48" s="18">
        <f>Таблица626[[#This Row],[Заказ коробок ]]*Таблица626[[#This Row],[Кол-во шт в коробке]]</f>
        <v>0</v>
      </c>
      <c r="L48" s="54">
        <f>Таблица626[[#This Row],[Общее кол-во шт]]*Таблица626[[#This Row],[Оптовая цена KRW за 1шт]]</f>
        <v>0</v>
      </c>
      <c r="M48" s="19" t="str">
        <f>IFERROR(Таблица626[[#This Row],[Общее кол-во шт]]*Таблица626[[#This Row],[Оптовая цена USD за 1шт]],"")</f>
        <v/>
      </c>
      <c r="N48" s="49"/>
    </row>
    <row r="49" spans="1:14" ht="22.5" customHeight="1">
      <c r="A49" s="44" t="s">
        <v>11983</v>
      </c>
      <c r="B49" s="14">
        <v>8806185720113</v>
      </c>
      <c r="C49" s="50" t="s">
        <v>11984</v>
      </c>
      <c r="D49" s="46" t="s">
        <v>11985</v>
      </c>
      <c r="E49" s="16">
        <v>5000</v>
      </c>
      <c r="F49" s="15">
        <v>0.48</v>
      </c>
      <c r="G49" s="47">
        <v>6</v>
      </c>
      <c r="H49" s="55">
        <f>Таблица626[[#This Row],[Коэфициент стоимости]]*Таблица626[[#This Row],[Розничная цена KRW]]</f>
        <v>2400</v>
      </c>
      <c r="I49" s="17" t="str">
        <f>IF($H$1="","Введите курс",Таблица626[[#This Row],[Оптовая цена KRW за 1шт]]/$H$1)</f>
        <v>Введите курс</v>
      </c>
      <c r="J49" s="48"/>
      <c r="K49" s="18">
        <f>Таблица626[[#This Row],[Заказ коробок ]]*Таблица626[[#This Row],[Кол-во шт в коробке]]</f>
        <v>0</v>
      </c>
      <c r="L49" s="54">
        <f>Таблица626[[#This Row],[Общее кол-во шт]]*Таблица626[[#This Row],[Оптовая цена KRW за 1шт]]</f>
        <v>0</v>
      </c>
      <c r="M49" s="19" t="str">
        <f>IFERROR(Таблица626[[#This Row],[Общее кол-во шт]]*Таблица626[[#This Row],[Оптовая цена USD за 1шт]],"")</f>
        <v/>
      </c>
      <c r="N49" s="49"/>
    </row>
    <row r="50" spans="1:14" ht="22.5" customHeight="1">
      <c r="A50" s="44" t="s">
        <v>11986</v>
      </c>
      <c r="B50" s="14">
        <v>8806185720106</v>
      </c>
      <c r="C50" s="50" t="s">
        <v>11987</v>
      </c>
      <c r="D50" s="46" t="s">
        <v>11988</v>
      </c>
      <c r="E50" s="16">
        <v>5000</v>
      </c>
      <c r="F50" s="15">
        <v>0.48</v>
      </c>
      <c r="G50" s="47">
        <v>6</v>
      </c>
      <c r="H50" s="55">
        <f>Таблица626[[#This Row],[Коэфициент стоимости]]*Таблица626[[#This Row],[Розничная цена KRW]]</f>
        <v>2400</v>
      </c>
      <c r="I50" s="17" t="str">
        <f>IF($H$1="","Введите курс",Таблица626[[#This Row],[Оптовая цена KRW за 1шт]]/$H$1)</f>
        <v>Введите курс</v>
      </c>
      <c r="J50" s="48"/>
      <c r="K50" s="18">
        <f>Таблица626[[#This Row],[Заказ коробок ]]*Таблица626[[#This Row],[Кол-во шт в коробке]]</f>
        <v>0</v>
      </c>
      <c r="L50" s="54">
        <f>Таблица626[[#This Row],[Общее кол-во шт]]*Таблица626[[#This Row],[Оптовая цена KRW за 1шт]]</f>
        <v>0</v>
      </c>
      <c r="M50" s="19" t="str">
        <f>IFERROR(Таблица626[[#This Row],[Общее кол-во шт]]*Таблица626[[#This Row],[Оптовая цена USD за 1шт]],"")</f>
        <v/>
      </c>
      <c r="N50" s="49"/>
    </row>
    <row r="51" spans="1:14" ht="22.5" customHeight="1">
      <c r="A51" s="44" t="s">
        <v>11989</v>
      </c>
      <c r="B51" s="14">
        <v>8806185720090</v>
      </c>
      <c r="C51" s="50" t="s">
        <v>11990</v>
      </c>
      <c r="D51" s="46" t="s">
        <v>11991</v>
      </c>
      <c r="E51" s="16">
        <v>5000</v>
      </c>
      <c r="F51" s="15">
        <v>0.48</v>
      </c>
      <c r="G51" s="47">
        <v>6</v>
      </c>
      <c r="H51" s="55">
        <f>Таблица626[[#This Row],[Коэфициент стоимости]]*Таблица626[[#This Row],[Розничная цена KRW]]</f>
        <v>2400</v>
      </c>
      <c r="I51" s="17" t="str">
        <f>IF($H$1="","Введите курс",Таблица626[[#This Row],[Оптовая цена KRW за 1шт]]/$H$1)</f>
        <v>Введите курс</v>
      </c>
      <c r="J51" s="48"/>
      <c r="K51" s="18">
        <f>Таблица626[[#This Row],[Заказ коробок ]]*Таблица626[[#This Row],[Кол-во шт в коробке]]</f>
        <v>0</v>
      </c>
      <c r="L51" s="54">
        <f>Таблица626[[#This Row],[Общее кол-во шт]]*Таблица626[[#This Row],[Оптовая цена KRW за 1шт]]</f>
        <v>0</v>
      </c>
      <c r="M51" s="19" t="str">
        <f>IFERROR(Таблица626[[#This Row],[Общее кол-во шт]]*Таблица626[[#This Row],[Оптовая цена USD за 1шт]],"")</f>
        <v/>
      </c>
      <c r="N51" s="49"/>
    </row>
    <row r="52" spans="1:14" ht="22.5" customHeight="1">
      <c r="A52" s="44" t="s">
        <v>11992</v>
      </c>
      <c r="B52" s="14">
        <v>8806185720083</v>
      </c>
      <c r="C52" s="50" t="s">
        <v>11993</v>
      </c>
      <c r="D52" s="46" t="s">
        <v>11994</v>
      </c>
      <c r="E52" s="16">
        <v>5000</v>
      </c>
      <c r="F52" s="15">
        <v>0.48</v>
      </c>
      <c r="G52" s="47">
        <v>6</v>
      </c>
      <c r="H52" s="55">
        <f>Таблица626[[#This Row],[Коэфициент стоимости]]*Таблица626[[#This Row],[Розничная цена KRW]]</f>
        <v>2400</v>
      </c>
      <c r="I52" s="17" t="str">
        <f>IF($H$1="","Введите курс",Таблица626[[#This Row],[Оптовая цена KRW за 1шт]]/$H$1)</f>
        <v>Введите курс</v>
      </c>
      <c r="J52" s="48"/>
      <c r="K52" s="18">
        <f>Таблица626[[#This Row],[Заказ коробок ]]*Таблица626[[#This Row],[Кол-во шт в коробке]]</f>
        <v>0</v>
      </c>
      <c r="L52" s="54">
        <f>Таблица626[[#This Row],[Общее кол-во шт]]*Таблица626[[#This Row],[Оптовая цена KRW за 1шт]]</f>
        <v>0</v>
      </c>
      <c r="M52" s="19" t="str">
        <f>IFERROR(Таблица626[[#This Row],[Общее кол-во шт]]*Таблица626[[#This Row],[Оптовая цена USD за 1шт]],"")</f>
        <v/>
      </c>
      <c r="N52" s="49"/>
    </row>
    <row r="53" spans="1:14" ht="22.5" customHeight="1">
      <c r="A53" s="44" t="s">
        <v>11995</v>
      </c>
      <c r="B53" s="14">
        <v>8806185720076</v>
      </c>
      <c r="C53" s="50" t="s">
        <v>11996</v>
      </c>
      <c r="D53" s="46" t="s">
        <v>11997</v>
      </c>
      <c r="E53" s="16">
        <v>5000</v>
      </c>
      <c r="F53" s="15">
        <v>0.48</v>
      </c>
      <c r="G53" s="47">
        <v>6</v>
      </c>
      <c r="H53" s="55">
        <f>Таблица626[[#This Row],[Коэфициент стоимости]]*Таблица626[[#This Row],[Розничная цена KRW]]</f>
        <v>2400</v>
      </c>
      <c r="I53" s="17" t="str">
        <f>IF($H$1="","Введите курс",Таблица626[[#This Row],[Оптовая цена KRW за 1шт]]/$H$1)</f>
        <v>Введите курс</v>
      </c>
      <c r="J53" s="48"/>
      <c r="K53" s="18">
        <f>Таблица626[[#This Row],[Заказ коробок ]]*Таблица626[[#This Row],[Кол-во шт в коробке]]</f>
        <v>0</v>
      </c>
      <c r="L53" s="54">
        <f>Таблица626[[#This Row],[Общее кол-во шт]]*Таблица626[[#This Row],[Оптовая цена KRW за 1шт]]</f>
        <v>0</v>
      </c>
      <c r="M53" s="19" t="str">
        <f>IFERROR(Таблица626[[#This Row],[Общее кол-во шт]]*Таблица626[[#This Row],[Оптовая цена USD за 1шт]],"")</f>
        <v/>
      </c>
      <c r="N53" s="49"/>
    </row>
    <row r="54" spans="1:14" ht="22.5" customHeight="1">
      <c r="A54" s="44" t="s">
        <v>11998</v>
      </c>
      <c r="B54" s="14">
        <v>8806185720052</v>
      </c>
      <c r="C54" s="50" t="s">
        <v>11999</v>
      </c>
      <c r="D54" s="46" t="s">
        <v>12000</v>
      </c>
      <c r="E54" s="16">
        <v>5000</v>
      </c>
      <c r="F54" s="15">
        <v>0.48</v>
      </c>
      <c r="G54" s="47">
        <v>6</v>
      </c>
      <c r="H54" s="55">
        <f>Таблица626[[#This Row],[Коэфициент стоимости]]*Таблица626[[#This Row],[Розничная цена KRW]]</f>
        <v>2400</v>
      </c>
      <c r="I54" s="17" t="str">
        <f>IF($H$1="","Введите курс",Таблица626[[#This Row],[Оптовая цена KRW за 1шт]]/$H$1)</f>
        <v>Введите курс</v>
      </c>
      <c r="J54" s="48"/>
      <c r="K54" s="18">
        <f>Таблица626[[#This Row],[Заказ коробок ]]*Таблица626[[#This Row],[Кол-во шт в коробке]]</f>
        <v>0</v>
      </c>
      <c r="L54" s="54">
        <f>Таблица626[[#This Row],[Общее кол-во шт]]*Таблица626[[#This Row],[Оптовая цена KRW за 1шт]]</f>
        <v>0</v>
      </c>
      <c r="M54" s="19" t="str">
        <f>IFERROR(Таблица626[[#This Row],[Общее кол-во шт]]*Таблица626[[#This Row],[Оптовая цена USD за 1шт]],"")</f>
        <v/>
      </c>
      <c r="N54" s="49"/>
    </row>
    <row r="55" spans="1:14" ht="22.5" customHeight="1">
      <c r="A55" s="44" t="s">
        <v>12001</v>
      </c>
      <c r="B55" s="14">
        <v>8806185720038</v>
      </c>
      <c r="C55" s="50" t="s">
        <v>12002</v>
      </c>
      <c r="D55" s="46" t="s">
        <v>12003</v>
      </c>
      <c r="E55" s="16">
        <v>5000</v>
      </c>
      <c r="F55" s="15">
        <v>0.48</v>
      </c>
      <c r="G55" s="47">
        <v>6</v>
      </c>
      <c r="H55" s="55">
        <f>Таблица626[[#This Row],[Коэфициент стоимости]]*Таблица626[[#This Row],[Розничная цена KRW]]</f>
        <v>2400</v>
      </c>
      <c r="I55" s="17" t="str">
        <f>IF($H$1="","Введите курс",Таблица626[[#This Row],[Оптовая цена KRW за 1шт]]/$H$1)</f>
        <v>Введите курс</v>
      </c>
      <c r="J55" s="48"/>
      <c r="K55" s="18">
        <f>Таблица626[[#This Row],[Заказ коробок ]]*Таблица626[[#This Row],[Кол-во шт в коробке]]</f>
        <v>0</v>
      </c>
      <c r="L55" s="54">
        <f>Таблица626[[#This Row],[Общее кол-во шт]]*Таблица626[[#This Row],[Оптовая цена KRW за 1шт]]</f>
        <v>0</v>
      </c>
      <c r="M55" s="19" t="str">
        <f>IFERROR(Таблица626[[#This Row],[Общее кол-во шт]]*Таблица626[[#This Row],[Оптовая цена USD за 1шт]],"")</f>
        <v/>
      </c>
      <c r="N55" s="49"/>
    </row>
    <row r="56" spans="1:14" ht="22.5" customHeight="1">
      <c r="A56" s="44" t="s">
        <v>12004</v>
      </c>
      <c r="B56" s="14">
        <v>8809530032565</v>
      </c>
      <c r="C56" s="50" t="s">
        <v>12005</v>
      </c>
      <c r="D56" s="46" t="s">
        <v>12006</v>
      </c>
      <c r="E56" s="16">
        <v>15800</v>
      </c>
      <c r="F56" s="15">
        <v>0.48</v>
      </c>
      <c r="G56" s="47">
        <v>4</v>
      </c>
      <c r="H56" s="55">
        <f>Таблица626[[#This Row],[Коэфициент стоимости]]*Таблица626[[#This Row],[Розничная цена KRW]]</f>
        <v>7584</v>
      </c>
      <c r="I56" s="17" t="str">
        <f>IF($H$1="","Введите курс",Таблица626[[#This Row],[Оптовая цена KRW за 1шт]]/$H$1)</f>
        <v>Введите курс</v>
      </c>
      <c r="J56" s="48"/>
      <c r="K56" s="18">
        <f>Таблица626[[#This Row],[Заказ коробок ]]*Таблица626[[#This Row],[Кол-во шт в коробке]]</f>
        <v>0</v>
      </c>
      <c r="L56" s="54">
        <f>Таблица626[[#This Row],[Общее кол-во шт]]*Таблица626[[#This Row],[Оптовая цена KRW за 1шт]]</f>
        <v>0</v>
      </c>
      <c r="M56" s="19" t="str">
        <f>IFERROR(Таблица626[[#This Row],[Общее кол-во шт]]*Таблица626[[#This Row],[Оптовая цена USD за 1шт]],"")</f>
        <v/>
      </c>
      <c r="N56" s="49"/>
    </row>
    <row r="57" spans="1:14" ht="22.5" customHeight="1">
      <c r="A57" s="44" t="s">
        <v>12007</v>
      </c>
      <c r="B57" s="14">
        <v>8806185787765</v>
      </c>
      <c r="C57" s="50" t="s">
        <v>12008</v>
      </c>
      <c r="D57" s="46" t="s">
        <v>12009</v>
      </c>
      <c r="E57" s="16">
        <v>3000</v>
      </c>
      <c r="F57" s="15">
        <v>0.48</v>
      </c>
      <c r="G57" s="47">
        <v>20</v>
      </c>
      <c r="H57" s="55">
        <f>Таблица626[[#This Row],[Коэфициент стоимости]]*Таблица626[[#This Row],[Розничная цена KRW]]</f>
        <v>1440</v>
      </c>
      <c r="I57" s="17" t="str">
        <f>IF($H$1="","Введите курс",Таблица626[[#This Row],[Оптовая цена KRW за 1шт]]/$H$1)</f>
        <v>Введите курс</v>
      </c>
      <c r="J57" s="48"/>
      <c r="K57" s="18">
        <f>Таблица626[[#This Row],[Заказ коробок ]]*Таблица626[[#This Row],[Кол-во шт в коробке]]</f>
        <v>0</v>
      </c>
      <c r="L57" s="54">
        <f>Таблица626[[#This Row],[Общее кол-во шт]]*Таблица626[[#This Row],[Оптовая цена KRW за 1шт]]</f>
        <v>0</v>
      </c>
      <c r="M57" s="19" t="str">
        <f>IFERROR(Таблица626[[#This Row],[Общее кол-во шт]]*Таблица626[[#This Row],[Оптовая цена USD за 1шт]],"")</f>
        <v/>
      </c>
      <c r="N57" s="49"/>
    </row>
    <row r="58" spans="1:14" ht="22.5" customHeight="1">
      <c r="A58" s="44" t="s">
        <v>12010</v>
      </c>
      <c r="B58" s="14">
        <v>8806185787741</v>
      </c>
      <c r="C58" s="50" t="s">
        <v>12011</v>
      </c>
      <c r="D58" s="46" t="s">
        <v>12012</v>
      </c>
      <c r="E58" s="16">
        <v>3000</v>
      </c>
      <c r="F58" s="15">
        <v>0.48</v>
      </c>
      <c r="G58" s="47">
        <v>20</v>
      </c>
      <c r="H58" s="55">
        <f>Таблица626[[#This Row],[Коэфициент стоимости]]*Таблица626[[#This Row],[Розничная цена KRW]]</f>
        <v>1440</v>
      </c>
      <c r="I58" s="17" t="str">
        <f>IF($H$1="","Введите курс",Таблица626[[#This Row],[Оптовая цена KRW за 1шт]]/$H$1)</f>
        <v>Введите курс</v>
      </c>
      <c r="J58" s="48"/>
      <c r="K58" s="18">
        <f>Таблица626[[#This Row],[Заказ коробок ]]*Таблица626[[#This Row],[Кол-во шт в коробке]]</f>
        <v>0</v>
      </c>
      <c r="L58" s="54">
        <f>Таблица626[[#This Row],[Общее кол-во шт]]*Таблица626[[#This Row],[Оптовая цена KRW за 1шт]]</f>
        <v>0</v>
      </c>
      <c r="M58" s="19" t="str">
        <f>IFERROR(Таблица626[[#This Row],[Общее кол-во шт]]*Таблица626[[#This Row],[Оптовая цена USD за 1шт]],"")</f>
        <v/>
      </c>
      <c r="N58" s="49"/>
    </row>
    <row r="59" spans="1:14" ht="22.5" customHeight="1">
      <c r="A59" s="44" t="s">
        <v>12013</v>
      </c>
      <c r="B59" s="14">
        <v>8806185787734</v>
      </c>
      <c r="C59" s="50" t="s">
        <v>12014</v>
      </c>
      <c r="D59" s="46" t="s">
        <v>12015</v>
      </c>
      <c r="E59" s="16">
        <v>3000</v>
      </c>
      <c r="F59" s="15">
        <v>0.48</v>
      </c>
      <c r="G59" s="47">
        <v>20</v>
      </c>
      <c r="H59" s="55">
        <f>Таблица626[[#This Row],[Коэфициент стоимости]]*Таблица626[[#This Row],[Розничная цена KRW]]</f>
        <v>1440</v>
      </c>
      <c r="I59" s="17" t="str">
        <f>IF($H$1="","Введите курс",Таблица626[[#This Row],[Оптовая цена KRW за 1шт]]/$H$1)</f>
        <v>Введите курс</v>
      </c>
      <c r="J59" s="48"/>
      <c r="K59" s="18">
        <f>Таблица626[[#This Row],[Заказ коробок ]]*Таблица626[[#This Row],[Кол-во шт в коробке]]</f>
        <v>0</v>
      </c>
      <c r="L59" s="54">
        <f>Таблица626[[#This Row],[Общее кол-во шт]]*Таблица626[[#This Row],[Оптовая цена KRW за 1шт]]</f>
        <v>0</v>
      </c>
      <c r="M59" s="19" t="str">
        <f>IFERROR(Таблица626[[#This Row],[Общее кол-во шт]]*Таблица626[[#This Row],[Оптовая цена USD за 1шт]],"")</f>
        <v/>
      </c>
      <c r="N59" s="49"/>
    </row>
    <row r="60" spans="1:14" ht="22.5" customHeight="1">
      <c r="A60" s="44" t="s">
        <v>12016</v>
      </c>
      <c r="B60" s="14">
        <v>8806185787727</v>
      </c>
      <c r="C60" s="50" t="s">
        <v>12017</v>
      </c>
      <c r="D60" s="46" t="s">
        <v>12018</v>
      </c>
      <c r="E60" s="16">
        <v>3000</v>
      </c>
      <c r="F60" s="15">
        <v>0.48</v>
      </c>
      <c r="G60" s="47">
        <v>20</v>
      </c>
      <c r="H60" s="55">
        <f>Таблица626[[#This Row],[Коэфициент стоимости]]*Таблица626[[#This Row],[Розничная цена KRW]]</f>
        <v>1440</v>
      </c>
      <c r="I60" s="17" t="str">
        <f>IF($H$1="","Введите курс",Таблица626[[#This Row],[Оптовая цена KRW за 1шт]]/$H$1)</f>
        <v>Введите курс</v>
      </c>
      <c r="J60" s="48"/>
      <c r="K60" s="18">
        <f>Таблица626[[#This Row],[Заказ коробок ]]*Таблица626[[#This Row],[Кол-во шт в коробке]]</f>
        <v>0</v>
      </c>
      <c r="L60" s="54">
        <f>Таблица626[[#This Row],[Общее кол-во шт]]*Таблица626[[#This Row],[Оптовая цена KRW за 1шт]]</f>
        <v>0</v>
      </c>
      <c r="M60" s="19" t="str">
        <f>IFERROR(Таблица626[[#This Row],[Общее кол-во шт]]*Таблица626[[#This Row],[Оптовая цена USD за 1шт]],"")</f>
        <v/>
      </c>
      <c r="N60" s="49"/>
    </row>
    <row r="61" spans="1:14" ht="22.5" customHeight="1">
      <c r="A61" s="44" t="s">
        <v>12019</v>
      </c>
      <c r="B61" s="14">
        <v>8806185798020</v>
      </c>
      <c r="C61" s="50" t="s">
        <v>12020</v>
      </c>
      <c r="D61" s="46" t="s">
        <v>12021</v>
      </c>
      <c r="E61" s="16">
        <v>14000</v>
      </c>
      <c r="F61" s="15">
        <v>0.48</v>
      </c>
      <c r="G61" s="47">
        <v>6</v>
      </c>
      <c r="H61" s="55">
        <f>Таблица626[[#This Row],[Коэфициент стоимости]]*Таблица626[[#This Row],[Розничная цена KRW]]</f>
        <v>6720</v>
      </c>
      <c r="I61" s="17" t="str">
        <f>IF($H$1="","Введите курс",Таблица626[[#This Row],[Оптовая цена KRW за 1шт]]/$H$1)</f>
        <v>Введите курс</v>
      </c>
      <c r="J61" s="48"/>
      <c r="K61" s="18">
        <f>Таблица626[[#This Row],[Заказ коробок ]]*Таблица626[[#This Row],[Кол-во шт в коробке]]</f>
        <v>0</v>
      </c>
      <c r="L61" s="54">
        <f>Таблица626[[#This Row],[Общее кол-во шт]]*Таблица626[[#This Row],[Оптовая цена KRW за 1шт]]</f>
        <v>0</v>
      </c>
      <c r="M61" s="19" t="str">
        <f>IFERROR(Таблица626[[#This Row],[Общее кол-во шт]]*Таблица626[[#This Row],[Оптовая цена USD за 1шт]],"")</f>
        <v/>
      </c>
      <c r="N61" s="49"/>
    </row>
    <row r="62" spans="1:14" ht="22.5" customHeight="1">
      <c r="A62" s="44" t="s">
        <v>12022</v>
      </c>
      <c r="B62" s="14">
        <v>8806185798013</v>
      </c>
      <c r="C62" s="50" t="s">
        <v>12023</v>
      </c>
      <c r="D62" s="46" t="s">
        <v>12024</v>
      </c>
      <c r="E62" s="16">
        <v>14000</v>
      </c>
      <c r="F62" s="15">
        <v>0.48</v>
      </c>
      <c r="G62" s="47">
        <v>6</v>
      </c>
      <c r="H62" s="55">
        <f>Таблица626[[#This Row],[Коэфициент стоимости]]*Таблица626[[#This Row],[Розничная цена KRW]]</f>
        <v>6720</v>
      </c>
      <c r="I62" s="17" t="str">
        <f>IF($H$1="","Введите курс",Таблица626[[#This Row],[Оптовая цена KRW за 1шт]]/$H$1)</f>
        <v>Введите курс</v>
      </c>
      <c r="J62" s="48"/>
      <c r="K62" s="18">
        <f>Таблица626[[#This Row],[Заказ коробок ]]*Таблица626[[#This Row],[Кол-во шт в коробке]]</f>
        <v>0</v>
      </c>
      <c r="L62" s="54">
        <f>Таблица626[[#This Row],[Общее кол-во шт]]*Таблица626[[#This Row],[Оптовая цена KRW за 1шт]]</f>
        <v>0</v>
      </c>
      <c r="M62" s="19" t="str">
        <f>IFERROR(Таблица626[[#This Row],[Общее кол-во шт]]*Таблица626[[#This Row],[Оптовая цена USD за 1шт]],"")</f>
        <v/>
      </c>
      <c r="N62" s="49"/>
    </row>
    <row r="63" spans="1:14" ht="22.5" customHeight="1">
      <c r="A63" s="44" t="s">
        <v>12025</v>
      </c>
      <c r="B63" s="14">
        <v>8806185798006</v>
      </c>
      <c r="C63" s="50" t="s">
        <v>12026</v>
      </c>
      <c r="D63" s="46" t="s">
        <v>12027</v>
      </c>
      <c r="E63" s="16">
        <v>14000</v>
      </c>
      <c r="F63" s="15">
        <v>0.48</v>
      </c>
      <c r="G63" s="47">
        <v>6</v>
      </c>
      <c r="H63" s="55">
        <f>Таблица626[[#This Row],[Коэфициент стоимости]]*Таблица626[[#This Row],[Розничная цена KRW]]</f>
        <v>6720</v>
      </c>
      <c r="I63" s="17" t="str">
        <f>IF($H$1="","Введите курс",Таблица626[[#This Row],[Оптовая цена KRW за 1шт]]/$H$1)</f>
        <v>Введите курс</v>
      </c>
      <c r="J63" s="48"/>
      <c r="K63" s="18">
        <f>Таблица626[[#This Row],[Заказ коробок ]]*Таблица626[[#This Row],[Кол-во шт в коробке]]</f>
        <v>0</v>
      </c>
      <c r="L63" s="54">
        <f>Таблица626[[#This Row],[Общее кол-во шт]]*Таблица626[[#This Row],[Оптовая цена KRW за 1шт]]</f>
        <v>0</v>
      </c>
      <c r="M63" s="19" t="str">
        <f>IFERROR(Таблица626[[#This Row],[Общее кол-во шт]]*Таблица626[[#This Row],[Оптовая цена USD за 1шт]],"")</f>
        <v/>
      </c>
      <c r="N63" s="49"/>
    </row>
    <row r="64" spans="1:14" ht="22.5" customHeight="1">
      <c r="A64" s="44" t="s">
        <v>12028</v>
      </c>
      <c r="B64" s="14">
        <v>8806185797993</v>
      </c>
      <c r="C64" s="50" t="s">
        <v>12029</v>
      </c>
      <c r="D64" s="46" t="s">
        <v>12030</v>
      </c>
      <c r="E64" s="16">
        <v>14000</v>
      </c>
      <c r="F64" s="15">
        <v>0.48</v>
      </c>
      <c r="G64" s="47">
        <v>6</v>
      </c>
      <c r="H64" s="55">
        <f>Таблица626[[#This Row],[Коэфициент стоимости]]*Таблица626[[#This Row],[Розничная цена KRW]]</f>
        <v>6720</v>
      </c>
      <c r="I64" s="17" t="str">
        <f>IF($H$1="","Введите курс",Таблица626[[#This Row],[Оптовая цена KRW за 1шт]]/$H$1)</f>
        <v>Введите курс</v>
      </c>
      <c r="J64" s="48"/>
      <c r="K64" s="18">
        <f>Таблица626[[#This Row],[Заказ коробок ]]*Таблица626[[#This Row],[Кол-во шт в коробке]]</f>
        <v>0</v>
      </c>
      <c r="L64" s="54">
        <f>Таблица626[[#This Row],[Общее кол-во шт]]*Таблица626[[#This Row],[Оптовая цена KRW за 1шт]]</f>
        <v>0</v>
      </c>
      <c r="M64" s="19" t="str">
        <f>IFERROR(Таблица626[[#This Row],[Общее кол-во шт]]*Таблица626[[#This Row],[Оптовая цена USD за 1шт]],"")</f>
        <v/>
      </c>
      <c r="N64" s="49"/>
    </row>
    <row r="65" spans="1:14" ht="22.5" customHeight="1">
      <c r="A65" s="44" t="s">
        <v>12031</v>
      </c>
      <c r="B65" s="14">
        <v>8806185796880</v>
      </c>
      <c r="C65" s="50" t="s">
        <v>12032</v>
      </c>
      <c r="D65" s="115" t="s">
        <v>12033</v>
      </c>
      <c r="E65" s="16">
        <v>39400</v>
      </c>
      <c r="F65" s="15">
        <v>0.48</v>
      </c>
      <c r="G65" s="47">
        <v>4</v>
      </c>
      <c r="H65" s="55">
        <f>Таблица626[[#This Row],[Коэфициент стоимости]]*Таблица626[[#This Row],[Розничная цена KRW]]</f>
        <v>18912</v>
      </c>
      <c r="I65" s="17" t="str">
        <f>IF($H$1="","Введите курс",Таблица626[[#This Row],[Оптовая цена KRW за 1шт]]/$H$1)</f>
        <v>Введите курс</v>
      </c>
      <c r="J65" s="48"/>
      <c r="K65" s="18">
        <f>Таблица626[[#This Row],[Заказ коробок ]]*Таблица626[[#This Row],[Кол-во шт в коробке]]</f>
        <v>0</v>
      </c>
      <c r="L65" s="54">
        <f>Таблица626[[#This Row],[Общее кол-во шт]]*Таблица626[[#This Row],[Оптовая цена KRW за 1шт]]</f>
        <v>0</v>
      </c>
      <c r="M65" s="19" t="str">
        <f>IFERROR(Таблица626[[#This Row],[Общее кол-во шт]]*Таблица626[[#This Row],[Оптовая цена USD за 1шт]],"")</f>
        <v/>
      </c>
      <c r="N65" s="49"/>
    </row>
    <row r="66" spans="1:14" ht="22.5" customHeight="1">
      <c r="A66" s="44" t="s">
        <v>12034</v>
      </c>
      <c r="B66" s="14">
        <v>8806185764520</v>
      </c>
      <c r="C66" s="50" t="s">
        <v>12035</v>
      </c>
      <c r="D66" s="46" t="s">
        <v>12036</v>
      </c>
      <c r="E66" s="16">
        <v>2500</v>
      </c>
      <c r="F66" s="15">
        <v>0.48</v>
      </c>
      <c r="G66" s="47">
        <v>20</v>
      </c>
      <c r="H66" s="55">
        <f>Таблица626[[#This Row],[Коэфициент стоимости]]*Таблица626[[#This Row],[Розничная цена KRW]]</f>
        <v>1200</v>
      </c>
      <c r="I66" s="17" t="str">
        <f>IF($H$1="","Введите курс",Таблица626[[#This Row],[Оптовая цена KRW за 1шт]]/$H$1)</f>
        <v>Введите курс</v>
      </c>
      <c r="J66" s="48"/>
      <c r="K66" s="18">
        <f>Таблица626[[#This Row],[Заказ коробок ]]*Таблица626[[#This Row],[Кол-во шт в коробке]]</f>
        <v>0</v>
      </c>
      <c r="L66" s="54">
        <f>Таблица626[[#This Row],[Общее кол-во шт]]*Таблица626[[#This Row],[Оптовая цена KRW за 1шт]]</f>
        <v>0</v>
      </c>
      <c r="M66" s="19" t="str">
        <f>IFERROR(Таблица626[[#This Row],[Общее кол-во шт]]*Таблица626[[#This Row],[Оптовая цена USD за 1шт]],"")</f>
        <v/>
      </c>
      <c r="N66" s="49"/>
    </row>
    <row r="67" spans="1:14" ht="22.5" customHeight="1">
      <c r="A67" s="44" t="s">
        <v>12037</v>
      </c>
      <c r="B67" s="14">
        <v>8806185764483</v>
      </c>
      <c r="C67" s="50" t="s">
        <v>12038</v>
      </c>
      <c r="D67" s="46" t="s">
        <v>12039</v>
      </c>
      <c r="E67" s="16">
        <v>3500</v>
      </c>
      <c r="F67" s="15">
        <v>0.48</v>
      </c>
      <c r="G67" s="47">
        <v>20</v>
      </c>
      <c r="H67" s="55">
        <f>Таблица626[[#This Row],[Коэфициент стоимости]]*Таблица626[[#This Row],[Розничная цена KRW]]</f>
        <v>1680</v>
      </c>
      <c r="I67" s="17" t="str">
        <f>IF($H$1="","Введите курс",Таблица626[[#This Row],[Оптовая цена KRW за 1шт]]/$H$1)</f>
        <v>Введите курс</v>
      </c>
      <c r="J67" s="48"/>
      <c r="K67" s="18">
        <f>Таблица626[[#This Row],[Заказ коробок ]]*Таблица626[[#This Row],[Кол-во шт в коробке]]</f>
        <v>0</v>
      </c>
      <c r="L67" s="54">
        <f>Таблица626[[#This Row],[Общее кол-во шт]]*Таблица626[[#This Row],[Оптовая цена KRW за 1шт]]</f>
        <v>0</v>
      </c>
      <c r="M67" s="19" t="str">
        <f>IFERROR(Таблица626[[#This Row],[Общее кол-во шт]]*Таблица626[[#This Row],[Оптовая цена USD за 1шт]],"")</f>
        <v/>
      </c>
      <c r="N67" s="49"/>
    </row>
    <row r="68" spans="1:14" ht="22.5" customHeight="1">
      <c r="A68" s="44" t="s">
        <v>12040</v>
      </c>
      <c r="B68" s="14">
        <v>8806185764438</v>
      </c>
      <c r="C68" s="50" t="s">
        <v>12041</v>
      </c>
      <c r="D68" s="46" t="s">
        <v>12042</v>
      </c>
      <c r="E68" s="16">
        <v>1000</v>
      </c>
      <c r="F68" s="15">
        <v>0.48</v>
      </c>
      <c r="G68" s="47">
        <v>50</v>
      </c>
      <c r="H68" s="55">
        <f>Таблица626[[#This Row],[Коэфициент стоимости]]*Таблица626[[#This Row],[Розничная цена KRW]]</f>
        <v>480</v>
      </c>
      <c r="I68" s="17" t="str">
        <f>IF($H$1="","Введите курс",Таблица626[[#This Row],[Оптовая цена KRW за 1шт]]/$H$1)</f>
        <v>Введите курс</v>
      </c>
      <c r="J68" s="48"/>
      <c r="K68" s="18">
        <f>Таблица626[[#This Row],[Заказ коробок ]]*Таблица626[[#This Row],[Кол-во шт в коробке]]</f>
        <v>0</v>
      </c>
      <c r="L68" s="54">
        <f>Таблица626[[#This Row],[Общее кол-во шт]]*Таблица626[[#This Row],[Оптовая цена KRW за 1шт]]</f>
        <v>0</v>
      </c>
      <c r="M68" s="19" t="str">
        <f>IFERROR(Таблица626[[#This Row],[Общее кол-во шт]]*Таблица626[[#This Row],[Оптовая цена USD за 1шт]],"")</f>
        <v/>
      </c>
      <c r="N68" s="49"/>
    </row>
    <row r="69" spans="1:14" ht="22.5" customHeight="1">
      <c r="A69" s="44" t="s">
        <v>12043</v>
      </c>
      <c r="B69" s="14">
        <v>8806185764421</v>
      </c>
      <c r="C69" s="50" t="s">
        <v>12044</v>
      </c>
      <c r="D69" s="46" t="s">
        <v>12045</v>
      </c>
      <c r="E69" s="16">
        <v>2500</v>
      </c>
      <c r="F69" s="15">
        <v>0.48</v>
      </c>
      <c r="G69" s="47">
        <v>20</v>
      </c>
      <c r="H69" s="55">
        <f>Таблица626[[#This Row],[Коэфициент стоимости]]*Таблица626[[#This Row],[Розничная цена KRW]]</f>
        <v>1200</v>
      </c>
      <c r="I69" s="17" t="str">
        <f>IF($H$1="","Введите курс",Таблица626[[#This Row],[Оптовая цена KRW за 1шт]]/$H$1)</f>
        <v>Введите курс</v>
      </c>
      <c r="J69" s="48"/>
      <c r="K69" s="18">
        <f>Таблица626[[#This Row],[Заказ коробок ]]*Таблица626[[#This Row],[Кол-во шт в коробке]]</f>
        <v>0</v>
      </c>
      <c r="L69" s="54">
        <f>Таблица626[[#This Row],[Общее кол-во шт]]*Таблица626[[#This Row],[Оптовая цена KRW за 1шт]]</f>
        <v>0</v>
      </c>
      <c r="M69" s="19" t="str">
        <f>IFERROR(Таблица626[[#This Row],[Общее кол-во шт]]*Таблица626[[#This Row],[Оптовая цена USD за 1шт]],"")</f>
        <v/>
      </c>
      <c r="N69" s="49"/>
    </row>
    <row r="70" spans="1:14" ht="22.5" customHeight="1">
      <c r="A70" s="44" t="s">
        <v>12046</v>
      </c>
      <c r="B70" s="14">
        <v>8806185754910</v>
      </c>
      <c r="C70" s="50" t="s">
        <v>12047</v>
      </c>
      <c r="D70" s="46" t="s">
        <v>12048</v>
      </c>
      <c r="E70" s="16">
        <v>13800</v>
      </c>
      <c r="F70" s="15">
        <v>0.48</v>
      </c>
      <c r="G70" s="47">
        <v>4</v>
      </c>
      <c r="H70" s="55">
        <f>Таблица626[[#This Row],[Коэфициент стоимости]]*Таблица626[[#This Row],[Розничная цена KRW]]</f>
        <v>6624</v>
      </c>
      <c r="I70" s="17" t="str">
        <f>IF($H$1="","Введите курс",Таблица626[[#This Row],[Оптовая цена KRW за 1шт]]/$H$1)</f>
        <v>Введите курс</v>
      </c>
      <c r="J70" s="48"/>
      <c r="K70" s="18">
        <f>Таблица626[[#This Row],[Заказ коробок ]]*Таблица626[[#This Row],[Кол-во шт в коробке]]</f>
        <v>0</v>
      </c>
      <c r="L70" s="54">
        <f>Таблица626[[#This Row],[Общее кол-во шт]]*Таблица626[[#This Row],[Оптовая цена KRW за 1шт]]</f>
        <v>0</v>
      </c>
      <c r="M70" s="19" t="str">
        <f>IFERROR(Таблица626[[#This Row],[Общее кол-во шт]]*Таблица626[[#This Row],[Оптовая цена USD за 1шт]],"")</f>
        <v/>
      </c>
      <c r="N70" s="49"/>
    </row>
    <row r="71" spans="1:14" ht="22.5" customHeight="1">
      <c r="A71" s="44" t="s">
        <v>12049</v>
      </c>
      <c r="B71" s="14">
        <v>8806185754903</v>
      </c>
      <c r="C71" s="50" t="s">
        <v>12050</v>
      </c>
      <c r="D71" s="46" t="s">
        <v>12051</v>
      </c>
      <c r="E71" s="16">
        <v>13800</v>
      </c>
      <c r="F71" s="15">
        <v>0.48</v>
      </c>
      <c r="G71" s="47">
        <v>4</v>
      </c>
      <c r="H71" s="55">
        <f>Таблица626[[#This Row],[Коэфициент стоимости]]*Таблица626[[#This Row],[Розничная цена KRW]]</f>
        <v>6624</v>
      </c>
      <c r="I71" s="17" t="str">
        <f>IF($H$1="","Введите курс",Таблица626[[#This Row],[Оптовая цена KRW за 1шт]]/$H$1)</f>
        <v>Введите курс</v>
      </c>
      <c r="J71" s="48"/>
      <c r="K71" s="18">
        <f>Таблица626[[#This Row],[Заказ коробок ]]*Таблица626[[#This Row],[Кол-во шт в коробке]]</f>
        <v>0</v>
      </c>
      <c r="L71" s="54">
        <f>Таблица626[[#This Row],[Общее кол-во шт]]*Таблица626[[#This Row],[Оптовая цена KRW за 1шт]]</f>
        <v>0</v>
      </c>
      <c r="M71" s="19" t="str">
        <f>IFERROR(Таблица626[[#This Row],[Общее кол-во шт]]*Таблица626[[#This Row],[Оптовая цена USD за 1шт]],"")</f>
        <v/>
      </c>
      <c r="N71" s="49"/>
    </row>
    <row r="72" spans="1:14" ht="22.5" customHeight="1">
      <c r="A72" s="44" t="s">
        <v>12052</v>
      </c>
      <c r="B72" s="14">
        <v>8806185754880</v>
      </c>
      <c r="C72" s="50" t="s">
        <v>12053</v>
      </c>
      <c r="D72" s="46" t="s">
        <v>12054</v>
      </c>
      <c r="E72" s="16">
        <v>12800</v>
      </c>
      <c r="F72" s="15">
        <v>0.48</v>
      </c>
      <c r="G72" s="47">
        <v>4</v>
      </c>
      <c r="H72" s="55">
        <f>Таблица626[[#This Row],[Коэфициент стоимости]]*Таблица626[[#This Row],[Розничная цена KRW]]</f>
        <v>6144</v>
      </c>
      <c r="I72" s="17" t="str">
        <f>IF($H$1="","Введите курс",Таблица626[[#This Row],[Оптовая цена KRW за 1шт]]/$H$1)</f>
        <v>Введите курс</v>
      </c>
      <c r="J72" s="48"/>
      <c r="K72" s="18">
        <f>Таблица626[[#This Row],[Заказ коробок ]]*Таблица626[[#This Row],[Кол-во шт в коробке]]</f>
        <v>0</v>
      </c>
      <c r="L72" s="54">
        <f>Таблица626[[#This Row],[Общее кол-во шт]]*Таблица626[[#This Row],[Оптовая цена KRW за 1шт]]</f>
        <v>0</v>
      </c>
      <c r="M72" s="19" t="str">
        <f>IFERROR(Таблица626[[#This Row],[Общее кол-во шт]]*Таблица626[[#This Row],[Оптовая цена USD за 1шт]],"")</f>
        <v/>
      </c>
      <c r="N72" s="49"/>
    </row>
    <row r="73" spans="1:14" ht="22.5" customHeight="1">
      <c r="A73" s="44" t="s">
        <v>12055</v>
      </c>
      <c r="B73" s="14">
        <v>8806185796873</v>
      </c>
      <c r="C73" s="50" t="s">
        <v>12056</v>
      </c>
      <c r="D73" s="46" t="s">
        <v>12057</v>
      </c>
      <c r="E73" s="16">
        <v>13800</v>
      </c>
      <c r="F73" s="15">
        <v>0.48</v>
      </c>
      <c r="G73" s="47">
        <v>4</v>
      </c>
      <c r="H73" s="55">
        <f>Таблица626[[#This Row],[Коэфициент стоимости]]*Таблица626[[#This Row],[Розничная цена KRW]]</f>
        <v>6624</v>
      </c>
      <c r="I73" s="17" t="str">
        <f>IF($H$1="","Введите курс",Таблица626[[#This Row],[Оптовая цена KRW за 1шт]]/$H$1)</f>
        <v>Введите курс</v>
      </c>
      <c r="J73" s="48"/>
      <c r="K73" s="18">
        <f>Таблица626[[#This Row],[Заказ коробок ]]*Таблица626[[#This Row],[Кол-во шт в коробке]]</f>
        <v>0</v>
      </c>
      <c r="L73" s="54">
        <f>Таблица626[[#This Row],[Общее кол-во шт]]*Таблица626[[#This Row],[Оптовая цена KRW за 1шт]]</f>
        <v>0</v>
      </c>
      <c r="M73" s="19" t="str">
        <f>IFERROR(Таблица626[[#This Row],[Общее кол-во шт]]*Таблица626[[#This Row],[Оптовая цена USD за 1шт]],"")</f>
        <v/>
      </c>
      <c r="N73" s="49"/>
    </row>
    <row r="74" spans="1:14" ht="22.5" customHeight="1">
      <c r="A74" s="44" t="s">
        <v>12058</v>
      </c>
      <c r="B74" s="14">
        <v>8806185796859</v>
      </c>
      <c r="C74" s="50" t="s">
        <v>12059</v>
      </c>
      <c r="D74" s="46" t="s">
        <v>12060</v>
      </c>
      <c r="E74" s="16">
        <v>12800</v>
      </c>
      <c r="F74" s="15">
        <v>0.48</v>
      </c>
      <c r="G74" s="47">
        <v>4</v>
      </c>
      <c r="H74" s="55">
        <f>Таблица626[[#This Row],[Коэфициент стоимости]]*Таблица626[[#This Row],[Розничная цена KRW]]</f>
        <v>6144</v>
      </c>
      <c r="I74" s="17" t="str">
        <f>IF($H$1="","Введите курс",Таблица626[[#This Row],[Оптовая цена KRW за 1шт]]/$H$1)</f>
        <v>Введите курс</v>
      </c>
      <c r="J74" s="48"/>
      <c r="K74" s="18">
        <f>Таблица626[[#This Row],[Заказ коробок ]]*Таблица626[[#This Row],[Кол-во шт в коробке]]</f>
        <v>0</v>
      </c>
      <c r="L74" s="54">
        <f>Таблица626[[#This Row],[Общее кол-во шт]]*Таблица626[[#This Row],[Оптовая цена KRW за 1шт]]</f>
        <v>0</v>
      </c>
      <c r="M74" s="19" t="str">
        <f>IFERROR(Таблица626[[#This Row],[Общее кол-во шт]]*Таблица626[[#This Row],[Оптовая цена USD за 1шт]],"")</f>
        <v/>
      </c>
      <c r="N74" s="49"/>
    </row>
    <row r="75" spans="1:14" ht="22.5" customHeight="1">
      <c r="A75" s="44" t="s">
        <v>12061</v>
      </c>
      <c r="B75" s="14">
        <v>8806185772631</v>
      </c>
      <c r="C75" s="50" t="s">
        <v>12062</v>
      </c>
      <c r="D75" s="46" t="s">
        <v>12063</v>
      </c>
      <c r="E75" s="16">
        <v>5000</v>
      </c>
      <c r="F75" s="15">
        <v>0.48</v>
      </c>
      <c r="G75" s="47">
        <v>6</v>
      </c>
      <c r="H75" s="55">
        <f>Таблица626[[#This Row],[Коэфициент стоимости]]*Таблица626[[#This Row],[Розничная цена KRW]]</f>
        <v>2400</v>
      </c>
      <c r="I75" s="17" t="str">
        <f>IF($H$1="","Введите курс",Таблица626[[#This Row],[Оптовая цена KRW за 1шт]]/$H$1)</f>
        <v>Введите курс</v>
      </c>
      <c r="J75" s="48"/>
      <c r="K75" s="18">
        <f>Таблица626[[#This Row],[Заказ коробок ]]*Таблица626[[#This Row],[Кол-во шт в коробке]]</f>
        <v>0</v>
      </c>
      <c r="L75" s="54">
        <f>Таблица626[[#This Row],[Общее кол-во шт]]*Таблица626[[#This Row],[Оптовая цена KRW за 1шт]]</f>
        <v>0</v>
      </c>
      <c r="M75" s="19" t="str">
        <f>IFERROR(Таблица626[[#This Row],[Общее кол-во шт]]*Таблица626[[#This Row],[Оптовая цена USD за 1шт]],"")</f>
        <v/>
      </c>
      <c r="N75" s="49"/>
    </row>
    <row r="76" spans="1:14" ht="22.5" customHeight="1">
      <c r="A76" s="44" t="s">
        <v>12064</v>
      </c>
      <c r="B76" s="14">
        <v>8806185772624</v>
      </c>
      <c r="C76" s="50" t="s">
        <v>12065</v>
      </c>
      <c r="D76" s="46" t="s">
        <v>12066</v>
      </c>
      <c r="E76" s="16">
        <v>5000</v>
      </c>
      <c r="F76" s="15">
        <v>0.48</v>
      </c>
      <c r="G76" s="47">
        <v>6</v>
      </c>
      <c r="H76" s="55">
        <f>Таблица626[[#This Row],[Коэфициент стоимости]]*Таблица626[[#This Row],[Розничная цена KRW]]</f>
        <v>2400</v>
      </c>
      <c r="I76" s="17" t="str">
        <f>IF($H$1="","Введите курс",Таблица626[[#This Row],[Оптовая цена KRW за 1шт]]/$H$1)</f>
        <v>Введите курс</v>
      </c>
      <c r="J76" s="48"/>
      <c r="K76" s="18">
        <f>Таблица626[[#This Row],[Заказ коробок ]]*Таблица626[[#This Row],[Кол-во шт в коробке]]</f>
        <v>0</v>
      </c>
      <c r="L76" s="54">
        <f>Таблица626[[#This Row],[Общее кол-во шт]]*Таблица626[[#This Row],[Оптовая цена KRW за 1шт]]</f>
        <v>0</v>
      </c>
      <c r="M76" s="19" t="str">
        <f>IFERROR(Таблица626[[#This Row],[Общее кол-во шт]]*Таблица626[[#This Row],[Оптовая цена USD за 1шт]],"")</f>
        <v/>
      </c>
      <c r="N76" s="49"/>
    </row>
    <row r="77" spans="1:14" ht="22.5" customHeight="1">
      <c r="A77" s="44" t="s">
        <v>12067</v>
      </c>
      <c r="B77" s="14">
        <v>8806185772617</v>
      </c>
      <c r="C77" s="50" t="s">
        <v>12068</v>
      </c>
      <c r="D77" s="46" t="s">
        <v>12069</v>
      </c>
      <c r="E77" s="16">
        <v>5000</v>
      </c>
      <c r="F77" s="15">
        <v>0.48</v>
      </c>
      <c r="G77" s="47">
        <v>6</v>
      </c>
      <c r="H77" s="55">
        <f>Таблица626[[#This Row],[Коэфициент стоимости]]*Таблица626[[#This Row],[Розничная цена KRW]]</f>
        <v>2400</v>
      </c>
      <c r="I77" s="17" t="str">
        <f>IF($H$1="","Введите курс",Таблица626[[#This Row],[Оптовая цена KRW за 1шт]]/$H$1)</f>
        <v>Введите курс</v>
      </c>
      <c r="J77" s="48"/>
      <c r="K77" s="18">
        <f>Таблица626[[#This Row],[Заказ коробок ]]*Таблица626[[#This Row],[Кол-во шт в коробке]]</f>
        <v>0</v>
      </c>
      <c r="L77" s="54">
        <f>Таблица626[[#This Row],[Общее кол-во шт]]*Таблица626[[#This Row],[Оптовая цена KRW за 1шт]]</f>
        <v>0</v>
      </c>
      <c r="M77" s="19" t="str">
        <f>IFERROR(Таблица626[[#This Row],[Общее кол-во шт]]*Таблица626[[#This Row],[Оптовая цена USD за 1шт]],"")</f>
        <v/>
      </c>
      <c r="N77" s="49"/>
    </row>
    <row r="78" spans="1:14" ht="22.5" customHeight="1">
      <c r="A78" s="44" t="s">
        <v>12070</v>
      </c>
      <c r="B78" s="14">
        <v>8806185772600</v>
      </c>
      <c r="C78" s="50" t="s">
        <v>12071</v>
      </c>
      <c r="D78" s="46" t="s">
        <v>12072</v>
      </c>
      <c r="E78" s="16">
        <v>5000</v>
      </c>
      <c r="F78" s="15">
        <v>0.48</v>
      </c>
      <c r="G78" s="47">
        <v>6</v>
      </c>
      <c r="H78" s="55">
        <f>Таблица626[[#This Row],[Коэфициент стоимости]]*Таблица626[[#This Row],[Розничная цена KRW]]</f>
        <v>2400</v>
      </c>
      <c r="I78" s="17" t="str">
        <f>IF($H$1="","Введите курс",Таблица626[[#This Row],[Оптовая цена KRW за 1шт]]/$H$1)</f>
        <v>Введите курс</v>
      </c>
      <c r="J78" s="48"/>
      <c r="K78" s="18">
        <f>Таблица626[[#This Row],[Заказ коробок ]]*Таблица626[[#This Row],[Кол-во шт в коробке]]</f>
        <v>0</v>
      </c>
      <c r="L78" s="54">
        <f>Таблица626[[#This Row],[Общее кол-во шт]]*Таблица626[[#This Row],[Оптовая цена KRW за 1шт]]</f>
        <v>0</v>
      </c>
      <c r="M78" s="19" t="str">
        <f>IFERROR(Таблица626[[#This Row],[Общее кол-во шт]]*Таблица626[[#This Row],[Оптовая цена USD за 1шт]],"")</f>
        <v/>
      </c>
      <c r="N78" s="49"/>
    </row>
    <row r="79" spans="1:14" ht="22.5" customHeight="1">
      <c r="A79" s="44" t="s">
        <v>12073</v>
      </c>
      <c r="B79" s="14">
        <v>8806185772594</v>
      </c>
      <c r="C79" s="50" t="s">
        <v>12074</v>
      </c>
      <c r="D79" s="46" t="s">
        <v>12075</v>
      </c>
      <c r="E79" s="16">
        <v>5000</v>
      </c>
      <c r="F79" s="15">
        <v>0.48</v>
      </c>
      <c r="G79" s="47">
        <v>6</v>
      </c>
      <c r="H79" s="55">
        <f>Таблица626[[#This Row],[Коэфициент стоимости]]*Таблица626[[#This Row],[Розничная цена KRW]]</f>
        <v>2400</v>
      </c>
      <c r="I79" s="17" t="str">
        <f>IF($H$1="","Введите курс",Таблица626[[#This Row],[Оптовая цена KRW за 1шт]]/$H$1)</f>
        <v>Введите курс</v>
      </c>
      <c r="J79" s="48"/>
      <c r="K79" s="18">
        <f>Таблица626[[#This Row],[Заказ коробок ]]*Таблица626[[#This Row],[Кол-во шт в коробке]]</f>
        <v>0</v>
      </c>
      <c r="L79" s="54">
        <f>Таблица626[[#This Row],[Общее кол-во шт]]*Таблица626[[#This Row],[Оптовая цена KRW за 1шт]]</f>
        <v>0</v>
      </c>
      <c r="M79" s="19" t="str">
        <f>IFERROR(Таблица626[[#This Row],[Общее кол-во шт]]*Таблица626[[#This Row],[Оптовая цена USD за 1шт]],"")</f>
        <v/>
      </c>
      <c r="N79" s="49"/>
    </row>
    <row r="80" spans="1:14" ht="22.5" customHeight="1">
      <c r="A80" s="44" t="s">
        <v>12076</v>
      </c>
      <c r="B80" s="14">
        <v>8806185772587</v>
      </c>
      <c r="C80" s="50" t="s">
        <v>12077</v>
      </c>
      <c r="D80" s="46" t="s">
        <v>12078</v>
      </c>
      <c r="E80" s="16">
        <v>5000</v>
      </c>
      <c r="F80" s="15">
        <v>0.48</v>
      </c>
      <c r="G80" s="47">
        <v>6</v>
      </c>
      <c r="H80" s="55">
        <f>Таблица626[[#This Row],[Коэфициент стоимости]]*Таблица626[[#This Row],[Розничная цена KRW]]</f>
        <v>2400</v>
      </c>
      <c r="I80" s="17" t="str">
        <f>IF($H$1="","Введите курс",Таблица626[[#This Row],[Оптовая цена KRW за 1шт]]/$H$1)</f>
        <v>Введите курс</v>
      </c>
      <c r="J80" s="48"/>
      <c r="K80" s="18">
        <f>Таблица626[[#This Row],[Заказ коробок ]]*Таблица626[[#This Row],[Кол-во шт в коробке]]</f>
        <v>0</v>
      </c>
      <c r="L80" s="54">
        <f>Таблица626[[#This Row],[Общее кол-во шт]]*Таблица626[[#This Row],[Оптовая цена KRW за 1шт]]</f>
        <v>0</v>
      </c>
      <c r="M80" s="19" t="str">
        <f>IFERROR(Таблица626[[#This Row],[Общее кол-во шт]]*Таблица626[[#This Row],[Оптовая цена USD за 1шт]],"")</f>
        <v/>
      </c>
      <c r="N80" s="49"/>
    </row>
    <row r="81" spans="1:14" ht="22.5" customHeight="1">
      <c r="A81" s="44" t="s">
        <v>12079</v>
      </c>
      <c r="B81" s="14">
        <v>8806185740982</v>
      </c>
      <c r="C81" s="50" t="s">
        <v>12080</v>
      </c>
      <c r="D81" s="46" t="s">
        <v>12081</v>
      </c>
      <c r="E81" s="16">
        <v>43000</v>
      </c>
      <c r="F81" s="15">
        <v>0.48</v>
      </c>
      <c r="G81" s="47">
        <v>6</v>
      </c>
      <c r="H81" s="55">
        <f>Таблица626[[#This Row],[Коэфициент стоимости]]*Таблица626[[#This Row],[Розничная цена KRW]]</f>
        <v>20640</v>
      </c>
      <c r="I81" s="17" t="str">
        <f>IF($H$1="","Введите курс",Таблица626[[#This Row],[Оптовая цена KRW за 1шт]]/$H$1)</f>
        <v>Введите курс</v>
      </c>
      <c r="J81" s="48"/>
      <c r="K81" s="18">
        <f>Таблица626[[#This Row],[Заказ коробок ]]*Таблица626[[#This Row],[Кол-во шт в коробке]]</f>
        <v>0</v>
      </c>
      <c r="L81" s="54">
        <f>Таблица626[[#This Row],[Общее кол-во шт]]*Таблица626[[#This Row],[Оптовая цена KRW за 1шт]]</f>
        <v>0</v>
      </c>
      <c r="M81" s="19" t="str">
        <f>IFERROR(Таблица626[[#This Row],[Общее кол-во шт]]*Таблица626[[#This Row],[Оптовая цена USD за 1шт]],"")</f>
        <v/>
      </c>
      <c r="N81" s="49"/>
    </row>
    <row r="82" spans="1:14" ht="22.5" customHeight="1">
      <c r="A82" s="44" t="s">
        <v>12082</v>
      </c>
      <c r="B82" s="14">
        <v>8806185796675</v>
      </c>
      <c r="C82" s="50" t="s">
        <v>12083</v>
      </c>
      <c r="D82" s="46" t="s">
        <v>12084</v>
      </c>
      <c r="E82" s="16">
        <v>42000</v>
      </c>
      <c r="F82" s="15">
        <v>0.48</v>
      </c>
      <c r="G82" s="47">
        <v>6</v>
      </c>
      <c r="H82" s="55">
        <f>Таблица626[[#This Row],[Коэфициент стоимости]]*Таблица626[[#This Row],[Розничная цена KRW]]</f>
        <v>20160</v>
      </c>
      <c r="I82" s="17" t="str">
        <f>IF($H$1="","Введите курс",Таблица626[[#This Row],[Оптовая цена KRW за 1шт]]/$H$1)</f>
        <v>Введите курс</v>
      </c>
      <c r="J82" s="48"/>
      <c r="K82" s="18">
        <f>Таблица626[[#This Row],[Заказ коробок ]]*Таблица626[[#This Row],[Кол-во шт в коробке]]</f>
        <v>0</v>
      </c>
      <c r="L82" s="54">
        <f>Таблица626[[#This Row],[Общее кол-во шт]]*Таблица626[[#This Row],[Оптовая цена KRW за 1шт]]</f>
        <v>0</v>
      </c>
      <c r="M82" s="19" t="str">
        <f>IFERROR(Таблица626[[#This Row],[Общее кол-во шт]]*Таблица626[[#This Row],[Оптовая цена USD за 1шт]],"")</f>
        <v/>
      </c>
      <c r="N82" s="49"/>
    </row>
    <row r="83" spans="1:14" ht="22.5" customHeight="1">
      <c r="A83" s="44" t="s">
        <v>12085</v>
      </c>
      <c r="B83" s="14">
        <v>8806150687014</v>
      </c>
      <c r="C83" s="50" t="s">
        <v>12086</v>
      </c>
      <c r="D83" s="46" t="s">
        <v>12087</v>
      </c>
      <c r="E83" s="16">
        <v>7800</v>
      </c>
      <c r="F83" s="15">
        <v>0.48</v>
      </c>
      <c r="G83" s="47">
        <v>6</v>
      </c>
      <c r="H83" s="55">
        <f>Таблица626[[#This Row],[Коэфициент стоимости]]*Таблица626[[#This Row],[Розничная цена KRW]]</f>
        <v>3744</v>
      </c>
      <c r="I83" s="17" t="str">
        <f>IF($H$1="","Введите курс",Таблица626[[#This Row],[Оптовая цена KRW за 1шт]]/$H$1)</f>
        <v>Введите курс</v>
      </c>
      <c r="J83" s="48"/>
      <c r="K83" s="18">
        <f>Таблица626[[#This Row],[Заказ коробок ]]*Таблица626[[#This Row],[Кол-во шт в коробке]]</f>
        <v>0</v>
      </c>
      <c r="L83" s="54">
        <f>Таблица626[[#This Row],[Общее кол-во шт]]*Таблица626[[#This Row],[Оптовая цена KRW за 1шт]]</f>
        <v>0</v>
      </c>
      <c r="M83" s="19" t="str">
        <f>IFERROR(Таблица626[[#This Row],[Общее кол-во шт]]*Таблица626[[#This Row],[Оптовая цена USD за 1шт]],"")</f>
        <v/>
      </c>
      <c r="N83" s="49"/>
    </row>
    <row r="84" spans="1:14" ht="22.5" customHeight="1">
      <c r="A84" s="44" t="s">
        <v>12088</v>
      </c>
      <c r="B84" s="14">
        <v>8806185762007</v>
      </c>
      <c r="C84" s="50" t="s">
        <v>12089</v>
      </c>
      <c r="D84" s="46" t="s">
        <v>12090</v>
      </c>
      <c r="E84" s="16">
        <v>10800</v>
      </c>
      <c r="F84" s="15">
        <v>0.48</v>
      </c>
      <c r="G84" s="47">
        <v>4</v>
      </c>
      <c r="H84" s="55">
        <f>Таблица626[[#This Row],[Коэфициент стоимости]]*Таблица626[[#This Row],[Розничная цена KRW]]</f>
        <v>5184</v>
      </c>
      <c r="I84" s="17" t="str">
        <f>IF($H$1="","Введите курс",Таблица626[[#This Row],[Оптовая цена KRW за 1шт]]/$H$1)</f>
        <v>Введите курс</v>
      </c>
      <c r="J84" s="48"/>
      <c r="K84" s="18">
        <f>Таблица626[[#This Row],[Заказ коробок ]]*Таблица626[[#This Row],[Кол-во шт в коробке]]</f>
        <v>0</v>
      </c>
      <c r="L84" s="54">
        <f>Таблица626[[#This Row],[Общее кол-во шт]]*Таблица626[[#This Row],[Оптовая цена KRW за 1шт]]</f>
        <v>0</v>
      </c>
      <c r="M84" s="19" t="str">
        <f>IFERROR(Таблица626[[#This Row],[Общее кол-во шт]]*Таблица626[[#This Row],[Оптовая цена USD за 1шт]],"")</f>
        <v/>
      </c>
      <c r="N84" s="49"/>
    </row>
    <row r="85" spans="1:14" ht="22.5" customHeight="1">
      <c r="A85" s="44" t="s">
        <v>12091</v>
      </c>
      <c r="B85" s="14">
        <v>8806185761994</v>
      </c>
      <c r="C85" s="50" t="s">
        <v>12092</v>
      </c>
      <c r="D85" s="46" t="s">
        <v>12093</v>
      </c>
      <c r="E85" s="16">
        <v>10800</v>
      </c>
      <c r="F85" s="15">
        <v>0.48</v>
      </c>
      <c r="G85" s="47">
        <v>4</v>
      </c>
      <c r="H85" s="55">
        <f>Таблица626[[#This Row],[Коэфициент стоимости]]*Таблица626[[#This Row],[Розничная цена KRW]]</f>
        <v>5184</v>
      </c>
      <c r="I85" s="17" t="str">
        <f>IF($H$1="","Введите курс",Таблица626[[#This Row],[Оптовая цена KRW за 1шт]]/$H$1)</f>
        <v>Введите курс</v>
      </c>
      <c r="J85" s="48"/>
      <c r="K85" s="18">
        <f>Таблица626[[#This Row],[Заказ коробок ]]*Таблица626[[#This Row],[Кол-во шт в коробке]]</f>
        <v>0</v>
      </c>
      <c r="L85" s="54">
        <f>Таблица626[[#This Row],[Общее кол-во шт]]*Таблица626[[#This Row],[Оптовая цена KRW за 1шт]]</f>
        <v>0</v>
      </c>
      <c r="M85" s="19" t="str">
        <f>IFERROR(Таблица626[[#This Row],[Общее кол-во шт]]*Таблица626[[#This Row],[Оптовая цена USD за 1шт]],"")</f>
        <v/>
      </c>
      <c r="N85" s="49"/>
    </row>
    <row r="86" spans="1:14" ht="22.5" customHeight="1">
      <c r="A86" s="44" t="s">
        <v>12094</v>
      </c>
      <c r="B86" s="14">
        <v>8806333372317</v>
      </c>
      <c r="C86" s="50" t="s">
        <v>12095</v>
      </c>
      <c r="D86" s="46" t="s">
        <v>12096</v>
      </c>
      <c r="E86" s="16">
        <v>25400</v>
      </c>
      <c r="F86" s="15">
        <v>0.48</v>
      </c>
      <c r="G86" s="47">
        <v>12</v>
      </c>
      <c r="H86" s="55">
        <f>Таблица626[[#This Row],[Коэфициент стоимости]]*Таблица626[[#This Row],[Розничная цена KRW]]</f>
        <v>12192</v>
      </c>
      <c r="I86" s="17" t="str">
        <f>IF($H$1="","Введите курс",Таблица626[[#This Row],[Оптовая цена KRW за 1шт]]/$H$1)</f>
        <v>Введите курс</v>
      </c>
      <c r="J86" s="48"/>
      <c r="K86" s="18">
        <f>Таблица626[[#This Row],[Заказ коробок ]]*Таблица626[[#This Row],[Кол-во шт в коробке]]</f>
        <v>0</v>
      </c>
      <c r="L86" s="54">
        <f>Таблица626[[#This Row],[Общее кол-во шт]]*Таблица626[[#This Row],[Оптовая цена KRW за 1шт]]</f>
        <v>0</v>
      </c>
      <c r="M86" s="19" t="str">
        <f>IFERROR(Таблица626[[#This Row],[Общее кол-во шт]]*Таблица626[[#This Row],[Оптовая цена USD за 1шт]],"")</f>
        <v/>
      </c>
      <c r="N86" s="49"/>
    </row>
    <row r="87" spans="1:14" ht="22.5" customHeight="1">
      <c r="A87" s="44" t="s">
        <v>12097</v>
      </c>
      <c r="B87" s="14">
        <v>8806185785921</v>
      </c>
      <c r="C87" s="50" t="s">
        <v>12098</v>
      </c>
      <c r="D87" s="46" t="s">
        <v>12099</v>
      </c>
      <c r="E87" s="16">
        <v>15800</v>
      </c>
      <c r="F87" s="15">
        <v>0.48</v>
      </c>
      <c r="G87" s="47">
        <v>6</v>
      </c>
      <c r="H87" s="55">
        <f>Таблица626[[#This Row],[Коэфициент стоимости]]*Таблица626[[#This Row],[Розничная цена KRW]]</f>
        <v>7584</v>
      </c>
      <c r="I87" s="17" t="str">
        <f>IF($H$1="","Введите курс",Таблица626[[#This Row],[Оптовая цена KRW за 1шт]]/$H$1)</f>
        <v>Введите курс</v>
      </c>
      <c r="J87" s="48"/>
      <c r="K87" s="18">
        <f>Таблица626[[#This Row],[Заказ коробок ]]*Таблица626[[#This Row],[Кол-во шт в коробке]]</f>
        <v>0</v>
      </c>
      <c r="L87" s="54">
        <f>Таблица626[[#This Row],[Общее кол-во шт]]*Таблица626[[#This Row],[Оптовая цена KRW за 1шт]]</f>
        <v>0</v>
      </c>
      <c r="M87" s="19" t="str">
        <f>IFERROR(Таблица626[[#This Row],[Общее кол-во шт]]*Таблица626[[#This Row],[Оптовая цена USD за 1шт]],"")</f>
        <v/>
      </c>
      <c r="N87" s="49"/>
    </row>
    <row r="88" spans="1:14" ht="22.5" customHeight="1">
      <c r="A88" s="44" t="s">
        <v>12100</v>
      </c>
      <c r="B88" s="14">
        <v>8806185728225</v>
      </c>
      <c r="C88" s="50" t="s">
        <v>12101</v>
      </c>
      <c r="D88" s="46" t="s">
        <v>12102</v>
      </c>
      <c r="E88" s="16">
        <v>2000</v>
      </c>
      <c r="F88" s="15">
        <v>0.48</v>
      </c>
      <c r="G88" s="47">
        <v>30</v>
      </c>
      <c r="H88" s="55">
        <f>Таблица626[[#This Row],[Коэфициент стоимости]]*Таблица626[[#This Row],[Розничная цена KRW]]</f>
        <v>960</v>
      </c>
      <c r="I88" s="17" t="str">
        <f>IF($H$1="","Введите курс",Таблица626[[#This Row],[Оптовая цена KRW за 1шт]]/$H$1)</f>
        <v>Введите курс</v>
      </c>
      <c r="J88" s="48"/>
      <c r="K88" s="18">
        <f>Таблица626[[#This Row],[Заказ коробок ]]*Таблица626[[#This Row],[Кол-во шт в коробке]]</f>
        <v>0</v>
      </c>
      <c r="L88" s="54">
        <f>Таблица626[[#This Row],[Общее кол-во шт]]*Таблица626[[#This Row],[Оптовая цена KRW за 1шт]]</f>
        <v>0</v>
      </c>
      <c r="M88" s="19" t="str">
        <f>IFERROR(Таблица626[[#This Row],[Общее кол-во шт]]*Таблица626[[#This Row],[Оптовая цена USD за 1шт]],"")</f>
        <v/>
      </c>
      <c r="N88" s="49"/>
    </row>
    <row r="89" spans="1:14" ht="22.5" customHeight="1">
      <c r="A89" s="44" t="s">
        <v>12103</v>
      </c>
      <c r="B89" s="14">
        <v>8806185728171</v>
      </c>
      <c r="C89" s="50" t="s">
        <v>12104</v>
      </c>
      <c r="D89" s="46" t="s">
        <v>12105</v>
      </c>
      <c r="E89" s="16">
        <v>2000</v>
      </c>
      <c r="F89" s="15">
        <v>0.48</v>
      </c>
      <c r="G89" s="47">
        <v>30</v>
      </c>
      <c r="H89" s="55">
        <f>Таблица626[[#This Row],[Коэфициент стоимости]]*Таблица626[[#This Row],[Розничная цена KRW]]</f>
        <v>960</v>
      </c>
      <c r="I89" s="17" t="str">
        <f>IF($H$1="","Введите курс",Таблица626[[#This Row],[Оптовая цена KRW за 1шт]]/$H$1)</f>
        <v>Введите курс</v>
      </c>
      <c r="J89" s="48"/>
      <c r="K89" s="18">
        <f>Таблица626[[#This Row],[Заказ коробок ]]*Таблица626[[#This Row],[Кол-во шт в коробке]]</f>
        <v>0</v>
      </c>
      <c r="L89" s="54">
        <f>Таблица626[[#This Row],[Общее кол-во шт]]*Таблица626[[#This Row],[Оптовая цена KRW за 1шт]]</f>
        <v>0</v>
      </c>
      <c r="M89" s="19" t="str">
        <f>IFERROR(Таблица626[[#This Row],[Общее кол-во шт]]*Таблица626[[#This Row],[Оптовая цена USD за 1шт]],"")</f>
        <v/>
      </c>
      <c r="N89" s="49"/>
    </row>
    <row r="90" spans="1:14" ht="22.5" customHeight="1">
      <c r="A90" s="44" t="s">
        <v>12106</v>
      </c>
      <c r="B90" s="14">
        <v>8806185764377</v>
      </c>
      <c r="C90" s="50" t="s">
        <v>12107</v>
      </c>
      <c r="D90" s="46" t="s">
        <v>12108</v>
      </c>
      <c r="E90" s="16">
        <v>15800</v>
      </c>
      <c r="F90" s="15">
        <v>0.48</v>
      </c>
      <c r="G90" s="47">
        <v>4</v>
      </c>
      <c r="H90" s="55">
        <f>Таблица626[[#This Row],[Коэфициент стоимости]]*Таблица626[[#This Row],[Розничная цена KRW]]</f>
        <v>7584</v>
      </c>
      <c r="I90" s="17" t="str">
        <f>IF($H$1="","Введите курс",Таблица626[[#This Row],[Оптовая цена KRW за 1шт]]/$H$1)</f>
        <v>Введите курс</v>
      </c>
      <c r="J90" s="48"/>
      <c r="K90" s="18">
        <f>Таблица626[[#This Row],[Заказ коробок ]]*Таблица626[[#This Row],[Кол-во шт в коробке]]</f>
        <v>0</v>
      </c>
      <c r="L90" s="54">
        <f>Таблица626[[#This Row],[Общее кол-во шт]]*Таблица626[[#This Row],[Оптовая цена KRW за 1шт]]</f>
        <v>0</v>
      </c>
      <c r="M90" s="19" t="str">
        <f>IFERROR(Таблица626[[#This Row],[Общее кол-во шт]]*Таблица626[[#This Row],[Оптовая цена USD за 1шт]],"")</f>
        <v/>
      </c>
      <c r="N90" s="49"/>
    </row>
    <row r="91" spans="1:14" ht="22.5" customHeight="1">
      <c r="A91" s="44" t="s">
        <v>12109</v>
      </c>
      <c r="B91" s="14">
        <v>8806185738941</v>
      </c>
      <c r="C91" s="50" t="s">
        <v>12110</v>
      </c>
      <c r="D91" s="46" t="s">
        <v>12111</v>
      </c>
      <c r="E91" s="16">
        <v>3800</v>
      </c>
      <c r="F91" s="15">
        <v>0.48</v>
      </c>
      <c r="G91" s="47">
        <v>6</v>
      </c>
      <c r="H91" s="55">
        <f>Таблица626[[#This Row],[Коэфициент стоимости]]*Таблица626[[#This Row],[Розничная цена KRW]]</f>
        <v>1824</v>
      </c>
      <c r="I91" s="17" t="str">
        <f>IF($H$1="","Введите курс",Таблица626[[#This Row],[Оптовая цена KRW за 1шт]]/$H$1)</f>
        <v>Введите курс</v>
      </c>
      <c r="J91" s="48"/>
      <c r="K91" s="18">
        <f>Таблица626[[#This Row],[Заказ коробок ]]*Таблица626[[#This Row],[Кол-во шт в коробке]]</f>
        <v>0</v>
      </c>
      <c r="L91" s="54">
        <f>Таблица626[[#This Row],[Общее кол-во шт]]*Таблица626[[#This Row],[Оптовая цена KRW за 1шт]]</f>
        <v>0</v>
      </c>
      <c r="M91" s="19" t="str">
        <f>IFERROR(Таблица626[[#This Row],[Общее кол-во шт]]*Таблица626[[#This Row],[Оптовая цена USD за 1шт]],"")</f>
        <v/>
      </c>
      <c r="N91" s="49"/>
    </row>
    <row r="92" spans="1:14" ht="22.5" customHeight="1">
      <c r="A92" s="44" t="s">
        <v>12112</v>
      </c>
      <c r="B92" s="14">
        <v>8806185738927</v>
      </c>
      <c r="C92" s="50" t="s">
        <v>12113</v>
      </c>
      <c r="D92" s="46" t="s">
        <v>12114</v>
      </c>
      <c r="E92" s="16">
        <v>3800</v>
      </c>
      <c r="F92" s="15">
        <v>0.48</v>
      </c>
      <c r="G92" s="47">
        <v>6</v>
      </c>
      <c r="H92" s="55">
        <f>Таблица626[[#This Row],[Коэфициент стоимости]]*Таблица626[[#This Row],[Розничная цена KRW]]</f>
        <v>1824</v>
      </c>
      <c r="I92" s="17" t="str">
        <f>IF($H$1="","Введите курс",Таблица626[[#This Row],[Оптовая цена KRW за 1шт]]/$H$1)</f>
        <v>Введите курс</v>
      </c>
      <c r="J92" s="48"/>
      <c r="K92" s="18">
        <f>Таблица626[[#This Row],[Заказ коробок ]]*Таблица626[[#This Row],[Кол-во шт в коробке]]</f>
        <v>0</v>
      </c>
      <c r="L92" s="54">
        <f>Таблица626[[#This Row],[Общее кол-во шт]]*Таблица626[[#This Row],[Оптовая цена KRW за 1шт]]</f>
        <v>0</v>
      </c>
      <c r="M92" s="19" t="str">
        <f>IFERROR(Таблица626[[#This Row],[Общее кол-во шт]]*Таблица626[[#This Row],[Оптовая цена USD за 1шт]],"")</f>
        <v/>
      </c>
      <c r="N92" s="49"/>
    </row>
    <row r="93" spans="1:14" ht="22.5" customHeight="1">
      <c r="A93" s="44" t="s">
        <v>12115</v>
      </c>
      <c r="B93" s="14">
        <v>8806185738897</v>
      </c>
      <c r="C93" s="50" t="s">
        <v>12116</v>
      </c>
      <c r="D93" s="46" t="s">
        <v>12117</v>
      </c>
      <c r="E93" s="16">
        <v>3800</v>
      </c>
      <c r="F93" s="15">
        <v>0.48</v>
      </c>
      <c r="G93" s="47">
        <v>6</v>
      </c>
      <c r="H93" s="55">
        <f>Таблица626[[#This Row],[Коэфициент стоимости]]*Таблица626[[#This Row],[Розничная цена KRW]]</f>
        <v>1824</v>
      </c>
      <c r="I93" s="17" t="str">
        <f>IF($H$1="","Введите курс",Таблица626[[#This Row],[Оптовая цена KRW за 1шт]]/$H$1)</f>
        <v>Введите курс</v>
      </c>
      <c r="J93" s="48"/>
      <c r="K93" s="18">
        <f>Таблица626[[#This Row],[Заказ коробок ]]*Таблица626[[#This Row],[Кол-во шт в коробке]]</f>
        <v>0</v>
      </c>
      <c r="L93" s="54">
        <f>Таблица626[[#This Row],[Общее кол-во шт]]*Таблица626[[#This Row],[Оптовая цена KRW за 1шт]]</f>
        <v>0</v>
      </c>
      <c r="M93" s="19" t="str">
        <f>IFERROR(Таблица626[[#This Row],[Общее кол-во шт]]*Таблица626[[#This Row],[Оптовая цена USD за 1шт]],"")</f>
        <v/>
      </c>
      <c r="N93" s="49"/>
    </row>
    <row r="94" spans="1:14" ht="22.5" customHeight="1">
      <c r="A94" s="44" t="s">
        <v>12118</v>
      </c>
      <c r="B94" s="14">
        <v>8806185738880</v>
      </c>
      <c r="C94" s="50" t="s">
        <v>12119</v>
      </c>
      <c r="D94" s="46" t="s">
        <v>12120</v>
      </c>
      <c r="E94" s="16">
        <v>3800</v>
      </c>
      <c r="F94" s="15">
        <v>0.48</v>
      </c>
      <c r="G94" s="47">
        <v>6</v>
      </c>
      <c r="H94" s="55">
        <f>Таблица626[[#This Row],[Коэфициент стоимости]]*Таблица626[[#This Row],[Розничная цена KRW]]</f>
        <v>1824</v>
      </c>
      <c r="I94" s="17" t="str">
        <f>IF($H$1="","Введите курс",Таблица626[[#This Row],[Оптовая цена KRW за 1шт]]/$H$1)</f>
        <v>Введите курс</v>
      </c>
      <c r="J94" s="48"/>
      <c r="K94" s="18">
        <f>Таблица626[[#This Row],[Заказ коробок ]]*Таблица626[[#This Row],[Кол-во шт в коробке]]</f>
        <v>0</v>
      </c>
      <c r="L94" s="54">
        <f>Таблица626[[#This Row],[Общее кол-во шт]]*Таблица626[[#This Row],[Оптовая цена KRW за 1шт]]</f>
        <v>0</v>
      </c>
      <c r="M94" s="19" t="str">
        <f>IFERROR(Таблица626[[#This Row],[Общее кол-во шт]]*Таблица626[[#This Row],[Оптовая цена USD за 1шт]],"")</f>
        <v/>
      </c>
      <c r="N94" s="49"/>
    </row>
    <row r="95" spans="1:14" ht="22.5" customHeight="1">
      <c r="A95" s="44" t="s">
        <v>12121</v>
      </c>
      <c r="B95" s="14">
        <v>8806185738873</v>
      </c>
      <c r="C95" s="50" t="s">
        <v>12122</v>
      </c>
      <c r="D95" s="46" t="s">
        <v>12123</v>
      </c>
      <c r="E95" s="16">
        <v>3800</v>
      </c>
      <c r="F95" s="15">
        <v>0.48</v>
      </c>
      <c r="G95" s="47">
        <v>6</v>
      </c>
      <c r="H95" s="55">
        <f>Таблица626[[#This Row],[Коэфициент стоимости]]*Таблица626[[#This Row],[Розничная цена KRW]]</f>
        <v>1824</v>
      </c>
      <c r="I95" s="17" t="str">
        <f>IF($H$1="","Введите курс",Таблица626[[#This Row],[Оптовая цена KRW за 1шт]]/$H$1)</f>
        <v>Введите курс</v>
      </c>
      <c r="J95" s="48"/>
      <c r="K95" s="18">
        <f>Таблица626[[#This Row],[Заказ коробок ]]*Таблица626[[#This Row],[Кол-во шт в коробке]]</f>
        <v>0</v>
      </c>
      <c r="L95" s="54">
        <f>Таблица626[[#This Row],[Общее кол-во шт]]*Таблица626[[#This Row],[Оптовая цена KRW за 1шт]]</f>
        <v>0</v>
      </c>
      <c r="M95" s="19" t="str">
        <f>IFERROR(Таблица626[[#This Row],[Общее кол-во шт]]*Таблица626[[#This Row],[Оптовая цена USD за 1шт]],"")</f>
        <v/>
      </c>
      <c r="N95" s="49"/>
    </row>
    <row r="96" spans="1:14" ht="22.5" customHeight="1">
      <c r="A96" s="44" t="s">
        <v>12124</v>
      </c>
      <c r="B96" s="14">
        <v>8806185746618</v>
      </c>
      <c r="C96" s="50" t="s">
        <v>12125</v>
      </c>
      <c r="D96" s="46" t="s">
        <v>12126</v>
      </c>
      <c r="E96" s="16">
        <v>13800</v>
      </c>
      <c r="F96" s="15">
        <v>0.48</v>
      </c>
      <c r="G96" s="47">
        <v>4</v>
      </c>
      <c r="H96" s="55">
        <f>Таблица626[[#This Row],[Коэфициент стоимости]]*Таблица626[[#This Row],[Розничная цена KRW]]</f>
        <v>6624</v>
      </c>
      <c r="I96" s="17" t="str">
        <f>IF($H$1="","Введите курс",Таблица626[[#This Row],[Оптовая цена KRW за 1шт]]/$H$1)</f>
        <v>Введите курс</v>
      </c>
      <c r="J96" s="48"/>
      <c r="K96" s="18">
        <f>Таблица626[[#This Row],[Заказ коробок ]]*Таблица626[[#This Row],[Кол-во шт в коробке]]</f>
        <v>0</v>
      </c>
      <c r="L96" s="54">
        <f>Таблица626[[#This Row],[Общее кол-во шт]]*Таблица626[[#This Row],[Оптовая цена KRW за 1шт]]</f>
        <v>0</v>
      </c>
      <c r="M96" s="19" t="str">
        <f>IFERROR(Таблица626[[#This Row],[Общее кол-во шт]]*Таблица626[[#This Row],[Оптовая цена USD за 1шт]],"")</f>
        <v/>
      </c>
      <c r="N96" s="49"/>
    </row>
    <row r="97" spans="1:14" ht="22.5" customHeight="1">
      <c r="A97" s="44" t="s">
        <v>12127</v>
      </c>
      <c r="B97" s="14">
        <v>8806185746601</v>
      </c>
      <c r="C97" s="50" t="s">
        <v>12128</v>
      </c>
      <c r="D97" s="46" t="s">
        <v>12129</v>
      </c>
      <c r="E97" s="16">
        <v>11800</v>
      </c>
      <c r="F97" s="15">
        <v>0.48</v>
      </c>
      <c r="G97" s="47">
        <v>4</v>
      </c>
      <c r="H97" s="55">
        <f>Таблица626[[#This Row],[Коэфициент стоимости]]*Таблица626[[#This Row],[Розничная цена KRW]]</f>
        <v>5664</v>
      </c>
      <c r="I97" s="17" t="str">
        <f>IF($H$1="","Введите курс",Таблица626[[#This Row],[Оптовая цена KRW за 1шт]]/$H$1)</f>
        <v>Введите курс</v>
      </c>
      <c r="J97" s="48"/>
      <c r="K97" s="18">
        <f>Таблица626[[#This Row],[Заказ коробок ]]*Таблица626[[#This Row],[Кол-во шт в коробке]]</f>
        <v>0</v>
      </c>
      <c r="L97" s="54">
        <f>Таблица626[[#This Row],[Общее кол-во шт]]*Таблица626[[#This Row],[Оптовая цена KRW за 1шт]]</f>
        <v>0</v>
      </c>
      <c r="M97" s="19" t="str">
        <f>IFERROR(Таблица626[[#This Row],[Общее кол-во шт]]*Таблица626[[#This Row],[Оптовая цена USD за 1шт]],"")</f>
        <v/>
      </c>
      <c r="N97" s="49"/>
    </row>
    <row r="98" spans="1:14" ht="22.5" customHeight="1">
      <c r="A98" s="44" t="s">
        <v>12130</v>
      </c>
      <c r="B98" s="14">
        <v>8806185758178</v>
      </c>
      <c r="C98" s="50" t="s">
        <v>12131</v>
      </c>
      <c r="D98" s="46" t="s">
        <v>12132</v>
      </c>
      <c r="E98" s="16">
        <v>12800</v>
      </c>
      <c r="F98" s="15">
        <v>0.48</v>
      </c>
      <c r="G98" s="47">
        <v>4</v>
      </c>
      <c r="H98" s="55">
        <f>Таблица626[[#This Row],[Коэфициент стоимости]]*Таблица626[[#This Row],[Розничная цена KRW]]</f>
        <v>6144</v>
      </c>
      <c r="I98" s="17" t="str">
        <f>IF($H$1="","Введите курс",Таблица626[[#This Row],[Оптовая цена KRW за 1шт]]/$H$1)</f>
        <v>Введите курс</v>
      </c>
      <c r="J98" s="48"/>
      <c r="K98" s="18">
        <f>Таблица626[[#This Row],[Заказ коробок ]]*Таблица626[[#This Row],[Кол-во шт в коробке]]</f>
        <v>0</v>
      </c>
      <c r="L98" s="54">
        <f>Таблица626[[#This Row],[Общее кол-во шт]]*Таблица626[[#This Row],[Оптовая цена KRW за 1шт]]</f>
        <v>0</v>
      </c>
      <c r="M98" s="19" t="str">
        <f>IFERROR(Таблица626[[#This Row],[Общее кол-во шт]]*Таблица626[[#This Row],[Оптовая цена USD за 1шт]],"")</f>
        <v/>
      </c>
      <c r="N98" s="49"/>
    </row>
    <row r="99" spans="1:14" ht="22.5" customHeight="1">
      <c r="A99" s="44" t="s">
        <v>12133</v>
      </c>
      <c r="B99" s="14">
        <v>8806185758161</v>
      </c>
      <c r="C99" s="50" t="s">
        <v>12134</v>
      </c>
      <c r="D99" s="46" t="s">
        <v>12135</v>
      </c>
      <c r="E99" s="16">
        <v>12800</v>
      </c>
      <c r="F99" s="15">
        <v>0.48</v>
      </c>
      <c r="G99" s="47">
        <v>4</v>
      </c>
      <c r="H99" s="55">
        <f>Таблица626[[#This Row],[Коэфициент стоимости]]*Таблица626[[#This Row],[Розничная цена KRW]]</f>
        <v>6144</v>
      </c>
      <c r="I99" s="17" t="str">
        <f>IF($H$1="","Введите курс",Таблица626[[#This Row],[Оптовая цена KRW за 1шт]]/$H$1)</f>
        <v>Введите курс</v>
      </c>
      <c r="J99" s="48"/>
      <c r="K99" s="18">
        <f>Таблица626[[#This Row],[Заказ коробок ]]*Таблица626[[#This Row],[Кол-во шт в коробке]]</f>
        <v>0</v>
      </c>
      <c r="L99" s="54">
        <f>Таблица626[[#This Row],[Общее кол-во шт]]*Таблица626[[#This Row],[Оптовая цена KRW за 1шт]]</f>
        <v>0</v>
      </c>
      <c r="M99" s="19" t="str">
        <f>IFERROR(Таблица626[[#This Row],[Общее кол-во шт]]*Таблица626[[#This Row],[Оптовая цена USD за 1шт]],"")</f>
        <v/>
      </c>
      <c r="N99" s="49"/>
    </row>
    <row r="100" spans="1:14" ht="22.5" customHeight="1">
      <c r="A100" s="44" t="s">
        <v>12136</v>
      </c>
      <c r="B100" s="14">
        <v>8806185748254</v>
      </c>
      <c r="C100" s="50" t="s">
        <v>12137</v>
      </c>
      <c r="D100" s="46" t="s">
        <v>12138</v>
      </c>
      <c r="E100" s="16">
        <v>22000</v>
      </c>
      <c r="F100" s="15">
        <v>0.48</v>
      </c>
      <c r="G100" s="47">
        <v>4</v>
      </c>
      <c r="H100" s="55">
        <f>Таблица626[[#This Row],[Коэфициент стоимости]]*Таблица626[[#This Row],[Розничная цена KRW]]</f>
        <v>10560</v>
      </c>
      <c r="I100" s="17" t="str">
        <f>IF($H$1="","Введите курс",Таблица626[[#This Row],[Оптовая цена KRW за 1шт]]/$H$1)</f>
        <v>Введите курс</v>
      </c>
      <c r="J100" s="48"/>
      <c r="K100" s="18">
        <f>Таблица626[[#This Row],[Заказ коробок ]]*Таблица626[[#This Row],[Кол-во шт в коробке]]</f>
        <v>0</v>
      </c>
      <c r="L100" s="54">
        <f>Таблица626[[#This Row],[Общее кол-во шт]]*Таблица626[[#This Row],[Оптовая цена KRW за 1шт]]</f>
        <v>0</v>
      </c>
      <c r="M100" s="19" t="str">
        <f>IFERROR(Таблица626[[#This Row],[Общее кол-во шт]]*Таблица626[[#This Row],[Оптовая цена USD за 1шт]],"")</f>
        <v/>
      </c>
      <c r="N100" s="49"/>
    </row>
    <row r="101" spans="1:14" ht="22.5" customHeight="1">
      <c r="A101" s="44" t="s">
        <v>12139</v>
      </c>
      <c r="B101" s="14">
        <v>8806185748247</v>
      </c>
      <c r="C101" s="50" t="s">
        <v>12140</v>
      </c>
      <c r="D101" s="46" t="s">
        <v>12141</v>
      </c>
      <c r="E101" s="16">
        <v>22000</v>
      </c>
      <c r="F101" s="15">
        <v>0.48</v>
      </c>
      <c r="G101" s="47">
        <v>4</v>
      </c>
      <c r="H101" s="55">
        <f>Таблица626[[#This Row],[Коэфициент стоимости]]*Таблица626[[#This Row],[Розничная цена KRW]]</f>
        <v>10560</v>
      </c>
      <c r="I101" s="17" t="str">
        <f>IF($H$1="","Введите курс",Таблица626[[#This Row],[Оптовая цена KRW за 1шт]]/$H$1)</f>
        <v>Введите курс</v>
      </c>
      <c r="J101" s="48"/>
      <c r="K101" s="18">
        <f>Таблица626[[#This Row],[Заказ коробок ]]*Таблица626[[#This Row],[Кол-во шт в коробке]]</f>
        <v>0</v>
      </c>
      <c r="L101" s="54">
        <f>Таблица626[[#This Row],[Общее кол-во шт]]*Таблица626[[#This Row],[Оптовая цена KRW за 1шт]]</f>
        <v>0</v>
      </c>
      <c r="M101" s="19" t="str">
        <f>IFERROR(Таблица626[[#This Row],[Общее кол-во шт]]*Таблица626[[#This Row],[Оптовая цена USD за 1шт]],"")</f>
        <v/>
      </c>
      <c r="N101" s="49"/>
    </row>
    <row r="102" spans="1:14" ht="22.5" customHeight="1">
      <c r="A102" s="44" t="s">
        <v>12142</v>
      </c>
      <c r="B102" s="14">
        <v>8806185715881</v>
      </c>
      <c r="C102" s="50" t="s">
        <v>12143</v>
      </c>
      <c r="D102" s="46" t="s">
        <v>12144</v>
      </c>
      <c r="E102" s="16">
        <v>8800</v>
      </c>
      <c r="F102" s="15">
        <v>0.48</v>
      </c>
      <c r="G102" s="47">
        <v>6</v>
      </c>
      <c r="H102" s="55">
        <f>Таблица626[[#This Row],[Коэфициент стоимости]]*Таблица626[[#This Row],[Розничная цена KRW]]</f>
        <v>4224</v>
      </c>
      <c r="I102" s="17" t="str">
        <f>IF($H$1="","Введите курс",Таблица626[[#This Row],[Оптовая цена KRW за 1шт]]/$H$1)</f>
        <v>Введите курс</v>
      </c>
      <c r="J102" s="48"/>
      <c r="K102" s="18">
        <f>Таблица626[[#This Row],[Заказ коробок ]]*Таблица626[[#This Row],[Кол-во шт в коробке]]</f>
        <v>0</v>
      </c>
      <c r="L102" s="54">
        <f>Таблица626[[#This Row],[Общее кол-во шт]]*Таблица626[[#This Row],[Оптовая цена KRW за 1шт]]</f>
        <v>0</v>
      </c>
      <c r="M102" s="19" t="str">
        <f>IFERROR(Таблица626[[#This Row],[Общее кол-во шт]]*Таблица626[[#This Row],[Оптовая цена USD за 1шт]],"")</f>
        <v/>
      </c>
      <c r="N102" s="49"/>
    </row>
    <row r="103" spans="1:14" ht="22.5" customHeight="1">
      <c r="A103" s="44" t="s">
        <v>12145</v>
      </c>
      <c r="B103" s="14">
        <v>8806185715874</v>
      </c>
      <c r="C103" s="50" t="s">
        <v>12146</v>
      </c>
      <c r="D103" s="46" t="s">
        <v>12147</v>
      </c>
      <c r="E103" s="16">
        <v>8800</v>
      </c>
      <c r="F103" s="15">
        <v>0.48</v>
      </c>
      <c r="G103" s="47">
        <v>6</v>
      </c>
      <c r="H103" s="55">
        <f>Таблица626[[#This Row],[Коэфициент стоимости]]*Таблица626[[#This Row],[Розничная цена KRW]]</f>
        <v>4224</v>
      </c>
      <c r="I103" s="17" t="str">
        <f>IF($H$1="","Введите курс",Таблица626[[#This Row],[Оптовая цена KRW за 1шт]]/$H$1)</f>
        <v>Введите курс</v>
      </c>
      <c r="J103" s="48"/>
      <c r="K103" s="18">
        <f>Таблица626[[#This Row],[Заказ коробок ]]*Таблица626[[#This Row],[Кол-во шт в коробке]]</f>
        <v>0</v>
      </c>
      <c r="L103" s="54">
        <f>Таблица626[[#This Row],[Общее кол-во шт]]*Таблица626[[#This Row],[Оптовая цена KRW за 1шт]]</f>
        <v>0</v>
      </c>
      <c r="M103" s="19" t="str">
        <f>IFERROR(Таблица626[[#This Row],[Общее кол-во шт]]*Таблица626[[#This Row],[Оптовая цена USD за 1шт]],"")</f>
        <v/>
      </c>
      <c r="N103" s="49"/>
    </row>
    <row r="104" spans="1:14" ht="22.5" customHeight="1">
      <c r="A104" s="44" t="s">
        <v>12148</v>
      </c>
      <c r="B104" s="14">
        <v>8806333360048</v>
      </c>
      <c r="C104" s="50" t="s">
        <v>12149</v>
      </c>
      <c r="D104" s="46" t="s">
        <v>12150</v>
      </c>
      <c r="E104" s="16">
        <v>5500</v>
      </c>
      <c r="F104" s="15">
        <v>0.48</v>
      </c>
      <c r="G104" s="47">
        <v>12</v>
      </c>
      <c r="H104" s="55">
        <f>Таблица626[[#This Row],[Коэфициент стоимости]]*Таблица626[[#This Row],[Розничная цена KRW]]</f>
        <v>2640</v>
      </c>
      <c r="I104" s="17" t="str">
        <f>IF($H$1="","Введите курс",Таблица626[[#This Row],[Оптовая цена KRW за 1шт]]/$H$1)</f>
        <v>Введите курс</v>
      </c>
      <c r="J104" s="48"/>
      <c r="K104" s="18">
        <f>Таблица626[[#This Row],[Заказ коробок ]]*Таблица626[[#This Row],[Кол-во шт в коробке]]</f>
        <v>0</v>
      </c>
      <c r="L104" s="54">
        <f>Таблица626[[#This Row],[Общее кол-во шт]]*Таблица626[[#This Row],[Оптовая цена KRW за 1шт]]</f>
        <v>0</v>
      </c>
      <c r="M104" s="19" t="str">
        <f>IFERROR(Таблица626[[#This Row],[Общее кол-во шт]]*Таблица626[[#This Row],[Оптовая цена USD за 1шт]],"")</f>
        <v/>
      </c>
      <c r="N104" s="49"/>
    </row>
    <row r="105" spans="1:14" ht="22.5" customHeight="1">
      <c r="A105" s="44" t="s">
        <v>12151</v>
      </c>
      <c r="B105" s="14">
        <v>8806185702249</v>
      </c>
      <c r="C105" s="50" t="s">
        <v>12152</v>
      </c>
      <c r="D105" s="46" t="s">
        <v>12153</v>
      </c>
      <c r="E105" s="16">
        <v>22000</v>
      </c>
      <c r="F105" s="15">
        <v>0.48</v>
      </c>
      <c r="G105" s="47">
        <v>6</v>
      </c>
      <c r="H105" s="55">
        <f>Таблица626[[#This Row],[Коэфициент стоимости]]*Таблица626[[#This Row],[Розничная цена KRW]]</f>
        <v>10560</v>
      </c>
      <c r="I105" s="17" t="str">
        <f>IF($H$1="","Введите курс",Таблица626[[#This Row],[Оптовая цена KRW за 1шт]]/$H$1)</f>
        <v>Введите курс</v>
      </c>
      <c r="J105" s="48"/>
      <c r="K105" s="18">
        <f>Таблица626[[#This Row],[Заказ коробок ]]*Таблица626[[#This Row],[Кол-во шт в коробке]]</f>
        <v>0</v>
      </c>
      <c r="L105" s="54">
        <f>Таблица626[[#This Row],[Общее кол-во шт]]*Таблица626[[#This Row],[Оптовая цена KRW за 1шт]]</f>
        <v>0</v>
      </c>
      <c r="M105" s="19" t="str">
        <f>IFERROR(Таблица626[[#This Row],[Общее кол-во шт]]*Таблица626[[#This Row],[Оптовая цена USD за 1шт]],"")</f>
        <v/>
      </c>
      <c r="N105" s="49"/>
    </row>
    <row r="106" spans="1:14" ht="22.5" customHeight="1">
      <c r="A106" s="44" t="s">
        <v>12154</v>
      </c>
      <c r="B106" s="14">
        <v>8806185702232</v>
      </c>
      <c r="C106" s="50" t="s">
        <v>12155</v>
      </c>
      <c r="D106" s="46" t="s">
        <v>12156</v>
      </c>
      <c r="E106" s="16">
        <v>22000</v>
      </c>
      <c r="F106" s="15">
        <v>0.48</v>
      </c>
      <c r="G106" s="47">
        <v>6</v>
      </c>
      <c r="H106" s="55">
        <f>Таблица626[[#This Row],[Коэфициент стоимости]]*Таблица626[[#This Row],[Розничная цена KRW]]</f>
        <v>10560</v>
      </c>
      <c r="I106" s="17" t="str">
        <f>IF($H$1="","Введите курс",Таблица626[[#This Row],[Оптовая цена KRW за 1шт]]/$H$1)</f>
        <v>Введите курс</v>
      </c>
      <c r="J106" s="48"/>
      <c r="K106" s="18">
        <f>Таблица626[[#This Row],[Заказ коробок ]]*Таблица626[[#This Row],[Кол-во шт в коробке]]</f>
        <v>0</v>
      </c>
      <c r="L106" s="54">
        <f>Таблица626[[#This Row],[Общее кол-во шт]]*Таблица626[[#This Row],[Оптовая цена KRW за 1шт]]</f>
        <v>0</v>
      </c>
      <c r="M106" s="19" t="str">
        <f>IFERROR(Таблица626[[#This Row],[Общее кол-во шт]]*Таблица626[[#This Row],[Оптовая цена USD за 1шт]],"")</f>
        <v/>
      </c>
      <c r="N106" s="49"/>
    </row>
    <row r="107" spans="1:14" ht="22.5" customHeight="1">
      <c r="A107" s="44" t="s">
        <v>12157</v>
      </c>
      <c r="B107" s="14">
        <v>8806185723510</v>
      </c>
      <c r="C107" s="50" t="s">
        <v>12158</v>
      </c>
      <c r="D107" s="46" t="s">
        <v>12159</v>
      </c>
      <c r="E107" s="16">
        <v>1000</v>
      </c>
      <c r="F107" s="15">
        <v>0.48</v>
      </c>
      <c r="G107" s="47">
        <v>600</v>
      </c>
      <c r="H107" s="55">
        <f>Таблица626[[#This Row],[Коэфициент стоимости]]*Таблица626[[#This Row],[Розничная цена KRW]]</f>
        <v>480</v>
      </c>
      <c r="I107" s="17" t="str">
        <f>IF($H$1="","Введите курс",Таблица626[[#This Row],[Оптовая цена KRW за 1шт]]/$H$1)</f>
        <v>Введите курс</v>
      </c>
      <c r="J107" s="48"/>
      <c r="K107" s="18">
        <f>Таблица626[[#This Row],[Заказ коробок ]]*Таблица626[[#This Row],[Кол-во шт в коробке]]</f>
        <v>0</v>
      </c>
      <c r="L107" s="54">
        <f>Таблица626[[#This Row],[Общее кол-во шт]]*Таблица626[[#This Row],[Оптовая цена KRW за 1шт]]</f>
        <v>0</v>
      </c>
      <c r="M107" s="19" t="str">
        <f>IFERROR(Таблица626[[#This Row],[Общее кол-во шт]]*Таблица626[[#This Row],[Оптовая цена USD за 1шт]],"")</f>
        <v/>
      </c>
      <c r="N107" s="49"/>
    </row>
    <row r="108" spans="1:14" ht="22.5" customHeight="1">
      <c r="A108" s="44" t="s">
        <v>12160</v>
      </c>
      <c r="B108" s="14">
        <v>8806185742061</v>
      </c>
      <c r="C108" s="50" t="s">
        <v>12161</v>
      </c>
      <c r="D108" s="46" t="s">
        <v>12162</v>
      </c>
      <c r="E108" s="16">
        <v>48000</v>
      </c>
      <c r="F108" s="15">
        <v>0.48</v>
      </c>
      <c r="G108" s="47">
        <v>6</v>
      </c>
      <c r="H108" s="55">
        <f>Таблица626[[#This Row],[Коэфициент стоимости]]*Таблица626[[#This Row],[Розничная цена KRW]]</f>
        <v>23040</v>
      </c>
      <c r="I108" s="17" t="str">
        <f>IF($H$1="","Введите курс",Таблица626[[#This Row],[Оптовая цена KRW за 1шт]]/$H$1)</f>
        <v>Введите курс</v>
      </c>
      <c r="J108" s="48"/>
      <c r="K108" s="18">
        <f>Таблица626[[#This Row],[Заказ коробок ]]*Таблица626[[#This Row],[Кол-во шт в коробке]]</f>
        <v>0</v>
      </c>
      <c r="L108" s="54">
        <f>Таблица626[[#This Row],[Общее кол-во шт]]*Таблица626[[#This Row],[Оптовая цена KRW за 1шт]]</f>
        <v>0</v>
      </c>
      <c r="M108" s="19" t="str">
        <f>IFERROR(Таблица626[[#This Row],[Общее кол-во шт]]*Таблица626[[#This Row],[Оптовая цена USD за 1шт]],"")</f>
        <v/>
      </c>
      <c r="N108" s="49"/>
    </row>
    <row r="109" spans="1:14" ht="22.5" customHeight="1">
      <c r="A109" s="44" t="s">
        <v>12163</v>
      </c>
      <c r="B109" s="14">
        <v>8806150682941</v>
      </c>
      <c r="C109" s="50" t="s">
        <v>12164</v>
      </c>
      <c r="D109" s="46" t="s">
        <v>12165</v>
      </c>
      <c r="E109" s="16">
        <v>32000</v>
      </c>
      <c r="F109" s="15">
        <v>0.48</v>
      </c>
      <c r="G109" s="47">
        <v>6</v>
      </c>
      <c r="H109" s="55">
        <f>Таблица626[[#This Row],[Коэфициент стоимости]]*Таблица626[[#This Row],[Розничная цена KRW]]</f>
        <v>15360</v>
      </c>
      <c r="I109" s="17" t="str">
        <f>IF($H$1="","Введите курс",Таблица626[[#This Row],[Оптовая цена KRW за 1шт]]/$H$1)</f>
        <v>Введите курс</v>
      </c>
      <c r="J109" s="48"/>
      <c r="K109" s="18">
        <f>Таблица626[[#This Row],[Заказ коробок ]]*Таблица626[[#This Row],[Кол-во шт в коробке]]</f>
        <v>0</v>
      </c>
      <c r="L109" s="54">
        <f>Таблица626[[#This Row],[Общее кол-во шт]]*Таблица626[[#This Row],[Оптовая цена KRW за 1шт]]</f>
        <v>0</v>
      </c>
      <c r="M109" s="19" t="str">
        <f>IFERROR(Таблица626[[#This Row],[Общее кол-во шт]]*Таблица626[[#This Row],[Оптовая цена USD за 1шт]],"")</f>
        <v/>
      </c>
      <c r="N109" s="49"/>
    </row>
    <row r="110" spans="1:14" ht="22.5" customHeight="1">
      <c r="A110" s="44" t="s">
        <v>12166</v>
      </c>
      <c r="B110" s="14">
        <v>8806150682934</v>
      </c>
      <c r="C110" s="50" t="s">
        <v>12167</v>
      </c>
      <c r="D110" s="46" t="s">
        <v>12168</v>
      </c>
      <c r="E110" s="16">
        <v>32000</v>
      </c>
      <c r="F110" s="15">
        <v>0.48</v>
      </c>
      <c r="G110" s="47">
        <v>6</v>
      </c>
      <c r="H110" s="55">
        <f>Таблица626[[#This Row],[Коэфициент стоимости]]*Таблица626[[#This Row],[Розничная цена KRW]]</f>
        <v>15360</v>
      </c>
      <c r="I110" s="17" t="str">
        <f>IF($H$1="","Введите курс",Таблица626[[#This Row],[Оптовая цена KRW за 1шт]]/$H$1)</f>
        <v>Введите курс</v>
      </c>
      <c r="J110" s="48"/>
      <c r="K110" s="18">
        <f>Таблица626[[#This Row],[Заказ коробок ]]*Таблица626[[#This Row],[Кол-во шт в коробке]]</f>
        <v>0</v>
      </c>
      <c r="L110" s="54">
        <f>Таблица626[[#This Row],[Общее кол-во шт]]*Таблица626[[#This Row],[Оптовая цена KRW за 1шт]]</f>
        <v>0</v>
      </c>
      <c r="M110" s="19" t="str">
        <f>IFERROR(Таблица626[[#This Row],[Общее кол-во шт]]*Таблица626[[#This Row],[Оптовая цена USD за 1шт]],"")</f>
        <v/>
      </c>
      <c r="N110" s="49"/>
    </row>
    <row r="111" spans="1:14" ht="22.5" customHeight="1">
      <c r="A111" s="44" t="s">
        <v>12169</v>
      </c>
      <c r="B111" s="14">
        <v>8806185756785</v>
      </c>
      <c r="C111" s="50" t="s">
        <v>12170</v>
      </c>
      <c r="D111" s="46" t="s">
        <v>12171</v>
      </c>
      <c r="E111" s="16">
        <v>48000</v>
      </c>
      <c r="F111" s="15">
        <v>0.48</v>
      </c>
      <c r="G111" s="47">
        <v>4</v>
      </c>
      <c r="H111" s="55">
        <f>Таблица626[[#This Row],[Коэфициент стоимости]]*Таблица626[[#This Row],[Розничная цена KRW]]</f>
        <v>23040</v>
      </c>
      <c r="I111" s="17" t="str">
        <f>IF($H$1="","Введите курс",Таблица626[[#This Row],[Оптовая цена KRW за 1шт]]/$H$1)</f>
        <v>Введите курс</v>
      </c>
      <c r="J111" s="48"/>
      <c r="K111" s="18">
        <f>Таблица626[[#This Row],[Заказ коробок ]]*Таблица626[[#This Row],[Кол-во шт в коробке]]</f>
        <v>0</v>
      </c>
      <c r="L111" s="54">
        <f>Таблица626[[#This Row],[Общее кол-во шт]]*Таблица626[[#This Row],[Оптовая цена KRW за 1шт]]</f>
        <v>0</v>
      </c>
      <c r="M111" s="19" t="str">
        <f>IFERROR(Таблица626[[#This Row],[Общее кол-во шт]]*Таблица626[[#This Row],[Оптовая цена USD за 1шт]],"")</f>
        <v/>
      </c>
      <c r="N111" s="49"/>
    </row>
    <row r="112" spans="1:14" ht="22.5" customHeight="1">
      <c r="A112" s="44" t="s">
        <v>12172</v>
      </c>
      <c r="B112" s="14">
        <v>8806150686116</v>
      </c>
      <c r="C112" s="50" t="s">
        <v>12173</v>
      </c>
      <c r="D112" s="46" t="s">
        <v>12174</v>
      </c>
      <c r="E112" s="16">
        <v>27000</v>
      </c>
      <c r="F112" s="15">
        <v>0.48</v>
      </c>
      <c r="G112" s="47">
        <v>6</v>
      </c>
      <c r="H112" s="55">
        <f>Таблица626[[#This Row],[Коэфициент стоимости]]*Таблица626[[#This Row],[Розничная цена KRW]]</f>
        <v>12960</v>
      </c>
      <c r="I112" s="17" t="str">
        <f>IF($H$1="","Введите курс",Таблица626[[#This Row],[Оптовая цена KRW за 1шт]]/$H$1)</f>
        <v>Введите курс</v>
      </c>
      <c r="J112" s="48"/>
      <c r="K112" s="18">
        <f>Таблица626[[#This Row],[Заказ коробок ]]*Таблица626[[#This Row],[Кол-во шт в коробке]]</f>
        <v>0</v>
      </c>
      <c r="L112" s="54">
        <f>Таблица626[[#This Row],[Общее кол-во шт]]*Таблица626[[#This Row],[Оптовая цена KRW за 1шт]]</f>
        <v>0</v>
      </c>
      <c r="M112" s="19" t="str">
        <f>IFERROR(Таблица626[[#This Row],[Общее кол-во шт]]*Таблица626[[#This Row],[Оптовая цена USD за 1шт]],"")</f>
        <v/>
      </c>
      <c r="N112" s="49"/>
    </row>
    <row r="113" spans="1:14" ht="22.5" customHeight="1">
      <c r="A113" s="44" t="s">
        <v>12175</v>
      </c>
      <c r="B113" s="14">
        <v>8806150686093</v>
      </c>
      <c r="C113" s="50" t="s">
        <v>12176</v>
      </c>
      <c r="D113" s="46" t="s">
        <v>12177</v>
      </c>
      <c r="E113" s="16">
        <v>27000</v>
      </c>
      <c r="F113" s="15">
        <v>0.48</v>
      </c>
      <c r="G113" s="47">
        <v>6</v>
      </c>
      <c r="H113" s="55">
        <f>Таблица626[[#This Row],[Коэфициент стоимости]]*Таблица626[[#This Row],[Розничная цена KRW]]</f>
        <v>12960</v>
      </c>
      <c r="I113" s="17" t="str">
        <f>IF($H$1="","Введите курс",Таблица626[[#This Row],[Оптовая цена KRW за 1шт]]/$H$1)</f>
        <v>Введите курс</v>
      </c>
      <c r="J113" s="48"/>
      <c r="K113" s="18">
        <f>Таблица626[[#This Row],[Заказ коробок ]]*Таблица626[[#This Row],[Кол-во шт в коробке]]</f>
        <v>0</v>
      </c>
      <c r="L113" s="54">
        <f>Таблица626[[#This Row],[Общее кол-во шт]]*Таблица626[[#This Row],[Оптовая цена KRW за 1шт]]</f>
        <v>0</v>
      </c>
      <c r="M113" s="19" t="str">
        <f>IFERROR(Таблица626[[#This Row],[Общее кол-во шт]]*Таблица626[[#This Row],[Оптовая цена USD за 1шт]],"")</f>
        <v/>
      </c>
      <c r="N113" s="49"/>
    </row>
    <row r="114" spans="1:14" ht="22.5" customHeight="1">
      <c r="A114" s="44" t="s">
        <v>12178</v>
      </c>
      <c r="B114" s="14">
        <v>8806150682637</v>
      </c>
      <c r="C114" s="50" t="s">
        <v>12179</v>
      </c>
      <c r="D114" s="46" t="s">
        <v>12180</v>
      </c>
      <c r="E114" s="16">
        <v>54000</v>
      </c>
      <c r="F114" s="15">
        <v>0.48</v>
      </c>
      <c r="G114" s="47">
        <v>6</v>
      </c>
      <c r="H114" s="55">
        <f>Таблица626[[#This Row],[Коэфициент стоимости]]*Таблица626[[#This Row],[Розничная цена KRW]]</f>
        <v>25920</v>
      </c>
      <c r="I114" s="17" t="str">
        <f>IF($H$1="","Введите курс",Таблица626[[#This Row],[Оптовая цена KRW за 1шт]]/$H$1)</f>
        <v>Введите курс</v>
      </c>
      <c r="J114" s="48"/>
      <c r="K114" s="18">
        <f>Таблица626[[#This Row],[Заказ коробок ]]*Таблица626[[#This Row],[Кол-во шт в коробке]]</f>
        <v>0</v>
      </c>
      <c r="L114" s="54">
        <f>Таблица626[[#This Row],[Общее кол-во шт]]*Таблица626[[#This Row],[Оптовая цена KRW за 1шт]]</f>
        <v>0</v>
      </c>
      <c r="M114" s="19" t="str">
        <f>IFERROR(Таблица626[[#This Row],[Общее кол-во шт]]*Таблица626[[#This Row],[Оптовая цена USD за 1шт]],"")</f>
        <v/>
      </c>
      <c r="N114" s="49"/>
    </row>
    <row r="115" spans="1:14" ht="22.5" customHeight="1">
      <c r="A115" s="44" t="s">
        <v>12181</v>
      </c>
      <c r="B115" s="14">
        <v>8806150661762</v>
      </c>
      <c r="C115" s="50" t="s">
        <v>12182</v>
      </c>
      <c r="D115" s="46" t="s">
        <v>12183</v>
      </c>
      <c r="E115" s="16">
        <v>23800</v>
      </c>
      <c r="F115" s="15">
        <v>0.48</v>
      </c>
      <c r="G115" s="47">
        <v>10</v>
      </c>
      <c r="H115" s="55">
        <f>Таблица626[[#This Row],[Коэфициент стоимости]]*Таблица626[[#This Row],[Розничная цена KRW]]</f>
        <v>11424</v>
      </c>
      <c r="I115" s="17" t="str">
        <f>IF($H$1="","Введите курс",Таблица626[[#This Row],[Оптовая цена KRW за 1шт]]/$H$1)</f>
        <v>Введите курс</v>
      </c>
      <c r="J115" s="48"/>
      <c r="K115" s="18">
        <f>Таблица626[[#This Row],[Заказ коробок ]]*Таблица626[[#This Row],[Кол-во шт в коробке]]</f>
        <v>0</v>
      </c>
      <c r="L115" s="54">
        <f>Таблица626[[#This Row],[Общее кол-во шт]]*Таблица626[[#This Row],[Оптовая цена KRW за 1шт]]</f>
        <v>0</v>
      </c>
      <c r="M115" s="19" t="str">
        <f>IFERROR(Таблица626[[#This Row],[Общее кол-во шт]]*Таблица626[[#This Row],[Оптовая цена USD за 1шт]],"")</f>
        <v/>
      </c>
      <c r="N115" s="49"/>
    </row>
    <row r="116" spans="1:14" ht="22.5" customHeight="1">
      <c r="A116" s="44" t="s">
        <v>12184</v>
      </c>
      <c r="B116" s="14">
        <v>8806150661755</v>
      </c>
      <c r="C116" s="50" t="s">
        <v>12185</v>
      </c>
      <c r="D116" s="46" t="s">
        <v>12186</v>
      </c>
      <c r="E116" s="16">
        <v>23800</v>
      </c>
      <c r="F116" s="15">
        <v>0.48</v>
      </c>
      <c r="G116" s="47">
        <v>10</v>
      </c>
      <c r="H116" s="55">
        <f>Таблица626[[#This Row],[Коэфициент стоимости]]*Таблица626[[#This Row],[Розничная цена KRW]]</f>
        <v>11424</v>
      </c>
      <c r="I116" s="17" t="str">
        <f>IF($H$1="","Введите курс",Таблица626[[#This Row],[Оптовая цена KRW за 1шт]]/$H$1)</f>
        <v>Введите курс</v>
      </c>
      <c r="J116" s="48"/>
      <c r="K116" s="18">
        <f>Таблица626[[#This Row],[Заказ коробок ]]*Таблица626[[#This Row],[Кол-во шт в коробке]]</f>
        <v>0</v>
      </c>
      <c r="L116" s="54">
        <f>Таблица626[[#This Row],[Общее кол-во шт]]*Таблица626[[#This Row],[Оптовая цена KRW за 1шт]]</f>
        <v>0</v>
      </c>
      <c r="M116" s="19" t="str">
        <f>IFERROR(Таблица626[[#This Row],[Общее кол-во шт]]*Таблица626[[#This Row],[Оптовая цена USD за 1шт]],"")</f>
        <v/>
      </c>
      <c r="N116" s="49"/>
    </row>
    <row r="117" spans="1:14" ht="22.5" customHeight="1">
      <c r="A117" s="44" t="s">
        <v>12187</v>
      </c>
      <c r="B117" s="14">
        <v>8806185752350</v>
      </c>
      <c r="C117" s="50" t="s">
        <v>12188</v>
      </c>
      <c r="D117" s="46" t="s">
        <v>12189</v>
      </c>
      <c r="E117" s="16">
        <v>9800</v>
      </c>
      <c r="F117" s="15">
        <v>0.48</v>
      </c>
      <c r="G117" s="47">
        <v>4</v>
      </c>
      <c r="H117" s="55">
        <f>Таблица626[[#This Row],[Коэфициент стоимости]]*Таблица626[[#This Row],[Розничная цена KRW]]</f>
        <v>4704</v>
      </c>
      <c r="I117" s="17" t="str">
        <f>IF($H$1="","Введите курс",Таблица626[[#This Row],[Оптовая цена KRW за 1шт]]/$H$1)</f>
        <v>Введите курс</v>
      </c>
      <c r="J117" s="48"/>
      <c r="K117" s="18">
        <f>Таблица626[[#This Row],[Заказ коробок ]]*Таблица626[[#This Row],[Кол-во шт в коробке]]</f>
        <v>0</v>
      </c>
      <c r="L117" s="54">
        <f>Таблица626[[#This Row],[Общее кол-во шт]]*Таблица626[[#This Row],[Оптовая цена KRW за 1шт]]</f>
        <v>0</v>
      </c>
      <c r="M117" s="19" t="str">
        <f>IFERROR(Таблица626[[#This Row],[Общее кол-во шт]]*Таблица626[[#This Row],[Оптовая цена USD за 1шт]],"")</f>
        <v/>
      </c>
      <c r="N117" s="49"/>
    </row>
    <row r="118" spans="1:14" ht="22.5" customHeight="1">
      <c r="A118" s="44" t="s">
        <v>12190</v>
      </c>
      <c r="B118" s="14">
        <v>8806185730242</v>
      </c>
      <c r="C118" s="50" t="s">
        <v>12191</v>
      </c>
      <c r="D118" s="46" t="s">
        <v>12192</v>
      </c>
      <c r="E118" s="16">
        <v>8800</v>
      </c>
      <c r="F118" s="15">
        <v>0.48</v>
      </c>
      <c r="G118" s="47">
        <v>6</v>
      </c>
      <c r="H118" s="55">
        <f>Таблица626[[#This Row],[Коэфициент стоимости]]*Таблица626[[#This Row],[Розничная цена KRW]]</f>
        <v>4224</v>
      </c>
      <c r="I118" s="17" t="str">
        <f>IF($H$1="","Введите курс",Таблица626[[#This Row],[Оптовая цена KRW за 1шт]]/$H$1)</f>
        <v>Введите курс</v>
      </c>
      <c r="J118" s="48"/>
      <c r="K118" s="18">
        <f>Таблица626[[#This Row],[Заказ коробок ]]*Таблица626[[#This Row],[Кол-во шт в коробке]]</f>
        <v>0</v>
      </c>
      <c r="L118" s="54">
        <f>Таблица626[[#This Row],[Общее кол-во шт]]*Таблица626[[#This Row],[Оптовая цена KRW за 1шт]]</f>
        <v>0</v>
      </c>
      <c r="M118" s="19" t="str">
        <f>IFERROR(Таблица626[[#This Row],[Общее кол-во шт]]*Таблица626[[#This Row],[Оптовая цена USD за 1шт]],"")</f>
        <v/>
      </c>
      <c r="N118" s="49"/>
    </row>
    <row r="119" spans="1:14" ht="22.5" customHeight="1">
      <c r="A119" s="44" t="s">
        <v>12193</v>
      </c>
      <c r="B119" s="14">
        <v>8809643546935</v>
      </c>
      <c r="C119" s="50" t="s">
        <v>12194</v>
      </c>
      <c r="D119" s="46" t="s">
        <v>12195</v>
      </c>
      <c r="E119" s="16">
        <v>34000</v>
      </c>
      <c r="F119" s="15">
        <v>0.48</v>
      </c>
      <c r="G119" s="47">
        <v>6</v>
      </c>
      <c r="H119" s="55">
        <f>Таблица626[[#This Row],[Коэфициент стоимости]]*Таблица626[[#This Row],[Розничная цена KRW]]</f>
        <v>16320</v>
      </c>
      <c r="I119" s="17" t="str">
        <f>IF($H$1="","Введите курс",Таблица626[[#This Row],[Оптовая цена KRW за 1шт]]/$H$1)</f>
        <v>Введите курс</v>
      </c>
      <c r="J119" s="48"/>
      <c r="K119" s="18">
        <f>Таблица626[[#This Row],[Заказ коробок ]]*Таблица626[[#This Row],[Кол-во шт в коробке]]</f>
        <v>0</v>
      </c>
      <c r="L119" s="54">
        <f>Таблица626[[#This Row],[Общее кол-во шт]]*Таблица626[[#This Row],[Оптовая цена KRW за 1шт]]</f>
        <v>0</v>
      </c>
      <c r="M119" s="19" t="str">
        <f>IFERROR(Таблица626[[#This Row],[Общее кол-во шт]]*Таблица626[[#This Row],[Оптовая цена USD за 1шт]],"")</f>
        <v/>
      </c>
      <c r="N119" s="49"/>
    </row>
    <row r="120" spans="1:14" ht="22.5" customHeight="1">
      <c r="A120" s="44" t="s">
        <v>12196</v>
      </c>
      <c r="B120" s="14">
        <v>8809643533959</v>
      </c>
      <c r="C120" s="50" t="s">
        <v>12197</v>
      </c>
      <c r="D120" s="46" t="s">
        <v>12198</v>
      </c>
      <c r="E120" s="16">
        <v>23800</v>
      </c>
      <c r="F120" s="15">
        <v>0.48</v>
      </c>
      <c r="G120" s="47">
        <v>6</v>
      </c>
      <c r="H120" s="55">
        <f>Таблица626[[#This Row],[Коэфициент стоимости]]*Таблица626[[#This Row],[Розничная цена KRW]]</f>
        <v>11424</v>
      </c>
      <c r="I120" s="17" t="str">
        <f>IF($H$1="","Введите курс",Таблица626[[#This Row],[Оптовая цена KRW за 1шт]]/$H$1)</f>
        <v>Введите курс</v>
      </c>
      <c r="J120" s="48"/>
      <c r="K120" s="18">
        <f>Таблица626[[#This Row],[Заказ коробок ]]*Таблица626[[#This Row],[Кол-во шт в коробке]]</f>
        <v>0</v>
      </c>
      <c r="L120" s="54">
        <f>Таблица626[[#This Row],[Общее кол-во шт]]*Таблица626[[#This Row],[Оптовая цена KRW за 1шт]]</f>
        <v>0</v>
      </c>
      <c r="M120" s="19" t="str">
        <f>IFERROR(Таблица626[[#This Row],[Общее кол-во шт]]*Таблица626[[#This Row],[Оптовая цена USD за 1шт]],"")</f>
        <v/>
      </c>
      <c r="N120" s="49"/>
    </row>
    <row r="121" spans="1:14" ht="22.5" customHeight="1">
      <c r="A121" s="44" t="s">
        <v>12199</v>
      </c>
      <c r="B121" s="14">
        <v>8809643546140</v>
      </c>
      <c r="C121" s="50" t="s">
        <v>12200</v>
      </c>
      <c r="D121" s="115" t="s">
        <v>12201</v>
      </c>
      <c r="E121" s="16">
        <v>119000</v>
      </c>
      <c r="F121" s="15">
        <v>0.48</v>
      </c>
      <c r="G121" s="47">
        <v>4</v>
      </c>
      <c r="H121" s="55">
        <f>Таблица626[[#This Row],[Коэфициент стоимости]]*Таблица626[[#This Row],[Розничная цена KRW]]</f>
        <v>57120</v>
      </c>
      <c r="I121" s="17" t="str">
        <f>IF($H$1="","Введите курс",Таблица626[[#This Row],[Оптовая цена KRW за 1шт]]/$H$1)</f>
        <v>Введите курс</v>
      </c>
      <c r="J121" s="48"/>
      <c r="K121" s="18">
        <f>Таблица626[[#This Row],[Заказ коробок ]]*Таблица626[[#This Row],[Кол-во шт в коробке]]</f>
        <v>0</v>
      </c>
      <c r="L121" s="54">
        <f>Таблица626[[#This Row],[Общее кол-во шт]]*Таблица626[[#This Row],[Оптовая цена KRW за 1шт]]</f>
        <v>0</v>
      </c>
      <c r="M121" s="19" t="str">
        <f>IFERROR(Таблица626[[#This Row],[Общее кол-во шт]]*Таблица626[[#This Row],[Оптовая цена USD за 1шт]],"")</f>
        <v/>
      </c>
      <c r="N121" s="49"/>
    </row>
    <row r="122" spans="1:14" ht="22.5" customHeight="1">
      <c r="A122" s="44" t="s">
        <v>12202</v>
      </c>
      <c r="B122" s="14">
        <v>8809643546133</v>
      </c>
      <c r="C122" s="50" t="s">
        <v>12203</v>
      </c>
      <c r="D122" s="115" t="s">
        <v>12204</v>
      </c>
      <c r="E122" s="16">
        <v>74000</v>
      </c>
      <c r="F122" s="15">
        <v>0.48</v>
      </c>
      <c r="G122" s="47">
        <v>4</v>
      </c>
      <c r="H122" s="55">
        <f>Таблица626[[#This Row],[Коэфициент стоимости]]*Таблица626[[#This Row],[Розничная цена KRW]]</f>
        <v>35520</v>
      </c>
      <c r="I122" s="17" t="str">
        <f>IF($H$1="","Введите курс",Таблица626[[#This Row],[Оптовая цена KRW за 1шт]]/$H$1)</f>
        <v>Введите курс</v>
      </c>
      <c r="J122" s="48"/>
      <c r="K122" s="18">
        <f>Таблица626[[#This Row],[Заказ коробок ]]*Таблица626[[#This Row],[Кол-во шт в коробке]]</f>
        <v>0</v>
      </c>
      <c r="L122" s="54">
        <f>Таблица626[[#This Row],[Общее кол-во шт]]*Таблица626[[#This Row],[Оптовая цена KRW за 1шт]]</f>
        <v>0</v>
      </c>
      <c r="M122" s="19" t="str">
        <f>IFERROR(Таблица626[[#This Row],[Общее кол-во шт]]*Таблица626[[#This Row],[Оптовая цена USD за 1шт]],"")</f>
        <v/>
      </c>
      <c r="N122" s="49"/>
    </row>
    <row r="123" spans="1:14" ht="22.5" customHeight="1">
      <c r="A123" s="44" t="s">
        <v>12205</v>
      </c>
      <c r="B123" s="14">
        <v>8809643546126</v>
      </c>
      <c r="C123" s="50" t="s">
        <v>12206</v>
      </c>
      <c r="D123" s="115" t="s">
        <v>12207</v>
      </c>
      <c r="E123" s="16">
        <v>18000</v>
      </c>
      <c r="F123" s="15">
        <v>0.48</v>
      </c>
      <c r="G123" s="47">
        <v>4</v>
      </c>
      <c r="H123" s="55">
        <f>Таблица626[[#This Row],[Коэфициент стоимости]]*Таблица626[[#This Row],[Розничная цена KRW]]</f>
        <v>8640</v>
      </c>
      <c r="I123" s="17" t="str">
        <f>IF($H$1="","Введите курс",Таблица626[[#This Row],[Оптовая цена KRW за 1шт]]/$H$1)</f>
        <v>Введите курс</v>
      </c>
      <c r="J123" s="48"/>
      <c r="K123" s="18">
        <f>Таблица626[[#This Row],[Заказ коробок ]]*Таблица626[[#This Row],[Кол-во шт в коробке]]</f>
        <v>0</v>
      </c>
      <c r="L123" s="54">
        <f>Таблица626[[#This Row],[Общее кол-во шт]]*Таблица626[[#This Row],[Оптовая цена KRW за 1шт]]</f>
        <v>0</v>
      </c>
      <c r="M123" s="19" t="str">
        <f>IFERROR(Таблица626[[#This Row],[Общее кол-во шт]]*Таблица626[[#This Row],[Оптовая цена USD за 1шт]],"")</f>
        <v/>
      </c>
      <c r="N123" s="49"/>
    </row>
    <row r="124" spans="1:14" ht="22.5" customHeight="1">
      <c r="A124" s="44" t="s">
        <v>12208</v>
      </c>
      <c r="B124" s="14">
        <v>8809643546201</v>
      </c>
      <c r="C124" s="50" t="s">
        <v>12209</v>
      </c>
      <c r="D124" s="115" t="s">
        <v>12210</v>
      </c>
      <c r="E124" s="16">
        <v>4000</v>
      </c>
      <c r="F124" s="15">
        <v>0.48</v>
      </c>
      <c r="G124" s="47">
        <v>10</v>
      </c>
      <c r="H124" s="55">
        <f>Таблица626[[#This Row],[Коэфициент стоимости]]*Таблица626[[#This Row],[Розничная цена KRW]]</f>
        <v>1920</v>
      </c>
      <c r="I124" s="17" t="str">
        <f>IF($H$1="","Введите курс",Таблица626[[#This Row],[Оптовая цена KRW за 1шт]]/$H$1)</f>
        <v>Введите курс</v>
      </c>
      <c r="J124" s="48"/>
      <c r="K124" s="18">
        <f>Таблица626[[#This Row],[Заказ коробок ]]*Таблица626[[#This Row],[Кол-во шт в коробке]]</f>
        <v>0</v>
      </c>
      <c r="L124" s="54">
        <f>Таблица626[[#This Row],[Общее кол-во шт]]*Таблица626[[#This Row],[Оптовая цена KRW за 1шт]]</f>
        <v>0</v>
      </c>
      <c r="M124" s="19" t="str">
        <f>IFERROR(Таблица626[[#This Row],[Общее кол-во шт]]*Таблица626[[#This Row],[Оптовая цена USD за 1шт]],"")</f>
        <v/>
      </c>
      <c r="N124" s="49"/>
    </row>
    <row r="125" spans="1:14" ht="22.5" customHeight="1">
      <c r="A125" s="44" t="s">
        <v>12211</v>
      </c>
      <c r="B125" s="14">
        <v>8809643546102</v>
      </c>
      <c r="C125" s="50" t="s">
        <v>12212</v>
      </c>
      <c r="D125" s="115" t="s">
        <v>12213</v>
      </c>
      <c r="E125" s="16">
        <v>45000</v>
      </c>
      <c r="F125" s="15">
        <v>0.48</v>
      </c>
      <c r="G125" s="47">
        <v>4</v>
      </c>
      <c r="H125" s="55">
        <f>Таблица626[[#This Row],[Коэфициент стоимости]]*Таблица626[[#This Row],[Розничная цена KRW]]</f>
        <v>21600</v>
      </c>
      <c r="I125" s="17" t="str">
        <f>IF($H$1="","Введите курс",Таблица626[[#This Row],[Оптовая цена KRW за 1шт]]/$H$1)</f>
        <v>Введите курс</v>
      </c>
      <c r="J125" s="48"/>
      <c r="K125" s="18">
        <f>Таблица626[[#This Row],[Заказ коробок ]]*Таблица626[[#This Row],[Кол-во шт в коробке]]</f>
        <v>0</v>
      </c>
      <c r="L125" s="54">
        <f>Таблица626[[#This Row],[Общее кол-во шт]]*Таблица626[[#This Row],[Оптовая цена KRW за 1шт]]</f>
        <v>0</v>
      </c>
      <c r="M125" s="19" t="str">
        <f>IFERROR(Таблица626[[#This Row],[Общее кол-во шт]]*Таблица626[[#This Row],[Оптовая цена USD за 1шт]],"")</f>
        <v/>
      </c>
      <c r="N125" s="49"/>
    </row>
    <row r="126" spans="1:14" ht="22.5" customHeight="1">
      <c r="A126" s="44" t="s">
        <v>12214</v>
      </c>
      <c r="B126" s="14">
        <v>8809643546096</v>
      </c>
      <c r="C126" s="50" t="s">
        <v>12215</v>
      </c>
      <c r="D126" s="115" t="s">
        <v>12216</v>
      </c>
      <c r="E126" s="16">
        <v>45000</v>
      </c>
      <c r="F126" s="15">
        <v>0.48</v>
      </c>
      <c r="G126" s="47">
        <v>4</v>
      </c>
      <c r="H126" s="55">
        <f>Таблица626[[#This Row],[Коэфициент стоимости]]*Таблица626[[#This Row],[Розничная цена KRW]]</f>
        <v>21600</v>
      </c>
      <c r="I126" s="17" t="str">
        <f>IF($H$1="","Введите курс",Таблица626[[#This Row],[Оптовая цена KRW за 1шт]]/$H$1)</f>
        <v>Введите курс</v>
      </c>
      <c r="J126" s="48"/>
      <c r="K126" s="18">
        <f>Таблица626[[#This Row],[Заказ коробок ]]*Таблица626[[#This Row],[Кол-во шт в коробке]]</f>
        <v>0</v>
      </c>
      <c r="L126" s="54">
        <f>Таблица626[[#This Row],[Общее кол-во шт]]*Таблица626[[#This Row],[Оптовая цена KRW за 1шт]]</f>
        <v>0</v>
      </c>
      <c r="M126" s="19" t="str">
        <f>IFERROR(Таблица626[[#This Row],[Общее кол-во шт]]*Таблица626[[#This Row],[Оптовая цена USD за 1шт]],"")</f>
        <v/>
      </c>
      <c r="N126" s="49"/>
    </row>
    <row r="127" spans="1:14" ht="22.5" customHeight="1">
      <c r="A127" s="44" t="s">
        <v>12217</v>
      </c>
      <c r="B127" s="14">
        <v>8809643546089</v>
      </c>
      <c r="C127" s="50" t="s">
        <v>12218</v>
      </c>
      <c r="D127" s="115" t="s">
        <v>12219</v>
      </c>
      <c r="E127" s="16">
        <v>45000</v>
      </c>
      <c r="F127" s="15">
        <v>0.48</v>
      </c>
      <c r="G127" s="47">
        <v>4</v>
      </c>
      <c r="H127" s="55">
        <f>Таблица626[[#This Row],[Коэфициент стоимости]]*Таблица626[[#This Row],[Розничная цена KRW]]</f>
        <v>21600</v>
      </c>
      <c r="I127" s="17" t="str">
        <f>IF($H$1="","Введите курс",Таблица626[[#This Row],[Оптовая цена KRW за 1шт]]/$H$1)</f>
        <v>Введите курс</v>
      </c>
      <c r="J127" s="48"/>
      <c r="K127" s="18">
        <f>Таблица626[[#This Row],[Заказ коробок ]]*Таблица626[[#This Row],[Кол-во шт в коробке]]</f>
        <v>0</v>
      </c>
      <c r="L127" s="54">
        <f>Таблица626[[#This Row],[Общее кол-во шт]]*Таблица626[[#This Row],[Оптовая цена KRW за 1шт]]</f>
        <v>0</v>
      </c>
      <c r="M127" s="19" t="str">
        <f>IFERROR(Таблица626[[#This Row],[Общее кол-во шт]]*Таблица626[[#This Row],[Оптовая цена USD за 1шт]],"")</f>
        <v/>
      </c>
      <c r="N127" s="49"/>
    </row>
    <row r="128" spans="1:14" ht="22.5" customHeight="1">
      <c r="A128" s="44" t="s">
        <v>12220</v>
      </c>
      <c r="B128" s="14">
        <v>8809643546072</v>
      </c>
      <c r="C128" s="50" t="s">
        <v>12221</v>
      </c>
      <c r="D128" s="115" t="s">
        <v>12222</v>
      </c>
      <c r="E128" s="16">
        <v>37000</v>
      </c>
      <c r="F128" s="15">
        <v>0.48</v>
      </c>
      <c r="G128" s="47">
        <v>4</v>
      </c>
      <c r="H128" s="55">
        <f>Таблица626[[#This Row],[Коэфициент стоимости]]*Таблица626[[#This Row],[Розничная цена KRW]]</f>
        <v>17760</v>
      </c>
      <c r="I128" s="17" t="str">
        <f>IF($H$1="","Введите курс",Таблица626[[#This Row],[Оптовая цена KRW за 1шт]]/$H$1)</f>
        <v>Введите курс</v>
      </c>
      <c r="J128" s="48"/>
      <c r="K128" s="18">
        <f>Таблица626[[#This Row],[Заказ коробок ]]*Таблица626[[#This Row],[Кол-во шт в коробке]]</f>
        <v>0</v>
      </c>
      <c r="L128" s="54">
        <f>Таблица626[[#This Row],[Общее кол-во шт]]*Таблица626[[#This Row],[Оптовая цена KRW за 1шт]]</f>
        <v>0</v>
      </c>
      <c r="M128" s="19" t="str">
        <f>IFERROR(Таблица626[[#This Row],[Общее кол-во шт]]*Таблица626[[#This Row],[Оптовая цена USD за 1шт]],"")</f>
        <v/>
      </c>
      <c r="N128" s="49"/>
    </row>
    <row r="129" spans="1:14" ht="22.5" customHeight="1">
      <c r="A129" s="44" t="s">
        <v>12223</v>
      </c>
      <c r="B129" s="14">
        <v>8809643546065</v>
      </c>
      <c r="C129" s="50" t="s">
        <v>12224</v>
      </c>
      <c r="D129" s="115" t="s">
        <v>12225</v>
      </c>
      <c r="E129" s="16">
        <v>37000</v>
      </c>
      <c r="F129" s="15">
        <v>0.48</v>
      </c>
      <c r="G129" s="47">
        <v>4</v>
      </c>
      <c r="H129" s="55">
        <f>Таблица626[[#This Row],[Коэфициент стоимости]]*Таблица626[[#This Row],[Розничная цена KRW]]</f>
        <v>17760</v>
      </c>
      <c r="I129" s="17" t="str">
        <f>IF($H$1="","Введите курс",Таблица626[[#This Row],[Оптовая цена KRW за 1шт]]/$H$1)</f>
        <v>Введите курс</v>
      </c>
      <c r="J129" s="48"/>
      <c r="K129" s="18">
        <f>Таблица626[[#This Row],[Заказ коробок ]]*Таблица626[[#This Row],[Кол-во шт в коробке]]</f>
        <v>0</v>
      </c>
      <c r="L129" s="54">
        <f>Таблица626[[#This Row],[Общее кол-во шт]]*Таблица626[[#This Row],[Оптовая цена KRW за 1шт]]</f>
        <v>0</v>
      </c>
      <c r="M129" s="19" t="str">
        <f>IFERROR(Таблица626[[#This Row],[Общее кол-во шт]]*Таблица626[[#This Row],[Оптовая цена USD за 1шт]],"")</f>
        <v/>
      </c>
      <c r="N129" s="49"/>
    </row>
    <row r="130" spans="1:14" ht="22.5" customHeight="1">
      <c r="A130" s="44" t="s">
        <v>12226</v>
      </c>
      <c r="B130" s="14">
        <v>8809643532686</v>
      </c>
      <c r="C130" s="50" t="s">
        <v>12227</v>
      </c>
      <c r="D130" s="46" t="s">
        <v>12228</v>
      </c>
      <c r="E130" s="16">
        <v>14800</v>
      </c>
      <c r="F130" s="15">
        <v>0.48</v>
      </c>
      <c r="G130" s="47">
        <v>4</v>
      </c>
      <c r="H130" s="55">
        <f>Таблица626[[#This Row],[Коэфициент стоимости]]*Таблица626[[#This Row],[Розничная цена KRW]]</f>
        <v>7104</v>
      </c>
      <c r="I130" s="17" t="str">
        <f>IF($H$1="","Введите курс",Таблица626[[#This Row],[Оптовая цена KRW за 1шт]]/$H$1)</f>
        <v>Введите курс</v>
      </c>
      <c r="J130" s="48"/>
      <c r="K130" s="18">
        <f>Таблица626[[#This Row],[Заказ коробок ]]*Таблица626[[#This Row],[Кол-во шт в коробке]]</f>
        <v>0</v>
      </c>
      <c r="L130" s="54">
        <f>Таблица626[[#This Row],[Общее кол-во шт]]*Таблица626[[#This Row],[Оптовая цена KRW за 1шт]]</f>
        <v>0</v>
      </c>
      <c r="M130" s="19" t="str">
        <f>IFERROR(Таблица626[[#This Row],[Общее кол-во шт]]*Таблица626[[#This Row],[Оптовая цена USD за 1шт]],"")</f>
        <v/>
      </c>
      <c r="N130" s="49"/>
    </row>
    <row r="131" spans="1:14" ht="22.5" customHeight="1">
      <c r="A131" s="44" t="s">
        <v>12229</v>
      </c>
      <c r="B131" s="14">
        <v>8809643532679</v>
      </c>
      <c r="C131" s="50" t="s">
        <v>12230</v>
      </c>
      <c r="D131" s="46" t="s">
        <v>12231</v>
      </c>
      <c r="E131" s="16">
        <v>14800</v>
      </c>
      <c r="F131" s="15">
        <v>0.48</v>
      </c>
      <c r="G131" s="47">
        <v>4</v>
      </c>
      <c r="H131" s="55">
        <f>Таблица626[[#This Row],[Коэфициент стоимости]]*Таблица626[[#This Row],[Розничная цена KRW]]</f>
        <v>7104</v>
      </c>
      <c r="I131" s="17" t="str">
        <f>IF($H$1="","Введите курс",Таблица626[[#This Row],[Оптовая цена KRW за 1шт]]/$H$1)</f>
        <v>Введите курс</v>
      </c>
      <c r="J131" s="48"/>
      <c r="K131" s="18">
        <f>Таблица626[[#This Row],[Заказ коробок ]]*Таблица626[[#This Row],[Кол-во шт в коробке]]</f>
        <v>0</v>
      </c>
      <c r="L131" s="54">
        <f>Таблица626[[#This Row],[Общее кол-во шт]]*Таблица626[[#This Row],[Оптовая цена KRW за 1шт]]</f>
        <v>0</v>
      </c>
      <c r="M131" s="19" t="str">
        <f>IFERROR(Таблица626[[#This Row],[Общее кол-во шт]]*Таблица626[[#This Row],[Оптовая цена USD за 1шт]],"")</f>
        <v/>
      </c>
      <c r="N131" s="49"/>
    </row>
    <row r="132" spans="1:14" ht="22.5" customHeight="1">
      <c r="A132" s="44" t="s">
        <v>12232</v>
      </c>
      <c r="B132" s="14">
        <v>8809643527101</v>
      </c>
      <c r="C132" s="50" t="s">
        <v>12233</v>
      </c>
      <c r="D132" s="46" t="s">
        <v>12234</v>
      </c>
      <c r="E132" s="16">
        <v>13800</v>
      </c>
      <c r="F132" s="15">
        <v>0.48</v>
      </c>
      <c r="G132" s="47">
        <v>6</v>
      </c>
      <c r="H132" s="55">
        <f>Таблица626[[#This Row],[Коэфициент стоимости]]*Таблица626[[#This Row],[Розничная цена KRW]]</f>
        <v>6624</v>
      </c>
      <c r="I132" s="17" t="str">
        <f>IF($H$1="","Введите курс",Таблица626[[#This Row],[Оптовая цена KRW за 1шт]]/$H$1)</f>
        <v>Введите курс</v>
      </c>
      <c r="J132" s="48"/>
      <c r="K132" s="18">
        <f>Таблица626[[#This Row],[Заказ коробок ]]*Таблица626[[#This Row],[Кол-во шт в коробке]]</f>
        <v>0</v>
      </c>
      <c r="L132" s="54">
        <f>Таблица626[[#This Row],[Общее кол-во шт]]*Таблица626[[#This Row],[Оптовая цена KRW за 1шт]]</f>
        <v>0</v>
      </c>
      <c r="M132" s="19" t="str">
        <f>IFERROR(Таблица626[[#This Row],[Общее кол-во шт]]*Таблица626[[#This Row],[Оптовая цена USD за 1шт]],"")</f>
        <v/>
      </c>
      <c r="N132" s="49"/>
    </row>
    <row r="133" spans="1:14" ht="22.5" customHeight="1">
      <c r="A133" s="44" t="s">
        <v>12235</v>
      </c>
      <c r="B133" s="14">
        <v>8809643527095</v>
      </c>
      <c r="C133" s="50" t="s">
        <v>12236</v>
      </c>
      <c r="D133" s="46" t="s">
        <v>12237</v>
      </c>
      <c r="E133" s="16">
        <v>16800</v>
      </c>
      <c r="F133" s="15">
        <v>0.48</v>
      </c>
      <c r="G133" s="47">
        <v>6</v>
      </c>
      <c r="H133" s="55">
        <f>Таблица626[[#This Row],[Коэфициент стоимости]]*Таблица626[[#This Row],[Розничная цена KRW]]</f>
        <v>8064</v>
      </c>
      <c r="I133" s="17" t="str">
        <f>IF($H$1="","Введите курс",Таблица626[[#This Row],[Оптовая цена KRW за 1шт]]/$H$1)</f>
        <v>Введите курс</v>
      </c>
      <c r="J133" s="48"/>
      <c r="K133" s="18">
        <f>Таблица626[[#This Row],[Заказ коробок ]]*Таблица626[[#This Row],[Кол-во шт в коробке]]</f>
        <v>0</v>
      </c>
      <c r="L133" s="54">
        <f>Таблица626[[#This Row],[Общее кол-во шт]]*Таблица626[[#This Row],[Оптовая цена KRW за 1шт]]</f>
        <v>0</v>
      </c>
      <c r="M133" s="19" t="str">
        <f>IFERROR(Таблица626[[#This Row],[Общее кол-во шт]]*Таблица626[[#This Row],[Оптовая цена USD за 1шт]],"")</f>
        <v/>
      </c>
      <c r="N133" s="49"/>
    </row>
    <row r="134" spans="1:14" ht="22.5" customHeight="1">
      <c r="A134" s="44" t="s">
        <v>12238</v>
      </c>
      <c r="B134" s="14">
        <v>8809643527088</v>
      </c>
      <c r="C134" s="50" t="s">
        <v>12239</v>
      </c>
      <c r="D134" s="46" t="s">
        <v>12240</v>
      </c>
      <c r="E134" s="16">
        <v>7000</v>
      </c>
      <c r="F134" s="15">
        <v>0.48</v>
      </c>
      <c r="G134" s="47">
        <v>6</v>
      </c>
      <c r="H134" s="55">
        <f>Таблица626[[#This Row],[Коэфициент стоимости]]*Таблица626[[#This Row],[Розничная цена KRW]]</f>
        <v>3360</v>
      </c>
      <c r="I134" s="17" t="str">
        <f>IF($H$1="","Введите курс",Таблица626[[#This Row],[Оптовая цена KRW за 1шт]]/$H$1)</f>
        <v>Введите курс</v>
      </c>
      <c r="J134" s="48"/>
      <c r="K134" s="18">
        <f>Таблица626[[#This Row],[Заказ коробок ]]*Таблица626[[#This Row],[Кол-во шт в коробке]]</f>
        <v>0</v>
      </c>
      <c r="L134" s="54">
        <f>Таблица626[[#This Row],[Общее кол-во шт]]*Таблица626[[#This Row],[Оптовая цена KRW за 1шт]]</f>
        <v>0</v>
      </c>
      <c r="M134" s="19" t="str">
        <f>IFERROR(Таблица626[[#This Row],[Общее кол-во шт]]*Таблица626[[#This Row],[Оптовая цена USD за 1шт]],"")</f>
        <v/>
      </c>
      <c r="N134" s="49"/>
    </row>
    <row r="135" spans="1:14" ht="22.5" customHeight="1">
      <c r="A135" s="44" t="s">
        <v>12241</v>
      </c>
      <c r="B135" s="14">
        <v>8809643527682</v>
      </c>
      <c r="C135" s="50" t="s">
        <v>12242</v>
      </c>
      <c r="D135" s="46" t="s">
        <v>12243</v>
      </c>
      <c r="E135" s="16">
        <v>13000</v>
      </c>
      <c r="F135" s="15">
        <v>0.48</v>
      </c>
      <c r="G135" s="47">
        <v>6</v>
      </c>
      <c r="H135" s="55">
        <f>Таблица626[[#This Row],[Коэфициент стоимости]]*Таблица626[[#This Row],[Розничная цена KRW]]</f>
        <v>6240</v>
      </c>
      <c r="I135" s="17" t="str">
        <f>IF($H$1="","Введите курс",Таблица626[[#This Row],[Оптовая цена KRW за 1шт]]/$H$1)</f>
        <v>Введите курс</v>
      </c>
      <c r="J135" s="48"/>
      <c r="K135" s="18">
        <f>Таблица626[[#This Row],[Заказ коробок ]]*Таблица626[[#This Row],[Кол-во шт в коробке]]</f>
        <v>0</v>
      </c>
      <c r="L135" s="54">
        <f>Таблица626[[#This Row],[Общее кол-во шт]]*Таблица626[[#This Row],[Оптовая цена KRW за 1шт]]</f>
        <v>0</v>
      </c>
      <c r="M135" s="19" t="str">
        <f>IFERROR(Таблица626[[#This Row],[Общее кол-во шт]]*Таблица626[[#This Row],[Оптовая цена USD за 1шт]],"")</f>
        <v/>
      </c>
      <c r="N135" s="49"/>
    </row>
    <row r="136" spans="1:14" ht="22.5" customHeight="1">
      <c r="A136" s="44" t="s">
        <v>12244</v>
      </c>
      <c r="B136" s="14">
        <v>8809643527675</v>
      </c>
      <c r="C136" s="50" t="s">
        <v>12245</v>
      </c>
      <c r="D136" s="46" t="s">
        <v>12246</v>
      </c>
      <c r="E136" s="16">
        <v>13000</v>
      </c>
      <c r="F136" s="15">
        <v>0.48</v>
      </c>
      <c r="G136" s="47">
        <v>6</v>
      </c>
      <c r="H136" s="55">
        <f>Таблица626[[#This Row],[Коэфициент стоимости]]*Таблица626[[#This Row],[Розничная цена KRW]]</f>
        <v>6240</v>
      </c>
      <c r="I136" s="17" t="str">
        <f>IF($H$1="","Введите курс",Таблица626[[#This Row],[Оптовая цена KRW за 1шт]]/$H$1)</f>
        <v>Введите курс</v>
      </c>
      <c r="J136" s="48"/>
      <c r="K136" s="18">
        <f>Таблица626[[#This Row],[Заказ коробок ]]*Таблица626[[#This Row],[Кол-во шт в коробке]]</f>
        <v>0</v>
      </c>
      <c r="L136" s="54">
        <f>Таблица626[[#This Row],[Общее кол-во шт]]*Таблица626[[#This Row],[Оптовая цена KRW за 1шт]]</f>
        <v>0</v>
      </c>
      <c r="M136" s="19" t="str">
        <f>IFERROR(Таблица626[[#This Row],[Общее кол-во шт]]*Таблица626[[#This Row],[Оптовая цена USD за 1шт]],"")</f>
        <v/>
      </c>
      <c r="N136" s="49"/>
    </row>
    <row r="137" spans="1:14" ht="22.5" customHeight="1">
      <c r="A137" s="44" t="s">
        <v>12247</v>
      </c>
      <c r="B137" s="14">
        <v>8809643518000</v>
      </c>
      <c r="C137" s="50" t="s">
        <v>12248</v>
      </c>
      <c r="D137" s="46" t="s">
        <v>12249</v>
      </c>
      <c r="E137" s="16">
        <v>25000</v>
      </c>
      <c r="F137" s="15">
        <v>0.48</v>
      </c>
      <c r="G137" s="47">
        <v>6</v>
      </c>
      <c r="H137" s="55">
        <f>Таблица626[[#This Row],[Коэфициент стоимости]]*Таблица626[[#This Row],[Розничная цена KRW]]</f>
        <v>12000</v>
      </c>
      <c r="I137" s="17" t="str">
        <f>IF($H$1="","Введите курс",Таблица626[[#This Row],[Оптовая цена KRW за 1шт]]/$H$1)</f>
        <v>Введите курс</v>
      </c>
      <c r="J137" s="48"/>
      <c r="K137" s="18">
        <f>Таблица626[[#This Row],[Заказ коробок ]]*Таблица626[[#This Row],[Кол-во шт в коробке]]</f>
        <v>0</v>
      </c>
      <c r="L137" s="54">
        <f>Таблица626[[#This Row],[Общее кол-во шт]]*Таблица626[[#This Row],[Оптовая цена KRW за 1шт]]</f>
        <v>0</v>
      </c>
      <c r="M137" s="19" t="str">
        <f>IFERROR(Таблица626[[#This Row],[Общее кол-во шт]]*Таблица626[[#This Row],[Оптовая цена USD за 1шт]],"")</f>
        <v/>
      </c>
      <c r="N137" s="49"/>
    </row>
    <row r="138" spans="1:14" ht="22.5" customHeight="1">
      <c r="A138" s="44" t="s">
        <v>12250</v>
      </c>
      <c r="B138" s="14">
        <v>8809643533669</v>
      </c>
      <c r="C138" s="50" t="s">
        <v>12251</v>
      </c>
      <c r="D138" s="46" t="s">
        <v>12252</v>
      </c>
      <c r="E138" s="16">
        <v>15000</v>
      </c>
      <c r="F138" s="15">
        <v>0.48</v>
      </c>
      <c r="G138" s="47">
        <v>4</v>
      </c>
      <c r="H138" s="55">
        <f>Таблица626[[#This Row],[Коэфициент стоимости]]*Таблица626[[#This Row],[Розничная цена KRW]]</f>
        <v>7200</v>
      </c>
      <c r="I138" s="17" t="str">
        <f>IF($H$1="","Введите курс",Таблица626[[#This Row],[Оптовая цена KRW за 1шт]]/$H$1)</f>
        <v>Введите курс</v>
      </c>
      <c r="J138" s="48"/>
      <c r="K138" s="18">
        <f>Таблица626[[#This Row],[Заказ коробок ]]*Таблица626[[#This Row],[Кол-во шт в коробке]]</f>
        <v>0</v>
      </c>
      <c r="L138" s="54">
        <f>Таблица626[[#This Row],[Общее кол-во шт]]*Таблица626[[#This Row],[Оптовая цена KRW за 1шт]]</f>
        <v>0</v>
      </c>
      <c r="M138" s="19" t="str">
        <f>IFERROR(Таблица626[[#This Row],[Общее кол-во шт]]*Таблица626[[#This Row],[Оптовая цена USD за 1шт]],"")</f>
        <v/>
      </c>
      <c r="N138" s="49"/>
    </row>
    <row r="139" spans="1:14" ht="22.5" customHeight="1">
      <c r="A139" s="44" t="s">
        <v>12253</v>
      </c>
      <c r="B139" s="14">
        <v>8809643533621</v>
      </c>
      <c r="C139" s="50" t="s">
        <v>12254</v>
      </c>
      <c r="D139" s="115" t="s">
        <v>12255</v>
      </c>
      <c r="E139" s="16">
        <v>138000</v>
      </c>
      <c r="F139" s="15">
        <v>0.48</v>
      </c>
      <c r="G139" s="47">
        <v>4</v>
      </c>
      <c r="H139" s="55">
        <f>Таблица626[[#This Row],[Коэфициент стоимости]]*Таблица626[[#This Row],[Розничная цена KRW]]</f>
        <v>66240</v>
      </c>
      <c r="I139" s="17" t="str">
        <f>IF($H$1="","Введите курс",Таблица626[[#This Row],[Оптовая цена KRW за 1шт]]/$H$1)</f>
        <v>Введите курс</v>
      </c>
      <c r="J139" s="48"/>
      <c r="K139" s="18">
        <f>Таблица626[[#This Row],[Заказ коробок ]]*Таблица626[[#This Row],[Кол-во шт в коробке]]</f>
        <v>0</v>
      </c>
      <c r="L139" s="54">
        <f>Таблица626[[#This Row],[Общее кол-во шт]]*Таблица626[[#This Row],[Оптовая цена KRW за 1шт]]</f>
        <v>0</v>
      </c>
      <c r="M139" s="19" t="str">
        <f>IFERROR(Таблица626[[#This Row],[Общее кол-во шт]]*Таблица626[[#This Row],[Оптовая цена USD за 1шт]],"")</f>
        <v/>
      </c>
      <c r="N139" s="49"/>
    </row>
    <row r="140" spans="1:14" ht="22.5" customHeight="1">
      <c r="A140" s="44" t="s">
        <v>12256</v>
      </c>
      <c r="B140" s="14">
        <v>8809643533614</v>
      </c>
      <c r="C140" s="50" t="s">
        <v>12257</v>
      </c>
      <c r="D140" s="115" t="s">
        <v>12258</v>
      </c>
      <c r="E140" s="16">
        <v>78000</v>
      </c>
      <c r="F140" s="15">
        <v>0.48</v>
      </c>
      <c r="G140" s="47">
        <v>4</v>
      </c>
      <c r="H140" s="55">
        <f>Таблица626[[#This Row],[Коэфициент стоимости]]*Таблица626[[#This Row],[Розничная цена KRW]]</f>
        <v>37440</v>
      </c>
      <c r="I140" s="17" t="str">
        <f>IF($H$1="","Введите курс",Таблица626[[#This Row],[Оптовая цена KRW за 1шт]]/$H$1)</f>
        <v>Введите курс</v>
      </c>
      <c r="J140" s="48"/>
      <c r="K140" s="18">
        <f>Таблица626[[#This Row],[Заказ коробок ]]*Таблица626[[#This Row],[Кол-во шт в коробке]]</f>
        <v>0</v>
      </c>
      <c r="L140" s="54">
        <f>Таблица626[[#This Row],[Общее кол-во шт]]*Таблица626[[#This Row],[Оптовая цена KRW за 1шт]]</f>
        <v>0</v>
      </c>
      <c r="M140" s="19" t="str">
        <f>IFERROR(Таблица626[[#This Row],[Общее кол-во шт]]*Таблица626[[#This Row],[Оптовая цена USD за 1шт]],"")</f>
        <v/>
      </c>
      <c r="N140" s="49"/>
    </row>
    <row r="141" spans="1:14" ht="22.5" customHeight="1">
      <c r="A141" s="44" t="s">
        <v>12259</v>
      </c>
      <c r="B141" s="14">
        <v>8809643532303</v>
      </c>
      <c r="C141" s="50" t="s">
        <v>12260</v>
      </c>
      <c r="D141" s="46" t="s">
        <v>12261</v>
      </c>
      <c r="E141" s="16">
        <v>24000</v>
      </c>
      <c r="F141" s="15">
        <v>0.48</v>
      </c>
      <c r="G141" s="47">
        <v>6</v>
      </c>
      <c r="H141" s="55">
        <f>Таблица626[[#This Row],[Коэфициент стоимости]]*Таблица626[[#This Row],[Розничная цена KRW]]</f>
        <v>11520</v>
      </c>
      <c r="I141" s="17" t="str">
        <f>IF($H$1="","Введите курс",Таблица626[[#This Row],[Оптовая цена KRW за 1шт]]/$H$1)</f>
        <v>Введите курс</v>
      </c>
      <c r="J141" s="48"/>
      <c r="K141" s="18">
        <f>Таблица626[[#This Row],[Заказ коробок ]]*Таблица626[[#This Row],[Кол-во шт в коробке]]</f>
        <v>0</v>
      </c>
      <c r="L141" s="54">
        <f>Таблица626[[#This Row],[Общее кол-во шт]]*Таблица626[[#This Row],[Оптовая цена KRW за 1шт]]</f>
        <v>0</v>
      </c>
      <c r="M141" s="19" t="str">
        <f>IFERROR(Таблица626[[#This Row],[Общее кол-во шт]]*Таблица626[[#This Row],[Оптовая цена USD за 1шт]],"")</f>
        <v/>
      </c>
      <c r="N141" s="49"/>
    </row>
    <row r="142" spans="1:14" ht="22.5" customHeight="1">
      <c r="A142" s="44" t="s">
        <v>12262</v>
      </c>
      <c r="B142" s="14">
        <v>8809643527057</v>
      </c>
      <c r="C142" s="50" t="s">
        <v>12263</v>
      </c>
      <c r="D142" s="46" t="s">
        <v>12264</v>
      </c>
      <c r="E142" s="16">
        <v>32000</v>
      </c>
      <c r="F142" s="15">
        <v>0.48</v>
      </c>
      <c r="G142" s="47">
        <v>4</v>
      </c>
      <c r="H142" s="55">
        <f>Таблица626[[#This Row],[Коэфициент стоимости]]*Таблица626[[#This Row],[Розничная цена KRW]]</f>
        <v>15360</v>
      </c>
      <c r="I142" s="17" t="str">
        <f>IF($H$1="","Введите курс",Таблица626[[#This Row],[Оптовая цена KRW за 1шт]]/$H$1)</f>
        <v>Введите курс</v>
      </c>
      <c r="J142" s="48"/>
      <c r="K142" s="18">
        <f>Таблица626[[#This Row],[Заказ коробок ]]*Таблица626[[#This Row],[Кол-во шт в коробке]]</f>
        <v>0</v>
      </c>
      <c r="L142" s="54">
        <f>Таблица626[[#This Row],[Общее кол-во шт]]*Таблица626[[#This Row],[Оптовая цена KRW за 1шт]]</f>
        <v>0</v>
      </c>
      <c r="M142" s="19" t="str">
        <f>IFERROR(Таблица626[[#This Row],[Общее кол-во шт]]*Таблица626[[#This Row],[Оптовая цена USD за 1шт]],"")</f>
        <v/>
      </c>
      <c r="N142" s="49"/>
    </row>
    <row r="143" spans="1:14" ht="22.5" customHeight="1">
      <c r="A143" s="44" t="s">
        <v>12265</v>
      </c>
      <c r="B143" s="14">
        <v>8809643527040</v>
      </c>
      <c r="C143" s="50" t="s">
        <v>12266</v>
      </c>
      <c r="D143" s="46" t="s">
        <v>12267</v>
      </c>
      <c r="E143" s="16">
        <v>32000</v>
      </c>
      <c r="F143" s="15">
        <v>0.48</v>
      </c>
      <c r="G143" s="47">
        <v>4</v>
      </c>
      <c r="H143" s="55">
        <f>Таблица626[[#This Row],[Коэфициент стоимости]]*Таблица626[[#This Row],[Розничная цена KRW]]</f>
        <v>15360</v>
      </c>
      <c r="I143" s="17" t="str">
        <f>IF($H$1="","Введите курс",Таблица626[[#This Row],[Оптовая цена KRW за 1шт]]/$H$1)</f>
        <v>Введите курс</v>
      </c>
      <c r="J143" s="48"/>
      <c r="K143" s="18">
        <f>Таблица626[[#This Row],[Заказ коробок ]]*Таблица626[[#This Row],[Кол-во шт в коробке]]</f>
        <v>0</v>
      </c>
      <c r="L143" s="54">
        <f>Таблица626[[#This Row],[Общее кол-во шт]]*Таблица626[[#This Row],[Оптовая цена KRW за 1шт]]</f>
        <v>0</v>
      </c>
      <c r="M143" s="19" t="str">
        <f>IFERROR(Таблица626[[#This Row],[Общее кол-во шт]]*Таблица626[[#This Row],[Оптовая цена USD за 1шт]],"")</f>
        <v/>
      </c>
      <c r="N143" s="49"/>
    </row>
    <row r="144" spans="1:14" ht="22.5" customHeight="1">
      <c r="A144" s="44" t="s">
        <v>12268</v>
      </c>
      <c r="B144" s="14">
        <v>8809643527033</v>
      </c>
      <c r="C144" s="50" t="s">
        <v>12269</v>
      </c>
      <c r="D144" s="46" t="s">
        <v>12270</v>
      </c>
      <c r="E144" s="16">
        <v>29000</v>
      </c>
      <c r="F144" s="15">
        <v>0.48</v>
      </c>
      <c r="G144" s="47">
        <v>4</v>
      </c>
      <c r="H144" s="55">
        <f>Таблица626[[#This Row],[Коэфициент стоимости]]*Таблица626[[#This Row],[Розничная цена KRW]]</f>
        <v>13920</v>
      </c>
      <c r="I144" s="17" t="str">
        <f>IF($H$1="","Введите курс",Таблица626[[#This Row],[Оптовая цена KRW за 1шт]]/$H$1)</f>
        <v>Введите курс</v>
      </c>
      <c r="J144" s="48"/>
      <c r="K144" s="18">
        <f>Таблица626[[#This Row],[Заказ коробок ]]*Таблица626[[#This Row],[Кол-во шт в коробке]]</f>
        <v>0</v>
      </c>
      <c r="L144" s="54">
        <f>Таблица626[[#This Row],[Общее кол-во шт]]*Таблица626[[#This Row],[Оптовая цена KRW за 1шт]]</f>
        <v>0</v>
      </c>
      <c r="M144" s="19" t="str">
        <f>IFERROR(Таблица626[[#This Row],[Общее кол-во шт]]*Таблица626[[#This Row],[Оптовая цена USD за 1шт]],"")</f>
        <v/>
      </c>
      <c r="N144" s="49"/>
    </row>
    <row r="145" spans="1:14" ht="22.5" customHeight="1">
      <c r="A145" s="44" t="s">
        <v>12271</v>
      </c>
      <c r="B145" s="14">
        <v>8809643526982</v>
      </c>
      <c r="C145" s="50" t="s">
        <v>12272</v>
      </c>
      <c r="D145" s="46" t="s">
        <v>12273</v>
      </c>
      <c r="E145" s="16">
        <v>39000</v>
      </c>
      <c r="F145" s="15">
        <v>0.48</v>
      </c>
      <c r="G145" s="47">
        <v>4</v>
      </c>
      <c r="H145" s="55">
        <f>Таблица626[[#This Row],[Коэфициент стоимости]]*Таблица626[[#This Row],[Розничная цена KRW]]</f>
        <v>18720</v>
      </c>
      <c r="I145" s="17" t="str">
        <f>IF($H$1="","Введите курс",Таблица626[[#This Row],[Оптовая цена KRW за 1шт]]/$H$1)</f>
        <v>Введите курс</v>
      </c>
      <c r="J145" s="48"/>
      <c r="K145" s="18">
        <f>Таблица626[[#This Row],[Заказ коробок ]]*Таблица626[[#This Row],[Кол-во шт в коробке]]</f>
        <v>0</v>
      </c>
      <c r="L145" s="54">
        <f>Таблица626[[#This Row],[Общее кол-во шт]]*Таблица626[[#This Row],[Оптовая цена KRW за 1шт]]</f>
        <v>0</v>
      </c>
      <c r="M145" s="19" t="str">
        <f>IFERROR(Таблица626[[#This Row],[Общее кол-во шт]]*Таблица626[[#This Row],[Оптовая цена USD за 1шт]],"")</f>
        <v/>
      </c>
      <c r="N145" s="49"/>
    </row>
    <row r="146" spans="1:14" ht="22.5" customHeight="1">
      <c r="A146" s="44" t="s">
        <v>12274</v>
      </c>
      <c r="B146" s="14">
        <v>8809643527026</v>
      </c>
      <c r="C146" s="50" t="s">
        <v>12275</v>
      </c>
      <c r="D146" s="46" t="s">
        <v>12276</v>
      </c>
      <c r="E146" s="16">
        <v>60000</v>
      </c>
      <c r="F146" s="15">
        <v>0.48</v>
      </c>
      <c r="G146" s="47">
        <v>4</v>
      </c>
      <c r="H146" s="55">
        <f>Таблица626[[#This Row],[Коэфициент стоимости]]*Таблица626[[#This Row],[Розничная цена KRW]]</f>
        <v>28800</v>
      </c>
      <c r="I146" s="17" t="str">
        <f>IF($H$1="","Введите курс",Таблица626[[#This Row],[Оптовая цена KRW за 1шт]]/$H$1)</f>
        <v>Введите курс</v>
      </c>
      <c r="J146" s="48"/>
      <c r="K146" s="18">
        <f>Таблица626[[#This Row],[Заказ коробок ]]*Таблица626[[#This Row],[Кол-во шт в коробке]]</f>
        <v>0</v>
      </c>
      <c r="L146" s="54">
        <f>Таблица626[[#This Row],[Общее кол-во шт]]*Таблица626[[#This Row],[Оптовая цена KRW за 1шт]]</f>
        <v>0</v>
      </c>
      <c r="M146" s="19" t="str">
        <f>IFERROR(Таблица626[[#This Row],[Общее кол-во шт]]*Таблица626[[#This Row],[Оптовая цена USD за 1шт]],"")</f>
        <v/>
      </c>
      <c r="N146" s="49"/>
    </row>
    <row r="147" spans="1:14" ht="22.5" customHeight="1">
      <c r="A147" s="44" t="s">
        <v>12277</v>
      </c>
      <c r="B147" s="14">
        <v>8809643527019</v>
      </c>
      <c r="C147" s="50" t="s">
        <v>12278</v>
      </c>
      <c r="D147" s="46" t="s">
        <v>12279</v>
      </c>
      <c r="E147" s="16">
        <v>29000</v>
      </c>
      <c r="F147" s="15">
        <v>0.48</v>
      </c>
      <c r="G147" s="47">
        <v>4</v>
      </c>
      <c r="H147" s="55">
        <f>Таблица626[[#This Row],[Коэфициент стоимости]]*Таблица626[[#This Row],[Розничная цена KRW]]</f>
        <v>13920</v>
      </c>
      <c r="I147" s="17" t="str">
        <f>IF($H$1="","Введите курс",Таблица626[[#This Row],[Оптовая цена KRW за 1шт]]/$H$1)</f>
        <v>Введите курс</v>
      </c>
      <c r="J147" s="48"/>
      <c r="K147" s="18">
        <f>Таблица626[[#This Row],[Заказ коробок ]]*Таблица626[[#This Row],[Кол-во шт в коробке]]</f>
        <v>0</v>
      </c>
      <c r="L147" s="54">
        <f>Таблица626[[#This Row],[Общее кол-во шт]]*Таблица626[[#This Row],[Оптовая цена KRW за 1шт]]</f>
        <v>0</v>
      </c>
      <c r="M147" s="19" t="str">
        <f>IFERROR(Таблица626[[#This Row],[Общее кол-во шт]]*Таблица626[[#This Row],[Оптовая цена USD за 1шт]],"")</f>
        <v/>
      </c>
      <c r="N147" s="49"/>
    </row>
    <row r="148" spans="1:14" ht="22.5" customHeight="1">
      <c r="A148" s="44" t="s">
        <v>12280</v>
      </c>
      <c r="B148" s="14">
        <v>8809643527002</v>
      </c>
      <c r="C148" s="50" t="s">
        <v>12281</v>
      </c>
      <c r="D148" s="46" t="s">
        <v>12282</v>
      </c>
      <c r="E148" s="16">
        <v>50000</v>
      </c>
      <c r="F148" s="15">
        <v>0.48</v>
      </c>
      <c r="G148" s="47">
        <v>4</v>
      </c>
      <c r="H148" s="55">
        <f>Таблица626[[#This Row],[Коэфициент стоимости]]*Таблица626[[#This Row],[Розничная цена KRW]]</f>
        <v>24000</v>
      </c>
      <c r="I148" s="17" t="str">
        <f>IF($H$1="","Введите курс",Таблица626[[#This Row],[Оптовая цена KRW за 1шт]]/$H$1)</f>
        <v>Введите курс</v>
      </c>
      <c r="J148" s="48"/>
      <c r="K148" s="18">
        <f>Таблица626[[#This Row],[Заказ коробок ]]*Таблица626[[#This Row],[Кол-во шт в коробке]]</f>
        <v>0</v>
      </c>
      <c r="L148" s="54">
        <f>Таблица626[[#This Row],[Общее кол-во шт]]*Таблица626[[#This Row],[Оптовая цена KRW за 1шт]]</f>
        <v>0</v>
      </c>
      <c r="M148" s="19" t="str">
        <f>IFERROR(Таблица626[[#This Row],[Общее кол-во шт]]*Таблица626[[#This Row],[Оптовая цена USD за 1шт]],"")</f>
        <v/>
      </c>
      <c r="N148" s="49"/>
    </row>
    <row r="149" spans="1:14" ht="22.5" customHeight="1">
      <c r="A149" s="44" t="s">
        <v>12283</v>
      </c>
      <c r="B149" s="14">
        <v>8809643526999</v>
      </c>
      <c r="C149" s="50" t="s">
        <v>12284</v>
      </c>
      <c r="D149" s="46" t="s">
        <v>12285</v>
      </c>
      <c r="E149" s="16">
        <v>39000</v>
      </c>
      <c r="F149" s="15">
        <v>0.48</v>
      </c>
      <c r="G149" s="47">
        <v>4</v>
      </c>
      <c r="H149" s="55">
        <f>Таблица626[[#This Row],[Коэфициент стоимости]]*Таблица626[[#This Row],[Розничная цена KRW]]</f>
        <v>18720</v>
      </c>
      <c r="I149" s="17" t="str">
        <f>IF($H$1="","Введите курс",Таблица626[[#This Row],[Оптовая цена KRW за 1шт]]/$H$1)</f>
        <v>Введите курс</v>
      </c>
      <c r="J149" s="48"/>
      <c r="K149" s="18">
        <f>Таблица626[[#This Row],[Заказ коробок ]]*Таблица626[[#This Row],[Кол-во шт в коробке]]</f>
        <v>0</v>
      </c>
      <c r="L149" s="54">
        <f>Таблица626[[#This Row],[Общее кол-во шт]]*Таблица626[[#This Row],[Оптовая цена KRW за 1шт]]</f>
        <v>0</v>
      </c>
      <c r="M149" s="19" t="str">
        <f>IFERROR(Таблица626[[#This Row],[Общее кол-во шт]]*Таблица626[[#This Row],[Оптовая цена USD за 1шт]],"")</f>
        <v/>
      </c>
      <c r="N149" s="49"/>
    </row>
    <row r="150" spans="1:14" ht="22.5" customHeight="1">
      <c r="A150" s="44" t="s">
        <v>12286</v>
      </c>
      <c r="B150" s="14">
        <v>8809643526975</v>
      </c>
      <c r="C150" s="50" t="s">
        <v>12287</v>
      </c>
      <c r="D150" s="46" t="s">
        <v>12288</v>
      </c>
      <c r="E150" s="16">
        <v>39000</v>
      </c>
      <c r="F150" s="15">
        <v>0.48</v>
      </c>
      <c r="G150" s="47">
        <v>4</v>
      </c>
      <c r="H150" s="55">
        <f>Таблица626[[#This Row],[Коэфициент стоимости]]*Таблица626[[#This Row],[Розничная цена KRW]]</f>
        <v>18720</v>
      </c>
      <c r="I150" s="17" t="str">
        <f>IF($H$1="","Введите курс",Таблица626[[#This Row],[Оптовая цена KRW за 1шт]]/$H$1)</f>
        <v>Введите курс</v>
      </c>
      <c r="J150" s="48"/>
      <c r="K150" s="18">
        <f>Таблица626[[#This Row],[Заказ коробок ]]*Таблица626[[#This Row],[Кол-во шт в коробке]]</f>
        <v>0</v>
      </c>
      <c r="L150" s="54">
        <f>Таблица626[[#This Row],[Общее кол-во шт]]*Таблица626[[#This Row],[Оптовая цена KRW за 1шт]]</f>
        <v>0</v>
      </c>
      <c r="M150" s="19" t="str">
        <f>IFERROR(Таблица626[[#This Row],[Общее кол-во шт]]*Таблица626[[#This Row],[Оптовая цена USD за 1шт]],"")</f>
        <v/>
      </c>
      <c r="N150" s="49"/>
    </row>
    <row r="151" spans="1:14" ht="22.5" customHeight="1">
      <c r="A151" s="44" t="s">
        <v>12289</v>
      </c>
      <c r="B151" s="14">
        <v>8809643526128</v>
      </c>
      <c r="C151" s="50" t="s">
        <v>12290</v>
      </c>
      <c r="D151" s="46" t="s">
        <v>12291</v>
      </c>
      <c r="E151" s="16">
        <v>19800</v>
      </c>
      <c r="F151" s="15">
        <v>0.48</v>
      </c>
      <c r="G151" s="47">
        <v>4</v>
      </c>
      <c r="H151" s="55">
        <f>Таблица626[[#This Row],[Коэфициент стоимости]]*Таблица626[[#This Row],[Розничная цена KRW]]</f>
        <v>9504</v>
      </c>
      <c r="I151" s="17" t="str">
        <f>IF($H$1="","Введите курс",Таблица626[[#This Row],[Оптовая цена KRW за 1шт]]/$H$1)</f>
        <v>Введите курс</v>
      </c>
      <c r="J151" s="48"/>
      <c r="K151" s="18">
        <f>Таблица626[[#This Row],[Заказ коробок ]]*Таблица626[[#This Row],[Кол-во шт в коробке]]</f>
        <v>0</v>
      </c>
      <c r="L151" s="54">
        <f>Таблица626[[#This Row],[Общее кол-во шт]]*Таблица626[[#This Row],[Оптовая цена KRW за 1шт]]</f>
        <v>0</v>
      </c>
      <c r="M151" s="19" t="str">
        <f>IFERROR(Таблица626[[#This Row],[Общее кол-во шт]]*Таблица626[[#This Row],[Оптовая цена USD за 1шт]],"")</f>
        <v/>
      </c>
      <c r="N151" s="49"/>
    </row>
    <row r="152" spans="1:14" ht="22.5" customHeight="1">
      <c r="A152" s="44" t="s">
        <v>12292</v>
      </c>
      <c r="B152" s="14">
        <v>8809643526111</v>
      </c>
      <c r="C152" s="50" t="s">
        <v>12293</v>
      </c>
      <c r="D152" s="46" t="s">
        <v>12294</v>
      </c>
      <c r="E152" s="16">
        <v>40000</v>
      </c>
      <c r="F152" s="15">
        <v>0.48</v>
      </c>
      <c r="G152" s="47">
        <v>4</v>
      </c>
      <c r="H152" s="55">
        <f>Таблица626[[#This Row],[Коэфициент стоимости]]*Таблица626[[#This Row],[Розничная цена KRW]]</f>
        <v>19200</v>
      </c>
      <c r="I152" s="17" t="str">
        <f>IF($H$1="","Введите курс",Таблица626[[#This Row],[Оптовая цена KRW за 1шт]]/$H$1)</f>
        <v>Введите курс</v>
      </c>
      <c r="J152" s="48"/>
      <c r="K152" s="18">
        <f>Таблица626[[#This Row],[Заказ коробок ]]*Таблица626[[#This Row],[Кол-во шт в коробке]]</f>
        <v>0</v>
      </c>
      <c r="L152" s="54">
        <f>Таблица626[[#This Row],[Общее кол-во шт]]*Таблица626[[#This Row],[Оптовая цена KRW за 1шт]]</f>
        <v>0</v>
      </c>
      <c r="M152" s="19" t="str">
        <f>IFERROR(Таблица626[[#This Row],[Общее кол-во шт]]*Таблица626[[#This Row],[Оптовая цена USD за 1шт]],"")</f>
        <v/>
      </c>
      <c r="N152" s="49"/>
    </row>
    <row r="153" spans="1:14" ht="22.5" customHeight="1">
      <c r="A153" s="44" t="s">
        <v>12295</v>
      </c>
      <c r="B153" s="14">
        <v>8809643526104</v>
      </c>
      <c r="C153" s="50" t="s">
        <v>12296</v>
      </c>
      <c r="D153" s="46" t="s">
        <v>12297</v>
      </c>
      <c r="E153" s="16">
        <v>40000</v>
      </c>
      <c r="F153" s="15">
        <v>0.48</v>
      </c>
      <c r="G153" s="47">
        <v>4</v>
      </c>
      <c r="H153" s="55">
        <f>Таблица626[[#This Row],[Коэфициент стоимости]]*Таблица626[[#This Row],[Розничная цена KRW]]</f>
        <v>19200</v>
      </c>
      <c r="I153" s="17" t="str">
        <f>IF($H$1="","Введите курс",Таблица626[[#This Row],[Оптовая цена KRW за 1шт]]/$H$1)</f>
        <v>Введите курс</v>
      </c>
      <c r="J153" s="48"/>
      <c r="K153" s="18">
        <f>Таблица626[[#This Row],[Заказ коробок ]]*Таблица626[[#This Row],[Кол-во шт в коробке]]</f>
        <v>0</v>
      </c>
      <c r="L153" s="54">
        <f>Таблица626[[#This Row],[Общее кол-во шт]]*Таблица626[[#This Row],[Оптовая цена KRW за 1шт]]</f>
        <v>0</v>
      </c>
      <c r="M153" s="19" t="str">
        <f>IFERROR(Таблица626[[#This Row],[Общее кол-во шт]]*Таблица626[[#This Row],[Оптовая цена USD за 1шт]],"")</f>
        <v/>
      </c>
      <c r="N153" s="49"/>
    </row>
    <row r="154" spans="1:14" ht="22.5" customHeight="1">
      <c r="A154" s="44" t="s">
        <v>12298</v>
      </c>
      <c r="B154" s="14">
        <v>8809643535274</v>
      </c>
      <c r="C154" s="50" t="s">
        <v>12299</v>
      </c>
      <c r="D154" s="46" t="s">
        <v>12300</v>
      </c>
      <c r="E154" s="16">
        <v>3500</v>
      </c>
      <c r="F154" s="15">
        <v>0.48</v>
      </c>
      <c r="G154" s="47">
        <v>10</v>
      </c>
      <c r="H154" s="55">
        <f>Таблица626[[#This Row],[Коэфициент стоимости]]*Таблица626[[#This Row],[Розничная цена KRW]]</f>
        <v>1680</v>
      </c>
      <c r="I154" s="17" t="str">
        <f>IF($H$1="","Введите курс",Таблица626[[#This Row],[Оптовая цена KRW за 1шт]]/$H$1)</f>
        <v>Введите курс</v>
      </c>
      <c r="J154" s="48"/>
      <c r="K154" s="18">
        <f>Таблица626[[#This Row],[Заказ коробок ]]*Таблица626[[#This Row],[Кол-во шт в коробке]]</f>
        <v>0</v>
      </c>
      <c r="L154" s="54">
        <f>Таблица626[[#This Row],[Общее кол-во шт]]*Таблица626[[#This Row],[Оптовая цена KRW за 1шт]]</f>
        <v>0</v>
      </c>
      <c r="M154" s="19" t="str">
        <f>IFERROR(Таблица626[[#This Row],[Общее кол-во шт]]*Таблица626[[#This Row],[Оптовая цена USD за 1шт]],"")</f>
        <v/>
      </c>
      <c r="N154" s="49"/>
    </row>
    <row r="155" spans="1:14" ht="22.5" customHeight="1">
      <c r="A155" s="44" t="s">
        <v>12301</v>
      </c>
      <c r="B155" s="14">
        <v>8809643535267</v>
      </c>
      <c r="C155" s="50" t="s">
        <v>12302</v>
      </c>
      <c r="D155" s="46" t="s">
        <v>12303</v>
      </c>
      <c r="E155" s="16">
        <v>23000</v>
      </c>
      <c r="F155" s="15">
        <v>0.48</v>
      </c>
      <c r="G155" s="47">
        <v>6</v>
      </c>
      <c r="H155" s="55">
        <f>Таблица626[[#This Row],[Коэфициент стоимости]]*Таблица626[[#This Row],[Розничная цена KRW]]</f>
        <v>11040</v>
      </c>
      <c r="I155" s="17" t="str">
        <f>IF($H$1="","Введите курс",Таблица626[[#This Row],[Оптовая цена KRW за 1шт]]/$H$1)</f>
        <v>Введите курс</v>
      </c>
      <c r="J155" s="48"/>
      <c r="K155" s="18">
        <f>Таблица626[[#This Row],[Заказ коробок ]]*Таблица626[[#This Row],[Кол-во шт в коробке]]</f>
        <v>0</v>
      </c>
      <c r="L155" s="54">
        <f>Таблица626[[#This Row],[Общее кол-во шт]]*Таблица626[[#This Row],[Оптовая цена KRW за 1шт]]</f>
        <v>0</v>
      </c>
      <c r="M155" s="19" t="str">
        <f>IFERROR(Таблица626[[#This Row],[Общее кол-во шт]]*Таблица626[[#This Row],[Оптовая цена USD за 1шт]],"")</f>
        <v/>
      </c>
      <c r="N155" s="49"/>
    </row>
    <row r="156" spans="1:14" ht="22.5" customHeight="1">
      <c r="A156" s="44" t="s">
        <v>12304</v>
      </c>
      <c r="B156" s="14">
        <v>8809643526579</v>
      </c>
      <c r="C156" s="50" t="s">
        <v>12305</v>
      </c>
      <c r="D156" s="115" t="s">
        <v>12306</v>
      </c>
      <c r="E156" s="16">
        <v>56000</v>
      </c>
      <c r="F156" s="15">
        <v>0.48</v>
      </c>
      <c r="G156" s="47">
        <v>4</v>
      </c>
      <c r="H156" s="55">
        <f>Таблица626[[#This Row],[Коэфициент стоимости]]*Таблица626[[#This Row],[Розничная цена KRW]]</f>
        <v>26880</v>
      </c>
      <c r="I156" s="17" t="str">
        <f>IF($H$1="","Введите курс",Таблица626[[#This Row],[Оптовая цена KRW за 1шт]]/$H$1)</f>
        <v>Введите курс</v>
      </c>
      <c r="J156" s="48"/>
      <c r="K156" s="18">
        <f>Таблица626[[#This Row],[Заказ коробок ]]*Таблица626[[#This Row],[Кол-во шт в коробке]]</f>
        <v>0</v>
      </c>
      <c r="L156" s="54">
        <f>Таблица626[[#This Row],[Общее кол-во шт]]*Таблица626[[#This Row],[Оптовая цена KRW за 1шт]]</f>
        <v>0</v>
      </c>
      <c r="M156" s="19" t="str">
        <f>IFERROR(Таблица626[[#This Row],[Общее кол-во шт]]*Таблица626[[#This Row],[Оптовая цена USD за 1шт]],"")</f>
        <v/>
      </c>
      <c r="N156" s="49"/>
    </row>
    <row r="157" spans="1:14" ht="22.5" customHeight="1">
      <c r="A157" s="44" t="s">
        <v>12307</v>
      </c>
      <c r="B157" s="14">
        <v>8809643525169</v>
      </c>
      <c r="C157" s="50" t="s">
        <v>12308</v>
      </c>
      <c r="D157" s="46" t="s">
        <v>12309</v>
      </c>
      <c r="E157" s="16">
        <v>23000</v>
      </c>
      <c r="F157" s="15">
        <v>0.48</v>
      </c>
      <c r="G157" s="47">
        <v>6</v>
      </c>
      <c r="H157" s="55">
        <f>Таблица626[[#This Row],[Коэфициент стоимости]]*Таблица626[[#This Row],[Розничная цена KRW]]</f>
        <v>11040</v>
      </c>
      <c r="I157" s="17" t="str">
        <f>IF($H$1="","Введите курс",Таблица626[[#This Row],[Оптовая цена KRW за 1шт]]/$H$1)</f>
        <v>Введите курс</v>
      </c>
      <c r="J157" s="48"/>
      <c r="K157" s="18">
        <f>Таблица626[[#This Row],[Заказ коробок ]]*Таблица626[[#This Row],[Кол-во шт в коробке]]</f>
        <v>0</v>
      </c>
      <c r="L157" s="54">
        <f>Таблица626[[#This Row],[Общее кол-во шт]]*Таблица626[[#This Row],[Оптовая цена KRW за 1шт]]</f>
        <v>0</v>
      </c>
      <c r="M157" s="19" t="str">
        <f>IFERROR(Таблица626[[#This Row],[Общее кол-во шт]]*Таблица626[[#This Row],[Оптовая цена USD за 1шт]],"")</f>
        <v/>
      </c>
      <c r="N157" s="49"/>
    </row>
    <row r="158" spans="1:14" ht="22.5" customHeight="1">
      <c r="A158" s="44" t="s">
        <v>12310</v>
      </c>
      <c r="B158" s="14">
        <v>8809643523479</v>
      </c>
      <c r="C158" s="50" t="s">
        <v>12311</v>
      </c>
      <c r="D158" s="46" t="s">
        <v>12312</v>
      </c>
      <c r="E158" s="16">
        <v>12000</v>
      </c>
      <c r="F158" s="15">
        <v>0.48</v>
      </c>
      <c r="G158" s="47">
        <v>6</v>
      </c>
      <c r="H158" s="55">
        <f>Таблица626[[#This Row],[Коэфициент стоимости]]*Таблица626[[#This Row],[Розничная цена KRW]]</f>
        <v>5760</v>
      </c>
      <c r="I158" s="17" t="str">
        <f>IF($H$1="","Введите курс",Таблица626[[#This Row],[Оптовая цена KRW за 1шт]]/$H$1)</f>
        <v>Введите курс</v>
      </c>
      <c r="J158" s="48"/>
      <c r="K158" s="18">
        <f>Таблица626[[#This Row],[Заказ коробок ]]*Таблица626[[#This Row],[Кол-во шт в коробке]]</f>
        <v>0</v>
      </c>
      <c r="L158" s="54">
        <f>Таблица626[[#This Row],[Общее кол-во шт]]*Таблица626[[#This Row],[Оптовая цена KRW за 1шт]]</f>
        <v>0</v>
      </c>
      <c r="M158" s="19" t="str">
        <f>IFERROR(Таблица626[[#This Row],[Общее кол-во шт]]*Таблица626[[#This Row],[Оптовая цена USD за 1шт]],"")</f>
        <v/>
      </c>
      <c r="N158" s="49"/>
    </row>
    <row r="159" spans="1:14" ht="22.5" customHeight="1">
      <c r="A159" s="44" t="s">
        <v>12313</v>
      </c>
      <c r="B159" s="14">
        <v>8809643523462</v>
      </c>
      <c r="C159" s="50" t="s">
        <v>12314</v>
      </c>
      <c r="D159" s="46" t="s">
        <v>12315</v>
      </c>
      <c r="E159" s="16">
        <v>28000</v>
      </c>
      <c r="F159" s="15">
        <v>0.48</v>
      </c>
      <c r="G159" s="47">
        <v>6</v>
      </c>
      <c r="H159" s="55">
        <f>Таблица626[[#This Row],[Коэфициент стоимости]]*Таблица626[[#This Row],[Розничная цена KRW]]</f>
        <v>13440</v>
      </c>
      <c r="I159" s="17" t="str">
        <f>IF($H$1="","Введите курс",Таблица626[[#This Row],[Оптовая цена KRW за 1шт]]/$H$1)</f>
        <v>Введите курс</v>
      </c>
      <c r="J159" s="48"/>
      <c r="K159" s="18">
        <f>Таблица626[[#This Row],[Заказ коробок ]]*Таблица626[[#This Row],[Кол-во шт в коробке]]</f>
        <v>0</v>
      </c>
      <c r="L159" s="54">
        <f>Таблица626[[#This Row],[Общее кол-во шт]]*Таблица626[[#This Row],[Оптовая цена KRW за 1шт]]</f>
        <v>0</v>
      </c>
      <c r="M159" s="19" t="str">
        <f>IFERROR(Таблица626[[#This Row],[Общее кол-во шт]]*Таблица626[[#This Row],[Оптовая цена USD за 1шт]],"")</f>
        <v/>
      </c>
      <c r="N159" s="49"/>
    </row>
    <row r="160" spans="1:14" ht="22.5" customHeight="1">
      <c r="A160" s="44" t="s">
        <v>12316</v>
      </c>
      <c r="B160" s="14">
        <v>8809643523455</v>
      </c>
      <c r="C160" s="50" t="s">
        <v>12317</v>
      </c>
      <c r="D160" s="46" t="s">
        <v>12318</v>
      </c>
      <c r="E160" s="16">
        <v>28000</v>
      </c>
      <c r="F160" s="15">
        <v>0.48</v>
      </c>
      <c r="G160" s="47">
        <v>6</v>
      </c>
      <c r="H160" s="55">
        <f>Таблица626[[#This Row],[Коэфициент стоимости]]*Таблица626[[#This Row],[Розничная цена KRW]]</f>
        <v>13440</v>
      </c>
      <c r="I160" s="17" t="str">
        <f>IF($H$1="","Введите курс",Таблица626[[#This Row],[Оптовая цена KRW за 1шт]]/$H$1)</f>
        <v>Введите курс</v>
      </c>
      <c r="J160" s="48"/>
      <c r="K160" s="18">
        <f>Таблица626[[#This Row],[Заказ коробок ]]*Таблица626[[#This Row],[Кол-во шт в коробке]]</f>
        <v>0</v>
      </c>
      <c r="L160" s="54">
        <f>Таблица626[[#This Row],[Общее кол-во шт]]*Таблица626[[#This Row],[Оптовая цена KRW за 1шт]]</f>
        <v>0</v>
      </c>
      <c r="M160" s="19" t="str">
        <f>IFERROR(Таблица626[[#This Row],[Общее кол-во шт]]*Таблица626[[#This Row],[Оптовая цена USD за 1шт]],"")</f>
        <v/>
      </c>
      <c r="N160" s="49"/>
    </row>
    <row r="161" spans="1:14" ht="22.5" customHeight="1">
      <c r="A161" s="44" t="s">
        <v>12319</v>
      </c>
      <c r="B161" s="14">
        <v>8809643523448</v>
      </c>
      <c r="C161" s="50" t="s">
        <v>12320</v>
      </c>
      <c r="D161" s="46" t="s">
        <v>12321</v>
      </c>
      <c r="E161" s="16">
        <v>28000</v>
      </c>
      <c r="F161" s="15">
        <v>0.48</v>
      </c>
      <c r="G161" s="47">
        <v>6</v>
      </c>
      <c r="H161" s="55">
        <f>Таблица626[[#This Row],[Коэфициент стоимости]]*Таблица626[[#This Row],[Розничная цена KRW]]</f>
        <v>13440</v>
      </c>
      <c r="I161" s="17" t="str">
        <f>IF($H$1="","Введите курс",Таблица626[[#This Row],[Оптовая цена KRW за 1шт]]/$H$1)</f>
        <v>Введите курс</v>
      </c>
      <c r="J161" s="48"/>
      <c r="K161" s="18">
        <f>Таблица626[[#This Row],[Заказ коробок ]]*Таблица626[[#This Row],[Кол-во шт в коробке]]</f>
        <v>0</v>
      </c>
      <c r="L161" s="54">
        <f>Таблица626[[#This Row],[Общее кол-во шт]]*Таблица626[[#This Row],[Оптовая цена KRW за 1шт]]</f>
        <v>0</v>
      </c>
      <c r="M161" s="19" t="str">
        <f>IFERROR(Таблица626[[#This Row],[Общее кол-во шт]]*Таблица626[[#This Row],[Оптовая цена USD за 1шт]],"")</f>
        <v/>
      </c>
      <c r="N161" s="49"/>
    </row>
    <row r="162" spans="1:14" ht="22.5" customHeight="1">
      <c r="A162" s="44" t="s">
        <v>12322</v>
      </c>
      <c r="B162" s="14">
        <v>8809643537469</v>
      </c>
      <c r="C162" s="50" t="s">
        <v>12323</v>
      </c>
      <c r="D162" s="46" t="s">
        <v>12324</v>
      </c>
      <c r="E162" s="16">
        <v>12000</v>
      </c>
      <c r="F162" s="15">
        <v>0.48</v>
      </c>
      <c r="G162" s="47">
        <v>4</v>
      </c>
      <c r="H162" s="55">
        <f>Таблица626[[#This Row],[Коэфициент стоимости]]*Таблица626[[#This Row],[Розничная цена KRW]]</f>
        <v>5760</v>
      </c>
      <c r="I162" s="17" t="str">
        <f>IF($H$1="","Введите курс",Таблица626[[#This Row],[Оптовая цена KRW за 1шт]]/$H$1)</f>
        <v>Введите курс</v>
      </c>
      <c r="J162" s="48"/>
      <c r="K162" s="18">
        <f>Таблица626[[#This Row],[Заказ коробок ]]*Таблица626[[#This Row],[Кол-во шт в коробке]]</f>
        <v>0</v>
      </c>
      <c r="L162" s="54">
        <f>Таблица626[[#This Row],[Общее кол-во шт]]*Таблица626[[#This Row],[Оптовая цена KRW за 1шт]]</f>
        <v>0</v>
      </c>
      <c r="M162" s="19" t="str">
        <f>IFERROR(Таблица626[[#This Row],[Общее кол-во шт]]*Таблица626[[#This Row],[Оптовая цена USD за 1шт]],"")</f>
        <v/>
      </c>
      <c r="N162" s="49"/>
    </row>
    <row r="163" spans="1:14" ht="22.5" customHeight="1">
      <c r="A163" s="44" t="s">
        <v>12325</v>
      </c>
      <c r="B163" s="14">
        <v>8809643537452</v>
      </c>
      <c r="C163" s="50" t="s">
        <v>12326</v>
      </c>
      <c r="D163" s="46" t="s">
        <v>12327</v>
      </c>
      <c r="E163" s="16">
        <v>12000</v>
      </c>
      <c r="F163" s="15">
        <v>0.48</v>
      </c>
      <c r="G163" s="47">
        <v>4</v>
      </c>
      <c r="H163" s="55">
        <f>Таблица626[[#This Row],[Коэфициент стоимости]]*Таблица626[[#This Row],[Розничная цена KRW]]</f>
        <v>5760</v>
      </c>
      <c r="I163" s="17" t="str">
        <f>IF($H$1="","Введите курс",Таблица626[[#This Row],[Оптовая цена KRW за 1шт]]/$H$1)</f>
        <v>Введите курс</v>
      </c>
      <c r="J163" s="48"/>
      <c r="K163" s="18">
        <f>Таблица626[[#This Row],[Заказ коробок ]]*Таблица626[[#This Row],[Кол-во шт в коробке]]</f>
        <v>0</v>
      </c>
      <c r="L163" s="54">
        <f>Таблица626[[#This Row],[Общее кол-во шт]]*Таблица626[[#This Row],[Оптовая цена KRW за 1шт]]</f>
        <v>0</v>
      </c>
      <c r="M163" s="19" t="str">
        <f>IFERROR(Таблица626[[#This Row],[Общее кол-во шт]]*Таблица626[[#This Row],[Оптовая цена USD за 1шт]],"")</f>
        <v/>
      </c>
      <c r="N163" s="49"/>
    </row>
    <row r="164" spans="1:14" ht="22.5" customHeight="1">
      <c r="A164" s="44" t="s">
        <v>12328</v>
      </c>
      <c r="B164" s="14">
        <v>8809643537445</v>
      </c>
      <c r="C164" s="50" t="s">
        <v>12329</v>
      </c>
      <c r="D164" s="46" t="s">
        <v>12330</v>
      </c>
      <c r="E164" s="16">
        <v>12000</v>
      </c>
      <c r="F164" s="15">
        <v>0.48</v>
      </c>
      <c r="G164" s="47">
        <v>4</v>
      </c>
      <c r="H164" s="55">
        <f>Таблица626[[#This Row],[Коэфициент стоимости]]*Таблица626[[#This Row],[Розничная цена KRW]]</f>
        <v>5760</v>
      </c>
      <c r="I164" s="17" t="str">
        <f>IF($H$1="","Введите курс",Таблица626[[#This Row],[Оптовая цена KRW за 1шт]]/$H$1)</f>
        <v>Введите курс</v>
      </c>
      <c r="J164" s="48"/>
      <c r="K164" s="18">
        <f>Таблица626[[#This Row],[Заказ коробок ]]*Таблица626[[#This Row],[Кол-во шт в коробке]]</f>
        <v>0</v>
      </c>
      <c r="L164" s="54">
        <f>Таблица626[[#This Row],[Общее кол-во шт]]*Таблица626[[#This Row],[Оптовая цена KRW за 1шт]]</f>
        <v>0</v>
      </c>
      <c r="M164" s="19" t="str">
        <f>IFERROR(Таблица626[[#This Row],[Общее кол-во шт]]*Таблица626[[#This Row],[Оптовая цена USD за 1шт]],"")</f>
        <v/>
      </c>
      <c r="N164" s="49"/>
    </row>
    <row r="165" spans="1:14" ht="22.5" customHeight="1">
      <c r="A165" s="44" t="s">
        <v>12331</v>
      </c>
      <c r="B165" s="14">
        <v>8809643537438</v>
      </c>
      <c r="C165" s="50" t="s">
        <v>12332</v>
      </c>
      <c r="D165" s="46" t="s">
        <v>12333</v>
      </c>
      <c r="E165" s="16">
        <v>12000</v>
      </c>
      <c r="F165" s="15">
        <v>0.48</v>
      </c>
      <c r="G165" s="47">
        <v>4</v>
      </c>
      <c r="H165" s="55">
        <f>Таблица626[[#This Row],[Коэфициент стоимости]]*Таблица626[[#This Row],[Розничная цена KRW]]</f>
        <v>5760</v>
      </c>
      <c r="I165" s="17" t="str">
        <f>IF($H$1="","Введите курс",Таблица626[[#This Row],[Оптовая цена KRW за 1шт]]/$H$1)</f>
        <v>Введите курс</v>
      </c>
      <c r="J165" s="48"/>
      <c r="K165" s="18">
        <f>Таблица626[[#This Row],[Заказ коробок ]]*Таблица626[[#This Row],[Кол-во шт в коробке]]</f>
        <v>0</v>
      </c>
      <c r="L165" s="54">
        <f>Таблица626[[#This Row],[Общее кол-во шт]]*Таблица626[[#This Row],[Оптовая цена KRW за 1шт]]</f>
        <v>0</v>
      </c>
      <c r="M165" s="19" t="str">
        <f>IFERROR(Таблица626[[#This Row],[Общее кол-во шт]]*Таблица626[[#This Row],[Оптовая цена USD за 1шт]],"")</f>
        <v/>
      </c>
      <c r="N165" s="49"/>
    </row>
    <row r="166" spans="1:14" ht="22.5" customHeight="1">
      <c r="A166" s="44" t="s">
        <v>12334</v>
      </c>
      <c r="B166" s="14">
        <v>8809643537421</v>
      </c>
      <c r="C166" s="50" t="s">
        <v>12335</v>
      </c>
      <c r="D166" s="46" t="s">
        <v>12336</v>
      </c>
      <c r="E166" s="16">
        <v>12000</v>
      </c>
      <c r="F166" s="15">
        <v>0.48</v>
      </c>
      <c r="G166" s="47">
        <v>4</v>
      </c>
      <c r="H166" s="55">
        <f>Таблица626[[#This Row],[Коэфициент стоимости]]*Таблица626[[#This Row],[Розничная цена KRW]]</f>
        <v>5760</v>
      </c>
      <c r="I166" s="17" t="str">
        <f>IF($H$1="","Введите курс",Таблица626[[#This Row],[Оптовая цена KRW за 1шт]]/$H$1)</f>
        <v>Введите курс</v>
      </c>
      <c r="J166" s="48"/>
      <c r="K166" s="18">
        <f>Таблица626[[#This Row],[Заказ коробок ]]*Таблица626[[#This Row],[Кол-во шт в коробке]]</f>
        <v>0</v>
      </c>
      <c r="L166" s="54">
        <f>Таблица626[[#This Row],[Общее кол-во шт]]*Таблица626[[#This Row],[Оптовая цена KRW за 1шт]]</f>
        <v>0</v>
      </c>
      <c r="M166" s="19" t="str">
        <f>IFERROR(Таблица626[[#This Row],[Общее кол-во шт]]*Таблица626[[#This Row],[Оптовая цена USD за 1шт]],"")</f>
        <v/>
      </c>
      <c r="N166" s="49"/>
    </row>
    <row r="167" spans="1:14" ht="22.5" customHeight="1">
      <c r="A167" s="44" t="s">
        <v>12337</v>
      </c>
      <c r="B167" s="14">
        <v>8809643537414</v>
      </c>
      <c r="C167" s="50" t="s">
        <v>12338</v>
      </c>
      <c r="D167" s="46" t="s">
        <v>12339</v>
      </c>
      <c r="E167" s="16">
        <v>12000</v>
      </c>
      <c r="F167" s="15">
        <v>0.48</v>
      </c>
      <c r="G167" s="47">
        <v>4</v>
      </c>
      <c r="H167" s="55">
        <f>Таблица626[[#This Row],[Коэфициент стоимости]]*Таблица626[[#This Row],[Розничная цена KRW]]</f>
        <v>5760</v>
      </c>
      <c r="I167" s="17" t="str">
        <f>IF($H$1="","Введите курс",Таблица626[[#This Row],[Оптовая цена KRW за 1шт]]/$H$1)</f>
        <v>Введите курс</v>
      </c>
      <c r="J167" s="48"/>
      <c r="K167" s="18">
        <f>Таблица626[[#This Row],[Заказ коробок ]]*Таблица626[[#This Row],[Кол-во шт в коробке]]</f>
        <v>0</v>
      </c>
      <c r="L167" s="54">
        <f>Таблица626[[#This Row],[Общее кол-во шт]]*Таблица626[[#This Row],[Оптовая цена KRW за 1шт]]</f>
        <v>0</v>
      </c>
      <c r="M167" s="19" t="str">
        <f>IFERROR(Таблица626[[#This Row],[Общее кол-во шт]]*Таблица626[[#This Row],[Оптовая цена USD за 1шт]],"")</f>
        <v/>
      </c>
      <c r="N167" s="49"/>
    </row>
    <row r="168" spans="1:14" ht="22.5" customHeight="1">
      <c r="A168" s="44" t="s">
        <v>12340</v>
      </c>
      <c r="B168" s="14">
        <v>8809643537407</v>
      </c>
      <c r="C168" s="50" t="s">
        <v>12341</v>
      </c>
      <c r="D168" s="46" t="s">
        <v>12342</v>
      </c>
      <c r="E168" s="16">
        <v>12000</v>
      </c>
      <c r="F168" s="15">
        <v>0.48</v>
      </c>
      <c r="G168" s="47">
        <v>4</v>
      </c>
      <c r="H168" s="55">
        <f>Таблица626[[#This Row],[Коэфициент стоимости]]*Таблица626[[#This Row],[Розничная цена KRW]]</f>
        <v>5760</v>
      </c>
      <c r="I168" s="17" t="str">
        <f>IF($H$1="","Введите курс",Таблица626[[#This Row],[Оптовая цена KRW за 1шт]]/$H$1)</f>
        <v>Введите курс</v>
      </c>
      <c r="J168" s="48"/>
      <c r="K168" s="18">
        <f>Таблица626[[#This Row],[Заказ коробок ]]*Таблица626[[#This Row],[Кол-во шт в коробке]]</f>
        <v>0</v>
      </c>
      <c r="L168" s="54">
        <f>Таблица626[[#This Row],[Общее кол-во шт]]*Таблица626[[#This Row],[Оптовая цена KRW за 1шт]]</f>
        <v>0</v>
      </c>
      <c r="M168" s="19" t="str">
        <f>IFERROR(Таблица626[[#This Row],[Общее кол-во шт]]*Таблица626[[#This Row],[Оптовая цена USD за 1шт]],"")</f>
        <v/>
      </c>
      <c r="N168" s="49"/>
    </row>
    <row r="169" spans="1:14" ht="22.5" customHeight="1">
      <c r="A169" s="44" t="s">
        <v>12343</v>
      </c>
      <c r="B169" s="14">
        <v>8809643537391</v>
      </c>
      <c r="C169" s="50" t="s">
        <v>12344</v>
      </c>
      <c r="D169" s="46" t="s">
        <v>12345</v>
      </c>
      <c r="E169" s="16">
        <v>12000</v>
      </c>
      <c r="F169" s="15">
        <v>0.48</v>
      </c>
      <c r="G169" s="47">
        <v>4</v>
      </c>
      <c r="H169" s="55">
        <f>Таблица626[[#This Row],[Коэфициент стоимости]]*Таблица626[[#This Row],[Розничная цена KRW]]</f>
        <v>5760</v>
      </c>
      <c r="I169" s="17" t="str">
        <f>IF($H$1="","Введите курс",Таблица626[[#This Row],[Оптовая цена KRW за 1шт]]/$H$1)</f>
        <v>Введите курс</v>
      </c>
      <c r="J169" s="48"/>
      <c r="K169" s="18">
        <f>Таблица626[[#This Row],[Заказ коробок ]]*Таблица626[[#This Row],[Кол-во шт в коробке]]</f>
        <v>0</v>
      </c>
      <c r="L169" s="54">
        <f>Таблица626[[#This Row],[Общее кол-во шт]]*Таблица626[[#This Row],[Оптовая цена KRW за 1шт]]</f>
        <v>0</v>
      </c>
      <c r="M169" s="19" t="str">
        <f>IFERROR(Таблица626[[#This Row],[Общее кол-во шт]]*Таблица626[[#This Row],[Оптовая цена USD за 1шт]],"")</f>
        <v/>
      </c>
      <c r="N169" s="49"/>
    </row>
    <row r="170" spans="1:14" ht="22.5" customHeight="1">
      <c r="A170" s="44" t="s">
        <v>12346</v>
      </c>
      <c r="B170" s="14">
        <v>8809643537384</v>
      </c>
      <c r="C170" s="50" t="s">
        <v>12347</v>
      </c>
      <c r="D170" s="46" t="s">
        <v>12348</v>
      </c>
      <c r="E170" s="16">
        <v>12000</v>
      </c>
      <c r="F170" s="15">
        <v>0.48</v>
      </c>
      <c r="G170" s="47">
        <v>4</v>
      </c>
      <c r="H170" s="55">
        <f>Таблица626[[#This Row],[Коэфициент стоимости]]*Таблица626[[#This Row],[Розничная цена KRW]]</f>
        <v>5760</v>
      </c>
      <c r="I170" s="17" t="str">
        <f>IF($H$1="","Введите курс",Таблица626[[#This Row],[Оптовая цена KRW за 1шт]]/$H$1)</f>
        <v>Введите курс</v>
      </c>
      <c r="J170" s="48"/>
      <c r="K170" s="18">
        <f>Таблица626[[#This Row],[Заказ коробок ]]*Таблица626[[#This Row],[Кол-во шт в коробке]]</f>
        <v>0</v>
      </c>
      <c r="L170" s="54">
        <f>Таблица626[[#This Row],[Общее кол-во шт]]*Таблица626[[#This Row],[Оптовая цена KRW за 1шт]]</f>
        <v>0</v>
      </c>
      <c r="M170" s="19" t="str">
        <f>IFERROR(Таблица626[[#This Row],[Общее кол-во шт]]*Таблица626[[#This Row],[Оптовая цена USD за 1шт]],"")</f>
        <v/>
      </c>
      <c r="N170" s="49"/>
    </row>
    <row r="171" spans="1:14" ht="22.5" customHeight="1">
      <c r="A171" s="44" t="s">
        <v>12349</v>
      </c>
      <c r="B171" s="14">
        <v>8809643537377</v>
      </c>
      <c r="C171" s="50" t="s">
        <v>12350</v>
      </c>
      <c r="D171" s="46" t="s">
        <v>12351</v>
      </c>
      <c r="E171" s="16">
        <v>12000</v>
      </c>
      <c r="F171" s="15">
        <v>0.48</v>
      </c>
      <c r="G171" s="47">
        <v>4</v>
      </c>
      <c r="H171" s="55">
        <f>Таблица626[[#This Row],[Коэфициент стоимости]]*Таблица626[[#This Row],[Розничная цена KRW]]</f>
        <v>5760</v>
      </c>
      <c r="I171" s="17" t="str">
        <f>IF($H$1="","Введите курс",Таблица626[[#This Row],[Оптовая цена KRW за 1шт]]/$H$1)</f>
        <v>Введите курс</v>
      </c>
      <c r="J171" s="48"/>
      <c r="K171" s="18">
        <f>Таблица626[[#This Row],[Заказ коробок ]]*Таблица626[[#This Row],[Кол-во шт в коробке]]</f>
        <v>0</v>
      </c>
      <c r="L171" s="54">
        <f>Таблица626[[#This Row],[Общее кол-во шт]]*Таблица626[[#This Row],[Оптовая цена KRW за 1шт]]</f>
        <v>0</v>
      </c>
      <c r="M171" s="19" t="str">
        <f>IFERROR(Таблица626[[#This Row],[Общее кол-во шт]]*Таблица626[[#This Row],[Оптовая цена USD за 1шт]],"")</f>
        <v/>
      </c>
      <c r="N171" s="49"/>
    </row>
    <row r="172" spans="1:14" ht="22.5" customHeight="1">
      <c r="A172" s="44" t="s">
        <v>12352</v>
      </c>
      <c r="B172" s="14">
        <v>8809643533409</v>
      </c>
      <c r="C172" s="50" t="s">
        <v>12353</v>
      </c>
      <c r="D172" s="46" t="s">
        <v>12354</v>
      </c>
      <c r="E172" s="16">
        <v>12000</v>
      </c>
      <c r="F172" s="15">
        <v>0.48</v>
      </c>
      <c r="G172" s="47">
        <v>4</v>
      </c>
      <c r="H172" s="55">
        <f>Таблица626[[#This Row],[Коэфициент стоимости]]*Таблица626[[#This Row],[Розничная цена KRW]]</f>
        <v>5760</v>
      </c>
      <c r="I172" s="17" t="str">
        <f>IF($H$1="","Введите курс",Таблица626[[#This Row],[Оптовая цена KRW за 1шт]]/$H$1)</f>
        <v>Введите курс</v>
      </c>
      <c r="J172" s="48"/>
      <c r="K172" s="18">
        <f>Таблица626[[#This Row],[Заказ коробок ]]*Таблица626[[#This Row],[Кол-во шт в коробке]]</f>
        <v>0</v>
      </c>
      <c r="L172" s="54">
        <f>Таблица626[[#This Row],[Общее кол-во шт]]*Таблица626[[#This Row],[Оптовая цена KRW за 1шт]]</f>
        <v>0</v>
      </c>
      <c r="M172" s="19" t="str">
        <f>IFERROR(Таблица626[[#This Row],[Общее кол-во шт]]*Таблица626[[#This Row],[Оптовая цена USD за 1шт]],"")</f>
        <v/>
      </c>
      <c r="N172" s="49"/>
    </row>
    <row r="173" spans="1:14" ht="22.5" customHeight="1">
      <c r="A173" s="44" t="s">
        <v>12355</v>
      </c>
      <c r="B173" s="14">
        <v>8809643533393</v>
      </c>
      <c r="C173" s="50" t="s">
        <v>12356</v>
      </c>
      <c r="D173" s="46" t="s">
        <v>12357</v>
      </c>
      <c r="E173" s="16">
        <v>12000</v>
      </c>
      <c r="F173" s="15">
        <v>0.48</v>
      </c>
      <c r="G173" s="47">
        <v>4</v>
      </c>
      <c r="H173" s="55">
        <f>Таблица626[[#This Row],[Коэфициент стоимости]]*Таблица626[[#This Row],[Розничная цена KRW]]</f>
        <v>5760</v>
      </c>
      <c r="I173" s="17" t="str">
        <f>IF($H$1="","Введите курс",Таблица626[[#This Row],[Оптовая цена KRW за 1шт]]/$H$1)</f>
        <v>Введите курс</v>
      </c>
      <c r="J173" s="48"/>
      <c r="K173" s="18">
        <f>Таблица626[[#This Row],[Заказ коробок ]]*Таблица626[[#This Row],[Кол-во шт в коробке]]</f>
        <v>0</v>
      </c>
      <c r="L173" s="54">
        <f>Таблица626[[#This Row],[Общее кол-во шт]]*Таблица626[[#This Row],[Оптовая цена KRW за 1шт]]</f>
        <v>0</v>
      </c>
      <c r="M173" s="19" t="str">
        <f>IFERROR(Таблица626[[#This Row],[Общее кол-во шт]]*Таблица626[[#This Row],[Оптовая цена USD за 1шт]],"")</f>
        <v/>
      </c>
      <c r="N173" s="49"/>
    </row>
    <row r="174" spans="1:14" ht="22.5" customHeight="1">
      <c r="A174" s="44" t="s">
        <v>12358</v>
      </c>
      <c r="B174" s="14">
        <v>8809643533386</v>
      </c>
      <c r="C174" s="50" t="s">
        <v>12359</v>
      </c>
      <c r="D174" s="46" t="s">
        <v>12360</v>
      </c>
      <c r="E174" s="16">
        <v>12000</v>
      </c>
      <c r="F174" s="15">
        <v>0.48</v>
      </c>
      <c r="G174" s="47">
        <v>4</v>
      </c>
      <c r="H174" s="55">
        <f>Таблица626[[#This Row],[Коэфициент стоимости]]*Таблица626[[#This Row],[Розничная цена KRW]]</f>
        <v>5760</v>
      </c>
      <c r="I174" s="17" t="str">
        <f>IF($H$1="","Введите курс",Таблица626[[#This Row],[Оптовая цена KRW за 1шт]]/$H$1)</f>
        <v>Введите курс</v>
      </c>
      <c r="J174" s="48"/>
      <c r="K174" s="18">
        <f>Таблица626[[#This Row],[Заказ коробок ]]*Таблица626[[#This Row],[Кол-во шт в коробке]]</f>
        <v>0</v>
      </c>
      <c r="L174" s="54">
        <f>Таблица626[[#This Row],[Общее кол-во шт]]*Таблица626[[#This Row],[Оптовая цена KRW за 1шт]]</f>
        <v>0</v>
      </c>
      <c r="M174" s="19" t="str">
        <f>IFERROR(Таблица626[[#This Row],[Общее кол-во шт]]*Таблица626[[#This Row],[Оптовая цена USD за 1шт]],"")</f>
        <v/>
      </c>
      <c r="N174" s="49"/>
    </row>
    <row r="175" spans="1:14" ht="22.5" customHeight="1">
      <c r="A175" s="44" t="s">
        <v>12361</v>
      </c>
      <c r="B175" s="14">
        <v>8809643533379</v>
      </c>
      <c r="C175" s="50" t="s">
        <v>12362</v>
      </c>
      <c r="D175" s="46" t="s">
        <v>12363</v>
      </c>
      <c r="E175" s="16">
        <v>12000</v>
      </c>
      <c r="F175" s="15">
        <v>0.48</v>
      </c>
      <c r="G175" s="47">
        <v>4</v>
      </c>
      <c r="H175" s="55">
        <f>Таблица626[[#This Row],[Коэфициент стоимости]]*Таблица626[[#This Row],[Розничная цена KRW]]</f>
        <v>5760</v>
      </c>
      <c r="I175" s="17" t="str">
        <f>IF($H$1="","Введите курс",Таблица626[[#This Row],[Оптовая цена KRW за 1шт]]/$H$1)</f>
        <v>Введите курс</v>
      </c>
      <c r="J175" s="48"/>
      <c r="K175" s="18">
        <f>Таблица626[[#This Row],[Заказ коробок ]]*Таблица626[[#This Row],[Кол-во шт в коробке]]</f>
        <v>0</v>
      </c>
      <c r="L175" s="54">
        <f>Таблица626[[#This Row],[Общее кол-во шт]]*Таблица626[[#This Row],[Оптовая цена KRW за 1шт]]</f>
        <v>0</v>
      </c>
      <c r="M175" s="19" t="str">
        <f>IFERROR(Таблица626[[#This Row],[Общее кол-во шт]]*Таблица626[[#This Row],[Оптовая цена USD за 1шт]],"")</f>
        <v/>
      </c>
      <c r="N175" s="49"/>
    </row>
    <row r="176" spans="1:14" ht="22.5" customHeight="1">
      <c r="A176" s="44" t="s">
        <v>12364</v>
      </c>
      <c r="B176" s="14">
        <v>8809643533362</v>
      </c>
      <c r="C176" s="50" t="s">
        <v>12365</v>
      </c>
      <c r="D176" s="46" t="s">
        <v>12366</v>
      </c>
      <c r="E176" s="16">
        <v>12000</v>
      </c>
      <c r="F176" s="15">
        <v>0.48</v>
      </c>
      <c r="G176" s="47">
        <v>4</v>
      </c>
      <c r="H176" s="55">
        <f>Таблица626[[#This Row],[Коэфициент стоимости]]*Таблица626[[#This Row],[Розничная цена KRW]]</f>
        <v>5760</v>
      </c>
      <c r="I176" s="17" t="str">
        <f>IF($H$1="","Введите курс",Таблица626[[#This Row],[Оптовая цена KRW за 1шт]]/$H$1)</f>
        <v>Введите курс</v>
      </c>
      <c r="J176" s="48"/>
      <c r="K176" s="18">
        <f>Таблица626[[#This Row],[Заказ коробок ]]*Таблица626[[#This Row],[Кол-во шт в коробке]]</f>
        <v>0</v>
      </c>
      <c r="L176" s="54">
        <f>Таблица626[[#This Row],[Общее кол-во шт]]*Таблица626[[#This Row],[Оптовая цена KRW за 1шт]]</f>
        <v>0</v>
      </c>
      <c r="M176" s="19" t="str">
        <f>IFERROR(Таблица626[[#This Row],[Общее кол-во шт]]*Таблица626[[#This Row],[Оптовая цена USD за 1шт]],"")</f>
        <v/>
      </c>
      <c r="N176" s="49"/>
    </row>
    <row r="177" spans="1:14" ht="22.5" customHeight="1">
      <c r="A177" s="44" t="s">
        <v>12367</v>
      </c>
      <c r="B177" s="14">
        <v>8809643527149</v>
      </c>
      <c r="C177" s="50" t="s">
        <v>12368</v>
      </c>
      <c r="D177" s="46" t="s">
        <v>12369</v>
      </c>
      <c r="E177" s="16">
        <v>28000</v>
      </c>
      <c r="F177" s="15">
        <v>0.48</v>
      </c>
      <c r="G177" s="47">
        <v>4</v>
      </c>
      <c r="H177" s="55">
        <f>Таблица626[[#This Row],[Коэфициент стоимости]]*Таблица626[[#This Row],[Розничная цена KRW]]</f>
        <v>13440</v>
      </c>
      <c r="I177" s="17" t="str">
        <f>IF($H$1="","Введите курс",Таблица626[[#This Row],[Оптовая цена KRW за 1шт]]/$H$1)</f>
        <v>Введите курс</v>
      </c>
      <c r="J177" s="48"/>
      <c r="K177" s="18">
        <f>Таблица626[[#This Row],[Заказ коробок ]]*Таблица626[[#This Row],[Кол-во шт в коробке]]</f>
        <v>0</v>
      </c>
      <c r="L177" s="54">
        <f>Таблица626[[#This Row],[Общее кол-во шт]]*Таблица626[[#This Row],[Оптовая цена KRW за 1шт]]</f>
        <v>0</v>
      </c>
      <c r="M177" s="19" t="str">
        <f>IFERROR(Таблица626[[#This Row],[Общее кол-во шт]]*Таблица626[[#This Row],[Оптовая цена USD за 1шт]],"")</f>
        <v/>
      </c>
      <c r="N177" s="49"/>
    </row>
    <row r="178" spans="1:14" ht="22.5" customHeight="1">
      <c r="A178" s="44" t="s">
        <v>12370</v>
      </c>
      <c r="B178" s="14">
        <v>8809643533690</v>
      </c>
      <c r="C178" s="50" t="s">
        <v>12371</v>
      </c>
      <c r="D178" s="115" t="s">
        <v>12372</v>
      </c>
      <c r="E178" s="16">
        <v>72000</v>
      </c>
      <c r="F178" s="15">
        <v>0.48</v>
      </c>
      <c r="G178" s="47">
        <v>4</v>
      </c>
      <c r="H178" s="55">
        <f>Таблица626[[#This Row],[Коэфициент стоимости]]*Таблица626[[#This Row],[Розничная цена KRW]]</f>
        <v>34560</v>
      </c>
      <c r="I178" s="17" t="str">
        <f>IF($H$1="","Введите курс",Таблица626[[#This Row],[Оптовая цена KRW за 1шт]]/$H$1)</f>
        <v>Введите курс</v>
      </c>
      <c r="J178" s="48"/>
      <c r="K178" s="18">
        <f>Таблица626[[#This Row],[Заказ коробок ]]*Таблица626[[#This Row],[Кол-во шт в коробке]]</f>
        <v>0</v>
      </c>
      <c r="L178" s="54">
        <f>Таблица626[[#This Row],[Общее кол-во шт]]*Таблица626[[#This Row],[Оптовая цена KRW за 1шт]]</f>
        <v>0</v>
      </c>
      <c r="M178" s="19" t="str">
        <f>IFERROR(Таблица626[[#This Row],[Общее кол-во шт]]*Таблица626[[#This Row],[Оптовая цена USD за 1шт]],"")</f>
        <v/>
      </c>
      <c r="N178" s="49"/>
    </row>
    <row r="179" spans="1:14" ht="22.5" customHeight="1">
      <c r="A179" s="44" t="s">
        <v>12373</v>
      </c>
      <c r="B179" s="14">
        <v>8809643527361</v>
      </c>
      <c r="C179" s="50" t="s">
        <v>12374</v>
      </c>
      <c r="D179" s="46" t="s">
        <v>12375</v>
      </c>
      <c r="E179" s="16">
        <v>42000</v>
      </c>
      <c r="F179" s="15">
        <v>0.48</v>
      </c>
      <c r="G179" s="47">
        <v>4</v>
      </c>
      <c r="H179" s="55">
        <f>Таблица626[[#This Row],[Коэфициент стоимости]]*Таблица626[[#This Row],[Розничная цена KRW]]</f>
        <v>20160</v>
      </c>
      <c r="I179" s="17" t="str">
        <f>IF($H$1="","Введите курс",Таблица626[[#This Row],[Оптовая цена KRW за 1шт]]/$H$1)</f>
        <v>Введите курс</v>
      </c>
      <c r="J179" s="48"/>
      <c r="K179" s="18">
        <f>Таблица626[[#This Row],[Заказ коробок ]]*Таблица626[[#This Row],[Кол-во шт в коробке]]</f>
        <v>0</v>
      </c>
      <c r="L179" s="54">
        <f>Таблица626[[#This Row],[Общее кол-во шт]]*Таблица626[[#This Row],[Оптовая цена KRW за 1шт]]</f>
        <v>0</v>
      </c>
      <c r="M179" s="19" t="str">
        <f>IFERROR(Таблица626[[#This Row],[Общее кол-во шт]]*Таблица626[[#This Row],[Оптовая цена USD за 1шт]],"")</f>
        <v/>
      </c>
      <c r="N179" s="49"/>
    </row>
    <row r="180" spans="1:14" ht="22.5" customHeight="1">
      <c r="A180" s="44" t="s">
        <v>12376</v>
      </c>
      <c r="B180" s="14">
        <v>8809643527354</v>
      </c>
      <c r="C180" s="50" t="s">
        <v>12377</v>
      </c>
      <c r="D180" s="46" t="s">
        <v>12378</v>
      </c>
      <c r="E180" s="16">
        <v>48000</v>
      </c>
      <c r="F180" s="15">
        <v>0.48</v>
      </c>
      <c r="G180" s="47">
        <v>4</v>
      </c>
      <c r="H180" s="55">
        <f>Таблица626[[#This Row],[Коэфициент стоимости]]*Таблица626[[#This Row],[Розничная цена KRW]]</f>
        <v>23040</v>
      </c>
      <c r="I180" s="17" t="str">
        <f>IF($H$1="","Введите курс",Таблица626[[#This Row],[Оптовая цена KRW за 1шт]]/$H$1)</f>
        <v>Введите курс</v>
      </c>
      <c r="J180" s="48"/>
      <c r="K180" s="18">
        <f>Таблица626[[#This Row],[Заказ коробок ]]*Таблица626[[#This Row],[Кол-во шт в коробке]]</f>
        <v>0</v>
      </c>
      <c r="L180" s="54">
        <f>Таблица626[[#This Row],[Общее кол-во шт]]*Таблица626[[#This Row],[Оптовая цена KRW за 1шт]]</f>
        <v>0</v>
      </c>
      <c r="M180" s="19" t="str">
        <f>IFERROR(Таблица626[[#This Row],[Общее кол-во шт]]*Таблица626[[#This Row],[Оптовая цена USD за 1шт]],"")</f>
        <v/>
      </c>
      <c r="N180" s="49"/>
    </row>
    <row r="181" spans="1:14" ht="22.5" customHeight="1">
      <c r="A181" s="44" t="s">
        <v>12379</v>
      </c>
      <c r="B181" s="14">
        <v>8809643527347</v>
      </c>
      <c r="C181" s="50" t="s">
        <v>12380</v>
      </c>
      <c r="D181" s="46" t="s">
        <v>12381</v>
      </c>
      <c r="E181" s="16">
        <v>36000</v>
      </c>
      <c r="F181" s="15">
        <v>0.48</v>
      </c>
      <c r="G181" s="47">
        <v>4</v>
      </c>
      <c r="H181" s="55">
        <f>Таблица626[[#This Row],[Коэфициент стоимости]]*Таблица626[[#This Row],[Розничная цена KRW]]</f>
        <v>17280</v>
      </c>
      <c r="I181" s="17" t="str">
        <f>IF($H$1="","Введите курс",Таблица626[[#This Row],[Оптовая цена KRW за 1шт]]/$H$1)</f>
        <v>Введите курс</v>
      </c>
      <c r="J181" s="48"/>
      <c r="K181" s="18">
        <f>Таблица626[[#This Row],[Заказ коробок ]]*Таблица626[[#This Row],[Кол-во шт в коробке]]</f>
        <v>0</v>
      </c>
      <c r="L181" s="54">
        <f>Таблица626[[#This Row],[Общее кол-во шт]]*Таблица626[[#This Row],[Оптовая цена KRW за 1шт]]</f>
        <v>0</v>
      </c>
      <c r="M181" s="19" t="str">
        <f>IFERROR(Таблица626[[#This Row],[Общее кол-во шт]]*Таблица626[[#This Row],[Оптовая цена USD за 1шт]],"")</f>
        <v/>
      </c>
      <c r="N181" s="49"/>
    </row>
    <row r="182" spans="1:14" ht="22.5" customHeight="1">
      <c r="A182" s="44" t="s">
        <v>12382</v>
      </c>
      <c r="B182" s="14">
        <v>8809643527330</v>
      </c>
      <c r="C182" s="50" t="s">
        <v>12383</v>
      </c>
      <c r="D182" s="46" t="s">
        <v>12384</v>
      </c>
      <c r="E182" s="16">
        <v>42000</v>
      </c>
      <c r="F182" s="15">
        <v>0.48</v>
      </c>
      <c r="G182" s="47">
        <v>4</v>
      </c>
      <c r="H182" s="55">
        <f>Таблица626[[#This Row],[Коэфициент стоимости]]*Таблица626[[#This Row],[Розничная цена KRW]]</f>
        <v>20160</v>
      </c>
      <c r="I182" s="17" t="str">
        <f>IF($H$1="","Введите курс",Таблица626[[#This Row],[Оптовая цена KRW за 1шт]]/$H$1)</f>
        <v>Введите курс</v>
      </c>
      <c r="J182" s="48"/>
      <c r="K182" s="18">
        <f>Таблица626[[#This Row],[Заказ коробок ]]*Таблица626[[#This Row],[Кол-во шт в коробке]]</f>
        <v>0</v>
      </c>
      <c r="L182" s="54">
        <f>Таблица626[[#This Row],[Общее кол-во шт]]*Таблица626[[#This Row],[Оптовая цена KRW за 1шт]]</f>
        <v>0</v>
      </c>
      <c r="M182" s="19" t="str">
        <f>IFERROR(Таблица626[[#This Row],[Общее кол-во шт]]*Таблица626[[#This Row],[Оптовая цена USD за 1шт]],"")</f>
        <v/>
      </c>
      <c r="N182" s="49"/>
    </row>
    <row r="183" spans="1:14" ht="22.5" customHeight="1">
      <c r="A183" s="44" t="s">
        <v>12385</v>
      </c>
      <c r="B183" s="14">
        <v>8809643527323</v>
      </c>
      <c r="C183" s="50" t="s">
        <v>12386</v>
      </c>
      <c r="D183" s="46" t="s">
        <v>12387</v>
      </c>
      <c r="E183" s="16">
        <v>36000</v>
      </c>
      <c r="F183" s="15">
        <v>0.48</v>
      </c>
      <c r="G183" s="47">
        <v>4</v>
      </c>
      <c r="H183" s="55">
        <f>Таблица626[[#This Row],[Коэфициент стоимости]]*Таблица626[[#This Row],[Розничная цена KRW]]</f>
        <v>17280</v>
      </c>
      <c r="I183" s="17" t="str">
        <f>IF($H$1="","Введите курс",Таблица626[[#This Row],[Оптовая цена KRW за 1шт]]/$H$1)</f>
        <v>Введите курс</v>
      </c>
      <c r="J183" s="48"/>
      <c r="K183" s="18">
        <f>Таблица626[[#This Row],[Заказ коробок ]]*Таблица626[[#This Row],[Кол-во шт в коробке]]</f>
        <v>0</v>
      </c>
      <c r="L183" s="54">
        <f>Таблица626[[#This Row],[Общее кол-во шт]]*Таблица626[[#This Row],[Оптовая цена KRW за 1шт]]</f>
        <v>0</v>
      </c>
      <c r="M183" s="19" t="str">
        <f>IFERROR(Таблица626[[#This Row],[Общее кол-во шт]]*Таблица626[[#This Row],[Оптовая цена USD за 1шт]],"")</f>
        <v/>
      </c>
      <c r="N183" s="49"/>
    </row>
    <row r="184" spans="1:14" ht="22.5" customHeight="1">
      <c r="A184" s="44" t="s">
        <v>12388</v>
      </c>
      <c r="B184" s="14">
        <v>8809643528108</v>
      </c>
      <c r="C184" s="50" t="s">
        <v>12389</v>
      </c>
      <c r="D184" s="46" t="s">
        <v>12390</v>
      </c>
      <c r="E184" s="16">
        <v>18000</v>
      </c>
      <c r="F184" s="15">
        <v>0.48</v>
      </c>
      <c r="G184" s="47">
        <v>4</v>
      </c>
      <c r="H184" s="55">
        <f>Таблица626[[#This Row],[Коэфициент стоимости]]*Таблица626[[#This Row],[Розничная цена KRW]]</f>
        <v>8640</v>
      </c>
      <c r="I184" s="17" t="str">
        <f>IF($H$1="","Введите курс",Таблица626[[#This Row],[Оптовая цена KRW за 1шт]]/$H$1)</f>
        <v>Введите курс</v>
      </c>
      <c r="J184" s="48"/>
      <c r="K184" s="18">
        <f>Таблица626[[#This Row],[Заказ коробок ]]*Таблица626[[#This Row],[Кол-во шт в коробке]]</f>
        <v>0</v>
      </c>
      <c r="L184" s="54">
        <f>Таблица626[[#This Row],[Общее кол-во шт]]*Таблица626[[#This Row],[Оптовая цена KRW за 1шт]]</f>
        <v>0</v>
      </c>
      <c r="M184" s="19" t="str">
        <f>IFERROR(Таблица626[[#This Row],[Общее кол-во шт]]*Таблица626[[#This Row],[Оптовая цена USD за 1шт]],"")</f>
        <v/>
      </c>
      <c r="N184" s="49"/>
    </row>
    <row r="185" spans="1:14" ht="22.5" customHeight="1">
      <c r="A185" s="44" t="s">
        <v>12391</v>
      </c>
      <c r="B185" s="14">
        <v>8809643528092</v>
      </c>
      <c r="C185" s="50" t="s">
        <v>12392</v>
      </c>
      <c r="D185" s="46" t="s">
        <v>12393</v>
      </c>
      <c r="E185" s="16">
        <v>18000</v>
      </c>
      <c r="F185" s="15">
        <v>0.48</v>
      </c>
      <c r="G185" s="47">
        <v>4</v>
      </c>
      <c r="H185" s="55">
        <f>Таблица626[[#This Row],[Коэфициент стоимости]]*Таблица626[[#This Row],[Розничная цена KRW]]</f>
        <v>8640</v>
      </c>
      <c r="I185" s="17" t="str">
        <f>IF($H$1="","Введите курс",Таблица626[[#This Row],[Оптовая цена KRW за 1шт]]/$H$1)</f>
        <v>Введите курс</v>
      </c>
      <c r="J185" s="48"/>
      <c r="K185" s="18">
        <f>Таблица626[[#This Row],[Заказ коробок ]]*Таблица626[[#This Row],[Кол-во шт в коробке]]</f>
        <v>0</v>
      </c>
      <c r="L185" s="54">
        <f>Таблица626[[#This Row],[Общее кол-во шт]]*Таблица626[[#This Row],[Оптовая цена KRW за 1шт]]</f>
        <v>0</v>
      </c>
      <c r="M185" s="19" t="str">
        <f>IFERROR(Таблица626[[#This Row],[Общее кол-во шт]]*Таблица626[[#This Row],[Оптовая цена USD за 1шт]],"")</f>
        <v/>
      </c>
      <c r="N185" s="49"/>
    </row>
    <row r="186" spans="1:14" ht="22.5" customHeight="1">
      <c r="A186" s="44" t="s">
        <v>12394</v>
      </c>
      <c r="B186" s="14">
        <v>8809643528085</v>
      </c>
      <c r="C186" s="50" t="s">
        <v>12395</v>
      </c>
      <c r="D186" s="46" t="s">
        <v>12396</v>
      </c>
      <c r="E186" s="16">
        <v>18000</v>
      </c>
      <c r="F186" s="15">
        <v>0.48</v>
      </c>
      <c r="G186" s="47">
        <v>4</v>
      </c>
      <c r="H186" s="55">
        <f>Таблица626[[#This Row],[Коэфициент стоимости]]*Таблица626[[#This Row],[Розничная цена KRW]]</f>
        <v>8640</v>
      </c>
      <c r="I186" s="17" t="str">
        <f>IF($H$1="","Введите курс",Таблица626[[#This Row],[Оптовая цена KRW за 1шт]]/$H$1)</f>
        <v>Введите курс</v>
      </c>
      <c r="J186" s="48"/>
      <c r="K186" s="18">
        <f>Таблица626[[#This Row],[Заказ коробок ]]*Таблица626[[#This Row],[Кол-во шт в коробке]]</f>
        <v>0</v>
      </c>
      <c r="L186" s="54">
        <f>Таблица626[[#This Row],[Общее кол-во шт]]*Таблица626[[#This Row],[Оптовая цена KRW за 1шт]]</f>
        <v>0</v>
      </c>
      <c r="M186" s="19" t="str">
        <f>IFERROR(Таблица626[[#This Row],[Общее кол-во шт]]*Таблица626[[#This Row],[Оптовая цена USD за 1шт]],"")</f>
        <v/>
      </c>
      <c r="N186" s="49"/>
    </row>
    <row r="187" spans="1:14" ht="22.5" customHeight="1">
      <c r="A187" s="44" t="s">
        <v>12397</v>
      </c>
      <c r="B187" s="14">
        <v>8809643528078</v>
      </c>
      <c r="C187" s="50" t="s">
        <v>12398</v>
      </c>
      <c r="D187" s="46" t="s">
        <v>12399</v>
      </c>
      <c r="E187" s="16">
        <v>18000</v>
      </c>
      <c r="F187" s="15">
        <v>0.48</v>
      </c>
      <c r="G187" s="47">
        <v>4</v>
      </c>
      <c r="H187" s="55">
        <f>Таблица626[[#This Row],[Коэфициент стоимости]]*Таблица626[[#This Row],[Розничная цена KRW]]</f>
        <v>8640</v>
      </c>
      <c r="I187" s="17" t="str">
        <f>IF($H$1="","Введите курс",Таблица626[[#This Row],[Оптовая цена KRW за 1шт]]/$H$1)</f>
        <v>Введите курс</v>
      </c>
      <c r="J187" s="48"/>
      <c r="K187" s="18">
        <f>Таблица626[[#This Row],[Заказ коробок ]]*Таблица626[[#This Row],[Кол-во шт в коробке]]</f>
        <v>0</v>
      </c>
      <c r="L187" s="54">
        <f>Таблица626[[#This Row],[Общее кол-во шт]]*Таблица626[[#This Row],[Оптовая цена KRW за 1шт]]</f>
        <v>0</v>
      </c>
      <c r="M187" s="19" t="str">
        <f>IFERROR(Таблица626[[#This Row],[Общее кол-во шт]]*Таблица626[[#This Row],[Оптовая цена USD за 1шт]],"")</f>
        <v/>
      </c>
      <c r="N187" s="49"/>
    </row>
    <row r="188" spans="1:14" ht="22.5" customHeight="1">
      <c r="A188" s="44" t="s">
        <v>12400</v>
      </c>
      <c r="B188" s="14">
        <v>8809643528061</v>
      </c>
      <c r="C188" s="50" t="s">
        <v>12401</v>
      </c>
      <c r="D188" s="46" t="s">
        <v>12402</v>
      </c>
      <c r="E188" s="16">
        <v>18000</v>
      </c>
      <c r="F188" s="15">
        <v>0.48</v>
      </c>
      <c r="G188" s="47">
        <v>4</v>
      </c>
      <c r="H188" s="55">
        <f>Таблица626[[#This Row],[Коэфициент стоимости]]*Таблица626[[#This Row],[Розничная цена KRW]]</f>
        <v>8640</v>
      </c>
      <c r="I188" s="17" t="str">
        <f>IF($H$1="","Введите курс",Таблица626[[#This Row],[Оптовая цена KRW за 1шт]]/$H$1)</f>
        <v>Введите курс</v>
      </c>
      <c r="J188" s="48"/>
      <c r="K188" s="18">
        <f>Таблица626[[#This Row],[Заказ коробок ]]*Таблица626[[#This Row],[Кол-во шт в коробке]]</f>
        <v>0</v>
      </c>
      <c r="L188" s="54">
        <f>Таблица626[[#This Row],[Общее кол-во шт]]*Таблица626[[#This Row],[Оптовая цена KRW за 1шт]]</f>
        <v>0</v>
      </c>
      <c r="M188" s="19" t="str">
        <f>IFERROR(Таблица626[[#This Row],[Общее кол-во шт]]*Таблица626[[#This Row],[Оптовая цена USD за 1шт]],"")</f>
        <v/>
      </c>
      <c r="N188" s="49"/>
    </row>
    <row r="189" spans="1:14" ht="22.5" customHeight="1">
      <c r="A189" s="44" t="s">
        <v>12403</v>
      </c>
      <c r="B189" s="14">
        <v>8809643526098</v>
      </c>
      <c r="C189" s="50" t="s">
        <v>12404</v>
      </c>
      <c r="D189" s="46" t="s">
        <v>12405</v>
      </c>
      <c r="E189" s="16">
        <v>25000</v>
      </c>
      <c r="F189" s="15">
        <v>0.48</v>
      </c>
      <c r="G189" s="47">
        <v>6</v>
      </c>
      <c r="H189" s="55">
        <f>Таблица626[[#This Row],[Коэфициент стоимости]]*Таблица626[[#This Row],[Розничная цена KRW]]</f>
        <v>12000</v>
      </c>
      <c r="I189" s="17" t="str">
        <f>IF($H$1="","Введите курс",Таблица626[[#This Row],[Оптовая цена KRW за 1шт]]/$H$1)</f>
        <v>Введите курс</v>
      </c>
      <c r="J189" s="48"/>
      <c r="K189" s="18">
        <f>Таблица626[[#This Row],[Заказ коробок ]]*Таблица626[[#This Row],[Кол-во шт в коробке]]</f>
        <v>0</v>
      </c>
      <c r="L189" s="54">
        <f>Таблица626[[#This Row],[Общее кол-во шт]]*Таблица626[[#This Row],[Оптовая цена KRW за 1шт]]</f>
        <v>0</v>
      </c>
      <c r="M189" s="19" t="str">
        <f>IFERROR(Таблица626[[#This Row],[Общее кол-во шт]]*Таблица626[[#This Row],[Оптовая цена USD за 1шт]],"")</f>
        <v/>
      </c>
      <c r="N189" s="49"/>
    </row>
    <row r="190" spans="1:14" ht="22.5" customHeight="1">
      <c r="A190" s="44" t="s">
        <v>12406</v>
      </c>
      <c r="B190" s="14">
        <v>8809643526005</v>
      </c>
      <c r="C190" s="50" t="s">
        <v>12407</v>
      </c>
      <c r="D190" s="46" t="s">
        <v>12408</v>
      </c>
      <c r="E190" s="16">
        <v>20000</v>
      </c>
      <c r="F190" s="15">
        <v>0.48</v>
      </c>
      <c r="G190" s="47">
        <v>6</v>
      </c>
      <c r="H190" s="55">
        <f>Таблица626[[#This Row],[Коэфициент стоимости]]*Таблица626[[#This Row],[Розничная цена KRW]]</f>
        <v>9600</v>
      </c>
      <c r="I190" s="17" t="str">
        <f>IF($H$1="","Введите курс",Таблица626[[#This Row],[Оптовая цена KRW за 1шт]]/$H$1)</f>
        <v>Введите курс</v>
      </c>
      <c r="J190" s="48"/>
      <c r="K190" s="18">
        <f>Таблица626[[#This Row],[Заказ коробок ]]*Таблица626[[#This Row],[Кол-во шт в коробке]]</f>
        <v>0</v>
      </c>
      <c r="L190" s="54">
        <f>Таблица626[[#This Row],[Общее кол-во шт]]*Таблица626[[#This Row],[Оптовая цена KRW за 1шт]]</f>
        <v>0</v>
      </c>
      <c r="M190" s="19" t="str">
        <f>IFERROR(Таблица626[[#This Row],[Общее кол-во шт]]*Таблица626[[#This Row],[Оптовая цена USD за 1шт]],"")</f>
        <v/>
      </c>
      <c r="N190" s="49"/>
    </row>
    <row r="191" spans="1:14" ht="22.5" customHeight="1">
      <c r="A191" s="44" t="s">
        <v>12409</v>
      </c>
      <c r="B191" s="14">
        <v>8809643539968</v>
      </c>
      <c r="C191" s="50" t="s">
        <v>12410</v>
      </c>
      <c r="D191" s="46" t="s">
        <v>12411</v>
      </c>
      <c r="E191" s="16">
        <v>18000</v>
      </c>
      <c r="F191" s="15">
        <v>0.48</v>
      </c>
      <c r="G191" s="47">
        <v>4</v>
      </c>
      <c r="H191" s="55">
        <f>Таблица626[[#This Row],[Коэфициент стоимости]]*Таблица626[[#This Row],[Розничная цена KRW]]</f>
        <v>8640</v>
      </c>
      <c r="I191" s="17" t="str">
        <f>IF($H$1="","Введите курс",Таблица626[[#This Row],[Оптовая цена KRW за 1шт]]/$H$1)</f>
        <v>Введите курс</v>
      </c>
      <c r="J191" s="48"/>
      <c r="K191" s="18">
        <f>Таблица626[[#This Row],[Заказ коробок ]]*Таблица626[[#This Row],[Кол-во шт в коробке]]</f>
        <v>0</v>
      </c>
      <c r="L191" s="54">
        <f>Таблица626[[#This Row],[Общее кол-во шт]]*Таблица626[[#This Row],[Оптовая цена KRW за 1шт]]</f>
        <v>0</v>
      </c>
      <c r="M191" s="19" t="str">
        <f>IFERROR(Таблица626[[#This Row],[Общее кол-во шт]]*Таблица626[[#This Row],[Оптовая цена USD за 1шт]],"")</f>
        <v/>
      </c>
      <c r="N191" s="49"/>
    </row>
    <row r="192" spans="1:14" ht="22.5" customHeight="1">
      <c r="A192" s="44" t="s">
        <v>12412</v>
      </c>
      <c r="B192" s="14">
        <v>8809643539951</v>
      </c>
      <c r="C192" s="50" t="s">
        <v>12413</v>
      </c>
      <c r="D192" s="46" t="s">
        <v>12414</v>
      </c>
      <c r="E192" s="16">
        <v>18000</v>
      </c>
      <c r="F192" s="15">
        <v>0.48</v>
      </c>
      <c r="G192" s="47">
        <v>4</v>
      </c>
      <c r="H192" s="55">
        <f>Таблица626[[#This Row],[Коэфициент стоимости]]*Таблица626[[#This Row],[Розничная цена KRW]]</f>
        <v>8640</v>
      </c>
      <c r="I192" s="17" t="str">
        <f>IF($H$1="","Введите курс",Таблица626[[#This Row],[Оптовая цена KRW за 1шт]]/$H$1)</f>
        <v>Введите курс</v>
      </c>
      <c r="J192" s="48"/>
      <c r="K192" s="18">
        <f>Таблица626[[#This Row],[Заказ коробок ]]*Таблица626[[#This Row],[Кол-во шт в коробке]]</f>
        <v>0</v>
      </c>
      <c r="L192" s="54">
        <f>Таблица626[[#This Row],[Общее кол-во шт]]*Таблица626[[#This Row],[Оптовая цена KRW за 1шт]]</f>
        <v>0</v>
      </c>
      <c r="M192" s="19" t="str">
        <f>IFERROR(Таблица626[[#This Row],[Общее кол-во шт]]*Таблица626[[#This Row],[Оптовая цена USD за 1шт]],"")</f>
        <v/>
      </c>
      <c r="N192" s="49"/>
    </row>
    <row r="193" spans="1:14" ht="22.5" customHeight="1">
      <c r="A193" s="44" t="s">
        <v>12415</v>
      </c>
      <c r="B193" s="14">
        <v>8809643539944</v>
      </c>
      <c r="C193" s="50" t="s">
        <v>12416</v>
      </c>
      <c r="D193" s="46" t="s">
        <v>12417</v>
      </c>
      <c r="E193" s="16">
        <v>18000</v>
      </c>
      <c r="F193" s="15">
        <v>0.48</v>
      </c>
      <c r="G193" s="47">
        <v>4</v>
      </c>
      <c r="H193" s="55">
        <f>Таблица626[[#This Row],[Коэфициент стоимости]]*Таблица626[[#This Row],[Розничная цена KRW]]</f>
        <v>8640</v>
      </c>
      <c r="I193" s="17" t="str">
        <f>IF($H$1="","Введите курс",Таблица626[[#This Row],[Оптовая цена KRW за 1шт]]/$H$1)</f>
        <v>Введите курс</v>
      </c>
      <c r="J193" s="48"/>
      <c r="K193" s="18">
        <f>Таблица626[[#This Row],[Заказ коробок ]]*Таблица626[[#This Row],[Кол-во шт в коробке]]</f>
        <v>0</v>
      </c>
      <c r="L193" s="54">
        <f>Таблица626[[#This Row],[Общее кол-во шт]]*Таблица626[[#This Row],[Оптовая цена KRW за 1шт]]</f>
        <v>0</v>
      </c>
      <c r="M193" s="19" t="str">
        <f>IFERROR(Таблица626[[#This Row],[Общее кол-во шт]]*Таблица626[[#This Row],[Оптовая цена USD за 1шт]],"")</f>
        <v/>
      </c>
      <c r="N193" s="49"/>
    </row>
    <row r="194" spans="1:14" ht="22.5" customHeight="1">
      <c r="A194" s="44" t="s">
        <v>12418</v>
      </c>
      <c r="B194" s="14">
        <v>8809643539937</v>
      </c>
      <c r="C194" s="50" t="s">
        <v>12419</v>
      </c>
      <c r="D194" s="46" t="s">
        <v>12420</v>
      </c>
      <c r="E194" s="16">
        <v>18000</v>
      </c>
      <c r="F194" s="15">
        <v>0.48</v>
      </c>
      <c r="G194" s="47">
        <v>4</v>
      </c>
      <c r="H194" s="55">
        <f>Таблица626[[#This Row],[Коэфициент стоимости]]*Таблица626[[#This Row],[Розничная цена KRW]]</f>
        <v>8640</v>
      </c>
      <c r="I194" s="17" t="str">
        <f>IF($H$1="","Введите курс",Таблица626[[#This Row],[Оптовая цена KRW за 1шт]]/$H$1)</f>
        <v>Введите курс</v>
      </c>
      <c r="J194" s="48"/>
      <c r="K194" s="18">
        <f>Таблица626[[#This Row],[Заказ коробок ]]*Таблица626[[#This Row],[Кол-во шт в коробке]]</f>
        <v>0</v>
      </c>
      <c r="L194" s="54">
        <f>Таблица626[[#This Row],[Общее кол-во шт]]*Таблица626[[#This Row],[Оптовая цена KRW за 1шт]]</f>
        <v>0</v>
      </c>
      <c r="M194" s="19" t="str">
        <f>IFERROR(Таблица626[[#This Row],[Общее кол-во шт]]*Таблица626[[#This Row],[Оптовая цена USD за 1шт]],"")</f>
        <v/>
      </c>
      <c r="N194" s="49"/>
    </row>
    <row r="195" spans="1:14" ht="22.5" customHeight="1">
      <c r="A195" s="44" t="s">
        <v>12421</v>
      </c>
      <c r="B195" s="14">
        <v>8809643535342</v>
      </c>
      <c r="C195" s="50" t="s">
        <v>12422</v>
      </c>
      <c r="D195" s="46" t="s">
        <v>12423</v>
      </c>
      <c r="E195" s="16">
        <v>18000</v>
      </c>
      <c r="F195" s="15">
        <v>0.48</v>
      </c>
      <c r="G195" s="47">
        <v>4</v>
      </c>
      <c r="H195" s="55">
        <f>Таблица626[[#This Row],[Коэфициент стоимости]]*Таблица626[[#This Row],[Розничная цена KRW]]</f>
        <v>8640</v>
      </c>
      <c r="I195" s="17" t="str">
        <f>IF($H$1="","Введите курс",Таблица626[[#This Row],[Оптовая цена KRW за 1шт]]/$H$1)</f>
        <v>Введите курс</v>
      </c>
      <c r="J195" s="48"/>
      <c r="K195" s="18">
        <f>Таблица626[[#This Row],[Заказ коробок ]]*Таблица626[[#This Row],[Кол-во шт в коробке]]</f>
        <v>0</v>
      </c>
      <c r="L195" s="54">
        <f>Таблица626[[#This Row],[Общее кол-во шт]]*Таблица626[[#This Row],[Оптовая цена KRW за 1шт]]</f>
        <v>0</v>
      </c>
      <c r="M195" s="19" t="str">
        <f>IFERROR(Таблица626[[#This Row],[Общее кол-во шт]]*Таблица626[[#This Row],[Оптовая цена USD за 1шт]],"")</f>
        <v/>
      </c>
      <c r="N195" s="49"/>
    </row>
    <row r="196" spans="1:14" ht="22.5" customHeight="1">
      <c r="A196" s="44" t="s">
        <v>12424</v>
      </c>
      <c r="B196" s="14">
        <v>8809643535335</v>
      </c>
      <c r="C196" s="50" t="s">
        <v>12425</v>
      </c>
      <c r="D196" s="46" t="s">
        <v>12426</v>
      </c>
      <c r="E196" s="16">
        <v>18000</v>
      </c>
      <c r="F196" s="15">
        <v>0.48</v>
      </c>
      <c r="G196" s="47">
        <v>4</v>
      </c>
      <c r="H196" s="55">
        <f>Таблица626[[#This Row],[Коэфициент стоимости]]*Таблица626[[#This Row],[Розничная цена KRW]]</f>
        <v>8640</v>
      </c>
      <c r="I196" s="17" t="str">
        <f>IF($H$1="","Введите курс",Таблица626[[#This Row],[Оптовая цена KRW за 1шт]]/$H$1)</f>
        <v>Введите курс</v>
      </c>
      <c r="J196" s="48"/>
      <c r="K196" s="18">
        <f>Таблица626[[#This Row],[Заказ коробок ]]*Таблица626[[#This Row],[Кол-во шт в коробке]]</f>
        <v>0</v>
      </c>
      <c r="L196" s="54">
        <f>Таблица626[[#This Row],[Общее кол-во шт]]*Таблица626[[#This Row],[Оптовая цена KRW за 1шт]]</f>
        <v>0</v>
      </c>
      <c r="M196" s="19" t="str">
        <f>IFERROR(Таблица626[[#This Row],[Общее кол-во шт]]*Таблица626[[#This Row],[Оптовая цена USD за 1шт]],"")</f>
        <v/>
      </c>
      <c r="N196" s="49"/>
    </row>
    <row r="197" spans="1:14" ht="22.5" customHeight="1">
      <c r="A197" s="44" t="s">
        <v>12427</v>
      </c>
      <c r="B197" s="14">
        <v>8809643535328</v>
      </c>
      <c r="C197" s="50" t="s">
        <v>12428</v>
      </c>
      <c r="D197" s="46" t="s">
        <v>12429</v>
      </c>
      <c r="E197" s="16">
        <v>18000</v>
      </c>
      <c r="F197" s="15">
        <v>0.48</v>
      </c>
      <c r="G197" s="47">
        <v>4</v>
      </c>
      <c r="H197" s="55">
        <f>Таблица626[[#This Row],[Коэфициент стоимости]]*Таблица626[[#This Row],[Розничная цена KRW]]</f>
        <v>8640</v>
      </c>
      <c r="I197" s="17" t="str">
        <f>IF($H$1="","Введите курс",Таблица626[[#This Row],[Оптовая цена KRW за 1шт]]/$H$1)</f>
        <v>Введите курс</v>
      </c>
      <c r="J197" s="48"/>
      <c r="K197" s="18">
        <f>Таблица626[[#This Row],[Заказ коробок ]]*Таблица626[[#This Row],[Кол-во шт в коробке]]</f>
        <v>0</v>
      </c>
      <c r="L197" s="54">
        <f>Таблица626[[#This Row],[Общее кол-во шт]]*Таблица626[[#This Row],[Оптовая цена KRW за 1шт]]</f>
        <v>0</v>
      </c>
      <c r="M197" s="19" t="str">
        <f>IFERROR(Таблица626[[#This Row],[Общее кол-во шт]]*Таблица626[[#This Row],[Оптовая цена USD за 1шт]],"")</f>
        <v/>
      </c>
      <c r="N197" s="49"/>
    </row>
    <row r="198" spans="1:14" ht="22.5" customHeight="1">
      <c r="A198" s="44" t="s">
        <v>12430</v>
      </c>
      <c r="B198" s="14">
        <v>8809643535311</v>
      </c>
      <c r="C198" s="50" t="s">
        <v>12431</v>
      </c>
      <c r="D198" s="46" t="s">
        <v>12432</v>
      </c>
      <c r="E198" s="16">
        <v>18000</v>
      </c>
      <c r="F198" s="15">
        <v>0.48</v>
      </c>
      <c r="G198" s="47">
        <v>4</v>
      </c>
      <c r="H198" s="55">
        <f>Таблица626[[#This Row],[Коэфициент стоимости]]*Таблица626[[#This Row],[Розничная цена KRW]]</f>
        <v>8640</v>
      </c>
      <c r="I198" s="17" t="str">
        <f>IF($H$1="","Введите курс",Таблица626[[#This Row],[Оптовая цена KRW за 1шт]]/$H$1)</f>
        <v>Введите курс</v>
      </c>
      <c r="J198" s="48"/>
      <c r="K198" s="18">
        <f>Таблица626[[#This Row],[Заказ коробок ]]*Таблица626[[#This Row],[Кол-во шт в коробке]]</f>
        <v>0</v>
      </c>
      <c r="L198" s="54">
        <f>Таблица626[[#This Row],[Общее кол-во шт]]*Таблица626[[#This Row],[Оптовая цена KRW за 1шт]]</f>
        <v>0</v>
      </c>
      <c r="M198" s="19" t="str">
        <f>IFERROR(Таблица626[[#This Row],[Общее кол-во шт]]*Таблица626[[#This Row],[Оптовая цена USD за 1шт]],"")</f>
        <v/>
      </c>
      <c r="N198" s="49"/>
    </row>
    <row r="199" spans="1:14" ht="22.5" customHeight="1">
      <c r="A199" s="44" t="s">
        <v>12433</v>
      </c>
      <c r="B199" s="14">
        <v>8809643533232</v>
      </c>
      <c r="C199" s="50" t="s">
        <v>12434</v>
      </c>
      <c r="D199" s="115" t="s">
        <v>12435</v>
      </c>
      <c r="E199" s="16">
        <v>8000</v>
      </c>
      <c r="F199" s="15">
        <v>0.48</v>
      </c>
      <c r="G199" s="47">
        <v>4</v>
      </c>
      <c r="H199" s="55">
        <f>Таблица626[[#This Row],[Коэфициент стоимости]]*Таблица626[[#This Row],[Розничная цена KRW]]</f>
        <v>3840</v>
      </c>
      <c r="I199" s="17" t="str">
        <f>IF($H$1="","Введите курс",Таблица626[[#This Row],[Оптовая цена KRW за 1шт]]/$H$1)</f>
        <v>Введите курс</v>
      </c>
      <c r="J199" s="48"/>
      <c r="K199" s="18">
        <f>Таблица626[[#This Row],[Заказ коробок ]]*Таблица626[[#This Row],[Кол-во шт в коробке]]</f>
        <v>0</v>
      </c>
      <c r="L199" s="54">
        <f>Таблица626[[#This Row],[Общее кол-во шт]]*Таблица626[[#This Row],[Оптовая цена KRW за 1шт]]</f>
        <v>0</v>
      </c>
      <c r="M199" s="19" t="str">
        <f>IFERROR(Таблица626[[#This Row],[Общее кол-во шт]]*Таблица626[[#This Row],[Оптовая цена USD за 1шт]],"")</f>
        <v/>
      </c>
      <c r="N199" s="49"/>
    </row>
    <row r="200" spans="1:14" ht="22.5" customHeight="1">
      <c r="A200" s="44" t="s">
        <v>12436</v>
      </c>
      <c r="B200" s="14">
        <v>8809643533225</v>
      </c>
      <c r="C200" s="50" t="s">
        <v>12437</v>
      </c>
      <c r="D200" s="115" t="s">
        <v>12438</v>
      </c>
      <c r="E200" s="16">
        <v>8000</v>
      </c>
      <c r="F200" s="15">
        <v>0.48</v>
      </c>
      <c r="G200" s="47">
        <v>4</v>
      </c>
      <c r="H200" s="55">
        <f>Таблица626[[#This Row],[Коэфициент стоимости]]*Таблица626[[#This Row],[Розничная цена KRW]]</f>
        <v>3840</v>
      </c>
      <c r="I200" s="17" t="str">
        <f>IF($H$1="","Введите курс",Таблица626[[#This Row],[Оптовая цена KRW за 1шт]]/$H$1)</f>
        <v>Введите курс</v>
      </c>
      <c r="J200" s="48"/>
      <c r="K200" s="18">
        <f>Таблица626[[#This Row],[Заказ коробок ]]*Таблица626[[#This Row],[Кол-во шт в коробке]]</f>
        <v>0</v>
      </c>
      <c r="L200" s="54">
        <f>Таблица626[[#This Row],[Общее кол-во шт]]*Таблица626[[#This Row],[Оптовая цена KRW за 1шт]]</f>
        <v>0</v>
      </c>
      <c r="M200" s="19" t="str">
        <f>IFERROR(Таблица626[[#This Row],[Общее кол-во шт]]*Таблица626[[#This Row],[Оптовая цена USD за 1шт]],"")</f>
        <v/>
      </c>
      <c r="N200" s="49"/>
    </row>
    <row r="201" spans="1:14" ht="22.5" customHeight="1">
      <c r="A201" s="44" t="s">
        <v>12439</v>
      </c>
      <c r="B201" s="14">
        <v>8809643549721</v>
      </c>
      <c r="C201" s="50" t="s">
        <v>12440</v>
      </c>
      <c r="D201" s="46" t="s">
        <v>12441</v>
      </c>
      <c r="E201" s="16">
        <v>22000</v>
      </c>
      <c r="F201" s="15">
        <v>0.48</v>
      </c>
      <c r="G201" s="47">
        <v>4</v>
      </c>
      <c r="H201" s="55">
        <f>Таблица626[[#This Row],[Коэфициент стоимости]]*Таблица626[[#This Row],[Розничная цена KRW]]</f>
        <v>10560</v>
      </c>
      <c r="I201" s="17" t="str">
        <f>IF($H$1="","Введите курс",Таблица626[[#This Row],[Оптовая цена KRW за 1шт]]/$H$1)</f>
        <v>Введите курс</v>
      </c>
      <c r="J201" s="48"/>
      <c r="K201" s="18">
        <f>Таблица626[[#This Row],[Заказ коробок ]]*Таблица626[[#This Row],[Кол-во шт в коробке]]</f>
        <v>0</v>
      </c>
      <c r="L201" s="54">
        <f>Таблица626[[#This Row],[Общее кол-во шт]]*Таблица626[[#This Row],[Оптовая цена KRW за 1шт]]</f>
        <v>0</v>
      </c>
      <c r="M201" s="19" t="str">
        <f>IFERROR(Таблица626[[#This Row],[Общее кол-во шт]]*Таблица626[[#This Row],[Оптовая цена USD за 1шт]],"")</f>
        <v/>
      </c>
      <c r="N201" s="49"/>
    </row>
    <row r="202" spans="1:14" ht="22.5" customHeight="1">
      <c r="A202" s="44" t="s">
        <v>12442</v>
      </c>
      <c r="B202" s="14">
        <v>8809643549714</v>
      </c>
      <c r="C202" s="50" t="s">
        <v>12443</v>
      </c>
      <c r="D202" s="46" t="s">
        <v>12444</v>
      </c>
      <c r="E202" s="16">
        <v>22000</v>
      </c>
      <c r="F202" s="15">
        <v>0.48</v>
      </c>
      <c r="G202" s="47">
        <v>4</v>
      </c>
      <c r="H202" s="55">
        <f>Таблица626[[#This Row],[Коэфициент стоимости]]*Таблица626[[#This Row],[Розничная цена KRW]]</f>
        <v>10560</v>
      </c>
      <c r="I202" s="17" t="str">
        <f>IF($H$1="","Введите курс",Таблица626[[#This Row],[Оптовая цена KRW за 1шт]]/$H$1)</f>
        <v>Введите курс</v>
      </c>
      <c r="J202" s="48"/>
      <c r="K202" s="18">
        <f>Таблица626[[#This Row],[Заказ коробок ]]*Таблица626[[#This Row],[Кол-во шт в коробке]]</f>
        <v>0</v>
      </c>
      <c r="L202" s="54">
        <f>Таблица626[[#This Row],[Общее кол-во шт]]*Таблица626[[#This Row],[Оптовая цена KRW за 1шт]]</f>
        <v>0</v>
      </c>
      <c r="M202" s="19" t="str">
        <f>IFERROR(Таблица626[[#This Row],[Общее кол-во шт]]*Таблица626[[#This Row],[Оптовая цена USD за 1шт]],"")</f>
        <v/>
      </c>
      <c r="N202" s="49"/>
    </row>
    <row r="203" spans="1:14" ht="22.5" customHeight="1">
      <c r="A203" s="44" t="s">
        <v>12445</v>
      </c>
      <c r="B203" s="14">
        <v>8809643549707</v>
      </c>
      <c r="C203" s="50" t="s">
        <v>12446</v>
      </c>
      <c r="D203" s="46" t="s">
        <v>12447</v>
      </c>
      <c r="E203" s="16">
        <v>22000</v>
      </c>
      <c r="F203" s="15">
        <v>0.48</v>
      </c>
      <c r="G203" s="47">
        <v>4</v>
      </c>
      <c r="H203" s="55">
        <f>Таблица626[[#This Row],[Коэфициент стоимости]]*Таблица626[[#This Row],[Розничная цена KRW]]</f>
        <v>10560</v>
      </c>
      <c r="I203" s="17" t="str">
        <f>IF($H$1="","Введите курс",Таблица626[[#This Row],[Оптовая цена KRW за 1шт]]/$H$1)</f>
        <v>Введите курс</v>
      </c>
      <c r="J203" s="48"/>
      <c r="K203" s="18">
        <f>Таблица626[[#This Row],[Заказ коробок ]]*Таблица626[[#This Row],[Кол-во шт в коробке]]</f>
        <v>0</v>
      </c>
      <c r="L203" s="54">
        <f>Таблица626[[#This Row],[Общее кол-во шт]]*Таблица626[[#This Row],[Оптовая цена KRW за 1шт]]</f>
        <v>0</v>
      </c>
      <c r="M203" s="19" t="str">
        <f>IFERROR(Таблица626[[#This Row],[Общее кол-во шт]]*Таблица626[[#This Row],[Оптовая цена USD за 1шт]],"")</f>
        <v/>
      </c>
      <c r="N203" s="49"/>
    </row>
    <row r="204" spans="1:14" ht="22.5" customHeight="1">
      <c r="A204" s="44" t="s">
        <v>12448</v>
      </c>
      <c r="B204" s="14">
        <v>8809643546799</v>
      </c>
      <c r="C204" s="50" t="s">
        <v>12449</v>
      </c>
      <c r="D204" s="46" t="s">
        <v>12450</v>
      </c>
      <c r="E204" s="16">
        <v>22000</v>
      </c>
      <c r="F204" s="15">
        <v>0.48</v>
      </c>
      <c r="G204" s="47">
        <v>4</v>
      </c>
      <c r="H204" s="55">
        <f>Таблица626[[#This Row],[Коэфициент стоимости]]*Таблица626[[#This Row],[Розничная цена KRW]]</f>
        <v>10560</v>
      </c>
      <c r="I204" s="17" t="str">
        <f>IF($H$1="","Введите курс",Таблица626[[#This Row],[Оптовая цена KRW за 1шт]]/$H$1)</f>
        <v>Введите курс</v>
      </c>
      <c r="J204" s="48"/>
      <c r="K204" s="18">
        <f>Таблица626[[#This Row],[Заказ коробок ]]*Таблица626[[#This Row],[Кол-во шт в коробке]]</f>
        <v>0</v>
      </c>
      <c r="L204" s="54">
        <f>Таблица626[[#This Row],[Общее кол-во шт]]*Таблица626[[#This Row],[Оптовая цена KRW за 1шт]]</f>
        <v>0</v>
      </c>
      <c r="M204" s="19" t="str">
        <f>IFERROR(Таблица626[[#This Row],[Общее кол-во шт]]*Таблица626[[#This Row],[Оптовая цена USD за 1шт]],"")</f>
        <v/>
      </c>
      <c r="N204" s="49"/>
    </row>
    <row r="205" spans="1:14" ht="22.5" customHeight="1">
      <c r="A205" s="44" t="s">
        <v>12451</v>
      </c>
      <c r="B205" s="14">
        <v>8809643546782</v>
      </c>
      <c r="C205" s="50" t="s">
        <v>12452</v>
      </c>
      <c r="D205" s="46" t="s">
        <v>12453</v>
      </c>
      <c r="E205" s="16">
        <v>22000</v>
      </c>
      <c r="F205" s="15">
        <v>0.48</v>
      </c>
      <c r="G205" s="47">
        <v>4</v>
      </c>
      <c r="H205" s="55">
        <f>Таблица626[[#This Row],[Коэфициент стоимости]]*Таблица626[[#This Row],[Розничная цена KRW]]</f>
        <v>10560</v>
      </c>
      <c r="I205" s="17" t="str">
        <f>IF($H$1="","Введите курс",Таблица626[[#This Row],[Оптовая цена KRW за 1шт]]/$H$1)</f>
        <v>Введите курс</v>
      </c>
      <c r="J205" s="48"/>
      <c r="K205" s="18">
        <f>Таблица626[[#This Row],[Заказ коробок ]]*Таблица626[[#This Row],[Кол-во шт в коробке]]</f>
        <v>0</v>
      </c>
      <c r="L205" s="54">
        <f>Таблица626[[#This Row],[Общее кол-во шт]]*Таблица626[[#This Row],[Оптовая цена KRW за 1шт]]</f>
        <v>0</v>
      </c>
      <c r="M205" s="19" t="str">
        <f>IFERROR(Таблица626[[#This Row],[Общее кол-во шт]]*Таблица626[[#This Row],[Оптовая цена USD за 1шт]],"")</f>
        <v/>
      </c>
      <c r="N205" s="49"/>
    </row>
    <row r="206" spans="1:14" ht="22.5" customHeight="1">
      <c r="A206" s="44" t="s">
        <v>12454</v>
      </c>
      <c r="B206" s="14">
        <v>8809643541978</v>
      </c>
      <c r="C206" s="50" t="s">
        <v>12455</v>
      </c>
      <c r="D206" s="115" t="s">
        <v>12456</v>
      </c>
      <c r="E206" s="16">
        <v>13000</v>
      </c>
      <c r="F206" s="15">
        <v>0.48</v>
      </c>
      <c r="G206" s="47">
        <v>6</v>
      </c>
      <c r="H206" s="55">
        <f>Таблица626[[#This Row],[Коэфициент стоимости]]*Таблица626[[#This Row],[Розничная цена KRW]]</f>
        <v>6240</v>
      </c>
      <c r="I206" s="17" t="str">
        <f>IF($H$1="","Введите курс",Таблица626[[#This Row],[Оптовая цена KRW за 1шт]]/$H$1)</f>
        <v>Введите курс</v>
      </c>
      <c r="J206" s="48"/>
      <c r="K206" s="18">
        <f>Таблица626[[#This Row],[Заказ коробок ]]*Таблица626[[#This Row],[Кол-во шт в коробке]]</f>
        <v>0</v>
      </c>
      <c r="L206" s="54">
        <f>Таблица626[[#This Row],[Общее кол-во шт]]*Таблица626[[#This Row],[Оптовая цена KRW за 1шт]]</f>
        <v>0</v>
      </c>
      <c r="M206" s="19" t="str">
        <f>IFERROR(Таблица626[[#This Row],[Общее кол-во шт]]*Таблица626[[#This Row],[Оптовая цена USD за 1шт]],"")</f>
        <v/>
      </c>
      <c r="N206" s="49"/>
    </row>
    <row r="207" spans="1:14" ht="22.5" customHeight="1">
      <c r="A207" s="44" t="s">
        <v>12457</v>
      </c>
      <c r="B207" s="14">
        <v>8809643541503</v>
      </c>
      <c r="C207" s="50" t="s">
        <v>12458</v>
      </c>
      <c r="D207" s="115" t="s">
        <v>12459</v>
      </c>
      <c r="E207" s="16">
        <v>13000</v>
      </c>
      <c r="F207" s="15">
        <v>0.48</v>
      </c>
      <c r="G207" s="47">
        <v>6</v>
      </c>
      <c r="H207" s="55">
        <f>Таблица626[[#This Row],[Коэфициент стоимости]]*Таблица626[[#This Row],[Розничная цена KRW]]</f>
        <v>6240</v>
      </c>
      <c r="I207" s="17" t="str">
        <f>IF($H$1="","Введите курс",Таблица626[[#This Row],[Оптовая цена KRW за 1шт]]/$H$1)</f>
        <v>Введите курс</v>
      </c>
      <c r="J207" s="48"/>
      <c r="K207" s="18">
        <f>Таблица626[[#This Row],[Заказ коробок ]]*Таблица626[[#This Row],[Кол-во шт в коробке]]</f>
        <v>0</v>
      </c>
      <c r="L207" s="54">
        <f>Таблица626[[#This Row],[Общее кол-во шт]]*Таблица626[[#This Row],[Оптовая цена KRW за 1шт]]</f>
        <v>0</v>
      </c>
      <c r="M207" s="19" t="str">
        <f>IFERROR(Таблица626[[#This Row],[Общее кол-во шт]]*Таблица626[[#This Row],[Оптовая цена USD за 1шт]],"")</f>
        <v/>
      </c>
      <c r="N207" s="49"/>
    </row>
    <row r="208" spans="1:14" ht="22.5" customHeight="1">
      <c r="A208" s="44" t="s">
        <v>12460</v>
      </c>
      <c r="B208" s="14">
        <v>8809643541497</v>
      </c>
      <c r="C208" s="50" t="s">
        <v>12461</v>
      </c>
      <c r="D208" s="115" t="s">
        <v>12462</v>
      </c>
      <c r="E208" s="16">
        <v>13000</v>
      </c>
      <c r="F208" s="15">
        <v>0.48</v>
      </c>
      <c r="G208" s="47">
        <v>6</v>
      </c>
      <c r="H208" s="55">
        <f>Таблица626[[#This Row],[Коэфициент стоимости]]*Таблица626[[#This Row],[Розничная цена KRW]]</f>
        <v>6240</v>
      </c>
      <c r="I208" s="17" t="str">
        <f>IF($H$1="","Введите курс",Таблица626[[#This Row],[Оптовая цена KRW за 1шт]]/$H$1)</f>
        <v>Введите курс</v>
      </c>
      <c r="J208" s="48"/>
      <c r="K208" s="18">
        <f>Таблица626[[#This Row],[Заказ коробок ]]*Таблица626[[#This Row],[Кол-во шт в коробке]]</f>
        <v>0</v>
      </c>
      <c r="L208" s="54">
        <f>Таблица626[[#This Row],[Общее кол-во шт]]*Таблица626[[#This Row],[Оптовая цена KRW за 1шт]]</f>
        <v>0</v>
      </c>
      <c r="M208" s="19" t="str">
        <f>IFERROR(Таблица626[[#This Row],[Общее кол-во шт]]*Таблица626[[#This Row],[Оптовая цена USD за 1шт]],"")</f>
        <v/>
      </c>
      <c r="N208" s="49"/>
    </row>
    <row r="209" spans="1:14" ht="22.5" customHeight="1">
      <c r="A209" s="44" t="s">
        <v>12463</v>
      </c>
      <c r="B209" s="14">
        <v>8809643539487</v>
      </c>
      <c r="C209" s="50" t="s">
        <v>12464</v>
      </c>
      <c r="D209" s="46" t="s">
        <v>12465</v>
      </c>
      <c r="E209" s="16">
        <v>2000</v>
      </c>
      <c r="F209" s="15">
        <v>0.48</v>
      </c>
      <c r="G209" s="47">
        <v>4</v>
      </c>
      <c r="H209" s="55">
        <f>Таблица626[[#This Row],[Коэфициент стоимости]]*Таблица626[[#This Row],[Розничная цена KRW]]</f>
        <v>960</v>
      </c>
      <c r="I209" s="17" t="str">
        <f>IF($H$1="","Введите курс",Таблица626[[#This Row],[Оптовая цена KRW за 1шт]]/$H$1)</f>
        <v>Введите курс</v>
      </c>
      <c r="J209" s="48"/>
      <c r="K209" s="18">
        <f>Таблица626[[#This Row],[Заказ коробок ]]*Таблица626[[#This Row],[Кол-во шт в коробке]]</f>
        <v>0</v>
      </c>
      <c r="L209" s="54">
        <f>Таблица626[[#This Row],[Общее кол-во шт]]*Таблица626[[#This Row],[Оптовая цена KRW за 1шт]]</f>
        <v>0</v>
      </c>
      <c r="M209" s="19" t="str">
        <f>IFERROR(Таблица626[[#This Row],[Общее кол-во шт]]*Таблица626[[#This Row],[Оптовая цена USD за 1шт]],"")</f>
        <v/>
      </c>
      <c r="N209" s="49"/>
    </row>
    <row r="210" spans="1:14" ht="22.5" customHeight="1">
      <c r="A210" s="44" t="s">
        <v>12466</v>
      </c>
      <c r="B210" s="14">
        <v>8809643539470</v>
      </c>
      <c r="C210" s="50" t="s">
        <v>12467</v>
      </c>
      <c r="D210" s="46" t="s">
        <v>12468</v>
      </c>
      <c r="E210" s="16">
        <v>2000</v>
      </c>
      <c r="F210" s="15">
        <v>0.48</v>
      </c>
      <c r="G210" s="47">
        <v>4</v>
      </c>
      <c r="H210" s="55">
        <f>Таблица626[[#This Row],[Коэфициент стоимости]]*Таблица626[[#This Row],[Розничная цена KRW]]</f>
        <v>960</v>
      </c>
      <c r="I210" s="17" t="str">
        <f>IF($H$1="","Введите курс",Таблица626[[#This Row],[Оптовая цена KRW за 1шт]]/$H$1)</f>
        <v>Введите курс</v>
      </c>
      <c r="J210" s="48"/>
      <c r="K210" s="18">
        <f>Таблица626[[#This Row],[Заказ коробок ]]*Таблица626[[#This Row],[Кол-во шт в коробке]]</f>
        <v>0</v>
      </c>
      <c r="L210" s="54">
        <f>Таблица626[[#This Row],[Общее кол-во шт]]*Таблица626[[#This Row],[Оптовая цена KRW за 1шт]]</f>
        <v>0</v>
      </c>
      <c r="M210" s="19" t="str">
        <f>IFERROR(Таблица626[[#This Row],[Общее кол-во шт]]*Таблица626[[#This Row],[Оптовая цена USD за 1шт]],"")</f>
        <v/>
      </c>
      <c r="N210" s="49"/>
    </row>
    <row r="211" spans="1:14" ht="22.5" customHeight="1">
      <c r="A211" s="44" t="s">
        <v>12469</v>
      </c>
      <c r="B211" s="14">
        <v>8809643539463</v>
      </c>
      <c r="C211" s="50" t="s">
        <v>12470</v>
      </c>
      <c r="D211" s="46" t="s">
        <v>12471</v>
      </c>
      <c r="E211" s="16">
        <v>2000</v>
      </c>
      <c r="F211" s="15">
        <v>0.48</v>
      </c>
      <c r="G211" s="47">
        <v>4</v>
      </c>
      <c r="H211" s="55">
        <f>Таблица626[[#This Row],[Коэфициент стоимости]]*Таблица626[[#This Row],[Розничная цена KRW]]</f>
        <v>960</v>
      </c>
      <c r="I211" s="17" t="str">
        <f>IF($H$1="","Введите курс",Таблица626[[#This Row],[Оптовая цена KRW за 1шт]]/$H$1)</f>
        <v>Введите курс</v>
      </c>
      <c r="J211" s="48"/>
      <c r="K211" s="18">
        <f>Таблица626[[#This Row],[Заказ коробок ]]*Таблица626[[#This Row],[Кол-во шт в коробке]]</f>
        <v>0</v>
      </c>
      <c r="L211" s="54">
        <f>Таблица626[[#This Row],[Общее кол-во шт]]*Таблица626[[#This Row],[Оптовая цена KRW за 1шт]]</f>
        <v>0</v>
      </c>
      <c r="M211" s="19" t="str">
        <f>IFERROR(Таблица626[[#This Row],[Общее кол-во шт]]*Таблица626[[#This Row],[Оптовая цена USD за 1шт]],"")</f>
        <v/>
      </c>
      <c r="N211" s="49"/>
    </row>
    <row r="212" spans="1:14" ht="22.5" customHeight="1">
      <c r="A212" s="44" t="s">
        <v>12472</v>
      </c>
      <c r="B212" s="14">
        <v>8809643539456</v>
      </c>
      <c r="C212" s="50" t="s">
        <v>12473</v>
      </c>
      <c r="D212" s="46" t="s">
        <v>12474</v>
      </c>
      <c r="E212" s="16">
        <v>2000</v>
      </c>
      <c r="F212" s="15">
        <v>0.48</v>
      </c>
      <c r="G212" s="47">
        <v>4</v>
      </c>
      <c r="H212" s="55">
        <f>Таблица626[[#This Row],[Коэфициент стоимости]]*Таблица626[[#This Row],[Розничная цена KRW]]</f>
        <v>960</v>
      </c>
      <c r="I212" s="17" t="str">
        <f>IF($H$1="","Введите курс",Таблица626[[#This Row],[Оптовая цена KRW за 1шт]]/$H$1)</f>
        <v>Введите курс</v>
      </c>
      <c r="J212" s="48"/>
      <c r="K212" s="18">
        <f>Таблица626[[#This Row],[Заказ коробок ]]*Таблица626[[#This Row],[Кол-во шт в коробке]]</f>
        <v>0</v>
      </c>
      <c r="L212" s="54">
        <f>Таблица626[[#This Row],[Общее кол-во шт]]*Таблица626[[#This Row],[Оптовая цена KRW за 1шт]]</f>
        <v>0</v>
      </c>
      <c r="M212" s="19" t="str">
        <f>IFERROR(Таблица626[[#This Row],[Общее кол-во шт]]*Таблица626[[#This Row],[Оптовая цена USD за 1шт]],"")</f>
        <v/>
      </c>
      <c r="N212" s="49"/>
    </row>
    <row r="213" spans="1:14" ht="22.5" customHeight="1">
      <c r="A213" s="44" t="s">
        <v>12475</v>
      </c>
      <c r="B213" s="14">
        <v>8809643539449</v>
      </c>
      <c r="C213" s="50" t="s">
        <v>12476</v>
      </c>
      <c r="D213" s="46" t="s">
        <v>12477</v>
      </c>
      <c r="E213" s="16">
        <v>2000</v>
      </c>
      <c r="F213" s="15">
        <v>0.48</v>
      </c>
      <c r="G213" s="47">
        <v>4</v>
      </c>
      <c r="H213" s="55">
        <f>Таблица626[[#This Row],[Коэфициент стоимости]]*Таблица626[[#This Row],[Розничная цена KRW]]</f>
        <v>960</v>
      </c>
      <c r="I213" s="17" t="str">
        <f>IF($H$1="","Введите курс",Таблица626[[#This Row],[Оптовая цена KRW за 1шт]]/$H$1)</f>
        <v>Введите курс</v>
      </c>
      <c r="J213" s="48"/>
      <c r="K213" s="18">
        <f>Таблица626[[#This Row],[Заказ коробок ]]*Таблица626[[#This Row],[Кол-во шт в коробке]]</f>
        <v>0</v>
      </c>
      <c r="L213" s="54">
        <f>Таблица626[[#This Row],[Общее кол-во шт]]*Таблица626[[#This Row],[Оптовая цена KRW за 1шт]]</f>
        <v>0</v>
      </c>
      <c r="M213" s="19" t="str">
        <f>IFERROR(Таблица626[[#This Row],[Общее кол-во шт]]*Таблица626[[#This Row],[Оптовая цена USD за 1шт]],"")</f>
        <v/>
      </c>
      <c r="N213" s="49"/>
    </row>
    <row r="214" spans="1:14" ht="22.5" customHeight="1">
      <c r="A214" s="44" t="s">
        <v>12478</v>
      </c>
      <c r="B214" s="14">
        <v>8809643539432</v>
      </c>
      <c r="C214" s="50" t="s">
        <v>12479</v>
      </c>
      <c r="D214" s="46" t="s">
        <v>12480</v>
      </c>
      <c r="E214" s="16">
        <v>2000</v>
      </c>
      <c r="F214" s="15">
        <v>0.48</v>
      </c>
      <c r="G214" s="47">
        <v>4</v>
      </c>
      <c r="H214" s="55">
        <f>Таблица626[[#This Row],[Коэфициент стоимости]]*Таблица626[[#This Row],[Розничная цена KRW]]</f>
        <v>960</v>
      </c>
      <c r="I214" s="17" t="str">
        <f>IF($H$1="","Введите курс",Таблица626[[#This Row],[Оптовая цена KRW за 1шт]]/$H$1)</f>
        <v>Введите курс</v>
      </c>
      <c r="J214" s="48"/>
      <c r="K214" s="18">
        <f>Таблица626[[#This Row],[Заказ коробок ]]*Таблица626[[#This Row],[Кол-во шт в коробке]]</f>
        <v>0</v>
      </c>
      <c r="L214" s="54">
        <f>Таблица626[[#This Row],[Общее кол-во шт]]*Таблица626[[#This Row],[Оптовая цена KRW за 1шт]]</f>
        <v>0</v>
      </c>
      <c r="M214" s="19" t="str">
        <f>IFERROR(Таблица626[[#This Row],[Общее кол-во шт]]*Таблица626[[#This Row],[Оптовая цена USD за 1шт]],"")</f>
        <v/>
      </c>
      <c r="N214" s="49"/>
    </row>
    <row r="215" spans="1:14" ht="22.5" customHeight="1">
      <c r="A215" s="44" t="s">
        <v>12481</v>
      </c>
      <c r="B215" s="14">
        <v>8809643539425</v>
      </c>
      <c r="C215" s="50" t="s">
        <v>12482</v>
      </c>
      <c r="D215" s="46" t="s">
        <v>12483</v>
      </c>
      <c r="E215" s="16">
        <v>4000</v>
      </c>
      <c r="F215" s="15">
        <v>0.48</v>
      </c>
      <c r="G215" s="47">
        <v>4</v>
      </c>
      <c r="H215" s="55">
        <f>Таблица626[[#This Row],[Коэфициент стоимости]]*Таблица626[[#This Row],[Розничная цена KRW]]</f>
        <v>1920</v>
      </c>
      <c r="I215" s="17" t="str">
        <f>IF($H$1="","Введите курс",Таблица626[[#This Row],[Оптовая цена KRW за 1шт]]/$H$1)</f>
        <v>Введите курс</v>
      </c>
      <c r="J215" s="48"/>
      <c r="K215" s="18">
        <f>Таблица626[[#This Row],[Заказ коробок ]]*Таблица626[[#This Row],[Кол-во шт в коробке]]</f>
        <v>0</v>
      </c>
      <c r="L215" s="54">
        <f>Таблица626[[#This Row],[Общее кол-во шт]]*Таблица626[[#This Row],[Оптовая цена KRW за 1шт]]</f>
        <v>0</v>
      </c>
      <c r="M215" s="19" t="str">
        <f>IFERROR(Таблица626[[#This Row],[Общее кол-во шт]]*Таблица626[[#This Row],[Оптовая цена USD за 1шт]],"")</f>
        <v/>
      </c>
      <c r="N215" s="49"/>
    </row>
    <row r="216" spans="1:14" ht="22.5" customHeight="1">
      <c r="A216" s="44" t="s">
        <v>12484</v>
      </c>
      <c r="B216" s="14">
        <v>8809643539418</v>
      </c>
      <c r="C216" s="50" t="s">
        <v>12485</v>
      </c>
      <c r="D216" s="46" t="s">
        <v>12486</v>
      </c>
      <c r="E216" s="16">
        <v>4000</v>
      </c>
      <c r="F216" s="15">
        <v>0.48</v>
      </c>
      <c r="G216" s="47">
        <v>4</v>
      </c>
      <c r="H216" s="55">
        <f>Таблица626[[#This Row],[Коэфициент стоимости]]*Таблица626[[#This Row],[Розничная цена KRW]]</f>
        <v>1920</v>
      </c>
      <c r="I216" s="17" t="str">
        <f>IF($H$1="","Введите курс",Таблица626[[#This Row],[Оптовая цена KRW за 1шт]]/$H$1)</f>
        <v>Введите курс</v>
      </c>
      <c r="J216" s="48"/>
      <c r="K216" s="18">
        <f>Таблица626[[#This Row],[Заказ коробок ]]*Таблица626[[#This Row],[Кол-во шт в коробке]]</f>
        <v>0</v>
      </c>
      <c r="L216" s="54">
        <f>Таблица626[[#This Row],[Общее кол-во шт]]*Таблица626[[#This Row],[Оптовая цена KRW за 1шт]]</f>
        <v>0</v>
      </c>
      <c r="M216" s="19" t="str">
        <f>IFERROR(Таблица626[[#This Row],[Общее кол-во шт]]*Таблица626[[#This Row],[Оптовая цена USD за 1шт]],"")</f>
        <v/>
      </c>
      <c r="N216" s="49"/>
    </row>
    <row r="217" spans="1:14" ht="22.5" customHeight="1">
      <c r="A217" s="44" t="s">
        <v>12487</v>
      </c>
      <c r="B217" s="14">
        <v>8809643539401</v>
      </c>
      <c r="C217" s="50" t="s">
        <v>12488</v>
      </c>
      <c r="D217" s="46" t="s">
        <v>12489</v>
      </c>
      <c r="E217" s="16">
        <v>4000</v>
      </c>
      <c r="F217" s="15">
        <v>0.48</v>
      </c>
      <c r="G217" s="47">
        <v>4</v>
      </c>
      <c r="H217" s="55">
        <f>Таблица626[[#This Row],[Коэфициент стоимости]]*Таблица626[[#This Row],[Розничная цена KRW]]</f>
        <v>1920</v>
      </c>
      <c r="I217" s="17" t="str">
        <f>IF($H$1="","Введите курс",Таблица626[[#This Row],[Оптовая цена KRW за 1шт]]/$H$1)</f>
        <v>Введите курс</v>
      </c>
      <c r="J217" s="48"/>
      <c r="K217" s="18">
        <f>Таблица626[[#This Row],[Заказ коробок ]]*Таблица626[[#This Row],[Кол-во шт в коробке]]</f>
        <v>0</v>
      </c>
      <c r="L217" s="54">
        <f>Таблица626[[#This Row],[Общее кол-во шт]]*Таблица626[[#This Row],[Оптовая цена KRW за 1шт]]</f>
        <v>0</v>
      </c>
      <c r="M217" s="19" t="str">
        <f>IFERROR(Таблица626[[#This Row],[Общее кол-во шт]]*Таблица626[[#This Row],[Оптовая цена USD за 1шт]],"")</f>
        <v/>
      </c>
      <c r="N217" s="49"/>
    </row>
    <row r="218" spans="1:14" ht="22.5" customHeight="1">
      <c r="A218" s="44" t="s">
        <v>12490</v>
      </c>
      <c r="B218" s="14">
        <v>8809643539395</v>
      </c>
      <c r="C218" s="50" t="s">
        <v>12491</v>
      </c>
      <c r="D218" s="46" t="s">
        <v>12492</v>
      </c>
      <c r="E218" s="16">
        <v>4000</v>
      </c>
      <c r="F218" s="15">
        <v>0.48</v>
      </c>
      <c r="G218" s="47">
        <v>4</v>
      </c>
      <c r="H218" s="55">
        <f>Таблица626[[#This Row],[Коэфициент стоимости]]*Таблица626[[#This Row],[Розничная цена KRW]]</f>
        <v>1920</v>
      </c>
      <c r="I218" s="17" t="str">
        <f>IF($H$1="","Введите курс",Таблица626[[#This Row],[Оптовая цена KRW за 1шт]]/$H$1)</f>
        <v>Введите курс</v>
      </c>
      <c r="J218" s="48"/>
      <c r="K218" s="18">
        <f>Таблица626[[#This Row],[Заказ коробок ]]*Таблица626[[#This Row],[Кол-во шт в коробке]]</f>
        <v>0</v>
      </c>
      <c r="L218" s="54">
        <f>Таблица626[[#This Row],[Общее кол-во шт]]*Таблица626[[#This Row],[Оптовая цена KRW за 1шт]]</f>
        <v>0</v>
      </c>
      <c r="M218" s="19" t="str">
        <f>IFERROR(Таблица626[[#This Row],[Общее кол-во шт]]*Таблица626[[#This Row],[Оптовая цена USD за 1шт]],"")</f>
        <v/>
      </c>
      <c r="N218" s="49"/>
    </row>
    <row r="219" spans="1:14" ht="22.5" customHeight="1">
      <c r="A219" s="44" t="s">
        <v>12493</v>
      </c>
      <c r="B219" s="14">
        <v>8809643539388</v>
      </c>
      <c r="C219" s="50" t="s">
        <v>12494</v>
      </c>
      <c r="D219" s="46" t="s">
        <v>12495</v>
      </c>
      <c r="E219" s="16">
        <v>4000</v>
      </c>
      <c r="F219" s="15">
        <v>0.48</v>
      </c>
      <c r="G219" s="47">
        <v>4</v>
      </c>
      <c r="H219" s="55">
        <f>Таблица626[[#This Row],[Коэфициент стоимости]]*Таблица626[[#This Row],[Розничная цена KRW]]</f>
        <v>1920</v>
      </c>
      <c r="I219" s="17" t="str">
        <f>IF($H$1="","Введите курс",Таблица626[[#This Row],[Оптовая цена KRW за 1шт]]/$H$1)</f>
        <v>Введите курс</v>
      </c>
      <c r="J219" s="48"/>
      <c r="K219" s="18">
        <f>Таблица626[[#This Row],[Заказ коробок ]]*Таблица626[[#This Row],[Кол-во шт в коробке]]</f>
        <v>0</v>
      </c>
      <c r="L219" s="54">
        <f>Таблица626[[#This Row],[Общее кол-во шт]]*Таблица626[[#This Row],[Оптовая цена KRW за 1шт]]</f>
        <v>0</v>
      </c>
      <c r="M219" s="19" t="str">
        <f>IFERROR(Таблица626[[#This Row],[Общее кол-во шт]]*Таблица626[[#This Row],[Оптовая цена USD за 1шт]],"")</f>
        <v/>
      </c>
      <c r="N219" s="49"/>
    </row>
    <row r="220" spans="1:14" ht="22.5" customHeight="1">
      <c r="A220" s="44" t="s">
        <v>12496</v>
      </c>
      <c r="B220" s="14">
        <v>8809643539371</v>
      </c>
      <c r="C220" s="50" t="s">
        <v>12497</v>
      </c>
      <c r="D220" s="46" t="s">
        <v>12498</v>
      </c>
      <c r="E220" s="16">
        <v>4000</v>
      </c>
      <c r="F220" s="15">
        <v>0.48</v>
      </c>
      <c r="G220" s="47">
        <v>4</v>
      </c>
      <c r="H220" s="55">
        <f>Таблица626[[#This Row],[Коэфициент стоимости]]*Таблица626[[#This Row],[Розничная цена KRW]]</f>
        <v>1920</v>
      </c>
      <c r="I220" s="17" t="str">
        <f>IF($H$1="","Введите курс",Таблица626[[#This Row],[Оптовая цена KRW за 1шт]]/$H$1)</f>
        <v>Введите курс</v>
      </c>
      <c r="J220" s="48"/>
      <c r="K220" s="18">
        <f>Таблица626[[#This Row],[Заказ коробок ]]*Таблица626[[#This Row],[Кол-во шт в коробке]]</f>
        <v>0</v>
      </c>
      <c r="L220" s="54">
        <f>Таблица626[[#This Row],[Общее кол-во шт]]*Таблица626[[#This Row],[Оптовая цена KRW за 1шт]]</f>
        <v>0</v>
      </c>
      <c r="M220" s="19" t="str">
        <f>IFERROR(Таблица626[[#This Row],[Общее кол-во шт]]*Таблица626[[#This Row],[Оптовая цена USD за 1шт]],"")</f>
        <v/>
      </c>
      <c r="N220" s="49"/>
    </row>
    <row r="221" spans="1:14" ht="22.5" customHeight="1">
      <c r="A221" s="44" t="s">
        <v>12499</v>
      </c>
      <c r="B221" s="14">
        <v>8809643536929</v>
      </c>
      <c r="C221" s="50" t="s">
        <v>12500</v>
      </c>
      <c r="D221" s="46" t="s">
        <v>12501</v>
      </c>
      <c r="E221" s="16">
        <v>12000</v>
      </c>
      <c r="F221" s="15">
        <v>0.48</v>
      </c>
      <c r="G221" s="47">
        <v>4</v>
      </c>
      <c r="H221" s="55">
        <f>Таблица626[[#This Row],[Коэфициент стоимости]]*Таблица626[[#This Row],[Розничная цена KRW]]</f>
        <v>5760</v>
      </c>
      <c r="I221" s="17" t="str">
        <f>IF($H$1="","Введите курс",Таблица626[[#This Row],[Оптовая цена KRW за 1шт]]/$H$1)</f>
        <v>Введите курс</v>
      </c>
      <c r="J221" s="48"/>
      <c r="K221" s="18">
        <f>Таблица626[[#This Row],[Заказ коробок ]]*Таблица626[[#This Row],[Кол-во шт в коробке]]</f>
        <v>0</v>
      </c>
      <c r="L221" s="54">
        <f>Таблица626[[#This Row],[Общее кол-во шт]]*Таблица626[[#This Row],[Оптовая цена KRW за 1шт]]</f>
        <v>0</v>
      </c>
      <c r="M221" s="19" t="str">
        <f>IFERROR(Таблица626[[#This Row],[Общее кол-во шт]]*Таблица626[[#This Row],[Оптовая цена USD за 1шт]],"")</f>
        <v/>
      </c>
      <c r="N221" s="49"/>
    </row>
    <row r="222" spans="1:14" ht="22.5" customHeight="1">
      <c r="A222" s="44" t="s">
        <v>12502</v>
      </c>
      <c r="B222" s="14">
        <v>8809643535069</v>
      </c>
      <c r="C222" s="50" t="s">
        <v>12503</v>
      </c>
      <c r="D222" s="46" t="s">
        <v>12504</v>
      </c>
      <c r="E222" s="16">
        <v>16000</v>
      </c>
      <c r="F222" s="15">
        <v>0.48</v>
      </c>
      <c r="G222" s="47">
        <v>6</v>
      </c>
      <c r="H222" s="55">
        <f>Таблица626[[#This Row],[Коэфициент стоимости]]*Таблица626[[#This Row],[Розничная цена KRW]]</f>
        <v>7680</v>
      </c>
      <c r="I222" s="17" t="str">
        <f>IF($H$1="","Введите курс",Таблица626[[#This Row],[Оптовая цена KRW за 1шт]]/$H$1)</f>
        <v>Введите курс</v>
      </c>
      <c r="J222" s="48"/>
      <c r="K222" s="18">
        <f>Таблица626[[#This Row],[Заказ коробок ]]*Таблица626[[#This Row],[Кол-во шт в коробке]]</f>
        <v>0</v>
      </c>
      <c r="L222" s="54">
        <f>Таблица626[[#This Row],[Общее кол-во шт]]*Таблица626[[#This Row],[Оптовая цена KRW за 1шт]]</f>
        <v>0</v>
      </c>
      <c r="M222" s="19" t="str">
        <f>IFERROR(Таблица626[[#This Row],[Общее кол-во шт]]*Таблица626[[#This Row],[Оптовая цена USD за 1шт]],"")</f>
        <v/>
      </c>
      <c r="N222" s="49"/>
    </row>
    <row r="223" spans="1:14" ht="22.5" customHeight="1">
      <c r="A223" s="44" t="s">
        <v>12505</v>
      </c>
      <c r="B223" s="14">
        <v>8809643535052</v>
      </c>
      <c r="C223" s="50" t="s">
        <v>12506</v>
      </c>
      <c r="D223" s="46" t="s">
        <v>12507</v>
      </c>
      <c r="E223" s="16">
        <v>16000</v>
      </c>
      <c r="F223" s="15">
        <v>0.48</v>
      </c>
      <c r="G223" s="47">
        <v>6</v>
      </c>
      <c r="H223" s="55">
        <f>Таблица626[[#This Row],[Коэфициент стоимости]]*Таблица626[[#This Row],[Розничная цена KRW]]</f>
        <v>7680</v>
      </c>
      <c r="I223" s="17" t="str">
        <f>IF($H$1="","Введите курс",Таблица626[[#This Row],[Оптовая цена KRW за 1шт]]/$H$1)</f>
        <v>Введите курс</v>
      </c>
      <c r="J223" s="48"/>
      <c r="K223" s="18">
        <f>Таблица626[[#This Row],[Заказ коробок ]]*Таблица626[[#This Row],[Кол-во шт в коробке]]</f>
        <v>0</v>
      </c>
      <c r="L223" s="54">
        <f>Таблица626[[#This Row],[Общее кол-во шт]]*Таблица626[[#This Row],[Оптовая цена KRW за 1шт]]</f>
        <v>0</v>
      </c>
      <c r="M223" s="19" t="str">
        <f>IFERROR(Таблица626[[#This Row],[Общее кол-во шт]]*Таблица626[[#This Row],[Оптовая цена USD за 1шт]],"")</f>
        <v/>
      </c>
      <c r="N223" s="49"/>
    </row>
    <row r="224" spans="1:14" ht="22.5" customHeight="1">
      <c r="A224" s="44" t="s">
        <v>12508</v>
      </c>
      <c r="B224" s="14">
        <v>8809643535045</v>
      </c>
      <c r="C224" s="50" t="s">
        <v>12509</v>
      </c>
      <c r="D224" s="46" t="s">
        <v>12510</v>
      </c>
      <c r="E224" s="16">
        <v>16000</v>
      </c>
      <c r="F224" s="15">
        <v>0.48</v>
      </c>
      <c r="G224" s="47">
        <v>6</v>
      </c>
      <c r="H224" s="55">
        <f>Таблица626[[#This Row],[Коэфициент стоимости]]*Таблица626[[#This Row],[Розничная цена KRW]]</f>
        <v>7680</v>
      </c>
      <c r="I224" s="17" t="str">
        <f>IF($H$1="","Введите курс",Таблица626[[#This Row],[Оптовая цена KRW за 1шт]]/$H$1)</f>
        <v>Введите курс</v>
      </c>
      <c r="J224" s="48"/>
      <c r="K224" s="18">
        <f>Таблица626[[#This Row],[Заказ коробок ]]*Таблица626[[#This Row],[Кол-во шт в коробке]]</f>
        <v>0</v>
      </c>
      <c r="L224" s="54">
        <f>Таблица626[[#This Row],[Общее кол-во шт]]*Таблица626[[#This Row],[Оптовая цена KRW за 1шт]]</f>
        <v>0</v>
      </c>
      <c r="M224" s="19" t="str">
        <f>IFERROR(Таблица626[[#This Row],[Общее кол-во шт]]*Таблица626[[#This Row],[Оптовая цена USD за 1шт]],"")</f>
        <v/>
      </c>
      <c r="N224" s="49"/>
    </row>
    <row r="225" spans="1:14" ht="22.5" customHeight="1">
      <c r="A225" s="44" t="s">
        <v>12511</v>
      </c>
      <c r="B225" s="14">
        <v>8809643536202</v>
      </c>
      <c r="C225" s="50" t="s">
        <v>12512</v>
      </c>
      <c r="D225" s="46" t="s">
        <v>12513</v>
      </c>
      <c r="E225" s="16">
        <v>23000</v>
      </c>
      <c r="F225" s="15">
        <v>0.48</v>
      </c>
      <c r="G225" s="47">
        <v>6</v>
      </c>
      <c r="H225" s="55">
        <f>Таблица626[[#This Row],[Коэфициент стоимости]]*Таблица626[[#This Row],[Розничная цена KRW]]</f>
        <v>11040</v>
      </c>
      <c r="I225" s="17" t="str">
        <f>IF($H$1="","Введите курс",Таблица626[[#This Row],[Оптовая цена KRW за 1шт]]/$H$1)</f>
        <v>Введите курс</v>
      </c>
      <c r="J225" s="48"/>
      <c r="K225" s="18">
        <f>Таблица626[[#This Row],[Заказ коробок ]]*Таблица626[[#This Row],[Кол-во шт в коробке]]</f>
        <v>0</v>
      </c>
      <c r="L225" s="54">
        <f>Таблица626[[#This Row],[Общее кол-во шт]]*Таблица626[[#This Row],[Оптовая цена KRW за 1шт]]</f>
        <v>0</v>
      </c>
      <c r="M225" s="19" t="str">
        <f>IFERROR(Таблица626[[#This Row],[Общее кол-во шт]]*Таблица626[[#This Row],[Оптовая цена USD за 1шт]],"")</f>
        <v/>
      </c>
      <c r="N225" s="49"/>
    </row>
    <row r="226" spans="1:14" ht="22.5" customHeight="1">
      <c r="A226" s="44" t="s">
        <v>12514</v>
      </c>
      <c r="B226" s="14">
        <v>8809643536196</v>
      </c>
      <c r="C226" s="50" t="s">
        <v>12515</v>
      </c>
      <c r="D226" s="46" t="s">
        <v>12516</v>
      </c>
      <c r="E226" s="16">
        <v>23000</v>
      </c>
      <c r="F226" s="15">
        <v>0.48</v>
      </c>
      <c r="G226" s="47">
        <v>6</v>
      </c>
      <c r="H226" s="55">
        <f>Таблица626[[#This Row],[Коэфициент стоимости]]*Таблица626[[#This Row],[Розничная цена KRW]]</f>
        <v>11040</v>
      </c>
      <c r="I226" s="17" t="str">
        <f>IF($H$1="","Введите курс",Таблица626[[#This Row],[Оптовая цена KRW за 1шт]]/$H$1)</f>
        <v>Введите курс</v>
      </c>
      <c r="J226" s="48"/>
      <c r="K226" s="18">
        <f>Таблица626[[#This Row],[Заказ коробок ]]*Таблица626[[#This Row],[Кол-во шт в коробке]]</f>
        <v>0</v>
      </c>
      <c r="L226" s="54">
        <f>Таблица626[[#This Row],[Общее кол-во шт]]*Таблица626[[#This Row],[Оптовая цена KRW за 1шт]]</f>
        <v>0</v>
      </c>
      <c r="M226" s="19" t="str">
        <f>IFERROR(Таблица626[[#This Row],[Общее кол-во шт]]*Таблица626[[#This Row],[Оптовая цена USD за 1шт]],"")</f>
        <v/>
      </c>
      <c r="N226" s="49"/>
    </row>
    <row r="227" spans="1:14" ht="22.5" customHeight="1">
      <c r="A227" s="44" t="s">
        <v>12517</v>
      </c>
      <c r="B227" s="14">
        <v>8809643536189</v>
      </c>
      <c r="C227" s="50" t="s">
        <v>12518</v>
      </c>
      <c r="D227" s="46" t="s">
        <v>12519</v>
      </c>
      <c r="E227" s="16">
        <v>23000</v>
      </c>
      <c r="F227" s="15">
        <v>0.48</v>
      </c>
      <c r="G227" s="47">
        <v>6</v>
      </c>
      <c r="H227" s="55">
        <f>Таблица626[[#This Row],[Коэфициент стоимости]]*Таблица626[[#This Row],[Розничная цена KRW]]</f>
        <v>11040</v>
      </c>
      <c r="I227" s="17" t="str">
        <f>IF($H$1="","Введите курс",Таблица626[[#This Row],[Оптовая цена KRW за 1шт]]/$H$1)</f>
        <v>Введите курс</v>
      </c>
      <c r="J227" s="48"/>
      <c r="K227" s="18">
        <f>Таблица626[[#This Row],[Заказ коробок ]]*Таблица626[[#This Row],[Кол-во шт в коробке]]</f>
        <v>0</v>
      </c>
      <c r="L227" s="54">
        <f>Таблица626[[#This Row],[Общее кол-во шт]]*Таблица626[[#This Row],[Оптовая цена KRW за 1шт]]</f>
        <v>0</v>
      </c>
      <c r="M227" s="19" t="str">
        <f>IFERROR(Таблица626[[#This Row],[Общее кол-во шт]]*Таблица626[[#This Row],[Оптовая цена USD за 1шт]],"")</f>
        <v/>
      </c>
      <c r="N227" s="49"/>
    </row>
    <row r="228" spans="1:14" ht="22.5" customHeight="1">
      <c r="A228" s="44" t="s">
        <v>12520</v>
      </c>
      <c r="B228" s="14">
        <v>8809643533256</v>
      </c>
      <c r="C228" s="50" t="s">
        <v>12521</v>
      </c>
      <c r="D228" s="46" t="s">
        <v>12522</v>
      </c>
      <c r="E228" s="16">
        <v>14000</v>
      </c>
      <c r="F228" s="15">
        <v>0.48</v>
      </c>
      <c r="G228" s="47">
        <v>6</v>
      </c>
      <c r="H228" s="55">
        <f>Таблица626[[#This Row],[Коэфициент стоимости]]*Таблица626[[#This Row],[Розничная цена KRW]]</f>
        <v>6720</v>
      </c>
      <c r="I228" s="17" t="str">
        <f>IF($H$1="","Введите курс",Таблица626[[#This Row],[Оптовая цена KRW за 1шт]]/$H$1)</f>
        <v>Введите курс</v>
      </c>
      <c r="J228" s="48"/>
      <c r="K228" s="18">
        <f>Таблица626[[#This Row],[Заказ коробок ]]*Таблица626[[#This Row],[Кол-во шт в коробке]]</f>
        <v>0</v>
      </c>
      <c r="L228" s="54">
        <f>Таблица626[[#This Row],[Общее кол-во шт]]*Таблица626[[#This Row],[Оптовая цена KRW за 1шт]]</f>
        <v>0</v>
      </c>
      <c r="M228" s="19" t="str">
        <f>IFERROR(Таблица626[[#This Row],[Общее кол-во шт]]*Таблица626[[#This Row],[Оптовая цена USD за 1шт]],"")</f>
        <v/>
      </c>
      <c r="N228" s="49"/>
    </row>
    <row r="229" spans="1:14" ht="22.5" customHeight="1">
      <c r="A229" s="44" t="s">
        <v>12523</v>
      </c>
      <c r="B229" s="14">
        <v>8809643533249</v>
      </c>
      <c r="C229" s="50" t="s">
        <v>12524</v>
      </c>
      <c r="D229" s="46" t="s">
        <v>12525</v>
      </c>
      <c r="E229" s="16">
        <v>12000</v>
      </c>
      <c r="F229" s="15">
        <v>0.48</v>
      </c>
      <c r="G229" s="47">
        <v>6</v>
      </c>
      <c r="H229" s="55">
        <f>Таблица626[[#This Row],[Коэфициент стоимости]]*Таблица626[[#This Row],[Розничная цена KRW]]</f>
        <v>5760</v>
      </c>
      <c r="I229" s="17" t="str">
        <f>IF($H$1="","Введите курс",Таблица626[[#This Row],[Оптовая цена KRW за 1шт]]/$H$1)</f>
        <v>Введите курс</v>
      </c>
      <c r="J229" s="48"/>
      <c r="K229" s="18">
        <f>Таблица626[[#This Row],[Заказ коробок ]]*Таблица626[[#This Row],[Кол-во шт в коробке]]</f>
        <v>0</v>
      </c>
      <c r="L229" s="54">
        <f>Таблица626[[#This Row],[Общее кол-во шт]]*Таблица626[[#This Row],[Оптовая цена KRW за 1шт]]</f>
        <v>0</v>
      </c>
      <c r="M229" s="19" t="str">
        <f>IFERROR(Таблица626[[#This Row],[Общее кол-во шт]]*Таблица626[[#This Row],[Оптовая цена USD за 1шт]],"")</f>
        <v/>
      </c>
      <c r="N229" s="49"/>
    </row>
    <row r="230" spans="1:14" ht="22.5" customHeight="1">
      <c r="A230" s="44" t="s">
        <v>12526</v>
      </c>
      <c r="B230" s="14">
        <v>8809643525060</v>
      </c>
      <c r="C230" s="50" t="s">
        <v>12527</v>
      </c>
      <c r="D230" s="46" t="s">
        <v>12528</v>
      </c>
      <c r="E230" s="16">
        <v>9000</v>
      </c>
      <c r="F230" s="15">
        <v>0.48</v>
      </c>
      <c r="G230" s="47">
        <v>6</v>
      </c>
      <c r="H230" s="55">
        <f>Таблица626[[#This Row],[Коэфициент стоимости]]*Таблица626[[#This Row],[Розничная цена KRW]]</f>
        <v>4320</v>
      </c>
      <c r="I230" s="17" t="str">
        <f>IF($H$1="","Введите курс",Таблица626[[#This Row],[Оптовая цена KRW за 1шт]]/$H$1)</f>
        <v>Введите курс</v>
      </c>
      <c r="J230" s="48"/>
      <c r="K230" s="18">
        <f>Таблица626[[#This Row],[Заказ коробок ]]*Таблица626[[#This Row],[Кол-во шт в коробке]]</f>
        <v>0</v>
      </c>
      <c r="L230" s="54">
        <f>Таблица626[[#This Row],[Общее кол-во шт]]*Таблица626[[#This Row],[Оптовая цена KRW за 1шт]]</f>
        <v>0</v>
      </c>
      <c r="M230" s="19" t="str">
        <f>IFERROR(Таблица626[[#This Row],[Общее кол-во шт]]*Таблица626[[#This Row],[Оптовая цена USD за 1шт]],"")</f>
        <v/>
      </c>
      <c r="N230" s="49"/>
    </row>
    <row r="231" spans="1:14" ht="22.5" customHeight="1">
      <c r="A231" s="44" t="s">
        <v>12529</v>
      </c>
      <c r="B231" s="14">
        <v>8809643525053</v>
      </c>
      <c r="C231" s="50" t="s">
        <v>12530</v>
      </c>
      <c r="D231" s="46" t="s">
        <v>12531</v>
      </c>
      <c r="E231" s="16">
        <v>9000</v>
      </c>
      <c r="F231" s="15">
        <v>0.48</v>
      </c>
      <c r="G231" s="47">
        <v>6</v>
      </c>
      <c r="H231" s="55">
        <f>Таблица626[[#This Row],[Коэфициент стоимости]]*Таблица626[[#This Row],[Розничная цена KRW]]</f>
        <v>4320</v>
      </c>
      <c r="I231" s="17" t="str">
        <f>IF($H$1="","Введите курс",Таблица626[[#This Row],[Оптовая цена KRW за 1шт]]/$H$1)</f>
        <v>Введите курс</v>
      </c>
      <c r="J231" s="48"/>
      <c r="K231" s="18">
        <f>Таблица626[[#This Row],[Заказ коробок ]]*Таблица626[[#This Row],[Кол-во шт в коробке]]</f>
        <v>0</v>
      </c>
      <c r="L231" s="54">
        <f>Таблица626[[#This Row],[Общее кол-во шт]]*Таблица626[[#This Row],[Оптовая цена KRW за 1шт]]</f>
        <v>0</v>
      </c>
      <c r="M231" s="19" t="str">
        <f>IFERROR(Таблица626[[#This Row],[Общее кол-во шт]]*Таблица626[[#This Row],[Оптовая цена USD за 1шт]],"")</f>
        <v/>
      </c>
      <c r="N231" s="49"/>
    </row>
    <row r="232" spans="1:14" ht="22.5" customHeight="1">
      <c r="A232" s="44" t="s">
        <v>12532</v>
      </c>
      <c r="B232" s="14">
        <v>8809643525046</v>
      </c>
      <c r="C232" s="50" t="s">
        <v>12533</v>
      </c>
      <c r="D232" s="46" t="s">
        <v>12534</v>
      </c>
      <c r="E232" s="16">
        <v>9000</v>
      </c>
      <c r="F232" s="15">
        <v>0.48</v>
      </c>
      <c r="G232" s="47">
        <v>6</v>
      </c>
      <c r="H232" s="55">
        <f>Таблица626[[#This Row],[Коэфициент стоимости]]*Таблица626[[#This Row],[Розничная цена KRW]]</f>
        <v>4320</v>
      </c>
      <c r="I232" s="17" t="str">
        <f>IF($H$1="","Введите курс",Таблица626[[#This Row],[Оптовая цена KRW за 1шт]]/$H$1)</f>
        <v>Введите курс</v>
      </c>
      <c r="J232" s="48"/>
      <c r="K232" s="18">
        <f>Таблица626[[#This Row],[Заказ коробок ]]*Таблица626[[#This Row],[Кол-во шт в коробке]]</f>
        <v>0</v>
      </c>
      <c r="L232" s="54">
        <f>Таблица626[[#This Row],[Общее кол-во шт]]*Таблица626[[#This Row],[Оптовая цена KRW за 1шт]]</f>
        <v>0</v>
      </c>
      <c r="M232" s="19" t="str">
        <f>IFERROR(Таблица626[[#This Row],[Общее кол-во шт]]*Таблица626[[#This Row],[Оптовая цена USD за 1шт]],"")</f>
        <v/>
      </c>
      <c r="N232" s="49"/>
    </row>
    <row r="233" spans="1:14" ht="22.5" customHeight="1">
      <c r="A233" s="44" t="s">
        <v>12535</v>
      </c>
      <c r="B233" s="14">
        <v>8809643525039</v>
      </c>
      <c r="C233" s="50" t="s">
        <v>12536</v>
      </c>
      <c r="D233" s="46" t="s">
        <v>12537</v>
      </c>
      <c r="E233" s="16">
        <v>9000</v>
      </c>
      <c r="F233" s="15">
        <v>0.48</v>
      </c>
      <c r="G233" s="47">
        <v>6</v>
      </c>
      <c r="H233" s="55">
        <f>Таблица626[[#This Row],[Коэфициент стоимости]]*Таблица626[[#This Row],[Розничная цена KRW]]</f>
        <v>4320</v>
      </c>
      <c r="I233" s="17" t="str">
        <f>IF($H$1="","Введите курс",Таблица626[[#This Row],[Оптовая цена KRW за 1шт]]/$H$1)</f>
        <v>Введите курс</v>
      </c>
      <c r="J233" s="48"/>
      <c r="K233" s="18">
        <f>Таблица626[[#This Row],[Заказ коробок ]]*Таблица626[[#This Row],[Кол-во шт в коробке]]</f>
        <v>0</v>
      </c>
      <c r="L233" s="54">
        <f>Таблица626[[#This Row],[Общее кол-во шт]]*Таблица626[[#This Row],[Оптовая цена KRW за 1шт]]</f>
        <v>0</v>
      </c>
      <c r="M233" s="19" t="str">
        <f>IFERROR(Таблица626[[#This Row],[Общее кол-во шт]]*Таблица626[[#This Row],[Оптовая цена USD за 1шт]],"")</f>
        <v/>
      </c>
      <c r="N233" s="49"/>
    </row>
    <row r="234" spans="1:14" ht="22.5" customHeight="1">
      <c r="A234" s="44" t="s">
        <v>12538</v>
      </c>
      <c r="B234" s="14">
        <v>8809643525022</v>
      </c>
      <c r="C234" s="50" t="s">
        <v>12539</v>
      </c>
      <c r="D234" s="46" t="s">
        <v>12540</v>
      </c>
      <c r="E234" s="16">
        <v>9000</v>
      </c>
      <c r="F234" s="15">
        <v>0.48</v>
      </c>
      <c r="G234" s="47">
        <v>6</v>
      </c>
      <c r="H234" s="55">
        <f>Таблица626[[#This Row],[Коэфициент стоимости]]*Таблица626[[#This Row],[Розничная цена KRW]]</f>
        <v>4320</v>
      </c>
      <c r="I234" s="17" t="str">
        <f>IF($H$1="","Введите курс",Таблица626[[#This Row],[Оптовая цена KRW за 1шт]]/$H$1)</f>
        <v>Введите курс</v>
      </c>
      <c r="J234" s="48"/>
      <c r="K234" s="18">
        <f>Таблица626[[#This Row],[Заказ коробок ]]*Таблица626[[#This Row],[Кол-во шт в коробке]]</f>
        <v>0</v>
      </c>
      <c r="L234" s="54">
        <f>Таблица626[[#This Row],[Общее кол-во шт]]*Таблица626[[#This Row],[Оптовая цена KRW за 1шт]]</f>
        <v>0</v>
      </c>
      <c r="M234" s="19" t="str">
        <f>IFERROR(Таблица626[[#This Row],[Общее кол-во шт]]*Таблица626[[#This Row],[Оптовая цена USD за 1шт]],"")</f>
        <v/>
      </c>
      <c r="N234" s="49"/>
    </row>
    <row r="235" spans="1:14" ht="22.5" customHeight="1">
      <c r="A235" s="44" t="s">
        <v>12541</v>
      </c>
      <c r="B235" s="14">
        <v>8809643525015</v>
      </c>
      <c r="C235" s="50" t="s">
        <v>12542</v>
      </c>
      <c r="D235" s="46" t="s">
        <v>12543</v>
      </c>
      <c r="E235" s="16">
        <v>9000</v>
      </c>
      <c r="F235" s="15">
        <v>0.48</v>
      </c>
      <c r="G235" s="47">
        <v>6</v>
      </c>
      <c r="H235" s="55">
        <f>Таблица626[[#This Row],[Коэфициент стоимости]]*Таблица626[[#This Row],[Розничная цена KRW]]</f>
        <v>4320</v>
      </c>
      <c r="I235" s="17" t="str">
        <f>IF($H$1="","Введите курс",Таблица626[[#This Row],[Оптовая цена KRW за 1шт]]/$H$1)</f>
        <v>Введите курс</v>
      </c>
      <c r="J235" s="48"/>
      <c r="K235" s="18">
        <f>Таблица626[[#This Row],[Заказ коробок ]]*Таблица626[[#This Row],[Кол-во шт в коробке]]</f>
        <v>0</v>
      </c>
      <c r="L235" s="54">
        <f>Таблица626[[#This Row],[Общее кол-во шт]]*Таблица626[[#This Row],[Оптовая цена KRW за 1шт]]</f>
        <v>0</v>
      </c>
      <c r="M235" s="19" t="str">
        <f>IFERROR(Таблица626[[#This Row],[Общее кол-во шт]]*Таблица626[[#This Row],[Оптовая цена USD за 1шт]],"")</f>
        <v/>
      </c>
      <c r="N235" s="49"/>
    </row>
    <row r="236" spans="1:14" ht="22.5" customHeight="1">
      <c r="A236" s="44" t="s">
        <v>12544</v>
      </c>
      <c r="B236" s="14">
        <v>8809643525008</v>
      </c>
      <c r="C236" s="50" t="s">
        <v>12545</v>
      </c>
      <c r="D236" s="46" t="s">
        <v>12546</v>
      </c>
      <c r="E236" s="16">
        <v>9000</v>
      </c>
      <c r="F236" s="15">
        <v>0.48</v>
      </c>
      <c r="G236" s="47">
        <v>6</v>
      </c>
      <c r="H236" s="55">
        <f>Таблица626[[#This Row],[Коэфициент стоимости]]*Таблица626[[#This Row],[Розничная цена KRW]]</f>
        <v>4320</v>
      </c>
      <c r="I236" s="17" t="str">
        <f>IF($H$1="","Введите курс",Таблица626[[#This Row],[Оптовая цена KRW за 1шт]]/$H$1)</f>
        <v>Введите курс</v>
      </c>
      <c r="J236" s="48"/>
      <c r="K236" s="18">
        <f>Таблица626[[#This Row],[Заказ коробок ]]*Таблица626[[#This Row],[Кол-во шт в коробке]]</f>
        <v>0</v>
      </c>
      <c r="L236" s="54">
        <f>Таблица626[[#This Row],[Общее кол-во шт]]*Таблица626[[#This Row],[Оптовая цена KRW за 1шт]]</f>
        <v>0</v>
      </c>
      <c r="M236" s="19" t="str">
        <f>IFERROR(Таблица626[[#This Row],[Общее кол-во шт]]*Таблица626[[#This Row],[Оптовая цена USD за 1шт]],"")</f>
        <v/>
      </c>
      <c r="N236" s="49"/>
    </row>
    <row r="237" spans="1:14" ht="22.5" customHeight="1">
      <c r="A237" s="44" t="s">
        <v>12547</v>
      </c>
      <c r="B237" s="14">
        <v>8809643524995</v>
      </c>
      <c r="C237" s="50" t="s">
        <v>12548</v>
      </c>
      <c r="D237" s="46" t="s">
        <v>12549</v>
      </c>
      <c r="E237" s="16">
        <v>9000</v>
      </c>
      <c r="F237" s="15">
        <v>0.48</v>
      </c>
      <c r="G237" s="47">
        <v>6</v>
      </c>
      <c r="H237" s="55">
        <f>Таблица626[[#This Row],[Коэфициент стоимости]]*Таблица626[[#This Row],[Розничная цена KRW]]</f>
        <v>4320</v>
      </c>
      <c r="I237" s="17" t="str">
        <f>IF($H$1="","Введите курс",Таблица626[[#This Row],[Оптовая цена KRW за 1шт]]/$H$1)</f>
        <v>Введите курс</v>
      </c>
      <c r="J237" s="48"/>
      <c r="K237" s="18">
        <f>Таблица626[[#This Row],[Заказ коробок ]]*Таблица626[[#This Row],[Кол-во шт в коробке]]</f>
        <v>0</v>
      </c>
      <c r="L237" s="54">
        <f>Таблица626[[#This Row],[Общее кол-во шт]]*Таблица626[[#This Row],[Оптовая цена KRW за 1шт]]</f>
        <v>0</v>
      </c>
      <c r="M237" s="19" t="str">
        <f>IFERROR(Таблица626[[#This Row],[Общее кол-во шт]]*Таблица626[[#This Row],[Оптовая цена USD за 1шт]],"")</f>
        <v/>
      </c>
      <c r="N237" s="49"/>
    </row>
    <row r="238" spans="1:14" ht="22.5" customHeight="1">
      <c r="A238" s="44" t="s">
        <v>12550</v>
      </c>
      <c r="B238" s="14">
        <v>8809643524988</v>
      </c>
      <c r="C238" s="50" t="s">
        <v>12551</v>
      </c>
      <c r="D238" s="46" t="s">
        <v>12552</v>
      </c>
      <c r="E238" s="16">
        <v>9000</v>
      </c>
      <c r="F238" s="15">
        <v>0.48</v>
      </c>
      <c r="G238" s="47">
        <v>6</v>
      </c>
      <c r="H238" s="55">
        <f>Таблица626[[#This Row],[Коэфициент стоимости]]*Таблица626[[#This Row],[Розничная цена KRW]]</f>
        <v>4320</v>
      </c>
      <c r="I238" s="17" t="str">
        <f>IF($H$1="","Введите курс",Таблица626[[#This Row],[Оптовая цена KRW за 1шт]]/$H$1)</f>
        <v>Введите курс</v>
      </c>
      <c r="J238" s="48"/>
      <c r="K238" s="18">
        <f>Таблица626[[#This Row],[Заказ коробок ]]*Таблица626[[#This Row],[Кол-во шт в коробке]]</f>
        <v>0</v>
      </c>
      <c r="L238" s="54">
        <f>Таблица626[[#This Row],[Общее кол-во шт]]*Таблица626[[#This Row],[Оптовая цена KRW за 1шт]]</f>
        <v>0</v>
      </c>
      <c r="M238" s="19" t="str">
        <f>IFERROR(Таблица626[[#This Row],[Общее кол-во шт]]*Таблица626[[#This Row],[Оптовая цена USD за 1шт]],"")</f>
        <v/>
      </c>
      <c r="N238" s="49"/>
    </row>
    <row r="239" spans="1:14" ht="22.5" customHeight="1">
      <c r="A239" s="44" t="s">
        <v>12553</v>
      </c>
      <c r="B239" s="14">
        <v>8809643524971</v>
      </c>
      <c r="C239" s="50" t="s">
        <v>12554</v>
      </c>
      <c r="D239" s="46" t="s">
        <v>12555</v>
      </c>
      <c r="E239" s="16">
        <v>9000</v>
      </c>
      <c r="F239" s="15">
        <v>0.48</v>
      </c>
      <c r="G239" s="47">
        <v>6</v>
      </c>
      <c r="H239" s="55">
        <f>Таблица626[[#This Row],[Коэфициент стоимости]]*Таблица626[[#This Row],[Розничная цена KRW]]</f>
        <v>4320</v>
      </c>
      <c r="I239" s="17" t="str">
        <f>IF($H$1="","Введите курс",Таблица626[[#This Row],[Оптовая цена KRW за 1шт]]/$H$1)</f>
        <v>Введите курс</v>
      </c>
      <c r="J239" s="48"/>
      <c r="K239" s="18">
        <f>Таблица626[[#This Row],[Заказ коробок ]]*Таблица626[[#This Row],[Кол-во шт в коробке]]</f>
        <v>0</v>
      </c>
      <c r="L239" s="54">
        <f>Таблица626[[#This Row],[Общее кол-во шт]]*Таблица626[[#This Row],[Оптовая цена KRW за 1шт]]</f>
        <v>0</v>
      </c>
      <c r="M239" s="19" t="str">
        <f>IFERROR(Таблица626[[#This Row],[Общее кол-во шт]]*Таблица626[[#This Row],[Оптовая цена USD за 1шт]],"")</f>
        <v/>
      </c>
      <c r="N239" s="49"/>
    </row>
    <row r="240" spans="1:14" ht="22.5" customHeight="1">
      <c r="A240" s="44" t="s">
        <v>12556</v>
      </c>
      <c r="B240" s="14">
        <v>8809643524964</v>
      </c>
      <c r="C240" s="50" t="s">
        <v>12557</v>
      </c>
      <c r="D240" s="46" t="s">
        <v>12558</v>
      </c>
      <c r="E240" s="16">
        <v>9000</v>
      </c>
      <c r="F240" s="15">
        <v>0.48</v>
      </c>
      <c r="G240" s="47">
        <v>6</v>
      </c>
      <c r="H240" s="55">
        <f>Таблица626[[#This Row],[Коэфициент стоимости]]*Таблица626[[#This Row],[Розничная цена KRW]]</f>
        <v>4320</v>
      </c>
      <c r="I240" s="17" t="str">
        <f>IF($H$1="","Введите курс",Таблица626[[#This Row],[Оптовая цена KRW за 1шт]]/$H$1)</f>
        <v>Введите курс</v>
      </c>
      <c r="J240" s="48"/>
      <c r="K240" s="18">
        <f>Таблица626[[#This Row],[Заказ коробок ]]*Таблица626[[#This Row],[Кол-во шт в коробке]]</f>
        <v>0</v>
      </c>
      <c r="L240" s="54">
        <f>Таблица626[[#This Row],[Общее кол-во шт]]*Таблица626[[#This Row],[Оптовая цена KRW за 1шт]]</f>
        <v>0</v>
      </c>
      <c r="M240" s="19" t="str">
        <f>IFERROR(Таблица626[[#This Row],[Общее кол-во шт]]*Таблица626[[#This Row],[Оптовая цена USD за 1шт]],"")</f>
        <v/>
      </c>
      <c r="N240" s="49"/>
    </row>
    <row r="241" spans="1:14" ht="22.5" customHeight="1">
      <c r="A241" s="44" t="s">
        <v>12559</v>
      </c>
      <c r="B241" s="14">
        <v>8809643524957</v>
      </c>
      <c r="C241" s="50" t="s">
        <v>12560</v>
      </c>
      <c r="D241" s="46" t="s">
        <v>12561</v>
      </c>
      <c r="E241" s="16">
        <v>9000</v>
      </c>
      <c r="F241" s="15">
        <v>0.48</v>
      </c>
      <c r="G241" s="47">
        <v>6</v>
      </c>
      <c r="H241" s="55">
        <f>Таблица626[[#This Row],[Коэфициент стоимости]]*Таблица626[[#This Row],[Розничная цена KRW]]</f>
        <v>4320</v>
      </c>
      <c r="I241" s="17" t="str">
        <f>IF($H$1="","Введите курс",Таблица626[[#This Row],[Оптовая цена KRW за 1шт]]/$H$1)</f>
        <v>Введите курс</v>
      </c>
      <c r="J241" s="48"/>
      <c r="K241" s="18">
        <f>Таблица626[[#This Row],[Заказ коробок ]]*Таблица626[[#This Row],[Кол-во шт в коробке]]</f>
        <v>0</v>
      </c>
      <c r="L241" s="54">
        <f>Таблица626[[#This Row],[Общее кол-во шт]]*Таблица626[[#This Row],[Оптовая цена KRW за 1шт]]</f>
        <v>0</v>
      </c>
      <c r="M241" s="19" t="str">
        <f>IFERROR(Таблица626[[#This Row],[Общее кол-во шт]]*Таблица626[[#This Row],[Оптовая цена USD за 1шт]],"")</f>
        <v/>
      </c>
      <c r="N241" s="49"/>
    </row>
    <row r="242" spans="1:14" ht="22.5" customHeight="1">
      <c r="A242" s="44" t="s">
        <v>12562</v>
      </c>
      <c r="B242" s="14">
        <v>8809643524940</v>
      </c>
      <c r="C242" s="50" t="s">
        <v>12563</v>
      </c>
      <c r="D242" s="46" t="s">
        <v>12564</v>
      </c>
      <c r="E242" s="16">
        <v>9000</v>
      </c>
      <c r="F242" s="15">
        <v>0.48</v>
      </c>
      <c r="G242" s="47">
        <v>6</v>
      </c>
      <c r="H242" s="55">
        <f>Таблица626[[#This Row],[Коэфициент стоимости]]*Таблица626[[#This Row],[Розничная цена KRW]]</f>
        <v>4320</v>
      </c>
      <c r="I242" s="17" t="str">
        <f>IF($H$1="","Введите курс",Таблица626[[#This Row],[Оптовая цена KRW за 1шт]]/$H$1)</f>
        <v>Введите курс</v>
      </c>
      <c r="J242" s="48"/>
      <c r="K242" s="18">
        <f>Таблица626[[#This Row],[Заказ коробок ]]*Таблица626[[#This Row],[Кол-во шт в коробке]]</f>
        <v>0</v>
      </c>
      <c r="L242" s="54">
        <f>Таблица626[[#This Row],[Общее кол-во шт]]*Таблица626[[#This Row],[Оптовая цена KRW за 1шт]]</f>
        <v>0</v>
      </c>
      <c r="M242" s="19" t="str">
        <f>IFERROR(Таблица626[[#This Row],[Общее кол-во шт]]*Таблица626[[#This Row],[Оптовая цена USD за 1шт]],"")</f>
        <v/>
      </c>
      <c r="N242" s="49"/>
    </row>
    <row r="243" spans="1:14" ht="22.5" customHeight="1">
      <c r="A243" s="44" t="s">
        <v>12565</v>
      </c>
      <c r="B243" s="14">
        <v>8809643524933</v>
      </c>
      <c r="C243" s="50" t="s">
        <v>12566</v>
      </c>
      <c r="D243" s="46" t="s">
        <v>12567</v>
      </c>
      <c r="E243" s="16">
        <v>9000</v>
      </c>
      <c r="F243" s="15">
        <v>0.48</v>
      </c>
      <c r="G243" s="47">
        <v>6</v>
      </c>
      <c r="H243" s="55">
        <f>Таблица626[[#This Row],[Коэфициент стоимости]]*Таблица626[[#This Row],[Розничная цена KRW]]</f>
        <v>4320</v>
      </c>
      <c r="I243" s="17" t="str">
        <f>IF($H$1="","Введите курс",Таблица626[[#This Row],[Оптовая цена KRW за 1шт]]/$H$1)</f>
        <v>Введите курс</v>
      </c>
      <c r="J243" s="48"/>
      <c r="K243" s="18">
        <f>Таблица626[[#This Row],[Заказ коробок ]]*Таблица626[[#This Row],[Кол-во шт в коробке]]</f>
        <v>0</v>
      </c>
      <c r="L243" s="54">
        <f>Таблица626[[#This Row],[Общее кол-во шт]]*Таблица626[[#This Row],[Оптовая цена KRW за 1шт]]</f>
        <v>0</v>
      </c>
      <c r="M243" s="19" t="str">
        <f>IFERROR(Таблица626[[#This Row],[Общее кол-во шт]]*Таблица626[[#This Row],[Оптовая цена USD за 1шт]],"")</f>
        <v/>
      </c>
      <c r="N243" s="49"/>
    </row>
    <row r="244" spans="1:14" ht="22.5" customHeight="1">
      <c r="A244" s="44" t="s">
        <v>12568</v>
      </c>
      <c r="B244" s="14">
        <v>8809643524377</v>
      </c>
      <c r="C244" s="50" t="s">
        <v>12569</v>
      </c>
      <c r="D244" s="46" t="s">
        <v>12570</v>
      </c>
      <c r="E244" s="16">
        <v>18000</v>
      </c>
      <c r="F244" s="15">
        <v>0.48</v>
      </c>
      <c r="G244" s="47">
        <v>4</v>
      </c>
      <c r="H244" s="55">
        <f>Таблица626[[#This Row],[Коэфициент стоимости]]*Таблица626[[#This Row],[Розничная цена KRW]]</f>
        <v>8640</v>
      </c>
      <c r="I244" s="17" t="str">
        <f>IF($H$1="","Введите курс",Таблица626[[#This Row],[Оптовая цена KRW за 1шт]]/$H$1)</f>
        <v>Введите курс</v>
      </c>
      <c r="J244" s="48"/>
      <c r="K244" s="18">
        <f>Таблица626[[#This Row],[Заказ коробок ]]*Таблица626[[#This Row],[Кол-во шт в коробке]]</f>
        <v>0</v>
      </c>
      <c r="L244" s="54">
        <f>Таблица626[[#This Row],[Общее кол-во шт]]*Таблица626[[#This Row],[Оптовая цена KRW за 1шт]]</f>
        <v>0</v>
      </c>
      <c r="M244" s="19" t="str">
        <f>IFERROR(Таблица626[[#This Row],[Общее кол-во шт]]*Таблица626[[#This Row],[Оптовая цена USD за 1шт]],"")</f>
        <v/>
      </c>
      <c r="N244" s="49"/>
    </row>
    <row r="245" spans="1:14" ht="22.5" customHeight="1">
      <c r="A245" s="44" t="s">
        <v>12571</v>
      </c>
      <c r="B245" s="14">
        <v>8809643524360</v>
      </c>
      <c r="C245" s="50" t="s">
        <v>12572</v>
      </c>
      <c r="D245" s="46" t="s">
        <v>12573</v>
      </c>
      <c r="E245" s="16">
        <v>18000</v>
      </c>
      <c r="F245" s="15">
        <v>0.48</v>
      </c>
      <c r="G245" s="47">
        <v>4</v>
      </c>
      <c r="H245" s="55">
        <f>Таблица626[[#This Row],[Коэфициент стоимости]]*Таблица626[[#This Row],[Розничная цена KRW]]</f>
        <v>8640</v>
      </c>
      <c r="I245" s="17" t="str">
        <f>IF($H$1="","Введите курс",Таблица626[[#This Row],[Оптовая цена KRW за 1шт]]/$H$1)</f>
        <v>Введите курс</v>
      </c>
      <c r="J245" s="48"/>
      <c r="K245" s="18">
        <f>Таблица626[[#This Row],[Заказ коробок ]]*Таблица626[[#This Row],[Кол-во шт в коробке]]</f>
        <v>0</v>
      </c>
      <c r="L245" s="54">
        <f>Таблица626[[#This Row],[Общее кол-во шт]]*Таблица626[[#This Row],[Оптовая цена KRW за 1шт]]</f>
        <v>0</v>
      </c>
      <c r="M245" s="19" t="str">
        <f>IFERROR(Таблица626[[#This Row],[Общее кол-во шт]]*Таблица626[[#This Row],[Оптовая цена USD за 1шт]],"")</f>
        <v/>
      </c>
      <c r="N245" s="49"/>
    </row>
    <row r="246" spans="1:14" ht="22.5" customHeight="1">
      <c r="A246" s="44" t="s">
        <v>12574</v>
      </c>
      <c r="B246" s="14">
        <v>8809643524353</v>
      </c>
      <c r="C246" s="50" t="s">
        <v>12575</v>
      </c>
      <c r="D246" s="46" t="s">
        <v>12576</v>
      </c>
      <c r="E246" s="16">
        <v>18000</v>
      </c>
      <c r="F246" s="15">
        <v>0.48</v>
      </c>
      <c r="G246" s="47">
        <v>4</v>
      </c>
      <c r="H246" s="55">
        <f>Таблица626[[#This Row],[Коэфициент стоимости]]*Таблица626[[#This Row],[Розничная цена KRW]]</f>
        <v>8640</v>
      </c>
      <c r="I246" s="17" t="str">
        <f>IF($H$1="","Введите курс",Таблица626[[#This Row],[Оптовая цена KRW за 1шт]]/$H$1)</f>
        <v>Введите курс</v>
      </c>
      <c r="J246" s="48"/>
      <c r="K246" s="18">
        <f>Таблица626[[#This Row],[Заказ коробок ]]*Таблица626[[#This Row],[Кол-во шт в коробке]]</f>
        <v>0</v>
      </c>
      <c r="L246" s="54">
        <f>Таблица626[[#This Row],[Общее кол-во шт]]*Таблица626[[#This Row],[Оптовая цена KRW за 1шт]]</f>
        <v>0</v>
      </c>
      <c r="M246" s="19" t="str">
        <f>IFERROR(Таблица626[[#This Row],[Общее кол-во шт]]*Таблица626[[#This Row],[Оптовая цена USD за 1шт]],"")</f>
        <v/>
      </c>
      <c r="N246" s="49"/>
    </row>
    <row r="247" spans="1:14" ht="22.5" customHeight="1">
      <c r="A247" s="44" t="s">
        <v>12577</v>
      </c>
      <c r="B247" s="14">
        <v>8809643524346</v>
      </c>
      <c r="C247" s="50" t="s">
        <v>12578</v>
      </c>
      <c r="D247" s="46" t="s">
        <v>12579</v>
      </c>
      <c r="E247" s="16">
        <v>18000</v>
      </c>
      <c r="F247" s="15">
        <v>0.48</v>
      </c>
      <c r="G247" s="47">
        <v>4</v>
      </c>
      <c r="H247" s="55">
        <f>Таблица626[[#This Row],[Коэфициент стоимости]]*Таблица626[[#This Row],[Розничная цена KRW]]</f>
        <v>8640</v>
      </c>
      <c r="I247" s="17" t="str">
        <f>IF($H$1="","Введите курс",Таблица626[[#This Row],[Оптовая цена KRW за 1шт]]/$H$1)</f>
        <v>Введите курс</v>
      </c>
      <c r="J247" s="48"/>
      <c r="K247" s="18">
        <f>Таблица626[[#This Row],[Заказ коробок ]]*Таблица626[[#This Row],[Кол-во шт в коробке]]</f>
        <v>0</v>
      </c>
      <c r="L247" s="54">
        <f>Таблица626[[#This Row],[Общее кол-во шт]]*Таблица626[[#This Row],[Оптовая цена KRW за 1шт]]</f>
        <v>0</v>
      </c>
      <c r="M247" s="19" t="str">
        <f>IFERROR(Таблица626[[#This Row],[Общее кол-во шт]]*Таблица626[[#This Row],[Оптовая цена USD за 1шт]],"")</f>
        <v/>
      </c>
      <c r="N247" s="49"/>
    </row>
    <row r="248" spans="1:14" ht="22.5" customHeight="1">
      <c r="A248" s="44" t="s">
        <v>12580</v>
      </c>
      <c r="B248" s="14">
        <v>8809643524339</v>
      </c>
      <c r="C248" s="50" t="s">
        <v>12581</v>
      </c>
      <c r="D248" s="46" t="s">
        <v>12582</v>
      </c>
      <c r="E248" s="16">
        <v>18000</v>
      </c>
      <c r="F248" s="15">
        <v>0.48</v>
      </c>
      <c r="G248" s="47">
        <v>4</v>
      </c>
      <c r="H248" s="55">
        <f>Таблица626[[#This Row],[Коэфициент стоимости]]*Таблица626[[#This Row],[Розничная цена KRW]]</f>
        <v>8640</v>
      </c>
      <c r="I248" s="17" t="str">
        <f>IF($H$1="","Введите курс",Таблица626[[#This Row],[Оптовая цена KRW за 1шт]]/$H$1)</f>
        <v>Введите курс</v>
      </c>
      <c r="J248" s="48"/>
      <c r="K248" s="18">
        <f>Таблица626[[#This Row],[Заказ коробок ]]*Таблица626[[#This Row],[Кол-во шт в коробке]]</f>
        <v>0</v>
      </c>
      <c r="L248" s="54">
        <f>Таблица626[[#This Row],[Общее кол-во шт]]*Таблица626[[#This Row],[Оптовая цена KRW за 1шт]]</f>
        <v>0</v>
      </c>
      <c r="M248" s="19" t="str">
        <f>IFERROR(Таблица626[[#This Row],[Общее кол-во шт]]*Таблица626[[#This Row],[Оптовая цена USD за 1шт]],"")</f>
        <v/>
      </c>
      <c r="N248" s="49"/>
    </row>
    <row r="249" spans="1:14" ht="22.5" customHeight="1">
      <c r="A249" s="44" t="s">
        <v>12583</v>
      </c>
      <c r="B249" s="14">
        <v>8809643524322</v>
      </c>
      <c r="C249" s="50" t="s">
        <v>12584</v>
      </c>
      <c r="D249" s="46" t="s">
        <v>12585</v>
      </c>
      <c r="E249" s="16">
        <v>18000</v>
      </c>
      <c r="F249" s="15">
        <v>0.48</v>
      </c>
      <c r="G249" s="47">
        <v>4</v>
      </c>
      <c r="H249" s="55">
        <f>Таблица626[[#This Row],[Коэфициент стоимости]]*Таблица626[[#This Row],[Розничная цена KRW]]</f>
        <v>8640</v>
      </c>
      <c r="I249" s="17" t="str">
        <f>IF($H$1="","Введите курс",Таблица626[[#This Row],[Оптовая цена KRW за 1шт]]/$H$1)</f>
        <v>Введите курс</v>
      </c>
      <c r="J249" s="48"/>
      <c r="K249" s="18">
        <f>Таблица626[[#This Row],[Заказ коробок ]]*Таблица626[[#This Row],[Кол-во шт в коробке]]</f>
        <v>0</v>
      </c>
      <c r="L249" s="54">
        <f>Таблица626[[#This Row],[Общее кол-во шт]]*Таблица626[[#This Row],[Оптовая цена KRW за 1шт]]</f>
        <v>0</v>
      </c>
      <c r="M249" s="19" t="str">
        <f>IFERROR(Таблица626[[#This Row],[Общее кол-во шт]]*Таблица626[[#This Row],[Оптовая цена USD за 1шт]],"")</f>
        <v/>
      </c>
      <c r="N249" s="49"/>
    </row>
    <row r="250" spans="1:14" ht="22.5" customHeight="1">
      <c r="A250" s="44" t="s">
        <v>12586</v>
      </c>
      <c r="B250" s="14">
        <v>8809643524315</v>
      </c>
      <c r="C250" s="50" t="s">
        <v>12587</v>
      </c>
      <c r="D250" s="46" t="s">
        <v>12588</v>
      </c>
      <c r="E250" s="16">
        <v>18000</v>
      </c>
      <c r="F250" s="15">
        <v>0.48</v>
      </c>
      <c r="G250" s="47">
        <v>4</v>
      </c>
      <c r="H250" s="55">
        <f>Таблица626[[#This Row],[Коэфициент стоимости]]*Таблица626[[#This Row],[Розничная цена KRW]]</f>
        <v>8640</v>
      </c>
      <c r="I250" s="17" t="str">
        <f>IF($H$1="","Введите курс",Таблица626[[#This Row],[Оптовая цена KRW за 1шт]]/$H$1)</f>
        <v>Введите курс</v>
      </c>
      <c r="J250" s="48"/>
      <c r="K250" s="18">
        <f>Таблица626[[#This Row],[Заказ коробок ]]*Таблица626[[#This Row],[Кол-во шт в коробке]]</f>
        <v>0</v>
      </c>
      <c r="L250" s="54">
        <f>Таблица626[[#This Row],[Общее кол-во шт]]*Таблица626[[#This Row],[Оптовая цена KRW за 1шт]]</f>
        <v>0</v>
      </c>
      <c r="M250" s="19" t="str">
        <f>IFERROR(Таблица626[[#This Row],[Общее кол-во шт]]*Таблица626[[#This Row],[Оптовая цена USD за 1шт]],"")</f>
        <v/>
      </c>
      <c r="N250" s="49"/>
    </row>
    <row r="251" spans="1:14" ht="22.5" customHeight="1">
      <c r="A251" s="44" t="s">
        <v>12589</v>
      </c>
      <c r="B251" s="14">
        <v>8809643524308</v>
      </c>
      <c r="C251" s="50" t="s">
        <v>12590</v>
      </c>
      <c r="D251" s="46" t="s">
        <v>12591</v>
      </c>
      <c r="E251" s="16">
        <v>18000</v>
      </c>
      <c r="F251" s="15">
        <v>0.48</v>
      </c>
      <c r="G251" s="47">
        <v>4</v>
      </c>
      <c r="H251" s="55">
        <f>Таблица626[[#This Row],[Коэфициент стоимости]]*Таблица626[[#This Row],[Розничная цена KRW]]</f>
        <v>8640</v>
      </c>
      <c r="I251" s="17" t="str">
        <f>IF($H$1="","Введите курс",Таблица626[[#This Row],[Оптовая цена KRW за 1шт]]/$H$1)</f>
        <v>Введите курс</v>
      </c>
      <c r="J251" s="48"/>
      <c r="K251" s="18">
        <f>Таблица626[[#This Row],[Заказ коробок ]]*Таблица626[[#This Row],[Кол-во шт в коробке]]</f>
        <v>0</v>
      </c>
      <c r="L251" s="54">
        <f>Таблица626[[#This Row],[Общее кол-во шт]]*Таблица626[[#This Row],[Оптовая цена KRW за 1шт]]</f>
        <v>0</v>
      </c>
      <c r="M251" s="19" t="str">
        <f>IFERROR(Таблица626[[#This Row],[Общее кол-во шт]]*Таблица626[[#This Row],[Оптовая цена USD за 1шт]],"")</f>
        <v/>
      </c>
      <c r="N251" s="49"/>
    </row>
    <row r="252" spans="1:14" ht="22.5" customHeight="1">
      <c r="A252" s="44" t="s">
        <v>12592</v>
      </c>
      <c r="B252" s="14">
        <v>8809643524292</v>
      </c>
      <c r="C252" s="50" t="s">
        <v>12593</v>
      </c>
      <c r="D252" s="46" t="s">
        <v>12594</v>
      </c>
      <c r="E252" s="16">
        <v>18000</v>
      </c>
      <c r="F252" s="15">
        <v>0.48</v>
      </c>
      <c r="G252" s="47">
        <v>4</v>
      </c>
      <c r="H252" s="55">
        <f>Таблица626[[#This Row],[Коэфициент стоимости]]*Таблица626[[#This Row],[Розничная цена KRW]]</f>
        <v>8640</v>
      </c>
      <c r="I252" s="17" t="str">
        <f>IF($H$1="","Введите курс",Таблица626[[#This Row],[Оптовая цена KRW за 1шт]]/$H$1)</f>
        <v>Введите курс</v>
      </c>
      <c r="J252" s="48"/>
      <c r="K252" s="18">
        <f>Таблица626[[#This Row],[Заказ коробок ]]*Таблица626[[#This Row],[Кол-во шт в коробке]]</f>
        <v>0</v>
      </c>
      <c r="L252" s="54">
        <f>Таблица626[[#This Row],[Общее кол-во шт]]*Таблица626[[#This Row],[Оптовая цена KRW за 1шт]]</f>
        <v>0</v>
      </c>
      <c r="M252" s="19" t="str">
        <f>IFERROR(Таблица626[[#This Row],[Общее кол-во шт]]*Таблица626[[#This Row],[Оптовая цена USD за 1шт]],"")</f>
        <v/>
      </c>
      <c r="N252" s="49"/>
    </row>
    <row r="253" spans="1:14" ht="22.5" customHeight="1">
      <c r="A253" s="44" t="s">
        <v>12595</v>
      </c>
      <c r="B253" s="14">
        <v>8809643524285</v>
      </c>
      <c r="C253" s="50" t="s">
        <v>12596</v>
      </c>
      <c r="D253" s="46" t="s">
        <v>12597</v>
      </c>
      <c r="E253" s="16">
        <v>18000</v>
      </c>
      <c r="F253" s="15">
        <v>0.48</v>
      </c>
      <c r="G253" s="47">
        <v>4</v>
      </c>
      <c r="H253" s="55">
        <f>Таблица626[[#This Row],[Коэфициент стоимости]]*Таблица626[[#This Row],[Розничная цена KRW]]</f>
        <v>8640</v>
      </c>
      <c r="I253" s="17" t="str">
        <f>IF($H$1="","Введите курс",Таблица626[[#This Row],[Оптовая цена KRW за 1шт]]/$H$1)</f>
        <v>Введите курс</v>
      </c>
      <c r="J253" s="48"/>
      <c r="K253" s="18">
        <f>Таблица626[[#This Row],[Заказ коробок ]]*Таблица626[[#This Row],[Кол-во шт в коробке]]</f>
        <v>0</v>
      </c>
      <c r="L253" s="54">
        <f>Таблица626[[#This Row],[Общее кол-во шт]]*Таблица626[[#This Row],[Оптовая цена KRW за 1шт]]</f>
        <v>0</v>
      </c>
      <c r="M253" s="19" t="str">
        <f>IFERROR(Таблица626[[#This Row],[Общее кол-во шт]]*Таблица626[[#This Row],[Оптовая цена USD за 1шт]],"")</f>
        <v/>
      </c>
      <c r="N253" s="49"/>
    </row>
    <row r="254" spans="1:14" ht="22.5" customHeight="1">
      <c r="A254" s="44" t="s">
        <v>12598</v>
      </c>
      <c r="B254" s="14">
        <v>8809643524278</v>
      </c>
      <c r="C254" s="50" t="s">
        <v>12599</v>
      </c>
      <c r="D254" s="46" t="s">
        <v>12600</v>
      </c>
      <c r="E254" s="16">
        <v>18000</v>
      </c>
      <c r="F254" s="15">
        <v>0.48</v>
      </c>
      <c r="G254" s="47">
        <v>4</v>
      </c>
      <c r="H254" s="55">
        <f>Таблица626[[#This Row],[Коэфициент стоимости]]*Таблица626[[#This Row],[Розничная цена KRW]]</f>
        <v>8640</v>
      </c>
      <c r="I254" s="17" t="str">
        <f>IF($H$1="","Введите курс",Таблица626[[#This Row],[Оптовая цена KRW за 1шт]]/$H$1)</f>
        <v>Введите курс</v>
      </c>
      <c r="J254" s="48"/>
      <c r="K254" s="18">
        <f>Таблица626[[#This Row],[Заказ коробок ]]*Таблица626[[#This Row],[Кол-во шт в коробке]]</f>
        <v>0</v>
      </c>
      <c r="L254" s="54">
        <f>Таблица626[[#This Row],[Общее кол-во шт]]*Таблица626[[#This Row],[Оптовая цена KRW за 1шт]]</f>
        <v>0</v>
      </c>
      <c r="M254" s="19" t="str">
        <f>IFERROR(Таблица626[[#This Row],[Общее кол-во шт]]*Таблица626[[#This Row],[Оптовая цена USD за 1шт]],"")</f>
        <v/>
      </c>
      <c r="N254" s="49"/>
    </row>
    <row r="255" spans="1:14" ht="22.5" customHeight="1">
      <c r="A255" s="44" t="s">
        <v>12601</v>
      </c>
      <c r="B255" s="14">
        <v>8809643524261</v>
      </c>
      <c r="C255" s="50" t="s">
        <v>12602</v>
      </c>
      <c r="D255" s="46" t="s">
        <v>12603</v>
      </c>
      <c r="E255" s="16">
        <v>18000</v>
      </c>
      <c r="F255" s="15">
        <v>0.48</v>
      </c>
      <c r="G255" s="47">
        <v>4</v>
      </c>
      <c r="H255" s="55">
        <f>Таблица626[[#This Row],[Коэфициент стоимости]]*Таблица626[[#This Row],[Розничная цена KRW]]</f>
        <v>8640</v>
      </c>
      <c r="I255" s="17" t="str">
        <f>IF($H$1="","Введите курс",Таблица626[[#This Row],[Оптовая цена KRW за 1шт]]/$H$1)</f>
        <v>Введите курс</v>
      </c>
      <c r="J255" s="48"/>
      <c r="K255" s="18">
        <f>Таблица626[[#This Row],[Заказ коробок ]]*Таблица626[[#This Row],[Кол-во шт в коробке]]</f>
        <v>0</v>
      </c>
      <c r="L255" s="54">
        <f>Таблица626[[#This Row],[Общее кол-во шт]]*Таблица626[[#This Row],[Оптовая цена KRW за 1шт]]</f>
        <v>0</v>
      </c>
      <c r="M255" s="19" t="str">
        <f>IFERROR(Таблица626[[#This Row],[Общее кол-во шт]]*Таблица626[[#This Row],[Оптовая цена USD за 1шт]],"")</f>
        <v/>
      </c>
      <c r="N255" s="49"/>
    </row>
    <row r="256" spans="1:14" ht="22.5" customHeight="1">
      <c r="A256" s="44" t="s">
        <v>12604</v>
      </c>
      <c r="B256" s="14">
        <v>8809643527903</v>
      </c>
      <c r="C256" s="50" t="s">
        <v>12605</v>
      </c>
      <c r="D256" s="46" t="s">
        <v>12606</v>
      </c>
      <c r="E256" s="16">
        <v>12000</v>
      </c>
      <c r="F256" s="15">
        <v>0.48</v>
      </c>
      <c r="G256" s="47">
        <v>6</v>
      </c>
      <c r="H256" s="55">
        <f>Таблица626[[#This Row],[Коэфициент стоимости]]*Таблица626[[#This Row],[Розничная цена KRW]]</f>
        <v>5760</v>
      </c>
      <c r="I256" s="17" t="str">
        <f>IF($H$1="","Введите курс",Таблица626[[#This Row],[Оптовая цена KRW за 1шт]]/$H$1)</f>
        <v>Введите курс</v>
      </c>
      <c r="J256" s="48"/>
      <c r="K256" s="18">
        <f>Таблица626[[#This Row],[Заказ коробок ]]*Таблица626[[#This Row],[Кол-во шт в коробке]]</f>
        <v>0</v>
      </c>
      <c r="L256" s="54">
        <f>Таблица626[[#This Row],[Общее кол-во шт]]*Таблица626[[#This Row],[Оптовая цена KRW за 1шт]]</f>
        <v>0</v>
      </c>
      <c r="M256" s="19" t="str">
        <f>IFERROR(Таблица626[[#This Row],[Общее кол-во шт]]*Таблица626[[#This Row],[Оптовая цена USD за 1шт]],"")</f>
        <v/>
      </c>
      <c r="N256" s="49"/>
    </row>
    <row r="257" spans="1:14" ht="22.5" customHeight="1">
      <c r="A257" s="44" t="s">
        <v>12607</v>
      </c>
      <c r="B257" s="14">
        <v>8809643527897</v>
      </c>
      <c r="C257" s="50" t="s">
        <v>12608</v>
      </c>
      <c r="D257" s="46" t="s">
        <v>12609</v>
      </c>
      <c r="E257" s="16">
        <v>12000</v>
      </c>
      <c r="F257" s="15">
        <v>0.48</v>
      </c>
      <c r="G257" s="47">
        <v>6</v>
      </c>
      <c r="H257" s="55">
        <f>Таблица626[[#This Row],[Коэфициент стоимости]]*Таблица626[[#This Row],[Розничная цена KRW]]</f>
        <v>5760</v>
      </c>
      <c r="I257" s="17" t="str">
        <f>IF($H$1="","Введите курс",Таблица626[[#This Row],[Оптовая цена KRW за 1шт]]/$H$1)</f>
        <v>Введите курс</v>
      </c>
      <c r="J257" s="48"/>
      <c r="K257" s="18">
        <f>Таблица626[[#This Row],[Заказ коробок ]]*Таблица626[[#This Row],[Кол-во шт в коробке]]</f>
        <v>0</v>
      </c>
      <c r="L257" s="54">
        <f>Таблица626[[#This Row],[Общее кол-во шт]]*Таблица626[[#This Row],[Оптовая цена KRW за 1шт]]</f>
        <v>0</v>
      </c>
      <c r="M257" s="19" t="str">
        <f>IFERROR(Таблица626[[#This Row],[Общее кол-во шт]]*Таблица626[[#This Row],[Оптовая цена USD за 1шт]],"")</f>
        <v/>
      </c>
      <c r="N257" s="49"/>
    </row>
    <row r="258" spans="1:14" ht="22.5" customHeight="1">
      <c r="A258" s="44" t="s">
        <v>12610</v>
      </c>
      <c r="B258" s="14">
        <v>8809643527880</v>
      </c>
      <c r="C258" s="50" t="s">
        <v>12611</v>
      </c>
      <c r="D258" s="46" t="s">
        <v>12612</v>
      </c>
      <c r="E258" s="16">
        <v>12000</v>
      </c>
      <c r="F258" s="15">
        <v>0.48</v>
      </c>
      <c r="G258" s="47">
        <v>6</v>
      </c>
      <c r="H258" s="55">
        <f>Таблица626[[#This Row],[Коэфициент стоимости]]*Таблица626[[#This Row],[Розничная цена KRW]]</f>
        <v>5760</v>
      </c>
      <c r="I258" s="17" t="str">
        <f>IF($H$1="","Введите курс",Таблица626[[#This Row],[Оптовая цена KRW за 1шт]]/$H$1)</f>
        <v>Введите курс</v>
      </c>
      <c r="J258" s="48"/>
      <c r="K258" s="18">
        <f>Таблица626[[#This Row],[Заказ коробок ]]*Таблица626[[#This Row],[Кол-во шт в коробке]]</f>
        <v>0</v>
      </c>
      <c r="L258" s="54">
        <f>Таблица626[[#This Row],[Общее кол-во шт]]*Таблица626[[#This Row],[Оптовая цена KRW за 1шт]]</f>
        <v>0</v>
      </c>
      <c r="M258" s="19" t="str">
        <f>IFERROR(Таблица626[[#This Row],[Общее кол-во шт]]*Таблица626[[#This Row],[Оптовая цена USD за 1шт]],"")</f>
        <v/>
      </c>
      <c r="N258" s="49"/>
    </row>
    <row r="259" spans="1:14" ht="22.5" customHeight="1">
      <c r="A259" s="44" t="s">
        <v>12613</v>
      </c>
      <c r="B259" s="14">
        <v>8809643527873</v>
      </c>
      <c r="C259" s="50" t="s">
        <v>12614</v>
      </c>
      <c r="D259" s="46" t="s">
        <v>12615</v>
      </c>
      <c r="E259" s="16">
        <v>12000</v>
      </c>
      <c r="F259" s="15">
        <v>0.48</v>
      </c>
      <c r="G259" s="47">
        <v>6</v>
      </c>
      <c r="H259" s="55">
        <f>Таблица626[[#This Row],[Коэфициент стоимости]]*Таблица626[[#This Row],[Розничная цена KRW]]</f>
        <v>5760</v>
      </c>
      <c r="I259" s="17" t="str">
        <f>IF($H$1="","Введите курс",Таблица626[[#This Row],[Оптовая цена KRW за 1шт]]/$H$1)</f>
        <v>Введите курс</v>
      </c>
      <c r="J259" s="48"/>
      <c r="K259" s="18">
        <f>Таблица626[[#This Row],[Заказ коробок ]]*Таблица626[[#This Row],[Кол-во шт в коробке]]</f>
        <v>0</v>
      </c>
      <c r="L259" s="54">
        <f>Таблица626[[#This Row],[Общее кол-во шт]]*Таблица626[[#This Row],[Оптовая цена KRW за 1шт]]</f>
        <v>0</v>
      </c>
      <c r="M259" s="19" t="str">
        <f>IFERROR(Таблица626[[#This Row],[Общее кол-во шт]]*Таблица626[[#This Row],[Оптовая цена USD за 1шт]],"")</f>
        <v/>
      </c>
      <c r="N259" s="49"/>
    </row>
    <row r="260" spans="1:14" ht="22.5" customHeight="1">
      <c r="A260" s="44" t="s">
        <v>12616</v>
      </c>
      <c r="B260" s="14">
        <v>8809643527866</v>
      </c>
      <c r="C260" s="50" t="s">
        <v>12617</v>
      </c>
      <c r="D260" s="46" t="s">
        <v>12618</v>
      </c>
      <c r="E260" s="16">
        <v>12000</v>
      </c>
      <c r="F260" s="15">
        <v>0.48</v>
      </c>
      <c r="G260" s="47">
        <v>6</v>
      </c>
      <c r="H260" s="55">
        <f>Таблица626[[#This Row],[Коэфициент стоимости]]*Таблица626[[#This Row],[Розничная цена KRW]]</f>
        <v>5760</v>
      </c>
      <c r="I260" s="17" t="str">
        <f>IF($H$1="","Введите курс",Таблица626[[#This Row],[Оптовая цена KRW за 1шт]]/$H$1)</f>
        <v>Введите курс</v>
      </c>
      <c r="J260" s="48"/>
      <c r="K260" s="18">
        <f>Таблица626[[#This Row],[Заказ коробок ]]*Таблица626[[#This Row],[Кол-во шт в коробке]]</f>
        <v>0</v>
      </c>
      <c r="L260" s="54">
        <f>Таблица626[[#This Row],[Общее кол-во шт]]*Таблица626[[#This Row],[Оптовая цена KRW за 1шт]]</f>
        <v>0</v>
      </c>
      <c r="M260" s="19" t="str">
        <f>IFERROR(Таблица626[[#This Row],[Общее кол-во шт]]*Таблица626[[#This Row],[Оптовая цена USD за 1шт]],"")</f>
        <v/>
      </c>
      <c r="N260" s="49"/>
    </row>
    <row r="261" spans="1:14" ht="22.5" customHeight="1">
      <c r="A261" s="44" t="s">
        <v>12619</v>
      </c>
      <c r="B261" s="14">
        <v>8809643527859</v>
      </c>
      <c r="C261" s="50" t="s">
        <v>12620</v>
      </c>
      <c r="D261" s="46" t="s">
        <v>12621</v>
      </c>
      <c r="E261" s="16">
        <v>12000</v>
      </c>
      <c r="F261" s="15">
        <v>0.48</v>
      </c>
      <c r="G261" s="47">
        <v>6</v>
      </c>
      <c r="H261" s="55">
        <f>Таблица626[[#This Row],[Коэфициент стоимости]]*Таблица626[[#This Row],[Розничная цена KRW]]</f>
        <v>5760</v>
      </c>
      <c r="I261" s="17" t="str">
        <f>IF($H$1="","Введите курс",Таблица626[[#This Row],[Оптовая цена KRW за 1шт]]/$H$1)</f>
        <v>Введите курс</v>
      </c>
      <c r="J261" s="48"/>
      <c r="K261" s="18">
        <f>Таблица626[[#This Row],[Заказ коробок ]]*Таблица626[[#This Row],[Кол-во шт в коробке]]</f>
        <v>0</v>
      </c>
      <c r="L261" s="54">
        <f>Таблица626[[#This Row],[Общее кол-во шт]]*Таблица626[[#This Row],[Оптовая цена KRW за 1шт]]</f>
        <v>0</v>
      </c>
      <c r="M261" s="19" t="str">
        <f>IFERROR(Таблица626[[#This Row],[Общее кол-во шт]]*Таблица626[[#This Row],[Оптовая цена USD за 1шт]],"")</f>
        <v/>
      </c>
      <c r="N261" s="49"/>
    </row>
    <row r="262" spans="1:14" ht="22.5" customHeight="1">
      <c r="A262" s="44" t="s">
        <v>12622</v>
      </c>
      <c r="B262" s="14">
        <v>8809643527842</v>
      </c>
      <c r="C262" s="50" t="s">
        <v>12623</v>
      </c>
      <c r="D262" s="46" t="s">
        <v>12624</v>
      </c>
      <c r="E262" s="16">
        <v>12000</v>
      </c>
      <c r="F262" s="15">
        <v>0.48</v>
      </c>
      <c r="G262" s="47">
        <v>6</v>
      </c>
      <c r="H262" s="55">
        <f>Таблица626[[#This Row],[Коэфициент стоимости]]*Таблица626[[#This Row],[Розничная цена KRW]]</f>
        <v>5760</v>
      </c>
      <c r="I262" s="17" t="str">
        <f>IF($H$1="","Введите курс",Таблица626[[#This Row],[Оптовая цена KRW за 1шт]]/$H$1)</f>
        <v>Введите курс</v>
      </c>
      <c r="J262" s="48"/>
      <c r="K262" s="18">
        <f>Таблица626[[#This Row],[Заказ коробок ]]*Таблица626[[#This Row],[Кол-во шт в коробке]]</f>
        <v>0</v>
      </c>
      <c r="L262" s="54">
        <f>Таблица626[[#This Row],[Общее кол-во шт]]*Таблица626[[#This Row],[Оптовая цена KRW за 1шт]]</f>
        <v>0</v>
      </c>
      <c r="M262" s="19" t="str">
        <f>IFERROR(Таблица626[[#This Row],[Общее кол-во шт]]*Таблица626[[#This Row],[Оптовая цена USD за 1шт]],"")</f>
        <v/>
      </c>
      <c r="N262" s="49"/>
    </row>
    <row r="263" spans="1:14" ht="22.5" customHeight="1">
      <c r="A263" s="44" t="s">
        <v>12625</v>
      </c>
      <c r="B263" s="14">
        <v>8809643527835</v>
      </c>
      <c r="C263" s="50" t="s">
        <v>12626</v>
      </c>
      <c r="D263" s="46" t="s">
        <v>12627</v>
      </c>
      <c r="E263" s="16">
        <v>12000</v>
      </c>
      <c r="F263" s="15">
        <v>0.48</v>
      </c>
      <c r="G263" s="47">
        <v>6</v>
      </c>
      <c r="H263" s="55">
        <f>Таблица626[[#This Row],[Коэфициент стоимости]]*Таблица626[[#This Row],[Розничная цена KRW]]</f>
        <v>5760</v>
      </c>
      <c r="I263" s="17" t="str">
        <f>IF($H$1="","Введите курс",Таблица626[[#This Row],[Оптовая цена KRW за 1шт]]/$H$1)</f>
        <v>Введите курс</v>
      </c>
      <c r="J263" s="48"/>
      <c r="K263" s="18">
        <f>Таблица626[[#This Row],[Заказ коробок ]]*Таблица626[[#This Row],[Кол-во шт в коробке]]</f>
        <v>0</v>
      </c>
      <c r="L263" s="54">
        <f>Таблица626[[#This Row],[Общее кол-во шт]]*Таблица626[[#This Row],[Оптовая цена KRW за 1шт]]</f>
        <v>0</v>
      </c>
      <c r="M263" s="19" t="str">
        <f>IFERROR(Таблица626[[#This Row],[Общее кол-во шт]]*Таблица626[[#This Row],[Оптовая цена USD за 1шт]],"")</f>
        <v/>
      </c>
      <c r="N263" s="49"/>
    </row>
    <row r="264" spans="1:14" ht="22.5" customHeight="1">
      <c r="A264" s="44" t="s">
        <v>12628</v>
      </c>
      <c r="B264" s="14">
        <v>8809643527828</v>
      </c>
      <c r="C264" s="50" t="s">
        <v>12629</v>
      </c>
      <c r="D264" s="46" t="s">
        <v>12630</v>
      </c>
      <c r="E264" s="16">
        <v>12000</v>
      </c>
      <c r="F264" s="15">
        <v>0.48</v>
      </c>
      <c r="G264" s="47">
        <v>6</v>
      </c>
      <c r="H264" s="55">
        <f>Таблица626[[#This Row],[Коэфициент стоимости]]*Таблица626[[#This Row],[Розничная цена KRW]]</f>
        <v>5760</v>
      </c>
      <c r="I264" s="17" t="str">
        <f>IF($H$1="","Введите курс",Таблица626[[#This Row],[Оптовая цена KRW за 1шт]]/$H$1)</f>
        <v>Введите курс</v>
      </c>
      <c r="J264" s="48"/>
      <c r="K264" s="18">
        <f>Таблица626[[#This Row],[Заказ коробок ]]*Таблица626[[#This Row],[Кол-во шт в коробке]]</f>
        <v>0</v>
      </c>
      <c r="L264" s="54">
        <f>Таблица626[[#This Row],[Общее кол-во шт]]*Таблица626[[#This Row],[Оптовая цена KRW за 1шт]]</f>
        <v>0</v>
      </c>
      <c r="M264" s="19" t="str">
        <f>IFERROR(Таблица626[[#This Row],[Общее кол-во шт]]*Таблица626[[#This Row],[Оптовая цена USD за 1шт]],"")</f>
        <v/>
      </c>
      <c r="N264" s="49"/>
    </row>
    <row r="265" spans="1:14" ht="22.5" customHeight="1">
      <c r="A265" s="44" t="s">
        <v>12631</v>
      </c>
      <c r="B265" s="14">
        <v>8809643527811</v>
      </c>
      <c r="C265" s="50" t="s">
        <v>12632</v>
      </c>
      <c r="D265" s="46" t="s">
        <v>12633</v>
      </c>
      <c r="E265" s="16">
        <v>12000</v>
      </c>
      <c r="F265" s="15">
        <v>0.48</v>
      </c>
      <c r="G265" s="47">
        <v>6</v>
      </c>
      <c r="H265" s="55">
        <f>Таблица626[[#This Row],[Коэфициент стоимости]]*Таблица626[[#This Row],[Розничная цена KRW]]</f>
        <v>5760</v>
      </c>
      <c r="I265" s="17" t="str">
        <f>IF($H$1="","Введите курс",Таблица626[[#This Row],[Оптовая цена KRW за 1шт]]/$H$1)</f>
        <v>Введите курс</v>
      </c>
      <c r="J265" s="48"/>
      <c r="K265" s="18">
        <f>Таблица626[[#This Row],[Заказ коробок ]]*Таблица626[[#This Row],[Кол-во шт в коробке]]</f>
        <v>0</v>
      </c>
      <c r="L265" s="54">
        <f>Таблица626[[#This Row],[Общее кол-во шт]]*Таблица626[[#This Row],[Оптовая цена KRW за 1шт]]</f>
        <v>0</v>
      </c>
      <c r="M265" s="19" t="str">
        <f>IFERROR(Таблица626[[#This Row],[Общее кол-во шт]]*Таблица626[[#This Row],[Оптовая цена USD за 1шт]],"")</f>
        <v/>
      </c>
      <c r="N265" s="49"/>
    </row>
    <row r="266" spans="1:14" ht="22.5" customHeight="1">
      <c r="A266" s="44" t="s">
        <v>12634</v>
      </c>
      <c r="B266" s="14">
        <v>8809643525763</v>
      </c>
      <c r="C266" s="50" t="s">
        <v>12635</v>
      </c>
      <c r="D266" s="46" t="s">
        <v>12636</v>
      </c>
      <c r="E266" s="16">
        <v>20000</v>
      </c>
      <c r="F266" s="15">
        <v>0.48</v>
      </c>
      <c r="G266" s="47">
        <v>6</v>
      </c>
      <c r="H266" s="55">
        <f>Таблица626[[#This Row],[Коэфициент стоимости]]*Таблица626[[#This Row],[Розничная цена KRW]]</f>
        <v>9600</v>
      </c>
      <c r="I266" s="17" t="str">
        <f>IF($H$1="","Введите курс",Таблица626[[#This Row],[Оптовая цена KRW за 1шт]]/$H$1)</f>
        <v>Введите курс</v>
      </c>
      <c r="J266" s="48"/>
      <c r="K266" s="18">
        <f>Таблица626[[#This Row],[Заказ коробок ]]*Таблица626[[#This Row],[Кол-во шт в коробке]]</f>
        <v>0</v>
      </c>
      <c r="L266" s="54">
        <f>Таблица626[[#This Row],[Общее кол-во шт]]*Таблица626[[#This Row],[Оптовая цена KRW за 1шт]]</f>
        <v>0</v>
      </c>
      <c r="M266" s="19" t="str">
        <f>IFERROR(Таблица626[[#This Row],[Общее кол-во шт]]*Таблица626[[#This Row],[Оптовая цена USD за 1шт]],"")</f>
        <v/>
      </c>
      <c r="N266" s="49"/>
    </row>
    <row r="267" spans="1:14" ht="22.5" customHeight="1">
      <c r="A267" s="44" t="s">
        <v>12637</v>
      </c>
      <c r="B267" s="14">
        <v>8809643525756</v>
      </c>
      <c r="C267" s="50" t="s">
        <v>12638</v>
      </c>
      <c r="D267" s="46" t="s">
        <v>12639</v>
      </c>
      <c r="E267" s="16">
        <v>20000</v>
      </c>
      <c r="F267" s="15">
        <v>0.48</v>
      </c>
      <c r="G267" s="47">
        <v>6</v>
      </c>
      <c r="H267" s="55">
        <f>Таблица626[[#This Row],[Коэфициент стоимости]]*Таблица626[[#This Row],[Розничная цена KRW]]</f>
        <v>9600</v>
      </c>
      <c r="I267" s="17" t="str">
        <f>IF($H$1="","Введите курс",Таблица626[[#This Row],[Оптовая цена KRW за 1шт]]/$H$1)</f>
        <v>Введите курс</v>
      </c>
      <c r="J267" s="48"/>
      <c r="K267" s="18">
        <f>Таблица626[[#This Row],[Заказ коробок ]]*Таблица626[[#This Row],[Кол-во шт в коробке]]</f>
        <v>0</v>
      </c>
      <c r="L267" s="54">
        <f>Таблица626[[#This Row],[Общее кол-во шт]]*Таблица626[[#This Row],[Оптовая цена KRW за 1шт]]</f>
        <v>0</v>
      </c>
      <c r="M267" s="19" t="str">
        <f>IFERROR(Таблица626[[#This Row],[Общее кол-во шт]]*Таблица626[[#This Row],[Оптовая цена USD за 1шт]],"")</f>
        <v/>
      </c>
      <c r="N267" s="49"/>
    </row>
    <row r="268" spans="1:14" ht="22.5" customHeight="1">
      <c r="A268" s="44" t="s">
        <v>12640</v>
      </c>
      <c r="B268" s="14">
        <v>8809643525749</v>
      </c>
      <c r="C268" s="50" t="s">
        <v>12641</v>
      </c>
      <c r="D268" s="46" t="s">
        <v>12642</v>
      </c>
      <c r="E268" s="16">
        <v>20000</v>
      </c>
      <c r="F268" s="15">
        <v>0.48</v>
      </c>
      <c r="G268" s="47">
        <v>6</v>
      </c>
      <c r="H268" s="55">
        <f>Таблица626[[#This Row],[Коэфициент стоимости]]*Таблица626[[#This Row],[Розничная цена KRW]]</f>
        <v>9600</v>
      </c>
      <c r="I268" s="17" t="str">
        <f>IF($H$1="","Введите курс",Таблица626[[#This Row],[Оптовая цена KRW за 1шт]]/$H$1)</f>
        <v>Введите курс</v>
      </c>
      <c r="J268" s="48"/>
      <c r="K268" s="18">
        <f>Таблица626[[#This Row],[Заказ коробок ]]*Таблица626[[#This Row],[Кол-во шт в коробке]]</f>
        <v>0</v>
      </c>
      <c r="L268" s="54">
        <f>Таблица626[[#This Row],[Общее кол-во шт]]*Таблица626[[#This Row],[Оптовая цена KRW за 1шт]]</f>
        <v>0</v>
      </c>
      <c r="M268" s="19" t="str">
        <f>IFERROR(Таблица626[[#This Row],[Общее кол-во шт]]*Таблица626[[#This Row],[Оптовая цена USD за 1шт]],"")</f>
        <v/>
      </c>
      <c r="N268" s="49"/>
    </row>
    <row r="269" spans="1:14" ht="22.5" customHeight="1">
      <c r="A269" s="44" t="s">
        <v>12643</v>
      </c>
      <c r="B269" s="14">
        <v>8809643525732</v>
      </c>
      <c r="C269" s="50" t="s">
        <v>12644</v>
      </c>
      <c r="D269" s="46" t="s">
        <v>12645</v>
      </c>
      <c r="E269" s="16">
        <v>20000</v>
      </c>
      <c r="F269" s="15">
        <v>0.48</v>
      </c>
      <c r="G269" s="47">
        <v>6</v>
      </c>
      <c r="H269" s="55">
        <f>Таблица626[[#This Row],[Коэфициент стоимости]]*Таблица626[[#This Row],[Розничная цена KRW]]</f>
        <v>9600</v>
      </c>
      <c r="I269" s="17" t="str">
        <f>IF($H$1="","Введите курс",Таблица626[[#This Row],[Оптовая цена KRW за 1шт]]/$H$1)</f>
        <v>Введите курс</v>
      </c>
      <c r="J269" s="48"/>
      <c r="K269" s="18">
        <f>Таблица626[[#This Row],[Заказ коробок ]]*Таблица626[[#This Row],[Кол-во шт в коробке]]</f>
        <v>0</v>
      </c>
      <c r="L269" s="54">
        <f>Таблица626[[#This Row],[Общее кол-во шт]]*Таблица626[[#This Row],[Оптовая цена KRW за 1шт]]</f>
        <v>0</v>
      </c>
      <c r="M269" s="19" t="str">
        <f>IFERROR(Таблица626[[#This Row],[Общее кол-во шт]]*Таблица626[[#This Row],[Оптовая цена USD за 1шт]],"")</f>
        <v/>
      </c>
      <c r="N269" s="49"/>
    </row>
    <row r="270" spans="1:14" ht="22.5" customHeight="1">
      <c r="A270" s="44" t="s">
        <v>12646</v>
      </c>
      <c r="B270" s="14">
        <v>8809643525725</v>
      </c>
      <c r="C270" s="50" t="s">
        <v>12647</v>
      </c>
      <c r="D270" s="46" t="s">
        <v>12648</v>
      </c>
      <c r="E270" s="16">
        <v>23000</v>
      </c>
      <c r="F270" s="15">
        <v>0.48</v>
      </c>
      <c r="G270" s="47">
        <v>6</v>
      </c>
      <c r="H270" s="55">
        <f>Таблица626[[#This Row],[Коэфициент стоимости]]*Таблица626[[#This Row],[Розничная цена KRW]]</f>
        <v>11040</v>
      </c>
      <c r="I270" s="17" t="str">
        <f>IF($H$1="","Введите курс",Таблица626[[#This Row],[Оптовая цена KRW за 1шт]]/$H$1)</f>
        <v>Введите курс</v>
      </c>
      <c r="J270" s="48"/>
      <c r="K270" s="18">
        <f>Таблица626[[#This Row],[Заказ коробок ]]*Таблица626[[#This Row],[Кол-во шт в коробке]]</f>
        <v>0</v>
      </c>
      <c r="L270" s="54">
        <f>Таблица626[[#This Row],[Общее кол-во шт]]*Таблица626[[#This Row],[Оптовая цена KRW за 1шт]]</f>
        <v>0</v>
      </c>
      <c r="M270" s="19" t="str">
        <f>IFERROR(Таблица626[[#This Row],[Общее кол-во шт]]*Таблица626[[#This Row],[Оптовая цена USD за 1шт]],"")</f>
        <v/>
      </c>
      <c r="N270" s="49"/>
    </row>
    <row r="271" spans="1:14" ht="22.5" customHeight="1">
      <c r="A271" s="44" t="s">
        <v>12649</v>
      </c>
      <c r="B271" s="14">
        <v>8809643525718</v>
      </c>
      <c r="C271" s="50" t="s">
        <v>12650</v>
      </c>
      <c r="D271" s="46" t="s">
        <v>12651</v>
      </c>
      <c r="E271" s="16">
        <v>23000</v>
      </c>
      <c r="F271" s="15">
        <v>0.48</v>
      </c>
      <c r="G271" s="47">
        <v>6</v>
      </c>
      <c r="H271" s="55">
        <f>Таблица626[[#This Row],[Коэфициент стоимости]]*Таблица626[[#This Row],[Розничная цена KRW]]</f>
        <v>11040</v>
      </c>
      <c r="I271" s="17" t="str">
        <f>IF($H$1="","Введите курс",Таблица626[[#This Row],[Оптовая цена KRW за 1шт]]/$H$1)</f>
        <v>Введите курс</v>
      </c>
      <c r="J271" s="48"/>
      <c r="K271" s="18">
        <f>Таблица626[[#This Row],[Заказ коробок ]]*Таблица626[[#This Row],[Кол-во шт в коробке]]</f>
        <v>0</v>
      </c>
      <c r="L271" s="54">
        <f>Таблица626[[#This Row],[Общее кол-во шт]]*Таблица626[[#This Row],[Оптовая цена KRW за 1шт]]</f>
        <v>0</v>
      </c>
      <c r="M271" s="19" t="str">
        <f>IFERROR(Таблица626[[#This Row],[Общее кол-во шт]]*Таблица626[[#This Row],[Оптовая цена USD за 1шт]],"")</f>
        <v/>
      </c>
      <c r="N271" s="49"/>
    </row>
    <row r="272" spans="1:14" ht="22.5" customHeight="1">
      <c r="A272" s="44" t="s">
        <v>12652</v>
      </c>
      <c r="B272" s="14">
        <v>8809643525701</v>
      </c>
      <c r="C272" s="50" t="s">
        <v>12653</v>
      </c>
      <c r="D272" s="46" t="s">
        <v>12654</v>
      </c>
      <c r="E272" s="16">
        <v>23000</v>
      </c>
      <c r="F272" s="15">
        <v>0.48</v>
      </c>
      <c r="G272" s="47">
        <v>6</v>
      </c>
      <c r="H272" s="55">
        <f>Таблица626[[#This Row],[Коэфициент стоимости]]*Таблица626[[#This Row],[Розничная цена KRW]]</f>
        <v>11040</v>
      </c>
      <c r="I272" s="17" t="str">
        <f>IF($H$1="","Введите курс",Таблица626[[#This Row],[Оптовая цена KRW за 1шт]]/$H$1)</f>
        <v>Введите курс</v>
      </c>
      <c r="J272" s="48"/>
      <c r="K272" s="18">
        <f>Таблица626[[#This Row],[Заказ коробок ]]*Таблица626[[#This Row],[Кол-во шт в коробке]]</f>
        <v>0</v>
      </c>
      <c r="L272" s="54">
        <f>Таблица626[[#This Row],[Общее кол-во шт]]*Таблица626[[#This Row],[Оптовая цена KRW за 1шт]]</f>
        <v>0</v>
      </c>
      <c r="M272" s="19" t="str">
        <f>IFERROR(Таблица626[[#This Row],[Общее кол-во шт]]*Таблица626[[#This Row],[Оптовая цена USD за 1шт]],"")</f>
        <v/>
      </c>
      <c r="N272" s="49"/>
    </row>
    <row r="273" spans="1:14" ht="22.5" customHeight="1">
      <c r="A273" s="44" t="s">
        <v>12655</v>
      </c>
      <c r="B273" s="14">
        <v>8809643525695</v>
      </c>
      <c r="C273" s="50" t="s">
        <v>12656</v>
      </c>
      <c r="D273" s="46" t="s">
        <v>12657</v>
      </c>
      <c r="E273" s="16">
        <v>23000</v>
      </c>
      <c r="F273" s="15">
        <v>0.48</v>
      </c>
      <c r="G273" s="47">
        <v>6</v>
      </c>
      <c r="H273" s="55">
        <f>Таблица626[[#This Row],[Коэфициент стоимости]]*Таблица626[[#This Row],[Розничная цена KRW]]</f>
        <v>11040</v>
      </c>
      <c r="I273" s="17" t="str">
        <f>IF($H$1="","Введите курс",Таблица626[[#This Row],[Оптовая цена KRW за 1шт]]/$H$1)</f>
        <v>Введите курс</v>
      </c>
      <c r="J273" s="48"/>
      <c r="K273" s="18">
        <f>Таблица626[[#This Row],[Заказ коробок ]]*Таблица626[[#This Row],[Кол-во шт в коробке]]</f>
        <v>0</v>
      </c>
      <c r="L273" s="54">
        <f>Таблица626[[#This Row],[Общее кол-во шт]]*Таблица626[[#This Row],[Оптовая цена KRW за 1шт]]</f>
        <v>0</v>
      </c>
      <c r="M273" s="19" t="str">
        <f>IFERROR(Таблица626[[#This Row],[Общее кол-во шт]]*Таблица626[[#This Row],[Оптовая цена USD за 1шт]],"")</f>
        <v/>
      </c>
      <c r="N273" s="49"/>
    </row>
    <row r="274" spans="1:14" ht="22.5" customHeight="1">
      <c r="A274" s="44" t="s">
        <v>12658</v>
      </c>
      <c r="B274" s="14">
        <v>8809643525688</v>
      </c>
      <c r="C274" s="50" t="s">
        <v>12659</v>
      </c>
      <c r="D274" s="46" t="s">
        <v>12660</v>
      </c>
      <c r="E274" s="16">
        <v>23000</v>
      </c>
      <c r="F274" s="15">
        <v>0.48</v>
      </c>
      <c r="G274" s="47">
        <v>6</v>
      </c>
      <c r="H274" s="55">
        <f>Таблица626[[#This Row],[Коэфициент стоимости]]*Таблица626[[#This Row],[Розничная цена KRW]]</f>
        <v>11040</v>
      </c>
      <c r="I274" s="17" t="str">
        <f>IF($H$1="","Введите курс",Таблица626[[#This Row],[Оптовая цена KRW за 1шт]]/$H$1)</f>
        <v>Введите курс</v>
      </c>
      <c r="J274" s="48"/>
      <c r="K274" s="18">
        <f>Таблица626[[#This Row],[Заказ коробок ]]*Таблица626[[#This Row],[Кол-во шт в коробке]]</f>
        <v>0</v>
      </c>
      <c r="L274" s="54">
        <f>Таблица626[[#This Row],[Общее кол-во шт]]*Таблица626[[#This Row],[Оптовая цена KRW за 1шт]]</f>
        <v>0</v>
      </c>
      <c r="M274" s="19" t="str">
        <f>IFERROR(Таблица626[[#This Row],[Общее кол-во шт]]*Таблица626[[#This Row],[Оптовая цена USD за 1шт]],"")</f>
        <v/>
      </c>
      <c r="N274" s="49"/>
    </row>
    <row r="275" spans="1:14" ht="22.5" customHeight="1">
      <c r="A275" s="44" t="s">
        <v>12661</v>
      </c>
      <c r="B275" s="14">
        <v>8809643525671</v>
      </c>
      <c r="C275" s="50" t="s">
        <v>12662</v>
      </c>
      <c r="D275" s="46" t="s">
        <v>12663</v>
      </c>
      <c r="E275" s="16">
        <v>23000</v>
      </c>
      <c r="F275" s="15">
        <v>0.48</v>
      </c>
      <c r="G275" s="47">
        <v>6</v>
      </c>
      <c r="H275" s="55">
        <f>Таблица626[[#This Row],[Коэфициент стоимости]]*Таблица626[[#This Row],[Розничная цена KRW]]</f>
        <v>11040</v>
      </c>
      <c r="I275" s="17" t="str">
        <f>IF($H$1="","Введите курс",Таблица626[[#This Row],[Оптовая цена KRW за 1шт]]/$H$1)</f>
        <v>Введите курс</v>
      </c>
      <c r="J275" s="48"/>
      <c r="K275" s="18">
        <f>Таблица626[[#This Row],[Заказ коробок ]]*Таблица626[[#This Row],[Кол-во шт в коробке]]</f>
        <v>0</v>
      </c>
      <c r="L275" s="54">
        <f>Таблица626[[#This Row],[Общее кол-во шт]]*Таблица626[[#This Row],[Оптовая цена KRW за 1шт]]</f>
        <v>0</v>
      </c>
      <c r="M275" s="19" t="str">
        <f>IFERROR(Таблица626[[#This Row],[Общее кол-во шт]]*Таблица626[[#This Row],[Оптовая цена USD за 1шт]],"")</f>
        <v/>
      </c>
      <c r="N275" s="49"/>
    </row>
    <row r="276" spans="1:14" ht="22.5" customHeight="1">
      <c r="A276" s="44" t="s">
        <v>12664</v>
      </c>
      <c r="B276" s="14">
        <v>8809643507202</v>
      </c>
      <c r="C276" s="50" t="s">
        <v>12665</v>
      </c>
      <c r="D276" s="46" t="s">
        <v>12666</v>
      </c>
      <c r="E276" s="16">
        <v>12000</v>
      </c>
      <c r="F276" s="15">
        <v>0.48</v>
      </c>
      <c r="G276" s="47">
        <v>6</v>
      </c>
      <c r="H276" s="55">
        <f>Таблица626[[#This Row],[Коэфициент стоимости]]*Таблица626[[#This Row],[Розничная цена KRW]]</f>
        <v>5760</v>
      </c>
      <c r="I276" s="17" t="str">
        <f>IF($H$1="","Введите курс",Таблица626[[#This Row],[Оптовая цена KRW за 1шт]]/$H$1)</f>
        <v>Введите курс</v>
      </c>
      <c r="J276" s="48"/>
      <c r="K276" s="18">
        <f>Таблица626[[#This Row],[Заказ коробок ]]*Таблица626[[#This Row],[Кол-во шт в коробке]]</f>
        <v>0</v>
      </c>
      <c r="L276" s="54">
        <f>Таблица626[[#This Row],[Общее кол-во шт]]*Таблица626[[#This Row],[Оптовая цена KRW за 1шт]]</f>
        <v>0</v>
      </c>
      <c r="M276" s="19" t="str">
        <f>IFERROR(Таблица626[[#This Row],[Общее кол-во шт]]*Таблица626[[#This Row],[Оптовая цена USD за 1шт]],"")</f>
        <v/>
      </c>
      <c r="N276" s="49"/>
    </row>
    <row r="277" spans="1:14" ht="22.5" customHeight="1">
      <c r="A277" s="44" t="s">
        <v>12667</v>
      </c>
      <c r="B277" s="14">
        <v>8809643507196</v>
      </c>
      <c r="C277" s="50" t="s">
        <v>12668</v>
      </c>
      <c r="D277" s="46" t="s">
        <v>12669</v>
      </c>
      <c r="E277" s="16">
        <v>12000</v>
      </c>
      <c r="F277" s="15">
        <v>0.48</v>
      </c>
      <c r="G277" s="47">
        <v>6</v>
      </c>
      <c r="H277" s="55">
        <f>Таблица626[[#This Row],[Коэфициент стоимости]]*Таблица626[[#This Row],[Розничная цена KRW]]</f>
        <v>5760</v>
      </c>
      <c r="I277" s="17" t="str">
        <f>IF($H$1="","Введите курс",Таблица626[[#This Row],[Оптовая цена KRW за 1шт]]/$H$1)</f>
        <v>Введите курс</v>
      </c>
      <c r="J277" s="48"/>
      <c r="K277" s="18">
        <f>Таблица626[[#This Row],[Заказ коробок ]]*Таблица626[[#This Row],[Кол-во шт в коробке]]</f>
        <v>0</v>
      </c>
      <c r="L277" s="54">
        <f>Таблица626[[#This Row],[Общее кол-во шт]]*Таблица626[[#This Row],[Оптовая цена KRW за 1шт]]</f>
        <v>0</v>
      </c>
      <c r="M277" s="19" t="str">
        <f>IFERROR(Таблица626[[#This Row],[Общее кол-во шт]]*Таблица626[[#This Row],[Оптовая цена USD за 1шт]],"")</f>
        <v/>
      </c>
      <c r="N277" s="49"/>
    </row>
    <row r="278" spans="1:14" ht="22.5" customHeight="1">
      <c r="A278" s="44" t="s">
        <v>12670</v>
      </c>
      <c r="B278" s="14">
        <v>8809643504867</v>
      </c>
      <c r="C278" s="50" t="s">
        <v>12671</v>
      </c>
      <c r="D278" s="46" t="s">
        <v>12672</v>
      </c>
      <c r="E278" s="16">
        <v>12000</v>
      </c>
      <c r="F278" s="15">
        <v>0.48</v>
      </c>
      <c r="G278" s="47">
        <v>6</v>
      </c>
      <c r="H278" s="55">
        <f>Таблица626[[#This Row],[Коэфициент стоимости]]*Таблица626[[#This Row],[Розничная цена KRW]]</f>
        <v>5760</v>
      </c>
      <c r="I278" s="17" t="str">
        <f>IF($H$1="","Введите курс",Таблица626[[#This Row],[Оптовая цена KRW за 1шт]]/$H$1)</f>
        <v>Введите курс</v>
      </c>
      <c r="J278" s="48"/>
      <c r="K278" s="18">
        <f>Таблица626[[#This Row],[Заказ коробок ]]*Таблица626[[#This Row],[Кол-во шт в коробке]]</f>
        <v>0</v>
      </c>
      <c r="L278" s="54">
        <f>Таблица626[[#This Row],[Общее кол-во шт]]*Таблица626[[#This Row],[Оптовая цена KRW за 1шт]]</f>
        <v>0</v>
      </c>
      <c r="M278" s="19" t="str">
        <f>IFERROR(Таблица626[[#This Row],[Общее кол-во шт]]*Таблица626[[#This Row],[Оптовая цена USD за 1шт]],"")</f>
        <v/>
      </c>
      <c r="N278" s="49"/>
    </row>
    <row r="279" spans="1:14" ht="22.5" customHeight="1">
      <c r="A279" s="44" t="s">
        <v>12673</v>
      </c>
      <c r="B279" s="14">
        <v>8809643504850</v>
      </c>
      <c r="C279" s="50" t="s">
        <v>12674</v>
      </c>
      <c r="D279" s="46" t="s">
        <v>12675</v>
      </c>
      <c r="E279" s="16">
        <v>12000</v>
      </c>
      <c r="F279" s="15">
        <v>0.48</v>
      </c>
      <c r="G279" s="47">
        <v>6</v>
      </c>
      <c r="H279" s="55">
        <f>Таблица626[[#This Row],[Коэфициент стоимости]]*Таблица626[[#This Row],[Розничная цена KRW]]</f>
        <v>5760</v>
      </c>
      <c r="I279" s="17" t="str">
        <f>IF($H$1="","Введите курс",Таблица626[[#This Row],[Оптовая цена KRW за 1шт]]/$H$1)</f>
        <v>Введите курс</v>
      </c>
      <c r="J279" s="48"/>
      <c r="K279" s="18">
        <f>Таблица626[[#This Row],[Заказ коробок ]]*Таблица626[[#This Row],[Кол-во шт в коробке]]</f>
        <v>0</v>
      </c>
      <c r="L279" s="54">
        <f>Таблица626[[#This Row],[Общее кол-во шт]]*Таблица626[[#This Row],[Оптовая цена KRW за 1шт]]</f>
        <v>0</v>
      </c>
      <c r="M279" s="19" t="str">
        <f>IFERROR(Таблица626[[#This Row],[Общее кол-во шт]]*Таблица626[[#This Row],[Оптовая цена USD за 1шт]],"")</f>
        <v/>
      </c>
      <c r="N279" s="49"/>
    </row>
    <row r="280" spans="1:14" ht="22.5" customHeight="1">
      <c r="A280" s="44" t="s">
        <v>12676</v>
      </c>
      <c r="B280" s="14">
        <v>8809643504843</v>
      </c>
      <c r="C280" s="50" t="s">
        <v>12677</v>
      </c>
      <c r="D280" s="46" t="s">
        <v>12678</v>
      </c>
      <c r="E280" s="16">
        <v>12000</v>
      </c>
      <c r="F280" s="15">
        <v>0.48</v>
      </c>
      <c r="G280" s="47">
        <v>6</v>
      </c>
      <c r="H280" s="55">
        <f>Таблица626[[#This Row],[Коэфициент стоимости]]*Таблица626[[#This Row],[Розничная цена KRW]]</f>
        <v>5760</v>
      </c>
      <c r="I280" s="17" t="str">
        <f>IF($H$1="","Введите курс",Таблица626[[#This Row],[Оптовая цена KRW за 1шт]]/$H$1)</f>
        <v>Введите курс</v>
      </c>
      <c r="J280" s="48"/>
      <c r="K280" s="18">
        <f>Таблица626[[#This Row],[Заказ коробок ]]*Таблица626[[#This Row],[Кол-во шт в коробке]]</f>
        <v>0</v>
      </c>
      <c r="L280" s="54">
        <f>Таблица626[[#This Row],[Общее кол-во шт]]*Таблица626[[#This Row],[Оптовая цена KRW за 1шт]]</f>
        <v>0</v>
      </c>
      <c r="M280" s="19" t="str">
        <f>IFERROR(Таблица626[[#This Row],[Общее кол-во шт]]*Таблица626[[#This Row],[Оптовая цена USD за 1шт]],"")</f>
        <v/>
      </c>
      <c r="N280" s="49"/>
    </row>
    <row r="281" spans="1:14" ht="22.5" customHeight="1">
      <c r="A281" s="44" t="s">
        <v>12679</v>
      </c>
      <c r="B281" s="14">
        <v>8809643504829</v>
      </c>
      <c r="C281" s="50" t="s">
        <v>12680</v>
      </c>
      <c r="D281" s="46" t="s">
        <v>12681</v>
      </c>
      <c r="E281" s="16">
        <v>12000</v>
      </c>
      <c r="F281" s="15">
        <v>0.48</v>
      </c>
      <c r="G281" s="47">
        <v>6</v>
      </c>
      <c r="H281" s="55">
        <f>Таблица626[[#This Row],[Коэфициент стоимости]]*Таблица626[[#This Row],[Розничная цена KRW]]</f>
        <v>5760</v>
      </c>
      <c r="I281" s="17" t="str">
        <f>IF($H$1="","Введите курс",Таблица626[[#This Row],[Оптовая цена KRW за 1шт]]/$H$1)</f>
        <v>Введите курс</v>
      </c>
      <c r="J281" s="48"/>
      <c r="K281" s="18">
        <f>Таблица626[[#This Row],[Заказ коробок ]]*Таблица626[[#This Row],[Кол-во шт в коробке]]</f>
        <v>0</v>
      </c>
      <c r="L281" s="54">
        <f>Таблица626[[#This Row],[Общее кол-во шт]]*Таблица626[[#This Row],[Оптовая цена KRW за 1шт]]</f>
        <v>0</v>
      </c>
      <c r="M281" s="19" t="str">
        <f>IFERROR(Таблица626[[#This Row],[Общее кол-во шт]]*Таблица626[[#This Row],[Оптовая цена USD за 1шт]],"")</f>
        <v/>
      </c>
      <c r="N281" s="49"/>
    </row>
    <row r="282" spans="1:14" ht="22.5" customHeight="1">
      <c r="A282" s="44" t="s">
        <v>12682</v>
      </c>
      <c r="B282" s="14">
        <v>8809643506601</v>
      </c>
      <c r="C282" s="50" t="s">
        <v>12683</v>
      </c>
      <c r="D282" s="46" t="s">
        <v>12684</v>
      </c>
      <c r="E282" s="16">
        <v>14000</v>
      </c>
      <c r="F282" s="15">
        <v>0.48</v>
      </c>
      <c r="G282" s="47">
        <v>6</v>
      </c>
      <c r="H282" s="55">
        <f>Таблица626[[#This Row],[Коэфициент стоимости]]*Таблица626[[#This Row],[Розничная цена KRW]]</f>
        <v>6720</v>
      </c>
      <c r="I282" s="17" t="str">
        <f>IF($H$1="","Введите курс",Таблица626[[#This Row],[Оптовая цена KRW за 1шт]]/$H$1)</f>
        <v>Введите курс</v>
      </c>
      <c r="J282" s="48"/>
      <c r="K282" s="18">
        <f>Таблица626[[#This Row],[Заказ коробок ]]*Таблица626[[#This Row],[Кол-во шт в коробке]]</f>
        <v>0</v>
      </c>
      <c r="L282" s="54">
        <f>Таблица626[[#This Row],[Общее кол-во шт]]*Таблица626[[#This Row],[Оптовая цена KRW за 1шт]]</f>
        <v>0</v>
      </c>
      <c r="M282" s="19" t="str">
        <f>IFERROR(Таблица626[[#This Row],[Общее кол-во шт]]*Таблица626[[#This Row],[Оптовая цена USD за 1шт]],"")</f>
        <v/>
      </c>
      <c r="N282" s="49"/>
    </row>
    <row r="283" spans="1:14" ht="22.5" customHeight="1">
      <c r="A283" s="44" t="s">
        <v>12685</v>
      </c>
      <c r="B283" s="14">
        <v>8809643506595</v>
      </c>
      <c r="C283" s="50" t="s">
        <v>12686</v>
      </c>
      <c r="D283" s="46" t="s">
        <v>12687</v>
      </c>
      <c r="E283" s="16">
        <v>11000</v>
      </c>
      <c r="F283" s="15">
        <v>0.48</v>
      </c>
      <c r="G283" s="47">
        <v>6</v>
      </c>
      <c r="H283" s="55">
        <f>Таблица626[[#This Row],[Коэфициент стоимости]]*Таблица626[[#This Row],[Розничная цена KRW]]</f>
        <v>5280</v>
      </c>
      <c r="I283" s="17" t="str">
        <f>IF($H$1="","Введите курс",Таблица626[[#This Row],[Оптовая цена KRW за 1шт]]/$H$1)</f>
        <v>Введите курс</v>
      </c>
      <c r="J283" s="48"/>
      <c r="K283" s="18">
        <f>Таблица626[[#This Row],[Заказ коробок ]]*Таблица626[[#This Row],[Кол-во шт в коробке]]</f>
        <v>0</v>
      </c>
      <c r="L283" s="54">
        <f>Таблица626[[#This Row],[Общее кол-во шт]]*Таблица626[[#This Row],[Оптовая цена KRW за 1шт]]</f>
        <v>0</v>
      </c>
      <c r="M283" s="19" t="str">
        <f>IFERROR(Таблица626[[#This Row],[Общее кол-во шт]]*Таблица626[[#This Row],[Оптовая цена USD за 1шт]],"")</f>
        <v/>
      </c>
      <c r="N283" s="49"/>
    </row>
    <row r="284" spans="1:14" ht="22.5" customHeight="1">
      <c r="A284" s="44" t="s">
        <v>12688</v>
      </c>
      <c r="B284" s="14">
        <v>8809643526562</v>
      </c>
      <c r="C284" s="50" t="s">
        <v>12689</v>
      </c>
      <c r="D284" s="46" t="s">
        <v>12690</v>
      </c>
      <c r="E284" s="16">
        <v>22000</v>
      </c>
      <c r="F284" s="15">
        <v>0.48</v>
      </c>
      <c r="G284" s="47">
        <v>4</v>
      </c>
      <c r="H284" s="55">
        <f>Таблица626[[#This Row],[Коэфициент стоимости]]*Таблица626[[#This Row],[Розничная цена KRW]]</f>
        <v>10560</v>
      </c>
      <c r="I284" s="17" t="str">
        <f>IF($H$1="","Введите курс",Таблица626[[#This Row],[Оптовая цена KRW за 1шт]]/$H$1)</f>
        <v>Введите курс</v>
      </c>
      <c r="J284" s="48"/>
      <c r="K284" s="18">
        <f>Таблица626[[#This Row],[Заказ коробок ]]*Таблица626[[#This Row],[Кол-во шт в коробке]]</f>
        <v>0</v>
      </c>
      <c r="L284" s="54">
        <f>Таблица626[[#This Row],[Общее кол-во шт]]*Таблица626[[#This Row],[Оптовая цена KRW за 1шт]]</f>
        <v>0</v>
      </c>
      <c r="M284" s="19" t="str">
        <f>IFERROR(Таблица626[[#This Row],[Общее кол-во шт]]*Таблица626[[#This Row],[Оптовая цена USD за 1шт]],"")</f>
        <v/>
      </c>
      <c r="N284" s="49"/>
    </row>
    <row r="285" spans="1:14" ht="22.5" customHeight="1">
      <c r="A285" s="44" t="s">
        <v>12691</v>
      </c>
      <c r="B285" s="14">
        <v>8809643526555</v>
      </c>
      <c r="C285" s="50" t="s">
        <v>12692</v>
      </c>
      <c r="D285" s="46" t="s">
        <v>12693</v>
      </c>
      <c r="E285" s="16">
        <v>22000</v>
      </c>
      <c r="F285" s="15">
        <v>0.48</v>
      </c>
      <c r="G285" s="47">
        <v>4</v>
      </c>
      <c r="H285" s="55">
        <f>Таблица626[[#This Row],[Коэфициент стоимости]]*Таблица626[[#This Row],[Розничная цена KRW]]</f>
        <v>10560</v>
      </c>
      <c r="I285" s="17" t="str">
        <f>IF($H$1="","Введите курс",Таблица626[[#This Row],[Оптовая цена KRW за 1шт]]/$H$1)</f>
        <v>Введите курс</v>
      </c>
      <c r="J285" s="48"/>
      <c r="K285" s="18">
        <f>Таблица626[[#This Row],[Заказ коробок ]]*Таблица626[[#This Row],[Кол-во шт в коробке]]</f>
        <v>0</v>
      </c>
      <c r="L285" s="54">
        <f>Таблица626[[#This Row],[Общее кол-во шт]]*Таблица626[[#This Row],[Оптовая цена KRW за 1шт]]</f>
        <v>0</v>
      </c>
      <c r="M285" s="19" t="str">
        <f>IFERROR(Таблица626[[#This Row],[Общее кол-во шт]]*Таблица626[[#This Row],[Оптовая цена USD за 1шт]],"")</f>
        <v/>
      </c>
      <c r="N285" s="49"/>
    </row>
    <row r="286" spans="1:14" ht="22.5" customHeight="1">
      <c r="A286" s="44" t="s">
        <v>12694</v>
      </c>
      <c r="B286" s="14">
        <v>8809643526548</v>
      </c>
      <c r="C286" s="50" t="s">
        <v>12695</v>
      </c>
      <c r="D286" s="46" t="s">
        <v>12696</v>
      </c>
      <c r="E286" s="16">
        <v>22000</v>
      </c>
      <c r="F286" s="15">
        <v>0.48</v>
      </c>
      <c r="G286" s="47">
        <v>4</v>
      </c>
      <c r="H286" s="55">
        <f>Таблица626[[#This Row],[Коэфициент стоимости]]*Таблица626[[#This Row],[Розничная цена KRW]]</f>
        <v>10560</v>
      </c>
      <c r="I286" s="17" t="str">
        <f>IF($H$1="","Введите курс",Таблица626[[#This Row],[Оптовая цена KRW за 1шт]]/$H$1)</f>
        <v>Введите курс</v>
      </c>
      <c r="J286" s="48"/>
      <c r="K286" s="18">
        <f>Таблица626[[#This Row],[Заказ коробок ]]*Таблица626[[#This Row],[Кол-во шт в коробке]]</f>
        <v>0</v>
      </c>
      <c r="L286" s="54">
        <f>Таблица626[[#This Row],[Общее кол-во шт]]*Таблица626[[#This Row],[Оптовая цена KRW за 1шт]]</f>
        <v>0</v>
      </c>
      <c r="M286" s="19" t="str">
        <f>IFERROR(Таблица626[[#This Row],[Общее кол-во шт]]*Таблица626[[#This Row],[Оптовая цена USD за 1шт]],"")</f>
        <v/>
      </c>
      <c r="N286" s="49"/>
    </row>
    <row r="287" spans="1:14" ht="22.5" customHeight="1">
      <c r="A287" s="44" t="s">
        <v>12697</v>
      </c>
      <c r="B287" s="14">
        <v>8809643526364</v>
      </c>
      <c r="C287" s="50" t="s">
        <v>12698</v>
      </c>
      <c r="D287" s="46" t="s">
        <v>12699</v>
      </c>
      <c r="E287" s="16">
        <v>15000</v>
      </c>
      <c r="F287" s="15">
        <v>0.48</v>
      </c>
      <c r="G287" s="47">
        <v>6</v>
      </c>
      <c r="H287" s="55">
        <f>Таблица626[[#This Row],[Коэфициент стоимости]]*Таблица626[[#This Row],[Розничная цена KRW]]</f>
        <v>7200</v>
      </c>
      <c r="I287" s="17" t="str">
        <f>IF($H$1="","Введите курс",Таблица626[[#This Row],[Оптовая цена KRW за 1шт]]/$H$1)</f>
        <v>Введите курс</v>
      </c>
      <c r="J287" s="48"/>
      <c r="K287" s="18">
        <f>Таблица626[[#This Row],[Заказ коробок ]]*Таблица626[[#This Row],[Кол-во шт в коробке]]</f>
        <v>0</v>
      </c>
      <c r="L287" s="54">
        <f>Таблица626[[#This Row],[Общее кол-во шт]]*Таблица626[[#This Row],[Оптовая цена KRW за 1шт]]</f>
        <v>0</v>
      </c>
      <c r="M287" s="19" t="str">
        <f>IFERROR(Таблица626[[#This Row],[Общее кол-во шт]]*Таблица626[[#This Row],[Оптовая цена USD за 1шт]],"")</f>
        <v/>
      </c>
      <c r="N287" s="49"/>
    </row>
    <row r="288" spans="1:14" ht="22.5" customHeight="1">
      <c r="A288" s="44" t="s">
        <v>12700</v>
      </c>
      <c r="B288" s="14">
        <v>8809643526340</v>
      </c>
      <c r="C288" s="50" t="s">
        <v>12701</v>
      </c>
      <c r="D288" s="46" t="s">
        <v>12702</v>
      </c>
      <c r="E288" s="16">
        <v>15000</v>
      </c>
      <c r="F288" s="15">
        <v>0.48</v>
      </c>
      <c r="G288" s="47">
        <v>6</v>
      </c>
      <c r="H288" s="55">
        <f>Таблица626[[#This Row],[Коэфициент стоимости]]*Таблица626[[#This Row],[Розничная цена KRW]]</f>
        <v>7200</v>
      </c>
      <c r="I288" s="17" t="str">
        <f>IF($H$1="","Введите курс",Таблица626[[#This Row],[Оптовая цена KRW за 1шт]]/$H$1)</f>
        <v>Введите курс</v>
      </c>
      <c r="J288" s="48"/>
      <c r="K288" s="18">
        <f>Таблица626[[#This Row],[Заказ коробок ]]*Таблица626[[#This Row],[Кол-во шт в коробке]]</f>
        <v>0</v>
      </c>
      <c r="L288" s="54">
        <f>Таблица626[[#This Row],[Общее кол-во шт]]*Таблица626[[#This Row],[Оптовая цена KRW за 1шт]]</f>
        <v>0</v>
      </c>
      <c r="M288" s="19" t="str">
        <f>IFERROR(Таблица626[[#This Row],[Общее кол-во шт]]*Таблица626[[#This Row],[Оптовая цена USD за 1шт]],"")</f>
        <v/>
      </c>
      <c r="N288" s="49"/>
    </row>
    <row r="289" spans="1:14" ht="22.5" customHeight="1">
      <c r="A289" s="44" t="s">
        <v>12703</v>
      </c>
      <c r="B289" s="14">
        <v>8809643526333</v>
      </c>
      <c r="C289" s="50" t="s">
        <v>12704</v>
      </c>
      <c r="D289" s="46" t="s">
        <v>12705</v>
      </c>
      <c r="E289" s="16">
        <v>15000</v>
      </c>
      <c r="F289" s="15">
        <v>0.48</v>
      </c>
      <c r="G289" s="47">
        <v>6</v>
      </c>
      <c r="H289" s="55">
        <f>Таблица626[[#This Row],[Коэфициент стоимости]]*Таблица626[[#This Row],[Розничная цена KRW]]</f>
        <v>7200</v>
      </c>
      <c r="I289" s="17" t="str">
        <f>IF($H$1="","Введите курс",Таблица626[[#This Row],[Оптовая цена KRW за 1шт]]/$H$1)</f>
        <v>Введите курс</v>
      </c>
      <c r="J289" s="48"/>
      <c r="K289" s="18">
        <f>Таблица626[[#This Row],[Заказ коробок ]]*Таблица626[[#This Row],[Кол-во шт в коробке]]</f>
        <v>0</v>
      </c>
      <c r="L289" s="54">
        <f>Таблица626[[#This Row],[Общее кол-во шт]]*Таблица626[[#This Row],[Оптовая цена KRW за 1шт]]</f>
        <v>0</v>
      </c>
      <c r="M289" s="19" t="str">
        <f>IFERROR(Таблица626[[#This Row],[Общее кол-во шт]]*Таблица626[[#This Row],[Оптовая цена USD за 1шт]],"")</f>
        <v/>
      </c>
      <c r="N289" s="49"/>
    </row>
    <row r="290" spans="1:14" ht="22.5" customHeight="1">
      <c r="A290" s="44" t="s">
        <v>12706</v>
      </c>
      <c r="B290" s="14">
        <v>8809643526326</v>
      </c>
      <c r="C290" s="50" t="s">
        <v>12707</v>
      </c>
      <c r="D290" s="46" t="s">
        <v>12708</v>
      </c>
      <c r="E290" s="16">
        <v>15000</v>
      </c>
      <c r="F290" s="15">
        <v>0.48</v>
      </c>
      <c r="G290" s="47">
        <v>6</v>
      </c>
      <c r="H290" s="55">
        <f>Таблица626[[#This Row],[Коэфициент стоимости]]*Таблица626[[#This Row],[Розничная цена KRW]]</f>
        <v>7200</v>
      </c>
      <c r="I290" s="17" t="str">
        <f>IF($H$1="","Введите курс",Таблица626[[#This Row],[Оптовая цена KRW за 1шт]]/$H$1)</f>
        <v>Введите курс</v>
      </c>
      <c r="J290" s="48"/>
      <c r="K290" s="18">
        <f>Таблица626[[#This Row],[Заказ коробок ]]*Таблица626[[#This Row],[Кол-во шт в коробке]]</f>
        <v>0</v>
      </c>
      <c r="L290" s="54">
        <f>Таблица626[[#This Row],[Общее кол-во шт]]*Таблица626[[#This Row],[Оптовая цена KRW за 1шт]]</f>
        <v>0</v>
      </c>
      <c r="M290" s="19" t="str">
        <f>IFERROR(Таблица626[[#This Row],[Общее кол-во шт]]*Таблица626[[#This Row],[Оптовая цена USD за 1шт]],"")</f>
        <v/>
      </c>
      <c r="N290" s="49"/>
    </row>
    <row r="291" spans="1:14" ht="22.5" customHeight="1">
      <c r="A291" s="44" t="s">
        <v>12709</v>
      </c>
      <c r="B291" s="14">
        <v>8809643524230</v>
      </c>
      <c r="C291" s="50" t="s">
        <v>12710</v>
      </c>
      <c r="D291" s="46" t="s">
        <v>12711</v>
      </c>
      <c r="E291" s="16">
        <v>10000</v>
      </c>
      <c r="F291" s="15">
        <v>0.48</v>
      </c>
      <c r="G291" s="47">
        <v>6</v>
      </c>
      <c r="H291" s="55">
        <f>Таблица626[[#This Row],[Коэфициент стоимости]]*Таблица626[[#This Row],[Розничная цена KRW]]</f>
        <v>4800</v>
      </c>
      <c r="I291" s="17" t="str">
        <f>IF($H$1="","Введите курс",Таблица626[[#This Row],[Оптовая цена KRW за 1шт]]/$H$1)</f>
        <v>Введите курс</v>
      </c>
      <c r="J291" s="48"/>
      <c r="K291" s="18">
        <f>Таблица626[[#This Row],[Заказ коробок ]]*Таблица626[[#This Row],[Кол-во шт в коробке]]</f>
        <v>0</v>
      </c>
      <c r="L291" s="54">
        <f>Таблица626[[#This Row],[Общее кол-во шт]]*Таблица626[[#This Row],[Оптовая цена KRW за 1шт]]</f>
        <v>0</v>
      </c>
      <c r="M291" s="19" t="str">
        <f>IFERROR(Таблица626[[#This Row],[Общее кол-во шт]]*Таблица626[[#This Row],[Оптовая цена USD за 1шт]],"")</f>
        <v/>
      </c>
      <c r="N291" s="49"/>
    </row>
    <row r="292" spans="1:14" ht="22.5" customHeight="1">
      <c r="A292" s="44" t="s">
        <v>12712</v>
      </c>
      <c r="B292" s="14">
        <v>8809643524223</v>
      </c>
      <c r="C292" s="50" t="s">
        <v>12713</v>
      </c>
      <c r="D292" s="46" t="s">
        <v>12714</v>
      </c>
      <c r="E292" s="16">
        <v>10000</v>
      </c>
      <c r="F292" s="15">
        <v>0.48</v>
      </c>
      <c r="G292" s="47">
        <v>6</v>
      </c>
      <c r="H292" s="55">
        <f>Таблица626[[#This Row],[Коэфициент стоимости]]*Таблица626[[#This Row],[Розничная цена KRW]]</f>
        <v>4800</v>
      </c>
      <c r="I292" s="17" t="str">
        <f>IF($H$1="","Введите курс",Таблица626[[#This Row],[Оптовая цена KRW за 1шт]]/$H$1)</f>
        <v>Введите курс</v>
      </c>
      <c r="J292" s="48"/>
      <c r="K292" s="18">
        <f>Таблица626[[#This Row],[Заказ коробок ]]*Таблица626[[#This Row],[Кол-во шт в коробке]]</f>
        <v>0</v>
      </c>
      <c r="L292" s="54">
        <f>Таблица626[[#This Row],[Общее кол-во шт]]*Таблица626[[#This Row],[Оптовая цена KRW за 1шт]]</f>
        <v>0</v>
      </c>
      <c r="M292" s="19" t="str">
        <f>IFERROR(Таблица626[[#This Row],[Общее кол-во шт]]*Таблица626[[#This Row],[Оптовая цена USD за 1шт]],"")</f>
        <v/>
      </c>
      <c r="N292" s="49"/>
    </row>
    <row r="293" spans="1:14" ht="22.5" customHeight="1">
      <c r="A293" s="44" t="s">
        <v>12715</v>
      </c>
      <c r="B293" s="14">
        <v>8809643524216</v>
      </c>
      <c r="C293" s="50" t="s">
        <v>12716</v>
      </c>
      <c r="D293" s="46" t="s">
        <v>12717</v>
      </c>
      <c r="E293" s="16">
        <v>10000</v>
      </c>
      <c r="F293" s="15">
        <v>0.48</v>
      </c>
      <c r="G293" s="47">
        <v>6</v>
      </c>
      <c r="H293" s="55">
        <f>Таблица626[[#This Row],[Коэфициент стоимости]]*Таблица626[[#This Row],[Розничная цена KRW]]</f>
        <v>4800</v>
      </c>
      <c r="I293" s="17" t="str">
        <f>IF($H$1="","Введите курс",Таблица626[[#This Row],[Оптовая цена KRW за 1шт]]/$H$1)</f>
        <v>Введите курс</v>
      </c>
      <c r="J293" s="48"/>
      <c r="K293" s="18">
        <f>Таблица626[[#This Row],[Заказ коробок ]]*Таблица626[[#This Row],[Кол-во шт в коробке]]</f>
        <v>0</v>
      </c>
      <c r="L293" s="54">
        <f>Таблица626[[#This Row],[Общее кол-во шт]]*Таблица626[[#This Row],[Оптовая цена KRW за 1шт]]</f>
        <v>0</v>
      </c>
      <c r="M293" s="19" t="str">
        <f>IFERROR(Таблица626[[#This Row],[Общее кол-во шт]]*Таблица626[[#This Row],[Оптовая цена USD за 1шт]],"")</f>
        <v/>
      </c>
      <c r="N293" s="49"/>
    </row>
    <row r="294" spans="1:14" ht="22.5" customHeight="1">
      <c r="A294" s="44" t="s">
        <v>12718</v>
      </c>
      <c r="B294" s="14">
        <v>8809643522526</v>
      </c>
      <c r="C294" s="50" t="s">
        <v>12719</v>
      </c>
      <c r="D294" s="46" t="s">
        <v>12720</v>
      </c>
      <c r="E294" s="16">
        <v>14000</v>
      </c>
      <c r="F294" s="15">
        <v>0.48</v>
      </c>
      <c r="G294" s="47">
        <v>6</v>
      </c>
      <c r="H294" s="55">
        <f>Таблица626[[#This Row],[Коэфициент стоимости]]*Таблица626[[#This Row],[Розничная цена KRW]]</f>
        <v>6720</v>
      </c>
      <c r="I294" s="17" t="str">
        <f>IF($H$1="","Введите курс",Таблица626[[#This Row],[Оптовая цена KRW за 1шт]]/$H$1)</f>
        <v>Введите курс</v>
      </c>
      <c r="J294" s="48"/>
      <c r="K294" s="18">
        <f>Таблица626[[#This Row],[Заказ коробок ]]*Таблица626[[#This Row],[Кол-во шт в коробке]]</f>
        <v>0</v>
      </c>
      <c r="L294" s="54">
        <f>Таблица626[[#This Row],[Общее кол-во шт]]*Таблица626[[#This Row],[Оптовая цена KRW за 1шт]]</f>
        <v>0</v>
      </c>
      <c r="M294" s="19" t="str">
        <f>IFERROR(Таблица626[[#This Row],[Общее кол-во шт]]*Таблица626[[#This Row],[Оптовая цена USD за 1шт]],"")</f>
        <v/>
      </c>
      <c r="N294" s="49"/>
    </row>
    <row r="295" spans="1:14" ht="22.5" customHeight="1">
      <c r="A295" s="44" t="s">
        <v>12721</v>
      </c>
      <c r="B295" s="14">
        <v>8809643522519</v>
      </c>
      <c r="C295" s="50" t="s">
        <v>12722</v>
      </c>
      <c r="D295" s="46" t="s">
        <v>12723</v>
      </c>
      <c r="E295" s="16">
        <v>14000</v>
      </c>
      <c r="F295" s="15">
        <v>0.48</v>
      </c>
      <c r="G295" s="47">
        <v>6</v>
      </c>
      <c r="H295" s="55">
        <f>Таблица626[[#This Row],[Коэфициент стоимости]]*Таблица626[[#This Row],[Розничная цена KRW]]</f>
        <v>6720</v>
      </c>
      <c r="I295" s="17" t="str">
        <f>IF($H$1="","Введите курс",Таблица626[[#This Row],[Оптовая цена KRW за 1шт]]/$H$1)</f>
        <v>Введите курс</v>
      </c>
      <c r="J295" s="48"/>
      <c r="K295" s="18">
        <f>Таблица626[[#This Row],[Заказ коробок ]]*Таблица626[[#This Row],[Кол-во шт в коробке]]</f>
        <v>0</v>
      </c>
      <c r="L295" s="54">
        <f>Таблица626[[#This Row],[Общее кол-во шт]]*Таблица626[[#This Row],[Оптовая цена KRW за 1шт]]</f>
        <v>0</v>
      </c>
      <c r="M295" s="19" t="str">
        <f>IFERROR(Таблица626[[#This Row],[Общее кол-во шт]]*Таблица626[[#This Row],[Оптовая цена USD за 1шт]],"")</f>
        <v/>
      </c>
      <c r="N295" s="49"/>
    </row>
    <row r="296" spans="1:14" ht="22.5" customHeight="1">
      <c r="A296" s="44" t="s">
        <v>12724</v>
      </c>
      <c r="B296" s="14">
        <v>8809643522502</v>
      </c>
      <c r="C296" s="50" t="s">
        <v>12725</v>
      </c>
      <c r="D296" s="46" t="s">
        <v>12726</v>
      </c>
      <c r="E296" s="16">
        <v>14000</v>
      </c>
      <c r="F296" s="15">
        <v>0.48</v>
      </c>
      <c r="G296" s="47">
        <v>6</v>
      </c>
      <c r="H296" s="55">
        <f>Таблица626[[#This Row],[Коэфициент стоимости]]*Таблица626[[#This Row],[Розничная цена KRW]]</f>
        <v>6720</v>
      </c>
      <c r="I296" s="17" t="str">
        <f>IF($H$1="","Введите курс",Таблица626[[#This Row],[Оптовая цена KRW за 1шт]]/$H$1)</f>
        <v>Введите курс</v>
      </c>
      <c r="J296" s="48"/>
      <c r="K296" s="18">
        <f>Таблица626[[#This Row],[Заказ коробок ]]*Таблица626[[#This Row],[Кол-во шт в коробке]]</f>
        <v>0</v>
      </c>
      <c r="L296" s="54">
        <f>Таблица626[[#This Row],[Общее кол-во шт]]*Таблица626[[#This Row],[Оптовая цена KRW за 1шт]]</f>
        <v>0</v>
      </c>
      <c r="M296" s="19" t="str">
        <f>IFERROR(Таблица626[[#This Row],[Общее кол-во шт]]*Таблица626[[#This Row],[Оптовая цена USD за 1шт]],"")</f>
        <v/>
      </c>
      <c r="N296" s="49"/>
    </row>
    <row r="297" spans="1:14" ht="22.5" customHeight="1">
      <c r="A297" s="44" t="s">
        <v>12727</v>
      </c>
      <c r="B297" s="14">
        <v>8809643514385</v>
      </c>
      <c r="C297" s="50" t="s">
        <v>12728</v>
      </c>
      <c r="D297" s="46" t="s">
        <v>12729</v>
      </c>
      <c r="E297" s="16">
        <v>12000</v>
      </c>
      <c r="F297" s="15">
        <v>0.48</v>
      </c>
      <c r="G297" s="47">
        <v>4</v>
      </c>
      <c r="H297" s="55">
        <f>Таблица626[[#This Row],[Коэфициент стоимости]]*Таблица626[[#This Row],[Розничная цена KRW]]</f>
        <v>5760</v>
      </c>
      <c r="I297" s="17" t="str">
        <f>IF($H$1="","Введите курс",Таблица626[[#This Row],[Оптовая цена KRW за 1шт]]/$H$1)</f>
        <v>Введите курс</v>
      </c>
      <c r="J297" s="48"/>
      <c r="K297" s="18">
        <f>Таблица626[[#This Row],[Заказ коробок ]]*Таблица626[[#This Row],[Кол-во шт в коробке]]</f>
        <v>0</v>
      </c>
      <c r="L297" s="54">
        <f>Таблица626[[#This Row],[Общее кол-во шт]]*Таблица626[[#This Row],[Оптовая цена KRW за 1шт]]</f>
        <v>0</v>
      </c>
      <c r="M297" s="19" t="str">
        <f>IFERROR(Таблица626[[#This Row],[Общее кол-во шт]]*Таблица626[[#This Row],[Оптовая цена USD за 1шт]],"")</f>
        <v/>
      </c>
      <c r="N297" s="49"/>
    </row>
    <row r="298" spans="1:14" ht="22.5" customHeight="1">
      <c r="A298" s="44" t="s">
        <v>12730</v>
      </c>
      <c r="B298" s="14">
        <v>8809643514378</v>
      </c>
      <c r="C298" s="50" t="s">
        <v>12731</v>
      </c>
      <c r="D298" s="46" t="s">
        <v>12732</v>
      </c>
      <c r="E298" s="16">
        <v>12000</v>
      </c>
      <c r="F298" s="15">
        <v>0.48</v>
      </c>
      <c r="G298" s="47">
        <v>4</v>
      </c>
      <c r="H298" s="55">
        <f>Таблица626[[#This Row],[Коэфициент стоимости]]*Таблица626[[#This Row],[Розничная цена KRW]]</f>
        <v>5760</v>
      </c>
      <c r="I298" s="17" t="str">
        <f>IF($H$1="","Введите курс",Таблица626[[#This Row],[Оптовая цена KRW за 1шт]]/$H$1)</f>
        <v>Введите курс</v>
      </c>
      <c r="J298" s="48"/>
      <c r="K298" s="18">
        <f>Таблица626[[#This Row],[Заказ коробок ]]*Таблица626[[#This Row],[Кол-во шт в коробке]]</f>
        <v>0</v>
      </c>
      <c r="L298" s="54">
        <f>Таблица626[[#This Row],[Общее кол-во шт]]*Таблица626[[#This Row],[Оптовая цена KRW за 1шт]]</f>
        <v>0</v>
      </c>
      <c r="M298" s="19" t="str">
        <f>IFERROR(Таблица626[[#This Row],[Общее кол-во шт]]*Таблица626[[#This Row],[Оптовая цена USD за 1шт]],"")</f>
        <v/>
      </c>
      <c r="N298" s="49"/>
    </row>
    <row r="299" spans="1:14" ht="22.5" customHeight="1">
      <c r="A299" s="44" t="s">
        <v>12733</v>
      </c>
      <c r="B299" s="14">
        <v>8809643533348</v>
      </c>
      <c r="C299" s="50" t="s">
        <v>12734</v>
      </c>
      <c r="D299" s="46" t="s">
        <v>12735</v>
      </c>
      <c r="E299" s="16">
        <v>12000</v>
      </c>
      <c r="F299" s="15">
        <v>0.48</v>
      </c>
      <c r="G299" s="47">
        <v>6</v>
      </c>
      <c r="H299" s="55">
        <f>Таблица626[[#This Row],[Коэфициент стоимости]]*Таблица626[[#This Row],[Розничная цена KRW]]</f>
        <v>5760</v>
      </c>
      <c r="I299" s="17" t="str">
        <f>IF($H$1="","Введите курс",Таблица626[[#This Row],[Оптовая цена KRW за 1шт]]/$H$1)</f>
        <v>Введите курс</v>
      </c>
      <c r="J299" s="48"/>
      <c r="K299" s="18">
        <f>Таблица626[[#This Row],[Заказ коробок ]]*Таблица626[[#This Row],[Кол-во шт в коробке]]</f>
        <v>0</v>
      </c>
      <c r="L299" s="54">
        <f>Таблица626[[#This Row],[Общее кол-во шт]]*Таблица626[[#This Row],[Оптовая цена KRW за 1шт]]</f>
        <v>0</v>
      </c>
      <c r="M299" s="19" t="str">
        <f>IFERROR(Таблица626[[#This Row],[Общее кол-во шт]]*Таблица626[[#This Row],[Оптовая цена USD за 1шт]],"")</f>
        <v/>
      </c>
      <c r="N299" s="49"/>
    </row>
    <row r="300" spans="1:14" ht="22.5" customHeight="1">
      <c r="A300" s="44" t="s">
        <v>12736</v>
      </c>
      <c r="B300" s="14">
        <v>8809643533331</v>
      </c>
      <c r="C300" s="50" t="s">
        <v>12737</v>
      </c>
      <c r="D300" s="46" t="s">
        <v>12738</v>
      </c>
      <c r="E300" s="16">
        <v>12000</v>
      </c>
      <c r="F300" s="15">
        <v>0.48</v>
      </c>
      <c r="G300" s="47">
        <v>6</v>
      </c>
      <c r="H300" s="55">
        <f>Таблица626[[#This Row],[Коэфициент стоимости]]*Таблица626[[#This Row],[Розничная цена KRW]]</f>
        <v>5760</v>
      </c>
      <c r="I300" s="17" t="str">
        <f>IF($H$1="","Введите курс",Таблица626[[#This Row],[Оптовая цена KRW за 1шт]]/$H$1)</f>
        <v>Введите курс</v>
      </c>
      <c r="J300" s="48"/>
      <c r="K300" s="18">
        <f>Таблица626[[#This Row],[Заказ коробок ]]*Таблица626[[#This Row],[Кол-во шт в коробке]]</f>
        <v>0</v>
      </c>
      <c r="L300" s="54">
        <f>Таблица626[[#This Row],[Общее кол-во шт]]*Таблица626[[#This Row],[Оптовая цена KRW за 1шт]]</f>
        <v>0</v>
      </c>
      <c r="M300" s="19" t="str">
        <f>IFERROR(Таблица626[[#This Row],[Общее кол-во шт]]*Таблица626[[#This Row],[Оптовая цена USD за 1шт]],"")</f>
        <v/>
      </c>
      <c r="N300" s="49"/>
    </row>
    <row r="301" spans="1:14" ht="22.5" customHeight="1">
      <c r="A301" s="44" t="s">
        <v>12739</v>
      </c>
      <c r="B301" s="14">
        <v>8809643533324</v>
      </c>
      <c r="C301" s="50" t="s">
        <v>12740</v>
      </c>
      <c r="D301" s="46" t="s">
        <v>12741</v>
      </c>
      <c r="E301" s="16">
        <v>12000</v>
      </c>
      <c r="F301" s="15">
        <v>0.48</v>
      </c>
      <c r="G301" s="47">
        <v>6</v>
      </c>
      <c r="H301" s="55">
        <f>Таблица626[[#This Row],[Коэфициент стоимости]]*Таблица626[[#This Row],[Розничная цена KRW]]</f>
        <v>5760</v>
      </c>
      <c r="I301" s="17" t="str">
        <f>IF($H$1="","Введите курс",Таблица626[[#This Row],[Оптовая цена KRW за 1шт]]/$H$1)</f>
        <v>Введите курс</v>
      </c>
      <c r="J301" s="48"/>
      <c r="K301" s="18">
        <f>Таблица626[[#This Row],[Заказ коробок ]]*Таблица626[[#This Row],[Кол-во шт в коробке]]</f>
        <v>0</v>
      </c>
      <c r="L301" s="54">
        <f>Таблица626[[#This Row],[Общее кол-во шт]]*Таблица626[[#This Row],[Оптовая цена KRW за 1шт]]</f>
        <v>0</v>
      </c>
      <c r="M301" s="19" t="str">
        <f>IFERROR(Таблица626[[#This Row],[Общее кол-во шт]]*Таблица626[[#This Row],[Оптовая цена USD за 1шт]],"")</f>
        <v/>
      </c>
      <c r="N301" s="49"/>
    </row>
    <row r="302" spans="1:14" ht="22.5" customHeight="1">
      <c r="A302" s="44" t="s">
        <v>12742</v>
      </c>
      <c r="B302" s="14">
        <v>8809643515610</v>
      </c>
      <c r="C302" s="50" t="s">
        <v>12743</v>
      </c>
      <c r="D302" s="46" t="s">
        <v>12744</v>
      </c>
      <c r="E302" s="16">
        <v>18000</v>
      </c>
      <c r="F302" s="15">
        <v>0.48</v>
      </c>
      <c r="G302" s="47">
        <v>4</v>
      </c>
      <c r="H302" s="55">
        <f>Таблица626[[#This Row],[Коэфициент стоимости]]*Таблица626[[#This Row],[Розничная цена KRW]]</f>
        <v>8640</v>
      </c>
      <c r="I302" s="17" t="str">
        <f>IF($H$1="","Введите курс",Таблица626[[#This Row],[Оптовая цена KRW за 1шт]]/$H$1)</f>
        <v>Введите курс</v>
      </c>
      <c r="J302" s="48"/>
      <c r="K302" s="18">
        <f>Таблица626[[#This Row],[Заказ коробок ]]*Таблица626[[#This Row],[Кол-во шт в коробке]]</f>
        <v>0</v>
      </c>
      <c r="L302" s="54">
        <f>Таблица626[[#This Row],[Общее кол-во шт]]*Таблица626[[#This Row],[Оптовая цена KRW за 1шт]]</f>
        <v>0</v>
      </c>
      <c r="M302" s="19" t="str">
        <f>IFERROR(Таблица626[[#This Row],[Общее кол-во шт]]*Таблица626[[#This Row],[Оптовая цена USD за 1шт]],"")</f>
        <v/>
      </c>
      <c r="N302" s="49"/>
    </row>
    <row r="303" spans="1:14" ht="22.5" customHeight="1">
      <c r="A303" s="44" t="s">
        <v>12745</v>
      </c>
      <c r="B303" s="14">
        <v>8809643515603</v>
      </c>
      <c r="C303" s="50" t="s">
        <v>12746</v>
      </c>
      <c r="D303" s="46" t="s">
        <v>12747</v>
      </c>
      <c r="E303" s="16">
        <v>18000</v>
      </c>
      <c r="F303" s="15">
        <v>0.48</v>
      </c>
      <c r="G303" s="47">
        <v>4</v>
      </c>
      <c r="H303" s="55">
        <f>Таблица626[[#This Row],[Коэфициент стоимости]]*Таблица626[[#This Row],[Розничная цена KRW]]</f>
        <v>8640</v>
      </c>
      <c r="I303" s="17" t="str">
        <f>IF($H$1="","Введите курс",Таблица626[[#This Row],[Оптовая цена KRW за 1шт]]/$H$1)</f>
        <v>Введите курс</v>
      </c>
      <c r="J303" s="48"/>
      <c r="K303" s="18">
        <f>Таблица626[[#This Row],[Заказ коробок ]]*Таблица626[[#This Row],[Кол-во шт в коробке]]</f>
        <v>0</v>
      </c>
      <c r="L303" s="54">
        <f>Таблица626[[#This Row],[Общее кол-во шт]]*Таблица626[[#This Row],[Оптовая цена KRW за 1шт]]</f>
        <v>0</v>
      </c>
      <c r="M303" s="19" t="str">
        <f>IFERROR(Таблица626[[#This Row],[Общее кол-во шт]]*Таблица626[[#This Row],[Оптовая цена USD за 1шт]],"")</f>
        <v/>
      </c>
      <c r="N303" s="49"/>
    </row>
    <row r="304" spans="1:14" ht="22.5" customHeight="1">
      <c r="A304" s="44" t="s">
        <v>12748</v>
      </c>
      <c r="B304" s="14">
        <v>8809643510417</v>
      </c>
      <c r="C304" s="50" t="s">
        <v>12749</v>
      </c>
      <c r="D304" s="46" t="s">
        <v>12750</v>
      </c>
      <c r="E304" s="16">
        <v>18000</v>
      </c>
      <c r="F304" s="15">
        <v>0.48</v>
      </c>
      <c r="G304" s="47">
        <v>4</v>
      </c>
      <c r="H304" s="55">
        <f>Таблица626[[#This Row],[Коэфициент стоимости]]*Таблица626[[#This Row],[Розничная цена KRW]]</f>
        <v>8640</v>
      </c>
      <c r="I304" s="17" t="str">
        <f>IF($H$1="","Введите курс",Таблица626[[#This Row],[Оптовая цена KRW за 1шт]]/$H$1)</f>
        <v>Введите курс</v>
      </c>
      <c r="J304" s="48"/>
      <c r="K304" s="18">
        <f>Таблица626[[#This Row],[Заказ коробок ]]*Таблица626[[#This Row],[Кол-во шт в коробке]]</f>
        <v>0</v>
      </c>
      <c r="L304" s="54">
        <f>Таблица626[[#This Row],[Общее кол-во шт]]*Таблица626[[#This Row],[Оптовая цена KRW за 1шт]]</f>
        <v>0</v>
      </c>
      <c r="M304" s="19" t="str">
        <f>IFERROR(Таблица626[[#This Row],[Общее кол-во шт]]*Таблица626[[#This Row],[Оптовая цена USD за 1шт]],"")</f>
        <v/>
      </c>
      <c r="N304" s="49"/>
    </row>
    <row r="305" spans="1:14" ht="22.5" customHeight="1">
      <c r="A305" s="44" t="s">
        <v>12751</v>
      </c>
      <c r="B305" s="14">
        <v>8809643510400</v>
      </c>
      <c r="C305" s="50" t="s">
        <v>12752</v>
      </c>
      <c r="D305" s="46" t="s">
        <v>12753</v>
      </c>
      <c r="E305" s="16">
        <v>18000</v>
      </c>
      <c r="F305" s="15">
        <v>0.48</v>
      </c>
      <c r="G305" s="47">
        <v>4</v>
      </c>
      <c r="H305" s="55">
        <f>Таблица626[[#This Row],[Коэфициент стоимости]]*Таблица626[[#This Row],[Розничная цена KRW]]</f>
        <v>8640</v>
      </c>
      <c r="I305" s="17" t="str">
        <f>IF($H$1="","Введите курс",Таблица626[[#This Row],[Оптовая цена KRW за 1шт]]/$H$1)</f>
        <v>Введите курс</v>
      </c>
      <c r="J305" s="48"/>
      <c r="K305" s="18">
        <f>Таблица626[[#This Row],[Заказ коробок ]]*Таблица626[[#This Row],[Кол-во шт в коробке]]</f>
        <v>0</v>
      </c>
      <c r="L305" s="54">
        <f>Таблица626[[#This Row],[Общее кол-во шт]]*Таблица626[[#This Row],[Оптовая цена KRW за 1шт]]</f>
        <v>0</v>
      </c>
      <c r="M305" s="19" t="str">
        <f>IFERROR(Таблица626[[#This Row],[Общее кол-во шт]]*Таблица626[[#This Row],[Оптовая цена USD за 1шт]],"")</f>
        <v/>
      </c>
      <c r="N305" s="49"/>
    </row>
    <row r="306" spans="1:14" ht="22.5" customHeight="1">
      <c r="A306" s="44" t="s">
        <v>12754</v>
      </c>
      <c r="B306" s="14">
        <v>8809643510394</v>
      </c>
      <c r="C306" s="50" t="s">
        <v>12755</v>
      </c>
      <c r="D306" s="46" t="s">
        <v>12756</v>
      </c>
      <c r="E306" s="16">
        <v>18000</v>
      </c>
      <c r="F306" s="15">
        <v>0.48</v>
      </c>
      <c r="G306" s="47">
        <v>4</v>
      </c>
      <c r="H306" s="55">
        <f>Таблица626[[#This Row],[Коэфициент стоимости]]*Таблица626[[#This Row],[Розничная цена KRW]]</f>
        <v>8640</v>
      </c>
      <c r="I306" s="17" t="str">
        <f>IF($H$1="","Введите курс",Таблица626[[#This Row],[Оптовая цена KRW за 1шт]]/$H$1)</f>
        <v>Введите курс</v>
      </c>
      <c r="J306" s="48"/>
      <c r="K306" s="18">
        <f>Таблица626[[#This Row],[Заказ коробок ]]*Таблица626[[#This Row],[Кол-во шт в коробке]]</f>
        <v>0</v>
      </c>
      <c r="L306" s="54">
        <f>Таблица626[[#This Row],[Общее кол-во шт]]*Таблица626[[#This Row],[Оптовая цена KRW за 1шт]]</f>
        <v>0</v>
      </c>
      <c r="M306" s="19" t="str">
        <f>IFERROR(Таблица626[[#This Row],[Общее кол-во шт]]*Таблица626[[#This Row],[Оптовая цена USD за 1шт]],"")</f>
        <v/>
      </c>
      <c r="N306" s="49"/>
    </row>
    <row r="307" spans="1:14" ht="22.5" customHeight="1">
      <c r="A307" s="44" t="s">
        <v>12757</v>
      </c>
      <c r="B307" s="14">
        <v>8809643510387</v>
      </c>
      <c r="C307" s="50" t="s">
        <v>12758</v>
      </c>
      <c r="D307" s="46" t="s">
        <v>12759</v>
      </c>
      <c r="E307" s="16">
        <v>18000</v>
      </c>
      <c r="F307" s="15">
        <v>0.48</v>
      </c>
      <c r="G307" s="47">
        <v>4</v>
      </c>
      <c r="H307" s="55">
        <f>Таблица626[[#This Row],[Коэфициент стоимости]]*Таблица626[[#This Row],[Розничная цена KRW]]</f>
        <v>8640</v>
      </c>
      <c r="I307" s="17" t="str">
        <f>IF($H$1="","Введите курс",Таблица626[[#This Row],[Оптовая цена KRW за 1шт]]/$H$1)</f>
        <v>Введите курс</v>
      </c>
      <c r="J307" s="48"/>
      <c r="K307" s="18">
        <f>Таблица626[[#This Row],[Заказ коробок ]]*Таблица626[[#This Row],[Кол-во шт в коробке]]</f>
        <v>0</v>
      </c>
      <c r="L307" s="54">
        <f>Таблица626[[#This Row],[Общее кол-во шт]]*Таблица626[[#This Row],[Оптовая цена KRW за 1шт]]</f>
        <v>0</v>
      </c>
      <c r="M307" s="19" t="str">
        <f>IFERROR(Таблица626[[#This Row],[Общее кол-во шт]]*Таблица626[[#This Row],[Оптовая цена USD за 1шт]],"")</f>
        <v/>
      </c>
      <c r="N307" s="49"/>
    </row>
    <row r="308" spans="1:14" ht="22.5" customHeight="1">
      <c r="A308" s="44" t="s">
        <v>12760</v>
      </c>
      <c r="B308" s="14">
        <v>8809643510370</v>
      </c>
      <c r="C308" s="50" t="s">
        <v>12761</v>
      </c>
      <c r="D308" s="46" t="s">
        <v>12762</v>
      </c>
      <c r="E308" s="16">
        <v>18000</v>
      </c>
      <c r="F308" s="15">
        <v>0.48</v>
      </c>
      <c r="G308" s="47">
        <v>4</v>
      </c>
      <c r="H308" s="55">
        <f>Таблица626[[#This Row],[Коэфициент стоимости]]*Таблица626[[#This Row],[Розничная цена KRW]]</f>
        <v>8640</v>
      </c>
      <c r="I308" s="17" t="str">
        <f>IF($H$1="","Введите курс",Таблица626[[#This Row],[Оптовая цена KRW за 1шт]]/$H$1)</f>
        <v>Введите курс</v>
      </c>
      <c r="J308" s="48"/>
      <c r="K308" s="18">
        <f>Таблица626[[#This Row],[Заказ коробок ]]*Таблица626[[#This Row],[Кол-во шт в коробке]]</f>
        <v>0</v>
      </c>
      <c r="L308" s="54">
        <f>Таблица626[[#This Row],[Общее кол-во шт]]*Таблица626[[#This Row],[Оптовая цена KRW за 1шт]]</f>
        <v>0</v>
      </c>
      <c r="M308" s="19" t="str">
        <f>IFERROR(Таблица626[[#This Row],[Общее кол-во шт]]*Таблица626[[#This Row],[Оптовая цена USD за 1шт]],"")</f>
        <v/>
      </c>
      <c r="N308" s="49"/>
    </row>
    <row r="309" spans="1:14" ht="22.5" customHeight="1">
      <c r="A309" s="44" t="s">
        <v>12763</v>
      </c>
      <c r="B309" s="14">
        <v>8809643510363</v>
      </c>
      <c r="C309" s="50" t="s">
        <v>12764</v>
      </c>
      <c r="D309" s="46" t="s">
        <v>12765</v>
      </c>
      <c r="E309" s="16">
        <v>18000</v>
      </c>
      <c r="F309" s="15">
        <v>0.48</v>
      </c>
      <c r="G309" s="47">
        <v>4</v>
      </c>
      <c r="H309" s="55">
        <f>Таблица626[[#This Row],[Коэфициент стоимости]]*Таблица626[[#This Row],[Розничная цена KRW]]</f>
        <v>8640</v>
      </c>
      <c r="I309" s="17" t="str">
        <f>IF($H$1="","Введите курс",Таблица626[[#This Row],[Оптовая цена KRW за 1шт]]/$H$1)</f>
        <v>Введите курс</v>
      </c>
      <c r="J309" s="48"/>
      <c r="K309" s="18">
        <f>Таблица626[[#This Row],[Заказ коробок ]]*Таблица626[[#This Row],[Кол-во шт в коробке]]</f>
        <v>0</v>
      </c>
      <c r="L309" s="54">
        <f>Таблица626[[#This Row],[Общее кол-во шт]]*Таблица626[[#This Row],[Оптовая цена KRW за 1шт]]</f>
        <v>0</v>
      </c>
      <c r="M309" s="19" t="str">
        <f>IFERROR(Таблица626[[#This Row],[Общее кол-во шт]]*Таблица626[[#This Row],[Оптовая цена USD за 1шт]],"")</f>
        <v/>
      </c>
      <c r="N309" s="49"/>
    </row>
    <row r="310" spans="1:14" ht="22.5" customHeight="1">
      <c r="A310" s="44" t="s">
        <v>12766</v>
      </c>
      <c r="B310" s="14">
        <v>8809643510356</v>
      </c>
      <c r="C310" s="50" t="s">
        <v>12767</v>
      </c>
      <c r="D310" s="46" t="s">
        <v>12768</v>
      </c>
      <c r="E310" s="16">
        <v>18000</v>
      </c>
      <c r="F310" s="15">
        <v>0.48</v>
      </c>
      <c r="G310" s="47">
        <v>4</v>
      </c>
      <c r="H310" s="55">
        <f>Таблица626[[#This Row],[Коэфициент стоимости]]*Таблица626[[#This Row],[Розничная цена KRW]]</f>
        <v>8640</v>
      </c>
      <c r="I310" s="17" t="str">
        <f>IF($H$1="","Введите курс",Таблица626[[#This Row],[Оптовая цена KRW за 1шт]]/$H$1)</f>
        <v>Введите курс</v>
      </c>
      <c r="J310" s="48"/>
      <c r="K310" s="18">
        <f>Таблица626[[#This Row],[Заказ коробок ]]*Таблица626[[#This Row],[Кол-во шт в коробке]]</f>
        <v>0</v>
      </c>
      <c r="L310" s="54">
        <f>Таблица626[[#This Row],[Общее кол-во шт]]*Таблица626[[#This Row],[Оптовая цена KRW за 1шт]]</f>
        <v>0</v>
      </c>
      <c r="M310" s="19" t="str">
        <f>IFERROR(Таблица626[[#This Row],[Общее кол-во шт]]*Таблица626[[#This Row],[Оптовая цена USD за 1шт]],"")</f>
        <v/>
      </c>
      <c r="N310" s="49"/>
    </row>
    <row r="311" spans="1:14" ht="22.5" customHeight="1">
      <c r="A311" s="44" t="s">
        <v>12769</v>
      </c>
      <c r="B311" s="14">
        <v>8809643510332</v>
      </c>
      <c r="C311" s="50" t="s">
        <v>12770</v>
      </c>
      <c r="D311" s="46" t="s">
        <v>12771</v>
      </c>
      <c r="E311" s="16">
        <v>18000</v>
      </c>
      <c r="F311" s="15">
        <v>0.48</v>
      </c>
      <c r="G311" s="47">
        <v>4</v>
      </c>
      <c r="H311" s="55">
        <f>Таблица626[[#This Row],[Коэфициент стоимости]]*Таблица626[[#This Row],[Розничная цена KRW]]</f>
        <v>8640</v>
      </c>
      <c r="I311" s="17" t="str">
        <f>IF($H$1="","Введите курс",Таблица626[[#This Row],[Оптовая цена KRW за 1шт]]/$H$1)</f>
        <v>Введите курс</v>
      </c>
      <c r="J311" s="48"/>
      <c r="K311" s="18">
        <f>Таблица626[[#This Row],[Заказ коробок ]]*Таблица626[[#This Row],[Кол-во шт в коробке]]</f>
        <v>0</v>
      </c>
      <c r="L311" s="54">
        <f>Таблица626[[#This Row],[Общее кол-во шт]]*Таблица626[[#This Row],[Оптовая цена KRW за 1шт]]</f>
        <v>0</v>
      </c>
      <c r="M311" s="19" t="str">
        <f>IFERROR(Таблица626[[#This Row],[Общее кол-во шт]]*Таблица626[[#This Row],[Оптовая цена USD за 1шт]],"")</f>
        <v/>
      </c>
      <c r="N311" s="49"/>
    </row>
    <row r="312" spans="1:14" ht="22.5" customHeight="1">
      <c r="A312" s="44" t="s">
        <v>12772</v>
      </c>
      <c r="B312" s="14">
        <v>8809643509626</v>
      </c>
      <c r="C312" s="50" t="s">
        <v>12773</v>
      </c>
      <c r="D312" s="46" t="s">
        <v>12774</v>
      </c>
      <c r="E312" s="16">
        <v>10000</v>
      </c>
      <c r="F312" s="15">
        <v>0.48</v>
      </c>
      <c r="G312" s="47">
        <v>6</v>
      </c>
      <c r="H312" s="55">
        <f>Таблица626[[#This Row],[Коэфициент стоимости]]*Таблица626[[#This Row],[Розничная цена KRW]]</f>
        <v>4800</v>
      </c>
      <c r="I312" s="17" t="str">
        <f>IF($H$1="","Введите курс",Таблица626[[#This Row],[Оптовая цена KRW за 1шт]]/$H$1)</f>
        <v>Введите курс</v>
      </c>
      <c r="J312" s="48"/>
      <c r="K312" s="18">
        <f>Таблица626[[#This Row],[Заказ коробок ]]*Таблица626[[#This Row],[Кол-во шт в коробке]]</f>
        <v>0</v>
      </c>
      <c r="L312" s="54">
        <f>Таблица626[[#This Row],[Общее кол-во шт]]*Таблица626[[#This Row],[Оптовая цена KRW за 1шт]]</f>
        <v>0</v>
      </c>
      <c r="M312" s="19" t="str">
        <f>IFERROR(Таблица626[[#This Row],[Общее кол-во шт]]*Таблица626[[#This Row],[Оптовая цена USD за 1шт]],"")</f>
        <v/>
      </c>
      <c r="N312" s="49"/>
    </row>
    <row r="313" spans="1:14" ht="22.5" customHeight="1">
      <c r="A313" s="44" t="s">
        <v>12775</v>
      </c>
      <c r="B313" s="14">
        <v>8809643509619</v>
      </c>
      <c r="C313" s="50" t="s">
        <v>12776</v>
      </c>
      <c r="D313" s="46" t="s">
        <v>12777</v>
      </c>
      <c r="E313" s="16">
        <v>10000</v>
      </c>
      <c r="F313" s="15">
        <v>0.48</v>
      </c>
      <c r="G313" s="47">
        <v>6</v>
      </c>
      <c r="H313" s="55">
        <f>Таблица626[[#This Row],[Коэфициент стоимости]]*Таблица626[[#This Row],[Розничная цена KRW]]</f>
        <v>4800</v>
      </c>
      <c r="I313" s="17" t="str">
        <f>IF($H$1="","Введите курс",Таблица626[[#This Row],[Оптовая цена KRW за 1шт]]/$H$1)</f>
        <v>Введите курс</v>
      </c>
      <c r="J313" s="48"/>
      <c r="K313" s="18">
        <f>Таблица626[[#This Row],[Заказ коробок ]]*Таблица626[[#This Row],[Кол-во шт в коробке]]</f>
        <v>0</v>
      </c>
      <c r="L313" s="54">
        <f>Таблица626[[#This Row],[Общее кол-во шт]]*Таблица626[[#This Row],[Оптовая цена KRW за 1шт]]</f>
        <v>0</v>
      </c>
      <c r="M313" s="19" t="str">
        <f>IFERROR(Таблица626[[#This Row],[Общее кол-во шт]]*Таблица626[[#This Row],[Оптовая цена USD за 1шт]],"")</f>
        <v/>
      </c>
      <c r="N313" s="49"/>
    </row>
    <row r="314" spans="1:14" ht="22.5" customHeight="1">
      <c r="A314" s="44" t="s">
        <v>12778</v>
      </c>
      <c r="B314" s="14">
        <v>8809643509299</v>
      </c>
      <c r="C314" s="50" t="s">
        <v>12779</v>
      </c>
      <c r="D314" s="46" t="s">
        <v>12780</v>
      </c>
      <c r="E314" s="16">
        <v>25000</v>
      </c>
      <c r="F314" s="15">
        <v>0.48</v>
      </c>
      <c r="G314" s="47">
        <v>4</v>
      </c>
      <c r="H314" s="55">
        <f>Таблица626[[#This Row],[Коэфициент стоимости]]*Таблица626[[#This Row],[Розничная цена KRW]]</f>
        <v>12000</v>
      </c>
      <c r="I314" s="17" t="str">
        <f>IF($H$1="","Введите курс",Таблица626[[#This Row],[Оптовая цена KRW за 1шт]]/$H$1)</f>
        <v>Введите курс</v>
      </c>
      <c r="J314" s="48"/>
      <c r="K314" s="18">
        <f>Таблица626[[#This Row],[Заказ коробок ]]*Таблица626[[#This Row],[Кол-во шт в коробке]]</f>
        <v>0</v>
      </c>
      <c r="L314" s="54">
        <f>Таблица626[[#This Row],[Общее кол-во шт]]*Таблица626[[#This Row],[Оптовая цена KRW за 1шт]]</f>
        <v>0</v>
      </c>
      <c r="M314" s="19" t="str">
        <f>IFERROR(Таблица626[[#This Row],[Общее кол-во шт]]*Таблица626[[#This Row],[Оптовая цена USD за 1шт]],"")</f>
        <v/>
      </c>
      <c r="N314" s="49"/>
    </row>
    <row r="315" spans="1:14" ht="22.5" customHeight="1">
      <c r="A315" s="44" t="s">
        <v>12781</v>
      </c>
      <c r="B315" s="14">
        <v>8809643509275</v>
      </c>
      <c r="C315" s="50" t="s">
        <v>12782</v>
      </c>
      <c r="D315" s="46" t="s">
        <v>12783</v>
      </c>
      <c r="E315" s="16">
        <v>25000</v>
      </c>
      <c r="F315" s="15">
        <v>0.48</v>
      </c>
      <c r="G315" s="47">
        <v>4</v>
      </c>
      <c r="H315" s="55">
        <f>Таблица626[[#This Row],[Коэфициент стоимости]]*Таблица626[[#This Row],[Розничная цена KRW]]</f>
        <v>12000</v>
      </c>
      <c r="I315" s="17" t="str">
        <f>IF($H$1="","Введите курс",Таблица626[[#This Row],[Оптовая цена KRW за 1шт]]/$H$1)</f>
        <v>Введите курс</v>
      </c>
      <c r="J315" s="48"/>
      <c r="K315" s="18">
        <f>Таблица626[[#This Row],[Заказ коробок ]]*Таблица626[[#This Row],[Кол-во шт в коробке]]</f>
        <v>0</v>
      </c>
      <c r="L315" s="54">
        <f>Таблица626[[#This Row],[Общее кол-во шт]]*Таблица626[[#This Row],[Оптовая цена KRW за 1шт]]</f>
        <v>0</v>
      </c>
      <c r="M315" s="19" t="str">
        <f>IFERROR(Таблица626[[#This Row],[Общее кол-во шт]]*Таблица626[[#This Row],[Оптовая цена USD за 1шт]],"")</f>
        <v/>
      </c>
      <c r="N315" s="49"/>
    </row>
    <row r="316" spans="1:14" ht="22.5" customHeight="1">
      <c r="A316" s="44" t="s">
        <v>12784</v>
      </c>
      <c r="B316" s="14">
        <v>8809643509282</v>
      </c>
      <c r="C316" s="50" t="s">
        <v>12785</v>
      </c>
      <c r="D316" s="46" t="s">
        <v>12786</v>
      </c>
      <c r="E316" s="16">
        <v>25000</v>
      </c>
      <c r="F316" s="15">
        <v>0.48</v>
      </c>
      <c r="G316" s="47">
        <v>4</v>
      </c>
      <c r="H316" s="55">
        <f>Таблица626[[#This Row],[Коэфициент стоимости]]*Таблица626[[#This Row],[Розничная цена KRW]]</f>
        <v>12000</v>
      </c>
      <c r="I316" s="17" t="str">
        <f>IF($H$1="","Введите курс",Таблица626[[#This Row],[Оптовая цена KRW за 1шт]]/$H$1)</f>
        <v>Введите курс</v>
      </c>
      <c r="J316" s="48"/>
      <c r="K316" s="18">
        <f>Таблица626[[#This Row],[Заказ коробок ]]*Таблица626[[#This Row],[Кол-во шт в коробке]]</f>
        <v>0</v>
      </c>
      <c r="L316" s="54">
        <f>Таблица626[[#This Row],[Общее кол-во шт]]*Таблица626[[#This Row],[Оптовая цена KRW за 1шт]]</f>
        <v>0</v>
      </c>
      <c r="M316" s="19" t="str">
        <f>IFERROR(Таблица626[[#This Row],[Общее кол-во шт]]*Таблица626[[#This Row],[Оптовая цена USD за 1шт]],"")</f>
        <v/>
      </c>
      <c r="N316" s="49"/>
    </row>
    <row r="317" spans="1:14" ht="22.5" customHeight="1">
      <c r="A317" s="44" t="s">
        <v>12787</v>
      </c>
      <c r="B317" s="14">
        <v>8809643506991</v>
      </c>
      <c r="C317" s="50" t="s">
        <v>12788</v>
      </c>
      <c r="D317" s="46" t="s">
        <v>12789</v>
      </c>
      <c r="E317" s="16">
        <v>10000</v>
      </c>
      <c r="F317" s="15">
        <v>0.48</v>
      </c>
      <c r="G317" s="47">
        <v>6</v>
      </c>
      <c r="H317" s="55">
        <f>Таблица626[[#This Row],[Коэфициент стоимости]]*Таблица626[[#This Row],[Розничная цена KRW]]</f>
        <v>4800</v>
      </c>
      <c r="I317" s="17" t="str">
        <f>IF($H$1="","Введите курс",Таблица626[[#This Row],[Оптовая цена KRW за 1шт]]/$H$1)</f>
        <v>Введите курс</v>
      </c>
      <c r="J317" s="48"/>
      <c r="K317" s="18">
        <f>Таблица626[[#This Row],[Заказ коробок ]]*Таблица626[[#This Row],[Кол-во шт в коробке]]</f>
        <v>0</v>
      </c>
      <c r="L317" s="54">
        <f>Таблица626[[#This Row],[Общее кол-во шт]]*Таблица626[[#This Row],[Оптовая цена KRW за 1шт]]</f>
        <v>0</v>
      </c>
      <c r="M317" s="19" t="str">
        <f>IFERROR(Таблица626[[#This Row],[Общее кол-во шт]]*Таблица626[[#This Row],[Оптовая цена USD за 1шт]],"")</f>
        <v/>
      </c>
      <c r="N317" s="49"/>
    </row>
    <row r="318" spans="1:14" ht="22.5" customHeight="1">
      <c r="A318" s="44" t="s">
        <v>12790</v>
      </c>
      <c r="B318" s="14">
        <v>8809643506434</v>
      </c>
      <c r="C318" s="50" t="s">
        <v>12791</v>
      </c>
      <c r="D318" s="46" t="s">
        <v>12792</v>
      </c>
      <c r="E318" s="16">
        <v>10000</v>
      </c>
      <c r="F318" s="15">
        <v>0.48</v>
      </c>
      <c r="G318" s="47">
        <v>6</v>
      </c>
      <c r="H318" s="55">
        <f>Таблица626[[#This Row],[Коэфициент стоимости]]*Таблица626[[#This Row],[Розничная цена KRW]]</f>
        <v>4800</v>
      </c>
      <c r="I318" s="17" t="str">
        <f>IF($H$1="","Введите курс",Таблица626[[#This Row],[Оптовая цена KRW за 1шт]]/$H$1)</f>
        <v>Введите курс</v>
      </c>
      <c r="J318" s="48"/>
      <c r="K318" s="18">
        <f>Таблица626[[#This Row],[Заказ коробок ]]*Таблица626[[#This Row],[Кол-во шт в коробке]]</f>
        <v>0</v>
      </c>
      <c r="L318" s="54">
        <f>Таблица626[[#This Row],[Общее кол-во шт]]*Таблица626[[#This Row],[Оптовая цена KRW за 1шт]]</f>
        <v>0</v>
      </c>
      <c r="M318" s="19" t="str">
        <f>IFERROR(Таблица626[[#This Row],[Общее кол-во шт]]*Таблица626[[#This Row],[Оптовая цена USD за 1шт]],"")</f>
        <v/>
      </c>
      <c r="N318" s="49"/>
    </row>
    <row r="319" spans="1:14" ht="22.5" customHeight="1">
      <c r="A319" s="44" t="s">
        <v>12793</v>
      </c>
      <c r="B319" s="14">
        <v>8809643506441</v>
      </c>
      <c r="C319" s="50" t="s">
        <v>12794</v>
      </c>
      <c r="D319" s="46" t="s">
        <v>12795</v>
      </c>
      <c r="E319" s="16">
        <v>10000</v>
      </c>
      <c r="F319" s="15">
        <v>0.48</v>
      </c>
      <c r="G319" s="47">
        <v>6</v>
      </c>
      <c r="H319" s="55">
        <f>Таблица626[[#This Row],[Коэфициент стоимости]]*Таблица626[[#This Row],[Розничная цена KRW]]</f>
        <v>4800</v>
      </c>
      <c r="I319" s="17" t="str">
        <f>IF($H$1="","Введите курс",Таблица626[[#This Row],[Оптовая цена KRW за 1шт]]/$H$1)</f>
        <v>Введите курс</v>
      </c>
      <c r="J319" s="48"/>
      <c r="K319" s="18">
        <f>Таблица626[[#This Row],[Заказ коробок ]]*Таблица626[[#This Row],[Кол-во шт в коробке]]</f>
        <v>0</v>
      </c>
      <c r="L319" s="54">
        <f>Таблица626[[#This Row],[Общее кол-во шт]]*Таблица626[[#This Row],[Оптовая цена KRW за 1шт]]</f>
        <v>0</v>
      </c>
      <c r="M319" s="19" t="str">
        <f>IFERROR(Таблица626[[#This Row],[Общее кол-во шт]]*Таблица626[[#This Row],[Оптовая цена USD за 1шт]],"")</f>
        <v/>
      </c>
      <c r="N319" s="49"/>
    </row>
    <row r="320" spans="1:14" ht="22.5" customHeight="1">
      <c r="A320" s="44" t="s">
        <v>12796</v>
      </c>
      <c r="B320" s="14">
        <v>8809643506458</v>
      </c>
      <c r="C320" s="50" t="s">
        <v>12797</v>
      </c>
      <c r="D320" s="46" t="s">
        <v>12798</v>
      </c>
      <c r="E320" s="16">
        <v>10000</v>
      </c>
      <c r="F320" s="15">
        <v>0.48</v>
      </c>
      <c r="G320" s="47">
        <v>6</v>
      </c>
      <c r="H320" s="55">
        <f>Таблица626[[#This Row],[Коэфициент стоимости]]*Таблица626[[#This Row],[Розничная цена KRW]]</f>
        <v>4800</v>
      </c>
      <c r="I320" s="17" t="str">
        <f>IF($H$1="","Введите курс",Таблица626[[#This Row],[Оптовая цена KRW за 1шт]]/$H$1)</f>
        <v>Введите курс</v>
      </c>
      <c r="J320" s="48"/>
      <c r="K320" s="18">
        <f>Таблица626[[#This Row],[Заказ коробок ]]*Таблица626[[#This Row],[Кол-во шт в коробке]]</f>
        <v>0</v>
      </c>
      <c r="L320" s="54">
        <f>Таблица626[[#This Row],[Общее кол-во шт]]*Таблица626[[#This Row],[Оптовая цена KRW за 1шт]]</f>
        <v>0</v>
      </c>
      <c r="M320" s="19" t="str">
        <f>IFERROR(Таблица626[[#This Row],[Общее кол-во шт]]*Таблица626[[#This Row],[Оптовая цена USD за 1шт]],"")</f>
        <v/>
      </c>
      <c r="N320" s="49"/>
    </row>
    <row r="321" spans="1:14" ht="22.5" customHeight="1">
      <c r="A321" s="44" t="s">
        <v>12799</v>
      </c>
      <c r="B321" s="14">
        <v>8809643506465</v>
      </c>
      <c r="C321" s="50" t="s">
        <v>12800</v>
      </c>
      <c r="D321" s="46" t="s">
        <v>12801</v>
      </c>
      <c r="E321" s="16">
        <v>10000</v>
      </c>
      <c r="F321" s="15">
        <v>0.48</v>
      </c>
      <c r="G321" s="47">
        <v>6</v>
      </c>
      <c r="H321" s="55">
        <f>Таблица626[[#This Row],[Коэфициент стоимости]]*Таблица626[[#This Row],[Розничная цена KRW]]</f>
        <v>4800</v>
      </c>
      <c r="I321" s="17" t="str">
        <f>IF($H$1="","Введите курс",Таблица626[[#This Row],[Оптовая цена KRW за 1шт]]/$H$1)</f>
        <v>Введите курс</v>
      </c>
      <c r="J321" s="48"/>
      <c r="K321" s="18">
        <f>Таблица626[[#This Row],[Заказ коробок ]]*Таблица626[[#This Row],[Кол-во шт в коробке]]</f>
        <v>0</v>
      </c>
      <c r="L321" s="54">
        <f>Таблица626[[#This Row],[Общее кол-во шт]]*Таблица626[[#This Row],[Оптовая цена KRW за 1шт]]</f>
        <v>0</v>
      </c>
      <c r="M321" s="19" t="str">
        <f>IFERROR(Таблица626[[#This Row],[Общее кол-во шт]]*Таблица626[[#This Row],[Оптовая цена USD за 1шт]],"")</f>
        <v/>
      </c>
      <c r="N321" s="49"/>
    </row>
    <row r="322" spans="1:14" ht="22.5" customHeight="1">
      <c r="A322" s="44" t="s">
        <v>12802</v>
      </c>
      <c r="B322" s="14">
        <v>8809643506250</v>
      </c>
      <c r="C322" s="50" t="s">
        <v>12803</v>
      </c>
      <c r="D322" s="46" t="s">
        <v>12804</v>
      </c>
      <c r="E322" s="16">
        <v>12000</v>
      </c>
      <c r="F322" s="15">
        <v>0.48</v>
      </c>
      <c r="G322" s="47">
        <v>4</v>
      </c>
      <c r="H322" s="55">
        <f>Таблица626[[#This Row],[Коэфициент стоимости]]*Таблица626[[#This Row],[Розничная цена KRW]]</f>
        <v>5760</v>
      </c>
      <c r="I322" s="17" t="str">
        <f>IF($H$1="","Введите курс",Таблица626[[#This Row],[Оптовая цена KRW за 1шт]]/$H$1)</f>
        <v>Введите курс</v>
      </c>
      <c r="J322" s="48"/>
      <c r="K322" s="18">
        <f>Таблица626[[#This Row],[Заказ коробок ]]*Таблица626[[#This Row],[Кол-во шт в коробке]]</f>
        <v>0</v>
      </c>
      <c r="L322" s="54">
        <f>Таблица626[[#This Row],[Общее кол-во шт]]*Таблица626[[#This Row],[Оптовая цена KRW за 1шт]]</f>
        <v>0</v>
      </c>
      <c r="M322" s="19" t="str">
        <f>IFERROR(Таблица626[[#This Row],[Общее кол-во шт]]*Таблица626[[#This Row],[Оптовая цена USD за 1шт]],"")</f>
        <v/>
      </c>
      <c r="N322" s="49"/>
    </row>
    <row r="323" spans="1:14" ht="22.5" customHeight="1">
      <c r="A323" s="44" t="s">
        <v>12805</v>
      </c>
      <c r="B323" s="14">
        <v>8809643506243</v>
      </c>
      <c r="C323" s="50" t="s">
        <v>12806</v>
      </c>
      <c r="D323" s="46" t="s">
        <v>12807</v>
      </c>
      <c r="E323" s="16">
        <v>12000</v>
      </c>
      <c r="F323" s="15">
        <v>0.48</v>
      </c>
      <c r="G323" s="47">
        <v>4</v>
      </c>
      <c r="H323" s="55">
        <f>Таблица626[[#This Row],[Коэфициент стоимости]]*Таблица626[[#This Row],[Розничная цена KRW]]</f>
        <v>5760</v>
      </c>
      <c r="I323" s="17" t="str">
        <f>IF($H$1="","Введите курс",Таблица626[[#This Row],[Оптовая цена KRW за 1шт]]/$H$1)</f>
        <v>Введите курс</v>
      </c>
      <c r="J323" s="48"/>
      <c r="K323" s="18">
        <f>Таблица626[[#This Row],[Заказ коробок ]]*Таблица626[[#This Row],[Кол-во шт в коробке]]</f>
        <v>0</v>
      </c>
      <c r="L323" s="54">
        <f>Таблица626[[#This Row],[Общее кол-во шт]]*Таблица626[[#This Row],[Оптовая цена KRW за 1шт]]</f>
        <v>0</v>
      </c>
      <c r="M323" s="19" t="str">
        <f>IFERROR(Таблица626[[#This Row],[Общее кол-во шт]]*Таблица626[[#This Row],[Оптовая цена USD за 1шт]],"")</f>
        <v/>
      </c>
      <c r="N323" s="49"/>
    </row>
    <row r="324" spans="1:14" ht="22.5" customHeight="1">
      <c r="A324" s="44" t="s">
        <v>12808</v>
      </c>
      <c r="B324" s="14">
        <v>8809643506236</v>
      </c>
      <c r="C324" s="50" t="s">
        <v>12809</v>
      </c>
      <c r="D324" s="46" t="s">
        <v>12810</v>
      </c>
      <c r="E324" s="16">
        <v>12000</v>
      </c>
      <c r="F324" s="15">
        <v>0.48</v>
      </c>
      <c r="G324" s="47">
        <v>4</v>
      </c>
      <c r="H324" s="55">
        <f>Таблица626[[#This Row],[Коэфициент стоимости]]*Таблица626[[#This Row],[Розничная цена KRW]]</f>
        <v>5760</v>
      </c>
      <c r="I324" s="17" t="str">
        <f>IF($H$1="","Введите курс",Таблица626[[#This Row],[Оптовая цена KRW за 1шт]]/$H$1)</f>
        <v>Введите курс</v>
      </c>
      <c r="J324" s="48"/>
      <c r="K324" s="18">
        <f>Таблица626[[#This Row],[Заказ коробок ]]*Таблица626[[#This Row],[Кол-во шт в коробке]]</f>
        <v>0</v>
      </c>
      <c r="L324" s="54">
        <f>Таблица626[[#This Row],[Общее кол-во шт]]*Таблица626[[#This Row],[Оптовая цена KRW за 1шт]]</f>
        <v>0</v>
      </c>
      <c r="M324" s="19" t="str">
        <f>IFERROR(Таблица626[[#This Row],[Общее кол-во шт]]*Таблица626[[#This Row],[Оптовая цена USD за 1шт]],"")</f>
        <v/>
      </c>
      <c r="N324" s="49"/>
    </row>
    <row r="325" spans="1:14" ht="22.5" customHeight="1">
      <c r="A325" s="44" t="s">
        <v>12811</v>
      </c>
      <c r="B325" s="14">
        <v>8809643506229</v>
      </c>
      <c r="C325" s="50" t="s">
        <v>12812</v>
      </c>
      <c r="D325" s="46" t="s">
        <v>12813</v>
      </c>
      <c r="E325" s="16">
        <v>5000</v>
      </c>
      <c r="F325" s="15">
        <v>0.48</v>
      </c>
      <c r="G325" s="47">
        <v>4</v>
      </c>
      <c r="H325" s="55">
        <f>Таблица626[[#This Row],[Коэфициент стоимости]]*Таблица626[[#This Row],[Розничная цена KRW]]</f>
        <v>2400</v>
      </c>
      <c r="I325" s="17" t="str">
        <f>IF($H$1="","Введите курс",Таблица626[[#This Row],[Оптовая цена KRW за 1шт]]/$H$1)</f>
        <v>Введите курс</v>
      </c>
      <c r="J325" s="48"/>
      <c r="K325" s="18">
        <f>Таблица626[[#This Row],[Заказ коробок ]]*Таблица626[[#This Row],[Кол-во шт в коробке]]</f>
        <v>0</v>
      </c>
      <c r="L325" s="54">
        <f>Таблица626[[#This Row],[Общее кол-во шт]]*Таблица626[[#This Row],[Оптовая цена KRW за 1шт]]</f>
        <v>0</v>
      </c>
      <c r="M325" s="19" t="str">
        <f>IFERROR(Таблица626[[#This Row],[Общее кол-во шт]]*Таблица626[[#This Row],[Оптовая цена USD за 1шт]],"")</f>
        <v/>
      </c>
      <c r="N325" s="49"/>
    </row>
    <row r="326" spans="1:14" ht="22.5" customHeight="1">
      <c r="A326" s="44" t="s">
        <v>12814</v>
      </c>
      <c r="B326" s="14">
        <v>8809643506212</v>
      </c>
      <c r="C326" s="50" t="s">
        <v>12815</v>
      </c>
      <c r="D326" s="46" t="s">
        <v>12816</v>
      </c>
      <c r="E326" s="16">
        <v>5000</v>
      </c>
      <c r="F326" s="15">
        <v>0.48</v>
      </c>
      <c r="G326" s="47">
        <v>4</v>
      </c>
      <c r="H326" s="55">
        <f>Таблица626[[#This Row],[Коэфициент стоимости]]*Таблица626[[#This Row],[Розничная цена KRW]]</f>
        <v>2400</v>
      </c>
      <c r="I326" s="17" t="str">
        <f>IF($H$1="","Введите курс",Таблица626[[#This Row],[Оптовая цена KRW за 1шт]]/$H$1)</f>
        <v>Введите курс</v>
      </c>
      <c r="J326" s="48"/>
      <c r="K326" s="18">
        <f>Таблица626[[#This Row],[Заказ коробок ]]*Таблица626[[#This Row],[Кол-во шт в коробке]]</f>
        <v>0</v>
      </c>
      <c r="L326" s="54">
        <f>Таблица626[[#This Row],[Общее кол-во шт]]*Таблица626[[#This Row],[Оптовая цена KRW за 1шт]]</f>
        <v>0</v>
      </c>
      <c r="M326" s="19" t="str">
        <f>IFERROR(Таблица626[[#This Row],[Общее кол-во шт]]*Таблица626[[#This Row],[Оптовая цена USD за 1шт]],"")</f>
        <v/>
      </c>
      <c r="N326" s="49"/>
    </row>
    <row r="327" spans="1:14" ht="22.5" customHeight="1">
      <c r="A327" s="44" t="s">
        <v>12817</v>
      </c>
      <c r="B327" s="14">
        <v>8809643506205</v>
      </c>
      <c r="C327" s="50" t="s">
        <v>12818</v>
      </c>
      <c r="D327" s="46" t="s">
        <v>12819</v>
      </c>
      <c r="E327" s="16">
        <v>5000</v>
      </c>
      <c r="F327" s="15">
        <v>0.48</v>
      </c>
      <c r="G327" s="47">
        <v>4</v>
      </c>
      <c r="H327" s="55">
        <f>Таблица626[[#This Row],[Коэфициент стоимости]]*Таблица626[[#This Row],[Розничная цена KRW]]</f>
        <v>2400</v>
      </c>
      <c r="I327" s="17" t="str">
        <f>IF($H$1="","Введите курс",Таблица626[[#This Row],[Оптовая цена KRW за 1шт]]/$H$1)</f>
        <v>Введите курс</v>
      </c>
      <c r="J327" s="48"/>
      <c r="K327" s="18">
        <f>Таблица626[[#This Row],[Заказ коробок ]]*Таблица626[[#This Row],[Кол-во шт в коробке]]</f>
        <v>0</v>
      </c>
      <c r="L327" s="54">
        <f>Таблица626[[#This Row],[Общее кол-во шт]]*Таблица626[[#This Row],[Оптовая цена KRW за 1шт]]</f>
        <v>0</v>
      </c>
      <c r="M327" s="19" t="str">
        <f>IFERROR(Таблица626[[#This Row],[Общее кол-во шт]]*Таблица626[[#This Row],[Оптовая цена USD за 1шт]],"")</f>
        <v/>
      </c>
      <c r="N327" s="49"/>
    </row>
    <row r="328" spans="1:14" ht="22.5" customHeight="1">
      <c r="A328" s="44" t="s">
        <v>12820</v>
      </c>
      <c r="B328" s="14">
        <v>8809643506199</v>
      </c>
      <c r="C328" s="50" t="s">
        <v>12821</v>
      </c>
      <c r="D328" s="46" t="s">
        <v>12822</v>
      </c>
      <c r="E328" s="16">
        <v>11000</v>
      </c>
      <c r="F328" s="15">
        <v>0.48</v>
      </c>
      <c r="G328" s="47">
        <v>6</v>
      </c>
      <c r="H328" s="55">
        <f>Таблица626[[#This Row],[Коэфициент стоимости]]*Таблица626[[#This Row],[Розничная цена KRW]]</f>
        <v>5280</v>
      </c>
      <c r="I328" s="17" t="str">
        <f>IF($H$1="","Введите курс",Таблица626[[#This Row],[Оптовая цена KRW за 1шт]]/$H$1)</f>
        <v>Введите курс</v>
      </c>
      <c r="J328" s="48"/>
      <c r="K328" s="18">
        <f>Таблица626[[#This Row],[Заказ коробок ]]*Таблица626[[#This Row],[Кол-во шт в коробке]]</f>
        <v>0</v>
      </c>
      <c r="L328" s="54">
        <f>Таблица626[[#This Row],[Общее кол-во шт]]*Таблица626[[#This Row],[Оптовая цена KRW за 1шт]]</f>
        <v>0</v>
      </c>
      <c r="M328" s="19" t="str">
        <f>IFERROR(Таблица626[[#This Row],[Общее кол-во шт]]*Таблица626[[#This Row],[Оптовая цена USD за 1шт]],"")</f>
        <v/>
      </c>
      <c r="N328" s="49"/>
    </row>
    <row r="329" spans="1:14" ht="22.5" customHeight="1">
      <c r="A329" s="44" t="s">
        <v>12823</v>
      </c>
      <c r="B329" s="14">
        <v>8809643506182</v>
      </c>
      <c r="C329" s="50" t="s">
        <v>12824</v>
      </c>
      <c r="D329" s="46" t="s">
        <v>12825</v>
      </c>
      <c r="E329" s="16">
        <v>11000</v>
      </c>
      <c r="F329" s="15">
        <v>0.48</v>
      </c>
      <c r="G329" s="47">
        <v>6</v>
      </c>
      <c r="H329" s="55">
        <f>Таблица626[[#This Row],[Коэфициент стоимости]]*Таблица626[[#This Row],[Розничная цена KRW]]</f>
        <v>5280</v>
      </c>
      <c r="I329" s="17" t="str">
        <f>IF($H$1="","Введите курс",Таблица626[[#This Row],[Оптовая цена KRW за 1шт]]/$H$1)</f>
        <v>Введите курс</v>
      </c>
      <c r="J329" s="48"/>
      <c r="K329" s="18">
        <f>Таблица626[[#This Row],[Заказ коробок ]]*Таблица626[[#This Row],[Кол-во шт в коробке]]</f>
        <v>0</v>
      </c>
      <c r="L329" s="54">
        <f>Таблица626[[#This Row],[Общее кол-во шт]]*Таблица626[[#This Row],[Оптовая цена KRW за 1шт]]</f>
        <v>0</v>
      </c>
      <c r="M329" s="19" t="str">
        <f>IFERROR(Таблица626[[#This Row],[Общее кол-во шт]]*Таблица626[[#This Row],[Оптовая цена USD за 1шт]],"")</f>
        <v/>
      </c>
      <c r="N329" s="49"/>
    </row>
    <row r="330" spans="1:14" ht="22.5" customHeight="1">
      <c r="A330" s="44" t="s">
        <v>12826</v>
      </c>
      <c r="B330" s="14">
        <v>8809643506175</v>
      </c>
      <c r="C330" s="50" t="s">
        <v>12827</v>
      </c>
      <c r="D330" s="46" t="s">
        <v>12828</v>
      </c>
      <c r="E330" s="16">
        <v>11000</v>
      </c>
      <c r="F330" s="15">
        <v>0.48</v>
      </c>
      <c r="G330" s="47">
        <v>6</v>
      </c>
      <c r="H330" s="55">
        <f>Таблица626[[#This Row],[Коэфициент стоимости]]*Таблица626[[#This Row],[Розничная цена KRW]]</f>
        <v>5280</v>
      </c>
      <c r="I330" s="17" t="str">
        <f>IF($H$1="","Введите курс",Таблица626[[#This Row],[Оптовая цена KRW за 1шт]]/$H$1)</f>
        <v>Введите курс</v>
      </c>
      <c r="J330" s="48"/>
      <c r="K330" s="18">
        <f>Таблица626[[#This Row],[Заказ коробок ]]*Таблица626[[#This Row],[Кол-во шт в коробке]]</f>
        <v>0</v>
      </c>
      <c r="L330" s="54">
        <f>Таблица626[[#This Row],[Общее кол-во шт]]*Таблица626[[#This Row],[Оптовая цена KRW за 1шт]]</f>
        <v>0</v>
      </c>
      <c r="M330" s="19" t="str">
        <f>IFERROR(Таблица626[[#This Row],[Общее кол-во шт]]*Таблица626[[#This Row],[Оптовая цена USD за 1шт]],"")</f>
        <v/>
      </c>
      <c r="N330" s="49"/>
    </row>
    <row r="331" spans="1:14" ht="22.5" customHeight="1">
      <c r="A331" s="44" t="s">
        <v>12829</v>
      </c>
      <c r="B331" s="14">
        <v>8809643506168</v>
      </c>
      <c r="C331" s="50" t="s">
        <v>12830</v>
      </c>
      <c r="D331" s="46" t="s">
        <v>12831</v>
      </c>
      <c r="E331" s="16">
        <v>12000</v>
      </c>
      <c r="F331" s="15">
        <v>0.48</v>
      </c>
      <c r="G331" s="47">
        <v>6</v>
      </c>
      <c r="H331" s="55">
        <f>Таблица626[[#This Row],[Коэфициент стоимости]]*Таблица626[[#This Row],[Розничная цена KRW]]</f>
        <v>5760</v>
      </c>
      <c r="I331" s="17" t="str">
        <f>IF($H$1="","Введите курс",Таблица626[[#This Row],[Оптовая цена KRW за 1шт]]/$H$1)</f>
        <v>Введите курс</v>
      </c>
      <c r="J331" s="48"/>
      <c r="K331" s="18">
        <f>Таблица626[[#This Row],[Заказ коробок ]]*Таблица626[[#This Row],[Кол-во шт в коробке]]</f>
        <v>0</v>
      </c>
      <c r="L331" s="54">
        <f>Таблица626[[#This Row],[Общее кол-во шт]]*Таблица626[[#This Row],[Оптовая цена KRW за 1шт]]</f>
        <v>0</v>
      </c>
      <c r="M331" s="19" t="str">
        <f>IFERROR(Таблица626[[#This Row],[Общее кол-во шт]]*Таблица626[[#This Row],[Оптовая цена USD за 1шт]],"")</f>
        <v/>
      </c>
      <c r="N331" s="49"/>
    </row>
    <row r="332" spans="1:14" ht="22.5" customHeight="1">
      <c r="A332" s="44" t="s">
        <v>12832</v>
      </c>
      <c r="B332" s="14">
        <v>8809643506151</v>
      </c>
      <c r="C332" s="50" t="s">
        <v>12833</v>
      </c>
      <c r="D332" s="46" t="s">
        <v>12834</v>
      </c>
      <c r="E332" s="16">
        <v>12000</v>
      </c>
      <c r="F332" s="15">
        <v>0.48</v>
      </c>
      <c r="G332" s="47">
        <v>6</v>
      </c>
      <c r="H332" s="55">
        <f>Таблица626[[#This Row],[Коэфициент стоимости]]*Таблица626[[#This Row],[Розничная цена KRW]]</f>
        <v>5760</v>
      </c>
      <c r="I332" s="17" t="str">
        <f>IF($H$1="","Введите курс",Таблица626[[#This Row],[Оптовая цена KRW за 1шт]]/$H$1)</f>
        <v>Введите курс</v>
      </c>
      <c r="J332" s="48"/>
      <c r="K332" s="18">
        <f>Таблица626[[#This Row],[Заказ коробок ]]*Таблица626[[#This Row],[Кол-во шт в коробке]]</f>
        <v>0</v>
      </c>
      <c r="L332" s="54">
        <f>Таблица626[[#This Row],[Общее кол-во шт]]*Таблица626[[#This Row],[Оптовая цена KRW за 1шт]]</f>
        <v>0</v>
      </c>
      <c r="M332" s="19" t="str">
        <f>IFERROR(Таблица626[[#This Row],[Общее кол-во шт]]*Таблица626[[#This Row],[Оптовая цена USD за 1шт]],"")</f>
        <v/>
      </c>
      <c r="N332" s="49"/>
    </row>
    <row r="333" spans="1:14" ht="22.5" customHeight="1">
      <c r="A333" s="44" t="s">
        <v>12835</v>
      </c>
      <c r="B333" s="14">
        <v>8809643506137</v>
      </c>
      <c r="C333" s="50" t="s">
        <v>12836</v>
      </c>
      <c r="D333" s="46" t="s">
        <v>12837</v>
      </c>
      <c r="E333" s="16">
        <v>14000</v>
      </c>
      <c r="F333" s="15">
        <v>0.48</v>
      </c>
      <c r="G333" s="47">
        <v>6</v>
      </c>
      <c r="H333" s="55">
        <f>Таблица626[[#This Row],[Коэфициент стоимости]]*Таблица626[[#This Row],[Розничная цена KRW]]</f>
        <v>6720</v>
      </c>
      <c r="I333" s="17" t="str">
        <f>IF($H$1="","Введите курс",Таблица626[[#This Row],[Оптовая цена KRW за 1шт]]/$H$1)</f>
        <v>Введите курс</v>
      </c>
      <c r="J333" s="48"/>
      <c r="K333" s="18">
        <f>Таблица626[[#This Row],[Заказ коробок ]]*Таблица626[[#This Row],[Кол-во шт в коробке]]</f>
        <v>0</v>
      </c>
      <c r="L333" s="54">
        <f>Таблица626[[#This Row],[Общее кол-во шт]]*Таблица626[[#This Row],[Оптовая цена KRW за 1шт]]</f>
        <v>0</v>
      </c>
      <c r="M333" s="19" t="str">
        <f>IFERROR(Таблица626[[#This Row],[Общее кол-во шт]]*Таблица626[[#This Row],[Оптовая цена USD за 1шт]],"")</f>
        <v/>
      </c>
      <c r="N333" s="49"/>
    </row>
    <row r="334" spans="1:14" ht="22.5" customHeight="1">
      <c r="A334" s="44" t="s">
        <v>12838</v>
      </c>
      <c r="B334" s="14">
        <v>8809643506120</v>
      </c>
      <c r="C334" s="50" t="s">
        <v>12839</v>
      </c>
      <c r="D334" s="46" t="s">
        <v>12840</v>
      </c>
      <c r="E334" s="16">
        <v>14000</v>
      </c>
      <c r="F334" s="15">
        <v>0.48</v>
      </c>
      <c r="G334" s="47">
        <v>6</v>
      </c>
      <c r="H334" s="55">
        <f>Таблица626[[#This Row],[Коэфициент стоимости]]*Таблица626[[#This Row],[Розничная цена KRW]]</f>
        <v>6720</v>
      </c>
      <c r="I334" s="17" t="str">
        <f>IF($H$1="","Введите курс",Таблица626[[#This Row],[Оптовая цена KRW за 1шт]]/$H$1)</f>
        <v>Введите курс</v>
      </c>
      <c r="J334" s="48"/>
      <c r="K334" s="18">
        <f>Таблица626[[#This Row],[Заказ коробок ]]*Таблица626[[#This Row],[Кол-во шт в коробке]]</f>
        <v>0</v>
      </c>
      <c r="L334" s="54">
        <f>Таблица626[[#This Row],[Общее кол-во шт]]*Таблица626[[#This Row],[Оптовая цена KRW за 1шт]]</f>
        <v>0</v>
      </c>
      <c r="M334" s="19" t="str">
        <f>IFERROR(Таблица626[[#This Row],[Общее кол-во шт]]*Таблица626[[#This Row],[Оптовая цена USD за 1шт]],"")</f>
        <v/>
      </c>
      <c r="N334" s="49"/>
    </row>
    <row r="335" spans="1:14" ht="22.5" customHeight="1">
      <c r="A335" s="44" t="s">
        <v>12841</v>
      </c>
      <c r="B335" s="14">
        <v>8809643506113</v>
      </c>
      <c r="C335" s="50" t="s">
        <v>12842</v>
      </c>
      <c r="D335" s="46" t="s">
        <v>12843</v>
      </c>
      <c r="E335" s="16">
        <v>14000</v>
      </c>
      <c r="F335" s="15">
        <v>0.48</v>
      </c>
      <c r="G335" s="47">
        <v>6</v>
      </c>
      <c r="H335" s="55">
        <f>Таблица626[[#This Row],[Коэфициент стоимости]]*Таблица626[[#This Row],[Розничная цена KRW]]</f>
        <v>6720</v>
      </c>
      <c r="I335" s="17" t="str">
        <f>IF($H$1="","Введите курс",Таблица626[[#This Row],[Оптовая цена KRW за 1шт]]/$H$1)</f>
        <v>Введите курс</v>
      </c>
      <c r="J335" s="48"/>
      <c r="K335" s="18">
        <f>Таблица626[[#This Row],[Заказ коробок ]]*Таблица626[[#This Row],[Кол-во шт в коробке]]</f>
        <v>0</v>
      </c>
      <c r="L335" s="54">
        <f>Таблица626[[#This Row],[Общее кол-во шт]]*Таблица626[[#This Row],[Оптовая цена KRW за 1шт]]</f>
        <v>0</v>
      </c>
      <c r="M335" s="19" t="str">
        <f>IFERROR(Таблица626[[#This Row],[Общее кол-во шт]]*Таблица626[[#This Row],[Оптовая цена USD за 1шт]],"")</f>
        <v/>
      </c>
      <c r="N335" s="49"/>
    </row>
    <row r="336" spans="1:14" ht="22.5" customHeight="1">
      <c r="A336" s="44" t="s">
        <v>12844</v>
      </c>
      <c r="B336" s="14">
        <v>8809643501828</v>
      </c>
      <c r="C336" s="50" t="s">
        <v>12845</v>
      </c>
      <c r="D336" s="46" t="s">
        <v>12846</v>
      </c>
      <c r="E336" s="16">
        <v>14000</v>
      </c>
      <c r="F336" s="15">
        <v>0.48</v>
      </c>
      <c r="G336" s="47">
        <v>4</v>
      </c>
      <c r="H336" s="55">
        <f>Таблица626[[#This Row],[Коэфициент стоимости]]*Таблица626[[#This Row],[Розничная цена KRW]]</f>
        <v>6720</v>
      </c>
      <c r="I336" s="17" t="str">
        <f>IF($H$1="","Введите курс",Таблица626[[#This Row],[Оптовая цена KRW за 1шт]]/$H$1)</f>
        <v>Введите курс</v>
      </c>
      <c r="J336" s="48"/>
      <c r="K336" s="18">
        <f>Таблица626[[#This Row],[Заказ коробок ]]*Таблица626[[#This Row],[Кол-во шт в коробке]]</f>
        <v>0</v>
      </c>
      <c r="L336" s="54">
        <f>Таблица626[[#This Row],[Общее кол-во шт]]*Таблица626[[#This Row],[Оптовая цена KRW за 1шт]]</f>
        <v>0</v>
      </c>
      <c r="M336" s="19" t="str">
        <f>IFERROR(Таблица626[[#This Row],[Общее кол-во шт]]*Таблица626[[#This Row],[Оптовая цена USD за 1шт]],"")</f>
        <v/>
      </c>
      <c r="N336" s="49"/>
    </row>
    <row r="337" spans="1:14" ht="22.5" customHeight="1">
      <c r="A337" s="44" t="s">
        <v>12847</v>
      </c>
      <c r="B337" s="14">
        <v>8809643501811</v>
      </c>
      <c r="C337" s="50" t="s">
        <v>12848</v>
      </c>
      <c r="D337" s="46" t="s">
        <v>12849</v>
      </c>
      <c r="E337" s="16">
        <v>14000</v>
      </c>
      <c r="F337" s="15">
        <v>0.48</v>
      </c>
      <c r="G337" s="47">
        <v>4</v>
      </c>
      <c r="H337" s="55">
        <f>Таблица626[[#This Row],[Коэфициент стоимости]]*Таблица626[[#This Row],[Розничная цена KRW]]</f>
        <v>6720</v>
      </c>
      <c r="I337" s="17" t="str">
        <f>IF($H$1="","Введите курс",Таблица626[[#This Row],[Оптовая цена KRW за 1шт]]/$H$1)</f>
        <v>Введите курс</v>
      </c>
      <c r="J337" s="48"/>
      <c r="K337" s="18">
        <f>Таблица626[[#This Row],[Заказ коробок ]]*Таблица626[[#This Row],[Кол-во шт в коробке]]</f>
        <v>0</v>
      </c>
      <c r="L337" s="54">
        <f>Таблица626[[#This Row],[Общее кол-во шт]]*Таблица626[[#This Row],[Оптовая цена KRW за 1шт]]</f>
        <v>0</v>
      </c>
      <c r="M337" s="19" t="str">
        <f>IFERROR(Таблица626[[#This Row],[Общее кол-во шт]]*Таблица626[[#This Row],[Оптовая цена USD за 1шт]],"")</f>
        <v/>
      </c>
      <c r="N337" s="49"/>
    </row>
    <row r="338" spans="1:14" ht="22.5" customHeight="1">
      <c r="A338" s="44" t="s">
        <v>12850</v>
      </c>
      <c r="B338" s="14">
        <v>8809643501804</v>
      </c>
      <c r="C338" s="50" t="s">
        <v>12851</v>
      </c>
      <c r="D338" s="46" t="s">
        <v>12852</v>
      </c>
      <c r="E338" s="16">
        <v>14000</v>
      </c>
      <c r="F338" s="15">
        <v>0.48</v>
      </c>
      <c r="G338" s="47">
        <v>4</v>
      </c>
      <c r="H338" s="55">
        <f>Таблица626[[#This Row],[Коэфициент стоимости]]*Таблица626[[#This Row],[Розничная цена KRW]]</f>
        <v>6720</v>
      </c>
      <c r="I338" s="17" t="str">
        <f>IF($H$1="","Введите курс",Таблица626[[#This Row],[Оптовая цена KRW за 1шт]]/$H$1)</f>
        <v>Введите курс</v>
      </c>
      <c r="J338" s="48"/>
      <c r="K338" s="18">
        <f>Таблица626[[#This Row],[Заказ коробок ]]*Таблица626[[#This Row],[Кол-во шт в коробке]]</f>
        <v>0</v>
      </c>
      <c r="L338" s="54">
        <f>Таблица626[[#This Row],[Общее кол-во шт]]*Таблица626[[#This Row],[Оптовая цена KRW за 1шт]]</f>
        <v>0</v>
      </c>
      <c r="M338" s="19" t="str">
        <f>IFERROR(Таблица626[[#This Row],[Общее кол-во шт]]*Таблица626[[#This Row],[Оптовая цена USD за 1шт]],"")</f>
        <v/>
      </c>
      <c r="N338" s="49"/>
    </row>
    <row r="339" spans="1:14" ht="22.5" customHeight="1">
      <c r="A339" s="44" t="s">
        <v>12853</v>
      </c>
      <c r="B339" s="14">
        <v>8809643501798</v>
      </c>
      <c r="C339" s="50" t="s">
        <v>12854</v>
      </c>
      <c r="D339" s="46" t="s">
        <v>12855</v>
      </c>
      <c r="E339" s="16">
        <v>14000</v>
      </c>
      <c r="F339" s="15">
        <v>0.48</v>
      </c>
      <c r="G339" s="47">
        <v>4</v>
      </c>
      <c r="H339" s="55">
        <f>Таблица626[[#This Row],[Коэфициент стоимости]]*Таблица626[[#This Row],[Розничная цена KRW]]</f>
        <v>6720</v>
      </c>
      <c r="I339" s="17" t="str">
        <f>IF($H$1="","Введите курс",Таблица626[[#This Row],[Оптовая цена KRW за 1шт]]/$H$1)</f>
        <v>Введите курс</v>
      </c>
      <c r="J339" s="48"/>
      <c r="K339" s="18">
        <f>Таблица626[[#This Row],[Заказ коробок ]]*Таблица626[[#This Row],[Кол-во шт в коробке]]</f>
        <v>0</v>
      </c>
      <c r="L339" s="54">
        <f>Таблица626[[#This Row],[Общее кол-во шт]]*Таблица626[[#This Row],[Оптовая цена KRW за 1шт]]</f>
        <v>0</v>
      </c>
      <c r="M339" s="19" t="str">
        <f>IFERROR(Таблица626[[#This Row],[Общее кол-во шт]]*Таблица626[[#This Row],[Оптовая цена USD за 1шт]],"")</f>
        <v/>
      </c>
      <c r="N339" s="49"/>
    </row>
    <row r="340" spans="1:14" ht="22.5" customHeight="1">
      <c r="A340" s="44" t="s">
        <v>12856</v>
      </c>
      <c r="B340" s="14">
        <v>8809643501750</v>
      </c>
      <c r="C340" s="50" t="s">
        <v>12857</v>
      </c>
      <c r="D340" s="46" t="s">
        <v>12858</v>
      </c>
      <c r="E340" s="16">
        <v>18000</v>
      </c>
      <c r="F340" s="15">
        <v>0.48</v>
      </c>
      <c r="G340" s="47">
        <v>6</v>
      </c>
      <c r="H340" s="55">
        <f>Таблица626[[#This Row],[Коэфициент стоимости]]*Таблица626[[#This Row],[Розничная цена KRW]]</f>
        <v>8640</v>
      </c>
      <c r="I340" s="17" t="str">
        <f>IF($H$1="","Введите курс",Таблица626[[#This Row],[Оптовая цена KRW за 1шт]]/$H$1)</f>
        <v>Введите курс</v>
      </c>
      <c r="J340" s="48"/>
      <c r="K340" s="18">
        <f>Таблица626[[#This Row],[Заказ коробок ]]*Таблица626[[#This Row],[Кол-во шт в коробке]]</f>
        <v>0</v>
      </c>
      <c r="L340" s="54">
        <f>Таблица626[[#This Row],[Общее кол-во шт]]*Таблица626[[#This Row],[Оптовая цена KRW за 1шт]]</f>
        <v>0</v>
      </c>
      <c r="M340" s="19" t="str">
        <f>IFERROR(Таблица626[[#This Row],[Общее кол-во шт]]*Таблица626[[#This Row],[Оптовая цена USD за 1шт]],"")</f>
        <v/>
      </c>
      <c r="N340" s="49"/>
    </row>
    <row r="341" spans="1:14" ht="22.5" customHeight="1">
      <c r="A341" s="44" t="s">
        <v>12859</v>
      </c>
      <c r="B341" s="14">
        <v>8809643501415</v>
      </c>
      <c r="C341" s="50" t="s">
        <v>12860</v>
      </c>
      <c r="D341" s="46" t="s">
        <v>12861</v>
      </c>
      <c r="E341" s="16">
        <v>10000</v>
      </c>
      <c r="F341" s="15">
        <v>0.48</v>
      </c>
      <c r="G341" s="47">
        <v>6</v>
      </c>
      <c r="H341" s="55">
        <f>Таблица626[[#This Row],[Коэфициент стоимости]]*Таблица626[[#This Row],[Розничная цена KRW]]</f>
        <v>4800</v>
      </c>
      <c r="I341" s="17" t="str">
        <f>IF($H$1="","Введите курс",Таблица626[[#This Row],[Оптовая цена KRW за 1шт]]/$H$1)</f>
        <v>Введите курс</v>
      </c>
      <c r="J341" s="48"/>
      <c r="K341" s="18">
        <f>Таблица626[[#This Row],[Заказ коробок ]]*Таблица626[[#This Row],[Кол-во шт в коробке]]</f>
        <v>0</v>
      </c>
      <c r="L341" s="54">
        <f>Таблица626[[#This Row],[Общее кол-во шт]]*Таблица626[[#This Row],[Оптовая цена KRW за 1шт]]</f>
        <v>0</v>
      </c>
      <c r="M341" s="19" t="str">
        <f>IFERROR(Таблица626[[#This Row],[Общее кол-во шт]]*Таблица626[[#This Row],[Оптовая цена USD за 1шт]],"")</f>
        <v/>
      </c>
      <c r="N341" s="49"/>
    </row>
    <row r="342" spans="1:14" ht="22.5" customHeight="1">
      <c r="A342" s="44" t="s">
        <v>12862</v>
      </c>
      <c r="B342" s="14">
        <v>8809643501408</v>
      </c>
      <c r="C342" s="50" t="s">
        <v>12863</v>
      </c>
      <c r="D342" s="46" t="s">
        <v>12864</v>
      </c>
      <c r="E342" s="16">
        <v>10000</v>
      </c>
      <c r="F342" s="15">
        <v>0.48</v>
      </c>
      <c r="G342" s="47">
        <v>6</v>
      </c>
      <c r="H342" s="55">
        <f>Таблица626[[#This Row],[Коэфициент стоимости]]*Таблица626[[#This Row],[Розничная цена KRW]]</f>
        <v>4800</v>
      </c>
      <c r="I342" s="17" t="str">
        <f>IF($H$1="","Введите курс",Таблица626[[#This Row],[Оптовая цена KRW за 1шт]]/$H$1)</f>
        <v>Введите курс</v>
      </c>
      <c r="J342" s="48"/>
      <c r="K342" s="18">
        <f>Таблица626[[#This Row],[Заказ коробок ]]*Таблица626[[#This Row],[Кол-во шт в коробке]]</f>
        <v>0</v>
      </c>
      <c r="L342" s="54">
        <f>Таблица626[[#This Row],[Общее кол-во шт]]*Таблица626[[#This Row],[Оптовая цена KRW за 1шт]]</f>
        <v>0</v>
      </c>
      <c r="M342" s="19" t="str">
        <f>IFERROR(Таблица626[[#This Row],[Общее кол-во шт]]*Таблица626[[#This Row],[Оптовая цена USD за 1шт]],"")</f>
        <v/>
      </c>
      <c r="N342" s="49"/>
    </row>
    <row r="343" spans="1:14" ht="22.5" customHeight="1">
      <c r="A343" s="44" t="s">
        <v>12865</v>
      </c>
      <c r="B343" s="14">
        <v>8809643501392</v>
      </c>
      <c r="C343" s="50" t="s">
        <v>12866</v>
      </c>
      <c r="D343" s="46" t="s">
        <v>12867</v>
      </c>
      <c r="E343" s="16">
        <v>10000</v>
      </c>
      <c r="F343" s="15">
        <v>0.48</v>
      </c>
      <c r="G343" s="47">
        <v>6</v>
      </c>
      <c r="H343" s="55">
        <f>Таблица626[[#This Row],[Коэфициент стоимости]]*Таблица626[[#This Row],[Розничная цена KRW]]</f>
        <v>4800</v>
      </c>
      <c r="I343" s="17" t="str">
        <f>IF($H$1="","Введите курс",Таблица626[[#This Row],[Оптовая цена KRW за 1шт]]/$H$1)</f>
        <v>Введите курс</v>
      </c>
      <c r="J343" s="48"/>
      <c r="K343" s="18">
        <f>Таблица626[[#This Row],[Заказ коробок ]]*Таблица626[[#This Row],[Кол-во шт в коробке]]</f>
        <v>0</v>
      </c>
      <c r="L343" s="54">
        <f>Таблица626[[#This Row],[Общее кол-во шт]]*Таблица626[[#This Row],[Оптовая цена KRW за 1шт]]</f>
        <v>0</v>
      </c>
      <c r="M343" s="19" t="str">
        <f>IFERROR(Таблица626[[#This Row],[Общее кол-во шт]]*Таблица626[[#This Row],[Оптовая цена USD за 1шт]],"")</f>
        <v/>
      </c>
      <c r="N343" s="49"/>
    </row>
    <row r="344" spans="1:14" ht="22.5" customHeight="1">
      <c r="A344" s="44" t="s">
        <v>12868</v>
      </c>
      <c r="B344" s="14">
        <v>8809643501385</v>
      </c>
      <c r="C344" s="50" t="s">
        <v>12869</v>
      </c>
      <c r="D344" s="46" t="s">
        <v>12870</v>
      </c>
      <c r="E344" s="16">
        <v>10000</v>
      </c>
      <c r="F344" s="15">
        <v>0.48</v>
      </c>
      <c r="G344" s="47">
        <v>6</v>
      </c>
      <c r="H344" s="55">
        <f>Таблица626[[#This Row],[Коэфициент стоимости]]*Таблица626[[#This Row],[Розничная цена KRW]]</f>
        <v>4800</v>
      </c>
      <c r="I344" s="17" t="str">
        <f>IF($H$1="","Введите курс",Таблица626[[#This Row],[Оптовая цена KRW за 1шт]]/$H$1)</f>
        <v>Введите курс</v>
      </c>
      <c r="J344" s="48"/>
      <c r="K344" s="18">
        <f>Таблица626[[#This Row],[Заказ коробок ]]*Таблица626[[#This Row],[Кол-во шт в коробке]]</f>
        <v>0</v>
      </c>
      <c r="L344" s="54">
        <f>Таблица626[[#This Row],[Общее кол-во шт]]*Таблица626[[#This Row],[Оптовая цена KRW за 1шт]]</f>
        <v>0</v>
      </c>
      <c r="M344" s="19" t="str">
        <f>IFERROR(Таблица626[[#This Row],[Общее кол-во шт]]*Таблица626[[#This Row],[Оптовая цена USD за 1шт]],"")</f>
        <v/>
      </c>
      <c r="N344" s="49"/>
    </row>
    <row r="345" spans="1:14" ht="22.5" customHeight="1">
      <c r="A345" s="44" t="s">
        <v>12871</v>
      </c>
      <c r="B345" s="14">
        <v>8809643500876</v>
      </c>
      <c r="C345" s="50" t="s">
        <v>12872</v>
      </c>
      <c r="D345" s="46" t="s">
        <v>12873</v>
      </c>
      <c r="E345" s="16">
        <v>21000</v>
      </c>
      <c r="F345" s="15">
        <v>0.48</v>
      </c>
      <c r="G345" s="47">
        <v>6</v>
      </c>
      <c r="H345" s="55">
        <f>Таблица626[[#This Row],[Коэфициент стоимости]]*Таблица626[[#This Row],[Розничная цена KRW]]</f>
        <v>10080</v>
      </c>
      <c r="I345" s="17" t="str">
        <f>IF($H$1="","Введите курс",Таблица626[[#This Row],[Оптовая цена KRW за 1шт]]/$H$1)</f>
        <v>Введите курс</v>
      </c>
      <c r="J345" s="48"/>
      <c r="K345" s="18">
        <f>Таблица626[[#This Row],[Заказ коробок ]]*Таблица626[[#This Row],[Кол-во шт в коробке]]</f>
        <v>0</v>
      </c>
      <c r="L345" s="54">
        <f>Таблица626[[#This Row],[Общее кол-во шт]]*Таблица626[[#This Row],[Оптовая цена KRW за 1шт]]</f>
        <v>0</v>
      </c>
      <c r="M345" s="19" t="str">
        <f>IFERROR(Таблица626[[#This Row],[Общее кол-во шт]]*Таблица626[[#This Row],[Оптовая цена USD за 1шт]],"")</f>
        <v/>
      </c>
      <c r="N345" s="49"/>
    </row>
    <row r="346" spans="1:14" ht="22.5" customHeight="1">
      <c r="A346" s="44" t="s">
        <v>12874</v>
      </c>
      <c r="B346" s="14">
        <v>8809643500869</v>
      </c>
      <c r="C346" s="50" t="s">
        <v>12875</v>
      </c>
      <c r="D346" s="46" t="s">
        <v>12876</v>
      </c>
      <c r="E346" s="16">
        <v>23000</v>
      </c>
      <c r="F346" s="15">
        <v>0.48</v>
      </c>
      <c r="G346" s="47">
        <v>6</v>
      </c>
      <c r="H346" s="55">
        <f>Таблица626[[#This Row],[Коэфициент стоимости]]*Таблица626[[#This Row],[Розничная цена KRW]]</f>
        <v>11040</v>
      </c>
      <c r="I346" s="17" t="str">
        <f>IF($H$1="","Введите курс",Таблица626[[#This Row],[Оптовая цена KRW за 1шт]]/$H$1)</f>
        <v>Введите курс</v>
      </c>
      <c r="J346" s="48"/>
      <c r="K346" s="18">
        <f>Таблица626[[#This Row],[Заказ коробок ]]*Таблица626[[#This Row],[Кол-во шт в коробке]]</f>
        <v>0</v>
      </c>
      <c r="L346" s="54">
        <f>Таблица626[[#This Row],[Общее кол-во шт]]*Таблица626[[#This Row],[Оптовая цена KRW за 1шт]]</f>
        <v>0</v>
      </c>
      <c r="M346" s="19" t="str">
        <f>IFERROR(Таблица626[[#This Row],[Общее кол-во шт]]*Таблица626[[#This Row],[Оптовая цена USD за 1шт]],"")</f>
        <v/>
      </c>
      <c r="N346" s="49"/>
    </row>
    <row r="347" spans="1:14" ht="22.5" customHeight="1">
      <c r="A347" s="44" t="s">
        <v>12877</v>
      </c>
      <c r="B347" s="14">
        <v>8809643500852</v>
      </c>
      <c r="C347" s="50" t="s">
        <v>12878</v>
      </c>
      <c r="D347" s="46" t="s">
        <v>12879</v>
      </c>
      <c r="E347" s="16">
        <v>23000</v>
      </c>
      <c r="F347" s="15">
        <v>0.48</v>
      </c>
      <c r="G347" s="47">
        <v>6</v>
      </c>
      <c r="H347" s="55">
        <f>Таблица626[[#This Row],[Коэфициент стоимости]]*Таблица626[[#This Row],[Розничная цена KRW]]</f>
        <v>11040</v>
      </c>
      <c r="I347" s="17" t="str">
        <f>IF($H$1="","Введите курс",Таблица626[[#This Row],[Оптовая цена KRW за 1шт]]/$H$1)</f>
        <v>Введите курс</v>
      </c>
      <c r="J347" s="48"/>
      <c r="K347" s="18">
        <f>Таблица626[[#This Row],[Заказ коробок ]]*Таблица626[[#This Row],[Кол-во шт в коробке]]</f>
        <v>0</v>
      </c>
      <c r="L347" s="54">
        <f>Таблица626[[#This Row],[Общее кол-во шт]]*Таблица626[[#This Row],[Оптовая цена KRW за 1шт]]</f>
        <v>0</v>
      </c>
      <c r="M347" s="19" t="str">
        <f>IFERROR(Таблица626[[#This Row],[Общее кол-во шт]]*Таблица626[[#This Row],[Оптовая цена USD за 1шт]],"")</f>
        <v/>
      </c>
      <c r="N347" s="49"/>
    </row>
    <row r="348" spans="1:14" ht="22.5" customHeight="1">
      <c r="A348" s="44" t="s">
        <v>12880</v>
      </c>
      <c r="B348" s="14">
        <v>8809643500845</v>
      </c>
      <c r="C348" s="50" t="s">
        <v>12881</v>
      </c>
      <c r="D348" s="46" t="s">
        <v>12882</v>
      </c>
      <c r="E348" s="16">
        <v>23000</v>
      </c>
      <c r="F348" s="15">
        <v>0.48</v>
      </c>
      <c r="G348" s="47">
        <v>6</v>
      </c>
      <c r="H348" s="55">
        <f>Таблица626[[#This Row],[Коэфициент стоимости]]*Таблица626[[#This Row],[Розничная цена KRW]]</f>
        <v>11040</v>
      </c>
      <c r="I348" s="17" t="str">
        <f>IF($H$1="","Введите курс",Таблица626[[#This Row],[Оптовая цена KRW за 1шт]]/$H$1)</f>
        <v>Введите курс</v>
      </c>
      <c r="J348" s="48"/>
      <c r="K348" s="18">
        <f>Таблица626[[#This Row],[Заказ коробок ]]*Таблица626[[#This Row],[Кол-во шт в коробке]]</f>
        <v>0</v>
      </c>
      <c r="L348" s="54">
        <f>Таблица626[[#This Row],[Общее кол-во шт]]*Таблица626[[#This Row],[Оптовая цена KRW за 1шт]]</f>
        <v>0</v>
      </c>
      <c r="M348" s="19" t="str">
        <f>IFERROR(Таблица626[[#This Row],[Общее кол-во шт]]*Таблица626[[#This Row],[Оптовая цена USD за 1шт]],"")</f>
        <v/>
      </c>
      <c r="N348" s="49"/>
    </row>
    <row r="349" spans="1:14" ht="22.5" customHeight="1">
      <c r="A349" s="44" t="s">
        <v>12883</v>
      </c>
      <c r="B349" s="14">
        <v>8809643500838</v>
      </c>
      <c r="C349" s="50" t="s">
        <v>12884</v>
      </c>
      <c r="D349" s="46" t="s">
        <v>12885</v>
      </c>
      <c r="E349" s="16">
        <v>23000</v>
      </c>
      <c r="F349" s="15">
        <v>0.48</v>
      </c>
      <c r="G349" s="47">
        <v>6</v>
      </c>
      <c r="H349" s="55">
        <f>Таблица626[[#This Row],[Коэфициент стоимости]]*Таблица626[[#This Row],[Розничная цена KRW]]</f>
        <v>11040</v>
      </c>
      <c r="I349" s="17" t="str">
        <f>IF($H$1="","Введите курс",Таблица626[[#This Row],[Оптовая цена KRW за 1шт]]/$H$1)</f>
        <v>Введите курс</v>
      </c>
      <c r="J349" s="48"/>
      <c r="K349" s="18">
        <f>Таблица626[[#This Row],[Заказ коробок ]]*Таблица626[[#This Row],[Кол-во шт в коробке]]</f>
        <v>0</v>
      </c>
      <c r="L349" s="54">
        <f>Таблица626[[#This Row],[Общее кол-во шт]]*Таблица626[[#This Row],[Оптовая цена KRW за 1шт]]</f>
        <v>0</v>
      </c>
      <c r="M349" s="19" t="str">
        <f>IFERROR(Таблица626[[#This Row],[Общее кол-во шт]]*Таблица626[[#This Row],[Оптовая цена USD за 1шт]],"")</f>
        <v/>
      </c>
      <c r="N349" s="49"/>
    </row>
    <row r="350" spans="1:14" ht="22.5" customHeight="1">
      <c r="A350" s="44" t="s">
        <v>12886</v>
      </c>
      <c r="B350" s="14">
        <v>8809643500821</v>
      </c>
      <c r="C350" s="50" t="s">
        <v>12887</v>
      </c>
      <c r="D350" s="46" t="s">
        <v>12888</v>
      </c>
      <c r="E350" s="16">
        <v>23000</v>
      </c>
      <c r="F350" s="15">
        <v>0.48</v>
      </c>
      <c r="G350" s="47">
        <v>6</v>
      </c>
      <c r="H350" s="55">
        <f>Таблица626[[#This Row],[Коэфициент стоимости]]*Таблица626[[#This Row],[Розничная цена KRW]]</f>
        <v>11040</v>
      </c>
      <c r="I350" s="17" t="str">
        <f>IF($H$1="","Введите курс",Таблица626[[#This Row],[Оптовая цена KRW за 1шт]]/$H$1)</f>
        <v>Введите курс</v>
      </c>
      <c r="J350" s="48"/>
      <c r="K350" s="18">
        <f>Таблица626[[#This Row],[Заказ коробок ]]*Таблица626[[#This Row],[Кол-во шт в коробке]]</f>
        <v>0</v>
      </c>
      <c r="L350" s="54">
        <f>Таблица626[[#This Row],[Общее кол-во шт]]*Таблица626[[#This Row],[Оптовая цена KRW за 1шт]]</f>
        <v>0</v>
      </c>
      <c r="M350" s="19" t="str">
        <f>IFERROR(Таблица626[[#This Row],[Общее кол-во шт]]*Таблица626[[#This Row],[Оптовая цена USD за 1шт]],"")</f>
        <v/>
      </c>
      <c r="N350" s="49"/>
    </row>
    <row r="351" spans="1:14" ht="22.5" customHeight="1">
      <c r="A351" s="44" t="s">
        <v>12889</v>
      </c>
      <c r="B351" s="14">
        <v>8809581488557</v>
      </c>
      <c r="C351" s="50" t="s">
        <v>12890</v>
      </c>
      <c r="D351" s="46" t="s">
        <v>12891</v>
      </c>
      <c r="E351" s="16">
        <v>18000</v>
      </c>
      <c r="F351" s="15">
        <v>0.48</v>
      </c>
      <c r="G351" s="47">
        <v>4</v>
      </c>
      <c r="H351" s="55">
        <f>Таблица626[[#This Row],[Коэфициент стоимости]]*Таблица626[[#This Row],[Розничная цена KRW]]</f>
        <v>8640</v>
      </c>
      <c r="I351" s="17" t="str">
        <f>IF($H$1="","Введите курс",Таблица626[[#This Row],[Оптовая цена KRW за 1шт]]/$H$1)</f>
        <v>Введите курс</v>
      </c>
      <c r="J351" s="48"/>
      <c r="K351" s="18">
        <f>Таблица626[[#This Row],[Заказ коробок ]]*Таблица626[[#This Row],[Кол-во шт в коробке]]</f>
        <v>0</v>
      </c>
      <c r="L351" s="54">
        <f>Таблица626[[#This Row],[Общее кол-во шт]]*Таблица626[[#This Row],[Оптовая цена KRW за 1шт]]</f>
        <v>0</v>
      </c>
      <c r="M351" s="19" t="str">
        <f>IFERROR(Таблица626[[#This Row],[Общее кол-во шт]]*Таблица626[[#This Row],[Оптовая цена USD за 1шт]],"")</f>
        <v/>
      </c>
      <c r="N351" s="49"/>
    </row>
    <row r="352" spans="1:14" ht="22.5" customHeight="1">
      <c r="A352" s="44" t="s">
        <v>12892</v>
      </c>
      <c r="B352" s="14">
        <v>8809581488526</v>
      </c>
      <c r="C352" s="50" t="s">
        <v>12893</v>
      </c>
      <c r="D352" s="46" t="s">
        <v>12894</v>
      </c>
      <c r="E352" s="16">
        <v>18000</v>
      </c>
      <c r="F352" s="15">
        <v>0.48</v>
      </c>
      <c r="G352" s="47">
        <v>4</v>
      </c>
      <c r="H352" s="55">
        <f>Таблица626[[#This Row],[Коэфициент стоимости]]*Таблица626[[#This Row],[Розничная цена KRW]]</f>
        <v>8640</v>
      </c>
      <c r="I352" s="17" t="str">
        <f>IF($H$1="","Введите курс",Таблица626[[#This Row],[Оптовая цена KRW за 1шт]]/$H$1)</f>
        <v>Введите курс</v>
      </c>
      <c r="J352" s="48"/>
      <c r="K352" s="18">
        <f>Таблица626[[#This Row],[Заказ коробок ]]*Таблица626[[#This Row],[Кол-во шт в коробке]]</f>
        <v>0</v>
      </c>
      <c r="L352" s="54">
        <f>Таблица626[[#This Row],[Общее кол-во шт]]*Таблица626[[#This Row],[Оптовая цена KRW за 1шт]]</f>
        <v>0</v>
      </c>
      <c r="M352" s="19" t="str">
        <f>IFERROR(Таблица626[[#This Row],[Общее кол-во шт]]*Таблица626[[#This Row],[Оптовая цена USD за 1шт]],"")</f>
        <v/>
      </c>
      <c r="N352" s="49"/>
    </row>
    <row r="353" spans="1:14" ht="22.5" customHeight="1">
      <c r="A353" s="44" t="s">
        <v>12895</v>
      </c>
      <c r="B353" s="14">
        <v>8809581488496</v>
      </c>
      <c r="C353" s="50" t="s">
        <v>12896</v>
      </c>
      <c r="D353" s="46" t="s">
        <v>12897</v>
      </c>
      <c r="E353" s="16">
        <v>18000</v>
      </c>
      <c r="F353" s="15">
        <v>0.48</v>
      </c>
      <c r="G353" s="47">
        <v>4</v>
      </c>
      <c r="H353" s="55">
        <f>Таблица626[[#This Row],[Коэфициент стоимости]]*Таблица626[[#This Row],[Розничная цена KRW]]</f>
        <v>8640</v>
      </c>
      <c r="I353" s="17" t="str">
        <f>IF($H$1="","Введите курс",Таблица626[[#This Row],[Оптовая цена KRW за 1шт]]/$H$1)</f>
        <v>Введите курс</v>
      </c>
      <c r="J353" s="48"/>
      <c r="K353" s="18">
        <f>Таблица626[[#This Row],[Заказ коробок ]]*Таблица626[[#This Row],[Кол-во шт в коробке]]</f>
        <v>0</v>
      </c>
      <c r="L353" s="54">
        <f>Таблица626[[#This Row],[Общее кол-во шт]]*Таблица626[[#This Row],[Оптовая цена KRW за 1шт]]</f>
        <v>0</v>
      </c>
      <c r="M353" s="19" t="str">
        <f>IFERROR(Таблица626[[#This Row],[Общее кол-во шт]]*Таблица626[[#This Row],[Оптовая цена USD за 1шт]],"")</f>
        <v/>
      </c>
      <c r="N353" s="49"/>
    </row>
    <row r="354" spans="1:14" ht="22.5" customHeight="1">
      <c r="A354" s="44" t="s">
        <v>12898</v>
      </c>
      <c r="B354" s="14">
        <v>8809581488489</v>
      </c>
      <c r="C354" s="50" t="s">
        <v>12899</v>
      </c>
      <c r="D354" s="46" t="s">
        <v>12900</v>
      </c>
      <c r="E354" s="16">
        <v>18000</v>
      </c>
      <c r="F354" s="15">
        <v>0.48</v>
      </c>
      <c r="G354" s="47">
        <v>4</v>
      </c>
      <c r="H354" s="55">
        <f>Таблица626[[#This Row],[Коэфициент стоимости]]*Таблица626[[#This Row],[Розничная цена KRW]]</f>
        <v>8640</v>
      </c>
      <c r="I354" s="17" t="str">
        <f>IF($H$1="","Введите курс",Таблица626[[#This Row],[Оптовая цена KRW за 1шт]]/$H$1)</f>
        <v>Введите курс</v>
      </c>
      <c r="J354" s="48"/>
      <c r="K354" s="18">
        <f>Таблица626[[#This Row],[Заказ коробок ]]*Таблица626[[#This Row],[Кол-во шт в коробке]]</f>
        <v>0</v>
      </c>
      <c r="L354" s="54">
        <f>Таблица626[[#This Row],[Общее кол-во шт]]*Таблица626[[#This Row],[Оптовая цена KRW за 1шт]]</f>
        <v>0</v>
      </c>
      <c r="M354" s="19" t="str">
        <f>IFERROR(Таблица626[[#This Row],[Общее кол-во шт]]*Таблица626[[#This Row],[Оптовая цена USD за 1шт]],"")</f>
        <v/>
      </c>
      <c r="N354" s="49"/>
    </row>
    <row r="355" spans="1:14" ht="22.5" customHeight="1">
      <c r="A355" s="44" t="s">
        <v>12901</v>
      </c>
      <c r="B355" s="14">
        <v>8809581488465</v>
      </c>
      <c r="C355" s="50" t="s">
        <v>12902</v>
      </c>
      <c r="D355" s="46" t="s">
        <v>12903</v>
      </c>
      <c r="E355" s="16">
        <v>18000</v>
      </c>
      <c r="F355" s="15">
        <v>0.48</v>
      </c>
      <c r="G355" s="47">
        <v>4</v>
      </c>
      <c r="H355" s="55">
        <f>Таблица626[[#This Row],[Коэфициент стоимости]]*Таблица626[[#This Row],[Розничная цена KRW]]</f>
        <v>8640</v>
      </c>
      <c r="I355" s="17" t="str">
        <f>IF($H$1="","Введите курс",Таблица626[[#This Row],[Оптовая цена KRW за 1шт]]/$H$1)</f>
        <v>Введите курс</v>
      </c>
      <c r="J355" s="48"/>
      <c r="K355" s="18">
        <f>Таблица626[[#This Row],[Заказ коробок ]]*Таблица626[[#This Row],[Кол-во шт в коробке]]</f>
        <v>0</v>
      </c>
      <c r="L355" s="54">
        <f>Таблица626[[#This Row],[Общее кол-во шт]]*Таблица626[[#This Row],[Оптовая цена KRW за 1шт]]</f>
        <v>0</v>
      </c>
      <c r="M355" s="19" t="str">
        <f>IFERROR(Таблица626[[#This Row],[Общее кол-во шт]]*Таблица626[[#This Row],[Оптовая цена USD за 1шт]],"")</f>
        <v/>
      </c>
      <c r="N355" s="49"/>
    </row>
    <row r="356" spans="1:14" ht="22.5" customHeight="1">
      <c r="A356" s="44" t="s">
        <v>12904</v>
      </c>
      <c r="B356" s="14">
        <v>8809581484665</v>
      </c>
      <c r="C356" s="50" t="s">
        <v>12905</v>
      </c>
      <c r="D356" s="46" t="s">
        <v>12906</v>
      </c>
      <c r="E356" s="16">
        <v>5000</v>
      </c>
      <c r="F356" s="15">
        <v>0.48</v>
      </c>
      <c r="G356" s="47">
        <v>6</v>
      </c>
      <c r="H356" s="55">
        <f>Таблица626[[#This Row],[Коэфициент стоимости]]*Таблица626[[#This Row],[Розничная цена KRW]]</f>
        <v>2400</v>
      </c>
      <c r="I356" s="17" t="str">
        <f>IF($H$1="","Введите курс",Таблица626[[#This Row],[Оптовая цена KRW за 1шт]]/$H$1)</f>
        <v>Введите курс</v>
      </c>
      <c r="J356" s="48"/>
      <c r="K356" s="18">
        <f>Таблица626[[#This Row],[Заказ коробок ]]*Таблица626[[#This Row],[Кол-во шт в коробке]]</f>
        <v>0</v>
      </c>
      <c r="L356" s="54">
        <f>Таблица626[[#This Row],[Общее кол-во шт]]*Таблица626[[#This Row],[Оптовая цена KRW за 1шт]]</f>
        <v>0</v>
      </c>
      <c r="M356" s="19" t="str">
        <f>IFERROR(Таблица626[[#This Row],[Общее кол-во шт]]*Таблица626[[#This Row],[Оптовая цена USD за 1шт]],"")</f>
        <v/>
      </c>
      <c r="N356" s="49"/>
    </row>
    <row r="357" spans="1:14" ht="22.5" customHeight="1">
      <c r="A357" s="44" t="s">
        <v>12907</v>
      </c>
      <c r="B357" s="14">
        <v>8809581484658</v>
      </c>
      <c r="C357" s="50" t="s">
        <v>12908</v>
      </c>
      <c r="D357" s="46" t="s">
        <v>12909</v>
      </c>
      <c r="E357" s="16">
        <v>5000</v>
      </c>
      <c r="F357" s="15">
        <v>0.48</v>
      </c>
      <c r="G357" s="47">
        <v>6</v>
      </c>
      <c r="H357" s="55">
        <f>Таблица626[[#This Row],[Коэфициент стоимости]]*Таблица626[[#This Row],[Розничная цена KRW]]</f>
        <v>2400</v>
      </c>
      <c r="I357" s="17" t="str">
        <f>IF($H$1="","Введите курс",Таблица626[[#This Row],[Оптовая цена KRW за 1шт]]/$H$1)</f>
        <v>Введите курс</v>
      </c>
      <c r="J357" s="48"/>
      <c r="K357" s="18">
        <f>Таблица626[[#This Row],[Заказ коробок ]]*Таблица626[[#This Row],[Кол-во шт в коробке]]</f>
        <v>0</v>
      </c>
      <c r="L357" s="54">
        <f>Таблица626[[#This Row],[Общее кол-во шт]]*Таблица626[[#This Row],[Оптовая цена KRW за 1шт]]</f>
        <v>0</v>
      </c>
      <c r="M357" s="19" t="str">
        <f>IFERROR(Таблица626[[#This Row],[Общее кол-во шт]]*Таблица626[[#This Row],[Оптовая цена USD за 1шт]],"")</f>
        <v/>
      </c>
      <c r="N357" s="49"/>
    </row>
    <row r="358" spans="1:14" ht="22.5" customHeight="1">
      <c r="A358" s="44" t="s">
        <v>12910</v>
      </c>
      <c r="B358" s="14">
        <v>8809581484641</v>
      </c>
      <c r="C358" s="50" t="s">
        <v>12911</v>
      </c>
      <c r="D358" s="46" t="s">
        <v>12912</v>
      </c>
      <c r="E358" s="16">
        <v>5000</v>
      </c>
      <c r="F358" s="15">
        <v>0.48</v>
      </c>
      <c r="G358" s="47">
        <v>6</v>
      </c>
      <c r="H358" s="55">
        <f>Таблица626[[#This Row],[Коэфициент стоимости]]*Таблица626[[#This Row],[Розничная цена KRW]]</f>
        <v>2400</v>
      </c>
      <c r="I358" s="17" t="str">
        <f>IF($H$1="","Введите курс",Таблица626[[#This Row],[Оптовая цена KRW за 1шт]]/$H$1)</f>
        <v>Введите курс</v>
      </c>
      <c r="J358" s="48"/>
      <c r="K358" s="18">
        <f>Таблица626[[#This Row],[Заказ коробок ]]*Таблица626[[#This Row],[Кол-во шт в коробке]]</f>
        <v>0</v>
      </c>
      <c r="L358" s="54">
        <f>Таблица626[[#This Row],[Общее кол-во шт]]*Таблица626[[#This Row],[Оптовая цена KRW за 1шт]]</f>
        <v>0</v>
      </c>
      <c r="M358" s="19" t="str">
        <f>IFERROR(Таблица626[[#This Row],[Общее кол-во шт]]*Таблица626[[#This Row],[Оптовая цена USD за 1шт]],"")</f>
        <v/>
      </c>
      <c r="N358" s="49"/>
    </row>
    <row r="359" spans="1:14" ht="22.5" customHeight="1">
      <c r="A359" s="44" t="s">
        <v>12913</v>
      </c>
      <c r="B359" s="14">
        <v>8809581484634</v>
      </c>
      <c r="C359" s="50" t="s">
        <v>12914</v>
      </c>
      <c r="D359" s="46" t="s">
        <v>12915</v>
      </c>
      <c r="E359" s="16">
        <v>5000</v>
      </c>
      <c r="F359" s="15">
        <v>0.48</v>
      </c>
      <c r="G359" s="47">
        <v>6</v>
      </c>
      <c r="H359" s="55">
        <f>Таблица626[[#This Row],[Коэфициент стоимости]]*Таблица626[[#This Row],[Розничная цена KRW]]</f>
        <v>2400</v>
      </c>
      <c r="I359" s="17" t="str">
        <f>IF($H$1="","Введите курс",Таблица626[[#This Row],[Оптовая цена KRW за 1шт]]/$H$1)</f>
        <v>Введите курс</v>
      </c>
      <c r="J359" s="48"/>
      <c r="K359" s="18">
        <f>Таблица626[[#This Row],[Заказ коробок ]]*Таблица626[[#This Row],[Кол-во шт в коробке]]</f>
        <v>0</v>
      </c>
      <c r="L359" s="54">
        <f>Таблица626[[#This Row],[Общее кол-во шт]]*Таблица626[[#This Row],[Оптовая цена KRW за 1шт]]</f>
        <v>0</v>
      </c>
      <c r="M359" s="19" t="str">
        <f>IFERROR(Таблица626[[#This Row],[Общее кол-во шт]]*Таблица626[[#This Row],[Оптовая цена USD за 1шт]],"")</f>
        <v/>
      </c>
      <c r="N359" s="49"/>
    </row>
    <row r="360" spans="1:14" ht="22.5" customHeight="1">
      <c r="A360" s="44" t="s">
        <v>12916</v>
      </c>
      <c r="B360" s="14">
        <v>8809581484580</v>
      </c>
      <c r="C360" s="50" t="s">
        <v>12917</v>
      </c>
      <c r="D360" s="46" t="s">
        <v>12918</v>
      </c>
      <c r="E360" s="16">
        <v>6000</v>
      </c>
      <c r="F360" s="15">
        <v>0.48</v>
      </c>
      <c r="G360" s="47">
        <v>6</v>
      </c>
      <c r="H360" s="55">
        <f>Таблица626[[#This Row],[Коэфициент стоимости]]*Таблица626[[#This Row],[Розничная цена KRW]]</f>
        <v>2880</v>
      </c>
      <c r="I360" s="17" t="str">
        <f>IF($H$1="","Введите курс",Таблица626[[#This Row],[Оптовая цена KRW за 1шт]]/$H$1)</f>
        <v>Введите курс</v>
      </c>
      <c r="J360" s="48"/>
      <c r="K360" s="18">
        <f>Таблица626[[#This Row],[Заказ коробок ]]*Таблица626[[#This Row],[Кол-во шт в коробке]]</f>
        <v>0</v>
      </c>
      <c r="L360" s="54">
        <f>Таблица626[[#This Row],[Общее кол-во шт]]*Таблица626[[#This Row],[Оптовая цена KRW за 1шт]]</f>
        <v>0</v>
      </c>
      <c r="M360" s="19" t="str">
        <f>IFERROR(Таблица626[[#This Row],[Общее кол-во шт]]*Таблица626[[#This Row],[Оптовая цена USD за 1шт]],"")</f>
        <v/>
      </c>
      <c r="N360" s="49"/>
    </row>
    <row r="361" spans="1:14" ht="22.5" customHeight="1">
      <c r="A361" s="44" t="s">
        <v>12919</v>
      </c>
      <c r="B361" s="14">
        <v>8809581484573</v>
      </c>
      <c r="C361" s="50" t="s">
        <v>12920</v>
      </c>
      <c r="D361" s="46" t="s">
        <v>12921</v>
      </c>
      <c r="E361" s="16">
        <v>6000</v>
      </c>
      <c r="F361" s="15">
        <v>0.48</v>
      </c>
      <c r="G361" s="47">
        <v>6</v>
      </c>
      <c r="H361" s="55">
        <f>Таблица626[[#This Row],[Коэфициент стоимости]]*Таблица626[[#This Row],[Розничная цена KRW]]</f>
        <v>2880</v>
      </c>
      <c r="I361" s="17" t="str">
        <f>IF($H$1="","Введите курс",Таблица626[[#This Row],[Оптовая цена KRW за 1шт]]/$H$1)</f>
        <v>Введите курс</v>
      </c>
      <c r="J361" s="48"/>
      <c r="K361" s="18">
        <f>Таблица626[[#This Row],[Заказ коробок ]]*Таблица626[[#This Row],[Кол-во шт в коробке]]</f>
        <v>0</v>
      </c>
      <c r="L361" s="54">
        <f>Таблица626[[#This Row],[Общее кол-во шт]]*Таблица626[[#This Row],[Оптовая цена KRW за 1шт]]</f>
        <v>0</v>
      </c>
      <c r="M361" s="19" t="str">
        <f>IFERROR(Таблица626[[#This Row],[Общее кол-во шт]]*Таблица626[[#This Row],[Оптовая цена USD за 1шт]],"")</f>
        <v/>
      </c>
      <c r="N361" s="49"/>
    </row>
    <row r="362" spans="1:14" ht="22.5" customHeight="1">
      <c r="A362" s="44" t="s">
        <v>12922</v>
      </c>
      <c r="B362" s="14">
        <v>8809581484566</v>
      </c>
      <c r="C362" s="50" t="s">
        <v>12923</v>
      </c>
      <c r="D362" s="46" t="s">
        <v>12924</v>
      </c>
      <c r="E362" s="16">
        <v>6000</v>
      </c>
      <c r="F362" s="15">
        <v>0.48</v>
      </c>
      <c r="G362" s="47">
        <v>6</v>
      </c>
      <c r="H362" s="55">
        <f>Таблица626[[#This Row],[Коэфициент стоимости]]*Таблица626[[#This Row],[Розничная цена KRW]]</f>
        <v>2880</v>
      </c>
      <c r="I362" s="17" t="str">
        <f>IF($H$1="","Введите курс",Таблица626[[#This Row],[Оптовая цена KRW за 1шт]]/$H$1)</f>
        <v>Введите курс</v>
      </c>
      <c r="J362" s="48"/>
      <c r="K362" s="18">
        <f>Таблица626[[#This Row],[Заказ коробок ]]*Таблица626[[#This Row],[Кол-во шт в коробке]]</f>
        <v>0</v>
      </c>
      <c r="L362" s="54">
        <f>Таблица626[[#This Row],[Общее кол-во шт]]*Таблица626[[#This Row],[Оптовая цена KRW за 1шт]]</f>
        <v>0</v>
      </c>
      <c r="M362" s="19" t="str">
        <f>IFERROR(Таблица626[[#This Row],[Общее кол-во шт]]*Таблица626[[#This Row],[Оптовая цена USD за 1шт]],"")</f>
        <v/>
      </c>
      <c r="N362" s="49"/>
    </row>
    <row r="363" spans="1:14" ht="22.5" customHeight="1">
      <c r="A363" s="44" t="s">
        <v>12925</v>
      </c>
      <c r="B363" s="14">
        <v>8809581484559</v>
      </c>
      <c r="C363" s="50" t="s">
        <v>12926</v>
      </c>
      <c r="D363" s="46" t="s">
        <v>12927</v>
      </c>
      <c r="E363" s="16">
        <v>6000</v>
      </c>
      <c r="F363" s="15">
        <v>0.48</v>
      </c>
      <c r="G363" s="47">
        <v>6</v>
      </c>
      <c r="H363" s="55">
        <f>Таблица626[[#This Row],[Коэфициент стоимости]]*Таблица626[[#This Row],[Розничная цена KRW]]</f>
        <v>2880</v>
      </c>
      <c r="I363" s="17" t="str">
        <f>IF($H$1="","Введите курс",Таблица626[[#This Row],[Оптовая цена KRW за 1шт]]/$H$1)</f>
        <v>Введите курс</v>
      </c>
      <c r="J363" s="48"/>
      <c r="K363" s="18">
        <f>Таблица626[[#This Row],[Заказ коробок ]]*Таблица626[[#This Row],[Кол-во шт в коробке]]</f>
        <v>0</v>
      </c>
      <c r="L363" s="54">
        <f>Таблица626[[#This Row],[Общее кол-во шт]]*Таблица626[[#This Row],[Оптовая цена KRW за 1шт]]</f>
        <v>0</v>
      </c>
      <c r="M363" s="19" t="str">
        <f>IFERROR(Таблица626[[#This Row],[Общее кол-во шт]]*Таблица626[[#This Row],[Оптовая цена USD за 1шт]],"")</f>
        <v/>
      </c>
      <c r="N363" s="49"/>
    </row>
    <row r="364" spans="1:14" ht="22.5" customHeight="1">
      <c r="A364" s="44" t="s">
        <v>12928</v>
      </c>
      <c r="B364" s="14">
        <v>8809643534963</v>
      </c>
      <c r="C364" s="50" t="s">
        <v>12929</v>
      </c>
      <c r="D364" s="46" t="s">
        <v>12930</v>
      </c>
      <c r="E364" s="16">
        <v>14000</v>
      </c>
      <c r="F364" s="15">
        <v>0.48</v>
      </c>
      <c r="G364" s="47">
        <v>6</v>
      </c>
      <c r="H364" s="55">
        <f>Таблица626[[#This Row],[Коэфициент стоимости]]*Таблица626[[#This Row],[Розничная цена KRW]]</f>
        <v>6720</v>
      </c>
      <c r="I364" s="17" t="str">
        <f>IF($H$1="","Введите курс",Таблица626[[#This Row],[Оптовая цена KRW за 1шт]]/$H$1)</f>
        <v>Введите курс</v>
      </c>
      <c r="J364" s="48"/>
      <c r="K364" s="18">
        <f>Таблица626[[#This Row],[Заказ коробок ]]*Таблица626[[#This Row],[Кол-во шт в коробке]]</f>
        <v>0</v>
      </c>
      <c r="L364" s="54">
        <f>Таблица626[[#This Row],[Общее кол-во шт]]*Таблица626[[#This Row],[Оптовая цена KRW за 1шт]]</f>
        <v>0</v>
      </c>
      <c r="M364" s="19" t="str">
        <f>IFERROR(Таблица626[[#This Row],[Общее кол-во шт]]*Таблица626[[#This Row],[Оптовая цена USD за 1шт]],"")</f>
        <v/>
      </c>
      <c r="N364" s="49"/>
    </row>
    <row r="365" spans="1:14" ht="22.5" customHeight="1">
      <c r="A365" s="44" t="s">
        <v>12931</v>
      </c>
      <c r="B365" s="14">
        <v>8809581485464</v>
      </c>
      <c r="C365" s="50" t="s">
        <v>12932</v>
      </c>
      <c r="D365" s="46" t="s">
        <v>12933</v>
      </c>
      <c r="E365" s="16">
        <v>23800</v>
      </c>
      <c r="F365" s="15">
        <v>0.48</v>
      </c>
      <c r="G365" s="47">
        <v>4</v>
      </c>
      <c r="H365" s="55">
        <f>Таблица626[[#This Row],[Коэфициент стоимости]]*Таблица626[[#This Row],[Розничная цена KRW]]</f>
        <v>11424</v>
      </c>
      <c r="I365" s="17" t="str">
        <f>IF($H$1="","Введите курс",Таблица626[[#This Row],[Оптовая цена KRW за 1шт]]/$H$1)</f>
        <v>Введите курс</v>
      </c>
      <c r="J365" s="48"/>
      <c r="K365" s="18">
        <f>Таблица626[[#This Row],[Заказ коробок ]]*Таблица626[[#This Row],[Кол-во шт в коробке]]</f>
        <v>0</v>
      </c>
      <c r="L365" s="54">
        <f>Таблица626[[#This Row],[Общее кол-во шт]]*Таблица626[[#This Row],[Оптовая цена KRW за 1шт]]</f>
        <v>0</v>
      </c>
      <c r="M365" s="19" t="str">
        <f>IFERROR(Таблица626[[#This Row],[Общее кол-во шт]]*Таблица626[[#This Row],[Оптовая цена USD за 1шт]],"")</f>
        <v/>
      </c>
      <c r="N365" s="49"/>
    </row>
    <row r="366" spans="1:14" ht="22.5" customHeight="1">
      <c r="A366" s="44" t="s">
        <v>12934</v>
      </c>
      <c r="B366" s="14">
        <v>8809581485457</v>
      </c>
      <c r="C366" s="50" t="s">
        <v>12935</v>
      </c>
      <c r="D366" s="46" t="s">
        <v>12936</v>
      </c>
      <c r="E366" s="16">
        <v>23800</v>
      </c>
      <c r="F366" s="15">
        <v>0.48</v>
      </c>
      <c r="G366" s="47">
        <v>4</v>
      </c>
      <c r="H366" s="55">
        <f>Таблица626[[#This Row],[Коэфициент стоимости]]*Таблица626[[#This Row],[Розничная цена KRW]]</f>
        <v>11424</v>
      </c>
      <c r="I366" s="17" t="str">
        <f>IF($H$1="","Введите курс",Таблица626[[#This Row],[Оптовая цена KRW за 1шт]]/$H$1)</f>
        <v>Введите курс</v>
      </c>
      <c r="J366" s="48"/>
      <c r="K366" s="18">
        <f>Таблица626[[#This Row],[Заказ коробок ]]*Таблица626[[#This Row],[Кол-во шт в коробке]]</f>
        <v>0</v>
      </c>
      <c r="L366" s="54">
        <f>Таблица626[[#This Row],[Общее кол-во шт]]*Таблица626[[#This Row],[Оптовая цена KRW за 1шт]]</f>
        <v>0</v>
      </c>
      <c r="M366" s="19" t="str">
        <f>IFERROR(Таблица626[[#This Row],[Общее кол-во шт]]*Таблица626[[#This Row],[Оптовая цена USD за 1шт]],"")</f>
        <v/>
      </c>
      <c r="N366" s="49"/>
    </row>
    <row r="367" spans="1:14" ht="22.5" customHeight="1">
      <c r="A367" s="44" t="s">
        <v>12937</v>
      </c>
      <c r="B367" s="14">
        <v>8809581485440</v>
      </c>
      <c r="C367" s="50" t="s">
        <v>12938</v>
      </c>
      <c r="D367" s="46" t="s">
        <v>12939</v>
      </c>
      <c r="E367" s="16">
        <v>23800</v>
      </c>
      <c r="F367" s="15">
        <v>0.48</v>
      </c>
      <c r="G367" s="47">
        <v>4</v>
      </c>
      <c r="H367" s="55">
        <f>Таблица626[[#This Row],[Коэфициент стоимости]]*Таблица626[[#This Row],[Розничная цена KRW]]</f>
        <v>11424</v>
      </c>
      <c r="I367" s="17" t="str">
        <f>IF($H$1="","Введите курс",Таблица626[[#This Row],[Оптовая цена KRW за 1шт]]/$H$1)</f>
        <v>Введите курс</v>
      </c>
      <c r="J367" s="48"/>
      <c r="K367" s="18">
        <f>Таблица626[[#This Row],[Заказ коробок ]]*Таблица626[[#This Row],[Кол-во шт в коробке]]</f>
        <v>0</v>
      </c>
      <c r="L367" s="54">
        <f>Таблица626[[#This Row],[Общее кол-во шт]]*Таблица626[[#This Row],[Оптовая цена KRW за 1шт]]</f>
        <v>0</v>
      </c>
      <c r="M367" s="19" t="str">
        <f>IFERROR(Таблица626[[#This Row],[Общее кол-во шт]]*Таблица626[[#This Row],[Оптовая цена USD за 1шт]],"")</f>
        <v/>
      </c>
      <c r="N367" s="49"/>
    </row>
    <row r="368" spans="1:14" ht="22.5" customHeight="1">
      <c r="A368" s="44" t="s">
        <v>12940</v>
      </c>
      <c r="B368" s="14">
        <v>8809581485426</v>
      </c>
      <c r="C368" s="50" t="s">
        <v>12941</v>
      </c>
      <c r="D368" s="46" t="s">
        <v>12942</v>
      </c>
      <c r="E368" s="16">
        <v>23800</v>
      </c>
      <c r="F368" s="15">
        <v>0.48</v>
      </c>
      <c r="G368" s="47">
        <v>4</v>
      </c>
      <c r="H368" s="55">
        <f>Таблица626[[#This Row],[Коэфициент стоимости]]*Таблица626[[#This Row],[Розничная цена KRW]]</f>
        <v>11424</v>
      </c>
      <c r="I368" s="17" t="str">
        <f>IF($H$1="","Введите курс",Таблица626[[#This Row],[Оптовая цена KRW за 1шт]]/$H$1)</f>
        <v>Введите курс</v>
      </c>
      <c r="J368" s="48"/>
      <c r="K368" s="18">
        <f>Таблица626[[#This Row],[Заказ коробок ]]*Таблица626[[#This Row],[Кол-во шт в коробке]]</f>
        <v>0</v>
      </c>
      <c r="L368" s="54">
        <f>Таблица626[[#This Row],[Общее кол-во шт]]*Таблица626[[#This Row],[Оптовая цена KRW за 1шт]]</f>
        <v>0</v>
      </c>
      <c r="M368" s="19" t="str">
        <f>IFERROR(Таблица626[[#This Row],[Общее кол-во шт]]*Таблица626[[#This Row],[Оптовая цена USD за 1шт]],"")</f>
        <v/>
      </c>
      <c r="N368" s="49"/>
    </row>
    <row r="369" spans="1:14" ht="22.5" customHeight="1">
      <c r="A369" s="44" t="s">
        <v>12943</v>
      </c>
      <c r="B369" s="14">
        <v>8809581465879</v>
      </c>
      <c r="C369" s="50" t="s">
        <v>12944</v>
      </c>
      <c r="D369" s="46" t="s">
        <v>12945</v>
      </c>
      <c r="E369" s="16">
        <v>7000</v>
      </c>
      <c r="F369" s="15">
        <v>0.48</v>
      </c>
      <c r="G369" s="47">
        <v>6</v>
      </c>
      <c r="H369" s="55">
        <f>Таблица626[[#This Row],[Коэфициент стоимости]]*Таблица626[[#This Row],[Розничная цена KRW]]</f>
        <v>3360</v>
      </c>
      <c r="I369" s="17" t="str">
        <f>IF($H$1="","Введите курс",Таблица626[[#This Row],[Оптовая цена KRW за 1шт]]/$H$1)</f>
        <v>Введите курс</v>
      </c>
      <c r="J369" s="48"/>
      <c r="K369" s="18">
        <f>Таблица626[[#This Row],[Заказ коробок ]]*Таблица626[[#This Row],[Кол-во шт в коробке]]</f>
        <v>0</v>
      </c>
      <c r="L369" s="54">
        <f>Таблица626[[#This Row],[Общее кол-во шт]]*Таблица626[[#This Row],[Оптовая цена KRW за 1шт]]</f>
        <v>0</v>
      </c>
      <c r="M369" s="19" t="str">
        <f>IFERROR(Таблица626[[#This Row],[Общее кол-во шт]]*Таблица626[[#This Row],[Оптовая цена USD за 1шт]],"")</f>
        <v/>
      </c>
      <c r="N369" s="49"/>
    </row>
    <row r="370" spans="1:14" ht="22.5" customHeight="1">
      <c r="A370" s="44" t="s">
        <v>12946</v>
      </c>
      <c r="B370" s="14">
        <v>8809581465916</v>
      </c>
      <c r="C370" s="50" t="s">
        <v>12947</v>
      </c>
      <c r="D370" s="46" t="s">
        <v>12948</v>
      </c>
      <c r="E370" s="16">
        <v>9000</v>
      </c>
      <c r="F370" s="15">
        <v>0.48</v>
      </c>
      <c r="G370" s="47">
        <v>6</v>
      </c>
      <c r="H370" s="55">
        <f>Таблица626[[#This Row],[Коэфициент стоимости]]*Таблица626[[#This Row],[Розничная цена KRW]]</f>
        <v>4320</v>
      </c>
      <c r="I370" s="17" t="str">
        <f>IF($H$1="","Введите курс",Таблица626[[#This Row],[Оптовая цена KRW за 1шт]]/$H$1)</f>
        <v>Введите курс</v>
      </c>
      <c r="J370" s="48"/>
      <c r="K370" s="18">
        <f>Таблица626[[#This Row],[Заказ коробок ]]*Таблица626[[#This Row],[Кол-во шт в коробке]]</f>
        <v>0</v>
      </c>
      <c r="L370" s="54">
        <f>Таблица626[[#This Row],[Общее кол-во шт]]*Таблица626[[#This Row],[Оптовая цена KRW за 1шт]]</f>
        <v>0</v>
      </c>
      <c r="M370" s="19" t="str">
        <f>IFERROR(Таблица626[[#This Row],[Общее кол-во шт]]*Таблица626[[#This Row],[Оптовая цена USD за 1шт]],"")</f>
        <v/>
      </c>
      <c r="N370" s="49"/>
    </row>
    <row r="371" spans="1:14" ht="22.5" customHeight="1">
      <c r="A371" s="44" t="s">
        <v>12949</v>
      </c>
      <c r="B371" s="14">
        <v>8809581465909</v>
      </c>
      <c r="C371" s="50" t="s">
        <v>12950</v>
      </c>
      <c r="D371" s="46" t="s">
        <v>12951</v>
      </c>
      <c r="E371" s="16">
        <v>9000</v>
      </c>
      <c r="F371" s="15">
        <v>0.48</v>
      </c>
      <c r="G371" s="47">
        <v>6</v>
      </c>
      <c r="H371" s="55">
        <f>Таблица626[[#This Row],[Коэфициент стоимости]]*Таблица626[[#This Row],[Розничная цена KRW]]</f>
        <v>4320</v>
      </c>
      <c r="I371" s="17" t="str">
        <f>IF($H$1="","Введите курс",Таблица626[[#This Row],[Оптовая цена KRW за 1шт]]/$H$1)</f>
        <v>Введите курс</v>
      </c>
      <c r="J371" s="48"/>
      <c r="K371" s="18">
        <f>Таблица626[[#This Row],[Заказ коробок ]]*Таблица626[[#This Row],[Кол-во шт в коробке]]</f>
        <v>0</v>
      </c>
      <c r="L371" s="54">
        <f>Таблица626[[#This Row],[Общее кол-во шт]]*Таблица626[[#This Row],[Оптовая цена KRW за 1шт]]</f>
        <v>0</v>
      </c>
      <c r="M371" s="19" t="str">
        <f>IFERROR(Таблица626[[#This Row],[Общее кол-во шт]]*Таблица626[[#This Row],[Оптовая цена USD за 1шт]],"")</f>
        <v/>
      </c>
      <c r="N371" s="49"/>
    </row>
    <row r="372" spans="1:14" ht="22.5" customHeight="1">
      <c r="A372" s="44" t="s">
        <v>12952</v>
      </c>
      <c r="B372" s="14">
        <v>8809581452770</v>
      </c>
      <c r="C372" s="50" t="s">
        <v>12953</v>
      </c>
      <c r="D372" s="46" t="s">
        <v>12954</v>
      </c>
      <c r="E372" s="16">
        <v>5000</v>
      </c>
      <c r="F372" s="15">
        <v>0.48</v>
      </c>
      <c r="G372" s="47">
        <v>6</v>
      </c>
      <c r="H372" s="55">
        <f>Таблица626[[#This Row],[Коэфициент стоимости]]*Таблица626[[#This Row],[Розничная цена KRW]]</f>
        <v>2400</v>
      </c>
      <c r="I372" s="17" t="str">
        <f>IF($H$1="","Введите курс",Таблица626[[#This Row],[Оптовая цена KRW за 1шт]]/$H$1)</f>
        <v>Введите курс</v>
      </c>
      <c r="J372" s="48"/>
      <c r="K372" s="18">
        <f>Таблица626[[#This Row],[Заказ коробок ]]*Таблица626[[#This Row],[Кол-во шт в коробке]]</f>
        <v>0</v>
      </c>
      <c r="L372" s="54">
        <f>Таблица626[[#This Row],[Общее кол-во шт]]*Таблица626[[#This Row],[Оптовая цена KRW за 1шт]]</f>
        <v>0</v>
      </c>
      <c r="M372" s="19" t="str">
        <f>IFERROR(Таблица626[[#This Row],[Общее кол-во шт]]*Таблица626[[#This Row],[Оптовая цена USD за 1шт]],"")</f>
        <v/>
      </c>
      <c r="N372" s="49"/>
    </row>
    <row r="373" spans="1:14" ht="22.5" customHeight="1">
      <c r="A373" s="44" t="s">
        <v>12955</v>
      </c>
      <c r="B373" s="14">
        <v>8809581478633</v>
      </c>
      <c r="C373" s="50" t="s">
        <v>12956</v>
      </c>
      <c r="D373" s="46" t="s">
        <v>12957</v>
      </c>
      <c r="E373" s="16">
        <v>14000</v>
      </c>
      <c r="F373" s="15">
        <v>0.48</v>
      </c>
      <c r="G373" s="47">
        <v>4</v>
      </c>
      <c r="H373" s="55">
        <f>Таблица626[[#This Row],[Коэфициент стоимости]]*Таблица626[[#This Row],[Розничная цена KRW]]</f>
        <v>6720</v>
      </c>
      <c r="I373" s="17" t="str">
        <f>IF($H$1="","Введите курс",Таблица626[[#This Row],[Оптовая цена KRW за 1шт]]/$H$1)</f>
        <v>Введите курс</v>
      </c>
      <c r="J373" s="48"/>
      <c r="K373" s="18">
        <f>Таблица626[[#This Row],[Заказ коробок ]]*Таблица626[[#This Row],[Кол-во шт в коробке]]</f>
        <v>0</v>
      </c>
      <c r="L373" s="54">
        <f>Таблица626[[#This Row],[Общее кол-во шт]]*Таблица626[[#This Row],[Оптовая цена KRW за 1шт]]</f>
        <v>0</v>
      </c>
      <c r="M373" s="19" t="str">
        <f>IFERROR(Таблица626[[#This Row],[Общее кол-во шт]]*Таблица626[[#This Row],[Оптовая цена USD за 1шт]],"")</f>
        <v/>
      </c>
      <c r="N373" s="49"/>
    </row>
    <row r="374" spans="1:14" ht="22.5" customHeight="1">
      <c r="A374" s="44" t="s">
        <v>12958</v>
      </c>
      <c r="B374" s="14">
        <v>8809581478626</v>
      </c>
      <c r="C374" s="50" t="s">
        <v>12959</v>
      </c>
      <c r="D374" s="46" t="s">
        <v>12960</v>
      </c>
      <c r="E374" s="16">
        <v>14000</v>
      </c>
      <c r="F374" s="15">
        <v>0.48</v>
      </c>
      <c r="G374" s="47">
        <v>4</v>
      </c>
      <c r="H374" s="55">
        <f>Таблица626[[#This Row],[Коэфициент стоимости]]*Таблица626[[#This Row],[Розничная цена KRW]]</f>
        <v>6720</v>
      </c>
      <c r="I374" s="17" t="str">
        <f>IF($H$1="","Введите курс",Таблица626[[#This Row],[Оптовая цена KRW за 1шт]]/$H$1)</f>
        <v>Введите курс</v>
      </c>
      <c r="J374" s="48"/>
      <c r="K374" s="18">
        <f>Таблица626[[#This Row],[Заказ коробок ]]*Таблица626[[#This Row],[Кол-во шт в коробке]]</f>
        <v>0</v>
      </c>
      <c r="L374" s="54">
        <f>Таблица626[[#This Row],[Общее кол-во шт]]*Таблица626[[#This Row],[Оптовая цена KRW за 1шт]]</f>
        <v>0</v>
      </c>
      <c r="M374" s="19" t="str">
        <f>IFERROR(Таблица626[[#This Row],[Общее кол-во шт]]*Таблица626[[#This Row],[Оптовая цена USD за 1шт]],"")</f>
        <v/>
      </c>
      <c r="N374" s="49"/>
    </row>
    <row r="375" spans="1:14" ht="22.5" customHeight="1">
      <c r="A375" s="44" t="s">
        <v>12961</v>
      </c>
      <c r="B375" s="14">
        <v>8809581478619</v>
      </c>
      <c r="C375" s="50" t="s">
        <v>12962</v>
      </c>
      <c r="D375" s="46" t="s">
        <v>12963</v>
      </c>
      <c r="E375" s="16">
        <v>14000</v>
      </c>
      <c r="F375" s="15">
        <v>0.48</v>
      </c>
      <c r="G375" s="47">
        <v>4</v>
      </c>
      <c r="H375" s="55">
        <f>Таблица626[[#This Row],[Коэфициент стоимости]]*Таблица626[[#This Row],[Розничная цена KRW]]</f>
        <v>6720</v>
      </c>
      <c r="I375" s="17" t="str">
        <f>IF($H$1="","Введите курс",Таблица626[[#This Row],[Оптовая цена KRW за 1шт]]/$H$1)</f>
        <v>Введите курс</v>
      </c>
      <c r="J375" s="48"/>
      <c r="K375" s="18">
        <f>Таблица626[[#This Row],[Заказ коробок ]]*Таблица626[[#This Row],[Кол-во шт в коробке]]</f>
        <v>0</v>
      </c>
      <c r="L375" s="54">
        <f>Таблица626[[#This Row],[Общее кол-во шт]]*Таблица626[[#This Row],[Оптовая цена KRW за 1шт]]</f>
        <v>0</v>
      </c>
      <c r="M375" s="19" t="str">
        <f>IFERROR(Таблица626[[#This Row],[Общее кол-во шт]]*Таблица626[[#This Row],[Оптовая цена USD за 1шт]],"")</f>
        <v/>
      </c>
      <c r="N375" s="49"/>
    </row>
    <row r="376" spans="1:14" ht="22.5" customHeight="1">
      <c r="A376" s="44" t="s">
        <v>12964</v>
      </c>
      <c r="B376" s="14">
        <v>8809581478602</v>
      </c>
      <c r="C376" s="50" t="s">
        <v>12965</v>
      </c>
      <c r="D376" s="46" t="s">
        <v>12966</v>
      </c>
      <c r="E376" s="16">
        <v>14000</v>
      </c>
      <c r="F376" s="15">
        <v>0.48</v>
      </c>
      <c r="G376" s="47">
        <v>4</v>
      </c>
      <c r="H376" s="55">
        <f>Таблица626[[#This Row],[Коэфициент стоимости]]*Таблица626[[#This Row],[Розничная цена KRW]]</f>
        <v>6720</v>
      </c>
      <c r="I376" s="17" t="str">
        <f>IF($H$1="","Введите курс",Таблица626[[#This Row],[Оптовая цена KRW за 1шт]]/$H$1)</f>
        <v>Введите курс</v>
      </c>
      <c r="J376" s="48"/>
      <c r="K376" s="18">
        <f>Таблица626[[#This Row],[Заказ коробок ]]*Таблица626[[#This Row],[Кол-во шт в коробке]]</f>
        <v>0</v>
      </c>
      <c r="L376" s="54">
        <f>Таблица626[[#This Row],[Общее кол-во шт]]*Таблица626[[#This Row],[Оптовая цена KRW за 1шт]]</f>
        <v>0</v>
      </c>
      <c r="M376" s="19" t="str">
        <f>IFERROR(Таблица626[[#This Row],[Общее кол-во шт]]*Таблица626[[#This Row],[Оптовая цена USD за 1шт]],"")</f>
        <v/>
      </c>
      <c r="N376" s="49"/>
    </row>
    <row r="377" spans="1:14" ht="22.5" customHeight="1">
      <c r="A377" s="44" t="s">
        <v>12967</v>
      </c>
      <c r="B377" s="14">
        <v>8809581473546</v>
      </c>
      <c r="C377" s="50" t="s">
        <v>12968</v>
      </c>
      <c r="D377" s="46" t="s">
        <v>12969</v>
      </c>
      <c r="E377" s="16">
        <v>9000</v>
      </c>
      <c r="F377" s="15">
        <v>0.48</v>
      </c>
      <c r="G377" s="47">
        <v>6</v>
      </c>
      <c r="H377" s="55">
        <f>Таблица626[[#This Row],[Коэфициент стоимости]]*Таблица626[[#This Row],[Розничная цена KRW]]</f>
        <v>4320</v>
      </c>
      <c r="I377" s="17" t="str">
        <f>IF($H$1="","Введите курс",Таблица626[[#This Row],[Оптовая цена KRW за 1шт]]/$H$1)</f>
        <v>Введите курс</v>
      </c>
      <c r="J377" s="48"/>
      <c r="K377" s="18">
        <f>Таблица626[[#This Row],[Заказ коробок ]]*Таблица626[[#This Row],[Кол-во шт в коробке]]</f>
        <v>0</v>
      </c>
      <c r="L377" s="54">
        <f>Таблица626[[#This Row],[Общее кол-во шт]]*Таблица626[[#This Row],[Оптовая цена KRW за 1шт]]</f>
        <v>0</v>
      </c>
      <c r="M377" s="19" t="str">
        <f>IFERROR(Таблица626[[#This Row],[Общее кол-во шт]]*Таблица626[[#This Row],[Оптовая цена USD за 1шт]],"")</f>
        <v/>
      </c>
      <c r="N377" s="49"/>
    </row>
    <row r="378" spans="1:14" ht="22.5" customHeight="1">
      <c r="A378" s="44" t="s">
        <v>12970</v>
      </c>
      <c r="B378" s="14">
        <v>8809581473539</v>
      </c>
      <c r="C378" s="50" t="s">
        <v>12971</v>
      </c>
      <c r="D378" s="46" t="s">
        <v>12972</v>
      </c>
      <c r="E378" s="16">
        <v>9000</v>
      </c>
      <c r="F378" s="15">
        <v>0.48</v>
      </c>
      <c r="G378" s="47">
        <v>6</v>
      </c>
      <c r="H378" s="55">
        <f>Таблица626[[#This Row],[Коэфициент стоимости]]*Таблица626[[#This Row],[Розничная цена KRW]]</f>
        <v>4320</v>
      </c>
      <c r="I378" s="17" t="str">
        <f>IF($H$1="","Введите курс",Таблица626[[#This Row],[Оптовая цена KRW за 1шт]]/$H$1)</f>
        <v>Введите курс</v>
      </c>
      <c r="J378" s="48"/>
      <c r="K378" s="18">
        <f>Таблица626[[#This Row],[Заказ коробок ]]*Таблица626[[#This Row],[Кол-во шт в коробке]]</f>
        <v>0</v>
      </c>
      <c r="L378" s="54">
        <f>Таблица626[[#This Row],[Общее кол-во шт]]*Таблица626[[#This Row],[Оптовая цена KRW за 1шт]]</f>
        <v>0</v>
      </c>
      <c r="M378" s="19" t="str">
        <f>IFERROR(Таблица626[[#This Row],[Общее кол-во шт]]*Таблица626[[#This Row],[Оптовая цена USD за 1шт]],"")</f>
        <v/>
      </c>
      <c r="N378" s="49"/>
    </row>
    <row r="379" spans="1:14" ht="22.5" customHeight="1">
      <c r="A379" s="44" t="s">
        <v>12973</v>
      </c>
      <c r="B379" s="14">
        <v>8809581473522</v>
      </c>
      <c r="C379" s="50" t="s">
        <v>12974</v>
      </c>
      <c r="D379" s="46" t="s">
        <v>12975</v>
      </c>
      <c r="E379" s="16">
        <v>9000</v>
      </c>
      <c r="F379" s="15">
        <v>0.48</v>
      </c>
      <c r="G379" s="47">
        <v>6</v>
      </c>
      <c r="H379" s="55">
        <f>Таблица626[[#This Row],[Коэфициент стоимости]]*Таблица626[[#This Row],[Розничная цена KRW]]</f>
        <v>4320</v>
      </c>
      <c r="I379" s="17" t="str">
        <f>IF($H$1="","Введите курс",Таблица626[[#This Row],[Оптовая цена KRW за 1шт]]/$H$1)</f>
        <v>Введите курс</v>
      </c>
      <c r="J379" s="48"/>
      <c r="K379" s="18">
        <f>Таблица626[[#This Row],[Заказ коробок ]]*Таблица626[[#This Row],[Кол-во шт в коробке]]</f>
        <v>0</v>
      </c>
      <c r="L379" s="54">
        <f>Таблица626[[#This Row],[Общее кол-во шт]]*Таблица626[[#This Row],[Оптовая цена KRW за 1шт]]</f>
        <v>0</v>
      </c>
      <c r="M379" s="19" t="str">
        <f>IFERROR(Таблица626[[#This Row],[Общее кол-во шт]]*Таблица626[[#This Row],[Оптовая цена USD за 1шт]],"")</f>
        <v/>
      </c>
      <c r="N379" s="49"/>
    </row>
    <row r="380" spans="1:14" ht="22.5" customHeight="1">
      <c r="A380" s="44" t="s">
        <v>12976</v>
      </c>
      <c r="B380" s="14">
        <v>8809581473515</v>
      </c>
      <c r="C380" s="50" t="s">
        <v>12977</v>
      </c>
      <c r="D380" s="46" t="s">
        <v>12978</v>
      </c>
      <c r="E380" s="16">
        <v>9000</v>
      </c>
      <c r="F380" s="15">
        <v>0.48</v>
      </c>
      <c r="G380" s="47">
        <v>6</v>
      </c>
      <c r="H380" s="55">
        <f>Таблица626[[#This Row],[Коэфициент стоимости]]*Таблица626[[#This Row],[Розничная цена KRW]]</f>
        <v>4320</v>
      </c>
      <c r="I380" s="17" t="str">
        <f>IF($H$1="","Введите курс",Таблица626[[#This Row],[Оптовая цена KRW за 1шт]]/$H$1)</f>
        <v>Введите курс</v>
      </c>
      <c r="J380" s="48"/>
      <c r="K380" s="18">
        <f>Таблица626[[#This Row],[Заказ коробок ]]*Таблица626[[#This Row],[Кол-во шт в коробке]]</f>
        <v>0</v>
      </c>
      <c r="L380" s="54">
        <f>Таблица626[[#This Row],[Общее кол-во шт]]*Таблица626[[#This Row],[Оптовая цена KRW за 1шт]]</f>
        <v>0</v>
      </c>
      <c r="M380" s="19" t="str">
        <f>IFERROR(Таблица626[[#This Row],[Общее кол-во шт]]*Таблица626[[#This Row],[Оптовая цена USD за 1шт]],"")</f>
        <v/>
      </c>
      <c r="N380" s="49"/>
    </row>
    <row r="381" spans="1:14" ht="22.5" customHeight="1">
      <c r="A381" s="44" t="s">
        <v>12979</v>
      </c>
      <c r="B381" s="14">
        <v>8809581473508</v>
      </c>
      <c r="C381" s="50" t="s">
        <v>12980</v>
      </c>
      <c r="D381" s="46" t="s">
        <v>12981</v>
      </c>
      <c r="E381" s="16">
        <v>9000</v>
      </c>
      <c r="F381" s="15">
        <v>0.48</v>
      </c>
      <c r="G381" s="47">
        <v>6</v>
      </c>
      <c r="H381" s="55">
        <f>Таблица626[[#This Row],[Коэфициент стоимости]]*Таблица626[[#This Row],[Розничная цена KRW]]</f>
        <v>4320</v>
      </c>
      <c r="I381" s="17" t="str">
        <f>IF($H$1="","Введите курс",Таблица626[[#This Row],[Оптовая цена KRW за 1шт]]/$H$1)</f>
        <v>Введите курс</v>
      </c>
      <c r="J381" s="48"/>
      <c r="K381" s="18">
        <f>Таблица626[[#This Row],[Заказ коробок ]]*Таблица626[[#This Row],[Кол-во шт в коробке]]</f>
        <v>0</v>
      </c>
      <c r="L381" s="54">
        <f>Таблица626[[#This Row],[Общее кол-во шт]]*Таблица626[[#This Row],[Оптовая цена KRW за 1шт]]</f>
        <v>0</v>
      </c>
      <c r="M381" s="19" t="str">
        <f>IFERROR(Таблица626[[#This Row],[Общее кол-во шт]]*Таблица626[[#This Row],[Оптовая цена USD за 1шт]],"")</f>
        <v/>
      </c>
      <c r="N381" s="49"/>
    </row>
    <row r="382" spans="1:14" ht="22.5" customHeight="1">
      <c r="A382" s="44" t="s">
        <v>12982</v>
      </c>
      <c r="B382" s="14">
        <v>8809581471429</v>
      </c>
      <c r="C382" s="50" t="s">
        <v>12983</v>
      </c>
      <c r="D382" s="46" t="s">
        <v>12984</v>
      </c>
      <c r="E382" s="16">
        <v>18000</v>
      </c>
      <c r="F382" s="15">
        <v>0.48</v>
      </c>
      <c r="G382" s="47">
        <v>4</v>
      </c>
      <c r="H382" s="55">
        <f>Таблица626[[#This Row],[Коэфициент стоимости]]*Таблица626[[#This Row],[Розничная цена KRW]]</f>
        <v>8640</v>
      </c>
      <c r="I382" s="17" t="str">
        <f>IF($H$1="","Введите курс",Таблица626[[#This Row],[Оптовая цена KRW за 1шт]]/$H$1)</f>
        <v>Введите курс</v>
      </c>
      <c r="J382" s="48"/>
      <c r="K382" s="18">
        <f>Таблица626[[#This Row],[Заказ коробок ]]*Таблица626[[#This Row],[Кол-во шт в коробке]]</f>
        <v>0</v>
      </c>
      <c r="L382" s="54">
        <f>Таблица626[[#This Row],[Общее кол-во шт]]*Таблица626[[#This Row],[Оптовая цена KRW за 1шт]]</f>
        <v>0</v>
      </c>
      <c r="M382" s="19" t="str">
        <f>IFERROR(Таблица626[[#This Row],[Общее кол-во шт]]*Таблица626[[#This Row],[Оптовая цена USD за 1шт]],"")</f>
        <v/>
      </c>
      <c r="N382" s="49"/>
    </row>
    <row r="383" spans="1:14" ht="22.5" customHeight="1">
      <c r="A383" s="44" t="s">
        <v>12985</v>
      </c>
      <c r="B383" s="14">
        <v>8809581471412</v>
      </c>
      <c r="C383" s="50" t="s">
        <v>12986</v>
      </c>
      <c r="D383" s="46" t="s">
        <v>12987</v>
      </c>
      <c r="E383" s="16">
        <v>18000</v>
      </c>
      <c r="F383" s="15">
        <v>0.48</v>
      </c>
      <c r="G383" s="47">
        <v>4</v>
      </c>
      <c r="H383" s="55">
        <f>Таблица626[[#This Row],[Коэфициент стоимости]]*Таблица626[[#This Row],[Розничная цена KRW]]</f>
        <v>8640</v>
      </c>
      <c r="I383" s="17" t="str">
        <f>IF($H$1="","Введите курс",Таблица626[[#This Row],[Оптовая цена KRW за 1шт]]/$H$1)</f>
        <v>Введите курс</v>
      </c>
      <c r="J383" s="48"/>
      <c r="K383" s="18">
        <f>Таблица626[[#This Row],[Заказ коробок ]]*Таблица626[[#This Row],[Кол-во шт в коробке]]</f>
        <v>0</v>
      </c>
      <c r="L383" s="54">
        <f>Таблица626[[#This Row],[Общее кол-во шт]]*Таблица626[[#This Row],[Оптовая цена KRW за 1шт]]</f>
        <v>0</v>
      </c>
      <c r="M383" s="19" t="str">
        <f>IFERROR(Таблица626[[#This Row],[Общее кол-во шт]]*Таблица626[[#This Row],[Оптовая цена USD за 1шт]],"")</f>
        <v/>
      </c>
      <c r="N383" s="49"/>
    </row>
    <row r="384" spans="1:14" ht="22.5" customHeight="1">
      <c r="A384" s="44" t="s">
        <v>12988</v>
      </c>
      <c r="B384" s="14">
        <v>8809581471405</v>
      </c>
      <c r="C384" s="50" t="s">
        <v>12989</v>
      </c>
      <c r="D384" s="46" t="s">
        <v>12990</v>
      </c>
      <c r="E384" s="16">
        <v>18000</v>
      </c>
      <c r="F384" s="15">
        <v>0.48</v>
      </c>
      <c r="G384" s="47">
        <v>4</v>
      </c>
      <c r="H384" s="55">
        <f>Таблица626[[#This Row],[Коэфициент стоимости]]*Таблица626[[#This Row],[Розничная цена KRW]]</f>
        <v>8640</v>
      </c>
      <c r="I384" s="17" t="str">
        <f>IF($H$1="","Введите курс",Таблица626[[#This Row],[Оптовая цена KRW за 1шт]]/$H$1)</f>
        <v>Введите курс</v>
      </c>
      <c r="J384" s="48"/>
      <c r="K384" s="18">
        <f>Таблица626[[#This Row],[Заказ коробок ]]*Таблица626[[#This Row],[Кол-во шт в коробке]]</f>
        <v>0</v>
      </c>
      <c r="L384" s="54">
        <f>Таблица626[[#This Row],[Общее кол-во шт]]*Таблица626[[#This Row],[Оптовая цена KRW за 1шт]]</f>
        <v>0</v>
      </c>
      <c r="M384" s="19" t="str">
        <f>IFERROR(Таблица626[[#This Row],[Общее кол-во шт]]*Таблица626[[#This Row],[Оптовая цена USD за 1шт]],"")</f>
        <v/>
      </c>
      <c r="N384" s="49"/>
    </row>
    <row r="385" spans="1:14" ht="22.5" customHeight="1">
      <c r="A385" s="44" t="s">
        <v>12991</v>
      </c>
      <c r="B385" s="14">
        <v>8809581471399</v>
      </c>
      <c r="C385" s="50" t="s">
        <v>12992</v>
      </c>
      <c r="D385" s="46" t="s">
        <v>12993</v>
      </c>
      <c r="E385" s="16">
        <v>18000</v>
      </c>
      <c r="F385" s="15">
        <v>0.48</v>
      </c>
      <c r="G385" s="47">
        <v>4</v>
      </c>
      <c r="H385" s="55">
        <f>Таблица626[[#This Row],[Коэфициент стоимости]]*Таблица626[[#This Row],[Розничная цена KRW]]</f>
        <v>8640</v>
      </c>
      <c r="I385" s="17" t="str">
        <f>IF($H$1="","Введите курс",Таблица626[[#This Row],[Оптовая цена KRW за 1шт]]/$H$1)</f>
        <v>Введите курс</v>
      </c>
      <c r="J385" s="48"/>
      <c r="K385" s="18">
        <f>Таблица626[[#This Row],[Заказ коробок ]]*Таблица626[[#This Row],[Кол-во шт в коробке]]</f>
        <v>0</v>
      </c>
      <c r="L385" s="54">
        <f>Таблица626[[#This Row],[Общее кол-во шт]]*Таблица626[[#This Row],[Оптовая цена KRW за 1шт]]</f>
        <v>0</v>
      </c>
      <c r="M385" s="19" t="str">
        <f>IFERROR(Таблица626[[#This Row],[Общее кол-во шт]]*Таблица626[[#This Row],[Оптовая цена USD за 1шт]],"")</f>
        <v/>
      </c>
      <c r="N385" s="49"/>
    </row>
    <row r="386" spans="1:14" ht="22.5" customHeight="1">
      <c r="A386" s="44" t="s">
        <v>12994</v>
      </c>
      <c r="B386" s="14">
        <v>8809581471382</v>
      </c>
      <c r="C386" s="50" t="s">
        <v>12995</v>
      </c>
      <c r="D386" s="46" t="s">
        <v>12996</v>
      </c>
      <c r="E386" s="16">
        <v>18000</v>
      </c>
      <c r="F386" s="15">
        <v>0.48</v>
      </c>
      <c r="G386" s="47">
        <v>4</v>
      </c>
      <c r="H386" s="55">
        <f>Таблица626[[#This Row],[Коэфициент стоимости]]*Таблица626[[#This Row],[Розничная цена KRW]]</f>
        <v>8640</v>
      </c>
      <c r="I386" s="17" t="str">
        <f>IF($H$1="","Введите курс",Таблица626[[#This Row],[Оптовая цена KRW за 1шт]]/$H$1)</f>
        <v>Введите курс</v>
      </c>
      <c r="J386" s="48"/>
      <c r="K386" s="18">
        <f>Таблица626[[#This Row],[Заказ коробок ]]*Таблица626[[#This Row],[Кол-во шт в коробке]]</f>
        <v>0</v>
      </c>
      <c r="L386" s="54">
        <f>Таблица626[[#This Row],[Общее кол-во шт]]*Таблица626[[#This Row],[Оптовая цена KRW за 1шт]]</f>
        <v>0</v>
      </c>
      <c r="M386" s="19" t="str">
        <f>IFERROR(Таблица626[[#This Row],[Общее кол-во шт]]*Таблица626[[#This Row],[Оптовая цена USD за 1шт]],"")</f>
        <v/>
      </c>
      <c r="N386" s="49"/>
    </row>
    <row r="387" spans="1:14" ht="22.5" customHeight="1">
      <c r="A387" s="44" t="s">
        <v>12997</v>
      </c>
      <c r="B387" s="14">
        <v>8809581471375</v>
      </c>
      <c r="C387" s="50" t="s">
        <v>12998</v>
      </c>
      <c r="D387" s="46" t="s">
        <v>12999</v>
      </c>
      <c r="E387" s="16">
        <v>18000</v>
      </c>
      <c r="F387" s="15">
        <v>0.48</v>
      </c>
      <c r="G387" s="47">
        <v>4</v>
      </c>
      <c r="H387" s="55">
        <f>Таблица626[[#This Row],[Коэфициент стоимости]]*Таблица626[[#This Row],[Розничная цена KRW]]</f>
        <v>8640</v>
      </c>
      <c r="I387" s="17" t="str">
        <f>IF($H$1="","Введите курс",Таблица626[[#This Row],[Оптовая цена KRW за 1шт]]/$H$1)</f>
        <v>Введите курс</v>
      </c>
      <c r="J387" s="48"/>
      <c r="K387" s="18">
        <f>Таблица626[[#This Row],[Заказ коробок ]]*Таблица626[[#This Row],[Кол-во шт в коробке]]</f>
        <v>0</v>
      </c>
      <c r="L387" s="54">
        <f>Таблица626[[#This Row],[Общее кол-во шт]]*Таблица626[[#This Row],[Оптовая цена KRW за 1шт]]</f>
        <v>0</v>
      </c>
      <c r="M387" s="19" t="str">
        <f>IFERROR(Таблица626[[#This Row],[Общее кол-во шт]]*Таблица626[[#This Row],[Оптовая цена USD за 1шт]],"")</f>
        <v/>
      </c>
      <c r="N387" s="49"/>
    </row>
    <row r="388" spans="1:14" ht="22.5" customHeight="1">
      <c r="A388" s="44" t="s">
        <v>13000</v>
      </c>
      <c r="B388" s="14">
        <v>8809581471368</v>
      </c>
      <c r="C388" s="50" t="s">
        <v>13001</v>
      </c>
      <c r="D388" s="46" t="s">
        <v>13002</v>
      </c>
      <c r="E388" s="16">
        <v>18000</v>
      </c>
      <c r="F388" s="15">
        <v>0.48</v>
      </c>
      <c r="G388" s="47">
        <v>4</v>
      </c>
      <c r="H388" s="55">
        <f>Таблица626[[#This Row],[Коэфициент стоимости]]*Таблица626[[#This Row],[Розничная цена KRW]]</f>
        <v>8640</v>
      </c>
      <c r="I388" s="17" t="str">
        <f>IF($H$1="","Введите курс",Таблица626[[#This Row],[Оптовая цена KRW за 1шт]]/$H$1)</f>
        <v>Введите курс</v>
      </c>
      <c r="J388" s="48"/>
      <c r="K388" s="18">
        <f>Таблица626[[#This Row],[Заказ коробок ]]*Таблица626[[#This Row],[Кол-во шт в коробке]]</f>
        <v>0</v>
      </c>
      <c r="L388" s="54">
        <f>Таблица626[[#This Row],[Общее кол-во шт]]*Таблица626[[#This Row],[Оптовая цена KRW за 1шт]]</f>
        <v>0</v>
      </c>
      <c r="M388" s="19" t="str">
        <f>IFERROR(Таблица626[[#This Row],[Общее кол-во шт]]*Таблица626[[#This Row],[Оптовая цена USD за 1шт]],"")</f>
        <v/>
      </c>
      <c r="N388" s="49"/>
    </row>
    <row r="389" spans="1:14" ht="22.5" customHeight="1">
      <c r="A389" s="44" t="s">
        <v>13003</v>
      </c>
      <c r="B389" s="14">
        <v>8809581471351</v>
      </c>
      <c r="C389" s="50" t="s">
        <v>13004</v>
      </c>
      <c r="D389" s="46" t="s">
        <v>13005</v>
      </c>
      <c r="E389" s="16">
        <v>18000</v>
      </c>
      <c r="F389" s="15">
        <v>0.48</v>
      </c>
      <c r="G389" s="47">
        <v>4</v>
      </c>
      <c r="H389" s="55">
        <f>Таблица626[[#This Row],[Коэфициент стоимости]]*Таблица626[[#This Row],[Розничная цена KRW]]</f>
        <v>8640</v>
      </c>
      <c r="I389" s="17" t="str">
        <f>IF($H$1="","Введите курс",Таблица626[[#This Row],[Оптовая цена KRW за 1шт]]/$H$1)</f>
        <v>Введите курс</v>
      </c>
      <c r="J389" s="48"/>
      <c r="K389" s="18">
        <f>Таблица626[[#This Row],[Заказ коробок ]]*Таблица626[[#This Row],[Кол-во шт в коробке]]</f>
        <v>0</v>
      </c>
      <c r="L389" s="54">
        <f>Таблица626[[#This Row],[Общее кол-во шт]]*Таблица626[[#This Row],[Оптовая цена KRW за 1шт]]</f>
        <v>0</v>
      </c>
      <c r="M389" s="19" t="str">
        <f>IFERROR(Таблица626[[#This Row],[Общее кол-во шт]]*Таблица626[[#This Row],[Оптовая цена USD за 1шт]],"")</f>
        <v/>
      </c>
      <c r="N389" s="49"/>
    </row>
    <row r="390" spans="1:14" ht="22.5" customHeight="1">
      <c r="A390" s="44" t="s">
        <v>13006</v>
      </c>
      <c r="B390" s="14">
        <v>8809581471344</v>
      </c>
      <c r="C390" s="50" t="s">
        <v>13007</v>
      </c>
      <c r="D390" s="46" t="s">
        <v>13008</v>
      </c>
      <c r="E390" s="16">
        <v>18000</v>
      </c>
      <c r="F390" s="15">
        <v>0.48</v>
      </c>
      <c r="G390" s="47">
        <v>4</v>
      </c>
      <c r="H390" s="55">
        <f>Таблица626[[#This Row],[Коэфициент стоимости]]*Таблица626[[#This Row],[Розничная цена KRW]]</f>
        <v>8640</v>
      </c>
      <c r="I390" s="17" t="str">
        <f>IF($H$1="","Введите курс",Таблица626[[#This Row],[Оптовая цена KRW за 1шт]]/$H$1)</f>
        <v>Введите курс</v>
      </c>
      <c r="J390" s="48"/>
      <c r="K390" s="18">
        <f>Таблица626[[#This Row],[Заказ коробок ]]*Таблица626[[#This Row],[Кол-во шт в коробке]]</f>
        <v>0</v>
      </c>
      <c r="L390" s="54">
        <f>Таблица626[[#This Row],[Общее кол-во шт]]*Таблица626[[#This Row],[Оптовая цена KRW за 1шт]]</f>
        <v>0</v>
      </c>
      <c r="M390" s="19" t="str">
        <f>IFERROR(Таблица626[[#This Row],[Общее кол-во шт]]*Таблица626[[#This Row],[Оптовая цена USD за 1шт]],"")</f>
        <v/>
      </c>
      <c r="N390" s="49"/>
    </row>
    <row r="391" spans="1:14" ht="22.5" customHeight="1">
      <c r="A391" s="44" t="s">
        <v>13009</v>
      </c>
      <c r="B391" s="14">
        <v>8809581471337</v>
      </c>
      <c r="C391" s="50" t="s">
        <v>13010</v>
      </c>
      <c r="D391" s="46" t="s">
        <v>13011</v>
      </c>
      <c r="E391" s="16">
        <v>18000</v>
      </c>
      <c r="F391" s="15">
        <v>0.48</v>
      </c>
      <c r="G391" s="47">
        <v>4</v>
      </c>
      <c r="H391" s="55">
        <f>Таблица626[[#This Row],[Коэфициент стоимости]]*Таблица626[[#This Row],[Розничная цена KRW]]</f>
        <v>8640</v>
      </c>
      <c r="I391" s="17" t="str">
        <f>IF($H$1="","Введите курс",Таблица626[[#This Row],[Оптовая цена KRW за 1шт]]/$H$1)</f>
        <v>Введите курс</v>
      </c>
      <c r="J391" s="48"/>
      <c r="K391" s="18">
        <f>Таблица626[[#This Row],[Заказ коробок ]]*Таблица626[[#This Row],[Кол-во шт в коробке]]</f>
        <v>0</v>
      </c>
      <c r="L391" s="54">
        <f>Таблица626[[#This Row],[Общее кол-во шт]]*Таблица626[[#This Row],[Оптовая цена KRW за 1шт]]</f>
        <v>0</v>
      </c>
      <c r="M391" s="19" t="str">
        <f>IFERROR(Таблица626[[#This Row],[Общее кол-во шт]]*Таблица626[[#This Row],[Оптовая цена USD за 1шт]],"")</f>
        <v/>
      </c>
      <c r="N391" s="49"/>
    </row>
    <row r="392" spans="1:14" ht="22.5" customHeight="1">
      <c r="A392" s="44" t="s">
        <v>13012</v>
      </c>
      <c r="B392" s="14">
        <v>8809643525091</v>
      </c>
      <c r="C392" s="50" t="s">
        <v>13013</v>
      </c>
      <c r="D392" s="46" t="s">
        <v>13014</v>
      </c>
      <c r="E392" s="16">
        <v>20000</v>
      </c>
      <c r="F392" s="15">
        <v>0.48</v>
      </c>
      <c r="G392" s="47">
        <v>6</v>
      </c>
      <c r="H392" s="55">
        <f>Таблица626[[#This Row],[Коэфициент стоимости]]*Таблица626[[#This Row],[Розничная цена KRW]]</f>
        <v>9600</v>
      </c>
      <c r="I392" s="17" t="str">
        <f>IF($H$1="","Введите курс",Таблица626[[#This Row],[Оптовая цена KRW за 1шт]]/$H$1)</f>
        <v>Введите курс</v>
      </c>
      <c r="J392" s="48"/>
      <c r="K392" s="18">
        <f>Таблица626[[#This Row],[Заказ коробок ]]*Таблица626[[#This Row],[Кол-во шт в коробке]]</f>
        <v>0</v>
      </c>
      <c r="L392" s="54">
        <f>Таблица626[[#This Row],[Общее кол-во шт]]*Таблица626[[#This Row],[Оптовая цена KRW за 1шт]]</f>
        <v>0</v>
      </c>
      <c r="M392" s="19" t="str">
        <f>IFERROR(Таблица626[[#This Row],[Общее кол-во шт]]*Таблица626[[#This Row],[Оптовая цена USD за 1шт]],"")</f>
        <v/>
      </c>
      <c r="N392" s="49"/>
    </row>
    <row r="393" spans="1:14" ht="22.5" customHeight="1">
      <c r="A393" s="44" t="s">
        <v>13015</v>
      </c>
      <c r="B393" s="14">
        <v>8809643525084</v>
      </c>
      <c r="C393" s="50" t="s">
        <v>13016</v>
      </c>
      <c r="D393" s="46" t="s">
        <v>13017</v>
      </c>
      <c r="E393" s="16">
        <v>20000</v>
      </c>
      <c r="F393" s="15">
        <v>0.48</v>
      </c>
      <c r="G393" s="47">
        <v>6</v>
      </c>
      <c r="H393" s="55">
        <f>Таблица626[[#This Row],[Коэфициент стоимости]]*Таблица626[[#This Row],[Розничная цена KRW]]</f>
        <v>9600</v>
      </c>
      <c r="I393" s="17" t="str">
        <f>IF($H$1="","Введите курс",Таблица626[[#This Row],[Оптовая цена KRW за 1шт]]/$H$1)</f>
        <v>Введите курс</v>
      </c>
      <c r="J393" s="48"/>
      <c r="K393" s="18">
        <f>Таблица626[[#This Row],[Заказ коробок ]]*Таблица626[[#This Row],[Кол-во шт в коробке]]</f>
        <v>0</v>
      </c>
      <c r="L393" s="54">
        <f>Таблица626[[#This Row],[Общее кол-во шт]]*Таблица626[[#This Row],[Оптовая цена KRW за 1шт]]</f>
        <v>0</v>
      </c>
      <c r="M393" s="19" t="str">
        <f>IFERROR(Таблица626[[#This Row],[Общее кол-во шт]]*Таблица626[[#This Row],[Оптовая цена USD за 1шт]],"")</f>
        <v/>
      </c>
      <c r="N393" s="49"/>
    </row>
    <row r="394" spans="1:14" ht="22.5" customHeight="1">
      <c r="A394" s="44" t="s">
        <v>13018</v>
      </c>
      <c r="B394" s="14">
        <v>8809643525077</v>
      </c>
      <c r="C394" s="50" t="s">
        <v>13019</v>
      </c>
      <c r="D394" s="46" t="s">
        <v>13020</v>
      </c>
      <c r="E394" s="16">
        <v>20000</v>
      </c>
      <c r="F394" s="15">
        <v>0.48</v>
      </c>
      <c r="G394" s="47">
        <v>6</v>
      </c>
      <c r="H394" s="55">
        <f>Таблица626[[#This Row],[Коэфициент стоимости]]*Таблица626[[#This Row],[Розничная цена KRW]]</f>
        <v>9600</v>
      </c>
      <c r="I394" s="17" t="str">
        <f>IF($H$1="","Введите курс",Таблица626[[#This Row],[Оптовая цена KRW за 1шт]]/$H$1)</f>
        <v>Введите курс</v>
      </c>
      <c r="J394" s="48"/>
      <c r="K394" s="18">
        <f>Таблица626[[#This Row],[Заказ коробок ]]*Таблица626[[#This Row],[Кол-во шт в коробке]]</f>
        <v>0</v>
      </c>
      <c r="L394" s="54">
        <f>Таблица626[[#This Row],[Общее кол-во шт]]*Таблица626[[#This Row],[Оптовая цена KRW за 1шт]]</f>
        <v>0</v>
      </c>
      <c r="M394" s="19" t="str">
        <f>IFERROR(Таблица626[[#This Row],[Общее кол-во шт]]*Таблица626[[#This Row],[Оптовая цена USD за 1шт]],"")</f>
        <v/>
      </c>
      <c r="N394" s="49"/>
    </row>
    <row r="395" spans="1:14" ht="22.5" customHeight="1">
      <c r="A395" s="44" t="s">
        <v>13021</v>
      </c>
      <c r="B395" s="14">
        <v>8809581472044</v>
      </c>
      <c r="C395" s="50" t="s">
        <v>13022</v>
      </c>
      <c r="D395" s="46" t="s">
        <v>13023</v>
      </c>
      <c r="E395" s="16">
        <v>23000</v>
      </c>
      <c r="F395" s="15">
        <v>0.48</v>
      </c>
      <c r="G395" s="47">
        <v>6</v>
      </c>
      <c r="H395" s="55">
        <f>Таблица626[[#This Row],[Коэфициент стоимости]]*Таблица626[[#This Row],[Розничная цена KRW]]</f>
        <v>11040</v>
      </c>
      <c r="I395" s="17" t="str">
        <f>IF($H$1="","Введите курс",Таблица626[[#This Row],[Оптовая цена KRW за 1шт]]/$H$1)</f>
        <v>Введите курс</v>
      </c>
      <c r="J395" s="48"/>
      <c r="K395" s="18">
        <f>Таблица626[[#This Row],[Заказ коробок ]]*Таблица626[[#This Row],[Кол-во шт в коробке]]</f>
        <v>0</v>
      </c>
      <c r="L395" s="54">
        <f>Таблица626[[#This Row],[Общее кол-во шт]]*Таблица626[[#This Row],[Оптовая цена KRW за 1шт]]</f>
        <v>0</v>
      </c>
      <c r="M395" s="19" t="str">
        <f>IFERROR(Таблица626[[#This Row],[Общее кол-во шт]]*Таблица626[[#This Row],[Оптовая цена USD за 1шт]],"")</f>
        <v/>
      </c>
      <c r="N395" s="49"/>
    </row>
    <row r="396" spans="1:14" ht="22.5" customHeight="1">
      <c r="A396" s="44" t="s">
        <v>13024</v>
      </c>
      <c r="B396" s="14">
        <v>8809581472037</v>
      </c>
      <c r="C396" s="50" t="s">
        <v>13025</v>
      </c>
      <c r="D396" s="46" t="s">
        <v>13026</v>
      </c>
      <c r="E396" s="16">
        <v>23000</v>
      </c>
      <c r="F396" s="15">
        <v>0.48</v>
      </c>
      <c r="G396" s="47">
        <v>6</v>
      </c>
      <c r="H396" s="55">
        <f>Таблица626[[#This Row],[Коэфициент стоимости]]*Таблица626[[#This Row],[Розничная цена KRW]]</f>
        <v>11040</v>
      </c>
      <c r="I396" s="17" t="str">
        <f>IF($H$1="","Введите курс",Таблица626[[#This Row],[Оптовая цена KRW за 1шт]]/$H$1)</f>
        <v>Введите курс</v>
      </c>
      <c r="J396" s="48"/>
      <c r="K396" s="18">
        <f>Таблица626[[#This Row],[Заказ коробок ]]*Таблица626[[#This Row],[Кол-во шт в коробке]]</f>
        <v>0</v>
      </c>
      <c r="L396" s="54">
        <f>Таблица626[[#This Row],[Общее кол-во шт]]*Таблица626[[#This Row],[Оптовая цена KRW за 1шт]]</f>
        <v>0</v>
      </c>
      <c r="M396" s="19" t="str">
        <f>IFERROR(Таблица626[[#This Row],[Общее кол-во шт]]*Таблица626[[#This Row],[Оптовая цена USD за 1шт]],"")</f>
        <v/>
      </c>
      <c r="N396" s="49"/>
    </row>
    <row r="397" spans="1:14" ht="22.5" customHeight="1">
      <c r="A397" s="44" t="s">
        <v>13027</v>
      </c>
      <c r="B397" s="14">
        <v>8809581472020</v>
      </c>
      <c r="C397" s="50" t="s">
        <v>13028</v>
      </c>
      <c r="D397" s="46" t="s">
        <v>13029</v>
      </c>
      <c r="E397" s="16">
        <v>23000</v>
      </c>
      <c r="F397" s="15">
        <v>0.48</v>
      </c>
      <c r="G397" s="47">
        <v>6</v>
      </c>
      <c r="H397" s="55">
        <f>Таблица626[[#This Row],[Коэфициент стоимости]]*Таблица626[[#This Row],[Розничная цена KRW]]</f>
        <v>11040</v>
      </c>
      <c r="I397" s="17" t="str">
        <f>IF($H$1="","Введите курс",Таблица626[[#This Row],[Оптовая цена KRW за 1шт]]/$H$1)</f>
        <v>Введите курс</v>
      </c>
      <c r="J397" s="48"/>
      <c r="K397" s="18">
        <f>Таблица626[[#This Row],[Заказ коробок ]]*Таблица626[[#This Row],[Кол-во шт в коробке]]</f>
        <v>0</v>
      </c>
      <c r="L397" s="54">
        <f>Таблица626[[#This Row],[Общее кол-во шт]]*Таблица626[[#This Row],[Оптовая цена KRW за 1шт]]</f>
        <v>0</v>
      </c>
      <c r="M397" s="19" t="str">
        <f>IFERROR(Таблица626[[#This Row],[Общее кол-во шт]]*Таблица626[[#This Row],[Оптовая цена USD за 1шт]],"")</f>
        <v/>
      </c>
      <c r="N397" s="49"/>
    </row>
    <row r="398" spans="1:14" ht="22.5" customHeight="1">
      <c r="A398" s="44" t="s">
        <v>13030</v>
      </c>
      <c r="B398" s="14">
        <v>8809581472013</v>
      </c>
      <c r="C398" s="50" t="s">
        <v>13031</v>
      </c>
      <c r="D398" s="46" t="s">
        <v>13032</v>
      </c>
      <c r="E398" s="16">
        <v>23000</v>
      </c>
      <c r="F398" s="15">
        <v>0.48</v>
      </c>
      <c r="G398" s="47">
        <v>6</v>
      </c>
      <c r="H398" s="55">
        <f>Таблица626[[#This Row],[Коэфициент стоимости]]*Таблица626[[#This Row],[Розничная цена KRW]]</f>
        <v>11040</v>
      </c>
      <c r="I398" s="17" t="str">
        <f>IF($H$1="","Введите курс",Таблица626[[#This Row],[Оптовая цена KRW за 1шт]]/$H$1)</f>
        <v>Введите курс</v>
      </c>
      <c r="J398" s="48"/>
      <c r="K398" s="18">
        <f>Таблица626[[#This Row],[Заказ коробок ]]*Таблица626[[#This Row],[Кол-во шт в коробке]]</f>
        <v>0</v>
      </c>
      <c r="L398" s="54">
        <f>Таблица626[[#This Row],[Общее кол-во шт]]*Таблица626[[#This Row],[Оптовая цена KRW за 1шт]]</f>
        <v>0</v>
      </c>
      <c r="M398" s="19" t="str">
        <f>IFERROR(Таблица626[[#This Row],[Общее кол-во шт]]*Таблица626[[#This Row],[Оптовая цена USD за 1шт]],"")</f>
        <v/>
      </c>
      <c r="N398" s="49"/>
    </row>
    <row r="399" spans="1:14" ht="22.5" customHeight="1">
      <c r="A399" s="44" t="s">
        <v>13033</v>
      </c>
      <c r="B399" s="14">
        <v>8809581472006</v>
      </c>
      <c r="C399" s="50" t="s">
        <v>13034</v>
      </c>
      <c r="D399" s="46" t="s">
        <v>13035</v>
      </c>
      <c r="E399" s="16">
        <v>23000</v>
      </c>
      <c r="F399" s="15">
        <v>0.48</v>
      </c>
      <c r="G399" s="47">
        <v>6</v>
      </c>
      <c r="H399" s="55">
        <f>Таблица626[[#This Row],[Коэфициент стоимости]]*Таблица626[[#This Row],[Розничная цена KRW]]</f>
        <v>11040</v>
      </c>
      <c r="I399" s="17" t="str">
        <f>IF($H$1="","Введите курс",Таблица626[[#This Row],[Оптовая цена KRW за 1шт]]/$H$1)</f>
        <v>Введите курс</v>
      </c>
      <c r="J399" s="48"/>
      <c r="K399" s="18">
        <f>Таблица626[[#This Row],[Заказ коробок ]]*Таблица626[[#This Row],[Кол-во шт в коробке]]</f>
        <v>0</v>
      </c>
      <c r="L399" s="54">
        <f>Таблица626[[#This Row],[Общее кол-во шт]]*Таблица626[[#This Row],[Оптовая цена KRW за 1шт]]</f>
        <v>0</v>
      </c>
      <c r="M399" s="19" t="str">
        <f>IFERROR(Таблица626[[#This Row],[Общее кол-во шт]]*Таблица626[[#This Row],[Оптовая цена USD за 1шт]],"")</f>
        <v/>
      </c>
      <c r="N399" s="49"/>
    </row>
    <row r="400" spans="1:14" ht="22.5" customHeight="1">
      <c r="A400" s="44" t="s">
        <v>13036</v>
      </c>
      <c r="B400" s="14">
        <v>8809581462397</v>
      </c>
      <c r="C400" s="50" t="s">
        <v>13037</v>
      </c>
      <c r="D400" s="46" t="s">
        <v>13038</v>
      </c>
      <c r="E400" s="16">
        <v>14800</v>
      </c>
      <c r="F400" s="15">
        <v>0.48</v>
      </c>
      <c r="G400" s="47">
        <v>6</v>
      </c>
      <c r="H400" s="55">
        <f>Таблица626[[#This Row],[Коэфициент стоимости]]*Таблица626[[#This Row],[Розничная цена KRW]]</f>
        <v>7104</v>
      </c>
      <c r="I400" s="17" t="str">
        <f>IF($H$1="","Введите курс",Таблица626[[#This Row],[Оптовая цена KRW за 1шт]]/$H$1)</f>
        <v>Введите курс</v>
      </c>
      <c r="J400" s="48"/>
      <c r="K400" s="18">
        <f>Таблица626[[#This Row],[Заказ коробок ]]*Таблица626[[#This Row],[Кол-во шт в коробке]]</f>
        <v>0</v>
      </c>
      <c r="L400" s="54">
        <f>Таблица626[[#This Row],[Общее кол-во шт]]*Таблица626[[#This Row],[Оптовая цена KRW за 1шт]]</f>
        <v>0</v>
      </c>
      <c r="M400" s="19" t="str">
        <f>IFERROR(Таблица626[[#This Row],[Общее кол-во шт]]*Таблица626[[#This Row],[Оптовая цена USD за 1шт]],"")</f>
        <v/>
      </c>
      <c r="N400" s="49"/>
    </row>
    <row r="401" spans="1:14" ht="22.5" customHeight="1">
      <c r="A401" s="44" t="s">
        <v>13039</v>
      </c>
      <c r="B401" s="14">
        <v>8809581462380</v>
      </c>
      <c r="C401" s="50" t="s">
        <v>13040</v>
      </c>
      <c r="D401" s="46" t="s">
        <v>13041</v>
      </c>
      <c r="E401" s="16">
        <v>14800</v>
      </c>
      <c r="F401" s="15">
        <v>0.48</v>
      </c>
      <c r="G401" s="47">
        <v>6</v>
      </c>
      <c r="H401" s="55">
        <f>Таблица626[[#This Row],[Коэфициент стоимости]]*Таблица626[[#This Row],[Розничная цена KRW]]</f>
        <v>7104</v>
      </c>
      <c r="I401" s="17" t="str">
        <f>IF($H$1="","Введите курс",Таблица626[[#This Row],[Оптовая цена KRW за 1шт]]/$H$1)</f>
        <v>Введите курс</v>
      </c>
      <c r="J401" s="48"/>
      <c r="K401" s="18">
        <f>Таблица626[[#This Row],[Заказ коробок ]]*Таблица626[[#This Row],[Кол-во шт в коробке]]</f>
        <v>0</v>
      </c>
      <c r="L401" s="54">
        <f>Таблица626[[#This Row],[Общее кол-во шт]]*Таблица626[[#This Row],[Оптовая цена KRW за 1шт]]</f>
        <v>0</v>
      </c>
      <c r="M401" s="19" t="str">
        <f>IFERROR(Таблица626[[#This Row],[Общее кол-во шт]]*Таблица626[[#This Row],[Оптовая цена USD за 1шт]],"")</f>
        <v/>
      </c>
      <c r="N401" s="49"/>
    </row>
    <row r="402" spans="1:14" ht="22.5" customHeight="1">
      <c r="A402" s="44" t="s">
        <v>13042</v>
      </c>
      <c r="B402" s="14">
        <v>8809581462373</v>
      </c>
      <c r="C402" s="50" t="s">
        <v>13043</v>
      </c>
      <c r="D402" s="46" t="s">
        <v>13044</v>
      </c>
      <c r="E402" s="16">
        <v>14800</v>
      </c>
      <c r="F402" s="15">
        <v>0.48</v>
      </c>
      <c r="G402" s="47">
        <v>6</v>
      </c>
      <c r="H402" s="55">
        <f>Таблица626[[#This Row],[Коэфициент стоимости]]*Таблица626[[#This Row],[Розничная цена KRW]]</f>
        <v>7104</v>
      </c>
      <c r="I402" s="17" t="str">
        <f>IF($H$1="","Введите курс",Таблица626[[#This Row],[Оптовая цена KRW за 1шт]]/$H$1)</f>
        <v>Введите курс</v>
      </c>
      <c r="J402" s="48"/>
      <c r="K402" s="18">
        <f>Таблица626[[#This Row],[Заказ коробок ]]*Таблица626[[#This Row],[Кол-во шт в коробке]]</f>
        <v>0</v>
      </c>
      <c r="L402" s="54">
        <f>Таблица626[[#This Row],[Общее кол-во шт]]*Таблица626[[#This Row],[Оптовая цена KRW за 1шт]]</f>
        <v>0</v>
      </c>
      <c r="M402" s="19" t="str">
        <f>IFERROR(Таблица626[[#This Row],[Общее кол-во шт]]*Таблица626[[#This Row],[Оптовая цена USD за 1шт]],"")</f>
        <v/>
      </c>
      <c r="N402" s="49"/>
    </row>
    <row r="403" spans="1:14" ht="22.5" customHeight="1">
      <c r="A403" s="44" t="s">
        <v>13045</v>
      </c>
      <c r="B403" s="14">
        <v>8809581462366</v>
      </c>
      <c r="C403" s="50" t="s">
        <v>13046</v>
      </c>
      <c r="D403" s="46" t="s">
        <v>13047</v>
      </c>
      <c r="E403" s="16">
        <v>14800</v>
      </c>
      <c r="F403" s="15">
        <v>0.48</v>
      </c>
      <c r="G403" s="47">
        <v>6</v>
      </c>
      <c r="H403" s="55">
        <f>Таблица626[[#This Row],[Коэфициент стоимости]]*Таблица626[[#This Row],[Розничная цена KRW]]</f>
        <v>7104</v>
      </c>
      <c r="I403" s="17" t="str">
        <f>IF($H$1="","Введите курс",Таблица626[[#This Row],[Оптовая цена KRW за 1шт]]/$H$1)</f>
        <v>Введите курс</v>
      </c>
      <c r="J403" s="48"/>
      <c r="K403" s="18">
        <f>Таблица626[[#This Row],[Заказ коробок ]]*Таблица626[[#This Row],[Кол-во шт в коробке]]</f>
        <v>0</v>
      </c>
      <c r="L403" s="54">
        <f>Таблица626[[#This Row],[Общее кол-во шт]]*Таблица626[[#This Row],[Оптовая цена KRW за 1шт]]</f>
        <v>0</v>
      </c>
      <c r="M403" s="19" t="str">
        <f>IFERROR(Таблица626[[#This Row],[Общее кол-во шт]]*Таблица626[[#This Row],[Оптовая цена USD за 1шт]],"")</f>
        <v/>
      </c>
      <c r="N403" s="49"/>
    </row>
    <row r="404" spans="1:14" ht="22.5" customHeight="1">
      <c r="A404" s="44" t="s">
        <v>13048</v>
      </c>
      <c r="B404" s="14">
        <v>8809581462359</v>
      </c>
      <c r="C404" s="50" t="s">
        <v>13049</v>
      </c>
      <c r="D404" s="46" t="s">
        <v>13050</v>
      </c>
      <c r="E404" s="16">
        <v>14800</v>
      </c>
      <c r="F404" s="15">
        <v>0.48</v>
      </c>
      <c r="G404" s="47">
        <v>6</v>
      </c>
      <c r="H404" s="55">
        <f>Таблица626[[#This Row],[Коэфициент стоимости]]*Таблица626[[#This Row],[Розничная цена KRW]]</f>
        <v>7104</v>
      </c>
      <c r="I404" s="17" t="str">
        <f>IF($H$1="","Введите курс",Таблица626[[#This Row],[Оптовая цена KRW за 1шт]]/$H$1)</f>
        <v>Введите курс</v>
      </c>
      <c r="J404" s="48"/>
      <c r="K404" s="18">
        <f>Таблица626[[#This Row],[Заказ коробок ]]*Таблица626[[#This Row],[Кол-во шт в коробке]]</f>
        <v>0</v>
      </c>
      <c r="L404" s="54">
        <f>Таблица626[[#This Row],[Общее кол-во шт]]*Таблица626[[#This Row],[Оптовая цена KRW за 1шт]]</f>
        <v>0</v>
      </c>
      <c r="M404" s="19" t="str">
        <f>IFERROR(Таблица626[[#This Row],[Общее кол-во шт]]*Таблица626[[#This Row],[Оптовая цена USD за 1шт]],"")</f>
        <v/>
      </c>
      <c r="N404" s="49"/>
    </row>
    <row r="405" spans="1:14" ht="22.5" customHeight="1">
      <c r="A405" s="44" t="s">
        <v>13051</v>
      </c>
      <c r="B405" s="14">
        <v>8809581462335</v>
      </c>
      <c r="C405" s="50" t="s">
        <v>13052</v>
      </c>
      <c r="D405" s="46" t="s">
        <v>13053</v>
      </c>
      <c r="E405" s="16">
        <v>14800</v>
      </c>
      <c r="F405" s="15">
        <v>0.48</v>
      </c>
      <c r="G405" s="47">
        <v>6</v>
      </c>
      <c r="H405" s="55">
        <f>Таблица626[[#This Row],[Коэфициент стоимости]]*Таблица626[[#This Row],[Розничная цена KRW]]</f>
        <v>7104</v>
      </c>
      <c r="I405" s="17" t="str">
        <f>IF($H$1="","Введите курс",Таблица626[[#This Row],[Оптовая цена KRW за 1шт]]/$H$1)</f>
        <v>Введите курс</v>
      </c>
      <c r="J405" s="48"/>
      <c r="K405" s="18">
        <f>Таблица626[[#This Row],[Заказ коробок ]]*Таблица626[[#This Row],[Кол-во шт в коробке]]</f>
        <v>0</v>
      </c>
      <c r="L405" s="54">
        <f>Таблица626[[#This Row],[Общее кол-во шт]]*Таблица626[[#This Row],[Оптовая цена KRW за 1шт]]</f>
        <v>0</v>
      </c>
      <c r="M405" s="19" t="str">
        <f>IFERROR(Таблица626[[#This Row],[Общее кол-во шт]]*Таблица626[[#This Row],[Оптовая цена USD за 1шт]],"")</f>
        <v/>
      </c>
      <c r="N405" s="49"/>
    </row>
    <row r="406" spans="1:14" ht="22.5" customHeight="1">
      <c r="A406" s="44" t="s">
        <v>13054</v>
      </c>
      <c r="B406" s="14">
        <v>8809581462328</v>
      </c>
      <c r="C406" s="50" t="s">
        <v>13055</v>
      </c>
      <c r="D406" s="46" t="s">
        <v>13056</v>
      </c>
      <c r="E406" s="16">
        <v>14800</v>
      </c>
      <c r="F406" s="15">
        <v>0.48</v>
      </c>
      <c r="G406" s="47">
        <v>6</v>
      </c>
      <c r="H406" s="55">
        <f>Таблица626[[#This Row],[Коэфициент стоимости]]*Таблица626[[#This Row],[Розничная цена KRW]]</f>
        <v>7104</v>
      </c>
      <c r="I406" s="17" t="str">
        <f>IF($H$1="","Введите курс",Таблица626[[#This Row],[Оптовая цена KRW за 1шт]]/$H$1)</f>
        <v>Введите курс</v>
      </c>
      <c r="J406" s="48"/>
      <c r="K406" s="18">
        <f>Таблица626[[#This Row],[Заказ коробок ]]*Таблица626[[#This Row],[Кол-во шт в коробке]]</f>
        <v>0</v>
      </c>
      <c r="L406" s="54">
        <f>Таблица626[[#This Row],[Общее кол-во шт]]*Таблица626[[#This Row],[Оптовая цена KRW за 1шт]]</f>
        <v>0</v>
      </c>
      <c r="M406" s="19" t="str">
        <f>IFERROR(Таблица626[[#This Row],[Общее кол-во шт]]*Таблица626[[#This Row],[Оптовая цена USD за 1шт]],"")</f>
        <v/>
      </c>
      <c r="N406" s="49"/>
    </row>
    <row r="407" spans="1:14" ht="22.5" customHeight="1">
      <c r="A407" s="44" t="s">
        <v>13057</v>
      </c>
      <c r="B407" s="14">
        <v>8809581462311</v>
      </c>
      <c r="C407" s="50" t="s">
        <v>13058</v>
      </c>
      <c r="D407" s="46" t="s">
        <v>13059</v>
      </c>
      <c r="E407" s="16">
        <v>14800</v>
      </c>
      <c r="F407" s="15">
        <v>0.48</v>
      </c>
      <c r="G407" s="47">
        <v>6</v>
      </c>
      <c r="H407" s="55">
        <f>Таблица626[[#This Row],[Коэфициент стоимости]]*Таблица626[[#This Row],[Розничная цена KRW]]</f>
        <v>7104</v>
      </c>
      <c r="I407" s="17" t="str">
        <f>IF($H$1="","Введите курс",Таблица626[[#This Row],[Оптовая цена KRW за 1шт]]/$H$1)</f>
        <v>Введите курс</v>
      </c>
      <c r="J407" s="48"/>
      <c r="K407" s="18">
        <f>Таблица626[[#This Row],[Заказ коробок ]]*Таблица626[[#This Row],[Кол-во шт в коробке]]</f>
        <v>0</v>
      </c>
      <c r="L407" s="54">
        <f>Таблица626[[#This Row],[Общее кол-во шт]]*Таблица626[[#This Row],[Оптовая цена KRW за 1шт]]</f>
        <v>0</v>
      </c>
      <c r="M407" s="19" t="str">
        <f>IFERROR(Таблица626[[#This Row],[Общее кол-во шт]]*Таблица626[[#This Row],[Оптовая цена USD за 1шт]],"")</f>
        <v/>
      </c>
      <c r="N407" s="49"/>
    </row>
    <row r="408" spans="1:14" ht="22.5" customHeight="1">
      <c r="A408" s="44" t="s">
        <v>13060</v>
      </c>
      <c r="B408" s="14">
        <v>8809581462304</v>
      </c>
      <c r="C408" s="50" t="s">
        <v>13061</v>
      </c>
      <c r="D408" s="46" t="s">
        <v>13062</v>
      </c>
      <c r="E408" s="16">
        <v>14800</v>
      </c>
      <c r="F408" s="15">
        <v>0.48</v>
      </c>
      <c r="G408" s="47">
        <v>6</v>
      </c>
      <c r="H408" s="55">
        <f>Таблица626[[#This Row],[Коэфициент стоимости]]*Таблица626[[#This Row],[Розничная цена KRW]]</f>
        <v>7104</v>
      </c>
      <c r="I408" s="17" t="str">
        <f>IF($H$1="","Введите курс",Таблица626[[#This Row],[Оптовая цена KRW за 1шт]]/$H$1)</f>
        <v>Введите курс</v>
      </c>
      <c r="J408" s="48"/>
      <c r="K408" s="18">
        <f>Таблица626[[#This Row],[Заказ коробок ]]*Таблица626[[#This Row],[Кол-во шт в коробке]]</f>
        <v>0</v>
      </c>
      <c r="L408" s="54">
        <f>Таблица626[[#This Row],[Общее кол-во шт]]*Таблица626[[#This Row],[Оптовая цена KRW за 1шт]]</f>
        <v>0</v>
      </c>
      <c r="M408" s="19" t="str">
        <f>IFERROR(Таблица626[[#This Row],[Общее кол-во шт]]*Таблица626[[#This Row],[Оптовая цена USD за 1шт]],"")</f>
        <v/>
      </c>
      <c r="N408" s="49"/>
    </row>
    <row r="409" spans="1:14" ht="22.5" customHeight="1">
      <c r="A409" s="44" t="s">
        <v>13063</v>
      </c>
      <c r="B409" s="14">
        <v>8809581462298</v>
      </c>
      <c r="C409" s="50" t="s">
        <v>13064</v>
      </c>
      <c r="D409" s="46" t="s">
        <v>13065</v>
      </c>
      <c r="E409" s="16">
        <v>14800</v>
      </c>
      <c r="F409" s="15">
        <v>0.48</v>
      </c>
      <c r="G409" s="47">
        <v>6</v>
      </c>
      <c r="H409" s="55">
        <f>Таблица626[[#This Row],[Коэфициент стоимости]]*Таблица626[[#This Row],[Розничная цена KRW]]</f>
        <v>7104</v>
      </c>
      <c r="I409" s="17" t="str">
        <f>IF($H$1="","Введите курс",Таблица626[[#This Row],[Оптовая цена KRW за 1шт]]/$H$1)</f>
        <v>Введите курс</v>
      </c>
      <c r="J409" s="48"/>
      <c r="K409" s="18">
        <f>Таблица626[[#This Row],[Заказ коробок ]]*Таблица626[[#This Row],[Кол-во шт в коробке]]</f>
        <v>0</v>
      </c>
      <c r="L409" s="54">
        <f>Таблица626[[#This Row],[Общее кол-во шт]]*Таблица626[[#This Row],[Оптовая цена KRW за 1шт]]</f>
        <v>0</v>
      </c>
      <c r="M409" s="19" t="str">
        <f>IFERROR(Таблица626[[#This Row],[Общее кол-во шт]]*Таблица626[[#This Row],[Оптовая цена USD за 1шт]],"")</f>
        <v/>
      </c>
      <c r="N409" s="49"/>
    </row>
    <row r="410" spans="1:14" ht="22.5" customHeight="1">
      <c r="A410" s="44" t="s">
        <v>13066</v>
      </c>
      <c r="B410" s="14">
        <v>8809581462281</v>
      </c>
      <c r="C410" s="50" t="s">
        <v>13067</v>
      </c>
      <c r="D410" s="46" t="s">
        <v>13068</v>
      </c>
      <c r="E410" s="16">
        <v>14800</v>
      </c>
      <c r="F410" s="15">
        <v>0.48</v>
      </c>
      <c r="G410" s="47">
        <v>6</v>
      </c>
      <c r="H410" s="55">
        <f>Таблица626[[#This Row],[Коэфициент стоимости]]*Таблица626[[#This Row],[Розничная цена KRW]]</f>
        <v>7104</v>
      </c>
      <c r="I410" s="17" t="str">
        <f>IF($H$1="","Введите курс",Таблица626[[#This Row],[Оптовая цена KRW за 1шт]]/$H$1)</f>
        <v>Введите курс</v>
      </c>
      <c r="J410" s="48"/>
      <c r="K410" s="18">
        <f>Таблица626[[#This Row],[Заказ коробок ]]*Таблица626[[#This Row],[Кол-во шт в коробке]]</f>
        <v>0</v>
      </c>
      <c r="L410" s="54">
        <f>Таблица626[[#This Row],[Общее кол-во шт]]*Таблица626[[#This Row],[Оптовая цена KRW за 1шт]]</f>
        <v>0</v>
      </c>
      <c r="M410" s="19" t="str">
        <f>IFERROR(Таблица626[[#This Row],[Общее кол-во шт]]*Таблица626[[#This Row],[Оптовая цена USD за 1шт]],"")</f>
        <v/>
      </c>
      <c r="N410" s="49"/>
    </row>
    <row r="411" spans="1:14" ht="22.5" customHeight="1">
      <c r="A411" s="44" t="s">
        <v>13069</v>
      </c>
      <c r="B411" s="14">
        <v>8809643522922</v>
      </c>
      <c r="C411" s="50" t="s">
        <v>13070</v>
      </c>
      <c r="D411" s="46" t="s">
        <v>13071</v>
      </c>
      <c r="E411" s="16">
        <v>10000</v>
      </c>
      <c r="F411" s="15">
        <v>0.48</v>
      </c>
      <c r="G411" s="47">
        <v>6</v>
      </c>
      <c r="H411" s="55">
        <f>Таблица626[[#This Row],[Коэфициент стоимости]]*Таблица626[[#This Row],[Розничная цена KRW]]</f>
        <v>4800</v>
      </c>
      <c r="I411" s="17" t="str">
        <f>IF($H$1="","Введите курс",Таблица626[[#This Row],[Оптовая цена KRW за 1шт]]/$H$1)</f>
        <v>Введите курс</v>
      </c>
      <c r="J411" s="48"/>
      <c r="K411" s="18">
        <f>Таблица626[[#This Row],[Заказ коробок ]]*Таблица626[[#This Row],[Кол-во шт в коробке]]</f>
        <v>0</v>
      </c>
      <c r="L411" s="54">
        <f>Таблица626[[#This Row],[Общее кол-во шт]]*Таблица626[[#This Row],[Оптовая цена KRW за 1шт]]</f>
        <v>0</v>
      </c>
      <c r="M411" s="19" t="str">
        <f>IFERROR(Таблица626[[#This Row],[Общее кол-во шт]]*Таблица626[[#This Row],[Оптовая цена USD за 1шт]],"")</f>
        <v/>
      </c>
      <c r="N411" s="49"/>
    </row>
    <row r="412" spans="1:14" ht="22.5" customHeight="1">
      <c r="A412" s="44" t="s">
        <v>13072</v>
      </c>
      <c r="B412" s="14">
        <v>8809643522915</v>
      </c>
      <c r="C412" s="50" t="s">
        <v>13073</v>
      </c>
      <c r="D412" s="46" t="s">
        <v>13074</v>
      </c>
      <c r="E412" s="16">
        <v>10000</v>
      </c>
      <c r="F412" s="15">
        <v>0.48</v>
      </c>
      <c r="G412" s="47">
        <v>6</v>
      </c>
      <c r="H412" s="55">
        <f>Таблица626[[#This Row],[Коэфициент стоимости]]*Таблица626[[#This Row],[Розничная цена KRW]]</f>
        <v>4800</v>
      </c>
      <c r="I412" s="17" t="str">
        <f>IF($H$1="","Введите курс",Таблица626[[#This Row],[Оптовая цена KRW за 1шт]]/$H$1)</f>
        <v>Введите курс</v>
      </c>
      <c r="J412" s="48"/>
      <c r="K412" s="18">
        <f>Таблица626[[#This Row],[Заказ коробок ]]*Таблица626[[#This Row],[Кол-во шт в коробке]]</f>
        <v>0</v>
      </c>
      <c r="L412" s="54">
        <f>Таблица626[[#This Row],[Общее кол-во шт]]*Таблица626[[#This Row],[Оптовая цена KRW за 1шт]]</f>
        <v>0</v>
      </c>
      <c r="M412" s="19" t="str">
        <f>IFERROR(Таблица626[[#This Row],[Общее кол-во шт]]*Таблица626[[#This Row],[Оптовая цена USD за 1шт]],"")</f>
        <v/>
      </c>
      <c r="N412" s="49"/>
    </row>
    <row r="413" spans="1:14" ht="22.5" customHeight="1">
      <c r="A413" s="44" t="s">
        <v>13075</v>
      </c>
      <c r="B413" s="14">
        <v>8809643522908</v>
      </c>
      <c r="C413" s="50" t="s">
        <v>13076</v>
      </c>
      <c r="D413" s="46" t="s">
        <v>13077</v>
      </c>
      <c r="E413" s="16">
        <v>10000</v>
      </c>
      <c r="F413" s="15">
        <v>0.48</v>
      </c>
      <c r="G413" s="47">
        <v>6</v>
      </c>
      <c r="H413" s="55">
        <f>Таблица626[[#This Row],[Коэфициент стоимости]]*Таблица626[[#This Row],[Розничная цена KRW]]</f>
        <v>4800</v>
      </c>
      <c r="I413" s="17" t="str">
        <f>IF($H$1="","Введите курс",Таблица626[[#This Row],[Оптовая цена KRW за 1шт]]/$H$1)</f>
        <v>Введите курс</v>
      </c>
      <c r="J413" s="48"/>
      <c r="K413" s="18">
        <f>Таблица626[[#This Row],[Заказ коробок ]]*Таблица626[[#This Row],[Кол-во шт в коробке]]</f>
        <v>0</v>
      </c>
      <c r="L413" s="54">
        <f>Таблица626[[#This Row],[Общее кол-во шт]]*Таблица626[[#This Row],[Оптовая цена KRW за 1шт]]</f>
        <v>0</v>
      </c>
      <c r="M413" s="19" t="str">
        <f>IFERROR(Таблица626[[#This Row],[Общее кол-во шт]]*Таблица626[[#This Row],[Оптовая цена USD за 1шт]],"")</f>
        <v/>
      </c>
      <c r="N413" s="49"/>
    </row>
    <row r="414" spans="1:14" ht="22.5" customHeight="1">
      <c r="A414" s="44" t="s">
        <v>13078</v>
      </c>
      <c r="B414" s="14">
        <v>8809581462731</v>
      </c>
      <c r="C414" s="50" t="s">
        <v>13079</v>
      </c>
      <c r="D414" s="46" t="s">
        <v>13080</v>
      </c>
      <c r="E414" s="16">
        <v>10000</v>
      </c>
      <c r="F414" s="15">
        <v>0.48</v>
      </c>
      <c r="G414" s="47">
        <v>6</v>
      </c>
      <c r="H414" s="55">
        <f>Таблица626[[#This Row],[Коэфициент стоимости]]*Таблица626[[#This Row],[Розничная цена KRW]]</f>
        <v>4800</v>
      </c>
      <c r="I414" s="17" t="str">
        <f>IF($H$1="","Введите курс",Таблица626[[#This Row],[Оптовая цена KRW за 1шт]]/$H$1)</f>
        <v>Введите курс</v>
      </c>
      <c r="J414" s="48"/>
      <c r="K414" s="18">
        <f>Таблица626[[#This Row],[Заказ коробок ]]*Таблица626[[#This Row],[Кол-во шт в коробке]]</f>
        <v>0</v>
      </c>
      <c r="L414" s="54">
        <f>Таблица626[[#This Row],[Общее кол-во шт]]*Таблица626[[#This Row],[Оптовая цена KRW за 1шт]]</f>
        <v>0</v>
      </c>
      <c r="M414" s="19" t="str">
        <f>IFERROR(Таблица626[[#This Row],[Общее кол-во шт]]*Таблица626[[#This Row],[Оптовая цена USD за 1шт]],"")</f>
        <v/>
      </c>
      <c r="N414" s="49"/>
    </row>
    <row r="415" spans="1:14" ht="22.5" customHeight="1">
      <c r="A415" s="44" t="s">
        <v>13081</v>
      </c>
      <c r="B415" s="14">
        <v>8809581462724</v>
      </c>
      <c r="C415" s="50" t="s">
        <v>13082</v>
      </c>
      <c r="D415" s="46" t="s">
        <v>13083</v>
      </c>
      <c r="E415" s="16">
        <v>10000</v>
      </c>
      <c r="F415" s="15">
        <v>0.48</v>
      </c>
      <c r="G415" s="47">
        <v>6</v>
      </c>
      <c r="H415" s="55">
        <f>Таблица626[[#This Row],[Коэфициент стоимости]]*Таблица626[[#This Row],[Розничная цена KRW]]</f>
        <v>4800</v>
      </c>
      <c r="I415" s="17" t="str">
        <f>IF($H$1="","Введите курс",Таблица626[[#This Row],[Оптовая цена KRW за 1шт]]/$H$1)</f>
        <v>Введите курс</v>
      </c>
      <c r="J415" s="48"/>
      <c r="K415" s="18">
        <f>Таблица626[[#This Row],[Заказ коробок ]]*Таблица626[[#This Row],[Кол-во шт в коробке]]</f>
        <v>0</v>
      </c>
      <c r="L415" s="54">
        <f>Таблица626[[#This Row],[Общее кол-во шт]]*Таблица626[[#This Row],[Оптовая цена KRW за 1шт]]</f>
        <v>0</v>
      </c>
      <c r="M415" s="19" t="str">
        <f>IFERROR(Таблица626[[#This Row],[Общее кол-во шт]]*Таблица626[[#This Row],[Оптовая цена USD за 1шт]],"")</f>
        <v/>
      </c>
      <c r="N415" s="49"/>
    </row>
    <row r="416" spans="1:14" ht="22.5" customHeight="1">
      <c r="A416" s="44" t="s">
        <v>13084</v>
      </c>
      <c r="B416" s="14">
        <v>8809581462717</v>
      </c>
      <c r="C416" s="50" t="s">
        <v>13085</v>
      </c>
      <c r="D416" s="46" t="s">
        <v>13086</v>
      </c>
      <c r="E416" s="16">
        <v>8000</v>
      </c>
      <c r="F416" s="15">
        <v>0.48</v>
      </c>
      <c r="G416" s="47">
        <v>6</v>
      </c>
      <c r="H416" s="55">
        <f>Таблица626[[#This Row],[Коэфициент стоимости]]*Таблица626[[#This Row],[Розничная цена KRW]]</f>
        <v>3840</v>
      </c>
      <c r="I416" s="17" t="str">
        <f>IF($H$1="","Введите курс",Таблица626[[#This Row],[Оптовая цена KRW за 1шт]]/$H$1)</f>
        <v>Введите курс</v>
      </c>
      <c r="J416" s="48"/>
      <c r="K416" s="18">
        <f>Таблица626[[#This Row],[Заказ коробок ]]*Таблица626[[#This Row],[Кол-во шт в коробке]]</f>
        <v>0</v>
      </c>
      <c r="L416" s="54">
        <f>Таблица626[[#This Row],[Общее кол-во шт]]*Таблица626[[#This Row],[Оптовая цена KRW за 1шт]]</f>
        <v>0</v>
      </c>
      <c r="M416" s="19" t="str">
        <f>IFERROR(Таблица626[[#This Row],[Общее кол-во шт]]*Таблица626[[#This Row],[Оптовая цена USD за 1шт]],"")</f>
        <v/>
      </c>
      <c r="N416" s="49"/>
    </row>
    <row r="417" spans="1:14" ht="22.5" customHeight="1">
      <c r="A417" s="44" t="s">
        <v>13087</v>
      </c>
      <c r="B417" s="14">
        <v>8809581462700</v>
      </c>
      <c r="C417" s="50" t="s">
        <v>13088</v>
      </c>
      <c r="D417" s="46" t="s">
        <v>13089</v>
      </c>
      <c r="E417" s="16">
        <v>8000</v>
      </c>
      <c r="F417" s="15">
        <v>0.48</v>
      </c>
      <c r="G417" s="47">
        <v>6</v>
      </c>
      <c r="H417" s="55">
        <f>Таблица626[[#This Row],[Коэфициент стоимости]]*Таблица626[[#This Row],[Розничная цена KRW]]</f>
        <v>3840</v>
      </c>
      <c r="I417" s="17" t="str">
        <f>IF($H$1="","Введите курс",Таблица626[[#This Row],[Оптовая цена KRW за 1шт]]/$H$1)</f>
        <v>Введите курс</v>
      </c>
      <c r="J417" s="48"/>
      <c r="K417" s="18">
        <f>Таблица626[[#This Row],[Заказ коробок ]]*Таблица626[[#This Row],[Кол-во шт в коробке]]</f>
        <v>0</v>
      </c>
      <c r="L417" s="54">
        <f>Таблица626[[#This Row],[Общее кол-во шт]]*Таблица626[[#This Row],[Оптовая цена KRW за 1шт]]</f>
        <v>0</v>
      </c>
      <c r="M417" s="19" t="str">
        <f>IFERROR(Таблица626[[#This Row],[Общее кол-во шт]]*Таблица626[[#This Row],[Оптовая цена USD за 1шт]],"")</f>
        <v/>
      </c>
      <c r="N417" s="49"/>
    </row>
    <row r="418" spans="1:14" ht="22.5" customHeight="1">
      <c r="A418" s="44" t="s">
        <v>13090</v>
      </c>
      <c r="B418" s="14">
        <v>8809581462694</v>
      </c>
      <c r="C418" s="50" t="s">
        <v>13091</v>
      </c>
      <c r="D418" s="46" t="s">
        <v>13092</v>
      </c>
      <c r="E418" s="16">
        <v>8000</v>
      </c>
      <c r="F418" s="15">
        <v>0.48</v>
      </c>
      <c r="G418" s="47">
        <v>6</v>
      </c>
      <c r="H418" s="55">
        <f>Таблица626[[#This Row],[Коэфициент стоимости]]*Таблица626[[#This Row],[Розничная цена KRW]]</f>
        <v>3840</v>
      </c>
      <c r="I418" s="17" t="str">
        <f>IF($H$1="","Введите курс",Таблица626[[#This Row],[Оптовая цена KRW за 1шт]]/$H$1)</f>
        <v>Введите курс</v>
      </c>
      <c r="J418" s="48"/>
      <c r="K418" s="18">
        <f>Таблица626[[#This Row],[Заказ коробок ]]*Таблица626[[#This Row],[Кол-во шт в коробке]]</f>
        <v>0</v>
      </c>
      <c r="L418" s="54">
        <f>Таблица626[[#This Row],[Общее кол-во шт]]*Таблица626[[#This Row],[Оптовая цена KRW за 1шт]]</f>
        <v>0</v>
      </c>
      <c r="M418" s="19" t="str">
        <f>IFERROR(Таблица626[[#This Row],[Общее кол-во шт]]*Таблица626[[#This Row],[Оптовая цена USD за 1шт]],"")</f>
        <v/>
      </c>
      <c r="N418" s="49"/>
    </row>
    <row r="419" spans="1:14" ht="22.5" customHeight="1">
      <c r="A419" s="44" t="s">
        <v>13093</v>
      </c>
      <c r="B419" s="14">
        <v>8809581462687</v>
      </c>
      <c r="C419" s="50" t="s">
        <v>13094</v>
      </c>
      <c r="D419" s="46" t="s">
        <v>13095</v>
      </c>
      <c r="E419" s="16">
        <v>8000</v>
      </c>
      <c r="F419" s="15">
        <v>0.48</v>
      </c>
      <c r="G419" s="47">
        <v>6</v>
      </c>
      <c r="H419" s="55">
        <f>Таблица626[[#This Row],[Коэфициент стоимости]]*Таблица626[[#This Row],[Розничная цена KRW]]</f>
        <v>3840</v>
      </c>
      <c r="I419" s="17" t="str">
        <f>IF($H$1="","Введите курс",Таблица626[[#This Row],[Оптовая цена KRW за 1шт]]/$H$1)</f>
        <v>Введите курс</v>
      </c>
      <c r="J419" s="48"/>
      <c r="K419" s="18">
        <f>Таблица626[[#This Row],[Заказ коробок ]]*Таблица626[[#This Row],[Кол-во шт в коробке]]</f>
        <v>0</v>
      </c>
      <c r="L419" s="54">
        <f>Таблица626[[#This Row],[Общее кол-во шт]]*Таблица626[[#This Row],[Оптовая цена KRW за 1шт]]</f>
        <v>0</v>
      </c>
      <c r="M419" s="19" t="str">
        <f>IFERROR(Таблица626[[#This Row],[Общее кол-во шт]]*Таблица626[[#This Row],[Оптовая цена USD за 1шт]],"")</f>
        <v/>
      </c>
      <c r="N419" s="49"/>
    </row>
    <row r="420" spans="1:14" ht="22.5" customHeight="1">
      <c r="A420" s="44" t="s">
        <v>13096</v>
      </c>
      <c r="B420" s="14">
        <v>8809581458314</v>
      </c>
      <c r="C420" s="50" t="s">
        <v>13097</v>
      </c>
      <c r="D420" s="46" t="s">
        <v>13098</v>
      </c>
      <c r="E420" s="16">
        <v>16800</v>
      </c>
      <c r="F420" s="15">
        <v>0.48</v>
      </c>
      <c r="G420" s="47">
        <v>6</v>
      </c>
      <c r="H420" s="55">
        <f>Таблица626[[#This Row],[Коэфициент стоимости]]*Таблица626[[#This Row],[Розничная цена KRW]]</f>
        <v>8064</v>
      </c>
      <c r="I420" s="17" t="str">
        <f>IF($H$1="","Введите курс",Таблица626[[#This Row],[Оптовая цена KRW за 1шт]]/$H$1)</f>
        <v>Введите курс</v>
      </c>
      <c r="J420" s="48"/>
      <c r="K420" s="18">
        <f>Таблица626[[#This Row],[Заказ коробок ]]*Таблица626[[#This Row],[Кол-во шт в коробке]]</f>
        <v>0</v>
      </c>
      <c r="L420" s="54">
        <f>Таблица626[[#This Row],[Общее кол-во шт]]*Таблица626[[#This Row],[Оптовая цена KRW за 1шт]]</f>
        <v>0</v>
      </c>
      <c r="M420" s="19" t="str">
        <f>IFERROR(Таблица626[[#This Row],[Общее кол-во шт]]*Таблица626[[#This Row],[Оптовая цена USD за 1шт]],"")</f>
        <v/>
      </c>
      <c r="N420" s="49"/>
    </row>
    <row r="421" spans="1:14" ht="22.5" customHeight="1">
      <c r="A421" s="44" t="s">
        <v>13099</v>
      </c>
      <c r="B421" s="14">
        <v>8809581458307</v>
      </c>
      <c r="C421" s="50" t="s">
        <v>13100</v>
      </c>
      <c r="D421" s="46" t="s">
        <v>13101</v>
      </c>
      <c r="E421" s="16">
        <v>16800</v>
      </c>
      <c r="F421" s="15">
        <v>0.48</v>
      </c>
      <c r="G421" s="47">
        <v>6</v>
      </c>
      <c r="H421" s="55">
        <f>Таблица626[[#This Row],[Коэфициент стоимости]]*Таблица626[[#This Row],[Розничная цена KRW]]</f>
        <v>8064</v>
      </c>
      <c r="I421" s="17" t="str">
        <f>IF($H$1="","Введите курс",Таблица626[[#This Row],[Оптовая цена KRW за 1шт]]/$H$1)</f>
        <v>Введите курс</v>
      </c>
      <c r="J421" s="48"/>
      <c r="K421" s="18">
        <f>Таблица626[[#This Row],[Заказ коробок ]]*Таблица626[[#This Row],[Кол-во шт в коробке]]</f>
        <v>0</v>
      </c>
      <c r="L421" s="54">
        <f>Таблица626[[#This Row],[Общее кол-во шт]]*Таблица626[[#This Row],[Оптовая цена KRW за 1шт]]</f>
        <v>0</v>
      </c>
      <c r="M421" s="19" t="str">
        <f>IFERROR(Таблица626[[#This Row],[Общее кол-во шт]]*Таблица626[[#This Row],[Оптовая цена USD за 1шт]],"")</f>
        <v/>
      </c>
      <c r="N421" s="49"/>
    </row>
    <row r="422" spans="1:14" ht="22.5" customHeight="1">
      <c r="A422" s="44" t="s">
        <v>13102</v>
      </c>
      <c r="B422" s="14">
        <v>8809581458284</v>
      </c>
      <c r="C422" s="50" t="s">
        <v>13103</v>
      </c>
      <c r="D422" s="46" t="s">
        <v>13104</v>
      </c>
      <c r="E422" s="16">
        <v>16800</v>
      </c>
      <c r="F422" s="15">
        <v>0.48</v>
      </c>
      <c r="G422" s="47">
        <v>6</v>
      </c>
      <c r="H422" s="55">
        <f>Таблица626[[#This Row],[Коэфициент стоимости]]*Таблица626[[#This Row],[Розничная цена KRW]]</f>
        <v>8064</v>
      </c>
      <c r="I422" s="17" t="str">
        <f>IF($H$1="","Введите курс",Таблица626[[#This Row],[Оптовая цена KRW за 1шт]]/$H$1)</f>
        <v>Введите курс</v>
      </c>
      <c r="J422" s="48"/>
      <c r="K422" s="18">
        <f>Таблица626[[#This Row],[Заказ коробок ]]*Таблица626[[#This Row],[Кол-во шт в коробке]]</f>
        <v>0</v>
      </c>
      <c r="L422" s="54">
        <f>Таблица626[[#This Row],[Общее кол-во шт]]*Таблица626[[#This Row],[Оптовая цена KRW за 1шт]]</f>
        <v>0</v>
      </c>
      <c r="M422" s="19" t="str">
        <f>IFERROR(Таблица626[[#This Row],[Общее кол-во шт]]*Таблица626[[#This Row],[Оптовая цена USD за 1шт]],"")</f>
        <v/>
      </c>
      <c r="N422" s="49"/>
    </row>
    <row r="423" spans="1:14" ht="22.5" customHeight="1">
      <c r="A423" s="44" t="s">
        <v>13105</v>
      </c>
      <c r="B423" s="14">
        <v>8809581458277</v>
      </c>
      <c r="C423" s="50" t="s">
        <v>13106</v>
      </c>
      <c r="D423" s="46" t="s">
        <v>13107</v>
      </c>
      <c r="E423" s="16">
        <v>16800</v>
      </c>
      <c r="F423" s="15">
        <v>0.48</v>
      </c>
      <c r="G423" s="47">
        <v>6</v>
      </c>
      <c r="H423" s="55">
        <f>Таблица626[[#This Row],[Коэфициент стоимости]]*Таблица626[[#This Row],[Розничная цена KRW]]</f>
        <v>8064</v>
      </c>
      <c r="I423" s="17" t="str">
        <f>IF($H$1="","Введите курс",Таблица626[[#This Row],[Оптовая цена KRW за 1шт]]/$H$1)</f>
        <v>Введите курс</v>
      </c>
      <c r="J423" s="48"/>
      <c r="K423" s="18">
        <f>Таблица626[[#This Row],[Заказ коробок ]]*Таблица626[[#This Row],[Кол-во шт в коробке]]</f>
        <v>0</v>
      </c>
      <c r="L423" s="54">
        <f>Таблица626[[#This Row],[Общее кол-во шт]]*Таблица626[[#This Row],[Оптовая цена KRW за 1шт]]</f>
        <v>0</v>
      </c>
      <c r="M423" s="19" t="str">
        <f>IFERROR(Таблица626[[#This Row],[Общее кол-во шт]]*Таблица626[[#This Row],[Оптовая цена USD за 1шт]],"")</f>
        <v/>
      </c>
      <c r="N423" s="49"/>
    </row>
    <row r="424" spans="1:14" ht="22.5" customHeight="1">
      <c r="A424" s="44" t="s">
        <v>13108</v>
      </c>
      <c r="B424" s="14">
        <v>8809581458246</v>
      </c>
      <c r="C424" s="50" t="s">
        <v>13109</v>
      </c>
      <c r="D424" s="46" t="s">
        <v>13110</v>
      </c>
      <c r="E424" s="16">
        <v>16800</v>
      </c>
      <c r="F424" s="15">
        <v>0.48</v>
      </c>
      <c r="G424" s="47">
        <v>6</v>
      </c>
      <c r="H424" s="55">
        <f>Таблица626[[#This Row],[Коэфициент стоимости]]*Таблица626[[#This Row],[Розничная цена KRW]]</f>
        <v>8064</v>
      </c>
      <c r="I424" s="17" t="str">
        <f>IF($H$1="","Введите курс",Таблица626[[#This Row],[Оптовая цена KRW за 1шт]]/$H$1)</f>
        <v>Введите курс</v>
      </c>
      <c r="J424" s="48"/>
      <c r="K424" s="18">
        <f>Таблица626[[#This Row],[Заказ коробок ]]*Таблица626[[#This Row],[Кол-во шт в коробке]]</f>
        <v>0</v>
      </c>
      <c r="L424" s="54">
        <f>Таблица626[[#This Row],[Общее кол-во шт]]*Таблица626[[#This Row],[Оптовая цена KRW за 1шт]]</f>
        <v>0</v>
      </c>
      <c r="M424" s="19" t="str">
        <f>IFERROR(Таблица626[[#This Row],[Общее кол-во шт]]*Таблица626[[#This Row],[Оптовая цена USD за 1шт]],"")</f>
        <v/>
      </c>
      <c r="N424" s="49"/>
    </row>
    <row r="425" spans="1:14" ht="22.5" customHeight="1">
      <c r="A425" s="44" t="s">
        <v>13111</v>
      </c>
      <c r="B425" s="14">
        <v>8809581458239</v>
      </c>
      <c r="C425" s="50" t="s">
        <v>13112</v>
      </c>
      <c r="D425" s="46" t="s">
        <v>13113</v>
      </c>
      <c r="E425" s="16">
        <v>16800</v>
      </c>
      <c r="F425" s="15">
        <v>0.48</v>
      </c>
      <c r="G425" s="47">
        <v>6</v>
      </c>
      <c r="H425" s="55">
        <f>Таблица626[[#This Row],[Коэфициент стоимости]]*Таблица626[[#This Row],[Розничная цена KRW]]</f>
        <v>8064</v>
      </c>
      <c r="I425" s="17" t="str">
        <f>IF($H$1="","Введите курс",Таблица626[[#This Row],[Оптовая цена KRW за 1шт]]/$H$1)</f>
        <v>Введите курс</v>
      </c>
      <c r="J425" s="48"/>
      <c r="K425" s="18">
        <f>Таблица626[[#This Row],[Заказ коробок ]]*Таблица626[[#This Row],[Кол-во шт в коробке]]</f>
        <v>0</v>
      </c>
      <c r="L425" s="54">
        <f>Таблица626[[#This Row],[Общее кол-во шт]]*Таблица626[[#This Row],[Оптовая цена KRW за 1шт]]</f>
        <v>0</v>
      </c>
      <c r="M425" s="19" t="str">
        <f>IFERROR(Таблица626[[#This Row],[Общее кол-во шт]]*Таблица626[[#This Row],[Оптовая цена USD за 1шт]],"")</f>
        <v/>
      </c>
      <c r="N425" s="49"/>
    </row>
    <row r="426" spans="1:14" ht="22.5" customHeight="1">
      <c r="A426" s="44" t="s">
        <v>13114</v>
      </c>
      <c r="B426" s="14">
        <v>8809581458222</v>
      </c>
      <c r="C426" s="50" t="s">
        <v>13115</v>
      </c>
      <c r="D426" s="46" t="s">
        <v>13116</v>
      </c>
      <c r="E426" s="16">
        <v>16800</v>
      </c>
      <c r="F426" s="15">
        <v>0.48</v>
      </c>
      <c r="G426" s="47">
        <v>6</v>
      </c>
      <c r="H426" s="55">
        <f>Таблица626[[#This Row],[Коэфициент стоимости]]*Таблица626[[#This Row],[Розничная цена KRW]]</f>
        <v>8064</v>
      </c>
      <c r="I426" s="17" t="str">
        <f>IF($H$1="","Введите курс",Таблица626[[#This Row],[Оптовая цена KRW за 1шт]]/$H$1)</f>
        <v>Введите курс</v>
      </c>
      <c r="J426" s="48"/>
      <c r="K426" s="18">
        <f>Таблица626[[#This Row],[Заказ коробок ]]*Таблица626[[#This Row],[Кол-во шт в коробке]]</f>
        <v>0</v>
      </c>
      <c r="L426" s="54">
        <f>Таблица626[[#This Row],[Общее кол-во шт]]*Таблица626[[#This Row],[Оптовая цена KRW за 1шт]]</f>
        <v>0</v>
      </c>
      <c r="M426" s="19" t="str">
        <f>IFERROR(Таблица626[[#This Row],[Общее кол-во шт]]*Таблица626[[#This Row],[Оптовая цена USD за 1шт]],"")</f>
        <v/>
      </c>
      <c r="N426" s="49"/>
    </row>
    <row r="427" spans="1:14" ht="22.5" customHeight="1">
      <c r="A427" s="44" t="s">
        <v>13117</v>
      </c>
      <c r="B427" s="14">
        <v>8809581458215</v>
      </c>
      <c r="C427" s="50" t="s">
        <v>13118</v>
      </c>
      <c r="D427" s="46" t="s">
        <v>13119</v>
      </c>
      <c r="E427" s="16">
        <v>16800</v>
      </c>
      <c r="F427" s="15">
        <v>0.48</v>
      </c>
      <c r="G427" s="47">
        <v>6</v>
      </c>
      <c r="H427" s="55">
        <f>Таблица626[[#This Row],[Коэфициент стоимости]]*Таблица626[[#This Row],[Розничная цена KRW]]</f>
        <v>8064</v>
      </c>
      <c r="I427" s="17" t="str">
        <f>IF($H$1="","Введите курс",Таблица626[[#This Row],[Оптовая цена KRW за 1шт]]/$H$1)</f>
        <v>Введите курс</v>
      </c>
      <c r="J427" s="48"/>
      <c r="K427" s="18">
        <f>Таблица626[[#This Row],[Заказ коробок ]]*Таблица626[[#This Row],[Кол-во шт в коробке]]</f>
        <v>0</v>
      </c>
      <c r="L427" s="54">
        <f>Таблица626[[#This Row],[Общее кол-во шт]]*Таблица626[[#This Row],[Оптовая цена KRW за 1шт]]</f>
        <v>0</v>
      </c>
      <c r="M427" s="19" t="str">
        <f>IFERROR(Таблица626[[#This Row],[Общее кол-во шт]]*Таблица626[[#This Row],[Оптовая цена USD за 1шт]],"")</f>
        <v/>
      </c>
      <c r="N427" s="49"/>
    </row>
    <row r="428" spans="1:14" ht="22.5" customHeight="1">
      <c r="A428" s="44" t="s">
        <v>13120</v>
      </c>
      <c r="B428" s="14">
        <v>8809581458208</v>
      </c>
      <c r="C428" s="50" t="s">
        <v>13121</v>
      </c>
      <c r="D428" s="46" t="s">
        <v>13122</v>
      </c>
      <c r="E428" s="16">
        <v>16800</v>
      </c>
      <c r="F428" s="15">
        <v>0.48</v>
      </c>
      <c r="G428" s="47">
        <v>6</v>
      </c>
      <c r="H428" s="55">
        <f>Таблица626[[#This Row],[Коэфициент стоимости]]*Таблица626[[#This Row],[Розничная цена KRW]]</f>
        <v>8064</v>
      </c>
      <c r="I428" s="17" t="str">
        <f>IF($H$1="","Введите курс",Таблица626[[#This Row],[Оптовая цена KRW за 1шт]]/$H$1)</f>
        <v>Введите курс</v>
      </c>
      <c r="J428" s="48"/>
      <c r="K428" s="18">
        <f>Таблица626[[#This Row],[Заказ коробок ]]*Таблица626[[#This Row],[Кол-во шт в коробке]]</f>
        <v>0</v>
      </c>
      <c r="L428" s="54">
        <f>Таблица626[[#This Row],[Общее кол-во шт]]*Таблица626[[#This Row],[Оптовая цена KRW за 1шт]]</f>
        <v>0</v>
      </c>
      <c r="M428" s="19" t="str">
        <f>IFERROR(Таблица626[[#This Row],[Общее кол-во шт]]*Таблица626[[#This Row],[Оптовая цена USD за 1шт]],"")</f>
        <v/>
      </c>
      <c r="N428" s="49"/>
    </row>
    <row r="429" spans="1:14" ht="22.5" customHeight="1">
      <c r="A429" s="44" t="s">
        <v>13123</v>
      </c>
      <c r="B429" s="14">
        <v>8809581458147</v>
      </c>
      <c r="C429" s="50" t="s">
        <v>13124</v>
      </c>
      <c r="D429" s="46" t="s">
        <v>13125</v>
      </c>
      <c r="E429" s="16">
        <v>16800</v>
      </c>
      <c r="F429" s="15">
        <v>0.48</v>
      </c>
      <c r="G429" s="47">
        <v>6</v>
      </c>
      <c r="H429" s="55">
        <f>Таблица626[[#This Row],[Коэфициент стоимости]]*Таблица626[[#This Row],[Розничная цена KRW]]</f>
        <v>8064</v>
      </c>
      <c r="I429" s="17" t="str">
        <f>IF($H$1="","Введите курс",Таблица626[[#This Row],[Оптовая цена KRW за 1шт]]/$H$1)</f>
        <v>Введите курс</v>
      </c>
      <c r="J429" s="48"/>
      <c r="K429" s="18">
        <f>Таблица626[[#This Row],[Заказ коробок ]]*Таблица626[[#This Row],[Кол-во шт в коробке]]</f>
        <v>0</v>
      </c>
      <c r="L429" s="54">
        <f>Таблица626[[#This Row],[Общее кол-во шт]]*Таблица626[[#This Row],[Оптовая цена KRW за 1шт]]</f>
        <v>0</v>
      </c>
      <c r="M429" s="19" t="str">
        <f>IFERROR(Таблица626[[#This Row],[Общее кол-во шт]]*Таблица626[[#This Row],[Оптовая цена USD за 1шт]],"")</f>
        <v/>
      </c>
      <c r="N429" s="49"/>
    </row>
    <row r="430" spans="1:14" ht="22.5" customHeight="1">
      <c r="A430" s="44" t="s">
        <v>13126</v>
      </c>
      <c r="B430" s="14">
        <v>8809581457003</v>
      </c>
      <c r="C430" s="50" t="s">
        <v>13127</v>
      </c>
      <c r="D430" s="46" t="s">
        <v>13128</v>
      </c>
      <c r="E430" s="16">
        <v>9000</v>
      </c>
      <c r="F430" s="15">
        <v>0.48</v>
      </c>
      <c r="G430" s="47">
        <v>6</v>
      </c>
      <c r="H430" s="55">
        <f>Таблица626[[#This Row],[Коэфициент стоимости]]*Таблица626[[#This Row],[Розничная цена KRW]]</f>
        <v>4320</v>
      </c>
      <c r="I430" s="17" t="str">
        <f>IF($H$1="","Введите курс",Таблица626[[#This Row],[Оптовая цена KRW за 1шт]]/$H$1)</f>
        <v>Введите курс</v>
      </c>
      <c r="J430" s="48"/>
      <c r="K430" s="18">
        <f>Таблица626[[#This Row],[Заказ коробок ]]*Таблица626[[#This Row],[Кол-во шт в коробке]]</f>
        <v>0</v>
      </c>
      <c r="L430" s="54">
        <f>Таблица626[[#This Row],[Общее кол-во шт]]*Таблица626[[#This Row],[Оптовая цена KRW за 1шт]]</f>
        <v>0</v>
      </c>
      <c r="M430" s="19" t="str">
        <f>IFERROR(Таблица626[[#This Row],[Общее кол-во шт]]*Таблица626[[#This Row],[Оптовая цена USD за 1шт]],"")</f>
        <v/>
      </c>
      <c r="N430" s="49"/>
    </row>
    <row r="431" spans="1:14" ht="22.5" customHeight="1">
      <c r="A431" s="44" t="s">
        <v>13129</v>
      </c>
      <c r="B431" s="14">
        <v>8809581456990</v>
      </c>
      <c r="C431" s="50" t="s">
        <v>13130</v>
      </c>
      <c r="D431" s="46" t="s">
        <v>13131</v>
      </c>
      <c r="E431" s="16">
        <v>9000</v>
      </c>
      <c r="F431" s="15">
        <v>0.48</v>
      </c>
      <c r="G431" s="47">
        <v>6</v>
      </c>
      <c r="H431" s="55">
        <f>Таблица626[[#This Row],[Коэфициент стоимости]]*Таблица626[[#This Row],[Розничная цена KRW]]</f>
        <v>4320</v>
      </c>
      <c r="I431" s="17" t="str">
        <f>IF($H$1="","Введите курс",Таблица626[[#This Row],[Оптовая цена KRW за 1шт]]/$H$1)</f>
        <v>Введите курс</v>
      </c>
      <c r="J431" s="48"/>
      <c r="K431" s="18">
        <f>Таблица626[[#This Row],[Заказ коробок ]]*Таблица626[[#This Row],[Кол-во шт в коробке]]</f>
        <v>0</v>
      </c>
      <c r="L431" s="54">
        <f>Таблица626[[#This Row],[Общее кол-во шт]]*Таблица626[[#This Row],[Оптовая цена KRW за 1шт]]</f>
        <v>0</v>
      </c>
      <c r="M431" s="19" t="str">
        <f>IFERROR(Таблица626[[#This Row],[Общее кол-во шт]]*Таблица626[[#This Row],[Оптовая цена USD за 1шт]],"")</f>
        <v/>
      </c>
      <c r="N431" s="49"/>
    </row>
    <row r="432" spans="1:14" ht="22.5" customHeight="1">
      <c r="A432" s="44" t="s">
        <v>13132</v>
      </c>
      <c r="B432" s="14">
        <v>8809581455726</v>
      </c>
      <c r="C432" s="50" t="s">
        <v>13133</v>
      </c>
      <c r="D432" s="46" t="s">
        <v>13134</v>
      </c>
      <c r="E432" s="16">
        <v>7000</v>
      </c>
      <c r="F432" s="15">
        <v>0.48</v>
      </c>
      <c r="G432" s="47">
        <v>6</v>
      </c>
      <c r="H432" s="55">
        <f>Таблица626[[#This Row],[Коэфициент стоимости]]*Таблица626[[#This Row],[Розничная цена KRW]]</f>
        <v>3360</v>
      </c>
      <c r="I432" s="17" t="str">
        <f>IF($H$1="","Введите курс",Таблица626[[#This Row],[Оптовая цена KRW за 1шт]]/$H$1)</f>
        <v>Введите курс</v>
      </c>
      <c r="J432" s="48"/>
      <c r="K432" s="18">
        <f>Таблица626[[#This Row],[Заказ коробок ]]*Таблица626[[#This Row],[Кол-во шт в коробке]]</f>
        <v>0</v>
      </c>
      <c r="L432" s="54">
        <f>Таблица626[[#This Row],[Общее кол-во шт]]*Таблица626[[#This Row],[Оптовая цена KRW за 1шт]]</f>
        <v>0</v>
      </c>
      <c r="M432" s="19" t="str">
        <f>IFERROR(Таблица626[[#This Row],[Общее кол-во шт]]*Таблица626[[#This Row],[Оптовая цена USD за 1шт]],"")</f>
        <v/>
      </c>
      <c r="N432" s="49"/>
    </row>
    <row r="433" spans="1:14" ht="22.5" customHeight="1">
      <c r="A433" s="44" t="s">
        <v>13135</v>
      </c>
      <c r="B433" s="14">
        <v>8809581455719</v>
      </c>
      <c r="C433" s="50" t="s">
        <v>13136</v>
      </c>
      <c r="D433" s="46" t="s">
        <v>13137</v>
      </c>
      <c r="E433" s="16">
        <v>7000</v>
      </c>
      <c r="F433" s="15">
        <v>0.48</v>
      </c>
      <c r="G433" s="47">
        <v>6</v>
      </c>
      <c r="H433" s="55">
        <f>Таблица626[[#This Row],[Коэфициент стоимости]]*Таблица626[[#This Row],[Розничная цена KRW]]</f>
        <v>3360</v>
      </c>
      <c r="I433" s="17" t="str">
        <f>IF($H$1="","Введите курс",Таблица626[[#This Row],[Оптовая цена KRW за 1шт]]/$H$1)</f>
        <v>Введите курс</v>
      </c>
      <c r="J433" s="48"/>
      <c r="K433" s="18">
        <f>Таблица626[[#This Row],[Заказ коробок ]]*Таблица626[[#This Row],[Кол-во шт в коробке]]</f>
        <v>0</v>
      </c>
      <c r="L433" s="54">
        <f>Таблица626[[#This Row],[Общее кол-во шт]]*Таблица626[[#This Row],[Оптовая цена KRW за 1шт]]</f>
        <v>0</v>
      </c>
      <c r="M433" s="19" t="str">
        <f>IFERROR(Таблица626[[#This Row],[Общее кол-во шт]]*Таблица626[[#This Row],[Оптовая цена USD за 1шт]],"")</f>
        <v/>
      </c>
      <c r="N433" s="49"/>
    </row>
    <row r="434" spans="1:14" ht="22.5" customHeight="1">
      <c r="A434" s="44" t="s">
        <v>13138</v>
      </c>
      <c r="B434" s="14">
        <v>8809581455702</v>
      </c>
      <c r="C434" s="50" t="s">
        <v>13139</v>
      </c>
      <c r="D434" s="46" t="s">
        <v>13140</v>
      </c>
      <c r="E434" s="16">
        <v>7000</v>
      </c>
      <c r="F434" s="15">
        <v>0.48</v>
      </c>
      <c r="G434" s="47">
        <v>6</v>
      </c>
      <c r="H434" s="55">
        <f>Таблица626[[#This Row],[Коэфициент стоимости]]*Таблица626[[#This Row],[Розничная цена KRW]]</f>
        <v>3360</v>
      </c>
      <c r="I434" s="17" t="str">
        <f>IF($H$1="","Введите курс",Таблица626[[#This Row],[Оптовая цена KRW за 1шт]]/$H$1)</f>
        <v>Введите курс</v>
      </c>
      <c r="J434" s="48"/>
      <c r="K434" s="18">
        <f>Таблица626[[#This Row],[Заказ коробок ]]*Таблица626[[#This Row],[Кол-во шт в коробке]]</f>
        <v>0</v>
      </c>
      <c r="L434" s="54">
        <f>Таблица626[[#This Row],[Общее кол-во шт]]*Таблица626[[#This Row],[Оптовая цена KRW за 1шт]]</f>
        <v>0</v>
      </c>
      <c r="M434" s="19" t="str">
        <f>IFERROR(Таблица626[[#This Row],[Общее кол-во шт]]*Таблица626[[#This Row],[Оптовая цена USD за 1шт]],"")</f>
        <v/>
      </c>
      <c r="N434" s="49"/>
    </row>
    <row r="435" spans="1:14" ht="22.5" customHeight="1">
      <c r="A435" s="44" t="s">
        <v>13141</v>
      </c>
      <c r="B435" s="14">
        <v>8809581453982</v>
      </c>
      <c r="C435" s="50" t="s">
        <v>13142</v>
      </c>
      <c r="D435" s="46" t="s">
        <v>13143</v>
      </c>
      <c r="E435" s="16">
        <v>8000</v>
      </c>
      <c r="F435" s="15">
        <v>0.48</v>
      </c>
      <c r="G435" s="47">
        <v>6</v>
      </c>
      <c r="H435" s="55">
        <f>Таблица626[[#This Row],[Коэфициент стоимости]]*Таблица626[[#This Row],[Розничная цена KRW]]</f>
        <v>3840</v>
      </c>
      <c r="I435" s="17" t="str">
        <f>IF($H$1="","Введите курс",Таблица626[[#This Row],[Оптовая цена KRW за 1шт]]/$H$1)</f>
        <v>Введите курс</v>
      </c>
      <c r="J435" s="48"/>
      <c r="K435" s="18">
        <f>Таблица626[[#This Row],[Заказ коробок ]]*Таблица626[[#This Row],[Кол-во шт в коробке]]</f>
        <v>0</v>
      </c>
      <c r="L435" s="54">
        <f>Таблица626[[#This Row],[Общее кол-во шт]]*Таблица626[[#This Row],[Оптовая цена KRW за 1шт]]</f>
        <v>0</v>
      </c>
      <c r="M435" s="19" t="str">
        <f>IFERROR(Таблица626[[#This Row],[Общее кол-во шт]]*Таблица626[[#This Row],[Оптовая цена USD за 1шт]],"")</f>
        <v/>
      </c>
      <c r="N435" s="49"/>
    </row>
    <row r="436" spans="1:14" ht="22.5" customHeight="1">
      <c r="A436" s="44" t="s">
        <v>13144</v>
      </c>
      <c r="B436" s="14">
        <v>8809581453951</v>
      </c>
      <c r="C436" s="50" t="s">
        <v>13145</v>
      </c>
      <c r="D436" s="46" t="s">
        <v>13146</v>
      </c>
      <c r="E436" s="16">
        <v>8000</v>
      </c>
      <c r="F436" s="15">
        <v>0.48</v>
      </c>
      <c r="G436" s="47">
        <v>6</v>
      </c>
      <c r="H436" s="55">
        <f>Таблица626[[#This Row],[Коэфициент стоимости]]*Таблица626[[#This Row],[Розничная цена KRW]]</f>
        <v>3840</v>
      </c>
      <c r="I436" s="17" t="str">
        <f>IF($H$1="","Введите курс",Таблица626[[#This Row],[Оптовая цена KRW за 1шт]]/$H$1)</f>
        <v>Введите курс</v>
      </c>
      <c r="J436" s="48"/>
      <c r="K436" s="18">
        <f>Таблица626[[#This Row],[Заказ коробок ]]*Таблица626[[#This Row],[Кол-во шт в коробке]]</f>
        <v>0</v>
      </c>
      <c r="L436" s="54">
        <f>Таблица626[[#This Row],[Общее кол-во шт]]*Таблица626[[#This Row],[Оптовая цена KRW за 1шт]]</f>
        <v>0</v>
      </c>
      <c r="M436" s="19" t="str">
        <f>IFERROR(Таблица626[[#This Row],[Общее кол-во шт]]*Таблица626[[#This Row],[Оптовая цена USD за 1шт]],"")</f>
        <v/>
      </c>
      <c r="N436" s="49"/>
    </row>
    <row r="437" spans="1:14" ht="22.5" customHeight="1">
      <c r="A437" s="44" t="s">
        <v>13147</v>
      </c>
      <c r="B437" s="14">
        <v>8809581453944</v>
      </c>
      <c r="C437" s="50" t="s">
        <v>13148</v>
      </c>
      <c r="D437" s="46" t="s">
        <v>13149</v>
      </c>
      <c r="E437" s="16">
        <v>8000</v>
      </c>
      <c r="F437" s="15">
        <v>0.48</v>
      </c>
      <c r="G437" s="47">
        <v>6</v>
      </c>
      <c r="H437" s="55">
        <f>Таблица626[[#This Row],[Коэфициент стоимости]]*Таблица626[[#This Row],[Розничная цена KRW]]</f>
        <v>3840</v>
      </c>
      <c r="I437" s="17" t="str">
        <f>IF($H$1="","Введите курс",Таблица626[[#This Row],[Оптовая цена KRW за 1шт]]/$H$1)</f>
        <v>Введите курс</v>
      </c>
      <c r="J437" s="48"/>
      <c r="K437" s="18">
        <f>Таблица626[[#This Row],[Заказ коробок ]]*Таблица626[[#This Row],[Кол-во шт в коробке]]</f>
        <v>0</v>
      </c>
      <c r="L437" s="54">
        <f>Таблица626[[#This Row],[Общее кол-во шт]]*Таблица626[[#This Row],[Оптовая цена KRW за 1шт]]</f>
        <v>0</v>
      </c>
      <c r="M437" s="19" t="str">
        <f>IFERROR(Таблица626[[#This Row],[Общее кол-во шт]]*Таблица626[[#This Row],[Оптовая цена USD за 1шт]],"")</f>
        <v/>
      </c>
      <c r="N437" s="49"/>
    </row>
    <row r="438" spans="1:14" ht="22.5" customHeight="1">
      <c r="A438" s="44" t="s">
        <v>13150</v>
      </c>
      <c r="B438" s="14">
        <v>8809581452565</v>
      </c>
      <c r="C438" s="50" t="s">
        <v>13151</v>
      </c>
      <c r="D438" s="46" t="s">
        <v>13152</v>
      </c>
      <c r="E438" s="16">
        <v>18000</v>
      </c>
      <c r="F438" s="15">
        <v>0.48</v>
      </c>
      <c r="G438" s="47">
        <v>6</v>
      </c>
      <c r="H438" s="55">
        <f>Таблица626[[#This Row],[Коэфициент стоимости]]*Таблица626[[#This Row],[Розничная цена KRW]]</f>
        <v>8640</v>
      </c>
      <c r="I438" s="17" t="str">
        <f>IF($H$1="","Введите курс",Таблица626[[#This Row],[Оптовая цена KRW за 1шт]]/$H$1)</f>
        <v>Введите курс</v>
      </c>
      <c r="J438" s="48"/>
      <c r="K438" s="18">
        <f>Таблица626[[#This Row],[Заказ коробок ]]*Таблица626[[#This Row],[Кол-во шт в коробке]]</f>
        <v>0</v>
      </c>
      <c r="L438" s="54">
        <f>Таблица626[[#This Row],[Общее кол-во шт]]*Таблица626[[#This Row],[Оптовая цена KRW за 1шт]]</f>
        <v>0</v>
      </c>
      <c r="M438" s="19" t="str">
        <f>IFERROR(Таблица626[[#This Row],[Общее кол-во шт]]*Таблица626[[#This Row],[Оптовая цена USD за 1шт]],"")</f>
        <v/>
      </c>
      <c r="N438" s="49"/>
    </row>
    <row r="439" spans="1:14" ht="22.5" customHeight="1">
      <c r="A439" s="44" t="s">
        <v>13153</v>
      </c>
      <c r="B439" s="14">
        <v>8809581452558</v>
      </c>
      <c r="C439" s="50" t="s">
        <v>13154</v>
      </c>
      <c r="D439" s="46" t="s">
        <v>13155</v>
      </c>
      <c r="E439" s="16">
        <v>18000</v>
      </c>
      <c r="F439" s="15">
        <v>0.48</v>
      </c>
      <c r="G439" s="47">
        <v>6</v>
      </c>
      <c r="H439" s="55">
        <f>Таблица626[[#This Row],[Коэфициент стоимости]]*Таблица626[[#This Row],[Розничная цена KRW]]</f>
        <v>8640</v>
      </c>
      <c r="I439" s="17" t="str">
        <f>IF($H$1="","Введите курс",Таблица626[[#This Row],[Оптовая цена KRW за 1шт]]/$H$1)</f>
        <v>Введите курс</v>
      </c>
      <c r="J439" s="48"/>
      <c r="K439" s="18">
        <f>Таблица626[[#This Row],[Заказ коробок ]]*Таблица626[[#This Row],[Кол-во шт в коробке]]</f>
        <v>0</v>
      </c>
      <c r="L439" s="54">
        <f>Таблица626[[#This Row],[Общее кол-во шт]]*Таблица626[[#This Row],[Оптовая цена KRW за 1шт]]</f>
        <v>0</v>
      </c>
      <c r="M439" s="19" t="str">
        <f>IFERROR(Таблица626[[#This Row],[Общее кол-во шт]]*Таблица626[[#This Row],[Оптовая цена USD за 1шт]],"")</f>
        <v/>
      </c>
      <c r="N439" s="49"/>
    </row>
    <row r="440" spans="1:14" ht="22.5" customHeight="1">
      <c r="A440" s="44" t="s">
        <v>13156</v>
      </c>
      <c r="B440" s="14">
        <v>8809530047125</v>
      </c>
      <c r="C440" s="50" t="s">
        <v>13157</v>
      </c>
      <c r="D440" s="46" t="s">
        <v>13158</v>
      </c>
      <c r="E440" s="16">
        <v>5000</v>
      </c>
      <c r="F440" s="15">
        <v>0.48</v>
      </c>
      <c r="G440" s="47">
        <v>6</v>
      </c>
      <c r="H440" s="55">
        <f>Таблица626[[#This Row],[Коэфициент стоимости]]*Таблица626[[#This Row],[Розничная цена KRW]]</f>
        <v>2400</v>
      </c>
      <c r="I440" s="17" t="str">
        <f>IF($H$1="","Введите курс",Таблица626[[#This Row],[Оптовая цена KRW за 1шт]]/$H$1)</f>
        <v>Введите курс</v>
      </c>
      <c r="J440" s="48"/>
      <c r="K440" s="18">
        <f>Таблица626[[#This Row],[Заказ коробок ]]*Таблица626[[#This Row],[Кол-во шт в коробке]]</f>
        <v>0</v>
      </c>
      <c r="L440" s="54">
        <f>Таблица626[[#This Row],[Общее кол-во шт]]*Таблица626[[#This Row],[Оптовая цена KRW за 1шт]]</f>
        <v>0</v>
      </c>
      <c r="M440" s="19" t="str">
        <f>IFERROR(Таблица626[[#This Row],[Общее кол-во шт]]*Таблица626[[#This Row],[Оптовая цена USD за 1шт]],"")</f>
        <v/>
      </c>
      <c r="N440" s="49"/>
    </row>
    <row r="441" spans="1:14" ht="22.5" customHeight="1">
      <c r="A441" s="44" t="s">
        <v>13159</v>
      </c>
      <c r="B441" s="14">
        <v>8809530047088</v>
      </c>
      <c r="C441" s="50" t="s">
        <v>13160</v>
      </c>
      <c r="D441" s="46" t="s">
        <v>13161</v>
      </c>
      <c r="E441" s="16">
        <v>5000</v>
      </c>
      <c r="F441" s="15">
        <v>0.48</v>
      </c>
      <c r="G441" s="47">
        <v>6</v>
      </c>
      <c r="H441" s="55">
        <f>Таблица626[[#This Row],[Коэфициент стоимости]]*Таблица626[[#This Row],[Розничная цена KRW]]</f>
        <v>2400</v>
      </c>
      <c r="I441" s="17" t="str">
        <f>IF($H$1="","Введите курс",Таблица626[[#This Row],[Оптовая цена KRW за 1шт]]/$H$1)</f>
        <v>Введите курс</v>
      </c>
      <c r="J441" s="48"/>
      <c r="K441" s="18">
        <f>Таблица626[[#This Row],[Заказ коробок ]]*Таблица626[[#This Row],[Кол-во шт в коробке]]</f>
        <v>0</v>
      </c>
      <c r="L441" s="54">
        <f>Таблица626[[#This Row],[Общее кол-во шт]]*Таблица626[[#This Row],[Оптовая цена KRW за 1шт]]</f>
        <v>0</v>
      </c>
      <c r="M441" s="19" t="str">
        <f>IFERROR(Таблица626[[#This Row],[Общее кол-во шт]]*Таблица626[[#This Row],[Оптовая цена USD за 1шт]],"")</f>
        <v/>
      </c>
      <c r="N441" s="49"/>
    </row>
    <row r="442" spans="1:14" ht="22.5" customHeight="1">
      <c r="A442" s="44" t="s">
        <v>13162</v>
      </c>
      <c r="B442" s="14">
        <v>8809530047064</v>
      </c>
      <c r="C442" s="50" t="s">
        <v>13163</v>
      </c>
      <c r="D442" s="46" t="s">
        <v>13164</v>
      </c>
      <c r="E442" s="16">
        <v>5000</v>
      </c>
      <c r="F442" s="15">
        <v>0.48</v>
      </c>
      <c r="G442" s="47">
        <v>6</v>
      </c>
      <c r="H442" s="55">
        <f>Таблица626[[#This Row],[Коэфициент стоимости]]*Таблица626[[#This Row],[Розничная цена KRW]]</f>
        <v>2400</v>
      </c>
      <c r="I442" s="17" t="str">
        <f>IF($H$1="","Введите курс",Таблица626[[#This Row],[Оптовая цена KRW за 1шт]]/$H$1)</f>
        <v>Введите курс</v>
      </c>
      <c r="J442" s="48"/>
      <c r="K442" s="18">
        <f>Таблица626[[#This Row],[Заказ коробок ]]*Таблица626[[#This Row],[Кол-во шт в коробке]]</f>
        <v>0</v>
      </c>
      <c r="L442" s="54">
        <f>Таблица626[[#This Row],[Общее кол-во шт]]*Таблица626[[#This Row],[Оптовая цена KRW за 1шт]]</f>
        <v>0</v>
      </c>
      <c r="M442" s="19" t="str">
        <f>IFERROR(Таблица626[[#This Row],[Общее кол-во шт]]*Таблица626[[#This Row],[Оптовая цена USD за 1шт]],"")</f>
        <v/>
      </c>
      <c r="N442" s="49"/>
    </row>
    <row r="443" spans="1:14" ht="22.5" customHeight="1">
      <c r="A443" s="44" t="s">
        <v>13165</v>
      </c>
      <c r="B443" s="14">
        <v>8809581448520</v>
      </c>
      <c r="C443" s="50" t="s">
        <v>13166</v>
      </c>
      <c r="D443" s="46" t="s">
        <v>13167</v>
      </c>
      <c r="E443" s="16">
        <v>11000</v>
      </c>
      <c r="F443" s="15">
        <v>0.48</v>
      </c>
      <c r="G443" s="47">
        <v>6</v>
      </c>
      <c r="H443" s="55">
        <f>Таблица626[[#This Row],[Коэфициент стоимости]]*Таблица626[[#This Row],[Розничная цена KRW]]</f>
        <v>5280</v>
      </c>
      <c r="I443" s="17" t="str">
        <f>IF($H$1="","Введите курс",Таблица626[[#This Row],[Оптовая цена KRW за 1шт]]/$H$1)</f>
        <v>Введите курс</v>
      </c>
      <c r="J443" s="48"/>
      <c r="K443" s="18">
        <f>Таблица626[[#This Row],[Заказ коробок ]]*Таблица626[[#This Row],[Кол-во шт в коробке]]</f>
        <v>0</v>
      </c>
      <c r="L443" s="54">
        <f>Таблица626[[#This Row],[Общее кол-во шт]]*Таблица626[[#This Row],[Оптовая цена KRW за 1шт]]</f>
        <v>0</v>
      </c>
      <c r="M443" s="19" t="str">
        <f>IFERROR(Таблица626[[#This Row],[Общее кол-во шт]]*Таблица626[[#This Row],[Оптовая цена USD за 1шт]],"")</f>
        <v/>
      </c>
      <c r="N443" s="49"/>
    </row>
    <row r="444" spans="1:14" ht="22.5" customHeight="1">
      <c r="A444" s="44" t="s">
        <v>13168</v>
      </c>
      <c r="B444" s="14">
        <v>8809581448513</v>
      </c>
      <c r="C444" s="50" t="s">
        <v>13169</v>
      </c>
      <c r="D444" s="46" t="s">
        <v>13170</v>
      </c>
      <c r="E444" s="16">
        <v>11000</v>
      </c>
      <c r="F444" s="15">
        <v>0.48</v>
      </c>
      <c r="G444" s="47">
        <v>6</v>
      </c>
      <c r="H444" s="55">
        <f>Таблица626[[#This Row],[Коэфициент стоимости]]*Таблица626[[#This Row],[Розничная цена KRW]]</f>
        <v>5280</v>
      </c>
      <c r="I444" s="17" t="str">
        <f>IF($H$1="","Введите курс",Таблица626[[#This Row],[Оптовая цена KRW за 1шт]]/$H$1)</f>
        <v>Введите курс</v>
      </c>
      <c r="J444" s="48"/>
      <c r="K444" s="18">
        <f>Таблица626[[#This Row],[Заказ коробок ]]*Таблица626[[#This Row],[Кол-во шт в коробке]]</f>
        <v>0</v>
      </c>
      <c r="L444" s="54">
        <f>Таблица626[[#This Row],[Общее кол-во шт]]*Таблица626[[#This Row],[Оптовая цена KRW за 1шт]]</f>
        <v>0</v>
      </c>
      <c r="M444" s="19" t="str">
        <f>IFERROR(Таблица626[[#This Row],[Общее кол-во шт]]*Таблица626[[#This Row],[Оптовая цена USD за 1шт]],"")</f>
        <v/>
      </c>
      <c r="N444" s="49"/>
    </row>
    <row r="445" spans="1:14" ht="22.5" customHeight="1">
      <c r="A445" s="44" t="s">
        <v>13171</v>
      </c>
      <c r="B445" s="14">
        <v>8809581448506</v>
      </c>
      <c r="C445" s="50" t="s">
        <v>13172</v>
      </c>
      <c r="D445" s="46" t="s">
        <v>13173</v>
      </c>
      <c r="E445" s="16">
        <v>11000</v>
      </c>
      <c r="F445" s="15">
        <v>0.48</v>
      </c>
      <c r="G445" s="47">
        <v>6</v>
      </c>
      <c r="H445" s="55">
        <f>Таблица626[[#This Row],[Коэфициент стоимости]]*Таблица626[[#This Row],[Розничная цена KRW]]</f>
        <v>5280</v>
      </c>
      <c r="I445" s="17" t="str">
        <f>IF($H$1="","Введите курс",Таблица626[[#This Row],[Оптовая цена KRW за 1шт]]/$H$1)</f>
        <v>Введите курс</v>
      </c>
      <c r="J445" s="48"/>
      <c r="K445" s="18">
        <f>Таблица626[[#This Row],[Заказ коробок ]]*Таблица626[[#This Row],[Кол-во шт в коробке]]</f>
        <v>0</v>
      </c>
      <c r="L445" s="54">
        <f>Таблица626[[#This Row],[Общее кол-во шт]]*Таблица626[[#This Row],[Оптовая цена KRW за 1шт]]</f>
        <v>0</v>
      </c>
      <c r="M445" s="19" t="str">
        <f>IFERROR(Таблица626[[#This Row],[Общее кол-во шт]]*Таблица626[[#This Row],[Оптовая цена USD за 1шт]],"")</f>
        <v/>
      </c>
      <c r="N445" s="49"/>
    </row>
    <row r="446" spans="1:14" ht="22.5" customHeight="1">
      <c r="A446" s="44" t="s">
        <v>13174</v>
      </c>
      <c r="B446" s="14">
        <v>8809581449299</v>
      </c>
      <c r="C446" s="50" t="s">
        <v>13175</v>
      </c>
      <c r="D446" s="46" t="s">
        <v>13176</v>
      </c>
      <c r="E446" s="16">
        <v>10000</v>
      </c>
      <c r="F446" s="15">
        <v>0.48</v>
      </c>
      <c r="G446" s="47">
        <v>6</v>
      </c>
      <c r="H446" s="55">
        <f>Таблица626[[#This Row],[Коэфициент стоимости]]*Таблица626[[#This Row],[Розничная цена KRW]]</f>
        <v>4800</v>
      </c>
      <c r="I446" s="17" t="str">
        <f>IF($H$1="","Введите курс",Таблица626[[#This Row],[Оптовая цена KRW за 1шт]]/$H$1)</f>
        <v>Введите курс</v>
      </c>
      <c r="J446" s="48"/>
      <c r="K446" s="18">
        <f>Таблица626[[#This Row],[Заказ коробок ]]*Таблица626[[#This Row],[Кол-во шт в коробке]]</f>
        <v>0</v>
      </c>
      <c r="L446" s="54">
        <f>Таблица626[[#This Row],[Общее кол-во шт]]*Таблица626[[#This Row],[Оптовая цена KRW за 1шт]]</f>
        <v>0</v>
      </c>
      <c r="M446" s="19" t="str">
        <f>IFERROR(Таблица626[[#This Row],[Общее кол-во шт]]*Таблица626[[#This Row],[Оптовая цена USD за 1шт]],"")</f>
        <v/>
      </c>
      <c r="N446" s="49"/>
    </row>
    <row r="447" spans="1:14" ht="22.5" customHeight="1">
      <c r="A447" s="44" t="s">
        <v>13177</v>
      </c>
      <c r="B447" s="14">
        <v>8809581449282</v>
      </c>
      <c r="C447" s="50" t="s">
        <v>13178</v>
      </c>
      <c r="D447" s="46" t="s">
        <v>13179</v>
      </c>
      <c r="E447" s="16">
        <v>10000</v>
      </c>
      <c r="F447" s="15">
        <v>0.48</v>
      </c>
      <c r="G447" s="47">
        <v>6</v>
      </c>
      <c r="H447" s="55">
        <f>Таблица626[[#This Row],[Коэфициент стоимости]]*Таблица626[[#This Row],[Розничная цена KRW]]</f>
        <v>4800</v>
      </c>
      <c r="I447" s="17" t="str">
        <f>IF($H$1="","Введите курс",Таблица626[[#This Row],[Оптовая цена KRW за 1шт]]/$H$1)</f>
        <v>Введите курс</v>
      </c>
      <c r="J447" s="48"/>
      <c r="K447" s="18">
        <f>Таблица626[[#This Row],[Заказ коробок ]]*Таблица626[[#This Row],[Кол-во шт в коробке]]</f>
        <v>0</v>
      </c>
      <c r="L447" s="54">
        <f>Таблица626[[#This Row],[Общее кол-во шт]]*Таблица626[[#This Row],[Оптовая цена KRW за 1шт]]</f>
        <v>0</v>
      </c>
      <c r="M447" s="19" t="str">
        <f>IFERROR(Таблица626[[#This Row],[Общее кол-во шт]]*Таблица626[[#This Row],[Оптовая цена USD за 1шт]],"")</f>
        <v/>
      </c>
      <c r="N447" s="49"/>
    </row>
    <row r="448" spans="1:14" ht="22.5" customHeight="1">
      <c r="A448" s="44" t="s">
        <v>13180</v>
      </c>
      <c r="B448" s="14">
        <v>8809581449275</v>
      </c>
      <c r="C448" s="50" t="s">
        <v>13181</v>
      </c>
      <c r="D448" s="46" t="s">
        <v>13182</v>
      </c>
      <c r="E448" s="16">
        <v>10000</v>
      </c>
      <c r="F448" s="15">
        <v>0.48</v>
      </c>
      <c r="G448" s="47">
        <v>6</v>
      </c>
      <c r="H448" s="55">
        <f>Таблица626[[#This Row],[Коэфициент стоимости]]*Таблица626[[#This Row],[Розничная цена KRW]]</f>
        <v>4800</v>
      </c>
      <c r="I448" s="17" t="str">
        <f>IF($H$1="","Введите курс",Таблица626[[#This Row],[Оптовая цена KRW за 1шт]]/$H$1)</f>
        <v>Введите курс</v>
      </c>
      <c r="J448" s="48"/>
      <c r="K448" s="18">
        <f>Таблица626[[#This Row],[Заказ коробок ]]*Таблица626[[#This Row],[Кол-во шт в коробке]]</f>
        <v>0</v>
      </c>
      <c r="L448" s="54">
        <f>Таблица626[[#This Row],[Общее кол-во шт]]*Таблица626[[#This Row],[Оптовая цена KRW за 1шт]]</f>
        <v>0</v>
      </c>
      <c r="M448" s="19" t="str">
        <f>IFERROR(Таблица626[[#This Row],[Общее кол-во шт]]*Таблица626[[#This Row],[Оптовая цена USD за 1шт]],"")</f>
        <v/>
      </c>
      <c r="N448" s="49"/>
    </row>
    <row r="449" spans="1:14" ht="22.5" customHeight="1">
      <c r="A449" s="44" t="s">
        <v>13183</v>
      </c>
      <c r="B449" s="14">
        <v>8809581449268</v>
      </c>
      <c r="C449" s="50" t="s">
        <v>13184</v>
      </c>
      <c r="D449" s="46" t="s">
        <v>13185</v>
      </c>
      <c r="E449" s="16">
        <v>10000</v>
      </c>
      <c r="F449" s="15">
        <v>0.48</v>
      </c>
      <c r="G449" s="47">
        <v>6</v>
      </c>
      <c r="H449" s="55">
        <f>Таблица626[[#This Row],[Коэфициент стоимости]]*Таблица626[[#This Row],[Розничная цена KRW]]</f>
        <v>4800</v>
      </c>
      <c r="I449" s="17" t="str">
        <f>IF($H$1="","Введите курс",Таблица626[[#This Row],[Оптовая цена KRW за 1шт]]/$H$1)</f>
        <v>Введите курс</v>
      </c>
      <c r="J449" s="48"/>
      <c r="K449" s="18">
        <f>Таблица626[[#This Row],[Заказ коробок ]]*Таблица626[[#This Row],[Кол-во шт в коробке]]</f>
        <v>0</v>
      </c>
      <c r="L449" s="54">
        <f>Таблица626[[#This Row],[Общее кол-во шт]]*Таблица626[[#This Row],[Оптовая цена KRW за 1шт]]</f>
        <v>0</v>
      </c>
      <c r="M449" s="19" t="str">
        <f>IFERROR(Таблица626[[#This Row],[Общее кол-во шт]]*Таблица626[[#This Row],[Оптовая цена USD за 1шт]],"")</f>
        <v/>
      </c>
      <c r="N449" s="49"/>
    </row>
    <row r="450" spans="1:14" ht="22.5" customHeight="1">
      <c r="A450" s="44" t="s">
        <v>13186</v>
      </c>
      <c r="B450" s="14">
        <v>8809581448483</v>
      </c>
      <c r="C450" s="50" t="s">
        <v>13187</v>
      </c>
      <c r="D450" s="46" t="s">
        <v>13188</v>
      </c>
      <c r="E450" s="16">
        <v>10000</v>
      </c>
      <c r="F450" s="15">
        <v>0.48</v>
      </c>
      <c r="G450" s="47">
        <v>6</v>
      </c>
      <c r="H450" s="55">
        <f>Таблица626[[#This Row],[Коэфициент стоимости]]*Таблица626[[#This Row],[Розничная цена KRW]]</f>
        <v>4800</v>
      </c>
      <c r="I450" s="17" t="str">
        <f>IF($H$1="","Введите курс",Таблица626[[#This Row],[Оптовая цена KRW за 1шт]]/$H$1)</f>
        <v>Введите курс</v>
      </c>
      <c r="J450" s="48"/>
      <c r="K450" s="18">
        <f>Таблица626[[#This Row],[Заказ коробок ]]*Таблица626[[#This Row],[Кол-во шт в коробке]]</f>
        <v>0</v>
      </c>
      <c r="L450" s="54">
        <f>Таблица626[[#This Row],[Общее кол-во шт]]*Таблица626[[#This Row],[Оптовая цена KRW за 1шт]]</f>
        <v>0</v>
      </c>
      <c r="M450" s="19" t="str">
        <f>IFERROR(Таблица626[[#This Row],[Общее кол-во шт]]*Таблица626[[#This Row],[Оптовая цена USD за 1шт]],"")</f>
        <v/>
      </c>
      <c r="N450" s="49"/>
    </row>
    <row r="451" spans="1:14" ht="22.5" customHeight="1">
      <c r="A451" s="44" t="s">
        <v>13189</v>
      </c>
      <c r="B451" s="14">
        <v>8809581448476</v>
      </c>
      <c r="C451" s="50" t="s">
        <v>13190</v>
      </c>
      <c r="D451" s="46" t="s">
        <v>13191</v>
      </c>
      <c r="E451" s="16">
        <v>10000</v>
      </c>
      <c r="F451" s="15">
        <v>0.48</v>
      </c>
      <c r="G451" s="47">
        <v>6</v>
      </c>
      <c r="H451" s="55">
        <f>Таблица626[[#This Row],[Коэфициент стоимости]]*Таблица626[[#This Row],[Розничная цена KRW]]</f>
        <v>4800</v>
      </c>
      <c r="I451" s="17" t="str">
        <f>IF($H$1="","Введите курс",Таблица626[[#This Row],[Оптовая цена KRW за 1шт]]/$H$1)</f>
        <v>Введите курс</v>
      </c>
      <c r="J451" s="48"/>
      <c r="K451" s="18">
        <f>Таблица626[[#This Row],[Заказ коробок ]]*Таблица626[[#This Row],[Кол-во шт в коробке]]</f>
        <v>0</v>
      </c>
      <c r="L451" s="54">
        <f>Таблица626[[#This Row],[Общее кол-во шт]]*Таблица626[[#This Row],[Оптовая цена KRW за 1шт]]</f>
        <v>0</v>
      </c>
      <c r="M451" s="19" t="str">
        <f>IFERROR(Таблица626[[#This Row],[Общее кол-во шт]]*Таблица626[[#This Row],[Оптовая цена USD за 1шт]],"")</f>
        <v/>
      </c>
      <c r="N451" s="49"/>
    </row>
    <row r="452" spans="1:14" ht="22.5" customHeight="1">
      <c r="A452" s="44" t="s">
        <v>13192</v>
      </c>
      <c r="B452" s="14">
        <v>8809581448469</v>
      </c>
      <c r="C452" s="50" t="s">
        <v>13193</v>
      </c>
      <c r="D452" s="46" t="s">
        <v>13194</v>
      </c>
      <c r="E452" s="16">
        <v>10000</v>
      </c>
      <c r="F452" s="15">
        <v>0.48</v>
      </c>
      <c r="G452" s="47">
        <v>6</v>
      </c>
      <c r="H452" s="55">
        <f>Таблица626[[#This Row],[Коэфициент стоимости]]*Таблица626[[#This Row],[Розничная цена KRW]]</f>
        <v>4800</v>
      </c>
      <c r="I452" s="17" t="str">
        <f>IF($H$1="","Введите курс",Таблица626[[#This Row],[Оптовая цена KRW за 1шт]]/$H$1)</f>
        <v>Введите курс</v>
      </c>
      <c r="J452" s="48"/>
      <c r="K452" s="18">
        <f>Таблица626[[#This Row],[Заказ коробок ]]*Таблица626[[#This Row],[Кол-во шт в коробке]]</f>
        <v>0</v>
      </c>
      <c r="L452" s="54">
        <f>Таблица626[[#This Row],[Общее кол-во шт]]*Таблица626[[#This Row],[Оптовая цена KRW за 1шт]]</f>
        <v>0</v>
      </c>
      <c r="M452" s="19" t="str">
        <f>IFERROR(Таблица626[[#This Row],[Общее кол-во шт]]*Таблица626[[#This Row],[Оптовая цена USD за 1шт]],"")</f>
        <v/>
      </c>
      <c r="N452" s="49"/>
    </row>
    <row r="453" spans="1:14" ht="22.5" customHeight="1">
      <c r="A453" s="44" t="s">
        <v>13195</v>
      </c>
      <c r="B453" s="14">
        <v>8809581448452</v>
      </c>
      <c r="C453" s="50" t="s">
        <v>13196</v>
      </c>
      <c r="D453" s="46" t="s">
        <v>13197</v>
      </c>
      <c r="E453" s="16">
        <v>10000</v>
      </c>
      <c r="F453" s="15">
        <v>0.48</v>
      </c>
      <c r="G453" s="47">
        <v>6</v>
      </c>
      <c r="H453" s="55">
        <f>Таблица626[[#This Row],[Коэфициент стоимости]]*Таблица626[[#This Row],[Розничная цена KRW]]</f>
        <v>4800</v>
      </c>
      <c r="I453" s="17" t="str">
        <f>IF($H$1="","Введите курс",Таблица626[[#This Row],[Оптовая цена KRW за 1шт]]/$H$1)</f>
        <v>Введите курс</v>
      </c>
      <c r="J453" s="48"/>
      <c r="K453" s="18">
        <f>Таблица626[[#This Row],[Заказ коробок ]]*Таблица626[[#This Row],[Кол-во шт в коробке]]</f>
        <v>0</v>
      </c>
      <c r="L453" s="54">
        <f>Таблица626[[#This Row],[Общее кол-во шт]]*Таблица626[[#This Row],[Оптовая цена KRW за 1шт]]</f>
        <v>0</v>
      </c>
      <c r="M453" s="19" t="str">
        <f>IFERROR(Таблица626[[#This Row],[Общее кол-во шт]]*Таблица626[[#This Row],[Оптовая цена USD за 1шт]],"")</f>
        <v/>
      </c>
      <c r="N453" s="49"/>
    </row>
    <row r="454" spans="1:14" ht="22.5" customHeight="1">
      <c r="A454" s="44" t="s">
        <v>13198</v>
      </c>
      <c r="B454" s="14">
        <v>8809581448445</v>
      </c>
      <c r="C454" s="50" t="s">
        <v>13199</v>
      </c>
      <c r="D454" s="46" t="s">
        <v>13200</v>
      </c>
      <c r="E454" s="16">
        <v>10000</v>
      </c>
      <c r="F454" s="15">
        <v>0.48</v>
      </c>
      <c r="G454" s="47">
        <v>6</v>
      </c>
      <c r="H454" s="55">
        <f>Таблица626[[#This Row],[Коэфициент стоимости]]*Таблица626[[#This Row],[Розничная цена KRW]]</f>
        <v>4800</v>
      </c>
      <c r="I454" s="17" t="str">
        <f>IF($H$1="","Введите курс",Таблица626[[#This Row],[Оптовая цена KRW за 1шт]]/$H$1)</f>
        <v>Введите курс</v>
      </c>
      <c r="J454" s="48"/>
      <c r="K454" s="18">
        <f>Таблица626[[#This Row],[Заказ коробок ]]*Таблица626[[#This Row],[Кол-во шт в коробке]]</f>
        <v>0</v>
      </c>
      <c r="L454" s="54">
        <f>Таблица626[[#This Row],[Общее кол-во шт]]*Таблица626[[#This Row],[Оптовая цена KRW за 1шт]]</f>
        <v>0</v>
      </c>
      <c r="M454" s="19" t="str">
        <f>IFERROR(Таблица626[[#This Row],[Общее кол-во шт]]*Таблица626[[#This Row],[Оптовая цена USD за 1шт]],"")</f>
        <v/>
      </c>
      <c r="N454" s="49"/>
    </row>
    <row r="455" spans="1:14" ht="22.5" customHeight="1">
      <c r="A455" s="44" t="s">
        <v>13201</v>
      </c>
      <c r="B455" s="14">
        <v>8809581448322</v>
      </c>
      <c r="C455" s="50" t="s">
        <v>13202</v>
      </c>
      <c r="D455" s="46" t="s">
        <v>13203</v>
      </c>
      <c r="E455" s="16">
        <v>10000</v>
      </c>
      <c r="F455" s="15">
        <v>0.48</v>
      </c>
      <c r="G455" s="47">
        <v>6</v>
      </c>
      <c r="H455" s="55">
        <f>Таблица626[[#This Row],[Коэфициент стоимости]]*Таблица626[[#This Row],[Розничная цена KRW]]</f>
        <v>4800</v>
      </c>
      <c r="I455" s="17" t="str">
        <f>IF($H$1="","Введите курс",Таблица626[[#This Row],[Оптовая цена KRW за 1шт]]/$H$1)</f>
        <v>Введите курс</v>
      </c>
      <c r="J455" s="48"/>
      <c r="K455" s="18">
        <f>Таблица626[[#This Row],[Заказ коробок ]]*Таблица626[[#This Row],[Кол-во шт в коробке]]</f>
        <v>0</v>
      </c>
      <c r="L455" s="54">
        <f>Таблица626[[#This Row],[Общее кол-во шт]]*Таблица626[[#This Row],[Оптовая цена KRW за 1шт]]</f>
        <v>0</v>
      </c>
      <c r="M455" s="19" t="str">
        <f>IFERROR(Таблица626[[#This Row],[Общее кол-во шт]]*Таблица626[[#This Row],[Оптовая цена USD за 1шт]],"")</f>
        <v/>
      </c>
      <c r="N455" s="49"/>
    </row>
    <row r="456" spans="1:14" ht="22.5" customHeight="1">
      <c r="A456" s="44" t="s">
        <v>13204</v>
      </c>
      <c r="B456" s="14">
        <v>8809581448131</v>
      </c>
      <c r="C456" s="50" t="s">
        <v>13205</v>
      </c>
      <c r="D456" s="46" t="s">
        <v>13206</v>
      </c>
      <c r="E456" s="16">
        <v>29000</v>
      </c>
      <c r="F456" s="15">
        <v>0.48</v>
      </c>
      <c r="G456" s="47">
        <v>6</v>
      </c>
      <c r="H456" s="55">
        <f>Таблица626[[#This Row],[Коэфициент стоимости]]*Таблица626[[#This Row],[Розничная цена KRW]]</f>
        <v>13920</v>
      </c>
      <c r="I456" s="17" t="str">
        <f>IF($H$1="","Введите курс",Таблица626[[#This Row],[Оптовая цена KRW за 1шт]]/$H$1)</f>
        <v>Введите курс</v>
      </c>
      <c r="J456" s="48"/>
      <c r="K456" s="18">
        <f>Таблица626[[#This Row],[Заказ коробок ]]*Таблица626[[#This Row],[Кол-во шт в коробке]]</f>
        <v>0</v>
      </c>
      <c r="L456" s="54">
        <f>Таблица626[[#This Row],[Общее кол-во шт]]*Таблица626[[#This Row],[Оптовая цена KRW за 1шт]]</f>
        <v>0</v>
      </c>
      <c r="M456" s="19" t="str">
        <f>IFERROR(Таблица626[[#This Row],[Общее кол-во шт]]*Таблица626[[#This Row],[Оптовая цена USD за 1шт]],"")</f>
        <v/>
      </c>
      <c r="N456" s="49"/>
    </row>
    <row r="457" spans="1:14" ht="22.5" customHeight="1">
      <c r="A457" s="44" t="s">
        <v>13207</v>
      </c>
      <c r="B457" s="14">
        <v>8809581448124</v>
      </c>
      <c r="C457" s="50" t="s">
        <v>13208</v>
      </c>
      <c r="D457" s="46" t="s">
        <v>13209</v>
      </c>
      <c r="E457" s="16">
        <v>29000</v>
      </c>
      <c r="F457" s="15">
        <v>0.48</v>
      </c>
      <c r="G457" s="47">
        <v>6</v>
      </c>
      <c r="H457" s="55">
        <f>Таблица626[[#This Row],[Коэфициент стоимости]]*Таблица626[[#This Row],[Розничная цена KRW]]</f>
        <v>13920</v>
      </c>
      <c r="I457" s="17" t="str">
        <f>IF($H$1="","Введите курс",Таблица626[[#This Row],[Оптовая цена KRW за 1шт]]/$H$1)</f>
        <v>Введите курс</v>
      </c>
      <c r="J457" s="48"/>
      <c r="K457" s="18">
        <f>Таблица626[[#This Row],[Заказ коробок ]]*Таблица626[[#This Row],[Кол-во шт в коробке]]</f>
        <v>0</v>
      </c>
      <c r="L457" s="54">
        <f>Таблица626[[#This Row],[Общее кол-во шт]]*Таблица626[[#This Row],[Оптовая цена KRW за 1шт]]</f>
        <v>0</v>
      </c>
      <c r="M457" s="19" t="str">
        <f>IFERROR(Таблица626[[#This Row],[Общее кол-во шт]]*Таблица626[[#This Row],[Оптовая цена USD за 1шт]],"")</f>
        <v/>
      </c>
      <c r="N457" s="49"/>
    </row>
    <row r="458" spans="1:14" ht="22.5" customHeight="1">
      <c r="A458" s="44" t="s">
        <v>13210</v>
      </c>
      <c r="B458" s="14">
        <v>8809581447325</v>
      </c>
      <c r="C458" s="50" t="s">
        <v>13211</v>
      </c>
      <c r="D458" s="46" t="s">
        <v>13212</v>
      </c>
      <c r="E458" s="16">
        <v>15000</v>
      </c>
      <c r="F458" s="15">
        <v>0.48</v>
      </c>
      <c r="G458" s="47">
        <v>6</v>
      </c>
      <c r="H458" s="55">
        <f>Таблица626[[#This Row],[Коэфициент стоимости]]*Таблица626[[#This Row],[Розничная цена KRW]]</f>
        <v>7200</v>
      </c>
      <c r="I458" s="17" t="str">
        <f>IF($H$1="","Введите курс",Таблица626[[#This Row],[Оптовая цена KRW за 1шт]]/$H$1)</f>
        <v>Введите курс</v>
      </c>
      <c r="J458" s="48"/>
      <c r="K458" s="18">
        <f>Таблица626[[#This Row],[Заказ коробок ]]*Таблица626[[#This Row],[Кол-во шт в коробке]]</f>
        <v>0</v>
      </c>
      <c r="L458" s="54">
        <f>Таблица626[[#This Row],[Общее кол-во шт]]*Таблица626[[#This Row],[Оптовая цена KRW за 1шт]]</f>
        <v>0</v>
      </c>
      <c r="M458" s="19" t="str">
        <f>IFERROR(Таблица626[[#This Row],[Общее кол-во шт]]*Таблица626[[#This Row],[Оптовая цена USD за 1шт]],"")</f>
        <v/>
      </c>
      <c r="N458" s="49"/>
    </row>
    <row r="459" spans="1:14" ht="22.5" customHeight="1">
      <c r="A459" s="44" t="s">
        <v>13213</v>
      </c>
      <c r="B459" s="14">
        <v>8809581447318</v>
      </c>
      <c r="C459" s="50" t="s">
        <v>13214</v>
      </c>
      <c r="D459" s="46" t="s">
        <v>13215</v>
      </c>
      <c r="E459" s="16">
        <v>15000</v>
      </c>
      <c r="F459" s="15">
        <v>0.48</v>
      </c>
      <c r="G459" s="47">
        <v>6</v>
      </c>
      <c r="H459" s="55">
        <f>Таблица626[[#This Row],[Коэфициент стоимости]]*Таблица626[[#This Row],[Розничная цена KRW]]</f>
        <v>7200</v>
      </c>
      <c r="I459" s="17" t="str">
        <f>IF($H$1="","Введите курс",Таблица626[[#This Row],[Оптовая цена KRW за 1шт]]/$H$1)</f>
        <v>Введите курс</v>
      </c>
      <c r="J459" s="48"/>
      <c r="K459" s="18">
        <f>Таблица626[[#This Row],[Заказ коробок ]]*Таблица626[[#This Row],[Кол-во шт в коробке]]</f>
        <v>0</v>
      </c>
      <c r="L459" s="54">
        <f>Таблица626[[#This Row],[Общее кол-во шт]]*Таблица626[[#This Row],[Оптовая цена KRW за 1шт]]</f>
        <v>0</v>
      </c>
      <c r="M459" s="19" t="str">
        <f>IFERROR(Таблица626[[#This Row],[Общее кол-во шт]]*Таблица626[[#This Row],[Оптовая цена USD за 1шт]],"")</f>
        <v/>
      </c>
      <c r="N459" s="49"/>
    </row>
    <row r="460" spans="1:14" ht="22.5" customHeight="1">
      <c r="A460" s="44" t="s">
        <v>13216</v>
      </c>
      <c r="B460" s="14">
        <v>8809581447295</v>
      </c>
      <c r="C460" s="50" t="s">
        <v>13217</v>
      </c>
      <c r="D460" s="46" t="s">
        <v>13218</v>
      </c>
      <c r="E460" s="16">
        <v>22000</v>
      </c>
      <c r="F460" s="15">
        <v>0.48</v>
      </c>
      <c r="G460" s="47">
        <v>6</v>
      </c>
      <c r="H460" s="55">
        <f>Таблица626[[#This Row],[Коэфициент стоимости]]*Таблица626[[#This Row],[Розничная цена KRW]]</f>
        <v>10560</v>
      </c>
      <c r="I460" s="17" t="str">
        <f>IF($H$1="","Введите курс",Таблица626[[#This Row],[Оптовая цена KRW за 1шт]]/$H$1)</f>
        <v>Введите курс</v>
      </c>
      <c r="J460" s="48"/>
      <c r="K460" s="18">
        <f>Таблица626[[#This Row],[Заказ коробок ]]*Таблица626[[#This Row],[Кол-во шт в коробке]]</f>
        <v>0</v>
      </c>
      <c r="L460" s="54">
        <f>Таблица626[[#This Row],[Общее кол-во шт]]*Таблица626[[#This Row],[Оптовая цена KRW за 1шт]]</f>
        <v>0</v>
      </c>
      <c r="M460" s="19" t="str">
        <f>IFERROR(Таблица626[[#This Row],[Общее кол-во шт]]*Таблица626[[#This Row],[Оптовая цена USD за 1шт]],"")</f>
        <v/>
      </c>
      <c r="N460" s="49"/>
    </row>
    <row r="461" spans="1:14" ht="22.5" customHeight="1">
      <c r="A461" s="44" t="s">
        <v>13219</v>
      </c>
      <c r="B461" s="14">
        <v>8809581447301</v>
      </c>
      <c r="C461" s="50" t="s">
        <v>13220</v>
      </c>
      <c r="D461" s="46" t="s">
        <v>13221</v>
      </c>
      <c r="E461" s="16">
        <v>22000</v>
      </c>
      <c r="F461" s="15">
        <v>0.48</v>
      </c>
      <c r="G461" s="47">
        <v>6</v>
      </c>
      <c r="H461" s="55">
        <f>Таблица626[[#This Row],[Коэфициент стоимости]]*Таблица626[[#This Row],[Розничная цена KRW]]</f>
        <v>10560</v>
      </c>
      <c r="I461" s="17" t="str">
        <f>IF($H$1="","Введите курс",Таблица626[[#This Row],[Оптовая цена KRW за 1шт]]/$H$1)</f>
        <v>Введите курс</v>
      </c>
      <c r="J461" s="48"/>
      <c r="K461" s="18">
        <f>Таблица626[[#This Row],[Заказ коробок ]]*Таблица626[[#This Row],[Кол-во шт в коробке]]</f>
        <v>0</v>
      </c>
      <c r="L461" s="54">
        <f>Таблица626[[#This Row],[Общее кол-во шт]]*Таблица626[[#This Row],[Оптовая цена KRW за 1шт]]</f>
        <v>0</v>
      </c>
      <c r="M461" s="19" t="str">
        <f>IFERROR(Таблица626[[#This Row],[Общее кол-во шт]]*Таблица626[[#This Row],[Оптовая цена USD за 1шт]],"")</f>
        <v/>
      </c>
      <c r="N461" s="49"/>
    </row>
    <row r="462" spans="1:14" ht="22.5" customHeight="1">
      <c r="A462" s="44" t="s">
        <v>13222</v>
      </c>
      <c r="B462" s="14">
        <v>8809581444447</v>
      </c>
      <c r="C462" s="50" t="s">
        <v>13223</v>
      </c>
      <c r="D462" s="46" t="s">
        <v>13224</v>
      </c>
      <c r="E462" s="16">
        <v>6000</v>
      </c>
      <c r="F462" s="15">
        <v>0.48</v>
      </c>
      <c r="G462" s="47">
        <v>6</v>
      </c>
      <c r="H462" s="55">
        <f>Таблица626[[#This Row],[Коэфициент стоимости]]*Таблица626[[#This Row],[Розничная цена KRW]]</f>
        <v>2880</v>
      </c>
      <c r="I462" s="17" t="str">
        <f>IF($H$1="","Введите курс",Таблица626[[#This Row],[Оптовая цена KRW за 1шт]]/$H$1)</f>
        <v>Введите курс</v>
      </c>
      <c r="J462" s="48"/>
      <c r="K462" s="18">
        <f>Таблица626[[#This Row],[Заказ коробок ]]*Таблица626[[#This Row],[Кол-во шт в коробке]]</f>
        <v>0</v>
      </c>
      <c r="L462" s="54">
        <f>Таблица626[[#This Row],[Общее кол-во шт]]*Таблица626[[#This Row],[Оптовая цена KRW за 1шт]]</f>
        <v>0</v>
      </c>
      <c r="M462" s="19" t="str">
        <f>IFERROR(Таблица626[[#This Row],[Общее кол-во шт]]*Таблица626[[#This Row],[Оптовая цена USD за 1шт]],"")</f>
        <v/>
      </c>
      <c r="N462" s="49"/>
    </row>
    <row r="463" spans="1:14" ht="22.5" customHeight="1">
      <c r="A463" s="44" t="s">
        <v>13225</v>
      </c>
      <c r="B463" s="14">
        <v>8809581444430</v>
      </c>
      <c r="C463" s="50" t="s">
        <v>13226</v>
      </c>
      <c r="D463" s="46" t="s">
        <v>13227</v>
      </c>
      <c r="E463" s="16">
        <v>6000</v>
      </c>
      <c r="F463" s="15">
        <v>0.48</v>
      </c>
      <c r="G463" s="47">
        <v>6</v>
      </c>
      <c r="H463" s="55">
        <f>Таблица626[[#This Row],[Коэфициент стоимости]]*Таблица626[[#This Row],[Розничная цена KRW]]</f>
        <v>2880</v>
      </c>
      <c r="I463" s="17" t="str">
        <f>IF($H$1="","Введите курс",Таблица626[[#This Row],[Оптовая цена KRW за 1шт]]/$H$1)</f>
        <v>Введите курс</v>
      </c>
      <c r="J463" s="48"/>
      <c r="K463" s="18">
        <f>Таблица626[[#This Row],[Заказ коробок ]]*Таблица626[[#This Row],[Кол-во шт в коробке]]</f>
        <v>0</v>
      </c>
      <c r="L463" s="54">
        <f>Таблица626[[#This Row],[Общее кол-во шт]]*Таблица626[[#This Row],[Оптовая цена KRW за 1шт]]</f>
        <v>0</v>
      </c>
      <c r="M463" s="19" t="str">
        <f>IFERROR(Таблица626[[#This Row],[Общее кол-во шт]]*Таблица626[[#This Row],[Оптовая цена USD за 1шт]],"")</f>
        <v/>
      </c>
      <c r="N463" s="49"/>
    </row>
    <row r="464" spans="1:14" ht="22.5" customHeight="1">
      <c r="A464" s="44" t="s">
        <v>13228</v>
      </c>
      <c r="B464" s="14">
        <v>8809581444423</v>
      </c>
      <c r="C464" s="50" t="s">
        <v>13229</v>
      </c>
      <c r="D464" s="46" t="s">
        <v>13230</v>
      </c>
      <c r="E464" s="16">
        <v>6000</v>
      </c>
      <c r="F464" s="15">
        <v>0.48</v>
      </c>
      <c r="G464" s="47">
        <v>6</v>
      </c>
      <c r="H464" s="55">
        <f>Таблица626[[#This Row],[Коэфициент стоимости]]*Таблица626[[#This Row],[Розничная цена KRW]]</f>
        <v>2880</v>
      </c>
      <c r="I464" s="17" t="str">
        <f>IF($H$1="","Введите курс",Таблица626[[#This Row],[Оптовая цена KRW за 1шт]]/$H$1)</f>
        <v>Введите курс</v>
      </c>
      <c r="J464" s="48"/>
      <c r="K464" s="18">
        <f>Таблица626[[#This Row],[Заказ коробок ]]*Таблица626[[#This Row],[Кол-во шт в коробке]]</f>
        <v>0</v>
      </c>
      <c r="L464" s="54">
        <f>Таблица626[[#This Row],[Общее кол-во шт]]*Таблица626[[#This Row],[Оптовая цена KRW за 1шт]]</f>
        <v>0</v>
      </c>
      <c r="M464" s="19" t="str">
        <f>IFERROR(Таблица626[[#This Row],[Общее кол-во шт]]*Таблица626[[#This Row],[Оптовая цена USD за 1шт]],"")</f>
        <v/>
      </c>
      <c r="N464" s="49"/>
    </row>
    <row r="465" spans="1:14" ht="22.5" customHeight="1">
      <c r="A465" s="44" t="s">
        <v>13231</v>
      </c>
      <c r="B465" s="14">
        <v>8809581444416</v>
      </c>
      <c r="C465" s="50" t="s">
        <v>13232</v>
      </c>
      <c r="D465" s="46" t="s">
        <v>13233</v>
      </c>
      <c r="E465" s="16">
        <v>6000</v>
      </c>
      <c r="F465" s="15">
        <v>0.48</v>
      </c>
      <c r="G465" s="47">
        <v>6</v>
      </c>
      <c r="H465" s="55">
        <f>Таблица626[[#This Row],[Коэфициент стоимости]]*Таблица626[[#This Row],[Розничная цена KRW]]</f>
        <v>2880</v>
      </c>
      <c r="I465" s="17" t="str">
        <f>IF($H$1="","Введите курс",Таблица626[[#This Row],[Оптовая цена KRW за 1шт]]/$H$1)</f>
        <v>Введите курс</v>
      </c>
      <c r="J465" s="48"/>
      <c r="K465" s="18">
        <f>Таблица626[[#This Row],[Заказ коробок ]]*Таблица626[[#This Row],[Кол-во шт в коробке]]</f>
        <v>0</v>
      </c>
      <c r="L465" s="54">
        <f>Таблица626[[#This Row],[Общее кол-во шт]]*Таблица626[[#This Row],[Оптовая цена KRW за 1шт]]</f>
        <v>0</v>
      </c>
      <c r="M465" s="19" t="str">
        <f>IFERROR(Таблица626[[#This Row],[Общее кол-во шт]]*Таблица626[[#This Row],[Оптовая цена USD за 1шт]],"")</f>
        <v/>
      </c>
      <c r="N465" s="49"/>
    </row>
    <row r="466" spans="1:14" ht="22.5" customHeight="1">
      <c r="A466" s="44" t="s">
        <v>13234</v>
      </c>
      <c r="B466" s="14">
        <v>8809581444409</v>
      </c>
      <c r="C466" s="50" t="s">
        <v>13235</v>
      </c>
      <c r="D466" s="46" t="s">
        <v>13236</v>
      </c>
      <c r="E466" s="16">
        <v>6000</v>
      </c>
      <c r="F466" s="15">
        <v>0.48</v>
      </c>
      <c r="G466" s="47">
        <v>6</v>
      </c>
      <c r="H466" s="55">
        <f>Таблица626[[#This Row],[Коэфициент стоимости]]*Таблица626[[#This Row],[Розничная цена KRW]]</f>
        <v>2880</v>
      </c>
      <c r="I466" s="17" t="str">
        <f>IF($H$1="","Введите курс",Таблица626[[#This Row],[Оптовая цена KRW за 1шт]]/$H$1)</f>
        <v>Введите курс</v>
      </c>
      <c r="J466" s="48"/>
      <c r="K466" s="18">
        <f>Таблица626[[#This Row],[Заказ коробок ]]*Таблица626[[#This Row],[Кол-во шт в коробке]]</f>
        <v>0</v>
      </c>
      <c r="L466" s="54">
        <f>Таблица626[[#This Row],[Общее кол-во шт]]*Таблица626[[#This Row],[Оптовая цена KRW за 1шт]]</f>
        <v>0</v>
      </c>
      <c r="M466" s="19" t="str">
        <f>IFERROR(Таблица626[[#This Row],[Общее кол-во шт]]*Таблица626[[#This Row],[Оптовая цена USD за 1шт]],"")</f>
        <v/>
      </c>
      <c r="N466" s="49"/>
    </row>
    <row r="467" spans="1:14" ht="22.5" customHeight="1">
      <c r="A467" s="44" t="s">
        <v>13237</v>
      </c>
      <c r="B467" s="14">
        <v>8809581444393</v>
      </c>
      <c r="C467" s="50" t="s">
        <v>13238</v>
      </c>
      <c r="D467" s="46" t="s">
        <v>13239</v>
      </c>
      <c r="E467" s="16">
        <v>6000</v>
      </c>
      <c r="F467" s="15">
        <v>0.48</v>
      </c>
      <c r="G467" s="47">
        <v>6</v>
      </c>
      <c r="H467" s="55">
        <f>Таблица626[[#This Row],[Коэфициент стоимости]]*Таблица626[[#This Row],[Розничная цена KRW]]</f>
        <v>2880</v>
      </c>
      <c r="I467" s="17" t="str">
        <f>IF($H$1="","Введите курс",Таблица626[[#This Row],[Оптовая цена KRW за 1шт]]/$H$1)</f>
        <v>Введите курс</v>
      </c>
      <c r="J467" s="48"/>
      <c r="K467" s="18">
        <f>Таблица626[[#This Row],[Заказ коробок ]]*Таблица626[[#This Row],[Кол-во шт в коробке]]</f>
        <v>0</v>
      </c>
      <c r="L467" s="54">
        <f>Таблица626[[#This Row],[Общее кол-во шт]]*Таблица626[[#This Row],[Оптовая цена KRW за 1шт]]</f>
        <v>0</v>
      </c>
      <c r="M467" s="19" t="str">
        <f>IFERROR(Таблица626[[#This Row],[Общее кол-во шт]]*Таблица626[[#This Row],[Оптовая цена USD за 1шт]],"")</f>
        <v/>
      </c>
      <c r="N467" s="49"/>
    </row>
    <row r="468" spans="1:14" ht="22.5" customHeight="1">
      <c r="A468" s="44" t="s">
        <v>13240</v>
      </c>
      <c r="B468" s="14">
        <v>8809581444386</v>
      </c>
      <c r="C468" s="50" t="s">
        <v>13241</v>
      </c>
      <c r="D468" s="46" t="s">
        <v>13242</v>
      </c>
      <c r="E468" s="16">
        <v>6000</v>
      </c>
      <c r="F468" s="15">
        <v>0.48</v>
      </c>
      <c r="G468" s="47">
        <v>6</v>
      </c>
      <c r="H468" s="55">
        <f>Таблица626[[#This Row],[Коэфициент стоимости]]*Таблица626[[#This Row],[Розничная цена KRW]]</f>
        <v>2880</v>
      </c>
      <c r="I468" s="17" t="str">
        <f>IF($H$1="","Введите курс",Таблица626[[#This Row],[Оптовая цена KRW за 1шт]]/$H$1)</f>
        <v>Введите курс</v>
      </c>
      <c r="J468" s="48"/>
      <c r="K468" s="18">
        <f>Таблица626[[#This Row],[Заказ коробок ]]*Таблица626[[#This Row],[Кол-во шт в коробке]]</f>
        <v>0</v>
      </c>
      <c r="L468" s="54">
        <f>Таблица626[[#This Row],[Общее кол-во шт]]*Таблица626[[#This Row],[Оптовая цена KRW за 1шт]]</f>
        <v>0</v>
      </c>
      <c r="M468" s="19" t="str">
        <f>IFERROR(Таблица626[[#This Row],[Общее кол-во шт]]*Таблица626[[#This Row],[Оптовая цена USD за 1шт]],"")</f>
        <v/>
      </c>
      <c r="N468" s="49"/>
    </row>
    <row r="469" spans="1:14" ht="22.5" customHeight="1">
      <c r="A469" s="44" t="s">
        <v>13243</v>
      </c>
      <c r="B469" s="14">
        <v>8809581444362</v>
      </c>
      <c r="C469" s="50" t="s">
        <v>13244</v>
      </c>
      <c r="D469" s="46" t="s">
        <v>13245</v>
      </c>
      <c r="E469" s="16">
        <v>6000</v>
      </c>
      <c r="F469" s="15">
        <v>0.48</v>
      </c>
      <c r="G469" s="47">
        <v>6</v>
      </c>
      <c r="H469" s="55">
        <f>Таблица626[[#This Row],[Коэфициент стоимости]]*Таблица626[[#This Row],[Розничная цена KRW]]</f>
        <v>2880</v>
      </c>
      <c r="I469" s="17" t="str">
        <f>IF($H$1="","Введите курс",Таблица626[[#This Row],[Оптовая цена KRW за 1шт]]/$H$1)</f>
        <v>Введите курс</v>
      </c>
      <c r="J469" s="48"/>
      <c r="K469" s="18">
        <f>Таблица626[[#This Row],[Заказ коробок ]]*Таблица626[[#This Row],[Кол-во шт в коробке]]</f>
        <v>0</v>
      </c>
      <c r="L469" s="54">
        <f>Таблица626[[#This Row],[Общее кол-во шт]]*Таблица626[[#This Row],[Оптовая цена KRW за 1шт]]</f>
        <v>0</v>
      </c>
      <c r="M469" s="19" t="str">
        <f>IFERROR(Таблица626[[#This Row],[Общее кол-во шт]]*Таблица626[[#This Row],[Оптовая цена USD за 1шт]],"")</f>
        <v/>
      </c>
      <c r="N469" s="49"/>
    </row>
    <row r="470" spans="1:14" ht="22.5" customHeight="1">
      <c r="A470" s="44" t="s">
        <v>13246</v>
      </c>
      <c r="B470" s="14">
        <v>8809581444355</v>
      </c>
      <c r="C470" s="50" t="s">
        <v>13247</v>
      </c>
      <c r="D470" s="46" t="s">
        <v>13248</v>
      </c>
      <c r="E470" s="16">
        <v>6000</v>
      </c>
      <c r="F470" s="15">
        <v>0.48</v>
      </c>
      <c r="G470" s="47">
        <v>6</v>
      </c>
      <c r="H470" s="55">
        <f>Таблица626[[#This Row],[Коэфициент стоимости]]*Таблица626[[#This Row],[Розничная цена KRW]]</f>
        <v>2880</v>
      </c>
      <c r="I470" s="17" t="str">
        <f>IF($H$1="","Введите курс",Таблица626[[#This Row],[Оптовая цена KRW за 1шт]]/$H$1)</f>
        <v>Введите курс</v>
      </c>
      <c r="J470" s="48"/>
      <c r="K470" s="18">
        <f>Таблица626[[#This Row],[Заказ коробок ]]*Таблица626[[#This Row],[Кол-во шт в коробке]]</f>
        <v>0</v>
      </c>
      <c r="L470" s="54">
        <f>Таблица626[[#This Row],[Общее кол-во шт]]*Таблица626[[#This Row],[Оптовая цена KRW за 1шт]]</f>
        <v>0</v>
      </c>
      <c r="M470" s="19" t="str">
        <f>IFERROR(Таблица626[[#This Row],[Общее кол-во шт]]*Таблица626[[#This Row],[Оптовая цена USD за 1шт]],"")</f>
        <v/>
      </c>
      <c r="N470" s="49"/>
    </row>
    <row r="471" spans="1:14" ht="22.5" customHeight="1">
      <c r="A471" s="44" t="s">
        <v>13249</v>
      </c>
      <c r="B471" s="14">
        <v>8809581444348</v>
      </c>
      <c r="C471" s="50" t="s">
        <v>13250</v>
      </c>
      <c r="D471" s="46" t="s">
        <v>13251</v>
      </c>
      <c r="E471" s="16">
        <v>6000</v>
      </c>
      <c r="F471" s="15">
        <v>0.48</v>
      </c>
      <c r="G471" s="47">
        <v>6</v>
      </c>
      <c r="H471" s="55">
        <f>Таблица626[[#This Row],[Коэфициент стоимости]]*Таблица626[[#This Row],[Розничная цена KRW]]</f>
        <v>2880</v>
      </c>
      <c r="I471" s="17" t="str">
        <f>IF($H$1="","Введите курс",Таблица626[[#This Row],[Оптовая цена KRW за 1шт]]/$H$1)</f>
        <v>Введите курс</v>
      </c>
      <c r="J471" s="48"/>
      <c r="K471" s="18">
        <f>Таблица626[[#This Row],[Заказ коробок ]]*Таблица626[[#This Row],[Кол-во шт в коробке]]</f>
        <v>0</v>
      </c>
      <c r="L471" s="54">
        <f>Таблица626[[#This Row],[Общее кол-во шт]]*Таблица626[[#This Row],[Оптовая цена KRW за 1шт]]</f>
        <v>0</v>
      </c>
      <c r="M471" s="19" t="str">
        <f>IFERROR(Таблица626[[#This Row],[Общее кол-во шт]]*Таблица626[[#This Row],[Оптовая цена USD за 1шт]],"")</f>
        <v/>
      </c>
      <c r="N471" s="49"/>
    </row>
    <row r="472" spans="1:14" ht="22.5" customHeight="1">
      <c r="A472" s="44" t="s">
        <v>13252</v>
      </c>
      <c r="B472" s="14">
        <v>8809581444324</v>
      </c>
      <c r="C472" s="50" t="s">
        <v>13253</v>
      </c>
      <c r="D472" s="46" t="s">
        <v>13254</v>
      </c>
      <c r="E472" s="16">
        <v>6000</v>
      </c>
      <c r="F472" s="15">
        <v>0.48</v>
      </c>
      <c r="G472" s="47">
        <v>6</v>
      </c>
      <c r="H472" s="55">
        <f>Таблица626[[#This Row],[Коэфициент стоимости]]*Таблица626[[#This Row],[Розничная цена KRW]]</f>
        <v>2880</v>
      </c>
      <c r="I472" s="17" t="str">
        <f>IF($H$1="","Введите курс",Таблица626[[#This Row],[Оптовая цена KRW за 1шт]]/$H$1)</f>
        <v>Введите курс</v>
      </c>
      <c r="J472" s="48"/>
      <c r="K472" s="18">
        <f>Таблица626[[#This Row],[Заказ коробок ]]*Таблица626[[#This Row],[Кол-во шт в коробке]]</f>
        <v>0</v>
      </c>
      <c r="L472" s="54">
        <f>Таблица626[[#This Row],[Общее кол-во шт]]*Таблица626[[#This Row],[Оптовая цена KRW за 1шт]]</f>
        <v>0</v>
      </c>
      <c r="M472" s="19" t="str">
        <f>IFERROR(Таблица626[[#This Row],[Общее кол-во шт]]*Таблица626[[#This Row],[Оптовая цена USD за 1шт]],"")</f>
        <v/>
      </c>
      <c r="N472" s="49"/>
    </row>
    <row r="473" spans="1:14" ht="22.5" customHeight="1">
      <c r="A473" s="44" t="s">
        <v>13255</v>
      </c>
      <c r="B473" s="14">
        <v>8809581444317</v>
      </c>
      <c r="C473" s="50" t="s">
        <v>13256</v>
      </c>
      <c r="D473" s="46" t="s">
        <v>13257</v>
      </c>
      <c r="E473" s="16">
        <v>6000</v>
      </c>
      <c r="F473" s="15">
        <v>0.48</v>
      </c>
      <c r="G473" s="47">
        <v>6</v>
      </c>
      <c r="H473" s="55">
        <f>Таблица626[[#This Row],[Коэфициент стоимости]]*Таблица626[[#This Row],[Розничная цена KRW]]</f>
        <v>2880</v>
      </c>
      <c r="I473" s="17" t="str">
        <f>IF($H$1="","Введите курс",Таблица626[[#This Row],[Оптовая цена KRW за 1шт]]/$H$1)</f>
        <v>Введите курс</v>
      </c>
      <c r="J473" s="48"/>
      <c r="K473" s="18">
        <f>Таблица626[[#This Row],[Заказ коробок ]]*Таблица626[[#This Row],[Кол-во шт в коробке]]</f>
        <v>0</v>
      </c>
      <c r="L473" s="54">
        <f>Таблица626[[#This Row],[Общее кол-во шт]]*Таблица626[[#This Row],[Оптовая цена KRW за 1шт]]</f>
        <v>0</v>
      </c>
      <c r="M473" s="19" t="str">
        <f>IFERROR(Таблица626[[#This Row],[Общее кол-во шт]]*Таблица626[[#This Row],[Оптовая цена USD за 1шт]],"")</f>
        <v/>
      </c>
      <c r="N473" s="49"/>
    </row>
    <row r="474" spans="1:14" ht="22.5" customHeight="1">
      <c r="A474" s="44" t="s">
        <v>13258</v>
      </c>
      <c r="B474" s="14">
        <v>8809581444300</v>
      </c>
      <c r="C474" s="50" t="s">
        <v>13259</v>
      </c>
      <c r="D474" s="46" t="s">
        <v>13260</v>
      </c>
      <c r="E474" s="16">
        <v>6000</v>
      </c>
      <c r="F474" s="15">
        <v>0.48</v>
      </c>
      <c r="G474" s="47">
        <v>6</v>
      </c>
      <c r="H474" s="55">
        <f>Таблица626[[#This Row],[Коэфициент стоимости]]*Таблица626[[#This Row],[Розничная цена KRW]]</f>
        <v>2880</v>
      </c>
      <c r="I474" s="17" t="str">
        <f>IF($H$1="","Введите курс",Таблица626[[#This Row],[Оптовая цена KRW за 1шт]]/$H$1)</f>
        <v>Введите курс</v>
      </c>
      <c r="J474" s="48"/>
      <c r="K474" s="18">
        <f>Таблица626[[#This Row],[Заказ коробок ]]*Таблица626[[#This Row],[Кол-во шт в коробке]]</f>
        <v>0</v>
      </c>
      <c r="L474" s="54">
        <f>Таблица626[[#This Row],[Общее кол-во шт]]*Таблица626[[#This Row],[Оптовая цена KRW за 1шт]]</f>
        <v>0</v>
      </c>
      <c r="M474" s="19" t="str">
        <f>IFERROR(Таблица626[[#This Row],[Общее кол-во шт]]*Таблица626[[#This Row],[Оптовая цена USD за 1шт]],"")</f>
        <v/>
      </c>
      <c r="N474" s="49"/>
    </row>
    <row r="475" spans="1:14" ht="22.5" customHeight="1">
      <c r="A475" s="44" t="s">
        <v>13261</v>
      </c>
      <c r="B475" s="14">
        <v>8809581443631</v>
      </c>
      <c r="C475" s="50" t="s">
        <v>13262</v>
      </c>
      <c r="D475" s="46" t="s">
        <v>13263</v>
      </c>
      <c r="E475" s="16">
        <v>5000</v>
      </c>
      <c r="F475" s="15">
        <v>0.48</v>
      </c>
      <c r="G475" s="47">
        <v>6</v>
      </c>
      <c r="H475" s="55">
        <f>Таблица626[[#This Row],[Коэфициент стоимости]]*Таблица626[[#This Row],[Розничная цена KRW]]</f>
        <v>2400</v>
      </c>
      <c r="I475" s="17" t="str">
        <f>IF($H$1="","Введите курс",Таблица626[[#This Row],[Оптовая цена KRW за 1шт]]/$H$1)</f>
        <v>Введите курс</v>
      </c>
      <c r="J475" s="48"/>
      <c r="K475" s="18">
        <f>Таблица626[[#This Row],[Заказ коробок ]]*Таблица626[[#This Row],[Кол-во шт в коробке]]</f>
        <v>0</v>
      </c>
      <c r="L475" s="54">
        <f>Таблица626[[#This Row],[Общее кол-во шт]]*Таблица626[[#This Row],[Оптовая цена KRW за 1шт]]</f>
        <v>0</v>
      </c>
      <c r="M475" s="19" t="str">
        <f>IFERROR(Таблица626[[#This Row],[Общее кол-во шт]]*Таблица626[[#This Row],[Оптовая цена USD за 1шт]],"")</f>
        <v/>
      </c>
      <c r="N475" s="49"/>
    </row>
    <row r="476" spans="1:14" ht="22.5" customHeight="1">
      <c r="A476" s="44" t="s">
        <v>13264</v>
      </c>
      <c r="B476" s="14">
        <v>8809581443624</v>
      </c>
      <c r="C476" s="50" t="s">
        <v>13265</v>
      </c>
      <c r="D476" s="46" t="s">
        <v>13266</v>
      </c>
      <c r="E476" s="16">
        <v>5000</v>
      </c>
      <c r="F476" s="15">
        <v>0.48</v>
      </c>
      <c r="G476" s="47">
        <v>6</v>
      </c>
      <c r="H476" s="55">
        <f>Таблица626[[#This Row],[Коэфициент стоимости]]*Таблица626[[#This Row],[Розничная цена KRW]]</f>
        <v>2400</v>
      </c>
      <c r="I476" s="17" t="str">
        <f>IF($H$1="","Введите курс",Таблица626[[#This Row],[Оптовая цена KRW за 1шт]]/$H$1)</f>
        <v>Введите курс</v>
      </c>
      <c r="J476" s="48"/>
      <c r="K476" s="18">
        <f>Таблица626[[#This Row],[Заказ коробок ]]*Таблица626[[#This Row],[Кол-во шт в коробке]]</f>
        <v>0</v>
      </c>
      <c r="L476" s="54">
        <f>Таблица626[[#This Row],[Общее кол-во шт]]*Таблица626[[#This Row],[Оптовая цена KRW за 1шт]]</f>
        <v>0</v>
      </c>
      <c r="M476" s="19" t="str">
        <f>IFERROR(Таблица626[[#This Row],[Общее кол-во шт]]*Таблица626[[#This Row],[Оптовая цена USD за 1шт]],"")</f>
        <v/>
      </c>
      <c r="N476" s="49"/>
    </row>
    <row r="477" spans="1:14" ht="22.5" customHeight="1">
      <c r="A477" s="44" t="s">
        <v>13267</v>
      </c>
      <c r="B477" s="14">
        <v>8809581443617</v>
      </c>
      <c r="C477" s="50" t="s">
        <v>13268</v>
      </c>
      <c r="D477" s="46" t="s">
        <v>13269</v>
      </c>
      <c r="E477" s="16">
        <v>5000</v>
      </c>
      <c r="F477" s="15">
        <v>0.48</v>
      </c>
      <c r="G477" s="47">
        <v>6</v>
      </c>
      <c r="H477" s="55">
        <f>Таблица626[[#This Row],[Коэфициент стоимости]]*Таблица626[[#This Row],[Розничная цена KRW]]</f>
        <v>2400</v>
      </c>
      <c r="I477" s="17" t="str">
        <f>IF($H$1="","Введите курс",Таблица626[[#This Row],[Оптовая цена KRW за 1шт]]/$H$1)</f>
        <v>Введите курс</v>
      </c>
      <c r="J477" s="48"/>
      <c r="K477" s="18">
        <f>Таблица626[[#This Row],[Заказ коробок ]]*Таблица626[[#This Row],[Кол-во шт в коробке]]</f>
        <v>0</v>
      </c>
      <c r="L477" s="54">
        <f>Таблица626[[#This Row],[Общее кол-во шт]]*Таблица626[[#This Row],[Оптовая цена KRW за 1шт]]</f>
        <v>0</v>
      </c>
      <c r="M477" s="19" t="str">
        <f>IFERROR(Таблица626[[#This Row],[Общее кол-во шт]]*Таблица626[[#This Row],[Оптовая цена USD за 1шт]],"")</f>
        <v/>
      </c>
      <c r="N477" s="49"/>
    </row>
    <row r="478" spans="1:14" ht="22.5" customHeight="1">
      <c r="A478" s="44" t="s">
        <v>13270</v>
      </c>
      <c r="B478" s="14">
        <v>8809581443259</v>
      </c>
      <c r="C478" s="50" t="s">
        <v>13271</v>
      </c>
      <c r="D478" s="46" t="s">
        <v>13272</v>
      </c>
      <c r="E478" s="16">
        <v>15000</v>
      </c>
      <c r="F478" s="15">
        <v>0.48</v>
      </c>
      <c r="G478" s="47">
        <v>6</v>
      </c>
      <c r="H478" s="55">
        <f>Таблица626[[#This Row],[Коэфициент стоимости]]*Таблица626[[#This Row],[Розничная цена KRW]]</f>
        <v>7200</v>
      </c>
      <c r="I478" s="17" t="str">
        <f>IF($H$1="","Введите курс",Таблица626[[#This Row],[Оптовая цена KRW за 1шт]]/$H$1)</f>
        <v>Введите курс</v>
      </c>
      <c r="J478" s="48"/>
      <c r="K478" s="18">
        <f>Таблица626[[#This Row],[Заказ коробок ]]*Таблица626[[#This Row],[Кол-во шт в коробке]]</f>
        <v>0</v>
      </c>
      <c r="L478" s="54">
        <f>Таблица626[[#This Row],[Общее кол-во шт]]*Таблица626[[#This Row],[Оптовая цена KRW за 1шт]]</f>
        <v>0</v>
      </c>
      <c r="M478" s="19" t="str">
        <f>IFERROR(Таблица626[[#This Row],[Общее кол-во шт]]*Таблица626[[#This Row],[Оптовая цена USD за 1шт]],"")</f>
        <v/>
      </c>
      <c r="N478" s="49"/>
    </row>
    <row r="479" spans="1:14" ht="22.5" customHeight="1">
      <c r="A479" s="44" t="s">
        <v>13273</v>
      </c>
      <c r="B479" s="14">
        <v>8809581443242</v>
      </c>
      <c r="C479" s="50" t="s">
        <v>13274</v>
      </c>
      <c r="D479" s="46" t="s">
        <v>13275</v>
      </c>
      <c r="E479" s="16">
        <v>15000</v>
      </c>
      <c r="F479" s="15">
        <v>0.48</v>
      </c>
      <c r="G479" s="47">
        <v>6</v>
      </c>
      <c r="H479" s="55">
        <f>Таблица626[[#This Row],[Коэфициент стоимости]]*Таблица626[[#This Row],[Розничная цена KRW]]</f>
        <v>7200</v>
      </c>
      <c r="I479" s="17" t="str">
        <f>IF($H$1="","Введите курс",Таблица626[[#This Row],[Оптовая цена KRW за 1шт]]/$H$1)</f>
        <v>Введите курс</v>
      </c>
      <c r="J479" s="48"/>
      <c r="K479" s="18">
        <f>Таблица626[[#This Row],[Заказ коробок ]]*Таблица626[[#This Row],[Кол-во шт в коробке]]</f>
        <v>0</v>
      </c>
      <c r="L479" s="54">
        <f>Таблица626[[#This Row],[Общее кол-во шт]]*Таблица626[[#This Row],[Оптовая цена KRW за 1шт]]</f>
        <v>0</v>
      </c>
      <c r="M479" s="19" t="str">
        <f>IFERROR(Таблица626[[#This Row],[Общее кол-во шт]]*Таблица626[[#This Row],[Оптовая цена USD за 1шт]],"")</f>
        <v/>
      </c>
      <c r="N479" s="49"/>
    </row>
    <row r="480" spans="1:14" ht="22.5" customHeight="1">
      <c r="A480" s="44" t="s">
        <v>13276</v>
      </c>
      <c r="B480" s="14">
        <v>8809581441873</v>
      </c>
      <c r="C480" s="50" t="s">
        <v>13277</v>
      </c>
      <c r="D480" s="46" t="s">
        <v>13278</v>
      </c>
      <c r="E480" s="16">
        <v>10000</v>
      </c>
      <c r="F480" s="15">
        <v>0.48</v>
      </c>
      <c r="G480" s="47">
        <v>6</v>
      </c>
      <c r="H480" s="55">
        <f>Таблица626[[#This Row],[Коэфициент стоимости]]*Таблица626[[#This Row],[Розничная цена KRW]]</f>
        <v>4800</v>
      </c>
      <c r="I480" s="17" t="str">
        <f>IF($H$1="","Введите курс",Таблица626[[#This Row],[Оптовая цена KRW за 1шт]]/$H$1)</f>
        <v>Введите курс</v>
      </c>
      <c r="J480" s="48"/>
      <c r="K480" s="18">
        <f>Таблица626[[#This Row],[Заказ коробок ]]*Таблица626[[#This Row],[Кол-во шт в коробке]]</f>
        <v>0</v>
      </c>
      <c r="L480" s="54">
        <f>Таблица626[[#This Row],[Общее кол-во шт]]*Таблица626[[#This Row],[Оптовая цена KRW за 1шт]]</f>
        <v>0</v>
      </c>
      <c r="M480" s="19" t="str">
        <f>IFERROR(Таблица626[[#This Row],[Общее кол-во шт]]*Таблица626[[#This Row],[Оптовая цена USD за 1шт]],"")</f>
        <v/>
      </c>
      <c r="N480" s="49"/>
    </row>
    <row r="481" spans="1:14" ht="22.5" customHeight="1">
      <c r="A481" s="44" t="s">
        <v>13279</v>
      </c>
      <c r="B481" s="14">
        <v>8809581445796</v>
      </c>
      <c r="C481" s="50" t="s">
        <v>13280</v>
      </c>
      <c r="D481" s="46" t="s">
        <v>13281</v>
      </c>
      <c r="E481" s="16">
        <v>3800</v>
      </c>
      <c r="F481" s="15">
        <v>0.48</v>
      </c>
      <c r="G481" s="47">
        <v>12</v>
      </c>
      <c r="H481" s="55">
        <f>Таблица626[[#This Row],[Коэфициент стоимости]]*Таблица626[[#This Row],[Розничная цена KRW]]</f>
        <v>1824</v>
      </c>
      <c r="I481" s="17" t="str">
        <f>IF($H$1="","Введите курс",Таблица626[[#This Row],[Оптовая цена KRW за 1шт]]/$H$1)</f>
        <v>Введите курс</v>
      </c>
      <c r="J481" s="48"/>
      <c r="K481" s="18">
        <f>Таблица626[[#This Row],[Заказ коробок ]]*Таблица626[[#This Row],[Кол-во шт в коробке]]</f>
        <v>0</v>
      </c>
      <c r="L481" s="54">
        <f>Таблица626[[#This Row],[Общее кол-во шт]]*Таблица626[[#This Row],[Оптовая цена KRW за 1шт]]</f>
        <v>0</v>
      </c>
      <c r="M481" s="19" t="str">
        <f>IFERROR(Таблица626[[#This Row],[Общее кол-во шт]]*Таблица626[[#This Row],[Оптовая цена USD за 1шт]],"")</f>
        <v/>
      </c>
      <c r="N481" s="49"/>
    </row>
    <row r="482" spans="1:14" ht="22.5" customHeight="1">
      <c r="A482" s="44" t="s">
        <v>13282</v>
      </c>
      <c r="B482" s="14">
        <v>8809581445789</v>
      </c>
      <c r="C482" s="50" t="s">
        <v>13283</v>
      </c>
      <c r="D482" s="46" t="s">
        <v>13284</v>
      </c>
      <c r="E482" s="16">
        <v>3800</v>
      </c>
      <c r="F482" s="15">
        <v>0.48</v>
      </c>
      <c r="G482" s="47">
        <v>12</v>
      </c>
      <c r="H482" s="55">
        <f>Таблица626[[#This Row],[Коэфициент стоимости]]*Таблица626[[#This Row],[Розничная цена KRW]]</f>
        <v>1824</v>
      </c>
      <c r="I482" s="17" t="str">
        <f>IF($H$1="","Введите курс",Таблица626[[#This Row],[Оптовая цена KRW за 1шт]]/$H$1)</f>
        <v>Введите курс</v>
      </c>
      <c r="J482" s="48"/>
      <c r="K482" s="18">
        <f>Таблица626[[#This Row],[Заказ коробок ]]*Таблица626[[#This Row],[Кол-во шт в коробке]]</f>
        <v>0</v>
      </c>
      <c r="L482" s="54">
        <f>Таблица626[[#This Row],[Общее кол-во шт]]*Таблица626[[#This Row],[Оптовая цена KRW за 1шт]]</f>
        <v>0</v>
      </c>
      <c r="M482" s="19" t="str">
        <f>IFERROR(Таблица626[[#This Row],[Общее кол-во шт]]*Таблица626[[#This Row],[Оптовая цена USD за 1шт]],"")</f>
        <v/>
      </c>
      <c r="N482" s="49"/>
    </row>
    <row r="483" spans="1:14" ht="22.5" customHeight="1">
      <c r="A483" s="44" t="s">
        <v>13285</v>
      </c>
      <c r="B483" s="14">
        <v>8809581445819</v>
      </c>
      <c r="C483" s="50" t="s">
        <v>13286</v>
      </c>
      <c r="D483" s="46" t="s">
        <v>13287</v>
      </c>
      <c r="E483" s="16">
        <v>4000</v>
      </c>
      <c r="F483" s="15">
        <v>0.48</v>
      </c>
      <c r="G483" s="47">
        <v>12</v>
      </c>
      <c r="H483" s="55">
        <f>Таблица626[[#This Row],[Коэфициент стоимости]]*Таблица626[[#This Row],[Розничная цена KRW]]</f>
        <v>1920</v>
      </c>
      <c r="I483" s="17" t="str">
        <f>IF($H$1="","Введите курс",Таблица626[[#This Row],[Оптовая цена KRW за 1шт]]/$H$1)</f>
        <v>Введите курс</v>
      </c>
      <c r="J483" s="48"/>
      <c r="K483" s="18">
        <f>Таблица626[[#This Row],[Заказ коробок ]]*Таблица626[[#This Row],[Кол-во шт в коробке]]</f>
        <v>0</v>
      </c>
      <c r="L483" s="54">
        <f>Таблица626[[#This Row],[Общее кол-во шт]]*Таблица626[[#This Row],[Оптовая цена KRW за 1шт]]</f>
        <v>0</v>
      </c>
      <c r="M483" s="19" t="str">
        <f>IFERROR(Таблица626[[#This Row],[Общее кол-во шт]]*Таблица626[[#This Row],[Оптовая цена USD за 1шт]],"")</f>
        <v/>
      </c>
      <c r="N483" s="49"/>
    </row>
    <row r="484" spans="1:14" ht="22.5" customHeight="1">
      <c r="A484" s="44" t="s">
        <v>13288</v>
      </c>
      <c r="B484" s="14">
        <v>8809530070581</v>
      </c>
      <c r="C484" s="50" t="s">
        <v>13289</v>
      </c>
      <c r="D484" s="46" t="s">
        <v>13290</v>
      </c>
      <c r="E484" s="16">
        <v>16000</v>
      </c>
      <c r="F484" s="15">
        <v>0.48</v>
      </c>
      <c r="G484" s="47">
        <v>6</v>
      </c>
      <c r="H484" s="55">
        <f>Таблица626[[#This Row],[Коэфициент стоимости]]*Таблица626[[#This Row],[Розничная цена KRW]]</f>
        <v>7680</v>
      </c>
      <c r="I484" s="17" t="str">
        <f>IF($H$1="","Введите курс",Таблица626[[#This Row],[Оптовая цена KRW за 1шт]]/$H$1)</f>
        <v>Введите курс</v>
      </c>
      <c r="J484" s="48"/>
      <c r="K484" s="18">
        <f>Таблица626[[#This Row],[Заказ коробок ]]*Таблица626[[#This Row],[Кол-во шт в коробке]]</f>
        <v>0</v>
      </c>
      <c r="L484" s="54">
        <f>Таблица626[[#This Row],[Общее кол-во шт]]*Таблица626[[#This Row],[Оптовая цена KRW за 1шт]]</f>
        <v>0</v>
      </c>
      <c r="M484" s="19" t="str">
        <f>IFERROR(Таблица626[[#This Row],[Общее кол-во шт]]*Таблица626[[#This Row],[Оптовая цена USD за 1шт]],"")</f>
        <v/>
      </c>
      <c r="N484" s="49"/>
    </row>
    <row r="485" spans="1:14" ht="22.5" customHeight="1">
      <c r="A485" s="44" t="s">
        <v>13291</v>
      </c>
      <c r="B485" s="14">
        <v>8809530068137</v>
      </c>
      <c r="C485" s="50" t="s">
        <v>13292</v>
      </c>
      <c r="D485" s="46" t="s">
        <v>13293</v>
      </c>
      <c r="E485" s="16">
        <v>22000</v>
      </c>
      <c r="F485" s="15">
        <v>0.48</v>
      </c>
      <c r="G485" s="47">
        <v>6</v>
      </c>
      <c r="H485" s="55">
        <f>Таблица626[[#This Row],[Коэфициент стоимости]]*Таблица626[[#This Row],[Розничная цена KRW]]</f>
        <v>10560</v>
      </c>
      <c r="I485" s="17" t="str">
        <f>IF($H$1="","Введите курс",Таблица626[[#This Row],[Оптовая цена KRW за 1шт]]/$H$1)</f>
        <v>Введите курс</v>
      </c>
      <c r="J485" s="48"/>
      <c r="K485" s="18">
        <f>Таблица626[[#This Row],[Заказ коробок ]]*Таблица626[[#This Row],[Кол-во шт в коробке]]</f>
        <v>0</v>
      </c>
      <c r="L485" s="54">
        <f>Таблица626[[#This Row],[Общее кол-во шт]]*Таблица626[[#This Row],[Оптовая цена KRW за 1шт]]</f>
        <v>0</v>
      </c>
      <c r="M485" s="19" t="str">
        <f>IFERROR(Таблица626[[#This Row],[Общее кол-во шт]]*Таблица626[[#This Row],[Оптовая цена USD за 1шт]],"")</f>
        <v/>
      </c>
      <c r="N485" s="49"/>
    </row>
    <row r="486" spans="1:14" ht="22.5" customHeight="1">
      <c r="A486" s="44" t="s">
        <v>13294</v>
      </c>
      <c r="B486" s="14">
        <v>8809530068120</v>
      </c>
      <c r="C486" s="50" t="s">
        <v>13295</v>
      </c>
      <c r="D486" s="46" t="s">
        <v>13296</v>
      </c>
      <c r="E486" s="16">
        <v>22000</v>
      </c>
      <c r="F486" s="15">
        <v>0.48</v>
      </c>
      <c r="G486" s="47">
        <v>6</v>
      </c>
      <c r="H486" s="55">
        <f>Таблица626[[#This Row],[Коэфициент стоимости]]*Таблица626[[#This Row],[Розничная цена KRW]]</f>
        <v>10560</v>
      </c>
      <c r="I486" s="17" t="str">
        <f>IF($H$1="","Введите курс",Таблица626[[#This Row],[Оптовая цена KRW за 1шт]]/$H$1)</f>
        <v>Введите курс</v>
      </c>
      <c r="J486" s="48"/>
      <c r="K486" s="18">
        <f>Таблица626[[#This Row],[Заказ коробок ]]*Таблица626[[#This Row],[Кол-во шт в коробке]]</f>
        <v>0</v>
      </c>
      <c r="L486" s="54">
        <f>Таблица626[[#This Row],[Общее кол-во шт]]*Таблица626[[#This Row],[Оптовая цена KRW за 1шт]]</f>
        <v>0</v>
      </c>
      <c r="M486" s="19" t="str">
        <f>IFERROR(Таблица626[[#This Row],[Общее кол-во шт]]*Таблица626[[#This Row],[Оптовая цена USD за 1шт]],"")</f>
        <v/>
      </c>
      <c r="N486" s="49"/>
    </row>
    <row r="487" spans="1:14" ht="22.5" customHeight="1">
      <c r="A487" s="44" t="s">
        <v>13297</v>
      </c>
      <c r="B487" s="14">
        <v>8809530068113</v>
      </c>
      <c r="C487" s="50" t="s">
        <v>13298</v>
      </c>
      <c r="D487" s="46" t="s">
        <v>13299</v>
      </c>
      <c r="E487" s="16">
        <v>21000</v>
      </c>
      <c r="F487" s="15">
        <v>0.48</v>
      </c>
      <c r="G487" s="47">
        <v>6</v>
      </c>
      <c r="H487" s="55">
        <f>Таблица626[[#This Row],[Коэфициент стоимости]]*Таблица626[[#This Row],[Розничная цена KRW]]</f>
        <v>10080</v>
      </c>
      <c r="I487" s="17" t="str">
        <f>IF($H$1="","Введите курс",Таблица626[[#This Row],[Оптовая цена KRW за 1шт]]/$H$1)</f>
        <v>Введите курс</v>
      </c>
      <c r="J487" s="48"/>
      <c r="K487" s="18">
        <f>Таблица626[[#This Row],[Заказ коробок ]]*Таблица626[[#This Row],[Кол-во шт в коробке]]</f>
        <v>0</v>
      </c>
      <c r="L487" s="54">
        <f>Таблица626[[#This Row],[Общее кол-во шт]]*Таблица626[[#This Row],[Оптовая цена KRW за 1шт]]</f>
        <v>0</v>
      </c>
      <c r="M487" s="19" t="str">
        <f>IFERROR(Таблица626[[#This Row],[Общее кол-во шт]]*Таблица626[[#This Row],[Оптовая цена USD за 1шт]],"")</f>
        <v/>
      </c>
      <c r="N487" s="49"/>
    </row>
    <row r="488" spans="1:14" ht="22.5" customHeight="1">
      <c r="A488" s="44" t="s">
        <v>13300</v>
      </c>
      <c r="B488" s="14">
        <v>8809530068106</v>
      </c>
      <c r="C488" s="50" t="s">
        <v>13301</v>
      </c>
      <c r="D488" s="46" t="s">
        <v>13302</v>
      </c>
      <c r="E488" s="16">
        <v>21000</v>
      </c>
      <c r="F488" s="15">
        <v>0.48</v>
      </c>
      <c r="G488" s="47">
        <v>6</v>
      </c>
      <c r="H488" s="55">
        <f>Таблица626[[#This Row],[Коэфициент стоимости]]*Таблица626[[#This Row],[Розничная цена KRW]]</f>
        <v>10080</v>
      </c>
      <c r="I488" s="17" t="str">
        <f>IF($H$1="","Введите курс",Таблица626[[#This Row],[Оптовая цена KRW за 1шт]]/$H$1)</f>
        <v>Введите курс</v>
      </c>
      <c r="J488" s="48"/>
      <c r="K488" s="18">
        <f>Таблица626[[#This Row],[Заказ коробок ]]*Таблица626[[#This Row],[Кол-во шт в коробке]]</f>
        <v>0</v>
      </c>
      <c r="L488" s="54">
        <f>Таблица626[[#This Row],[Общее кол-во шт]]*Таблица626[[#This Row],[Оптовая цена KRW за 1шт]]</f>
        <v>0</v>
      </c>
      <c r="M488" s="19" t="str">
        <f>IFERROR(Таблица626[[#This Row],[Общее кол-во шт]]*Таблица626[[#This Row],[Оптовая цена USD за 1шт]],"")</f>
        <v/>
      </c>
      <c r="N488" s="49"/>
    </row>
    <row r="489" spans="1:14" ht="22.5" customHeight="1">
      <c r="A489" s="44" t="s">
        <v>13303</v>
      </c>
      <c r="B489" s="14">
        <v>8809530068090</v>
      </c>
      <c r="C489" s="50" t="s">
        <v>13304</v>
      </c>
      <c r="D489" s="46" t="s">
        <v>13305</v>
      </c>
      <c r="E489" s="16">
        <v>21000</v>
      </c>
      <c r="F489" s="15">
        <v>0.48</v>
      </c>
      <c r="G489" s="47">
        <v>6</v>
      </c>
      <c r="H489" s="55">
        <f>Таблица626[[#This Row],[Коэфициент стоимости]]*Таблица626[[#This Row],[Розничная цена KRW]]</f>
        <v>10080</v>
      </c>
      <c r="I489" s="17" t="str">
        <f>IF($H$1="","Введите курс",Таблица626[[#This Row],[Оптовая цена KRW за 1шт]]/$H$1)</f>
        <v>Введите курс</v>
      </c>
      <c r="J489" s="48"/>
      <c r="K489" s="18">
        <f>Таблица626[[#This Row],[Заказ коробок ]]*Таблица626[[#This Row],[Кол-во шт в коробке]]</f>
        <v>0</v>
      </c>
      <c r="L489" s="54">
        <f>Таблица626[[#This Row],[Общее кол-во шт]]*Таблица626[[#This Row],[Оптовая цена KRW за 1шт]]</f>
        <v>0</v>
      </c>
      <c r="M489" s="19" t="str">
        <f>IFERROR(Таблица626[[#This Row],[Общее кол-во шт]]*Таблица626[[#This Row],[Оптовая цена USD за 1шт]],"")</f>
        <v/>
      </c>
      <c r="N489" s="49"/>
    </row>
    <row r="490" spans="1:14" ht="22.5" customHeight="1">
      <c r="A490" s="44" t="s">
        <v>13306</v>
      </c>
      <c r="B490" s="14">
        <v>8809530068083</v>
      </c>
      <c r="C490" s="50" t="s">
        <v>13307</v>
      </c>
      <c r="D490" s="46" t="s">
        <v>13308</v>
      </c>
      <c r="E490" s="16">
        <v>21000</v>
      </c>
      <c r="F490" s="15">
        <v>0.48</v>
      </c>
      <c r="G490" s="47">
        <v>6</v>
      </c>
      <c r="H490" s="55">
        <f>Таблица626[[#This Row],[Коэфициент стоимости]]*Таблица626[[#This Row],[Розничная цена KRW]]</f>
        <v>10080</v>
      </c>
      <c r="I490" s="17" t="str">
        <f>IF($H$1="","Введите курс",Таблица626[[#This Row],[Оптовая цена KRW за 1шт]]/$H$1)</f>
        <v>Введите курс</v>
      </c>
      <c r="J490" s="48"/>
      <c r="K490" s="18">
        <f>Таблица626[[#This Row],[Заказ коробок ]]*Таблица626[[#This Row],[Кол-во шт в коробке]]</f>
        <v>0</v>
      </c>
      <c r="L490" s="54">
        <f>Таблица626[[#This Row],[Общее кол-во шт]]*Таблица626[[#This Row],[Оптовая цена KRW за 1шт]]</f>
        <v>0</v>
      </c>
      <c r="M490" s="19" t="str">
        <f>IFERROR(Таблица626[[#This Row],[Общее кол-во шт]]*Таблица626[[#This Row],[Оптовая цена USD за 1шт]],"")</f>
        <v/>
      </c>
      <c r="N490" s="49"/>
    </row>
    <row r="491" spans="1:14" ht="22.5" customHeight="1">
      <c r="A491" s="44" t="s">
        <v>13309</v>
      </c>
      <c r="B491" s="14">
        <v>8809530068076</v>
      </c>
      <c r="C491" s="50" t="s">
        <v>13310</v>
      </c>
      <c r="D491" s="46" t="s">
        <v>13311</v>
      </c>
      <c r="E491" s="16">
        <v>21000</v>
      </c>
      <c r="F491" s="15">
        <v>0.48</v>
      </c>
      <c r="G491" s="47">
        <v>6</v>
      </c>
      <c r="H491" s="55">
        <f>Таблица626[[#This Row],[Коэфициент стоимости]]*Таблица626[[#This Row],[Розничная цена KRW]]</f>
        <v>10080</v>
      </c>
      <c r="I491" s="17" t="str">
        <f>IF($H$1="","Введите курс",Таблица626[[#This Row],[Оптовая цена KRW за 1шт]]/$H$1)</f>
        <v>Введите курс</v>
      </c>
      <c r="J491" s="48"/>
      <c r="K491" s="18">
        <f>Таблица626[[#This Row],[Заказ коробок ]]*Таблица626[[#This Row],[Кол-во шт в коробке]]</f>
        <v>0</v>
      </c>
      <c r="L491" s="54">
        <f>Таблица626[[#This Row],[Общее кол-во шт]]*Таблица626[[#This Row],[Оптовая цена KRW за 1шт]]</f>
        <v>0</v>
      </c>
      <c r="M491" s="19" t="str">
        <f>IFERROR(Таблица626[[#This Row],[Общее кол-во шт]]*Таблица626[[#This Row],[Оптовая цена USD за 1шт]],"")</f>
        <v/>
      </c>
      <c r="N491" s="49"/>
    </row>
    <row r="492" spans="1:14" ht="22.5" customHeight="1">
      <c r="A492" s="44" t="s">
        <v>13312</v>
      </c>
      <c r="B492" s="14">
        <v>8809530068069</v>
      </c>
      <c r="C492" s="50" t="s">
        <v>13313</v>
      </c>
      <c r="D492" s="46" t="s">
        <v>13314</v>
      </c>
      <c r="E492" s="16">
        <v>21000</v>
      </c>
      <c r="F492" s="15">
        <v>0.48</v>
      </c>
      <c r="G492" s="47">
        <v>6</v>
      </c>
      <c r="H492" s="55">
        <f>Таблица626[[#This Row],[Коэфициент стоимости]]*Таблица626[[#This Row],[Розничная цена KRW]]</f>
        <v>10080</v>
      </c>
      <c r="I492" s="17" t="str">
        <f>IF($H$1="","Введите курс",Таблица626[[#This Row],[Оптовая цена KRW за 1шт]]/$H$1)</f>
        <v>Введите курс</v>
      </c>
      <c r="J492" s="48"/>
      <c r="K492" s="18">
        <f>Таблица626[[#This Row],[Заказ коробок ]]*Таблица626[[#This Row],[Кол-во шт в коробке]]</f>
        <v>0</v>
      </c>
      <c r="L492" s="54">
        <f>Таблица626[[#This Row],[Общее кол-во шт]]*Таблица626[[#This Row],[Оптовая цена KRW за 1шт]]</f>
        <v>0</v>
      </c>
      <c r="M492" s="19" t="str">
        <f>IFERROR(Таблица626[[#This Row],[Общее кол-во шт]]*Таблица626[[#This Row],[Оптовая цена USD за 1шт]],"")</f>
        <v/>
      </c>
      <c r="N492" s="49"/>
    </row>
    <row r="493" spans="1:14" ht="22.5" customHeight="1">
      <c r="A493" s="44" t="s">
        <v>13315</v>
      </c>
      <c r="B493" s="14">
        <v>8809530061800</v>
      </c>
      <c r="C493" s="50" t="s">
        <v>13316</v>
      </c>
      <c r="D493" s="46" t="s">
        <v>13317</v>
      </c>
      <c r="E493" s="16">
        <v>8800</v>
      </c>
      <c r="F493" s="15">
        <v>0.48</v>
      </c>
      <c r="G493" s="47">
        <v>6</v>
      </c>
      <c r="H493" s="55">
        <f>Таблица626[[#This Row],[Коэфициент стоимости]]*Таблица626[[#This Row],[Розничная цена KRW]]</f>
        <v>4224</v>
      </c>
      <c r="I493" s="17" t="str">
        <f>IF($H$1="","Введите курс",Таблица626[[#This Row],[Оптовая цена KRW за 1шт]]/$H$1)</f>
        <v>Введите курс</v>
      </c>
      <c r="J493" s="48"/>
      <c r="K493" s="18">
        <f>Таблица626[[#This Row],[Заказ коробок ]]*Таблица626[[#This Row],[Кол-во шт в коробке]]</f>
        <v>0</v>
      </c>
      <c r="L493" s="54">
        <f>Таблица626[[#This Row],[Общее кол-во шт]]*Таблица626[[#This Row],[Оптовая цена KRW за 1шт]]</f>
        <v>0</v>
      </c>
      <c r="M493" s="19" t="str">
        <f>IFERROR(Таблица626[[#This Row],[Общее кол-во шт]]*Таблица626[[#This Row],[Оптовая цена USD за 1шт]],"")</f>
        <v/>
      </c>
      <c r="N493" s="49"/>
    </row>
    <row r="494" spans="1:14" ht="22.5" customHeight="1">
      <c r="A494" s="44" t="s">
        <v>13318</v>
      </c>
      <c r="B494" s="14">
        <v>8809530061817</v>
      </c>
      <c r="C494" s="50" t="s">
        <v>13319</v>
      </c>
      <c r="D494" s="46" t="s">
        <v>13320</v>
      </c>
      <c r="E494" s="16">
        <v>8800</v>
      </c>
      <c r="F494" s="15">
        <v>0.48</v>
      </c>
      <c r="G494" s="47">
        <v>6</v>
      </c>
      <c r="H494" s="55">
        <f>Таблица626[[#This Row],[Коэфициент стоимости]]*Таблица626[[#This Row],[Розничная цена KRW]]</f>
        <v>4224</v>
      </c>
      <c r="I494" s="17" t="str">
        <f>IF($H$1="","Введите курс",Таблица626[[#This Row],[Оптовая цена KRW за 1шт]]/$H$1)</f>
        <v>Введите курс</v>
      </c>
      <c r="J494" s="48"/>
      <c r="K494" s="18">
        <f>Таблица626[[#This Row],[Заказ коробок ]]*Таблица626[[#This Row],[Кол-во шт в коробке]]</f>
        <v>0</v>
      </c>
      <c r="L494" s="54">
        <f>Таблица626[[#This Row],[Общее кол-во шт]]*Таблица626[[#This Row],[Оптовая цена KRW за 1шт]]</f>
        <v>0</v>
      </c>
      <c r="M494" s="19" t="str">
        <f>IFERROR(Таблица626[[#This Row],[Общее кол-во шт]]*Таблица626[[#This Row],[Оптовая цена USD за 1шт]],"")</f>
        <v/>
      </c>
      <c r="N494" s="49"/>
    </row>
    <row r="495" spans="1:14" ht="22.5" customHeight="1">
      <c r="A495" s="44" t="s">
        <v>13321</v>
      </c>
      <c r="B495" s="14">
        <v>8809530061787</v>
      </c>
      <c r="C495" s="50" t="s">
        <v>13322</v>
      </c>
      <c r="D495" s="46" t="s">
        <v>13323</v>
      </c>
      <c r="E495" s="16">
        <v>6000</v>
      </c>
      <c r="F495" s="15">
        <v>0.48</v>
      </c>
      <c r="G495" s="47">
        <v>6</v>
      </c>
      <c r="H495" s="55">
        <f>Таблица626[[#This Row],[Коэфициент стоимости]]*Таблица626[[#This Row],[Розничная цена KRW]]</f>
        <v>2880</v>
      </c>
      <c r="I495" s="17" t="str">
        <f>IF($H$1="","Введите курс",Таблица626[[#This Row],[Оптовая цена KRW за 1шт]]/$H$1)</f>
        <v>Введите курс</v>
      </c>
      <c r="J495" s="48"/>
      <c r="K495" s="18">
        <f>Таблица626[[#This Row],[Заказ коробок ]]*Таблица626[[#This Row],[Кол-во шт в коробке]]</f>
        <v>0</v>
      </c>
      <c r="L495" s="54">
        <f>Таблица626[[#This Row],[Общее кол-во шт]]*Таблица626[[#This Row],[Оптовая цена KRW за 1шт]]</f>
        <v>0</v>
      </c>
      <c r="M495" s="19" t="str">
        <f>IFERROR(Таблица626[[#This Row],[Общее кол-во шт]]*Таблица626[[#This Row],[Оптовая цена USD за 1шт]],"")</f>
        <v/>
      </c>
      <c r="N495" s="49"/>
    </row>
    <row r="496" spans="1:14" ht="22.5" customHeight="1">
      <c r="A496" s="44" t="s">
        <v>13324</v>
      </c>
      <c r="B496" s="14">
        <v>8809530061756</v>
      </c>
      <c r="C496" s="50" t="s">
        <v>13325</v>
      </c>
      <c r="D496" s="46" t="s">
        <v>13326</v>
      </c>
      <c r="E496" s="16">
        <v>6000</v>
      </c>
      <c r="F496" s="15">
        <v>0.48</v>
      </c>
      <c r="G496" s="47">
        <v>6</v>
      </c>
      <c r="H496" s="55">
        <f>Таблица626[[#This Row],[Коэфициент стоимости]]*Таблица626[[#This Row],[Розничная цена KRW]]</f>
        <v>2880</v>
      </c>
      <c r="I496" s="17" t="str">
        <f>IF($H$1="","Введите курс",Таблица626[[#This Row],[Оптовая цена KRW за 1шт]]/$H$1)</f>
        <v>Введите курс</v>
      </c>
      <c r="J496" s="48"/>
      <c r="K496" s="18">
        <f>Таблица626[[#This Row],[Заказ коробок ]]*Таблица626[[#This Row],[Кол-во шт в коробке]]</f>
        <v>0</v>
      </c>
      <c r="L496" s="54">
        <f>Таблица626[[#This Row],[Общее кол-во шт]]*Таблица626[[#This Row],[Оптовая цена KRW за 1шт]]</f>
        <v>0</v>
      </c>
      <c r="M496" s="19" t="str">
        <f>IFERROR(Таблица626[[#This Row],[Общее кол-во шт]]*Таблица626[[#This Row],[Оптовая цена USD за 1шт]],"")</f>
        <v/>
      </c>
      <c r="N496" s="49"/>
    </row>
    <row r="497" spans="1:14" ht="22.5" customHeight="1">
      <c r="A497" s="44" t="s">
        <v>13327</v>
      </c>
      <c r="B497" s="14">
        <v>8809530061749</v>
      </c>
      <c r="C497" s="50" t="s">
        <v>13328</v>
      </c>
      <c r="D497" s="46" t="s">
        <v>13329</v>
      </c>
      <c r="E497" s="16">
        <v>6000</v>
      </c>
      <c r="F497" s="15">
        <v>0.48</v>
      </c>
      <c r="G497" s="47">
        <v>6</v>
      </c>
      <c r="H497" s="55">
        <f>Таблица626[[#This Row],[Коэфициент стоимости]]*Таблица626[[#This Row],[Розничная цена KRW]]</f>
        <v>2880</v>
      </c>
      <c r="I497" s="17" t="str">
        <f>IF($H$1="","Введите курс",Таблица626[[#This Row],[Оптовая цена KRW за 1шт]]/$H$1)</f>
        <v>Введите курс</v>
      </c>
      <c r="J497" s="48"/>
      <c r="K497" s="18">
        <f>Таблица626[[#This Row],[Заказ коробок ]]*Таблица626[[#This Row],[Кол-во шт в коробке]]</f>
        <v>0</v>
      </c>
      <c r="L497" s="54">
        <f>Таблица626[[#This Row],[Общее кол-во шт]]*Таблица626[[#This Row],[Оптовая цена KRW за 1шт]]</f>
        <v>0</v>
      </c>
      <c r="M497" s="19" t="str">
        <f>IFERROR(Таблица626[[#This Row],[Общее кол-во шт]]*Таблица626[[#This Row],[Оптовая цена USD за 1шт]],"")</f>
        <v/>
      </c>
      <c r="N497" s="49"/>
    </row>
    <row r="498" spans="1:14" ht="22.5" customHeight="1">
      <c r="A498" s="44" t="s">
        <v>13330</v>
      </c>
      <c r="B498" s="14">
        <v>8809530059951</v>
      </c>
      <c r="C498" s="50" t="s">
        <v>13331</v>
      </c>
      <c r="D498" s="46" t="s">
        <v>13332</v>
      </c>
      <c r="E498" s="16">
        <v>3800</v>
      </c>
      <c r="F498" s="15">
        <v>0.48</v>
      </c>
      <c r="G498" s="47">
        <v>6</v>
      </c>
      <c r="H498" s="55">
        <f>Таблица626[[#This Row],[Коэфициент стоимости]]*Таблица626[[#This Row],[Розничная цена KRW]]</f>
        <v>1824</v>
      </c>
      <c r="I498" s="17" t="str">
        <f>IF($H$1="","Введите курс",Таблица626[[#This Row],[Оптовая цена KRW за 1шт]]/$H$1)</f>
        <v>Введите курс</v>
      </c>
      <c r="J498" s="48"/>
      <c r="K498" s="18">
        <f>Таблица626[[#This Row],[Заказ коробок ]]*Таблица626[[#This Row],[Кол-во шт в коробке]]</f>
        <v>0</v>
      </c>
      <c r="L498" s="54">
        <f>Таблица626[[#This Row],[Общее кол-во шт]]*Таблица626[[#This Row],[Оптовая цена KRW за 1шт]]</f>
        <v>0</v>
      </c>
      <c r="M498" s="19" t="str">
        <f>IFERROR(Таблица626[[#This Row],[Общее кол-во шт]]*Таблица626[[#This Row],[Оптовая цена USD за 1шт]],"")</f>
        <v/>
      </c>
      <c r="N498" s="49"/>
    </row>
    <row r="499" spans="1:14" ht="22.5" customHeight="1">
      <c r="A499" s="44" t="s">
        <v>13333</v>
      </c>
      <c r="B499" s="14">
        <v>8809530059937</v>
      </c>
      <c r="C499" s="50" t="s">
        <v>13334</v>
      </c>
      <c r="D499" s="46" t="s">
        <v>13335</v>
      </c>
      <c r="E499" s="16">
        <v>3800</v>
      </c>
      <c r="F499" s="15">
        <v>0.48</v>
      </c>
      <c r="G499" s="47">
        <v>6</v>
      </c>
      <c r="H499" s="55">
        <f>Таблица626[[#This Row],[Коэфициент стоимости]]*Таблица626[[#This Row],[Розничная цена KRW]]</f>
        <v>1824</v>
      </c>
      <c r="I499" s="17" t="str">
        <f>IF($H$1="","Введите курс",Таблица626[[#This Row],[Оптовая цена KRW за 1шт]]/$H$1)</f>
        <v>Введите курс</v>
      </c>
      <c r="J499" s="48"/>
      <c r="K499" s="18">
        <f>Таблица626[[#This Row],[Заказ коробок ]]*Таблица626[[#This Row],[Кол-во шт в коробке]]</f>
        <v>0</v>
      </c>
      <c r="L499" s="54">
        <f>Таблица626[[#This Row],[Общее кол-во шт]]*Таблица626[[#This Row],[Оптовая цена KRW за 1шт]]</f>
        <v>0</v>
      </c>
      <c r="M499" s="19" t="str">
        <f>IFERROR(Таблица626[[#This Row],[Общее кол-во шт]]*Таблица626[[#This Row],[Оптовая цена USD за 1шт]],"")</f>
        <v/>
      </c>
      <c r="N499" s="49"/>
    </row>
    <row r="500" spans="1:14" ht="22.5" customHeight="1">
      <c r="A500" s="44" t="s">
        <v>13336</v>
      </c>
      <c r="B500" s="14">
        <v>8809530059920</v>
      </c>
      <c r="C500" s="50" t="s">
        <v>13337</v>
      </c>
      <c r="D500" s="46" t="s">
        <v>13338</v>
      </c>
      <c r="E500" s="16">
        <v>3800</v>
      </c>
      <c r="F500" s="15">
        <v>0.48</v>
      </c>
      <c r="G500" s="47">
        <v>6</v>
      </c>
      <c r="H500" s="55">
        <f>Таблица626[[#This Row],[Коэфициент стоимости]]*Таблица626[[#This Row],[Розничная цена KRW]]</f>
        <v>1824</v>
      </c>
      <c r="I500" s="17" t="str">
        <f>IF($H$1="","Введите курс",Таблица626[[#This Row],[Оптовая цена KRW за 1шт]]/$H$1)</f>
        <v>Введите курс</v>
      </c>
      <c r="J500" s="48"/>
      <c r="K500" s="18">
        <f>Таблица626[[#This Row],[Заказ коробок ]]*Таблица626[[#This Row],[Кол-во шт в коробке]]</f>
        <v>0</v>
      </c>
      <c r="L500" s="54">
        <f>Таблица626[[#This Row],[Общее кол-во шт]]*Таблица626[[#This Row],[Оптовая цена KRW за 1шт]]</f>
        <v>0</v>
      </c>
      <c r="M500" s="19" t="str">
        <f>IFERROR(Таблица626[[#This Row],[Общее кол-во шт]]*Таблица626[[#This Row],[Оптовая цена USD за 1шт]],"")</f>
        <v/>
      </c>
      <c r="N500" s="49"/>
    </row>
    <row r="501" spans="1:14" ht="22.5" customHeight="1">
      <c r="A501" s="44" t="s">
        <v>13339</v>
      </c>
      <c r="B501" s="14">
        <v>8809581445802</v>
      </c>
      <c r="C501" s="50" t="s">
        <v>13340</v>
      </c>
      <c r="D501" s="46" t="s">
        <v>13341</v>
      </c>
      <c r="E501" s="16">
        <v>12000</v>
      </c>
      <c r="F501" s="15">
        <v>0.48</v>
      </c>
      <c r="G501" s="47">
        <v>6</v>
      </c>
      <c r="H501" s="55">
        <f>Таблица626[[#This Row],[Коэфициент стоимости]]*Таблица626[[#This Row],[Розничная цена KRW]]</f>
        <v>5760</v>
      </c>
      <c r="I501" s="17" t="str">
        <f>IF($H$1="","Введите курс",Таблица626[[#This Row],[Оптовая цена KRW за 1шт]]/$H$1)</f>
        <v>Введите курс</v>
      </c>
      <c r="J501" s="48"/>
      <c r="K501" s="18">
        <f>Таблица626[[#This Row],[Заказ коробок ]]*Таблица626[[#This Row],[Кол-во шт в коробке]]</f>
        <v>0</v>
      </c>
      <c r="L501" s="54">
        <f>Таблица626[[#This Row],[Общее кол-во шт]]*Таблица626[[#This Row],[Оптовая цена KRW за 1шт]]</f>
        <v>0</v>
      </c>
      <c r="M501" s="19" t="str">
        <f>IFERROR(Таблица626[[#This Row],[Общее кол-во шт]]*Таблица626[[#This Row],[Оптовая цена USD за 1шт]],"")</f>
        <v/>
      </c>
      <c r="N501" s="49"/>
    </row>
    <row r="502" spans="1:14" ht="22.5" customHeight="1">
      <c r="A502" s="44" t="s">
        <v>13342</v>
      </c>
      <c r="B502" s="14">
        <v>8809530057667</v>
      </c>
      <c r="C502" s="50" t="s">
        <v>13343</v>
      </c>
      <c r="D502" s="46" t="s">
        <v>13344</v>
      </c>
      <c r="E502" s="16">
        <v>12000</v>
      </c>
      <c r="F502" s="15">
        <v>0.48</v>
      </c>
      <c r="G502" s="47">
        <v>6</v>
      </c>
      <c r="H502" s="55">
        <f>Таблица626[[#This Row],[Коэфициент стоимости]]*Таблица626[[#This Row],[Розничная цена KRW]]</f>
        <v>5760</v>
      </c>
      <c r="I502" s="17" t="str">
        <f>IF($H$1="","Введите курс",Таблица626[[#This Row],[Оптовая цена KRW за 1шт]]/$H$1)</f>
        <v>Введите курс</v>
      </c>
      <c r="J502" s="48"/>
      <c r="K502" s="18">
        <f>Таблица626[[#This Row],[Заказ коробок ]]*Таблица626[[#This Row],[Кол-во шт в коробке]]</f>
        <v>0</v>
      </c>
      <c r="L502" s="54">
        <f>Таблица626[[#This Row],[Общее кол-во шт]]*Таблица626[[#This Row],[Оптовая цена KRW за 1шт]]</f>
        <v>0</v>
      </c>
      <c r="M502" s="19" t="str">
        <f>IFERROR(Таблица626[[#This Row],[Общее кол-во шт]]*Таблица626[[#This Row],[Оптовая цена USD за 1шт]],"")</f>
        <v/>
      </c>
      <c r="N502" s="49"/>
    </row>
    <row r="503" spans="1:14" ht="22.5" customHeight="1">
      <c r="A503" s="44" t="s">
        <v>13345</v>
      </c>
      <c r="B503" s="14">
        <v>8809530056158</v>
      </c>
      <c r="C503" s="50" t="s">
        <v>13346</v>
      </c>
      <c r="D503" s="46" t="s">
        <v>13347</v>
      </c>
      <c r="E503" s="16">
        <v>7800</v>
      </c>
      <c r="F503" s="15">
        <v>0.48</v>
      </c>
      <c r="G503" s="47">
        <v>6</v>
      </c>
      <c r="H503" s="55">
        <f>Таблица626[[#This Row],[Коэфициент стоимости]]*Таблица626[[#This Row],[Розничная цена KRW]]</f>
        <v>3744</v>
      </c>
      <c r="I503" s="17" t="str">
        <f>IF($H$1="","Введите курс",Таблица626[[#This Row],[Оптовая цена KRW за 1шт]]/$H$1)</f>
        <v>Введите курс</v>
      </c>
      <c r="J503" s="48"/>
      <c r="K503" s="18">
        <f>Таблица626[[#This Row],[Заказ коробок ]]*Таблица626[[#This Row],[Кол-во шт в коробке]]</f>
        <v>0</v>
      </c>
      <c r="L503" s="54">
        <f>Таблица626[[#This Row],[Общее кол-во шт]]*Таблица626[[#This Row],[Оптовая цена KRW за 1шт]]</f>
        <v>0</v>
      </c>
      <c r="M503" s="19" t="str">
        <f>IFERROR(Таблица626[[#This Row],[Общее кол-во шт]]*Таблица626[[#This Row],[Оптовая цена USD за 1шт]],"")</f>
        <v/>
      </c>
      <c r="N503" s="49"/>
    </row>
    <row r="504" spans="1:14" ht="22.5" customHeight="1">
      <c r="A504" s="44" t="s">
        <v>13348</v>
      </c>
      <c r="B504" s="14">
        <v>8809530056141</v>
      </c>
      <c r="C504" s="50" t="s">
        <v>13349</v>
      </c>
      <c r="D504" s="46" t="s">
        <v>13350</v>
      </c>
      <c r="E504" s="16">
        <v>7800</v>
      </c>
      <c r="F504" s="15">
        <v>0.48</v>
      </c>
      <c r="G504" s="47">
        <v>6</v>
      </c>
      <c r="H504" s="55">
        <f>Таблица626[[#This Row],[Коэфициент стоимости]]*Таблица626[[#This Row],[Розничная цена KRW]]</f>
        <v>3744</v>
      </c>
      <c r="I504" s="17" t="str">
        <f>IF($H$1="","Введите курс",Таблица626[[#This Row],[Оптовая цена KRW за 1шт]]/$H$1)</f>
        <v>Введите курс</v>
      </c>
      <c r="J504" s="48"/>
      <c r="K504" s="18">
        <f>Таблица626[[#This Row],[Заказ коробок ]]*Таблица626[[#This Row],[Кол-во шт в коробке]]</f>
        <v>0</v>
      </c>
      <c r="L504" s="54">
        <f>Таблица626[[#This Row],[Общее кол-во шт]]*Таблица626[[#This Row],[Оптовая цена KRW за 1шт]]</f>
        <v>0</v>
      </c>
      <c r="M504" s="19" t="str">
        <f>IFERROR(Таблица626[[#This Row],[Общее кол-во шт]]*Таблица626[[#This Row],[Оптовая цена USD за 1шт]],"")</f>
        <v/>
      </c>
      <c r="N504" s="49"/>
    </row>
    <row r="505" spans="1:14" ht="22.5" customHeight="1">
      <c r="A505" s="44" t="s">
        <v>13351</v>
      </c>
      <c r="B505" s="14">
        <v>8809530056134</v>
      </c>
      <c r="C505" s="50" t="s">
        <v>13352</v>
      </c>
      <c r="D505" s="46" t="s">
        <v>13353</v>
      </c>
      <c r="E505" s="16">
        <v>7800</v>
      </c>
      <c r="F505" s="15">
        <v>0.48</v>
      </c>
      <c r="G505" s="47">
        <v>6</v>
      </c>
      <c r="H505" s="55">
        <f>Таблица626[[#This Row],[Коэфициент стоимости]]*Таблица626[[#This Row],[Розничная цена KRW]]</f>
        <v>3744</v>
      </c>
      <c r="I505" s="17" t="str">
        <f>IF($H$1="","Введите курс",Таблица626[[#This Row],[Оптовая цена KRW за 1шт]]/$H$1)</f>
        <v>Введите курс</v>
      </c>
      <c r="J505" s="48"/>
      <c r="K505" s="18">
        <f>Таблица626[[#This Row],[Заказ коробок ]]*Таблица626[[#This Row],[Кол-во шт в коробке]]</f>
        <v>0</v>
      </c>
      <c r="L505" s="54">
        <f>Таблица626[[#This Row],[Общее кол-во шт]]*Таблица626[[#This Row],[Оптовая цена KRW за 1шт]]</f>
        <v>0</v>
      </c>
      <c r="M505" s="19" t="str">
        <f>IFERROR(Таблица626[[#This Row],[Общее кол-во шт]]*Таблица626[[#This Row],[Оптовая цена USD за 1шт]],"")</f>
        <v/>
      </c>
      <c r="N505" s="49"/>
    </row>
    <row r="506" spans="1:14" ht="22.5" customHeight="1">
      <c r="A506" s="44" t="s">
        <v>13354</v>
      </c>
      <c r="B506" s="14">
        <v>8809530056127</v>
      </c>
      <c r="C506" s="50" t="s">
        <v>13355</v>
      </c>
      <c r="D506" s="46" t="s">
        <v>13356</v>
      </c>
      <c r="E506" s="16">
        <v>7800</v>
      </c>
      <c r="F506" s="15">
        <v>0.48</v>
      </c>
      <c r="G506" s="47">
        <v>6</v>
      </c>
      <c r="H506" s="55">
        <f>Таблица626[[#This Row],[Коэфициент стоимости]]*Таблица626[[#This Row],[Розничная цена KRW]]</f>
        <v>3744</v>
      </c>
      <c r="I506" s="17" t="str">
        <f>IF($H$1="","Введите курс",Таблица626[[#This Row],[Оптовая цена KRW за 1шт]]/$H$1)</f>
        <v>Введите курс</v>
      </c>
      <c r="J506" s="48"/>
      <c r="K506" s="18">
        <f>Таблица626[[#This Row],[Заказ коробок ]]*Таблица626[[#This Row],[Кол-во шт в коробке]]</f>
        <v>0</v>
      </c>
      <c r="L506" s="54">
        <f>Таблица626[[#This Row],[Общее кол-во шт]]*Таблица626[[#This Row],[Оптовая цена KRW за 1шт]]</f>
        <v>0</v>
      </c>
      <c r="M506" s="19" t="str">
        <f>IFERROR(Таблица626[[#This Row],[Общее кол-во шт]]*Таблица626[[#This Row],[Оптовая цена USD за 1шт]],"")</f>
        <v/>
      </c>
      <c r="N506" s="49"/>
    </row>
    <row r="507" spans="1:14" ht="22.5" customHeight="1">
      <c r="A507" s="44" t="s">
        <v>13357</v>
      </c>
      <c r="B507" s="14">
        <v>8809530056110</v>
      </c>
      <c r="C507" s="50" t="s">
        <v>13358</v>
      </c>
      <c r="D507" s="46" t="s">
        <v>13359</v>
      </c>
      <c r="E507" s="16">
        <v>7800</v>
      </c>
      <c r="F507" s="15">
        <v>0.48</v>
      </c>
      <c r="G507" s="47">
        <v>6</v>
      </c>
      <c r="H507" s="55">
        <f>Таблица626[[#This Row],[Коэфициент стоимости]]*Таблица626[[#This Row],[Розничная цена KRW]]</f>
        <v>3744</v>
      </c>
      <c r="I507" s="17" t="str">
        <f>IF($H$1="","Введите курс",Таблица626[[#This Row],[Оптовая цена KRW за 1шт]]/$H$1)</f>
        <v>Введите курс</v>
      </c>
      <c r="J507" s="48"/>
      <c r="K507" s="18">
        <f>Таблица626[[#This Row],[Заказ коробок ]]*Таблица626[[#This Row],[Кол-во шт в коробке]]</f>
        <v>0</v>
      </c>
      <c r="L507" s="54">
        <f>Таблица626[[#This Row],[Общее кол-во шт]]*Таблица626[[#This Row],[Оптовая цена KRW за 1шт]]</f>
        <v>0</v>
      </c>
      <c r="M507" s="19" t="str">
        <f>IFERROR(Таблица626[[#This Row],[Общее кол-во шт]]*Таблица626[[#This Row],[Оптовая цена USD за 1шт]],"")</f>
        <v/>
      </c>
      <c r="N507" s="49"/>
    </row>
    <row r="508" spans="1:14" ht="22.5" customHeight="1">
      <c r="A508" s="44" t="s">
        <v>13360</v>
      </c>
      <c r="B508" s="14">
        <v>8809581443440</v>
      </c>
      <c r="C508" s="50" t="s">
        <v>13361</v>
      </c>
      <c r="D508" s="46" t="s">
        <v>13362</v>
      </c>
      <c r="E508" s="16">
        <v>27000</v>
      </c>
      <c r="F508" s="15">
        <v>0.48</v>
      </c>
      <c r="G508" s="47">
        <v>6</v>
      </c>
      <c r="H508" s="55">
        <f>Таблица626[[#This Row],[Коэфициент стоимости]]*Таблица626[[#This Row],[Розничная цена KRW]]</f>
        <v>12960</v>
      </c>
      <c r="I508" s="17" t="str">
        <f>IF($H$1="","Введите курс",Таблица626[[#This Row],[Оптовая цена KRW за 1шт]]/$H$1)</f>
        <v>Введите курс</v>
      </c>
      <c r="J508" s="48"/>
      <c r="K508" s="18">
        <f>Таблица626[[#This Row],[Заказ коробок ]]*Таблица626[[#This Row],[Кол-во шт в коробке]]</f>
        <v>0</v>
      </c>
      <c r="L508" s="54">
        <f>Таблица626[[#This Row],[Общее кол-во шт]]*Таблица626[[#This Row],[Оптовая цена KRW за 1шт]]</f>
        <v>0</v>
      </c>
      <c r="M508" s="19" t="str">
        <f>IFERROR(Таблица626[[#This Row],[Общее кол-во шт]]*Таблица626[[#This Row],[Оптовая цена USD за 1шт]],"")</f>
        <v/>
      </c>
      <c r="N508" s="49"/>
    </row>
    <row r="509" spans="1:14" ht="22.5" customHeight="1">
      <c r="A509" s="44" t="s">
        <v>13363</v>
      </c>
      <c r="B509" s="14">
        <v>8809530054710</v>
      </c>
      <c r="C509" s="50" t="s">
        <v>13364</v>
      </c>
      <c r="D509" s="46" t="s">
        <v>13365</v>
      </c>
      <c r="E509" s="16">
        <v>7500</v>
      </c>
      <c r="F509" s="15">
        <v>0.48</v>
      </c>
      <c r="G509" s="47">
        <v>6</v>
      </c>
      <c r="H509" s="55">
        <f>Таблица626[[#This Row],[Коэфициент стоимости]]*Таблица626[[#This Row],[Розничная цена KRW]]</f>
        <v>3600</v>
      </c>
      <c r="I509" s="17" t="str">
        <f>IF($H$1="","Введите курс",Таблица626[[#This Row],[Оптовая цена KRW за 1шт]]/$H$1)</f>
        <v>Введите курс</v>
      </c>
      <c r="J509" s="48"/>
      <c r="K509" s="18">
        <f>Таблица626[[#This Row],[Заказ коробок ]]*Таблица626[[#This Row],[Кол-во шт в коробке]]</f>
        <v>0</v>
      </c>
      <c r="L509" s="54">
        <f>Таблица626[[#This Row],[Общее кол-во шт]]*Таблица626[[#This Row],[Оптовая цена KRW за 1шт]]</f>
        <v>0</v>
      </c>
      <c r="M509" s="19" t="str">
        <f>IFERROR(Таблица626[[#This Row],[Общее кол-во шт]]*Таблица626[[#This Row],[Оптовая цена USD за 1шт]],"")</f>
        <v/>
      </c>
      <c r="N509" s="49"/>
    </row>
    <row r="510" spans="1:14" ht="22.5" customHeight="1">
      <c r="A510" s="44" t="s">
        <v>13366</v>
      </c>
      <c r="B510" s="14">
        <v>8809530054703</v>
      </c>
      <c r="C510" s="50" t="s">
        <v>13367</v>
      </c>
      <c r="D510" s="46" t="s">
        <v>13368</v>
      </c>
      <c r="E510" s="16">
        <v>7500</v>
      </c>
      <c r="F510" s="15">
        <v>0.48</v>
      </c>
      <c r="G510" s="47">
        <v>6</v>
      </c>
      <c r="H510" s="55">
        <f>Таблица626[[#This Row],[Коэфициент стоимости]]*Таблица626[[#This Row],[Розничная цена KRW]]</f>
        <v>3600</v>
      </c>
      <c r="I510" s="17" t="str">
        <f>IF($H$1="","Введите курс",Таблица626[[#This Row],[Оптовая цена KRW за 1шт]]/$H$1)</f>
        <v>Введите курс</v>
      </c>
      <c r="J510" s="48"/>
      <c r="K510" s="18">
        <f>Таблица626[[#This Row],[Заказ коробок ]]*Таблица626[[#This Row],[Кол-во шт в коробке]]</f>
        <v>0</v>
      </c>
      <c r="L510" s="54">
        <f>Таблица626[[#This Row],[Общее кол-во шт]]*Таблица626[[#This Row],[Оптовая цена KRW за 1шт]]</f>
        <v>0</v>
      </c>
      <c r="M510" s="19" t="str">
        <f>IFERROR(Таблица626[[#This Row],[Общее кол-во шт]]*Таблица626[[#This Row],[Оптовая цена USD за 1шт]],"")</f>
        <v/>
      </c>
      <c r="N510" s="49"/>
    </row>
    <row r="511" spans="1:14" ht="22.5" customHeight="1">
      <c r="A511" s="44" t="s">
        <v>13369</v>
      </c>
      <c r="B511" s="14">
        <v>8809530054673</v>
      </c>
      <c r="C511" s="50" t="s">
        <v>13370</v>
      </c>
      <c r="D511" s="46" t="s">
        <v>13371</v>
      </c>
      <c r="E511" s="16">
        <v>7500</v>
      </c>
      <c r="F511" s="15">
        <v>0.48</v>
      </c>
      <c r="G511" s="47">
        <v>6</v>
      </c>
      <c r="H511" s="55">
        <f>Таблица626[[#This Row],[Коэфициент стоимости]]*Таблица626[[#This Row],[Розничная цена KRW]]</f>
        <v>3600</v>
      </c>
      <c r="I511" s="17" t="str">
        <f>IF($H$1="","Введите курс",Таблица626[[#This Row],[Оптовая цена KRW за 1шт]]/$H$1)</f>
        <v>Введите курс</v>
      </c>
      <c r="J511" s="48"/>
      <c r="K511" s="18">
        <f>Таблица626[[#This Row],[Заказ коробок ]]*Таблица626[[#This Row],[Кол-во шт в коробке]]</f>
        <v>0</v>
      </c>
      <c r="L511" s="54">
        <f>Таблица626[[#This Row],[Общее кол-во шт]]*Таблица626[[#This Row],[Оптовая цена KRW за 1шт]]</f>
        <v>0</v>
      </c>
      <c r="M511" s="19" t="str">
        <f>IFERROR(Таблица626[[#This Row],[Общее кол-во шт]]*Таблица626[[#This Row],[Оптовая цена USD за 1шт]],"")</f>
        <v/>
      </c>
      <c r="N511" s="49"/>
    </row>
    <row r="512" spans="1:14" ht="22.5" customHeight="1">
      <c r="A512" s="44" t="s">
        <v>13372</v>
      </c>
      <c r="B512" s="14">
        <v>8809530054666</v>
      </c>
      <c r="C512" s="50" t="s">
        <v>13373</v>
      </c>
      <c r="D512" s="46" t="s">
        <v>13374</v>
      </c>
      <c r="E512" s="16">
        <v>7500</v>
      </c>
      <c r="F512" s="15">
        <v>0.48</v>
      </c>
      <c r="G512" s="47">
        <v>6</v>
      </c>
      <c r="H512" s="55">
        <f>Таблица626[[#This Row],[Коэфициент стоимости]]*Таблица626[[#This Row],[Розничная цена KRW]]</f>
        <v>3600</v>
      </c>
      <c r="I512" s="17" t="str">
        <f>IF($H$1="","Введите курс",Таблица626[[#This Row],[Оптовая цена KRW за 1шт]]/$H$1)</f>
        <v>Введите курс</v>
      </c>
      <c r="J512" s="48"/>
      <c r="K512" s="18">
        <f>Таблица626[[#This Row],[Заказ коробок ]]*Таблица626[[#This Row],[Кол-во шт в коробке]]</f>
        <v>0</v>
      </c>
      <c r="L512" s="54">
        <f>Таблица626[[#This Row],[Общее кол-во шт]]*Таблица626[[#This Row],[Оптовая цена KRW за 1шт]]</f>
        <v>0</v>
      </c>
      <c r="M512" s="19" t="str">
        <f>IFERROR(Таблица626[[#This Row],[Общее кол-во шт]]*Таблица626[[#This Row],[Оптовая цена USD за 1шт]],"")</f>
        <v/>
      </c>
      <c r="N512" s="49"/>
    </row>
    <row r="513" spans="1:14" ht="22.5" customHeight="1">
      <c r="A513" s="44" t="s">
        <v>13375</v>
      </c>
      <c r="B513" s="14">
        <v>8809530054628</v>
      </c>
      <c r="C513" s="50" t="s">
        <v>13376</v>
      </c>
      <c r="D513" s="46" t="s">
        <v>13377</v>
      </c>
      <c r="E513" s="16">
        <v>7500</v>
      </c>
      <c r="F513" s="15">
        <v>0.48</v>
      </c>
      <c r="G513" s="47">
        <v>6</v>
      </c>
      <c r="H513" s="55">
        <f>Таблица626[[#This Row],[Коэфициент стоимости]]*Таблица626[[#This Row],[Розничная цена KRW]]</f>
        <v>3600</v>
      </c>
      <c r="I513" s="17" t="str">
        <f>IF($H$1="","Введите курс",Таблица626[[#This Row],[Оптовая цена KRW за 1шт]]/$H$1)</f>
        <v>Введите курс</v>
      </c>
      <c r="J513" s="48"/>
      <c r="K513" s="18">
        <f>Таблица626[[#This Row],[Заказ коробок ]]*Таблица626[[#This Row],[Кол-во шт в коробке]]</f>
        <v>0</v>
      </c>
      <c r="L513" s="54">
        <f>Таблица626[[#This Row],[Общее кол-во шт]]*Таблица626[[#This Row],[Оптовая цена KRW за 1шт]]</f>
        <v>0</v>
      </c>
      <c r="M513" s="19" t="str">
        <f>IFERROR(Таблица626[[#This Row],[Общее кол-во шт]]*Таблица626[[#This Row],[Оптовая цена USD за 1шт]],"")</f>
        <v/>
      </c>
      <c r="N513" s="49"/>
    </row>
    <row r="514" spans="1:14" ht="22.5" customHeight="1">
      <c r="A514" s="44" t="s">
        <v>13378</v>
      </c>
      <c r="B514" s="14">
        <v>8809530051078</v>
      </c>
      <c r="C514" s="50" t="s">
        <v>13379</v>
      </c>
      <c r="D514" s="46" t="s">
        <v>13380</v>
      </c>
      <c r="E514" s="16">
        <v>8800</v>
      </c>
      <c r="F514" s="15">
        <v>0.48</v>
      </c>
      <c r="G514" s="47">
        <v>6</v>
      </c>
      <c r="H514" s="55">
        <f>Таблица626[[#This Row],[Коэфициент стоимости]]*Таблица626[[#This Row],[Розничная цена KRW]]</f>
        <v>4224</v>
      </c>
      <c r="I514" s="17" t="str">
        <f>IF($H$1="","Введите курс",Таблица626[[#This Row],[Оптовая цена KRW за 1шт]]/$H$1)</f>
        <v>Введите курс</v>
      </c>
      <c r="J514" s="48"/>
      <c r="K514" s="18">
        <f>Таблица626[[#This Row],[Заказ коробок ]]*Таблица626[[#This Row],[Кол-во шт в коробке]]</f>
        <v>0</v>
      </c>
      <c r="L514" s="54">
        <f>Таблица626[[#This Row],[Общее кол-во шт]]*Таблица626[[#This Row],[Оптовая цена KRW за 1шт]]</f>
        <v>0</v>
      </c>
      <c r="M514" s="19" t="str">
        <f>IFERROR(Таблица626[[#This Row],[Общее кол-во шт]]*Таблица626[[#This Row],[Оптовая цена USD за 1шт]],"")</f>
        <v/>
      </c>
      <c r="N514" s="49"/>
    </row>
    <row r="515" spans="1:14" ht="22.5" customHeight="1">
      <c r="A515" s="44" t="s">
        <v>13381</v>
      </c>
      <c r="B515" s="14">
        <v>8809530059425</v>
      </c>
      <c r="C515" s="50" t="s">
        <v>13382</v>
      </c>
      <c r="D515" s="46" t="s">
        <v>13383</v>
      </c>
      <c r="E515" s="16">
        <v>11000</v>
      </c>
      <c r="F515" s="15">
        <v>0.48</v>
      </c>
      <c r="G515" s="47">
        <v>6</v>
      </c>
      <c r="H515" s="55">
        <f>Таблица626[[#This Row],[Коэфициент стоимости]]*Таблица626[[#This Row],[Розничная цена KRW]]</f>
        <v>5280</v>
      </c>
      <c r="I515" s="17" t="str">
        <f>IF($H$1="","Введите курс",Таблица626[[#This Row],[Оптовая цена KRW за 1шт]]/$H$1)</f>
        <v>Введите курс</v>
      </c>
      <c r="J515" s="48"/>
      <c r="K515" s="18">
        <f>Таблица626[[#This Row],[Заказ коробок ]]*Таблица626[[#This Row],[Кол-во шт в коробке]]</f>
        <v>0</v>
      </c>
      <c r="L515" s="54">
        <f>Таблица626[[#This Row],[Общее кол-во шт]]*Таблица626[[#This Row],[Оптовая цена KRW за 1шт]]</f>
        <v>0</v>
      </c>
      <c r="M515" s="19" t="str">
        <f>IFERROR(Таблица626[[#This Row],[Общее кол-во шт]]*Таблица626[[#This Row],[Оптовая цена USD за 1шт]],"")</f>
        <v/>
      </c>
      <c r="N515" s="49"/>
    </row>
    <row r="516" spans="1:14" ht="22.5" customHeight="1">
      <c r="A516" s="44" t="s">
        <v>13384</v>
      </c>
      <c r="B516" s="14">
        <v>8809530051788</v>
      </c>
      <c r="C516" s="50" t="s">
        <v>13385</v>
      </c>
      <c r="D516" s="46" t="s">
        <v>13386</v>
      </c>
      <c r="E516" s="16">
        <v>7800</v>
      </c>
      <c r="F516" s="15">
        <v>0.48</v>
      </c>
      <c r="G516" s="47">
        <v>6</v>
      </c>
      <c r="H516" s="55">
        <f>Таблица626[[#This Row],[Коэфициент стоимости]]*Таблица626[[#This Row],[Розничная цена KRW]]</f>
        <v>3744</v>
      </c>
      <c r="I516" s="17" t="str">
        <f>IF($H$1="","Введите курс",Таблица626[[#This Row],[Оптовая цена KRW за 1шт]]/$H$1)</f>
        <v>Введите курс</v>
      </c>
      <c r="J516" s="48"/>
      <c r="K516" s="18">
        <f>Таблица626[[#This Row],[Заказ коробок ]]*Таблица626[[#This Row],[Кол-во шт в коробке]]</f>
        <v>0</v>
      </c>
      <c r="L516" s="54">
        <f>Таблица626[[#This Row],[Общее кол-во шт]]*Таблица626[[#This Row],[Оптовая цена KRW за 1шт]]</f>
        <v>0</v>
      </c>
      <c r="M516" s="19" t="str">
        <f>IFERROR(Таблица626[[#This Row],[Общее кол-во шт]]*Таблица626[[#This Row],[Оптовая цена USD за 1шт]],"")</f>
        <v/>
      </c>
      <c r="N516" s="49"/>
    </row>
    <row r="517" spans="1:14" ht="22.5" customHeight="1">
      <c r="A517" s="44" t="s">
        <v>13387</v>
      </c>
      <c r="B517" s="14">
        <v>8809530051641</v>
      </c>
      <c r="C517" s="50" t="s">
        <v>13388</v>
      </c>
      <c r="D517" s="46" t="s">
        <v>13389</v>
      </c>
      <c r="E517" s="16">
        <v>23800</v>
      </c>
      <c r="F517" s="15">
        <v>0.48</v>
      </c>
      <c r="G517" s="47">
        <v>4</v>
      </c>
      <c r="H517" s="55">
        <f>Таблица626[[#This Row],[Коэфициент стоимости]]*Таблица626[[#This Row],[Розничная цена KRW]]</f>
        <v>11424</v>
      </c>
      <c r="I517" s="17" t="str">
        <f>IF($H$1="","Введите курс",Таблица626[[#This Row],[Оптовая цена KRW за 1шт]]/$H$1)</f>
        <v>Введите курс</v>
      </c>
      <c r="J517" s="48"/>
      <c r="K517" s="18">
        <f>Таблица626[[#This Row],[Заказ коробок ]]*Таблица626[[#This Row],[Кол-во шт в коробке]]</f>
        <v>0</v>
      </c>
      <c r="L517" s="54">
        <f>Таблица626[[#This Row],[Общее кол-во шт]]*Таблица626[[#This Row],[Оптовая цена KRW за 1шт]]</f>
        <v>0</v>
      </c>
      <c r="M517" s="19" t="str">
        <f>IFERROR(Таблица626[[#This Row],[Общее кол-во шт]]*Таблица626[[#This Row],[Оптовая цена USD за 1шт]],"")</f>
        <v/>
      </c>
      <c r="N517" s="49"/>
    </row>
    <row r="518" spans="1:14" ht="22.5" customHeight="1">
      <c r="A518" s="44" t="s">
        <v>13390</v>
      </c>
      <c r="B518" s="14">
        <v>8809530051627</v>
      </c>
      <c r="C518" s="50" t="s">
        <v>13391</v>
      </c>
      <c r="D518" s="46" t="s">
        <v>13392</v>
      </c>
      <c r="E518" s="16">
        <v>23800</v>
      </c>
      <c r="F518" s="15">
        <v>0.48</v>
      </c>
      <c r="G518" s="47">
        <v>4</v>
      </c>
      <c r="H518" s="55">
        <f>Таблица626[[#This Row],[Коэфициент стоимости]]*Таблица626[[#This Row],[Розничная цена KRW]]</f>
        <v>11424</v>
      </c>
      <c r="I518" s="17" t="str">
        <f>IF($H$1="","Введите курс",Таблица626[[#This Row],[Оптовая цена KRW за 1шт]]/$H$1)</f>
        <v>Введите курс</v>
      </c>
      <c r="J518" s="48"/>
      <c r="K518" s="18">
        <f>Таблица626[[#This Row],[Заказ коробок ]]*Таблица626[[#This Row],[Кол-во шт в коробке]]</f>
        <v>0</v>
      </c>
      <c r="L518" s="54">
        <f>Таблица626[[#This Row],[Общее кол-во шт]]*Таблица626[[#This Row],[Оптовая цена KRW за 1шт]]</f>
        <v>0</v>
      </c>
      <c r="M518" s="19" t="str">
        <f>IFERROR(Таблица626[[#This Row],[Общее кол-во шт]]*Таблица626[[#This Row],[Оптовая цена USD за 1шт]],"")</f>
        <v/>
      </c>
      <c r="N518" s="49"/>
    </row>
    <row r="519" spans="1:14" ht="22.5" customHeight="1">
      <c r="A519" s="44" t="s">
        <v>13393</v>
      </c>
      <c r="B519" s="14">
        <v>8809530051610</v>
      </c>
      <c r="C519" s="50" t="s">
        <v>13394</v>
      </c>
      <c r="D519" s="46" t="s">
        <v>13395</v>
      </c>
      <c r="E519" s="16">
        <v>23800</v>
      </c>
      <c r="F519" s="15">
        <v>0.48</v>
      </c>
      <c r="G519" s="47">
        <v>4</v>
      </c>
      <c r="H519" s="55">
        <f>Таблица626[[#This Row],[Коэфициент стоимости]]*Таблица626[[#This Row],[Розничная цена KRW]]</f>
        <v>11424</v>
      </c>
      <c r="I519" s="17" t="str">
        <f>IF($H$1="","Введите курс",Таблица626[[#This Row],[Оптовая цена KRW за 1шт]]/$H$1)</f>
        <v>Введите курс</v>
      </c>
      <c r="J519" s="48"/>
      <c r="K519" s="18">
        <f>Таблица626[[#This Row],[Заказ коробок ]]*Таблица626[[#This Row],[Кол-во шт в коробке]]</f>
        <v>0</v>
      </c>
      <c r="L519" s="54">
        <f>Таблица626[[#This Row],[Общее кол-во шт]]*Таблица626[[#This Row],[Оптовая цена KRW за 1шт]]</f>
        <v>0</v>
      </c>
      <c r="M519" s="19" t="str">
        <f>IFERROR(Таблица626[[#This Row],[Общее кол-во шт]]*Таблица626[[#This Row],[Оптовая цена USD за 1шт]],"")</f>
        <v/>
      </c>
      <c r="N519" s="49"/>
    </row>
    <row r="520" spans="1:14" ht="22.5" customHeight="1">
      <c r="A520" s="44" t="s">
        <v>13396</v>
      </c>
      <c r="B520" s="14">
        <v>8809530046265</v>
      </c>
      <c r="C520" s="50" t="s">
        <v>13397</v>
      </c>
      <c r="D520" s="46" t="s">
        <v>13398</v>
      </c>
      <c r="E520" s="16">
        <v>7000</v>
      </c>
      <c r="F520" s="15">
        <v>0.48</v>
      </c>
      <c r="G520" s="47">
        <v>6</v>
      </c>
      <c r="H520" s="55">
        <f>Таблица626[[#This Row],[Коэфициент стоимости]]*Таблица626[[#This Row],[Розничная цена KRW]]</f>
        <v>3360</v>
      </c>
      <c r="I520" s="17" t="str">
        <f>IF($H$1="","Введите курс",Таблица626[[#This Row],[Оптовая цена KRW за 1шт]]/$H$1)</f>
        <v>Введите курс</v>
      </c>
      <c r="J520" s="48"/>
      <c r="K520" s="18">
        <f>Таблица626[[#This Row],[Заказ коробок ]]*Таблица626[[#This Row],[Кол-во шт в коробке]]</f>
        <v>0</v>
      </c>
      <c r="L520" s="54">
        <f>Таблица626[[#This Row],[Общее кол-во шт]]*Таблица626[[#This Row],[Оптовая цена KRW за 1шт]]</f>
        <v>0</v>
      </c>
      <c r="M520" s="19" t="str">
        <f>IFERROR(Таблица626[[#This Row],[Общее кол-во шт]]*Таблица626[[#This Row],[Оптовая цена USD за 1шт]],"")</f>
        <v/>
      </c>
      <c r="N520" s="49"/>
    </row>
    <row r="521" spans="1:14" ht="22.5" customHeight="1">
      <c r="A521" s="44" t="s">
        <v>13399</v>
      </c>
      <c r="B521" s="14">
        <v>8809530046241</v>
      </c>
      <c r="C521" s="50" t="s">
        <v>13400</v>
      </c>
      <c r="D521" s="46" t="s">
        <v>13401</v>
      </c>
      <c r="E521" s="16">
        <v>11000</v>
      </c>
      <c r="F521" s="15">
        <v>0.48</v>
      </c>
      <c r="G521" s="47">
        <v>6</v>
      </c>
      <c r="H521" s="55">
        <f>Таблица626[[#This Row],[Коэфициент стоимости]]*Таблица626[[#This Row],[Розничная цена KRW]]</f>
        <v>5280</v>
      </c>
      <c r="I521" s="17" t="str">
        <f>IF($H$1="","Введите курс",Таблица626[[#This Row],[Оптовая цена KRW за 1шт]]/$H$1)</f>
        <v>Введите курс</v>
      </c>
      <c r="J521" s="48"/>
      <c r="K521" s="18">
        <f>Таблица626[[#This Row],[Заказ коробок ]]*Таблица626[[#This Row],[Кол-во шт в коробке]]</f>
        <v>0</v>
      </c>
      <c r="L521" s="54">
        <f>Таблица626[[#This Row],[Общее кол-во шт]]*Таблица626[[#This Row],[Оптовая цена KRW за 1шт]]</f>
        <v>0</v>
      </c>
      <c r="M521" s="19" t="str">
        <f>IFERROR(Таблица626[[#This Row],[Общее кол-во шт]]*Таблица626[[#This Row],[Оптовая цена USD за 1шт]],"")</f>
        <v/>
      </c>
      <c r="N521" s="49"/>
    </row>
    <row r="522" spans="1:14" ht="22.5" customHeight="1">
      <c r="A522" s="44" t="s">
        <v>13402</v>
      </c>
      <c r="B522" s="14">
        <v>8809530046210</v>
      </c>
      <c r="C522" s="50" t="s">
        <v>13403</v>
      </c>
      <c r="D522" s="46" t="s">
        <v>13404</v>
      </c>
      <c r="E522" s="16">
        <v>12800</v>
      </c>
      <c r="F522" s="15">
        <v>0.48</v>
      </c>
      <c r="G522" s="47">
        <v>6</v>
      </c>
      <c r="H522" s="55">
        <f>Таблица626[[#This Row],[Коэфициент стоимости]]*Таблица626[[#This Row],[Розничная цена KRW]]</f>
        <v>6144</v>
      </c>
      <c r="I522" s="17" t="str">
        <f>IF($H$1="","Введите курс",Таблица626[[#This Row],[Оптовая цена KRW за 1шт]]/$H$1)</f>
        <v>Введите курс</v>
      </c>
      <c r="J522" s="48"/>
      <c r="K522" s="18">
        <f>Таблица626[[#This Row],[Заказ коробок ]]*Таблица626[[#This Row],[Кол-во шт в коробке]]</f>
        <v>0</v>
      </c>
      <c r="L522" s="54">
        <f>Таблица626[[#This Row],[Общее кол-во шт]]*Таблица626[[#This Row],[Оптовая цена KRW за 1шт]]</f>
        <v>0</v>
      </c>
      <c r="M522" s="19" t="str">
        <f>IFERROR(Таблица626[[#This Row],[Общее кол-во шт]]*Таблица626[[#This Row],[Оптовая цена USD за 1шт]],"")</f>
        <v/>
      </c>
      <c r="N522" s="49"/>
    </row>
    <row r="523" spans="1:14" ht="22.5" customHeight="1">
      <c r="A523" s="44" t="s">
        <v>13405</v>
      </c>
      <c r="B523" s="14">
        <v>8809530046203</v>
      </c>
      <c r="C523" s="50" t="s">
        <v>13406</v>
      </c>
      <c r="D523" s="46" t="s">
        <v>13407</v>
      </c>
      <c r="E523" s="16">
        <v>12800</v>
      </c>
      <c r="F523" s="15">
        <v>0.48</v>
      </c>
      <c r="G523" s="47">
        <v>6</v>
      </c>
      <c r="H523" s="55">
        <f>Таблица626[[#This Row],[Коэфициент стоимости]]*Таблица626[[#This Row],[Розничная цена KRW]]</f>
        <v>6144</v>
      </c>
      <c r="I523" s="17" t="str">
        <f>IF($H$1="","Введите курс",Таблица626[[#This Row],[Оптовая цена KRW за 1шт]]/$H$1)</f>
        <v>Введите курс</v>
      </c>
      <c r="J523" s="48"/>
      <c r="K523" s="18">
        <f>Таблица626[[#This Row],[Заказ коробок ]]*Таблица626[[#This Row],[Кол-во шт в коробке]]</f>
        <v>0</v>
      </c>
      <c r="L523" s="54">
        <f>Таблица626[[#This Row],[Общее кол-во шт]]*Таблица626[[#This Row],[Оптовая цена KRW за 1шт]]</f>
        <v>0</v>
      </c>
      <c r="M523" s="19" t="str">
        <f>IFERROR(Таблица626[[#This Row],[Общее кол-во шт]]*Таблица626[[#This Row],[Оптовая цена USD за 1шт]],"")</f>
        <v/>
      </c>
      <c r="N523" s="49"/>
    </row>
    <row r="524" spans="1:14" ht="22.5" customHeight="1">
      <c r="A524" s="44" t="s">
        <v>13408</v>
      </c>
      <c r="B524" s="14">
        <v>8809530041567</v>
      </c>
      <c r="C524" s="50" t="s">
        <v>13409</v>
      </c>
      <c r="D524" s="46" t="s">
        <v>13410</v>
      </c>
      <c r="E524" s="16">
        <v>8800</v>
      </c>
      <c r="F524" s="15">
        <v>0.48</v>
      </c>
      <c r="G524" s="47">
        <v>6</v>
      </c>
      <c r="H524" s="55">
        <f>Таблица626[[#This Row],[Коэфициент стоимости]]*Таблица626[[#This Row],[Розничная цена KRW]]</f>
        <v>4224</v>
      </c>
      <c r="I524" s="17" t="str">
        <f>IF($H$1="","Введите курс",Таблица626[[#This Row],[Оптовая цена KRW за 1шт]]/$H$1)</f>
        <v>Введите курс</v>
      </c>
      <c r="J524" s="48"/>
      <c r="K524" s="18">
        <f>Таблица626[[#This Row],[Заказ коробок ]]*Таблица626[[#This Row],[Кол-во шт в коробке]]</f>
        <v>0</v>
      </c>
      <c r="L524" s="54">
        <f>Таблица626[[#This Row],[Общее кол-во шт]]*Таблица626[[#This Row],[Оптовая цена KRW за 1шт]]</f>
        <v>0</v>
      </c>
      <c r="M524" s="19" t="str">
        <f>IFERROR(Таблица626[[#This Row],[Общее кол-во шт]]*Таблица626[[#This Row],[Оптовая цена USD за 1шт]],"")</f>
        <v/>
      </c>
      <c r="N524" s="49"/>
    </row>
    <row r="525" spans="1:14" ht="22.5" customHeight="1">
      <c r="A525" s="44" t="s">
        <v>13411</v>
      </c>
      <c r="B525" s="14">
        <v>8809581486676</v>
      </c>
      <c r="C525" s="50" t="s">
        <v>13412</v>
      </c>
      <c r="D525" s="46" t="s">
        <v>13413</v>
      </c>
      <c r="E525" s="16">
        <v>9800</v>
      </c>
      <c r="F525" s="15">
        <v>0.48</v>
      </c>
      <c r="G525" s="47">
        <v>4</v>
      </c>
      <c r="H525" s="55">
        <f>Таблица626[[#This Row],[Коэфициент стоимости]]*Таблица626[[#This Row],[Розничная цена KRW]]</f>
        <v>4704</v>
      </c>
      <c r="I525" s="17" t="str">
        <f>IF($H$1="","Введите курс",Таблица626[[#This Row],[Оптовая цена KRW за 1шт]]/$H$1)</f>
        <v>Введите курс</v>
      </c>
      <c r="J525" s="48"/>
      <c r="K525" s="18">
        <f>Таблица626[[#This Row],[Заказ коробок ]]*Таблица626[[#This Row],[Кол-во шт в коробке]]</f>
        <v>0</v>
      </c>
      <c r="L525" s="54">
        <f>Таблица626[[#This Row],[Общее кол-во шт]]*Таблица626[[#This Row],[Оптовая цена KRW за 1шт]]</f>
        <v>0</v>
      </c>
      <c r="M525" s="19" t="str">
        <f>IFERROR(Таблица626[[#This Row],[Общее кол-во шт]]*Таблица626[[#This Row],[Оптовая цена USD за 1шт]],"")</f>
        <v/>
      </c>
      <c r="N525" s="49"/>
    </row>
    <row r="526" spans="1:14" ht="22.5" customHeight="1">
      <c r="A526" s="44" t="s">
        <v>13414</v>
      </c>
      <c r="B526" s="14">
        <v>8809643515597</v>
      </c>
      <c r="C526" s="50" t="s">
        <v>13415</v>
      </c>
      <c r="D526" s="46" t="s">
        <v>13416</v>
      </c>
      <c r="E526" s="16">
        <v>8800</v>
      </c>
      <c r="F526" s="15">
        <v>0.48</v>
      </c>
      <c r="G526" s="47">
        <v>6</v>
      </c>
      <c r="H526" s="55">
        <f>Таблица626[[#This Row],[Коэфициент стоимости]]*Таблица626[[#This Row],[Розничная цена KRW]]</f>
        <v>4224</v>
      </c>
      <c r="I526" s="17" t="str">
        <f>IF($H$1="","Введите курс",Таблица626[[#This Row],[Оптовая цена KRW за 1шт]]/$H$1)</f>
        <v>Введите курс</v>
      </c>
      <c r="J526" s="48"/>
      <c r="K526" s="18">
        <f>Таблица626[[#This Row],[Заказ коробок ]]*Таблица626[[#This Row],[Кол-во шт в коробке]]</f>
        <v>0</v>
      </c>
      <c r="L526" s="54">
        <f>Таблица626[[#This Row],[Общее кол-во шт]]*Таблица626[[#This Row],[Оптовая цена KRW за 1шт]]</f>
        <v>0</v>
      </c>
      <c r="M526" s="19" t="str">
        <f>IFERROR(Таблица626[[#This Row],[Общее кол-во шт]]*Таблица626[[#This Row],[Оптовая цена USD за 1шт]],"")</f>
        <v/>
      </c>
      <c r="N526" s="49"/>
    </row>
    <row r="527" spans="1:14" ht="22.5" customHeight="1">
      <c r="A527" s="44" t="s">
        <v>13417</v>
      </c>
      <c r="B527" s="14">
        <v>8809643509879</v>
      </c>
      <c r="C527" s="50" t="s">
        <v>13418</v>
      </c>
      <c r="D527" s="46" t="s">
        <v>13419</v>
      </c>
      <c r="E527" s="16">
        <v>8000</v>
      </c>
      <c r="F527" s="15">
        <v>0.48</v>
      </c>
      <c r="G527" s="47">
        <v>6</v>
      </c>
      <c r="H527" s="55">
        <f>Таблица626[[#This Row],[Коэфициент стоимости]]*Таблица626[[#This Row],[Розничная цена KRW]]</f>
        <v>3840</v>
      </c>
      <c r="I527" s="17" t="str">
        <f>IF($H$1="","Введите курс",Таблица626[[#This Row],[Оптовая цена KRW за 1шт]]/$H$1)</f>
        <v>Введите курс</v>
      </c>
      <c r="J527" s="48"/>
      <c r="K527" s="18">
        <f>Таблица626[[#This Row],[Заказ коробок ]]*Таблица626[[#This Row],[Кол-во шт в коробке]]</f>
        <v>0</v>
      </c>
      <c r="L527" s="54">
        <f>Таблица626[[#This Row],[Общее кол-во шт]]*Таблица626[[#This Row],[Оптовая цена KRW за 1шт]]</f>
        <v>0</v>
      </c>
      <c r="M527" s="19" t="str">
        <f>IFERROR(Таблица626[[#This Row],[Общее кол-во шт]]*Таблица626[[#This Row],[Оптовая цена USD за 1шт]],"")</f>
        <v/>
      </c>
      <c r="N527" s="49"/>
    </row>
    <row r="528" spans="1:14" ht="22.5" customHeight="1">
      <c r="A528" s="44" t="s">
        <v>13420</v>
      </c>
      <c r="B528" s="14">
        <v>8809643509862</v>
      </c>
      <c r="C528" s="50" t="s">
        <v>13421</v>
      </c>
      <c r="D528" s="46" t="s">
        <v>13422</v>
      </c>
      <c r="E528" s="16">
        <v>8000</v>
      </c>
      <c r="F528" s="15">
        <v>0.48</v>
      </c>
      <c r="G528" s="47">
        <v>6</v>
      </c>
      <c r="H528" s="55">
        <f>Таблица626[[#This Row],[Коэфициент стоимости]]*Таблица626[[#This Row],[Розничная цена KRW]]</f>
        <v>3840</v>
      </c>
      <c r="I528" s="17" t="str">
        <f>IF($H$1="","Введите курс",Таблица626[[#This Row],[Оптовая цена KRW за 1шт]]/$H$1)</f>
        <v>Введите курс</v>
      </c>
      <c r="J528" s="48"/>
      <c r="K528" s="18">
        <f>Таблица626[[#This Row],[Заказ коробок ]]*Таблица626[[#This Row],[Кол-во шт в коробке]]</f>
        <v>0</v>
      </c>
      <c r="L528" s="54">
        <f>Таблица626[[#This Row],[Общее кол-во шт]]*Таблица626[[#This Row],[Оптовая цена KRW за 1шт]]</f>
        <v>0</v>
      </c>
      <c r="M528" s="19" t="str">
        <f>IFERROR(Таблица626[[#This Row],[Общее кол-во шт]]*Таблица626[[#This Row],[Оптовая цена USD за 1шт]],"")</f>
        <v/>
      </c>
      <c r="N528" s="49"/>
    </row>
    <row r="529" spans="1:14" ht="22.5" customHeight="1">
      <c r="A529" s="44" t="s">
        <v>13423</v>
      </c>
      <c r="B529" s="14">
        <v>8809643509855</v>
      </c>
      <c r="C529" s="50" t="s">
        <v>13424</v>
      </c>
      <c r="D529" s="46" t="s">
        <v>13425</v>
      </c>
      <c r="E529" s="16">
        <v>12000</v>
      </c>
      <c r="F529" s="15">
        <v>0.48</v>
      </c>
      <c r="G529" s="47">
        <v>6</v>
      </c>
      <c r="H529" s="55">
        <f>Таблица626[[#This Row],[Коэфициент стоимости]]*Таблица626[[#This Row],[Розничная цена KRW]]</f>
        <v>5760</v>
      </c>
      <c r="I529" s="17" t="str">
        <f>IF($H$1="","Введите курс",Таблица626[[#This Row],[Оптовая цена KRW за 1шт]]/$H$1)</f>
        <v>Введите курс</v>
      </c>
      <c r="J529" s="48"/>
      <c r="K529" s="18">
        <f>Таблица626[[#This Row],[Заказ коробок ]]*Таблица626[[#This Row],[Кол-во шт в коробке]]</f>
        <v>0</v>
      </c>
      <c r="L529" s="54">
        <f>Таблица626[[#This Row],[Общее кол-во шт]]*Таблица626[[#This Row],[Оптовая цена KRW за 1шт]]</f>
        <v>0</v>
      </c>
      <c r="M529" s="19" t="str">
        <f>IFERROR(Таблица626[[#This Row],[Общее кол-во шт]]*Таблица626[[#This Row],[Оптовая цена USD за 1шт]],"")</f>
        <v/>
      </c>
      <c r="N529" s="49"/>
    </row>
    <row r="530" spans="1:14" ht="22.5" customHeight="1">
      <c r="A530" s="44" t="s">
        <v>13426</v>
      </c>
      <c r="B530" s="14">
        <v>8809643509831</v>
      </c>
      <c r="C530" s="50" t="s">
        <v>13427</v>
      </c>
      <c r="D530" s="46" t="s">
        <v>13428</v>
      </c>
      <c r="E530" s="16">
        <v>7000</v>
      </c>
      <c r="F530" s="15">
        <v>0.48</v>
      </c>
      <c r="G530" s="47">
        <v>6</v>
      </c>
      <c r="H530" s="55">
        <f>Таблица626[[#This Row],[Коэфициент стоимости]]*Таблица626[[#This Row],[Розничная цена KRW]]</f>
        <v>3360</v>
      </c>
      <c r="I530" s="17" t="str">
        <f>IF($H$1="","Введите курс",Таблица626[[#This Row],[Оптовая цена KRW за 1шт]]/$H$1)</f>
        <v>Введите курс</v>
      </c>
      <c r="J530" s="48"/>
      <c r="K530" s="18">
        <f>Таблица626[[#This Row],[Заказ коробок ]]*Таблица626[[#This Row],[Кол-во шт в коробке]]</f>
        <v>0</v>
      </c>
      <c r="L530" s="54">
        <f>Таблица626[[#This Row],[Общее кол-во шт]]*Таблица626[[#This Row],[Оптовая цена KRW за 1шт]]</f>
        <v>0</v>
      </c>
      <c r="M530" s="19" t="str">
        <f>IFERROR(Таблица626[[#This Row],[Общее кол-во шт]]*Таблица626[[#This Row],[Оптовая цена USD за 1шт]],"")</f>
        <v/>
      </c>
      <c r="N530" s="49"/>
    </row>
    <row r="531" spans="1:14" ht="22.5" customHeight="1">
      <c r="A531" s="44" t="s">
        <v>13429</v>
      </c>
      <c r="B531" s="14">
        <v>8809643509824</v>
      </c>
      <c r="C531" s="50" t="s">
        <v>13430</v>
      </c>
      <c r="D531" s="46" t="s">
        <v>13431</v>
      </c>
      <c r="E531" s="16">
        <v>10000</v>
      </c>
      <c r="F531" s="15">
        <v>0.48</v>
      </c>
      <c r="G531" s="47">
        <v>4</v>
      </c>
      <c r="H531" s="55">
        <f>Таблица626[[#This Row],[Коэфициент стоимости]]*Таблица626[[#This Row],[Розничная цена KRW]]</f>
        <v>4800</v>
      </c>
      <c r="I531" s="17" t="str">
        <f>IF($H$1="","Введите курс",Таблица626[[#This Row],[Оптовая цена KRW за 1шт]]/$H$1)</f>
        <v>Введите курс</v>
      </c>
      <c r="J531" s="48"/>
      <c r="K531" s="18">
        <f>Таблица626[[#This Row],[Заказ коробок ]]*Таблица626[[#This Row],[Кол-во шт в коробке]]</f>
        <v>0</v>
      </c>
      <c r="L531" s="54">
        <f>Таблица626[[#This Row],[Общее кол-во шт]]*Таблица626[[#This Row],[Оптовая цена KRW за 1шт]]</f>
        <v>0</v>
      </c>
      <c r="M531" s="19" t="str">
        <f>IFERROR(Таблица626[[#This Row],[Общее кол-во шт]]*Таблица626[[#This Row],[Оптовая цена USD за 1шт]],"")</f>
        <v/>
      </c>
      <c r="N531" s="49"/>
    </row>
    <row r="532" spans="1:14" ht="22.5" customHeight="1">
      <c r="A532" s="44" t="s">
        <v>13432</v>
      </c>
      <c r="B532" s="14">
        <v>8809643509657</v>
      </c>
      <c r="C532" s="50" t="s">
        <v>13433</v>
      </c>
      <c r="D532" s="46" t="s">
        <v>13434</v>
      </c>
      <c r="E532" s="16">
        <v>9000</v>
      </c>
      <c r="F532" s="15">
        <v>0.48</v>
      </c>
      <c r="G532" s="47">
        <v>6</v>
      </c>
      <c r="H532" s="55">
        <f>Таблица626[[#This Row],[Коэфициент стоимости]]*Таблица626[[#This Row],[Розничная цена KRW]]</f>
        <v>4320</v>
      </c>
      <c r="I532" s="17" t="str">
        <f>IF($H$1="","Введите курс",Таблица626[[#This Row],[Оптовая цена KRW за 1шт]]/$H$1)</f>
        <v>Введите курс</v>
      </c>
      <c r="J532" s="48"/>
      <c r="K532" s="18">
        <f>Таблица626[[#This Row],[Заказ коробок ]]*Таблица626[[#This Row],[Кол-во шт в коробке]]</f>
        <v>0</v>
      </c>
      <c r="L532" s="54">
        <f>Таблица626[[#This Row],[Общее кол-во шт]]*Таблица626[[#This Row],[Оптовая цена KRW за 1шт]]</f>
        <v>0</v>
      </c>
      <c r="M532" s="19" t="str">
        <f>IFERROR(Таблица626[[#This Row],[Общее кол-во шт]]*Таблица626[[#This Row],[Оптовая цена USD за 1шт]],"")</f>
        <v/>
      </c>
      <c r="N532" s="49"/>
    </row>
    <row r="533" spans="1:14" ht="22.5" customHeight="1">
      <c r="A533" s="44" t="s">
        <v>13435</v>
      </c>
      <c r="B533" s="14">
        <v>8809643509640</v>
      </c>
      <c r="C533" s="50" t="s">
        <v>13436</v>
      </c>
      <c r="D533" s="46" t="s">
        <v>13437</v>
      </c>
      <c r="E533" s="16">
        <v>3800</v>
      </c>
      <c r="F533" s="15">
        <v>0.48</v>
      </c>
      <c r="G533" s="47">
        <v>10</v>
      </c>
      <c r="H533" s="55">
        <f>Таблица626[[#This Row],[Коэфициент стоимости]]*Таблица626[[#This Row],[Розничная цена KRW]]</f>
        <v>1824</v>
      </c>
      <c r="I533" s="17" t="str">
        <f>IF($H$1="","Введите курс",Таблица626[[#This Row],[Оптовая цена KRW за 1шт]]/$H$1)</f>
        <v>Введите курс</v>
      </c>
      <c r="J533" s="48"/>
      <c r="K533" s="18">
        <f>Таблица626[[#This Row],[Заказ коробок ]]*Таблица626[[#This Row],[Кол-во шт в коробке]]</f>
        <v>0</v>
      </c>
      <c r="L533" s="54">
        <f>Таблица626[[#This Row],[Общее кол-во шт]]*Таблица626[[#This Row],[Оптовая цена KRW за 1шт]]</f>
        <v>0</v>
      </c>
      <c r="M533" s="19" t="str">
        <f>IFERROR(Таблица626[[#This Row],[Общее кол-во шт]]*Таблица626[[#This Row],[Оптовая цена USD за 1шт]],"")</f>
        <v/>
      </c>
      <c r="N533" s="49"/>
    </row>
    <row r="534" spans="1:14" ht="22.5" customHeight="1">
      <c r="A534" s="44" t="s">
        <v>13438</v>
      </c>
      <c r="B534" s="14">
        <v>8809581487765</v>
      </c>
      <c r="C534" s="50" t="s">
        <v>13439</v>
      </c>
      <c r="D534" s="46" t="s">
        <v>13440</v>
      </c>
      <c r="E534" s="16">
        <v>8000</v>
      </c>
      <c r="F534" s="15">
        <v>0.48</v>
      </c>
      <c r="G534" s="47">
        <v>6</v>
      </c>
      <c r="H534" s="55">
        <f>Таблица626[[#This Row],[Коэфициент стоимости]]*Таблица626[[#This Row],[Розничная цена KRW]]</f>
        <v>3840</v>
      </c>
      <c r="I534" s="17" t="str">
        <f>IF($H$1="","Введите курс",Таблица626[[#This Row],[Оптовая цена KRW за 1шт]]/$H$1)</f>
        <v>Введите курс</v>
      </c>
      <c r="J534" s="48"/>
      <c r="K534" s="18">
        <f>Таблица626[[#This Row],[Заказ коробок ]]*Таблица626[[#This Row],[Кол-во шт в коробке]]</f>
        <v>0</v>
      </c>
      <c r="L534" s="54">
        <f>Таблица626[[#This Row],[Общее кол-во шт]]*Таблица626[[#This Row],[Оптовая цена KRW за 1шт]]</f>
        <v>0</v>
      </c>
      <c r="M534" s="19" t="str">
        <f>IFERROR(Таблица626[[#This Row],[Общее кол-во шт]]*Таблица626[[#This Row],[Оптовая цена USD за 1шт]],"")</f>
        <v/>
      </c>
      <c r="N534" s="49"/>
    </row>
    <row r="535" spans="1:14" ht="22.5" customHeight="1">
      <c r="A535" s="44" t="s">
        <v>13441</v>
      </c>
      <c r="B535" s="14">
        <v>8809581487727</v>
      </c>
      <c r="C535" s="50" t="s">
        <v>13442</v>
      </c>
      <c r="D535" s="46" t="s">
        <v>13443</v>
      </c>
      <c r="E535" s="16">
        <v>8000</v>
      </c>
      <c r="F535" s="15">
        <v>0.48</v>
      </c>
      <c r="G535" s="47">
        <v>6</v>
      </c>
      <c r="H535" s="55">
        <f>Таблица626[[#This Row],[Коэфициент стоимости]]*Таблица626[[#This Row],[Розничная цена KRW]]</f>
        <v>3840</v>
      </c>
      <c r="I535" s="17" t="str">
        <f>IF($H$1="","Введите курс",Таблица626[[#This Row],[Оптовая цена KRW за 1шт]]/$H$1)</f>
        <v>Введите курс</v>
      </c>
      <c r="J535" s="48"/>
      <c r="K535" s="18">
        <f>Таблица626[[#This Row],[Заказ коробок ]]*Таблица626[[#This Row],[Кол-во шт в коробке]]</f>
        <v>0</v>
      </c>
      <c r="L535" s="54">
        <f>Таблица626[[#This Row],[Общее кол-во шт]]*Таблица626[[#This Row],[Оптовая цена KRW за 1шт]]</f>
        <v>0</v>
      </c>
      <c r="M535" s="19" t="str">
        <f>IFERROR(Таблица626[[#This Row],[Общее кол-во шт]]*Таблица626[[#This Row],[Оптовая цена USD за 1шт]],"")</f>
        <v/>
      </c>
      <c r="N535" s="49"/>
    </row>
    <row r="536" spans="1:14" ht="22.5" customHeight="1">
      <c r="A536" s="44" t="s">
        <v>13444</v>
      </c>
      <c r="B536" s="14">
        <v>8809643505796</v>
      </c>
      <c r="C536" s="50" t="s">
        <v>13445</v>
      </c>
      <c r="D536" s="46" t="s">
        <v>13446</v>
      </c>
      <c r="E536" s="16">
        <v>4500</v>
      </c>
      <c r="F536" s="15">
        <v>0.48</v>
      </c>
      <c r="G536" s="47">
        <v>6</v>
      </c>
      <c r="H536" s="55">
        <f>Таблица626[[#This Row],[Коэфициент стоимости]]*Таблица626[[#This Row],[Розничная цена KRW]]</f>
        <v>2160</v>
      </c>
      <c r="I536" s="17" t="str">
        <f>IF($H$1="","Введите курс",Таблица626[[#This Row],[Оптовая цена KRW за 1шт]]/$H$1)</f>
        <v>Введите курс</v>
      </c>
      <c r="J536" s="48"/>
      <c r="K536" s="18">
        <f>Таблица626[[#This Row],[Заказ коробок ]]*Таблица626[[#This Row],[Кол-во шт в коробке]]</f>
        <v>0</v>
      </c>
      <c r="L536" s="54">
        <f>Таблица626[[#This Row],[Общее кол-во шт]]*Таблица626[[#This Row],[Оптовая цена KRW за 1шт]]</f>
        <v>0</v>
      </c>
      <c r="M536" s="19" t="str">
        <f>IFERROR(Таблица626[[#This Row],[Общее кол-во шт]]*Таблица626[[#This Row],[Оптовая цена USD за 1шт]],"")</f>
        <v/>
      </c>
      <c r="N536" s="49"/>
    </row>
    <row r="537" spans="1:14" ht="22.5" customHeight="1">
      <c r="A537" s="44" t="s">
        <v>13447</v>
      </c>
      <c r="B537" s="14">
        <v>8809581480964</v>
      </c>
      <c r="C537" s="50" t="s">
        <v>13448</v>
      </c>
      <c r="D537" s="46" t="s">
        <v>13449</v>
      </c>
      <c r="E537" s="16">
        <v>26000</v>
      </c>
      <c r="F537" s="15">
        <v>0.48</v>
      </c>
      <c r="G537" s="47">
        <v>6</v>
      </c>
      <c r="H537" s="55">
        <f>Таблица626[[#This Row],[Коэфициент стоимости]]*Таблица626[[#This Row],[Розничная цена KRW]]</f>
        <v>12480</v>
      </c>
      <c r="I537" s="17" t="str">
        <f>IF($H$1="","Введите курс",Таблица626[[#This Row],[Оптовая цена KRW за 1шт]]/$H$1)</f>
        <v>Введите курс</v>
      </c>
      <c r="J537" s="48"/>
      <c r="K537" s="18">
        <f>Таблица626[[#This Row],[Заказ коробок ]]*Таблица626[[#This Row],[Кол-во шт в коробке]]</f>
        <v>0</v>
      </c>
      <c r="L537" s="54">
        <f>Таблица626[[#This Row],[Общее кол-во шт]]*Таблица626[[#This Row],[Оптовая цена KRW за 1шт]]</f>
        <v>0</v>
      </c>
      <c r="M537" s="19" t="str">
        <f>IFERROR(Таблица626[[#This Row],[Общее кол-во шт]]*Таблица626[[#This Row],[Оптовая цена USD за 1шт]],"")</f>
        <v/>
      </c>
      <c r="N537" s="49"/>
    </row>
    <row r="538" spans="1:14" ht="22.5" customHeight="1">
      <c r="A538" s="44" t="s">
        <v>13450</v>
      </c>
      <c r="B538" s="14">
        <v>8809581480957</v>
      </c>
      <c r="C538" s="50" t="s">
        <v>13451</v>
      </c>
      <c r="D538" s="46" t="s">
        <v>13452</v>
      </c>
      <c r="E538" s="16">
        <v>24000</v>
      </c>
      <c r="F538" s="15">
        <v>0.48</v>
      </c>
      <c r="G538" s="47">
        <v>6</v>
      </c>
      <c r="H538" s="55">
        <f>Таблица626[[#This Row],[Коэфициент стоимости]]*Таблица626[[#This Row],[Розничная цена KRW]]</f>
        <v>11520</v>
      </c>
      <c r="I538" s="17" t="str">
        <f>IF($H$1="","Введите курс",Таблица626[[#This Row],[Оптовая цена KRW за 1шт]]/$H$1)</f>
        <v>Введите курс</v>
      </c>
      <c r="J538" s="48"/>
      <c r="K538" s="18">
        <f>Таблица626[[#This Row],[Заказ коробок ]]*Таблица626[[#This Row],[Кол-во шт в коробке]]</f>
        <v>0</v>
      </c>
      <c r="L538" s="54">
        <f>Таблица626[[#This Row],[Общее кол-во шт]]*Таблица626[[#This Row],[Оптовая цена KRW за 1шт]]</f>
        <v>0</v>
      </c>
      <c r="M538" s="19" t="str">
        <f>IFERROR(Таблица626[[#This Row],[Общее кол-во шт]]*Таблица626[[#This Row],[Оптовая цена USD за 1шт]],"")</f>
        <v/>
      </c>
      <c r="N538" s="49"/>
    </row>
    <row r="539" spans="1:14" ht="22.5" customHeight="1">
      <c r="A539" s="44" t="s">
        <v>13453</v>
      </c>
      <c r="B539" s="14">
        <v>8809581463660</v>
      </c>
      <c r="C539" s="50" t="s">
        <v>13454</v>
      </c>
      <c r="D539" s="46" t="s">
        <v>13455</v>
      </c>
      <c r="E539" s="16">
        <v>6500</v>
      </c>
      <c r="F539" s="15">
        <v>0.48</v>
      </c>
      <c r="G539" s="47">
        <v>10</v>
      </c>
      <c r="H539" s="55">
        <f>Таблица626[[#This Row],[Коэфициент стоимости]]*Таблица626[[#This Row],[Розничная цена KRW]]</f>
        <v>3120</v>
      </c>
      <c r="I539" s="17" t="str">
        <f>IF($H$1="","Введите курс",Таблица626[[#This Row],[Оптовая цена KRW за 1шт]]/$H$1)</f>
        <v>Введите курс</v>
      </c>
      <c r="J539" s="48"/>
      <c r="K539" s="18">
        <f>Таблица626[[#This Row],[Заказ коробок ]]*Таблица626[[#This Row],[Кол-во шт в коробке]]</f>
        <v>0</v>
      </c>
      <c r="L539" s="54">
        <f>Таблица626[[#This Row],[Общее кол-во шт]]*Таблица626[[#This Row],[Оптовая цена KRW за 1шт]]</f>
        <v>0</v>
      </c>
      <c r="M539" s="19" t="str">
        <f>IFERROR(Таблица626[[#This Row],[Общее кол-во шт]]*Таблица626[[#This Row],[Оптовая цена USD за 1шт]],"")</f>
        <v/>
      </c>
      <c r="N539" s="49"/>
    </row>
    <row r="540" spans="1:14" ht="22.5" customHeight="1">
      <c r="A540" s="44" t="s">
        <v>13456</v>
      </c>
      <c r="B540" s="14">
        <v>8809643534987</v>
      </c>
      <c r="C540" s="50" t="s">
        <v>13457</v>
      </c>
      <c r="D540" s="46" t="s">
        <v>13458</v>
      </c>
      <c r="E540" s="16">
        <v>14000</v>
      </c>
      <c r="F540" s="15">
        <v>0.48</v>
      </c>
      <c r="G540" s="47">
        <v>6</v>
      </c>
      <c r="H540" s="55">
        <f>Таблица626[[#This Row],[Коэфициент стоимости]]*Таблица626[[#This Row],[Розничная цена KRW]]</f>
        <v>6720</v>
      </c>
      <c r="I540" s="17" t="str">
        <f>IF($H$1="","Введите курс",Таблица626[[#This Row],[Оптовая цена KRW за 1шт]]/$H$1)</f>
        <v>Введите курс</v>
      </c>
      <c r="J540" s="48"/>
      <c r="K540" s="18">
        <f>Таблица626[[#This Row],[Заказ коробок ]]*Таблица626[[#This Row],[Кол-во шт в коробке]]</f>
        <v>0</v>
      </c>
      <c r="L540" s="54">
        <f>Таблица626[[#This Row],[Общее кол-во шт]]*Таблица626[[#This Row],[Оптовая цена KRW за 1шт]]</f>
        <v>0</v>
      </c>
      <c r="M540" s="19" t="str">
        <f>IFERROR(Таблица626[[#This Row],[Общее кол-во шт]]*Таблица626[[#This Row],[Оптовая цена USD за 1шт]],"")</f>
        <v/>
      </c>
      <c r="N540" s="49"/>
    </row>
    <row r="541" spans="1:14" ht="22.5" customHeight="1">
      <c r="A541" s="44" t="s">
        <v>13459</v>
      </c>
      <c r="B541" s="14">
        <v>8809643532433</v>
      </c>
      <c r="C541" s="50" t="s">
        <v>13460</v>
      </c>
      <c r="D541" s="46" t="s">
        <v>13461</v>
      </c>
      <c r="E541" s="16">
        <v>9000</v>
      </c>
      <c r="F541" s="15">
        <v>0.48</v>
      </c>
      <c r="G541" s="47">
        <v>6</v>
      </c>
      <c r="H541" s="55">
        <f>Таблица626[[#This Row],[Коэфициент стоимости]]*Таблица626[[#This Row],[Розничная цена KRW]]</f>
        <v>4320</v>
      </c>
      <c r="I541" s="17" t="str">
        <f>IF($H$1="","Введите курс",Таблица626[[#This Row],[Оптовая цена KRW за 1шт]]/$H$1)</f>
        <v>Введите курс</v>
      </c>
      <c r="J541" s="48"/>
      <c r="K541" s="18">
        <f>Таблица626[[#This Row],[Заказ коробок ]]*Таблица626[[#This Row],[Кол-во шт в коробке]]</f>
        <v>0</v>
      </c>
      <c r="L541" s="54">
        <f>Таблица626[[#This Row],[Общее кол-во шт]]*Таблица626[[#This Row],[Оптовая цена KRW за 1шт]]</f>
        <v>0</v>
      </c>
      <c r="M541" s="19" t="str">
        <f>IFERROR(Таблица626[[#This Row],[Общее кол-во шт]]*Таблица626[[#This Row],[Оптовая цена USD за 1шт]],"")</f>
        <v/>
      </c>
      <c r="N541" s="49"/>
    </row>
    <row r="542" spans="1:14" ht="22.5" customHeight="1">
      <c r="A542" s="44" t="s">
        <v>13462</v>
      </c>
      <c r="B542" s="14">
        <v>8809643538091</v>
      </c>
      <c r="C542" s="50" t="s">
        <v>13463</v>
      </c>
      <c r="D542" s="46" t="s">
        <v>13464</v>
      </c>
      <c r="E542" s="16">
        <v>15000</v>
      </c>
      <c r="F542" s="15">
        <v>0.48</v>
      </c>
      <c r="G542" s="47">
        <v>6</v>
      </c>
      <c r="H542" s="55">
        <f>Таблица626[[#This Row],[Коэфициент стоимости]]*Таблица626[[#This Row],[Розничная цена KRW]]</f>
        <v>7200</v>
      </c>
      <c r="I542" s="17" t="str">
        <f>IF($H$1="","Введите курс",Таблица626[[#This Row],[Оптовая цена KRW за 1шт]]/$H$1)</f>
        <v>Введите курс</v>
      </c>
      <c r="J542" s="48"/>
      <c r="K542" s="18">
        <f>Таблица626[[#This Row],[Заказ коробок ]]*Таблица626[[#This Row],[Кол-во шт в коробке]]</f>
        <v>0</v>
      </c>
      <c r="L542" s="54">
        <f>Таблица626[[#This Row],[Общее кол-во шт]]*Таблица626[[#This Row],[Оптовая цена KRW за 1шт]]</f>
        <v>0</v>
      </c>
      <c r="M542" s="19" t="str">
        <f>IFERROR(Таблица626[[#This Row],[Общее кол-во шт]]*Таблица626[[#This Row],[Оптовая цена USD за 1шт]],"")</f>
        <v/>
      </c>
      <c r="N542" s="49"/>
    </row>
    <row r="543" spans="1:14" ht="22.5" customHeight="1">
      <c r="A543" s="44" t="s">
        <v>13465</v>
      </c>
      <c r="B543" s="14">
        <v>8809643538084</v>
      </c>
      <c r="C543" s="50" t="s">
        <v>13466</v>
      </c>
      <c r="D543" s="46" t="s">
        <v>13467</v>
      </c>
      <c r="E543" s="16">
        <v>9000</v>
      </c>
      <c r="F543" s="15">
        <v>0.48</v>
      </c>
      <c r="G543" s="47">
        <v>6</v>
      </c>
      <c r="H543" s="55">
        <f>Таблица626[[#This Row],[Коэфициент стоимости]]*Таблица626[[#This Row],[Розничная цена KRW]]</f>
        <v>4320</v>
      </c>
      <c r="I543" s="17" t="str">
        <f>IF($H$1="","Введите курс",Таблица626[[#This Row],[Оптовая цена KRW за 1шт]]/$H$1)</f>
        <v>Введите курс</v>
      </c>
      <c r="J543" s="48"/>
      <c r="K543" s="18">
        <f>Таблица626[[#This Row],[Заказ коробок ]]*Таблица626[[#This Row],[Кол-во шт в коробке]]</f>
        <v>0</v>
      </c>
      <c r="L543" s="54">
        <f>Таблица626[[#This Row],[Общее кол-во шт]]*Таблица626[[#This Row],[Оптовая цена KRW за 1шт]]</f>
        <v>0</v>
      </c>
      <c r="M543" s="19" t="str">
        <f>IFERROR(Таблица626[[#This Row],[Общее кол-во шт]]*Таблица626[[#This Row],[Оптовая цена USD за 1шт]],"")</f>
        <v/>
      </c>
      <c r="N543" s="49"/>
    </row>
    <row r="544" spans="1:14" ht="22.5" customHeight="1">
      <c r="A544" s="44" t="s">
        <v>13468</v>
      </c>
      <c r="B544" s="14">
        <v>8809643533829</v>
      </c>
      <c r="C544" s="50" t="s">
        <v>13469</v>
      </c>
      <c r="D544" s="46" t="s">
        <v>13470</v>
      </c>
      <c r="E544" s="16">
        <v>48000</v>
      </c>
      <c r="F544" s="15">
        <v>0.48</v>
      </c>
      <c r="G544" s="47">
        <v>4</v>
      </c>
      <c r="H544" s="55">
        <f>Таблица626[[#This Row],[Коэфициент стоимости]]*Таблица626[[#This Row],[Розничная цена KRW]]</f>
        <v>23040</v>
      </c>
      <c r="I544" s="17" t="str">
        <f>IF($H$1="","Введите курс",Таблица626[[#This Row],[Оптовая цена KRW за 1шт]]/$H$1)</f>
        <v>Введите курс</v>
      </c>
      <c r="J544" s="48"/>
      <c r="K544" s="18">
        <f>Таблица626[[#This Row],[Заказ коробок ]]*Таблица626[[#This Row],[Кол-во шт в коробке]]</f>
        <v>0</v>
      </c>
      <c r="L544" s="54">
        <f>Таблица626[[#This Row],[Общее кол-во шт]]*Таблица626[[#This Row],[Оптовая цена KRW за 1шт]]</f>
        <v>0</v>
      </c>
      <c r="M544" s="19" t="str">
        <f>IFERROR(Таблица626[[#This Row],[Общее кол-во шт]]*Таблица626[[#This Row],[Оптовая цена USD за 1шт]],"")</f>
        <v/>
      </c>
      <c r="N544" s="49"/>
    </row>
    <row r="545" spans="1:14" ht="22.5" customHeight="1">
      <c r="A545" s="44" t="s">
        <v>13471</v>
      </c>
      <c r="B545" s="14">
        <v>8809643525350</v>
      </c>
      <c r="C545" s="50" t="s">
        <v>13472</v>
      </c>
      <c r="D545" s="46" t="s">
        <v>13473</v>
      </c>
      <c r="E545" s="16">
        <v>30000</v>
      </c>
      <c r="F545" s="15">
        <v>0.48</v>
      </c>
      <c r="G545" s="47">
        <v>4</v>
      </c>
      <c r="H545" s="55">
        <f>Таблица626[[#This Row],[Коэфициент стоимости]]*Таблица626[[#This Row],[Розничная цена KRW]]</f>
        <v>14400</v>
      </c>
      <c r="I545" s="17" t="str">
        <f>IF($H$1="","Введите курс",Таблица626[[#This Row],[Оптовая цена KRW за 1шт]]/$H$1)</f>
        <v>Введите курс</v>
      </c>
      <c r="J545" s="48"/>
      <c r="K545" s="18">
        <f>Таблица626[[#This Row],[Заказ коробок ]]*Таблица626[[#This Row],[Кол-во шт в коробке]]</f>
        <v>0</v>
      </c>
      <c r="L545" s="54">
        <f>Таблица626[[#This Row],[Общее кол-во шт]]*Таблица626[[#This Row],[Оптовая цена KRW за 1шт]]</f>
        <v>0</v>
      </c>
      <c r="M545" s="19" t="str">
        <f>IFERROR(Таблица626[[#This Row],[Общее кол-во шт]]*Таблица626[[#This Row],[Оптовая цена USD за 1шт]],"")</f>
        <v/>
      </c>
      <c r="N545" s="49"/>
    </row>
    <row r="546" spans="1:14" ht="22.5" customHeight="1">
      <c r="A546" s="44" t="s">
        <v>13474</v>
      </c>
      <c r="B546" s="14">
        <v>8809643525343</v>
      </c>
      <c r="C546" s="50" t="s">
        <v>13475</v>
      </c>
      <c r="D546" s="46" t="s">
        <v>13476</v>
      </c>
      <c r="E546" s="16">
        <v>18000</v>
      </c>
      <c r="F546" s="15">
        <v>0.48</v>
      </c>
      <c r="G546" s="47">
        <v>6</v>
      </c>
      <c r="H546" s="55">
        <f>Таблица626[[#This Row],[Коэфициент стоимости]]*Таблица626[[#This Row],[Розничная цена KRW]]</f>
        <v>8640</v>
      </c>
      <c r="I546" s="17" t="str">
        <f>IF($H$1="","Введите курс",Таблица626[[#This Row],[Оптовая цена KRW за 1шт]]/$H$1)</f>
        <v>Введите курс</v>
      </c>
      <c r="J546" s="48"/>
      <c r="K546" s="18">
        <f>Таблица626[[#This Row],[Заказ коробок ]]*Таблица626[[#This Row],[Кол-во шт в коробке]]</f>
        <v>0</v>
      </c>
      <c r="L546" s="54">
        <f>Таблица626[[#This Row],[Общее кол-во шт]]*Таблица626[[#This Row],[Оптовая цена KRW за 1шт]]</f>
        <v>0</v>
      </c>
      <c r="M546" s="19" t="str">
        <f>IFERROR(Таблица626[[#This Row],[Общее кол-во шт]]*Таблица626[[#This Row],[Оптовая цена USD за 1шт]],"")</f>
        <v/>
      </c>
      <c r="N546" s="49"/>
    </row>
    <row r="547" spans="1:14" ht="22.5" customHeight="1">
      <c r="A547" s="44" t="s">
        <v>13477</v>
      </c>
      <c r="B547" s="14">
        <v>8809643525336</v>
      </c>
      <c r="C547" s="50" t="s">
        <v>13478</v>
      </c>
      <c r="D547" s="46" t="s">
        <v>13479</v>
      </c>
      <c r="E547" s="16">
        <v>12000</v>
      </c>
      <c r="F547" s="15">
        <v>0.48</v>
      </c>
      <c r="G547" s="47">
        <v>6</v>
      </c>
      <c r="H547" s="55">
        <f>Таблица626[[#This Row],[Коэфициент стоимости]]*Таблица626[[#This Row],[Розничная цена KRW]]</f>
        <v>5760</v>
      </c>
      <c r="I547" s="17" t="str">
        <f>IF($H$1="","Введите курс",Таблица626[[#This Row],[Оптовая цена KRW за 1шт]]/$H$1)</f>
        <v>Введите курс</v>
      </c>
      <c r="J547" s="48"/>
      <c r="K547" s="18">
        <f>Таблица626[[#This Row],[Заказ коробок ]]*Таблица626[[#This Row],[Кол-во шт в коробке]]</f>
        <v>0</v>
      </c>
      <c r="L547" s="54">
        <f>Таблица626[[#This Row],[Общее кол-во шт]]*Таблица626[[#This Row],[Оптовая цена KRW за 1шт]]</f>
        <v>0</v>
      </c>
      <c r="M547" s="19" t="str">
        <f>IFERROR(Таблица626[[#This Row],[Общее кол-во шт]]*Таблица626[[#This Row],[Оптовая цена USD за 1шт]],"")</f>
        <v/>
      </c>
      <c r="N547" s="49"/>
    </row>
    <row r="548" spans="1:14" ht="22.5" customHeight="1">
      <c r="A548" s="44" t="s">
        <v>13480</v>
      </c>
      <c r="B548" s="14">
        <v>8809643525329</v>
      </c>
      <c r="C548" s="50" t="s">
        <v>13481</v>
      </c>
      <c r="D548" s="46" t="s">
        <v>13482</v>
      </c>
      <c r="E548" s="16">
        <v>15000</v>
      </c>
      <c r="F548" s="15">
        <v>0.48</v>
      </c>
      <c r="G548" s="47">
        <v>6</v>
      </c>
      <c r="H548" s="55">
        <f>Таблица626[[#This Row],[Коэфициент стоимости]]*Таблица626[[#This Row],[Розничная цена KRW]]</f>
        <v>7200</v>
      </c>
      <c r="I548" s="17" t="str">
        <f>IF($H$1="","Введите курс",Таблица626[[#This Row],[Оптовая цена KRW за 1шт]]/$H$1)</f>
        <v>Введите курс</v>
      </c>
      <c r="J548" s="48"/>
      <c r="K548" s="18">
        <f>Таблица626[[#This Row],[Заказ коробок ]]*Таблица626[[#This Row],[Кол-во шт в коробке]]</f>
        <v>0</v>
      </c>
      <c r="L548" s="54">
        <f>Таблица626[[#This Row],[Общее кол-во шт]]*Таблица626[[#This Row],[Оптовая цена KRW за 1шт]]</f>
        <v>0</v>
      </c>
      <c r="M548" s="19" t="str">
        <f>IFERROR(Таблица626[[#This Row],[Общее кол-во шт]]*Таблица626[[#This Row],[Оптовая цена USD за 1шт]],"")</f>
        <v/>
      </c>
      <c r="N548" s="49"/>
    </row>
    <row r="549" spans="1:14" ht="22.5" customHeight="1">
      <c r="A549" s="44" t="s">
        <v>13483</v>
      </c>
      <c r="B549" s="14">
        <v>8809643525312</v>
      </c>
      <c r="C549" s="50" t="s">
        <v>13484</v>
      </c>
      <c r="D549" s="46" t="s">
        <v>13485</v>
      </c>
      <c r="E549" s="16">
        <v>15000</v>
      </c>
      <c r="F549" s="15">
        <v>0.48</v>
      </c>
      <c r="G549" s="47">
        <v>6</v>
      </c>
      <c r="H549" s="55">
        <f>Таблица626[[#This Row],[Коэфициент стоимости]]*Таблица626[[#This Row],[Розничная цена KRW]]</f>
        <v>7200</v>
      </c>
      <c r="I549" s="17" t="str">
        <f>IF($H$1="","Введите курс",Таблица626[[#This Row],[Оптовая цена KRW за 1шт]]/$H$1)</f>
        <v>Введите курс</v>
      </c>
      <c r="J549" s="48"/>
      <c r="K549" s="18">
        <f>Таблица626[[#This Row],[Заказ коробок ]]*Таблица626[[#This Row],[Кол-во шт в коробке]]</f>
        <v>0</v>
      </c>
      <c r="L549" s="54">
        <f>Таблица626[[#This Row],[Общее кол-во шт]]*Таблица626[[#This Row],[Оптовая цена KRW за 1шт]]</f>
        <v>0</v>
      </c>
      <c r="M549" s="19" t="str">
        <f>IFERROR(Таблица626[[#This Row],[Общее кол-во шт]]*Таблица626[[#This Row],[Оптовая цена USD за 1шт]],"")</f>
        <v/>
      </c>
      <c r="N549" s="49"/>
    </row>
    <row r="550" spans="1:14" ht="22.5" customHeight="1">
      <c r="A550" s="44" t="s">
        <v>13486</v>
      </c>
      <c r="B550" s="14">
        <v>8809643523516</v>
      </c>
      <c r="C550" s="50" t="s">
        <v>13487</v>
      </c>
      <c r="D550" s="46" t="s">
        <v>13488</v>
      </c>
      <c r="E550" s="16">
        <v>29800</v>
      </c>
      <c r="F550" s="15">
        <v>0.48</v>
      </c>
      <c r="G550" s="47">
        <v>6</v>
      </c>
      <c r="H550" s="55">
        <f>Таблица626[[#This Row],[Коэфициент стоимости]]*Таблица626[[#This Row],[Розничная цена KRW]]</f>
        <v>14304</v>
      </c>
      <c r="I550" s="17" t="str">
        <f>IF($H$1="","Введите курс",Таблица626[[#This Row],[Оптовая цена KRW за 1шт]]/$H$1)</f>
        <v>Введите курс</v>
      </c>
      <c r="J550" s="48"/>
      <c r="K550" s="18">
        <f>Таблица626[[#This Row],[Заказ коробок ]]*Таблица626[[#This Row],[Кол-во шт в коробке]]</f>
        <v>0</v>
      </c>
      <c r="L550" s="54">
        <f>Таблица626[[#This Row],[Общее кол-во шт]]*Таблица626[[#This Row],[Оптовая цена KRW за 1шт]]</f>
        <v>0</v>
      </c>
      <c r="M550" s="19" t="str">
        <f>IFERROR(Таблица626[[#This Row],[Общее кол-во шт]]*Таблица626[[#This Row],[Оптовая цена USD за 1шт]],"")</f>
        <v/>
      </c>
      <c r="N550" s="49"/>
    </row>
    <row r="551" spans="1:14" ht="22.5" customHeight="1">
      <c r="A551" s="44" t="s">
        <v>13489</v>
      </c>
      <c r="B551" s="14">
        <v>8809643523509</v>
      </c>
      <c r="C551" s="50" t="s">
        <v>13490</v>
      </c>
      <c r="D551" s="46" t="s">
        <v>13491</v>
      </c>
      <c r="E551" s="16">
        <v>21800</v>
      </c>
      <c r="F551" s="15">
        <v>0.48</v>
      </c>
      <c r="G551" s="47">
        <v>6</v>
      </c>
      <c r="H551" s="55">
        <f>Таблица626[[#This Row],[Коэфициент стоимости]]*Таблица626[[#This Row],[Розничная цена KRW]]</f>
        <v>10464</v>
      </c>
      <c r="I551" s="17" t="str">
        <f>IF($H$1="","Введите курс",Таблица626[[#This Row],[Оптовая цена KRW за 1шт]]/$H$1)</f>
        <v>Введите курс</v>
      </c>
      <c r="J551" s="48"/>
      <c r="K551" s="18">
        <f>Таблица626[[#This Row],[Заказ коробок ]]*Таблица626[[#This Row],[Кол-во шт в коробке]]</f>
        <v>0</v>
      </c>
      <c r="L551" s="54">
        <f>Таблица626[[#This Row],[Общее кол-во шт]]*Таблица626[[#This Row],[Оптовая цена KRW за 1шт]]</f>
        <v>0</v>
      </c>
      <c r="M551" s="19" t="str">
        <f>IFERROR(Таблица626[[#This Row],[Общее кол-во шт]]*Таблица626[[#This Row],[Оптовая цена USD за 1шт]],"")</f>
        <v/>
      </c>
      <c r="N551" s="49"/>
    </row>
    <row r="552" spans="1:14" ht="22.5" customHeight="1">
      <c r="A552" s="44" t="s">
        <v>13492</v>
      </c>
      <c r="B552" s="14">
        <v>8809643523493</v>
      </c>
      <c r="C552" s="50" t="s">
        <v>13493</v>
      </c>
      <c r="D552" s="46" t="s">
        <v>13494</v>
      </c>
      <c r="E552" s="16">
        <v>21800</v>
      </c>
      <c r="F552" s="15">
        <v>0.48</v>
      </c>
      <c r="G552" s="47">
        <v>6</v>
      </c>
      <c r="H552" s="55">
        <f>Таблица626[[#This Row],[Коэфициент стоимости]]*Таблица626[[#This Row],[Розничная цена KRW]]</f>
        <v>10464</v>
      </c>
      <c r="I552" s="17" t="str">
        <f>IF($H$1="","Введите курс",Таблица626[[#This Row],[Оптовая цена KRW за 1шт]]/$H$1)</f>
        <v>Введите курс</v>
      </c>
      <c r="J552" s="48"/>
      <c r="K552" s="18">
        <f>Таблица626[[#This Row],[Заказ коробок ]]*Таблица626[[#This Row],[Кол-во шт в коробке]]</f>
        <v>0</v>
      </c>
      <c r="L552" s="54">
        <f>Таблица626[[#This Row],[Общее кол-во шт]]*Таблица626[[#This Row],[Оптовая цена KRW за 1шт]]</f>
        <v>0</v>
      </c>
      <c r="M552" s="19" t="str">
        <f>IFERROR(Таблица626[[#This Row],[Общее кол-во шт]]*Таблица626[[#This Row],[Оптовая цена USD за 1шт]],"")</f>
        <v/>
      </c>
      <c r="N552" s="49"/>
    </row>
    <row r="553" spans="1:14" ht="22.5" customHeight="1">
      <c r="A553" s="44" t="s">
        <v>13495</v>
      </c>
      <c r="B553" s="14">
        <v>8809643523486</v>
      </c>
      <c r="C553" s="50" t="s">
        <v>13496</v>
      </c>
      <c r="D553" s="46" t="s">
        <v>13497</v>
      </c>
      <c r="E553" s="16">
        <v>21800</v>
      </c>
      <c r="F553" s="15">
        <v>0.48</v>
      </c>
      <c r="G553" s="47">
        <v>6</v>
      </c>
      <c r="H553" s="55">
        <f>Таблица626[[#This Row],[Коэфициент стоимости]]*Таблица626[[#This Row],[Розничная цена KRW]]</f>
        <v>10464</v>
      </c>
      <c r="I553" s="17" t="str">
        <f>IF($H$1="","Введите курс",Таблица626[[#This Row],[Оптовая цена KRW за 1шт]]/$H$1)</f>
        <v>Введите курс</v>
      </c>
      <c r="J553" s="48"/>
      <c r="K553" s="18">
        <f>Таблица626[[#This Row],[Заказ коробок ]]*Таблица626[[#This Row],[Кол-во шт в коробке]]</f>
        <v>0</v>
      </c>
      <c r="L553" s="54">
        <f>Таблица626[[#This Row],[Общее кол-во шт]]*Таблица626[[#This Row],[Оптовая цена KRW за 1шт]]</f>
        <v>0</v>
      </c>
      <c r="M553" s="19" t="str">
        <f>IFERROR(Таблица626[[#This Row],[Общее кол-во шт]]*Таблица626[[#This Row],[Оптовая цена USD за 1шт]],"")</f>
        <v/>
      </c>
      <c r="N553" s="49"/>
    </row>
    <row r="554" spans="1:14" ht="22.5" customHeight="1">
      <c r="A554" s="44" t="s">
        <v>13498</v>
      </c>
      <c r="B554" s="14">
        <v>8809643523424</v>
      </c>
      <c r="C554" s="50" t="s">
        <v>13499</v>
      </c>
      <c r="D554" s="46" t="s">
        <v>13500</v>
      </c>
      <c r="E554" s="16">
        <v>21800</v>
      </c>
      <c r="F554" s="15">
        <v>0.48</v>
      </c>
      <c r="G554" s="47">
        <v>6</v>
      </c>
      <c r="H554" s="55">
        <f>Таблица626[[#This Row],[Коэфициент стоимости]]*Таблица626[[#This Row],[Розничная цена KRW]]</f>
        <v>10464</v>
      </c>
      <c r="I554" s="17" t="str">
        <f>IF($H$1="","Введите курс",Таблица626[[#This Row],[Оптовая цена KRW за 1шт]]/$H$1)</f>
        <v>Введите курс</v>
      </c>
      <c r="J554" s="48"/>
      <c r="K554" s="18">
        <f>Таблица626[[#This Row],[Заказ коробок ]]*Таблица626[[#This Row],[Кол-во шт в коробке]]</f>
        <v>0</v>
      </c>
      <c r="L554" s="54">
        <f>Таблица626[[#This Row],[Общее кол-во шт]]*Таблица626[[#This Row],[Оптовая цена KRW за 1шт]]</f>
        <v>0</v>
      </c>
      <c r="M554" s="19" t="str">
        <f>IFERROR(Таблица626[[#This Row],[Общее кол-во шт]]*Таблица626[[#This Row],[Оптовая цена USD за 1шт]],"")</f>
        <v/>
      </c>
      <c r="N554" s="49"/>
    </row>
    <row r="555" spans="1:14" ht="22.5" customHeight="1">
      <c r="A555" s="44" t="s">
        <v>13501</v>
      </c>
      <c r="B555" s="14">
        <v>8809643523400</v>
      </c>
      <c r="C555" s="50" t="s">
        <v>13502</v>
      </c>
      <c r="D555" s="46" t="s">
        <v>13503</v>
      </c>
      <c r="E555" s="16">
        <v>21800</v>
      </c>
      <c r="F555" s="15">
        <v>0.48</v>
      </c>
      <c r="G555" s="47">
        <v>6</v>
      </c>
      <c r="H555" s="55">
        <f>Таблица626[[#This Row],[Коэфициент стоимости]]*Таблица626[[#This Row],[Розничная цена KRW]]</f>
        <v>10464</v>
      </c>
      <c r="I555" s="17" t="str">
        <f>IF($H$1="","Введите курс",Таблица626[[#This Row],[Оптовая цена KRW за 1шт]]/$H$1)</f>
        <v>Введите курс</v>
      </c>
      <c r="J555" s="48"/>
      <c r="K555" s="18">
        <f>Таблица626[[#This Row],[Заказ коробок ]]*Таблица626[[#This Row],[Кол-во шт в коробке]]</f>
        <v>0</v>
      </c>
      <c r="L555" s="54">
        <f>Таблица626[[#This Row],[Общее кол-во шт]]*Таблица626[[#This Row],[Оптовая цена KRW за 1шт]]</f>
        <v>0</v>
      </c>
      <c r="M555" s="19" t="str">
        <f>IFERROR(Таблица626[[#This Row],[Общее кол-во шт]]*Таблица626[[#This Row],[Оптовая цена USD за 1шт]],"")</f>
        <v/>
      </c>
      <c r="N555" s="49"/>
    </row>
    <row r="556" spans="1:14" ht="22.5" customHeight="1">
      <c r="A556" s="44" t="s">
        <v>13504</v>
      </c>
      <c r="B556" s="14">
        <v>8809643537490</v>
      </c>
      <c r="C556" s="50" t="s">
        <v>13505</v>
      </c>
      <c r="D556" s="46" t="s">
        <v>13506</v>
      </c>
      <c r="E556" s="16">
        <v>24000</v>
      </c>
      <c r="F556" s="15">
        <v>0.48</v>
      </c>
      <c r="G556" s="47">
        <v>4</v>
      </c>
      <c r="H556" s="55">
        <f>Таблица626[[#This Row],[Коэфициент стоимости]]*Таблица626[[#This Row],[Розничная цена KRW]]</f>
        <v>11520</v>
      </c>
      <c r="I556" s="17" t="str">
        <f>IF($H$1="","Введите курс",Таблица626[[#This Row],[Оптовая цена KRW за 1шт]]/$H$1)</f>
        <v>Введите курс</v>
      </c>
      <c r="J556" s="48"/>
      <c r="K556" s="18">
        <f>Таблица626[[#This Row],[Заказ коробок ]]*Таблица626[[#This Row],[Кол-во шт в коробке]]</f>
        <v>0</v>
      </c>
      <c r="L556" s="54">
        <f>Таблица626[[#This Row],[Общее кол-во шт]]*Таблица626[[#This Row],[Оптовая цена KRW за 1шт]]</f>
        <v>0</v>
      </c>
      <c r="M556" s="19" t="str">
        <f>IFERROR(Таблица626[[#This Row],[Общее кол-во шт]]*Таблица626[[#This Row],[Оптовая цена USD за 1шт]],"")</f>
        <v/>
      </c>
      <c r="N556" s="49"/>
    </row>
    <row r="557" spans="1:14" ht="22.5" customHeight="1">
      <c r="A557" s="44" t="s">
        <v>13507</v>
      </c>
      <c r="B557" s="14">
        <v>8809643532563</v>
      </c>
      <c r="C557" s="50" t="s">
        <v>13508</v>
      </c>
      <c r="D557" s="115" t="s">
        <v>13509</v>
      </c>
      <c r="E557" s="16">
        <v>24000</v>
      </c>
      <c r="F557" s="15">
        <v>0.48</v>
      </c>
      <c r="G557" s="47">
        <v>6</v>
      </c>
      <c r="H557" s="55">
        <f>Таблица626[[#This Row],[Коэфициент стоимости]]*Таблица626[[#This Row],[Розничная цена KRW]]</f>
        <v>11520</v>
      </c>
      <c r="I557" s="17" t="str">
        <f>IF($H$1="","Введите курс",Таблица626[[#This Row],[Оптовая цена KRW за 1шт]]/$H$1)</f>
        <v>Введите курс</v>
      </c>
      <c r="J557" s="48"/>
      <c r="K557" s="18">
        <f>Таблица626[[#This Row],[Заказ коробок ]]*Таблица626[[#This Row],[Кол-во шт в коробке]]</f>
        <v>0</v>
      </c>
      <c r="L557" s="54">
        <f>Таблица626[[#This Row],[Общее кол-во шт]]*Таблица626[[#This Row],[Оптовая цена KRW за 1шт]]</f>
        <v>0</v>
      </c>
      <c r="M557" s="19" t="str">
        <f>IFERROR(Таблица626[[#This Row],[Общее кол-во шт]]*Таблица626[[#This Row],[Оптовая цена USD за 1шт]],"")</f>
        <v/>
      </c>
      <c r="N557" s="49"/>
    </row>
    <row r="558" spans="1:14" ht="22.5" customHeight="1">
      <c r="A558" s="44" t="s">
        <v>13510</v>
      </c>
      <c r="B558" s="14">
        <v>8809643531870</v>
      </c>
      <c r="C558" s="50" t="s">
        <v>13511</v>
      </c>
      <c r="D558" s="115" t="s">
        <v>13512</v>
      </c>
      <c r="E558" s="16">
        <v>24000</v>
      </c>
      <c r="F558" s="15">
        <v>0.48</v>
      </c>
      <c r="G558" s="47">
        <v>4</v>
      </c>
      <c r="H558" s="55">
        <f>Таблица626[[#This Row],[Коэфициент стоимости]]*Таблица626[[#This Row],[Розничная цена KRW]]</f>
        <v>11520</v>
      </c>
      <c r="I558" s="17" t="str">
        <f>IF($H$1="","Введите курс",Таблица626[[#This Row],[Оптовая цена KRW за 1шт]]/$H$1)</f>
        <v>Введите курс</v>
      </c>
      <c r="J558" s="48"/>
      <c r="K558" s="18">
        <f>Таблица626[[#This Row],[Заказ коробок ]]*Таблица626[[#This Row],[Кол-во шт в коробке]]</f>
        <v>0</v>
      </c>
      <c r="L558" s="54">
        <f>Таблица626[[#This Row],[Общее кол-во шт]]*Таблица626[[#This Row],[Оптовая цена KRW за 1шт]]</f>
        <v>0</v>
      </c>
      <c r="M558" s="19" t="str">
        <f>IFERROR(Таблица626[[#This Row],[Общее кол-во шт]]*Таблица626[[#This Row],[Оптовая цена USD за 1шт]],"")</f>
        <v/>
      </c>
      <c r="N558" s="49"/>
    </row>
    <row r="559" spans="1:14" ht="22.5" customHeight="1">
      <c r="A559" s="44" t="s">
        <v>13513</v>
      </c>
      <c r="B559" s="14">
        <v>8809643531863</v>
      </c>
      <c r="C559" s="50" t="s">
        <v>13514</v>
      </c>
      <c r="D559" s="46" t="s">
        <v>13515</v>
      </c>
      <c r="E559" s="16">
        <v>28000</v>
      </c>
      <c r="F559" s="15">
        <v>0.48</v>
      </c>
      <c r="G559" s="47">
        <v>4</v>
      </c>
      <c r="H559" s="55">
        <f>Таблица626[[#This Row],[Коэфициент стоимости]]*Таблица626[[#This Row],[Розничная цена KRW]]</f>
        <v>13440</v>
      </c>
      <c r="I559" s="17" t="str">
        <f>IF($H$1="","Введите курс",Таблица626[[#This Row],[Оптовая цена KRW за 1шт]]/$H$1)</f>
        <v>Введите курс</v>
      </c>
      <c r="J559" s="48"/>
      <c r="K559" s="18">
        <f>Таблица626[[#This Row],[Заказ коробок ]]*Таблица626[[#This Row],[Кол-во шт в коробке]]</f>
        <v>0</v>
      </c>
      <c r="L559" s="54">
        <f>Таблица626[[#This Row],[Общее кол-во шт]]*Таблица626[[#This Row],[Оптовая цена KRW за 1шт]]</f>
        <v>0</v>
      </c>
      <c r="M559" s="19" t="str">
        <f>IFERROR(Таблица626[[#This Row],[Общее кол-во шт]]*Таблица626[[#This Row],[Оптовая цена USD за 1шт]],"")</f>
        <v/>
      </c>
      <c r="N559" s="49"/>
    </row>
    <row r="560" spans="1:14" ht="22.5" customHeight="1">
      <c r="A560" s="44" t="s">
        <v>13516</v>
      </c>
      <c r="B560" s="14">
        <v>8809643521352</v>
      </c>
      <c r="C560" s="50" t="s">
        <v>13517</v>
      </c>
      <c r="D560" s="46" t="s">
        <v>13518</v>
      </c>
      <c r="E560" s="16">
        <v>27000</v>
      </c>
      <c r="F560" s="15">
        <v>0.48</v>
      </c>
      <c r="G560" s="47">
        <v>6</v>
      </c>
      <c r="H560" s="55">
        <f>Таблица626[[#This Row],[Коэфициент стоимости]]*Таблица626[[#This Row],[Розничная цена KRW]]</f>
        <v>12960</v>
      </c>
      <c r="I560" s="17" t="str">
        <f>IF($H$1="","Введите курс",Таблица626[[#This Row],[Оптовая цена KRW за 1шт]]/$H$1)</f>
        <v>Введите курс</v>
      </c>
      <c r="J560" s="48"/>
      <c r="K560" s="18">
        <f>Таблица626[[#This Row],[Заказ коробок ]]*Таблица626[[#This Row],[Кол-во шт в коробке]]</f>
        <v>0</v>
      </c>
      <c r="L560" s="54">
        <f>Таблица626[[#This Row],[Общее кол-во шт]]*Таблица626[[#This Row],[Оптовая цена KRW за 1шт]]</f>
        <v>0</v>
      </c>
      <c r="M560" s="19" t="str">
        <f>IFERROR(Таблица626[[#This Row],[Общее кол-во шт]]*Таблица626[[#This Row],[Оптовая цена USD за 1шт]],"")</f>
        <v/>
      </c>
      <c r="N560" s="49"/>
    </row>
    <row r="561" spans="1:14" ht="22.5" customHeight="1">
      <c r="A561" s="44" t="s">
        <v>13519</v>
      </c>
      <c r="B561" s="14">
        <v>8809643527255</v>
      </c>
      <c r="C561" s="50" t="s">
        <v>13520</v>
      </c>
      <c r="D561" s="115" t="s">
        <v>13521</v>
      </c>
      <c r="E561" s="16">
        <v>40000</v>
      </c>
      <c r="F561" s="15">
        <v>0.48</v>
      </c>
      <c r="G561" s="47">
        <v>4</v>
      </c>
      <c r="H561" s="55">
        <f>Таблица626[[#This Row],[Коэфициент стоимости]]*Таблица626[[#This Row],[Розничная цена KRW]]</f>
        <v>19200</v>
      </c>
      <c r="I561" s="17" t="str">
        <f>IF($H$1="","Введите курс",Таблица626[[#This Row],[Оптовая цена KRW за 1шт]]/$H$1)</f>
        <v>Введите курс</v>
      </c>
      <c r="J561" s="48"/>
      <c r="K561" s="18">
        <f>Таблица626[[#This Row],[Заказ коробок ]]*Таблица626[[#This Row],[Кол-во шт в коробке]]</f>
        <v>0</v>
      </c>
      <c r="L561" s="54">
        <f>Таблица626[[#This Row],[Общее кол-во шт]]*Таблица626[[#This Row],[Оптовая цена KRW за 1шт]]</f>
        <v>0</v>
      </c>
      <c r="M561" s="19" t="str">
        <f>IFERROR(Таблица626[[#This Row],[Общее кол-во шт]]*Таблица626[[#This Row],[Оптовая цена USD за 1шт]],"")</f>
        <v/>
      </c>
      <c r="N561" s="49"/>
    </row>
    <row r="562" spans="1:14" ht="22.5" customHeight="1">
      <c r="A562" s="44" t="s">
        <v>13522</v>
      </c>
      <c r="B562" s="14">
        <v>8809643541626</v>
      </c>
      <c r="C562" s="50" t="s">
        <v>13523</v>
      </c>
      <c r="D562" s="46" t="s">
        <v>13524</v>
      </c>
      <c r="E562" s="16">
        <v>26000</v>
      </c>
      <c r="F562" s="15">
        <v>0.48</v>
      </c>
      <c r="G562" s="47">
        <v>6</v>
      </c>
      <c r="H562" s="55">
        <f>Таблица626[[#This Row],[Коэфициент стоимости]]*Таблица626[[#This Row],[Розничная цена KRW]]</f>
        <v>12480</v>
      </c>
      <c r="I562" s="17" t="str">
        <f>IF($H$1="","Введите курс",Таблица626[[#This Row],[Оптовая цена KRW за 1шт]]/$H$1)</f>
        <v>Введите курс</v>
      </c>
      <c r="J562" s="48"/>
      <c r="K562" s="18">
        <f>Таблица626[[#This Row],[Заказ коробок ]]*Таблица626[[#This Row],[Кол-во шт в коробке]]</f>
        <v>0</v>
      </c>
      <c r="L562" s="54">
        <f>Таблица626[[#This Row],[Общее кол-во шт]]*Таблица626[[#This Row],[Оптовая цена KRW за 1шт]]</f>
        <v>0</v>
      </c>
      <c r="M562" s="19" t="str">
        <f>IFERROR(Таблица626[[#This Row],[Общее кол-во шт]]*Таблица626[[#This Row],[Оптовая цена USD за 1шт]],"")</f>
        <v/>
      </c>
      <c r="N562" s="49"/>
    </row>
    <row r="563" spans="1:14" ht="22.5" customHeight="1">
      <c r="A563" s="44" t="s">
        <v>13525</v>
      </c>
      <c r="B563" s="14">
        <v>8809643537636</v>
      </c>
      <c r="C563" s="50" t="s">
        <v>13526</v>
      </c>
      <c r="D563" s="46" t="s">
        <v>13527</v>
      </c>
      <c r="E563" s="16">
        <v>26000</v>
      </c>
      <c r="F563" s="15">
        <v>0.48</v>
      </c>
      <c r="G563" s="47">
        <v>6</v>
      </c>
      <c r="H563" s="55">
        <f>Таблица626[[#This Row],[Коэфициент стоимости]]*Таблица626[[#This Row],[Розничная цена KRW]]</f>
        <v>12480</v>
      </c>
      <c r="I563" s="17" t="str">
        <f>IF($H$1="","Введите курс",Таблица626[[#This Row],[Оптовая цена KRW за 1шт]]/$H$1)</f>
        <v>Введите курс</v>
      </c>
      <c r="J563" s="48"/>
      <c r="K563" s="18">
        <f>Таблица626[[#This Row],[Заказ коробок ]]*Таблица626[[#This Row],[Кол-во шт в коробке]]</f>
        <v>0</v>
      </c>
      <c r="L563" s="54">
        <f>Таблица626[[#This Row],[Общее кол-во шт]]*Таблица626[[#This Row],[Оптовая цена KRW за 1шт]]</f>
        <v>0</v>
      </c>
      <c r="M563" s="19" t="str">
        <f>IFERROR(Таблица626[[#This Row],[Общее кол-во шт]]*Таблица626[[#This Row],[Оптовая цена USD за 1шт]],"")</f>
        <v/>
      </c>
      <c r="N563" s="49"/>
    </row>
    <row r="564" spans="1:14" ht="22.5" customHeight="1">
      <c r="A564" s="44" t="s">
        <v>13528</v>
      </c>
      <c r="B564" s="14">
        <v>8809643533928</v>
      </c>
      <c r="C564" s="50" t="s">
        <v>13529</v>
      </c>
      <c r="D564" s="46" t="s">
        <v>13530</v>
      </c>
      <c r="E564" s="16">
        <v>2000</v>
      </c>
      <c r="F564" s="15">
        <v>0.48</v>
      </c>
      <c r="G564" s="47">
        <v>30</v>
      </c>
      <c r="H564" s="55">
        <f>Таблица626[[#This Row],[Коэфициент стоимости]]*Таблица626[[#This Row],[Розничная цена KRW]]</f>
        <v>960</v>
      </c>
      <c r="I564" s="17" t="str">
        <f>IF($H$1="","Введите курс",Таблица626[[#This Row],[Оптовая цена KRW за 1шт]]/$H$1)</f>
        <v>Введите курс</v>
      </c>
      <c r="J564" s="48"/>
      <c r="K564" s="18">
        <f>Таблица626[[#This Row],[Заказ коробок ]]*Таблица626[[#This Row],[Кол-во шт в коробке]]</f>
        <v>0</v>
      </c>
      <c r="L564" s="54">
        <f>Таблица626[[#This Row],[Общее кол-во шт]]*Таблица626[[#This Row],[Оптовая цена KRW за 1шт]]</f>
        <v>0</v>
      </c>
      <c r="M564" s="19" t="str">
        <f>IFERROR(Таблица626[[#This Row],[Общее кол-во шт]]*Таблица626[[#This Row],[Оптовая цена USD за 1шт]],"")</f>
        <v/>
      </c>
      <c r="N564" s="49"/>
    </row>
    <row r="565" spans="1:14" ht="22.5" customHeight="1">
      <c r="A565" s="44" t="s">
        <v>13531</v>
      </c>
      <c r="B565" s="14">
        <v>8809643533911</v>
      </c>
      <c r="C565" s="50" t="s">
        <v>13532</v>
      </c>
      <c r="D565" s="46" t="s">
        <v>13533</v>
      </c>
      <c r="E565" s="16">
        <v>4500</v>
      </c>
      <c r="F565" s="15">
        <v>0.48</v>
      </c>
      <c r="G565" s="47">
        <v>10</v>
      </c>
      <c r="H565" s="55">
        <f>Таблица626[[#This Row],[Коэфициент стоимости]]*Таблица626[[#This Row],[Розничная цена KRW]]</f>
        <v>2160</v>
      </c>
      <c r="I565" s="17" t="str">
        <f>IF($H$1="","Введите курс",Таблица626[[#This Row],[Оптовая цена KRW за 1шт]]/$H$1)</f>
        <v>Введите курс</v>
      </c>
      <c r="J565" s="48"/>
      <c r="K565" s="18">
        <f>Таблица626[[#This Row],[Заказ коробок ]]*Таблица626[[#This Row],[Кол-во шт в коробке]]</f>
        <v>0</v>
      </c>
      <c r="L565" s="54">
        <f>Таблица626[[#This Row],[Общее кол-во шт]]*Таблица626[[#This Row],[Оптовая цена KRW за 1шт]]</f>
        <v>0</v>
      </c>
      <c r="M565" s="19" t="str">
        <f>IFERROR(Таблица626[[#This Row],[Общее кол-во шт]]*Таблица626[[#This Row],[Оптовая цена USD за 1шт]],"")</f>
        <v/>
      </c>
      <c r="N565" s="49"/>
    </row>
    <row r="566" spans="1:14" ht="22.5" customHeight="1">
      <c r="A566" s="44" t="s">
        <v>13534</v>
      </c>
      <c r="B566" s="14">
        <v>8809643534796</v>
      </c>
      <c r="C566" s="50" t="s">
        <v>13535</v>
      </c>
      <c r="D566" s="46" t="s">
        <v>13536</v>
      </c>
      <c r="E566" s="16">
        <v>20000</v>
      </c>
      <c r="F566" s="15">
        <v>0.48</v>
      </c>
      <c r="G566" s="47">
        <v>20</v>
      </c>
      <c r="H566" s="55">
        <f>Таблица626[[#This Row],[Коэфициент стоимости]]*Таблица626[[#This Row],[Розничная цена KRW]]</f>
        <v>9600</v>
      </c>
      <c r="I566" s="17" t="str">
        <f>IF($H$1="","Введите курс",Таблица626[[#This Row],[Оптовая цена KRW за 1шт]]/$H$1)</f>
        <v>Введите курс</v>
      </c>
      <c r="J566" s="48"/>
      <c r="K566" s="18">
        <f>Таблица626[[#This Row],[Заказ коробок ]]*Таблица626[[#This Row],[Кол-во шт в коробке]]</f>
        <v>0</v>
      </c>
      <c r="L566" s="54">
        <f>Таблица626[[#This Row],[Общее кол-во шт]]*Таблица626[[#This Row],[Оптовая цена KRW за 1шт]]</f>
        <v>0</v>
      </c>
      <c r="M566" s="19" t="str">
        <f>IFERROR(Таблица626[[#This Row],[Общее кол-во шт]]*Таблица626[[#This Row],[Оптовая цена USD за 1шт]],"")</f>
        <v/>
      </c>
      <c r="N566" s="49"/>
    </row>
    <row r="567" spans="1:14" ht="22.5" customHeight="1">
      <c r="A567" s="44" t="s">
        <v>13537</v>
      </c>
      <c r="B567" s="14">
        <v>8809643526210</v>
      </c>
      <c r="C567" s="50" t="s">
        <v>13538</v>
      </c>
      <c r="D567" s="46" t="s">
        <v>13539</v>
      </c>
      <c r="E567" s="16">
        <v>19000</v>
      </c>
      <c r="F567" s="15">
        <v>0.48</v>
      </c>
      <c r="G567" s="47">
        <v>6</v>
      </c>
      <c r="H567" s="55">
        <f>Таблица626[[#This Row],[Коэфициент стоимости]]*Таблица626[[#This Row],[Розничная цена KRW]]</f>
        <v>9120</v>
      </c>
      <c r="I567" s="17" t="str">
        <f>IF($H$1="","Введите курс",Таблица626[[#This Row],[Оптовая цена KRW за 1шт]]/$H$1)</f>
        <v>Введите курс</v>
      </c>
      <c r="J567" s="48"/>
      <c r="K567" s="18">
        <f>Таблица626[[#This Row],[Заказ коробок ]]*Таблица626[[#This Row],[Кол-во шт в коробке]]</f>
        <v>0</v>
      </c>
      <c r="L567" s="54">
        <f>Таблица626[[#This Row],[Общее кол-во шт]]*Таблица626[[#This Row],[Оптовая цена KRW за 1шт]]</f>
        <v>0</v>
      </c>
      <c r="M567" s="19" t="str">
        <f>IFERROR(Таблица626[[#This Row],[Общее кол-во шт]]*Таблица626[[#This Row],[Оптовая цена USD за 1шт]],"")</f>
        <v/>
      </c>
      <c r="N567" s="49"/>
    </row>
    <row r="568" spans="1:14" ht="22.5" customHeight="1">
      <c r="A568" s="44" t="s">
        <v>13540</v>
      </c>
      <c r="B568" s="14">
        <v>8809643526203</v>
      </c>
      <c r="C568" s="50" t="s">
        <v>13541</v>
      </c>
      <c r="D568" s="46" t="s">
        <v>13542</v>
      </c>
      <c r="E568" s="16">
        <v>14000</v>
      </c>
      <c r="F568" s="15">
        <v>0.48</v>
      </c>
      <c r="G568" s="47">
        <v>6</v>
      </c>
      <c r="H568" s="55">
        <f>Таблица626[[#This Row],[Коэфициент стоимости]]*Таблица626[[#This Row],[Розничная цена KRW]]</f>
        <v>6720</v>
      </c>
      <c r="I568" s="17" t="str">
        <f>IF($H$1="","Введите курс",Таблица626[[#This Row],[Оптовая цена KRW за 1шт]]/$H$1)</f>
        <v>Введите курс</v>
      </c>
      <c r="J568" s="48"/>
      <c r="K568" s="18">
        <f>Таблица626[[#This Row],[Заказ коробок ]]*Таблица626[[#This Row],[Кол-во шт в коробке]]</f>
        <v>0</v>
      </c>
      <c r="L568" s="54">
        <f>Таблица626[[#This Row],[Общее кол-во шт]]*Таблица626[[#This Row],[Оптовая цена KRW за 1шт]]</f>
        <v>0</v>
      </c>
      <c r="M568" s="19" t="str">
        <f>IFERROR(Таблица626[[#This Row],[Общее кол-во шт]]*Таблица626[[#This Row],[Оптовая цена USD за 1шт]],"")</f>
        <v/>
      </c>
      <c r="N568" s="49"/>
    </row>
    <row r="569" spans="1:14" ht="22.5" customHeight="1">
      <c r="A569" s="44" t="s">
        <v>13543</v>
      </c>
      <c r="B569" s="14">
        <v>8809643526197</v>
      </c>
      <c r="C569" s="50" t="s">
        <v>13544</v>
      </c>
      <c r="D569" s="46" t="s">
        <v>13545</v>
      </c>
      <c r="E569" s="16">
        <v>12000</v>
      </c>
      <c r="F569" s="15">
        <v>0.48</v>
      </c>
      <c r="G569" s="47">
        <v>6</v>
      </c>
      <c r="H569" s="55">
        <f>Таблица626[[#This Row],[Коэфициент стоимости]]*Таблица626[[#This Row],[Розничная цена KRW]]</f>
        <v>5760</v>
      </c>
      <c r="I569" s="17" t="str">
        <f>IF($H$1="","Введите курс",Таблица626[[#This Row],[Оптовая цена KRW за 1шт]]/$H$1)</f>
        <v>Введите курс</v>
      </c>
      <c r="J569" s="48"/>
      <c r="K569" s="18">
        <f>Таблица626[[#This Row],[Заказ коробок ]]*Таблица626[[#This Row],[Кол-во шт в коробке]]</f>
        <v>0</v>
      </c>
      <c r="L569" s="54">
        <f>Таблица626[[#This Row],[Общее кол-во шт]]*Таблица626[[#This Row],[Оптовая цена KRW за 1шт]]</f>
        <v>0</v>
      </c>
      <c r="M569" s="19" t="str">
        <f>IFERROR(Таблица626[[#This Row],[Общее кол-во шт]]*Таблица626[[#This Row],[Оптовая цена USD за 1шт]],"")</f>
        <v/>
      </c>
      <c r="N569" s="49"/>
    </row>
    <row r="570" spans="1:14" ht="22.5" customHeight="1">
      <c r="A570" s="44" t="s">
        <v>13546</v>
      </c>
      <c r="B570" s="14">
        <v>8809643526180</v>
      </c>
      <c r="C570" s="50" t="s">
        <v>13547</v>
      </c>
      <c r="D570" s="46" t="s">
        <v>13548</v>
      </c>
      <c r="E570" s="16">
        <v>15000</v>
      </c>
      <c r="F570" s="15">
        <v>0.48</v>
      </c>
      <c r="G570" s="47">
        <v>6</v>
      </c>
      <c r="H570" s="55">
        <f>Таблица626[[#This Row],[Коэфициент стоимости]]*Таблица626[[#This Row],[Розничная цена KRW]]</f>
        <v>7200</v>
      </c>
      <c r="I570" s="17" t="str">
        <f>IF($H$1="","Введите курс",Таблица626[[#This Row],[Оптовая цена KRW за 1шт]]/$H$1)</f>
        <v>Введите курс</v>
      </c>
      <c r="J570" s="48"/>
      <c r="K570" s="18">
        <f>Таблица626[[#This Row],[Заказ коробок ]]*Таблица626[[#This Row],[Кол-во шт в коробке]]</f>
        <v>0</v>
      </c>
      <c r="L570" s="54">
        <f>Таблица626[[#This Row],[Общее кол-во шт]]*Таблица626[[#This Row],[Оптовая цена KRW за 1шт]]</f>
        <v>0</v>
      </c>
      <c r="M570" s="19" t="str">
        <f>IFERROR(Таблица626[[#This Row],[Общее кол-во шт]]*Таблица626[[#This Row],[Оптовая цена USD за 1шт]],"")</f>
        <v/>
      </c>
      <c r="N570" s="49"/>
    </row>
    <row r="571" spans="1:14" ht="22.5" customHeight="1">
      <c r="A571" s="44" t="s">
        <v>13549</v>
      </c>
      <c r="B571" s="14">
        <v>8809643535816</v>
      </c>
      <c r="C571" s="50" t="s">
        <v>13550</v>
      </c>
      <c r="D571" s="46" t="s">
        <v>13551</v>
      </c>
      <c r="E571" s="16">
        <v>5600</v>
      </c>
      <c r="F571" s="15">
        <v>0.48</v>
      </c>
      <c r="G571" s="47">
        <v>6</v>
      </c>
      <c r="H571" s="55">
        <f>Таблица626[[#This Row],[Коэфициент стоимости]]*Таблица626[[#This Row],[Розничная цена KRW]]</f>
        <v>2688</v>
      </c>
      <c r="I571" s="17" t="str">
        <f>IF($H$1="","Введите курс",Таблица626[[#This Row],[Оптовая цена KRW за 1шт]]/$H$1)</f>
        <v>Введите курс</v>
      </c>
      <c r="J571" s="48"/>
      <c r="K571" s="18">
        <f>Таблица626[[#This Row],[Заказ коробок ]]*Таблица626[[#This Row],[Кол-во шт в коробке]]</f>
        <v>0</v>
      </c>
      <c r="L571" s="54">
        <f>Таблица626[[#This Row],[Общее кол-во шт]]*Таблица626[[#This Row],[Оптовая цена KRW за 1шт]]</f>
        <v>0</v>
      </c>
      <c r="M571" s="19" t="str">
        <f>IFERROR(Таблица626[[#This Row],[Общее кол-во шт]]*Таблица626[[#This Row],[Оптовая цена USD за 1шт]],"")</f>
        <v/>
      </c>
      <c r="N571" s="49"/>
    </row>
    <row r="572" spans="1:14" ht="22.5" customHeight="1">
      <c r="A572" s="44" t="s">
        <v>13552</v>
      </c>
      <c r="B572" s="14">
        <v>8809643525299</v>
      </c>
      <c r="C572" s="50" t="s">
        <v>13553</v>
      </c>
      <c r="D572" s="115" t="s">
        <v>13554</v>
      </c>
      <c r="E572" s="16">
        <v>54000</v>
      </c>
      <c r="F572" s="15">
        <v>0.48</v>
      </c>
      <c r="G572" s="47">
        <v>4</v>
      </c>
      <c r="H572" s="55">
        <f>Таблица626[[#This Row],[Коэфициент стоимости]]*Таблица626[[#This Row],[Розничная цена KRW]]</f>
        <v>25920</v>
      </c>
      <c r="I572" s="17" t="str">
        <f>IF($H$1="","Введите курс",Таблица626[[#This Row],[Оптовая цена KRW за 1шт]]/$H$1)</f>
        <v>Введите курс</v>
      </c>
      <c r="J572" s="48"/>
      <c r="K572" s="18">
        <f>Таблица626[[#This Row],[Заказ коробок ]]*Таблица626[[#This Row],[Кол-во шт в коробке]]</f>
        <v>0</v>
      </c>
      <c r="L572" s="54">
        <f>Таблица626[[#This Row],[Общее кол-во шт]]*Таблица626[[#This Row],[Оптовая цена KRW за 1шт]]</f>
        <v>0</v>
      </c>
      <c r="M572" s="19" t="str">
        <f>IFERROR(Таблица626[[#This Row],[Общее кол-во шт]]*Таблица626[[#This Row],[Оптовая цена USD за 1шт]],"")</f>
        <v/>
      </c>
      <c r="N572" s="49"/>
    </row>
    <row r="573" spans="1:14" ht="22.5" customHeight="1">
      <c r="A573" s="44" t="s">
        <v>13555</v>
      </c>
      <c r="B573" s="14">
        <v>8809643523769</v>
      </c>
      <c r="C573" s="50" t="s">
        <v>13556</v>
      </c>
      <c r="D573" s="46" t="s">
        <v>13557</v>
      </c>
      <c r="E573" s="16">
        <v>2500</v>
      </c>
      <c r="F573" s="15">
        <v>0.48</v>
      </c>
      <c r="G573" s="47">
        <v>10</v>
      </c>
      <c r="H573" s="55">
        <f>Таблица626[[#This Row],[Коэфициент стоимости]]*Таблица626[[#This Row],[Розничная цена KRW]]</f>
        <v>1200</v>
      </c>
      <c r="I573" s="17" t="str">
        <f>IF($H$1="","Введите курс",Таблица626[[#This Row],[Оптовая цена KRW за 1шт]]/$H$1)</f>
        <v>Введите курс</v>
      </c>
      <c r="J573" s="48"/>
      <c r="K573" s="18">
        <f>Таблица626[[#This Row],[Заказ коробок ]]*Таблица626[[#This Row],[Кол-во шт в коробке]]</f>
        <v>0</v>
      </c>
      <c r="L573" s="54">
        <f>Таблица626[[#This Row],[Общее кол-во шт]]*Таблица626[[#This Row],[Оптовая цена KRW за 1шт]]</f>
        <v>0</v>
      </c>
      <c r="M573" s="19" t="str">
        <f>IFERROR(Таблица626[[#This Row],[Общее кол-во шт]]*Таблица626[[#This Row],[Оптовая цена USD за 1шт]],"")</f>
        <v/>
      </c>
      <c r="N573" s="49"/>
    </row>
    <row r="574" spans="1:14" ht="22.5" customHeight="1">
      <c r="A574" s="44" t="s">
        <v>13558</v>
      </c>
      <c r="B574" s="14">
        <v>8809643521079</v>
      </c>
      <c r="C574" s="50" t="s">
        <v>13559</v>
      </c>
      <c r="D574" s="46" t="s">
        <v>13560</v>
      </c>
      <c r="E574" s="16">
        <v>24000</v>
      </c>
      <c r="F574" s="15">
        <v>0.48</v>
      </c>
      <c r="G574" s="47">
        <v>6</v>
      </c>
      <c r="H574" s="55">
        <f>Таблица626[[#This Row],[Коэфициент стоимости]]*Таблица626[[#This Row],[Розничная цена KRW]]</f>
        <v>11520</v>
      </c>
      <c r="I574" s="17" t="str">
        <f>IF($H$1="","Введите курс",Таблица626[[#This Row],[Оптовая цена KRW за 1шт]]/$H$1)</f>
        <v>Введите курс</v>
      </c>
      <c r="J574" s="48"/>
      <c r="K574" s="18">
        <f>Таблица626[[#This Row],[Заказ коробок ]]*Таблица626[[#This Row],[Кол-во шт в коробке]]</f>
        <v>0</v>
      </c>
      <c r="L574" s="54">
        <f>Таблица626[[#This Row],[Общее кол-во шт]]*Таблица626[[#This Row],[Оптовая цена KRW за 1шт]]</f>
        <v>0</v>
      </c>
      <c r="M574" s="19" t="str">
        <f>IFERROR(Таблица626[[#This Row],[Общее кол-во шт]]*Таблица626[[#This Row],[Оптовая цена USD за 1шт]],"")</f>
        <v/>
      </c>
      <c r="N574" s="49"/>
    </row>
    <row r="575" spans="1:14" ht="22.5" customHeight="1">
      <c r="A575" s="44" t="s">
        <v>13561</v>
      </c>
      <c r="B575" s="14">
        <v>8809643516877</v>
      </c>
      <c r="C575" s="50" t="s">
        <v>13562</v>
      </c>
      <c r="D575" s="46" t="s">
        <v>13563</v>
      </c>
      <c r="E575" s="16">
        <v>20000</v>
      </c>
      <c r="F575" s="15">
        <v>0.48</v>
      </c>
      <c r="G575" s="47">
        <v>6</v>
      </c>
      <c r="H575" s="55">
        <f>Таблица626[[#This Row],[Коэфициент стоимости]]*Таблица626[[#This Row],[Розничная цена KRW]]</f>
        <v>9600</v>
      </c>
      <c r="I575" s="17" t="str">
        <f>IF($H$1="","Введите курс",Таблица626[[#This Row],[Оптовая цена KRW за 1шт]]/$H$1)</f>
        <v>Введите курс</v>
      </c>
      <c r="J575" s="48"/>
      <c r="K575" s="18">
        <f>Таблица626[[#This Row],[Заказ коробок ]]*Таблица626[[#This Row],[Кол-во шт в коробке]]</f>
        <v>0</v>
      </c>
      <c r="L575" s="54">
        <f>Таблица626[[#This Row],[Общее кол-во шт]]*Таблица626[[#This Row],[Оптовая цена KRW за 1шт]]</f>
        <v>0</v>
      </c>
      <c r="M575" s="19" t="str">
        <f>IFERROR(Таблица626[[#This Row],[Общее кол-во шт]]*Таблица626[[#This Row],[Оптовая цена USD за 1шт]],"")</f>
        <v/>
      </c>
      <c r="N575" s="49"/>
    </row>
    <row r="576" spans="1:14" ht="22.5" customHeight="1">
      <c r="A576" s="44" t="s">
        <v>13564</v>
      </c>
      <c r="B576" s="14">
        <v>8809643521062</v>
      </c>
      <c r="C576" s="50" t="s">
        <v>13565</v>
      </c>
      <c r="D576" s="46" t="s">
        <v>13566</v>
      </c>
      <c r="E576" s="16">
        <v>28000</v>
      </c>
      <c r="F576" s="15">
        <v>0.48</v>
      </c>
      <c r="G576" s="47">
        <v>6</v>
      </c>
      <c r="H576" s="55">
        <f>Таблица626[[#This Row],[Коэфициент стоимости]]*Таблица626[[#This Row],[Розничная цена KRW]]</f>
        <v>13440</v>
      </c>
      <c r="I576" s="17" t="str">
        <f>IF($H$1="","Введите курс",Таблица626[[#This Row],[Оптовая цена KRW за 1шт]]/$H$1)</f>
        <v>Введите курс</v>
      </c>
      <c r="J576" s="48"/>
      <c r="K576" s="18">
        <f>Таблица626[[#This Row],[Заказ коробок ]]*Таблица626[[#This Row],[Кол-во шт в коробке]]</f>
        <v>0</v>
      </c>
      <c r="L576" s="54">
        <f>Таблица626[[#This Row],[Общее кол-во шт]]*Таблица626[[#This Row],[Оптовая цена KRW за 1шт]]</f>
        <v>0</v>
      </c>
      <c r="M576" s="19" t="str">
        <f>IFERROR(Таблица626[[#This Row],[Общее кол-во шт]]*Таблица626[[#This Row],[Оптовая цена USD за 1шт]],"")</f>
        <v/>
      </c>
      <c r="N576" s="49"/>
    </row>
    <row r="577" spans="1:14" ht="22.5" customHeight="1">
      <c r="A577" s="44" t="s">
        <v>13567</v>
      </c>
      <c r="B577" s="14">
        <v>8809643521055</v>
      </c>
      <c r="C577" s="50" t="s">
        <v>13568</v>
      </c>
      <c r="D577" s="46" t="s">
        <v>13569</v>
      </c>
      <c r="E577" s="16">
        <v>28000</v>
      </c>
      <c r="F577" s="15">
        <v>0.48</v>
      </c>
      <c r="G577" s="47">
        <v>6</v>
      </c>
      <c r="H577" s="55">
        <f>Таблица626[[#This Row],[Коэфициент стоимости]]*Таблица626[[#This Row],[Розничная цена KRW]]</f>
        <v>13440</v>
      </c>
      <c r="I577" s="17" t="str">
        <f>IF($H$1="","Введите курс",Таблица626[[#This Row],[Оптовая цена KRW за 1шт]]/$H$1)</f>
        <v>Введите курс</v>
      </c>
      <c r="J577" s="48"/>
      <c r="K577" s="18">
        <f>Таблица626[[#This Row],[Заказ коробок ]]*Таблица626[[#This Row],[Кол-во шт в коробке]]</f>
        <v>0</v>
      </c>
      <c r="L577" s="54">
        <f>Таблица626[[#This Row],[Общее кол-во шт]]*Таблица626[[#This Row],[Оптовая цена KRW за 1шт]]</f>
        <v>0</v>
      </c>
      <c r="M577" s="19" t="str">
        <f>IFERROR(Таблица626[[#This Row],[Общее кол-во шт]]*Таблица626[[#This Row],[Оптовая цена USD за 1шт]],"")</f>
        <v/>
      </c>
      <c r="N577" s="49"/>
    </row>
    <row r="578" spans="1:14" ht="22.5" customHeight="1">
      <c r="A578" s="44" t="s">
        <v>13570</v>
      </c>
      <c r="B578" s="14">
        <v>8809643521048</v>
      </c>
      <c r="C578" s="50" t="s">
        <v>13571</v>
      </c>
      <c r="D578" s="46" t="s">
        <v>13572</v>
      </c>
      <c r="E578" s="16">
        <v>26000</v>
      </c>
      <c r="F578" s="15">
        <v>0.48</v>
      </c>
      <c r="G578" s="47">
        <v>6</v>
      </c>
      <c r="H578" s="55">
        <f>Таблица626[[#This Row],[Коэфициент стоимости]]*Таблица626[[#This Row],[Розничная цена KRW]]</f>
        <v>12480</v>
      </c>
      <c r="I578" s="17" t="str">
        <f>IF($H$1="","Введите курс",Таблица626[[#This Row],[Оптовая цена KRW за 1шт]]/$H$1)</f>
        <v>Введите курс</v>
      </c>
      <c r="J578" s="48"/>
      <c r="K578" s="18">
        <f>Таблица626[[#This Row],[Заказ коробок ]]*Таблица626[[#This Row],[Кол-во шт в коробке]]</f>
        <v>0</v>
      </c>
      <c r="L578" s="54">
        <f>Таблица626[[#This Row],[Общее кол-во шт]]*Таблица626[[#This Row],[Оптовая цена KRW за 1шт]]</f>
        <v>0</v>
      </c>
      <c r="M578" s="19" t="str">
        <f>IFERROR(Таблица626[[#This Row],[Общее кол-во шт]]*Таблица626[[#This Row],[Оптовая цена USD за 1шт]],"")</f>
        <v/>
      </c>
      <c r="N578" s="49"/>
    </row>
    <row r="579" spans="1:14" ht="22.5" customHeight="1">
      <c r="A579" s="44" t="s">
        <v>13573</v>
      </c>
      <c r="B579" s="14">
        <v>8809643520133</v>
      </c>
      <c r="C579" s="50" t="s">
        <v>13574</v>
      </c>
      <c r="D579" s="46" t="s">
        <v>13575</v>
      </c>
      <c r="E579" s="16">
        <v>21000</v>
      </c>
      <c r="F579" s="15">
        <v>0.48</v>
      </c>
      <c r="G579" s="47">
        <v>6</v>
      </c>
      <c r="H579" s="55">
        <f>Таблица626[[#This Row],[Коэфициент стоимости]]*Таблица626[[#This Row],[Розничная цена KRW]]</f>
        <v>10080</v>
      </c>
      <c r="I579" s="17" t="str">
        <f>IF($H$1="","Введите курс",Таблица626[[#This Row],[Оптовая цена KRW за 1шт]]/$H$1)</f>
        <v>Введите курс</v>
      </c>
      <c r="J579" s="48"/>
      <c r="K579" s="18">
        <f>Таблица626[[#This Row],[Заказ коробок ]]*Таблица626[[#This Row],[Кол-во шт в коробке]]</f>
        <v>0</v>
      </c>
      <c r="L579" s="54">
        <f>Таблица626[[#This Row],[Общее кол-во шт]]*Таблица626[[#This Row],[Оптовая цена KRW за 1шт]]</f>
        <v>0</v>
      </c>
      <c r="M579" s="19" t="str">
        <f>IFERROR(Таблица626[[#This Row],[Общее кол-во шт]]*Таблица626[[#This Row],[Оптовая цена USD за 1шт]],"")</f>
        <v/>
      </c>
      <c r="N579" s="49"/>
    </row>
    <row r="580" spans="1:14" ht="22.5" customHeight="1">
      <c r="A580" s="44" t="s">
        <v>13576</v>
      </c>
      <c r="B580" s="14">
        <v>8809643520126</v>
      </c>
      <c r="C580" s="50" t="s">
        <v>13577</v>
      </c>
      <c r="D580" s="46" t="s">
        <v>13578</v>
      </c>
      <c r="E580" s="16">
        <v>11000</v>
      </c>
      <c r="F580" s="15">
        <v>0.48</v>
      </c>
      <c r="G580" s="47">
        <v>6</v>
      </c>
      <c r="H580" s="55">
        <f>Таблица626[[#This Row],[Коэфициент стоимости]]*Таблица626[[#This Row],[Розничная цена KRW]]</f>
        <v>5280</v>
      </c>
      <c r="I580" s="17" t="str">
        <f>IF($H$1="","Введите курс",Таблица626[[#This Row],[Оптовая цена KRW за 1шт]]/$H$1)</f>
        <v>Введите курс</v>
      </c>
      <c r="J580" s="48"/>
      <c r="K580" s="18">
        <f>Таблица626[[#This Row],[Заказ коробок ]]*Таблица626[[#This Row],[Кол-во шт в коробке]]</f>
        <v>0</v>
      </c>
      <c r="L580" s="54">
        <f>Таблица626[[#This Row],[Общее кол-во шт]]*Таблица626[[#This Row],[Оптовая цена KRW за 1шт]]</f>
        <v>0</v>
      </c>
      <c r="M580" s="19" t="str">
        <f>IFERROR(Таблица626[[#This Row],[Общее кол-во шт]]*Таблица626[[#This Row],[Оптовая цена USD за 1шт]],"")</f>
        <v/>
      </c>
      <c r="N580" s="49"/>
    </row>
    <row r="581" spans="1:14" ht="22.5" customHeight="1">
      <c r="A581" s="44" t="s">
        <v>13579</v>
      </c>
      <c r="B581" s="14">
        <v>8809643522984</v>
      </c>
      <c r="C581" s="50" t="s">
        <v>13580</v>
      </c>
      <c r="D581" s="46" t="s">
        <v>13581</v>
      </c>
      <c r="E581" s="16">
        <v>28000</v>
      </c>
      <c r="F581" s="15">
        <v>0.48</v>
      </c>
      <c r="G581" s="47">
        <v>6</v>
      </c>
      <c r="H581" s="55">
        <f>Таблица626[[#This Row],[Коэфициент стоимости]]*Таблица626[[#This Row],[Розничная цена KRW]]</f>
        <v>13440</v>
      </c>
      <c r="I581" s="17" t="str">
        <f>IF($H$1="","Введите курс",Таблица626[[#This Row],[Оптовая цена KRW за 1шт]]/$H$1)</f>
        <v>Введите курс</v>
      </c>
      <c r="J581" s="48"/>
      <c r="K581" s="18">
        <f>Таблица626[[#This Row],[Заказ коробок ]]*Таблица626[[#This Row],[Кол-во шт в коробке]]</f>
        <v>0</v>
      </c>
      <c r="L581" s="54">
        <f>Таблица626[[#This Row],[Общее кол-во шт]]*Таблица626[[#This Row],[Оптовая цена KRW за 1шт]]</f>
        <v>0</v>
      </c>
      <c r="M581" s="19" t="str">
        <f>IFERROR(Таблица626[[#This Row],[Общее кол-во шт]]*Таблица626[[#This Row],[Оптовая цена USD за 1шт]],"")</f>
        <v/>
      </c>
      <c r="N581" s="49"/>
    </row>
    <row r="582" spans="1:14" ht="22.5" customHeight="1">
      <c r="A582" s="44" t="s">
        <v>13582</v>
      </c>
      <c r="B582" s="14">
        <v>8809643509992</v>
      </c>
      <c r="C582" s="50" t="s">
        <v>13583</v>
      </c>
      <c r="D582" s="115" t="s">
        <v>13584</v>
      </c>
      <c r="E582" s="16">
        <v>37600</v>
      </c>
      <c r="F582" s="15">
        <v>0.48</v>
      </c>
      <c r="G582" s="47">
        <v>4</v>
      </c>
      <c r="H582" s="55">
        <f>Таблица626[[#This Row],[Коэфициент стоимости]]*Таблица626[[#This Row],[Розничная цена KRW]]</f>
        <v>18048</v>
      </c>
      <c r="I582" s="17" t="str">
        <f>IF($H$1="","Введите курс",Таблица626[[#This Row],[Оптовая цена KRW за 1шт]]/$H$1)</f>
        <v>Введите курс</v>
      </c>
      <c r="J582" s="48"/>
      <c r="K582" s="18">
        <f>Таблица626[[#This Row],[Заказ коробок ]]*Таблица626[[#This Row],[Кол-во шт в коробке]]</f>
        <v>0</v>
      </c>
      <c r="L582" s="54">
        <f>Таблица626[[#This Row],[Общее кол-во шт]]*Таблица626[[#This Row],[Оптовая цена KRW за 1шт]]</f>
        <v>0</v>
      </c>
      <c r="M582" s="19" t="str">
        <f>IFERROR(Таблица626[[#This Row],[Общее кол-во шт]]*Таблица626[[#This Row],[Оптовая цена USD за 1шт]],"")</f>
        <v/>
      </c>
      <c r="N582" s="49"/>
    </row>
    <row r="583" spans="1:14" ht="22.5" customHeight="1">
      <c r="A583" s="44" t="s">
        <v>13585</v>
      </c>
      <c r="B583" s="14">
        <v>8809643509978</v>
      </c>
      <c r="C583" s="50" t="s">
        <v>13586</v>
      </c>
      <c r="D583" s="46" t="s">
        <v>13587</v>
      </c>
      <c r="E583" s="16">
        <v>19800</v>
      </c>
      <c r="F583" s="15">
        <v>0.48</v>
      </c>
      <c r="G583" s="47">
        <v>4</v>
      </c>
      <c r="H583" s="55">
        <f>Таблица626[[#This Row],[Коэфициент стоимости]]*Таблица626[[#This Row],[Розничная цена KRW]]</f>
        <v>9504</v>
      </c>
      <c r="I583" s="17" t="str">
        <f>IF($H$1="","Введите курс",Таблица626[[#This Row],[Оптовая цена KRW за 1шт]]/$H$1)</f>
        <v>Введите курс</v>
      </c>
      <c r="J583" s="48"/>
      <c r="K583" s="18">
        <f>Таблица626[[#This Row],[Заказ коробок ]]*Таблица626[[#This Row],[Кол-во шт в коробке]]</f>
        <v>0</v>
      </c>
      <c r="L583" s="54">
        <f>Таблица626[[#This Row],[Общее кол-во шт]]*Таблица626[[#This Row],[Оптовая цена KRW за 1шт]]</f>
        <v>0</v>
      </c>
      <c r="M583" s="19" t="str">
        <f>IFERROR(Таблица626[[#This Row],[Общее кол-во шт]]*Таблица626[[#This Row],[Оптовая цена USD за 1шт]],"")</f>
        <v/>
      </c>
      <c r="N583" s="49"/>
    </row>
    <row r="584" spans="1:14" ht="22.5" customHeight="1">
      <c r="A584" s="44" t="s">
        <v>13588</v>
      </c>
      <c r="B584" s="14">
        <v>8809643516068</v>
      </c>
      <c r="C584" s="50" t="s">
        <v>13589</v>
      </c>
      <c r="D584" s="115" t="s">
        <v>13590</v>
      </c>
      <c r="E584" s="16">
        <v>81000</v>
      </c>
      <c r="F584" s="15">
        <v>0.48</v>
      </c>
      <c r="G584" s="47">
        <v>4</v>
      </c>
      <c r="H584" s="55">
        <f>Таблица626[[#This Row],[Коэфициент стоимости]]*Таблица626[[#This Row],[Розничная цена KRW]]</f>
        <v>38880</v>
      </c>
      <c r="I584" s="17" t="str">
        <f>IF($H$1="","Введите курс",Таблица626[[#This Row],[Оптовая цена KRW за 1шт]]/$H$1)</f>
        <v>Введите курс</v>
      </c>
      <c r="J584" s="48"/>
      <c r="K584" s="18">
        <f>Таблица626[[#This Row],[Заказ коробок ]]*Таблица626[[#This Row],[Кол-во шт в коробке]]</f>
        <v>0</v>
      </c>
      <c r="L584" s="54">
        <f>Таблица626[[#This Row],[Общее кол-во шт]]*Таблица626[[#This Row],[Оптовая цена KRW за 1шт]]</f>
        <v>0</v>
      </c>
      <c r="M584" s="19" t="str">
        <f>IFERROR(Таблица626[[#This Row],[Общее кол-во шт]]*Таблица626[[#This Row],[Оптовая цена USD за 1шт]],"")</f>
        <v/>
      </c>
      <c r="N584" s="49"/>
    </row>
    <row r="585" spans="1:14" ht="22.5" customHeight="1">
      <c r="A585" s="44" t="s">
        <v>13591</v>
      </c>
      <c r="B585" s="14">
        <v>8809643507295</v>
      </c>
      <c r="C585" s="50" t="s">
        <v>13592</v>
      </c>
      <c r="D585" s="46" t="s">
        <v>13593</v>
      </c>
      <c r="E585" s="16">
        <v>18000</v>
      </c>
      <c r="F585" s="15">
        <v>0.48</v>
      </c>
      <c r="G585" s="47">
        <v>6</v>
      </c>
      <c r="H585" s="55">
        <f>Таблица626[[#This Row],[Коэфициент стоимости]]*Таблица626[[#This Row],[Розничная цена KRW]]</f>
        <v>8640</v>
      </c>
      <c r="I585" s="17" t="str">
        <f>IF($H$1="","Введите курс",Таблица626[[#This Row],[Оптовая цена KRW за 1шт]]/$H$1)</f>
        <v>Введите курс</v>
      </c>
      <c r="J585" s="48"/>
      <c r="K585" s="18">
        <f>Таблица626[[#This Row],[Заказ коробок ]]*Таблица626[[#This Row],[Кол-во шт в коробке]]</f>
        <v>0</v>
      </c>
      <c r="L585" s="54">
        <f>Таблица626[[#This Row],[Общее кол-во шт]]*Таблица626[[#This Row],[Оптовая цена KRW за 1шт]]</f>
        <v>0</v>
      </c>
      <c r="M585" s="19" t="str">
        <f>IFERROR(Таблица626[[#This Row],[Общее кол-во шт]]*Таблица626[[#This Row],[Оптовая цена USD за 1шт]],"")</f>
        <v/>
      </c>
      <c r="N585" s="49"/>
    </row>
    <row r="586" spans="1:14" ht="22.5" customHeight="1">
      <c r="A586" s="44" t="s">
        <v>13594</v>
      </c>
      <c r="B586" s="14">
        <v>8809643507288</v>
      </c>
      <c r="C586" s="50" t="s">
        <v>13595</v>
      </c>
      <c r="D586" s="46" t="s">
        <v>13596</v>
      </c>
      <c r="E586" s="16">
        <v>12000</v>
      </c>
      <c r="F586" s="15">
        <v>0.48</v>
      </c>
      <c r="G586" s="47">
        <v>10</v>
      </c>
      <c r="H586" s="55">
        <f>Таблица626[[#This Row],[Коэфициент стоимости]]*Таблица626[[#This Row],[Розничная цена KRW]]</f>
        <v>5760</v>
      </c>
      <c r="I586" s="17" t="str">
        <f>IF($H$1="","Введите курс",Таблица626[[#This Row],[Оптовая цена KRW за 1шт]]/$H$1)</f>
        <v>Введите курс</v>
      </c>
      <c r="J586" s="48"/>
      <c r="K586" s="18">
        <f>Таблица626[[#This Row],[Заказ коробок ]]*Таблица626[[#This Row],[Кол-во шт в коробке]]</f>
        <v>0</v>
      </c>
      <c r="L586" s="54">
        <f>Таблица626[[#This Row],[Общее кол-во шт]]*Таблица626[[#This Row],[Оптовая цена KRW за 1шт]]</f>
        <v>0</v>
      </c>
      <c r="M586" s="19" t="str">
        <f>IFERROR(Таблица626[[#This Row],[Общее кол-во шт]]*Таблица626[[#This Row],[Оптовая цена USD за 1шт]],"")</f>
        <v/>
      </c>
      <c r="N586" s="49"/>
    </row>
    <row r="587" spans="1:14" ht="22.5" customHeight="1">
      <c r="A587" s="44" t="s">
        <v>13597</v>
      </c>
      <c r="B587" s="14">
        <v>8809643507264</v>
      </c>
      <c r="C587" s="50" t="s">
        <v>13598</v>
      </c>
      <c r="D587" s="46" t="s">
        <v>13599</v>
      </c>
      <c r="E587" s="16">
        <v>6000</v>
      </c>
      <c r="F587" s="15">
        <v>0.48</v>
      </c>
      <c r="G587" s="47">
        <v>20</v>
      </c>
      <c r="H587" s="55">
        <f>Таблица626[[#This Row],[Коэфициент стоимости]]*Таблица626[[#This Row],[Розничная цена KRW]]</f>
        <v>2880</v>
      </c>
      <c r="I587" s="17" t="str">
        <f>IF($H$1="","Введите курс",Таблица626[[#This Row],[Оптовая цена KRW за 1шт]]/$H$1)</f>
        <v>Введите курс</v>
      </c>
      <c r="J587" s="48"/>
      <c r="K587" s="18">
        <f>Таблица626[[#This Row],[Заказ коробок ]]*Таблица626[[#This Row],[Кол-во шт в коробке]]</f>
        <v>0</v>
      </c>
      <c r="L587" s="54">
        <f>Таблица626[[#This Row],[Общее кол-во шт]]*Таблица626[[#This Row],[Оптовая цена KRW за 1шт]]</f>
        <v>0</v>
      </c>
      <c r="M587" s="19" t="str">
        <f>IFERROR(Таблица626[[#This Row],[Общее кол-во шт]]*Таблица626[[#This Row],[Оптовая цена USD за 1шт]],"")</f>
        <v/>
      </c>
      <c r="N587" s="49"/>
    </row>
    <row r="588" spans="1:14" ht="22.5" customHeight="1">
      <c r="A588" s="44" t="s">
        <v>13600</v>
      </c>
      <c r="B588" s="14">
        <v>8809643507240</v>
      </c>
      <c r="C588" s="50" t="s">
        <v>13601</v>
      </c>
      <c r="D588" s="46" t="s">
        <v>13602</v>
      </c>
      <c r="E588" s="16">
        <v>5500</v>
      </c>
      <c r="F588" s="15">
        <v>0.48</v>
      </c>
      <c r="G588" s="47">
        <v>20</v>
      </c>
      <c r="H588" s="55">
        <f>Таблица626[[#This Row],[Коэфициент стоимости]]*Таблица626[[#This Row],[Розничная цена KRW]]</f>
        <v>2640</v>
      </c>
      <c r="I588" s="17" t="str">
        <f>IF($H$1="","Введите курс",Таблица626[[#This Row],[Оптовая цена KRW за 1шт]]/$H$1)</f>
        <v>Введите курс</v>
      </c>
      <c r="J588" s="48"/>
      <c r="K588" s="18">
        <f>Таблица626[[#This Row],[Заказ коробок ]]*Таблица626[[#This Row],[Кол-во шт в коробке]]</f>
        <v>0</v>
      </c>
      <c r="L588" s="54">
        <f>Таблица626[[#This Row],[Общее кол-во шт]]*Таблица626[[#This Row],[Оптовая цена KRW за 1шт]]</f>
        <v>0</v>
      </c>
      <c r="M588" s="19" t="str">
        <f>IFERROR(Таблица626[[#This Row],[Общее кол-во шт]]*Таблица626[[#This Row],[Оптовая цена USD за 1шт]],"")</f>
        <v/>
      </c>
      <c r="N588" s="49"/>
    </row>
    <row r="589" spans="1:14" ht="22.5" customHeight="1">
      <c r="A589" s="44" t="s">
        <v>13603</v>
      </c>
      <c r="B589" s="14">
        <v>8809643507233</v>
      </c>
      <c r="C589" s="50" t="s">
        <v>13604</v>
      </c>
      <c r="D589" s="46" t="s">
        <v>13605</v>
      </c>
      <c r="E589" s="16">
        <v>9000</v>
      </c>
      <c r="F589" s="15">
        <v>0.48</v>
      </c>
      <c r="G589" s="47">
        <v>10</v>
      </c>
      <c r="H589" s="55">
        <f>Таблица626[[#This Row],[Коэфициент стоимости]]*Таблица626[[#This Row],[Розничная цена KRW]]</f>
        <v>4320</v>
      </c>
      <c r="I589" s="17" t="str">
        <f>IF($H$1="","Введите курс",Таблица626[[#This Row],[Оптовая цена KRW за 1шт]]/$H$1)</f>
        <v>Введите курс</v>
      </c>
      <c r="J589" s="48"/>
      <c r="K589" s="18">
        <f>Таблица626[[#This Row],[Заказ коробок ]]*Таблица626[[#This Row],[Кол-во шт в коробке]]</f>
        <v>0</v>
      </c>
      <c r="L589" s="54">
        <f>Таблица626[[#This Row],[Общее кол-во шт]]*Таблица626[[#This Row],[Оптовая цена KRW за 1шт]]</f>
        <v>0</v>
      </c>
      <c r="M589" s="19" t="str">
        <f>IFERROR(Таблица626[[#This Row],[Общее кол-во шт]]*Таблица626[[#This Row],[Оптовая цена USD за 1шт]],"")</f>
        <v/>
      </c>
      <c r="N589" s="49"/>
    </row>
    <row r="590" spans="1:14" ht="22.5" customHeight="1">
      <c r="A590" s="44" t="s">
        <v>13606</v>
      </c>
      <c r="B590" s="14">
        <v>8809643507226</v>
      </c>
      <c r="C590" s="50" t="s">
        <v>13607</v>
      </c>
      <c r="D590" s="46" t="s">
        <v>13608</v>
      </c>
      <c r="E590" s="16">
        <v>9000</v>
      </c>
      <c r="F590" s="15">
        <v>0.48</v>
      </c>
      <c r="G590" s="47">
        <v>10</v>
      </c>
      <c r="H590" s="55">
        <f>Таблица626[[#This Row],[Коэфициент стоимости]]*Таблица626[[#This Row],[Розничная цена KRW]]</f>
        <v>4320</v>
      </c>
      <c r="I590" s="17" t="str">
        <f>IF($H$1="","Введите курс",Таблица626[[#This Row],[Оптовая цена KRW за 1шт]]/$H$1)</f>
        <v>Введите курс</v>
      </c>
      <c r="J590" s="48"/>
      <c r="K590" s="18">
        <f>Таблица626[[#This Row],[Заказ коробок ]]*Таблица626[[#This Row],[Кол-во шт в коробке]]</f>
        <v>0</v>
      </c>
      <c r="L590" s="54">
        <f>Таблица626[[#This Row],[Общее кол-во шт]]*Таблица626[[#This Row],[Оптовая цена KRW за 1шт]]</f>
        <v>0</v>
      </c>
      <c r="M590" s="19" t="str">
        <f>IFERROR(Таблица626[[#This Row],[Общее кол-во шт]]*Таблица626[[#This Row],[Оптовая цена USD за 1шт]],"")</f>
        <v/>
      </c>
      <c r="N590" s="49"/>
    </row>
    <row r="591" spans="1:14" ht="22.5" customHeight="1">
      <c r="A591" s="44" t="s">
        <v>13609</v>
      </c>
      <c r="B591" s="14">
        <v>8809643507141</v>
      </c>
      <c r="C591" s="50" t="s">
        <v>13610</v>
      </c>
      <c r="D591" s="115" t="s">
        <v>13611</v>
      </c>
      <c r="E591" s="16">
        <v>74000</v>
      </c>
      <c r="F591" s="15">
        <v>0.48</v>
      </c>
      <c r="G591" s="47">
        <v>4</v>
      </c>
      <c r="H591" s="55">
        <f>Таблица626[[#This Row],[Коэфициент стоимости]]*Таблица626[[#This Row],[Розничная цена KRW]]</f>
        <v>35520</v>
      </c>
      <c r="I591" s="17" t="str">
        <f>IF($H$1="","Введите курс",Таблица626[[#This Row],[Оптовая цена KRW за 1шт]]/$H$1)</f>
        <v>Введите курс</v>
      </c>
      <c r="J591" s="48"/>
      <c r="K591" s="18">
        <f>Таблица626[[#This Row],[Заказ коробок ]]*Таблица626[[#This Row],[Кол-во шт в коробке]]</f>
        <v>0</v>
      </c>
      <c r="L591" s="54">
        <f>Таблица626[[#This Row],[Общее кол-во шт]]*Таблица626[[#This Row],[Оптовая цена KRW за 1шт]]</f>
        <v>0</v>
      </c>
      <c r="M591" s="19" t="str">
        <f>IFERROR(Таблица626[[#This Row],[Общее кол-во шт]]*Таблица626[[#This Row],[Оптовая цена USD за 1шт]],"")</f>
        <v/>
      </c>
      <c r="N591" s="49"/>
    </row>
    <row r="592" spans="1:14" ht="22.5" customHeight="1">
      <c r="A592" s="44" t="s">
        <v>13612</v>
      </c>
      <c r="B592" s="14">
        <v>8809643507134</v>
      </c>
      <c r="C592" s="50" t="s">
        <v>13613</v>
      </c>
      <c r="D592" s="115" t="s">
        <v>13614</v>
      </c>
      <c r="E592" s="16">
        <v>46000</v>
      </c>
      <c r="F592" s="15">
        <v>0.48</v>
      </c>
      <c r="G592" s="47">
        <v>4</v>
      </c>
      <c r="H592" s="55">
        <f>Таблица626[[#This Row],[Коэфициент стоимости]]*Таблица626[[#This Row],[Розничная цена KRW]]</f>
        <v>22080</v>
      </c>
      <c r="I592" s="17" t="str">
        <f>IF($H$1="","Введите курс",Таблица626[[#This Row],[Оптовая цена KRW за 1шт]]/$H$1)</f>
        <v>Введите курс</v>
      </c>
      <c r="J592" s="48"/>
      <c r="K592" s="18">
        <f>Таблица626[[#This Row],[Заказ коробок ]]*Таблица626[[#This Row],[Кол-во шт в коробке]]</f>
        <v>0</v>
      </c>
      <c r="L592" s="54">
        <f>Таблица626[[#This Row],[Общее кол-во шт]]*Таблица626[[#This Row],[Оптовая цена KRW за 1шт]]</f>
        <v>0</v>
      </c>
      <c r="M592" s="19" t="str">
        <f>IFERROR(Таблица626[[#This Row],[Общее кол-во шт]]*Таблица626[[#This Row],[Оптовая цена USD за 1шт]],"")</f>
        <v/>
      </c>
      <c r="N592" s="49"/>
    </row>
    <row r="593" spans="1:14" ht="22.5" customHeight="1">
      <c r="A593" s="44" t="s">
        <v>13615</v>
      </c>
      <c r="B593" s="14">
        <v>8809643507127</v>
      </c>
      <c r="C593" s="50" t="s">
        <v>13616</v>
      </c>
      <c r="D593" s="46" t="s">
        <v>13617</v>
      </c>
      <c r="E593" s="16">
        <v>28000</v>
      </c>
      <c r="F593" s="15">
        <v>0.48</v>
      </c>
      <c r="G593" s="47">
        <v>4</v>
      </c>
      <c r="H593" s="55">
        <f>Таблица626[[#This Row],[Коэфициент стоимости]]*Таблица626[[#This Row],[Розничная цена KRW]]</f>
        <v>13440</v>
      </c>
      <c r="I593" s="17" t="str">
        <f>IF($H$1="","Введите курс",Таблица626[[#This Row],[Оптовая цена KRW за 1шт]]/$H$1)</f>
        <v>Введите курс</v>
      </c>
      <c r="J593" s="48"/>
      <c r="K593" s="18">
        <f>Таблица626[[#This Row],[Заказ коробок ]]*Таблица626[[#This Row],[Кол-во шт в коробке]]</f>
        <v>0</v>
      </c>
      <c r="L593" s="54">
        <f>Таблица626[[#This Row],[Общее кол-во шт]]*Таблица626[[#This Row],[Оптовая цена KRW за 1шт]]</f>
        <v>0</v>
      </c>
      <c r="M593" s="19" t="str">
        <f>IFERROR(Таблица626[[#This Row],[Общее кол-во шт]]*Таблица626[[#This Row],[Оптовая цена USD за 1шт]],"")</f>
        <v/>
      </c>
      <c r="N593" s="49"/>
    </row>
    <row r="594" spans="1:14" ht="22.5" customHeight="1">
      <c r="A594" s="44" t="s">
        <v>13618</v>
      </c>
      <c r="B594" s="14">
        <v>8809643505260</v>
      </c>
      <c r="C594" s="50" t="s">
        <v>13619</v>
      </c>
      <c r="D594" s="46" t="s">
        <v>13620</v>
      </c>
      <c r="E594" s="16">
        <v>28000</v>
      </c>
      <c r="F594" s="15">
        <v>0.48</v>
      </c>
      <c r="G594" s="47">
        <v>6</v>
      </c>
      <c r="H594" s="55">
        <f>Таблица626[[#This Row],[Коэфициент стоимости]]*Таблица626[[#This Row],[Розничная цена KRW]]</f>
        <v>13440</v>
      </c>
      <c r="I594" s="17" t="str">
        <f>IF($H$1="","Введите курс",Таблица626[[#This Row],[Оптовая цена KRW за 1шт]]/$H$1)</f>
        <v>Введите курс</v>
      </c>
      <c r="J594" s="48"/>
      <c r="K594" s="18">
        <f>Таблица626[[#This Row],[Заказ коробок ]]*Таблица626[[#This Row],[Кол-во шт в коробке]]</f>
        <v>0</v>
      </c>
      <c r="L594" s="54">
        <f>Таблица626[[#This Row],[Общее кол-во шт]]*Таблица626[[#This Row],[Оптовая цена KRW за 1шт]]</f>
        <v>0</v>
      </c>
      <c r="M594" s="19" t="str">
        <f>IFERROR(Таблица626[[#This Row],[Общее кол-во шт]]*Таблица626[[#This Row],[Оптовая цена USD за 1шт]],"")</f>
        <v/>
      </c>
      <c r="N594" s="49"/>
    </row>
    <row r="595" spans="1:14" ht="22.5" customHeight="1">
      <c r="A595" s="44" t="s">
        <v>13621</v>
      </c>
      <c r="B595" s="14">
        <v>8809643505246</v>
      </c>
      <c r="C595" s="50" t="s">
        <v>13622</v>
      </c>
      <c r="D595" s="46" t="s">
        <v>13623</v>
      </c>
      <c r="E595" s="16">
        <v>28000</v>
      </c>
      <c r="F595" s="15">
        <v>0.48</v>
      </c>
      <c r="G595" s="47">
        <v>6</v>
      </c>
      <c r="H595" s="55">
        <f>Таблица626[[#This Row],[Коэфициент стоимости]]*Таблица626[[#This Row],[Розничная цена KRW]]</f>
        <v>13440</v>
      </c>
      <c r="I595" s="17" t="str">
        <f>IF($H$1="","Введите курс",Таблица626[[#This Row],[Оптовая цена KRW за 1шт]]/$H$1)</f>
        <v>Введите курс</v>
      </c>
      <c r="J595" s="48"/>
      <c r="K595" s="18">
        <f>Таблица626[[#This Row],[Заказ коробок ]]*Таблица626[[#This Row],[Кол-во шт в коробке]]</f>
        <v>0</v>
      </c>
      <c r="L595" s="54">
        <f>Таблица626[[#This Row],[Общее кол-во шт]]*Таблица626[[#This Row],[Оптовая цена KRW за 1шт]]</f>
        <v>0</v>
      </c>
      <c r="M595" s="19" t="str">
        <f>IFERROR(Таблица626[[#This Row],[Общее кол-во шт]]*Таблица626[[#This Row],[Оптовая цена USD за 1шт]],"")</f>
        <v/>
      </c>
      <c r="N595" s="49"/>
    </row>
    <row r="596" spans="1:14" ht="22.5" customHeight="1">
      <c r="A596" s="44" t="s">
        <v>13624</v>
      </c>
      <c r="B596" s="14">
        <v>8809643505215</v>
      </c>
      <c r="C596" s="50" t="s">
        <v>13625</v>
      </c>
      <c r="D596" s="46" t="s">
        <v>13626</v>
      </c>
      <c r="E596" s="16">
        <v>23000</v>
      </c>
      <c r="F596" s="15">
        <v>0.48</v>
      </c>
      <c r="G596" s="47">
        <v>6</v>
      </c>
      <c r="H596" s="55">
        <f>Таблица626[[#This Row],[Коэфициент стоимости]]*Таблица626[[#This Row],[Розничная цена KRW]]</f>
        <v>11040</v>
      </c>
      <c r="I596" s="17" t="str">
        <f>IF($H$1="","Введите курс",Таблица626[[#This Row],[Оптовая цена KRW за 1шт]]/$H$1)</f>
        <v>Введите курс</v>
      </c>
      <c r="J596" s="48"/>
      <c r="K596" s="18">
        <f>Таблица626[[#This Row],[Заказ коробок ]]*Таблица626[[#This Row],[Кол-во шт в коробке]]</f>
        <v>0</v>
      </c>
      <c r="L596" s="54">
        <f>Таблица626[[#This Row],[Общее кол-во шт]]*Таблица626[[#This Row],[Оптовая цена KRW за 1шт]]</f>
        <v>0</v>
      </c>
      <c r="M596" s="19" t="str">
        <f>IFERROR(Таблица626[[#This Row],[Общее кол-во шт]]*Таблица626[[#This Row],[Оптовая цена USD за 1шт]],"")</f>
        <v/>
      </c>
      <c r="N596" s="49"/>
    </row>
    <row r="597" spans="1:14" ht="22.5" customHeight="1">
      <c r="A597" s="44" t="s">
        <v>13627</v>
      </c>
      <c r="B597" s="14">
        <v>8809643505185</v>
      </c>
      <c r="C597" s="50" t="s">
        <v>13628</v>
      </c>
      <c r="D597" s="46" t="s">
        <v>13629</v>
      </c>
      <c r="E597" s="16">
        <v>23000</v>
      </c>
      <c r="F597" s="15">
        <v>0.48</v>
      </c>
      <c r="G597" s="47">
        <v>6</v>
      </c>
      <c r="H597" s="55">
        <f>Таблица626[[#This Row],[Коэфициент стоимости]]*Таблица626[[#This Row],[Розничная цена KRW]]</f>
        <v>11040</v>
      </c>
      <c r="I597" s="17" t="str">
        <f>IF($H$1="","Введите курс",Таблица626[[#This Row],[Оптовая цена KRW за 1шт]]/$H$1)</f>
        <v>Введите курс</v>
      </c>
      <c r="J597" s="48"/>
      <c r="K597" s="18">
        <f>Таблица626[[#This Row],[Заказ коробок ]]*Таблица626[[#This Row],[Кол-во шт в коробке]]</f>
        <v>0</v>
      </c>
      <c r="L597" s="54">
        <f>Таблица626[[#This Row],[Общее кол-во шт]]*Таблица626[[#This Row],[Оптовая цена KRW за 1шт]]</f>
        <v>0</v>
      </c>
      <c r="M597" s="19" t="str">
        <f>IFERROR(Таблица626[[#This Row],[Общее кол-во шт]]*Таблица626[[#This Row],[Оптовая цена USD за 1шт]],"")</f>
        <v/>
      </c>
      <c r="N597" s="49"/>
    </row>
    <row r="598" spans="1:14" ht="22.5" customHeight="1">
      <c r="A598" s="44" t="s">
        <v>13630</v>
      </c>
      <c r="B598" s="14">
        <v>8809643511780</v>
      </c>
      <c r="C598" s="50" t="s">
        <v>13631</v>
      </c>
      <c r="D598" s="46" t="s">
        <v>13632</v>
      </c>
      <c r="E598" s="16">
        <v>4000</v>
      </c>
      <c r="F598" s="15">
        <v>0.48</v>
      </c>
      <c r="G598" s="47">
        <v>10</v>
      </c>
      <c r="H598" s="55">
        <f>Таблица626[[#This Row],[Коэфициент стоимости]]*Таблица626[[#This Row],[Розничная цена KRW]]</f>
        <v>1920</v>
      </c>
      <c r="I598" s="17" t="str">
        <f>IF($H$1="","Введите курс",Таблица626[[#This Row],[Оптовая цена KRW за 1шт]]/$H$1)</f>
        <v>Введите курс</v>
      </c>
      <c r="J598" s="48"/>
      <c r="K598" s="18">
        <f>Таблица626[[#This Row],[Заказ коробок ]]*Таблица626[[#This Row],[Кол-во шт в коробке]]</f>
        <v>0</v>
      </c>
      <c r="L598" s="54">
        <f>Таблица626[[#This Row],[Общее кол-во шт]]*Таблица626[[#This Row],[Оптовая цена KRW за 1шт]]</f>
        <v>0</v>
      </c>
      <c r="M598" s="19" t="str">
        <f>IFERROR(Таблица626[[#This Row],[Общее кол-во шт]]*Таблица626[[#This Row],[Оптовая цена USD за 1шт]],"")</f>
        <v/>
      </c>
      <c r="N598" s="49"/>
    </row>
    <row r="599" spans="1:14" ht="22.5" customHeight="1">
      <c r="A599" s="44" t="s">
        <v>13633</v>
      </c>
      <c r="B599" s="14">
        <v>8809643502771</v>
      </c>
      <c r="C599" s="50" t="s">
        <v>13634</v>
      </c>
      <c r="D599" s="46" t="s">
        <v>13635</v>
      </c>
      <c r="E599" s="16">
        <v>14800</v>
      </c>
      <c r="F599" s="15">
        <v>0.48</v>
      </c>
      <c r="G599" s="47">
        <v>6</v>
      </c>
      <c r="H599" s="55">
        <f>Таблица626[[#This Row],[Коэфициент стоимости]]*Таблица626[[#This Row],[Розничная цена KRW]]</f>
        <v>7104</v>
      </c>
      <c r="I599" s="17" t="str">
        <f>IF($H$1="","Введите курс",Таблица626[[#This Row],[Оптовая цена KRW за 1шт]]/$H$1)</f>
        <v>Введите курс</v>
      </c>
      <c r="J599" s="48"/>
      <c r="K599" s="18">
        <f>Таблица626[[#This Row],[Заказ коробок ]]*Таблица626[[#This Row],[Кол-во шт в коробке]]</f>
        <v>0</v>
      </c>
      <c r="L599" s="54">
        <f>Таблица626[[#This Row],[Общее кол-во шт]]*Таблица626[[#This Row],[Оптовая цена KRW за 1шт]]</f>
        <v>0</v>
      </c>
      <c r="M599" s="19" t="str">
        <f>IFERROR(Таблица626[[#This Row],[Общее кол-во шт]]*Таблица626[[#This Row],[Оптовая цена USD за 1шт]],"")</f>
        <v/>
      </c>
      <c r="N599" s="49"/>
    </row>
    <row r="600" spans="1:14" ht="22.5" customHeight="1">
      <c r="A600" s="44" t="s">
        <v>13636</v>
      </c>
      <c r="B600" s="14">
        <v>8809643502757</v>
      </c>
      <c r="C600" s="50" t="s">
        <v>13637</v>
      </c>
      <c r="D600" s="46" t="s">
        <v>13638</v>
      </c>
      <c r="E600" s="16">
        <v>25800</v>
      </c>
      <c r="F600" s="15">
        <v>0.48</v>
      </c>
      <c r="G600" s="47">
        <v>6</v>
      </c>
      <c r="H600" s="55">
        <f>Таблица626[[#This Row],[Коэфициент стоимости]]*Таблица626[[#This Row],[Розничная цена KRW]]</f>
        <v>12384</v>
      </c>
      <c r="I600" s="17" t="str">
        <f>IF($H$1="","Введите курс",Таблица626[[#This Row],[Оптовая цена KRW за 1шт]]/$H$1)</f>
        <v>Введите курс</v>
      </c>
      <c r="J600" s="48"/>
      <c r="K600" s="18">
        <f>Таблица626[[#This Row],[Заказ коробок ]]*Таблица626[[#This Row],[Кол-во шт в коробке]]</f>
        <v>0</v>
      </c>
      <c r="L600" s="54">
        <f>Таблица626[[#This Row],[Общее кол-во шт]]*Таблица626[[#This Row],[Оптовая цена KRW за 1шт]]</f>
        <v>0</v>
      </c>
      <c r="M600" s="19" t="str">
        <f>IFERROR(Таблица626[[#This Row],[Общее кол-во шт]]*Таблица626[[#This Row],[Оптовая цена USD за 1шт]],"")</f>
        <v/>
      </c>
      <c r="N600" s="49"/>
    </row>
    <row r="601" spans="1:14" ht="22.5" customHeight="1">
      <c r="A601" s="44" t="s">
        <v>13639</v>
      </c>
      <c r="B601" s="14">
        <v>8809643502740</v>
      </c>
      <c r="C601" s="50" t="s">
        <v>13640</v>
      </c>
      <c r="D601" s="115" t="s">
        <v>13641</v>
      </c>
      <c r="E601" s="16">
        <v>23800</v>
      </c>
      <c r="F601" s="15">
        <v>0.48</v>
      </c>
      <c r="G601" s="47">
        <v>6</v>
      </c>
      <c r="H601" s="55">
        <f>Таблица626[[#This Row],[Коэфициент стоимости]]*Таблица626[[#This Row],[Розничная цена KRW]]</f>
        <v>11424</v>
      </c>
      <c r="I601" s="17" t="str">
        <f>IF($H$1="","Введите курс",Таблица626[[#This Row],[Оптовая цена KRW за 1шт]]/$H$1)</f>
        <v>Введите курс</v>
      </c>
      <c r="J601" s="48"/>
      <c r="K601" s="18">
        <f>Таблица626[[#This Row],[Заказ коробок ]]*Таблица626[[#This Row],[Кол-во шт в коробке]]</f>
        <v>0</v>
      </c>
      <c r="L601" s="54">
        <f>Таблица626[[#This Row],[Общее кол-во шт]]*Таблица626[[#This Row],[Оптовая цена KRW за 1шт]]</f>
        <v>0</v>
      </c>
      <c r="M601" s="19" t="str">
        <f>IFERROR(Таблица626[[#This Row],[Общее кол-во шт]]*Таблица626[[#This Row],[Оптовая цена USD за 1шт]],"")</f>
        <v/>
      </c>
      <c r="N601" s="49"/>
    </row>
    <row r="602" spans="1:14" ht="22.5" customHeight="1">
      <c r="A602" s="44" t="s">
        <v>13642</v>
      </c>
      <c r="B602" s="14">
        <v>8809643502733</v>
      </c>
      <c r="C602" s="50" t="s">
        <v>13643</v>
      </c>
      <c r="D602" s="46" t="s">
        <v>13644</v>
      </c>
      <c r="E602" s="16">
        <v>21800</v>
      </c>
      <c r="F602" s="15">
        <v>0.48</v>
      </c>
      <c r="G602" s="47">
        <v>6</v>
      </c>
      <c r="H602" s="55">
        <f>Таблица626[[#This Row],[Коэфициент стоимости]]*Таблица626[[#This Row],[Розничная цена KRW]]</f>
        <v>10464</v>
      </c>
      <c r="I602" s="17" t="str">
        <f>IF($H$1="","Введите курс",Таблица626[[#This Row],[Оптовая цена KRW за 1шт]]/$H$1)</f>
        <v>Введите курс</v>
      </c>
      <c r="J602" s="48"/>
      <c r="K602" s="18">
        <f>Таблица626[[#This Row],[Заказ коробок ]]*Таблица626[[#This Row],[Кол-во шт в коробке]]</f>
        <v>0</v>
      </c>
      <c r="L602" s="54">
        <f>Таблица626[[#This Row],[Общее кол-во шт]]*Таблица626[[#This Row],[Оптовая цена KRW за 1шт]]</f>
        <v>0</v>
      </c>
      <c r="M602" s="19" t="str">
        <f>IFERROR(Таблица626[[#This Row],[Общее кол-во шт]]*Таблица626[[#This Row],[Оптовая цена USD за 1шт]],"")</f>
        <v/>
      </c>
      <c r="N602" s="49"/>
    </row>
    <row r="603" spans="1:14" ht="22.5" customHeight="1">
      <c r="A603" s="44" t="s">
        <v>13645</v>
      </c>
      <c r="B603" s="14">
        <v>8809643502184</v>
      </c>
      <c r="C603" s="50" t="s">
        <v>13646</v>
      </c>
      <c r="D603" s="46" t="s">
        <v>13647</v>
      </c>
      <c r="E603" s="16">
        <v>15000</v>
      </c>
      <c r="F603" s="15">
        <v>0.48</v>
      </c>
      <c r="G603" s="47">
        <v>8</v>
      </c>
      <c r="H603" s="55">
        <f>Таблица626[[#This Row],[Коэфициент стоимости]]*Таблица626[[#This Row],[Розничная цена KRW]]</f>
        <v>7200</v>
      </c>
      <c r="I603" s="17" t="str">
        <f>IF($H$1="","Введите курс",Таблица626[[#This Row],[Оптовая цена KRW за 1шт]]/$H$1)</f>
        <v>Введите курс</v>
      </c>
      <c r="J603" s="48"/>
      <c r="K603" s="18">
        <f>Таблица626[[#This Row],[Заказ коробок ]]*Таблица626[[#This Row],[Кол-во шт в коробке]]</f>
        <v>0</v>
      </c>
      <c r="L603" s="54">
        <f>Таблица626[[#This Row],[Общее кол-во шт]]*Таблица626[[#This Row],[Оптовая цена KRW за 1шт]]</f>
        <v>0</v>
      </c>
      <c r="M603" s="19" t="str">
        <f>IFERROR(Таблица626[[#This Row],[Общее кол-во шт]]*Таблица626[[#This Row],[Оптовая цена USD за 1шт]],"")</f>
        <v/>
      </c>
      <c r="N603" s="49"/>
    </row>
    <row r="604" spans="1:14" ht="22.5" customHeight="1">
      <c r="A604" s="44" t="s">
        <v>13648</v>
      </c>
      <c r="B604" s="14">
        <v>8809643502177</v>
      </c>
      <c r="C604" s="50" t="s">
        <v>13649</v>
      </c>
      <c r="D604" s="46" t="s">
        <v>13650</v>
      </c>
      <c r="E604" s="16">
        <v>18000</v>
      </c>
      <c r="F604" s="15">
        <v>0.48</v>
      </c>
      <c r="G604" s="47">
        <v>6</v>
      </c>
      <c r="H604" s="55">
        <f>Таблица626[[#This Row],[Коэфициент стоимости]]*Таблица626[[#This Row],[Розничная цена KRW]]</f>
        <v>8640</v>
      </c>
      <c r="I604" s="17" t="str">
        <f>IF($H$1="","Введите курс",Таблица626[[#This Row],[Оптовая цена KRW за 1шт]]/$H$1)</f>
        <v>Введите курс</v>
      </c>
      <c r="J604" s="48"/>
      <c r="K604" s="18">
        <f>Таблица626[[#This Row],[Заказ коробок ]]*Таблица626[[#This Row],[Кол-во шт в коробке]]</f>
        <v>0</v>
      </c>
      <c r="L604" s="54">
        <f>Таблица626[[#This Row],[Общее кол-во шт]]*Таблица626[[#This Row],[Оптовая цена KRW за 1шт]]</f>
        <v>0</v>
      </c>
      <c r="M604" s="19" t="str">
        <f>IFERROR(Таблица626[[#This Row],[Общее кол-во шт]]*Таблица626[[#This Row],[Оптовая цена USD за 1шт]],"")</f>
        <v/>
      </c>
      <c r="N604" s="49"/>
    </row>
    <row r="605" spans="1:14" ht="22.5" customHeight="1">
      <c r="A605" s="44" t="s">
        <v>13651</v>
      </c>
      <c r="B605" s="14">
        <v>8809643502160</v>
      </c>
      <c r="C605" s="50" t="s">
        <v>13652</v>
      </c>
      <c r="D605" s="46" t="s">
        <v>13653</v>
      </c>
      <c r="E605" s="16">
        <v>22000</v>
      </c>
      <c r="F605" s="15">
        <v>0.48</v>
      </c>
      <c r="G605" s="47">
        <v>6</v>
      </c>
      <c r="H605" s="55">
        <f>Таблица626[[#This Row],[Коэфициент стоимости]]*Таблица626[[#This Row],[Розничная цена KRW]]</f>
        <v>10560</v>
      </c>
      <c r="I605" s="17" t="str">
        <f>IF($H$1="","Введите курс",Таблица626[[#This Row],[Оптовая цена KRW за 1шт]]/$H$1)</f>
        <v>Введите курс</v>
      </c>
      <c r="J605" s="48"/>
      <c r="K605" s="18">
        <f>Таблица626[[#This Row],[Заказ коробок ]]*Таблица626[[#This Row],[Кол-во шт в коробке]]</f>
        <v>0</v>
      </c>
      <c r="L605" s="54">
        <f>Таблица626[[#This Row],[Общее кол-во шт]]*Таблица626[[#This Row],[Оптовая цена KRW за 1шт]]</f>
        <v>0</v>
      </c>
      <c r="M605" s="19" t="str">
        <f>IFERROR(Таблица626[[#This Row],[Общее кол-во шт]]*Таблица626[[#This Row],[Оптовая цена USD за 1шт]],"")</f>
        <v/>
      </c>
      <c r="N605" s="49"/>
    </row>
    <row r="606" spans="1:14" ht="22.5" customHeight="1">
      <c r="A606" s="44" t="s">
        <v>13654</v>
      </c>
      <c r="B606" s="14">
        <v>8809643523776</v>
      </c>
      <c r="C606" s="50" t="s">
        <v>13655</v>
      </c>
      <c r="D606" s="46" t="s">
        <v>13656</v>
      </c>
      <c r="E606" s="16">
        <v>39000</v>
      </c>
      <c r="F606" s="15">
        <v>0.48</v>
      </c>
      <c r="G606" s="47">
        <v>6</v>
      </c>
      <c r="H606" s="55">
        <f>Таблица626[[#This Row],[Коэфициент стоимости]]*Таблица626[[#This Row],[Розничная цена KRW]]</f>
        <v>18720</v>
      </c>
      <c r="I606" s="17" t="str">
        <f>IF($H$1="","Введите курс",Таблица626[[#This Row],[Оптовая цена KRW за 1шт]]/$H$1)</f>
        <v>Введите курс</v>
      </c>
      <c r="J606" s="48"/>
      <c r="K606" s="18">
        <f>Таблица626[[#This Row],[Заказ коробок ]]*Таблица626[[#This Row],[Кол-во шт в коробке]]</f>
        <v>0</v>
      </c>
      <c r="L606" s="54">
        <f>Таблица626[[#This Row],[Общее кол-во шт]]*Таблица626[[#This Row],[Оптовая цена KRW за 1шт]]</f>
        <v>0</v>
      </c>
      <c r="M606" s="19" t="str">
        <f>IFERROR(Таблица626[[#This Row],[Общее кол-во шт]]*Таблица626[[#This Row],[Оптовая цена USD за 1шт]],"")</f>
        <v/>
      </c>
      <c r="N606" s="49"/>
    </row>
    <row r="607" spans="1:14" ht="22.5" customHeight="1">
      <c r="A607" s="44" t="s">
        <v>13657</v>
      </c>
      <c r="B607" s="14">
        <v>8809643505222</v>
      </c>
      <c r="C607" s="50" t="s">
        <v>13658</v>
      </c>
      <c r="D607" s="46" t="s">
        <v>13659</v>
      </c>
      <c r="E607" s="16">
        <v>36000</v>
      </c>
      <c r="F607" s="15">
        <v>0.48</v>
      </c>
      <c r="G607" s="47">
        <v>6</v>
      </c>
      <c r="H607" s="55">
        <f>Таблица626[[#This Row],[Коэфициент стоимости]]*Таблица626[[#This Row],[Розничная цена KRW]]</f>
        <v>17280</v>
      </c>
      <c r="I607" s="17" t="str">
        <f>IF($H$1="","Введите курс",Таблица626[[#This Row],[Оптовая цена KRW за 1шт]]/$H$1)</f>
        <v>Введите курс</v>
      </c>
      <c r="J607" s="48"/>
      <c r="K607" s="18">
        <f>Таблица626[[#This Row],[Заказ коробок ]]*Таблица626[[#This Row],[Кол-во шт в коробке]]</f>
        <v>0</v>
      </c>
      <c r="L607" s="54">
        <f>Таблица626[[#This Row],[Общее кол-во шт]]*Таблица626[[#This Row],[Оптовая цена KRW за 1шт]]</f>
        <v>0</v>
      </c>
      <c r="M607" s="19" t="str">
        <f>IFERROR(Таблица626[[#This Row],[Общее кол-во шт]]*Таблица626[[#This Row],[Оптовая цена USD за 1шт]],"")</f>
        <v/>
      </c>
      <c r="N607" s="49"/>
    </row>
    <row r="608" spans="1:14" ht="22.5" customHeight="1">
      <c r="A608" s="44" t="s">
        <v>13660</v>
      </c>
      <c r="B608" s="14">
        <v>8809643505161</v>
      </c>
      <c r="C608" s="50" t="s">
        <v>13661</v>
      </c>
      <c r="D608" s="46" t="s">
        <v>13662</v>
      </c>
      <c r="E608" s="16">
        <v>39000</v>
      </c>
      <c r="F608" s="15">
        <v>0.48</v>
      </c>
      <c r="G608" s="47">
        <v>6</v>
      </c>
      <c r="H608" s="55">
        <f>Таблица626[[#This Row],[Коэфициент стоимости]]*Таблица626[[#This Row],[Розничная цена KRW]]</f>
        <v>18720</v>
      </c>
      <c r="I608" s="17" t="str">
        <f>IF($H$1="","Введите курс",Таблица626[[#This Row],[Оптовая цена KRW за 1шт]]/$H$1)</f>
        <v>Введите курс</v>
      </c>
      <c r="J608" s="48"/>
      <c r="K608" s="18">
        <f>Таблица626[[#This Row],[Заказ коробок ]]*Таблица626[[#This Row],[Кол-во шт в коробке]]</f>
        <v>0</v>
      </c>
      <c r="L608" s="54">
        <f>Таблица626[[#This Row],[Общее кол-во шт]]*Таблица626[[#This Row],[Оптовая цена KRW за 1шт]]</f>
        <v>0</v>
      </c>
      <c r="M608" s="19" t="str">
        <f>IFERROR(Таблица626[[#This Row],[Общее кол-во шт]]*Таблица626[[#This Row],[Оптовая цена USD за 1шт]],"")</f>
        <v/>
      </c>
      <c r="N608" s="49"/>
    </row>
    <row r="609" spans="1:14" ht="22.5" customHeight="1">
      <c r="A609" s="44" t="s">
        <v>13663</v>
      </c>
      <c r="B609" s="14">
        <v>8809643500203</v>
      </c>
      <c r="C609" s="50" t="s">
        <v>13664</v>
      </c>
      <c r="D609" s="46" t="s">
        <v>13665</v>
      </c>
      <c r="E609" s="16">
        <v>15000</v>
      </c>
      <c r="F609" s="15">
        <v>0.48</v>
      </c>
      <c r="G609" s="47">
        <v>6</v>
      </c>
      <c r="H609" s="55">
        <f>Таблица626[[#This Row],[Коэфициент стоимости]]*Таблица626[[#This Row],[Розничная цена KRW]]</f>
        <v>7200</v>
      </c>
      <c r="I609" s="17" t="str">
        <f>IF($H$1="","Введите курс",Таблица626[[#This Row],[Оптовая цена KRW за 1шт]]/$H$1)</f>
        <v>Введите курс</v>
      </c>
      <c r="J609" s="48"/>
      <c r="K609" s="18">
        <f>Таблица626[[#This Row],[Заказ коробок ]]*Таблица626[[#This Row],[Кол-во шт в коробке]]</f>
        <v>0</v>
      </c>
      <c r="L609" s="54">
        <f>Таблица626[[#This Row],[Общее кол-во шт]]*Таблица626[[#This Row],[Оптовая цена KRW за 1шт]]</f>
        <v>0</v>
      </c>
      <c r="M609" s="19" t="str">
        <f>IFERROR(Таблица626[[#This Row],[Общее кол-во шт]]*Таблица626[[#This Row],[Оптовая цена USD за 1шт]],"")</f>
        <v/>
      </c>
      <c r="N609" s="49"/>
    </row>
    <row r="610" spans="1:14" ht="22.5" customHeight="1">
      <c r="A610" s="44" t="s">
        <v>13666</v>
      </c>
      <c r="B610" s="14">
        <v>8809581489233</v>
      </c>
      <c r="C610" s="50" t="s">
        <v>13667</v>
      </c>
      <c r="D610" s="46" t="s">
        <v>13668</v>
      </c>
      <c r="E610" s="16">
        <v>42000</v>
      </c>
      <c r="F610" s="15">
        <v>0.48</v>
      </c>
      <c r="G610" s="47">
        <v>6</v>
      </c>
      <c r="H610" s="55">
        <f>Таблица626[[#This Row],[Коэфициент стоимости]]*Таблица626[[#This Row],[Розничная цена KRW]]</f>
        <v>20160</v>
      </c>
      <c r="I610" s="17" t="str">
        <f>IF($H$1="","Введите курс",Таблица626[[#This Row],[Оптовая цена KRW за 1шт]]/$H$1)</f>
        <v>Введите курс</v>
      </c>
      <c r="J610" s="48"/>
      <c r="K610" s="18">
        <f>Таблица626[[#This Row],[Заказ коробок ]]*Таблица626[[#This Row],[Кол-во шт в коробке]]</f>
        <v>0</v>
      </c>
      <c r="L610" s="54">
        <f>Таблица626[[#This Row],[Общее кол-во шт]]*Таблица626[[#This Row],[Оптовая цена KRW за 1шт]]</f>
        <v>0</v>
      </c>
      <c r="M610" s="19" t="str">
        <f>IFERROR(Таблица626[[#This Row],[Общее кол-во шт]]*Таблица626[[#This Row],[Оптовая цена USD за 1шт]],"")</f>
        <v/>
      </c>
      <c r="N610" s="49"/>
    </row>
    <row r="611" spans="1:14" ht="22.5" customHeight="1">
      <c r="A611" s="44" t="s">
        <v>13669</v>
      </c>
      <c r="B611" s="14">
        <v>8809581486188</v>
      </c>
      <c r="C611" s="50" t="s">
        <v>13670</v>
      </c>
      <c r="D611" s="46" t="s">
        <v>13671</v>
      </c>
      <c r="E611" s="16">
        <v>20000</v>
      </c>
      <c r="F611" s="15">
        <v>0.48</v>
      </c>
      <c r="G611" s="47">
        <v>6</v>
      </c>
      <c r="H611" s="55">
        <f>Таблица626[[#This Row],[Коэфициент стоимости]]*Таблица626[[#This Row],[Розничная цена KRW]]</f>
        <v>9600</v>
      </c>
      <c r="I611" s="17" t="str">
        <f>IF($H$1="","Введите курс",Таблица626[[#This Row],[Оптовая цена KRW за 1шт]]/$H$1)</f>
        <v>Введите курс</v>
      </c>
      <c r="J611" s="48"/>
      <c r="K611" s="18">
        <f>Таблица626[[#This Row],[Заказ коробок ]]*Таблица626[[#This Row],[Кол-во шт в коробке]]</f>
        <v>0</v>
      </c>
      <c r="L611" s="54">
        <f>Таблица626[[#This Row],[Общее кол-во шт]]*Таблица626[[#This Row],[Оптовая цена KRW за 1шт]]</f>
        <v>0</v>
      </c>
      <c r="M611" s="19" t="str">
        <f>IFERROR(Таблица626[[#This Row],[Общее кол-во шт]]*Таблица626[[#This Row],[Оптовая цена USD за 1шт]],"")</f>
        <v/>
      </c>
      <c r="N611" s="49"/>
    </row>
    <row r="612" spans="1:14" ht="22.5" customHeight="1">
      <c r="A612" s="44" t="s">
        <v>13672</v>
      </c>
      <c r="B612" s="14">
        <v>8809581483132</v>
      </c>
      <c r="C612" s="50" t="s">
        <v>13673</v>
      </c>
      <c r="D612" s="46" t="s">
        <v>13674</v>
      </c>
      <c r="E612" s="16">
        <v>64000</v>
      </c>
      <c r="F612" s="15">
        <v>0.48</v>
      </c>
      <c r="G612" s="47">
        <v>6</v>
      </c>
      <c r="H612" s="55">
        <f>Таблица626[[#This Row],[Коэфициент стоимости]]*Таблица626[[#This Row],[Розничная цена KRW]]</f>
        <v>30720</v>
      </c>
      <c r="I612" s="17" t="str">
        <f>IF($H$1="","Введите курс",Таблица626[[#This Row],[Оптовая цена KRW за 1шт]]/$H$1)</f>
        <v>Введите курс</v>
      </c>
      <c r="J612" s="48"/>
      <c r="K612" s="18">
        <f>Таблица626[[#This Row],[Заказ коробок ]]*Таблица626[[#This Row],[Кол-во шт в коробке]]</f>
        <v>0</v>
      </c>
      <c r="L612" s="54">
        <f>Таблица626[[#This Row],[Общее кол-во шт]]*Таблица626[[#This Row],[Оптовая цена KRW за 1шт]]</f>
        <v>0</v>
      </c>
      <c r="M612" s="19" t="str">
        <f>IFERROR(Таблица626[[#This Row],[Общее кол-во шт]]*Таблица626[[#This Row],[Оптовая цена USD за 1шт]],"")</f>
        <v/>
      </c>
      <c r="N612" s="49"/>
    </row>
    <row r="613" spans="1:14" ht="22.5" customHeight="1">
      <c r="A613" s="44" t="s">
        <v>13675</v>
      </c>
      <c r="B613" s="14">
        <v>8809581483125</v>
      </c>
      <c r="C613" s="50" t="s">
        <v>13676</v>
      </c>
      <c r="D613" s="46" t="s">
        <v>13677</v>
      </c>
      <c r="E613" s="16">
        <v>32000</v>
      </c>
      <c r="F613" s="15">
        <v>0.48</v>
      </c>
      <c r="G613" s="47">
        <v>6</v>
      </c>
      <c r="H613" s="55">
        <f>Таблица626[[#This Row],[Коэфициент стоимости]]*Таблица626[[#This Row],[Розничная цена KRW]]</f>
        <v>15360</v>
      </c>
      <c r="I613" s="17" t="str">
        <f>IF($H$1="","Введите курс",Таблица626[[#This Row],[Оптовая цена KRW за 1шт]]/$H$1)</f>
        <v>Введите курс</v>
      </c>
      <c r="J613" s="48"/>
      <c r="K613" s="18">
        <f>Таблица626[[#This Row],[Заказ коробок ]]*Таблица626[[#This Row],[Кол-во шт в коробке]]</f>
        <v>0</v>
      </c>
      <c r="L613" s="54">
        <f>Таблица626[[#This Row],[Общее кол-во шт]]*Таблица626[[#This Row],[Оптовая цена KRW за 1шт]]</f>
        <v>0</v>
      </c>
      <c r="M613" s="19" t="str">
        <f>IFERROR(Таблица626[[#This Row],[Общее кол-во шт]]*Таблица626[[#This Row],[Оптовая цена USD за 1шт]],"")</f>
        <v/>
      </c>
      <c r="N613" s="49"/>
    </row>
    <row r="614" spans="1:14" ht="22.5" customHeight="1">
      <c r="A614" s="44" t="s">
        <v>13678</v>
      </c>
      <c r="B614" s="14">
        <v>8809581483118</v>
      </c>
      <c r="C614" s="50" t="s">
        <v>13679</v>
      </c>
      <c r="D614" s="46" t="s">
        <v>13680</v>
      </c>
      <c r="E614" s="16">
        <v>32000</v>
      </c>
      <c r="F614" s="15">
        <v>0.48</v>
      </c>
      <c r="G614" s="47">
        <v>6</v>
      </c>
      <c r="H614" s="55">
        <f>Таблица626[[#This Row],[Коэфициент стоимости]]*Таблица626[[#This Row],[Розничная цена KRW]]</f>
        <v>15360</v>
      </c>
      <c r="I614" s="17" t="str">
        <f>IF($H$1="","Введите курс",Таблица626[[#This Row],[Оптовая цена KRW за 1шт]]/$H$1)</f>
        <v>Введите курс</v>
      </c>
      <c r="J614" s="48"/>
      <c r="K614" s="18">
        <f>Таблица626[[#This Row],[Заказ коробок ]]*Таблица626[[#This Row],[Кол-во шт в коробке]]</f>
        <v>0</v>
      </c>
      <c r="L614" s="54">
        <f>Таблица626[[#This Row],[Общее кол-во шт]]*Таблица626[[#This Row],[Оптовая цена KRW за 1шт]]</f>
        <v>0</v>
      </c>
      <c r="M614" s="19" t="str">
        <f>IFERROR(Таблица626[[#This Row],[Общее кол-во шт]]*Таблица626[[#This Row],[Оптовая цена USD за 1шт]],"")</f>
        <v/>
      </c>
      <c r="N614" s="49"/>
    </row>
    <row r="615" spans="1:14" ht="22.5" customHeight="1">
      <c r="A615" s="44" t="s">
        <v>13681</v>
      </c>
      <c r="B615" s="14">
        <v>8809581483071</v>
      </c>
      <c r="C615" s="50" t="s">
        <v>13682</v>
      </c>
      <c r="D615" s="46" t="s">
        <v>13683</v>
      </c>
      <c r="E615" s="16">
        <v>39000</v>
      </c>
      <c r="F615" s="15">
        <v>0.48</v>
      </c>
      <c r="G615" s="47">
        <v>6</v>
      </c>
      <c r="H615" s="55">
        <f>Таблица626[[#This Row],[Коэфициент стоимости]]*Таблица626[[#This Row],[Розничная цена KRW]]</f>
        <v>18720</v>
      </c>
      <c r="I615" s="17" t="str">
        <f>IF($H$1="","Введите курс",Таблица626[[#This Row],[Оптовая цена KRW за 1шт]]/$H$1)</f>
        <v>Введите курс</v>
      </c>
      <c r="J615" s="48"/>
      <c r="K615" s="18">
        <f>Таблица626[[#This Row],[Заказ коробок ]]*Таблица626[[#This Row],[Кол-во шт в коробке]]</f>
        <v>0</v>
      </c>
      <c r="L615" s="54">
        <f>Таблица626[[#This Row],[Общее кол-во шт]]*Таблица626[[#This Row],[Оптовая цена KRW за 1шт]]</f>
        <v>0</v>
      </c>
      <c r="M615" s="19" t="str">
        <f>IFERROR(Таблица626[[#This Row],[Общее кол-во шт]]*Таблица626[[#This Row],[Оптовая цена USD за 1шт]],"")</f>
        <v/>
      </c>
      <c r="N615" s="49"/>
    </row>
    <row r="616" spans="1:14" ht="22.5" customHeight="1">
      <c r="A616" s="44" t="s">
        <v>13684</v>
      </c>
      <c r="B616" s="14">
        <v>8809581483057</v>
      </c>
      <c r="C616" s="50" t="s">
        <v>13685</v>
      </c>
      <c r="D616" s="46" t="s">
        <v>13686</v>
      </c>
      <c r="E616" s="16">
        <v>42000</v>
      </c>
      <c r="F616" s="15">
        <v>0.48</v>
      </c>
      <c r="G616" s="47">
        <v>6</v>
      </c>
      <c r="H616" s="55">
        <f>Таблица626[[#This Row],[Коэфициент стоимости]]*Таблица626[[#This Row],[Розничная цена KRW]]</f>
        <v>20160</v>
      </c>
      <c r="I616" s="17" t="str">
        <f>IF($H$1="","Введите курс",Таблица626[[#This Row],[Оптовая цена KRW за 1шт]]/$H$1)</f>
        <v>Введите курс</v>
      </c>
      <c r="J616" s="48"/>
      <c r="K616" s="18">
        <f>Таблица626[[#This Row],[Заказ коробок ]]*Таблица626[[#This Row],[Кол-во шт в коробке]]</f>
        <v>0</v>
      </c>
      <c r="L616" s="54">
        <f>Таблица626[[#This Row],[Общее кол-во шт]]*Таблица626[[#This Row],[Оптовая цена KRW за 1шт]]</f>
        <v>0</v>
      </c>
      <c r="M616" s="19" t="str">
        <f>IFERROR(Таблица626[[#This Row],[Общее кол-во шт]]*Таблица626[[#This Row],[Оптовая цена USD за 1шт]],"")</f>
        <v/>
      </c>
      <c r="N616" s="49"/>
    </row>
    <row r="617" spans="1:14" ht="22.5" customHeight="1">
      <c r="A617" s="44" t="s">
        <v>13687</v>
      </c>
      <c r="B617" s="14">
        <v>8809581483033</v>
      </c>
      <c r="C617" s="50" t="s">
        <v>13688</v>
      </c>
      <c r="D617" s="46" t="s">
        <v>13689</v>
      </c>
      <c r="E617" s="16">
        <v>39000</v>
      </c>
      <c r="F617" s="15">
        <v>0.48</v>
      </c>
      <c r="G617" s="47">
        <v>6</v>
      </c>
      <c r="H617" s="55">
        <f>Таблица626[[#This Row],[Коэфициент стоимости]]*Таблица626[[#This Row],[Розничная цена KRW]]</f>
        <v>18720</v>
      </c>
      <c r="I617" s="17" t="str">
        <f>IF($H$1="","Введите курс",Таблица626[[#This Row],[Оптовая цена KRW за 1шт]]/$H$1)</f>
        <v>Введите курс</v>
      </c>
      <c r="J617" s="48"/>
      <c r="K617" s="18">
        <f>Таблица626[[#This Row],[Заказ коробок ]]*Таблица626[[#This Row],[Кол-во шт в коробке]]</f>
        <v>0</v>
      </c>
      <c r="L617" s="54">
        <f>Таблица626[[#This Row],[Общее кол-во шт]]*Таблица626[[#This Row],[Оптовая цена KRW за 1шт]]</f>
        <v>0</v>
      </c>
      <c r="M617" s="19" t="str">
        <f>IFERROR(Таблица626[[#This Row],[Общее кол-во шт]]*Таблица626[[#This Row],[Оптовая цена USD за 1шт]],"")</f>
        <v/>
      </c>
      <c r="N617" s="49"/>
    </row>
    <row r="618" spans="1:14" ht="22.5" customHeight="1">
      <c r="A618" s="44" t="s">
        <v>13690</v>
      </c>
      <c r="B618" s="14">
        <v>8809581480551</v>
      </c>
      <c r="C618" s="50" t="s">
        <v>13691</v>
      </c>
      <c r="D618" s="46" t="s">
        <v>13692</v>
      </c>
      <c r="E618" s="16">
        <v>36000</v>
      </c>
      <c r="F618" s="15">
        <v>0.48</v>
      </c>
      <c r="G618" s="47">
        <v>6</v>
      </c>
      <c r="H618" s="55">
        <f>Таблица626[[#This Row],[Коэфициент стоимости]]*Таблица626[[#This Row],[Розничная цена KRW]]</f>
        <v>17280</v>
      </c>
      <c r="I618" s="17" t="str">
        <f>IF($H$1="","Введите курс",Таблица626[[#This Row],[Оптовая цена KRW за 1шт]]/$H$1)</f>
        <v>Введите курс</v>
      </c>
      <c r="J618" s="48"/>
      <c r="K618" s="18">
        <f>Таблица626[[#This Row],[Заказ коробок ]]*Таблица626[[#This Row],[Кол-во шт в коробке]]</f>
        <v>0</v>
      </c>
      <c r="L618" s="54">
        <f>Таблица626[[#This Row],[Общее кол-во шт]]*Таблица626[[#This Row],[Оптовая цена KRW за 1шт]]</f>
        <v>0</v>
      </c>
      <c r="M618" s="19" t="str">
        <f>IFERROR(Таблица626[[#This Row],[Общее кол-во шт]]*Таблица626[[#This Row],[Оптовая цена USD за 1шт]],"")</f>
        <v/>
      </c>
      <c r="N618" s="49"/>
    </row>
    <row r="619" spans="1:14" ht="22.5" customHeight="1">
      <c r="A619" s="44" t="s">
        <v>13693</v>
      </c>
      <c r="B619" s="14">
        <v>8809581478077</v>
      </c>
      <c r="C619" s="50" t="s">
        <v>13694</v>
      </c>
      <c r="D619" s="46" t="s">
        <v>13695</v>
      </c>
      <c r="E619" s="16">
        <v>18000</v>
      </c>
      <c r="F619" s="15">
        <v>0.48</v>
      </c>
      <c r="G619" s="47">
        <v>6</v>
      </c>
      <c r="H619" s="55">
        <f>Таблица626[[#This Row],[Коэфициент стоимости]]*Таблица626[[#This Row],[Розничная цена KRW]]</f>
        <v>8640</v>
      </c>
      <c r="I619" s="17" t="str">
        <f>IF($H$1="","Введите курс",Таблица626[[#This Row],[Оптовая цена KRW за 1шт]]/$H$1)</f>
        <v>Введите курс</v>
      </c>
      <c r="J619" s="48"/>
      <c r="K619" s="18">
        <f>Таблица626[[#This Row],[Заказ коробок ]]*Таблица626[[#This Row],[Кол-во шт в коробке]]</f>
        <v>0</v>
      </c>
      <c r="L619" s="54">
        <f>Таблица626[[#This Row],[Общее кол-во шт]]*Таблица626[[#This Row],[Оптовая цена KRW за 1шт]]</f>
        <v>0</v>
      </c>
      <c r="M619" s="19" t="str">
        <f>IFERROR(Таблица626[[#This Row],[Общее кол-во шт]]*Таблица626[[#This Row],[Оптовая цена USD за 1шт]],"")</f>
        <v/>
      </c>
      <c r="N619" s="49"/>
    </row>
    <row r="620" spans="1:14" ht="22.5" customHeight="1">
      <c r="A620" s="44" t="s">
        <v>13696</v>
      </c>
      <c r="B620" s="14">
        <v>8809581478060</v>
      </c>
      <c r="C620" s="50" t="s">
        <v>13697</v>
      </c>
      <c r="D620" s="46" t="s">
        <v>13698</v>
      </c>
      <c r="E620" s="16">
        <v>26000</v>
      </c>
      <c r="F620" s="15">
        <v>0.48</v>
      </c>
      <c r="G620" s="47">
        <v>6</v>
      </c>
      <c r="H620" s="55">
        <f>Таблица626[[#This Row],[Коэфициент стоимости]]*Таблица626[[#This Row],[Розничная цена KRW]]</f>
        <v>12480</v>
      </c>
      <c r="I620" s="17" t="str">
        <f>IF($H$1="","Введите курс",Таблица626[[#This Row],[Оптовая цена KRW за 1шт]]/$H$1)</f>
        <v>Введите курс</v>
      </c>
      <c r="J620" s="48"/>
      <c r="K620" s="18">
        <f>Таблица626[[#This Row],[Заказ коробок ]]*Таблица626[[#This Row],[Кол-во шт в коробке]]</f>
        <v>0</v>
      </c>
      <c r="L620" s="54">
        <f>Таблица626[[#This Row],[Общее кол-во шт]]*Таблица626[[#This Row],[Оптовая цена KRW за 1шт]]</f>
        <v>0</v>
      </c>
      <c r="M620" s="19" t="str">
        <f>IFERROR(Таблица626[[#This Row],[Общее кол-во шт]]*Таблица626[[#This Row],[Оптовая цена USD за 1шт]],"")</f>
        <v/>
      </c>
      <c r="N620" s="49"/>
    </row>
    <row r="621" spans="1:14" ht="22.5" customHeight="1">
      <c r="A621" s="44" t="s">
        <v>13699</v>
      </c>
      <c r="B621" s="14">
        <v>8809581478053</v>
      </c>
      <c r="C621" s="50" t="s">
        <v>13700</v>
      </c>
      <c r="D621" s="46" t="s">
        <v>13701</v>
      </c>
      <c r="E621" s="16">
        <v>32000</v>
      </c>
      <c r="F621" s="15">
        <v>0.48</v>
      </c>
      <c r="G621" s="47">
        <v>6</v>
      </c>
      <c r="H621" s="55">
        <f>Таблица626[[#This Row],[Коэфициент стоимости]]*Таблица626[[#This Row],[Розничная цена KRW]]</f>
        <v>15360</v>
      </c>
      <c r="I621" s="17" t="str">
        <f>IF($H$1="","Введите курс",Таблица626[[#This Row],[Оптовая цена KRW за 1шт]]/$H$1)</f>
        <v>Введите курс</v>
      </c>
      <c r="J621" s="48"/>
      <c r="K621" s="18">
        <f>Таблица626[[#This Row],[Заказ коробок ]]*Таблица626[[#This Row],[Кол-во шт в коробке]]</f>
        <v>0</v>
      </c>
      <c r="L621" s="54">
        <f>Таблица626[[#This Row],[Общее кол-во шт]]*Таблица626[[#This Row],[Оптовая цена KRW за 1шт]]</f>
        <v>0</v>
      </c>
      <c r="M621" s="19" t="str">
        <f>IFERROR(Таблица626[[#This Row],[Общее кол-во шт]]*Таблица626[[#This Row],[Оптовая цена USD за 1шт]],"")</f>
        <v/>
      </c>
      <c r="N621" s="49"/>
    </row>
    <row r="622" spans="1:14" ht="22.5" customHeight="1">
      <c r="A622" s="44" t="s">
        <v>13702</v>
      </c>
      <c r="B622" s="14">
        <v>8809581474314</v>
      </c>
      <c r="C622" s="50" t="s">
        <v>13703</v>
      </c>
      <c r="D622" s="115" t="s">
        <v>13704</v>
      </c>
      <c r="E622" s="16">
        <v>50000</v>
      </c>
      <c r="F622" s="15">
        <v>0.48</v>
      </c>
      <c r="G622" s="47">
        <v>5</v>
      </c>
      <c r="H622" s="55">
        <f>Таблица626[[#This Row],[Коэфициент стоимости]]*Таблица626[[#This Row],[Розничная цена KRW]]</f>
        <v>24000</v>
      </c>
      <c r="I622" s="17" t="str">
        <f>IF($H$1="","Введите курс",Таблица626[[#This Row],[Оптовая цена KRW за 1шт]]/$H$1)</f>
        <v>Введите курс</v>
      </c>
      <c r="J622" s="48"/>
      <c r="K622" s="18">
        <f>Таблица626[[#This Row],[Заказ коробок ]]*Таблица626[[#This Row],[Кол-во шт в коробке]]</f>
        <v>0</v>
      </c>
      <c r="L622" s="54">
        <f>Таблица626[[#This Row],[Общее кол-во шт]]*Таблица626[[#This Row],[Оптовая цена KRW за 1шт]]</f>
        <v>0</v>
      </c>
      <c r="M622" s="19" t="str">
        <f>IFERROR(Таблица626[[#This Row],[Общее кол-во шт]]*Таблица626[[#This Row],[Оптовая цена USD за 1шт]],"")</f>
        <v/>
      </c>
      <c r="N622" s="49"/>
    </row>
    <row r="623" spans="1:14" ht="22.5" customHeight="1">
      <c r="A623" s="44" t="s">
        <v>13705</v>
      </c>
      <c r="B623" s="14">
        <v>8809581471818</v>
      </c>
      <c r="C623" s="50" t="s">
        <v>13706</v>
      </c>
      <c r="D623" s="115" t="s">
        <v>13707</v>
      </c>
      <c r="E623" s="16">
        <v>18000</v>
      </c>
      <c r="F623" s="15">
        <v>0.48</v>
      </c>
      <c r="G623" s="47">
        <v>6</v>
      </c>
      <c r="H623" s="55">
        <f>Таблица626[[#This Row],[Коэфициент стоимости]]*Таблица626[[#This Row],[Розничная цена KRW]]</f>
        <v>8640</v>
      </c>
      <c r="I623" s="17" t="str">
        <f>IF($H$1="","Введите курс",Таблица626[[#This Row],[Оптовая цена KRW за 1шт]]/$H$1)</f>
        <v>Введите курс</v>
      </c>
      <c r="J623" s="48"/>
      <c r="K623" s="18">
        <f>Таблица626[[#This Row],[Заказ коробок ]]*Таблица626[[#This Row],[Кол-во шт в коробке]]</f>
        <v>0</v>
      </c>
      <c r="L623" s="54">
        <f>Таблица626[[#This Row],[Общее кол-во шт]]*Таблица626[[#This Row],[Оптовая цена KRW за 1шт]]</f>
        <v>0</v>
      </c>
      <c r="M623" s="19" t="str">
        <f>IFERROR(Таблица626[[#This Row],[Общее кол-во шт]]*Таблица626[[#This Row],[Оптовая цена USD за 1шт]],"")</f>
        <v/>
      </c>
      <c r="N623" s="49"/>
    </row>
    <row r="624" spans="1:14" ht="22.5" customHeight="1">
      <c r="A624" s="44" t="s">
        <v>13708</v>
      </c>
      <c r="B624" s="14">
        <v>8809581460232</v>
      </c>
      <c r="C624" s="50" t="s">
        <v>13709</v>
      </c>
      <c r="D624" s="46" t="s">
        <v>13710</v>
      </c>
      <c r="E624" s="16">
        <v>11800</v>
      </c>
      <c r="F624" s="15">
        <v>0.48</v>
      </c>
      <c r="G624" s="47">
        <v>6</v>
      </c>
      <c r="H624" s="55">
        <f>Таблица626[[#This Row],[Коэфициент стоимости]]*Таблица626[[#This Row],[Розничная цена KRW]]</f>
        <v>5664</v>
      </c>
      <c r="I624" s="17" t="str">
        <f>IF($H$1="","Введите курс",Таблица626[[#This Row],[Оптовая цена KRW за 1шт]]/$H$1)</f>
        <v>Введите курс</v>
      </c>
      <c r="J624" s="48"/>
      <c r="K624" s="18">
        <f>Таблица626[[#This Row],[Заказ коробок ]]*Таблица626[[#This Row],[Кол-во шт в коробке]]</f>
        <v>0</v>
      </c>
      <c r="L624" s="54">
        <f>Таблица626[[#This Row],[Общее кол-во шт]]*Таблица626[[#This Row],[Оптовая цена KRW за 1шт]]</f>
        <v>0</v>
      </c>
      <c r="M624" s="19" t="str">
        <f>IFERROR(Таблица626[[#This Row],[Общее кол-во шт]]*Таблица626[[#This Row],[Оптовая цена USD за 1шт]],"")</f>
        <v/>
      </c>
      <c r="N624" s="49"/>
    </row>
    <row r="625" spans="1:14" ht="22.5" customHeight="1">
      <c r="A625" s="44" t="s">
        <v>13711</v>
      </c>
      <c r="B625" s="14">
        <v>8809581460218</v>
      </c>
      <c r="C625" s="50" t="s">
        <v>13712</v>
      </c>
      <c r="D625" s="46" t="s">
        <v>13713</v>
      </c>
      <c r="E625" s="16">
        <v>8000</v>
      </c>
      <c r="F625" s="15">
        <v>0.48</v>
      </c>
      <c r="G625" s="47">
        <v>6</v>
      </c>
      <c r="H625" s="55">
        <f>Таблица626[[#This Row],[Коэфициент стоимости]]*Таблица626[[#This Row],[Розничная цена KRW]]</f>
        <v>3840</v>
      </c>
      <c r="I625" s="17" t="str">
        <f>IF($H$1="","Введите курс",Таблица626[[#This Row],[Оптовая цена KRW за 1шт]]/$H$1)</f>
        <v>Введите курс</v>
      </c>
      <c r="J625" s="48"/>
      <c r="K625" s="18">
        <f>Таблица626[[#This Row],[Заказ коробок ]]*Таблица626[[#This Row],[Кол-во шт в коробке]]</f>
        <v>0</v>
      </c>
      <c r="L625" s="54">
        <f>Таблица626[[#This Row],[Общее кол-во шт]]*Таблица626[[#This Row],[Оптовая цена KRW за 1шт]]</f>
        <v>0</v>
      </c>
      <c r="M625" s="19" t="str">
        <f>IFERROR(Таблица626[[#This Row],[Общее кол-во шт]]*Таблица626[[#This Row],[Оптовая цена USD за 1шт]],"")</f>
        <v/>
      </c>
      <c r="N625" s="49"/>
    </row>
    <row r="626" spans="1:14" ht="22.5" customHeight="1">
      <c r="A626" s="44" t="s">
        <v>13714</v>
      </c>
      <c r="B626" s="14">
        <v>8809581460195</v>
      </c>
      <c r="C626" s="50" t="s">
        <v>13715</v>
      </c>
      <c r="D626" s="46" t="s">
        <v>13716</v>
      </c>
      <c r="E626" s="16">
        <v>16800</v>
      </c>
      <c r="F626" s="15">
        <v>0.48</v>
      </c>
      <c r="G626" s="47">
        <v>6</v>
      </c>
      <c r="H626" s="55">
        <f>Таблица626[[#This Row],[Коэфициент стоимости]]*Таблица626[[#This Row],[Розничная цена KRW]]</f>
        <v>8064</v>
      </c>
      <c r="I626" s="17" t="str">
        <f>IF($H$1="","Введите курс",Таблица626[[#This Row],[Оптовая цена KRW за 1шт]]/$H$1)</f>
        <v>Введите курс</v>
      </c>
      <c r="J626" s="48"/>
      <c r="K626" s="18">
        <f>Таблица626[[#This Row],[Заказ коробок ]]*Таблица626[[#This Row],[Кол-во шт в коробке]]</f>
        <v>0</v>
      </c>
      <c r="L626" s="54">
        <f>Таблица626[[#This Row],[Общее кол-во шт]]*Таблица626[[#This Row],[Оптовая цена KRW за 1шт]]</f>
        <v>0</v>
      </c>
      <c r="M626" s="19" t="str">
        <f>IFERROR(Таблица626[[#This Row],[Общее кол-во шт]]*Таблица626[[#This Row],[Оптовая цена USD за 1шт]],"")</f>
        <v/>
      </c>
      <c r="N626" s="49"/>
    </row>
    <row r="627" spans="1:14" ht="22.5" customHeight="1">
      <c r="A627" s="44" t="s">
        <v>13717</v>
      </c>
      <c r="B627" s="14">
        <v>8809581460188</v>
      </c>
      <c r="C627" s="50" t="s">
        <v>13718</v>
      </c>
      <c r="D627" s="46" t="s">
        <v>13719</v>
      </c>
      <c r="E627" s="16">
        <v>16800</v>
      </c>
      <c r="F627" s="15">
        <v>0.48</v>
      </c>
      <c r="G627" s="47">
        <v>6</v>
      </c>
      <c r="H627" s="55">
        <f>Таблица626[[#This Row],[Коэфициент стоимости]]*Таблица626[[#This Row],[Розничная цена KRW]]</f>
        <v>8064</v>
      </c>
      <c r="I627" s="17" t="str">
        <f>IF($H$1="","Введите курс",Таблица626[[#This Row],[Оптовая цена KRW за 1шт]]/$H$1)</f>
        <v>Введите курс</v>
      </c>
      <c r="J627" s="48"/>
      <c r="K627" s="18">
        <f>Таблица626[[#This Row],[Заказ коробок ]]*Таблица626[[#This Row],[Кол-во шт в коробке]]</f>
        <v>0</v>
      </c>
      <c r="L627" s="54">
        <f>Таблица626[[#This Row],[Общее кол-во шт]]*Таблица626[[#This Row],[Оптовая цена KRW за 1шт]]</f>
        <v>0</v>
      </c>
      <c r="M627" s="19" t="str">
        <f>IFERROR(Таблица626[[#This Row],[Общее кол-во шт]]*Таблица626[[#This Row],[Оптовая цена USD за 1шт]],"")</f>
        <v/>
      </c>
      <c r="N627" s="49"/>
    </row>
    <row r="628" spans="1:14" ht="22.5" customHeight="1">
      <c r="A628" s="44" t="s">
        <v>13720</v>
      </c>
      <c r="B628" s="14">
        <v>8809581460171</v>
      </c>
      <c r="C628" s="50" t="s">
        <v>13721</v>
      </c>
      <c r="D628" s="46" t="s">
        <v>13722</v>
      </c>
      <c r="E628" s="16">
        <v>16800</v>
      </c>
      <c r="F628" s="15">
        <v>0.48</v>
      </c>
      <c r="G628" s="47">
        <v>6</v>
      </c>
      <c r="H628" s="55">
        <f>Таблица626[[#This Row],[Коэфициент стоимости]]*Таблица626[[#This Row],[Розничная цена KRW]]</f>
        <v>8064</v>
      </c>
      <c r="I628" s="17" t="str">
        <f>IF($H$1="","Введите курс",Таблица626[[#This Row],[Оптовая цена KRW за 1шт]]/$H$1)</f>
        <v>Введите курс</v>
      </c>
      <c r="J628" s="48"/>
      <c r="K628" s="18">
        <f>Таблица626[[#This Row],[Заказ коробок ]]*Таблица626[[#This Row],[Кол-во шт в коробке]]</f>
        <v>0</v>
      </c>
      <c r="L628" s="54">
        <f>Таблица626[[#This Row],[Общее кол-во шт]]*Таблица626[[#This Row],[Оптовая цена KRW за 1шт]]</f>
        <v>0</v>
      </c>
      <c r="M628" s="19" t="str">
        <f>IFERROR(Таблица626[[#This Row],[Общее кол-во шт]]*Таблица626[[#This Row],[Оптовая цена USD за 1шт]],"")</f>
        <v/>
      </c>
      <c r="N628" s="49"/>
    </row>
    <row r="629" spans="1:14" ht="22.5" customHeight="1">
      <c r="A629" s="44" t="s">
        <v>13723</v>
      </c>
      <c r="B629" s="14">
        <v>8809581456617</v>
      </c>
      <c r="C629" s="50" t="s">
        <v>13724</v>
      </c>
      <c r="D629" s="46" t="s">
        <v>13725</v>
      </c>
      <c r="E629" s="16">
        <v>2000</v>
      </c>
      <c r="F629" s="15">
        <v>0.48</v>
      </c>
      <c r="G629" s="47">
        <v>20</v>
      </c>
      <c r="H629" s="55">
        <f>Таблица626[[#This Row],[Коэфициент стоимости]]*Таблица626[[#This Row],[Розничная цена KRW]]</f>
        <v>960</v>
      </c>
      <c r="I629" s="17" t="str">
        <f>IF($H$1="","Введите курс",Таблица626[[#This Row],[Оптовая цена KRW за 1шт]]/$H$1)</f>
        <v>Введите курс</v>
      </c>
      <c r="J629" s="48"/>
      <c r="K629" s="18">
        <f>Таблица626[[#This Row],[Заказ коробок ]]*Таблица626[[#This Row],[Кол-во шт в коробке]]</f>
        <v>0</v>
      </c>
      <c r="L629" s="54">
        <f>Таблица626[[#This Row],[Общее кол-во шт]]*Таблица626[[#This Row],[Оптовая цена KRW за 1шт]]</f>
        <v>0</v>
      </c>
      <c r="M629" s="19" t="str">
        <f>IFERROR(Таблица626[[#This Row],[Общее кол-во шт]]*Таблица626[[#This Row],[Оптовая цена USD за 1шт]],"")</f>
        <v/>
      </c>
      <c r="N629" s="49"/>
    </row>
    <row r="630" spans="1:14" ht="22.5" customHeight="1">
      <c r="A630" s="44" t="s">
        <v>13726</v>
      </c>
      <c r="B630" s="14">
        <v>8809581456600</v>
      </c>
      <c r="C630" s="50" t="s">
        <v>13727</v>
      </c>
      <c r="D630" s="46" t="s">
        <v>13728</v>
      </c>
      <c r="E630" s="16">
        <v>2000</v>
      </c>
      <c r="F630" s="15">
        <v>0.48</v>
      </c>
      <c r="G630" s="47">
        <v>20</v>
      </c>
      <c r="H630" s="55">
        <f>Таблица626[[#This Row],[Коэфициент стоимости]]*Таблица626[[#This Row],[Розничная цена KRW]]</f>
        <v>960</v>
      </c>
      <c r="I630" s="17" t="str">
        <f>IF($H$1="","Введите курс",Таблица626[[#This Row],[Оптовая цена KRW за 1шт]]/$H$1)</f>
        <v>Введите курс</v>
      </c>
      <c r="J630" s="48"/>
      <c r="K630" s="18">
        <f>Таблица626[[#This Row],[Заказ коробок ]]*Таблица626[[#This Row],[Кол-во шт в коробке]]</f>
        <v>0</v>
      </c>
      <c r="L630" s="54">
        <f>Таблица626[[#This Row],[Общее кол-во шт]]*Таблица626[[#This Row],[Оптовая цена KRW за 1шт]]</f>
        <v>0</v>
      </c>
      <c r="M630" s="19" t="str">
        <f>IFERROR(Таблица626[[#This Row],[Общее кол-во шт]]*Таблица626[[#This Row],[Оптовая цена USD за 1шт]],"")</f>
        <v/>
      </c>
      <c r="N630" s="49"/>
    </row>
    <row r="631" spans="1:14" ht="22.5" customHeight="1">
      <c r="A631" s="44" t="s">
        <v>13729</v>
      </c>
      <c r="B631" s="14">
        <v>8809581456594</v>
      </c>
      <c r="C631" s="50" t="s">
        <v>13730</v>
      </c>
      <c r="D631" s="46" t="s">
        <v>13731</v>
      </c>
      <c r="E631" s="16">
        <v>2000</v>
      </c>
      <c r="F631" s="15">
        <v>0.48</v>
      </c>
      <c r="G631" s="47">
        <v>20</v>
      </c>
      <c r="H631" s="55">
        <f>Таблица626[[#This Row],[Коэфициент стоимости]]*Таблица626[[#This Row],[Розничная цена KRW]]</f>
        <v>960</v>
      </c>
      <c r="I631" s="17" t="str">
        <f>IF($H$1="","Введите курс",Таблица626[[#This Row],[Оптовая цена KRW за 1шт]]/$H$1)</f>
        <v>Введите курс</v>
      </c>
      <c r="J631" s="48"/>
      <c r="K631" s="18">
        <f>Таблица626[[#This Row],[Заказ коробок ]]*Таблица626[[#This Row],[Кол-во шт в коробке]]</f>
        <v>0</v>
      </c>
      <c r="L631" s="54">
        <f>Таблица626[[#This Row],[Общее кол-во шт]]*Таблица626[[#This Row],[Оптовая цена KRW за 1шт]]</f>
        <v>0</v>
      </c>
      <c r="M631" s="19" t="str">
        <f>IFERROR(Таблица626[[#This Row],[Общее кол-во шт]]*Таблица626[[#This Row],[Оптовая цена USD за 1шт]],"")</f>
        <v/>
      </c>
      <c r="N631" s="49"/>
    </row>
    <row r="632" spans="1:14" ht="22.5" customHeight="1">
      <c r="A632" s="44" t="s">
        <v>13732</v>
      </c>
      <c r="B632" s="14">
        <v>8809581456587</v>
      </c>
      <c r="C632" s="50" t="s">
        <v>13733</v>
      </c>
      <c r="D632" s="46" t="s">
        <v>13734</v>
      </c>
      <c r="E632" s="16">
        <v>2000</v>
      </c>
      <c r="F632" s="15">
        <v>0.48</v>
      </c>
      <c r="G632" s="47">
        <v>20</v>
      </c>
      <c r="H632" s="55">
        <f>Таблица626[[#This Row],[Коэфициент стоимости]]*Таблица626[[#This Row],[Розничная цена KRW]]</f>
        <v>960</v>
      </c>
      <c r="I632" s="17" t="str">
        <f>IF($H$1="","Введите курс",Таблица626[[#This Row],[Оптовая цена KRW за 1шт]]/$H$1)</f>
        <v>Введите курс</v>
      </c>
      <c r="J632" s="48"/>
      <c r="K632" s="18">
        <f>Таблица626[[#This Row],[Заказ коробок ]]*Таблица626[[#This Row],[Кол-во шт в коробке]]</f>
        <v>0</v>
      </c>
      <c r="L632" s="54">
        <f>Таблица626[[#This Row],[Общее кол-во шт]]*Таблица626[[#This Row],[Оптовая цена KRW за 1шт]]</f>
        <v>0</v>
      </c>
      <c r="M632" s="19" t="str">
        <f>IFERROR(Таблица626[[#This Row],[Общее кол-во шт]]*Таблица626[[#This Row],[Оптовая цена USD за 1шт]],"")</f>
        <v/>
      </c>
      <c r="N632" s="49"/>
    </row>
    <row r="633" spans="1:14" ht="22.5" customHeight="1">
      <c r="A633" s="44" t="s">
        <v>13735</v>
      </c>
      <c r="B633" s="14">
        <v>8809581456570</v>
      </c>
      <c r="C633" s="50" t="s">
        <v>13736</v>
      </c>
      <c r="D633" s="46" t="s">
        <v>13737</v>
      </c>
      <c r="E633" s="16">
        <v>2000</v>
      </c>
      <c r="F633" s="15">
        <v>0.48</v>
      </c>
      <c r="G633" s="47">
        <v>20</v>
      </c>
      <c r="H633" s="55">
        <f>Таблица626[[#This Row],[Коэфициент стоимости]]*Таблица626[[#This Row],[Розничная цена KRW]]</f>
        <v>960</v>
      </c>
      <c r="I633" s="17" t="str">
        <f>IF($H$1="","Введите курс",Таблица626[[#This Row],[Оптовая цена KRW за 1шт]]/$H$1)</f>
        <v>Введите курс</v>
      </c>
      <c r="J633" s="48"/>
      <c r="K633" s="18">
        <f>Таблица626[[#This Row],[Заказ коробок ]]*Таблица626[[#This Row],[Кол-во шт в коробке]]</f>
        <v>0</v>
      </c>
      <c r="L633" s="54">
        <f>Таблица626[[#This Row],[Общее кол-во шт]]*Таблица626[[#This Row],[Оптовая цена KRW за 1шт]]</f>
        <v>0</v>
      </c>
      <c r="M633" s="19" t="str">
        <f>IFERROR(Таблица626[[#This Row],[Общее кол-во шт]]*Таблица626[[#This Row],[Оптовая цена USD за 1шт]],"")</f>
        <v/>
      </c>
      <c r="N633" s="49"/>
    </row>
    <row r="634" spans="1:14" ht="22.5" customHeight="1">
      <c r="A634" s="44" t="s">
        <v>13738</v>
      </c>
      <c r="B634" s="14">
        <v>8809581456563</v>
      </c>
      <c r="C634" s="50" t="s">
        <v>13739</v>
      </c>
      <c r="D634" s="46" t="s">
        <v>13740</v>
      </c>
      <c r="E634" s="16">
        <v>2000</v>
      </c>
      <c r="F634" s="15">
        <v>0.48</v>
      </c>
      <c r="G634" s="47">
        <v>20</v>
      </c>
      <c r="H634" s="55">
        <f>Таблица626[[#This Row],[Коэфициент стоимости]]*Таблица626[[#This Row],[Розничная цена KRW]]</f>
        <v>960</v>
      </c>
      <c r="I634" s="17" t="str">
        <f>IF($H$1="","Введите курс",Таблица626[[#This Row],[Оптовая цена KRW за 1шт]]/$H$1)</f>
        <v>Введите курс</v>
      </c>
      <c r="J634" s="48"/>
      <c r="K634" s="18">
        <f>Таблица626[[#This Row],[Заказ коробок ]]*Таблица626[[#This Row],[Кол-во шт в коробке]]</f>
        <v>0</v>
      </c>
      <c r="L634" s="54">
        <f>Таблица626[[#This Row],[Общее кол-во шт]]*Таблица626[[#This Row],[Оптовая цена KRW за 1шт]]</f>
        <v>0</v>
      </c>
      <c r="M634" s="19" t="str">
        <f>IFERROR(Таблица626[[#This Row],[Общее кол-во шт]]*Таблица626[[#This Row],[Оптовая цена USD за 1шт]],"")</f>
        <v/>
      </c>
      <c r="N634" s="49"/>
    </row>
    <row r="635" spans="1:14" ht="22.5" customHeight="1">
      <c r="A635" s="44" t="s">
        <v>13741</v>
      </c>
      <c r="B635" s="14">
        <v>8809581456556</v>
      </c>
      <c r="C635" s="50" t="s">
        <v>13742</v>
      </c>
      <c r="D635" s="46" t="s">
        <v>13743</v>
      </c>
      <c r="E635" s="16">
        <v>2000</v>
      </c>
      <c r="F635" s="15">
        <v>0.48</v>
      </c>
      <c r="G635" s="47">
        <v>20</v>
      </c>
      <c r="H635" s="55">
        <f>Таблица626[[#This Row],[Коэфициент стоимости]]*Таблица626[[#This Row],[Розничная цена KRW]]</f>
        <v>960</v>
      </c>
      <c r="I635" s="17" t="str">
        <f>IF($H$1="","Введите курс",Таблица626[[#This Row],[Оптовая цена KRW за 1шт]]/$H$1)</f>
        <v>Введите курс</v>
      </c>
      <c r="J635" s="48"/>
      <c r="K635" s="18">
        <f>Таблица626[[#This Row],[Заказ коробок ]]*Таблица626[[#This Row],[Кол-во шт в коробке]]</f>
        <v>0</v>
      </c>
      <c r="L635" s="54">
        <f>Таблица626[[#This Row],[Общее кол-во шт]]*Таблица626[[#This Row],[Оптовая цена KRW за 1шт]]</f>
        <v>0</v>
      </c>
      <c r="M635" s="19" t="str">
        <f>IFERROR(Таблица626[[#This Row],[Общее кол-во шт]]*Таблица626[[#This Row],[Оптовая цена USD за 1шт]],"")</f>
        <v/>
      </c>
      <c r="N635" s="49"/>
    </row>
    <row r="636" spans="1:14" ht="22.5" customHeight="1">
      <c r="A636" s="44" t="s">
        <v>13744</v>
      </c>
      <c r="B636" s="14">
        <v>8809581456549</v>
      </c>
      <c r="C636" s="50" t="s">
        <v>13745</v>
      </c>
      <c r="D636" s="46" t="s">
        <v>13746</v>
      </c>
      <c r="E636" s="16">
        <v>2000</v>
      </c>
      <c r="F636" s="15">
        <v>0.48</v>
      </c>
      <c r="G636" s="47">
        <v>20</v>
      </c>
      <c r="H636" s="55">
        <f>Таблица626[[#This Row],[Коэфициент стоимости]]*Таблица626[[#This Row],[Розничная цена KRW]]</f>
        <v>960</v>
      </c>
      <c r="I636" s="17" t="str">
        <f>IF($H$1="","Введите курс",Таблица626[[#This Row],[Оптовая цена KRW за 1шт]]/$H$1)</f>
        <v>Введите курс</v>
      </c>
      <c r="J636" s="48"/>
      <c r="K636" s="18">
        <f>Таблица626[[#This Row],[Заказ коробок ]]*Таблица626[[#This Row],[Кол-во шт в коробке]]</f>
        <v>0</v>
      </c>
      <c r="L636" s="54">
        <f>Таблица626[[#This Row],[Общее кол-во шт]]*Таблица626[[#This Row],[Оптовая цена KRW за 1шт]]</f>
        <v>0</v>
      </c>
      <c r="M636" s="19" t="str">
        <f>IFERROR(Таблица626[[#This Row],[Общее кол-во шт]]*Таблица626[[#This Row],[Оптовая цена USD за 1шт]],"")</f>
        <v/>
      </c>
      <c r="N636" s="49"/>
    </row>
    <row r="637" spans="1:14" ht="22.5" customHeight="1">
      <c r="A637" s="44" t="s">
        <v>13747</v>
      </c>
      <c r="B637" s="14">
        <v>8809581454828</v>
      </c>
      <c r="C637" s="50" t="s">
        <v>13748</v>
      </c>
      <c r="D637" s="46" t="s">
        <v>13749</v>
      </c>
      <c r="E637" s="16">
        <v>1000</v>
      </c>
      <c r="F637" s="15">
        <v>0.48</v>
      </c>
      <c r="G637" s="47">
        <v>20</v>
      </c>
      <c r="H637" s="55">
        <f>Таблица626[[#This Row],[Коэфициент стоимости]]*Таблица626[[#This Row],[Розничная цена KRW]]</f>
        <v>480</v>
      </c>
      <c r="I637" s="17" t="str">
        <f>IF($H$1="","Введите курс",Таблица626[[#This Row],[Оптовая цена KRW за 1шт]]/$H$1)</f>
        <v>Введите курс</v>
      </c>
      <c r="J637" s="48"/>
      <c r="K637" s="18">
        <f>Таблица626[[#This Row],[Заказ коробок ]]*Таблица626[[#This Row],[Кол-во шт в коробке]]</f>
        <v>0</v>
      </c>
      <c r="L637" s="54">
        <f>Таблица626[[#This Row],[Общее кол-во шт]]*Таблица626[[#This Row],[Оптовая цена KRW за 1шт]]</f>
        <v>0</v>
      </c>
      <c r="M637" s="19" t="str">
        <f>IFERROR(Таблица626[[#This Row],[Общее кол-во шт]]*Таблица626[[#This Row],[Оптовая цена USD за 1шт]],"")</f>
        <v/>
      </c>
      <c r="N637" s="49"/>
    </row>
    <row r="638" spans="1:14" ht="22.5" customHeight="1">
      <c r="A638" s="44" t="s">
        <v>13750</v>
      </c>
      <c r="B638" s="14">
        <v>8809581454811</v>
      </c>
      <c r="C638" s="50" t="s">
        <v>13751</v>
      </c>
      <c r="D638" s="46" t="s">
        <v>13752</v>
      </c>
      <c r="E638" s="16">
        <v>1000</v>
      </c>
      <c r="F638" s="15">
        <v>0.48</v>
      </c>
      <c r="G638" s="47">
        <v>20</v>
      </c>
      <c r="H638" s="55">
        <f>Таблица626[[#This Row],[Коэфициент стоимости]]*Таблица626[[#This Row],[Розничная цена KRW]]</f>
        <v>480</v>
      </c>
      <c r="I638" s="17" t="str">
        <f>IF($H$1="","Введите курс",Таблица626[[#This Row],[Оптовая цена KRW за 1шт]]/$H$1)</f>
        <v>Введите курс</v>
      </c>
      <c r="J638" s="48"/>
      <c r="K638" s="18">
        <f>Таблица626[[#This Row],[Заказ коробок ]]*Таблица626[[#This Row],[Кол-во шт в коробке]]</f>
        <v>0</v>
      </c>
      <c r="L638" s="54">
        <f>Таблица626[[#This Row],[Общее кол-во шт]]*Таблица626[[#This Row],[Оптовая цена KRW за 1шт]]</f>
        <v>0</v>
      </c>
      <c r="M638" s="19" t="str">
        <f>IFERROR(Таблица626[[#This Row],[Общее кол-во шт]]*Таблица626[[#This Row],[Оптовая цена USD за 1шт]],"")</f>
        <v/>
      </c>
      <c r="N638" s="49"/>
    </row>
    <row r="639" spans="1:14" ht="22.5" customHeight="1">
      <c r="A639" s="44" t="s">
        <v>13753</v>
      </c>
      <c r="B639" s="14">
        <v>8809581454804</v>
      </c>
      <c r="C639" s="50" t="s">
        <v>13754</v>
      </c>
      <c r="D639" s="46" t="s">
        <v>13755</v>
      </c>
      <c r="E639" s="16">
        <v>1000</v>
      </c>
      <c r="F639" s="15">
        <v>0.48</v>
      </c>
      <c r="G639" s="47">
        <v>20</v>
      </c>
      <c r="H639" s="55">
        <f>Таблица626[[#This Row],[Коэфициент стоимости]]*Таблица626[[#This Row],[Розничная цена KRW]]</f>
        <v>480</v>
      </c>
      <c r="I639" s="17" t="str">
        <f>IF($H$1="","Введите курс",Таблица626[[#This Row],[Оптовая цена KRW за 1шт]]/$H$1)</f>
        <v>Введите курс</v>
      </c>
      <c r="J639" s="48"/>
      <c r="K639" s="18">
        <f>Таблица626[[#This Row],[Заказ коробок ]]*Таблица626[[#This Row],[Кол-во шт в коробке]]</f>
        <v>0</v>
      </c>
      <c r="L639" s="54">
        <f>Таблица626[[#This Row],[Общее кол-во шт]]*Таблица626[[#This Row],[Оптовая цена KRW за 1шт]]</f>
        <v>0</v>
      </c>
      <c r="M639" s="19" t="str">
        <f>IFERROR(Таблица626[[#This Row],[Общее кол-во шт]]*Таблица626[[#This Row],[Оптовая цена USD за 1шт]],"")</f>
        <v/>
      </c>
      <c r="N639" s="49"/>
    </row>
    <row r="640" spans="1:14" ht="22.5" customHeight="1">
      <c r="A640" s="44" t="s">
        <v>13756</v>
      </c>
      <c r="B640" s="14">
        <v>8809581454798</v>
      </c>
      <c r="C640" s="50" t="s">
        <v>13757</v>
      </c>
      <c r="D640" s="46" t="s">
        <v>13758</v>
      </c>
      <c r="E640" s="16">
        <v>1000</v>
      </c>
      <c r="F640" s="15">
        <v>0.48</v>
      </c>
      <c r="G640" s="47">
        <v>20</v>
      </c>
      <c r="H640" s="55">
        <f>Таблица626[[#This Row],[Коэфициент стоимости]]*Таблица626[[#This Row],[Розничная цена KRW]]</f>
        <v>480</v>
      </c>
      <c r="I640" s="17" t="str">
        <f>IF($H$1="","Введите курс",Таблица626[[#This Row],[Оптовая цена KRW за 1шт]]/$H$1)</f>
        <v>Введите курс</v>
      </c>
      <c r="J640" s="48"/>
      <c r="K640" s="18">
        <f>Таблица626[[#This Row],[Заказ коробок ]]*Таблица626[[#This Row],[Кол-во шт в коробке]]</f>
        <v>0</v>
      </c>
      <c r="L640" s="54">
        <f>Таблица626[[#This Row],[Общее кол-во шт]]*Таблица626[[#This Row],[Оптовая цена KRW за 1шт]]</f>
        <v>0</v>
      </c>
      <c r="M640" s="19" t="str">
        <f>IFERROR(Таблица626[[#This Row],[Общее кол-во шт]]*Таблица626[[#This Row],[Оптовая цена USD за 1шт]],"")</f>
        <v/>
      </c>
      <c r="N640" s="49"/>
    </row>
    <row r="641" spans="1:14" ht="22.5" customHeight="1">
      <c r="A641" s="44" t="s">
        <v>13759</v>
      </c>
      <c r="B641" s="14">
        <v>8809581454781</v>
      </c>
      <c r="C641" s="50" t="s">
        <v>13760</v>
      </c>
      <c r="D641" s="46" t="s">
        <v>13761</v>
      </c>
      <c r="E641" s="16">
        <v>1000</v>
      </c>
      <c r="F641" s="15">
        <v>0.48</v>
      </c>
      <c r="G641" s="47">
        <v>20</v>
      </c>
      <c r="H641" s="55">
        <f>Таблица626[[#This Row],[Коэфициент стоимости]]*Таблица626[[#This Row],[Розничная цена KRW]]</f>
        <v>480</v>
      </c>
      <c r="I641" s="17" t="str">
        <f>IF($H$1="","Введите курс",Таблица626[[#This Row],[Оптовая цена KRW за 1шт]]/$H$1)</f>
        <v>Введите курс</v>
      </c>
      <c r="J641" s="48"/>
      <c r="K641" s="18">
        <f>Таблица626[[#This Row],[Заказ коробок ]]*Таблица626[[#This Row],[Кол-во шт в коробке]]</f>
        <v>0</v>
      </c>
      <c r="L641" s="54">
        <f>Таблица626[[#This Row],[Общее кол-во шт]]*Таблица626[[#This Row],[Оптовая цена KRW за 1шт]]</f>
        <v>0</v>
      </c>
      <c r="M641" s="19" t="str">
        <f>IFERROR(Таблица626[[#This Row],[Общее кол-во шт]]*Таблица626[[#This Row],[Оптовая цена USD за 1шт]],"")</f>
        <v/>
      </c>
      <c r="N641" s="49"/>
    </row>
    <row r="642" spans="1:14" ht="22.5" customHeight="1">
      <c r="A642" s="44" t="s">
        <v>13762</v>
      </c>
      <c r="B642" s="14">
        <v>8809581454774</v>
      </c>
      <c r="C642" s="50" t="s">
        <v>13763</v>
      </c>
      <c r="D642" s="46" t="s">
        <v>13764</v>
      </c>
      <c r="E642" s="16">
        <v>1000</v>
      </c>
      <c r="F642" s="15">
        <v>0.48</v>
      </c>
      <c r="G642" s="47">
        <v>20</v>
      </c>
      <c r="H642" s="55">
        <f>Таблица626[[#This Row],[Коэфициент стоимости]]*Таблица626[[#This Row],[Розничная цена KRW]]</f>
        <v>480</v>
      </c>
      <c r="I642" s="17" t="str">
        <f>IF($H$1="","Введите курс",Таблица626[[#This Row],[Оптовая цена KRW за 1шт]]/$H$1)</f>
        <v>Введите курс</v>
      </c>
      <c r="J642" s="48"/>
      <c r="K642" s="18">
        <f>Таблица626[[#This Row],[Заказ коробок ]]*Таблица626[[#This Row],[Кол-во шт в коробке]]</f>
        <v>0</v>
      </c>
      <c r="L642" s="54">
        <f>Таблица626[[#This Row],[Общее кол-во шт]]*Таблица626[[#This Row],[Оптовая цена KRW за 1шт]]</f>
        <v>0</v>
      </c>
      <c r="M642" s="19" t="str">
        <f>IFERROR(Таблица626[[#This Row],[Общее кол-во шт]]*Таблица626[[#This Row],[Оптовая цена USD за 1шт]],"")</f>
        <v/>
      </c>
      <c r="N642" s="49"/>
    </row>
    <row r="643" spans="1:14" ht="22.5" customHeight="1">
      <c r="A643" s="44" t="s">
        <v>13765</v>
      </c>
      <c r="B643" s="14">
        <v>8809581454767</v>
      </c>
      <c r="C643" s="50" t="s">
        <v>13766</v>
      </c>
      <c r="D643" s="46" t="s">
        <v>13767</v>
      </c>
      <c r="E643" s="16">
        <v>1000</v>
      </c>
      <c r="F643" s="15">
        <v>0.48</v>
      </c>
      <c r="G643" s="47">
        <v>20</v>
      </c>
      <c r="H643" s="55">
        <f>Таблица626[[#This Row],[Коэфициент стоимости]]*Таблица626[[#This Row],[Розничная цена KRW]]</f>
        <v>480</v>
      </c>
      <c r="I643" s="17" t="str">
        <f>IF($H$1="","Введите курс",Таблица626[[#This Row],[Оптовая цена KRW за 1шт]]/$H$1)</f>
        <v>Введите курс</v>
      </c>
      <c r="J643" s="48"/>
      <c r="K643" s="18">
        <f>Таблица626[[#This Row],[Заказ коробок ]]*Таблица626[[#This Row],[Кол-во шт в коробке]]</f>
        <v>0</v>
      </c>
      <c r="L643" s="54">
        <f>Таблица626[[#This Row],[Общее кол-во шт]]*Таблица626[[#This Row],[Оптовая цена KRW за 1шт]]</f>
        <v>0</v>
      </c>
      <c r="M643" s="19" t="str">
        <f>IFERROR(Таблица626[[#This Row],[Общее кол-во шт]]*Таблица626[[#This Row],[Оптовая цена USD за 1шт]],"")</f>
        <v/>
      </c>
      <c r="N643" s="49"/>
    </row>
    <row r="644" spans="1:14" ht="22.5" customHeight="1">
      <c r="A644" s="44" t="s">
        <v>13768</v>
      </c>
      <c r="B644" s="14">
        <v>8809581454750</v>
      </c>
      <c r="C644" s="50" t="s">
        <v>13769</v>
      </c>
      <c r="D644" s="46" t="s">
        <v>13770</v>
      </c>
      <c r="E644" s="16">
        <v>1000</v>
      </c>
      <c r="F644" s="15">
        <v>0.48</v>
      </c>
      <c r="G644" s="47">
        <v>20</v>
      </c>
      <c r="H644" s="55">
        <f>Таблица626[[#This Row],[Коэфициент стоимости]]*Таблица626[[#This Row],[Розничная цена KRW]]</f>
        <v>480</v>
      </c>
      <c r="I644" s="17" t="str">
        <f>IF($H$1="","Введите курс",Таблица626[[#This Row],[Оптовая цена KRW за 1шт]]/$H$1)</f>
        <v>Введите курс</v>
      </c>
      <c r="J644" s="48"/>
      <c r="K644" s="18">
        <f>Таблица626[[#This Row],[Заказ коробок ]]*Таблица626[[#This Row],[Кол-во шт в коробке]]</f>
        <v>0</v>
      </c>
      <c r="L644" s="54">
        <f>Таблица626[[#This Row],[Общее кол-во шт]]*Таблица626[[#This Row],[Оптовая цена KRW за 1шт]]</f>
        <v>0</v>
      </c>
      <c r="M644" s="19" t="str">
        <f>IFERROR(Таблица626[[#This Row],[Общее кол-во шт]]*Таблица626[[#This Row],[Оптовая цена USD за 1шт]],"")</f>
        <v/>
      </c>
      <c r="N644" s="49"/>
    </row>
    <row r="645" spans="1:14" ht="22.5" customHeight="1">
      <c r="A645" s="44" t="s">
        <v>13771</v>
      </c>
      <c r="B645" s="14">
        <v>8809581454743</v>
      </c>
      <c r="C645" s="50" t="s">
        <v>13772</v>
      </c>
      <c r="D645" s="46" t="s">
        <v>13773</v>
      </c>
      <c r="E645" s="16">
        <v>1000</v>
      </c>
      <c r="F645" s="15">
        <v>0.48</v>
      </c>
      <c r="G645" s="47">
        <v>20</v>
      </c>
      <c r="H645" s="55">
        <f>Таблица626[[#This Row],[Коэфициент стоимости]]*Таблица626[[#This Row],[Розничная цена KRW]]</f>
        <v>480</v>
      </c>
      <c r="I645" s="17" t="str">
        <f>IF($H$1="","Введите курс",Таблица626[[#This Row],[Оптовая цена KRW за 1шт]]/$H$1)</f>
        <v>Введите курс</v>
      </c>
      <c r="J645" s="48"/>
      <c r="K645" s="18">
        <f>Таблица626[[#This Row],[Заказ коробок ]]*Таблица626[[#This Row],[Кол-во шт в коробке]]</f>
        <v>0</v>
      </c>
      <c r="L645" s="54">
        <f>Таблица626[[#This Row],[Общее кол-во шт]]*Таблица626[[#This Row],[Оптовая цена KRW за 1шт]]</f>
        <v>0</v>
      </c>
      <c r="M645" s="19" t="str">
        <f>IFERROR(Таблица626[[#This Row],[Общее кол-во шт]]*Таблица626[[#This Row],[Оптовая цена USD за 1шт]],"")</f>
        <v/>
      </c>
      <c r="N645" s="49"/>
    </row>
    <row r="646" spans="1:14" ht="22.5" customHeight="1">
      <c r="A646" s="44" t="s">
        <v>13774</v>
      </c>
      <c r="B646" s="14">
        <v>8809581454736</v>
      </c>
      <c r="C646" s="50" t="s">
        <v>13775</v>
      </c>
      <c r="D646" s="46" t="s">
        <v>13776</v>
      </c>
      <c r="E646" s="16">
        <v>1000</v>
      </c>
      <c r="F646" s="15">
        <v>0.48</v>
      </c>
      <c r="G646" s="47">
        <v>20</v>
      </c>
      <c r="H646" s="55">
        <f>Таблица626[[#This Row],[Коэфициент стоимости]]*Таблица626[[#This Row],[Розничная цена KRW]]</f>
        <v>480</v>
      </c>
      <c r="I646" s="17" t="str">
        <f>IF($H$1="","Введите курс",Таблица626[[#This Row],[Оптовая цена KRW за 1шт]]/$H$1)</f>
        <v>Введите курс</v>
      </c>
      <c r="J646" s="48"/>
      <c r="K646" s="18">
        <f>Таблица626[[#This Row],[Заказ коробок ]]*Таблица626[[#This Row],[Кол-во шт в коробке]]</f>
        <v>0</v>
      </c>
      <c r="L646" s="54">
        <f>Таблица626[[#This Row],[Общее кол-во шт]]*Таблица626[[#This Row],[Оптовая цена KRW за 1шт]]</f>
        <v>0</v>
      </c>
      <c r="M646" s="19" t="str">
        <f>IFERROR(Таблица626[[#This Row],[Общее кол-во шт]]*Таблица626[[#This Row],[Оптовая цена USD за 1шт]],"")</f>
        <v/>
      </c>
      <c r="N646" s="49"/>
    </row>
    <row r="647" spans="1:14" ht="22.5" customHeight="1">
      <c r="A647" s="44" t="s">
        <v>13777</v>
      </c>
      <c r="B647" s="14">
        <v>8809581454729</v>
      </c>
      <c r="C647" s="50" t="s">
        <v>13778</v>
      </c>
      <c r="D647" s="46" t="s">
        <v>13779</v>
      </c>
      <c r="E647" s="16">
        <v>1000</v>
      </c>
      <c r="F647" s="15">
        <v>0.48</v>
      </c>
      <c r="G647" s="47">
        <v>20</v>
      </c>
      <c r="H647" s="55">
        <f>Таблица626[[#This Row],[Коэфициент стоимости]]*Таблица626[[#This Row],[Розничная цена KRW]]</f>
        <v>480</v>
      </c>
      <c r="I647" s="17" t="str">
        <f>IF($H$1="","Введите курс",Таблица626[[#This Row],[Оптовая цена KRW за 1шт]]/$H$1)</f>
        <v>Введите курс</v>
      </c>
      <c r="J647" s="48"/>
      <c r="K647" s="18">
        <f>Таблица626[[#This Row],[Заказ коробок ]]*Таблица626[[#This Row],[Кол-во шт в коробке]]</f>
        <v>0</v>
      </c>
      <c r="L647" s="54">
        <f>Таблица626[[#This Row],[Общее кол-во шт]]*Таблица626[[#This Row],[Оптовая цена KRW за 1шт]]</f>
        <v>0</v>
      </c>
      <c r="M647" s="19" t="str">
        <f>IFERROR(Таблица626[[#This Row],[Общее кол-во шт]]*Таблица626[[#This Row],[Оптовая цена USD за 1шт]],"")</f>
        <v/>
      </c>
      <c r="N647" s="49"/>
    </row>
    <row r="648" spans="1:14" ht="22.5" customHeight="1">
      <c r="A648" s="44" t="s">
        <v>13780</v>
      </c>
      <c r="B648" s="14">
        <v>8809581454712</v>
      </c>
      <c r="C648" s="50" t="s">
        <v>13781</v>
      </c>
      <c r="D648" s="46" t="s">
        <v>13782</v>
      </c>
      <c r="E648" s="16">
        <v>1000</v>
      </c>
      <c r="F648" s="15">
        <v>0.48</v>
      </c>
      <c r="G648" s="47">
        <v>20</v>
      </c>
      <c r="H648" s="55">
        <f>Таблица626[[#This Row],[Коэфициент стоимости]]*Таблица626[[#This Row],[Розничная цена KRW]]</f>
        <v>480</v>
      </c>
      <c r="I648" s="17" t="str">
        <f>IF($H$1="","Введите курс",Таблица626[[#This Row],[Оптовая цена KRW за 1шт]]/$H$1)</f>
        <v>Введите курс</v>
      </c>
      <c r="J648" s="48"/>
      <c r="K648" s="18">
        <f>Таблица626[[#This Row],[Заказ коробок ]]*Таблица626[[#This Row],[Кол-во шт в коробке]]</f>
        <v>0</v>
      </c>
      <c r="L648" s="54">
        <f>Таблица626[[#This Row],[Общее кол-во шт]]*Таблица626[[#This Row],[Оптовая цена KRW за 1шт]]</f>
        <v>0</v>
      </c>
      <c r="M648" s="19" t="str">
        <f>IFERROR(Таблица626[[#This Row],[Общее кол-во шт]]*Таблица626[[#This Row],[Оптовая цена USD за 1шт]],"")</f>
        <v/>
      </c>
      <c r="N648" s="49"/>
    </row>
    <row r="649" spans="1:14" ht="22.5" customHeight="1">
      <c r="A649" s="44" t="s">
        <v>13783</v>
      </c>
      <c r="B649" s="14">
        <v>8809581456068</v>
      </c>
      <c r="C649" s="50" t="s">
        <v>13784</v>
      </c>
      <c r="D649" s="46" t="s">
        <v>13785</v>
      </c>
      <c r="E649" s="16">
        <v>2000</v>
      </c>
      <c r="F649" s="15">
        <v>0.48</v>
      </c>
      <c r="G649" s="47">
        <v>20</v>
      </c>
      <c r="H649" s="55">
        <f>Таблица626[[#This Row],[Коэфициент стоимости]]*Таблица626[[#This Row],[Розничная цена KRW]]</f>
        <v>960</v>
      </c>
      <c r="I649" s="17" t="str">
        <f>IF($H$1="","Введите курс",Таблица626[[#This Row],[Оптовая цена KRW за 1шт]]/$H$1)</f>
        <v>Введите курс</v>
      </c>
      <c r="J649" s="48"/>
      <c r="K649" s="18">
        <f>Таблица626[[#This Row],[Заказ коробок ]]*Таблица626[[#This Row],[Кол-во шт в коробке]]</f>
        <v>0</v>
      </c>
      <c r="L649" s="54">
        <f>Таблица626[[#This Row],[Общее кол-во шт]]*Таблица626[[#This Row],[Оптовая цена KRW за 1шт]]</f>
        <v>0</v>
      </c>
      <c r="M649" s="19" t="str">
        <f>IFERROR(Таблица626[[#This Row],[Общее кол-во шт]]*Таблица626[[#This Row],[Оптовая цена USD за 1шт]],"")</f>
        <v/>
      </c>
      <c r="N649" s="49"/>
    </row>
    <row r="650" spans="1:14" ht="22.5" customHeight="1">
      <c r="A650" s="44" t="s">
        <v>13786</v>
      </c>
      <c r="B650" s="14">
        <v>8809581456020</v>
      </c>
      <c r="C650" s="50" t="s">
        <v>13787</v>
      </c>
      <c r="D650" s="46" t="s">
        <v>13788</v>
      </c>
      <c r="E650" s="16">
        <v>2000</v>
      </c>
      <c r="F650" s="15">
        <v>0.48</v>
      </c>
      <c r="G650" s="47">
        <v>20</v>
      </c>
      <c r="H650" s="55">
        <f>Таблица626[[#This Row],[Коэфициент стоимости]]*Таблица626[[#This Row],[Розничная цена KRW]]</f>
        <v>960</v>
      </c>
      <c r="I650" s="17" t="str">
        <f>IF($H$1="","Введите курс",Таблица626[[#This Row],[Оптовая цена KRW за 1шт]]/$H$1)</f>
        <v>Введите курс</v>
      </c>
      <c r="J650" s="48"/>
      <c r="K650" s="18">
        <f>Таблица626[[#This Row],[Заказ коробок ]]*Таблица626[[#This Row],[Кол-во шт в коробке]]</f>
        <v>0</v>
      </c>
      <c r="L650" s="54">
        <f>Таблица626[[#This Row],[Общее кол-во шт]]*Таблица626[[#This Row],[Оптовая цена KRW за 1шт]]</f>
        <v>0</v>
      </c>
      <c r="M650" s="19" t="str">
        <f>IFERROR(Таблица626[[#This Row],[Общее кол-во шт]]*Таблица626[[#This Row],[Оптовая цена USD за 1шт]],"")</f>
        <v/>
      </c>
      <c r="N650" s="49"/>
    </row>
    <row r="651" spans="1:14" ht="22.5" customHeight="1">
      <c r="A651" s="44" t="s">
        <v>13789</v>
      </c>
      <c r="B651" s="14">
        <v>8809581456013</v>
      </c>
      <c r="C651" s="50" t="s">
        <v>13790</v>
      </c>
      <c r="D651" s="46" t="s">
        <v>13791</v>
      </c>
      <c r="E651" s="16">
        <v>2000</v>
      </c>
      <c r="F651" s="15">
        <v>0.48</v>
      </c>
      <c r="G651" s="47">
        <v>20</v>
      </c>
      <c r="H651" s="55">
        <f>Таблица626[[#This Row],[Коэфициент стоимости]]*Таблица626[[#This Row],[Розничная цена KRW]]</f>
        <v>960</v>
      </c>
      <c r="I651" s="17" t="str">
        <f>IF($H$1="","Введите курс",Таблица626[[#This Row],[Оптовая цена KRW за 1шт]]/$H$1)</f>
        <v>Введите курс</v>
      </c>
      <c r="J651" s="48"/>
      <c r="K651" s="18">
        <f>Таблица626[[#This Row],[Заказ коробок ]]*Таблица626[[#This Row],[Кол-во шт в коробке]]</f>
        <v>0</v>
      </c>
      <c r="L651" s="54">
        <f>Таблица626[[#This Row],[Общее кол-во шт]]*Таблица626[[#This Row],[Оптовая цена KRW за 1шт]]</f>
        <v>0</v>
      </c>
      <c r="M651" s="19" t="str">
        <f>IFERROR(Таблица626[[#This Row],[Общее кол-во шт]]*Таблица626[[#This Row],[Оптовая цена USD за 1шт]],"")</f>
        <v/>
      </c>
      <c r="N651" s="49"/>
    </row>
    <row r="652" spans="1:14" ht="22.5" customHeight="1">
      <c r="A652" s="44" t="s">
        <v>13792</v>
      </c>
      <c r="B652" s="14">
        <v>8809581452411</v>
      </c>
      <c r="C652" s="50" t="s">
        <v>13793</v>
      </c>
      <c r="D652" s="46" t="s">
        <v>13794</v>
      </c>
      <c r="E652" s="16">
        <v>11800</v>
      </c>
      <c r="F652" s="15">
        <v>0.48</v>
      </c>
      <c r="G652" s="47">
        <v>6</v>
      </c>
      <c r="H652" s="55">
        <f>Таблица626[[#This Row],[Коэфициент стоимости]]*Таблица626[[#This Row],[Розничная цена KRW]]</f>
        <v>5664</v>
      </c>
      <c r="I652" s="17" t="str">
        <f>IF($H$1="","Введите курс",Таблица626[[#This Row],[Оптовая цена KRW за 1шт]]/$H$1)</f>
        <v>Введите курс</v>
      </c>
      <c r="J652" s="48"/>
      <c r="K652" s="18">
        <f>Таблица626[[#This Row],[Заказ коробок ]]*Таблица626[[#This Row],[Кол-во шт в коробке]]</f>
        <v>0</v>
      </c>
      <c r="L652" s="54">
        <f>Таблица626[[#This Row],[Общее кол-во шт]]*Таблица626[[#This Row],[Оптовая цена KRW за 1шт]]</f>
        <v>0</v>
      </c>
      <c r="M652" s="19" t="str">
        <f>IFERROR(Таблица626[[#This Row],[Общее кол-во шт]]*Таблица626[[#This Row],[Оптовая цена USD за 1шт]],"")</f>
        <v/>
      </c>
      <c r="N652" s="49"/>
    </row>
    <row r="653" spans="1:14" ht="22.5" customHeight="1">
      <c r="A653" s="44" t="s">
        <v>13795</v>
      </c>
      <c r="B653" s="14">
        <v>8809581452398</v>
      </c>
      <c r="C653" s="50" t="s">
        <v>13796</v>
      </c>
      <c r="D653" s="46" t="s">
        <v>13797</v>
      </c>
      <c r="E653" s="16">
        <v>9800</v>
      </c>
      <c r="F653" s="15">
        <v>0.48</v>
      </c>
      <c r="G653" s="47">
        <v>6</v>
      </c>
      <c r="H653" s="55">
        <f>Таблица626[[#This Row],[Коэфициент стоимости]]*Таблица626[[#This Row],[Розничная цена KRW]]</f>
        <v>4704</v>
      </c>
      <c r="I653" s="17" t="str">
        <f>IF($H$1="","Введите курс",Таблица626[[#This Row],[Оптовая цена KRW за 1шт]]/$H$1)</f>
        <v>Введите курс</v>
      </c>
      <c r="J653" s="48"/>
      <c r="K653" s="18">
        <f>Таблица626[[#This Row],[Заказ коробок ]]*Таблица626[[#This Row],[Кол-во шт в коробке]]</f>
        <v>0</v>
      </c>
      <c r="L653" s="54">
        <f>Таблица626[[#This Row],[Общее кол-во шт]]*Таблица626[[#This Row],[Оптовая цена KRW за 1шт]]</f>
        <v>0</v>
      </c>
      <c r="M653" s="19" t="str">
        <f>IFERROR(Таблица626[[#This Row],[Общее кол-во шт]]*Таблица626[[#This Row],[Оптовая цена USD за 1шт]],"")</f>
        <v/>
      </c>
      <c r="N653" s="49"/>
    </row>
    <row r="654" spans="1:14" ht="22.5" customHeight="1">
      <c r="A654" s="44" t="s">
        <v>13798</v>
      </c>
      <c r="B654" s="14">
        <v>8809581452381</v>
      </c>
      <c r="C654" s="50" t="s">
        <v>13799</v>
      </c>
      <c r="D654" s="46" t="s">
        <v>13800</v>
      </c>
      <c r="E654" s="16">
        <v>11800</v>
      </c>
      <c r="F654" s="15">
        <v>0.48</v>
      </c>
      <c r="G654" s="47">
        <v>6</v>
      </c>
      <c r="H654" s="55">
        <f>Таблица626[[#This Row],[Коэфициент стоимости]]*Таблица626[[#This Row],[Розничная цена KRW]]</f>
        <v>5664</v>
      </c>
      <c r="I654" s="17" t="str">
        <f>IF($H$1="","Введите курс",Таблица626[[#This Row],[Оптовая цена KRW за 1шт]]/$H$1)</f>
        <v>Введите курс</v>
      </c>
      <c r="J654" s="48"/>
      <c r="K654" s="18">
        <f>Таблица626[[#This Row],[Заказ коробок ]]*Таблица626[[#This Row],[Кол-во шт в коробке]]</f>
        <v>0</v>
      </c>
      <c r="L654" s="54">
        <f>Таблица626[[#This Row],[Общее кол-во шт]]*Таблица626[[#This Row],[Оптовая цена KRW за 1шт]]</f>
        <v>0</v>
      </c>
      <c r="M654" s="19" t="str">
        <f>IFERROR(Таблица626[[#This Row],[Общее кол-во шт]]*Таблица626[[#This Row],[Оптовая цена USD за 1шт]],"")</f>
        <v/>
      </c>
      <c r="N654" s="49"/>
    </row>
    <row r="655" spans="1:14" ht="22.5" customHeight="1">
      <c r="A655" s="44" t="s">
        <v>13801</v>
      </c>
      <c r="B655" s="14">
        <v>8809581452367</v>
      </c>
      <c r="C655" s="50" t="s">
        <v>13802</v>
      </c>
      <c r="D655" s="46" t="s">
        <v>13803</v>
      </c>
      <c r="E655" s="16">
        <v>19800</v>
      </c>
      <c r="F655" s="15">
        <v>0.48</v>
      </c>
      <c r="G655" s="47">
        <v>6</v>
      </c>
      <c r="H655" s="55">
        <f>Таблица626[[#This Row],[Коэфициент стоимости]]*Таблица626[[#This Row],[Розничная цена KRW]]</f>
        <v>9504</v>
      </c>
      <c r="I655" s="17" t="str">
        <f>IF($H$1="","Введите курс",Таблица626[[#This Row],[Оптовая цена KRW за 1шт]]/$H$1)</f>
        <v>Введите курс</v>
      </c>
      <c r="J655" s="48"/>
      <c r="K655" s="18">
        <f>Таблица626[[#This Row],[Заказ коробок ]]*Таблица626[[#This Row],[Кол-во шт в коробке]]</f>
        <v>0</v>
      </c>
      <c r="L655" s="54">
        <f>Таблица626[[#This Row],[Общее кол-во шт]]*Таблица626[[#This Row],[Оптовая цена KRW за 1шт]]</f>
        <v>0</v>
      </c>
      <c r="M655" s="19" t="str">
        <f>IFERROR(Таблица626[[#This Row],[Общее кол-во шт]]*Таблица626[[#This Row],[Оптовая цена USD за 1шт]],"")</f>
        <v/>
      </c>
      <c r="N655" s="49"/>
    </row>
    <row r="656" spans="1:14" ht="22.5" customHeight="1">
      <c r="A656" s="44" t="s">
        <v>13804</v>
      </c>
      <c r="B656" s="14">
        <v>8809581452343</v>
      </c>
      <c r="C656" s="50" t="s">
        <v>13805</v>
      </c>
      <c r="D656" s="46" t="s">
        <v>13806</v>
      </c>
      <c r="E656" s="16">
        <v>21800</v>
      </c>
      <c r="F656" s="15">
        <v>0.48</v>
      </c>
      <c r="G656" s="47">
        <v>6</v>
      </c>
      <c r="H656" s="55">
        <f>Таблица626[[#This Row],[Коэфициент стоимости]]*Таблица626[[#This Row],[Розничная цена KRW]]</f>
        <v>10464</v>
      </c>
      <c r="I656" s="17" t="str">
        <f>IF($H$1="","Введите курс",Таблица626[[#This Row],[Оптовая цена KRW за 1шт]]/$H$1)</f>
        <v>Введите курс</v>
      </c>
      <c r="J656" s="48"/>
      <c r="K656" s="18">
        <f>Таблица626[[#This Row],[Заказ коробок ]]*Таблица626[[#This Row],[Кол-во шт в коробке]]</f>
        <v>0</v>
      </c>
      <c r="L656" s="54">
        <f>Таблица626[[#This Row],[Общее кол-во шт]]*Таблица626[[#This Row],[Оптовая цена KRW за 1шт]]</f>
        <v>0</v>
      </c>
      <c r="M656" s="19" t="str">
        <f>IFERROR(Таблица626[[#This Row],[Общее кол-во шт]]*Таблица626[[#This Row],[Оптовая цена USD за 1шт]],"")</f>
        <v/>
      </c>
      <c r="N656" s="49"/>
    </row>
    <row r="657" spans="1:14" ht="22.5" customHeight="1">
      <c r="A657" s="44" t="s">
        <v>13807</v>
      </c>
      <c r="B657" s="14">
        <v>8809581452329</v>
      </c>
      <c r="C657" s="50" t="s">
        <v>13808</v>
      </c>
      <c r="D657" s="46" t="s">
        <v>13809</v>
      </c>
      <c r="E657" s="16">
        <v>19800</v>
      </c>
      <c r="F657" s="15">
        <v>0.48</v>
      </c>
      <c r="G657" s="47">
        <v>6</v>
      </c>
      <c r="H657" s="55">
        <f>Таблица626[[#This Row],[Коэфициент стоимости]]*Таблица626[[#This Row],[Розничная цена KRW]]</f>
        <v>9504</v>
      </c>
      <c r="I657" s="17" t="str">
        <f>IF($H$1="","Введите курс",Таблица626[[#This Row],[Оптовая цена KRW за 1шт]]/$H$1)</f>
        <v>Введите курс</v>
      </c>
      <c r="J657" s="48"/>
      <c r="K657" s="18">
        <f>Таблица626[[#This Row],[Заказ коробок ]]*Таблица626[[#This Row],[Кол-во шт в коробке]]</f>
        <v>0</v>
      </c>
      <c r="L657" s="54">
        <f>Таблица626[[#This Row],[Общее кол-во шт]]*Таблица626[[#This Row],[Оптовая цена KRW за 1шт]]</f>
        <v>0</v>
      </c>
      <c r="M657" s="19" t="str">
        <f>IFERROR(Таблица626[[#This Row],[Общее кол-во шт]]*Таблица626[[#This Row],[Оптовая цена USD за 1шт]],"")</f>
        <v/>
      </c>
      <c r="N657" s="49"/>
    </row>
    <row r="658" spans="1:14" ht="22.5" customHeight="1">
      <c r="A658" s="44" t="s">
        <v>13810</v>
      </c>
      <c r="B658" s="14">
        <v>8809581452312</v>
      </c>
      <c r="C658" s="50" t="s">
        <v>13811</v>
      </c>
      <c r="D658" s="46" t="s">
        <v>13812</v>
      </c>
      <c r="E658" s="16">
        <v>21800</v>
      </c>
      <c r="F658" s="15">
        <v>0.48</v>
      </c>
      <c r="G658" s="47">
        <v>6</v>
      </c>
      <c r="H658" s="55">
        <f>Таблица626[[#This Row],[Коэфициент стоимости]]*Таблица626[[#This Row],[Розничная цена KRW]]</f>
        <v>10464</v>
      </c>
      <c r="I658" s="17" t="str">
        <f>IF($H$1="","Введите курс",Таблица626[[#This Row],[Оптовая цена KRW за 1шт]]/$H$1)</f>
        <v>Введите курс</v>
      </c>
      <c r="J658" s="48"/>
      <c r="K658" s="18">
        <f>Таблица626[[#This Row],[Заказ коробок ]]*Таблица626[[#This Row],[Кол-во шт в коробке]]</f>
        <v>0</v>
      </c>
      <c r="L658" s="54">
        <f>Таблица626[[#This Row],[Общее кол-во шт]]*Таблица626[[#This Row],[Оптовая цена KRW за 1шт]]</f>
        <v>0</v>
      </c>
      <c r="M658" s="19" t="str">
        <f>IFERROR(Таблица626[[#This Row],[Общее кол-во шт]]*Таблица626[[#This Row],[Оптовая цена USD за 1шт]],"")</f>
        <v/>
      </c>
      <c r="N658" s="49"/>
    </row>
    <row r="659" spans="1:14" ht="22.5" customHeight="1">
      <c r="A659" s="44" t="s">
        <v>13813</v>
      </c>
      <c r="B659" s="14">
        <v>8809581456501</v>
      </c>
      <c r="C659" s="50" t="s">
        <v>13814</v>
      </c>
      <c r="D659" s="46" t="s">
        <v>13815</v>
      </c>
      <c r="E659" s="16">
        <v>26000</v>
      </c>
      <c r="F659" s="15">
        <v>0.48</v>
      </c>
      <c r="G659" s="47">
        <v>6</v>
      </c>
      <c r="H659" s="55">
        <f>Таблица626[[#This Row],[Коэфициент стоимости]]*Таблица626[[#This Row],[Розничная цена KRW]]</f>
        <v>12480</v>
      </c>
      <c r="I659" s="17" t="str">
        <f>IF($H$1="","Введите курс",Таблица626[[#This Row],[Оптовая цена KRW за 1шт]]/$H$1)</f>
        <v>Введите курс</v>
      </c>
      <c r="J659" s="48"/>
      <c r="K659" s="18">
        <f>Таблица626[[#This Row],[Заказ коробок ]]*Таблица626[[#This Row],[Кол-во шт в коробке]]</f>
        <v>0</v>
      </c>
      <c r="L659" s="54">
        <f>Таблица626[[#This Row],[Общее кол-во шт]]*Таблица626[[#This Row],[Оптовая цена KRW за 1шт]]</f>
        <v>0</v>
      </c>
      <c r="M659" s="19" t="str">
        <f>IFERROR(Таблица626[[#This Row],[Общее кол-во шт]]*Таблица626[[#This Row],[Оптовая цена USD за 1шт]],"")</f>
        <v/>
      </c>
      <c r="N659" s="49"/>
    </row>
    <row r="660" spans="1:14" ht="22.5" customHeight="1">
      <c r="A660" s="44" t="s">
        <v>13816</v>
      </c>
      <c r="B660" s="14">
        <v>8809581456495</v>
      </c>
      <c r="C660" s="50" t="s">
        <v>13817</v>
      </c>
      <c r="D660" s="46" t="s">
        <v>13818</v>
      </c>
      <c r="E660" s="16">
        <v>28000</v>
      </c>
      <c r="F660" s="15">
        <v>0.48</v>
      </c>
      <c r="G660" s="47">
        <v>6</v>
      </c>
      <c r="H660" s="55">
        <f>Таблица626[[#This Row],[Коэфициент стоимости]]*Таблица626[[#This Row],[Розничная цена KRW]]</f>
        <v>13440</v>
      </c>
      <c r="I660" s="17" t="str">
        <f>IF($H$1="","Введите курс",Таблица626[[#This Row],[Оптовая цена KRW за 1шт]]/$H$1)</f>
        <v>Введите курс</v>
      </c>
      <c r="J660" s="48"/>
      <c r="K660" s="18">
        <f>Таблица626[[#This Row],[Заказ коробок ]]*Таблица626[[#This Row],[Кол-во шт в коробке]]</f>
        <v>0</v>
      </c>
      <c r="L660" s="54">
        <f>Таблица626[[#This Row],[Общее кол-во шт]]*Таблица626[[#This Row],[Оптовая цена KRW за 1шт]]</f>
        <v>0</v>
      </c>
      <c r="M660" s="19" t="str">
        <f>IFERROR(Таблица626[[#This Row],[Общее кол-во шт]]*Таблица626[[#This Row],[Оптовая цена USD за 1шт]],"")</f>
        <v/>
      </c>
      <c r="N660" s="49"/>
    </row>
    <row r="661" spans="1:14" ht="22.5" customHeight="1">
      <c r="A661" s="44" t="s">
        <v>13819</v>
      </c>
      <c r="B661" s="14">
        <v>8809581456488</v>
      </c>
      <c r="C661" s="50" t="s">
        <v>13820</v>
      </c>
      <c r="D661" s="46" t="s">
        <v>13821</v>
      </c>
      <c r="E661" s="16">
        <v>22000</v>
      </c>
      <c r="F661" s="15">
        <v>0.48</v>
      </c>
      <c r="G661" s="47">
        <v>6</v>
      </c>
      <c r="H661" s="55">
        <f>Таблица626[[#This Row],[Коэфициент стоимости]]*Таблица626[[#This Row],[Розничная цена KRW]]</f>
        <v>10560</v>
      </c>
      <c r="I661" s="17" t="str">
        <f>IF($H$1="","Введите курс",Таблица626[[#This Row],[Оптовая цена KRW за 1шт]]/$H$1)</f>
        <v>Введите курс</v>
      </c>
      <c r="J661" s="48"/>
      <c r="K661" s="18">
        <f>Таблица626[[#This Row],[Заказ коробок ]]*Таблица626[[#This Row],[Кол-во шт в коробке]]</f>
        <v>0</v>
      </c>
      <c r="L661" s="54">
        <f>Таблица626[[#This Row],[Общее кол-во шт]]*Таблица626[[#This Row],[Оптовая цена KRW за 1шт]]</f>
        <v>0</v>
      </c>
      <c r="M661" s="19" t="str">
        <f>IFERROR(Таблица626[[#This Row],[Общее кол-во шт]]*Таблица626[[#This Row],[Оптовая цена USD за 1шт]],"")</f>
        <v/>
      </c>
      <c r="N661" s="49"/>
    </row>
    <row r="662" spans="1:14" ht="22.5" customHeight="1">
      <c r="A662" s="44" t="s">
        <v>13822</v>
      </c>
      <c r="B662" s="14">
        <v>8809581451247</v>
      </c>
      <c r="C662" s="50" t="s">
        <v>13823</v>
      </c>
      <c r="D662" s="115" t="s">
        <v>13824</v>
      </c>
      <c r="E662" s="16">
        <v>54000</v>
      </c>
      <c r="F662" s="15">
        <v>0.48</v>
      </c>
      <c r="G662" s="47">
        <v>5</v>
      </c>
      <c r="H662" s="55">
        <f>Таблица626[[#This Row],[Коэфициент стоимости]]*Таблица626[[#This Row],[Розничная цена KRW]]</f>
        <v>25920</v>
      </c>
      <c r="I662" s="17" t="str">
        <f>IF($H$1="","Введите курс",Таблица626[[#This Row],[Оптовая цена KRW за 1шт]]/$H$1)</f>
        <v>Введите курс</v>
      </c>
      <c r="J662" s="48"/>
      <c r="K662" s="18">
        <f>Таблица626[[#This Row],[Заказ коробок ]]*Таблица626[[#This Row],[Кол-во шт в коробке]]</f>
        <v>0</v>
      </c>
      <c r="L662" s="54">
        <f>Таблица626[[#This Row],[Общее кол-во шт]]*Таблица626[[#This Row],[Оптовая цена KRW за 1шт]]</f>
        <v>0</v>
      </c>
      <c r="M662" s="19" t="str">
        <f>IFERROR(Таблица626[[#This Row],[Общее кол-во шт]]*Таблица626[[#This Row],[Оптовая цена USD за 1шт]],"")</f>
        <v/>
      </c>
      <c r="N662" s="49"/>
    </row>
    <row r="663" spans="1:14" ht="22.5" customHeight="1">
      <c r="A663" s="44" t="s">
        <v>13825</v>
      </c>
      <c r="B663" s="14">
        <v>8809581451223</v>
      </c>
      <c r="C663" s="50" t="s">
        <v>13826</v>
      </c>
      <c r="D663" s="46" t="s">
        <v>13827</v>
      </c>
      <c r="E663" s="16">
        <v>3000</v>
      </c>
      <c r="F663" s="15">
        <v>0.48</v>
      </c>
      <c r="G663" s="47">
        <v>10</v>
      </c>
      <c r="H663" s="55">
        <f>Таблица626[[#This Row],[Коэфициент стоимости]]*Таблица626[[#This Row],[Розничная цена KRW]]</f>
        <v>1440</v>
      </c>
      <c r="I663" s="17" t="str">
        <f>IF($H$1="","Введите курс",Таблица626[[#This Row],[Оптовая цена KRW за 1шт]]/$H$1)</f>
        <v>Введите курс</v>
      </c>
      <c r="J663" s="48"/>
      <c r="K663" s="18">
        <f>Таблица626[[#This Row],[Заказ коробок ]]*Таблица626[[#This Row],[Кол-во шт в коробке]]</f>
        <v>0</v>
      </c>
      <c r="L663" s="54">
        <f>Таблица626[[#This Row],[Общее кол-во шт]]*Таблица626[[#This Row],[Оптовая цена KRW за 1шт]]</f>
        <v>0</v>
      </c>
      <c r="M663" s="19" t="str">
        <f>IFERROR(Таблица626[[#This Row],[Общее кол-во шт]]*Таблица626[[#This Row],[Оптовая цена USD за 1шт]],"")</f>
        <v/>
      </c>
      <c r="N663" s="49"/>
    </row>
    <row r="664" spans="1:14" ht="22.5" customHeight="1">
      <c r="A664" s="44" t="s">
        <v>13828</v>
      </c>
      <c r="B664" s="14">
        <v>8809581451216</v>
      </c>
      <c r="C664" s="50" t="s">
        <v>13829</v>
      </c>
      <c r="D664" s="46" t="s">
        <v>13830</v>
      </c>
      <c r="E664" s="16">
        <v>24000</v>
      </c>
      <c r="F664" s="15">
        <v>0.48</v>
      </c>
      <c r="G664" s="47">
        <v>6</v>
      </c>
      <c r="H664" s="55">
        <f>Таблица626[[#This Row],[Коэфициент стоимости]]*Таблица626[[#This Row],[Розничная цена KRW]]</f>
        <v>11520</v>
      </c>
      <c r="I664" s="17" t="str">
        <f>IF($H$1="","Введите курс",Таблица626[[#This Row],[Оптовая цена KRW за 1шт]]/$H$1)</f>
        <v>Введите курс</v>
      </c>
      <c r="J664" s="48"/>
      <c r="K664" s="18">
        <f>Таблица626[[#This Row],[Заказ коробок ]]*Таблица626[[#This Row],[Кол-во шт в коробке]]</f>
        <v>0</v>
      </c>
      <c r="L664" s="54">
        <f>Таблица626[[#This Row],[Общее кол-во шт]]*Таблица626[[#This Row],[Оптовая цена KRW за 1шт]]</f>
        <v>0</v>
      </c>
      <c r="M664" s="19" t="str">
        <f>IFERROR(Таблица626[[#This Row],[Общее кол-во шт]]*Таблица626[[#This Row],[Оптовая цена USD за 1шт]],"")</f>
        <v/>
      </c>
      <c r="N664" s="49"/>
    </row>
    <row r="665" spans="1:14" ht="22.5" customHeight="1">
      <c r="A665" s="44" t="s">
        <v>13831</v>
      </c>
      <c r="B665" s="14">
        <v>8809581450936</v>
      </c>
      <c r="C665" s="50" t="s">
        <v>13832</v>
      </c>
      <c r="D665" s="46" t="s">
        <v>13833</v>
      </c>
      <c r="E665" s="16">
        <v>26000</v>
      </c>
      <c r="F665" s="15">
        <v>0.48</v>
      </c>
      <c r="G665" s="47">
        <v>6</v>
      </c>
      <c r="H665" s="55">
        <f>Таблица626[[#This Row],[Коэфициент стоимости]]*Таблица626[[#This Row],[Розничная цена KRW]]</f>
        <v>12480</v>
      </c>
      <c r="I665" s="17" t="str">
        <f>IF($H$1="","Введите курс",Таблица626[[#This Row],[Оптовая цена KRW за 1шт]]/$H$1)</f>
        <v>Введите курс</v>
      </c>
      <c r="J665" s="48"/>
      <c r="K665" s="18">
        <f>Таблица626[[#This Row],[Заказ коробок ]]*Таблица626[[#This Row],[Кол-во шт в коробке]]</f>
        <v>0</v>
      </c>
      <c r="L665" s="54">
        <f>Таблица626[[#This Row],[Общее кол-во шт]]*Таблица626[[#This Row],[Оптовая цена KRW за 1шт]]</f>
        <v>0</v>
      </c>
      <c r="M665" s="19" t="str">
        <f>IFERROR(Таблица626[[#This Row],[Общее кол-во шт]]*Таблица626[[#This Row],[Оптовая цена USD за 1шт]],"")</f>
        <v/>
      </c>
      <c r="N665" s="49"/>
    </row>
    <row r="666" spans="1:14" ht="22.5" customHeight="1">
      <c r="A666" s="44" t="s">
        <v>13834</v>
      </c>
      <c r="B666" s="14">
        <v>8809581450929</v>
      </c>
      <c r="C666" s="50" t="s">
        <v>13835</v>
      </c>
      <c r="D666" s="46" t="s">
        <v>13836</v>
      </c>
      <c r="E666" s="16">
        <v>28000</v>
      </c>
      <c r="F666" s="15">
        <v>0.48</v>
      </c>
      <c r="G666" s="47">
        <v>6</v>
      </c>
      <c r="H666" s="55">
        <f>Таблица626[[#This Row],[Коэфициент стоимости]]*Таблица626[[#This Row],[Розничная цена KRW]]</f>
        <v>13440</v>
      </c>
      <c r="I666" s="17" t="str">
        <f>IF($H$1="","Введите курс",Таблица626[[#This Row],[Оптовая цена KRW за 1шт]]/$H$1)</f>
        <v>Введите курс</v>
      </c>
      <c r="J666" s="48"/>
      <c r="K666" s="18">
        <f>Таблица626[[#This Row],[Заказ коробок ]]*Таблица626[[#This Row],[Кол-во шт в коробке]]</f>
        <v>0</v>
      </c>
      <c r="L666" s="54">
        <f>Таблица626[[#This Row],[Общее кол-во шт]]*Таблица626[[#This Row],[Оптовая цена KRW за 1шт]]</f>
        <v>0</v>
      </c>
      <c r="M666" s="19" t="str">
        <f>IFERROR(Таблица626[[#This Row],[Общее кол-во шт]]*Таблица626[[#This Row],[Оптовая цена USD за 1шт]],"")</f>
        <v/>
      </c>
      <c r="N666" s="49"/>
    </row>
    <row r="667" spans="1:14" ht="22.5" customHeight="1">
      <c r="A667" s="44" t="s">
        <v>13837</v>
      </c>
      <c r="B667" s="14">
        <v>8809581449961</v>
      </c>
      <c r="C667" s="50" t="s">
        <v>13838</v>
      </c>
      <c r="D667" s="46" t="s">
        <v>13839</v>
      </c>
      <c r="E667" s="16">
        <v>19800</v>
      </c>
      <c r="F667" s="15">
        <v>0.48</v>
      </c>
      <c r="G667" s="47">
        <v>6</v>
      </c>
      <c r="H667" s="55">
        <f>Таблица626[[#This Row],[Коэфициент стоимости]]*Таблица626[[#This Row],[Розничная цена KRW]]</f>
        <v>9504</v>
      </c>
      <c r="I667" s="17" t="str">
        <f>IF($H$1="","Введите курс",Таблица626[[#This Row],[Оптовая цена KRW за 1шт]]/$H$1)</f>
        <v>Введите курс</v>
      </c>
      <c r="J667" s="48"/>
      <c r="K667" s="18">
        <f>Таблица626[[#This Row],[Заказ коробок ]]*Таблица626[[#This Row],[Кол-во шт в коробке]]</f>
        <v>0</v>
      </c>
      <c r="L667" s="54">
        <f>Таблица626[[#This Row],[Общее кол-во шт]]*Таблица626[[#This Row],[Оптовая цена KRW за 1шт]]</f>
        <v>0</v>
      </c>
      <c r="M667" s="19" t="str">
        <f>IFERROR(Таблица626[[#This Row],[Общее кол-во шт]]*Таблица626[[#This Row],[Оптовая цена USD за 1шт]],"")</f>
        <v/>
      </c>
      <c r="N667" s="49"/>
    </row>
    <row r="668" spans="1:14" ht="22.5" customHeight="1">
      <c r="A668" s="44" t="s">
        <v>13840</v>
      </c>
      <c r="B668" s="14">
        <v>8809581445963</v>
      </c>
      <c r="C668" s="50" t="s">
        <v>13841</v>
      </c>
      <c r="D668" s="46" t="s">
        <v>13842</v>
      </c>
      <c r="E668" s="16">
        <v>11800</v>
      </c>
      <c r="F668" s="15">
        <v>0.48</v>
      </c>
      <c r="G668" s="47">
        <v>4</v>
      </c>
      <c r="H668" s="55">
        <f>Таблица626[[#This Row],[Коэфициент стоимости]]*Таблица626[[#This Row],[Розничная цена KRW]]</f>
        <v>5664</v>
      </c>
      <c r="I668" s="17" t="str">
        <f>IF($H$1="","Введите курс",Таблица626[[#This Row],[Оптовая цена KRW за 1шт]]/$H$1)</f>
        <v>Введите курс</v>
      </c>
      <c r="J668" s="48"/>
      <c r="K668" s="18">
        <f>Таблица626[[#This Row],[Заказ коробок ]]*Таблица626[[#This Row],[Кол-во шт в коробке]]</f>
        <v>0</v>
      </c>
      <c r="L668" s="54">
        <f>Таблица626[[#This Row],[Общее кол-во шт]]*Таблица626[[#This Row],[Оптовая цена KRW за 1шт]]</f>
        <v>0</v>
      </c>
      <c r="M668" s="19" t="str">
        <f>IFERROR(Таблица626[[#This Row],[Общее кол-во шт]]*Таблица626[[#This Row],[Оптовая цена USD за 1шт]],"")</f>
        <v/>
      </c>
      <c r="N668" s="49"/>
    </row>
    <row r="669" spans="1:14" ht="22.5" customHeight="1">
      <c r="A669" s="44" t="s">
        <v>13843</v>
      </c>
      <c r="B669" s="14">
        <v>8809581444713</v>
      </c>
      <c r="C669" s="50" t="s">
        <v>13844</v>
      </c>
      <c r="D669" s="46" t="s">
        <v>13845</v>
      </c>
      <c r="E669" s="16">
        <v>3500</v>
      </c>
      <c r="F669" s="15">
        <v>0.48</v>
      </c>
      <c r="G669" s="47">
        <v>12</v>
      </c>
      <c r="H669" s="55">
        <f>Таблица626[[#This Row],[Коэфициент стоимости]]*Таблица626[[#This Row],[Розничная цена KRW]]</f>
        <v>1680</v>
      </c>
      <c r="I669" s="17" t="str">
        <f>IF($H$1="","Введите курс",Таблица626[[#This Row],[Оптовая цена KRW за 1шт]]/$H$1)</f>
        <v>Введите курс</v>
      </c>
      <c r="J669" s="48"/>
      <c r="K669" s="18">
        <f>Таблица626[[#This Row],[Заказ коробок ]]*Таблица626[[#This Row],[Кол-во шт в коробке]]</f>
        <v>0</v>
      </c>
      <c r="L669" s="54">
        <f>Таблица626[[#This Row],[Общее кол-во шт]]*Таблица626[[#This Row],[Оптовая цена KRW за 1шт]]</f>
        <v>0</v>
      </c>
      <c r="M669" s="19" t="str">
        <f>IFERROR(Таблица626[[#This Row],[Общее кол-во шт]]*Таблица626[[#This Row],[Оптовая цена USD за 1шт]],"")</f>
        <v/>
      </c>
      <c r="N669" s="49"/>
    </row>
    <row r="670" spans="1:14" ht="22.5" customHeight="1">
      <c r="A670" s="44" t="s">
        <v>13846</v>
      </c>
      <c r="B670" s="14">
        <v>8809581444706</v>
      </c>
      <c r="C670" s="50" t="s">
        <v>13847</v>
      </c>
      <c r="D670" s="46" t="s">
        <v>13848</v>
      </c>
      <c r="E670" s="16">
        <v>3500</v>
      </c>
      <c r="F670" s="15">
        <v>0.48</v>
      </c>
      <c r="G670" s="47">
        <v>12</v>
      </c>
      <c r="H670" s="55">
        <f>Таблица626[[#This Row],[Коэфициент стоимости]]*Таблица626[[#This Row],[Розничная цена KRW]]</f>
        <v>1680</v>
      </c>
      <c r="I670" s="17" t="str">
        <f>IF($H$1="","Введите курс",Таблица626[[#This Row],[Оптовая цена KRW за 1шт]]/$H$1)</f>
        <v>Введите курс</v>
      </c>
      <c r="J670" s="48"/>
      <c r="K670" s="18">
        <f>Таблица626[[#This Row],[Заказ коробок ]]*Таблица626[[#This Row],[Кол-во шт в коробке]]</f>
        <v>0</v>
      </c>
      <c r="L670" s="54">
        <f>Таблица626[[#This Row],[Общее кол-во шт]]*Таблица626[[#This Row],[Оптовая цена KRW за 1шт]]</f>
        <v>0</v>
      </c>
      <c r="M670" s="19" t="str">
        <f>IFERROR(Таблица626[[#This Row],[Общее кол-во шт]]*Таблица626[[#This Row],[Оптовая цена USD за 1шт]],"")</f>
        <v/>
      </c>
      <c r="N670" s="49"/>
    </row>
    <row r="671" spans="1:14" ht="22.5" customHeight="1">
      <c r="A671" s="44" t="s">
        <v>13849</v>
      </c>
      <c r="B671" s="14">
        <v>8809581444690</v>
      </c>
      <c r="C671" s="50" t="s">
        <v>13850</v>
      </c>
      <c r="D671" s="46" t="s">
        <v>13851</v>
      </c>
      <c r="E671" s="16">
        <v>3500</v>
      </c>
      <c r="F671" s="15">
        <v>0.48</v>
      </c>
      <c r="G671" s="47">
        <v>12</v>
      </c>
      <c r="H671" s="55">
        <f>Таблица626[[#This Row],[Коэфициент стоимости]]*Таблица626[[#This Row],[Розничная цена KRW]]</f>
        <v>1680</v>
      </c>
      <c r="I671" s="17" t="str">
        <f>IF($H$1="","Введите курс",Таблица626[[#This Row],[Оптовая цена KRW за 1шт]]/$H$1)</f>
        <v>Введите курс</v>
      </c>
      <c r="J671" s="48"/>
      <c r="K671" s="18">
        <f>Таблица626[[#This Row],[Заказ коробок ]]*Таблица626[[#This Row],[Кол-во шт в коробке]]</f>
        <v>0</v>
      </c>
      <c r="L671" s="54">
        <f>Таблица626[[#This Row],[Общее кол-во шт]]*Таблица626[[#This Row],[Оптовая цена KRW за 1шт]]</f>
        <v>0</v>
      </c>
      <c r="M671" s="19" t="str">
        <f>IFERROR(Таблица626[[#This Row],[Общее кол-во шт]]*Таблица626[[#This Row],[Оптовая цена USD за 1шт]],"")</f>
        <v/>
      </c>
      <c r="N671" s="49"/>
    </row>
    <row r="672" spans="1:14" ht="22.5" customHeight="1">
      <c r="A672" s="44" t="s">
        <v>13852</v>
      </c>
      <c r="B672" s="14">
        <v>8809530073209</v>
      </c>
      <c r="C672" s="50" t="s">
        <v>13853</v>
      </c>
      <c r="D672" s="46" t="s">
        <v>13854</v>
      </c>
      <c r="E672" s="16">
        <v>50000</v>
      </c>
      <c r="F672" s="15">
        <v>0.48</v>
      </c>
      <c r="G672" s="47">
        <v>10</v>
      </c>
      <c r="H672" s="55">
        <f>Таблица626[[#This Row],[Коэфициент стоимости]]*Таблица626[[#This Row],[Розничная цена KRW]]</f>
        <v>24000</v>
      </c>
      <c r="I672" s="17" t="str">
        <f>IF($H$1="","Введите курс",Таблица626[[#This Row],[Оптовая цена KRW за 1шт]]/$H$1)</f>
        <v>Введите курс</v>
      </c>
      <c r="J672" s="48"/>
      <c r="K672" s="18">
        <f>Таблица626[[#This Row],[Заказ коробок ]]*Таблица626[[#This Row],[Кол-во шт в коробке]]</f>
        <v>0</v>
      </c>
      <c r="L672" s="54">
        <f>Таблица626[[#This Row],[Общее кол-во шт]]*Таблица626[[#This Row],[Оптовая цена KRW за 1шт]]</f>
        <v>0</v>
      </c>
      <c r="M672" s="19" t="str">
        <f>IFERROR(Таблица626[[#This Row],[Общее кол-во шт]]*Таблица626[[#This Row],[Оптовая цена USD за 1шт]],"")</f>
        <v/>
      </c>
      <c r="N672" s="49"/>
    </row>
    <row r="673" spans="1:14" ht="22.5" customHeight="1">
      <c r="A673" s="44" t="s">
        <v>13855</v>
      </c>
      <c r="B673" s="14">
        <v>8809530057605</v>
      </c>
      <c r="C673" s="50" t="s">
        <v>13856</v>
      </c>
      <c r="D673" s="46" t="s">
        <v>13857</v>
      </c>
      <c r="E673" s="16">
        <v>14800</v>
      </c>
      <c r="F673" s="15">
        <v>0.48</v>
      </c>
      <c r="G673" s="47">
        <v>6</v>
      </c>
      <c r="H673" s="55">
        <f>Таблица626[[#This Row],[Коэфициент стоимости]]*Таблица626[[#This Row],[Розничная цена KRW]]</f>
        <v>7104</v>
      </c>
      <c r="I673" s="17" t="str">
        <f>IF($H$1="","Введите курс",Таблица626[[#This Row],[Оптовая цена KRW за 1шт]]/$H$1)</f>
        <v>Введите курс</v>
      </c>
      <c r="J673" s="48"/>
      <c r="K673" s="18">
        <f>Таблица626[[#This Row],[Заказ коробок ]]*Таблица626[[#This Row],[Кол-во шт в коробке]]</f>
        <v>0</v>
      </c>
      <c r="L673" s="54">
        <f>Таблица626[[#This Row],[Общее кол-во шт]]*Таблица626[[#This Row],[Оптовая цена KRW за 1шт]]</f>
        <v>0</v>
      </c>
      <c r="M673" s="19" t="str">
        <f>IFERROR(Таблица626[[#This Row],[Общее кол-во шт]]*Таблица626[[#This Row],[Оптовая цена USD за 1шт]],"")</f>
        <v/>
      </c>
      <c r="N673" s="49"/>
    </row>
    <row r="674" spans="1:14" ht="22.5" customHeight="1">
      <c r="A674" s="44" t="s">
        <v>13858</v>
      </c>
      <c r="B674" s="14">
        <v>8809530057599</v>
      </c>
      <c r="C674" s="50" t="s">
        <v>13859</v>
      </c>
      <c r="D674" s="46" t="s">
        <v>13860</v>
      </c>
      <c r="E674" s="16">
        <v>13800</v>
      </c>
      <c r="F674" s="15">
        <v>0.48</v>
      </c>
      <c r="G674" s="47">
        <v>6</v>
      </c>
      <c r="H674" s="55">
        <f>Таблица626[[#This Row],[Коэфициент стоимости]]*Таблица626[[#This Row],[Розничная цена KRW]]</f>
        <v>6624</v>
      </c>
      <c r="I674" s="17" t="str">
        <f>IF($H$1="","Введите курс",Таблица626[[#This Row],[Оптовая цена KRW за 1шт]]/$H$1)</f>
        <v>Введите курс</v>
      </c>
      <c r="J674" s="48"/>
      <c r="K674" s="18">
        <f>Таблица626[[#This Row],[Заказ коробок ]]*Таблица626[[#This Row],[Кол-во шт в коробке]]</f>
        <v>0</v>
      </c>
      <c r="L674" s="54">
        <f>Таблица626[[#This Row],[Общее кол-во шт]]*Таблица626[[#This Row],[Оптовая цена KRW за 1шт]]</f>
        <v>0</v>
      </c>
      <c r="M674" s="19" t="str">
        <f>IFERROR(Таблица626[[#This Row],[Общее кол-во шт]]*Таблица626[[#This Row],[Оптовая цена USD за 1шт]],"")</f>
        <v/>
      </c>
      <c r="N674" s="49"/>
    </row>
    <row r="675" spans="1:14" ht="22.5" customHeight="1">
      <c r="A675" s="44" t="s">
        <v>13861</v>
      </c>
      <c r="B675" s="14">
        <v>8809530054338</v>
      </c>
      <c r="C675" s="50" t="s">
        <v>13862</v>
      </c>
      <c r="D675" s="46" t="s">
        <v>13863</v>
      </c>
      <c r="E675" s="16">
        <v>12800</v>
      </c>
      <c r="F675" s="15">
        <v>0.48</v>
      </c>
      <c r="G675" s="47">
        <v>6</v>
      </c>
      <c r="H675" s="55">
        <f>Таблица626[[#This Row],[Коэфициент стоимости]]*Таблица626[[#This Row],[Розничная цена KRW]]</f>
        <v>6144</v>
      </c>
      <c r="I675" s="17" t="str">
        <f>IF($H$1="","Введите курс",Таблица626[[#This Row],[Оптовая цена KRW за 1шт]]/$H$1)</f>
        <v>Введите курс</v>
      </c>
      <c r="J675" s="48"/>
      <c r="K675" s="18">
        <f>Таблица626[[#This Row],[Заказ коробок ]]*Таблица626[[#This Row],[Кол-во шт в коробке]]</f>
        <v>0</v>
      </c>
      <c r="L675" s="54">
        <f>Таблица626[[#This Row],[Общее кол-во шт]]*Таблица626[[#This Row],[Оптовая цена KRW за 1шт]]</f>
        <v>0</v>
      </c>
      <c r="M675" s="19" t="str">
        <f>IFERROR(Таблица626[[#This Row],[Общее кол-во шт]]*Таблица626[[#This Row],[Оптовая цена USD за 1шт]],"")</f>
        <v/>
      </c>
      <c r="N675" s="49"/>
    </row>
    <row r="676" spans="1:14" ht="22.5" customHeight="1">
      <c r="A676" s="44" t="s">
        <v>13864</v>
      </c>
      <c r="B676" s="14">
        <v>8809643533812</v>
      </c>
      <c r="C676" s="50" t="s">
        <v>13865</v>
      </c>
      <c r="D676" s="46" t="s">
        <v>13866</v>
      </c>
      <c r="E676" s="16">
        <v>1500</v>
      </c>
      <c r="F676" s="15">
        <v>0.48</v>
      </c>
      <c r="G676" s="47">
        <v>20</v>
      </c>
      <c r="H676" s="55">
        <f>Таблица626[[#This Row],[Коэфициент стоимости]]*Таблица626[[#This Row],[Розничная цена KRW]]</f>
        <v>720</v>
      </c>
      <c r="I676" s="17" t="str">
        <f>IF($H$1="","Введите курс",Таблица626[[#This Row],[Оптовая цена KRW за 1шт]]/$H$1)</f>
        <v>Введите курс</v>
      </c>
      <c r="J676" s="48"/>
      <c r="K676" s="18">
        <f>Таблица626[[#This Row],[Заказ коробок ]]*Таблица626[[#This Row],[Кол-во шт в коробке]]</f>
        <v>0</v>
      </c>
      <c r="L676" s="54">
        <f>Таблица626[[#This Row],[Общее кол-во шт]]*Таблица626[[#This Row],[Оптовая цена KRW за 1шт]]</f>
        <v>0</v>
      </c>
      <c r="M676" s="19" t="str">
        <f>IFERROR(Таблица626[[#This Row],[Общее кол-во шт]]*Таблица626[[#This Row],[Оптовая цена USD за 1шт]],"")</f>
        <v/>
      </c>
      <c r="N676" s="49"/>
    </row>
    <row r="677" spans="1:14" ht="22.5" customHeight="1">
      <c r="A677" s="44" t="s">
        <v>13867</v>
      </c>
      <c r="B677" s="14">
        <v>8809643533805</v>
      </c>
      <c r="C677" s="50" t="s">
        <v>13868</v>
      </c>
      <c r="D677" s="46" t="s">
        <v>13869</v>
      </c>
      <c r="E677" s="16">
        <v>1500</v>
      </c>
      <c r="F677" s="15">
        <v>0.48</v>
      </c>
      <c r="G677" s="47">
        <v>20</v>
      </c>
      <c r="H677" s="55">
        <f>Таблица626[[#This Row],[Коэфициент стоимости]]*Таблица626[[#This Row],[Розничная цена KRW]]</f>
        <v>720</v>
      </c>
      <c r="I677" s="17" t="str">
        <f>IF($H$1="","Введите курс",Таблица626[[#This Row],[Оптовая цена KRW за 1шт]]/$H$1)</f>
        <v>Введите курс</v>
      </c>
      <c r="J677" s="48"/>
      <c r="K677" s="18">
        <f>Таблица626[[#This Row],[Заказ коробок ]]*Таблица626[[#This Row],[Кол-во шт в коробке]]</f>
        <v>0</v>
      </c>
      <c r="L677" s="54">
        <f>Таблица626[[#This Row],[Общее кол-во шт]]*Таблица626[[#This Row],[Оптовая цена KRW за 1шт]]</f>
        <v>0</v>
      </c>
      <c r="M677" s="19" t="str">
        <f>IFERROR(Таблица626[[#This Row],[Общее кол-во шт]]*Таблица626[[#This Row],[Оптовая цена USD за 1шт]],"")</f>
        <v/>
      </c>
      <c r="N677" s="49"/>
    </row>
    <row r="678" spans="1:14" ht="22.5" customHeight="1">
      <c r="A678" s="44" t="s">
        <v>13870</v>
      </c>
      <c r="B678" s="14">
        <v>8809643533799</v>
      </c>
      <c r="C678" s="50" t="s">
        <v>13871</v>
      </c>
      <c r="D678" s="46" t="s">
        <v>13872</v>
      </c>
      <c r="E678" s="16">
        <v>1500</v>
      </c>
      <c r="F678" s="15">
        <v>0.48</v>
      </c>
      <c r="G678" s="47">
        <v>20</v>
      </c>
      <c r="H678" s="55">
        <f>Таблица626[[#This Row],[Коэфициент стоимости]]*Таблица626[[#This Row],[Розничная цена KRW]]</f>
        <v>720</v>
      </c>
      <c r="I678" s="17" t="str">
        <f>IF($H$1="","Введите курс",Таблица626[[#This Row],[Оптовая цена KRW за 1шт]]/$H$1)</f>
        <v>Введите курс</v>
      </c>
      <c r="J678" s="48"/>
      <c r="K678" s="18">
        <f>Таблица626[[#This Row],[Заказ коробок ]]*Таблица626[[#This Row],[Кол-во шт в коробке]]</f>
        <v>0</v>
      </c>
      <c r="L678" s="54">
        <f>Таблица626[[#This Row],[Общее кол-во шт]]*Таблица626[[#This Row],[Оптовая цена KRW за 1шт]]</f>
        <v>0</v>
      </c>
      <c r="M678" s="19" t="str">
        <f>IFERROR(Таблица626[[#This Row],[Общее кол-во шт]]*Таблица626[[#This Row],[Оптовая цена USD за 1шт]],"")</f>
        <v/>
      </c>
      <c r="N678" s="49"/>
    </row>
    <row r="679" spans="1:14" ht="22.5" customHeight="1">
      <c r="A679" s="44" t="s">
        <v>13873</v>
      </c>
      <c r="B679" s="14">
        <v>8809643533782</v>
      </c>
      <c r="C679" s="50" t="s">
        <v>13874</v>
      </c>
      <c r="D679" s="46" t="s">
        <v>13875</v>
      </c>
      <c r="E679" s="16">
        <v>3000</v>
      </c>
      <c r="F679" s="15">
        <v>0.48</v>
      </c>
      <c r="G679" s="47">
        <v>20</v>
      </c>
      <c r="H679" s="55">
        <f>Таблица626[[#This Row],[Коэфициент стоимости]]*Таблица626[[#This Row],[Розничная цена KRW]]</f>
        <v>1440</v>
      </c>
      <c r="I679" s="17" t="str">
        <f>IF($H$1="","Введите курс",Таблица626[[#This Row],[Оптовая цена KRW за 1шт]]/$H$1)</f>
        <v>Введите курс</v>
      </c>
      <c r="J679" s="48"/>
      <c r="K679" s="18">
        <f>Таблица626[[#This Row],[Заказ коробок ]]*Таблица626[[#This Row],[Кол-во шт в коробке]]</f>
        <v>0</v>
      </c>
      <c r="L679" s="54">
        <f>Таблица626[[#This Row],[Общее кол-во шт]]*Таблица626[[#This Row],[Оптовая цена KRW за 1шт]]</f>
        <v>0</v>
      </c>
      <c r="M679" s="19" t="str">
        <f>IFERROR(Таблица626[[#This Row],[Общее кол-во шт]]*Таблица626[[#This Row],[Оптовая цена USD за 1шт]],"")</f>
        <v/>
      </c>
      <c r="N679" s="49"/>
    </row>
    <row r="680" spans="1:14" ht="22.5" customHeight="1">
      <c r="A680" s="44" t="s">
        <v>13876</v>
      </c>
      <c r="B680" s="14">
        <v>8809643533775</v>
      </c>
      <c r="C680" s="50" t="s">
        <v>13877</v>
      </c>
      <c r="D680" s="46" t="s">
        <v>13878</v>
      </c>
      <c r="E680" s="16">
        <v>3000</v>
      </c>
      <c r="F680" s="15">
        <v>0.48</v>
      </c>
      <c r="G680" s="47">
        <v>20</v>
      </c>
      <c r="H680" s="55">
        <f>Таблица626[[#This Row],[Коэфициент стоимости]]*Таблица626[[#This Row],[Розничная цена KRW]]</f>
        <v>1440</v>
      </c>
      <c r="I680" s="17" t="str">
        <f>IF($H$1="","Введите курс",Таблица626[[#This Row],[Оптовая цена KRW за 1шт]]/$H$1)</f>
        <v>Введите курс</v>
      </c>
      <c r="J680" s="48"/>
      <c r="K680" s="18">
        <f>Таблица626[[#This Row],[Заказ коробок ]]*Таблица626[[#This Row],[Кол-во шт в коробке]]</f>
        <v>0</v>
      </c>
      <c r="L680" s="54">
        <f>Таблица626[[#This Row],[Общее кол-во шт]]*Таблица626[[#This Row],[Оптовая цена KRW за 1шт]]</f>
        <v>0</v>
      </c>
      <c r="M680" s="19" t="str">
        <f>IFERROR(Таблица626[[#This Row],[Общее кол-во шт]]*Таблица626[[#This Row],[Оптовая цена USD за 1шт]],"")</f>
        <v/>
      </c>
      <c r="N680" s="49"/>
    </row>
    <row r="681" spans="1:14" ht="22.5" customHeight="1">
      <c r="A681" s="44" t="s">
        <v>13879</v>
      </c>
      <c r="B681" s="14">
        <v>8809643533768</v>
      </c>
      <c r="C681" s="50" t="s">
        <v>13880</v>
      </c>
      <c r="D681" s="46" t="s">
        <v>13881</v>
      </c>
      <c r="E681" s="16">
        <v>3000</v>
      </c>
      <c r="F681" s="15">
        <v>0.48</v>
      </c>
      <c r="G681" s="47">
        <v>20</v>
      </c>
      <c r="H681" s="55">
        <f>Таблица626[[#This Row],[Коэфициент стоимости]]*Таблица626[[#This Row],[Розничная цена KRW]]</f>
        <v>1440</v>
      </c>
      <c r="I681" s="17" t="str">
        <f>IF($H$1="","Введите курс",Таблица626[[#This Row],[Оптовая цена KRW за 1шт]]/$H$1)</f>
        <v>Введите курс</v>
      </c>
      <c r="J681" s="48"/>
      <c r="K681" s="18">
        <f>Таблица626[[#This Row],[Заказ коробок ]]*Таблица626[[#This Row],[Кол-во шт в коробке]]</f>
        <v>0</v>
      </c>
      <c r="L681" s="54">
        <f>Таблица626[[#This Row],[Общее кол-во шт]]*Таблица626[[#This Row],[Оптовая цена KRW за 1шт]]</f>
        <v>0</v>
      </c>
      <c r="M681" s="19" t="str">
        <f>IFERROR(Таблица626[[#This Row],[Общее кол-во шт]]*Таблица626[[#This Row],[Оптовая цена USD за 1шт]],"")</f>
        <v/>
      </c>
      <c r="N681" s="49"/>
    </row>
    <row r="682" spans="1:14" ht="22.5" customHeight="1">
      <c r="A682" s="44" t="s">
        <v>13882</v>
      </c>
      <c r="B682" s="14">
        <v>8809643533751</v>
      </c>
      <c r="C682" s="50" t="s">
        <v>13883</v>
      </c>
      <c r="D682" s="46" t="s">
        <v>13884</v>
      </c>
      <c r="E682" s="16">
        <v>3000</v>
      </c>
      <c r="F682" s="15">
        <v>0.48</v>
      </c>
      <c r="G682" s="47">
        <v>20</v>
      </c>
      <c r="H682" s="55">
        <f>Таблица626[[#This Row],[Коэфициент стоимости]]*Таблица626[[#This Row],[Розничная цена KRW]]</f>
        <v>1440</v>
      </c>
      <c r="I682" s="17" t="str">
        <f>IF($H$1="","Введите курс",Таблица626[[#This Row],[Оптовая цена KRW за 1шт]]/$H$1)</f>
        <v>Введите курс</v>
      </c>
      <c r="J682" s="48"/>
      <c r="K682" s="18">
        <f>Таблица626[[#This Row],[Заказ коробок ]]*Таблица626[[#This Row],[Кол-во шт в коробке]]</f>
        <v>0</v>
      </c>
      <c r="L682" s="54">
        <f>Таблица626[[#This Row],[Общее кол-во шт]]*Таблица626[[#This Row],[Оптовая цена KRW за 1шт]]</f>
        <v>0</v>
      </c>
      <c r="M682" s="19" t="str">
        <f>IFERROR(Таблица626[[#This Row],[Общее кол-во шт]]*Таблица626[[#This Row],[Оптовая цена USD за 1шт]],"")</f>
        <v/>
      </c>
      <c r="N682" s="49"/>
    </row>
    <row r="683" spans="1:14" ht="22.5" customHeight="1">
      <c r="A683" s="44" t="s">
        <v>13885</v>
      </c>
      <c r="B683" s="14">
        <v>8809643533744</v>
      </c>
      <c r="C683" s="50" t="s">
        <v>13886</v>
      </c>
      <c r="D683" s="46" t="s">
        <v>13887</v>
      </c>
      <c r="E683" s="16">
        <v>3000</v>
      </c>
      <c r="F683" s="15">
        <v>0.48</v>
      </c>
      <c r="G683" s="47">
        <v>20</v>
      </c>
      <c r="H683" s="55">
        <f>Таблица626[[#This Row],[Коэфициент стоимости]]*Таблица626[[#This Row],[Розничная цена KRW]]</f>
        <v>1440</v>
      </c>
      <c r="I683" s="17" t="str">
        <f>IF($H$1="","Введите курс",Таблица626[[#This Row],[Оптовая цена KRW за 1шт]]/$H$1)</f>
        <v>Введите курс</v>
      </c>
      <c r="J683" s="48"/>
      <c r="K683" s="18">
        <f>Таблица626[[#This Row],[Заказ коробок ]]*Таблица626[[#This Row],[Кол-во шт в коробке]]</f>
        <v>0</v>
      </c>
      <c r="L683" s="54">
        <f>Таблица626[[#This Row],[Общее кол-во шт]]*Таблица626[[#This Row],[Оптовая цена KRW за 1шт]]</f>
        <v>0</v>
      </c>
      <c r="M683" s="19" t="str">
        <f>IFERROR(Таблица626[[#This Row],[Общее кол-во шт]]*Таблица626[[#This Row],[Оптовая цена USD за 1шт]],"")</f>
        <v/>
      </c>
      <c r="N683" s="49"/>
    </row>
    <row r="684" spans="1:14" ht="22.5" customHeight="1">
      <c r="A684" s="44" t="s">
        <v>13888</v>
      </c>
      <c r="B684" s="14">
        <v>8809643533737</v>
      </c>
      <c r="C684" s="50" t="s">
        <v>13889</v>
      </c>
      <c r="D684" s="46" t="s">
        <v>13890</v>
      </c>
      <c r="E684" s="16">
        <v>3000</v>
      </c>
      <c r="F684" s="15">
        <v>0.48</v>
      </c>
      <c r="G684" s="47">
        <v>20</v>
      </c>
      <c r="H684" s="55">
        <f>Таблица626[[#This Row],[Коэфициент стоимости]]*Таблица626[[#This Row],[Розничная цена KRW]]</f>
        <v>1440</v>
      </c>
      <c r="I684" s="17" t="str">
        <f>IF($H$1="","Введите курс",Таблица626[[#This Row],[Оптовая цена KRW за 1шт]]/$H$1)</f>
        <v>Введите курс</v>
      </c>
      <c r="J684" s="48"/>
      <c r="K684" s="18">
        <f>Таблица626[[#This Row],[Заказ коробок ]]*Таблица626[[#This Row],[Кол-во шт в коробке]]</f>
        <v>0</v>
      </c>
      <c r="L684" s="54">
        <f>Таблица626[[#This Row],[Общее кол-во шт]]*Таблица626[[#This Row],[Оптовая цена KRW за 1шт]]</f>
        <v>0</v>
      </c>
      <c r="M684" s="19" t="str">
        <f>IFERROR(Таблица626[[#This Row],[Общее кол-во шт]]*Таблица626[[#This Row],[Оптовая цена USD за 1шт]],"")</f>
        <v/>
      </c>
      <c r="N684" s="49"/>
    </row>
    <row r="685" spans="1:14" ht="22.5" customHeight="1">
      <c r="A685" s="44" t="s">
        <v>13891</v>
      </c>
      <c r="B685" s="14">
        <v>8809643533720</v>
      </c>
      <c r="C685" s="50" t="s">
        <v>13892</v>
      </c>
      <c r="D685" s="46" t="s">
        <v>13893</v>
      </c>
      <c r="E685" s="16">
        <v>3000</v>
      </c>
      <c r="F685" s="15">
        <v>0.48</v>
      </c>
      <c r="G685" s="47">
        <v>20</v>
      </c>
      <c r="H685" s="55">
        <f>Таблица626[[#This Row],[Коэфициент стоимости]]*Таблица626[[#This Row],[Розничная цена KRW]]</f>
        <v>1440</v>
      </c>
      <c r="I685" s="17" t="str">
        <f>IF($H$1="","Введите курс",Таблица626[[#This Row],[Оптовая цена KRW за 1шт]]/$H$1)</f>
        <v>Введите курс</v>
      </c>
      <c r="J685" s="48"/>
      <c r="K685" s="18">
        <f>Таблица626[[#This Row],[Заказ коробок ]]*Таблица626[[#This Row],[Кол-во шт в коробке]]</f>
        <v>0</v>
      </c>
      <c r="L685" s="54">
        <f>Таблица626[[#This Row],[Общее кол-во шт]]*Таблица626[[#This Row],[Оптовая цена KRW за 1шт]]</f>
        <v>0</v>
      </c>
      <c r="M685" s="19" t="str">
        <f>IFERROR(Таблица626[[#This Row],[Общее кол-во шт]]*Таблица626[[#This Row],[Оптовая цена USD за 1шт]],"")</f>
        <v/>
      </c>
      <c r="N685" s="49"/>
    </row>
    <row r="686" spans="1:14" ht="22.5" customHeight="1">
      <c r="A686" s="44" t="s">
        <v>13894</v>
      </c>
      <c r="B686" s="14">
        <v>8809643546607</v>
      </c>
      <c r="C686" s="50" t="s">
        <v>13895</v>
      </c>
      <c r="D686" s="46" t="s">
        <v>13896</v>
      </c>
      <c r="E686" s="16">
        <v>3800</v>
      </c>
      <c r="F686" s="15">
        <v>0.48</v>
      </c>
      <c r="G686" s="47">
        <v>6</v>
      </c>
      <c r="H686" s="55">
        <f>Таблица626[[#This Row],[Коэфициент стоимости]]*Таблица626[[#This Row],[Розничная цена KRW]]</f>
        <v>1824</v>
      </c>
      <c r="I686" s="17" t="str">
        <f>IF($H$1="","Введите курс",Таблица626[[#This Row],[Оптовая цена KRW за 1шт]]/$H$1)</f>
        <v>Введите курс</v>
      </c>
      <c r="J686" s="48"/>
      <c r="K686" s="18">
        <f>Таблица626[[#This Row],[Заказ коробок ]]*Таблица626[[#This Row],[Кол-во шт в коробке]]</f>
        <v>0</v>
      </c>
      <c r="L686" s="54">
        <f>Таблица626[[#This Row],[Общее кол-во шт]]*Таблица626[[#This Row],[Оптовая цена KRW за 1шт]]</f>
        <v>0</v>
      </c>
      <c r="M686" s="19" t="str">
        <f>IFERROR(Таблица626[[#This Row],[Общее кол-во шт]]*Таблица626[[#This Row],[Оптовая цена USD за 1шт]],"")</f>
        <v/>
      </c>
      <c r="N686" s="49"/>
    </row>
    <row r="687" spans="1:14" ht="22.5" customHeight="1">
      <c r="A687" s="44" t="s">
        <v>13897</v>
      </c>
      <c r="B687" s="14">
        <v>8809643546591</v>
      </c>
      <c r="C687" s="50" t="s">
        <v>13898</v>
      </c>
      <c r="D687" s="46" t="s">
        <v>13896</v>
      </c>
      <c r="E687" s="16">
        <v>3800</v>
      </c>
      <c r="F687" s="15">
        <v>0.48</v>
      </c>
      <c r="G687" s="47">
        <v>6</v>
      </c>
      <c r="H687" s="55">
        <f>Таблица626[[#This Row],[Коэфициент стоимости]]*Таблица626[[#This Row],[Розничная цена KRW]]</f>
        <v>1824</v>
      </c>
      <c r="I687" s="17" t="str">
        <f>IF($H$1="","Введите курс",Таблица626[[#This Row],[Оптовая цена KRW за 1шт]]/$H$1)</f>
        <v>Введите курс</v>
      </c>
      <c r="J687" s="48"/>
      <c r="K687" s="18">
        <f>Таблица626[[#This Row],[Заказ коробок ]]*Таблица626[[#This Row],[Кол-во шт в коробке]]</f>
        <v>0</v>
      </c>
      <c r="L687" s="54">
        <f>Таблица626[[#This Row],[Общее кол-во шт]]*Таблица626[[#This Row],[Оптовая цена KRW за 1шт]]</f>
        <v>0</v>
      </c>
      <c r="M687" s="19" t="str">
        <f>IFERROR(Таблица626[[#This Row],[Общее кол-во шт]]*Таблица626[[#This Row],[Оптовая цена USD за 1шт]],"")</f>
        <v/>
      </c>
      <c r="N687" s="49"/>
    </row>
    <row r="688" spans="1:14" ht="22.5" customHeight="1">
      <c r="A688" s="44" t="s">
        <v>13899</v>
      </c>
      <c r="B688" s="14">
        <v>8809643546584</v>
      </c>
      <c r="C688" s="50" t="s">
        <v>13900</v>
      </c>
      <c r="D688" s="46" t="s">
        <v>13896</v>
      </c>
      <c r="E688" s="16">
        <v>3800</v>
      </c>
      <c r="F688" s="15">
        <v>0.48</v>
      </c>
      <c r="G688" s="47">
        <v>6</v>
      </c>
      <c r="H688" s="55">
        <f>Таблица626[[#This Row],[Коэфициент стоимости]]*Таблица626[[#This Row],[Розничная цена KRW]]</f>
        <v>1824</v>
      </c>
      <c r="I688" s="17" t="str">
        <f>IF($H$1="","Введите курс",Таблица626[[#This Row],[Оптовая цена KRW за 1шт]]/$H$1)</f>
        <v>Введите курс</v>
      </c>
      <c r="J688" s="48"/>
      <c r="K688" s="18">
        <f>Таблица626[[#This Row],[Заказ коробок ]]*Таблица626[[#This Row],[Кол-во шт в коробке]]</f>
        <v>0</v>
      </c>
      <c r="L688" s="54">
        <f>Таблица626[[#This Row],[Общее кол-во шт]]*Таблица626[[#This Row],[Оптовая цена KRW за 1шт]]</f>
        <v>0</v>
      </c>
      <c r="M688" s="19" t="str">
        <f>IFERROR(Таблица626[[#This Row],[Общее кол-во шт]]*Таблица626[[#This Row],[Оптовая цена USD за 1шт]],"")</f>
        <v/>
      </c>
      <c r="N688" s="49"/>
    </row>
    <row r="689" spans="1:14" ht="22.5" customHeight="1">
      <c r="A689" s="44" t="s">
        <v>13901</v>
      </c>
      <c r="B689" s="14">
        <v>8809643546577</v>
      </c>
      <c r="C689" s="50" t="s">
        <v>13902</v>
      </c>
      <c r="D689" s="46" t="s">
        <v>13903</v>
      </c>
      <c r="E689" s="16">
        <v>3800</v>
      </c>
      <c r="F689" s="15">
        <v>0.48</v>
      </c>
      <c r="G689" s="47">
        <v>6</v>
      </c>
      <c r="H689" s="55">
        <f>Таблица626[[#This Row],[Коэфициент стоимости]]*Таблица626[[#This Row],[Розничная цена KRW]]</f>
        <v>1824</v>
      </c>
      <c r="I689" s="17" t="str">
        <f>IF($H$1="","Введите курс",Таблица626[[#This Row],[Оптовая цена KRW за 1шт]]/$H$1)</f>
        <v>Введите курс</v>
      </c>
      <c r="J689" s="48"/>
      <c r="K689" s="18">
        <f>Таблица626[[#This Row],[Заказ коробок ]]*Таблица626[[#This Row],[Кол-во шт в коробке]]</f>
        <v>0</v>
      </c>
      <c r="L689" s="54">
        <f>Таблица626[[#This Row],[Общее кол-во шт]]*Таблица626[[#This Row],[Оптовая цена KRW за 1шт]]</f>
        <v>0</v>
      </c>
      <c r="M689" s="19" t="str">
        <f>IFERROR(Таблица626[[#This Row],[Общее кол-во шт]]*Таблица626[[#This Row],[Оптовая цена USD за 1шт]],"")</f>
        <v/>
      </c>
      <c r="N689" s="49"/>
    </row>
    <row r="690" spans="1:14" ht="22.5" customHeight="1">
      <c r="A690" s="44" t="s">
        <v>13904</v>
      </c>
      <c r="B690" s="14">
        <v>8809643546560</v>
      </c>
      <c r="C690" s="50" t="s">
        <v>13905</v>
      </c>
      <c r="D690" s="46" t="s">
        <v>13906</v>
      </c>
      <c r="E690" s="16">
        <v>3800</v>
      </c>
      <c r="F690" s="15">
        <v>0.48</v>
      </c>
      <c r="G690" s="47">
        <v>6</v>
      </c>
      <c r="H690" s="55">
        <f>Таблица626[[#This Row],[Коэфициент стоимости]]*Таблица626[[#This Row],[Розничная цена KRW]]</f>
        <v>1824</v>
      </c>
      <c r="I690" s="17" t="str">
        <f>IF($H$1="","Введите курс",Таблица626[[#This Row],[Оптовая цена KRW за 1шт]]/$H$1)</f>
        <v>Введите курс</v>
      </c>
      <c r="J690" s="48"/>
      <c r="K690" s="18">
        <f>Таблица626[[#This Row],[Заказ коробок ]]*Таблица626[[#This Row],[Кол-во шт в коробке]]</f>
        <v>0</v>
      </c>
      <c r="L690" s="54">
        <f>Таблица626[[#This Row],[Общее кол-во шт]]*Таблица626[[#This Row],[Оптовая цена KRW за 1шт]]</f>
        <v>0</v>
      </c>
      <c r="M690" s="19" t="str">
        <f>IFERROR(Таблица626[[#This Row],[Общее кол-во шт]]*Таблица626[[#This Row],[Оптовая цена USD за 1шт]],"")</f>
        <v/>
      </c>
      <c r="N690" s="49"/>
    </row>
    <row r="691" spans="1:14" ht="22.5" customHeight="1">
      <c r="A691" s="44" t="s">
        <v>13907</v>
      </c>
      <c r="B691" s="14">
        <v>8809643546553</v>
      </c>
      <c r="C691" s="50" t="s">
        <v>13908</v>
      </c>
      <c r="D691" s="46" t="s">
        <v>13909</v>
      </c>
      <c r="E691" s="16">
        <v>3800</v>
      </c>
      <c r="F691" s="15">
        <v>0.48</v>
      </c>
      <c r="G691" s="47">
        <v>6</v>
      </c>
      <c r="H691" s="55">
        <f>Таблица626[[#This Row],[Коэфициент стоимости]]*Таблица626[[#This Row],[Розничная цена KRW]]</f>
        <v>1824</v>
      </c>
      <c r="I691" s="17" t="str">
        <f>IF($H$1="","Введите курс",Таблица626[[#This Row],[Оптовая цена KRW за 1шт]]/$H$1)</f>
        <v>Введите курс</v>
      </c>
      <c r="J691" s="48"/>
      <c r="K691" s="18">
        <f>Таблица626[[#This Row],[Заказ коробок ]]*Таблица626[[#This Row],[Кол-во шт в коробке]]</f>
        <v>0</v>
      </c>
      <c r="L691" s="54">
        <f>Таблица626[[#This Row],[Общее кол-во шт]]*Таблица626[[#This Row],[Оптовая цена KRW за 1шт]]</f>
        <v>0</v>
      </c>
      <c r="M691" s="19" t="str">
        <f>IFERROR(Таблица626[[#This Row],[Общее кол-во шт]]*Таблица626[[#This Row],[Оптовая цена USD за 1шт]],"")</f>
        <v/>
      </c>
      <c r="N691" s="49"/>
    </row>
    <row r="692" spans="1:14" ht="22.5" customHeight="1">
      <c r="A692" s="44" t="s">
        <v>13910</v>
      </c>
      <c r="B692" s="14">
        <v>8809643546546</v>
      </c>
      <c r="C692" s="50" t="s">
        <v>13911</v>
      </c>
      <c r="D692" s="46" t="s">
        <v>13912</v>
      </c>
      <c r="E692" s="16">
        <v>3800</v>
      </c>
      <c r="F692" s="15">
        <v>0.48</v>
      </c>
      <c r="G692" s="47">
        <v>6</v>
      </c>
      <c r="H692" s="55">
        <f>Таблица626[[#This Row],[Коэфициент стоимости]]*Таблица626[[#This Row],[Розничная цена KRW]]</f>
        <v>1824</v>
      </c>
      <c r="I692" s="17" t="str">
        <f>IF($H$1="","Введите курс",Таблица626[[#This Row],[Оптовая цена KRW за 1шт]]/$H$1)</f>
        <v>Введите курс</v>
      </c>
      <c r="J692" s="48"/>
      <c r="K692" s="18">
        <f>Таблица626[[#This Row],[Заказ коробок ]]*Таблица626[[#This Row],[Кол-во шт в коробке]]</f>
        <v>0</v>
      </c>
      <c r="L692" s="54">
        <f>Таблица626[[#This Row],[Общее кол-во шт]]*Таблица626[[#This Row],[Оптовая цена KRW за 1шт]]</f>
        <v>0</v>
      </c>
      <c r="M692" s="19" t="str">
        <f>IFERROR(Таблица626[[#This Row],[Общее кол-во шт]]*Таблица626[[#This Row],[Оптовая цена USD за 1шт]],"")</f>
        <v/>
      </c>
      <c r="N692" s="49"/>
    </row>
    <row r="693" spans="1:14" ht="22.5" customHeight="1">
      <c r="A693" s="44" t="s">
        <v>13913</v>
      </c>
      <c r="B693" s="14">
        <v>8809643546539</v>
      </c>
      <c r="C693" s="50" t="s">
        <v>13914</v>
      </c>
      <c r="D693" s="46" t="s">
        <v>13896</v>
      </c>
      <c r="E693" s="16">
        <v>3800</v>
      </c>
      <c r="F693" s="15">
        <v>0.48</v>
      </c>
      <c r="G693" s="47">
        <v>6</v>
      </c>
      <c r="H693" s="55">
        <f>Таблица626[[#This Row],[Коэфициент стоимости]]*Таблица626[[#This Row],[Розничная цена KRW]]</f>
        <v>1824</v>
      </c>
      <c r="I693" s="17" t="str">
        <f>IF($H$1="","Введите курс",Таблица626[[#This Row],[Оптовая цена KRW за 1шт]]/$H$1)</f>
        <v>Введите курс</v>
      </c>
      <c r="J693" s="48"/>
      <c r="K693" s="18">
        <f>Таблица626[[#This Row],[Заказ коробок ]]*Таблица626[[#This Row],[Кол-во шт в коробке]]</f>
        <v>0</v>
      </c>
      <c r="L693" s="54">
        <f>Таблица626[[#This Row],[Общее кол-во шт]]*Таблица626[[#This Row],[Оптовая цена KRW за 1шт]]</f>
        <v>0</v>
      </c>
      <c r="M693" s="19" t="str">
        <f>IFERROR(Таблица626[[#This Row],[Общее кол-во шт]]*Таблица626[[#This Row],[Оптовая цена USD за 1шт]],"")</f>
        <v/>
      </c>
      <c r="N693" s="49"/>
    </row>
    <row r="694" spans="1:14" ht="22.5" customHeight="1">
      <c r="A694" s="44" t="s">
        <v>13915</v>
      </c>
      <c r="B694" s="14">
        <v>8809643538008</v>
      </c>
      <c r="C694" s="50" t="s">
        <v>13916</v>
      </c>
      <c r="D694" s="46" t="s">
        <v>13917</v>
      </c>
      <c r="E694" s="16">
        <v>5500</v>
      </c>
      <c r="F694" s="15">
        <v>0.48</v>
      </c>
      <c r="G694" s="47">
        <v>12</v>
      </c>
      <c r="H694" s="55">
        <f>Таблица626[[#This Row],[Коэфициент стоимости]]*Таблица626[[#This Row],[Розничная цена KRW]]</f>
        <v>2640</v>
      </c>
      <c r="I694" s="17" t="str">
        <f>IF($H$1="","Введите курс",Таблица626[[#This Row],[Оптовая цена KRW за 1шт]]/$H$1)</f>
        <v>Введите курс</v>
      </c>
      <c r="J694" s="48"/>
      <c r="K694" s="18">
        <f>Таблица626[[#This Row],[Заказ коробок ]]*Таблица626[[#This Row],[Кол-во шт в коробке]]</f>
        <v>0</v>
      </c>
      <c r="L694" s="54">
        <f>Таблица626[[#This Row],[Общее кол-во шт]]*Таблица626[[#This Row],[Оптовая цена KRW за 1шт]]</f>
        <v>0</v>
      </c>
      <c r="M694" s="19" t="str">
        <f>IFERROR(Таблица626[[#This Row],[Общее кол-во шт]]*Таблица626[[#This Row],[Оптовая цена USD за 1шт]],"")</f>
        <v/>
      </c>
      <c r="N694" s="49"/>
    </row>
    <row r="695" spans="1:14" ht="22.5" customHeight="1">
      <c r="A695" s="44" t="s">
        <v>13918</v>
      </c>
      <c r="B695" s="14">
        <v>8809643532365</v>
      </c>
      <c r="C695" s="50" t="s">
        <v>13919</v>
      </c>
      <c r="D695" s="115" t="s">
        <v>13920</v>
      </c>
      <c r="E695" s="16">
        <v>28000</v>
      </c>
      <c r="F695" s="15">
        <v>0.48</v>
      </c>
      <c r="G695" s="47">
        <v>4</v>
      </c>
      <c r="H695" s="55">
        <f>Таблица626[[#This Row],[Коэфициент стоимости]]*Таблица626[[#This Row],[Розничная цена KRW]]</f>
        <v>13440</v>
      </c>
      <c r="I695" s="17" t="str">
        <f>IF($H$1="","Введите курс",Таблица626[[#This Row],[Оптовая цена KRW за 1шт]]/$H$1)</f>
        <v>Введите курс</v>
      </c>
      <c r="J695" s="48"/>
      <c r="K695" s="18">
        <f>Таблица626[[#This Row],[Заказ коробок ]]*Таблица626[[#This Row],[Кол-во шт в коробке]]</f>
        <v>0</v>
      </c>
      <c r="L695" s="54">
        <f>Таблица626[[#This Row],[Общее кол-во шт]]*Таблица626[[#This Row],[Оптовая цена KRW за 1шт]]</f>
        <v>0</v>
      </c>
      <c r="M695" s="19" t="str">
        <f>IFERROR(Таблица626[[#This Row],[Общее кол-во шт]]*Таблица626[[#This Row],[Оптовая цена USD за 1шт]],"")</f>
        <v/>
      </c>
      <c r="N695" s="49"/>
    </row>
    <row r="696" spans="1:14" ht="22.5" customHeight="1">
      <c r="A696" s="44" t="s">
        <v>13921</v>
      </c>
      <c r="B696" s="14">
        <v>8809643532358</v>
      </c>
      <c r="C696" s="50" t="s">
        <v>13922</v>
      </c>
      <c r="D696" s="46" t="s">
        <v>8373</v>
      </c>
      <c r="E696" s="16">
        <v>20000</v>
      </c>
      <c r="F696" s="15">
        <v>0.48</v>
      </c>
      <c r="G696" s="47">
        <v>6</v>
      </c>
      <c r="H696" s="55">
        <f>Таблица626[[#This Row],[Коэфициент стоимости]]*Таблица626[[#This Row],[Розничная цена KRW]]</f>
        <v>9600</v>
      </c>
      <c r="I696" s="17" t="str">
        <f>IF($H$1="","Введите курс",Таблица626[[#This Row],[Оптовая цена KRW за 1шт]]/$H$1)</f>
        <v>Введите курс</v>
      </c>
      <c r="J696" s="48"/>
      <c r="K696" s="18">
        <f>Таблица626[[#This Row],[Заказ коробок ]]*Таблица626[[#This Row],[Кол-во шт в коробке]]</f>
        <v>0</v>
      </c>
      <c r="L696" s="54">
        <f>Таблица626[[#This Row],[Общее кол-во шт]]*Таблица626[[#This Row],[Оптовая цена KRW за 1шт]]</f>
        <v>0</v>
      </c>
      <c r="M696" s="19" t="str">
        <f>IFERROR(Таблица626[[#This Row],[Общее кол-во шт]]*Таблица626[[#This Row],[Оптовая цена USD за 1шт]],"")</f>
        <v/>
      </c>
      <c r="N696" s="49"/>
    </row>
    <row r="697" spans="1:14" ht="22.5" customHeight="1">
      <c r="A697" s="44" t="s">
        <v>13923</v>
      </c>
      <c r="B697" s="14">
        <v>8809643532341</v>
      </c>
      <c r="C697" s="50" t="s">
        <v>13924</v>
      </c>
      <c r="D697" s="46" t="s">
        <v>13925</v>
      </c>
      <c r="E697" s="16">
        <v>20000</v>
      </c>
      <c r="F697" s="15">
        <v>0.48</v>
      </c>
      <c r="G697" s="47">
        <v>6</v>
      </c>
      <c r="H697" s="55">
        <f>Таблица626[[#This Row],[Коэфициент стоимости]]*Таблица626[[#This Row],[Розничная цена KRW]]</f>
        <v>9600</v>
      </c>
      <c r="I697" s="17" t="str">
        <f>IF($H$1="","Введите курс",Таблица626[[#This Row],[Оптовая цена KRW за 1шт]]/$H$1)</f>
        <v>Введите курс</v>
      </c>
      <c r="J697" s="48"/>
      <c r="K697" s="18">
        <f>Таблица626[[#This Row],[Заказ коробок ]]*Таблица626[[#This Row],[Кол-во шт в коробке]]</f>
        <v>0</v>
      </c>
      <c r="L697" s="54">
        <f>Таблица626[[#This Row],[Общее кол-во шт]]*Таблица626[[#This Row],[Оптовая цена KRW за 1шт]]</f>
        <v>0</v>
      </c>
      <c r="M697" s="19" t="str">
        <f>IFERROR(Таблица626[[#This Row],[Общее кол-во шт]]*Таблица626[[#This Row],[Оптовая цена USD за 1шт]],"")</f>
        <v/>
      </c>
      <c r="N697" s="49"/>
    </row>
    <row r="698" spans="1:14" ht="22.5" customHeight="1">
      <c r="A698" s="44" t="s">
        <v>13926</v>
      </c>
      <c r="B698" s="14">
        <v>8809643532327</v>
      </c>
      <c r="C698" s="50" t="s">
        <v>13927</v>
      </c>
      <c r="D698" s="46" t="s">
        <v>13928</v>
      </c>
      <c r="E698" s="16">
        <v>20000</v>
      </c>
      <c r="F698" s="15">
        <v>0.48</v>
      </c>
      <c r="G698" s="47">
        <v>6</v>
      </c>
      <c r="H698" s="55">
        <f>Таблица626[[#This Row],[Коэфициент стоимости]]*Таблица626[[#This Row],[Розничная цена KRW]]</f>
        <v>9600</v>
      </c>
      <c r="I698" s="17" t="str">
        <f>IF($H$1="","Введите курс",Таблица626[[#This Row],[Оптовая цена KRW за 1шт]]/$H$1)</f>
        <v>Введите курс</v>
      </c>
      <c r="J698" s="48"/>
      <c r="K698" s="18">
        <f>Таблица626[[#This Row],[Заказ коробок ]]*Таблица626[[#This Row],[Кол-во шт в коробке]]</f>
        <v>0</v>
      </c>
      <c r="L698" s="54">
        <f>Таблица626[[#This Row],[Общее кол-во шт]]*Таблица626[[#This Row],[Оптовая цена KRW за 1шт]]</f>
        <v>0</v>
      </c>
      <c r="M698" s="19" t="str">
        <f>IFERROR(Таблица626[[#This Row],[Общее кол-во шт]]*Таблица626[[#This Row],[Оптовая цена USD за 1шт]],"")</f>
        <v/>
      </c>
      <c r="N698" s="49"/>
    </row>
    <row r="699" spans="1:14" ht="22.5" customHeight="1">
      <c r="A699" s="44" t="s">
        <v>13929</v>
      </c>
      <c r="B699" s="14">
        <v>8809643532310</v>
      </c>
      <c r="C699" s="50" t="s">
        <v>13930</v>
      </c>
      <c r="D699" s="46" t="s">
        <v>13931</v>
      </c>
      <c r="E699" s="16">
        <v>9000</v>
      </c>
      <c r="F699" s="15">
        <v>0.48</v>
      </c>
      <c r="G699" s="47">
        <v>6</v>
      </c>
      <c r="H699" s="55">
        <f>Таблица626[[#This Row],[Коэфициент стоимости]]*Таблица626[[#This Row],[Розничная цена KRW]]</f>
        <v>4320</v>
      </c>
      <c r="I699" s="17" t="str">
        <f>IF($H$1="","Введите курс",Таблица626[[#This Row],[Оптовая цена KRW за 1шт]]/$H$1)</f>
        <v>Введите курс</v>
      </c>
      <c r="J699" s="48"/>
      <c r="K699" s="18">
        <f>Таблица626[[#This Row],[Заказ коробок ]]*Таблица626[[#This Row],[Кол-во шт в коробке]]</f>
        <v>0</v>
      </c>
      <c r="L699" s="54">
        <f>Таблица626[[#This Row],[Общее кол-во шт]]*Таблица626[[#This Row],[Оптовая цена KRW за 1шт]]</f>
        <v>0</v>
      </c>
      <c r="M699" s="19" t="str">
        <f>IFERROR(Таблица626[[#This Row],[Общее кол-во шт]]*Таблица626[[#This Row],[Оптовая цена USD за 1шт]],"")</f>
        <v/>
      </c>
      <c r="N699" s="49"/>
    </row>
    <row r="700" spans="1:14" ht="22.5" customHeight="1">
      <c r="A700" s="44" t="s">
        <v>13932</v>
      </c>
      <c r="B700" s="14">
        <v>8809643531375</v>
      </c>
      <c r="C700" s="50" t="s">
        <v>13933</v>
      </c>
      <c r="D700" s="46" t="s">
        <v>13934</v>
      </c>
      <c r="E700" s="16">
        <v>9000</v>
      </c>
      <c r="F700" s="15">
        <v>0.48</v>
      </c>
      <c r="G700" s="47">
        <v>6</v>
      </c>
      <c r="H700" s="55">
        <f>Таблица626[[#This Row],[Коэфициент стоимости]]*Таблица626[[#This Row],[Розничная цена KRW]]</f>
        <v>4320</v>
      </c>
      <c r="I700" s="17" t="str">
        <f>IF($H$1="","Введите курс",Таблица626[[#This Row],[Оптовая цена KRW за 1шт]]/$H$1)</f>
        <v>Введите курс</v>
      </c>
      <c r="J700" s="48"/>
      <c r="K700" s="18">
        <f>Таблица626[[#This Row],[Заказ коробок ]]*Таблица626[[#This Row],[Кол-во шт в коробке]]</f>
        <v>0</v>
      </c>
      <c r="L700" s="54">
        <f>Таблица626[[#This Row],[Общее кол-во шт]]*Таблица626[[#This Row],[Оптовая цена KRW за 1шт]]</f>
        <v>0</v>
      </c>
      <c r="M700" s="19" t="str">
        <f>IFERROR(Таблица626[[#This Row],[Общее кол-во шт]]*Таблица626[[#This Row],[Оптовая цена USD за 1шт]],"")</f>
        <v/>
      </c>
      <c r="N700" s="49"/>
    </row>
    <row r="701" spans="1:14" ht="22.5" customHeight="1">
      <c r="A701" s="44" t="s">
        <v>13935</v>
      </c>
      <c r="B701" s="14">
        <v>8809643531368</v>
      </c>
      <c r="C701" s="50" t="s">
        <v>13936</v>
      </c>
      <c r="D701" s="46" t="s">
        <v>13937</v>
      </c>
      <c r="E701" s="16">
        <v>9000</v>
      </c>
      <c r="F701" s="15">
        <v>0.48</v>
      </c>
      <c r="G701" s="47">
        <v>6</v>
      </c>
      <c r="H701" s="55">
        <f>Таблица626[[#This Row],[Коэфициент стоимости]]*Таблица626[[#This Row],[Розничная цена KRW]]</f>
        <v>4320</v>
      </c>
      <c r="I701" s="17" t="str">
        <f>IF($H$1="","Введите курс",Таблица626[[#This Row],[Оптовая цена KRW за 1шт]]/$H$1)</f>
        <v>Введите курс</v>
      </c>
      <c r="J701" s="48"/>
      <c r="K701" s="18">
        <f>Таблица626[[#This Row],[Заказ коробок ]]*Таблица626[[#This Row],[Кол-во шт в коробке]]</f>
        <v>0</v>
      </c>
      <c r="L701" s="54">
        <f>Таблица626[[#This Row],[Общее кол-во шт]]*Таблица626[[#This Row],[Оптовая цена KRW за 1шт]]</f>
        <v>0</v>
      </c>
      <c r="M701" s="19" t="str">
        <f>IFERROR(Таблица626[[#This Row],[Общее кол-во шт]]*Таблица626[[#This Row],[Оптовая цена USD за 1шт]],"")</f>
        <v/>
      </c>
      <c r="N701" s="49"/>
    </row>
    <row r="702" spans="1:14" ht="22.5" customHeight="1">
      <c r="A702" s="44" t="s">
        <v>13938</v>
      </c>
      <c r="B702" s="14">
        <v>8809643531351</v>
      </c>
      <c r="C702" s="50" t="s">
        <v>13939</v>
      </c>
      <c r="D702" s="46" t="s">
        <v>13940</v>
      </c>
      <c r="E702" s="16">
        <v>9000</v>
      </c>
      <c r="F702" s="15">
        <v>0.48</v>
      </c>
      <c r="G702" s="47">
        <v>6</v>
      </c>
      <c r="H702" s="55">
        <f>Таблица626[[#This Row],[Коэфициент стоимости]]*Таблица626[[#This Row],[Розничная цена KRW]]</f>
        <v>4320</v>
      </c>
      <c r="I702" s="17" t="str">
        <f>IF($H$1="","Введите курс",Таблица626[[#This Row],[Оптовая цена KRW за 1шт]]/$H$1)</f>
        <v>Введите курс</v>
      </c>
      <c r="J702" s="48"/>
      <c r="K702" s="18">
        <f>Таблица626[[#This Row],[Заказ коробок ]]*Таблица626[[#This Row],[Кол-во шт в коробке]]</f>
        <v>0</v>
      </c>
      <c r="L702" s="54">
        <f>Таблица626[[#This Row],[Общее кол-во шт]]*Таблица626[[#This Row],[Оптовая цена KRW за 1шт]]</f>
        <v>0</v>
      </c>
      <c r="M702" s="19" t="str">
        <f>IFERROR(Таблица626[[#This Row],[Общее кол-во шт]]*Таблица626[[#This Row],[Оптовая цена USD за 1шт]],"")</f>
        <v/>
      </c>
      <c r="N702" s="49"/>
    </row>
    <row r="703" spans="1:14" ht="22.5" customHeight="1">
      <c r="A703" s="44" t="s">
        <v>13941</v>
      </c>
      <c r="B703" s="14">
        <v>8809643531344</v>
      </c>
      <c r="C703" s="50" t="s">
        <v>13942</v>
      </c>
      <c r="D703" s="46" t="s">
        <v>13943</v>
      </c>
      <c r="E703" s="16">
        <v>9000</v>
      </c>
      <c r="F703" s="15">
        <v>0.48</v>
      </c>
      <c r="G703" s="47">
        <v>6</v>
      </c>
      <c r="H703" s="55">
        <f>Таблица626[[#This Row],[Коэфициент стоимости]]*Таблица626[[#This Row],[Розничная цена KRW]]</f>
        <v>4320</v>
      </c>
      <c r="I703" s="17" t="str">
        <f>IF($H$1="","Введите курс",Таблица626[[#This Row],[Оптовая цена KRW за 1шт]]/$H$1)</f>
        <v>Введите курс</v>
      </c>
      <c r="J703" s="48"/>
      <c r="K703" s="18">
        <f>Таблица626[[#This Row],[Заказ коробок ]]*Таблица626[[#This Row],[Кол-во шт в коробке]]</f>
        <v>0</v>
      </c>
      <c r="L703" s="54">
        <f>Таблица626[[#This Row],[Общее кол-во шт]]*Таблица626[[#This Row],[Оптовая цена KRW за 1шт]]</f>
        <v>0</v>
      </c>
      <c r="M703" s="19" t="str">
        <f>IFERROR(Таблица626[[#This Row],[Общее кол-во шт]]*Таблица626[[#This Row],[Оптовая цена USD за 1шт]],"")</f>
        <v/>
      </c>
      <c r="N703" s="49"/>
    </row>
    <row r="704" spans="1:14" ht="22.5" customHeight="1">
      <c r="A704" s="44" t="s">
        <v>13944</v>
      </c>
      <c r="B704" s="14">
        <v>8809643531337</v>
      </c>
      <c r="C704" s="50" t="s">
        <v>13945</v>
      </c>
      <c r="D704" s="46" t="s">
        <v>13946</v>
      </c>
      <c r="E704" s="16">
        <v>9000</v>
      </c>
      <c r="F704" s="15">
        <v>0.48</v>
      </c>
      <c r="G704" s="47">
        <v>6</v>
      </c>
      <c r="H704" s="55">
        <f>Таблица626[[#This Row],[Коэфициент стоимости]]*Таблица626[[#This Row],[Розничная цена KRW]]</f>
        <v>4320</v>
      </c>
      <c r="I704" s="17" t="str">
        <f>IF($H$1="","Введите курс",Таблица626[[#This Row],[Оптовая цена KRW за 1шт]]/$H$1)</f>
        <v>Введите курс</v>
      </c>
      <c r="J704" s="48"/>
      <c r="K704" s="18">
        <f>Таблица626[[#This Row],[Заказ коробок ]]*Таблица626[[#This Row],[Кол-во шт в коробке]]</f>
        <v>0</v>
      </c>
      <c r="L704" s="54">
        <f>Таблица626[[#This Row],[Общее кол-во шт]]*Таблица626[[#This Row],[Оптовая цена KRW за 1шт]]</f>
        <v>0</v>
      </c>
      <c r="M704" s="19" t="str">
        <f>IFERROR(Таблица626[[#This Row],[Общее кол-во шт]]*Таблица626[[#This Row],[Оптовая цена USD за 1шт]],"")</f>
        <v/>
      </c>
      <c r="N704" s="49"/>
    </row>
    <row r="705" spans="1:14" ht="22.5" customHeight="1">
      <c r="A705" s="44" t="s">
        <v>13947</v>
      </c>
      <c r="B705" s="14">
        <v>8809643531320</v>
      </c>
      <c r="C705" s="50" t="s">
        <v>13948</v>
      </c>
      <c r="D705" s="46" t="s">
        <v>13949</v>
      </c>
      <c r="E705" s="16">
        <v>9000</v>
      </c>
      <c r="F705" s="15">
        <v>0.48</v>
      </c>
      <c r="G705" s="47">
        <v>6</v>
      </c>
      <c r="H705" s="55">
        <f>Таблица626[[#This Row],[Коэфициент стоимости]]*Таблица626[[#This Row],[Розничная цена KRW]]</f>
        <v>4320</v>
      </c>
      <c r="I705" s="17" t="str">
        <f>IF($H$1="","Введите курс",Таблица626[[#This Row],[Оптовая цена KRW за 1шт]]/$H$1)</f>
        <v>Введите курс</v>
      </c>
      <c r="J705" s="48"/>
      <c r="K705" s="18">
        <f>Таблица626[[#This Row],[Заказ коробок ]]*Таблица626[[#This Row],[Кол-во шт в коробке]]</f>
        <v>0</v>
      </c>
      <c r="L705" s="54">
        <f>Таблица626[[#This Row],[Общее кол-во шт]]*Таблица626[[#This Row],[Оптовая цена KRW за 1шт]]</f>
        <v>0</v>
      </c>
      <c r="M705" s="19" t="str">
        <f>IFERROR(Таблица626[[#This Row],[Общее кол-во шт]]*Таблица626[[#This Row],[Оптовая цена USD за 1шт]],"")</f>
        <v/>
      </c>
      <c r="N705" s="49"/>
    </row>
    <row r="706" spans="1:14" ht="22.5" customHeight="1">
      <c r="A706" s="44" t="s">
        <v>13950</v>
      </c>
      <c r="B706" s="14">
        <v>8809530066164</v>
      </c>
      <c r="C706" s="50" t="s">
        <v>13951</v>
      </c>
      <c r="D706" s="46" t="s">
        <v>13952</v>
      </c>
      <c r="E706" s="16">
        <v>32000</v>
      </c>
      <c r="F706" s="15">
        <v>0.48</v>
      </c>
      <c r="G706" s="47">
        <v>6</v>
      </c>
      <c r="H706" s="55">
        <f>Таблица626[[#This Row],[Коэфициент стоимости]]*Таблица626[[#This Row],[Розничная цена KRW]]</f>
        <v>15360</v>
      </c>
      <c r="I706" s="17" t="str">
        <f>IF($H$1="","Введите курс",Таблица626[[#This Row],[Оптовая цена KRW за 1шт]]/$H$1)</f>
        <v>Введите курс</v>
      </c>
      <c r="J706" s="48"/>
      <c r="K706" s="18">
        <f>Таблица626[[#This Row],[Заказ коробок ]]*Таблица626[[#This Row],[Кол-во шт в коробке]]</f>
        <v>0</v>
      </c>
      <c r="L706" s="54">
        <f>Таблица626[[#This Row],[Общее кол-во шт]]*Таблица626[[#This Row],[Оптовая цена KRW за 1шт]]</f>
        <v>0</v>
      </c>
      <c r="M706" s="19" t="str">
        <f>IFERROR(Таблица626[[#This Row],[Общее кол-во шт]]*Таблица626[[#This Row],[Оптовая цена USD за 1шт]],"")</f>
        <v/>
      </c>
      <c r="N706" s="49"/>
    </row>
    <row r="707" spans="1:14" ht="22.5" customHeight="1">
      <c r="A707" s="44" t="s">
        <v>13953</v>
      </c>
      <c r="B707" s="14">
        <v>8809530066140</v>
      </c>
      <c r="C707" s="50" t="s">
        <v>13954</v>
      </c>
      <c r="D707" s="115" t="s">
        <v>13955</v>
      </c>
      <c r="E707" s="16">
        <v>84000</v>
      </c>
      <c r="F707" s="15">
        <v>0.48</v>
      </c>
      <c r="G707" s="47">
        <v>5</v>
      </c>
      <c r="H707" s="55">
        <f>Таблица626[[#This Row],[Коэфициент стоимости]]*Таблица626[[#This Row],[Розничная цена KRW]]</f>
        <v>40320</v>
      </c>
      <c r="I707" s="17" t="str">
        <f>IF($H$1="","Введите курс",Таблица626[[#This Row],[Оптовая цена KRW за 1шт]]/$H$1)</f>
        <v>Введите курс</v>
      </c>
      <c r="J707" s="48"/>
      <c r="K707" s="18">
        <f>Таблица626[[#This Row],[Заказ коробок ]]*Таблица626[[#This Row],[Кол-во шт в коробке]]</f>
        <v>0</v>
      </c>
      <c r="L707" s="54">
        <f>Таблица626[[#This Row],[Общее кол-во шт]]*Таблица626[[#This Row],[Оптовая цена KRW за 1шт]]</f>
        <v>0</v>
      </c>
      <c r="M707" s="19" t="str">
        <f>IFERROR(Таблица626[[#This Row],[Общее кол-во шт]]*Таблица626[[#This Row],[Оптовая цена USD за 1шт]],"")</f>
        <v/>
      </c>
      <c r="N707" s="49"/>
    </row>
    <row r="708" spans="1:14" ht="22.5" customHeight="1">
      <c r="A708" s="44" t="s">
        <v>13956</v>
      </c>
      <c r="B708" s="14">
        <v>8809530066133</v>
      </c>
      <c r="C708" s="50" t="s">
        <v>13957</v>
      </c>
      <c r="D708" s="115" t="s">
        <v>13958</v>
      </c>
      <c r="E708" s="16">
        <v>54000</v>
      </c>
      <c r="F708" s="15">
        <v>0.48</v>
      </c>
      <c r="G708" s="47">
        <v>5</v>
      </c>
      <c r="H708" s="55">
        <f>Таблица626[[#This Row],[Коэфициент стоимости]]*Таблица626[[#This Row],[Розничная цена KRW]]</f>
        <v>25920</v>
      </c>
      <c r="I708" s="17" t="str">
        <f>IF($H$1="","Введите курс",Таблица626[[#This Row],[Оптовая цена KRW за 1шт]]/$H$1)</f>
        <v>Введите курс</v>
      </c>
      <c r="J708" s="48"/>
      <c r="K708" s="18">
        <f>Таблица626[[#This Row],[Заказ коробок ]]*Таблица626[[#This Row],[Кол-во шт в коробке]]</f>
        <v>0</v>
      </c>
      <c r="L708" s="54">
        <f>Таблица626[[#This Row],[Общее кол-во шт]]*Таблица626[[#This Row],[Оптовая цена KRW за 1шт]]</f>
        <v>0</v>
      </c>
      <c r="M708" s="19" t="str">
        <f>IFERROR(Таблица626[[#This Row],[Общее кол-во шт]]*Таблица626[[#This Row],[Оптовая цена USD за 1шт]],"")</f>
        <v/>
      </c>
      <c r="N708" s="49"/>
    </row>
    <row r="709" spans="1:14" ht="22.5" customHeight="1">
      <c r="A709" s="44" t="s">
        <v>13959</v>
      </c>
      <c r="B709" s="14">
        <v>8809530066119</v>
      </c>
      <c r="C709" s="50" t="s">
        <v>13960</v>
      </c>
      <c r="D709" s="46" t="s">
        <v>13961</v>
      </c>
      <c r="E709" s="16">
        <v>30000</v>
      </c>
      <c r="F709" s="15">
        <v>0.48</v>
      </c>
      <c r="G709" s="47">
        <v>6</v>
      </c>
      <c r="H709" s="55">
        <f>Таблица626[[#This Row],[Коэфициент стоимости]]*Таблица626[[#This Row],[Розничная цена KRW]]</f>
        <v>14400</v>
      </c>
      <c r="I709" s="17" t="str">
        <f>IF($H$1="","Введите курс",Таблица626[[#This Row],[Оптовая цена KRW за 1шт]]/$H$1)</f>
        <v>Введите курс</v>
      </c>
      <c r="J709" s="48"/>
      <c r="K709" s="18">
        <f>Таблица626[[#This Row],[Заказ коробок ]]*Таблица626[[#This Row],[Кол-во шт в коробке]]</f>
        <v>0</v>
      </c>
      <c r="L709" s="54">
        <f>Таблица626[[#This Row],[Общее кол-во шт]]*Таблица626[[#This Row],[Оптовая цена KRW за 1шт]]</f>
        <v>0</v>
      </c>
      <c r="M709" s="19" t="str">
        <f>IFERROR(Таблица626[[#This Row],[Общее кол-во шт]]*Таблица626[[#This Row],[Оптовая цена USD за 1шт]],"")</f>
        <v/>
      </c>
      <c r="N709" s="49"/>
    </row>
    <row r="710" spans="1:14" ht="22.5" customHeight="1">
      <c r="A710" s="44" t="s">
        <v>13962</v>
      </c>
      <c r="B710" s="14">
        <v>8809530066102</v>
      </c>
      <c r="C710" s="50" t="s">
        <v>13963</v>
      </c>
      <c r="D710" s="46" t="s">
        <v>13964</v>
      </c>
      <c r="E710" s="16">
        <v>33000</v>
      </c>
      <c r="F710" s="15">
        <v>0.48</v>
      </c>
      <c r="G710" s="47">
        <v>6</v>
      </c>
      <c r="H710" s="55">
        <f>Таблица626[[#This Row],[Коэфициент стоимости]]*Таблица626[[#This Row],[Розничная цена KRW]]</f>
        <v>15840</v>
      </c>
      <c r="I710" s="17" t="str">
        <f>IF($H$1="","Введите курс",Таблица626[[#This Row],[Оптовая цена KRW за 1шт]]/$H$1)</f>
        <v>Введите курс</v>
      </c>
      <c r="J710" s="48"/>
      <c r="K710" s="18">
        <f>Таблица626[[#This Row],[Заказ коробок ]]*Таблица626[[#This Row],[Кол-во шт в коробке]]</f>
        <v>0</v>
      </c>
      <c r="L710" s="54">
        <f>Таблица626[[#This Row],[Общее кол-во шт]]*Таблица626[[#This Row],[Оптовая цена KRW за 1шт]]</f>
        <v>0</v>
      </c>
      <c r="M710" s="19" t="str">
        <f>IFERROR(Таблица626[[#This Row],[Общее кол-во шт]]*Таблица626[[#This Row],[Оптовая цена USD за 1шт]],"")</f>
        <v/>
      </c>
      <c r="N710" s="49"/>
    </row>
    <row r="711" spans="1:14" ht="22.5" customHeight="1">
      <c r="A711" s="44" t="s">
        <v>13965</v>
      </c>
      <c r="B711" s="14">
        <v>8809530066096</v>
      </c>
      <c r="C711" s="50" t="s">
        <v>13966</v>
      </c>
      <c r="D711" s="46" t="s">
        <v>13967</v>
      </c>
      <c r="E711" s="16">
        <v>27000</v>
      </c>
      <c r="F711" s="15">
        <v>0.48</v>
      </c>
      <c r="G711" s="47">
        <v>6</v>
      </c>
      <c r="H711" s="55">
        <f>Таблица626[[#This Row],[Коэфициент стоимости]]*Таблица626[[#This Row],[Розничная цена KRW]]</f>
        <v>12960</v>
      </c>
      <c r="I711" s="17" t="str">
        <f>IF($H$1="","Введите курс",Таблица626[[#This Row],[Оптовая цена KRW за 1шт]]/$H$1)</f>
        <v>Введите курс</v>
      </c>
      <c r="J711" s="48"/>
      <c r="K711" s="18">
        <f>Таблица626[[#This Row],[Заказ коробок ]]*Таблица626[[#This Row],[Кол-во шт в коробке]]</f>
        <v>0</v>
      </c>
      <c r="L711" s="54">
        <f>Таблица626[[#This Row],[Общее кол-во шт]]*Таблица626[[#This Row],[Оптовая цена KRW за 1шт]]</f>
        <v>0</v>
      </c>
      <c r="M711" s="19" t="str">
        <f>IFERROR(Таблица626[[#This Row],[Общее кол-во шт]]*Таблица626[[#This Row],[Оптовая цена USD за 1шт]],"")</f>
        <v/>
      </c>
      <c r="N711" s="49"/>
    </row>
    <row r="712" spans="1:14" ht="22.5" customHeight="1">
      <c r="A712" s="44" t="s">
        <v>13968</v>
      </c>
      <c r="B712" s="14">
        <v>8809530066089</v>
      </c>
      <c r="C712" s="50" t="s">
        <v>13969</v>
      </c>
      <c r="D712" s="46" t="s">
        <v>13970</v>
      </c>
      <c r="E712" s="16">
        <v>27000</v>
      </c>
      <c r="F712" s="15">
        <v>0.48</v>
      </c>
      <c r="G712" s="47">
        <v>6</v>
      </c>
      <c r="H712" s="55">
        <f>Таблица626[[#This Row],[Коэфициент стоимости]]*Таблица626[[#This Row],[Розничная цена KRW]]</f>
        <v>12960</v>
      </c>
      <c r="I712" s="17" t="str">
        <f>IF($H$1="","Введите курс",Таблица626[[#This Row],[Оптовая цена KRW за 1шт]]/$H$1)</f>
        <v>Введите курс</v>
      </c>
      <c r="J712" s="48"/>
      <c r="K712" s="18">
        <f>Таблица626[[#This Row],[Заказ коробок ]]*Таблица626[[#This Row],[Кол-во шт в коробке]]</f>
        <v>0</v>
      </c>
      <c r="L712" s="54">
        <f>Таблица626[[#This Row],[Общее кол-во шт]]*Таблица626[[#This Row],[Оптовая цена KRW за 1шт]]</f>
        <v>0</v>
      </c>
      <c r="M712" s="19" t="str">
        <f>IFERROR(Таблица626[[#This Row],[Общее кол-во шт]]*Таблица626[[#This Row],[Оптовая цена USD за 1шт]],"")</f>
        <v/>
      </c>
      <c r="N712" s="49"/>
    </row>
    <row r="713" spans="1:14" ht="22.5" customHeight="1">
      <c r="A713" s="44" t="s">
        <v>13971</v>
      </c>
      <c r="B713" s="14">
        <v>8809530041468</v>
      </c>
      <c r="C713" s="50" t="s">
        <v>13972</v>
      </c>
      <c r="D713" s="46" t="s">
        <v>13973</v>
      </c>
      <c r="E713" s="16">
        <v>38000</v>
      </c>
      <c r="F713" s="15">
        <v>0.48</v>
      </c>
      <c r="G713" s="47">
        <v>4</v>
      </c>
      <c r="H713" s="55">
        <f>Таблица626[[#This Row],[Коэфициент стоимости]]*Таблица626[[#This Row],[Розничная цена KRW]]</f>
        <v>18240</v>
      </c>
      <c r="I713" s="17" t="str">
        <f>IF($H$1="","Введите курс",Таблица626[[#This Row],[Оптовая цена KRW за 1шт]]/$H$1)</f>
        <v>Введите курс</v>
      </c>
      <c r="J713" s="48"/>
      <c r="K713" s="18">
        <f>Таблица626[[#This Row],[Заказ коробок ]]*Таблица626[[#This Row],[Кол-во шт в коробке]]</f>
        <v>0</v>
      </c>
      <c r="L713" s="54">
        <f>Таблица626[[#This Row],[Общее кол-во шт]]*Таблица626[[#This Row],[Оптовая цена KRW за 1шт]]</f>
        <v>0</v>
      </c>
      <c r="M713" s="19" t="str">
        <f>IFERROR(Таблица626[[#This Row],[Общее кол-во шт]]*Таблица626[[#This Row],[Оптовая цена USD за 1шт]],"")</f>
        <v/>
      </c>
      <c r="N713" s="49"/>
    </row>
    <row r="714" spans="1:14" ht="22.5" customHeight="1">
      <c r="A714" s="44" t="s">
        <v>13974</v>
      </c>
      <c r="B714" s="14">
        <v>8809643533508</v>
      </c>
      <c r="C714" s="50" t="s">
        <v>13975</v>
      </c>
      <c r="D714" s="46" t="s">
        <v>13976</v>
      </c>
      <c r="E714" s="16">
        <v>10000</v>
      </c>
      <c r="F714" s="15">
        <v>0.48</v>
      </c>
      <c r="G714" s="47">
        <v>6</v>
      </c>
      <c r="H714" s="55">
        <f>Таблица626[[#This Row],[Коэфициент стоимости]]*Таблица626[[#This Row],[Розничная цена KRW]]</f>
        <v>4800</v>
      </c>
      <c r="I714" s="17" t="str">
        <f>IF($H$1="","Введите курс",Таблица626[[#This Row],[Оптовая цена KRW за 1шт]]/$H$1)</f>
        <v>Введите курс</v>
      </c>
      <c r="J714" s="48"/>
      <c r="K714" s="18">
        <f>Таблица626[[#This Row],[Заказ коробок ]]*Таблица626[[#This Row],[Кол-во шт в коробке]]</f>
        <v>0</v>
      </c>
      <c r="L714" s="54">
        <f>Таблица626[[#This Row],[Общее кол-во шт]]*Таблица626[[#This Row],[Оптовая цена KRW за 1шт]]</f>
        <v>0</v>
      </c>
      <c r="M714" s="19" t="str">
        <f>IFERROR(Таблица626[[#This Row],[Общее кол-во шт]]*Таблица626[[#This Row],[Оптовая цена USD за 1шт]],"")</f>
        <v/>
      </c>
      <c r="N714" s="49"/>
    </row>
    <row r="715" spans="1:14" ht="22.5" customHeight="1">
      <c r="A715" s="44" t="s">
        <v>13977</v>
      </c>
      <c r="B715" s="14">
        <v>8809643533492</v>
      </c>
      <c r="C715" s="50" t="s">
        <v>13978</v>
      </c>
      <c r="D715" s="46" t="s">
        <v>13979</v>
      </c>
      <c r="E715" s="16">
        <v>10000</v>
      </c>
      <c r="F715" s="15">
        <v>0.48</v>
      </c>
      <c r="G715" s="47">
        <v>6</v>
      </c>
      <c r="H715" s="55">
        <f>Таблица626[[#This Row],[Коэфициент стоимости]]*Таблица626[[#This Row],[Розничная цена KRW]]</f>
        <v>4800</v>
      </c>
      <c r="I715" s="17" t="str">
        <f>IF($H$1="","Введите курс",Таблица626[[#This Row],[Оптовая цена KRW за 1шт]]/$H$1)</f>
        <v>Введите курс</v>
      </c>
      <c r="J715" s="48"/>
      <c r="K715" s="18">
        <f>Таблица626[[#This Row],[Заказ коробок ]]*Таблица626[[#This Row],[Кол-во шт в коробке]]</f>
        <v>0</v>
      </c>
      <c r="L715" s="54">
        <f>Таблица626[[#This Row],[Общее кол-во шт]]*Таблица626[[#This Row],[Оптовая цена KRW за 1шт]]</f>
        <v>0</v>
      </c>
      <c r="M715" s="19" t="str">
        <f>IFERROR(Таблица626[[#This Row],[Общее кол-во шт]]*Таблица626[[#This Row],[Оптовая цена USD за 1шт]],"")</f>
        <v/>
      </c>
      <c r="N715" s="49"/>
    </row>
    <row r="716" spans="1:14" ht="22.5" customHeight="1">
      <c r="A716" s="44" t="s">
        <v>13980</v>
      </c>
      <c r="B716" s="14">
        <v>8809643533485</v>
      </c>
      <c r="C716" s="50" t="s">
        <v>13981</v>
      </c>
      <c r="D716" s="46" t="s">
        <v>13982</v>
      </c>
      <c r="E716" s="16">
        <v>10000</v>
      </c>
      <c r="F716" s="15">
        <v>0.48</v>
      </c>
      <c r="G716" s="47">
        <v>6</v>
      </c>
      <c r="H716" s="55">
        <f>Таблица626[[#This Row],[Коэфициент стоимости]]*Таблица626[[#This Row],[Розничная цена KRW]]</f>
        <v>4800</v>
      </c>
      <c r="I716" s="17" t="str">
        <f>IF($H$1="","Введите курс",Таблица626[[#This Row],[Оптовая цена KRW за 1шт]]/$H$1)</f>
        <v>Введите курс</v>
      </c>
      <c r="J716" s="48"/>
      <c r="K716" s="18">
        <f>Таблица626[[#This Row],[Заказ коробок ]]*Таблица626[[#This Row],[Кол-во шт в коробке]]</f>
        <v>0</v>
      </c>
      <c r="L716" s="54">
        <f>Таблица626[[#This Row],[Общее кол-во шт]]*Таблица626[[#This Row],[Оптовая цена KRW за 1шт]]</f>
        <v>0</v>
      </c>
      <c r="M716" s="19" t="str">
        <f>IFERROR(Таблица626[[#This Row],[Общее кол-во шт]]*Таблица626[[#This Row],[Оптовая цена USD за 1шт]],"")</f>
        <v/>
      </c>
      <c r="N716" s="49"/>
    </row>
    <row r="717" spans="1:14" ht="22.5" customHeight="1">
      <c r="A717" s="44" t="s">
        <v>13983</v>
      </c>
      <c r="B717" s="14">
        <v>8809643533478</v>
      </c>
      <c r="C717" s="50" t="s">
        <v>13984</v>
      </c>
      <c r="D717" s="46" t="s">
        <v>13985</v>
      </c>
      <c r="E717" s="16">
        <v>10000</v>
      </c>
      <c r="F717" s="15">
        <v>0.48</v>
      </c>
      <c r="G717" s="47">
        <v>6</v>
      </c>
      <c r="H717" s="55">
        <f>Таблица626[[#This Row],[Коэфициент стоимости]]*Таблица626[[#This Row],[Розничная цена KRW]]</f>
        <v>4800</v>
      </c>
      <c r="I717" s="17" t="str">
        <f>IF($H$1="","Введите курс",Таблица626[[#This Row],[Оптовая цена KRW за 1шт]]/$H$1)</f>
        <v>Введите курс</v>
      </c>
      <c r="J717" s="48"/>
      <c r="K717" s="18">
        <f>Таблица626[[#This Row],[Заказ коробок ]]*Таблица626[[#This Row],[Кол-во шт в коробке]]</f>
        <v>0</v>
      </c>
      <c r="L717" s="54">
        <f>Таблица626[[#This Row],[Общее кол-во шт]]*Таблица626[[#This Row],[Оптовая цена KRW за 1шт]]</f>
        <v>0</v>
      </c>
      <c r="M717" s="19" t="str">
        <f>IFERROR(Таблица626[[#This Row],[Общее кол-во шт]]*Таблица626[[#This Row],[Оптовая цена USD за 1шт]],"")</f>
        <v/>
      </c>
      <c r="N717" s="49"/>
    </row>
    <row r="718" spans="1:14" ht="22.5" customHeight="1">
      <c r="A718" s="44" t="s">
        <v>13986</v>
      </c>
      <c r="B718" s="14">
        <v>8809643507660</v>
      </c>
      <c r="C718" s="50" t="s">
        <v>13987</v>
      </c>
      <c r="D718" s="46" t="s">
        <v>13988</v>
      </c>
      <c r="E718" s="16">
        <v>7800</v>
      </c>
      <c r="F718" s="15">
        <v>0.48</v>
      </c>
      <c r="G718" s="47">
        <v>6</v>
      </c>
      <c r="H718" s="55">
        <f>Таблица626[[#This Row],[Коэфициент стоимости]]*Таблица626[[#This Row],[Розничная цена KRW]]</f>
        <v>3744</v>
      </c>
      <c r="I718" s="17" t="str">
        <f>IF($H$1="","Введите курс",Таблица626[[#This Row],[Оптовая цена KRW за 1шт]]/$H$1)</f>
        <v>Введите курс</v>
      </c>
      <c r="J718" s="48"/>
      <c r="K718" s="18">
        <f>Таблица626[[#This Row],[Заказ коробок ]]*Таблица626[[#This Row],[Кол-во шт в коробке]]</f>
        <v>0</v>
      </c>
      <c r="L718" s="54">
        <f>Таблица626[[#This Row],[Общее кол-во шт]]*Таблица626[[#This Row],[Оптовая цена KRW за 1шт]]</f>
        <v>0</v>
      </c>
      <c r="M718" s="19" t="str">
        <f>IFERROR(Таблица626[[#This Row],[Общее кол-во шт]]*Таблица626[[#This Row],[Оптовая цена USD за 1шт]],"")</f>
        <v/>
      </c>
      <c r="N718" s="49"/>
    </row>
    <row r="719" spans="1:14" ht="22.5" customHeight="1">
      <c r="A719" s="44" t="s">
        <v>13989</v>
      </c>
      <c r="B719" s="14">
        <v>8809643504553</v>
      </c>
      <c r="C719" s="50" t="s">
        <v>13990</v>
      </c>
      <c r="D719" s="46" t="s">
        <v>13991</v>
      </c>
      <c r="E719" s="16">
        <v>7800</v>
      </c>
      <c r="F719" s="15">
        <v>0.48</v>
      </c>
      <c r="G719" s="47">
        <v>6</v>
      </c>
      <c r="H719" s="55">
        <f>Таблица626[[#This Row],[Коэфициент стоимости]]*Таблица626[[#This Row],[Розничная цена KRW]]</f>
        <v>3744</v>
      </c>
      <c r="I719" s="17" t="str">
        <f>IF($H$1="","Введите курс",Таблица626[[#This Row],[Оптовая цена KRW за 1шт]]/$H$1)</f>
        <v>Введите курс</v>
      </c>
      <c r="J719" s="48"/>
      <c r="K719" s="18">
        <f>Таблица626[[#This Row],[Заказ коробок ]]*Таблица626[[#This Row],[Кол-во шт в коробке]]</f>
        <v>0</v>
      </c>
      <c r="L719" s="54">
        <f>Таблица626[[#This Row],[Общее кол-во шт]]*Таблица626[[#This Row],[Оптовая цена KRW за 1шт]]</f>
        <v>0</v>
      </c>
      <c r="M719" s="19" t="str">
        <f>IFERROR(Таблица626[[#This Row],[Общее кол-во шт]]*Таблица626[[#This Row],[Оптовая цена USD за 1шт]],"")</f>
        <v/>
      </c>
      <c r="N719" s="49"/>
    </row>
    <row r="720" spans="1:14" ht="22.5" customHeight="1">
      <c r="A720" s="44" t="s">
        <v>13992</v>
      </c>
      <c r="B720" s="14">
        <v>8809581487956</v>
      </c>
      <c r="C720" s="50" t="s">
        <v>13993</v>
      </c>
      <c r="D720" s="46" t="s">
        <v>13994</v>
      </c>
      <c r="E720" s="16">
        <v>7800</v>
      </c>
      <c r="F720" s="15">
        <v>0.48</v>
      </c>
      <c r="G720" s="47">
        <v>6</v>
      </c>
      <c r="H720" s="55">
        <f>Таблица626[[#This Row],[Коэфициент стоимости]]*Таблица626[[#This Row],[Розничная цена KRW]]</f>
        <v>3744</v>
      </c>
      <c r="I720" s="17" t="str">
        <f>IF($H$1="","Введите курс",Таблица626[[#This Row],[Оптовая цена KRW за 1шт]]/$H$1)</f>
        <v>Введите курс</v>
      </c>
      <c r="J720" s="48"/>
      <c r="K720" s="18">
        <f>Таблица626[[#This Row],[Заказ коробок ]]*Таблица626[[#This Row],[Кол-во шт в коробке]]</f>
        <v>0</v>
      </c>
      <c r="L720" s="54">
        <f>Таблица626[[#This Row],[Общее кол-во шт]]*Таблица626[[#This Row],[Оптовая цена KRW за 1шт]]</f>
        <v>0</v>
      </c>
      <c r="M720" s="19" t="str">
        <f>IFERROR(Таблица626[[#This Row],[Общее кол-во шт]]*Таблица626[[#This Row],[Оптовая цена USD за 1шт]],"")</f>
        <v/>
      </c>
      <c r="N720" s="49"/>
    </row>
    <row r="721" spans="1:14" ht="22.5" customHeight="1">
      <c r="A721" s="44" t="s">
        <v>13995</v>
      </c>
      <c r="B721" s="14">
        <v>8809581487963</v>
      </c>
      <c r="C721" s="50" t="s">
        <v>13996</v>
      </c>
      <c r="D721" s="46" t="s">
        <v>13997</v>
      </c>
      <c r="E721" s="16">
        <v>7800</v>
      </c>
      <c r="F721" s="15">
        <v>0.48</v>
      </c>
      <c r="G721" s="47">
        <v>6</v>
      </c>
      <c r="H721" s="55">
        <f>Таблица626[[#This Row],[Коэфициент стоимости]]*Таблица626[[#This Row],[Розничная цена KRW]]</f>
        <v>3744</v>
      </c>
      <c r="I721" s="17" t="str">
        <f>IF($H$1="","Введите курс",Таблица626[[#This Row],[Оптовая цена KRW за 1шт]]/$H$1)</f>
        <v>Введите курс</v>
      </c>
      <c r="J721" s="48"/>
      <c r="K721" s="18">
        <f>Таблица626[[#This Row],[Заказ коробок ]]*Таблица626[[#This Row],[Кол-во шт в коробке]]</f>
        <v>0</v>
      </c>
      <c r="L721" s="54">
        <f>Таблица626[[#This Row],[Общее кол-во шт]]*Таблица626[[#This Row],[Оптовая цена KRW за 1шт]]</f>
        <v>0</v>
      </c>
      <c r="M721" s="19" t="str">
        <f>IFERROR(Таблица626[[#This Row],[Общее кол-во шт]]*Таблица626[[#This Row],[Оптовая цена USD за 1шт]],"")</f>
        <v/>
      </c>
      <c r="N721" s="49"/>
    </row>
    <row r="722" spans="1:14" ht="22.5" customHeight="1">
      <c r="A722" s="44" t="s">
        <v>13998</v>
      </c>
      <c r="B722" s="14">
        <v>8809581487949</v>
      </c>
      <c r="C722" s="50" t="s">
        <v>13999</v>
      </c>
      <c r="D722" s="46" t="s">
        <v>14000</v>
      </c>
      <c r="E722" s="16">
        <v>7800</v>
      </c>
      <c r="F722" s="15">
        <v>0.48</v>
      </c>
      <c r="G722" s="47">
        <v>6</v>
      </c>
      <c r="H722" s="55">
        <f>Таблица626[[#This Row],[Коэфициент стоимости]]*Таблица626[[#This Row],[Розничная цена KRW]]</f>
        <v>3744</v>
      </c>
      <c r="I722" s="17" t="str">
        <f>IF($H$1="","Введите курс",Таблица626[[#This Row],[Оптовая цена KRW за 1шт]]/$H$1)</f>
        <v>Введите курс</v>
      </c>
      <c r="J722" s="48"/>
      <c r="K722" s="18">
        <f>Таблица626[[#This Row],[Заказ коробок ]]*Таблица626[[#This Row],[Кол-во шт в коробке]]</f>
        <v>0</v>
      </c>
      <c r="L722" s="54">
        <f>Таблица626[[#This Row],[Общее кол-во шт]]*Таблица626[[#This Row],[Оптовая цена KRW за 1шт]]</f>
        <v>0</v>
      </c>
      <c r="M722" s="19" t="str">
        <f>IFERROR(Таблица626[[#This Row],[Общее кол-во шт]]*Таблица626[[#This Row],[Оптовая цена USD за 1шт]],"")</f>
        <v/>
      </c>
      <c r="N722" s="49"/>
    </row>
    <row r="723" spans="1:14" ht="22.5" customHeight="1">
      <c r="A723" s="44" t="s">
        <v>14001</v>
      </c>
      <c r="B723" s="14">
        <v>8809581458628</v>
      </c>
      <c r="C723" s="50" t="s">
        <v>14002</v>
      </c>
      <c r="D723" s="46" t="s">
        <v>14003</v>
      </c>
      <c r="E723" s="16">
        <v>4500</v>
      </c>
      <c r="F723" s="15">
        <v>0.48</v>
      </c>
      <c r="G723" s="47">
        <v>40</v>
      </c>
      <c r="H723" s="55">
        <f>Таблица626[[#This Row],[Коэфициент стоимости]]*Таблица626[[#This Row],[Розничная цена KRW]]</f>
        <v>2160</v>
      </c>
      <c r="I723" s="17" t="str">
        <f>IF($H$1="","Введите курс",Таблица626[[#This Row],[Оптовая цена KRW за 1шт]]/$H$1)</f>
        <v>Введите курс</v>
      </c>
      <c r="J723" s="48"/>
      <c r="K723" s="18">
        <f>Таблица626[[#This Row],[Заказ коробок ]]*Таблица626[[#This Row],[Кол-во шт в коробке]]</f>
        <v>0</v>
      </c>
      <c r="L723" s="54">
        <f>Таблица626[[#This Row],[Общее кол-во шт]]*Таблица626[[#This Row],[Оптовая цена KRW за 1шт]]</f>
        <v>0</v>
      </c>
      <c r="M723" s="19" t="str">
        <f>IFERROR(Таблица626[[#This Row],[Общее кол-во шт]]*Таблица626[[#This Row],[Оптовая цена USD за 1шт]],"")</f>
        <v/>
      </c>
      <c r="N723" s="49"/>
    </row>
    <row r="724" spans="1:14" ht="22.5" customHeight="1">
      <c r="A724" s="44" t="s">
        <v>14004</v>
      </c>
      <c r="B724" s="14">
        <v>8809581458611</v>
      </c>
      <c r="C724" s="50" t="s">
        <v>14005</v>
      </c>
      <c r="D724" s="46" t="s">
        <v>14006</v>
      </c>
      <c r="E724" s="16">
        <v>19800</v>
      </c>
      <c r="F724" s="15">
        <v>0.48</v>
      </c>
      <c r="G724" s="47">
        <v>8</v>
      </c>
      <c r="H724" s="55">
        <f>Таблица626[[#This Row],[Коэфициент стоимости]]*Таблица626[[#This Row],[Розничная цена KRW]]</f>
        <v>9504</v>
      </c>
      <c r="I724" s="17" t="str">
        <f>IF($H$1="","Введите курс",Таблица626[[#This Row],[Оптовая цена KRW за 1шт]]/$H$1)</f>
        <v>Введите курс</v>
      </c>
      <c r="J724" s="48"/>
      <c r="K724" s="18">
        <f>Таблица626[[#This Row],[Заказ коробок ]]*Таблица626[[#This Row],[Кол-во шт в коробке]]</f>
        <v>0</v>
      </c>
      <c r="L724" s="54">
        <f>Таблица626[[#This Row],[Общее кол-во шт]]*Таблица626[[#This Row],[Оптовая цена KRW за 1шт]]</f>
        <v>0</v>
      </c>
      <c r="M724" s="19" t="str">
        <f>IFERROR(Таблица626[[#This Row],[Общее кол-во шт]]*Таблица626[[#This Row],[Оптовая цена USD за 1шт]],"")</f>
        <v/>
      </c>
      <c r="N724" s="49"/>
    </row>
    <row r="725" spans="1:14" ht="22.5" customHeight="1">
      <c r="A725" s="44" t="s">
        <v>14007</v>
      </c>
      <c r="B725" s="14">
        <v>8809581458604</v>
      </c>
      <c r="C725" s="50" t="s">
        <v>14008</v>
      </c>
      <c r="D725" s="46" t="s">
        <v>14009</v>
      </c>
      <c r="E725" s="16">
        <v>38000</v>
      </c>
      <c r="F725" s="15">
        <v>0.48</v>
      </c>
      <c r="G725" s="47">
        <v>6</v>
      </c>
      <c r="H725" s="55">
        <f>Таблица626[[#This Row],[Коэфициент стоимости]]*Таблица626[[#This Row],[Розничная цена KRW]]</f>
        <v>18240</v>
      </c>
      <c r="I725" s="17" t="str">
        <f>IF($H$1="","Введите курс",Таблица626[[#This Row],[Оптовая цена KRW за 1шт]]/$H$1)</f>
        <v>Введите курс</v>
      </c>
      <c r="J725" s="48"/>
      <c r="K725" s="18">
        <f>Таблица626[[#This Row],[Заказ коробок ]]*Таблица626[[#This Row],[Кол-во шт в коробке]]</f>
        <v>0</v>
      </c>
      <c r="L725" s="54">
        <f>Таблица626[[#This Row],[Общее кол-во шт]]*Таблица626[[#This Row],[Оптовая цена KRW за 1шт]]</f>
        <v>0</v>
      </c>
      <c r="M725" s="19" t="str">
        <f>IFERROR(Таблица626[[#This Row],[Общее кол-во шт]]*Таблица626[[#This Row],[Оптовая цена USD за 1шт]],"")</f>
        <v/>
      </c>
      <c r="N725" s="49"/>
    </row>
    <row r="726" spans="1:14" ht="22.5" customHeight="1">
      <c r="A726" s="44" t="s">
        <v>14010</v>
      </c>
      <c r="B726" s="14">
        <v>8809581458581</v>
      </c>
      <c r="C726" s="50" t="s">
        <v>14011</v>
      </c>
      <c r="D726" s="46" t="s">
        <v>14012</v>
      </c>
      <c r="E726" s="16">
        <v>26000</v>
      </c>
      <c r="F726" s="15">
        <v>0.48</v>
      </c>
      <c r="G726" s="47">
        <v>8</v>
      </c>
      <c r="H726" s="55">
        <f>Таблица626[[#This Row],[Коэфициент стоимости]]*Таблица626[[#This Row],[Розничная цена KRW]]</f>
        <v>12480</v>
      </c>
      <c r="I726" s="17" t="str">
        <f>IF($H$1="","Введите курс",Таблица626[[#This Row],[Оптовая цена KRW за 1шт]]/$H$1)</f>
        <v>Введите курс</v>
      </c>
      <c r="J726" s="48"/>
      <c r="K726" s="18">
        <f>Таблица626[[#This Row],[Заказ коробок ]]*Таблица626[[#This Row],[Кол-во шт в коробке]]</f>
        <v>0</v>
      </c>
      <c r="L726" s="54">
        <f>Таблица626[[#This Row],[Общее кол-во шт]]*Таблица626[[#This Row],[Оптовая цена KRW за 1шт]]</f>
        <v>0</v>
      </c>
      <c r="M726" s="19" t="str">
        <f>IFERROR(Таблица626[[#This Row],[Общее кол-во шт]]*Таблица626[[#This Row],[Оптовая цена USD за 1шт]],"")</f>
        <v/>
      </c>
      <c r="N726" s="49"/>
    </row>
    <row r="727" spans="1:14" ht="22.5" customHeight="1">
      <c r="A727" s="44" t="s">
        <v>14013</v>
      </c>
      <c r="B727" s="14">
        <v>8809581458567</v>
      </c>
      <c r="C727" s="50" t="s">
        <v>14014</v>
      </c>
      <c r="D727" s="46" t="s">
        <v>14015</v>
      </c>
      <c r="E727" s="16">
        <v>26000</v>
      </c>
      <c r="F727" s="15">
        <v>0.48</v>
      </c>
      <c r="G727" s="47">
        <v>8</v>
      </c>
      <c r="H727" s="55">
        <f>Таблица626[[#This Row],[Коэфициент стоимости]]*Таблица626[[#This Row],[Розничная цена KRW]]</f>
        <v>12480</v>
      </c>
      <c r="I727" s="17" t="str">
        <f>IF($H$1="","Введите курс",Таблица626[[#This Row],[Оптовая цена KRW за 1шт]]/$H$1)</f>
        <v>Введите курс</v>
      </c>
      <c r="J727" s="48"/>
      <c r="K727" s="18">
        <f>Таблица626[[#This Row],[Заказ коробок ]]*Таблица626[[#This Row],[Кол-во шт в коробке]]</f>
        <v>0</v>
      </c>
      <c r="L727" s="54">
        <f>Таблица626[[#This Row],[Общее кол-во шт]]*Таблица626[[#This Row],[Оптовая цена KRW за 1шт]]</f>
        <v>0</v>
      </c>
      <c r="M727" s="19" t="str">
        <f>IFERROR(Таблица626[[#This Row],[Общее кол-во шт]]*Таблица626[[#This Row],[Оптовая цена USD за 1шт]],"")</f>
        <v/>
      </c>
      <c r="N727" s="49"/>
    </row>
    <row r="728" spans="1:14" ht="22.5" customHeight="1">
      <c r="A728" s="44" t="s">
        <v>14016</v>
      </c>
      <c r="B728" s="14">
        <v>8809581458550</v>
      </c>
      <c r="C728" s="50" t="s">
        <v>14017</v>
      </c>
      <c r="D728" s="46" t="s">
        <v>14018</v>
      </c>
      <c r="E728" s="16">
        <v>5500</v>
      </c>
      <c r="F728" s="15">
        <v>0.48</v>
      </c>
      <c r="G728" s="47">
        <v>8</v>
      </c>
      <c r="H728" s="55">
        <f>Таблица626[[#This Row],[Коэфициент стоимости]]*Таблица626[[#This Row],[Розничная цена KRW]]</f>
        <v>2640</v>
      </c>
      <c r="I728" s="17" t="str">
        <f>IF($H$1="","Введите курс",Таблица626[[#This Row],[Оптовая цена KRW за 1шт]]/$H$1)</f>
        <v>Введите курс</v>
      </c>
      <c r="J728" s="48"/>
      <c r="K728" s="18">
        <f>Таблица626[[#This Row],[Заказ коробок ]]*Таблица626[[#This Row],[Кол-во шт в коробке]]</f>
        <v>0</v>
      </c>
      <c r="L728" s="54">
        <f>Таблица626[[#This Row],[Общее кол-во шт]]*Таблица626[[#This Row],[Оптовая цена KRW за 1шт]]</f>
        <v>0</v>
      </c>
      <c r="M728" s="19" t="str">
        <f>IFERROR(Таблица626[[#This Row],[Общее кол-во шт]]*Таблица626[[#This Row],[Оптовая цена USD за 1шт]],"")</f>
        <v/>
      </c>
      <c r="N728" s="49"/>
    </row>
    <row r="729" spans="1:14" ht="22.5" customHeight="1">
      <c r="A729" s="44" t="s">
        <v>14019</v>
      </c>
      <c r="B729" s="14">
        <v>8809581453821</v>
      </c>
      <c r="C729" s="50" t="s">
        <v>14020</v>
      </c>
      <c r="D729" s="46" t="s">
        <v>14021</v>
      </c>
      <c r="E729" s="16">
        <v>5900</v>
      </c>
      <c r="F729" s="15">
        <v>0.48</v>
      </c>
      <c r="G729" s="47">
        <v>6</v>
      </c>
      <c r="H729" s="55">
        <f>Таблица626[[#This Row],[Коэфициент стоимости]]*Таблица626[[#This Row],[Розничная цена KRW]]</f>
        <v>2832</v>
      </c>
      <c r="I729" s="17" t="str">
        <f>IF($H$1="","Введите курс",Таблица626[[#This Row],[Оптовая цена KRW за 1шт]]/$H$1)</f>
        <v>Введите курс</v>
      </c>
      <c r="J729" s="48"/>
      <c r="K729" s="18">
        <f>Таблица626[[#This Row],[Заказ коробок ]]*Таблица626[[#This Row],[Кол-во шт в коробке]]</f>
        <v>0</v>
      </c>
      <c r="L729" s="54">
        <f>Таблица626[[#This Row],[Общее кол-во шт]]*Таблица626[[#This Row],[Оптовая цена KRW за 1шт]]</f>
        <v>0</v>
      </c>
      <c r="M729" s="19" t="str">
        <f>IFERROR(Таблица626[[#This Row],[Общее кол-во шт]]*Таблица626[[#This Row],[Оптовая цена USD за 1шт]],"")</f>
        <v/>
      </c>
      <c r="N729" s="49"/>
    </row>
    <row r="730" spans="1:14" ht="22.5" customHeight="1">
      <c r="A730" s="44" t="s">
        <v>14022</v>
      </c>
      <c r="B730" s="14">
        <v>8809581451476</v>
      </c>
      <c r="C730" s="50" t="s">
        <v>14023</v>
      </c>
      <c r="D730" s="46" t="s">
        <v>14024</v>
      </c>
      <c r="E730" s="16">
        <v>11800</v>
      </c>
      <c r="F730" s="15">
        <v>0.48</v>
      </c>
      <c r="G730" s="47">
        <v>6</v>
      </c>
      <c r="H730" s="55">
        <f>Таблица626[[#This Row],[Коэфициент стоимости]]*Таблица626[[#This Row],[Розничная цена KRW]]</f>
        <v>5664</v>
      </c>
      <c r="I730" s="17" t="str">
        <f>IF($H$1="","Введите курс",Таблица626[[#This Row],[Оптовая цена KRW за 1шт]]/$H$1)</f>
        <v>Введите курс</v>
      </c>
      <c r="J730" s="48"/>
      <c r="K730" s="18">
        <f>Таблица626[[#This Row],[Заказ коробок ]]*Таблица626[[#This Row],[Кол-во шт в коробке]]</f>
        <v>0</v>
      </c>
      <c r="L730" s="54">
        <f>Таблица626[[#This Row],[Общее кол-во шт]]*Таблица626[[#This Row],[Оптовая цена KRW за 1шт]]</f>
        <v>0</v>
      </c>
      <c r="M730" s="19" t="str">
        <f>IFERROR(Таблица626[[#This Row],[Общее кол-во шт]]*Таблица626[[#This Row],[Оптовая цена USD за 1шт]],"")</f>
        <v/>
      </c>
      <c r="N730" s="49"/>
    </row>
    <row r="731" spans="1:14" ht="22.5" customHeight="1">
      <c r="A731" s="44" t="s">
        <v>14025</v>
      </c>
      <c r="B731" s="14"/>
      <c r="C731" s="50" t="s">
        <v>14026</v>
      </c>
      <c r="D731" s="46" t="s">
        <v>14027</v>
      </c>
      <c r="E731" s="16">
        <v>11800</v>
      </c>
      <c r="F731" s="15">
        <v>0.48</v>
      </c>
      <c r="G731" s="47">
        <v>6</v>
      </c>
      <c r="H731" s="55">
        <f>Таблица626[[#This Row],[Коэфициент стоимости]]*Таблица626[[#This Row],[Розничная цена KRW]]</f>
        <v>5664</v>
      </c>
      <c r="I731" s="17" t="str">
        <f>IF($H$1="","Введите курс",Таблица626[[#This Row],[Оптовая цена KRW за 1шт]]/$H$1)</f>
        <v>Введите курс</v>
      </c>
      <c r="J731" s="48"/>
      <c r="K731" s="18">
        <f>Таблица626[[#This Row],[Заказ коробок ]]*Таблица626[[#This Row],[Кол-во шт в коробке]]</f>
        <v>0</v>
      </c>
      <c r="L731" s="54">
        <f>Таблица626[[#This Row],[Общее кол-во шт]]*Таблица626[[#This Row],[Оптовая цена KRW за 1шт]]</f>
        <v>0</v>
      </c>
      <c r="M731" s="19" t="str">
        <f>IFERROR(Таблица626[[#This Row],[Общее кол-во шт]]*Таблица626[[#This Row],[Оптовая цена USD за 1шт]],"")</f>
        <v/>
      </c>
      <c r="N731" s="49"/>
    </row>
    <row r="732" spans="1:14" ht="22.5" customHeight="1">
      <c r="A732" s="44" t="s">
        <v>14028</v>
      </c>
      <c r="B732" s="14">
        <v>8806185764216</v>
      </c>
      <c r="C732" s="50" t="s">
        <v>14029</v>
      </c>
      <c r="D732" s="46" t="s">
        <v>14030</v>
      </c>
      <c r="E732" s="16">
        <v>11800</v>
      </c>
      <c r="F732" s="15">
        <v>0.48</v>
      </c>
      <c r="G732" s="47">
        <v>4</v>
      </c>
      <c r="H732" s="55">
        <f>Таблица626[[#This Row],[Коэфициент стоимости]]*Таблица626[[#This Row],[Розничная цена KRW]]</f>
        <v>5664</v>
      </c>
      <c r="I732" s="17" t="str">
        <f>IF($H$1="","Введите курс",Таблица626[[#This Row],[Оптовая цена KRW за 1шт]]/$H$1)</f>
        <v>Введите курс</v>
      </c>
      <c r="J732" s="48"/>
      <c r="K732" s="18">
        <f>Таблица626[[#This Row],[Заказ коробок ]]*Таблица626[[#This Row],[Кол-во шт в коробке]]</f>
        <v>0</v>
      </c>
      <c r="L732" s="54">
        <f>Таблица626[[#This Row],[Общее кол-во шт]]*Таблица626[[#This Row],[Оптовая цена KRW за 1шт]]</f>
        <v>0</v>
      </c>
      <c r="M732" s="19" t="str">
        <f>IFERROR(Таблица626[[#This Row],[Общее кол-во шт]]*Таблица626[[#This Row],[Оптовая цена USD за 1шт]],"")</f>
        <v/>
      </c>
      <c r="N732" s="49"/>
    </row>
    <row r="733" spans="1:14" ht="22.5" customHeight="1">
      <c r="A733" s="44" t="s">
        <v>14031</v>
      </c>
      <c r="B733" s="14">
        <v>8809643546720</v>
      </c>
      <c r="C733" s="50" t="s">
        <v>14032</v>
      </c>
      <c r="D733" s="46" t="s">
        <v>14033</v>
      </c>
      <c r="E733" s="16">
        <v>24800</v>
      </c>
      <c r="F733" s="15">
        <v>0.48</v>
      </c>
      <c r="G733" s="47">
        <v>6</v>
      </c>
      <c r="H733" s="55">
        <f>Таблица626[[#This Row],[Коэфициент стоимости]]*Таблица626[[#This Row],[Розничная цена KRW]]</f>
        <v>11904</v>
      </c>
      <c r="I733" s="17" t="str">
        <f>IF($H$1="","Введите курс",Таблица626[[#This Row],[Оптовая цена KRW за 1шт]]/$H$1)</f>
        <v>Введите курс</v>
      </c>
      <c r="J733" s="48"/>
      <c r="K733" s="18">
        <f>Таблица626[[#This Row],[Заказ коробок ]]*Таблица626[[#This Row],[Кол-во шт в коробке]]</f>
        <v>0</v>
      </c>
      <c r="L733" s="54">
        <f>Таблица626[[#This Row],[Общее кол-во шт]]*Таблица626[[#This Row],[Оптовая цена KRW за 1шт]]</f>
        <v>0</v>
      </c>
      <c r="M733" s="19" t="str">
        <f>IFERROR(Таблица626[[#This Row],[Общее кол-во шт]]*Таблица626[[#This Row],[Оптовая цена USD за 1шт]],"")</f>
        <v/>
      </c>
      <c r="N733" s="49"/>
    </row>
    <row r="734" spans="1:14" ht="22.5" customHeight="1">
      <c r="A734" s="44" t="s">
        <v>14034</v>
      </c>
      <c r="B734" s="14">
        <v>8809643546737</v>
      </c>
      <c r="C734" s="50" t="s">
        <v>14035</v>
      </c>
      <c r="D734" s="46" t="s">
        <v>14036</v>
      </c>
      <c r="E734" s="16">
        <v>24800</v>
      </c>
      <c r="F734" s="15">
        <v>0.48</v>
      </c>
      <c r="G734" s="47">
        <v>6</v>
      </c>
      <c r="H734" s="55">
        <f>Таблица626[[#This Row],[Коэфициент стоимости]]*Таблица626[[#This Row],[Розничная цена KRW]]</f>
        <v>11904</v>
      </c>
      <c r="I734" s="17" t="str">
        <f>IF($H$1="","Введите курс",Таблица626[[#This Row],[Оптовая цена KRW за 1шт]]/$H$1)</f>
        <v>Введите курс</v>
      </c>
      <c r="J734" s="48"/>
      <c r="K734" s="18">
        <f>Таблица626[[#This Row],[Заказ коробок ]]*Таблица626[[#This Row],[Кол-во шт в коробке]]</f>
        <v>0</v>
      </c>
      <c r="L734" s="54">
        <f>Таблица626[[#This Row],[Общее кол-во шт]]*Таблица626[[#This Row],[Оптовая цена KRW за 1шт]]</f>
        <v>0</v>
      </c>
      <c r="M734" s="19" t="str">
        <f>IFERROR(Таблица626[[#This Row],[Общее кол-во шт]]*Таблица626[[#This Row],[Оптовая цена USD за 1шт]],"")</f>
        <v/>
      </c>
      <c r="N734" s="49"/>
    </row>
    <row r="735" spans="1:14" ht="22.5" customHeight="1">
      <c r="A735" s="44" t="s">
        <v>14037</v>
      </c>
      <c r="B735" s="14">
        <v>8809643546744</v>
      </c>
      <c r="C735" s="50" t="s">
        <v>14038</v>
      </c>
      <c r="D735" s="46" t="s">
        <v>14039</v>
      </c>
      <c r="E735" s="16">
        <v>24800</v>
      </c>
      <c r="F735" s="15">
        <v>0.48</v>
      </c>
      <c r="G735" s="47">
        <v>6</v>
      </c>
      <c r="H735" s="55">
        <f>Таблица626[[#This Row],[Коэфициент стоимости]]*Таблица626[[#This Row],[Розничная цена KRW]]</f>
        <v>11904</v>
      </c>
      <c r="I735" s="17" t="str">
        <f>IF($H$1="","Введите курс",Таблица626[[#This Row],[Оптовая цена KRW за 1шт]]/$H$1)</f>
        <v>Введите курс</v>
      </c>
      <c r="J735" s="48"/>
      <c r="K735" s="18">
        <f>Таблица626[[#This Row],[Заказ коробок ]]*Таблица626[[#This Row],[Кол-во шт в коробке]]</f>
        <v>0</v>
      </c>
      <c r="L735" s="54">
        <f>Таблица626[[#This Row],[Общее кол-во шт]]*Таблица626[[#This Row],[Оптовая цена KRW за 1шт]]</f>
        <v>0</v>
      </c>
      <c r="M735" s="19" t="str">
        <f>IFERROR(Таблица626[[#This Row],[Общее кол-во шт]]*Таблица626[[#This Row],[Оптовая цена USD за 1шт]],"")</f>
        <v/>
      </c>
      <c r="N735" s="49"/>
    </row>
    <row r="736" spans="1:14" ht="22.5" customHeight="1">
      <c r="A736" s="44" t="s">
        <v>14040</v>
      </c>
      <c r="B736" s="14">
        <v>8809747923564</v>
      </c>
      <c r="C736" s="50" t="s">
        <v>14041</v>
      </c>
      <c r="D736" s="46" t="s">
        <v>14042</v>
      </c>
      <c r="E736" s="16">
        <v>32000</v>
      </c>
      <c r="F736" s="15">
        <v>0.48</v>
      </c>
      <c r="G736" s="47">
        <v>4</v>
      </c>
      <c r="H736" s="55">
        <f>Таблица626[[#This Row],[Коэфициент стоимости]]*Таблица626[[#This Row],[Розничная цена KRW]]</f>
        <v>15360</v>
      </c>
      <c r="I736" s="17" t="str">
        <f>IF($H$1="","Введите курс",Таблица626[[#This Row],[Оптовая цена KRW за 1шт]]/$H$1)</f>
        <v>Введите курс</v>
      </c>
      <c r="J736" s="48"/>
      <c r="K736" s="18">
        <f>Таблица626[[#This Row],[Заказ коробок ]]*Таблица626[[#This Row],[Кол-во шт в коробке]]</f>
        <v>0</v>
      </c>
      <c r="L736" s="54">
        <f>Таблица626[[#This Row],[Общее кол-во шт]]*Таблица626[[#This Row],[Оптовая цена KRW за 1шт]]</f>
        <v>0</v>
      </c>
      <c r="M736" s="19" t="str">
        <f>IFERROR(Таблица626[[#This Row],[Общее кол-во шт]]*Таблица626[[#This Row],[Оптовая цена USD за 1шт]],"")</f>
        <v/>
      </c>
      <c r="N736" s="49"/>
    </row>
    <row r="737" spans="1:14" ht="22.5" customHeight="1">
      <c r="A737" s="44" t="s">
        <v>14043</v>
      </c>
      <c r="B737" s="14">
        <v>8809747923571</v>
      </c>
      <c r="C737" s="50" t="s">
        <v>14044</v>
      </c>
      <c r="D737" s="46" t="s">
        <v>14045</v>
      </c>
      <c r="E737" s="16">
        <v>30000</v>
      </c>
      <c r="F737" s="15">
        <v>0.48</v>
      </c>
      <c r="G737" s="47">
        <v>6</v>
      </c>
      <c r="H737" s="55">
        <f>Таблица626[[#This Row],[Коэфициент стоимости]]*Таблица626[[#This Row],[Розничная цена KRW]]</f>
        <v>14400</v>
      </c>
      <c r="I737" s="17" t="str">
        <f>IF($H$1="","Введите курс",Таблица626[[#This Row],[Оптовая цена KRW за 1шт]]/$H$1)</f>
        <v>Введите курс</v>
      </c>
      <c r="J737" s="48"/>
      <c r="K737" s="18">
        <f>Таблица626[[#This Row],[Заказ коробок ]]*Таблица626[[#This Row],[Кол-во шт в коробке]]</f>
        <v>0</v>
      </c>
      <c r="L737" s="54">
        <f>Таблица626[[#This Row],[Общее кол-во шт]]*Таблица626[[#This Row],[Оптовая цена KRW за 1шт]]</f>
        <v>0</v>
      </c>
      <c r="M737" s="19" t="str">
        <f>IFERROR(Таблица626[[#This Row],[Общее кол-во шт]]*Таблица626[[#This Row],[Оптовая цена USD за 1шт]],"")</f>
        <v/>
      </c>
      <c r="N737" s="49"/>
    </row>
    <row r="738" spans="1:14" ht="22.5" customHeight="1">
      <c r="A738" s="44" t="s">
        <v>14046</v>
      </c>
      <c r="B738" s="14">
        <v>8806333353729</v>
      </c>
      <c r="C738" s="50" t="s">
        <v>14047</v>
      </c>
      <c r="D738" s="46" t="s">
        <v>14048</v>
      </c>
      <c r="E738" s="16">
        <v>15800</v>
      </c>
      <c r="F738" s="15">
        <v>0.48</v>
      </c>
      <c r="G738" s="47">
        <v>16</v>
      </c>
      <c r="H738" s="55">
        <f>Таблица626[[#This Row],[Коэфициент стоимости]]*Таблица626[[#This Row],[Розничная цена KRW]]</f>
        <v>7584</v>
      </c>
      <c r="I738" s="17" t="str">
        <f>IF($H$1="","Введите курс",Таблица626[[#This Row],[Оптовая цена KRW за 1шт]]/$H$1)</f>
        <v>Введите курс</v>
      </c>
      <c r="J738" s="48"/>
      <c r="K738" s="18">
        <f>Таблица626[[#This Row],[Заказ коробок ]]*Таблица626[[#This Row],[Кол-во шт в коробке]]</f>
        <v>0</v>
      </c>
      <c r="L738" s="54">
        <f>Таблица626[[#This Row],[Общее кол-во шт]]*Таблица626[[#This Row],[Оптовая цена KRW за 1шт]]</f>
        <v>0</v>
      </c>
      <c r="M738" s="19" t="str">
        <f>IFERROR(Таблица626[[#This Row],[Общее кол-во шт]]*Таблица626[[#This Row],[Оптовая цена USD за 1шт]],"")</f>
        <v/>
      </c>
      <c r="N738" s="49"/>
    </row>
    <row r="739" spans="1:14" ht="22.5" customHeight="1">
      <c r="A739" s="44" t="s">
        <v>14049</v>
      </c>
      <c r="B739" s="14">
        <v>8806333353736</v>
      </c>
      <c r="C739" s="50" t="s">
        <v>14050</v>
      </c>
      <c r="D739" s="115" t="s">
        <v>14051</v>
      </c>
      <c r="E739" s="16">
        <v>15800</v>
      </c>
      <c r="F739" s="15">
        <v>0.48</v>
      </c>
      <c r="G739" s="47">
        <v>16</v>
      </c>
      <c r="H739" s="55">
        <f>Таблица626[[#This Row],[Коэфициент стоимости]]*Таблица626[[#This Row],[Розничная цена KRW]]</f>
        <v>7584</v>
      </c>
      <c r="I739" s="17" t="str">
        <f>IF($H$1="","Введите курс",Таблица626[[#This Row],[Оптовая цена KRW за 1шт]]/$H$1)</f>
        <v>Введите курс</v>
      </c>
      <c r="J739" s="48"/>
      <c r="K739" s="18">
        <f>Таблица626[[#This Row],[Заказ коробок ]]*Таблица626[[#This Row],[Кол-во шт в коробке]]</f>
        <v>0</v>
      </c>
      <c r="L739" s="54">
        <f>Таблица626[[#This Row],[Общее кол-во шт]]*Таблица626[[#This Row],[Оптовая цена KRW за 1шт]]</f>
        <v>0</v>
      </c>
      <c r="M739" s="19" t="str">
        <f>IFERROR(Таблица626[[#This Row],[Общее кол-во шт]]*Таблица626[[#This Row],[Оптовая цена USD за 1шт]],"")</f>
        <v/>
      </c>
      <c r="N739" s="49"/>
    </row>
    <row r="740" spans="1:14" ht="22.5" customHeight="1">
      <c r="A740" s="44" t="s">
        <v>14052</v>
      </c>
      <c r="B740" s="14"/>
      <c r="C740" s="50" t="s">
        <v>14053</v>
      </c>
      <c r="D740" s="115" t="s">
        <v>14054</v>
      </c>
      <c r="E740" s="16">
        <v>5000</v>
      </c>
      <c r="F740" s="15">
        <v>0.48</v>
      </c>
      <c r="G740" s="47">
        <v>10</v>
      </c>
      <c r="H740" s="55">
        <f>Таблица626[[#This Row],[Коэфициент стоимости]]*Таблица626[[#This Row],[Розничная цена KRW]]</f>
        <v>2400</v>
      </c>
      <c r="I740" s="17" t="str">
        <f>IF($H$1="","Введите курс",Таблица626[[#This Row],[Оптовая цена KRW за 1шт]]/$H$1)</f>
        <v>Введите курс</v>
      </c>
      <c r="J740" s="48"/>
      <c r="K740" s="18">
        <f>Таблица626[[#This Row],[Заказ коробок ]]*Таблица626[[#This Row],[Кол-во шт в коробке]]</f>
        <v>0</v>
      </c>
      <c r="L740" s="54">
        <f>Таблица626[[#This Row],[Общее кол-во шт]]*Таблица626[[#This Row],[Оптовая цена KRW за 1шт]]</f>
        <v>0</v>
      </c>
      <c r="M740" s="19" t="str">
        <f>IFERROR(Таблица626[[#This Row],[Общее кол-во шт]]*Таблица626[[#This Row],[Оптовая цена USD за 1шт]],"")</f>
        <v/>
      </c>
      <c r="N740" s="49"/>
    </row>
    <row r="741" spans="1:14" ht="22.5" customHeight="1">
      <c r="A741" s="44" t="s">
        <v>14055</v>
      </c>
      <c r="B741" s="14"/>
      <c r="C741" s="50" t="s">
        <v>14056</v>
      </c>
      <c r="D741" s="115" t="s">
        <v>14057</v>
      </c>
      <c r="E741" s="16">
        <v>5500</v>
      </c>
      <c r="F741" s="15">
        <v>0.48</v>
      </c>
      <c r="G741" s="47">
        <v>10</v>
      </c>
      <c r="H741" s="55">
        <f>Таблица626[[#This Row],[Коэфициент стоимости]]*Таблица626[[#This Row],[Розничная цена KRW]]</f>
        <v>2640</v>
      </c>
      <c r="I741" s="17" t="str">
        <f>IF($H$1="","Введите курс",Таблица626[[#This Row],[Оптовая цена KRW за 1шт]]/$H$1)</f>
        <v>Введите курс</v>
      </c>
      <c r="J741" s="48"/>
      <c r="K741" s="18">
        <f>Таблица626[[#This Row],[Заказ коробок ]]*Таблица626[[#This Row],[Кол-во шт в коробке]]</f>
        <v>0</v>
      </c>
      <c r="L741" s="54">
        <f>Таблица626[[#This Row],[Общее кол-во шт]]*Таблица626[[#This Row],[Оптовая цена KRW за 1шт]]</f>
        <v>0</v>
      </c>
      <c r="M741" s="19" t="str">
        <f>IFERROR(Таблица626[[#This Row],[Общее кол-во шт]]*Таблица626[[#This Row],[Оптовая цена USD за 1шт]],"")</f>
        <v/>
      </c>
      <c r="N741" s="49"/>
    </row>
    <row r="742" spans="1:14" ht="22.5" customHeight="1">
      <c r="A742" s="44" t="s">
        <v>14058</v>
      </c>
      <c r="B742" s="14"/>
      <c r="C742" s="50" t="s">
        <v>14059</v>
      </c>
      <c r="D742" s="115" t="s">
        <v>14060</v>
      </c>
      <c r="E742" s="16">
        <v>85000</v>
      </c>
      <c r="F742" s="15">
        <v>0.48</v>
      </c>
      <c r="G742" s="47">
        <v>4</v>
      </c>
      <c r="H742" s="55">
        <f>Таблица626[[#This Row],[Коэфициент стоимости]]*Таблица626[[#This Row],[Розничная цена KRW]]</f>
        <v>40800</v>
      </c>
      <c r="I742" s="17" t="str">
        <f>IF($H$1="","Введите курс",Таблица626[[#This Row],[Оптовая цена KRW за 1шт]]/$H$1)</f>
        <v>Введите курс</v>
      </c>
      <c r="J742" s="48"/>
      <c r="K742" s="18">
        <f>Таблица626[[#This Row],[Заказ коробок ]]*Таблица626[[#This Row],[Кол-во шт в коробке]]</f>
        <v>0</v>
      </c>
      <c r="L742" s="54">
        <f>Таблица626[[#This Row],[Общее кол-во шт]]*Таблица626[[#This Row],[Оптовая цена KRW за 1шт]]</f>
        <v>0</v>
      </c>
      <c r="M742" s="19" t="str">
        <f>IFERROR(Таблица626[[#This Row],[Общее кол-во шт]]*Таблица626[[#This Row],[Оптовая цена USD за 1шт]],"")</f>
        <v/>
      </c>
      <c r="N742" s="49"/>
    </row>
    <row r="743" spans="1:14" ht="22.5" customHeight="1">
      <c r="A743" s="44" t="s">
        <v>14061</v>
      </c>
      <c r="B743" s="14"/>
      <c r="C743" s="50" t="s">
        <v>14062</v>
      </c>
      <c r="D743" s="115" t="s">
        <v>14063</v>
      </c>
      <c r="E743" s="16">
        <v>82000</v>
      </c>
      <c r="F743" s="15">
        <v>0.48</v>
      </c>
      <c r="G743" s="47">
        <v>4</v>
      </c>
      <c r="H743" s="55">
        <f>Таблица626[[#This Row],[Коэфициент стоимости]]*Таблица626[[#This Row],[Розничная цена KRW]]</f>
        <v>39360</v>
      </c>
      <c r="I743" s="17" t="str">
        <f>IF($H$1="","Введите курс",Таблица626[[#This Row],[Оптовая цена KRW за 1шт]]/$H$1)</f>
        <v>Введите курс</v>
      </c>
      <c r="J743" s="48"/>
      <c r="K743" s="18">
        <f>Таблица626[[#This Row],[Заказ коробок ]]*Таблица626[[#This Row],[Кол-во шт в коробке]]</f>
        <v>0</v>
      </c>
      <c r="L743" s="54">
        <f>Таблица626[[#This Row],[Общее кол-во шт]]*Таблица626[[#This Row],[Оптовая цена KRW за 1шт]]</f>
        <v>0</v>
      </c>
      <c r="M743" s="19" t="str">
        <f>IFERROR(Таблица626[[#This Row],[Общее кол-во шт]]*Таблица626[[#This Row],[Оптовая цена USD за 1шт]],"")</f>
        <v/>
      </c>
      <c r="N743" s="49"/>
    </row>
    <row r="744" spans="1:14" ht="22.5" customHeight="1">
      <c r="A744" s="44" t="s">
        <v>14064</v>
      </c>
      <c r="B744" s="14"/>
      <c r="C744" s="50" t="s">
        <v>14065</v>
      </c>
      <c r="D744" s="115" t="s">
        <v>14066</v>
      </c>
      <c r="E744" s="16">
        <v>44000</v>
      </c>
      <c r="F744" s="15">
        <v>0.48</v>
      </c>
      <c r="G744" s="47">
        <v>6</v>
      </c>
      <c r="H744" s="55">
        <f>Таблица626[[#This Row],[Коэфициент стоимости]]*Таблица626[[#This Row],[Розничная цена KRW]]</f>
        <v>21120</v>
      </c>
      <c r="I744" s="17" t="str">
        <f>IF($H$1="","Введите курс",Таблица626[[#This Row],[Оптовая цена KRW за 1шт]]/$H$1)</f>
        <v>Введите курс</v>
      </c>
      <c r="J744" s="48"/>
      <c r="K744" s="18">
        <f>Таблица626[[#This Row],[Заказ коробок ]]*Таблица626[[#This Row],[Кол-во шт в коробке]]</f>
        <v>0</v>
      </c>
      <c r="L744" s="54">
        <f>Таблица626[[#This Row],[Общее кол-во шт]]*Таблица626[[#This Row],[Оптовая цена KRW за 1шт]]</f>
        <v>0</v>
      </c>
      <c r="M744" s="19" t="str">
        <f>IFERROR(Таблица626[[#This Row],[Общее кол-во шт]]*Таблица626[[#This Row],[Оптовая цена USD за 1шт]],"")</f>
        <v/>
      </c>
      <c r="N744" s="49"/>
    </row>
    <row r="745" spans="1:14" ht="22.5" customHeight="1">
      <c r="A745" s="44" t="s">
        <v>14067</v>
      </c>
      <c r="B745" s="14"/>
      <c r="C745" s="50" t="s">
        <v>14068</v>
      </c>
      <c r="D745" s="115" t="s">
        <v>14069</v>
      </c>
      <c r="E745" s="16">
        <v>41000</v>
      </c>
      <c r="F745" s="15">
        <v>0.48</v>
      </c>
      <c r="G745" s="47">
        <v>4</v>
      </c>
      <c r="H745" s="55">
        <f>Таблица626[[#This Row],[Коэфициент стоимости]]*Таблица626[[#This Row],[Розничная цена KRW]]</f>
        <v>19680</v>
      </c>
      <c r="I745" s="17" t="str">
        <f>IF($H$1="","Введите курс",Таблица626[[#This Row],[Оптовая цена KRW за 1шт]]/$H$1)</f>
        <v>Введите курс</v>
      </c>
      <c r="J745" s="48"/>
      <c r="K745" s="18">
        <f>Таблица626[[#This Row],[Заказ коробок ]]*Таблица626[[#This Row],[Кол-во шт в коробке]]</f>
        <v>0</v>
      </c>
      <c r="L745" s="54">
        <f>Таблица626[[#This Row],[Общее кол-во шт]]*Таблица626[[#This Row],[Оптовая цена KRW за 1шт]]</f>
        <v>0</v>
      </c>
      <c r="M745" s="19" t="str">
        <f>IFERROR(Таблица626[[#This Row],[Общее кол-во шт]]*Таблица626[[#This Row],[Оптовая цена USD за 1шт]],"")</f>
        <v/>
      </c>
      <c r="N745" s="49"/>
    </row>
    <row r="746" spans="1:14" ht="22.5" customHeight="1">
      <c r="A746" s="44" t="s">
        <v>14070</v>
      </c>
      <c r="B746" s="14"/>
      <c r="C746" s="50" t="s">
        <v>14071</v>
      </c>
      <c r="D746" s="115" t="s">
        <v>14072</v>
      </c>
      <c r="E746" s="16">
        <v>41000</v>
      </c>
      <c r="F746" s="15">
        <v>0.48</v>
      </c>
      <c r="G746" s="47">
        <v>4</v>
      </c>
      <c r="H746" s="55">
        <f>Таблица626[[#This Row],[Коэфициент стоимости]]*Таблица626[[#This Row],[Розничная цена KRW]]</f>
        <v>19680</v>
      </c>
      <c r="I746" s="17" t="str">
        <f>IF($H$1="","Введите курс",Таблица626[[#This Row],[Оптовая цена KRW за 1шт]]/$H$1)</f>
        <v>Введите курс</v>
      </c>
      <c r="J746" s="48"/>
      <c r="K746" s="18">
        <f>Таблица626[[#This Row],[Заказ коробок ]]*Таблица626[[#This Row],[Кол-во шт в коробке]]</f>
        <v>0</v>
      </c>
      <c r="L746" s="54">
        <f>Таблица626[[#This Row],[Общее кол-во шт]]*Таблица626[[#This Row],[Оптовая цена KRW за 1шт]]</f>
        <v>0</v>
      </c>
      <c r="M746" s="19" t="str">
        <f>IFERROR(Таблица626[[#This Row],[Общее кол-во шт]]*Таблица626[[#This Row],[Оптовая цена USD за 1шт]],"")</f>
        <v/>
      </c>
      <c r="N746" s="49"/>
    </row>
    <row r="747" spans="1:14" ht="22.5" customHeight="1">
      <c r="A747" s="44" t="s">
        <v>14073</v>
      </c>
      <c r="B747" s="14"/>
      <c r="C747" s="50" t="s">
        <v>14074</v>
      </c>
      <c r="D747" s="115" t="s">
        <v>14075</v>
      </c>
      <c r="E747" s="16">
        <v>4000</v>
      </c>
      <c r="F747" s="15">
        <v>0.48</v>
      </c>
      <c r="G747" s="47">
        <v>10</v>
      </c>
      <c r="H747" s="55">
        <f>Таблица626[[#This Row],[Коэфициент стоимости]]*Таблица626[[#This Row],[Розничная цена KRW]]</f>
        <v>1920</v>
      </c>
      <c r="I747" s="17" t="str">
        <f>IF($H$1="","Введите курс",Таблица626[[#This Row],[Оптовая цена KRW за 1шт]]/$H$1)</f>
        <v>Введите курс</v>
      </c>
      <c r="J747" s="48"/>
      <c r="K747" s="18">
        <f>Таблица626[[#This Row],[Заказ коробок ]]*Таблица626[[#This Row],[Кол-во шт в коробке]]</f>
        <v>0</v>
      </c>
      <c r="L747" s="54">
        <f>Таблица626[[#This Row],[Общее кол-во шт]]*Таблица626[[#This Row],[Оптовая цена KRW за 1шт]]</f>
        <v>0</v>
      </c>
      <c r="M747" s="19" t="str">
        <f>IFERROR(Таблица626[[#This Row],[Общее кол-во шт]]*Таблица626[[#This Row],[Оптовая цена USD за 1шт]],"")</f>
        <v/>
      </c>
      <c r="N747" s="49"/>
    </row>
  </sheetData>
  <sheetProtection algorithmName="SHA-512" hashValue="br9/J4l9/ww+Y2a9BbiRpVYF8/KL2FVzTiAH7d6qqnab3b2WHUIYx5ieI7OyM0mO2idwLyohgO6al1FQRybLEQ==" saltValue="xeqamt9gIc489quP6oKNbA==" spinCount="100000" sheet="1" autoFilter="0" pivotTables="0"/>
  <mergeCells count="2">
    <mergeCell ref="A1:C1"/>
    <mergeCell ref="D1:F1"/>
  </mergeCells>
  <conditionalFormatting sqref="A748:A1048576">
    <cfRule type="duplicateValues" dxfId="607" priority="1"/>
  </conditionalFormatting>
  <conditionalFormatting sqref="A748:A1048576">
    <cfRule type="duplicateValues" dxfId="606" priority="2"/>
    <cfRule type="duplicateValues" dxfId="605" priority="3"/>
    <cfRule type="duplicateValues" dxfId="604" priority="4"/>
  </conditionalFormatting>
  <conditionalFormatting sqref="A3:A747">
    <cfRule type="duplicateValues" dxfId="603" priority="5"/>
  </conditionalFormatting>
  <conditionalFormatting sqref="A3:A747">
    <cfRule type="duplicateValues" dxfId="602" priority="6"/>
    <cfRule type="duplicateValues" dxfId="601" priority="7"/>
    <cfRule type="duplicateValues" dxfId="600" priority="8"/>
  </conditionalFormatting>
  <conditionalFormatting sqref="A3:A747">
    <cfRule type="duplicateValues" dxfId="599" priority="9"/>
  </conditionalFormatting>
  <conditionalFormatting sqref="A3:A747">
    <cfRule type="duplicateValues" dxfId="598" priority="10"/>
    <cfRule type="duplicateValues" dxfId="597" priority="11"/>
    <cfRule type="duplicateValues" dxfId="596" priority="12"/>
  </conditionalFormatting>
  <hyperlinks>
    <hyperlink ref="G1" r:id="rId1" xr:uid="{BCBB2526-436C-42E8-98BA-2CE5E5760E3A}"/>
    <hyperlink ref="N1" location="Главная!A1" display="Вернуться на Главную" xr:uid="{F0D27AF6-992A-4D68-A718-57725C2876E7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93CD5-0049-4D85-B381-20C816BB866B}">
  <sheetPr>
    <pageSetUpPr fitToPage="1"/>
  </sheetPr>
  <dimension ref="A1:N81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14076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SUM(J3:J816)</f>
        <v>0</v>
      </c>
      <c r="K1" s="168">
        <f>SUM(K3:K816)</f>
        <v>0</v>
      </c>
      <c r="L1" s="169">
        <f>SUM(L3:L816)</f>
        <v>0</v>
      </c>
      <c r="M1" s="170">
        <f>SUM(M3:M816)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14077</v>
      </c>
      <c r="B3" s="14">
        <v>8806173433728</v>
      </c>
      <c r="C3" s="45" t="s">
        <v>14078</v>
      </c>
      <c r="D3" s="46" t="s">
        <v>14079</v>
      </c>
      <c r="E3" s="53">
        <v>22000</v>
      </c>
      <c r="F3" s="15">
        <v>0.49</v>
      </c>
      <c r="G3" s="47">
        <v>12</v>
      </c>
      <c r="H3" s="16">
        <f>Таблица651[[#This Row],[Коэфициент стоимости]]*Таблица651[[#This Row],[Розничная цена KRW]]</f>
        <v>10780</v>
      </c>
      <c r="I3" s="17" t="str">
        <f>IF($H$1="","Введите курс",Таблица651[[#This Row],[Оптовая цена KRW за 1шт]]/$H$1)</f>
        <v>Введите курс</v>
      </c>
      <c r="J3" s="48"/>
      <c r="K3" s="18">
        <f>Таблица651[[#This Row],[Заказ коробок ]]*Таблица651[[#This Row],[Кол-во шт в коробке]]</f>
        <v>0</v>
      </c>
      <c r="L3" s="16">
        <f>Таблица651[[#This Row],[Общее кол-во шт]]*Таблица651[[#This Row],[Оптовая цена KRW за 1шт]]</f>
        <v>0</v>
      </c>
      <c r="M3" s="19" t="str">
        <f>IFERROR(Таблица651[[#This Row],[Общее кол-во шт]]*Таблица651[[#This Row],[Оптовая цена USD за 1шт]],"")</f>
        <v/>
      </c>
      <c r="N3" s="49"/>
    </row>
    <row r="4" spans="1:14" ht="22.5" customHeight="1">
      <c r="A4" s="44" t="s">
        <v>14080</v>
      </c>
      <c r="B4" s="14">
        <v>8806173434299</v>
      </c>
      <c r="C4" s="50" t="s">
        <v>14081</v>
      </c>
      <c r="D4" s="46" t="s">
        <v>14082</v>
      </c>
      <c r="E4" s="16">
        <v>30000</v>
      </c>
      <c r="F4" s="15">
        <v>0.49</v>
      </c>
      <c r="G4" s="47">
        <v>8</v>
      </c>
      <c r="H4" s="55">
        <f>Таблица651[[#This Row],[Коэфициент стоимости]]*Таблица651[[#This Row],[Розничная цена KRW]]</f>
        <v>14700</v>
      </c>
      <c r="I4" s="17" t="str">
        <f>IF($H$1="","Введите курс",Таблица651[[#This Row],[Оптовая цена KRW за 1шт]]/$H$1)</f>
        <v>Введите курс</v>
      </c>
      <c r="J4" s="48"/>
      <c r="K4" s="18">
        <f>Таблица651[[#This Row],[Заказ коробок ]]*Таблица651[[#This Row],[Кол-во шт в коробке]]</f>
        <v>0</v>
      </c>
      <c r="L4" s="54">
        <f>Таблица651[[#This Row],[Общее кол-во шт]]*Таблица651[[#This Row],[Оптовая цена KRW за 1шт]]</f>
        <v>0</v>
      </c>
      <c r="M4" s="19" t="str">
        <f>IFERROR(Таблица651[[#This Row],[Общее кол-во шт]]*Таблица651[[#This Row],[Оптовая цена USD за 1шт]],"")</f>
        <v/>
      </c>
      <c r="N4" s="49"/>
    </row>
    <row r="5" spans="1:14" ht="22.5" customHeight="1">
      <c r="A5" s="44" t="s">
        <v>14083</v>
      </c>
      <c r="B5" s="14">
        <v>8806173433735</v>
      </c>
      <c r="C5" s="50" t="s">
        <v>14084</v>
      </c>
      <c r="D5" s="46" t="s">
        <v>14085</v>
      </c>
      <c r="E5" s="16">
        <v>22000</v>
      </c>
      <c r="F5" s="15">
        <v>0.49</v>
      </c>
      <c r="G5" s="47">
        <v>12</v>
      </c>
      <c r="H5" s="55">
        <f>Таблица651[[#This Row],[Коэфициент стоимости]]*Таблица651[[#This Row],[Розничная цена KRW]]</f>
        <v>10780</v>
      </c>
      <c r="I5" s="17" t="str">
        <f>IF($H$1="","Введите курс",Таблица651[[#This Row],[Оптовая цена KRW за 1шт]]/$H$1)</f>
        <v>Введите курс</v>
      </c>
      <c r="J5" s="48"/>
      <c r="K5" s="18">
        <f>Таблица651[[#This Row],[Заказ коробок ]]*Таблица651[[#This Row],[Кол-во шт в коробке]]</f>
        <v>0</v>
      </c>
      <c r="L5" s="54">
        <f>Таблица651[[#This Row],[Общее кол-во шт]]*Таблица651[[#This Row],[Оптовая цена KRW за 1шт]]</f>
        <v>0</v>
      </c>
      <c r="M5" s="19" t="str">
        <f>IFERROR(Таблица651[[#This Row],[Общее кол-во шт]]*Таблица651[[#This Row],[Оптовая цена USD за 1шт]],"")</f>
        <v/>
      </c>
      <c r="N5" s="49"/>
    </row>
    <row r="6" spans="1:14" ht="22.5" customHeight="1">
      <c r="A6" s="44" t="s">
        <v>14086</v>
      </c>
      <c r="B6" s="14">
        <v>8806173433742</v>
      </c>
      <c r="C6" s="50" t="s">
        <v>14087</v>
      </c>
      <c r="D6" s="46" t="s">
        <v>14088</v>
      </c>
      <c r="E6" s="16">
        <v>33000</v>
      </c>
      <c r="F6" s="15">
        <v>0.49</v>
      </c>
      <c r="G6" s="47">
        <v>12</v>
      </c>
      <c r="H6" s="55">
        <f>Таблица651[[#This Row],[Коэфициент стоимости]]*Таблица651[[#This Row],[Розничная цена KRW]]</f>
        <v>16170</v>
      </c>
      <c r="I6" s="17" t="str">
        <f>IF($H$1="","Введите курс",Таблица651[[#This Row],[Оптовая цена KRW за 1шт]]/$H$1)</f>
        <v>Введите курс</v>
      </c>
      <c r="J6" s="48"/>
      <c r="K6" s="18">
        <f>Таблица651[[#This Row],[Заказ коробок ]]*Таблица651[[#This Row],[Кол-во шт в коробке]]</f>
        <v>0</v>
      </c>
      <c r="L6" s="54">
        <f>Таблица651[[#This Row],[Общее кол-во шт]]*Таблица651[[#This Row],[Оптовая цена KRW за 1шт]]</f>
        <v>0</v>
      </c>
      <c r="M6" s="19" t="str">
        <f>IFERROR(Таблица651[[#This Row],[Общее кол-во шт]]*Таблица651[[#This Row],[Оптовая цена USD за 1шт]],"")</f>
        <v/>
      </c>
      <c r="N6" s="49"/>
    </row>
    <row r="7" spans="1:14" ht="22.5" customHeight="1">
      <c r="A7" s="44" t="s">
        <v>14089</v>
      </c>
      <c r="B7" s="14">
        <v>8806173450978</v>
      </c>
      <c r="C7" s="50" t="s">
        <v>14090</v>
      </c>
      <c r="D7" s="46" t="s">
        <v>24229</v>
      </c>
      <c r="E7" s="16">
        <v>31000</v>
      </c>
      <c r="F7" s="15">
        <v>0.49</v>
      </c>
      <c r="G7" s="47">
        <v>6</v>
      </c>
      <c r="H7" s="55">
        <f>Таблица651[[#This Row],[Коэфициент стоимости]]*Таблица651[[#This Row],[Розничная цена KRW]]</f>
        <v>15190</v>
      </c>
      <c r="I7" s="17" t="str">
        <f>IF($H$1="","Введите курс",Таблица651[[#This Row],[Оптовая цена KRW за 1шт]]/$H$1)</f>
        <v>Введите курс</v>
      </c>
      <c r="J7" s="48"/>
      <c r="K7" s="18">
        <f>Таблица651[[#This Row],[Заказ коробок ]]*Таблица651[[#This Row],[Кол-во шт в коробке]]</f>
        <v>0</v>
      </c>
      <c r="L7" s="54">
        <f>Таблица651[[#This Row],[Общее кол-во шт]]*Таблица651[[#This Row],[Оптовая цена KRW за 1шт]]</f>
        <v>0</v>
      </c>
      <c r="M7" s="19" t="str">
        <f>IFERROR(Таблица651[[#This Row],[Общее кол-во шт]]*Таблица651[[#This Row],[Оптовая цена USD за 1шт]],"")</f>
        <v/>
      </c>
      <c r="N7" s="49"/>
    </row>
    <row r="8" spans="1:14" ht="22.5" customHeight="1">
      <c r="A8" s="44" t="s">
        <v>14091</v>
      </c>
      <c r="B8" s="14">
        <v>8806173446902</v>
      </c>
      <c r="C8" s="50" t="s">
        <v>14092</v>
      </c>
      <c r="D8" s="46" t="s">
        <v>14093</v>
      </c>
      <c r="E8" s="16">
        <v>16000</v>
      </c>
      <c r="F8" s="15">
        <v>0.49</v>
      </c>
      <c r="G8" s="47">
        <v>6</v>
      </c>
      <c r="H8" s="55">
        <f>Таблица651[[#This Row],[Коэфициент стоимости]]*Таблица651[[#This Row],[Розничная цена KRW]]</f>
        <v>7840</v>
      </c>
      <c r="I8" s="17" t="str">
        <f>IF($H$1="","Введите курс",Таблица651[[#This Row],[Оптовая цена KRW за 1шт]]/$H$1)</f>
        <v>Введите курс</v>
      </c>
      <c r="J8" s="48"/>
      <c r="K8" s="18">
        <f>Таблица651[[#This Row],[Заказ коробок ]]*Таблица651[[#This Row],[Кол-во шт в коробке]]</f>
        <v>0</v>
      </c>
      <c r="L8" s="54">
        <f>Таблица651[[#This Row],[Общее кол-во шт]]*Таблица651[[#This Row],[Оптовая цена KRW за 1шт]]</f>
        <v>0</v>
      </c>
      <c r="M8" s="19" t="str">
        <f>IFERROR(Таблица651[[#This Row],[Общее кол-во шт]]*Таблица651[[#This Row],[Оптовая цена USD за 1шт]],"")</f>
        <v/>
      </c>
      <c r="N8" s="49"/>
    </row>
    <row r="9" spans="1:14" ht="22.5" customHeight="1">
      <c r="A9" s="44" t="s">
        <v>14094</v>
      </c>
      <c r="B9" s="14">
        <v>8806173450985</v>
      </c>
      <c r="C9" s="50" t="s">
        <v>14095</v>
      </c>
      <c r="D9" s="46" t="s">
        <v>14096</v>
      </c>
      <c r="E9" s="16">
        <v>25000</v>
      </c>
      <c r="F9" s="15">
        <v>0.49</v>
      </c>
      <c r="G9" s="47">
        <v>6</v>
      </c>
      <c r="H9" s="55">
        <f>Таблица651[[#This Row],[Коэфициент стоимости]]*Таблица651[[#This Row],[Розничная цена KRW]]</f>
        <v>12250</v>
      </c>
      <c r="I9" s="17" t="str">
        <f>IF($H$1="","Введите курс",Таблица651[[#This Row],[Оптовая цена KRW за 1шт]]/$H$1)</f>
        <v>Введите курс</v>
      </c>
      <c r="J9" s="48"/>
      <c r="K9" s="18">
        <f>Таблица651[[#This Row],[Заказ коробок ]]*Таблица651[[#This Row],[Кол-во шт в коробке]]</f>
        <v>0</v>
      </c>
      <c r="L9" s="54">
        <f>Таблица651[[#This Row],[Общее кол-во шт]]*Таблица651[[#This Row],[Оптовая цена KRW за 1шт]]</f>
        <v>0</v>
      </c>
      <c r="M9" s="19" t="str">
        <f>IFERROR(Таблица651[[#This Row],[Общее кол-во шт]]*Таблица651[[#This Row],[Оптовая цена USD за 1шт]],"")</f>
        <v/>
      </c>
      <c r="N9" s="49"/>
    </row>
    <row r="10" spans="1:14" ht="22.5" customHeight="1">
      <c r="A10" s="44" t="s">
        <v>14097</v>
      </c>
      <c r="B10" s="14">
        <v>8806173448050</v>
      </c>
      <c r="C10" s="50" t="s">
        <v>14098</v>
      </c>
      <c r="D10" s="46" t="s">
        <v>14099</v>
      </c>
      <c r="E10" s="16">
        <v>25000</v>
      </c>
      <c r="F10" s="15">
        <v>0.49</v>
      </c>
      <c r="G10" s="47">
        <v>6</v>
      </c>
      <c r="H10" s="55">
        <f>Таблица651[[#This Row],[Коэфициент стоимости]]*Таблица651[[#This Row],[Розничная цена KRW]]</f>
        <v>12250</v>
      </c>
      <c r="I10" s="17" t="str">
        <f>IF($H$1="","Введите курс",Таблица651[[#This Row],[Оптовая цена KRW за 1шт]]/$H$1)</f>
        <v>Введите курс</v>
      </c>
      <c r="J10" s="48"/>
      <c r="K10" s="18">
        <f>Таблица651[[#This Row],[Заказ коробок ]]*Таблица651[[#This Row],[Кол-во шт в коробке]]</f>
        <v>0</v>
      </c>
      <c r="L10" s="54">
        <f>Таблица651[[#This Row],[Общее кол-во шт]]*Таблица651[[#This Row],[Оптовая цена KRW за 1шт]]</f>
        <v>0</v>
      </c>
      <c r="M10" s="19" t="str">
        <f>IFERROR(Таблица651[[#This Row],[Общее кол-во шт]]*Таблица651[[#This Row],[Оптовая цена USD за 1шт]],"")</f>
        <v/>
      </c>
      <c r="N10" s="49"/>
    </row>
    <row r="11" spans="1:14" ht="22.5" customHeight="1">
      <c r="A11" s="44" t="s">
        <v>14100</v>
      </c>
      <c r="B11" s="14">
        <v>8806173446896</v>
      </c>
      <c r="C11" s="50" t="s">
        <v>14101</v>
      </c>
      <c r="D11" s="46" t="s">
        <v>14102</v>
      </c>
      <c r="E11" s="16">
        <v>16000</v>
      </c>
      <c r="F11" s="15">
        <v>0.49</v>
      </c>
      <c r="G11" s="47">
        <v>6</v>
      </c>
      <c r="H11" s="55">
        <f>Таблица651[[#This Row],[Коэфициент стоимости]]*Таблица651[[#This Row],[Розничная цена KRW]]</f>
        <v>7840</v>
      </c>
      <c r="I11" s="17" t="str">
        <f>IF($H$1="","Введите курс",Таблица651[[#This Row],[Оптовая цена KRW за 1шт]]/$H$1)</f>
        <v>Введите курс</v>
      </c>
      <c r="J11" s="48"/>
      <c r="K11" s="18">
        <f>Таблица651[[#This Row],[Заказ коробок ]]*Таблица651[[#This Row],[Кол-во шт в коробке]]</f>
        <v>0</v>
      </c>
      <c r="L11" s="54">
        <f>Таблица651[[#This Row],[Общее кол-во шт]]*Таблица651[[#This Row],[Оптовая цена KRW за 1шт]]</f>
        <v>0</v>
      </c>
      <c r="M11" s="19" t="str">
        <f>IFERROR(Таблица651[[#This Row],[Общее кол-во шт]]*Таблица651[[#This Row],[Оптовая цена USD за 1шт]],"")</f>
        <v/>
      </c>
      <c r="N11" s="49"/>
    </row>
    <row r="12" spans="1:14" ht="22.5" customHeight="1">
      <c r="A12" s="44" t="s">
        <v>14103</v>
      </c>
      <c r="B12" s="14">
        <v>8806173446926</v>
      </c>
      <c r="C12" s="50" t="s">
        <v>14104</v>
      </c>
      <c r="D12" s="46" t="s">
        <v>14105</v>
      </c>
      <c r="E12" s="16">
        <v>18900</v>
      </c>
      <c r="F12" s="15">
        <v>0.49</v>
      </c>
      <c r="G12" s="47">
        <v>6</v>
      </c>
      <c r="H12" s="55">
        <f>Таблица651[[#This Row],[Коэфициент стоимости]]*Таблица651[[#This Row],[Розничная цена KRW]]</f>
        <v>9261</v>
      </c>
      <c r="I12" s="17" t="str">
        <f>IF($H$1="","Введите курс",Таблица651[[#This Row],[Оптовая цена KRW за 1шт]]/$H$1)</f>
        <v>Введите курс</v>
      </c>
      <c r="J12" s="48"/>
      <c r="K12" s="18">
        <f>Таблица651[[#This Row],[Заказ коробок ]]*Таблица651[[#This Row],[Кол-во шт в коробке]]</f>
        <v>0</v>
      </c>
      <c r="L12" s="54">
        <f>Таблица651[[#This Row],[Общее кол-во шт]]*Таблица651[[#This Row],[Оптовая цена KRW за 1шт]]</f>
        <v>0</v>
      </c>
      <c r="M12" s="19" t="str">
        <f>IFERROR(Таблица651[[#This Row],[Общее кол-во шт]]*Таблица651[[#This Row],[Оптовая цена USD за 1шт]],"")</f>
        <v/>
      </c>
      <c r="N12" s="49"/>
    </row>
    <row r="13" spans="1:14" ht="22.5" customHeight="1">
      <c r="A13" s="44" t="s">
        <v>14106</v>
      </c>
      <c r="B13" s="14">
        <v>8806173426416</v>
      </c>
      <c r="C13" s="50" t="s">
        <v>14107</v>
      </c>
      <c r="D13" s="46" t="s">
        <v>14108</v>
      </c>
      <c r="E13" s="16">
        <v>12500</v>
      </c>
      <c r="F13" s="15">
        <v>0.49</v>
      </c>
      <c r="G13" s="47">
        <v>12</v>
      </c>
      <c r="H13" s="55">
        <f>Таблица651[[#This Row],[Коэфициент стоимости]]*Таблица651[[#This Row],[Розничная цена KRW]]</f>
        <v>6125</v>
      </c>
      <c r="I13" s="17" t="str">
        <f>IF($H$1="","Введите курс",Таблица651[[#This Row],[Оптовая цена KRW за 1шт]]/$H$1)</f>
        <v>Введите курс</v>
      </c>
      <c r="J13" s="48"/>
      <c r="K13" s="18">
        <f>Таблица651[[#This Row],[Заказ коробок ]]*Таблица651[[#This Row],[Кол-во шт в коробке]]</f>
        <v>0</v>
      </c>
      <c r="L13" s="54">
        <f>Таблица651[[#This Row],[Общее кол-во шт]]*Таблица651[[#This Row],[Оптовая цена KRW за 1шт]]</f>
        <v>0</v>
      </c>
      <c r="M13" s="19" t="str">
        <f>IFERROR(Таблица651[[#This Row],[Общее кол-во шт]]*Таблица651[[#This Row],[Оптовая цена USD за 1шт]],"")</f>
        <v/>
      </c>
      <c r="N13" s="49"/>
    </row>
    <row r="14" spans="1:14" ht="22.5" customHeight="1">
      <c r="A14" s="44" t="s">
        <v>14109</v>
      </c>
      <c r="B14" s="14">
        <v>8806173426393</v>
      </c>
      <c r="C14" s="50" t="s">
        <v>14110</v>
      </c>
      <c r="D14" s="46" t="s">
        <v>14111</v>
      </c>
      <c r="E14" s="16">
        <v>12500</v>
      </c>
      <c r="F14" s="15">
        <v>0.49</v>
      </c>
      <c r="G14" s="47">
        <v>12</v>
      </c>
      <c r="H14" s="55">
        <f>Таблица651[[#This Row],[Коэфициент стоимости]]*Таблица651[[#This Row],[Розничная цена KRW]]</f>
        <v>6125</v>
      </c>
      <c r="I14" s="17" t="str">
        <f>IF($H$1="","Введите курс",Таблица651[[#This Row],[Оптовая цена KRW за 1шт]]/$H$1)</f>
        <v>Введите курс</v>
      </c>
      <c r="J14" s="48"/>
      <c r="K14" s="18">
        <f>Таблица651[[#This Row],[Заказ коробок ]]*Таблица651[[#This Row],[Кол-во шт в коробке]]</f>
        <v>0</v>
      </c>
      <c r="L14" s="54">
        <f>Таблица651[[#This Row],[Общее кол-во шт]]*Таблица651[[#This Row],[Оптовая цена KRW за 1шт]]</f>
        <v>0</v>
      </c>
      <c r="M14" s="19" t="str">
        <f>IFERROR(Таблица651[[#This Row],[Общее кол-во шт]]*Таблица651[[#This Row],[Оптовая цена USD за 1шт]],"")</f>
        <v/>
      </c>
      <c r="N14" s="49"/>
    </row>
    <row r="15" spans="1:14" ht="22.5" customHeight="1">
      <c r="A15" s="44" t="s">
        <v>14112</v>
      </c>
      <c r="B15" s="14">
        <v>8806173426386</v>
      </c>
      <c r="C15" s="50" t="s">
        <v>14113</v>
      </c>
      <c r="D15" s="46" t="s">
        <v>14114</v>
      </c>
      <c r="E15" s="16">
        <v>12500</v>
      </c>
      <c r="F15" s="15">
        <v>0.49</v>
      </c>
      <c r="G15" s="47">
        <v>12</v>
      </c>
      <c r="H15" s="55">
        <f>Таблица651[[#This Row],[Коэфициент стоимости]]*Таблица651[[#This Row],[Розничная цена KRW]]</f>
        <v>6125</v>
      </c>
      <c r="I15" s="17" t="str">
        <f>IF($H$1="","Введите курс",Таблица651[[#This Row],[Оптовая цена KRW за 1шт]]/$H$1)</f>
        <v>Введите курс</v>
      </c>
      <c r="J15" s="48"/>
      <c r="K15" s="18">
        <f>Таблица651[[#This Row],[Заказ коробок ]]*Таблица651[[#This Row],[Кол-во шт в коробке]]</f>
        <v>0</v>
      </c>
      <c r="L15" s="54">
        <f>Таблица651[[#This Row],[Общее кол-во шт]]*Таблица651[[#This Row],[Оптовая цена KRW за 1шт]]</f>
        <v>0</v>
      </c>
      <c r="M15" s="19" t="str">
        <f>IFERROR(Таблица651[[#This Row],[Общее кол-во шт]]*Таблица651[[#This Row],[Оптовая цена USD за 1шт]],"")</f>
        <v/>
      </c>
      <c r="N15" s="49"/>
    </row>
    <row r="16" spans="1:14" ht="22.5" customHeight="1">
      <c r="A16" s="44" t="s">
        <v>14115</v>
      </c>
      <c r="B16" s="14">
        <v>8806173426423</v>
      </c>
      <c r="C16" s="50" t="s">
        <v>14116</v>
      </c>
      <c r="D16" s="46" t="s">
        <v>14117</v>
      </c>
      <c r="E16" s="16">
        <v>12500</v>
      </c>
      <c r="F16" s="15">
        <v>0.49</v>
      </c>
      <c r="G16" s="47">
        <v>12</v>
      </c>
      <c r="H16" s="55">
        <f>Таблица651[[#This Row],[Коэфициент стоимости]]*Таблица651[[#This Row],[Розничная цена KRW]]</f>
        <v>6125</v>
      </c>
      <c r="I16" s="17" t="str">
        <f>IF($H$1="","Введите курс",Таблица651[[#This Row],[Оптовая цена KRW за 1шт]]/$H$1)</f>
        <v>Введите курс</v>
      </c>
      <c r="J16" s="48"/>
      <c r="K16" s="18">
        <f>Таблица651[[#This Row],[Заказ коробок ]]*Таблица651[[#This Row],[Кол-во шт в коробке]]</f>
        <v>0</v>
      </c>
      <c r="L16" s="54">
        <f>Таблица651[[#This Row],[Общее кол-во шт]]*Таблица651[[#This Row],[Оптовая цена KRW за 1шт]]</f>
        <v>0</v>
      </c>
      <c r="M16" s="19" t="str">
        <f>IFERROR(Таблица651[[#This Row],[Общее кол-во шт]]*Таблица651[[#This Row],[Оптовая цена USD за 1шт]],"")</f>
        <v/>
      </c>
      <c r="N16" s="49"/>
    </row>
    <row r="17" spans="1:14" ht="22.5" customHeight="1">
      <c r="A17" s="44" t="s">
        <v>14118</v>
      </c>
      <c r="B17" s="14">
        <v>8806173433360</v>
      </c>
      <c r="C17" s="50" t="s">
        <v>14119</v>
      </c>
      <c r="D17" s="46" t="s">
        <v>14120</v>
      </c>
      <c r="E17" s="16">
        <v>12000</v>
      </c>
      <c r="F17" s="15">
        <v>0.49</v>
      </c>
      <c r="G17" s="47">
        <v>12</v>
      </c>
      <c r="H17" s="55">
        <f>Таблица651[[#This Row],[Коэфициент стоимости]]*Таблица651[[#This Row],[Розничная цена KRW]]</f>
        <v>5880</v>
      </c>
      <c r="I17" s="17" t="str">
        <f>IF($H$1="","Введите курс",Таблица651[[#This Row],[Оптовая цена KRW за 1шт]]/$H$1)</f>
        <v>Введите курс</v>
      </c>
      <c r="J17" s="48"/>
      <c r="K17" s="18">
        <f>Таблица651[[#This Row],[Заказ коробок ]]*Таблица651[[#This Row],[Кол-во шт в коробке]]</f>
        <v>0</v>
      </c>
      <c r="L17" s="54">
        <f>Таблица651[[#This Row],[Общее кол-во шт]]*Таблица651[[#This Row],[Оптовая цена KRW за 1шт]]</f>
        <v>0</v>
      </c>
      <c r="M17" s="19" t="str">
        <f>IFERROR(Таблица651[[#This Row],[Общее кол-во шт]]*Таблица651[[#This Row],[Оптовая цена USD за 1шт]],"")</f>
        <v/>
      </c>
      <c r="N17" s="49"/>
    </row>
    <row r="18" spans="1:14" ht="22.5" customHeight="1">
      <c r="A18" s="44" t="s">
        <v>14121</v>
      </c>
      <c r="B18" s="14">
        <v>8806173424160</v>
      </c>
      <c r="C18" s="50" t="s">
        <v>14122</v>
      </c>
      <c r="D18" s="46" t="s">
        <v>14123</v>
      </c>
      <c r="E18" s="16">
        <v>14900</v>
      </c>
      <c r="F18" s="15">
        <v>0.49</v>
      </c>
      <c r="G18" s="47">
        <v>12</v>
      </c>
      <c r="H18" s="55">
        <f>Таблица651[[#This Row],[Коэфициент стоимости]]*Таблица651[[#This Row],[Розничная цена KRW]]</f>
        <v>7301</v>
      </c>
      <c r="I18" s="17" t="str">
        <f>IF($H$1="","Введите курс",Таблица651[[#This Row],[Оптовая цена KRW за 1шт]]/$H$1)</f>
        <v>Введите курс</v>
      </c>
      <c r="J18" s="48"/>
      <c r="K18" s="18">
        <f>Таблица651[[#This Row],[Заказ коробок ]]*Таблица651[[#This Row],[Кол-во шт в коробке]]</f>
        <v>0</v>
      </c>
      <c r="L18" s="54">
        <f>Таблица651[[#This Row],[Общее кол-во шт]]*Таблица651[[#This Row],[Оптовая цена KRW за 1шт]]</f>
        <v>0</v>
      </c>
      <c r="M18" s="19" t="str">
        <f>IFERROR(Таблица651[[#This Row],[Общее кол-во шт]]*Таблица651[[#This Row],[Оптовая цена USD за 1шт]],"")</f>
        <v/>
      </c>
      <c r="N18" s="49"/>
    </row>
    <row r="19" spans="1:14" ht="22.5" customHeight="1">
      <c r="A19" s="44" t="s">
        <v>14124</v>
      </c>
      <c r="B19" s="14">
        <v>8806173424153</v>
      </c>
      <c r="C19" s="50" t="s">
        <v>14125</v>
      </c>
      <c r="D19" s="46" t="s">
        <v>14126</v>
      </c>
      <c r="E19" s="16">
        <v>16900</v>
      </c>
      <c r="F19" s="15">
        <v>0.49</v>
      </c>
      <c r="G19" s="47">
        <v>12</v>
      </c>
      <c r="H19" s="55">
        <f>Таблица651[[#This Row],[Коэфициент стоимости]]*Таблица651[[#This Row],[Розничная цена KRW]]</f>
        <v>8281</v>
      </c>
      <c r="I19" s="17" t="str">
        <f>IF($H$1="","Введите курс",Таблица651[[#This Row],[Оптовая цена KRW за 1шт]]/$H$1)</f>
        <v>Введите курс</v>
      </c>
      <c r="J19" s="48"/>
      <c r="K19" s="18">
        <f>Таблица651[[#This Row],[Заказ коробок ]]*Таблица651[[#This Row],[Кол-во шт в коробке]]</f>
        <v>0</v>
      </c>
      <c r="L19" s="54">
        <f>Таблица651[[#This Row],[Общее кол-во шт]]*Таблица651[[#This Row],[Оптовая цена KRW за 1шт]]</f>
        <v>0</v>
      </c>
      <c r="M19" s="19" t="str">
        <f>IFERROR(Таблица651[[#This Row],[Общее кол-во шт]]*Таблица651[[#This Row],[Оптовая цена USD за 1шт]],"")</f>
        <v/>
      </c>
      <c r="N19" s="49"/>
    </row>
    <row r="20" spans="1:14" ht="22.5" customHeight="1">
      <c r="A20" s="44" t="s">
        <v>14127</v>
      </c>
      <c r="B20" s="14">
        <v>8806173424177</v>
      </c>
      <c r="C20" s="50" t="s">
        <v>14128</v>
      </c>
      <c r="D20" s="46" t="s">
        <v>14129</v>
      </c>
      <c r="E20" s="16">
        <v>16900</v>
      </c>
      <c r="F20" s="15">
        <v>0.49</v>
      </c>
      <c r="G20" s="47">
        <v>12</v>
      </c>
      <c r="H20" s="55">
        <f>Таблица651[[#This Row],[Коэфициент стоимости]]*Таблица651[[#This Row],[Розничная цена KRW]]</f>
        <v>8281</v>
      </c>
      <c r="I20" s="17" t="str">
        <f>IF($H$1="","Введите курс",Таблица651[[#This Row],[Оптовая цена KRW за 1шт]]/$H$1)</f>
        <v>Введите курс</v>
      </c>
      <c r="J20" s="48"/>
      <c r="K20" s="18">
        <f>Таблица651[[#This Row],[Заказ коробок ]]*Таблица651[[#This Row],[Кол-во шт в коробке]]</f>
        <v>0</v>
      </c>
      <c r="L20" s="54">
        <f>Таблица651[[#This Row],[Общее кол-во шт]]*Таблица651[[#This Row],[Оптовая цена KRW за 1шт]]</f>
        <v>0</v>
      </c>
      <c r="M20" s="19" t="str">
        <f>IFERROR(Таблица651[[#This Row],[Общее кол-во шт]]*Таблица651[[#This Row],[Оптовая цена USD за 1шт]],"")</f>
        <v/>
      </c>
      <c r="N20" s="49"/>
    </row>
    <row r="21" spans="1:14" ht="22.5" customHeight="1">
      <c r="A21" s="44" t="s">
        <v>14130</v>
      </c>
      <c r="B21" s="14">
        <v>8806173424146</v>
      </c>
      <c r="C21" s="50" t="s">
        <v>14131</v>
      </c>
      <c r="D21" s="46" t="s">
        <v>14132</v>
      </c>
      <c r="E21" s="16">
        <v>14900</v>
      </c>
      <c r="F21" s="15">
        <v>0.49</v>
      </c>
      <c r="G21" s="47">
        <v>12</v>
      </c>
      <c r="H21" s="55">
        <f>Таблица651[[#This Row],[Коэфициент стоимости]]*Таблица651[[#This Row],[Розничная цена KRW]]</f>
        <v>7301</v>
      </c>
      <c r="I21" s="17" t="str">
        <f>IF($H$1="","Введите курс",Таблица651[[#This Row],[Оптовая цена KRW за 1шт]]/$H$1)</f>
        <v>Введите курс</v>
      </c>
      <c r="J21" s="48"/>
      <c r="K21" s="18">
        <f>Таблица651[[#This Row],[Заказ коробок ]]*Таблица651[[#This Row],[Кол-во шт в коробке]]</f>
        <v>0</v>
      </c>
      <c r="L21" s="54">
        <f>Таблица651[[#This Row],[Общее кол-во шт]]*Таблица651[[#This Row],[Оптовая цена KRW за 1шт]]</f>
        <v>0</v>
      </c>
      <c r="M21" s="19" t="str">
        <f>IFERROR(Таблица651[[#This Row],[Общее кол-во шт]]*Таблица651[[#This Row],[Оптовая цена USD за 1шт]],"")</f>
        <v/>
      </c>
      <c r="N21" s="49"/>
    </row>
    <row r="22" spans="1:14" ht="22.5" customHeight="1">
      <c r="A22" s="44" t="s">
        <v>14133</v>
      </c>
      <c r="B22" s="14">
        <v>8806173428908</v>
      </c>
      <c r="C22" s="50" t="s">
        <v>14134</v>
      </c>
      <c r="D22" s="46" t="s">
        <v>14135</v>
      </c>
      <c r="E22" s="16">
        <v>7700</v>
      </c>
      <c r="F22" s="15">
        <v>0.49</v>
      </c>
      <c r="G22" s="47">
        <v>12</v>
      </c>
      <c r="H22" s="55">
        <f>Таблица651[[#This Row],[Коэфициент стоимости]]*Таблица651[[#This Row],[Розничная цена KRW]]</f>
        <v>3773</v>
      </c>
      <c r="I22" s="17" t="str">
        <f>IF($H$1="","Введите курс",Таблица651[[#This Row],[Оптовая цена KRW за 1шт]]/$H$1)</f>
        <v>Введите курс</v>
      </c>
      <c r="J22" s="48"/>
      <c r="K22" s="18">
        <f>Таблица651[[#This Row],[Заказ коробок ]]*Таблица651[[#This Row],[Кол-во шт в коробке]]</f>
        <v>0</v>
      </c>
      <c r="L22" s="54">
        <f>Таблица651[[#This Row],[Общее кол-во шт]]*Таблица651[[#This Row],[Оптовая цена KRW за 1шт]]</f>
        <v>0</v>
      </c>
      <c r="M22" s="19" t="str">
        <f>IFERROR(Таблица651[[#This Row],[Общее кол-во шт]]*Таблица651[[#This Row],[Оптовая цена USD за 1шт]],"")</f>
        <v/>
      </c>
      <c r="N22" s="49"/>
    </row>
    <row r="23" spans="1:14" ht="22.5" customHeight="1">
      <c r="A23" s="44" t="s">
        <v>14136</v>
      </c>
      <c r="B23" s="14">
        <v>8806173428892</v>
      </c>
      <c r="C23" s="50" t="s">
        <v>14137</v>
      </c>
      <c r="D23" s="46" t="s">
        <v>14138</v>
      </c>
      <c r="E23" s="16">
        <v>15000</v>
      </c>
      <c r="F23" s="15">
        <v>0.49</v>
      </c>
      <c r="G23" s="47">
        <v>12</v>
      </c>
      <c r="H23" s="55">
        <f>Таблица651[[#This Row],[Коэфициент стоимости]]*Таблица651[[#This Row],[Розничная цена KRW]]</f>
        <v>7350</v>
      </c>
      <c r="I23" s="17" t="str">
        <f>IF($H$1="","Введите курс",Таблица651[[#This Row],[Оптовая цена KRW за 1шт]]/$H$1)</f>
        <v>Введите курс</v>
      </c>
      <c r="J23" s="48"/>
      <c r="K23" s="18">
        <f>Таблица651[[#This Row],[Заказ коробок ]]*Таблица651[[#This Row],[Кол-во шт в коробке]]</f>
        <v>0</v>
      </c>
      <c r="L23" s="54">
        <f>Таблица651[[#This Row],[Общее кол-во шт]]*Таблица651[[#This Row],[Оптовая цена KRW за 1шт]]</f>
        <v>0</v>
      </c>
      <c r="M23" s="19" t="str">
        <f>IFERROR(Таблица651[[#This Row],[Общее кол-во шт]]*Таблица651[[#This Row],[Оптовая цена USD за 1шт]],"")</f>
        <v/>
      </c>
      <c r="N23" s="49"/>
    </row>
    <row r="24" spans="1:14" ht="22.5" customHeight="1">
      <c r="A24" s="44" t="s">
        <v>14139</v>
      </c>
      <c r="B24" s="14">
        <v>8806173425891</v>
      </c>
      <c r="C24" s="50" t="s">
        <v>14140</v>
      </c>
      <c r="D24" s="46" t="s">
        <v>14141</v>
      </c>
      <c r="E24" s="16">
        <v>12000</v>
      </c>
      <c r="F24" s="15">
        <v>0.49</v>
      </c>
      <c r="G24" s="47">
        <v>12</v>
      </c>
      <c r="H24" s="55">
        <f>Таблица651[[#This Row],[Коэфициент стоимости]]*Таблица651[[#This Row],[Розничная цена KRW]]</f>
        <v>5880</v>
      </c>
      <c r="I24" s="17" t="str">
        <f>IF($H$1="","Введите курс",Таблица651[[#This Row],[Оптовая цена KRW за 1шт]]/$H$1)</f>
        <v>Введите курс</v>
      </c>
      <c r="J24" s="48"/>
      <c r="K24" s="18">
        <f>Таблица651[[#This Row],[Заказ коробок ]]*Таблица651[[#This Row],[Кол-во шт в коробке]]</f>
        <v>0</v>
      </c>
      <c r="L24" s="54">
        <f>Таблица651[[#This Row],[Общее кол-во шт]]*Таблица651[[#This Row],[Оптовая цена KRW за 1шт]]</f>
        <v>0</v>
      </c>
      <c r="M24" s="19" t="str">
        <f>IFERROR(Таблица651[[#This Row],[Общее кол-во шт]]*Таблица651[[#This Row],[Оптовая цена USD за 1шт]],"")</f>
        <v/>
      </c>
      <c r="N24" s="49"/>
    </row>
    <row r="25" spans="1:14" ht="22.5" customHeight="1">
      <c r="A25" s="44" t="s">
        <v>14142</v>
      </c>
      <c r="B25" s="14">
        <v>8806173425884</v>
      </c>
      <c r="C25" s="50" t="s">
        <v>14143</v>
      </c>
      <c r="D25" s="46" t="s">
        <v>14144</v>
      </c>
      <c r="E25" s="16">
        <v>12000</v>
      </c>
      <c r="F25" s="15">
        <v>0.49</v>
      </c>
      <c r="G25" s="47">
        <v>12</v>
      </c>
      <c r="H25" s="55">
        <f>Таблица651[[#This Row],[Коэфициент стоимости]]*Таблица651[[#This Row],[Розничная цена KRW]]</f>
        <v>5880</v>
      </c>
      <c r="I25" s="17" t="str">
        <f>IF($H$1="","Введите курс",Таблица651[[#This Row],[Оптовая цена KRW за 1шт]]/$H$1)</f>
        <v>Введите курс</v>
      </c>
      <c r="J25" s="48"/>
      <c r="K25" s="18">
        <f>Таблица651[[#This Row],[Заказ коробок ]]*Таблица651[[#This Row],[Кол-во шт в коробке]]</f>
        <v>0</v>
      </c>
      <c r="L25" s="54">
        <f>Таблица651[[#This Row],[Общее кол-во шт]]*Таблица651[[#This Row],[Оптовая цена KRW за 1шт]]</f>
        <v>0</v>
      </c>
      <c r="M25" s="19" t="str">
        <f>IFERROR(Таблица651[[#This Row],[Общее кол-во шт]]*Таблица651[[#This Row],[Оптовая цена USD за 1шт]],"")</f>
        <v/>
      </c>
      <c r="N25" s="49"/>
    </row>
    <row r="26" spans="1:14" ht="22.5" customHeight="1">
      <c r="A26" s="44" t="s">
        <v>14145</v>
      </c>
      <c r="B26" s="14">
        <v>8806173425914</v>
      </c>
      <c r="C26" s="50" t="s">
        <v>14146</v>
      </c>
      <c r="D26" s="46" t="s">
        <v>14147</v>
      </c>
      <c r="E26" s="16">
        <v>10000</v>
      </c>
      <c r="F26" s="15">
        <v>0.49</v>
      </c>
      <c r="G26" s="47">
        <v>12</v>
      </c>
      <c r="H26" s="55">
        <f>Таблица651[[#This Row],[Коэфициент стоимости]]*Таблица651[[#This Row],[Розничная цена KRW]]</f>
        <v>4900</v>
      </c>
      <c r="I26" s="17" t="str">
        <f>IF($H$1="","Введите курс",Таблица651[[#This Row],[Оптовая цена KRW за 1шт]]/$H$1)</f>
        <v>Введите курс</v>
      </c>
      <c r="J26" s="48"/>
      <c r="K26" s="18">
        <f>Таблица651[[#This Row],[Заказ коробок ]]*Таблица651[[#This Row],[Кол-во шт в коробке]]</f>
        <v>0</v>
      </c>
      <c r="L26" s="54">
        <f>Таблица651[[#This Row],[Общее кол-во шт]]*Таблица651[[#This Row],[Оптовая цена KRW за 1шт]]</f>
        <v>0</v>
      </c>
      <c r="M26" s="19" t="str">
        <f>IFERROR(Таблица651[[#This Row],[Общее кол-во шт]]*Таблица651[[#This Row],[Оптовая цена USD за 1шт]],"")</f>
        <v/>
      </c>
      <c r="N26" s="49"/>
    </row>
    <row r="27" spans="1:14" ht="22.5" customHeight="1">
      <c r="A27" s="44" t="s">
        <v>14148</v>
      </c>
      <c r="B27" s="14">
        <v>8806173442034</v>
      </c>
      <c r="C27" s="50" t="s">
        <v>14149</v>
      </c>
      <c r="D27" s="46" t="s">
        <v>14150</v>
      </c>
      <c r="E27" s="16">
        <v>18900</v>
      </c>
      <c r="F27" s="15">
        <v>0.49</v>
      </c>
      <c r="G27" s="47">
        <v>6</v>
      </c>
      <c r="H27" s="55">
        <f>Таблица651[[#This Row],[Коэфициент стоимости]]*Таблица651[[#This Row],[Розничная цена KRW]]</f>
        <v>9261</v>
      </c>
      <c r="I27" s="17" t="str">
        <f>IF($H$1="","Введите курс",Таблица651[[#This Row],[Оптовая цена KRW за 1шт]]/$H$1)</f>
        <v>Введите курс</v>
      </c>
      <c r="J27" s="48"/>
      <c r="K27" s="18">
        <f>Таблица651[[#This Row],[Заказ коробок ]]*Таблица651[[#This Row],[Кол-во шт в коробке]]</f>
        <v>0</v>
      </c>
      <c r="L27" s="54">
        <f>Таблица651[[#This Row],[Общее кол-во шт]]*Таблица651[[#This Row],[Оптовая цена KRW за 1шт]]</f>
        <v>0</v>
      </c>
      <c r="M27" s="19" t="str">
        <f>IFERROR(Таблица651[[#This Row],[Общее кол-во шт]]*Таблица651[[#This Row],[Оптовая цена USD за 1шт]],"")</f>
        <v/>
      </c>
      <c r="N27" s="49"/>
    </row>
    <row r="28" spans="1:14" ht="22.5" customHeight="1">
      <c r="A28" s="44" t="s">
        <v>14151</v>
      </c>
      <c r="B28" s="14">
        <v>8806173437887</v>
      </c>
      <c r="C28" s="50" t="s">
        <v>14152</v>
      </c>
      <c r="D28" s="46" t="s">
        <v>14153</v>
      </c>
      <c r="E28" s="16">
        <v>24900</v>
      </c>
      <c r="F28" s="15">
        <v>0.49</v>
      </c>
      <c r="G28" s="47">
        <v>8</v>
      </c>
      <c r="H28" s="55">
        <f>Таблица651[[#This Row],[Коэфициент стоимости]]*Таблица651[[#This Row],[Розничная цена KRW]]</f>
        <v>12201</v>
      </c>
      <c r="I28" s="17" t="str">
        <f>IF($H$1="","Введите курс",Таблица651[[#This Row],[Оптовая цена KRW за 1шт]]/$H$1)</f>
        <v>Введите курс</v>
      </c>
      <c r="J28" s="48"/>
      <c r="K28" s="18">
        <f>Таблица651[[#This Row],[Заказ коробок ]]*Таблица651[[#This Row],[Кол-во шт в коробке]]</f>
        <v>0</v>
      </c>
      <c r="L28" s="54">
        <f>Таблица651[[#This Row],[Общее кол-во шт]]*Таблица651[[#This Row],[Оптовая цена KRW за 1шт]]</f>
        <v>0</v>
      </c>
      <c r="M28" s="19" t="str">
        <f>IFERROR(Таблица651[[#This Row],[Общее кол-во шт]]*Таблица651[[#This Row],[Оптовая цена USD за 1шт]],"")</f>
        <v/>
      </c>
      <c r="N28" s="49"/>
    </row>
    <row r="29" spans="1:14" ht="22.5" customHeight="1">
      <c r="A29" s="44" t="s">
        <v>14154</v>
      </c>
      <c r="B29" s="14">
        <v>8806173437894</v>
      </c>
      <c r="C29" s="50" t="s">
        <v>14155</v>
      </c>
      <c r="D29" s="46" t="s">
        <v>14156</v>
      </c>
      <c r="E29" s="16">
        <v>24900</v>
      </c>
      <c r="F29" s="15">
        <v>0.49</v>
      </c>
      <c r="G29" s="47">
        <v>8</v>
      </c>
      <c r="H29" s="55">
        <f>Таблица651[[#This Row],[Коэфициент стоимости]]*Таблица651[[#This Row],[Розничная цена KRW]]</f>
        <v>12201</v>
      </c>
      <c r="I29" s="17" t="str">
        <f>IF($H$1="","Введите курс",Таблица651[[#This Row],[Оптовая цена KRW за 1шт]]/$H$1)</f>
        <v>Введите курс</v>
      </c>
      <c r="J29" s="48"/>
      <c r="K29" s="18">
        <f>Таблица651[[#This Row],[Заказ коробок ]]*Таблица651[[#This Row],[Кол-во шт в коробке]]</f>
        <v>0</v>
      </c>
      <c r="L29" s="54">
        <f>Таблица651[[#This Row],[Общее кол-во шт]]*Таблица651[[#This Row],[Оптовая цена KRW за 1шт]]</f>
        <v>0</v>
      </c>
      <c r="M29" s="19" t="str">
        <f>IFERROR(Таблица651[[#This Row],[Общее кол-во шт]]*Таблица651[[#This Row],[Оптовая цена USD за 1шт]],"")</f>
        <v/>
      </c>
      <c r="N29" s="49"/>
    </row>
    <row r="30" spans="1:14" ht="22.5" customHeight="1">
      <c r="A30" s="44" t="s">
        <v>14157</v>
      </c>
      <c r="B30" s="14">
        <v>8806173437863</v>
      </c>
      <c r="C30" s="50" t="s">
        <v>14158</v>
      </c>
      <c r="D30" s="46" t="s">
        <v>14159</v>
      </c>
      <c r="E30" s="16">
        <v>18900</v>
      </c>
      <c r="F30" s="15">
        <v>0.49</v>
      </c>
      <c r="G30" s="47">
        <v>8</v>
      </c>
      <c r="H30" s="55">
        <f>Таблица651[[#This Row],[Коэфициент стоимости]]*Таблица651[[#This Row],[Розничная цена KRW]]</f>
        <v>9261</v>
      </c>
      <c r="I30" s="17" t="str">
        <f>IF($H$1="","Введите курс",Таблица651[[#This Row],[Оптовая цена KRW за 1шт]]/$H$1)</f>
        <v>Введите курс</v>
      </c>
      <c r="J30" s="48"/>
      <c r="K30" s="18">
        <f>Таблица651[[#This Row],[Заказ коробок ]]*Таблица651[[#This Row],[Кол-во шт в коробке]]</f>
        <v>0</v>
      </c>
      <c r="L30" s="54">
        <f>Таблица651[[#This Row],[Общее кол-во шт]]*Таблица651[[#This Row],[Оптовая цена KRW за 1шт]]</f>
        <v>0</v>
      </c>
      <c r="M30" s="19" t="str">
        <f>IFERROR(Таблица651[[#This Row],[Общее кол-во шт]]*Таблица651[[#This Row],[Оптовая цена USD за 1шт]],"")</f>
        <v/>
      </c>
      <c r="N30" s="49"/>
    </row>
    <row r="31" spans="1:14" ht="22.5" customHeight="1">
      <c r="A31" s="44" t="s">
        <v>14160</v>
      </c>
      <c r="B31" s="14">
        <v>8806173443130</v>
      </c>
      <c r="C31" s="50" t="s">
        <v>14161</v>
      </c>
      <c r="D31" s="46" t="s">
        <v>14162</v>
      </c>
      <c r="E31" s="16">
        <v>35000</v>
      </c>
      <c r="F31" s="15">
        <v>0.49</v>
      </c>
      <c r="G31" s="47">
        <v>6</v>
      </c>
      <c r="H31" s="55">
        <f>Таблица651[[#This Row],[Коэфициент стоимости]]*Таблица651[[#This Row],[Розничная цена KRW]]</f>
        <v>17150</v>
      </c>
      <c r="I31" s="17" t="str">
        <f>IF($H$1="","Введите курс",Таблица651[[#This Row],[Оптовая цена KRW за 1шт]]/$H$1)</f>
        <v>Введите курс</v>
      </c>
      <c r="J31" s="48"/>
      <c r="K31" s="18">
        <f>Таблица651[[#This Row],[Заказ коробок ]]*Таблица651[[#This Row],[Кол-во шт в коробке]]</f>
        <v>0</v>
      </c>
      <c r="L31" s="54">
        <f>Таблица651[[#This Row],[Общее кол-во шт]]*Таблица651[[#This Row],[Оптовая цена KRW за 1шт]]</f>
        <v>0</v>
      </c>
      <c r="M31" s="19" t="str">
        <f>IFERROR(Таблица651[[#This Row],[Общее кол-во шт]]*Таблица651[[#This Row],[Оптовая цена USD за 1шт]],"")</f>
        <v/>
      </c>
      <c r="N31" s="49"/>
    </row>
    <row r="32" spans="1:14" ht="22.5" customHeight="1">
      <c r="A32" s="44" t="s">
        <v>14163</v>
      </c>
      <c r="B32" s="14">
        <v>8806173443123</v>
      </c>
      <c r="C32" s="50" t="s">
        <v>14164</v>
      </c>
      <c r="D32" s="46" t="s">
        <v>14165</v>
      </c>
      <c r="E32" s="16">
        <v>35000</v>
      </c>
      <c r="F32" s="15">
        <v>0.49</v>
      </c>
      <c r="G32" s="47">
        <v>6</v>
      </c>
      <c r="H32" s="55">
        <f>Таблица651[[#This Row],[Коэфициент стоимости]]*Таблица651[[#This Row],[Розничная цена KRW]]</f>
        <v>17150</v>
      </c>
      <c r="I32" s="17" t="str">
        <f>IF($H$1="","Введите курс",Таблица651[[#This Row],[Оптовая цена KRW за 1шт]]/$H$1)</f>
        <v>Введите курс</v>
      </c>
      <c r="J32" s="48"/>
      <c r="K32" s="18">
        <f>Таблица651[[#This Row],[Заказ коробок ]]*Таблица651[[#This Row],[Кол-во шт в коробке]]</f>
        <v>0</v>
      </c>
      <c r="L32" s="54">
        <f>Таблица651[[#This Row],[Общее кол-во шт]]*Таблица651[[#This Row],[Оптовая цена KRW за 1шт]]</f>
        <v>0</v>
      </c>
      <c r="M32" s="19" t="str">
        <f>IFERROR(Таблица651[[#This Row],[Общее кол-во шт]]*Таблица651[[#This Row],[Оптовая цена USD за 1шт]],"")</f>
        <v/>
      </c>
      <c r="N32" s="49"/>
    </row>
    <row r="33" spans="1:14" ht="22.5" customHeight="1">
      <c r="A33" s="44" t="s">
        <v>14166</v>
      </c>
      <c r="B33" s="14">
        <v>8806173443154</v>
      </c>
      <c r="C33" s="50" t="s">
        <v>14167</v>
      </c>
      <c r="D33" s="46" t="s">
        <v>14168</v>
      </c>
      <c r="E33" s="16">
        <v>35000</v>
      </c>
      <c r="F33" s="15">
        <v>0.49</v>
      </c>
      <c r="G33" s="47">
        <v>6</v>
      </c>
      <c r="H33" s="55">
        <f>Таблица651[[#This Row],[Коэфициент стоимости]]*Таблица651[[#This Row],[Розничная цена KRW]]</f>
        <v>17150</v>
      </c>
      <c r="I33" s="17" t="str">
        <f>IF($H$1="","Введите курс",Таблица651[[#This Row],[Оптовая цена KRW за 1шт]]/$H$1)</f>
        <v>Введите курс</v>
      </c>
      <c r="J33" s="48"/>
      <c r="K33" s="18">
        <f>Таблица651[[#This Row],[Заказ коробок ]]*Таблица651[[#This Row],[Кол-во шт в коробке]]</f>
        <v>0</v>
      </c>
      <c r="L33" s="54">
        <f>Таблица651[[#This Row],[Общее кол-во шт]]*Таблица651[[#This Row],[Оптовая цена KRW за 1шт]]</f>
        <v>0</v>
      </c>
      <c r="M33" s="19" t="str">
        <f>IFERROR(Таблица651[[#This Row],[Общее кол-во шт]]*Таблица651[[#This Row],[Оптовая цена USD за 1шт]],"")</f>
        <v/>
      </c>
      <c r="N33" s="49"/>
    </row>
    <row r="34" spans="1:14" ht="22.5" customHeight="1">
      <c r="A34" s="44" t="s">
        <v>14169</v>
      </c>
      <c r="B34" s="14">
        <v>8806173453177</v>
      </c>
      <c r="C34" s="50" t="s">
        <v>14170</v>
      </c>
      <c r="D34" s="46" t="s">
        <v>14171</v>
      </c>
      <c r="E34" s="16">
        <v>35000</v>
      </c>
      <c r="F34" s="15">
        <v>0.49</v>
      </c>
      <c r="G34" s="47">
        <v>6</v>
      </c>
      <c r="H34" s="55">
        <f>Таблица651[[#This Row],[Коэфициент стоимости]]*Таблица651[[#This Row],[Розничная цена KRW]]</f>
        <v>17150</v>
      </c>
      <c r="I34" s="17" t="str">
        <f>IF($H$1="","Введите курс",Таблица651[[#This Row],[Оптовая цена KRW за 1шт]]/$H$1)</f>
        <v>Введите курс</v>
      </c>
      <c r="J34" s="48"/>
      <c r="K34" s="18">
        <f>Таблица651[[#This Row],[Заказ коробок ]]*Таблица651[[#This Row],[Кол-во шт в коробке]]</f>
        <v>0</v>
      </c>
      <c r="L34" s="54">
        <f>Таблица651[[#This Row],[Общее кол-во шт]]*Таблица651[[#This Row],[Оптовая цена KRW за 1шт]]</f>
        <v>0</v>
      </c>
      <c r="M34" s="19" t="str">
        <f>IFERROR(Таблица651[[#This Row],[Общее кол-во шт]]*Таблица651[[#This Row],[Оптовая цена USD за 1шт]],"")</f>
        <v/>
      </c>
      <c r="N34" s="49"/>
    </row>
    <row r="35" spans="1:14" ht="22.5" customHeight="1">
      <c r="A35" s="44" t="s">
        <v>14172</v>
      </c>
      <c r="B35" s="14">
        <v>8806173443109</v>
      </c>
      <c r="C35" s="50" t="s">
        <v>14173</v>
      </c>
      <c r="D35" s="46" t="s">
        <v>14174</v>
      </c>
      <c r="E35" s="16">
        <v>25000</v>
      </c>
      <c r="F35" s="15">
        <v>0.49</v>
      </c>
      <c r="G35" s="47">
        <v>6</v>
      </c>
      <c r="H35" s="55">
        <f>Таблица651[[#This Row],[Коэфициент стоимости]]*Таблица651[[#This Row],[Розничная цена KRW]]</f>
        <v>12250</v>
      </c>
      <c r="I35" s="17" t="str">
        <f>IF($H$1="","Введите курс",Таблица651[[#This Row],[Оптовая цена KRW за 1шт]]/$H$1)</f>
        <v>Введите курс</v>
      </c>
      <c r="J35" s="48"/>
      <c r="K35" s="18">
        <f>Таблица651[[#This Row],[Заказ коробок ]]*Таблица651[[#This Row],[Кол-во шт в коробке]]</f>
        <v>0</v>
      </c>
      <c r="L35" s="54">
        <f>Таблица651[[#This Row],[Общее кол-во шт]]*Таблица651[[#This Row],[Оптовая цена KRW за 1шт]]</f>
        <v>0</v>
      </c>
      <c r="M35" s="19" t="str">
        <f>IFERROR(Таблица651[[#This Row],[Общее кол-во шт]]*Таблица651[[#This Row],[Оптовая цена USD за 1шт]],"")</f>
        <v/>
      </c>
      <c r="N35" s="49"/>
    </row>
    <row r="36" spans="1:14" ht="22.5" customHeight="1">
      <c r="A36" s="44" t="s">
        <v>14175</v>
      </c>
      <c r="B36" s="14">
        <v>8806173447411</v>
      </c>
      <c r="C36" s="50" t="s">
        <v>14176</v>
      </c>
      <c r="D36" s="46" t="s">
        <v>14177</v>
      </c>
      <c r="E36" s="16">
        <v>8800</v>
      </c>
      <c r="F36" s="15">
        <v>0.49</v>
      </c>
      <c r="G36" s="47">
        <v>8</v>
      </c>
      <c r="H36" s="55">
        <f>Таблица651[[#This Row],[Коэфициент стоимости]]*Таблица651[[#This Row],[Розничная цена KRW]]</f>
        <v>4312</v>
      </c>
      <c r="I36" s="17" t="str">
        <f>IF($H$1="","Введите курс",Таблица651[[#This Row],[Оптовая цена KRW за 1шт]]/$H$1)</f>
        <v>Введите курс</v>
      </c>
      <c r="J36" s="48"/>
      <c r="K36" s="18">
        <f>Таблица651[[#This Row],[Заказ коробок ]]*Таблица651[[#This Row],[Кол-во шт в коробке]]</f>
        <v>0</v>
      </c>
      <c r="L36" s="54">
        <f>Таблица651[[#This Row],[Общее кол-во шт]]*Таблица651[[#This Row],[Оптовая цена KRW за 1шт]]</f>
        <v>0</v>
      </c>
      <c r="M36" s="19" t="str">
        <f>IFERROR(Таблица651[[#This Row],[Общее кол-во шт]]*Таблица651[[#This Row],[Оптовая цена USD за 1шт]],"")</f>
        <v/>
      </c>
      <c r="N36" s="49"/>
    </row>
    <row r="37" spans="1:14" ht="22.5" customHeight="1">
      <c r="A37" s="44" t="s">
        <v>14178</v>
      </c>
      <c r="B37" s="14">
        <v>8806173443116</v>
      </c>
      <c r="C37" s="50" t="s">
        <v>14179</v>
      </c>
      <c r="D37" s="46" t="s">
        <v>14180</v>
      </c>
      <c r="E37" s="16">
        <v>35000</v>
      </c>
      <c r="F37" s="15">
        <v>0.49</v>
      </c>
      <c r="G37" s="47">
        <v>6</v>
      </c>
      <c r="H37" s="55">
        <f>Таблица651[[#This Row],[Коэфициент стоимости]]*Таблица651[[#This Row],[Розничная цена KRW]]</f>
        <v>17150</v>
      </c>
      <c r="I37" s="17" t="str">
        <f>IF($H$1="","Введите курс",Таблица651[[#This Row],[Оптовая цена KRW за 1шт]]/$H$1)</f>
        <v>Введите курс</v>
      </c>
      <c r="J37" s="48"/>
      <c r="K37" s="18">
        <f>Таблица651[[#This Row],[Заказ коробок ]]*Таблица651[[#This Row],[Кол-во шт в коробке]]</f>
        <v>0</v>
      </c>
      <c r="L37" s="54">
        <f>Таблица651[[#This Row],[Общее кол-во шт]]*Таблица651[[#This Row],[Оптовая цена KRW за 1шт]]</f>
        <v>0</v>
      </c>
      <c r="M37" s="19" t="str">
        <f>IFERROR(Таблица651[[#This Row],[Общее кол-во шт]]*Таблица651[[#This Row],[Оптовая цена USD за 1шт]],"")</f>
        <v/>
      </c>
      <c r="N37" s="49"/>
    </row>
    <row r="38" spans="1:14" ht="22.5" customHeight="1">
      <c r="A38" s="44" t="s">
        <v>14181</v>
      </c>
      <c r="B38" s="14">
        <v>8806173416219</v>
      </c>
      <c r="C38" s="50" t="s">
        <v>14182</v>
      </c>
      <c r="D38" s="46" t="s">
        <v>14183</v>
      </c>
      <c r="E38" s="16">
        <v>8800</v>
      </c>
      <c r="F38" s="15">
        <v>0.49</v>
      </c>
      <c r="G38" s="47">
        <v>12</v>
      </c>
      <c r="H38" s="55">
        <f>Таблица651[[#This Row],[Коэфициент стоимости]]*Таблица651[[#This Row],[Розничная цена KRW]]</f>
        <v>4312</v>
      </c>
      <c r="I38" s="17" t="str">
        <f>IF($H$1="","Введите курс",Таблица651[[#This Row],[Оптовая цена KRW за 1шт]]/$H$1)</f>
        <v>Введите курс</v>
      </c>
      <c r="J38" s="48"/>
      <c r="K38" s="18">
        <f>Таблица651[[#This Row],[Заказ коробок ]]*Таблица651[[#This Row],[Кол-во шт в коробке]]</f>
        <v>0</v>
      </c>
      <c r="L38" s="54">
        <f>Таблица651[[#This Row],[Общее кол-во шт]]*Таблица651[[#This Row],[Оптовая цена KRW за 1шт]]</f>
        <v>0</v>
      </c>
      <c r="M38" s="19" t="str">
        <f>IFERROR(Таблица651[[#This Row],[Общее кол-во шт]]*Таблица651[[#This Row],[Оптовая цена USD за 1шт]],"")</f>
        <v/>
      </c>
      <c r="N38" s="49"/>
    </row>
    <row r="39" spans="1:14" ht="22.5" customHeight="1">
      <c r="A39" s="44" t="s">
        <v>14184</v>
      </c>
      <c r="B39" s="14">
        <v>8806173416202</v>
      </c>
      <c r="C39" s="50" t="s">
        <v>14185</v>
      </c>
      <c r="D39" s="46" t="s">
        <v>14186</v>
      </c>
      <c r="E39" s="16">
        <v>8800</v>
      </c>
      <c r="F39" s="15">
        <v>0.49</v>
      </c>
      <c r="G39" s="47">
        <v>12</v>
      </c>
      <c r="H39" s="55">
        <f>Таблица651[[#This Row],[Коэфициент стоимости]]*Таблица651[[#This Row],[Розничная цена KRW]]</f>
        <v>4312</v>
      </c>
      <c r="I39" s="17" t="str">
        <f>IF($H$1="","Введите курс",Таблица651[[#This Row],[Оптовая цена KRW за 1шт]]/$H$1)</f>
        <v>Введите курс</v>
      </c>
      <c r="J39" s="48"/>
      <c r="K39" s="18">
        <f>Таблица651[[#This Row],[Заказ коробок ]]*Таблица651[[#This Row],[Кол-во шт в коробке]]</f>
        <v>0</v>
      </c>
      <c r="L39" s="54">
        <f>Таблица651[[#This Row],[Общее кол-во шт]]*Таблица651[[#This Row],[Оптовая цена KRW за 1шт]]</f>
        <v>0</v>
      </c>
      <c r="M39" s="19" t="str">
        <f>IFERROR(Таблица651[[#This Row],[Общее кол-во шт]]*Таблица651[[#This Row],[Оптовая цена USD за 1шт]],"")</f>
        <v/>
      </c>
      <c r="N39" s="49"/>
    </row>
    <row r="40" spans="1:14" ht="22.5" customHeight="1">
      <c r="A40" s="44" t="s">
        <v>14187</v>
      </c>
      <c r="B40" s="14">
        <v>8806173448500</v>
      </c>
      <c r="C40" s="50" t="s">
        <v>14188</v>
      </c>
      <c r="D40" s="46" t="s">
        <v>14189</v>
      </c>
      <c r="E40" s="16">
        <v>2000</v>
      </c>
      <c r="F40" s="15">
        <v>0.49</v>
      </c>
      <c r="G40" s="47">
        <v>40</v>
      </c>
      <c r="H40" s="55">
        <f>Таблица651[[#This Row],[Коэфициент стоимости]]*Таблица651[[#This Row],[Розничная цена KRW]]</f>
        <v>980</v>
      </c>
      <c r="I40" s="17" t="str">
        <f>IF($H$1="","Введите курс",Таблица651[[#This Row],[Оптовая цена KRW за 1шт]]/$H$1)</f>
        <v>Введите курс</v>
      </c>
      <c r="J40" s="48"/>
      <c r="K40" s="18">
        <f>Таблица651[[#This Row],[Заказ коробок ]]*Таблица651[[#This Row],[Кол-во шт в коробке]]</f>
        <v>0</v>
      </c>
      <c r="L40" s="54">
        <f>Таблица651[[#This Row],[Общее кол-во шт]]*Таблица651[[#This Row],[Оптовая цена KRW за 1шт]]</f>
        <v>0</v>
      </c>
      <c r="M40" s="19" t="str">
        <f>IFERROR(Таблица651[[#This Row],[Общее кол-во шт]]*Таблица651[[#This Row],[Оптовая цена USD за 1шт]],"")</f>
        <v/>
      </c>
      <c r="N40" s="49"/>
    </row>
    <row r="41" spans="1:14" ht="22.5" customHeight="1">
      <c r="A41" s="44" t="s">
        <v>14190</v>
      </c>
      <c r="B41" s="14">
        <v>8806173420377</v>
      </c>
      <c r="C41" s="50" t="s">
        <v>14191</v>
      </c>
      <c r="D41" s="46" t="s">
        <v>24230</v>
      </c>
      <c r="E41" s="16">
        <v>4400</v>
      </c>
      <c r="F41" s="15">
        <v>0.49</v>
      </c>
      <c r="G41" s="47">
        <v>12</v>
      </c>
      <c r="H41" s="55">
        <f>Таблица651[[#This Row],[Коэфициент стоимости]]*Таблица651[[#This Row],[Розничная цена KRW]]</f>
        <v>2156</v>
      </c>
      <c r="I41" s="17" t="str">
        <f>IF($H$1="","Введите курс",Таблица651[[#This Row],[Оптовая цена KRW за 1шт]]/$H$1)</f>
        <v>Введите курс</v>
      </c>
      <c r="J41" s="48"/>
      <c r="K41" s="18">
        <f>Таблица651[[#This Row],[Заказ коробок ]]*Таблица651[[#This Row],[Кол-во шт в коробке]]</f>
        <v>0</v>
      </c>
      <c r="L41" s="54">
        <f>Таблица651[[#This Row],[Общее кол-во шт]]*Таблица651[[#This Row],[Оптовая цена KRW за 1шт]]</f>
        <v>0</v>
      </c>
      <c r="M41" s="19" t="str">
        <f>IFERROR(Таблица651[[#This Row],[Общее кол-во шт]]*Таблица651[[#This Row],[Оптовая цена USD за 1шт]],"")</f>
        <v/>
      </c>
      <c r="N41" s="49"/>
    </row>
    <row r="42" spans="1:14" ht="22.5" customHeight="1">
      <c r="A42" s="44" t="s">
        <v>14192</v>
      </c>
      <c r="B42" s="14">
        <v>8806173414123</v>
      </c>
      <c r="C42" s="50" t="s">
        <v>14193</v>
      </c>
      <c r="D42" s="46" t="s">
        <v>14194</v>
      </c>
      <c r="E42" s="16">
        <v>5500</v>
      </c>
      <c r="F42" s="15">
        <v>0.49</v>
      </c>
      <c r="G42" s="47">
        <v>12</v>
      </c>
      <c r="H42" s="55">
        <f>Таблица651[[#This Row],[Коэфициент стоимости]]*Таблица651[[#This Row],[Розничная цена KRW]]</f>
        <v>2695</v>
      </c>
      <c r="I42" s="17" t="str">
        <f>IF($H$1="","Введите курс",Таблица651[[#This Row],[Оптовая цена KRW за 1шт]]/$H$1)</f>
        <v>Введите курс</v>
      </c>
      <c r="J42" s="48"/>
      <c r="K42" s="18">
        <f>Таблица651[[#This Row],[Заказ коробок ]]*Таблица651[[#This Row],[Кол-во шт в коробке]]</f>
        <v>0</v>
      </c>
      <c r="L42" s="54">
        <f>Таблица651[[#This Row],[Общее кол-во шт]]*Таблица651[[#This Row],[Оптовая цена KRW за 1шт]]</f>
        <v>0</v>
      </c>
      <c r="M42" s="19" t="str">
        <f>IFERROR(Таблица651[[#This Row],[Общее кол-во шт]]*Таблица651[[#This Row],[Оптовая цена USD за 1шт]],"")</f>
        <v/>
      </c>
      <c r="N42" s="49"/>
    </row>
    <row r="43" spans="1:14" ht="22.5" customHeight="1">
      <c r="A43" s="44" t="s">
        <v>14195</v>
      </c>
      <c r="B43" s="14">
        <v>8806173449033</v>
      </c>
      <c r="C43" s="50" t="s">
        <v>14196</v>
      </c>
      <c r="D43" s="46" t="s">
        <v>14197</v>
      </c>
      <c r="E43" s="16">
        <v>9900</v>
      </c>
      <c r="F43" s="15">
        <v>0.49</v>
      </c>
      <c r="G43" s="47">
        <v>6</v>
      </c>
      <c r="H43" s="55">
        <f>Таблица651[[#This Row],[Коэфициент стоимости]]*Таблица651[[#This Row],[Розничная цена KRW]]</f>
        <v>4851</v>
      </c>
      <c r="I43" s="17" t="str">
        <f>IF($H$1="","Введите курс",Таблица651[[#This Row],[Оптовая цена KRW за 1шт]]/$H$1)</f>
        <v>Введите курс</v>
      </c>
      <c r="J43" s="48"/>
      <c r="K43" s="18">
        <f>Таблица651[[#This Row],[Заказ коробок ]]*Таблица651[[#This Row],[Кол-во шт в коробке]]</f>
        <v>0</v>
      </c>
      <c r="L43" s="54">
        <f>Таблица651[[#This Row],[Общее кол-во шт]]*Таблица651[[#This Row],[Оптовая цена KRW за 1шт]]</f>
        <v>0</v>
      </c>
      <c r="M43" s="19" t="str">
        <f>IFERROR(Таблица651[[#This Row],[Общее кол-во шт]]*Таблица651[[#This Row],[Оптовая цена USD за 1шт]],"")</f>
        <v/>
      </c>
      <c r="N43" s="49"/>
    </row>
    <row r="44" spans="1:14" ht="22.5" customHeight="1">
      <c r="A44" s="44" t="s">
        <v>14198</v>
      </c>
      <c r="B44" s="14">
        <v>8806173439652</v>
      </c>
      <c r="C44" s="50" t="s">
        <v>14199</v>
      </c>
      <c r="D44" s="46" t="s">
        <v>14200</v>
      </c>
      <c r="E44" s="16">
        <v>7700</v>
      </c>
      <c r="F44" s="15">
        <v>0.49</v>
      </c>
      <c r="G44" s="47">
        <v>8</v>
      </c>
      <c r="H44" s="55">
        <f>Таблица651[[#This Row],[Коэфициент стоимости]]*Таблица651[[#This Row],[Розничная цена KRW]]</f>
        <v>3773</v>
      </c>
      <c r="I44" s="17" t="str">
        <f>IF($H$1="","Введите курс",Таблица651[[#This Row],[Оптовая цена KRW за 1шт]]/$H$1)</f>
        <v>Введите курс</v>
      </c>
      <c r="J44" s="48"/>
      <c r="K44" s="18">
        <f>Таблица651[[#This Row],[Заказ коробок ]]*Таблица651[[#This Row],[Кол-во шт в коробке]]</f>
        <v>0</v>
      </c>
      <c r="L44" s="54">
        <f>Таблица651[[#This Row],[Общее кол-во шт]]*Таблица651[[#This Row],[Оптовая цена KRW за 1шт]]</f>
        <v>0</v>
      </c>
      <c r="M44" s="19" t="str">
        <f>IFERROR(Таблица651[[#This Row],[Общее кол-во шт]]*Таблица651[[#This Row],[Оптовая цена USD за 1шт]],"")</f>
        <v/>
      </c>
      <c r="N44" s="49"/>
    </row>
    <row r="45" spans="1:14" ht="22.5" customHeight="1">
      <c r="A45" s="44" t="s">
        <v>14201</v>
      </c>
      <c r="B45" s="14">
        <v>8806173443420</v>
      </c>
      <c r="C45" s="50" t="s">
        <v>14202</v>
      </c>
      <c r="D45" s="46" t="s">
        <v>14203</v>
      </c>
      <c r="E45" s="16">
        <v>9500</v>
      </c>
      <c r="F45" s="15">
        <v>0.49</v>
      </c>
      <c r="G45" s="47">
        <v>6</v>
      </c>
      <c r="H45" s="55">
        <f>Таблица651[[#This Row],[Коэфициент стоимости]]*Таблица651[[#This Row],[Розничная цена KRW]]</f>
        <v>4655</v>
      </c>
      <c r="I45" s="17" t="str">
        <f>IF($H$1="","Введите курс",Таблица651[[#This Row],[Оптовая цена KRW за 1шт]]/$H$1)</f>
        <v>Введите курс</v>
      </c>
      <c r="J45" s="48"/>
      <c r="K45" s="18">
        <f>Таблица651[[#This Row],[Заказ коробок ]]*Таблица651[[#This Row],[Кол-во шт в коробке]]</f>
        <v>0</v>
      </c>
      <c r="L45" s="54">
        <f>Таблица651[[#This Row],[Общее кол-во шт]]*Таблица651[[#This Row],[Оптовая цена KRW за 1шт]]</f>
        <v>0</v>
      </c>
      <c r="M45" s="19" t="str">
        <f>IFERROR(Таблица651[[#This Row],[Общее кол-во шт]]*Таблица651[[#This Row],[Оптовая цена USD за 1шт]],"")</f>
        <v/>
      </c>
      <c r="N45" s="49"/>
    </row>
    <row r="46" spans="1:14" ht="22.5" customHeight="1">
      <c r="A46" s="44" t="s">
        <v>14204</v>
      </c>
      <c r="B46" s="14">
        <v>8806173435647</v>
      </c>
      <c r="C46" s="50" t="s">
        <v>14205</v>
      </c>
      <c r="D46" s="46" t="s">
        <v>14206</v>
      </c>
      <c r="E46" s="16">
        <v>9900</v>
      </c>
      <c r="F46" s="15">
        <v>0.49</v>
      </c>
      <c r="G46" s="47">
        <v>8</v>
      </c>
      <c r="H46" s="55">
        <f>Таблица651[[#This Row],[Коэфициент стоимости]]*Таблица651[[#This Row],[Розничная цена KRW]]</f>
        <v>4851</v>
      </c>
      <c r="I46" s="17" t="str">
        <f>IF($H$1="","Введите курс",Таблица651[[#This Row],[Оптовая цена KRW за 1шт]]/$H$1)</f>
        <v>Введите курс</v>
      </c>
      <c r="J46" s="48"/>
      <c r="K46" s="18">
        <f>Таблица651[[#This Row],[Заказ коробок ]]*Таблица651[[#This Row],[Кол-во шт в коробке]]</f>
        <v>0</v>
      </c>
      <c r="L46" s="54">
        <f>Таблица651[[#This Row],[Общее кол-во шт]]*Таблица651[[#This Row],[Оптовая цена KRW за 1шт]]</f>
        <v>0</v>
      </c>
      <c r="M46" s="19" t="str">
        <f>IFERROR(Таблица651[[#This Row],[Общее кол-во шт]]*Таблица651[[#This Row],[Оптовая цена USD за 1шт]],"")</f>
        <v/>
      </c>
      <c r="N46" s="49"/>
    </row>
    <row r="47" spans="1:14" ht="22.5" customHeight="1">
      <c r="A47" s="44" t="s">
        <v>14207</v>
      </c>
      <c r="B47" s="14">
        <v>8806173420360</v>
      </c>
      <c r="C47" s="50" t="s">
        <v>14208</v>
      </c>
      <c r="D47" s="46" t="s">
        <v>24231</v>
      </c>
      <c r="E47" s="16">
        <v>4000</v>
      </c>
      <c r="F47" s="15">
        <v>0.49</v>
      </c>
      <c r="G47" s="47">
        <v>12</v>
      </c>
      <c r="H47" s="55">
        <f>Таблица651[[#This Row],[Коэфициент стоимости]]*Таблица651[[#This Row],[Розничная цена KRW]]</f>
        <v>1960</v>
      </c>
      <c r="I47" s="17" t="str">
        <f>IF($H$1="","Введите курс",Таблица651[[#This Row],[Оптовая цена KRW за 1шт]]/$H$1)</f>
        <v>Введите курс</v>
      </c>
      <c r="J47" s="48"/>
      <c r="K47" s="18">
        <f>Таблица651[[#This Row],[Заказ коробок ]]*Таблица651[[#This Row],[Кол-во шт в коробке]]</f>
        <v>0</v>
      </c>
      <c r="L47" s="54">
        <f>Таблица651[[#This Row],[Общее кол-во шт]]*Таблица651[[#This Row],[Оптовая цена KRW за 1шт]]</f>
        <v>0</v>
      </c>
      <c r="M47" s="19" t="str">
        <f>IFERROR(Таблица651[[#This Row],[Общее кол-во шт]]*Таблица651[[#This Row],[Оптовая цена USD за 1шт]],"")</f>
        <v/>
      </c>
      <c r="N47" s="49"/>
    </row>
    <row r="48" spans="1:14" ht="22.5" customHeight="1">
      <c r="A48" s="44" t="s">
        <v>14209</v>
      </c>
      <c r="B48" s="14">
        <v>8806173437153</v>
      </c>
      <c r="C48" s="50" t="s">
        <v>14210</v>
      </c>
      <c r="D48" s="46" t="s">
        <v>14211</v>
      </c>
      <c r="E48" s="16">
        <v>1950</v>
      </c>
      <c r="F48" s="15">
        <v>0.33</v>
      </c>
      <c r="G48" s="47">
        <v>40</v>
      </c>
      <c r="H48" s="55">
        <f>Таблица651[[#This Row],[Коэфициент стоимости]]*Таблица651[[#This Row],[Розничная цена KRW]]</f>
        <v>643.5</v>
      </c>
      <c r="I48" s="17" t="str">
        <f>IF($H$1="","Введите курс",Таблица651[[#This Row],[Оптовая цена KRW за 1шт]]/$H$1)</f>
        <v>Введите курс</v>
      </c>
      <c r="J48" s="48"/>
      <c r="K48" s="18">
        <f>Таблица651[[#This Row],[Заказ коробок ]]*Таблица651[[#This Row],[Кол-во шт в коробке]]</f>
        <v>0</v>
      </c>
      <c r="L48" s="54">
        <f>Таблица651[[#This Row],[Общее кол-во шт]]*Таблица651[[#This Row],[Оптовая цена KRW за 1шт]]</f>
        <v>0</v>
      </c>
      <c r="M48" s="19" t="str">
        <f>IFERROR(Таблица651[[#This Row],[Общее кол-во шт]]*Таблица651[[#This Row],[Оптовая цена USD за 1шт]],"")</f>
        <v/>
      </c>
      <c r="N48" s="49"/>
    </row>
    <row r="49" spans="1:14" ht="22.5" customHeight="1">
      <c r="A49" s="44" t="s">
        <v>14212</v>
      </c>
      <c r="B49" s="14">
        <v>8806173424603</v>
      </c>
      <c r="C49" s="50" t="s">
        <v>14213</v>
      </c>
      <c r="D49" s="46" t="s">
        <v>14214</v>
      </c>
      <c r="E49" s="16">
        <v>5500</v>
      </c>
      <c r="F49" s="15">
        <v>0.49</v>
      </c>
      <c r="G49" s="47">
        <v>20</v>
      </c>
      <c r="H49" s="55">
        <f>Таблица651[[#This Row],[Коэфициент стоимости]]*Таблица651[[#This Row],[Розничная цена KRW]]</f>
        <v>2695</v>
      </c>
      <c r="I49" s="17" t="str">
        <f>IF($H$1="","Введите курс",Таблица651[[#This Row],[Оптовая цена KRW за 1шт]]/$H$1)</f>
        <v>Введите курс</v>
      </c>
      <c r="J49" s="48"/>
      <c r="K49" s="18">
        <f>Таблица651[[#This Row],[Заказ коробок ]]*Таблица651[[#This Row],[Кол-во шт в коробке]]</f>
        <v>0</v>
      </c>
      <c r="L49" s="54">
        <f>Таблица651[[#This Row],[Общее кол-во шт]]*Таблица651[[#This Row],[Оптовая цена KRW за 1шт]]</f>
        <v>0</v>
      </c>
      <c r="M49" s="19" t="str">
        <f>IFERROR(Таблица651[[#This Row],[Общее кол-во шт]]*Таблица651[[#This Row],[Оптовая цена USD за 1шт]],"")</f>
        <v/>
      </c>
      <c r="N49" s="49"/>
    </row>
    <row r="50" spans="1:14" ht="22.5" customHeight="1">
      <c r="A50" s="44" t="s">
        <v>14215</v>
      </c>
      <c r="B50" s="14">
        <v>8806173435630</v>
      </c>
      <c r="C50" s="50" t="s">
        <v>14216</v>
      </c>
      <c r="D50" s="46" t="s">
        <v>14217</v>
      </c>
      <c r="E50" s="16">
        <v>14900</v>
      </c>
      <c r="F50" s="15">
        <v>0.49</v>
      </c>
      <c r="G50" s="47">
        <v>8</v>
      </c>
      <c r="H50" s="55">
        <f>Таблица651[[#This Row],[Коэфициент стоимости]]*Таблица651[[#This Row],[Розничная цена KRW]]</f>
        <v>7301</v>
      </c>
      <c r="I50" s="17" t="str">
        <f>IF($H$1="","Введите курс",Таблица651[[#This Row],[Оптовая цена KRW за 1шт]]/$H$1)</f>
        <v>Введите курс</v>
      </c>
      <c r="J50" s="48"/>
      <c r="K50" s="18">
        <f>Таблица651[[#This Row],[Заказ коробок ]]*Таблица651[[#This Row],[Кол-во шт в коробке]]</f>
        <v>0</v>
      </c>
      <c r="L50" s="54">
        <f>Таблица651[[#This Row],[Общее кол-во шт]]*Таблица651[[#This Row],[Оптовая цена KRW за 1шт]]</f>
        <v>0</v>
      </c>
      <c r="M50" s="19" t="str">
        <f>IFERROR(Таблица651[[#This Row],[Общее кол-во шт]]*Таблица651[[#This Row],[Оптовая цена USD за 1шт]],"")</f>
        <v/>
      </c>
      <c r="N50" s="49"/>
    </row>
    <row r="51" spans="1:14" ht="22.5" customHeight="1">
      <c r="A51" s="44" t="s">
        <v>14218</v>
      </c>
      <c r="B51" s="14">
        <v>8806173435623</v>
      </c>
      <c r="C51" s="50" t="s">
        <v>14219</v>
      </c>
      <c r="D51" s="46" t="s">
        <v>14220</v>
      </c>
      <c r="E51" s="16">
        <v>14900</v>
      </c>
      <c r="F51" s="15">
        <v>0.49</v>
      </c>
      <c r="G51" s="47">
        <v>8</v>
      </c>
      <c r="H51" s="55">
        <f>Таблица651[[#This Row],[Коэфициент стоимости]]*Таблица651[[#This Row],[Розничная цена KRW]]</f>
        <v>7301</v>
      </c>
      <c r="I51" s="17" t="str">
        <f>IF($H$1="","Введите курс",Таблица651[[#This Row],[Оптовая цена KRW за 1шт]]/$H$1)</f>
        <v>Введите курс</v>
      </c>
      <c r="J51" s="48"/>
      <c r="K51" s="18">
        <f>Таблица651[[#This Row],[Заказ коробок ]]*Таблица651[[#This Row],[Кол-во шт в коробке]]</f>
        <v>0</v>
      </c>
      <c r="L51" s="54">
        <f>Таблица651[[#This Row],[Общее кол-во шт]]*Таблица651[[#This Row],[Оптовая цена KRW за 1шт]]</f>
        <v>0</v>
      </c>
      <c r="M51" s="19" t="str">
        <f>IFERROR(Таблица651[[#This Row],[Общее кол-во шт]]*Таблица651[[#This Row],[Оптовая цена USD за 1шт]],"")</f>
        <v/>
      </c>
      <c r="N51" s="49"/>
    </row>
    <row r="52" spans="1:14" ht="22.5" customHeight="1">
      <c r="A52" s="44" t="s">
        <v>14221</v>
      </c>
      <c r="B52" s="14">
        <v>8806173457557</v>
      </c>
      <c r="C52" s="50" t="s">
        <v>14222</v>
      </c>
      <c r="D52" s="46" t="s">
        <v>14223</v>
      </c>
      <c r="E52" s="16">
        <v>12500</v>
      </c>
      <c r="F52" s="15">
        <v>0.49</v>
      </c>
      <c r="G52" s="47">
        <v>12</v>
      </c>
      <c r="H52" s="55">
        <f>Таблица651[[#This Row],[Коэфициент стоимости]]*Таблица651[[#This Row],[Розничная цена KRW]]</f>
        <v>6125</v>
      </c>
      <c r="I52" s="17" t="str">
        <f>IF($H$1="","Введите курс",Таблица651[[#This Row],[Оптовая цена KRW за 1шт]]/$H$1)</f>
        <v>Введите курс</v>
      </c>
      <c r="J52" s="48"/>
      <c r="K52" s="18">
        <f>Таблица651[[#This Row],[Заказ коробок ]]*Таблица651[[#This Row],[Кол-во шт в коробке]]</f>
        <v>0</v>
      </c>
      <c r="L52" s="54">
        <f>Таблица651[[#This Row],[Общее кол-во шт]]*Таблица651[[#This Row],[Оптовая цена KRW за 1шт]]</f>
        <v>0</v>
      </c>
      <c r="M52" s="19" t="str">
        <f>IFERROR(Таблица651[[#This Row],[Общее кол-во шт]]*Таблица651[[#This Row],[Оптовая цена USD за 1шт]],"")</f>
        <v/>
      </c>
      <c r="N52" s="49"/>
    </row>
    <row r="53" spans="1:14" ht="22.5" customHeight="1">
      <c r="A53" s="44" t="s">
        <v>14224</v>
      </c>
      <c r="B53" s="14">
        <v>8806173434237</v>
      </c>
      <c r="C53" s="50" t="s">
        <v>14225</v>
      </c>
      <c r="D53" s="46" t="s">
        <v>14226</v>
      </c>
      <c r="E53" s="16">
        <v>13900</v>
      </c>
      <c r="F53" s="15">
        <v>0.49</v>
      </c>
      <c r="G53" s="47">
        <v>12</v>
      </c>
      <c r="H53" s="55">
        <f>Таблица651[[#This Row],[Коэфициент стоимости]]*Таблица651[[#This Row],[Розничная цена KRW]]</f>
        <v>6811</v>
      </c>
      <c r="I53" s="17" t="str">
        <f>IF($H$1="","Введите курс",Таблица651[[#This Row],[Оптовая цена KRW за 1шт]]/$H$1)</f>
        <v>Введите курс</v>
      </c>
      <c r="J53" s="48"/>
      <c r="K53" s="18">
        <f>Таблица651[[#This Row],[Заказ коробок ]]*Таблица651[[#This Row],[Кол-во шт в коробке]]</f>
        <v>0</v>
      </c>
      <c r="L53" s="54">
        <f>Таблица651[[#This Row],[Общее кол-во шт]]*Таблица651[[#This Row],[Оптовая цена KRW за 1шт]]</f>
        <v>0</v>
      </c>
      <c r="M53" s="19" t="str">
        <f>IFERROR(Таблица651[[#This Row],[Общее кол-во шт]]*Таблица651[[#This Row],[Оптовая цена USD за 1шт]],"")</f>
        <v/>
      </c>
      <c r="N53" s="49"/>
    </row>
    <row r="54" spans="1:14" ht="22.5" customHeight="1">
      <c r="A54" s="44" t="s">
        <v>14227</v>
      </c>
      <c r="B54" s="14">
        <v>8806173422395</v>
      </c>
      <c r="C54" s="50" t="s">
        <v>14228</v>
      </c>
      <c r="D54" s="46" t="s">
        <v>14229</v>
      </c>
      <c r="E54" s="16">
        <v>15900</v>
      </c>
      <c r="F54" s="15">
        <v>0.49</v>
      </c>
      <c r="G54" s="47">
        <v>12</v>
      </c>
      <c r="H54" s="55">
        <f>Таблица651[[#This Row],[Коэфициент стоимости]]*Таблица651[[#This Row],[Розничная цена KRW]]</f>
        <v>7791</v>
      </c>
      <c r="I54" s="17" t="str">
        <f>IF($H$1="","Введите курс",Таблица651[[#This Row],[Оптовая цена KRW за 1шт]]/$H$1)</f>
        <v>Введите курс</v>
      </c>
      <c r="J54" s="48"/>
      <c r="K54" s="18">
        <f>Таблица651[[#This Row],[Заказ коробок ]]*Таблица651[[#This Row],[Кол-во шт в коробке]]</f>
        <v>0</v>
      </c>
      <c r="L54" s="54">
        <f>Таблица651[[#This Row],[Общее кол-во шт]]*Таблица651[[#This Row],[Оптовая цена KRW за 1шт]]</f>
        <v>0</v>
      </c>
      <c r="M54" s="19" t="str">
        <f>IFERROR(Таблица651[[#This Row],[Общее кол-во шт]]*Таблица651[[#This Row],[Оптовая цена USD за 1шт]],"")</f>
        <v/>
      </c>
      <c r="N54" s="49"/>
    </row>
    <row r="55" spans="1:14" ht="22.5" customHeight="1">
      <c r="A55" s="44" t="s">
        <v>14230</v>
      </c>
      <c r="B55" s="14">
        <v>8806173422371</v>
      </c>
      <c r="C55" s="50" t="s">
        <v>14231</v>
      </c>
      <c r="D55" s="46" t="s">
        <v>14232</v>
      </c>
      <c r="E55" s="16">
        <v>13900</v>
      </c>
      <c r="F55" s="15">
        <v>0.49</v>
      </c>
      <c r="G55" s="47">
        <v>12</v>
      </c>
      <c r="H55" s="55">
        <f>Таблица651[[#This Row],[Коэфициент стоимости]]*Таблица651[[#This Row],[Розничная цена KRW]]</f>
        <v>6811</v>
      </c>
      <c r="I55" s="17" t="str">
        <f>IF($H$1="","Введите курс",Таблица651[[#This Row],[Оптовая цена KRW за 1шт]]/$H$1)</f>
        <v>Введите курс</v>
      </c>
      <c r="J55" s="48"/>
      <c r="K55" s="18">
        <f>Таблица651[[#This Row],[Заказ коробок ]]*Таблица651[[#This Row],[Кол-во шт в коробке]]</f>
        <v>0</v>
      </c>
      <c r="L55" s="54">
        <f>Таблица651[[#This Row],[Общее кол-во шт]]*Таблица651[[#This Row],[Оптовая цена KRW за 1шт]]</f>
        <v>0</v>
      </c>
      <c r="M55" s="19" t="str">
        <f>IFERROR(Таблица651[[#This Row],[Общее кол-во шт]]*Таблица651[[#This Row],[Оптовая цена USD за 1шт]],"")</f>
        <v/>
      </c>
      <c r="N55" s="49"/>
    </row>
    <row r="56" spans="1:14" ht="22.5" customHeight="1">
      <c r="A56" s="44" t="s">
        <v>14233</v>
      </c>
      <c r="B56" s="14">
        <v>8806173449170</v>
      </c>
      <c r="C56" s="50" t="s">
        <v>14234</v>
      </c>
      <c r="D56" s="46" t="s">
        <v>14235</v>
      </c>
      <c r="E56" s="16">
        <v>22000</v>
      </c>
      <c r="F56" s="15">
        <v>0.49</v>
      </c>
      <c r="G56" s="47">
        <v>6</v>
      </c>
      <c r="H56" s="55">
        <f>Таблица651[[#This Row],[Коэфициент стоимости]]*Таблица651[[#This Row],[Розничная цена KRW]]</f>
        <v>10780</v>
      </c>
      <c r="I56" s="17" t="str">
        <f>IF($H$1="","Введите курс",Таблица651[[#This Row],[Оптовая цена KRW за 1шт]]/$H$1)</f>
        <v>Введите курс</v>
      </c>
      <c r="J56" s="48"/>
      <c r="K56" s="18">
        <f>Таблица651[[#This Row],[Заказ коробок ]]*Таблица651[[#This Row],[Кол-во шт в коробке]]</f>
        <v>0</v>
      </c>
      <c r="L56" s="54">
        <f>Таблица651[[#This Row],[Общее кол-во шт]]*Таблица651[[#This Row],[Оптовая цена KRW за 1шт]]</f>
        <v>0</v>
      </c>
      <c r="M56" s="19" t="str">
        <f>IFERROR(Таблица651[[#This Row],[Общее кол-во шт]]*Таблица651[[#This Row],[Оптовая цена USD за 1шт]],"")</f>
        <v/>
      </c>
      <c r="N56" s="49"/>
    </row>
    <row r="57" spans="1:14" ht="22.5" customHeight="1">
      <c r="A57" s="44" t="s">
        <v>14236</v>
      </c>
      <c r="B57" s="14">
        <v>8806173439119</v>
      </c>
      <c r="C57" s="50" t="s">
        <v>14237</v>
      </c>
      <c r="D57" s="46" t="s">
        <v>14238</v>
      </c>
      <c r="E57" s="16">
        <v>15000</v>
      </c>
      <c r="F57" s="15">
        <v>0.49</v>
      </c>
      <c r="G57" s="47">
        <v>12</v>
      </c>
      <c r="H57" s="55">
        <f>Таблица651[[#This Row],[Коэфициент стоимости]]*Таблица651[[#This Row],[Розничная цена KRW]]</f>
        <v>7350</v>
      </c>
      <c r="I57" s="17" t="str">
        <f>IF($H$1="","Введите курс",Таблица651[[#This Row],[Оптовая цена KRW за 1шт]]/$H$1)</f>
        <v>Введите курс</v>
      </c>
      <c r="J57" s="48"/>
      <c r="K57" s="18">
        <f>Таблица651[[#This Row],[Заказ коробок ]]*Таблица651[[#This Row],[Кол-во шт в коробке]]</f>
        <v>0</v>
      </c>
      <c r="L57" s="54">
        <f>Таблица651[[#This Row],[Общее кол-во шт]]*Таблица651[[#This Row],[Оптовая цена KRW за 1шт]]</f>
        <v>0</v>
      </c>
      <c r="M57" s="19" t="str">
        <f>IFERROR(Таблица651[[#This Row],[Общее кол-во шт]]*Таблица651[[#This Row],[Оптовая цена USD за 1шт]],"")</f>
        <v/>
      </c>
      <c r="N57" s="49"/>
    </row>
    <row r="58" spans="1:14" ht="22.5" customHeight="1">
      <c r="A58" s="44" t="s">
        <v>14239</v>
      </c>
      <c r="B58" s="14">
        <v>8806173457571</v>
      </c>
      <c r="C58" s="50" t="s">
        <v>14240</v>
      </c>
      <c r="D58" s="46" t="s">
        <v>14241</v>
      </c>
      <c r="E58" s="16">
        <v>12500</v>
      </c>
      <c r="F58" s="15">
        <v>0.49</v>
      </c>
      <c r="G58" s="47">
        <v>12</v>
      </c>
      <c r="H58" s="55">
        <f>Таблица651[[#This Row],[Коэфициент стоимости]]*Таблица651[[#This Row],[Розничная цена KRW]]</f>
        <v>6125</v>
      </c>
      <c r="I58" s="17" t="str">
        <f>IF($H$1="","Введите курс",Таблица651[[#This Row],[Оптовая цена KRW за 1шт]]/$H$1)</f>
        <v>Введите курс</v>
      </c>
      <c r="J58" s="48"/>
      <c r="K58" s="18">
        <f>Таблица651[[#This Row],[Заказ коробок ]]*Таблица651[[#This Row],[Кол-во шт в коробке]]</f>
        <v>0</v>
      </c>
      <c r="L58" s="54">
        <f>Таблица651[[#This Row],[Общее кол-во шт]]*Таблица651[[#This Row],[Оптовая цена KRW за 1шт]]</f>
        <v>0</v>
      </c>
      <c r="M58" s="19" t="str">
        <f>IFERROR(Таблица651[[#This Row],[Общее кол-во шт]]*Таблица651[[#This Row],[Оптовая цена USD за 1шт]],"")</f>
        <v/>
      </c>
      <c r="N58" s="49"/>
    </row>
    <row r="59" spans="1:14" ht="22.5" customHeight="1">
      <c r="A59" s="44" t="s">
        <v>14242</v>
      </c>
      <c r="B59" s="14">
        <v>8806173434930</v>
      </c>
      <c r="C59" s="50" t="s">
        <v>14243</v>
      </c>
      <c r="D59" s="46" t="s">
        <v>14244</v>
      </c>
      <c r="E59" s="16">
        <v>30000</v>
      </c>
      <c r="F59" s="15">
        <v>0.49</v>
      </c>
      <c r="G59" s="47">
        <v>8</v>
      </c>
      <c r="H59" s="55">
        <f>Таблица651[[#This Row],[Коэфициент стоимости]]*Таблица651[[#This Row],[Розничная цена KRW]]</f>
        <v>14700</v>
      </c>
      <c r="I59" s="17" t="str">
        <f>IF($H$1="","Введите курс",Таблица651[[#This Row],[Оптовая цена KRW за 1шт]]/$H$1)</f>
        <v>Введите курс</v>
      </c>
      <c r="J59" s="48"/>
      <c r="K59" s="18">
        <f>Таблица651[[#This Row],[Заказ коробок ]]*Таблица651[[#This Row],[Кол-во шт в коробке]]</f>
        <v>0</v>
      </c>
      <c r="L59" s="54">
        <f>Таблица651[[#This Row],[Общее кол-во шт]]*Таблица651[[#This Row],[Оптовая цена KRW за 1шт]]</f>
        <v>0</v>
      </c>
      <c r="M59" s="19" t="str">
        <f>IFERROR(Таблица651[[#This Row],[Общее кол-во шт]]*Таблица651[[#This Row],[Оптовая цена USD за 1шт]],"")</f>
        <v/>
      </c>
      <c r="N59" s="49"/>
    </row>
    <row r="60" spans="1:14" ht="22.5" customHeight="1">
      <c r="A60" s="44" t="s">
        <v>14245</v>
      </c>
      <c r="B60" s="14">
        <v>8806173434282</v>
      </c>
      <c r="C60" s="50" t="s">
        <v>14246</v>
      </c>
      <c r="D60" s="46" t="s">
        <v>24232</v>
      </c>
      <c r="E60" s="16">
        <v>33000</v>
      </c>
      <c r="F60" s="15">
        <v>0.49</v>
      </c>
      <c r="G60" s="47">
        <v>12</v>
      </c>
      <c r="H60" s="55">
        <f>Таблица651[[#This Row],[Коэфициент стоимости]]*Таблица651[[#This Row],[Розничная цена KRW]]</f>
        <v>16170</v>
      </c>
      <c r="I60" s="17" t="str">
        <f>IF($H$1="","Введите курс",Таблица651[[#This Row],[Оптовая цена KRW за 1шт]]/$H$1)</f>
        <v>Введите курс</v>
      </c>
      <c r="J60" s="48"/>
      <c r="K60" s="18">
        <f>Таблица651[[#This Row],[Заказ коробок ]]*Таблица651[[#This Row],[Кол-во шт в коробке]]</f>
        <v>0</v>
      </c>
      <c r="L60" s="54">
        <f>Таблица651[[#This Row],[Общее кол-во шт]]*Таблица651[[#This Row],[Оптовая цена KRW за 1шт]]</f>
        <v>0</v>
      </c>
      <c r="M60" s="19" t="str">
        <f>IFERROR(Таблица651[[#This Row],[Общее кол-во шт]]*Таблица651[[#This Row],[Оптовая цена USD за 1шт]],"")</f>
        <v/>
      </c>
      <c r="N60" s="49"/>
    </row>
    <row r="61" spans="1:14" ht="22.5" customHeight="1">
      <c r="A61" s="44" t="s">
        <v>14247</v>
      </c>
      <c r="B61" s="14">
        <v>8806173437795</v>
      </c>
      <c r="C61" s="50" t="s">
        <v>14248</v>
      </c>
      <c r="D61" s="46" t="s">
        <v>24233</v>
      </c>
      <c r="E61" s="16">
        <v>35000</v>
      </c>
      <c r="F61" s="15">
        <v>0.49</v>
      </c>
      <c r="G61" s="47">
        <v>8</v>
      </c>
      <c r="H61" s="55">
        <f>Таблица651[[#This Row],[Коэфициент стоимости]]*Таблица651[[#This Row],[Розничная цена KRW]]</f>
        <v>17150</v>
      </c>
      <c r="I61" s="17" t="str">
        <f>IF($H$1="","Введите курс",Таблица651[[#This Row],[Оптовая цена KRW за 1шт]]/$H$1)</f>
        <v>Введите курс</v>
      </c>
      <c r="J61" s="48"/>
      <c r="K61" s="18">
        <f>Таблица651[[#This Row],[Заказ коробок ]]*Таблица651[[#This Row],[Кол-во шт в коробке]]</f>
        <v>0</v>
      </c>
      <c r="L61" s="54">
        <f>Таблица651[[#This Row],[Общее кол-во шт]]*Таблица651[[#This Row],[Оптовая цена KRW за 1шт]]</f>
        <v>0</v>
      </c>
      <c r="M61" s="19" t="str">
        <f>IFERROR(Таблица651[[#This Row],[Общее кол-во шт]]*Таблица651[[#This Row],[Оптовая цена USD за 1шт]],"")</f>
        <v/>
      </c>
      <c r="N61" s="49"/>
    </row>
    <row r="62" spans="1:14" ht="22.5" customHeight="1">
      <c r="A62" s="44" t="s">
        <v>14249</v>
      </c>
      <c r="B62" s="14">
        <v>8806173440085</v>
      </c>
      <c r="C62" s="50" t="s">
        <v>14250</v>
      </c>
      <c r="D62" s="46" t="s">
        <v>14251</v>
      </c>
      <c r="E62" s="16">
        <v>16900</v>
      </c>
      <c r="F62" s="15">
        <v>0.49</v>
      </c>
      <c r="G62" s="47">
        <v>8</v>
      </c>
      <c r="H62" s="55">
        <f>Таблица651[[#This Row],[Коэфициент стоимости]]*Таблица651[[#This Row],[Розничная цена KRW]]</f>
        <v>8281</v>
      </c>
      <c r="I62" s="17" t="str">
        <f>IF($H$1="","Введите курс",Таблица651[[#This Row],[Оптовая цена KRW за 1шт]]/$H$1)</f>
        <v>Введите курс</v>
      </c>
      <c r="J62" s="48"/>
      <c r="K62" s="18">
        <f>Таблица651[[#This Row],[Заказ коробок ]]*Таблица651[[#This Row],[Кол-во шт в коробке]]</f>
        <v>0</v>
      </c>
      <c r="L62" s="54">
        <f>Таблица651[[#This Row],[Общее кол-во шт]]*Таблица651[[#This Row],[Оптовая цена KRW за 1шт]]</f>
        <v>0</v>
      </c>
      <c r="M62" s="19" t="str">
        <f>IFERROR(Таблица651[[#This Row],[Общее кол-во шт]]*Таблица651[[#This Row],[Оптовая цена USD за 1шт]],"")</f>
        <v/>
      </c>
      <c r="N62" s="49"/>
    </row>
    <row r="63" spans="1:14" ht="22.5" customHeight="1">
      <c r="A63" s="44" t="s">
        <v>14252</v>
      </c>
      <c r="B63" s="14">
        <v>8806173440078</v>
      </c>
      <c r="C63" s="50" t="s">
        <v>14253</v>
      </c>
      <c r="D63" s="46" t="s">
        <v>14254</v>
      </c>
      <c r="E63" s="16">
        <v>14900</v>
      </c>
      <c r="F63" s="15">
        <v>0.49</v>
      </c>
      <c r="G63" s="47">
        <v>8</v>
      </c>
      <c r="H63" s="55">
        <f>Таблица651[[#This Row],[Коэфициент стоимости]]*Таблица651[[#This Row],[Розничная цена KRW]]</f>
        <v>7301</v>
      </c>
      <c r="I63" s="17" t="str">
        <f>IF($H$1="","Введите курс",Таблица651[[#This Row],[Оптовая цена KRW за 1шт]]/$H$1)</f>
        <v>Введите курс</v>
      </c>
      <c r="J63" s="48"/>
      <c r="K63" s="18">
        <f>Таблица651[[#This Row],[Заказ коробок ]]*Таблица651[[#This Row],[Кол-во шт в коробке]]</f>
        <v>0</v>
      </c>
      <c r="L63" s="54">
        <f>Таблица651[[#This Row],[Общее кол-во шт]]*Таблица651[[#This Row],[Оптовая цена KRW за 1шт]]</f>
        <v>0</v>
      </c>
      <c r="M63" s="19" t="str">
        <f>IFERROR(Таблица651[[#This Row],[Общее кол-во шт]]*Таблица651[[#This Row],[Оптовая цена USD за 1шт]],"")</f>
        <v/>
      </c>
      <c r="N63" s="49"/>
    </row>
    <row r="64" spans="1:14" ht="22.5" customHeight="1">
      <c r="A64" s="44" t="s">
        <v>14255</v>
      </c>
      <c r="B64" s="14">
        <v>8806173425488</v>
      </c>
      <c r="C64" s="50" t="s">
        <v>14256</v>
      </c>
      <c r="D64" s="46" t="s">
        <v>14257</v>
      </c>
      <c r="E64" s="16">
        <v>25000</v>
      </c>
      <c r="F64" s="15">
        <v>0.49</v>
      </c>
      <c r="G64" s="47">
        <v>12</v>
      </c>
      <c r="H64" s="55">
        <f>Таблица651[[#This Row],[Коэфициент стоимости]]*Таблица651[[#This Row],[Розничная цена KRW]]</f>
        <v>12250</v>
      </c>
      <c r="I64" s="17" t="str">
        <f>IF($H$1="","Введите курс",Таблица651[[#This Row],[Оптовая цена KRW за 1шт]]/$H$1)</f>
        <v>Введите курс</v>
      </c>
      <c r="J64" s="48"/>
      <c r="K64" s="18">
        <f>Таблица651[[#This Row],[Заказ коробок ]]*Таблица651[[#This Row],[Кол-во шт в коробке]]</f>
        <v>0</v>
      </c>
      <c r="L64" s="54">
        <f>Таблица651[[#This Row],[Общее кол-во шт]]*Таблица651[[#This Row],[Оптовая цена KRW за 1шт]]</f>
        <v>0</v>
      </c>
      <c r="M64" s="19" t="str">
        <f>IFERROR(Таблица651[[#This Row],[Общее кол-во шт]]*Таблица651[[#This Row],[Оптовая цена USD за 1шт]],"")</f>
        <v/>
      </c>
      <c r="N64" s="49"/>
    </row>
    <row r="65" spans="1:14" ht="22.5" customHeight="1">
      <c r="A65" s="44" t="s">
        <v>14258</v>
      </c>
      <c r="B65" s="14">
        <v>8806173425495</v>
      </c>
      <c r="C65" s="50" t="s">
        <v>14259</v>
      </c>
      <c r="D65" s="46" t="s">
        <v>14260</v>
      </c>
      <c r="E65" s="16">
        <v>16900</v>
      </c>
      <c r="F65" s="15">
        <v>0.49</v>
      </c>
      <c r="G65" s="47">
        <v>12</v>
      </c>
      <c r="H65" s="55">
        <f>Таблица651[[#This Row],[Коэфициент стоимости]]*Таблица651[[#This Row],[Розничная цена KRW]]</f>
        <v>8281</v>
      </c>
      <c r="I65" s="17" t="str">
        <f>IF($H$1="","Введите курс",Таблица651[[#This Row],[Оптовая цена KRW за 1шт]]/$H$1)</f>
        <v>Введите курс</v>
      </c>
      <c r="J65" s="48"/>
      <c r="K65" s="18">
        <f>Таблица651[[#This Row],[Заказ коробок ]]*Таблица651[[#This Row],[Кол-во шт в коробке]]</f>
        <v>0</v>
      </c>
      <c r="L65" s="54">
        <f>Таблица651[[#This Row],[Общее кол-во шт]]*Таблица651[[#This Row],[Оптовая цена KRW за 1шт]]</f>
        <v>0</v>
      </c>
      <c r="M65" s="19" t="str">
        <f>IFERROR(Таблица651[[#This Row],[Общее кол-во шт]]*Таблица651[[#This Row],[Оптовая цена USD за 1шт]],"")</f>
        <v/>
      </c>
      <c r="N65" s="49"/>
    </row>
    <row r="66" spans="1:14" ht="22.5" customHeight="1">
      <c r="A66" s="44" t="s">
        <v>14261</v>
      </c>
      <c r="B66" s="14">
        <v>8806173425471</v>
      </c>
      <c r="C66" s="50" t="s">
        <v>14262</v>
      </c>
      <c r="D66" s="46" t="s">
        <v>14263</v>
      </c>
      <c r="E66" s="16">
        <v>14900</v>
      </c>
      <c r="F66" s="15">
        <v>0.49</v>
      </c>
      <c r="G66" s="47">
        <v>12</v>
      </c>
      <c r="H66" s="55">
        <f>Таблица651[[#This Row],[Коэфициент стоимости]]*Таблица651[[#This Row],[Розничная цена KRW]]</f>
        <v>7301</v>
      </c>
      <c r="I66" s="17" t="str">
        <f>IF($H$1="","Введите курс",Таблица651[[#This Row],[Оптовая цена KRW за 1шт]]/$H$1)</f>
        <v>Введите курс</v>
      </c>
      <c r="J66" s="48"/>
      <c r="K66" s="18">
        <f>Таблица651[[#This Row],[Заказ коробок ]]*Таблица651[[#This Row],[Кол-во шт в коробке]]</f>
        <v>0</v>
      </c>
      <c r="L66" s="54">
        <f>Таблица651[[#This Row],[Общее кол-во шт]]*Таблица651[[#This Row],[Оптовая цена KRW за 1шт]]</f>
        <v>0</v>
      </c>
      <c r="M66" s="19" t="str">
        <f>IFERROR(Таблица651[[#This Row],[Общее кол-во шт]]*Таблица651[[#This Row],[Оптовая цена USD за 1шт]],"")</f>
        <v/>
      </c>
      <c r="N66" s="49"/>
    </row>
    <row r="67" spans="1:14" ht="22.5" customHeight="1">
      <c r="A67" s="44" t="s">
        <v>14264</v>
      </c>
      <c r="B67" s="14">
        <v>8806173425464</v>
      </c>
      <c r="C67" s="50" t="s">
        <v>14265</v>
      </c>
      <c r="D67" s="46" t="s">
        <v>14266</v>
      </c>
      <c r="E67" s="16">
        <v>14900</v>
      </c>
      <c r="F67" s="15">
        <v>0.49</v>
      </c>
      <c r="G67" s="47">
        <v>12</v>
      </c>
      <c r="H67" s="55">
        <f>Таблица651[[#This Row],[Коэфициент стоимости]]*Таблица651[[#This Row],[Розничная цена KRW]]</f>
        <v>7301</v>
      </c>
      <c r="I67" s="17" t="str">
        <f>IF($H$1="","Введите курс",Таблица651[[#This Row],[Оптовая цена KRW за 1шт]]/$H$1)</f>
        <v>Введите курс</v>
      </c>
      <c r="J67" s="48"/>
      <c r="K67" s="18">
        <f>Таблица651[[#This Row],[Заказ коробок ]]*Таблица651[[#This Row],[Кол-во шт в коробке]]</f>
        <v>0</v>
      </c>
      <c r="L67" s="54">
        <f>Таблица651[[#This Row],[Общее кол-во шт]]*Таблица651[[#This Row],[Оптовая цена KRW за 1шт]]</f>
        <v>0</v>
      </c>
      <c r="M67" s="19" t="str">
        <f>IFERROR(Таблица651[[#This Row],[Общее кол-во шт]]*Таблица651[[#This Row],[Оптовая цена USD за 1шт]],"")</f>
        <v/>
      </c>
      <c r="N67" s="49"/>
    </row>
    <row r="68" spans="1:14" ht="22.5" customHeight="1">
      <c r="A68" s="44" t="s">
        <v>14267</v>
      </c>
      <c r="B68" s="14">
        <v>8806173425501</v>
      </c>
      <c r="C68" s="50" t="s">
        <v>14268</v>
      </c>
      <c r="D68" s="46" t="s">
        <v>14269</v>
      </c>
      <c r="E68" s="16">
        <v>16900</v>
      </c>
      <c r="F68" s="15">
        <v>0.49</v>
      </c>
      <c r="G68" s="47">
        <v>12</v>
      </c>
      <c r="H68" s="55">
        <f>Таблица651[[#This Row],[Коэфициент стоимости]]*Таблица651[[#This Row],[Розничная цена KRW]]</f>
        <v>8281</v>
      </c>
      <c r="I68" s="17" t="str">
        <f>IF($H$1="","Введите курс",Таблица651[[#This Row],[Оптовая цена KRW за 1шт]]/$H$1)</f>
        <v>Введите курс</v>
      </c>
      <c r="J68" s="48"/>
      <c r="K68" s="18">
        <f>Таблица651[[#This Row],[Заказ коробок ]]*Таблица651[[#This Row],[Кол-во шт в коробке]]</f>
        <v>0</v>
      </c>
      <c r="L68" s="54">
        <f>Таблица651[[#This Row],[Общее кол-во шт]]*Таблица651[[#This Row],[Оптовая цена KRW за 1шт]]</f>
        <v>0</v>
      </c>
      <c r="M68" s="19" t="str">
        <f>IFERROR(Таблица651[[#This Row],[Общее кол-во шт]]*Таблица651[[#This Row],[Оптовая цена USD за 1шт]],"")</f>
        <v/>
      </c>
      <c r="N68" s="49"/>
    </row>
    <row r="69" spans="1:14" ht="22.5" customHeight="1">
      <c r="A69" s="44" t="s">
        <v>14270</v>
      </c>
      <c r="B69" s="14">
        <v>8806173440610</v>
      </c>
      <c r="C69" s="50" t="s">
        <v>14271</v>
      </c>
      <c r="D69" s="46" t="s">
        <v>14272</v>
      </c>
      <c r="E69" s="16">
        <v>24900</v>
      </c>
      <c r="F69" s="15">
        <v>0.49</v>
      </c>
      <c r="G69" s="47">
        <v>6</v>
      </c>
      <c r="H69" s="55">
        <f>Таблица651[[#This Row],[Коэфициент стоимости]]*Таблица651[[#This Row],[Розничная цена KRW]]</f>
        <v>12201</v>
      </c>
      <c r="I69" s="17" t="str">
        <f>IF($H$1="","Введите курс",Таблица651[[#This Row],[Оптовая цена KRW за 1шт]]/$H$1)</f>
        <v>Введите курс</v>
      </c>
      <c r="J69" s="48"/>
      <c r="K69" s="18">
        <f>Таблица651[[#This Row],[Заказ коробок ]]*Таблица651[[#This Row],[Кол-во шт в коробке]]</f>
        <v>0</v>
      </c>
      <c r="L69" s="54">
        <f>Таблица651[[#This Row],[Общее кол-во шт]]*Таблица651[[#This Row],[Оптовая цена KRW за 1шт]]</f>
        <v>0</v>
      </c>
      <c r="M69" s="19" t="str">
        <f>IFERROR(Таблица651[[#This Row],[Общее кол-во шт]]*Таблица651[[#This Row],[Оптовая цена USD за 1шт]],"")</f>
        <v/>
      </c>
      <c r="N69" s="49"/>
    </row>
    <row r="70" spans="1:14" ht="22.5" customHeight="1">
      <c r="A70" s="44" t="s">
        <v>14273</v>
      </c>
      <c r="B70" s="14">
        <v>8806173440627</v>
      </c>
      <c r="C70" s="50" t="s">
        <v>14274</v>
      </c>
      <c r="D70" s="46" t="s">
        <v>24234</v>
      </c>
      <c r="E70" s="16">
        <v>24900</v>
      </c>
      <c r="F70" s="15">
        <v>0.49</v>
      </c>
      <c r="G70" s="47">
        <v>6</v>
      </c>
      <c r="H70" s="55">
        <f>Таблица651[[#This Row],[Коэфициент стоимости]]*Таблица651[[#This Row],[Розничная цена KRW]]</f>
        <v>12201</v>
      </c>
      <c r="I70" s="17" t="str">
        <f>IF($H$1="","Введите курс",Таблица651[[#This Row],[Оптовая цена KRW за 1шт]]/$H$1)</f>
        <v>Введите курс</v>
      </c>
      <c r="J70" s="48"/>
      <c r="K70" s="18">
        <f>Таблица651[[#This Row],[Заказ коробок ]]*Таблица651[[#This Row],[Кол-во шт в коробке]]</f>
        <v>0</v>
      </c>
      <c r="L70" s="54">
        <f>Таблица651[[#This Row],[Общее кол-во шт]]*Таблица651[[#This Row],[Оптовая цена KRW за 1шт]]</f>
        <v>0</v>
      </c>
      <c r="M70" s="19" t="str">
        <f>IFERROR(Таблица651[[#This Row],[Общее кол-во шт]]*Таблица651[[#This Row],[Оптовая цена USD за 1шт]],"")</f>
        <v/>
      </c>
      <c r="N70" s="49"/>
    </row>
    <row r="71" spans="1:14" ht="22.5" customHeight="1">
      <c r="A71" s="44" t="s">
        <v>14275</v>
      </c>
      <c r="B71" s="14">
        <v>8806173440634</v>
      </c>
      <c r="C71" s="50" t="s">
        <v>14276</v>
      </c>
      <c r="D71" s="46" t="s">
        <v>14277</v>
      </c>
      <c r="E71" s="16">
        <v>19900</v>
      </c>
      <c r="F71" s="15">
        <v>0.49</v>
      </c>
      <c r="G71" s="47">
        <v>6</v>
      </c>
      <c r="H71" s="55">
        <f>Таблица651[[#This Row],[Коэфициент стоимости]]*Таблица651[[#This Row],[Розничная цена KRW]]</f>
        <v>9751</v>
      </c>
      <c r="I71" s="17" t="str">
        <f>IF($H$1="","Введите курс",Таблица651[[#This Row],[Оптовая цена KRW за 1шт]]/$H$1)</f>
        <v>Введите курс</v>
      </c>
      <c r="J71" s="48"/>
      <c r="K71" s="18">
        <f>Таблица651[[#This Row],[Заказ коробок ]]*Таблица651[[#This Row],[Кол-во шт в коробке]]</f>
        <v>0</v>
      </c>
      <c r="L71" s="54">
        <f>Таблица651[[#This Row],[Общее кол-во шт]]*Таблица651[[#This Row],[Оптовая цена KRW за 1шт]]</f>
        <v>0</v>
      </c>
      <c r="M71" s="19" t="str">
        <f>IFERROR(Таблица651[[#This Row],[Общее кол-во шт]]*Таблица651[[#This Row],[Оптовая цена USD за 1шт]],"")</f>
        <v/>
      </c>
      <c r="N71" s="49"/>
    </row>
    <row r="72" spans="1:14" ht="22.5" customHeight="1">
      <c r="A72" s="44" t="s">
        <v>14278</v>
      </c>
      <c r="B72" s="14">
        <v>8806173446421</v>
      </c>
      <c r="C72" s="50" t="s">
        <v>14279</v>
      </c>
      <c r="D72" s="46" t="s">
        <v>14280</v>
      </c>
      <c r="E72" s="16">
        <v>22900</v>
      </c>
      <c r="F72" s="15">
        <v>0.49</v>
      </c>
      <c r="G72" s="47">
        <v>6</v>
      </c>
      <c r="H72" s="55">
        <f>Таблица651[[#This Row],[Коэфициент стоимости]]*Таблица651[[#This Row],[Розничная цена KRW]]</f>
        <v>11221</v>
      </c>
      <c r="I72" s="17" t="str">
        <f>IF($H$1="","Введите курс",Таблица651[[#This Row],[Оптовая цена KRW за 1шт]]/$H$1)</f>
        <v>Введите курс</v>
      </c>
      <c r="J72" s="48"/>
      <c r="K72" s="18">
        <f>Таблица651[[#This Row],[Заказ коробок ]]*Таблица651[[#This Row],[Кол-во шт в коробке]]</f>
        <v>0</v>
      </c>
      <c r="L72" s="54">
        <f>Таблица651[[#This Row],[Общее кол-во шт]]*Таблица651[[#This Row],[Оптовая цена KRW за 1шт]]</f>
        <v>0</v>
      </c>
      <c r="M72" s="19" t="str">
        <f>IFERROR(Таблица651[[#This Row],[Общее кол-во шт]]*Таблица651[[#This Row],[Оптовая цена USD за 1шт]],"")</f>
        <v/>
      </c>
      <c r="N72" s="49"/>
    </row>
    <row r="73" spans="1:14" ht="22.5" customHeight="1">
      <c r="A73" s="44" t="s">
        <v>14281</v>
      </c>
      <c r="B73" s="14">
        <v>8806173432806</v>
      </c>
      <c r="C73" s="50" t="s">
        <v>14282</v>
      </c>
      <c r="D73" s="46" t="s">
        <v>14283</v>
      </c>
      <c r="E73" s="16">
        <v>33000</v>
      </c>
      <c r="F73" s="15">
        <v>0.49</v>
      </c>
      <c r="G73" s="47">
        <v>8</v>
      </c>
      <c r="H73" s="55">
        <f>Таблица651[[#This Row],[Коэфициент стоимости]]*Таблица651[[#This Row],[Розничная цена KRW]]</f>
        <v>16170</v>
      </c>
      <c r="I73" s="17" t="str">
        <f>IF($H$1="","Введите курс",Таблица651[[#This Row],[Оптовая цена KRW за 1шт]]/$H$1)</f>
        <v>Введите курс</v>
      </c>
      <c r="J73" s="48"/>
      <c r="K73" s="18">
        <f>Таблица651[[#This Row],[Заказ коробок ]]*Таблица651[[#This Row],[Кол-во шт в коробке]]</f>
        <v>0</v>
      </c>
      <c r="L73" s="54">
        <f>Таблица651[[#This Row],[Общее кол-во шт]]*Таблица651[[#This Row],[Оптовая цена KRW за 1шт]]</f>
        <v>0</v>
      </c>
      <c r="M73" s="19" t="str">
        <f>IFERROR(Таблица651[[#This Row],[Общее кол-во шт]]*Таблица651[[#This Row],[Оптовая цена USD за 1шт]],"")</f>
        <v/>
      </c>
      <c r="N73" s="49"/>
    </row>
    <row r="74" spans="1:14" ht="22.5" customHeight="1">
      <c r="A74" s="44" t="s">
        <v>14284</v>
      </c>
      <c r="B74" s="14">
        <v>8806173432813</v>
      </c>
      <c r="C74" s="50" t="s">
        <v>14285</v>
      </c>
      <c r="D74" s="46" t="s">
        <v>14286</v>
      </c>
      <c r="E74" s="16">
        <v>33000</v>
      </c>
      <c r="F74" s="15">
        <v>0.49</v>
      </c>
      <c r="G74" s="47">
        <v>8</v>
      </c>
      <c r="H74" s="55">
        <f>Таблица651[[#This Row],[Коэфициент стоимости]]*Таблица651[[#This Row],[Розничная цена KRW]]</f>
        <v>16170</v>
      </c>
      <c r="I74" s="17" t="str">
        <f>IF($H$1="","Введите курс",Таблица651[[#This Row],[Оптовая цена KRW за 1шт]]/$H$1)</f>
        <v>Введите курс</v>
      </c>
      <c r="J74" s="48"/>
      <c r="K74" s="18">
        <f>Таблица651[[#This Row],[Заказ коробок ]]*Таблица651[[#This Row],[Кол-во шт в коробке]]</f>
        <v>0</v>
      </c>
      <c r="L74" s="54">
        <f>Таблица651[[#This Row],[Общее кол-во шт]]*Таблица651[[#This Row],[Оптовая цена KRW за 1шт]]</f>
        <v>0</v>
      </c>
      <c r="M74" s="19" t="str">
        <f>IFERROR(Таблица651[[#This Row],[Общее кол-во шт]]*Таблица651[[#This Row],[Оптовая цена USD за 1шт]],"")</f>
        <v/>
      </c>
      <c r="N74" s="49"/>
    </row>
    <row r="75" spans="1:14" ht="22.5" customHeight="1">
      <c r="A75" s="44" t="s">
        <v>14287</v>
      </c>
      <c r="B75" s="14">
        <v>8806173450343</v>
      </c>
      <c r="C75" s="50" t="s">
        <v>14288</v>
      </c>
      <c r="D75" s="46" t="s">
        <v>14289</v>
      </c>
      <c r="E75" s="16">
        <v>160000</v>
      </c>
      <c r="F75" s="15">
        <v>0.49</v>
      </c>
      <c r="G75" s="47">
        <v>4</v>
      </c>
      <c r="H75" s="55">
        <f>Таблица651[[#This Row],[Коэфициент стоимости]]*Таблица651[[#This Row],[Розничная цена KRW]]</f>
        <v>78400</v>
      </c>
      <c r="I75" s="17" t="str">
        <f>IF($H$1="","Введите курс",Таблица651[[#This Row],[Оптовая цена KRW за 1шт]]/$H$1)</f>
        <v>Введите курс</v>
      </c>
      <c r="J75" s="48"/>
      <c r="K75" s="18">
        <f>Таблица651[[#This Row],[Заказ коробок ]]*Таблица651[[#This Row],[Кол-во шт в коробке]]</f>
        <v>0</v>
      </c>
      <c r="L75" s="54">
        <f>Таблица651[[#This Row],[Общее кол-во шт]]*Таблица651[[#This Row],[Оптовая цена KRW за 1шт]]</f>
        <v>0</v>
      </c>
      <c r="M75" s="19" t="str">
        <f>IFERROR(Таблица651[[#This Row],[Общее кол-во шт]]*Таблица651[[#This Row],[Оптовая цена USD за 1шт]],"")</f>
        <v/>
      </c>
      <c r="N75" s="49"/>
    </row>
    <row r="76" spans="1:14" ht="22.5" customHeight="1">
      <c r="A76" s="44" t="s">
        <v>14290</v>
      </c>
      <c r="B76" s="14">
        <v>8806173436064</v>
      </c>
      <c r="C76" s="50" t="s">
        <v>14291</v>
      </c>
      <c r="D76" s="46" t="s">
        <v>14292</v>
      </c>
      <c r="E76" s="16">
        <v>50000</v>
      </c>
      <c r="F76" s="15">
        <v>0.49</v>
      </c>
      <c r="G76" s="47">
        <v>8</v>
      </c>
      <c r="H76" s="55">
        <f>Таблица651[[#This Row],[Коэфициент стоимости]]*Таблица651[[#This Row],[Розничная цена KRW]]</f>
        <v>24500</v>
      </c>
      <c r="I76" s="17" t="str">
        <f>IF($H$1="","Введите курс",Таблица651[[#This Row],[Оптовая цена KRW за 1шт]]/$H$1)</f>
        <v>Введите курс</v>
      </c>
      <c r="J76" s="48"/>
      <c r="K76" s="18">
        <f>Таблица651[[#This Row],[Заказ коробок ]]*Таблица651[[#This Row],[Кол-во шт в коробке]]</f>
        <v>0</v>
      </c>
      <c r="L76" s="54">
        <f>Таблица651[[#This Row],[Общее кол-во шт]]*Таблица651[[#This Row],[Оптовая цена KRW за 1шт]]</f>
        <v>0</v>
      </c>
      <c r="M76" s="19" t="str">
        <f>IFERROR(Таблица651[[#This Row],[Общее кол-во шт]]*Таблица651[[#This Row],[Оптовая цена USD за 1шт]],"")</f>
        <v/>
      </c>
      <c r="N76" s="49"/>
    </row>
    <row r="77" spans="1:14" ht="22.5" customHeight="1">
      <c r="A77" s="44" t="s">
        <v>14293</v>
      </c>
      <c r="B77" s="14">
        <v>8806173425877</v>
      </c>
      <c r="C77" s="50" t="s">
        <v>14294</v>
      </c>
      <c r="D77" s="46" t="s">
        <v>14295</v>
      </c>
      <c r="E77" s="16">
        <v>66000</v>
      </c>
      <c r="F77" s="15">
        <v>0.49</v>
      </c>
      <c r="G77" s="47">
        <v>8</v>
      </c>
      <c r="H77" s="55">
        <f>Таблица651[[#This Row],[Коэфициент стоимости]]*Таблица651[[#This Row],[Розничная цена KRW]]</f>
        <v>32340</v>
      </c>
      <c r="I77" s="17" t="str">
        <f>IF($H$1="","Введите курс",Таблица651[[#This Row],[Оптовая цена KRW за 1шт]]/$H$1)</f>
        <v>Введите курс</v>
      </c>
      <c r="J77" s="48"/>
      <c r="K77" s="18">
        <f>Таблица651[[#This Row],[Заказ коробок ]]*Таблица651[[#This Row],[Кол-во шт в коробке]]</f>
        <v>0</v>
      </c>
      <c r="L77" s="54">
        <f>Таблица651[[#This Row],[Общее кол-во шт]]*Таблица651[[#This Row],[Оптовая цена KRW за 1шт]]</f>
        <v>0</v>
      </c>
      <c r="M77" s="19" t="str">
        <f>IFERROR(Таблица651[[#This Row],[Общее кол-во шт]]*Таблица651[[#This Row],[Оптовая цена USD за 1шт]],"")</f>
        <v/>
      </c>
      <c r="N77" s="49"/>
    </row>
    <row r="78" spans="1:14" ht="22.5" customHeight="1">
      <c r="A78" s="44" t="s">
        <v>14296</v>
      </c>
      <c r="B78" s="14">
        <v>8806173431441</v>
      </c>
      <c r="C78" s="50" t="s">
        <v>14297</v>
      </c>
      <c r="D78" s="46" t="s">
        <v>14298</v>
      </c>
      <c r="E78" s="16">
        <v>120000</v>
      </c>
      <c r="F78" s="15">
        <v>0.49</v>
      </c>
      <c r="G78" s="47">
        <v>5</v>
      </c>
      <c r="H78" s="55">
        <f>Таблица651[[#This Row],[Коэфициент стоимости]]*Таблица651[[#This Row],[Розничная цена KRW]]</f>
        <v>58800</v>
      </c>
      <c r="I78" s="17" t="str">
        <f>IF($H$1="","Введите курс",Таблица651[[#This Row],[Оптовая цена KRW за 1шт]]/$H$1)</f>
        <v>Введите курс</v>
      </c>
      <c r="J78" s="48"/>
      <c r="K78" s="18">
        <f>Таблица651[[#This Row],[Заказ коробок ]]*Таблица651[[#This Row],[Кол-во шт в коробке]]</f>
        <v>0</v>
      </c>
      <c r="L78" s="54">
        <f>Таблица651[[#This Row],[Общее кол-во шт]]*Таблица651[[#This Row],[Оптовая цена KRW за 1шт]]</f>
        <v>0</v>
      </c>
      <c r="M78" s="19" t="str">
        <f>IFERROR(Таблица651[[#This Row],[Общее кол-во шт]]*Таблица651[[#This Row],[Оптовая цена USD за 1шт]],"")</f>
        <v/>
      </c>
      <c r="N78" s="49"/>
    </row>
    <row r="79" spans="1:14" ht="22.5" customHeight="1">
      <c r="A79" s="44" t="s">
        <v>14299</v>
      </c>
      <c r="B79" s="14">
        <v>8806173425860</v>
      </c>
      <c r="C79" s="50" t="s">
        <v>14300</v>
      </c>
      <c r="D79" s="46" t="s">
        <v>14301</v>
      </c>
      <c r="E79" s="16">
        <v>38000</v>
      </c>
      <c r="F79" s="15">
        <v>0.49</v>
      </c>
      <c r="G79" s="47">
        <v>12</v>
      </c>
      <c r="H79" s="55">
        <f>Таблица651[[#This Row],[Коэфициент стоимости]]*Таблица651[[#This Row],[Розничная цена KRW]]</f>
        <v>18620</v>
      </c>
      <c r="I79" s="17" t="str">
        <f>IF($H$1="","Введите курс",Таблица651[[#This Row],[Оптовая цена KRW за 1шт]]/$H$1)</f>
        <v>Введите курс</v>
      </c>
      <c r="J79" s="48"/>
      <c r="K79" s="18">
        <f>Таблица651[[#This Row],[Заказ коробок ]]*Таблица651[[#This Row],[Кол-во шт в коробке]]</f>
        <v>0</v>
      </c>
      <c r="L79" s="54">
        <f>Таблица651[[#This Row],[Общее кол-во шт]]*Таблица651[[#This Row],[Оптовая цена KRW за 1шт]]</f>
        <v>0</v>
      </c>
      <c r="M79" s="19" t="str">
        <f>IFERROR(Таблица651[[#This Row],[Общее кол-во шт]]*Таблица651[[#This Row],[Оптовая цена USD за 1шт]],"")</f>
        <v/>
      </c>
      <c r="N79" s="49"/>
    </row>
    <row r="80" spans="1:14" ht="22.5" customHeight="1">
      <c r="A80" s="44" t="s">
        <v>14302</v>
      </c>
      <c r="B80" s="14">
        <v>8806173420025</v>
      </c>
      <c r="C80" s="50" t="s">
        <v>14303</v>
      </c>
      <c r="D80" s="46" t="s">
        <v>14304</v>
      </c>
      <c r="E80" s="16">
        <v>55000</v>
      </c>
      <c r="F80" s="15">
        <v>0.49</v>
      </c>
      <c r="G80" s="47">
        <v>12</v>
      </c>
      <c r="H80" s="55">
        <f>Таблица651[[#This Row],[Коэфициент стоимости]]*Таблица651[[#This Row],[Розничная цена KRW]]</f>
        <v>26950</v>
      </c>
      <c r="I80" s="17" t="str">
        <f>IF($H$1="","Введите курс",Таблица651[[#This Row],[Оптовая цена KRW за 1шт]]/$H$1)</f>
        <v>Введите курс</v>
      </c>
      <c r="J80" s="48"/>
      <c r="K80" s="18">
        <f>Таблица651[[#This Row],[Заказ коробок ]]*Таблица651[[#This Row],[Кол-во шт в коробке]]</f>
        <v>0</v>
      </c>
      <c r="L80" s="54">
        <f>Таблица651[[#This Row],[Общее кол-во шт]]*Таблица651[[#This Row],[Оптовая цена KRW за 1шт]]</f>
        <v>0</v>
      </c>
      <c r="M80" s="19" t="str">
        <f>IFERROR(Таблица651[[#This Row],[Общее кол-во шт]]*Таблица651[[#This Row],[Оптовая цена USD за 1шт]],"")</f>
        <v/>
      </c>
      <c r="N80" s="49"/>
    </row>
    <row r="81" spans="1:14" ht="22.5" customHeight="1">
      <c r="A81" s="44" t="s">
        <v>14305</v>
      </c>
      <c r="B81" s="14">
        <v>8806173420018</v>
      </c>
      <c r="C81" s="50" t="s">
        <v>14306</v>
      </c>
      <c r="D81" s="46" t="s">
        <v>14307</v>
      </c>
      <c r="E81" s="16">
        <v>66000</v>
      </c>
      <c r="F81" s="15">
        <v>0.49</v>
      </c>
      <c r="G81" s="47">
        <v>8</v>
      </c>
      <c r="H81" s="55">
        <f>Таблица651[[#This Row],[Коэфициент стоимости]]*Таблица651[[#This Row],[Розничная цена KRW]]</f>
        <v>32340</v>
      </c>
      <c r="I81" s="17" t="str">
        <f>IF($H$1="","Введите курс",Таблица651[[#This Row],[Оптовая цена KRW за 1шт]]/$H$1)</f>
        <v>Введите курс</v>
      </c>
      <c r="J81" s="48"/>
      <c r="K81" s="18">
        <f>Таблица651[[#This Row],[Заказ коробок ]]*Таблица651[[#This Row],[Кол-во шт в коробке]]</f>
        <v>0</v>
      </c>
      <c r="L81" s="54">
        <f>Таблица651[[#This Row],[Общее кол-во шт]]*Таблица651[[#This Row],[Оптовая цена KRW за 1шт]]</f>
        <v>0</v>
      </c>
      <c r="M81" s="19" t="str">
        <f>IFERROR(Таблица651[[#This Row],[Общее кол-во шт]]*Таблица651[[#This Row],[Оптовая цена USD за 1шт]],"")</f>
        <v/>
      </c>
      <c r="N81" s="49"/>
    </row>
    <row r="82" spans="1:14" ht="22.5" customHeight="1">
      <c r="A82" s="44" t="s">
        <v>14308</v>
      </c>
      <c r="B82" s="14">
        <v>8806173447022</v>
      </c>
      <c r="C82" s="50" t="s">
        <v>14309</v>
      </c>
      <c r="D82" s="46" t="s">
        <v>14310</v>
      </c>
      <c r="E82" s="16">
        <v>77000</v>
      </c>
      <c r="F82" s="15">
        <v>0.49</v>
      </c>
      <c r="G82" s="47">
        <v>6</v>
      </c>
      <c r="H82" s="55">
        <f>Таблица651[[#This Row],[Коэфициент стоимости]]*Таблица651[[#This Row],[Розничная цена KRW]]</f>
        <v>37730</v>
      </c>
      <c r="I82" s="17" t="str">
        <f>IF($H$1="","Введите курс",Таблица651[[#This Row],[Оптовая цена KRW за 1шт]]/$H$1)</f>
        <v>Введите курс</v>
      </c>
      <c r="J82" s="48"/>
      <c r="K82" s="18">
        <f>Таблица651[[#This Row],[Заказ коробок ]]*Таблица651[[#This Row],[Кол-во шт в коробке]]</f>
        <v>0</v>
      </c>
      <c r="L82" s="54">
        <f>Таблица651[[#This Row],[Общее кол-во шт]]*Таблица651[[#This Row],[Оптовая цена KRW за 1шт]]</f>
        <v>0</v>
      </c>
      <c r="M82" s="19" t="str">
        <f>IFERROR(Таблица651[[#This Row],[Общее кол-во шт]]*Таблица651[[#This Row],[Оптовая цена USD за 1шт]],"")</f>
        <v/>
      </c>
      <c r="N82" s="49"/>
    </row>
    <row r="83" spans="1:14" ht="22.5" customHeight="1">
      <c r="A83" s="44" t="s">
        <v>14311</v>
      </c>
      <c r="B83" s="14">
        <v>8806173425853</v>
      </c>
      <c r="C83" s="50" t="s">
        <v>14312</v>
      </c>
      <c r="D83" s="46" t="s">
        <v>14313</v>
      </c>
      <c r="E83" s="16">
        <v>38000</v>
      </c>
      <c r="F83" s="15">
        <v>0.49</v>
      </c>
      <c r="G83" s="47">
        <v>12</v>
      </c>
      <c r="H83" s="55">
        <f>Таблица651[[#This Row],[Коэфициент стоимости]]*Таблица651[[#This Row],[Розничная цена KRW]]</f>
        <v>18620</v>
      </c>
      <c r="I83" s="17" t="str">
        <f>IF($H$1="","Введите курс",Таблица651[[#This Row],[Оптовая цена KRW за 1шт]]/$H$1)</f>
        <v>Введите курс</v>
      </c>
      <c r="J83" s="48"/>
      <c r="K83" s="18">
        <f>Таблица651[[#This Row],[Заказ коробок ]]*Таблица651[[#This Row],[Кол-во шт в коробке]]</f>
        <v>0</v>
      </c>
      <c r="L83" s="54">
        <f>Таблица651[[#This Row],[Общее кол-во шт]]*Таблица651[[#This Row],[Оптовая цена KRW за 1шт]]</f>
        <v>0</v>
      </c>
      <c r="M83" s="19" t="str">
        <f>IFERROR(Таблица651[[#This Row],[Общее кол-во шт]]*Таблица651[[#This Row],[Оптовая цена USD за 1шт]],"")</f>
        <v/>
      </c>
      <c r="N83" s="49"/>
    </row>
    <row r="84" spans="1:14" ht="22.5" customHeight="1">
      <c r="A84" s="44" t="s">
        <v>14314</v>
      </c>
      <c r="B84" s="14">
        <v>8806173441228</v>
      </c>
      <c r="C84" s="50" t="s">
        <v>14315</v>
      </c>
      <c r="D84" s="46" t="s">
        <v>14316</v>
      </c>
      <c r="E84" s="16">
        <v>9900</v>
      </c>
      <c r="F84" s="15">
        <v>0.49</v>
      </c>
      <c r="G84" s="47">
        <v>6</v>
      </c>
      <c r="H84" s="55">
        <f>Таблица651[[#This Row],[Коэфициент стоимости]]*Таблица651[[#This Row],[Розничная цена KRW]]</f>
        <v>4851</v>
      </c>
      <c r="I84" s="17" t="str">
        <f>IF($H$1="","Введите курс",Таблица651[[#This Row],[Оптовая цена KRW за 1шт]]/$H$1)</f>
        <v>Введите курс</v>
      </c>
      <c r="J84" s="48"/>
      <c r="K84" s="18">
        <f>Таблица651[[#This Row],[Заказ коробок ]]*Таблица651[[#This Row],[Кол-во шт в коробке]]</f>
        <v>0</v>
      </c>
      <c r="L84" s="54">
        <f>Таблица651[[#This Row],[Общее кол-во шт]]*Таблица651[[#This Row],[Оптовая цена KRW за 1шт]]</f>
        <v>0</v>
      </c>
      <c r="M84" s="19" t="str">
        <f>IFERROR(Таблица651[[#This Row],[Общее кол-во шт]]*Таблица651[[#This Row],[Оптовая цена USD за 1шт]],"")</f>
        <v/>
      </c>
      <c r="N84" s="49"/>
    </row>
    <row r="85" spans="1:14" ht="22.5" customHeight="1">
      <c r="A85" s="44" t="s">
        <v>14317</v>
      </c>
      <c r="B85" s="14">
        <v>8806173425686</v>
      </c>
      <c r="C85" s="50" t="s">
        <v>14318</v>
      </c>
      <c r="D85" s="46" t="s">
        <v>14319</v>
      </c>
      <c r="E85" s="16">
        <v>10900</v>
      </c>
      <c r="F85" s="15">
        <v>0.49</v>
      </c>
      <c r="G85" s="47">
        <v>12</v>
      </c>
      <c r="H85" s="55">
        <f>Таблица651[[#This Row],[Коэфициент стоимости]]*Таблица651[[#This Row],[Розничная цена KRW]]</f>
        <v>5341</v>
      </c>
      <c r="I85" s="17" t="str">
        <f>IF($H$1="","Введите курс",Таблица651[[#This Row],[Оптовая цена KRW за 1шт]]/$H$1)</f>
        <v>Введите курс</v>
      </c>
      <c r="J85" s="48"/>
      <c r="K85" s="18">
        <f>Таблица651[[#This Row],[Заказ коробок ]]*Таблица651[[#This Row],[Кол-во шт в коробке]]</f>
        <v>0</v>
      </c>
      <c r="L85" s="54">
        <f>Таблица651[[#This Row],[Общее кол-во шт]]*Таблица651[[#This Row],[Оптовая цена KRW за 1шт]]</f>
        <v>0</v>
      </c>
      <c r="M85" s="19" t="str">
        <f>IFERROR(Таблица651[[#This Row],[Общее кол-во шт]]*Таблица651[[#This Row],[Оптовая цена USD за 1шт]],"")</f>
        <v/>
      </c>
      <c r="N85" s="49"/>
    </row>
    <row r="86" spans="1:14" ht="22.5" customHeight="1">
      <c r="A86" s="44" t="s">
        <v>14320</v>
      </c>
      <c r="B86" s="14">
        <v>8806173434350</v>
      </c>
      <c r="C86" s="50" t="s">
        <v>14321</v>
      </c>
      <c r="D86" s="46" t="s">
        <v>24235</v>
      </c>
      <c r="E86" s="16">
        <v>9900</v>
      </c>
      <c r="F86" s="15">
        <v>0.49</v>
      </c>
      <c r="G86" s="47">
        <v>12</v>
      </c>
      <c r="H86" s="55">
        <f>Таблица651[[#This Row],[Коэфициент стоимости]]*Таблица651[[#This Row],[Розничная цена KRW]]</f>
        <v>4851</v>
      </c>
      <c r="I86" s="17" t="str">
        <f>IF($H$1="","Введите курс",Таблица651[[#This Row],[Оптовая цена KRW за 1шт]]/$H$1)</f>
        <v>Введите курс</v>
      </c>
      <c r="J86" s="48"/>
      <c r="K86" s="18">
        <f>Таблица651[[#This Row],[Заказ коробок ]]*Таблица651[[#This Row],[Кол-во шт в коробке]]</f>
        <v>0</v>
      </c>
      <c r="L86" s="54">
        <f>Таблица651[[#This Row],[Общее кол-во шт]]*Таблица651[[#This Row],[Оптовая цена KRW за 1шт]]</f>
        <v>0</v>
      </c>
      <c r="M86" s="19" t="str">
        <f>IFERROR(Таблица651[[#This Row],[Общее кол-во шт]]*Таблица651[[#This Row],[Оптовая цена USD за 1шт]],"")</f>
        <v/>
      </c>
      <c r="N86" s="49"/>
    </row>
    <row r="87" spans="1:14" ht="22.5" customHeight="1">
      <c r="A87" s="44" t="s">
        <v>14322</v>
      </c>
      <c r="B87" s="14">
        <v>8806173417940</v>
      </c>
      <c r="C87" s="50" t="s">
        <v>14323</v>
      </c>
      <c r="D87" s="46" t="s">
        <v>14324</v>
      </c>
      <c r="E87" s="16">
        <v>9900</v>
      </c>
      <c r="F87" s="15">
        <v>0.49</v>
      </c>
      <c r="G87" s="47">
        <v>12</v>
      </c>
      <c r="H87" s="55">
        <f>Таблица651[[#This Row],[Коэфициент стоимости]]*Таблица651[[#This Row],[Розничная цена KRW]]</f>
        <v>4851</v>
      </c>
      <c r="I87" s="17" t="str">
        <f>IF($H$1="","Введите курс",Таблица651[[#This Row],[Оптовая цена KRW за 1шт]]/$H$1)</f>
        <v>Введите курс</v>
      </c>
      <c r="J87" s="48"/>
      <c r="K87" s="18">
        <f>Таблица651[[#This Row],[Заказ коробок ]]*Таблица651[[#This Row],[Кол-во шт в коробке]]</f>
        <v>0</v>
      </c>
      <c r="L87" s="54">
        <f>Таблица651[[#This Row],[Общее кол-во шт]]*Таблица651[[#This Row],[Оптовая цена KRW за 1шт]]</f>
        <v>0</v>
      </c>
      <c r="M87" s="19" t="str">
        <f>IFERROR(Таблица651[[#This Row],[Общее кол-во шт]]*Таблица651[[#This Row],[Оптовая цена USD за 1шт]],"")</f>
        <v/>
      </c>
      <c r="N87" s="49"/>
    </row>
    <row r="88" spans="1:14" ht="22.5" customHeight="1">
      <c r="A88" s="44" t="s">
        <v>14325</v>
      </c>
      <c r="B88" s="14">
        <v>8806173436538</v>
      </c>
      <c r="C88" s="50" t="s">
        <v>14326</v>
      </c>
      <c r="D88" s="46" t="s">
        <v>14327</v>
      </c>
      <c r="E88" s="16">
        <v>26900</v>
      </c>
      <c r="F88" s="15">
        <v>0.49</v>
      </c>
      <c r="G88" s="47">
        <v>8</v>
      </c>
      <c r="H88" s="55">
        <f>Таблица651[[#This Row],[Коэфициент стоимости]]*Таблица651[[#This Row],[Розничная цена KRW]]</f>
        <v>13181</v>
      </c>
      <c r="I88" s="17" t="str">
        <f>IF($H$1="","Введите курс",Таблица651[[#This Row],[Оптовая цена KRW за 1шт]]/$H$1)</f>
        <v>Введите курс</v>
      </c>
      <c r="J88" s="48"/>
      <c r="K88" s="18">
        <f>Таблица651[[#This Row],[Заказ коробок ]]*Таблица651[[#This Row],[Кол-во шт в коробке]]</f>
        <v>0</v>
      </c>
      <c r="L88" s="54">
        <f>Таблица651[[#This Row],[Общее кол-во шт]]*Таблица651[[#This Row],[Оптовая цена KRW за 1шт]]</f>
        <v>0</v>
      </c>
      <c r="M88" s="19" t="str">
        <f>IFERROR(Таблица651[[#This Row],[Общее кол-во шт]]*Таблица651[[#This Row],[Оптовая цена USD за 1шт]],"")</f>
        <v/>
      </c>
      <c r="N88" s="49"/>
    </row>
    <row r="89" spans="1:14" ht="22.5" customHeight="1">
      <c r="A89" s="44" t="s">
        <v>14328</v>
      </c>
      <c r="B89" s="14">
        <v>8806173425563</v>
      </c>
      <c r="C89" s="50" t="s">
        <v>14329</v>
      </c>
      <c r="D89" s="46" t="s">
        <v>24236</v>
      </c>
      <c r="E89" s="16">
        <v>24900</v>
      </c>
      <c r="F89" s="15">
        <v>0.49</v>
      </c>
      <c r="G89" s="47">
        <v>12</v>
      </c>
      <c r="H89" s="55">
        <f>Таблица651[[#This Row],[Коэфициент стоимости]]*Таблица651[[#This Row],[Розничная цена KRW]]</f>
        <v>12201</v>
      </c>
      <c r="I89" s="17" t="str">
        <f>IF($H$1="","Введите курс",Таблица651[[#This Row],[Оптовая цена KRW за 1шт]]/$H$1)</f>
        <v>Введите курс</v>
      </c>
      <c r="J89" s="48"/>
      <c r="K89" s="18">
        <f>Таблица651[[#This Row],[Заказ коробок ]]*Таблица651[[#This Row],[Кол-во шт в коробке]]</f>
        <v>0</v>
      </c>
      <c r="L89" s="54">
        <f>Таблица651[[#This Row],[Общее кол-во шт]]*Таблица651[[#This Row],[Оптовая цена KRW за 1шт]]</f>
        <v>0</v>
      </c>
      <c r="M89" s="19" t="str">
        <f>IFERROR(Таблица651[[#This Row],[Общее кол-во шт]]*Таблица651[[#This Row],[Оптовая цена USD за 1шт]],"")</f>
        <v/>
      </c>
      <c r="N89" s="49"/>
    </row>
    <row r="90" spans="1:14" ht="22.5" customHeight="1">
      <c r="A90" s="44" t="s">
        <v>14330</v>
      </c>
      <c r="B90" s="14">
        <v>8806173425532</v>
      </c>
      <c r="C90" s="50" t="s">
        <v>14331</v>
      </c>
      <c r="D90" s="46" t="s">
        <v>24237</v>
      </c>
      <c r="E90" s="16">
        <v>20900</v>
      </c>
      <c r="F90" s="15">
        <v>0.49</v>
      </c>
      <c r="G90" s="47">
        <v>12</v>
      </c>
      <c r="H90" s="55">
        <f>Таблица651[[#This Row],[Коэфициент стоимости]]*Таблица651[[#This Row],[Розничная цена KRW]]</f>
        <v>10241</v>
      </c>
      <c r="I90" s="17" t="str">
        <f>IF($H$1="","Введите курс",Таблица651[[#This Row],[Оптовая цена KRW за 1шт]]/$H$1)</f>
        <v>Введите курс</v>
      </c>
      <c r="J90" s="48"/>
      <c r="K90" s="18">
        <f>Таблица651[[#This Row],[Заказ коробок ]]*Таблица651[[#This Row],[Кол-во шт в коробке]]</f>
        <v>0</v>
      </c>
      <c r="L90" s="54">
        <f>Таблица651[[#This Row],[Общее кол-во шт]]*Таблица651[[#This Row],[Оптовая цена KRW за 1шт]]</f>
        <v>0</v>
      </c>
      <c r="M90" s="19" t="str">
        <f>IFERROR(Таблица651[[#This Row],[Общее кол-во шт]]*Таблица651[[#This Row],[Оптовая цена USD за 1шт]],"")</f>
        <v/>
      </c>
      <c r="N90" s="49"/>
    </row>
    <row r="91" spans="1:14" ht="22.5" customHeight="1">
      <c r="A91" s="44" t="s">
        <v>14332</v>
      </c>
      <c r="B91" s="14">
        <v>8806173430956</v>
      </c>
      <c r="C91" s="50" t="s">
        <v>14333</v>
      </c>
      <c r="D91" s="46" t="s">
        <v>14334</v>
      </c>
      <c r="E91" s="16">
        <v>24900</v>
      </c>
      <c r="F91" s="15">
        <v>0.49</v>
      </c>
      <c r="G91" s="47">
        <v>12</v>
      </c>
      <c r="H91" s="55">
        <f>Таблица651[[#This Row],[Коэфициент стоимости]]*Таблица651[[#This Row],[Розничная цена KRW]]</f>
        <v>12201</v>
      </c>
      <c r="I91" s="17" t="str">
        <f>IF($H$1="","Введите курс",Таблица651[[#This Row],[Оптовая цена KRW за 1шт]]/$H$1)</f>
        <v>Введите курс</v>
      </c>
      <c r="J91" s="48"/>
      <c r="K91" s="18">
        <f>Таблица651[[#This Row],[Заказ коробок ]]*Таблица651[[#This Row],[Кол-во шт в коробке]]</f>
        <v>0</v>
      </c>
      <c r="L91" s="54">
        <f>Таблица651[[#This Row],[Общее кол-во шт]]*Таблица651[[#This Row],[Оптовая цена KRW за 1шт]]</f>
        <v>0</v>
      </c>
      <c r="M91" s="19" t="str">
        <f>IFERROR(Таблица651[[#This Row],[Общее кол-во шт]]*Таблица651[[#This Row],[Оптовая цена USD за 1шт]],"")</f>
        <v/>
      </c>
      <c r="N91" s="49"/>
    </row>
    <row r="92" spans="1:14" ht="22.5" customHeight="1">
      <c r="A92" s="44" t="s">
        <v>14335</v>
      </c>
      <c r="B92" s="14">
        <v>8806173441709</v>
      </c>
      <c r="C92" s="50" t="s">
        <v>14336</v>
      </c>
      <c r="D92" s="46" t="s">
        <v>14337</v>
      </c>
      <c r="E92" s="16">
        <v>24900</v>
      </c>
      <c r="F92" s="15">
        <v>0.49</v>
      </c>
      <c r="G92" s="47">
        <v>8</v>
      </c>
      <c r="H92" s="55">
        <f>Таблица651[[#This Row],[Коэфициент стоимости]]*Таблица651[[#This Row],[Розничная цена KRW]]</f>
        <v>12201</v>
      </c>
      <c r="I92" s="17" t="str">
        <f>IF($H$1="","Введите курс",Таблица651[[#This Row],[Оптовая цена KRW за 1шт]]/$H$1)</f>
        <v>Введите курс</v>
      </c>
      <c r="J92" s="48"/>
      <c r="K92" s="18">
        <f>Таблица651[[#This Row],[Заказ коробок ]]*Таблица651[[#This Row],[Кол-во шт в коробке]]</f>
        <v>0</v>
      </c>
      <c r="L92" s="54">
        <f>Таблица651[[#This Row],[Общее кол-во шт]]*Таблица651[[#This Row],[Оптовая цена KRW за 1шт]]</f>
        <v>0</v>
      </c>
      <c r="M92" s="19" t="str">
        <f>IFERROR(Таблица651[[#This Row],[Общее кол-во шт]]*Таблица651[[#This Row],[Оптовая цена USD за 1шт]],"")</f>
        <v/>
      </c>
      <c r="N92" s="49"/>
    </row>
    <row r="93" spans="1:14" ht="22.5" customHeight="1">
      <c r="A93" s="44" t="s">
        <v>14338</v>
      </c>
      <c r="B93" s="14">
        <v>8806173441990</v>
      </c>
      <c r="C93" s="50" t="s">
        <v>14339</v>
      </c>
      <c r="D93" s="46" t="s">
        <v>14340</v>
      </c>
      <c r="E93" s="16">
        <v>4900</v>
      </c>
      <c r="F93" s="15">
        <v>0.49</v>
      </c>
      <c r="G93" s="47">
        <v>8</v>
      </c>
      <c r="H93" s="55">
        <f>Таблица651[[#This Row],[Коэфициент стоимости]]*Таблица651[[#This Row],[Розничная цена KRW]]</f>
        <v>2401</v>
      </c>
      <c r="I93" s="17" t="str">
        <f>IF($H$1="","Введите курс",Таблица651[[#This Row],[Оптовая цена KRW за 1шт]]/$H$1)</f>
        <v>Введите курс</v>
      </c>
      <c r="J93" s="48"/>
      <c r="K93" s="18">
        <f>Таблица651[[#This Row],[Заказ коробок ]]*Таблица651[[#This Row],[Кол-во шт в коробке]]</f>
        <v>0</v>
      </c>
      <c r="L93" s="54">
        <f>Таблица651[[#This Row],[Общее кол-во шт]]*Таблица651[[#This Row],[Оптовая цена KRW за 1шт]]</f>
        <v>0</v>
      </c>
      <c r="M93" s="19" t="str">
        <f>IFERROR(Таблица651[[#This Row],[Общее кол-во шт]]*Таблица651[[#This Row],[Оптовая цена USD за 1шт]],"")</f>
        <v/>
      </c>
      <c r="N93" s="49"/>
    </row>
    <row r="94" spans="1:14" ht="22.5" customHeight="1">
      <c r="A94" s="44" t="s">
        <v>14341</v>
      </c>
      <c r="B94" s="14">
        <v>8806173424672</v>
      </c>
      <c r="C94" s="50" t="s">
        <v>14342</v>
      </c>
      <c r="D94" s="46" t="s">
        <v>24238</v>
      </c>
      <c r="E94" s="16">
        <v>9900</v>
      </c>
      <c r="F94" s="15">
        <v>0.49</v>
      </c>
      <c r="G94" s="47">
        <v>12</v>
      </c>
      <c r="H94" s="55">
        <f>Таблица651[[#This Row],[Коэфициент стоимости]]*Таблица651[[#This Row],[Розничная цена KRW]]</f>
        <v>4851</v>
      </c>
      <c r="I94" s="17" t="str">
        <f>IF($H$1="","Введите курс",Таблица651[[#This Row],[Оптовая цена KRW за 1шт]]/$H$1)</f>
        <v>Введите курс</v>
      </c>
      <c r="J94" s="48"/>
      <c r="K94" s="18">
        <f>Таблица651[[#This Row],[Заказ коробок ]]*Таблица651[[#This Row],[Кол-во шт в коробке]]</f>
        <v>0</v>
      </c>
      <c r="L94" s="54">
        <f>Таблица651[[#This Row],[Общее кол-во шт]]*Таблица651[[#This Row],[Оптовая цена KRW за 1шт]]</f>
        <v>0</v>
      </c>
      <c r="M94" s="19" t="str">
        <f>IFERROR(Таблица651[[#This Row],[Общее кол-во шт]]*Таблица651[[#This Row],[Оптовая цена USD за 1шт]],"")</f>
        <v/>
      </c>
      <c r="N94" s="49"/>
    </row>
    <row r="95" spans="1:14" ht="22.5" customHeight="1">
      <c r="A95" s="44" t="s">
        <v>14343</v>
      </c>
      <c r="B95" s="14">
        <v>8806173424665</v>
      </c>
      <c r="C95" s="50" t="s">
        <v>14344</v>
      </c>
      <c r="D95" s="46" t="s">
        <v>24239</v>
      </c>
      <c r="E95" s="16">
        <v>9900</v>
      </c>
      <c r="F95" s="15">
        <v>0.49</v>
      </c>
      <c r="G95" s="47">
        <v>12</v>
      </c>
      <c r="H95" s="55">
        <f>Таблица651[[#This Row],[Коэфициент стоимости]]*Таблица651[[#This Row],[Розничная цена KRW]]</f>
        <v>4851</v>
      </c>
      <c r="I95" s="17" t="str">
        <f>IF($H$1="","Введите курс",Таблица651[[#This Row],[Оптовая цена KRW за 1шт]]/$H$1)</f>
        <v>Введите курс</v>
      </c>
      <c r="J95" s="48"/>
      <c r="K95" s="18">
        <f>Таблица651[[#This Row],[Заказ коробок ]]*Таблица651[[#This Row],[Кол-во шт в коробке]]</f>
        <v>0</v>
      </c>
      <c r="L95" s="54">
        <f>Таблица651[[#This Row],[Общее кол-во шт]]*Таблица651[[#This Row],[Оптовая цена KRW за 1шт]]</f>
        <v>0</v>
      </c>
      <c r="M95" s="19" t="str">
        <f>IFERROR(Таблица651[[#This Row],[Общее кол-во шт]]*Таблица651[[#This Row],[Оптовая цена USD за 1шт]],"")</f>
        <v/>
      </c>
      <c r="N95" s="49"/>
    </row>
    <row r="96" spans="1:14" ht="22.5" customHeight="1">
      <c r="A96" s="44" t="s">
        <v>14345</v>
      </c>
      <c r="B96" s="14">
        <v>8806173440474</v>
      </c>
      <c r="C96" s="50" t="s">
        <v>14346</v>
      </c>
      <c r="D96" s="46" t="s">
        <v>14347</v>
      </c>
      <c r="E96" s="16">
        <v>14000</v>
      </c>
      <c r="F96" s="15">
        <v>0.49</v>
      </c>
      <c r="G96" s="47">
        <v>8</v>
      </c>
      <c r="H96" s="55">
        <f>Таблица651[[#This Row],[Коэфициент стоимости]]*Таблица651[[#This Row],[Розничная цена KRW]]</f>
        <v>6860</v>
      </c>
      <c r="I96" s="17" t="str">
        <f>IF($H$1="","Введите курс",Таблица651[[#This Row],[Оптовая цена KRW за 1шт]]/$H$1)</f>
        <v>Введите курс</v>
      </c>
      <c r="J96" s="48"/>
      <c r="K96" s="18">
        <f>Таблица651[[#This Row],[Заказ коробок ]]*Таблица651[[#This Row],[Кол-во шт в коробке]]</f>
        <v>0</v>
      </c>
      <c r="L96" s="54">
        <f>Таблица651[[#This Row],[Общее кол-во шт]]*Таблица651[[#This Row],[Оптовая цена KRW за 1шт]]</f>
        <v>0</v>
      </c>
      <c r="M96" s="19" t="str">
        <f>IFERROR(Таблица651[[#This Row],[Общее кол-во шт]]*Таблица651[[#This Row],[Оптовая цена USD за 1шт]],"")</f>
        <v/>
      </c>
      <c r="N96" s="49"/>
    </row>
    <row r="97" spans="1:14" ht="22.5" customHeight="1">
      <c r="A97" s="44" t="s">
        <v>14348</v>
      </c>
      <c r="B97" s="14">
        <v>8806173449019</v>
      </c>
      <c r="C97" s="50" t="s">
        <v>14349</v>
      </c>
      <c r="D97" s="46" t="s">
        <v>14350</v>
      </c>
      <c r="E97" s="16">
        <v>26000</v>
      </c>
      <c r="F97" s="15">
        <v>0.49</v>
      </c>
      <c r="G97" s="47">
        <v>6</v>
      </c>
      <c r="H97" s="55">
        <f>Таблица651[[#This Row],[Коэфициент стоимости]]*Таблица651[[#This Row],[Розничная цена KRW]]</f>
        <v>12740</v>
      </c>
      <c r="I97" s="17" t="str">
        <f>IF($H$1="","Введите курс",Таблица651[[#This Row],[Оптовая цена KRW за 1шт]]/$H$1)</f>
        <v>Введите курс</v>
      </c>
      <c r="J97" s="48"/>
      <c r="K97" s="18">
        <f>Таблица651[[#This Row],[Заказ коробок ]]*Таблица651[[#This Row],[Кол-во шт в коробке]]</f>
        <v>0</v>
      </c>
      <c r="L97" s="54">
        <f>Таблица651[[#This Row],[Общее кол-во шт]]*Таблица651[[#This Row],[Оптовая цена KRW за 1шт]]</f>
        <v>0</v>
      </c>
      <c r="M97" s="19" t="str">
        <f>IFERROR(Таблица651[[#This Row],[Общее кол-во шт]]*Таблица651[[#This Row],[Оптовая цена USD за 1шт]],"")</f>
        <v/>
      </c>
      <c r="N97" s="49"/>
    </row>
    <row r="98" spans="1:14" ht="22.5" customHeight="1">
      <c r="A98" s="44" t="s">
        <v>14351</v>
      </c>
      <c r="B98" s="14">
        <v>8806173442782</v>
      </c>
      <c r="C98" s="50" t="s">
        <v>14352</v>
      </c>
      <c r="D98" s="46" t="s">
        <v>14353</v>
      </c>
      <c r="E98" s="16">
        <v>14000</v>
      </c>
      <c r="F98" s="15">
        <v>0.49</v>
      </c>
      <c r="G98" s="47">
        <v>6</v>
      </c>
      <c r="H98" s="55">
        <f>Таблица651[[#This Row],[Коэфициент стоимости]]*Таблица651[[#This Row],[Розничная цена KRW]]</f>
        <v>6860</v>
      </c>
      <c r="I98" s="17" t="str">
        <f>IF($H$1="","Введите курс",Таблица651[[#This Row],[Оптовая цена KRW за 1шт]]/$H$1)</f>
        <v>Введите курс</v>
      </c>
      <c r="J98" s="48"/>
      <c r="K98" s="18">
        <f>Таблица651[[#This Row],[Заказ коробок ]]*Таблица651[[#This Row],[Кол-во шт в коробке]]</f>
        <v>0</v>
      </c>
      <c r="L98" s="54">
        <f>Таблица651[[#This Row],[Общее кол-во шт]]*Таблица651[[#This Row],[Оптовая цена KRW за 1шт]]</f>
        <v>0</v>
      </c>
      <c r="M98" s="19" t="str">
        <f>IFERROR(Таблица651[[#This Row],[Общее кол-во шт]]*Таблица651[[#This Row],[Оптовая цена USD за 1шт]],"")</f>
        <v/>
      </c>
      <c r="N98" s="49"/>
    </row>
    <row r="99" spans="1:14" ht="22.5" customHeight="1">
      <c r="A99" s="44" t="s">
        <v>14354</v>
      </c>
      <c r="B99" s="14">
        <v>8806173439065</v>
      </c>
      <c r="C99" s="50" t="s">
        <v>14355</v>
      </c>
      <c r="D99" s="46" t="s">
        <v>14356</v>
      </c>
      <c r="E99" s="16">
        <v>10900</v>
      </c>
      <c r="F99" s="15">
        <v>0.49</v>
      </c>
      <c r="G99" s="47">
        <v>8</v>
      </c>
      <c r="H99" s="55">
        <f>Таблица651[[#This Row],[Коэфициент стоимости]]*Таблица651[[#This Row],[Розничная цена KRW]]</f>
        <v>5341</v>
      </c>
      <c r="I99" s="17" t="str">
        <f>IF($H$1="","Введите курс",Таблица651[[#This Row],[Оптовая цена KRW за 1шт]]/$H$1)</f>
        <v>Введите курс</v>
      </c>
      <c r="J99" s="48"/>
      <c r="K99" s="18">
        <f>Таблица651[[#This Row],[Заказ коробок ]]*Таблица651[[#This Row],[Кол-во шт в коробке]]</f>
        <v>0</v>
      </c>
      <c r="L99" s="54">
        <f>Таблица651[[#This Row],[Общее кол-во шт]]*Таблица651[[#This Row],[Оптовая цена KRW за 1шт]]</f>
        <v>0</v>
      </c>
      <c r="M99" s="19" t="str">
        <f>IFERROR(Таблица651[[#This Row],[Общее кол-во шт]]*Таблица651[[#This Row],[Оптовая цена USD за 1шт]],"")</f>
        <v/>
      </c>
      <c r="N99" s="49"/>
    </row>
    <row r="100" spans="1:14" ht="22.5" customHeight="1">
      <c r="A100" s="44" t="s">
        <v>14357</v>
      </c>
      <c r="B100" s="14">
        <v>8806173436705</v>
      </c>
      <c r="C100" s="50" t="s">
        <v>14358</v>
      </c>
      <c r="D100" s="46" t="s">
        <v>14359</v>
      </c>
      <c r="E100" s="16">
        <v>24900</v>
      </c>
      <c r="F100" s="15">
        <v>0.49</v>
      </c>
      <c r="G100" s="47">
        <v>8</v>
      </c>
      <c r="H100" s="55">
        <f>Таблица651[[#This Row],[Коэфициент стоимости]]*Таблица651[[#This Row],[Розничная цена KRW]]</f>
        <v>12201</v>
      </c>
      <c r="I100" s="17" t="str">
        <f>IF($H$1="","Введите курс",Таблица651[[#This Row],[Оптовая цена KRW за 1шт]]/$H$1)</f>
        <v>Введите курс</v>
      </c>
      <c r="J100" s="48"/>
      <c r="K100" s="18">
        <f>Таблица651[[#This Row],[Заказ коробок ]]*Таблица651[[#This Row],[Кол-во шт в коробке]]</f>
        <v>0</v>
      </c>
      <c r="L100" s="54">
        <f>Таблица651[[#This Row],[Общее кол-во шт]]*Таблица651[[#This Row],[Оптовая цена KRW за 1шт]]</f>
        <v>0</v>
      </c>
      <c r="M100" s="19" t="str">
        <f>IFERROR(Таблица651[[#This Row],[Общее кол-во шт]]*Таблица651[[#This Row],[Оптовая цена USD за 1шт]],"")</f>
        <v/>
      </c>
      <c r="N100" s="49"/>
    </row>
    <row r="101" spans="1:14" ht="22.5" customHeight="1">
      <c r="A101" s="44" t="s">
        <v>14360</v>
      </c>
      <c r="B101" s="14">
        <v>8806173436675</v>
      </c>
      <c r="C101" s="50" t="s">
        <v>14361</v>
      </c>
      <c r="D101" s="46" t="s">
        <v>14362</v>
      </c>
      <c r="E101" s="16">
        <v>22900</v>
      </c>
      <c r="F101" s="15">
        <v>0.49</v>
      </c>
      <c r="G101" s="47">
        <v>8</v>
      </c>
      <c r="H101" s="55">
        <f>Таблица651[[#This Row],[Коэфициент стоимости]]*Таблица651[[#This Row],[Розничная цена KRW]]</f>
        <v>11221</v>
      </c>
      <c r="I101" s="17" t="str">
        <f>IF($H$1="","Введите курс",Таблица651[[#This Row],[Оптовая цена KRW за 1шт]]/$H$1)</f>
        <v>Введите курс</v>
      </c>
      <c r="J101" s="48"/>
      <c r="K101" s="18">
        <f>Таблица651[[#This Row],[Заказ коробок ]]*Таблица651[[#This Row],[Кол-во шт в коробке]]</f>
        <v>0</v>
      </c>
      <c r="L101" s="54">
        <f>Таблица651[[#This Row],[Общее кол-во шт]]*Таблица651[[#This Row],[Оптовая цена KRW за 1шт]]</f>
        <v>0</v>
      </c>
      <c r="M101" s="19" t="str">
        <f>IFERROR(Таблица651[[#This Row],[Общее кол-во шт]]*Таблица651[[#This Row],[Оптовая цена USD за 1шт]],"")</f>
        <v/>
      </c>
      <c r="N101" s="49"/>
    </row>
    <row r="102" spans="1:14" ht="22.5" customHeight="1">
      <c r="A102" s="44" t="s">
        <v>14363</v>
      </c>
      <c r="B102" s="14">
        <v>8806173443857</v>
      </c>
      <c r="C102" s="50" t="s">
        <v>14364</v>
      </c>
      <c r="D102" s="46" t="s">
        <v>14365</v>
      </c>
      <c r="E102" s="16">
        <v>38000</v>
      </c>
      <c r="F102" s="15">
        <v>0.49</v>
      </c>
      <c r="G102" s="47">
        <v>6</v>
      </c>
      <c r="H102" s="55">
        <f>Таблица651[[#This Row],[Коэфициент стоимости]]*Таблица651[[#This Row],[Розничная цена KRW]]</f>
        <v>18620</v>
      </c>
      <c r="I102" s="17" t="str">
        <f>IF($H$1="","Введите курс",Таблица651[[#This Row],[Оптовая цена KRW за 1шт]]/$H$1)</f>
        <v>Введите курс</v>
      </c>
      <c r="J102" s="48"/>
      <c r="K102" s="18">
        <f>Таблица651[[#This Row],[Заказ коробок ]]*Таблица651[[#This Row],[Кол-во шт в коробке]]</f>
        <v>0</v>
      </c>
      <c r="L102" s="54">
        <f>Таблица651[[#This Row],[Общее кол-во шт]]*Таблица651[[#This Row],[Оптовая цена KRW за 1шт]]</f>
        <v>0</v>
      </c>
      <c r="M102" s="19" t="str">
        <f>IFERROR(Таблица651[[#This Row],[Общее кол-во шт]]*Таблица651[[#This Row],[Оптовая цена USD за 1шт]],"")</f>
        <v/>
      </c>
      <c r="N102" s="49"/>
    </row>
    <row r="103" spans="1:14" ht="22.5" customHeight="1">
      <c r="A103" s="44" t="s">
        <v>14366</v>
      </c>
      <c r="B103" s="14">
        <v>8806173436699</v>
      </c>
      <c r="C103" s="50" t="s">
        <v>14367</v>
      </c>
      <c r="D103" s="46" t="s">
        <v>14368</v>
      </c>
      <c r="E103" s="16">
        <v>26900</v>
      </c>
      <c r="F103" s="15">
        <v>0.49</v>
      </c>
      <c r="G103" s="47">
        <v>8</v>
      </c>
      <c r="H103" s="55">
        <f>Таблица651[[#This Row],[Коэфициент стоимости]]*Таблица651[[#This Row],[Розничная цена KRW]]</f>
        <v>13181</v>
      </c>
      <c r="I103" s="17" t="str">
        <f>IF($H$1="","Введите курс",Таблица651[[#This Row],[Оптовая цена KRW за 1шт]]/$H$1)</f>
        <v>Введите курс</v>
      </c>
      <c r="J103" s="48"/>
      <c r="K103" s="18">
        <f>Таблица651[[#This Row],[Заказ коробок ]]*Таблица651[[#This Row],[Кол-во шт в коробке]]</f>
        <v>0</v>
      </c>
      <c r="L103" s="54">
        <f>Таблица651[[#This Row],[Общее кол-во шт]]*Таблица651[[#This Row],[Оптовая цена KRW за 1шт]]</f>
        <v>0</v>
      </c>
      <c r="M103" s="19" t="str">
        <f>IFERROR(Таблица651[[#This Row],[Общее кол-во шт]]*Таблица651[[#This Row],[Оптовая цена USD за 1шт]],"")</f>
        <v/>
      </c>
      <c r="N103" s="49"/>
    </row>
    <row r="104" spans="1:14" ht="22.5" customHeight="1">
      <c r="A104" s="44" t="s">
        <v>14369</v>
      </c>
      <c r="B104" s="14">
        <v>8806173436668</v>
      </c>
      <c r="C104" s="50" t="s">
        <v>14370</v>
      </c>
      <c r="D104" s="46" t="s">
        <v>14371</v>
      </c>
      <c r="E104" s="16">
        <v>22900</v>
      </c>
      <c r="F104" s="15">
        <v>0.49</v>
      </c>
      <c r="G104" s="47">
        <v>8</v>
      </c>
      <c r="H104" s="55">
        <f>Таблица651[[#This Row],[Коэфициент стоимости]]*Таблица651[[#This Row],[Розничная цена KRW]]</f>
        <v>11221</v>
      </c>
      <c r="I104" s="17" t="str">
        <f>IF($H$1="","Введите курс",Таблица651[[#This Row],[Оптовая цена KRW за 1шт]]/$H$1)</f>
        <v>Введите курс</v>
      </c>
      <c r="J104" s="48"/>
      <c r="K104" s="18">
        <f>Таблица651[[#This Row],[Заказ коробок ]]*Таблица651[[#This Row],[Кол-во шт в коробке]]</f>
        <v>0</v>
      </c>
      <c r="L104" s="54">
        <f>Таблица651[[#This Row],[Общее кол-во шт]]*Таблица651[[#This Row],[Оптовая цена KRW за 1шт]]</f>
        <v>0</v>
      </c>
      <c r="M104" s="19" t="str">
        <f>IFERROR(Таблица651[[#This Row],[Общее кол-во шт]]*Таблица651[[#This Row],[Оптовая цена USD за 1шт]],"")</f>
        <v/>
      </c>
      <c r="N104" s="49"/>
    </row>
    <row r="105" spans="1:14" ht="22.5" customHeight="1">
      <c r="A105" s="44" t="s">
        <v>14372</v>
      </c>
      <c r="B105" s="14">
        <v>8806173441433</v>
      </c>
      <c r="C105" s="50" t="s">
        <v>14373</v>
      </c>
      <c r="D105" s="46" t="s">
        <v>24240</v>
      </c>
      <c r="E105" s="16">
        <v>23900</v>
      </c>
      <c r="F105" s="15">
        <v>0.49</v>
      </c>
      <c r="G105" s="47">
        <v>8</v>
      </c>
      <c r="H105" s="55">
        <f>Таблица651[[#This Row],[Коэфициент стоимости]]*Таблица651[[#This Row],[Розничная цена KRW]]</f>
        <v>11711</v>
      </c>
      <c r="I105" s="17" t="str">
        <f>IF($H$1="","Введите курс",Таблица651[[#This Row],[Оптовая цена KRW за 1шт]]/$H$1)</f>
        <v>Введите курс</v>
      </c>
      <c r="J105" s="48"/>
      <c r="K105" s="18">
        <f>Таблица651[[#This Row],[Заказ коробок ]]*Таблица651[[#This Row],[Кол-во шт в коробке]]</f>
        <v>0</v>
      </c>
      <c r="L105" s="54">
        <f>Таблица651[[#This Row],[Общее кол-во шт]]*Таблица651[[#This Row],[Оптовая цена KRW за 1шт]]</f>
        <v>0</v>
      </c>
      <c r="M105" s="19" t="str">
        <f>IFERROR(Таблица651[[#This Row],[Общее кол-во шт]]*Таблица651[[#This Row],[Оптовая цена USD за 1шт]],"")</f>
        <v/>
      </c>
      <c r="N105" s="49"/>
    </row>
    <row r="106" spans="1:14" ht="22.5" customHeight="1">
      <c r="A106" s="44" t="s">
        <v>14374</v>
      </c>
      <c r="B106" s="14">
        <v>8806173441457</v>
      </c>
      <c r="C106" s="50" t="s">
        <v>14375</v>
      </c>
      <c r="D106" s="46" t="s">
        <v>24241</v>
      </c>
      <c r="E106" s="16">
        <v>20900</v>
      </c>
      <c r="F106" s="15">
        <v>0.49</v>
      </c>
      <c r="G106" s="47">
        <v>8</v>
      </c>
      <c r="H106" s="55">
        <f>Таблица651[[#This Row],[Коэфициент стоимости]]*Таблица651[[#This Row],[Розничная цена KRW]]</f>
        <v>10241</v>
      </c>
      <c r="I106" s="17" t="str">
        <f>IF($H$1="","Введите курс",Таблица651[[#This Row],[Оптовая цена KRW за 1шт]]/$H$1)</f>
        <v>Введите курс</v>
      </c>
      <c r="J106" s="48"/>
      <c r="K106" s="18">
        <f>Таблица651[[#This Row],[Заказ коробок ]]*Таблица651[[#This Row],[Кол-во шт в коробке]]</f>
        <v>0</v>
      </c>
      <c r="L106" s="54">
        <f>Таблица651[[#This Row],[Общее кол-во шт]]*Таблица651[[#This Row],[Оптовая цена KRW за 1шт]]</f>
        <v>0</v>
      </c>
      <c r="M106" s="19" t="str">
        <f>IFERROR(Таблица651[[#This Row],[Общее кол-во шт]]*Таблица651[[#This Row],[Оптовая цена USD за 1шт]],"")</f>
        <v/>
      </c>
      <c r="N106" s="49"/>
    </row>
    <row r="107" spans="1:14" ht="22.5" customHeight="1">
      <c r="A107" s="44" t="s">
        <v>14376</v>
      </c>
      <c r="B107" s="14">
        <v>8806173441464</v>
      </c>
      <c r="C107" s="50" t="s">
        <v>14377</v>
      </c>
      <c r="D107" s="46" t="s">
        <v>14378</v>
      </c>
      <c r="E107" s="16">
        <v>23900</v>
      </c>
      <c r="F107" s="15">
        <v>0.49</v>
      </c>
      <c r="G107" s="47">
        <v>8</v>
      </c>
      <c r="H107" s="55">
        <f>Таблица651[[#This Row],[Коэфициент стоимости]]*Таблица651[[#This Row],[Розничная цена KRW]]</f>
        <v>11711</v>
      </c>
      <c r="I107" s="17" t="str">
        <f>IF($H$1="","Введите курс",Таблица651[[#This Row],[Оптовая цена KRW за 1шт]]/$H$1)</f>
        <v>Введите курс</v>
      </c>
      <c r="J107" s="48"/>
      <c r="K107" s="18">
        <f>Таблица651[[#This Row],[Заказ коробок ]]*Таблица651[[#This Row],[Кол-во шт в коробке]]</f>
        <v>0</v>
      </c>
      <c r="L107" s="54">
        <f>Таблица651[[#This Row],[Общее кол-во шт]]*Таблица651[[#This Row],[Оптовая цена KRW за 1шт]]</f>
        <v>0</v>
      </c>
      <c r="M107" s="19" t="str">
        <f>IFERROR(Таблица651[[#This Row],[Общее кол-во шт]]*Таблица651[[#This Row],[Оптовая цена USD за 1шт]],"")</f>
        <v/>
      </c>
      <c r="N107" s="49"/>
    </row>
    <row r="108" spans="1:14" ht="22.5" customHeight="1">
      <c r="A108" s="44" t="s">
        <v>14379</v>
      </c>
      <c r="B108" s="14">
        <v>8806173441440</v>
      </c>
      <c r="C108" s="50" t="s">
        <v>14380</v>
      </c>
      <c r="D108" s="46" t="s">
        <v>24242</v>
      </c>
      <c r="E108" s="16">
        <v>20900</v>
      </c>
      <c r="F108" s="15">
        <v>0.49</v>
      </c>
      <c r="G108" s="47">
        <v>8</v>
      </c>
      <c r="H108" s="55">
        <f>Таблица651[[#This Row],[Коэфициент стоимости]]*Таблица651[[#This Row],[Розничная цена KRW]]</f>
        <v>10241</v>
      </c>
      <c r="I108" s="17" t="str">
        <f>IF($H$1="","Введите курс",Таблица651[[#This Row],[Оптовая цена KRW за 1шт]]/$H$1)</f>
        <v>Введите курс</v>
      </c>
      <c r="J108" s="48"/>
      <c r="K108" s="18">
        <f>Таблица651[[#This Row],[Заказ коробок ]]*Таблица651[[#This Row],[Кол-во шт в коробке]]</f>
        <v>0</v>
      </c>
      <c r="L108" s="54">
        <f>Таблица651[[#This Row],[Общее кол-во шт]]*Таблица651[[#This Row],[Оптовая цена KRW за 1шт]]</f>
        <v>0</v>
      </c>
      <c r="M108" s="19" t="str">
        <f>IFERROR(Таблица651[[#This Row],[Общее кол-во шт]]*Таблица651[[#This Row],[Оптовая цена USD за 1шт]],"")</f>
        <v/>
      </c>
      <c r="N108" s="49"/>
    </row>
    <row r="109" spans="1:14" ht="22.5" customHeight="1">
      <c r="A109" s="44" t="s">
        <v>14381</v>
      </c>
      <c r="B109" s="14">
        <v>8806173445080</v>
      </c>
      <c r="C109" s="50" t="s">
        <v>14382</v>
      </c>
      <c r="D109" s="46" t="s">
        <v>24243</v>
      </c>
      <c r="E109" s="16">
        <v>25900</v>
      </c>
      <c r="F109" s="15">
        <v>0.49</v>
      </c>
      <c r="G109" s="47">
        <v>5</v>
      </c>
      <c r="H109" s="55">
        <f>Таблица651[[#This Row],[Коэфициент стоимости]]*Таблица651[[#This Row],[Розничная цена KRW]]</f>
        <v>12691</v>
      </c>
      <c r="I109" s="17" t="str">
        <f>IF($H$1="","Введите курс",Таблица651[[#This Row],[Оптовая цена KRW за 1шт]]/$H$1)</f>
        <v>Введите курс</v>
      </c>
      <c r="J109" s="48"/>
      <c r="K109" s="18">
        <f>Таблица651[[#This Row],[Заказ коробок ]]*Таблица651[[#This Row],[Кол-во шт в коробке]]</f>
        <v>0</v>
      </c>
      <c r="L109" s="54">
        <f>Таблица651[[#This Row],[Общее кол-во шт]]*Таблица651[[#This Row],[Оптовая цена KRW за 1шт]]</f>
        <v>0</v>
      </c>
      <c r="M109" s="19" t="str">
        <f>IFERROR(Таблица651[[#This Row],[Общее кол-во шт]]*Таблица651[[#This Row],[Оптовая цена USD за 1шт]],"")</f>
        <v/>
      </c>
      <c r="N109" s="49"/>
    </row>
    <row r="110" spans="1:14" ht="22.5" customHeight="1">
      <c r="A110" s="44" t="s">
        <v>14383</v>
      </c>
      <c r="B110" s="14">
        <v>8806173450947</v>
      </c>
      <c r="C110" s="50" t="s">
        <v>14384</v>
      </c>
      <c r="D110" s="46" t="s">
        <v>14385</v>
      </c>
      <c r="E110" s="16">
        <v>10000</v>
      </c>
      <c r="F110" s="15">
        <v>0.49</v>
      </c>
      <c r="G110" s="47">
        <v>20</v>
      </c>
      <c r="H110" s="55">
        <f>Таблица651[[#This Row],[Коэфициент стоимости]]*Таблица651[[#This Row],[Розничная цена KRW]]</f>
        <v>4900</v>
      </c>
      <c r="I110" s="17" t="str">
        <f>IF($H$1="","Введите курс",Таблица651[[#This Row],[Оптовая цена KRW за 1шт]]/$H$1)</f>
        <v>Введите курс</v>
      </c>
      <c r="J110" s="48"/>
      <c r="K110" s="18">
        <f>Таблица651[[#This Row],[Заказ коробок ]]*Таблица651[[#This Row],[Кол-во шт в коробке]]</f>
        <v>0</v>
      </c>
      <c r="L110" s="54">
        <f>Таблица651[[#This Row],[Общее кол-во шт]]*Таблица651[[#This Row],[Оптовая цена KRW за 1шт]]</f>
        <v>0</v>
      </c>
      <c r="M110" s="19" t="str">
        <f>IFERROR(Таблица651[[#This Row],[Общее кол-во шт]]*Таблица651[[#This Row],[Оптовая цена USD за 1шт]],"")</f>
        <v/>
      </c>
      <c r="N110" s="49"/>
    </row>
    <row r="111" spans="1:14" ht="22.5" customHeight="1">
      <c r="A111" s="44" t="s">
        <v>14386</v>
      </c>
      <c r="B111" s="14">
        <v>8806173429431</v>
      </c>
      <c r="C111" s="50" t="s">
        <v>14387</v>
      </c>
      <c r="D111" s="46" t="s">
        <v>14388</v>
      </c>
      <c r="E111" s="16">
        <v>33000</v>
      </c>
      <c r="F111" s="15">
        <v>0.49</v>
      </c>
      <c r="G111" s="47">
        <v>8</v>
      </c>
      <c r="H111" s="55">
        <f>Таблица651[[#This Row],[Коэфициент стоимости]]*Таблица651[[#This Row],[Розничная цена KRW]]</f>
        <v>16170</v>
      </c>
      <c r="I111" s="17" t="str">
        <f>IF($H$1="","Введите курс",Таблица651[[#This Row],[Оптовая цена KRW за 1шт]]/$H$1)</f>
        <v>Введите курс</v>
      </c>
      <c r="J111" s="48"/>
      <c r="K111" s="18">
        <f>Таблица651[[#This Row],[Заказ коробок ]]*Таблица651[[#This Row],[Кол-во шт в коробке]]</f>
        <v>0</v>
      </c>
      <c r="L111" s="54">
        <f>Таблица651[[#This Row],[Общее кол-во шт]]*Таблица651[[#This Row],[Оптовая цена KRW за 1шт]]</f>
        <v>0</v>
      </c>
      <c r="M111" s="19" t="str">
        <f>IFERROR(Таблица651[[#This Row],[Общее кол-во шт]]*Таблица651[[#This Row],[Оптовая цена USD за 1шт]],"")</f>
        <v/>
      </c>
      <c r="N111" s="49"/>
    </row>
    <row r="112" spans="1:14" ht="22.5" customHeight="1">
      <c r="A112" s="44" t="s">
        <v>14389</v>
      </c>
      <c r="B112" s="14">
        <v>8806173435449</v>
      </c>
      <c r="C112" s="50" t="s">
        <v>14390</v>
      </c>
      <c r="D112" s="46" t="s">
        <v>14391</v>
      </c>
      <c r="E112" s="16">
        <v>3000</v>
      </c>
      <c r="F112" s="15">
        <v>0.49</v>
      </c>
      <c r="G112" s="47">
        <v>10</v>
      </c>
      <c r="H112" s="55">
        <f>Таблица651[[#This Row],[Коэфициент стоимости]]*Таблица651[[#This Row],[Розничная цена KRW]]</f>
        <v>1470</v>
      </c>
      <c r="I112" s="17" t="str">
        <f>IF($H$1="","Введите курс",Таблица651[[#This Row],[Оптовая цена KRW за 1шт]]/$H$1)</f>
        <v>Введите курс</v>
      </c>
      <c r="J112" s="48"/>
      <c r="K112" s="18">
        <f>Таблица651[[#This Row],[Заказ коробок ]]*Таблица651[[#This Row],[Кол-во шт в коробке]]</f>
        <v>0</v>
      </c>
      <c r="L112" s="54">
        <f>Таблица651[[#This Row],[Общее кол-во шт]]*Таблица651[[#This Row],[Оптовая цена KRW за 1шт]]</f>
        <v>0</v>
      </c>
      <c r="M112" s="19" t="str">
        <f>IFERROR(Таблица651[[#This Row],[Общее кол-во шт]]*Таблица651[[#This Row],[Оптовая цена USD за 1шт]],"")</f>
        <v/>
      </c>
      <c r="N112" s="49"/>
    </row>
    <row r="113" spans="1:14" ht="22.5" customHeight="1">
      <c r="A113" s="44" t="s">
        <v>14392</v>
      </c>
      <c r="B113" s="14">
        <v>8806173435456</v>
      </c>
      <c r="C113" s="50" t="s">
        <v>14393</v>
      </c>
      <c r="D113" s="46" t="s">
        <v>14394</v>
      </c>
      <c r="E113" s="16">
        <v>3000</v>
      </c>
      <c r="F113" s="15">
        <v>0.49</v>
      </c>
      <c r="G113" s="47">
        <v>10</v>
      </c>
      <c r="H113" s="55">
        <f>Таблица651[[#This Row],[Коэфициент стоимости]]*Таблица651[[#This Row],[Розничная цена KRW]]</f>
        <v>1470</v>
      </c>
      <c r="I113" s="17" t="str">
        <f>IF($H$1="","Введите курс",Таблица651[[#This Row],[Оптовая цена KRW за 1шт]]/$H$1)</f>
        <v>Введите курс</v>
      </c>
      <c r="J113" s="48"/>
      <c r="K113" s="18">
        <f>Таблица651[[#This Row],[Заказ коробок ]]*Таблица651[[#This Row],[Кол-во шт в коробке]]</f>
        <v>0</v>
      </c>
      <c r="L113" s="54">
        <f>Таблица651[[#This Row],[Общее кол-во шт]]*Таблица651[[#This Row],[Оптовая цена KRW за 1шт]]</f>
        <v>0</v>
      </c>
      <c r="M113" s="19" t="str">
        <f>IFERROR(Таблица651[[#This Row],[Общее кол-во шт]]*Таблица651[[#This Row],[Оптовая цена USD за 1шт]],"")</f>
        <v/>
      </c>
      <c r="N113" s="49"/>
    </row>
    <row r="114" spans="1:14" ht="22.5" customHeight="1">
      <c r="A114" s="44" t="s">
        <v>14395</v>
      </c>
      <c r="B114" s="14">
        <v>8806173443987</v>
      </c>
      <c r="C114" s="50" t="s">
        <v>14396</v>
      </c>
      <c r="D114" s="46" t="s">
        <v>14397</v>
      </c>
      <c r="E114" s="16">
        <v>20000</v>
      </c>
      <c r="F114" s="15">
        <v>0.49</v>
      </c>
      <c r="G114" s="47">
        <v>6</v>
      </c>
      <c r="H114" s="55">
        <f>Таблица651[[#This Row],[Коэфициент стоимости]]*Таблица651[[#This Row],[Розничная цена KRW]]</f>
        <v>9800</v>
      </c>
      <c r="I114" s="17" t="str">
        <f>IF($H$1="","Введите курс",Таблица651[[#This Row],[Оптовая цена KRW за 1шт]]/$H$1)</f>
        <v>Введите курс</v>
      </c>
      <c r="J114" s="48"/>
      <c r="K114" s="18">
        <f>Таблица651[[#This Row],[Заказ коробок ]]*Таблица651[[#This Row],[Кол-во шт в коробке]]</f>
        <v>0</v>
      </c>
      <c r="L114" s="54">
        <f>Таблица651[[#This Row],[Общее кол-во шт]]*Таблица651[[#This Row],[Оптовая цена KRW за 1шт]]</f>
        <v>0</v>
      </c>
      <c r="M114" s="19" t="str">
        <f>IFERROR(Таблица651[[#This Row],[Общее кол-во шт]]*Таблица651[[#This Row],[Оптовая цена USD за 1шт]],"")</f>
        <v/>
      </c>
      <c r="N114" s="49"/>
    </row>
    <row r="115" spans="1:14" ht="22.5" customHeight="1">
      <c r="A115" s="44" t="s">
        <v>14398</v>
      </c>
      <c r="B115" s="14">
        <v>8806173451913</v>
      </c>
      <c r="C115" s="50" t="s">
        <v>14399</v>
      </c>
      <c r="D115" s="46" t="s">
        <v>14400</v>
      </c>
      <c r="E115" s="16">
        <v>22000</v>
      </c>
      <c r="F115" s="15">
        <v>0.49</v>
      </c>
      <c r="G115" s="47">
        <v>6</v>
      </c>
      <c r="H115" s="55">
        <f>Таблица651[[#This Row],[Коэфициент стоимости]]*Таблица651[[#This Row],[Розничная цена KRW]]</f>
        <v>10780</v>
      </c>
      <c r="I115" s="17" t="str">
        <f>IF($H$1="","Введите курс",Таблица651[[#This Row],[Оптовая цена KRW за 1шт]]/$H$1)</f>
        <v>Введите курс</v>
      </c>
      <c r="J115" s="48"/>
      <c r="K115" s="18">
        <f>Таблица651[[#This Row],[Заказ коробок ]]*Таблица651[[#This Row],[Кол-во шт в коробке]]</f>
        <v>0</v>
      </c>
      <c r="L115" s="54">
        <f>Таблица651[[#This Row],[Общее кол-во шт]]*Таблица651[[#This Row],[Оптовая цена KRW за 1шт]]</f>
        <v>0</v>
      </c>
      <c r="M115" s="19" t="str">
        <f>IFERROR(Таблица651[[#This Row],[Общее кол-во шт]]*Таблица651[[#This Row],[Оптовая цена USD за 1шт]],"")</f>
        <v/>
      </c>
      <c r="N115" s="49"/>
    </row>
    <row r="116" spans="1:14" ht="22.5" customHeight="1">
      <c r="A116" s="44" t="s">
        <v>14401</v>
      </c>
      <c r="B116" s="14">
        <v>8806173451920</v>
      </c>
      <c r="C116" s="50" t="s">
        <v>14402</v>
      </c>
      <c r="D116" s="46" t="s">
        <v>14403</v>
      </c>
      <c r="E116" s="16">
        <v>22000</v>
      </c>
      <c r="F116" s="15">
        <v>0.49</v>
      </c>
      <c r="G116" s="47">
        <v>6</v>
      </c>
      <c r="H116" s="55">
        <f>Таблица651[[#This Row],[Коэфициент стоимости]]*Таблица651[[#This Row],[Розничная цена KRW]]</f>
        <v>10780</v>
      </c>
      <c r="I116" s="17" t="str">
        <f>IF($H$1="","Введите курс",Таблица651[[#This Row],[Оптовая цена KRW за 1шт]]/$H$1)</f>
        <v>Введите курс</v>
      </c>
      <c r="J116" s="48"/>
      <c r="K116" s="18">
        <f>Таблица651[[#This Row],[Заказ коробок ]]*Таблица651[[#This Row],[Кол-во шт в коробке]]</f>
        <v>0</v>
      </c>
      <c r="L116" s="54">
        <f>Таблица651[[#This Row],[Общее кол-во шт]]*Таблица651[[#This Row],[Оптовая цена KRW за 1шт]]</f>
        <v>0</v>
      </c>
      <c r="M116" s="19" t="str">
        <f>IFERROR(Таблица651[[#This Row],[Общее кол-во шт]]*Таблица651[[#This Row],[Оптовая цена USD за 1шт]],"")</f>
        <v/>
      </c>
      <c r="N116" s="49"/>
    </row>
    <row r="117" spans="1:14" ht="22.5" customHeight="1">
      <c r="A117" s="44" t="s">
        <v>14404</v>
      </c>
      <c r="B117" s="14">
        <v>8806173419890</v>
      </c>
      <c r="C117" s="50" t="s">
        <v>14405</v>
      </c>
      <c r="D117" s="46" t="s">
        <v>24244</v>
      </c>
      <c r="E117" s="16">
        <v>13000</v>
      </c>
      <c r="F117" s="15">
        <v>0.49</v>
      </c>
      <c r="G117" s="47">
        <v>12</v>
      </c>
      <c r="H117" s="55">
        <f>Таблица651[[#This Row],[Коэфициент стоимости]]*Таблица651[[#This Row],[Розничная цена KRW]]</f>
        <v>6370</v>
      </c>
      <c r="I117" s="17" t="str">
        <f>IF($H$1="","Введите курс",Таблица651[[#This Row],[Оптовая цена KRW за 1шт]]/$H$1)</f>
        <v>Введите курс</v>
      </c>
      <c r="J117" s="48"/>
      <c r="K117" s="18">
        <f>Таблица651[[#This Row],[Заказ коробок ]]*Таблица651[[#This Row],[Кол-во шт в коробке]]</f>
        <v>0</v>
      </c>
      <c r="L117" s="54">
        <f>Таблица651[[#This Row],[Общее кол-во шт]]*Таблица651[[#This Row],[Оптовая цена KRW за 1шт]]</f>
        <v>0</v>
      </c>
      <c r="M117" s="19" t="str">
        <f>IFERROR(Таблица651[[#This Row],[Общее кол-во шт]]*Таблица651[[#This Row],[Оптовая цена USD за 1шт]],"")</f>
        <v/>
      </c>
      <c r="N117" s="49"/>
    </row>
    <row r="118" spans="1:14" ht="22.5" customHeight="1">
      <c r="A118" s="44" t="s">
        <v>14406</v>
      </c>
      <c r="B118" s="14">
        <v>8806173437443</v>
      </c>
      <c r="C118" s="50" t="s">
        <v>14407</v>
      </c>
      <c r="D118" s="46" t="s">
        <v>14408</v>
      </c>
      <c r="E118" s="16">
        <v>33000</v>
      </c>
      <c r="F118" s="15">
        <v>0.49</v>
      </c>
      <c r="G118" s="47">
        <v>8</v>
      </c>
      <c r="H118" s="55">
        <f>Таблица651[[#This Row],[Коэфициент стоимости]]*Таблица651[[#This Row],[Розничная цена KRW]]</f>
        <v>16170</v>
      </c>
      <c r="I118" s="17" t="str">
        <f>IF($H$1="","Введите курс",Таблица651[[#This Row],[Оптовая цена KRW за 1шт]]/$H$1)</f>
        <v>Введите курс</v>
      </c>
      <c r="J118" s="48"/>
      <c r="K118" s="18">
        <f>Таблица651[[#This Row],[Заказ коробок ]]*Таблица651[[#This Row],[Кол-во шт в коробке]]</f>
        <v>0</v>
      </c>
      <c r="L118" s="54">
        <f>Таблица651[[#This Row],[Общее кол-во шт]]*Таблица651[[#This Row],[Оптовая цена KRW за 1шт]]</f>
        <v>0</v>
      </c>
      <c r="M118" s="19" t="str">
        <f>IFERROR(Таблица651[[#This Row],[Общее кол-во шт]]*Таблица651[[#This Row],[Оптовая цена USD за 1шт]],"")</f>
        <v/>
      </c>
      <c r="N118" s="49"/>
    </row>
    <row r="119" spans="1:14" ht="22.5" customHeight="1">
      <c r="A119" s="44" t="s">
        <v>14409</v>
      </c>
      <c r="B119" s="14">
        <v>8806173420537</v>
      </c>
      <c r="C119" s="50" t="s">
        <v>14410</v>
      </c>
      <c r="D119" s="46" t="s">
        <v>24245</v>
      </c>
      <c r="E119" s="16">
        <v>25000</v>
      </c>
      <c r="F119" s="15">
        <v>0.49</v>
      </c>
      <c r="G119" s="47">
        <v>12</v>
      </c>
      <c r="H119" s="55">
        <f>Таблица651[[#This Row],[Коэфициент стоимости]]*Таблица651[[#This Row],[Розничная цена KRW]]</f>
        <v>12250</v>
      </c>
      <c r="I119" s="17" t="str">
        <f>IF($H$1="","Введите курс",Таблица651[[#This Row],[Оптовая цена KRW за 1шт]]/$H$1)</f>
        <v>Введите курс</v>
      </c>
      <c r="J119" s="48"/>
      <c r="K119" s="18">
        <f>Таблица651[[#This Row],[Заказ коробок ]]*Таблица651[[#This Row],[Кол-во шт в коробке]]</f>
        <v>0</v>
      </c>
      <c r="L119" s="54">
        <f>Таблица651[[#This Row],[Общее кол-во шт]]*Таблица651[[#This Row],[Оптовая цена KRW за 1шт]]</f>
        <v>0</v>
      </c>
      <c r="M119" s="19" t="str">
        <f>IFERROR(Таблица651[[#This Row],[Общее кол-во шт]]*Таблица651[[#This Row],[Оптовая цена USD за 1шт]],"")</f>
        <v/>
      </c>
      <c r="N119" s="49"/>
    </row>
    <row r="120" spans="1:14" ht="22.5" customHeight="1">
      <c r="A120" s="44" t="s">
        <v>14411</v>
      </c>
      <c r="B120" s="14">
        <v>8806173441204</v>
      </c>
      <c r="C120" s="50" t="s">
        <v>14412</v>
      </c>
      <c r="D120" s="46" t="s">
        <v>14413</v>
      </c>
      <c r="E120" s="16">
        <v>25000</v>
      </c>
      <c r="F120" s="15">
        <v>0.49</v>
      </c>
      <c r="G120" s="47">
        <v>6</v>
      </c>
      <c r="H120" s="55">
        <f>Таблица651[[#This Row],[Коэфициент стоимости]]*Таблица651[[#This Row],[Розничная цена KRW]]</f>
        <v>12250</v>
      </c>
      <c r="I120" s="17" t="str">
        <f>IF($H$1="","Введите курс",Таблица651[[#This Row],[Оптовая цена KRW за 1шт]]/$H$1)</f>
        <v>Введите курс</v>
      </c>
      <c r="J120" s="48"/>
      <c r="K120" s="18">
        <f>Таблица651[[#This Row],[Заказ коробок ]]*Таблица651[[#This Row],[Кол-во шт в коробке]]</f>
        <v>0</v>
      </c>
      <c r="L120" s="54">
        <f>Таблица651[[#This Row],[Общее кол-во шт]]*Таблица651[[#This Row],[Оптовая цена KRW за 1шт]]</f>
        <v>0</v>
      </c>
      <c r="M120" s="19" t="str">
        <f>IFERROR(Таблица651[[#This Row],[Общее кол-во шт]]*Таблица651[[#This Row],[Оптовая цена USD за 1шт]],"")</f>
        <v/>
      </c>
      <c r="N120" s="49"/>
    </row>
    <row r="121" spans="1:14" ht="22.5" customHeight="1">
      <c r="A121" s="44" t="s">
        <v>14414</v>
      </c>
      <c r="B121" s="14">
        <v>8806173451675</v>
      </c>
      <c r="C121" s="50" t="s">
        <v>14415</v>
      </c>
      <c r="D121" s="46" t="s">
        <v>24246</v>
      </c>
      <c r="E121" s="16">
        <v>25000</v>
      </c>
      <c r="F121" s="15">
        <v>0.49</v>
      </c>
      <c r="G121" s="47">
        <v>12</v>
      </c>
      <c r="H121" s="55">
        <f>Таблица651[[#This Row],[Коэфициент стоимости]]*Таблица651[[#This Row],[Розничная цена KRW]]</f>
        <v>12250</v>
      </c>
      <c r="I121" s="17" t="str">
        <f>IF($H$1="","Введите курс",Таблица651[[#This Row],[Оптовая цена KRW за 1шт]]/$H$1)</f>
        <v>Введите курс</v>
      </c>
      <c r="J121" s="48"/>
      <c r="K121" s="18">
        <f>Таблица651[[#This Row],[Заказ коробок ]]*Таблица651[[#This Row],[Кол-во шт в коробке]]</f>
        <v>0</v>
      </c>
      <c r="L121" s="54">
        <f>Таблица651[[#This Row],[Общее кол-во шт]]*Таблица651[[#This Row],[Оптовая цена KRW за 1шт]]</f>
        <v>0</v>
      </c>
      <c r="M121" s="19" t="str">
        <f>IFERROR(Таблица651[[#This Row],[Общее кол-во шт]]*Таблица651[[#This Row],[Оптовая цена USD за 1шт]],"")</f>
        <v/>
      </c>
      <c r="N121" s="49"/>
    </row>
    <row r="122" spans="1:14" ht="22.5" customHeight="1">
      <c r="A122" s="44" t="s">
        <v>14416</v>
      </c>
      <c r="B122" s="14">
        <v>8806173426546</v>
      </c>
      <c r="C122" s="50" t="s">
        <v>14417</v>
      </c>
      <c r="D122" s="46" t="s">
        <v>14418</v>
      </c>
      <c r="E122" s="16">
        <v>8000</v>
      </c>
      <c r="F122" s="15">
        <v>0.49</v>
      </c>
      <c r="G122" s="47">
        <v>8</v>
      </c>
      <c r="H122" s="55">
        <f>Таблица651[[#This Row],[Коэфициент стоимости]]*Таблица651[[#This Row],[Розничная цена KRW]]</f>
        <v>3920</v>
      </c>
      <c r="I122" s="17" t="str">
        <f>IF($H$1="","Введите курс",Таблица651[[#This Row],[Оптовая цена KRW за 1шт]]/$H$1)</f>
        <v>Введите курс</v>
      </c>
      <c r="J122" s="48"/>
      <c r="K122" s="18">
        <f>Таблица651[[#This Row],[Заказ коробок ]]*Таблица651[[#This Row],[Кол-во шт в коробке]]</f>
        <v>0</v>
      </c>
      <c r="L122" s="54">
        <f>Таблица651[[#This Row],[Общее кол-во шт]]*Таблица651[[#This Row],[Оптовая цена KRW за 1шт]]</f>
        <v>0</v>
      </c>
      <c r="M122" s="19" t="str">
        <f>IFERROR(Таблица651[[#This Row],[Общее кол-во шт]]*Таблица651[[#This Row],[Оптовая цена USD за 1шт]],"")</f>
        <v/>
      </c>
      <c r="N122" s="49"/>
    </row>
    <row r="123" spans="1:14" ht="22.5" customHeight="1">
      <c r="A123" s="44" t="s">
        <v>14419</v>
      </c>
      <c r="B123" s="14">
        <v>8806173434541</v>
      </c>
      <c r="C123" s="50" t="s">
        <v>14420</v>
      </c>
      <c r="D123" s="46" t="s">
        <v>14421</v>
      </c>
      <c r="E123" s="16">
        <v>8000</v>
      </c>
      <c r="F123" s="15">
        <v>0.49</v>
      </c>
      <c r="G123" s="47">
        <v>8</v>
      </c>
      <c r="H123" s="55">
        <f>Таблица651[[#This Row],[Коэфициент стоимости]]*Таблица651[[#This Row],[Розничная цена KRW]]</f>
        <v>3920</v>
      </c>
      <c r="I123" s="17" t="str">
        <f>IF($H$1="","Введите курс",Таблица651[[#This Row],[Оптовая цена KRW за 1шт]]/$H$1)</f>
        <v>Введите курс</v>
      </c>
      <c r="J123" s="48"/>
      <c r="K123" s="18">
        <f>Таблица651[[#This Row],[Заказ коробок ]]*Таблица651[[#This Row],[Кол-во шт в коробке]]</f>
        <v>0</v>
      </c>
      <c r="L123" s="54">
        <f>Таблица651[[#This Row],[Общее кол-во шт]]*Таблица651[[#This Row],[Оптовая цена KRW за 1шт]]</f>
        <v>0</v>
      </c>
      <c r="M123" s="19" t="str">
        <f>IFERROR(Таблица651[[#This Row],[Общее кол-во шт]]*Таблица651[[#This Row],[Оптовая цена USD за 1шт]],"")</f>
        <v/>
      </c>
      <c r="N123" s="49"/>
    </row>
    <row r="124" spans="1:14" ht="22.5" customHeight="1">
      <c r="A124" s="44" t="s">
        <v>14422</v>
      </c>
      <c r="B124" s="14">
        <v>8806173434060</v>
      </c>
      <c r="C124" s="50" t="s">
        <v>14423</v>
      </c>
      <c r="D124" s="46" t="s">
        <v>14424</v>
      </c>
      <c r="E124" s="16">
        <v>13000</v>
      </c>
      <c r="F124" s="15">
        <v>0.49</v>
      </c>
      <c r="G124" s="47">
        <v>8</v>
      </c>
      <c r="H124" s="55">
        <f>Таблица651[[#This Row],[Коэфициент стоимости]]*Таблица651[[#This Row],[Розничная цена KRW]]</f>
        <v>6370</v>
      </c>
      <c r="I124" s="17" t="str">
        <f>IF($H$1="","Введите курс",Таблица651[[#This Row],[Оптовая цена KRW за 1шт]]/$H$1)</f>
        <v>Введите курс</v>
      </c>
      <c r="J124" s="48"/>
      <c r="K124" s="18">
        <f>Таблица651[[#This Row],[Заказ коробок ]]*Таблица651[[#This Row],[Кол-во шт в коробке]]</f>
        <v>0</v>
      </c>
      <c r="L124" s="54">
        <f>Таблица651[[#This Row],[Общее кол-во шт]]*Таблица651[[#This Row],[Оптовая цена KRW за 1шт]]</f>
        <v>0</v>
      </c>
      <c r="M124" s="19" t="str">
        <f>IFERROR(Таблица651[[#This Row],[Общее кол-во шт]]*Таблица651[[#This Row],[Оптовая цена USD за 1шт]],"")</f>
        <v/>
      </c>
      <c r="N124" s="49"/>
    </row>
    <row r="125" spans="1:14" ht="22.5" customHeight="1">
      <c r="A125" s="44" t="s">
        <v>14425</v>
      </c>
      <c r="B125" s="14">
        <v>8806173446315</v>
      </c>
      <c r="C125" s="50" t="s">
        <v>14426</v>
      </c>
      <c r="D125" s="46" t="s">
        <v>24247</v>
      </c>
      <c r="E125" s="16">
        <v>25000</v>
      </c>
      <c r="F125" s="15">
        <v>0.49</v>
      </c>
      <c r="G125" s="47">
        <v>12</v>
      </c>
      <c r="H125" s="55">
        <f>Таблица651[[#This Row],[Коэфициент стоимости]]*Таблица651[[#This Row],[Розничная цена KRW]]</f>
        <v>12250</v>
      </c>
      <c r="I125" s="17" t="str">
        <f>IF($H$1="","Введите курс",Таблица651[[#This Row],[Оптовая цена KRW за 1шт]]/$H$1)</f>
        <v>Введите курс</v>
      </c>
      <c r="J125" s="48"/>
      <c r="K125" s="18">
        <f>Таблица651[[#This Row],[Заказ коробок ]]*Таблица651[[#This Row],[Кол-во шт в коробке]]</f>
        <v>0</v>
      </c>
      <c r="L125" s="54">
        <f>Таблица651[[#This Row],[Общее кол-во шт]]*Таблица651[[#This Row],[Оптовая цена KRW за 1шт]]</f>
        <v>0</v>
      </c>
      <c r="M125" s="19" t="str">
        <f>IFERROR(Таблица651[[#This Row],[Общее кол-во шт]]*Таблица651[[#This Row],[Оптовая цена USD за 1шт]],"")</f>
        <v/>
      </c>
      <c r="N125" s="49"/>
    </row>
    <row r="126" spans="1:14" ht="22.5" customHeight="1">
      <c r="A126" s="44" t="s">
        <v>14427</v>
      </c>
      <c r="B126" s="14">
        <v>8806173446155</v>
      </c>
      <c r="C126" s="50" t="s">
        <v>14428</v>
      </c>
      <c r="D126" s="46" t="s">
        <v>14429</v>
      </c>
      <c r="E126" s="16">
        <v>4500</v>
      </c>
      <c r="F126" s="15">
        <v>0.49</v>
      </c>
      <c r="G126" s="47">
        <v>6</v>
      </c>
      <c r="H126" s="55">
        <f>Таблица651[[#This Row],[Коэфициент стоимости]]*Таблица651[[#This Row],[Розничная цена KRW]]</f>
        <v>2205</v>
      </c>
      <c r="I126" s="17" t="str">
        <f>IF($H$1="","Введите курс",Таблица651[[#This Row],[Оптовая цена KRW за 1шт]]/$H$1)</f>
        <v>Введите курс</v>
      </c>
      <c r="J126" s="48"/>
      <c r="K126" s="18">
        <f>Таблица651[[#This Row],[Заказ коробок ]]*Таблица651[[#This Row],[Кол-во шт в коробке]]</f>
        <v>0</v>
      </c>
      <c r="L126" s="54">
        <f>Таблица651[[#This Row],[Общее кол-во шт]]*Таблица651[[#This Row],[Оптовая цена KRW за 1шт]]</f>
        <v>0</v>
      </c>
      <c r="M126" s="19" t="str">
        <f>IFERROR(Таблица651[[#This Row],[Общее кол-во шт]]*Таблица651[[#This Row],[Оптовая цена USD за 1шт]],"")</f>
        <v/>
      </c>
      <c r="N126" s="49"/>
    </row>
    <row r="127" spans="1:14" ht="22.5" customHeight="1">
      <c r="A127" s="44" t="s">
        <v>14430</v>
      </c>
      <c r="B127" s="14">
        <v>8806173446063</v>
      </c>
      <c r="C127" s="50" t="s">
        <v>14431</v>
      </c>
      <c r="D127" s="46" t="s">
        <v>14432</v>
      </c>
      <c r="E127" s="16">
        <v>4500</v>
      </c>
      <c r="F127" s="15">
        <v>0.49</v>
      </c>
      <c r="G127" s="47">
        <v>6</v>
      </c>
      <c r="H127" s="55">
        <f>Таблица651[[#This Row],[Коэфициент стоимости]]*Таблица651[[#This Row],[Розничная цена KRW]]</f>
        <v>2205</v>
      </c>
      <c r="I127" s="17" t="str">
        <f>IF($H$1="","Введите курс",Таблица651[[#This Row],[Оптовая цена KRW за 1шт]]/$H$1)</f>
        <v>Введите курс</v>
      </c>
      <c r="J127" s="48"/>
      <c r="K127" s="18">
        <f>Таблица651[[#This Row],[Заказ коробок ]]*Таблица651[[#This Row],[Кол-во шт в коробке]]</f>
        <v>0</v>
      </c>
      <c r="L127" s="54">
        <f>Таблица651[[#This Row],[Общее кол-во шт]]*Таблица651[[#This Row],[Оптовая цена KRW за 1шт]]</f>
        <v>0</v>
      </c>
      <c r="M127" s="19" t="str">
        <f>IFERROR(Таблица651[[#This Row],[Общее кол-во шт]]*Таблица651[[#This Row],[Оптовая цена USD за 1шт]],"")</f>
        <v/>
      </c>
      <c r="N127" s="49"/>
    </row>
    <row r="128" spans="1:14" ht="22.5" customHeight="1">
      <c r="A128" s="44" t="s">
        <v>14433</v>
      </c>
      <c r="B128" s="14">
        <v>8806173446070</v>
      </c>
      <c r="C128" s="50" t="s">
        <v>14434</v>
      </c>
      <c r="D128" s="46" t="s">
        <v>14435</v>
      </c>
      <c r="E128" s="16">
        <v>4500</v>
      </c>
      <c r="F128" s="15">
        <v>0.49</v>
      </c>
      <c r="G128" s="47">
        <v>6</v>
      </c>
      <c r="H128" s="55">
        <f>Таблица651[[#This Row],[Коэфициент стоимости]]*Таблица651[[#This Row],[Розничная цена KRW]]</f>
        <v>2205</v>
      </c>
      <c r="I128" s="17" t="str">
        <f>IF($H$1="","Введите курс",Таблица651[[#This Row],[Оптовая цена KRW за 1шт]]/$H$1)</f>
        <v>Введите курс</v>
      </c>
      <c r="J128" s="48"/>
      <c r="K128" s="18">
        <f>Таблица651[[#This Row],[Заказ коробок ]]*Таблица651[[#This Row],[Кол-во шт в коробке]]</f>
        <v>0</v>
      </c>
      <c r="L128" s="54">
        <f>Таблица651[[#This Row],[Общее кол-во шт]]*Таблица651[[#This Row],[Оптовая цена KRW за 1шт]]</f>
        <v>0</v>
      </c>
      <c r="M128" s="19" t="str">
        <f>IFERROR(Таблица651[[#This Row],[Общее кол-во шт]]*Таблица651[[#This Row],[Оптовая цена USD за 1шт]],"")</f>
        <v/>
      </c>
      <c r="N128" s="49"/>
    </row>
    <row r="129" spans="1:14" ht="22.5" customHeight="1">
      <c r="A129" s="44" t="s">
        <v>14436</v>
      </c>
      <c r="B129" s="14">
        <v>8806173446087</v>
      </c>
      <c r="C129" s="50" t="s">
        <v>14437</v>
      </c>
      <c r="D129" s="46" t="s">
        <v>14438</v>
      </c>
      <c r="E129" s="16">
        <v>4500</v>
      </c>
      <c r="F129" s="15">
        <v>0.49</v>
      </c>
      <c r="G129" s="47">
        <v>6</v>
      </c>
      <c r="H129" s="55">
        <f>Таблица651[[#This Row],[Коэфициент стоимости]]*Таблица651[[#This Row],[Розничная цена KRW]]</f>
        <v>2205</v>
      </c>
      <c r="I129" s="17" t="str">
        <f>IF($H$1="","Введите курс",Таблица651[[#This Row],[Оптовая цена KRW за 1шт]]/$H$1)</f>
        <v>Введите курс</v>
      </c>
      <c r="J129" s="48"/>
      <c r="K129" s="18">
        <f>Таблица651[[#This Row],[Заказ коробок ]]*Таблица651[[#This Row],[Кол-во шт в коробке]]</f>
        <v>0</v>
      </c>
      <c r="L129" s="54">
        <f>Таблица651[[#This Row],[Общее кол-во шт]]*Таблица651[[#This Row],[Оптовая цена KRW за 1шт]]</f>
        <v>0</v>
      </c>
      <c r="M129" s="19" t="str">
        <f>IFERROR(Таблица651[[#This Row],[Общее кол-во шт]]*Таблица651[[#This Row],[Оптовая цена USD за 1шт]],"")</f>
        <v/>
      </c>
      <c r="N129" s="49"/>
    </row>
    <row r="130" spans="1:14" ht="22.5" customHeight="1">
      <c r="A130" s="44" t="s">
        <v>14439</v>
      </c>
      <c r="B130" s="14">
        <v>8806173446100</v>
      </c>
      <c r="C130" s="50" t="s">
        <v>14440</v>
      </c>
      <c r="D130" s="46" t="s">
        <v>14441</v>
      </c>
      <c r="E130" s="16">
        <v>4500</v>
      </c>
      <c r="F130" s="15">
        <v>0.49</v>
      </c>
      <c r="G130" s="47">
        <v>6</v>
      </c>
      <c r="H130" s="55">
        <f>Таблица651[[#This Row],[Коэфициент стоимости]]*Таблица651[[#This Row],[Розничная цена KRW]]</f>
        <v>2205</v>
      </c>
      <c r="I130" s="17" t="str">
        <f>IF($H$1="","Введите курс",Таблица651[[#This Row],[Оптовая цена KRW за 1шт]]/$H$1)</f>
        <v>Введите курс</v>
      </c>
      <c r="J130" s="48"/>
      <c r="K130" s="18">
        <f>Таблица651[[#This Row],[Заказ коробок ]]*Таблица651[[#This Row],[Кол-во шт в коробке]]</f>
        <v>0</v>
      </c>
      <c r="L130" s="54">
        <f>Таблица651[[#This Row],[Общее кол-во шт]]*Таблица651[[#This Row],[Оптовая цена KRW за 1шт]]</f>
        <v>0</v>
      </c>
      <c r="M130" s="19" t="str">
        <f>IFERROR(Таблица651[[#This Row],[Общее кол-во шт]]*Таблица651[[#This Row],[Оптовая цена USD за 1шт]],"")</f>
        <v/>
      </c>
      <c r="N130" s="49"/>
    </row>
    <row r="131" spans="1:14" ht="22.5" customHeight="1">
      <c r="A131" s="44" t="s">
        <v>14442</v>
      </c>
      <c r="B131" s="14">
        <v>8806173446117</v>
      </c>
      <c r="C131" s="50" t="s">
        <v>14443</v>
      </c>
      <c r="D131" s="46" t="s">
        <v>14444</v>
      </c>
      <c r="E131" s="16">
        <v>4500</v>
      </c>
      <c r="F131" s="15">
        <v>0.49</v>
      </c>
      <c r="G131" s="47">
        <v>6</v>
      </c>
      <c r="H131" s="55">
        <f>Таблица651[[#This Row],[Коэфициент стоимости]]*Таблица651[[#This Row],[Розничная цена KRW]]</f>
        <v>2205</v>
      </c>
      <c r="I131" s="17" t="str">
        <f>IF($H$1="","Введите курс",Таблица651[[#This Row],[Оптовая цена KRW за 1шт]]/$H$1)</f>
        <v>Введите курс</v>
      </c>
      <c r="J131" s="48"/>
      <c r="K131" s="18">
        <f>Таблица651[[#This Row],[Заказ коробок ]]*Таблица651[[#This Row],[Кол-во шт в коробке]]</f>
        <v>0</v>
      </c>
      <c r="L131" s="54">
        <f>Таблица651[[#This Row],[Общее кол-во шт]]*Таблица651[[#This Row],[Оптовая цена KRW за 1шт]]</f>
        <v>0</v>
      </c>
      <c r="M131" s="19" t="str">
        <f>IFERROR(Таблица651[[#This Row],[Общее кол-во шт]]*Таблица651[[#This Row],[Оптовая цена USD за 1шт]],"")</f>
        <v/>
      </c>
      <c r="N131" s="49"/>
    </row>
    <row r="132" spans="1:14" ht="22.5" customHeight="1">
      <c r="A132" s="44" t="s">
        <v>14445</v>
      </c>
      <c r="B132" s="14">
        <v>8806173446124</v>
      </c>
      <c r="C132" s="50" t="s">
        <v>14446</v>
      </c>
      <c r="D132" s="46" t="s">
        <v>24248</v>
      </c>
      <c r="E132" s="16">
        <v>4500</v>
      </c>
      <c r="F132" s="15">
        <v>0.49</v>
      </c>
      <c r="G132" s="47">
        <v>6</v>
      </c>
      <c r="H132" s="55">
        <f>Таблица651[[#This Row],[Коэфициент стоимости]]*Таблица651[[#This Row],[Розничная цена KRW]]</f>
        <v>2205</v>
      </c>
      <c r="I132" s="17" t="str">
        <f>IF($H$1="","Введите курс",Таблица651[[#This Row],[Оптовая цена KRW за 1шт]]/$H$1)</f>
        <v>Введите курс</v>
      </c>
      <c r="J132" s="48"/>
      <c r="K132" s="18">
        <f>Таблица651[[#This Row],[Заказ коробок ]]*Таблица651[[#This Row],[Кол-во шт в коробке]]</f>
        <v>0</v>
      </c>
      <c r="L132" s="54">
        <f>Таблица651[[#This Row],[Общее кол-во шт]]*Таблица651[[#This Row],[Оптовая цена KRW за 1шт]]</f>
        <v>0</v>
      </c>
      <c r="M132" s="19" t="str">
        <f>IFERROR(Таблица651[[#This Row],[Общее кол-во шт]]*Таблица651[[#This Row],[Оптовая цена USD за 1шт]],"")</f>
        <v/>
      </c>
      <c r="N132" s="49"/>
    </row>
    <row r="133" spans="1:14" ht="22.5" customHeight="1">
      <c r="A133" s="44" t="s">
        <v>14447</v>
      </c>
      <c r="B133" s="14">
        <v>8806173446131</v>
      </c>
      <c r="C133" s="50" t="s">
        <v>14448</v>
      </c>
      <c r="D133" s="46" t="s">
        <v>14449</v>
      </c>
      <c r="E133" s="16">
        <v>4500</v>
      </c>
      <c r="F133" s="15">
        <v>0.49</v>
      </c>
      <c r="G133" s="47">
        <v>6</v>
      </c>
      <c r="H133" s="55">
        <f>Таблица651[[#This Row],[Коэфициент стоимости]]*Таблица651[[#This Row],[Розничная цена KRW]]</f>
        <v>2205</v>
      </c>
      <c r="I133" s="17" t="str">
        <f>IF($H$1="","Введите курс",Таблица651[[#This Row],[Оптовая цена KRW за 1шт]]/$H$1)</f>
        <v>Введите курс</v>
      </c>
      <c r="J133" s="48"/>
      <c r="K133" s="18">
        <f>Таблица651[[#This Row],[Заказ коробок ]]*Таблица651[[#This Row],[Кол-во шт в коробке]]</f>
        <v>0</v>
      </c>
      <c r="L133" s="54">
        <f>Таблица651[[#This Row],[Общее кол-во шт]]*Таблица651[[#This Row],[Оптовая цена KRW за 1шт]]</f>
        <v>0</v>
      </c>
      <c r="M133" s="19" t="str">
        <f>IFERROR(Таблица651[[#This Row],[Общее кол-во шт]]*Таблица651[[#This Row],[Оптовая цена USD за 1шт]],"")</f>
        <v/>
      </c>
      <c r="N133" s="49"/>
    </row>
    <row r="134" spans="1:14" ht="22.5" customHeight="1">
      <c r="A134" s="44" t="s">
        <v>14450</v>
      </c>
      <c r="B134" s="14">
        <v>8806173446148</v>
      </c>
      <c r="C134" s="50" t="s">
        <v>14451</v>
      </c>
      <c r="D134" s="46" t="s">
        <v>14452</v>
      </c>
      <c r="E134" s="16">
        <v>4500</v>
      </c>
      <c r="F134" s="15">
        <v>0.49</v>
      </c>
      <c r="G134" s="47">
        <v>6</v>
      </c>
      <c r="H134" s="55">
        <f>Таблица651[[#This Row],[Коэфициент стоимости]]*Таблица651[[#This Row],[Розничная цена KRW]]</f>
        <v>2205</v>
      </c>
      <c r="I134" s="17" t="str">
        <f>IF($H$1="","Введите курс",Таблица651[[#This Row],[Оптовая цена KRW за 1шт]]/$H$1)</f>
        <v>Введите курс</v>
      </c>
      <c r="J134" s="48"/>
      <c r="K134" s="18">
        <f>Таблица651[[#This Row],[Заказ коробок ]]*Таблица651[[#This Row],[Кол-во шт в коробке]]</f>
        <v>0</v>
      </c>
      <c r="L134" s="54">
        <f>Таблица651[[#This Row],[Общее кол-во шт]]*Таблица651[[#This Row],[Оптовая цена KRW за 1шт]]</f>
        <v>0</v>
      </c>
      <c r="M134" s="19" t="str">
        <f>IFERROR(Таблица651[[#This Row],[Общее кол-во шт]]*Таблица651[[#This Row],[Оптовая цена USD за 1шт]],"")</f>
        <v/>
      </c>
      <c r="N134" s="49"/>
    </row>
    <row r="135" spans="1:14" ht="22.5" customHeight="1">
      <c r="A135" s="44" t="s">
        <v>14453</v>
      </c>
      <c r="B135" s="14">
        <v>8806173446803</v>
      </c>
      <c r="C135" s="50" t="s">
        <v>14454</v>
      </c>
      <c r="D135" s="46" t="s">
        <v>14455</v>
      </c>
      <c r="E135" s="16">
        <v>5500</v>
      </c>
      <c r="F135" s="15">
        <v>0.49</v>
      </c>
      <c r="G135" s="47">
        <v>6</v>
      </c>
      <c r="H135" s="55">
        <f>Таблица651[[#This Row],[Коэфициент стоимости]]*Таблица651[[#This Row],[Розничная цена KRW]]</f>
        <v>2695</v>
      </c>
      <c r="I135" s="17" t="str">
        <f>IF($H$1="","Введите курс",Таблица651[[#This Row],[Оптовая цена KRW за 1шт]]/$H$1)</f>
        <v>Введите курс</v>
      </c>
      <c r="J135" s="48"/>
      <c r="K135" s="18">
        <f>Таблица651[[#This Row],[Заказ коробок ]]*Таблица651[[#This Row],[Кол-во шт в коробке]]</f>
        <v>0</v>
      </c>
      <c r="L135" s="54">
        <f>Таблица651[[#This Row],[Общее кол-во шт]]*Таблица651[[#This Row],[Оптовая цена KRW за 1шт]]</f>
        <v>0</v>
      </c>
      <c r="M135" s="19" t="str">
        <f>IFERROR(Таблица651[[#This Row],[Общее кол-во шт]]*Таблица651[[#This Row],[Оптовая цена USD за 1шт]],"")</f>
        <v/>
      </c>
      <c r="N135" s="49"/>
    </row>
    <row r="136" spans="1:14" ht="22.5" customHeight="1">
      <c r="A136" s="44" t="s">
        <v>14456</v>
      </c>
      <c r="B136" s="14">
        <v>8806173446179</v>
      </c>
      <c r="C136" s="50" t="s">
        <v>14457</v>
      </c>
      <c r="D136" s="46" t="s">
        <v>14458</v>
      </c>
      <c r="E136" s="16">
        <v>5500</v>
      </c>
      <c r="F136" s="15">
        <v>0.49</v>
      </c>
      <c r="G136" s="47">
        <v>6</v>
      </c>
      <c r="H136" s="55">
        <f>Таблица651[[#This Row],[Коэфициент стоимости]]*Таблица651[[#This Row],[Розничная цена KRW]]</f>
        <v>2695</v>
      </c>
      <c r="I136" s="17" t="str">
        <f>IF($H$1="","Введите курс",Таблица651[[#This Row],[Оптовая цена KRW за 1шт]]/$H$1)</f>
        <v>Введите курс</v>
      </c>
      <c r="J136" s="48"/>
      <c r="K136" s="18">
        <f>Таблица651[[#This Row],[Заказ коробок ]]*Таблица651[[#This Row],[Кол-во шт в коробке]]</f>
        <v>0</v>
      </c>
      <c r="L136" s="54">
        <f>Таблица651[[#This Row],[Общее кол-во шт]]*Таблица651[[#This Row],[Оптовая цена KRW за 1шт]]</f>
        <v>0</v>
      </c>
      <c r="M136" s="19" t="str">
        <f>IFERROR(Таблица651[[#This Row],[Общее кол-во шт]]*Таблица651[[#This Row],[Оптовая цена USD за 1шт]],"")</f>
        <v/>
      </c>
      <c r="N136" s="49"/>
    </row>
    <row r="137" spans="1:14" ht="22.5" customHeight="1">
      <c r="A137" s="44" t="s">
        <v>14459</v>
      </c>
      <c r="B137" s="14">
        <v>8806173446162</v>
      </c>
      <c r="C137" s="50" t="s">
        <v>14460</v>
      </c>
      <c r="D137" s="46" t="s">
        <v>14461</v>
      </c>
      <c r="E137" s="16">
        <v>5500</v>
      </c>
      <c r="F137" s="15">
        <v>0.49</v>
      </c>
      <c r="G137" s="47">
        <v>6</v>
      </c>
      <c r="H137" s="55">
        <f>Таблица651[[#This Row],[Коэфициент стоимости]]*Таблица651[[#This Row],[Розничная цена KRW]]</f>
        <v>2695</v>
      </c>
      <c r="I137" s="17" t="str">
        <f>IF($H$1="","Введите курс",Таблица651[[#This Row],[Оптовая цена KRW за 1шт]]/$H$1)</f>
        <v>Введите курс</v>
      </c>
      <c r="J137" s="48"/>
      <c r="K137" s="18">
        <f>Таблица651[[#This Row],[Заказ коробок ]]*Таблица651[[#This Row],[Кол-во шт в коробке]]</f>
        <v>0</v>
      </c>
      <c r="L137" s="54">
        <f>Таблица651[[#This Row],[Общее кол-во шт]]*Таблица651[[#This Row],[Оптовая цена KRW за 1шт]]</f>
        <v>0</v>
      </c>
      <c r="M137" s="19" t="str">
        <f>IFERROR(Таблица651[[#This Row],[Общее кол-во шт]]*Таблица651[[#This Row],[Оптовая цена USD за 1шт]],"")</f>
        <v/>
      </c>
      <c r="N137" s="49"/>
    </row>
    <row r="138" spans="1:14" ht="22.5" customHeight="1">
      <c r="A138" s="44" t="s">
        <v>14462</v>
      </c>
      <c r="B138" s="14">
        <v>8806173445455</v>
      </c>
      <c r="C138" s="50" t="s">
        <v>14463</v>
      </c>
      <c r="D138" s="46" t="s">
        <v>14464</v>
      </c>
      <c r="E138" s="16">
        <v>3000</v>
      </c>
      <c r="F138" s="15">
        <v>0.49</v>
      </c>
      <c r="G138" s="47">
        <v>6</v>
      </c>
      <c r="H138" s="55">
        <f>Таблица651[[#This Row],[Коэфициент стоимости]]*Таблица651[[#This Row],[Розничная цена KRW]]</f>
        <v>1470</v>
      </c>
      <c r="I138" s="17" t="str">
        <f>IF($H$1="","Введите курс",Таблица651[[#This Row],[Оптовая цена KRW за 1шт]]/$H$1)</f>
        <v>Введите курс</v>
      </c>
      <c r="J138" s="48"/>
      <c r="K138" s="18">
        <f>Таблица651[[#This Row],[Заказ коробок ]]*Таблица651[[#This Row],[Кол-во шт в коробке]]</f>
        <v>0</v>
      </c>
      <c r="L138" s="54">
        <f>Таблица651[[#This Row],[Общее кол-во шт]]*Таблица651[[#This Row],[Оптовая цена KRW за 1шт]]</f>
        <v>0</v>
      </c>
      <c r="M138" s="19" t="str">
        <f>IFERROR(Таблица651[[#This Row],[Общее кол-во шт]]*Таблица651[[#This Row],[Оптовая цена USD за 1шт]],"")</f>
        <v/>
      </c>
      <c r="N138" s="49"/>
    </row>
    <row r="139" spans="1:14" ht="22.5" customHeight="1">
      <c r="A139" s="44" t="s">
        <v>14465</v>
      </c>
      <c r="B139" s="14">
        <v>8806173445462</v>
      </c>
      <c r="C139" s="50" t="s">
        <v>14466</v>
      </c>
      <c r="D139" s="46" t="s">
        <v>14467</v>
      </c>
      <c r="E139" s="16">
        <v>3000</v>
      </c>
      <c r="F139" s="15">
        <v>0.49</v>
      </c>
      <c r="G139" s="47">
        <v>6</v>
      </c>
      <c r="H139" s="55">
        <f>Таблица651[[#This Row],[Коэфициент стоимости]]*Таблица651[[#This Row],[Розничная цена KRW]]</f>
        <v>1470</v>
      </c>
      <c r="I139" s="17" t="str">
        <f>IF($H$1="","Введите курс",Таблица651[[#This Row],[Оптовая цена KRW за 1шт]]/$H$1)</f>
        <v>Введите курс</v>
      </c>
      <c r="J139" s="48"/>
      <c r="K139" s="18">
        <f>Таблица651[[#This Row],[Заказ коробок ]]*Таблица651[[#This Row],[Кол-во шт в коробке]]</f>
        <v>0</v>
      </c>
      <c r="L139" s="54">
        <f>Таблица651[[#This Row],[Общее кол-во шт]]*Таблица651[[#This Row],[Оптовая цена KRW за 1шт]]</f>
        <v>0</v>
      </c>
      <c r="M139" s="19" t="str">
        <f>IFERROR(Таблица651[[#This Row],[Общее кол-во шт]]*Таблица651[[#This Row],[Оптовая цена USD за 1шт]],"")</f>
        <v/>
      </c>
      <c r="N139" s="49"/>
    </row>
    <row r="140" spans="1:14" ht="22.5" customHeight="1">
      <c r="A140" s="44" t="s">
        <v>14468</v>
      </c>
      <c r="B140" s="14">
        <v>8806173445479</v>
      </c>
      <c r="C140" s="50" t="s">
        <v>14469</v>
      </c>
      <c r="D140" s="46" t="s">
        <v>14470</v>
      </c>
      <c r="E140" s="16">
        <v>3000</v>
      </c>
      <c r="F140" s="15">
        <v>0.49</v>
      </c>
      <c r="G140" s="47">
        <v>6</v>
      </c>
      <c r="H140" s="55">
        <f>Таблица651[[#This Row],[Коэфициент стоимости]]*Таблица651[[#This Row],[Розничная цена KRW]]</f>
        <v>1470</v>
      </c>
      <c r="I140" s="17" t="str">
        <f>IF($H$1="","Введите курс",Таблица651[[#This Row],[Оптовая цена KRW за 1шт]]/$H$1)</f>
        <v>Введите курс</v>
      </c>
      <c r="J140" s="48"/>
      <c r="K140" s="18">
        <f>Таблица651[[#This Row],[Заказ коробок ]]*Таблица651[[#This Row],[Кол-во шт в коробке]]</f>
        <v>0</v>
      </c>
      <c r="L140" s="54">
        <f>Таблица651[[#This Row],[Общее кол-во шт]]*Таблица651[[#This Row],[Оптовая цена KRW за 1шт]]</f>
        <v>0</v>
      </c>
      <c r="M140" s="19" t="str">
        <f>IFERROR(Таблица651[[#This Row],[Общее кол-во шт]]*Таблица651[[#This Row],[Оптовая цена USD за 1шт]],"")</f>
        <v/>
      </c>
      <c r="N140" s="49"/>
    </row>
    <row r="141" spans="1:14" ht="22.5" customHeight="1">
      <c r="A141" s="44" t="s">
        <v>14471</v>
      </c>
      <c r="B141" s="14">
        <v>8806173445486</v>
      </c>
      <c r="C141" s="50" t="s">
        <v>14472</v>
      </c>
      <c r="D141" s="46" t="s">
        <v>14473</v>
      </c>
      <c r="E141" s="16">
        <v>3000</v>
      </c>
      <c r="F141" s="15">
        <v>0.49</v>
      </c>
      <c r="G141" s="47">
        <v>6</v>
      </c>
      <c r="H141" s="55">
        <f>Таблица651[[#This Row],[Коэфициент стоимости]]*Таблица651[[#This Row],[Розничная цена KRW]]</f>
        <v>1470</v>
      </c>
      <c r="I141" s="17" t="str">
        <f>IF($H$1="","Введите курс",Таблица651[[#This Row],[Оптовая цена KRW за 1шт]]/$H$1)</f>
        <v>Введите курс</v>
      </c>
      <c r="J141" s="48"/>
      <c r="K141" s="18">
        <f>Таблица651[[#This Row],[Заказ коробок ]]*Таблица651[[#This Row],[Кол-во шт в коробке]]</f>
        <v>0</v>
      </c>
      <c r="L141" s="54">
        <f>Таблица651[[#This Row],[Общее кол-во шт]]*Таблица651[[#This Row],[Оптовая цена KRW за 1шт]]</f>
        <v>0</v>
      </c>
      <c r="M141" s="19" t="str">
        <f>IFERROR(Таблица651[[#This Row],[Общее кол-во шт]]*Таблица651[[#This Row],[Оптовая цена USD за 1шт]],"")</f>
        <v/>
      </c>
      <c r="N141" s="49"/>
    </row>
    <row r="142" spans="1:14" ht="22.5" customHeight="1">
      <c r="A142" s="44" t="s">
        <v>14474</v>
      </c>
      <c r="B142" s="14">
        <v>8806173445493</v>
      </c>
      <c r="C142" s="50" t="s">
        <v>14475</v>
      </c>
      <c r="D142" s="46" t="s">
        <v>24249</v>
      </c>
      <c r="E142" s="16">
        <v>3000</v>
      </c>
      <c r="F142" s="15">
        <v>0.49</v>
      </c>
      <c r="G142" s="47">
        <v>6</v>
      </c>
      <c r="H142" s="55">
        <f>Таблица651[[#This Row],[Коэфициент стоимости]]*Таблица651[[#This Row],[Розничная цена KRW]]</f>
        <v>1470</v>
      </c>
      <c r="I142" s="17" t="str">
        <f>IF($H$1="","Введите курс",Таблица651[[#This Row],[Оптовая цена KRW за 1шт]]/$H$1)</f>
        <v>Введите курс</v>
      </c>
      <c r="J142" s="48"/>
      <c r="K142" s="18">
        <f>Таблица651[[#This Row],[Заказ коробок ]]*Таблица651[[#This Row],[Кол-во шт в коробке]]</f>
        <v>0</v>
      </c>
      <c r="L142" s="54">
        <f>Таблица651[[#This Row],[Общее кол-во шт]]*Таблица651[[#This Row],[Оптовая цена KRW за 1шт]]</f>
        <v>0</v>
      </c>
      <c r="M142" s="19" t="str">
        <f>IFERROR(Таблица651[[#This Row],[Общее кол-во шт]]*Таблица651[[#This Row],[Оптовая цена USD за 1шт]],"")</f>
        <v/>
      </c>
      <c r="N142" s="49"/>
    </row>
    <row r="143" spans="1:14" ht="22.5" customHeight="1">
      <c r="A143" s="44" t="s">
        <v>14476</v>
      </c>
      <c r="B143" s="14">
        <v>8806173445509</v>
      </c>
      <c r="C143" s="50" t="s">
        <v>14477</v>
      </c>
      <c r="D143" s="46" t="s">
        <v>14478</v>
      </c>
      <c r="E143" s="16">
        <v>3000</v>
      </c>
      <c r="F143" s="15">
        <v>0.49</v>
      </c>
      <c r="G143" s="47">
        <v>6</v>
      </c>
      <c r="H143" s="55">
        <f>Таблица651[[#This Row],[Коэфициент стоимости]]*Таблица651[[#This Row],[Розничная цена KRW]]</f>
        <v>1470</v>
      </c>
      <c r="I143" s="17" t="str">
        <f>IF($H$1="","Введите курс",Таблица651[[#This Row],[Оптовая цена KRW за 1шт]]/$H$1)</f>
        <v>Введите курс</v>
      </c>
      <c r="J143" s="48"/>
      <c r="K143" s="18">
        <f>Таблица651[[#This Row],[Заказ коробок ]]*Таблица651[[#This Row],[Кол-во шт в коробке]]</f>
        <v>0</v>
      </c>
      <c r="L143" s="54">
        <f>Таблица651[[#This Row],[Общее кол-во шт]]*Таблица651[[#This Row],[Оптовая цена KRW за 1шт]]</f>
        <v>0</v>
      </c>
      <c r="M143" s="19" t="str">
        <f>IFERROR(Таблица651[[#This Row],[Общее кол-во шт]]*Таблица651[[#This Row],[Оптовая цена USD за 1шт]],"")</f>
        <v/>
      </c>
      <c r="N143" s="49"/>
    </row>
    <row r="144" spans="1:14" ht="22.5" customHeight="1">
      <c r="A144" s="44" t="s">
        <v>14479</v>
      </c>
      <c r="B144" s="14">
        <v>8806173445516</v>
      </c>
      <c r="C144" s="50" t="s">
        <v>14480</v>
      </c>
      <c r="D144" s="46" t="s">
        <v>14481</v>
      </c>
      <c r="E144" s="16">
        <v>3000</v>
      </c>
      <c r="F144" s="15">
        <v>0.49</v>
      </c>
      <c r="G144" s="47">
        <v>6</v>
      </c>
      <c r="H144" s="55">
        <f>Таблица651[[#This Row],[Коэфициент стоимости]]*Таблица651[[#This Row],[Розничная цена KRW]]</f>
        <v>1470</v>
      </c>
      <c r="I144" s="17" t="str">
        <f>IF($H$1="","Введите курс",Таблица651[[#This Row],[Оптовая цена KRW за 1шт]]/$H$1)</f>
        <v>Введите курс</v>
      </c>
      <c r="J144" s="48"/>
      <c r="K144" s="18">
        <f>Таблица651[[#This Row],[Заказ коробок ]]*Таблица651[[#This Row],[Кол-во шт в коробке]]</f>
        <v>0</v>
      </c>
      <c r="L144" s="54">
        <f>Таблица651[[#This Row],[Общее кол-во шт]]*Таблица651[[#This Row],[Оптовая цена KRW за 1шт]]</f>
        <v>0</v>
      </c>
      <c r="M144" s="19" t="str">
        <f>IFERROR(Таблица651[[#This Row],[Общее кол-во шт]]*Таблица651[[#This Row],[Оптовая цена USD за 1шт]],"")</f>
        <v/>
      </c>
      <c r="N144" s="49"/>
    </row>
    <row r="145" spans="1:14" ht="22.5" customHeight="1">
      <c r="A145" s="44" t="s">
        <v>14482</v>
      </c>
      <c r="B145" s="14">
        <v>8806173445523</v>
      </c>
      <c r="C145" s="50" t="s">
        <v>14483</v>
      </c>
      <c r="D145" s="46" t="s">
        <v>14484</v>
      </c>
      <c r="E145" s="16">
        <v>3000</v>
      </c>
      <c r="F145" s="15">
        <v>0.49</v>
      </c>
      <c r="G145" s="47">
        <v>6</v>
      </c>
      <c r="H145" s="55">
        <f>Таблица651[[#This Row],[Коэфициент стоимости]]*Таблица651[[#This Row],[Розничная цена KRW]]</f>
        <v>1470</v>
      </c>
      <c r="I145" s="17" t="str">
        <f>IF($H$1="","Введите курс",Таблица651[[#This Row],[Оптовая цена KRW за 1шт]]/$H$1)</f>
        <v>Введите курс</v>
      </c>
      <c r="J145" s="48"/>
      <c r="K145" s="18">
        <f>Таблица651[[#This Row],[Заказ коробок ]]*Таблица651[[#This Row],[Кол-во шт в коробке]]</f>
        <v>0</v>
      </c>
      <c r="L145" s="54">
        <f>Таблица651[[#This Row],[Общее кол-во шт]]*Таблица651[[#This Row],[Оптовая цена KRW за 1шт]]</f>
        <v>0</v>
      </c>
      <c r="M145" s="19" t="str">
        <f>IFERROR(Таблица651[[#This Row],[Общее кол-во шт]]*Таблица651[[#This Row],[Оптовая цена USD за 1шт]],"")</f>
        <v/>
      </c>
      <c r="N145" s="49"/>
    </row>
    <row r="146" spans="1:14" ht="22.5" customHeight="1">
      <c r="A146" s="44" t="s">
        <v>14485</v>
      </c>
      <c r="B146" s="14">
        <v>8806173445530</v>
      </c>
      <c r="C146" s="50" t="s">
        <v>14486</v>
      </c>
      <c r="D146" s="46" t="s">
        <v>14487</v>
      </c>
      <c r="E146" s="16">
        <v>3000</v>
      </c>
      <c r="F146" s="15">
        <v>0.49</v>
      </c>
      <c r="G146" s="47">
        <v>6</v>
      </c>
      <c r="H146" s="55">
        <f>Таблица651[[#This Row],[Коэфициент стоимости]]*Таблица651[[#This Row],[Розничная цена KRW]]</f>
        <v>1470</v>
      </c>
      <c r="I146" s="17" t="str">
        <f>IF($H$1="","Введите курс",Таблица651[[#This Row],[Оптовая цена KRW за 1шт]]/$H$1)</f>
        <v>Введите курс</v>
      </c>
      <c r="J146" s="48"/>
      <c r="K146" s="18">
        <f>Таблица651[[#This Row],[Заказ коробок ]]*Таблица651[[#This Row],[Кол-во шт в коробке]]</f>
        <v>0</v>
      </c>
      <c r="L146" s="54">
        <f>Таблица651[[#This Row],[Общее кол-во шт]]*Таблица651[[#This Row],[Оптовая цена KRW за 1шт]]</f>
        <v>0</v>
      </c>
      <c r="M146" s="19" t="str">
        <f>IFERROR(Таблица651[[#This Row],[Общее кол-во шт]]*Таблица651[[#This Row],[Оптовая цена USD за 1шт]],"")</f>
        <v/>
      </c>
      <c r="N146" s="49"/>
    </row>
    <row r="147" spans="1:14" ht="22.5" customHeight="1">
      <c r="A147" s="44" t="s">
        <v>14488</v>
      </c>
      <c r="B147" s="14">
        <v>8806173445547</v>
      </c>
      <c r="C147" s="50" t="s">
        <v>14489</v>
      </c>
      <c r="D147" s="46" t="s">
        <v>14490</v>
      </c>
      <c r="E147" s="16">
        <v>3000</v>
      </c>
      <c r="F147" s="15">
        <v>0.49</v>
      </c>
      <c r="G147" s="47">
        <v>6</v>
      </c>
      <c r="H147" s="55">
        <f>Таблица651[[#This Row],[Коэфициент стоимости]]*Таблица651[[#This Row],[Розничная цена KRW]]</f>
        <v>1470</v>
      </c>
      <c r="I147" s="17" t="str">
        <f>IF($H$1="","Введите курс",Таблица651[[#This Row],[Оптовая цена KRW за 1шт]]/$H$1)</f>
        <v>Введите курс</v>
      </c>
      <c r="J147" s="48"/>
      <c r="K147" s="18">
        <f>Таблица651[[#This Row],[Заказ коробок ]]*Таблица651[[#This Row],[Кол-во шт в коробке]]</f>
        <v>0</v>
      </c>
      <c r="L147" s="54">
        <f>Таблица651[[#This Row],[Общее кол-во шт]]*Таблица651[[#This Row],[Оптовая цена KRW за 1шт]]</f>
        <v>0</v>
      </c>
      <c r="M147" s="19" t="str">
        <f>IFERROR(Таблица651[[#This Row],[Общее кол-во шт]]*Таблица651[[#This Row],[Оптовая цена USD за 1шт]],"")</f>
        <v/>
      </c>
      <c r="N147" s="49"/>
    </row>
    <row r="148" spans="1:14" ht="22.5" customHeight="1">
      <c r="A148" s="44" t="s">
        <v>14491</v>
      </c>
      <c r="B148" s="14">
        <v>8806173445363</v>
      </c>
      <c r="C148" s="50" t="s">
        <v>14492</v>
      </c>
      <c r="D148" s="46" t="s">
        <v>14493</v>
      </c>
      <c r="E148" s="16">
        <v>3000</v>
      </c>
      <c r="F148" s="15">
        <v>0.49</v>
      </c>
      <c r="G148" s="47">
        <v>6</v>
      </c>
      <c r="H148" s="55">
        <f>Таблица651[[#This Row],[Коэфициент стоимости]]*Таблица651[[#This Row],[Розничная цена KRW]]</f>
        <v>1470</v>
      </c>
      <c r="I148" s="17" t="str">
        <f>IF($H$1="","Введите курс",Таблица651[[#This Row],[Оптовая цена KRW за 1шт]]/$H$1)</f>
        <v>Введите курс</v>
      </c>
      <c r="J148" s="48"/>
      <c r="K148" s="18">
        <f>Таблица651[[#This Row],[Заказ коробок ]]*Таблица651[[#This Row],[Кол-во шт в коробке]]</f>
        <v>0</v>
      </c>
      <c r="L148" s="54">
        <f>Таблица651[[#This Row],[Общее кол-во шт]]*Таблица651[[#This Row],[Оптовая цена KRW за 1шт]]</f>
        <v>0</v>
      </c>
      <c r="M148" s="19" t="str">
        <f>IFERROR(Таблица651[[#This Row],[Общее кол-во шт]]*Таблица651[[#This Row],[Оптовая цена USD за 1шт]],"")</f>
        <v/>
      </c>
      <c r="N148" s="49"/>
    </row>
    <row r="149" spans="1:14" ht="22.5" customHeight="1">
      <c r="A149" s="44" t="s">
        <v>14494</v>
      </c>
      <c r="B149" s="14">
        <v>8806173445554</v>
      </c>
      <c r="C149" s="50" t="s">
        <v>14495</v>
      </c>
      <c r="D149" s="46" t="s">
        <v>14496</v>
      </c>
      <c r="E149" s="16">
        <v>3000</v>
      </c>
      <c r="F149" s="15">
        <v>0.49</v>
      </c>
      <c r="G149" s="47">
        <v>6</v>
      </c>
      <c r="H149" s="55">
        <f>Таблица651[[#This Row],[Коэфициент стоимости]]*Таблица651[[#This Row],[Розничная цена KRW]]</f>
        <v>1470</v>
      </c>
      <c r="I149" s="17" t="str">
        <f>IF($H$1="","Введите курс",Таблица651[[#This Row],[Оптовая цена KRW за 1шт]]/$H$1)</f>
        <v>Введите курс</v>
      </c>
      <c r="J149" s="48"/>
      <c r="K149" s="18">
        <f>Таблица651[[#This Row],[Заказ коробок ]]*Таблица651[[#This Row],[Кол-во шт в коробке]]</f>
        <v>0</v>
      </c>
      <c r="L149" s="54">
        <f>Таблица651[[#This Row],[Общее кол-во шт]]*Таблица651[[#This Row],[Оптовая цена KRW за 1шт]]</f>
        <v>0</v>
      </c>
      <c r="M149" s="19" t="str">
        <f>IFERROR(Таблица651[[#This Row],[Общее кол-во шт]]*Таблица651[[#This Row],[Оптовая цена USD за 1шт]],"")</f>
        <v/>
      </c>
      <c r="N149" s="49"/>
    </row>
    <row r="150" spans="1:14" ht="22.5" customHeight="1">
      <c r="A150" s="44" t="s">
        <v>14497</v>
      </c>
      <c r="B150" s="14">
        <v>8806173445561</v>
      </c>
      <c r="C150" s="50" t="s">
        <v>14498</v>
      </c>
      <c r="D150" s="46" t="s">
        <v>14499</v>
      </c>
      <c r="E150" s="16">
        <v>3000</v>
      </c>
      <c r="F150" s="15">
        <v>0.49</v>
      </c>
      <c r="G150" s="47">
        <v>6</v>
      </c>
      <c r="H150" s="55">
        <f>Таблица651[[#This Row],[Коэфициент стоимости]]*Таблица651[[#This Row],[Розничная цена KRW]]</f>
        <v>1470</v>
      </c>
      <c r="I150" s="17" t="str">
        <f>IF($H$1="","Введите курс",Таблица651[[#This Row],[Оптовая цена KRW за 1шт]]/$H$1)</f>
        <v>Введите курс</v>
      </c>
      <c r="J150" s="48"/>
      <c r="K150" s="18">
        <f>Таблица651[[#This Row],[Заказ коробок ]]*Таблица651[[#This Row],[Кол-во шт в коробке]]</f>
        <v>0</v>
      </c>
      <c r="L150" s="54">
        <f>Таблица651[[#This Row],[Общее кол-во шт]]*Таблица651[[#This Row],[Оптовая цена KRW за 1шт]]</f>
        <v>0</v>
      </c>
      <c r="M150" s="19" t="str">
        <f>IFERROR(Таблица651[[#This Row],[Общее кол-во шт]]*Таблица651[[#This Row],[Оптовая цена USD за 1шт]],"")</f>
        <v/>
      </c>
      <c r="N150" s="49"/>
    </row>
    <row r="151" spans="1:14" ht="22.5" customHeight="1">
      <c r="A151" s="44" t="s">
        <v>14500</v>
      </c>
      <c r="B151" s="14">
        <v>8806173445578</v>
      </c>
      <c r="C151" s="50" t="s">
        <v>14501</v>
      </c>
      <c r="D151" s="46" t="s">
        <v>14502</v>
      </c>
      <c r="E151" s="16">
        <v>3000</v>
      </c>
      <c r="F151" s="15">
        <v>0.49</v>
      </c>
      <c r="G151" s="47">
        <v>6</v>
      </c>
      <c r="H151" s="55">
        <f>Таблица651[[#This Row],[Коэфициент стоимости]]*Таблица651[[#This Row],[Розничная цена KRW]]</f>
        <v>1470</v>
      </c>
      <c r="I151" s="17" t="str">
        <f>IF($H$1="","Введите курс",Таблица651[[#This Row],[Оптовая цена KRW за 1шт]]/$H$1)</f>
        <v>Введите курс</v>
      </c>
      <c r="J151" s="48"/>
      <c r="K151" s="18">
        <f>Таблица651[[#This Row],[Заказ коробок ]]*Таблица651[[#This Row],[Кол-во шт в коробке]]</f>
        <v>0</v>
      </c>
      <c r="L151" s="54">
        <f>Таблица651[[#This Row],[Общее кол-во шт]]*Таблица651[[#This Row],[Оптовая цена KRW за 1шт]]</f>
        <v>0</v>
      </c>
      <c r="M151" s="19" t="str">
        <f>IFERROR(Таблица651[[#This Row],[Общее кол-во шт]]*Таблица651[[#This Row],[Оптовая цена USD за 1шт]],"")</f>
        <v/>
      </c>
      <c r="N151" s="49"/>
    </row>
    <row r="152" spans="1:14" ht="22.5" customHeight="1">
      <c r="A152" s="44" t="s">
        <v>14503</v>
      </c>
      <c r="B152" s="14">
        <v>8806173445585</v>
      </c>
      <c r="C152" s="50" t="s">
        <v>14504</v>
      </c>
      <c r="D152" s="46" t="s">
        <v>14505</v>
      </c>
      <c r="E152" s="16">
        <v>3000</v>
      </c>
      <c r="F152" s="15">
        <v>0.49</v>
      </c>
      <c r="G152" s="47">
        <v>6</v>
      </c>
      <c r="H152" s="55">
        <f>Таблица651[[#This Row],[Коэфициент стоимости]]*Таблица651[[#This Row],[Розничная цена KRW]]</f>
        <v>1470</v>
      </c>
      <c r="I152" s="17" t="str">
        <f>IF($H$1="","Введите курс",Таблица651[[#This Row],[Оптовая цена KRW за 1шт]]/$H$1)</f>
        <v>Введите курс</v>
      </c>
      <c r="J152" s="48"/>
      <c r="K152" s="18">
        <f>Таблица651[[#This Row],[Заказ коробок ]]*Таблица651[[#This Row],[Кол-во шт в коробке]]</f>
        <v>0</v>
      </c>
      <c r="L152" s="54">
        <f>Таблица651[[#This Row],[Общее кол-во шт]]*Таблица651[[#This Row],[Оптовая цена KRW за 1шт]]</f>
        <v>0</v>
      </c>
      <c r="M152" s="19" t="str">
        <f>IFERROR(Таблица651[[#This Row],[Общее кол-во шт]]*Таблица651[[#This Row],[Оптовая цена USD за 1шт]],"")</f>
        <v/>
      </c>
      <c r="N152" s="49"/>
    </row>
    <row r="153" spans="1:14" ht="22.5" customHeight="1">
      <c r="A153" s="44" t="s">
        <v>14506</v>
      </c>
      <c r="B153" s="14">
        <v>8806173445592</v>
      </c>
      <c r="C153" s="50" t="s">
        <v>14507</v>
      </c>
      <c r="D153" s="46" t="s">
        <v>14508</v>
      </c>
      <c r="E153" s="16">
        <v>3000</v>
      </c>
      <c r="F153" s="15">
        <v>0.49</v>
      </c>
      <c r="G153" s="47">
        <v>6</v>
      </c>
      <c r="H153" s="55">
        <f>Таблица651[[#This Row],[Коэфициент стоимости]]*Таблица651[[#This Row],[Розничная цена KRW]]</f>
        <v>1470</v>
      </c>
      <c r="I153" s="17" t="str">
        <f>IF($H$1="","Введите курс",Таблица651[[#This Row],[Оптовая цена KRW за 1шт]]/$H$1)</f>
        <v>Введите курс</v>
      </c>
      <c r="J153" s="48"/>
      <c r="K153" s="18">
        <f>Таблица651[[#This Row],[Заказ коробок ]]*Таблица651[[#This Row],[Кол-во шт в коробке]]</f>
        <v>0</v>
      </c>
      <c r="L153" s="54">
        <f>Таблица651[[#This Row],[Общее кол-во шт]]*Таблица651[[#This Row],[Оптовая цена KRW за 1шт]]</f>
        <v>0</v>
      </c>
      <c r="M153" s="19" t="str">
        <f>IFERROR(Таблица651[[#This Row],[Общее кол-во шт]]*Таблица651[[#This Row],[Оптовая цена USD за 1шт]],"")</f>
        <v/>
      </c>
      <c r="N153" s="49"/>
    </row>
    <row r="154" spans="1:14" ht="22.5" customHeight="1">
      <c r="A154" s="44" t="s">
        <v>14509</v>
      </c>
      <c r="B154" s="14">
        <v>8806173445608</v>
      </c>
      <c r="C154" s="50" t="s">
        <v>14510</v>
      </c>
      <c r="D154" s="46" t="s">
        <v>14511</v>
      </c>
      <c r="E154" s="16">
        <v>3000</v>
      </c>
      <c r="F154" s="15">
        <v>0.49</v>
      </c>
      <c r="G154" s="47">
        <v>6</v>
      </c>
      <c r="H154" s="55">
        <f>Таблица651[[#This Row],[Коэфициент стоимости]]*Таблица651[[#This Row],[Розничная цена KRW]]</f>
        <v>1470</v>
      </c>
      <c r="I154" s="17" t="str">
        <f>IF($H$1="","Введите курс",Таблица651[[#This Row],[Оптовая цена KRW за 1шт]]/$H$1)</f>
        <v>Введите курс</v>
      </c>
      <c r="J154" s="48"/>
      <c r="K154" s="18">
        <f>Таблица651[[#This Row],[Заказ коробок ]]*Таблица651[[#This Row],[Кол-во шт в коробке]]</f>
        <v>0</v>
      </c>
      <c r="L154" s="54">
        <f>Таблица651[[#This Row],[Общее кол-во шт]]*Таблица651[[#This Row],[Оптовая цена KRW за 1шт]]</f>
        <v>0</v>
      </c>
      <c r="M154" s="19" t="str">
        <f>IFERROR(Таблица651[[#This Row],[Общее кол-во шт]]*Таблица651[[#This Row],[Оптовая цена USD за 1шт]],"")</f>
        <v/>
      </c>
      <c r="N154" s="49"/>
    </row>
    <row r="155" spans="1:14" ht="22.5" customHeight="1">
      <c r="A155" s="44" t="s">
        <v>14512</v>
      </c>
      <c r="B155" s="14">
        <v>8806173445615</v>
      </c>
      <c r="C155" s="50" t="s">
        <v>14513</v>
      </c>
      <c r="D155" s="46" t="s">
        <v>14514</v>
      </c>
      <c r="E155" s="16">
        <v>3000</v>
      </c>
      <c r="F155" s="15">
        <v>0.49</v>
      </c>
      <c r="G155" s="47">
        <v>6</v>
      </c>
      <c r="H155" s="55">
        <f>Таблица651[[#This Row],[Коэфициент стоимости]]*Таблица651[[#This Row],[Розничная цена KRW]]</f>
        <v>1470</v>
      </c>
      <c r="I155" s="17" t="str">
        <f>IF($H$1="","Введите курс",Таблица651[[#This Row],[Оптовая цена KRW за 1шт]]/$H$1)</f>
        <v>Введите курс</v>
      </c>
      <c r="J155" s="48"/>
      <c r="K155" s="18">
        <f>Таблица651[[#This Row],[Заказ коробок ]]*Таблица651[[#This Row],[Кол-во шт в коробке]]</f>
        <v>0</v>
      </c>
      <c r="L155" s="54">
        <f>Таблица651[[#This Row],[Общее кол-во шт]]*Таблица651[[#This Row],[Оптовая цена KRW за 1шт]]</f>
        <v>0</v>
      </c>
      <c r="M155" s="19" t="str">
        <f>IFERROR(Таблица651[[#This Row],[Общее кол-во шт]]*Таблица651[[#This Row],[Оптовая цена USD за 1шт]],"")</f>
        <v/>
      </c>
      <c r="N155" s="49"/>
    </row>
    <row r="156" spans="1:14" ht="22.5" customHeight="1">
      <c r="A156" s="44" t="s">
        <v>14515</v>
      </c>
      <c r="B156" s="14">
        <v>8806173445622</v>
      </c>
      <c r="C156" s="50" t="s">
        <v>14516</v>
      </c>
      <c r="D156" s="46" t="s">
        <v>24250</v>
      </c>
      <c r="E156" s="16">
        <v>3000</v>
      </c>
      <c r="F156" s="15">
        <v>0.49</v>
      </c>
      <c r="G156" s="47">
        <v>6</v>
      </c>
      <c r="H156" s="55">
        <f>Таблица651[[#This Row],[Коэфициент стоимости]]*Таблица651[[#This Row],[Розничная цена KRW]]</f>
        <v>1470</v>
      </c>
      <c r="I156" s="17" t="str">
        <f>IF($H$1="","Введите курс",Таблица651[[#This Row],[Оптовая цена KRW за 1шт]]/$H$1)</f>
        <v>Введите курс</v>
      </c>
      <c r="J156" s="48"/>
      <c r="K156" s="18">
        <f>Таблица651[[#This Row],[Заказ коробок ]]*Таблица651[[#This Row],[Кол-во шт в коробке]]</f>
        <v>0</v>
      </c>
      <c r="L156" s="54">
        <f>Таблица651[[#This Row],[Общее кол-во шт]]*Таблица651[[#This Row],[Оптовая цена KRW за 1шт]]</f>
        <v>0</v>
      </c>
      <c r="M156" s="19" t="str">
        <f>IFERROR(Таблица651[[#This Row],[Общее кол-во шт]]*Таблица651[[#This Row],[Оптовая цена USD за 1шт]],"")</f>
        <v/>
      </c>
      <c r="N156" s="49"/>
    </row>
    <row r="157" spans="1:14" ht="22.5" customHeight="1">
      <c r="A157" s="44" t="s">
        <v>14517</v>
      </c>
      <c r="B157" s="14">
        <v>8806173445639</v>
      </c>
      <c r="C157" s="50" t="s">
        <v>14518</v>
      </c>
      <c r="D157" s="46" t="s">
        <v>14519</v>
      </c>
      <c r="E157" s="16">
        <v>3000</v>
      </c>
      <c r="F157" s="15">
        <v>0.49</v>
      </c>
      <c r="G157" s="47">
        <v>6</v>
      </c>
      <c r="H157" s="55">
        <f>Таблица651[[#This Row],[Коэфициент стоимости]]*Таблица651[[#This Row],[Розничная цена KRW]]</f>
        <v>1470</v>
      </c>
      <c r="I157" s="17" t="str">
        <f>IF($H$1="","Введите курс",Таблица651[[#This Row],[Оптовая цена KRW за 1шт]]/$H$1)</f>
        <v>Введите курс</v>
      </c>
      <c r="J157" s="48"/>
      <c r="K157" s="18">
        <f>Таблица651[[#This Row],[Заказ коробок ]]*Таблица651[[#This Row],[Кол-во шт в коробке]]</f>
        <v>0</v>
      </c>
      <c r="L157" s="54">
        <f>Таблица651[[#This Row],[Общее кол-во шт]]*Таблица651[[#This Row],[Оптовая цена KRW за 1шт]]</f>
        <v>0</v>
      </c>
      <c r="M157" s="19" t="str">
        <f>IFERROR(Таблица651[[#This Row],[Общее кол-во шт]]*Таблица651[[#This Row],[Оптовая цена USD за 1шт]],"")</f>
        <v/>
      </c>
      <c r="N157" s="49"/>
    </row>
    <row r="158" spans="1:14" ht="22.5" customHeight="1">
      <c r="A158" s="44" t="s">
        <v>14520</v>
      </c>
      <c r="B158" s="14">
        <v>8806173445646</v>
      </c>
      <c r="C158" s="50" t="s">
        <v>14521</v>
      </c>
      <c r="D158" s="46" t="s">
        <v>14522</v>
      </c>
      <c r="E158" s="16">
        <v>3000</v>
      </c>
      <c r="F158" s="15">
        <v>0.49</v>
      </c>
      <c r="G158" s="47">
        <v>6</v>
      </c>
      <c r="H158" s="55">
        <f>Таблица651[[#This Row],[Коэфициент стоимости]]*Таблица651[[#This Row],[Розничная цена KRW]]</f>
        <v>1470</v>
      </c>
      <c r="I158" s="17" t="str">
        <f>IF($H$1="","Введите курс",Таблица651[[#This Row],[Оптовая цена KRW за 1шт]]/$H$1)</f>
        <v>Введите курс</v>
      </c>
      <c r="J158" s="48"/>
      <c r="K158" s="18">
        <f>Таблица651[[#This Row],[Заказ коробок ]]*Таблица651[[#This Row],[Кол-во шт в коробке]]</f>
        <v>0</v>
      </c>
      <c r="L158" s="54">
        <f>Таблица651[[#This Row],[Общее кол-во шт]]*Таблица651[[#This Row],[Оптовая цена KRW за 1шт]]</f>
        <v>0</v>
      </c>
      <c r="M158" s="19" t="str">
        <f>IFERROR(Таблица651[[#This Row],[Общее кол-во шт]]*Таблица651[[#This Row],[Оптовая цена USD за 1шт]],"")</f>
        <v/>
      </c>
      <c r="N158" s="49"/>
    </row>
    <row r="159" spans="1:14" ht="22.5" customHeight="1">
      <c r="A159" s="44" t="s">
        <v>14523</v>
      </c>
      <c r="B159" s="14">
        <v>8806173445370</v>
      </c>
      <c r="C159" s="50" t="s">
        <v>14524</v>
      </c>
      <c r="D159" s="46" t="s">
        <v>14525</v>
      </c>
      <c r="E159" s="16">
        <v>3000</v>
      </c>
      <c r="F159" s="15">
        <v>0.49</v>
      </c>
      <c r="G159" s="47">
        <v>6</v>
      </c>
      <c r="H159" s="55">
        <f>Таблица651[[#This Row],[Коэфициент стоимости]]*Таблица651[[#This Row],[Розничная цена KRW]]</f>
        <v>1470</v>
      </c>
      <c r="I159" s="17" t="str">
        <f>IF($H$1="","Введите курс",Таблица651[[#This Row],[Оптовая цена KRW за 1шт]]/$H$1)</f>
        <v>Введите курс</v>
      </c>
      <c r="J159" s="48"/>
      <c r="K159" s="18">
        <f>Таблица651[[#This Row],[Заказ коробок ]]*Таблица651[[#This Row],[Кол-во шт в коробке]]</f>
        <v>0</v>
      </c>
      <c r="L159" s="54">
        <f>Таблица651[[#This Row],[Общее кол-во шт]]*Таблица651[[#This Row],[Оптовая цена KRW за 1шт]]</f>
        <v>0</v>
      </c>
      <c r="M159" s="19" t="str">
        <f>IFERROR(Таблица651[[#This Row],[Общее кол-во шт]]*Таблица651[[#This Row],[Оптовая цена USD за 1шт]],"")</f>
        <v/>
      </c>
      <c r="N159" s="49"/>
    </row>
    <row r="160" spans="1:14" ht="22.5" customHeight="1">
      <c r="A160" s="44" t="s">
        <v>14526</v>
      </c>
      <c r="B160" s="14">
        <v>8806173445653</v>
      </c>
      <c r="C160" s="50" t="s">
        <v>14527</v>
      </c>
      <c r="D160" s="46" t="s">
        <v>14528</v>
      </c>
      <c r="E160" s="16">
        <v>3000</v>
      </c>
      <c r="F160" s="15">
        <v>0.49</v>
      </c>
      <c r="G160" s="47">
        <v>6</v>
      </c>
      <c r="H160" s="55">
        <f>Таблица651[[#This Row],[Коэфициент стоимости]]*Таблица651[[#This Row],[Розничная цена KRW]]</f>
        <v>1470</v>
      </c>
      <c r="I160" s="17" t="str">
        <f>IF($H$1="","Введите курс",Таблица651[[#This Row],[Оптовая цена KRW за 1шт]]/$H$1)</f>
        <v>Введите курс</v>
      </c>
      <c r="J160" s="48"/>
      <c r="K160" s="18">
        <f>Таблица651[[#This Row],[Заказ коробок ]]*Таблица651[[#This Row],[Кол-во шт в коробке]]</f>
        <v>0</v>
      </c>
      <c r="L160" s="54">
        <f>Таблица651[[#This Row],[Общее кол-во шт]]*Таблица651[[#This Row],[Оптовая цена KRW за 1шт]]</f>
        <v>0</v>
      </c>
      <c r="M160" s="19" t="str">
        <f>IFERROR(Таблица651[[#This Row],[Общее кол-во шт]]*Таблица651[[#This Row],[Оптовая цена USD за 1шт]],"")</f>
        <v/>
      </c>
      <c r="N160" s="49"/>
    </row>
    <row r="161" spans="1:14" ht="22.5" customHeight="1">
      <c r="A161" s="44" t="s">
        <v>14529</v>
      </c>
      <c r="B161" s="14">
        <v>8806173445660</v>
      </c>
      <c r="C161" s="50" t="s">
        <v>14530</v>
      </c>
      <c r="D161" s="46" t="s">
        <v>14531</v>
      </c>
      <c r="E161" s="16">
        <v>3000</v>
      </c>
      <c r="F161" s="15">
        <v>0.49</v>
      </c>
      <c r="G161" s="47">
        <v>6</v>
      </c>
      <c r="H161" s="55">
        <f>Таблица651[[#This Row],[Коэфициент стоимости]]*Таблица651[[#This Row],[Розничная цена KRW]]</f>
        <v>1470</v>
      </c>
      <c r="I161" s="17" t="str">
        <f>IF($H$1="","Введите курс",Таблица651[[#This Row],[Оптовая цена KRW за 1шт]]/$H$1)</f>
        <v>Введите курс</v>
      </c>
      <c r="J161" s="48"/>
      <c r="K161" s="18">
        <f>Таблица651[[#This Row],[Заказ коробок ]]*Таблица651[[#This Row],[Кол-во шт в коробке]]</f>
        <v>0</v>
      </c>
      <c r="L161" s="54">
        <f>Таблица651[[#This Row],[Общее кол-во шт]]*Таблица651[[#This Row],[Оптовая цена KRW за 1шт]]</f>
        <v>0</v>
      </c>
      <c r="M161" s="19" t="str">
        <f>IFERROR(Таблица651[[#This Row],[Общее кол-во шт]]*Таблица651[[#This Row],[Оптовая цена USD за 1шт]],"")</f>
        <v/>
      </c>
      <c r="N161" s="49"/>
    </row>
    <row r="162" spans="1:14" ht="22.5" customHeight="1">
      <c r="A162" s="44" t="s">
        <v>14532</v>
      </c>
      <c r="B162" s="14">
        <v>8806173445677</v>
      </c>
      <c r="C162" s="50" t="s">
        <v>14533</v>
      </c>
      <c r="D162" s="46" t="s">
        <v>14534</v>
      </c>
      <c r="E162" s="16">
        <v>3000</v>
      </c>
      <c r="F162" s="15">
        <v>0.49</v>
      </c>
      <c r="G162" s="47">
        <v>6</v>
      </c>
      <c r="H162" s="55">
        <f>Таблица651[[#This Row],[Коэфициент стоимости]]*Таблица651[[#This Row],[Розничная цена KRW]]</f>
        <v>1470</v>
      </c>
      <c r="I162" s="17" t="str">
        <f>IF($H$1="","Введите курс",Таблица651[[#This Row],[Оптовая цена KRW за 1шт]]/$H$1)</f>
        <v>Введите курс</v>
      </c>
      <c r="J162" s="48"/>
      <c r="K162" s="18">
        <f>Таблица651[[#This Row],[Заказ коробок ]]*Таблица651[[#This Row],[Кол-во шт в коробке]]</f>
        <v>0</v>
      </c>
      <c r="L162" s="54">
        <f>Таблица651[[#This Row],[Общее кол-во шт]]*Таблица651[[#This Row],[Оптовая цена KRW за 1шт]]</f>
        <v>0</v>
      </c>
      <c r="M162" s="19" t="str">
        <f>IFERROR(Таблица651[[#This Row],[Общее кол-во шт]]*Таблица651[[#This Row],[Оптовая цена USD за 1шт]],"")</f>
        <v/>
      </c>
      <c r="N162" s="49"/>
    </row>
    <row r="163" spans="1:14" ht="22.5" customHeight="1">
      <c r="A163" s="44" t="s">
        <v>14535</v>
      </c>
      <c r="B163" s="14">
        <v>8806173445684</v>
      </c>
      <c r="C163" s="50" t="s">
        <v>14536</v>
      </c>
      <c r="D163" s="46" t="s">
        <v>14537</v>
      </c>
      <c r="E163" s="16">
        <v>3000</v>
      </c>
      <c r="F163" s="15">
        <v>0.49</v>
      </c>
      <c r="G163" s="47">
        <v>6</v>
      </c>
      <c r="H163" s="55">
        <f>Таблица651[[#This Row],[Коэфициент стоимости]]*Таблица651[[#This Row],[Розничная цена KRW]]</f>
        <v>1470</v>
      </c>
      <c r="I163" s="17" t="str">
        <f>IF($H$1="","Введите курс",Таблица651[[#This Row],[Оптовая цена KRW за 1шт]]/$H$1)</f>
        <v>Введите курс</v>
      </c>
      <c r="J163" s="48"/>
      <c r="K163" s="18">
        <f>Таблица651[[#This Row],[Заказ коробок ]]*Таблица651[[#This Row],[Кол-во шт в коробке]]</f>
        <v>0</v>
      </c>
      <c r="L163" s="54">
        <f>Таблица651[[#This Row],[Общее кол-во шт]]*Таблица651[[#This Row],[Оптовая цена KRW за 1шт]]</f>
        <v>0</v>
      </c>
      <c r="M163" s="19" t="str">
        <f>IFERROR(Таблица651[[#This Row],[Общее кол-во шт]]*Таблица651[[#This Row],[Оптовая цена USD за 1шт]],"")</f>
        <v/>
      </c>
      <c r="N163" s="49"/>
    </row>
    <row r="164" spans="1:14" ht="22.5" customHeight="1">
      <c r="A164" s="44" t="s">
        <v>14538</v>
      </c>
      <c r="B164" s="14">
        <v>8806173445691</v>
      </c>
      <c r="C164" s="50" t="s">
        <v>14539</v>
      </c>
      <c r="D164" s="46" t="s">
        <v>14540</v>
      </c>
      <c r="E164" s="16">
        <v>3500</v>
      </c>
      <c r="F164" s="15">
        <v>0.49</v>
      </c>
      <c r="G164" s="47">
        <v>6</v>
      </c>
      <c r="H164" s="55">
        <f>Таблица651[[#This Row],[Коэфициент стоимости]]*Таблица651[[#This Row],[Розничная цена KRW]]</f>
        <v>1715</v>
      </c>
      <c r="I164" s="17" t="str">
        <f>IF($H$1="","Введите курс",Таблица651[[#This Row],[Оптовая цена KRW за 1шт]]/$H$1)</f>
        <v>Введите курс</v>
      </c>
      <c r="J164" s="48"/>
      <c r="K164" s="18">
        <f>Таблица651[[#This Row],[Заказ коробок ]]*Таблица651[[#This Row],[Кол-во шт в коробке]]</f>
        <v>0</v>
      </c>
      <c r="L164" s="54">
        <f>Таблица651[[#This Row],[Общее кол-во шт]]*Таблица651[[#This Row],[Оптовая цена KRW за 1шт]]</f>
        <v>0</v>
      </c>
      <c r="M164" s="19" t="str">
        <f>IFERROR(Таблица651[[#This Row],[Общее кол-во шт]]*Таблица651[[#This Row],[Оптовая цена USD за 1шт]],"")</f>
        <v/>
      </c>
      <c r="N164" s="49"/>
    </row>
    <row r="165" spans="1:14" ht="22.5" customHeight="1">
      <c r="A165" s="44" t="s">
        <v>14541</v>
      </c>
      <c r="B165" s="14">
        <v>8806173445707</v>
      </c>
      <c r="C165" s="50" t="s">
        <v>14542</v>
      </c>
      <c r="D165" s="46" t="s">
        <v>14543</v>
      </c>
      <c r="E165" s="16">
        <v>3500</v>
      </c>
      <c r="F165" s="15">
        <v>0.49</v>
      </c>
      <c r="G165" s="47">
        <v>6</v>
      </c>
      <c r="H165" s="55">
        <f>Таблица651[[#This Row],[Коэфициент стоимости]]*Таблица651[[#This Row],[Розничная цена KRW]]</f>
        <v>1715</v>
      </c>
      <c r="I165" s="17" t="str">
        <f>IF($H$1="","Введите курс",Таблица651[[#This Row],[Оптовая цена KRW за 1шт]]/$H$1)</f>
        <v>Введите курс</v>
      </c>
      <c r="J165" s="48"/>
      <c r="K165" s="18">
        <f>Таблица651[[#This Row],[Заказ коробок ]]*Таблица651[[#This Row],[Кол-во шт в коробке]]</f>
        <v>0</v>
      </c>
      <c r="L165" s="54">
        <f>Таблица651[[#This Row],[Общее кол-во шт]]*Таблица651[[#This Row],[Оптовая цена KRW за 1шт]]</f>
        <v>0</v>
      </c>
      <c r="M165" s="19" t="str">
        <f>IFERROR(Таблица651[[#This Row],[Общее кол-во шт]]*Таблица651[[#This Row],[Оптовая цена USD за 1шт]],"")</f>
        <v/>
      </c>
      <c r="N165" s="49"/>
    </row>
    <row r="166" spans="1:14" ht="22.5" customHeight="1">
      <c r="A166" s="44" t="s">
        <v>14544</v>
      </c>
      <c r="B166" s="14">
        <v>8806173445714</v>
      </c>
      <c r="C166" s="50" t="s">
        <v>14545</v>
      </c>
      <c r="D166" s="46" t="s">
        <v>14546</v>
      </c>
      <c r="E166" s="16">
        <v>3500</v>
      </c>
      <c r="F166" s="15">
        <v>0.49</v>
      </c>
      <c r="G166" s="47">
        <v>6</v>
      </c>
      <c r="H166" s="55">
        <f>Таблица651[[#This Row],[Коэфициент стоимости]]*Таблица651[[#This Row],[Розничная цена KRW]]</f>
        <v>1715</v>
      </c>
      <c r="I166" s="17" t="str">
        <f>IF($H$1="","Введите курс",Таблица651[[#This Row],[Оптовая цена KRW за 1шт]]/$H$1)</f>
        <v>Введите курс</v>
      </c>
      <c r="J166" s="48"/>
      <c r="K166" s="18">
        <f>Таблица651[[#This Row],[Заказ коробок ]]*Таблица651[[#This Row],[Кол-во шт в коробке]]</f>
        <v>0</v>
      </c>
      <c r="L166" s="54">
        <f>Таблица651[[#This Row],[Общее кол-во шт]]*Таблица651[[#This Row],[Оптовая цена KRW за 1шт]]</f>
        <v>0</v>
      </c>
      <c r="M166" s="19" t="str">
        <f>IFERROR(Таблица651[[#This Row],[Общее кол-во шт]]*Таблица651[[#This Row],[Оптовая цена USD за 1шт]],"")</f>
        <v/>
      </c>
      <c r="N166" s="49"/>
    </row>
    <row r="167" spans="1:14" ht="22.5" customHeight="1">
      <c r="A167" s="44" t="s">
        <v>14547</v>
      </c>
      <c r="B167" s="14">
        <v>8806173445738</v>
      </c>
      <c r="C167" s="50" t="s">
        <v>14548</v>
      </c>
      <c r="D167" s="46" t="s">
        <v>14549</v>
      </c>
      <c r="E167" s="16">
        <v>3500</v>
      </c>
      <c r="F167" s="15">
        <v>0.49</v>
      </c>
      <c r="G167" s="47">
        <v>6</v>
      </c>
      <c r="H167" s="55">
        <f>Таблица651[[#This Row],[Коэфициент стоимости]]*Таблица651[[#This Row],[Розничная цена KRW]]</f>
        <v>1715</v>
      </c>
      <c r="I167" s="17" t="str">
        <f>IF($H$1="","Введите курс",Таблица651[[#This Row],[Оптовая цена KRW за 1шт]]/$H$1)</f>
        <v>Введите курс</v>
      </c>
      <c r="J167" s="48"/>
      <c r="K167" s="18">
        <f>Таблица651[[#This Row],[Заказ коробок ]]*Таблица651[[#This Row],[Кол-во шт в коробке]]</f>
        <v>0</v>
      </c>
      <c r="L167" s="54">
        <f>Таблица651[[#This Row],[Общее кол-во шт]]*Таблица651[[#This Row],[Оптовая цена KRW за 1шт]]</f>
        <v>0</v>
      </c>
      <c r="M167" s="19" t="str">
        <f>IFERROR(Таблица651[[#This Row],[Общее кол-во шт]]*Таблица651[[#This Row],[Оптовая цена USD за 1шт]],"")</f>
        <v/>
      </c>
      <c r="N167" s="49"/>
    </row>
    <row r="168" spans="1:14" ht="22.5" customHeight="1">
      <c r="A168" s="44" t="s">
        <v>14550</v>
      </c>
      <c r="B168" s="14">
        <v>8806173445745</v>
      </c>
      <c r="C168" s="50" t="s">
        <v>14551</v>
      </c>
      <c r="D168" s="46" t="s">
        <v>24251</v>
      </c>
      <c r="E168" s="16">
        <v>3500</v>
      </c>
      <c r="F168" s="15">
        <v>0.49</v>
      </c>
      <c r="G168" s="47">
        <v>6</v>
      </c>
      <c r="H168" s="55">
        <f>Таблица651[[#This Row],[Коэфициент стоимости]]*Таблица651[[#This Row],[Розничная цена KRW]]</f>
        <v>1715</v>
      </c>
      <c r="I168" s="17" t="str">
        <f>IF($H$1="","Введите курс",Таблица651[[#This Row],[Оптовая цена KRW за 1шт]]/$H$1)</f>
        <v>Введите курс</v>
      </c>
      <c r="J168" s="48"/>
      <c r="K168" s="18">
        <f>Таблица651[[#This Row],[Заказ коробок ]]*Таблица651[[#This Row],[Кол-во шт в коробке]]</f>
        <v>0</v>
      </c>
      <c r="L168" s="54">
        <f>Таблица651[[#This Row],[Общее кол-во шт]]*Таблица651[[#This Row],[Оптовая цена KRW за 1шт]]</f>
        <v>0</v>
      </c>
      <c r="M168" s="19" t="str">
        <f>IFERROR(Таблица651[[#This Row],[Общее кол-во шт]]*Таблица651[[#This Row],[Оптовая цена USD за 1шт]],"")</f>
        <v/>
      </c>
      <c r="N168" s="49"/>
    </row>
    <row r="169" spans="1:14" ht="22.5" customHeight="1">
      <c r="A169" s="44" t="s">
        <v>14552</v>
      </c>
      <c r="B169" s="14">
        <v>8806173445387</v>
      </c>
      <c r="C169" s="50" t="s">
        <v>14553</v>
      </c>
      <c r="D169" s="46" t="s">
        <v>14554</v>
      </c>
      <c r="E169" s="16">
        <v>3000</v>
      </c>
      <c r="F169" s="15">
        <v>0.49</v>
      </c>
      <c r="G169" s="47">
        <v>6</v>
      </c>
      <c r="H169" s="55">
        <f>Таблица651[[#This Row],[Коэфициент стоимости]]*Таблица651[[#This Row],[Розничная цена KRW]]</f>
        <v>1470</v>
      </c>
      <c r="I169" s="17" t="str">
        <f>IF($H$1="","Введите курс",Таблица651[[#This Row],[Оптовая цена KRW за 1шт]]/$H$1)</f>
        <v>Введите курс</v>
      </c>
      <c r="J169" s="48"/>
      <c r="K169" s="18">
        <f>Таблица651[[#This Row],[Заказ коробок ]]*Таблица651[[#This Row],[Кол-во шт в коробке]]</f>
        <v>0</v>
      </c>
      <c r="L169" s="54">
        <f>Таблица651[[#This Row],[Общее кол-во шт]]*Таблица651[[#This Row],[Оптовая цена KRW за 1шт]]</f>
        <v>0</v>
      </c>
      <c r="M169" s="19" t="str">
        <f>IFERROR(Таблица651[[#This Row],[Общее кол-во шт]]*Таблица651[[#This Row],[Оптовая цена USD за 1шт]],"")</f>
        <v/>
      </c>
      <c r="N169" s="49"/>
    </row>
    <row r="170" spans="1:14" ht="22.5" customHeight="1">
      <c r="A170" s="44" t="s">
        <v>14555</v>
      </c>
      <c r="B170" s="14">
        <v>8806173445752</v>
      </c>
      <c r="C170" s="50" t="s">
        <v>14556</v>
      </c>
      <c r="D170" s="46" t="s">
        <v>24252</v>
      </c>
      <c r="E170" s="16">
        <v>3500</v>
      </c>
      <c r="F170" s="15">
        <v>0.49</v>
      </c>
      <c r="G170" s="47">
        <v>6</v>
      </c>
      <c r="H170" s="55">
        <f>Таблица651[[#This Row],[Коэфициент стоимости]]*Таблица651[[#This Row],[Розничная цена KRW]]</f>
        <v>1715</v>
      </c>
      <c r="I170" s="17" t="str">
        <f>IF($H$1="","Введите курс",Таблица651[[#This Row],[Оптовая цена KRW за 1шт]]/$H$1)</f>
        <v>Введите курс</v>
      </c>
      <c r="J170" s="48"/>
      <c r="K170" s="18">
        <f>Таблица651[[#This Row],[Заказ коробок ]]*Таблица651[[#This Row],[Кол-во шт в коробке]]</f>
        <v>0</v>
      </c>
      <c r="L170" s="54">
        <f>Таблица651[[#This Row],[Общее кол-во шт]]*Таблица651[[#This Row],[Оптовая цена KRW за 1шт]]</f>
        <v>0</v>
      </c>
      <c r="M170" s="19" t="str">
        <f>IFERROR(Таблица651[[#This Row],[Общее кол-во шт]]*Таблица651[[#This Row],[Оптовая цена USD за 1шт]],"")</f>
        <v/>
      </c>
      <c r="N170" s="49"/>
    </row>
    <row r="171" spans="1:14" ht="22.5" customHeight="1">
      <c r="A171" s="44" t="s">
        <v>14557</v>
      </c>
      <c r="B171" s="14">
        <v>8806173445769</v>
      </c>
      <c r="C171" s="50" t="s">
        <v>14558</v>
      </c>
      <c r="D171" s="46" t="s">
        <v>14559</v>
      </c>
      <c r="E171" s="16">
        <v>3500</v>
      </c>
      <c r="F171" s="15">
        <v>0.49</v>
      </c>
      <c r="G171" s="47">
        <v>6</v>
      </c>
      <c r="H171" s="55">
        <f>Таблица651[[#This Row],[Коэфициент стоимости]]*Таблица651[[#This Row],[Розничная цена KRW]]</f>
        <v>1715</v>
      </c>
      <c r="I171" s="17" t="str">
        <f>IF($H$1="","Введите курс",Таблица651[[#This Row],[Оптовая цена KRW за 1шт]]/$H$1)</f>
        <v>Введите курс</v>
      </c>
      <c r="J171" s="48"/>
      <c r="K171" s="18">
        <f>Таблица651[[#This Row],[Заказ коробок ]]*Таблица651[[#This Row],[Кол-во шт в коробке]]</f>
        <v>0</v>
      </c>
      <c r="L171" s="54">
        <f>Таблица651[[#This Row],[Общее кол-во шт]]*Таблица651[[#This Row],[Оптовая цена KRW за 1шт]]</f>
        <v>0</v>
      </c>
      <c r="M171" s="19" t="str">
        <f>IFERROR(Таблица651[[#This Row],[Общее кол-во шт]]*Таблица651[[#This Row],[Оптовая цена USD за 1шт]],"")</f>
        <v/>
      </c>
      <c r="N171" s="49"/>
    </row>
    <row r="172" spans="1:14" ht="22.5" customHeight="1">
      <c r="A172" s="44" t="s">
        <v>14560</v>
      </c>
      <c r="B172" s="14">
        <v>8806173445776</v>
      </c>
      <c r="C172" s="50" t="s">
        <v>14561</v>
      </c>
      <c r="D172" s="46" t="s">
        <v>14562</v>
      </c>
      <c r="E172" s="16">
        <v>3500</v>
      </c>
      <c r="F172" s="15">
        <v>0.49</v>
      </c>
      <c r="G172" s="47">
        <v>6</v>
      </c>
      <c r="H172" s="55">
        <f>Таблица651[[#This Row],[Коэфициент стоимости]]*Таблица651[[#This Row],[Розничная цена KRW]]</f>
        <v>1715</v>
      </c>
      <c r="I172" s="17" t="str">
        <f>IF($H$1="","Введите курс",Таблица651[[#This Row],[Оптовая цена KRW за 1шт]]/$H$1)</f>
        <v>Введите курс</v>
      </c>
      <c r="J172" s="48"/>
      <c r="K172" s="18">
        <f>Таблица651[[#This Row],[Заказ коробок ]]*Таблица651[[#This Row],[Кол-во шт в коробке]]</f>
        <v>0</v>
      </c>
      <c r="L172" s="54">
        <f>Таблица651[[#This Row],[Общее кол-во шт]]*Таблица651[[#This Row],[Оптовая цена KRW за 1шт]]</f>
        <v>0</v>
      </c>
      <c r="M172" s="19" t="str">
        <f>IFERROR(Таблица651[[#This Row],[Общее кол-во шт]]*Таблица651[[#This Row],[Оптовая цена USD за 1шт]],"")</f>
        <v/>
      </c>
      <c r="N172" s="49"/>
    </row>
    <row r="173" spans="1:14" ht="22.5" customHeight="1">
      <c r="A173" s="44" t="s">
        <v>14563</v>
      </c>
      <c r="B173" s="14">
        <v>8806173445783</v>
      </c>
      <c r="C173" s="50" t="s">
        <v>14564</v>
      </c>
      <c r="D173" s="46" t="s">
        <v>14565</v>
      </c>
      <c r="E173" s="16">
        <v>3500</v>
      </c>
      <c r="F173" s="15">
        <v>0.49</v>
      </c>
      <c r="G173" s="47">
        <v>6</v>
      </c>
      <c r="H173" s="55">
        <f>Таблица651[[#This Row],[Коэфициент стоимости]]*Таблица651[[#This Row],[Розничная цена KRW]]</f>
        <v>1715</v>
      </c>
      <c r="I173" s="17" t="str">
        <f>IF($H$1="","Введите курс",Таблица651[[#This Row],[Оптовая цена KRW за 1шт]]/$H$1)</f>
        <v>Введите курс</v>
      </c>
      <c r="J173" s="48"/>
      <c r="K173" s="18">
        <f>Таблица651[[#This Row],[Заказ коробок ]]*Таблица651[[#This Row],[Кол-во шт в коробке]]</f>
        <v>0</v>
      </c>
      <c r="L173" s="54">
        <f>Таблица651[[#This Row],[Общее кол-во шт]]*Таблица651[[#This Row],[Оптовая цена KRW за 1шт]]</f>
        <v>0</v>
      </c>
      <c r="M173" s="19" t="str">
        <f>IFERROR(Таблица651[[#This Row],[Общее кол-во шт]]*Таблица651[[#This Row],[Оптовая цена USD за 1шт]],"")</f>
        <v/>
      </c>
      <c r="N173" s="49"/>
    </row>
    <row r="174" spans="1:14" ht="22.5" customHeight="1">
      <c r="A174" s="44" t="s">
        <v>14566</v>
      </c>
      <c r="B174" s="14">
        <v>8806173445790</v>
      </c>
      <c r="C174" s="50" t="s">
        <v>14567</v>
      </c>
      <c r="D174" s="46" t="s">
        <v>14568</v>
      </c>
      <c r="E174" s="16">
        <v>3500</v>
      </c>
      <c r="F174" s="15">
        <v>0.49</v>
      </c>
      <c r="G174" s="47">
        <v>6</v>
      </c>
      <c r="H174" s="55">
        <f>Таблица651[[#This Row],[Коэфициент стоимости]]*Таблица651[[#This Row],[Розничная цена KRW]]</f>
        <v>1715</v>
      </c>
      <c r="I174" s="17" t="str">
        <f>IF($H$1="","Введите курс",Таблица651[[#This Row],[Оптовая цена KRW за 1шт]]/$H$1)</f>
        <v>Введите курс</v>
      </c>
      <c r="J174" s="48"/>
      <c r="K174" s="18">
        <f>Таблица651[[#This Row],[Заказ коробок ]]*Таблица651[[#This Row],[Кол-во шт в коробке]]</f>
        <v>0</v>
      </c>
      <c r="L174" s="54">
        <f>Таблица651[[#This Row],[Общее кол-во шт]]*Таблица651[[#This Row],[Оптовая цена KRW за 1шт]]</f>
        <v>0</v>
      </c>
      <c r="M174" s="19" t="str">
        <f>IFERROR(Таблица651[[#This Row],[Общее кол-во шт]]*Таблица651[[#This Row],[Оптовая цена USD за 1шт]],"")</f>
        <v/>
      </c>
      <c r="N174" s="49"/>
    </row>
    <row r="175" spans="1:14" ht="22.5" customHeight="1">
      <c r="A175" s="44" t="s">
        <v>14569</v>
      </c>
      <c r="B175" s="14">
        <v>8806173445806</v>
      </c>
      <c r="C175" s="50" t="s">
        <v>14570</v>
      </c>
      <c r="D175" s="46" t="s">
        <v>14571</v>
      </c>
      <c r="E175" s="16">
        <v>3500</v>
      </c>
      <c r="F175" s="15">
        <v>0.49</v>
      </c>
      <c r="G175" s="47">
        <v>6</v>
      </c>
      <c r="H175" s="55">
        <f>Таблица651[[#This Row],[Коэфициент стоимости]]*Таблица651[[#This Row],[Розничная цена KRW]]</f>
        <v>1715</v>
      </c>
      <c r="I175" s="17" t="str">
        <f>IF($H$1="","Введите курс",Таблица651[[#This Row],[Оптовая цена KRW за 1шт]]/$H$1)</f>
        <v>Введите курс</v>
      </c>
      <c r="J175" s="48"/>
      <c r="K175" s="18">
        <f>Таблица651[[#This Row],[Заказ коробок ]]*Таблица651[[#This Row],[Кол-во шт в коробке]]</f>
        <v>0</v>
      </c>
      <c r="L175" s="54">
        <f>Таблица651[[#This Row],[Общее кол-во шт]]*Таблица651[[#This Row],[Оптовая цена KRW за 1шт]]</f>
        <v>0</v>
      </c>
      <c r="M175" s="19" t="str">
        <f>IFERROR(Таблица651[[#This Row],[Общее кол-во шт]]*Таблица651[[#This Row],[Оптовая цена USD за 1шт]],"")</f>
        <v/>
      </c>
      <c r="N175" s="49"/>
    </row>
    <row r="176" spans="1:14" ht="22.5" customHeight="1">
      <c r="A176" s="44" t="s">
        <v>14572</v>
      </c>
      <c r="B176" s="14">
        <v>8806173445813</v>
      </c>
      <c r="C176" s="50" t="s">
        <v>14573</v>
      </c>
      <c r="D176" s="46" t="s">
        <v>14574</v>
      </c>
      <c r="E176" s="16">
        <v>3500</v>
      </c>
      <c r="F176" s="15">
        <v>0.49</v>
      </c>
      <c r="G176" s="47">
        <v>6</v>
      </c>
      <c r="H176" s="55">
        <f>Таблица651[[#This Row],[Коэфициент стоимости]]*Таблица651[[#This Row],[Розничная цена KRW]]</f>
        <v>1715</v>
      </c>
      <c r="I176" s="17" t="str">
        <f>IF($H$1="","Введите курс",Таблица651[[#This Row],[Оптовая цена KRW за 1шт]]/$H$1)</f>
        <v>Введите курс</v>
      </c>
      <c r="J176" s="48"/>
      <c r="K176" s="18">
        <f>Таблица651[[#This Row],[Заказ коробок ]]*Таблица651[[#This Row],[Кол-во шт в коробке]]</f>
        <v>0</v>
      </c>
      <c r="L176" s="54">
        <f>Таблица651[[#This Row],[Общее кол-во шт]]*Таблица651[[#This Row],[Оптовая цена KRW за 1шт]]</f>
        <v>0</v>
      </c>
      <c r="M176" s="19" t="str">
        <f>IFERROR(Таблица651[[#This Row],[Общее кол-во шт]]*Таблица651[[#This Row],[Оптовая цена USD за 1шт]],"")</f>
        <v/>
      </c>
      <c r="N176" s="49"/>
    </row>
    <row r="177" spans="1:14" ht="22.5" customHeight="1">
      <c r="A177" s="44" t="s">
        <v>14575</v>
      </c>
      <c r="B177" s="14">
        <v>8806173445820</v>
      </c>
      <c r="C177" s="50" t="s">
        <v>14576</v>
      </c>
      <c r="D177" s="46" t="s">
        <v>14577</v>
      </c>
      <c r="E177" s="16">
        <v>3500</v>
      </c>
      <c r="F177" s="15">
        <v>0.49</v>
      </c>
      <c r="G177" s="47">
        <v>6</v>
      </c>
      <c r="H177" s="55">
        <f>Таблица651[[#This Row],[Коэфициент стоимости]]*Таблица651[[#This Row],[Розничная цена KRW]]</f>
        <v>1715</v>
      </c>
      <c r="I177" s="17" t="str">
        <f>IF($H$1="","Введите курс",Таблица651[[#This Row],[Оптовая цена KRW за 1шт]]/$H$1)</f>
        <v>Введите курс</v>
      </c>
      <c r="J177" s="48"/>
      <c r="K177" s="18">
        <f>Таблица651[[#This Row],[Заказ коробок ]]*Таблица651[[#This Row],[Кол-во шт в коробке]]</f>
        <v>0</v>
      </c>
      <c r="L177" s="54">
        <f>Таблица651[[#This Row],[Общее кол-во шт]]*Таблица651[[#This Row],[Оптовая цена KRW за 1шт]]</f>
        <v>0</v>
      </c>
      <c r="M177" s="19" t="str">
        <f>IFERROR(Таблица651[[#This Row],[Общее кол-во шт]]*Таблица651[[#This Row],[Оптовая цена USD за 1шт]],"")</f>
        <v/>
      </c>
      <c r="N177" s="49"/>
    </row>
    <row r="178" spans="1:14" ht="22.5" customHeight="1">
      <c r="A178" s="44" t="s">
        <v>14578</v>
      </c>
      <c r="B178" s="14">
        <v>8806173445837</v>
      </c>
      <c r="C178" s="50" t="s">
        <v>14579</v>
      </c>
      <c r="D178" s="46" t="s">
        <v>14580</v>
      </c>
      <c r="E178" s="16">
        <v>3500</v>
      </c>
      <c r="F178" s="15">
        <v>0.49</v>
      </c>
      <c r="G178" s="47">
        <v>6</v>
      </c>
      <c r="H178" s="55">
        <f>Таблица651[[#This Row],[Коэфициент стоимости]]*Таблица651[[#This Row],[Розничная цена KRW]]</f>
        <v>1715</v>
      </c>
      <c r="I178" s="17" t="str">
        <f>IF($H$1="","Введите курс",Таблица651[[#This Row],[Оптовая цена KRW за 1шт]]/$H$1)</f>
        <v>Введите курс</v>
      </c>
      <c r="J178" s="48"/>
      <c r="K178" s="18">
        <f>Таблица651[[#This Row],[Заказ коробок ]]*Таблица651[[#This Row],[Кол-во шт в коробке]]</f>
        <v>0</v>
      </c>
      <c r="L178" s="54">
        <f>Таблица651[[#This Row],[Общее кол-во шт]]*Таблица651[[#This Row],[Оптовая цена KRW за 1шт]]</f>
        <v>0</v>
      </c>
      <c r="M178" s="19" t="str">
        <f>IFERROR(Таблица651[[#This Row],[Общее кол-во шт]]*Таблица651[[#This Row],[Оптовая цена USD за 1шт]],"")</f>
        <v/>
      </c>
      <c r="N178" s="49"/>
    </row>
    <row r="179" spans="1:14" ht="22.5" customHeight="1">
      <c r="A179" s="44" t="s">
        <v>14581</v>
      </c>
      <c r="B179" s="14">
        <v>8806173445844</v>
      </c>
      <c r="C179" s="50" t="s">
        <v>14582</v>
      </c>
      <c r="D179" s="46" t="s">
        <v>14583</v>
      </c>
      <c r="E179" s="16">
        <v>3500</v>
      </c>
      <c r="F179" s="15">
        <v>0.49</v>
      </c>
      <c r="G179" s="47">
        <v>6</v>
      </c>
      <c r="H179" s="55">
        <f>Таблица651[[#This Row],[Коэфициент стоимости]]*Таблица651[[#This Row],[Розничная цена KRW]]</f>
        <v>1715</v>
      </c>
      <c r="I179" s="17" t="str">
        <f>IF($H$1="","Введите курс",Таблица651[[#This Row],[Оптовая цена KRW за 1шт]]/$H$1)</f>
        <v>Введите курс</v>
      </c>
      <c r="J179" s="48"/>
      <c r="K179" s="18">
        <f>Таблица651[[#This Row],[Заказ коробок ]]*Таблица651[[#This Row],[Кол-во шт в коробке]]</f>
        <v>0</v>
      </c>
      <c r="L179" s="54">
        <f>Таблица651[[#This Row],[Общее кол-во шт]]*Таблица651[[#This Row],[Оптовая цена KRW за 1шт]]</f>
        <v>0</v>
      </c>
      <c r="M179" s="19" t="str">
        <f>IFERROR(Таблица651[[#This Row],[Общее кол-во шт]]*Таблица651[[#This Row],[Оптовая цена USD за 1шт]],"")</f>
        <v/>
      </c>
      <c r="N179" s="49"/>
    </row>
    <row r="180" spans="1:14" ht="22.5" customHeight="1">
      <c r="A180" s="44" t="s">
        <v>14584</v>
      </c>
      <c r="B180" s="14">
        <v>8806173445394</v>
      </c>
      <c r="C180" s="50" t="s">
        <v>14585</v>
      </c>
      <c r="D180" s="46" t="s">
        <v>14586</v>
      </c>
      <c r="E180" s="16">
        <v>3000</v>
      </c>
      <c r="F180" s="15">
        <v>0.49</v>
      </c>
      <c r="G180" s="47">
        <v>6</v>
      </c>
      <c r="H180" s="55">
        <f>Таблица651[[#This Row],[Коэфициент стоимости]]*Таблица651[[#This Row],[Розничная цена KRW]]</f>
        <v>1470</v>
      </c>
      <c r="I180" s="17" t="str">
        <f>IF($H$1="","Введите курс",Таблица651[[#This Row],[Оптовая цена KRW за 1шт]]/$H$1)</f>
        <v>Введите курс</v>
      </c>
      <c r="J180" s="48"/>
      <c r="K180" s="18">
        <f>Таблица651[[#This Row],[Заказ коробок ]]*Таблица651[[#This Row],[Кол-во шт в коробке]]</f>
        <v>0</v>
      </c>
      <c r="L180" s="54">
        <f>Таблица651[[#This Row],[Общее кол-во шт]]*Таблица651[[#This Row],[Оптовая цена KRW за 1шт]]</f>
        <v>0</v>
      </c>
      <c r="M180" s="19" t="str">
        <f>IFERROR(Таблица651[[#This Row],[Общее кол-во шт]]*Таблица651[[#This Row],[Оптовая цена USD за 1шт]],"")</f>
        <v/>
      </c>
      <c r="N180" s="49"/>
    </row>
    <row r="181" spans="1:14" ht="22.5" customHeight="1">
      <c r="A181" s="44" t="s">
        <v>14587</v>
      </c>
      <c r="B181" s="14">
        <v>8806173445851</v>
      </c>
      <c r="C181" s="50" t="s">
        <v>14588</v>
      </c>
      <c r="D181" s="46" t="s">
        <v>14589</v>
      </c>
      <c r="E181" s="16">
        <v>3500</v>
      </c>
      <c r="F181" s="15">
        <v>0.49</v>
      </c>
      <c r="G181" s="47">
        <v>6</v>
      </c>
      <c r="H181" s="55">
        <f>Таблица651[[#This Row],[Коэфициент стоимости]]*Таблица651[[#This Row],[Розничная цена KRW]]</f>
        <v>1715</v>
      </c>
      <c r="I181" s="17" t="str">
        <f>IF($H$1="","Введите курс",Таблица651[[#This Row],[Оптовая цена KRW за 1шт]]/$H$1)</f>
        <v>Введите курс</v>
      </c>
      <c r="J181" s="48"/>
      <c r="K181" s="18">
        <f>Таблица651[[#This Row],[Заказ коробок ]]*Таблица651[[#This Row],[Кол-во шт в коробке]]</f>
        <v>0</v>
      </c>
      <c r="L181" s="54">
        <f>Таблица651[[#This Row],[Общее кол-во шт]]*Таблица651[[#This Row],[Оптовая цена KRW за 1шт]]</f>
        <v>0</v>
      </c>
      <c r="M181" s="19" t="str">
        <f>IFERROR(Таблица651[[#This Row],[Общее кол-во шт]]*Таблица651[[#This Row],[Оптовая цена USD за 1шт]],"")</f>
        <v/>
      </c>
      <c r="N181" s="49"/>
    </row>
    <row r="182" spans="1:14" ht="22.5" customHeight="1">
      <c r="A182" s="44" t="s">
        <v>14590</v>
      </c>
      <c r="B182" s="14">
        <v>8806173445868</v>
      </c>
      <c r="C182" s="50" t="s">
        <v>14591</v>
      </c>
      <c r="D182" s="46" t="s">
        <v>14592</v>
      </c>
      <c r="E182" s="16">
        <v>3500</v>
      </c>
      <c r="F182" s="15">
        <v>0.49</v>
      </c>
      <c r="G182" s="47">
        <v>6</v>
      </c>
      <c r="H182" s="55">
        <f>Таблица651[[#This Row],[Коэфициент стоимости]]*Таблица651[[#This Row],[Розничная цена KRW]]</f>
        <v>1715</v>
      </c>
      <c r="I182" s="17" t="str">
        <f>IF($H$1="","Введите курс",Таблица651[[#This Row],[Оптовая цена KRW за 1шт]]/$H$1)</f>
        <v>Введите курс</v>
      </c>
      <c r="J182" s="48"/>
      <c r="K182" s="18">
        <f>Таблица651[[#This Row],[Заказ коробок ]]*Таблица651[[#This Row],[Кол-во шт в коробке]]</f>
        <v>0</v>
      </c>
      <c r="L182" s="54">
        <f>Таблица651[[#This Row],[Общее кол-во шт]]*Таблица651[[#This Row],[Оптовая цена KRW за 1шт]]</f>
        <v>0</v>
      </c>
      <c r="M182" s="19" t="str">
        <f>IFERROR(Таблица651[[#This Row],[Общее кол-во шт]]*Таблица651[[#This Row],[Оптовая цена USD за 1шт]],"")</f>
        <v/>
      </c>
      <c r="N182" s="49"/>
    </row>
    <row r="183" spans="1:14" ht="22.5" customHeight="1">
      <c r="A183" s="44" t="s">
        <v>14593</v>
      </c>
      <c r="B183" s="14">
        <v>8806173445875</v>
      </c>
      <c r="C183" s="50" t="s">
        <v>14594</v>
      </c>
      <c r="D183" s="46" t="s">
        <v>14595</v>
      </c>
      <c r="E183" s="16">
        <v>3500</v>
      </c>
      <c r="F183" s="15">
        <v>0.49</v>
      </c>
      <c r="G183" s="47">
        <v>6</v>
      </c>
      <c r="H183" s="55">
        <f>Таблица651[[#This Row],[Коэфициент стоимости]]*Таблица651[[#This Row],[Розничная цена KRW]]</f>
        <v>1715</v>
      </c>
      <c r="I183" s="17" t="str">
        <f>IF($H$1="","Введите курс",Таблица651[[#This Row],[Оптовая цена KRW за 1шт]]/$H$1)</f>
        <v>Введите курс</v>
      </c>
      <c r="J183" s="48"/>
      <c r="K183" s="18">
        <f>Таблица651[[#This Row],[Заказ коробок ]]*Таблица651[[#This Row],[Кол-во шт в коробке]]</f>
        <v>0</v>
      </c>
      <c r="L183" s="54">
        <f>Таблица651[[#This Row],[Общее кол-во шт]]*Таблица651[[#This Row],[Оптовая цена KRW за 1шт]]</f>
        <v>0</v>
      </c>
      <c r="M183" s="19" t="str">
        <f>IFERROR(Таблица651[[#This Row],[Общее кол-во шт]]*Таблица651[[#This Row],[Оптовая цена USD за 1шт]],"")</f>
        <v/>
      </c>
      <c r="N183" s="49"/>
    </row>
    <row r="184" spans="1:14" ht="22.5" customHeight="1">
      <c r="A184" s="44" t="s">
        <v>14596</v>
      </c>
      <c r="B184" s="14">
        <v>8806173445882</v>
      </c>
      <c r="C184" s="50" t="s">
        <v>14597</v>
      </c>
      <c r="D184" s="46" t="s">
        <v>14598</v>
      </c>
      <c r="E184" s="16">
        <v>3500</v>
      </c>
      <c r="F184" s="15">
        <v>0.49</v>
      </c>
      <c r="G184" s="47">
        <v>6</v>
      </c>
      <c r="H184" s="55">
        <f>Таблица651[[#This Row],[Коэфициент стоимости]]*Таблица651[[#This Row],[Розничная цена KRW]]</f>
        <v>1715</v>
      </c>
      <c r="I184" s="17" t="str">
        <f>IF($H$1="","Введите курс",Таблица651[[#This Row],[Оптовая цена KRW за 1шт]]/$H$1)</f>
        <v>Введите курс</v>
      </c>
      <c r="J184" s="48"/>
      <c r="K184" s="18">
        <f>Таблица651[[#This Row],[Заказ коробок ]]*Таблица651[[#This Row],[Кол-во шт в коробке]]</f>
        <v>0</v>
      </c>
      <c r="L184" s="54">
        <f>Таблица651[[#This Row],[Общее кол-во шт]]*Таблица651[[#This Row],[Оптовая цена KRW за 1шт]]</f>
        <v>0</v>
      </c>
      <c r="M184" s="19" t="str">
        <f>IFERROR(Таблица651[[#This Row],[Общее кол-во шт]]*Таблица651[[#This Row],[Оптовая цена USD за 1шт]],"")</f>
        <v/>
      </c>
      <c r="N184" s="49"/>
    </row>
    <row r="185" spans="1:14" ht="22.5" customHeight="1">
      <c r="A185" s="44" t="s">
        <v>14599</v>
      </c>
      <c r="B185" s="14">
        <v>8806173445899</v>
      </c>
      <c r="C185" s="50" t="s">
        <v>14600</v>
      </c>
      <c r="D185" s="46" t="s">
        <v>24253</v>
      </c>
      <c r="E185" s="16">
        <v>3500</v>
      </c>
      <c r="F185" s="15">
        <v>0.49</v>
      </c>
      <c r="G185" s="47">
        <v>6</v>
      </c>
      <c r="H185" s="55">
        <f>Таблица651[[#This Row],[Коэфициент стоимости]]*Таблица651[[#This Row],[Розничная цена KRW]]</f>
        <v>1715</v>
      </c>
      <c r="I185" s="17" t="str">
        <f>IF($H$1="","Введите курс",Таблица651[[#This Row],[Оптовая цена KRW за 1шт]]/$H$1)</f>
        <v>Введите курс</v>
      </c>
      <c r="J185" s="48"/>
      <c r="K185" s="18">
        <f>Таблица651[[#This Row],[Заказ коробок ]]*Таблица651[[#This Row],[Кол-во шт в коробке]]</f>
        <v>0</v>
      </c>
      <c r="L185" s="54">
        <f>Таблица651[[#This Row],[Общее кол-во шт]]*Таблица651[[#This Row],[Оптовая цена KRW за 1шт]]</f>
        <v>0</v>
      </c>
      <c r="M185" s="19" t="str">
        <f>IFERROR(Таблица651[[#This Row],[Общее кол-во шт]]*Таблица651[[#This Row],[Оптовая цена USD за 1шт]],"")</f>
        <v/>
      </c>
      <c r="N185" s="49"/>
    </row>
    <row r="186" spans="1:14" ht="22.5" customHeight="1">
      <c r="A186" s="44" t="s">
        <v>14601</v>
      </c>
      <c r="B186" s="14">
        <v>8806173445905</v>
      </c>
      <c r="C186" s="50" t="s">
        <v>14602</v>
      </c>
      <c r="D186" s="46" t="s">
        <v>14603</v>
      </c>
      <c r="E186" s="16">
        <v>3500</v>
      </c>
      <c r="F186" s="15">
        <v>0.49</v>
      </c>
      <c r="G186" s="47">
        <v>6</v>
      </c>
      <c r="H186" s="55">
        <f>Таблица651[[#This Row],[Коэфициент стоимости]]*Таблица651[[#This Row],[Розничная цена KRW]]</f>
        <v>1715</v>
      </c>
      <c r="I186" s="17" t="str">
        <f>IF($H$1="","Введите курс",Таблица651[[#This Row],[Оптовая цена KRW за 1шт]]/$H$1)</f>
        <v>Введите курс</v>
      </c>
      <c r="J186" s="48"/>
      <c r="K186" s="18">
        <f>Таблица651[[#This Row],[Заказ коробок ]]*Таблица651[[#This Row],[Кол-во шт в коробке]]</f>
        <v>0</v>
      </c>
      <c r="L186" s="54">
        <f>Таблица651[[#This Row],[Общее кол-во шт]]*Таблица651[[#This Row],[Оптовая цена KRW за 1шт]]</f>
        <v>0</v>
      </c>
      <c r="M186" s="19" t="str">
        <f>IFERROR(Таблица651[[#This Row],[Общее кол-во шт]]*Таблица651[[#This Row],[Оптовая цена USD за 1шт]],"")</f>
        <v/>
      </c>
      <c r="N186" s="49"/>
    </row>
    <row r="187" spans="1:14" ht="22.5" customHeight="1">
      <c r="A187" s="44" t="s">
        <v>14604</v>
      </c>
      <c r="B187" s="14">
        <v>8806173445912</v>
      </c>
      <c r="C187" s="50" t="s">
        <v>14605</v>
      </c>
      <c r="D187" s="46" t="s">
        <v>24254</v>
      </c>
      <c r="E187" s="16">
        <v>3500</v>
      </c>
      <c r="F187" s="15">
        <v>0.49</v>
      </c>
      <c r="G187" s="47">
        <v>6</v>
      </c>
      <c r="H187" s="55">
        <f>Таблица651[[#This Row],[Коэфициент стоимости]]*Таблица651[[#This Row],[Розничная цена KRW]]</f>
        <v>1715</v>
      </c>
      <c r="I187" s="17" t="str">
        <f>IF($H$1="","Введите курс",Таблица651[[#This Row],[Оптовая цена KRW за 1шт]]/$H$1)</f>
        <v>Введите курс</v>
      </c>
      <c r="J187" s="48"/>
      <c r="K187" s="18">
        <f>Таблица651[[#This Row],[Заказ коробок ]]*Таблица651[[#This Row],[Кол-во шт в коробке]]</f>
        <v>0</v>
      </c>
      <c r="L187" s="54">
        <f>Таблица651[[#This Row],[Общее кол-во шт]]*Таблица651[[#This Row],[Оптовая цена KRW за 1шт]]</f>
        <v>0</v>
      </c>
      <c r="M187" s="19" t="str">
        <f>IFERROR(Таблица651[[#This Row],[Общее кол-во шт]]*Таблица651[[#This Row],[Оптовая цена USD за 1шт]],"")</f>
        <v/>
      </c>
      <c r="N187" s="49"/>
    </row>
    <row r="188" spans="1:14" ht="22.5" customHeight="1">
      <c r="A188" s="44" t="s">
        <v>14606</v>
      </c>
      <c r="B188" s="14">
        <v>8806173445929</v>
      </c>
      <c r="C188" s="50" t="s">
        <v>14607</v>
      </c>
      <c r="D188" s="46" t="s">
        <v>24255</v>
      </c>
      <c r="E188" s="16">
        <v>3500</v>
      </c>
      <c r="F188" s="15">
        <v>0.49</v>
      </c>
      <c r="G188" s="47">
        <v>6</v>
      </c>
      <c r="H188" s="55">
        <f>Таблица651[[#This Row],[Коэфициент стоимости]]*Таблица651[[#This Row],[Розничная цена KRW]]</f>
        <v>1715</v>
      </c>
      <c r="I188" s="17" t="str">
        <f>IF($H$1="","Введите курс",Таблица651[[#This Row],[Оптовая цена KRW за 1шт]]/$H$1)</f>
        <v>Введите курс</v>
      </c>
      <c r="J188" s="48"/>
      <c r="K188" s="18">
        <f>Таблица651[[#This Row],[Заказ коробок ]]*Таблица651[[#This Row],[Кол-во шт в коробке]]</f>
        <v>0</v>
      </c>
      <c r="L188" s="54">
        <f>Таблица651[[#This Row],[Общее кол-во шт]]*Таблица651[[#This Row],[Оптовая цена KRW за 1шт]]</f>
        <v>0</v>
      </c>
      <c r="M188" s="19" t="str">
        <f>IFERROR(Таблица651[[#This Row],[Общее кол-во шт]]*Таблица651[[#This Row],[Оптовая цена USD за 1шт]],"")</f>
        <v/>
      </c>
      <c r="N188" s="49"/>
    </row>
    <row r="189" spans="1:14" ht="22.5" customHeight="1">
      <c r="A189" s="44" t="s">
        <v>14608</v>
      </c>
      <c r="B189" s="14">
        <v>8806173445936</v>
      </c>
      <c r="C189" s="50" t="s">
        <v>14609</v>
      </c>
      <c r="D189" s="46" t="s">
        <v>14610</v>
      </c>
      <c r="E189" s="16">
        <v>3500</v>
      </c>
      <c r="F189" s="15">
        <v>0.49</v>
      </c>
      <c r="G189" s="47">
        <v>6</v>
      </c>
      <c r="H189" s="55">
        <f>Таблица651[[#This Row],[Коэфициент стоимости]]*Таблица651[[#This Row],[Розничная цена KRW]]</f>
        <v>1715</v>
      </c>
      <c r="I189" s="17" t="str">
        <f>IF($H$1="","Введите курс",Таблица651[[#This Row],[Оптовая цена KRW за 1шт]]/$H$1)</f>
        <v>Введите курс</v>
      </c>
      <c r="J189" s="48"/>
      <c r="K189" s="18">
        <f>Таблица651[[#This Row],[Заказ коробок ]]*Таблица651[[#This Row],[Кол-во шт в коробке]]</f>
        <v>0</v>
      </c>
      <c r="L189" s="54">
        <f>Таблица651[[#This Row],[Общее кол-во шт]]*Таблица651[[#This Row],[Оптовая цена KRW за 1шт]]</f>
        <v>0</v>
      </c>
      <c r="M189" s="19" t="str">
        <f>IFERROR(Таблица651[[#This Row],[Общее кол-во шт]]*Таблица651[[#This Row],[Оптовая цена USD за 1шт]],"")</f>
        <v/>
      </c>
      <c r="N189" s="49"/>
    </row>
    <row r="190" spans="1:14" ht="22.5" customHeight="1">
      <c r="A190" s="44" t="s">
        <v>14611</v>
      </c>
      <c r="B190" s="14">
        <v>8806173445943</v>
      </c>
      <c r="C190" s="50" t="s">
        <v>14612</v>
      </c>
      <c r="D190" s="46" t="s">
        <v>24256</v>
      </c>
      <c r="E190" s="16">
        <v>3500</v>
      </c>
      <c r="F190" s="15">
        <v>0.49</v>
      </c>
      <c r="G190" s="47">
        <v>6</v>
      </c>
      <c r="H190" s="55">
        <f>Таблица651[[#This Row],[Коэфициент стоимости]]*Таблица651[[#This Row],[Розничная цена KRW]]</f>
        <v>1715</v>
      </c>
      <c r="I190" s="17" t="str">
        <f>IF($H$1="","Введите курс",Таблица651[[#This Row],[Оптовая цена KRW за 1шт]]/$H$1)</f>
        <v>Введите курс</v>
      </c>
      <c r="J190" s="48"/>
      <c r="K190" s="18">
        <f>Таблица651[[#This Row],[Заказ коробок ]]*Таблица651[[#This Row],[Кол-во шт в коробке]]</f>
        <v>0</v>
      </c>
      <c r="L190" s="54">
        <f>Таблица651[[#This Row],[Общее кол-во шт]]*Таблица651[[#This Row],[Оптовая цена KRW за 1шт]]</f>
        <v>0</v>
      </c>
      <c r="M190" s="19" t="str">
        <f>IFERROR(Таблица651[[#This Row],[Общее кол-во шт]]*Таблица651[[#This Row],[Оптовая цена USD за 1шт]],"")</f>
        <v/>
      </c>
      <c r="N190" s="49"/>
    </row>
    <row r="191" spans="1:14" ht="22.5" customHeight="1">
      <c r="A191" s="44" t="s">
        <v>14613</v>
      </c>
      <c r="B191" s="14">
        <v>8806173445400</v>
      </c>
      <c r="C191" s="50" t="s">
        <v>14614</v>
      </c>
      <c r="D191" s="46" t="s">
        <v>14615</v>
      </c>
      <c r="E191" s="16">
        <v>3000</v>
      </c>
      <c r="F191" s="15">
        <v>0.49</v>
      </c>
      <c r="G191" s="47">
        <v>6</v>
      </c>
      <c r="H191" s="55">
        <f>Таблица651[[#This Row],[Коэфициент стоимости]]*Таблица651[[#This Row],[Розничная цена KRW]]</f>
        <v>1470</v>
      </c>
      <c r="I191" s="17" t="str">
        <f>IF($H$1="","Введите курс",Таблица651[[#This Row],[Оптовая цена KRW за 1шт]]/$H$1)</f>
        <v>Введите курс</v>
      </c>
      <c r="J191" s="48"/>
      <c r="K191" s="18">
        <f>Таблица651[[#This Row],[Заказ коробок ]]*Таблица651[[#This Row],[Кол-во шт в коробке]]</f>
        <v>0</v>
      </c>
      <c r="L191" s="54">
        <f>Таблица651[[#This Row],[Общее кол-во шт]]*Таблица651[[#This Row],[Оптовая цена KRW за 1шт]]</f>
        <v>0</v>
      </c>
      <c r="M191" s="19" t="str">
        <f>IFERROR(Таблица651[[#This Row],[Общее кол-во шт]]*Таблица651[[#This Row],[Оптовая цена USD за 1шт]],"")</f>
        <v/>
      </c>
      <c r="N191" s="49"/>
    </row>
    <row r="192" spans="1:14" ht="22.5" customHeight="1">
      <c r="A192" s="44" t="s">
        <v>14616</v>
      </c>
      <c r="B192" s="14">
        <v>8806173445950</v>
      </c>
      <c r="C192" s="50" t="s">
        <v>14617</v>
      </c>
      <c r="D192" s="46" t="s">
        <v>14618</v>
      </c>
      <c r="E192" s="16">
        <v>3500</v>
      </c>
      <c r="F192" s="15">
        <v>0.49</v>
      </c>
      <c r="G192" s="47">
        <v>6</v>
      </c>
      <c r="H192" s="55">
        <f>Таблица651[[#This Row],[Коэфициент стоимости]]*Таблица651[[#This Row],[Розничная цена KRW]]</f>
        <v>1715</v>
      </c>
      <c r="I192" s="17" t="str">
        <f>IF($H$1="","Введите курс",Таблица651[[#This Row],[Оптовая цена KRW за 1шт]]/$H$1)</f>
        <v>Введите курс</v>
      </c>
      <c r="J192" s="48"/>
      <c r="K192" s="18">
        <f>Таблица651[[#This Row],[Заказ коробок ]]*Таблица651[[#This Row],[Кол-во шт в коробке]]</f>
        <v>0</v>
      </c>
      <c r="L192" s="54">
        <f>Таблица651[[#This Row],[Общее кол-во шт]]*Таблица651[[#This Row],[Оптовая цена KRW за 1шт]]</f>
        <v>0</v>
      </c>
      <c r="M192" s="19" t="str">
        <f>IFERROR(Таблица651[[#This Row],[Общее кол-во шт]]*Таблица651[[#This Row],[Оптовая цена USD за 1шт]],"")</f>
        <v/>
      </c>
      <c r="N192" s="49"/>
    </row>
    <row r="193" spans="1:14" ht="22.5" customHeight="1">
      <c r="A193" s="44" t="s">
        <v>14619</v>
      </c>
      <c r="B193" s="14">
        <v>8806173445967</v>
      </c>
      <c r="C193" s="50" t="s">
        <v>14620</v>
      </c>
      <c r="D193" s="46" t="s">
        <v>24257</v>
      </c>
      <c r="E193" s="16">
        <v>3500</v>
      </c>
      <c r="F193" s="15">
        <v>0.49</v>
      </c>
      <c r="G193" s="47">
        <v>6</v>
      </c>
      <c r="H193" s="55">
        <f>Таблица651[[#This Row],[Коэфициент стоимости]]*Таблица651[[#This Row],[Розничная цена KRW]]</f>
        <v>1715</v>
      </c>
      <c r="I193" s="17" t="str">
        <f>IF($H$1="","Введите курс",Таблица651[[#This Row],[Оптовая цена KRW за 1шт]]/$H$1)</f>
        <v>Введите курс</v>
      </c>
      <c r="J193" s="48"/>
      <c r="K193" s="18">
        <f>Таблица651[[#This Row],[Заказ коробок ]]*Таблица651[[#This Row],[Кол-во шт в коробке]]</f>
        <v>0</v>
      </c>
      <c r="L193" s="54">
        <f>Таблица651[[#This Row],[Общее кол-во шт]]*Таблица651[[#This Row],[Оптовая цена KRW за 1шт]]</f>
        <v>0</v>
      </c>
      <c r="M193" s="19" t="str">
        <f>IFERROR(Таблица651[[#This Row],[Общее кол-во шт]]*Таблица651[[#This Row],[Оптовая цена USD за 1шт]],"")</f>
        <v/>
      </c>
      <c r="N193" s="49"/>
    </row>
    <row r="194" spans="1:14" ht="22.5" customHeight="1">
      <c r="A194" s="44" t="s">
        <v>14621</v>
      </c>
      <c r="B194" s="14">
        <v>8806173445974</v>
      </c>
      <c r="C194" s="50" t="s">
        <v>14622</v>
      </c>
      <c r="D194" s="46" t="s">
        <v>14623</v>
      </c>
      <c r="E194" s="16">
        <v>3500</v>
      </c>
      <c r="F194" s="15">
        <v>0.49</v>
      </c>
      <c r="G194" s="47">
        <v>6</v>
      </c>
      <c r="H194" s="55">
        <f>Таблица651[[#This Row],[Коэфициент стоимости]]*Таблица651[[#This Row],[Розничная цена KRW]]</f>
        <v>1715</v>
      </c>
      <c r="I194" s="17" t="str">
        <f>IF($H$1="","Введите курс",Таблица651[[#This Row],[Оптовая цена KRW за 1шт]]/$H$1)</f>
        <v>Введите курс</v>
      </c>
      <c r="J194" s="48"/>
      <c r="K194" s="18">
        <f>Таблица651[[#This Row],[Заказ коробок ]]*Таблица651[[#This Row],[Кол-во шт в коробке]]</f>
        <v>0</v>
      </c>
      <c r="L194" s="54">
        <f>Таблица651[[#This Row],[Общее кол-во шт]]*Таблица651[[#This Row],[Оптовая цена KRW за 1шт]]</f>
        <v>0</v>
      </c>
      <c r="M194" s="19" t="str">
        <f>IFERROR(Таблица651[[#This Row],[Общее кол-во шт]]*Таблица651[[#This Row],[Оптовая цена USD за 1шт]],"")</f>
        <v/>
      </c>
      <c r="N194" s="49"/>
    </row>
    <row r="195" spans="1:14" ht="22.5" customHeight="1">
      <c r="A195" s="44" t="s">
        <v>14624</v>
      </c>
      <c r="B195" s="14">
        <v>8806173445981</v>
      </c>
      <c r="C195" s="50" t="s">
        <v>14625</v>
      </c>
      <c r="D195" s="46" t="s">
        <v>14626</v>
      </c>
      <c r="E195" s="16">
        <v>3500</v>
      </c>
      <c r="F195" s="15">
        <v>0.49</v>
      </c>
      <c r="G195" s="47">
        <v>6</v>
      </c>
      <c r="H195" s="55">
        <f>Таблица651[[#This Row],[Коэфициент стоимости]]*Таблица651[[#This Row],[Розничная цена KRW]]</f>
        <v>1715</v>
      </c>
      <c r="I195" s="17" t="str">
        <f>IF($H$1="","Введите курс",Таблица651[[#This Row],[Оптовая цена KRW за 1шт]]/$H$1)</f>
        <v>Введите курс</v>
      </c>
      <c r="J195" s="48"/>
      <c r="K195" s="18">
        <f>Таблица651[[#This Row],[Заказ коробок ]]*Таблица651[[#This Row],[Кол-во шт в коробке]]</f>
        <v>0</v>
      </c>
      <c r="L195" s="54">
        <f>Таблица651[[#This Row],[Общее кол-во шт]]*Таблица651[[#This Row],[Оптовая цена KRW за 1шт]]</f>
        <v>0</v>
      </c>
      <c r="M195" s="19" t="str">
        <f>IFERROR(Таблица651[[#This Row],[Общее кол-во шт]]*Таблица651[[#This Row],[Оптовая цена USD за 1шт]],"")</f>
        <v/>
      </c>
      <c r="N195" s="49"/>
    </row>
    <row r="196" spans="1:14" ht="22.5" customHeight="1">
      <c r="A196" s="44" t="s">
        <v>14627</v>
      </c>
      <c r="B196" s="14">
        <v>8806173445998</v>
      </c>
      <c r="C196" s="50" t="s">
        <v>14628</v>
      </c>
      <c r="D196" s="46" t="s">
        <v>14629</v>
      </c>
      <c r="E196" s="16">
        <v>3500</v>
      </c>
      <c r="F196" s="15">
        <v>0.49</v>
      </c>
      <c r="G196" s="47">
        <v>6</v>
      </c>
      <c r="H196" s="55">
        <f>Таблица651[[#This Row],[Коэфициент стоимости]]*Таблица651[[#This Row],[Розничная цена KRW]]</f>
        <v>1715</v>
      </c>
      <c r="I196" s="17" t="str">
        <f>IF($H$1="","Введите курс",Таблица651[[#This Row],[Оптовая цена KRW за 1шт]]/$H$1)</f>
        <v>Введите курс</v>
      </c>
      <c r="J196" s="48"/>
      <c r="K196" s="18">
        <f>Таблица651[[#This Row],[Заказ коробок ]]*Таблица651[[#This Row],[Кол-во шт в коробке]]</f>
        <v>0</v>
      </c>
      <c r="L196" s="54">
        <f>Таблица651[[#This Row],[Общее кол-во шт]]*Таблица651[[#This Row],[Оптовая цена KRW за 1шт]]</f>
        <v>0</v>
      </c>
      <c r="M196" s="19" t="str">
        <f>IFERROR(Таблица651[[#This Row],[Общее кол-во шт]]*Таблица651[[#This Row],[Оптовая цена USD за 1шт]],"")</f>
        <v/>
      </c>
      <c r="N196" s="49"/>
    </row>
    <row r="197" spans="1:14" ht="22.5" customHeight="1">
      <c r="A197" s="44" t="s">
        <v>14630</v>
      </c>
      <c r="B197" s="14">
        <v>8806173445417</v>
      </c>
      <c r="C197" s="50" t="s">
        <v>14631</v>
      </c>
      <c r="D197" s="46" t="s">
        <v>14632</v>
      </c>
      <c r="E197" s="16">
        <v>3000</v>
      </c>
      <c r="F197" s="15">
        <v>0.49</v>
      </c>
      <c r="G197" s="47">
        <v>6</v>
      </c>
      <c r="H197" s="55">
        <f>Таблица651[[#This Row],[Коэфициент стоимости]]*Таблица651[[#This Row],[Розничная цена KRW]]</f>
        <v>1470</v>
      </c>
      <c r="I197" s="17" t="str">
        <f>IF($H$1="","Введите курс",Таблица651[[#This Row],[Оптовая цена KRW за 1шт]]/$H$1)</f>
        <v>Введите курс</v>
      </c>
      <c r="J197" s="48"/>
      <c r="K197" s="18">
        <f>Таблица651[[#This Row],[Заказ коробок ]]*Таблица651[[#This Row],[Кол-во шт в коробке]]</f>
        <v>0</v>
      </c>
      <c r="L197" s="54">
        <f>Таблица651[[#This Row],[Общее кол-во шт]]*Таблица651[[#This Row],[Оптовая цена KRW за 1шт]]</f>
        <v>0</v>
      </c>
      <c r="M197" s="19" t="str">
        <f>IFERROR(Таблица651[[#This Row],[Общее кол-во шт]]*Таблица651[[#This Row],[Оптовая цена USD за 1шт]],"")</f>
        <v/>
      </c>
      <c r="N197" s="49"/>
    </row>
    <row r="198" spans="1:14" ht="22.5" customHeight="1">
      <c r="A198" s="44" t="s">
        <v>14633</v>
      </c>
      <c r="B198" s="14">
        <v>8806173445424</v>
      </c>
      <c r="C198" s="50" t="s">
        <v>14634</v>
      </c>
      <c r="D198" s="46" t="s">
        <v>24258</v>
      </c>
      <c r="E198" s="16">
        <v>3000</v>
      </c>
      <c r="F198" s="15">
        <v>0.49</v>
      </c>
      <c r="G198" s="47">
        <v>6</v>
      </c>
      <c r="H198" s="55">
        <f>Таблица651[[#This Row],[Коэфициент стоимости]]*Таблица651[[#This Row],[Розничная цена KRW]]</f>
        <v>1470</v>
      </c>
      <c r="I198" s="17" t="str">
        <f>IF($H$1="","Введите курс",Таблица651[[#This Row],[Оптовая цена KRW за 1шт]]/$H$1)</f>
        <v>Введите курс</v>
      </c>
      <c r="J198" s="48"/>
      <c r="K198" s="18">
        <f>Таблица651[[#This Row],[Заказ коробок ]]*Таблица651[[#This Row],[Кол-во шт в коробке]]</f>
        <v>0</v>
      </c>
      <c r="L198" s="54">
        <f>Таблица651[[#This Row],[Общее кол-во шт]]*Таблица651[[#This Row],[Оптовая цена KRW за 1шт]]</f>
        <v>0</v>
      </c>
      <c r="M198" s="19" t="str">
        <f>IFERROR(Таблица651[[#This Row],[Общее кол-во шт]]*Таблица651[[#This Row],[Оптовая цена USD за 1шт]],"")</f>
        <v/>
      </c>
      <c r="N198" s="49"/>
    </row>
    <row r="199" spans="1:14" ht="22.5" customHeight="1">
      <c r="A199" s="44" t="s">
        <v>14635</v>
      </c>
      <c r="B199" s="14">
        <v>8806173445431</v>
      </c>
      <c r="C199" s="50" t="s">
        <v>14636</v>
      </c>
      <c r="D199" s="46" t="s">
        <v>14637</v>
      </c>
      <c r="E199" s="16">
        <v>3000</v>
      </c>
      <c r="F199" s="15">
        <v>0.49</v>
      </c>
      <c r="G199" s="47">
        <v>6</v>
      </c>
      <c r="H199" s="55">
        <f>Таблица651[[#This Row],[Коэфициент стоимости]]*Таблица651[[#This Row],[Розничная цена KRW]]</f>
        <v>1470</v>
      </c>
      <c r="I199" s="17" t="str">
        <f>IF($H$1="","Введите курс",Таблица651[[#This Row],[Оптовая цена KRW за 1шт]]/$H$1)</f>
        <v>Введите курс</v>
      </c>
      <c r="J199" s="48"/>
      <c r="K199" s="18">
        <f>Таблица651[[#This Row],[Заказ коробок ]]*Таблица651[[#This Row],[Кол-во шт в коробке]]</f>
        <v>0</v>
      </c>
      <c r="L199" s="54">
        <f>Таблица651[[#This Row],[Общее кол-во шт]]*Таблица651[[#This Row],[Оптовая цена KRW за 1шт]]</f>
        <v>0</v>
      </c>
      <c r="M199" s="19" t="str">
        <f>IFERROR(Таблица651[[#This Row],[Общее кол-во шт]]*Таблица651[[#This Row],[Оптовая цена USD за 1шт]],"")</f>
        <v/>
      </c>
      <c r="N199" s="49"/>
    </row>
    <row r="200" spans="1:14" ht="22.5" customHeight="1">
      <c r="A200" s="44" t="s">
        <v>14638</v>
      </c>
      <c r="B200" s="14">
        <v>8806173445448</v>
      </c>
      <c r="C200" s="50" t="s">
        <v>14639</v>
      </c>
      <c r="D200" s="46" t="s">
        <v>14640</v>
      </c>
      <c r="E200" s="16">
        <v>3000</v>
      </c>
      <c r="F200" s="15">
        <v>0.49</v>
      </c>
      <c r="G200" s="47">
        <v>6</v>
      </c>
      <c r="H200" s="55">
        <f>Таблица651[[#This Row],[Коэфициент стоимости]]*Таблица651[[#This Row],[Розничная цена KRW]]</f>
        <v>1470</v>
      </c>
      <c r="I200" s="17" t="str">
        <f>IF($H$1="","Введите курс",Таблица651[[#This Row],[Оптовая цена KRW за 1шт]]/$H$1)</f>
        <v>Введите курс</v>
      </c>
      <c r="J200" s="48"/>
      <c r="K200" s="18">
        <f>Таблица651[[#This Row],[Заказ коробок ]]*Таблица651[[#This Row],[Кол-во шт в коробке]]</f>
        <v>0</v>
      </c>
      <c r="L200" s="54">
        <f>Таблица651[[#This Row],[Общее кол-во шт]]*Таблица651[[#This Row],[Оптовая цена KRW за 1шт]]</f>
        <v>0</v>
      </c>
      <c r="M200" s="19" t="str">
        <f>IFERROR(Таблица651[[#This Row],[Общее кол-во шт]]*Таблица651[[#This Row],[Оптовая цена USD за 1шт]],"")</f>
        <v/>
      </c>
      <c r="N200" s="49"/>
    </row>
    <row r="201" spans="1:14" ht="22.5" customHeight="1">
      <c r="A201" s="44" t="s">
        <v>14641</v>
      </c>
      <c r="B201" s="14">
        <v>8806173446049</v>
      </c>
      <c r="C201" s="50" t="s">
        <v>14642</v>
      </c>
      <c r="D201" s="46" t="s">
        <v>14643</v>
      </c>
      <c r="E201" s="16">
        <v>2500</v>
      </c>
      <c r="F201" s="15">
        <v>0.49</v>
      </c>
      <c r="G201" s="47">
        <v>6</v>
      </c>
      <c r="H201" s="55">
        <f>Таблица651[[#This Row],[Коэфициент стоимости]]*Таблица651[[#This Row],[Розничная цена KRW]]</f>
        <v>1225</v>
      </c>
      <c r="I201" s="17" t="str">
        <f>IF($H$1="","Введите курс",Таблица651[[#This Row],[Оптовая цена KRW за 1шт]]/$H$1)</f>
        <v>Введите курс</v>
      </c>
      <c r="J201" s="48"/>
      <c r="K201" s="18">
        <f>Таблица651[[#This Row],[Заказ коробок ]]*Таблица651[[#This Row],[Кол-во шт в коробке]]</f>
        <v>0</v>
      </c>
      <c r="L201" s="54">
        <f>Таблица651[[#This Row],[Общее кол-во шт]]*Таблица651[[#This Row],[Оптовая цена KRW за 1шт]]</f>
        <v>0</v>
      </c>
      <c r="M201" s="19" t="str">
        <f>IFERROR(Таблица651[[#This Row],[Общее кол-во шт]]*Таблица651[[#This Row],[Оптовая цена USD за 1шт]],"")</f>
        <v/>
      </c>
      <c r="N201" s="49"/>
    </row>
    <row r="202" spans="1:14" ht="22.5" customHeight="1">
      <c r="A202" s="44" t="s">
        <v>14644</v>
      </c>
      <c r="B202" s="14">
        <v>8806173446032</v>
      </c>
      <c r="C202" s="50" t="s">
        <v>14645</v>
      </c>
      <c r="D202" s="46" t="s">
        <v>14646</v>
      </c>
      <c r="E202" s="16">
        <v>4500</v>
      </c>
      <c r="F202" s="15">
        <v>0.49</v>
      </c>
      <c r="G202" s="47">
        <v>6</v>
      </c>
      <c r="H202" s="55">
        <f>Таблица651[[#This Row],[Коэфициент стоимости]]*Таблица651[[#This Row],[Розничная цена KRW]]</f>
        <v>2205</v>
      </c>
      <c r="I202" s="17" t="str">
        <f>IF($H$1="","Введите курс",Таблица651[[#This Row],[Оптовая цена KRW за 1шт]]/$H$1)</f>
        <v>Введите курс</v>
      </c>
      <c r="J202" s="48"/>
      <c r="K202" s="18">
        <f>Таблица651[[#This Row],[Заказ коробок ]]*Таблица651[[#This Row],[Кол-во шт в коробке]]</f>
        <v>0</v>
      </c>
      <c r="L202" s="54">
        <f>Таблица651[[#This Row],[Общее кол-во шт]]*Таблица651[[#This Row],[Оптовая цена KRW за 1шт]]</f>
        <v>0</v>
      </c>
      <c r="M202" s="19" t="str">
        <f>IFERROR(Таблица651[[#This Row],[Общее кол-во шт]]*Таблица651[[#This Row],[Оптовая цена USD за 1шт]],"")</f>
        <v/>
      </c>
      <c r="N202" s="49"/>
    </row>
    <row r="203" spans="1:14" ht="22.5" customHeight="1">
      <c r="A203" s="44" t="s">
        <v>14647</v>
      </c>
      <c r="B203" s="14">
        <v>8806173446018</v>
      </c>
      <c r="C203" s="50" t="s">
        <v>14648</v>
      </c>
      <c r="D203" s="46" t="s">
        <v>14649</v>
      </c>
      <c r="E203" s="16">
        <v>2500</v>
      </c>
      <c r="F203" s="15">
        <v>0.49</v>
      </c>
      <c r="G203" s="47">
        <v>6</v>
      </c>
      <c r="H203" s="55">
        <f>Таблица651[[#This Row],[Коэфициент стоимости]]*Таблица651[[#This Row],[Розничная цена KRW]]</f>
        <v>1225</v>
      </c>
      <c r="I203" s="17" t="str">
        <f>IF($H$1="","Введите курс",Таблица651[[#This Row],[Оптовая цена KRW за 1шт]]/$H$1)</f>
        <v>Введите курс</v>
      </c>
      <c r="J203" s="48"/>
      <c r="K203" s="18">
        <f>Таблица651[[#This Row],[Заказ коробок ]]*Таблица651[[#This Row],[Кол-во шт в коробке]]</f>
        <v>0</v>
      </c>
      <c r="L203" s="54">
        <f>Таблица651[[#This Row],[Общее кол-во шт]]*Таблица651[[#This Row],[Оптовая цена KRW за 1шт]]</f>
        <v>0</v>
      </c>
      <c r="M203" s="19" t="str">
        <f>IFERROR(Таблица651[[#This Row],[Общее кол-во шт]]*Таблица651[[#This Row],[Оптовая цена USD за 1шт]],"")</f>
        <v/>
      </c>
      <c r="N203" s="49"/>
    </row>
    <row r="204" spans="1:14" ht="22.5" customHeight="1">
      <c r="A204" s="44" t="s">
        <v>14650</v>
      </c>
      <c r="B204" s="14">
        <v>8806173446001</v>
      </c>
      <c r="C204" s="50" t="s">
        <v>14651</v>
      </c>
      <c r="D204" s="46" t="s">
        <v>14652</v>
      </c>
      <c r="E204" s="16">
        <v>2500</v>
      </c>
      <c r="F204" s="15">
        <v>0.49</v>
      </c>
      <c r="G204" s="47">
        <v>6</v>
      </c>
      <c r="H204" s="55">
        <f>Таблица651[[#This Row],[Коэфициент стоимости]]*Таблица651[[#This Row],[Розничная цена KRW]]</f>
        <v>1225</v>
      </c>
      <c r="I204" s="17" t="str">
        <f>IF($H$1="","Введите курс",Таблица651[[#This Row],[Оптовая цена KRW за 1шт]]/$H$1)</f>
        <v>Введите курс</v>
      </c>
      <c r="J204" s="48"/>
      <c r="K204" s="18">
        <f>Таблица651[[#This Row],[Заказ коробок ]]*Таблица651[[#This Row],[Кол-во шт в коробке]]</f>
        <v>0</v>
      </c>
      <c r="L204" s="54">
        <f>Таблица651[[#This Row],[Общее кол-во шт]]*Таблица651[[#This Row],[Оптовая цена KRW за 1шт]]</f>
        <v>0</v>
      </c>
      <c r="M204" s="19" t="str">
        <f>IFERROR(Таблица651[[#This Row],[Общее кол-во шт]]*Таблица651[[#This Row],[Оптовая цена USD за 1шт]],"")</f>
        <v/>
      </c>
      <c r="N204" s="49"/>
    </row>
    <row r="205" spans="1:14" ht="22.5" customHeight="1">
      <c r="A205" s="44" t="s">
        <v>14653</v>
      </c>
      <c r="B205" s="14">
        <v>8806173446278</v>
      </c>
      <c r="C205" s="50" t="s">
        <v>14654</v>
      </c>
      <c r="D205" s="46" t="s">
        <v>14655</v>
      </c>
      <c r="E205" s="16">
        <v>1500</v>
      </c>
      <c r="F205" s="15">
        <v>0.49</v>
      </c>
      <c r="G205" s="47">
        <v>6</v>
      </c>
      <c r="H205" s="55">
        <f>Таблица651[[#This Row],[Коэфициент стоимости]]*Таблица651[[#This Row],[Розничная цена KRW]]</f>
        <v>735</v>
      </c>
      <c r="I205" s="17" t="str">
        <f>IF($H$1="","Введите курс",Таблица651[[#This Row],[Оптовая цена KRW за 1шт]]/$H$1)</f>
        <v>Введите курс</v>
      </c>
      <c r="J205" s="48"/>
      <c r="K205" s="18">
        <f>Таблица651[[#This Row],[Заказ коробок ]]*Таблица651[[#This Row],[Кол-во шт в коробке]]</f>
        <v>0</v>
      </c>
      <c r="L205" s="54">
        <f>Таблица651[[#This Row],[Общее кол-во шт]]*Таблица651[[#This Row],[Оптовая цена KRW за 1шт]]</f>
        <v>0</v>
      </c>
      <c r="M205" s="19" t="str">
        <f>IFERROR(Таблица651[[#This Row],[Общее кол-во шт]]*Таблица651[[#This Row],[Оптовая цена USD за 1шт]],"")</f>
        <v/>
      </c>
      <c r="N205" s="49"/>
    </row>
    <row r="206" spans="1:14" ht="22.5" customHeight="1">
      <c r="A206" s="44" t="s">
        <v>14656</v>
      </c>
      <c r="B206" s="14">
        <v>8806173446186</v>
      </c>
      <c r="C206" s="50" t="s">
        <v>14657</v>
      </c>
      <c r="D206" s="46" t="s">
        <v>14658</v>
      </c>
      <c r="E206" s="16">
        <v>1500</v>
      </c>
      <c r="F206" s="15">
        <v>0.49</v>
      </c>
      <c r="G206" s="47">
        <v>6</v>
      </c>
      <c r="H206" s="55">
        <f>Таблица651[[#This Row],[Коэфициент стоимости]]*Таблица651[[#This Row],[Розничная цена KRW]]</f>
        <v>735</v>
      </c>
      <c r="I206" s="17" t="str">
        <f>IF($H$1="","Введите курс",Таблица651[[#This Row],[Оптовая цена KRW за 1шт]]/$H$1)</f>
        <v>Введите курс</v>
      </c>
      <c r="J206" s="48"/>
      <c r="K206" s="18">
        <f>Таблица651[[#This Row],[Заказ коробок ]]*Таблица651[[#This Row],[Кол-во шт в коробке]]</f>
        <v>0</v>
      </c>
      <c r="L206" s="54">
        <f>Таблица651[[#This Row],[Общее кол-во шт]]*Таблица651[[#This Row],[Оптовая цена KRW за 1шт]]</f>
        <v>0</v>
      </c>
      <c r="M206" s="19" t="str">
        <f>IFERROR(Таблица651[[#This Row],[Общее кол-во шт]]*Таблица651[[#This Row],[Оптовая цена USD за 1шт]],"")</f>
        <v/>
      </c>
      <c r="N206" s="49"/>
    </row>
    <row r="207" spans="1:14" ht="22.5" customHeight="1">
      <c r="A207" s="44" t="s">
        <v>14659</v>
      </c>
      <c r="B207" s="14">
        <v>8806173446193</v>
      </c>
      <c r="C207" s="50" t="s">
        <v>14660</v>
      </c>
      <c r="D207" s="46" t="s">
        <v>14661</v>
      </c>
      <c r="E207" s="16">
        <v>1500</v>
      </c>
      <c r="F207" s="15">
        <v>0.49</v>
      </c>
      <c r="G207" s="47">
        <v>6</v>
      </c>
      <c r="H207" s="55">
        <f>Таблица651[[#This Row],[Коэфициент стоимости]]*Таблица651[[#This Row],[Розничная цена KRW]]</f>
        <v>735</v>
      </c>
      <c r="I207" s="17" t="str">
        <f>IF($H$1="","Введите курс",Таблица651[[#This Row],[Оптовая цена KRW за 1шт]]/$H$1)</f>
        <v>Введите курс</v>
      </c>
      <c r="J207" s="48"/>
      <c r="K207" s="18">
        <f>Таблица651[[#This Row],[Заказ коробок ]]*Таблица651[[#This Row],[Кол-во шт в коробке]]</f>
        <v>0</v>
      </c>
      <c r="L207" s="54">
        <f>Таблица651[[#This Row],[Общее кол-во шт]]*Таблица651[[#This Row],[Оптовая цена KRW за 1шт]]</f>
        <v>0</v>
      </c>
      <c r="M207" s="19" t="str">
        <f>IFERROR(Таблица651[[#This Row],[Общее кол-во шт]]*Таблица651[[#This Row],[Оптовая цена USD за 1шт]],"")</f>
        <v/>
      </c>
      <c r="N207" s="49"/>
    </row>
    <row r="208" spans="1:14" ht="22.5" customHeight="1">
      <c r="A208" s="44" t="s">
        <v>14662</v>
      </c>
      <c r="B208" s="14">
        <v>8806173446209</v>
      </c>
      <c r="C208" s="50" t="s">
        <v>14663</v>
      </c>
      <c r="D208" s="46" t="s">
        <v>14664</v>
      </c>
      <c r="E208" s="16">
        <v>1500</v>
      </c>
      <c r="F208" s="15">
        <v>0.49</v>
      </c>
      <c r="G208" s="47">
        <v>6</v>
      </c>
      <c r="H208" s="55">
        <f>Таблица651[[#This Row],[Коэфициент стоимости]]*Таблица651[[#This Row],[Розничная цена KRW]]</f>
        <v>735</v>
      </c>
      <c r="I208" s="17" t="str">
        <f>IF($H$1="","Введите курс",Таблица651[[#This Row],[Оптовая цена KRW за 1шт]]/$H$1)</f>
        <v>Введите курс</v>
      </c>
      <c r="J208" s="48"/>
      <c r="K208" s="18">
        <f>Таблица651[[#This Row],[Заказ коробок ]]*Таблица651[[#This Row],[Кол-во шт в коробке]]</f>
        <v>0</v>
      </c>
      <c r="L208" s="54">
        <f>Таблица651[[#This Row],[Общее кол-во шт]]*Таблица651[[#This Row],[Оптовая цена KRW за 1шт]]</f>
        <v>0</v>
      </c>
      <c r="M208" s="19" t="str">
        <f>IFERROR(Таблица651[[#This Row],[Общее кол-во шт]]*Таблица651[[#This Row],[Оптовая цена USD за 1шт]],"")</f>
        <v/>
      </c>
      <c r="N208" s="49"/>
    </row>
    <row r="209" spans="1:14" ht="22.5" customHeight="1">
      <c r="A209" s="44" t="s">
        <v>14665</v>
      </c>
      <c r="B209" s="14">
        <v>8806173446216</v>
      </c>
      <c r="C209" s="50" t="s">
        <v>14666</v>
      </c>
      <c r="D209" s="46" t="s">
        <v>14667</v>
      </c>
      <c r="E209" s="16">
        <v>1500</v>
      </c>
      <c r="F209" s="15">
        <v>0.49</v>
      </c>
      <c r="G209" s="47">
        <v>6</v>
      </c>
      <c r="H209" s="55">
        <f>Таблица651[[#This Row],[Коэфициент стоимости]]*Таблица651[[#This Row],[Розничная цена KRW]]</f>
        <v>735</v>
      </c>
      <c r="I209" s="17" t="str">
        <f>IF($H$1="","Введите курс",Таблица651[[#This Row],[Оптовая цена KRW за 1шт]]/$H$1)</f>
        <v>Введите курс</v>
      </c>
      <c r="J209" s="48"/>
      <c r="K209" s="18">
        <f>Таблица651[[#This Row],[Заказ коробок ]]*Таблица651[[#This Row],[Кол-во шт в коробке]]</f>
        <v>0</v>
      </c>
      <c r="L209" s="54">
        <f>Таблица651[[#This Row],[Общее кол-во шт]]*Таблица651[[#This Row],[Оптовая цена KRW за 1шт]]</f>
        <v>0</v>
      </c>
      <c r="M209" s="19" t="str">
        <f>IFERROR(Таблица651[[#This Row],[Общее кол-во шт]]*Таблица651[[#This Row],[Оптовая цена USD за 1шт]],"")</f>
        <v/>
      </c>
      <c r="N209" s="49"/>
    </row>
    <row r="210" spans="1:14" ht="22.5" customHeight="1">
      <c r="A210" s="44" t="s">
        <v>14668</v>
      </c>
      <c r="B210" s="14">
        <v>8806173446223</v>
      </c>
      <c r="C210" s="50" t="s">
        <v>14669</v>
      </c>
      <c r="D210" s="46" t="s">
        <v>14670</v>
      </c>
      <c r="E210" s="16">
        <v>1500</v>
      </c>
      <c r="F210" s="15">
        <v>0.49</v>
      </c>
      <c r="G210" s="47">
        <v>6</v>
      </c>
      <c r="H210" s="55">
        <f>Таблица651[[#This Row],[Коэфициент стоимости]]*Таблица651[[#This Row],[Розничная цена KRW]]</f>
        <v>735</v>
      </c>
      <c r="I210" s="17" t="str">
        <f>IF($H$1="","Введите курс",Таблица651[[#This Row],[Оптовая цена KRW за 1шт]]/$H$1)</f>
        <v>Введите курс</v>
      </c>
      <c r="J210" s="48"/>
      <c r="K210" s="18">
        <f>Таблица651[[#This Row],[Заказ коробок ]]*Таблица651[[#This Row],[Кол-во шт в коробке]]</f>
        <v>0</v>
      </c>
      <c r="L210" s="54">
        <f>Таблица651[[#This Row],[Общее кол-во шт]]*Таблица651[[#This Row],[Оптовая цена KRW за 1шт]]</f>
        <v>0</v>
      </c>
      <c r="M210" s="19" t="str">
        <f>IFERROR(Таблица651[[#This Row],[Общее кол-во шт]]*Таблица651[[#This Row],[Оптовая цена USD за 1шт]],"")</f>
        <v/>
      </c>
      <c r="N210" s="49"/>
    </row>
    <row r="211" spans="1:14" ht="22.5" customHeight="1">
      <c r="A211" s="44" t="s">
        <v>14671</v>
      </c>
      <c r="B211" s="14">
        <v>8806173446230</v>
      </c>
      <c r="C211" s="50" t="s">
        <v>14672</v>
      </c>
      <c r="D211" s="46" t="s">
        <v>14673</v>
      </c>
      <c r="E211" s="16">
        <v>1500</v>
      </c>
      <c r="F211" s="15">
        <v>0.49</v>
      </c>
      <c r="G211" s="47">
        <v>6</v>
      </c>
      <c r="H211" s="55">
        <f>Таблица651[[#This Row],[Коэфициент стоимости]]*Таблица651[[#This Row],[Розничная цена KRW]]</f>
        <v>735</v>
      </c>
      <c r="I211" s="17" t="str">
        <f>IF($H$1="","Введите курс",Таблица651[[#This Row],[Оптовая цена KRW за 1шт]]/$H$1)</f>
        <v>Введите курс</v>
      </c>
      <c r="J211" s="48"/>
      <c r="K211" s="18">
        <f>Таблица651[[#This Row],[Заказ коробок ]]*Таблица651[[#This Row],[Кол-во шт в коробке]]</f>
        <v>0</v>
      </c>
      <c r="L211" s="54">
        <f>Таблица651[[#This Row],[Общее кол-во шт]]*Таблица651[[#This Row],[Оптовая цена KRW за 1шт]]</f>
        <v>0</v>
      </c>
      <c r="M211" s="19" t="str">
        <f>IFERROR(Таблица651[[#This Row],[Общее кол-во шт]]*Таблица651[[#This Row],[Оптовая цена USD за 1шт]],"")</f>
        <v/>
      </c>
      <c r="N211" s="49"/>
    </row>
    <row r="212" spans="1:14" ht="22.5" customHeight="1">
      <c r="A212" s="44" t="s">
        <v>14674</v>
      </c>
      <c r="B212" s="14">
        <v>8806173446247</v>
      </c>
      <c r="C212" s="50" t="s">
        <v>14675</v>
      </c>
      <c r="D212" s="46" t="s">
        <v>14676</v>
      </c>
      <c r="E212" s="16">
        <v>1500</v>
      </c>
      <c r="F212" s="15">
        <v>0.49</v>
      </c>
      <c r="G212" s="47">
        <v>6</v>
      </c>
      <c r="H212" s="55">
        <f>Таблица651[[#This Row],[Коэфициент стоимости]]*Таблица651[[#This Row],[Розничная цена KRW]]</f>
        <v>735</v>
      </c>
      <c r="I212" s="17" t="str">
        <f>IF($H$1="","Введите курс",Таблица651[[#This Row],[Оптовая цена KRW за 1шт]]/$H$1)</f>
        <v>Введите курс</v>
      </c>
      <c r="J212" s="48"/>
      <c r="K212" s="18">
        <f>Таблица651[[#This Row],[Заказ коробок ]]*Таблица651[[#This Row],[Кол-во шт в коробке]]</f>
        <v>0</v>
      </c>
      <c r="L212" s="54">
        <f>Таблица651[[#This Row],[Общее кол-во шт]]*Таблица651[[#This Row],[Оптовая цена KRW за 1шт]]</f>
        <v>0</v>
      </c>
      <c r="M212" s="19" t="str">
        <f>IFERROR(Таблица651[[#This Row],[Общее кол-во шт]]*Таблица651[[#This Row],[Оптовая цена USD за 1шт]],"")</f>
        <v/>
      </c>
      <c r="N212" s="49"/>
    </row>
    <row r="213" spans="1:14" ht="22.5" customHeight="1">
      <c r="A213" s="44" t="s">
        <v>14677</v>
      </c>
      <c r="B213" s="14">
        <v>8806173446254</v>
      </c>
      <c r="C213" s="50" t="s">
        <v>14678</v>
      </c>
      <c r="D213" s="46" t="s">
        <v>14679</v>
      </c>
      <c r="E213" s="16">
        <v>1500</v>
      </c>
      <c r="F213" s="15">
        <v>0.49</v>
      </c>
      <c r="G213" s="47">
        <v>6</v>
      </c>
      <c r="H213" s="55">
        <f>Таблица651[[#This Row],[Коэфициент стоимости]]*Таблица651[[#This Row],[Розничная цена KRW]]</f>
        <v>735</v>
      </c>
      <c r="I213" s="17" t="str">
        <f>IF($H$1="","Введите курс",Таблица651[[#This Row],[Оптовая цена KRW за 1шт]]/$H$1)</f>
        <v>Введите курс</v>
      </c>
      <c r="J213" s="48"/>
      <c r="K213" s="18">
        <f>Таблица651[[#This Row],[Заказ коробок ]]*Таблица651[[#This Row],[Кол-во шт в коробке]]</f>
        <v>0</v>
      </c>
      <c r="L213" s="54">
        <f>Таблица651[[#This Row],[Общее кол-во шт]]*Таблица651[[#This Row],[Оптовая цена KRW за 1шт]]</f>
        <v>0</v>
      </c>
      <c r="M213" s="19" t="str">
        <f>IFERROR(Таблица651[[#This Row],[Общее кол-во шт]]*Таблица651[[#This Row],[Оптовая цена USD за 1шт]],"")</f>
        <v/>
      </c>
      <c r="N213" s="49"/>
    </row>
    <row r="214" spans="1:14" ht="22.5" customHeight="1">
      <c r="A214" s="44" t="s">
        <v>14680</v>
      </c>
      <c r="B214" s="14">
        <v>8806173446261</v>
      </c>
      <c r="C214" s="50" t="s">
        <v>14681</v>
      </c>
      <c r="D214" s="46" t="s">
        <v>14682</v>
      </c>
      <c r="E214" s="16">
        <v>1500</v>
      </c>
      <c r="F214" s="15">
        <v>0.49</v>
      </c>
      <c r="G214" s="47">
        <v>6</v>
      </c>
      <c r="H214" s="55">
        <f>Таблица651[[#This Row],[Коэфициент стоимости]]*Таблица651[[#This Row],[Розничная цена KRW]]</f>
        <v>735</v>
      </c>
      <c r="I214" s="17" t="str">
        <f>IF($H$1="","Введите курс",Таблица651[[#This Row],[Оптовая цена KRW за 1шт]]/$H$1)</f>
        <v>Введите курс</v>
      </c>
      <c r="J214" s="48"/>
      <c r="K214" s="18">
        <f>Таблица651[[#This Row],[Заказ коробок ]]*Таблица651[[#This Row],[Кол-во шт в коробке]]</f>
        <v>0</v>
      </c>
      <c r="L214" s="54">
        <f>Таблица651[[#This Row],[Общее кол-во шт]]*Таблица651[[#This Row],[Оптовая цена KRW за 1шт]]</f>
        <v>0</v>
      </c>
      <c r="M214" s="19" t="str">
        <f>IFERROR(Таблица651[[#This Row],[Общее кол-во шт]]*Таблица651[[#This Row],[Оптовая цена USD за 1шт]],"")</f>
        <v/>
      </c>
      <c r="N214" s="49"/>
    </row>
    <row r="215" spans="1:14" ht="22.5" customHeight="1">
      <c r="A215" s="44" t="s">
        <v>14683</v>
      </c>
      <c r="B215" s="14">
        <v>8806173417278</v>
      </c>
      <c r="C215" s="50" t="s">
        <v>14684</v>
      </c>
      <c r="D215" s="46" t="s">
        <v>14685</v>
      </c>
      <c r="E215" s="16">
        <v>2000</v>
      </c>
      <c r="F215" s="15">
        <v>0.49</v>
      </c>
      <c r="G215" s="47">
        <v>50</v>
      </c>
      <c r="H215" s="55">
        <f>Таблица651[[#This Row],[Коэфициент стоимости]]*Таблица651[[#This Row],[Розничная цена KRW]]</f>
        <v>980</v>
      </c>
      <c r="I215" s="17" t="str">
        <f>IF($H$1="","Введите курс",Таблица651[[#This Row],[Оптовая цена KRW за 1шт]]/$H$1)</f>
        <v>Введите курс</v>
      </c>
      <c r="J215" s="48"/>
      <c r="K215" s="18">
        <f>Таблица651[[#This Row],[Заказ коробок ]]*Таблица651[[#This Row],[Кол-во шт в коробке]]</f>
        <v>0</v>
      </c>
      <c r="L215" s="54">
        <f>Таблица651[[#This Row],[Общее кол-во шт]]*Таблица651[[#This Row],[Оптовая цена KRW за 1шт]]</f>
        <v>0</v>
      </c>
      <c r="M215" s="19" t="str">
        <f>IFERROR(Таблица651[[#This Row],[Общее кол-во шт]]*Таблица651[[#This Row],[Оптовая цена USD за 1шт]],"")</f>
        <v/>
      </c>
      <c r="N215" s="49"/>
    </row>
    <row r="216" spans="1:14" ht="22.5" customHeight="1">
      <c r="A216" s="44" t="s">
        <v>14686</v>
      </c>
      <c r="B216" s="14">
        <v>8806173446094</v>
      </c>
      <c r="C216" s="50" t="s">
        <v>14687</v>
      </c>
      <c r="D216" s="46" t="s">
        <v>14688</v>
      </c>
      <c r="E216" s="16">
        <v>4500</v>
      </c>
      <c r="F216" s="15">
        <v>0.49</v>
      </c>
      <c r="G216" s="47">
        <v>6</v>
      </c>
      <c r="H216" s="55">
        <f>Таблица651[[#This Row],[Коэфициент стоимости]]*Таблица651[[#This Row],[Розничная цена KRW]]</f>
        <v>2205</v>
      </c>
      <c r="I216" s="17" t="str">
        <f>IF($H$1="","Введите курс",Таблица651[[#This Row],[Оптовая цена KRW за 1шт]]/$H$1)</f>
        <v>Введите курс</v>
      </c>
      <c r="J216" s="48"/>
      <c r="K216" s="18">
        <f>Таблица651[[#This Row],[Заказ коробок ]]*Таблица651[[#This Row],[Кол-во шт в коробке]]</f>
        <v>0</v>
      </c>
      <c r="L216" s="54">
        <f>Таблица651[[#This Row],[Общее кол-во шт]]*Таблица651[[#This Row],[Оптовая цена KRW за 1шт]]</f>
        <v>0</v>
      </c>
      <c r="M216" s="19" t="str">
        <f>IFERROR(Таблица651[[#This Row],[Общее кол-во шт]]*Таблица651[[#This Row],[Оптовая цена USD за 1шт]],"")</f>
        <v/>
      </c>
      <c r="N216" s="49"/>
    </row>
    <row r="217" spans="1:14" ht="22.5" customHeight="1">
      <c r="A217" s="44" t="s">
        <v>14689</v>
      </c>
      <c r="B217" s="14">
        <v>8806173414895</v>
      </c>
      <c r="C217" s="50" t="s">
        <v>14690</v>
      </c>
      <c r="D217" s="46" t="s">
        <v>14691</v>
      </c>
      <c r="E217" s="16">
        <v>3000</v>
      </c>
      <c r="F217" s="15">
        <v>0.49</v>
      </c>
      <c r="G217" s="47">
        <v>15</v>
      </c>
      <c r="H217" s="55">
        <f>Таблица651[[#This Row],[Коэфициент стоимости]]*Таблица651[[#This Row],[Розничная цена KRW]]</f>
        <v>1470</v>
      </c>
      <c r="I217" s="17" t="str">
        <f>IF($H$1="","Введите курс",Таблица651[[#This Row],[Оптовая цена KRW за 1шт]]/$H$1)</f>
        <v>Введите курс</v>
      </c>
      <c r="J217" s="48"/>
      <c r="K217" s="18">
        <f>Таблица651[[#This Row],[Заказ коробок ]]*Таблица651[[#This Row],[Кол-во шт в коробке]]</f>
        <v>0</v>
      </c>
      <c r="L217" s="54">
        <f>Таблица651[[#This Row],[Общее кол-во шт]]*Таблица651[[#This Row],[Оптовая цена KRW за 1шт]]</f>
        <v>0</v>
      </c>
      <c r="M217" s="19" t="str">
        <f>IFERROR(Таблица651[[#This Row],[Общее кол-во шт]]*Таблица651[[#This Row],[Оптовая цена USD за 1шт]],"")</f>
        <v/>
      </c>
      <c r="N217" s="49"/>
    </row>
    <row r="218" spans="1:14" ht="22.5" customHeight="1">
      <c r="A218" s="44" t="s">
        <v>14692</v>
      </c>
      <c r="B218" s="14">
        <v>8806173446025</v>
      </c>
      <c r="C218" s="50" t="s">
        <v>14693</v>
      </c>
      <c r="D218" s="46" t="s">
        <v>14694</v>
      </c>
      <c r="E218" s="16">
        <v>4500</v>
      </c>
      <c r="F218" s="15">
        <v>0.49</v>
      </c>
      <c r="G218" s="47">
        <v>6</v>
      </c>
      <c r="H218" s="55">
        <f>Таблица651[[#This Row],[Коэфициент стоимости]]*Таблица651[[#This Row],[Розничная цена KRW]]</f>
        <v>2205</v>
      </c>
      <c r="I218" s="17" t="str">
        <f>IF($H$1="","Введите курс",Таблица651[[#This Row],[Оптовая цена KRW за 1шт]]/$H$1)</f>
        <v>Введите курс</v>
      </c>
      <c r="J218" s="48"/>
      <c r="K218" s="18">
        <f>Таблица651[[#This Row],[Заказ коробок ]]*Таблица651[[#This Row],[Кол-во шт в коробке]]</f>
        <v>0</v>
      </c>
      <c r="L218" s="54">
        <f>Таблица651[[#This Row],[Общее кол-во шт]]*Таблица651[[#This Row],[Оптовая цена KRW за 1шт]]</f>
        <v>0</v>
      </c>
      <c r="M218" s="19" t="str">
        <f>IFERROR(Таблица651[[#This Row],[Общее кол-во шт]]*Таблица651[[#This Row],[Оптовая цена USD за 1шт]],"")</f>
        <v/>
      </c>
      <c r="N218" s="49"/>
    </row>
    <row r="219" spans="1:14" ht="22.5" customHeight="1">
      <c r="A219" s="44" t="s">
        <v>14695</v>
      </c>
      <c r="B219" s="14">
        <v>8806173446056</v>
      </c>
      <c r="C219" s="50" t="s">
        <v>14696</v>
      </c>
      <c r="D219" s="46" t="s">
        <v>14697</v>
      </c>
      <c r="E219" s="16">
        <v>4500</v>
      </c>
      <c r="F219" s="15">
        <v>0.49</v>
      </c>
      <c r="G219" s="47">
        <v>6</v>
      </c>
      <c r="H219" s="55">
        <f>Таблица651[[#This Row],[Коэфициент стоимости]]*Таблица651[[#This Row],[Розничная цена KRW]]</f>
        <v>2205</v>
      </c>
      <c r="I219" s="17" t="str">
        <f>IF($H$1="","Введите курс",Таблица651[[#This Row],[Оптовая цена KRW за 1шт]]/$H$1)</f>
        <v>Введите курс</v>
      </c>
      <c r="J219" s="48"/>
      <c r="K219" s="18">
        <f>Таблица651[[#This Row],[Заказ коробок ]]*Таблица651[[#This Row],[Кол-во шт в коробке]]</f>
        <v>0</v>
      </c>
      <c r="L219" s="54">
        <f>Таблица651[[#This Row],[Общее кол-во шт]]*Таблица651[[#This Row],[Оптовая цена KRW за 1шт]]</f>
        <v>0</v>
      </c>
      <c r="M219" s="19" t="str">
        <f>IFERROR(Таблица651[[#This Row],[Общее кол-во шт]]*Таблица651[[#This Row],[Оптовая цена USD за 1шт]],"")</f>
        <v/>
      </c>
      <c r="N219" s="49"/>
    </row>
    <row r="220" spans="1:14" ht="22.5" customHeight="1">
      <c r="A220" s="44" t="s">
        <v>14698</v>
      </c>
      <c r="B220" s="14">
        <v>8806173447138</v>
      </c>
      <c r="C220" s="50" t="s">
        <v>14699</v>
      </c>
      <c r="D220" s="46" t="s">
        <v>14700</v>
      </c>
      <c r="E220" s="16">
        <v>10000</v>
      </c>
      <c r="F220" s="15">
        <v>0.49</v>
      </c>
      <c r="G220" s="47">
        <v>6</v>
      </c>
      <c r="H220" s="55">
        <f>Таблица651[[#This Row],[Коэфициент стоимости]]*Таблица651[[#This Row],[Розничная цена KRW]]</f>
        <v>4900</v>
      </c>
      <c r="I220" s="17" t="str">
        <f>IF($H$1="","Введите курс",Таблица651[[#This Row],[Оптовая цена KRW за 1шт]]/$H$1)</f>
        <v>Введите курс</v>
      </c>
      <c r="J220" s="48"/>
      <c r="K220" s="18">
        <f>Таблица651[[#This Row],[Заказ коробок ]]*Таблица651[[#This Row],[Кол-во шт в коробке]]</f>
        <v>0</v>
      </c>
      <c r="L220" s="54">
        <f>Таблица651[[#This Row],[Общее кол-во шт]]*Таблица651[[#This Row],[Оптовая цена KRW за 1шт]]</f>
        <v>0</v>
      </c>
      <c r="M220" s="19" t="str">
        <f>IFERROR(Таблица651[[#This Row],[Общее кол-во шт]]*Таблица651[[#This Row],[Оптовая цена USD за 1шт]],"")</f>
        <v/>
      </c>
      <c r="N220" s="49"/>
    </row>
    <row r="221" spans="1:14" ht="22.5" customHeight="1">
      <c r="A221" s="44" t="s">
        <v>14701</v>
      </c>
      <c r="B221" s="14">
        <v>8806173429646</v>
      </c>
      <c r="C221" s="50" t="s">
        <v>14702</v>
      </c>
      <c r="D221" s="46" t="s">
        <v>14703</v>
      </c>
      <c r="E221" s="16">
        <v>6900</v>
      </c>
      <c r="F221" s="15">
        <v>0.49</v>
      </c>
      <c r="G221" s="47">
        <v>12</v>
      </c>
      <c r="H221" s="55">
        <f>Таблица651[[#This Row],[Коэфициент стоимости]]*Таблица651[[#This Row],[Розничная цена KRW]]</f>
        <v>3381</v>
      </c>
      <c r="I221" s="17" t="str">
        <f>IF($H$1="","Введите курс",Таблица651[[#This Row],[Оптовая цена KRW за 1шт]]/$H$1)</f>
        <v>Введите курс</v>
      </c>
      <c r="J221" s="48"/>
      <c r="K221" s="18">
        <f>Таблица651[[#This Row],[Заказ коробок ]]*Таблица651[[#This Row],[Кол-во шт в коробке]]</f>
        <v>0</v>
      </c>
      <c r="L221" s="54">
        <f>Таблица651[[#This Row],[Общее кол-во шт]]*Таблица651[[#This Row],[Оптовая цена KRW за 1шт]]</f>
        <v>0</v>
      </c>
      <c r="M221" s="19" t="str">
        <f>IFERROR(Таблица651[[#This Row],[Общее кол-во шт]]*Таблица651[[#This Row],[Оптовая цена USD за 1шт]],"")</f>
        <v/>
      </c>
      <c r="N221" s="49"/>
    </row>
    <row r="222" spans="1:14" ht="22.5" customHeight="1">
      <c r="A222" s="44" t="s">
        <v>14704</v>
      </c>
      <c r="B222" s="14">
        <v>8806173442096</v>
      </c>
      <c r="C222" s="50" t="s">
        <v>14705</v>
      </c>
      <c r="D222" s="46" t="s">
        <v>24259</v>
      </c>
      <c r="E222" s="16">
        <v>8800</v>
      </c>
      <c r="F222" s="15">
        <v>0.49</v>
      </c>
      <c r="G222" s="47">
        <v>8</v>
      </c>
      <c r="H222" s="55">
        <f>Таблица651[[#This Row],[Коэфициент стоимости]]*Таблица651[[#This Row],[Розничная цена KRW]]</f>
        <v>4312</v>
      </c>
      <c r="I222" s="17" t="str">
        <f>IF($H$1="","Введите курс",Таблица651[[#This Row],[Оптовая цена KRW за 1шт]]/$H$1)</f>
        <v>Введите курс</v>
      </c>
      <c r="J222" s="48"/>
      <c r="K222" s="18">
        <f>Таблица651[[#This Row],[Заказ коробок ]]*Таблица651[[#This Row],[Кол-во шт в коробке]]</f>
        <v>0</v>
      </c>
      <c r="L222" s="54">
        <f>Таблица651[[#This Row],[Общее кол-во шт]]*Таблица651[[#This Row],[Оптовая цена KRW за 1шт]]</f>
        <v>0</v>
      </c>
      <c r="M222" s="19" t="str">
        <f>IFERROR(Таблица651[[#This Row],[Общее кол-во шт]]*Таблица651[[#This Row],[Оптовая цена USD за 1шт]],"")</f>
        <v/>
      </c>
      <c r="N222" s="49"/>
    </row>
    <row r="223" spans="1:14" ht="22.5" customHeight="1">
      <c r="A223" s="44" t="s">
        <v>14706</v>
      </c>
      <c r="B223" s="14">
        <v>8806173442171</v>
      </c>
      <c r="C223" s="50" t="s">
        <v>14707</v>
      </c>
      <c r="D223" s="46" t="s">
        <v>24260</v>
      </c>
      <c r="E223" s="16">
        <v>8800</v>
      </c>
      <c r="F223" s="15">
        <v>0.49</v>
      </c>
      <c r="G223" s="47">
        <v>8</v>
      </c>
      <c r="H223" s="55">
        <f>Таблица651[[#This Row],[Коэфициент стоимости]]*Таблица651[[#This Row],[Розничная цена KRW]]</f>
        <v>4312</v>
      </c>
      <c r="I223" s="17" t="str">
        <f>IF($H$1="","Введите курс",Таблица651[[#This Row],[Оптовая цена KRW за 1шт]]/$H$1)</f>
        <v>Введите курс</v>
      </c>
      <c r="J223" s="48"/>
      <c r="K223" s="18">
        <f>Таблица651[[#This Row],[Заказ коробок ]]*Таблица651[[#This Row],[Кол-во шт в коробке]]</f>
        <v>0</v>
      </c>
      <c r="L223" s="54">
        <f>Таблица651[[#This Row],[Общее кол-во шт]]*Таблица651[[#This Row],[Оптовая цена KRW за 1шт]]</f>
        <v>0</v>
      </c>
      <c r="M223" s="19" t="str">
        <f>IFERROR(Таблица651[[#This Row],[Общее кол-во шт]]*Таблица651[[#This Row],[Оптовая цена USD за 1шт]],"")</f>
        <v/>
      </c>
      <c r="N223" s="49"/>
    </row>
    <row r="224" spans="1:14" ht="22.5" customHeight="1">
      <c r="A224" s="44" t="s">
        <v>14708</v>
      </c>
      <c r="B224" s="14">
        <v>8806173422067</v>
      </c>
      <c r="C224" s="50" t="s">
        <v>14709</v>
      </c>
      <c r="D224" s="46" t="s">
        <v>14710</v>
      </c>
      <c r="E224" s="16">
        <v>6900</v>
      </c>
      <c r="F224" s="15">
        <v>0.49</v>
      </c>
      <c r="G224" s="47">
        <v>12</v>
      </c>
      <c r="H224" s="55">
        <f>Таблица651[[#This Row],[Коэфициент стоимости]]*Таблица651[[#This Row],[Розничная цена KRW]]</f>
        <v>3381</v>
      </c>
      <c r="I224" s="17" t="str">
        <f>IF($H$1="","Введите курс",Таблица651[[#This Row],[Оптовая цена KRW за 1шт]]/$H$1)</f>
        <v>Введите курс</v>
      </c>
      <c r="J224" s="48"/>
      <c r="K224" s="18">
        <f>Таблица651[[#This Row],[Заказ коробок ]]*Таблица651[[#This Row],[Кол-во шт в коробке]]</f>
        <v>0</v>
      </c>
      <c r="L224" s="54">
        <f>Таблица651[[#This Row],[Общее кол-во шт]]*Таблица651[[#This Row],[Оптовая цена KRW за 1шт]]</f>
        <v>0</v>
      </c>
      <c r="M224" s="19" t="str">
        <f>IFERROR(Таблица651[[#This Row],[Общее кол-во шт]]*Таблица651[[#This Row],[Оптовая цена USD за 1шт]],"")</f>
        <v/>
      </c>
      <c r="N224" s="49"/>
    </row>
    <row r="225" spans="1:14" ht="22.5" customHeight="1">
      <c r="A225" s="44" t="s">
        <v>14711</v>
      </c>
      <c r="B225" s="14">
        <v>8806173422074</v>
      </c>
      <c r="C225" s="50" t="s">
        <v>14712</v>
      </c>
      <c r="D225" s="46" t="s">
        <v>14713</v>
      </c>
      <c r="E225" s="16">
        <v>6900</v>
      </c>
      <c r="F225" s="15">
        <v>0.49</v>
      </c>
      <c r="G225" s="47">
        <v>12</v>
      </c>
      <c r="H225" s="55">
        <f>Таблица651[[#This Row],[Коэфициент стоимости]]*Таблица651[[#This Row],[Розничная цена KRW]]</f>
        <v>3381</v>
      </c>
      <c r="I225" s="17" t="str">
        <f>IF($H$1="","Введите курс",Таблица651[[#This Row],[Оптовая цена KRW за 1шт]]/$H$1)</f>
        <v>Введите курс</v>
      </c>
      <c r="J225" s="48"/>
      <c r="K225" s="18">
        <f>Таблица651[[#This Row],[Заказ коробок ]]*Таблица651[[#This Row],[Кол-во шт в коробке]]</f>
        <v>0</v>
      </c>
      <c r="L225" s="54">
        <f>Таблица651[[#This Row],[Общее кол-во шт]]*Таблица651[[#This Row],[Оптовая цена KRW за 1шт]]</f>
        <v>0</v>
      </c>
      <c r="M225" s="19" t="str">
        <f>IFERROR(Таблица651[[#This Row],[Общее кол-во шт]]*Таблица651[[#This Row],[Оптовая цена USD за 1шт]],"")</f>
        <v/>
      </c>
      <c r="N225" s="49"/>
    </row>
    <row r="226" spans="1:14" ht="22.5" customHeight="1">
      <c r="A226" s="44" t="s">
        <v>14714</v>
      </c>
      <c r="B226" s="14">
        <v>8806173422081</v>
      </c>
      <c r="C226" s="50" t="s">
        <v>14715</v>
      </c>
      <c r="D226" s="46" t="s">
        <v>14716</v>
      </c>
      <c r="E226" s="16">
        <v>6900</v>
      </c>
      <c r="F226" s="15">
        <v>0.49</v>
      </c>
      <c r="G226" s="47">
        <v>12</v>
      </c>
      <c r="H226" s="55">
        <f>Таблица651[[#This Row],[Коэфициент стоимости]]*Таблица651[[#This Row],[Розничная цена KRW]]</f>
        <v>3381</v>
      </c>
      <c r="I226" s="17" t="str">
        <f>IF($H$1="","Введите курс",Таблица651[[#This Row],[Оптовая цена KRW за 1шт]]/$H$1)</f>
        <v>Введите курс</v>
      </c>
      <c r="J226" s="48"/>
      <c r="K226" s="18">
        <f>Таблица651[[#This Row],[Заказ коробок ]]*Таблица651[[#This Row],[Кол-во шт в коробке]]</f>
        <v>0</v>
      </c>
      <c r="L226" s="54">
        <f>Таблица651[[#This Row],[Общее кол-во шт]]*Таблица651[[#This Row],[Оптовая цена KRW за 1шт]]</f>
        <v>0</v>
      </c>
      <c r="M226" s="19" t="str">
        <f>IFERROR(Таблица651[[#This Row],[Общее кол-во шт]]*Таблица651[[#This Row],[Оптовая цена USD за 1шт]],"")</f>
        <v/>
      </c>
      <c r="N226" s="49"/>
    </row>
    <row r="227" spans="1:14" ht="22.5" customHeight="1">
      <c r="A227" s="44" t="s">
        <v>14717</v>
      </c>
      <c r="B227" s="14">
        <v>8806173441624</v>
      </c>
      <c r="C227" s="50" t="s">
        <v>14718</v>
      </c>
      <c r="D227" s="46" t="s">
        <v>14719</v>
      </c>
      <c r="E227" s="16">
        <v>15000</v>
      </c>
      <c r="F227" s="15">
        <v>0.49</v>
      </c>
      <c r="G227" s="47">
        <v>8</v>
      </c>
      <c r="H227" s="55">
        <f>Таблица651[[#This Row],[Коэфициент стоимости]]*Таблица651[[#This Row],[Розничная цена KRW]]</f>
        <v>7350</v>
      </c>
      <c r="I227" s="17" t="str">
        <f>IF($H$1="","Введите курс",Таблица651[[#This Row],[Оптовая цена KRW за 1шт]]/$H$1)</f>
        <v>Введите курс</v>
      </c>
      <c r="J227" s="48"/>
      <c r="K227" s="18">
        <f>Таблица651[[#This Row],[Заказ коробок ]]*Таблица651[[#This Row],[Кол-во шт в коробке]]</f>
        <v>0</v>
      </c>
      <c r="L227" s="54">
        <f>Таблица651[[#This Row],[Общее кол-во шт]]*Таблица651[[#This Row],[Оптовая цена KRW за 1шт]]</f>
        <v>0</v>
      </c>
      <c r="M227" s="19" t="str">
        <f>IFERROR(Таблица651[[#This Row],[Общее кол-во шт]]*Таблица651[[#This Row],[Оптовая цена USD за 1шт]],"")</f>
        <v/>
      </c>
      <c r="N227" s="49"/>
    </row>
    <row r="228" spans="1:14" ht="22.5" customHeight="1">
      <c r="A228" s="44" t="s">
        <v>14720</v>
      </c>
      <c r="B228" s="14">
        <v>8806173441631</v>
      </c>
      <c r="C228" s="50" t="s">
        <v>14721</v>
      </c>
      <c r="D228" s="46" t="s">
        <v>14722</v>
      </c>
      <c r="E228" s="16">
        <v>15000</v>
      </c>
      <c r="F228" s="15">
        <v>0.49</v>
      </c>
      <c r="G228" s="47">
        <v>8</v>
      </c>
      <c r="H228" s="55">
        <f>Таблица651[[#This Row],[Коэфициент стоимости]]*Таблица651[[#This Row],[Розничная цена KRW]]</f>
        <v>7350</v>
      </c>
      <c r="I228" s="17" t="str">
        <f>IF($H$1="","Введите курс",Таблица651[[#This Row],[Оптовая цена KRW за 1шт]]/$H$1)</f>
        <v>Введите курс</v>
      </c>
      <c r="J228" s="48"/>
      <c r="K228" s="18">
        <f>Таблица651[[#This Row],[Заказ коробок ]]*Таблица651[[#This Row],[Кол-во шт в коробке]]</f>
        <v>0</v>
      </c>
      <c r="L228" s="54">
        <f>Таблица651[[#This Row],[Общее кол-во шт]]*Таблица651[[#This Row],[Оптовая цена KRW за 1шт]]</f>
        <v>0</v>
      </c>
      <c r="M228" s="19" t="str">
        <f>IFERROR(Таблица651[[#This Row],[Общее кол-во шт]]*Таблица651[[#This Row],[Оптовая цена USD за 1шт]],"")</f>
        <v/>
      </c>
      <c r="N228" s="49"/>
    </row>
    <row r="229" spans="1:14" ht="22.5" customHeight="1">
      <c r="A229" s="44" t="s">
        <v>14723</v>
      </c>
      <c r="B229" s="14">
        <v>8806173441648</v>
      </c>
      <c r="C229" s="50" t="s">
        <v>14724</v>
      </c>
      <c r="D229" s="46" t="s">
        <v>14725</v>
      </c>
      <c r="E229" s="16">
        <v>15000</v>
      </c>
      <c r="F229" s="15">
        <v>0.49</v>
      </c>
      <c r="G229" s="47">
        <v>8</v>
      </c>
      <c r="H229" s="55">
        <f>Таблица651[[#This Row],[Коэфициент стоимости]]*Таблица651[[#This Row],[Розничная цена KRW]]</f>
        <v>7350</v>
      </c>
      <c r="I229" s="17" t="str">
        <f>IF($H$1="","Введите курс",Таблица651[[#This Row],[Оптовая цена KRW за 1шт]]/$H$1)</f>
        <v>Введите курс</v>
      </c>
      <c r="J229" s="48"/>
      <c r="K229" s="18">
        <f>Таблица651[[#This Row],[Заказ коробок ]]*Таблица651[[#This Row],[Кол-во шт в коробке]]</f>
        <v>0</v>
      </c>
      <c r="L229" s="54">
        <f>Таблица651[[#This Row],[Общее кол-во шт]]*Таблица651[[#This Row],[Оптовая цена KRW за 1шт]]</f>
        <v>0</v>
      </c>
      <c r="M229" s="19" t="str">
        <f>IFERROR(Таблица651[[#This Row],[Общее кол-во шт]]*Таблица651[[#This Row],[Оптовая цена USD за 1шт]],"")</f>
        <v/>
      </c>
      <c r="N229" s="49"/>
    </row>
    <row r="230" spans="1:14" ht="22.5" customHeight="1">
      <c r="A230" s="44" t="s">
        <v>14726</v>
      </c>
      <c r="B230" s="14">
        <v>8806173441662</v>
      </c>
      <c r="C230" s="50" t="s">
        <v>14727</v>
      </c>
      <c r="D230" s="46" t="s">
        <v>14728</v>
      </c>
      <c r="E230" s="16">
        <v>15000</v>
      </c>
      <c r="F230" s="15">
        <v>0.49</v>
      </c>
      <c r="G230" s="47">
        <v>8</v>
      </c>
      <c r="H230" s="55">
        <f>Таблица651[[#This Row],[Коэфициент стоимости]]*Таблица651[[#This Row],[Розничная цена KRW]]</f>
        <v>7350</v>
      </c>
      <c r="I230" s="17" t="str">
        <f>IF($H$1="","Введите курс",Таблица651[[#This Row],[Оптовая цена KRW за 1шт]]/$H$1)</f>
        <v>Введите курс</v>
      </c>
      <c r="J230" s="48"/>
      <c r="K230" s="18">
        <f>Таблица651[[#This Row],[Заказ коробок ]]*Таблица651[[#This Row],[Кол-во шт в коробке]]</f>
        <v>0</v>
      </c>
      <c r="L230" s="54">
        <f>Таблица651[[#This Row],[Общее кол-во шт]]*Таблица651[[#This Row],[Оптовая цена KRW за 1шт]]</f>
        <v>0</v>
      </c>
      <c r="M230" s="19" t="str">
        <f>IFERROR(Таблица651[[#This Row],[Общее кол-во шт]]*Таблица651[[#This Row],[Оптовая цена USD за 1шт]],"")</f>
        <v/>
      </c>
      <c r="N230" s="49"/>
    </row>
    <row r="231" spans="1:14" ht="22.5" customHeight="1">
      <c r="A231" s="44" t="s">
        <v>14729</v>
      </c>
      <c r="B231" s="14">
        <v>8806173441679</v>
      </c>
      <c r="C231" s="50" t="s">
        <v>14730</v>
      </c>
      <c r="D231" s="46" t="s">
        <v>14731</v>
      </c>
      <c r="E231" s="16">
        <v>15000</v>
      </c>
      <c r="F231" s="15">
        <v>0.49</v>
      </c>
      <c r="G231" s="47">
        <v>8</v>
      </c>
      <c r="H231" s="55">
        <f>Таблица651[[#This Row],[Коэфициент стоимости]]*Таблица651[[#This Row],[Розничная цена KRW]]</f>
        <v>7350</v>
      </c>
      <c r="I231" s="17" t="str">
        <f>IF($H$1="","Введите курс",Таблица651[[#This Row],[Оптовая цена KRW за 1шт]]/$H$1)</f>
        <v>Введите курс</v>
      </c>
      <c r="J231" s="48"/>
      <c r="K231" s="18">
        <f>Таблица651[[#This Row],[Заказ коробок ]]*Таблица651[[#This Row],[Кол-во шт в коробке]]</f>
        <v>0</v>
      </c>
      <c r="L231" s="54">
        <f>Таблица651[[#This Row],[Общее кол-во шт]]*Таблица651[[#This Row],[Оптовая цена KRW за 1шт]]</f>
        <v>0</v>
      </c>
      <c r="M231" s="19" t="str">
        <f>IFERROR(Таблица651[[#This Row],[Общее кол-во шт]]*Таблица651[[#This Row],[Оптовая цена USD за 1шт]],"")</f>
        <v/>
      </c>
      <c r="N231" s="49"/>
    </row>
    <row r="232" spans="1:14" ht="22.5" customHeight="1">
      <c r="A232" s="44" t="s">
        <v>14732</v>
      </c>
      <c r="B232" s="14">
        <v>8806173441686</v>
      </c>
      <c r="C232" s="50" t="s">
        <v>14733</v>
      </c>
      <c r="D232" s="46" t="s">
        <v>14734</v>
      </c>
      <c r="E232" s="16">
        <v>15000</v>
      </c>
      <c r="F232" s="15">
        <v>0.49</v>
      </c>
      <c r="G232" s="47">
        <v>8</v>
      </c>
      <c r="H232" s="55">
        <f>Таблица651[[#This Row],[Коэфициент стоимости]]*Таблица651[[#This Row],[Розничная цена KRW]]</f>
        <v>7350</v>
      </c>
      <c r="I232" s="17" t="str">
        <f>IF($H$1="","Введите курс",Таблица651[[#This Row],[Оптовая цена KRW за 1шт]]/$H$1)</f>
        <v>Введите курс</v>
      </c>
      <c r="J232" s="48"/>
      <c r="K232" s="18">
        <f>Таблица651[[#This Row],[Заказ коробок ]]*Таблица651[[#This Row],[Кол-во шт в коробке]]</f>
        <v>0</v>
      </c>
      <c r="L232" s="54">
        <f>Таблица651[[#This Row],[Общее кол-во шт]]*Таблица651[[#This Row],[Оптовая цена KRW за 1шт]]</f>
        <v>0</v>
      </c>
      <c r="M232" s="19" t="str">
        <f>IFERROR(Таблица651[[#This Row],[Общее кол-во шт]]*Таблица651[[#This Row],[Оптовая цена USD за 1шт]],"")</f>
        <v/>
      </c>
      <c r="N232" s="49"/>
    </row>
    <row r="233" spans="1:14" ht="22.5" customHeight="1">
      <c r="A233" s="44" t="s">
        <v>14735</v>
      </c>
      <c r="B233" s="14">
        <v>8806173441693</v>
      </c>
      <c r="C233" s="50" t="s">
        <v>14736</v>
      </c>
      <c r="D233" s="46" t="s">
        <v>14737</v>
      </c>
      <c r="E233" s="16">
        <v>15000</v>
      </c>
      <c r="F233" s="15">
        <v>0.49</v>
      </c>
      <c r="G233" s="47">
        <v>8</v>
      </c>
      <c r="H233" s="55">
        <f>Таблица651[[#This Row],[Коэфициент стоимости]]*Таблица651[[#This Row],[Розничная цена KRW]]</f>
        <v>7350</v>
      </c>
      <c r="I233" s="17" t="str">
        <f>IF($H$1="","Введите курс",Таблица651[[#This Row],[Оптовая цена KRW за 1шт]]/$H$1)</f>
        <v>Введите курс</v>
      </c>
      <c r="J233" s="48"/>
      <c r="K233" s="18">
        <f>Таблица651[[#This Row],[Заказ коробок ]]*Таблица651[[#This Row],[Кол-во шт в коробке]]</f>
        <v>0</v>
      </c>
      <c r="L233" s="54">
        <f>Таблица651[[#This Row],[Общее кол-во шт]]*Таблица651[[#This Row],[Оптовая цена KRW за 1шт]]</f>
        <v>0</v>
      </c>
      <c r="M233" s="19" t="str">
        <f>IFERROR(Таблица651[[#This Row],[Общее кол-во шт]]*Таблица651[[#This Row],[Оптовая цена USD за 1шт]],"")</f>
        <v/>
      </c>
      <c r="N233" s="49"/>
    </row>
    <row r="234" spans="1:14" ht="22.5" customHeight="1">
      <c r="A234" s="44" t="s">
        <v>14738</v>
      </c>
      <c r="B234" s="14">
        <v>8806173422289</v>
      </c>
      <c r="C234" s="50" t="s">
        <v>14739</v>
      </c>
      <c r="D234" s="46" t="s">
        <v>14740</v>
      </c>
      <c r="E234" s="16">
        <v>4400</v>
      </c>
      <c r="F234" s="15">
        <v>0.49</v>
      </c>
      <c r="G234" s="47">
        <v>12</v>
      </c>
      <c r="H234" s="55">
        <f>Таблица651[[#This Row],[Коэфициент стоимости]]*Таблица651[[#This Row],[Розничная цена KRW]]</f>
        <v>2156</v>
      </c>
      <c r="I234" s="17" t="str">
        <f>IF($H$1="","Введите курс",Таблица651[[#This Row],[Оптовая цена KRW за 1шт]]/$H$1)</f>
        <v>Введите курс</v>
      </c>
      <c r="J234" s="48"/>
      <c r="K234" s="18">
        <f>Таблица651[[#This Row],[Заказ коробок ]]*Таблица651[[#This Row],[Кол-во шт в коробке]]</f>
        <v>0</v>
      </c>
      <c r="L234" s="54">
        <f>Таблица651[[#This Row],[Общее кол-во шт]]*Таблица651[[#This Row],[Оптовая цена KRW за 1шт]]</f>
        <v>0</v>
      </c>
      <c r="M234" s="19" t="str">
        <f>IFERROR(Таблица651[[#This Row],[Общее кол-во шт]]*Таблица651[[#This Row],[Оптовая цена USD за 1шт]],"")</f>
        <v/>
      </c>
      <c r="N234" s="49"/>
    </row>
    <row r="235" spans="1:14" ht="22.5" customHeight="1">
      <c r="A235" s="44" t="s">
        <v>14741</v>
      </c>
      <c r="B235" s="14">
        <v>8806173422296</v>
      </c>
      <c r="C235" s="50" t="s">
        <v>24261</v>
      </c>
      <c r="D235" s="46" t="s">
        <v>24262</v>
      </c>
      <c r="E235" s="16">
        <v>4400</v>
      </c>
      <c r="F235" s="15">
        <v>0.49</v>
      </c>
      <c r="G235" s="47">
        <v>12</v>
      </c>
      <c r="H235" s="55">
        <f>Таблица651[[#This Row],[Коэфициент стоимости]]*Таблица651[[#This Row],[Розничная цена KRW]]</f>
        <v>2156</v>
      </c>
      <c r="I235" s="17" t="str">
        <f>IF($H$1="","Введите курс",Таблица651[[#This Row],[Оптовая цена KRW за 1шт]]/$H$1)</f>
        <v>Введите курс</v>
      </c>
      <c r="J235" s="48"/>
      <c r="K235" s="18">
        <f>Таблица651[[#This Row],[Заказ коробок ]]*Таблица651[[#This Row],[Кол-во шт в коробке]]</f>
        <v>0</v>
      </c>
      <c r="L235" s="54">
        <f>Таблица651[[#This Row],[Общее кол-во шт]]*Таблица651[[#This Row],[Оптовая цена KRW за 1шт]]</f>
        <v>0</v>
      </c>
      <c r="M235" s="19" t="str">
        <f>IFERROR(Таблица651[[#This Row],[Общее кол-во шт]]*Таблица651[[#This Row],[Оптовая цена USD за 1шт]],"")</f>
        <v/>
      </c>
      <c r="N235" s="49"/>
    </row>
    <row r="236" spans="1:14" ht="22.5" customHeight="1">
      <c r="A236" s="44" t="s">
        <v>14742</v>
      </c>
      <c r="B236" s="14">
        <v>8806173422302</v>
      </c>
      <c r="C236" s="50" t="s">
        <v>14743</v>
      </c>
      <c r="D236" s="46" t="s">
        <v>14744</v>
      </c>
      <c r="E236" s="16">
        <v>4400</v>
      </c>
      <c r="F236" s="15">
        <v>0.49</v>
      </c>
      <c r="G236" s="47">
        <v>12</v>
      </c>
      <c r="H236" s="55">
        <f>Таблица651[[#This Row],[Коэфициент стоимости]]*Таблица651[[#This Row],[Розничная цена KRW]]</f>
        <v>2156</v>
      </c>
      <c r="I236" s="17" t="str">
        <f>IF($H$1="","Введите курс",Таблица651[[#This Row],[Оптовая цена KRW за 1шт]]/$H$1)</f>
        <v>Введите курс</v>
      </c>
      <c r="J236" s="48"/>
      <c r="K236" s="18">
        <f>Таблица651[[#This Row],[Заказ коробок ]]*Таблица651[[#This Row],[Кол-во шт в коробке]]</f>
        <v>0</v>
      </c>
      <c r="L236" s="54">
        <f>Таблица651[[#This Row],[Общее кол-во шт]]*Таблица651[[#This Row],[Оптовая цена KRW за 1шт]]</f>
        <v>0</v>
      </c>
      <c r="M236" s="19" t="str">
        <f>IFERROR(Таблица651[[#This Row],[Общее кол-во шт]]*Таблица651[[#This Row],[Оптовая цена USD за 1шт]],"")</f>
        <v/>
      </c>
      <c r="N236" s="49"/>
    </row>
    <row r="237" spans="1:14" ht="22.5" customHeight="1">
      <c r="A237" s="44" t="s">
        <v>14745</v>
      </c>
      <c r="B237" s="14">
        <v>8806173441723</v>
      </c>
      <c r="C237" s="50" t="s">
        <v>14746</v>
      </c>
      <c r="D237" s="46" t="s">
        <v>14747</v>
      </c>
      <c r="E237" s="16">
        <v>15000</v>
      </c>
      <c r="F237" s="15">
        <v>0.49</v>
      </c>
      <c r="G237" s="47">
        <v>8</v>
      </c>
      <c r="H237" s="55">
        <f>Таблица651[[#This Row],[Коэфициент стоимости]]*Таблица651[[#This Row],[Розничная цена KRW]]</f>
        <v>7350</v>
      </c>
      <c r="I237" s="17" t="str">
        <f>IF($H$1="","Введите курс",Таблица651[[#This Row],[Оптовая цена KRW за 1шт]]/$H$1)</f>
        <v>Введите курс</v>
      </c>
      <c r="J237" s="48"/>
      <c r="K237" s="18">
        <f>Таблица651[[#This Row],[Заказ коробок ]]*Таблица651[[#This Row],[Кол-во шт в коробке]]</f>
        <v>0</v>
      </c>
      <c r="L237" s="54">
        <f>Таблица651[[#This Row],[Общее кол-во шт]]*Таблица651[[#This Row],[Оптовая цена KRW за 1шт]]</f>
        <v>0</v>
      </c>
      <c r="M237" s="19" t="str">
        <f>IFERROR(Таблица651[[#This Row],[Общее кол-во шт]]*Таблица651[[#This Row],[Оптовая цена USD за 1шт]],"")</f>
        <v/>
      </c>
      <c r="N237" s="49"/>
    </row>
    <row r="238" spans="1:14" ht="22.5" customHeight="1">
      <c r="A238" s="44" t="s">
        <v>14748</v>
      </c>
      <c r="B238" s="14">
        <v>8806173419852</v>
      </c>
      <c r="C238" s="50" t="s">
        <v>14749</v>
      </c>
      <c r="D238" s="46" t="s">
        <v>24263</v>
      </c>
      <c r="E238" s="16">
        <v>9900</v>
      </c>
      <c r="F238" s="15">
        <v>0.49</v>
      </c>
      <c r="G238" s="47">
        <v>9</v>
      </c>
      <c r="H238" s="55">
        <f>Таблица651[[#This Row],[Коэфициент стоимости]]*Таблица651[[#This Row],[Розничная цена KRW]]</f>
        <v>4851</v>
      </c>
      <c r="I238" s="17" t="str">
        <f>IF($H$1="","Введите курс",Таблица651[[#This Row],[Оптовая цена KRW за 1шт]]/$H$1)</f>
        <v>Введите курс</v>
      </c>
      <c r="J238" s="48"/>
      <c r="K238" s="18">
        <f>Таблица651[[#This Row],[Заказ коробок ]]*Таблица651[[#This Row],[Кол-во шт в коробке]]</f>
        <v>0</v>
      </c>
      <c r="L238" s="54">
        <f>Таблица651[[#This Row],[Общее кол-во шт]]*Таблица651[[#This Row],[Оптовая цена KRW за 1шт]]</f>
        <v>0</v>
      </c>
      <c r="M238" s="19" t="str">
        <f>IFERROR(Таблица651[[#This Row],[Общее кол-во шт]]*Таблица651[[#This Row],[Оптовая цена USD за 1шт]],"")</f>
        <v/>
      </c>
      <c r="N238" s="49"/>
    </row>
    <row r="239" spans="1:14" ht="22.5" customHeight="1">
      <c r="A239" s="44" t="s">
        <v>14750</v>
      </c>
      <c r="B239" s="14">
        <v>8806173419869</v>
      </c>
      <c r="C239" s="50" t="s">
        <v>14751</v>
      </c>
      <c r="D239" s="46" t="s">
        <v>24264</v>
      </c>
      <c r="E239" s="16">
        <v>9900</v>
      </c>
      <c r="F239" s="15">
        <v>0.49</v>
      </c>
      <c r="G239" s="47">
        <v>9</v>
      </c>
      <c r="H239" s="55">
        <f>Таблица651[[#This Row],[Коэфициент стоимости]]*Таблица651[[#This Row],[Розничная цена KRW]]</f>
        <v>4851</v>
      </c>
      <c r="I239" s="17" t="str">
        <f>IF($H$1="","Введите курс",Таблица651[[#This Row],[Оптовая цена KRW за 1шт]]/$H$1)</f>
        <v>Введите курс</v>
      </c>
      <c r="J239" s="48"/>
      <c r="K239" s="18">
        <f>Таблица651[[#This Row],[Заказ коробок ]]*Таблица651[[#This Row],[Кол-во шт в коробке]]</f>
        <v>0</v>
      </c>
      <c r="L239" s="54">
        <f>Таблица651[[#This Row],[Общее кол-во шт]]*Таблица651[[#This Row],[Оптовая цена KRW за 1шт]]</f>
        <v>0</v>
      </c>
      <c r="M239" s="19" t="str">
        <f>IFERROR(Таблица651[[#This Row],[Общее кол-во шт]]*Таблица651[[#This Row],[Оптовая цена USD за 1шт]],"")</f>
        <v/>
      </c>
      <c r="N239" s="49"/>
    </row>
    <row r="240" spans="1:14" ht="22.5" customHeight="1">
      <c r="A240" s="44" t="s">
        <v>14752</v>
      </c>
      <c r="B240" s="14">
        <v>8806173419876</v>
      </c>
      <c r="C240" s="50" t="s">
        <v>14753</v>
      </c>
      <c r="D240" s="46" t="s">
        <v>24265</v>
      </c>
      <c r="E240" s="16">
        <v>9900</v>
      </c>
      <c r="F240" s="15">
        <v>0.49</v>
      </c>
      <c r="G240" s="47">
        <v>9</v>
      </c>
      <c r="H240" s="55">
        <f>Таблица651[[#This Row],[Коэфициент стоимости]]*Таблица651[[#This Row],[Розничная цена KRW]]</f>
        <v>4851</v>
      </c>
      <c r="I240" s="17" t="str">
        <f>IF($H$1="","Введите курс",Таблица651[[#This Row],[Оптовая цена KRW за 1шт]]/$H$1)</f>
        <v>Введите курс</v>
      </c>
      <c r="J240" s="48"/>
      <c r="K240" s="18">
        <f>Таблица651[[#This Row],[Заказ коробок ]]*Таблица651[[#This Row],[Кол-во шт в коробке]]</f>
        <v>0</v>
      </c>
      <c r="L240" s="54">
        <f>Таблица651[[#This Row],[Общее кол-во шт]]*Таблица651[[#This Row],[Оптовая цена KRW за 1шт]]</f>
        <v>0</v>
      </c>
      <c r="M240" s="19" t="str">
        <f>IFERROR(Таблица651[[#This Row],[Общее кол-во шт]]*Таблица651[[#This Row],[Оптовая цена USD за 1шт]],"")</f>
        <v/>
      </c>
      <c r="N240" s="49"/>
    </row>
    <row r="241" spans="1:14" ht="22.5" customHeight="1">
      <c r="A241" s="44" t="s">
        <v>14754</v>
      </c>
      <c r="B241" s="14">
        <v>8806173448845</v>
      </c>
      <c r="C241" s="50" t="s">
        <v>14755</v>
      </c>
      <c r="D241" s="46" t="s">
        <v>14756</v>
      </c>
      <c r="E241" s="16">
        <v>3900</v>
      </c>
      <c r="F241" s="15">
        <v>0.49</v>
      </c>
      <c r="G241" s="47">
        <v>8</v>
      </c>
      <c r="H241" s="55">
        <f>Таблица651[[#This Row],[Коэфициент стоимости]]*Таблица651[[#This Row],[Розничная цена KRW]]</f>
        <v>1911</v>
      </c>
      <c r="I241" s="17" t="str">
        <f>IF($H$1="","Введите курс",Таблица651[[#This Row],[Оптовая цена KRW за 1шт]]/$H$1)</f>
        <v>Введите курс</v>
      </c>
      <c r="J241" s="48"/>
      <c r="K241" s="18">
        <f>Таблица651[[#This Row],[Заказ коробок ]]*Таблица651[[#This Row],[Кол-во шт в коробке]]</f>
        <v>0</v>
      </c>
      <c r="L241" s="54">
        <f>Таблица651[[#This Row],[Общее кол-во шт]]*Таблица651[[#This Row],[Оптовая цена KRW за 1шт]]</f>
        <v>0</v>
      </c>
      <c r="M241" s="19" t="str">
        <f>IFERROR(Таблица651[[#This Row],[Общее кол-во шт]]*Таблица651[[#This Row],[Оптовая цена USD за 1шт]],"")</f>
        <v/>
      </c>
      <c r="N241" s="49"/>
    </row>
    <row r="242" spans="1:14" ht="22.5" customHeight="1">
      <c r="A242" s="44" t="s">
        <v>14757</v>
      </c>
      <c r="B242" s="14">
        <v>8806173448852</v>
      </c>
      <c r="C242" s="50" t="s">
        <v>14758</v>
      </c>
      <c r="D242" s="46" t="s">
        <v>14759</v>
      </c>
      <c r="E242" s="16">
        <v>3900</v>
      </c>
      <c r="F242" s="15">
        <v>0.49</v>
      </c>
      <c r="G242" s="47">
        <v>8</v>
      </c>
      <c r="H242" s="55">
        <f>Таблица651[[#This Row],[Коэфициент стоимости]]*Таблица651[[#This Row],[Розничная цена KRW]]</f>
        <v>1911</v>
      </c>
      <c r="I242" s="17" t="str">
        <f>IF($H$1="","Введите курс",Таблица651[[#This Row],[Оптовая цена KRW за 1шт]]/$H$1)</f>
        <v>Введите курс</v>
      </c>
      <c r="J242" s="48"/>
      <c r="K242" s="18">
        <f>Таблица651[[#This Row],[Заказ коробок ]]*Таблица651[[#This Row],[Кол-во шт в коробке]]</f>
        <v>0</v>
      </c>
      <c r="L242" s="54">
        <f>Таблица651[[#This Row],[Общее кол-во шт]]*Таблица651[[#This Row],[Оптовая цена KRW за 1шт]]</f>
        <v>0</v>
      </c>
      <c r="M242" s="19" t="str">
        <f>IFERROR(Таблица651[[#This Row],[Общее кол-во шт]]*Таблица651[[#This Row],[Оптовая цена USD за 1шт]],"")</f>
        <v/>
      </c>
      <c r="N242" s="49"/>
    </row>
    <row r="243" spans="1:14" ht="22.5" customHeight="1">
      <c r="A243" s="44" t="s">
        <v>14760</v>
      </c>
      <c r="B243" s="14">
        <v>8806173448869</v>
      </c>
      <c r="C243" s="50" t="s">
        <v>14761</v>
      </c>
      <c r="D243" s="46" t="s">
        <v>14762</v>
      </c>
      <c r="E243" s="16">
        <v>3900</v>
      </c>
      <c r="F243" s="15">
        <v>0.49</v>
      </c>
      <c r="G243" s="47">
        <v>8</v>
      </c>
      <c r="H243" s="55">
        <f>Таблица651[[#This Row],[Коэфициент стоимости]]*Таблица651[[#This Row],[Розничная цена KRW]]</f>
        <v>1911</v>
      </c>
      <c r="I243" s="17" t="str">
        <f>IF($H$1="","Введите курс",Таблица651[[#This Row],[Оптовая цена KRW за 1шт]]/$H$1)</f>
        <v>Введите курс</v>
      </c>
      <c r="J243" s="48"/>
      <c r="K243" s="18">
        <f>Таблица651[[#This Row],[Заказ коробок ]]*Таблица651[[#This Row],[Кол-во шт в коробке]]</f>
        <v>0</v>
      </c>
      <c r="L243" s="54">
        <f>Таблица651[[#This Row],[Общее кол-во шт]]*Таблица651[[#This Row],[Оптовая цена KRW за 1шт]]</f>
        <v>0</v>
      </c>
      <c r="M243" s="19" t="str">
        <f>IFERROR(Таблица651[[#This Row],[Общее кол-во шт]]*Таблица651[[#This Row],[Оптовая цена USD за 1шт]],"")</f>
        <v/>
      </c>
      <c r="N243" s="49"/>
    </row>
    <row r="244" spans="1:14" ht="22.5" customHeight="1">
      <c r="A244" s="44" t="s">
        <v>14763</v>
      </c>
      <c r="B244" s="14">
        <v>8806173450244</v>
      </c>
      <c r="C244" s="50" t="s">
        <v>14764</v>
      </c>
      <c r="D244" s="46" t="s">
        <v>14765</v>
      </c>
      <c r="E244" s="16">
        <v>11000</v>
      </c>
      <c r="F244" s="15">
        <v>0.49</v>
      </c>
      <c r="G244" s="47">
        <v>6</v>
      </c>
      <c r="H244" s="55">
        <f>Таблица651[[#This Row],[Коэфициент стоимости]]*Таблица651[[#This Row],[Розничная цена KRW]]</f>
        <v>5390</v>
      </c>
      <c r="I244" s="17" t="str">
        <f>IF($H$1="","Введите курс",Таблица651[[#This Row],[Оптовая цена KRW за 1шт]]/$H$1)</f>
        <v>Введите курс</v>
      </c>
      <c r="J244" s="48"/>
      <c r="K244" s="18">
        <f>Таблица651[[#This Row],[Заказ коробок ]]*Таблица651[[#This Row],[Кол-во шт в коробке]]</f>
        <v>0</v>
      </c>
      <c r="L244" s="54">
        <f>Таблица651[[#This Row],[Общее кол-во шт]]*Таблица651[[#This Row],[Оптовая цена KRW за 1шт]]</f>
        <v>0</v>
      </c>
      <c r="M244" s="19" t="str">
        <f>IFERROR(Таблица651[[#This Row],[Общее кол-во шт]]*Таблица651[[#This Row],[Оптовая цена USD за 1шт]],"")</f>
        <v/>
      </c>
      <c r="N244" s="49"/>
    </row>
    <row r="245" spans="1:14" ht="22.5" customHeight="1">
      <c r="A245" s="44" t="s">
        <v>14766</v>
      </c>
      <c r="B245" s="14">
        <v>8806173450251</v>
      </c>
      <c r="C245" s="50" t="s">
        <v>14767</v>
      </c>
      <c r="D245" s="46" t="s">
        <v>14768</v>
      </c>
      <c r="E245" s="16">
        <v>11000</v>
      </c>
      <c r="F245" s="15">
        <v>0.49</v>
      </c>
      <c r="G245" s="47">
        <v>6</v>
      </c>
      <c r="H245" s="55">
        <f>Таблица651[[#This Row],[Коэфициент стоимости]]*Таблица651[[#This Row],[Розничная цена KRW]]</f>
        <v>5390</v>
      </c>
      <c r="I245" s="17" t="str">
        <f>IF($H$1="","Введите курс",Таблица651[[#This Row],[Оптовая цена KRW за 1шт]]/$H$1)</f>
        <v>Введите курс</v>
      </c>
      <c r="J245" s="48"/>
      <c r="K245" s="18">
        <f>Таблица651[[#This Row],[Заказ коробок ]]*Таблица651[[#This Row],[Кол-во шт в коробке]]</f>
        <v>0</v>
      </c>
      <c r="L245" s="54">
        <f>Таблица651[[#This Row],[Общее кол-во шт]]*Таблица651[[#This Row],[Оптовая цена KRW за 1шт]]</f>
        <v>0</v>
      </c>
      <c r="M245" s="19" t="str">
        <f>IFERROR(Таблица651[[#This Row],[Общее кол-во шт]]*Таблица651[[#This Row],[Оптовая цена USD за 1шт]],"")</f>
        <v/>
      </c>
      <c r="N245" s="49"/>
    </row>
    <row r="246" spans="1:14" ht="22.5" customHeight="1">
      <c r="A246" s="44" t="s">
        <v>14769</v>
      </c>
      <c r="B246" s="14">
        <v>8806173450268</v>
      </c>
      <c r="C246" s="50" t="s">
        <v>14770</v>
      </c>
      <c r="D246" s="46" t="s">
        <v>14771</v>
      </c>
      <c r="E246" s="16">
        <v>11000</v>
      </c>
      <c r="F246" s="15">
        <v>0.49</v>
      </c>
      <c r="G246" s="47">
        <v>6</v>
      </c>
      <c r="H246" s="55">
        <f>Таблица651[[#This Row],[Коэфициент стоимости]]*Таблица651[[#This Row],[Розничная цена KRW]]</f>
        <v>5390</v>
      </c>
      <c r="I246" s="17" t="str">
        <f>IF($H$1="","Введите курс",Таблица651[[#This Row],[Оптовая цена KRW за 1шт]]/$H$1)</f>
        <v>Введите курс</v>
      </c>
      <c r="J246" s="48"/>
      <c r="K246" s="18">
        <f>Таблица651[[#This Row],[Заказ коробок ]]*Таблица651[[#This Row],[Кол-во шт в коробке]]</f>
        <v>0</v>
      </c>
      <c r="L246" s="54">
        <f>Таблица651[[#This Row],[Общее кол-во шт]]*Таблица651[[#This Row],[Оптовая цена KRW за 1шт]]</f>
        <v>0</v>
      </c>
      <c r="M246" s="19" t="str">
        <f>IFERROR(Таблица651[[#This Row],[Общее кол-во шт]]*Таблица651[[#This Row],[Оптовая цена USD за 1шт]],"")</f>
        <v/>
      </c>
      <c r="N246" s="49"/>
    </row>
    <row r="247" spans="1:14" ht="22.5" customHeight="1">
      <c r="A247" s="44" t="s">
        <v>14772</v>
      </c>
      <c r="B247" s="14">
        <v>8806173444410</v>
      </c>
      <c r="C247" s="50" t="s">
        <v>14773</v>
      </c>
      <c r="D247" s="46" t="s">
        <v>14774</v>
      </c>
      <c r="E247" s="16">
        <v>10000</v>
      </c>
      <c r="F247" s="15">
        <v>0.49</v>
      </c>
      <c r="G247" s="47">
        <v>8</v>
      </c>
      <c r="H247" s="55">
        <f>Таблица651[[#This Row],[Коэфициент стоимости]]*Таблица651[[#This Row],[Розничная цена KRW]]</f>
        <v>4900</v>
      </c>
      <c r="I247" s="17" t="str">
        <f>IF($H$1="","Введите курс",Таблица651[[#This Row],[Оптовая цена KRW за 1шт]]/$H$1)</f>
        <v>Введите курс</v>
      </c>
      <c r="J247" s="48"/>
      <c r="K247" s="18">
        <f>Таблица651[[#This Row],[Заказ коробок ]]*Таблица651[[#This Row],[Кол-во шт в коробке]]</f>
        <v>0</v>
      </c>
      <c r="L247" s="54">
        <f>Таблица651[[#This Row],[Общее кол-во шт]]*Таблица651[[#This Row],[Оптовая цена KRW за 1шт]]</f>
        <v>0</v>
      </c>
      <c r="M247" s="19" t="str">
        <f>IFERROR(Таблица651[[#This Row],[Общее кол-во шт]]*Таблица651[[#This Row],[Оптовая цена USD за 1шт]],"")</f>
        <v/>
      </c>
      <c r="N247" s="49"/>
    </row>
    <row r="248" spans="1:14" ht="22.5" customHeight="1">
      <c r="A248" s="44" t="s">
        <v>14775</v>
      </c>
      <c r="B248" s="14">
        <v>8806173444427</v>
      </c>
      <c r="C248" s="50" t="s">
        <v>14776</v>
      </c>
      <c r="D248" s="46" t="s">
        <v>14777</v>
      </c>
      <c r="E248" s="16">
        <v>10000</v>
      </c>
      <c r="F248" s="15">
        <v>0.49</v>
      </c>
      <c r="G248" s="47">
        <v>8</v>
      </c>
      <c r="H248" s="55">
        <f>Таблица651[[#This Row],[Коэфициент стоимости]]*Таблица651[[#This Row],[Розничная цена KRW]]</f>
        <v>4900</v>
      </c>
      <c r="I248" s="17" t="str">
        <f>IF($H$1="","Введите курс",Таблица651[[#This Row],[Оптовая цена KRW за 1шт]]/$H$1)</f>
        <v>Введите курс</v>
      </c>
      <c r="J248" s="48"/>
      <c r="K248" s="18">
        <f>Таблица651[[#This Row],[Заказ коробок ]]*Таблица651[[#This Row],[Кол-во шт в коробке]]</f>
        <v>0</v>
      </c>
      <c r="L248" s="54">
        <f>Таблица651[[#This Row],[Общее кол-во шт]]*Таблица651[[#This Row],[Оптовая цена KRW за 1шт]]</f>
        <v>0</v>
      </c>
      <c r="M248" s="19" t="str">
        <f>IFERROR(Таблица651[[#This Row],[Общее кол-во шт]]*Таблица651[[#This Row],[Оптовая цена USD за 1шт]],"")</f>
        <v/>
      </c>
      <c r="N248" s="49"/>
    </row>
    <row r="249" spans="1:14" ht="22.5" customHeight="1">
      <c r="A249" s="44" t="s">
        <v>14778</v>
      </c>
      <c r="B249" s="14">
        <v>8806173444434</v>
      </c>
      <c r="C249" s="50" t="s">
        <v>14779</v>
      </c>
      <c r="D249" s="46" t="s">
        <v>14780</v>
      </c>
      <c r="E249" s="16">
        <v>10000</v>
      </c>
      <c r="F249" s="15">
        <v>0.49</v>
      </c>
      <c r="G249" s="47">
        <v>8</v>
      </c>
      <c r="H249" s="55">
        <f>Таблица651[[#This Row],[Коэфициент стоимости]]*Таблица651[[#This Row],[Розничная цена KRW]]</f>
        <v>4900</v>
      </c>
      <c r="I249" s="17" t="str">
        <f>IF($H$1="","Введите курс",Таблица651[[#This Row],[Оптовая цена KRW за 1шт]]/$H$1)</f>
        <v>Введите курс</v>
      </c>
      <c r="J249" s="48"/>
      <c r="K249" s="18">
        <f>Таблица651[[#This Row],[Заказ коробок ]]*Таблица651[[#This Row],[Кол-во шт в коробке]]</f>
        <v>0</v>
      </c>
      <c r="L249" s="54">
        <f>Таблица651[[#This Row],[Общее кол-во шт]]*Таблица651[[#This Row],[Оптовая цена KRW за 1шт]]</f>
        <v>0</v>
      </c>
      <c r="M249" s="19" t="str">
        <f>IFERROR(Таблица651[[#This Row],[Общее кол-во шт]]*Таблица651[[#This Row],[Оптовая цена USD за 1шт]],"")</f>
        <v/>
      </c>
      <c r="N249" s="49"/>
    </row>
    <row r="250" spans="1:14" ht="22.5" customHeight="1">
      <c r="A250" s="44" t="s">
        <v>14781</v>
      </c>
      <c r="B250" s="14">
        <v>8806173444441</v>
      </c>
      <c r="C250" s="50" t="s">
        <v>14782</v>
      </c>
      <c r="D250" s="46" t="s">
        <v>14783</v>
      </c>
      <c r="E250" s="16">
        <v>10000</v>
      </c>
      <c r="F250" s="15">
        <v>0.49</v>
      </c>
      <c r="G250" s="47">
        <v>8</v>
      </c>
      <c r="H250" s="55">
        <f>Таблица651[[#This Row],[Коэфициент стоимости]]*Таблица651[[#This Row],[Розничная цена KRW]]</f>
        <v>4900</v>
      </c>
      <c r="I250" s="17" t="str">
        <f>IF($H$1="","Введите курс",Таблица651[[#This Row],[Оптовая цена KRW за 1шт]]/$H$1)</f>
        <v>Введите курс</v>
      </c>
      <c r="J250" s="48"/>
      <c r="K250" s="18">
        <f>Таблица651[[#This Row],[Заказ коробок ]]*Таблица651[[#This Row],[Кол-во шт в коробке]]</f>
        <v>0</v>
      </c>
      <c r="L250" s="54">
        <f>Таблица651[[#This Row],[Общее кол-во шт]]*Таблица651[[#This Row],[Оптовая цена KRW за 1шт]]</f>
        <v>0</v>
      </c>
      <c r="M250" s="19" t="str">
        <f>IFERROR(Таблица651[[#This Row],[Общее кол-во шт]]*Таблица651[[#This Row],[Оптовая цена USD за 1шт]],"")</f>
        <v/>
      </c>
      <c r="N250" s="49"/>
    </row>
    <row r="251" spans="1:14" ht="22.5" customHeight="1">
      <c r="A251" s="44" t="s">
        <v>14784</v>
      </c>
      <c r="B251" s="14">
        <v>8806173444458</v>
      </c>
      <c r="C251" s="50" t="s">
        <v>14785</v>
      </c>
      <c r="D251" s="46" t="s">
        <v>14786</v>
      </c>
      <c r="E251" s="16">
        <v>10000</v>
      </c>
      <c r="F251" s="15">
        <v>0.49</v>
      </c>
      <c r="G251" s="47">
        <v>8</v>
      </c>
      <c r="H251" s="55">
        <f>Таблица651[[#This Row],[Коэфициент стоимости]]*Таблица651[[#This Row],[Розничная цена KRW]]</f>
        <v>4900</v>
      </c>
      <c r="I251" s="17" t="str">
        <f>IF($H$1="","Введите курс",Таблица651[[#This Row],[Оптовая цена KRW за 1шт]]/$H$1)</f>
        <v>Введите курс</v>
      </c>
      <c r="J251" s="48"/>
      <c r="K251" s="18">
        <f>Таблица651[[#This Row],[Заказ коробок ]]*Таблица651[[#This Row],[Кол-во шт в коробке]]</f>
        <v>0</v>
      </c>
      <c r="L251" s="54">
        <f>Таблица651[[#This Row],[Общее кол-во шт]]*Таблица651[[#This Row],[Оптовая цена KRW за 1шт]]</f>
        <v>0</v>
      </c>
      <c r="M251" s="19" t="str">
        <f>IFERROR(Таблица651[[#This Row],[Общее кол-во шт]]*Таблица651[[#This Row],[Оптовая цена USD за 1шт]],"")</f>
        <v/>
      </c>
      <c r="N251" s="49"/>
    </row>
    <row r="252" spans="1:14" ht="22.5" customHeight="1">
      <c r="A252" s="44" t="s">
        <v>14787</v>
      </c>
      <c r="B252" s="14">
        <v>8806173443871</v>
      </c>
      <c r="C252" s="50" t="s">
        <v>14788</v>
      </c>
      <c r="D252" s="46" t="s">
        <v>14789</v>
      </c>
      <c r="E252" s="16">
        <v>10000</v>
      </c>
      <c r="F252" s="15">
        <v>0.49</v>
      </c>
      <c r="G252" s="47">
        <v>8</v>
      </c>
      <c r="H252" s="55">
        <f>Таблица651[[#This Row],[Коэфициент стоимости]]*Таблица651[[#This Row],[Розничная цена KRW]]</f>
        <v>4900</v>
      </c>
      <c r="I252" s="17" t="str">
        <f>IF($H$1="","Введите курс",Таблица651[[#This Row],[Оптовая цена KRW за 1шт]]/$H$1)</f>
        <v>Введите курс</v>
      </c>
      <c r="J252" s="48"/>
      <c r="K252" s="18">
        <f>Таблица651[[#This Row],[Заказ коробок ]]*Таблица651[[#This Row],[Кол-во шт в коробке]]</f>
        <v>0</v>
      </c>
      <c r="L252" s="54">
        <f>Таблица651[[#This Row],[Общее кол-во шт]]*Таблица651[[#This Row],[Оптовая цена KRW за 1шт]]</f>
        <v>0</v>
      </c>
      <c r="M252" s="19" t="str">
        <f>IFERROR(Таблица651[[#This Row],[Общее кол-во шт]]*Таблица651[[#This Row],[Оптовая цена USD за 1шт]],"")</f>
        <v/>
      </c>
      <c r="N252" s="49"/>
    </row>
    <row r="253" spans="1:14" ht="22.5" customHeight="1">
      <c r="A253" s="44" t="s">
        <v>14790</v>
      </c>
      <c r="B253" s="14">
        <v>8806173443208</v>
      </c>
      <c r="C253" s="50" t="s">
        <v>14791</v>
      </c>
      <c r="D253" s="46" t="s">
        <v>14792</v>
      </c>
      <c r="E253" s="16">
        <v>12000</v>
      </c>
      <c r="F253" s="15">
        <v>0.49</v>
      </c>
      <c r="G253" s="47">
        <v>8</v>
      </c>
      <c r="H253" s="55">
        <f>Таблица651[[#This Row],[Коэфициент стоимости]]*Таблица651[[#This Row],[Розничная цена KRW]]</f>
        <v>5880</v>
      </c>
      <c r="I253" s="17" t="str">
        <f>IF($H$1="","Введите курс",Таблица651[[#This Row],[Оптовая цена KRW за 1шт]]/$H$1)</f>
        <v>Введите курс</v>
      </c>
      <c r="J253" s="48"/>
      <c r="K253" s="18">
        <f>Таблица651[[#This Row],[Заказ коробок ]]*Таблица651[[#This Row],[Кол-во шт в коробке]]</f>
        <v>0</v>
      </c>
      <c r="L253" s="54">
        <f>Таблица651[[#This Row],[Общее кол-во шт]]*Таблица651[[#This Row],[Оптовая цена KRW за 1шт]]</f>
        <v>0</v>
      </c>
      <c r="M253" s="19" t="str">
        <f>IFERROR(Таблица651[[#This Row],[Общее кол-во шт]]*Таблица651[[#This Row],[Оптовая цена USD за 1шт]],"")</f>
        <v/>
      </c>
      <c r="N253" s="49"/>
    </row>
    <row r="254" spans="1:14" ht="22.5" customHeight="1">
      <c r="A254" s="44" t="s">
        <v>14793</v>
      </c>
      <c r="B254" s="14">
        <v>8806173443291</v>
      </c>
      <c r="C254" s="50" t="s">
        <v>14794</v>
      </c>
      <c r="D254" s="46" t="s">
        <v>14795</v>
      </c>
      <c r="E254" s="16">
        <v>12000</v>
      </c>
      <c r="F254" s="15">
        <v>0.49</v>
      </c>
      <c r="G254" s="47">
        <v>8</v>
      </c>
      <c r="H254" s="55">
        <f>Таблица651[[#This Row],[Коэфициент стоимости]]*Таблица651[[#This Row],[Розничная цена KRW]]</f>
        <v>5880</v>
      </c>
      <c r="I254" s="17" t="str">
        <f>IF($H$1="","Введите курс",Таблица651[[#This Row],[Оптовая цена KRW за 1шт]]/$H$1)</f>
        <v>Введите курс</v>
      </c>
      <c r="J254" s="48"/>
      <c r="K254" s="18">
        <f>Таблица651[[#This Row],[Заказ коробок ]]*Таблица651[[#This Row],[Кол-во шт в коробке]]</f>
        <v>0</v>
      </c>
      <c r="L254" s="54">
        <f>Таблица651[[#This Row],[Общее кол-во шт]]*Таблица651[[#This Row],[Оптовая цена KRW за 1шт]]</f>
        <v>0</v>
      </c>
      <c r="M254" s="19" t="str">
        <f>IFERROR(Таблица651[[#This Row],[Общее кол-во шт]]*Таблица651[[#This Row],[Оптовая цена USD за 1шт]],"")</f>
        <v/>
      </c>
      <c r="N254" s="49"/>
    </row>
    <row r="255" spans="1:14" ht="22.5" customHeight="1">
      <c r="A255" s="44" t="s">
        <v>14796</v>
      </c>
      <c r="B255" s="14">
        <v>8806173443307</v>
      </c>
      <c r="C255" s="50" t="s">
        <v>14797</v>
      </c>
      <c r="D255" s="46" t="s">
        <v>14798</v>
      </c>
      <c r="E255" s="16">
        <v>12000</v>
      </c>
      <c r="F255" s="15">
        <v>0.49</v>
      </c>
      <c r="G255" s="47">
        <v>8</v>
      </c>
      <c r="H255" s="55">
        <f>Таблица651[[#This Row],[Коэфициент стоимости]]*Таблица651[[#This Row],[Розничная цена KRW]]</f>
        <v>5880</v>
      </c>
      <c r="I255" s="17" t="str">
        <f>IF($H$1="","Введите курс",Таблица651[[#This Row],[Оптовая цена KRW за 1шт]]/$H$1)</f>
        <v>Введите курс</v>
      </c>
      <c r="J255" s="48"/>
      <c r="K255" s="18">
        <f>Таблица651[[#This Row],[Заказ коробок ]]*Таблица651[[#This Row],[Кол-во шт в коробке]]</f>
        <v>0</v>
      </c>
      <c r="L255" s="54">
        <f>Таблица651[[#This Row],[Общее кол-во шт]]*Таблица651[[#This Row],[Оптовая цена KRW за 1шт]]</f>
        <v>0</v>
      </c>
      <c r="M255" s="19" t="str">
        <f>IFERROR(Таблица651[[#This Row],[Общее кол-во шт]]*Таблица651[[#This Row],[Оптовая цена USD за 1шт]],"")</f>
        <v/>
      </c>
      <c r="N255" s="49"/>
    </row>
    <row r="256" spans="1:14" ht="22.5" customHeight="1">
      <c r="A256" s="44" t="s">
        <v>14799</v>
      </c>
      <c r="B256" s="14">
        <v>8806173443314</v>
      </c>
      <c r="C256" s="50" t="s">
        <v>14800</v>
      </c>
      <c r="D256" s="46" t="s">
        <v>14801</v>
      </c>
      <c r="E256" s="16">
        <v>12000</v>
      </c>
      <c r="F256" s="15">
        <v>0.49</v>
      </c>
      <c r="G256" s="47">
        <v>8</v>
      </c>
      <c r="H256" s="55">
        <f>Таблица651[[#This Row],[Коэфициент стоимости]]*Таблица651[[#This Row],[Розничная цена KRW]]</f>
        <v>5880</v>
      </c>
      <c r="I256" s="17" t="str">
        <f>IF($H$1="","Введите курс",Таблица651[[#This Row],[Оптовая цена KRW за 1шт]]/$H$1)</f>
        <v>Введите курс</v>
      </c>
      <c r="J256" s="48"/>
      <c r="K256" s="18">
        <f>Таблица651[[#This Row],[Заказ коробок ]]*Таблица651[[#This Row],[Кол-во шт в коробке]]</f>
        <v>0</v>
      </c>
      <c r="L256" s="54">
        <f>Таблица651[[#This Row],[Общее кол-во шт]]*Таблица651[[#This Row],[Оптовая цена KRW за 1шт]]</f>
        <v>0</v>
      </c>
      <c r="M256" s="19" t="str">
        <f>IFERROR(Таблица651[[#This Row],[Общее кол-во шт]]*Таблица651[[#This Row],[Оптовая цена USD за 1шт]],"")</f>
        <v/>
      </c>
      <c r="N256" s="49"/>
    </row>
    <row r="257" spans="1:14" ht="22.5" customHeight="1">
      <c r="A257" s="44" t="s">
        <v>14802</v>
      </c>
      <c r="B257" s="14">
        <v>8806173443321</v>
      </c>
      <c r="C257" s="50" t="s">
        <v>14803</v>
      </c>
      <c r="D257" s="46" t="s">
        <v>24266</v>
      </c>
      <c r="E257" s="16">
        <v>12000</v>
      </c>
      <c r="F257" s="15">
        <v>0.49</v>
      </c>
      <c r="G257" s="47">
        <v>8</v>
      </c>
      <c r="H257" s="55">
        <f>Таблица651[[#This Row],[Коэфициент стоимости]]*Таблица651[[#This Row],[Розничная цена KRW]]</f>
        <v>5880</v>
      </c>
      <c r="I257" s="17" t="str">
        <f>IF($H$1="","Введите курс",Таблица651[[#This Row],[Оптовая цена KRW за 1шт]]/$H$1)</f>
        <v>Введите курс</v>
      </c>
      <c r="J257" s="48"/>
      <c r="K257" s="18">
        <f>Таблица651[[#This Row],[Заказ коробок ]]*Таблица651[[#This Row],[Кол-во шт в коробке]]</f>
        <v>0</v>
      </c>
      <c r="L257" s="54">
        <f>Таблица651[[#This Row],[Общее кол-во шт]]*Таблица651[[#This Row],[Оптовая цена KRW за 1шт]]</f>
        <v>0</v>
      </c>
      <c r="M257" s="19" t="str">
        <f>IFERROR(Таблица651[[#This Row],[Общее кол-во шт]]*Таблица651[[#This Row],[Оптовая цена USD за 1шт]],"")</f>
        <v/>
      </c>
      <c r="N257" s="49"/>
    </row>
    <row r="258" spans="1:14" ht="22.5" customHeight="1">
      <c r="A258" s="44" t="s">
        <v>14804</v>
      </c>
      <c r="B258" s="14">
        <v>8806173443338</v>
      </c>
      <c r="C258" s="50" t="s">
        <v>14805</v>
      </c>
      <c r="D258" s="46" t="s">
        <v>14806</v>
      </c>
      <c r="E258" s="16">
        <v>12000</v>
      </c>
      <c r="F258" s="15">
        <v>0.49</v>
      </c>
      <c r="G258" s="47">
        <v>8</v>
      </c>
      <c r="H258" s="55">
        <f>Таблица651[[#This Row],[Коэфициент стоимости]]*Таблица651[[#This Row],[Розничная цена KRW]]</f>
        <v>5880</v>
      </c>
      <c r="I258" s="17" t="str">
        <f>IF($H$1="","Введите курс",Таблица651[[#This Row],[Оптовая цена KRW за 1шт]]/$H$1)</f>
        <v>Введите курс</v>
      </c>
      <c r="J258" s="48"/>
      <c r="K258" s="18">
        <f>Таблица651[[#This Row],[Заказ коробок ]]*Таблица651[[#This Row],[Кол-во шт в коробке]]</f>
        <v>0</v>
      </c>
      <c r="L258" s="54">
        <f>Таблица651[[#This Row],[Общее кол-во шт]]*Таблица651[[#This Row],[Оптовая цена KRW за 1шт]]</f>
        <v>0</v>
      </c>
      <c r="M258" s="19" t="str">
        <f>IFERROR(Таблица651[[#This Row],[Общее кол-во шт]]*Таблица651[[#This Row],[Оптовая цена USD за 1шт]],"")</f>
        <v/>
      </c>
      <c r="N258" s="49"/>
    </row>
    <row r="259" spans="1:14" ht="22.5" customHeight="1">
      <c r="A259" s="44" t="s">
        <v>14807</v>
      </c>
      <c r="B259" s="14">
        <v>8806173419739</v>
      </c>
      <c r="C259" s="50" t="s">
        <v>14808</v>
      </c>
      <c r="D259" s="46" t="s">
        <v>24267</v>
      </c>
      <c r="E259" s="16">
        <v>7700</v>
      </c>
      <c r="F259" s="15">
        <v>0.49</v>
      </c>
      <c r="G259" s="47">
        <v>9</v>
      </c>
      <c r="H259" s="55">
        <f>Таблица651[[#This Row],[Коэфициент стоимости]]*Таблица651[[#This Row],[Розничная цена KRW]]</f>
        <v>3773</v>
      </c>
      <c r="I259" s="17" t="str">
        <f>IF($H$1="","Введите курс",Таблица651[[#This Row],[Оптовая цена KRW за 1шт]]/$H$1)</f>
        <v>Введите курс</v>
      </c>
      <c r="J259" s="48"/>
      <c r="K259" s="18">
        <f>Таблица651[[#This Row],[Заказ коробок ]]*Таблица651[[#This Row],[Кол-во шт в коробке]]</f>
        <v>0</v>
      </c>
      <c r="L259" s="54">
        <f>Таблица651[[#This Row],[Общее кол-во шт]]*Таблица651[[#This Row],[Оптовая цена KRW за 1шт]]</f>
        <v>0</v>
      </c>
      <c r="M259" s="19" t="str">
        <f>IFERROR(Таблица651[[#This Row],[Общее кол-во шт]]*Таблица651[[#This Row],[Оптовая цена USD за 1шт]],"")</f>
        <v/>
      </c>
      <c r="N259" s="49"/>
    </row>
    <row r="260" spans="1:14" ht="22.5" customHeight="1">
      <c r="A260" s="44" t="s">
        <v>14809</v>
      </c>
      <c r="B260" s="14">
        <v>8806173419722</v>
      </c>
      <c r="C260" s="50" t="s">
        <v>14810</v>
      </c>
      <c r="D260" s="46" t="s">
        <v>24268</v>
      </c>
      <c r="E260" s="16">
        <v>7700</v>
      </c>
      <c r="F260" s="15">
        <v>0.49</v>
      </c>
      <c r="G260" s="47">
        <v>9</v>
      </c>
      <c r="H260" s="55">
        <f>Таблица651[[#This Row],[Коэфициент стоимости]]*Таблица651[[#This Row],[Розничная цена KRW]]</f>
        <v>3773</v>
      </c>
      <c r="I260" s="17" t="str">
        <f>IF($H$1="","Введите курс",Таблица651[[#This Row],[Оптовая цена KRW за 1шт]]/$H$1)</f>
        <v>Введите курс</v>
      </c>
      <c r="J260" s="48"/>
      <c r="K260" s="18">
        <f>Таблица651[[#This Row],[Заказ коробок ]]*Таблица651[[#This Row],[Кол-во шт в коробке]]</f>
        <v>0</v>
      </c>
      <c r="L260" s="54">
        <f>Таблица651[[#This Row],[Общее кол-во шт]]*Таблица651[[#This Row],[Оптовая цена KRW за 1шт]]</f>
        <v>0</v>
      </c>
      <c r="M260" s="19" t="str">
        <f>IFERROR(Таблица651[[#This Row],[Общее кол-во шт]]*Таблица651[[#This Row],[Оптовая цена USD за 1шт]],"")</f>
        <v/>
      </c>
      <c r="N260" s="49"/>
    </row>
    <row r="261" spans="1:14" ht="22.5" customHeight="1">
      <c r="A261" s="44" t="s">
        <v>14811</v>
      </c>
      <c r="B261" s="14">
        <v>8806173419715</v>
      </c>
      <c r="C261" s="50" t="s">
        <v>14812</v>
      </c>
      <c r="D261" s="46" t="s">
        <v>24269</v>
      </c>
      <c r="E261" s="16">
        <v>7700</v>
      </c>
      <c r="F261" s="15">
        <v>0.49</v>
      </c>
      <c r="G261" s="47">
        <v>9</v>
      </c>
      <c r="H261" s="55">
        <f>Таблица651[[#This Row],[Коэфициент стоимости]]*Таблица651[[#This Row],[Розничная цена KRW]]</f>
        <v>3773</v>
      </c>
      <c r="I261" s="17" t="str">
        <f>IF($H$1="","Введите курс",Таблица651[[#This Row],[Оптовая цена KRW за 1шт]]/$H$1)</f>
        <v>Введите курс</v>
      </c>
      <c r="J261" s="48"/>
      <c r="K261" s="18">
        <f>Таблица651[[#This Row],[Заказ коробок ]]*Таблица651[[#This Row],[Кол-во шт в коробке]]</f>
        <v>0</v>
      </c>
      <c r="L261" s="54">
        <f>Таблица651[[#This Row],[Общее кол-во шт]]*Таблица651[[#This Row],[Оптовая цена KRW за 1шт]]</f>
        <v>0</v>
      </c>
      <c r="M261" s="19" t="str">
        <f>IFERROR(Таблица651[[#This Row],[Общее кол-во шт]]*Таблица651[[#This Row],[Оптовая цена USD за 1шт]],"")</f>
        <v/>
      </c>
      <c r="N261" s="49"/>
    </row>
    <row r="262" spans="1:14" ht="22.5" customHeight="1">
      <c r="A262" s="44" t="s">
        <v>14813</v>
      </c>
      <c r="B262" s="14">
        <v>8806173419692</v>
      </c>
      <c r="C262" s="50" t="s">
        <v>14814</v>
      </c>
      <c r="D262" s="46" t="s">
        <v>24270</v>
      </c>
      <c r="E262" s="16">
        <v>7700</v>
      </c>
      <c r="F262" s="15">
        <v>0.49</v>
      </c>
      <c r="G262" s="47">
        <v>9</v>
      </c>
      <c r="H262" s="55">
        <f>Таблица651[[#This Row],[Коэфициент стоимости]]*Таблица651[[#This Row],[Розничная цена KRW]]</f>
        <v>3773</v>
      </c>
      <c r="I262" s="17" t="str">
        <f>IF($H$1="","Введите курс",Таблица651[[#This Row],[Оптовая цена KRW за 1шт]]/$H$1)</f>
        <v>Введите курс</v>
      </c>
      <c r="J262" s="48"/>
      <c r="K262" s="18">
        <f>Таблица651[[#This Row],[Заказ коробок ]]*Таблица651[[#This Row],[Кол-во шт в коробке]]</f>
        <v>0</v>
      </c>
      <c r="L262" s="54">
        <f>Таблица651[[#This Row],[Общее кол-во шт]]*Таблица651[[#This Row],[Оптовая цена KRW за 1шт]]</f>
        <v>0</v>
      </c>
      <c r="M262" s="19" t="str">
        <f>IFERROR(Таблица651[[#This Row],[Общее кол-во шт]]*Таблица651[[#This Row],[Оптовая цена USD за 1шт]],"")</f>
        <v/>
      </c>
      <c r="N262" s="49"/>
    </row>
    <row r="263" spans="1:14" ht="22.5" customHeight="1">
      <c r="A263" s="44" t="s">
        <v>14815</v>
      </c>
      <c r="B263" s="14">
        <v>8806173447978</v>
      </c>
      <c r="C263" s="50" t="s">
        <v>14816</v>
      </c>
      <c r="D263" s="46" t="s">
        <v>14817</v>
      </c>
      <c r="E263" s="16">
        <v>6000</v>
      </c>
      <c r="F263" s="15">
        <v>0.49</v>
      </c>
      <c r="G263" s="47">
        <v>6</v>
      </c>
      <c r="H263" s="55">
        <f>Таблица651[[#This Row],[Коэфициент стоимости]]*Таблица651[[#This Row],[Розничная цена KRW]]</f>
        <v>2940</v>
      </c>
      <c r="I263" s="17" t="str">
        <f>IF($H$1="","Введите курс",Таблица651[[#This Row],[Оптовая цена KRW за 1шт]]/$H$1)</f>
        <v>Введите курс</v>
      </c>
      <c r="J263" s="48"/>
      <c r="K263" s="18">
        <f>Таблица651[[#This Row],[Заказ коробок ]]*Таблица651[[#This Row],[Кол-во шт в коробке]]</f>
        <v>0</v>
      </c>
      <c r="L263" s="54">
        <f>Таблица651[[#This Row],[Общее кол-во шт]]*Таблица651[[#This Row],[Оптовая цена KRW за 1шт]]</f>
        <v>0</v>
      </c>
      <c r="M263" s="19" t="str">
        <f>IFERROR(Таблица651[[#This Row],[Общее кол-во шт]]*Таблица651[[#This Row],[Оптовая цена USD за 1шт]],"")</f>
        <v/>
      </c>
      <c r="N263" s="49"/>
    </row>
    <row r="264" spans="1:14" ht="22.5" customHeight="1">
      <c r="A264" s="44" t="s">
        <v>14818</v>
      </c>
      <c r="B264" s="14">
        <v>8806173447985</v>
      </c>
      <c r="C264" s="50" t="s">
        <v>14819</v>
      </c>
      <c r="D264" s="46" t="s">
        <v>14820</v>
      </c>
      <c r="E264" s="16">
        <v>6000</v>
      </c>
      <c r="F264" s="15">
        <v>0.49</v>
      </c>
      <c r="G264" s="47">
        <v>6</v>
      </c>
      <c r="H264" s="55">
        <f>Таблица651[[#This Row],[Коэфициент стоимости]]*Таблица651[[#This Row],[Розничная цена KRW]]</f>
        <v>2940</v>
      </c>
      <c r="I264" s="17" t="str">
        <f>IF($H$1="","Введите курс",Таблица651[[#This Row],[Оптовая цена KRW за 1шт]]/$H$1)</f>
        <v>Введите курс</v>
      </c>
      <c r="J264" s="48"/>
      <c r="K264" s="18">
        <f>Таблица651[[#This Row],[Заказ коробок ]]*Таблица651[[#This Row],[Кол-во шт в коробке]]</f>
        <v>0</v>
      </c>
      <c r="L264" s="54">
        <f>Таблица651[[#This Row],[Общее кол-во шт]]*Таблица651[[#This Row],[Оптовая цена KRW за 1шт]]</f>
        <v>0</v>
      </c>
      <c r="M264" s="19" t="str">
        <f>IFERROR(Таблица651[[#This Row],[Общее кол-во шт]]*Таблица651[[#This Row],[Оптовая цена USD за 1шт]],"")</f>
        <v/>
      </c>
      <c r="N264" s="49"/>
    </row>
    <row r="265" spans="1:14" ht="22.5" customHeight="1">
      <c r="A265" s="44" t="s">
        <v>14821</v>
      </c>
      <c r="B265" s="14">
        <v>8806173447992</v>
      </c>
      <c r="C265" s="50" t="s">
        <v>14822</v>
      </c>
      <c r="D265" s="46" t="s">
        <v>14823</v>
      </c>
      <c r="E265" s="16">
        <v>6000</v>
      </c>
      <c r="F265" s="15">
        <v>0.49</v>
      </c>
      <c r="G265" s="47">
        <v>6</v>
      </c>
      <c r="H265" s="55">
        <f>Таблица651[[#This Row],[Коэфициент стоимости]]*Таблица651[[#This Row],[Розничная цена KRW]]</f>
        <v>2940</v>
      </c>
      <c r="I265" s="17" t="str">
        <f>IF($H$1="","Введите курс",Таблица651[[#This Row],[Оптовая цена KRW за 1шт]]/$H$1)</f>
        <v>Введите курс</v>
      </c>
      <c r="J265" s="48"/>
      <c r="K265" s="18">
        <f>Таблица651[[#This Row],[Заказ коробок ]]*Таблица651[[#This Row],[Кол-во шт в коробке]]</f>
        <v>0</v>
      </c>
      <c r="L265" s="54">
        <f>Таблица651[[#This Row],[Общее кол-во шт]]*Таблица651[[#This Row],[Оптовая цена KRW за 1шт]]</f>
        <v>0</v>
      </c>
      <c r="M265" s="19" t="str">
        <f>IFERROR(Таблица651[[#This Row],[Общее кол-во шт]]*Таблица651[[#This Row],[Оптовая цена USD за 1шт]],"")</f>
        <v/>
      </c>
      <c r="N265" s="49"/>
    </row>
    <row r="266" spans="1:14" ht="22.5" customHeight="1">
      <c r="A266" s="44" t="s">
        <v>14824</v>
      </c>
      <c r="B266" s="14">
        <v>8806173448005</v>
      </c>
      <c r="C266" s="50" t="s">
        <v>14825</v>
      </c>
      <c r="D266" s="46" t="s">
        <v>14826</v>
      </c>
      <c r="E266" s="16">
        <v>6000</v>
      </c>
      <c r="F266" s="15">
        <v>0.49</v>
      </c>
      <c r="G266" s="47">
        <v>6</v>
      </c>
      <c r="H266" s="55">
        <f>Таблица651[[#This Row],[Коэфициент стоимости]]*Таблица651[[#This Row],[Розничная цена KRW]]</f>
        <v>2940</v>
      </c>
      <c r="I266" s="17" t="str">
        <f>IF($H$1="","Введите курс",Таблица651[[#This Row],[Оптовая цена KRW за 1шт]]/$H$1)</f>
        <v>Введите курс</v>
      </c>
      <c r="J266" s="48"/>
      <c r="K266" s="18">
        <f>Таблица651[[#This Row],[Заказ коробок ]]*Таблица651[[#This Row],[Кол-во шт в коробке]]</f>
        <v>0</v>
      </c>
      <c r="L266" s="54">
        <f>Таблица651[[#This Row],[Общее кол-во шт]]*Таблица651[[#This Row],[Оптовая цена KRW за 1шт]]</f>
        <v>0</v>
      </c>
      <c r="M266" s="19" t="str">
        <f>IFERROR(Таблица651[[#This Row],[Общее кол-во шт]]*Таблица651[[#This Row],[Оптовая цена USD за 1шт]],"")</f>
        <v/>
      </c>
      <c r="N266" s="49"/>
    </row>
    <row r="267" spans="1:14" ht="22.5" customHeight="1">
      <c r="A267" s="44" t="s">
        <v>14827</v>
      </c>
      <c r="B267" s="14">
        <v>8806173448012</v>
      </c>
      <c r="C267" s="50" t="s">
        <v>14828</v>
      </c>
      <c r="D267" s="46" t="s">
        <v>14829</v>
      </c>
      <c r="E267" s="16">
        <v>6000</v>
      </c>
      <c r="F267" s="15">
        <v>0.49</v>
      </c>
      <c r="G267" s="47">
        <v>6</v>
      </c>
      <c r="H267" s="55">
        <f>Таблица651[[#This Row],[Коэфициент стоимости]]*Таблица651[[#This Row],[Розничная цена KRW]]</f>
        <v>2940</v>
      </c>
      <c r="I267" s="17" t="str">
        <f>IF($H$1="","Введите курс",Таблица651[[#This Row],[Оптовая цена KRW за 1шт]]/$H$1)</f>
        <v>Введите курс</v>
      </c>
      <c r="J267" s="48"/>
      <c r="K267" s="18">
        <f>Таблица651[[#This Row],[Заказ коробок ]]*Таблица651[[#This Row],[Кол-во шт в коробке]]</f>
        <v>0</v>
      </c>
      <c r="L267" s="54">
        <f>Таблица651[[#This Row],[Общее кол-во шт]]*Таблица651[[#This Row],[Оптовая цена KRW за 1шт]]</f>
        <v>0</v>
      </c>
      <c r="M267" s="19" t="str">
        <f>IFERROR(Таблица651[[#This Row],[Общее кол-во шт]]*Таблица651[[#This Row],[Оптовая цена USD за 1шт]],"")</f>
        <v/>
      </c>
      <c r="N267" s="49"/>
    </row>
    <row r="268" spans="1:14" ht="22.5" customHeight="1">
      <c r="A268" s="44" t="s">
        <v>14830</v>
      </c>
      <c r="B268" s="14">
        <v>8806173438495</v>
      </c>
      <c r="C268" s="50" t="s">
        <v>14831</v>
      </c>
      <c r="D268" s="46" t="s">
        <v>14832</v>
      </c>
      <c r="E268" s="16">
        <v>12000</v>
      </c>
      <c r="F268" s="15">
        <v>0.49</v>
      </c>
      <c r="G268" s="47">
        <v>8</v>
      </c>
      <c r="H268" s="55">
        <f>Таблица651[[#This Row],[Коэфициент стоимости]]*Таблица651[[#This Row],[Розничная цена KRW]]</f>
        <v>5880</v>
      </c>
      <c r="I268" s="17" t="str">
        <f>IF($H$1="","Введите курс",Таблица651[[#This Row],[Оптовая цена KRW за 1шт]]/$H$1)</f>
        <v>Введите курс</v>
      </c>
      <c r="J268" s="48"/>
      <c r="K268" s="18">
        <f>Таблица651[[#This Row],[Заказ коробок ]]*Таблица651[[#This Row],[Кол-во шт в коробке]]</f>
        <v>0</v>
      </c>
      <c r="L268" s="54">
        <f>Таблица651[[#This Row],[Общее кол-во шт]]*Таблица651[[#This Row],[Оптовая цена KRW за 1шт]]</f>
        <v>0</v>
      </c>
      <c r="M268" s="19" t="str">
        <f>IFERROR(Таблица651[[#This Row],[Общее кол-во шт]]*Таблица651[[#This Row],[Оптовая цена USD за 1шт]],"")</f>
        <v/>
      </c>
      <c r="N268" s="49"/>
    </row>
    <row r="269" spans="1:14" ht="22.5" customHeight="1">
      <c r="A269" s="44" t="s">
        <v>14833</v>
      </c>
      <c r="B269" s="14">
        <v>8806173438501</v>
      </c>
      <c r="C269" s="50" t="s">
        <v>14834</v>
      </c>
      <c r="D269" s="46" t="s">
        <v>14835</v>
      </c>
      <c r="E269" s="16">
        <v>12000</v>
      </c>
      <c r="F269" s="15">
        <v>0.49</v>
      </c>
      <c r="G269" s="47">
        <v>8</v>
      </c>
      <c r="H269" s="55">
        <f>Таблица651[[#This Row],[Коэфициент стоимости]]*Таблица651[[#This Row],[Розничная цена KRW]]</f>
        <v>5880</v>
      </c>
      <c r="I269" s="17" t="str">
        <f>IF($H$1="","Введите курс",Таблица651[[#This Row],[Оптовая цена KRW за 1шт]]/$H$1)</f>
        <v>Введите курс</v>
      </c>
      <c r="J269" s="48"/>
      <c r="K269" s="18">
        <f>Таблица651[[#This Row],[Заказ коробок ]]*Таблица651[[#This Row],[Кол-во шт в коробке]]</f>
        <v>0</v>
      </c>
      <c r="L269" s="54">
        <f>Таблица651[[#This Row],[Общее кол-во шт]]*Таблица651[[#This Row],[Оптовая цена KRW за 1шт]]</f>
        <v>0</v>
      </c>
      <c r="M269" s="19" t="str">
        <f>IFERROR(Таблица651[[#This Row],[Общее кол-во шт]]*Таблица651[[#This Row],[Оптовая цена USD за 1шт]],"")</f>
        <v/>
      </c>
      <c r="N269" s="49"/>
    </row>
    <row r="270" spans="1:14" ht="22.5" customHeight="1">
      <c r="A270" s="44" t="s">
        <v>14836</v>
      </c>
      <c r="B270" s="14">
        <v>8806173438518</v>
      </c>
      <c r="C270" s="50" t="s">
        <v>14837</v>
      </c>
      <c r="D270" s="46" t="s">
        <v>14838</v>
      </c>
      <c r="E270" s="16">
        <v>12000</v>
      </c>
      <c r="F270" s="15">
        <v>0.49</v>
      </c>
      <c r="G270" s="47">
        <v>8</v>
      </c>
      <c r="H270" s="55">
        <f>Таблица651[[#This Row],[Коэфициент стоимости]]*Таблица651[[#This Row],[Розничная цена KRW]]</f>
        <v>5880</v>
      </c>
      <c r="I270" s="17" t="str">
        <f>IF($H$1="","Введите курс",Таблица651[[#This Row],[Оптовая цена KRW за 1шт]]/$H$1)</f>
        <v>Введите курс</v>
      </c>
      <c r="J270" s="48"/>
      <c r="K270" s="18">
        <f>Таблица651[[#This Row],[Заказ коробок ]]*Таблица651[[#This Row],[Кол-во шт в коробке]]</f>
        <v>0</v>
      </c>
      <c r="L270" s="54">
        <f>Таблица651[[#This Row],[Общее кол-во шт]]*Таблица651[[#This Row],[Оптовая цена KRW за 1шт]]</f>
        <v>0</v>
      </c>
      <c r="M270" s="19" t="str">
        <f>IFERROR(Таблица651[[#This Row],[Общее кол-во шт]]*Таблица651[[#This Row],[Оптовая цена USD за 1шт]],"")</f>
        <v/>
      </c>
      <c r="N270" s="49"/>
    </row>
    <row r="271" spans="1:14" ht="22.5" customHeight="1">
      <c r="A271" s="44" t="s">
        <v>14839</v>
      </c>
      <c r="B271" s="14">
        <v>8806173438525</v>
      </c>
      <c r="C271" s="50" t="s">
        <v>14840</v>
      </c>
      <c r="D271" s="46" t="s">
        <v>14841</v>
      </c>
      <c r="E271" s="16">
        <v>12000</v>
      </c>
      <c r="F271" s="15">
        <v>0.49</v>
      </c>
      <c r="G271" s="47">
        <v>8</v>
      </c>
      <c r="H271" s="55">
        <f>Таблица651[[#This Row],[Коэфициент стоимости]]*Таблица651[[#This Row],[Розничная цена KRW]]</f>
        <v>5880</v>
      </c>
      <c r="I271" s="17" t="str">
        <f>IF($H$1="","Введите курс",Таблица651[[#This Row],[Оптовая цена KRW за 1шт]]/$H$1)</f>
        <v>Введите курс</v>
      </c>
      <c r="J271" s="48"/>
      <c r="K271" s="18">
        <f>Таблица651[[#This Row],[Заказ коробок ]]*Таблица651[[#This Row],[Кол-во шт в коробке]]</f>
        <v>0</v>
      </c>
      <c r="L271" s="54">
        <f>Таблица651[[#This Row],[Общее кол-во шт]]*Таблица651[[#This Row],[Оптовая цена KRW за 1шт]]</f>
        <v>0</v>
      </c>
      <c r="M271" s="19" t="str">
        <f>IFERROR(Таблица651[[#This Row],[Общее кол-во шт]]*Таблица651[[#This Row],[Оптовая цена USD за 1шт]],"")</f>
        <v/>
      </c>
      <c r="N271" s="49"/>
    </row>
    <row r="272" spans="1:14" ht="22.5" customHeight="1">
      <c r="A272" s="44" t="s">
        <v>14842</v>
      </c>
      <c r="B272" s="14">
        <v>8806173438532</v>
      </c>
      <c r="C272" s="50" t="s">
        <v>14843</v>
      </c>
      <c r="D272" s="46" t="s">
        <v>14844</v>
      </c>
      <c r="E272" s="16">
        <v>12000</v>
      </c>
      <c r="F272" s="15">
        <v>0.49</v>
      </c>
      <c r="G272" s="47">
        <v>8</v>
      </c>
      <c r="H272" s="55">
        <f>Таблица651[[#This Row],[Коэфициент стоимости]]*Таблица651[[#This Row],[Розничная цена KRW]]</f>
        <v>5880</v>
      </c>
      <c r="I272" s="17" t="str">
        <f>IF($H$1="","Введите курс",Таблица651[[#This Row],[Оптовая цена KRW за 1шт]]/$H$1)</f>
        <v>Введите курс</v>
      </c>
      <c r="J272" s="48"/>
      <c r="K272" s="18">
        <f>Таблица651[[#This Row],[Заказ коробок ]]*Таблица651[[#This Row],[Кол-во шт в коробке]]</f>
        <v>0</v>
      </c>
      <c r="L272" s="54">
        <f>Таблица651[[#This Row],[Общее кол-во шт]]*Таблица651[[#This Row],[Оптовая цена KRW за 1шт]]</f>
        <v>0</v>
      </c>
      <c r="M272" s="19" t="str">
        <f>IFERROR(Таблица651[[#This Row],[Общее кол-во шт]]*Таблица651[[#This Row],[Оптовая цена USD за 1шт]],"")</f>
        <v/>
      </c>
      <c r="N272" s="49"/>
    </row>
    <row r="273" spans="1:14" ht="22.5" customHeight="1">
      <c r="A273" s="44" t="s">
        <v>14845</v>
      </c>
      <c r="B273" s="14">
        <v>8806173442898</v>
      </c>
      <c r="C273" s="50" t="s">
        <v>14846</v>
      </c>
      <c r="D273" s="46" t="s">
        <v>14847</v>
      </c>
      <c r="E273" s="16">
        <v>12000</v>
      </c>
      <c r="F273" s="15">
        <v>0.49</v>
      </c>
      <c r="G273" s="47">
        <v>8</v>
      </c>
      <c r="H273" s="55">
        <f>Таблица651[[#This Row],[Коэфициент стоимости]]*Таблица651[[#This Row],[Розничная цена KRW]]</f>
        <v>5880</v>
      </c>
      <c r="I273" s="17" t="str">
        <f>IF($H$1="","Введите курс",Таблица651[[#This Row],[Оптовая цена KRW за 1шт]]/$H$1)</f>
        <v>Введите курс</v>
      </c>
      <c r="J273" s="48"/>
      <c r="K273" s="18">
        <f>Таблица651[[#This Row],[Заказ коробок ]]*Таблица651[[#This Row],[Кол-во шт в коробке]]</f>
        <v>0</v>
      </c>
      <c r="L273" s="54">
        <f>Таблица651[[#This Row],[Общее кол-во шт]]*Таблица651[[#This Row],[Оптовая цена KRW за 1шт]]</f>
        <v>0</v>
      </c>
      <c r="M273" s="19" t="str">
        <f>IFERROR(Таблица651[[#This Row],[Общее кол-во шт]]*Таблица651[[#This Row],[Оптовая цена USD за 1шт]],"")</f>
        <v/>
      </c>
      <c r="N273" s="49"/>
    </row>
    <row r="274" spans="1:14" ht="22.5" customHeight="1">
      <c r="A274" s="44" t="s">
        <v>14848</v>
      </c>
      <c r="B274" s="14">
        <v>8806173442904</v>
      </c>
      <c r="C274" s="50" t="s">
        <v>14849</v>
      </c>
      <c r="D274" s="46" t="s">
        <v>14850</v>
      </c>
      <c r="E274" s="16">
        <v>12000</v>
      </c>
      <c r="F274" s="15">
        <v>0.49</v>
      </c>
      <c r="G274" s="47">
        <v>8</v>
      </c>
      <c r="H274" s="55">
        <f>Таблица651[[#This Row],[Коэфициент стоимости]]*Таблица651[[#This Row],[Розничная цена KRW]]</f>
        <v>5880</v>
      </c>
      <c r="I274" s="17" t="str">
        <f>IF($H$1="","Введите курс",Таблица651[[#This Row],[Оптовая цена KRW за 1шт]]/$H$1)</f>
        <v>Введите курс</v>
      </c>
      <c r="J274" s="48"/>
      <c r="K274" s="18">
        <f>Таблица651[[#This Row],[Заказ коробок ]]*Таблица651[[#This Row],[Кол-во шт в коробке]]</f>
        <v>0</v>
      </c>
      <c r="L274" s="54">
        <f>Таблица651[[#This Row],[Общее кол-во шт]]*Таблица651[[#This Row],[Оптовая цена KRW за 1шт]]</f>
        <v>0</v>
      </c>
      <c r="M274" s="19" t="str">
        <f>IFERROR(Таблица651[[#This Row],[Общее кол-во шт]]*Таблица651[[#This Row],[Оптовая цена USD за 1шт]],"")</f>
        <v/>
      </c>
      <c r="N274" s="49"/>
    </row>
    <row r="275" spans="1:14" ht="22.5" customHeight="1">
      <c r="A275" s="44" t="s">
        <v>14851</v>
      </c>
      <c r="B275" s="14">
        <v>8806173442928</v>
      </c>
      <c r="C275" s="50" t="s">
        <v>14852</v>
      </c>
      <c r="D275" s="46" t="s">
        <v>14853</v>
      </c>
      <c r="E275" s="16">
        <v>12000</v>
      </c>
      <c r="F275" s="15">
        <v>0.49</v>
      </c>
      <c r="G275" s="47">
        <v>8</v>
      </c>
      <c r="H275" s="55">
        <f>Таблица651[[#This Row],[Коэфициент стоимости]]*Таблица651[[#This Row],[Розничная цена KRW]]</f>
        <v>5880</v>
      </c>
      <c r="I275" s="17" t="str">
        <f>IF($H$1="","Введите курс",Таблица651[[#This Row],[Оптовая цена KRW за 1шт]]/$H$1)</f>
        <v>Введите курс</v>
      </c>
      <c r="J275" s="48"/>
      <c r="K275" s="18">
        <f>Таблица651[[#This Row],[Заказ коробок ]]*Таблица651[[#This Row],[Кол-во шт в коробке]]</f>
        <v>0</v>
      </c>
      <c r="L275" s="54">
        <f>Таблица651[[#This Row],[Общее кол-во шт]]*Таблица651[[#This Row],[Оптовая цена KRW за 1шт]]</f>
        <v>0</v>
      </c>
      <c r="M275" s="19" t="str">
        <f>IFERROR(Таблица651[[#This Row],[Общее кол-во шт]]*Таблица651[[#This Row],[Оптовая цена USD за 1шт]],"")</f>
        <v/>
      </c>
      <c r="N275" s="49"/>
    </row>
    <row r="276" spans="1:14" ht="22.5" customHeight="1">
      <c r="A276" s="44" t="s">
        <v>14854</v>
      </c>
      <c r="B276" s="14">
        <v>8806173442935</v>
      </c>
      <c r="C276" s="50" t="s">
        <v>14855</v>
      </c>
      <c r="D276" s="46" t="s">
        <v>14856</v>
      </c>
      <c r="E276" s="16">
        <v>12000</v>
      </c>
      <c r="F276" s="15">
        <v>0.49</v>
      </c>
      <c r="G276" s="47">
        <v>8</v>
      </c>
      <c r="H276" s="55">
        <f>Таблица651[[#This Row],[Коэфициент стоимости]]*Таблица651[[#This Row],[Розничная цена KRW]]</f>
        <v>5880</v>
      </c>
      <c r="I276" s="17" t="str">
        <f>IF($H$1="","Введите курс",Таблица651[[#This Row],[Оптовая цена KRW за 1шт]]/$H$1)</f>
        <v>Введите курс</v>
      </c>
      <c r="J276" s="48"/>
      <c r="K276" s="18">
        <f>Таблица651[[#This Row],[Заказ коробок ]]*Таблица651[[#This Row],[Кол-во шт в коробке]]</f>
        <v>0</v>
      </c>
      <c r="L276" s="54">
        <f>Таблица651[[#This Row],[Общее кол-во шт]]*Таблица651[[#This Row],[Оптовая цена KRW за 1шт]]</f>
        <v>0</v>
      </c>
      <c r="M276" s="19" t="str">
        <f>IFERROR(Таблица651[[#This Row],[Общее кол-во шт]]*Таблица651[[#This Row],[Оптовая цена USD за 1шт]],"")</f>
        <v/>
      </c>
      <c r="N276" s="49"/>
    </row>
    <row r="277" spans="1:14" ht="22.5" customHeight="1">
      <c r="A277" s="44" t="s">
        <v>14857</v>
      </c>
      <c r="B277" s="14">
        <v>8806173442942</v>
      </c>
      <c r="C277" s="50" t="s">
        <v>14858</v>
      </c>
      <c r="D277" s="46" t="s">
        <v>14859</v>
      </c>
      <c r="E277" s="16">
        <v>12000</v>
      </c>
      <c r="F277" s="15">
        <v>0.49</v>
      </c>
      <c r="G277" s="47">
        <v>8</v>
      </c>
      <c r="H277" s="55">
        <f>Таблица651[[#This Row],[Коэфициент стоимости]]*Таблица651[[#This Row],[Розничная цена KRW]]</f>
        <v>5880</v>
      </c>
      <c r="I277" s="17" t="str">
        <f>IF($H$1="","Введите курс",Таблица651[[#This Row],[Оптовая цена KRW за 1шт]]/$H$1)</f>
        <v>Введите курс</v>
      </c>
      <c r="J277" s="48"/>
      <c r="K277" s="18">
        <f>Таблица651[[#This Row],[Заказ коробок ]]*Таблица651[[#This Row],[Кол-во шт в коробке]]</f>
        <v>0</v>
      </c>
      <c r="L277" s="54">
        <f>Таблица651[[#This Row],[Общее кол-во шт]]*Таблица651[[#This Row],[Оптовая цена KRW за 1шт]]</f>
        <v>0</v>
      </c>
      <c r="M277" s="19" t="str">
        <f>IFERROR(Таблица651[[#This Row],[Общее кол-во шт]]*Таблица651[[#This Row],[Оптовая цена USD за 1шт]],"")</f>
        <v/>
      </c>
      <c r="N277" s="49"/>
    </row>
    <row r="278" spans="1:14" ht="22.5" customHeight="1">
      <c r="A278" s="44" t="s">
        <v>14860</v>
      </c>
      <c r="B278" s="14">
        <v>8806173442959</v>
      </c>
      <c r="C278" s="50" t="s">
        <v>14861</v>
      </c>
      <c r="D278" s="46" t="s">
        <v>14862</v>
      </c>
      <c r="E278" s="16">
        <v>12000</v>
      </c>
      <c r="F278" s="15">
        <v>0.49</v>
      </c>
      <c r="G278" s="47">
        <v>8</v>
      </c>
      <c r="H278" s="55">
        <f>Таблица651[[#This Row],[Коэфициент стоимости]]*Таблица651[[#This Row],[Розничная цена KRW]]</f>
        <v>5880</v>
      </c>
      <c r="I278" s="17" t="str">
        <f>IF($H$1="","Введите курс",Таблица651[[#This Row],[Оптовая цена KRW за 1шт]]/$H$1)</f>
        <v>Введите курс</v>
      </c>
      <c r="J278" s="48"/>
      <c r="K278" s="18">
        <f>Таблица651[[#This Row],[Заказ коробок ]]*Таблица651[[#This Row],[Кол-во шт в коробке]]</f>
        <v>0</v>
      </c>
      <c r="L278" s="54">
        <f>Таблица651[[#This Row],[Общее кол-во шт]]*Таблица651[[#This Row],[Оптовая цена KRW за 1шт]]</f>
        <v>0</v>
      </c>
      <c r="M278" s="19" t="str">
        <f>IFERROR(Таблица651[[#This Row],[Общее кол-во шт]]*Таблица651[[#This Row],[Оптовая цена USD за 1шт]],"")</f>
        <v/>
      </c>
      <c r="N278" s="49"/>
    </row>
    <row r="279" spans="1:14" ht="22.5" customHeight="1">
      <c r="A279" s="44" t="s">
        <v>14863</v>
      </c>
      <c r="B279" s="14">
        <v>8806173442966</v>
      </c>
      <c r="C279" s="50" t="s">
        <v>14864</v>
      </c>
      <c r="D279" s="46" t="s">
        <v>14865</v>
      </c>
      <c r="E279" s="16">
        <v>12000</v>
      </c>
      <c r="F279" s="15">
        <v>0.49</v>
      </c>
      <c r="G279" s="47">
        <v>8</v>
      </c>
      <c r="H279" s="55">
        <f>Таблица651[[#This Row],[Коэфициент стоимости]]*Таблица651[[#This Row],[Розничная цена KRW]]</f>
        <v>5880</v>
      </c>
      <c r="I279" s="17" t="str">
        <f>IF($H$1="","Введите курс",Таблица651[[#This Row],[Оптовая цена KRW за 1шт]]/$H$1)</f>
        <v>Введите курс</v>
      </c>
      <c r="J279" s="48"/>
      <c r="K279" s="18">
        <f>Таблица651[[#This Row],[Заказ коробок ]]*Таблица651[[#This Row],[Кол-во шт в коробке]]</f>
        <v>0</v>
      </c>
      <c r="L279" s="54">
        <f>Таблица651[[#This Row],[Общее кол-во шт]]*Таблица651[[#This Row],[Оптовая цена KRW за 1шт]]</f>
        <v>0</v>
      </c>
      <c r="M279" s="19" t="str">
        <f>IFERROR(Таблица651[[#This Row],[Общее кол-во шт]]*Таблица651[[#This Row],[Оптовая цена USD за 1шт]],"")</f>
        <v/>
      </c>
      <c r="N279" s="49"/>
    </row>
    <row r="280" spans="1:14" ht="22.5" customHeight="1">
      <c r="A280" s="44" t="s">
        <v>14866</v>
      </c>
      <c r="B280" s="14">
        <v>8806173442973</v>
      </c>
      <c r="C280" s="50" t="s">
        <v>14867</v>
      </c>
      <c r="D280" s="46" t="s">
        <v>14868</v>
      </c>
      <c r="E280" s="16">
        <v>12000</v>
      </c>
      <c r="F280" s="15">
        <v>0.49</v>
      </c>
      <c r="G280" s="47">
        <v>8</v>
      </c>
      <c r="H280" s="55">
        <f>Таблица651[[#This Row],[Коэфициент стоимости]]*Таблица651[[#This Row],[Розничная цена KRW]]</f>
        <v>5880</v>
      </c>
      <c r="I280" s="17" t="str">
        <f>IF($H$1="","Введите курс",Таблица651[[#This Row],[Оптовая цена KRW за 1шт]]/$H$1)</f>
        <v>Введите курс</v>
      </c>
      <c r="J280" s="48"/>
      <c r="K280" s="18">
        <f>Таблица651[[#This Row],[Заказ коробок ]]*Таблица651[[#This Row],[Кол-во шт в коробке]]</f>
        <v>0</v>
      </c>
      <c r="L280" s="54">
        <f>Таблица651[[#This Row],[Общее кол-во шт]]*Таблица651[[#This Row],[Оптовая цена KRW за 1шт]]</f>
        <v>0</v>
      </c>
      <c r="M280" s="19" t="str">
        <f>IFERROR(Таблица651[[#This Row],[Общее кол-во шт]]*Таблица651[[#This Row],[Оптовая цена USD за 1шт]],"")</f>
        <v/>
      </c>
      <c r="N280" s="49"/>
    </row>
    <row r="281" spans="1:14" ht="22.5" customHeight="1">
      <c r="A281" s="44" t="s">
        <v>14869</v>
      </c>
      <c r="B281" s="14">
        <v>8806173442980</v>
      </c>
      <c r="C281" s="50" t="s">
        <v>14870</v>
      </c>
      <c r="D281" s="46" t="s">
        <v>14871</v>
      </c>
      <c r="E281" s="16">
        <v>12000</v>
      </c>
      <c r="F281" s="15">
        <v>0.49</v>
      </c>
      <c r="G281" s="47">
        <v>8</v>
      </c>
      <c r="H281" s="55">
        <f>Таблица651[[#This Row],[Коэфициент стоимости]]*Таблица651[[#This Row],[Розничная цена KRW]]</f>
        <v>5880</v>
      </c>
      <c r="I281" s="17" t="str">
        <f>IF($H$1="","Введите курс",Таблица651[[#This Row],[Оптовая цена KRW за 1шт]]/$H$1)</f>
        <v>Введите курс</v>
      </c>
      <c r="J281" s="48"/>
      <c r="K281" s="18">
        <f>Таблица651[[#This Row],[Заказ коробок ]]*Таблица651[[#This Row],[Кол-во шт в коробке]]</f>
        <v>0</v>
      </c>
      <c r="L281" s="54">
        <f>Таблица651[[#This Row],[Общее кол-во шт]]*Таблица651[[#This Row],[Оптовая цена KRW за 1шт]]</f>
        <v>0</v>
      </c>
      <c r="M281" s="19" t="str">
        <f>IFERROR(Таблица651[[#This Row],[Общее кол-во шт]]*Таблица651[[#This Row],[Оптовая цена USD за 1шт]],"")</f>
        <v/>
      </c>
      <c r="N281" s="49"/>
    </row>
    <row r="282" spans="1:14" ht="22.5" customHeight="1">
      <c r="A282" s="44" t="s">
        <v>14872</v>
      </c>
      <c r="B282" s="14">
        <v>8806173442997</v>
      </c>
      <c r="C282" s="50" t="s">
        <v>14873</v>
      </c>
      <c r="D282" s="46" t="s">
        <v>14874</v>
      </c>
      <c r="E282" s="16">
        <v>12000</v>
      </c>
      <c r="F282" s="15">
        <v>0.49</v>
      </c>
      <c r="G282" s="47">
        <v>8</v>
      </c>
      <c r="H282" s="55">
        <f>Таблица651[[#This Row],[Коэфициент стоимости]]*Таблица651[[#This Row],[Розничная цена KRW]]</f>
        <v>5880</v>
      </c>
      <c r="I282" s="17" t="str">
        <f>IF($H$1="","Введите курс",Таблица651[[#This Row],[Оптовая цена KRW за 1шт]]/$H$1)</f>
        <v>Введите курс</v>
      </c>
      <c r="J282" s="48"/>
      <c r="K282" s="18">
        <f>Таблица651[[#This Row],[Заказ коробок ]]*Таблица651[[#This Row],[Кол-во шт в коробке]]</f>
        <v>0</v>
      </c>
      <c r="L282" s="54">
        <f>Таблица651[[#This Row],[Общее кол-во шт]]*Таблица651[[#This Row],[Оптовая цена KRW за 1шт]]</f>
        <v>0</v>
      </c>
      <c r="M282" s="19" t="str">
        <f>IFERROR(Таблица651[[#This Row],[Общее кол-во шт]]*Таблица651[[#This Row],[Оптовая цена USD за 1шт]],"")</f>
        <v/>
      </c>
      <c r="N282" s="49"/>
    </row>
    <row r="283" spans="1:14" ht="22.5" customHeight="1">
      <c r="A283" s="44" t="s">
        <v>14875</v>
      </c>
      <c r="B283" s="14">
        <v>8806173443000</v>
      </c>
      <c r="C283" s="50" t="s">
        <v>14876</v>
      </c>
      <c r="D283" s="46" t="s">
        <v>14877</v>
      </c>
      <c r="E283" s="16">
        <v>12000</v>
      </c>
      <c r="F283" s="15">
        <v>0.49</v>
      </c>
      <c r="G283" s="47">
        <v>8</v>
      </c>
      <c r="H283" s="55">
        <f>Таблица651[[#This Row],[Коэфициент стоимости]]*Таблица651[[#This Row],[Розничная цена KRW]]</f>
        <v>5880</v>
      </c>
      <c r="I283" s="17" t="str">
        <f>IF($H$1="","Введите курс",Таблица651[[#This Row],[Оптовая цена KRW за 1шт]]/$H$1)</f>
        <v>Введите курс</v>
      </c>
      <c r="J283" s="48"/>
      <c r="K283" s="18">
        <f>Таблица651[[#This Row],[Заказ коробок ]]*Таблица651[[#This Row],[Кол-во шт в коробке]]</f>
        <v>0</v>
      </c>
      <c r="L283" s="54">
        <f>Таблица651[[#This Row],[Общее кол-во шт]]*Таблица651[[#This Row],[Оптовая цена KRW за 1шт]]</f>
        <v>0</v>
      </c>
      <c r="M283" s="19" t="str">
        <f>IFERROR(Таблица651[[#This Row],[Общее кол-во шт]]*Таблица651[[#This Row],[Оптовая цена USD за 1шт]],"")</f>
        <v/>
      </c>
      <c r="N283" s="49"/>
    </row>
    <row r="284" spans="1:14" ht="22.5" customHeight="1">
      <c r="A284" s="44" t="s">
        <v>14878</v>
      </c>
      <c r="B284" s="14">
        <v>8806173430260</v>
      </c>
      <c r="C284" s="50" t="s">
        <v>14879</v>
      </c>
      <c r="D284" s="46" t="s">
        <v>14880</v>
      </c>
      <c r="E284" s="16">
        <v>9900</v>
      </c>
      <c r="F284" s="15">
        <v>0.49</v>
      </c>
      <c r="G284" s="47">
        <v>9</v>
      </c>
      <c r="H284" s="55">
        <f>Таблица651[[#This Row],[Коэфициент стоимости]]*Таблица651[[#This Row],[Розничная цена KRW]]</f>
        <v>4851</v>
      </c>
      <c r="I284" s="17" t="str">
        <f>IF($H$1="","Введите курс",Таблица651[[#This Row],[Оптовая цена KRW за 1шт]]/$H$1)</f>
        <v>Введите курс</v>
      </c>
      <c r="J284" s="48"/>
      <c r="K284" s="18">
        <f>Таблица651[[#This Row],[Заказ коробок ]]*Таблица651[[#This Row],[Кол-во шт в коробке]]</f>
        <v>0</v>
      </c>
      <c r="L284" s="54">
        <f>Таблица651[[#This Row],[Общее кол-во шт]]*Таблица651[[#This Row],[Оптовая цена KRW за 1шт]]</f>
        <v>0</v>
      </c>
      <c r="M284" s="19" t="str">
        <f>IFERROR(Таблица651[[#This Row],[Общее кол-во шт]]*Таблица651[[#This Row],[Оптовая цена USD за 1шт]],"")</f>
        <v/>
      </c>
      <c r="N284" s="49"/>
    </row>
    <row r="285" spans="1:14" ht="22.5" customHeight="1">
      <c r="A285" s="44" t="s">
        <v>14881</v>
      </c>
      <c r="B285" s="14">
        <v>8806173430277</v>
      </c>
      <c r="C285" s="50" t="s">
        <v>14882</v>
      </c>
      <c r="D285" s="46" t="s">
        <v>14883</v>
      </c>
      <c r="E285" s="16">
        <v>9900</v>
      </c>
      <c r="F285" s="15">
        <v>0.49</v>
      </c>
      <c r="G285" s="47">
        <v>9</v>
      </c>
      <c r="H285" s="55">
        <f>Таблица651[[#This Row],[Коэфициент стоимости]]*Таблица651[[#This Row],[Розничная цена KRW]]</f>
        <v>4851</v>
      </c>
      <c r="I285" s="17" t="str">
        <f>IF($H$1="","Введите курс",Таблица651[[#This Row],[Оптовая цена KRW за 1шт]]/$H$1)</f>
        <v>Введите курс</v>
      </c>
      <c r="J285" s="48"/>
      <c r="K285" s="18">
        <f>Таблица651[[#This Row],[Заказ коробок ]]*Таблица651[[#This Row],[Кол-во шт в коробке]]</f>
        <v>0</v>
      </c>
      <c r="L285" s="54">
        <f>Таблица651[[#This Row],[Общее кол-во шт]]*Таблица651[[#This Row],[Оптовая цена KRW за 1шт]]</f>
        <v>0</v>
      </c>
      <c r="M285" s="19" t="str">
        <f>IFERROR(Таблица651[[#This Row],[Общее кол-во шт]]*Таблица651[[#This Row],[Оптовая цена USD за 1шт]],"")</f>
        <v/>
      </c>
      <c r="N285" s="49"/>
    </row>
    <row r="286" spans="1:14" ht="22.5" customHeight="1">
      <c r="A286" s="44" t="s">
        <v>14884</v>
      </c>
      <c r="B286" s="14">
        <v>8806173443710</v>
      </c>
      <c r="C286" s="50" t="s">
        <v>14885</v>
      </c>
      <c r="D286" s="46" t="s">
        <v>14886</v>
      </c>
      <c r="E286" s="16">
        <v>30000</v>
      </c>
      <c r="F286" s="15">
        <v>0.49</v>
      </c>
      <c r="G286" s="47">
        <v>4</v>
      </c>
      <c r="H286" s="55">
        <f>Таблица651[[#This Row],[Коэфициент стоимости]]*Таблица651[[#This Row],[Розничная цена KRW]]</f>
        <v>14700</v>
      </c>
      <c r="I286" s="17" t="str">
        <f>IF($H$1="","Введите курс",Таблица651[[#This Row],[Оптовая цена KRW за 1шт]]/$H$1)</f>
        <v>Введите курс</v>
      </c>
      <c r="J286" s="48"/>
      <c r="K286" s="18">
        <f>Таблица651[[#This Row],[Заказ коробок ]]*Таблица651[[#This Row],[Кол-во шт в коробке]]</f>
        <v>0</v>
      </c>
      <c r="L286" s="54">
        <f>Таблица651[[#This Row],[Общее кол-во шт]]*Таблица651[[#This Row],[Оптовая цена KRW за 1шт]]</f>
        <v>0</v>
      </c>
      <c r="M286" s="19" t="str">
        <f>IFERROR(Таблица651[[#This Row],[Общее кол-во шт]]*Таблица651[[#This Row],[Оптовая цена USD за 1шт]],"")</f>
        <v/>
      </c>
      <c r="N286" s="49"/>
    </row>
    <row r="287" spans="1:14" ht="22.5" customHeight="1">
      <c r="A287" s="44" t="s">
        <v>14887</v>
      </c>
      <c r="B287" s="14">
        <v>8806173443727</v>
      </c>
      <c r="C287" s="50" t="s">
        <v>14888</v>
      </c>
      <c r="D287" s="46" t="s">
        <v>14889</v>
      </c>
      <c r="E287" s="16">
        <v>30000</v>
      </c>
      <c r="F287" s="15">
        <v>0.49</v>
      </c>
      <c r="G287" s="47">
        <v>4</v>
      </c>
      <c r="H287" s="55">
        <f>Таблица651[[#This Row],[Коэфициент стоимости]]*Таблица651[[#This Row],[Розничная цена KRW]]</f>
        <v>14700</v>
      </c>
      <c r="I287" s="17" t="str">
        <f>IF($H$1="","Введите курс",Таблица651[[#This Row],[Оптовая цена KRW за 1шт]]/$H$1)</f>
        <v>Введите курс</v>
      </c>
      <c r="J287" s="48"/>
      <c r="K287" s="18">
        <f>Таблица651[[#This Row],[Заказ коробок ]]*Таблица651[[#This Row],[Кол-во шт в коробке]]</f>
        <v>0</v>
      </c>
      <c r="L287" s="54">
        <f>Таблица651[[#This Row],[Общее кол-во шт]]*Таблица651[[#This Row],[Оптовая цена KRW за 1шт]]</f>
        <v>0</v>
      </c>
      <c r="M287" s="19" t="str">
        <f>IFERROR(Таблица651[[#This Row],[Общее кол-во шт]]*Таблица651[[#This Row],[Оптовая цена USD за 1шт]],"")</f>
        <v/>
      </c>
      <c r="N287" s="49"/>
    </row>
    <row r="288" spans="1:14" ht="22.5" customHeight="1">
      <c r="A288" s="44" t="s">
        <v>14890</v>
      </c>
      <c r="B288" s="14">
        <v>8806173442126</v>
      </c>
      <c r="C288" s="50" t="s">
        <v>14891</v>
      </c>
      <c r="D288" s="46" t="s">
        <v>24271</v>
      </c>
      <c r="E288" s="16">
        <v>8800</v>
      </c>
      <c r="F288" s="15">
        <v>0.49</v>
      </c>
      <c r="G288" s="47">
        <v>8</v>
      </c>
      <c r="H288" s="55">
        <f>Таблица651[[#This Row],[Коэфициент стоимости]]*Таблица651[[#This Row],[Розничная цена KRW]]</f>
        <v>4312</v>
      </c>
      <c r="I288" s="17" t="str">
        <f>IF($H$1="","Введите курс",Таблица651[[#This Row],[Оптовая цена KRW за 1шт]]/$H$1)</f>
        <v>Введите курс</v>
      </c>
      <c r="J288" s="48"/>
      <c r="K288" s="18">
        <f>Таблица651[[#This Row],[Заказ коробок ]]*Таблица651[[#This Row],[Кол-во шт в коробке]]</f>
        <v>0</v>
      </c>
      <c r="L288" s="54">
        <f>Таблица651[[#This Row],[Общее кол-во шт]]*Таблица651[[#This Row],[Оптовая цена KRW за 1шт]]</f>
        <v>0</v>
      </c>
      <c r="M288" s="19" t="str">
        <f>IFERROR(Таблица651[[#This Row],[Общее кол-во шт]]*Таблица651[[#This Row],[Оптовая цена USD за 1шт]],"")</f>
        <v/>
      </c>
      <c r="N288" s="49"/>
    </row>
    <row r="289" spans="1:14" ht="22.5" customHeight="1">
      <c r="A289" s="44" t="s">
        <v>14892</v>
      </c>
      <c r="B289" s="14">
        <v>8806173433315</v>
      </c>
      <c r="C289" s="50" t="s">
        <v>14893</v>
      </c>
      <c r="D289" s="46" t="s">
        <v>14894</v>
      </c>
      <c r="E289" s="16">
        <v>8800</v>
      </c>
      <c r="F289" s="15">
        <v>0.49</v>
      </c>
      <c r="G289" s="47">
        <v>8</v>
      </c>
      <c r="H289" s="55">
        <f>Таблица651[[#This Row],[Коэфициент стоимости]]*Таблица651[[#This Row],[Розничная цена KRW]]</f>
        <v>4312</v>
      </c>
      <c r="I289" s="17" t="str">
        <f>IF($H$1="","Введите курс",Таблица651[[#This Row],[Оптовая цена KRW за 1шт]]/$H$1)</f>
        <v>Введите курс</v>
      </c>
      <c r="J289" s="48"/>
      <c r="K289" s="18">
        <f>Таблица651[[#This Row],[Заказ коробок ]]*Таблица651[[#This Row],[Кол-во шт в коробке]]</f>
        <v>0</v>
      </c>
      <c r="L289" s="54">
        <f>Таблица651[[#This Row],[Общее кол-во шт]]*Таблица651[[#This Row],[Оптовая цена KRW за 1шт]]</f>
        <v>0</v>
      </c>
      <c r="M289" s="19" t="str">
        <f>IFERROR(Таблица651[[#This Row],[Общее кол-во шт]]*Таблица651[[#This Row],[Оптовая цена USD за 1шт]],"")</f>
        <v/>
      </c>
      <c r="N289" s="49"/>
    </row>
    <row r="290" spans="1:14" ht="22.5" customHeight="1">
      <c r="A290" s="44" t="s">
        <v>14895</v>
      </c>
      <c r="B290" s="14">
        <v>8806173442133</v>
      </c>
      <c r="C290" s="50" t="s">
        <v>14896</v>
      </c>
      <c r="D290" s="46" t="s">
        <v>24272</v>
      </c>
      <c r="E290" s="16">
        <v>8800</v>
      </c>
      <c r="F290" s="15">
        <v>0.49</v>
      </c>
      <c r="G290" s="47">
        <v>8</v>
      </c>
      <c r="H290" s="55">
        <f>Таблица651[[#This Row],[Коэфициент стоимости]]*Таблица651[[#This Row],[Розничная цена KRW]]</f>
        <v>4312</v>
      </c>
      <c r="I290" s="17" t="str">
        <f>IF($H$1="","Введите курс",Таблица651[[#This Row],[Оптовая цена KRW за 1шт]]/$H$1)</f>
        <v>Введите курс</v>
      </c>
      <c r="J290" s="48"/>
      <c r="K290" s="18">
        <f>Таблица651[[#This Row],[Заказ коробок ]]*Таблица651[[#This Row],[Кол-во шт в коробке]]</f>
        <v>0</v>
      </c>
      <c r="L290" s="54">
        <f>Таблица651[[#This Row],[Общее кол-во шт]]*Таблица651[[#This Row],[Оптовая цена KRW за 1шт]]</f>
        <v>0</v>
      </c>
      <c r="M290" s="19" t="str">
        <f>IFERROR(Таблица651[[#This Row],[Общее кол-во шт]]*Таблица651[[#This Row],[Оптовая цена USD за 1шт]],"")</f>
        <v/>
      </c>
      <c r="N290" s="49"/>
    </row>
    <row r="291" spans="1:14" ht="22.5" customHeight="1">
      <c r="A291" s="44" t="s">
        <v>14897</v>
      </c>
      <c r="B291" s="14">
        <v>8806173433322</v>
      </c>
      <c r="C291" s="50" t="s">
        <v>14898</v>
      </c>
      <c r="D291" s="46" t="s">
        <v>14899</v>
      </c>
      <c r="E291" s="16">
        <v>8800</v>
      </c>
      <c r="F291" s="15">
        <v>0.49</v>
      </c>
      <c r="G291" s="47">
        <v>8</v>
      </c>
      <c r="H291" s="55">
        <f>Таблица651[[#This Row],[Коэфициент стоимости]]*Таблица651[[#This Row],[Розничная цена KRW]]</f>
        <v>4312</v>
      </c>
      <c r="I291" s="17" t="str">
        <f>IF($H$1="","Введите курс",Таблица651[[#This Row],[Оптовая цена KRW за 1шт]]/$H$1)</f>
        <v>Введите курс</v>
      </c>
      <c r="J291" s="48"/>
      <c r="K291" s="18">
        <f>Таблица651[[#This Row],[Заказ коробок ]]*Таблица651[[#This Row],[Кол-во шт в коробке]]</f>
        <v>0</v>
      </c>
      <c r="L291" s="54">
        <f>Таблица651[[#This Row],[Общее кол-во шт]]*Таблица651[[#This Row],[Оптовая цена KRW за 1шт]]</f>
        <v>0</v>
      </c>
      <c r="M291" s="19" t="str">
        <f>IFERROR(Таблица651[[#This Row],[Общее кол-во шт]]*Таблица651[[#This Row],[Оптовая цена USD за 1шт]],"")</f>
        <v/>
      </c>
      <c r="N291" s="49"/>
    </row>
    <row r="292" spans="1:14" ht="22.5" customHeight="1">
      <c r="A292" s="44" t="s">
        <v>14900</v>
      </c>
      <c r="B292" s="14">
        <v>8806173442140</v>
      </c>
      <c r="C292" s="50" t="s">
        <v>14901</v>
      </c>
      <c r="D292" s="46" t="s">
        <v>24273</v>
      </c>
      <c r="E292" s="16">
        <v>8800</v>
      </c>
      <c r="F292" s="15">
        <v>0.49</v>
      </c>
      <c r="G292" s="47">
        <v>8</v>
      </c>
      <c r="H292" s="55">
        <f>Таблица651[[#This Row],[Коэфициент стоимости]]*Таблица651[[#This Row],[Розничная цена KRW]]</f>
        <v>4312</v>
      </c>
      <c r="I292" s="17" t="str">
        <f>IF($H$1="","Введите курс",Таблица651[[#This Row],[Оптовая цена KRW за 1шт]]/$H$1)</f>
        <v>Введите курс</v>
      </c>
      <c r="J292" s="48"/>
      <c r="K292" s="18">
        <f>Таблица651[[#This Row],[Заказ коробок ]]*Таблица651[[#This Row],[Кол-во шт в коробке]]</f>
        <v>0</v>
      </c>
      <c r="L292" s="54">
        <f>Таблица651[[#This Row],[Общее кол-во шт]]*Таблица651[[#This Row],[Оптовая цена KRW за 1шт]]</f>
        <v>0</v>
      </c>
      <c r="M292" s="19" t="str">
        <f>IFERROR(Таблица651[[#This Row],[Общее кол-во шт]]*Таблица651[[#This Row],[Оптовая цена USD за 1шт]],"")</f>
        <v/>
      </c>
      <c r="N292" s="49"/>
    </row>
    <row r="293" spans="1:14" ht="22.5" customHeight="1">
      <c r="A293" s="44" t="s">
        <v>14902</v>
      </c>
      <c r="B293" s="14">
        <v>8806173436774</v>
      </c>
      <c r="C293" s="50" t="s">
        <v>14903</v>
      </c>
      <c r="D293" s="46" t="s">
        <v>14904</v>
      </c>
      <c r="E293" s="16">
        <v>8800</v>
      </c>
      <c r="F293" s="15">
        <v>0.49</v>
      </c>
      <c r="G293" s="47">
        <v>8</v>
      </c>
      <c r="H293" s="55">
        <f>Таблица651[[#This Row],[Коэфициент стоимости]]*Таблица651[[#This Row],[Розничная цена KRW]]</f>
        <v>4312</v>
      </c>
      <c r="I293" s="17" t="str">
        <f>IF($H$1="","Введите курс",Таблица651[[#This Row],[Оптовая цена KRW за 1шт]]/$H$1)</f>
        <v>Введите курс</v>
      </c>
      <c r="J293" s="48"/>
      <c r="K293" s="18">
        <f>Таблица651[[#This Row],[Заказ коробок ]]*Таблица651[[#This Row],[Кол-во шт в коробке]]</f>
        <v>0</v>
      </c>
      <c r="L293" s="54">
        <f>Таблица651[[#This Row],[Общее кол-во шт]]*Таблица651[[#This Row],[Оптовая цена KRW за 1шт]]</f>
        <v>0</v>
      </c>
      <c r="M293" s="19" t="str">
        <f>IFERROR(Таблица651[[#This Row],[Общее кол-во шт]]*Таблица651[[#This Row],[Оптовая цена USD за 1шт]],"")</f>
        <v/>
      </c>
      <c r="N293" s="49"/>
    </row>
    <row r="294" spans="1:14" ht="22.5" customHeight="1">
      <c r="A294" s="44" t="s">
        <v>14905</v>
      </c>
      <c r="B294" s="14">
        <v>8806173442188</v>
      </c>
      <c r="C294" s="50" t="s">
        <v>14906</v>
      </c>
      <c r="D294" s="46" t="s">
        <v>24274</v>
      </c>
      <c r="E294" s="16">
        <v>8800</v>
      </c>
      <c r="F294" s="15">
        <v>0.49</v>
      </c>
      <c r="G294" s="47">
        <v>8</v>
      </c>
      <c r="H294" s="55">
        <f>Таблица651[[#This Row],[Коэфициент стоимости]]*Таблица651[[#This Row],[Розничная цена KRW]]</f>
        <v>4312</v>
      </c>
      <c r="I294" s="17" t="str">
        <f>IF($H$1="","Введите курс",Таблица651[[#This Row],[Оптовая цена KRW за 1шт]]/$H$1)</f>
        <v>Введите курс</v>
      </c>
      <c r="J294" s="48"/>
      <c r="K294" s="18">
        <f>Таблица651[[#This Row],[Заказ коробок ]]*Таблица651[[#This Row],[Кол-во шт в коробке]]</f>
        <v>0</v>
      </c>
      <c r="L294" s="54">
        <f>Таблица651[[#This Row],[Общее кол-во шт]]*Таблица651[[#This Row],[Оптовая цена KRW за 1шт]]</f>
        <v>0</v>
      </c>
      <c r="M294" s="19" t="str">
        <f>IFERROR(Таблица651[[#This Row],[Общее кол-во шт]]*Таблица651[[#This Row],[Оптовая цена USD за 1шт]],"")</f>
        <v/>
      </c>
      <c r="N294" s="49"/>
    </row>
    <row r="295" spans="1:14" ht="22.5" customHeight="1">
      <c r="A295" s="44" t="s">
        <v>14907</v>
      </c>
      <c r="B295" s="14">
        <v>8806173437689</v>
      </c>
      <c r="C295" s="50" t="s">
        <v>14908</v>
      </c>
      <c r="D295" s="46" t="s">
        <v>14909</v>
      </c>
      <c r="E295" s="16">
        <v>4400</v>
      </c>
      <c r="F295" s="15">
        <v>0.49</v>
      </c>
      <c r="G295" s="47">
        <v>8</v>
      </c>
      <c r="H295" s="55">
        <f>Таблица651[[#This Row],[Коэфициент стоимости]]*Таблица651[[#This Row],[Розничная цена KRW]]</f>
        <v>2156</v>
      </c>
      <c r="I295" s="17" t="str">
        <f>IF($H$1="","Введите курс",Таблица651[[#This Row],[Оптовая цена KRW за 1шт]]/$H$1)</f>
        <v>Введите курс</v>
      </c>
      <c r="J295" s="48"/>
      <c r="K295" s="18">
        <f>Таблица651[[#This Row],[Заказ коробок ]]*Таблица651[[#This Row],[Кол-во шт в коробке]]</f>
        <v>0</v>
      </c>
      <c r="L295" s="54">
        <f>Таблица651[[#This Row],[Общее кол-во шт]]*Таблица651[[#This Row],[Оптовая цена KRW за 1шт]]</f>
        <v>0</v>
      </c>
      <c r="M295" s="19" t="str">
        <f>IFERROR(Таблица651[[#This Row],[Общее кол-во шт]]*Таблица651[[#This Row],[Оптовая цена USD за 1шт]],"")</f>
        <v/>
      </c>
      <c r="N295" s="49"/>
    </row>
    <row r="296" spans="1:14" ht="22.5" customHeight="1">
      <c r="A296" s="44" t="s">
        <v>14910</v>
      </c>
      <c r="B296" s="14">
        <v>8806173438167</v>
      </c>
      <c r="C296" s="50" t="s">
        <v>14911</v>
      </c>
      <c r="D296" s="46" t="s">
        <v>24275</v>
      </c>
      <c r="E296" s="16">
        <v>5900</v>
      </c>
      <c r="F296" s="15">
        <v>0.49</v>
      </c>
      <c r="G296" s="47">
        <v>9</v>
      </c>
      <c r="H296" s="55">
        <f>Таблица651[[#This Row],[Коэфициент стоимости]]*Таблица651[[#This Row],[Розничная цена KRW]]</f>
        <v>2891</v>
      </c>
      <c r="I296" s="17" t="str">
        <f>IF($H$1="","Введите курс",Таблица651[[#This Row],[Оптовая цена KRW за 1шт]]/$H$1)</f>
        <v>Введите курс</v>
      </c>
      <c r="J296" s="48"/>
      <c r="K296" s="18">
        <f>Таблица651[[#This Row],[Заказ коробок ]]*Таблица651[[#This Row],[Кол-во шт в коробке]]</f>
        <v>0</v>
      </c>
      <c r="L296" s="54">
        <f>Таблица651[[#This Row],[Общее кол-во шт]]*Таблица651[[#This Row],[Оптовая цена KRW за 1шт]]</f>
        <v>0</v>
      </c>
      <c r="M296" s="19" t="str">
        <f>IFERROR(Таблица651[[#This Row],[Общее кол-во шт]]*Таблица651[[#This Row],[Оптовая цена USD за 1шт]],"")</f>
        <v/>
      </c>
      <c r="N296" s="49"/>
    </row>
    <row r="297" spans="1:14" ht="22.5" customHeight="1">
      <c r="A297" s="44" t="s">
        <v>14912</v>
      </c>
      <c r="B297" s="14">
        <v>8806173440788</v>
      </c>
      <c r="C297" s="50" t="s">
        <v>14913</v>
      </c>
      <c r="D297" s="46" t="s">
        <v>14914</v>
      </c>
      <c r="E297" s="16">
        <v>6600</v>
      </c>
      <c r="F297" s="15">
        <v>0.49</v>
      </c>
      <c r="G297" s="47">
        <v>8</v>
      </c>
      <c r="H297" s="55">
        <f>Таблица651[[#This Row],[Коэфициент стоимости]]*Таблица651[[#This Row],[Розничная цена KRW]]</f>
        <v>3234</v>
      </c>
      <c r="I297" s="17" t="str">
        <f>IF($H$1="","Введите курс",Таблица651[[#This Row],[Оптовая цена KRW за 1шт]]/$H$1)</f>
        <v>Введите курс</v>
      </c>
      <c r="J297" s="48"/>
      <c r="K297" s="18">
        <f>Таблица651[[#This Row],[Заказ коробок ]]*Таблица651[[#This Row],[Кол-во шт в коробке]]</f>
        <v>0</v>
      </c>
      <c r="L297" s="54">
        <f>Таблица651[[#This Row],[Общее кол-во шт]]*Таблица651[[#This Row],[Оптовая цена KRW за 1шт]]</f>
        <v>0</v>
      </c>
      <c r="M297" s="19" t="str">
        <f>IFERROR(Таблица651[[#This Row],[Общее кол-во шт]]*Таблица651[[#This Row],[Оптовая цена USD за 1шт]],"")</f>
        <v/>
      </c>
      <c r="N297" s="49"/>
    </row>
    <row r="298" spans="1:14" ht="22.5" customHeight="1">
      <c r="A298" s="44" t="s">
        <v>14915</v>
      </c>
      <c r="B298" s="14">
        <v>8806173440801</v>
      </c>
      <c r="C298" s="50" t="s">
        <v>14916</v>
      </c>
      <c r="D298" s="46" t="s">
        <v>14917</v>
      </c>
      <c r="E298" s="16">
        <v>6600</v>
      </c>
      <c r="F298" s="15">
        <v>0.49</v>
      </c>
      <c r="G298" s="47">
        <v>8</v>
      </c>
      <c r="H298" s="55">
        <f>Таблица651[[#This Row],[Коэфициент стоимости]]*Таблица651[[#This Row],[Розничная цена KRW]]</f>
        <v>3234</v>
      </c>
      <c r="I298" s="17" t="str">
        <f>IF($H$1="","Введите курс",Таблица651[[#This Row],[Оптовая цена KRW за 1шт]]/$H$1)</f>
        <v>Введите курс</v>
      </c>
      <c r="J298" s="48"/>
      <c r="K298" s="18">
        <f>Таблица651[[#This Row],[Заказ коробок ]]*Таблица651[[#This Row],[Кол-во шт в коробке]]</f>
        <v>0</v>
      </c>
      <c r="L298" s="54">
        <f>Таблица651[[#This Row],[Общее кол-во шт]]*Таблица651[[#This Row],[Оптовая цена KRW за 1шт]]</f>
        <v>0</v>
      </c>
      <c r="M298" s="19" t="str">
        <f>IFERROR(Таблица651[[#This Row],[Общее кол-во шт]]*Таблица651[[#This Row],[Оптовая цена USD за 1шт]],"")</f>
        <v/>
      </c>
      <c r="N298" s="49"/>
    </row>
    <row r="299" spans="1:14" ht="22.5" customHeight="1">
      <c r="A299" s="44" t="s">
        <v>14918</v>
      </c>
      <c r="B299" s="14">
        <v>8806173419555</v>
      </c>
      <c r="C299" s="50" t="s">
        <v>14919</v>
      </c>
      <c r="D299" s="46" t="s">
        <v>14920</v>
      </c>
      <c r="E299" s="16">
        <v>9900</v>
      </c>
      <c r="F299" s="15">
        <v>0.49</v>
      </c>
      <c r="G299" s="47">
        <v>12</v>
      </c>
      <c r="H299" s="55">
        <f>Таблица651[[#This Row],[Коэфициент стоимости]]*Таблица651[[#This Row],[Розничная цена KRW]]</f>
        <v>4851</v>
      </c>
      <c r="I299" s="17" t="str">
        <f>IF($H$1="","Введите курс",Таблица651[[#This Row],[Оптовая цена KRW за 1шт]]/$H$1)</f>
        <v>Введите курс</v>
      </c>
      <c r="J299" s="48"/>
      <c r="K299" s="18">
        <f>Таблица651[[#This Row],[Заказ коробок ]]*Таблица651[[#This Row],[Кол-во шт в коробке]]</f>
        <v>0</v>
      </c>
      <c r="L299" s="54">
        <f>Таблица651[[#This Row],[Общее кол-во шт]]*Таблица651[[#This Row],[Оптовая цена KRW за 1шт]]</f>
        <v>0</v>
      </c>
      <c r="M299" s="19" t="str">
        <f>IFERROR(Таблица651[[#This Row],[Общее кол-во шт]]*Таблица651[[#This Row],[Оптовая цена USD за 1шт]],"")</f>
        <v/>
      </c>
      <c r="N299" s="49"/>
    </row>
    <row r="300" spans="1:14" ht="22.5" customHeight="1">
      <c r="A300" s="44" t="s">
        <v>14921</v>
      </c>
      <c r="B300" s="14">
        <v>8806173450237</v>
      </c>
      <c r="C300" s="50" t="s">
        <v>14922</v>
      </c>
      <c r="D300" s="46" t="s">
        <v>14923</v>
      </c>
      <c r="E300" s="16">
        <v>6500</v>
      </c>
      <c r="F300" s="15">
        <v>0.49</v>
      </c>
      <c r="G300" s="47">
        <v>4</v>
      </c>
      <c r="H300" s="55">
        <f>Таблица651[[#This Row],[Коэфициент стоимости]]*Таблица651[[#This Row],[Розничная цена KRW]]</f>
        <v>3185</v>
      </c>
      <c r="I300" s="17" t="str">
        <f>IF($H$1="","Введите курс",Таблица651[[#This Row],[Оптовая цена KRW за 1шт]]/$H$1)</f>
        <v>Введите курс</v>
      </c>
      <c r="J300" s="48"/>
      <c r="K300" s="18">
        <f>Таблица651[[#This Row],[Заказ коробок ]]*Таблица651[[#This Row],[Кол-во шт в коробке]]</f>
        <v>0</v>
      </c>
      <c r="L300" s="54">
        <f>Таблица651[[#This Row],[Общее кол-во шт]]*Таблица651[[#This Row],[Оптовая цена KRW за 1шт]]</f>
        <v>0</v>
      </c>
      <c r="M300" s="19" t="str">
        <f>IFERROR(Таблица651[[#This Row],[Общее кол-во шт]]*Таблица651[[#This Row],[Оптовая цена USD за 1шт]],"")</f>
        <v/>
      </c>
      <c r="N300" s="49"/>
    </row>
    <row r="301" spans="1:14" ht="22.5" customHeight="1">
      <c r="A301" s="44" t="s">
        <v>14924</v>
      </c>
      <c r="B301" s="14">
        <v>8806173450183</v>
      </c>
      <c r="C301" s="50" t="s">
        <v>14925</v>
      </c>
      <c r="D301" s="46" t="s">
        <v>14926</v>
      </c>
      <c r="E301" s="16">
        <v>6500</v>
      </c>
      <c r="F301" s="15">
        <v>0.49</v>
      </c>
      <c r="G301" s="47">
        <v>4</v>
      </c>
      <c r="H301" s="55">
        <f>Таблица651[[#This Row],[Коэфициент стоимости]]*Таблица651[[#This Row],[Розничная цена KRW]]</f>
        <v>3185</v>
      </c>
      <c r="I301" s="17" t="str">
        <f>IF($H$1="","Введите курс",Таблица651[[#This Row],[Оптовая цена KRW за 1шт]]/$H$1)</f>
        <v>Введите курс</v>
      </c>
      <c r="J301" s="48"/>
      <c r="K301" s="18">
        <f>Таблица651[[#This Row],[Заказ коробок ]]*Таблица651[[#This Row],[Кол-во шт в коробке]]</f>
        <v>0</v>
      </c>
      <c r="L301" s="54">
        <f>Таблица651[[#This Row],[Общее кол-во шт]]*Таблица651[[#This Row],[Оптовая цена KRW за 1шт]]</f>
        <v>0</v>
      </c>
      <c r="M301" s="19" t="str">
        <f>IFERROR(Таблица651[[#This Row],[Общее кол-во шт]]*Таблица651[[#This Row],[Оптовая цена USD за 1шт]],"")</f>
        <v/>
      </c>
      <c r="N301" s="49"/>
    </row>
    <row r="302" spans="1:14" ht="22.5" customHeight="1">
      <c r="A302" s="44" t="s">
        <v>14927</v>
      </c>
      <c r="B302" s="14">
        <v>8806173450176</v>
      </c>
      <c r="C302" s="50" t="s">
        <v>14928</v>
      </c>
      <c r="D302" s="46" t="s">
        <v>14929</v>
      </c>
      <c r="E302" s="16">
        <v>6500</v>
      </c>
      <c r="F302" s="15">
        <v>0.49</v>
      </c>
      <c r="G302" s="47">
        <v>4</v>
      </c>
      <c r="H302" s="55">
        <f>Таблица651[[#This Row],[Коэфициент стоимости]]*Таблица651[[#This Row],[Розничная цена KRW]]</f>
        <v>3185</v>
      </c>
      <c r="I302" s="17" t="str">
        <f>IF($H$1="","Введите курс",Таблица651[[#This Row],[Оптовая цена KRW за 1шт]]/$H$1)</f>
        <v>Введите курс</v>
      </c>
      <c r="J302" s="48"/>
      <c r="K302" s="18">
        <f>Таблица651[[#This Row],[Заказ коробок ]]*Таблица651[[#This Row],[Кол-во шт в коробке]]</f>
        <v>0</v>
      </c>
      <c r="L302" s="54">
        <f>Таблица651[[#This Row],[Общее кол-во шт]]*Таблица651[[#This Row],[Оптовая цена KRW за 1шт]]</f>
        <v>0</v>
      </c>
      <c r="M302" s="19" t="str">
        <f>IFERROR(Таблица651[[#This Row],[Общее кол-во шт]]*Таблица651[[#This Row],[Оптовая цена USD за 1шт]],"")</f>
        <v/>
      </c>
      <c r="N302" s="49"/>
    </row>
    <row r="303" spans="1:14" ht="22.5" customHeight="1">
      <c r="A303" s="44" t="s">
        <v>14930</v>
      </c>
      <c r="B303" s="14">
        <v>8806173450213</v>
      </c>
      <c r="C303" s="50" t="s">
        <v>14931</v>
      </c>
      <c r="D303" s="46" t="s">
        <v>14932</v>
      </c>
      <c r="E303" s="16">
        <v>6500</v>
      </c>
      <c r="F303" s="15">
        <v>0.49</v>
      </c>
      <c r="G303" s="47">
        <v>4</v>
      </c>
      <c r="H303" s="55">
        <f>Таблица651[[#This Row],[Коэфициент стоимости]]*Таблица651[[#This Row],[Розничная цена KRW]]</f>
        <v>3185</v>
      </c>
      <c r="I303" s="17" t="str">
        <f>IF($H$1="","Введите курс",Таблица651[[#This Row],[Оптовая цена KRW за 1шт]]/$H$1)</f>
        <v>Введите курс</v>
      </c>
      <c r="J303" s="48"/>
      <c r="K303" s="18">
        <f>Таблица651[[#This Row],[Заказ коробок ]]*Таблица651[[#This Row],[Кол-во шт в коробке]]</f>
        <v>0</v>
      </c>
      <c r="L303" s="54">
        <f>Таблица651[[#This Row],[Общее кол-во шт]]*Таблица651[[#This Row],[Оптовая цена KRW за 1шт]]</f>
        <v>0</v>
      </c>
      <c r="M303" s="19" t="str">
        <f>IFERROR(Таблица651[[#This Row],[Общее кол-во шт]]*Таблица651[[#This Row],[Оптовая цена USD за 1шт]],"")</f>
        <v/>
      </c>
      <c r="N303" s="49"/>
    </row>
    <row r="304" spans="1:14" ht="22.5" customHeight="1">
      <c r="A304" s="44" t="s">
        <v>14933</v>
      </c>
      <c r="B304" s="14">
        <v>8806173450206</v>
      </c>
      <c r="C304" s="50" t="s">
        <v>14934</v>
      </c>
      <c r="D304" s="46" t="s">
        <v>14935</v>
      </c>
      <c r="E304" s="16">
        <v>6500</v>
      </c>
      <c r="F304" s="15">
        <v>0.49</v>
      </c>
      <c r="G304" s="47">
        <v>4</v>
      </c>
      <c r="H304" s="55">
        <f>Таблица651[[#This Row],[Коэфициент стоимости]]*Таблица651[[#This Row],[Розничная цена KRW]]</f>
        <v>3185</v>
      </c>
      <c r="I304" s="17" t="str">
        <f>IF($H$1="","Введите курс",Таблица651[[#This Row],[Оптовая цена KRW за 1шт]]/$H$1)</f>
        <v>Введите курс</v>
      </c>
      <c r="J304" s="48"/>
      <c r="K304" s="18">
        <f>Таблица651[[#This Row],[Заказ коробок ]]*Таблица651[[#This Row],[Кол-во шт в коробке]]</f>
        <v>0</v>
      </c>
      <c r="L304" s="54">
        <f>Таблица651[[#This Row],[Общее кол-во шт]]*Таблица651[[#This Row],[Оптовая цена KRW за 1шт]]</f>
        <v>0</v>
      </c>
      <c r="M304" s="19" t="str">
        <f>IFERROR(Таблица651[[#This Row],[Общее кол-во шт]]*Таблица651[[#This Row],[Оптовая цена USD за 1шт]],"")</f>
        <v/>
      </c>
      <c r="N304" s="49"/>
    </row>
    <row r="305" spans="1:14" ht="22.5" customHeight="1">
      <c r="A305" s="44" t="s">
        <v>14936</v>
      </c>
      <c r="B305" s="14">
        <v>8806173450190</v>
      </c>
      <c r="C305" s="50" t="s">
        <v>14937</v>
      </c>
      <c r="D305" s="46" t="s">
        <v>14938</v>
      </c>
      <c r="E305" s="16">
        <v>6500</v>
      </c>
      <c r="F305" s="15">
        <v>0.49</v>
      </c>
      <c r="G305" s="47">
        <v>4</v>
      </c>
      <c r="H305" s="55">
        <f>Таблица651[[#This Row],[Коэфициент стоимости]]*Таблица651[[#This Row],[Розничная цена KRW]]</f>
        <v>3185</v>
      </c>
      <c r="I305" s="17" t="str">
        <f>IF($H$1="","Введите курс",Таблица651[[#This Row],[Оптовая цена KRW за 1шт]]/$H$1)</f>
        <v>Введите курс</v>
      </c>
      <c r="J305" s="48"/>
      <c r="K305" s="18">
        <f>Таблица651[[#This Row],[Заказ коробок ]]*Таблица651[[#This Row],[Кол-во шт в коробке]]</f>
        <v>0</v>
      </c>
      <c r="L305" s="54">
        <f>Таблица651[[#This Row],[Общее кол-во шт]]*Таблица651[[#This Row],[Оптовая цена KRW за 1шт]]</f>
        <v>0</v>
      </c>
      <c r="M305" s="19" t="str">
        <f>IFERROR(Таблица651[[#This Row],[Общее кол-во шт]]*Таблица651[[#This Row],[Оптовая цена USD за 1шт]],"")</f>
        <v/>
      </c>
      <c r="N305" s="49"/>
    </row>
    <row r="306" spans="1:14" ht="22.5" customHeight="1">
      <c r="A306" s="44" t="s">
        <v>14939</v>
      </c>
      <c r="B306" s="14">
        <v>8806173450220</v>
      </c>
      <c r="C306" s="50" t="s">
        <v>14940</v>
      </c>
      <c r="D306" s="46" t="s">
        <v>14941</v>
      </c>
      <c r="E306" s="16">
        <v>6500</v>
      </c>
      <c r="F306" s="15">
        <v>0.49</v>
      </c>
      <c r="G306" s="47">
        <v>4</v>
      </c>
      <c r="H306" s="55">
        <f>Таблица651[[#This Row],[Коэфициент стоимости]]*Таблица651[[#This Row],[Розничная цена KRW]]</f>
        <v>3185</v>
      </c>
      <c r="I306" s="17" t="str">
        <f>IF($H$1="","Введите курс",Таблица651[[#This Row],[Оптовая цена KRW за 1шт]]/$H$1)</f>
        <v>Введите курс</v>
      </c>
      <c r="J306" s="48"/>
      <c r="K306" s="18">
        <f>Таблица651[[#This Row],[Заказ коробок ]]*Таблица651[[#This Row],[Кол-во шт в коробке]]</f>
        <v>0</v>
      </c>
      <c r="L306" s="54">
        <f>Таблица651[[#This Row],[Общее кол-во шт]]*Таблица651[[#This Row],[Оптовая цена KRW за 1шт]]</f>
        <v>0</v>
      </c>
      <c r="M306" s="19" t="str">
        <f>IFERROR(Таблица651[[#This Row],[Общее кол-во шт]]*Таблица651[[#This Row],[Оптовая цена USD за 1шт]],"")</f>
        <v/>
      </c>
      <c r="N306" s="49"/>
    </row>
    <row r="307" spans="1:14" ht="22.5" customHeight="1">
      <c r="A307" s="44" t="s">
        <v>14942</v>
      </c>
      <c r="B307" s="14">
        <v>8806173450169</v>
      </c>
      <c r="C307" s="50" t="s">
        <v>14943</v>
      </c>
      <c r="D307" s="46" t="s">
        <v>14944</v>
      </c>
      <c r="E307" s="16">
        <v>6500</v>
      </c>
      <c r="F307" s="15">
        <v>0.49</v>
      </c>
      <c r="G307" s="47">
        <v>4</v>
      </c>
      <c r="H307" s="55">
        <f>Таблица651[[#This Row],[Коэфициент стоимости]]*Таблица651[[#This Row],[Розничная цена KRW]]</f>
        <v>3185</v>
      </c>
      <c r="I307" s="17" t="str">
        <f>IF($H$1="","Введите курс",Таблица651[[#This Row],[Оптовая цена KRW за 1шт]]/$H$1)</f>
        <v>Введите курс</v>
      </c>
      <c r="J307" s="48"/>
      <c r="K307" s="18">
        <f>Таблица651[[#This Row],[Заказ коробок ]]*Таблица651[[#This Row],[Кол-во шт в коробке]]</f>
        <v>0</v>
      </c>
      <c r="L307" s="54">
        <f>Таблица651[[#This Row],[Общее кол-во шт]]*Таблица651[[#This Row],[Оптовая цена KRW за 1шт]]</f>
        <v>0</v>
      </c>
      <c r="M307" s="19" t="str">
        <f>IFERROR(Таблица651[[#This Row],[Общее кол-во шт]]*Таблица651[[#This Row],[Оптовая цена USD за 1шт]],"")</f>
        <v/>
      </c>
      <c r="N307" s="49"/>
    </row>
    <row r="308" spans="1:14" ht="22.5" customHeight="1">
      <c r="A308" s="44" t="s">
        <v>14945</v>
      </c>
      <c r="B308" s="14">
        <v>8806173444748</v>
      </c>
      <c r="C308" s="50" t="s">
        <v>14946</v>
      </c>
      <c r="D308" s="46" t="s">
        <v>14947</v>
      </c>
      <c r="E308" s="16">
        <v>7000</v>
      </c>
      <c r="F308" s="15">
        <v>0.49</v>
      </c>
      <c r="G308" s="47">
        <v>10</v>
      </c>
      <c r="H308" s="55">
        <f>Таблица651[[#This Row],[Коэфициент стоимости]]*Таблица651[[#This Row],[Розничная цена KRW]]</f>
        <v>3430</v>
      </c>
      <c r="I308" s="17" t="str">
        <f>IF($H$1="","Введите курс",Таблица651[[#This Row],[Оптовая цена KRW за 1шт]]/$H$1)</f>
        <v>Введите курс</v>
      </c>
      <c r="J308" s="48"/>
      <c r="K308" s="18">
        <f>Таблица651[[#This Row],[Заказ коробок ]]*Таблица651[[#This Row],[Кол-во шт в коробке]]</f>
        <v>0</v>
      </c>
      <c r="L308" s="54">
        <f>Таблица651[[#This Row],[Общее кол-во шт]]*Таблица651[[#This Row],[Оптовая цена KRW за 1шт]]</f>
        <v>0</v>
      </c>
      <c r="M308" s="19" t="str">
        <f>IFERROR(Таблица651[[#This Row],[Общее кол-во шт]]*Таблица651[[#This Row],[Оптовая цена USD за 1шт]],"")</f>
        <v/>
      </c>
      <c r="N308" s="49"/>
    </row>
    <row r="309" spans="1:14" ht="22.5" customHeight="1">
      <c r="A309" s="44" t="s">
        <v>14948</v>
      </c>
      <c r="B309" s="14">
        <v>8806173447015</v>
      </c>
      <c r="C309" s="50" t="s">
        <v>14949</v>
      </c>
      <c r="D309" s="46" t="s">
        <v>14950</v>
      </c>
      <c r="E309" s="16">
        <v>3500</v>
      </c>
      <c r="F309" s="15">
        <v>0.49</v>
      </c>
      <c r="G309" s="47">
        <v>40</v>
      </c>
      <c r="H309" s="55">
        <f>Таблица651[[#This Row],[Коэфициент стоимости]]*Таблица651[[#This Row],[Розничная цена KRW]]</f>
        <v>1715</v>
      </c>
      <c r="I309" s="17" t="str">
        <f>IF($H$1="","Введите курс",Таблица651[[#This Row],[Оптовая цена KRW за 1шт]]/$H$1)</f>
        <v>Введите курс</v>
      </c>
      <c r="J309" s="48"/>
      <c r="K309" s="18">
        <f>Таблица651[[#This Row],[Заказ коробок ]]*Таблица651[[#This Row],[Кол-во шт в коробке]]</f>
        <v>0</v>
      </c>
      <c r="L309" s="54">
        <f>Таблица651[[#This Row],[Общее кол-во шт]]*Таблица651[[#This Row],[Оптовая цена KRW за 1шт]]</f>
        <v>0</v>
      </c>
      <c r="M309" s="19" t="str">
        <f>IFERROR(Таблица651[[#This Row],[Общее кол-во шт]]*Таблица651[[#This Row],[Оптовая цена USD за 1шт]],"")</f>
        <v/>
      </c>
      <c r="N309" s="49"/>
    </row>
    <row r="310" spans="1:14" ht="22.5" customHeight="1">
      <c r="A310" s="44" t="s">
        <v>14951</v>
      </c>
      <c r="B310" s="14">
        <v>8806173447008</v>
      </c>
      <c r="C310" s="50" t="s">
        <v>14952</v>
      </c>
      <c r="D310" s="46" t="s">
        <v>14953</v>
      </c>
      <c r="E310" s="16">
        <v>3500</v>
      </c>
      <c r="F310" s="15">
        <v>0.49</v>
      </c>
      <c r="G310" s="47">
        <v>40</v>
      </c>
      <c r="H310" s="55">
        <f>Таблица651[[#This Row],[Коэфициент стоимости]]*Таблица651[[#This Row],[Розничная цена KRW]]</f>
        <v>1715</v>
      </c>
      <c r="I310" s="17" t="str">
        <f>IF($H$1="","Введите курс",Таблица651[[#This Row],[Оптовая цена KRW за 1шт]]/$H$1)</f>
        <v>Введите курс</v>
      </c>
      <c r="J310" s="48"/>
      <c r="K310" s="18">
        <f>Таблица651[[#This Row],[Заказ коробок ]]*Таблица651[[#This Row],[Кол-во шт в коробке]]</f>
        <v>0</v>
      </c>
      <c r="L310" s="54">
        <f>Таблица651[[#This Row],[Общее кол-во шт]]*Таблица651[[#This Row],[Оптовая цена KRW за 1шт]]</f>
        <v>0</v>
      </c>
      <c r="M310" s="19" t="str">
        <f>IFERROR(Таблица651[[#This Row],[Общее кол-во шт]]*Таблица651[[#This Row],[Оптовая цена USD за 1шт]],"")</f>
        <v/>
      </c>
      <c r="N310" s="49"/>
    </row>
    <row r="311" spans="1:14" ht="22.5" customHeight="1">
      <c r="A311" s="44" t="s">
        <v>14954</v>
      </c>
      <c r="B311" s="14">
        <v>8806173447855</v>
      </c>
      <c r="C311" s="50" t="s">
        <v>14955</v>
      </c>
      <c r="D311" s="46" t="s">
        <v>14956</v>
      </c>
      <c r="E311" s="16">
        <v>4000</v>
      </c>
      <c r="F311" s="15">
        <v>0.49</v>
      </c>
      <c r="G311" s="47">
        <v>40</v>
      </c>
      <c r="H311" s="55">
        <f>Таблица651[[#This Row],[Коэфициент стоимости]]*Таблица651[[#This Row],[Розничная цена KRW]]</f>
        <v>1960</v>
      </c>
      <c r="I311" s="17" t="str">
        <f>IF($H$1="","Введите курс",Таблица651[[#This Row],[Оптовая цена KRW за 1шт]]/$H$1)</f>
        <v>Введите курс</v>
      </c>
      <c r="J311" s="48"/>
      <c r="K311" s="18">
        <f>Таблица651[[#This Row],[Заказ коробок ]]*Таблица651[[#This Row],[Кол-во шт в коробке]]</f>
        <v>0</v>
      </c>
      <c r="L311" s="54">
        <f>Таблица651[[#This Row],[Общее кол-во шт]]*Таблица651[[#This Row],[Оптовая цена KRW за 1шт]]</f>
        <v>0</v>
      </c>
      <c r="M311" s="19" t="str">
        <f>IFERROR(Таблица651[[#This Row],[Общее кол-во шт]]*Таблица651[[#This Row],[Оптовая цена USD за 1шт]],"")</f>
        <v/>
      </c>
      <c r="N311" s="49"/>
    </row>
    <row r="312" spans="1:14" ht="22.5" customHeight="1">
      <c r="A312" s="44" t="s">
        <v>14957</v>
      </c>
      <c r="B312" s="14">
        <v>8806173447862</v>
      </c>
      <c r="C312" s="50" t="s">
        <v>14958</v>
      </c>
      <c r="D312" s="46" t="s">
        <v>14959</v>
      </c>
      <c r="E312" s="16">
        <v>4000</v>
      </c>
      <c r="F312" s="15">
        <v>0.49</v>
      </c>
      <c r="G312" s="47">
        <v>40</v>
      </c>
      <c r="H312" s="55">
        <f>Таблица651[[#This Row],[Коэфициент стоимости]]*Таблица651[[#This Row],[Розничная цена KRW]]</f>
        <v>1960</v>
      </c>
      <c r="I312" s="17" t="str">
        <f>IF($H$1="","Введите курс",Таблица651[[#This Row],[Оптовая цена KRW за 1шт]]/$H$1)</f>
        <v>Введите курс</v>
      </c>
      <c r="J312" s="48"/>
      <c r="K312" s="18">
        <f>Таблица651[[#This Row],[Заказ коробок ]]*Таблица651[[#This Row],[Кол-во шт в коробке]]</f>
        <v>0</v>
      </c>
      <c r="L312" s="54">
        <f>Таблица651[[#This Row],[Общее кол-во шт]]*Таблица651[[#This Row],[Оптовая цена KRW за 1шт]]</f>
        <v>0</v>
      </c>
      <c r="M312" s="19" t="str">
        <f>IFERROR(Таблица651[[#This Row],[Общее кол-во шт]]*Таблица651[[#This Row],[Оптовая цена USD за 1шт]],"")</f>
        <v/>
      </c>
      <c r="N312" s="49"/>
    </row>
    <row r="313" spans="1:14" ht="22.5" customHeight="1">
      <c r="A313" s="44" t="s">
        <v>14960</v>
      </c>
      <c r="B313" s="14">
        <v>8806173448463</v>
      </c>
      <c r="C313" s="50" t="s">
        <v>14961</v>
      </c>
      <c r="D313" s="46" t="s">
        <v>14962</v>
      </c>
      <c r="E313" s="16">
        <v>5500</v>
      </c>
      <c r="F313" s="15">
        <v>0.49</v>
      </c>
      <c r="G313" s="47">
        <v>40</v>
      </c>
      <c r="H313" s="55">
        <f>Таблица651[[#This Row],[Коэфициент стоимости]]*Таблица651[[#This Row],[Розничная цена KRW]]</f>
        <v>2695</v>
      </c>
      <c r="I313" s="17" t="str">
        <f>IF($H$1="","Введите курс",Таблица651[[#This Row],[Оптовая цена KRW за 1шт]]/$H$1)</f>
        <v>Введите курс</v>
      </c>
      <c r="J313" s="48"/>
      <c r="K313" s="18">
        <f>Таблица651[[#This Row],[Заказ коробок ]]*Таблица651[[#This Row],[Кол-во шт в коробке]]</f>
        <v>0</v>
      </c>
      <c r="L313" s="54">
        <f>Таблица651[[#This Row],[Общее кол-во шт]]*Таблица651[[#This Row],[Оптовая цена KRW за 1шт]]</f>
        <v>0</v>
      </c>
      <c r="M313" s="19" t="str">
        <f>IFERROR(Таблица651[[#This Row],[Общее кол-во шт]]*Таблица651[[#This Row],[Оптовая цена USD за 1шт]],"")</f>
        <v/>
      </c>
      <c r="N313" s="49"/>
    </row>
    <row r="314" spans="1:14" ht="22.5" customHeight="1">
      <c r="A314" s="44" t="s">
        <v>14963</v>
      </c>
      <c r="B314" s="14">
        <v>8806173424344</v>
      </c>
      <c r="C314" s="50" t="s">
        <v>14964</v>
      </c>
      <c r="D314" s="46" t="s">
        <v>14965</v>
      </c>
      <c r="E314" s="16">
        <v>3000</v>
      </c>
      <c r="F314" s="15">
        <v>0.49</v>
      </c>
      <c r="G314" s="47">
        <v>40</v>
      </c>
      <c r="H314" s="55">
        <f>Таблица651[[#This Row],[Коэфициент стоимости]]*Таблица651[[#This Row],[Розничная цена KRW]]</f>
        <v>1470</v>
      </c>
      <c r="I314" s="17" t="str">
        <f>IF($H$1="","Введите курс",Таблица651[[#This Row],[Оптовая цена KRW за 1шт]]/$H$1)</f>
        <v>Введите курс</v>
      </c>
      <c r="J314" s="48"/>
      <c r="K314" s="18">
        <f>Таблица651[[#This Row],[Заказ коробок ]]*Таблица651[[#This Row],[Кол-во шт в коробке]]</f>
        <v>0</v>
      </c>
      <c r="L314" s="54">
        <f>Таблица651[[#This Row],[Общее кол-во шт]]*Таблица651[[#This Row],[Оптовая цена KRW за 1шт]]</f>
        <v>0</v>
      </c>
      <c r="M314" s="19" t="str">
        <f>IFERROR(Таблица651[[#This Row],[Общее кол-во шт]]*Таблица651[[#This Row],[Оптовая цена USD за 1шт]],"")</f>
        <v/>
      </c>
      <c r="N314" s="49"/>
    </row>
    <row r="315" spans="1:14" ht="22.5" customHeight="1">
      <c r="A315" s="44" t="s">
        <v>14966</v>
      </c>
      <c r="B315" s="14">
        <v>8806173444878</v>
      </c>
      <c r="C315" s="50" t="s">
        <v>14967</v>
      </c>
      <c r="D315" s="46" t="s">
        <v>14968</v>
      </c>
      <c r="E315" s="16">
        <v>1200</v>
      </c>
      <c r="F315" s="15">
        <v>0.49</v>
      </c>
      <c r="G315" s="47">
        <v>40</v>
      </c>
      <c r="H315" s="55">
        <f>Таблица651[[#This Row],[Коэфициент стоимости]]*Таблица651[[#This Row],[Розничная цена KRW]]</f>
        <v>588</v>
      </c>
      <c r="I315" s="17" t="str">
        <f>IF($H$1="","Введите курс",Таблица651[[#This Row],[Оптовая цена KRW за 1шт]]/$H$1)</f>
        <v>Введите курс</v>
      </c>
      <c r="J315" s="48"/>
      <c r="K315" s="18">
        <f>Таблица651[[#This Row],[Заказ коробок ]]*Таблица651[[#This Row],[Кол-во шт в коробке]]</f>
        <v>0</v>
      </c>
      <c r="L315" s="54">
        <f>Таблица651[[#This Row],[Общее кол-во шт]]*Таблица651[[#This Row],[Оптовая цена KRW за 1шт]]</f>
        <v>0</v>
      </c>
      <c r="M315" s="19" t="str">
        <f>IFERROR(Таблица651[[#This Row],[Общее кол-во шт]]*Таблица651[[#This Row],[Оптовая цена USD за 1шт]],"")</f>
        <v/>
      </c>
      <c r="N315" s="49"/>
    </row>
    <row r="316" spans="1:14" ht="22.5" customHeight="1">
      <c r="A316" s="44" t="s">
        <v>14969</v>
      </c>
      <c r="B316" s="14">
        <v>8806173444915</v>
      </c>
      <c r="C316" s="50" t="s">
        <v>14970</v>
      </c>
      <c r="D316" s="46" t="s">
        <v>24276</v>
      </c>
      <c r="E316" s="16">
        <v>1200</v>
      </c>
      <c r="F316" s="15">
        <v>0.49</v>
      </c>
      <c r="G316" s="47">
        <v>40</v>
      </c>
      <c r="H316" s="55">
        <f>Таблица651[[#This Row],[Коэфициент стоимости]]*Таблица651[[#This Row],[Розничная цена KRW]]</f>
        <v>588</v>
      </c>
      <c r="I316" s="17" t="str">
        <f>IF($H$1="","Введите курс",Таблица651[[#This Row],[Оптовая цена KRW за 1шт]]/$H$1)</f>
        <v>Введите курс</v>
      </c>
      <c r="J316" s="48"/>
      <c r="K316" s="18">
        <f>Таблица651[[#This Row],[Заказ коробок ]]*Таблица651[[#This Row],[Кол-во шт в коробке]]</f>
        <v>0</v>
      </c>
      <c r="L316" s="54">
        <f>Таблица651[[#This Row],[Общее кол-во шт]]*Таблица651[[#This Row],[Оптовая цена KRW за 1шт]]</f>
        <v>0</v>
      </c>
      <c r="M316" s="19" t="str">
        <f>IFERROR(Таблица651[[#This Row],[Общее кол-во шт]]*Таблица651[[#This Row],[Оптовая цена USD за 1шт]],"")</f>
        <v/>
      </c>
      <c r="N316" s="49"/>
    </row>
    <row r="317" spans="1:14" ht="22.5" customHeight="1">
      <c r="A317" s="44" t="s">
        <v>14971</v>
      </c>
      <c r="B317" s="14">
        <v>8806173444861</v>
      </c>
      <c r="C317" s="50" t="s">
        <v>14972</v>
      </c>
      <c r="D317" s="46" t="s">
        <v>14973</v>
      </c>
      <c r="E317" s="16">
        <v>1200</v>
      </c>
      <c r="F317" s="15">
        <v>0.49</v>
      </c>
      <c r="G317" s="47">
        <v>40</v>
      </c>
      <c r="H317" s="55">
        <f>Таблица651[[#This Row],[Коэфициент стоимости]]*Таблица651[[#This Row],[Розничная цена KRW]]</f>
        <v>588</v>
      </c>
      <c r="I317" s="17" t="str">
        <f>IF($H$1="","Введите курс",Таблица651[[#This Row],[Оптовая цена KRW за 1шт]]/$H$1)</f>
        <v>Введите курс</v>
      </c>
      <c r="J317" s="48"/>
      <c r="K317" s="18">
        <f>Таблица651[[#This Row],[Заказ коробок ]]*Таблица651[[#This Row],[Кол-во шт в коробке]]</f>
        <v>0</v>
      </c>
      <c r="L317" s="54">
        <f>Таблица651[[#This Row],[Общее кол-во шт]]*Таблица651[[#This Row],[Оптовая цена KRW за 1шт]]</f>
        <v>0</v>
      </c>
      <c r="M317" s="19" t="str">
        <f>IFERROR(Таблица651[[#This Row],[Общее кол-во шт]]*Таблица651[[#This Row],[Оптовая цена USD за 1шт]],"")</f>
        <v/>
      </c>
      <c r="N317" s="49"/>
    </row>
    <row r="318" spans="1:14" ht="22.5" customHeight="1">
      <c r="A318" s="44" t="s">
        <v>14974</v>
      </c>
      <c r="B318" s="14">
        <v>8806173444922</v>
      </c>
      <c r="C318" s="50" t="s">
        <v>14975</v>
      </c>
      <c r="D318" s="46" t="s">
        <v>14976</v>
      </c>
      <c r="E318" s="16">
        <v>1200</v>
      </c>
      <c r="F318" s="15">
        <v>0.49</v>
      </c>
      <c r="G318" s="47">
        <v>40</v>
      </c>
      <c r="H318" s="55">
        <f>Таблица651[[#This Row],[Коэфициент стоимости]]*Таблица651[[#This Row],[Розничная цена KRW]]</f>
        <v>588</v>
      </c>
      <c r="I318" s="17" t="str">
        <f>IF($H$1="","Введите курс",Таблица651[[#This Row],[Оптовая цена KRW за 1шт]]/$H$1)</f>
        <v>Введите курс</v>
      </c>
      <c r="J318" s="48"/>
      <c r="K318" s="18">
        <f>Таблица651[[#This Row],[Заказ коробок ]]*Таблица651[[#This Row],[Кол-во шт в коробке]]</f>
        <v>0</v>
      </c>
      <c r="L318" s="54">
        <f>Таблица651[[#This Row],[Общее кол-во шт]]*Таблица651[[#This Row],[Оптовая цена KRW за 1шт]]</f>
        <v>0</v>
      </c>
      <c r="M318" s="19" t="str">
        <f>IFERROR(Таблица651[[#This Row],[Общее кол-во шт]]*Таблица651[[#This Row],[Оптовая цена USD за 1шт]],"")</f>
        <v/>
      </c>
      <c r="N318" s="49"/>
    </row>
    <row r="319" spans="1:14" ht="22.5" customHeight="1">
      <c r="A319" s="44" t="s">
        <v>14977</v>
      </c>
      <c r="B319" s="14">
        <v>8806173444908</v>
      </c>
      <c r="C319" s="50" t="s">
        <v>14978</v>
      </c>
      <c r="D319" s="46" t="s">
        <v>14979</v>
      </c>
      <c r="E319" s="16">
        <v>1200</v>
      </c>
      <c r="F319" s="15">
        <v>0.49</v>
      </c>
      <c r="G319" s="47">
        <v>40</v>
      </c>
      <c r="H319" s="55">
        <f>Таблица651[[#This Row],[Коэфициент стоимости]]*Таблица651[[#This Row],[Розничная цена KRW]]</f>
        <v>588</v>
      </c>
      <c r="I319" s="17" t="str">
        <f>IF($H$1="","Введите курс",Таблица651[[#This Row],[Оптовая цена KRW за 1шт]]/$H$1)</f>
        <v>Введите курс</v>
      </c>
      <c r="J319" s="48"/>
      <c r="K319" s="18">
        <f>Таблица651[[#This Row],[Заказ коробок ]]*Таблица651[[#This Row],[Кол-во шт в коробке]]</f>
        <v>0</v>
      </c>
      <c r="L319" s="54">
        <f>Таблица651[[#This Row],[Общее кол-во шт]]*Таблица651[[#This Row],[Оптовая цена KRW за 1шт]]</f>
        <v>0</v>
      </c>
      <c r="M319" s="19" t="str">
        <f>IFERROR(Таблица651[[#This Row],[Общее кол-во шт]]*Таблица651[[#This Row],[Оптовая цена USD за 1шт]],"")</f>
        <v/>
      </c>
      <c r="N319" s="49"/>
    </row>
    <row r="320" spans="1:14" ht="22.5" customHeight="1">
      <c r="A320" s="44" t="s">
        <v>14980</v>
      </c>
      <c r="B320" s="14">
        <v>8806173445172</v>
      </c>
      <c r="C320" s="50" t="s">
        <v>14981</v>
      </c>
      <c r="D320" s="46" t="s">
        <v>14982</v>
      </c>
      <c r="E320" s="16">
        <v>1200</v>
      </c>
      <c r="F320" s="15">
        <v>0.49</v>
      </c>
      <c r="G320" s="47">
        <v>40</v>
      </c>
      <c r="H320" s="55">
        <f>Таблица651[[#This Row],[Коэфициент стоимости]]*Таблица651[[#This Row],[Розничная цена KRW]]</f>
        <v>588</v>
      </c>
      <c r="I320" s="17" t="str">
        <f>IF($H$1="","Введите курс",Таблица651[[#This Row],[Оптовая цена KRW за 1шт]]/$H$1)</f>
        <v>Введите курс</v>
      </c>
      <c r="J320" s="48"/>
      <c r="K320" s="18">
        <f>Таблица651[[#This Row],[Заказ коробок ]]*Таблица651[[#This Row],[Кол-во шт в коробке]]</f>
        <v>0</v>
      </c>
      <c r="L320" s="54">
        <f>Таблица651[[#This Row],[Общее кол-во шт]]*Таблица651[[#This Row],[Оптовая цена KRW за 1шт]]</f>
        <v>0</v>
      </c>
      <c r="M320" s="19" t="str">
        <f>IFERROR(Таблица651[[#This Row],[Общее кол-во шт]]*Таблица651[[#This Row],[Оптовая цена USD за 1шт]],"")</f>
        <v/>
      </c>
      <c r="N320" s="49"/>
    </row>
    <row r="321" spans="1:14" ht="22.5" customHeight="1">
      <c r="A321" s="44" t="s">
        <v>14983</v>
      </c>
      <c r="B321" s="14">
        <v>8806173445189</v>
      </c>
      <c r="C321" s="50" t="s">
        <v>14984</v>
      </c>
      <c r="D321" s="46" t="s">
        <v>14985</v>
      </c>
      <c r="E321" s="16">
        <v>1200</v>
      </c>
      <c r="F321" s="15">
        <v>0.49</v>
      </c>
      <c r="G321" s="47">
        <v>40</v>
      </c>
      <c r="H321" s="55">
        <f>Таблица651[[#This Row],[Коэфициент стоимости]]*Таблица651[[#This Row],[Розничная цена KRW]]</f>
        <v>588</v>
      </c>
      <c r="I321" s="17" t="str">
        <f>IF($H$1="","Введите курс",Таблица651[[#This Row],[Оптовая цена KRW за 1шт]]/$H$1)</f>
        <v>Введите курс</v>
      </c>
      <c r="J321" s="48"/>
      <c r="K321" s="18">
        <f>Таблица651[[#This Row],[Заказ коробок ]]*Таблица651[[#This Row],[Кол-во шт в коробке]]</f>
        <v>0</v>
      </c>
      <c r="L321" s="54">
        <f>Таблица651[[#This Row],[Общее кол-во шт]]*Таблица651[[#This Row],[Оптовая цена KRW за 1шт]]</f>
        <v>0</v>
      </c>
      <c r="M321" s="19" t="str">
        <f>IFERROR(Таблица651[[#This Row],[Общее кол-во шт]]*Таблица651[[#This Row],[Оптовая цена USD за 1шт]],"")</f>
        <v/>
      </c>
      <c r="N321" s="49"/>
    </row>
    <row r="322" spans="1:14" ht="22.5" customHeight="1">
      <c r="A322" s="44" t="s">
        <v>14986</v>
      </c>
      <c r="B322" s="14">
        <v>8806173444885</v>
      </c>
      <c r="C322" s="50" t="s">
        <v>14987</v>
      </c>
      <c r="D322" s="46" t="s">
        <v>14988</v>
      </c>
      <c r="E322" s="16">
        <v>1200</v>
      </c>
      <c r="F322" s="15">
        <v>0.49</v>
      </c>
      <c r="G322" s="47">
        <v>40</v>
      </c>
      <c r="H322" s="55">
        <f>Таблица651[[#This Row],[Коэфициент стоимости]]*Таблица651[[#This Row],[Розничная цена KRW]]</f>
        <v>588</v>
      </c>
      <c r="I322" s="17" t="str">
        <f>IF($H$1="","Введите курс",Таблица651[[#This Row],[Оптовая цена KRW за 1шт]]/$H$1)</f>
        <v>Введите курс</v>
      </c>
      <c r="J322" s="48"/>
      <c r="K322" s="18">
        <f>Таблица651[[#This Row],[Заказ коробок ]]*Таблица651[[#This Row],[Кол-во шт в коробке]]</f>
        <v>0</v>
      </c>
      <c r="L322" s="54">
        <f>Таблица651[[#This Row],[Общее кол-во шт]]*Таблица651[[#This Row],[Оптовая цена KRW за 1шт]]</f>
        <v>0</v>
      </c>
      <c r="M322" s="19" t="str">
        <f>IFERROR(Таблица651[[#This Row],[Общее кол-во шт]]*Таблица651[[#This Row],[Оптовая цена USD за 1шт]],"")</f>
        <v/>
      </c>
      <c r="N322" s="49"/>
    </row>
    <row r="323" spans="1:14" ht="22.5" customHeight="1">
      <c r="A323" s="44" t="s">
        <v>14989</v>
      </c>
      <c r="B323" s="14">
        <v>8806173444892</v>
      </c>
      <c r="C323" s="50" t="s">
        <v>14990</v>
      </c>
      <c r="D323" s="46" t="s">
        <v>14991</v>
      </c>
      <c r="E323" s="16">
        <v>1200</v>
      </c>
      <c r="F323" s="15">
        <v>0.49</v>
      </c>
      <c r="G323" s="47">
        <v>40</v>
      </c>
      <c r="H323" s="55">
        <f>Таблица651[[#This Row],[Коэфициент стоимости]]*Таблица651[[#This Row],[Розничная цена KRW]]</f>
        <v>588</v>
      </c>
      <c r="I323" s="17" t="str">
        <f>IF($H$1="","Введите курс",Таблица651[[#This Row],[Оптовая цена KRW за 1шт]]/$H$1)</f>
        <v>Введите курс</v>
      </c>
      <c r="J323" s="48"/>
      <c r="K323" s="18">
        <f>Таблица651[[#This Row],[Заказ коробок ]]*Таблица651[[#This Row],[Кол-во шт в коробке]]</f>
        <v>0</v>
      </c>
      <c r="L323" s="54">
        <f>Таблица651[[#This Row],[Общее кол-во шт]]*Таблица651[[#This Row],[Оптовая цена KRW за 1шт]]</f>
        <v>0</v>
      </c>
      <c r="M323" s="19" t="str">
        <f>IFERROR(Таблица651[[#This Row],[Общее кол-во шт]]*Таблица651[[#This Row],[Оптовая цена USD за 1шт]],"")</f>
        <v/>
      </c>
      <c r="N323" s="49"/>
    </row>
    <row r="324" spans="1:14" ht="22.5" customHeight="1">
      <c r="A324" s="44" t="s">
        <v>14992</v>
      </c>
      <c r="B324" s="14">
        <v>8806173444854</v>
      </c>
      <c r="C324" s="50" t="s">
        <v>14993</v>
      </c>
      <c r="D324" s="46" t="s">
        <v>14994</v>
      </c>
      <c r="E324" s="16">
        <v>1200</v>
      </c>
      <c r="F324" s="15">
        <v>0.49</v>
      </c>
      <c r="G324" s="47">
        <v>40</v>
      </c>
      <c r="H324" s="55">
        <f>Таблица651[[#This Row],[Коэфициент стоимости]]*Таблица651[[#This Row],[Розничная цена KRW]]</f>
        <v>588</v>
      </c>
      <c r="I324" s="17" t="str">
        <f>IF($H$1="","Введите курс",Таблица651[[#This Row],[Оптовая цена KRW за 1шт]]/$H$1)</f>
        <v>Введите курс</v>
      </c>
      <c r="J324" s="48"/>
      <c r="K324" s="18">
        <f>Таблица651[[#This Row],[Заказ коробок ]]*Таблица651[[#This Row],[Кол-во шт в коробке]]</f>
        <v>0</v>
      </c>
      <c r="L324" s="54">
        <f>Таблица651[[#This Row],[Общее кол-во шт]]*Таблица651[[#This Row],[Оптовая цена KRW за 1шт]]</f>
        <v>0</v>
      </c>
      <c r="M324" s="19" t="str">
        <f>IFERROR(Таблица651[[#This Row],[Общее кол-во шт]]*Таблица651[[#This Row],[Оптовая цена USD за 1шт]],"")</f>
        <v/>
      </c>
      <c r="N324" s="49"/>
    </row>
    <row r="325" spans="1:14" ht="22.5" customHeight="1">
      <c r="A325" s="44" t="s">
        <v>14995</v>
      </c>
      <c r="B325" s="14">
        <v>8806173416981</v>
      </c>
      <c r="C325" s="50" t="s">
        <v>14996</v>
      </c>
      <c r="D325" s="46" t="s">
        <v>14997</v>
      </c>
      <c r="E325" s="16">
        <v>1000</v>
      </c>
      <c r="F325" s="15">
        <v>0.33</v>
      </c>
      <c r="G325" s="47">
        <v>40</v>
      </c>
      <c r="H325" s="55">
        <f>Таблица651[[#This Row],[Коэфициент стоимости]]*Таблица651[[#This Row],[Розничная цена KRW]]</f>
        <v>330</v>
      </c>
      <c r="I325" s="17" t="str">
        <f>IF($H$1="","Введите курс",Таблица651[[#This Row],[Оптовая цена KRW за 1шт]]/$H$1)</f>
        <v>Введите курс</v>
      </c>
      <c r="J325" s="48"/>
      <c r="K325" s="18">
        <f>Таблица651[[#This Row],[Заказ коробок ]]*Таблица651[[#This Row],[Кол-во шт в коробке]]</f>
        <v>0</v>
      </c>
      <c r="L325" s="54">
        <f>Таблица651[[#This Row],[Общее кол-во шт]]*Таблица651[[#This Row],[Оптовая цена KRW за 1шт]]</f>
        <v>0</v>
      </c>
      <c r="M325" s="19" t="str">
        <f>IFERROR(Таблица651[[#This Row],[Общее кол-во шт]]*Таблица651[[#This Row],[Оптовая цена USD за 1шт]],"")</f>
        <v/>
      </c>
      <c r="N325" s="49"/>
    </row>
    <row r="326" spans="1:14" ht="22.5" customHeight="1">
      <c r="A326" s="44" t="s">
        <v>14998</v>
      </c>
      <c r="B326" s="14">
        <v>8806173449392</v>
      </c>
      <c r="C326" s="50" t="s">
        <v>14999</v>
      </c>
      <c r="D326" s="46" t="s">
        <v>15000</v>
      </c>
      <c r="E326" s="16">
        <v>1000</v>
      </c>
      <c r="F326" s="15">
        <v>0.33</v>
      </c>
      <c r="G326" s="47">
        <v>40</v>
      </c>
      <c r="H326" s="55">
        <f>Таблица651[[#This Row],[Коэфициент стоимости]]*Таблица651[[#This Row],[Розничная цена KRW]]</f>
        <v>330</v>
      </c>
      <c r="I326" s="17" t="str">
        <f>IF($H$1="","Введите курс",Таблица651[[#This Row],[Оптовая цена KRW за 1шт]]/$H$1)</f>
        <v>Введите курс</v>
      </c>
      <c r="J326" s="48"/>
      <c r="K326" s="18">
        <f>Таблица651[[#This Row],[Заказ коробок ]]*Таблица651[[#This Row],[Кол-во шт в коробке]]</f>
        <v>0</v>
      </c>
      <c r="L326" s="54">
        <f>Таблица651[[#This Row],[Общее кол-во шт]]*Таблица651[[#This Row],[Оптовая цена KRW за 1шт]]</f>
        <v>0</v>
      </c>
      <c r="M326" s="19" t="str">
        <f>IFERROR(Таблица651[[#This Row],[Общее кол-во шт]]*Таблица651[[#This Row],[Оптовая цена USD за 1шт]],"")</f>
        <v/>
      </c>
      <c r="N326" s="49"/>
    </row>
    <row r="327" spans="1:14" ht="22.5" customHeight="1">
      <c r="A327" s="44" t="s">
        <v>15001</v>
      </c>
      <c r="B327" s="14">
        <v>8806173437245</v>
      </c>
      <c r="C327" s="50" t="s">
        <v>15002</v>
      </c>
      <c r="D327" s="46" t="s">
        <v>15003</v>
      </c>
      <c r="E327" s="16">
        <v>1950</v>
      </c>
      <c r="F327" s="15">
        <v>0.49</v>
      </c>
      <c r="G327" s="47">
        <v>40</v>
      </c>
      <c r="H327" s="55">
        <f>Таблица651[[#This Row],[Коэфициент стоимости]]*Таблица651[[#This Row],[Розничная цена KRW]]</f>
        <v>955.5</v>
      </c>
      <c r="I327" s="17" t="str">
        <f>IF($H$1="","Введите курс",Таблица651[[#This Row],[Оптовая цена KRW за 1шт]]/$H$1)</f>
        <v>Введите курс</v>
      </c>
      <c r="J327" s="48"/>
      <c r="K327" s="18">
        <f>Таблица651[[#This Row],[Заказ коробок ]]*Таблица651[[#This Row],[Кол-во шт в коробке]]</f>
        <v>0</v>
      </c>
      <c r="L327" s="54">
        <f>Таблица651[[#This Row],[Общее кол-во шт]]*Таблица651[[#This Row],[Оптовая цена KRW за 1шт]]</f>
        <v>0</v>
      </c>
      <c r="M327" s="19" t="str">
        <f>IFERROR(Таблица651[[#This Row],[Общее кол-во шт]]*Таблица651[[#This Row],[Оптовая цена USD за 1шт]],"")</f>
        <v/>
      </c>
      <c r="N327" s="49"/>
    </row>
    <row r="328" spans="1:14" ht="22.5" customHeight="1">
      <c r="A328" s="44" t="s">
        <v>15004</v>
      </c>
      <c r="B328" s="14">
        <v>8806173417032</v>
      </c>
      <c r="C328" s="50" t="s">
        <v>15005</v>
      </c>
      <c r="D328" s="46" t="s">
        <v>15006</v>
      </c>
      <c r="E328" s="16">
        <v>1000</v>
      </c>
      <c r="F328" s="15">
        <v>0.33</v>
      </c>
      <c r="G328" s="47">
        <v>40</v>
      </c>
      <c r="H328" s="55">
        <f>Таблица651[[#This Row],[Коэфициент стоимости]]*Таблица651[[#This Row],[Розничная цена KRW]]</f>
        <v>330</v>
      </c>
      <c r="I328" s="17" t="str">
        <f>IF($H$1="","Введите курс",Таблица651[[#This Row],[Оптовая цена KRW за 1шт]]/$H$1)</f>
        <v>Введите курс</v>
      </c>
      <c r="J328" s="48"/>
      <c r="K328" s="18">
        <f>Таблица651[[#This Row],[Заказ коробок ]]*Таблица651[[#This Row],[Кол-во шт в коробке]]</f>
        <v>0</v>
      </c>
      <c r="L328" s="54">
        <f>Таблица651[[#This Row],[Общее кол-во шт]]*Таблица651[[#This Row],[Оптовая цена KRW за 1шт]]</f>
        <v>0</v>
      </c>
      <c r="M328" s="19" t="str">
        <f>IFERROR(Таблица651[[#This Row],[Общее кол-во шт]]*Таблица651[[#This Row],[Оптовая цена USD за 1шт]],"")</f>
        <v/>
      </c>
      <c r="N328" s="49"/>
    </row>
    <row r="329" spans="1:14" ht="22.5" customHeight="1">
      <c r="A329" s="44" t="s">
        <v>15007</v>
      </c>
      <c r="B329" s="14">
        <v>8806173449446</v>
      </c>
      <c r="C329" s="50" t="s">
        <v>15008</v>
      </c>
      <c r="D329" s="46" t="s">
        <v>15009</v>
      </c>
      <c r="E329" s="16">
        <v>1000</v>
      </c>
      <c r="F329" s="15">
        <v>0.33</v>
      </c>
      <c r="G329" s="47">
        <v>40</v>
      </c>
      <c r="H329" s="55">
        <f>Таблица651[[#This Row],[Коэфициент стоимости]]*Таблица651[[#This Row],[Розничная цена KRW]]</f>
        <v>330</v>
      </c>
      <c r="I329" s="17" t="str">
        <f>IF($H$1="","Введите курс",Таблица651[[#This Row],[Оптовая цена KRW за 1шт]]/$H$1)</f>
        <v>Введите курс</v>
      </c>
      <c r="J329" s="48"/>
      <c r="K329" s="18">
        <f>Таблица651[[#This Row],[Заказ коробок ]]*Таблица651[[#This Row],[Кол-во шт в коробке]]</f>
        <v>0</v>
      </c>
      <c r="L329" s="54">
        <f>Таблица651[[#This Row],[Общее кол-во шт]]*Таблица651[[#This Row],[Оптовая цена KRW за 1шт]]</f>
        <v>0</v>
      </c>
      <c r="M329" s="19" t="str">
        <f>IFERROR(Таблица651[[#This Row],[Общее кол-во шт]]*Таблица651[[#This Row],[Оптовая цена USD за 1шт]],"")</f>
        <v/>
      </c>
      <c r="N329" s="49"/>
    </row>
    <row r="330" spans="1:14" ht="22.5" customHeight="1">
      <c r="A330" s="44" t="s">
        <v>15010</v>
      </c>
      <c r="B330" s="14">
        <v>8806173436729</v>
      </c>
      <c r="C330" s="50" t="s">
        <v>15011</v>
      </c>
      <c r="D330" s="46" t="s">
        <v>24277</v>
      </c>
      <c r="E330" s="16">
        <v>15500</v>
      </c>
      <c r="F330" s="15">
        <v>0.49</v>
      </c>
      <c r="G330" s="47">
        <v>12</v>
      </c>
      <c r="H330" s="55">
        <f>Таблица651[[#This Row],[Коэфициент стоимости]]*Таблица651[[#This Row],[Розничная цена KRW]]</f>
        <v>7595</v>
      </c>
      <c r="I330" s="17" t="str">
        <f>IF($H$1="","Введите курс",Таблица651[[#This Row],[Оптовая цена KRW за 1шт]]/$H$1)</f>
        <v>Введите курс</v>
      </c>
      <c r="J330" s="48"/>
      <c r="K330" s="18">
        <f>Таблица651[[#This Row],[Заказ коробок ]]*Таблица651[[#This Row],[Кол-во шт в коробке]]</f>
        <v>0</v>
      </c>
      <c r="L330" s="54">
        <f>Таблица651[[#This Row],[Общее кол-во шт]]*Таблица651[[#This Row],[Оптовая цена KRW за 1шт]]</f>
        <v>0</v>
      </c>
      <c r="M330" s="19" t="str">
        <f>IFERROR(Таблица651[[#This Row],[Общее кол-во шт]]*Таблица651[[#This Row],[Оптовая цена USD за 1шт]],"")</f>
        <v/>
      </c>
      <c r="N330" s="49"/>
    </row>
    <row r="331" spans="1:14" ht="22.5" customHeight="1">
      <c r="A331" s="44" t="s">
        <v>15012</v>
      </c>
      <c r="B331" s="14">
        <v>8806173437238</v>
      </c>
      <c r="C331" s="50" t="s">
        <v>15013</v>
      </c>
      <c r="D331" s="46" t="s">
        <v>15014</v>
      </c>
      <c r="E331" s="16">
        <v>1950</v>
      </c>
      <c r="F331" s="15">
        <v>0.49</v>
      </c>
      <c r="G331" s="47">
        <v>40</v>
      </c>
      <c r="H331" s="55">
        <f>Таблица651[[#This Row],[Коэфициент стоимости]]*Таблица651[[#This Row],[Розничная цена KRW]]</f>
        <v>955.5</v>
      </c>
      <c r="I331" s="17" t="str">
        <f>IF($H$1="","Введите курс",Таблица651[[#This Row],[Оптовая цена KRW за 1шт]]/$H$1)</f>
        <v>Введите курс</v>
      </c>
      <c r="J331" s="48"/>
      <c r="K331" s="18">
        <f>Таблица651[[#This Row],[Заказ коробок ]]*Таблица651[[#This Row],[Кол-во шт в коробке]]</f>
        <v>0</v>
      </c>
      <c r="L331" s="54">
        <f>Таблица651[[#This Row],[Общее кол-во шт]]*Таблица651[[#This Row],[Оптовая цена KRW за 1шт]]</f>
        <v>0</v>
      </c>
      <c r="M331" s="19" t="str">
        <f>IFERROR(Таблица651[[#This Row],[Общее кол-во шт]]*Таблица651[[#This Row],[Оптовая цена USD за 1шт]],"")</f>
        <v/>
      </c>
      <c r="N331" s="49"/>
    </row>
    <row r="332" spans="1:14" ht="22.5" customHeight="1">
      <c r="A332" s="44" t="s">
        <v>15015</v>
      </c>
      <c r="B332" s="14">
        <v>8806173437214</v>
      </c>
      <c r="C332" s="50" t="s">
        <v>15016</v>
      </c>
      <c r="D332" s="46" t="s">
        <v>15017</v>
      </c>
      <c r="E332" s="16">
        <v>1950</v>
      </c>
      <c r="F332" s="15">
        <v>0.49</v>
      </c>
      <c r="G332" s="47">
        <v>40</v>
      </c>
      <c r="H332" s="55">
        <f>Таблица651[[#This Row],[Коэфициент стоимости]]*Таблица651[[#This Row],[Розничная цена KRW]]</f>
        <v>955.5</v>
      </c>
      <c r="I332" s="17" t="str">
        <f>IF($H$1="","Введите курс",Таблица651[[#This Row],[Оптовая цена KRW за 1шт]]/$H$1)</f>
        <v>Введите курс</v>
      </c>
      <c r="J332" s="48"/>
      <c r="K332" s="18">
        <f>Таблица651[[#This Row],[Заказ коробок ]]*Таблица651[[#This Row],[Кол-во шт в коробке]]</f>
        <v>0</v>
      </c>
      <c r="L332" s="54">
        <f>Таблица651[[#This Row],[Общее кол-во шт]]*Таблица651[[#This Row],[Оптовая цена KRW за 1шт]]</f>
        <v>0</v>
      </c>
      <c r="M332" s="19" t="str">
        <f>IFERROR(Таблица651[[#This Row],[Общее кол-во шт]]*Таблица651[[#This Row],[Оптовая цена USD за 1шт]],"")</f>
        <v/>
      </c>
      <c r="N332" s="49"/>
    </row>
    <row r="333" spans="1:14" ht="22.5" customHeight="1">
      <c r="A333" s="44" t="s">
        <v>15018</v>
      </c>
      <c r="B333" s="14">
        <v>8806173449422</v>
      </c>
      <c r="C333" s="50" t="s">
        <v>15019</v>
      </c>
      <c r="D333" s="46" t="s">
        <v>15020</v>
      </c>
      <c r="E333" s="16">
        <v>1000</v>
      </c>
      <c r="F333" s="15">
        <v>0.33</v>
      </c>
      <c r="G333" s="47">
        <v>40</v>
      </c>
      <c r="H333" s="55">
        <f>Таблица651[[#This Row],[Коэфициент стоимости]]*Таблица651[[#This Row],[Розничная цена KRW]]</f>
        <v>330</v>
      </c>
      <c r="I333" s="17" t="str">
        <f>IF($H$1="","Введите курс",Таблица651[[#This Row],[Оптовая цена KRW за 1шт]]/$H$1)</f>
        <v>Введите курс</v>
      </c>
      <c r="J333" s="48"/>
      <c r="K333" s="18">
        <f>Таблица651[[#This Row],[Заказ коробок ]]*Таблица651[[#This Row],[Кол-во шт в коробке]]</f>
        <v>0</v>
      </c>
      <c r="L333" s="54">
        <f>Таблица651[[#This Row],[Общее кол-во шт]]*Таблица651[[#This Row],[Оптовая цена KRW за 1шт]]</f>
        <v>0</v>
      </c>
      <c r="M333" s="19" t="str">
        <f>IFERROR(Таблица651[[#This Row],[Общее кол-во шт]]*Таблица651[[#This Row],[Оптовая цена USD за 1шт]],"")</f>
        <v/>
      </c>
      <c r="N333" s="49"/>
    </row>
    <row r="334" spans="1:14" ht="22.5" customHeight="1">
      <c r="A334" s="44" t="s">
        <v>15021</v>
      </c>
      <c r="B334" s="14">
        <v>8806173437160</v>
      </c>
      <c r="C334" s="50" t="s">
        <v>15022</v>
      </c>
      <c r="D334" s="46" t="s">
        <v>15023</v>
      </c>
      <c r="E334" s="16">
        <v>1950</v>
      </c>
      <c r="F334" s="15">
        <v>0.49</v>
      </c>
      <c r="G334" s="47">
        <v>40</v>
      </c>
      <c r="H334" s="55">
        <f>Таблица651[[#This Row],[Коэфициент стоимости]]*Таблица651[[#This Row],[Розничная цена KRW]]</f>
        <v>955.5</v>
      </c>
      <c r="I334" s="17" t="str">
        <f>IF($H$1="","Введите курс",Таблица651[[#This Row],[Оптовая цена KRW за 1шт]]/$H$1)</f>
        <v>Введите курс</v>
      </c>
      <c r="J334" s="48"/>
      <c r="K334" s="18">
        <f>Таблица651[[#This Row],[Заказ коробок ]]*Таблица651[[#This Row],[Кол-во шт в коробке]]</f>
        <v>0</v>
      </c>
      <c r="L334" s="54">
        <f>Таблица651[[#This Row],[Общее кол-во шт]]*Таблица651[[#This Row],[Оптовая цена KRW за 1шт]]</f>
        <v>0</v>
      </c>
      <c r="M334" s="19" t="str">
        <f>IFERROR(Таблица651[[#This Row],[Общее кол-во шт]]*Таблица651[[#This Row],[Оптовая цена USD за 1шт]],"")</f>
        <v/>
      </c>
      <c r="N334" s="49"/>
    </row>
    <row r="335" spans="1:14" ht="22.5" customHeight="1">
      <c r="A335" s="44" t="s">
        <v>15024</v>
      </c>
      <c r="B335" s="14">
        <v>8806173437177</v>
      </c>
      <c r="C335" s="50" t="s">
        <v>15025</v>
      </c>
      <c r="D335" s="46" t="s">
        <v>15026</v>
      </c>
      <c r="E335" s="16">
        <v>1950</v>
      </c>
      <c r="F335" s="15">
        <v>0.49</v>
      </c>
      <c r="G335" s="47">
        <v>40</v>
      </c>
      <c r="H335" s="55">
        <f>Таблица651[[#This Row],[Коэфициент стоимости]]*Таблица651[[#This Row],[Розничная цена KRW]]</f>
        <v>955.5</v>
      </c>
      <c r="I335" s="17" t="str">
        <f>IF($H$1="","Введите курс",Таблица651[[#This Row],[Оптовая цена KRW за 1шт]]/$H$1)</f>
        <v>Введите курс</v>
      </c>
      <c r="J335" s="48"/>
      <c r="K335" s="18">
        <f>Таблица651[[#This Row],[Заказ коробок ]]*Таблица651[[#This Row],[Кол-во шт в коробке]]</f>
        <v>0</v>
      </c>
      <c r="L335" s="54">
        <f>Таблица651[[#This Row],[Общее кол-во шт]]*Таблица651[[#This Row],[Оптовая цена KRW за 1шт]]</f>
        <v>0</v>
      </c>
      <c r="M335" s="19" t="str">
        <f>IFERROR(Таблица651[[#This Row],[Общее кол-во шт]]*Таблица651[[#This Row],[Оптовая цена USD за 1шт]],"")</f>
        <v/>
      </c>
      <c r="N335" s="49"/>
    </row>
    <row r="336" spans="1:14" ht="22.5" customHeight="1">
      <c r="A336" s="44" t="s">
        <v>15027</v>
      </c>
      <c r="B336" s="14">
        <v>8806173436712</v>
      </c>
      <c r="C336" s="50" t="s">
        <v>15028</v>
      </c>
      <c r="D336" s="46" t="s">
        <v>24278</v>
      </c>
      <c r="E336" s="16">
        <v>15500</v>
      </c>
      <c r="F336" s="15">
        <v>0.49</v>
      </c>
      <c r="G336" s="47">
        <v>12</v>
      </c>
      <c r="H336" s="55">
        <f>Таблица651[[#This Row],[Коэфициент стоимости]]*Таблица651[[#This Row],[Розничная цена KRW]]</f>
        <v>7595</v>
      </c>
      <c r="I336" s="17" t="str">
        <f>IF($H$1="","Введите курс",Таблица651[[#This Row],[Оптовая цена KRW за 1шт]]/$H$1)</f>
        <v>Введите курс</v>
      </c>
      <c r="J336" s="48"/>
      <c r="K336" s="18">
        <f>Таблица651[[#This Row],[Заказ коробок ]]*Таблица651[[#This Row],[Кол-во шт в коробке]]</f>
        <v>0</v>
      </c>
      <c r="L336" s="54">
        <f>Таблица651[[#This Row],[Общее кол-во шт]]*Таблица651[[#This Row],[Оптовая цена KRW за 1шт]]</f>
        <v>0</v>
      </c>
      <c r="M336" s="19" t="str">
        <f>IFERROR(Таблица651[[#This Row],[Общее кол-во шт]]*Таблица651[[#This Row],[Оптовая цена USD за 1шт]],"")</f>
        <v/>
      </c>
      <c r="N336" s="49"/>
    </row>
    <row r="337" spans="1:14" ht="22.5" customHeight="1">
      <c r="A337" s="44" t="s">
        <v>15029</v>
      </c>
      <c r="B337" s="14">
        <v>8806173449361</v>
      </c>
      <c r="C337" s="50" t="s">
        <v>15030</v>
      </c>
      <c r="D337" s="46" t="s">
        <v>15031</v>
      </c>
      <c r="E337" s="16">
        <v>1000</v>
      </c>
      <c r="F337" s="15">
        <v>0.33</v>
      </c>
      <c r="G337" s="47">
        <v>40</v>
      </c>
      <c r="H337" s="55">
        <f>Таблица651[[#This Row],[Коэфициент стоимости]]*Таблица651[[#This Row],[Розничная цена KRW]]</f>
        <v>330</v>
      </c>
      <c r="I337" s="17" t="str">
        <f>IF($H$1="","Введите курс",Таблица651[[#This Row],[Оптовая цена KRW за 1шт]]/$H$1)</f>
        <v>Введите курс</v>
      </c>
      <c r="J337" s="48"/>
      <c r="K337" s="18">
        <f>Таблица651[[#This Row],[Заказ коробок ]]*Таблица651[[#This Row],[Кол-во шт в коробке]]</f>
        <v>0</v>
      </c>
      <c r="L337" s="54">
        <f>Таблица651[[#This Row],[Общее кол-во шт]]*Таблица651[[#This Row],[Оптовая цена KRW за 1шт]]</f>
        <v>0</v>
      </c>
      <c r="M337" s="19" t="str">
        <f>IFERROR(Таблица651[[#This Row],[Общее кол-во шт]]*Таблица651[[#This Row],[Оптовая цена USD за 1шт]],"")</f>
        <v/>
      </c>
      <c r="N337" s="49"/>
    </row>
    <row r="338" spans="1:14" ht="22.5" customHeight="1">
      <c r="A338" s="44" t="s">
        <v>15032</v>
      </c>
      <c r="B338" s="14">
        <v>8806173449408</v>
      </c>
      <c r="C338" s="50" t="s">
        <v>15033</v>
      </c>
      <c r="D338" s="46" t="s">
        <v>15034</v>
      </c>
      <c r="E338" s="16">
        <v>1000</v>
      </c>
      <c r="F338" s="15">
        <v>0.33</v>
      </c>
      <c r="G338" s="47">
        <v>40</v>
      </c>
      <c r="H338" s="55">
        <f>Таблица651[[#This Row],[Коэфициент стоимости]]*Таблица651[[#This Row],[Розничная цена KRW]]</f>
        <v>330</v>
      </c>
      <c r="I338" s="17" t="str">
        <f>IF($H$1="","Введите курс",Таблица651[[#This Row],[Оптовая цена KRW за 1шт]]/$H$1)</f>
        <v>Введите курс</v>
      </c>
      <c r="J338" s="48"/>
      <c r="K338" s="18">
        <f>Таблица651[[#This Row],[Заказ коробок ]]*Таблица651[[#This Row],[Кол-во шт в коробке]]</f>
        <v>0</v>
      </c>
      <c r="L338" s="54">
        <f>Таблица651[[#This Row],[Общее кол-во шт]]*Таблица651[[#This Row],[Оптовая цена KRW за 1шт]]</f>
        <v>0</v>
      </c>
      <c r="M338" s="19" t="str">
        <f>IFERROR(Таблица651[[#This Row],[Общее кол-во шт]]*Таблица651[[#This Row],[Оптовая цена USD за 1шт]],"")</f>
        <v/>
      </c>
      <c r="N338" s="49"/>
    </row>
    <row r="339" spans="1:14" ht="22.5" customHeight="1">
      <c r="A339" s="44" t="s">
        <v>15035</v>
      </c>
      <c r="B339" s="14">
        <v>8806173436736</v>
      </c>
      <c r="C339" s="50" t="s">
        <v>15036</v>
      </c>
      <c r="D339" s="46" t="s">
        <v>24279</v>
      </c>
      <c r="E339" s="16">
        <v>15500</v>
      </c>
      <c r="F339" s="15">
        <v>0.49</v>
      </c>
      <c r="G339" s="47">
        <v>12</v>
      </c>
      <c r="H339" s="55">
        <f>Таблица651[[#This Row],[Коэфициент стоимости]]*Таблица651[[#This Row],[Розничная цена KRW]]</f>
        <v>7595</v>
      </c>
      <c r="I339" s="17" t="str">
        <f>IF($H$1="","Введите курс",Таблица651[[#This Row],[Оптовая цена KRW за 1шт]]/$H$1)</f>
        <v>Введите курс</v>
      </c>
      <c r="J339" s="48"/>
      <c r="K339" s="18">
        <f>Таблица651[[#This Row],[Заказ коробок ]]*Таблица651[[#This Row],[Кол-во шт в коробке]]</f>
        <v>0</v>
      </c>
      <c r="L339" s="54">
        <f>Таблица651[[#This Row],[Общее кол-во шт]]*Таблица651[[#This Row],[Оптовая цена KRW за 1шт]]</f>
        <v>0</v>
      </c>
      <c r="M339" s="19" t="str">
        <f>IFERROR(Таблица651[[#This Row],[Общее кол-во шт]]*Таблица651[[#This Row],[Оптовая цена USD за 1шт]],"")</f>
        <v/>
      </c>
      <c r="N339" s="49"/>
    </row>
    <row r="340" spans="1:14" ht="22.5" customHeight="1">
      <c r="A340" s="44" t="s">
        <v>15037</v>
      </c>
      <c r="B340" s="14">
        <v>8806173449477</v>
      </c>
      <c r="C340" s="50" t="s">
        <v>15038</v>
      </c>
      <c r="D340" s="46" t="s">
        <v>15039</v>
      </c>
      <c r="E340" s="16">
        <v>1000</v>
      </c>
      <c r="F340" s="15">
        <v>0.33</v>
      </c>
      <c r="G340" s="47">
        <v>40</v>
      </c>
      <c r="H340" s="55">
        <f>Таблица651[[#This Row],[Коэфициент стоимости]]*Таблица651[[#This Row],[Розничная цена KRW]]</f>
        <v>330</v>
      </c>
      <c r="I340" s="17" t="str">
        <f>IF($H$1="","Введите курс",Таблица651[[#This Row],[Оптовая цена KRW за 1шт]]/$H$1)</f>
        <v>Введите курс</v>
      </c>
      <c r="J340" s="48"/>
      <c r="K340" s="18">
        <f>Таблица651[[#This Row],[Заказ коробок ]]*Таблица651[[#This Row],[Кол-во шт в коробке]]</f>
        <v>0</v>
      </c>
      <c r="L340" s="54">
        <f>Таблица651[[#This Row],[Общее кол-во шт]]*Таблица651[[#This Row],[Оптовая цена KRW за 1шт]]</f>
        <v>0</v>
      </c>
      <c r="M340" s="19" t="str">
        <f>IFERROR(Таблица651[[#This Row],[Общее кол-во шт]]*Таблица651[[#This Row],[Оптовая цена USD за 1шт]],"")</f>
        <v/>
      </c>
      <c r="N340" s="49"/>
    </row>
    <row r="341" spans="1:14" ht="22.5" customHeight="1">
      <c r="A341" s="44" t="s">
        <v>15040</v>
      </c>
      <c r="B341" s="14">
        <v>8806173449439</v>
      </c>
      <c r="C341" s="50" t="s">
        <v>15041</v>
      </c>
      <c r="D341" s="46" t="s">
        <v>15042</v>
      </c>
      <c r="E341" s="16">
        <v>1000</v>
      </c>
      <c r="F341" s="15">
        <v>0.33</v>
      </c>
      <c r="G341" s="47">
        <v>40</v>
      </c>
      <c r="H341" s="55">
        <f>Таблица651[[#This Row],[Коэфициент стоимости]]*Таблица651[[#This Row],[Розничная цена KRW]]</f>
        <v>330</v>
      </c>
      <c r="I341" s="17" t="str">
        <f>IF($H$1="","Введите курс",Таблица651[[#This Row],[Оптовая цена KRW за 1шт]]/$H$1)</f>
        <v>Введите курс</v>
      </c>
      <c r="J341" s="48"/>
      <c r="K341" s="18">
        <f>Таблица651[[#This Row],[Заказ коробок ]]*Таблица651[[#This Row],[Кол-во шт в коробке]]</f>
        <v>0</v>
      </c>
      <c r="L341" s="54">
        <f>Таблица651[[#This Row],[Общее кол-во шт]]*Таблица651[[#This Row],[Оптовая цена KRW за 1шт]]</f>
        <v>0</v>
      </c>
      <c r="M341" s="19" t="str">
        <f>IFERROR(Таблица651[[#This Row],[Общее кол-во шт]]*Таблица651[[#This Row],[Оптовая цена USD за 1шт]],"")</f>
        <v/>
      </c>
      <c r="N341" s="49"/>
    </row>
    <row r="342" spans="1:14" ht="22.5" customHeight="1">
      <c r="A342" s="44" t="s">
        <v>15043</v>
      </c>
      <c r="B342" s="14">
        <v>8806173437191</v>
      </c>
      <c r="C342" s="50" t="s">
        <v>15044</v>
      </c>
      <c r="D342" s="46" t="s">
        <v>15045</v>
      </c>
      <c r="E342" s="16">
        <v>1950</v>
      </c>
      <c r="F342" s="15">
        <v>0.49</v>
      </c>
      <c r="G342" s="47">
        <v>40</v>
      </c>
      <c r="H342" s="55">
        <f>Таблица651[[#This Row],[Коэфициент стоимости]]*Таблица651[[#This Row],[Розничная цена KRW]]</f>
        <v>955.5</v>
      </c>
      <c r="I342" s="17" t="str">
        <f>IF($H$1="","Введите курс",Таблица651[[#This Row],[Оптовая цена KRW за 1шт]]/$H$1)</f>
        <v>Введите курс</v>
      </c>
      <c r="J342" s="48"/>
      <c r="K342" s="18">
        <f>Таблица651[[#This Row],[Заказ коробок ]]*Таблица651[[#This Row],[Кол-во шт в коробке]]</f>
        <v>0</v>
      </c>
      <c r="L342" s="54">
        <f>Таблица651[[#This Row],[Общее кол-во шт]]*Таблица651[[#This Row],[Оптовая цена KRW за 1шт]]</f>
        <v>0</v>
      </c>
      <c r="M342" s="19" t="str">
        <f>IFERROR(Таблица651[[#This Row],[Общее кол-во шт]]*Таблица651[[#This Row],[Оптовая цена USD за 1шт]],"")</f>
        <v/>
      </c>
      <c r="N342" s="49"/>
    </row>
    <row r="343" spans="1:14" ht="22.5" customHeight="1">
      <c r="A343" s="44" t="s">
        <v>15046</v>
      </c>
      <c r="B343" s="14">
        <v>8806173417063</v>
      </c>
      <c r="C343" s="50" t="s">
        <v>15047</v>
      </c>
      <c r="D343" s="46" t="s">
        <v>15048</v>
      </c>
      <c r="E343" s="16">
        <v>1000</v>
      </c>
      <c r="F343" s="15">
        <v>0.33</v>
      </c>
      <c r="G343" s="47">
        <v>40</v>
      </c>
      <c r="H343" s="55">
        <f>Таблица651[[#This Row],[Коэфициент стоимости]]*Таблица651[[#This Row],[Розничная цена KRW]]</f>
        <v>330</v>
      </c>
      <c r="I343" s="17" t="str">
        <f>IF($H$1="","Введите курс",Таблица651[[#This Row],[Оптовая цена KRW за 1шт]]/$H$1)</f>
        <v>Введите курс</v>
      </c>
      <c r="J343" s="48"/>
      <c r="K343" s="18">
        <f>Таблица651[[#This Row],[Заказ коробок ]]*Таблица651[[#This Row],[Кол-во шт в коробке]]</f>
        <v>0</v>
      </c>
      <c r="L343" s="54">
        <f>Таблица651[[#This Row],[Общее кол-во шт]]*Таблица651[[#This Row],[Оптовая цена KRW за 1шт]]</f>
        <v>0</v>
      </c>
      <c r="M343" s="19" t="str">
        <f>IFERROR(Таблица651[[#This Row],[Общее кол-во шт]]*Таблица651[[#This Row],[Оптовая цена USD за 1шт]],"")</f>
        <v/>
      </c>
      <c r="N343" s="49"/>
    </row>
    <row r="344" spans="1:14" ht="22.5" customHeight="1">
      <c r="A344" s="44" t="s">
        <v>15049</v>
      </c>
      <c r="B344" s="14">
        <v>8806173449460</v>
      </c>
      <c r="C344" s="50" t="s">
        <v>15050</v>
      </c>
      <c r="D344" s="46" t="s">
        <v>15051</v>
      </c>
      <c r="E344" s="16">
        <v>1000</v>
      </c>
      <c r="F344" s="15">
        <v>0.33</v>
      </c>
      <c r="G344" s="47">
        <v>40</v>
      </c>
      <c r="H344" s="55">
        <f>Таблица651[[#This Row],[Коэфициент стоимости]]*Таблица651[[#This Row],[Розничная цена KRW]]</f>
        <v>330</v>
      </c>
      <c r="I344" s="17" t="str">
        <f>IF($H$1="","Введите курс",Таблица651[[#This Row],[Оптовая цена KRW за 1шт]]/$H$1)</f>
        <v>Введите курс</v>
      </c>
      <c r="J344" s="48"/>
      <c r="K344" s="18">
        <f>Таблица651[[#This Row],[Заказ коробок ]]*Таблица651[[#This Row],[Кол-во шт в коробке]]</f>
        <v>0</v>
      </c>
      <c r="L344" s="54">
        <f>Таблица651[[#This Row],[Общее кол-во шт]]*Таблица651[[#This Row],[Оптовая цена KRW за 1шт]]</f>
        <v>0</v>
      </c>
      <c r="M344" s="19" t="str">
        <f>IFERROR(Таблица651[[#This Row],[Общее кол-во шт]]*Таблица651[[#This Row],[Оптовая цена USD за 1шт]],"")</f>
        <v/>
      </c>
      <c r="N344" s="49"/>
    </row>
    <row r="345" spans="1:14" ht="22.5" customHeight="1">
      <c r="A345" s="44" t="s">
        <v>15052</v>
      </c>
      <c r="B345" s="14">
        <v>8806173437207</v>
      </c>
      <c r="C345" s="50" t="s">
        <v>15053</v>
      </c>
      <c r="D345" s="46" t="s">
        <v>15054</v>
      </c>
      <c r="E345" s="16">
        <v>1950</v>
      </c>
      <c r="F345" s="15">
        <v>0.49</v>
      </c>
      <c r="G345" s="47">
        <v>40</v>
      </c>
      <c r="H345" s="55">
        <f>Таблица651[[#This Row],[Коэфициент стоимости]]*Таблица651[[#This Row],[Розничная цена KRW]]</f>
        <v>955.5</v>
      </c>
      <c r="I345" s="17" t="str">
        <f>IF($H$1="","Введите курс",Таблица651[[#This Row],[Оптовая цена KRW за 1шт]]/$H$1)</f>
        <v>Введите курс</v>
      </c>
      <c r="J345" s="48"/>
      <c r="K345" s="18">
        <f>Таблица651[[#This Row],[Заказ коробок ]]*Таблица651[[#This Row],[Кол-во шт в коробке]]</f>
        <v>0</v>
      </c>
      <c r="L345" s="54">
        <f>Таблица651[[#This Row],[Общее кол-во шт]]*Таблица651[[#This Row],[Оптовая цена KRW за 1шт]]</f>
        <v>0</v>
      </c>
      <c r="M345" s="19" t="str">
        <f>IFERROR(Таблица651[[#This Row],[Общее кол-во шт]]*Таблица651[[#This Row],[Оптовая цена USD за 1шт]],"")</f>
        <v/>
      </c>
      <c r="N345" s="49"/>
    </row>
    <row r="346" spans="1:14" ht="22.5" customHeight="1">
      <c r="A346" s="44" t="s">
        <v>15055</v>
      </c>
      <c r="B346" s="14">
        <v>8806173437184</v>
      </c>
      <c r="C346" s="50" t="s">
        <v>15056</v>
      </c>
      <c r="D346" s="46" t="s">
        <v>15057</v>
      </c>
      <c r="E346" s="16">
        <v>1950</v>
      </c>
      <c r="F346" s="15">
        <v>0.49</v>
      </c>
      <c r="G346" s="47">
        <v>40</v>
      </c>
      <c r="H346" s="55">
        <f>Таблица651[[#This Row],[Коэфициент стоимости]]*Таблица651[[#This Row],[Розничная цена KRW]]</f>
        <v>955.5</v>
      </c>
      <c r="I346" s="17" t="str">
        <f>IF($H$1="","Введите курс",Таблица651[[#This Row],[Оптовая цена KRW за 1шт]]/$H$1)</f>
        <v>Введите курс</v>
      </c>
      <c r="J346" s="48"/>
      <c r="K346" s="18">
        <f>Таблица651[[#This Row],[Заказ коробок ]]*Таблица651[[#This Row],[Кол-во шт в коробке]]</f>
        <v>0</v>
      </c>
      <c r="L346" s="54">
        <f>Таблица651[[#This Row],[Общее кол-во шт]]*Таблица651[[#This Row],[Оптовая цена KRW за 1шт]]</f>
        <v>0</v>
      </c>
      <c r="M346" s="19" t="str">
        <f>IFERROR(Таблица651[[#This Row],[Общее кол-во шт]]*Таблица651[[#This Row],[Оптовая цена USD за 1шт]],"")</f>
        <v/>
      </c>
      <c r="N346" s="49"/>
    </row>
    <row r="347" spans="1:14" ht="22.5" customHeight="1">
      <c r="A347" s="44" t="s">
        <v>15058</v>
      </c>
      <c r="B347" s="14">
        <v>8806173449378</v>
      </c>
      <c r="C347" s="50" t="s">
        <v>15059</v>
      </c>
      <c r="D347" s="46" t="s">
        <v>15060</v>
      </c>
      <c r="E347" s="16">
        <v>1000</v>
      </c>
      <c r="F347" s="15">
        <v>0.33</v>
      </c>
      <c r="G347" s="47">
        <v>40</v>
      </c>
      <c r="H347" s="55">
        <f>Таблица651[[#This Row],[Коэфициент стоимости]]*Таблица651[[#This Row],[Розничная цена KRW]]</f>
        <v>330</v>
      </c>
      <c r="I347" s="17" t="str">
        <f>IF($H$1="","Введите курс",Таблица651[[#This Row],[Оптовая цена KRW за 1шт]]/$H$1)</f>
        <v>Введите курс</v>
      </c>
      <c r="J347" s="48"/>
      <c r="K347" s="18">
        <f>Таблица651[[#This Row],[Заказ коробок ]]*Таблица651[[#This Row],[Кол-во шт в коробке]]</f>
        <v>0</v>
      </c>
      <c r="L347" s="54">
        <f>Таблица651[[#This Row],[Общее кол-во шт]]*Таблица651[[#This Row],[Оптовая цена KRW за 1шт]]</f>
        <v>0</v>
      </c>
      <c r="M347" s="19" t="str">
        <f>IFERROR(Таблица651[[#This Row],[Общее кол-во шт]]*Таблица651[[#This Row],[Оптовая цена USD за 1шт]],"")</f>
        <v/>
      </c>
      <c r="N347" s="49"/>
    </row>
    <row r="348" spans="1:14" ht="22.5" customHeight="1">
      <c r="A348" s="44" t="s">
        <v>15061</v>
      </c>
      <c r="B348" s="14">
        <v>8806173437221</v>
      </c>
      <c r="C348" s="50" t="s">
        <v>15062</v>
      </c>
      <c r="D348" s="46" t="s">
        <v>15063</v>
      </c>
      <c r="E348" s="16">
        <v>1950</v>
      </c>
      <c r="F348" s="15">
        <v>0.49</v>
      </c>
      <c r="G348" s="47">
        <v>40</v>
      </c>
      <c r="H348" s="55">
        <f>Таблица651[[#This Row],[Коэфициент стоимости]]*Таблица651[[#This Row],[Розничная цена KRW]]</f>
        <v>955.5</v>
      </c>
      <c r="I348" s="17" t="str">
        <f>IF($H$1="","Введите курс",Таблица651[[#This Row],[Оптовая цена KRW за 1шт]]/$H$1)</f>
        <v>Введите курс</v>
      </c>
      <c r="J348" s="48"/>
      <c r="K348" s="18">
        <f>Таблица651[[#This Row],[Заказ коробок ]]*Таблица651[[#This Row],[Кол-во шт в коробке]]</f>
        <v>0</v>
      </c>
      <c r="L348" s="54">
        <f>Таблица651[[#This Row],[Общее кол-во шт]]*Таблица651[[#This Row],[Оптовая цена KRW за 1шт]]</f>
        <v>0</v>
      </c>
      <c r="M348" s="19" t="str">
        <f>IFERROR(Таблица651[[#This Row],[Общее кол-во шт]]*Таблица651[[#This Row],[Оптовая цена USD за 1шт]],"")</f>
        <v/>
      </c>
      <c r="N348" s="49"/>
    </row>
    <row r="349" spans="1:14" ht="22.5" customHeight="1">
      <c r="A349" s="44" t="s">
        <v>15064</v>
      </c>
      <c r="B349" s="14">
        <v>8806173449385</v>
      </c>
      <c r="C349" s="50" t="s">
        <v>15065</v>
      </c>
      <c r="D349" s="46" t="s">
        <v>15066</v>
      </c>
      <c r="E349" s="16">
        <v>1000</v>
      </c>
      <c r="F349" s="15">
        <v>0.33</v>
      </c>
      <c r="G349" s="47">
        <v>40</v>
      </c>
      <c r="H349" s="55">
        <f>Таблица651[[#This Row],[Коэфициент стоимости]]*Таблица651[[#This Row],[Розничная цена KRW]]</f>
        <v>330</v>
      </c>
      <c r="I349" s="17" t="str">
        <f>IF($H$1="","Введите курс",Таблица651[[#This Row],[Оптовая цена KRW за 1шт]]/$H$1)</f>
        <v>Введите курс</v>
      </c>
      <c r="J349" s="48"/>
      <c r="K349" s="18">
        <f>Таблица651[[#This Row],[Заказ коробок ]]*Таблица651[[#This Row],[Кол-во шт в коробке]]</f>
        <v>0</v>
      </c>
      <c r="L349" s="54">
        <f>Таблица651[[#This Row],[Общее кол-во шт]]*Таблица651[[#This Row],[Оптовая цена KRW за 1шт]]</f>
        <v>0</v>
      </c>
      <c r="M349" s="19" t="str">
        <f>IFERROR(Таблица651[[#This Row],[Общее кол-во шт]]*Таблица651[[#This Row],[Оптовая цена USD за 1шт]],"")</f>
        <v/>
      </c>
      <c r="N349" s="49"/>
    </row>
    <row r="350" spans="1:14" ht="22.5" customHeight="1">
      <c r="A350" s="44" t="s">
        <v>15067</v>
      </c>
      <c r="B350" s="14">
        <v>8806173449484</v>
      </c>
      <c r="C350" s="50" t="s">
        <v>15068</v>
      </c>
      <c r="D350" s="46" t="s">
        <v>15069</v>
      </c>
      <c r="E350" s="16">
        <v>1000</v>
      </c>
      <c r="F350" s="15">
        <v>0.33</v>
      </c>
      <c r="G350" s="47">
        <v>40</v>
      </c>
      <c r="H350" s="55">
        <f>Таблица651[[#This Row],[Коэфициент стоимости]]*Таблица651[[#This Row],[Розничная цена KRW]]</f>
        <v>330</v>
      </c>
      <c r="I350" s="17" t="str">
        <f>IF($H$1="","Введите курс",Таблица651[[#This Row],[Оптовая цена KRW за 1шт]]/$H$1)</f>
        <v>Введите курс</v>
      </c>
      <c r="J350" s="48"/>
      <c r="K350" s="18">
        <f>Таблица651[[#This Row],[Заказ коробок ]]*Таблица651[[#This Row],[Кол-во шт в коробке]]</f>
        <v>0</v>
      </c>
      <c r="L350" s="54">
        <f>Таблица651[[#This Row],[Общее кол-во шт]]*Таблица651[[#This Row],[Оптовая цена KRW за 1шт]]</f>
        <v>0</v>
      </c>
      <c r="M350" s="19" t="str">
        <f>IFERROR(Таблица651[[#This Row],[Общее кол-во шт]]*Таблица651[[#This Row],[Оптовая цена USD за 1шт]],"")</f>
        <v/>
      </c>
      <c r="N350" s="49"/>
    </row>
    <row r="351" spans="1:14" ht="22.5" customHeight="1">
      <c r="A351" s="44" t="s">
        <v>15070</v>
      </c>
      <c r="B351" s="14">
        <v>8806173424450</v>
      </c>
      <c r="C351" s="50" t="s">
        <v>15071</v>
      </c>
      <c r="D351" s="46" t="s">
        <v>15072</v>
      </c>
      <c r="E351" s="16">
        <v>3500</v>
      </c>
      <c r="F351" s="15">
        <v>0.49</v>
      </c>
      <c r="G351" s="47">
        <v>50</v>
      </c>
      <c r="H351" s="55">
        <f>Таблица651[[#This Row],[Коэфициент стоимости]]*Таблица651[[#This Row],[Розничная цена KRW]]</f>
        <v>1715</v>
      </c>
      <c r="I351" s="17" t="str">
        <f>IF($H$1="","Введите курс",Таблица651[[#This Row],[Оптовая цена KRW за 1шт]]/$H$1)</f>
        <v>Введите курс</v>
      </c>
      <c r="J351" s="48"/>
      <c r="K351" s="18">
        <f>Таблица651[[#This Row],[Заказ коробок ]]*Таблица651[[#This Row],[Кол-во шт в коробке]]</f>
        <v>0</v>
      </c>
      <c r="L351" s="54">
        <f>Таблица651[[#This Row],[Общее кол-во шт]]*Таблица651[[#This Row],[Оптовая цена KRW за 1шт]]</f>
        <v>0</v>
      </c>
      <c r="M351" s="19" t="str">
        <f>IFERROR(Таблица651[[#This Row],[Общее кол-во шт]]*Таблица651[[#This Row],[Оптовая цена USD за 1шт]],"")</f>
        <v/>
      </c>
      <c r="N351" s="49"/>
    </row>
    <row r="352" spans="1:14" ht="22.5" customHeight="1">
      <c r="A352" s="44" t="s">
        <v>15073</v>
      </c>
      <c r="B352" s="14">
        <v>8806173424252</v>
      </c>
      <c r="C352" s="50" t="s">
        <v>15074</v>
      </c>
      <c r="D352" s="46" t="s">
        <v>15075</v>
      </c>
      <c r="E352" s="16">
        <v>3000</v>
      </c>
      <c r="F352" s="15">
        <v>0.49</v>
      </c>
      <c r="G352" s="47">
        <v>50</v>
      </c>
      <c r="H352" s="55">
        <f>Таблица651[[#This Row],[Коэфициент стоимости]]*Таблица651[[#This Row],[Розничная цена KRW]]</f>
        <v>1470</v>
      </c>
      <c r="I352" s="17" t="str">
        <f>IF($H$1="","Введите курс",Таблица651[[#This Row],[Оптовая цена KRW за 1шт]]/$H$1)</f>
        <v>Введите курс</v>
      </c>
      <c r="J352" s="48"/>
      <c r="K352" s="18">
        <f>Таблица651[[#This Row],[Заказ коробок ]]*Таблица651[[#This Row],[Кол-во шт в коробке]]</f>
        <v>0</v>
      </c>
      <c r="L352" s="54">
        <f>Таблица651[[#This Row],[Общее кол-во шт]]*Таблица651[[#This Row],[Оптовая цена KRW за 1шт]]</f>
        <v>0</v>
      </c>
      <c r="M352" s="19" t="str">
        <f>IFERROR(Таблица651[[#This Row],[Общее кол-во шт]]*Таблица651[[#This Row],[Оптовая цена USD за 1шт]],"")</f>
        <v/>
      </c>
      <c r="N352" s="49"/>
    </row>
    <row r="353" spans="1:14" ht="22.5" customHeight="1">
      <c r="A353" s="44" t="s">
        <v>15076</v>
      </c>
      <c r="B353" s="14">
        <v>8806173424269</v>
      </c>
      <c r="C353" s="50" t="s">
        <v>15077</v>
      </c>
      <c r="D353" s="46" t="s">
        <v>15078</v>
      </c>
      <c r="E353" s="16">
        <v>4000</v>
      </c>
      <c r="F353" s="15">
        <v>0.49</v>
      </c>
      <c r="G353" s="47">
        <v>50</v>
      </c>
      <c r="H353" s="55">
        <f>Таблица651[[#This Row],[Коэфициент стоимости]]*Таблица651[[#This Row],[Розничная цена KRW]]</f>
        <v>1960</v>
      </c>
      <c r="I353" s="17" t="str">
        <f>IF($H$1="","Введите курс",Таблица651[[#This Row],[Оптовая цена KRW за 1шт]]/$H$1)</f>
        <v>Введите курс</v>
      </c>
      <c r="J353" s="48"/>
      <c r="K353" s="18">
        <f>Таблица651[[#This Row],[Заказ коробок ]]*Таблица651[[#This Row],[Кол-во шт в коробке]]</f>
        <v>0</v>
      </c>
      <c r="L353" s="54">
        <f>Таблица651[[#This Row],[Общее кол-во шт]]*Таблица651[[#This Row],[Оптовая цена KRW за 1шт]]</f>
        <v>0</v>
      </c>
      <c r="M353" s="19" t="str">
        <f>IFERROR(Таблица651[[#This Row],[Общее кол-во шт]]*Таблица651[[#This Row],[Оптовая цена USD за 1шт]],"")</f>
        <v/>
      </c>
      <c r="N353" s="49"/>
    </row>
    <row r="354" spans="1:14" ht="22.5" customHeight="1">
      <c r="A354" s="44" t="s">
        <v>15079</v>
      </c>
      <c r="B354" s="14">
        <v>8806173449354</v>
      </c>
      <c r="C354" s="50" t="s">
        <v>15080</v>
      </c>
      <c r="D354" s="46" t="s">
        <v>15081</v>
      </c>
      <c r="E354" s="16">
        <v>1000</v>
      </c>
      <c r="F354" s="15">
        <v>0.33</v>
      </c>
      <c r="G354" s="47">
        <v>40</v>
      </c>
      <c r="H354" s="55">
        <f>Таблица651[[#This Row],[Коэфициент стоимости]]*Таблица651[[#This Row],[Розничная цена KRW]]</f>
        <v>330</v>
      </c>
      <c r="I354" s="17" t="str">
        <f>IF($H$1="","Введите курс",Таблица651[[#This Row],[Оптовая цена KRW за 1шт]]/$H$1)</f>
        <v>Введите курс</v>
      </c>
      <c r="J354" s="48"/>
      <c r="K354" s="18">
        <f>Таблица651[[#This Row],[Заказ коробок ]]*Таблица651[[#This Row],[Кол-во шт в коробке]]</f>
        <v>0</v>
      </c>
      <c r="L354" s="54">
        <f>Таблица651[[#This Row],[Общее кол-во шт]]*Таблица651[[#This Row],[Оптовая цена KRW за 1шт]]</f>
        <v>0</v>
      </c>
      <c r="M354" s="19" t="str">
        <f>IFERROR(Таблица651[[#This Row],[Общее кол-во шт]]*Таблица651[[#This Row],[Оптовая цена USD за 1шт]],"")</f>
        <v/>
      </c>
      <c r="N354" s="49"/>
    </row>
    <row r="355" spans="1:14" ht="22.5" customHeight="1">
      <c r="A355" s="44" t="s">
        <v>15082</v>
      </c>
      <c r="B355" s="14">
        <v>8806173424412</v>
      </c>
      <c r="C355" s="50" t="s">
        <v>15083</v>
      </c>
      <c r="D355" s="46" t="s">
        <v>24280</v>
      </c>
      <c r="E355" s="16">
        <v>5000</v>
      </c>
      <c r="F355" s="15">
        <v>0.49</v>
      </c>
      <c r="G355" s="47">
        <v>40</v>
      </c>
      <c r="H355" s="55">
        <f>Таблица651[[#This Row],[Коэфициент стоимости]]*Таблица651[[#This Row],[Розничная цена KRW]]</f>
        <v>2450</v>
      </c>
      <c r="I355" s="17" t="str">
        <f>IF($H$1="","Введите курс",Таблица651[[#This Row],[Оптовая цена KRW за 1шт]]/$H$1)</f>
        <v>Введите курс</v>
      </c>
      <c r="J355" s="48"/>
      <c r="K355" s="18">
        <f>Таблица651[[#This Row],[Заказ коробок ]]*Таблица651[[#This Row],[Кол-во шт в коробке]]</f>
        <v>0</v>
      </c>
      <c r="L355" s="54">
        <f>Таблица651[[#This Row],[Общее кол-во шт]]*Таблица651[[#This Row],[Оптовая цена KRW за 1шт]]</f>
        <v>0</v>
      </c>
      <c r="M355" s="19" t="str">
        <f>IFERROR(Таблица651[[#This Row],[Общее кол-во шт]]*Таблица651[[#This Row],[Оптовая цена USD за 1шт]],"")</f>
        <v/>
      </c>
      <c r="N355" s="49"/>
    </row>
    <row r="356" spans="1:14" ht="22.5" customHeight="1">
      <c r="A356" s="44" t="s">
        <v>15084</v>
      </c>
      <c r="B356" s="14">
        <v>8806173425211</v>
      </c>
      <c r="C356" s="50" t="s">
        <v>15085</v>
      </c>
      <c r="D356" s="46" t="s">
        <v>15086</v>
      </c>
      <c r="E356" s="16">
        <v>3000</v>
      </c>
      <c r="F356" s="15">
        <v>0.49</v>
      </c>
      <c r="G356" s="47">
        <v>40</v>
      </c>
      <c r="H356" s="55">
        <f>Таблица651[[#This Row],[Коэфициент стоимости]]*Таблица651[[#This Row],[Розничная цена KRW]]</f>
        <v>1470</v>
      </c>
      <c r="I356" s="17" t="str">
        <f>IF($H$1="","Введите курс",Таблица651[[#This Row],[Оптовая цена KRW за 1шт]]/$H$1)</f>
        <v>Введите курс</v>
      </c>
      <c r="J356" s="48"/>
      <c r="K356" s="18">
        <f>Таблица651[[#This Row],[Заказ коробок ]]*Таблица651[[#This Row],[Кол-во шт в коробке]]</f>
        <v>0</v>
      </c>
      <c r="L356" s="54">
        <f>Таблица651[[#This Row],[Общее кол-во шт]]*Таблица651[[#This Row],[Оптовая цена KRW за 1шт]]</f>
        <v>0</v>
      </c>
      <c r="M356" s="19" t="str">
        <f>IFERROR(Таблица651[[#This Row],[Общее кол-во шт]]*Таблица651[[#This Row],[Оптовая цена USD за 1шт]],"")</f>
        <v/>
      </c>
      <c r="N356" s="49"/>
    </row>
    <row r="357" spans="1:14" ht="22.5" customHeight="1">
      <c r="A357" s="44" t="s">
        <v>15087</v>
      </c>
      <c r="B357" s="14">
        <v>8806173424436</v>
      </c>
      <c r="C357" s="50" t="s">
        <v>15088</v>
      </c>
      <c r="D357" s="46" t="s">
        <v>24281</v>
      </c>
      <c r="E357" s="16">
        <v>5000</v>
      </c>
      <c r="F357" s="15">
        <v>0.49</v>
      </c>
      <c r="G357" s="47">
        <v>40</v>
      </c>
      <c r="H357" s="55">
        <f>Таблица651[[#This Row],[Коэфициент стоимости]]*Таблица651[[#This Row],[Розничная цена KRW]]</f>
        <v>2450</v>
      </c>
      <c r="I357" s="17" t="str">
        <f>IF($H$1="","Введите курс",Таблица651[[#This Row],[Оптовая цена KRW за 1шт]]/$H$1)</f>
        <v>Введите курс</v>
      </c>
      <c r="J357" s="48"/>
      <c r="K357" s="18">
        <f>Таблица651[[#This Row],[Заказ коробок ]]*Таблица651[[#This Row],[Кол-во шт в коробке]]</f>
        <v>0</v>
      </c>
      <c r="L357" s="54">
        <f>Таблица651[[#This Row],[Общее кол-во шт]]*Таблица651[[#This Row],[Оптовая цена KRW за 1шт]]</f>
        <v>0</v>
      </c>
      <c r="M357" s="19" t="str">
        <f>IFERROR(Таблица651[[#This Row],[Общее кол-во шт]]*Таблица651[[#This Row],[Оптовая цена USD за 1шт]],"")</f>
        <v/>
      </c>
      <c r="N357" s="49"/>
    </row>
    <row r="358" spans="1:14" ht="22.5" customHeight="1">
      <c r="A358" s="44" t="s">
        <v>15089</v>
      </c>
      <c r="B358" s="14">
        <v>8806173425204</v>
      </c>
      <c r="C358" s="50" t="s">
        <v>15090</v>
      </c>
      <c r="D358" s="46" t="s">
        <v>24282</v>
      </c>
      <c r="E358" s="16">
        <v>2500</v>
      </c>
      <c r="F358" s="15">
        <v>0.49</v>
      </c>
      <c r="G358" s="47">
        <v>50</v>
      </c>
      <c r="H358" s="55">
        <f>Таблица651[[#This Row],[Коэфициент стоимости]]*Таблица651[[#This Row],[Розничная цена KRW]]</f>
        <v>1225</v>
      </c>
      <c r="I358" s="17" t="str">
        <f>IF($H$1="","Введите курс",Таблица651[[#This Row],[Оптовая цена KRW за 1шт]]/$H$1)</f>
        <v>Введите курс</v>
      </c>
      <c r="J358" s="48"/>
      <c r="K358" s="18">
        <f>Таблица651[[#This Row],[Заказ коробок ]]*Таблица651[[#This Row],[Кол-во шт в коробке]]</f>
        <v>0</v>
      </c>
      <c r="L358" s="54">
        <f>Таблица651[[#This Row],[Общее кол-во шт]]*Таблица651[[#This Row],[Оптовая цена KRW за 1шт]]</f>
        <v>0</v>
      </c>
      <c r="M358" s="19" t="str">
        <f>IFERROR(Таблица651[[#This Row],[Общее кол-во шт]]*Таблица651[[#This Row],[Оптовая цена USD за 1шт]],"")</f>
        <v/>
      </c>
      <c r="N358" s="49"/>
    </row>
    <row r="359" spans="1:14" ht="22.5" customHeight="1">
      <c r="A359" s="44" t="s">
        <v>15091</v>
      </c>
      <c r="B359" s="14">
        <v>8806173424351</v>
      </c>
      <c r="C359" s="50" t="s">
        <v>15092</v>
      </c>
      <c r="D359" s="46" t="s">
        <v>24283</v>
      </c>
      <c r="E359" s="16">
        <v>4500</v>
      </c>
      <c r="F359" s="15">
        <v>0.49</v>
      </c>
      <c r="G359" s="47">
        <v>40</v>
      </c>
      <c r="H359" s="55">
        <f>Таблица651[[#This Row],[Коэфициент стоимости]]*Таблица651[[#This Row],[Розничная цена KRW]]</f>
        <v>2205</v>
      </c>
      <c r="I359" s="17" t="str">
        <f>IF($H$1="","Введите курс",Таблица651[[#This Row],[Оптовая цена KRW за 1шт]]/$H$1)</f>
        <v>Введите курс</v>
      </c>
      <c r="J359" s="48"/>
      <c r="K359" s="18">
        <f>Таблица651[[#This Row],[Заказ коробок ]]*Таблица651[[#This Row],[Кол-во шт в коробке]]</f>
        <v>0</v>
      </c>
      <c r="L359" s="54">
        <f>Таблица651[[#This Row],[Общее кол-во шт]]*Таблица651[[#This Row],[Оптовая цена KRW за 1шт]]</f>
        <v>0</v>
      </c>
      <c r="M359" s="19" t="str">
        <f>IFERROR(Таблица651[[#This Row],[Общее кол-во шт]]*Таблица651[[#This Row],[Оптовая цена USD за 1шт]],"")</f>
        <v/>
      </c>
      <c r="N359" s="49"/>
    </row>
    <row r="360" spans="1:14" ht="22.5" customHeight="1">
      <c r="A360" s="44" t="s">
        <v>15093</v>
      </c>
      <c r="B360" s="14">
        <v>8806173431892</v>
      </c>
      <c r="C360" s="50" t="s">
        <v>15094</v>
      </c>
      <c r="D360" s="46" t="s">
        <v>15095</v>
      </c>
      <c r="E360" s="16">
        <v>3000</v>
      </c>
      <c r="F360" s="15">
        <v>0.49</v>
      </c>
      <c r="G360" s="47">
        <v>30</v>
      </c>
      <c r="H360" s="55">
        <f>Таблица651[[#This Row],[Коэфициент стоимости]]*Таблица651[[#This Row],[Розничная цена KRW]]</f>
        <v>1470</v>
      </c>
      <c r="I360" s="17" t="str">
        <f>IF($H$1="","Введите курс",Таблица651[[#This Row],[Оптовая цена KRW за 1шт]]/$H$1)</f>
        <v>Введите курс</v>
      </c>
      <c r="J360" s="48"/>
      <c r="K360" s="18">
        <f>Таблица651[[#This Row],[Заказ коробок ]]*Таблица651[[#This Row],[Кол-во шт в коробке]]</f>
        <v>0</v>
      </c>
      <c r="L360" s="54">
        <f>Таблица651[[#This Row],[Общее кол-во шт]]*Таблица651[[#This Row],[Оптовая цена KRW за 1шт]]</f>
        <v>0</v>
      </c>
      <c r="M360" s="19" t="str">
        <f>IFERROR(Таблица651[[#This Row],[Общее кол-во шт]]*Таблица651[[#This Row],[Оптовая цена USD за 1шт]],"")</f>
        <v/>
      </c>
      <c r="N360" s="49"/>
    </row>
    <row r="361" spans="1:14" ht="22.5" customHeight="1">
      <c r="A361" s="44" t="s">
        <v>15096</v>
      </c>
      <c r="B361" s="14">
        <v>8806173425198</v>
      </c>
      <c r="C361" s="50" t="s">
        <v>15097</v>
      </c>
      <c r="D361" s="46" t="s">
        <v>24284</v>
      </c>
      <c r="E361" s="16">
        <v>2500</v>
      </c>
      <c r="F361" s="15">
        <v>0.49</v>
      </c>
      <c r="G361" s="47">
        <v>40</v>
      </c>
      <c r="H361" s="55">
        <f>Таблица651[[#This Row],[Коэфициент стоимости]]*Таблица651[[#This Row],[Розничная цена KRW]]</f>
        <v>1225</v>
      </c>
      <c r="I361" s="17" t="str">
        <f>IF($H$1="","Введите курс",Таблица651[[#This Row],[Оптовая цена KRW за 1шт]]/$H$1)</f>
        <v>Введите курс</v>
      </c>
      <c r="J361" s="48"/>
      <c r="K361" s="18">
        <f>Таблица651[[#This Row],[Заказ коробок ]]*Таблица651[[#This Row],[Кол-во шт в коробке]]</f>
        <v>0</v>
      </c>
      <c r="L361" s="54">
        <f>Таблица651[[#This Row],[Общее кол-во шт]]*Таблица651[[#This Row],[Оптовая цена KRW за 1шт]]</f>
        <v>0</v>
      </c>
      <c r="M361" s="19" t="str">
        <f>IFERROR(Таблица651[[#This Row],[Общее кол-во шт]]*Таблица651[[#This Row],[Оптовая цена USD за 1шт]],"")</f>
        <v/>
      </c>
      <c r="N361" s="49"/>
    </row>
    <row r="362" spans="1:14" ht="22.5" customHeight="1">
      <c r="A362" s="44" t="s">
        <v>15098</v>
      </c>
      <c r="B362" s="14">
        <v>8806173448081</v>
      </c>
      <c r="C362" s="50" t="s">
        <v>15099</v>
      </c>
      <c r="D362" s="46" t="s">
        <v>15100</v>
      </c>
      <c r="E362" s="16">
        <v>2000</v>
      </c>
      <c r="F362" s="15">
        <v>0.49</v>
      </c>
      <c r="G362" s="47">
        <v>40</v>
      </c>
      <c r="H362" s="55">
        <f>Таблица651[[#This Row],[Коэфициент стоимости]]*Таблица651[[#This Row],[Розничная цена KRW]]</f>
        <v>980</v>
      </c>
      <c r="I362" s="17" t="str">
        <f>IF($H$1="","Введите курс",Таблица651[[#This Row],[Оптовая цена KRW за 1шт]]/$H$1)</f>
        <v>Введите курс</v>
      </c>
      <c r="J362" s="48"/>
      <c r="K362" s="18">
        <f>Таблица651[[#This Row],[Заказ коробок ]]*Таблица651[[#This Row],[Кол-во шт в коробке]]</f>
        <v>0</v>
      </c>
      <c r="L362" s="54">
        <f>Таблица651[[#This Row],[Общее кол-во шт]]*Таблица651[[#This Row],[Оптовая цена KRW за 1шт]]</f>
        <v>0</v>
      </c>
      <c r="M362" s="19" t="str">
        <f>IFERROR(Таблица651[[#This Row],[Общее кол-во шт]]*Таблица651[[#This Row],[Оптовая цена USD за 1шт]],"")</f>
        <v/>
      </c>
      <c r="N362" s="49"/>
    </row>
    <row r="363" spans="1:14" ht="22.5" customHeight="1">
      <c r="A363" s="44" t="s">
        <v>15101</v>
      </c>
      <c r="B363" s="14">
        <v>8806173448074</v>
      </c>
      <c r="C363" s="50" t="s">
        <v>15102</v>
      </c>
      <c r="D363" s="46" t="s">
        <v>15103</v>
      </c>
      <c r="E363" s="16">
        <v>2000</v>
      </c>
      <c r="F363" s="15">
        <v>0.49</v>
      </c>
      <c r="G363" s="47">
        <v>40</v>
      </c>
      <c r="H363" s="55">
        <f>Таблица651[[#This Row],[Коэфициент стоимости]]*Таблица651[[#This Row],[Розничная цена KRW]]</f>
        <v>980</v>
      </c>
      <c r="I363" s="17" t="str">
        <f>IF($H$1="","Введите курс",Таблица651[[#This Row],[Оптовая цена KRW за 1шт]]/$H$1)</f>
        <v>Введите курс</v>
      </c>
      <c r="J363" s="48"/>
      <c r="K363" s="18">
        <f>Таблица651[[#This Row],[Заказ коробок ]]*Таблица651[[#This Row],[Кол-во шт в коробке]]</f>
        <v>0</v>
      </c>
      <c r="L363" s="54">
        <f>Таблица651[[#This Row],[Общее кол-во шт]]*Таблица651[[#This Row],[Оптовая цена KRW за 1шт]]</f>
        <v>0</v>
      </c>
      <c r="M363" s="19" t="str">
        <f>IFERROR(Таблица651[[#This Row],[Общее кол-во шт]]*Таблица651[[#This Row],[Оптовая цена USD за 1шт]],"")</f>
        <v/>
      </c>
      <c r="N363" s="49"/>
    </row>
    <row r="364" spans="1:14" ht="22.5" customHeight="1">
      <c r="A364" s="44" t="s">
        <v>15104</v>
      </c>
      <c r="B364" s="14">
        <v>8806173447039</v>
      </c>
      <c r="C364" s="50" t="s">
        <v>15105</v>
      </c>
      <c r="D364" s="46" t="s">
        <v>15106</v>
      </c>
      <c r="E364" s="16">
        <v>7000</v>
      </c>
      <c r="F364" s="15">
        <v>0.49</v>
      </c>
      <c r="G364" s="47">
        <v>30</v>
      </c>
      <c r="H364" s="55">
        <f>Таблица651[[#This Row],[Коэфициент стоимости]]*Таблица651[[#This Row],[Розничная цена KRW]]</f>
        <v>3430</v>
      </c>
      <c r="I364" s="17" t="str">
        <f>IF($H$1="","Введите курс",Таблица651[[#This Row],[Оптовая цена KRW за 1шт]]/$H$1)</f>
        <v>Введите курс</v>
      </c>
      <c r="J364" s="48"/>
      <c r="K364" s="18">
        <f>Таблица651[[#This Row],[Заказ коробок ]]*Таблица651[[#This Row],[Кол-во шт в коробке]]</f>
        <v>0</v>
      </c>
      <c r="L364" s="54">
        <f>Таблица651[[#This Row],[Общее кол-во шт]]*Таблица651[[#This Row],[Оптовая цена KRW за 1шт]]</f>
        <v>0</v>
      </c>
      <c r="M364" s="19" t="str">
        <f>IFERROR(Таблица651[[#This Row],[Общее кол-во шт]]*Таблица651[[#This Row],[Оптовая цена USD за 1шт]],"")</f>
        <v/>
      </c>
      <c r="N364" s="49"/>
    </row>
    <row r="365" spans="1:14" ht="22.5" customHeight="1">
      <c r="A365" s="44" t="s">
        <v>15107</v>
      </c>
      <c r="B365" s="14">
        <v>8806173436637</v>
      </c>
      <c r="C365" s="50" t="s">
        <v>15108</v>
      </c>
      <c r="D365" s="46" t="s">
        <v>15109</v>
      </c>
      <c r="E365" s="16">
        <v>2500</v>
      </c>
      <c r="F365" s="15">
        <v>0.49</v>
      </c>
      <c r="G365" s="47">
        <v>40</v>
      </c>
      <c r="H365" s="55">
        <f>Таблица651[[#This Row],[Коэфициент стоимости]]*Таблица651[[#This Row],[Розничная цена KRW]]</f>
        <v>1225</v>
      </c>
      <c r="I365" s="17" t="str">
        <f>IF($H$1="","Введите курс",Таблица651[[#This Row],[Оптовая цена KRW за 1шт]]/$H$1)</f>
        <v>Введите курс</v>
      </c>
      <c r="J365" s="48"/>
      <c r="K365" s="18">
        <f>Таблица651[[#This Row],[Заказ коробок ]]*Таблица651[[#This Row],[Кол-во шт в коробке]]</f>
        <v>0</v>
      </c>
      <c r="L365" s="54">
        <f>Таблица651[[#This Row],[Общее кол-во шт]]*Таблица651[[#This Row],[Оптовая цена KRW за 1шт]]</f>
        <v>0</v>
      </c>
      <c r="M365" s="19" t="str">
        <f>IFERROR(Таблица651[[#This Row],[Общее кол-во шт]]*Таблица651[[#This Row],[Оптовая цена USD за 1шт]],"")</f>
        <v/>
      </c>
      <c r="N365" s="49"/>
    </row>
    <row r="366" spans="1:14" ht="22.5" customHeight="1">
      <c r="A366" s="44" t="s">
        <v>15110</v>
      </c>
      <c r="B366" s="14">
        <v>8806173436644</v>
      </c>
      <c r="C366" s="50" t="s">
        <v>15111</v>
      </c>
      <c r="D366" s="46" t="s">
        <v>15112</v>
      </c>
      <c r="E366" s="16">
        <v>2500</v>
      </c>
      <c r="F366" s="15">
        <v>0.49</v>
      </c>
      <c r="G366" s="47">
        <v>40</v>
      </c>
      <c r="H366" s="55">
        <f>Таблица651[[#This Row],[Коэфициент стоимости]]*Таблица651[[#This Row],[Розничная цена KRW]]</f>
        <v>1225</v>
      </c>
      <c r="I366" s="17" t="str">
        <f>IF($H$1="","Введите курс",Таблица651[[#This Row],[Оптовая цена KRW за 1шт]]/$H$1)</f>
        <v>Введите курс</v>
      </c>
      <c r="J366" s="48"/>
      <c r="K366" s="18">
        <f>Таблица651[[#This Row],[Заказ коробок ]]*Таблица651[[#This Row],[Кол-во шт в коробке]]</f>
        <v>0</v>
      </c>
      <c r="L366" s="54">
        <f>Таблица651[[#This Row],[Общее кол-во шт]]*Таблица651[[#This Row],[Оптовая цена KRW за 1шт]]</f>
        <v>0</v>
      </c>
      <c r="M366" s="19" t="str">
        <f>IFERROR(Таблица651[[#This Row],[Общее кол-во шт]]*Таблица651[[#This Row],[Оптовая цена USD за 1шт]],"")</f>
        <v/>
      </c>
      <c r="N366" s="49"/>
    </row>
    <row r="367" spans="1:14" ht="22.5" customHeight="1">
      <c r="A367" s="44" t="s">
        <v>15113</v>
      </c>
      <c r="B367" s="14">
        <v>8806173441419</v>
      </c>
      <c r="C367" s="50" t="s">
        <v>15114</v>
      </c>
      <c r="D367" s="46" t="s">
        <v>15115</v>
      </c>
      <c r="E367" s="16">
        <v>14900</v>
      </c>
      <c r="F367" s="15">
        <v>0.49</v>
      </c>
      <c r="G367" s="47">
        <v>8</v>
      </c>
      <c r="H367" s="55">
        <f>Таблица651[[#This Row],[Коэфициент стоимости]]*Таблица651[[#This Row],[Розничная цена KRW]]</f>
        <v>7301</v>
      </c>
      <c r="I367" s="17" t="str">
        <f>IF($H$1="","Введите курс",Таблица651[[#This Row],[Оптовая цена KRW за 1шт]]/$H$1)</f>
        <v>Введите курс</v>
      </c>
      <c r="J367" s="48"/>
      <c r="K367" s="18">
        <f>Таблица651[[#This Row],[Заказ коробок ]]*Таблица651[[#This Row],[Кол-во шт в коробке]]</f>
        <v>0</v>
      </c>
      <c r="L367" s="54">
        <f>Таблица651[[#This Row],[Общее кол-во шт]]*Таблица651[[#This Row],[Оптовая цена KRW за 1шт]]</f>
        <v>0</v>
      </c>
      <c r="M367" s="19" t="str">
        <f>IFERROR(Таблица651[[#This Row],[Общее кол-во шт]]*Таблица651[[#This Row],[Оптовая цена USD за 1шт]],"")</f>
        <v/>
      </c>
      <c r="N367" s="49"/>
    </row>
    <row r="368" spans="1:14" ht="22.5" customHeight="1">
      <c r="A368" s="44" t="s">
        <v>15116</v>
      </c>
      <c r="B368" s="14">
        <v>8806173441426</v>
      </c>
      <c r="C368" s="50" t="s">
        <v>15117</v>
      </c>
      <c r="D368" s="46" t="s">
        <v>15118</v>
      </c>
      <c r="E368" s="16">
        <v>14900</v>
      </c>
      <c r="F368" s="15">
        <v>0.49</v>
      </c>
      <c r="G368" s="47">
        <v>8</v>
      </c>
      <c r="H368" s="55">
        <f>Таблица651[[#This Row],[Коэфициент стоимости]]*Таблица651[[#This Row],[Розничная цена KRW]]</f>
        <v>7301</v>
      </c>
      <c r="I368" s="17" t="str">
        <f>IF($H$1="","Введите курс",Таблица651[[#This Row],[Оптовая цена KRW за 1шт]]/$H$1)</f>
        <v>Введите курс</v>
      </c>
      <c r="J368" s="48"/>
      <c r="K368" s="18">
        <f>Таблица651[[#This Row],[Заказ коробок ]]*Таблица651[[#This Row],[Кол-во шт в коробке]]</f>
        <v>0</v>
      </c>
      <c r="L368" s="54">
        <f>Таблица651[[#This Row],[Общее кол-во шт]]*Таблица651[[#This Row],[Оптовая цена KRW за 1шт]]</f>
        <v>0</v>
      </c>
      <c r="M368" s="19" t="str">
        <f>IFERROR(Таблица651[[#This Row],[Общее кол-во шт]]*Таблица651[[#This Row],[Оптовая цена USD за 1шт]],"")</f>
        <v/>
      </c>
      <c r="N368" s="49"/>
    </row>
    <row r="369" spans="1:14" ht="22.5" customHeight="1">
      <c r="A369" s="44" t="s">
        <v>15119</v>
      </c>
      <c r="B369" s="14">
        <v>8806173436620</v>
      </c>
      <c r="C369" s="50" t="s">
        <v>15120</v>
      </c>
      <c r="D369" s="46" t="s">
        <v>15121</v>
      </c>
      <c r="E369" s="16">
        <v>14900</v>
      </c>
      <c r="F369" s="15">
        <v>0.49</v>
      </c>
      <c r="G369" s="47">
        <v>8</v>
      </c>
      <c r="H369" s="55">
        <f>Таблица651[[#This Row],[Коэфициент стоимости]]*Таблица651[[#This Row],[Розничная цена KRW]]</f>
        <v>7301</v>
      </c>
      <c r="I369" s="17" t="str">
        <f>IF($H$1="","Введите курс",Таблица651[[#This Row],[Оптовая цена KRW за 1шт]]/$H$1)</f>
        <v>Введите курс</v>
      </c>
      <c r="J369" s="48"/>
      <c r="K369" s="18">
        <f>Таблица651[[#This Row],[Заказ коробок ]]*Таблица651[[#This Row],[Кол-во шт в коробке]]</f>
        <v>0</v>
      </c>
      <c r="L369" s="54">
        <f>Таблица651[[#This Row],[Общее кол-во шт]]*Таблица651[[#This Row],[Оптовая цена KRW за 1шт]]</f>
        <v>0</v>
      </c>
      <c r="M369" s="19" t="str">
        <f>IFERROR(Таблица651[[#This Row],[Общее кол-во шт]]*Таблица651[[#This Row],[Оптовая цена USD за 1шт]],"")</f>
        <v/>
      </c>
      <c r="N369" s="49"/>
    </row>
    <row r="370" spans="1:14" ht="22.5" customHeight="1">
      <c r="A370" s="44" t="s">
        <v>15122</v>
      </c>
      <c r="B370" s="14">
        <v>8806173436583</v>
      </c>
      <c r="C370" s="50" t="s">
        <v>15123</v>
      </c>
      <c r="D370" s="46" t="s">
        <v>15124</v>
      </c>
      <c r="E370" s="16">
        <v>14900</v>
      </c>
      <c r="F370" s="15">
        <v>0.49</v>
      </c>
      <c r="G370" s="47">
        <v>8</v>
      </c>
      <c r="H370" s="55">
        <f>Таблица651[[#This Row],[Коэфициент стоимости]]*Таблица651[[#This Row],[Розничная цена KRW]]</f>
        <v>7301</v>
      </c>
      <c r="I370" s="17" t="str">
        <f>IF($H$1="","Введите курс",Таблица651[[#This Row],[Оптовая цена KRW за 1шт]]/$H$1)</f>
        <v>Введите курс</v>
      </c>
      <c r="J370" s="48"/>
      <c r="K370" s="18">
        <f>Таблица651[[#This Row],[Заказ коробок ]]*Таблица651[[#This Row],[Кол-во шт в коробке]]</f>
        <v>0</v>
      </c>
      <c r="L370" s="54">
        <f>Таблица651[[#This Row],[Общее кол-во шт]]*Таблица651[[#This Row],[Оптовая цена KRW за 1шт]]</f>
        <v>0</v>
      </c>
      <c r="M370" s="19" t="str">
        <f>IFERROR(Таблица651[[#This Row],[Общее кол-во шт]]*Таблица651[[#This Row],[Оптовая цена USD за 1шт]],"")</f>
        <v/>
      </c>
      <c r="N370" s="49"/>
    </row>
    <row r="371" spans="1:14" ht="22.5" customHeight="1">
      <c r="A371" s="44" t="s">
        <v>15125</v>
      </c>
      <c r="B371" s="14">
        <v>8806173448289</v>
      </c>
      <c r="C371" s="50" t="s">
        <v>15126</v>
      </c>
      <c r="D371" s="46" t="s">
        <v>15127</v>
      </c>
      <c r="E371" s="16">
        <v>20000</v>
      </c>
      <c r="F371" s="15">
        <v>0.49</v>
      </c>
      <c r="G371" s="47">
        <v>6</v>
      </c>
      <c r="H371" s="55">
        <f>Таблица651[[#This Row],[Коэфициент стоимости]]*Таблица651[[#This Row],[Розничная цена KRW]]</f>
        <v>9800</v>
      </c>
      <c r="I371" s="17" t="str">
        <f>IF($H$1="","Введите курс",Таблица651[[#This Row],[Оптовая цена KRW за 1шт]]/$H$1)</f>
        <v>Введите курс</v>
      </c>
      <c r="J371" s="48"/>
      <c r="K371" s="18">
        <f>Таблица651[[#This Row],[Заказ коробок ]]*Таблица651[[#This Row],[Кол-во шт в коробке]]</f>
        <v>0</v>
      </c>
      <c r="L371" s="54">
        <f>Таблица651[[#This Row],[Общее кол-во шт]]*Таблица651[[#This Row],[Оптовая цена KRW за 1шт]]</f>
        <v>0</v>
      </c>
      <c r="M371" s="19" t="str">
        <f>IFERROR(Таблица651[[#This Row],[Общее кол-во шт]]*Таблица651[[#This Row],[Оптовая цена USD за 1шт]],"")</f>
        <v/>
      </c>
      <c r="N371" s="49"/>
    </row>
    <row r="372" spans="1:14" ht="22.5" customHeight="1">
      <c r="A372" s="44" t="s">
        <v>15128</v>
      </c>
      <c r="B372" s="14">
        <v>8806173436606</v>
      </c>
      <c r="C372" s="50" t="s">
        <v>15129</v>
      </c>
      <c r="D372" s="46" t="s">
        <v>15130</v>
      </c>
      <c r="E372" s="16">
        <v>14900</v>
      </c>
      <c r="F372" s="15">
        <v>0.49</v>
      </c>
      <c r="G372" s="47">
        <v>8</v>
      </c>
      <c r="H372" s="55">
        <f>Таблица651[[#This Row],[Коэфициент стоимости]]*Таблица651[[#This Row],[Розничная цена KRW]]</f>
        <v>7301</v>
      </c>
      <c r="I372" s="17" t="str">
        <f>IF($H$1="","Введите курс",Таблица651[[#This Row],[Оптовая цена KRW за 1шт]]/$H$1)</f>
        <v>Введите курс</v>
      </c>
      <c r="J372" s="48"/>
      <c r="K372" s="18">
        <f>Таблица651[[#This Row],[Заказ коробок ]]*Таблица651[[#This Row],[Кол-во шт в коробке]]</f>
        <v>0</v>
      </c>
      <c r="L372" s="54">
        <f>Таблица651[[#This Row],[Общее кол-во шт]]*Таблица651[[#This Row],[Оптовая цена KRW за 1шт]]</f>
        <v>0</v>
      </c>
      <c r="M372" s="19" t="str">
        <f>IFERROR(Таблица651[[#This Row],[Общее кол-во шт]]*Таблица651[[#This Row],[Оптовая цена USD за 1шт]],"")</f>
        <v/>
      </c>
      <c r="N372" s="49"/>
    </row>
    <row r="373" spans="1:14" ht="22.5" customHeight="1">
      <c r="A373" s="44" t="s">
        <v>15131</v>
      </c>
      <c r="B373" s="14">
        <v>8806173443697</v>
      </c>
      <c r="C373" s="50" t="s">
        <v>15132</v>
      </c>
      <c r="D373" s="46" t="s">
        <v>15133</v>
      </c>
      <c r="E373" s="16">
        <v>9500</v>
      </c>
      <c r="F373" s="15">
        <v>0.49</v>
      </c>
      <c r="G373" s="47">
        <v>6</v>
      </c>
      <c r="H373" s="55">
        <f>Таблица651[[#This Row],[Коэфициент стоимости]]*Таблица651[[#This Row],[Розничная цена KRW]]</f>
        <v>4655</v>
      </c>
      <c r="I373" s="17" t="str">
        <f>IF($H$1="","Введите курс",Таблица651[[#This Row],[Оптовая цена KRW за 1шт]]/$H$1)</f>
        <v>Введите курс</v>
      </c>
      <c r="J373" s="48"/>
      <c r="K373" s="18">
        <f>Таблица651[[#This Row],[Заказ коробок ]]*Таблица651[[#This Row],[Кол-во шт в коробке]]</f>
        <v>0</v>
      </c>
      <c r="L373" s="54">
        <f>Таблица651[[#This Row],[Общее кол-во шт]]*Таблица651[[#This Row],[Оптовая цена KRW за 1шт]]</f>
        <v>0</v>
      </c>
      <c r="M373" s="19" t="str">
        <f>IFERROR(Таблица651[[#This Row],[Общее кол-во шт]]*Таблица651[[#This Row],[Оптовая цена USD за 1шт]],"")</f>
        <v/>
      </c>
      <c r="N373" s="49"/>
    </row>
    <row r="374" spans="1:14" ht="22.5" customHeight="1">
      <c r="A374" s="44" t="s">
        <v>15134</v>
      </c>
      <c r="B374" s="14">
        <v>8806173443277</v>
      </c>
      <c r="C374" s="50" t="s">
        <v>15135</v>
      </c>
      <c r="D374" s="46" t="s">
        <v>15136</v>
      </c>
      <c r="E374" s="16">
        <v>10000</v>
      </c>
      <c r="F374" s="15">
        <v>0.49</v>
      </c>
      <c r="G374" s="47">
        <v>6</v>
      </c>
      <c r="H374" s="55">
        <f>Таблица651[[#This Row],[Коэфициент стоимости]]*Таблица651[[#This Row],[Розничная цена KRW]]</f>
        <v>4900</v>
      </c>
      <c r="I374" s="17" t="str">
        <f>IF($H$1="","Введите курс",Таблица651[[#This Row],[Оптовая цена KRW за 1шт]]/$H$1)</f>
        <v>Введите курс</v>
      </c>
      <c r="J374" s="48"/>
      <c r="K374" s="18">
        <f>Таблица651[[#This Row],[Заказ коробок ]]*Таблица651[[#This Row],[Кол-во шт в коробке]]</f>
        <v>0</v>
      </c>
      <c r="L374" s="54">
        <f>Таблица651[[#This Row],[Общее кол-во шт]]*Таблица651[[#This Row],[Оптовая цена KRW за 1шт]]</f>
        <v>0</v>
      </c>
      <c r="M374" s="19" t="str">
        <f>IFERROR(Таблица651[[#This Row],[Общее кол-во шт]]*Таблица651[[#This Row],[Оптовая цена USD за 1шт]],"")</f>
        <v/>
      </c>
      <c r="N374" s="49"/>
    </row>
    <row r="375" spans="1:14" ht="22.5" customHeight="1">
      <c r="A375" s="44" t="s">
        <v>15137</v>
      </c>
      <c r="B375" s="14">
        <v>8806173443260</v>
      </c>
      <c r="C375" s="50" t="s">
        <v>15138</v>
      </c>
      <c r="D375" s="46" t="s">
        <v>15139</v>
      </c>
      <c r="E375" s="16">
        <v>10000</v>
      </c>
      <c r="F375" s="15">
        <v>0.49</v>
      </c>
      <c r="G375" s="47">
        <v>6</v>
      </c>
      <c r="H375" s="55">
        <f>Таблица651[[#This Row],[Коэфициент стоимости]]*Таблица651[[#This Row],[Розничная цена KRW]]</f>
        <v>4900</v>
      </c>
      <c r="I375" s="17" t="str">
        <f>IF($H$1="","Введите курс",Таблица651[[#This Row],[Оптовая цена KRW за 1шт]]/$H$1)</f>
        <v>Введите курс</v>
      </c>
      <c r="J375" s="48"/>
      <c r="K375" s="18">
        <f>Таблица651[[#This Row],[Заказ коробок ]]*Таблица651[[#This Row],[Кол-во шт в коробке]]</f>
        <v>0</v>
      </c>
      <c r="L375" s="54">
        <f>Таблица651[[#This Row],[Общее кол-во шт]]*Таблица651[[#This Row],[Оптовая цена KRW за 1шт]]</f>
        <v>0</v>
      </c>
      <c r="M375" s="19" t="str">
        <f>IFERROR(Таблица651[[#This Row],[Общее кол-во шт]]*Таблица651[[#This Row],[Оптовая цена USD за 1шт]],"")</f>
        <v/>
      </c>
      <c r="N375" s="49"/>
    </row>
    <row r="376" spans="1:14" ht="22.5" customHeight="1">
      <c r="A376" s="44" t="s">
        <v>15140</v>
      </c>
      <c r="B376" s="14">
        <v>8806173441396</v>
      </c>
      <c r="C376" s="50" t="s">
        <v>15141</v>
      </c>
      <c r="D376" s="46" t="s">
        <v>15142</v>
      </c>
      <c r="E376" s="16">
        <v>14900</v>
      </c>
      <c r="F376" s="15">
        <v>0.49</v>
      </c>
      <c r="G376" s="47">
        <v>8</v>
      </c>
      <c r="H376" s="55">
        <f>Таблица651[[#This Row],[Коэфициент стоимости]]*Таблица651[[#This Row],[Розничная цена KRW]]</f>
        <v>7301</v>
      </c>
      <c r="I376" s="17" t="str">
        <f>IF($H$1="","Введите курс",Таблица651[[#This Row],[Оптовая цена KRW за 1шт]]/$H$1)</f>
        <v>Введите курс</v>
      </c>
      <c r="J376" s="48"/>
      <c r="K376" s="18">
        <f>Таблица651[[#This Row],[Заказ коробок ]]*Таблица651[[#This Row],[Кол-во шт в коробке]]</f>
        <v>0</v>
      </c>
      <c r="L376" s="54">
        <f>Таблица651[[#This Row],[Общее кол-во шт]]*Таблица651[[#This Row],[Оптовая цена KRW за 1шт]]</f>
        <v>0</v>
      </c>
      <c r="M376" s="19" t="str">
        <f>IFERROR(Таблица651[[#This Row],[Общее кол-во шт]]*Таблица651[[#This Row],[Оптовая цена USD за 1шт]],"")</f>
        <v/>
      </c>
      <c r="N376" s="49"/>
    </row>
    <row r="377" spans="1:14" ht="22.5" customHeight="1">
      <c r="A377" s="44" t="s">
        <v>15143</v>
      </c>
      <c r="B377" s="14">
        <v>8806173441402</v>
      </c>
      <c r="C377" s="50" t="s">
        <v>15144</v>
      </c>
      <c r="D377" s="46" t="s">
        <v>15145</v>
      </c>
      <c r="E377" s="16">
        <v>14900</v>
      </c>
      <c r="F377" s="15">
        <v>0.49</v>
      </c>
      <c r="G377" s="47">
        <v>8</v>
      </c>
      <c r="H377" s="55">
        <f>Таблица651[[#This Row],[Коэфициент стоимости]]*Таблица651[[#This Row],[Розничная цена KRW]]</f>
        <v>7301</v>
      </c>
      <c r="I377" s="17" t="str">
        <f>IF($H$1="","Введите курс",Таблица651[[#This Row],[Оптовая цена KRW за 1шт]]/$H$1)</f>
        <v>Введите курс</v>
      </c>
      <c r="J377" s="48"/>
      <c r="K377" s="18">
        <f>Таблица651[[#This Row],[Заказ коробок ]]*Таблица651[[#This Row],[Кол-во шт в коробке]]</f>
        <v>0</v>
      </c>
      <c r="L377" s="54">
        <f>Таблица651[[#This Row],[Общее кол-во шт]]*Таблица651[[#This Row],[Оптовая цена KRW за 1шт]]</f>
        <v>0</v>
      </c>
      <c r="M377" s="19" t="str">
        <f>IFERROR(Таблица651[[#This Row],[Общее кол-во шт]]*Таблица651[[#This Row],[Оптовая цена USD за 1шт]],"")</f>
        <v/>
      </c>
      <c r="N377" s="49"/>
    </row>
    <row r="378" spans="1:14" ht="22.5" customHeight="1">
      <c r="A378" s="44" t="s">
        <v>15146</v>
      </c>
      <c r="B378" s="14">
        <v>8806173436613</v>
      </c>
      <c r="C378" s="50" t="s">
        <v>15147</v>
      </c>
      <c r="D378" s="46" t="s">
        <v>15148</v>
      </c>
      <c r="E378" s="16">
        <v>14900</v>
      </c>
      <c r="F378" s="15">
        <v>0.49</v>
      </c>
      <c r="G378" s="47">
        <v>8</v>
      </c>
      <c r="H378" s="55">
        <f>Таблица651[[#This Row],[Коэфициент стоимости]]*Таблица651[[#This Row],[Розничная цена KRW]]</f>
        <v>7301</v>
      </c>
      <c r="I378" s="17" t="str">
        <f>IF($H$1="","Введите курс",Таблица651[[#This Row],[Оптовая цена KRW за 1шт]]/$H$1)</f>
        <v>Введите курс</v>
      </c>
      <c r="J378" s="48"/>
      <c r="K378" s="18">
        <f>Таблица651[[#This Row],[Заказ коробок ]]*Таблица651[[#This Row],[Кол-во шт в коробке]]</f>
        <v>0</v>
      </c>
      <c r="L378" s="54">
        <f>Таблица651[[#This Row],[Общее кол-во шт]]*Таблица651[[#This Row],[Оптовая цена KRW за 1шт]]</f>
        <v>0</v>
      </c>
      <c r="M378" s="19" t="str">
        <f>IFERROR(Таблица651[[#This Row],[Общее кол-во шт]]*Таблица651[[#This Row],[Оптовая цена USD за 1шт]],"")</f>
        <v/>
      </c>
      <c r="N378" s="49"/>
    </row>
    <row r="379" spans="1:14" ht="22.5" customHeight="1">
      <c r="A379" s="44" t="s">
        <v>15149</v>
      </c>
      <c r="B379" s="14">
        <v>8806173436576</v>
      </c>
      <c r="C379" s="50" t="s">
        <v>15150</v>
      </c>
      <c r="D379" s="46" t="s">
        <v>15151</v>
      </c>
      <c r="E379" s="16">
        <v>14900</v>
      </c>
      <c r="F379" s="15">
        <v>0.49</v>
      </c>
      <c r="G379" s="47">
        <v>8</v>
      </c>
      <c r="H379" s="55">
        <f>Таблица651[[#This Row],[Коэфициент стоимости]]*Таблица651[[#This Row],[Розничная цена KRW]]</f>
        <v>7301</v>
      </c>
      <c r="I379" s="17" t="str">
        <f>IF($H$1="","Введите курс",Таблица651[[#This Row],[Оптовая цена KRW за 1шт]]/$H$1)</f>
        <v>Введите курс</v>
      </c>
      <c r="J379" s="48"/>
      <c r="K379" s="18">
        <f>Таблица651[[#This Row],[Заказ коробок ]]*Таблица651[[#This Row],[Кол-во шт в коробке]]</f>
        <v>0</v>
      </c>
      <c r="L379" s="54">
        <f>Таблица651[[#This Row],[Общее кол-во шт]]*Таблица651[[#This Row],[Оптовая цена KRW за 1шт]]</f>
        <v>0</v>
      </c>
      <c r="M379" s="19" t="str">
        <f>IFERROR(Таблица651[[#This Row],[Общее кол-во шт]]*Таблица651[[#This Row],[Оптовая цена USD за 1шт]],"")</f>
        <v/>
      </c>
      <c r="N379" s="49"/>
    </row>
    <row r="380" spans="1:14" ht="22.5" customHeight="1">
      <c r="A380" s="44" t="s">
        <v>15152</v>
      </c>
      <c r="B380" s="14">
        <v>8806173436590</v>
      </c>
      <c r="C380" s="50" t="s">
        <v>15153</v>
      </c>
      <c r="D380" s="46" t="s">
        <v>15154</v>
      </c>
      <c r="E380" s="16">
        <v>14900</v>
      </c>
      <c r="F380" s="15">
        <v>0.49</v>
      </c>
      <c r="G380" s="47">
        <v>8</v>
      </c>
      <c r="H380" s="55">
        <f>Таблица651[[#This Row],[Коэфициент стоимости]]*Таблица651[[#This Row],[Розничная цена KRW]]</f>
        <v>7301</v>
      </c>
      <c r="I380" s="17" t="str">
        <f>IF($H$1="","Введите курс",Таблица651[[#This Row],[Оптовая цена KRW за 1шт]]/$H$1)</f>
        <v>Введите курс</v>
      </c>
      <c r="J380" s="48"/>
      <c r="K380" s="18">
        <f>Таблица651[[#This Row],[Заказ коробок ]]*Таблица651[[#This Row],[Кол-во шт в коробке]]</f>
        <v>0</v>
      </c>
      <c r="L380" s="54">
        <f>Таблица651[[#This Row],[Общее кол-во шт]]*Таблица651[[#This Row],[Оптовая цена KRW за 1шт]]</f>
        <v>0</v>
      </c>
      <c r="M380" s="19" t="str">
        <f>IFERROR(Таблица651[[#This Row],[Общее кол-во шт]]*Таблица651[[#This Row],[Оптовая цена USD за 1шт]],"")</f>
        <v/>
      </c>
      <c r="N380" s="49"/>
    </row>
    <row r="381" spans="1:14" ht="22.5" customHeight="1">
      <c r="A381" s="44" t="s">
        <v>15155</v>
      </c>
      <c r="B381" s="14">
        <v>8806173448296</v>
      </c>
      <c r="C381" s="50" t="s">
        <v>15156</v>
      </c>
      <c r="D381" s="46" t="s">
        <v>15157</v>
      </c>
      <c r="E381" s="16">
        <v>20000</v>
      </c>
      <c r="F381" s="15">
        <v>0.49</v>
      </c>
      <c r="G381" s="47">
        <v>6</v>
      </c>
      <c r="H381" s="55">
        <f>Таблица651[[#This Row],[Коэфициент стоимости]]*Таблица651[[#This Row],[Розничная цена KRW]]</f>
        <v>9800</v>
      </c>
      <c r="I381" s="17" t="str">
        <f>IF($H$1="","Введите курс",Таблица651[[#This Row],[Оптовая цена KRW за 1шт]]/$H$1)</f>
        <v>Введите курс</v>
      </c>
      <c r="J381" s="48"/>
      <c r="K381" s="18">
        <f>Таблица651[[#This Row],[Заказ коробок ]]*Таблица651[[#This Row],[Кол-во шт в коробке]]</f>
        <v>0</v>
      </c>
      <c r="L381" s="54">
        <f>Таблица651[[#This Row],[Общее кол-во шт]]*Таблица651[[#This Row],[Оптовая цена KRW за 1шт]]</f>
        <v>0</v>
      </c>
      <c r="M381" s="19" t="str">
        <f>IFERROR(Таблица651[[#This Row],[Общее кол-во шт]]*Таблица651[[#This Row],[Оптовая цена USD за 1шт]],"")</f>
        <v/>
      </c>
      <c r="N381" s="49"/>
    </row>
    <row r="382" spans="1:14" ht="22.5" customHeight="1">
      <c r="A382" s="44" t="s">
        <v>15158</v>
      </c>
      <c r="B382" s="14">
        <v>8806173444298</v>
      </c>
      <c r="C382" s="50" t="s">
        <v>15159</v>
      </c>
      <c r="D382" s="46" t="s">
        <v>24285</v>
      </c>
      <c r="E382" s="16">
        <v>14900</v>
      </c>
      <c r="F382" s="15">
        <v>0.49</v>
      </c>
      <c r="G382" s="47">
        <v>6</v>
      </c>
      <c r="H382" s="55">
        <f>Таблица651[[#This Row],[Коэфициент стоимости]]*Таблица651[[#This Row],[Розничная цена KRW]]</f>
        <v>7301</v>
      </c>
      <c r="I382" s="17" t="str">
        <f>IF($H$1="","Введите курс",Таблица651[[#This Row],[Оптовая цена KRW за 1шт]]/$H$1)</f>
        <v>Введите курс</v>
      </c>
      <c r="J382" s="48"/>
      <c r="K382" s="18">
        <f>Таблица651[[#This Row],[Заказ коробок ]]*Таблица651[[#This Row],[Кол-во шт в коробке]]</f>
        <v>0</v>
      </c>
      <c r="L382" s="54">
        <f>Таблица651[[#This Row],[Общее кол-во шт]]*Таблица651[[#This Row],[Оптовая цена KRW за 1шт]]</f>
        <v>0</v>
      </c>
      <c r="M382" s="19" t="str">
        <f>IFERROR(Таблица651[[#This Row],[Общее кол-во шт]]*Таблица651[[#This Row],[Оптовая цена USD за 1шт]],"")</f>
        <v/>
      </c>
      <c r="N382" s="49"/>
    </row>
    <row r="383" spans="1:14" ht="22.5" customHeight="1">
      <c r="A383" s="44" t="s">
        <v>15160</v>
      </c>
      <c r="B383" s="14">
        <v>8806173444281</v>
      </c>
      <c r="C383" s="50" t="s">
        <v>15161</v>
      </c>
      <c r="D383" s="46" t="s">
        <v>15162</v>
      </c>
      <c r="E383" s="16">
        <v>14900</v>
      </c>
      <c r="F383" s="15">
        <v>0.49</v>
      </c>
      <c r="G383" s="47">
        <v>6</v>
      </c>
      <c r="H383" s="55">
        <f>Таблица651[[#This Row],[Коэфициент стоимости]]*Таблица651[[#This Row],[Розничная цена KRW]]</f>
        <v>7301</v>
      </c>
      <c r="I383" s="17" t="str">
        <f>IF($H$1="","Введите курс",Таблица651[[#This Row],[Оптовая цена KRW за 1шт]]/$H$1)</f>
        <v>Введите курс</v>
      </c>
      <c r="J383" s="48"/>
      <c r="K383" s="18">
        <f>Таблица651[[#This Row],[Заказ коробок ]]*Таблица651[[#This Row],[Кол-во шт в коробке]]</f>
        <v>0</v>
      </c>
      <c r="L383" s="54">
        <f>Таблица651[[#This Row],[Общее кол-во шт]]*Таблица651[[#This Row],[Оптовая цена KRW за 1шт]]</f>
        <v>0</v>
      </c>
      <c r="M383" s="19" t="str">
        <f>IFERROR(Таблица651[[#This Row],[Общее кол-во шт]]*Таблица651[[#This Row],[Оптовая цена USD за 1шт]],"")</f>
        <v/>
      </c>
      <c r="N383" s="49"/>
    </row>
    <row r="384" spans="1:14" ht="22.5" customHeight="1">
      <c r="A384" s="44" t="s">
        <v>15163</v>
      </c>
      <c r="B384" s="14">
        <v>8806173444274</v>
      </c>
      <c r="C384" s="50" t="s">
        <v>15164</v>
      </c>
      <c r="D384" s="46" t="s">
        <v>15165</v>
      </c>
      <c r="E384" s="16">
        <v>14900</v>
      </c>
      <c r="F384" s="15">
        <v>0.49</v>
      </c>
      <c r="G384" s="47">
        <v>6</v>
      </c>
      <c r="H384" s="55">
        <f>Таблица651[[#This Row],[Коэфициент стоимости]]*Таблица651[[#This Row],[Розничная цена KRW]]</f>
        <v>7301</v>
      </c>
      <c r="I384" s="17" t="str">
        <f>IF($H$1="","Введите курс",Таблица651[[#This Row],[Оптовая цена KRW за 1шт]]/$H$1)</f>
        <v>Введите курс</v>
      </c>
      <c r="J384" s="48"/>
      <c r="K384" s="18">
        <f>Таблица651[[#This Row],[Заказ коробок ]]*Таблица651[[#This Row],[Кол-во шт в коробке]]</f>
        <v>0</v>
      </c>
      <c r="L384" s="54">
        <f>Таблица651[[#This Row],[Общее кол-во шт]]*Таблица651[[#This Row],[Оптовая цена KRW за 1шт]]</f>
        <v>0</v>
      </c>
      <c r="M384" s="19" t="str">
        <f>IFERROR(Таблица651[[#This Row],[Общее кол-во шт]]*Таблица651[[#This Row],[Оптовая цена USD за 1шт]],"")</f>
        <v/>
      </c>
      <c r="N384" s="49"/>
    </row>
    <row r="385" spans="1:14" ht="22.5" customHeight="1">
      <c r="A385" s="44" t="s">
        <v>15166</v>
      </c>
      <c r="B385" s="14">
        <v>8806173443246</v>
      </c>
      <c r="C385" s="50" t="s">
        <v>15167</v>
      </c>
      <c r="D385" s="46" t="s">
        <v>15168</v>
      </c>
      <c r="E385" s="16">
        <v>12000</v>
      </c>
      <c r="F385" s="15">
        <v>0.49</v>
      </c>
      <c r="G385" s="47">
        <v>6</v>
      </c>
      <c r="H385" s="55">
        <f>Таблица651[[#This Row],[Коэфициент стоимости]]*Таблица651[[#This Row],[Розничная цена KRW]]</f>
        <v>5880</v>
      </c>
      <c r="I385" s="17" t="str">
        <f>IF($H$1="","Введите курс",Таблица651[[#This Row],[Оптовая цена KRW за 1шт]]/$H$1)</f>
        <v>Введите курс</v>
      </c>
      <c r="J385" s="48"/>
      <c r="K385" s="18">
        <f>Таблица651[[#This Row],[Заказ коробок ]]*Таблица651[[#This Row],[Кол-во шт в коробке]]</f>
        <v>0</v>
      </c>
      <c r="L385" s="54">
        <f>Таблица651[[#This Row],[Общее кол-во шт]]*Таблица651[[#This Row],[Оптовая цена KRW за 1шт]]</f>
        <v>0</v>
      </c>
      <c r="M385" s="19" t="str">
        <f>IFERROR(Таблица651[[#This Row],[Общее кол-во шт]]*Таблица651[[#This Row],[Оптовая цена USD за 1шт]],"")</f>
        <v/>
      </c>
      <c r="N385" s="49"/>
    </row>
    <row r="386" spans="1:14" ht="22.5" customHeight="1">
      <c r="A386" s="44" t="s">
        <v>15169</v>
      </c>
      <c r="B386" s="14">
        <v>8806173443253</v>
      </c>
      <c r="C386" s="50" t="s">
        <v>15170</v>
      </c>
      <c r="D386" s="46" t="s">
        <v>15171</v>
      </c>
      <c r="E386" s="16">
        <v>12000</v>
      </c>
      <c r="F386" s="15">
        <v>0.49</v>
      </c>
      <c r="G386" s="47">
        <v>6</v>
      </c>
      <c r="H386" s="55">
        <f>Таблица651[[#This Row],[Коэфициент стоимости]]*Таблица651[[#This Row],[Розничная цена KRW]]</f>
        <v>5880</v>
      </c>
      <c r="I386" s="17" t="str">
        <f>IF($H$1="","Введите курс",Таблица651[[#This Row],[Оптовая цена KRW за 1шт]]/$H$1)</f>
        <v>Введите курс</v>
      </c>
      <c r="J386" s="48"/>
      <c r="K386" s="18">
        <f>Таблица651[[#This Row],[Заказ коробок ]]*Таблица651[[#This Row],[Кол-во шт в коробке]]</f>
        <v>0</v>
      </c>
      <c r="L386" s="54">
        <f>Таблица651[[#This Row],[Общее кол-во шт]]*Таблица651[[#This Row],[Оптовая цена KRW за 1шт]]</f>
        <v>0</v>
      </c>
      <c r="M386" s="19" t="str">
        <f>IFERROR(Таблица651[[#This Row],[Общее кол-во шт]]*Таблица651[[#This Row],[Оптовая цена USD за 1шт]],"")</f>
        <v/>
      </c>
      <c r="N386" s="49"/>
    </row>
    <row r="387" spans="1:14" ht="22.5" customHeight="1">
      <c r="A387" s="44" t="s">
        <v>15172</v>
      </c>
      <c r="B387" s="14">
        <v>8806173423804</v>
      </c>
      <c r="C387" s="50" t="s">
        <v>15173</v>
      </c>
      <c r="D387" s="46" t="s">
        <v>15174</v>
      </c>
      <c r="E387" s="16">
        <v>8900</v>
      </c>
      <c r="F387" s="15">
        <v>0.49</v>
      </c>
      <c r="G387" s="47">
        <v>12</v>
      </c>
      <c r="H387" s="55">
        <f>Таблица651[[#This Row],[Коэфициент стоимости]]*Таблица651[[#This Row],[Розничная цена KRW]]</f>
        <v>4361</v>
      </c>
      <c r="I387" s="17" t="str">
        <f>IF($H$1="","Введите курс",Таблица651[[#This Row],[Оптовая цена KRW за 1шт]]/$H$1)</f>
        <v>Введите курс</v>
      </c>
      <c r="J387" s="48"/>
      <c r="K387" s="18">
        <f>Таблица651[[#This Row],[Заказ коробок ]]*Таблица651[[#This Row],[Кол-во шт в коробке]]</f>
        <v>0</v>
      </c>
      <c r="L387" s="54">
        <f>Таблица651[[#This Row],[Общее кол-во шт]]*Таблица651[[#This Row],[Оптовая цена KRW за 1шт]]</f>
        <v>0</v>
      </c>
      <c r="M387" s="19" t="str">
        <f>IFERROR(Таблица651[[#This Row],[Общее кол-во шт]]*Таблица651[[#This Row],[Оптовая цена USD за 1шт]],"")</f>
        <v/>
      </c>
      <c r="N387" s="49"/>
    </row>
    <row r="388" spans="1:14" ht="22.5" customHeight="1">
      <c r="A388" s="44" t="s">
        <v>15175</v>
      </c>
      <c r="B388" s="14">
        <v>8806173423798</v>
      </c>
      <c r="C388" s="50" t="s">
        <v>15176</v>
      </c>
      <c r="D388" s="46" t="s">
        <v>15177</v>
      </c>
      <c r="E388" s="16">
        <v>8900</v>
      </c>
      <c r="F388" s="15">
        <v>0.49</v>
      </c>
      <c r="G388" s="47">
        <v>12</v>
      </c>
      <c r="H388" s="55">
        <f>Таблица651[[#This Row],[Коэфициент стоимости]]*Таблица651[[#This Row],[Розничная цена KRW]]</f>
        <v>4361</v>
      </c>
      <c r="I388" s="17" t="str">
        <f>IF($H$1="","Введите курс",Таблица651[[#This Row],[Оптовая цена KRW за 1шт]]/$H$1)</f>
        <v>Введите курс</v>
      </c>
      <c r="J388" s="48"/>
      <c r="K388" s="18">
        <f>Таблица651[[#This Row],[Заказ коробок ]]*Таблица651[[#This Row],[Кол-во шт в коробке]]</f>
        <v>0</v>
      </c>
      <c r="L388" s="54">
        <f>Таблица651[[#This Row],[Общее кол-во шт]]*Таблица651[[#This Row],[Оптовая цена KRW за 1шт]]</f>
        <v>0</v>
      </c>
      <c r="M388" s="19" t="str">
        <f>IFERROR(Таблица651[[#This Row],[Общее кол-во шт]]*Таблица651[[#This Row],[Оптовая цена USD за 1шт]],"")</f>
        <v/>
      </c>
      <c r="N388" s="49"/>
    </row>
    <row r="389" spans="1:14" ht="22.5" customHeight="1">
      <c r="A389" s="44" t="s">
        <v>15178</v>
      </c>
      <c r="B389" s="14">
        <v>8806173423781</v>
      </c>
      <c r="C389" s="50" t="s">
        <v>15179</v>
      </c>
      <c r="D389" s="46" t="s">
        <v>15180</v>
      </c>
      <c r="E389" s="16">
        <v>8900</v>
      </c>
      <c r="F389" s="15">
        <v>0.49</v>
      </c>
      <c r="G389" s="47">
        <v>12</v>
      </c>
      <c r="H389" s="55">
        <f>Таблица651[[#This Row],[Коэфициент стоимости]]*Таблица651[[#This Row],[Розничная цена KRW]]</f>
        <v>4361</v>
      </c>
      <c r="I389" s="17" t="str">
        <f>IF($H$1="","Введите курс",Таблица651[[#This Row],[Оптовая цена KRW за 1шт]]/$H$1)</f>
        <v>Введите курс</v>
      </c>
      <c r="J389" s="48"/>
      <c r="K389" s="18">
        <f>Таблица651[[#This Row],[Заказ коробок ]]*Таблица651[[#This Row],[Кол-во шт в коробке]]</f>
        <v>0</v>
      </c>
      <c r="L389" s="54">
        <f>Таблица651[[#This Row],[Общее кол-во шт]]*Таблица651[[#This Row],[Оптовая цена KRW за 1шт]]</f>
        <v>0</v>
      </c>
      <c r="M389" s="19" t="str">
        <f>IFERROR(Таблица651[[#This Row],[Общее кол-во шт]]*Таблица651[[#This Row],[Оптовая цена USD за 1шт]],"")</f>
        <v/>
      </c>
      <c r="N389" s="49"/>
    </row>
    <row r="390" spans="1:14" ht="22.5" customHeight="1">
      <c r="A390" s="44" t="s">
        <v>15181</v>
      </c>
      <c r="B390" s="14">
        <v>8806173440528</v>
      </c>
      <c r="C390" s="50" t="s">
        <v>15182</v>
      </c>
      <c r="D390" s="46" t="s">
        <v>15183</v>
      </c>
      <c r="E390" s="16">
        <v>10000</v>
      </c>
      <c r="F390" s="15">
        <v>0.49</v>
      </c>
      <c r="G390" s="47">
        <v>9</v>
      </c>
      <c r="H390" s="55">
        <f>Таблица651[[#This Row],[Коэфициент стоимости]]*Таблица651[[#This Row],[Розничная цена KRW]]</f>
        <v>4900</v>
      </c>
      <c r="I390" s="17" t="str">
        <f>IF($H$1="","Введите курс",Таблица651[[#This Row],[Оптовая цена KRW за 1шт]]/$H$1)</f>
        <v>Введите курс</v>
      </c>
      <c r="J390" s="48"/>
      <c r="K390" s="18">
        <f>Таблица651[[#This Row],[Заказ коробок ]]*Таблица651[[#This Row],[Кол-во шт в коробке]]</f>
        <v>0</v>
      </c>
      <c r="L390" s="54">
        <f>Таблица651[[#This Row],[Общее кол-во шт]]*Таблица651[[#This Row],[Оптовая цена KRW за 1шт]]</f>
        <v>0</v>
      </c>
      <c r="M390" s="19" t="str">
        <f>IFERROR(Таблица651[[#This Row],[Общее кол-во шт]]*Таблица651[[#This Row],[Оптовая цена USD за 1шт]],"")</f>
        <v/>
      </c>
      <c r="N390" s="49"/>
    </row>
    <row r="391" spans="1:14" ht="22.5" customHeight="1">
      <c r="A391" s="44" t="s">
        <v>15184</v>
      </c>
      <c r="B391" s="14">
        <v>8806173440504</v>
      </c>
      <c r="C391" s="50" t="s">
        <v>15185</v>
      </c>
      <c r="D391" s="46" t="s">
        <v>15186</v>
      </c>
      <c r="E391" s="16">
        <v>10000</v>
      </c>
      <c r="F391" s="15">
        <v>0.49</v>
      </c>
      <c r="G391" s="47">
        <v>9</v>
      </c>
      <c r="H391" s="55">
        <f>Таблица651[[#This Row],[Коэфициент стоимости]]*Таблица651[[#This Row],[Розничная цена KRW]]</f>
        <v>4900</v>
      </c>
      <c r="I391" s="17" t="str">
        <f>IF($H$1="","Введите курс",Таблица651[[#This Row],[Оптовая цена KRW за 1шт]]/$H$1)</f>
        <v>Введите курс</v>
      </c>
      <c r="J391" s="48"/>
      <c r="K391" s="18">
        <f>Таблица651[[#This Row],[Заказ коробок ]]*Таблица651[[#This Row],[Кол-во шт в коробке]]</f>
        <v>0</v>
      </c>
      <c r="L391" s="54">
        <f>Таблица651[[#This Row],[Общее кол-во шт]]*Таблица651[[#This Row],[Оптовая цена KRW за 1шт]]</f>
        <v>0</v>
      </c>
      <c r="M391" s="19" t="str">
        <f>IFERROR(Таблица651[[#This Row],[Общее кол-во шт]]*Таблица651[[#This Row],[Оптовая цена USD за 1шт]],"")</f>
        <v/>
      </c>
      <c r="N391" s="49"/>
    </row>
    <row r="392" spans="1:14" ht="22.5" customHeight="1">
      <c r="A392" s="44" t="s">
        <v>15187</v>
      </c>
      <c r="B392" s="14">
        <v>8806173440511</v>
      </c>
      <c r="C392" s="50" t="s">
        <v>15188</v>
      </c>
      <c r="D392" s="46" t="s">
        <v>15189</v>
      </c>
      <c r="E392" s="16">
        <v>10000</v>
      </c>
      <c r="F392" s="15">
        <v>0.49</v>
      </c>
      <c r="G392" s="47">
        <v>9</v>
      </c>
      <c r="H392" s="55">
        <f>Таблица651[[#This Row],[Коэфициент стоимости]]*Таблица651[[#This Row],[Розничная цена KRW]]</f>
        <v>4900</v>
      </c>
      <c r="I392" s="17" t="str">
        <f>IF($H$1="","Введите курс",Таблица651[[#This Row],[Оптовая цена KRW за 1шт]]/$H$1)</f>
        <v>Введите курс</v>
      </c>
      <c r="J392" s="48"/>
      <c r="K392" s="18">
        <f>Таблица651[[#This Row],[Заказ коробок ]]*Таблица651[[#This Row],[Кол-во шт в коробке]]</f>
        <v>0</v>
      </c>
      <c r="L392" s="54">
        <f>Таблица651[[#This Row],[Общее кол-во шт]]*Таблица651[[#This Row],[Оптовая цена KRW за 1шт]]</f>
        <v>0</v>
      </c>
      <c r="M392" s="19" t="str">
        <f>IFERROR(Таблица651[[#This Row],[Общее кол-во шт]]*Таблица651[[#This Row],[Оптовая цена USD за 1шт]],"")</f>
        <v/>
      </c>
      <c r="N392" s="49"/>
    </row>
    <row r="393" spans="1:14" ht="22.5" customHeight="1">
      <c r="A393" s="44" t="s">
        <v>15190</v>
      </c>
      <c r="B393" s="14">
        <v>8806173440535</v>
      </c>
      <c r="C393" s="50" t="s">
        <v>15191</v>
      </c>
      <c r="D393" s="46" t="s">
        <v>15192</v>
      </c>
      <c r="E393" s="16">
        <v>10000</v>
      </c>
      <c r="F393" s="15">
        <v>0.49</v>
      </c>
      <c r="G393" s="47">
        <v>9</v>
      </c>
      <c r="H393" s="55">
        <f>Таблица651[[#This Row],[Коэфициент стоимости]]*Таблица651[[#This Row],[Розничная цена KRW]]</f>
        <v>4900</v>
      </c>
      <c r="I393" s="17" t="str">
        <f>IF($H$1="","Введите курс",Таблица651[[#This Row],[Оптовая цена KRW за 1шт]]/$H$1)</f>
        <v>Введите курс</v>
      </c>
      <c r="J393" s="48"/>
      <c r="K393" s="18">
        <f>Таблица651[[#This Row],[Заказ коробок ]]*Таблица651[[#This Row],[Кол-во шт в коробке]]</f>
        <v>0</v>
      </c>
      <c r="L393" s="54">
        <f>Таблица651[[#This Row],[Общее кол-во шт]]*Таблица651[[#This Row],[Оптовая цена KRW за 1шт]]</f>
        <v>0</v>
      </c>
      <c r="M393" s="19" t="str">
        <f>IFERROR(Таблица651[[#This Row],[Общее кол-во шт]]*Таблица651[[#This Row],[Оптовая цена USD за 1шт]],"")</f>
        <v/>
      </c>
      <c r="N393" s="49"/>
    </row>
    <row r="394" spans="1:14" ht="22.5" customHeight="1">
      <c r="A394" s="44" t="s">
        <v>15193</v>
      </c>
      <c r="B394" s="14">
        <v>8806173436507</v>
      </c>
      <c r="C394" s="50" t="s">
        <v>15194</v>
      </c>
      <c r="D394" s="46" t="s">
        <v>15195</v>
      </c>
      <c r="E394" s="16">
        <v>7900</v>
      </c>
      <c r="F394" s="15">
        <v>0.49</v>
      </c>
      <c r="G394" s="47">
        <v>8</v>
      </c>
      <c r="H394" s="55">
        <f>Таблица651[[#This Row],[Коэфициент стоимости]]*Таблица651[[#This Row],[Розничная цена KRW]]</f>
        <v>3871</v>
      </c>
      <c r="I394" s="17" t="str">
        <f>IF($H$1="","Введите курс",Таблица651[[#This Row],[Оптовая цена KRW за 1шт]]/$H$1)</f>
        <v>Введите курс</v>
      </c>
      <c r="J394" s="48"/>
      <c r="K394" s="18">
        <f>Таблица651[[#This Row],[Заказ коробок ]]*Таблица651[[#This Row],[Кол-во шт в коробке]]</f>
        <v>0</v>
      </c>
      <c r="L394" s="54">
        <f>Таблица651[[#This Row],[Общее кол-во шт]]*Таблица651[[#This Row],[Оптовая цена KRW за 1шт]]</f>
        <v>0</v>
      </c>
      <c r="M394" s="19" t="str">
        <f>IFERROR(Таблица651[[#This Row],[Общее кол-во шт]]*Таблица651[[#This Row],[Оптовая цена USD за 1шт]],"")</f>
        <v/>
      </c>
      <c r="N394" s="49"/>
    </row>
    <row r="395" spans="1:14" ht="22.5" customHeight="1">
      <c r="A395" s="44" t="s">
        <v>15196</v>
      </c>
      <c r="B395" s="14">
        <v>8806173420513</v>
      </c>
      <c r="C395" s="50" t="s">
        <v>15197</v>
      </c>
      <c r="D395" s="46" t="s">
        <v>15198</v>
      </c>
      <c r="E395" s="16">
        <v>15000</v>
      </c>
      <c r="F395" s="15">
        <v>0.49</v>
      </c>
      <c r="G395" s="47">
        <v>12</v>
      </c>
      <c r="H395" s="55">
        <f>Таблица651[[#This Row],[Коэфициент стоимости]]*Таблица651[[#This Row],[Розничная цена KRW]]</f>
        <v>7350</v>
      </c>
      <c r="I395" s="17" t="str">
        <f>IF($H$1="","Введите курс",Таблица651[[#This Row],[Оптовая цена KRW за 1шт]]/$H$1)</f>
        <v>Введите курс</v>
      </c>
      <c r="J395" s="48"/>
      <c r="K395" s="18">
        <f>Таблица651[[#This Row],[Заказ коробок ]]*Таблица651[[#This Row],[Кол-во шт в коробке]]</f>
        <v>0</v>
      </c>
      <c r="L395" s="54">
        <f>Таблица651[[#This Row],[Общее кол-во шт]]*Таблица651[[#This Row],[Оптовая цена KRW за 1шт]]</f>
        <v>0</v>
      </c>
      <c r="M395" s="19" t="str">
        <f>IFERROR(Таблица651[[#This Row],[Общее кол-во шт]]*Таблица651[[#This Row],[Оптовая цена USD за 1шт]],"")</f>
        <v/>
      </c>
      <c r="N395" s="49"/>
    </row>
    <row r="396" spans="1:14" ht="22.5" customHeight="1">
      <c r="A396" s="44" t="s">
        <v>15199</v>
      </c>
      <c r="B396" s="14">
        <v>8806173443079</v>
      </c>
      <c r="C396" s="50" t="s">
        <v>15200</v>
      </c>
      <c r="D396" s="46" t="s">
        <v>15201</v>
      </c>
      <c r="E396" s="16">
        <v>15000</v>
      </c>
      <c r="F396" s="15">
        <v>0.49</v>
      </c>
      <c r="G396" s="47">
        <v>9</v>
      </c>
      <c r="H396" s="55">
        <f>Таблица651[[#This Row],[Коэфициент стоимости]]*Таблица651[[#This Row],[Розничная цена KRW]]</f>
        <v>7350</v>
      </c>
      <c r="I396" s="17" t="str">
        <f>IF($H$1="","Введите курс",Таблица651[[#This Row],[Оптовая цена KRW за 1шт]]/$H$1)</f>
        <v>Введите курс</v>
      </c>
      <c r="J396" s="48"/>
      <c r="K396" s="18">
        <f>Таблица651[[#This Row],[Заказ коробок ]]*Таблица651[[#This Row],[Кол-во шт в коробке]]</f>
        <v>0</v>
      </c>
      <c r="L396" s="54">
        <f>Таблица651[[#This Row],[Общее кол-во шт]]*Таблица651[[#This Row],[Оптовая цена KRW за 1шт]]</f>
        <v>0</v>
      </c>
      <c r="M396" s="19" t="str">
        <f>IFERROR(Таблица651[[#This Row],[Общее кол-во шт]]*Таблица651[[#This Row],[Оптовая цена USD за 1шт]],"")</f>
        <v/>
      </c>
      <c r="N396" s="49"/>
    </row>
    <row r="397" spans="1:14" ht="22.5" customHeight="1">
      <c r="A397" s="44" t="s">
        <v>15202</v>
      </c>
      <c r="B397" s="14">
        <v>8806173435937</v>
      </c>
      <c r="C397" s="50" t="s">
        <v>15203</v>
      </c>
      <c r="D397" s="46" t="s">
        <v>15204</v>
      </c>
      <c r="E397" s="16">
        <v>4400</v>
      </c>
      <c r="F397" s="15">
        <v>0.49</v>
      </c>
      <c r="G397" s="47">
        <v>8</v>
      </c>
      <c r="H397" s="55">
        <f>Таблица651[[#This Row],[Коэфициент стоимости]]*Таблица651[[#This Row],[Розничная цена KRW]]</f>
        <v>2156</v>
      </c>
      <c r="I397" s="17" t="str">
        <f>IF($H$1="","Введите курс",Таблица651[[#This Row],[Оптовая цена KRW за 1шт]]/$H$1)</f>
        <v>Введите курс</v>
      </c>
      <c r="J397" s="48"/>
      <c r="K397" s="18">
        <f>Таблица651[[#This Row],[Заказ коробок ]]*Таблица651[[#This Row],[Кол-во шт в коробке]]</f>
        <v>0</v>
      </c>
      <c r="L397" s="54">
        <f>Таблица651[[#This Row],[Общее кол-во шт]]*Таблица651[[#This Row],[Оптовая цена KRW за 1шт]]</f>
        <v>0</v>
      </c>
      <c r="M397" s="19" t="str">
        <f>IFERROR(Таблица651[[#This Row],[Общее кол-во шт]]*Таблица651[[#This Row],[Оптовая цена USD за 1шт]],"")</f>
        <v/>
      </c>
      <c r="N397" s="49"/>
    </row>
    <row r="398" spans="1:14" ht="22.5" customHeight="1">
      <c r="A398" s="44" t="s">
        <v>15205</v>
      </c>
      <c r="B398" s="14">
        <v>8806173439102</v>
      </c>
      <c r="C398" s="50" t="s">
        <v>15206</v>
      </c>
      <c r="D398" s="46" t="s">
        <v>24286</v>
      </c>
      <c r="E398" s="16">
        <v>4400</v>
      </c>
      <c r="F398" s="15">
        <v>0.49</v>
      </c>
      <c r="G398" s="47">
        <v>8</v>
      </c>
      <c r="H398" s="55">
        <f>Таблица651[[#This Row],[Коэфициент стоимости]]*Таблица651[[#This Row],[Розничная цена KRW]]</f>
        <v>2156</v>
      </c>
      <c r="I398" s="17" t="str">
        <f>IF($H$1="","Введите курс",Таблица651[[#This Row],[Оптовая цена KRW за 1шт]]/$H$1)</f>
        <v>Введите курс</v>
      </c>
      <c r="J398" s="48"/>
      <c r="K398" s="18">
        <f>Таблица651[[#This Row],[Заказ коробок ]]*Таблица651[[#This Row],[Кол-во шт в коробке]]</f>
        <v>0</v>
      </c>
      <c r="L398" s="54">
        <f>Таблица651[[#This Row],[Общее кол-во шт]]*Таблица651[[#This Row],[Оптовая цена KRW за 1шт]]</f>
        <v>0</v>
      </c>
      <c r="M398" s="19" t="str">
        <f>IFERROR(Таблица651[[#This Row],[Общее кол-во шт]]*Таблица651[[#This Row],[Оптовая цена USD за 1шт]],"")</f>
        <v/>
      </c>
      <c r="N398" s="49"/>
    </row>
    <row r="399" spans="1:14" ht="22.5" customHeight="1">
      <c r="A399" s="44" t="s">
        <v>15207</v>
      </c>
      <c r="B399" s="14">
        <v>8806173441235</v>
      </c>
      <c r="C399" s="50" t="s">
        <v>15208</v>
      </c>
      <c r="D399" s="46" t="s">
        <v>15209</v>
      </c>
      <c r="E399" s="16">
        <v>9900</v>
      </c>
      <c r="F399" s="15">
        <v>0.49</v>
      </c>
      <c r="G399" s="47">
        <v>6</v>
      </c>
      <c r="H399" s="55">
        <f>Таблица651[[#This Row],[Коэфициент стоимости]]*Таблица651[[#This Row],[Розничная цена KRW]]</f>
        <v>4851</v>
      </c>
      <c r="I399" s="17" t="str">
        <f>IF($H$1="","Введите курс",Таблица651[[#This Row],[Оптовая цена KRW за 1шт]]/$H$1)</f>
        <v>Введите курс</v>
      </c>
      <c r="J399" s="48"/>
      <c r="K399" s="18">
        <f>Таблица651[[#This Row],[Заказ коробок ]]*Таблица651[[#This Row],[Кол-во шт в коробке]]</f>
        <v>0</v>
      </c>
      <c r="L399" s="54">
        <f>Таблица651[[#This Row],[Общее кол-во шт]]*Таблица651[[#This Row],[Оптовая цена KRW за 1шт]]</f>
        <v>0</v>
      </c>
      <c r="M399" s="19" t="str">
        <f>IFERROR(Таблица651[[#This Row],[Общее кол-во шт]]*Таблица651[[#This Row],[Оптовая цена USD за 1шт]],"")</f>
        <v/>
      </c>
      <c r="N399" s="49"/>
    </row>
    <row r="400" spans="1:14" ht="22.5" customHeight="1">
      <c r="A400" s="44" t="s">
        <v>15210</v>
      </c>
      <c r="B400" s="14">
        <v>8806173441051</v>
      </c>
      <c r="C400" s="50" t="s">
        <v>15211</v>
      </c>
      <c r="D400" s="46" t="s">
        <v>15212</v>
      </c>
      <c r="E400" s="16">
        <v>9900</v>
      </c>
      <c r="F400" s="15">
        <v>0.49</v>
      </c>
      <c r="G400" s="47">
        <v>8</v>
      </c>
      <c r="H400" s="55">
        <f>Таблица651[[#This Row],[Коэфициент стоимости]]*Таблица651[[#This Row],[Розничная цена KRW]]</f>
        <v>4851</v>
      </c>
      <c r="I400" s="17" t="str">
        <f>IF($H$1="","Введите курс",Таблица651[[#This Row],[Оптовая цена KRW за 1шт]]/$H$1)</f>
        <v>Введите курс</v>
      </c>
      <c r="J400" s="48"/>
      <c r="K400" s="18">
        <f>Таблица651[[#This Row],[Заказ коробок ]]*Таблица651[[#This Row],[Кол-во шт в коробке]]</f>
        <v>0</v>
      </c>
      <c r="L400" s="54">
        <f>Таблица651[[#This Row],[Общее кол-во шт]]*Таблица651[[#This Row],[Оптовая цена KRW за 1шт]]</f>
        <v>0</v>
      </c>
      <c r="M400" s="19" t="str">
        <f>IFERROR(Таблица651[[#This Row],[Общее кол-во шт]]*Таблица651[[#This Row],[Оптовая цена USD за 1шт]],"")</f>
        <v/>
      </c>
      <c r="N400" s="49"/>
    </row>
    <row r="401" spans="1:14" ht="22.5" customHeight="1">
      <c r="A401" s="44" t="s">
        <v>15213</v>
      </c>
      <c r="B401" s="14">
        <v>8806173448043</v>
      </c>
      <c r="C401" s="50" t="s">
        <v>15214</v>
      </c>
      <c r="D401" s="46" t="s">
        <v>15215</v>
      </c>
      <c r="E401" s="16">
        <v>6900</v>
      </c>
      <c r="F401" s="15">
        <v>0.49</v>
      </c>
      <c r="G401" s="47">
        <v>8</v>
      </c>
      <c r="H401" s="55">
        <f>Таблица651[[#This Row],[Коэфициент стоимости]]*Таблица651[[#This Row],[Розничная цена KRW]]</f>
        <v>3381</v>
      </c>
      <c r="I401" s="17" t="str">
        <f>IF($H$1="","Введите курс",Таблица651[[#This Row],[Оптовая цена KRW за 1шт]]/$H$1)</f>
        <v>Введите курс</v>
      </c>
      <c r="J401" s="48"/>
      <c r="K401" s="18">
        <f>Таблица651[[#This Row],[Заказ коробок ]]*Таблица651[[#This Row],[Кол-во шт в коробке]]</f>
        <v>0</v>
      </c>
      <c r="L401" s="54">
        <f>Таблица651[[#This Row],[Общее кол-во шт]]*Таблица651[[#This Row],[Оптовая цена KRW за 1шт]]</f>
        <v>0</v>
      </c>
      <c r="M401" s="19" t="str">
        <f>IFERROR(Таблица651[[#This Row],[Общее кол-во шт]]*Таблица651[[#This Row],[Оптовая цена USD за 1шт]],"")</f>
        <v/>
      </c>
      <c r="N401" s="49"/>
    </row>
    <row r="402" spans="1:14" ht="22.5" customHeight="1">
      <c r="A402" s="44" t="s">
        <v>15216</v>
      </c>
      <c r="B402" s="14">
        <v>8806173427451</v>
      </c>
      <c r="C402" s="50" t="s">
        <v>15217</v>
      </c>
      <c r="D402" s="46" t="s">
        <v>15218</v>
      </c>
      <c r="E402" s="16">
        <v>7000</v>
      </c>
      <c r="F402" s="15">
        <v>0.49</v>
      </c>
      <c r="G402" s="47">
        <v>12</v>
      </c>
      <c r="H402" s="55">
        <f>Таблица651[[#This Row],[Коэфициент стоимости]]*Таблица651[[#This Row],[Розничная цена KRW]]</f>
        <v>3430</v>
      </c>
      <c r="I402" s="17" t="str">
        <f>IF($H$1="","Введите курс",Таблица651[[#This Row],[Оптовая цена KRW за 1шт]]/$H$1)</f>
        <v>Введите курс</v>
      </c>
      <c r="J402" s="48"/>
      <c r="K402" s="18">
        <f>Таблица651[[#This Row],[Заказ коробок ]]*Таблица651[[#This Row],[Кол-во шт в коробке]]</f>
        <v>0</v>
      </c>
      <c r="L402" s="54">
        <f>Таблица651[[#This Row],[Общее кол-во шт]]*Таблица651[[#This Row],[Оптовая цена KRW за 1шт]]</f>
        <v>0</v>
      </c>
      <c r="M402" s="19" t="str">
        <f>IFERROR(Таблица651[[#This Row],[Общее кол-во шт]]*Таблица651[[#This Row],[Оптовая цена USD за 1шт]],"")</f>
        <v/>
      </c>
      <c r="N402" s="49"/>
    </row>
    <row r="403" spans="1:14" ht="22.5" customHeight="1">
      <c r="A403" s="44" t="s">
        <v>15219</v>
      </c>
      <c r="B403" s="14">
        <v>8806173439294</v>
      </c>
      <c r="C403" s="50" t="s">
        <v>15220</v>
      </c>
      <c r="D403" s="46" t="s">
        <v>24287</v>
      </c>
      <c r="E403" s="16">
        <v>7000</v>
      </c>
      <c r="F403" s="15">
        <v>0.49</v>
      </c>
      <c r="G403" s="47">
        <v>8</v>
      </c>
      <c r="H403" s="55">
        <f>Таблица651[[#This Row],[Коэфициент стоимости]]*Таблица651[[#This Row],[Розничная цена KRW]]</f>
        <v>3430</v>
      </c>
      <c r="I403" s="17" t="str">
        <f>IF($H$1="","Введите курс",Таблица651[[#This Row],[Оптовая цена KRW за 1шт]]/$H$1)</f>
        <v>Введите курс</v>
      </c>
      <c r="J403" s="48"/>
      <c r="K403" s="18">
        <f>Таблица651[[#This Row],[Заказ коробок ]]*Таблица651[[#This Row],[Кол-во шт в коробке]]</f>
        <v>0</v>
      </c>
      <c r="L403" s="54">
        <f>Таблица651[[#This Row],[Общее кол-во шт]]*Таблица651[[#This Row],[Оптовая цена KRW за 1шт]]</f>
        <v>0</v>
      </c>
      <c r="M403" s="19" t="str">
        <f>IFERROR(Таблица651[[#This Row],[Общее кол-во шт]]*Таблица651[[#This Row],[Оптовая цена USD за 1шт]],"")</f>
        <v/>
      </c>
      <c r="N403" s="49"/>
    </row>
    <row r="404" spans="1:14" ht="22.5" customHeight="1">
      <c r="A404" s="44" t="s">
        <v>15221</v>
      </c>
      <c r="B404" s="14">
        <v>8806173441860</v>
      </c>
      <c r="C404" s="50" t="s">
        <v>15222</v>
      </c>
      <c r="D404" s="46" t="s">
        <v>15223</v>
      </c>
      <c r="E404" s="16">
        <v>7900</v>
      </c>
      <c r="F404" s="15">
        <v>0.49</v>
      </c>
      <c r="G404" s="47">
        <v>8</v>
      </c>
      <c r="H404" s="55">
        <f>Таблица651[[#This Row],[Коэфициент стоимости]]*Таблица651[[#This Row],[Розничная цена KRW]]</f>
        <v>3871</v>
      </c>
      <c r="I404" s="17" t="str">
        <f>IF($H$1="","Введите курс",Таблица651[[#This Row],[Оптовая цена KRW за 1шт]]/$H$1)</f>
        <v>Введите курс</v>
      </c>
      <c r="J404" s="48"/>
      <c r="K404" s="18">
        <f>Таблица651[[#This Row],[Заказ коробок ]]*Таблица651[[#This Row],[Кол-во шт в коробке]]</f>
        <v>0</v>
      </c>
      <c r="L404" s="54">
        <f>Таблица651[[#This Row],[Общее кол-во шт]]*Таблица651[[#This Row],[Оптовая цена KRW за 1шт]]</f>
        <v>0</v>
      </c>
      <c r="M404" s="19" t="str">
        <f>IFERROR(Таблица651[[#This Row],[Общее кол-во шт]]*Таблица651[[#This Row],[Оптовая цена USD за 1шт]],"")</f>
        <v/>
      </c>
      <c r="N404" s="49"/>
    </row>
    <row r="405" spans="1:14" ht="22.5" customHeight="1">
      <c r="A405" s="44" t="s">
        <v>15224</v>
      </c>
      <c r="B405" s="14">
        <v>8806173433162</v>
      </c>
      <c r="C405" s="50" t="s">
        <v>15225</v>
      </c>
      <c r="D405" s="46" t="s">
        <v>15226</v>
      </c>
      <c r="E405" s="16">
        <v>7700</v>
      </c>
      <c r="F405" s="15">
        <v>0.49</v>
      </c>
      <c r="G405" s="47">
        <v>8</v>
      </c>
      <c r="H405" s="55">
        <f>Таблица651[[#This Row],[Коэфициент стоимости]]*Таблица651[[#This Row],[Розничная цена KRW]]</f>
        <v>3773</v>
      </c>
      <c r="I405" s="17" t="str">
        <f>IF($H$1="","Введите курс",Таблица651[[#This Row],[Оптовая цена KRW за 1шт]]/$H$1)</f>
        <v>Введите курс</v>
      </c>
      <c r="J405" s="48"/>
      <c r="K405" s="18">
        <f>Таблица651[[#This Row],[Заказ коробок ]]*Таблица651[[#This Row],[Кол-во шт в коробке]]</f>
        <v>0</v>
      </c>
      <c r="L405" s="54">
        <f>Таблица651[[#This Row],[Общее кол-во шт]]*Таблица651[[#This Row],[Оптовая цена KRW за 1шт]]</f>
        <v>0</v>
      </c>
      <c r="M405" s="19" t="str">
        <f>IFERROR(Таблица651[[#This Row],[Общее кол-во шт]]*Таблица651[[#This Row],[Оптовая цена USD за 1шт]],"")</f>
        <v/>
      </c>
      <c r="N405" s="49"/>
    </row>
    <row r="406" spans="1:14" ht="22.5" customHeight="1">
      <c r="A406" s="44" t="s">
        <v>15227</v>
      </c>
      <c r="B406" s="14">
        <v>8806173433155</v>
      </c>
      <c r="C406" s="50" t="s">
        <v>15228</v>
      </c>
      <c r="D406" s="46" t="s">
        <v>15229</v>
      </c>
      <c r="E406" s="16">
        <v>7700</v>
      </c>
      <c r="F406" s="15">
        <v>0.49</v>
      </c>
      <c r="G406" s="47">
        <v>8</v>
      </c>
      <c r="H406" s="55">
        <f>Таблица651[[#This Row],[Коэфициент стоимости]]*Таблица651[[#This Row],[Розничная цена KRW]]</f>
        <v>3773</v>
      </c>
      <c r="I406" s="17" t="str">
        <f>IF($H$1="","Введите курс",Таблица651[[#This Row],[Оптовая цена KRW за 1шт]]/$H$1)</f>
        <v>Введите курс</v>
      </c>
      <c r="J406" s="48"/>
      <c r="K406" s="18">
        <f>Таблица651[[#This Row],[Заказ коробок ]]*Таблица651[[#This Row],[Кол-во шт в коробке]]</f>
        <v>0</v>
      </c>
      <c r="L406" s="54">
        <f>Таблица651[[#This Row],[Общее кол-во шт]]*Таблица651[[#This Row],[Оптовая цена KRW за 1шт]]</f>
        <v>0</v>
      </c>
      <c r="M406" s="19" t="str">
        <f>IFERROR(Таблица651[[#This Row],[Общее кол-во шт]]*Таблица651[[#This Row],[Оптовая цена USD за 1шт]],"")</f>
        <v/>
      </c>
      <c r="N406" s="49"/>
    </row>
    <row r="407" spans="1:14" ht="22.5" customHeight="1">
      <c r="A407" s="44" t="s">
        <v>15230</v>
      </c>
      <c r="B407" s="14">
        <v>8806173433667</v>
      </c>
      <c r="C407" s="50" t="s">
        <v>15231</v>
      </c>
      <c r="D407" s="46" t="s">
        <v>24288</v>
      </c>
      <c r="E407" s="16">
        <v>5900</v>
      </c>
      <c r="F407" s="15">
        <v>0.49</v>
      </c>
      <c r="G407" s="47">
        <v>12</v>
      </c>
      <c r="H407" s="55">
        <f>Таблица651[[#This Row],[Коэфициент стоимости]]*Таблица651[[#This Row],[Розничная цена KRW]]</f>
        <v>2891</v>
      </c>
      <c r="I407" s="17" t="str">
        <f>IF($H$1="","Введите курс",Таблица651[[#This Row],[Оптовая цена KRW за 1шт]]/$H$1)</f>
        <v>Введите курс</v>
      </c>
      <c r="J407" s="48"/>
      <c r="K407" s="18">
        <f>Таблица651[[#This Row],[Заказ коробок ]]*Таблица651[[#This Row],[Кол-во шт в коробке]]</f>
        <v>0</v>
      </c>
      <c r="L407" s="54">
        <f>Таблица651[[#This Row],[Общее кол-во шт]]*Таблица651[[#This Row],[Оптовая цена KRW за 1шт]]</f>
        <v>0</v>
      </c>
      <c r="M407" s="19" t="str">
        <f>IFERROR(Таблица651[[#This Row],[Общее кол-во шт]]*Таблица651[[#This Row],[Оптовая цена USD за 1шт]],"")</f>
        <v/>
      </c>
      <c r="N407" s="49"/>
    </row>
    <row r="408" spans="1:14" ht="22.5" customHeight="1">
      <c r="A408" s="44" t="s">
        <v>15232</v>
      </c>
      <c r="B408" s="14">
        <v>8806173439195</v>
      </c>
      <c r="C408" s="50" t="s">
        <v>15233</v>
      </c>
      <c r="D408" s="46" t="s">
        <v>24289</v>
      </c>
      <c r="E408" s="16">
        <v>9900</v>
      </c>
      <c r="F408" s="15">
        <v>0.49</v>
      </c>
      <c r="G408" s="47">
        <v>12</v>
      </c>
      <c r="H408" s="55">
        <f>Таблица651[[#This Row],[Коэфициент стоимости]]*Таблица651[[#This Row],[Розничная цена KRW]]</f>
        <v>4851</v>
      </c>
      <c r="I408" s="17" t="str">
        <f>IF($H$1="","Введите курс",Таблица651[[#This Row],[Оптовая цена KRW за 1шт]]/$H$1)</f>
        <v>Введите курс</v>
      </c>
      <c r="J408" s="48"/>
      <c r="K408" s="18">
        <f>Таблица651[[#This Row],[Заказ коробок ]]*Таблица651[[#This Row],[Кол-во шт в коробке]]</f>
        <v>0</v>
      </c>
      <c r="L408" s="54">
        <f>Таблица651[[#This Row],[Общее кол-во шт]]*Таблица651[[#This Row],[Оптовая цена KRW за 1шт]]</f>
        <v>0</v>
      </c>
      <c r="M408" s="19" t="str">
        <f>IFERROR(Таблица651[[#This Row],[Общее кол-во шт]]*Таблица651[[#This Row],[Оптовая цена USD за 1шт]],"")</f>
        <v/>
      </c>
      <c r="N408" s="49"/>
    </row>
    <row r="409" spans="1:14" ht="22.5" customHeight="1">
      <c r="A409" s="44" t="s">
        <v>15234</v>
      </c>
      <c r="B409" s="14">
        <v>8806173439720</v>
      </c>
      <c r="C409" s="50" t="s">
        <v>15235</v>
      </c>
      <c r="D409" s="46" t="s">
        <v>15236</v>
      </c>
      <c r="E409" s="16">
        <v>5900</v>
      </c>
      <c r="F409" s="15">
        <v>0.49</v>
      </c>
      <c r="G409" s="47">
        <v>12</v>
      </c>
      <c r="H409" s="55">
        <f>Таблица651[[#This Row],[Коэфициент стоимости]]*Таблица651[[#This Row],[Розничная цена KRW]]</f>
        <v>2891</v>
      </c>
      <c r="I409" s="17" t="str">
        <f>IF($H$1="","Введите курс",Таблица651[[#This Row],[Оптовая цена KRW за 1шт]]/$H$1)</f>
        <v>Введите курс</v>
      </c>
      <c r="J409" s="48"/>
      <c r="K409" s="18">
        <f>Таблица651[[#This Row],[Заказ коробок ]]*Таблица651[[#This Row],[Кол-во шт в коробке]]</f>
        <v>0</v>
      </c>
      <c r="L409" s="54">
        <f>Таблица651[[#This Row],[Общее кол-во шт]]*Таблица651[[#This Row],[Оптовая цена KRW за 1шт]]</f>
        <v>0</v>
      </c>
      <c r="M409" s="19" t="str">
        <f>IFERROR(Таблица651[[#This Row],[Общее кол-во шт]]*Таблица651[[#This Row],[Оптовая цена USD за 1шт]],"")</f>
        <v/>
      </c>
      <c r="N409" s="49"/>
    </row>
    <row r="410" spans="1:14" ht="22.5" customHeight="1">
      <c r="A410" s="44" t="s">
        <v>15237</v>
      </c>
      <c r="B410" s="14">
        <v>8806173433476</v>
      </c>
      <c r="C410" s="50" t="s">
        <v>15238</v>
      </c>
      <c r="D410" s="46" t="s">
        <v>15239</v>
      </c>
      <c r="E410" s="16">
        <v>7700</v>
      </c>
      <c r="F410" s="15">
        <v>0.49</v>
      </c>
      <c r="G410" s="47">
        <v>8</v>
      </c>
      <c r="H410" s="55">
        <f>Таблица651[[#This Row],[Коэфициент стоимости]]*Таблица651[[#This Row],[Розничная цена KRW]]</f>
        <v>3773</v>
      </c>
      <c r="I410" s="17" t="str">
        <f>IF($H$1="","Введите курс",Таблица651[[#This Row],[Оптовая цена KRW за 1шт]]/$H$1)</f>
        <v>Введите курс</v>
      </c>
      <c r="J410" s="48"/>
      <c r="K410" s="18">
        <f>Таблица651[[#This Row],[Заказ коробок ]]*Таблица651[[#This Row],[Кол-во шт в коробке]]</f>
        <v>0</v>
      </c>
      <c r="L410" s="54">
        <f>Таблица651[[#This Row],[Общее кол-во шт]]*Таблица651[[#This Row],[Оптовая цена KRW за 1шт]]</f>
        <v>0</v>
      </c>
      <c r="M410" s="19" t="str">
        <f>IFERROR(Таблица651[[#This Row],[Общее кол-во шт]]*Таблица651[[#This Row],[Оптовая цена USD за 1шт]],"")</f>
        <v/>
      </c>
      <c r="N410" s="49"/>
    </row>
    <row r="411" spans="1:14" ht="22.5" customHeight="1">
      <c r="A411" s="44" t="s">
        <v>15240</v>
      </c>
      <c r="B411" s="14">
        <v>8806173446957</v>
      </c>
      <c r="C411" s="50" t="s">
        <v>15241</v>
      </c>
      <c r="D411" s="46" t="s">
        <v>15242</v>
      </c>
      <c r="E411" s="16">
        <v>16900</v>
      </c>
      <c r="F411" s="15">
        <v>0.49</v>
      </c>
      <c r="G411" s="47">
        <v>6</v>
      </c>
      <c r="H411" s="55">
        <f>Таблица651[[#This Row],[Коэфициент стоимости]]*Таблица651[[#This Row],[Розничная цена KRW]]</f>
        <v>8281</v>
      </c>
      <c r="I411" s="17" t="str">
        <f>IF($H$1="","Введите курс",Таблица651[[#This Row],[Оптовая цена KRW за 1шт]]/$H$1)</f>
        <v>Введите курс</v>
      </c>
      <c r="J411" s="48"/>
      <c r="K411" s="18">
        <f>Таблица651[[#This Row],[Заказ коробок ]]*Таблица651[[#This Row],[Кол-во шт в коробке]]</f>
        <v>0</v>
      </c>
      <c r="L411" s="54">
        <f>Таблица651[[#This Row],[Общее кол-во шт]]*Таблица651[[#This Row],[Оптовая цена KRW за 1шт]]</f>
        <v>0</v>
      </c>
      <c r="M411" s="19" t="str">
        <f>IFERROR(Таблица651[[#This Row],[Общее кол-во шт]]*Таблица651[[#This Row],[Оптовая цена USD за 1шт]],"")</f>
        <v/>
      </c>
      <c r="N411" s="49"/>
    </row>
    <row r="412" spans="1:14" ht="22.5" customHeight="1">
      <c r="A412" s="44" t="s">
        <v>15243</v>
      </c>
      <c r="B412" s="14">
        <v>8806173446964</v>
      </c>
      <c r="C412" s="50" t="s">
        <v>15244</v>
      </c>
      <c r="D412" s="46" t="s">
        <v>15245</v>
      </c>
      <c r="E412" s="16">
        <v>23000</v>
      </c>
      <c r="F412" s="15">
        <v>0.49</v>
      </c>
      <c r="G412" s="47">
        <v>6</v>
      </c>
      <c r="H412" s="55">
        <f>Таблица651[[#This Row],[Коэфициент стоимости]]*Таблица651[[#This Row],[Розничная цена KRW]]</f>
        <v>11270</v>
      </c>
      <c r="I412" s="17" t="str">
        <f>IF($H$1="","Введите курс",Таблица651[[#This Row],[Оптовая цена KRW за 1шт]]/$H$1)</f>
        <v>Введите курс</v>
      </c>
      <c r="J412" s="48"/>
      <c r="K412" s="18">
        <f>Таблица651[[#This Row],[Заказ коробок ]]*Таблица651[[#This Row],[Кол-во шт в коробке]]</f>
        <v>0</v>
      </c>
      <c r="L412" s="54">
        <f>Таблица651[[#This Row],[Общее кол-во шт]]*Таблица651[[#This Row],[Оптовая цена KRW за 1шт]]</f>
        <v>0</v>
      </c>
      <c r="M412" s="19" t="str">
        <f>IFERROR(Таблица651[[#This Row],[Общее кол-во шт]]*Таблица651[[#This Row],[Оптовая цена USD за 1шт]],"")</f>
        <v/>
      </c>
      <c r="N412" s="49"/>
    </row>
    <row r="413" spans="1:14" ht="22.5" customHeight="1">
      <c r="A413" s="44" t="s">
        <v>15246</v>
      </c>
      <c r="B413" s="14">
        <v>8806173446711</v>
      </c>
      <c r="C413" s="50" t="s">
        <v>15247</v>
      </c>
      <c r="D413" s="46" t="s">
        <v>15248</v>
      </c>
      <c r="E413" s="16">
        <v>18000</v>
      </c>
      <c r="F413" s="15">
        <v>0.49</v>
      </c>
      <c r="G413" s="47">
        <v>6</v>
      </c>
      <c r="H413" s="55">
        <f>Таблица651[[#This Row],[Коэфициент стоимости]]*Таблица651[[#This Row],[Розничная цена KRW]]</f>
        <v>8820</v>
      </c>
      <c r="I413" s="17" t="str">
        <f>IF($H$1="","Введите курс",Таблица651[[#This Row],[Оптовая цена KRW за 1шт]]/$H$1)</f>
        <v>Введите курс</v>
      </c>
      <c r="J413" s="48"/>
      <c r="K413" s="18">
        <f>Таблица651[[#This Row],[Заказ коробок ]]*Таблица651[[#This Row],[Кол-во шт в коробке]]</f>
        <v>0</v>
      </c>
      <c r="L413" s="54">
        <f>Таблица651[[#This Row],[Общее кол-во шт]]*Таблица651[[#This Row],[Оптовая цена KRW за 1шт]]</f>
        <v>0</v>
      </c>
      <c r="M413" s="19" t="str">
        <f>IFERROR(Таблица651[[#This Row],[Общее кол-во шт]]*Таблица651[[#This Row],[Оптовая цена USD за 1шт]],"")</f>
        <v/>
      </c>
      <c r="N413" s="49"/>
    </row>
    <row r="414" spans="1:14" ht="22.5" customHeight="1">
      <c r="A414" s="44" t="s">
        <v>15249</v>
      </c>
      <c r="B414" s="14">
        <v>8806173449415</v>
      </c>
      <c r="C414" s="50" t="s">
        <v>15250</v>
      </c>
      <c r="D414" s="46" t="s">
        <v>15251</v>
      </c>
      <c r="E414" s="16">
        <v>1000</v>
      </c>
      <c r="F414" s="15">
        <v>0.33</v>
      </c>
      <c r="G414" s="47">
        <v>40</v>
      </c>
      <c r="H414" s="55">
        <f>Таблица651[[#This Row],[Коэфициент стоимости]]*Таблица651[[#This Row],[Розничная цена KRW]]</f>
        <v>330</v>
      </c>
      <c r="I414" s="17" t="str">
        <f>IF($H$1="","Введите курс",Таблица651[[#This Row],[Оптовая цена KRW за 1шт]]/$H$1)</f>
        <v>Введите курс</v>
      </c>
      <c r="J414" s="48"/>
      <c r="K414" s="18">
        <f>Таблица651[[#This Row],[Заказ коробок ]]*Таблица651[[#This Row],[Кол-во шт в коробке]]</f>
        <v>0</v>
      </c>
      <c r="L414" s="54">
        <f>Таблица651[[#This Row],[Общее кол-во шт]]*Таблица651[[#This Row],[Оптовая цена KRW за 1шт]]</f>
        <v>0</v>
      </c>
      <c r="M414" s="19" t="str">
        <f>IFERROR(Таблица651[[#This Row],[Общее кол-во шт]]*Таблица651[[#This Row],[Оптовая цена USD за 1шт]],"")</f>
        <v/>
      </c>
      <c r="N414" s="49"/>
    </row>
    <row r="415" spans="1:14" ht="22.5" customHeight="1">
      <c r="A415" s="44" t="s">
        <v>15252</v>
      </c>
      <c r="B415" s="14">
        <v>8806173419678</v>
      </c>
      <c r="C415" s="50" t="s">
        <v>15253</v>
      </c>
      <c r="D415" s="46" t="s">
        <v>15254</v>
      </c>
      <c r="E415" s="16">
        <v>9900</v>
      </c>
      <c r="F415" s="15">
        <v>0.49</v>
      </c>
      <c r="G415" s="47">
        <v>12</v>
      </c>
      <c r="H415" s="55">
        <f>Таблица651[[#This Row],[Коэфициент стоимости]]*Таблица651[[#This Row],[Розничная цена KRW]]</f>
        <v>4851</v>
      </c>
      <c r="I415" s="17" t="str">
        <f>IF($H$1="","Введите курс",Таблица651[[#This Row],[Оптовая цена KRW за 1шт]]/$H$1)</f>
        <v>Введите курс</v>
      </c>
      <c r="J415" s="48"/>
      <c r="K415" s="18">
        <f>Таблица651[[#This Row],[Заказ коробок ]]*Таблица651[[#This Row],[Кол-во шт в коробке]]</f>
        <v>0</v>
      </c>
      <c r="L415" s="54">
        <f>Таблица651[[#This Row],[Общее кол-во шт]]*Таблица651[[#This Row],[Оптовая цена KRW за 1шт]]</f>
        <v>0</v>
      </c>
      <c r="M415" s="19" t="str">
        <f>IFERROR(Таблица651[[#This Row],[Общее кол-во шт]]*Таблица651[[#This Row],[Оптовая цена USD за 1шт]],"")</f>
        <v/>
      </c>
      <c r="N415" s="49"/>
    </row>
    <row r="416" spans="1:14" ht="22.5" customHeight="1">
      <c r="A416" s="44" t="s">
        <v>15255</v>
      </c>
      <c r="B416" s="14">
        <v>8806173440979</v>
      </c>
      <c r="C416" s="50" t="s">
        <v>15256</v>
      </c>
      <c r="D416" s="46" t="s">
        <v>15257</v>
      </c>
      <c r="E416" s="16">
        <v>22000</v>
      </c>
      <c r="F416" s="15">
        <v>0.49</v>
      </c>
      <c r="G416" s="47">
        <v>8</v>
      </c>
      <c r="H416" s="55">
        <f>Таблица651[[#This Row],[Коэфициент стоимости]]*Таблица651[[#This Row],[Розничная цена KRW]]</f>
        <v>10780</v>
      </c>
      <c r="I416" s="17" t="str">
        <f>IF($H$1="","Введите курс",Таблица651[[#This Row],[Оптовая цена KRW за 1шт]]/$H$1)</f>
        <v>Введите курс</v>
      </c>
      <c r="J416" s="48"/>
      <c r="K416" s="18">
        <f>Таблица651[[#This Row],[Заказ коробок ]]*Таблица651[[#This Row],[Кол-во шт в коробке]]</f>
        <v>0</v>
      </c>
      <c r="L416" s="54">
        <f>Таблица651[[#This Row],[Общее кол-во шт]]*Таблица651[[#This Row],[Оптовая цена KRW за 1шт]]</f>
        <v>0</v>
      </c>
      <c r="M416" s="19" t="str">
        <f>IFERROR(Таблица651[[#This Row],[Общее кол-во шт]]*Таблица651[[#This Row],[Оптовая цена USD за 1шт]],"")</f>
        <v/>
      </c>
      <c r="N416" s="49"/>
    </row>
    <row r="417" spans="1:14" ht="22.5" customHeight="1">
      <c r="A417" s="44" t="s">
        <v>15258</v>
      </c>
      <c r="B417" s="14">
        <v>8806173446773</v>
      </c>
      <c r="C417" s="50" t="s">
        <v>15259</v>
      </c>
      <c r="D417" s="46" t="s">
        <v>15260</v>
      </c>
      <c r="E417" s="16">
        <v>22000</v>
      </c>
      <c r="F417" s="15">
        <v>0.49</v>
      </c>
      <c r="G417" s="47">
        <v>6</v>
      </c>
      <c r="H417" s="55">
        <f>Таблица651[[#This Row],[Коэфициент стоимости]]*Таблица651[[#This Row],[Розничная цена KRW]]</f>
        <v>10780</v>
      </c>
      <c r="I417" s="17" t="str">
        <f>IF($H$1="","Введите курс",Таблица651[[#This Row],[Оптовая цена KRW за 1шт]]/$H$1)</f>
        <v>Введите курс</v>
      </c>
      <c r="J417" s="48"/>
      <c r="K417" s="18">
        <f>Таблица651[[#This Row],[Заказ коробок ]]*Таблица651[[#This Row],[Кол-во шт в коробке]]</f>
        <v>0</v>
      </c>
      <c r="L417" s="54">
        <f>Таблица651[[#This Row],[Общее кол-во шт]]*Таблица651[[#This Row],[Оптовая цена KRW за 1шт]]</f>
        <v>0</v>
      </c>
      <c r="M417" s="19" t="str">
        <f>IFERROR(Таблица651[[#This Row],[Общее кол-во шт]]*Таблица651[[#This Row],[Оптовая цена USD за 1шт]],"")</f>
        <v/>
      </c>
      <c r="N417" s="49"/>
    </row>
    <row r="418" spans="1:14" ht="22.5" customHeight="1">
      <c r="A418" s="44" t="s">
        <v>15261</v>
      </c>
      <c r="B418" s="14">
        <v>8806173440948</v>
      </c>
      <c r="C418" s="50" t="s">
        <v>15262</v>
      </c>
      <c r="D418" s="46" t="s">
        <v>15263</v>
      </c>
      <c r="E418" s="16">
        <v>20000</v>
      </c>
      <c r="F418" s="15">
        <v>0.49</v>
      </c>
      <c r="G418" s="47">
        <v>8</v>
      </c>
      <c r="H418" s="55">
        <f>Таблица651[[#This Row],[Коэфициент стоимости]]*Таблица651[[#This Row],[Розничная цена KRW]]</f>
        <v>9800</v>
      </c>
      <c r="I418" s="17" t="str">
        <f>IF($H$1="","Введите курс",Таблица651[[#This Row],[Оптовая цена KRW за 1шт]]/$H$1)</f>
        <v>Введите курс</v>
      </c>
      <c r="J418" s="48"/>
      <c r="K418" s="18">
        <f>Таблица651[[#This Row],[Заказ коробок ]]*Таблица651[[#This Row],[Кол-во шт в коробке]]</f>
        <v>0</v>
      </c>
      <c r="L418" s="54">
        <f>Таблица651[[#This Row],[Общее кол-во шт]]*Таблица651[[#This Row],[Оптовая цена KRW за 1шт]]</f>
        <v>0</v>
      </c>
      <c r="M418" s="19" t="str">
        <f>IFERROR(Таблица651[[#This Row],[Общее кол-во шт]]*Таблица651[[#This Row],[Оптовая цена USD за 1шт]],"")</f>
        <v/>
      </c>
      <c r="N418" s="49"/>
    </row>
    <row r="419" spans="1:14" ht="22.5" customHeight="1">
      <c r="A419" s="44" t="s">
        <v>15264</v>
      </c>
      <c r="B419" s="14">
        <v>8806173446735</v>
      </c>
      <c r="C419" s="50" t="s">
        <v>15265</v>
      </c>
      <c r="D419" s="46" t="s">
        <v>15266</v>
      </c>
      <c r="E419" s="16">
        <v>19900</v>
      </c>
      <c r="F419" s="15">
        <v>0.49</v>
      </c>
      <c r="G419" s="47">
        <v>6</v>
      </c>
      <c r="H419" s="55">
        <f>Таблица651[[#This Row],[Коэфициент стоимости]]*Таблица651[[#This Row],[Розничная цена KRW]]</f>
        <v>9751</v>
      </c>
      <c r="I419" s="17" t="str">
        <f>IF($H$1="","Введите курс",Таблица651[[#This Row],[Оптовая цена KRW за 1шт]]/$H$1)</f>
        <v>Введите курс</v>
      </c>
      <c r="J419" s="48"/>
      <c r="K419" s="18">
        <f>Таблица651[[#This Row],[Заказ коробок ]]*Таблица651[[#This Row],[Кол-во шт в коробке]]</f>
        <v>0</v>
      </c>
      <c r="L419" s="54">
        <f>Таблица651[[#This Row],[Общее кол-во шт]]*Таблица651[[#This Row],[Оптовая цена KRW за 1шт]]</f>
        <v>0</v>
      </c>
      <c r="M419" s="19" t="str">
        <f>IFERROR(Таблица651[[#This Row],[Общее кол-во шт]]*Таблица651[[#This Row],[Оптовая цена USD за 1шт]],"")</f>
        <v/>
      </c>
      <c r="N419" s="49"/>
    </row>
    <row r="420" spans="1:14" ht="22.5" customHeight="1">
      <c r="A420" s="44" t="s">
        <v>15267</v>
      </c>
      <c r="B420" s="14">
        <v>8806173440962</v>
      </c>
      <c r="C420" s="50" t="s">
        <v>15268</v>
      </c>
      <c r="D420" s="46" t="s">
        <v>15269</v>
      </c>
      <c r="E420" s="16">
        <v>18000</v>
      </c>
      <c r="F420" s="15">
        <v>0.49</v>
      </c>
      <c r="G420" s="47">
        <v>8</v>
      </c>
      <c r="H420" s="55">
        <f>Таблица651[[#This Row],[Коэфициент стоимости]]*Таблица651[[#This Row],[Розничная цена KRW]]</f>
        <v>8820</v>
      </c>
      <c r="I420" s="17" t="str">
        <f>IF($H$1="","Введите курс",Таблица651[[#This Row],[Оптовая цена KRW за 1шт]]/$H$1)</f>
        <v>Введите курс</v>
      </c>
      <c r="J420" s="48"/>
      <c r="K420" s="18">
        <f>Таблица651[[#This Row],[Заказ коробок ]]*Таблица651[[#This Row],[Кол-во шт в коробке]]</f>
        <v>0</v>
      </c>
      <c r="L420" s="54">
        <f>Таблица651[[#This Row],[Общее кол-во шт]]*Таблица651[[#This Row],[Оптовая цена KRW за 1шт]]</f>
        <v>0</v>
      </c>
      <c r="M420" s="19" t="str">
        <f>IFERROR(Таблица651[[#This Row],[Общее кол-во шт]]*Таблица651[[#This Row],[Оптовая цена USD за 1шт]],"")</f>
        <v/>
      </c>
      <c r="N420" s="49"/>
    </row>
    <row r="421" spans="1:14" ht="22.5" customHeight="1">
      <c r="A421" s="44" t="s">
        <v>15270</v>
      </c>
      <c r="B421" s="14">
        <v>8806173446766</v>
      </c>
      <c r="C421" s="50" t="s">
        <v>15271</v>
      </c>
      <c r="D421" s="46" t="s">
        <v>15272</v>
      </c>
      <c r="E421" s="16">
        <v>18000</v>
      </c>
      <c r="F421" s="15">
        <v>0.49</v>
      </c>
      <c r="G421" s="47">
        <v>6</v>
      </c>
      <c r="H421" s="55">
        <f>Таблица651[[#This Row],[Коэфициент стоимости]]*Таблица651[[#This Row],[Розничная цена KRW]]</f>
        <v>8820</v>
      </c>
      <c r="I421" s="17" t="str">
        <f>IF($H$1="","Введите курс",Таблица651[[#This Row],[Оптовая цена KRW за 1шт]]/$H$1)</f>
        <v>Введите курс</v>
      </c>
      <c r="J421" s="48"/>
      <c r="K421" s="18">
        <f>Таблица651[[#This Row],[Заказ коробок ]]*Таблица651[[#This Row],[Кол-во шт в коробке]]</f>
        <v>0</v>
      </c>
      <c r="L421" s="54">
        <f>Таблица651[[#This Row],[Общее кол-во шт]]*Таблица651[[#This Row],[Оптовая цена KRW за 1шт]]</f>
        <v>0</v>
      </c>
      <c r="M421" s="19" t="str">
        <f>IFERROR(Таблица651[[#This Row],[Общее кол-во шт]]*Таблица651[[#This Row],[Оптовая цена USD за 1шт]],"")</f>
        <v/>
      </c>
      <c r="N421" s="49"/>
    </row>
    <row r="422" spans="1:14" ht="22.5" customHeight="1">
      <c r="A422" s="44" t="s">
        <v>15273</v>
      </c>
      <c r="B422" s="14">
        <v>8806173440917</v>
      </c>
      <c r="C422" s="50" t="s">
        <v>15274</v>
      </c>
      <c r="D422" s="46" t="s">
        <v>15275</v>
      </c>
      <c r="E422" s="16">
        <v>22000</v>
      </c>
      <c r="F422" s="15">
        <v>0.49</v>
      </c>
      <c r="G422" s="47">
        <v>8</v>
      </c>
      <c r="H422" s="55">
        <f>Таблица651[[#This Row],[Коэфициент стоимости]]*Таблица651[[#This Row],[Розничная цена KRW]]</f>
        <v>10780</v>
      </c>
      <c r="I422" s="17" t="str">
        <f>IF($H$1="","Введите курс",Таблица651[[#This Row],[Оптовая цена KRW за 1шт]]/$H$1)</f>
        <v>Введите курс</v>
      </c>
      <c r="J422" s="48"/>
      <c r="K422" s="18">
        <f>Таблица651[[#This Row],[Заказ коробок ]]*Таблица651[[#This Row],[Кол-во шт в коробке]]</f>
        <v>0</v>
      </c>
      <c r="L422" s="54">
        <f>Таблица651[[#This Row],[Общее кол-во шт]]*Таблица651[[#This Row],[Оптовая цена KRW за 1шт]]</f>
        <v>0</v>
      </c>
      <c r="M422" s="19" t="str">
        <f>IFERROR(Таблица651[[#This Row],[Общее кол-во шт]]*Таблица651[[#This Row],[Оптовая цена USD за 1шт]],"")</f>
        <v/>
      </c>
      <c r="N422" s="49"/>
    </row>
    <row r="423" spans="1:14" ht="22.5" customHeight="1">
      <c r="A423" s="44" t="s">
        <v>15276</v>
      </c>
      <c r="B423" s="14">
        <v>8806173446728</v>
      </c>
      <c r="C423" s="50" t="s">
        <v>15277</v>
      </c>
      <c r="D423" s="46" t="s">
        <v>15278</v>
      </c>
      <c r="E423" s="16">
        <v>22000</v>
      </c>
      <c r="F423" s="15">
        <v>0.49</v>
      </c>
      <c r="G423" s="47">
        <v>6</v>
      </c>
      <c r="H423" s="55">
        <f>Таблица651[[#This Row],[Коэфициент стоимости]]*Таблица651[[#This Row],[Розничная цена KRW]]</f>
        <v>10780</v>
      </c>
      <c r="I423" s="17" t="str">
        <f>IF($H$1="","Введите курс",Таблица651[[#This Row],[Оптовая цена KRW за 1шт]]/$H$1)</f>
        <v>Введите курс</v>
      </c>
      <c r="J423" s="48"/>
      <c r="K423" s="18">
        <f>Таблица651[[#This Row],[Заказ коробок ]]*Таблица651[[#This Row],[Кол-во шт в коробке]]</f>
        <v>0</v>
      </c>
      <c r="L423" s="54">
        <f>Таблица651[[#This Row],[Общее кол-во шт]]*Таблица651[[#This Row],[Оптовая цена KRW за 1шт]]</f>
        <v>0</v>
      </c>
      <c r="M423" s="19" t="str">
        <f>IFERROR(Таблица651[[#This Row],[Общее кол-во шт]]*Таблица651[[#This Row],[Оптовая цена USD за 1шт]],"")</f>
        <v/>
      </c>
      <c r="N423" s="49"/>
    </row>
    <row r="424" spans="1:14" ht="22.5" customHeight="1">
      <c r="A424" s="44" t="s">
        <v>15279</v>
      </c>
      <c r="B424" s="14">
        <v>8806173446759</v>
      </c>
      <c r="C424" s="50" t="s">
        <v>15280</v>
      </c>
      <c r="D424" s="46" t="s">
        <v>15281</v>
      </c>
      <c r="E424" s="16">
        <v>22000</v>
      </c>
      <c r="F424" s="15">
        <v>0.49</v>
      </c>
      <c r="G424" s="47">
        <v>6</v>
      </c>
      <c r="H424" s="55">
        <f>Таблица651[[#This Row],[Коэфициент стоимости]]*Таблица651[[#This Row],[Розничная цена KRW]]</f>
        <v>10780</v>
      </c>
      <c r="I424" s="17" t="str">
        <f>IF($H$1="","Введите курс",Таблица651[[#This Row],[Оптовая цена KRW за 1шт]]/$H$1)</f>
        <v>Введите курс</v>
      </c>
      <c r="J424" s="48"/>
      <c r="K424" s="18">
        <f>Таблица651[[#This Row],[Заказ коробок ]]*Таблица651[[#This Row],[Кол-во шт в коробке]]</f>
        <v>0</v>
      </c>
      <c r="L424" s="54">
        <f>Таблица651[[#This Row],[Общее кол-во шт]]*Таблица651[[#This Row],[Оптовая цена KRW за 1шт]]</f>
        <v>0</v>
      </c>
      <c r="M424" s="19" t="str">
        <f>IFERROR(Таблица651[[#This Row],[Общее кол-во шт]]*Таблица651[[#This Row],[Оптовая цена USD за 1шт]],"")</f>
        <v/>
      </c>
      <c r="N424" s="49"/>
    </row>
    <row r="425" spans="1:14" ht="22.5" customHeight="1">
      <c r="A425" s="44" t="s">
        <v>15282</v>
      </c>
      <c r="B425" s="14">
        <v>8806173416271</v>
      </c>
      <c r="C425" s="50" t="s">
        <v>15283</v>
      </c>
      <c r="D425" s="46" t="s">
        <v>15284</v>
      </c>
      <c r="E425" s="16">
        <v>17600</v>
      </c>
      <c r="F425" s="15">
        <v>0.49</v>
      </c>
      <c r="G425" s="47">
        <v>10</v>
      </c>
      <c r="H425" s="55">
        <f>Таблица651[[#This Row],[Коэфициент стоимости]]*Таблица651[[#This Row],[Розничная цена KRW]]</f>
        <v>8624</v>
      </c>
      <c r="I425" s="17" t="str">
        <f>IF($H$1="","Введите курс",Таблица651[[#This Row],[Оптовая цена KRW за 1шт]]/$H$1)</f>
        <v>Введите курс</v>
      </c>
      <c r="J425" s="48"/>
      <c r="K425" s="18">
        <f>Таблица651[[#This Row],[Заказ коробок ]]*Таблица651[[#This Row],[Кол-во шт в коробке]]</f>
        <v>0</v>
      </c>
      <c r="L425" s="54">
        <f>Таблица651[[#This Row],[Общее кол-во шт]]*Таблица651[[#This Row],[Оптовая цена KRW за 1шт]]</f>
        <v>0</v>
      </c>
      <c r="M425" s="19" t="str">
        <f>IFERROR(Таблица651[[#This Row],[Общее кол-во шт]]*Таблица651[[#This Row],[Оптовая цена USD за 1шт]],"")</f>
        <v/>
      </c>
      <c r="N425" s="49"/>
    </row>
    <row r="426" spans="1:14" ht="22.5" customHeight="1">
      <c r="A426" s="44" t="s">
        <v>15285</v>
      </c>
      <c r="B426" s="14">
        <v>8806173439034</v>
      </c>
      <c r="C426" s="50" t="s">
        <v>15286</v>
      </c>
      <c r="D426" s="46" t="s">
        <v>24290</v>
      </c>
      <c r="E426" s="16">
        <v>44000</v>
      </c>
      <c r="F426" s="15">
        <v>0.49</v>
      </c>
      <c r="G426" s="47">
        <v>10</v>
      </c>
      <c r="H426" s="55">
        <f>Таблица651[[#This Row],[Коэфициент стоимости]]*Таблица651[[#This Row],[Розничная цена KRW]]</f>
        <v>21560</v>
      </c>
      <c r="I426" s="17" t="str">
        <f>IF($H$1="","Введите курс",Таблица651[[#This Row],[Оптовая цена KRW за 1шт]]/$H$1)</f>
        <v>Введите курс</v>
      </c>
      <c r="J426" s="48"/>
      <c r="K426" s="18">
        <f>Таблица651[[#This Row],[Заказ коробок ]]*Таблица651[[#This Row],[Кол-во шт в коробке]]</f>
        <v>0</v>
      </c>
      <c r="L426" s="54">
        <f>Таблица651[[#This Row],[Общее кол-во шт]]*Таблица651[[#This Row],[Оптовая цена KRW за 1шт]]</f>
        <v>0</v>
      </c>
      <c r="M426" s="19" t="str">
        <f>IFERROR(Таблица651[[#This Row],[Общее кол-во шт]]*Таблица651[[#This Row],[Оптовая цена USD за 1шт]],"")</f>
        <v/>
      </c>
      <c r="N426" s="49"/>
    </row>
    <row r="427" spans="1:14" ht="22.5" customHeight="1">
      <c r="A427" s="44" t="s">
        <v>15287</v>
      </c>
      <c r="B427" s="14">
        <v>8806173448494</v>
      </c>
      <c r="C427" s="50" t="s">
        <v>15288</v>
      </c>
      <c r="D427" s="46" t="s">
        <v>15289</v>
      </c>
      <c r="E427" s="16">
        <v>20000</v>
      </c>
      <c r="F427" s="15">
        <v>0.49</v>
      </c>
      <c r="G427" s="47">
        <v>5</v>
      </c>
      <c r="H427" s="55">
        <f>Таблица651[[#This Row],[Коэфициент стоимости]]*Таблица651[[#This Row],[Розничная цена KRW]]</f>
        <v>9800</v>
      </c>
      <c r="I427" s="17" t="str">
        <f>IF($H$1="","Введите курс",Таблица651[[#This Row],[Оптовая цена KRW за 1шт]]/$H$1)</f>
        <v>Введите курс</v>
      </c>
      <c r="J427" s="48"/>
      <c r="K427" s="18">
        <f>Таблица651[[#This Row],[Заказ коробок ]]*Таблица651[[#This Row],[Кол-во шт в коробке]]</f>
        <v>0</v>
      </c>
      <c r="L427" s="54">
        <f>Таблица651[[#This Row],[Общее кол-во шт]]*Таблица651[[#This Row],[Оптовая цена KRW за 1шт]]</f>
        <v>0</v>
      </c>
      <c r="M427" s="19" t="str">
        <f>IFERROR(Таблица651[[#This Row],[Общее кол-во шт]]*Таблица651[[#This Row],[Оптовая цена USD за 1шт]],"")</f>
        <v/>
      </c>
      <c r="N427" s="49"/>
    </row>
    <row r="428" spans="1:14" ht="22.5" customHeight="1">
      <c r="A428" s="44" t="s">
        <v>15290</v>
      </c>
      <c r="B428" s="14">
        <v>8806173444397</v>
      </c>
      <c r="C428" s="50" t="s">
        <v>15291</v>
      </c>
      <c r="D428" s="46" t="s">
        <v>24291</v>
      </c>
      <c r="E428" s="16">
        <v>45000</v>
      </c>
      <c r="F428" s="15">
        <v>0.49</v>
      </c>
      <c r="G428" s="47">
        <v>6</v>
      </c>
      <c r="H428" s="55">
        <f>Таблица651[[#This Row],[Коэфициент стоимости]]*Таблица651[[#This Row],[Розничная цена KRW]]</f>
        <v>22050</v>
      </c>
      <c r="I428" s="17" t="str">
        <f>IF($H$1="","Введите курс",Таблица651[[#This Row],[Оптовая цена KRW за 1шт]]/$H$1)</f>
        <v>Введите курс</v>
      </c>
      <c r="J428" s="48"/>
      <c r="K428" s="18">
        <f>Таблица651[[#This Row],[Заказ коробок ]]*Таблица651[[#This Row],[Кол-во шт в коробке]]</f>
        <v>0</v>
      </c>
      <c r="L428" s="54">
        <f>Таблица651[[#This Row],[Общее кол-во шт]]*Таблица651[[#This Row],[Оптовая цена KRW за 1шт]]</f>
        <v>0</v>
      </c>
      <c r="M428" s="19" t="str">
        <f>IFERROR(Таблица651[[#This Row],[Общее кол-во шт]]*Таблица651[[#This Row],[Оптовая цена USD за 1шт]],"")</f>
        <v/>
      </c>
      <c r="N428" s="49"/>
    </row>
    <row r="429" spans="1:14" ht="22.5" customHeight="1">
      <c r="A429" s="44" t="s">
        <v>15292</v>
      </c>
      <c r="B429" s="14">
        <v>8806173439331</v>
      </c>
      <c r="C429" s="50" t="s">
        <v>15293</v>
      </c>
      <c r="D429" s="46" t="s">
        <v>15294</v>
      </c>
      <c r="E429" s="16">
        <v>142000</v>
      </c>
      <c r="F429" s="15">
        <v>0.49</v>
      </c>
      <c r="G429" s="47">
        <v>8</v>
      </c>
      <c r="H429" s="55">
        <f>Таблица651[[#This Row],[Коэфициент стоимости]]*Таблица651[[#This Row],[Розничная цена KRW]]</f>
        <v>69580</v>
      </c>
      <c r="I429" s="17" t="str">
        <f>IF($H$1="","Введите курс",Таблица651[[#This Row],[Оптовая цена KRW за 1шт]]/$H$1)</f>
        <v>Введите курс</v>
      </c>
      <c r="J429" s="48"/>
      <c r="K429" s="18">
        <f>Таблица651[[#This Row],[Заказ коробок ]]*Таблица651[[#This Row],[Кол-во шт в коробке]]</f>
        <v>0</v>
      </c>
      <c r="L429" s="54">
        <f>Таблица651[[#This Row],[Общее кол-во шт]]*Таблица651[[#This Row],[Оптовая цена KRW за 1шт]]</f>
        <v>0</v>
      </c>
      <c r="M429" s="19" t="str">
        <f>IFERROR(Таблица651[[#This Row],[Общее кол-во шт]]*Таблица651[[#This Row],[Оптовая цена USD за 1шт]],"")</f>
        <v/>
      </c>
      <c r="N429" s="49"/>
    </row>
    <row r="430" spans="1:14" ht="22.5" customHeight="1">
      <c r="A430" s="44" t="s">
        <v>15295</v>
      </c>
      <c r="B430" s="14">
        <v>8806173425587</v>
      </c>
      <c r="C430" s="50" t="s">
        <v>15296</v>
      </c>
      <c r="D430" s="46" t="s">
        <v>24292</v>
      </c>
      <c r="E430" s="16">
        <v>41800</v>
      </c>
      <c r="F430" s="15">
        <v>0.49</v>
      </c>
      <c r="G430" s="47">
        <v>10</v>
      </c>
      <c r="H430" s="55">
        <f>Таблица651[[#This Row],[Коэфициент стоимости]]*Таблица651[[#This Row],[Розничная цена KRW]]</f>
        <v>20482</v>
      </c>
      <c r="I430" s="17" t="str">
        <f>IF($H$1="","Введите курс",Таблица651[[#This Row],[Оптовая цена KRW за 1шт]]/$H$1)</f>
        <v>Введите курс</v>
      </c>
      <c r="J430" s="48"/>
      <c r="K430" s="18">
        <f>Таблица651[[#This Row],[Заказ коробок ]]*Таблица651[[#This Row],[Кол-во шт в коробке]]</f>
        <v>0</v>
      </c>
      <c r="L430" s="54">
        <f>Таблица651[[#This Row],[Общее кол-во шт]]*Таблица651[[#This Row],[Оптовая цена KRW за 1шт]]</f>
        <v>0</v>
      </c>
      <c r="M430" s="19" t="str">
        <f>IFERROR(Таблица651[[#This Row],[Общее кол-во шт]]*Таблица651[[#This Row],[Оптовая цена USD за 1шт]],"")</f>
        <v/>
      </c>
      <c r="N430" s="49"/>
    </row>
    <row r="431" spans="1:14" ht="22.5" customHeight="1">
      <c r="A431" s="44" t="s">
        <v>15297</v>
      </c>
      <c r="B431" s="14">
        <v>8806173441495</v>
      </c>
      <c r="C431" s="50" t="s">
        <v>15298</v>
      </c>
      <c r="D431" s="46" t="s">
        <v>15299</v>
      </c>
      <c r="E431" s="16">
        <v>10000</v>
      </c>
      <c r="F431" s="15">
        <v>0.49</v>
      </c>
      <c r="G431" s="47">
        <v>10</v>
      </c>
      <c r="H431" s="55">
        <f>Таблица651[[#This Row],[Коэфициент стоимости]]*Таблица651[[#This Row],[Розничная цена KRW]]</f>
        <v>4900</v>
      </c>
      <c r="I431" s="17" t="str">
        <f>IF($H$1="","Введите курс",Таблица651[[#This Row],[Оптовая цена KRW за 1шт]]/$H$1)</f>
        <v>Введите курс</v>
      </c>
      <c r="J431" s="48"/>
      <c r="K431" s="18">
        <f>Таблица651[[#This Row],[Заказ коробок ]]*Таблица651[[#This Row],[Кол-во шт в коробке]]</f>
        <v>0</v>
      </c>
      <c r="L431" s="54">
        <f>Таблица651[[#This Row],[Общее кол-во шт]]*Таблица651[[#This Row],[Оптовая цена KRW за 1шт]]</f>
        <v>0</v>
      </c>
      <c r="M431" s="19" t="str">
        <f>IFERROR(Таблица651[[#This Row],[Общее кол-во шт]]*Таблица651[[#This Row],[Оптовая цена USD за 1шт]],"")</f>
        <v/>
      </c>
      <c r="N431" s="49"/>
    </row>
    <row r="432" spans="1:14" ht="22.5" customHeight="1">
      <c r="A432" s="44" t="s">
        <v>15300</v>
      </c>
      <c r="B432" s="14">
        <v>8806173416011</v>
      </c>
      <c r="C432" s="50" t="s">
        <v>15301</v>
      </c>
      <c r="D432" s="46" t="s">
        <v>15302</v>
      </c>
      <c r="E432" s="16">
        <v>600</v>
      </c>
      <c r="F432" s="15">
        <v>0.49</v>
      </c>
      <c r="G432" s="47">
        <v>12</v>
      </c>
      <c r="H432" s="55">
        <f>Таблица651[[#This Row],[Коэфициент стоимости]]*Таблица651[[#This Row],[Розничная цена KRW]]</f>
        <v>294</v>
      </c>
      <c r="I432" s="17" t="str">
        <f>IF($H$1="","Введите курс",Таблица651[[#This Row],[Оптовая цена KRW за 1шт]]/$H$1)</f>
        <v>Введите курс</v>
      </c>
      <c r="J432" s="48"/>
      <c r="K432" s="18">
        <f>Таблица651[[#This Row],[Заказ коробок ]]*Таблица651[[#This Row],[Кол-во шт в коробке]]</f>
        <v>0</v>
      </c>
      <c r="L432" s="54">
        <f>Таблица651[[#This Row],[Общее кол-во шт]]*Таблица651[[#This Row],[Оптовая цена KRW за 1шт]]</f>
        <v>0</v>
      </c>
      <c r="M432" s="19" t="str">
        <f>IFERROR(Таблица651[[#This Row],[Общее кол-во шт]]*Таблица651[[#This Row],[Оптовая цена USD за 1шт]],"")</f>
        <v/>
      </c>
      <c r="N432" s="49"/>
    </row>
    <row r="433" spans="1:14" ht="22.5" customHeight="1">
      <c r="A433" s="44" t="s">
        <v>15303</v>
      </c>
      <c r="B433" s="14">
        <v>8806173440245</v>
      </c>
      <c r="C433" s="50" t="s">
        <v>15304</v>
      </c>
      <c r="D433" s="46" t="s">
        <v>15305</v>
      </c>
      <c r="E433" s="16">
        <v>18900</v>
      </c>
      <c r="F433" s="15">
        <v>0.49</v>
      </c>
      <c r="G433" s="47">
        <v>6</v>
      </c>
      <c r="H433" s="55">
        <f>Таблица651[[#This Row],[Коэфициент стоимости]]*Таблица651[[#This Row],[Розничная цена KRW]]</f>
        <v>9261</v>
      </c>
      <c r="I433" s="17" t="str">
        <f>IF($H$1="","Введите курс",Таблица651[[#This Row],[Оптовая цена KRW за 1шт]]/$H$1)</f>
        <v>Введите курс</v>
      </c>
      <c r="J433" s="48"/>
      <c r="K433" s="18">
        <f>Таблица651[[#This Row],[Заказ коробок ]]*Таблица651[[#This Row],[Кол-во шт в коробке]]</f>
        <v>0</v>
      </c>
      <c r="L433" s="54">
        <f>Таблица651[[#This Row],[Общее кол-во шт]]*Таблица651[[#This Row],[Оптовая цена KRW за 1шт]]</f>
        <v>0</v>
      </c>
      <c r="M433" s="19" t="str">
        <f>IFERROR(Таблица651[[#This Row],[Общее кол-во шт]]*Таблица651[[#This Row],[Оптовая цена USD за 1шт]],"")</f>
        <v/>
      </c>
      <c r="N433" s="49"/>
    </row>
    <row r="434" spans="1:14" ht="22.5" customHeight="1">
      <c r="A434" s="44" t="s">
        <v>15306</v>
      </c>
      <c r="B434" s="14">
        <v>8806173445295</v>
      </c>
      <c r="C434" s="50" t="s">
        <v>15307</v>
      </c>
      <c r="D434" s="46" t="s">
        <v>15308</v>
      </c>
      <c r="E434" s="16">
        <v>7000</v>
      </c>
      <c r="F434" s="15">
        <v>0.49</v>
      </c>
      <c r="G434" s="47">
        <v>8</v>
      </c>
      <c r="H434" s="55">
        <f>Таблица651[[#This Row],[Коэфициент стоимости]]*Таблица651[[#This Row],[Розничная цена KRW]]</f>
        <v>3430</v>
      </c>
      <c r="I434" s="17" t="str">
        <f>IF($H$1="","Введите курс",Таблица651[[#This Row],[Оптовая цена KRW за 1шт]]/$H$1)</f>
        <v>Введите курс</v>
      </c>
      <c r="J434" s="48"/>
      <c r="K434" s="18">
        <f>Таблица651[[#This Row],[Заказ коробок ]]*Таблица651[[#This Row],[Кол-во шт в коробке]]</f>
        <v>0</v>
      </c>
      <c r="L434" s="54">
        <f>Таблица651[[#This Row],[Общее кол-во шт]]*Таблица651[[#This Row],[Оптовая цена KRW за 1шт]]</f>
        <v>0</v>
      </c>
      <c r="M434" s="19" t="str">
        <f>IFERROR(Таблица651[[#This Row],[Общее кол-во шт]]*Таблица651[[#This Row],[Оптовая цена USD за 1шт]],"")</f>
        <v/>
      </c>
      <c r="N434" s="49"/>
    </row>
    <row r="435" spans="1:14" ht="22.5" customHeight="1">
      <c r="A435" s="44" t="s">
        <v>15309</v>
      </c>
      <c r="B435" s="14">
        <v>8806173445301</v>
      </c>
      <c r="C435" s="50" t="s">
        <v>15310</v>
      </c>
      <c r="D435" s="46" t="s">
        <v>15311</v>
      </c>
      <c r="E435" s="16">
        <v>7000</v>
      </c>
      <c r="F435" s="15">
        <v>0.49</v>
      </c>
      <c r="G435" s="47">
        <v>8</v>
      </c>
      <c r="H435" s="55">
        <f>Таблица651[[#This Row],[Коэфициент стоимости]]*Таблица651[[#This Row],[Розничная цена KRW]]</f>
        <v>3430</v>
      </c>
      <c r="I435" s="17" t="str">
        <f>IF($H$1="","Введите курс",Таблица651[[#This Row],[Оптовая цена KRW за 1шт]]/$H$1)</f>
        <v>Введите курс</v>
      </c>
      <c r="J435" s="48"/>
      <c r="K435" s="18">
        <f>Таблица651[[#This Row],[Заказ коробок ]]*Таблица651[[#This Row],[Кол-во шт в коробке]]</f>
        <v>0</v>
      </c>
      <c r="L435" s="54">
        <f>Таблица651[[#This Row],[Общее кол-во шт]]*Таблица651[[#This Row],[Оптовая цена KRW за 1шт]]</f>
        <v>0</v>
      </c>
      <c r="M435" s="19" t="str">
        <f>IFERROR(Таблица651[[#This Row],[Общее кол-во шт]]*Таблица651[[#This Row],[Оптовая цена USD за 1шт]],"")</f>
        <v/>
      </c>
      <c r="N435" s="49"/>
    </row>
    <row r="436" spans="1:14" ht="22.5" customHeight="1">
      <c r="A436" s="44" t="s">
        <v>15312</v>
      </c>
      <c r="B436" s="14">
        <v>8806173445318</v>
      </c>
      <c r="C436" s="50" t="s">
        <v>15313</v>
      </c>
      <c r="D436" s="46" t="s">
        <v>15314</v>
      </c>
      <c r="E436" s="16">
        <v>7000</v>
      </c>
      <c r="F436" s="15">
        <v>0.49</v>
      </c>
      <c r="G436" s="47">
        <v>8</v>
      </c>
      <c r="H436" s="55">
        <f>Таблица651[[#This Row],[Коэфициент стоимости]]*Таблица651[[#This Row],[Розничная цена KRW]]</f>
        <v>3430</v>
      </c>
      <c r="I436" s="17" t="str">
        <f>IF($H$1="","Введите курс",Таблица651[[#This Row],[Оптовая цена KRW за 1шт]]/$H$1)</f>
        <v>Введите курс</v>
      </c>
      <c r="J436" s="48"/>
      <c r="K436" s="18">
        <f>Таблица651[[#This Row],[Заказ коробок ]]*Таблица651[[#This Row],[Кол-во шт в коробке]]</f>
        <v>0</v>
      </c>
      <c r="L436" s="54">
        <f>Таблица651[[#This Row],[Общее кол-во шт]]*Таблица651[[#This Row],[Оптовая цена KRW за 1шт]]</f>
        <v>0</v>
      </c>
      <c r="M436" s="19" t="str">
        <f>IFERROR(Таблица651[[#This Row],[Общее кол-во шт]]*Таблица651[[#This Row],[Оптовая цена USD за 1шт]],"")</f>
        <v/>
      </c>
      <c r="N436" s="49"/>
    </row>
    <row r="437" spans="1:14" ht="22.5" customHeight="1">
      <c r="A437" s="44" t="s">
        <v>15315</v>
      </c>
      <c r="B437" s="14">
        <v>8806173445325</v>
      </c>
      <c r="C437" s="50" t="s">
        <v>15316</v>
      </c>
      <c r="D437" s="46" t="s">
        <v>15317</v>
      </c>
      <c r="E437" s="16">
        <v>7000</v>
      </c>
      <c r="F437" s="15">
        <v>0.49</v>
      </c>
      <c r="G437" s="47">
        <v>8</v>
      </c>
      <c r="H437" s="55">
        <f>Таблица651[[#This Row],[Коэфициент стоимости]]*Таблица651[[#This Row],[Розничная цена KRW]]</f>
        <v>3430</v>
      </c>
      <c r="I437" s="17" t="str">
        <f>IF($H$1="","Введите курс",Таблица651[[#This Row],[Оптовая цена KRW за 1шт]]/$H$1)</f>
        <v>Введите курс</v>
      </c>
      <c r="J437" s="48"/>
      <c r="K437" s="18">
        <f>Таблица651[[#This Row],[Заказ коробок ]]*Таблица651[[#This Row],[Кол-во шт в коробке]]</f>
        <v>0</v>
      </c>
      <c r="L437" s="54">
        <f>Таблица651[[#This Row],[Общее кол-во шт]]*Таблица651[[#This Row],[Оптовая цена KRW за 1шт]]</f>
        <v>0</v>
      </c>
      <c r="M437" s="19" t="str">
        <f>IFERROR(Таблица651[[#This Row],[Общее кол-во шт]]*Таблица651[[#This Row],[Оптовая цена USD за 1шт]],"")</f>
        <v/>
      </c>
      <c r="N437" s="49"/>
    </row>
    <row r="438" spans="1:14" ht="22.5" customHeight="1">
      <c r="A438" s="44" t="s">
        <v>15318</v>
      </c>
      <c r="B438" s="14">
        <v>8806173441884</v>
      </c>
      <c r="C438" s="50" t="s">
        <v>15319</v>
      </c>
      <c r="D438" s="46" t="s">
        <v>15320</v>
      </c>
      <c r="E438" s="16">
        <v>6900</v>
      </c>
      <c r="F438" s="15">
        <v>0.49</v>
      </c>
      <c r="G438" s="47">
        <v>8</v>
      </c>
      <c r="H438" s="55">
        <f>Таблица651[[#This Row],[Коэфициент стоимости]]*Таблица651[[#This Row],[Розничная цена KRW]]</f>
        <v>3381</v>
      </c>
      <c r="I438" s="17" t="str">
        <f>IF($H$1="","Введите курс",Таблица651[[#This Row],[Оптовая цена KRW за 1шт]]/$H$1)</f>
        <v>Введите курс</v>
      </c>
      <c r="J438" s="48"/>
      <c r="K438" s="18">
        <f>Таблица651[[#This Row],[Заказ коробок ]]*Таблица651[[#This Row],[Кол-во шт в коробке]]</f>
        <v>0</v>
      </c>
      <c r="L438" s="54">
        <f>Таблица651[[#This Row],[Общее кол-во шт]]*Таблица651[[#This Row],[Оптовая цена KRW за 1шт]]</f>
        <v>0</v>
      </c>
      <c r="M438" s="19" t="str">
        <f>IFERROR(Таблица651[[#This Row],[Общее кол-во шт]]*Таблица651[[#This Row],[Оптовая цена USD за 1шт]],"")</f>
        <v/>
      </c>
      <c r="N438" s="49"/>
    </row>
    <row r="439" spans="1:14" ht="22.5" customHeight="1">
      <c r="A439" s="44" t="s">
        <v>15321</v>
      </c>
      <c r="B439" s="14">
        <v>8806173441891</v>
      </c>
      <c r="C439" s="50" t="s">
        <v>15322</v>
      </c>
      <c r="D439" s="46" t="s">
        <v>15323</v>
      </c>
      <c r="E439" s="16">
        <v>6900</v>
      </c>
      <c r="F439" s="15">
        <v>0.49</v>
      </c>
      <c r="G439" s="47">
        <v>8</v>
      </c>
      <c r="H439" s="55">
        <f>Таблица651[[#This Row],[Коэфициент стоимости]]*Таблица651[[#This Row],[Розничная цена KRW]]</f>
        <v>3381</v>
      </c>
      <c r="I439" s="17" t="str">
        <f>IF($H$1="","Введите курс",Таблица651[[#This Row],[Оптовая цена KRW за 1шт]]/$H$1)</f>
        <v>Введите курс</v>
      </c>
      <c r="J439" s="48"/>
      <c r="K439" s="18">
        <f>Таблица651[[#This Row],[Заказ коробок ]]*Таблица651[[#This Row],[Кол-во шт в коробке]]</f>
        <v>0</v>
      </c>
      <c r="L439" s="54">
        <f>Таблица651[[#This Row],[Общее кол-во шт]]*Таблица651[[#This Row],[Оптовая цена KRW за 1шт]]</f>
        <v>0</v>
      </c>
      <c r="M439" s="19" t="str">
        <f>IFERROR(Таблица651[[#This Row],[Общее кол-во шт]]*Таблица651[[#This Row],[Оптовая цена USD за 1шт]],"")</f>
        <v/>
      </c>
      <c r="N439" s="49"/>
    </row>
    <row r="440" spans="1:14" ht="22.5" customHeight="1">
      <c r="A440" s="44" t="s">
        <v>15324</v>
      </c>
      <c r="B440" s="14">
        <v>8806173433421</v>
      </c>
      <c r="C440" s="50" t="s">
        <v>15325</v>
      </c>
      <c r="D440" s="46" t="s">
        <v>15326</v>
      </c>
      <c r="E440" s="16">
        <v>7000</v>
      </c>
      <c r="F440" s="15">
        <v>0.49</v>
      </c>
      <c r="G440" s="47">
        <v>8</v>
      </c>
      <c r="H440" s="55">
        <f>Таблица651[[#This Row],[Коэфициент стоимости]]*Таблица651[[#This Row],[Розничная цена KRW]]</f>
        <v>3430</v>
      </c>
      <c r="I440" s="17" t="str">
        <f>IF($H$1="","Введите курс",Таблица651[[#This Row],[Оптовая цена KRW за 1шт]]/$H$1)</f>
        <v>Введите курс</v>
      </c>
      <c r="J440" s="48"/>
      <c r="K440" s="18">
        <f>Таблица651[[#This Row],[Заказ коробок ]]*Таблица651[[#This Row],[Кол-во шт в коробке]]</f>
        <v>0</v>
      </c>
      <c r="L440" s="54">
        <f>Таблица651[[#This Row],[Общее кол-во шт]]*Таблица651[[#This Row],[Оптовая цена KRW за 1шт]]</f>
        <v>0</v>
      </c>
      <c r="M440" s="19" t="str">
        <f>IFERROR(Таблица651[[#This Row],[Общее кол-во шт]]*Таблица651[[#This Row],[Оптовая цена USD за 1шт]],"")</f>
        <v/>
      </c>
      <c r="N440" s="49"/>
    </row>
    <row r="441" spans="1:14" ht="22.5" customHeight="1">
      <c r="A441" s="44" t="s">
        <v>15327</v>
      </c>
      <c r="B441" s="14">
        <v>8806173433438</v>
      </c>
      <c r="C441" s="50" t="s">
        <v>15328</v>
      </c>
      <c r="D441" s="46" t="s">
        <v>15329</v>
      </c>
      <c r="E441" s="16">
        <v>7000</v>
      </c>
      <c r="F441" s="15">
        <v>0.49</v>
      </c>
      <c r="G441" s="47">
        <v>8</v>
      </c>
      <c r="H441" s="55">
        <f>Таблица651[[#This Row],[Коэфициент стоимости]]*Таблица651[[#This Row],[Розничная цена KRW]]</f>
        <v>3430</v>
      </c>
      <c r="I441" s="17" t="str">
        <f>IF($H$1="","Введите курс",Таблица651[[#This Row],[Оптовая цена KRW за 1шт]]/$H$1)</f>
        <v>Введите курс</v>
      </c>
      <c r="J441" s="48"/>
      <c r="K441" s="18">
        <f>Таблица651[[#This Row],[Заказ коробок ]]*Таблица651[[#This Row],[Кол-во шт в коробке]]</f>
        <v>0</v>
      </c>
      <c r="L441" s="54">
        <f>Таблица651[[#This Row],[Общее кол-во шт]]*Таблица651[[#This Row],[Оптовая цена KRW за 1шт]]</f>
        <v>0</v>
      </c>
      <c r="M441" s="19" t="str">
        <f>IFERROR(Таблица651[[#This Row],[Общее кол-во шт]]*Таблица651[[#This Row],[Оптовая цена USD за 1шт]],"")</f>
        <v/>
      </c>
      <c r="N441" s="49"/>
    </row>
    <row r="442" spans="1:14" ht="22.5" customHeight="1">
      <c r="A442" s="44" t="s">
        <v>15330</v>
      </c>
      <c r="B442" s="14">
        <v>8806173437382</v>
      </c>
      <c r="C442" s="50" t="s">
        <v>15331</v>
      </c>
      <c r="D442" s="46" t="s">
        <v>15332</v>
      </c>
      <c r="E442" s="16">
        <v>7000</v>
      </c>
      <c r="F442" s="15">
        <v>0.49</v>
      </c>
      <c r="G442" s="47">
        <v>8</v>
      </c>
      <c r="H442" s="55">
        <f>Таблица651[[#This Row],[Коэфициент стоимости]]*Таблица651[[#This Row],[Розничная цена KRW]]</f>
        <v>3430</v>
      </c>
      <c r="I442" s="17" t="str">
        <f>IF($H$1="","Введите курс",Таблица651[[#This Row],[Оптовая цена KRW за 1шт]]/$H$1)</f>
        <v>Введите курс</v>
      </c>
      <c r="J442" s="48"/>
      <c r="K442" s="18">
        <f>Таблица651[[#This Row],[Заказ коробок ]]*Таблица651[[#This Row],[Кол-во шт в коробке]]</f>
        <v>0</v>
      </c>
      <c r="L442" s="54">
        <f>Таблица651[[#This Row],[Общее кол-во шт]]*Таблица651[[#This Row],[Оптовая цена KRW за 1шт]]</f>
        <v>0</v>
      </c>
      <c r="M442" s="19" t="str">
        <f>IFERROR(Таблица651[[#This Row],[Общее кол-во шт]]*Таблица651[[#This Row],[Оптовая цена USD за 1шт]],"")</f>
        <v/>
      </c>
      <c r="N442" s="49"/>
    </row>
    <row r="443" spans="1:14" ht="22.5" customHeight="1">
      <c r="A443" s="44" t="s">
        <v>15333</v>
      </c>
      <c r="B443" s="14">
        <v>8806173444045</v>
      </c>
      <c r="C443" s="50" t="s">
        <v>15334</v>
      </c>
      <c r="D443" s="46" t="s">
        <v>15335</v>
      </c>
      <c r="E443" s="16">
        <v>8800</v>
      </c>
      <c r="F443" s="15">
        <v>0.49</v>
      </c>
      <c r="G443" s="47">
        <v>6</v>
      </c>
      <c r="H443" s="55">
        <f>Таблица651[[#This Row],[Коэфициент стоимости]]*Таблица651[[#This Row],[Розничная цена KRW]]</f>
        <v>4312</v>
      </c>
      <c r="I443" s="17" t="str">
        <f>IF($H$1="","Введите курс",Таблица651[[#This Row],[Оптовая цена KRW за 1шт]]/$H$1)</f>
        <v>Введите курс</v>
      </c>
      <c r="J443" s="48"/>
      <c r="K443" s="18">
        <f>Таблица651[[#This Row],[Заказ коробок ]]*Таблица651[[#This Row],[Кол-во шт в коробке]]</f>
        <v>0</v>
      </c>
      <c r="L443" s="54">
        <f>Таблица651[[#This Row],[Общее кол-во шт]]*Таблица651[[#This Row],[Оптовая цена KRW за 1шт]]</f>
        <v>0</v>
      </c>
      <c r="M443" s="19" t="str">
        <f>IFERROR(Таблица651[[#This Row],[Общее кол-во шт]]*Таблица651[[#This Row],[Оптовая цена USD за 1шт]],"")</f>
        <v/>
      </c>
      <c r="N443" s="49"/>
    </row>
    <row r="444" spans="1:14" ht="22.5" customHeight="1">
      <c r="A444" s="44" t="s">
        <v>15336</v>
      </c>
      <c r="B444" s="14">
        <v>8806173445226</v>
      </c>
      <c r="C444" s="50" t="s">
        <v>15337</v>
      </c>
      <c r="D444" s="46" t="s">
        <v>15338</v>
      </c>
      <c r="E444" s="16">
        <v>9900</v>
      </c>
      <c r="F444" s="15">
        <v>0.49</v>
      </c>
      <c r="G444" s="47">
        <v>6</v>
      </c>
      <c r="H444" s="55">
        <f>Таблица651[[#This Row],[Коэфициент стоимости]]*Таблица651[[#This Row],[Розничная цена KRW]]</f>
        <v>4851</v>
      </c>
      <c r="I444" s="17" t="str">
        <f>IF($H$1="","Введите курс",Таблица651[[#This Row],[Оптовая цена KRW за 1шт]]/$H$1)</f>
        <v>Введите курс</v>
      </c>
      <c r="J444" s="48"/>
      <c r="K444" s="18">
        <f>Таблица651[[#This Row],[Заказ коробок ]]*Таблица651[[#This Row],[Кол-во шт в коробке]]</f>
        <v>0</v>
      </c>
      <c r="L444" s="54">
        <f>Таблица651[[#This Row],[Общее кол-во шт]]*Таблица651[[#This Row],[Оптовая цена KRW за 1шт]]</f>
        <v>0</v>
      </c>
      <c r="M444" s="19" t="str">
        <f>IFERROR(Таблица651[[#This Row],[Общее кол-во шт]]*Таблица651[[#This Row],[Оптовая цена USD за 1шт]],"")</f>
        <v/>
      </c>
      <c r="N444" s="49"/>
    </row>
    <row r="445" spans="1:14" ht="22.5" customHeight="1">
      <c r="A445" s="44" t="s">
        <v>15339</v>
      </c>
      <c r="B445" s="14">
        <v>8806173445233</v>
      </c>
      <c r="C445" s="50" t="s">
        <v>15340</v>
      </c>
      <c r="D445" s="46" t="s">
        <v>15341</v>
      </c>
      <c r="E445" s="16">
        <v>9900</v>
      </c>
      <c r="F445" s="15">
        <v>0.49</v>
      </c>
      <c r="G445" s="47">
        <v>6</v>
      </c>
      <c r="H445" s="55">
        <f>Таблица651[[#This Row],[Коэфициент стоимости]]*Таблица651[[#This Row],[Розничная цена KRW]]</f>
        <v>4851</v>
      </c>
      <c r="I445" s="17" t="str">
        <f>IF($H$1="","Введите курс",Таблица651[[#This Row],[Оптовая цена KRW за 1шт]]/$H$1)</f>
        <v>Введите курс</v>
      </c>
      <c r="J445" s="48"/>
      <c r="K445" s="18">
        <f>Таблица651[[#This Row],[Заказ коробок ]]*Таблица651[[#This Row],[Кол-во шт в коробке]]</f>
        <v>0</v>
      </c>
      <c r="L445" s="54">
        <f>Таблица651[[#This Row],[Общее кол-во шт]]*Таблица651[[#This Row],[Оптовая цена KRW за 1шт]]</f>
        <v>0</v>
      </c>
      <c r="M445" s="19" t="str">
        <f>IFERROR(Таблица651[[#This Row],[Общее кол-во шт]]*Таблица651[[#This Row],[Оптовая цена USD за 1шт]],"")</f>
        <v/>
      </c>
      <c r="N445" s="49"/>
    </row>
    <row r="446" spans="1:14" ht="22.5" customHeight="1">
      <c r="A446" s="44" t="s">
        <v>15342</v>
      </c>
      <c r="B446" s="14">
        <v>8806173445240</v>
      </c>
      <c r="C446" s="50" t="s">
        <v>15343</v>
      </c>
      <c r="D446" s="46" t="s">
        <v>15344</v>
      </c>
      <c r="E446" s="16">
        <v>9900</v>
      </c>
      <c r="F446" s="15">
        <v>0.49</v>
      </c>
      <c r="G446" s="47">
        <v>6</v>
      </c>
      <c r="H446" s="55">
        <f>Таблица651[[#This Row],[Коэфициент стоимости]]*Таблица651[[#This Row],[Розничная цена KRW]]</f>
        <v>4851</v>
      </c>
      <c r="I446" s="17" t="str">
        <f>IF($H$1="","Введите курс",Таблица651[[#This Row],[Оптовая цена KRW за 1шт]]/$H$1)</f>
        <v>Введите курс</v>
      </c>
      <c r="J446" s="48"/>
      <c r="K446" s="18">
        <f>Таблица651[[#This Row],[Заказ коробок ]]*Таблица651[[#This Row],[Кол-во шт в коробке]]</f>
        <v>0</v>
      </c>
      <c r="L446" s="54">
        <f>Таблица651[[#This Row],[Общее кол-во шт]]*Таблица651[[#This Row],[Оптовая цена KRW за 1шт]]</f>
        <v>0</v>
      </c>
      <c r="M446" s="19" t="str">
        <f>IFERROR(Таблица651[[#This Row],[Общее кол-во шт]]*Таблица651[[#This Row],[Оптовая цена USD за 1шт]],"")</f>
        <v/>
      </c>
      <c r="N446" s="49"/>
    </row>
    <row r="447" spans="1:14" ht="22.5" customHeight="1">
      <c r="A447" s="44" t="s">
        <v>15345</v>
      </c>
      <c r="B447" s="14">
        <v>8806173442256</v>
      </c>
      <c r="C447" s="50" t="s">
        <v>15346</v>
      </c>
      <c r="D447" s="46" t="s">
        <v>15347</v>
      </c>
      <c r="E447" s="16">
        <v>5500</v>
      </c>
      <c r="F447" s="15">
        <v>0.49</v>
      </c>
      <c r="G447" s="47">
        <v>8</v>
      </c>
      <c r="H447" s="55">
        <f>Таблица651[[#This Row],[Коэфициент стоимости]]*Таблица651[[#This Row],[Розничная цена KRW]]</f>
        <v>2695</v>
      </c>
      <c r="I447" s="17" t="str">
        <f>IF($H$1="","Введите курс",Таблица651[[#This Row],[Оптовая цена KRW за 1шт]]/$H$1)</f>
        <v>Введите курс</v>
      </c>
      <c r="J447" s="48"/>
      <c r="K447" s="18">
        <f>Таблица651[[#This Row],[Заказ коробок ]]*Таблица651[[#This Row],[Кол-во шт в коробке]]</f>
        <v>0</v>
      </c>
      <c r="L447" s="54">
        <f>Таблица651[[#This Row],[Общее кол-во шт]]*Таблица651[[#This Row],[Оптовая цена KRW за 1шт]]</f>
        <v>0</v>
      </c>
      <c r="M447" s="19" t="str">
        <f>IFERROR(Таблица651[[#This Row],[Общее кол-во шт]]*Таблица651[[#This Row],[Оптовая цена USD за 1шт]],"")</f>
        <v/>
      </c>
      <c r="N447" s="49"/>
    </row>
    <row r="448" spans="1:14" ht="22.5" customHeight="1">
      <c r="A448" s="44" t="s">
        <v>15348</v>
      </c>
      <c r="B448" s="14">
        <v>8806173442287</v>
      </c>
      <c r="C448" s="50" t="s">
        <v>15349</v>
      </c>
      <c r="D448" s="46" t="s">
        <v>15350</v>
      </c>
      <c r="E448" s="16">
        <v>5500</v>
      </c>
      <c r="F448" s="15">
        <v>0.49</v>
      </c>
      <c r="G448" s="47">
        <v>8</v>
      </c>
      <c r="H448" s="55">
        <f>Таблица651[[#This Row],[Коэфициент стоимости]]*Таблица651[[#This Row],[Розничная цена KRW]]</f>
        <v>2695</v>
      </c>
      <c r="I448" s="17" t="str">
        <f>IF($H$1="","Введите курс",Таблица651[[#This Row],[Оптовая цена KRW за 1шт]]/$H$1)</f>
        <v>Введите курс</v>
      </c>
      <c r="J448" s="48"/>
      <c r="K448" s="18">
        <f>Таблица651[[#This Row],[Заказ коробок ]]*Таблица651[[#This Row],[Кол-во шт в коробке]]</f>
        <v>0</v>
      </c>
      <c r="L448" s="54">
        <f>Таблица651[[#This Row],[Общее кол-во шт]]*Таблица651[[#This Row],[Оптовая цена KRW за 1шт]]</f>
        <v>0</v>
      </c>
      <c r="M448" s="19" t="str">
        <f>IFERROR(Таблица651[[#This Row],[Общее кол-во шт]]*Таблица651[[#This Row],[Оптовая цена USD за 1шт]],"")</f>
        <v/>
      </c>
      <c r="N448" s="49"/>
    </row>
    <row r="449" spans="1:14" ht="22.5" customHeight="1">
      <c r="A449" s="44" t="s">
        <v>15351</v>
      </c>
      <c r="B449" s="14">
        <v>8806173442294</v>
      </c>
      <c r="C449" s="50" t="s">
        <v>15352</v>
      </c>
      <c r="D449" s="46" t="s">
        <v>15353</v>
      </c>
      <c r="E449" s="16">
        <v>5500</v>
      </c>
      <c r="F449" s="15">
        <v>0.49</v>
      </c>
      <c r="G449" s="47">
        <v>8</v>
      </c>
      <c r="H449" s="55">
        <f>Таблица651[[#This Row],[Коэфициент стоимости]]*Таблица651[[#This Row],[Розничная цена KRW]]</f>
        <v>2695</v>
      </c>
      <c r="I449" s="17" t="str">
        <f>IF($H$1="","Введите курс",Таблица651[[#This Row],[Оптовая цена KRW за 1шт]]/$H$1)</f>
        <v>Введите курс</v>
      </c>
      <c r="J449" s="48"/>
      <c r="K449" s="18">
        <f>Таблица651[[#This Row],[Заказ коробок ]]*Таблица651[[#This Row],[Кол-во шт в коробке]]</f>
        <v>0</v>
      </c>
      <c r="L449" s="54">
        <f>Таблица651[[#This Row],[Общее кол-во шт]]*Таблица651[[#This Row],[Оптовая цена KRW за 1шт]]</f>
        <v>0</v>
      </c>
      <c r="M449" s="19" t="str">
        <f>IFERROR(Таблица651[[#This Row],[Общее кол-во шт]]*Таблица651[[#This Row],[Оптовая цена USD за 1шт]],"")</f>
        <v/>
      </c>
      <c r="N449" s="49"/>
    </row>
    <row r="450" spans="1:14" ht="22.5" customHeight="1">
      <c r="A450" s="44" t="s">
        <v>15354</v>
      </c>
      <c r="B450" s="14">
        <v>8806173442317</v>
      </c>
      <c r="C450" s="50" t="s">
        <v>15355</v>
      </c>
      <c r="D450" s="46" t="s">
        <v>15356</v>
      </c>
      <c r="E450" s="16">
        <v>5500</v>
      </c>
      <c r="F450" s="15">
        <v>0.49</v>
      </c>
      <c r="G450" s="47">
        <v>8</v>
      </c>
      <c r="H450" s="55">
        <f>Таблица651[[#This Row],[Коэфициент стоимости]]*Таблица651[[#This Row],[Розничная цена KRW]]</f>
        <v>2695</v>
      </c>
      <c r="I450" s="17" t="str">
        <f>IF($H$1="","Введите курс",Таблица651[[#This Row],[Оптовая цена KRW за 1шт]]/$H$1)</f>
        <v>Введите курс</v>
      </c>
      <c r="J450" s="48"/>
      <c r="K450" s="18">
        <f>Таблица651[[#This Row],[Заказ коробок ]]*Таблица651[[#This Row],[Кол-во шт в коробке]]</f>
        <v>0</v>
      </c>
      <c r="L450" s="54">
        <f>Таблица651[[#This Row],[Общее кол-во шт]]*Таблица651[[#This Row],[Оптовая цена KRW за 1шт]]</f>
        <v>0</v>
      </c>
      <c r="M450" s="19" t="str">
        <f>IFERROR(Таблица651[[#This Row],[Общее кол-во шт]]*Таблица651[[#This Row],[Оптовая цена USD за 1шт]],"")</f>
        <v/>
      </c>
      <c r="N450" s="49"/>
    </row>
    <row r="451" spans="1:14" ht="22.5" customHeight="1">
      <c r="A451" s="44" t="s">
        <v>15357</v>
      </c>
      <c r="B451" s="14">
        <v>8806173442324</v>
      </c>
      <c r="C451" s="50" t="s">
        <v>15358</v>
      </c>
      <c r="D451" s="46" t="s">
        <v>15359</v>
      </c>
      <c r="E451" s="16">
        <v>5500</v>
      </c>
      <c r="F451" s="15">
        <v>0.49</v>
      </c>
      <c r="G451" s="47">
        <v>8</v>
      </c>
      <c r="H451" s="55">
        <f>Таблица651[[#This Row],[Коэфициент стоимости]]*Таблица651[[#This Row],[Розничная цена KRW]]</f>
        <v>2695</v>
      </c>
      <c r="I451" s="17" t="str">
        <f>IF($H$1="","Введите курс",Таблица651[[#This Row],[Оптовая цена KRW за 1шт]]/$H$1)</f>
        <v>Введите курс</v>
      </c>
      <c r="J451" s="48"/>
      <c r="K451" s="18">
        <f>Таблица651[[#This Row],[Заказ коробок ]]*Таблица651[[#This Row],[Кол-во шт в коробке]]</f>
        <v>0</v>
      </c>
      <c r="L451" s="54">
        <f>Таблица651[[#This Row],[Общее кол-во шт]]*Таблица651[[#This Row],[Оптовая цена KRW за 1шт]]</f>
        <v>0</v>
      </c>
      <c r="M451" s="19" t="str">
        <f>IFERROR(Таблица651[[#This Row],[Общее кол-во шт]]*Таблица651[[#This Row],[Оптовая цена USD за 1шт]],"")</f>
        <v/>
      </c>
      <c r="N451" s="49"/>
    </row>
    <row r="452" spans="1:14" ht="22.5" customHeight="1">
      <c r="A452" s="44" t="s">
        <v>15360</v>
      </c>
      <c r="B452" s="14">
        <v>8806173442331</v>
      </c>
      <c r="C452" s="50" t="s">
        <v>15361</v>
      </c>
      <c r="D452" s="46" t="s">
        <v>15362</v>
      </c>
      <c r="E452" s="16">
        <v>5500</v>
      </c>
      <c r="F452" s="15">
        <v>0.49</v>
      </c>
      <c r="G452" s="47">
        <v>8</v>
      </c>
      <c r="H452" s="55">
        <f>Таблица651[[#This Row],[Коэфициент стоимости]]*Таблица651[[#This Row],[Розничная цена KRW]]</f>
        <v>2695</v>
      </c>
      <c r="I452" s="17" t="str">
        <f>IF($H$1="","Введите курс",Таблица651[[#This Row],[Оптовая цена KRW за 1шт]]/$H$1)</f>
        <v>Введите курс</v>
      </c>
      <c r="J452" s="48"/>
      <c r="K452" s="18">
        <f>Таблица651[[#This Row],[Заказ коробок ]]*Таблица651[[#This Row],[Кол-во шт в коробке]]</f>
        <v>0</v>
      </c>
      <c r="L452" s="54">
        <f>Таблица651[[#This Row],[Общее кол-во шт]]*Таблица651[[#This Row],[Оптовая цена KRW за 1шт]]</f>
        <v>0</v>
      </c>
      <c r="M452" s="19" t="str">
        <f>IFERROR(Таблица651[[#This Row],[Общее кол-во шт]]*Таблица651[[#This Row],[Оптовая цена USD за 1шт]],"")</f>
        <v/>
      </c>
      <c r="N452" s="49"/>
    </row>
    <row r="453" spans="1:14" ht="22.5" customHeight="1">
      <c r="A453" s="44" t="s">
        <v>15363</v>
      </c>
      <c r="B453" s="14">
        <v>8806173442348</v>
      </c>
      <c r="C453" s="50" t="s">
        <v>15364</v>
      </c>
      <c r="D453" s="46" t="s">
        <v>15365</v>
      </c>
      <c r="E453" s="16">
        <v>5500</v>
      </c>
      <c r="F453" s="15">
        <v>0.49</v>
      </c>
      <c r="G453" s="47">
        <v>8</v>
      </c>
      <c r="H453" s="55">
        <f>Таблица651[[#This Row],[Коэфициент стоимости]]*Таблица651[[#This Row],[Розничная цена KRW]]</f>
        <v>2695</v>
      </c>
      <c r="I453" s="17" t="str">
        <f>IF($H$1="","Введите курс",Таблица651[[#This Row],[Оптовая цена KRW за 1шт]]/$H$1)</f>
        <v>Введите курс</v>
      </c>
      <c r="J453" s="48"/>
      <c r="K453" s="18">
        <f>Таблица651[[#This Row],[Заказ коробок ]]*Таблица651[[#This Row],[Кол-во шт в коробке]]</f>
        <v>0</v>
      </c>
      <c r="L453" s="54">
        <f>Таблица651[[#This Row],[Общее кол-во шт]]*Таблица651[[#This Row],[Оптовая цена KRW за 1шт]]</f>
        <v>0</v>
      </c>
      <c r="M453" s="19" t="str">
        <f>IFERROR(Таблица651[[#This Row],[Общее кол-во шт]]*Таблица651[[#This Row],[Оптовая цена USD за 1шт]],"")</f>
        <v/>
      </c>
      <c r="N453" s="49"/>
    </row>
    <row r="454" spans="1:14" ht="22.5" customHeight="1">
      <c r="A454" s="44" t="s">
        <v>15366</v>
      </c>
      <c r="B454" s="14">
        <v>8806173442355</v>
      </c>
      <c r="C454" s="50" t="s">
        <v>15367</v>
      </c>
      <c r="D454" s="46" t="s">
        <v>15368</v>
      </c>
      <c r="E454" s="16">
        <v>5500</v>
      </c>
      <c r="F454" s="15">
        <v>0.49</v>
      </c>
      <c r="G454" s="47">
        <v>8</v>
      </c>
      <c r="H454" s="55">
        <f>Таблица651[[#This Row],[Коэфициент стоимости]]*Таблица651[[#This Row],[Розничная цена KRW]]</f>
        <v>2695</v>
      </c>
      <c r="I454" s="17" t="str">
        <f>IF($H$1="","Введите курс",Таблица651[[#This Row],[Оптовая цена KRW за 1шт]]/$H$1)</f>
        <v>Введите курс</v>
      </c>
      <c r="J454" s="48"/>
      <c r="K454" s="18">
        <f>Таблица651[[#This Row],[Заказ коробок ]]*Таблица651[[#This Row],[Кол-во шт в коробке]]</f>
        <v>0</v>
      </c>
      <c r="L454" s="54">
        <f>Таблица651[[#This Row],[Общее кол-во шт]]*Таблица651[[#This Row],[Оптовая цена KRW за 1шт]]</f>
        <v>0</v>
      </c>
      <c r="M454" s="19" t="str">
        <f>IFERROR(Таблица651[[#This Row],[Общее кол-во шт]]*Таблица651[[#This Row],[Оптовая цена USD за 1шт]],"")</f>
        <v/>
      </c>
      <c r="N454" s="49"/>
    </row>
    <row r="455" spans="1:14" ht="22.5" customHeight="1">
      <c r="A455" s="44" t="s">
        <v>15369</v>
      </c>
      <c r="B455" s="14">
        <v>8806173442362</v>
      </c>
      <c r="C455" s="50" t="s">
        <v>15370</v>
      </c>
      <c r="D455" s="46" t="s">
        <v>15371</v>
      </c>
      <c r="E455" s="16">
        <v>5500</v>
      </c>
      <c r="F455" s="15">
        <v>0.49</v>
      </c>
      <c r="G455" s="47">
        <v>8</v>
      </c>
      <c r="H455" s="55">
        <f>Таблица651[[#This Row],[Коэфициент стоимости]]*Таблица651[[#This Row],[Розничная цена KRW]]</f>
        <v>2695</v>
      </c>
      <c r="I455" s="17" t="str">
        <f>IF($H$1="","Введите курс",Таблица651[[#This Row],[Оптовая цена KRW за 1шт]]/$H$1)</f>
        <v>Введите курс</v>
      </c>
      <c r="J455" s="48"/>
      <c r="K455" s="18">
        <f>Таблица651[[#This Row],[Заказ коробок ]]*Таблица651[[#This Row],[Кол-во шт в коробке]]</f>
        <v>0</v>
      </c>
      <c r="L455" s="54">
        <f>Таблица651[[#This Row],[Общее кол-во шт]]*Таблица651[[#This Row],[Оптовая цена KRW за 1шт]]</f>
        <v>0</v>
      </c>
      <c r="M455" s="19" t="str">
        <f>IFERROR(Таблица651[[#This Row],[Общее кол-во шт]]*Таблица651[[#This Row],[Оптовая цена USD за 1шт]],"")</f>
        <v/>
      </c>
      <c r="N455" s="49"/>
    </row>
    <row r="456" spans="1:14" ht="22.5" customHeight="1">
      <c r="A456" s="44" t="s">
        <v>15372</v>
      </c>
      <c r="B456" s="14">
        <v>8806173442379</v>
      </c>
      <c r="C456" s="50" t="s">
        <v>15373</v>
      </c>
      <c r="D456" s="46" t="s">
        <v>15374</v>
      </c>
      <c r="E456" s="16">
        <v>5500</v>
      </c>
      <c r="F456" s="15">
        <v>0.49</v>
      </c>
      <c r="G456" s="47">
        <v>8</v>
      </c>
      <c r="H456" s="55">
        <f>Таблица651[[#This Row],[Коэфициент стоимости]]*Таблица651[[#This Row],[Розничная цена KRW]]</f>
        <v>2695</v>
      </c>
      <c r="I456" s="17" t="str">
        <f>IF($H$1="","Введите курс",Таблица651[[#This Row],[Оптовая цена KRW за 1шт]]/$H$1)</f>
        <v>Введите курс</v>
      </c>
      <c r="J456" s="48"/>
      <c r="K456" s="18">
        <f>Таблица651[[#This Row],[Заказ коробок ]]*Таблица651[[#This Row],[Кол-во шт в коробке]]</f>
        <v>0</v>
      </c>
      <c r="L456" s="54">
        <f>Таблица651[[#This Row],[Общее кол-во шт]]*Таблица651[[#This Row],[Оптовая цена KRW за 1шт]]</f>
        <v>0</v>
      </c>
      <c r="M456" s="19" t="str">
        <f>IFERROR(Таблица651[[#This Row],[Общее кол-во шт]]*Таблица651[[#This Row],[Оптовая цена USD за 1шт]],"")</f>
        <v/>
      </c>
      <c r="N456" s="49"/>
    </row>
    <row r="457" spans="1:14" ht="22.5" customHeight="1">
      <c r="A457" s="44" t="s">
        <v>15375</v>
      </c>
      <c r="B457" s="14">
        <v>8806173442386</v>
      </c>
      <c r="C457" s="50" t="s">
        <v>15376</v>
      </c>
      <c r="D457" s="46" t="s">
        <v>15377</v>
      </c>
      <c r="E457" s="16">
        <v>5500</v>
      </c>
      <c r="F457" s="15">
        <v>0.49</v>
      </c>
      <c r="G457" s="47">
        <v>8</v>
      </c>
      <c r="H457" s="55">
        <f>Таблица651[[#This Row],[Коэфициент стоимости]]*Таблица651[[#This Row],[Розничная цена KRW]]</f>
        <v>2695</v>
      </c>
      <c r="I457" s="17" t="str">
        <f>IF($H$1="","Введите курс",Таблица651[[#This Row],[Оптовая цена KRW за 1шт]]/$H$1)</f>
        <v>Введите курс</v>
      </c>
      <c r="J457" s="48"/>
      <c r="K457" s="18">
        <f>Таблица651[[#This Row],[Заказ коробок ]]*Таблица651[[#This Row],[Кол-во шт в коробке]]</f>
        <v>0</v>
      </c>
      <c r="L457" s="54">
        <f>Таблица651[[#This Row],[Общее кол-во шт]]*Таблица651[[#This Row],[Оптовая цена KRW за 1шт]]</f>
        <v>0</v>
      </c>
      <c r="M457" s="19" t="str">
        <f>IFERROR(Таблица651[[#This Row],[Общее кол-во шт]]*Таблица651[[#This Row],[Оптовая цена USD за 1шт]],"")</f>
        <v/>
      </c>
      <c r="N457" s="49"/>
    </row>
    <row r="458" spans="1:14" ht="22.5" customHeight="1">
      <c r="A458" s="44" t="s">
        <v>15378</v>
      </c>
      <c r="B458" s="14">
        <v>8806173442393</v>
      </c>
      <c r="C458" s="50" t="s">
        <v>15379</v>
      </c>
      <c r="D458" s="46" t="s">
        <v>15380</v>
      </c>
      <c r="E458" s="16">
        <v>4500</v>
      </c>
      <c r="F458" s="15">
        <v>0.49</v>
      </c>
      <c r="G458" s="47">
        <v>8</v>
      </c>
      <c r="H458" s="55">
        <f>Таблица651[[#This Row],[Коэфициент стоимости]]*Таблица651[[#This Row],[Розничная цена KRW]]</f>
        <v>2205</v>
      </c>
      <c r="I458" s="17" t="str">
        <f>IF($H$1="","Введите курс",Таблица651[[#This Row],[Оптовая цена KRW за 1шт]]/$H$1)</f>
        <v>Введите курс</v>
      </c>
      <c r="J458" s="48"/>
      <c r="K458" s="18">
        <f>Таблица651[[#This Row],[Заказ коробок ]]*Таблица651[[#This Row],[Кол-во шт в коробке]]</f>
        <v>0</v>
      </c>
      <c r="L458" s="54">
        <f>Таблица651[[#This Row],[Общее кол-во шт]]*Таблица651[[#This Row],[Оптовая цена KRW за 1шт]]</f>
        <v>0</v>
      </c>
      <c r="M458" s="19" t="str">
        <f>IFERROR(Таблица651[[#This Row],[Общее кол-во шт]]*Таблица651[[#This Row],[Оптовая цена USD за 1шт]],"")</f>
        <v/>
      </c>
      <c r="N458" s="49"/>
    </row>
    <row r="459" spans="1:14" ht="22.5" customHeight="1">
      <c r="A459" s="44" t="s">
        <v>15381</v>
      </c>
      <c r="B459" s="14">
        <v>8806173442409</v>
      </c>
      <c r="C459" s="50" t="s">
        <v>15382</v>
      </c>
      <c r="D459" s="46" t="s">
        <v>15383</v>
      </c>
      <c r="E459" s="16">
        <v>4500</v>
      </c>
      <c r="F459" s="15">
        <v>0.49</v>
      </c>
      <c r="G459" s="47">
        <v>8</v>
      </c>
      <c r="H459" s="55">
        <f>Таблица651[[#This Row],[Коэфициент стоимости]]*Таблица651[[#This Row],[Розничная цена KRW]]</f>
        <v>2205</v>
      </c>
      <c r="I459" s="17" t="str">
        <f>IF($H$1="","Введите курс",Таблица651[[#This Row],[Оптовая цена KRW за 1шт]]/$H$1)</f>
        <v>Введите курс</v>
      </c>
      <c r="J459" s="48"/>
      <c r="K459" s="18">
        <f>Таблица651[[#This Row],[Заказ коробок ]]*Таблица651[[#This Row],[Кол-во шт в коробке]]</f>
        <v>0</v>
      </c>
      <c r="L459" s="54">
        <f>Таблица651[[#This Row],[Общее кол-во шт]]*Таблица651[[#This Row],[Оптовая цена KRW за 1шт]]</f>
        <v>0</v>
      </c>
      <c r="M459" s="19" t="str">
        <f>IFERROR(Таблица651[[#This Row],[Общее кол-во шт]]*Таблица651[[#This Row],[Оптовая цена USD за 1шт]],"")</f>
        <v/>
      </c>
      <c r="N459" s="49"/>
    </row>
    <row r="460" spans="1:14" ht="22.5" customHeight="1">
      <c r="A460" s="44" t="s">
        <v>15384</v>
      </c>
      <c r="B460" s="14">
        <v>8806173442416</v>
      </c>
      <c r="C460" s="50" t="s">
        <v>15385</v>
      </c>
      <c r="D460" s="46" t="s">
        <v>15386</v>
      </c>
      <c r="E460" s="16">
        <v>4500</v>
      </c>
      <c r="F460" s="15">
        <v>0.49</v>
      </c>
      <c r="G460" s="47">
        <v>8</v>
      </c>
      <c r="H460" s="55">
        <f>Таблица651[[#This Row],[Коэфициент стоимости]]*Таблица651[[#This Row],[Розничная цена KRW]]</f>
        <v>2205</v>
      </c>
      <c r="I460" s="17" t="str">
        <f>IF($H$1="","Введите курс",Таблица651[[#This Row],[Оптовая цена KRW за 1шт]]/$H$1)</f>
        <v>Введите курс</v>
      </c>
      <c r="J460" s="48"/>
      <c r="K460" s="18">
        <f>Таблица651[[#This Row],[Заказ коробок ]]*Таблица651[[#This Row],[Кол-во шт в коробке]]</f>
        <v>0</v>
      </c>
      <c r="L460" s="54">
        <f>Таблица651[[#This Row],[Общее кол-во шт]]*Таблица651[[#This Row],[Оптовая цена KRW за 1шт]]</f>
        <v>0</v>
      </c>
      <c r="M460" s="19" t="str">
        <f>IFERROR(Таблица651[[#This Row],[Общее кол-во шт]]*Таблица651[[#This Row],[Оптовая цена USD за 1шт]],"")</f>
        <v/>
      </c>
      <c r="N460" s="49"/>
    </row>
    <row r="461" spans="1:14" ht="22.5" customHeight="1">
      <c r="A461" s="44" t="s">
        <v>15387</v>
      </c>
      <c r="B461" s="14">
        <v>8806173442423</v>
      </c>
      <c r="C461" s="50" t="s">
        <v>15388</v>
      </c>
      <c r="D461" s="46" t="s">
        <v>15389</v>
      </c>
      <c r="E461" s="16">
        <v>4500</v>
      </c>
      <c r="F461" s="15">
        <v>0.49</v>
      </c>
      <c r="G461" s="47">
        <v>8</v>
      </c>
      <c r="H461" s="55">
        <f>Таблица651[[#This Row],[Коэфициент стоимости]]*Таблица651[[#This Row],[Розничная цена KRW]]</f>
        <v>2205</v>
      </c>
      <c r="I461" s="17" t="str">
        <f>IF($H$1="","Введите курс",Таблица651[[#This Row],[Оптовая цена KRW за 1шт]]/$H$1)</f>
        <v>Введите курс</v>
      </c>
      <c r="J461" s="48"/>
      <c r="K461" s="18">
        <f>Таблица651[[#This Row],[Заказ коробок ]]*Таблица651[[#This Row],[Кол-во шт в коробке]]</f>
        <v>0</v>
      </c>
      <c r="L461" s="54">
        <f>Таблица651[[#This Row],[Общее кол-во шт]]*Таблица651[[#This Row],[Оптовая цена KRW за 1шт]]</f>
        <v>0</v>
      </c>
      <c r="M461" s="19" t="str">
        <f>IFERROR(Таблица651[[#This Row],[Общее кол-во шт]]*Таблица651[[#This Row],[Оптовая цена USD за 1шт]],"")</f>
        <v/>
      </c>
      <c r="N461" s="49"/>
    </row>
    <row r="462" spans="1:14" ht="22.5" customHeight="1">
      <c r="A462" s="44" t="s">
        <v>15390</v>
      </c>
      <c r="B462" s="14">
        <v>8806173442430</v>
      </c>
      <c r="C462" s="50" t="s">
        <v>15391</v>
      </c>
      <c r="D462" s="46" t="s">
        <v>15392</v>
      </c>
      <c r="E462" s="16">
        <v>4500</v>
      </c>
      <c r="F462" s="15">
        <v>0.49</v>
      </c>
      <c r="G462" s="47">
        <v>8</v>
      </c>
      <c r="H462" s="55">
        <f>Таблица651[[#This Row],[Коэфициент стоимости]]*Таблица651[[#This Row],[Розничная цена KRW]]</f>
        <v>2205</v>
      </c>
      <c r="I462" s="17" t="str">
        <f>IF($H$1="","Введите курс",Таблица651[[#This Row],[Оптовая цена KRW за 1шт]]/$H$1)</f>
        <v>Введите курс</v>
      </c>
      <c r="J462" s="48"/>
      <c r="K462" s="18">
        <f>Таблица651[[#This Row],[Заказ коробок ]]*Таблица651[[#This Row],[Кол-во шт в коробке]]</f>
        <v>0</v>
      </c>
      <c r="L462" s="54">
        <f>Таблица651[[#This Row],[Общее кол-во шт]]*Таблица651[[#This Row],[Оптовая цена KRW за 1шт]]</f>
        <v>0</v>
      </c>
      <c r="M462" s="19" t="str">
        <f>IFERROR(Таблица651[[#This Row],[Общее кол-во шт]]*Таблица651[[#This Row],[Оптовая цена USD за 1шт]],"")</f>
        <v/>
      </c>
      <c r="N462" s="49"/>
    </row>
    <row r="463" spans="1:14" ht="22.5" customHeight="1">
      <c r="A463" s="44" t="s">
        <v>15393</v>
      </c>
      <c r="B463" s="14">
        <v>8806173442447</v>
      </c>
      <c r="C463" s="50" t="s">
        <v>15394</v>
      </c>
      <c r="D463" s="46" t="s">
        <v>15395</v>
      </c>
      <c r="E463" s="16">
        <v>4500</v>
      </c>
      <c r="F463" s="15">
        <v>0.49</v>
      </c>
      <c r="G463" s="47">
        <v>8</v>
      </c>
      <c r="H463" s="55">
        <f>Таблица651[[#This Row],[Коэфициент стоимости]]*Таблица651[[#This Row],[Розничная цена KRW]]</f>
        <v>2205</v>
      </c>
      <c r="I463" s="17" t="str">
        <f>IF($H$1="","Введите курс",Таблица651[[#This Row],[Оптовая цена KRW за 1шт]]/$H$1)</f>
        <v>Введите курс</v>
      </c>
      <c r="J463" s="48"/>
      <c r="K463" s="18">
        <f>Таблица651[[#This Row],[Заказ коробок ]]*Таблица651[[#This Row],[Кол-во шт в коробке]]</f>
        <v>0</v>
      </c>
      <c r="L463" s="54">
        <f>Таблица651[[#This Row],[Общее кол-во шт]]*Таблица651[[#This Row],[Оптовая цена KRW за 1шт]]</f>
        <v>0</v>
      </c>
      <c r="M463" s="19" t="str">
        <f>IFERROR(Таблица651[[#This Row],[Общее кол-во шт]]*Таблица651[[#This Row],[Оптовая цена USD за 1шт]],"")</f>
        <v/>
      </c>
      <c r="N463" s="49"/>
    </row>
    <row r="464" spans="1:14" ht="22.5" customHeight="1">
      <c r="A464" s="44" t="s">
        <v>15396</v>
      </c>
      <c r="B464" s="14">
        <v>8806173442454</v>
      </c>
      <c r="C464" s="50" t="s">
        <v>15397</v>
      </c>
      <c r="D464" s="46" t="s">
        <v>15398</v>
      </c>
      <c r="E464" s="16">
        <v>4500</v>
      </c>
      <c r="F464" s="15">
        <v>0.49</v>
      </c>
      <c r="G464" s="47">
        <v>8</v>
      </c>
      <c r="H464" s="55">
        <f>Таблица651[[#This Row],[Коэфициент стоимости]]*Таблица651[[#This Row],[Розничная цена KRW]]</f>
        <v>2205</v>
      </c>
      <c r="I464" s="17" t="str">
        <f>IF($H$1="","Введите курс",Таблица651[[#This Row],[Оптовая цена KRW за 1шт]]/$H$1)</f>
        <v>Введите курс</v>
      </c>
      <c r="J464" s="48"/>
      <c r="K464" s="18">
        <f>Таблица651[[#This Row],[Заказ коробок ]]*Таблица651[[#This Row],[Кол-во шт в коробке]]</f>
        <v>0</v>
      </c>
      <c r="L464" s="54">
        <f>Таблица651[[#This Row],[Общее кол-во шт]]*Таблица651[[#This Row],[Оптовая цена KRW за 1шт]]</f>
        <v>0</v>
      </c>
      <c r="M464" s="19" t="str">
        <f>IFERROR(Таблица651[[#This Row],[Общее кол-во шт]]*Таблица651[[#This Row],[Оптовая цена USD за 1шт]],"")</f>
        <v/>
      </c>
      <c r="N464" s="49"/>
    </row>
    <row r="465" spans="1:14" ht="22.5" customHeight="1">
      <c r="A465" s="44" t="s">
        <v>15399</v>
      </c>
      <c r="B465" s="14">
        <v>8806173442461</v>
      </c>
      <c r="C465" s="50" t="s">
        <v>15400</v>
      </c>
      <c r="D465" s="46" t="s">
        <v>15401</v>
      </c>
      <c r="E465" s="16">
        <v>4500</v>
      </c>
      <c r="F465" s="15">
        <v>0.49</v>
      </c>
      <c r="G465" s="47">
        <v>8</v>
      </c>
      <c r="H465" s="55">
        <f>Таблица651[[#This Row],[Коэфициент стоимости]]*Таблица651[[#This Row],[Розничная цена KRW]]</f>
        <v>2205</v>
      </c>
      <c r="I465" s="17" t="str">
        <f>IF($H$1="","Введите курс",Таблица651[[#This Row],[Оптовая цена KRW за 1шт]]/$H$1)</f>
        <v>Введите курс</v>
      </c>
      <c r="J465" s="48"/>
      <c r="K465" s="18">
        <f>Таблица651[[#This Row],[Заказ коробок ]]*Таблица651[[#This Row],[Кол-во шт в коробке]]</f>
        <v>0</v>
      </c>
      <c r="L465" s="54">
        <f>Таблица651[[#This Row],[Общее кол-во шт]]*Таблица651[[#This Row],[Оптовая цена KRW за 1шт]]</f>
        <v>0</v>
      </c>
      <c r="M465" s="19" t="str">
        <f>IFERROR(Таблица651[[#This Row],[Общее кол-во шт]]*Таблица651[[#This Row],[Оптовая цена USD за 1шт]],"")</f>
        <v/>
      </c>
      <c r="N465" s="49"/>
    </row>
    <row r="466" spans="1:14" ht="22.5" customHeight="1">
      <c r="A466" s="44" t="s">
        <v>15402</v>
      </c>
      <c r="B466" s="14">
        <v>8806173442478</v>
      </c>
      <c r="C466" s="50" t="s">
        <v>15403</v>
      </c>
      <c r="D466" s="46" t="s">
        <v>15404</v>
      </c>
      <c r="E466" s="16">
        <v>4500</v>
      </c>
      <c r="F466" s="15">
        <v>0.49</v>
      </c>
      <c r="G466" s="47">
        <v>8</v>
      </c>
      <c r="H466" s="55">
        <f>Таблица651[[#This Row],[Коэфициент стоимости]]*Таблица651[[#This Row],[Розничная цена KRW]]</f>
        <v>2205</v>
      </c>
      <c r="I466" s="17" t="str">
        <f>IF($H$1="","Введите курс",Таблица651[[#This Row],[Оптовая цена KRW за 1шт]]/$H$1)</f>
        <v>Введите курс</v>
      </c>
      <c r="J466" s="48"/>
      <c r="K466" s="18">
        <f>Таблица651[[#This Row],[Заказ коробок ]]*Таблица651[[#This Row],[Кол-во шт в коробке]]</f>
        <v>0</v>
      </c>
      <c r="L466" s="54">
        <f>Таблица651[[#This Row],[Общее кол-во шт]]*Таблица651[[#This Row],[Оптовая цена KRW за 1шт]]</f>
        <v>0</v>
      </c>
      <c r="M466" s="19" t="str">
        <f>IFERROR(Таблица651[[#This Row],[Общее кол-во шт]]*Таблица651[[#This Row],[Оптовая цена USD за 1шт]],"")</f>
        <v/>
      </c>
      <c r="N466" s="49"/>
    </row>
    <row r="467" spans="1:14" ht="22.5" customHeight="1">
      <c r="A467" s="44" t="s">
        <v>15405</v>
      </c>
      <c r="B467" s="14">
        <v>8806173442270</v>
      </c>
      <c r="C467" s="50" t="s">
        <v>15406</v>
      </c>
      <c r="D467" s="46" t="s">
        <v>15407</v>
      </c>
      <c r="E467" s="16">
        <v>4500</v>
      </c>
      <c r="F467" s="15">
        <v>0.49</v>
      </c>
      <c r="G467" s="47">
        <v>8</v>
      </c>
      <c r="H467" s="55">
        <f>Таблица651[[#This Row],[Коэфициент стоимости]]*Таблица651[[#This Row],[Розничная цена KRW]]</f>
        <v>2205</v>
      </c>
      <c r="I467" s="17" t="str">
        <f>IF($H$1="","Введите курс",Таблица651[[#This Row],[Оптовая цена KRW за 1шт]]/$H$1)</f>
        <v>Введите курс</v>
      </c>
      <c r="J467" s="48"/>
      <c r="K467" s="18">
        <f>Таблица651[[#This Row],[Заказ коробок ]]*Таблица651[[#This Row],[Кол-во шт в коробке]]</f>
        <v>0</v>
      </c>
      <c r="L467" s="54">
        <f>Таблица651[[#This Row],[Общее кол-во шт]]*Таблица651[[#This Row],[Оптовая цена KRW за 1шт]]</f>
        <v>0</v>
      </c>
      <c r="M467" s="19" t="str">
        <f>IFERROR(Таблица651[[#This Row],[Общее кол-во шт]]*Таблица651[[#This Row],[Оптовая цена USD за 1шт]],"")</f>
        <v/>
      </c>
      <c r="N467" s="49"/>
    </row>
    <row r="468" spans="1:14" ht="22.5" customHeight="1">
      <c r="A468" s="44" t="s">
        <v>15408</v>
      </c>
      <c r="B468" s="14">
        <v>8806173442485</v>
      </c>
      <c r="C468" s="50" t="s">
        <v>15409</v>
      </c>
      <c r="D468" s="46" t="s">
        <v>15410</v>
      </c>
      <c r="E468" s="16">
        <v>4500</v>
      </c>
      <c r="F468" s="15">
        <v>0.49</v>
      </c>
      <c r="G468" s="47">
        <v>8</v>
      </c>
      <c r="H468" s="55">
        <f>Таблица651[[#This Row],[Коэфициент стоимости]]*Таблица651[[#This Row],[Розничная цена KRW]]</f>
        <v>2205</v>
      </c>
      <c r="I468" s="17" t="str">
        <f>IF($H$1="","Введите курс",Таблица651[[#This Row],[Оптовая цена KRW за 1шт]]/$H$1)</f>
        <v>Введите курс</v>
      </c>
      <c r="J468" s="48"/>
      <c r="K468" s="18">
        <f>Таблица651[[#This Row],[Заказ коробок ]]*Таблица651[[#This Row],[Кол-во шт в коробке]]</f>
        <v>0</v>
      </c>
      <c r="L468" s="54">
        <f>Таблица651[[#This Row],[Общее кол-во шт]]*Таблица651[[#This Row],[Оптовая цена KRW за 1шт]]</f>
        <v>0</v>
      </c>
      <c r="M468" s="19" t="str">
        <f>IFERROR(Таблица651[[#This Row],[Общее кол-во шт]]*Таблица651[[#This Row],[Оптовая цена USD за 1шт]],"")</f>
        <v/>
      </c>
      <c r="N468" s="49"/>
    </row>
    <row r="469" spans="1:14" ht="22.5" customHeight="1">
      <c r="A469" s="44" t="s">
        <v>15411</v>
      </c>
      <c r="B469" s="14">
        <v>8806173442492</v>
      </c>
      <c r="C469" s="50" t="s">
        <v>15412</v>
      </c>
      <c r="D469" s="46" t="s">
        <v>15413</v>
      </c>
      <c r="E469" s="16">
        <v>4500</v>
      </c>
      <c r="F469" s="15">
        <v>0.49</v>
      </c>
      <c r="G469" s="47">
        <v>8</v>
      </c>
      <c r="H469" s="55">
        <f>Таблица651[[#This Row],[Коэфициент стоимости]]*Таблица651[[#This Row],[Розничная цена KRW]]</f>
        <v>2205</v>
      </c>
      <c r="I469" s="17" t="str">
        <f>IF($H$1="","Введите курс",Таблица651[[#This Row],[Оптовая цена KRW за 1шт]]/$H$1)</f>
        <v>Введите курс</v>
      </c>
      <c r="J469" s="48"/>
      <c r="K469" s="18">
        <f>Таблица651[[#This Row],[Заказ коробок ]]*Таблица651[[#This Row],[Кол-во шт в коробке]]</f>
        <v>0</v>
      </c>
      <c r="L469" s="54">
        <f>Таблица651[[#This Row],[Общее кол-во шт]]*Таблица651[[#This Row],[Оптовая цена KRW за 1шт]]</f>
        <v>0</v>
      </c>
      <c r="M469" s="19" t="str">
        <f>IFERROR(Таблица651[[#This Row],[Общее кол-во шт]]*Таблица651[[#This Row],[Оптовая цена USD за 1шт]],"")</f>
        <v/>
      </c>
      <c r="N469" s="49"/>
    </row>
    <row r="470" spans="1:14" ht="22.5" customHeight="1">
      <c r="A470" s="44" t="s">
        <v>15414</v>
      </c>
      <c r="B470" s="14">
        <v>8806173442508</v>
      </c>
      <c r="C470" s="50" t="s">
        <v>15415</v>
      </c>
      <c r="D470" s="46" t="s">
        <v>15416</v>
      </c>
      <c r="E470" s="16">
        <v>5000</v>
      </c>
      <c r="F470" s="15">
        <v>0.49</v>
      </c>
      <c r="G470" s="47">
        <v>8</v>
      </c>
      <c r="H470" s="55">
        <f>Таблица651[[#This Row],[Коэфициент стоимости]]*Таблица651[[#This Row],[Розничная цена KRW]]</f>
        <v>2450</v>
      </c>
      <c r="I470" s="17" t="str">
        <f>IF($H$1="","Введите курс",Таблица651[[#This Row],[Оптовая цена KRW за 1шт]]/$H$1)</f>
        <v>Введите курс</v>
      </c>
      <c r="J470" s="48"/>
      <c r="K470" s="18">
        <f>Таблица651[[#This Row],[Заказ коробок ]]*Таблица651[[#This Row],[Кол-во шт в коробке]]</f>
        <v>0</v>
      </c>
      <c r="L470" s="54">
        <f>Таблица651[[#This Row],[Общее кол-во шт]]*Таблица651[[#This Row],[Оптовая цена KRW за 1шт]]</f>
        <v>0</v>
      </c>
      <c r="M470" s="19" t="str">
        <f>IFERROR(Таблица651[[#This Row],[Общее кол-во шт]]*Таблица651[[#This Row],[Оптовая цена USD за 1шт]],"")</f>
        <v/>
      </c>
      <c r="N470" s="49"/>
    </row>
    <row r="471" spans="1:14" ht="22.5" customHeight="1">
      <c r="A471" s="44" t="s">
        <v>15417</v>
      </c>
      <c r="B471" s="14">
        <v>8806173442515</v>
      </c>
      <c r="C471" s="50" t="s">
        <v>15418</v>
      </c>
      <c r="D471" s="46" t="s">
        <v>15419</v>
      </c>
      <c r="E471" s="16">
        <v>5000</v>
      </c>
      <c r="F471" s="15">
        <v>0.49</v>
      </c>
      <c r="G471" s="47">
        <v>8</v>
      </c>
      <c r="H471" s="55">
        <f>Таблица651[[#This Row],[Коэфициент стоимости]]*Таблица651[[#This Row],[Розничная цена KRW]]</f>
        <v>2450</v>
      </c>
      <c r="I471" s="17" t="str">
        <f>IF($H$1="","Введите курс",Таблица651[[#This Row],[Оптовая цена KRW за 1шт]]/$H$1)</f>
        <v>Введите курс</v>
      </c>
      <c r="J471" s="48"/>
      <c r="K471" s="18">
        <f>Таблица651[[#This Row],[Заказ коробок ]]*Таблица651[[#This Row],[Кол-во шт в коробке]]</f>
        <v>0</v>
      </c>
      <c r="L471" s="54">
        <f>Таблица651[[#This Row],[Общее кол-во шт]]*Таблица651[[#This Row],[Оптовая цена KRW за 1шт]]</f>
        <v>0</v>
      </c>
      <c r="M471" s="19" t="str">
        <f>IFERROR(Таблица651[[#This Row],[Общее кол-во шт]]*Таблица651[[#This Row],[Оптовая цена USD за 1шт]],"")</f>
        <v/>
      </c>
      <c r="N471" s="49"/>
    </row>
    <row r="472" spans="1:14" ht="22.5" customHeight="1">
      <c r="A472" s="44" t="s">
        <v>15420</v>
      </c>
      <c r="B472" s="14">
        <v>8806173442522</v>
      </c>
      <c r="C472" s="50" t="s">
        <v>15421</v>
      </c>
      <c r="D472" s="46" t="s">
        <v>15422</v>
      </c>
      <c r="E472" s="16">
        <v>5000</v>
      </c>
      <c r="F472" s="15">
        <v>0.49</v>
      </c>
      <c r="G472" s="47">
        <v>8</v>
      </c>
      <c r="H472" s="55">
        <f>Таблица651[[#This Row],[Коэфициент стоимости]]*Таблица651[[#This Row],[Розничная цена KRW]]</f>
        <v>2450</v>
      </c>
      <c r="I472" s="17" t="str">
        <f>IF($H$1="","Введите курс",Таблица651[[#This Row],[Оптовая цена KRW за 1шт]]/$H$1)</f>
        <v>Введите курс</v>
      </c>
      <c r="J472" s="48"/>
      <c r="K472" s="18">
        <f>Таблица651[[#This Row],[Заказ коробок ]]*Таблица651[[#This Row],[Кол-во шт в коробке]]</f>
        <v>0</v>
      </c>
      <c r="L472" s="54">
        <f>Таблица651[[#This Row],[Общее кол-во шт]]*Таблица651[[#This Row],[Оптовая цена KRW за 1шт]]</f>
        <v>0</v>
      </c>
      <c r="M472" s="19" t="str">
        <f>IFERROR(Таблица651[[#This Row],[Общее кол-во шт]]*Таблица651[[#This Row],[Оптовая цена USD за 1шт]],"")</f>
        <v/>
      </c>
      <c r="N472" s="49"/>
    </row>
    <row r="473" spans="1:14" ht="22.5" customHeight="1">
      <c r="A473" s="44" t="s">
        <v>15423</v>
      </c>
      <c r="B473" s="14">
        <v>8806173442539</v>
      </c>
      <c r="C473" s="50" t="s">
        <v>15424</v>
      </c>
      <c r="D473" s="46" t="s">
        <v>15425</v>
      </c>
      <c r="E473" s="16">
        <v>5000</v>
      </c>
      <c r="F473" s="15">
        <v>0.49</v>
      </c>
      <c r="G473" s="47">
        <v>8</v>
      </c>
      <c r="H473" s="55">
        <f>Таблица651[[#This Row],[Коэфициент стоимости]]*Таблица651[[#This Row],[Розничная цена KRW]]</f>
        <v>2450</v>
      </c>
      <c r="I473" s="17" t="str">
        <f>IF($H$1="","Введите курс",Таблица651[[#This Row],[Оптовая цена KRW за 1шт]]/$H$1)</f>
        <v>Введите курс</v>
      </c>
      <c r="J473" s="48"/>
      <c r="K473" s="18">
        <f>Таблица651[[#This Row],[Заказ коробок ]]*Таблица651[[#This Row],[Кол-во шт в коробке]]</f>
        <v>0</v>
      </c>
      <c r="L473" s="54">
        <f>Таблица651[[#This Row],[Общее кол-во шт]]*Таблица651[[#This Row],[Оптовая цена KRW за 1шт]]</f>
        <v>0</v>
      </c>
      <c r="M473" s="19" t="str">
        <f>IFERROR(Таблица651[[#This Row],[Общее кол-во шт]]*Таблица651[[#This Row],[Оптовая цена USD за 1шт]],"")</f>
        <v/>
      </c>
      <c r="N473" s="49"/>
    </row>
    <row r="474" spans="1:14" ht="22.5" customHeight="1">
      <c r="A474" s="44" t="s">
        <v>15426</v>
      </c>
      <c r="B474" s="14">
        <v>8806173442546</v>
      </c>
      <c r="C474" s="50" t="s">
        <v>15427</v>
      </c>
      <c r="D474" s="46" t="s">
        <v>15428</v>
      </c>
      <c r="E474" s="16">
        <v>5000</v>
      </c>
      <c r="F474" s="15">
        <v>0.49</v>
      </c>
      <c r="G474" s="47">
        <v>8</v>
      </c>
      <c r="H474" s="55">
        <f>Таблица651[[#This Row],[Коэфициент стоимости]]*Таблица651[[#This Row],[Розничная цена KRW]]</f>
        <v>2450</v>
      </c>
      <c r="I474" s="17" t="str">
        <f>IF($H$1="","Введите курс",Таблица651[[#This Row],[Оптовая цена KRW за 1шт]]/$H$1)</f>
        <v>Введите курс</v>
      </c>
      <c r="J474" s="48"/>
      <c r="K474" s="18">
        <f>Таблица651[[#This Row],[Заказ коробок ]]*Таблица651[[#This Row],[Кол-во шт в коробке]]</f>
        <v>0</v>
      </c>
      <c r="L474" s="54">
        <f>Таблица651[[#This Row],[Общее кол-во шт]]*Таблица651[[#This Row],[Оптовая цена KRW за 1шт]]</f>
        <v>0</v>
      </c>
      <c r="M474" s="19" t="str">
        <f>IFERROR(Таблица651[[#This Row],[Общее кол-во шт]]*Таблица651[[#This Row],[Оптовая цена USD за 1шт]],"")</f>
        <v/>
      </c>
      <c r="N474" s="49"/>
    </row>
    <row r="475" spans="1:14" ht="22.5" customHeight="1">
      <c r="A475" s="44" t="s">
        <v>15429</v>
      </c>
      <c r="B475" s="14">
        <v>8806173442553</v>
      </c>
      <c r="C475" s="50" t="s">
        <v>15430</v>
      </c>
      <c r="D475" s="46" t="s">
        <v>15431</v>
      </c>
      <c r="E475" s="16">
        <v>5000</v>
      </c>
      <c r="F475" s="15">
        <v>0.49</v>
      </c>
      <c r="G475" s="47">
        <v>8</v>
      </c>
      <c r="H475" s="55">
        <f>Таблица651[[#This Row],[Коэфициент стоимости]]*Таблица651[[#This Row],[Розничная цена KRW]]</f>
        <v>2450</v>
      </c>
      <c r="I475" s="17" t="str">
        <f>IF($H$1="","Введите курс",Таблица651[[#This Row],[Оптовая цена KRW за 1шт]]/$H$1)</f>
        <v>Введите курс</v>
      </c>
      <c r="J475" s="48"/>
      <c r="K475" s="18">
        <f>Таблица651[[#This Row],[Заказ коробок ]]*Таблица651[[#This Row],[Кол-во шт в коробке]]</f>
        <v>0</v>
      </c>
      <c r="L475" s="54">
        <f>Таблица651[[#This Row],[Общее кол-во шт]]*Таблица651[[#This Row],[Оптовая цена KRW за 1шт]]</f>
        <v>0</v>
      </c>
      <c r="M475" s="19" t="str">
        <f>IFERROR(Таблица651[[#This Row],[Общее кол-во шт]]*Таблица651[[#This Row],[Оптовая цена USD за 1шт]],"")</f>
        <v/>
      </c>
      <c r="N475" s="49"/>
    </row>
    <row r="476" spans="1:14" ht="22.5" customHeight="1">
      <c r="A476" s="44" t="s">
        <v>15432</v>
      </c>
      <c r="B476" s="14">
        <v>8806173442560</v>
      </c>
      <c r="C476" s="50" t="s">
        <v>15433</v>
      </c>
      <c r="D476" s="46" t="s">
        <v>15434</v>
      </c>
      <c r="E476" s="16">
        <v>5000</v>
      </c>
      <c r="F476" s="15">
        <v>0.49</v>
      </c>
      <c r="G476" s="47">
        <v>8</v>
      </c>
      <c r="H476" s="55">
        <f>Таблица651[[#This Row],[Коэфициент стоимости]]*Таблица651[[#This Row],[Розничная цена KRW]]</f>
        <v>2450</v>
      </c>
      <c r="I476" s="17" t="str">
        <f>IF($H$1="","Введите курс",Таблица651[[#This Row],[Оптовая цена KRW за 1шт]]/$H$1)</f>
        <v>Введите курс</v>
      </c>
      <c r="J476" s="48"/>
      <c r="K476" s="18">
        <f>Таблица651[[#This Row],[Заказ коробок ]]*Таблица651[[#This Row],[Кол-во шт в коробке]]</f>
        <v>0</v>
      </c>
      <c r="L476" s="54">
        <f>Таблица651[[#This Row],[Общее кол-во шт]]*Таблица651[[#This Row],[Оптовая цена KRW за 1шт]]</f>
        <v>0</v>
      </c>
      <c r="M476" s="19" t="str">
        <f>IFERROR(Таблица651[[#This Row],[Общее кол-во шт]]*Таблица651[[#This Row],[Оптовая цена USD за 1шт]],"")</f>
        <v/>
      </c>
      <c r="N476" s="49"/>
    </row>
    <row r="477" spans="1:14" ht="22.5" customHeight="1">
      <c r="A477" s="44" t="s">
        <v>15435</v>
      </c>
      <c r="B477" s="14">
        <v>8806173442577</v>
      </c>
      <c r="C477" s="50" t="s">
        <v>15436</v>
      </c>
      <c r="D477" s="46" t="s">
        <v>15437</v>
      </c>
      <c r="E477" s="16">
        <v>5000</v>
      </c>
      <c r="F477" s="15">
        <v>0.49</v>
      </c>
      <c r="G477" s="47">
        <v>8</v>
      </c>
      <c r="H477" s="55">
        <f>Таблица651[[#This Row],[Коэфициент стоимости]]*Таблица651[[#This Row],[Розничная цена KRW]]</f>
        <v>2450</v>
      </c>
      <c r="I477" s="17" t="str">
        <f>IF($H$1="","Введите курс",Таблица651[[#This Row],[Оптовая цена KRW за 1шт]]/$H$1)</f>
        <v>Введите курс</v>
      </c>
      <c r="J477" s="48"/>
      <c r="K477" s="18">
        <f>Таблица651[[#This Row],[Заказ коробок ]]*Таблица651[[#This Row],[Кол-во шт в коробке]]</f>
        <v>0</v>
      </c>
      <c r="L477" s="54">
        <f>Таблица651[[#This Row],[Общее кол-во шт]]*Таблица651[[#This Row],[Оптовая цена KRW за 1шт]]</f>
        <v>0</v>
      </c>
      <c r="M477" s="19" t="str">
        <f>IFERROR(Таблица651[[#This Row],[Общее кол-во шт]]*Таблица651[[#This Row],[Оптовая цена USD за 1шт]],"")</f>
        <v/>
      </c>
      <c r="N477" s="49"/>
    </row>
    <row r="478" spans="1:14" ht="22.5" customHeight="1">
      <c r="A478" s="44" t="s">
        <v>15438</v>
      </c>
      <c r="B478" s="14">
        <v>8806173442584</v>
      </c>
      <c r="C478" s="50" t="s">
        <v>15439</v>
      </c>
      <c r="D478" s="46" t="s">
        <v>15440</v>
      </c>
      <c r="E478" s="16">
        <v>5000</v>
      </c>
      <c r="F478" s="15">
        <v>0.49</v>
      </c>
      <c r="G478" s="47">
        <v>8</v>
      </c>
      <c r="H478" s="55">
        <f>Таблица651[[#This Row],[Коэфициент стоимости]]*Таблица651[[#This Row],[Розничная цена KRW]]</f>
        <v>2450</v>
      </c>
      <c r="I478" s="17" t="str">
        <f>IF($H$1="","Введите курс",Таблица651[[#This Row],[Оптовая цена KRW за 1шт]]/$H$1)</f>
        <v>Введите курс</v>
      </c>
      <c r="J478" s="48"/>
      <c r="K478" s="18">
        <f>Таблица651[[#This Row],[Заказ коробок ]]*Таблица651[[#This Row],[Кол-во шт в коробке]]</f>
        <v>0</v>
      </c>
      <c r="L478" s="54">
        <f>Таблица651[[#This Row],[Общее кол-во шт]]*Таблица651[[#This Row],[Оптовая цена KRW за 1шт]]</f>
        <v>0</v>
      </c>
      <c r="M478" s="19" t="str">
        <f>IFERROR(Таблица651[[#This Row],[Общее кол-во шт]]*Таблица651[[#This Row],[Оптовая цена USD за 1шт]],"")</f>
        <v/>
      </c>
      <c r="N478" s="49"/>
    </row>
    <row r="479" spans="1:14" ht="22.5" customHeight="1">
      <c r="A479" s="44" t="s">
        <v>15441</v>
      </c>
      <c r="B479" s="14">
        <v>8806173442591</v>
      </c>
      <c r="C479" s="50" t="s">
        <v>15442</v>
      </c>
      <c r="D479" s="46" t="s">
        <v>15443</v>
      </c>
      <c r="E479" s="16">
        <v>5000</v>
      </c>
      <c r="F479" s="15">
        <v>0.49</v>
      </c>
      <c r="G479" s="47">
        <v>8</v>
      </c>
      <c r="H479" s="55">
        <f>Таблица651[[#This Row],[Коэфициент стоимости]]*Таблица651[[#This Row],[Розничная цена KRW]]</f>
        <v>2450</v>
      </c>
      <c r="I479" s="17" t="str">
        <f>IF($H$1="","Введите курс",Таблица651[[#This Row],[Оптовая цена KRW за 1шт]]/$H$1)</f>
        <v>Введите курс</v>
      </c>
      <c r="J479" s="48"/>
      <c r="K479" s="18">
        <f>Таблица651[[#This Row],[Заказ коробок ]]*Таблица651[[#This Row],[Кол-во шт в коробке]]</f>
        <v>0</v>
      </c>
      <c r="L479" s="54">
        <f>Таблица651[[#This Row],[Общее кол-во шт]]*Таблица651[[#This Row],[Оптовая цена KRW за 1шт]]</f>
        <v>0</v>
      </c>
      <c r="M479" s="19" t="str">
        <f>IFERROR(Таблица651[[#This Row],[Общее кол-во шт]]*Таблица651[[#This Row],[Оптовая цена USD за 1шт]],"")</f>
        <v/>
      </c>
      <c r="N479" s="49"/>
    </row>
    <row r="480" spans="1:14" ht="22.5" customHeight="1">
      <c r="A480" s="44" t="s">
        <v>15444</v>
      </c>
      <c r="B480" s="14">
        <v>8806173442607</v>
      </c>
      <c r="C480" s="50" t="s">
        <v>15445</v>
      </c>
      <c r="D480" s="46" t="s">
        <v>15446</v>
      </c>
      <c r="E480" s="16">
        <v>5000</v>
      </c>
      <c r="F480" s="15">
        <v>0.49</v>
      </c>
      <c r="G480" s="47">
        <v>8</v>
      </c>
      <c r="H480" s="55">
        <f>Таблица651[[#This Row],[Коэфициент стоимости]]*Таблица651[[#This Row],[Розничная цена KRW]]</f>
        <v>2450</v>
      </c>
      <c r="I480" s="17" t="str">
        <f>IF($H$1="","Введите курс",Таблица651[[#This Row],[Оптовая цена KRW за 1шт]]/$H$1)</f>
        <v>Введите курс</v>
      </c>
      <c r="J480" s="48"/>
      <c r="K480" s="18">
        <f>Таблица651[[#This Row],[Заказ коробок ]]*Таблица651[[#This Row],[Кол-во шт в коробке]]</f>
        <v>0</v>
      </c>
      <c r="L480" s="54">
        <f>Таблица651[[#This Row],[Общее кол-во шт]]*Таблица651[[#This Row],[Оптовая цена KRW за 1шт]]</f>
        <v>0</v>
      </c>
      <c r="M480" s="19" t="str">
        <f>IFERROR(Таблица651[[#This Row],[Общее кол-во шт]]*Таблица651[[#This Row],[Оптовая цена USD за 1шт]],"")</f>
        <v/>
      </c>
      <c r="N480" s="49"/>
    </row>
    <row r="481" spans="1:14" ht="22.5" customHeight="1">
      <c r="A481" s="44" t="s">
        <v>15447</v>
      </c>
      <c r="B481" s="14">
        <v>8806173442614</v>
      </c>
      <c r="C481" s="50" t="s">
        <v>15448</v>
      </c>
      <c r="D481" s="46" t="s">
        <v>15449</v>
      </c>
      <c r="E481" s="16">
        <v>5000</v>
      </c>
      <c r="F481" s="15">
        <v>0.49</v>
      </c>
      <c r="G481" s="47">
        <v>8</v>
      </c>
      <c r="H481" s="55">
        <f>Таблица651[[#This Row],[Коэфициент стоимости]]*Таблица651[[#This Row],[Розничная цена KRW]]</f>
        <v>2450</v>
      </c>
      <c r="I481" s="17" t="str">
        <f>IF($H$1="","Введите курс",Таблица651[[#This Row],[Оптовая цена KRW за 1шт]]/$H$1)</f>
        <v>Введите курс</v>
      </c>
      <c r="J481" s="48"/>
      <c r="K481" s="18">
        <f>Таблица651[[#This Row],[Заказ коробок ]]*Таблица651[[#This Row],[Кол-во шт в коробке]]</f>
        <v>0</v>
      </c>
      <c r="L481" s="54">
        <f>Таблица651[[#This Row],[Общее кол-во шт]]*Таблица651[[#This Row],[Оптовая цена KRW за 1шт]]</f>
        <v>0</v>
      </c>
      <c r="M481" s="19" t="str">
        <f>IFERROR(Таблица651[[#This Row],[Общее кол-во шт]]*Таблица651[[#This Row],[Оптовая цена USD за 1шт]],"")</f>
        <v/>
      </c>
      <c r="N481" s="49"/>
    </row>
    <row r="482" spans="1:14" ht="22.5" customHeight="1">
      <c r="A482" s="44" t="s">
        <v>15450</v>
      </c>
      <c r="B482" s="14">
        <v>8806173442621</v>
      </c>
      <c r="C482" s="50" t="s">
        <v>15451</v>
      </c>
      <c r="D482" s="46" t="s">
        <v>15452</v>
      </c>
      <c r="E482" s="16">
        <v>5000</v>
      </c>
      <c r="F482" s="15">
        <v>0.49</v>
      </c>
      <c r="G482" s="47">
        <v>8</v>
      </c>
      <c r="H482" s="55">
        <f>Таблица651[[#This Row],[Коэфициент стоимости]]*Таблица651[[#This Row],[Розничная цена KRW]]</f>
        <v>2450</v>
      </c>
      <c r="I482" s="17" t="str">
        <f>IF($H$1="","Введите курс",Таблица651[[#This Row],[Оптовая цена KRW за 1шт]]/$H$1)</f>
        <v>Введите курс</v>
      </c>
      <c r="J482" s="48"/>
      <c r="K482" s="18">
        <f>Таблица651[[#This Row],[Заказ коробок ]]*Таблица651[[#This Row],[Кол-во шт в коробке]]</f>
        <v>0</v>
      </c>
      <c r="L482" s="54">
        <f>Таблица651[[#This Row],[Общее кол-во шт]]*Таблица651[[#This Row],[Оптовая цена KRW за 1шт]]</f>
        <v>0</v>
      </c>
      <c r="M482" s="19" t="str">
        <f>IFERROR(Таблица651[[#This Row],[Общее кол-во шт]]*Таблица651[[#This Row],[Оптовая цена USD за 1шт]],"")</f>
        <v/>
      </c>
      <c r="N482" s="49"/>
    </row>
    <row r="483" spans="1:14" ht="22.5" customHeight="1">
      <c r="A483" s="44" t="s">
        <v>15453</v>
      </c>
      <c r="B483" s="14">
        <v>8806173442638</v>
      </c>
      <c r="C483" s="50" t="s">
        <v>15454</v>
      </c>
      <c r="D483" s="46" t="s">
        <v>15455</v>
      </c>
      <c r="E483" s="16">
        <v>5000</v>
      </c>
      <c r="F483" s="15">
        <v>0.49</v>
      </c>
      <c r="G483" s="47">
        <v>8</v>
      </c>
      <c r="H483" s="55">
        <f>Таблица651[[#This Row],[Коэфициент стоимости]]*Таблица651[[#This Row],[Розничная цена KRW]]</f>
        <v>2450</v>
      </c>
      <c r="I483" s="17" t="str">
        <f>IF($H$1="","Введите курс",Таблица651[[#This Row],[Оптовая цена KRW за 1шт]]/$H$1)</f>
        <v>Введите курс</v>
      </c>
      <c r="J483" s="48"/>
      <c r="K483" s="18">
        <f>Таблица651[[#This Row],[Заказ коробок ]]*Таблица651[[#This Row],[Кол-во шт в коробке]]</f>
        <v>0</v>
      </c>
      <c r="L483" s="54">
        <f>Таблица651[[#This Row],[Общее кол-во шт]]*Таблица651[[#This Row],[Оптовая цена KRW за 1шт]]</f>
        <v>0</v>
      </c>
      <c r="M483" s="19" t="str">
        <f>IFERROR(Таблица651[[#This Row],[Общее кол-во шт]]*Таблица651[[#This Row],[Оптовая цена USD за 1шт]],"")</f>
        <v/>
      </c>
      <c r="N483" s="49"/>
    </row>
    <row r="484" spans="1:14" ht="22.5" customHeight="1">
      <c r="A484" s="44" t="s">
        <v>15456</v>
      </c>
      <c r="B484" s="14">
        <v>8806173442645</v>
      </c>
      <c r="C484" s="50" t="s">
        <v>15457</v>
      </c>
      <c r="D484" s="46" t="s">
        <v>15458</v>
      </c>
      <c r="E484" s="16">
        <v>5000</v>
      </c>
      <c r="F484" s="15">
        <v>0.49</v>
      </c>
      <c r="G484" s="47">
        <v>8</v>
      </c>
      <c r="H484" s="55">
        <f>Таблица651[[#This Row],[Коэфициент стоимости]]*Таблица651[[#This Row],[Розничная цена KRW]]</f>
        <v>2450</v>
      </c>
      <c r="I484" s="17" t="str">
        <f>IF($H$1="","Введите курс",Таблица651[[#This Row],[Оптовая цена KRW за 1шт]]/$H$1)</f>
        <v>Введите курс</v>
      </c>
      <c r="J484" s="48"/>
      <c r="K484" s="18">
        <f>Таблица651[[#This Row],[Заказ коробок ]]*Таблица651[[#This Row],[Кол-во шт в коробке]]</f>
        <v>0</v>
      </c>
      <c r="L484" s="54">
        <f>Таблица651[[#This Row],[Общее кол-во шт]]*Таблица651[[#This Row],[Оптовая цена KRW за 1шт]]</f>
        <v>0</v>
      </c>
      <c r="M484" s="19" t="str">
        <f>IFERROR(Таблица651[[#This Row],[Общее кол-во шт]]*Таблица651[[#This Row],[Оптовая цена USD за 1шт]],"")</f>
        <v/>
      </c>
      <c r="N484" s="49"/>
    </row>
    <row r="485" spans="1:14" ht="22.5" customHeight="1">
      <c r="A485" s="44" t="s">
        <v>15459</v>
      </c>
      <c r="B485" s="14">
        <v>8806173442652</v>
      </c>
      <c r="C485" s="50" t="s">
        <v>15460</v>
      </c>
      <c r="D485" s="46" t="s">
        <v>15461</v>
      </c>
      <c r="E485" s="16">
        <v>5000</v>
      </c>
      <c r="F485" s="15">
        <v>0.49</v>
      </c>
      <c r="G485" s="47">
        <v>8</v>
      </c>
      <c r="H485" s="55">
        <f>Таблица651[[#This Row],[Коэфициент стоимости]]*Таблица651[[#This Row],[Розничная цена KRW]]</f>
        <v>2450</v>
      </c>
      <c r="I485" s="17" t="str">
        <f>IF($H$1="","Введите курс",Таблица651[[#This Row],[Оптовая цена KRW за 1шт]]/$H$1)</f>
        <v>Введите курс</v>
      </c>
      <c r="J485" s="48"/>
      <c r="K485" s="18">
        <f>Таблица651[[#This Row],[Заказ коробок ]]*Таблица651[[#This Row],[Кол-во шт в коробке]]</f>
        <v>0</v>
      </c>
      <c r="L485" s="54">
        <f>Таблица651[[#This Row],[Общее кол-во шт]]*Таблица651[[#This Row],[Оптовая цена KRW за 1шт]]</f>
        <v>0</v>
      </c>
      <c r="M485" s="19" t="str">
        <f>IFERROR(Таблица651[[#This Row],[Общее кол-во шт]]*Таблица651[[#This Row],[Оптовая цена USD за 1шт]],"")</f>
        <v/>
      </c>
      <c r="N485" s="49"/>
    </row>
    <row r="486" spans="1:14" ht="22.5" customHeight="1">
      <c r="A486" s="44" t="s">
        <v>15462</v>
      </c>
      <c r="B486" s="14">
        <v>8806173442669</v>
      </c>
      <c r="C486" s="50" t="s">
        <v>15463</v>
      </c>
      <c r="D486" s="46" t="s">
        <v>15464</v>
      </c>
      <c r="E486" s="16">
        <v>5000</v>
      </c>
      <c r="F486" s="15">
        <v>0.49</v>
      </c>
      <c r="G486" s="47">
        <v>8</v>
      </c>
      <c r="H486" s="55">
        <f>Таблица651[[#This Row],[Коэфициент стоимости]]*Таблица651[[#This Row],[Розничная цена KRW]]</f>
        <v>2450</v>
      </c>
      <c r="I486" s="17" t="str">
        <f>IF($H$1="","Введите курс",Таблица651[[#This Row],[Оптовая цена KRW за 1шт]]/$H$1)</f>
        <v>Введите курс</v>
      </c>
      <c r="J486" s="48"/>
      <c r="K486" s="18">
        <f>Таблица651[[#This Row],[Заказ коробок ]]*Таблица651[[#This Row],[Кол-во шт в коробке]]</f>
        <v>0</v>
      </c>
      <c r="L486" s="54">
        <f>Таблица651[[#This Row],[Общее кол-во шт]]*Таблица651[[#This Row],[Оптовая цена KRW за 1шт]]</f>
        <v>0</v>
      </c>
      <c r="M486" s="19" t="str">
        <f>IFERROR(Таблица651[[#This Row],[Общее кол-во шт]]*Таблица651[[#This Row],[Оптовая цена USD за 1шт]],"")</f>
        <v/>
      </c>
      <c r="N486" s="49"/>
    </row>
    <row r="487" spans="1:14" ht="22.5" customHeight="1">
      <c r="A487" s="44" t="s">
        <v>15465</v>
      </c>
      <c r="B487" s="14">
        <v>8806173442676</v>
      </c>
      <c r="C487" s="50" t="s">
        <v>15466</v>
      </c>
      <c r="D487" s="46" t="s">
        <v>15467</v>
      </c>
      <c r="E487" s="16">
        <v>5000</v>
      </c>
      <c r="F487" s="15">
        <v>0.49</v>
      </c>
      <c r="G487" s="47">
        <v>8</v>
      </c>
      <c r="H487" s="55">
        <f>Таблица651[[#This Row],[Коэфициент стоимости]]*Таблица651[[#This Row],[Розничная цена KRW]]</f>
        <v>2450</v>
      </c>
      <c r="I487" s="17" t="str">
        <f>IF($H$1="","Введите курс",Таблица651[[#This Row],[Оптовая цена KRW за 1шт]]/$H$1)</f>
        <v>Введите курс</v>
      </c>
      <c r="J487" s="48"/>
      <c r="K487" s="18">
        <f>Таблица651[[#This Row],[Заказ коробок ]]*Таблица651[[#This Row],[Кол-во шт в коробке]]</f>
        <v>0</v>
      </c>
      <c r="L487" s="54">
        <f>Таблица651[[#This Row],[Общее кол-во шт]]*Таблица651[[#This Row],[Оптовая цена KRW за 1шт]]</f>
        <v>0</v>
      </c>
      <c r="M487" s="19" t="str">
        <f>IFERROR(Таблица651[[#This Row],[Общее кол-во шт]]*Таблица651[[#This Row],[Оптовая цена USD за 1шт]],"")</f>
        <v/>
      </c>
      <c r="N487" s="49"/>
    </row>
    <row r="488" spans="1:14" ht="22.5" customHeight="1">
      <c r="A488" s="44" t="s">
        <v>15468</v>
      </c>
      <c r="B488" s="14">
        <v>8806173442683</v>
      </c>
      <c r="C488" s="50" t="s">
        <v>15469</v>
      </c>
      <c r="D488" s="46" t="s">
        <v>15470</v>
      </c>
      <c r="E488" s="16">
        <v>5000</v>
      </c>
      <c r="F488" s="15">
        <v>0.49</v>
      </c>
      <c r="G488" s="47">
        <v>8</v>
      </c>
      <c r="H488" s="55">
        <f>Таблица651[[#This Row],[Коэфициент стоимости]]*Таблица651[[#This Row],[Розничная цена KRW]]</f>
        <v>2450</v>
      </c>
      <c r="I488" s="17" t="str">
        <f>IF($H$1="","Введите курс",Таблица651[[#This Row],[Оптовая цена KRW за 1шт]]/$H$1)</f>
        <v>Введите курс</v>
      </c>
      <c r="J488" s="48"/>
      <c r="K488" s="18">
        <f>Таблица651[[#This Row],[Заказ коробок ]]*Таблица651[[#This Row],[Кол-во шт в коробке]]</f>
        <v>0</v>
      </c>
      <c r="L488" s="54">
        <f>Таблица651[[#This Row],[Общее кол-во шт]]*Таблица651[[#This Row],[Оптовая цена KRW за 1шт]]</f>
        <v>0</v>
      </c>
      <c r="M488" s="19" t="str">
        <f>IFERROR(Таблица651[[#This Row],[Общее кол-во шт]]*Таблица651[[#This Row],[Оптовая цена USD за 1шт]],"")</f>
        <v/>
      </c>
      <c r="N488" s="49"/>
    </row>
    <row r="489" spans="1:14" ht="22.5" customHeight="1">
      <c r="A489" s="44" t="s">
        <v>15471</v>
      </c>
      <c r="B489" s="14">
        <v>8806173442690</v>
      </c>
      <c r="C489" s="50" t="s">
        <v>15472</v>
      </c>
      <c r="D489" s="46" t="s">
        <v>15473</v>
      </c>
      <c r="E489" s="16">
        <v>5000</v>
      </c>
      <c r="F489" s="15">
        <v>0.49</v>
      </c>
      <c r="G489" s="47">
        <v>8</v>
      </c>
      <c r="H489" s="55">
        <f>Таблица651[[#This Row],[Коэфициент стоимости]]*Таблица651[[#This Row],[Розничная цена KRW]]</f>
        <v>2450</v>
      </c>
      <c r="I489" s="17" t="str">
        <f>IF($H$1="","Введите курс",Таблица651[[#This Row],[Оптовая цена KRW за 1шт]]/$H$1)</f>
        <v>Введите курс</v>
      </c>
      <c r="J489" s="48"/>
      <c r="K489" s="18">
        <f>Таблица651[[#This Row],[Заказ коробок ]]*Таблица651[[#This Row],[Кол-во шт в коробке]]</f>
        <v>0</v>
      </c>
      <c r="L489" s="54">
        <f>Таблица651[[#This Row],[Общее кол-во шт]]*Таблица651[[#This Row],[Оптовая цена KRW за 1шт]]</f>
        <v>0</v>
      </c>
      <c r="M489" s="19" t="str">
        <f>IFERROR(Таблица651[[#This Row],[Общее кол-во шт]]*Таблица651[[#This Row],[Оптовая цена USD за 1шт]],"")</f>
        <v/>
      </c>
      <c r="N489" s="49"/>
    </row>
    <row r="490" spans="1:14" ht="22.5" customHeight="1">
      <c r="A490" s="44" t="s">
        <v>15474</v>
      </c>
      <c r="B490" s="14">
        <v>8806173442706</v>
      </c>
      <c r="C490" s="50" t="s">
        <v>15475</v>
      </c>
      <c r="D490" s="46" t="s">
        <v>15476</v>
      </c>
      <c r="E490" s="16">
        <v>5000</v>
      </c>
      <c r="F490" s="15">
        <v>0.49</v>
      </c>
      <c r="G490" s="47">
        <v>8</v>
      </c>
      <c r="H490" s="55">
        <f>Таблица651[[#This Row],[Коэфициент стоимости]]*Таблица651[[#This Row],[Розничная цена KRW]]</f>
        <v>2450</v>
      </c>
      <c r="I490" s="17" t="str">
        <f>IF($H$1="","Введите курс",Таблица651[[#This Row],[Оптовая цена KRW за 1шт]]/$H$1)</f>
        <v>Введите курс</v>
      </c>
      <c r="J490" s="48"/>
      <c r="K490" s="18">
        <f>Таблица651[[#This Row],[Заказ коробок ]]*Таблица651[[#This Row],[Кол-во шт в коробке]]</f>
        <v>0</v>
      </c>
      <c r="L490" s="54">
        <f>Таблица651[[#This Row],[Общее кол-во шт]]*Таблица651[[#This Row],[Оптовая цена KRW за 1шт]]</f>
        <v>0</v>
      </c>
      <c r="M490" s="19" t="str">
        <f>IFERROR(Таблица651[[#This Row],[Общее кол-во шт]]*Таблица651[[#This Row],[Оптовая цена USD за 1шт]],"")</f>
        <v/>
      </c>
      <c r="N490" s="49"/>
    </row>
    <row r="491" spans="1:14" ht="22.5" customHeight="1">
      <c r="A491" s="44" t="s">
        <v>15477</v>
      </c>
      <c r="B491" s="14">
        <v>8806173442713</v>
      </c>
      <c r="C491" s="50" t="s">
        <v>15478</v>
      </c>
      <c r="D491" s="46" t="s">
        <v>15479</v>
      </c>
      <c r="E491" s="16">
        <v>5000</v>
      </c>
      <c r="F491" s="15">
        <v>0.49</v>
      </c>
      <c r="G491" s="47">
        <v>8</v>
      </c>
      <c r="H491" s="55">
        <f>Таблица651[[#This Row],[Коэфициент стоимости]]*Таблица651[[#This Row],[Розничная цена KRW]]</f>
        <v>2450</v>
      </c>
      <c r="I491" s="17" t="str">
        <f>IF($H$1="","Введите курс",Таблица651[[#This Row],[Оптовая цена KRW за 1шт]]/$H$1)</f>
        <v>Введите курс</v>
      </c>
      <c r="J491" s="48"/>
      <c r="K491" s="18">
        <f>Таблица651[[#This Row],[Заказ коробок ]]*Таблица651[[#This Row],[Кол-во шт в коробке]]</f>
        <v>0</v>
      </c>
      <c r="L491" s="54">
        <f>Таблица651[[#This Row],[Общее кол-во шт]]*Таблица651[[#This Row],[Оптовая цена KRW за 1шт]]</f>
        <v>0</v>
      </c>
      <c r="M491" s="19" t="str">
        <f>IFERROR(Таблица651[[#This Row],[Общее кол-во шт]]*Таблица651[[#This Row],[Оптовая цена USD за 1шт]],"")</f>
        <v/>
      </c>
      <c r="N491" s="49"/>
    </row>
    <row r="492" spans="1:14" ht="22.5" customHeight="1">
      <c r="A492" s="44" t="s">
        <v>15480</v>
      </c>
      <c r="B492" s="14">
        <v>8806173437771</v>
      </c>
      <c r="C492" s="50" t="s">
        <v>15481</v>
      </c>
      <c r="D492" s="46" t="s">
        <v>15482</v>
      </c>
      <c r="E492" s="16">
        <v>3500</v>
      </c>
      <c r="F492" s="15">
        <v>0.49</v>
      </c>
      <c r="G492" s="47">
        <v>12</v>
      </c>
      <c r="H492" s="55">
        <f>Таблица651[[#This Row],[Коэфициент стоимости]]*Таблица651[[#This Row],[Розничная цена KRW]]</f>
        <v>1715</v>
      </c>
      <c r="I492" s="17" t="str">
        <f>IF($H$1="","Введите курс",Таблица651[[#This Row],[Оптовая цена KRW за 1шт]]/$H$1)</f>
        <v>Введите курс</v>
      </c>
      <c r="J492" s="48"/>
      <c r="K492" s="18">
        <f>Таблица651[[#This Row],[Заказ коробок ]]*Таблица651[[#This Row],[Кол-во шт в коробке]]</f>
        <v>0</v>
      </c>
      <c r="L492" s="54">
        <f>Таблица651[[#This Row],[Общее кол-во шт]]*Таблица651[[#This Row],[Оптовая цена KRW за 1шт]]</f>
        <v>0</v>
      </c>
      <c r="M492" s="19" t="str">
        <f>IFERROR(Таблица651[[#This Row],[Общее кол-во шт]]*Таблица651[[#This Row],[Оптовая цена USD за 1шт]],"")</f>
        <v/>
      </c>
      <c r="N492" s="49"/>
    </row>
    <row r="493" spans="1:14" ht="22.5" customHeight="1">
      <c r="A493" s="44" t="s">
        <v>15483</v>
      </c>
      <c r="B493" s="14">
        <v>8806173445110</v>
      </c>
      <c r="C493" s="50" t="s">
        <v>15484</v>
      </c>
      <c r="D493" s="46" t="s">
        <v>15485</v>
      </c>
      <c r="E493" s="16">
        <v>3500</v>
      </c>
      <c r="F493" s="15">
        <v>0.49</v>
      </c>
      <c r="G493" s="47">
        <v>8</v>
      </c>
      <c r="H493" s="55">
        <f>Таблица651[[#This Row],[Коэфициент стоимости]]*Таблица651[[#This Row],[Розничная цена KRW]]</f>
        <v>1715</v>
      </c>
      <c r="I493" s="17" t="str">
        <f>IF($H$1="","Введите курс",Таблица651[[#This Row],[Оптовая цена KRW за 1шт]]/$H$1)</f>
        <v>Введите курс</v>
      </c>
      <c r="J493" s="48"/>
      <c r="K493" s="18">
        <f>Таблица651[[#This Row],[Заказ коробок ]]*Таблица651[[#This Row],[Кол-во шт в коробке]]</f>
        <v>0</v>
      </c>
      <c r="L493" s="54">
        <f>Таблица651[[#This Row],[Общее кол-во шт]]*Таблица651[[#This Row],[Оптовая цена KRW за 1шт]]</f>
        <v>0</v>
      </c>
      <c r="M493" s="19" t="str">
        <f>IFERROR(Таблица651[[#This Row],[Общее кол-во шт]]*Таблица651[[#This Row],[Оптовая цена USD за 1шт]],"")</f>
        <v/>
      </c>
      <c r="N493" s="49"/>
    </row>
    <row r="494" spans="1:14" ht="22.5" customHeight="1">
      <c r="A494" s="44" t="s">
        <v>15486</v>
      </c>
      <c r="B494" s="14">
        <v>8806173445127</v>
      </c>
      <c r="C494" s="50" t="s">
        <v>15487</v>
      </c>
      <c r="D494" s="46" t="s">
        <v>15488</v>
      </c>
      <c r="E494" s="16">
        <v>3500</v>
      </c>
      <c r="F494" s="15">
        <v>0.49</v>
      </c>
      <c r="G494" s="47">
        <v>8</v>
      </c>
      <c r="H494" s="55">
        <f>Таблица651[[#This Row],[Коэфициент стоимости]]*Таблица651[[#This Row],[Розничная цена KRW]]</f>
        <v>1715</v>
      </c>
      <c r="I494" s="17" t="str">
        <f>IF($H$1="","Введите курс",Таблица651[[#This Row],[Оптовая цена KRW за 1шт]]/$H$1)</f>
        <v>Введите курс</v>
      </c>
      <c r="J494" s="48"/>
      <c r="K494" s="18">
        <f>Таблица651[[#This Row],[Заказ коробок ]]*Таблица651[[#This Row],[Кол-во шт в коробке]]</f>
        <v>0</v>
      </c>
      <c r="L494" s="54">
        <f>Таблица651[[#This Row],[Общее кол-во шт]]*Таблица651[[#This Row],[Оптовая цена KRW за 1шт]]</f>
        <v>0</v>
      </c>
      <c r="M494" s="19" t="str">
        <f>IFERROR(Таблица651[[#This Row],[Общее кол-во шт]]*Таблица651[[#This Row],[Оптовая цена USD за 1шт]],"")</f>
        <v/>
      </c>
      <c r="N494" s="49"/>
    </row>
    <row r="495" spans="1:14" ht="22.5" customHeight="1">
      <c r="A495" s="44" t="s">
        <v>15489</v>
      </c>
      <c r="B495" s="14">
        <v>8806173445134</v>
      </c>
      <c r="C495" s="50" t="s">
        <v>15490</v>
      </c>
      <c r="D495" s="46" t="s">
        <v>15491</v>
      </c>
      <c r="E495" s="16">
        <v>3500</v>
      </c>
      <c r="F495" s="15">
        <v>0.49</v>
      </c>
      <c r="G495" s="47">
        <v>8</v>
      </c>
      <c r="H495" s="55">
        <f>Таблица651[[#This Row],[Коэфициент стоимости]]*Таблица651[[#This Row],[Розничная цена KRW]]</f>
        <v>1715</v>
      </c>
      <c r="I495" s="17" t="str">
        <f>IF($H$1="","Введите курс",Таблица651[[#This Row],[Оптовая цена KRW за 1шт]]/$H$1)</f>
        <v>Введите курс</v>
      </c>
      <c r="J495" s="48"/>
      <c r="K495" s="18">
        <f>Таблица651[[#This Row],[Заказ коробок ]]*Таблица651[[#This Row],[Кол-во шт в коробке]]</f>
        <v>0</v>
      </c>
      <c r="L495" s="54">
        <f>Таблица651[[#This Row],[Общее кол-во шт]]*Таблица651[[#This Row],[Оптовая цена KRW за 1шт]]</f>
        <v>0</v>
      </c>
      <c r="M495" s="19" t="str">
        <f>IFERROR(Таблица651[[#This Row],[Общее кол-во шт]]*Таблица651[[#This Row],[Оптовая цена USD за 1шт]],"")</f>
        <v/>
      </c>
      <c r="N495" s="49"/>
    </row>
    <row r="496" spans="1:14" ht="22.5" customHeight="1">
      <c r="A496" s="44" t="s">
        <v>15492</v>
      </c>
      <c r="B496" s="14">
        <v>8806173448111</v>
      </c>
      <c r="C496" s="50" t="s">
        <v>15493</v>
      </c>
      <c r="D496" s="46" t="s">
        <v>15494</v>
      </c>
      <c r="E496" s="16">
        <v>3500</v>
      </c>
      <c r="F496" s="15">
        <v>0.49</v>
      </c>
      <c r="G496" s="47">
        <v>8</v>
      </c>
      <c r="H496" s="55">
        <f>Таблица651[[#This Row],[Коэфициент стоимости]]*Таблица651[[#This Row],[Розничная цена KRW]]</f>
        <v>1715</v>
      </c>
      <c r="I496" s="17" t="str">
        <f>IF($H$1="","Введите курс",Таблица651[[#This Row],[Оптовая цена KRW за 1шт]]/$H$1)</f>
        <v>Введите курс</v>
      </c>
      <c r="J496" s="48"/>
      <c r="K496" s="18">
        <f>Таблица651[[#This Row],[Заказ коробок ]]*Таблица651[[#This Row],[Кол-во шт в коробке]]</f>
        <v>0</v>
      </c>
      <c r="L496" s="54">
        <f>Таблица651[[#This Row],[Общее кол-во шт]]*Таблица651[[#This Row],[Оптовая цена KRW за 1шт]]</f>
        <v>0</v>
      </c>
      <c r="M496" s="19" t="str">
        <f>IFERROR(Таблица651[[#This Row],[Общее кол-во шт]]*Таблица651[[#This Row],[Оптовая цена USD за 1шт]],"")</f>
        <v/>
      </c>
      <c r="N496" s="49"/>
    </row>
    <row r="497" spans="1:14" ht="22.5" customHeight="1">
      <c r="A497" s="44" t="s">
        <v>15495</v>
      </c>
      <c r="B497" s="14">
        <v>8806173445141</v>
      </c>
      <c r="C497" s="50" t="s">
        <v>15496</v>
      </c>
      <c r="D497" s="46" t="s">
        <v>15497</v>
      </c>
      <c r="E497" s="16">
        <v>3000</v>
      </c>
      <c r="F497" s="15">
        <v>0.49</v>
      </c>
      <c r="G497" s="47">
        <v>8</v>
      </c>
      <c r="H497" s="55">
        <f>Таблица651[[#This Row],[Коэфициент стоимости]]*Таблица651[[#This Row],[Розничная цена KRW]]</f>
        <v>1470</v>
      </c>
      <c r="I497" s="17" t="str">
        <f>IF($H$1="","Введите курс",Таблица651[[#This Row],[Оптовая цена KRW за 1шт]]/$H$1)</f>
        <v>Введите курс</v>
      </c>
      <c r="J497" s="48"/>
      <c r="K497" s="18">
        <f>Таблица651[[#This Row],[Заказ коробок ]]*Таблица651[[#This Row],[Кол-во шт в коробке]]</f>
        <v>0</v>
      </c>
      <c r="L497" s="54">
        <f>Таблица651[[#This Row],[Общее кол-во шт]]*Таблица651[[#This Row],[Оптовая цена KRW за 1шт]]</f>
        <v>0</v>
      </c>
      <c r="M497" s="19" t="str">
        <f>IFERROR(Таблица651[[#This Row],[Общее кол-во шт]]*Таблица651[[#This Row],[Оптовая цена USD за 1шт]],"")</f>
        <v/>
      </c>
      <c r="N497" s="49"/>
    </row>
    <row r="498" spans="1:14" ht="22.5" customHeight="1">
      <c r="A498" s="44" t="s">
        <v>15498</v>
      </c>
      <c r="B498" s="14">
        <v>8806173445158</v>
      </c>
      <c r="C498" s="50" t="s">
        <v>15499</v>
      </c>
      <c r="D498" s="46" t="s">
        <v>15500</v>
      </c>
      <c r="E498" s="16">
        <v>3000</v>
      </c>
      <c r="F498" s="15">
        <v>0.49</v>
      </c>
      <c r="G498" s="47">
        <v>8</v>
      </c>
      <c r="H498" s="55">
        <f>Таблица651[[#This Row],[Коэфициент стоимости]]*Таблица651[[#This Row],[Розничная цена KRW]]</f>
        <v>1470</v>
      </c>
      <c r="I498" s="17" t="str">
        <f>IF($H$1="","Введите курс",Таблица651[[#This Row],[Оптовая цена KRW за 1шт]]/$H$1)</f>
        <v>Введите курс</v>
      </c>
      <c r="J498" s="48"/>
      <c r="K498" s="18">
        <f>Таблица651[[#This Row],[Заказ коробок ]]*Таблица651[[#This Row],[Кол-во шт в коробке]]</f>
        <v>0</v>
      </c>
      <c r="L498" s="54">
        <f>Таблица651[[#This Row],[Общее кол-во шт]]*Таблица651[[#This Row],[Оптовая цена KRW за 1шт]]</f>
        <v>0</v>
      </c>
      <c r="M498" s="19" t="str">
        <f>IFERROR(Таблица651[[#This Row],[Общее кол-во шт]]*Таблица651[[#This Row],[Оптовая цена USD за 1шт]],"")</f>
        <v/>
      </c>
      <c r="N498" s="49"/>
    </row>
    <row r="499" spans="1:14" ht="22.5" customHeight="1">
      <c r="A499" s="44" t="s">
        <v>15501</v>
      </c>
      <c r="B499" s="14">
        <v>8806173445165</v>
      </c>
      <c r="C499" s="50" t="s">
        <v>15502</v>
      </c>
      <c r="D499" s="46" t="s">
        <v>15503</v>
      </c>
      <c r="E499" s="16">
        <v>3000</v>
      </c>
      <c r="F499" s="15">
        <v>0.49</v>
      </c>
      <c r="G499" s="47">
        <v>8</v>
      </c>
      <c r="H499" s="55">
        <f>Таблица651[[#This Row],[Коэфициент стоимости]]*Таблица651[[#This Row],[Розничная цена KRW]]</f>
        <v>1470</v>
      </c>
      <c r="I499" s="17" t="str">
        <f>IF($H$1="","Введите курс",Таблица651[[#This Row],[Оптовая цена KRW за 1шт]]/$H$1)</f>
        <v>Введите курс</v>
      </c>
      <c r="J499" s="48"/>
      <c r="K499" s="18">
        <f>Таблица651[[#This Row],[Заказ коробок ]]*Таблица651[[#This Row],[Кол-во шт в коробке]]</f>
        <v>0</v>
      </c>
      <c r="L499" s="54">
        <f>Таблица651[[#This Row],[Общее кол-во шт]]*Таблица651[[#This Row],[Оптовая цена KRW за 1шт]]</f>
        <v>0</v>
      </c>
      <c r="M499" s="19" t="str">
        <f>IFERROR(Таблица651[[#This Row],[Общее кол-во шт]]*Таблица651[[#This Row],[Оптовая цена USD за 1шт]],"")</f>
        <v/>
      </c>
      <c r="N499" s="49"/>
    </row>
    <row r="500" spans="1:14" ht="22.5" customHeight="1">
      <c r="A500" s="44" t="s">
        <v>15504</v>
      </c>
      <c r="B500" s="14">
        <v>8806173448647</v>
      </c>
      <c r="C500" s="50" t="s">
        <v>15505</v>
      </c>
      <c r="D500" s="46" t="s">
        <v>15506</v>
      </c>
      <c r="E500" s="16">
        <v>7900</v>
      </c>
      <c r="F500" s="15">
        <v>0.49</v>
      </c>
      <c r="G500" s="47">
        <v>6</v>
      </c>
      <c r="H500" s="55">
        <f>Таблица651[[#This Row],[Коэфициент стоимости]]*Таблица651[[#This Row],[Розничная цена KRW]]</f>
        <v>3871</v>
      </c>
      <c r="I500" s="17" t="str">
        <f>IF($H$1="","Введите курс",Таблица651[[#This Row],[Оптовая цена KRW за 1шт]]/$H$1)</f>
        <v>Введите курс</v>
      </c>
      <c r="J500" s="48"/>
      <c r="K500" s="18">
        <f>Таблица651[[#This Row],[Заказ коробок ]]*Таблица651[[#This Row],[Кол-во шт в коробке]]</f>
        <v>0</v>
      </c>
      <c r="L500" s="54">
        <f>Таблица651[[#This Row],[Общее кол-во шт]]*Таблица651[[#This Row],[Оптовая цена KRW за 1шт]]</f>
        <v>0</v>
      </c>
      <c r="M500" s="19" t="str">
        <f>IFERROR(Таблица651[[#This Row],[Общее кол-во шт]]*Таблица651[[#This Row],[Оптовая цена USD за 1шт]],"")</f>
        <v/>
      </c>
      <c r="N500" s="49"/>
    </row>
    <row r="501" spans="1:14" ht="22.5" customHeight="1">
      <c r="A501" s="44" t="s">
        <v>15507</v>
      </c>
      <c r="B501" s="14">
        <v>8806173448654</v>
      </c>
      <c r="C501" s="50" t="s">
        <v>15508</v>
      </c>
      <c r="D501" s="46" t="s">
        <v>15509</v>
      </c>
      <c r="E501" s="16">
        <v>7900</v>
      </c>
      <c r="F501" s="15">
        <v>0.49</v>
      </c>
      <c r="G501" s="47">
        <v>6</v>
      </c>
      <c r="H501" s="55">
        <f>Таблица651[[#This Row],[Коэфициент стоимости]]*Таблица651[[#This Row],[Розничная цена KRW]]</f>
        <v>3871</v>
      </c>
      <c r="I501" s="17" t="str">
        <f>IF($H$1="","Введите курс",Таблица651[[#This Row],[Оптовая цена KRW за 1шт]]/$H$1)</f>
        <v>Введите курс</v>
      </c>
      <c r="J501" s="48"/>
      <c r="K501" s="18">
        <f>Таблица651[[#This Row],[Заказ коробок ]]*Таблица651[[#This Row],[Кол-во шт в коробке]]</f>
        <v>0</v>
      </c>
      <c r="L501" s="54">
        <f>Таблица651[[#This Row],[Общее кол-во шт]]*Таблица651[[#This Row],[Оптовая цена KRW за 1шт]]</f>
        <v>0</v>
      </c>
      <c r="M501" s="19" t="str">
        <f>IFERROR(Таблица651[[#This Row],[Общее кол-во шт]]*Таблица651[[#This Row],[Оптовая цена USD за 1шт]],"")</f>
        <v/>
      </c>
      <c r="N501" s="49"/>
    </row>
    <row r="502" spans="1:14" ht="22.5" customHeight="1">
      <c r="A502" s="44" t="s">
        <v>15510</v>
      </c>
      <c r="B502" s="14">
        <v>8806173448661</v>
      </c>
      <c r="C502" s="50" t="s">
        <v>15511</v>
      </c>
      <c r="D502" s="46" t="s">
        <v>15512</v>
      </c>
      <c r="E502" s="16">
        <v>7900</v>
      </c>
      <c r="F502" s="15">
        <v>0.49</v>
      </c>
      <c r="G502" s="47">
        <v>6</v>
      </c>
      <c r="H502" s="55">
        <f>Таблица651[[#This Row],[Коэфициент стоимости]]*Таблица651[[#This Row],[Розничная цена KRW]]</f>
        <v>3871</v>
      </c>
      <c r="I502" s="17" t="str">
        <f>IF($H$1="","Введите курс",Таблица651[[#This Row],[Оптовая цена KRW за 1шт]]/$H$1)</f>
        <v>Введите курс</v>
      </c>
      <c r="J502" s="48"/>
      <c r="K502" s="18">
        <f>Таблица651[[#This Row],[Заказ коробок ]]*Таблица651[[#This Row],[Кол-во шт в коробке]]</f>
        <v>0</v>
      </c>
      <c r="L502" s="54">
        <f>Таблица651[[#This Row],[Общее кол-во шт]]*Таблица651[[#This Row],[Оптовая цена KRW за 1шт]]</f>
        <v>0</v>
      </c>
      <c r="M502" s="19" t="str">
        <f>IFERROR(Таблица651[[#This Row],[Общее кол-во шт]]*Таблица651[[#This Row],[Оптовая цена USD за 1шт]],"")</f>
        <v/>
      </c>
      <c r="N502" s="49"/>
    </row>
    <row r="503" spans="1:14" ht="22.5" customHeight="1">
      <c r="A503" s="44" t="s">
        <v>15513</v>
      </c>
      <c r="B503" s="14">
        <v>8806173444977</v>
      </c>
      <c r="C503" s="50" t="s">
        <v>15514</v>
      </c>
      <c r="D503" s="46" t="s">
        <v>15515</v>
      </c>
      <c r="E503" s="16">
        <v>5900</v>
      </c>
      <c r="F503" s="15">
        <v>0.49</v>
      </c>
      <c r="G503" s="47">
        <v>8</v>
      </c>
      <c r="H503" s="55">
        <f>Таблица651[[#This Row],[Коэфициент стоимости]]*Таблица651[[#This Row],[Розничная цена KRW]]</f>
        <v>2891</v>
      </c>
      <c r="I503" s="17" t="str">
        <f>IF($H$1="","Введите курс",Таблица651[[#This Row],[Оптовая цена KRW за 1шт]]/$H$1)</f>
        <v>Введите курс</v>
      </c>
      <c r="J503" s="48"/>
      <c r="K503" s="18">
        <f>Таблица651[[#This Row],[Заказ коробок ]]*Таблица651[[#This Row],[Кол-во шт в коробке]]</f>
        <v>0</v>
      </c>
      <c r="L503" s="54">
        <f>Таблица651[[#This Row],[Общее кол-во шт]]*Таблица651[[#This Row],[Оптовая цена KRW за 1шт]]</f>
        <v>0</v>
      </c>
      <c r="M503" s="19" t="str">
        <f>IFERROR(Таблица651[[#This Row],[Общее кол-во шт]]*Таблица651[[#This Row],[Оптовая цена USD за 1шт]],"")</f>
        <v/>
      </c>
      <c r="N503" s="49"/>
    </row>
    <row r="504" spans="1:14" ht="22.5" customHeight="1">
      <c r="A504" s="44" t="s">
        <v>15516</v>
      </c>
      <c r="B504" s="14">
        <v>8806173444984</v>
      </c>
      <c r="C504" s="50" t="s">
        <v>15517</v>
      </c>
      <c r="D504" s="46" t="s">
        <v>15518</v>
      </c>
      <c r="E504" s="16">
        <v>5900</v>
      </c>
      <c r="F504" s="15">
        <v>0.49</v>
      </c>
      <c r="G504" s="47">
        <v>8</v>
      </c>
      <c r="H504" s="55">
        <f>Таблица651[[#This Row],[Коэфициент стоимости]]*Таблица651[[#This Row],[Розничная цена KRW]]</f>
        <v>2891</v>
      </c>
      <c r="I504" s="17" t="str">
        <f>IF($H$1="","Введите курс",Таблица651[[#This Row],[Оптовая цена KRW за 1шт]]/$H$1)</f>
        <v>Введите курс</v>
      </c>
      <c r="J504" s="48"/>
      <c r="K504" s="18">
        <f>Таблица651[[#This Row],[Заказ коробок ]]*Таблица651[[#This Row],[Кол-во шт в коробке]]</f>
        <v>0</v>
      </c>
      <c r="L504" s="54">
        <f>Таблица651[[#This Row],[Общее кол-во шт]]*Таблица651[[#This Row],[Оптовая цена KRW за 1шт]]</f>
        <v>0</v>
      </c>
      <c r="M504" s="19" t="str">
        <f>IFERROR(Таблица651[[#This Row],[Общее кол-во шт]]*Таблица651[[#This Row],[Оптовая цена USD за 1шт]],"")</f>
        <v/>
      </c>
      <c r="N504" s="49"/>
    </row>
    <row r="505" spans="1:14" ht="22.5" customHeight="1">
      <c r="A505" s="44" t="s">
        <v>15519</v>
      </c>
      <c r="B505" s="14">
        <v>8806173443895</v>
      </c>
      <c r="C505" s="50" t="s">
        <v>15520</v>
      </c>
      <c r="D505" s="46" t="s">
        <v>15521</v>
      </c>
      <c r="E505" s="16">
        <v>7900</v>
      </c>
      <c r="F505" s="15">
        <v>0.49</v>
      </c>
      <c r="G505" s="47">
        <v>6</v>
      </c>
      <c r="H505" s="55">
        <f>Таблица651[[#This Row],[Коэфициент стоимости]]*Таблица651[[#This Row],[Розничная цена KRW]]</f>
        <v>3871</v>
      </c>
      <c r="I505" s="17" t="str">
        <f>IF($H$1="","Введите курс",Таблица651[[#This Row],[Оптовая цена KRW за 1шт]]/$H$1)</f>
        <v>Введите курс</v>
      </c>
      <c r="J505" s="48"/>
      <c r="K505" s="18">
        <f>Таблица651[[#This Row],[Заказ коробок ]]*Таблица651[[#This Row],[Кол-во шт в коробке]]</f>
        <v>0</v>
      </c>
      <c r="L505" s="54">
        <f>Таблица651[[#This Row],[Общее кол-во шт]]*Таблица651[[#This Row],[Оптовая цена KRW за 1шт]]</f>
        <v>0</v>
      </c>
      <c r="M505" s="19" t="str">
        <f>IFERROR(Таблица651[[#This Row],[Общее кол-во шт]]*Таблица651[[#This Row],[Оптовая цена USD за 1шт]],"")</f>
        <v/>
      </c>
      <c r="N505" s="49"/>
    </row>
    <row r="506" spans="1:14" ht="22.5" customHeight="1">
      <c r="A506" s="44" t="s">
        <v>15522</v>
      </c>
      <c r="B506" s="14">
        <v>8806173444991</v>
      </c>
      <c r="C506" s="50" t="s">
        <v>15523</v>
      </c>
      <c r="D506" s="46" t="s">
        <v>15524</v>
      </c>
      <c r="E506" s="16">
        <v>7900</v>
      </c>
      <c r="F506" s="15">
        <v>0.49</v>
      </c>
      <c r="G506" s="47">
        <v>6</v>
      </c>
      <c r="H506" s="55">
        <f>Таблица651[[#This Row],[Коэфициент стоимости]]*Таблица651[[#This Row],[Розничная цена KRW]]</f>
        <v>3871</v>
      </c>
      <c r="I506" s="17" t="str">
        <f>IF($H$1="","Введите курс",Таблица651[[#This Row],[Оптовая цена KRW за 1шт]]/$H$1)</f>
        <v>Введите курс</v>
      </c>
      <c r="J506" s="48"/>
      <c r="K506" s="18">
        <f>Таблица651[[#This Row],[Заказ коробок ]]*Таблица651[[#This Row],[Кол-во шт в коробке]]</f>
        <v>0</v>
      </c>
      <c r="L506" s="54">
        <f>Таблица651[[#This Row],[Общее кол-во шт]]*Таблица651[[#This Row],[Оптовая цена KRW за 1шт]]</f>
        <v>0</v>
      </c>
      <c r="M506" s="19" t="str">
        <f>IFERROR(Таблица651[[#This Row],[Общее кол-во шт]]*Таблица651[[#This Row],[Оптовая цена USD за 1шт]],"")</f>
        <v/>
      </c>
      <c r="N506" s="49"/>
    </row>
    <row r="507" spans="1:14" ht="22.5" customHeight="1">
      <c r="A507" s="44" t="s">
        <v>15525</v>
      </c>
      <c r="B507" s="14">
        <v>8806173445004</v>
      </c>
      <c r="C507" s="50" t="s">
        <v>15526</v>
      </c>
      <c r="D507" s="46" t="s">
        <v>15527</v>
      </c>
      <c r="E507" s="16">
        <v>7900</v>
      </c>
      <c r="F507" s="15">
        <v>0.49</v>
      </c>
      <c r="G507" s="47">
        <v>6</v>
      </c>
      <c r="H507" s="55">
        <f>Таблица651[[#This Row],[Коэфициент стоимости]]*Таблица651[[#This Row],[Розничная цена KRW]]</f>
        <v>3871</v>
      </c>
      <c r="I507" s="17" t="str">
        <f>IF($H$1="","Введите курс",Таблица651[[#This Row],[Оптовая цена KRW за 1шт]]/$H$1)</f>
        <v>Введите курс</v>
      </c>
      <c r="J507" s="48"/>
      <c r="K507" s="18">
        <f>Таблица651[[#This Row],[Заказ коробок ]]*Таблица651[[#This Row],[Кол-во шт в коробке]]</f>
        <v>0</v>
      </c>
      <c r="L507" s="54">
        <f>Таблица651[[#This Row],[Общее кол-во шт]]*Таблица651[[#This Row],[Оптовая цена KRW за 1шт]]</f>
        <v>0</v>
      </c>
      <c r="M507" s="19" t="str">
        <f>IFERROR(Таблица651[[#This Row],[Общее кол-во шт]]*Таблица651[[#This Row],[Оптовая цена USD за 1шт]],"")</f>
        <v/>
      </c>
      <c r="N507" s="49"/>
    </row>
    <row r="508" spans="1:14" ht="22.5" customHeight="1">
      <c r="A508" s="44" t="s">
        <v>15528</v>
      </c>
      <c r="B508" s="14">
        <v>8806173445332</v>
      </c>
      <c r="C508" s="50" t="s">
        <v>15529</v>
      </c>
      <c r="D508" s="46" t="s">
        <v>24293</v>
      </c>
      <c r="E508" s="16">
        <v>12900</v>
      </c>
      <c r="F508" s="15">
        <v>0.49</v>
      </c>
      <c r="G508" s="47">
        <v>6</v>
      </c>
      <c r="H508" s="55">
        <f>Таблица651[[#This Row],[Коэфициент стоимости]]*Таблица651[[#This Row],[Розничная цена KRW]]</f>
        <v>6321</v>
      </c>
      <c r="I508" s="17" t="str">
        <f>IF($H$1="","Введите курс",Таблица651[[#This Row],[Оптовая цена KRW за 1шт]]/$H$1)</f>
        <v>Введите курс</v>
      </c>
      <c r="J508" s="48"/>
      <c r="K508" s="18">
        <f>Таблица651[[#This Row],[Заказ коробок ]]*Таблица651[[#This Row],[Кол-во шт в коробке]]</f>
        <v>0</v>
      </c>
      <c r="L508" s="54">
        <f>Таблица651[[#This Row],[Общее кол-во шт]]*Таблица651[[#This Row],[Оптовая цена KRW за 1шт]]</f>
        <v>0</v>
      </c>
      <c r="M508" s="19" t="str">
        <f>IFERROR(Таблица651[[#This Row],[Общее кол-во шт]]*Таблица651[[#This Row],[Оптовая цена USD за 1шт]],"")</f>
        <v/>
      </c>
      <c r="N508" s="49"/>
    </row>
    <row r="509" spans="1:14" ht="22.5" customHeight="1">
      <c r="A509" s="44" t="s">
        <v>15530</v>
      </c>
      <c r="B509" s="14">
        <v>8806173445349</v>
      </c>
      <c r="C509" s="50" t="s">
        <v>15531</v>
      </c>
      <c r="D509" s="46" t="s">
        <v>24294</v>
      </c>
      <c r="E509" s="16">
        <v>12900</v>
      </c>
      <c r="F509" s="15">
        <v>0.49</v>
      </c>
      <c r="G509" s="47">
        <v>6</v>
      </c>
      <c r="H509" s="55">
        <f>Таблица651[[#This Row],[Коэфициент стоимости]]*Таблица651[[#This Row],[Розничная цена KRW]]</f>
        <v>6321</v>
      </c>
      <c r="I509" s="17" t="str">
        <f>IF($H$1="","Введите курс",Таблица651[[#This Row],[Оптовая цена KRW за 1шт]]/$H$1)</f>
        <v>Введите курс</v>
      </c>
      <c r="J509" s="48"/>
      <c r="K509" s="18">
        <f>Таблица651[[#This Row],[Заказ коробок ]]*Таблица651[[#This Row],[Кол-во шт в коробке]]</f>
        <v>0</v>
      </c>
      <c r="L509" s="54">
        <f>Таблица651[[#This Row],[Общее кол-во шт]]*Таблица651[[#This Row],[Оптовая цена KRW за 1шт]]</f>
        <v>0</v>
      </c>
      <c r="M509" s="19" t="str">
        <f>IFERROR(Таблица651[[#This Row],[Общее кол-во шт]]*Таблица651[[#This Row],[Оптовая цена USD за 1шт]],"")</f>
        <v/>
      </c>
      <c r="N509" s="49"/>
    </row>
    <row r="510" spans="1:14" ht="22.5" customHeight="1">
      <c r="A510" s="44" t="s">
        <v>15532</v>
      </c>
      <c r="B510" s="14">
        <v>8806173444328</v>
      </c>
      <c r="C510" s="50" t="s">
        <v>15533</v>
      </c>
      <c r="D510" s="46" t="s">
        <v>15534</v>
      </c>
      <c r="E510" s="16">
        <v>8500</v>
      </c>
      <c r="F510" s="15">
        <v>0.49</v>
      </c>
      <c r="G510" s="47">
        <v>6</v>
      </c>
      <c r="H510" s="55">
        <f>Таблица651[[#This Row],[Коэфициент стоимости]]*Таблица651[[#This Row],[Розничная цена KRW]]</f>
        <v>4165</v>
      </c>
      <c r="I510" s="17" t="str">
        <f>IF($H$1="","Введите курс",Таблица651[[#This Row],[Оптовая цена KRW за 1шт]]/$H$1)</f>
        <v>Введите курс</v>
      </c>
      <c r="J510" s="48"/>
      <c r="K510" s="18">
        <f>Таблица651[[#This Row],[Заказ коробок ]]*Таблица651[[#This Row],[Кол-во шт в коробке]]</f>
        <v>0</v>
      </c>
      <c r="L510" s="54">
        <f>Таблица651[[#This Row],[Общее кол-во шт]]*Таблица651[[#This Row],[Оптовая цена KRW за 1шт]]</f>
        <v>0</v>
      </c>
      <c r="M510" s="19" t="str">
        <f>IFERROR(Таблица651[[#This Row],[Общее кол-во шт]]*Таблица651[[#This Row],[Оптовая цена USD за 1шт]],"")</f>
        <v/>
      </c>
      <c r="N510" s="49"/>
    </row>
    <row r="511" spans="1:14" ht="22.5" customHeight="1">
      <c r="A511" s="44" t="s">
        <v>15535</v>
      </c>
      <c r="B511" s="14">
        <v>8806173444335</v>
      </c>
      <c r="C511" s="50" t="s">
        <v>15536</v>
      </c>
      <c r="D511" s="46" t="s">
        <v>15537</v>
      </c>
      <c r="E511" s="16">
        <v>8500</v>
      </c>
      <c r="F511" s="15">
        <v>0.49</v>
      </c>
      <c r="G511" s="47">
        <v>6</v>
      </c>
      <c r="H511" s="55">
        <f>Таблица651[[#This Row],[Коэфициент стоимости]]*Таблица651[[#This Row],[Розничная цена KRW]]</f>
        <v>4165</v>
      </c>
      <c r="I511" s="17" t="str">
        <f>IF($H$1="","Введите курс",Таблица651[[#This Row],[Оптовая цена KRW за 1шт]]/$H$1)</f>
        <v>Введите курс</v>
      </c>
      <c r="J511" s="48"/>
      <c r="K511" s="18">
        <f>Таблица651[[#This Row],[Заказ коробок ]]*Таблица651[[#This Row],[Кол-во шт в коробке]]</f>
        <v>0</v>
      </c>
      <c r="L511" s="54">
        <f>Таблица651[[#This Row],[Общее кол-во шт]]*Таблица651[[#This Row],[Оптовая цена KRW за 1шт]]</f>
        <v>0</v>
      </c>
      <c r="M511" s="19" t="str">
        <f>IFERROR(Таблица651[[#This Row],[Общее кол-во шт]]*Таблица651[[#This Row],[Оптовая цена USD за 1шт]],"")</f>
        <v/>
      </c>
      <c r="N511" s="49"/>
    </row>
    <row r="512" spans="1:14" ht="22.5" customHeight="1">
      <c r="A512" s="44" t="s">
        <v>15538</v>
      </c>
      <c r="B512" s="14">
        <v>8806173419548</v>
      </c>
      <c r="C512" s="50" t="s">
        <v>15539</v>
      </c>
      <c r="D512" s="46" t="s">
        <v>24295</v>
      </c>
      <c r="E512" s="16">
        <v>6500</v>
      </c>
      <c r="F512" s="15">
        <v>0.49</v>
      </c>
      <c r="G512" s="47">
        <v>12</v>
      </c>
      <c r="H512" s="55">
        <f>Таблица651[[#This Row],[Коэфициент стоимости]]*Таблица651[[#This Row],[Розничная цена KRW]]</f>
        <v>3185</v>
      </c>
      <c r="I512" s="17" t="str">
        <f>IF($H$1="","Введите курс",Таблица651[[#This Row],[Оптовая цена KRW за 1шт]]/$H$1)</f>
        <v>Введите курс</v>
      </c>
      <c r="J512" s="48"/>
      <c r="K512" s="18">
        <f>Таблица651[[#This Row],[Заказ коробок ]]*Таблица651[[#This Row],[Кол-во шт в коробке]]</f>
        <v>0</v>
      </c>
      <c r="L512" s="54">
        <f>Таблица651[[#This Row],[Общее кол-во шт]]*Таблица651[[#This Row],[Оптовая цена KRW за 1шт]]</f>
        <v>0</v>
      </c>
      <c r="M512" s="19" t="str">
        <f>IFERROR(Таблица651[[#This Row],[Общее кол-во шт]]*Таблица651[[#This Row],[Оптовая цена USD за 1шт]],"")</f>
        <v/>
      </c>
      <c r="N512" s="49"/>
    </row>
    <row r="513" spans="1:14" ht="22.5" customHeight="1">
      <c r="A513" s="44" t="s">
        <v>15540</v>
      </c>
      <c r="B513" s="14">
        <v>8806173445011</v>
      </c>
      <c r="C513" s="50" t="s">
        <v>15541</v>
      </c>
      <c r="D513" s="46" t="s">
        <v>15542</v>
      </c>
      <c r="E513" s="16">
        <v>9900</v>
      </c>
      <c r="F513" s="15">
        <v>0.49</v>
      </c>
      <c r="G513" s="47">
        <v>6</v>
      </c>
      <c r="H513" s="55">
        <f>Таблица651[[#This Row],[Коэфициент стоимости]]*Таблица651[[#This Row],[Розничная цена KRW]]</f>
        <v>4851</v>
      </c>
      <c r="I513" s="17" t="str">
        <f>IF($H$1="","Введите курс",Таблица651[[#This Row],[Оптовая цена KRW за 1шт]]/$H$1)</f>
        <v>Введите курс</v>
      </c>
      <c r="J513" s="48"/>
      <c r="K513" s="18">
        <f>Таблица651[[#This Row],[Заказ коробок ]]*Таблица651[[#This Row],[Кол-во шт в коробке]]</f>
        <v>0</v>
      </c>
      <c r="L513" s="54">
        <f>Таблица651[[#This Row],[Общее кол-во шт]]*Таблица651[[#This Row],[Оптовая цена KRW за 1шт]]</f>
        <v>0</v>
      </c>
      <c r="M513" s="19" t="str">
        <f>IFERROR(Таблица651[[#This Row],[Общее кол-во шт]]*Таблица651[[#This Row],[Оптовая цена USD за 1шт]],"")</f>
        <v/>
      </c>
      <c r="N513" s="49"/>
    </row>
    <row r="514" spans="1:14" ht="22.5" customHeight="1">
      <c r="A514" s="44" t="s">
        <v>15543</v>
      </c>
      <c r="B514" s="14">
        <v>8806173445028</v>
      </c>
      <c r="C514" s="50" t="s">
        <v>15544</v>
      </c>
      <c r="D514" s="46" t="s">
        <v>24296</v>
      </c>
      <c r="E514" s="16">
        <v>9900</v>
      </c>
      <c r="F514" s="15">
        <v>0.49</v>
      </c>
      <c r="G514" s="47">
        <v>6</v>
      </c>
      <c r="H514" s="55">
        <f>Таблица651[[#This Row],[Коэфициент стоимости]]*Таблица651[[#This Row],[Розничная цена KRW]]</f>
        <v>4851</v>
      </c>
      <c r="I514" s="17" t="str">
        <f>IF($H$1="","Введите курс",Таблица651[[#This Row],[Оптовая цена KRW за 1шт]]/$H$1)</f>
        <v>Введите курс</v>
      </c>
      <c r="J514" s="48"/>
      <c r="K514" s="18">
        <f>Таблица651[[#This Row],[Заказ коробок ]]*Таблица651[[#This Row],[Кол-во шт в коробке]]</f>
        <v>0</v>
      </c>
      <c r="L514" s="54">
        <f>Таблица651[[#This Row],[Общее кол-во шт]]*Таблица651[[#This Row],[Оптовая цена KRW за 1шт]]</f>
        <v>0</v>
      </c>
      <c r="M514" s="19" t="str">
        <f>IFERROR(Таблица651[[#This Row],[Общее кол-во шт]]*Таблица651[[#This Row],[Оптовая цена USD за 1шт]],"")</f>
        <v/>
      </c>
      <c r="N514" s="49"/>
    </row>
    <row r="515" spans="1:14" ht="22.5" customHeight="1">
      <c r="A515" s="44" t="s">
        <v>15545</v>
      </c>
      <c r="B515" s="14">
        <v>8806173444953</v>
      </c>
      <c r="C515" s="50" t="s">
        <v>15546</v>
      </c>
      <c r="D515" s="46" t="s">
        <v>15547</v>
      </c>
      <c r="E515" s="16">
        <v>9900</v>
      </c>
      <c r="F515" s="15">
        <v>0.49</v>
      </c>
      <c r="G515" s="47">
        <v>8</v>
      </c>
      <c r="H515" s="55">
        <f>Таблица651[[#This Row],[Коэфициент стоимости]]*Таблица651[[#This Row],[Розничная цена KRW]]</f>
        <v>4851</v>
      </c>
      <c r="I515" s="17" t="str">
        <f>IF($H$1="","Введите курс",Таблица651[[#This Row],[Оптовая цена KRW за 1шт]]/$H$1)</f>
        <v>Введите курс</v>
      </c>
      <c r="J515" s="48"/>
      <c r="K515" s="18">
        <f>Таблица651[[#This Row],[Заказ коробок ]]*Таблица651[[#This Row],[Кол-во шт в коробке]]</f>
        <v>0</v>
      </c>
      <c r="L515" s="54">
        <f>Таблица651[[#This Row],[Общее кол-во шт]]*Таблица651[[#This Row],[Оптовая цена KRW за 1шт]]</f>
        <v>0</v>
      </c>
      <c r="M515" s="19" t="str">
        <f>IFERROR(Таблица651[[#This Row],[Общее кол-во шт]]*Таблица651[[#This Row],[Оптовая цена USD за 1шт]],"")</f>
        <v/>
      </c>
      <c r="N515" s="49"/>
    </row>
    <row r="516" spans="1:14" ht="22.5" customHeight="1">
      <c r="A516" s="44" t="s">
        <v>15548</v>
      </c>
      <c r="B516" s="14">
        <v>8806173444960</v>
      </c>
      <c r="C516" s="50" t="s">
        <v>15549</v>
      </c>
      <c r="D516" s="46" t="s">
        <v>15550</v>
      </c>
      <c r="E516" s="16">
        <v>9900</v>
      </c>
      <c r="F516" s="15">
        <v>0.49</v>
      </c>
      <c r="G516" s="47">
        <v>8</v>
      </c>
      <c r="H516" s="55">
        <f>Таблица651[[#This Row],[Коэфициент стоимости]]*Таблица651[[#This Row],[Розничная цена KRW]]</f>
        <v>4851</v>
      </c>
      <c r="I516" s="17" t="str">
        <f>IF($H$1="","Введите курс",Таблица651[[#This Row],[Оптовая цена KRW за 1шт]]/$H$1)</f>
        <v>Введите курс</v>
      </c>
      <c r="J516" s="48"/>
      <c r="K516" s="18">
        <f>Таблица651[[#This Row],[Заказ коробок ]]*Таблица651[[#This Row],[Кол-во шт в коробке]]</f>
        <v>0</v>
      </c>
      <c r="L516" s="54">
        <f>Таблица651[[#This Row],[Общее кол-во шт]]*Таблица651[[#This Row],[Оптовая цена KRW за 1шт]]</f>
        <v>0</v>
      </c>
      <c r="M516" s="19" t="str">
        <f>IFERROR(Таблица651[[#This Row],[Общее кол-во шт]]*Таблица651[[#This Row],[Оптовая цена USD за 1шт]],"")</f>
        <v/>
      </c>
      <c r="N516" s="49"/>
    </row>
    <row r="517" spans="1:14" ht="22.5" customHeight="1">
      <c r="A517" s="44" t="s">
        <v>15551</v>
      </c>
      <c r="B517" s="14">
        <v>8806173447800</v>
      </c>
      <c r="C517" s="50" t="s">
        <v>15552</v>
      </c>
      <c r="D517" s="46" t="s">
        <v>15553</v>
      </c>
      <c r="E517" s="16">
        <v>6000</v>
      </c>
      <c r="F517" s="15">
        <v>0.49</v>
      </c>
      <c r="G517" s="47">
        <v>6</v>
      </c>
      <c r="H517" s="55">
        <f>Таблица651[[#This Row],[Коэфициент стоимости]]*Таблица651[[#This Row],[Розничная цена KRW]]</f>
        <v>2940</v>
      </c>
      <c r="I517" s="17" t="str">
        <f>IF($H$1="","Введите курс",Таблица651[[#This Row],[Оптовая цена KRW за 1шт]]/$H$1)</f>
        <v>Введите курс</v>
      </c>
      <c r="J517" s="48"/>
      <c r="K517" s="18">
        <f>Таблица651[[#This Row],[Заказ коробок ]]*Таблица651[[#This Row],[Кол-во шт в коробке]]</f>
        <v>0</v>
      </c>
      <c r="L517" s="54">
        <f>Таблица651[[#This Row],[Общее кол-во шт]]*Таблица651[[#This Row],[Оптовая цена KRW за 1шт]]</f>
        <v>0</v>
      </c>
      <c r="M517" s="19" t="str">
        <f>IFERROR(Таблица651[[#This Row],[Общее кол-во шт]]*Таблица651[[#This Row],[Оптовая цена USD за 1шт]],"")</f>
        <v/>
      </c>
      <c r="N517" s="49"/>
    </row>
    <row r="518" spans="1:14" ht="22.5" customHeight="1">
      <c r="A518" s="44" t="s">
        <v>15554</v>
      </c>
      <c r="B518" s="14">
        <v>8806173447817</v>
      </c>
      <c r="C518" s="50" t="s">
        <v>15555</v>
      </c>
      <c r="D518" s="46" t="s">
        <v>15556</v>
      </c>
      <c r="E518" s="16">
        <v>6000</v>
      </c>
      <c r="F518" s="15">
        <v>0.49</v>
      </c>
      <c r="G518" s="47">
        <v>6</v>
      </c>
      <c r="H518" s="55">
        <f>Таблица651[[#This Row],[Коэфициент стоимости]]*Таблица651[[#This Row],[Розничная цена KRW]]</f>
        <v>2940</v>
      </c>
      <c r="I518" s="17" t="str">
        <f>IF($H$1="","Введите курс",Таблица651[[#This Row],[Оптовая цена KRW за 1шт]]/$H$1)</f>
        <v>Введите курс</v>
      </c>
      <c r="J518" s="48"/>
      <c r="K518" s="18">
        <f>Таблица651[[#This Row],[Заказ коробок ]]*Таблица651[[#This Row],[Кол-во шт в коробке]]</f>
        <v>0</v>
      </c>
      <c r="L518" s="54">
        <f>Таблица651[[#This Row],[Общее кол-во шт]]*Таблица651[[#This Row],[Оптовая цена KRW за 1шт]]</f>
        <v>0</v>
      </c>
      <c r="M518" s="19" t="str">
        <f>IFERROR(Таблица651[[#This Row],[Общее кол-во шт]]*Таблица651[[#This Row],[Оптовая цена USD за 1шт]],"")</f>
        <v/>
      </c>
      <c r="N518" s="49"/>
    </row>
    <row r="519" spans="1:14" ht="22.5" customHeight="1">
      <c r="A519" s="44" t="s">
        <v>15557</v>
      </c>
      <c r="B519" s="14">
        <v>8806173447824</v>
      </c>
      <c r="C519" s="50" t="s">
        <v>15558</v>
      </c>
      <c r="D519" s="46" t="s">
        <v>15559</v>
      </c>
      <c r="E519" s="16">
        <v>6000</v>
      </c>
      <c r="F519" s="15">
        <v>0.49</v>
      </c>
      <c r="G519" s="47">
        <v>6</v>
      </c>
      <c r="H519" s="55">
        <f>Таблица651[[#This Row],[Коэфициент стоимости]]*Таблица651[[#This Row],[Розничная цена KRW]]</f>
        <v>2940</v>
      </c>
      <c r="I519" s="17" t="str">
        <f>IF($H$1="","Введите курс",Таблица651[[#This Row],[Оптовая цена KRW за 1шт]]/$H$1)</f>
        <v>Введите курс</v>
      </c>
      <c r="J519" s="48"/>
      <c r="K519" s="18">
        <f>Таблица651[[#This Row],[Заказ коробок ]]*Таблица651[[#This Row],[Кол-во шт в коробке]]</f>
        <v>0</v>
      </c>
      <c r="L519" s="54">
        <f>Таблица651[[#This Row],[Общее кол-во шт]]*Таблица651[[#This Row],[Оптовая цена KRW за 1шт]]</f>
        <v>0</v>
      </c>
      <c r="M519" s="19" t="str">
        <f>IFERROR(Таблица651[[#This Row],[Общее кол-во шт]]*Таблица651[[#This Row],[Оптовая цена USD за 1шт]],"")</f>
        <v/>
      </c>
      <c r="N519" s="49"/>
    </row>
    <row r="520" spans="1:14" ht="22.5" customHeight="1">
      <c r="A520" s="44" t="s">
        <v>15560</v>
      </c>
      <c r="B520" s="14">
        <v>8806173447831</v>
      </c>
      <c r="C520" s="50" t="s">
        <v>15561</v>
      </c>
      <c r="D520" s="46" t="s">
        <v>15562</v>
      </c>
      <c r="E520" s="16">
        <v>6000</v>
      </c>
      <c r="F520" s="15">
        <v>0.49</v>
      </c>
      <c r="G520" s="47">
        <v>6</v>
      </c>
      <c r="H520" s="55">
        <f>Таблица651[[#This Row],[Коэфициент стоимости]]*Таблица651[[#This Row],[Розничная цена KRW]]</f>
        <v>2940</v>
      </c>
      <c r="I520" s="17" t="str">
        <f>IF($H$1="","Введите курс",Таблица651[[#This Row],[Оптовая цена KRW за 1шт]]/$H$1)</f>
        <v>Введите курс</v>
      </c>
      <c r="J520" s="48"/>
      <c r="K520" s="18">
        <f>Таблица651[[#This Row],[Заказ коробок ]]*Таблица651[[#This Row],[Кол-во шт в коробке]]</f>
        <v>0</v>
      </c>
      <c r="L520" s="54">
        <f>Таблица651[[#This Row],[Общее кол-во шт]]*Таблица651[[#This Row],[Оптовая цена KRW за 1шт]]</f>
        <v>0</v>
      </c>
      <c r="M520" s="19" t="str">
        <f>IFERROR(Таблица651[[#This Row],[Общее кол-во шт]]*Таблица651[[#This Row],[Оптовая цена USD за 1шт]],"")</f>
        <v/>
      </c>
      <c r="N520" s="49"/>
    </row>
    <row r="521" spans="1:14" ht="22.5" customHeight="1">
      <c r="A521" s="44" t="s">
        <v>15563</v>
      </c>
      <c r="B521" s="14">
        <v>8806173447848</v>
      </c>
      <c r="C521" s="50" t="s">
        <v>15564</v>
      </c>
      <c r="D521" s="46" t="s">
        <v>15565</v>
      </c>
      <c r="E521" s="16">
        <v>6000</v>
      </c>
      <c r="F521" s="15">
        <v>0.49</v>
      </c>
      <c r="G521" s="47">
        <v>6</v>
      </c>
      <c r="H521" s="55">
        <f>Таблица651[[#This Row],[Коэфициент стоимости]]*Таблица651[[#This Row],[Розничная цена KRW]]</f>
        <v>2940</v>
      </c>
      <c r="I521" s="17" t="str">
        <f>IF($H$1="","Введите курс",Таблица651[[#This Row],[Оптовая цена KRW за 1шт]]/$H$1)</f>
        <v>Введите курс</v>
      </c>
      <c r="J521" s="48"/>
      <c r="K521" s="18">
        <f>Таблица651[[#This Row],[Заказ коробок ]]*Таблица651[[#This Row],[Кол-во шт в коробке]]</f>
        <v>0</v>
      </c>
      <c r="L521" s="54">
        <f>Таблица651[[#This Row],[Общее кол-во шт]]*Таблица651[[#This Row],[Оптовая цена KRW за 1шт]]</f>
        <v>0</v>
      </c>
      <c r="M521" s="19" t="str">
        <f>IFERROR(Таблица651[[#This Row],[Общее кол-во шт]]*Таблица651[[#This Row],[Оптовая цена USD за 1шт]],"")</f>
        <v/>
      </c>
      <c r="N521" s="49"/>
    </row>
    <row r="522" spans="1:14" ht="22.5" customHeight="1">
      <c r="A522" s="44" t="s">
        <v>15566</v>
      </c>
      <c r="B522" s="14">
        <v>8806173444076</v>
      </c>
      <c r="C522" s="50" t="s">
        <v>15567</v>
      </c>
      <c r="D522" s="46" t="s">
        <v>15568</v>
      </c>
      <c r="E522" s="16">
        <v>8800</v>
      </c>
      <c r="F522" s="15">
        <v>0.49</v>
      </c>
      <c r="G522" s="47">
        <v>6</v>
      </c>
      <c r="H522" s="55">
        <f>Таблица651[[#This Row],[Коэфициент стоимости]]*Таблица651[[#This Row],[Розничная цена KRW]]</f>
        <v>4312</v>
      </c>
      <c r="I522" s="17" t="str">
        <f>IF($H$1="","Введите курс",Таблица651[[#This Row],[Оптовая цена KRW за 1шт]]/$H$1)</f>
        <v>Введите курс</v>
      </c>
      <c r="J522" s="48"/>
      <c r="K522" s="18">
        <f>Таблица651[[#This Row],[Заказ коробок ]]*Таблица651[[#This Row],[Кол-во шт в коробке]]</f>
        <v>0</v>
      </c>
      <c r="L522" s="54">
        <f>Таблица651[[#This Row],[Общее кол-во шт]]*Таблица651[[#This Row],[Оптовая цена KRW за 1шт]]</f>
        <v>0</v>
      </c>
      <c r="M522" s="19" t="str">
        <f>IFERROR(Таблица651[[#This Row],[Общее кол-во шт]]*Таблица651[[#This Row],[Оптовая цена USD за 1шт]],"")</f>
        <v/>
      </c>
      <c r="N522" s="49"/>
    </row>
    <row r="523" spans="1:14" ht="22.5" customHeight="1">
      <c r="A523" s="44" t="s">
        <v>15569</v>
      </c>
      <c r="B523" s="14">
        <v>8806173444083</v>
      </c>
      <c r="C523" s="50" t="s">
        <v>15570</v>
      </c>
      <c r="D523" s="46" t="s">
        <v>15571</v>
      </c>
      <c r="E523" s="16">
        <v>8800</v>
      </c>
      <c r="F523" s="15">
        <v>0.49</v>
      </c>
      <c r="G523" s="47">
        <v>6</v>
      </c>
      <c r="H523" s="55">
        <f>Таблица651[[#This Row],[Коэфициент стоимости]]*Таблица651[[#This Row],[Розничная цена KRW]]</f>
        <v>4312</v>
      </c>
      <c r="I523" s="17" t="str">
        <f>IF($H$1="","Введите курс",Таблица651[[#This Row],[Оптовая цена KRW за 1шт]]/$H$1)</f>
        <v>Введите курс</v>
      </c>
      <c r="J523" s="48"/>
      <c r="K523" s="18">
        <f>Таблица651[[#This Row],[Заказ коробок ]]*Таблица651[[#This Row],[Кол-во шт в коробке]]</f>
        <v>0</v>
      </c>
      <c r="L523" s="54">
        <f>Таблица651[[#This Row],[Общее кол-во шт]]*Таблица651[[#This Row],[Оптовая цена KRW за 1шт]]</f>
        <v>0</v>
      </c>
      <c r="M523" s="19" t="str">
        <f>IFERROR(Таблица651[[#This Row],[Общее кол-во шт]]*Таблица651[[#This Row],[Оптовая цена USD за 1шт]],"")</f>
        <v/>
      </c>
      <c r="N523" s="49"/>
    </row>
    <row r="524" spans="1:14" ht="22.5" customHeight="1">
      <c r="A524" s="44" t="s">
        <v>15572</v>
      </c>
      <c r="B524" s="14">
        <v>8806173444038</v>
      </c>
      <c r="C524" s="50" t="s">
        <v>15573</v>
      </c>
      <c r="D524" s="46" t="s">
        <v>15574</v>
      </c>
      <c r="E524" s="16">
        <v>12000</v>
      </c>
      <c r="F524" s="15">
        <v>0.49</v>
      </c>
      <c r="G524" s="47">
        <v>6</v>
      </c>
      <c r="H524" s="55">
        <f>Таблица651[[#This Row],[Коэфициент стоимости]]*Таблица651[[#This Row],[Розничная цена KRW]]</f>
        <v>5880</v>
      </c>
      <c r="I524" s="17" t="str">
        <f>IF($H$1="","Введите курс",Таблица651[[#This Row],[Оптовая цена KRW за 1шт]]/$H$1)</f>
        <v>Введите курс</v>
      </c>
      <c r="J524" s="48"/>
      <c r="K524" s="18">
        <f>Таблица651[[#This Row],[Заказ коробок ]]*Таблица651[[#This Row],[Кол-во шт в коробке]]</f>
        <v>0</v>
      </c>
      <c r="L524" s="54">
        <f>Таблица651[[#This Row],[Общее кол-во шт]]*Таблица651[[#This Row],[Оптовая цена KRW за 1шт]]</f>
        <v>0</v>
      </c>
      <c r="M524" s="19" t="str">
        <f>IFERROR(Таблица651[[#This Row],[Общее кол-во шт]]*Таблица651[[#This Row],[Оптовая цена USD за 1шт]],"")</f>
        <v/>
      </c>
      <c r="N524" s="49"/>
    </row>
    <row r="525" spans="1:14" ht="22.5" customHeight="1">
      <c r="A525" s="44" t="s">
        <v>15575</v>
      </c>
      <c r="B525" s="14">
        <v>8806173444021</v>
      </c>
      <c r="C525" s="50" t="s">
        <v>15576</v>
      </c>
      <c r="D525" s="46" t="s">
        <v>15577</v>
      </c>
      <c r="E525" s="16">
        <v>12000</v>
      </c>
      <c r="F525" s="15">
        <v>0.49</v>
      </c>
      <c r="G525" s="47">
        <v>6</v>
      </c>
      <c r="H525" s="55">
        <f>Таблица651[[#This Row],[Коэфициент стоимости]]*Таблица651[[#This Row],[Розничная цена KRW]]</f>
        <v>5880</v>
      </c>
      <c r="I525" s="17" t="str">
        <f>IF($H$1="","Введите курс",Таблица651[[#This Row],[Оптовая цена KRW за 1шт]]/$H$1)</f>
        <v>Введите курс</v>
      </c>
      <c r="J525" s="48"/>
      <c r="K525" s="18">
        <f>Таблица651[[#This Row],[Заказ коробок ]]*Таблица651[[#This Row],[Кол-во шт в коробке]]</f>
        <v>0</v>
      </c>
      <c r="L525" s="54">
        <f>Таблица651[[#This Row],[Общее кол-во шт]]*Таблица651[[#This Row],[Оптовая цена KRW за 1шт]]</f>
        <v>0</v>
      </c>
      <c r="M525" s="19" t="str">
        <f>IFERROR(Таблица651[[#This Row],[Общее кол-во шт]]*Таблица651[[#This Row],[Оптовая цена USD за 1шт]],"")</f>
        <v/>
      </c>
      <c r="N525" s="49"/>
    </row>
    <row r="526" spans="1:14" ht="22.5" customHeight="1">
      <c r="A526" s="44" t="s">
        <v>15578</v>
      </c>
      <c r="B526" s="14">
        <v>8806173447152</v>
      </c>
      <c r="C526" s="50" t="s">
        <v>15579</v>
      </c>
      <c r="D526" s="46" t="s">
        <v>15580</v>
      </c>
      <c r="E526" s="16">
        <v>23000</v>
      </c>
      <c r="F526" s="15">
        <v>0.49</v>
      </c>
      <c r="G526" s="47">
        <v>6</v>
      </c>
      <c r="H526" s="55">
        <f>Таблица651[[#This Row],[Коэфициент стоимости]]*Таблица651[[#This Row],[Розничная цена KRW]]</f>
        <v>11270</v>
      </c>
      <c r="I526" s="17" t="str">
        <f>IF($H$1="","Введите курс",Таблица651[[#This Row],[Оптовая цена KRW за 1шт]]/$H$1)</f>
        <v>Введите курс</v>
      </c>
      <c r="J526" s="48"/>
      <c r="K526" s="18">
        <f>Таблица651[[#This Row],[Заказ коробок ]]*Таблица651[[#This Row],[Кол-во шт в коробке]]</f>
        <v>0</v>
      </c>
      <c r="L526" s="54">
        <f>Таблица651[[#This Row],[Общее кол-во шт]]*Таблица651[[#This Row],[Оптовая цена KRW за 1шт]]</f>
        <v>0</v>
      </c>
      <c r="M526" s="19" t="str">
        <f>IFERROR(Таблица651[[#This Row],[Общее кол-во шт]]*Таблица651[[#This Row],[Оптовая цена USD за 1шт]],"")</f>
        <v/>
      </c>
      <c r="N526" s="49"/>
    </row>
    <row r="527" spans="1:14" ht="22.5" customHeight="1">
      <c r="A527" s="44" t="s">
        <v>15581</v>
      </c>
      <c r="B527" s="14">
        <v>8806173437368</v>
      </c>
      <c r="C527" s="50" t="s">
        <v>15582</v>
      </c>
      <c r="D527" s="46" t="s">
        <v>15583</v>
      </c>
      <c r="E527" s="16">
        <v>9000</v>
      </c>
      <c r="F527" s="15">
        <v>0.49</v>
      </c>
      <c r="G527" s="47">
        <v>9</v>
      </c>
      <c r="H527" s="55">
        <f>Таблица651[[#This Row],[Коэфициент стоимости]]*Таблица651[[#This Row],[Розничная цена KRW]]</f>
        <v>4410</v>
      </c>
      <c r="I527" s="17" t="str">
        <f>IF($H$1="","Введите курс",Таблица651[[#This Row],[Оптовая цена KRW за 1шт]]/$H$1)</f>
        <v>Введите курс</v>
      </c>
      <c r="J527" s="48"/>
      <c r="K527" s="18">
        <f>Таблица651[[#This Row],[Заказ коробок ]]*Таблица651[[#This Row],[Кол-во шт в коробке]]</f>
        <v>0</v>
      </c>
      <c r="L527" s="54">
        <f>Таблица651[[#This Row],[Общее кол-во шт]]*Таблица651[[#This Row],[Оптовая цена KRW за 1шт]]</f>
        <v>0</v>
      </c>
      <c r="M527" s="19" t="str">
        <f>IFERROR(Таблица651[[#This Row],[Общее кол-во шт]]*Таблица651[[#This Row],[Оптовая цена USD за 1шт]],"")</f>
        <v/>
      </c>
      <c r="N527" s="49"/>
    </row>
    <row r="528" spans="1:14" ht="22.5" customHeight="1">
      <c r="A528" s="44" t="s">
        <v>15584</v>
      </c>
      <c r="B528" s="14">
        <v>8806173437375</v>
      </c>
      <c r="C528" s="50" t="s">
        <v>15585</v>
      </c>
      <c r="D528" s="46" t="s">
        <v>15586</v>
      </c>
      <c r="E528" s="16">
        <v>9000</v>
      </c>
      <c r="F528" s="15">
        <v>0.49</v>
      </c>
      <c r="G528" s="47">
        <v>9</v>
      </c>
      <c r="H528" s="55">
        <f>Таблица651[[#This Row],[Коэфициент стоимости]]*Таблица651[[#This Row],[Розничная цена KRW]]</f>
        <v>4410</v>
      </c>
      <c r="I528" s="17" t="str">
        <f>IF($H$1="","Введите курс",Таблица651[[#This Row],[Оптовая цена KRW за 1шт]]/$H$1)</f>
        <v>Введите курс</v>
      </c>
      <c r="J528" s="48"/>
      <c r="K528" s="18">
        <f>Таблица651[[#This Row],[Заказ коробок ]]*Таблица651[[#This Row],[Кол-во шт в коробке]]</f>
        <v>0</v>
      </c>
      <c r="L528" s="54">
        <f>Таблица651[[#This Row],[Общее кол-во шт]]*Таблица651[[#This Row],[Оптовая цена KRW за 1шт]]</f>
        <v>0</v>
      </c>
      <c r="M528" s="19" t="str">
        <f>IFERROR(Таблица651[[#This Row],[Общее кол-во шт]]*Таблица651[[#This Row],[Оптовая цена USD за 1шт]],"")</f>
        <v/>
      </c>
      <c r="N528" s="49"/>
    </row>
    <row r="529" spans="1:14" ht="22.5" customHeight="1">
      <c r="A529" s="44" t="s">
        <v>15587</v>
      </c>
      <c r="B529" s="14">
        <v>8806173444052</v>
      </c>
      <c r="C529" s="50" t="s">
        <v>15588</v>
      </c>
      <c r="D529" s="46" t="s">
        <v>15589</v>
      </c>
      <c r="E529" s="16">
        <v>4400</v>
      </c>
      <c r="F529" s="15">
        <v>0.49</v>
      </c>
      <c r="G529" s="47">
        <v>6</v>
      </c>
      <c r="H529" s="55">
        <f>Таблица651[[#This Row],[Коэфициент стоимости]]*Таблица651[[#This Row],[Розничная цена KRW]]</f>
        <v>2156</v>
      </c>
      <c r="I529" s="17" t="str">
        <f>IF($H$1="","Введите курс",Таблица651[[#This Row],[Оптовая цена KRW за 1шт]]/$H$1)</f>
        <v>Введите курс</v>
      </c>
      <c r="J529" s="48"/>
      <c r="K529" s="18">
        <f>Таблица651[[#This Row],[Заказ коробок ]]*Таблица651[[#This Row],[Кол-во шт в коробке]]</f>
        <v>0</v>
      </c>
      <c r="L529" s="54">
        <f>Таблица651[[#This Row],[Общее кол-во шт]]*Таблица651[[#This Row],[Оптовая цена KRW за 1шт]]</f>
        <v>0</v>
      </c>
      <c r="M529" s="19" t="str">
        <f>IFERROR(Таблица651[[#This Row],[Общее кол-во шт]]*Таблица651[[#This Row],[Оптовая цена USD за 1шт]],"")</f>
        <v/>
      </c>
      <c r="N529" s="49"/>
    </row>
    <row r="530" spans="1:14" ht="22.5" customHeight="1">
      <c r="A530" s="44" t="s">
        <v>15590</v>
      </c>
      <c r="B530" s="14">
        <v>8806173444069</v>
      </c>
      <c r="C530" s="50" t="s">
        <v>15591</v>
      </c>
      <c r="D530" s="46" t="s">
        <v>15592</v>
      </c>
      <c r="E530" s="16">
        <v>4400</v>
      </c>
      <c r="F530" s="15">
        <v>0.49</v>
      </c>
      <c r="G530" s="47">
        <v>6</v>
      </c>
      <c r="H530" s="55">
        <f>Таблица651[[#This Row],[Коэфициент стоимости]]*Таблица651[[#This Row],[Розничная цена KRW]]</f>
        <v>2156</v>
      </c>
      <c r="I530" s="17" t="str">
        <f>IF($H$1="","Введите курс",Таблица651[[#This Row],[Оптовая цена KRW за 1шт]]/$H$1)</f>
        <v>Введите курс</v>
      </c>
      <c r="J530" s="48"/>
      <c r="K530" s="18">
        <f>Таблица651[[#This Row],[Заказ коробок ]]*Таблица651[[#This Row],[Кол-во шт в коробке]]</f>
        <v>0</v>
      </c>
      <c r="L530" s="54">
        <f>Таблица651[[#This Row],[Общее кол-во шт]]*Таблица651[[#This Row],[Оптовая цена KRW за 1шт]]</f>
        <v>0</v>
      </c>
      <c r="M530" s="19" t="str">
        <f>IFERROR(Таблица651[[#This Row],[Общее кол-во шт]]*Таблица651[[#This Row],[Оптовая цена USD за 1шт]],"")</f>
        <v/>
      </c>
      <c r="N530" s="49"/>
    </row>
    <row r="531" spans="1:14" ht="22.5" customHeight="1">
      <c r="A531" s="44" t="s">
        <v>15593</v>
      </c>
      <c r="B531" s="14">
        <v>8806173422661</v>
      </c>
      <c r="C531" s="50" t="s">
        <v>15594</v>
      </c>
      <c r="D531" s="46" t="s">
        <v>15595</v>
      </c>
      <c r="E531" s="16">
        <v>17900</v>
      </c>
      <c r="F531" s="15">
        <v>0.49</v>
      </c>
      <c r="G531" s="47">
        <v>9</v>
      </c>
      <c r="H531" s="55">
        <f>Таблица651[[#This Row],[Коэфициент стоимости]]*Таблица651[[#This Row],[Розничная цена KRW]]</f>
        <v>8771</v>
      </c>
      <c r="I531" s="17" t="str">
        <f>IF($H$1="","Введите курс",Таблица651[[#This Row],[Оптовая цена KRW за 1шт]]/$H$1)</f>
        <v>Введите курс</v>
      </c>
      <c r="J531" s="48"/>
      <c r="K531" s="18">
        <f>Таблица651[[#This Row],[Заказ коробок ]]*Таблица651[[#This Row],[Кол-во шт в коробке]]</f>
        <v>0</v>
      </c>
      <c r="L531" s="54">
        <f>Таблица651[[#This Row],[Общее кол-во шт]]*Таблица651[[#This Row],[Оптовая цена KRW за 1шт]]</f>
        <v>0</v>
      </c>
      <c r="M531" s="19" t="str">
        <f>IFERROR(Таблица651[[#This Row],[Общее кол-во шт]]*Таблица651[[#This Row],[Оптовая цена USD за 1шт]],"")</f>
        <v/>
      </c>
      <c r="N531" s="49"/>
    </row>
    <row r="532" spans="1:14" ht="22.5" customHeight="1">
      <c r="A532" s="44" t="s">
        <v>15596</v>
      </c>
      <c r="B532" s="14">
        <v>8806173444014</v>
      </c>
      <c r="C532" s="50" t="s">
        <v>15597</v>
      </c>
      <c r="D532" s="46" t="s">
        <v>24297</v>
      </c>
      <c r="E532" s="16">
        <v>18000</v>
      </c>
      <c r="F532" s="15">
        <v>0.49</v>
      </c>
      <c r="G532" s="47">
        <v>6</v>
      </c>
      <c r="H532" s="55">
        <f>Таблица651[[#This Row],[Коэфициент стоимости]]*Таблица651[[#This Row],[Розничная цена KRW]]</f>
        <v>8820</v>
      </c>
      <c r="I532" s="17" t="str">
        <f>IF($H$1="","Введите курс",Таблица651[[#This Row],[Оптовая цена KRW за 1шт]]/$H$1)</f>
        <v>Введите курс</v>
      </c>
      <c r="J532" s="48"/>
      <c r="K532" s="18">
        <f>Таблица651[[#This Row],[Заказ коробок ]]*Таблица651[[#This Row],[Кол-во шт в коробке]]</f>
        <v>0</v>
      </c>
      <c r="L532" s="54">
        <f>Таблица651[[#This Row],[Общее кол-во шт]]*Таблица651[[#This Row],[Оптовая цена KRW за 1шт]]</f>
        <v>0</v>
      </c>
      <c r="M532" s="19" t="str">
        <f>IFERROR(Таблица651[[#This Row],[Общее кол-во шт]]*Таблица651[[#This Row],[Оптовая цена USD за 1шт]],"")</f>
        <v/>
      </c>
      <c r="N532" s="49"/>
    </row>
    <row r="533" spans="1:14" ht="22.5" customHeight="1">
      <c r="A533" s="44" t="s">
        <v>15598</v>
      </c>
      <c r="B533" s="14">
        <v>8806173448326</v>
      </c>
      <c r="C533" s="50" t="s">
        <v>15599</v>
      </c>
      <c r="D533" s="46" t="s">
        <v>15600</v>
      </c>
      <c r="E533" s="16">
        <v>8000</v>
      </c>
      <c r="F533" s="15">
        <v>0.49</v>
      </c>
      <c r="G533" s="47">
        <v>6</v>
      </c>
      <c r="H533" s="55">
        <f>Таблица651[[#This Row],[Коэфициент стоимости]]*Таблица651[[#This Row],[Розничная цена KRW]]</f>
        <v>3920</v>
      </c>
      <c r="I533" s="17" t="str">
        <f>IF($H$1="","Введите курс",Таблица651[[#This Row],[Оптовая цена KRW за 1шт]]/$H$1)</f>
        <v>Введите курс</v>
      </c>
      <c r="J533" s="48"/>
      <c r="K533" s="18">
        <f>Таблица651[[#This Row],[Заказ коробок ]]*Таблица651[[#This Row],[Кол-во шт в коробке]]</f>
        <v>0</v>
      </c>
      <c r="L533" s="54">
        <f>Таблица651[[#This Row],[Общее кол-во шт]]*Таблица651[[#This Row],[Оптовая цена KRW за 1шт]]</f>
        <v>0</v>
      </c>
      <c r="M533" s="19" t="str">
        <f>IFERROR(Таблица651[[#This Row],[Общее кол-во шт]]*Таблица651[[#This Row],[Оптовая цена USD за 1шт]],"")</f>
        <v/>
      </c>
      <c r="N533" s="49"/>
    </row>
    <row r="534" spans="1:14" ht="22.5" customHeight="1">
      <c r="A534" s="44" t="s">
        <v>15601</v>
      </c>
      <c r="B534" s="14">
        <v>8806173448333</v>
      </c>
      <c r="C534" s="50" t="s">
        <v>15602</v>
      </c>
      <c r="D534" s="46" t="s">
        <v>15603</v>
      </c>
      <c r="E534" s="16">
        <v>8000</v>
      </c>
      <c r="F534" s="15">
        <v>0.49</v>
      </c>
      <c r="G534" s="47">
        <v>6</v>
      </c>
      <c r="H534" s="55">
        <f>Таблица651[[#This Row],[Коэфициент стоимости]]*Таблица651[[#This Row],[Розничная цена KRW]]</f>
        <v>3920</v>
      </c>
      <c r="I534" s="17" t="str">
        <f>IF($H$1="","Введите курс",Таблица651[[#This Row],[Оптовая цена KRW за 1шт]]/$H$1)</f>
        <v>Введите курс</v>
      </c>
      <c r="J534" s="48"/>
      <c r="K534" s="18">
        <f>Таблица651[[#This Row],[Заказ коробок ]]*Таблица651[[#This Row],[Кол-во шт в коробке]]</f>
        <v>0</v>
      </c>
      <c r="L534" s="54">
        <f>Таблица651[[#This Row],[Общее кол-во шт]]*Таблица651[[#This Row],[Оптовая цена KRW за 1шт]]</f>
        <v>0</v>
      </c>
      <c r="M534" s="19" t="str">
        <f>IFERROR(Таблица651[[#This Row],[Общее кол-во шт]]*Таблица651[[#This Row],[Оптовая цена USD за 1шт]],"")</f>
        <v/>
      </c>
      <c r="N534" s="49"/>
    </row>
    <row r="535" spans="1:14" ht="22.5" customHeight="1">
      <c r="A535" s="44" t="s">
        <v>15604</v>
      </c>
      <c r="B535" s="14">
        <v>8806173448340</v>
      </c>
      <c r="C535" s="50" t="s">
        <v>15605</v>
      </c>
      <c r="D535" s="46" t="s">
        <v>15606</v>
      </c>
      <c r="E535" s="16">
        <v>8000</v>
      </c>
      <c r="F535" s="15">
        <v>0.49</v>
      </c>
      <c r="G535" s="47">
        <v>6</v>
      </c>
      <c r="H535" s="55">
        <f>Таблица651[[#This Row],[Коэфициент стоимости]]*Таблица651[[#This Row],[Розничная цена KRW]]</f>
        <v>3920</v>
      </c>
      <c r="I535" s="17" t="str">
        <f>IF($H$1="","Введите курс",Таблица651[[#This Row],[Оптовая цена KRW за 1шт]]/$H$1)</f>
        <v>Введите курс</v>
      </c>
      <c r="J535" s="48"/>
      <c r="K535" s="18">
        <f>Таблица651[[#This Row],[Заказ коробок ]]*Таблица651[[#This Row],[Кол-во шт в коробке]]</f>
        <v>0</v>
      </c>
      <c r="L535" s="54">
        <f>Таблица651[[#This Row],[Общее кол-во шт]]*Таблица651[[#This Row],[Оптовая цена KRW за 1шт]]</f>
        <v>0</v>
      </c>
      <c r="M535" s="19" t="str">
        <f>IFERROR(Таблица651[[#This Row],[Общее кол-во шт]]*Таблица651[[#This Row],[Оптовая цена USD за 1шт]],"")</f>
        <v/>
      </c>
      <c r="N535" s="49"/>
    </row>
    <row r="536" spans="1:14" ht="22.5" customHeight="1">
      <c r="A536" s="44" t="s">
        <v>15607</v>
      </c>
      <c r="B536" s="14">
        <v>8806173448364</v>
      </c>
      <c r="C536" s="50" t="s">
        <v>15608</v>
      </c>
      <c r="D536" s="46" t="s">
        <v>24298</v>
      </c>
      <c r="E536" s="16">
        <v>8000</v>
      </c>
      <c r="F536" s="15">
        <v>0.49</v>
      </c>
      <c r="G536" s="47">
        <v>6</v>
      </c>
      <c r="H536" s="55">
        <f>Таблица651[[#This Row],[Коэфициент стоимости]]*Таблица651[[#This Row],[Розничная цена KRW]]</f>
        <v>3920</v>
      </c>
      <c r="I536" s="17" t="str">
        <f>IF($H$1="","Введите курс",Таблица651[[#This Row],[Оптовая цена KRW за 1шт]]/$H$1)</f>
        <v>Введите курс</v>
      </c>
      <c r="J536" s="48"/>
      <c r="K536" s="18">
        <f>Таблица651[[#This Row],[Заказ коробок ]]*Таблица651[[#This Row],[Кол-во шт в коробке]]</f>
        <v>0</v>
      </c>
      <c r="L536" s="54">
        <f>Таблица651[[#This Row],[Общее кол-во шт]]*Таблица651[[#This Row],[Оптовая цена KRW за 1шт]]</f>
        <v>0</v>
      </c>
      <c r="M536" s="19" t="str">
        <f>IFERROR(Таблица651[[#This Row],[Общее кол-во шт]]*Таблица651[[#This Row],[Оптовая цена USD за 1шт]],"")</f>
        <v/>
      </c>
      <c r="N536" s="49"/>
    </row>
    <row r="537" spans="1:14" ht="22.5" customHeight="1">
      <c r="A537" s="44" t="s">
        <v>15609</v>
      </c>
      <c r="B537" s="14">
        <v>8806173448357</v>
      </c>
      <c r="C537" s="50" t="s">
        <v>15610</v>
      </c>
      <c r="D537" s="46" t="s">
        <v>15611</v>
      </c>
      <c r="E537" s="16">
        <v>8000</v>
      </c>
      <c r="F537" s="15">
        <v>0.49</v>
      </c>
      <c r="G537" s="47">
        <v>6</v>
      </c>
      <c r="H537" s="55">
        <f>Таблица651[[#This Row],[Коэфициент стоимости]]*Таблица651[[#This Row],[Розничная цена KRW]]</f>
        <v>3920</v>
      </c>
      <c r="I537" s="17" t="str">
        <f>IF($H$1="","Введите курс",Таблица651[[#This Row],[Оптовая цена KRW за 1шт]]/$H$1)</f>
        <v>Введите курс</v>
      </c>
      <c r="J537" s="48"/>
      <c r="K537" s="18">
        <f>Таблица651[[#This Row],[Заказ коробок ]]*Таблица651[[#This Row],[Кол-во шт в коробке]]</f>
        <v>0</v>
      </c>
      <c r="L537" s="54">
        <f>Таблица651[[#This Row],[Общее кол-во шт]]*Таблица651[[#This Row],[Оптовая цена KRW за 1шт]]</f>
        <v>0</v>
      </c>
      <c r="M537" s="19" t="str">
        <f>IFERROR(Таблица651[[#This Row],[Общее кол-во шт]]*Таблица651[[#This Row],[Оптовая цена USD за 1шт]],"")</f>
        <v/>
      </c>
      <c r="N537" s="49"/>
    </row>
    <row r="538" spans="1:14" ht="22.5" customHeight="1">
      <c r="A538" s="44" t="s">
        <v>15612</v>
      </c>
      <c r="B538" s="14">
        <v>8806173445035</v>
      </c>
      <c r="C538" s="50" t="s">
        <v>15613</v>
      </c>
      <c r="D538" s="46" t="s">
        <v>15614</v>
      </c>
      <c r="E538" s="16">
        <v>31000</v>
      </c>
      <c r="F538" s="15">
        <v>0.49</v>
      </c>
      <c r="G538" s="47">
        <v>8</v>
      </c>
      <c r="H538" s="55">
        <f>Таблица651[[#This Row],[Коэфициент стоимости]]*Таблица651[[#This Row],[Розничная цена KRW]]</f>
        <v>15190</v>
      </c>
      <c r="I538" s="17" t="str">
        <f>IF($H$1="","Введите курс",Таблица651[[#This Row],[Оптовая цена KRW за 1шт]]/$H$1)</f>
        <v>Введите курс</v>
      </c>
      <c r="J538" s="48"/>
      <c r="K538" s="18">
        <f>Таблица651[[#This Row],[Заказ коробок ]]*Таблица651[[#This Row],[Кол-во шт в коробке]]</f>
        <v>0</v>
      </c>
      <c r="L538" s="54">
        <f>Таблица651[[#This Row],[Общее кол-во шт]]*Таблица651[[#This Row],[Оптовая цена KRW за 1шт]]</f>
        <v>0</v>
      </c>
      <c r="M538" s="19" t="str">
        <f>IFERROR(Таблица651[[#This Row],[Общее кол-во шт]]*Таблица651[[#This Row],[Оптовая цена USD за 1шт]],"")</f>
        <v/>
      </c>
      <c r="N538" s="49"/>
    </row>
    <row r="539" spans="1:14" ht="22.5" customHeight="1">
      <c r="A539" s="44" t="s">
        <v>15615</v>
      </c>
      <c r="B539" s="14">
        <v>8806173445042</v>
      </c>
      <c r="C539" s="50" t="s">
        <v>15616</v>
      </c>
      <c r="D539" s="46" t="s">
        <v>15617</v>
      </c>
      <c r="E539" s="16">
        <v>31000</v>
      </c>
      <c r="F539" s="15">
        <v>0.49</v>
      </c>
      <c r="G539" s="47">
        <v>8</v>
      </c>
      <c r="H539" s="55">
        <f>Таблица651[[#This Row],[Коэфициент стоимости]]*Таблица651[[#This Row],[Розничная цена KRW]]</f>
        <v>15190</v>
      </c>
      <c r="I539" s="17" t="str">
        <f>IF($H$1="","Введите курс",Таблица651[[#This Row],[Оптовая цена KRW за 1шт]]/$H$1)</f>
        <v>Введите курс</v>
      </c>
      <c r="J539" s="48"/>
      <c r="K539" s="18">
        <f>Таблица651[[#This Row],[Заказ коробок ]]*Таблица651[[#This Row],[Кол-во шт в коробке]]</f>
        <v>0</v>
      </c>
      <c r="L539" s="54">
        <f>Таблица651[[#This Row],[Общее кол-во шт]]*Таблица651[[#This Row],[Оптовая цена KRW за 1шт]]</f>
        <v>0</v>
      </c>
      <c r="M539" s="19" t="str">
        <f>IFERROR(Таблица651[[#This Row],[Общее кол-во шт]]*Таблица651[[#This Row],[Оптовая цена USD за 1шт]],"")</f>
        <v/>
      </c>
      <c r="N539" s="49"/>
    </row>
    <row r="540" spans="1:14" ht="22.5" customHeight="1">
      <c r="A540" s="44" t="s">
        <v>15618</v>
      </c>
      <c r="B540" s="14">
        <v>8806173447046</v>
      </c>
      <c r="C540" s="50" t="s">
        <v>15619</v>
      </c>
      <c r="D540" s="46" t="s">
        <v>15620</v>
      </c>
      <c r="E540" s="16">
        <v>49800</v>
      </c>
      <c r="F540" s="15">
        <v>0.49</v>
      </c>
      <c r="G540" s="47">
        <v>10</v>
      </c>
      <c r="H540" s="55">
        <f>Таблица651[[#This Row],[Коэфициент стоимости]]*Таблица651[[#This Row],[Розничная цена KRW]]</f>
        <v>24402</v>
      </c>
      <c r="I540" s="17" t="str">
        <f>IF($H$1="","Введите курс",Таблица651[[#This Row],[Оптовая цена KRW за 1шт]]/$H$1)</f>
        <v>Введите курс</v>
      </c>
      <c r="J540" s="48"/>
      <c r="K540" s="18">
        <f>Таблица651[[#This Row],[Заказ коробок ]]*Таблица651[[#This Row],[Кол-во шт в коробке]]</f>
        <v>0</v>
      </c>
      <c r="L540" s="54">
        <f>Таблица651[[#This Row],[Общее кол-во шт]]*Таблица651[[#This Row],[Оптовая цена KRW за 1шт]]</f>
        <v>0</v>
      </c>
      <c r="M540" s="19" t="str">
        <f>IFERROR(Таблица651[[#This Row],[Общее кол-во шт]]*Таблица651[[#This Row],[Оптовая цена USD за 1шт]],"")</f>
        <v/>
      </c>
      <c r="N540" s="49"/>
    </row>
    <row r="541" spans="1:14" ht="22.5" customHeight="1">
      <c r="A541" s="44" t="s">
        <v>15621</v>
      </c>
      <c r="B541" s="14">
        <v>8806173445219</v>
      </c>
      <c r="C541" s="50" t="s">
        <v>15622</v>
      </c>
      <c r="D541" s="46" t="s">
        <v>15623</v>
      </c>
      <c r="E541" s="16">
        <v>69800</v>
      </c>
      <c r="F541" s="15">
        <v>0.49</v>
      </c>
      <c r="G541" s="47">
        <v>6</v>
      </c>
      <c r="H541" s="55">
        <f>Таблица651[[#This Row],[Коэфициент стоимости]]*Таблица651[[#This Row],[Розничная цена KRW]]</f>
        <v>34202</v>
      </c>
      <c r="I541" s="17" t="str">
        <f>IF($H$1="","Введите курс",Таблица651[[#This Row],[Оптовая цена KRW за 1шт]]/$H$1)</f>
        <v>Введите курс</v>
      </c>
      <c r="J541" s="48"/>
      <c r="K541" s="18">
        <f>Таблица651[[#This Row],[Заказ коробок ]]*Таблица651[[#This Row],[Кол-во шт в коробке]]</f>
        <v>0</v>
      </c>
      <c r="L541" s="54">
        <f>Таблица651[[#This Row],[Общее кол-во шт]]*Таблица651[[#This Row],[Оптовая цена KRW за 1шт]]</f>
        <v>0</v>
      </c>
      <c r="M541" s="19" t="str">
        <f>IFERROR(Таблица651[[#This Row],[Общее кол-во шт]]*Таблица651[[#This Row],[Оптовая цена USD за 1шт]],"")</f>
        <v/>
      </c>
      <c r="N541" s="49"/>
    </row>
    <row r="542" spans="1:14" ht="22.5" customHeight="1">
      <c r="A542" s="44" t="s">
        <v>15624</v>
      </c>
      <c r="B542" s="14">
        <v>8806173437337</v>
      </c>
      <c r="C542" s="50" t="s">
        <v>15625</v>
      </c>
      <c r="D542" s="46" t="s">
        <v>15626</v>
      </c>
      <c r="E542" s="16">
        <v>5000</v>
      </c>
      <c r="F542" s="15">
        <v>0.49</v>
      </c>
      <c r="G542" s="47">
        <v>9</v>
      </c>
      <c r="H542" s="55">
        <f>Таблица651[[#This Row],[Коэфициент стоимости]]*Таблица651[[#This Row],[Розничная цена KRW]]</f>
        <v>2450</v>
      </c>
      <c r="I542" s="17" t="str">
        <f>IF($H$1="","Введите курс",Таблица651[[#This Row],[Оптовая цена KRW за 1шт]]/$H$1)</f>
        <v>Введите курс</v>
      </c>
      <c r="J542" s="48"/>
      <c r="K542" s="18">
        <f>Таблица651[[#This Row],[Заказ коробок ]]*Таблица651[[#This Row],[Кол-во шт в коробке]]</f>
        <v>0</v>
      </c>
      <c r="L542" s="54">
        <f>Таблица651[[#This Row],[Общее кол-во шт]]*Таблица651[[#This Row],[Оптовая цена KRW за 1шт]]</f>
        <v>0</v>
      </c>
      <c r="M542" s="19" t="str">
        <f>IFERROR(Таблица651[[#This Row],[Общее кол-во шт]]*Таблица651[[#This Row],[Оптовая цена USD за 1шт]],"")</f>
        <v/>
      </c>
      <c r="N542" s="49"/>
    </row>
    <row r="543" spans="1:14" ht="22.5" customHeight="1">
      <c r="A543" s="44" t="s">
        <v>15627</v>
      </c>
      <c r="B543" s="14">
        <v>8806173440207</v>
      </c>
      <c r="C543" s="50" t="s">
        <v>15628</v>
      </c>
      <c r="D543" s="46" t="s">
        <v>24299</v>
      </c>
      <c r="E543" s="16">
        <v>3300</v>
      </c>
      <c r="F543" s="15">
        <v>0.49</v>
      </c>
      <c r="G543" s="47">
        <v>10</v>
      </c>
      <c r="H543" s="55">
        <f>Таблица651[[#This Row],[Коэфициент стоимости]]*Таблица651[[#This Row],[Розничная цена KRW]]</f>
        <v>1617</v>
      </c>
      <c r="I543" s="17" t="str">
        <f>IF($H$1="","Введите курс",Таблица651[[#This Row],[Оптовая цена KRW за 1шт]]/$H$1)</f>
        <v>Введите курс</v>
      </c>
      <c r="J543" s="48"/>
      <c r="K543" s="18">
        <f>Таблица651[[#This Row],[Заказ коробок ]]*Таблица651[[#This Row],[Кол-во шт в коробке]]</f>
        <v>0</v>
      </c>
      <c r="L543" s="54">
        <f>Таблица651[[#This Row],[Общее кол-во шт]]*Таблица651[[#This Row],[Оптовая цена KRW за 1шт]]</f>
        <v>0</v>
      </c>
      <c r="M543" s="19" t="str">
        <f>IFERROR(Таблица651[[#This Row],[Общее кол-во шт]]*Таблица651[[#This Row],[Оптовая цена USD за 1шт]],"")</f>
        <v/>
      </c>
      <c r="N543" s="49"/>
    </row>
    <row r="544" spans="1:14" ht="22.5" customHeight="1">
      <c r="A544" s="44" t="s">
        <v>15629</v>
      </c>
      <c r="B544" s="14">
        <v>8806173448999</v>
      </c>
      <c r="C544" s="50" t="s">
        <v>15630</v>
      </c>
      <c r="D544" s="46" t="s">
        <v>24300</v>
      </c>
      <c r="E544" s="16">
        <v>3500</v>
      </c>
      <c r="F544" s="15">
        <v>0.49</v>
      </c>
      <c r="G544" s="47">
        <v>50</v>
      </c>
      <c r="H544" s="55">
        <f>Таблица651[[#This Row],[Коэфициент стоимости]]*Таблица651[[#This Row],[Розничная цена KRW]]</f>
        <v>1715</v>
      </c>
      <c r="I544" s="17" t="str">
        <f>IF($H$1="","Введите курс",Таблица651[[#This Row],[Оптовая цена KRW за 1шт]]/$H$1)</f>
        <v>Введите курс</v>
      </c>
      <c r="J544" s="48"/>
      <c r="K544" s="18">
        <f>Таблица651[[#This Row],[Заказ коробок ]]*Таблица651[[#This Row],[Кол-во шт в коробке]]</f>
        <v>0</v>
      </c>
      <c r="L544" s="54">
        <f>Таблица651[[#This Row],[Общее кол-во шт]]*Таблица651[[#This Row],[Оптовая цена KRW за 1шт]]</f>
        <v>0</v>
      </c>
      <c r="M544" s="19" t="str">
        <f>IFERROR(Таблица651[[#This Row],[Общее кол-во шт]]*Таблица651[[#This Row],[Оптовая цена USD за 1шт]],"")</f>
        <v/>
      </c>
      <c r="N544" s="49"/>
    </row>
    <row r="545" spans="1:14" ht="22.5" customHeight="1">
      <c r="A545" s="44" t="s">
        <v>15631</v>
      </c>
      <c r="B545" s="14">
        <v>8806173448975</v>
      </c>
      <c r="C545" s="50" t="s">
        <v>15632</v>
      </c>
      <c r="D545" s="46" t="s">
        <v>24301</v>
      </c>
      <c r="E545" s="16">
        <v>1000</v>
      </c>
      <c r="F545" s="15">
        <v>0.49</v>
      </c>
      <c r="G545" s="47">
        <v>50</v>
      </c>
      <c r="H545" s="55">
        <f>Таблица651[[#This Row],[Коэфициент стоимости]]*Таблица651[[#This Row],[Розничная цена KRW]]</f>
        <v>490</v>
      </c>
      <c r="I545" s="17" t="str">
        <f>IF($H$1="","Введите курс",Таблица651[[#This Row],[Оптовая цена KRW за 1шт]]/$H$1)</f>
        <v>Введите курс</v>
      </c>
      <c r="J545" s="48"/>
      <c r="K545" s="18">
        <f>Таблица651[[#This Row],[Заказ коробок ]]*Таблица651[[#This Row],[Кол-во шт в коробке]]</f>
        <v>0</v>
      </c>
      <c r="L545" s="54">
        <f>Таблица651[[#This Row],[Общее кол-во шт]]*Таблица651[[#This Row],[Оптовая цена KRW за 1шт]]</f>
        <v>0</v>
      </c>
      <c r="M545" s="19" t="str">
        <f>IFERROR(Таблица651[[#This Row],[Общее кол-во шт]]*Таблица651[[#This Row],[Оптовая цена USD за 1шт]],"")</f>
        <v/>
      </c>
      <c r="N545" s="49"/>
    </row>
    <row r="546" spans="1:14" ht="22.5" customHeight="1">
      <c r="A546" s="44" t="s">
        <v>15633</v>
      </c>
      <c r="B546" s="14">
        <v>8806173448982</v>
      </c>
      <c r="C546" s="50" t="s">
        <v>15634</v>
      </c>
      <c r="D546" s="46" t="s">
        <v>24302</v>
      </c>
      <c r="E546" s="16">
        <v>2500</v>
      </c>
      <c r="F546" s="15">
        <v>0.49</v>
      </c>
      <c r="G546" s="47">
        <v>50</v>
      </c>
      <c r="H546" s="55">
        <f>Таблица651[[#This Row],[Коэфициент стоимости]]*Таблица651[[#This Row],[Розничная цена KRW]]</f>
        <v>1225</v>
      </c>
      <c r="I546" s="17" t="str">
        <f>IF($H$1="","Введите курс",Таблица651[[#This Row],[Оптовая цена KRW за 1шт]]/$H$1)</f>
        <v>Введите курс</v>
      </c>
      <c r="J546" s="48"/>
      <c r="K546" s="18">
        <f>Таблица651[[#This Row],[Заказ коробок ]]*Таблица651[[#This Row],[Кол-во шт в коробке]]</f>
        <v>0</v>
      </c>
      <c r="L546" s="54">
        <f>Таблица651[[#This Row],[Общее кол-во шт]]*Таблица651[[#This Row],[Оптовая цена KRW за 1шт]]</f>
        <v>0</v>
      </c>
      <c r="M546" s="19" t="str">
        <f>IFERROR(Таблица651[[#This Row],[Общее кол-во шт]]*Таблица651[[#This Row],[Оптовая цена USD за 1шт]],"")</f>
        <v/>
      </c>
      <c r="N546" s="49"/>
    </row>
    <row r="547" spans="1:14" ht="22.5" customHeight="1">
      <c r="A547" s="44" t="s">
        <v>15635</v>
      </c>
      <c r="B547" s="14">
        <v>8806173433827</v>
      </c>
      <c r="C547" s="50" t="s">
        <v>15636</v>
      </c>
      <c r="D547" s="46" t="s">
        <v>24303</v>
      </c>
      <c r="E547" s="16">
        <v>3000</v>
      </c>
      <c r="F547" s="15">
        <v>0.49</v>
      </c>
      <c r="G547" s="47">
        <v>20</v>
      </c>
      <c r="H547" s="55">
        <f>Таблица651[[#This Row],[Коэфициент стоимости]]*Таблица651[[#This Row],[Розничная цена KRW]]</f>
        <v>1470</v>
      </c>
      <c r="I547" s="17" t="str">
        <f>IF($H$1="","Введите курс",Таблица651[[#This Row],[Оптовая цена KRW за 1шт]]/$H$1)</f>
        <v>Введите курс</v>
      </c>
      <c r="J547" s="48"/>
      <c r="K547" s="18">
        <f>Таблица651[[#This Row],[Заказ коробок ]]*Таблица651[[#This Row],[Кол-во шт в коробке]]</f>
        <v>0</v>
      </c>
      <c r="L547" s="54">
        <f>Таблица651[[#This Row],[Общее кол-во шт]]*Таблица651[[#This Row],[Оптовая цена KRW за 1шт]]</f>
        <v>0</v>
      </c>
      <c r="M547" s="19" t="str">
        <f>IFERROR(Таблица651[[#This Row],[Общее кол-во шт]]*Таблица651[[#This Row],[Оптовая цена USD за 1шт]],"")</f>
        <v/>
      </c>
      <c r="N547" s="49"/>
    </row>
    <row r="548" spans="1:14" ht="22.5" customHeight="1">
      <c r="A548" s="44" t="s">
        <v>15637</v>
      </c>
      <c r="B548" s="14">
        <v>8806173432387</v>
      </c>
      <c r="C548" s="50" t="s">
        <v>15638</v>
      </c>
      <c r="D548" s="46" t="s">
        <v>15639</v>
      </c>
      <c r="E548" s="16">
        <v>3300</v>
      </c>
      <c r="F548" s="15">
        <v>0.49</v>
      </c>
      <c r="G548" s="47">
        <v>10</v>
      </c>
      <c r="H548" s="55">
        <f>Таблица651[[#This Row],[Коэфициент стоимости]]*Таблица651[[#This Row],[Розничная цена KRW]]</f>
        <v>1617</v>
      </c>
      <c r="I548" s="17" t="str">
        <f>IF($H$1="","Введите курс",Таблица651[[#This Row],[Оптовая цена KRW за 1шт]]/$H$1)</f>
        <v>Введите курс</v>
      </c>
      <c r="J548" s="48"/>
      <c r="K548" s="18">
        <f>Таблица651[[#This Row],[Заказ коробок ]]*Таблица651[[#This Row],[Кол-во шт в коробке]]</f>
        <v>0</v>
      </c>
      <c r="L548" s="54">
        <f>Таблица651[[#This Row],[Общее кол-во шт]]*Таблица651[[#This Row],[Оптовая цена KRW за 1шт]]</f>
        <v>0</v>
      </c>
      <c r="M548" s="19" t="str">
        <f>IFERROR(Таблица651[[#This Row],[Общее кол-во шт]]*Таблица651[[#This Row],[Оптовая цена USD за 1шт]],"")</f>
        <v/>
      </c>
      <c r="N548" s="49"/>
    </row>
    <row r="549" spans="1:14" ht="22.5" customHeight="1">
      <c r="A549" s="44" t="s">
        <v>15640</v>
      </c>
      <c r="B549" s="14">
        <v>8806173432370</v>
      </c>
      <c r="C549" s="50" t="s">
        <v>15641</v>
      </c>
      <c r="D549" s="46" t="s">
        <v>15642</v>
      </c>
      <c r="E549" s="16">
        <v>5500</v>
      </c>
      <c r="F549" s="15">
        <v>0.49</v>
      </c>
      <c r="G549" s="47">
        <v>20</v>
      </c>
      <c r="H549" s="55">
        <f>Таблица651[[#This Row],[Коэфициент стоимости]]*Таблица651[[#This Row],[Розничная цена KRW]]</f>
        <v>2695</v>
      </c>
      <c r="I549" s="17" t="str">
        <f>IF($H$1="","Введите курс",Таблица651[[#This Row],[Оптовая цена KRW за 1шт]]/$H$1)</f>
        <v>Введите курс</v>
      </c>
      <c r="J549" s="48"/>
      <c r="K549" s="18">
        <f>Таблица651[[#This Row],[Заказ коробок ]]*Таблица651[[#This Row],[Кол-во шт в коробке]]</f>
        <v>0</v>
      </c>
      <c r="L549" s="54">
        <f>Таблица651[[#This Row],[Общее кол-во шт]]*Таблица651[[#This Row],[Оптовая цена KRW за 1шт]]</f>
        <v>0</v>
      </c>
      <c r="M549" s="19" t="str">
        <f>IFERROR(Таблица651[[#This Row],[Общее кол-во шт]]*Таблица651[[#This Row],[Оптовая цена USD за 1шт]],"")</f>
        <v/>
      </c>
      <c r="N549" s="49"/>
    </row>
    <row r="550" spans="1:14" ht="22.5" customHeight="1">
      <c r="A550" s="44" t="s">
        <v>15643</v>
      </c>
      <c r="B550" s="14">
        <v>8806173433681</v>
      </c>
      <c r="C550" s="50" t="s">
        <v>15644</v>
      </c>
      <c r="D550" s="46" t="s">
        <v>15645</v>
      </c>
      <c r="E550" s="16">
        <v>1500</v>
      </c>
      <c r="F550" s="15">
        <v>0.49</v>
      </c>
      <c r="G550" s="47">
        <v>20</v>
      </c>
      <c r="H550" s="55">
        <f>Таблица651[[#This Row],[Коэфициент стоимости]]*Таблица651[[#This Row],[Розничная цена KRW]]</f>
        <v>735</v>
      </c>
      <c r="I550" s="17" t="str">
        <f>IF($H$1="","Введите курс",Таблица651[[#This Row],[Оптовая цена KRW за 1шт]]/$H$1)</f>
        <v>Введите курс</v>
      </c>
      <c r="J550" s="48"/>
      <c r="K550" s="18">
        <f>Таблица651[[#This Row],[Заказ коробок ]]*Таблица651[[#This Row],[Кол-во шт в коробке]]</f>
        <v>0</v>
      </c>
      <c r="L550" s="54">
        <f>Таблица651[[#This Row],[Общее кол-во шт]]*Таблица651[[#This Row],[Оптовая цена KRW за 1шт]]</f>
        <v>0</v>
      </c>
      <c r="M550" s="19" t="str">
        <f>IFERROR(Таблица651[[#This Row],[Общее кол-во шт]]*Таблица651[[#This Row],[Оптовая цена USD за 1шт]],"")</f>
        <v/>
      </c>
      <c r="N550" s="49"/>
    </row>
    <row r="551" spans="1:14" ht="22.5" customHeight="1">
      <c r="A551" s="44" t="s">
        <v>15646</v>
      </c>
      <c r="B551" s="14">
        <v>8806173433896</v>
      </c>
      <c r="C551" s="50" t="s">
        <v>15647</v>
      </c>
      <c r="D551" s="46" t="s">
        <v>15648</v>
      </c>
      <c r="E551" s="16">
        <v>1000</v>
      </c>
      <c r="F551" s="15">
        <v>0.49</v>
      </c>
      <c r="G551" s="47">
        <v>20</v>
      </c>
      <c r="H551" s="55">
        <f>Таблица651[[#This Row],[Коэфициент стоимости]]*Таблица651[[#This Row],[Розничная цена KRW]]</f>
        <v>490</v>
      </c>
      <c r="I551" s="17" t="str">
        <f>IF($H$1="","Введите курс",Таблица651[[#This Row],[Оптовая цена KRW за 1шт]]/$H$1)</f>
        <v>Введите курс</v>
      </c>
      <c r="J551" s="48"/>
      <c r="K551" s="18">
        <f>Таблица651[[#This Row],[Заказ коробок ]]*Таблица651[[#This Row],[Кол-во шт в коробке]]</f>
        <v>0</v>
      </c>
      <c r="L551" s="54">
        <f>Таблица651[[#This Row],[Общее кол-во шт]]*Таблица651[[#This Row],[Оптовая цена KRW за 1шт]]</f>
        <v>0</v>
      </c>
      <c r="M551" s="19" t="str">
        <f>IFERROR(Таблица651[[#This Row],[Общее кол-во шт]]*Таблица651[[#This Row],[Оптовая цена USD за 1шт]],"")</f>
        <v/>
      </c>
      <c r="N551" s="49"/>
    </row>
    <row r="552" spans="1:14" ht="22.5" customHeight="1">
      <c r="A552" s="44" t="s">
        <v>15649</v>
      </c>
      <c r="B552" s="14">
        <v>8806173430680</v>
      </c>
      <c r="C552" s="50" t="s">
        <v>15650</v>
      </c>
      <c r="D552" s="46" t="s">
        <v>15651</v>
      </c>
      <c r="E552" s="16">
        <v>9000</v>
      </c>
      <c r="F552" s="15">
        <v>0.49</v>
      </c>
      <c r="G552" s="47">
        <v>20</v>
      </c>
      <c r="H552" s="55">
        <f>Таблица651[[#This Row],[Коэфициент стоимости]]*Таблица651[[#This Row],[Розничная цена KRW]]</f>
        <v>4410</v>
      </c>
      <c r="I552" s="17" t="str">
        <f>IF($H$1="","Введите курс",Таблица651[[#This Row],[Оптовая цена KRW за 1шт]]/$H$1)</f>
        <v>Введите курс</v>
      </c>
      <c r="J552" s="48"/>
      <c r="K552" s="18">
        <f>Таблица651[[#This Row],[Заказ коробок ]]*Таблица651[[#This Row],[Кол-во шт в коробке]]</f>
        <v>0</v>
      </c>
      <c r="L552" s="54">
        <f>Таблица651[[#This Row],[Общее кол-во шт]]*Таблица651[[#This Row],[Оптовая цена KRW за 1шт]]</f>
        <v>0</v>
      </c>
      <c r="M552" s="19" t="str">
        <f>IFERROR(Таблица651[[#This Row],[Общее кол-во шт]]*Таблица651[[#This Row],[Оптовая цена USD за 1шт]],"")</f>
        <v/>
      </c>
      <c r="N552" s="49"/>
    </row>
    <row r="553" spans="1:14" ht="22.5" customHeight="1">
      <c r="A553" s="44" t="s">
        <v>15652</v>
      </c>
      <c r="B553" s="14">
        <v>8806173435142</v>
      </c>
      <c r="C553" s="50" t="s">
        <v>15653</v>
      </c>
      <c r="D553" s="46" t="s">
        <v>15654</v>
      </c>
      <c r="E553" s="16">
        <v>1000</v>
      </c>
      <c r="F553" s="15">
        <v>0.49</v>
      </c>
      <c r="G553" s="47">
        <v>200</v>
      </c>
      <c r="H553" s="55">
        <f>Таблица651[[#This Row],[Коэфициент стоимости]]*Таблица651[[#This Row],[Розничная цена KRW]]</f>
        <v>490</v>
      </c>
      <c r="I553" s="17" t="str">
        <f>IF($H$1="","Введите курс",Таблица651[[#This Row],[Оптовая цена KRW за 1шт]]/$H$1)</f>
        <v>Введите курс</v>
      </c>
      <c r="J553" s="48"/>
      <c r="K553" s="18">
        <f>Таблица651[[#This Row],[Заказ коробок ]]*Таблица651[[#This Row],[Кол-во шт в коробке]]</f>
        <v>0</v>
      </c>
      <c r="L553" s="54">
        <f>Таблица651[[#This Row],[Общее кол-во шт]]*Таблица651[[#This Row],[Оптовая цена KRW за 1шт]]</f>
        <v>0</v>
      </c>
      <c r="M553" s="19" t="str">
        <f>IFERROR(Таблица651[[#This Row],[Общее кол-во шт]]*Таблица651[[#This Row],[Оптовая цена USD за 1шт]],"")</f>
        <v/>
      </c>
      <c r="N553" s="49"/>
    </row>
    <row r="554" spans="1:14" ht="22.5" customHeight="1">
      <c r="A554" s="44" t="s">
        <v>15655</v>
      </c>
      <c r="B554" s="14">
        <v>8806173430673</v>
      </c>
      <c r="C554" s="50" t="s">
        <v>15656</v>
      </c>
      <c r="D554" s="46" t="s">
        <v>15657</v>
      </c>
      <c r="E554" s="16">
        <v>25000</v>
      </c>
      <c r="F554" s="15">
        <v>0.49</v>
      </c>
      <c r="G554" s="47">
        <v>10</v>
      </c>
      <c r="H554" s="55">
        <f>Таблица651[[#This Row],[Коэфициент стоимости]]*Таблица651[[#This Row],[Розничная цена KRW]]</f>
        <v>12250</v>
      </c>
      <c r="I554" s="17" t="str">
        <f>IF($H$1="","Введите курс",Таблица651[[#This Row],[Оптовая цена KRW за 1шт]]/$H$1)</f>
        <v>Введите курс</v>
      </c>
      <c r="J554" s="48"/>
      <c r="K554" s="18">
        <f>Таблица651[[#This Row],[Заказ коробок ]]*Таблица651[[#This Row],[Кол-во шт в коробке]]</f>
        <v>0</v>
      </c>
      <c r="L554" s="54">
        <f>Таблица651[[#This Row],[Общее кол-во шт]]*Таблица651[[#This Row],[Оптовая цена KRW за 1шт]]</f>
        <v>0</v>
      </c>
      <c r="M554" s="19" t="str">
        <f>IFERROR(Таблица651[[#This Row],[Общее кол-во шт]]*Таблица651[[#This Row],[Оптовая цена USD за 1шт]],"")</f>
        <v/>
      </c>
      <c r="N554" s="49"/>
    </row>
    <row r="555" spans="1:14" ht="22.5" customHeight="1">
      <c r="A555" s="44" t="s">
        <v>15658</v>
      </c>
      <c r="B555" s="14">
        <v>8806173432776</v>
      </c>
      <c r="C555" s="50" t="s">
        <v>15659</v>
      </c>
      <c r="D555" s="46" t="s">
        <v>15660</v>
      </c>
      <c r="E555" s="16">
        <v>2000</v>
      </c>
      <c r="F555" s="15">
        <v>0.49</v>
      </c>
      <c r="G555" s="47">
        <v>20</v>
      </c>
      <c r="H555" s="55">
        <f>Таблица651[[#This Row],[Коэфициент стоимости]]*Таблица651[[#This Row],[Розничная цена KRW]]</f>
        <v>980</v>
      </c>
      <c r="I555" s="17" t="str">
        <f>IF($H$1="","Введите курс",Таблица651[[#This Row],[Оптовая цена KRW за 1шт]]/$H$1)</f>
        <v>Введите курс</v>
      </c>
      <c r="J555" s="48"/>
      <c r="K555" s="18">
        <f>Таблица651[[#This Row],[Заказ коробок ]]*Таблица651[[#This Row],[Кол-во шт в коробке]]</f>
        <v>0</v>
      </c>
      <c r="L555" s="54">
        <f>Таблица651[[#This Row],[Общее кол-во шт]]*Таблица651[[#This Row],[Оптовая цена KRW за 1шт]]</f>
        <v>0</v>
      </c>
      <c r="M555" s="19" t="str">
        <f>IFERROR(Таблица651[[#This Row],[Общее кол-во шт]]*Таблица651[[#This Row],[Оптовая цена USD за 1шт]],"")</f>
        <v/>
      </c>
      <c r="N555" s="49"/>
    </row>
    <row r="556" spans="1:14" ht="22.5" customHeight="1">
      <c r="A556" s="44" t="s">
        <v>15661</v>
      </c>
      <c r="B556" s="14">
        <v>8806173433858</v>
      </c>
      <c r="C556" s="50" t="s">
        <v>15662</v>
      </c>
      <c r="D556" s="46" t="s">
        <v>15663</v>
      </c>
      <c r="E556" s="16">
        <v>1500</v>
      </c>
      <c r="F556" s="15">
        <v>0.49</v>
      </c>
      <c r="G556" s="47">
        <v>20</v>
      </c>
      <c r="H556" s="55">
        <f>Таблица651[[#This Row],[Коэфициент стоимости]]*Таблица651[[#This Row],[Розничная цена KRW]]</f>
        <v>735</v>
      </c>
      <c r="I556" s="17" t="str">
        <f>IF($H$1="","Введите курс",Таблица651[[#This Row],[Оптовая цена KRW за 1шт]]/$H$1)</f>
        <v>Введите курс</v>
      </c>
      <c r="J556" s="48"/>
      <c r="K556" s="18">
        <f>Таблица651[[#This Row],[Заказ коробок ]]*Таблица651[[#This Row],[Кол-во шт в коробке]]</f>
        <v>0</v>
      </c>
      <c r="L556" s="54">
        <f>Таблица651[[#This Row],[Общее кол-во шт]]*Таблица651[[#This Row],[Оптовая цена KRW за 1шт]]</f>
        <v>0</v>
      </c>
      <c r="M556" s="19" t="str">
        <f>IFERROR(Таблица651[[#This Row],[Общее кол-во шт]]*Таблица651[[#This Row],[Оптовая цена USD за 1шт]],"")</f>
        <v/>
      </c>
      <c r="N556" s="49"/>
    </row>
    <row r="557" spans="1:14" ht="22.5" customHeight="1">
      <c r="A557" s="44" t="s">
        <v>15664</v>
      </c>
      <c r="B557" s="14">
        <v>8806173433902</v>
      </c>
      <c r="C557" s="50" t="s">
        <v>15665</v>
      </c>
      <c r="D557" s="46" t="s">
        <v>15666</v>
      </c>
      <c r="E557" s="16">
        <v>2500</v>
      </c>
      <c r="F557" s="15">
        <v>0.49</v>
      </c>
      <c r="G557" s="47">
        <v>20</v>
      </c>
      <c r="H557" s="55">
        <f>Таблица651[[#This Row],[Коэфициент стоимости]]*Таблица651[[#This Row],[Розничная цена KRW]]</f>
        <v>1225</v>
      </c>
      <c r="I557" s="17" t="str">
        <f>IF($H$1="","Введите курс",Таблица651[[#This Row],[Оптовая цена KRW за 1шт]]/$H$1)</f>
        <v>Введите курс</v>
      </c>
      <c r="J557" s="48"/>
      <c r="K557" s="18">
        <f>Таблица651[[#This Row],[Заказ коробок ]]*Таблица651[[#This Row],[Кол-во шт в коробке]]</f>
        <v>0</v>
      </c>
      <c r="L557" s="54">
        <f>Таблица651[[#This Row],[Общее кол-во шт]]*Таблица651[[#This Row],[Оптовая цена KRW за 1шт]]</f>
        <v>0</v>
      </c>
      <c r="M557" s="19" t="str">
        <f>IFERROR(Таблица651[[#This Row],[Общее кол-во шт]]*Таблица651[[#This Row],[Оптовая цена USD за 1шт]],"")</f>
        <v/>
      </c>
      <c r="N557" s="49"/>
    </row>
    <row r="558" spans="1:14" ht="22.5" customHeight="1">
      <c r="A558" s="44" t="s">
        <v>15667</v>
      </c>
      <c r="B558" s="14">
        <v>8806173430765</v>
      </c>
      <c r="C558" s="50" t="s">
        <v>15668</v>
      </c>
      <c r="D558" s="46" t="s">
        <v>15669</v>
      </c>
      <c r="E558" s="16">
        <v>3000</v>
      </c>
      <c r="F558" s="15">
        <v>0.49</v>
      </c>
      <c r="G558" s="47">
        <v>20</v>
      </c>
      <c r="H558" s="55">
        <f>Таблица651[[#This Row],[Коэфициент стоимости]]*Таблица651[[#This Row],[Розничная цена KRW]]</f>
        <v>1470</v>
      </c>
      <c r="I558" s="17" t="str">
        <f>IF($H$1="","Введите курс",Таблица651[[#This Row],[Оптовая цена KRW за 1шт]]/$H$1)</f>
        <v>Введите курс</v>
      </c>
      <c r="J558" s="48"/>
      <c r="K558" s="18">
        <f>Таблица651[[#This Row],[Заказ коробок ]]*Таблица651[[#This Row],[Кол-во шт в коробке]]</f>
        <v>0</v>
      </c>
      <c r="L558" s="54">
        <f>Таблица651[[#This Row],[Общее кол-во шт]]*Таблица651[[#This Row],[Оптовая цена KRW за 1шт]]</f>
        <v>0</v>
      </c>
      <c r="M558" s="19" t="str">
        <f>IFERROR(Таблица651[[#This Row],[Общее кол-во шт]]*Таблица651[[#This Row],[Оптовая цена USD за 1шт]],"")</f>
        <v/>
      </c>
      <c r="N558" s="49"/>
    </row>
    <row r="559" spans="1:14" ht="22.5" customHeight="1">
      <c r="A559" s="44" t="s">
        <v>15670</v>
      </c>
      <c r="B559" s="14">
        <v>8806173433810</v>
      </c>
      <c r="C559" s="50" t="s">
        <v>15671</v>
      </c>
      <c r="D559" s="46" t="s">
        <v>15672</v>
      </c>
      <c r="E559" s="16">
        <v>5000</v>
      </c>
      <c r="F559" s="15">
        <v>0.49</v>
      </c>
      <c r="G559" s="47">
        <v>20</v>
      </c>
      <c r="H559" s="55">
        <f>Таблица651[[#This Row],[Коэфициент стоимости]]*Таблица651[[#This Row],[Розничная цена KRW]]</f>
        <v>2450</v>
      </c>
      <c r="I559" s="17" t="str">
        <f>IF($H$1="","Введите курс",Таблица651[[#This Row],[Оптовая цена KRW за 1шт]]/$H$1)</f>
        <v>Введите курс</v>
      </c>
      <c r="J559" s="48"/>
      <c r="K559" s="18">
        <f>Таблица651[[#This Row],[Заказ коробок ]]*Таблица651[[#This Row],[Кол-во шт в коробке]]</f>
        <v>0</v>
      </c>
      <c r="L559" s="54">
        <f>Таблица651[[#This Row],[Общее кол-во шт]]*Таблица651[[#This Row],[Оптовая цена KRW за 1шт]]</f>
        <v>0</v>
      </c>
      <c r="M559" s="19" t="str">
        <f>IFERROR(Таблица651[[#This Row],[Общее кол-во шт]]*Таблица651[[#This Row],[Оптовая цена USD за 1шт]],"")</f>
        <v/>
      </c>
      <c r="N559" s="49"/>
    </row>
    <row r="560" spans="1:14" ht="22.5" customHeight="1">
      <c r="A560" s="44" t="s">
        <v>15673</v>
      </c>
      <c r="B560" s="14">
        <v>8806173430642</v>
      </c>
      <c r="C560" s="50" t="s">
        <v>15674</v>
      </c>
      <c r="D560" s="46" t="s">
        <v>15675</v>
      </c>
      <c r="E560" s="16">
        <v>5000</v>
      </c>
      <c r="F560" s="15">
        <v>0.49</v>
      </c>
      <c r="G560" s="47">
        <v>20</v>
      </c>
      <c r="H560" s="55">
        <f>Таблица651[[#This Row],[Коэфициент стоимости]]*Таблица651[[#This Row],[Розничная цена KRW]]</f>
        <v>2450</v>
      </c>
      <c r="I560" s="17" t="str">
        <f>IF($H$1="","Введите курс",Таблица651[[#This Row],[Оптовая цена KRW за 1шт]]/$H$1)</f>
        <v>Введите курс</v>
      </c>
      <c r="J560" s="48"/>
      <c r="K560" s="18">
        <f>Таблица651[[#This Row],[Заказ коробок ]]*Таблица651[[#This Row],[Кол-во шт в коробке]]</f>
        <v>0</v>
      </c>
      <c r="L560" s="54">
        <f>Таблица651[[#This Row],[Общее кол-во шт]]*Таблица651[[#This Row],[Оптовая цена KRW за 1шт]]</f>
        <v>0</v>
      </c>
      <c r="M560" s="19" t="str">
        <f>IFERROR(Таблица651[[#This Row],[Общее кол-во шт]]*Таблица651[[#This Row],[Оптовая цена USD за 1шт]],"")</f>
        <v/>
      </c>
      <c r="N560" s="49"/>
    </row>
    <row r="561" spans="1:14" ht="22.5" customHeight="1">
      <c r="A561" s="44" t="s">
        <v>15676</v>
      </c>
      <c r="B561" s="14">
        <v>8806173432318</v>
      </c>
      <c r="C561" s="50" t="s">
        <v>15677</v>
      </c>
      <c r="D561" s="46" t="s">
        <v>15678</v>
      </c>
      <c r="E561" s="16">
        <v>2000</v>
      </c>
      <c r="F561" s="15">
        <v>0.49</v>
      </c>
      <c r="G561" s="47">
        <v>20</v>
      </c>
      <c r="H561" s="55">
        <f>Таблица651[[#This Row],[Коэфициент стоимости]]*Таблица651[[#This Row],[Розничная цена KRW]]</f>
        <v>980</v>
      </c>
      <c r="I561" s="17" t="str">
        <f>IF($H$1="","Введите курс",Таблица651[[#This Row],[Оптовая цена KRW за 1шт]]/$H$1)</f>
        <v>Введите курс</v>
      </c>
      <c r="J561" s="48"/>
      <c r="K561" s="18">
        <f>Таблица651[[#This Row],[Заказ коробок ]]*Таблица651[[#This Row],[Кол-во шт в коробке]]</f>
        <v>0</v>
      </c>
      <c r="L561" s="54">
        <f>Таблица651[[#This Row],[Общее кол-во шт]]*Таблица651[[#This Row],[Оптовая цена KRW за 1шт]]</f>
        <v>0</v>
      </c>
      <c r="M561" s="19" t="str">
        <f>IFERROR(Таблица651[[#This Row],[Общее кол-во шт]]*Таблица651[[#This Row],[Оптовая цена USD за 1шт]],"")</f>
        <v/>
      </c>
      <c r="N561" s="49"/>
    </row>
    <row r="562" spans="1:14" ht="22.5" customHeight="1">
      <c r="A562" s="44" t="s">
        <v>15679</v>
      </c>
      <c r="B562" s="14">
        <v>8806173433933</v>
      </c>
      <c r="C562" s="50" t="s">
        <v>15680</v>
      </c>
      <c r="D562" s="46" t="s">
        <v>15681</v>
      </c>
      <c r="E562" s="16">
        <v>2000</v>
      </c>
      <c r="F562" s="15">
        <v>0.49</v>
      </c>
      <c r="G562" s="47">
        <v>20</v>
      </c>
      <c r="H562" s="55">
        <f>Таблица651[[#This Row],[Коэфициент стоимости]]*Таблица651[[#This Row],[Розничная цена KRW]]</f>
        <v>980</v>
      </c>
      <c r="I562" s="17" t="str">
        <f>IF($H$1="","Введите курс",Таблица651[[#This Row],[Оптовая цена KRW за 1шт]]/$H$1)</f>
        <v>Введите курс</v>
      </c>
      <c r="J562" s="48"/>
      <c r="K562" s="18">
        <f>Таблица651[[#This Row],[Заказ коробок ]]*Таблица651[[#This Row],[Кол-во шт в коробке]]</f>
        <v>0</v>
      </c>
      <c r="L562" s="54">
        <f>Таблица651[[#This Row],[Общее кол-во шт]]*Таблица651[[#This Row],[Оптовая цена KRW за 1шт]]</f>
        <v>0</v>
      </c>
      <c r="M562" s="19" t="str">
        <f>IFERROR(Таблица651[[#This Row],[Общее кол-во шт]]*Таблица651[[#This Row],[Оптовая цена USD за 1шт]],"")</f>
        <v/>
      </c>
      <c r="N562" s="49"/>
    </row>
    <row r="563" spans="1:14" ht="22.5" customHeight="1">
      <c r="A563" s="44" t="s">
        <v>15682</v>
      </c>
      <c r="B563" s="14">
        <v>8806173425150</v>
      </c>
      <c r="C563" s="50" t="s">
        <v>15683</v>
      </c>
      <c r="D563" s="46" t="s">
        <v>15684</v>
      </c>
      <c r="E563" s="16">
        <v>2500</v>
      </c>
      <c r="F563" s="15">
        <v>0.49</v>
      </c>
      <c r="G563" s="47">
        <v>12</v>
      </c>
      <c r="H563" s="55">
        <f>Таблица651[[#This Row],[Коэфициент стоимости]]*Таблица651[[#This Row],[Розничная цена KRW]]</f>
        <v>1225</v>
      </c>
      <c r="I563" s="17" t="str">
        <f>IF($H$1="","Введите курс",Таблица651[[#This Row],[Оптовая цена KRW за 1шт]]/$H$1)</f>
        <v>Введите курс</v>
      </c>
      <c r="J563" s="48"/>
      <c r="K563" s="18">
        <f>Таблица651[[#This Row],[Заказ коробок ]]*Таблица651[[#This Row],[Кол-во шт в коробке]]</f>
        <v>0</v>
      </c>
      <c r="L563" s="54">
        <f>Таблица651[[#This Row],[Общее кол-во шт]]*Таблица651[[#This Row],[Оптовая цена KRW за 1шт]]</f>
        <v>0</v>
      </c>
      <c r="M563" s="19" t="str">
        <f>IFERROR(Таблица651[[#This Row],[Общее кол-во шт]]*Таблица651[[#This Row],[Оптовая цена USD за 1шт]],"")</f>
        <v/>
      </c>
      <c r="N563" s="49"/>
    </row>
    <row r="564" spans="1:14" ht="22.5" customHeight="1">
      <c r="A564" s="44" t="s">
        <v>15685</v>
      </c>
      <c r="B564" s="14">
        <v>8806173425167</v>
      </c>
      <c r="C564" s="50" t="s">
        <v>15686</v>
      </c>
      <c r="D564" s="46" t="s">
        <v>15687</v>
      </c>
      <c r="E564" s="16">
        <v>2500</v>
      </c>
      <c r="F564" s="15">
        <v>0.49</v>
      </c>
      <c r="G564" s="47">
        <v>12</v>
      </c>
      <c r="H564" s="55">
        <f>Таблица651[[#This Row],[Коэфициент стоимости]]*Таблица651[[#This Row],[Розничная цена KRW]]</f>
        <v>1225</v>
      </c>
      <c r="I564" s="17" t="str">
        <f>IF($H$1="","Введите курс",Таблица651[[#This Row],[Оптовая цена KRW за 1шт]]/$H$1)</f>
        <v>Введите курс</v>
      </c>
      <c r="J564" s="48"/>
      <c r="K564" s="18">
        <f>Таблица651[[#This Row],[Заказ коробок ]]*Таблица651[[#This Row],[Кол-во шт в коробке]]</f>
        <v>0</v>
      </c>
      <c r="L564" s="54">
        <f>Таблица651[[#This Row],[Общее кол-во шт]]*Таблица651[[#This Row],[Оптовая цена KRW за 1шт]]</f>
        <v>0</v>
      </c>
      <c r="M564" s="19" t="str">
        <f>IFERROR(Таблица651[[#This Row],[Общее кол-во шт]]*Таблица651[[#This Row],[Оптовая цена USD за 1шт]],"")</f>
        <v/>
      </c>
      <c r="N564" s="49"/>
    </row>
    <row r="565" spans="1:14" ht="22.5" customHeight="1">
      <c r="A565" s="44" t="s">
        <v>15688</v>
      </c>
      <c r="B565" s="14">
        <v>8806173425174</v>
      </c>
      <c r="C565" s="50" t="s">
        <v>15689</v>
      </c>
      <c r="D565" s="46" t="s">
        <v>15690</v>
      </c>
      <c r="E565" s="16">
        <v>4000</v>
      </c>
      <c r="F565" s="15">
        <v>0.49</v>
      </c>
      <c r="G565" s="47">
        <v>12</v>
      </c>
      <c r="H565" s="55">
        <f>Таблица651[[#This Row],[Коэфициент стоимости]]*Таблица651[[#This Row],[Розничная цена KRW]]</f>
        <v>1960</v>
      </c>
      <c r="I565" s="17" t="str">
        <f>IF($H$1="","Введите курс",Таблица651[[#This Row],[Оптовая цена KRW за 1шт]]/$H$1)</f>
        <v>Введите курс</v>
      </c>
      <c r="J565" s="48"/>
      <c r="K565" s="18">
        <f>Таблица651[[#This Row],[Заказ коробок ]]*Таблица651[[#This Row],[Кол-во шт в коробке]]</f>
        <v>0</v>
      </c>
      <c r="L565" s="54">
        <f>Таблица651[[#This Row],[Общее кол-во шт]]*Таблица651[[#This Row],[Оптовая цена KRW за 1шт]]</f>
        <v>0</v>
      </c>
      <c r="M565" s="19" t="str">
        <f>IFERROR(Таблица651[[#This Row],[Общее кол-во шт]]*Таблица651[[#This Row],[Оптовая цена USD за 1шт]],"")</f>
        <v/>
      </c>
      <c r="N565" s="49"/>
    </row>
    <row r="566" spans="1:14" ht="22.5" customHeight="1">
      <c r="A566" s="44" t="s">
        <v>15691</v>
      </c>
      <c r="B566" s="14">
        <v>8806173425181</v>
      </c>
      <c r="C566" s="50" t="s">
        <v>15692</v>
      </c>
      <c r="D566" s="46" t="s">
        <v>15693</v>
      </c>
      <c r="E566" s="16">
        <v>4000</v>
      </c>
      <c r="F566" s="15">
        <v>0.49</v>
      </c>
      <c r="G566" s="47">
        <v>12</v>
      </c>
      <c r="H566" s="55">
        <f>Таблица651[[#This Row],[Коэфициент стоимости]]*Таблица651[[#This Row],[Розничная цена KRW]]</f>
        <v>1960</v>
      </c>
      <c r="I566" s="17" t="str">
        <f>IF($H$1="","Введите курс",Таблица651[[#This Row],[Оптовая цена KRW за 1шт]]/$H$1)</f>
        <v>Введите курс</v>
      </c>
      <c r="J566" s="48"/>
      <c r="K566" s="18">
        <f>Таблица651[[#This Row],[Заказ коробок ]]*Таблица651[[#This Row],[Кол-во шт в коробке]]</f>
        <v>0</v>
      </c>
      <c r="L566" s="54">
        <f>Таблица651[[#This Row],[Общее кол-во шт]]*Таблица651[[#This Row],[Оптовая цена KRW за 1шт]]</f>
        <v>0</v>
      </c>
      <c r="M566" s="19" t="str">
        <f>IFERROR(Таблица651[[#This Row],[Общее кол-во шт]]*Таблица651[[#This Row],[Оптовая цена USD за 1шт]],"")</f>
        <v/>
      </c>
      <c r="N566" s="49"/>
    </row>
    <row r="567" spans="1:14" ht="22.5" customHeight="1">
      <c r="A567" s="44" t="s">
        <v>15694</v>
      </c>
      <c r="B567" s="14">
        <v>8806173433841</v>
      </c>
      <c r="C567" s="50" t="s">
        <v>15695</v>
      </c>
      <c r="D567" s="46" t="s">
        <v>15696</v>
      </c>
      <c r="E567" s="16">
        <v>3000</v>
      </c>
      <c r="F567" s="15">
        <v>0.49</v>
      </c>
      <c r="G567" s="47">
        <v>20</v>
      </c>
      <c r="H567" s="55">
        <f>Таблица651[[#This Row],[Коэфициент стоимости]]*Таблица651[[#This Row],[Розничная цена KRW]]</f>
        <v>1470</v>
      </c>
      <c r="I567" s="17" t="str">
        <f>IF($H$1="","Введите курс",Таблица651[[#This Row],[Оптовая цена KRW за 1шт]]/$H$1)</f>
        <v>Введите курс</v>
      </c>
      <c r="J567" s="48"/>
      <c r="K567" s="18">
        <f>Таблица651[[#This Row],[Заказ коробок ]]*Таблица651[[#This Row],[Кол-во шт в коробке]]</f>
        <v>0</v>
      </c>
      <c r="L567" s="54">
        <f>Таблица651[[#This Row],[Общее кол-во шт]]*Таблица651[[#This Row],[Оптовая цена KRW за 1шт]]</f>
        <v>0</v>
      </c>
      <c r="M567" s="19" t="str">
        <f>IFERROR(Таблица651[[#This Row],[Общее кол-во шт]]*Таблица651[[#This Row],[Оптовая цена USD за 1шт]],"")</f>
        <v/>
      </c>
      <c r="N567" s="49"/>
    </row>
    <row r="568" spans="1:14" ht="22.5" customHeight="1">
      <c r="A568" s="44" t="s">
        <v>15697</v>
      </c>
      <c r="B568" s="14">
        <v>8806173432769</v>
      </c>
      <c r="C568" s="50" t="s">
        <v>15698</v>
      </c>
      <c r="D568" s="46" t="s">
        <v>15699</v>
      </c>
      <c r="E568" s="16">
        <v>1800</v>
      </c>
      <c r="F568" s="15">
        <v>0.49</v>
      </c>
      <c r="G568" s="47">
        <v>20</v>
      </c>
      <c r="H568" s="55">
        <f>Таблица651[[#This Row],[Коэфициент стоимости]]*Таблица651[[#This Row],[Розничная цена KRW]]</f>
        <v>882</v>
      </c>
      <c r="I568" s="17" t="str">
        <f>IF($H$1="","Введите курс",Таблица651[[#This Row],[Оптовая цена KRW за 1шт]]/$H$1)</f>
        <v>Введите курс</v>
      </c>
      <c r="J568" s="48"/>
      <c r="K568" s="18">
        <f>Таблица651[[#This Row],[Заказ коробок ]]*Таблица651[[#This Row],[Кол-во шт в коробке]]</f>
        <v>0</v>
      </c>
      <c r="L568" s="54">
        <f>Таблица651[[#This Row],[Общее кол-во шт]]*Таблица651[[#This Row],[Оптовая цена KRW за 1шт]]</f>
        <v>0</v>
      </c>
      <c r="M568" s="19" t="str">
        <f>IFERROR(Таблица651[[#This Row],[Общее кол-во шт]]*Таблица651[[#This Row],[Оптовая цена USD за 1шт]],"")</f>
        <v/>
      </c>
      <c r="N568" s="49"/>
    </row>
    <row r="569" spans="1:14" ht="22.5" customHeight="1">
      <c r="A569" s="44" t="s">
        <v>15700</v>
      </c>
      <c r="B569" s="14">
        <v>8806173443758</v>
      </c>
      <c r="C569" s="50" t="s">
        <v>15701</v>
      </c>
      <c r="D569" s="46" t="s">
        <v>15702</v>
      </c>
      <c r="E569" s="16">
        <v>7000</v>
      </c>
      <c r="F569" s="15">
        <v>0.49</v>
      </c>
      <c r="G569" s="47">
        <v>6</v>
      </c>
      <c r="H569" s="55">
        <f>Таблица651[[#This Row],[Коэфициент стоимости]]*Таблица651[[#This Row],[Розничная цена KRW]]</f>
        <v>3430</v>
      </c>
      <c r="I569" s="17" t="str">
        <f>IF($H$1="","Введите курс",Таблица651[[#This Row],[Оптовая цена KRW за 1шт]]/$H$1)</f>
        <v>Введите курс</v>
      </c>
      <c r="J569" s="48"/>
      <c r="K569" s="18">
        <f>Таблица651[[#This Row],[Заказ коробок ]]*Таблица651[[#This Row],[Кол-во шт в коробке]]</f>
        <v>0</v>
      </c>
      <c r="L569" s="54">
        <f>Таблица651[[#This Row],[Общее кол-во шт]]*Таблица651[[#This Row],[Оптовая цена KRW за 1шт]]</f>
        <v>0</v>
      </c>
      <c r="M569" s="19" t="str">
        <f>IFERROR(Таблица651[[#This Row],[Общее кол-во шт]]*Таблица651[[#This Row],[Оптовая цена USD за 1шт]],"")</f>
        <v/>
      </c>
      <c r="N569" s="49"/>
    </row>
    <row r="570" spans="1:14" ht="22.5" customHeight="1">
      <c r="A570" s="44" t="s">
        <v>15703</v>
      </c>
      <c r="B570" s="14">
        <v>8806173443765</v>
      </c>
      <c r="C570" s="50" t="s">
        <v>15704</v>
      </c>
      <c r="D570" s="46" t="s">
        <v>15705</v>
      </c>
      <c r="E570" s="16">
        <v>7000</v>
      </c>
      <c r="F570" s="15">
        <v>0.49</v>
      </c>
      <c r="G570" s="47">
        <v>6</v>
      </c>
      <c r="H570" s="55">
        <f>Таблица651[[#This Row],[Коэфициент стоимости]]*Таблица651[[#This Row],[Розничная цена KRW]]</f>
        <v>3430</v>
      </c>
      <c r="I570" s="17" t="str">
        <f>IF($H$1="","Введите курс",Таблица651[[#This Row],[Оптовая цена KRW за 1шт]]/$H$1)</f>
        <v>Введите курс</v>
      </c>
      <c r="J570" s="48"/>
      <c r="K570" s="18">
        <f>Таблица651[[#This Row],[Заказ коробок ]]*Таблица651[[#This Row],[Кол-во шт в коробке]]</f>
        <v>0</v>
      </c>
      <c r="L570" s="54">
        <f>Таблица651[[#This Row],[Общее кол-во шт]]*Таблица651[[#This Row],[Оптовая цена KRW за 1шт]]</f>
        <v>0</v>
      </c>
      <c r="M570" s="19" t="str">
        <f>IFERROR(Таблица651[[#This Row],[Общее кол-во шт]]*Таблица651[[#This Row],[Оптовая цена USD за 1шт]],"")</f>
        <v/>
      </c>
      <c r="N570" s="49"/>
    </row>
    <row r="571" spans="1:14" ht="22.5" customHeight="1">
      <c r="A571" s="44" t="s">
        <v>15706</v>
      </c>
      <c r="B571" s="14">
        <v>8806173432332</v>
      </c>
      <c r="C571" s="50" t="s">
        <v>15707</v>
      </c>
      <c r="D571" s="46" t="s">
        <v>15708</v>
      </c>
      <c r="E571" s="16">
        <v>4000</v>
      </c>
      <c r="F571" s="15">
        <v>0.49</v>
      </c>
      <c r="G571" s="47">
        <v>20</v>
      </c>
      <c r="H571" s="55">
        <f>Таблица651[[#This Row],[Коэфициент стоимости]]*Таблица651[[#This Row],[Розничная цена KRW]]</f>
        <v>1960</v>
      </c>
      <c r="I571" s="17" t="str">
        <f>IF($H$1="","Введите курс",Таблица651[[#This Row],[Оптовая цена KRW за 1шт]]/$H$1)</f>
        <v>Введите курс</v>
      </c>
      <c r="J571" s="48"/>
      <c r="K571" s="18">
        <f>Таблица651[[#This Row],[Заказ коробок ]]*Таблица651[[#This Row],[Кол-во шт в коробке]]</f>
        <v>0</v>
      </c>
      <c r="L571" s="54">
        <f>Таблица651[[#This Row],[Общее кол-во шт]]*Таблица651[[#This Row],[Оптовая цена KRW за 1шт]]</f>
        <v>0</v>
      </c>
      <c r="M571" s="19" t="str">
        <f>IFERROR(Таблица651[[#This Row],[Общее кол-во шт]]*Таблица651[[#This Row],[Оптовая цена USD за 1шт]],"")</f>
        <v/>
      </c>
      <c r="N571" s="49"/>
    </row>
    <row r="572" spans="1:14" ht="22.5" customHeight="1">
      <c r="A572" s="44" t="s">
        <v>15709</v>
      </c>
      <c r="B572" s="14">
        <v>8806173433674</v>
      </c>
      <c r="C572" s="50" t="s">
        <v>15710</v>
      </c>
      <c r="D572" s="46" t="s">
        <v>24304</v>
      </c>
      <c r="E572" s="16">
        <v>1000</v>
      </c>
      <c r="F572" s="15">
        <v>0.49</v>
      </c>
      <c r="G572" s="47">
        <v>20</v>
      </c>
      <c r="H572" s="55">
        <f>Таблица651[[#This Row],[Коэфициент стоимости]]*Таблица651[[#This Row],[Розничная цена KRW]]</f>
        <v>490</v>
      </c>
      <c r="I572" s="17" t="str">
        <f>IF($H$1="","Введите курс",Таблица651[[#This Row],[Оптовая цена KRW за 1шт]]/$H$1)</f>
        <v>Введите курс</v>
      </c>
      <c r="J572" s="48"/>
      <c r="K572" s="18">
        <f>Таблица651[[#This Row],[Заказ коробок ]]*Таблица651[[#This Row],[Кол-во шт в коробке]]</f>
        <v>0</v>
      </c>
      <c r="L572" s="54">
        <f>Таблица651[[#This Row],[Общее кол-во шт]]*Таблица651[[#This Row],[Оптовая цена KRW за 1шт]]</f>
        <v>0</v>
      </c>
      <c r="M572" s="19" t="str">
        <f>IFERROR(Таблица651[[#This Row],[Общее кол-во шт]]*Таблица651[[#This Row],[Оптовая цена USD за 1шт]],"")</f>
        <v/>
      </c>
      <c r="N572" s="49"/>
    </row>
    <row r="573" spans="1:14" ht="22.5" customHeight="1">
      <c r="A573" s="44" t="s">
        <v>15711</v>
      </c>
      <c r="B573" s="14">
        <v>8806173438457</v>
      </c>
      <c r="C573" s="50" t="s">
        <v>15712</v>
      </c>
      <c r="D573" s="46" t="s">
        <v>15713</v>
      </c>
      <c r="E573" s="16">
        <v>4000</v>
      </c>
      <c r="F573" s="15">
        <v>0.49</v>
      </c>
      <c r="G573" s="47">
        <v>10</v>
      </c>
      <c r="H573" s="55">
        <f>Таблица651[[#This Row],[Коэфициент стоимости]]*Таблица651[[#This Row],[Розничная цена KRW]]</f>
        <v>1960</v>
      </c>
      <c r="I573" s="17" t="str">
        <f>IF($H$1="","Введите курс",Таблица651[[#This Row],[Оптовая цена KRW за 1шт]]/$H$1)</f>
        <v>Введите курс</v>
      </c>
      <c r="J573" s="48"/>
      <c r="K573" s="18">
        <f>Таблица651[[#This Row],[Заказ коробок ]]*Таблица651[[#This Row],[Кол-во шт в коробке]]</f>
        <v>0</v>
      </c>
      <c r="L573" s="54">
        <f>Таблица651[[#This Row],[Общее кол-во шт]]*Таблица651[[#This Row],[Оптовая цена KRW за 1шт]]</f>
        <v>0</v>
      </c>
      <c r="M573" s="19" t="str">
        <f>IFERROR(Таблица651[[#This Row],[Общее кол-во шт]]*Таблица651[[#This Row],[Оптовая цена USD за 1шт]],"")</f>
        <v/>
      </c>
      <c r="N573" s="49"/>
    </row>
    <row r="574" spans="1:14" ht="22.5" customHeight="1">
      <c r="A574" s="44" t="s">
        <v>15714</v>
      </c>
      <c r="B574" s="14">
        <v>8806173451173</v>
      </c>
      <c r="C574" s="50" t="s">
        <v>15715</v>
      </c>
      <c r="D574" s="46" t="s">
        <v>15716</v>
      </c>
      <c r="E574" s="16">
        <v>14000</v>
      </c>
      <c r="F574" s="15">
        <v>0.49</v>
      </c>
      <c r="G574" s="47">
        <v>1</v>
      </c>
      <c r="H574" s="55">
        <f>Таблица651[[#This Row],[Коэфициент стоимости]]*Таблица651[[#This Row],[Розничная цена KRW]]</f>
        <v>6860</v>
      </c>
      <c r="I574" s="17" t="str">
        <f>IF($H$1="","Введите курс",Таблица651[[#This Row],[Оптовая цена KRW за 1шт]]/$H$1)</f>
        <v>Введите курс</v>
      </c>
      <c r="J574" s="48"/>
      <c r="K574" s="18">
        <f>Таблица651[[#This Row],[Заказ коробок ]]*Таблица651[[#This Row],[Кол-во шт в коробке]]</f>
        <v>0</v>
      </c>
      <c r="L574" s="54">
        <f>Таблица651[[#This Row],[Общее кол-во шт]]*Таблица651[[#This Row],[Оптовая цена KRW за 1шт]]</f>
        <v>0</v>
      </c>
      <c r="M574" s="19" t="str">
        <f>IFERROR(Таблица651[[#This Row],[Общее кол-во шт]]*Таблица651[[#This Row],[Оптовая цена USD за 1шт]],"")</f>
        <v/>
      </c>
      <c r="N574" s="49"/>
    </row>
    <row r="575" spans="1:14" ht="22.5" customHeight="1">
      <c r="A575" s="44" t="s">
        <v>15717</v>
      </c>
      <c r="B575" s="14">
        <v>8806173433926</v>
      </c>
      <c r="C575" s="50" t="s">
        <v>15718</v>
      </c>
      <c r="D575" s="46" t="s">
        <v>15719</v>
      </c>
      <c r="E575" s="16">
        <v>3000</v>
      </c>
      <c r="F575" s="15">
        <v>0.49</v>
      </c>
      <c r="G575" s="47">
        <v>15</v>
      </c>
      <c r="H575" s="55">
        <f>Таблица651[[#This Row],[Коэфициент стоимости]]*Таблица651[[#This Row],[Розничная цена KRW]]</f>
        <v>1470</v>
      </c>
      <c r="I575" s="17" t="str">
        <f>IF($H$1="","Введите курс",Таблица651[[#This Row],[Оптовая цена KRW за 1шт]]/$H$1)</f>
        <v>Введите курс</v>
      </c>
      <c r="J575" s="48"/>
      <c r="K575" s="18">
        <f>Таблица651[[#This Row],[Заказ коробок ]]*Таблица651[[#This Row],[Кол-во шт в коробке]]</f>
        <v>0</v>
      </c>
      <c r="L575" s="54">
        <f>Таблица651[[#This Row],[Общее кол-во шт]]*Таблица651[[#This Row],[Оптовая цена KRW за 1шт]]</f>
        <v>0</v>
      </c>
      <c r="M575" s="19" t="str">
        <f>IFERROR(Таблица651[[#This Row],[Общее кол-во шт]]*Таблица651[[#This Row],[Оптовая цена USD за 1шт]],"")</f>
        <v/>
      </c>
      <c r="N575" s="49"/>
    </row>
    <row r="576" spans="1:14" ht="22.5" customHeight="1">
      <c r="A576" s="44" t="s">
        <v>15720</v>
      </c>
      <c r="B576" s="14">
        <v>8806173428656</v>
      </c>
      <c r="C576" s="50" t="s">
        <v>15721</v>
      </c>
      <c r="D576" s="46" t="s">
        <v>15722</v>
      </c>
      <c r="E576" s="16">
        <v>2500</v>
      </c>
      <c r="F576" s="15">
        <v>0.49</v>
      </c>
      <c r="G576" s="47">
        <v>20</v>
      </c>
      <c r="H576" s="55">
        <f>Таблица651[[#This Row],[Коэфициент стоимости]]*Таблица651[[#This Row],[Розничная цена KRW]]</f>
        <v>1225</v>
      </c>
      <c r="I576" s="17" t="str">
        <f>IF($H$1="","Введите курс",Таблица651[[#This Row],[Оптовая цена KRW за 1шт]]/$H$1)</f>
        <v>Введите курс</v>
      </c>
      <c r="J576" s="48"/>
      <c r="K576" s="18">
        <f>Таблица651[[#This Row],[Заказ коробок ]]*Таблица651[[#This Row],[Кол-во шт в коробке]]</f>
        <v>0</v>
      </c>
      <c r="L576" s="54">
        <f>Таблица651[[#This Row],[Общее кол-во шт]]*Таблица651[[#This Row],[Оптовая цена KRW за 1шт]]</f>
        <v>0</v>
      </c>
      <c r="M576" s="19" t="str">
        <f>IFERROR(Таблица651[[#This Row],[Общее кол-во шт]]*Таблица651[[#This Row],[Оптовая цена USD за 1шт]],"")</f>
        <v/>
      </c>
      <c r="N576" s="49"/>
    </row>
    <row r="577" spans="1:14" ht="22.5" customHeight="1">
      <c r="A577" s="44" t="s">
        <v>15723</v>
      </c>
      <c r="B577" s="14">
        <v>8806173434084</v>
      </c>
      <c r="C577" s="50" t="s">
        <v>15724</v>
      </c>
      <c r="D577" s="46" t="s">
        <v>15725</v>
      </c>
      <c r="E577" s="16">
        <v>2500</v>
      </c>
      <c r="F577" s="15">
        <v>0.49</v>
      </c>
      <c r="G577" s="47">
        <v>20</v>
      </c>
      <c r="H577" s="55">
        <f>Таблица651[[#This Row],[Коэфициент стоимости]]*Таблица651[[#This Row],[Розничная цена KRW]]</f>
        <v>1225</v>
      </c>
      <c r="I577" s="17" t="str">
        <f>IF($H$1="","Введите курс",Таблица651[[#This Row],[Оптовая цена KRW за 1шт]]/$H$1)</f>
        <v>Введите курс</v>
      </c>
      <c r="J577" s="48"/>
      <c r="K577" s="18">
        <f>Таблица651[[#This Row],[Заказ коробок ]]*Таблица651[[#This Row],[Кол-во шт в коробке]]</f>
        <v>0</v>
      </c>
      <c r="L577" s="54">
        <f>Таблица651[[#This Row],[Общее кол-во шт]]*Таблица651[[#This Row],[Оптовая цена KRW за 1шт]]</f>
        <v>0</v>
      </c>
      <c r="M577" s="19" t="str">
        <f>IFERROR(Таблица651[[#This Row],[Общее кол-во шт]]*Таблица651[[#This Row],[Оптовая цена USD за 1шт]],"")</f>
        <v/>
      </c>
      <c r="N577" s="49"/>
    </row>
    <row r="578" spans="1:14" ht="22.5" customHeight="1">
      <c r="A578" s="44" t="s">
        <v>15726</v>
      </c>
      <c r="B578" s="14">
        <v>8806173447688</v>
      </c>
      <c r="C578" s="50" t="s">
        <v>15727</v>
      </c>
      <c r="D578" s="46" t="s">
        <v>15728</v>
      </c>
      <c r="E578" s="16">
        <v>9900</v>
      </c>
      <c r="F578" s="15">
        <v>0.49</v>
      </c>
      <c r="G578" s="47">
        <v>8</v>
      </c>
      <c r="H578" s="55">
        <f>Таблица651[[#This Row],[Коэфициент стоимости]]*Таблица651[[#This Row],[Розничная цена KRW]]</f>
        <v>4851</v>
      </c>
      <c r="I578" s="17" t="str">
        <f>IF($H$1="","Введите курс",Таблица651[[#This Row],[Оптовая цена KRW за 1шт]]/$H$1)</f>
        <v>Введите курс</v>
      </c>
      <c r="J578" s="48"/>
      <c r="K578" s="18">
        <f>Таблица651[[#This Row],[Заказ коробок ]]*Таблица651[[#This Row],[Кол-во шт в коробке]]</f>
        <v>0</v>
      </c>
      <c r="L578" s="54">
        <f>Таблица651[[#This Row],[Общее кол-во шт]]*Таблица651[[#This Row],[Оптовая цена KRW за 1шт]]</f>
        <v>0</v>
      </c>
      <c r="M578" s="19" t="str">
        <f>IFERROR(Таблица651[[#This Row],[Общее кол-во шт]]*Таблица651[[#This Row],[Оптовая цена USD за 1шт]],"")</f>
        <v/>
      </c>
      <c r="N578" s="49"/>
    </row>
    <row r="579" spans="1:14" ht="22.5" customHeight="1">
      <c r="A579" s="44" t="s">
        <v>15729</v>
      </c>
      <c r="B579" s="14">
        <v>8806173448470</v>
      </c>
      <c r="C579" s="50" t="s">
        <v>15730</v>
      </c>
      <c r="D579" s="46" t="s">
        <v>24305</v>
      </c>
      <c r="E579" s="16">
        <v>9900</v>
      </c>
      <c r="F579" s="15">
        <v>0.49</v>
      </c>
      <c r="G579" s="47">
        <v>8</v>
      </c>
      <c r="H579" s="55">
        <f>Таблица651[[#This Row],[Коэфициент стоимости]]*Таблица651[[#This Row],[Розничная цена KRW]]</f>
        <v>4851</v>
      </c>
      <c r="I579" s="17" t="str">
        <f>IF($H$1="","Введите курс",Таблица651[[#This Row],[Оптовая цена KRW за 1шт]]/$H$1)</f>
        <v>Введите курс</v>
      </c>
      <c r="J579" s="48"/>
      <c r="K579" s="18">
        <f>Таблица651[[#This Row],[Заказ коробок ]]*Таблица651[[#This Row],[Кол-во шт в коробке]]</f>
        <v>0</v>
      </c>
      <c r="L579" s="54">
        <f>Таблица651[[#This Row],[Общее кол-во шт]]*Таблица651[[#This Row],[Оптовая цена KRW за 1шт]]</f>
        <v>0</v>
      </c>
      <c r="M579" s="19" t="str">
        <f>IFERROR(Таблица651[[#This Row],[Общее кол-во шт]]*Таблица651[[#This Row],[Оптовая цена USD за 1шт]],"")</f>
        <v/>
      </c>
      <c r="N579" s="49"/>
    </row>
    <row r="580" spans="1:14" ht="22.5" customHeight="1">
      <c r="A580" s="44" t="s">
        <v>15731</v>
      </c>
      <c r="B580" s="14">
        <v>8806173449002</v>
      </c>
      <c r="C580" s="50" t="s">
        <v>15732</v>
      </c>
      <c r="D580" s="46" t="s">
        <v>15733</v>
      </c>
      <c r="E580" s="16">
        <v>3000</v>
      </c>
      <c r="F580" s="15">
        <v>0.49</v>
      </c>
      <c r="G580" s="47">
        <v>50</v>
      </c>
      <c r="H580" s="55">
        <f>Таблица651[[#This Row],[Коэфициент стоимости]]*Таблица651[[#This Row],[Розничная цена KRW]]</f>
        <v>1470</v>
      </c>
      <c r="I580" s="17" t="str">
        <f>IF($H$1="","Введите курс",Таблица651[[#This Row],[Оптовая цена KRW за 1шт]]/$H$1)</f>
        <v>Введите курс</v>
      </c>
      <c r="J580" s="48"/>
      <c r="K580" s="18">
        <f>Таблица651[[#This Row],[Заказ коробок ]]*Таблица651[[#This Row],[Кол-во шт в коробке]]</f>
        <v>0</v>
      </c>
      <c r="L580" s="54">
        <f>Таблица651[[#This Row],[Общее кол-во шт]]*Таблица651[[#This Row],[Оптовая цена KRW за 1шт]]</f>
        <v>0</v>
      </c>
      <c r="M580" s="19" t="str">
        <f>IFERROR(Таблица651[[#This Row],[Общее кол-во шт]]*Таблица651[[#This Row],[Оптовая цена USD за 1шт]],"")</f>
        <v/>
      </c>
      <c r="N580" s="49"/>
    </row>
    <row r="581" spans="1:14" ht="22.5" customHeight="1">
      <c r="A581" s="44" t="s">
        <v>15734</v>
      </c>
      <c r="B581" s="14">
        <v>8806173430734</v>
      </c>
      <c r="C581" s="50" t="s">
        <v>15735</v>
      </c>
      <c r="D581" s="46" t="s">
        <v>15736</v>
      </c>
      <c r="E581" s="16">
        <v>2500</v>
      </c>
      <c r="F581" s="15">
        <v>0.49</v>
      </c>
      <c r="G581" s="47">
        <v>20</v>
      </c>
      <c r="H581" s="55">
        <f>Таблица651[[#This Row],[Коэфициент стоимости]]*Таблица651[[#This Row],[Розничная цена KRW]]</f>
        <v>1225</v>
      </c>
      <c r="I581" s="17" t="str">
        <f>IF($H$1="","Введите курс",Таблица651[[#This Row],[Оптовая цена KRW за 1шт]]/$H$1)</f>
        <v>Введите курс</v>
      </c>
      <c r="J581" s="48"/>
      <c r="K581" s="18">
        <f>Таблица651[[#This Row],[Заказ коробок ]]*Таблица651[[#This Row],[Кол-во шт в коробке]]</f>
        <v>0</v>
      </c>
      <c r="L581" s="54">
        <f>Таблица651[[#This Row],[Общее кол-во шт]]*Таблица651[[#This Row],[Оптовая цена KRW за 1шт]]</f>
        <v>0</v>
      </c>
      <c r="M581" s="19" t="str">
        <f>IFERROR(Таблица651[[#This Row],[Общее кол-во шт]]*Таблица651[[#This Row],[Оптовая цена USD за 1шт]],"")</f>
        <v/>
      </c>
      <c r="N581" s="49"/>
    </row>
    <row r="582" spans="1:14" ht="22.5" customHeight="1">
      <c r="A582" s="44" t="s">
        <v>15737</v>
      </c>
      <c r="B582" s="14">
        <v>8806173432752</v>
      </c>
      <c r="C582" s="50" t="s">
        <v>15738</v>
      </c>
      <c r="D582" s="46" t="s">
        <v>15739</v>
      </c>
      <c r="E582" s="16">
        <v>1500</v>
      </c>
      <c r="F582" s="15">
        <v>0.49</v>
      </c>
      <c r="G582" s="47">
        <v>20</v>
      </c>
      <c r="H582" s="55">
        <f>Таблица651[[#This Row],[Коэфициент стоимости]]*Таблица651[[#This Row],[Розничная цена KRW]]</f>
        <v>735</v>
      </c>
      <c r="I582" s="17" t="str">
        <f>IF($H$1="","Введите курс",Таблица651[[#This Row],[Оптовая цена KRW за 1шт]]/$H$1)</f>
        <v>Введите курс</v>
      </c>
      <c r="J582" s="48"/>
      <c r="K582" s="18">
        <f>Таблица651[[#This Row],[Заказ коробок ]]*Таблица651[[#This Row],[Кол-во шт в коробке]]</f>
        <v>0</v>
      </c>
      <c r="L582" s="54">
        <f>Таблица651[[#This Row],[Общее кол-во шт]]*Таблица651[[#This Row],[Оптовая цена KRW за 1шт]]</f>
        <v>0</v>
      </c>
      <c r="M582" s="19" t="str">
        <f>IFERROR(Таблица651[[#This Row],[Общее кол-во шт]]*Таблица651[[#This Row],[Оптовая цена USD за 1шт]],"")</f>
        <v/>
      </c>
      <c r="N582" s="49"/>
    </row>
    <row r="583" spans="1:14" ht="22.5" customHeight="1">
      <c r="A583" s="44" t="s">
        <v>15740</v>
      </c>
      <c r="B583" s="14">
        <v>8806173428434</v>
      </c>
      <c r="C583" s="50" t="s">
        <v>15741</v>
      </c>
      <c r="D583" s="46" t="s">
        <v>15742</v>
      </c>
      <c r="E583" s="16">
        <v>12000</v>
      </c>
      <c r="F583" s="15">
        <v>0.49</v>
      </c>
      <c r="G583" s="47">
        <v>10</v>
      </c>
      <c r="H583" s="55">
        <f>Таблица651[[#This Row],[Коэфициент стоимости]]*Таблица651[[#This Row],[Розничная цена KRW]]</f>
        <v>5880</v>
      </c>
      <c r="I583" s="17" t="str">
        <f>IF($H$1="","Введите курс",Таблица651[[#This Row],[Оптовая цена KRW за 1шт]]/$H$1)</f>
        <v>Введите курс</v>
      </c>
      <c r="J583" s="48"/>
      <c r="K583" s="18">
        <f>Таблица651[[#This Row],[Заказ коробок ]]*Таблица651[[#This Row],[Кол-во шт в коробке]]</f>
        <v>0</v>
      </c>
      <c r="L583" s="54">
        <f>Таблица651[[#This Row],[Общее кол-во шт]]*Таблица651[[#This Row],[Оптовая цена KRW за 1шт]]</f>
        <v>0</v>
      </c>
      <c r="M583" s="19" t="str">
        <f>IFERROR(Таблица651[[#This Row],[Общее кол-во шт]]*Таблица651[[#This Row],[Оптовая цена USD за 1шт]],"")</f>
        <v/>
      </c>
      <c r="N583" s="49"/>
    </row>
    <row r="584" spans="1:14" ht="22.5" customHeight="1">
      <c r="A584" s="44" t="s">
        <v>15743</v>
      </c>
      <c r="B584" s="14">
        <v>8806173432783</v>
      </c>
      <c r="C584" s="50" t="s">
        <v>15744</v>
      </c>
      <c r="D584" s="46" t="s">
        <v>15745</v>
      </c>
      <c r="E584" s="16">
        <v>2000</v>
      </c>
      <c r="F584" s="15">
        <v>0.49</v>
      </c>
      <c r="G584" s="47">
        <v>20</v>
      </c>
      <c r="H584" s="55">
        <f>Таблица651[[#This Row],[Коэфициент стоимости]]*Таблица651[[#This Row],[Розничная цена KRW]]</f>
        <v>980</v>
      </c>
      <c r="I584" s="17" t="str">
        <f>IF($H$1="","Введите курс",Таблица651[[#This Row],[Оптовая цена KRW за 1шт]]/$H$1)</f>
        <v>Введите курс</v>
      </c>
      <c r="J584" s="48"/>
      <c r="K584" s="18">
        <f>Таблица651[[#This Row],[Заказ коробок ]]*Таблица651[[#This Row],[Кол-во шт в коробке]]</f>
        <v>0</v>
      </c>
      <c r="L584" s="54">
        <f>Таблица651[[#This Row],[Общее кол-во шт]]*Таблица651[[#This Row],[Оптовая цена KRW за 1шт]]</f>
        <v>0</v>
      </c>
      <c r="M584" s="19" t="str">
        <f>IFERROR(Таблица651[[#This Row],[Общее кол-во шт]]*Таблица651[[#This Row],[Оптовая цена USD за 1шт]],"")</f>
        <v/>
      </c>
      <c r="N584" s="49"/>
    </row>
    <row r="585" spans="1:14" ht="22.5" customHeight="1">
      <c r="A585" s="44" t="s">
        <v>15746</v>
      </c>
      <c r="B585" s="14">
        <v>8806173434114</v>
      </c>
      <c r="C585" s="50" t="s">
        <v>15747</v>
      </c>
      <c r="D585" s="46" t="s">
        <v>15748</v>
      </c>
      <c r="E585" s="16">
        <v>1000</v>
      </c>
      <c r="F585" s="15">
        <v>0.49</v>
      </c>
      <c r="G585" s="47">
        <v>20</v>
      </c>
      <c r="H585" s="55">
        <f>Таблица651[[#This Row],[Коэфициент стоимости]]*Таблица651[[#This Row],[Розничная цена KRW]]</f>
        <v>490</v>
      </c>
      <c r="I585" s="17" t="str">
        <f>IF($H$1="","Введите курс",Таблица651[[#This Row],[Оптовая цена KRW за 1шт]]/$H$1)</f>
        <v>Введите курс</v>
      </c>
      <c r="J585" s="48"/>
      <c r="K585" s="18">
        <f>Таблица651[[#This Row],[Заказ коробок ]]*Таблица651[[#This Row],[Кол-во шт в коробке]]</f>
        <v>0</v>
      </c>
      <c r="L585" s="54">
        <f>Таблица651[[#This Row],[Общее кол-во шт]]*Таблица651[[#This Row],[Оптовая цена KRW за 1шт]]</f>
        <v>0</v>
      </c>
      <c r="M585" s="19" t="str">
        <f>IFERROR(Таблица651[[#This Row],[Общее кол-во шт]]*Таблица651[[#This Row],[Оптовая цена USD за 1шт]],"")</f>
        <v/>
      </c>
      <c r="N585" s="49"/>
    </row>
    <row r="586" spans="1:14" ht="22.5" customHeight="1">
      <c r="A586" s="44" t="s">
        <v>15749</v>
      </c>
      <c r="B586" s="14">
        <v>8806173428410</v>
      </c>
      <c r="C586" s="50" t="s">
        <v>15750</v>
      </c>
      <c r="D586" s="46" t="s">
        <v>15751</v>
      </c>
      <c r="E586" s="16">
        <v>1500</v>
      </c>
      <c r="F586" s="15">
        <v>0.49</v>
      </c>
      <c r="G586" s="47">
        <v>20</v>
      </c>
      <c r="H586" s="55">
        <f>Таблица651[[#This Row],[Коэфициент стоимости]]*Таблица651[[#This Row],[Розничная цена KRW]]</f>
        <v>735</v>
      </c>
      <c r="I586" s="17" t="str">
        <f>IF($H$1="","Введите курс",Таблица651[[#This Row],[Оптовая цена KRW за 1шт]]/$H$1)</f>
        <v>Введите курс</v>
      </c>
      <c r="J586" s="48"/>
      <c r="K586" s="18">
        <f>Таблица651[[#This Row],[Заказ коробок ]]*Таблица651[[#This Row],[Кол-во шт в коробке]]</f>
        <v>0</v>
      </c>
      <c r="L586" s="54">
        <f>Таблица651[[#This Row],[Общее кол-во шт]]*Таблица651[[#This Row],[Оптовая цена KRW за 1шт]]</f>
        <v>0</v>
      </c>
      <c r="M586" s="19" t="str">
        <f>IFERROR(Таблица651[[#This Row],[Общее кол-во шт]]*Таблица651[[#This Row],[Оптовая цена USD за 1шт]],"")</f>
        <v/>
      </c>
      <c r="N586" s="49"/>
    </row>
    <row r="587" spans="1:14" ht="22.5" customHeight="1">
      <c r="A587" s="44" t="s">
        <v>15752</v>
      </c>
      <c r="B587" s="14">
        <v>8806173435654</v>
      </c>
      <c r="C587" s="50" t="s">
        <v>15753</v>
      </c>
      <c r="D587" s="46" t="s">
        <v>15754</v>
      </c>
      <c r="E587" s="16">
        <v>8800</v>
      </c>
      <c r="F587" s="15">
        <v>0.49</v>
      </c>
      <c r="G587" s="47">
        <v>20</v>
      </c>
      <c r="H587" s="55">
        <f>Таблица651[[#This Row],[Коэфициент стоимости]]*Таблица651[[#This Row],[Розничная цена KRW]]</f>
        <v>4312</v>
      </c>
      <c r="I587" s="17" t="str">
        <f>IF($H$1="","Введите курс",Таблица651[[#This Row],[Оптовая цена KRW за 1шт]]/$H$1)</f>
        <v>Введите курс</v>
      </c>
      <c r="J587" s="48"/>
      <c r="K587" s="18">
        <f>Таблица651[[#This Row],[Заказ коробок ]]*Таблица651[[#This Row],[Кол-во шт в коробке]]</f>
        <v>0</v>
      </c>
      <c r="L587" s="54">
        <f>Таблица651[[#This Row],[Общее кол-во шт]]*Таблица651[[#This Row],[Оптовая цена KRW за 1шт]]</f>
        <v>0</v>
      </c>
      <c r="M587" s="19" t="str">
        <f>IFERROR(Таблица651[[#This Row],[Общее кол-во шт]]*Таблица651[[#This Row],[Оптовая цена USD за 1шт]],"")</f>
        <v/>
      </c>
      <c r="N587" s="49"/>
    </row>
    <row r="588" spans="1:14" ht="22.5" customHeight="1">
      <c r="A588" s="44" t="s">
        <v>15755</v>
      </c>
      <c r="B588" s="14">
        <v>8806173438723</v>
      </c>
      <c r="C588" s="50" t="s">
        <v>15756</v>
      </c>
      <c r="D588" s="46" t="s">
        <v>24306</v>
      </c>
      <c r="E588" s="16">
        <v>66000</v>
      </c>
      <c r="F588" s="15">
        <v>0.49</v>
      </c>
      <c r="G588" s="47">
        <v>6</v>
      </c>
      <c r="H588" s="55">
        <f>Таблица651[[#This Row],[Коэфициент стоимости]]*Таблица651[[#This Row],[Розничная цена KRW]]</f>
        <v>32340</v>
      </c>
      <c r="I588" s="17" t="str">
        <f>IF($H$1="","Введите курс",Таблица651[[#This Row],[Оптовая цена KRW за 1шт]]/$H$1)</f>
        <v>Введите курс</v>
      </c>
      <c r="J588" s="48"/>
      <c r="K588" s="18">
        <f>Таблица651[[#This Row],[Заказ коробок ]]*Таблица651[[#This Row],[Кол-во шт в коробке]]</f>
        <v>0</v>
      </c>
      <c r="L588" s="54">
        <f>Таблица651[[#This Row],[Общее кол-во шт]]*Таблица651[[#This Row],[Оптовая цена KRW за 1шт]]</f>
        <v>0</v>
      </c>
      <c r="M588" s="19" t="str">
        <f>IFERROR(Таблица651[[#This Row],[Общее кол-во шт]]*Таблица651[[#This Row],[Оптовая цена USD за 1шт]],"")</f>
        <v/>
      </c>
      <c r="N588" s="49"/>
    </row>
    <row r="589" spans="1:14" ht="22.5" customHeight="1">
      <c r="A589" s="44" t="s">
        <v>15757</v>
      </c>
      <c r="B589" s="14">
        <v>8806173450534</v>
      </c>
      <c r="C589" s="50" t="s">
        <v>15758</v>
      </c>
      <c r="D589" s="46" t="s">
        <v>15759</v>
      </c>
      <c r="E589" s="16">
        <v>28000</v>
      </c>
      <c r="F589" s="15">
        <v>0.49</v>
      </c>
      <c r="G589" s="47">
        <v>6</v>
      </c>
      <c r="H589" s="55">
        <f>Таблица651[[#This Row],[Коэфициент стоимости]]*Таблица651[[#This Row],[Розничная цена KRW]]</f>
        <v>13720</v>
      </c>
      <c r="I589" s="17" t="str">
        <f>IF($H$1="","Введите курс",Таблица651[[#This Row],[Оптовая цена KRW за 1шт]]/$H$1)</f>
        <v>Введите курс</v>
      </c>
      <c r="J589" s="48"/>
      <c r="K589" s="18">
        <f>Таблица651[[#This Row],[Заказ коробок ]]*Таблица651[[#This Row],[Кол-во шт в коробке]]</f>
        <v>0</v>
      </c>
      <c r="L589" s="54">
        <f>Таблица651[[#This Row],[Общее кол-во шт]]*Таблица651[[#This Row],[Оптовая цена KRW за 1шт]]</f>
        <v>0</v>
      </c>
      <c r="M589" s="19" t="str">
        <f>IFERROR(Таблица651[[#This Row],[Общее кол-во шт]]*Таблица651[[#This Row],[Оптовая цена USD за 1шт]],"")</f>
        <v/>
      </c>
      <c r="N589" s="49"/>
    </row>
    <row r="590" spans="1:14" ht="22.5" customHeight="1">
      <c r="A590" s="44" t="s">
        <v>15760</v>
      </c>
      <c r="B590" s="14">
        <v>8806173415397</v>
      </c>
      <c r="C590" s="50" t="s">
        <v>15761</v>
      </c>
      <c r="D590" s="46" t="s">
        <v>15762</v>
      </c>
      <c r="E590" s="16">
        <v>2000</v>
      </c>
      <c r="F590" s="15">
        <v>0.49</v>
      </c>
      <c r="G590" s="47">
        <v>12</v>
      </c>
      <c r="H590" s="55">
        <f>Таблица651[[#This Row],[Коэфициент стоимости]]*Таблица651[[#This Row],[Розничная цена KRW]]</f>
        <v>980</v>
      </c>
      <c r="I590" s="17" t="str">
        <f>IF($H$1="","Введите курс",Таблица651[[#This Row],[Оптовая цена KRW за 1шт]]/$H$1)</f>
        <v>Введите курс</v>
      </c>
      <c r="J590" s="48"/>
      <c r="K590" s="18">
        <f>Таблица651[[#This Row],[Заказ коробок ]]*Таблица651[[#This Row],[Кол-во шт в коробке]]</f>
        <v>0</v>
      </c>
      <c r="L590" s="54">
        <f>Таблица651[[#This Row],[Общее кол-во шт]]*Таблица651[[#This Row],[Оптовая цена KRW за 1шт]]</f>
        <v>0</v>
      </c>
      <c r="M590" s="19" t="str">
        <f>IFERROR(Таблица651[[#This Row],[Общее кол-во шт]]*Таблица651[[#This Row],[Оптовая цена USD за 1шт]],"")</f>
        <v/>
      </c>
      <c r="N590" s="49"/>
    </row>
    <row r="591" spans="1:14" ht="22.5" customHeight="1">
      <c r="A591" s="44" t="s">
        <v>15763</v>
      </c>
      <c r="B591" s="14">
        <v>8806173446933</v>
      </c>
      <c r="C591" s="50" t="s">
        <v>15764</v>
      </c>
      <c r="D591" s="46" t="s">
        <v>15765</v>
      </c>
      <c r="E591" s="16">
        <v>10000</v>
      </c>
      <c r="F591" s="15">
        <v>0.49</v>
      </c>
      <c r="G591" s="47">
        <v>6</v>
      </c>
      <c r="H591" s="55">
        <f>Таблица651[[#This Row],[Коэфициент стоимости]]*Таблица651[[#This Row],[Розничная цена KRW]]</f>
        <v>4900</v>
      </c>
      <c r="I591" s="17" t="str">
        <f>IF($H$1="","Введите курс",Таблица651[[#This Row],[Оптовая цена KRW за 1шт]]/$H$1)</f>
        <v>Введите курс</v>
      </c>
      <c r="J591" s="48"/>
      <c r="K591" s="18">
        <f>Таблица651[[#This Row],[Заказ коробок ]]*Таблица651[[#This Row],[Кол-во шт в коробке]]</f>
        <v>0</v>
      </c>
      <c r="L591" s="54">
        <f>Таблица651[[#This Row],[Общее кол-во шт]]*Таблица651[[#This Row],[Оптовая цена KRW за 1шт]]</f>
        <v>0</v>
      </c>
      <c r="M591" s="19" t="str">
        <f>IFERROR(Таблица651[[#This Row],[Общее кол-во шт]]*Таблица651[[#This Row],[Оптовая цена USD за 1шт]],"")</f>
        <v/>
      </c>
      <c r="N591" s="49"/>
    </row>
    <row r="592" spans="1:14" ht="22.5" customHeight="1">
      <c r="A592" s="44" t="s">
        <v>15766</v>
      </c>
      <c r="B592" s="14">
        <v>8806173425372</v>
      </c>
      <c r="C592" s="50" t="s">
        <v>15767</v>
      </c>
      <c r="D592" s="46" t="s">
        <v>24307</v>
      </c>
      <c r="E592" s="16">
        <v>7700</v>
      </c>
      <c r="F592" s="15">
        <v>0.49</v>
      </c>
      <c r="G592" s="47">
        <v>12</v>
      </c>
      <c r="H592" s="55">
        <f>Таблица651[[#This Row],[Коэфициент стоимости]]*Таблица651[[#This Row],[Розничная цена KRW]]</f>
        <v>3773</v>
      </c>
      <c r="I592" s="17" t="str">
        <f>IF($H$1="","Введите курс",Таблица651[[#This Row],[Оптовая цена KRW за 1шт]]/$H$1)</f>
        <v>Введите курс</v>
      </c>
      <c r="J592" s="48"/>
      <c r="K592" s="18">
        <f>Таблица651[[#This Row],[Заказ коробок ]]*Таблица651[[#This Row],[Кол-во шт в коробке]]</f>
        <v>0</v>
      </c>
      <c r="L592" s="54">
        <f>Таблица651[[#This Row],[Общее кол-во шт]]*Таблица651[[#This Row],[Оптовая цена KRW за 1шт]]</f>
        <v>0</v>
      </c>
      <c r="M592" s="19" t="str">
        <f>IFERROR(Таблица651[[#This Row],[Общее кол-во шт]]*Таблица651[[#This Row],[Оптовая цена USD за 1шт]],"")</f>
        <v/>
      </c>
      <c r="N592" s="49"/>
    </row>
    <row r="593" spans="1:14" ht="22.5" customHeight="1">
      <c r="A593" s="44" t="s">
        <v>15768</v>
      </c>
      <c r="B593" s="14">
        <v>8806173425389</v>
      </c>
      <c r="C593" s="50" t="s">
        <v>15769</v>
      </c>
      <c r="D593" s="46" t="s">
        <v>24308</v>
      </c>
      <c r="E593" s="16">
        <v>7700</v>
      </c>
      <c r="F593" s="15">
        <v>0.49</v>
      </c>
      <c r="G593" s="47">
        <v>12</v>
      </c>
      <c r="H593" s="55">
        <f>Таблица651[[#This Row],[Коэфициент стоимости]]*Таблица651[[#This Row],[Розничная цена KRW]]</f>
        <v>3773</v>
      </c>
      <c r="I593" s="17" t="str">
        <f>IF($H$1="","Введите курс",Таблица651[[#This Row],[Оптовая цена KRW за 1шт]]/$H$1)</f>
        <v>Введите курс</v>
      </c>
      <c r="J593" s="48"/>
      <c r="K593" s="18">
        <f>Таблица651[[#This Row],[Заказ коробок ]]*Таблица651[[#This Row],[Кол-во шт в коробке]]</f>
        <v>0</v>
      </c>
      <c r="L593" s="54">
        <f>Таблица651[[#This Row],[Общее кол-во шт]]*Таблица651[[#This Row],[Оптовая цена KRW за 1шт]]</f>
        <v>0</v>
      </c>
      <c r="M593" s="19" t="str">
        <f>IFERROR(Таблица651[[#This Row],[Общее кол-во шт]]*Таблица651[[#This Row],[Оптовая цена USD за 1шт]],"")</f>
        <v/>
      </c>
      <c r="N593" s="49"/>
    </row>
    <row r="594" spans="1:14" ht="22.5" customHeight="1">
      <c r="A594" s="44" t="s">
        <v>15770</v>
      </c>
      <c r="B594" s="14">
        <v>8806173425341</v>
      </c>
      <c r="C594" s="50" t="s">
        <v>15771</v>
      </c>
      <c r="D594" s="46" t="s">
        <v>24309</v>
      </c>
      <c r="E594" s="16">
        <v>7700</v>
      </c>
      <c r="F594" s="15">
        <v>0.49</v>
      </c>
      <c r="G594" s="47">
        <v>12</v>
      </c>
      <c r="H594" s="55">
        <f>Таблица651[[#This Row],[Коэфициент стоимости]]*Таблица651[[#This Row],[Розничная цена KRW]]</f>
        <v>3773</v>
      </c>
      <c r="I594" s="17" t="str">
        <f>IF($H$1="","Введите курс",Таблица651[[#This Row],[Оптовая цена KRW за 1шт]]/$H$1)</f>
        <v>Введите курс</v>
      </c>
      <c r="J594" s="48"/>
      <c r="K594" s="18">
        <f>Таблица651[[#This Row],[Заказ коробок ]]*Таблица651[[#This Row],[Кол-во шт в коробке]]</f>
        <v>0</v>
      </c>
      <c r="L594" s="54">
        <f>Таблица651[[#This Row],[Общее кол-во шт]]*Таблица651[[#This Row],[Оптовая цена KRW за 1шт]]</f>
        <v>0</v>
      </c>
      <c r="M594" s="19" t="str">
        <f>IFERROR(Таблица651[[#This Row],[Общее кол-во шт]]*Таблица651[[#This Row],[Оптовая цена USD за 1шт]],"")</f>
        <v/>
      </c>
      <c r="N594" s="49"/>
    </row>
    <row r="595" spans="1:14" ht="22.5" customHeight="1">
      <c r="A595" s="44" t="s">
        <v>15772</v>
      </c>
      <c r="B595" s="14">
        <v>8806173425358</v>
      </c>
      <c r="C595" s="50" t="s">
        <v>15773</v>
      </c>
      <c r="D595" s="46" t="s">
        <v>24310</v>
      </c>
      <c r="E595" s="16">
        <v>7700</v>
      </c>
      <c r="F595" s="15">
        <v>0.49</v>
      </c>
      <c r="G595" s="47">
        <v>12</v>
      </c>
      <c r="H595" s="55">
        <f>Таблица651[[#This Row],[Коэфициент стоимости]]*Таблица651[[#This Row],[Розничная цена KRW]]</f>
        <v>3773</v>
      </c>
      <c r="I595" s="17" t="str">
        <f>IF($H$1="","Введите курс",Таблица651[[#This Row],[Оптовая цена KRW за 1шт]]/$H$1)</f>
        <v>Введите курс</v>
      </c>
      <c r="J595" s="48"/>
      <c r="K595" s="18">
        <f>Таблица651[[#This Row],[Заказ коробок ]]*Таблица651[[#This Row],[Кол-во шт в коробке]]</f>
        <v>0</v>
      </c>
      <c r="L595" s="54">
        <f>Таблица651[[#This Row],[Общее кол-во шт]]*Таблица651[[#This Row],[Оптовая цена KRW за 1шт]]</f>
        <v>0</v>
      </c>
      <c r="M595" s="19" t="str">
        <f>IFERROR(Таблица651[[#This Row],[Общее кол-во шт]]*Таблица651[[#This Row],[Оптовая цена USD за 1шт]],"")</f>
        <v/>
      </c>
      <c r="N595" s="49"/>
    </row>
    <row r="596" spans="1:14" ht="22.5" customHeight="1">
      <c r="A596" s="44" t="s">
        <v>15774</v>
      </c>
      <c r="B596" s="14">
        <v>8806173434206</v>
      </c>
      <c r="C596" s="50" t="s">
        <v>15775</v>
      </c>
      <c r="D596" s="46" t="s">
        <v>15776</v>
      </c>
      <c r="E596" s="16">
        <v>9900</v>
      </c>
      <c r="F596" s="15">
        <v>0.49</v>
      </c>
      <c r="G596" s="47">
        <v>12</v>
      </c>
      <c r="H596" s="55">
        <f>Таблица651[[#This Row],[Коэфициент стоимости]]*Таблица651[[#This Row],[Розничная цена KRW]]</f>
        <v>4851</v>
      </c>
      <c r="I596" s="17" t="str">
        <f>IF($H$1="","Введите курс",Таблица651[[#This Row],[Оптовая цена KRW за 1шт]]/$H$1)</f>
        <v>Введите курс</v>
      </c>
      <c r="J596" s="48"/>
      <c r="K596" s="18">
        <f>Таблица651[[#This Row],[Заказ коробок ]]*Таблица651[[#This Row],[Кол-во шт в коробке]]</f>
        <v>0</v>
      </c>
      <c r="L596" s="54">
        <f>Таблица651[[#This Row],[Общее кол-во шт]]*Таблица651[[#This Row],[Оптовая цена KRW за 1шт]]</f>
        <v>0</v>
      </c>
      <c r="M596" s="19" t="str">
        <f>IFERROR(Таблица651[[#This Row],[Общее кол-во шт]]*Таблица651[[#This Row],[Оптовая цена USD за 1шт]],"")</f>
        <v/>
      </c>
      <c r="N596" s="49"/>
    </row>
    <row r="597" spans="1:14" ht="22.5" customHeight="1">
      <c r="A597" s="44" t="s">
        <v>15777</v>
      </c>
      <c r="B597" s="14">
        <v>8806173434220</v>
      </c>
      <c r="C597" s="50" t="s">
        <v>15778</v>
      </c>
      <c r="D597" s="46" t="s">
        <v>15779</v>
      </c>
      <c r="E597" s="16">
        <v>9900</v>
      </c>
      <c r="F597" s="15">
        <v>0.49</v>
      </c>
      <c r="G597" s="47">
        <v>12</v>
      </c>
      <c r="H597" s="55">
        <f>Таблица651[[#This Row],[Коэфициент стоимости]]*Таблица651[[#This Row],[Розничная цена KRW]]</f>
        <v>4851</v>
      </c>
      <c r="I597" s="17" t="str">
        <f>IF($H$1="","Введите курс",Таблица651[[#This Row],[Оптовая цена KRW за 1шт]]/$H$1)</f>
        <v>Введите курс</v>
      </c>
      <c r="J597" s="48"/>
      <c r="K597" s="18">
        <f>Таблица651[[#This Row],[Заказ коробок ]]*Таблица651[[#This Row],[Кол-во шт в коробке]]</f>
        <v>0</v>
      </c>
      <c r="L597" s="54">
        <f>Таблица651[[#This Row],[Общее кол-во шт]]*Таблица651[[#This Row],[Оптовая цена KRW за 1шт]]</f>
        <v>0</v>
      </c>
      <c r="M597" s="19" t="str">
        <f>IFERROR(Таблица651[[#This Row],[Общее кол-во шт]]*Таблица651[[#This Row],[Оптовая цена USD за 1шт]],"")</f>
        <v/>
      </c>
      <c r="N597" s="49"/>
    </row>
    <row r="598" spans="1:14" ht="22.5" customHeight="1">
      <c r="A598" s="44" t="s">
        <v>15780</v>
      </c>
      <c r="B598" s="14">
        <v>8806173425365</v>
      </c>
      <c r="C598" s="50" t="s">
        <v>15781</v>
      </c>
      <c r="D598" s="46" t="s">
        <v>24311</v>
      </c>
      <c r="E598" s="16">
        <v>7700</v>
      </c>
      <c r="F598" s="15">
        <v>0.49</v>
      </c>
      <c r="G598" s="47">
        <v>12</v>
      </c>
      <c r="H598" s="55">
        <f>Таблица651[[#This Row],[Коэфициент стоимости]]*Таблица651[[#This Row],[Розничная цена KRW]]</f>
        <v>3773</v>
      </c>
      <c r="I598" s="17" t="str">
        <f>IF($H$1="","Введите курс",Таблица651[[#This Row],[Оптовая цена KRW за 1шт]]/$H$1)</f>
        <v>Введите курс</v>
      </c>
      <c r="J598" s="48"/>
      <c r="K598" s="18">
        <f>Таблица651[[#This Row],[Заказ коробок ]]*Таблица651[[#This Row],[Кол-во шт в коробке]]</f>
        <v>0</v>
      </c>
      <c r="L598" s="54">
        <f>Таблица651[[#This Row],[Общее кол-во шт]]*Таблица651[[#This Row],[Оптовая цена KRW за 1шт]]</f>
        <v>0</v>
      </c>
      <c r="M598" s="19" t="str">
        <f>IFERROR(Таблица651[[#This Row],[Общее кол-во шт]]*Таблица651[[#This Row],[Оптовая цена USD за 1шт]],"")</f>
        <v/>
      </c>
      <c r="N598" s="49"/>
    </row>
    <row r="599" spans="1:14" ht="22.5" customHeight="1">
      <c r="A599" s="44" t="s">
        <v>15782</v>
      </c>
      <c r="B599" s="14">
        <v>8806173441044</v>
      </c>
      <c r="C599" s="50" t="s">
        <v>15783</v>
      </c>
      <c r="D599" s="46" t="s">
        <v>15784</v>
      </c>
      <c r="E599" s="16">
        <v>14900</v>
      </c>
      <c r="F599" s="15">
        <v>0.49</v>
      </c>
      <c r="G599" s="47">
        <v>6</v>
      </c>
      <c r="H599" s="55">
        <f>Таблица651[[#This Row],[Коэфициент стоимости]]*Таблица651[[#This Row],[Розничная цена KRW]]</f>
        <v>7301</v>
      </c>
      <c r="I599" s="17" t="str">
        <f>IF($H$1="","Введите курс",Таблица651[[#This Row],[Оптовая цена KRW за 1шт]]/$H$1)</f>
        <v>Введите курс</v>
      </c>
      <c r="J599" s="48"/>
      <c r="K599" s="18">
        <f>Таблица651[[#This Row],[Заказ коробок ]]*Таблица651[[#This Row],[Кол-во шт в коробке]]</f>
        <v>0</v>
      </c>
      <c r="L599" s="54">
        <f>Таблица651[[#This Row],[Общее кол-во шт]]*Таблица651[[#This Row],[Оптовая цена KRW за 1шт]]</f>
        <v>0</v>
      </c>
      <c r="M599" s="19" t="str">
        <f>IFERROR(Таблица651[[#This Row],[Общее кол-во шт]]*Таблица651[[#This Row],[Оптовая цена USD за 1шт]],"")</f>
        <v/>
      </c>
      <c r="N599" s="49"/>
    </row>
    <row r="600" spans="1:14" ht="22.5" customHeight="1">
      <c r="A600" s="44" t="s">
        <v>15785</v>
      </c>
      <c r="B600" s="14">
        <v>8806173447961</v>
      </c>
      <c r="C600" s="50" t="s">
        <v>15786</v>
      </c>
      <c r="D600" s="46" t="s">
        <v>15787</v>
      </c>
      <c r="E600" s="16">
        <v>10000</v>
      </c>
      <c r="F600" s="15">
        <v>0.49</v>
      </c>
      <c r="G600" s="47">
        <v>8</v>
      </c>
      <c r="H600" s="55">
        <f>Таблица651[[#This Row],[Коэфициент стоимости]]*Таблица651[[#This Row],[Розничная цена KRW]]</f>
        <v>4900</v>
      </c>
      <c r="I600" s="17" t="str">
        <f>IF($H$1="","Введите курс",Таблица651[[#This Row],[Оптовая цена KRW за 1шт]]/$H$1)</f>
        <v>Введите курс</v>
      </c>
      <c r="J600" s="48"/>
      <c r="K600" s="18">
        <f>Таблица651[[#This Row],[Заказ коробок ]]*Таблица651[[#This Row],[Кол-во шт в коробке]]</f>
        <v>0</v>
      </c>
      <c r="L600" s="54">
        <f>Таблица651[[#This Row],[Общее кол-во шт]]*Таблица651[[#This Row],[Оптовая цена KRW за 1шт]]</f>
        <v>0</v>
      </c>
      <c r="M600" s="19" t="str">
        <f>IFERROR(Таблица651[[#This Row],[Общее кол-во шт]]*Таблица651[[#This Row],[Оптовая цена USD за 1шт]],"")</f>
        <v/>
      </c>
      <c r="N600" s="49"/>
    </row>
    <row r="601" spans="1:14" ht="22.5" customHeight="1">
      <c r="A601" s="44" t="s">
        <v>15788</v>
      </c>
      <c r="B601" s="14">
        <v>8806173439072</v>
      </c>
      <c r="C601" s="50" t="s">
        <v>15789</v>
      </c>
      <c r="D601" s="46" t="s">
        <v>15790</v>
      </c>
      <c r="E601" s="16">
        <v>4400</v>
      </c>
      <c r="F601" s="15">
        <v>0.49</v>
      </c>
      <c r="G601" s="47">
        <v>12</v>
      </c>
      <c r="H601" s="55">
        <f>Таблица651[[#This Row],[Коэфициент стоимости]]*Таблица651[[#This Row],[Розничная цена KRW]]</f>
        <v>2156</v>
      </c>
      <c r="I601" s="17" t="str">
        <f>IF($H$1="","Введите курс",Таблица651[[#This Row],[Оптовая цена KRW за 1шт]]/$H$1)</f>
        <v>Введите курс</v>
      </c>
      <c r="J601" s="48"/>
      <c r="K601" s="18">
        <f>Таблица651[[#This Row],[Заказ коробок ]]*Таблица651[[#This Row],[Кол-во шт в коробке]]</f>
        <v>0</v>
      </c>
      <c r="L601" s="54">
        <f>Таблица651[[#This Row],[Общее кол-во шт]]*Таблица651[[#This Row],[Оптовая цена KRW за 1шт]]</f>
        <v>0</v>
      </c>
      <c r="M601" s="19" t="str">
        <f>IFERROR(Таблица651[[#This Row],[Общее кол-во шт]]*Таблица651[[#This Row],[Оптовая цена USD за 1шт]],"")</f>
        <v/>
      </c>
      <c r="N601" s="49"/>
    </row>
    <row r="602" spans="1:14" ht="22.5" customHeight="1">
      <c r="A602" s="44" t="s">
        <v>15791</v>
      </c>
      <c r="B602" s="14">
        <v>8806173438914</v>
      </c>
      <c r="C602" s="50" t="s">
        <v>15792</v>
      </c>
      <c r="D602" s="46" t="s">
        <v>15793</v>
      </c>
      <c r="E602" s="16">
        <v>4400</v>
      </c>
      <c r="F602" s="15">
        <v>0.49</v>
      </c>
      <c r="G602" s="47">
        <v>12</v>
      </c>
      <c r="H602" s="55">
        <f>Таблица651[[#This Row],[Коэфициент стоимости]]*Таблица651[[#This Row],[Розничная цена KRW]]</f>
        <v>2156</v>
      </c>
      <c r="I602" s="17" t="str">
        <f>IF($H$1="","Введите курс",Таблица651[[#This Row],[Оптовая цена KRW за 1шт]]/$H$1)</f>
        <v>Введите курс</v>
      </c>
      <c r="J602" s="48"/>
      <c r="K602" s="18">
        <f>Таблица651[[#This Row],[Заказ коробок ]]*Таблица651[[#This Row],[Кол-во шт в коробке]]</f>
        <v>0</v>
      </c>
      <c r="L602" s="54">
        <f>Таблица651[[#This Row],[Общее кол-во шт]]*Таблица651[[#This Row],[Оптовая цена KRW за 1шт]]</f>
        <v>0</v>
      </c>
      <c r="M602" s="19" t="str">
        <f>IFERROR(Таблица651[[#This Row],[Общее кол-во шт]]*Таблица651[[#This Row],[Оптовая цена USD за 1шт]],"")</f>
        <v/>
      </c>
      <c r="N602" s="49"/>
    </row>
    <row r="603" spans="1:14" ht="22.5" customHeight="1">
      <c r="A603" s="44" t="s">
        <v>15794</v>
      </c>
      <c r="B603" s="14">
        <v>8806173439041</v>
      </c>
      <c r="C603" s="50" t="s">
        <v>15795</v>
      </c>
      <c r="D603" s="46" t="s">
        <v>15796</v>
      </c>
      <c r="E603" s="16">
        <v>4400</v>
      </c>
      <c r="F603" s="15">
        <v>0.49</v>
      </c>
      <c r="G603" s="47">
        <v>12</v>
      </c>
      <c r="H603" s="55">
        <f>Таблица651[[#This Row],[Коэфициент стоимости]]*Таблица651[[#This Row],[Розничная цена KRW]]</f>
        <v>2156</v>
      </c>
      <c r="I603" s="17" t="str">
        <f>IF($H$1="","Введите курс",Таблица651[[#This Row],[Оптовая цена KRW за 1шт]]/$H$1)</f>
        <v>Введите курс</v>
      </c>
      <c r="J603" s="48"/>
      <c r="K603" s="18">
        <f>Таблица651[[#This Row],[Заказ коробок ]]*Таблица651[[#This Row],[Кол-во шт в коробке]]</f>
        <v>0</v>
      </c>
      <c r="L603" s="54">
        <f>Таблица651[[#This Row],[Общее кол-во шт]]*Таблица651[[#This Row],[Оптовая цена KRW за 1шт]]</f>
        <v>0</v>
      </c>
      <c r="M603" s="19" t="str">
        <f>IFERROR(Таблица651[[#This Row],[Общее кол-во шт]]*Таблица651[[#This Row],[Оптовая цена USD за 1шт]],"")</f>
        <v/>
      </c>
      <c r="N603" s="49"/>
    </row>
    <row r="604" spans="1:14" ht="22.5" customHeight="1">
      <c r="A604" s="44" t="s">
        <v>15797</v>
      </c>
      <c r="B604" s="14">
        <v>8806173425976</v>
      </c>
      <c r="C604" s="50" t="s">
        <v>15798</v>
      </c>
      <c r="D604" s="46" t="s">
        <v>15799</v>
      </c>
      <c r="E604" s="16">
        <v>12900</v>
      </c>
      <c r="F604" s="15">
        <v>0.49</v>
      </c>
      <c r="G604" s="47">
        <v>12</v>
      </c>
      <c r="H604" s="55">
        <f>Таблица651[[#This Row],[Коэфициент стоимости]]*Таблица651[[#This Row],[Розничная цена KRW]]</f>
        <v>6321</v>
      </c>
      <c r="I604" s="17" t="str">
        <f>IF($H$1="","Введите курс",Таблица651[[#This Row],[Оптовая цена KRW за 1шт]]/$H$1)</f>
        <v>Введите курс</v>
      </c>
      <c r="J604" s="48"/>
      <c r="K604" s="18">
        <f>Таблица651[[#This Row],[Заказ коробок ]]*Таблица651[[#This Row],[Кол-во шт в коробке]]</f>
        <v>0</v>
      </c>
      <c r="L604" s="54">
        <f>Таблица651[[#This Row],[Общее кол-во шт]]*Таблица651[[#This Row],[Оптовая цена KRW за 1шт]]</f>
        <v>0</v>
      </c>
      <c r="M604" s="19" t="str">
        <f>IFERROR(Таблица651[[#This Row],[Общее кол-во шт]]*Таблица651[[#This Row],[Оптовая цена USD за 1шт]],"")</f>
        <v/>
      </c>
      <c r="N604" s="49"/>
    </row>
    <row r="605" spans="1:14" ht="22.5" customHeight="1">
      <c r="A605" s="44" t="s">
        <v>15800</v>
      </c>
      <c r="B605" s="14">
        <v>8806173420032</v>
      </c>
      <c r="C605" s="50" t="s">
        <v>15801</v>
      </c>
      <c r="D605" s="46" t="s">
        <v>15802</v>
      </c>
      <c r="E605" s="16">
        <v>12000</v>
      </c>
      <c r="F605" s="15">
        <v>0.49</v>
      </c>
      <c r="G605" s="47">
        <v>12</v>
      </c>
      <c r="H605" s="55">
        <f>Таблица651[[#This Row],[Коэфициент стоимости]]*Таблица651[[#This Row],[Розничная цена KRW]]</f>
        <v>5880</v>
      </c>
      <c r="I605" s="17" t="str">
        <f>IF($H$1="","Введите курс",Таблица651[[#This Row],[Оптовая цена KRW за 1шт]]/$H$1)</f>
        <v>Введите курс</v>
      </c>
      <c r="J605" s="48"/>
      <c r="K605" s="18">
        <f>Таблица651[[#This Row],[Заказ коробок ]]*Таблица651[[#This Row],[Кол-во шт в коробке]]</f>
        <v>0</v>
      </c>
      <c r="L605" s="54">
        <f>Таблица651[[#This Row],[Общее кол-во шт]]*Таблица651[[#This Row],[Оптовая цена KRW за 1шт]]</f>
        <v>0</v>
      </c>
      <c r="M605" s="19" t="str">
        <f>IFERROR(Таблица651[[#This Row],[Общее кол-во шт]]*Таблица651[[#This Row],[Оптовая цена USD за 1шт]],"")</f>
        <v/>
      </c>
      <c r="N605" s="49"/>
    </row>
    <row r="606" spans="1:14" ht="22.5" customHeight="1">
      <c r="A606" s="44" t="s">
        <v>15803</v>
      </c>
      <c r="B606" s="14">
        <v>8806173446872</v>
      </c>
      <c r="C606" s="50" t="s">
        <v>15804</v>
      </c>
      <c r="D606" s="46" t="s">
        <v>15805</v>
      </c>
      <c r="E606" s="16">
        <v>12000</v>
      </c>
      <c r="F606" s="15">
        <v>0.49</v>
      </c>
      <c r="G606" s="47">
        <v>8</v>
      </c>
      <c r="H606" s="55">
        <f>Таблица651[[#This Row],[Коэфициент стоимости]]*Таблица651[[#This Row],[Розничная цена KRW]]</f>
        <v>5880</v>
      </c>
      <c r="I606" s="17" t="str">
        <f>IF($H$1="","Введите курс",Таблица651[[#This Row],[Оптовая цена KRW за 1шт]]/$H$1)</f>
        <v>Введите курс</v>
      </c>
      <c r="J606" s="48"/>
      <c r="K606" s="18">
        <f>Таблица651[[#This Row],[Заказ коробок ]]*Таблица651[[#This Row],[Кол-во шт в коробке]]</f>
        <v>0</v>
      </c>
      <c r="L606" s="54">
        <f>Таблица651[[#This Row],[Общее кол-во шт]]*Таблица651[[#This Row],[Оптовая цена KRW за 1шт]]</f>
        <v>0</v>
      </c>
      <c r="M606" s="19" t="str">
        <f>IFERROR(Таблица651[[#This Row],[Общее кол-во шт]]*Таблица651[[#This Row],[Оптовая цена USD за 1шт]],"")</f>
        <v/>
      </c>
      <c r="N606" s="49"/>
    </row>
    <row r="607" spans="1:14" ht="22.5" customHeight="1">
      <c r="A607" s="44" t="s">
        <v>15806</v>
      </c>
      <c r="B607" s="14">
        <v>8806173447879</v>
      </c>
      <c r="C607" s="50" t="s">
        <v>15807</v>
      </c>
      <c r="D607" s="46" t="s">
        <v>15808</v>
      </c>
      <c r="E607" s="16">
        <v>17000</v>
      </c>
      <c r="F607" s="15">
        <v>0.49</v>
      </c>
      <c r="G607" s="47">
        <v>6</v>
      </c>
      <c r="H607" s="55">
        <f>Таблица651[[#This Row],[Коэфициент стоимости]]*Таблица651[[#This Row],[Розничная цена KRW]]</f>
        <v>8330</v>
      </c>
      <c r="I607" s="17" t="str">
        <f>IF($H$1="","Введите курс",Таблица651[[#This Row],[Оптовая цена KRW за 1шт]]/$H$1)</f>
        <v>Введите курс</v>
      </c>
      <c r="J607" s="48"/>
      <c r="K607" s="18">
        <f>Таблица651[[#This Row],[Заказ коробок ]]*Таблица651[[#This Row],[Кол-во шт в коробке]]</f>
        <v>0</v>
      </c>
      <c r="L607" s="54">
        <f>Таблица651[[#This Row],[Общее кол-во шт]]*Таблица651[[#This Row],[Оптовая цена KRW за 1шт]]</f>
        <v>0</v>
      </c>
      <c r="M607" s="19" t="str">
        <f>IFERROR(Таблица651[[#This Row],[Общее кол-во шт]]*Таблица651[[#This Row],[Оптовая цена USD за 1шт]],"")</f>
        <v/>
      </c>
      <c r="N607" s="49"/>
    </row>
    <row r="608" spans="1:14" ht="22.5" customHeight="1">
      <c r="A608" s="44" t="s">
        <v>15809</v>
      </c>
      <c r="B608" s="14">
        <v>8806173446742</v>
      </c>
      <c r="C608" s="50" t="s">
        <v>15810</v>
      </c>
      <c r="D608" s="46" t="s">
        <v>15811</v>
      </c>
      <c r="E608" s="16">
        <v>12500</v>
      </c>
      <c r="F608" s="15">
        <v>0.49</v>
      </c>
      <c r="G608" s="47">
        <v>6</v>
      </c>
      <c r="H608" s="55">
        <f>Таблица651[[#This Row],[Коэфициент стоимости]]*Таблица651[[#This Row],[Розничная цена KRW]]</f>
        <v>6125</v>
      </c>
      <c r="I608" s="17" t="str">
        <f>IF($H$1="","Введите курс",Таблица651[[#This Row],[Оптовая цена KRW за 1шт]]/$H$1)</f>
        <v>Введите курс</v>
      </c>
      <c r="J608" s="48"/>
      <c r="K608" s="18">
        <f>Таблица651[[#This Row],[Заказ коробок ]]*Таблица651[[#This Row],[Кол-во шт в коробке]]</f>
        <v>0</v>
      </c>
      <c r="L608" s="54">
        <f>Таблица651[[#This Row],[Общее кол-во шт]]*Таблица651[[#This Row],[Оптовая цена KRW за 1шт]]</f>
        <v>0</v>
      </c>
      <c r="M608" s="19" t="str">
        <f>IFERROR(Таблица651[[#This Row],[Общее кол-во шт]]*Таблица651[[#This Row],[Оптовая цена USD за 1шт]],"")</f>
        <v/>
      </c>
      <c r="N608" s="49"/>
    </row>
    <row r="609" spans="1:14" ht="22.5" customHeight="1">
      <c r="A609" s="44" t="s">
        <v>15812</v>
      </c>
      <c r="B609" s="14">
        <v>8806173446704</v>
      </c>
      <c r="C609" s="50" t="s">
        <v>15813</v>
      </c>
      <c r="D609" s="46" t="s">
        <v>15814</v>
      </c>
      <c r="E609" s="16">
        <v>7950</v>
      </c>
      <c r="F609" s="15">
        <v>0.49</v>
      </c>
      <c r="G609" s="47">
        <v>8</v>
      </c>
      <c r="H609" s="55">
        <f>Таблица651[[#This Row],[Коэфициент стоимости]]*Таблица651[[#This Row],[Розничная цена KRW]]</f>
        <v>3895.5</v>
      </c>
      <c r="I609" s="17" t="str">
        <f>IF($H$1="","Введите курс",Таблица651[[#This Row],[Оптовая цена KRW за 1шт]]/$H$1)</f>
        <v>Введите курс</v>
      </c>
      <c r="J609" s="48"/>
      <c r="K609" s="18">
        <f>Таблица651[[#This Row],[Заказ коробок ]]*Таблица651[[#This Row],[Кол-во шт в коробке]]</f>
        <v>0</v>
      </c>
      <c r="L609" s="54">
        <f>Таблица651[[#This Row],[Общее кол-во шт]]*Таблица651[[#This Row],[Оптовая цена KRW за 1шт]]</f>
        <v>0</v>
      </c>
      <c r="M609" s="19" t="str">
        <f>IFERROR(Таблица651[[#This Row],[Общее кол-во шт]]*Таблица651[[#This Row],[Оптовая цена USD за 1шт]],"")</f>
        <v/>
      </c>
      <c r="N609" s="49"/>
    </row>
    <row r="610" spans="1:14" ht="22.5" customHeight="1">
      <c r="A610" s="44" t="s">
        <v>15815</v>
      </c>
      <c r="B610" s="14">
        <v>8806173429769</v>
      </c>
      <c r="C610" s="50" t="s">
        <v>15816</v>
      </c>
      <c r="D610" s="46" t="s">
        <v>15817</v>
      </c>
      <c r="E610" s="16">
        <v>2000</v>
      </c>
      <c r="F610" s="15">
        <v>0.49</v>
      </c>
      <c r="G610" s="47">
        <v>30</v>
      </c>
      <c r="H610" s="55">
        <f>Таблица651[[#This Row],[Коэфициент стоимости]]*Таблица651[[#This Row],[Розничная цена KRW]]</f>
        <v>980</v>
      </c>
      <c r="I610" s="17" t="str">
        <f>IF($H$1="","Введите курс",Таблица651[[#This Row],[Оптовая цена KRW за 1шт]]/$H$1)</f>
        <v>Введите курс</v>
      </c>
      <c r="J610" s="48"/>
      <c r="K610" s="18">
        <f>Таблица651[[#This Row],[Заказ коробок ]]*Таблица651[[#This Row],[Кол-во шт в коробке]]</f>
        <v>0</v>
      </c>
      <c r="L610" s="54">
        <f>Таблица651[[#This Row],[Общее кол-во шт]]*Таблица651[[#This Row],[Оптовая цена KRW за 1шт]]</f>
        <v>0</v>
      </c>
      <c r="M610" s="19" t="str">
        <f>IFERROR(Таблица651[[#This Row],[Общее кол-во шт]]*Таблица651[[#This Row],[Оптовая цена USD за 1шт]],"")</f>
        <v/>
      </c>
      <c r="N610" s="49"/>
    </row>
    <row r="611" spans="1:14" ht="22.5" customHeight="1">
      <c r="A611" s="44" t="s">
        <v>15818</v>
      </c>
      <c r="B611" s="14">
        <v>8806173412334</v>
      </c>
      <c r="C611" s="50" t="s">
        <v>15819</v>
      </c>
      <c r="D611" s="46" t="s">
        <v>15820</v>
      </c>
      <c r="E611" s="16">
        <v>9900</v>
      </c>
      <c r="F611" s="15">
        <v>0.49</v>
      </c>
      <c r="G611" s="47">
        <v>12</v>
      </c>
      <c r="H611" s="55">
        <f>Таблица651[[#This Row],[Коэфициент стоимости]]*Таблица651[[#This Row],[Розничная цена KRW]]</f>
        <v>4851</v>
      </c>
      <c r="I611" s="17" t="str">
        <f>IF($H$1="","Введите курс",Таблица651[[#This Row],[Оптовая цена KRW за 1шт]]/$H$1)</f>
        <v>Введите курс</v>
      </c>
      <c r="J611" s="48"/>
      <c r="K611" s="18">
        <f>Таблица651[[#This Row],[Заказ коробок ]]*Таблица651[[#This Row],[Кол-во шт в коробке]]</f>
        <v>0</v>
      </c>
      <c r="L611" s="54">
        <f>Таблица651[[#This Row],[Общее кол-во шт]]*Таблица651[[#This Row],[Оптовая цена KRW за 1шт]]</f>
        <v>0</v>
      </c>
      <c r="M611" s="19" t="str">
        <f>IFERROR(Таблица651[[#This Row],[Общее кол-во шт]]*Таблица651[[#This Row],[Оптовая цена USD за 1шт]],"")</f>
        <v/>
      </c>
      <c r="N611" s="49"/>
    </row>
    <row r="612" spans="1:14" ht="22.5" customHeight="1">
      <c r="A612" s="44" t="s">
        <v>15821</v>
      </c>
      <c r="B612" s="14">
        <v>8806173426379</v>
      </c>
      <c r="C612" s="50" t="s">
        <v>15822</v>
      </c>
      <c r="D612" s="46" t="s">
        <v>15823</v>
      </c>
      <c r="E612" s="16">
        <v>15000</v>
      </c>
      <c r="F612" s="15">
        <v>0.49</v>
      </c>
      <c r="G612" s="47">
        <v>12</v>
      </c>
      <c r="H612" s="55">
        <f>Таблица651[[#This Row],[Коэфициент стоимости]]*Таблица651[[#This Row],[Розничная цена KRW]]</f>
        <v>7350</v>
      </c>
      <c r="I612" s="17" t="str">
        <f>IF($H$1="","Введите курс",Таблица651[[#This Row],[Оптовая цена KRW за 1шт]]/$H$1)</f>
        <v>Введите курс</v>
      </c>
      <c r="J612" s="48"/>
      <c r="K612" s="18">
        <f>Таблица651[[#This Row],[Заказ коробок ]]*Таблица651[[#This Row],[Кол-во шт в коробке]]</f>
        <v>0</v>
      </c>
      <c r="L612" s="54">
        <f>Таблица651[[#This Row],[Общее кол-во шт]]*Таблица651[[#This Row],[Оптовая цена KRW за 1шт]]</f>
        <v>0</v>
      </c>
      <c r="M612" s="19" t="str">
        <f>IFERROR(Таблица651[[#This Row],[Общее кол-во шт]]*Таблица651[[#This Row],[Оптовая цена USD за 1шт]],"")</f>
        <v/>
      </c>
      <c r="N612" s="49"/>
    </row>
    <row r="613" spans="1:14" ht="22.5" customHeight="1">
      <c r="A613" s="44" t="s">
        <v>15824</v>
      </c>
      <c r="B613" s="14">
        <v>8806173432059</v>
      </c>
      <c r="C613" s="50" t="s">
        <v>15825</v>
      </c>
      <c r="D613" s="46" t="s">
        <v>15826</v>
      </c>
      <c r="E613" s="16">
        <v>20000</v>
      </c>
      <c r="F613" s="15">
        <v>0.49</v>
      </c>
      <c r="G613" s="47">
        <v>8</v>
      </c>
      <c r="H613" s="55">
        <f>Таблица651[[#This Row],[Коэфициент стоимости]]*Таблица651[[#This Row],[Розничная цена KRW]]</f>
        <v>9800</v>
      </c>
      <c r="I613" s="17" t="str">
        <f>IF($H$1="","Введите курс",Таблица651[[#This Row],[Оптовая цена KRW за 1шт]]/$H$1)</f>
        <v>Введите курс</v>
      </c>
      <c r="J613" s="48"/>
      <c r="K613" s="18">
        <f>Таблица651[[#This Row],[Заказ коробок ]]*Таблица651[[#This Row],[Кол-во шт в коробке]]</f>
        <v>0</v>
      </c>
      <c r="L613" s="54">
        <f>Таблица651[[#This Row],[Общее кол-во шт]]*Таблица651[[#This Row],[Оптовая цена KRW за 1шт]]</f>
        <v>0</v>
      </c>
      <c r="M613" s="19" t="str">
        <f>IFERROR(Таблица651[[#This Row],[Общее кол-во шт]]*Таблица651[[#This Row],[Оптовая цена USD за 1шт]],"")</f>
        <v/>
      </c>
      <c r="N613" s="49"/>
    </row>
    <row r="614" spans="1:14" ht="22.5" customHeight="1">
      <c r="A614" s="44" t="s">
        <v>15827</v>
      </c>
      <c r="B614" s="14">
        <v>8806173424696</v>
      </c>
      <c r="C614" s="50" t="s">
        <v>15828</v>
      </c>
      <c r="D614" s="46" t="s">
        <v>15829</v>
      </c>
      <c r="E614" s="16">
        <v>8900</v>
      </c>
      <c r="F614" s="15">
        <v>0.49</v>
      </c>
      <c r="G614" s="47">
        <v>10</v>
      </c>
      <c r="H614" s="55">
        <f>Таблица651[[#This Row],[Коэфициент стоимости]]*Таблица651[[#This Row],[Розничная цена KRW]]</f>
        <v>4361</v>
      </c>
      <c r="I614" s="17" t="str">
        <f>IF($H$1="","Введите курс",Таблица651[[#This Row],[Оптовая цена KRW за 1шт]]/$H$1)</f>
        <v>Введите курс</v>
      </c>
      <c r="J614" s="48"/>
      <c r="K614" s="18">
        <f>Таблица651[[#This Row],[Заказ коробок ]]*Таблица651[[#This Row],[Кол-во шт в коробке]]</f>
        <v>0</v>
      </c>
      <c r="L614" s="54">
        <f>Таблица651[[#This Row],[Общее кол-во шт]]*Таблица651[[#This Row],[Оптовая цена KRW за 1шт]]</f>
        <v>0</v>
      </c>
      <c r="M614" s="19" t="str">
        <f>IFERROR(Таблица651[[#This Row],[Общее кол-во шт]]*Таблица651[[#This Row],[Оптовая цена USD за 1шт]],"")</f>
        <v/>
      </c>
      <c r="N614" s="49"/>
    </row>
    <row r="615" spans="1:14" ht="22.5" customHeight="1">
      <c r="A615" s="44" t="s">
        <v>15830</v>
      </c>
      <c r="B615" s="14">
        <v>8806173425570</v>
      </c>
      <c r="C615" s="50" t="s">
        <v>15831</v>
      </c>
      <c r="D615" s="46" t="s">
        <v>24312</v>
      </c>
      <c r="E615" s="16">
        <v>15000</v>
      </c>
      <c r="F615" s="15">
        <v>0.49</v>
      </c>
      <c r="G615" s="47">
        <v>6</v>
      </c>
      <c r="H615" s="55">
        <f>Таблица651[[#This Row],[Коэфициент стоимости]]*Таблица651[[#This Row],[Розничная цена KRW]]</f>
        <v>7350</v>
      </c>
      <c r="I615" s="17" t="str">
        <f>IF($H$1="","Введите курс",Таблица651[[#This Row],[Оптовая цена KRW за 1шт]]/$H$1)</f>
        <v>Введите курс</v>
      </c>
      <c r="J615" s="48"/>
      <c r="K615" s="18">
        <f>Таблица651[[#This Row],[Заказ коробок ]]*Таблица651[[#This Row],[Кол-во шт в коробке]]</f>
        <v>0</v>
      </c>
      <c r="L615" s="54">
        <f>Таблица651[[#This Row],[Общее кол-во шт]]*Таблица651[[#This Row],[Оптовая цена KRW за 1шт]]</f>
        <v>0</v>
      </c>
      <c r="M615" s="19" t="str">
        <f>IFERROR(Таблица651[[#This Row],[Общее кол-во шт]]*Таблица651[[#This Row],[Оптовая цена USD за 1шт]],"")</f>
        <v/>
      </c>
      <c r="N615" s="49"/>
    </row>
    <row r="616" spans="1:14" ht="22.5" customHeight="1">
      <c r="A616" s="44" t="s">
        <v>15832</v>
      </c>
      <c r="B616" s="14">
        <v>8806173424986</v>
      </c>
      <c r="C616" s="50" t="s">
        <v>15833</v>
      </c>
      <c r="D616" s="46" t="s">
        <v>15834</v>
      </c>
      <c r="E616" s="16">
        <v>6900</v>
      </c>
      <c r="F616" s="15">
        <v>0.49</v>
      </c>
      <c r="G616" s="47">
        <v>12</v>
      </c>
      <c r="H616" s="55">
        <f>Таблица651[[#This Row],[Коэфициент стоимости]]*Таблица651[[#This Row],[Розничная цена KRW]]</f>
        <v>3381</v>
      </c>
      <c r="I616" s="17" t="str">
        <f>IF($H$1="","Введите курс",Таблица651[[#This Row],[Оптовая цена KRW за 1шт]]/$H$1)</f>
        <v>Введите курс</v>
      </c>
      <c r="J616" s="48"/>
      <c r="K616" s="18">
        <f>Таблица651[[#This Row],[Заказ коробок ]]*Таблица651[[#This Row],[Кол-во шт в коробке]]</f>
        <v>0</v>
      </c>
      <c r="L616" s="54">
        <f>Таблица651[[#This Row],[Общее кол-во шт]]*Таблица651[[#This Row],[Оптовая цена KRW за 1шт]]</f>
        <v>0</v>
      </c>
      <c r="M616" s="19" t="str">
        <f>IFERROR(Таблица651[[#This Row],[Общее кол-во шт]]*Таблица651[[#This Row],[Оптовая цена USD за 1шт]],"")</f>
        <v/>
      </c>
      <c r="N616" s="49"/>
    </row>
    <row r="617" spans="1:14" ht="22.5" customHeight="1">
      <c r="A617" s="44" t="s">
        <v>15835</v>
      </c>
      <c r="B617" s="14">
        <v>8806173424979</v>
      </c>
      <c r="C617" s="50" t="s">
        <v>15836</v>
      </c>
      <c r="D617" s="46" t="s">
        <v>15837</v>
      </c>
      <c r="E617" s="16">
        <v>7900</v>
      </c>
      <c r="F617" s="15">
        <v>0.49</v>
      </c>
      <c r="G617" s="47">
        <v>12</v>
      </c>
      <c r="H617" s="55">
        <f>Таблица651[[#This Row],[Коэфициент стоимости]]*Таблица651[[#This Row],[Розничная цена KRW]]</f>
        <v>3871</v>
      </c>
      <c r="I617" s="17" t="str">
        <f>IF($H$1="","Введите курс",Таблица651[[#This Row],[Оптовая цена KRW за 1шт]]/$H$1)</f>
        <v>Введите курс</v>
      </c>
      <c r="J617" s="48"/>
      <c r="K617" s="18">
        <f>Таблица651[[#This Row],[Заказ коробок ]]*Таблица651[[#This Row],[Кол-во шт в коробке]]</f>
        <v>0</v>
      </c>
      <c r="L617" s="54">
        <f>Таблица651[[#This Row],[Общее кол-во шт]]*Таблица651[[#This Row],[Оптовая цена KRW за 1шт]]</f>
        <v>0</v>
      </c>
      <c r="M617" s="19" t="str">
        <f>IFERROR(Таблица651[[#This Row],[Общее кол-во шт]]*Таблица651[[#This Row],[Оптовая цена USD за 1шт]],"")</f>
        <v/>
      </c>
      <c r="N617" s="49"/>
    </row>
    <row r="618" spans="1:14" ht="22.5" customHeight="1">
      <c r="A618" s="44" t="s">
        <v>15838</v>
      </c>
      <c r="B618" s="14">
        <v>8806173424900</v>
      </c>
      <c r="C618" s="50" t="s">
        <v>15839</v>
      </c>
      <c r="D618" s="46" t="s">
        <v>15840</v>
      </c>
      <c r="E618" s="16">
        <v>14000</v>
      </c>
      <c r="F618" s="15">
        <v>0.49</v>
      </c>
      <c r="G618" s="47">
        <v>12</v>
      </c>
      <c r="H618" s="55">
        <f>Таблица651[[#This Row],[Коэфициент стоимости]]*Таблица651[[#This Row],[Розничная цена KRW]]</f>
        <v>6860</v>
      </c>
      <c r="I618" s="17" t="str">
        <f>IF($H$1="","Введите курс",Таблица651[[#This Row],[Оптовая цена KRW за 1шт]]/$H$1)</f>
        <v>Введите курс</v>
      </c>
      <c r="J618" s="48"/>
      <c r="K618" s="18">
        <f>Таблица651[[#This Row],[Заказ коробок ]]*Таблица651[[#This Row],[Кол-во шт в коробке]]</f>
        <v>0</v>
      </c>
      <c r="L618" s="54">
        <f>Таблица651[[#This Row],[Общее кол-во шт]]*Таблица651[[#This Row],[Оптовая цена KRW за 1шт]]</f>
        <v>0</v>
      </c>
      <c r="M618" s="19" t="str">
        <f>IFERROR(Таблица651[[#This Row],[Общее кол-во шт]]*Таблица651[[#This Row],[Оптовая цена USD за 1шт]],"")</f>
        <v/>
      </c>
      <c r="N618" s="49"/>
    </row>
    <row r="619" spans="1:14" ht="22.5" customHeight="1">
      <c r="A619" s="44" t="s">
        <v>15841</v>
      </c>
      <c r="B619" s="14">
        <v>8806173424931</v>
      </c>
      <c r="C619" s="50" t="s">
        <v>15842</v>
      </c>
      <c r="D619" s="46" t="s">
        <v>15843</v>
      </c>
      <c r="E619" s="16">
        <v>29000</v>
      </c>
      <c r="F619" s="15">
        <v>0.49</v>
      </c>
      <c r="G619" s="47">
        <v>9</v>
      </c>
      <c r="H619" s="55">
        <f>Таблица651[[#This Row],[Коэфициент стоимости]]*Таблица651[[#This Row],[Розничная цена KRW]]</f>
        <v>14210</v>
      </c>
      <c r="I619" s="17" t="str">
        <f>IF($H$1="","Введите курс",Таблица651[[#This Row],[Оптовая цена KRW за 1шт]]/$H$1)</f>
        <v>Введите курс</v>
      </c>
      <c r="J619" s="48"/>
      <c r="K619" s="18">
        <f>Таблица651[[#This Row],[Заказ коробок ]]*Таблица651[[#This Row],[Кол-во шт в коробке]]</f>
        <v>0</v>
      </c>
      <c r="L619" s="54">
        <f>Таблица651[[#This Row],[Общее кол-во шт]]*Таблица651[[#This Row],[Оптовая цена KRW за 1шт]]</f>
        <v>0</v>
      </c>
      <c r="M619" s="19" t="str">
        <f>IFERROR(Таблица651[[#This Row],[Общее кол-во шт]]*Таблица651[[#This Row],[Оптовая цена USD за 1шт]],"")</f>
        <v/>
      </c>
      <c r="N619" s="49"/>
    </row>
    <row r="620" spans="1:14" ht="22.5" customHeight="1">
      <c r="A620" s="44" t="s">
        <v>15844</v>
      </c>
      <c r="B620" s="14">
        <v>8806173424924</v>
      </c>
      <c r="C620" s="50" t="s">
        <v>15845</v>
      </c>
      <c r="D620" s="46" t="s">
        <v>15846</v>
      </c>
      <c r="E620" s="16">
        <v>14000</v>
      </c>
      <c r="F620" s="15">
        <v>0.49</v>
      </c>
      <c r="G620" s="47">
        <v>12</v>
      </c>
      <c r="H620" s="55">
        <f>Таблица651[[#This Row],[Коэфициент стоимости]]*Таблица651[[#This Row],[Розничная цена KRW]]</f>
        <v>6860</v>
      </c>
      <c r="I620" s="17" t="str">
        <f>IF($H$1="","Введите курс",Таблица651[[#This Row],[Оптовая цена KRW за 1шт]]/$H$1)</f>
        <v>Введите курс</v>
      </c>
      <c r="J620" s="48"/>
      <c r="K620" s="18">
        <f>Таблица651[[#This Row],[Заказ коробок ]]*Таблица651[[#This Row],[Кол-во шт в коробке]]</f>
        <v>0</v>
      </c>
      <c r="L620" s="54">
        <f>Таблица651[[#This Row],[Общее кол-во шт]]*Таблица651[[#This Row],[Оптовая цена KRW за 1шт]]</f>
        <v>0</v>
      </c>
      <c r="M620" s="19" t="str">
        <f>IFERROR(Таблица651[[#This Row],[Общее кол-во шт]]*Таблица651[[#This Row],[Оптовая цена USD за 1шт]],"")</f>
        <v/>
      </c>
      <c r="N620" s="49"/>
    </row>
    <row r="621" spans="1:14" ht="22.5" customHeight="1">
      <c r="A621" s="44" t="s">
        <v>15847</v>
      </c>
      <c r="B621" s="14">
        <v>8806173438303</v>
      </c>
      <c r="C621" s="50" t="s">
        <v>15848</v>
      </c>
      <c r="D621" s="46" t="s">
        <v>24313</v>
      </c>
      <c r="E621" s="16">
        <v>6600</v>
      </c>
      <c r="F621" s="15">
        <v>0.49</v>
      </c>
      <c r="G621" s="47">
        <v>12</v>
      </c>
      <c r="H621" s="55">
        <f>Таблица651[[#This Row],[Коэфициент стоимости]]*Таблица651[[#This Row],[Розничная цена KRW]]</f>
        <v>3234</v>
      </c>
      <c r="I621" s="17" t="str">
        <f>IF($H$1="","Введите курс",Таблица651[[#This Row],[Оптовая цена KRW за 1шт]]/$H$1)</f>
        <v>Введите курс</v>
      </c>
      <c r="J621" s="48"/>
      <c r="K621" s="18">
        <f>Таблица651[[#This Row],[Заказ коробок ]]*Таблица651[[#This Row],[Кол-во шт в коробке]]</f>
        <v>0</v>
      </c>
      <c r="L621" s="54">
        <f>Таблица651[[#This Row],[Общее кол-во шт]]*Таблица651[[#This Row],[Оптовая цена KRW за 1шт]]</f>
        <v>0</v>
      </c>
      <c r="M621" s="19" t="str">
        <f>IFERROR(Таблица651[[#This Row],[Общее кол-во шт]]*Таблица651[[#This Row],[Оптовая цена USD за 1шт]],"")</f>
        <v/>
      </c>
      <c r="N621" s="49"/>
    </row>
    <row r="622" spans="1:14" ht="22.5" customHeight="1">
      <c r="A622" s="44" t="s">
        <v>15849</v>
      </c>
      <c r="B622" s="14">
        <v>8806173438327</v>
      </c>
      <c r="C622" s="50" t="s">
        <v>15850</v>
      </c>
      <c r="D622" s="46" t="s">
        <v>15851</v>
      </c>
      <c r="E622" s="16">
        <v>6600</v>
      </c>
      <c r="F622" s="15">
        <v>0.49</v>
      </c>
      <c r="G622" s="47">
        <v>12</v>
      </c>
      <c r="H622" s="55">
        <f>Таблица651[[#This Row],[Коэфициент стоимости]]*Таблица651[[#This Row],[Розничная цена KRW]]</f>
        <v>3234</v>
      </c>
      <c r="I622" s="17" t="str">
        <f>IF($H$1="","Введите курс",Таблица651[[#This Row],[Оптовая цена KRW за 1шт]]/$H$1)</f>
        <v>Введите курс</v>
      </c>
      <c r="J622" s="48"/>
      <c r="K622" s="18">
        <f>Таблица651[[#This Row],[Заказ коробок ]]*Таблица651[[#This Row],[Кол-во шт в коробке]]</f>
        <v>0</v>
      </c>
      <c r="L622" s="54">
        <f>Таблица651[[#This Row],[Общее кол-во шт]]*Таблица651[[#This Row],[Оптовая цена KRW за 1шт]]</f>
        <v>0</v>
      </c>
      <c r="M622" s="19" t="str">
        <f>IFERROR(Таблица651[[#This Row],[Общее кол-во шт]]*Таблица651[[#This Row],[Оптовая цена USD за 1шт]],"")</f>
        <v/>
      </c>
      <c r="N622" s="49"/>
    </row>
    <row r="623" spans="1:14" ht="22.5" customHeight="1">
      <c r="A623" s="44" t="s">
        <v>15852</v>
      </c>
      <c r="B623" s="14">
        <v>8806173438297</v>
      </c>
      <c r="C623" s="50" t="s">
        <v>15853</v>
      </c>
      <c r="D623" s="46" t="s">
        <v>24314</v>
      </c>
      <c r="E623" s="16">
        <v>6600</v>
      </c>
      <c r="F623" s="15">
        <v>0.49</v>
      </c>
      <c r="G623" s="47">
        <v>12</v>
      </c>
      <c r="H623" s="55">
        <f>Таблица651[[#This Row],[Коэфициент стоимости]]*Таблица651[[#This Row],[Розничная цена KRW]]</f>
        <v>3234</v>
      </c>
      <c r="I623" s="17" t="str">
        <f>IF($H$1="","Введите курс",Таблица651[[#This Row],[Оптовая цена KRW за 1шт]]/$H$1)</f>
        <v>Введите курс</v>
      </c>
      <c r="J623" s="48"/>
      <c r="K623" s="18">
        <f>Таблица651[[#This Row],[Заказ коробок ]]*Таблица651[[#This Row],[Кол-во шт в коробке]]</f>
        <v>0</v>
      </c>
      <c r="L623" s="54">
        <f>Таблица651[[#This Row],[Общее кол-во шт]]*Таблица651[[#This Row],[Оптовая цена KRW за 1шт]]</f>
        <v>0</v>
      </c>
      <c r="M623" s="19" t="str">
        <f>IFERROR(Таблица651[[#This Row],[Общее кол-во шт]]*Таблица651[[#This Row],[Оптовая цена USD за 1шт]],"")</f>
        <v/>
      </c>
      <c r="N623" s="49"/>
    </row>
    <row r="624" spans="1:14" ht="22.5" customHeight="1">
      <c r="A624" s="44" t="s">
        <v>15854</v>
      </c>
      <c r="B624" s="14">
        <v>8806173457564</v>
      </c>
      <c r="C624" s="50" t="s">
        <v>15855</v>
      </c>
      <c r="D624" s="46" t="s">
        <v>15856</v>
      </c>
      <c r="E624" s="16">
        <v>12500</v>
      </c>
      <c r="F624" s="15">
        <v>0.49</v>
      </c>
      <c r="G624" s="47">
        <v>12</v>
      </c>
      <c r="H624" s="55">
        <f>Таблица651[[#This Row],[Коэфициент стоимости]]*Таблица651[[#This Row],[Розничная цена KRW]]</f>
        <v>6125</v>
      </c>
      <c r="I624" s="17" t="str">
        <f>IF($H$1="","Введите курс",Таблица651[[#This Row],[Оптовая цена KRW за 1шт]]/$H$1)</f>
        <v>Введите курс</v>
      </c>
      <c r="J624" s="48"/>
      <c r="K624" s="18">
        <f>Таблица651[[#This Row],[Заказ коробок ]]*Таблица651[[#This Row],[Кол-во шт в коробке]]</f>
        <v>0</v>
      </c>
      <c r="L624" s="54">
        <f>Таблица651[[#This Row],[Общее кол-во шт]]*Таблица651[[#This Row],[Оптовая цена KRW за 1шт]]</f>
        <v>0</v>
      </c>
      <c r="M624" s="19" t="str">
        <f>IFERROR(Таблица651[[#This Row],[Общее кол-во шт]]*Таблица651[[#This Row],[Оптовая цена USD за 1шт]],"")</f>
        <v/>
      </c>
      <c r="N624" s="49"/>
    </row>
    <row r="625" spans="1:14" ht="22.5" customHeight="1">
      <c r="A625" s="44" t="s">
        <v>15857</v>
      </c>
      <c r="B625" s="14">
        <v>8806173434398</v>
      </c>
      <c r="C625" s="50" t="s">
        <v>15858</v>
      </c>
      <c r="D625" s="46" t="s">
        <v>15859</v>
      </c>
      <c r="E625" s="16">
        <v>10900</v>
      </c>
      <c r="F625" s="15">
        <v>0.49</v>
      </c>
      <c r="G625" s="47">
        <v>8</v>
      </c>
      <c r="H625" s="55">
        <f>Таблица651[[#This Row],[Коэфициент стоимости]]*Таблица651[[#This Row],[Розничная цена KRW]]</f>
        <v>5341</v>
      </c>
      <c r="I625" s="17" t="str">
        <f>IF($H$1="","Введите курс",Таблица651[[#This Row],[Оптовая цена KRW за 1шт]]/$H$1)</f>
        <v>Введите курс</v>
      </c>
      <c r="J625" s="48"/>
      <c r="K625" s="18">
        <f>Таблица651[[#This Row],[Заказ коробок ]]*Таблица651[[#This Row],[Кол-во шт в коробке]]</f>
        <v>0</v>
      </c>
      <c r="L625" s="54">
        <f>Таблица651[[#This Row],[Общее кол-во шт]]*Таблица651[[#This Row],[Оптовая цена KRW за 1шт]]</f>
        <v>0</v>
      </c>
      <c r="M625" s="19" t="str">
        <f>IFERROR(Таблица651[[#This Row],[Общее кол-во шт]]*Таблица651[[#This Row],[Оптовая цена USD за 1шт]],"")</f>
        <v/>
      </c>
      <c r="N625" s="49"/>
    </row>
    <row r="626" spans="1:14" ht="22.5" customHeight="1">
      <c r="A626" s="44" t="s">
        <v>15860</v>
      </c>
      <c r="B626" s="14">
        <v>8806173436132</v>
      </c>
      <c r="C626" s="50" t="s">
        <v>15861</v>
      </c>
      <c r="D626" s="46" t="s">
        <v>15862</v>
      </c>
      <c r="E626" s="16">
        <v>14900</v>
      </c>
      <c r="F626" s="15">
        <v>0.49</v>
      </c>
      <c r="G626" s="47">
        <v>8</v>
      </c>
      <c r="H626" s="55">
        <f>Таблица651[[#This Row],[Коэфициент стоимости]]*Таблица651[[#This Row],[Розничная цена KRW]]</f>
        <v>7301</v>
      </c>
      <c r="I626" s="17" t="str">
        <f>IF($H$1="","Введите курс",Таблица651[[#This Row],[Оптовая цена KRW за 1шт]]/$H$1)</f>
        <v>Введите курс</v>
      </c>
      <c r="J626" s="48"/>
      <c r="K626" s="18">
        <f>Таблица651[[#This Row],[Заказ коробок ]]*Таблица651[[#This Row],[Кол-во шт в коробке]]</f>
        <v>0</v>
      </c>
      <c r="L626" s="54">
        <f>Таблица651[[#This Row],[Общее кол-во шт]]*Таблица651[[#This Row],[Оптовая цена KRW за 1шт]]</f>
        <v>0</v>
      </c>
      <c r="M626" s="19" t="str">
        <f>IFERROR(Таблица651[[#This Row],[Общее кол-во шт]]*Таблица651[[#This Row],[Оптовая цена USD за 1шт]],"")</f>
        <v/>
      </c>
      <c r="N626" s="49"/>
    </row>
    <row r="627" spans="1:14" ht="22.5" customHeight="1">
      <c r="A627" s="44" t="s">
        <v>15863</v>
      </c>
      <c r="B627" s="14">
        <v>8806173436149</v>
      </c>
      <c r="C627" s="50" t="s">
        <v>15864</v>
      </c>
      <c r="D627" s="46" t="s">
        <v>15865</v>
      </c>
      <c r="E627" s="16">
        <v>14900</v>
      </c>
      <c r="F627" s="15">
        <v>0.49</v>
      </c>
      <c r="G627" s="47">
        <v>8</v>
      </c>
      <c r="H627" s="55">
        <f>Таблица651[[#This Row],[Коэфициент стоимости]]*Таблица651[[#This Row],[Розничная цена KRW]]</f>
        <v>7301</v>
      </c>
      <c r="I627" s="17" t="str">
        <f>IF($H$1="","Введите курс",Таблица651[[#This Row],[Оптовая цена KRW за 1шт]]/$H$1)</f>
        <v>Введите курс</v>
      </c>
      <c r="J627" s="48"/>
      <c r="K627" s="18">
        <f>Таблица651[[#This Row],[Заказ коробок ]]*Таблица651[[#This Row],[Кол-во шт в коробке]]</f>
        <v>0</v>
      </c>
      <c r="L627" s="54">
        <f>Таблица651[[#This Row],[Общее кол-во шт]]*Таблица651[[#This Row],[Оптовая цена KRW за 1шт]]</f>
        <v>0</v>
      </c>
      <c r="M627" s="19" t="str">
        <f>IFERROR(Таблица651[[#This Row],[Общее кол-во шт]]*Таблица651[[#This Row],[Оптовая цена USD за 1шт]],"")</f>
        <v/>
      </c>
      <c r="N627" s="49"/>
    </row>
    <row r="628" spans="1:14" ht="22.5" customHeight="1">
      <c r="A628" s="44" t="s">
        <v>15866</v>
      </c>
      <c r="B628" s="14">
        <v>8806173424870</v>
      </c>
      <c r="C628" s="50" t="s">
        <v>15867</v>
      </c>
      <c r="D628" s="46" t="s">
        <v>15868</v>
      </c>
      <c r="E628" s="16">
        <v>2000</v>
      </c>
      <c r="F628" s="15">
        <v>0.49</v>
      </c>
      <c r="G628" s="47">
        <v>50</v>
      </c>
      <c r="H628" s="55">
        <f>Таблица651[[#This Row],[Коэфициент стоимости]]*Таблица651[[#This Row],[Розничная цена KRW]]</f>
        <v>980</v>
      </c>
      <c r="I628" s="17" t="str">
        <f>IF($H$1="","Введите курс",Таблица651[[#This Row],[Оптовая цена KRW за 1шт]]/$H$1)</f>
        <v>Введите курс</v>
      </c>
      <c r="J628" s="48"/>
      <c r="K628" s="18">
        <f>Таблица651[[#This Row],[Заказ коробок ]]*Таблица651[[#This Row],[Кол-во шт в коробке]]</f>
        <v>0</v>
      </c>
      <c r="L628" s="54">
        <f>Таблица651[[#This Row],[Общее кол-во шт]]*Таблица651[[#This Row],[Оптовая цена KRW за 1шт]]</f>
        <v>0</v>
      </c>
      <c r="M628" s="19" t="str">
        <f>IFERROR(Таблица651[[#This Row],[Общее кол-во шт]]*Таблица651[[#This Row],[Оптовая цена USD за 1шт]],"")</f>
        <v/>
      </c>
      <c r="N628" s="49"/>
    </row>
    <row r="629" spans="1:14" ht="22.5" customHeight="1">
      <c r="A629" s="44" t="s">
        <v>15869</v>
      </c>
      <c r="B629" s="14">
        <v>8806173424887</v>
      </c>
      <c r="C629" s="50" t="s">
        <v>15870</v>
      </c>
      <c r="D629" s="46" t="s">
        <v>15871</v>
      </c>
      <c r="E629" s="16">
        <v>500</v>
      </c>
      <c r="F629" s="15">
        <v>0.49</v>
      </c>
      <c r="G629" s="47">
        <v>100</v>
      </c>
      <c r="H629" s="55">
        <f>Таблица651[[#This Row],[Коэфициент стоимости]]*Таблица651[[#This Row],[Розничная цена KRW]]</f>
        <v>245</v>
      </c>
      <c r="I629" s="17" t="str">
        <f>IF($H$1="","Введите курс",Таблица651[[#This Row],[Оптовая цена KRW за 1шт]]/$H$1)</f>
        <v>Введите курс</v>
      </c>
      <c r="J629" s="48"/>
      <c r="K629" s="18">
        <f>Таблица651[[#This Row],[Заказ коробок ]]*Таблица651[[#This Row],[Кол-во шт в коробке]]</f>
        <v>0</v>
      </c>
      <c r="L629" s="54">
        <f>Таблица651[[#This Row],[Общее кол-во шт]]*Таблица651[[#This Row],[Оптовая цена KRW за 1шт]]</f>
        <v>0</v>
      </c>
      <c r="M629" s="19" t="str">
        <f>IFERROR(Таблица651[[#This Row],[Общее кол-во шт]]*Таблица651[[#This Row],[Оптовая цена USD за 1шт]],"")</f>
        <v/>
      </c>
      <c r="N629" s="49"/>
    </row>
    <row r="630" spans="1:14" ht="22.5" customHeight="1">
      <c r="A630" s="44" t="s">
        <v>15872</v>
      </c>
      <c r="B630" s="14">
        <v>8806173424894</v>
      </c>
      <c r="C630" s="50" t="s">
        <v>15873</v>
      </c>
      <c r="D630" s="46" t="s">
        <v>15874</v>
      </c>
      <c r="E630" s="16">
        <v>3500</v>
      </c>
      <c r="F630" s="15">
        <v>0.49</v>
      </c>
      <c r="G630" s="47">
        <v>30</v>
      </c>
      <c r="H630" s="55">
        <f>Таблица651[[#This Row],[Коэфициент стоимости]]*Таблица651[[#This Row],[Розничная цена KRW]]</f>
        <v>1715</v>
      </c>
      <c r="I630" s="17" t="str">
        <f>IF($H$1="","Введите курс",Таблица651[[#This Row],[Оптовая цена KRW за 1шт]]/$H$1)</f>
        <v>Введите курс</v>
      </c>
      <c r="J630" s="48"/>
      <c r="K630" s="18">
        <f>Таблица651[[#This Row],[Заказ коробок ]]*Таблица651[[#This Row],[Кол-во шт в коробке]]</f>
        <v>0</v>
      </c>
      <c r="L630" s="54">
        <f>Таблица651[[#This Row],[Общее кол-во шт]]*Таблица651[[#This Row],[Оптовая цена KRW за 1шт]]</f>
        <v>0</v>
      </c>
      <c r="M630" s="19" t="str">
        <f>IFERROR(Таблица651[[#This Row],[Общее кол-во шт]]*Таблица651[[#This Row],[Оптовая цена USD за 1шт]],"")</f>
        <v/>
      </c>
      <c r="N630" s="49"/>
    </row>
    <row r="631" spans="1:14" ht="22.5" customHeight="1">
      <c r="A631" s="44" t="s">
        <v>15875</v>
      </c>
      <c r="B631" s="14">
        <v>8806173425938</v>
      </c>
      <c r="C631" s="50" t="s">
        <v>15876</v>
      </c>
      <c r="D631" s="46" t="s">
        <v>15877</v>
      </c>
      <c r="E631" s="16">
        <v>3500</v>
      </c>
      <c r="F631" s="15">
        <v>0.49</v>
      </c>
      <c r="G631" s="47">
        <v>30</v>
      </c>
      <c r="H631" s="55">
        <f>Таблица651[[#This Row],[Коэфициент стоимости]]*Таблица651[[#This Row],[Розничная цена KRW]]</f>
        <v>1715</v>
      </c>
      <c r="I631" s="17" t="str">
        <f>IF($H$1="","Введите курс",Таблица651[[#This Row],[Оптовая цена KRW за 1шт]]/$H$1)</f>
        <v>Введите курс</v>
      </c>
      <c r="J631" s="48"/>
      <c r="K631" s="18">
        <f>Таблица651[[#This Row],[Заказ коробок ]]*Таблица651[[#This Row],[Кол-во шт в коробке]]</f>
        <v>0</v>
      </c>
      <c r="L631" s="54">
        <f>Таблица651[[#This Row],[Общее кол-во шт]]*Таблица651[[#This Row],[Оптовая цена KRW за 1шт]]</f>
        <v>0</v>
      </c>
      <c r="M631" s="19" t="str">
        <f>IFERROR(Таблица651[[#This Row],[Общее кол-во шт]]*Таблица651[[#This Row],[Оптовая цена USD за 1шт]],"")</f>
        <v/>
      </c>
      <c r="N631" s="49"/>
    </row>
    <row r="632" spans="1:14" ht="22.5" customHeight="1">
      <c r="A632" s="44" t="s">
        <v>15878</v>
      </c>
      <c r="B632" s="14">
        <v>8806173441877</v>
      </c>
      <c r="C632" s="50" t="s">
        <v>15879</v>
      </c>
      <c r="D632" s="46" t="s">
        <v>15880</v>
      </c>
      <c r="E632" s="16">
        <v>4500</v>
      </c>
      <c r="F632" s="15">
        <v>0.49</v>
      </c>
      <c r="G632" s="47">
        <v>20</v>
      </c>
      <c r="H632" s="55">
        <f>Таблица651[[#This Row],[Коэфициент стоимости]]*Таблица651[[#This Row],[Розничная цена KRW]]</f>
        <v>2205</v>
      </c>
      <c r="I632" s="17" t="str">
        <f>IF($H$1="","Введите курс",Таблица651[[#This Row],[Оптовая цена KRW за 1шт]]/$H$1)</f>
        <v>Введите курс</v>
      </c>
      <c r="J632" s="48"/>
      <c r="K632" s="18">
        <f>Таблица651[[#This Row],[Заказ коробок ]]*Таблица651[[#This Row],[Кол-во шт в коробке]]</f>
        <v>0</v>
      </c>
      <c r="L632" s="54">
        <f>Таблица651[[#This Row],[Общее кол-во шт]]*Таблица651[[#This Row],[Оптовая цена KRW за 1шт]]</f>
        <v>0</v>
      </c>
      <c r="M632" s="19" t="str">
        <f>IFERROR(Таблица651[[#This Row],[Общее кол-во шт]]*Таблица651[[#This Row],[Оптовая цена USD за 1шт]],"")</f>
        <v/>
      </c>
      <c r="N632" s="49"/>
    </row>
    <row r="633" spans="1:14" ht="22.5" customHeight="1">
      <c r="A633" s="44" t="s">
        <v>15881</v>
      </c>
      <c r="B633" s="14">
        <v>8806173423552</v>
      </c>
      <c r="C633" s="50" t="s">
        <v>15882</v>
      </c>
      <c r="D633" s="46" t="s">
        <v>15883</v>
      </c>
      <c r="E633" s="16">
        <v>6600</v>
      </c>
      <c r="F633" s="15">
        <v>0.49</v>
      </c>
      <c r="G633" s="47">
        <v>12</v>
      </c>
      <c r="H633" s="55">
        <f>Таблица651[[#This Row],[Коэфициент стоимости]]*Таблица651[[#This Row],[Розничная цена KRW]]</f>
        <v>3234</v>
      </c>
      <c r="I633" s="17" t="str">
        <f>IF($H$1="","Введите курс",Таблица651[[#This Row],[Оптовая цена KRW за 1шт]]/$H$1)</f>
        <v>Введите курс</v>
      </c>
      <c r="J633" s="48"/>
      <c r="K633" s="18">
        <f>Таблица651[[#This Row],[Заказ коробок ]]*Таблица651[[#This Row],[Кол-во шт в коробке]]</f>
        <v>0</v>
      </c>
      <c r="L633" s="54">
        <f>Таблица651[[#This Row],[Общее кол-во шт]]*Таблица651[[#This Row],[Оптовая цена KRW за 1шт]]</f>
        <v>0</v>
      </c>
      <c r="M633" s="19" t="str">
        <f>IFERROR(Таблица651[[#This Row],[Общее кол-во шт]]*Таблица651[[#This Row],[Оптовая цена USD за 1шт]],"")</f>
        <v/>
      </c>
      <c r="N633" s="49"/>
    </row>
    <row r="634" spans="1:14" ht="22.5" customHeight="1">
      <c r="A634" s="44" t="s">
        <v>15884</v>
      </c>
      <c r="B634" s="14">
        <v>8806173418015</v>
      </c>
      <c r="C634" s="50" t="s">
        <v>15885</v>
      </c>
      <c r="D634" s="46" t="s">
        <v>15886</v>
      </c>
      <c r="E634" s="16">
        <v>9900</v>
      </c>
      <c r="F634" s="15">
        <v>0.49</v>
      </c>
      <c r="G634" s="47">
        <v>12</v>
      </c>
      <c r="H634" s="55">
        <f>Таблица651[[#This Row],[Коэфициент стоимости]]*Таблица651[[#This Row],[Розничная цена KRW]]</f>
        <v>4851</v>
      </c>
      <c r="I634" s="17" t="str">
        <f>IF($H$1="","Введите курс",Таблица651[[#This Row],[Оптовая цена KRW за 1шт]]/$H$1)</f>
        <v>Введите курс</v>
      </c>
      <c r="J634" s="48"/>
      <c r="K634" s="18">
        <f>Таблица651[[#This Row],[Заказ коробок ]]*Таблица651[[#This Row],[Кол-во шт в коробке]]</f>
        <v>0</v>
      </c>
      <c r="L634" s="54">
        <f>Таблица651[[#This Row],[Общее кол-во шт]]*Таблица651[[#This Row],[Оптовая цена KRW за 1шт]]</f>
        <v>0</v>
      </c>
      <c r="M634" s="19" t="str">
        <f>IFERROR(Таблица651[[#This Row],[Общее кол-во шт]]*Таблица651[[#This Row],[Оптовая цена USD за 1шт]],"")</f>
        <v/>
      </c>
      <c r="N634" s="49"/>
    </row>
    <row r="635" spans="1:14" ht="22.5" customHeight="1">
      <c r="A635" s="44" t="s">
        <v>15887</v>
      </c>
      <c r="B635" s="14">
        <v>8806173423576</v>
      </c>
      <c r="C635" s="50" t="s">
        <v>15888</v>
      </c>
      <c r="D635" s="46" t="s">
        <v>15889</v>
      </c>
      <c r="E635" s="16">
        <v>9900</v>
      </c>
      <c r="F635" s="15">
        <v>0.49</v>
      </c>
      <c r="G635" s="47">
        <v>12</v>
      </c>
      <c r="H635" s="55">
        <f>Таблица651[[#This Row],[Коэфициент стоимости]]*Таблица651[[#This Row],[Розничная цена KRW]]</f>
        <v>4851</v>
      </c>
      <c r="I635" s="17" t="str">
        <f>IF($H$1="","Введите курс",Таблица651[[#This Row],[Оптовая цена KRW за 1шт]]/$H$1)</f>
        <v>Введите курс</v>
      </c>
      <c r="J635" s="48"/>
      <c r="K635" s="18">
        <f>Таблица651[[#This Row],[Заказ коробок ]]*Таблица651[[#This Row],[Кол-во шт в коробке]]</f>
        <v>0</v>
      </c>
      <c r="L635" s="54">
        <f>Таблица651[[#This Row],[Общее кол-во шт]]*Таблица651[[#This Row],[Оптовая цена KRW за 1шт]]</f>
        <v>0</v>
      </c>
      <c r="M635" s="19" t="str">
        <f>IFERROR(Таблица651[[#This Row],[Общее кол-во шт]]*Таблица651[[#This Row],[Оптовая цена USD за 1шт]],"")</f>
        <v/>
      </c>
      <c r="N635" s="49"/>
    </row>
    <row r="636" spans="1:14" ht="22.5" customHeight="1">
      <c r="A636" s="44" t="s">
        <v>15890</v>
      </c>
      <c r="B636" s="14">
        <v>8806173437818</v>
      </c>
      <c r="C636" s="50" t="s">
        <v>15891</v>
      </c>
      <c r="D636" s="46" t="s">
        <v>15892</v>
      </c>
      <c r="E636" s="16">
        <v>9900</v>
      </c>
      <c r="F636" s="15">
        <v>0.49</v>
      </c>
      <c r="G636" s="47">
        <v>8</v>
      </c>
      <c r="H636" s="55">
        <f>Таблица651[[#This Row],[Коэфициент стоимости]]*Таблица651[[#This Row],[Розничная цена KRW]]</f>
        <v>4851</v>
      </c>
      <c r="I636" s="17" t="str">
        <f>IF($H$1="","Введите курс",Таблица651[[#This Row],[Оптовая цена KRW за 1шт]]/$H$1)</f>
        <v>Введите курс</v>
      </c>
      <c r="J636" s="48"/>
      <c r="K636" s="18">
        <f>Таблица651[[#This Row],[Заказ коробок ]]*Таблица651[[#This Row],[Кол-во шт в коробке]]</f>
        <v>0</v>
      </c>
      <c r="L636" s="54">
        <f>Таблица651[[#This Row],[Общее кол-во шт]]*Таблица651[[#This Row],[Оптовая цена KRW за 1шт]]</f>
        <v>0</v>
      </c>
      <c r="M636" s="19" t="str">
        <f>IFERROR(Таблица651[[#This Row],[Общее кол-во шт]]*Таблица651[[#This Row],[Оптовая цена USD за 1шт]],"")</f>
        <v/>
      </c>
      <c r="N636" s="49"/>
    </row>
    <row r="637" spans="1:14" ht="22.5" customHeight="1">
      <c r="A637" s="44" t="s">
        <v>15893</v>
      </c>
      <c r="B637" s="14">
        <v>8806173441280</v>
      </c>
      <c r="C637" s="50" t="s">
        <v>15894</v>
      </c>
      <c r="D637" s="46" t="s">
        <v>15895</v>
      </c>
      <c r="E637" s="16">
        <v>7700</v>
      </c>
      <c r="F637" s="15">
        <v>0.49</v>
      </c>
      <c r="G637" s="47">
        <v>6</v>
      </c>
      <c r="H637" s="55">
        <f>Таблица651[[#This Row],[Коэфициент стоимости]]*Таблица651[[#This Row],[Розничная цена KRW]]</f>
        <v>3773</v>
      </c>
      <c r="I637" s="17" t="str">
        <f>IF($H$1="","Введите курс",Таблица651[[#This Row],[Оптовая цена KRW за 1шт]]/$H$1)</f>
        <v>Введите курс</v>
      </c>
      <c r="J637" s="48"/>
      <c r="K637" s="18">
        <f>Таблица651[[#This Row],[Заказ коробок ]]*Таблица651[[#This Row],[Кол-во шт в коробке]]</f>
        <v>0</v>
      </c>
      <c r="L637" s="54">
        <f>Таблица651[[#This Row],[Общее кол-во шт]]*Таблица651[[#This Row],[Оптовая цена KRW за 1шт]]</f>
        <v>0</v>
      </c>
      <c r="M637" s="19" t="str">
        <f>IFERROR(Таблица651[[#This Row],[Общее кол-во шт]]*Таблица651[[#This Row],[Оптовая цена USD за 1шт]],"")</f>
        <v/>
      </c>
      <c r="N637" s="49"/>
    </row>
    <row r="638" spans="1:14" ht="22.5" customHeight="1">
      <c r="A638" s="44" t="s">
        <v>15896</v>
      </c>
      <c r="B638" s="14">
        <v>8806173441273</v>
      </c>
      <c r="C638" s="50" t="s">
        <v>15897</v>
      </c>
      <c r="D638" s="46" t="s">
        <v>15898</v>
      </c>
      <c r="E638" s="16">
        <v>7700</v>
      </c>
      <c r="F638" s="15">
        <v>0.49</v>
      </c>
      <c r="G638" s="47">
        <v>6</v>
      </c>
      <c r="H638" s="55">
        <f>Таблица651[[#This Row],[Коэфициент стоимости]]*Таблица651[[#This Row],[Розничная цена KRW]]</f>
        <v>3773</v>
      </c>
      <c r="I638" s="17" t="str">
        <f>IF($H$1="","Введите курс",Таблица651[[#This Row],[Оптовая цена KRW за 1шт]]/$H$1)</f>
        <v>Введите курс</v>
      </c>
      <c r="J638" s="48"/>
      <c r="K638" s="18">
        <f>Таблица651[[#This Row],[Заказ коробок ]]*Таблица651[[#This Row],[Кол-во шт в коробке]]</f>
        <v>0</v>
      </c>
      <c r="L638" s="54">
        <f>Таблица651[[#This Row],[Общее кол-во шт]]*Таблица651[[#This Row],[Оптовая цена KRW за 1шт]]</f>
        <v>0</v>
      </c>
      <c r="M638" s="19" t="str">
        <f>IFERROR(Таблица651[[#This Row],[Общее кол-во шт]]*Таблица651[[#This Row],[Оптовая цена USD за 1шт]],"")</f>
        <v/>
      </c>
      <c r="N638" s="49"/>
    </row>
    <row r="639" spans="1:14" ht="22.5" customHeight="1">
      <c r="A639" s="44" t="s">
        <v>15899</v>
      </c>
      <c r="B639" s="14">
        <v>8806173441297</v>
      </c>
      <c r="C639" s="50" t="s">
        <v>15900</v>
      </c>
      <c r="D639" s="46" t="s">
        <v>15901</v>
      </c>
      <c r="E639" s="16">
        <v>7700</v>
      </c>
      <c r="F639" s="15">
        <v>0.49</v>
      </c>
      <c r="G639" s="47">
        <v>6</v>
      </c>
      <c r="H639" s="55">
        <f>Таблица651[[#This Row],[Коэфициент стоимости]]*Таблица651[[#This Row],[Розничная цена KRW]]</f>
        <v>3773</v>
      </c>
      <c r="I639" s="17" t="str">
        <f>IF($H$1="","Введите курс",Таблица651[[#This Row],[Оптовая цена KRW за 1шт]]/$H$1)</f>
        <v>Введите курс</v>
      </c>
      <c r="J639" s="48"/>
      <c r="K639" s="18">
        <f>Таблица651[[#This Row],[Заказ коробок ]]*Таблица651[[#This Row],[Кол-во шт в коробке]]</f>
        <v>0</v>
      </c>
      <c r="L639" s="54">
        <f>Таблица651[[#This Row],[Общее кол-во шт]]*Таблица651[[#This Row],[Оптовая цена KRW за 1шт]]</f>
        <v>0</v>
      </c>
      <c r="M639" s="19" t="str">
        <f>IFERROR(Таблица651[[#This Row],[Общее кол-во шт]]*Таблица651[[#This Row],[Оптовая цена USD за 1шт]],"")</f>
        <v/>
      </c>
      <c r="N639" s="49"/>
    </row>
    <row r="640" spans="1:14" ht="22.5" customHeight="1">
      <c r="A640" s="44" t="s">
        <v>15902</v>
      </c>
      <c r="B640" s="14">
        <v>8806173423491</v>
      </c>
      <c r="C640" s="50" t="s">
        <v>15903</v>
      </c>
      <c r="D640" s="46" t="s">
        <v>15904</v>
      </c>
      <c r="E640" s="16">
        <v>10900</v>
      </c>
      <c r="F640" s="15">
        <v>0.49</v>
      </c>
      <c r="G640" s="47">
        <v>12</v>
      </c>
      <c r="H640" s="55">
        <f>Таблица651[[#This Row],[Коэфициент стоимости]]*Таблица651[[#This Row],[Розничная цена KRW]]</f>
        <v>5341</v>
      </c>
      <c r="I640" s="17" t="str">
        <f>IF($H$1="","Введите курс",Таблица651[[#This Row],[Оптовая цена KRW за 1шт]]/$H$1)</f>
        <v>Введите курс</v>
      </c>
      <c r="J640" s="48"/>
      <c r="K640" s="18">
        <f>Таблица651[[#This Row],[Заказ коробок ]]*Таблица651[[#This Row],[Кол-во шт в коробке]]</f>
        <v>0</v>
      </c>
      <c r="L640" s="54">
        <f>Таблица651[[#This Row],[Общее кол-во шт]]*Таблица651[[#This Row],[Оптовая цена KRW за 1шт]]</f>
        <v>0</v>
      </c>
      <c r="M640" s="19" t="str">
        <f>IFERROR(Таблица651[[#This Row],[Общее кол-во шт]]*Таблица651[[#This Row],[Оптовая цена USD за 1шт]],"")</f>
        <v/>
      </c>
      <c r="N640" s="49"/>
    </row>
    <row r="641" spans="1:14" ht="22.5" customHeight="1">
      <c r="A641" s="44" t="s">
        <v>15905</v>
      </c>
      <c r="B641" s="14">
        <v>8806173440092</v>
      </c>
      <c r="C641" s="50" t="s">
        <v>15906</v>
      </c>
      <c r="D641" s="46" t="s">
        <v>15907</v>
      </c>
      <c r="E641" s="16">
        <v>18900</v>
      </c>
      <c r="F641" s="15">
        <v>0.49</v>
      </c>
      <c r="G641" s="47">
        <v>8</v>
      </c>
      <c r="H641" s="55">
        <f>Таблица651[[#This Row],[Коэфициент стоимости]]*Таблица651[[#This Row],[Розничная цена KRW]]</f>
        <v>9261</v>
      </c>
      <c r="I641" s="17" t="str">
        <f>IF($H$1="","Введите курс",Таблица651[[#This Row],[Оптовая цена KRW за 1шт]]/$H$1)</f>
        <v>Введите курс</v>
      </c>
      <c r="J641" s="48"/>
      <c r="K641" s="18">
        <f>Таблица651[[#This Row],[Заказ коробок ]]*Таблица651[[#This Row],[Кол-во шт в коробке]]</f>
        <v>0</v>
      </c>
      <c r="L641" s="54">
        <f>Таблица651[[#This Row],[Общее кол-во шт]]*Таблица651[[#This Row],[Оптовая цена KRW за 1шт]]</f>
        <v>0</v>
      </c>
      <c r="M641" s="19" t="str">
        <f>IFERROR(Таблица651[[#This Row],[Общее кол-во шт]]*Таблица651[[#This Row],[Оптовая цена USD за 1шт]],"")</f>
        <v/>
      </c>
      <c r="N641" s="49"/>
    </row>
    <row r="642" spans="1:14" ht="22.5" customHeight="1">
      <c r="A642" s="44" t="s">
        <v>15908</v>
      </c>
      <c r="B642" s="14">
        <v>8806173440481</v>
      </c>
      <c r="C642" s="50" t="s">
        <v>15909</v>
      </c>
      <c r="D642" s="46" t="s">
        <v>15910</v>
      </c>
      <c r="E642" s="16">
        <v>10000</v>
      </c>
      <c r="F642" s="15">
        <v>0.49</v>
      </c>
      <c r="G642" s="47">
        <v>8</v>
      </c>
      <c r="H642" s="55">
        <f>Таблица651[[#This Row],[Коэфициент стоимости]]*Таблица651[[#This Row],[Розничная цена KRW]]</f>
        <v>4900</v>
      </c>
      <c r="I642" s="17" t="str">
        <f>IF($H$1="","Введите курс",Таблица651[[#This Row],[Оптовая цена KRW за 1шт]]/$H$1)</f>
        <v>Введите курс</v>
      </c>
      <c r="J642" s="48"/>
      <c r="K642" s="18">
        <f>Таблица651[[#This Row],[Заказ коробок ]]*Таблица651[[#This Row],[Кол-во шт в коробке]]</f>
        <v>0</v>
      </c>
      <c r="L642" s="54">
        <f>Таблица651[[#This Row],[Общее кол-во шт]]*Таблица651[[#This Row],[Оптовая цена KRW за 1шт]]</f>
        <v>0</v>
      </c>
      <c r="M642" s="19" t="str">
        <f>IFERROR(Таблица651[[#This Row],[Общее кол-во шт]]*Таблица651[[#This Row],[Оптовая цена USD за 1шт]],"")</f>
        <v/>
      </c>
      <c r="N642" s="49"/>
    </row>
    <row r="643" spans="1:14" ht="22.5" customHeight="1">
      <c r="A643" s="44" t="s">
        <v>15911</v>
      </c>
      <c r="B643" s="14">
        <v>8806173440498</v>
      </c>
      <c r="C643" s="50" t="s">
        <v>15912</v>
      </c>
      <c r="D643" s="46" t="s">
        <v>15913</v>
      </c>
      <c r="E643" s="16">
        <v>12000</v>
      </c>
      <c r="F643" s="15">
        <v>0.49</v>
      </c>
      <c r="G643" s="47">
        <v>8</v>
      </c>
      <c r="H643" s="55">
        <f>Таблица651[[#This Row],[Коэфициент стоимости]]*Таблица651[[#This Row],[Розничная цена KRW]]</f>
        <v>5880</v>
      </c>
      <c r="I643" s="17" t="str">
        <f>IF($H$1="","Введите курс",Таблица651[[#This Row],[Оптовая цена KRW за 1шт]]/$H$1)</f>
        <v>Введите курс</v>
      </c>
      <c r="J643" s="48"/>
      <c r="K643" s="18">
        <f>Таблица651[[#This Row],[Заказ коробок ]]*Таблица651[[#This Row],[Кол-во шт в коробке]]</f>
        <v>0</v>
      </c>
      <c r="L643" s="54">
        <f>Таблица651[[#This Row],[Общее кол-во шт]]*Таблица651[[#This Row],[Оптовая цена KRW за 1шт]]</f>
        <v>0</v>
      </c>
      <c r="M643" s="19" t="str">
        <f>IFERROR(Таблица651[[#This Row],[Общее кол-во шт]]*Таблица651[[#This Row],[Оптовая цена USD за 1шт]],"")</f>
        <v/>
      </c>
      <c r="N643" s="49"/>
    </row>
    <row r="644" spans="1:14" ht="22.5" customHeight="1">
      <c r="A644" s="44" t="s">
        <v>15914</v>
      </c>
      <c r="B644" s="14">
        <v>8806173428663</v>
      </c>
      <c r="C644" s="50" t="s">
        <v>15915</v>
      </c>
      <c r="D644" s="46" t="s">
        <v>24315</v>
      </c>
      <c r="E644" s="16">
        <v>5900</v>
      </c>
      <c r="F644" s="15">
        <v>0.49</v>
      </c>
      <c r="G644" s="47">
        <v>12</v>
      </c>
      <c r="H644" s="55">
        <f>Таблица651[[#This Row],[Коэфициент стоимости]]*Таблица651[[#This Row],[Розничная цена KRW]]</f>
        <v>2891</v>
      </c>
      <c r="I644" s="17" t="str">
        <f>IF($H$1="","Введите курс",Таблица651[[#This Row],[Оптовая цена KRW за 1шт]]/$H$1)</f>
        <v>Введите курс</v>
      </c>
      <c r="J644" s="48"/>
      <c r="K644" s="18">
        <f>Таблица651[[#This Row],[Заказ коробок ]]*Таблица651[[#This Row],[Кол-во шт в коробке]]</f>
        <v>0</v>
      </c>
      <c r="L644" s="54">
        <f>Таблица651[[#This Row],[Общее кол-во шт]]*Таблица651[[#This Row],[Оптовая цена KRW за 1шт]]</f>
        <v>0</v>
      </c>
      <c r="M644" s="19" t="str">
        <f>IFERROR(Таблица651[[#This Row],[Общее кол-во шт]]*Таблица651[[#This Row],[Оптовая цена USD за 1шт]],"")</f>
        <v/>
      </c>
      <c r="N644" s="49"/>
    </row>
    <row r="645" spans="1:14" ht="22.5" customHeight="1">
      <c r="A645" s="44" t="s">
        <v>15916</v>
      </c>
      <c r="B645" s="14">
        <v>8806173428670</v>
      </c>
      <c r="C645" s="50" t="s">
        <v>15917</v>
      </c>
      <c r="D645" s="46" t="s">
        <v>15918</v>
      </c>
      <c r="E645" s="16">
        <v>5900</v>
      </c>
      <c r="F645" s="15">
        <v>0.49</v>
      </c>
      <c r="G645" s="47">
        <v>12</v>
      </c>
      <c r="H645" s="55">
        <f>Таблица651[[#This Row],[Коэфициент стоимости]]*Таблица651[[#This Row],[Розничная цена KRW]]</f>
        <v>2891</v>
      </c>
      <c r="I645" s="17" t="str">
        <f>IF($H$1="","Введите курс",Таблица651[[#This Row],[Оптовая цена KRW за 1шт]]/$H$1)</f>
        <v>Введите курс</v>
      </c>
      <c r="J645" s="48"/>
      <c r="K645" s="18">
        <f>Таблица651[[#This Row],[Заказ коробок ]]*Таблица651[[#This Row],[Кол-во шт в коробке]]</f>
        <v>0</v>
      </c>
      <c r="L645" s="54">
        <f>Таблица651[[#This Row],[Общее кол-во шт]]*Таблица651[[#This Row],[Оптовая цена KRW за 1шт]]</f>
        <v>0</v>
      </c>
      <c r="M645" s="19" t="str">
        <f>IFERROR(Таблица651[[#This Row],[Общее кол-во шт]]*Таблица651[[#This Row],[Оптовая цена USD за 1шт]],"")</f>
        <v/>
      </c>
      <c r="N645" s="49"/>
    </row>
    <row r="646" spans="1:14" ht="22.5" customHeight="1">
      <c r="A646" s="44" t="s">
        <v>15919</v>
      </c>
      <c r="B646" s="14">
        <v>8806173431144</v>
      </c>
      <c r="C646" s="50" t="s">
        <v>15920</v>
      </c>
      <c r="D646" s="46" t="s">
        <v>15921</v>
      </c>
      <c r="E646" s="16">
        <v>5900</v>
      </c>
      <c r="F646" s="15">
        <v>0.49</v>
      </c>
      <c r="G646" s="47">
        <v>12</v>
      </c>
      <c r="H646" s="55">
        <f>Таблица651[[#This Row],[Коэфициент стоимости]]*Таблица651[[#This Row],[Розничная цена KRW]]</f>
        <v>2891</v>
      </c>
      <c r="I646" s="17" t="str">
        <f>IF($H$1="","Введите курс",Таблица651[[#This Row],[Оптовая цена KRW за 1шт]]/$H$1)</f>
        <v>Введите курс</v>
      </c>
      <c r="J646" s="48"/>
      <c r="K646" s="18">
        <f>Таблица651[[#This Row],[Заказ коробок ]]*Таблица651[[#This Row],[Кол-во шт в коробке]]</f>
        <v>0</v>
      </c>
      <c r="L646" s="54">
        <f>Таблица651[[#This Row],[Общее кол-во шт]]*Таблица651[[#This Row],[Оптовая цена KRW за 1шт]]</f>
        <v>0</v>
      </c>
      <c r="M646" s="19" t="str">
        <f>IFERROR(Таблица651[[#This Row],[Общее кол-во шт]]*Таблица651[[#This Row],[Оптовая цена USD за 1шт]],"")</f>
        <v/>
      </c>
      <c r="N646" s="49"/>
    </row>
    <row r="647" spans="1:14" ht="22.5" customHeight="1">
      <c r="A647" s="44" t="s">
        <v>15922</v>
      </c>
      <c r="B647" s="14">
        <v>8806173431151</v>
      </c>
      <c r="C647" s="50" t="s">
        <v>15923</v>
      </c>
      <c r="D647" s="46" t="s">
        <v>15924</v>
      </c>
      <c r="E647" s="16">
        <v>5900</v>
      </c>
      <c r="F647" s="15">
        <v>0.49</v>
      </c>
      <c r="G647" s="47">
        <v>12</v>
      </c>
      <c r="H647" s="55">
        <f>Таблица651[[#This Row],[Коэфициент стоимости]]*Таблица651[[#This Row],[Розничная цена KRW]]</f>
        <v>2891</v>
      </c>
      <c r="I647" s="17" t="str">
        <f>IF($H$1="","Введите курс",Таблица651[[#This Row],[Оптовая цена KRW за 1шт]]/$H$1)</f>
        <v>Введите курс</v>
      </c>
      <c r="J647" s="48"/>
      <c r="K647" s="18">
        <f>Таблица651[[#This Row],[Заказ коробок ]]*Таблица651[[#This Row],[Кол-во шт в коробке]]</f>
        <v>0</v>
      </c>
      <c r="L647" s="54">
        <f>Таблица651[[#This Row],[Общее кол-во шт]]*Таблица651[[#This Row],[Оптовая цена KRW за 1шт]]</f>
        <v>0</v>
      </c>
      <c r="M647" s="19" t="str">
        <f>IFERROR(Таблица651[[#This Row],[Общее кол-во шт]]*Таблица651[[#This Row],[Оптовая цена USD за 1шт]],"")</f>
        <v/>
      </c>
      <c r="N647" s="49"/>
    </row>
    <row r="648" spans="1:14" ht="22.5" customHeight="1">
      <c r="A648" s="44" t="s">
        <v>15925</v>
      </c>
      <c r="B648" s="14">
        <v>8806173434817</v>
      </c>
      <c r="C648" s="50" t="s">
        <v>15926</v>
      </c>
      <c r="D648" s="46" t="s">
        <v>15927</v>
      </c>
      <c r="E648" s="16">
        <v>12000</v>
      </c>
      <c r="F648" s="15">
        <v>0.49</v>
      </c>
      <c r="G648" s="47">
        <v>8</v>
      </c>
      <c r="H648" s="55">
        <f>Таблица651[[#This Row],[Коэфициент стоимости]]*Таблица651[[#This Row],[Розничная цена KRW]]</f>
        <v>5880</v>
      </c>
      <c r="I648" s="17" t="str">
        <f>IF($H$1="","Введите курс",Таблица651[[#This Row],[Оптовая цена KRW за 1шт]]/$H$1)</f>
        <v>Введите курс</v>
      </c>
      <c r="J648" s="48"/>
      <c r="K648" s="18">
        <f>Таблица651[[#This Row],[Заказ коробок ]]*Таблица651[[#This Row],[Кол-во шт в коробке]]</f>
        <v>0</v>
      </c>
      <c r="L648" s="54">
        <f>Таблица651[[#This Row],[Общее кол-во шт]]*Таблица651[[#This Row],[Оптовая цена KRW за 1шт]]</f>
        <v>0</v>
      </c>
      <c r="M648" s="19" t="str">
        <f>IFERROR(Таблица651[[#This Row],[Общее кол-во шт]]*Таблица651[[#This Row],[Оптовая цена USD за 1шт]],"")</f>
        <v/>
      </c>
      <c r="N648" s="49"/>
    </row>
    <row r="649" spans="1:14" ht="22.5" customHeight="1">
      <c r="A649" s="44" t="s">
        <v>15928</v>
      </c>
      <c r="B649" s="14">
        <v>8806173434824</v>
      </c>
      <c r="C649" s="50" t="s">
        <v>15929</v>
      </c>
      <c r="D649" s="46" t="s">
        <v>15930</v>
      </c>
      <c r="E649" s="16">
        <v>12000</v>
      </c>
      <c r="F649" s="15">
        <v>0.49</v>
      </c>
      <c r="G649" s="47">
        <v>8</v>
      </c>
      <c r="H649" s="55">
        <f>Таблица651[[#This Row],[Коэфициент стоимости]]*Таблица651[[#This Row],[Розничная цена KRW]]</f>
        <v>5880</v>
      </c>
      <c r="I649" s="17" t="str">
        <f>IF($H$1="","Введите курс",Таблица651[[#This Row],[Оптовая цена KRW за 1шт]]/$H$1)</f>
        <v>Введите курс</v>
      </c>
      <c r="J649" s="48"/>
      <c r="K649" s="18">
        <f>Таблица651[[#This Row],[Заказ коробок ]]*Таблица651[[#This Row],[Кол-во шт в коробке]]</f>
        <v>0</v>
      </c>
      <c r="L649" s="54">
        <f>Таблица651[[#This Row],[Общее кол-во шт]]*Таблица651[[#This Row],[Оптовая цена KRW за 1шт]]</f>
        <v>0</v>
      </c>
      <c r="M649" s="19" t="str">
        <f>IFERROR(Таблица651[[#This Row],[Общее кол-во шт]]*Таблица651[[#This Row],[Оптовая цена USD за 1шт]],"")</f>
        <v/>
      </c>
      <c r="N649" s="49"/>
    </row>
    <row r="650" spans="1:14" ht="22.5" customHeight="1">
      <c r="A650" s="44" t="s">
        <v>15931</v>
      </c>
      <c r="B650" s="14">
        <v>8806173434831</v>
      </c>
      <c r="C650" s="50" t="s">
        <v>15932</v>
      </c>
      <c r="D650" s="46" t="s">
        <v>15933</v>
      </c>
      <c r="E650" s="16">
        <v>12000</v>
      </c>
      <c r="F650" s="15">
        <v>0.49</v>
      </c>
      <c r="G650" s="47">
        <v>8</v>
      </c>
      <c r="H650" s="55">
        <f>Таблица651[[#This Row],[Коэфициент стоимости]]*Таблица651[[#This Row],[Розничная цена KRW]]</f>
        <v>5880</v>
      </c>
      <c r="I650" s="17" t="str">
        <f>IF($H$1="","Введите курс",Таблица651[[#This Row],[Оптовая цена KRW за 1шт]]/$H$1)</f>
        <v>Введите курс</v>
      </c>
      <c r="J650" s="48"/>
      <c r="K650" s="18">
        <f>Таблица651[[#This Row],[Заказ коробок ]]*Таблица651[[#This Row],[Кол-во шт в коробке]]</f>
        <v>0</v>
      </c>
      <c r="L650" s="54">
        <f>Таблица651[[#This Row],[Общее кол-во шт]]*Таблица651[[#This Row],[Оптовая цена KRW за 1шт]]</f>
        <v>0</v>
      </c>
      <c r="M650" s="19" t="str">
        <f>IFERROR(Таблица651[[#This Row],[Общее кол-во шт]]*Таблица651[[#This Row],[Оптовая цена USD за 1шт]],"")</f>
        <v/>
      </c>
      <c r="N650" s="49"/>
    </row>
    <row r="651" spans="1:14" ht="22.5" customHeight="1">
      <c r="A651" s="44" t="s">
        <v>15934</v>
      </c>
      <c r="B651" s="14">
        <v>8806173434848</v>
      </c>
      <c r="C651" s="50" t="s">
        <v>15935</v>
      </c>
      <c r="D651" s="46" t="s">
        <v>15936</v>
      </c>
      <c r="E651" s="16">
        <v>12000</v>
      </c>
      <c r="F651" s="15">
        <v>0.49</v>
      </c>
      <c r="G651" s="47">
        <v>8</v>
      </c>
      <c r="H651" s="55">
        <f>Таблица651[[#This Row],[Коэфициент стоимости]]*Таблица651[[#This Row],[Розничная цена KRW]]</f>
        <v>5880</v>
      </c>
      <c r="I651" s="17" t="str">
        <f>IF($H$1="","Введите курс",Таблица651[[#This Row],[Оптовая цена KRW за 1шт]]/$H$1)</f>
        <v>Введите курс</v>
      </c>
      <c r="J651" s="48"/>
      <c r="K651" s="18">
        <f>Таблица651[[#This Row],[Заказ коробок ]]*Таблица651[[#This Row],[Кол-во шт в коробке]]</f>
        <v>0</v>
      </c>
      <c r="L651" s="54">
        <f>Таблица651[[#This Row],[Общее кол-во шт]]*Таблица651[[#This Row],[Оптовая цена KRW за 1шт]]</f>
        <v>0</v>
      </c>
      <c r="M651" s="19" t="str">
        <f>IFERROR(Таблица651[[#This Row],[Общее кол-во шт]]*Таблица651[[#This Row],[Оптовая цена USD за 1шт]],"")</f>
        <v/>
      </c>
      <c r="N651" s="49"/>
    </row>
    <row r="652" spans="1:14" ht="22.5" customHeight="1">
      <c r="A652" s="44" t="s">
        <v>15937</v>
      </c>
      <c r="B652" s="14">
        <v>8806173434862</v>
      </c>
      <c r="C652" s="50" t="s">
        <v>15938</v>
      </c>
      <c r="D652" s="46" t="s">
        <v>15939</v>
      </c>
      <c r="E652" s="16">
        <v>12000</v>
      </c>
      <c r="F652" s="15">
        <v>0.49</v>
      </c>
      <c r="G652" s="47">
        <v>8</v>
      </c>
      <c r="H652" s="55">
        <f>Таблица651[[#This Row],[Коэфициент стоимости]]*Таблица651[[#This Row],[Розничная цена KRW]]</f>
        <v>5880</v>
      </c>
      <c r="I652" s="17" t="str">
        <f>IF($H$1="","Введите курс",Таблица651[[#This Row],[Оптовая цена KRW за 1шт]]/$H$1)</f>
        <v>Введите курс</v>
      </c>
      <c r="J652" s="48"/>
      <c r="K652" s="18">
        <f>Таблица651[[#This Row],[Заказ коробок ]]*Таблица651[[#This Row],[Кол-во шт в коробке]]</f>
        <v>0</v>
      </c>
      <c r="L652" s="54">
        <f>Таблица651[[#This Row],[Общее кол-во шт]]*Таблица651[[#This Row],[Оптовая цена KRW за 1шт]]</f>
        <v>0</v>
      </c>
      <c r="M652" s="19" t="str">
        <f>IFERROR(Таблица651[[#This Row],[Общее кол-во шт]]*Таблица651[[#This Row],[Оптовая цена USD за 1шт]],"")</f>
        <v/>
      </c>
      <c r="N652" s="49"/>
    </row>
    <row r="653" spans="1:14" ht="22.5" customHeight="1">
      <c r="A653" s="44" t="s">
        <v>15940</v>
      </c>
      <c r="B653" s="14">
        <v>8806173434886</v>
      </c>
      <c r="C653" s="50" t="s">
        <v>15941</v>
      </c>
      <c r="D653" s="46" t="s">
        <v>15942</v>
      </c>
      <c r="E653" s="16">
        <v>12000</v>
      </c>
      <c r="F653" s="15">
        <v>0.49</v>
      </c>
      <c r="G653" s="47">
        <v>8</v>
      </c>
      <c r="H653" s="55">
        <f>Таблица651[[#This Row],[Коэфициент стоимости]]*Таблица651[[#This Row],[Розничная цена KRW]]</f>
        <v>5880</v>
      </c>
      <c r="I653" s="17" t="str">
        <f>IF($H$1="","Введите курс",Таблица651[[#This Row],[Оптовая цена KRW за 1шт]]/$H$1)</f>
        <v>Введите курс</v>
      </c>
      <c r="J653" s="48"/>
      <c r="K653" s="18">
        <f>Таблица651[[#This Row],[Заказ коробок ]]*Таблица651[[#This Row],[Кол-во шт в коробке]]</f>
        <v>0</v>
      </c>
      <c r="L653" s="54">
        <f>Таблица651[[#This Row],[Общее кол-во шт]]*Таблица651[[#This Row],[Оптовая цена KRW за 1шт]]</f>
        <v>0</v>
      </c>
      <c r="M653" s="19" t="str">
        <f>IFERROR(Таблица651[[#This Row],[Общее кол-во шт]]*Таблица651[[#This Row],[Оптовая цена USD за 1шт]],"")</f>
        <v/>
      </c>
      <c r="N653" s="49"/>
    </row>
    <row r="654" spans="1:14" ht="22.5" customHeight="1">
      <c r="A654" s="44" t="s">
        <v>15943</v>
      </c>
      <c r="B654" s="14">
        <v>8806173434893</v>
      </c>
      <c r="C654" s="50" t="s">
        <v>15944</v>
      </c>
      <c r="D654" s="46" t="s">
        <v>15945</v>
      </c>
      <c r="E654" s="16">
        <v>12000</v>
      </c>
      <c r="F654" s="15">
        <v>0.49</v>
      </c>
      <c r="G654" s="47">
        <v>8</v>
      </c>
      <c r="H654" s="55">
        <f>Таблица651[[#This Row],[Коэфициент стоимости]]*Таблица651[[#This Row],[Розничная цена KRW]]</f>
        <v>5880</v>
      </c>
      <c r="I654" s="17" t="str">
        <f>IF($H$1="","Введите курс",Таблица651[[#This Row],[Оптовая цена KRW за 1шт]]/$H$1)</f>
        <v>Введите курс</v>
      </c>
      <c r="J654" s="48"/>
      <c r="K654" s="18">
        <f>Таблица651[[#This Row],[Заказ коробок ]]*Таблица651[[#This Row],[Кол-во шт в коробке]]</f>
        <v>0</v>
      </c>
      <c r="L654" s="54">
        <f>Таблица651[[#This Row],[Общее кол-во шт]]*Таблица651[[#This Row],[Оптовая цена KRW за 1шт]]</f>
        <v>0</v>
      </c>
      <c r="M654" s="19" t="str">
        <f>IFERROR(Таблица651[[#This Row],[Общее кол-во шт]]*Таблица651[[#This Row],[Оптовая цена USD за 1шт]],"")</f>
        <v/>
      </c>
      <c r="N654" s="49"/>
    </row>
    <row r="655" spans="1:14" ht="22.5" customHeight="1">
      <c r="A655" s="44" t="s">
        <v>15946</v>
      </c>
      <c r="B655" s="14">
        <v>8806173421572</v>
      </c>
      <c r="C655" s="50" t="s">
        <v>15947</v>
      </c>
      <c r="D655" s="46" t="s">
        <v>15948</v>
      </c>
      <c r="E655" s="16">
        <v>14000</v>
      </c>
      <c r="F655" s="15">
        <v>0.49</v>
      </c>
      <c r="G655" s="47">
        <v>12</v>
      </c>
      <c r="H655" s="55">
        <f>Таблица651[[#This Row],[Коэфициент стоимости]]*Таблица651[[#This Row],[Розничная цена KRW]]</f>
        <v>6860</v>
      </c>
      <c r="I655" s="17" t="str">
        <f>IF($H$1="","Введите курс",Таблица651[[#This Row],[Оптовая цена KRW за 1шт]]/$H$1)</f>
        <v>Введите курс</v>
      </c>
      <c r="J655" s="48"/>
      <c r="K655" s="18">
        <f>Таблица651[[#This Row],[Заказ коробок ]]*Таблица651[[#This Row],[Кол-во шт в коробке]]</f>
        <v>0</v>
      </c>
      <c r="L655" s="54">
        <f>Таблица651[[#This Row],[Общее кол-во шт]]*Таблица651[[#This Row],[Оптовая цена KRW за 1шт]]</f>
        <v>0</v>
      </c>
      <c r="M655" s="19" t="str">
        <f>IFERROR(Таблица651[[#This Row],[Общее кол-во шт]]*Таблица651[[#This Row],[Оптовая цена USD за 1шт]],"")</f>
        <v/>
      </c>
      <c r="N655" s="49"/>
    </row>
    <row r="656" spans="1:14" ht="22.5" customHeight="1">
      <c r="A656" s="44" t="s">
        <v>15949</v>
      </c>
      <c r="B656" s="14">
        <v>8806173424337</v>
      </c>
      <c r="C656" s="50" t="s">
        <v>15950</v>
      </c>
      <c r="D656" s="46" t="s">
        <v>15951</v>
      </c>
      <c r="E656" s="16">
        <v>14000</v>
      </c>
      <c r="F656" s="15">
        <v>0.49</v>
      </c>
      <c r="G656" s="47">
        <v>12</v>
      </c>
      <c r="H656" s="55">
        <f>Таблица651[[#This Row],[Коэфициент стоимости]]*Таблица651[[#This Row],[Розничная цена KRW]]</f>
        <v>6860</v>
      </c>
      <c r="I656" s="17" t="str">
        <f>IF($H$1="","Введите курс",Таблица651[[#This Row],[Оптовая цена KRW за 1шт]]/$H$1)</f>
        <v>Введите курс</v>
      </c>
      <c r="J656" s="48"/>
      <c r="K656" s="18">
        <f>Таблица651[[#This Row],[Заказ коробок ]]*Таблица651[[#This Row],[Кол-во шт в коробке]]</f>
        <v>0</v>
      </c>
      <c r="L656" s="54">
        <f>Таблица651[[#This Row],[Общее кол-во шт]]*Таблица651[[#This Row],[Оптовая цена KRW за 1шт]]</f>
        <v>0</v>
      </c>
      <c r="M656" s="19" t="str">
        <f>IFERROR(Таблица651[[#This Row],[Общее кол-во шт]]*Таблица651[[#This Row],[Оптовая цена USD за 1шт]],"")</f>
        <v/>
      </c>
      <c r="N656" s="49"/>
    </row>
    <row r="657" spans="1:14" ht="22.5" customHeight="1">
      <c r="A657" s="44" t="s">
        <v>15952</v>
      </c>
      <c r="B657" s="14">
        <v>8806173421596</v>
      </c>
      <c r="C657" s="50" t="s">
        <v>15953</v>
      </c>
      <c r="D657" s="46" t="s">
        <v>15954</v>
      </c>
      <c r="E657" s="16">
        <v>14000</v>
      </c>
      <c r="F657" s="15">
        <v>0.49</v>
      </c>
      <c r="G657" s="47">
        <v>12</v>
      </c>
      <c r="H657" s="55">
        <f>Таблица651[[#This Row],[Коэфициент стоимости]]*Таблица651[[#This Row],[Розничная цена KRW]]</f>
        <v>6860</v>
      </c>
      <c r="I657" s="17" t="str">
        <f>IF($H$1="","Введите курс",Таблица651[[#This Row],[Оптовая цена KRW за 1шт]]/$H$1)</f>
        <v>Введите курс</v>
      </c>
      <c r="J657" s="48"/>
      <c r="K657" s="18">
        <f>Таблица651[[#This Row],[Заказ коробок ]]*Таблица651[[#This Row],[Кол-во шт в коробке]]</f>
        <v>0</v>
      </c>
      <c r="L657" s="54">
        <f>Таблица651[[#This Row],[Общее кол-во шт]]*Таблица651[[#This Row],[Оптовая цена KRW за 1шт]]</f>
        <v>0</v>
      </c>
      <c r="M657" s="19" t="str">
        <f>IFERROR(Таблица651[[#This Row],[Общее кол-во шт]]*Таблица651[[#This Row],[Оптовая цена USD за 1шт]],"")</f>
        <v/>
      </c>
      <c r="N657" s="49"/>
    </row>
    <row r="658" spans="1:14" ht="22.5" customHeight="1">
      <c r="A658" s="44" t="s">
        <v>15955</v>
      </c>
      <c r="B658" s="14">
        <v>8806173449187</v>
      </c>
      <c r="C658" s="50" t="s">
        <v>15956</v>
      </c>
      <c r="D658" s="46" t="s">
        <v>24316</v>
      </c>
      <c r="E658" s="16">
        <v>20000</v>
      </c>
      <c r="F658" s="15">
        <v>0.49</v>
      </c>
      <c r="G658" s="47">
        <v>6</v>
      </c>
      <c r="H658" s="55">
        <f>Таблица651[[#This Row],[Коэфициент стоимости]]*Таблица651[[#This Row],[Розничная цена KRW]]</f>
        <v>9800</v>
      </c>
      <c r="I658" s="17" t="str">
        <f>IF($H$1="","Введите курс",Таблица651[[#This Row],[Оптовая цена KRW за 1шт]]/$H$1)</f>
        <v>Введите курс</v>
      </c>
      <c r="J658" s="48"/>
      <c r="K658" s="18">
        <f>Таблица651[[#This Row],[Заказ коробок ]]*Таблица651[[#This Row],[Кол-во шт в коробке]]</f>
        <v>0</v>
      </c>
      <c r="L658" s="54">
        <f>Таблица651[[#This Row],[Общее кол-во шт]]*Таблица651[[#This Row],[Оптовая цена KRW за 1шт]]</f>
        <v>0</v>
      </c>
      <c r="M658" s="19" t="str">
        <f>IFERROR(Таблица651[[#This Row],[Общее кол-во шт]]*Таблица651[[#This Row],[Оптовая цена USD за 1шт]],"")</f>
        <v/>
      </c>
      <c r="N658" s="49"/>
    </row>
    <row r="659" spans="1:14" ht="22.5" customHeight="1">
      <c r="A659" s="44" t="s">
        <v>15957</v>
      </c>
      <c r="B659" s="14">
        <v>8806173449194</v>
      </c>
      <c r="C659" s="50" t="s">
        <v>15958</v>
      </c>
      <c r="D659" s="46" t="s">
        <v>24317</v>
      </c>
      <c r="E659" s="16">
        <v>20000</v>
      </c>
      <c r="F659" s="15">
        <v>0.49</v>
      </c>
      <c r="G659" s="47">
        <v>6</v>
      </c>
      <c r="H659" s="55">
        <f>Таблица651[[#This Row],[Коэфициент стоимости]]*Таблица651[[#This Row],[Розничная цена KRW]]</f>
        <v>9800</v>
      </c>
      <c r="I659" s="17" t="str">
        <f>IF($H$1="","Введите курс",Таблица651[[#This Row],[Оптовая цена KRW за 1шт]]/$H$1)</f>
        <v>Введите курс</v>
      </c>
      <c r="J659" s="48"/>
      <c r="K659" s="18">
        <f>Таблица651[[#This Row],[Заказ коробок ]]*Таблица651[[#This Row],[Кол-во шт в коробке]]</f>
        <v>0</v>
      </c>
      <c r="L659" s="54">
        <f>Таблица651[[#This Row],[Общее кол-во шт]]*Таблица651[[#This Row],[Оптовая цена KRW за 1шт]]</f>
        <v>0</v>
      </c>
      <c r="M659" s="19" t="str">
        <f>IFERROR(Таблица651[[#This Row],[Общее кол-во шт]]*Таблица651[[#This Row],[Оптовая цена USD за 1шт]],"")</f>
        <v/>
      </c>
      <c r="N659" s="49"/>
    </row>
    <row r="660" spans="1:14" ht="22.5" customHeight="1">
      <c r="A660" s="44" t="s">
        <v>15959</v>
      </c>
      <c r="B660" s="14">
        <v>8806173447749</v>
      </c>
      <c r="C660" s="50" t="s">
        <v>15960</v>
      </c>
      <c r="D660" s="46" t="s">
        <v>15961</v>
      </c>
      <c r="E660" s="16">
        <v>24000</v>
      </c>
      <c r="F660" s="15">
        <v>0.49</v>
      </c>
      <c r="G660" s="47">
        <v>6</v>
      </c>
      <c r="H660" s="55">
        <f>Таблица651[[#This Row],[Коэфициент стоимости]]*Таблица651[[#This Row],[Розничная цена KRW]]</f>
        <v>11760</v>
      </c>
      <c r="I660" s="17" t="str">
        <f>IF($H$1="","Введите курс",Таблица651[[#This Row],[Оптовая цена KRW за 1шт]]/$H$1)</f>
        <v>Введите курс</v>
      </c>
      <c r="J660" s="48"/>
      <c r="K660" s="18">
        <f>Таблица651[[#This Row],[Заказ коробок ]]*Таблица651[[#This Row],[Кол-во шт в коробке]]</f>
        <v>0</v>
      </c>
      <c r="L660" s="54">
        <f>Таблица651[[#This Row],[Общее кол-во шт]]*Таблица651[[#This Row],[Оптовая цена KRW за 1шт]]</f>
        <v>0</v>
      </c>
      <c r="M660" s="19" t="str">
        <f>IFERROR(Таблица651[[#This Row],[Общее кол-во шт]]*Таблица651[[#This Row],[Оптовая цена USD за 1шт]],"")</f>
        <v/>
      </c>
      <c r="N660" s="49"/>
    </row>
    <row r="661" spans="1:14" ht="22.5" customHeight="1">
      <c r="A661" s="44" t="s">
        <v>15962</v>
      </c>
      <c r="B661" s="14">
        <v>8806173447756</v>
      </c>
      <c r="C661" s="50" t="s">
        <v>15963</v>
      </c>
      <c r="D661" s="46" t="s">
        <v>15964</v>
      </c>
      <c r="E661" s="16">
        <v>24000</v>
      </c>
      <c r="F661" s="15">
        <v>0.49</v>
      </c>
      <c r="G661" s="47">
        <v>6</v>
      </c>
      <c r="H661" s="55">
        <f>Таблица651[[#This Row],[Коэфициент стоимости]]*Таблица651[[#This Row],[Розничная цена KRW]]</f>
        <v>11760</v>
      </c>
      <c r="I661" s="17" t="str">
        <f>IF($H$1="","Введите курс",Таблица651[[#This Row],[Оптовая цена KRW за 1шт]]/$H$1)</f>
        <v>Введите курс</v>
      </c>
      <c r="J661" s="48"/>
      <c r="K661" s="18">
        <f>Таблица651[[#This Row],[Заказ коробок ]]*Таблица651[[#This Row],[Кол-во шт в коробке]]</f>
        <v>0</v>
      </c>
      <c r="L661" s="54">
        <f>Таблица651[[#This Row],[Общее кол-во шт]]*Таблица651[[#This Row],[Оптовая цена KRW за 1шт]]</f>
        <v>0</v>
      </c>
      <c r="M661" s="19" t="str">
        <f>IFERROR(Таблица651[[#This Row],[Общее кол-во шт]]*Таблица651[[#This Row],[Оптовая цена USD за 1шт]],"")</f>
        <v/>
      </c>
      <c r="N661" s="49"/>
    </row>
    <row r="662" spans="1:14" ht="22.5" customHeight="1">
      <c r="A662" s="44" t="s">
        <v>15965</v>
      </c>
      <c r="B662" s="14">
        <v>8806173446834</v>
      </c>
      <c r="C662" s="50" t="s">
        <v>15966</v>
      </c>
      <c r="D662" s="46" t="s">
        <v>15967</v>
      </c>
      <c r="E662" s="16">
        <v>18900</v>
      </c>
      <c r="F662" s="15">
        <v>0.49</v>
      </c>
      <c r="G662" s="47">
        <v>6</v>
      </c>
      <c r="H662" s="55">
        <f>Таблица651[[#This Row],[Коэфициент стоимости]]*Таблица651[[#This Row],[Розничная цена KRW]]</f>
        <v>9261</v>
      </c>
      <c r="I662" s="17" t="str">
        <f>IF($H$1="","Введите курс",Таблица651[[#This Row],[Оптовая цена KRW за 1шт]]/$H$1)</f>
        <v>Введите курс</v>
      </c>
      <c r="J662" s="48"/>
      <c r="K662" s="18">
        <f>Таблица651[[#This Row],[Заказ коробок ]]*Таблица651[[#This Row],[Кол-во шт в коробке]]</f>
        <v>0</v>
      </c>
      <c r="L662" s="54">
        <f>Таблица651[[#This Row],[Общее кол-во шт]]*Таблица651[[#This Row],[Оптовая цена KRW за 1шт]]</f>
        <v>0</v>
      </c>
      <c r="M662" s="19" t="str">
        <f>IFERROR(Таблица651[[#This Row],[Общее кол-во шт]]*Таблица651[[#This Row],[Оптовая цена USD за 1шт]],"")</f>
        <v/>
      </c>
      <c r="N662" s="49"/>
    </row>
    <row r="663" spans="1:14" ht="22.5" customHeight="1">
      <c r="A663" s="44" t="s">
        <v>15968</v>
      </c>
      <c r="B663" s="14">
        <v>8806173446841</v>
      </c>
      <c r="C663" s="50" t="s">
        <v>15969</v>
      </c>
      <c r="D663" s="46" t="s">
        <v>15970</v>
      </c>
      <c r="E663" s="16">
        <v>18900</v>
      </c>
      <c r="F663" s="15">
        <v>0.49</v>
      </c>
      <c r="G663" s="47">
        <v>6</v>
      </c>
      <c r="H663" s="55">
        <f>Таблица651[[#This Row],[Коэфициент стоимости]]*Таблица651[[#This Row],[Розничная цена KRW]]</f>
        <v>9261</v>
      </c>
      <c r="I663" s="17" t="str">
        <f>IF($H$1="","Введите курс",Таблица651[[#This Row],[Оптовая цена KRW за 1шт]]/$H$1)</f>
        <v>Введите курс</v>
      </c>
      <c r="J663" s="48"/>
      <c r="K663" s="18">
        <f>Таблица651[[#This Row],[Заказ коробок ]]*Таблица651[[#This Row],[Кол-во шт в коробке]]</f>
        <v>0</v>
      </c>
      <c r="L663" s="54">
        <f>Таблица651[[#This Row],[Общее кол-во шт]]*Таблица651[[#This Row],[Оптовая цена KRW за 1шт]]</f>
        <v>0</v>
      </c>
      <c r="M663" s="19" t="str">
        <f>IFERROR(Таблица651[[#This Row],[Общее кол-во шт]]*Таблица651[[#This Row],[Оптовая цена USD за 1шт]],"")</f>
        <v/>
      </c>
      <c r="N663" s="49"/>
    </row>
    <row r="664" spans="1:14" ht="22.5" customHeight="1">
      <c r="A664" s="44" t="s">
        <v>15971</v>
      </c>
      <c r="B664" s="14">
        <v>8806173424290</v>
      </c>
      <c r="C664" s="50" t="s">
        <v>15972</v>
      </c>
      <c r="D664" s="46" t="s">
        <v>15973</v>
      </c>
      <c r="E664" s="16">
        <v>15900</v>
      </c>
      <c r="F664" s="15">
        <v>0.49</v>
      </c>
      <c r="G664" s="47">
        <v>12</v>
      </c>
      <c r="H664" s="55">
        <f>Таблица651[[#This Row],[Коэфициент стоимости]]*Таблица651[[#This Row],[Розничная цена KRW]]</f>
        <v>7791</v>
      </c>
      <c r="I664" s="17" t="str">
        <f>IF($H$1="","Введите курс",Таблица651[[#This Row],[Оптовая цена KRW за 1шт]]/$H$1)</f>
        <v>Введите курс</v>
      </c>
      <c r="J664" s="48"/>
      <c r="K664" s="18">
        <f>Таблица651[[#This Row],[Заказ коробок ]]*Таблица651[[#This Row],[Кол-во шт в коробке]]</f>
        <v>0</v>
      </c>
      <c r="L664" s="54">
        <f>Таблица651[[#This Row],[Общее кол-во шт]]*Таблица651[[#This Row],[Оптовая цена KRW за 1шт]]</f>
        <v>0</v>
      </c>
      <c r="M664" s="19" t="str">
        <f>IFERROR(Таблица651[[#This Row],[Общее кол-во шт]]*Таблица651[[#This Row],[Оптовая цена USD за 1шт]],"")</f>
        <v/>
      </c>
      <c r="N664" s="49"/>
    </row>
    <row r="665" spans="1:14" ht="22.5" customHeight="1">
      <c r="A665" s="44" t="s">
        <v>15974</v>
      </c>
      <c r="B665" s="14">
        <v>8806173424306</v>
      </c>
      <c r="C665" s="50" t="s">
        <v>15975</v>
      </c>
      <c r="D665" s="46" t="s">
        <v>15976</v>
      </c>
      <c r="E665" s="16">
        <v>15900</v>
      </c>
      <c r="F665" s="15">
        <v>0.49</v>
      </c>
      <c r="G665" s="47">
        <v>12</v>
      </c>
      <c r="H665" s="55">
        <f>Таблица651[[#This Row],[Коэфициент стоимости]]*Таблица651[[#This Row],[Розничная цена KRW]]</f>
        <v>7791</v>
      </c>
      <c r="I665" s="17" t="str">
        <f>IF($H$1="","Введите курс",Таблица651[[#This Row],[Оптовая цена KRW за 1шт]]/$H$1)</f>
        <v>Введите курс</v>
      </c>
      <c r="J665" s="48"/>
      <c r="K665" s="18">
        <f>Таблица651[[#This Row],[Заказ коробок ]]*Таблица651[[#This Row],[Кол-во шт в коробке]]</f>
        <v>0</v>
      </c>
      <c r="L665" s="54">
        <f>Таблица651[[#This Row],[Общее кол-во шт]]*Таблица651[[#This Row],[Оптовая цена KRW за 1шт]]</f>
        <v>0</v>
      </c>
      <c r="M665" s="19" t="str">
        <f>IFERROR(Таблица651[[#This Row],[Общее кол-во шт]]*Таблица651[[#This Row],[Оптовая цена USD за 1шт]],"")</f>
        <v/>
      </c>
      <c r="N665" s="49"/>
    </row>
    <row r="666" spans="1:14" ht="22.5" customHeight="1">
      <c r="A666" s="44" t="s">
        <v>15977</v>
      </c>
      <c r="B666" s="14">
        <v>8806173424313</v>
      </c>
      <c r="C666" s="50" t="s">
        <v>15978</v>
      </c>
      <c r="D666" s="46" t="s">
        <v>15979</v>
      </c>
      <c r="E666" s="16">
        <v>15900</v>
      </c>
      <c r="F666" s="15">
        <v>0.49</v>
      </c>
      <c r="G666" s="47">
        <v>12</v>
      </c>
      <c r="H666" s="55">
        <f>Таблица651[[#This Row],[Коэфициент стоимости]]*Таблица651[[#This Row],[Розничная цена KRW]]</f>
        <v>7791</v>
      </c>
      <c r="I666" s="17" t="str">
        <f>IF($H$1="","Введите курс",Таблица651[[#This Row],[Оптовая цена KRW за 1шт]]/$H$1)</f>
        <v>Введите курс</v>
      </c>
      <c r="J666" s="48"/>
      <c r="K666" s="18">
        <f>Таблица651[[#This Row],[Заказ коробок ]]*Таблица651[[#This Row],[Кол-во шт в коробке]]</f>
        <v>0</v>
      </c>
      <c r="L666" s="54">
        <f>Таблица651[[#This Row],[Общее кол-во шт]]*Таблица651[[#This Row],[Оптовая цена KRW за 1шт]]</f>
        <v>0</v>
      </c>
      <c r="M666" s="19" t="str">
        <f>IFERROR(Таблица651[[#This Row],[Общее кол-во шт]]*Таблица651[[#This Row],[Оптовая цена USD за 1шт]],"")</f>
        <v/>
      </c>
      <c r="N666" s="49"/>
    </row>
    <row r="667" spans="1:14" ht="22.5" customHeight="1">
      <c r="A667" s="44" t="s">
        <v>15980</v>
      </c>
      <c r="B667" s="14">
        <v>8806173436019</v>
      </c>
      <c r="C667" s="50" t="s">
        <v>15981</v>
      </c>
      <c r="D667" s="46" t="s">
        <v>15982</v>
      </c>
      <c r="E667" s="16">
        <v>16900</v>
      </c>
      <c r="F667" s="15">
        <v>0.49</v>
      </c>
      <c r="G667" s="47">
        <v>12</v>
      </c>
      <c r="H667" s="55">
        <f>Таблица651[[#This Row],[Коэфициент стоимости]]*Таблица651[[#This Row],[Розничная цена KRW]]</f>
        <v>8281</v>
      </c>
      <c r="I667" s="17" t="str">
        <f>IF($H$1="","Введите курс",Таблица651[[#This Row],[Оптовая цена KRW за 1шт]]/$H$1)</f>
        <v>Введите курс</v>
      </c>
      <c r="J667" s="48"/>
      <c r="K667" s="18">
        <f>Таблица651[[#This Row],[Заказ коробок ]]*Таблица651[[#This Row],[Кол-во шт в коробке]]</f>
        <v>0</v>
      </c>
      <c r="L667" s="54">
        <f>Таблица651[[#This Row],[Общее кол-во шт]]*Таблица651[[#This Row],[Оптовая цена KRW за 1шт]]</f>
        <v>0</v>
      </c>
      <c r="M667" s="19" t="str">
        <f>IFERROR(Таблица651[[#This Row],[Общее кол-во шт]]*Таблица651[[#This Row],[Оптовая цена USD за 1шт]],"")</f>
        <v/>
      </c>
      <c r="N667" s="49"/>
    </row>
    <row r="668" spans="1:14" ht="22.5" customHeight="1">
      <c r="A668" s="44" t="s">
        <v>15983</v>
      </c>
      <c r="B668" s="14">
        <v>8806173432417</v>
      </c>
      <c r="C668" s="50" t="s">
        <v>15984</v>
      </c>
      <c r="D668" s="46" t="s">
        <v>15985</v>
      </c>
      <c r="E668" s="16">
        <v>18900</v>
      </c>
      <c r="F668" s="15">
        <v>0.49</v>
      </c>
      <c r="G668" s="47">
        <v>8</v>
      </c>
      <c r="H668" s="55">
        <f>Таблица651[[#This Row],[Коэфициент стоимости]]*Таблица651[[#This Row],[Розничная цена KRW]]</f>
        <v>9261</v>
      </c>
      <c r="I668" s="17" t="str">
        <f>IF($H$1="","Введите курс",Таблица651[[#This Row],[Оптовая цена KRW за 1шт]]/$H$1)</f>
        <v>Введите курс</v>
      </c>
      <c r="J668" s="48"/>
      <c r="K668" s="18">
        <f>Таблица651[[#This Row],[Заказ коробок ]]*Таблица651[[#This Row],[Кол-во шт в коробке]]</f>
        <v>0</v>
      </c>
      <c r="L668" s="54">
        <f>Таблица651[[#This Row],[Общее кол-во шт]]*Таблица651[[#This Row],[Оптовая цена KRW за 1шт]]</f>
        <v>0</v>
      </c>
      <c r="M668" s="19" t="str">
        <f>IFERROR(Таблица651[[#This Row],[Общее кол-во шт]]*Таблица651[[#This Row],[Оптовая цена USD за 1шт]],"")</f>
        <v/>
      </c>
      <c r="N668" s="49"/>
    </row>
    <row r="669" spans="1:14" ht="22.5" customHeight="1">
      <c r="A669" s="44" t="s">
        <v>15986</v>
      </c>
      <c r="B669" s="14">
        <v>8806173435982</v>
      </c>
      <c r="C669" s="50" t="s">
        <v>15987</v>
      </c>
      <c r="D669" s="46" t="s">
        <v>15988</v>
      </c>
      <c r="E669" s="16">
        <v>15900</v>
      </c>
      <c r="F669" s="15">
        <v>0.49</v>
      </c>
      <c r="G669" s="47">
        <v>6</v>
      </c>
      <c r="H669" s="55">
        <f>Таблица651[[#This Row],[Коэфициент стоимости]]*Таблица651[[#This Row],[Розничная цена KRW]]</f>
        <v>7791</v>
      </c>
      <c r="I669" s="17" t="str">
        <f>IF($H$1="","Введите курс",Таблица651[[#This Row],[Оптовая цена KRW за 1шт]]/$H$1)</f>
        <v>Введите курс</v>
      </c>
      <c r="J669" s="48"/>
      <c r="K669" s="18">
        <f>Таблица651[[#This Row],[Заказ коробок ]]*Таблица651[[#This Row],[Кол-во шт в коробке]]</f>
        <v>0</v>
      </c>
      <c r="L669" s="54">
        <f>Таблица651[[#This Row],[Общее кол-во шт]]*Таблица651[[#This Row],[Оптовая цена KRW за 1шт]]</f>
        <v>0</v>
      </c>
      <c r="M669" s="19" t="str">
        <f>IFERROR(Таблица651[[#This Row],[Общее кол-во шт]]*Таблица651[[#This Row],[Оптовая цена USD за 1шт]],"")</f>
        <v/>
      </c>
      <c r="N669" s="49"/>
    </row>
    <row r="670" spans="1:14" ht="22.5" customHeight="1">
      <c r="A670" s="44" t="s">
        <v>15989</v>
      </c>
      <c r="B670" s="14">
        <v>8806173435999</v>
      </c>
      <c r="C670" s="50" t="s">
        <v>15990</v>
      </c>
      <c r="D670" s="46" t="s">
        <v>15991</v>
      </c>
      <c r="E670" s="16">
        <v>15900</v>
      </c>
      <c r="F670" s="15">
        <v>0.49</v>
      </c>
      <c r="G670" s="47">
        <v>6</v>
      </c>
      <c r="H670" s="55">
        <f>Таблица651[[#This Row],[Коэфициент стоимости]]*Таблица651[[#This Row],[Розничная цена KRW]]</f>
        <v>7791</v>
      </c>
      <c r="I670" s="17" t="str">
        <f>IF($H$1="","Введите курс",Таблица651[[#This Row],[Оптовая цена KRW за 1шт]]/$H$1)</f>
        <v>Введите курс</v>
      </c>
      <c r="J670" s="48"/>
      <c r="K670" s="18">
        <f>Таблица651[[#This Row],[Заказ коробок ]]*Таблица651[[#This Row],[Кол-во шт в коробке]]</f>
        <v>0</v>
      </c>
      <c r="L670" s="54">
        <f>Таблица651[[#This Row],[Общее кол-во шт]]*Таблица651[[#This Row],[Оптовая цена KRW за 1шт]]</f>
        <v>0</v>
      </c>
      <c r="M670" s="19" t="str">
        <f>IFERROR(Таблица651[[#This Row],[Общее кол-во шт]]*Таблица651[[#This Row],[Оптовая цена USD за 1шт]],"")</f>
        <v/>
      </c>
      <c r="N670" s="49"/>
    </row>
    <row r="671" spans="1:14" ht="22.5" customHeight="1">
      <c r="A671" s="44" t="s">
        <v>15992</v>
      </c>
      <c r="B671" s="14">
        <v>8806173436002</v>
      </c>
      <c r="C671" s="50" t="s">
        <v>15993</v>
      </c>
      <c r="D671" s="46" t="s">
        <v>15994</v>
      </c>
      <c r="E671" s="16">
        <v>15900</v>
      </c>
      <c r="F671" s="15">
        <v>0.49</v>
      </c>
      <c r="G671" s="47">
        <v>6</v>
      </c>
      <c r="H671" s="55">
        <f>Таблица651[[#This Row],[Коэфициент стоимости]]*Таблица651[[#This Row],[Розничная цена KRW]]</f>
        <v>7791</v>
      </c>
      <c r="I671" s="17" t="str">
        <f>IF($H$1="","Введите курс",Таблица651[[#This Row],[Оптовая цена KRW за 1шт]]/$H$1)</f>
        <v>Введите курс</v>
      </c>
      <c r="J671" s="48"/>
      <c r="K671" s="18">
        <f>Таблица651[[#This Row],[Заказ коробок ]]*Таблица651[[#This Row],[Кол-во шт в коробке]]</f>
        <v>0</v>
      </c>
      <c r="L671" s="54">
        <f>Таблица651[[#This Row],[Общее кол-во шт]]*Таблица651[[#This Row],[Оптовая цена KRW за 1шт]]</f>
        <v>0</v>
      </c>
      <c r="M671" s="19" t="str">
        <f>IFERROR(Таблица651[[#This Row],[Общее кол-во шт]]*Таблица651[[#This Row],[Оптовая цена USD за 1шт]],"")</f>
        <v/>
      </c>
      <c r="N671" s="49"/>
    </row>
    <row r="672" spans="1:14" ht="22.5" customHeight="1">
      <c r="A672" s="44" t="s">
        <v>15995</v>
      </c>
      <c r="B672" s="14">
        <v>8806173439614</v>
      </c>
      <c r="C672" s="50" t="s">
        <v>15996</v>
      </c>
      <c r="D672" s="46" t="s">
        <v>15997</v>
      </c>
      <c r="E672" s="16">
        <v>12900</v>
      </c>
      <c r="F672" s="15">
        <v>0.49</v>
      </c>
      <c r="G672" s="47">
        <v>8</v>
      </c>
      <c r="H672" s="55">
        <f>Таблица651[[#This Row],[Коэфициент стоимости]]*Таблица651[[#This Row],[Розничная цена KRW]]</f>
        <v>6321</v>
      </c>
      <c r="I672" s="17" t="str">
        <f>IF($H$1="","Введите курс",Таблица651[[#This Row],[Оптовая цена KRW за 1шт]]/$H$1)</f>
        <v>Введите курс</v>
      </c>
      <c r="J672" s="48"/>
      <c r="K672" s="18">
        <f>Таблица651[[#This Row],[Заказ коробок ]]*Таблица651[[#This Row],[Кол-во шт в коробке]]</f>
        <v>0</v>
      </c>
      <c r="L672" s="54">
        <f>Таблица651[[#This Row],[Общее кол-во шт]]*Таблица651[[#This Row],[Оптовая цена KRW за 1шт]]</f>
        <v>0</v>
      </c>
      <c r="M672" s="19" t="str">
        <f>IFERROR(Таблица651[[#This Row],[Общее кол-во шт]]*Таблица651[[#This Row],[Оптовая цена USD за 1шт]],"")</f>
        <v/>
      </c>
      <c r="N672" s="49"/>
    </row>
    <row r="673" spans="1:14" ht="22.5" customHeight="1">
      <c r="A673" s="44" t="s">
        <v>15998</v>
      </c>
      <c r="B673" s="14">
        <v>8806173439621</v>
      </c>
      <c r="C673" s="50" t="s">
        <v>15999</v>
      </c>
      <c r="D673" s="46" t="s">
        <v>16000</v>
      </c>
      <c r="E673" s="16">
        <v>12900</v>
      </c>
      <c r="F673" s="15">
        <v>0.49</v>
      </c>
      <c r="G673" s="47">
        <v>8</v>
      </c>
      <c r="H673" s="55">
        <f>Таблица651[[#This Row],[Коэфициент стоимости]]*Таблица651[[#This Row],[Розничная цена KRW]]</f>
        <v>6321</v>
      </c>
      <c r="I673" s="17" t="str">
        <f>IF($H$1="","Введите курс",Таблица651[[#This Row],[Оптовая цена KRW за 1шт]]/$H$1)</f>
        <v>Введите курс</v>
      </c>
      <c r="J673" s="48"/>
      <c r="K673" s="18">
        <f>Таблица651[[#This Row],[Заказ коробок ]]*Таблица651[[#This Row],[Кол-во шт в коробке]]</f>
        <v>0</v>
      </c>
      <c r="L673" s="54">
        <f>Таблица651[[#This Row],[Общее кол-во шт]]*Таблица651[[#This Row],[Оптовая цена KRW за 1шт]]</f>
        <v>0</v>
      </c>
      <c r="M673" s="19" t="str">
        <f>IFERROR(Таблица651[[#This Row],[Общее кол-во шт]]*Таблица651[[#This Row],[Оптовая цена USD за 1шт]],"")</f>
        <v/>
      </c>
      <c r="N673" s="49"/>
    </row>
    <row r="674" spans="1:14" ht="22.5" customHeight="1">
      <c r="A674" s="44" t="s">
        <v>16001</v>
      </c>
      <c r="B674" s="14">
        <v>8806173439638</v>
      </c>
      <c r="C674" s="50" t="s">
        <v>16002</v>
      </c>
      <c r="D674" s="46" t="s">
        <v>16003</v>
      </c>
      <c r="E674" s="16">
        <v>12900</v>
      </c>
      <c r="F674" s="15">
        <v>0.49</v>
      </c>
      <c r="G674" s="47">
        <v>8</v>
      </c>
      <c r="H674" s="55">
        <f>Таблица651[[#This Row],[Коэфициент стоимости]]*Таблица651[[#This Row],[Розничная цена KRW]]</f>
        <v>6321</v>
      </c>
      <c r="I674" s="17" t="str">
        <f>IF($H$1="","Введите курс",Таблица651[[#This Row],[Оптовая цена KRW за 1шт]]/$H$1)</f>
        <v>Введите курс</v>
      </c>
      <c r="J674" s="48"/>
      <c r="K674" s="18">
        <f>Таблица651[[#This Row],[Заказ коробок ]]*Таблица651[[#This Row],[Кол-во шт в коробке]]</f>
        <v>0</v>
      </c>
      <c r="L674" s="54">
        <f>Таблица651[[#This Row],[Общее кол-во шт]]*Таблица651[[#This Row],[Оптовая цена KRW за 1шт]]</f>
        <v>0</v>
      </c>
      <c r="M674" s="19" t="str">
        <f>IFERROR(Таблица651[[#This Row],[Общее кол-во шт]]*Таблица651[[#This Row],[Оптовая цена USD за 1шт]],"")</f>
        <v/>
      </c>
      <c r="N674" s="49"/>
    </row>
    <row r="675" spans="1:14" ht="22.5" customHeight="1">
      <c r="A675" s="44" t="s">
        <v>16004</v>
      </c>
      <c r="B675" s="14">
        <v>8806173439645</v>
      </c>
      <c r="C675" s="50" t="s">
        <v>16005</v>
      </c>
      <c r="D675" s="46" t="s">
        <v>16006</v>
      </c>
      <c r="E675" s="16">
        <v>12900</v>
      </c>
      <c r="F675" s="15">
        <v>0.49</v>
      </c>
      <c r="G675" s="47">
        <v>8</v>
      </c>
      <c r="H675" s="55">
        <f>Таблица651[[#This Row],[Коэфициент стоимости]]*Таблица651[[#This Row],[Розничная цена KRW]]</f>
        <v>6321</v>
      </c>
      <c r="I675" s="17" t="str">
        <f>IF($H$1="","Введите курс",Таблица651[[#This Row],[Оптовая цена KRW за 1шт]]/$H$1)</f>
        <v>Введите курс</v>
      </c>
      <c r="J675" s="48"/>
      <c r="K675" s="18">
        <f>Таблица651[[#This Row],[Заказ коробок ]]*Таблица651[[#This Row],[Кол-во шт в коробке]]</f>
        <v>0</v>
      </c>
      <c r="L675" s="54">
        <f>Таблица651[[#This Row],[Общее кол-во шт]]*Таблица651[[#This Row],[Оптовая цена KRW за 1шт]]</f>
        <v>0</v>
      </c>
      <c r="M675" s="19" t="str">
        <f>IFERROR(Таблица651[[#This Row],[Общее кол-во шт]]*Таблица651[[#This Row],[Оптовая цена USD за 1шт]],"")</f>
        <v/>
      </c>
      <c r="N675" s="49"/>
    </row>
    <row r="676" spans="1:14" ht="22.5" customHeight="1">
      <c r="A676" s="44" t="s">
        <v>16007</v>
      </c>
      <c r="B676" s="14">
        <v>8806173423323</v>
      </c>
      <c r="C676" s="50" t="s">
        <v>16008</v>
      </c>
      <c r="D676" s="46" t="s">
        <v>16009</v>
      </c>
      <c r="E676" s="16">
        <v>7000</v>
      </c>
      <c r="F676" s="15">
        <v>0.49</v>
      </c>
      <c r="G676" s="47">
        <v>12</v>
      </c>
      <c r="H676" s="55">
        <f>Таблица651[[#This Row],[Коэфициент стоимости]]*Таблица651[[#This Row],[Розничная цена KRW]]</f>
        <v>3430</v>
      </c>
      <c r="I676" s="17" t="str">
        <f>IF($H$1="","Введите курс",Таблица651[[#This Row],[Оптовая цена KRW за 1шт]]/$H$1)</f>
        <v>Введите курс</v>
      </c>
      <c r="J676" s="48"/>
      <c r="K676" s="18">
        <f>Таблица651[[#This Row],[Заказ коробок ]]*Таблица651[[#This Row],[Кол-во шт в коробке]]</f>
        <v>0</v>
      </c>
      <c r="L676" s="54">
        <f>Таблица651[[#This Row],[Общее кол-во шт]]*Таблица651[[#This Row],[Оптовая цена KRW за 1шт]]</f>
        <v>0</v>
      </c>
      <c r="M676" s="19" t="str">
        <f>IFERROR(Таблица651[[#This Row],[Общее кол-во шт]]*Таблица651[[#This Row],[Оптовая цена USD за 1шт]],"")</f>
        <v/>
      </c>
      <c r="N676" s="49"/>
    </row>
    <row r="677" spans="1:14" ht="22.5" customHeight="1">
      <c r="A677" s="44" t="s">
        <v>16010</v>
      </c>
      <c r="B677" s="14">
        <v>8806173423347</v>
      </c>
      <c r="C677" s="50" t="s">
        <v>16011</v>
      </c>
      <c r="D677" s="46" t="s">
        <v>16012</v>
      </c>
      <c r="E677" s="16">
        <v>7000</v>
      </c>
      <c r="F677" s="15">
        <v>0.49</v>
      </c>
      <c r="G677" s="47">
        <v>12</v>
      </c>
      <c r="H677" s="55">
        <f>Таблица651[[#This Row],[Коэфициент стоимости]]*Таблица651[[#This Row],[Розничная цена KRW]]</f>
        <v>3430</v>
      </c>
      <c r="I677" s="17" t="str">
        <f>IF($H$1="","Введите курс",Таблица651[[#This Row],[Оптовая цена KRW за 1шт]]/$H$1)</f>
        <v>Введите курс</v>
      </c>
      <c r="J677" s="48"/>
      <c r="K677" s="18">
        <f>Таблица651[[#This Row],[Заказ коробок ]]*Таблица651[[#This Row],[Кол-во шт в коробке]]</f>
        <v>0</v>
      </c>
      <c r="L677" s="54">
        <f>Таблица651[[#This Row],[Общее кол-во шт]]*Таблица651[[#This Row],[Оптовая цена KRW за 1шт]]</f>
        <v>0</v>
      </c>
      <c r="M677" s="19" t="str">
        <f>IFERROR(Таблица651[[#This Row],[Общее кол-во шт]]*Таблица651[[#This Row],[Оптовая цена USD за 1шт]],"")</f>
        <v/>
      </c>
      <c r="N677" s="49"/>
    </row>
    <row r="678" spans="1:14" ht="22.5" customHeight="1">
      <c r="A678" s="44" t="s">
        <v>16013</v>
      </c>
      <c r="B678" s="14">
        <v>8806173420179</v>
      </c>
      <c r="C678" s="50" t="s">
        <v>16014</v>
      </c>
      <c r="D678" s="46" t="s">
        <v>16015</v>
      </c>
      <c r="E678" s="16">
        <v>10900</v>
      </c>
      <c r="F678" s="15">
        <v>0.49</v>
      </c>
      <c r="G678" s="47">
        <v>12</v>
      </c>
      <c r="H678" s="55">
        <f>Таблица651[[#This Row],[Коэфициент стоимости]]*Таблица651[[#This Row],[Розничная цена KRW]]</f>
        <v>5341</v>
      </c>
      <c r="I678" s="17" t="str">
        <f>IF($H$1="","Введите курс",Таблица651[[#This Row],[Оптовая цена KRW за 1шт]]/$H$1)</f>
        <v>Введите курс</v>
      </c>
      <c r="J678" s="48"/>
      <c r="K678" s="18">
        <f>Таблица651[[#This Row],[Заказ коробок ]]*Таблица651[[#This Row],[Кол-во шт в коробке]]</f>
        <v>0</v>
      </c>
      <c r="L678" s="54">
        <f>Таблица651[[#This Row],[Общее кол-во шт]]*Таблица651[[#This Row],[Оптовая цена KRW за 1шт]]</f>
        <v>0</v>
      </c>
      <c r="M678" s="19" t="str">
        <f>IFERROR(Таблица651[[#This Row],[Общее кол-во шт]]*Таблица651[[#This Row],[Оптовая цена USD за 1шт]],"")</f>
        <v/>
      </c>
      <c r="N678" s="49"/>
    </row>
    <row r="679" spans="1:14" ht="22.5" customHeight="1">
      <c r="A679" s="44" t="s">
        <v>16016</v>
      </c>
      <c r="B679" s="14">
        <v>8806173432400</v>
      </c>
      <c r="C679" s="50" t="s">
        <v>16017</v>
      </c>
      <c r="D679" s="46" t="s">
        <v>24318</v>
      </c>
      <c r="E679" s="16">
        <v>10900</v>
      </c>
      <c r="F679" s="15">
        <v>0.49</v>
      </c>
      <c r="G679" s="47">
        <v>12</v>
      </c>
      <c r="H679" s="55">
        <f>Таблица651[[#This Row],[Коэфициент стоимости]]*Таблица651[[#This Row],[Розничная цена KRW]]</f>
        <v>5341</v>
      </c>
      <c r="I679" s="17" t="str">
        <f>IF($H$1="","Введите курс",Таблица651[[#This Row],[Оптовая цена KRW за 1шт]]/$H$1)</f>
        <v>Введите курс</v>
      </c>
      <c r="J679" s="48"/>
      <c r="K679" s="18">
        <f>Таблица651[[#This Row],[Заказ коробок ]]*Таблица651[[#This Row],[Кол-во шт в коробке]]</f>
        <v>0</v>
      </c>
      <c r="L679" s="54">
        <f>Таблица651[[#This Row],[Общее кол-во шт]]*Таблица651[[#This Row],[Оптовая цена KRW за 1шт]]</f>
        <v>0</v>
      </c>
      <c r="M679" s="19" t="str">
        <f>IFERROR(Таблица651[[#This Row],[Общее кол-во шт]]*Таблица651[[#This Row],[Оптовая цена USD за 1шт]],"")</f>
        <v/>
      </c>
      <c r="N679" s="49"/>
    </row>
    <row r="680" spans="1:14" ht="22.5" customHeight="1">
      <c r="A680" s="44" t="s">
        <v>16018</v>
      </c>
      <c r="B680" s="14">
        <v>8806173440306</v>
      </c>
      <c r="C680" s="50" t="s">
        <v>16019</v>
      </c>
      <c r="D680" s="46" t="s">
        <v>16020</v>
      </c>
      <c r="E680" s="16">
        <v>7900</v>
      </c>
      <c r="F680" s="15">
        <v>0.49</v>
      </c>
      <c r="G680" s="47">
        <v>8</v>
      </c>
      <c r="H680" s="55">
        <f>Таблица651[[#This Row],[Коэфициент стоимости]]*Таблица651[[#This Row],[Розничная цена KRW]]</f>
        <v>3871</v>
      </c>
      <c r="I680" s="17" t="str">
        <f>IF($H$1="","Введите курс",Таблица651[[#This Row],[Оптовая цена KRW за 1шт]]/$H$1)</f>
        <v>Введите курс</v>
      </c>
      <c r="J680" s="48"/>
      <c r="K680" s="18">
        <f>Таблица651[[#This Row],[Заказ коробок ]]*Таблица651[[#This Row],[Кол-во шт в коробке]]</f>
        <v>0</v>
      </c>
      <c r="L680" s="54">
        <f>Таблица651[[#This Row],[Общее кол-во шт]]*Таблица651[[#This Row],[Оптовая цена KRW за 1шт]]</f>
        <v>0</v>
      </c>
      <c r="M680" s="19" t="str">
        <f>IFERROR(Таблица651[[#This Row],[Общее кол-во шт]]*Таблица651[[#This Row],[Оптовая цена USD за 1шт]],"")</f>
        <v/>
      </c>
      <c r="N680" s="49"/>
    </row>
    <row r="681" spans="1:14" ht="22.5" customHeight="1">
      <c r="A681" s="44" t="s">
        <v>16021</v>
      </c>
      <c r="B681" s="14">
        <v>8806173421633</v>
      </c>
      <c r="C681" s="50" t="s">
        <v>16022</v>
      </c>
      <c r="D681" s="46" t="s">
        <v>16023</v>
      </c>
      <c r="E681" s="16">
        <v>8000</v>
      </c>
      <c r="F681" s="15">
        <v>0.49</v>
      </c>
      <c r="G681" s="47">
        <v>12</v>
      </c>
      <c r="H681" s="55">
        <f>Таблица651[[#This Row],[Коэфициент стоимости]]*Таблица651[[#This Row],[Розничная цена KRW]]</f>
        <v>3920</v>
      </c>
      <c r="I681" s="17" t="str">
        <f>IF($H$1="","Введите курс",Таблица651[[#This Row],[Оптовая цена KRW за 1шт]]/$H$1)</f>
        <v>Введите курс</v>
      </c>
      <c r="J681" s="48"/>
      <c r="K681" s="18">
        <f>Таблица651[[#This Row],[Заказ коробок ]]*Таблица651[[#This Row],[Кол-во шт в коробке]]</f>
        <v>0</v>
      </c>
      <c r="L681" s="54">
        <f>Таблица651[[#This Row],[Общее кол-во шт]]*Таблица651[[#This Row],[Оптовая цена KRW за 1шт]]</f>
        <v>0</v>
      </c>
      <c r="M681" s="19" t="str">
        <f>IFERROR(Таблица651[[#This Row],[Общее кол-во шт]]*Таблица651[[#This Row],[Оптовая цена USD за 1шт]],"")</f>
        <v/>
      </c>
      <c r="N681" s="49"/>
    </row>
    <row r="682" spans="1:14" ht="22.5" customHeight="1">
      <c r="A682" s="44" t="s">
        <v>16024</v>
      </c>
      <c r="B682" s="14">
        <v>8806173421626</v>
      </c>
      <c r="C682" s="50" t="s">
        <v>16025</v>
      </c>
      <c r="D682" s="46" t="s">
        <v>16026</v>
      </c>
      <c r="E682" s="16">
        <v>10000</v>
      </c>
      <c r="F682" s="15">
        <v>0.49</v>
      </c>
      <c r="G682" s="47">
        <v>12</v>
      </c>
      <c r="H682" s="55">
        <f>Таблица651[[#This Row],[Коэфициент стоимости]]*Таблица651[[#This Row],[Розничная цена KRW]]</f>
        <v>4900</v>
      </c>
      <c r="I682" s="17" t="str">
        <f>IF($H$1="","Введите курс",Таблица651[[#This Row],[Оптовая цена KRW за 1шт]]/$H$1)</f>
        <v>Введите курс</v>
      </c>
      <c r="J682" s="48"/>
      <c r="K682" s="18">
        <f>Таблица651[[#This Row],[Заказ коробок ]]*Таблица651[[#This Row],[Кол-во шт в коробке]]</f>
        <v>0</v>
      </c>
      <c r="L682" s="54">
        <f>Таблица651[[#This Row],[Общее кол-во шт]]*Таблица651[[#This Row],[Оптовая цена KRW за 1шт]]</f>
        <v>0</v>
      </c>
      <c r="M682" s="19" t="str">
        <f>IFERROR(Таблица651[[#This Row],[Общее кол-во шт]]*Таблица651[[#This Row],[Оптовая цена USD за 1шт]],"")</f>
        <v/>
      </c>
      <c r="N682" s="49"/>
    </row>
    <row r="683" spans="1:14" ht="22.5" customHeight="1">
      <c r="A683" s="44" t="s">
        <v>16027</v>
      </c>
      <c r="B683" s="14">
        <v>8806173440382</v>
      </c>
      <c r="C683" s="50" t="s">
        <v>16028</v>
      </c>
      <c r="D683" s="46" t="s">
        <v>16029</v>
      </c>
      <c r="E683" s="16">
        <v>9900</v>
      </c>
      <c r="F683" s="15">
        <v>0.49</v>
      </c>
      <c r="G683" s="47">
        <v>8</v>
      </c>
      <c r="H683" s="55">
        <f>Таблица651[[#This Row],[Коэфициент стоимости]]*Таблица651[[#This Row],[Розничная цена KRW]]</f>
        <v>4851</v>
      </c>
      <c r="I683" s="17" t="str">
        <f>IF($H$1="","Введите курс",Таблица651[[#This Row],[Оптовая цена KRW за 1шт]]/$H$1)</f>
        <v>Введите курс</v>
      </c>
      <c r="J683" s="48"/>
      <c r="K683" s="18">
        <f>Таблица651[[#This Row],[Заказ коробок ]]*Таблица651[[#This Row],[Кол-во шт в коробке]]</f>
        <v>0</v>
      </c>
      <c r="L683" s="54">
        <f>Таблица651[[#This Row],[Общее кол-во шт]]*Таблица651[[#This Row],[Оптовая цена KRW за 1шт]]</f>
        <v>0</v>
      </c>
      <c r="M683" s="19" t="str">
        <f>IFERROR(Таблица651[[#This Row],[Общее кол-во шт]]*Таблица651[[#This Row],[Оптовая цена USD за 1шт]],"")</f>
        <v/>
      </c>
      <c r="N683" s="49"/>
    </row>
    <row r="684" spans="1:14" ht="22.5" customHeight="1">
      <c r="A684" s="44" t="s">
        <v>16030</v>
      </c>
      <c r="B684" s="14">
        <v>8806173433483</v>
      </c>
      <c r="C684" s="50" t="s">
        <v>16031</v>
      </c>
      <c r="D684" s="46" t="s">
        <v>16032</v>
      </c>
      <c r="E684" s="16">
        <v>7700</v>
      </c>
      <c r="F684" s="15">
        <v>0.49</v>
      </c>
      <c r="G684" s="47">
        <v>8</v>
      </c>
      <c r="H684" s="55">
        <f>Таблица651[[#This Row],[Коэфициент стоимости]]*Таблица651[[#This Row],[Розничная цена KRW]]</f>
        <v>3773</v>
      </c>
      <c r="I684" s="17" t="str">
        <f>IF($H$1="","Введите курс",Таблица651[[#This Row],[Оптовая цена KRW за 1шт]]/$H$1)</f>
        <v>Введите курс</v>
      </c>
      <c r="J684" s="48"/>
      <c r="K684" s="18">
        <f>Таблица651[[#This Row],[Заказ коробок ]]*Таблица651[[#This Row],[Кол-во шт в коробке]]</f>
        <v>0</v>
      </c>
      <c r="L684" s="54">
        <f>Таблица651[[#This Row],[Общее кол-во шт]]*Таблица651[[#This Row],[Оптовая цена KRW за 1шт]]</f>
        <v>0</v>
      </c>
      <c r="M684" s="19" t="str">
        <f>IFERROR(Таблица651[[#This Row],[Общее кол-во шт]]*Таблица651[[#This Row],[Оптовая цена USD за 1шт]],"")</f>
        <v/>
      </c>
      <c r="N684" s="49"/>
    </row>
    <row r="685" spans="1:14" ht="22.5" customHeight="1">
      <c r="A685" s="44" t="s">
        <v>16033</v>
      </c>
      <c r="B685" s="14">
        <v>8806173433490</v>
      </c>
      <c r="C685" s="50" t="s">
        <v>16034</v>
      </c>
      <c r="D685" s="46" t="s">
        <v>24319</v>
      </c>
      <c r="E685" s="16">
        <v>7700</v>
      </c>
      <c r="F685" s="15">
        <v>0.49</v>
      </c>
      <c r="G685" s="47">
        <v>8</v>
      </c>
      <c r="H685" s="55">
        <f>Таблица651[[#This Row],[Коэфициент стоимости]]*Таблица651[[#This Row],[Розничная цена KRW]]</f>
        <v>3773</v>
      </c>
      <c r="I685" s="17" t="str">
        <f>IF($H$1="","Введите курс",Таблица651[[#This Row],[Оптовая цена KRW за 1шт]]/$H$1)</f>
        <v>Введите курс</v>
      </c>
      <c r="J685" s="48"/>
      <c r="K685" s="18">
        <f>Таблица651[[#This Row],[Заказ коробок ]]*Таблица651[[#This Row],[Кол-во шт в коробке]]</f>
        <v>0</v>
      </c>
      <c r="L685" s="54">
        <f>Таблица651[[#This Row],[Общее кол-во шт]]*Таблица651[[#This Row],[Оптовая цена KRW за 1шт]]</f>
        <v>0</v>
      </c>
      <c r="M685" s="19" t="str">
        <f>IFERROR(Таблица651[[#This Row],[Общее кол-во шт]]*Таблица651[[#This Row],[Оптовая цена USD за 1шт]],"")</f>
        <v/>
      </c>
      <c r="N685" s="49"/>
    </row>
    <row r="686" spans="1:14" ht="22.5" customHeight="1">
      <c r="A686" s="44" t="s">
        <v>16035</v>
      </c>
      <c r="B686" s="14">
        <v>8806173434626</v>
      </c>
      <c r="C686" s="50" t="s">
        <v>16036</v>
      </c>
      <c r="D686" s="46" t="s">
        <v>24320</v>
      </c>
      <c r="E686" s="16">
        <v>10900</v>
      </c>
      <c r="F686" s="15">
        <v>0.49</v>
      </c>
      <c r="G686" s="47">
        <v>8</v>
      </c>
      <c r="H686" s="55">
        <f>Таблица651[[#This Row],[Коэфициент стоимости]]*Таблица651[[#This Row],[Розничная цена KRW]]</f>
        <v>5341</v>
      </c>
      <c r="I686" s="17" t="str">
        <f>IF($H$1="","Введите курс",Таблица651[[#This Row],[Оптовая цена KRW за 1шт]]/$H$1)</f>
        <v>Введите курс</v>
      </c>
      <c r="J686" s="48"/>
      <c r="K686" s="18">
        <f>Таблица651[[#This Row],[Заказ коробок ]]*Таблица651[[#This Row],[Кол-во шт в коробке]]</f>
        <v>0</v>
      </c>
      <c r="L686" s="54">
        <f>Таблица651[[#This Row],[Общее кол-во шт]]*Таблица651[[#This Row],[Оптовая цена KRW за 1шт]]</f>
        <v>0</v>
      </c>
      <c r="M686" s="19" t="str">
        <f>IFERROR(Таблица651[[#This Row],[Общее кол-во шт]]*Таблица651[[#This Row],[Оптовая цена USD за 1шт]],"")</f>
        <v/>
      </c>
      <c r="N686" s="49"/>
    </row>
    <row r="687" spans="1:14" ht="22.5" customHeight="1">
      <c r="A687" s="44" t="s">
        <v>16037</v>
      </c>
      <c r="B687" s="14">
        <v>8806173434633</v>
      </c>
      <c r="C687" s="50" t="s">
        <v>16038</v>
      </c>
      <c r="D687" s="46" t="s">
        <v>16039</v>
      </c>
      <c r="E687" s="16">
        <v>10900</v>
      </c>
      <c r="F687" s="15">
        <v>0.49</v>
      </c>
      <c r="G687" s="47">
        <v>8</v>
      </c>
      <c r="H687" s="55">
        <f>Таблица651[[#This Row],[Коэфициент стоимости]]*Таблица651[[#This Row],[Розничная цена KRW]]</f>
        <v>5341</v>
      </c>
      <c r="I687" s="17" t="str">
        <f>IF($H$1="","Введите курс",Таблица651[[#This Row],[Оптовая цена KRW за 1шт]]/$H$1)</f>
        <v>Введите курс</v>
      </c>
      <c r="J687" s="48"/>
      <c r="K687" s="18">
        <f>Таблица651[[#This Row],[Заказ коробок ]]*Таблица651[[#This Row],[Кол-во шт в коробке]]</f>
        <v>0</v>
      </c>
      <c r="L687" s="54">
        <f>Таблица651[[#This Row],[Общее кол-во шт]]*Таблица651[[#This Row],[Оптовая цена KRW за 1шт]]</f>
        <v>0</v>
      </c>
      <c r="M687" s="19" t="str">
        <f>IFERROR(Таблица651[[#This Row],[Общее кол-во шт]]*Таблица651[[#This Row],[Оптовая цена USD за 1шт]],"")</f>
        <v/>
      </c>
      <c r="N687" s="49"/>
    </row>
    <row r="688" spans="1:14" ht="22.5" customHeight="1">
      <c r="A688" s="44" t="s">
        <v>16040</v>
      </c>
      <c r="B688" s="14">
        <v>8806173434640</v>
      </c>
      <c r="C688" s="50" t="s">
        <v>16041</v>
      </c>
      <c r="D688" s="46" t="s">
        <v>16042</v>
      </c>
      <c r="E688" s="16">
        <v>10900</v>
      </c>
      <c r="F688" s="15">
        <v>0.49</v>
      </c>
      <c r="G688" s="47">
        <v>8</v>
      </c>
      <c r="H688" s="55">
        <f>Таблица651[[#This Row],[Коэфициент стоимости]]*Таблица651[[#This Row],[Розничная цена KRW]]</f>
        <v>5341</v>
      </c>
      <c r="I688" s="17" t="str">
        <f>IF($H$1="","Введите курс",Таблица651[[#This Row],[Оптовая цена KRW за 1шт]]/$H$1)</f>
        <v>Введите курс</v>
      </c>
      <c r="J688" s="48"/>
      <c r="K688" s="18">
        <f>Таблица651[[#This Row],[Заказ коробок ]]*Таблица651[[#This Row],[Кол-во шт в коробке]]</f>
        <v>0</v>
      </c>
      <c r="L688" s="54">
        <f>Таблица651[[#This Row],[Общее кол-во шт]]*Таблица651[[#This Row],[Оптовая цена KRW за 1шт]]</f>
        <v>0</v>
      </c>
      <c r="M688" s="19" t="str">
        <f>IFERROR(Таблица651[[#This Row],[Общее кол-во шт]]*Таблица651[[#This Row],[Оптовая цена USD за 1шт]],"")</f>
        <v/>
      </c>
      <c r="N688" s="49"/>
    </row>
    <row r="689" spans="1:14" ht="22.5" customHeight="1">
      <c r="A689" s="44" t="s">
        <v>16043</v>
      </c>
      <c r="B689" s="14">
        <v>8806173439591</v>
      </c>
      <c r="C689" s="50" t="s">
        <v>16044</v>
      </c>
      <c r="D689" s="46" t="s">
        <v>24321</v>
      </c>
      <c r="E689" s="16">
        <v>7700</v>
      </c>
      <c r="F689" s="15">
        <v>0.49</v>
      </c>
      <c r="G689" s="47">
        <v>12</v>
      </c>
      <c r="H689" s="55">
        <f>Таблица651[[#This Row],[Коэфициент стоимости]]*Таблица651[[#This Row],[Розничная цена KRW]]</f>
        <v>3773</v>
      </c>
      <c r="I689" s="17" t="str">
        <f>IF($H$1="","Введите курс",Таблица651[[#This Row],[Оптовая цена KRW за 1шт]]/$H$1)</f>
        <v>Введите курс</v>
      </c>
      <c r="J689" s="48"/>
      <c r="K689" s="18">
        <f>Таблица651[[#This Row],[Заказ коробок ]]*Таблица651[[#This Row],[Кол-во шт в коробке]]</f>
        <v>0</v>
      </c>
      <c r="L689" s="54">
        <f>Таблица651[[#This Row],[Общее кол-во шт]]*Таблица651[[#This Row],[Оптовая цена KRW за 1шт]]</f>
        <v>0</v>
      </c>
      <c r="M689" s="19" t="str">
        <f>IFERROR(Таблица651[[#This Row],[Общее кол-во шт]]*Таблица651[[#This Row],[Оптовая цена USD за 1шт]],"")</f>
        <v/>
      </c>
      <c r="N689" s="49"/>
    </row>
    <row r="690" spans="1:14" ht="22.5" customHeight="1">
      <c r="A690" s="44" t="s">
        <v>16045</v>
      </c>
      <c r="B690" s="14">
        <v>8806173439607</v>
      </c>
      <c r="C690" s="50" t="s">
        <v>16046</v>
      </c>
      <c r="D690" s="46" t="s">
        <v>24322</v>
      </c>
      <c r="E690" s="16">
        <v>7700</v>
      </c>
      <c r="F690" s="15">
        <v>0.49</v>
      </c>
      <c r="G690" s="47">
        <v>12</v>
      </c>
      <c r="H690" s="55">
        <f>Таблица651[[#This Row],[Коэфициент стоимости]]*Таблица651[[#This Row],[Розничная цена KRW]]</f>
        <v>3773</v>
      </c>
      <c r="I690" s="17" t="str">
        <f>IF($H$1="","Введите курс",Таблица651[[#This Row],[Оптовая цена KRW за 1шт]]/$H$1)</f>
        <v>Введите курс</v>
      </c>
      <c r="J690" s="48"/>
      <c r="K690" s="18">
        <f>Таблица651[[#This Row],[Заказ коробок ]]*Таблица651[[#This Row],[Кол-во шт в коробке]]</f>
        <v>0</v>
      </c>
      <c r="L690" s="54">
        <f>Таблица651[[#This Row],[Общее кол-во шт]]*Таблица651[[#This Row],[Оптовая цена KRW за 1шт]]</f>
        <v>0</v>
      </c>
      <c r="M690" s="19" t="str">
        <f>IFERROR(Таблица651[[#This Row],[Общее кол-во шт]]*Таблица651[[#This Row],[Оптовая цена USD за 1шт]],"")</f>
        <v/>
      </c>
      <c r="N690" s="49"/>
    </row>
    <row r="691" spans="1:14" ht="22.5" customHeight="1">
      <c r="A691" s="44" t="s">
        <v>16047</v>
      </c>
      <c r="B691" s="14">
        <v>8806173437658</v>
      </c>
      <c r="C691" s="50" t="s">
        <v>16048</v>
      </c>
      <c r="D691" s="46" t="s">
        <v>16049</v>
      </c>
      <c r="E691" s="16">
        <v>9900</v>
      </c>
      <c r="F691" s="15">
        <v>0.49</v>
      </c>
      <c r="G691" s="47">
        <v>8</v>
      </c>
      <c r="H691" s="55">
        <f>Таблица651[[#This Row],[Коэфициент стоимости]]*Таблица651[[#This Row],[Розничная цена KRW]]</f>
        <v>4851</v>
      </c>
      <c r="I691" s="17" t="str">
        <f>IF($H$1="","Введите курс",Таблица651[[#This Row],[Оптовая цена KRW за 1шт]]/$H$1)</f>
        <v>Введите курс</v>
      </c>
      <c r="J691" s="48"/>
      <c r="K691" s="18">
        <f>Таблица651[[#This Row],[Заказ коробок ]]*Таблица651[[#This Row],[Кол-во шт в коробке]]</f>
        <v>0</v>
      </c>
      <c r="L691" s="54">
        <f>Таблица651[[#This Row],[Общее кол-во шт]]*Таблица651[[#This Row],[Оптовая цена KRW за 1шт]]</f>
        <v>0</v>
      </c>
      <c r="M691" s="19" t="str">
        <f>IFERROR(Таблица651[[#This Row],[Общее кол-во шт]]*Таблица651[[#This Row],[Оптовая цена USD за 1шт]],"")</f>
        <v/>
      </c>
      <c r="N691" s="49"/>
    </row>
    <row r="692" spans="1:14" ht="22.5" customHeight="1">
      <c r="A692" s="44" t="s">
        <v>16050</v>
      </c>
      <c r="B692" s="14">
        <v>8806173437665</v>
      </c>
      <c r="C692" s="50" t="s">
        <v>16051</v>
      </c>
      <c r="D692" s="46" t="s">
        <v>16052</v>
      </c>
      <c r="E692" s="16">
        <v>9900</v>
      </c>
      <c r="F692" s="15">
        <v>0.49</v>
      </c>
      <c r="G692" s="47">
        <v>8</v>
      </c>
      <c r="H692" s="55">
        <f>Таблица651[[#This Row],[Коэфициент стоимости]]*Таблица651[[#This Row],[Розничная цена KRW]]</f>
        <v>4851</v>
      </c>
      <c r="I692" s="17" t="str">
        <f>IF($H$1="","Введите курс",Таблица651[[#This Row],[Оптовая цена KRW за 1шт]]/$H$1)</f>
        <v>Введите курс</v>
      </c>
      <c r="J692" s="48"/>
      <c r="K692" s="18">
        <f>Таблица651[[#This Row],[Заказ коробок ]]*Таблица651[[#This Row],[Кол-во шт в коробке]]</f>
        <v>0</v>
      </c>
      <c r="L692" s="54">
        <f>Таблица651[[#This Row],[Общее кол-во шт]]*Таблица651[[#This Row],[Оптовая цена KRW за 1шт]]</f>
        <v>0</v>
      </c>
      <c r="M692" s="19" t="str">
        <f>IFERROR(Таблица651[[#This Row],[Общее кол-во шт]]*Таблица651[[#This Row],[Оптовая цена USD за 1шт]],"")</f>
        <v/>
      </c>
      <c r="N692" s="49"/>
    </row>
    <row r="693" spans="1:14" ht="22.5" customHeight="1">
      <c r="A693" s="44" t="s">
        <v>16053</v>
      </c>
      <c r="B693" s="14">
        <v>8806173422708</v>
      </c>
      <c r="C693" s="50" t="s">
        <v>16054</v>
      </c>
      <c r="D693" s="46" t="s">
        <v>24323</v>
      </c>
      <c r="E693" s="16">
        <v>25000</v>
      </c>
      <c r="F693" s="15">
        <v>0.49</v>
      </c>
      <c r="G693" s="47">
        <v>12</v>
      </c>
      <c r="H693" s="55">
        <f>Таблица651[[#This Row],[Коэфициент стоимости]]*Таблица651[[#This Row],[Розничная цена KRW]]</f>
        <v>12250</v>
      </c>
      <c r="I693" s="17" t="str">
        <f>IF($H$1="","Введите курс",Таблица651[[#This Row],[Оптовая цена KRW за 1шт]]/$H$1)</f>
        <v>Введите курс</v>
      </c>
      <c r="J693" s="48"/>
      <c r="K693" s="18">
        <f>Таблица651[[#This Row],[Заказ коробок ]]*Таблица651[[#This Row],[Кол-во шт в коробке]]</f>
        <v>0</v>
      </c>
      <c r="L693" s="54">
        <f>Таблица651[[#This Row],[Общее кол-во шт]]*Таблица651[[#This Row],[Оптовая цена KRW за 1шт]]</f>
        <v>0</v>
      </c>
      <c r="M693" s="19" t="str">
        <f>IFERROR(Таблица651[[#This Row],[Общее кол-во шт]]*Таблица651[[#This Row],[Оптовая цена USD за 1шт]],"")</f>
        <v/>
      </c>
      <c r="N693" s="49"/>
    </row>
    <row r="694" spans="1:14" ht="22.5" customHeight="1">
      <c r="A694" s="44" t="s">
        <v>16055</v>
      </c>
      <c r="B694" s="14">
        <v>8806173422715</v>
      </c>
      <c r="C694" s="50" t="s">
        <v>16056</v>
      </c>
      <c r="D694" s="46" t="s">
        <v>24324</v>
      </c>
      <c r="E694" s="16">
        <v>25000</v>
      </c>
      <c r="F694" s="15">
        <v>0.49</v>
      </c>
      <c r="G694" s="47">
        <v>12</v>
      </c>
      <c r="H694" s="55">
        <f>Таблица651[[#This Row],[Коэфициент стоимости]]*Таблица651[[#This Row],[Розничная цена KRW]]</f>
        <v>12250</v>
      </c>
      <c r="I694" s="17" t="str">
        <f>IF($H$1="","Введите курс",Таблица651[[#This Row],[Оптовая цена KRW за 1шт]]/$H$1)</f>
        <v>Введите курс</v>
      </c>
      <c r="J694" s="48"/>
      <c r="K694" s="18">
        <f>Таблица651[[#This Row],[Заказ коробок ]]*Таблица651[[#This Row],[Кол-во шт в коробке]]</f>
        <v>0</v>
      </c>
      <c r="L694" s="54">
        <f>Таблица651[[#This Row],[Общее кол-во шт]]*Таблица651[[#This Row],[Оптовая цена KRW за 1шт]]</f>
        <v>0</v>
      </c>
      <c r="M694" s="19" t="str">
        <f>IFERROR(Таблица651[[#This Row],[Общее кол-во шт]]*Таблица651[[#This Row],[Оптовая цена USD за 1шт]],"")</f>
        <v/>
      </c>
      <c r="N694" s="49"/>
    </row>
    <row r="695" spans="1:14" ht="22.5" customHeight="1">
      <c r="A695" s="44" t="s">
        <v>16057</v>
      </c>
      <c r="B695" s="14">
        <v>8806173443444</v>
      </c>
      <c r="C695" s="50" t="s">
        <v>16058</v>
      </c>
      <c r="D695" s="46" t="s">
        <v>16059</v>
      </c>
      <c r="E695" s="16">
        <v>11900</v>
      </c>
      <c r="F695" s="15">
        <v>0.49</v>
      </c>
      <c r="G695" s="47">
        <v>6</v>
      </c>
      <c r="H695" s="55">
        <f>Таблица651[[#This Row],[Коэфициент стоимости]]*Таблица651[[#This Row],[Розничная цена KRW]]</f>
        <v>5831</v>
      </c>
      <c r="I695" s="17" t="str">
        <f>IF($H$1="","Введите курс",Таблица651[[#This Row],[Оптовая цена KRW за 1шт]]/$H$1)</f>
        <v>Введите курс</v>
      </c>
      <c r="J695" s="48"/>
      <c r="K695" s="18">
        <f>Таблица651[[#This Row],[Заказ коробок ]]*Таблица651[[#This Row],[Кол-во шт в коробке]]</f>
        <v>0</v>
      </c>
      <c r="L695" s="54">
        <f>Таблица651[[#This Row],[Общее кол-во шт]]*Таблица651[[#This Row],[Оптовая цена KRW за 1шт]]</f>
        <v>0</v>
      </c>
      <c r="M695" s="19" t="str">
        <f>IFERROR(Таблица651[[#This Row],[Общее кол-во шт]]*Таблица651[[#This Row],[Оптовая цена USD за 1шт]],"")</f>
        <v/>
      </c>
      <c r="N695" s="49"/>
    </row>
    <row r="696" spans="1:14" ht="22.5" customHeight="1">
      <c r="A696" s="44" t="s">
        <v>16060</v>
      </c>
      <c r="B696" s="14">
        <v>8806173419838</v>
      </c>
      <c r="C696" s="50" t="s">
        <v>16061</v>
      </c>
      <c r="D696" s="46" t="s">
        <v>16062</v>
      </c>
      <c r="E696" s="16">
        <v>12000</v>
      </c>
      <c r="F696" s="15">
        <v>0.49</v>
      </c>
      <c r="G696" s="47">
        <v>12</v>
      </c>
      <c r="H696" s="55">
        <f>Таблица651[[#This Row],[Коэфициент стоимости]]*Таблица651[[#This Row],[Розничная цена KRW]]</f>
        <v>5880</v>
      </c>
      <c r="I696" s="17" t="str">
        <f>IF($H$1="","Введите курс",Таблица651[[#This Row],[Оптовая цена KRW за 1шт]]/$H$1)</f>
        <v>Введите курс</v>
      </c>
      <c r="J696" s="48"/>
      <c r="K696" s="18">
        <f>Таблица651[[#This Row],[Заказ коробок ]]*Таблица651[[#This Row],[Кол-во шт в коробке]]</f>
        <v>0</v>
      </c>
      <c r="L696" s="54">
        <f>Таблица651[[#This Row],[Общее кол-во шт]]*Таблица651[[#This Row],[Оптовая цена KRW за 1шт]]</f>
        <v>0</v>
      </c>
      <c r="M696" s="19" t="str">
        <f>IFERROR(Таблица651[[#This Row],[Общее кол-во шт]]*Таблица651[[#This Row],[Оптовая цена USD за 1шт]],"")</f>
        <v/>
      </c>
      <c r="N696" s="49"/>
    </row>
    <row r="697" spans="1:14" ht="22.5" customHeight="1">
      <c r="A697" s="44" t="s">
        <v>16063</v>
      </c>
      <c r="B697" s="14">
        <v>8806173439164</v>
      </c>
      <c r="C697" s="50" t="s">
        <v>16064</v>
      </c>
      <c r="D697" s="46" t="s">
        <v>16065</v>
      </c>
      <c r="E697" s="16">
        <v>35000</v>
      </c>
      <c r="F697" s="15">
        <v>0.49</v>
      </c>
      <c r="G697" s="47">
        <v>8</v>
      </c>
      <c r="H697" s="55">
        <f>Таблица651[[#This Row],[Коэфициент стоимости]]*Таблица651[[#This Row],[Розничная цена KRW]]</f>
        <v>17150</v>
      </c>
      <c r="I697" s="17" t="str">
        <f>IF($H$1="","Введите курс",Таблица651[[#This Row],[Оптовая цена KRW за 1шт]]/$H$1)</f>
        <v>Введите курс</v>
      </c>
      <c r="J697" s="48"/>
      <c r="K697" s="18">
        <f>Таблица651[[#This Row],[Заказ коробок ]]*Таблица651[[#This Row],[Кол-во шт в коробке]]</f>
        <v>0</v>
      </c>
      <c r="L697" s="54">
        <f>Таблица651[[#This Row],[Общее кол-во шт]]*Таблица651[[#This Row],[Оптовая цена KRW за 1шт]]</f>
        <v>0</v>
      </c>
      <c r="M697" s="19" t="str">
        <f>IFERROR(Таблица651[[#This Row],[Общее кол-во шт]]*Таблица651[[#This Row],[Оптовая цена USD за 1шт]],"")</f>
        <v/>
      </c>
      <c r="N697" s="49"/>
    </row>
    <row r="698" spans="1:14" ht="22.5" customHeight="1">
      <c r="A698" s="44" t="s">
        <v>16066</v>
      </c>
      <c r="B698" s="14">
        <v>8806173439171</v>
      </c>
      <c r="C698" s="50" t="s">
        <v>16067</v>
      </c>
      <c r="D698" s="46" t="s">
        <v>16068</v>
      </c>
      <c r="E698" s="16">
        <v>35000</v>
      </c>
      <c r="F698" s="15">
        <v>0.49</v>
      </c>
      <c r="G698" s="47">
        <v>8</v>
      </c>
      <c r="H698" s="55">
        <f>Таблица651[[#This Row],[Коэфициент стоимости]]*Таблица651[[#This Row],[Розничная цена KRW]]</f>
        <v>17150</v>
      </c>
      <c r="I698" s="17" t="str">
        <f>IF($H$1="","Введите курс",Таблица651[[#This Row],[Оптовая цена KRW за 1шт]]/$H$1)</f>
        <v>Введите курс</v>
      </c>
      <c r="J698" s="48"/>
      <c r="K698" s="18">
        <f>Таблица651[[#This Row],[Заказ коробок ]]*Таблица651[[#This Row],[Кол-во шт в коробке]]</f>
        <v>0</v>
      </c>
      <c r="L698" s="54">
        <f>Таблица651[[#This Row],[Общее кол-во шт]]*Таблица651[[#This Row],[Оптовая цена KRW за 1шт]]</f>
        <v>0</v>
      </c>
      <c r="M698" s="19" t="str">
        <f>IFERROR(Таблица651[[#This Row],[Общее кол-во шт]]*Таблица651[[#This Row],[Оптовая цена USD за 1шт]],"")</f>
        <v/>
      </c>
      <c r="N698" s="49"/>
    </row>
    <row r="699" spans="1:14" ht="22.5" customHeight="1">
      <c r="A699" s="44" t="s">
        <v>16069</v>
      </c>
      <c r="B699" s="14">
        <v>8806173438464</v>
      </c>
      <c r="C699" s="50" t="s">
        <v>16070</v>
      </c>
      <c r="D699" s="46" t="s">
        <v>16071</v>
      </c>
      <c r="E699" s="16">
        <v>33000</v>
      </c>
      <c r="F699" s="15">
        <v>0.49</v>
      </c>
      <c r="G699" s="47">
        <v>8</v>
      </c>
      <c r="H699" s="55">
        <f>Таблица651[[#This Row],[Коэфициент стоимости]]*Таблица651[[#This Row],[Розничная цена KRW]]</f>
        <v>16170</v>
      </c>
      <c r="I699" s="17" t="str">
        <f>IF($H$1="","Введите курс",Таблица651[[#This Row],[Оптовая цена KRW за 1шт]]/$H$1)</f>
        <v>Введите курс</v>
      </c>
      <c r="J699" s="48"/>
      <c r="K699" s="18">
        <f>Таблица651[[#This Row],[Заказ коробок ]]*Таблица651[[#This Row],[Кол-во шт в коробке]]</f>
        <v>0</v>
      </c>
      <c r="L699" s="54">
        <f>Таблица651[[#This Row],[Общее кол-во шт]]*Таблица651[[#This Row],[Оптовая цена KRW за 1шт]]</f>
        <v>0</v>
      </c>
      <c r="M699" s="19" t="str">
        <f>IFERROR(Таблица651[[#This Row],[Общее кол-во шт]]*Таблица651[[#This Row],[Оптовая цена USD за 1шт]],"")</f>
        <v/>
      </c>
      <c r="N699" s="49"/>
    </row>
    <row r="700" spans="1:14" ht="22.5" customHeight="1">
      <c r="A700" s="44" t="s">
        <v>16072</v>
      </c>
      <c r="B700" s="14">
        <v>8806173444724</v>
      </c>
      <c r="C700" s="50" t="s">
        <v>16073</v>
      </c>
      <c r="D700" s="46" t="s">
        <v>24325</v>
      </c>
      <c r="E700" s="16">
        <v>30000</v>
      </c>
      <c r="F700" s="15">
        <v>0.49</v>
      </c>
      <c r="G700" s="47">
        <v>6</v>
      </c>
      <c r="H700" s="55">
        <f>Таблица651[[#This Row],[Коэфициент стоимости]]*Таблица651[[#This Row],[Розничная цена KRW]]</f>
        <v>14700</v>
      </c>
      <c r="I700" s="17" t="str">
        <f>IF($H$1="","Введите курс",Таблица651[[#This Row],[Оптовая цена KRW за 1шт]]/$H$1)</f>
        <v>Введите курс</v>
      </c>
      <c r="J700" s="48"/>
      <c r="K700" s="18">
        <f>Таблица651[[#This Row],[Заказ коробок ]]*Таблица651[[#This Row],[Кол-во шт в коробке]]</f>
        <v>0</v>
      </c>
      <c r="L700" s="54">
        <f>Таблица651[[#This Row],[Общее кол-во шт]]*Таблица651[[#This Row],[Оптовая цена KRW за 1шт]]</f>
        <v>0</v>
      </c>
      <c r="M700" s="19" t="str">
        <f>IFERROR(Таблица651[[#This Row],[Общее кол-во шт]]*Таблица651[[#This Row],[Оптовая цена USD за 1шт]],"")</f>
        <v/>
      </c>
      <c r="N700" s="49"/>
    </row>
    <row r="701" spans="1:14" ht="22.5" customHeight="1">
      <c r="A701" s="44" t="s">
        <v>16074</v>
      </c>
      <c r="B701" s="14">
        <v>8806173447145</v>
      </c>
      <c r="C701" s="50" t="s">
        <v>16075</v>
      </c>
      <c r="D701" s="46" t="s">
        <v>24326</v>
      </c>
      <c r="E701" s="16">
        <v>33000</v>
      </c>
      <c r="F701" s="15">
        <v>0.49</v>
      </c>
      <c r="G701" s="47">
        <v>6</v>
      </c>
      <c r="H701" s="55">
        <f>Таблица651[[#This Row],[Коэфициент стоимости]]*Таблица651[[#This Row],[Розничная цена KRW]]</f>
        <v>16170</v>
      </c>
      <c r="I701" s="17" t="str">
        <f>IF($H$1="","Введите курс",Таблица651[[#This Row],[Оптовая цена KRW за 1шт]]/$H$1)</f>
        <v>Введите курс</v>
      </c>
      <c r="J701" s="48"/>
      <c r="K701" s="18">
        <f>Таблица651[[#This Row],[Заказ коробок ]]*Таблица651[[#This Row],[Кол-во шт в коробке]]</f>
        <v>0</v>
      </c>
      <c r="L701" s="54">
        <f>Таблица651[[#This Row],[Общее кол-во шт]]*Таблица651[[#This Row],[Оптовая цена KRW за 1шт]]</f>
        <v>0</v>
      </c>
      <c r="M701" s="19" t="str">
        <f>IFERROR(Таблица651[[#This Row],[Общее кол-во шт]]*Таблица651[[#This Row],[Оптовая цена USD за 1шт]],"")</f>
        <v/>
      </c>
      <c r="N701" s="49"/>
    </row>
    <row r="702" spans="1:14" ht="22.5" customHeight="1">
      <c r="A702" s="44" t="s">
        <v>16076</v>
      </c>
      <c r="B702" s="14">
        <v>8806173436477</v>
      </c>
      <c r="C702" s="50" t="s">
        <v>16077</v>
      </c>
      <c r="D702" s="46" t="s">
        <v>24327</v>
      </c>
      <c r="E702" s="16">
        <v>9900</v>
      </c>
      <c r="F702" s="15">
        <v>0.49</v>
      </c>
      <c r="G702" s="47">
        <v>8</v>
      </c>
      <c r="H702" s="55">
        <f>Таблица651[[#This Row],[Коэфициент стоимости]]*Таблица651[[#This Row],[Розничная цена KRW]]</f>
        <v>4851</v>
      </c>
      <c r="I702" s="17" t="str">
        <f>IF($H$1="","Введите курс",Таблица651[[#This Row],[Оптовая цена KRW за 1шт]]/$H$1)</f>
        <v>Введите курс</v>
      </c>
      <c r="J702" s="48"/>
      <c r="K702" s="18">
        <f>Таблица651[[#This Row],[Заказ коробок ]]*Таблица651[[#This Row],[Кол-во шт в коробке]]</f>
        <v>0</v>
      </c>
      <c r="L702" s="54">
        <f>Таблица651[[#This Row],[Общее кол-во шт]]*Таблица651[[#This Row],[Оптовая цена KRW за 1шт]]</f>
        <v>0</v>
      </c>
      <c r="M702" s="19" t="str">
        <f>IFERROR(Таблица651[[#This Row],[Общее кол-во шт]]*Таблица651[[#This Row],[Оптовая цена USD за 1шт]],"")</f>
        <v/>
      </c>
      <c r="N702" s="49"/>
    </row>
    <row r="703" spans="1:14" ht="22.5" customHeight="1">
      <c r="A703" s="44" t="s">
        <v>16078</v>
      </c>
      <c r="B703" s="14">
        <v>8806173436484</v>
      </c>
      <c r="C703" s="50" t="s">
        <v>16079</v>
      </c>
      <c r="D703" s="46" t="s">
        <v>24328</v>
      </c>
      <c r="E703" s="16">
        <v>9900</v>
      </c>
      <c r="F703" s="15">
        <v>0.49</v>
      </c>
      <c r="G703" s="47">
        <v>8</v>
      </c>
      <c r="H703" s="55">
        <f>Таблица651[[#This Row],[Коэфициент стоимости]]*Таблица651[[#This Row],[Розничная цена KRW]]</f>
        <v>4851</v>
      </c>
      <c r="I703" s="17" t="str">
        <f>IF($H$1="","Введите курс",Таблица651[[#This Row],[Оптовая цена KRW за 1шт]]/$H$1)</f>
        <v>Введите курс</v>
      </c>
      <c r="J703" s="48"/>
      <c r="K703" s="18">
        <f>Таблица651[[#This Row],[Заказ коробок ]]*Таблица651[[#This Row],[Кол-во шт в коробке]]</f>
        <v>0</v>
      </c>
      <c r="L703" s="54">
        <f>Таблица651[[#This Row],[Общее кол-во шт]]*Таблица651[[#This Row],[Оптовая цена KRW за 1шт]]</f>
        <v>0</v>
      </c>
      <c r="M703" s="19" t="str">
        <f>IFERROR(Таблица651[[#This Row],[Общее кол-во шт]]*Таблица651[[#This Row],[Оптовая цена USD за 1шт]],"")</f>
        <v/>
      </c>
      <c r="N703" s="49"/>
    </row>
    <row r="704" spans="1:14" ht="22.5" customHeight="1">
      <c r="A704" s="44" t="s">
        <v>16080</v>
      </c>
      <c r="B704" s="14">
        <v>8806173441747</v>
      </c>
      <c r="C704" s="50" t="s">
        <v>16081</v>
      </c>
      <c r="D704" s="46" t="s">
        <v>16082</v>
      </c>
      <c r="E704" s="16">
        <v>5900</v>
      </c>
      <c r="F704" s="15">
        <v>0.49</v>
      </c>
      <c r="G704" s="47">
        <v>8</v>
      </c>
      <c r="H704" s="55">
        <f>Таблица651[[#This Row],[Коэфициент стоимости]]*Таблица651[[#This Row],[Розничная цена KRW]]</f>
        <v>2891</v>
      </c>
      <c r="I704" s="17" t="str">
        <f>IF($H$1="","Введите курс",Таблица651[[#This Row],[Оптовая цена KRW за 1шт]]/$H$1)</f>
        <v>Введите курс</v>
      </c>
      <c r="J704" s="48"/>
      <c r="K704" s="18">
        <f>Таблица651[[#This Row],[Заказ коробок ]]*Таблица651[[#This Row],[Кол-во шт в коробке]]</f>
        <v>0</v>
      </c>
      <c r="L704" s="54">
        <f>Таблица651[[#This Row],[Общее кол-во шт]]*Таблица651[[#This Row],[Оптовая цена KRW за 1шт]]</f>
        <v>0</v>
      </c>
      <c r="M704" s="19" t="str">
        <f>IFERROR(Таблица651[[#This Row],[Общее кол-во шт]]*Таблица651[[#This Row],[Оптовая цена USD за 1шт]],"")</f>
        <v/>
      </c>
      <c r="N704" s="49"/>
    </row>
    <row r="705" spans="1:14" ht="22.5" customHeight="1">
      <c r="A705" s="44" t="s">
        <v>16083</v>
      </c>
      <c r="B705" s="14">
        <v>8806173441754</v>
      </c>
      <c r="C705" s="50" t="s">
        <v>16084</v>
      </c>
      <c r="D705" s="46" t="s">
        <v>16085</v>
      </c>
      <c r="E705" s="16">
        <v>5900</v>
      </c>
      <c r="F705" s="15">
        <v>0.49</v>
      </c>
      <c r="G705" s="47">
        <v>8</v>
      </c>
      <c r="H705" s="55">
        <f>Таблица651[[#This Row],[Коэфициент стоимости]]*Таблица651[[#This Row],[Розничная цена KRW]]</f>
        <v>2891</v>
      </c>
      <c r="I705" s="17" t="str">
        <f>IF($H$1="","Введите курс",Таблица651[[#This Row],[Оптовая цена KRW за 1шт]]/$H$1)</f>
        <v>Введите курс</v>
      </c>
      <c r="J705" s="48"/>
      <c r="K705" s="18">
        <f>Таблица651[[#This Row],[Заказ коробок ]]*Таблица651[[#This Row],[Кол-во шт в коробке]]</f>
        <v>0</v>
      </c>
      <c r="L705" s="54">
        <f>Таблица651[[#This Row],[Общее кол-во шт]]*Таблица651[[#This Row],[Оптовая цена KRW за 1шт]]</f>
        <v>0</v>
      </c>
      <c r="M705" s="19" t="str">
        <f>IFERROR(Таблица651[[#This Row],[Общее кол-во шт]]*Таблица651[[#This Row],[Оптовая цена USD за 1шт]],"")</f>
        <v/>
      </c>
      <c r="N705" s="49"/>
    </row>
    <row r="706" spans="1:14" ht="22.5" customHeight="1">
      <c r="A706" s="44" t="s">
        <v>16086</v>
      </c>
      <c r="B706" s="14">
        <v>8806173434947</v>
      </c>
      <c r="C706" s="50" t="s">
        <v>16087</v>
      </c>
      <c r="D706" s="46" t="s">
        <v>16088</v>
      </c>
      <c r="E706" s="16">
        <v>12900</v>
      </c>
      <c r="F706" s="15">
        <v>0.49</v>
      </c>
      <c r="G706" s="47">
        <v>8</v>
      </c>
      <c r="H706" s="55">
        <f>Таблица651[[#This Row],[Коэфициент стоимости]]*Таблица651[[#This Row],[Розничная цена KRW]]</f>
        <v>6321</v>
      </c>
      <c r="I706" s="17" t="str">
        <f>IF($H$1="","Введите курс",Таблица651[[#This Row],[Оптовая цена KRW за 1шт]]/$H$1)</f>
        <v>Введите курс</v>
      </c>
      <c r="J706" s="48"/>
      <c r="K706" s="18">
        <f>Таблица651[[#This Row],[Заказ коробок ]]*Таблица651[[#This Row],[Кол-во шт в коробке]]</f>
        <v>0</v>
      </c>
      <c r="L706" s="54">
        <f>Таблица651[[#This Row],[Общее кол-во шт]]*Таблица651[[#This Row],[Оптовая цена KRW за 1шт]]</f>
        <v>0</v>
      </c>
      <c r="M706" s="19" t="str">
        <f>IFERROR(Таблица651[[#This Row],[Общее кол-во шт]]*Таблица651[[#This Row],[Оптовая цена USD за 1шт]],"")</f>
        <v/>
      </c>
      <c r="N706" s="49"/>
    </row>
    <row r="707" spans="1:14" ht="22.5" customHeight="1">
      <c r="A707" s="44" t="s">
        <v>16089</v>
      </c>
      <c r="B707" s="14">
        <v>8806173434954</v>
      </c>
      <c r="C707" s="50" t="s">
        <v>16090</v>
      </c>
      <c r="D707" s="46" t="s">
        <v>16091</v>
      </c>
      <c r="E707" s="16">
        <v>12900</v>
      </c>
      <c r="F707" s="15">
        <v>0.49</v>
      </c>
      <c r="G707" s="47">
        <v>8</v>
      </c>
      <c r="H707" s="55">
        <f>Таблица651[[#This Row],[Коэфициент стоимости]]*Таблица651[[#This Row],[Розничная цена KRW]]</f>
        <v>6321</v>
      </c>
      <c r="I707" s="17" t="str">
        <f>IF($H$1="","Введите курс",Таблица651[[#This Row],[Оптовая цена KRW за 1шт]]/$H$1)</f>
        <v>Введите курс</v>
      </c>
      <c r="J707" s="48"/>
      <c r="K707" s="18">
        <f>Таблица651[[#This Row],[Заказ коробок ]]*Таблица651[[#This Row],[Кол-во шт в коробке]]</f>
        <v>0</v>
      </c>
      <c r="L707" s="54">
        <f>Таблица651[[#This Row],[Общее кол-во шт]]*Таблица651[[#This Row],[Оптовая цена KRW за 1шт]]</f>
        <v>0</v>
      </c>
      <c r="M707" s="19" t="str">
        <f>IFERROR(Таблица651[[#This Row],[Общее кол-во шт]]*Таблица651[[#This Row],[Оптовая цена USD за 1шт]],"")</f>
        <v/>
      </c>
      <c r="N707" s="49"/>
    </row>
    <row r="708" spans="1:14" ht="22.5" customHeight="1">
      <c r="A708" s="44" t="s">
        <v>16092</v>
      </c>
      <c r="B708" s="14">
        <v>8806173441303</v>
      </c>
      <c r="C708" s="50" t="s">
        <v>16093</v>
      </c>
      <c r="D708" s="46" t="s">
        <v>16094</v>
      </c>
      <c r="E708" s="16">
        <v>16900</v>
      </c>
      <c r="F708" s="15">
        <v>0.49</v>
      </c>
      <c r="G708" s="47">
        <v>6</v>
      </c>
      <c r="H708" s="55">
        <f>Таблица651[[#This Row],[Коэфициент стоимости]]*Таблица651[[#This Row],[Розничная цена KRW]]</f>
        <v>8281</v>
      </c>
      <c r="I708" s="17" t="str">
        <f>IF($H$1="","Введите курс",Таблица651[[#This Row],[Оптовая цена KRW за 1шт]]/$H$1)</f>
        <v>Введите курс</v>
      </c>
      <c r="J708" s="48"/>
      <c r="K708" s="18">
        <f>Таблица651[[#This Row],[Заказ коробок ]]*Таблица651[[#This Row],[Кол-во шт в коробке]]</f>
        <v>0</v>
      </c>
      <c r="L708" s="54">
        <f>Таблица651[[#This Row],[Общее кол-во шт]]*Таблица651[[#This Row],[Оптовая цена KRW за 1шт]]</f>
        <v>0</v>
      </c>
      <c r="M708" s="19" t="str">
        <f>IFERROR(Таблица651[[#This Row],[Общее кол-во шт]]*Таблица651[[#This Row],[Оптовая цена USD за 1шт]],"")</f>
        <v/>
      </c>
      <c r="N708" s="49"/>
    </row>
    <row r="709" spans="1:14" ht="22.5" customHeight="1">
      <c r="A709" s="44" t="s">
        <v>16095</v>
      </c>
      <c r="B709" s="14">
        <v>8806173441310</v>
      </c>
      <c r="C709" s="50" t="s">
        <v>16096</v>
      </c>
      <c r="D709" s="46" t="s">
        <v>16097</v>
      </c>
      <c r="E709" s="16">
        <v>16900</v>
      </c>
      <c r="F709" s="15">
        <v>0.49</v>
      </c>
      <c r="G709" s="47">
        <v>6</v>
      </c>
      <c r="H709" s="55">
        <f>Таблица651[[#This Row],[Коэфициент стоимости]]*Таблица651[[#This Row],[Розничная цена KRW]]</f>
        <v>8281</v>
      </c>
      <c r="I709" s="17" t="str">
        <f>IF($H$1="","Введите курс",Таблица651[[#This Row],[Оптовая цена KRW за 1шт]]/$H$1)</f>
        <v>Введите курс</v>
      </c>
      <c r="J709" s="48"/>
      <c r="K709" s="18">
        <f>Таблица651[[#This Row],[Заказ коробок ]]*Таблица651[[#This Row],[Кол-во шт в коробке]]</f>
        <v>0</v>
      </c>
      <c r="L709" s="54">
        <f>Таблица651[[#This Row],[Общее кол-во шт]]*Таблица651[[#This Row],[Оптовая цена KRW за 1шт]]</f>
        <v>0</v>
      </c>
      <c r="M709" s="19" t="str">
        <f>IFERROR(Таблица651[[#This Row],[Общее кол-во шт]]*Таблица651[[#This Row],[Оптовая цена USD за 1шт]],"")</f>
        <v/>
      </c>
      <c r="N709" s="49"/>
    </row>
    <row r="710" spans="1:14" ht="22.5" customHeight="1">
      <c r="A710" s="44" t="s">
        <v>16098</v>
      </c>
      <c r="B710" s="14">
        <v>8806173450381</v>
      </c>
      <c r="C710" s="50" t="s">
        <v>16099</v>
      </c>
      <c r="D710" s="46" t="s">
        <v>16100</v>
      </c>
      <c r="E710" s="16">
        <v>23000</v>
      </c>
      <c r="F710" s="15">
        <v>0.49</v>
      </c>
      <c r="G710" s="47">
        <v>6</v>
      </c>
      <c r="H710" s="55">
        <f>Таблица651[[#This Row],[Коэфициент стоимости]]*Таблица651[[#This Row],[Розничная цена KRW]]</f>
        <v>11270</v>
      </c>
      <c r="I710" s="17" t="str">
        <f>IF($H$1="","Введите курс",Таблица651[[#This Row],[Оптовая цена KRW за 1шт]]/$H$1)</f>
        <v>Введите курс</v>
      </c>
      <c r="J710" s="48"/>
      <c r="K710" s="18">
        <f>Таблица651[[#This Row],[Заказ коробок ]]*Таблица651[[#This Row],[Кол-во шт в коробке]]</f>
        <v>0</v>
      </c>
      <c r="L710" s="54">
        <f>Таблица651[[#This Row],[Общее кол-во шт]]*Таблица651[[#This Row],[Оптовая цена KRW за 1шт]]</f>
        <v>0</v>
      </c>
      <c r="M710" s="19" t="str">
        <f>IFERROR(Таблица651[[#This Row],[Общее кол-во шт]]*Таблица651[[#This Row],[Оптовая цена USD за 1шт]],"")</f>
        <v/>
      </c>
      <c r="N710" s="49"/>
    </row>
    <row r="711" spans="1:14" ht="22.5" customHeight="1">
      <c r="A711" s="44" t="s">
        <v>16101</v>
      </c>
      <c r="B711" s="14">
        <v>8806173450398</v>
      </c>
      <c r="C711" s="50" t="s">
        <v>16102</v>
      </c>
      <c r="D711" s="46" t="s">
        <v>16103</v>
      </c>
      <c r="E711" s="16">
        <v>23000</v>
      </c>
      <c r="F711" s="15">
        <v>0.49</v>
      </c>
      <c r="G711" s="47">
        <v>6</v>
      </c>
      <c r="H711" s="55">
        <f>Таблица651[[#This Row],[Коэфициент стоимости]]*Таблица651[[#This Row],[Розничная цена KRW]]</f>
        <v>11270</v>
      </c>
      <c r="I711" s="17" t="str">
        <f>IF($H$1="","Введите курс",Таблица651[[#This Row],[Оптовая цена KRW за 1шт]]/$H$1)</f>
        <v>Введите курс</v>
      </c>
      <c r="J711" s="48"/>
      <c r="K711" s="18">
        <f>Таблица651[[#This Row],[Заказ коробок ]]*Таблица651[[#This Row],[Кол-во шт в коробке]]</f>
        <v>0</v>
      </c>
      <c r="L711" s="54">
        <f>Таблица651[[#This Row],[Общее кол-во шт]]*Таблица651[[#This Row],[Оптовая цена KRW за 1шт]]</f>
        <v>0</v>
      </c>
      <c r="M711" s="19" t="str">
        <f>IFERROR(Таблица651[[#This Row],[Общее кол-во шт]]*Таблица651[[#This Row],[Оптовая цена USD за 1шт]],"")</f>
        <v/>
      </c>
      <c r="N711" s="49"/>
    </row>
    <row r="712" spans="1:14" ht="22.5" customHeight="1">
      <c r="A712" s="44" t="s">
        <v>16104</v>
      </c>
      <c r="B712" s="14">
        <v>8806173450404</v>
      </c>
      <c r="C712" s="50" t="s">
        <v>16105</v>
      </c>
      <c r="D712" s="46" t="s">
        <v>16106</v>
      </c>
      <c r="E712" s="16">
        <v>23000</v>
      </c>
      <c r="F712" s="15">
        <v>0.49</v>
      </c>
      <c r="G712" s="47">
        <v>6</v>
      </c>
      <c r="H712" s="55">
        <f>Таблица651[[#This Row],[Коэфициент стоимости]]*Таблица651[[#This Row],[Розничная цена KRW]]</f>
        <v>11270</v>
      </c>
      <c r="I712" s="17" t="str">
        <f>IF($H$1="","Введите курс",Таблица651[[#This Row],[Оптовая цена KRW за 1шт]]/$H$1)</f>
        <v>Введите курс</v>
      </c>
      <c r="J712" s="48"/>
      <c r="K712" s="18">
        <f>Таблица651[[#This Row],[Заказ коробок ]]*Таблица651[[#This Row],[Кол-во шт в коробке]]</f>
        <v>0</v>
      </c>
      <c r="L712" s="54">
        <f>Таблица651[[#This Row],[Общее кол-во шт]]*Таблица651[[#This Row],[Оптовая цена KRW за 1шт]]</f>
        <v>0</v>
      </c>
      <c r="M712" s="19" t="str">
        <f>IFERROR(Таблица651[[#This Row],[Общее кол-во шт]]*Таблица651[[#This Row],[Оптовая цена USD за 1шт]],"")</f>
        <v/>
      </c>
      <c r="N712" s="49"/>
    </row>
    <row r="713" spans="1:14" ht="22.5" customHeight="1">
      <c r="A713" s="44" t="s">
        <v>16107</v>
      </c>
      <c r="B713" s="14">
        <v>8806173450411</v>
      </c>
      <c r="C713" s="50" t="s">
        <v>16108</v>
      </c>
      <c r="D713" s="46" t="s">
        <v>16109</v>
      </c>
      <c r="E713" s="16">
        <v>23000</v>
      </c>
      <c r="F713" s="15">
        <v>0.49</v>
      </c>
      <c r="G713" s="47">
        <v>6</v>
      </c>
      <c r="H713" s="55">
        <f>Таблица651[[#This Row],[Коэфициент стоимости]]*Таблица651[[#This Row],[Розничная цена KRW]]</f>
        <v>11270</v>
      </c>
      <c r="I713" s="17" t="str">
        <f>IF($H$1="","Введите курс",Таблица651[[#This Row],[Оптовая цена KRW за 1шт]]/$H$1)</f>
        <v>Введите курс</v>
      </c>
      <c r="J713" s="48"/>
      <c r="K713" s="18">
        <f>Таблица651[[#This Row],[Заказ коробок ]]*Таблица651[[#This Row],[Кол-во шт в коробке]]</f>
        <v>0</v>
      </c>
      <c r="L713" s="54">
        <f>Таблица651[[#This Row],[Общее кол-во шт]]*Таблица651[[#This Row],[Оптовая цена KRW за 1шт]]</f>
        <v>0</v>
      </c>
      <c r="M713" s="19" t="str">
        <f>IFERROR(Таблица651[[#This Row],[Общее кол-во шт]]*Таблица651[[#This Row],[Оптовая цена USD за 1шт]],"")</f>
        <v/>
      </c>
      <c r="N713" s="49"/>
    </row>
    <row r="714" spans="1:14" ht="22.5" customHeight="1">
      <c r="A714" s="44" t="s">
        <v>16110</v>
      </c>
      <c r="B714" s="14">
        <v>8806173447633</v>
      </c>
      <c r="C714" s="50" t="s">
        <v>16111</v>
      </c>
      <c r="D714" s="46" t="s">
        <v>16112</v>
      </c>
      <c r="E714" s="16">
        <v>18000</v>
      </c>
      <c r="F714" s="15">
        <v>0.49</v>
      </c>
      <c r="G714" s="47">
        <v>6</v>
      </c>
      <c r="H714" s="55">
        <f>Таблица651[[#This Row],[Коэфициент стоимости]]*Таблица651[[#This Row],[Розничная цена KRW]]</f>
        <v>8820</v>
      </c>
      <c r="I714" s="17" t="str">
        <f>IF($H$1="","Введите курс",Таблица651[[#This Row],[Оптовая цена KRW за 1шт]]/$H$1)</f>
        <v>Введите курс</v>
      </c>
      <c r="J714" s="48"/>
      <c r="K714" s="18">
        <f>Таблица651[[#This Row],[Заказ коробок ]]*Таблица651[[#This Row],[Кол-во шт в коробке]]</f>
        <v>0</v>
      </c>
      <c r="L714" s="54">
        <f>Таблица651[[#This Row],[Общее кол-во шт]]*Таблица651[[#This Row],[Оптовая цена KRW за 1шт]]</f>
        <v>0</v>
      </c>
      <c r="M714" s="19" t="str">
        <f>IFERROR(Таблица651[[#This Row],[Общее кол-во шт]]*Таблица651[[#This Row],[Оптовая цена USD за 1шт]],"")</f>
        <v/>
      </c>
      <c r="N714" s="49"/>
    </row>
    <row r="715" spans="1:14" ht="22.5" customHeight="1">
      <c r="A715" s="44" t="s">
        <v>16113</v>
      </c>
      <c r="B715" s="14">
        <v>8806173447640</v>
      </c>
      <c r="C715" s="50" t="s">
        <v>16114</v>
      </c>
      <c r="D715" s="46" t="s">
        <v>16115</v>
      </c>
      <c r="E715" s="16">
        <v>18000</v>
      </c>
      <c r="F715" s="15">
        <v>0.49</v>
      </c>
      <c r="G715" s="47">
        <v>6</v>
      </c>
      <c r="H715" s="55">
        <f>Таблица651[[#This Row],[Коэфициент стоимости]]*Таблица651[[#This Row],[Розничная цена KRW]]</f>
        <v>8820</v>
      </c>
      <c r="I715" s="17" t="str">
        <f>IF($H$1="","Введите курс",Таблица651[[#This Row],[Оптовая цена KRW за 1шт]]/$H$1)</f>
        <v>Введите курс</v>
      </c>
      <c r="J715" s="48"/>
      <c r="K715" s="18">
        <f>Таблица651[[#This Row],[Заказ коробок ]]*Таблица651[[#This Row],[Кол-во шт в коробке]]</f>
        <v>0</v>
      </c>
      <c r="L715" s="54">
        <f>Таблица651[[#This Row],[Общее кол-во шт]]*Таблица651[[#This Row],[Оптовая цена KRW за 1шт]]</f>
        <v>0</v>
      </c>
      <c r="M715" s="19" t="str">
        <f>IFERROR(Таблица651[[#This Row],[Общее кол-во шт]]*Таблица651[[#This Row],[Оптовая цена USD за 1шт]],"")</f>
        <v/>
      </c>
      <c r="N715" s="49"/>
    </row>
    <row r="716" spans="1:14" ht="22.5" customHeight="1">
      <c r="A716" s="44" t="s">
        <v>16116</v>
      </c>
      <c r="B716" s="14">
        <v>8806173447657</v>
      </c>
      <c r="C716" s="50" t="s">
        <v>16117</v>
      </c>
      <c r="D716" s="46" t="s">
        <v>16118</v>
      </c>
      <c r="E716" s="16">
        <v>18000</v>
      </c>
      <c r="F716" s="15">
        <v>0.49</v>
      </c>
      <c r="G716" s="47">
        <v>6</v>
      </c>
      <c r="H716" s="55">
        <f>Таблица651[[#This Row],[Коэфициент стоимости]]*Таблица651[[#This Row],[Розничная цена KRW]]</f>
        <v>8820</v>
      </c>
      <c r="I716" s="17" t="str">
        <f>IF($H$1="","Введите курс",Таблица651[[#This Row],[Оптовая цена KRW за 1шт]]/$H$1)</f>
        <v>Введите курс</v>
      </c>
      <c r="J716" s="48"/>
      <c r="K716" s="18">
        <f>Таблица651[[#This Row],[Заказ коробок ]]*Таблица651[[#This Row],[Кол-во шт в коробке]]</f>
        <v>0</v>
      </c>
      <c r="L716" s="54">
        <f>Таблица651[[#This Row],[Общее кол-во шт]]*Таблица651[[#This Row],[Оптовая цена KRW за 1шт]]</f>
        <v>0</v>
      </c>
      <c r="M716" s="19" t="str">
        <f>IFERROR(Таблица651[[#This Row],[Общее кол-во шт]]*Таблица651[[#This Row],[Оптовая цена USD за 1шт]],"")</f>
        <v/>
      </c>
      <c r="N716" s="49"/>
    </row>
    <row r="717" spans="1:14" ht="22.5" customHeight="1">
      <c r="A717" s="44" t="s">
        <v>16119</v>
      </c>
      <c r="B717" s="14">
        <v>8806173447664</v>
      </c>
      <c r="C717" s="50" t="s">
        <v>16120</v>
      </c>
      <c r="D717" s="46" t="s">
        <v>16121</v>
      </c>
      <c r="E717" s="16">
        <v>18000</v>
      </c>
      <c r="F717" s="15">
        <v>0.49</v>
      </c>
      <c r="G717" s="47">
        <v>6</v>
      </c>
      <c r="H717" s="55">
        <f>Таблица651[[#This Row],[Коэфициент стоимости]]*Таблица651[[#This Row],[Розничная цена KRW]]</f>
        <v>8820</v>
      </c>
      <c r="I717" s="17" t="str">
        <f>IF($H$1="","Введите курс",Таблица651[[#This Row],[Оптовая цена KRW за 1шт]]/$H$1)</f>
        <v>Введите курс</v>
      </c>
      <c r="J717" s="48"/>
      <c r="K717" s="18">
        <f>Таблица651[[#This Row],[Заказ коробок ]]*Таблица651[[#This Row],[Кол-во шт в коробке]]</f>
        <v>0</v>
      </c>
      <c r="L717" s="54">
        <f>Таблица651[[#This Row],[Общее кол-во шт]]*Таблица651[[#This Row],[Оптовая цена KRW за 1шт]]</f>
        <v>0</v>
      </c>
      <c r="M717" s="19" t="str">
        <f>IFERROR(Таблица651[[#This Row],[Общее кол-во шт]]*Таблица651[[#This Row],[Оптовая цена USD за 1шт]],"")</f>
        <v/>
      </c>
      <c r="N717" s="49"/>
    </row>
    <row r="718" spans="1:14" ht="22.5" customHeight="1">
      <c r="A718" s="44" t="s">
        <v>16122</v>
      </c>
      <c r="B718" s="14">
        <v>8806173448456</v>
      </c>
      <c r="C718" s="50" t="s">
        <v>16123</v>
      </c>
      <c r="D718" s="46" t="s">
        <v>24329</v>
      </c>
      <c r="E718" s="16">
        <v>18000</v>
      </c>
      <c r="F718" s="15">
        <v>0.49</v>
      </c>
      <c r="G718" s="47">
        <v>6</v>
      </c>
      <c r="H718" s="55">
        <f>Таблица651[[#This Row],[Коэфициент стоимости]]*Таблица651[[#This Row],[Розничная цена KRW]]</f>
        <v>8820</v>
      </c>
      <c r="I718" s="17" t="str">
        <f>IF($H$1="","Введите курс",Таблица651[[#This Row],[Оптовая цена KRW за 1шт]]/$H$1)</f>
        <v>Введите курс</v>
      </c>
      <c r="J718" s="48"/>
      <c r="K718" s="18">
        <f>Таблица651[[#This Row],[Заказ коробок ]]*Таблица651[[#This Row],[Кол-во шт в коробке]]</f>
        <v>0</v>
      </c>
      <c r="L718" s="54">
        <f>Таблица651[[#This Row],[Общее кол-во шт]]*Таблица651[[#This Row],[Оптовая цена KRW за 1шт]]</f>
        <v>0</v>
      </c>
      <c r="M718" s="19" t="str">
        <f>IFERROR(Таблица651[[#This Row],[Общее кол-во шт]]*Таблица651[[#This Row],[Оптовая цена USD за 1шт]],"")</f>
        <v/>
      </c>
      <c r="N718" s="49"/>
    </row>
    <row r="719" spans="1:14" ht="22.5" customHeight="1">
      <c r="A719" s="44" t="s">
        <v>16124</v>
      </c>
      <c r="B719" s="14">
        <v>8806173434961</v>
      </c>
      <c r="C719" s="50" t="s">
        <v>16125</v>
      </c>
      <c r="D719" s="46" t="s">
        <v>16126</v>
      </c>
      <c r="E719" s="16">
        <v>12900</v>
      </c>
      <c r="F719" s="15">
        <v>0.49</v>
      </c>
      <c r="G719" s="47">
        <v>8</v>
      </c>
      <c r="H719" s="55">
        <f>Таблица651[[#This Row],[Коэфициент стоимости]]*Таблица651[[#This Row],[Розничная цена KRW]]</f>
        <v>6321</v>
      </c>
      <c r="I719" s="17" t="str">
        <f>IF($H$1="","Введите курс",Таблица651[[#This Row],[Оптовая цена KRW за 1шт]]/$H$1)</f>
        <v>Введите курс</v>
      </c>
      <c r="J719" s="48"/>
      <c r="K719" s="18">
        <f>Таблица651[[#This Row],[Заказ коробок ]]*Таблица651[[#This Row],[Кол-во шт в коробке]]</f>
        <v>0</v>
      </c>
      <c r="L719" s="54">
        <f>Таблица651[[#This Row],[Общее кол-во шт]]*Таблица651[[#This Row],[Оптовая цена KRW за 1шт]]</f>
        <v>0</v>
      </c>
      <c r="M719" s="19" t="str">
        <f>IFERROR(Таблица651[[#This Row],[Общее кол-во шт]]*Таблица651[[#This Row],[Оптовая цена USD за 1шт]],"")</f>
        <v/>
      </c>
      <c r="N719" s="49"/>
    </row>
    <row r="720" spans="1:14" ht="22.5" customHeight="1">
      <c r="A720" s="44" t="s">
        <v>16127</v>
      </c>
      <c r="B720" s="14">
        <v>8806173440573</v>
      </c>
      <c r="C720" s="50" t="s">
        <v>16128</v>
      </c>
      <c r="D720" s="46" t="s">
        <v>16129</v>
      </c>
      <c r="E720" s="16">
        <v>23900</v>
      </c>
      <c r="F720" s="15">
        <v>0.49</v>
      </c>
      <c r="G720" s="47">
        <v>8</v>
      </c>
      <c r="H720" s="55">
        <f>Таблица651[[#This Row],[Коэфициент стоимости]]*Таблица651[[#This Row],[Розничная цена KRW]]</f>
        <v>11711</v>
      </c>
      <c r="I720" s="17" t="str">
        <f>IF($H$1="","Введите курс",Таблица651[[#This Row],[Оптовая цена KRW за 1шт]]/$H$1)</f>
        <v>Введите курс</v>
      </c>
      <c r="J720" s="48"/>
      <c r="K720" s="18">
        <f>Таблица651[[#This Row],[Заказ коробок ]]*Таблица651[[#This Row],[Кол-во шт в коробке]]</f>
        <v>0</v>
      </c>
      <c r="L720" s="54">
        <f>Таблица651[[#This Row],[Общее кол-во шт]]*Таблица651[[#This Row],[Оптовая цена KRW за 1шт]]</f>
        <v>0</v>
      </c>
      <c r="M720" s="19" t="str">
        <f>IFERROR(Таблица651[[#This Row],[Общее кол-во шт]]*Таблица651[[#This Row],[Оптовая цена USD за 1шт]],"")</f>
        <v/>
      </c>
      <c r="N720" s="49"/>
    </row>
    <row r="721" spans="1:14" ht="22.5" customHeight="1">
      <c r="A721" s="44" t="s">
        <v>16130</v>
      </c>
      <c r="B721" s="14">
        <v>8806173440580</v>
      </c>
      <c r="C721" s="50" t="s">
        <v>16131</v>
      </c>
      <c r="D721" s="46" t="s">
        <v>16132</v>
      </c>
      <c r="E721" s="16">
        <v>23900</v>
      </c>
      <c r="F721" s="15">
        <v>0.49</v>
      </c>
      <c r="G721" s="47">
        <v>8</v>
      </c>
      <c r="H721" s="55">
        <f>Таблица651[[#This Row],[Коэфициент стоимости]]*Таблица651[[#This Row],[Розничная цена KRW]]</f>
        <v>11711</v>
      </c>
      <c r="I721" s="17" t="str">
        <f>IF($H$1="","Введите курс",Таблица651[[#This Row],[Оптовая цена KRW за 1шт]]/$H$1)</f>
        <v>Введите курс</v>
      </c>
      <c r="J721" s="48"/>
      <c r="K721" s="18">
        <f>Таблица651[[#This Row],[Заказ коробок ]]*Таблица651[[#This Row],[Кол-во шт в коробке]]</f>
        <v>0</v>
      </c>
      <c r="L721" s="54">
        <f>Таблица651[[#This Row],[Общее кол-во шт]]*Таблица651[[#This Row],[Оптовая цена KRW за 1шт]]</f>
        <v>0</v>
      </c>
      <c r="M721" s="19" t="str">
        <f>IFERROR(Таблица651[[#This Row],[Общее кол-во шт]]*Таблица651[[#This Row],[Оптовая цена USD за 1шт]],"")</f>
        <v/>
      </c>
      <c r="N721" s="49"/>
    </row>
    <row r="722" spans="1:14" ht="22.5" customHeight="1">
      <c r="A722" s="44" t="s">
        <v>16133</v>
      </c>
      <c r="B722" s="14">
        <v>8806173443017</v>
      </c>
      <c r="C722" s="50" t="s">
        <v>16134</v>
      </c>
      <c r="D722" s="46" t="s">
        <v>16135</v>
      </c>
      <c r="E722" s="16">
        <v>10000</v>
      </c>
      <c r="F722" s="15">
        <v>0.49</v>
      </c>
      <c r="G722" s="47">
        <v>8</v>
      </c>
      <c r="H722" s="55">
        <f>Таблица651[[#This Row],[Коэфициент стоимости]]*Таблица651[[#This Row],[Розничная цена KRW]]</f>
        <v>4900</v>
      </c>
      <c r="I722" s="17" t="str">
        <f>IF($H$1="","Введите курс",Таблица651[[#This Row],[Оптовая цена KRW за 1шт]]/$H$1)</f>
        <v>Введите курс</v>
      </c>
      <c r="J722" s="48"/>
      <c r="K722" s="18">
        <f>Таблица651[[#This Row],[Заказ коробок ]]*Таблица651[[#This Row],[Кол-во шт в коробке]]</f>
        <v>0</v>
      </c>
      <c r="L722" s="54">
        <f>Таблица651[[#This Row],[Общее кол-во шт]]*Таблица651[[#This Row],[Оптовая цена KRW за 1шт]]</f>
        <v>0</v>
      </c>
      <c r="M722" s="19" t="str">
        <f>IFERROR(Таблица651[[#This Row],[Общее кол-во шт]]*Таблица651[[#This Row],[Оптовая цена USD за 1шт]],"")</f>
        <v/>
      </c>
      <c r="N722" s="49"/>
    </row>
    <row r="723" spans="1:14" ht="22.5" customHeight="1">
      <c r="A723" s="44" t="s">
        <v>16136</v>
      </c>
      <c r="B723" s="14">
        <v>8806173443024</v>
      </c>
      <c r="C723" s="50" t="s">
        <v>16137</v>
      </c>
      <c r="D723" s="46" t="s">
        <v>16138</v>
      </c>
      <c r="E723" s="16">
        <v>10000</v>
      </c>
      <c r="F723" s="15">
        <v>0.49</v>
      </c>
      <c r="G723" s="47">
        <v>8</v>
      </c>
      <c r="H723" s="55">
        <f>Таблица651[[#This Row],[Коэфициент стоимости]]*Таблица651[[#This Row],[Розничная цена KRW]]</f>
        <v>4900</v>
      </c>
      <c r="I723" s="17" t="str">
        <f>IF($H$1="","Введите курс",Таблица651[[#This Row],[Оптовая цена KRW за 1шт]]/$H$1)</f>
        <v>Введите курс</v>
      </c>
      <c r="J723" s="48"/>
      <c r="K723" s="18">
        <f>Таблица651[[#This Row],[Заказ коробок ]]*Таблица651[[#This Row],[Кол-во шт в коробке]]</f>
        <v>0</v>
      </c>
      <c r="L723" s="54">
        <f>Таблица651[[#This Row],[Общее кол-во шт]]*Таблица651[[#This Row],[Оптовая цена KRW за 1шт]]</f>
        <v>0</v>
      </c>
      <c r="M723" s="19" t="str">
        <f>IFERROR(Таблица651[[#This Row],[Общее кол-во шт]]*Таблица651[[#This Row],[Оптовая цена USD за 1шт]],"")</f>
        <v/>
      </c>
      <c r="N723" s="49"/>
    </row>
    <row r="724" spans="1:14" ht="22.5" customHeight="1">
      <c r="A724" s="44" t="s">
        <v>16139</v>
      </c>
      <c r="B724" s="14">
        <v>8806173443031</v>
      </c>
      <c r="C724" s="50" t="s">
        <v>16140</v>
      </c>
      <c r="D724" s="46" t="s">
        <v>16141</v>
      </c>
      <c r="E724" s="16">
        <v>10000</v>
      </c>
      <c r="F724" s="15">
        <v>0.49</v>
      </c>
      <c r="G724" s="47">
        <v>8</v>
      </c>
      <c r="H724" s="55">
        <f>Таблица651[[#This Row],[Коэфициент стоимости]]*Таблица651[[#This Row],[Розничная цена KRW]]</f>
        <v>4900</v>
      </c>
      <c r="I724" s="17" t="str">
        <f>IF($H$1="","Введите курс",Таблица651[[#This Row],[Оптовая цена KRW за 1шт]]/$H$1)</f>
        <v>Введите курс</v>
      </c>
      <c r="J724" s="48"/>
      <c r="K724" s="18">
        <f>Таблица651[[#This Row],[Заказ коробок ]]*Таблица651[[#This Row],[Кол-во шт в коробке]]</f>
        <v>0</v>
      </c>
      <c r="L724" s="54">
        <f>Таблица651[[#This Row],[Общее кол-во шт]]*Таблица651[[#This Row],[Оптовая цена KRW за 1шт]]</f>
        <v>0</v>
      </c>
      <c r="M724" s="19" t="str">
        <f>IFERROR(Таблица651[[#This Row],[Общее кол-во шт]]*Таблица651[[#This Row],[Оптовая цена USD за 1шт]],"")</f>
        <v/>
      </c>
      <c r="N724" s="49"/>
    </row>
    <row r="725" spans="1:14" ht="22.5" customHeight="1">
      <c r="A725" s="44" t="s">
        <v>16142</v>
      </c>
      <c r="B725" s="14">
        <v>8806173435197</v>
      </c>
      <c r="C725" s="50" t="s">
        <v>16143</v>
      </c>
      <c r="D725" s="46" t="s">
        <v>16144</v>
      </c>
      <c r="E725" s="16">
        <v>18900</v>
      </c>
      <c r="F725" s="15">
        <v>0.49</v>
      </c>
      <c r="G725" s="47">
        <v>8</v>
      </c>
      <c r="H725" s="55">
        <f>Таблица651[[#This Row],[Коэфициент стоимости]]*Таблица651[[#This Row],[Розничная цена KRW]]</f>
        <v>9261</v>
      </c>
      <c r="I725" s="17" t="str">
        <f>IF($H$1="","Введите курс",Таблица651[[#This Row],[Оптовая цена KRW за 1шт]]/$H$1)</f>
        <v>Введите курс</v>
      </c>
      <c r="J725" s="48"/>
      <c r="K725" s="18">
        <f>Таблица651[[#This Row],[Заказ коробок ]]*Таблица651[[#This Row],[Кол-во шт в коробке]]</f>
        <v>0</v>
      </c>
      <c r="L725" s="54">
        <f>Таблица651[[#This Row],[Общее кол-во шт]]*Таблица651[[#This Row],[Оптовая цена KRW за 1шт]]</f>
        <v>0</v>
      </c>
      <c r="M725" s="19" t="str">
        <f>IFERROR(Таблица651[[#This Row],[Общее кол-во шт]]*Таблица651[[#This Row],[Оптовая цена USD за 1шт]],"")</f>
        <v/>
      </c>
      <c r="N725" s="49"/>
    </row>
    <row r="726" spans="1:14" ht="22.5" customHeight="1">
      <c r="A726" s="44" t="s">
        <v>16145</v>
      </c>
      <c r="B726" s="14">
        <v>8806173435203</v>
      </c>
      <c r="C726" s="50" t="s">
        <v>16146</v>
      </c>
      <c r="D726" s="46" t="s">
        <v>16147</v>
      </c>
      <c r="E726" s="16">
        <v>18900</v>
      </c>
      <c r="F726" s="15">
        <v>0.49</v>
      </c>
      <c r="G726" s="47">
        <v>8</v>
      </c>
      <c r="H726" s="55">
        <f>Таблица651[[#This Row],[Коэфициент стоимости]]*Таблица651[[#This Row],[Розничная цена KRW]]</f>
        <v>9261</v>
      </c>
      <c r="I726" s="17" t="str">
        <f>IF($H$1="","Введите курс",Таблица651[[#This Row],[Оптовая цена KRW за 1шт]]/$H$1)</f>
        <v>Введите курс</v>
      </c>
      <c r="J726" s="48"/>
      <c r="K726" s="18">
        <f>Таблица651[[#This Row],[Заказ коробок ]]*Таблица651[[#This Row],[Кол-во шт в коробке]]</f>
        <v>0</v>
      </c>
      <c r="L726" s="54">
        <f>Таблица651[[#This Row],[Общее кол-во шт]]*Таблица651[[#This Row],[Оптовая цена KRW за 1шт]]</f>
        <v>0</v>
      </c>
      <c r="M726" s="19" t="str">
        <f>IFERROR(Таблица651[[#This Row],[Общее кол-во шт]]*Таблица651[[#This Row],[Оптовая цена USD за 1шт]],"")</f>
        <v/>
      </c>
      <c r="N726" s="49"/>
    </row>
    <row r="727" spans="1:14" ht="22.5" customHeight="1">
      <c r="A727" s="44" t="s">
        <v>16148</v>
      </c>
      <c r="B727" s="14">
        <v>8806173435609</v>
      </c>
      <c r="C727" s="50" t="s">
        <v>16149</v>
      </c>
      <c r="D727" s="46" t="s">
        <v>16150</v>
      </c>
      <c r="E727" s="16">
        <v>18900</v>
      </c>
      <c r="F727" s="15">
        <v>0.49</v>
      </c>
      <c r="G727" s="47">
        <v>8</v>
      </c>
      <c r="H727" s="55">
        <f>Таблица651[[#This Row],[Коэфициент стоимости]]*Таблица651[[#This Row],[Розничная цена KRW]]</f>
        <v>9261</v>
      </c>
      <c r="I727" s="17" t="str">
        <f>IF($H$1="","Введите курс",Таблица651[[#This Row],[Оптовая цена KRW за 1шт]]/$H$1)</f>
        <v>Введите курс</v>
      </c>
      <c r="J727" s="48"/>
      <c r="K727" s="18">
        <f>Таблица651[[#This Row],[Заказ коробок ]]*Таблица651[[#This Row],[Кол-во шт в коробке]]</f>
        <v>0</v>
      </c>
      <c r="L727" s="54">
        <f>Таблица651[[#This Row],[Общее кол-во шт]]*Таблица651[[#This Row],[Оптовая цена KRW за 1шт]]</f>
        <v>0</v>
      </c>
      <c r="M727" s="19" t="str">
        <f>IFERROR(Таблица651[[#This Row],[Общее кол-во шт]]*Таблица651[[#This Row],[Оптовая цена USD за 1шт]],"")</f>
        <v/>
      </c>
      <c r="N727" s="49"/>
    </row>
    <row r="728" spans="1:14" ht="22.5" customHeight="1">
      <c r="A728" s="44" t="s">
        <v>16151</v>
      </c>
      <c r="B728" s="14">
        <v>8806173435616</v>
      </c>
      <c r="C728" s="50" t="s">
        <v>16152</v>
      </c>
      <c r="D728" s="46" t="s">
        <v>16153</v>
      </c>
      <c r="E728" s="16">
        <v>18900</v>
      </c>
      <c r="F728" s="15">
        <v>0.49</v>
      </c>
      <c r="G728" s="47">
        <v>8</v>
      </c>
      <c r="H728" s="55">
        <f>Таблица651[[#This Row],[Коэфициент стоимости]]*Таблица651[[#This Row],[Розничная цена KRW]]</f>
        <v>9261</v>
      </c>
      <c r="I728" s="17" t="str">
        <f>IF($H$1="","Введите курс",Таблица651[[#This Row],[Оптовая цена KRW за 1шт]]/$H$1)</f>
        <v>Введите курс</v>
      </c>
      <c r="J728" s="48"/>
      <c r="K728" s="18">
        <f>Таблица651[[#This Row],[Заказ коробок ]]*Таблица651[[#This Row],[Кол-во шт в коробке]]</f>
        <v>0</v>
      </c>
      <c r="L728" s="54">
        <f>Таблица651[[#This Row],[Общее кол-во шт]]*Таблица651[[#This Row],[Оптовая цена KRW за 1шт]]</f>
        <v>0</v>
      </c>
      <c r="M728" s="19" t="str">
        <f>IFERROR(Таблица651[[#This Row],[Общее кол-во шт]]*Таблица651[[#This Row],[Оптовая цена USD за 1шт]],"")</f>
        <v/>
      </c>
      <c r="N728" s="49"/>
    </row>
    <row r="729" spans="1:14" ht="22.5" customHeight="1">
      <c r="A729" s="44" t="s">
        <v>16154</v>
      </c>
      <c r="B729" s="14">
        <v>8806173441808</v>
      </c>
      <c r="C729" s="50" t="s">
        <v>16155</v>
      </c>
      <c r="D729" s="46" t="s">
        <v>16156</v>
      </c>
      <c r="E729" s="16">
        <v>13900</v>
      </c>
      <c r="F729" s="15">
        <v>0.49</v>
      </c>
      <c r="G729" s="47">
        <v>8</v>
      </c>
      <c r="H729" s="55">
        <f>Таблица651[[#This Row],[Коэфициент стоимости]]*Таблица651[[#This Row],[Розничная цена KRW]]</f>
        <v>6811</v>
      </c>
      <c r="I729" s="17" t="str">
        <f>IF($H$1="","Введите курс",Таблица651[[#This Row],[Оптовая цена KRW за 1шт]]/$H$1)</f>
        <v>Введите курс</v>
      </c>
      <c r="J729" s="48"/>
      <c r="K729" s="18">
        <f>Таблица651[[#This Row],[Заказ коробок ]]*Таблица651[[#This Row],[Кол-во шт в коробке]]</f>
        <v>0</v>
      </c>
      <c r="L729" s="54">
        <f>Таблица651[[#This Row],[Общее кол-во шт]]*Таблица651[[#This Row],[Оптовая цена KRW за 1шт]]</f>
        <v>0</v>
      </c>
      <c r="M729" s="19" t="str">
        <f>IFERROR(Таблица651[[#This Row],[Общее кол-во шт]]*Таблица651[[#This Row],[Оптовая цена USD за 1шт]],"")</f>
        <v/>
      </c>
      <c r="N729" s="49"/>
    </row>
    <row r="730" spans="1:14" ht="22.5" customHeight="1">
      <c r="A730" s="44" t="s">
        <v>16157</v>
      </c>
      <c r="B730" s="14">
        <v>8806173441815</v>
      </c>
      <c r="C730" s="50" t="s">
        <v>16158</v>
      </c>
      <c r="D730" s="46" t="s">
        <v>16159</v>
      </c>
      <c r="E730" s="16">
        <v>13900</v>
      </c>
      <c r="F730" s="15">
        <v>0.49</v>
      </c>
      <c r="G730" s="47">
        <v>8</v>
      </c>
      <c r="H730" s="55">
        <f>Таблица651[[#This Row],[Коэфициент стоимости]]*Таблица651[[#This Row],[Розничная цена KRW]]</f>
        <v>6811</v>
      </c>
      <c r="I730" s="17" t="str">
        <f>IF($H$1="","Введите курс",Таблица651[[#This Row],[Оптовая цена KRW за 1шт]]/$H$1)</f>
        <v>Введите курс</v>
      </c>
      <c r="J730" s="48"/>
      <c r="K730" s="18">
        <f>Таблица651[[#This Row],[Заказ коробок ]]*Таблица651[[#This Row],[Кол-во шт в коробке]]</f>
        <v>0</v>
      </c>
      <c r="L730" s="54">
        <f>Таблица651[[#This Row],[Общее кол-во шт]]*Таблица651[[#This Row],[Оптовая цена KRW за 1шт]]</f>
        <v>0</v>
      </c>
      <c r="M730" s="19" t="str">
        <f>IFERROR(Таблица651[[#This Row],[Общее кол-во шт]]*Таблица651[[#This Row],[Оптовая цена USD за 1шт]],"")</f>
        <v/>
      </c>
      <c r="N730" s="49"/>
    </row>
    <row r="731" spans="1:14" ht="22.5" customHeight="1">
      <c r="A731" s="44" t="s">
        <v>16160</v>
      </c>
      <c r="B731" s="14">
        <v>8806173435210</v>
      </c>
      <c r="C731" s="50" t="s">
        <v>16161</v>
      </c>
      <c r="D731" s="46" t="s">
        <v>16162</v>
      </c>
      <c r="E731" s="16">
        <v>18900</v>
      </c>
      <c r="F731" s="15">
        <v>0.49</v>
      </c>
      <c r="G731" s="47">
        <v>8</v>
      </c>
      <c r="H731" s="55">
        <f>Таблица651[[#This Row],[Коэфициент стоимости]]*Таблица651[[#This Row],[Розничная цена KRW]]</f>
        <v>9261</v>
      </c>
      <c r="I731" s="17" t="str">
        <f>IF($H$1="","Введите курс",Таблица651[[#This Row],[Оптовая цена KRW за 1шт]]/$H$1)</f>
        <v>Введите курс</v>
      </c>
      <c r="J731" s="48"/>
      <c r="K731" s="18">
        <f>Таблица651[[#This Row],[Заказ коробок ]]*Таблица651[[#This Row],[Кол-во шт в коробке]]</f>
        <v>0</v>
      </c>
      <c r="L731" s="54">
        <f>Таблица651[[#This Row],[Общее кол-во шт]]*Таблица651[[#This Row],[Оптовая цена KRW за 1шт]]</f>
        <v>0</v>
      </c>
      <c r="M731" s="19" t="str">
        <f>IFERROR(Таблица651[[#This Row],[Общее кол-во шт]]*Таблица651[[#This Row],[Оптовая цена USD за 1шт]],"")</f>
        <v/>
      </c>
      <c r="N731" s="49"/>
    </row>
    <row r="732" spans="1:14" ht="22.5" customHeight="1">
      <c r="A732" s="44" t="s">
        <v>16163</v>
      </c>
      <c r="B732" s="14">
        <v>8806173435227</v>
      </c>
      <c r="C732" s="50" t="s">
        <v>16164</v>
      </c>
      <c r="D732" s="46" t="s">
        <v>16165</v>
      </c>
      <c r="E732" s="16">
        <v>18900</v>
      </c>
      <c r="F732" s="15">
        <v>0.49</v>
      </c>
      <c r="G732" s="47">
        <v>8</v>
      </c>
      <c r="H732" s="55">
        <f>Таблица651[[#This Row],[Коэфициент стоимости]]*Таблица651[[#This Row],[Розничная цена KRW]]</f>
        <v>9261</v>
      </c>
      <c r="I732" s="17" t="str">
        <f>IF($H$1="","Введите курс",Таблица651[[#This Row],[Оптовая цена KRW за 1шт]]/$H$1)</f>
        <v>Введите курс</v>
      </c>
      <c r="J732" s="48"/>
      <c r="K732" s="18">
        <f>Таблица651[[#This Row],[Заказ коробок ]]*Таблица651[[#This Row],[Кол-во шт в коробке]]</f>
        <v>0</v>
      </c>
      <c r="L732" s="54">
        <f>Таблица651[[#This Row],[Общее кол-во шт]]*Таблица651[[#This Row],[Оптовая цена KRW за 1шт]]</f>
        <v>0</v>
      </c>
      <c r="M732" s="19" t="str">
        <f>IFERROR(Таблица651[[#This Row],[Общее кол-во шт]]*Таблица651[[#This Row],[Оптовая цена USD за 1шт]],"")</f>
        <v/>
      </c>
      <c r="N732" s="49"/>
    </row>
    <row r="733" spans="1:14" ht="22.5" customHeight="1">
      <c r="A733" s="44" t="s">
        <v>16166</v>
      </c>
      <c r="B733" s="14">
        <v>8806173450763</v>
      </c>
      <c r="C733" s="50" t="s">
        <v>16167</v>
      </c>
      <c r="D733" s="46" t="s">
        <v>16168</v>
      </c>
      <c r="E733" s="16">
        <v>49800</v>
      </c>
      <c r="F733" s="15">
        <v>0.49</v>
      </c>
      <c r="G733" s="47">
        <v>10</v>
      </c>
      <c r="H733" s="55">
        <f>Таблица651[[#This Row],[Коэфициент стоимости]]*Таблица651[[#This Row],[Розничная цена KRW]]</f>
        <v>24402</v>
      </c>
      <c r="I733" s="17" t="str">
        <f>IF($H$1="","Введите курс",Таблица651[[#This Row],[Оптовая цена KRW за 1шт]]/$H$1)</f>
        <v>Введите курс</v>
      </c>
      <c r="J733" s="48"/>
      <c r="K733" s="18">
        <f>Таблица651[[#This Row],[Заказ коробок ]]*Таблица651[[#This Row],[Кол-во шт в коробке]]</f>
        <v>0</v>
      </c>
      <c r="L733" s="54">
        <f>Таблица651[[#This Row],[Общее кол-во шт]]*Таблица651[[#This Row],[Оптовая цена KRW за 1шт]]</f>
        <v>0</v>
      </c>
      <c r="M733" s="19" t="str">
        <f>IFERROR(Таблица651[[#This Row],[Общее кол-во шт]]*Таблица651[[#This Row],[Оптовая цена USD за 1шт]],"")</f>
        <v/>
      </c>
      <c r="N733" s="49"/>
    </row>
    <row r="734" spans="1:14" ht="22.5" customHeight="1">
      <c r="A734" s="44" t="s">
        <v>16169</v>
      </c>
      <c r="B734" s="14">
        <v>8806173446940</v>
      </c>
      <c r="C734" s="50" t="s">
        <v>16170</v>
      </c>
      <c r="D734" s="46" t="s">
        <v>16171</v>
      </c>
      <c r="E734" s="16">
        <v>16000</v>
      </c>
      <c r="F734" s="15">
        <v>0.49</v>
      </c>
      <c r="G734" s="47">
        <v>6</v>
      </c>
      <c r="H734" s="55">
        <f>Таблица651[[#This Row],[Коэфициент стоимости]]*Таблица651[[#This Row],[Розничная цена KRW]]</f>
        <v>7840</v>
      </c>
      <c r="I734" s="17" t="str">
        <f>IF($H$1="","Введите курс",Таблица651[[#This Row],[Оптовая цена KRW за 1шт]]/$H$1)</f>
        <v>Введите курс</v>
      </c>
      <c r="J734" s="48"/>
      <c r="K734" s="18">
        <f>Таблица651[[#This Row],[Заказ коробок ]]*Таблица651[[#This Row],[Кол-во шт в коробке]]</f>
        <v>0</v>
      </c>
      <c r="L734" s="54">
        <f>Таблица651[[#This Row],[Общее кол-во шт]]*Таблица651[[#This Row],[Оптовая цена KRW за 1шт]]</f>
        <v>0</v>
      </c>
      <c r="M734" s="19" t="str">
        <f>IFERROR(Таблица651[[#This Row],[Общее кол-во шт]]*Таблица651[[#This Row],[Оптовая цена USD за 1шт]],"")</f>
        <v/>
      </c>
      <c r="N734" s="49"/>
    </row>
    <row r="735" spans="1:14" ht="22.5" customHeight="1">
      <c r="A735" s="44" t="s">
        <v>16172</v>
      </c>
      <c r="B735" s="14">
        <v>8806173419586</v>
      </c>
      <c r="C735" s="50" t="s">
        <v>16173</v>
      </c>
      <c r="D735" s="46" t="s">
        <v>24330</v>
      </c>
      <c r="E735" s="16">
        <v>6900</v>
      </c>
      <c r="F735" s="15">
        <v>0.49</v>
      </c>
      <c r="G735" s="47">
        <v>12</v>
      </c>
      <c r="H735" s="55">
        <f>Таблица651[[#This Row],[Коэфициент стоимости]]*Таблица651[[#This Row],[Розничная цена KRW]]</f>
        <v>3381</v>
      </c>
      <c r="I735" s="17" t="str">
        <f>IF($H$1="","Введите курс",Таблица651[[#This Row],[Оптовая цена KRW за 1шт]]/$H$1)</f>
        <v>Введите курс</v>
      </c>
      <c r="J735" s="48"/>
      <c r="K735" s="18">
        <f>Таблица651[[#This Row],[Заказ коробок ]]*Таблица651[[#This Row],[Кол-во шт в коробке]]</f>
        <v>0</v>
      </c>
      <c r="L735" s="54">
        <f>Таблица651[[#This Row],[Общее кол-во шт]]*Таблица651[[#This Row],[Оптовая цена KRW за 1шт]]</f>
        <v>0</v>
      </c>
      <c r="M735" s="19" t="str">
        <f>IFERROR(Таблица651[[#This Row],[Общее кол-во шт]]*Таблица651[[#This Row],[Оптовая цена USD за 1шт]],"")</f>
        <v/>
      </c>
      <c r="N735" s="49"/>
    </row>
    <row r="736" spans="1:14" ht="22.5" customHeight="1">
      <c r="A736" s="44" t="s">
        <v>16174</v>
      </c>
      <c r="B736" s="14">
        <v>8806173419609</v>
      </c>
      <c r="C736" s="50" t="s">
        <v>16175</v>
      </c>
      <c r="D736" s="46" t="s">
        <v>24331</v>
      </c>
      <c r="E736" s="16">
        <v>6900</v>
      </c>
      <c r="F736" s="15">
        <v>0.49</v>
      </c>
      <c r="G736" s="47">
        <v>12</v>
      </c>
      <c r="H736" s="55">
        <f>Таблица651[[#This Row],[Коэфициент стоимости]]*Таблица651[[#This Row],[Розничная цена KRW]]</f>
        <v>3381</v>
      </c>
      <c r="I736" s="17" t="str">
        <f>IF($H$1="","Введите курс",Таблица651[[#This Row],[Оптовая цена KRW за 1шт]]/$H$1)</f>
        <v>Введите курс</v>
      </c>
      <c r="J736" s="48"/>
      <c r="K736" s="18">
        <f>Таблица651[[#This Row],[Заказ коробок ]]*Таблица651[[#This Row],[Кол-во шт в коробке]]</f>
        <v>0</v>
      </c>
      <c r="L736" s="54">
        <f>Таблица651[[#This Row],[Общее кол-во шт]]*Таблица651[[#This Row],[Оптовая цена KRW за 1шт]]</f>
        <v>0</v>
      </c>
      <c r="M736" s="19" t="str">
        <f>IFERROR(Таблица651[[#This Row],[Общее кол-во шт]]*Таблица651[[#This Row],[Оптовая цена USD за 1шт]],"")</f>
        <v/>
      </c>
      <c r="N736" s="49"/>
    </row>
    <row r="737" spans="1:14" ht="22.5" customHeight="1">
      <c r="A737" s="44" t="s">
        <v>16176</v>
      </c>
      <c r="B737" s="14">
        <v>8806173423484</v>
      </c>
      <c r="C737" s="50" t="s">
        <v>16177</v>
      </c>
      <c r="D737" s="46" t="s">
        <v>24332</v>
      </c>
      <c r="E737" s="16">
        <v>8900</v>
      </c>
      <c r="F737" s="15">
        <v>0.49</v>
      </c>
      <c r="G737" s="47">
        <v>12</v>
      </c>
      <c r="H737" s="55">
        <f>Таблица651[[#This Row],[Коэфициент стоимости]]*Таблица651[[#This Row],[Розничная цена KRW]]</f>
        <v>4361</v>
      </c>
      <c r="I737" s="17" t="str">
        <f>IF($H$1="","Введите курс",Таблица651[[#This Row],[Оптовая цена KRW за 1шт]]/$H$1)</f>
        <v>Введите курс</v>
      </c>
      <c r="J737" s="48"/>
      <c r="K737" s="18">
        <f>Таблица651[[#This Row],[Заказ коробок ]]*Таблица651[[#This Row],[Кол-во шт в коробке]]</f>
        <v>0</v>
      </c>
      <c r="L737" s="54">
        <f>Таблица651[[#This Row],[Общее кол-во шт]]*Таблица651[[#This Row],[Оптовая цена KRW за 1шт]]</f>
        <v>0</v>
      </c>
      <c r="M737" s="19" t="str">
        <f>IFERROR(Таблица651[[#This Row],[Общее кол-во шт]]*Таблица651[[#This Row],[Оптовая цена USD за 1шт]],"")</f>
        <v/>
      </c>
      <c r="N737" s="49"/>
    </row>
    <row r="738" spans="1:14" ht="22.5" customHeight="1">
      <c r="A738" s="44" t="s">
        <v>16178</v>
      </c>
      <c r="B738" s="14">
        <v>8806173447886</v>
      </c>
      <c r="C738" s="50" t="s">
        <v>16179</v>
      </c>
      <c r="D738" s="46" t="s">
        <v>16180</v>
      </c>
      <c r="E738" s="16">
        <v>17000</v>
      </c>
      <c r="F738" s="15">
        <v>0.49</v>
      </c>
      <c r="G738" s="47">
        <v>6</v>
      </c>
      <c r="H738" s="55">
        <f>Таблица651[[#This Row],[Коэфициент стоимости]]*Таблица651[[#This Row],[Розничная цена KRW]]</f>
        <v>8330</v>
      </c>
      <c r="I738" s="17" t="str">
        <f>IF($H$1="","Введите курс",Таблица651[[#This Row],[Оптовая цена KRW за 1шт]]/$H$1)</f>
        <v>Введите курс</v>
      </c>
      <c r="J738" s="48"/>
      <c r="K738" s="18">
        <f>Таблица651[[#This Row],[Заказ коробок ]]*Таблица651[[#This Row],[Кол-во шт в коробке]]</f>
        <v>0</v>
      </c>
      <c r="L738" s="54">
        <f>Таблица651[[#This Row],[Общее кол-во шт]]*Таблица651[[#This Row],[Оптовая цена KRW за 1шт]]</f>
        <v>0</v>
      </c>
      <c r="M738" s="19" t="str">
        <f>IFERROR(Таблица651[[#This Row],[Общее кол-во шт]]*Таблица651[[#This Row],[Оптовая цена USD за 1шт]],"")</f>
        <v/>
      </c>
      <c r="N738" s="49"/>
    </row>
    <row r="739" spans="1:14" ht="22.5" customHeight="1">
      <c r="A739" s="44" t="s">
        <v>16181</v>
      </c>
      <c r="B739" s="14">
        <v>8806173426003</v>
      </c>
      <c r="C739" s="50" t="s">
        <v>16182</v>
      </c>
      <c r="D739" s="46" t="s">
        <v>16183</v>
      </c>
      <c r="E739" s="16">
        <v>5900</v>
      </c>
      <c r="F739" s="15">
        <v>0.49</v>
      </c>
      <c r="G739" s="47">
        <v>12</v>
      </c>
      <c r="H739" s="55">
        <f>Таблица651[[#This Row],[Коэфициент стоимости]]*Таблица651[[#This Row],[Розничная цена KRW]]</f>
        <v>2891</v>
      </c>
      <c r="I739" s="17" t="str">
        <f>IF($H$1="","Введите курс",Таблица651[[#This Row],[Оптовая цена KRW за 1шт]]/$H$1)</f>
        <v>Введите курс</v>
      </c>
      <c r="J739" s="48"/>
      <c r="K739" s="18">
        <f>Таблица651[[#This Row],[Заказ коробок ]]*Таблица651[[#This Row],[Кол-во шт в коробке]]</f>
        <v>0</v>
      </c>
      <c r="L739" s="54">
        <f>Таблица651[[#This Row],[Общее кол-во шт]]*Таблица651[[#This Row],[Оптовая цена KRW за 1шт]]</f>
        <v>0</v>
      </c>
      <c r="M739" s="19" t="str">
        <f>IFERROR(Таблица651[[#This Row],[Общее кол-во шт]]*Таблица651[[#This Row],[Оптовая цена USD за 1шт]],"")</f>
        <v/>
      </c>
      <c r="N739" s="49"/>
    </row>
    <row r="740" spans="1:14" ht="22.5" customHeight="1">
      <c r="A740" s="44" t="s">
        <v>16184</v>
      </c>
      <c r="B740" s="14">
        <v>8806173443901</v>
      </c>
      <c r="C740" s="50" t="s">
        <v>16185</v>
      </c>
      <c r="D740" s="46" t="s">
        <v>16186</v>
      </c>
      <c r="E740" s="16">
        <v>3500</v>
      </c>
      <c r="F740" s="15">
        <v>0.49</v>
      </c>
      <c r="G740" s="47">
        <v>30</v>
      </c>
      <c r="H740" s="55">
        <f>Таблица651[[#This Row],[Коэфициент стоимости]]*Таблица651[[#This Row],[Розничная цена KRW]]</f>
        <v>1715</v>
      </c>
      <c r="I740" s="17" t="str">
        <f>IF($H$1="","Введите курс",Таблица651[[#This Row],[Оптовая цена KRW за 1шт]]/$H$1)</f>
        <v>Введите курс</v>
      </c>
      <c r="J740" s="48"/>
      <c r="K740" s="18">
        <f>Таблица651[[#This Row],[Заказ коробок ]]*Таблица651[[#This Row],[Кол-во шт в коробке]]</f>
        <v>0</v>
      </c>
      <c r="L740" s="54">
        <f>Таблица651[[#This Row],[Общее кол-во шт]]*Таблица651[[#This Row],[Оптовая цена KRW за 1шт]]</f>
        <v>0</v>
      </c>
      <c r="M740" s="19" t="str">
        <f>IFERROR(Таблица651[[#This Row],[Общее кол-во шт]]*Таблица651[[#This Row],[Оптовая цена USD за 1шт]],"")</f>
        <v/>
      </c>
      <c r="N740" s="49"/>
    </row>
    <row r="741" spans="1:14" ht="22.5" customHeight="1">
      <c r="A741" s="44" t="s">
        <v>16187</v>
      </c>
      <c r="B741" s="14">
        <v>8806173443628</v>
      </c>
      <c r="C741" s="50" t="s">
        <v>16188</v>
      </c>
      <c r="D741" s="46" t="s">
        <v>16189</v>
      </c>
      <c r="E741" s="16">
        <v>3500</v>
      </c>
      <c r="F741" s="15">
        <v>0.49</v>
      </c>
      <c r="G741" s="47">
        <v>30</v>
      </c>
      <c r="H741" s="55">
        <f>Таблица651[[#This Row],[Коэфициент стоимости]]*Таблица651[[#This Row],[Розничная цена KRW]]</f>
        <v>1715</v>
      </c>
      <c r="I741" s="17" t="str">
        <f>IF($H$1="","Введите курс",Таблица651[[#This Row],[Оптовая цена KRW за 1шт]]/$H$1)</f>
        <v>Введите курс</v>
      </c>
      <c r="J741" s="48"/>
      <c r="K741" s="18">
        <f>Таблица651[[#This Row],[Заказ коробок ]]*Таблица651[[#This Row],[Кол-во шт в коробке]]</f>
        <v>0</v>
      </c>
      <c r="L741" s="54">
        <f>Таблица651[[#This Row],[Общее кол-во шт]]*Таблица651[[#This Row],[Оптовая цена KRW за 1шт]]</f>
        <v>0</v>
      </c>
      <c r="M741" s="19" t="str">
        <f>IFERROR(Таблица651[[#This Row],[Общее кол-во шт]]*Таблица651[[#This Row],[Оптовая цена USD за 1шт]],"")</f>
        <v/>
      </c>
      <c r="N741" s="49"/>
    </row>
    <row r="742" spans="1:14" ht="22.5" customHeight="1">
      <c r="A742" s="44" t="s">
        <v>16190</v>
      </c>
      <c r="B742" s="14">
        <v>8806173450954</v>
      </c>
      <c r="C742" s="50" t="s">
        <v>16191</v>
      </c>
      <c r="D742" s="46" t="s">
        <v>16192</v>
      </c>
      <c r="E742" s="16">
        <v>10900</v>
      </c>
      <c r="F742" s="15">
        <v>0.49</v>
      </c>
      <c r="G742" s="47">
        <v>6</v>
      </c>
      <c r="H742" s="55">
        <f>Таблица651[[#This Row],[Коэфициент стоимости]]*Таблица651[[#This Row],[Розничная цена KRW]]</f>
        <v>5341</v>
      </c>
      <c r="I742" s="17" t="str">
        <f>IF($H$1="","Введите курс",Таблица651[[#This Row],[Оптовая цена KRW за 1шт]]/$H$1)</f>
        <v>Введите курс</v>
      </c>
      <c r="J742" s="48"/>
      <c r="K742" s="18">
        <f>Таблица651[[#This Row],[Заказ коробок ]]*Таблица651[[#This Row],[Кол-во шт в коробке]]</f>
        <v>0</v>
      </c>
      <c r="L742" s="54">
        <f>Таблица651[[#This Row],[Общее кол-во шт]]*Таблица651[[#This Row],[Оптовая цена KRW за 1шт]]</f>
        <v>0</v>
      </c>
      <c r="M742" s="19" t="str">
        <f>IFERROR(Таблица651[[#This Row],[Общее кол-во шт]]*Таблица651[[#This Row],[Оптовая цена USD за 1шт]],"")</f>
        <v/>
      </c>
      <c r="N742" s="49"/>
    </row>
    <row r="743" spans="1:14" ht="22.5" customHeight="1">
      <c r="A743" s="44" t="s">
        <v>16193</v>
      </c>
      <c r="B743" s="14">
        <v>8806173450961</v>
      </c>
      <c r="C743" s="50" t="s">
        <v>16194</v>
      </c>
      <c r="D743" s="46" t="s">
        <v>16195</v>
      </c>
      <c r="E743" s="16">
        <v>10900</v>
      </c>
      <c r="F743" s="15">
        <v>0.49</v>
      </c>
      <c r="G743" s="47">
        <v>6</v>
      </c>
      <c r="H743" s="55">
        <f>Таблица651[[#This Row],[Коэфициент стоимости]]*Таблица651[[#This Row],[Розничная цена KRW]]</f>
        <v>5341</v>
      </c>
      <c r="I743" s="17" t="str">
        <f>IF($H$1="","Введите курс",Таблица651[[#This Row],[Оптовая цена KRW за 1шт]]/$H$1)</f>
        <v>Введите курс</v>
      </c>
      <c r="J743" s="48"/>
      <c r="K743" s="18">
        <f>Таблица651[[#This Row],[Заказ коробок ]]*Таблица651[[#This Row],[Кол-во шт в коробке]]</f>
        <v>0</v>
      </c>
      <c r="L743" s="54">
        <f>Таблица651[[#This Row],[Общее кол-во шт]]*Таблица651[[#This Row],[Оптовая цена KRW за 1шт]]</f>
        <v>0</v>
      </c>
      <c r="M743" s="19" t="str">
        <f>IFERROR(Таблица651[[#This Row],[Общее кол-во шт]]*Таблица651[[#This Row],[Оптовая цена USD за 1шт]],"")</f>
        <v/>
      </c>
      <c r="N743" s="49"/>
    </row>
    <row r="744" spans="1:14" ht="22.5" customHeight="1">
      <c r="A744" s="44" t="s">
        <v>16196</v>
      </c>
      <c r="B744" s="14">
        <v>8806173449927</v>
      </c>
      <c r="C744" s="50" t="s">
        <v>16197</v>
      </c>
      <c r="D744" s="46" t="s">
        <v>24333</v>
      </c>
      <c r="E744" s="16">
        <v>6600</v>
      </c>
      <c r="F744" s="15">
        <v>0.49</v>
      </c>
      <c r="G744" s="47">
        <v>9</v>
      </c>
      <c r="H744" s="55">
        <f>Таблица651[[#This Row],[Коэфициент стоимости]]*Таблица651[[#This Row],[Розничная цена KRW]]</f>
        <v>3234</v>
      </c>
      <c r="I744" s="17" t="str">
        <f>IF($H$1="","Введите курс",Таблица651[[#This Row],[Оптовая цена KRW за 1шт]]/$H$1)</f>
        <v>Введите курс</v>
      </c>
      <c r="J744" s="48"/>
      <c r="K744" s="18">
        <f>Таблица651[[#This Row],[Заказ коробок ]]*Таблица651[[#This Row],[Кол-во шт в коробке]]</f>
        <v>0</v>
      </c>
      <c r="L744" s="54">
        <f>Таблица651[[#This Row],[Общее кол-во шт]]*Таблица651[[#This Row],[Оптовая цена KRW за 1шт]]</f>
        <v>0</v>
      </c>
      <c r="M744" s="19" t="str">
        <f>IFERROR(Таблица651[[#This Row],[Общее кол-во шт]]*Таблица651[[#This Row],[Оптовая цена USD за 1шт]],"")</f>
        <v/>
      </c>
      <c r="N744" s="49"/>
    </row>
    <row r="745" spans="1:14" ht="22.5" customHeight="1">
      <c r="A745" s="44" t="s">
        <v>16198</v>
      </c>
      <c r="B745" s="14">
        <v>8806173449934</v>
      </c>
      <c r="C745" s="50" t="s">
        <v>16199</v>
      </c>
      <c r="D745" s="46" t="s">
        <v>16200</v>
      </c>
      <c r="E745" s="16">
        <v>6600</v>
      </c>
      <c r="F745" s="15">
        <v>0.49</v>
      </c>
      <c r="G745" s="47">
        <v>9</v>
      </c>
      <c r="H745" s="55">
        <f>Таблица651[[#This Row],[Коэфициент стоимости]]*Таблица651[[#This Row],[Розничная цена KRW]]</f>
        <v>3234</v>
      </c>
      <c r="I745" s="17" t="str">
        <f>IF($H$1="","Введите курс",Таблица651[[#This Row],[Оптовая цена KRW за 1шт]]/$H$1)</f>
        <v>Введите курс</v>
      </c>
      <c r="J745" s="48"/>
      <c r="K745" s="18">
        <f>Таблица651[[#This Row],[Заказ коробок ]]*Таблица651[[#This Row],[Кол-во шт в коробке]]</f>
        <v>0</v>
      </c>
      <c r="L745" s="54">
        <f>Таблица651[[#This Row],[Общее кол-во шт]]*Таблица651[[#This Row],[Оптовая цена KRW за 1шт]]</f>
        <v>0</v>
      </c>
      <c r="M745" s="19" t="str">
        <f>IFERROR(Таблица651[[#This Row],[Общее кол-во шт]]*Таблица651[[#This Row],[Оптовая цена USD за 1шт]],"")</f>
        <v/>
      </c>
      <c r="N745" s="49"/>
    </row>
    <row r="746" spans="1:14" ht="22.5" customHeight="1">
      <c r="A746" s="44" t="s">
        <v>16201</v>
      </c>
      <c r="B746" s="14">
        <v>8806173449941</v>
      </c>
      <c r="C746" s="50" t="s">
        <v>16202</v>
      </c>
      <c r="D746" s="46" t="s">
        <v>16203</v>
      </c>
      <c r="E746" s="16">
        <v>6600</v>
      </c>
      <c r="F746" s="15">
        <v>0.49</v>
      </c>
      <c r="G746" s="47">
        <v>9</v>
      </c>
      <c r="H746" s="55">
        <f>Таблица651[[#This Row],[Коэфициент стоимости]]*Таблица651[[#This Row],[Розничная цена KRW]]</f>
        <v>3234</v>
      </c>
      <c r="I746" s="17" t="str">
        <f>IF($H$1="","Введите курс",Таблица651[[#This Row],[Оптовая цена KRW за 1шт]]/$H$1)</f>
        <v>Введите курс</v>
      </c>
      <c r="J746" s="48"/>
      <c r="K746" s="18">
        <f>Таблица651[[#This Row],[Заказ коробок ]]*Таблица651[[#This Row],[Кол-во шт в коробке]]</f>
        <v>0</v>
      </c>
      <c r="L746" s="54">
        <f>Таблица651[[#This Row],[Общее кол-во шт]]*Таблица651[[#This Row],[Оптовая цена KRW за 1шт]]</f>
        <v>0</v>
      </c>
      <c r="M746" s="19" t="str">
        <f>IFERROR(Таблица651[[#This Row],[Общее кол-во шт]]*Таблица651[[#This Row],[Оптовая цена USD за 1шт]],"")</f>
        <v/>
      </c>
      <c r="N746" s="49"/>
    </row>
    <row r="747" spans="1:14" ht="22.5" customHeight="1">
      <c r="A747" s="44" t="s">
        <v>16204</v>
      </c>
      <c r="B747" s="14">
        <v>8806173449958</v>
      </c>
      <c r="C747" s="50" t="s">
        <v>16205</v>
      </c>
      <c r="D747" s="46" t="s">
        <v>16206</v>
      </c>
      <c r="E747" s="16">
        <v>6600</v>
      </c>
      <c r="F747" s="15">
        <v>0.49</v>
      </c>
      <c r="G747" s="47">
        <v>9</v>
      </c>
      <c r="H747" s="55">
        <f>Таблица651[[#This Row],[Коэфициент стоимости]]*Таблица651[[#This Row],[Розничная цена KRW]]</f>
        <v>3234</v>
      </c>
      <c r="I747" s="17" t="str">
        <f>IF($H$1="","Введите курс",Таблица651[[#This Row],[Оптовая цена KRW за 1шт]]/$H$1)</f>
        <v>Введите курс</v>
      </c>
      <c r="J747" s="48"/>
      <c r="K747" s="18">
        <f>Таблица651[[#This Row],[Заказ коробок ]]*Таблица651[[#This Row],[Кол-во шт в коробке]]</f>
        <v>0</v>
      </c>
      <c r="L747" s="54">
        <f>Таблица651[[#This Row],[Общее кол-во шт]]*Таблица651[[#This Row],[Оптовая цена KRW за 1шт]]</f>
        <v>0</v>
      </c>
      <c r="M747" s="19" t="str">
        <f>IFERROR(Таблица651[[#This Row],[Общее кол-во шт]]*Таблица651[[#This Row],[Оптовая цена USD за 1шт]],"")</f>
        <v/>
      </c>
      <c r="N747" s="49"/>
    </row>
    <row r="748" spans="1:14" ht="22.5" customHeight="1">
      <c r="A748" s="44" t="s">
        <v>16207</v>
      </c>
      <c r="B748" s="14">
        <v>8806173449965</v>
      </c>
      <c r="C748" s="50" t="s">
        <v>16208</v>
      </c>
      <c r="D748" s="46" t="s">
        <v>16209</v>
      </c>
      <c r="E748" s="16">
        <v>6600</v>
      </c>
      <c r="F748" s="15">
        <v>0.49</v>
      </c>
      <c r="G748" s="47">
        <v>9</v>
      </c>
      <c r="H748" s="55">
        <f>Таблица651[[#This Row],[Коэфициент стоимости]]*Таблица651[[#This Row],[Розничная цена KRW]]</f>
        <v>3234</v>
      </c>
      <c r="I748" s="17" t="str">
        <f>IF($H$1="","Введите курс",Таблица651[[#This Row],[Оптовая цена KRW за 1шт]]/$H$1)</f>
        <v>Введите курс</v>
      </c>
      <c r="J748" s="48"/>
      <c r="K748" s="18">
        <f>Таблица651[[#This Row],[Заказ коробок ]]*Таблица651[[#This Row],[Кол-во шт в коробке]]</f>
        <v>0</v>
      </c>
      <c r="L748" s="54">
        <f>Таблица651[[#This Row],[Общее кол-во шт]]*Таблица651[[#This Row],[Оптовая цена KRW за 1шт]]</f>
        <v>0</v>
      </c>
      <c r="M748" s="19" t="str">
        <f>IFERROR(Таблица651[[#This Row],[Общее кол-во шт]]*Таблица651[[#This Row],[Оптовая цена USD за 1шт]],"")</f>
        <v/>
      </c>
      <c r="N748" s="49"/>
    </row>
    <row r="749" spans="1:14" ht="22.5" customHeight="1">
      <c r="A749" s="44" t="s">
        <v>16210</v>
      </c>
      <c r="B749" s="14">
        <v>8806173449972</v>
      </c>
      <c r="C749" s="50" t="s">
        <v>16211</v>
      </c>
      <c r="D749" s="46" t="s">
        <v>24334</v>
      </c>
      <c r="E749" s="16">
        <v>6600</v>
      </c>
      <c r="F749" s="15">
        <v>0.49</v>
      </c>
      <c r="G749" s="47">
        <v>9</v>
      </c>
      <c r="H749" s="55">
        <f>Таблица651[[#This Row],[Коэфициент стоимости]]*Таблица651[[#This Row],[Розничная цена KRW]]</f>
        <v>3234</v>
      </c>
      <c r="I749" s="17" t="str">
        <f>IF($H$1="","Введите курс",Таблица651[[#This Row],[Оптовая цена KRW за 1шт]]/$H$1)</f>
        <v>Введите курс</v>
      </c>
      <c r="J749" s="48"/>
      <c r="K749" s="18">
        <f>Таблица651[[#This Row],[Заказ коробок ]]*Таблица651[[#This Row],[Кол-во шт в коробке]]</f>
        <v>0</v>
      </c>
      <c r="L749" s="54">
        <f>Таблица651[[#This Row],[Общее кол-во шт]]*Таблица651[[#This Row],[Оптовая цена KRW за 1шт]]</f>
        <v>0</v>
      </c>
      <c r="M749" s="19" t="str">
        <f>IFERROR(Таблица651[[#This Row],[Общее кол-во шт]]*Таблица651[[#This Row],[Оптовая цена USD за 1шт]],"")</f>
        <v/>
      </c>
      <c r="N749" s="49"/>
    </row>
    <row r="750" spans="1:14" ht="22.5" customHeight="1">
      <c r="A750" s="44" t="s">
        <v>16212</v>
      </c>
      <c r="B750" s="14">
        <v>8806173449989</v>
      </c>
      <c r="C750" s="50" t="s">
        <v>16213</v>
      </c>
      <c r="D750" s="46" t="s">
        <v>16214</v>
      </c>
      <c r="E750" s="16">
        <v>6600</v>
      </c>
      <c r="F750" s="15">
        <v>0.49</v>
      </c>
      <c r="G750" s="47">
        <v>9</v>
      </c>
      <c r="H750" s="55">
        <f>Таблица651[[#This Row],[Коэфициент стоимости]]*Таблица651[[#This Row],[Розничная цена KRW]]</f>
        <v>3234</v>
      </c>
      <c r="I750" s="17" t="str">
        <f>IF($H$1="","Введите курс",Таблица651[[#This Row],[Оптовая цена KRW за 1шт]]/$H$1)</f>
        <v>Введите курс</v>
      </c>
      <c r="J750" s="48"/>
      <c r="K750" s="18">
        <f>Таблица651[[#This Row],[Заказ коробок ]]*Таблица651[[#This Row],[Кол-во шт в коробке]]</f>
        <v>0</v>
      </c>
      <c r="L750" s="54">
        <f>Таблица651[[#This Row],[Общее кол-во шт]]*Таблица651[[#This Row],[Оптовая цена KRW за 1шт]]</f>
        <v>0</v>
      </c>
      <c r="M750" s="19" t="str">
        <f>IFERROR(Таблица651[[#This Row],[Общее кол-во шт]]*Таблица651[[#This Row],[Оптовая цена USD за 1шт]],"")</f>
        <v/>
      </c>
      <c r="N750" s="49"/>
    </row>
    <row r="751" spans="1:14" ht="22.5" customHeight="1">
      <c r="A751" s="44" t="s">
        <v>16215</v>
      </c>
      <c r="B751" s="14">
        <v>8806173449996</v>
      </c>
      <c r="C751" s="50" t="s">
        <v>16216</v>
      </c>
      <c r="D751" s="46" t="s">
        <v>16217</v>
      </c>
      <c r="E751" s="16">
        <v>6600</v>
      </c>
      <c r="F751" s="15">
        <v>0.49</v>
      </c>
      <c r="G751" s="47">
        <v>9</v>
      </c>
      <c r="H751" s="55">
        <f>Таблица651[[#This Row],[Коэфициент стоимости]]*Таблица651[[#This Row],[Розничная цена KRW]]</f>
        <v>3234</v>
      </c>
      <c r="I751" s="17" t="str">
        <f>IF($H$1="","Введите курс",Таблица651[[#This Row],[Оптовая цена KRW за 1шт]]/$H$1)</f>
        <v>Введите курс</v>
      </c>
      <c r="J751" s="48"/>
      <c r="K751" s="18">
        <f>Таблица651[[#This Row],[Заказ коробок ]]*Таблица651[[#This Row],[Кол-во шт в коробке]]</f>
        <v>0</v>
      </c>
      <c r="L751" s="54">
        <f>Таблица651[[#This Row],[Общее кол-во шт]]*Таблица651[[#This Row],[Оптовая цена KRW за 1шт]]</f>
        <v>0</v>
      </c>
      <c r="M751" s="19" t="str">
        <f>IFERROR(Таблица651[[#This Row],[Общее кол-во шт]]*Таблица651[[#This Row],[Оптовая цена USD за 1шт]],"")</f>
        <v/>
      </c>
      <c r="N751" s="49"/>
    </row>
    <row r="752" spans="1:14" ht="22.5" customHeight="1">
      <c r="A752" s="44" t="s">
        <v>16218</v>
      </c>
      <c r="B752" s="14">
        <v>8806173450015</v>
      </c>
      <c r="C752" s="50" t="s">
        <v>16219</v>
      </c>
      <c r="D752" s="46" t="s">
        <v>16220</v>
      </c>
      <c r="E752" s="16">
        <v>6600</v>
      </c>
      <c r="F752" s="15">
        <v>0.49</v>
      </c>
      <c r="G752" s="47">
        <v>9</v>
      </c>
      <c r="H752" s="55">
        <f>Таблица651[[#This Row],[Коэфициент стоимости]]*Таблица651[[#This Row],[Розничная цена KRW]]</f>
        <v>3234</v>
      </c>
      <c r="I752" s="17" t="str">
        <f>IF($H$1="","Введите курс",Таблица651[[#This Row],[Оптовая цена KRW за 1шт]]/$H$1)</f>
        <v>Введите курс</v>
      </c>
      <c r="J752" s="48"/>
      <c r="K752" s="18">
        <f>Таблица651[[#This Row],[Заказ коробок ]]*Таблица651[[#This Row],[Кол-во шт в коробке]]</f>
        <v>0</v>
      </c>
      <c r="L752" s="54">
        <f>Таблица651[[#This Row],[Общее кол-во шт]]*Таблица651[[#This Row],[Оптовая цена KRW за 1шт]]</f>
        <v>0</v>
      </c>
      <c r="M752" s="19" t="str">
        <f>IFERROR(Таблица651[[#This Row],[Общее кол-во шт]]*Таблица651[[#This Row],[Оптовая цена USD за 1шт]],"")</f>
        <v/>
      </c>
      <c r="N752" s="49"/>
    </row>
    <row r="753" spans="1:14" ht="22.5" customHeight="1">
      <c r="A753" s="44" t="s">
        <v>16221</v>
      </c>
      <c r="B753" s="14">
        <v>8806173450022</v>
      </c>
      <c r="C753" s="50" t="s">
        <v>16222</v>
      </c>
      <c r="D753" s="46" t="s">
        <v>16223</v>
      </c>
      <c r="E753" s="16">
        <v>6600</v>
      </c>
      <c r="F753" s="15">
        <v>0.49</v>
      </c>
      <c r="G753" s="47">
        <v>9</v>
      </c>
      <c r="H753" s="55">
        <f>Таблица651[[#This Row],[Коэфициент стоимости]]*Таблица651[[#This Row],[Розничная цена KRW]]</f>
        <v>3234</v>
      </c>
      <c r="I753" s="17" t="str">
        <f>IF($H$1="","Введите курс",Таблица651[[#This Row],[Оптовая цена KRW за 1шт]]/$H$1)</f>
        <v>Введите курс</v>
      </c>
      <c r="J753" s="48"/>
      <c r="K753" s="18">
        <f>Таблица651[[#This Row],[Заказ коробок ]]*Таблица651[[#This Row],[Кол-во шт в коробке]]</f>
        <v>0</v>
      </c>
      <c r="L753" s="54">
        <f>Таблица651[[#This Row],[Общее кол-во шт]]*Таблица651[[#This Row],[Оптовая цена KRW за 1шт]]</f>
        <v>0</v>
      </c>
      <c r="M753" s="19" t="str">
        <f>IFERROR(Таблица651[[#This Row],[Общее кол-во шт]]*Таблица651[[#This Row],[Оптовая цена USD за 1шт]],"")</f>
        <v/>
      </c>
      <c r="N753" s="49"/>
    </row>
    <row r="754" spans="1:14" ht="22.5" customHeight="1">
      <c r="A754" s="44" t="s">
        <v>16224</v>
      </c>
      <c r="B754" s="14">
        <v>8806173450053</v>
      </c>
      <c r="C754" s="50" t="s">
        <v>16225</v>
      </c>
      <c r="D754" s="46" t="s">
        <v>16226</v>
      </c>
      <c r="E754" s="16">
        <v>6600</v>
      </c>
      <c r="F754" s="15">
        <v>0.49</v>
      </c>
      <c r="G754" s="47">
        <v>9</v>
      </c>
      <c r="H754" s="55">
        <f>Таблица651[[#This Row],[Коэфициент стоимости]]*Таблица651[[#This Row],[Розничная цена KRW]]</f>
        <v>3234</v>
      </c>
      <c r="I754" s="17" t="str">
        <f>IF($H$1="","Введите курс",Таблица651[[#This Row],[Оптовая цена KRW за 1шт]]/$H$1)</f>
        <v>Введите курс</v>
      </c>
      <c r="J754" s="48"/>
      <c r="K754" s="18">
        <f>Таблица651[[#This Row],[Заказ коробок ]]*Таблица651[[#This Row],[Кол-во шт в коробке]]</f>
        <v>0</v>
      </c>
      <c r="L754" s="54">
        <f>Таблица651[[#This Row],[Общее кол-во шт]]*Таблица651[[#This Row],[Оптовая цена KRW за 1шт]]</f>
        <v>0</v>
      </c>
      <c r="M754" s="19" t="str">
        <f>IFERROR(Таблица651[[#This Row],[Общее кол-во шт]]*Таблица651[[#This Row],[Оптовая цена USD за 1шт]],"")</f>
        <v/>
      </c>
      <c r="N754" s="49"/>
    </row>
    <row r="755" spans="1:14" ht="22.5" customHeight="1">
      <c r="A755" s="44" t="s">
        <v>16227</v>
      </c>
      <c r="B755" s="14">
        <v>8806173450046</v>
      </c>
      <c r="C755" s="50" t="s">
        <v>16228</v>
      </c>
      <c r="D755" s="46" t="s">
        <v>16229</v>
      </c>
      <c r="E755" s="16">
        <v>6600</v>
      </c>
      <c r="F755" s="15">
        <v>0.49</v>
      </c>
      <c r="G755" s="47">
        <v>9</v>
      </c>
      <c r="H755" s="55">
        <f>Таблица651[[#This Row],[Коэфициент стоимости]]*Таблица651[[#This Row],[Розничная цена KRW]]</f>
        <v>3234</v>
      </c>
      <c r="I755" s="17" t="str">
        <f>IF($H$1="","Введите курс",Таблица651[[#This Row],[Оптовая цена KRW за 1шт]]/$H$1)</f>
        <v>Введите курс</v>
      </c>
      <c r="J755" s="48"/>
      <c r="K755" s="18">
        <f>Таблица651[[#This Row],[Заказ коробок ]]*Таблица651[[#This Row],[Кол-во шт в коробке]]</f>
        <v>0</v>
      </c>
      <c r="L755" s="54">
        <f>Таблица651[[#This Row],[Общее кол-во шт]]*Таблица651[[#This Row],[Оптовая цена KRW за 1шт]]</f>
        <v>0</v>
      </c>
      <c r="M755" s="19" t="str">
        <f>IFERROR(Таблица651[[#This Row],[Общее кол-во шт]]*Таблица651[[#This Row],[Оптовая цена USD за 1шт]],"")</f>
        <v/>
      </c>
      <c r="N755" s="49"/>
    </row>
    <row r="756" spans="1:14" ht="22.5" customHeight="1">
      <c r="A756" s="44" t="s">
        <v>16230</v>
      </c>
      <c r="B756" s="14">
        <v>8806173450060</v>
      </c>
      <c r="C756" s="50" t="s">
        <v>16231</v>
      </c>
      <c r="D756" s="46" t="s">
        <v>24335</v>
      </c>
      <c r="E756" s="16">
        <v>6600</v>
      </c>
      <c r="F756" s="15">
        <v>0.49</v>
      </c>
      <c r="G756" s="47">
        <v>9</v>
      </c>
      <c r="H756" s="55">
        <f>Таблица651[[#This Row],[Коэфициент стоимости]]*Таблица651[[#This Row],[Розничная цена KRW]]</f>
        <v>3234</v>
      </c>
      <c r="I756" s="17" t="str">
        <f>IF($H$1="","Введите курс",Таблица651[[#This Row],[Оптовая цена KRW за 1шт]]/$H$1)</f>
        <v>Введите курс</v>
      </c>
      <c r="J756" s="48"/>
      <c r="K756" s="18">
        <f>Таблица651[[#This Row],[Заказ коробок ]]*Таблица651[[#This Row],[Кол-во шт в коробке]]</f>
        <v>0</v>
      </c>
      <c r="L756" s="54">
        <f>Таблица651[[#This Row],[Общее кол-во шт]]*Таблица651[[#This Row],[Оптовая цена KRW за 1шт]]</f>
        <v>0</v>
      </c>
      <c r="M756" s="19" t="str">
        <f>IFERROR(Таблица651[[#This Row],[Общее кол-во шт]]*Таблица651[[#This Row],[Оптовая цена USD за 1шт]],"")</f>
        <v/>
      </c>
      <c r="N756" s="49"/>
    </row>
    <row r="757" spans="1:14" ht="22.5" customHeight="1">
      <c r="A757" s="44" t="s">
        <v>16232</v>
      </c>
      <c r="B757" s="14">
        <v>8806173450077</v>
      </c>
      <c r="C757" s="50" t="s">
        <v>16233</v>
      </c>
      <c r="D757" s="46" t="s">
        <v>16234</v>
      </c>
      <c r="E757" s="16">
        <v>6600</v>
      </c>
      <c r="F757" s="15">
        <v>0.49</v>
      </c>
      <c r="G757" s="47">
        <v>9</v>
      </c>
      <c r="H757" s="55">
        <f>Таблица651[[#This Row],[Коэфициент стоимости]]*Таблица651[[#This Row],[Розничная цена KRW]]</f>
        <v>3234</v>
      </c>
      <c r="I757" s="17" t="str">
        <f>IF($H$1="","Введите курс",Таблица651[[#This Row],[Оптовая цена KRW за 1шт]]/$H$1)</f>
        <v>Введите курс</v>
      </c>
      <c r="J757" s="48"/>
      <c r="K757" s="18">
        <f>Таблица651[[#This Row],[Заказ коробок ]]*Таблица651[[#This Row],[Кол-во шт в коробке]]</f>
        <v>0</v>
      </c>
      <c r="L757" s="54">
        <f>Таблица651[[#This Row],[Общее кол-во шт]]*Таблица651[[#This Row],[Оптовая цена KRW за 1шт]]</f>
        <v>0</v>
      </c>
      <c r="M757" s="19" t="str">
        <f>IFERROR(Таблица651[[#This Row],[Общее кол-во шт]]*Таблица651[[#This Row],[Оптовая цена USD за 1шт]],"")</f>
        <v/>
      </c>
      <c r="N757" s="49"/>
    </row>
    <row r="758" spans="1:14" ht="22.5" customHeight="1">
      <c r="A758" s="44" t="s">
        <v>16235</v>
      </c>
      <c r="B758" s="14">
        <v>8806173450039</v>
      </c>
      <c r="C758" s="50" t="s">
        <v>16236</v>
      </c>
      <c r="D758" s="46" t="s">
        <v>16237</v>
      </c>
      <c r="E758" s="16">
        <v>6600</v>
      </c>
      <c r="F758" s="15">
        <v>0.49</v>
      </c>
      <c r="G758" s="47">
        <v>9</v>
      </c>
      <c r="H758" s="55">
        <f>Таблица651[[#This Row],[Коэфициент стоимости]]*Таблица651[[#This Row],[Розничная цена KRW]]</f>
        <v>3234</v>
      </c>
      <c r="I758" s="17" t="str">
        <f>IF($H$1="","Введите курс",Таблица651[[#This Row],[Оптовая цена KRW за 1шт]]/$H$1)</f>
        <v>Введите курс</v>
      </c>
      <c r="J758" s="48"/>
      <c r="K758" s="18">
        <f>Таблица651[[#This Row],[Заказ коробок ]]*Таблица651[[#This Row],[Кол-во шт в коробке]]</f>
        <v>0</v>
      </c>
      <c r="L758" s="54">
        <f>Таблица651[[#This Row],[Общее кол-во шт]]*Таблица651[[#This Row],[Оптовая цена KRW за 1шт]]</f>
        <v>0</v>
      </c>
      <c r="M758" s="19" t="str">
        <f>IFERROR(Таблица651[[#This Row],[Общее кол-во шт]]*Таблица651[[#This Row],[Оптовая цена USD за 1шт]],"")</f>
        <v/>
      </c>
      <c r="N758" s="49"/>
    </row>
    <row r="759" spans="1:14" ht="22.5" customHeight="1">
      <c r="A759" s="44" t="s">
        <v>16238</v>
      </c>
      <c r="B759" s="14">
        <v>8806173443475</v>
      </c>
      <c r="C759" s="50" t="s">
        <v>16239</v>
      </c>
      <c r="D759" s="46" t="s">
        <v>16240</v>
      </c>
      <c r="E759" s="16">
        <v>10000</v>
      </c>
      <c r="F759" s="15">
        <v>0.49</v>
      </c>
      <c r="G759" s="47">
        <v>6</v>
      </c>
      <c r="H759" s="55">
        <f>Таблица651[[#This Row],[Коэфициент стоимости]]*Таблица651[[#This Row],[Розничная цена KRW]]</f>
        <v>4900</v>
      </c>
      <c r="I759" s="17" t="str">
        <f>IF($H$1="","Введите курс",Таблица651[[#This Row],[Оптовая цена KRW за 1шт]]/$H$1)</f>
        <v>Введите курс</v>
      </c>
      <c r="J759" s="48"/>
      <c r="K759" s="18">
        <f>Таблица651[[#This Row],[Заказ коробок ]]*Таблица651[[#This Row],[Кол-во шт в коробке]]</f>
        <v>0</v>
      </c>
      <c r="L759" s="54">
        <f>Таблица651[[#This Row],[Общее кол-во шт]]*Таблица651[[#This Row],[Оптовая цена KRW за 1шт]]</f>
        <v>0</v>
      </c>
      <c r="M759" s="19" t="str">
        <f>IFERROR(Таблица651[[#This Row],[Общее кол-во шт]]*Таблица651[[#This Row],[Оптовая цена USD за 1шт]],"")</f>
        <v/>
      </c>
      <c r="N759" s="49"/>
    </row>
    <row r="760" spans="1:14" ht="22.5" customHeight="1">
      <c r="A760" s="44" t="s">
        <v>16241</v>
      </c>
      <c r="B760" s="14">
        <v>8806173443451</v>
      </c>
      <c r="C760" s="50" t="s">
        <v>16242</v>
      </c>
      <c r="D760" s="46" t="s">
        <v>16243</v>
      </c>
      <c r="E760" s="16">
        <v>10000</v>
      </c>
      <c r="F760" s="15">
        <v>0.49</v>
      </c>
      <c r="G760" s="47">
        <v>6</v>
      </c>
      <c r="H760" s="55">
        <f>Таблица651[[#This Row],[Коэфициент стоимости]]*Таблица651[[#This Row],[Розничная цена KRW]]</f>
        <v>4900</v>
      </c>
      <c r="I760" s="17" t="str">
        <f>IF($H$1="","Введите курс",Таблица651[[#This Row],[Оптовая цена KRW за 1шт]]/$H$1)</f>
        <v>Введите курс</v>
      </c>
      <c r="J760" s="48"/>
      <c r="K760" s="18">
        <f>Таблица651[[#This Row],[Заказ коробок ]]*Таблица651[[#This Row],[Кол-во шт в коробке]]</f>
        <v>0</v>
      </c>
      <c r="L760" s="54">
        <f>Таблица651[[#This Row],[Общее кол-во шт]]*Таблица651[[#This Row],[Оптовая цена KRW за 1шт]]</f>
        <v>0</v>
      </c>
      <c r="M760" s="19" t="str">
        <f>IFERROR(Таблица651[[#This Row],[Общее кол-во шт]]*Таблица651[[#This Row],[Оптовая цена USD за 1шт]],"")</f>
        <v/>
      </c>
      <c r="N760" s="49"/>
    </row>
    <row r="761" spans="1:14" ht="22.5" customHeight="1">
      <c r="A761" s="44" t="s">
        <v>16244</v>
      </c>
      <c r="B761" s="14">
        <v>8806173443468</v>
      </c>
      <c r="C761" s="50" t="s">
        <v>16245</v>
      </c>
      <c r="D761" s="46" t="s">
        <v>16246</v>
      </c>
      <c r="E761" s="16">
        <v>10000</v>
      </c>
      <c r="F761" s="15">
        <v>0.49</v>
      </c>
      <c r="G761" s="47">
        <v>6</v>
      </c>
      <c r="H761" s="55">
        <f>Таблица651[[#This Row],[Коэфициент стоимости]]*Таблица651[[#This Row],[Розничная цена KRW]]</f>
        <v>4900</v>
      </c>
      <c r="I761" s="17" t="str">
        <f>IF($H$1="","Введите курс",Таблица651[[#This Row],[Оптовая цена KRW за 1шт]]/$H$1)</f>
        <v>Введите курс</v>
      </c>
      <c r="J761" s="48"/>
      <c r="K761" s="18">
        <f>Таблица651[[#This Row],[Заказ коробок ]]*Таблица651[[#This Row],[Кол-во шт в коробке]]</f>
        <v>0</v>
      </c>
      <c r="L761" s="54">
        <f>Таблица651[[#This Row],[Общее кол-во шт]]*Таблица651[[#This Row],[Оптовая цена KRW за 1шт]]</f>
        <v>0</v>
      </c>
      <c r="M761" s="19" t="str">
        <f>IFERROR(Таблица651[[#This Row],[Общее кол-во шт]]*Таблица651[[#This Row],[Оптовая цена USD за 1шт]],"")</f>
        <v/>
      </c>
      <c r="N761" s="49"/>
    </row>
    <row r="762" spans="1:14" ht="22.5" customHeight="1">
      <c r="A762" s="44" t="s">
        <v>16247</v>
      </c>
      <c r="B762" s="14">
        <v>8806173447107</v>
      </c>
      <c r="C762" s="50" t="s">
        <v>16248</v>
      </c>
      <c r="D762" s="46" t="s">
        <v>16249</v>
      </c>
      <c r="E762" s="16">
        <v>3000</v>
      </c>
      <c r="F762" s="15">
        <v>0.49</v>
      </c>
      <c r="G762" s="47">
        <v>8</v>
      </c>
      <c r="H762" s="55">
        <f>Таблица651[[#This Row],[Коэфициент стоимости]]*Таблица651[[#This Row],[Розничная цена KRW]]</f>
        <v>1470</v>
      </c>
      <c r="I762" s="17" t="str">
        <f>IF($H$1="","Введите курс",Таблица651[[#This Row],[Оптовая цена KRW за 1шт]]/$H$1)</f>
        <v>Введите курс</v>
      </c>
      <c r="J762" s="48"/>
      <c r="K762" s="18">
        <f>Таблица651[[#This Row],[Заказ коробок ]]*Таблица651[[#This Row],[Кол-во шт в коробке]]</f>
        <v>0</v>
      </c>
      <c r="L762" s="54">
        <f>Таблица651[[#This Row],[Общее кол-во шт]]*Таблица651[[#This Row],[Оптовая цена KRW за 1шт]]</f>
        <v>0</v>
      </c>
      <c r="M762" s="19" t="str">
        <f>IFERROR(Таблица651[[#This Row],[Общее кол-во шт]]*Таблица651[[#This Row],[Оптовая цена USD за 1шт]],"")</f>
        <v/>
      </c>
      <c r="N762" s="49"/>
    </row>
    <row r="763" spans="1:14" ht="22.5" customHeight="1">
      <c r="A763" s="44" t="s">
        <v>16250</v>
      </c>
      <c r="B763" s="14">
        <v>8806173448432</v>
      </c>
      <c r="C763" s="50" t="s">
        <v>16251</v>
      </c>
      <c r="D763" s="46" t="s">
        <v>16252</v>
      </c>
      <c r="E763" s="16">
        <v>3000</v>
      </c>
      <c r="F763" s="15">
        <v>0.49</v>
      </c>
      <c r="G763" s="47">
        <v>8</v>
      </c>
      <c r="H763" s="55">
        <f>Таблица651[[#This Row],[Коэфициент стоимости]]*Таблица651[[#This Row],[Розничная цена KRW]]</f>
        <v>1470</v>
      </c>
      <c r="I763" s="17" t="str">
        <f>IF($H$1="","Введите курс",Таблица651[[#This Row],[Оптовая цена KRW за 1шт]]/$H$1)</f>
        <v>Введите курс</v>
      </c>
      <c r="J763" s="48"/>
      <c r="K763" s="18">
        <f>Таблица651[[#This Row],[Заказ коробок ]]*Таблица651[[#This Row],[Кол-во шт в коробке]]</f>
        <v>0</v>
      </c>
      <c r="L763" s="54">
        <f>Таблица651[[#This Row],[Общее кол-во шт]]*Таблица651[[#This Row],[Оптовая цена KRW за 1шт]]</f>
        <v>0</v>
      </c>
      <c r="M763" s="19" t="str">
        <f>IFERROR(Таблица651[[#This Row],[Общее кол-во шт]]*Таблица651[[#This Row],[Оптовая цена USD за 1шт]],"")</f>
        <v/>
      </c>
      <c r="N763" s="49"/>
    </row>
    <row r="764" spans="1:14" ht="22.5" customHeight="1">
      <c r="A764" s="44" t="s">
        <v>16253</v>
      </c>
      <c r="B764" s="14">
        <v>8806173447091</v>
      </c>
      <c r="C764" s="50" t="s">
        <v>16254</v>
      </c>
      <c r="D764" s="46" t="s">
        <v>16255</v>
      </c>
      <c r="E764" s="16">
        <v>3000</v>
      </c>
      <c r="F764" s="15">
        <v>0.49</v>
      </c>
      <c r="G764" s="47">
        <v>8</v>
      </c>
      <c r="H764" s="55">
        <f>Таблица651[[#This Row],[Коэфициент стоимости]]*Таблица651[[#This Row],[Розничная цена KRW]]</f>
        <v>1470</v>
      </c>
      <c r="I764" s="17" t="str">
        <f>IF($H$1="","Введите курс",Таблица651[[#This Row],[Оптовая цена KRW за 1шт]]/$H$1)</f>
        <v>Введите курс</v>
      </c>
      <c r="J764" s="48"/>
      <c r="K764" s="18">
        <f>Таблица651[[#This Row],[Заказ коробок ]]*Таблица651[[#This Row],[Кол-во шт в коробке]]</f>
        <v>0</v>
      </c>
      <c r="L764" s="54">
        <f>Таблица651[[#This Row],[Общее кол-во шт]]*Таблица651[[#This Row],[Оптовая цена KRW за 1шт]]</f>
        <v>0</v>
      </c>
      <c r="M764" s="19" t="str">
        <f>IFERROR(Таблица651[[#This Row],[Общее кол-во шт]]*Таблица651[[#This Row],[Оптовая цена USD за 1шт]],"")</f>
        <v/>
      </c>
      <c r="N764" s="49"/>
    </row>
    <row r="765" spans="1:14" ht="22.5" customHeight="1">
      <c r="A765" s="44" t="s">
        <v>16256</v>
      </c>
      <c r="B765" s="14">
        <v>8806173447558</v>
      </c>
      <c r="C765" s="50" t="s">
        <v>16257</v>
      </c>
      <c r="D765" s="46" t="s">
        <v>16258</v>
      </c>
      <c r="E765" s="16">
        <v>3000</v>
      </c>
      <c r="F765" s="15">
        <v>0.49</v>
      </c>
      <c r="G765" s="47">
        <v>8</v>
      </c>
      <c r="H765" s="55">
        <f>Таблица651[[#This Row],[Коэфициент стоимости]]*Таблица651[[#This Row],[Розничная цена KRW]]</f>
        <v>1470</v>
      </c>
      <c r="I765" s="17" t="str">
        <f>IF($H$1="","Введите курс",Таблица651[[#This Row],[Оптовая цена KRW за 1шт]]/$H$1)</f>
        <v>Введите курс</v>
      </c>
      <c r="J765" s="48"/>
      <c r="K765" s="18">
        <f>Таблица651[[#This Row],[Заказ коробок ]]*Таблица651[[#This Row],[Кол-во шт в коробке]]</f>
        <v>0</v>
      </c>
      <c r="L765" s="54">
        <f>Таблица651[[#This Row],[Общее кол-во шт]]*Таблица651[[#This Row],[Оптовая цена KRW за 1шт]]</f>
        <v>0</v>
      </c>
      <c r="M765" s="19" t="str">
        <f>IFERROR(Таблица651[[#This Row],[Общее кол-во шт]]*Таблица651[[#This Row],[Оптовая цена USD за 1шт]],"")</f>
        <v/>
      </c>
      <c r="N765" s="49"/>
    </row>
    <row r="766" spans="1:14" ht="22.5" customHeight="1">
      <c r="A766" s="44" t="s">
        <v>16259</v>
      </c>
      <c r="B766" s="14">
        <v>8806173447596</v>
      </c>
      <c r="C766" s="50" t="s">
        <v>16260</v>
      </c>
      <c r="D766" s="46" t="s">
        <v>16261</v>
      </c>
      <c r="E766" s="16">
        <v>3000</v>
      </c>
      <c r="F766" s="15">
        <v>0.49</v>
      </c>
      <c r="G766" s="47">
        <v>8</v>
      </c>
      <c r="H766" s="55">
        <f>Таблица651[[#This Row],[Коэфициент стоимости]]*Таблица651[[#This Row],[Розничная цена KRW]]</f>
        <v>1470</v>
      </c>
      <c r="I766" s="17" t="str">
        <f>IF($H$1="","Введите курс",Таблица651[[#This Row],[Оптовая цена KRW за 1шт]]/$H$1)</f>
        <v>Введите курс</v>
      </c>
      <c r="J766" s="48"/>
      <c r="K766" s="18">
        <f>Таблица651[[#This Row],[Заказ коробок ]]*Таблица651[[#This Row],[Кол-во шт в коробке]]</f>
        <v>0</v>
      </c>
      <c r="L766" s="54">
        <f>Таблица651[[#This Row],[Общее кол-во шт]]*Таблица651[[#This Row],[Оптовая цена KRW за 1шт]]</f>
        <v>0</v>
      </c>
      <c r="M766" s="19" t="str">
        <f>IFERROR(Таблица651[[#This Row],[Общее кол-во шт]]*Таблица651[[#This Row],[Оптовая цена USD за 1шт]],"")</f>
        <v/>
      </c>
      <c r="N766" s="49"/>
    </row>
    <row r="767" spans="1:14" ht="22.5" customHeight="1">
      <c r="A767" s="44" t="s">
        <v>16262</v>
      </c>
      <c r="B767" s="14">
        <v>8806173447534</v>
      </c>
      <c r="C767" s="50" t="s">
        <v>16263</v>
      </c>
      <c r="D767" s="46" t="s">
        <v>16264</v>
      </c>
      <c r="E767" s="16">
        <v>3000</v>
      </c>
      <c r="F767" s="15">
        <v>0.49</v>
      </c>
      <c r="G767" s="47">
        <v>8</v>
      </c>
      <c r="H767" s="55">
        <f>Таблица651[[#This Row],[Коэфициент стоимости]]*Таблица651[[#This Row],[Розничная цена KRW]]</f>
        <v>1470</v>
      </c>
      <c r="I767" s="17" t="str">
        <f>IF($H$1="","Введите курс",Таблица651[[#This Row],[Оптовая цена KRW за 1шт]]/$H$1)</f>
        <v>Введите курс</v>
      </c>
      <c r="J767" s="48"/>
      <c r="K767" s="18">
        <f>Таблица651[[#This Row],[Заказ коробок ]]*Таблица651[[#This Row],[Кол-во шт в коробке]]</f>
        <v>0</v>
      </c>
      <c r="L767" s="54">
        <f>Таблица651[[#This Row],[Общее кол-во шт]]*Таблица651[[#This Row],[Оптовая цена KRW за 1шт]]</f>
        <v>0</v>
      </c>
      <c r="M767" s="19" t="str">
        <f>IFERROR(Таблица651[[#This Row],[Общее кол-во шт]]*Таблица651[[#This Row],[Оптовая цена USD за 1шт]],"")</f>
        <v/>
      </c>
      <c r="N767" s="49"/>
    </row>
    <row r="768" spans="1:14" ht="22.5" customHeight="1">
      <c r="A768" s="44" t="s">
        <v>16265</v>
      </c>
      <c r="B768" s="14">
        <v>8806173447619</v>
      </c>
      <c r="C768" s="50" t="s">
        <v>16266</v>
      </c>
      <c r="D768" s="46" t="s">
        <v>16267</v>
      </c>
      <c r="E768" s="16">
        <v>3000</v>
      </c>
      <c r="F768" s="15">
        <v>0.49</v>
      </c>
      <c r="G768" s="47">
        <v>8</v>
      </c>
      <c r="H768" s="55">
        <f>Таблица651[[#This Row],[Коэфициент стоимости]]*Таблица651[[#This Row],[Розничная цена KRW]]</f>
        <v>1470</v>
      </c>
      <c r="I768" s="17" t="str">
        <f>IF($H$1="","Введите курс",Таблица651[[#This Row],[Оптовая цена KRW за 1шт]]/$H$1)</f>
        <v>Введите курс</v>
      </c>
      <c r="J768" s="48"/>
      <c r="K768" s="18">
        <f>Таблица651[[#This Row],[Заказ коробок ]]*Таблица651[[#This Row],[Кол-во шт в коробке]]</f>
        <v>0</v>
      </c>
      <c r="L768" s="54">
        <f>Таблица651[[#This Row],[Общее кол-во шт]]*Таблица651[[#This Row],[Оптовая цена KRW за 1шт]]</f>
        <v>0</v>
      </c>
      <c r="M768" s="19" t="str">
        <f>IFERROR(Таблица651[[#This Row],[Общее кол-во шт]]*Таблица651[[#This Row],[Оптовая цена USD за 1шт]],"")</f>
        <v/>
      </c>
      <c r="N768" s="49"/>
    </row>
    <row r="769" spans="1:14" ht="22.5" customHeight="1">
      <c r="A769" s="44" t="s">
        <v>16268</v>
      </c>
      <c r="B769" s="14">
        <v>8806173447084</v>
      </c>
      <c r="C769" s="50" t="s">
        <v>16269</v>
      </c>
      <c r="D769" s="46" t="s">
        <v>16270</v>
      </c>
      <c r="E769" s="16">
        <v>3000</v>
      </c>
      <c r="F769" s="15">
        <v>0.49</v>
      </c>
      <c r="G769" s="47">
        <v>8</v>
      </c>
      <c r="H769" s="55">
        <f>Таблица651[[#This Row],[Коэфициент стоимости]]*Таблица651[[#This Row],[Розничная цена KRW]]</f>
        <v>1470</v>
      </c>
      <c r="I769" s="17" t="str">
        <f>IF($H$1="","Введите курс",Таблица651[[#This Row],[Оптовая цена KRW за 1шт]]/$H$1)</f>
        <v>Введите курс</v>
      </c>
      <c r="J769" s="48"/>
      <c r="K769" s="18">
        <f>Таблица651[[#This Row],[Заказ коробок ]]*Таблица651[[#This Row],[Кол-во шт в коробке]]</f>
        <v>0</v>
      </c>
      <c r="L769" s="54">
        <f>Таблица651[[#This Row],[Общее кол-во шт]]*Таблица651[[#This Row],[Оптовая цена KRW за 1шт]]</f>
        <v>0</v>
      </c>
      <c r="M769" s="19" t="str">
        <f>IFERROR(Таблица651[[#This Row],[Общее кол-во шт]]*Таблица651[[#This Row],[Оптовая цена USD за 1шт]],"")</f>
        <v/>
      </c>
      <c r="N769" s="49"/>
    </row>
    <row r="770" spans="1:14" ht="22.5" customHeight="1">
      <c r="A770" s="44" t="s">
        <v>16271</v>
      </c>
      <c r="B770" s="14">
        <v>8806173447589</v>
      </c>
      <c r="C770" s="50" t="s">
        <v>16272</v>
      </c>
      <c r="D770" s="46" t="s">
        <v>16273</v>
      </c>
      <c r="E770" s="16">
        <v>3000</v>
      </c>
      <c r="F770" s="15">
        <v>0.49</v>
      </c>
      <c r="G770" s="47">
        <v>8</v>
      </c>
      <c r="H770" s="55">
        <f>Таблица651[[#This Row],[Коэфициент стоимости]]*Таблица651[[#This Row],[Розничная цена KRW]]</f>
        <v>1470</v>
      </c>
      <c r="I770" s="17" t="str">
        <f>IF($H$1="","Введите курс",Таблица651[[#This Row],[Оптовая цена KRW за 1шт]]/$H$1)</f>
        <v>Введите курс</v>
      </c>
      <c r="J770" s="48"/>
      <c r="K770" s="18">
        <f>Таблица651[[#This Row],[Заказ коробок ]]*Таблица651[[#This Row],[Кол-во шт в коробке]]</f>
        <v>0</v>
      </c>
      <c r="L770" s="54">
        <f>Таблица651[[#This Row],[Общее кол-во шт]]*Таблица651[[#This Row],[Оптовая цена KRW за 1шт]]</f>
        <v>0</v>
      </c>
      <c r="M770" s="19" t="str">
        <f>IFERROR(Таблица651[[#This Row],[Общее кол-во шт]]*Таблица651[[#This Row],[Оптовая цена USD за 1шт]],"")</f>
        <v/>
      </c>
      <c r="N770" s="49"/>
    </row>
    <row r="771" spans="1:14" ht="22.5" customHeight="1">
      <c r="A771" s="44" t="s">
        <v>16274</v>
      </c>
      <c r="B771" s="14">
        <v>8806173447602</v>
      </c>
      <c r="C771" s="50" t="s">
        <v>16275</v>
      </c>
      <c r="D771" s="46" t="s">
        <v>16276</v>
      </c>
      <c r="E771" s="16">
        <v>3000</v>
      </c>
      <c r="F771" s="15">
        <v>0.49</v>
      </c>
      <c r="G771" s="47">
        <v>8</v>
      </c>
      <c r="H771" s="55">
        <f>Таблица651[[#This Row],[Коэфициент стоимости]]*Таблица651[[#This Row],[Розничная цена KRW]]</f>
        <v>1470</v>
      </c>
      <c r="I771" s="17" t="str">
        <f>IF($H$1="","Введите курс",Таблица651[[#This Row],[Оптовая цена KRW за 1шт]]/$H$1)</f>
        <v>Введите курс</v>
      </c>
      <c r="J771" s="48"/>
      <c r="K771" s="18">
        <f>Таблица651[[#This Row],[Заказ коробок ]]*Таблица651[[#This Row],[Кол-во шт в коробке]]</f>
        <v>0</v>
      </c>
      <c r="L771" s="54">
        <f>Таблица651[[#This Row],[Общее кол-во шт]]*Таблица651[[#This Row],[Оптовая цена KRW за 1шт]]</f>
        <v>0</v>
      </c>
      <c r="M771" s="19" t="str">
        <f>IFERROR(Таблица651[[#This Row],[Общее кол-во шт]]*Таблица651[[#This Row],[Оптовая цена USD за 1шт]],"")</f>
        <v/>
      </c>
      <c r="N771" s="49"/>
    </row>
    <row r="772" spans="1:14" ht="22.5" customHeight="1">
      <c r="A772" s="44" t="s">
        <v>16277</v>
      </c>
      <c r="B772" s="14">
        <v>8806173436828</v>
      </c>
      <c r="C772" s="50" t="s">
        <v>16278</v>
      </c>
      <c r="D772" s="46" t="s">
        <v>24336</v>
      </c>
      <c r="E772" s="16">
        <v>6600</v>
      </c>
      <c r="F772" s="15">
        <v>0.49</v>
      </c>
      <c r="G772" s="47">
        <v>9</v>
      </c>
      <c r="H772" s="55">
        <f>Таблица651[[#This Row],[Коэфициент стоимости]]*Таблица651[[#This Row],[Розничная цена KRW]]</f>
        <v>3234</v>
      </c>
      <c r="I772" s="17" t="str">
        <f>IF($H$1="","Введите курс",Таблица651[[#This Row],[Оптовая цена KRW за 1шт]]/$H$1)</f>
        <v>Введите курс</v>
      </c>
      <c r="J772" s="48"/>
      <c r="K772" s="18">
        <f>Таблица651[[#This Row],[Заказ коробок ]]*Таблица651[[#This Row],[Кол-во шт в коробке]]</f>
        <v>0</v>
      </c>
      <c r="L772" s="54">
        <f>Таблица651[[#This Row],[Общее кол-во шт]]*Таблица651[[#This Row],[Оптовая цена KRW за 1шт]]</f>
        <v>0</v>
      </c>
      <c r="M772" s="19" t="str">
        <f>IFERROR(Таблица651[[#This Row],[Общее кол-во шт]]*Таблица651[[#This Row],[Оптовая цена USD за 1шт]],"")</f>
        <v/>
      </c>
      <c r="N772" s="49"/>
    </row>
    <row r="773" spans="1:14" ht="22.5" customHeight="1">
      <c r="A773" s="44" t="s">
        <v>16279</v>
      </c>
      <c r="B773" s="14">
        <v>8806173439898</v>
      </c>
      <c r="C773" s="50" t="s">
        <v>16280</v>
      </c>
      <c r="D773" s="46" t="s">
        <v>16281</v>
      </c>
      <c r="E773" s="16">
        <v>9900</v>
      </c>
      <c r="F773" s="15">
        <v>0.49</v>
      </c>
      <c r="G773" s="47">
        <v>8</v>
      </c>
      <c r="H773" s="55">
        <f>Таблица651[[#This Row],[Коэфициент стоимости]]*Таблица651[[#This Row],[Розничная цена KRW]]</f>
        <v>4851</v>
      </c>
      <c r="I773" s="17" t="str">
        <f>IF($H$1="","Введите курс",Таблица651[[#This Row],[Оптовая цена KRW за 1шт]]/$H$1)</f>
        <v>Введите курс</v>
      </c>
      <c r="J773" s="48"/>
      <c r="K773" s="18">
        <f>Таблица651[[#This Row],[Заказ коробок ]]*Таблица651[[#This Row],[Кол-во шт в коробке]]</f>
        <v>0</v>
      </c>
      <c r="L773" s="54">
        <f>Таблица651[[#This Row],[Общее кол-во шт]]*Таблица651[[#This Row],[Оптовая цена KRW за 1шт]]</f>
        <v>0</v>
      </c>
      <c r="M773" s="19" t="str">
        <f>IFERROR(Таблица651[[#This Row],[Общее кол-во шт]]*Таблица651[[#This Row],[Оптовая цена USD за 1шт]],"")</f>
        <v/>
      </c>
      <c r="N773" s="49"/>
    </row>
    <row r="774" spans="1:14" ht="22.5" customHeight="1">
      <c r="A774" s="44" t="s">
        <v>16282</v>
      </c>
      <c r="B774" s="14">
        <v>8806173440290</v>
      </c>
      <c r="C774" s="50" t="s">
        <v>16283</v>
      </c>
      <c r="D774" s="46" t="s">
        <v>16284</v>
      </c>
      <c r="E774" s="16">
        <v>9900</v>
      </c>
      <c r="F774" s="15">
        <v>0.49</v>
      </c>
      <c r="G774" s="47">
        <v>8</v>
      </c>
      <c r="H774" s="55">
        <f>Таблица651[[#This Row],[Коэфициент стоимости]]*Таблица651[[#This Row],[Розничная цена KRW]]</f>
        <v>4851</v>
      </c>
      <c r="I774" s="17" t="str">
        <f>IF($H$1="","Введите курс",Таблица651[[#This Row],[Оптовая цена KRW за 1шт]]/$H$1)</f>
        <v>Введите курс</v>
      </c>
      <c r="J774" s="48"/>
      <c r="K774" s="18">
        <f>Таблица651[[#This Row],[Заказ коробок ]]*Таблица651[[#This Row],[Кол-во шт в коробке]]</f>
        <v>0</v>
      </c>
      <c r="L774" s="54">
        <f>Таблица651[[#This Row],[Общее кол-во шт]]*Таблица651[[#This Row],[Оптовая цена KRW за 1шт]]</f>
        <v>0</v>
      </c>
      <c r="M774" s="19" t="str">
        <f>IFERROR(Таблица651[[#This Row],[Общее кол-во шт]]*Таблица651[[#This Row],[Оптовая цена USD за 1шт]],"")</f>
        <v/>
      </c>
      <c r="N774" s="49"/>
    </row>
    <row r="775" spans="1:14" ht="22.5" customHeight="1">
      <c r="A775" s="44" t="s">
        <v>16285</v>
      </c>
      <c r="B775" s="14">
        <v>8806173439928</v>
      </c>
      <c r="C775" s="50" t="s">
        <v>16286</v>
      </c>
      <c r="D775" s="46" t="s">
        <v>24337</v>
      </c>
      <c r="E775" s="16">
        <v>9900</v>
      </c>
      <c r="F775" s="15">
        <v>0.49</v>
      </c>
      <c r="G775" s="47">
        <v>8</v>
      </c>
      <c r="H775" s="55">
        <f>Таблица651[[#This Row],[Коэфициент стоимости]]*Таблица651[[#This Row],[Розничная цена KRW]]</f>
        <v>4851</v>
      </c>
      <c r="I775" s="17" t="str">
        <f>IF($H$1="","Введите курс",Таблица651[[#This Row],[Оптовая цена KRW за 1шт]]/$H$1)</f>
        <v>Введите курс</v>
      </c>
      <c r="J775" s="48"/>
      <c r="K775" s="18">
        <f>Таблица651[[#This Row],[Заказ коробок ]]*Таблица651[[#This Row],[Кол-во шт в коробке]]</f>
        <v>0</v>
      </c>
      <c r="L775" s="54">
        <f>Таблица651[[#This Row],[Общее кол-во шт]]*Таблица651[[#This Row],[Оптовая цена KRW за 1шт]]</f>
        <v>0</v>
      </c>
      <c r="M775" s="19" t="str">
        <f>IFERROR(Таблица651[[#This Row],[Общее кол-во шт]]*Таблица651[[#This Row],[Оптовая цена USD за 1шт]],"")</f>
        <v/>
      </c>
      <c r="N775" s="49"/>
    </row>
    <row r="776" spans="1:14" ht="22.5" customHeight="1">
      <c r="A776" s="44" t="s">
        <v>16287</v>
      </c>
      <c r="B776" s="14">
        <v>8806173428595</v>
      </c>
      <c r="C776" s="50" t="s">
        <v>16288</v>
      </c>
      <c r="D776" s="46" t="s">
        <v>16289</v>
      </c>
      <c r="E776" s="16">
        <v>22000</v>
      </c>
      <c r="F776" s="15">
        <v>0.49</v>
      </c>
      <c r="G776" s="47">
        <v>6</v>
      </c>
      <c r="H776" s="55">
        <f>Таблица651[[#This Row],[Коэфициент стоимости]]*Таблица651[[#This Row],[Розничная цена KRW]]</f>
        <v>10780</v>
      </c>
      <c r="I776" s="17" t="str">
        <f>IF($H$1="","Введите курс",Таблица651[[#This Row],[Оптовая цена KRW за 1шт]]/$H$1)</f>
        <v>Введите курс</v>
      </c>
      <c r="J776" s="48"/>
      <c r="K776" s="18">
        <f>Таблица651[[#This Row],[Заказ коробок ]]*Таблица651[[#This Row],[Кол-во шт в коробке]]</f>
        <v>0</v>
      </c>
      <c r="L776" s="54">
        <f>Таблица651[[#This Row],[Общее кол-во шт]]*Таблица651[[#This Row],[Оптовая цена KRW за 1шт]]</f>
        <v>0</v>
      </c>
      <c r="M776" s="19" t="str">
        <f>IFERROR(Таблица651[[#This Row],[Общее кол-во шт]]*Таблица651[[#This Row],[Оптовая цена USD за 1шт]],"")</f>
        <v/>
      </c>
      <c r="N776" s="49"/>
    </row>
    <row r="777" spans="1:14" ht="22.5" customHeight="1">
      <c r="A777" s="44" t="s">
        <v>16290</v>
      </c>
      <c r="B777" s="14">
        <v>8806173428601</v>
      </c>
      <c r="C777" s="50" t="s">
        <v>16291</v>
      </c>
      <c r="D777" s="46" t="s">
        <v>16292</v>
      </c>
      <c r="E777" s="16">
        <v>22000</v>
      </c>
      <c r="F777" s="15">
        <v>0.49</v>
      </c>
      <c r="G777" s="47">
        <v>6</v>
      </c>
      <c r="H777" s="55">
        <f>Таблица651[[#This Row],[Коэфициент стоимости]]*Таблица651[[#This Row],[Розничная цена KRW]]</f>
        <v>10780</v>
      </c>
      <c r="I777" s="17" t="str">
        <f>IF($H$1="","Введите курс",Таблица651[[#This Row],[Оптовая цена KRW за 1шт]]/$H$1)</f>
        <v>Введите курс</v>
      </c>
      <c r="J777" s="48"/>
      <c r="K777" s="18">
        <f>Таблица651[[#This Row],[Заказ коробок ]]*Таблица651[[#This Row],[Кол-во шт в коробке]]</f>
        <v>0</v>
      </c>
      <c r="L777" s="54">
        <f>Таблица651[[#This Row],[Общее кол-во шт]]*Таблица651[[#This Row],[Оптовая цена KRW за 1шт]]</f>
        <v>0</v>
      </c>
      <c r="M777" s="19" t="str">
        <f>IFERROR(Таблица651[[#This Row],[Общее кол-во шт]]*Таблица651[[#This Row],[Оптовая цена USD за 1шт]],"")</f>
        <v/>
      </c>
      <c r="N777" s="49"/>
    </row>
    <row r="778" spans="1:14" ht="22.5" customHeight="1">
      <c r="A778" s="44" t="s">
        <v>16293</v>
      </c>
      <c r="B778" s="14">
        <v>8806173428618</v>
      </c>
      <c r="C778" s="50" t="s">
        <v>16294</v>
      </c>
      <c r="D778" s="46" t="s">
        <v>16295</v>
      </c>
      <c r="E778" s="16">
        <v>22000</v>
      </c>
      <c r="F778" s="15">
        <v>0.49</v>
      </c>
      <c r="G778" s="47">
        <v>6</v>
      </c>
      <c r="H778" s="55">
        <f>Таблица651[[#This Row],[Коэфициент стоимости]]*Таблица651[[#This Row],[Розничная цена KRW]]</f>
        <v>10780</v>
      </c>
      <c r="I778" s="17" t="str">
        <f>IF($H$1="","Введите курс",Таблица651[[#This Row],[Оптовая цена KRW за 1шт]]/$H$1)</f>
        <v>Введите курс</v>
      </c>
      <c r="J778" s="48"/>
      <c r="K778" s="18">
        <f>Таблица651[[#This Row],[Заказ коробок ]]*Таблица651[[#This Row],[Кол-во шт в коробке]]</f>
        <v>0</v>
      </c>
      <c r="L778" s="54">
        <f>Таблица651[[#This Row],[Общее кол-во шт]]*Таблица651[[#This Row],[Оптовая цена KRW за 1шт]]</f>
        <v>0</v>
      </c>
      <c r="M778" s="19" t="str">
        <f>IFERROR(Таблица651[[#This Row],[Общее кол-во шт]]*Таблица651[[#This Row],[Оптовая цена USD за 1шт]],"")</f>
        <v/>
      </c>
      <c r="N778" s="49"/>
    </row>
    <row r="779" spans="1:14" ht="22.5" customHeight="1">
      <c r="A779" s="44" t="s">
        <v>16296</v>
      </c>
      <c r="B779" s="14">
        <v>8806173438136</v>
      </c>
      <c r="C779" s="50" t="s">
        <v>16297</v>
      </c>
      <c r="D779" s="46" t="s">
        <v>16298</v>
      </c>
      <c r="E779" s="16">
        <v>3500</v>
      </c>
      <c r="F779" s="15">
        <v>0.49</v>
      </c>
      <c r="G779" s="47">
        <v>30</v>
      </c>
      <c r="H779" s="55">
        <f>Таблица651[[#This Row],[Коэфициент стоимости]]*Таблица651[[#This Row],[Розничная цена KRW]]</f>
        <v>1715</v>
      </c>
      <c r="I779" s="17" t="str">
        <f>IF($H$1="","Введите курс",Таблица651[[#This Row],[Оптовая цена KRW за 1шт]]/$H$1)</f>
        <v>Введите курс</v>
      </c>
      <c r="J779" s="48"/>
      <c r="K779" s="18">
        <f>Таблица651[[#This Row],[Заказ коробок ]]*Таблица651[[#This Row],[Кол-во шт в коробке]]</f>
        <v>0</v>
      </c>
      <c r="L779" s="54">
        <f>Таблица651[[#This Row],[Общее кол-во шт]]*Таблица651[[#This Row],[Оптовая цена KRW за 1шт]]</f>
        <v>0</v>
      </c>
      <c r="M779" s="19" t="str">
        <f>IFERROR(Таблица651[[#This Row],[Общее кол-во шт]]*Таблица651[[#This Row],[Оптовая цена USD за 1шт]],"")</f>
        <v/>
      </c>
      <c r="N779" s="49"/>
    </row>
    <row r="780" spans="1:14" ht="22.5" customHeight="1">
      <c r="A780" s="44" t="s">
        <v>16299</v>
      </c>
      <c r="B780" s="14">
        <v>8806173438129</v>
      </c>
      <c r="C780" s="50" t="s">
        <v>16300</v>
      </c>
      <c r="D780" s="46" t="s">
        <v>16301</v>
      </c>
      <c r="E780" s="16">
        <v>9900</v>
      </c>
      <c r="F780" s="15">
        <v>0.49</v>
      </c>
      <c r="G780" s="47">
        <v>8</v>
      </c>
      <c r="H780" s="55">
        <f>Таблица651[[#This Row],[Коэфициент стоимости]]*Таблица651[[#This Row],[Розничная цена KRW]]</f>
        <v>4851</v>
      </c>
      <c r="I780" s="17" t="str">
        <f>IF($H$1="","Введите курс",Таблица651[[#This Row],[Оптовая цена KRW за 1шт]]/$H$1)</f>
        <v>Введите курс</v>
      </c>
      <c r="J780" s="48"/>
      <c r="K780" s="18">
        <f>Таблица651[[#This Row],[Заказ коробок ]]*Таблица651[[#This Row],[Кол-во шт в коробке]]</f>
        <v>0</v>
      </c>
      <c r="L780" s="54">
        <f>Таблица651[[#This Row],[Общее кол-во шт]]*Таблица651[[#This Row],[Оптовая цена KRW за 1шт]]</f>
        <v>0</v>
      </c>
      <c r="M780" s="19" t="str">
        <f>IFERROR(Таблица651[[#This Row],[Общее кол-во шт]]*Таблица651[[#This Row],[Оптовая цена USD за 1шт]],"")</f>
        <v/>
      </c>
      <c r="N780" s="49"/>
    </row>
    <row r="781" spans="1:14" ht="22.5" customHeight="1">
      <c r="A781" s="44" t="s">
        <v>16302</v>
      </c>
      <c r="B781" s="14">
        <v>8806173450275</v>
      </c>
      <c r="C781" s="50" t="s">
        <v>16303</v>
      </c>
      <c r="D781" s="46" t="s">
        <v>16304</v>
      </c>
      <c r="E781" s="16">
        <v>15000</v>
      </c>
      <c r="F781" s="15">
        <v>0.49</v>
      </c>
      <c r="G781" s="47">
        <v>6</v>
      </c>
      <c r="H781" s="55">
        <f>Таблица651[[#This Row],[Коэфициент стоимости]]*Таблица651[[#This Row],[Розничная цена KRW]]</f>
        <v>7350</v>
      </c>
      <c r="I781" s="17" t="str">
        <f>IF($H$1="","Введите курс",Таблица651[[#This Row],[Оптовая цена KRW за 1шт]]/$H$1)</f>
        <v>Введите курс</v>
      </c>
      <c r="J781" s="48"/>
      <c r="K781" s="18">
        <f>Таблица651[[#This Row],[Заказ коробок ]]*Таблица651[[#This Row],[Кол-во шт в коробке]]</f>
        <v>0</v>
      </c>
      <c r="L781" s="54">
        <f>Таблица651[[#This Row],[Общее кол-во шт]]*Таблица651[[#This Row],[Оптовая цена KRW за 1шт]]</f>
        <v>0</v>
      </c>
      <c r="M781" s="19" t="str">
        <f>IFERROR(Таблица651[[#This Row],[Общее кол-во шт]]*Таблица651[[#This Row],[Оптовая цена USD за 1шт]],"")</f>
        <v/>
      </c>
      <c r="N781" s="49"/>
    </row>
    <row r="782" spans="1:14" ht="22.5" customHeight="1">
      <c r="A782" s="44" t="s">
        <v>16305</v>
      </c>
      <c r="B782" s="14">
        <v>8806173450282</v>
      </c>
      <c r="C782" s="50" t="s">
        <v>16306</v>
      </c>
      <c r="D782" s="46" t="s">
        <v>16307</v>
      </c>
      <c r="E782" s="16">
        <v>13000</v>
      </c>
      <c r="F782" s="15">
        <v>0.49</v>
      </c>
      <c r="G782" s="47">
        <v>6</v>
      </c>
      <c r="H782" s="55">
        <f>Таблица651[[#This Row],[Коэфициент стоимости]]*Таблица651[[#This Row],[Розничная цена KRW]]</f>
        <v>6370</v>
      </c>
      <c r="I782" s="17" t="str">
        <f>IF($H$1="","Введите курс",Таблица651[[#This Row],[Оптовая цена KRW за 1шт]]/$H$1)</f>
        <v>Введите курс</v>
      </c>
      <c r="J782" s="48"/>
      <c r="K782" s="18">
        <f>Таблица651[[#This Row],[Заказ коробок ]]*Таблица651[[#This Row],[Кол-во шт в коробке]]</f>
        <v>0</v>
      </c>
      <c r="L782" s="54">
        <f>Таблица651[[#This Row],[Общее кол-во шт]]*Таблица651[[#This Row],[Оптовая цена KRW за 1шт]]</f>
        <v>0</v>
      </c>
      <c r="M782" s="19" t="str">
        <f>IFERROR(Таблица651[[#This Row],[Общее кол-во шт]]*Таблица651[[#This Row],[Оптовая цена USD за 1шт]],"")</f>
        <v/>
      </c>
      <c r="N782" s="49"/>
    </row>
    <row r="783" spans="1:14" ht="22.5" customHeight="1">
      <c r="A783" s="44" t="s">
        <v>16308</v>
      </c>
      <c r="B783" s="14">
        <v>8806173421664</v>
      </c>
      <c r="C783" s="50" t="s">
        <v>16309</v>
      </c>
      <c r="D783" s="46" t="s">
        <v>16310</v>
      </c>
      <c r="E783" s="16">
        <v>6900</v>
      </c>
      <c r="F783" s="15">
        <v>0.49</v>
      </c>
      <c r="G783" s="47">
        <v>12</v>
      </c>
      <c r="H783" s="55">
        <f>Таблица651[[#This Row],[Коэфициент стоимости]]*Таблица651[[#This Row],[Розничная цена KRW]]</f>
        <v>3381</v>
      </c>
      <c r="I783" s="17" t="str">
        <f>IF($H$1="","Введите курс",Таблица651[[#This Row],[Оптовая цена KRW за 1шт]]/$H$1)</f>
        <v>Введите курс</v>
      </c>
      <c r="J783" s="48"/>
      <c r="K783" s="18">
        <f>Таблица651[[#This Row],[Заказ коробок ]]*Таблица651[[#This Row],[Кол-во шт в коробке]]</f>
        <v>0</v>
      </c>
      <c r="L783" s="54">
        <f>Таблица651[[#This Row],[Общее кол-во шт]]*Таблица651[[#This Row],[Оптовая цена KRW за 1шт]]</f>
        <v>0</v>
      </c>
      <c r="M783" s="19" t="str">
        <f>IFERROR(Таблица651[[#This Row],[Общее кол-во шт]]*Таблица651[[#This Row],[Оптовая цена USD за 1шт]],"")</f>
        <v/>
      </c>
      <c r="N783" s="49"/>
    </row>
    <row r="784" spans="1:14" ht="22.5" customHeight="1">
      <c r="A784" s="44" t="s">
        <v>16311</v>
      </c>
      <c r="B784" s="14">
        <v>8806173421640</v>
      </c>
      <c r="C784" s="50" t="s">
        <v>16312</v>
      </c>
      <c r="D784" s="46" t="s">
        <v>16313</v>
      </c>
      <c r="E784" s="16">
        <v>6900</v>
      </c>
      <c r="F784" s="15">
        <v>0.49</v>
      </c>
      <c r="G784" s="47">
        <v>12</v>
      </c>
      <c r="H784" s="55">
        <f>Таблица651[[#This Row],[Коэфициент стоимости]]*Таблица651[[#This Row],[Розничная цена KRW]]</f>
        <v>3381</v>
      </c>
      <c r="I784" s="17" t="str">
        <f>IF($H$1="","Введите курс",Таблица651[[#This Row],[Оптовая цена KRW за 1шт]]/$H$1)</f>
        <v>Введите курс</v>
      </c>
      <c r="J784" s="48"/>
      <c r="K784" s="18">
        <f>Таблица651[[#This Row],[Заказ коробок ]]*Таблица651[[#This Row],[Кол-во шт в коробке]]</f>
        <v>0</v>
      </c>
      <c r="L784" s="54">
        <f>Таблица651[[#This Row],[Общее кол-во шт]]*Таблица651[[#This Row],[Оптовая цена KRW за 1шт]]</f>
        <v>0</v>
      </c>
      <c r="M784" s="19" t="str">
        <f>IFERROR(Таблица651[[#This Row],[Общее кол-во шт]]*Таблица651[[#This Row],[Оптовая цена USD за 1шт]],"")</f>
        <v/>
      </c>
      <c r="N784" s="49"/>
    </row>
    <row r="785" spans="1:14" ht="22.5" customHeight="1">
      <c r="A785" s="44" t="s">
        <v>16314</v>
      </c>
      <c r="B785" s="14">
        <v>8806173438310</v>
      </c>
      <c r="C785" s="50" t="s">
        <v>16315</v>
      </c>
      <c r="D785" s="46" t="s">
        <v>24338</v>
      </c>
      <c r="E785" s="16">
        <v>6600</v>
      </c>
      <c r="F785" s="15">
        <v>0.49</v>
      </c>
      <c r="G785" s="47">
        <v>12</v>
      </c>
      <c r="H785" s="55">
        <f>Таблица651[[#This Row],[Коэфициент стоимости]]*Таблица651[[#This Row],[Розничная цена KRW]]</f>
        <v>3234</v>
      </c>
      <c r="I785" s="17" t="str">
        <f>IF($H$1="","Введите курс",Таблица651[[#This Row],[Оптовая цена KRW за 1шт]]/$H$1)</f>
        <v>Введите курс</v>
      </c>
      <c r="J785" s="48"/>
      <c r="K785" s="18">
        <f>Таблица651[[#This Row],[Заказ коробок ]]*Таблица651[[#This Row],[Кол-во шт в коробке]]</f>
        <v>0</v>
      </c>
      <c r="L785" s="54">
        <f>Таблица651[[#This Row],[Общее кол-во шт]]*Таблица651[[#This Row],[Оптовая цена KRW за 1шт]]</f>
        <v>0</v>
      </c>
      <c r="M785" s="19" t="str">
        <f>IFERROR(Таблица651[[#This Row],[Общее кол-во шт]]*Таблица651[[#This Row],[Оптовая цена USD за 1шт]],"")</f>
        <v/>
      </c>
      <c r="N785" s="49"/>
    </row>
    <row r="786" spans="1:14" ht="22.5" customHeight="1">
      <c r="A786" s="44" t="s">
        <v>16316</v>
      </c>
      <c r="B786" s="14">
        <v>8806173447466</v>
      </c>
      <c r="C786" s="50" t="s">
        <v>16317</v>
      </c>
      <c r="D786" s="46" t="s">
        <v>16318</v>
      </c>
      <c r="E786" s="16">
        <v>30900</v>
      </c>
      <c r="F786" s="15">
        <v>0.49</v>
      </c>
      <c r="G786" s="47">
        <v>6</v>
      </c>
      <c r="H786" s="55">
        <f>Таблица651[[#This Row],[Коэфициент стоимости]]*Таблица651[[#This Row],[Розничная цена KRW]]</f>
        <v>15141</v>
      </c>
      <c r="I786" s="17" t="str">
        <f>IF($H$1="","Введите курс",Таблица651[[#This Row],[Оптовая цена KRW за 1шт]]/$H$1)</f>
        <v>Введите курс</v>
      </c>
      <c r="J786" s="48"/>
      <c r="K786" s="18">
        <f>Таблица651[[#This Row],[Заказ коробок ]]*Таблица651[[#This Row],[Кол-во шт в коробке]]</f>
        <v>0</v>
      </c>
      <c r="L786" s="54">
        <f>Таблица651[[#This Row],[Общее кол-во шт]]*Таблица651[[#This Row],[Оптовая цена KRW за 1шт]]</f>
        <v>0</v>
      </c>
      <c r="M786" s="19" t="str">
        <f>IFERROR(Таблица651[[#This Row],[Общее кол-во шт]]*Таблица651[[#This Row],[Оптовая цена USD за 1шт]],"")</f>
        <v/>
      </c>
      <c r="N786" s="49"/>
    </row>
    <row r="787" spans="1:14" ht="22.5" customHeight="1">
      <c r="A787" s="44" t="s">
        <v>16319</v>
      </c>
      <c r="B787" s="14">
        <v>8806173439263</v>
      </c>
      <c r="C787" s="50" t="s">
        <v>16320</v>
      </c>
      <c r="D787" s="46" t="s">
        <v>16321</v>
      </c>
      <c r="E787" s="16">
        <v>4000</v>
      </c>
      <c r="F787" s="15">
        <v>0.49</v>
      </c>
      <c r="G787" s="47">
        <v>40</v>
      </c>
      <c r="H787" s="55">
        <f>Таблица651[[#This Row],[Коэфициент стоимости]]*Таблица651[[#This Row],[Розничная цена KRW]]</f>
        <v>1960</v>
      </c>
      <c r="I787" s="17" t="str">
        <f>IF($H$1="","Введите курс",Таблица651[[#This Row],[Оптовая цена KRW за 1шт]]/$H$1)</f>
        <v>Введите курс</v>
      </c>
      <c r="J787" s="48"/>
      <c r="K787" s="18">
        <f>Таблица651[[#This Row],[Заказ коробок ]]*Таблица651[[#This Row],[Кол-во шт в коробке]]</f>
        <v>0</v>
      </c>
      <c r="L787" s="54">
        <f>Таблица651[[#This Row],[Общее кол-во шт]]*Таблица651[[#This Row],[Оптовая цена KRW за 1шт]]</f>
        <v>0</v>
      </c>
      <c r="M787" s="19" t="str">
        <f>IFERROR(Таблица651[[#This Row],[Общее кол-во шт]]*Таблица651[[#This Row],[Оптовая цена USD за 1шт]],"")</f>
        <v/>
      </c>
      <c r="N787" s="49"/>
    </row>
    <row r="788" spans="1:14" ht="22.5" customHeight="1">
      <c r="A788" s="44" t="s">
        <v>16322</v>
      </c>
      <c r="B788" s="14">
        <v>8806173443093</v>
      </c>
      <c r="C788" s="50" t="s">
        <v>16323</v>
      </c>
      <c r="D788" s="46" t="s">
        <v>16324</v>
      </c>
      <c r="E788" s="16">
        <v>25000</v>
      </c>
      <c r="F788" s="15">
        <v>0.49</v>
      </c>
      <c r="G788" s="47">
        <v>6</v>
      </c>
      <c r="H788" s="55">
        <f>Таблица651[[#This Row],[Коэфициент стоимости]]*Таблица651[[#This Row],[Розничная цена KRW]]</f>
        <v>12250</v>
      </c>
      <c r="I788" s="17" t="str">
        <f>IF($H$1="","Введите курс",Таблица651[[#This Row],[Оптовая цена KRW за 1шт]]/$H$1)</f>
        <v>Введите курс</v>
      </c>
      <c r="J788" s="48"/>
      <c r="K788" s="18">
        <f>Таблица651[[#This Row],[Заказ коробок ]]*Таблица651[[#This Row],[Кол-во шт в коробке]]</f>
        <v>0</v>
      </c>
      <c r="L788" s="54">
        <f>Таблица651[[#This Row],[Общее кол-во шт]]*Таблица651[[#This Row],[Оптовая цена KRW за 1шт]]</f>
        <v>0</v>
      </c>
      <c r="M788" s="19" t="str">
        <f>IFERROR(Таблица651[[#This Row],[Общее кол-во шт]]*Таблица651[[#This Row],[Оптовая цена USD за 1шт]],"")</f>
        <v/>
      </c>
      <c r="N788" s="49"/>
    </row>
    <row r="789" spans="1:14" ht="22.5" customHeight="1">
      <c r="A789" s="44" t="s">
        <v>16325</v>
      </c>
      <c r="B789" s="14">
        <v>8806173447480</v>
      </c>
      <c r="C789" s="50" t="s">
        <v>16326</v>
      </c>
      <c r="D789" s="46" t="s">
        <v>16327</v>
      </c>
      <c r="E789" s="16">
        <v>11000</v>
      </c>
      <c r="F789" s="15">
        <v>0.49</v>
      </c>
      <c r="G789" s="47">
        <v>6</v>
      </c>
      <c r="H789" s="55">
        <f>Таблица651[[#This Row],[Коэфициент стоимости]]*Таблица651[[#This Row],[Розничная цена KRW]]</f>
        <v>5390</v>
      </c>
      <c r="I789" s="17" t="str">
        <f>IF($H$1="","Введите курс",Таблица651[[#This Row],[Оптовая цена KRW за 1шт]]/$H$1)</f>
        <v>Введите курс</v>
      </c>
      <c r="J789" s="48"/>
      <c r="K789" s="18">
        <f>Таблица651[[#This Row],[Заказ коробок ]]*Таблица651[[#This Row],[Кол-во шт в коробке]]</f>
        <v>0</v>
      </c>
      <c r="L789" s="54">
        <f>Таблица651[[#This Row],[Общее кол-во шт]]*Таблица651[[#This Row],[Оптовая цена KRW за 1шт]]</f>
        <v>0</v>
      </c>
      <c r="M789" s="19" t="str">
        <f>IFERROR(Таблица651[[#This Row],[Общее кол-во шт]]*Таблица651[[#This Row],[Оптовая цена USD за 1шт]],"")</f>
        <v/>
      </c>
      <c r="N789" s="49"/>
    </row>
    <row r="790" spans="1:14" ht="22.5" customHeight="1">
      <c r="A790" s="44" t="s">
        <v>16328</v>
      </c>
      <c r="B790" s="14">
        <v>8806173425525</v>
      </c>
      <c r="C790" s="50" t="s">
        <v>16329</v>
      </c>
      <c r="D790" s="46" t="s">
        <v>24339</v>
      </c>
      <c r="E790" s="16">
        <v>20900</v>
      </c>
      <c r="F790" s="15">
        <v>0.49</v>
      </c>
      <c r="G790" s="47">
        <v>6</v>
      </c>
      <c r="H790" s="55">
        <f>Таблица651[[#This Row],[Коэфициент стоимости]]*Таблица651[[#This Row],[Розничная цена KRW]]</f>
        <v>10241</v>
      </c>
      <c r="I790" s="17" t="str">
        <f>IF($H$1="","Введите курс",Таблица651[[#This Row],[Оптовая цена KRW за 1шт]]/$H$1)</f>
        <v>Введите курс</v>
      </c>
      <c r="J790" s="48"/>
      <c r="K790" s="18">
        <f>Таблица651[[#This Row],[Заказ коробок ]]*Таблица651[[#This Row],[Кол-во шт в коробке]]</f>
        <v>0</v>
      </c>
      <c r="L790" s="54">
        <f>Таблица651[[#This Row],[Общее кол-во шт]]*Таблица651[[#This Row],[Оптовая цена KRW за 1шт]]</f>
        <v>0</v>
      </c>
      <c r="M790" s="19" t="str">
        <f>IFERROR(Таблица651[[#This Row],[Общее кол-во шт]]*Таблица651[[#This Row],[Оптовая цена USD за 1шт]],"")</f>
        <v/>
      </c>
      <c r="N790" s="49"/>
    </row>
    <row r="791" spans="1:14" ht="22.5" customHeight="1">
      <c r="A791" s="44" t="s">
        <v>16330</v>
      </c>
      <c r="B791" s="14">
        <v>8806173447473</v>
      </c>
      <c r="C791" s="50" t="s">
        <v>16331</v>
      </c>
      <c r="D791" s="46" t="s">
        <v>16332</v>
      </c>
      <c r="E791" s="16">
        <v>18000</v>
      </c>
      <c r="F791" s="15">
        <v>0.49</v>
      </c>
      <c r="G791" s="47">
        <v>6</v>
      </c>
      <c r="H791" s="55">
        <f>Таблица651[[#This Row],[Коэфициент стоимости]]*Таблица651[[#This Row],[Розничная цена KRW]]</f>
        <v>8820</v>
      </c>
      <c r="I791" s="17" t="str">
        <f>IF($H$1="","Введите курс",Таблица651[[#This Row],[Оптовая цена KRW за 1шт]]/$H$1)</f>
        <v>Введите курс</v>
      </c>
      <c r="J791" s="48"/>
      <c r="K791" s="18">
        <f>Таблица651[[#This Row],[Заказ коробок ]]*Таблица651[[#This Row],[Кол-во шт в коробке]]</f>
        <v>0</v>
      </c>
      <c r="L791" s="54">
        <f>Таблица651[[#This Row],[Общее кол-во шт]]*Таблица651[[#This Row],[Оптовая цена KRW за 1шт]]</f>
        <v>0</v>
      </c>
      <c r="M791" s="19" t="str">
        <f>IFERROR(Таблица651[[#This Row],[Общее кол-во шт]]*Таблица651[[#This Row],[Оптовая цена USD за 1шт]],"")</f>
        <v/>
      </c>
      <c r="N791" s="49"/>
    </row>
    <row r="792" spans="1:14" ht="22.5" customHeight="1">
      <c r="A792" s="44" t="s">
        <v>16333</v>
      </c>
      <c r="B792" s="14">
        <v>8806173447459</v>
      </c>
      <c r="C792" s="50" t="s">
        <v>16334</v>
      </c>
      <c r="D792" s="46" t="s">
        <v>16335</v>
      </c>
      <c r="E792" s="16">
        <v>7700</v>
      </c>
      <c r="F792" s="15">
        <v>0.49</v>
      </c>
      <c r="G792" s="47">
        <v>8</v>
      </c>
      <c r="H792" s="55">
        <f>Таблица651[[#This Row],[Коэфициент стоимости]]*Таблица651[[#This Row],[Розничная цена KRW]]</f>
        <v>3773</v>
      </c>
      <c r="I792" s="17" t="str">
        <f>IF($H$1="","Введите курс",Таблица651[[#This Row],[Оптовая цена KRW за 1шт]]/$H$1)</f>
        <v>Введите курс</v>
      </c>
      <c r="J792" s="48"/>
      <c r="K792" s="18">
        <f>Таблица651[[#This Row],[Заказ коробок ]]*Таблица651[[#This Row],[Кол-во шт в коробке]]</f>
        <v>0</v>
      </c>
      <c r="L792" s="54">
        <f>Таблица651[[#This Row],[Общее кол-во шт]]*Таблица651[[#This Row],[Оптовая цена KRW за 1шт]]</f>
        <v>0</v>
      </c>
      <c r="M792" s="19" t="str">
        <f>IFERROR(Таблица651[[#This Row],[Общее кол-во шт]]*Таблица651[[#This Row],[Оптовая цена USD за 1шт]],"")</f>
        <v/>
      </c>
      <c r="N792" s="49"/>
    </row>
    <row r="793" spans="1:14" ht="22.5" customHeight="1">
      <c r="A793" s="44" t="s">
        <v>16336</v>
      </c>
      <c r="B793" s="14">
        <v>8806173447497</v>
      </c>
      <c r="C793" s="50" t="s">
        <v>16337</v>
      </c>
      <c r="D793" s="46" t="s">
        <v>16338</v>
      </c>
      <c r="E793" s="16">
        <v>9900</v>
      </c>
      <c r="F793" s="15">
        <v>0.49</v>
      </c>
      <c r="G793" s="47">
        <v>6</v>
      </c>
      <c r="H793" s="55">
        <f>Таблица651[[#This Row],[Коэфициент стоимости]]*Таблица651[[#This Row],[Розничная цена KRW]]</f>
        <v>4851</v>
      </c>
      <c r="I793" s="17" t="str">
        <f>IF($H$1="","Введите курс",Таблица651[[#This Row],[Оптовая цена KRW за 1шт]]/$H$1)</f>
        <v>Введите курс</v>
      </c>
      <c r="J793" s="48"/>
      <c r="K793" s="18">
        <f>Таблица651[[#This Row],[Заказ коробок ]]*Таблица651[[#This Row],[Кол-во шт в коробке]]</f>
        <v>0</v>
      </c>
      <c r="L793" s="54">
        <f>Таблица651[[#This Row],[Общее кол-во шт]]*Таблица651[[#This Row],[Оптовая цена KRW за 1шт]]</f>
        <v>0</v>
      </c>
      <c r="M793" s="19" t="str">
        <f>IFERROR(Таблица651[[#This Row],[Общее кол-во шт]]*Таблица651[[#This Row],[Оптовая цена USD за 1шт]],"")</f>
        <v/>
      </c>
      <c r="N793" s="49"/>
    </row>
    <row r="794" spans="1:14" ht="22.5" customHeight="1">
      <c r="A794" s="44" t="s">
        <v>16339</v>
      </c>
      <c r="B794" s="14">
        <v>8806173443994</v>
      </c>
      <c r="C794" s="50" t="s">
        <v>16340</v>
      </c>
      <c r="D794" s="46" t="s">
        <v>16341</v>
      </c>
      <c r="E794" s="16">
        <v>11000</v>
      </c>
      <c r="F794" s="15">
        <v>0.49</v>
      </c>
      <c r="G794" s="47">
        <v>6</v>
      </c>
      <c r="H794" s="55">
        <f>Таблица651[[#This Row],[Коэфициент стоимости]]*Таблица651[[#This Row],[Розничная цена KRW]]</f>
        <v>5390</v>
      </c>
      <c r="I794" s="17" t="str">
        <f>IF($H$1="","Введите курс",Таблица651[[#This Row],[Оптовая цена KRW за 1шт]]/$H$1)</f>
        <v>Введите курс</v>
      </c>
      <c r="J794" s="48"/>
      <c r="K794" s="18">
        <f>Таблица651[[#This Row],[Заказ коробок ]]*Таблица651[[#This Row],[Кол-во шт в коробке]]</f>
        <v>0</v>
      </c>
      <c r="L794" s="54">
        <f>Таблица651[[#This Row],[Общее кол-во шт]]*Таблица651[[#This Row],[Оптовая цена KRW за 1шт]]</f>
        <v>0</v>
      </c>
      <c r="M794" s="19" t="str">
        <f>IFERROR(Таблица651[[#This Row],[Общее кол-во шт]]*Таблица651[[#This Row],[Оптовая цена USD за 1шт]],"")</f>
        <v/>
      </c>
      <c r="N794" s="49"/>
    </row>
    <row r="795" spans="1:14" ht="22.5" customHeight="1">
      <c r="A795" s="44" t="s">
        <v>16342</v>
      </c>
      <c r="B795" s="14">
        <v>8806173412549</v>
      </c>
      <c r="C795" s="50" t="s">
        <v>16343</v>
      </c>
      <c r="D795" s="46" t="s">
        <v>16344</v>
      </c>
      <c r="E795" s="16">
        <v>8500</v>
      </c>
      <c r="F795" s="15">
        <v>0.49</v>
      </c>
      <c r="G795" s="47">
        <v>12</v>
      </c>
      <c r="H795" s="55">
        <f>Таблица651[[#This Row],[Коэфициент стоимости]]*Таблица651[[#This Row],[Розничная цена KRW]]</f>
        <v>4165</v>
      </c>
      <c r="I795" s="17" t="str">
        <f>IF($H$1="","Введите курс",Таблица651[[#This Row],[Оптовая цена KRW за 1шт]]/$H$1)</f>
        <v>Введите курс</v>
      </c>
      <c r="J795" s="48"/>
      <c r="K795" s="18">
        <f>Таблица651[[#This Row],[Заказ коробок ]]*Таблица651[[#This Row],[Кол-во шт в коробке]]</f>
        <v>0</v>
      </c>
      <c r="L795" s="54">
        <f>Таблица651[[#This Row],[Общее кол-во шт]]*Таблица651[[#This Row],[Оптовая цена KRW за 1шт]]</f>
        <v>0</v>
      </c>
      <c r="M795" s="19" t="str">
        <f>IFERROR(Таблица651[[#This Row],[Общее кол-во шт]]*Таблица651[[#This Row],[Оптовая цена USD за 1шт]],"")</f>
        <v/>
      </c>
      <c r="N795" s="49"/>
    </row>
    <row r="796" spans="1:14" ht="22.5" customHeight="1">
      <c r="A796" s="44" t="s">
        <v>16345</v>
      </c>
      <c r="B796" s="14">
        <v>8806173446889</v>
      </c>
      <c r="C796" s="50" t="s">
        <v>16346</v>
      </c>
      <c r="D796" s="46" t="s">
        <v>16347</v>
      </c>
      <c r="E796" s="16">
        <v>12000</v>
      </c>
      <c r="F796" s="15">
        <v>0.49</v>
      </c>
      <c r="G796" s="47">
        <v>8</v>
      </c>
      <c r="H796" s="55">
        <f>Таблица651[[#This Row],[Коэфициент стоимости]]*Таблица651[[#This Row],[Розничная цена KRW]]</f>
        <v>5880</v>
      </c>
      <c r="I796" s="17" t="str">
        <f>IF($H$1="","Введите курс",Таблица651[[#This Row],[Оптовая цена KRW за 1шт]]/$H$1)</f>
        <v>Введите курс</v>
      </c>
      <c r="J796" s="48"/>
      <c r="K796" s="18">
        <f>Таблица651[[#This Row],[Заказ коробок ]]*Таблица651[[#This Row],[Кол-во шт в коробке]]</f>
        <v>0</v>
      </c>
      <c r="L796" s="54">
        <f>Таблица651[[#This Row],[Общее кол-во шт]]*Таблица651[[#This Row],[Оптовая цена KRW за 1шт]]</f>
        <v>0</v>
      </c>
      <c r="M796" s="19" t="str">
        <f>IFERROR(Таблица651[[#This Row],[Общее кол-во шт]]*Таблица651[[#This Row],[Оптовая цена USD за 1шт]],"")</f>
        <v/>
      </c>
      <c r="N796" s="49"/>
    </row>
    <row r="797" spans="1:14" ht="22.5" customHeight="1">
      <c r="A797" s="44" t="s">
        <v>16348</v>
      </c>
      <c r="B797" s="14">
        <v>8806173412563</v>
      </c>
      <c r="C797" s="50" t="s">
        <v>16349</v>
      </c>
      <c r="D797" s="46" t="s">
        <v>16350</v>
      </c>
      <c r="E797" s="16">
        <v>6000</v>
      </c>
      <c r="F797" s="15">
        <v>0.49</v>
      </c>
      <c r="G797" s="47">
        <v>12</v>
      </c>
      <c r="H797" s="55">
        <f>Таблица651[[#This Row],[Коэфициент стоимости]]*Таблица651[[#This Row],[Розничная цена KRW]]</f>
        <v>2940</v>
      </c>
      <c r="I797" s="17" t="str">
        <f>IF($H$1="","Введите курс",Таблица651[[#This Row],[Оптовая цена KRW за 1шт]]/$H$1)</f>
        <v>Введите курс</v>
      </c>
      <c r="J797" s="48"/>
      <c r="K797" s="18">
        <f>Таблица651[[#This Row],[Заказ коробок ]]*Таблица651[[#This Row],[Кол-во шт в коробке]]</f>
        <v>0</v>
      </c>
      <c r="L797" s="54">
        <f>Таблица651[[#This Row],[Общее кол-во шт]]*Таблица651[[#This Row],[Оптовая цена KRW за 1шт]]</f>
        <v>0</v>
      </c>
      <c r="M797" s="19" t="str">
        <f>IFERROR(Таблица651[[#This Row],[Общее кол-во шт]]*Таблица651[[#This Row],[Оптовая цена USD за 1шт]],"")</f>
        <v/>
      </c>
      <c r="N797" s="49"/>
    </row>
    <row r="798" spans="1:14" ht="22.5" customHeight="1">
      <c r="A798" s="44" t="s">
        <v>16351</v>
      </c>
      <c r="B798" s="14">
        <v>8806173444236</v>
      </c>
      <c r="C798" s="50" t="s">
        <v>16352</v>
      </c>
      <c r="D798" s="46" t="s">
        <v>16353</v>
      </c>
      <c r="E798" s="16">
        <v>9000</v>
      </c>
      <c r="F798" s="15">
        <v>0.49</v>
      </c>
      <c r="G798" s="47">
        <v>6</v>
      </c>
      <c r="H798" s="55">
        <f>Таблица651[[#This Row],[Коэфициент стоимости]]*Таблица651[[#This Row],[Розничная цена KRW]]</f>
        <v>4410</v>
      </c>
      <c r="I798" s="17" t="str">
        <f>IF($H$1="","Введите курс",Таблица651[[#This Row],[Оптовая цена KRW за 1шт]]/$H$1)</f>
        <v>Введите курс</v>
      </c>
      <c r="J798" s="48"/>
      <c r="K798" s="18">
        <f>Таблица651[[#This Row],[Заказ коробок ]]*Таблица651[[#This Row],[Кол-во шт в коробке]]</f>
        <v>0</v>
      </c>
      <c r="L798" s="54">
        <f>Таблица651[[#This Row],[Общее кол-во шт]]*Таблица651[[#This Row],[Оптовая цена KRW за 1шт]]</f>
        <v>0</v>
      </c>
      <c r="M798" s="19" t="str">
        <f>IFERROR(Таблица651[[#This Row],[Общее кол-во шт]]*Таблица651[[#This Row],[Оптовая цена USD за 1шт]],"")</f>
        <v/>
      </c>
      <c r="N798" s="49"/>
    </row>
    <row r="799" spans="1:14" ht="22.5" customHeight="1">
      <c r="A799" s="44" t="s">
        <v>16354</v>
      </c>
      <c r="B799" s="14">
        <v>8806173444212</v>
      </c>
      <c r="C799" s="50" t="s">
        <v>16355</v>
      </c>
      <c r="D799" s="46" t="s">
        <v>16356</v>
      </c>
      <c r="E799" s="16">
        <v>9000</v>
      </c>
      <c r="F799" s="15">
        <v>0.49</v>
      </c>
      <c r="G799" s="47">
        <v>6</v>
      </c>
      <c r="H799" s="55">
        <f>Таблица651[[#This Row],[Коэфициент стоимости]]*Таблица651[[#This Row],[Розничная цена KRW]]</f>
        <v>4410</v>
      </c>
      <c r="I799" s="17" t="str">
        <f>IF($H$1="","Введите курс",Таблица651[[#This Row],[Оптовая цена KRW за 1шт]]/$H$1)</f>
        <v>Введите курс</v>
      </c>
      <c r="J799" s="48"/>
      <c r="K799" s="18">
        <f>Таблица651[[#This Row],[Заказ коробок ]]*Таблица651[[#This Row],[Кол-во шт в коробке]]</f>
        <v>0</v>
      </c>
      <c r="L799" s="54">
        <f>Таблица651[[#This Row],[Общее кол-во шт]]*Таблица651[[#This Row],[Оптовая цена KRW за 1шт]]</f>
        <v>0</v>
      </c>
      <c r="M799" s="19" t="str">
        <f>IFERROR(Таблица651[[#This Row],[Общее кол-во шт]]*Таблица651[[#This Row],[Оптовая цена USD за 1шт]],"")</f>
        <v/>
      </c>
      <c r="N799" s="49"/>
    </row>
    <row r="800" spans="1:14" ht="22.5" customHeight="1">
      <c r="A800" s="44" t="s">
        <v>16357</v>
      </c>
      <c r="B800" s="14">
        <v>8806173444229</v>
      </c>
      <c r="C800" s="50" t="s">
        <v>16358</v>
      </c>
      <c r="D800" s="46" t="s">
        <v>16359</v>
      </c>
      <c r="E800" s="16">
        <v>9000</v>
      </c>
      <c r="F800" s="15">
        <v>0.49</v>
      </c>
      <c r="G800" s="47">
        <v>6</v>
      </c>
      <c r="H800" s="55">
        <f>Таблица651[[#This Row],[Коэфициент стоимости]]*Таблица651[[#This Row],[Розничная цена KRW]]</f>
        <v>4410</v>
      </c>
      <c r="I800" s="17" t="str">
        <f>IF($H$1="","Введите курс",Таблица651[[#This Row],[Оптовая цена KRW за 1шт]]/$H$1)</f>
        <v>Введите курс</v>
      </c>
      <c r="J800" s="48"/>
      <c r="K800" s="18">
        <f>Таблица651[[#This Row],[Заказ коробок ]]*Таблица651[[#This Row],[Кол-во шт в коробке]]</f>
        <v>0</v>
      </c>
      <c r="L800" s="54">
        <f>Таблица651[[#This Row],[Общее кол-во шт]]*Таблица651[[#This Row],[Оптовая цена KRW за 1шт]]</f>
        <v>0</v>
      </c>
      <c r="M800" s="19" t="str">
        <f>IFERROR(Таблица651[[#This Row],[Общее кол-во шт]]*Таблица651[[#This Row],[Оптовая цена USD за 1шт]],"")</f>
        <v/>
      </c>
      <c r="N800" s="49"/>
    </row>
    <row r="801" spans="1:14" ht="22.5" customHeight="1">
      <c r="A801" s="44" t="s">
        <v>16360</v>
      </c>
      <c r="B801" s="14">
        <v>8806173444304</v>
      </c>
      <c r="C801" s="50" t="s">
        <v>16361</v>
      </c>
      <c r="D801" s="46" t="s">
        <v>16362</v>
      </c>
      <c r="E801" s="16">
        <v>9000</v>
      </c>
      <c r="F801" s="15">
        <v>0.49</v>
      </c>
      <c r="G801" s="47">
        <v>6</v>
      </c>
      <c r="H801" s="55">
        <f>Таблица651[[#This Row],[Коэфициент стоимости]]*Таблица651[[#This Row],[Розничная цена KRW]]</f>
        <v>4410</v>
      </c>
      <c r="I801" s="17" t="str">
        <f>IF($H$1="","Введите курс",Таблица651[[#This Row],[Оптовая цена KRW за 1шт]]/$H$1)</f>
        <v>Введите курс</v>
      </c>
      <c r="J801" s="48"/>
      <c r="K801" s="18">
        <f>Таблица651[[#This Row],[Заказ коробок ]]*Таблица651[[#This Row],[Кол-во шт в коробке]]</f>
        <v>0</v>
      </c>
      <c r="L801" s="54">
        <f>Таблица651[[#This Row],[Общее кол-во шт]]*Таблица651[[#This Row],[Оптовая цена KRW за 1шт]]</f>
        <v>0</v>
      </c>
      <c r="M801" s="19" t="str">
        <f>IFERROR(Таблица651[[#This Row],[Общее кол-во шт]]*Таблица651[[#This Row],[Оптовая цена USD за 1шт]],"")</f>
        <v/>
      </c>
      <c r="N801" s="49"/>
    </row>
    <row r="802" spans="1:14" ht="22.5" customHeight="1">
      <c r="A802" s="44" t="s">
        <v>16363</v>
      </c>
      <c r="B802" s="14">
        <v>8806173446360</v>
      </c>
      <c r="C802" s="50" t="s">
        <v>16364</v>
      </c>
      <c r="D802" s="46" t="s">
        <v>16365</v>
      </c>
      <c r="E802" s="16">
        <v>9000</v>
      </c>
      <c r="F802" s="15">
        <v>0.49</v>
      </c>
      <c r="G802" s="47">
        <v>6</v>
      </c>
      <c r="H802" s="55">
        <f>Таблица651[[#This Row],[Коэфициент стоимости]]*Таблица651[[#This Row],[Розничная цена KRW]]</f>
        <v>4410</v>
      </c>
      <c r="I802" s="17" t="str">
        <f>IF($H$1="","Введите курс",Таблица651[[#This Row],[Оптовая цена KRW за 1шт]]/$H$1)</f>
        <v>Введите курс</v>
      </c>
      <c r="J802" s="48"/>
      <c r="K802" s="18">
        <f>Таблица651[[#This Row],[Заказ коробок ]]*Таблица651[[#This Row],[Кол-во шт в коробке]]</f>
        <v>0</v>
      </c>
      <c r="L802" s="54">
        <f>Таблица651[[#This Row],[Общее кол-во шт]]*Таблица651[[#This Row],[Оптовая цена KRW за 1шт]]</f>
        <v>0</v>
      </c>
      <c r="M802" s="19" t="str">
        <f>IFERROR(Таблица651[[#This Row],[Общее кол-во шт]]*Таблица651[[#This Row],[Оптовая цена USD за 1шт]],"")</f>
        <v/>
      </c>
      <c r="N802" s="49"/>
    </row>
    <row r="803" spans="1:14" ht="22.5" customHeight="1">
      <c r="A803" s="44" t="s">
        <v>16366</v>
      </c>
      <c r="B803" s="14">
        <v>8806173446339</v>
      </c>
      <c r="C803" s="50" t="s">
        <v>16367</v>
      </c>
      <c r="D803" s="46" t="s">
        <v>24340</v>
      </c>
      <c r="E803" s="16">
        <v>9000</v>
      </c>
      <c r="F803" s="15">
        <v>0.49</v>
      </c>
      <c r="G803" s="47">
        <v>6</v>
      </c>
      <c r="H803" s="55">
        <f>Таблица651[[#This Row],[Коэфициент стоимости]]*Таблица651[[#This Row],[Розничная цена KRW]]</f>
        <v>4410</v>
      </c>
      <c r="I803" s="17" t="str">
        <f>IF($H$1="","Введите курс",Таблица651[[#This Row],[Оптовая цена KRW за 1шт]]/$H$1)</f>
        <v>Введите курс</v>
      </c>
      <c r="J803" s="48"/>
      <c r="K803" s="18">
        <f>Таблица651[[#This Row],[Заказ коробок ]]*Таблица651[[#This Row],[Кол-во шт в коробке]]</f>
        <v>0</v>
      </c>
      <c r="L803" s="54">
        <f>Таблица651[[#This Row],[Общее кол-во шт]]*Таблица651[[#This Row],[Оптовая цена KRW за 1шт]]</f>
        <v>0</v>
      </c>
      <c r="M803" s="19" t="str">
        <f>IFERROR(Таблица651[[#This Row],[Общее кол-во шт]]*Таблица651[[#This Row],[Оптовая цена USD за 1шт]],"")</f>
        <v/>
      </c>
      <c r="N803" s="49"/>
    </row>
    <row r="804" spans="1:14" ht="22.5" customHeight="1">
      <c r="A804" s="44" t="s">
        <v>16368</v>
      </c>
      <c r="B804" s="14">
        <v>8806173446353</v>
      </c>
      <c r="C804" s="50" t="s">
        <v>16369</v>
      </c>
      <c r="D804" s="46" t="s">
        <v>16370</v>
      </c>
      <c r="E804" s="16">
        <v>9000</v>
      </c>
      <c r="F804" s="15">
        <v>0.49</v>
      </c>
      <c r="G804" s="47">
        <v>6</v>
      </c>
      <c r="H804" s="55">
        <f>Таблица651[[#This Row],[Коэфициент стоимости]]*Таблица651[[#This Row],[Розничная цена KRW]]</f>
        <v>4410</v>
      </c>
      <c r="I804" s="17" t="str">
        <f>IF($H$1="","Введите курс",Таблица651[[#This Row],[Оптовая цена KRW за 1шт]]/$H$1)</f>
        <v>Введите курс</v>
      </c>
      <c r="J804" s="48"/>
      <c r="K804" s="18">
        <f>Таблица651[[#This Row],[Заказ коробок ]]*Таблица651[[#This Row],[Кол-во шт в коробке]]</f>
        <v>0</v>
      </c>
      <c r="L804" s="54">
        <f>Таблица651[[#This Row],[Общее кол-во шт]]*Таблица651[[#This Row],[Оптовая цена KRW за 1шт]]</f>
        <v>0</v>
      </c>
      <c r="M804" s="19" t="str">
        <f>IFERROR(Таблица651[[#This Row],[Общее кол-во шт]]*Таблица651[[#This Row],[Оптовая цена USD за 1шт]],"")</f>
        <v/>
      </c>
      <c r="N804" s="49"/>
    </row>
    <row r="805" spans="1:14" ht="22.5" customHeight="1">
      <c r="A805" s="44" t="s">
        <v>16371</v>
      </c>
      <c r="B805" s="14">
        <v>8806173446377</v>
      </c>
      <c r="C805" s="50" t="s">
        <v>16372</v>
      </c>
      <c r="D805" s="46" t="s">
        <v>16373</v>
      </c>
      <c r="E805" s="16">
        <v>9000</v>
      </c>
      <c r="F805" s="15">
        <v>0.49</v>
      </c>
      <c r="G805" s="47">
        <v>6</v>
      </c>
      <c r="H805" s="55">
        <f>Таблица651[[#This Row],[Коэфициент стоимости]]*Таблица651[[#This Row],[Розничная цена KRW]]</f>
        <v>4410</v>
      </c>
      <c r="I805" s="17" t="str">
        <f>IF($H$1="","Введите курс",Таблица651[[#This Row],[Оптовая цена KRW за 1шт]]/$H$1)</f>
        <v>Введите курс</v>
      </c>
      <c r="J805" s="48"/>
      <c r="K805" s="18">
        <f>Таблица651[[#This Row],[Заказ коробок ]]*Таблица651[[#This Row],[Кол-во шт в коробке]]</f>
        <v>0</v>
      </c>
      <c r="L805" s="54">
        <f>Таблица651[[#This Row],[Общее кол-во шт]]*Таблица651[[#This Row],[Оптовая цена KRW за 1шт]]</f>
        <v>0</v>
      </c>
      <c r="M805" s="19" t="str">
        <f>IFERROR(Таблица651[[#This Row],[Общее кол-во шт]]*Таблица651[[#This Row],[Оптовая цена USD за 1шт]],"")</f>
        <v/>
      </c>
      <c r="N805" s="49"/>
    </row>
    <row r="806" spans="1:14" ht="22.5" customHeight="1">
      <c r="A806" s="44" t="s">
        <v>16374</v>
      </c>
      <c r="B806" s="14">
        <v>8806173446346</v>
      </c>
      <c r="C806" s="50" t="s">
        <v>16375</v>
      </c>
      <c r="D806" s="46" t="s">
        <v>16376</v>
      </c>
      <c r="E806" s="16">
        <v>9000</v>
      </c>
      <c r="F806" s="15">
        <v>0.49</v>
      </c>
      <c r="G806" s="47">
        <v>6</v>
      </c>
      <c r="H806" s="55">
        <f>Таблица651[[#This Row],[Коэфициент стоимости]]*Таблица651[[#This Row],[Розничная цена KRW]]</f>
        <v>4410</v>
      </c>
      <c r="I806" s="17" t="str">
        <f>IF($H$1="","Введите курс",Таблица651[[#This Row],[Оптовая цена KRW за 1шт]]/$H$1)</f>
        <v>Введите курс</v>
      </c>
      <c r="J806" s="48"/>
      <c r="K806" s="18">
        <f>Таблица651[[#This Row],[Заказ коробок ]]*Таблица651[[#This Row],[Кол-во шт в коробке]]</f>
        <v>0</v>
      </c>
      <c r="L806" s="54">
        <f>Таблица651[[#This Row],[Общее кол-во шт]]*Таблица651[[#This Row],[Оптовая цена KRW за 1шт]]</f>
        <v>0</v>
      </c>
      <c r="M806" s="19" t="str">
        <f>IFERROR(Таблица651[[#This Row],[Общее кол-во шт]]*Таблица651[[#This Row],[Оптовая цена USD за 1шт]],"")</f>
        <v/>
      </c>
      <c r="N806" s="49"/>
    </row>
    <row r="807" spans="1:14" ht="22.5" customHeight="1">
      <c r="A807" s="44" t="s">
        <v>16377</v>
      </c>
      <c r="B807" s="14">
        <v>8806173444113</v>
      </c>
      <c r="C807" s="50" t="s">
        <v>16378</v>
      </c>
      <c r="D807" s="46" t="s">
        <v>16379</v>
      </c>
      <c r="E807" s="16">
        <v>6000</v>
      </c>
      <c r="F807" s="15">
        <v>0.49</v>
      </c>
      <c r="G807" s="47">
        <v>6</v>
      </c>
      <c r="H807" s="55">
        <f>Таблица651[[#This Row],[Коэфициент стоимости]]*Таблица651[[#This Row],[Розничная цена KRW]]</f>
        <v>2940</v>
      </c>
      <c r="I807" s="17" t="str">
        <f>IF($H$1="","Введите курс",Таблица651[[#This Row],[Оптовая цена KRW за 1шт]]/$H$1)</f>
        <v>Введите курс</v>
      </c>
      <c r="J807" s="48"/>
      <c r="K807" s="18">
        <f>Таблица651[[#This Row],[Заказ коробок ]]*Таблица651[[#This Row],[Кол-во шт в коробке]]</f>
        <v>0</v>
      </c>
      <c r="L807" s="54">
        <f>Таблица651[[#This Row],[Общее кол-во шт]]*Таблица651[[#This Row],[Оптовая цена KRW за 1шт]]</f>
        <v>0</v>
      </c>
      <c r="M807" s="19" t="str">
        <f>IFERROR(Таблица651[[#This Row],[Общее кол-во шт]]*Таблица651[[#This Row],[Оптовая цена USD за 1шт]],"")</f>
        <v/>
      </c>
      <c r="N807" s="49"/>
    </row>
    <row r="808" spans="1:14" ht="22.5" customHeight="1">
      <c r="A808" s="44" t="s">
        <v>16380</v>
      </c>
      <c r="B808" s="14">
        <v>8806173444106</v>
      </c>
      <c r="C808" s="50" t="s">
        <v>16381</v>
      </c>
      <c r="D808" s="46" t="s">
        <v>16382</v>
      </c>
      <c r="E808" s="16">
        <v>6000</v>
      </c>
      <c r="F808" s="15">
        <v>0.49</v>
      </c>
      <c r="G808" s="47">
        <v>6</v>
      </c>
      <c r="H808" s="55">
        <f>Таблица651[[#This Row],[Коэфициент стоимости]]*Таблица651[[#This Row],[Розничная цена KRW]]</f>
        <v>2940</v>
      </c>
      <c r="I808" s="17" t="str">
        <f>IF($H$1="","Введите курс",Таблица651[[#This Row],[Оптовая цена KRW за 1шт]]/$H$1)</f>
        <v>Введите курс</v>
      </c>
      <c r="J808" s="48"/>
      <c r="K808" s="18">
        <f>Таблица651[[#This Row],[Заказ коробок ]]*Таблица651[[#This Row],[Кол-во шт в коробке]]</f>
        <v>0</v>
      </c>
      <c r="L808" s="54">
        <f>Таблица651[[#This Row],[Общее кол-во шт]]*Таблица651[[#This Row],[Оптовая цена KRW за 1шт]]</f>
        <v>0</v>
      </c>
      <c r="M808" s="19" t="str">
        <f>IFERROR(Таблица651[[#This Row],[Общее кол-во шт]]*Таблица651[[#This Row],[Оптовая цена USD за 1шт]],"")</f>
        <v/>
      </c>
      <c r="N808" s="49"/>
    </row>
    <row r="809" spans="1:14" ht="22.5" customHeight="1">
      <c r="A809" s="44" t="s">
        <v>16383</v>
      </c>
      <c r="B809" s="14">
        <v>8806173444175</v>
      </c>
      <c r="C809" s="50" t="s">
        <v>16384</v>
      </c>
      <c r="D809" s="46" t="s">
        <v>16385</v>
      </c>
      <c r="E809" s="16">
        <v>6000</v>
      </c>
      <c r="F809" s="15">
        <v>0.49</v>
      </c>
      <c r="G809" s="47">
        <v>6</v>
      </c>
      <c r="H809" s="55">
        <f>Таблица651[[#This Row],[Коэфициент стоимости]]*Таблица651[[#This Row],[Розничная цена KRW]]</f>
        <v>2940</v>
      </c>
      <c r="I809" s="17" t="str">
        <f>IF($H$1="","Введите курс",Таблица651[[#This Row],[Оптовая цена KRW за 1шт]]/$H$1)</f>
        <v>Введите курс</v>
      </c>
      <c r="J809" s="48"/>
      <c r="K809" s="18">
        <f>Таблица651[[#This Row],[Заказ коробок ]]*Таблица651[[#This Row],[Кол-во шт в коробке]]</f>
        <v>0</v>
      </c>
      <c r="L809" s="54">
        <f>Таблица651[[#This Row],[Общее кол-во шт]]*Таблица651[[#This Row],[Оптовая цена KRW за 1шт]]</f>
        <v>0</v>
      </c>
      <c r="M809" s="19" t="str">
        <f>IFERROR(Таблица651[[#This Row],[Общее кол-во шт]]*Таблица651[[#This Row],[Оптовая цена USD за 1шт]],"")</f>
        <v/>
      </c>
      <c r="N809" s="49"/>
    </row>
    <row r="810" spans="1:14" ht="22.5" customHeight="1">
      <c r="A810" s="44" t="s">
        <v>16386</v>
      </c>
      <c r="B810" s="14">
        <v>8806173444168</v>
      </c>
      <c r="C810" s="50" t="s">
        <v>16387</v>
      </c>
      <c r="D810" s="46" t="s">
        <v>16388</v>
      </c>
      <c r="E810" s="16">
        <v>6000</v>
      </c>
      <c r="F810" s="15">
        <v>0.49</v>
      </c>
      <c r="G810" s="47">
        <v>6</v>
      </c>
      <c r="H810" s="55">
        <f>Таблица651[[#This Row],[Коэфициент стоимости]]*Таблица651[[#This Row],[Розничная цена KRW]]</f>
        <v>2940</v>
      </c>
      <c r="I810" s="17" t="str">
        <f>IF($H$1="","Введите курс",Таблица651[[#This Row],[Оптовая цена KRW за 1шт]]/$H$1)</f>
        <v>Введите курс</v>
      </c>
      <c r="J810" s="48"/>
      <c r="K810" s="18">
        <f>Таблица651[[#This Row],[Заказ коробок ]]*Таблица651[[#This Row],[Кол-во шт в коробке]]</f>
        <v>0</v>
      </c>
      <c r="L810" s="54">
        <f>Таблица651[[#This Row],[Общее кол-во шт]]*Таблица651[[#This Row],[Оптовая цена KRW за 1шт]]</f>
        <v>0</v>
      </c>
      <c r="M810" s="19" t="str">
        <f>IFERROR(Таблица651[[#This Row],[Общее кол-во шт]]*Таблица651[[#This Row],[Оптовая цена USD за 1шт]],"")</f>
        <v/>
      </c>
      <c r="N810" s="49"/>
    </row>
    <row r="811" spans="1:14" ht="22.5" customHeight="1">
      <c r="A811" s="44" t="s">
        <v>16389</v>
      </c>
      <c r="B811" s="14">
        <v>8806173444144</v>
      </c>
      <c r="C811" s="50" t="s">
        <v>16390</v>
      </c>
      <c r="D811" s="46" t="s">
        <v>16391</v>
      </c>
      <c r="E811" s="16">
        <v>7000</v>
      </c>
      <c r="F811" s="15">
        <v>0.49</v>
      </c>
      <c r="G811" s="47">
        <v>6</v>
      </c>
      <c r="H811" s="55">
        <f>Таблица651[[#This Row],[Коэфициент стоимости]]*Таблица651[[#This Row],[Розничная цена KRW]]</f>
        <v>3430</v>
      </c>
      <c r="I811" s="17" t="str">
        <f>IF($H$1="","Введите курс",Таблица651[[#This Row],[Оптовая цена KRW за 1шт]]/$H$1)</f>
        <v>Введите курс</v>
      </c>
      <c r="J811" s="48"/>
      <c r="K811" s="18">
        <f>Таблица651[[#This Row],[Заказ коробок ]]*Таблица651[[#This Row],[Кол-во шт в коробке]]</f>
        <v>0</v>
      </c>
      <c r="L811" s="54">
        <f>Таблица651[[#This Row],[Общее кол-во шт]]*Таблица651[[#This Row],[Оптовая цена KRW за 1шт]]</f>
        <v>0</v>
      </c>
      <c r="M811" s="19" t="str">
        <f>IFERROR(Таблица651[[#This Row],[Общее кол-во шт]]*Таблица651[[#This Row],[Оптовая цена USD за 1шт]],"")</f>
        <v/>
      </c>
      <c r="N811" s="49"/>
    </row>
    <row r="812" spans="1:14" ht="22.5" customHeight="1">
      <c r="A812" s="44" t="s">
        <v>16392</v>
      </c>
      <c r="B812" s="14">
        <v>8806173444137</v>
      </c>
      <c r="C812" s="50" t="s">
        <v>16393</v>
      </c>
      <c r="D812" s="46" t="s">
        <v>16394</v>
      </c>
      <c r="E812" s="16">
        <v>7000</v>
      </c>
      <c r="F812" s="15">
        <v>0.49</v>
      </c>
      <c r="G812" s="47">
        <v>6</v>
      </c>
      <c r="H812" s="55">
        <f>Таблица651[[#This Row],[Коэфициент стоимости]]*Таблица651[[#This Row],[Розничная цена KRW]]</f>
        <v>3430</v>
      </c>
      <c r="I812" s="17" t="str">
        <f>IF($H$1="","Введите курс",Таблица651[[#This Row],[Оптовая цена KRW за 1шт]]/$H$1)</f>
        <v>Введите курс</v>
      </c>
      <c r="J812" s="48"/>
      <c r="K812" s="18">
        <f>Таблица651[[#This Row],[Заказ коробок ]]*Таблица651[[#This Row],[Кол-во шт в коробке]]</f>
        <v>0</v>
      </c>
      <c r="L812" s="54">
        <f>Таблица651[[#This Row],[Общее кол-во шт]]*Таблица651[[#This Row],[Оптовая цена KRW за 1шт]]</f>
        <v>0</v>
      </c>
      <c r="M812" s="19" t="str">
        <f>IFERROR(Таблица651[[#This Row],[Общее кол-во шт]]*Таблица651[[#This Row],[Оптовая цена USD за 1шт]],"")</f>
        <v/>
      </c>
      <c r="N812" s="49"/>
    </row>
    <row r="813" spans="1:14" ht="22.5" customHeight="1">
      <c r="A813" s="44" t="s">
        <v>16395</v>
      </c>
      <c r="B813" s="14">
        <v>8806173444151</v>
      </c>
      <c r="C813" s="50" t="s">
        <v>16396</v>
      </c>
      <c r="D813" s="46" t="s">
        <v>16397</v>
      </c>
      <c r="E813" s="16">
        <v>7000</v>
      </c>
      <c r="F813" s="15">
        <v>0.49</v>
      </c>
      <c r="G813" s="47">
        <v>6</v>
      </c>
      <c r="H813" s="55">
        <f>Таблица651[[#This Row],[Коэфициент стоимости]]*Таблица651[[#This Row],[Розничная цена KRW]]</f>
        <v>3430</v>
      </c>
      <c r="I813" s="17" t="str">
        <f>IF($H$1="","Введите курс",Таблица651[[#This Row],[Оптовая цена KRW за 1шт]]/$H$1)</f>
        <v>Введите курс</v>
      </c>
      <c r="J813" s="48"/>
      <c r="K813" s="18">
        <f>Таблица651[[#This Row],[Заказ коробок ]]*Таблица651[[#This Row],[Кол-во шт в коробке]]</f>
        <v>0</v>
      </c>
      <c r="L813" s="54">
        <f>Таблица651[[#This Row],[Общее кол-во шт]]*Таблица651[[#This Row],[Оптовая цена KRW за 1шт]]</f>
        <v>0</v>
      </c>
      <c r="M813" s="19" t="str">
        <f>IFERROR(Таблица651[[#This Row],[Общее кол-во шт]]*Таблица651[[#This Row],[Оптовая цена USD за 1шт]],"")</f>
        <v/>
      </c>
      <c r="N813" s="49"/>
    </row>
    <row r="814" spans="1:14" ht="22.5" customHeight="1">
      <c r="A814" s="44" t="s">
        <v>16398</v>
      </c>
      <c r="B814" s="14">
        <v>8806173444120</v>
      </c>
      <c r="C814" s="50" t="s">
        <v>16399</v>
      </c>
      <c r="D814" s="46" t="s">
        <v>16400</v>
      </c>
      <c r="E814" s="16">
        <v>3000</v>
      </c>
      <c r="F814" s="15">
        <v>0.49</v>
      </c>
      <c r="G814" s="47">
        <v>10</v>
      </c>
      <c r="H814" s="55">
        <f>Таблица651[[#This Row],[Коэфициент стоимости]]*Таблица651[[#This Row],[Розничная цена KRW]]</f>
        <v>1470</v>
      </c>
      <c r="I814" s="17" t="str">
        <f>IF($H$1="","Введите курс",Таблица651[[#This Row],[Оптовая цена KRW за 1шт]]/$H$1)</f>
        <v>Введите курс</v>
      </c>
      <c r="J814" s="48"/>
      <c r="K814" s="18">
        <f>Таблица651[[#This Row],[Заказ коробок ]]*Таблица651[[#This Row],[Кол-во шт в коробке]]</f>
        <v>0</v>
      </c>
      <c r="L814" s="54">
        <f>Таблица651[[#This Row],[Общее кол-во шт]]*Таблица651[[#This Row],[Оптовая цена KRW за 1шт]]</f>
        <v>0</v>
      </c>
      <c r="M814" s="19" t="str">
        <f>IFERROR(Таблица651[[#This Row],[Общее кол-во шт]]*Таблица651[[#This Row],[Оптовая цена USD за 1шт]],"")</f>
        <v/>
      </c>
      <c r="N814" s="49"/>
    </row>
    <row r="815" spans="1:14" ht="22.5" customHeight="1">
      <c r="A815" s="44" t="s">
        <v>16401</v>
      </c>
      <c r="B815" s="14">
        <v>8806173449453</v>
      </c>
      <c r="C815" s="50" t="s">
        <v>16402</v>
      </c>
      <c r="D815" s="46" t="s">
        <v>16403</v>
      </c>
      <c r="E815" s="16">
        <v>1000</v>
      </c>
      <c r="F815" s="15">
        <v>0.33</v>
      </c>
      <c r="G815" s="47">
        <v>40</v>
      </c>
      <c r="H815" s="55">
        <f>Таблица651[[#This Row],[Коэфициент стоимости]]*Таблица651[[#This Row],[Розничная цена KRW]]</f>
        <v>330</v>
      </c>
      <c r="I815" s="17" t="str">
        <f>IF($H$1="","Введите курс",Таблица651[[#This Row],[Оптовая цена KRW за 1шт]]/$H$1)</f>
        <v>Введите курс</v>
      </c>
      <c r="J815" s="48"/>
      <c r="K815" s="18">
        <f>Таблица651[[#This Row],[Заказ коробок ]]*Таблица651[[#This Row],[Кол-во шт в коробке]]</f>
        <v>0</v>
      </c>
      <c r="L815" s="54">
        <f>Таблица651[[#This Row],[Общее кол-во шт]]*Таблица651[[#This Row],[Оптовая цена KRW за 1шт]]</f>
        <v>0</v>
      </c>
      <c r="M815" s="19" t="str">
        <f>IFERROR(Таблица651[[#This Row],[Общее кол-во шт]]*Таблица651[[#This Row],[Оптовая цена USD за 1шт]],"")</f>
        <v/>
      </c>
      <c r="N815" s="49"/>
    </row>
    <row r="816" spans="1:14" ht="22.5" customHeight="1">
      <c r="A816" s="44" t="s">
        <v>16404</v>
      </c>
      <c r="B816" s="14"/>
      <c r="C816" s="50" t="s">
        <v>16405</v>
      </c>
      <c r="D816" s="46" t="s">
        <v>16406</v>
      </c>
      <c r="E816" s="16">
        <v>32000</v>
      </c>
      <c r="F816" s="15">
        <v>0.49</v>
      </c>
      <c r="G816" s="47">
        <v>12</v>
      </c>
      <c r="H816" s="55">
        <f>Таблица651[[#This Row],[Коэфициент стоимости]]*Таблица651[[#This Row],[Розничная цена KRW]]</f>
        <v>15680</v>
      </c>
      <c r="I816" s="17" t="str">
        <f>IF($H$1="","Введите курс",Таблица651[[#This Row],[Оптовая цена KRW за 1шт]]/$H$1)</f>
        <v>Введите курс</v>
      </c>
      <c r="J816" s="48"/>
      <c r="K816" s="18">
        <f>Таблица651[[#This Row],[Заказ коробок ]]*Таблица651[[#This Row],[Кол-во шт в коробке]]</f>
        <v>0</v>
      </c>
      <c r="L816" s="54">
        <f>Таблица651[[#This Row],[Общее кол-во шт]]*Таблица651[[#This Row],[Оптовая цена KRW за 1шт]]</f>
        <v>0</v>
      </c>
      <c r="M816" s="19" t="str">
        <f>IFERROR(Таблица651[[#This Row],[Общее кол-во шт]]*Таблица651[[#This Row],[Оптовая цена USD за 1шт]],"")</f>
        <v/>
      </c>
      <c r="N816" s="49"/>
    </row>
  </sheetData>
  <sheetProtection algorithmName="SHA-512" hashValue="/JPzXe4K+M51fcM75gReab5Lm8o84frcw+3SV73ntbN7rG0xN0J55M6rro1DbqtTtYQgUuIOSvviRbC3FLlpgw==" saltValue="0lLeJiR0fZzsn7gLUHuY8Q==" spinCount="100000" sheet="1" autoFilter="0" pivotTables="0"/>
  <mergeCells count="2">
    <mergeCell ref="A1:C1"/>
    <mergeCell ref="D1:F1"/>
  </mergeCells>
  <conditionalFormatting sqref="A817:A1048576">
    <cfRule type="duplicateValues" dxfId="576" priority="1"/>
  </conditionalFormatting>
  <conditionalFormatting sqref="A817:A1048576">
    <cfRule type="duplicateValues" dxfId="575" priority="2"/>
    <cfRule type="duplicateValues" dxfId="574" priority="3"/>
    <cfRule type="duplicateValues" dxfId="573" priority="4"/>
  </conditionalFormatting>
  <conditionalFormatting sqref="A3:A816">
    <cfRule type="duplicateValues" dxfId="572" priority="5"/>
  </conditionalFormatting>
  <conditionalFormatting sqref="A3:A816">
    <cfRule type="duplicateValues" dxfId="571" priority="6"/>
    <cfRule type="duplicateValues" dxfId="570" priority="7"/>
    <cfRule type="duplicateValues" dxfId="569" priority="8"/>
  </conditionalFormatting>
  <conditionalFormatting sqref="A3:A816">
    <cfRule type="duplicateValues" dxfId="568" priority="9"/>
  </conditionalFormatting>
  <conditionalFormatting sqref="A3:A816">
    <cfRule type="duplicateValues" dxfId="567" priority="10"/>
    <cfRule type="duplicateValues" dxfId="566" priority="11"/>
    <cfRule type="duplicateValues" dxfId="565" priority="12"/>
  </conditionalFormatting>
  <hyperlinks>
    <hyperlink ref="G1" r:id="rId1" xr:uid="{D3C46581-CB7D-455A-8005-F2C2FFF2B660}"/>
    <hyperlink ref="N1" location="Главная!A1" display="Вернуться на Главную" xr:uid="{A48B3587-68C2-467B-9F51-BA92A837DA7F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6F1A-7E61-4C16-B5CA-33C2DA10BFBD}">
  <sheetPr>
    <pageSetUpPr fitToPage="1"/>
  </sheetPr>
  <dimension ref="A1:N8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21.140625" style="20" bestFit="1" customWidth="1"/>
    <col min="3" max="3" width="67.7109375" style="21" hidden="1" customWidth="1"/>
    <col min="4" max="4" width="114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20625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SUM(J3:J85)</f>
        <v>0</v>
      </c>
      <c r="K1" s="168">
        <f>SUM(K3:K85)</f>
        <v>0</v>
      </c>
      <c r="L1" s="169">
        <f>SUM(L3:L85)</f>
        <v>0</v>
      </c>
      <c r="M1" s="170">
        <f>SUM(M3:M85)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20626</v>
      </c>
      <c r="B3" s="204" t="s">
        <v>20627</v>
      </c>
      <c r="C3" s="45" t="s">
        <v>20628</v>
      </c>
      <c r="D3" s="160" t="s">
        <v>20629</v>
      </c>
      <c r="E3" s="53">
        <v>30000</v>
      </c>
      <c r="F3" s="15">
        <v>0.54</v>
      </c>
      <c r="G3" s="47">
        <v>70</v>
      </c>
      <c r="H3" s="16">
        <f>Таблица645[[#This Row],[Коэфициент стоимости]]*Таблица645[[#This Row],[Розничная цена KRW]]</f>
        <v>16200.000000000002</v>
      </c>
      <c r="I3" s="17" t="str">
        <f>IF($H$1="","Введите курс",Таблица645[[#This Row],[Оптовая цена KRW за 1шт]]/$H$1)</f>
        <v>Введите курс</v>
      </c>
      <c r="J3" s="48"/>
      <c r="K3" s="18">
        <f>Таблица645[[#This Row],[Заказ коробок ]]*Таблица645[[#This Row],[Кол-во шт в коробке]]</f>
        <v>0</v>
      </c>
      <c r="L3" s="16">
        <f>Таблица645[[#This Row],[Общее кол-во шт]]*Таблица645[[#This Row],[Оптовая цена KRW за 1шт]]</f>
        <v>0</v>
      </c>
      <c r="M3" s="19" t="str">
        <f>IFERROR(Таблица645[[#This Row],[Общее кол-во шт]]*Таблица645[[#This Row],[Оптовая цена USD за 1шт]],"")</f>
        <v/>
      </c>
      <c r="N3" s="49"/>
    </row>
    <row r="4" spans="1:14" ht="22.5" customHeight="1">
      <c r="A4" s="44" t="s">
        <v>20630</v>
      </c>
      <c r="B4" s="204" t="s">
        <v>20631</v>
      </c>
      <c r="C4" s="50" t="s">
        <v>20632</v>
      </c>
      <c r="D4" s="160" t="s">
        <v>20633</v>
      </c>
      <c r="E4" s="16">
        <v>20000</v>
      </c>
      <c r="F4" s="15">
        <v>0.54</v>
      </c>
      <c r="G4" s="47">
        <v>48</v>
      </c>
      <c r="H4" s="55">
        <f>Таблица645[[#This Row],[Коэфициент стоимости]]*Таблица645[[#This Row],[Розничная цена KRW]]</f>
        <v>10800</v>
      </c>
      <c r="I4" s="17" t="str">
        <f>IF($H$1="","Введите курс",Таблица645[[#This Row],[Оптовая цена KRW за 1шт]]/$H$1)</f>
        <v>Введите курс</v>
      </c>
      <c r="J4" s="48"/>
      <c r="K4" s="18">
        <f>Таблица645[[#This Row],[Заказ коробок ]]*Таблица645[[#This Row],[Кол-во шт в коробке]]</f>
        <v>0</v>
      </c>
      <c r="L4" s="54">
        <f>Таблица645[[#This Row],[Общее кол-во шт]]*Таблица645[[#This Row],[Оптовая цена KRW за 1шт]]</f>
        <v>0</v>
      </c>
      <c r="M4" s="19" t="str">
        <f>IFERROR(Таблица645[[#This Row],[Общее кол-во шт]]*Таблица645[[#This Row],[Оптовая цена USD за 1шт]],"")</f>
        <v/>
      </c>
      <c r="N4" s="49"/>
    </row>
    <row r="5" spans="1:14" ht="22.5" customHeight="1">
      <c r="A5" s="44" t="s">
        <v>20634</v>
      </c>
      <c r="B5" s="204" t="s">
        <v>20635</v>
      </c>
      <c r="C5" s="50" t="s">
        <v>20636</v>
      </c>
      <c r="D5" s="160" t="s">
        <v>20637</v>
      </c>
      <c r="E5" s="16">
        <v>2000</v>
      </c>
      <c r="F5" s="15">
        <v>0.54</v>
      </c>
      <c r="G5" s="47">
        <v>10</v>
      </c>
      <c r="H5" s="55">
        <f>Таблица645[[#This Row],[Коэфициент стоимости]]*Таблица645[[#This Row],[Розничная цена KRW]]</f>
        <v>1080</v>
      </c>
      <c r="I5" s="17" t="str">
        <f>IF($H$1="","Введите курс",Таблица645[[#This Row],[Оптовая цена KRW за 1шт]]/$H$1)</f>
        <v>Введите курс</v>
      </c>
      <c r="J5" s="48"/>
      <c r="K5" s="18">
        <f>Таблица645[[#This Row],[Заказ коробок ]]*Таблица645[[#This Row],[Кол-во шт в коробке]]</f>
        <v>0</v>
      </c>
      <c r="L5" s="54">
        <f>Таблица645[[#This Row],[Общее кол-во шт]]*Таблица645[[#This Row],[Оптовая цена KRW за 1шт]]</f>
        <v>0</v>
      </c>
      <c r="M5" s="19" t="str">
        <f>IFERROR(Таблица645[[#This Row],[Общее кол-во шт]]*Таблица645[[#This Row],[Оптовая цена USD за 1шт]],"")</f>
        <v/>
      </c>
      <c r="N5" s="49"/>
    </row>
    <row r="6" spans="1:14" ht="22.5" customHeight="1">
      <c r="A6" s="44" t="s">
        <v>20638</v>
      </c>
      <c r="B6" s="204" t="s">
        <v>20639</v>
      </c>
      <c r="C6" s="50" t="s">
        <v>20640</v>
      </c>
      <c r="D6" s="160" t="s">
        <v>20641</v>
      </c>
      <c r="E6" s="16">
        <v>20000</v>
      </c>
      <c r="F6" s="15">
        <v>0.54</v>
      </c>
      <c r="G6" s="47">
        <v>15</v>
      </c>
      <c r="H6" s="55">
        <f>Таблица645[[#This Row],[Коэфициент стоимости]]*Таблица645[[#This Row],[Розничная цена KRW]]</f>
        <v>10800</v>
      </c>
      <c r="I6" s="17" t="str">
        <f>IF($H$1="","Введите курс",Таблица645[[#This Row],[Оптовая цена KRW за 1шт]]/$H$1)</f>
        <v>Введите курс</v>
      </c>
      <c r="J6" s="48"/>
      <c r="K6" s="18">
        <f>Таблица645[[#This Row],[Заказ коробок ]]*Таблица645[[#This Row],[Кол-во шт в коробке]]</f>
        <v>0</v>
      </c>
      <c r="L6" s="54">
        <f>Таблица645[[#This Row],[Общее кол-во шт]]*Таблица645[[#This Row],[Оптовая цена KRW за 1шт]]</f>
        <v>0</v>
      </c>
      <c r="M6" s="19" t="str">
        <f>IFERROR(Таблица645[[#This Row],[Общее кол-во шт]]*Таблица645[[#This Row],[Оптовая цена USD за 1шт]],"")</f>
        <v/>
      </c>
      <c r="N6" s="49"/>
    </row>
    <row r="7" spans="1:14" ht="22.5" customHeight="1">
      <c r="A7" s="44" t="s">
        <v>20642</v>
      </c>
      <c r="B7" s="204" t="s">
        <v>20643</v>
      </c>
      <c r="C7" s="50" t="s">
        <v>20644</v>
      </c>
      <c r="D7" s="160" t="s">
        <v>20645</v>
      </c>
      <c r="E7" s="16">
        <v>18000</v>
      </c>
      <c r="F7" s="15">
        <v>0.54</v>
      </c>
      <c r="G7" s="47">
        <v>96</v>
      </c>
      <c r="H7" s="55">
        <f>Таблица645[[#This Row],[Коэфициент стоимости]]*Таблица645[[#This Row],[Розничная цена KRW]]</f>
        <v>9720</v>
      </c>
      <c r="I7" s="17" t="str">
        <f>IF($H$1="","Введите курс",Таблица645[[#This Row],[Оптовая цена KRW за 1шт]]/$H$1)</f>
        <v>Введите курс</v>
      </c>
      <c r="J7" s="48"/>
      <c r="K7" s="18">
        <f>Таблица645[[#This Row],[Заказ коробок ]]*Таблица645[[#This Row],[Кол-во шт в коробке]]</f>
        <v>0</v>
      </c>
      <c r="L7" s="54">
        <f>Таблица645[[#This Row],[Общее кол-во шт]]*Таблица645[[#This Row],[Оптовая цена KRW за 1шт]]</f>
        <v>0</v>
      </c>
      <c r="M7" s="19" t="str">
        <f>IFERROR(Таблица645[[#This Row],[Общее кол-во шт]]*Таблица645[[#This Row],[Оптовая цена USD за 1шт]],"")</f>
        <v/>
      </c>
      <c r="N7" s="49"/>
    </row>
    <row r="8" spans="1:14" ht="22.5" customHeight="1">
      <c r="A8" s="44" t="s">
        <v>20646</v>
      </c>
      <c r="B8" s="204" t="s">
        <v>20647</v>
      </c>
      <c r="C8" s="50" t="s">
        <v>20648</v>
      </c>
      <c r="D8" s="160" t="s">
        <v>20649</v>
      </c>
      <c r="E8" s="16">
        <v>18000</v>
      </c>
      <c r="F8" s="15">
        <v>0.54</v>
      </c>
      <c r="G8" s="47">
        <v>30</v>
      </c>
      <c r="H8" s="55">
        <f>Таблица645[[#This Row],[Коэфициент стоимости]]*Таблица645[[#This Row],[Розничная цена KRW]]</f>
        <v>9720</v>
      </c>
      <c r="I8" s="17" t="str">
        <f>IF($H$1="","Введите курс",Таблица645[[#This Row],[Оптовая цена KRW за 1шт]]/$H$1)</f>
        <v>Введите курс</v>
      </c>
      <c r="J8" s="48"/>
      <c r="K8" s="18">
        <f>Таблица645[[#This Row],[Заказ коробок ]]*Таблица645[[#This Row],[Кол-во шт в коробке]]</f>
        <v>0</v>
      </c>
      <c r="L8" s="54">
        <f>Таблица645[[#This Row],[Общее кол-во шт]]*Таблица645[[#This Row],[Оптовая цена KRW за 1шт]]</f>
        <v>0</v>
      </c>
      <c r="M8" s="19" t="str">
        <f>IFERROR(Таблица645[[#This Row],[Общее кол-во шт]]*Таблица645[[#This Row],[Оптовая цена USD за 1шт]],"")</f>
        <v/>
      </c>
      <c r="N8" s="49"/>
    </row>
    <row r="9" spans="1:14" ht="22.5" customHeight="1">
      <c r="A9" s="44" t="s">
        <v>20650</v>
      </c>
      <c r="B9" s="204" t="s">
        <v>20651</v>
      </c>
      <c r="C9" s="50" t="s">
        <v>20652</v>
      </c>
      <c r="D9" s="160" t="s">
        <v>20653</v>
      </c>
      <c r="E9" s="16">
        <v>30000</v>
      </c>
      <c r="F9" s="15">
        <v>0.54</v>
      </c>
      <c r="G9" s="47">
        <v>70</v>
      </c>
      <c r="H9" s="55">
        <f>Таблица645[[#This Row],[Коэфициент стоимости]]*Таблица645[[#This Row],[Розничная цена KRW]]</f>
        <v>16200.000000000002</v>
      </c>
      <c r="I9" s="17" t="str">
        <f>IF($H$1="","Введите курс",Таблица645[[#This Row],[Оптовая цена KRW за 1шт]]/$H$1)</f>
        <v>Введите курс</v>
      </c>
      <c r="J9" s="48"/>
      <c r="K9" s="18">
        <f>Таблица645[[#This Row],[Заказ коробок ]]*Таблица645[[#This Row],[Кол-во шт в коробке]]</f>
        <v>0</v>
      </c>
      <c r="L9" s="54">
        <f>Таблица645[[#This Row],[Общее кол-во шт]]*Таблица645[[#This Row],[Оптовая цена KRW за 1шт]]</f>
        <v>0</v>
      </c>
      <c r="M9" s="19" t="str">
        <f>IFERROR(Таблица645[[#This Row],[Общее кол-во шт]]*Таблица645[[#This Row],[Оптовая цена USD за 1шт]],"")</f>
        <v/>
      </c>
      <c r="N9" s="49"/>
    </row>
    <row r="10" spans="1:14" ht="22.5" customHeight="1">
      <c r="A10" s="44" t="s">
        <v>20654</v>
      </c>
      <c r="B10" s="204" t="s">
        <v>20655</v>
      </c>
      <c r="C10" s="50" t="s">
        <v>20656</v>
      </c>
      <c r="D10" s="160" t="s">
        <v>20657</v>
      </c>
      <c r="E10" s="16">
        <v>20000</v>
      </c>
      <c r="F10" s="15">
        <v>0.54</v>
      </c>
      <c r="G10" s="47">
        <v>48</v>
      </c>
      <c r="H10" s="55">
        <f>Таблица645[[#This Row],[Коэфициент стоимости]]*Таблица645[[#This Row],[Розничная цена KRW]]</f>
        <v>10800</v>
      </c>
      <c r="I10" s="17" t="str">
        <f>IF($H$1="","Введите курс",Таблица645[[#This Row],[Оптовая цена KRW за 1шт]]/$H$1)</f>
        <v>Введите курс</v>
      </c>
      <c r="J10" s="48"/>
      <c r="K10" s="18">
        <f>Таблица645[[#This Row],[Заказ коробок ]]*Таблица645[[#This Row],[Кол-во шт в коробке]]</f>
        <v>0</v>
      </c>
      <c r="L10" s="54">
        <f>Таблица645[[#This Row],[Общее кол-во шт]]*Таблица645[[#This Row],[Оптовая цена KRW за 1шт]]</f>
        <v>0</v>
      </c>
      <c r="M10" s="19" t="str">
        <f>IFERROR(Таблица645[[#This Row],[Общее кол-во шт]]*Таблица645[[#This Row],[Оптовая цена USD за 1шт]],"")</f>
        <v/>
      </c>
      <c r="N10" s="49"/>
    </row>
    <row r="11" spans="1:14" ht="22.5" customHeight="1">
      <c r="A11" s="44" t="s">
        <v>20658</v>
      </c>
      <c r="B11" s="204" t="s">
        <v>20659</v>
      </c>
      <c r="C11" s="50" t="s">
        <v>20660</v>
      </c>
      <c r="D11" s="160" t="s">
        <v>20661</v>
      </c>
      <c r="E11" s="16">
        <v>32000</v>
      </c>
      <c r="F11" s="15">
        <v>0.54</v>
      </c>
      <c r="G11" s="47">
        <v>80</v>
      </c>
      <c r="H11" s="55">
        <f>Таблица645[[#This Row],[Коэфициент стоимости]]*Таблица645[[#This Row],[Розничная цена KRW]]</f>
        <v>17280</v>
      </c>
      <c r="I11" s="17" t="str">
        <f>IF($H$1="","Введите курс",Таблица645[[#This Row],[Оптовая цена KRW за 1шт]]/$H$1)</f>
        <v>Введите курс</v>
      </c>
      <c r="J11" s="48"/>
      <c r="K11" s="18">
        <f>Таблица645[[#This Row],[Заказ коробок ]]*Таблица645[[#This Row],[Кол-во шт в коробке]]</f>
        <v>0</v>
      </c>
      <c r="L11" s="54">
        <f>Таблица645[[#This Row],[Общее кол-во шт]]*Таблица645[[#This Row],[Оптовая цена KRW за 1шт]]</f>
        <v>0</v>
      </c>
      <c r="M11" s="19" t="str">
        <f>IFERROR(Таблица645[[#This Row],[Общее кол-во шт]]*Таблица645[[#This Row],[Оптовая цена USD за 1шт]],"")</f>
        <v/>
      </c>
      <c r="N11" s="49"/>
    </row>
    <row r="12" spans="1:14" ht="22.5" customHeight="1">
      <c r="A12" s="44" t="s">
        <v>20662</v>
      </c>
      <c r="B12" s="204" t="s">
        <v>20663</v>
      </c>
      <c r="C12" s="50" t="s">
        <v>20664</v>
      </c>
      <c r="D12" s="160" t="s">
        <v>20665</v>
      </c>
      <c r="E12" s="16">
        <v>10000</v>
      </c>
      <c r="F12" s="15">
        <v>0.54</v>
      </c>
      <c r="G12" s="47">
        <v>65</v>
      </c>
      <c r="H12" s="55">
        <f>Таблица645[[#This Row],[Коэфициент стоимости]]*Таблица645[[#This Row],[Розничная цена KRW]]</f>
        <v>5400</v>
      </c>
      <c r="I12" s="17" t="str">
        <f>IF($H$1="","Введите курс",Таблица645[[#This Row],[Оптовая цена KRW за 1шт]]/$H$1)</f>
        <v>Введите курс</v>
      </c>
      <c r="J12" s="48"/>
      <c r="K12" s="18">
        <f>Таблица645[[#This Row],[Заказ коробок ]]*Таблица645[[#This Row],[Кол-во шт в коробке]]</f>
        <v>0</v>
      </c>
      <c r="L12" s="54">
        <f>Таблица645[[#This Row],[Общее кол-во шт]]*Таблица645[[#This Row],[Оптовая цена KRW за 1шт]]</f>
        <v>0</v>
      </c>
      <c r="M12" s="19" t="str">
        <f>IFERROR(Таблица645[[#This Row],[Общее кол-во шт]]*Таблица645[[#This Row],[Оптовая цена USD за 1шт]],"")</f>
        <v/>
      </c>
      <c r="N12" s="49"/>
    </row>
    <row r="13" spans="1:14" ht="22.5" customHeight="1">
      <c r="A13" s="44" t="s">
        <v>20666</v>
      </c>
      <c r="B13" s="204" t="s">
        <v>20667</v>
      </c>
      <c r="C13" s="50" t="s">
        <v>20668</v>
      </c>
      <c r="D13" s="160" t="s">
        <v>20669</v>
      </c>
      <c r="E13" s="16">
        <v>3600</v>
      </c>
      <c r="F13" s="15">
        <v>0.54</v>
      </c>
      <c r="G13" s="47">
        <v>100</v>
      </c>
      <c r="H13" s="55">
        <f>Таблица645[[#This Row],[Коэфициент стоимости]]*Таблица645[[#This Row],[Розничная цена KRW]]</f>
        <v>1944.0000000000002</v>
      </c>
      <c r="I13" s="17" t="str">
        <f>IF($H$1="","Введите курс",Таблица645[[#This Row],[Оптовая цена KRW за 1шт]]/$H$1)</f>
        <v>Введите курс</v>
      </c>
      <c r="J13" s="48"/>
      <c r="K13" s="18">
        <f>Таблица645[[#This Row],[Заказ коробок ]]*Таблица645[[#This Row],[Кол-во шт в коробке]]</f>
        <v>0</v>
      </c>
      <c r="L13" s="54">
        <f>Таблица645[[#This Row],[Общее кол-во шт]]*Таблица645[[#This Row],[Оптовая цена KRW за 1шт]]</f>
        <v>0</v>
      </c>
      <c r="M13" s="19" t="str">
        <f>IFERROR(Таблица645[[#This Row],[Общее кол-во шт]]*Таблица645[[#This Row],[Оптовая цена USD за 1шт]],"")</f>
        <v/>
      </c>
      <c r="N13" s="49"/>
    </row>
    <row r="14" spans="1:14" ht="22.5" customHeight="1">
      <c r="A14" s="44" t="s">
        <v>20670</v>
      </c>
      <c r="B14" s="204" t="s">
        <v>20671</v>
      </c>
      <c r="C14" s="50" t="s">
        <v>20672</v>
      </c>
      <c r="D14" s="160" t="s">
        <v>20673</v>
      </c>
      <c r="E14" s="16">
        <v>16000</v>
      </c>
      <c r="F14" s="15">
        <v>0.54</v>
      </c>
      <c r="G14" s="47">
        <v>126</v>
      </c>
      <c r="H14" s="55">
        <f>Таблица645[[#This Row],[Коэфициент стоимости]]*Таблица645[[#This Row],[Розничная цена KRW]]</f>
        <v>8640</v>
      </c>
      <c r="I14" s="17" t="str">
        <f>IF($H$1="","Введите курс",Таблица645[[#This Row],[Оптовая цена KRW за 1шт]]/$H$1)</f>
        <v>Введите курс</v>
      </c>
      <c r="J14" s="48"/>
      <c r="K14" s="18">
        <f>Таблица645[[#This Row],[Заказ коробок ]]*Таблица645[[#This Row],[Кол-во шт в коробке]]</f>
        <v>0</v>
      </c>
      <c r="L14" s="54">
        <f>Таблица645[[#This Row],[Общее кол-во шт]]*Таблица645[[#This Row],[Оптовая цена KRW за 1шт]]</f>
        <v>0</v>
      </c>
      <c r="M14" s="19" t="str">
        <f>IFERROR(Таблица645[[#This Row],[Общее кол-во шт]]*Таблица645[[#This Row],[Оптовая цена USD за 1шт]],"")</f>
        <v/>
      </c>
      <c r="N14" s="49"/>
    </row>
    <row r="15" spans="1:14" ht="22.5" customHeight="1">
      <c r="A15" s="44" t="s">
        <v>20674</v>
      </c>
      <c r="B15" s="204" t="s">
        <v>20675</v>
      </c>
      <c r="C15" s="50" t="s">
        <v>20676</v>
      </c>
      <c r="D15" s="160" t="s">
        <v>20677</v>
      </c>
      <c r="E15" s="16">
        <v>16000</v>
      </c>
      <c r="F15" s="15">
        <v>0.56000000000000005</v>
      </c>
      <c r="G15" s="47">
        <v>50</v>
      </c>
      <c r="H15" s="55">
        <f>Таблица645[[#This Row],[Коэфициент стоимости]]*Таблица645[[#This Row],[Розничная цена KRW]]</f>
        <v>8960</v>
      </c>
      <c r="I15" s="17" t="str">
        <f>IF($H$1="","Введите курс",Таблица645[[#This Row],[Оптовая цена KRW за 1шт]]/$H$1)</f>
        <v>Введите курс</v>
      </c>
      <c r="J15" s="48"/>
      <c r="K15" s="18">
        <f>Таблица645[[#This Row],[Заказ коробок ]]*Таблица645[[#This Row],[Кол-во шт в коробке]]</f>
        <v>0</v>
      </c>
      <c r="L15" s="54">
        <f>Таблица645[[#This Row],[Общее кол-во шт]]*Таблица645[[#This Row],[Оптовая цена KRW за 1шт]]</f>
        <v>0</v>
      </c>
      <c r="M15" s="19" t="str">
        <f>IFERROR(Таблица645[[#This Row],[Общее кол-во шт]]*Таблица645[[#This Row],[Оптовая цена USD за 1шт]],"")</f>
        <v/>
      </c>
      <c r="N15" s="49"/>
    </row>
    <row r="16" spans="1:14" ht="22.5" customHeight="1">
      <c r="A16" s="44" t="s">
        <v>20678</v>
      </c>
      <c r="B16" s="204" t="s">
        <v>20679</v>
      </c>
      <c r="C16" s="50" t="s">
        <v>20680</v>
      </c>
      <c r="D16" s="160" t="s">
        <v>20681</v>
      </c>
      <c r="E16" s="16">
        <v>9000</v>
      </c>
      <c r="F16" s="15">
        <v>0.56000000000000005</v>
      </c>
      <c r="G16" s="47">
        <v>40</v>
      </c>
      <c r="H16" s="55">
        <f>Таблица645[[#This Row],[Коэфициент стоимости]]*Таблица645[[#This Row],[Розничная цена KRW]]</f>
        <v>5040.0000000000009</v>
      </c>
      <c r="I16" s="17" t="str">
        <f>IF($H$1="","Введите курс",Таблица645[[#This Row],[Оптовая цена KRW за 1шт]]/$H$1)</f>
        <v>Введите курс</v>
      </c>
      <c r="J16" s="48"/>
      <c r="K16" s="18">
        <f>Таблица645[[#This Row],[Заказ коробок ]]*Таблица645[[#This Row],[Кол-во шт в коробке]]</f>
        <v>0</v>
      </c>
      <c r="L16" s="54">
        <f>Таблица645[[#This Row],[Общее кол-во шт]]*Таблица645[[#This Row],[Оптовая цена KRW за 1шт]]</f>
        <v>0</v>
      </c>
      <c r="M16" s="19" t="str">
        <f>IFERROR(Таблица645[[#This Row],[Общее кол-во шт]]*Таблица645[[#This Row],[Оптовая цена USD за 1шт]],"")</f>
        <v/>
      </c>
      <c r="N16" s="49"/>
    </row>
    <row r="17" spans="1:14" ht="22.5" customHeight="1">
      <c r="A17" s="44" t="s">
        <v>20682</v>
      </c>
      <c r="B17" s="204" t="s">
        <v>20683</v>
      </c>
      <c r="C17" s="50" t="s">
        <v>20684</v>
      </c>
      <c r="D17" s="160" t="s">
        <v>20685</v>
      </c>
      <c r="E17" s="16">
        <v>9000</v>
      </c>
      <c r="F17" s="15">
        <v>0.6</v>
      </c>
      <c r="G17" s="47">
        <v>50</v>
      </c>
      <c r="H17" s="55">
        <f>Таблица645[[#This Row],[Коэфициент стоимости]]*Таблица645[[#This Row],[Розничная цена KRW]]</f>
        <v>5400</v>
      </c>
      <c r="I17" s="17" t="str">
        <f>IF($H$1="","Введите курс",Таблица645[[#This Row],[Оптовая цена KRW за 1шт]]/$H$1)</f>
        <v>Введите курс</v>
      </c>
      <c r="J17" s="48"/>
      <c r="K17" s="18">
        <f>Таблица645[[#This Row],[Заказ коробок ]]*Таблица645[[#This Row],[Кол-во шт в коробке]]</f>
        <v>0</v>
      </c>
      <c r="L17" s="54">
        <f>Таблица645[[#This Row],[Общее кол-во шт]]*Таблица645[[#This Row],[Оптовая цена KRW за 1шт]]</f>
        <v>0</v>
      </c>
      <c r="M17" s="19" t="str">
        <f>IFERROR(Таблица645[[#This Row],[Общее кол-во шт]]*Таблица645[[#This Row],[Оптовая цена USD за 1шт]],"")</f>
        <v/>
      </c>
      <c r="N17" s="49"/>
    </row>
    <row r="18" spans="1:14" ht="22.5" customHeight="1">
      <c r="A18" s="44" t="s">
        <v>20686</v>
      </c>
      <c r="B18" s="204" t="s">
        <v>20687</v>
      </c>
      <c r="C18" s="50" t="s">
        <v>20688</v>
      </c>
      <c r="D18" s="160" t="s">
        <v>20689</v>
      </c>
      <c r="E18" s="16">
        <v>13000</v>
      </c>
      <c r="F18" s="15">
        <v>0.54</v>
      </c>
      <c r="G18" s="47">
        <v>240</v>
      </c>
      <c r="H18" s="55">
        <f>Таблица645[[#This Row],[Коэфициент стоимости]]*Таблица645[[#This Row],[Розничная цена KRW]]</f>
        <v>7020.0000000000009</v>
      </c>
      <c r="I18" s="17" t="str">
        <f>IF($H$1="","Введите курс",Таблица645[[#This Row],[Оптовая цена KRW за 1шт]]/$H$1)</f>
        <v>Введите курс</v>
      </c>
      <c r="J18" s="48"/>
      <c r="K18" s="18">
        <f>Таблица645[[#This Row],[Заказ коробок ]]*Таблица645[[#This Row],[Кол-во шт в коробке]]</f>
        <v>0</v>
      </c>
      <c r="L18" s="54">
        <f>Таблица645[[#This Row],[Общее кол-во шт]]*Таблица645[[#This Row],[Оптовая цена KRW за 1шт]]</f>
        <v>0</v>
      </c>
      <c r="M18" s="19" t="str">
        <f>IFERROR(Таблица645[[#This Row],[Общее кол-во шт]]*Таблица645[[#This Row],[Оптовая цена USD за 1шт]],"")</f>
        <v/>
      </c>
      <c r="N18" s="49"/>
    </row>
    <row r="19" spans="1:14" ht="22.5" customHeight="1">
      <c r="A19" s="44" t="s">
        <v>20690</v>
      </c>
      <c r="B19" s="204" t="s">
        <v>20691</v>
      </c>
      <c r="C19" s="50" t="s">
        <v>20692</v>
      </c>
      <c r="D19" s="160" t="s">
        <v>20693</v>
      </c>
      <c r="E19" s="16">
        <v>4000</v>
      </c>
      <c r="F19" s="15">
        <v>0.54</v>
      </c>
      <c r="G19" s="47">
        <v>10</v>
      </c>
      <c r="H19" s="55">
        <f>Таблица645[[#This Row],[Коэфициент стоимости]]*Таблица645[[#This Row],[Розничная цена KRW]]</f>
        <v>2160</v>
      </c>
      <c r="I19" s="17" t="str">
        <f>IF($H$1="","Введите курс",Таблица645[[#This Row],[Оптовая цена KRW за 1шт]]/$H$1)</f>
        <v>Введите курс</v>
      </c>
      <c r="J19" s="48"/>
      <c r="K19" s="18">
        <f>Таблица645[[#This Row],[Заказ коробок ]]*Таблица645[[#This Row],[Кол-во шт в коробке]]</f>
        <v>0</v>
      </c>
      <c r="L19" s="54">
        <f>Таблица645[[#This Row],[Общее кол-во шт]]*Таблица645[[#This Row],[Оптовая цена KRW за 1шт]]</f>
        <v>0</v>
      </c>
      <c r="M19" s="19" t="str">
        <f>IFERROR(Таблица645[[#This Row],[Общее кол-во шт]]*Таблица645[[#This Row],[Оптовая цена USD за 1шт]],"")</f>
        <v/>
      </c>
      <c r="N19" s="49"/>
    </row>
    <row r="20" spans="1:14" ht="22.5" customHeight="1">
      <c r="A20" s="44" t="s">
        <v>20694</v>
      </c>
      <c r="B20" s="204" t="s">
        <v>20695</v>
      </c>
      <c r="C20" s="50" t="s">
        <v>20696</v>
      </c>
      <c r="D20" s="160" t="s">
        <v>20697</v>
      </c>
      <c r="E20" s="16">
        <v>14000</v>
      </c>
      <c r="F20" s="15">
        <v>0.54</v>
      </c>
      <c r="G20" s="47">
        <v>54</v>
      </c>
      <c r="H20" s="55">
        <f>Таблица645[[#This Row],[Коэфициент стоимости]]*Таблица645[[#This Row],[Розничная цена KRW]]</f>
        <v>7560.0000000000009</v>
      </c>
      <c r="I20" s="17" t="str">
        <f>IF($H$1="","Введите курс",Таблица645[[#This Row],[Оптовая цена KRW за 1шт]]/$H$1)</f>
        <v>Введите курс</v>
      </c>
      <c r="J20" s="48"/>
      <c r="K20" s="18">
        <f>Таблица645[[#This Row],[Заказ коробок ]]*Таблица645[[#This Row],[Кол-во шт в коробке]]</f>
        <v>0</v>
      </c>
      <c r="L20" s="54">
        <f>Таблица645[[#This Row],[Общее кол-во шт]]*Таблица645[[#This Row],[Оптовая цена KRW за 1шт]]</f>
        <v>0</v>
      </c>
      <c r="M20" s="19" t="str">
        <f>IFERROR(Таблица645[[#This Row],[Общее кол-во шт]]*Таблица645[[#This Row],[Оптовая цена USD за 1шт]],"")</f>
        <v/>
      </c>
      <c r="N20" s="49"/>
    </row>
    <row r="21" spans="1:14" ht="22.5" customHeight="1">
      <c r="A21" s="44" t="s">
        <v>20698</v>
      </c>
      <c r="B21" s="204" t="s">
        <v>20699</v>
      </c>
      <c r="C21" s="50" t="s">
        <v>20700</v>
      </c>
      <c r="D21" s="160" t="s">
        <v>20701</v>
      </c>
      <c r="E21" s="16">
        <v>22000</v>
      </c>
      <c r="F21" s="15">
        <v>0.54</v>
      </c>
      <c r="G21" s="47">
        <v>30</v>
      </c>
      <c r="H21" s="55">
        <f>Таблица645[[#This Row],[Коэфициент стоимости]]*Таблица645[[#This Row],[Розничная цена KRW]]</f>
        <v>11880</v>
      </c>
      <c r="I21" s="17" t="str">
        <f>IF($H$1="","Введите курс",Таблица645[[#This Row],[Оптовая цена KRW за 1шт]]/$H$1)</f>
        <v>Введите курс</v>
      </c>
      <c r="J21" s="48"/>
      <c r="K21" s="18">
        <f>Таблица645[[#This Row],[Заказ коробок ]]*Таблица645[[#This Row],[Кол-во шт в коробке]]</f>
        <v>0</v>
      </c>
      <c r="L21" s="54">
        <f>Таблица645[[#This Row],[Общее кол-во шт]]*Таблица645[[#This Row],[Оптовая цена KRW за 1шт]]</f>
        <v>0</v>
      </c>
      <c r="M21" s="19" t="str">
        <f>IFERROR(Таблица645[[#This Row],[Общее кол-во шт]]*Таблица645[[#This Row],[Оптовая цена USD за 1шт]],"")</f>
        <v/>
      </c>
      <c r="N21" s="49"/>
    </row>
    <row r="22" spans="1:14" ht="22.5" customHeight="1">
      <c r="A22" s="44" t="s">
        <v>20702</v>
      </c>
      <c r="B22" s="204" t="s">
        <v>20703</v>
      </c>
      <c r="C22" s="50" t="s">
        <v>20704</v>
      </c>
      <c r="D22" s="160" t="s">
        <v>20705</v>
      </c>
      <c r="E22" s="16">
        <v>18000</v>
      </c>
      <c r="F22" s="15">
        <v>0.54</v>
      </c>
      <c r="G22" s="47">
        <v>54</v>
      </c>
      <c r="H22" s="55">
        <f>Таблица645[[#This Row],[Коэфициент стоимости]]*Таблица645[[#This Row],[Розничная цена KRW]]</f>
        <v>9720</v>
      </c>
      <c r="I22" s="17" t="str">
        <f>IF($H$1="","Введите курс",Таблица645[[#This Row],[Оптовая цена KRW за 1шт]]/$H$1)</f>
        <v>Введите курс</v>
      </c>
      <c r="J22" s="48"/>
      <c r="K22" s="18">
        <f>Таблица645[[#This Row],[Заказ коробок ]]*Таблица645[[#This Row],[Кол-во шт в коробке]]</f>
        <v>0</v>
      </c>
      <c r="L22" s="54">
        <f>Таблица645[[#This Row],[Общее кол-во шт]]*Таблица645[[#This Row],[Оптовая цена KRW за 1шт]]</f>
        <v>0</v>
      </c>
      <c r="M22" s="19" t="str">
        <f>IFERROR(Таблица645[[#This Row],[Общее кол-во шт]]*Таблица645[[#This Row],[Оптовая цена USD за 1шт]],"")</f>
        <v/>
      </c>
      <c r="N22" s="49"/>
    </row>
    <row r="23" spans="1:14" ht="22.5" customHeight="1">
      <c r="A23" s="44" t="s">
        <v>20706</v>
      </c>
      <c r="B23" s="204" t="s">
        <v>20707</v>
      </c>
      <c r="C23" s="50" t="s">
        <v>20708</v>
      </c>
      <c r="D23" s="160" t="s">
        <v>20709</v>
      </c>
      <c r="E23" s="16">
        <v>19000</v>
      </c>
      <c r="F23" s="15">
        <v>0.54</v>
      </c>
      <c r="G23" s="47">
        <v>35</v>
      </c>
      <c r="H23" s="55">
        <f>Таблица645[[#This Row],[Коэфициент стоимости]]*Таблица645[[#This Row],[Розничная цена KRW]]</f>
        <v>10260</v>
      </c>
      <c r="I23" s="17" t="str">
        <f>IF($H$1="","Введите курс",Таблица645[[#This Row],[Оптовая цена KRW за 1шт]]/$H$1)</f>
        <v>Введите курс</v>
      </c>
      <c r="J23" s="48"/>
      <c r="K23" s="18">
        <f>Таблица645[[#This Row],[Заказ коробок ]]*Таблица645[[#This Row],[Кол-во шт в коробке]]</f>
        <v>0</v>
      </c>
      <c r="L23" s="54">
        <f>Таблица645[[#This Row],[Общее кол-во шт]]*Таблица645[[#This Row],[Оптовая цена KRW за 1шт]]</f>
        <v>0</v>
      </c>
      <c r="M23" s="19" t="str">
        <f>IFERROR(Таблица645[[#This Row],[Общее кол-во шт]]*Таблица645[[#This Row],[Оптовая цена USD за 1шт]],"")</f>
        <v/>
      </c>
      <c r="N23" s="49"/>
    </row>
    <row r="24" spans="1:14" ht="22.5" customHeight="1">
      <c r="A24" s="44" t="s">
        <v>20710</v>
      </c>
      <c r="B24" s="204" t="s">
        <v>20711</v>
      </c>
      <c r="C24" s="50" t="s">
        <v>20712</v>
      </c>
      <c r="D24" s="160" t="s">
        <v>20713</v>
      </c>
      <c r="E24" s="16">
        <v>18000</v>
      </c>
      <c r="F24" s="15">
        <v>0.54</v>
      </c>
      <c r="G24" s="47">
        <v>40</v>
      </c>
      <c r="H24" s="55">
        <f>Таблица645[[#This Row],[Коэфициент стоимости]]*Таблица645[[#This Row],[Розничная цена KRW]]</f>
        <v>9720</v>
      </c>
      <c r="I24" s="17" t="str">
        <f>IF($H$1="","Введите курс",Таблица645[[#This Row],[Оптовая цена KRW за 1шт]]/$H$1)</f>
        <v>Введите курс</v>
      </c>
      <c r="J24" s="48"/>
      <c r="K24" s="18">
        <f>Таблица645[[#This Row],[Заказ коробок ]]*Таблица645[[#This Row],[Кол-во шт в коробке]]</f>
        <v>0</v>
      </c>
      <c r="L24" s="54">
        <f>Таблица645[[#This Row],[Общее кол-во шт]]*Таблица645[[#This Row],[Оптовая цена KRW за 1шт]]</f>
        <v>0</v>
      </c>
      <c r="M24" s="19" t="str">
        <f>IFERROR(Таблица645[[#This Row],[Общее кол-во шт]]*Таблица645[[#This Row],[Оптовая цена USD за 1шт]],"")</f>
        <v/>
      </c>
      <c r="N24" s="49"/>
    </row>
    <row r="25" spans="1:14" ht="22.5" customHeight="1">
      <c r="A25" s="44" t="s">
        <v>20714</v>
      </c>
      <c r="B25" s="204" t="s">
        <v>20715</v>
      </c>
      <c r="C25" s="50" t="s">
        <v>20716</v>
      </c>
      <c r="D25" s="160" t="s">
        <v>20717</v>
      </c>
      <c r="E25" s="16">
        <v>20000</v>
      </c>
      <c r="F25" s="15">
        <v>0.54</v>
      </c>
      <c r="G25" s="47">
        <v>40</v>
      </c>
      <c r="H25" s="55">
        <f>Таблица645[[#This Row],[Коэфициент стоимости]]*Таблица645[[#This Row],[Розничная цена KRW]]</f>
        <v>10800</v>
      </c>
      <c r="I25" s="17" t="str">
        <f>IF($H$1="","Введите курс",Таблица645[[#This Row],[Оптовая цена KRW за 1шт]]/$H$1)</f>
        <v>Введите курс</v>
      </c>
      <c r="J25" s="48"/>
      <c r="K25" s="18">
        <f>Таблица645[[#This Row],[Заказ коробок ]]*Таблица645[[#This Row],[Кол-во шт в коробке]]</f>
        <v>0</v>
      </c>
      <c r="L25" s="54">
        <f>Таблица645[[#This Row],[Общее кол-во шт]]*Таблица645[[#This Row],[Оптовая цена KRW за 1шт]]</f>
        <v>0</v>
      </c>
      <c r="M25" s="19" t="str">
        <f>IFERROR(Таблица645[[#This Row],[Общее кол-во шт]]*Таблица645[[#This Row],[Оптовая цена USD за 1шт]],"")</f>
        <v/>
      </c>
      <c r="N25" s="49"/>
    </row>
    <row r="26" spans="1:14" ht="22.5" customHeight="1">
      <c r="A26" s="44" t="s">
        <v>20718</v>
      </c>
      <c r="B26" s="204" t="s">
        <v>20719</v>
      </c>
      <c r="C26" s="50" t="s">
        <v>20720</v>
      </c>
      <c r="D26" s="160" t="s">
        <v>20721</v>
      </c>
      <c r="E26" s="16">
        <v>1250</v>
      </c>
      <c r="F26" s="15">
        <v>0.54</v>
      </c>
      <c r="G26" s="47">
        <v>35</v>
      </c>
      <c r="H26" s="55">
        <f>Таблица645[[#This Row],[Коэфициент стоимости]]*Таблица645[[#This Row],[Розничная цена KRW]]</f>
        <v>675</v>
      </c>
      <c r="I26" s="17" t="str">
        <f>IF($H$1="","Введите курс",Таблица645[[#This Row],[Оптовая цена KRW за 1шт]]/$H$1)</f>
        <v>Введите курс</v>
      </c>
      <c r="J26" s="48"/>
      <c r="K26" s="18">
        <f>Таблица645[[#This Row],[Заказ коробок ]]*Таблица645[[#This Row],[Кол-во шт в коробке]]</f>
        <v>0</v>
      </c>
      <c r="L26" s="54">
        <f>Таблица645[[#This Row],[Общее кол-во шт]]*Таблица645[[#This Row],[Оптовая цена KRW за 1шт]]</f>
        <v>0</v>
      </c>
      <c r="M26" s="19" t="str">
        <f>IFERROR(Таблица645[[#This Row],[Общее кол-во шт]]*Таблица645[[#This Row],[Оптовая цена USD за 1шт]],"")</f>
        <v/>
      </c>
      <c r="N26" s="49"/>
    </row>
    <row r="27" spans="1:14" ht="22.5" customHeight="1">
      <c r="A27" s="44" t="s">
        <v>20722</v>
      </c>
      <c r="B27" s="204" t="s">
        <v>20723</v>
      </c>
      <c r="C27" s="50" t="s">
        <v>20724</v>
      </c>
      <c r="D27" s="160" t="s">
        <v>20725</v>
      </c>
      <c r="E27" s="16">
        <v>24000</v>
      </c>
      <c r="F27" s="15">
        <v>0.54</v>
      </c>
      <c r="G27" s="47">
        <v>18</v>
      </c>
      <c r="H27" s="55">
        <f>Таблица645[[#This Row],[Коэфициент стоимости]]*Таблица645[[#This Row],[Розничная цена KRW]]</f>
        <v>12960</v>
      </c>
      <c r="I27" s="17" t="str">
        <f>IF($H$1="","Введите курс",Таблица645[[#This Row],[Оптовая цена KRW за 1шт]]/$H$1)</f>
        <v>Введите курс</v>
      </c>
      <c r="J27" s="48"/>
      <c r="K27" s="18">
        <f>Таблица645[[#This Row],[Заказ коробок ]]*Таблица645[[#This Row],[Кол-во шт в коробке]]</f>
        <v>0</v>
      </c>
      <c r="L27" s="54">
        <f>Таблица645[[#This Row],[Общее кол-во шт]]*Таблица645[[#This Row],[Оптовая цена KRW за 1шт]]</f>
        <v>0</v>
      </c>
      <c r="M27" s="19" t="str">
        <f>IFERROR(Таблица645[[#This Row],[Общее кол-во шт]]*Таблица645[[#This Row],[Оптовая цена USD за 1шт]],"")</f>
        <v/>
      </c>
      <c r="N27" s="49"/>
    </row>
    <row r="28" spans="1:14" ht="22.5" customHeight="1">
      <c r="A28" s="44" t="s">
        <v>20726</v>
      </c>
      <c r="B28" s="204" t="s">
        <v>20727</v>
      </c>
      <c r="C28" s="50" t="s">
        <v>20728</v>
      </c>
      <c r="D28" s="160" t="s">
        <v>20729</v>
      </c>
      <c r="E28" s="16">
        <v>16000</v>
      </c>
      <c r="F28" s="15">
        <v>0.54</v>
      </c>
      <c r="G28" s="47">
        <v>35</v>
      </c>
      <c r="H28" s="55">
        <f>Таблица645[[#This Row],[Коэфициент стоимости]]*Таблица645[[#This Row],[Розничная цена KRW]]</f>
        <v>8640</v>
      </c>
      <c r="I28" s="17" t="str">
        <f>IF($H$1="","Введите курс",Таблица645[[#This Row],[Оптовая цена KRW за 1шт]]/$H$1)</f>
        <v>Введите курс</v>
      </c>
      <c r="J28" s="48"/>
      <c r="K28" s="18">
        <f>Таблица645[[#This Row],[Заказ коробок ]]*Таблица645[[#This Row],[Кол-во шт в коробке]]</f>
        <v>0</v>
      </c>
      <c r="L28" s="54">
        <f>Таблица645[[#This Row],[Общее кол-во шт]]*Таблица645[[#This Row],[Оптовая цена KRW за 1шт]]</f>
        <v>0</v>
      </c>
      <c r="M28" s="19" t="str">
        <f>IFERROR(Таблица645[[#This Row],[Общее кол-во шт]]*Таблица645[[#This Row],[Оптовая цена USD за 1шт]],"")</f>
        <v/>
      </c>
      <c r="N28" s="49"/>
    </row>
    <row r="29" spans="1:14" ht="22.5" customHeight="1">
      <c r="A29" s="44" t="s">
        <v>20730</v>
      </c>
      <c r="B29" s="204" t="s">
        <v>20731</v>
      </c>
      <c r="C29" s="50" t="s">
        <v>20732</v>
      </c>
      <c r="D29" s="160" t="s">
        <v>20733</v>
      </c>
      <c r="E29" s="16">
        <v>20000</v>
      </c>
      <c r="F29" s="15">
        <v>0.54</v>
      </c>
      <c r="G29" s="47">
        <v>100</v>
      </c>
      <c r="H29" s="55">
        <f>Таблица645[[#This Row],[Коэфициент стоимости]]*Таблица645[[#This Row],[Розничная цена KRW]]</f>
        <v>10800</v>
      </c>
      <c r="I29" s="17" t="str">
        <f>IF($H$1="","Введите курс",Таблица645[[#This Row],[Оптовая цена KRW за 1шт]]/$H$1)</f>
        <v>Введите курс</v>
      </c>
      <c r="J29" s="48"/>
      <c r="K29" s="18">
        <f>Таблица645[[#This Row],[Заказ коробок ]]*Таблица645[[#This Row],[Кол-во шт в коробке]]</f>
        <v>0</v>
      </c>
      <c r="L29" s="54">
        <f>Таблица645[[#This Row],[Общее кол-во шт]]*Таблица645[[#This Row],[Оптовая цена KRW за 1шт]]</f>
        <v>0</v>
      </c>
      <c r="M29" s="19" t="str">
        <f>IFERROR(Таблица645[[#This Row],[Общее кол-во шт]]*Таблица645[[#This Row],[Оптовая цена USD за 1шт]],"")</f>
        <v/>
      </c>
      <c r="N29" s="49"/>
    </row>
    <row r="30" spans="1:14" ht="22.5" customHeight="1">
      <c r="A30" s="44" t="s">
        <v>20734</v>
      </c>
      <c r="B30" s="204" t="s">
        <v>20735</v>
      </c>
      <c r="C30" s="50" t="s">
        <v>20736</v>
      </c>
      <c r="D30" s="160" t="s">
        <v>20737</v>
      </c>
      <c r="E30" s="16">
        <v>78000</v>
      </c>
      <c r="F30" s="15">
        <v>0.6</v>
      </c>
      <c r="G30" s="47">
        <v>30</v>
      </c>
      <c r="H30" s="55">
        <f>Таблица645[[#This Row],[Коэфициент стоимости]]*Таблица645[[#This Row],[Розничная цена KRW]]</f>
        <v>46800</v>
      </c>
      <c r="I30" s="17" t="str">
        <f>IF($H$1="","Введите курс",Таблица645[[#This Row],[Оптовая цена KRW за 1шт]]/$H$1)</f>
        <v>Введите курс</v>
      </c>
      <c r="J30" s="48"/>
      <c r="K30" s="18">
        <f>Таблица645[[#This Row],[Заказ коробок ]]*Таблица645[[#This Row],[Кол-во шт в коробке]]</f>
        <v>0</v>
      </c>
      <c r="L30" s="54">
        <f>Таблица645[[#This Row],[Общее кол-во шт]]*Таблица645[[#This Row],[Оптовая цена KRW за 1шт]]</f>
        <v>0</v>
      </c>
      <c r="M30" s="19" t="str">
        <f>IFERROR(Таблица645[[#This Row],[Общее кол-во шт]]*Таблица645[[#This Row],[Оптовая цена USD за 1шт]],"")</f>
        <v/>
      </c>
      <c r="N30" s="49"/>
    </row>
    <row r="31" spans="1:14" ht="22.5" customHeight="1">
      <c r="A31" s="44" t="s">
        <v>20738</v>
      </c>
      <c r="B31" s="204" t="s">
        <v>20739</v>
      </c>
      <c r="C31" s="50" t="s">
        <v>20740</v>
      </c>
      <c r="D31" s="160" t="s">
        <v>20741</v>
      </c>
      <c r="E31" s="16">
        <v>12000</v>
      </c>
      <c r="F31" s="15">
        <v>0.54</v>
      </c>
      <c r="G31" s="47">
        <v>48</v>
      </c>
      <c r="H31" s="55">
        <f>Таблица645[[#This Row],[Коэфициент стоимости]]*Таблица645[[#This Row],[Розничная цена KRW]]</f>
        <v>6480</v>
      </c>
      <c r="I31" s="17" t="str">
        <f>IF($H$1="","Введите курс",Таблица645[[#This Row],[Оптовая цена KRW за 1шт]]/$H$1)</f>
        <v>Введите курс</v>
      </c>
      <c r="J31" s="48"/>
      <c r="K31" s="18">
        <f>Таблица645[[#This Row],[Заказ коробок ]]*Таблица645[[#This Row],[Кол-во шт в коробке]]</f>
        <v>0</v>
      </c>
      <c r="L31" s="54">
        <f>Таблица645[[#This Row],[Общее кол-во шт]]*Таблица645[[#This Row],[Оптовая цена KRW за 1шт]]</f>
        <v>0</v>
      </c>
      <c r="M31" s="19" t="str">
        <f>IFERROR(Таблица645[[#This Row],[Общее кол-во шт]]*Таблица645[[#This Row],[Оптовая цена USD за 1шт]],"")</f>
        <v/>
      </c>
      <c r="N31" s="49"/>
    </row>
    <row r="32" spans="1:14" ht="22.5" customHeight="1">
      <c r="A32" s="44" t="s">
        <v>20742</v>
      </c>
      <c r="B32" s="204" t="s">
        <v>20743</v>
      </c>
      <c r="C32" s="50" t="s">
        <v>20744</v>
      </c>
      <c r="D32" s="160" t="s">
        <v>20745</v>
      </c>
      <c r="E32" s="16">
        <v>15000</v>
      </c>
      <c r="F32" s="15">
        <v>0.54</v>
      </c>
      <c r="G32" s="47">
        <v>30</v>
      </c>
      <c r="H32" s="55">
        <f>Таблица645[[#This Row],[Коэфициент стоимости]]*Таблица645[[#This Row],[Розничная цена KRW]]</f>
        <v>8100.0000000000009</v>
      </c>
      <c r="I32" s="17" t="str">
        <f>IF($H$1="","Введите курс",Таблица645[[#This Row],[Оптовая цена KRW за 1шт]]/$H$1)</f>
        <v>Введите курс</v>
      </c>
      <c r="J32" s="48"/>
      <c r="K32" s="18">
        <f>Таблица645[[#This Row],[Заказ коробок ]]*Таблица645[[#This Row],[Кол-во шт в коробке]]</f>
        <v>0</v>
      </c>
      <c r="L32" s="54">
        <f>Таблица645[[#This Row],[Общее кол-во шт]]*Таблица645[[#This Row],[Оптовая цена KRW за 1шт]]</f>
        <v>0</v>
      </c>
      <c r="M32" s="19" t="str">
        <f>IFERROR(Таблица645[[#This Row],[Общее кол-во шт]]*Таблица645[[#This Row],[Оптовая цена USD за 1шт]],"")</f>
        <v/>
      </c>
      <c r="N32" s="49"/>
    </row>
    <row r="33" spans="1:14" ht="22.5" customHeight="1">
      <c r="A33" s="44" t="s">
        <v>20746</v>
      </c>
      <c r="B33" s="204" t="s">
        <v>20747</v>
      </c>
      <c r="C33" s="50" t="s">
        <v>20748</v>
      </c>
      <c r="D33" s="160" t="s">
        <v>20749</v>
      </c>
      <c r="E33" s="16">
        <v>14000</v>
      </c>
      <c r="F33" s="15">
        <v>0.54</v>
      </c>
      <c r="G33" s="47">
        <v>54</v>
      </c>
      <c r="H33" s="55">
        <f>Таблица645[[#This Row],[Коэфициент стоимости]]*Таблица645[[#This Row],[Розничная цена KRW]]</f>
        <v>7560.0000000000009</v>
      </c>
      <c r="I33" s="17" t="str">
        <f>IF($H$1="","Введите курс",Таблица645[[#This Row],[Оптовая цена KRW за 1шт]]/$H$1)</f>
        <v>Введите курс</v>
      </c>
      <c r="J33" s="48"/>
      <c r="K33" s="18">
        <f>Таблица645[[#This Row],[Заказ коробок ]]*Таблица645[[#This Row],[Кол-во шт в коробке]]</f>
        <v>0</v>
      </c>
      <c r="L33" s="54">
        <f>Таблица645[[#This Row],[Общее кол-во шт]]*Таблица645[[#This Row],[Оптовая цена KRW за 1шт]]</f>
        <v>0</v>
      </c>
      <c r="M33" s="19" t="str">
        <f>IFERROR(Таблица645[[#This Row],[Общее кол-во шт]]*Таблица645[[#This Row],[Оптовая цена USD за 1шт]],"")</f>
        <v/>
      </c>
      <c r="N33" s="49"/>
    </row>
    <row r="34" spans="1:14" ht="22.5" customHeight="1">
      <c r="A34" s="44" t="s">
        <v>20750</v>
      </c>
      <c r="B34" s="204" t="s">
        <v>20751</v>
      </c>
      <c r="C34" s="50" t="s">
        <v>20752</v>
      </c>
      <c r="D34" s="160" t="s">
        <v>20753</v>
      </c>
      <c r="E34" s="16">
        <v>16000</v>
      </c>
      <c r="F34" s="15">
        <v>0.54</v>
      </c>
      <c r="G34" s="47">
        <v>105</v>
      </c>
      <c r="H34" s="55">
        <f>Таблица645[[#This Row],[Коэфициент стоимости]]*Таблица645[[#This Row],[Розничная цена KRW]]</f>
        <v>8640</v>
      </c>
      <c r="I34" s="17" t="str">
        <f>IF($H$1="","Введите курс",Таблица645[[#This Row],[Оптовая цена KRW за 1шт]]/$H$1)</f>
        <v>Введите курс</v>
      </c>
      <c r="J34" s="48"/>
      <c r="K34" s="18">
        <f>Таблица645[[#This Row],[Заказ коробок ]]*Таблица645[[#This Row],[Кол-во шт в коробке]]</f>
        <v>0</v>
      </c>
      <c r="L34" s="54">
        <f>Таблица645[[#This Row],[Общее кол-во шт]]*Таблица645[[#This Row],[Оптовая цена KRW за 1шт]]</f>
        <v>0</v>
      </c>
      <c r="M34" s="19" t="str">
        <f>IFERROR(Таблица645[[#This Row],[Общее кол-во шт]]*Таблица645[[#This Row],[Оптовая цена USD за 1шт]],"")</f>
        <v/>
      </c>
      <c r="N34" s="49"/>
    </row>
    <row r="35" spans="1:14" ht="22.5" customHeight="1">
      <c r="A35" s="44" t="s">
        <v>20754</v>
      </c>
      <c r="B35" s="204" t="s">
        <v>20755</v>
      </c>
      <c r="C35" s="50" t="s">
        <v>20756</v>
      </c>
      <c r="D35" s="160" t="s">
        <v>20757</v>
      </c>
      <c r="E35" s="16">
        <v>14000</v>
      </c>
      <c r="F35" s="15">
        <v>0.54</v>
      </c>
      <c r="G35" s="47">
        <v>48</v>
      </c>
      <c r="H35" s="55">
        <f>Таблица645[[#This Row],[Коэфициент стоимости]]*Таблица645[[#This Row],[Розничная цена KRW]]</f>
        <v>7560.0000000000009</v>
      </c>
      <c r="I35" s="17" t="str">
        <f>IF($H$1="","Введите курс",Таблица645[[#This Row],[Оптовая цена KRW за 1шт]]/$H$1)</f>
        <v>Введите курс</v>
      </c>
      <c r="J35" s="48"/>
      <c r="K35" s="18">
        <f>Таблица645[[#This Row],[Заказ коробок ]]*Таблица645[[#This Row],[Кол-во шт в коробке]]</f>
        <v>0</v>
      </c>
      <c r="L35" s="54">
        <f>Таблица645[[#This Row],[Общее кол-во шт]]*Таблица645[[#This Row],[Оптовая цена KRW за 1шт]]</f>
        <v>0</v>
      </c>
      <c r="M35" s="19" t="str">
        <f>IFERROR(Таблица645[[#This Row],[Общее кол-во шт]]*Таблица645[[#This Row],[Оптовая цена USD за 1шт]],"")</f>
        <v/>
      </c>
      <c r="N35" s="49"/>
    </row>
    <row r="36" spans="1:14" ht="22.5" customHeight="1">
      <c r="A36" s="44" t="s">
        <v>20758</v>
      </c>
      <c r="B36" s="204" t="s">
        <v>20759</v>
      </c>
      <c r="C36" s="50" t="s">
        <v>20760</v>
      </c>
      <c r="D36" s="160" t="s">
        <v>20761</v>
      </c>
      <c r="E36" s="16">
        <v>15000</v>
      </c>
      <c r="F36" s="15">
        <v>0.54</v>
      </c>
      <c r="G36" s="47">
        <v>105</v>
      </c>
      <c r="H36" s="55">
        <f>Таблица645[[#This Row],[Коэфициент стоимости]]*Таблица645[[#This Row],[Розничная цена KRW]]</f>
        <v>8100.0000000000009</v>
      </c>
      <c r="I36" s="17" t="str">
        <f>IF($H$1="","Введите курс",Таблица645[[#This Row],[Оптовая цена KRW за 1шт]]/$H$1)</f>
        <v>Введите курс</v>
      </c>
      <c r="J36" s="48"/>
      <c r="K36" s="18">
        <f>Таблица645[[#This Row],[Заказ коробок ]]*Таблица645[[#This Row],[Кол-во шт в коробке]]</f>
        <v>0</v>
      </c>
      <c r="L36" s="54">
        <f>Таблица645[[#This Row],[Общее кол-во шт]]*Таблица645[[#This Row],[Оптовая цена KRW за 1шт]]</f>
        <v>0</v>
      </c>
      <c r="M36" s="19" t="str">
        <f>IFERROR(Таблица645[[#This Row],[Общее кол-во шт]]*Таблица645[[#This Row],[Оптовая цена USD за 1шт]],"")</f>
        <v/>
      </c>
      <c r="N36" s="49"/>
    </row>
    <row r="37" spans="1:14" ht="22.5" customHeight="1">
      <c r="A37" s="44" t="s">
        <v>20762</v>
      </c>
      <c r="B37" s="204" t="s">
        <v>20763</v>
      </c>
      <c r="C37" s="50" t="s">
        <v>20764</v>
      </c>
      <c r="D37" s="160" t="s">
        <v>20765</v>
      </c>
      <c r="E37" s="16">
        <v>12000</v>
      </c>
      <c r="F37" s="15">
        <v>0.54</v>
      </c>
      <c r="G37" s="47">
        <v>36</v>
      </c>
      <c r="H37" s="55">
        <f>Таблица645[[#This Row],[Коэфициент стоимости]]*Таблица645[[#This Row],[Розничная цена KRW]]</f>
        <v>6480</v>
      </c>
      <c r="I37" s="17" t="str">
        <f>IF($H$1="","Введите курс",Таблица645[[#This Row],[Оптовая цена KRW за 1шт]]/$H$1)</f>
        <v>Введите курс</v>
      </c>
      <c r="J37" s="48"/>
      <c r="K37" s="18">
        <f>Таблица645[[#This Row],[Заказ коробок ]]*Таблица645[[#This Row],[Кол-во шт в коробке]]</f>
        <v>0</v>
      </c>
      <c r="L37" s="54">
        <f>Таблица645[[#This Row],[Общее кол-во шт]]*Таблица645[[#This Row],[Оптовая цена KRW за 1шт]]</f>
        <v>0</v>
      </c>
      <c r="M37" s="19" t="str">
        <f>IFERROR(Таблица645[[#This Row],[Общее кол-во шт]]*Таблица645[[#This Row],[Оптовая цена USD за 1шт]],"")</f>
        <v/>
      </c>
      <c r="N37" s="49"/>
    </row>
    <row r="38" spans="1:14" ht="22.5" customHeight="1">
      <c r="A38" s="44" t="s">
        <v>20766</v>
      </c>
      <c r="B38" s="204" t="s">
        <v>20767</v>
      </c>
      <c r="C38" s="50" t="s">
        <v>20768</v>
      </c>
      <c r="D38" s="160" t="s">
        <v>20769</v>
      </c>
      <c r="E38" s="16">
        <v>22000</v>
      </c>
      <c r="F38" s="15">
        <v>0.54</v>
      </c>
      <c r="G38" s="47">
        <v>28</v>
      </c>
      <c r="H38" s="55">
        <f>Таблица645[[#This Row],[Коэфициент стоимости]]*Таблица645[[#This Row],[Розничная цена KRW]]</f>
        <v>11880</v>
      </c>
      <c r="I38" s="17" t="str">
        <f>IF($H$1="","Введите курс",Таблица645[[#This Row],[Оптовая цена KRW за 1шт]]/$H$1)</f>
        <v>Введите курс</v>
      </c>
      <c r="J38" s="48"/>
      <c r="K38" s="18">
        <f>Таблица645[[#This Row],[Заказ коробок ]]*Таблица645[[#This Row],[Кол-во шт в коробке]]</f>
        <v>0</v>
      </c>
      <c r="L38" s="54">
        <f>Таблица645[[#This Row],[Общее кол-во шт]]*Таблица645[[#This Row],[Оптовая цена KRW за 1шт]]</f>
        <v>0</v>
      </c>
      <c r="M38" s="19" t="str">
        <f>IFERROR(Таблица645[[#This Row],[Общее кол-во шт]]*Таблица645[[#This Row],[Оптовая цена USD за 1шт]],"")</f>
        <v/>
      </c>
      <c r="N38" s="49"/>
    </row>
    <row r="39" spans="1:14" ht="22.5" customHeight="1">
      <c r="A39" s="44" t="s">
        <v>20770</v>
      </c>
      <c r="B39" s="204" t="s">
        <v>20771</v>
      </c>
      <c r="C39" s="50" t="s">
        <v>20772</v>
      </c>
      <c r="D39" s="160" t="s">
        <v>20773</v>
      </c>
      <c r="E39" s="16">
        <v>18000</v>
      </c>
      <c r="F39" s="15">
        <v>0.54</v>
      </c>
      <c r="G39" s="47">
        <v>48</v>
      </c>
      <c r="H39" s="55">
        <f>Таблица645[[#This Row],[Коэфициент стоимости]]*Таблица645[[#This Row],[Розничная цена KRW]]</f>
        <v>9720</v>
      </c>
      <c r="I39" s="17" t="str">
        <f>IF($H$1="","Введите курс",Таблица645[[#This Row],[Оптовая цена KRW за 1шт]]/$H$1)</f>
        <v>Введите курс</v>
      </c>
      <c r="J39" s="48"/>
      <c r="K39" s="18">
        <f>Таблица645[[#This Row],[Заказ коробок ]]*Таблица645[[#This Row],[Кол-во шт в коробке]]</f>
        <v>0</v>
      </c>
      <c r="L39" s="54">
        <f>Таблица645[[#This Row],[Общее кол-во шт]]*Таблица645[[#This Row],[Оптовая цена KRW за 1шт]]</f>
        <v>0</v>
      </c>
      <c r="M39" s="19" t="str">
        <f>IFERROR(Таблица645[[#This Row],[Общее кол-во шт]]*Таблица645[[#This Row],[Оптовая цена USD за 1шт]],"")</f>
        <v/>
      </c>
      <c r="N39" s="49"/>
    </row>
    <row r="40" spans="1:14" ht="22.5" customHeight="1">
      <c r="A40" s="44" t="s">
        <v>20774</v>
      </c>
      <c r="B40" s="204" t="s">
        <v>20775</v>
      </c>
      <c r="C40" s="50" t="s">
        <v>20776</v>
      </c>
      <c r="D40" s="160" t="s">
        <v>20777</v>
      </c>
      <c r="E40" s="16">
        <v>13000</v>
      </c>
      <c r="F40" s="15">
        <v>0.53</v>
      </c>
      <c r="G40" s="47">
        <v>77</v>
      </c>
      <c r="H40" s="55">
        <f>Таблица645[[#This Row],[Коэфициент стоимости]]*Таблица645[[#This Row],[Розничная цена KRW]]</f>
        <v>6890</v>
      </c>
      <c r="I40" s="17" t="str">
        <f>IF($H$1="","Введите курс",Таблица645[[#This Row],[Оптовая цена KRW за 1шт]]/$H$1)</f>
        <v>Введите курс</v>
      </c>
      <c r="J40" s="48"/>
      <c r="K40" s="18">
        <f>Таблица645[[#This Row],[Заказ коробок ]]*Таблица645[[#This Row],[Кол-во шт в коробке]]</f>
        <v>0</v>
      </c>
      <c r="L40" s="54">
        <f>Таблица645[[#This Row],[Общее кол-во шт]]*Таблица645[[#This Row],[Оптовая цена KRW за 1шт]]</f>
        <v>0</v>
      </c>
      <c r="M40" s="19" t="str">
        <f>IFERROR(Таблица645[[#This Row],[Общее кол-во шт]]*Таблица645[[#This Row],[Оптовая цена USD за 1шт]],"")</f>
        <v/>
      </c>
      <c r="N40" s="49"/>
    </row>
    <row r="41" spans="1:14" ht="22.5" customHeight="1">
      <c r="A41" s="44" t="s">
        <v>20778</v>
      </c>
      <c r="B41" s="205" t="s">
        <v>20779</v>
      </c>
      <c r="C41" s="50" t="s">
        <v>20780</v>
      </c>
      <c r="D41" s="160" t="s">
        <v>20781</v>
      </c>
      <c r="E41" s="16">
        <v>13000</v>
      </c>
      <c r="F41" s="15">
        <v>0.6</v>
      </c>
      <c r="G41" s="47">
        <v>10</v>
      </c>
      <c r="H41" s="55">
        <f>Таблица645[[#This Row],[Коэфициент стоимости]]*Таблица645[[#This Row],[Розничная цена KRW]]</f>
        <v>7800</v>
      </c>
      <c r="I41" s="17" t="str">
        <f>IF($H$1="","Введите курс",Таблица645[[#This Row],[Оптовая цена KRW за 1шт]]/$H$1)</f>
        <v>Введите курс</v>
      </c>
      <c r="J41" s="48"/>
      <c r="K41" s="18">
        <f>Таблица645[[#This Row],[Заказ коробок ]]*Таблица645[[#This Row],[Кол-во шт в коробке]]</f>
        <v>0</v>
      </c>
      <c r="L41" s="54">
        <f>Таблица645[[#This Row],[Общее кол-во шт]]*Таблица645[[#This Row],[Оптовая цена KRW за 1шт]]</f>
        <v>0</v>
      </c>
      <c r="M41" s="19" t="str">
        <f>IFERROR(Таблица645[[#This Row],[Общее кол-во шт]]*Таблица645[[#This Row],[Оптовая цена USD за 1шт]],"")</f>
        <v/>
      </c>
      <c r="N41" s="49"/>
    </row>
    <row r="42" spans="1:14" ht="22.5" customHeight="1">
      <c r="A42" s="44" t="s">
        <v>20782</v>
      </c>
      <c r="B42" s="205" t="s">
        <v>20783</v>
      </c>
      <c r="C42" s="50" t="s">
        <v>20784</v>
      </c>
      <c r="D42" s="160" t="s">
        <v>20785</v>
      </c>
      <c r="E42" s="16">
        <v>13000</v>
      </c>
      <c r="F42" s="15">
        <v>0.6</v>
      </c>
      <c r="G42" s="47">
        <v>10</v>
      </c>
      <c r="H42" s="55">
        <f>Таблица645[[#This Row],[Коэфициент стоимости]]*Таблица645[[#This Row],[Розничная цена KRW]]</f>
        <v>7800</v>
      </c>
      <c r="I42" s="17" t="str">
        <f>IF($H$1="","Введите курс",Таблица645[[#This Row],[Оптовая цена KRW за 1шт]]/$H$1)</f>
        <v>Введите курс</v>
      </c>
      <c r="J42" s="48"/>
      <c r="K42" s="18">
        <f>Таблица645[[#This Row],[Заказ коробок ]]*Таблица645[[#This Row],[Кол-во шт в коробке]]</f>
        <v>0</v>
      </c>
      <c r="L42" s="54">
        <f>Таблица645[[#This Row],[Общее кол-во шт]]*Таблица645[[#This Row],[Оптовая цена KRW за 1шт]]</f>
        <v>0</v>
      </c>
      <c r="M42" s="19" t="str">
        <f>IFERROR(Таблица645[[#This Row],[Общее кол-во шт]]*Таблица645[[#This Row],[Оптовая цена USD за 1шт]],"")</f>
        <v/>
      </c>
      <c r="N42" s="49"/>
    </row>
    <row r="43" spans="1:14" ht="22.5" customHeight="1">
      <c r="A43" s="44" t="s">
        <v>20786</v>
      </c>
      <c r="B43" s="204" t="s">
        <v>20787</v>
      </c>
      <c r="C43" s="50" t="s">
        <v>20788</v>
      </c>
      <c r="D43" s="160" t="s">
        <v>20789</v>
      </c>
      <c r="E43" s="16">
        <v>19000</v>
      </c>
      <c r="F43" s="15">
        <v>0.53</v>
      </c>
      <c r="G43" s="47">
        <v>45</v>
      </c>
      <c r="H43" s="55">
        <f>Таблица645[[#This Row],[Коэфициент стоимости]]*Таблица645[[#This Row],[Розничная цена KRW]]</f>
        <v>10070</v>
      </c>
      <c r="I43" s="17" t="str">
        <f>IF($H$1="","Введите курс",Таблица645[[#This Row],[Оптовая цена KRW за 1шт]]/$H$1)</f>
        <v>Введите курс</v>
      </c>
      <c r="J43" s="48"/>
      <c r="K43" s="18">
        <f>Таблица645[[#This Row],[Заказ коробок ]]*Таблица645[[#This Row],[Кол-во шт в коробке]]</f>
        <v>0</v>
      </c>
      <c r="L43" s="54">
        <f>Таблица645[[#This Row],[Общее кол-во шт]]*Таблица645[[#This Row],[Оптовая цена KRW за 1шт]]</f>
        <v>0</v>
      </c>
      <c r="M43" s="19" t="str">
        <f>IFERROR(Таблица645[[#This Row],[Общее кол-во шт]]*Таблица645[[#This Row],[Оптовая цена USD за 1шт]],"")</f>
        <v/>
      </c>
      <c r="N43" s="49"/>
    </row>
    <row r="44" spans="1:14" ht="22.5" customHeight="1">
      <c r="A44" s="44" t="s">
        <v>20790</v>
      </c>
      <c r="B44" s="204" t="s">
        <v>20791</v>
      </c>
      <c r="C44" s="50" t="s">
        <v>20792</v>
      </c>
      <c r="D44" s="160" t="s">
        <v>20793</v>
      </c>
      <c r="E44" s="16">
        <v>19000</v>
      </c>
      <c r="F44" s="15">
        <v>0.6</v>
      </c>
      <c r="G44" s="47">
        <v>25</v>
      </c>
      <c r="H44" s="55">
        <f>Таблица645[[#This Row],[Коэфициент стоимости]]*Таблица645[[#This Row],[Розничная цена KRW]]</f>
        <v>11400</v>
      </c>
      <c r="I44" s="17" t="str">
        <f>IF($H$1="","Введите курс",Таблица645[[#This Row],[Оптовая цена KRW за 1шт]]/$H$1)</f>
        <v>Введите курс</v>
      </c>
      <c r="J44" s="48"/>
      <c r="K44" s="18">
        <f>Таблица645[[#This Row],[Заказ коробок ]]*Таблица645[[#This Row],[Кол-во шт в коробке]]</f>
        <v>0</v>
      </c>
      <c r="L44" s="54">
        <f>Таблица645[[#This Row],[Общее кол-во шт]]*Таблица645[[#This Row],[Оптовая цена KRW за 1шт]]</f>
        <v>0</v>
      </c>
      <c r="M44" s="19" t="str">
        <f>IFERROR(Таблица645[[#This Row],[Общее кол-во шт]]*Таблица645[[#This Row],[Оптовая цена USD за 1шт]],"")</f>
        <v/>
      </c>
      <c r="N44" s="49"/>
    </row>
    <row r="45" spans="1:14" ht="22.5" customHeight="1">
      <c r="A45" s="44" t="s">
        <v>20794</v>
      </c>
      <c r="B45" s="204" t="s">
        <v>20795</v>
      </c>
      <c r="C45" s="50" t="s">
        <v>20796</v>
      </c>
      <c r="D45" s="160" t="s">
        <v>20797</v>
      </c>
      <c r="E45" s="16">
        <v>3500</v>
      </c>
      <c r="F45" s="15">
        <v>0.54</v>
      </c>
      <c r="G45" s="47">
        <v>270</v>
      </c>
      <c r="H45" s="55">
        <f>Таблица645[[#This Row],[Коэфициент стоимости]]*Таблица645[[#This Row],[Розничная цена KRW]]</f>
        <v>1890.0000000000002</v>
      </c>
      <c r="I45" s="17" t="str">
        <f>IF($H$1="","Введите курс",Таблица645[[#This Row],[Оптовая цена KRW за 1шт]]/$H$1)</f>
        <v>Введите курс</v>
      </c>
      <c r="J45" s="48"/>
      <c r="K45" s="18">
        <f>Таблица645[[#This Row],[Заказ коробок ]]*Таблица645[[#This Row],[Кол-во шт в коробке]]</f>
        <v>0</v>
      </c>
      <c r="L45" s="54">
        <f>Таблица645[[#This Row],[Общее кол-во шт]]*Таблица645[[#This Row],[Оптовая цена KRW за 1шт]]</f>
        <v>0</v>
      </c>
      <c r="M45" s="19" t="str">
        <f>IFERROR(Таблица645[[#This Row],[Общее кол-во шт]]*Таблица645[[#This Row],[Оптовая цена USD за 1шт]],"")</f>
        <v/>
      </c>
      <c r="N45" s="49"/>
    </row>
    <row r="46" spans="1:14" ht="22.5" customHeight="1">
      <c r="A46" s="44" t="s">
        <v>20798</v>
      </c>
      <c r="B46" s="204" t="s">
        <v>20799</v>
      </c>
      <c r="C46" s="50" t="s">
        <v>20800</v>
      </c>
      <c r="D46" s="160" t="s">
        <v>20801</v>
      </c>
      <c r="E46" s="16">
        <v>36000</v>
      </c>
      <c r="F46" s="15">
        <v>0.54</v>
      </c>
      <c r="G46" s="47">
        <v>54</v>
      </c>
      <c r="H46" s="55">
        <f>Таблица645[[#This Row],[Коэфициент стоимости]]*Таблица645[[#This Row],[Розничная цена KRW]]</f>
        <v>19440</v>
      </c>
      <c r="I46" s="17" t="str">
        <f>IF($H$1="","Введите курс",Таблица645[[#This Row],[Оптовая цена KRW за 1шт]]/$H$1)</f>
        <v>Введите курс</v>
      </c>
      <c r="J46" s="48"/>
      <c r="K46" s="18">
        <f>Таблица645[[#This Row],[Заказ коробок ]]*Таблица645[[#This Row],[Кол-во шт в коробке]]</f>
        <v>0</v>
      </c>
      <c r="L46" s="54">
        <f>Таблица645[[#This Row],[Общее кол-во шт]]*Таблица645[[#This Row],[Оптовая цена KRW за 1шт]]</f>
        <v>0</v>
      </c>
      <c r="M46" s="19" t="str">
        <f>IFERROR(Таблица645[[#This Row],[Общее кол-во шт]]*Таблица645[[#This Row],[Оптовая цена USD за 1шт]],"")</f>
        <v/>
      </c>
      <c r="N46" s="49"/>
    </row>
    <row r="47" spans="1:14" ht="22.5" customHeight="1">
      <c r="A47" s="44" t="s">
        <v>20802</v>
      </c>
      <c r="B47" s="204" t="s">
        <v>20803</v>
      </c>
      <c r="C47" s="50" t="s">
        <v>20804</v>
      </c>
      <c r="D47" s="160" t="s">
        <v>20805</v>
      </c>
      <c r="E47" s="16">
        <v>24000</v>
      </c>
      <c r="F47" s="15">
        <v>0.54</v>
      </c>
      <c r="G47" s="47">
        <v>20</v>
      </c>
      <c r="H47" s="55">
        <f>Таблица645[[#This Row],[Коэфициент стоимости]]*Таблица645[[#This Row],[Розничная цена KRW]]</f>
        <v>12960</v>
      </c>
      <c r="I47" s="17" t="str">
        <f>IF($H$1="","Введите курс",Таблица645[[#This Row],[Оптовая цена KRW за 1шт]]/$H$1)</f>
        <v>Введите курс</v>
      </c>
      <c r="J47" s="48"/>
      <c r="K47" s="18">
        <f>Таблица645[[#This Row],[Заказ коробок ]]*Таблица645[[#This Row],[Кол-во шт в коробке]]</f>
        <v>0</v>
      </c>
      <c r="L47" s="54">
        <f>Таблица645[[#This Row],[Общее кол-во шт]]*Таблица645[[#This Row],[Оптовая цена KRW за 1шт]]</f>
        <v>0</v>
      </c>
      <c r="M47" s="19" t="str">
        <f>IFERROR(Таблица645[[#This Row],[Общее кол-во шт]]*Таблица645[[#This Row],[Оптовая цена USD за 1шт]],"")</f>
        <v/>
      </c>
      <c r="N47" s="49"/>
    </row>
    <row r="48" spans="1:14" ht="22.5" customHeight="1">
      <c r="A48" s="44" t="s">
        <v>20806</v>
      </c>
      <c r="B48" s="204" t="s">
        <v>20807</v>
      </c>
      <c r="C48" s="50" t="s">
        <v>20808</v>
      </c>
      <c r="D48" s="160" t="s">
        <v>20809</v>
      </c>
      <c r="E48" s="16">
        <v>22000</v>
      </c>
      <c r="F48" s="15">
        <v>0.54</v>
      </c>
      <c r="G48" s="47">
        <v>24</v>
      </c>
      <c r="H48" s="55">
        <f>Таблица645[[#This Row],[Коэфициент стоимости]]*Таблица645[[#This Row],[Розничная цена KRW]]</f>
        <v>11880</v>
      </c>
      <c r="I48" s="17" t="str">
        <f>IF($H$1="","Введите курс",Таблица645[[#This Row],[Оптовая цена KRW за 1шт]]/$H$1)</f>
        <v>Введите курс</v>
      </c>
      <c r="J48" s="48"/>
      <c r="K48" s="18">
        <f>Таблица645[[#This Row],[Заказ коробок ]]*Таблица645[[#This Row],[Кол-во шт в коробке]]</f>
        <v>0</v>
      </c>
      <c r="L48" s="54">
        <f>Таблица645[[#This Row],[Общее кол-во шт]]*Таблица645[[#This Row],[Оптовая цена KRW за 1шт]]</f>
        <v>0</v>
      </c>
      <c r="M48" s="19" t="str">
        <f>IFERROR(Таблица645[[#This Row],[Общее кол-во шт]]*Таблица645[[#This Row],[Оптовая цена USD за 1шт]],"")</f>
        <v/>
      </c>
      <c r="N48" s="49"/>
    </row>
    <row r="49" spans="1:14" ht="22.5" customHeight="1">
      <c r="A49" s="44" t="s">
        <v>20810</v>
      </c>
      <c r="B49" s="204" t="s">
        <v>20811</v>
      </c>
      <c r="C49" s="50" t="s">
        <v>20812</v>
      </c>
      <c r="D49" s="160" t="s">
        <v>20813</v>
      </c>
      <c r="E49" s="16">
        <v>24000</v>
      </c>
      <c r="F49" s="15">
        <v>0.53</v>
      </c>
      <c r="G49" s="47">
        <v>80</v>
      </c>
      <c r="H49" s="55">
        <f>Таблица645[[#This Row],[Коэфициент стоимости]]*Таблица645[[#This Row],[Розничная цена KRW]]</f>
        <v>12720</v>
      </c>
      <c r="I49" s="17" t="str">
        <f>IF($H$1="","Введите курс",Таблица645[[#This Row],[Оптовая цена KRW за 1шт]]/$H$1)</f>
        <v>Введите курс</v>
      </c>
      <c r="J49" s="48"/>
      <c r="K49" s="18">
        <f>Таблица645[[#This Row],[Заказ коробок ]]*Таблица645[[#This Row],[Кол-во шт в коробке]]</f>
        <v>0</v>
      </c>
      <c r="L49" s="54">
        <f>Таблица645[[#This Row],[Общее кол-во шт]]*Таблица645[[#This Row],[Оптовая цена KRW за 1шт]]</f>
        <v>0</v>
      </c>
      <c r="M49" s="19" t="str">
        <f>IFERROR(Таблица645[[#This Row],[Общее кол-во шт]]*Таблица645[[#This Row],[Оптовая цена USD за 1шт]],"")</f>
        <v/>
      </c>
      <c r="N49" s="49"/>
    </row>
    <row r="50" spans="1:14" ht="22.5" customHeight="1">
      <c r="A50" s="44" t="s">
        <v>20814</v>
      </c>
      <c r="B50" s="204" t="s">
        <v>20815</v>
      </c>
      <c r="C50" s="50" t="s">
        <v>20816</v>
      </c>
      <c r="D50" s="160" t="s">
        <v>20817</v>
      </c>
      <c r="E50" s="16">
        <v>22000</v>
      </c>
      <c r="F50" s="15">
        <v>0.54</v>
      </c>
      <c r="G50" s="47">
        <v>24</v>
      </c>
      <c r="H50" s="55">
        <f>Таблица645[[#This Row],[Коэфициент стоимости]]*Таблица645[[#This Row],[Розничная цена KRW]]</f>
        <v>11880</v>
      </c>
      <c r="I50" s="17" t="str">
        <f>IF($H$1="","Введите курс",Таблица645[[#This Row],[Оптовая цена KRW за 1шт]]/$H$1)</f>
        <v>Введите курс</v>
      </c>
      <c r="J50" s="48"/>
      <c r="K50" s="18">
        <f>Таблица645[[#This Row],[Заказ коробок ]]*Таблица645[[#This Row],[Кол-во шт в коробке]]</f>
        <v>0</v>
      </c>
      <c r="L50" s="54">
        <f>Таблица645[[#This Row],[Общее кол-во шт]]*Таблица645[[#This Row],[Оптовая цена KRW за 1шт]]</f>
        <v>0</v>
      </c>
      <c r="M50" s="19" t="str">
        <f>IFERROR(Таблица645[[#This Row],[Общее кол-во шт]]*Таблица645[[#This Row],[Оптовая цена USD за 1шт]],"")</f>
        <v/>
      </c>
      <c r="N50" s="49"/>
    </row>
    <row r="51" spans="1:14" ht="22.5" customHeight="1">
      <c r="A51" s="44" t="s">
        <v>20818</v>
      </c>
      <c r="B51" s="204" t="s">
        <v>20819</v>
      </c>
      <c r="C51" s="50" t="s">
        <v>20820</v>
      </c>
      <c r="D51" s="160" t="s">
        <v>20821</v>
      </c>
      <c r="E51" s="16">
        <v>19000</v>
      </c>
      <c r="F51" s="15">
        <v>0.54</v>
      </c>
      <c r="G51" s="47">
        <v>24</v>
      </c>
      <c r="H51" s="55">
        <f>Таблица645[[#This Row],[Коэфициент стоимости]]*Таблица645[[#This Row],[Розничная цена KRW]]</f>
        <v>10260</v>
      </c>
      <c r="I51" s="17" t="str">
        <f>IF($H$1="","Введите курс",Таблица645[[#This Row],[Оптовая цена KRW за 1шт]]/$H$1)</f>
        <v>Введите курс</v>
      </c>
      <c r="J51" s="48"/>
      <c r="K51" s="18">
        <f>Таблица645[[#This Row],[Заказ коробок ]]*Таблица645[[#This Row],[Кол-во шт в коробке]]</f>
        <v>0</v>
      </c>
      <c r="L51" s="54">
        <f>Таблица645[[#This Row],[Общее кол-во шт]]*Таблица645[[#This Row],[Оптовая цена KRW за 1шт]]</f>
        <v>0</v>
      </c>
      <c r="M51" s="19" t="str">
        <f>IFERROR(Таблица645[[#This Row],[Общее кол-во шт]]*Таблица645[[#This Row],[Оптовая цена USD за 1шт]],"")</f>
        <v/>
      </c>
      <c r="N51" s="49"/>
    </row>
    <row r="52" spans="1:14" ht="22.5" customHeight="1">
      <c r="A52" s="44" t="s">
        <v>20822</v>
      </c>
      <c r="B52" s="204" t="s">
        <v>20823</v>
      </c>
      <c r="C52" s="50" t="s">
        <v>20824</v>
      </c>
      <c r="D52" s="160" t="s">
        <v>20825</v>
      </c>
      <c r="E52" s="16">
        <v>22000</v>
      </c>
      <c r="F52" s="15">
        <v>0.54</v>
      </c>
      <c r="G52" s="47">
        <v>40</v>
      </c>
      <c r="H52" s="55">
        <f>Таблица645[[#This Row],[Коэфициент стоимости]]*Таблица645[[#This Row],[Розничная цена KRW]]</f>
        <v>11880</v>
      </c>
      <c r="I52" s="17" t="str">
        <f>IF($H$1="","Введите курс",Таблица645[[#This Row],[Оптовая цена KRW за 1шт]]/$H$1)</f>
        <v>Введите курс</v>
      </c>
      <c r="J52" s="48"/>
      <c r="K52" s="18">
        <f>Таблица645[[#This Row],[Заказ коробок ]]*Таблица645[[#This Row],[Кол-во шт в коробке]]</f>
        <v>0</v>
      </c>
      <c r="L52" s="54">
        <f>Таблица645[[#This Row],[Общее кол-во шт]]*Таблица645[[#This Row],[Оптовая цена KRW за 1шт]]</f>
        <v>0</v>
      </c>
      <c r="M52" s="19" t="str">
        <f>IFERROR(Таблица645[[#This Row],[Общее кол-во шт]]*Таблица645[[#This Row],[Оптовая цена USD за 1шт]],"")</f>
        <v/>
      </c>
      <c r="N52" s="49"/>
    </row>
    <row r="53" spans="1:14" ht="22.5" customHeight="1">
      <c r="A53" s="44" t="s">
        <v>20826</v>
      </c>
      <c r="B53" s="204" t="s">
        <v>20827</v>
      </c>
      <c r="C53" s="50" t="s">
        <v>20828</v>
      </c>
      <c r="D53" s="160" t="s">
        <v>20829</v>
      </c>
      <c r="E53" s="16">
        <v>15000</v>
      </c>
      <c r="F53" s="15">
        <v>0.54</v>
      </c>
      <c r="G53" s="47">
        <v>28</v>
      </c>
      <c r="H53" s="55">
        <f>Таблица645[[#This Row],[Коэфициент стоимости]]*Таблица645[[#This Row],[Розничная цена KRW]]</f>
        <v>8100.0000000000009</v>
      </c>
      <c r="I53" s="17" t="str">
        <f>IF($H$1="","Введите курс",Таблица645[[#This Row],[Оптовая цена KRW за 1шт]]/$H$1)</f>
        <v>Введите курс</v>
      </c>
      <c r="J53" s="48"/>
      <c r="K53" s="18">
        <f>Таблица645[[#This Row],[Заказ коробок ]]*Таблица645[[#This Row],[Кол-во шт в коробке]]</f>
        <v>0</v>
      </c>
      <c r="L53" s="54">
        <f>Таблица645[[#This Row],[Общее кол-во шт]]*Таблица645[[#This Row],[Оптовая цена KRW за 1шт]]</f>
        <v>0</v>
      </c>
      <c r="M53" s="19" t="str">
        <f>IFERROR(Таблица645[[#This Row],[Общее кол-во шт]]*Таблица645[[#This Row],[Оптовая цена USD за 1шт]],"")</f>
        <v/>
      </c>
      <c r="N53" s="49"/>
    </row>
    <row r="54" spans="1:14" ht="22.5" customHeight="1">
      <c r="A54" s="44" t="s">
        <v>20830</v>
      </c>
      <c r="B54" s="204" t="s">
        <v>20831</v>
      </c>
      <c r="C54" s="50" t="s">
        <v>20832</v>
      </c>
      <c r="D54" s="160" t="s">
        <v>20833</v>
      </c>
      <c r="E54" s="16">
        <v>22000</v>
      </c>
      <c r="F54" s="15">
        <v>0.54</v>
      </c>
      <c r="G54" s="47">
        <v>24</v>
      </c>
      <c r="H54" s="55">
        <f>Таблица645[[#This Row],[Коэфициент стоимости]]*Таблица645[[#This Row],[Розничная цена KRW]]</f>
        <v>11880</v>
      </c>
      <c r="I54" s="17" t="str">
        <f>IF($H$1="","Введите курс",Таблица645[[#This Row],[Оптовая цена KRW за 1шт]]/$H$1)</f>
        <v>Введите курс</v>
      </c>
      <c r="J54" s="48"/>
      <c r="K54" s="18">
        <f>Таблица645[[#This Row],[Заказ коробок ]]*Таблица645[[#This Row],[Кол-во шт в коробке]]</f>
        <v>0</v>
      </c>
      <c r="L54" s="54">
        <f>Таблица645[[#This Row],[Общее кол-во шт]]*Таблица645[[#This Row],[Оптовая цена KRW за 1шт]]</f>
        <v>0</v>
      </c>
      <c r="M54" s="19" t="str">
        <f>IFERROR(Таблица645[[#This Row],[Общее кол-во шт]]*Таблица645[[#This Row],[Оптовая цена USD за 1шт]],"")</f>
        <v/>
      </c>
      <c r="N54" s="49"/>
    </row>
    <row r="55" spans="1:14" ht="22.5" customHeight="1">
      <c r="A55" s="44" t="s">
        <v>20834</v>
      </c>
      <c r="B55" s="204" t="s">
        <v>20835</v>
      </c>
      <c r="C55" s="50" t="s">
        <v>20836</v>
      </c>
      <c r="D55" s="160" t="s">
        <v>20837</v>
      </c>
      <c r="E55" s="16">
        <v>12000</v>
      </c>
      <c r="F55" s="15">
        <v>0.54</v>
      </c>
      <c r="G55" s="47">
        <v>50</v>
      </c>
      <c r="H55" s="55">
        <f>Таблица645[[#This Row],[Коэфициент стоимости]]*Таблица645[[#This Row],[Розничная цена KRW]]</f>
        <v>6480</v>
      </c>
      <c r="I55" s="17" t="str">
        <f>IF($H$1="","Введите курс",Таблица645[[#This Row],[Оптовая цена KRW за 1шт]]/$H$1)</f>
        <v>Введите курс</v>
      </c>
      <c r="J55" s="48"/>
      <c r="K55" s="18">
        <f>Таблица645[[#This Row],[Заказ коробок ]]*Таблица645[[#This Row],[Кол-во шт в коробке]]</f>
        <v>0</v>
      </c>
      <c r="L55" s="54">
        <f>Таблица645[[#This Row],[Общее кол-во шт]]*Таблица645[[#This Row],[Оптовая цена KRW за 1шт]]</f>
        <v>0</v>
      </c>
      <c r="M55" s="19" t="str">
        <f>IFERROR(Таблица645[[#This Row],[Общее кол-во шт]]*Таблица645[[#This Row],[Оптовая цена USD за 1шт]],"")</f>
        <v/>
      </c>
      <c r="N55" s="49"/>
    </row>
    <row r="56" spans="1:14" ht="22.5" customHeight="1">
      <c r="A56" s="44" t="s">
        <v>20838</v>
      </c>
      <c r="B56" s="204" t="s">
        <v>20839</v>
      </c>
      <c r="C56" s="50" t="s">
        <v>20840</v>
      </c>
      <c r="D56" s="160" t="s">
        <v>20841</v>
      </c>
      <c r="E56" s="16">
        <v>2800</v>
      </c>
      <c r="F56" s="15">
        <v>0.54</v>
      </c>
      <c r="G56" s="47">
        <v>150</v>
      </c>
      <c r="H56" s="55">
        <f>Таблица645[[#This Row],[Коэфициент стоимости]]*Таблица645[[#This Row],[Розничная цена KRW]]</f>
        <v>1512</v>
      </c>
      <c r="I56" s="17" t="str">
        <f>IF($H$1="","Введите курс",Таблица645[[#This Row],[Оптовая цена KRW за 1шт]]/$H$1)</f>
        <v>Введите курс</v>
      </c>
      <c r="J56" s="48"/>
      <c r="K56" s="18">
        <f>Таблица645[[#This Row],[Заказ коробок ]]*Таблица645[[#This Row],[Кол-во шт в коробке]]</f>
        <v>0</v>
      </c>
      <c r="L56" s="54">
        <f>Таблица645[[#This Row],[Общее кол-во шт]]*Таблица645[[#This Row],[Оптовая цена KRW за 1шт]]</f>
        <v>0</v>
      </c>
      <c r="M56" s="19" t="str">
        <f>IFERROR(Таблица645[[#This Row],[Общее кол-во шт]]*Таблица645[[#This Row],[Оптовая цена USD за 1шт]],"")</f>
        <v/>
      </c>
      <c r="N56" s="49"/>
    </row>
    <row r="57" spans="1:14" ht="22.5" customHeight="1">
      <c r="A57" s="44" t="s">
        <v>20842</v>
      </c>
      <c r="B57" s="204" t="s">
        <v>20843</v>
      </c>
      <c r="C57" s="50" t="s">
        <v>20844</v>
      </c>
      <c r="D57" s="160" t="s">
        <v>20845</v>
      </c>
      <c r="E57" s="16">
        <v>22000</v>
      </c>
      <c r="F57" s="15">
        <v>0.54</v>
      </c>
      <c r="G57" s="47">
        <v>24</v>
      </c>
      <c r="H57" s="55">
        <f>Таблица645[[#This Row],[Коэфициент стоимости]]*Таблица645[[#This Row],[Розничная цена KRW]]</f>
        <v>11880</v>
      </c>
      <c r="I57" s="17" t="str">
        <f>IF($H$1="","Введите курс",Таблица645[[#This Row],[Оптовая цена KRW за 1шт]]/$H$1)</f>
        <v>Введите курс</v>
      </c>
      <c r="J57" s="48"/>
      <c r="K57" s="18">
        <f>Таблица645[[#This Row],[Заказ коробок ]]*Таблица645[[#This Row],[Кол-во шт в коробке]]</f>
        <v>0</v>
      </c>
      <c r="L57" s="54">
        <f>Таблица645[[#This Row],[Общее кол-во шт]]*Таблица645[[#This Row],[Оптовая цена KRW за 1шт]]</f>
        <v>0</v>
      </c>
      <c r="M57" s="19" t="str">
        <f>IFERROR(Таблица645[[#This Row],[Общее кол-во шт]]*Таблица645[[#This Row],[Оптовая цена USD за 1шт]],"")</f>
        <v/>
      </c>
      <c r="N57" s="49"/>
    </row>
    <row r="58" spans="1:14" ht="22.5" customHeight="1">
      <c r="A58" s="44" t="s">
        <v>20846</v>
      </c>
      <c r="B58" s="204" t="s">
        <v>20847</v>
      </c>
      <c r="C58" s="50" t="s">
        <v>20848</v>
      </c>
      <c r="D58" s="160" t="s">
        <v>20849</v>
      </c>
      <c r="E58" s="16">
        <v>22000</v>
      </c>
      <c r="F58" s="15">
        <v>0.54</v>
      </c>
      <c r="G58" s="47">
        <v>24</v>
      </c>
      <c r="H58" s="55">
        <f>Таблица645[[#This Row],[Коэфициент стоимости]]*Таблица645[[#This Row],[Розничная цена KRW]]</f>
        <v>11880</v>
      </c>
      <c r="I58" s="17" t="str">
        <f>IF($H$1="","Введите курс",Таблица645[[#This Row],[Оптовая цена KRW за 1шт]]/$H$1)</f>
        <v>Введите курс</v>
      </c>
      <c r="J58" s="48"/>
      <c r="K58" s="18">
        <f>Таблица645[[#This Row],[Заказ коробок ]]*Таблица645[[#This Row],[Кол-во шт в коробке]]</f>
        <v>0</v>
      </c>
      <c r="L58" s="54">
        <f>Таблица645[[#This Row],[Общее кол-во шт]]*Таблица645[[#This Row],[Оптовая цена KRW за 1шт]]</f>
        <v>0</v>
      </c>
      <c r="M58" s="19" t="str">
        <f>IFERROR(Таблица645[[#This Row],[Общее кол-во шт]]*Таблица645[[#This Row],[Оптовая цена USD за 1шт]],"")</f>
        <v/>
      </c>
      <c r="N58" s="49"/>
    </row>
    <row r="59" spans="1:14" ht="22.5" customHeight="1">
      <c r="A59" s="44" t="s">
        <v>20850</v>
      </c>
      <c r="B59" s="204" t="s">
        <v>20851</v>
      </c>
      <c r="C59" s="50" t="s">
        <v>20852</v>
      </c>
      <c r="D59" s="160" t="s">
        <v>20853</v>
      </c>
      <c r="E59" s="16">
        <v>18000</v>
      </c>
      <c r="F59" s="15">
        <v>0.54</v>
      </c>
      <c r="G59" s="47">
        <v>45</v>
      </c>
      <c r="H59" s="55">
        <f>Таблица645[[#This Row],[Коэфициент стоимости]]*Таблица645[[#This Row],[Розничная цена KRW]]</f>
        <v>9720</v>
      </c>
      <c r="I59" s="17" t="str">
        <f>IF($H$1="","Введите курс",Таблица645[[#This Row],[Оптовая цена KRW за 1шт]]/$H$1)</f>
        <v>Введите курс</v>
      </c>
      <c r="J59" s="48"/>
      <c r="K59" s="18">
        <f>Таблица645[[#This Row],[Заказ коробок ]]*Таблица645[[#This Row],[Кол-во шт в коробке]]</f>
        <v>0</v>
      </c>
      <c r="L59" s="54">
        <f>Таблица645[[#This Row],[Общее кол-во шт]]*Таблица645[[#This Row],[Оптовая цена KRW за 1шт]]</f>
        <v>0</v>
      </c>
      <c r="M59" s="19" t="str">
        <f>IFERROR(Таблица645[[#This Row],[Общее кол-во шт]]*Таблица645[[#This Row],[Оптовая цена USD за 1шт]],"")</f>
        <v/>
      </c>
      <c r="N59" s="49"/>
    </row>
    <row r="60" spans="1:14" ht="22.5" customHeight="1">
      <c r="A60" s="44" t="s">
        <v>20854</v>
      </c>
      <c r="B60" s="204" t="s">
        <v>20855</v>
      </c>
      <c r="C60" s="50" t="s">
        <v>20856</v>
      </c>
      <c r="D60" s="160" t="s">
        <v>20857</v>
      </c>
      <c r="E60" s="16">
        <v>12000</v>
      </c>
      <c r="F60" s="15">
        <v>0.54</v>
      </c>
      <c r="G60" s="47">
        <v>77</v>
      </c>
      <c r="H60" s="55">
        <f>Таблица645[[#This Row],[Коэфициент стоимости]]*Таблица645[[#This Row],[Розничная цена KRW]]</f>
        <v>6480</v>
      </c>
      <c r="I60" s="17" t="str">
        <f>IF($H$1="","Введите курс",Таблица645[[#This Row],[Оптовая цена KRW за 1шт]]/$H$1)</f>
        <v>Введите курс</v>
      </c>
      <c r="J60" s="48"/>
      <c r="K60" s="18">
        <f>Таблица645[[#This Row],[Заказ коробок ]]*Таблица645[[#This Row],[Кол-во шт в коробке]]</f>
        <v>0</v>
      </c>
      <c r="L60" s="54">
        <f>Таблица645[[#This Row],[Общее кол-во шт]]*Таблица645[[#This Row],[Оптовая цена KRW за 1шт]]</f>
        <v>0</v>
      </c>
      <c r="M60" s="19" t="str">
        <f>IFERROR(Таблица645[[#This Row],[Общее кол-во шт]]*Таблица645[[#This Row],[Оптовая цена USD за 1шт]],"")</f>
        <v/>
      </c>
      <c r="N60" s="49"/>
    </row>
    <row r="61" spans="1:14" ht="22.5" customHeight="1">
      <c r="A61" s="44" t="s">
        <v>20858</v>
      </c>
      <c r="B61" s="204" t="s">
        <v>20859</v>
      </c>
      <c r="C61" s="50" t="s">
        <v>20860</v>
      </c>
      <c r="D61" s="160" t="s">
        <v>20861</v>
      </c>
      <c r="E61" s="16">
        <v>12000</v>
      </c>
      <c r="F61" s="15">
        <v>0.6</v>
      </c>
      <c r="G61" s="47">
        <v>10</v>
      </c>
      <c r="H61" s="55">
        <f>Таблица645[[#This Row],[Коэфициент стоимости]]*Таблица645[[#This Row],[Розничная цена KRW]]</f>
        <v>7200</v>
      </c>
      <c r="I61" s="17" t="str">
        <f>IF($H$1="","Введите курс",Таблица645[[#This Row],[Оптовая цена KRW за 1шт]]/$H$1)</f>
        <v>Введите курс</v>
      </c>
      <c r="J61" s="48"/>
      <c r="K61" s="18">
        <f>Таблица645[[#This Row],[Заказ коробок ]]*Таблица645[[#This Row],[Кол-во шт в коробке]]</f>
        <v>0</v>
      </c>
      <c r="L61" s="54">
        <f>Таблица645[[#This Row],[Общее кол-во шт]]*Таблица645[[#This Row],[Оптовая цена KRW за 1шт]]</f>
        <v>0</v>
      </c>
      <c r="M61" s="19" t="str">
        <f>IFERROR(Таблица645[[#This Row],[Общее кол-во шт]]*Таблица645[[#This Row],[Оптовая цена USD за 1шт]],"")</f>
        <v/>
      </c>
      <c r="N61" s="49"/>
    </row>
    <row r="62" spans="1:14" ht="22.5" customHeight="1">
      <c r="A62" s="44" t="s">
        <v>20862</v>
      </c>
      <c r="B62" s="204" t="s">
        <v>20863</v>
      </c>
      <c r="C62" s="50" t="s">
        <v>20864</v>
      </c>
      <c r="D62" s="160" t="s">
        <v>20865</v>
      </c>
      <c r="E62" s="16">
        <v>18000</v>
      </c>
      <c r="F62" s="15">
        <v>0.6</v>
      </c>
      <c r="G62" s="47">
        <v>10</v>
      </c>
      <c r="H62" s="55">
        <f>Таблица645[[#This Row],[Коэфициент стоимости]]*Таблица645[[#This Row],[Розничная цена KRW]]</f>
        <v>10800</v>
      </c>
      <c r="I62" s="17" t="str">
        <f>IF($H$1="","Введите курс",Таблица645[[#This Row],[Оптовая цена KRW за 1шт]]/$H$1)</f>
        <v>Введите курс</v>
      </c>
      <c r="J62" s="48"/>
      <c r="K62" s="18">
        <f>Таблица645[[#This Row],[Заказ коробок ]]*Таблица645[[#This Row],[Кол-во шт в коробке]]</f>
        <v>0</v>
      </c>
      <c r="L62" s="54">
        <f>Таблица645[[#This Row],[Общее кол-во шт]]*Таблица645[[#This Row],[Оптовая цена KRW за 1шт]]</f>
        <v>0</v>
      </c>
      <c r="M62" s="19" t="str">
        <f>IFERROR(Таблица645[[#This Row],[Общее кол-во шт]]*Таблица645[[#This Row],[Оптовая цена USD за 1шт]],"")</f>
        <v/>
      </c>
      <c r="N62" s="49"/>
    </row>
    <row r="63" spans="1:14" ht="22.5" customHeight="1">
      <c r="A63" s="44" t="s">
        <v>20866</v>
      </c>
      <c r="B63" s="204" t="s">
        <v>20867</v>
      </c>
      <c r="C63" s="50" t="s">
        <v>20868</v>
      </c>
      <c r="D63" s="160" t="s">
        <v>20869</v>
      </c>
      <c r="E63" s="16">
        <v>28000</v>
      </c>
      <c r="F63" s="15">
        <v>0.54</v>
      </c>
      <c r="G63" s="47">
        <v>60</v>
      </c>
      <c r="H63" s="55">
        <f>Таблица645[[#This Row],[Коэфициент стоимости]]*Таблица645[[#This Row],[Розничная цена KRW]]</f>
        <v>15120.000000000002</v>
      </c>
      <c r="I63" s="17" t="str">
        <f>IF($H$1="","Введите курс",Таблица645[[#This Row],[Оптовая цена KRW за 1шт]]/$H$1)</f>
        <v>Введите курс</v>
      </c>
      <c r="J63" s="48"/>
      <c r="K63" s="18">
        <f>Таблица645[[#This Row],[Заказ коробок ]]*Таблица645[[#This Row],[Кол-во шт в коробке]]</f>
        <v>0</v>
      </c>
      <c r="L63" s="54">
        <f>Таблица645[[#This Row],[Общее кол-во шт]]*Таблица645[[#This Row],[Оптовая цена KRW за 1шт]]</f>
        <v>0</v>
      </c>
      <c r="M63" s="19" t="str">
        <f>IFERROR(Таблица645[[#This Row],[Общее кол-во шт]]*Таблица645[[#This Row],[Оптовая цена USD за 1шт]],"")</f>
        <v/>
      </c>
      <c r="N63" s="49"/>
    </row>
    <row r="64" spans="1:14" ht="22.5" customHeight="1">
      <c r="A64" s="44" t="s">
        <v>20870</v>
      </c>
      <c r="B64" s="204" t="s">
        <v>20871</v>
      </c>
      <c r="C64" s="50" t="s">
        <v>20872</v>
      </c>
      <c r="D64" s="160" t="s">
        <v>20873</v>
      </c>
      <c r="E64" s="16">
        <v>32000</v>
      </c>
      <c r="F64" s="15">
        <v>0.53</v>
      </c>
      <c r="G64" s="47">
        <v>80</v>
      </c>
      <c r="H64" s="55">
        <f>Таблица645[[#This Row],[Коэфициент стоимости]]*Таблица645[[#This Row],[Розничная цена KRW]]</f>
        <v>16960</v>
      </c>
      <c r="I64" s="17" t="str">
        <f>IF($H$1="","Введите курс",Таблица645[[#This Row],[Оптовая цена KRW за 1шт]]/$H$1)</f>
        <v>Введите курс</v>
      </c>
      <c r="J64" s="48"/>
      <c r="K64" s="18">
        <f>Таблица645[[#This Row],[Заказ коробок ]]*Таблица645[[#This Row],[Кол-во шт в коробке]]</f>
        <v>0</v>
      </c>
      <c r="L64" s="54">
        <f>Таблица645[[#This Row],[Общее кол-во шт]]*Таблица645[[#This Row],[Оптовая цена KRW за 1шт]]</f>
        <v>0</v>
      </c>
      <c r="M64" s="19" t="str">
        <f>IFERROR(Таблица645[[#This Row],[Общее кол-во шт]]*Таблица645[[#This Row],[Оптовая цена USD за 1шт]],"")</f>
        <v/>
      </c>
      <c r="N64" s="49"/>
    </row>
    <row r="65" spans="1:14" ht="22.5" customHeight="1">
      <c r="A65" s="44" t="s">
        <v>20874</v>
      </c>
      <c r="B65" s="204" t="s">
        <v>20875</v>
      </c>
      <c r="C65" s="50" t="s">
        <v>20876</v>
      </c>
      <c r="D65" s="160" t="s">
        <v>20877</v>
      </c>
      <c r="E65" s="16">
        <v>27000</v>
      </c>
      <c r="F65" s="15">
        <v>0.53</v>
      </c>
      <c r="G65" s="47">
        <v>60</v>
      </c>
      <c r="H65" s="55">
        <f>Таблица645[[#This Row],[Коэфициент стоимости]]*Таблица645[[#This Row],[Розничная цена KRW]]</f>
        <v>14310</v>
      </c>
      <c r="I65" s="17" t="str">
        <f>IF($H$1="","Введите курс",Таблица645[[#This Row],[Оптовая цена KRW за 1шт]]/$H$1)</f>
        <v>Введите курс</v>
      </c>
      <c r="J65" s="48"/>
      <c r="K65" s="18">
        <f>Таблица645[[#This Row],[Заказ коробок ]]*Таблица645[[#This Row],[Кол-во шт в коробке]]</f>
        <v>0</v>
      </c>
      <c r="L65" s="54">
        <f>Таблица645[[#This Row],[Общее кол-во шт]]*Таблица645[[#This Row],[Оптовая цена KRW за 1шт]]</f>
        <v>0</v>
      </c>
      <c r="M65" s="19" t="str">
        <f>IFERROR(Таблица645[[#This Row],[Общее кол-во шт]]*Таблица645[[#This Row],[Оптовая цена USD за 1шт]],"")</f>
        <v/>
      </c>
      <c r="N65" s="49"/>
    </row>
    <row r="66" spans="1:14" ht="22.5" customHeight="1">
      <c r="A66" s="44" t="s">
        <v>20878</v>
      </c>
      <c r="B66" s="204" t="s">
        <v>20879</v>
      </c>
      <c r="C66" s="50" t="s">
        <v>20880</v>
      </c>
      <c r="D66" s="160" t="s">
        <v>20881</v>
      </c>
      <c r="E66" s="16">
        <v>1800</v>
      </c>
      <c r="F66" s="15">
        <v>0.54</v>
      </c>
      <c r="G66" s="47">
        <v>704</v>
      </c>
      <c r="H66" s="55">
        <f>Таблица645[[#This Row],[Коэфициент стоимости]]*Таблица645[[#This Row],[Розничная цена KRW]]</f>
        <v>972.00000000000011</v>
      </c>
      <c r="I66" s="17" t="str">
        <f>IF($H$1="","Введите курс",Таблица645[[#This Row],[Оптовая цена KRW за 1шт]]/$H$1)</f>
        <v>Введите курс</v>
      </c>
      <c r="J66" s="48"/>
      <c r="K66" s="18">
        <f>Таблица645[[#This Row],[Заказ коробок ]]*Таблица645[[#This Row],[Кол-во шт в коробке]]</f>
        <v>0</v>
      </c>
      <c r="L66" s="54">
        <f>Таблица645[[#This Row],[Общее кол-во шт]]*Таблица645[[#This Row],[Оптовая цена KRW за 1шт]]</f>
        <v>0</v>
      </c>
      <c r="M66" s="19" t="str">
        <f>IFERROR(Таблица645[[#This Row],[Общее кол-во шт]]*Таблица645[[#This Row],[Оптовая цена USD за 1шт]],"")</f>
        <v/>
      </c>
      <c r="N66" s="49"/>
    </row>
    <row r="67" spans="1:14" ht="22.5" customHeight="1">
      <c r="A67" s="44" t="s">
        <v>20882</v>
      </c>
      <c r="B67" s="204" t="s">
        <v>20883</v>
      </c>
      <c r="C67" s="50" t="s">
        <v>20884</v>
      </c>
      <c r="D67" s="160" t="s">
        <v>20885</v>
      </c>
      <c r="E67" s="16">
        <v>78000</v>
      </c>
      <c r="F67" s="15">
        <v>0.48</v>
      </c>
      <c r="G67" s="47">
        <v>10</v>
      </c>
      <c r="H67" s="55">
        <f>Таблица645[[#This Row],[Коэфициент стоимости]]*Таблица645[[#This Row],[Розничная цена KRW]]</f>
        <v>37440</v>
      </c>
      <c r="I67" s="17" t="str">
        <f>IF($H$1="","Введите курс",Таблица645[[#This Row],[Оптовая цена KRW за 1шт]]/$H$1)</f>
        <v>Введите курс</v>
      </c>
      <c r="J67" s="48"/>
      <c r="K67" s="18">
        <f>Таблица645[[#This Row],[Заказ коробок ]]*Таблица645[[#This Row],[Кол-во шт в коробке]]</f>
        <v>0</v>
      </c>
      <c r="L67" s="54">
        <f>Таблица645[[#This Row],[Общее кол-во шт]]*Таблица645[[#This Row],[Оптовая цена KRW за 1шт]]</f>
        <v>0</v>
      </c>
      <c r="M67" s="19" t="str">
        <f>IFERROR(Таблица645[[#This Row],[Общее кол-во шт]]*Таблица645[[#This Row],[Оптовая цена USD за 1шт]],"")</f>
        <v/>
      </c>
      <c r="N67" s="49"/>
    </row>
    <row r="68" spans="1:14" ht="22.5" customHeight="1">
      <c r="A68" s="44" t="s">
        <v>20886</v>
      </c>
      <c r="B68" s="204" t="s">
        <v>20887</v>
      </c>
      <c r="C68" s="50" t="s">
        <v>20888</v>
      </c>
      <c r="D68" s="160" t="s">
        <v>20889</v>
      </c>
      <c r="E68" s="16">
        <v>35000</v>
      </c>
      <c r="F68" s="15">
        <v>0.53</v>
      </c>
      <c r="G68" s="47">
        <v>80</v>
      </c>
      <c r="H68" s="55">
        <f>Таблица645[[#This Row],[Коэфициент стоимости]]*Таблица645[[#This Row],[Розничная цена KRW]]</f>
        <v>18550</v>
      </c>
      <c r="I68" s="17" t="str">
        <f>IF($H$1="","Введите курс",Таблица645[[#This Row],[Оптовая цена KRW за 1шт]]/$H$1)</f>
        <v>Введите курс</v>
      </c>
      <c r="J68" s="48"/>
      <c r="K68" s="18">
        <f>Таблица645[[#This Row],[Заказ коробок ]]*Таблица645[[#This Row],[Кол-во шт в коробке]]</f>
        <v>0</v>
      </c>
      <c r="L68" s="54">
        <f>Таблица645[[#This Row],[Общее кол-во шт]]*Таблица645[[#This Row],[Оптовая цена KRW за 1шт]]</f>
        <v>0</v>
      </c>
      <c r="M68" s="19" t="str">
        <f>IFERROR(Таблица645[[#This Row],[Общее кол-во шт]]*Таблица645[[#This Row],[Оптовая цена USD за 1шт]],"")</f>
        <v/>
      </c>
      <c r="N68" s="49"/>
    </row>
    <row r="69" spans="1:14" ht="22.5" customHeight="1">
      <c r="A69" s="44" t="s">
        <v>20890</v>
      </c>
      <c r="B69" s="204" t="s">
        <v>20891</v>
      </c>
      <c r="C69" s="50" t="s">
        <v>20892</v>
      </c>
      <c r="D69" s="160" t="s">
        <v>20893</v>
      </c>
      <c r="E69" s="16">
        <v>21000</v>
      </c>
      <c r="F69" s="15">
        <v>0.54</v>
      </c>
      <c r="G69" s="47">
        <v>104</v>
      </c>
      <c r="H69" s="55">
        <f>Таблица645[[#This Row],[Коэфициент стоимости]]*Таблица645[[#This Row],[Розничная цена KRW]]</f>
        <v>11340</v>
      </c>
      <c r="I69" s="17" t="str">
        <f>IF($H$1="","Введите курс",Таблица645[[#This Row],[Оптовая цена KRW за 1шт]]/$H$1)</f>
        <v>Введите курс</v>
      </c>
      <c r="J69" s="48"/>
      <c r="K69" s="18">
        <f>Таблица645[[#This Row],[Заказ коробок ]]*Таблица645[[#This Row],[Кол-во шт в коробке]]</f>
        <v>0</v>
      </c>
      <c r="L69" s="54">
        <f>Таблица645[[#This Row],[Общее кол-во шт]]*Таблица645[[#This Row],[Оптовая цена KRW за 1шт]]</f>
        <v>0</v>
      </c>
      <c r="M69" s="19" t="str">
        <f>IFERROR(Таблица645[[#This Row],[Общее кол-во шт]]*Таблица645[[#This Row],[Оптовая цена USD за 1шт]],"")</f>
        <v/>
      </c>
      <c r="N69" s="49"/>
    </row>
    <row r="70" spans="1:14" ht="22.5" customHeight="1">
      <c r="A70" s="44" t="s">
        <v>20894</v>
      </c>
      <c r="B70" s="204" t="s">
        <v>20895</v>
      </c>
      <c r="C70" s="50" t="s">
        <v>20896</v>
      </c>
      <c r="D70" s="160" t="s">
        <v>20897</v>
      </c>
      <c r="E70" s="16">
        <v>16000</v>
      </c>
      <c r="F70" s="15">
        <v>0.53</v>
      </c>
      <c r="G70" s="47">
        <v>50</v>
      </c>
      <c r="H70" s="55">
        <f>Таблица645[[#This Row],[Коэфициент стоимости]]*Таблица645[[#This Row],[Розничная цена KRW]]</f>
        <v>8480</v>
      </c>
      <c r="I70" s="17" t="str">
        <f>IF($H$1="","Введите курс",Таблица645[[#This Row],[Оптовая цена KRW за 1шт]]/$H$1)</f>
        <v>Введите курс</v>
      </c>
      <c r="J70" s="48"/>
      <c r="K70" s="18">
        <f>Таблица645[[#This Row],[Заказ коробок ]]*Таблица645[[#This Row],[Кол-во шт в коробке]]</f>
        <v>0</v>
      </c>
      <c r="L70" s="54">
        <f>Таблица645[[#This Row],[Общее кол-во шт]]*Таблица645[[#This Row],[Оптовая цена KRW за 1шт]]</f>
        <v>0</v>
      </c>
      <c r="M70" s="19" t="str">
        <f>IFERROR(Таблица645[[#This Row],[Общее кол-во шт]]*Таблица645[[#This Row],[Оптовая цена USD за 1шт]],"")</f>
        <v/>
      </c>
      <c r="N70" s="49"/>
    </row>
    <row r="71" spans="1:14" ht="22.5" customHeight="1">
      <c r="A71" s="44" t="s">
        <v>20898</v>
      </c>
      <c r="B71" s="204" t="s">
        <v>20899</v>
      </c>
      <c r="C71" s="50" t="s">
        <v>20900</v>
      </c>
      <c r="D71" s="160" t="s">
        <v>20901</v>
      </c>
      <c r="E71" s="16">
        <v>7000</v>
      </c>
      <c r="F71" s="15">
        <v>0.54</v>
      </c>
      <c r="G71" s="47">
        <v>640</v>
      </c>
      <c r="H71" s="55">
        <f>Таблица645[[#This Row],[Коэфициент стоимости]]*Таблица645[[#This Row],[Розничная цена KRW]]</f>
        <v>3780.0000000000005</v>
      </c>
      <c r="I71" s="17" t="str">
        <f>IF($H$1="","Введите курс",Таблица645[[#This Row],[Оптовая цена KRW за 1шт]]/$H$1)</f>
        <v>Введите курс</v>
      </c>
      <c r="J71" s="48"/>
      <c r="K71" s="18">
        <f>Таблица645[[#This Row],[Заказ коробок ]]*Таблица645[[#This Row],[Кол-во шт в коробке]]</f>
        <v>0</v>
      </c>
      <c r="L71" s="54">
        <f>Таблица645[[#This Row],[Общее кол-во шт]]*Таблица645[[#This Row],[Оптовая цена KRW за 1шт]]</f>
        <v>0</v>
      </c>
      <c r="M71" s="19" t="str">
        <f>IFERROR(Таблица645[[#This Row],[Общее кол-во шт]]*Таблица645[[#This Row],[Оптовая цена USD за 1шт]],"")</f>
        <v/>
      </c>
      <c r="N71" s="49"/>
    </row>
    <row r="72" spans="1:14" ht="22.5" customHeight="1">
      <c r="A72" s="44" t="s">
        <v>20902</v>
      </c>
      <c r="B72" s="204" t="s">
        <v>20903</v>
      </c>
      <c r="C72" s="50" t="s">
        <v>20904</v>
      </c>
      <c r="D72" s="160" t="s">
        <v>20905</v>
      </c>
      <c r="E72" s="16">
        <v>20000</v>
      </c>
      <c r="F72" s="15">
        <v>0.6</v>
      </c>
      <c r="G72" s="47">
        <v>27</v>
      </c>
      <c r="H72" s="55">
        <f>Таблица645[[#This Row],[Коэфициент стоимости]]*Таблица645[[#This Row],[Розничная цена KRW]]</f>
        <v>12000</v>
      </c>
      <c r="I72" s="17" t="str">
        <f>IF($H$1="","Введите курс",Таблица645[[#This Row],[Оптовая цена KRW за 1шт]]/$H$1)</f>
        <v>Введите курс</v>
      </c>
      <c r="J72" s="48"/>
      <c r="K72" s="18">
        <f>Таблица645[[#This Row],[Заказ коробок ]]*Таблица645[[#This Row],[Кол-во шт в коробке]]</f>
        <v>0</v>
      </c>
      <c r="L72" s="54">
        <f>Таблица645[[#This Row],[Общее кол-во шт]]*Таблица645[[#This Row],[Оптовая цена KRW за 1шт]]</f>
        <v>0</v>
      </c>
      <c r="M72" s="19" t="str">
        <f>IFERROR(Таблица645[[#This Row],[Общее кол-во шт]]*Таблица645[[#This Row],[Оптовая цена USD за 1шт]],"")</f>
        <v/>
      </c>
      <c r="N72" s="49"/>
    </row>
    <row r="73" spans="1:14" ht="22.5" customHeight="1">
      <c r="A73" s="44" t="s">
        <v>20906</v>
      </c>
      <c r="B73" s="204" t="s">
        <v>20907</v>
      </c>
      <c r="C73" s="50" t="s">
        <v>20908</v>
      </c>
      <c r="D73" s="160" t="s">
        <v>20909</v>
      </c>
      <c r="E73" s="16">
        <v>14000</v>
      </c>
      <c r="F73" s="15">
        <v>0.6</v>
      </c>
      <c r="G73" s="47">
        <v>54</v>
      </c>
      <c r="H73" s="55">
        <f>Таблица645[[#This Row],[Коэфициент стоимости]]*Таблица645[[#This Row],[Розничная цена KRW]]</f>
        <v>8400</v>
      </c>
      <c r="I73" s="17" t="str">
        <f>IF($H$1="","Введите курс",Таблица645[[#This Row],[Оптовая цена KRW за 1шт]]/$H$1)</f>
        <v>Введите курс</v>
      </c>
      <c r="J73" s="48"/>
      <c r="K73" s="18">
        <f>Таблица645[[#This Row],[Заказ коробок ]]*Таблица645[[#This Row],[Кол-во шт в коробке]]</f>
        <v>0</v>
      </c>
      <c r="L73" s="54">
        <f>Таблица645[[#This Row],[Общее кол-во шт]]*Таблица645[[#This Row],[Оптовая цена KRW за 1шт]]</f>
        <v>0</v>
      </c>
      <c r="M73" s="19" t="str">
        <f>IFERROR(Таблица645[[#This Row],[Общее кол-во шт]]*Таблица645[[#This Row],[Оптовая цена USD за 1шт]],"")</f>
        <v/>
      </c>
      <c r="N73" s="49"/>
    </row>
    <row r="74" spans="1:14" ht="22.5" customHeight="1">
      <c r="A74" s="44" t="s">
        <v>20910</v>
      </c>
      <c r="B74" s="204" t="s">
        <v>20911</v>
      </c>
      <c r="C74" s="50" t="s">
        <v>20912</v>
      </c>
      <c r="D74" s="160" t="s">
        <v>20913</v>
      </c>
      <c r="E74" s="16">
        <v>5000</v>
      </c>
      <c r="F74" s="15">
        <v>0.54</v>
      </c>
      <c r="G74" s="47">
        <v>48</v>
      </c>
      <c r="H74" s="55">
        <f>Таблица645[[#This Row],[Коэфициент стоимости]]*Таблица645[[#This Row],[Розничная цена KRW]]</f>
        <v>2700</v>
      </c>
      <c r="I74" s="17" t="str">
        <f>IF($H$1="","Введите курс",Таблица645[[#This Row],[Оптовая цена KRW за 1шт]]/$H$1)</f>
        <v>Введите курс</v>
      </c>
      <c r="J74" s="48"/>
      <c r="K74" s="18">
        <f>Таблица645[[#This Row],[Заказ коробок ]]*Таблица645[[#This Row],[Кол-во шт в коробке]]</f>
        <v>0</v>
      </c>
      <c r="L74" s="54">
        <f>Таблица645[[#This Row],[Общее кол-во шт]]*Таблица645[[#This Row],[Оптовая цена KRW за 1шт]]</f>
        <v>0</v>
      </c>
      <c r="M74" s="19" t="str">
        <f>IFERROR(Таблица645[[#This Row],[Общее кол-во шт]]*Таблица645[[#This Row],[Оптовая цена USD за 1шт]],"")</f>
        <v/>
      </c>
      <c r="N74" s="49"/>
    </row>
    <row r="75" spans="1:14" ht="22.5" customHeight="1">
      <c r="A75" s="44" t="s">
        <v>20914</v>
      </c>
      <c r="B75" s="204" t="s">
        <v>20915</v>
      </c>
      <c r="C75" s="50" t="s">
        <v>20916</v>
      </c>
      <c r="D75" s="160" t="s">
        <v>20917</v>
      </c>
      <c r="E75" s="16">
        <v>8000</v>
      </c>
      <c r="F75" s="15">
        <v>0.54</v>
      </c>
      <c r="G75" s="47">
        <v>160</v>
      </c>
      <c r="H75" s="55">
        <f>Таблица645[[#This Row],[Коэфициент стоимости]]*Таблица645[[#This Row],[Розничная цена KRW]]</f>
        <v>4320</v>
      </c>
      <c r="I75" s="17" t="str">
        <f>IF($H$1="","Введите курс",Таблица645[[#This Row],[Оптовая цена KRW за 1шт]]/$H$1)</f>
        <v>Введите курс</v>
      </c>
      <c r="J75" s="48"/>
      <c r="K75" s="18">
        <f>Таблица645[[#This Row],[Заказ коробок ]]*Таблица645[[#This Row],[Кол-во шт в коробке]]</f>
        <v>0</v>
      </c>
      <c r="L75" s="54">
        <f>Таблица645[[#This Row],[Общее кол-во шт]]*Таблица645[[#This Row],[Оптовая цена KRW за 1шт]]</f>
        <v>0</v>
      </c>
      <c r="M75" s="19" t="str">
        <f>IFERROR(Таблица645[[#This Row],[Общее кол-во шт]]*Таблица645[[#This Row],[Оптовая цена USD за 1шт]],"")</f>
        <v/>
      </c>
      <c r="N75" s="49"/>
    </row>
    <row r="76" spans="1:14" ht="22.5" customHeight="1">
      <c r="A76" s="44" t="s">
        <v>20918</v>
      </c>
      <c r="B76" s="204" t="s">
        <v>20919</v>
      </c>
      <c r="C76" s="50" t="s">
        <v>20920</v>
      </c>
      <c r="D76" s="160" t="s">
        <v>20921</v>
      </c>
      <c r="E76" s="16">
        <v>880</v>
      </c>
      <c r="F76" s="15">
        <v>0.54</v>
      </c>
      <c r="G76" s="47">
        <v>100</v>
      </c>
      <c r="H76" s="55">
        <f>Таблица645[[#This Row],[Коэфициент стоимости]]*Таблица645[[#This Row],[Розничная цена KRW]]</f>
        <v>475.20000000000005</v>
      </c>
      <c r="I76" s="17" t="str">
        <f>IF($H$1="","Введите курс",Таблица645[[#This Row],[Оптовая цена KRW за 1шт]]/$H$1)</f>
        <v>Введите курс</v>
      </c>
      <c r="J76" s="48"/>
      <c r="K76" s="18">
        <f>Таблица645[[#This Row],[Заказ коробок ]]*Таблица645[[#This Row],[Кол-во шт в коробке]]</f>
        <v>0</v>
      </c>
      <c r="L76" s="54">
        <f>Таблица645[[#This Row],[Общее кол-во шт]]*Таблица645[[#This Row],[Оптовая цена KRW за 1шт]]</f>
        <v>0</v>
      </c>
      <c r="M76" s="19" t="str">
        <f>IFERROR(Таблица645[[#This Row],[Общее кол-во шт]]*Таблица645[[#This Row],[Оптовая цена USD за 1шт]],"")</f>
        <v/>
      </c>
      <c r="N76" s="49"/>
    </row>
    <row r="77" spans="1:14" ht="22.5" customHeight="1">
      <c r="A77" s="44" t="s">
        <v>20922</v>
      </c>
      <c r="B77" s="204" t="s">
        <v>20923</v>
      </c>
      <c r="C77" s="50" t="s">
        <v>20924</v>
      </c>
      <c r="D77" s="160" t="s">
        <v>20925</v>
      </c>
      <c r="E77" s="16">
        <v>880</v>
      </c>
      <c r="F77" s="15">
        <v>0.54</v>
      </c>
      <c r="G77" s="47">
        <v>100</v>
      </c>
      <c r="H77" s="55">
        <f>Таблица645[[#This Row],[Коэфициент стоимости]]*Таблица645[[#This Row],[Розничная цена KRW]]</f>
        <v>475.20000000000005</v>
      </c>
      <c r="I77" s="17" t="str">
        <f>IF($H$1="","Введите курс",Таблица645[[#This Row],[Оптовая цена KRW за 1шт]]/$H$1)</f>
        <v>Введите курс</v>
      </c>
      <c r="J77" s="48"/>
      <c r="K77" s="18">
        <f>Таблица645[[#This Row],[Заказ коробок ]]*Таблица645[[#This Row],[Кол-во шт в коробке]]</f>
        <v>0</v>
      </c>
      <c r="L77" s="54">
        <f>Таблица645[[#This Row],[Общее кол-во шт]]*Таблица645[[#This Row],[Оптовая цена KRW за 1шт]]</f>
        <v>0</v>
      </c>
      <c r="M77" s="19" t="str">
        <f>IFERROR(Таблица645[[#This Row],[Общее кол-во шт]]*Таблица645[[#This Row],[Оптовая цена USD за 1шт]],"")</f>
        <v/>
      </c>
      <c r="N77" s="49"/>
    </row>
    <row r="78" spans="1:14" ht="22.5" customHeight="1">
      <c r="A78" s="44" t="s">
        <v>20926</v>
      </c>
      <c r="B78" s="204" t="s">
        <v>20927</v>
      </c>
      <c r="C78" s="50" t="s">
        <v>20928</v>
      </c>
      <c r="D78" s="160" t="s">
        <v>20929</v>
      </c>
      <c r="E78" s="16">
        <v>8000</v>
      </c>
      <c r="F78" s="15">
        <v>0.54</v>
      </c>
      <c r="G78" s="47">
        <v>160</v>
      </c>
      <c r="H78" s="55">
        <f>Таблица645[[#This Row],[Коэфициент стоимости]]*Таблица645[[#This Row],[Розничная цена KRW]]</f>
        <v>4320</v>
      </c>
      <c r="I78" s="17" t="str">
        <f>IF($H$1="","Введите курс",Таблица645[[#This Row],[Оптовая цена KRW за 1шт]]/$H$1)</f>
        <v>Введите курс</v>
      </c>
      <c r="J78" s="48"/>
      <c r="K78" s="18">
        <f>Таблица645[[#This Row],[Заказ коробок ]]*Таблица645[[#This Row],[Кол-во шт в коробке]]</f>
        <v>0</v>
      </c>
      <c r="L78" s="54">
        <f>Таблица645[[#This Row],[Общее кол-во шт]]*Таблица645[[#This Row],[Оптовая цена KRW за 1шт]]</f>
        <v>0</v>
      </c>
      <c r="M78" s="19" t="str">
        <f>IFERROR(Таблица645[[#This Row],[Общее кол-во шт]]*Таблица645[[#This Row],[Оптовая цена USD за 1шт]],"")</f>
        <v/>
      </c>
      <c r="N78" s="49"/>
    </row>
    <row r="79" spans="1:14" ht="22.5" customHeight="1">
      <c r="A79" s="44" t="s">
        <v>20930</v>
      </c>
      <c r="B79" s="204" t="s">
        <v>20931</v>
      </c>
      <c r="C79" s="50" t="s">
        <v>20932</v>
      </c>
      <c r="D79" s="160" t="s">
        <v>20933</v>
      </c>
      <c r="E79" s="16">
        <v>41000</v>
      </c>
      <c r="F79" s="15">
        <v>0.54</v>
      </c>
      <c r="G79" s="47">
        <v>10</v>
      </c>
      <c r="H79" s="55">
        <f>Таблица645[[#This Row],[Коэфициент стоимости]]*Таблица645[[#This Row],[Розничная цена KRW]]</f>
        <v>22140</v>
      </c>
      <c r="I79" s="17" t="str">
        <f>IF($H$1="","Введите курс",Таблица645[[#This Row],[Оптовая цена KRW за 1шт]]/$H$1)</f>
        <v>Введите курс</v>
      </c>
      <c r="J79" s="48"/>
      <c r="K79" s="18">
        <f>Таблица645[[#This Row],[Заказ коробок ]]*Таблица645[[#This Row],[Кол-во шт в коробке]]</f>
        <v>0</v>
      </c>
      <c r="L79" s="54">
        <f>Таблица645[[#This Row],[Общее кол-во шт]]*Таблица645[[#This Row],[Оптовая цена KRW за 1шт]]</f>
        <v>0</v>
      </c>
      <c r="M79" s="19" t="str">
        <f>IFERROR(Таблица645[[#This Row],[Общее кол-во шт]]*Таблица645[[#This Row],[Оптовая цена USD за 1шт]],"")</f>
        <v/>
      </c>
      <c r="N79" s="49"/>
    </row>
    <row r="80" spans="1:14" ht="22.5" customHeight="1">
      <c r="A80" s="44" t="s">
        <v>20934</v>
      </c>
      <c r="B80" s="204" t="s">
        <v>20935</v>
      </c>
      <c r="C80" s="50" t="s">
        <v>20936</v>
      </c>
      <c r="D80" s="160" t="s">
        <v>20937</v>
      </c>
      <c r="E80" s="16">
        <v>15000</v>
      </c>
      <c r="F80" s="15">
        <v>0.54</v>
      </c>
      <c r="G80" s="47">
        <v>28</v>
      </c>
      <c r="H80" s="55">
        <f>Таблица645[[#This Row],[Коэфициент стоимости]]*Таблица645[[#This Row],[Розничная цена KRW]]</f>
        <v>8100.0000000000009</v>
      </c>
      <c r="I80" s="17" t="str">
        <f>IF($H$1="","Введите курс",Таблица645[[#This Row],[Оптовая цена KRW за 1шт]]/$H$1)</f>
        <v>Введите курс</v>
      </c>
      <c r="J80" s="48"/>
      <c r="K80" s="18">
        <f>Таблица645[[#This Row],[Заказ коробок ]]*Таблица645[[#This Row],[Кол-во шт в коробке]]</f>
        <v>0</v>
      </c>
      <c r="L80" s="54">
        <f>Таблица645[[#This Row],[Общее кол-во шт]]*Таблица645[[#This Row],[Оптовая цена KRW за 1шт]]</f>
        <v>0</v>
      </c>
      <c r="M80" s="19" t="str">
        <f>IFERROR(Таблица645[[#This Row],[Общее кол-во шт]]*Таблица645[[#This Row],[Оптовая цена USD за 1шт]],"")</f>
        <v/>
      </c>
      <c r="N80" s="49"/>
    </row>
    <row r="81" spans="1:14" ht="22.5" customHeight="1">
      <c r="A81" s="44" t="s">
        <v>20938</v>
      </c>
      <c r="B81" s="204" t="s">
        <v>20939</v>
      </c>
      <c r="C81" s="50" t="s">
        <v>20940</v>
      </c>
      <c r="D81" s="160" t="s">
        <v>20941</v>
      </c>
      <c r="E81" s="16">
        <v>22000</v>
      </c>
      <c r="F81" s="15">
        <v>0.54</v>
      </c>
      <c r="G81" s="47">
        <v>24</v>
      </c>
      <c r="H81" s="55">
        <f>Таблица645[[#This Row],[Коэфициент стоимости]]*Таблица645[[#This Row],[Розничная цена KRW]]</f>
        <v>11880</v>
      </c>
      <c r="I81" s="17" t="str">
        <f>IF($H$1="","Введите курс",Таблица645[[#This Row],[Оптовая цена KRW за 1шт]]/$H$1)</f>
        <v>Введите курс</v>
      </c>
      <c r="J81" s="48"/>
      <c r="K81" s="18">
        <f>Таблица645[[#This Row],[Заказ коробок ]]*Таблица645[[#This Row],[Кол-во шт в коробке]]</f>
        <v>0</v>
      </c>
      <c r="L81" s="54">
        <f>Таблица645[[#This Row],[Общее кол-во шт]]*Таблица645[[#This Row],[Оптовая цена KRW за 1шт]]</f>
        <v>0</v>
      </c>
      <c r="M81" s="19" t="str">
        <f>IFERROR(Таблица645[[#This Row],[Общее кол-во шт]]*Таблица645[[#This Row],[Оптовая цена USD за 1шт]],"")</f>
        <v/>
      </c>
      <c r="N81" s="49"/>
    </row>
    <row r="82" spans="1:14" ht="22.5" customHeight="1">
      <c r="A82" s="44" t="s">
        <v>20942</v>
      </c>
      <c r="B82" s="204" t="s">
        <v>20943</v>
      </c>
      <c r="C82" s="50" t="s">
        <v>20944</v>
      </c>
      <c r="D82" s="160" t="s">
        <v>20945</v>
      </c>
      <c r="E82" s="16">
        <v>22000</v>
      </c>
      <c r="F82" s="15">
        <v>0.54</v>
      </c>
      <c r="G82" s="47">
        <v>24</v>
      </c>
      <c r="H82" s="55">
        <f>Таблица645[[#This Row],[Коэфициент стоимости]]*Таблица645[[#This Row],[Розничная цена KRW]]</f>
        <v>11880</v>
      </c>
      <c r="I82" s="17" t="str">
        <f>IF($H$1="","Введите курс",Таблица645[[#This Row],[Оптовая цена KRW за 1шт]]/$H$1)</f>
        <v>Введите курс</v>
      </c>
      <c r="J82" s="48"/>
      <c r="K82" s="18">
        <f>Таблица645[[#This Row],[Заказ коробок ]]*Таблица645[[#This Row],[Кол-во шт в коробке]]</f>
        <v>0</v>
      </c>
      <c r="L82" s="54">
        <f>Таблица645[[#This Row],[Общее кол-во шт]]*Таблица645[[#This Row],[Оптовая цена KRW за 1шт]]</f>
        <v>0</v>
      </c>
      <c r="M82" s="19" t="str">
        <f>IFERROR(Таблица645[[#This Row],[Общее кол-во шт]]*Таблица645[[#This Row],[Оптовая цена USD за 1шт]],"")</f>
        <v/>
      </c>
      <c r="N82" s="49"/>
    </row>
    <row r="83" spans="1:14" ht="22.5" customHeight="1">
      <c r="A83" s="44" t="s">
        <v>20946</v>
      </c>
      <c r="B83" s="205" t="s">
        <v>20947</v>
      </c>
      <c r="C83" s="50" t="s">
        <v>20948</v>
      </c>
      <c r="D83" s="160" t="s">
        <v>20949</v>
      </c>
      <c r="E83" s="16">
        <v>2000</v>
      </c>
      <c r="F83" s="15">
        <v>0.54</v>
      </c>
      <c r="G83" s="47">
        <v>480</v>
      </c>
      <c r="H83" s="55">
        <f>Таблица645[[#This Row],[Коэфициент стоимости]]*Таблица645[[#This Row],[Розничная цена KRW]]</f>
        <v>1080</v>
      </c>
      <c r="I83" s="17" t="str">
        <f>IF($H$1="","Введите курс",Таблица645[[#This Row],[Оптовая цена KRW за 1шт]]/$H$1)</f>
        <v>Введите курс</v>
      </c>
      <c r="J83" s="48"/>
      <c r="K83" s="18">
        <f>Таблица645[[#This Row],[Заказ коробок ]]*Таблица645[[#This Row],[Кол-во шт в коробке]]</f>
        <v>0</v>
      </c>
      <c r="L83" s="54">
        <f>Таблица645[[#This Row],[Общее кол-во шт]]*Таблица645[[#This Row],[Оптовая цена KRW за 1шт]]</f>
        <v>0</v>
      </c>
      <c r="M83" s="19" t="str">
        <f>IFERROR(Таблица645[[#This Row],[Общее кол-во шт]]*Таблица645[[#This Row],[Оптовая цена USD за 1шт]],"")</f>
        <v/>
      </c>
      <c r="N83" s="49"/>
    </row>
    <row r="84" spans="1:14" ht="22.5" customHeight="1">
      <c r="A84" s="44" t="s">
        <v>20950</v>
      </c>
      <c r="B84" s="205" t="s">
        <v>20951</v>
      </c>
      <c r="C84" s="50" t="s">
        <v>20952</v>
      </c>
      <c r="D84" s="160" t="s">
        <v>20953</v>
      </c>
      <c r="E84" s="16">
        <v>5000</v>
      </c>
      <c r="F84" s="15">
        <v>0.54</v>
      </c>
      <c r="G84" s="47">
        <v>400</v>
      </c>
      <c r="H84" s="55">
        <f>Таблица645[[#This Row],[Коэфициент стоимости]]*Таблица645[[#This Row],[Розничная цена KRW]]</f>
        <v>2700</v>
      </c>
      <c r="I84" s="17" t="str">
        <f>IF($H$1="","Введите курс",Таблица645[[#This Row],[Оптовая цена KRW за 1шт]]/$H$1)</f>
        <v>Введите курс</v>
      </c>
      <c r="J84" s="48"/>
      <c r="K84" s="18">
        <f>Таблица645[[#This Row],[Заказ коробок ]]*Таблица645[[#This Row],[Кол-во шт в коробке]]</f>
        <v>0</v>
      </c>
      <c r="L84" s="54">
        <f>Таблица645[[#This Row],[Общее кол-во шт]]*Таблица645[[#This Row],[Оптовая цена KRW за 1шт]]</f>
        <v>0</v>
      </c>
      <c r="M84" s="19" t="str">
        <f>IFERROR(Таблица645[[#This Row],[Общее кол-во шт]]*Таблица645[[#This Row],[Оптовая цена USD за 1шт]],"")</f>
        <v/>
      </c>
      <c r="N84" s="49"/>
    </row>
    <row r="85" spans="1:14" ht="22.5" customHeight="1">
      <c r="A85" s="44" t="s">
        <v>20954</v>
      </c>
      <c r="B85" s="205" t="s">
        <v>20955</v>
      </c>
      <c r="C85" s="50" t="s">
        <v>20956</v>
      </c>
      <c r="D85" s="160" t="s">
        <v>20957</v>
      </c>
      <c r="E85" s="16">
        <v>45000</v>
      </c>
      <c r="F85" s="15">
        <v>0.5</v>
      </c>
      <c r="G85" s="47">
        <v>40</v>
      </c>
      <c r="H85" s="55">
        <f>Таблица645[[#This Row],[Коэфициент стоимости]]*Таблица645[[#This Row],[Розничная цена KRW]]</f>
        <v>22500</v>
      </c>
      <c r="I85" s="17" t="str">
        <f>IF($H$1="","Введите курс",Таблица645[[#This Row],[Оптовая цена KRW за 1шт]]/$H$1)</f>
        <v>Введите курс</v>
      </c>
      <c r="J85" s="48"/>
      <c r="K85" s="18">
        <f>Таблица645[[#This Row],[Заказ коробок ]]*Таблица645[[#This Row],[Кол-во шт в коробке]]</f>
        <v>0</v>
      </c>
      <c r="L85" s="54">
        <f>Таблица645[[#This Row],[Общее кол-во шт]]*Таблица645[[#This Row],[Оптовая цена KRW за 1шт]]</f>
        <v>0</v>
      </c>
      <c r="M85" s="19" t="str">
        <f>IFERROR(Таблица645[[#This Row],[Общее кол-во шт]]*Таблица645[[#This Row],[Оптовая цена USD за 1шт]],"")</f>
        <v/>
      </c>
      <c r="N85" s="49"/>
    </row>
  </sheetData>
  <sheetProtection algorithmName="SHA-512" hashValue="aPiPuHi/1Q9tw9ySrxNcidposXmGH6D900qdtv68TbuYb+X6T2iDMdD4fUxJVzdGV/k5S18Lw4NgQmSCC6FoWQ==" saltValue="UeA4E1RNV0gGx6sjbI/+1g==" spinCount="100000" sheet="1" autoFilter="0" pivotTables="0"/>
  <mergeCells count="2">
    <mergeCell ref="A1:C1"/>
    <mergeCell ref="D1:F1"/>
  </mergeCells>
  <conditionalFormatting sqref="A86:A1048576">
    <cfRule type="duplicateValues" dxfId="545" priority="1"/>
  </conditionalFormatting>
  <conditionalFormatting sqref="A86:A1048576">
    <cfRule type="duplicateValues" dxfId="544" priority="2"/>
    <cfRule type="duplicateValues" dxfId="543" priority="3"/>
    <cfRule type="duplicateValues" dxfId="542" priority="4"/>
  </conditionalFormatting>
  <conditionalFormatting sqref="A3:A85">
    <cfRule type="duplicateValues" dxfId="541" priority="5"/>
  </conditionalFormatting>
  <conditionalFormatting sqref="A3:A85">
    <cfRule type="duplicateValues" dxfId="540" priority="6"/>
    <cfRule type="duplicateValues" dxfId="539" priority="7"/>
    <cfRule type="duplicateValues" dxfId="538" priority="8"/>
  </conditionalFormatting>
  <hyperlinks>
    <hyperlink ref="G1" r:id="rId1" xr:uid="{E49B801B-1C3B-4D46-A881-A4AC77E2A418}"/>
    <hyperlink ref="N1" location="Главная!A1" display="Вернуться на Главную" xr:uid="{2E3A1668-82E8-434C-9CFF-B7707D801736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D9BF-A2C5-4BC7-8E77-56F4C882FD3E}">
  <sheetPr>
    <pageSetUpPr fitToPage="1"/>
  </sheetPr>
  <dimension ref="A1:N78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85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17">
        <f>SUM(J3:J78)</f>
        <v>0</v>
      </c>
      <c r="K1" s="118">
        <f>SUM(K3:K78)</f>
        <v>0</v>
      </c>
      <c r="L1" s="119">
        <f>SUM(L3:L78)</f>
        <v>0</v>
      </c>
      <c r="M1" s="120">
        <f>SUM(M3:M78)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s="75" customFormat="1" ht="24" hidden="1" customHeight="1">
      <c r="A3" s="62" t="s">
        <v>86</v>
      </c>
      <c r="B3" s="63">
        <v>8809563100002</v>
      </c>
      <c r="C3" s="250" t="s">
        <v>29622</v>
      </c>
      <c r="D3" s="162" t="s">
        <v>29623</v>
      </c>
      <c r="E3" s="251"/>
      <c r="F3" s="67"/>
      <c r="G3" s="68"/>
      <c r="H3" s="66">
        <f>Таблица618[[#This Row],[Коэфициент стоимости]]*Таблица618[[#This Row],[Розничная цена KRW]]</f>
        <v>0</v>
      </c>
      <c r="I3" s="70" t="str">
        <f>IF($H$1="","Введите курс",Таблица618[[#This Row],[Оптовая цена KRW за 1шт]]/$H$1)</f>
        <v>Введите курс</v>
      </c>
      <c r="J3" s="71"/>
      <c r="K3" s="72">
        <f>Таблица618[[#This Row],[Заказ коробок ]]*Таблица618[[#This Row],[Кол-во шт в коробке]]</f>
        <v>0</v>
      </c>
      <c r="L3" s="66">
        <f>Таблица618[[#This Row],[Общее кол-во шт]]*Таблица618[[#This Row],[Оптовая цена KRW за 1шт]]</f>
        <v>0</v>
      </c>
      <c r="M3" s="74" t="str">
        <f>IFERROR(Таблица618[[#This Row],[Общее кол-во шт]]*Таблица618[[#This Row],[Оптовая цена USD за 1шт]],"")</f>
        <v/>
      </c>
      <c r="N3" s="252" t="s">
        <v>19258</v>
      </c>
    </row>
    <row r="4" spans="1:14" s="75" customFormat="1" ht="22.5" hidden="1" customHeight="1">
      <c r="A4" s="62" t="s">
        <v>88</v>
      </c>
      <c r="B4" s="63">
        <v>8809563100019</v>
      </c>
      <c r="C4" s="64" t="s">
        <v>29624</v>
      </c>
      <c r="D4" s="162" t="s">
        <v>29625</v>
      </c>
      <c r="E4" s="66"/>
      <c r="F4" s="67"/>
      <c r="G4" s="68"/>
      <c r="H4" s="69">
        <f>Таблица618[[#This Row],[Коэфициент стоимости]]*Таблица618[[#This Row],[Розничная цена KRW]]</f>
        <v>0</v>
      </c>
      <c r="I4" s="70" t="str">
        <f>IF($H$1="","Введите курс",Таблица618[[#This Row],[Оптовая цена KRW за 1шт]]/$H$1)</f>
        <v>Введите курс</v>
      </c>
      <c r="J4" s="71"/>
      <c r="K4" s="72">
        <f>Таблица618[[#This Row],[Заказ коробок ]]*Таблица618[[#This Row],[Кол-во шт в коробке]]</f>
        <v>0</v>
      </c>
      <c r="L4" s="73">
        <f>Таблица618[[#This Row],[Общее кол-во шт]]*Таблица618[[#This Row],[Оптовая цена KRW за 1шт]]</f>
        <v>0</v>
      </c>
      <c r="M4" s="74" t="str">
        <f>IFERROR(Таблица618[[#This Row],[Общее кол-во шт]]*Таблица618[[#This Row],[Оптовая цена USD за 1шт]],"")</f>
        <v/>
      </c>
      <c r="N4" s="252" t="s">
        <v>19258</v>
      </c>
    </row>
    <row r="5" spans="1:14" s="75" customFormat="1" ht="22.5" hidden="1" customHeight="1">
      <c r="A5" s="62" t="s">
        <v>89</v>
      </c>
      <c r="B5" s="63">
        <v>8809563100026</v>
      </c>
      <c r="C5" s="64" t="s">
        <v>29626</v>
      </c>
      <c r="D5" s="162" t="s">
        <v>29627</v>
      </c>
      <c r="E5" s="66"/>
      <c r="F5" s="67"/>
      <c r="G5" s="68"/>
      <c r="H5" s="69">
        <f>Таблица618[[#This Row],[Коэфициент стоимости]]*Таблица618[[#This Row],[Розничная цена KRW]]</f>
        <v>0</v>
      </c>
      <c r="I5" s="70" t="str">
        <f>IF($H$1="","Введите курс",Таблица618[[#This Row],[Оптовая цена KRW за 1шт]]/$H$1)</f>
        <v>Введите курс</v>
      </c>
      <c r="J5" s="71"/>
      <c r="K5" s="72">
        <f>Таблица618[[#This Row],[Заказ коробок ]]*Таблица618[[#This Row],[Кол-во шт в коробке]]</f>
        <v>0</v>
      </c>
      <c r="L5" s="73">
        <f>Таблица618[[#This Row],[Общее кол-во шт]]*Таблица618[[#This Row],[Оптовая цена KRW за 1шт]]</f>
        <v>0</v>
      </c>
      <c r="M5" s="74" t="str">
        <f>IFERROR(Таблица618[[#This Row],[Общее кол-во шт]]*Таблица618[[#This Row],[Оптовая цена USD за 1шт]],"")</f>
        <v/>
      </c>
      <c r="N5" s="252" t="s">
        <v>19258</v>
      </c>
    </row>
    <row r="6" spans="1:14" s="75" customFormat="1" ht="22.5" hidden="1" customHeight="1">
      <c r="A6" s="62" t="s">
        <v>90</v>
      </c>
      <c r="B6" s="63">
        <v>8809563100033</v>
      </c>
      <c r="C6" s="64" t="s">
        <v>29628</v>
      </c>
      <c r="D6" s="162" t="s">
        <v>29629</v>
      </c>
      <c r="E6" s="66"/>
      <c r="F6" s="67"/>
      <c r="G6" s="68"/>
      <c r="H6" s="69">
        <f>Таблица618[[#This Row],[Коэфициент стоимости]]*Таблица618[[#This Row],[Розничная цена KRW]]</f>
        <v>0</v>
      </c>
      <c r="I6" s="70" t="str">
        <f>IF($H$1="","Введите курс",Таблица618[[#This Row],[Оптовая цена KRW за 1шт]]/$H$1)</f>
        <v>Введите курс</v>
      </c>
      <c r="J6" s="71"/>
      <c r="K6" s="72">
        <f>Таблица618[[#This Row],[Заказ коробок ]]*Таблица618[[#This Row],[Кол-во шт в коробке]]</f>
        <v>0</v>
      </c>
      <c r="L6" s="73">
        <f>Таблица618[[#This Row],[Общее кол-во шт]]*Таблица618[[#This Row],[Оптовая цена KRW за 1шт]]</f>
        <v>0</v>
      </c>
      <c r="M6" s="74" t="str">
        <f>IFERROR(Таблица618[[#This Row],[Общее кол-во шт]]*Таблица618[[#This Row],[Оптовая цена USD за 1шт]],"")</f>
        <v/>
      </c>
      <c r="N6" s="252" t="s">
        <v>19258</v>
      </c>
    </row>
    <row r="7" spans="1:14" ht="22.5" customHeight="1">
      <c r="A7" s="253" t="s">
        <v>91</v>
      </c>
      <c r="B7" s="14">
        <v>8809563100293</v>
      </c>
      <c r="C7" s="50" t="s">
        <v>87</v>
      </c>
      <c r="D7" s="160" t="s">
        <v>29630</v>
      </c>
      <c r="E7" s="16">
        <v>19000</v>
      </c>
      <c r="F7" s="15">
        <v>0.58000000000000007</v>
      </c>
      <c r="G7" s="47">
        <v>12</v>
      </c>
      <c r="H7" s="55">
        <f>Таблица618[[#This Row],[Коэфициент стоимости]]*Таблица618[[#This Row],[Розничная цена KRW]]</f>
        <v>11020.000000000002</v>
      </c>
      <c r="I7" s="17" t="str">
        <f>IF($H$1="","Введите курс",Таблица618[[#This Row],[Оптовая цена KRW за 1шт]]/$H$1)</f>
        <v>Введите курс</v>
      </c>
      <c r="J7" s="48"/>
      <c r="K7" s="18">
        <f>Таблица618[[#This Row],[Заказ коробок ]]*Таблица618[[#This Row],[Кол-во шт в коробке]]</f>
        <v>0</v>
      </c>
      <c r="L7" s="54">
        <f>Таблица618[[#This Row],[Общее кол-во шт]]*Таблица618[[#This Row],[Оптовая цена KRW за 1шт]]</f>
        <v>0</v>
      </c>
      <c r="M7" s="19" t="str">
        <f>IFERROR(Таблица618[[#This Row],[Общее кол-во шт]]*Таблица618[[#This Row],[Оптовая цена USD за 1шт]],"")</f>
        <v/>
      </c>
      <c r="N7" s="49"/>
    </row>
    <row r="8" spans="1:14" s="75" customFormat="1" ht="22.5" hidden="1" customHeight="1">
      <c r="A8" s="62" t="s">
        <v>93</v>
      </c>
      <c r="B8" s="63">
        <v>8809563100057</v>
      </c>
      <c r="C8" s="64" t="s">
        <v>29631</v>
      </c>
      <c r="D8" s="162" t="s">
        <v>29632</v>
      </c>
      <c r="E8" s="66"/>
      <c r="F8" s="67"/>
      <c r="G8" s="68"/>
      <c r="H8" s="69">
        <f>Таблица618[[#This Row],[Коэфициент стоимости]]*Таблица618[[#This Row],[Розничная цена KRW]]</f>
        <v>0</v>
      </c>
      <c r="I8" s="70" t="str">
        <f>IF($H$1="","Введите курс",Таблица618[[#This Row],[Оптовая цена KRW за 1шт]]/$H$1)</f>
        <v>Введите курс</v>
      </c>
      <c r="J8" s="71"/>
      <c r="K8" s="72">
        <f>Таблица618[[#This Row],[Заказ коробок ]]*Таблица618[[#This Row],[Кол-во шт в коробке]]</f>
        <v>0</v>
      </c>
      <c r="L8" s="73">
        <f>Таблица618[[#This Row],[Общее кол-во шт]]*Таблица618[[#This Row],[Оптовая цена KRW за 1шт]]</f>
        <v>0</v>
      </c>
      <c r="M8" s="74" t="str">
        <f>IFERROR(Таблица618[[#This Row],[Общее кол-во шт]]*Таблица618[[#This Row],[Оптовая цена USD за 1шт]],"")</f>
        <v/>
      </c>
      <c r="N8" s="252" t="s">
        <v>19258</v>
      </c>
    </row>
    <row r="9" spans="1:14" ht="22.5" customHeight="1">
      <c r="A9" s="253" t="s">
        <v>95</v>
      </c>
      <c r="B9" s="14">
        <v>8809563100088</v>
      </c>
      <c r="C9" s="50" t="s">
        <v>29633</v>
      </c>
      <c r="D9" s="160" t="s">
        <v>29634</v>
      </c>
      <c r="E9" s="16">
        <v>11000</v>
      </c>
      <c r="F9" s="15">
        <v>0.58000000000000007</v>
      </c>
      <c r="G9" s="47">
        <v>24</v>
      </c>
      <c r="H9" s="55">
        <f>Таблица618[[#This Row],[Коэфициент стоимости]]*Таблица618[[#This Row],[Розничная цена KRW]]</f>
        <v>6380.0000000000009</v>
      </c>
      <c r="I9" s="17" t="str">
        <f>IF($H$1="","Введите курс",Таблица618[[#This Row],[Оптовая цена KRW за 1шт]]/$H$1)</f>
        <v>Введите курс</v>
      </c>
      <c r="J9" s="48"/>
      <c r="K9" s="18">
        <f>Таблица618[[#This Row],[Заказ коробок ]]*Таблица618[[#This Row],[Кол-во шт в коробке]]</f>
        <v>0</v>
      </c>
      <c r="L9" s="54">
        <f>Таблица618[[#This Row],[Общее кол-во шт]]*Таблица618[[#This Row],[Оптовая цена KRW за 1шт]]</f>
        <v>0</v>
      </c>
      <c r="M9" s="19" t="str">
        <f>IFERROR(Таблица618[[#This Row],[Общее кол-во шт]]*Таблица618[[#This Row],[Оптовая цена USD за 1шт]],"")</f>
        <v/>
      </c>
      <c r="N9" s="49"/>
    </row>
    <row r="10" spans="1:14" ht="22.5" customHeight="1">
      <c r="A10" s="253" t="s">
        <v>97</v>
      </c>
      <c r="B10" s="14">
        <v>8809563100385</v>
      </c>
      <c r="C10" s="50" t="s">
        <v>148</v>
      </c>
      <c r="D10" s="160" t="s">
        <v>29635</v>
      </c>
      <c r="E10" s="16">
        <v>19000</v>
      </c>
      <c r="F10" s="15">
        <v>0.58000000000000007</v>
      </c>
      <c r="G10" s="47">
        <v>24</v>
      </c>
      <c r="H10" s="55">
        <f>Таблица618[[#This Row],[Коэфициент стоимости]]*Таблица618[[#This Row],[Розничная цена KRW]]</f>
        <v>11020.000000000002</v>
      </c>
      <c r="I10" s="17" t="str">
        <f>IF($H$1="","Введите курс",Таблица618[[#This Row],[Оптовая цена KRW за 1шт]]/$H$1)</f>
        <v>Введите курс</v>
      </c>
      <c r="J10" s="48"/>
      <c r="K10" s="18">
        <f>Таблица618[[#This Row],[Заказ коробок ]]*Таблица618[[#This Row],[Кол-во шт в коробке]]</f>
        <v>0</v>
      </c>
      <c r="L10" s="54">
        <f>Таблица618[[#This Row],[Общее кол-во шт]]*Таблица618[[#This Row],[Оптовая цена KRW за 1шт]]</f>
        <v>0</v>
      </c>
      <c r="M10" s="19" t="str">
        <f>IFERROR(Таблица618[[#This Row],[Общее кол-во шт]]*Таблица618[[#This Row],[Оптовая цена USD за 1шт]],"")</f>
        <v/>
      </c>
      <c r="N10" s="49"/>
    </row>
    <row r="11" spans="1:14" ht="22.5" customHeight="1">
      <c r="A11" s="253" t="s">
        <v>99</v>
      </c>
      <c r="B11" s="14">
        <v>8809563100392</v>
      </c>
      <c r="C11" s="50" t="s">
        <v>29636</v>
      </c>
      <c r="D11" s="160" t="s">
        <v>29637</v>
      </c>
      <c r="E11" s="16">
        <v>19000</v>
      </c>
      <c r="F11" s="15">
        <v>0.58000000000000007</v>
      </c>
      <c r="G11" s="47">
        <v>24</v>
      </c>
      <c r="H11" s="55">
        <f>Таблица618[[#This Row],[Коэфициент стоимости]]*Таблица618[[#This Row],[Розничная цена KRW]]</f>
        <v>11020.000000000002</v>
      </c>
      <c r="I11" s="17" t="str">
        <f>IF($H$1="","Введите курс",Таблица618[[#This Row],[Оптовая цена KRW за 1шт]]/$H$1)</f>
        <v>Введите курс</v>
      </c>
      <c r="J11" s="48"/>
      <c r="K11" s="18">
        <f>Таблица618[[#This Row],[Заказ коробок ]]*Таблица618[[#This Row],[Кол-во шт в коробке]]</f>
        <v>0</v>
      </c>
      <c r="L11" s="54">
        <f>Таблица618[[#This Row],[Общее кол-во шт]]*Таблица618[[#This Row],[Оптовая цена KRW за 1шт]]</f>
        <v>0</v>
      </c>
      <c r="M11" s="19" t="str">
        <f>IFERROR(Таблица618[[#This Row],[Общее кол-во шт]]*Таблица618[[#This Row],[Оптовая цена USD за 1шт]],"")</f>
        <v/>
      </c>
      <c r="N11" s="49"/>
    </row>
    <row r="12" spans="1:14" ht="22.5" customHeight="1">
      <c r="A12" s="253" t="s">
        <v>100</v>
      </c>
      <c r="B12" s="14">
        <v>8809563100125</v>
      </c>
      <c r="C12" s="50" t="s">
        <v>92</v>
      </c>
      <c r="D12" s="160" t="s">
        <v>29638</v>
      </c>
      <c r="E12" s="16">
        <v>21000</v>
      </c>
      <c r="F12" s="15">
        <v>0.58000000000000007</v>
      </c>
      <c r="G12" s="47">
        <v>20</v>
      </c>
      <c r="H12" s="55">
        <f>Таблица618[[#This Row],[Коэфициент стоимости]]*Таблица618[[#This Row],[Розничная цена KRW]]</f>
        <v>12180.000000000002</v>
      </c>
      <c r="I12" s="17" t="str">
        <f>IF($H$1="","Введите курс",Таблица618[[#This Row],[Оптовая цена KRW за 1шт]]/$H$1)</f>
        <v>Введите курс</v>
      </c>
      <c r="J12" s="48"/>
      <c r="K12" s="18">
        <f>Таблица618[[#This Row],[Заказ коробок ]]*Таблица618[[#This Row],[Кол-во шт в коробке]]</f>
        <v>0</v>
      </c>
      <c r="L12" s="54">
        <f>Таблица618[[#This Row],[Общее кол-во шт]]*Таблица618[[#This Row],[Оптовая цена KRW за 1шт]]</f>
        <v>0</v>
      </c>
      <c r="M12" s="19" t="str">
        <f>IFERROR(Таблица618[[#This Row],[Общее кол-во шт]]*Таблица618[[#This Row],[Оптовая цена USD за 1шт]],"")</f>
        <v/>
      </c>
      <c r="N12" s="49"/>
    </row>
    <row r="13" spans="1:14" ht="22.5" customHeight="1">
      <c r="A13" s="253" t="s">
        <v>102</v>
      </c>
      <c r="B13" s="14">
        <v>8809563100132</v>
      </c>
      <c r="C13" s="50" t="s">
        <v>94</v>
      </c>
      <c r="D13" s="160" t="s">
        <v>29639</v>
      </c>
      <c r="E13" s="16">
        <v>21000</v>
      </c>
      <c r="F13" s="15">
        <v>0.58000000000000007</v>
      </c>
      <c r="G13" s="47">
        <v>18</v>
      </c>
      <c r="H13" s="55">
        <f>Таблица618[[#This Row],[Коэфициент стоимости]]*Таблица618[[#This Row],[Розничная цена KRW]]</f>
        <v>12180.000000000002</v>
      </c>
      <c r="I13" s="17" t="str">
        <f>IF($H$1="","Введите курс",Таблица618[[#This Row],[Оптовая цена KRW за 1шт]]/$H$1)</f>
        <v>Введите курс</v>
      </c>
      <c r="J13" s="48"/>
      <c r="K13" s="18">
        <f>Таблица618[[#This Row],[Заказ коробок ]]*Таблица618[[#This Row],[Кол-во шт в коробке]]</f>
        <v>0</v>
      </c>
      <c r="L13" s="54">
        <f>Таблица618[[#This Row],[Общее кол-во шт]]*Таблица618[[#This Row],[Оптовая цена KRW за 1шт]]</f>
        <v>0</v>
      </c>
      <c r="M13" s="19" t="str">
        <f>IFERROR(Таблица618[[#This Row],[Общее кол-во шт]]*Таблица618[[#This Row],[Оптовая цена USD за 1шт]],"")</f>
        <v/>
      </c>
      <c r="N13" s="49"/>
    </row>
    <row r="14" spans="1:14" ht="22.5" customHeight="1">
      <c r="A14" s="253" t="s">
        <v>104</v>
      </c>
      <c r="B14" s="14">
        <v>8809563100118</v>
      </c>
      <c r="C14" s="50" t="s">
        <v>96</v>
      </c>
      <c r="D14" s="160" t="s">
        <v>29640</v>
      </c>
      <c r="E14" s="16">
        <v>21000</v>
      </c>
      <c r="F14" s="15">
        <v>0.58000000000000007</v>
      </c>
      <c r="G14" s="47">
        <v>0</v>
      </c>
      <c r="H14" s="55">
        <f>Таблица618[[#This Row],[Коэфициент стоимости]]*Таблица618[[#This Row],[Розничная цена KRW]]</f>
        <v>12180.000000000002</v>
      </c>
      <c r="I14" s="17" t="str">
        <f>IF($H$1="","Введите курс",Таблица618[[#This Row],[Оптовая цена KRW за 1шт]]/$H$1)</f>
        <v>Введите курс</v>
      </c>
      <c r="J14" s="48"/>
      <c r="K14" s="18">
        <f>Таблица618[[#This Row],[Заказ коробок ]]*Таблица618[[#This Row],[Кол-во шт в коробке]]</f>
        <v>0</v>
      </c>
      <c r="L14" s="54">
        <f>Таблица618[[#This Row],[Общее кол-во шт]]*Таблица618[[#This Row],[Оптовая цена KRW за 1шт]]</f>
        <v>0</v>
      </c>
      <c r="M14" s="19" t="str">
        <f>IFERROR(Таблица618[[#This Row],[Общее кол-во шт]]*Таблица618[[#This Row],[Оптовая цена USD за 1шт]],"")</f>
        <v/>
      </c>
      <c r="N14" s="49"/>
    </row>
    <row r="15" spans="1:14" ht="22.5" customHeight="1">
      <c r="A15" s="253" t="s">
        <v>106</v>
      </c>
      <c r="B15" s="14">
        <v>8809563100095</v>
      </c>
      <c r="C15" s="50" t="s">
        <v>98</v>
      </c>
      <c r="D15" s="160" t="s">
        <v>29641</v>
      </c>
      <c r="E15" s="16">
        <v>19600</v>
      </c>
      <c r="F15" s="15">
        <v>0.58000000000000007</v>
      </c>
      <c r="G15" s="47">
        <v>24</v>
      </c>
      <c r="H15" s="55">
        <f>Таблица618[[#This Row],[Коэфициент стоимости]]*Таблица618[[#This Row],[Розничная цена KRW]]</f>
        <v>11368.000000000002</v>
      </c>
      <c r="I15" s="17" t="str">
        <f>IF($H$1="","Введите курс",Таблица618[[#This Row],[Оптовая цена KRW за 1шт]]/$H$1)</f>
        <v>Введите курс</v>
      </c>
      <c r="J15" s="48"/>
      <c r="K15" s="18">
        <f>Таблица618[[#This Row],[Заказ коробок ]]*Таблица618[[#This Row],[Кол-во шт в коробке]]</f>
        <v>0</v>
      </c>
      <c r="L15" s="54">
        <f>Таблица618[[#This Row],[Общее кол-во шт]]*Таблица618[[#This Row],[Оптовая цена KRW за 1шт]]</f>
        <v>0</v>
      </c>
      <c r="M15" s="19" t="str">
        <f>IFERROR(Таблица618[[#This Row],[Общее кол-во шт]]*Таблица618[[#This Row],[Оптовая цена USD за 1шт]],"")</f>
        <v/>
      </c>
      <c r="N15" s="49"/>
    </row>
    <row r="16" spans="1:14" ht="22.5" customHeight="1">
      <c r="A16" s="253" t="s">
        <v>108</v>
      </c>
      <c r="B16" s="14">
        <v>8809563100149</v>
      </c>
      <c r="C16" s="50" t="s">
        <v>29642</v>
      </c>
      <c r="D16" s="160" t="s">
        <v>29643</v>
      </c>
      <c r="E16" s="16">
        <v>19600</v>
      </c>
      <c r="F16" s="15">
        <v>0.58000000000000007</v>
      </c>
      <c r="G16" s="47">
        <v>20</v>
      </c>
      <c r="H16" s="55">
        <f>Таблица618[[#This Row],[Коэфициент стоимости]]*Таблица618[[#This Row],[Розничная цена KRW]]</f>
        <v>11368.000000000002</v>
      </c>
      <c r="I16" s="17" t="str">
        <f>IF($H$1="","Введите курс",Таблица618[[#This Row],[Оптовая цена KRW за 1шт]]/$H$1)</f>
        <v>Введите курс</v>
      </c>
      <c r="J16" s="48"/>
      <c r="K16" s="18">
        <f>Таблица618[[#This Row],[Заказ коробок ]]*Таблица618[[#This Row],[Кол-во шт в коробке]]</f>
        <v>0</v>
      </c>
      <c r="L16" s="54">
        <f>Таблица618[[#This Row],[Общее кол-во шт]]*Таблица618[[#This Row],[Оптовая цена KRW за 1шт]]</f>
        <v>0</v>
      </c>
      <c r="M16" s="19" t="str">
        <f>IFERROR(Таблица618[[#This Row],[Общее кол-во шт]]*Таблица618[[#This Row],[Оптовая цена USD за 1шт]],"")</f>
        <v/>
      </c>
      <c r="N16" s="49"/>
    </row>
    <row r="17" spans="1:14" ht="22.5" customHeight="1">
      <c r="A17" s="253" t="s">
        <v>110</v>
      </c>
      <c r="B17" s="14">
        <v>8809563100156</v>
      </c>
      <c r="C17" s="50" t="s">
        <v>101</v>
      </c>
      <c r="D17" s="160" t="s">
        <v>29644</v>
      </c>
      <c r="E17" s="16">
        <v>14000</v>
      </c>
      <c r="F17" s="15">
        <v>0.58000000000000007</v>
      </c>
      <c r="G17" s="47">
        <v>45</v>
      </c>
      <c r="H17" s="55">
        <f>Таблица618[[#This Row],[Коэфициент стоимости]]*Таблица618[[#This Row],[Розничная цена KRW]]</f>
        <v>8120.0000000000009</v>
      </c>
      <c r="I17" s="17" t="str">
        <f>IF($H$1="","Введите курс",Таблица618[[#This Row],[Оптовая цена KRW за 1шт]]/$H$1)</f>
        <v>Введите курс</v>
      </c>
      <c r="J17" s="48"/>
      <c r="K17" s="18">
        <f>Таблица618[[#This Row],[Заказ коробок ]]*Таблица618[[#This Row],[Кол-во шт в коробке]]</f>
        <v>0</v>
      </c>
      <c r="L17" s="54">
        <f>Таблица618[[#This Row],[Общее кол-во шт]]*Таблица618[[#This Row],[Оптовая цена KRW за 1шт]]</f>
        <v>0</v>
      </c>
      <c r="M17" s="19" t="str">
        <f>IFERROR(Таблица618[[#This Row],[Общее кол-во шт]]*Таблица618[[#This Row],[Оптовая цена USD за 1шт]],"")</f>
        <v/>
      </c>
      <c r="N17" s="49"/>
    </row>
    <row r="18" spans="1:14" ht="22.5" customHeight="1">
      <c r="A18" s="253" t="s">
        <v>111</v>
      </c>
      <c r="B18" s="76">
        <v>8809563100163</v>
      </c>
      <c r="C18" s="50" t="s">
        <v>103</v>
      </c>
      <c r="D18" s="217" t="s">
        <v>29645</v>
      </c>
      <c r="E18" s="78">
        <v>21000</v>
      </c>
      <c r="F18" s="79">
        <v>0.58000000000000007</v>
      </c>
      <c r="G18" s="80">
        <v>18</v>
      </c>
      <c r="H18" s="81">
        <f>Таблица618[[#This Row],[Коэфициент стоимости]]*Таблица618[[#This Row],[Розничная цена KRW]]</f>
        <v>12180.000000000002</v>
      </c>
      <c r="I18" s="82" t="str">
        <f>IF($H$1="","Введите курс",Таблица618[[#This Row],[Оптовая цена KRW за 1шт]]/$H$1)</f>
        <v>Введите курс</v>
      </c>
      <c r="J18" s="83"/>
      <c r="K18" s="84">
        <f>Таблица618[[#This Row],[Заказ коробок ]]*Таблица618[[#This Row],[Кол-во шт в коробке]]</f>
        <v>0</v>
      </c>
      <c r="L18" s="85">
        <f>Таблица618[[#This Row],[Общее кол-во шт]]*Таблица618[[#This Row],[Оптовая цена KRW за 1шт]]</f>
        <v>0</v>
      </c>
      <c r="M18" s="86" t="str">
        <f>IFERROR(Таблица618[[#This Row],[Общее кол-во шт]]*Таблица618[[#This Row],[Оптовая цена USD за 1шт]],"")</f>
        <v/>
      </c>
      <c r="N18" s="87"/>
    </row>
    <row r="19" spans="1:14" s="75" customFormat="1" ht="22.5" hidden="1" customHeight="1">
      <c r="A19" s="62" t="s">
        <v>113</v>
      </c>
      <c r="B19" s="92">
        <v>8809563100194</v>
      </c>
      <c r="C19" s="64" t="s">
        <v>29646</v>
      </c>
      <c r="D19" s="254" t="s">
        <v>29647</v>
      </c>
      <c r="E19" s="94"/>
      <c r="F19" s="95"/>
      <c r="G19" s="96"/>
      <c r="H19" s="166">
        <f>Таблица618[[#This Row],[Коэфициент стоимости]]*Таблица618[[#This Row],[Розничная цена KRW]]</f>
        <v>0</v>
      </c>
      <c r="I19" s="98" t="str">
        <f>IF($H$1="","Введите курс",Таблица618[[#This Row],[Оптовая цена KRW за 1шт]]/$H$1)</f>
        <v>Введите курс</v>
      </c>
      <c r="J19" s="99"/>
      <c r="K19" s="100">
        <f>Таблица618[[#This Row],[Заказ коробок ]]*Таблица618[[#This Row],[Кол-во шт в коробке]]</f>
        <v>0</v>
      </c>
      <c r="L19" s="101">
        <f>Таблица618[[#This Row],[Общее кол-во шт]]*Таблица618[[#This Row],[Оптовая цена KRW за 1шт]]</f>
        <v>0</v>
      </c>
      <c r="M19" s="102" t="str">
        <f>IFERROR(Таблица618[[#This Row],[Общее кол-во шт]]*Таблица618[[#This Row],[Оптовая цена USD за 1шт]],"")</f>
        <v/>
      </c>
      <c r="N19" s="252" t="s">
        <v>19258</v>
      </c>
    </row>
    <row r="20" spans="1:14" ht="22.5" customHeight="1">
      <c r="A20" s="253" t="s">
        <v>114</v>
      </c>
      <c r="B20" s="76">
        <v>8809563100378</v>
      </c>
      <c r="C20" s="50" t="s">
        <v>105</v>
      </c>
      <c r="D20" s="217" t="s">
        <v>29648</v>
      </c>
      <c r="E20" s="78">
        <v>17000</v>
      </c>
      <c r="F20" s="79">
        <v>0.58000000000000007</v>
      </c>
      <c r="G20" s="80">
        <v>18</v>
      </c>
      <c r="H20" s="81">
        <f>Таблица618[[#This Row],[Коэфициент стоимости]]*Таблица618[[#This Row],[Розничная цена KRW]]</f>
        <v>9860.0000000000018</v>
      </c>
      <c r="I20" s="82" t="str">
        <f>IF($H$1="","Введите курс",Таблица618[[#This Row],[Оптовая цена KRW за 1шт]]/$H$1)</f>
        <v>Введите курс</v>
      </c>
      <c r="J20" s="83"/>
      <c r="K20" s="84">
        <f>Таблица618[[#This Row],[Заказ коробок ]]*Таблица618[[#This Row],[Кол-во шт в коробке]]</f>
        <v>0</v>
      </c>
      <c r="L20" s="85">
        <f>Таблица618[[#This Row],[Общее кол-во шт]]*Таблица618[[#This Row],[Оптовая цена KRW за 1шт]]</f>
        <v>0</v>
      </c>
      <c r="M20" s="86" t="str">
        <f>IFERROR(Таблица618[[#This Row],[Общее кол-во шт]]*Таблица618[[#This Row],[Оптовая цена USD за 1шт]],"")</f>
        <v/>
      </c>
      <c r="N20" s="87"/>
    </row>
    <row r="21" spans="1:14" ht="22.5" customHeight="1">
      <c r="A21" s="253" t="s">
        <v>116</v>
      </c>
      <c r="B21" s="76">
        <v>8809563100231</v>
      </c>
      <c r="C21" s="50" t="s">
        <v>107</v>
      </c>
      <c r="D21" s="217" t="s">
        <v>29649</v>
      </c>
      <c r="E21" s="78">
        <v>8000</v>
      </c>
      <c r="F21" s="79">
        <v>0.58000000000000007</v>
      </c>
      <c r="G21" s="80">
        <v>12</v>
      </c>
      <c r="H21" s="81">
        <f>Таблица618[[#This Row],[Коэфициент стоимости]]*Таблица618[[#This Row],[Розничная цена KRW]]</f>
        <v>4640.0000000000009</v>
      </c>
      <c r="I21" s="82" t="str">
        <f>IF($H$1="","Введите курс",Таблица618[[#This Row],[Оптовая цена KRW за 1шт]]/$H$1)</f>
        <v>Введите курс</v>
      </c>
      <c r="J21" s="83"/>
      <c r="K21" s="84">
        <f>Таблица618[[#This Row],[Заказ коробок ]]*Таблица618[[#This Row],[Кол-во шт в коробке]]</f>
        <v>0</v>
      </c>
      <c r="L21" s="85">
        <f>Таблица618[[#This Row],[Общее кол-во шт]]*Таблица618[[#This Row],[Оптовая цена KRW за 1шт]]</f>
        <v>0</v>
      </c>
      <c r="M21" s="86" t="str">
        <f>IFERROR(Таблица618[[#This Row],[Общее кол-во шт]]*Таблица618[[#This Row],[Оптовая цена USD за 1шт]],"")</f>
        <v/>
      </c>
      <c r="N21" s="87"/>
    </row>
    <row r="22" spans="1:14" ht="22.5" customHeight="1">
      <c r="A22" s="253" t="s">
        <v>118</v>
      </c>
      <c r="B22" s="76">
        <v>8809563100200</v>
      </c>
      <c r="C22" s="50" t="s">
        <v>109</v>
      </c>
      <c r="D22" s="217" t="s">
        <v>29650</v>
      </c>
      <c r="E22" s="78">
        <v>8000</v>
      </c>
      <c r="F22" s="79">
        <v>0.58000000000000007</v>
      </c>
      <c r="G22" s="80">
        <v>12</v>
      </c>
      <c r="H22" s="81">
        <f>Таблица618[[#This Row],[Коэфициент стоимости]]*Таблица618[[#This Row],[Розничная цена KRW]]</f>
        <v>4640.0000000000009</v>
      </c>
      <c r="I22" s="82" t="str">
        <f>IF($H$1="","Введите курс",Таблица618[[#This Row],[Оптовая цена KRW за 1шт]]/$H$1)</f>
        <v>Введите курс</v>
      </c>
      <c r="J22" s="83"/>
      <c r="K22" s="84">
        <f>Таблица618[[#This Row],[Заказ коробок ]]*Таблица618[[#This Row],[Кол-во шт в коробке]]</f>
        <v>0</v>
      </c>
      <c r="L22" s="85">
        <f>Таблица618[[#This Row],[Общее кол-во шт]]*Таблица618[[#This Row],[Оптовая цена KRW за 1шт]]</f>
        <v>0</v>
      </c>
      <c r="M22" s="86" t="str">
        <f>IFERROR(Таблица618[[#This Row],[Общее кол-во шт]]*Таблица618[[#This Row],[Оптовая цена USD за 1шт]],"")</f>
        <v/>
      </c>
      <c r="N22" s="87"/>
    </row>
    <row r="23" spans="1:14" ht="22.5" customHeight="1">
      <c r="A23" s="253" t="s">
        <v>120</v>
      </c>
      <c r="B23" s="76">
        <v>8809563100248</v>
      </c>
      <c r="C23" s="50" t="s">
        <v>29651</v>
      </c>
      <c r="D23" s="158" t="s">
        <v>29652</v>
      </c>
      <c r="E23" s="78">
        <v>8000</v>
      </c>
      <c r="F23" s="79">
        <v>0.58000000000000007</v>
      </c>
      <c r="G23" s="80">
        <v>36</v>
      </c>
      <c r="H23" s="81">
        <f>Таблица618[[#This Row],[Коэфициент стоимости]]*Таблица618[[#This Row],[Розничная цена KRW]]</f>
        <v>4640.0000000000009</v>
      </c>
      <c r="I23" s="82" t="str">
        <f>IF($H$1="","Введите курс",Таблица618[[#This Row],[Оптовая цена KRW за 1шт]]/$H$1)</f>
        <v>Введите курс</v>
      </c>
      <c r="J23" s="83"/>
      <c r="K23" s="84">
        <f>Таблица618[[#This Row],[Заказ коробок ]]*Таблица618[[#This Row],[Кол-во шт в коробке]]</f>
        <v>0</v>
      </c>
      <c r="L23" s="85">
        <f>Таблица618[[#This Row],[Общее кол-во шт]]*Таблица618[[#This Row],[Оптовая цена KRW за 1шт]]</f>
        <v>0</v>
      </c>
      <c r="M23" s="86" t="str">
        <f>IFERROR(Таблица618[[#This Row],[Общее кол-во шт]]*Таблица618[[#This Row],[Оптовая цена USD за 1шт]],"")</f>
        <v/>
      </c>
      <c r="N23" s="87"/>
    </row>
    <row r="24" spans="1:14" s="75" customFormat="1" ht="22.5" hidden="1" customHeight="1">
      <c r="A24" s="62" t="s">
        <v>122</v>
      </c>
      <c r="B24" s="92">
        <v>8809563100286</v>
      </c>
      <c r="C24" s="64" t="s">
        <v>29653</v>
      </c>
      <c r="D24" s="254" t="s">
        <v>29654</v>
      </c>
      <c r="E24" s="94"/>
      <c r="F24" s="95"/>
      <c r="G24" s="96"/>
      <c r="H24" s="166">
        <f>Таблица618[[#This Row],[Коэфициент стоимости]]*Таблица618[[#This Row],[Розничная цена KRW]]</f>
        <v>0</v>
      </c>
      <c r="I24" s="98" t="str">
        <f>IF($H$1="","Введите курс",Таблица618[[#This Row],[Оптовая цена KRW за 1шт]]/$H$1)</f>
        <v>Введите курс</v>
      </c>
      <c r="J24" s="99"/>
      <c r="K24" s="100">
        <f>Таблица618[[#This Row],[Заказ коробок ]]*Таблица618[[#This Row],[Кол-во шт в коробке]]</f>
        <v>0</v>
      </c>
      <c r="L24" s="101">
        <f>Таблица618[[#This Row],[Общее кол-во шт]]*Таблица618[[#This Row],[Оптовая цена KRW за 1шт]]</f>
        <v>0</v>
      </c>
      <c r="M24" s="102" t="str">
        <f>IFERROR(Таблица618[[#This Row],[Общее кол-во шт]]*Таблица618[[#This Row],[Оптовая цена USD за 1шт]],"")</f>
        <v/>
      </c>
      <c r="N24" s="252" t="s">
        <v>19258</v>
      </c>
    </row>
    <row r="25" spans="1:14" s="75" customFormat="1" ht="22.5" hidden="1" customHeight="1">
      <c r="A25" s="62" t="s">
        <v>124</v>
      </c>
      <c r="B25" s="92">
        <v>8809563100262</v>
      </c>
      <c r="C25" s="64" t="s">
        <v>29655</v>
      </c>
      <c r="D25" s="254" t="s">
        <v>29656</v>
      </c>
      <c r="E25" s="94"/>
      <c r="F25" s="95"/>
      <c r="G25" s="96"/>
      <c r="H25" s="166">
        <f>Таблица618[[#This Row],[Коэфициент стоимости]]*Таблица618[[#This Row],[Розничная цена KRW]]</f>
        <v>0</v>
      </c>
      <c r="I25" s="98" t="str">
        <f>IF($H$1="","Введите курс",Таблица618[[#This Row],[Оптовая цена KRW за 1шт]]/$H$1)</f>
        <v>Введите курс</v>
      </c>
      <c r="J25" s="99"/>
      <c r="K25" s="100">
        <f>Таблица618[[#This Row],[Заказ коробок ]]*Таблица618[[#This Row],[Кол-во шт в коробке]]</f>
        <v>0</v>
      </c>
      <c r="L25" s="101">
        <f>Таблица618[[#This Row],[Общее кол-во шт]]*Таблица618[[#This Row],[Оптовая цена KRW за 1шт]]</f>
        <v>0</v>
      </c>
      <c r="M25" s="102" t="str">
        <f>IFERROR(Таблица618[[#This Row],[Общее кол-во шт]]*Таблица618[[#This Row],[Оптовая цена USD за 1шт]],"")</f>
        <v/>
      </c>
      <c r="N25" s="252" t="s">
        <v>19258</v>
      </c>
    </row>
    <row r="26" spans="1:14" ht="22.5" customHeight="1">
      <c r="A26" s="253" t="s">
        <v>126</v>
      </c>
      <c r="B26" s="76">
        <v>8809563100255</v>
      </c>
      <c r="C26" s="50" t="s">
        <v>112</v>
      </c>
      <c r="D26" s="217" t="s">
        <v>29657</v>
      </c>
      <c r="E26" s="78">
        <v>21000</v>
      </c>
      <c r="F26" s="79">
        <v>0.58000000000000007</v>
      </c>
      <c r="G26" s="80">
        <v>18</v>
      </c>
      <c r="H26" s="81">
        <f>Таблица618[[#This Row],[Коэфициент стоимости]]*Таблица618[[#This Row],[Розничная цена KRW]]</f>
        <v>12180.000000000002</v>
      </c>
      <c r="I26" s="82" t="str">
        <f>IF($H$1="","Введите курс",Таблица618[[#This Row],[Оптовая цена KRW за 1шт]]/$H$1)</f>
        <v>Введите курс</v>
      </c>
      <c r="J26" s="83"/>
      <c r="K26" s="84">
        <f>Таблица618[[#This Row],[Заказ коробок ]]*Таблица618[[#This Row],[Кол-во шт в коробке]]</f>
        <v>0</v>
      </c>
      <c r="L26" s="85">
        <f>Таблица618[[#This Row],[Общее кол-во шт]]*Таблица618[[#This Row],[Оптовая цена KRW за 1шт]]</f>
        <v>0</v>
      </c>
      <c r="M26" s="86" t="str">
        <f>IFERROR(Таблица618[[#This Row],[Общее кол-во шт]]*Таблица618[[#This Row],[Оптовая цена USD за 1шт]],"")</f>
        <v/>
      </c>
      <c r="N26" s="87"/>
    </row>
    <row r="27" spans="1:14" ht="22.5" customHeight="1">
      <c r="A27" s="253" t="s">
        <v>128</v>
      </c>
      <c r="B27" s="76">
        <v>8809563100309</v>
      </c>
      <c r="C27" s="50" t="s">
        <v>29658</v>
      </c>
      <c r="D27" s="217" t="s">
        <v>29659</v>
      </c>
      <c r="E27" s="78">
        <v>19600</v>
      </c>
      <c r="F27" s="79">
        <v>0.58000000000000007</v>
      </c>
      <c r="G27" s="80">
        <v>20</v>
      </c>
      <c r="H27" s="81">
        <f>Таблица618[[#This Row],[Коэфициент стоимости]]*Таблица618[[#This Row],[Розничная цена KRW]]</f>
        <v>11368.000000000002</v>
      </c>
      <c r="I27" s="82" t="str">
        <f>IF($H$1="","Введите курс",Таблица618[[#This Row],[Оптовая цена KRW за 1шт]]/$H$1)</f>
        <v>Введите курс</v>
      </c>
      <c r="J27" s="83"/>
      <c r="K27" s="84">
        <f>Таблица618[[#This Row],[Заказ коробок ]]*Таблица618[[#This Row],[Кол-во шт в коробке]]</f>
        <v>0</v>
      </c>
      <c r="L27" s="85">
        <f>Таблица618[[#This Row],[Общее кол-во шт]]*Таблица618[[#This Row],[Оптовая цена KRW за 1шт]]</f>
        <v>0</v>
      </c>
      <c r="M27" s="86" t="str">
        <f>IFERROR(Таблица618[[#This Row],[Общее кол-во шт]]*Таблица618[[#This Row],[Оптовая цена USD за 1шт]],"")</f>
        <v/>
      </c>
      <c r="N27" s="87"/>
    </row>
    <row r="28" spans="1:14" ht="22.5" customHeight="1">
      <c r="A28" s="253" t="s">
        <v>130</v>
      </c>
      <c r="B28" s="76">
        <v>8809563100316</v>
      </c>
      <c r="C28" s="50" t="s">
        <v>115</v>
      </c>
      <c r="D28" s="217" t="s">
        <v>29660</v>
      </c>
      <c r="E28" s="78">
        <v>19600</v>
      </c>
      <c r="F28" s="79">
        <v>0.58000000000000007</v>
      </c>
      <c r="G28" s="80">
        <v>20</v>
      </c>
      <c r="H28" s="81">
        <f>Таблица618[[#This Row],[Коэфициент стоимости]]*Таблица618[[#This Row],[Розничная цена KRW]]</f>
        <v>11368.000000000002</v>
      </c>
      <c r="I28" s="82" t="str">
        <f>IF($H$1="","Введите курс",Таблица618[[#This Row],[Оптовая цена KRW за 1шт]]/$H$1)</f>
        <v>Введите курс</v>
      </c>
      <c r="J28" s="83"/>
      <c r="K28" s="84">
        <f>Таблица618[[#This Row],[Заказ коробок ]]*Таблица618[[#This Row],[Кол-во шт в коробке]]</f>
        <v>0</v>
      </c>
      <c r="L28" s="85">
        <f>Таблица618[[#This Row],[Общее кол-во шт]]*Таблица618[[#This Row],[Оптовая цена KRW за 1шт]]</f>
        <v>0</v>
      </c>
      <c r="M28" s="86" t="str">
        <f>IFERROR(Таблица618[[#This Row],[Общее кол-во шт]]*Таблица618[[#This Row],[Оптовая цена USD за 1шт]],"")</f>
        <v/>
      </c>
      <c r="N28" s="87"/>
    </row>
    <row r="29" spans="1:14" ht="22.5" customHeight="1">
      <c r="A29" s="253" t="s">
        <v>131</v>
      </c>
      <c r="B29" s="76">
        <v>8809563100330</v>
      </c>
      <c r="C29" s="50" t="s">
        <v>117</v>
      </c>
      <c r="D29" s="217" t="s">
        <v>29661</v>
      </c>
      <c r="E29" s="78">
        <v>8800</v>
      </c>
      <c r="F29" s="79">
        <v>0.58000000000000007</v>
      </c>
      <c r="G29" s="80">
        <v>40</v>
      </c>
      <c r="H29" s="81">
        <f>Таблица618[[#This Row],[Коэфициент стоимости]]*Таблица618[[#This Row],[Розничная цена KRW]]</f>
        <v>5104.0000000000009</v>
      </c>
      <c r="I29" s="82" t="str">
        <f>IF($H$1="","Введите курс",Таблица618[[#This Row],[Оптовая цена KRW за 1шт]]/$H$1)</f>
        <v>Введите курс</v>
      </c>
      <c r="J29" s="83"/>
      <c r="K29" s="84">
        <f>Таблица618[[#This Row],[Заказ коробок ]]*Таблица618[[#This Row],[Кол-во шт в коробке]]</f>
        <v>0</v>
      </c>
      <c r="L29" s="85">
        <f>Таблица618[[#This Row],[Общее кол-во шт]]*Таблица618[[#This Row],[Оптовая цена KRW за 1шт]]</f>
        <v>0</v>
      </c>
      <c r="M29" s="86" t="str">
        <f>IFERROR(Таблица618[[#This Row],[Общее кол-во шт]]*Таблица618[[#This Row],[Оптовая цена USD за 1шт]],"")</f>
        <v/>
      </c>
      <c r="N29" s="87"/>
    </row>
    <row r="30" spans="1:14" ht="22.5" customHeight="1">
      <c r="A30" s="253" t="s">
        <v>132</v>
      </c>
      <c r="B30" s="76">
        <v>8809563100354</v>
      </c>
      <c r="C30" s="50" t="s">
        <v>119</v>
      </c>
      <c r="D30" s="217" t="s">
        <v>29662</v>
      </c>
      <c r="E30" s="78">
        <v>15000</v>
      </c>
      <c r="F30" s="79">
        <v>0.58000000000000007</v>
      </c>
      <c r="G30" s="80">
        <v>24</v>
      </c>
      <c r="H30" s="81">
        <f>Таблица618[[#This Row],[Коэфициент стоимости]]*Таблица618[[#This Row],[Розничная цена KRW]]</f>
        <v>8700.0000000000018</v>
      </c>
      <c r="I30" s="82" t="str">
        <f>IF($H$1="","Введите курс",Таблица618[[#This Row],[Оптовая цена KRW за 1шт]]/$H$1)</f>
        <v>Введите курс</v>
      </c>
      <c r="J30" s="83"/>
      <c r="K30" s="84">
        <f>Таблица618[[#This Row],[Заказ коробок ]]*Таблица618[[#This Row],[Кол-во шт в коробке]]</f>
        <v>0</v>
      </c>
      <c r="L30" s="85">
        <f>Таблица618[[#This Row],[Общее кол-во шт]]*Таблица618[[#This Row],[Оптовая цена KRW за 1шт]]</f>
        <v>0</v>
      </c>
      <c r="M30" s="86" t="str">
        <f>IFERROR(Таблица618[[#This Row],[Общее кол-во шт]]*Таблица618[[#This Row],[Оптовая цена USD за 1шт]],"")</f>
        <v/>
      </c>
      <c r="N30" s="87"/>
    </row>
    <row r="31" spans="1:14" ht="22.5" customHeight="1">
      <c r="A31" s="253" t="s">
        <v>133</v>
      </c>
      <c r="B31" s="76">
        <v>8809563100347</v>
      </c>
      <c r="C31" s="50" t="s">
        <v>121</v>
      </c>
      <c r="D31" s="217" t="s">
        <v>29663</v>
      </c>
      <c r="E31" s="78">
        <v>21000</v>
      </c>
      <c r="F31" s="79">
        <v>0.58000000000000007</v>
      </c>
      <c r="G31" s="80">
        <v>18</v>
      </c>
      <c r="H31" s="81">
        <f>Таблица618[[#This Row],[Коэфициент стоимости]]*Таблица618[[#This Row],[Розничная цена KRW]]</f>
        <v>12180.000000000002</v>
      </c>
      <c r="I31" s="82" t="str">
        <f>IF($H$1="","Введите курс",Таблица618[[#This Row],[Оптовая цена KRW за 1шт]]/$H$1)</f>
        <v>Введите курс</v>
      </c>
      <c r="J31" s="83"/>
      <c r="K31" s="84">
        <f>Таблица618[[#This Row],[Заказ коробок ]]*Таблица618[[#This Row],[Кол-во шт в коробке]]</f>
        <v>0</v>
      </c>
      <c r="L31" s="85">
        <f>Таблица618[[#This Row],[Общее кол-во шт]]*Таблица618[[#This Row],[Оптовая цена KRW за 1шт]]</f>
        <v>0</v>
      </c>
      <c r="M31" s="86" t="str">
        <f>IFERROR(Таблица618[[#This Row],[Общее кол-во шт]]*Таблица618[[#This Row],[Оптовая цена USD за 1шт]],"")</f>
        <v/>
      </c>
      <c r="N31" s="87"/>
    </row>
    <row r="32" spans="1:14" ht="22.5" customHeight="1">
      <c r="A32" s="253" t="s">
        <v>134</v>
      </c>
      <c r="B32" s="76">
        <v>8809563100408</v>
      </c>
      <c r="C32" s="50" t="s">
        <v>123</v>
      </c>
      <c r="D32" s="217" t="s">
        <v>29664</v>
      </c>
      <c r="E32" s="78">
        <v>19600</v>
      </c>
      <c r="F32" s="79">
        <v>0.58000000000000007</v>
      </c>
      <c r="G32" s="80">
        <v>24</v>
      </c>
      <c r="H32" s="81">
        <f>Таблица618[[#This Row],[Коэфициент стоимости]]*Таблица618[[#This Row],[Розничная цена KRW]]</f>
        <v>11368.000000000002</v>
      </c>
      <c r="I32" s="82" t="str">
        <f>IF($H$1="","Введите курс",Таблица618[[#This Row],[Оптовая цена KRW за 1шт]]/$H$1)</f>
        <v>Введите курс</v>
      </c>
      <c r="J32" s="83"/>
      <c r="K32" s="84">
        <f>Таблица618[[#This Row],[Заказ коробок ]]*Таблица618[[#This Row],[Кол-во шт в коробке]]</f>
        <v>0</v>
      </c>
      <c r="L32" s="85">
        <f>Таблица618[[#This Row],[Общее кол-во шт]]*Таблица618[[#This Row],[Оптовая цена KRW за 1шт]]</f>
        <v>0</v>
      </c>
      <c r="M32" s="86" t="str">
        <f>IFERROR(Таблица618[[#This Row],[Общее кол-во шт]]*Таблица618[[#This Row],[Оптовая цена USD за 1шт]],"")</f>
        <v/>
      </c>
      <c r="N32" s="87"/>
    </row>
    <row r="33" spans="1:14" ht="22.5" customHeight="1">
      <c r="A33" s="253" t="s">
        <v>135</v>
      </c>
      <c r="B33" s="76">
        <v>8809563100477</v>
      </c>
      <c r="C33" s="50" t="s">
        <v>125</v>
      </c>
      <c r="D33" s="217" t="s">
        <v>29665</v>
      </c>
      <c r="E33" s="78">
        <v>12000</v>
      </c>
      <c r="F33" s="79">
        <v>0.58000000000000007</v>
      </c>
      <c r="G33" s="80">
        <v>35</v>
      </c>
      <c r="H33" s="81">
        <f>Таблица618[[#This Row],[Коэфициент стоимости]]*Таблица618[[#This Row],[Розничная цена KRW]]</f>
        <v>6960.0000000000009</v>
      </c>
      <c r="I33" s="82" t="str">
        <f>IF($H$1="","Введите курс",Таблица618[[#This Row],[Оптовая цена KRW за 1шт]]/$H$1)</f>
        <v>Введите курс</v>
      </c>
      <c r="J33" s="83"/>
      <c r="K33" s="84">
        <f>Таблица618[[#This Row],[Заказ коробок ]]*Таблица618[[#This Row],[Кол-во шт в коробке]]</f>
        <v>0</v>
      </c>
      <c r="L33" s="85">
        <f>Таблица618[[#This Row],[Общее кол-во шт]]*Таблица618[[#This Row],[Оптовая цена KRW за 1шт]]</f>
        <v>0</v>
      </c>
      <c r="M33" s="86" t="str">
        <f>IFERROR(Таблица618[[#This Row],[Общее кол-во шт]]*Таблица618[[#This Row],[Оптовая цена USD за 1шт]],"")</f>
        <v/>
      </c>
      <c r="N33" s="87"/>
    </row>
    <row r="34" spans="1:14" ht="22.5" customHeight="1">
      <c r="A34" s="253" t="s">
        <v>136</v>
      </c>
      <c r="B34" s="76">
        <v>8809563100484</v>
      </c>
      <c r="C34" s="50" t="s">
        <v>127</v>
      </c>
      <c r="D34" s="217" t="s">
        <v>29666</v>
      </c>
      <c r="E34" s="78">
        <v>12000</v>
      </c>
      <c r="F34" s="79">
        <v>0.58000000000000007</v>
      </c>
      <c r="G34" s="80">
        <v>35</v>
      </c>
      <c r="H34" s="81">
        <f>Таблица618[[#This Row],[Коэфициент стоимости]]*Таблица618[[#This Row],[Розничная цена KRW]]</f>
        <v>6960.0000000000009</v>
      </c>
      <c r="I34" s="82" t="str">
        <f>IF($H$1="","Введите курс",Таблица618[[#This Row],[Оптовая цена KRW за 1шт]]/$H$1)</f>
        <v>Введите курс</v>
      </c>
      <c r="J34" s="83"/>
      <c r="K34" s="84">
        <f>Таблица618[[#This Row],[Заказ коробок ]]*Таблица618[[#This Row],[Кол-во шт в коробке]]</f>
        <v>0</v>
      </c>
      <c r="L34" s="85">
        <f>Таблица618[[#This Row],[Общее кол-во шт]]*Таблица618[[#This Row],[Оптовая цена KRW за 1шт]]</f>
        <v>0</v>
      </c>
      <c r="M34" s="86" t="str">
        <f>IFERROR(Таблица618[[#This Row],[Общее кол-во шт]]*Таблица618[[#This Row],[Оптовая цена USD за 1шт]],"")</f>
        <v/>
      </c>
      <c r="N34" s="87"/>
    </row>
    <row r="35" spans="1:14" ht="22.5" customHeight="1">
      <c r="A35" s="253" t="s">
        <v>138</v>
      </c>
      <c r="B35" s="76">
        <v>8809563100491</v>
      </c>
      <c r="C35" s="50" t="s">
        <v>129</v>
      </c>
      <c r="D35" s="217" t="s">
        <v>29667</v>
      </c>
      <c r="E35" s="78">
        <v>12000</v>
      </c>
      <c r="F35" s="79">
        <v>0.58000000000000007</v>
      </c>
      <c r="G35" s="80">
        <v>35</v>
      </c>
      <c r="H35" s="81">
        <f>Таблица618[[#This Row],[Коэфициент стоимости]]*Таблица618[[#This Row],[Розничная цена KRW]]</f>
        <v>6960.0000000000009</v>
      </c>
      <c r="I35" s="82" t="str">
        <f>IF($H$1="","Введите курс",Таблица618[[#This Row],[Оптовая цена KRW за 1шт]]/$H$1)</f>
        <v>Введите курс</v>
      </c>
      <c r="J35" s="83"/>
      <c r="K35" s="84">
        <f>Таблица618[[#This Row],[Заказ коробок ]]*Таблица618[[#This Row],[Кол-во шт в коробке]]</f>
        <v>0</v>
      </c>
      <c r="L35" s="85">
        <f>Таблица618[[#This Row],[Общее кол-во шт]]*Таблица618[[#This Row],[Оптовая цена KRW за 1шт]]</f>
        <v>0</v>
      </c>
      <c r="M35" s="86" t="str">
        <f>IFERROR(Таблица618[[#This Row],[Общее кол-во шт]]*Таблица618[[#This Row],[Оптовая цена USD за 1шт]],"")</f>
        <v/>
      </c>
      <c r="N35" s="87"/>
    </row>
    <row r="36" spans="1:14" ht="22.5" customHeight="1">
      <c r="A36" s="253" t="s">
        <v>140</v>
      </c>
      <c r="B36" s="76">
        <v>8809563100545</v>
      </c>
      <c r="C36" s="50" t="s">
        <v>29668</v>
      </c>
      <c r="D36" s="217" t="s">
        <v>29669</v>
      </c>
      <c r="E36" s="78">
        <v>13800</v>
      </c>
      <c r="F36" s="79">
        <v>0.58000000000000007</v>
      </c>
      <c r="G36" s="80">
        <v>24</v>
      </c>
      <c r="H36" s="81">
        <f>Таблица618[[#This Row],[Коэфициент стоимости]]*Таблица618[[#This Row],[Розничная цена KRW]]</f>
        <v>8004.0000000000009</v>
      </c>
      <c r="I36" s="82" t="str">
        <f>IF($H$1="","Введите курс",Таблица618[[#This Row],[Оптовая цена KRW за 1шт]]/$H$1)</f>
        <v>Введите курс</v>
      </c>
      <c r="J36" s="83"/>
      <c r="K36" s="84">
        <f>Таблица618[[#This Row],[Заказ коробок ]]*Таблица618[[#This Row],[Кол-во шт в коробке]]</f>
        <v>0</v>
      </c>
      <c r="L36" s="85">
        <f>Таблица618[[#This Row],[Общее кол-во шт]]*Таблица618[[#This Row],[Оптовая цена KRW за 1шт]]</f>
        <v>0</v>
      </c>
      <c r="M36" s="86" t="str">
        <f>IFERROR(Таблица618[[#This Row],[Общее кол-во шт]]*Таблица618[[#This Row],[Оптовая цена USD за 1шт]],"")</f>
        <v/>
      </c>
      <c r="N36" s="87"/>
    </row>
    <row r="37" spans="1:14" ht="22.5" customHeight="1">
      <c r="A37" s="253" t="s">
        <v>142</v>
      </c>
      <c r="B37" s="76">
        <v>8809563100576</v>
      </c>
      <c r="C37" s="50" t="s">
        <v>29670</v>
      </c>
      <c r="D37" s="217" t="s">
        <v>29671</v>
      </c>
      <c r="E37" s="78">
        <v>5800</v>
      </c>
      <c r="F37" s="79">
        <v>0.58000000000000007</v>
      </c>
      <c r="G37" s="80">
        <v>56</v>
      </c>
      <c r="H37" s="81">
        <f>Таблица618[[#This Row],[Коэфициент стоимости]]*Таблица618[[#This Row],[Розничная цена KRW]]</f>
        <v>3364.0000000000005</v>
      </c>
      <c r="I37" s="82" t="str">
        <f>IF($H$1="","Введите курс",Таблица618[[#This Row],[Оптовая цена KRW за 1шт]]/$H$1)</f>
        <v>Введите курс</v>
      </c>
      <c r="J37" s="83"/>
      <c r="K37" s="84">
        <f>Таблица618[[#This Row],[Заказ коробок ]]*Таблица618[[#This Row],[Кол-во шт в коробке]]</f>
        <v>0</v>
      </c>
      <c r="L37" s="85">
        <f>Таблица618[[#This Row],[Общее кол-во шт]]*Таблица618[[#This Row],[Оптовая цена KRW за 1шт]]</f>
        <v>0</v>
      </c>
      <c r="M37" s="86" t="str">
        <f>IFERROR(Таблица618[[#This Row],[Общее кол-во шт]]*Таблица618[[#This Row],[Оптовая цена USD за 1шт]],"")</f>
        <v/>
      </c>
      <c r="N37" s="87"/>
    </row>
    <row r="38" spans="1:14" ht="22.5" customHeight="1">
      <c r="A38" s="253" t="s">
        <v>143</v>
      </c>
      <c r="B38" s="76">
        <v>8809563100811</v>
      </c>
      <c r="C38" s="50" t="s">
        <v>29672</v>
      </c>
      <c r="D38" s="217" t="s">
        <v>29673</v>
      </c>
      <c r="E38" s="78">
        <v>5800</v>
      </c>
      <c r="F38" s="79">
        <v>0.58000000000000007</v>
      </c>
      <c r="G38" s="80">
        <v>56</v>
      </c>
      <c r="H38" s="81">
        <f>Таблица618[[#This Row],[Коэфициент стоимости]]*Таблица618[[#This Row],[Розничная цена KRW]]</f>
        <v>3364.0000000000005</v>
      </c>
      <c r="I38" s="82" t="str">
        <f>IF($H$1="","Введите курс",Таблица618[[#This Row],[Оптовая цена KRW за 1шт]]/$H$1)</f>
        <v>Введите курс</v>
      </c>
      <c r="J38" s="83"/>
      <c r="K38" s="84">
        <f>Таблица618[[#This Row],[Заказ коробок ]]*Таблица618[[#This Row],[Кол-во шт в коробке]]</f>
        <v>0</v>
      </c>
      <c r="L38" s="85">
        <f>Таблица618[[#This Row],[Общее кол-во шт]]*Таблица618[[#This Row],[Оптовая цена KRW за 1шт]]</f>
        <v>0</v>
      </c>
      <c r="M38" s="86" t="str">
        <f>IFERROR(Таблица618[[#This Row],[Общее кол-во шт]]*Таблица618[[#This Row],[Оптовая цена USD за 1шт]],"")</f>
        <v/>
      </c>
      <c r="N38" s="87"/>
    </row>
    <row r="39" spans="1:14" ht="22.5" customHeight="1">
      <c r="A39" s="253" t="s">
        <v>144</v>
      </c>
      <c r="B39" s="76">
        <v>8809563100804</v>
      </c>
      <c r="C39" s="50" t="s">
        <v>29674</v>
      </c>
      <c r="D39" s="217" t="s">
        <v>29675</v>
      </c>
      <c r="E39" s="78">
        <v>5800</v>
      </c>
      <c r="F39" s="79">
        <v>0.58000000000000007</v>
      </c>
      <c r="G39" s="80">
        <v>90</v>
      </c>
      <c r="H39" s="81">
        <f>Таблица618[[#This Row],[Коэфициент стоимости]]*Таблица618[[#This Row],[Розничная цена KRW]]</f>
        <v>3364.0000000000005</v>
      </c>
      <c r="I39" s="82" t="str">
        <f>IF($H$1="","Введите курс",Таблица618[[#This Row],[Оптовая цена KRW за 1шт]]/$H$1)</f>
        <v>Введите курс</v>
      </c>
      <c r="J39" s="83"/>
      <c r="K39" s="84">
        <f>Таблица618[[#This Row],[Заказ коробок ]]*Таблица618[[#This Row],[Кол-во шт в коробке]]</f>
        <v>0</v>
      </c>
      <c r="L39" s="85">
        <f>Таблица618[[#This Row],[Общее кол-во шт]]*Таблица618[[#This Row],[Оптовая цена KRW за 1шт]]</f>
        <v>0</v>
      </c>
      <c r="M39" s="86" t="str">
        <f>IFERROR(Таблица618[[#This Row],[Общее кол-во шт]]*Таблица618[[#This Row],[Оптовая цена USD за 1шт]],"")</f>
        <v/>
      </c>
      <c r="N39" s="87"/>
    </row>
    <row r="40" spans="1:14" ht="22.5" customHeight="1">
      <c r="A40" s="253" t="s">
        <v>145</v>
      </c>
      <c r="B40" s="76">
        <v>8809563100828</v>
      </c>
      <c r="C40" s="50" t="s">
        <v>29676</v>
      </c>
      <c r="D40" s="217" t="s">
        <v>29677</v>
      </c>
      <c r="E40" s="78">
        <v>17000</v>
      </c>
      <c r="F40" s="79">
        <v>0.58000000000000007</v>
      </c>
      <c r="G40" s="80">
        <v>21</v>
      </c>
      <c r="H40" s="81">
        <f>Таблица618[[#This Row],[Коэфициент стоимости]]*Таблица618[[#This Row],[Розничная цена KRW]]</f>
        <v>9860.0000000000018</v>
      </c>
      <c r="I40" s="82" t="str">
        <f>IF($H$1="","Введите курс",Таблица618[[#This Row],[Оптовая цена KRW за 1шт]]/$H$1)</f>
        <v>Введите курс</v>
      </c>
      <c r="J40" s="83"/>
      <c r="K40" s="84">
        <f>Таблица618[[#This Row],[Заказ коробок ]]*Таблица618[[#This Row],[Кол-во шт в коробке]]</f>
        <v>0</v>
      </c>
      <c r="L40" s="85">
        <f>Таблица618[[#This Row],[Общее кол-во шт]]*Таблица618[[#This Row],[Оптовая цена KRW за 1шт]]</f>
        <v>0</v>
      </c>
      <c r="M40" s="86" t="str">
        <f>IFERROR(Таблица618[[#This Row],[Общее кол-во шт]]*Таблица618[[#This Row],[Оптовая цена USD за 1шт]],"")</f>
        <v/>
      </c>
      <c r="N40" s="87"/>
    </row>
    <row r="41" spans="1:14" ht="22.5" customHeight="1">
      <c r="A41" s="253" t="s">
        <v>146</v>
      </c>
      <c r="B41" s="76">
        <v>8809563100934</v>
      </c>
      <c r="C41" s="50" t="s">
        <v>29678</v>
      </c>
      <c r="D41" s="217" t="s">
        <v>29679</v>
      </c>
      <c r="E41" s="78">
        <v>3200</v>
      </c>
      <c r="F41" s="79">
        <v>0.58000000000000007</v>
      </c>
      <c r="G41" s="80">
        <v>30</v>
      </c>
      <c r="H41" s="81">
        <f>Таблица618[[#This Row],[Коэфициент стоимости]]*Таблица618[[#This Row],[Розничная цена KRW]]</f>
        <v>1856.0000000000002</v>
      </c>
      <c r="I41" s="82" t="str">
        <f>IF($H$1="","Введите курс",Таблица618[[#This Row],[Оптовая цена KRW за 1шт]]/$H$1)</f>
        <v>Введите курс</v>
      </c>
      <c r="J41" s="83"/>
      <c r="K41" s="84">
        <f>Таблица618[[#This Row],[Заказ коробок ]]*Таблица618[[#This Row],[Кол-во шт в коробке]]</f>
        <v>0</v>
      </c>
      <c r="L41" s="85">
        <f>Таблица618[[#This Row],[Общее кол-во шт]]*Таблица618[[#This Row],[Оптовая цена KRW за 1шт]]</f>
        <v>0</v>
      </c>
      <c r="M41" s="86" t="str">
        <f>IFERROR(Таблица618[[#This Row],[Общее кол-во шт]]*Таблица618[[#This Row],[Оптовая цена USD за 1шт]],"")</f>
        <v/>
      </c>
      <c r="N41" s="87"/>
    </row>
    <row r="42" spans="1:14" ht="22.5" customHeight="1">
      <c r="A42" s="253" t="s">
        <v>147</v>
      </c>
      <c r="B42" s="76">
        <v>8809563100675</v>
      </c>
      <c r="C42" s="50" t="s">
        <v>137</v>
      </c>
      <c r="D42" s="217" t="s">
        <v>29680</v>
      </c>
      <c r="E42" s="78">
        <v>19800</v>
      </c>
      <c r="F42" s="79">
        <v>0.58000000000000007</v>
      </c>
      <c r="G42" s="80">
        <v>15</v>
      </c>
      <c r="H42" s="81">
        <f>Таблица618[[#This Row],[Коэфициент стоимости]]*Таблица618[[#This Row],[Розничная цена KRW]]</f>
        <v>11484.000000000002</v>
      </c>
      <c r="I42" s="82" t="str">
        <f>IF($H$1="","Введите курс",Таблица618[[#This Row],[Оптовая цена KRW за 1шт]]/$H$1)</f>
        <v>Введите курс</v>
      </c>
      <c r="J42" s="83"/>
      <c r="K42" s="84">
        <f>Таблица618[[#This Row],[Заказ коробок ]]*Таблица618[[#This Row],[Кол-во шт в коробке]]</f>
        <v>0</v>
      </c>
      <c r="L42" s="85">
        <f>Таблица618[[#This Row],[Общее кол-во шт]]*Таблица618[[#This Row],[Оптовая цена KRW за 1шт]]</f>
        <v>0</v>
      </c>
      <c r="M42" s="86" t="str">
        <f>IFERROR(Таблица618[[#This Row],[Общее кол-во шт]]*Таблица618[[#This Row],[Оптовая цена USD за 1шт]],"")</f>
        <v/>
      </c>
      <c r="N42" s="87"/>
    </row>
    <row r="43" spans="1:14" ht="22.5" customHeight="1">
      <c r="A43" s="253" t="s">
        <v>149</v>
      </c>
      <c r="B43" s="76">
        <v>8809563100651</v>
      </c>
      <c r="C43" s="50" t="s">
        <v>139</v>
      </c>
      <c r="D43" s="217" t="s">
        <v>29681</v>
      </c>
      <c r="E43" s="78">
        <v>19500</v>
      </c>
      <c r="F43" s="79">
        <v>0.58000000000000007</v>
      </c>
      <c r="G43" s="80">
        <v>15</v>
      </c>
      <c r="H43" s="81">
        <f>Таблица618[[#This Row],[Коэфициент стоимости]]*Таблица618[[#This Row],[Розничная цена KRW]]</f>
        <v>11310.000000000002</v>
      </c>
      <c r="I43" s="82" t="str">
        <f>IF($H$1="","Введите курс",Таблица618[[#This Row],[Оптовая цена KRW за 1шт]]/$H$1)</f>
        <v>Введите курс</v>
      </c>
      <c r="J43" s="83"/>
      <c r="K43" s="84">
        <f>Таблица618[[#This Row],[Заказ коробок ]]*Таблица618[[#This Row],[Кол-во шт в коробке]]</f>
        <v>0</v>
      </c>
      <c r="L43" s="85">
        <f>Таблица618[[#This Row],[Общее кол-во шт]]*Таблица618[[#This Row],[Оптовая цена KRW за 1шт]]</f>
        <v>0</v>
      </c>
      <c r="M43" s="86" t="str">
        <f>IFERROR(Таблица618[[#This Row],[Общее кол-во шт]]*Таблица618[[#This Row],[Оптовая цена USD за 1шт]],"")</f>
        <v/>
      </c>
      <c r="N43" s="87"/>
    </row>
    <row r="44" spans="1:14" ht="22.5" customHeight="1">
      <c r="A44" s="253" t="s">
        <v>150</v>
      </c>
      <c r="B44" s="76">
        <v>8809563100668</v>
      </c>
      <c r="C44" s="50" t="s">
        <v>141</v>
      </c>
      <c r="D44" s="217" t="s">
        <v>29682</v>
      </c>
      <c r="E44" s="78">
        <v>21000</v>
      </c>
      <c r="F44" s="79">
        <v>0.58000000000000007</v>
      </c>
      <c r="G44" s="80">
        <v>21</v>
      </c>
      <c r="H44" s="81">
        <f>Таблица618[[#This Row],[Коэфициент стоимости]]*Таблица618[[#This Row],[Розничная цена KRW]]</f>
        <v>12180.000000000002</v>
      </c>
      <c r="I44" s="82" t="str">
        <f>IF($H$1="","Введите курс",Таблица618[[#This Row],[Оптовая цена KRW за 1шт]]/$H$1)</f>
        <v>Введите курс</v>
      </c>
      <c r="J44" s="83"/>
      <c r="K44" s="84">
        <f>Таблица618[[#This Row],[Заказ коробок ]]*Таблица618[[#This Row],[Кол-во шт в коробке]]</f>
        <v>0</v>
      </c>
      <c r="L44" s="85">
        <f>Таблица618[[#This Row],[Общее кол-во шт]]*Таблица618[[#This Row],[Оптовая цена KRW за 1шт]]</f>
        <v>0</v>
      </c>
      <c r="M44" s="86" t="str">
        <f>IFERROR(Таблица618[[#This Row],[Общее кол-во шт]]*Таблица618[[#This Row],[Оптовая цена USD за 1шт]],"")</f>
        <v/>
      </c>
      <c r="N44" s="87"/>
    </row>
    <row r="45" spans="1:14" s="75" customFormat="1" ht="22.5" hidden="1" customHeight="1">
      <c r="A45" s="62" t="s">
        <v>151</v>
      </c>
      <c r="B45" s="92"/>
      <c r="C45" s="64" t="s">
        <v>29683</v>
      </c>
      <c r="D45" s="254" t="s">
        <v>29684</v>
      </c>
      <c r="E45" s="94"/>
      <c r="F45" s="95"/>
      <c r="G45" s="96"/>
      <c r="H45" s="166">
        <f>Таблица618[[#This Row],[Коэфициент стоимости]]*Таблица618[[#This Row],[Розничная цена KRW]]</f>
        <v>0</v>
      </c>
      <c r="I45" s="98" t="str">
        <f>IF($H$1="","Введите курс",Таблица618[[#This Row],[Оптовая цена KRW за 1шт]]/$H$1)</f>
        <v>Введите курс</v>
      </c>
      <c r="J45" s="99"/>
      <c r="K45" s="100">
        <f>Таблица618[[#This Row],[Заказ коробок ]]*Таблица618[[#This Row],[Кол-во шт в коробке]]</f>
        <v>0</v>
      </c>
      <c r="L45" s="101">
        <f>Таблица618[[#This Row],[Общее кол-во шт]]*Таблица618[[#This Row],[Оптовая цена KRW за 1шт]]</f>
        <v>0</v>
      </c>
      <c r="M45" s="102" t="str">
        <f>IFERROR(Таблица618[[#This Row],[Общее кол-во шт]]*Таблица618[[#This Row],[Оптовая цена USD за 1шт]],"")</f>
        <v/>
      </c>
      <c r="N45" s="252" t="s">
        <v>19258</v>
      </c>
    </row>
    <row r="46" spans="1:14" s="75" customFormat="1" ht="22.5" hidden="1" customHeight="1">
      <c r="A46" s="62" t="s">
        <v>152</v>
      </c>
      <c r="B46" s="92"/>
      <c r="C46" s="64" t="s">
        <v>29624</v>
      </c>
      <c r="D46" s="254" t="s">
        <v>29685</v>
      </c>
      <c r="E46" s="94"/>
      <c r="F46" s="95"/>
      <c r="G46" s="96"/>
      <c r="H46" s="166">
        <f>Таблица618[[#This Row],[Коэфициент стоимости]]*Таблица618[[#This Row],[Розничная цена KRW]]</f>
        <v>0</v>
      </c>
      <c r="I46" s="98" t="str">
        <f>IF($H$1="","Введите курс",Таблица618[[#This Row],[Оптовая цена KRW за 1шт]]/$H$1)</f>
        <v>Введите курс</v>
      </c>
      <c r="J46" s="99"/>
      <c r="K46" s="100">
        <f>Таблица618[[#This Row],[Заказ коробок ]]*Таблица618[[#This Row],[Кол-во шт в коробке]]</f>
        <v>0</v>
      </c>
      <c r="L46" s="101">
        <f>Таблица618[[#This Row],[Общее кол-во шт]]*Таблица618[[#This Row],[Оптовая цена KRW за 1шт]]</f>
        <v>0</v>
      </c>
      <c r="M46" s="102" t="str">
        <f>IFERROR(Таблица618[[#This Row],[Общее кол-во шт]]*Таблица618[[#This Row],[Оптовая цена USD за 1шт]],"")</f>
        <v/>
      </c>
      <c r="N46" s="252" t="s">
        <v>19258</v>
      </c>
    </row>
    <row r="47" spans="1:14" s="75" customFormat="1" ht="22.5" hidden="1" customHeight="1">
      <c r="A47" s="62" t="s">
        <v>153</v>
      </c>
      <c r="B47" s="92"/>
      <c r="C47" s="64" t="s">
        <v>29626</v>
      </c>
      <c r="D47" s="254" t="s">
        <v>29686</v>
      </c>
      <c r="E47" s="94"/>
      <c r="F47" s="95"/>
      <c r="G47" s="96"/>
      <c r="H47" s="166">
        <f>Таблица618[[#This Row],[Коэфициент стоимости]]*Таблица618[[#This Row],[Розничная цена KRW]]</f>
        <v>0</v>
      </c>
      <c r="I47" s="98" t="str">
        <f>IF($H$1="","Введите курс",Таблица618[[#This Row],[Оптовая цена KRW за 1шт]]/$H$1)</f>
        <v>Введите курс</v>
      </c>
      <c r="J47" s="99"/>
      <c r="K47" s="100">
        <f>Таблица618[[#This Row],[Заказ коробок ]]*Таблица618[[#This Row],[Кол-во шт в коробке]]</f>
        <v>0</v>
      </c>
      <c r="L47" s="101">
        <f>Таблица618[[#This Row],[Общее кол-во шт]]*Таблица618[[#This Row],[Оптовая цена KRW за 1шт]]</f>
        <v>0</v>
      </c>
      <c r="M47" s="102" t="str">
        <f>IFERROR(Таблица618[[#This Row],[Общее кол-во шт]]*Таблица618[[#This Row],[Оптовая цена USD за 1шт]],"")</f>
        <v/>
      </c>
      <c r="N47" s="252" t="s">
        <v>19258</v>
      </c>
    </row>
    <row r="48" spans="1:14" s="75" customFormat="1" ht="22.5" hidden="1" customHeight="1">
      <c r="A48" s="62" t="s">
        <v>154</v>
      </c>
      <c r="B48" s="92"/>
      <c r="C48" s="64" t="s">
        <v>29628</v>
      </c>
      <c r="D48" s="254" t="s">
        <v>29687</v>
      </c>
      <c r="E48" s="94"/>
      <c r="F48" s="95"/>
      <c r="G48" s="96"/>
      <c r="H48" s="166">
        <f>Таблица618[[#This Row],[Коэфициент стоимости]]*Таблица618[[#This Row],[Розничная цена KRW]]</f>
        <v>0</v>
      </c>
      <c r="I48" s="98" t="str">
        <f>IF($H$1="","Введите курс",Таблица618[[#This Row],[Оптовая цена KRW за 1шт]]/$H$1)</f>
        <v>Введите курс</v>
      </c>
      <c r="J48" s="99"/>
      <c r="K48" s="100">
        <f>Таблица618[[#This Row],[Заказ коробок ]]*Таблица618[[#This Row],[Кол-во шт в коробке]]</f>
        <v>0</v>
      </c>
      <c r="L48" s="101">
        <f>Таблица618[[#This Row],[Общее кол-во шт]]*Таблица618[[#This Row],[Оптовая цена KRW за 1шт]]</f>
        <v>0</v>
      </c>
      <c r="M48" s="102" t="str">
        <f>IFERROR(Таблица618[[#This Row],[Общее кол-во шт]]*Таблица618[[#This Row],[Оптовая цена USD за 1шт]],"")</f>
        <v/>
      </c>
      <c r="N48" s="252" t="s">
        <v>19258</v>
      </c>
    </row>
    <row r="49" spans="1:14" s="75" customFormat="1" ht="22.5" hidden="1" customHeight="1">
      <c r="A49" s="62" t="s">
        <v>155</v>
      </c>
      <c r="B49" s="92"/>
      <c r="C49" s="64" t="s">
        <v>87</v>
      </c>
      <c r="D49" s="254" t="s">
        <v>29688</v>
      </c>
      <c r="E49" s="94"/>
      <c r="F49" s="95"/>
      <c r="G49" s="96"/>
      <c r="H49" s="166">
        <f>Таблица618[[#This Row],[Коэфициент стоимости]]*Таблица618[[#This Row],[Розничная цена KRW]]</f>
        <v>0</v>
      </c>
      <c r="I49" s="98" t="str">
        <f>IF($H$1="","Введите курс",Таблица618[[#This Row],[Оптовая цена KRW за 1шт]]/$H$1)</f>
        <v>Введите курс</v>
      </c>
      <c r="J49" s="99"/>
      <c r="K49" s="100">
        <f>Таблица618[[#This Row],[Заказ коробок ]]*Таблица618[[#This Row],[Кол-во шт в коробке]]</f>
        <v>0</v>
      </c>
      <c r="L49" s="101">
        <f>Таблица618[[#This Row],[Общее кол-во шт]]*Таблица618[[#This Row],[Оптовая цена KRW за 1шт]]</f>
        <v>0</v>
      </c>
      <c r="M49" s="102" t="str">
        <f>IFERROR(Таблица618[[#This Row],[Общее кол-во шт]]*Таблица618[[#This Row],[Оптовая цена USD за 1шт]],"")</f>
        <v/>
      </c>
      <c r="N49" s="252" t="s">
        <v>19258</v>
      </c>
    </row>
    <row r="50" spans="1:14" s="75" customFormat="1" ht="22.5" hidden="1" customHeight="1">
      <c r="A50" s="62" t="s">
        <v>156</v>
      </c>
      <c r="B50" s="92"/>
      <c r="C50" s="64" t="s">
        <v>29631</v>
      </c>
      <c r="D50" s="254" t="s">
        <v>29689</v>
      </c>
      <c r="E50" s="94"/>
      <c r="F50" s="95"/>
      <c r="G50" s="96"/>
      <c r="H50" s="166">
        <f>Таблица618[[#This Row],[Коэфициент стоимости]]*Таблица618[[#This Row],[Розничная цена KRW]]</f>
        <v>0</v>
      </c>
      <c r="I50" s="98" t="str">
        <f>IF($H$1="","Введите курс",Таблица618[[#This Row],[Оптовая цена KRW за 1шт]]/$H$1)</f>
        <v>Введите курс</v>
      </c>
      <c r="J50" s="99"/>
      <c r="K50" s="100">
        <f>Таблица618[[#This Row],[Заказ коробок ]]*Таблица618[[#This Row],[Кол-во шт в коробке]]</f>
        <v>0</v>
      </c>
      <c r="L50" s="101">
        <f>Таблица618[[#This Row],[Общее кол-во шт]]*Таблица618[[#This Row],[Оптовая цена KRW за 1шт]]</f>
        <v>0</v>
      </c>
      <c r="M50" s="102" t="str">
        <f>IFERROR(Таблица618[[#This Row],[Общее кол-во шт]]*Таблица618[[#This Row],[Оптовая цена USD за 1шт]],"")</f>
        <v/>
      </c>
      <c r="N50" s="252" t="s">
        <v>19258</v>
      </c>
    </row>
    <row r="51" spans="1:14" s="75" customFormat="1" ht="22.5" hidden="1" customHeight="1">
      <c r="A51" s="62" t="s">
        <v>157</v>
      </c>
      <c r="B51" s="92"/>
      <c r="C51" s="64" t="s">
        <v>29633</v>
      </c>
      <c r="D51" s="254" t="s">
        <v>29690</v>
      </c>
      <c r="E51" s="94"/>
      <c r="F51" s="95"/>
      <c r="G51" s="96">
        <v>500</v>
      </c>
      <c r="H51" s="166">
        <f>Таблица618[[#This Row],[Коэфициент стоимости]]*Таблица618[[#This Row],[Розничная цена KRW]]</f>
        <v>0</v>
      </c>
      <c r="I51" s="98" t="str">
        <f>IF($H$1="","Введите курс",Таблица618[[#This Row],[Оптовая цена KRW за 1шт]]/$H$1)</f>
        <v>Введите курс</v>
      </c>
      <c r="J51" s="99"/>
      <c r="K51" s="100">
        <f>Таблица618[[#This Row],[Заказ коробок ]]*Таблица618[[#This Row],[Кол-во шт в коробке]]</f>
        <v>0</v>
      </c>
      <c r="L51" s="101">
        <f>Таблица618[[#This Row],[Общее кол-во шт]]*Таблица618[[#This Row],[Оптовая цена KRW за 1шт]]</f>
        <v>0</v>
      </c>
      <c r="M51" s="102" t="str">
        <f>IFERROR(Таблица618[[#This Row],[Общее кол-во шт]]*Таблица618[[#This Row],[Оптовая цена USD за 1шт]],"")</f>
        <v/>
      </c>
      <c r="N51" s="252" t="s">
        <v>19258</v>
      </c>
    </row>
    <row r="52" spans="1:14" s="75" customFormat="1" ht="22.5" hidden="1" customHeight="1">
      <c r="A52" s="62" t="s">
        <v>158</v>
      </c>
      <c r="B52" s="92"/>
      <c r="C52" s="64" t="s">
        <v>148</v>
      </c>
      <c r="D52" s="254" t="s">
        <v>29691</v>
      </c>
      <c r="E52" s="94"/>
      <c r="F52" s="95"/>
      <c r="G52" s="96">
        <v>500</v>
      </c>
      <c r="H52" s="166">
        <f>Таблица618[[#This Row],[Коэфициент стоимости]]*Таблица618[[#This Row],[Розничная цена KRW]]</f>
        <v>0</v>
      </c>
      <c r="I52" s="98" t="str">
        <f>IF($H$1="","Введите курс",Таблица618[[#This Row],[Оптовая цена KRW за 1шт]]/$H$1)</f>
        <v>Введите курс</v>
      </c>
      <c r="J52" s="99"/>
      <c r="K52" s="100">
        <f>Таблица618[[#This Row],[Заказ коробок ]]*Таблица618[[#This Row],[Кол-во шт в коробке]]</f>
        <v>0</v>
      </c>
      <c r="L52" s="101">
        <f>Таблица618[[#This Row],[Общее кол-во шт]]*Таблица618[[#This Row],[Оптовая цена KRW за 1шт]]</f>
        <v>0</v>
      </c>
      <c r="M52" s="102" t="str">
        <f>IFERROR(Таблица618[[#This Row],[Общее кол-во шт]]*Таблица618[[#This Row],[Оптовая цена USD за 1шт]],"")</f>
        <v/>
      </c>
      <c r="N52" s="252" t="s">
        <v>19258</v>
      </c>
    </row>
    <row r="53" spans="1:14" s="75" customFormat="1" ht="22.5" hidden="1" customHeight="1">
      <c r="A53" s="62" t="s">
        <v>159</v>
      </c>
      <c r="B53" s="92"/>
      <c r="C53" s="64" t="s">
        <v>29636</v>
      </c>
      <c r="D53" s="254" t="s">
        <v>29692</v>
      </c>
      <c r="E53" s="94"/>
      <c r="F53" s="95"/>
      <c r="G53" s="96">
        <v>500</v>
      </c>
      <c r="H53" s="166">
        <f>Таблица618[[#This Row],[Коэфициент стоимости]]*Таблица618[[#This Row],[Розничная цена KRW]]</f>
        <v>0</v>
      </c>
      <c r="I53" s="98" t="str">
        <f>IF($H$1="","Введите курс",Таблица618[[#This Row],[Оптовая цена KRW за 1шт]]/$H$1)</f>
        <v>Введите курс</v>
      </c>
      <c r="J53" s="99"/>
      <c r="K53" s="100">
        <f>Таблица618[[#This Row],[Заказ коробок ]]*Таблица618[[#This Row],[Кол-во шт в коробке]]</f>
        <v>0</v>
      </c>
      <c r="L53" s="101">
        <f>Таблица618[[#This Row],[Общее кол-во шт]]*Таблица618[[#This Row],[Оптовая цена KRW за 1шт]]</f>
        <v>0</v>
      </c>
      <c r="M53" s="102" t="str">
        <f>IFERROR(Таблица618[[#This Row],[Общее кол-во шт]]*Таблица618[[#This Row],[Оптовая цена USD за 1шт]],"")</f>
        <v/>
      </c>
      <c r="N53" s="252" t="s">
        <v>19258</v>
      </c>
    </row>
    <row r="54" spans="1:14" s="75" customFormat="1" ht="22.5" hidden="1" customHeight="1">
      <c r="A54" s="62" t="s">
        <v>160</v>
      </c>
      <c r="B54" s="92"/>
      <c r="C54" s="64" t="s">
        <v>92</v>
      </c>
      <c r="D54" s="254" t="s">
        <v>29693</v>
      </c>
      <c r="E54" s="94"/>
      <c r="F54" s="95"/>
      <c r="G54" s="96">
        <v>500</v>
      </c>
      <c r="H54" s="166">
        <f>Таблица618[[#This Row],[Коэфициент стоимости]]*Таблица618[[#This Row],[Розничная цена KRW]]</f>
        <v>0</v>
      </c>
      <c r="I54" s="98" t="str">
        <f>IF($H$1="","Введите курс",Таблица618[[#This Row],[Оптовая цена KRW за 1шт]]/$H$1)</f>
        <v>Введите курс</v>
      </c>
      <c r="J54" s="99"/>
      <c r="K54" s="100">
        <f>Таблица618[[#This Row],[Заказ коробок ]]*Таблица618[[#This Row],[Кол-во шт в коробке]]</f>
        <v>0</v>
      </c>
      <c r="L54" s="101">
        <f>Таблица618[[#This Row],[Общее кол-во шт]]*Таблица618[[#This Row],[Оптовая цена KRW за 1шт]]</f>
        <v>0</v>
      </c>
      <c r="M54" s="102" t="str">
        <f>IFERROR(Таблица618[[#This Row],[Общее кол-во шт]]*Таблица618[[#This Row],[Оптовая цена USD за 1шт]],"")</f>
        <v/>
      </c>
      <c r="N54" s="252" t="s">
        <v>19258</v>
      </c>
    </row>
    <row r="55" spans="1:14" s="75" customFormat="1" ht="22.5" hidden="1" customHeight="1">
      <c r="A55" s="62" t="s">
        <v>161</v>
      </c>
      <c r="B55" s="92"/>
      <c r="C55" s="64" t="s">
        <v>94</v>
      </c>
      <c r="D55" s="254" t="s">
        <v>29694</v>
      </c>
      <c r="E55" s="94"/>
      <c r="F55" s="95"/>
      <c r="G55" s="96">
        <v>500</v>
      </c>
      <c r="H55" s="166">
        <f>Таблица618[[#This Row],[Коэфициент стоимости]]*Таблица618[[#This Row],[Розничная цена KRW]]</f>
        <v>0</v>
      </c>
      <c r="I55" s="98" t="str">
        <f>IF($H$1="","Введите курс",Таблица618[[#This Row],[Оптовая цена KRW за 1шт]]/$H$1)</f>
        <v>Введите курс</v>
      </c>
      <c r="J55" s="99"/>
      <c r="K55" s="100">
        <f>Таблица618[[#This Row],[Заказ коробок ]]*Таблица618[[#This Row],[Кол-во шт в коробке]]</f>
        <v>0</v>
      </c>
      <c r="L55" s="101">
        <f>Таблица618[[#This Row],[Общее кол-во шт]]*Таблица618[[#This Row],[Оптовая цена KRW за 1шт]]</f>
        <v>0</v>
      </c>
      <c r="M55" s="102" t="str">
        <f>IFERROR(Таблица618[[#This Row],[Общее кол-во шт]]*Таблица618[[#This Row],[Оптовая цена USD за 1шт]],"")</f>
        <v/>
      </c>
      <c r="N55" s="252" t="s">
        <v>19258</v>
      </c>
    </row>
    <row r="56" spans="1:14" s="75" customFormat="1" ht="22.5" hidden="1" customHeight="1">
      <c r="A56" s="62" t="s">
        <v>162</v>
      </c>
      <c r="B56" s="92"/>
      <c r="C56" s="64" t="s">
        <v>29695</v>
      </c>
      <c r="D56" s="254" t="s">
        <v>29696</v>
      </c>
      <c r="E56" s="94"/>
      <c r="F56" s="95"/>
      <c r="G56" s="96"/>
      <c r="H56" s="166">
        <f>Таблица618[[#This Row],[Коэфициент стоимости]]*Таблица618[[#This Row],[Розничная цена KRW]]</f>
        <v>0</v>
      </c>
      <c r="I56" s="98" t="str">
        <f>IF($H$1="","Введите курс",Таблица618[[#This Row],[Оптовая цена KRW за 1шт]]/$H$1)</f>
        <v>Введите курс</v>
      </c>
      <c r="J56" s="99"/>
      <c r="K56" s="100">
        <f>Таблица618[[#This Row],[Заказ коробок ]]*Таблица618[[#This Row],[Кол-во шт в коробке]]</f>
        <v>0</v>
      </c>
      <c r="L56" s="101">
        <f>Таблица618[[#This Row],[Общее кол-во шт]]*Таблица618[[#This Row],[Оптовая цена KRW за 1шт]]</f>
        <v>0</v>
      </c>
      <c r="M56" s="102" t="str">
        <f>IFERROR(Таблица618[[#This Row],[Общее кол-во шт]]*Таблица618[[#This Row],[Оптовая цена USD за 1шт]],"")</f>
        <v/>
      </c>
      <c r="N56" s="252" t="s">
        <v>19258</v>
      </c>
    </row>
    <row r="57" spans="1:14" s="75" customFormat="1" ht="22.5" hidden="1" customHeight="1">
      <c r="A57" s="62" t="s">
        <v>163</v>
      </c>
      <c r="B57" s="92"/>
      <c r="C57" s="64" t="s">
        <v>98</v>
      </c>
      <c r="D57" s="254" t="s">
        <v>29697</v>
      </c>
      <c r="E57" s="94"/>
      <c r="F57" s="95"/>
      <c r="G57" s="96">
        <v>500</v>
      </c>
      <c r="H57" s="166">
        <f>Таблица618[[#This Row],[Коэфициент стоимости]]*Таблица618[[#This Row],[Розничная цена KRW]]</f>
        <v>0</v>
      </c>
      <c r="I57" s="98" t="str">
        <f>IF($H$1="","Введите курс",Таблица618[[#This Row],[Оптовая цена KRW за 1шт]]/$H$1)</f>
        <v>Введите курс</v>
      </c>
      <c r="J57" s="99"/>
      <c r="K57" s="100">
        <f>Таблица618[[#This Row],[Заказ коробок ]]*Таблица618[[#This Row],[Кол-во шт в коробке]]</f>
        <v>0</v>
      </c>
      <c r="L57" s="101">
        <f>Таблица618[[#This Row],[Общее кол-во шт]]*Таблица618[[#This Row],[Оптовая цена KRW за 1шт]]</f>
        <v>0</v>
      </c>
      <c r="M57" s="102" t="str">
        <f>IFERROR(Таблица618[[#This Row],[Общее кол-во шт]]*Таблица618[[#This Row],[Оптовая цена USD за 1шт]],"")</f>
        <v/>
      </c>
      <c r="N57" s="252" t="s">
        <v>19258</v>
      </c>
    </row>
    <row r="58" spans="1:14" s="75" customFormat="1" ht="22.5" hidden="1" customHeight="1">
      <c r="A58" s="62" t="s">
        <v>164</v>
      </c>
      <c r="B58" s="92"/>
      <c r="C58" s="64" t="s">
        <v>29642</v>
      </c>
      <c r="D58" s="254" t="s">
        <v>29698</v>
      </c>
      <c r="E58" s="94"/>
      <c r="F58" s="95"/>
      <c r="G58" s="96">
        <v>500</v>
      </c>
      <c r="H58" s="166">
        <f>Таблица618[[#This Row],[Коэфициент стоимости]]*Таблица618[[#This Row],[Розничная цена KRW]]</f>
        <v>0</v>
      </c>
      <c r="I58" s="98" t="str">
        <f>IF($H$1="","Введите курс",Таблица618[[#This Row],[Оптовая цена KRW за 1шт]]/$H$1)</f>
        <v>Введите курс</v>
      </c>
      <c r="J58" s="99"/>
      <c r="K58" s="100">
        <f>Таблица618[[#This Row],[Заказ коробок ]]*Таблица618[[#This Row],[Кол-во шт в коробке]]</f>
        <v>0</v>
      </c>
      <c r="L58" s="101">
        <f>Таблица618[[#This Row],[Общее кол-во шт]]*Таблица618[[#This Row],[Оптовая цена KRW за 1шт]]</f>
        <v>0</v>
      </c>
      <c r="M58" s="102" t="str">
        <f>IFERROR(Таблица618[[#This Row],[Общее кол-во шт]]*Таблица618[[#This Row],[Оптовая цена USD за 1шт]],"")</f>
        <v/>
      </c>
      <c r="N58" s="252" t="s">
        <v>19258</v>
      </c>
    </row>
    <row r="59" spans="1:14" s="75" customFormat="1" ht="22.5" hidden="1" customHeight="1">
      <c r="A59" s="62" t="s">
        <v>165</v>
      </c>
      <c r="B59" s="92"/>
      <c r="C59" s="64" t="s">
        <v>101</v>
      </c>
      <c r="D59" s="254" t="s">
        <v>29699</v>
      </c>
      <c r="E59" s="94"/>
      <c r="F59" s="95"/>
      <c r="G59" s="96">
        <v>500</v>
      </c>
      <c r="H59" s="166">
        <f>Таблица618[[#This Row],[Коэфициент стоимости]]*Таблица618[[#This Row],[Розничная цена KRW]]</f>
        <v>0</v>
      </c>
      <c r="I59" s="98" t="str">
        <f>IF($H$1="","Введите курс",Таблица618[[#This Row],[Оптовая цена KRW за 1шт]]/$H$1)</f>
        <v>Введите курс</v>
      </c>
      <c r="J59" s="99"/>
      <c r="K59" s="100">
        <f>Таблица618[[#This Row],[Заказ коробок ]]*Таблица618[[#This Row],[Кол-во шт в коробке]]</f>
        <v>0</v>
      </c>
      <c r="L59" s="101">
        <f>Таблица618[[#This Row],[Общее кол-во шт]]*Таблица618[[#This Row],[Оптовая цена KRW за 1шт]]</f>
        <v>0</v>
      </c>
      <c r="M59" s="102" t="str">
        <f>IFERROR(Таблица618[[#This Row],[Общее кол-во шт]]*Таблица618[[#This Row],[Оптовая цена USD за 1шт]],"")</f>
        <v/>
      </c>
      <c r="N59" s="252" t="s">
        <v>19258</v>
      </c>
    </row>
    <row r="60" spans="1:14" s="75" customFormat="1" ht="22.5" hidden="1" customHeight="1">
      <c r="A60" s="62" t="s">
        <v>166</v>
      </c>
      <c r="B60" s="92"/>
      <c r="C60" s="64" t="s">
        <v>103</v>
      </c>
      <c r="D60" s="161" t="s">
        <v>29700</v>
      </c>
      <c r="E60" s="94"/>
      <c r="F60" s="95"/>
      <c r="G60" s="96">
        <v>500</v>
      </c>
      <c r="H60" s="166">
        <f>Таблица618[[#This Row],[Коэфициент стоимости]]*Таблица618[[#This Row],[Розничная цена KRW]]</f>
        <v>0</v>
      </c>
      <c r="I60" s="98" t="str">
        <f>IF($H$1="","Введите курс",Таблица618[[#This Row],[Оптовая цена KRW за 1шт]]/$H$1)</f>
        <v>Введите курс</v>
      </c>
      <c r="J60" s="99"/>
      <c r="K60" s="100">
        <f>Таблица618[[#This Row],[Заказ коробок ]]*Таблица618[[#This Row],[Кол-во шт в коробке]]</f>
        <v>0</v>
      </c>
      <c r="L60" s="101">
        <f>Таблица618[[#This Row],[Общее кол-во шт]]*Таблица618[[#This Row],[Оптовая цена KRW за 1шт]]</f>
        <v>0</v>
      </c>
      <c r="M60" s="102" t="str">
        <f>IFERROR(Таблица618[[#This Row],[Общее кол-во шт]]*Таблица618[[#This Row],[Оптовая цена USD за 1шт]],"")</f>
        <v/>
      </c>
      <c r="N60" s="252" t="s">
        <v>19258</v>
      </c>
    </row>
    <row r="61" spans="1:14" s="75" customFormat="1" ht="22.5" hidden="1" customHeight="1">
      <c r="A61" s="62" t="s">
        <v>167</v>
      </c>
      <c r="B61" s="92"/>
      <c r="C61" s="64" t="s">
        <v>29646</v>
      </c>
      <c r="D61" s="254" t="s">
        <v>29701</v>
      </c>
      <c r="E61" s="94"/>
      <c r="F61" s="95"/>
      <c r="G61" s="96"/>
      <c r="H61" s="166">
        <f>Таблица618[[#This Row],[Коэфициент стоимости]]*Таблица618[[#This Row],[Розничная цена KRW]]</f>
        <v>0</v>
      </c>
      <c r="I61" s="98" t="str">
        <f>IF($H$1="","Введите курс",Таблица618[[#This Row],[Оптовая цена KRW за 1шт]]/$H$1)</f>
        <v>Введите курс</v>
      </c>
      <c r="J61" s="99"/>
      <c r="K61" s="100">
        <f>Таблица618[[#This Row],[Заказ коробок ]]*Таблица618[[#This Row],[Кол-во шт в коробке]]</f>
        <v>0</v>
      </c>
      <c r="L61" s="101">
        <f>Таблица618[[#This Row],[Общее кол-во шт]]*Таблица618[[#This Row],[Оптовая цена KRW за 1шт]]</f>
        <v>0</v>
      </c>
      <c r="M61" s="102" t="str">
        <f>IFERROR(Таблица618[[#This Row],[Общее кол-во шт]]*Таблица618[[#This Row],[Оптовая цена USD за 1шт]],"")</f>
        <v/>
      </c>
      <c r="N61" s="252" t="s">
        <v>19258</v>
      </c>
    </row>
    <row r="62" spans="1:14" s="75" customFormat="1" ht="22.5" hidden="1" customHeight="1">
      <c r="A62" s="62" t="s">
        <v>168</v>
      </c>
      <c r="B62" s="92"/>
      <c r="C62" s="64" t="s">
        <v>105</v>
      </c>
      <c r="D62" s="254" t="s">
        <v>29702</v>
      </c>
      <c r="E62" s="94"/>
      <c r="F62" s="95"/>
      <c r="G62" s="96">
        <v>500</v>
      </c>
      <c r="H62" s="166">
        <f>Таблица618[[#This Row],[Коэфициент стоимости]]*Таблица618[[#This Row],[Розничная цена KRW]]</f>
        <v>0</v>
      </c>
      <c r="I62" s="98" t="str">
        <f>IF($H$1="","Введите курс",Таблица618[[#This Row],[Оптовая цена KRW за 1шт]]/$H$1)</f>
        <v>Введите курс</v>
      </c>
      <c r="J62" s="99"/>
      <c r="K62" s="100">
        <f>Таблица618[[#This Row],[Заказ коробок ]]*Таблица618[[#This Row],[Кол-во шт в коробке]]</f>
        <v>0</v>
      </c>
      <c r="L62" s="101">
        <f>Таблица618[[#This Row],[Общее кол-во шт]]*Таблица618[[#This Row],[Оптовая цена KRW за 1шт]]</f>
        <v>0</v>
      </c>
      <c r="M62" s="102" t="str">
        <f>IFERROR(Таблица618[[#This Row],[Общее кол-во шт]]*Таблица618[[#This Row],[Оптовая цена USD за 1шт]],"")</f>
        <v/>
      </c>
      <c r="N62" s="252" t="s">
        <v>19258</v>
      </c>
    </row>
    <row r="63" spans="1:14" s="75" customFormat="1" ht="22.5" hidden="1" customHeight="1">
      <c r="A63" s="62" t="s">
        <v>169</v>
      </c>
      <c r="B63" s="92"/>
      <c r="C63" s="64" t="s">
        <v>29653</v>
      </c>
      <c r="D63" s="254" t="s">
        <v>29703</v>
      </c>
      <c r="E63" s="94"/>
      <c r="F63" s="95"/>
      <c r="G63" s="96"/>
      <c r="H63" s="166">
        <f>Таблица618[[#This Row],[Коэфициент стоимости]]*Таблица618[[#This Row],[Розничная цена KRW]]</f>
        <v>0</v>
      </c>
      <c r="I63" s="98" t="str">
        <f>IF($H$1="","Введите курс",Таблица618[[#This Row],[Оптовая цена KRW за 1шт]]/$H$1)</f>
        <v>Введите курс</v>
      </c>
      <c r="J63" s="99"/>
      <c r="K63" s="100">
        <f>Таблица618[[#This Row],[Заказ коробок ]]*Таблица618[[#This Row],[Кол-во шт в коробке]]</f>
        <v>0</v>
      </c>
      <c r="L63" s="101">
        <f>Таблица618[[#This Row],[Общее кол-во шт]]*Таблица618[[#This Row],[Оптовая цена KRW за 1шт]]</f>
        <v>0</v>
      </c>
      <c r="M63" s="102" t="str">
        <f>IFERROR(Таблица618[[#This Row],[Общее кол-во шт]]*Таблица618[[#This Row],[Оптовая цена USD за 1шт]],"")</f>
        <v/>
      </c>
      <c r="N63" s="252" t="s">
        <v>19258</v>
      </c>
    </row>
    <row r="64" spans="1:14" s="75" customFormat="1" ht="22.5" hidden="1" customHeight="1">
      <c r="A64" s="62" t="s">
        <v>170</v>
      </c>
      <c r="B64" s="92"/>
      <c r="C64" s="64" t="s">
        <v>29655</v>
      </c>
      <c r="D64" s="254" t="s">
        <v>29704</v>
      </c>
      <c r="E64" s="94"/>
      <c r="F64" s="95"/>
      <c r="G64" s="96"/>
      <c r="H64" s="166">
        <f>Таблица618[[#This Row],[Коэфициент стоимости]]*Таблица618[[#This Row],[Розничная цена KRW]]</f>
        <v>0</v>
      </c>
      <c r="I64" s="98" t="str">
        <f>IF($H$1="","Введите курс",Таблица618[[#This Row],[Оптовая цена KRW за 1шт]]/$H$1)</f>
        <v>Введите курс</v>
      </c>
      <c r="J64" s="99"/>
      <c r="K64" s="100">
        <f>Таблица618[[#This Row],[Заказ коробок ]]*Таблица618[[#This Row],[Кол-во шт в коробке]]</f>
        <v>0</v>
      </c>
      <c r="L64" s="101">
        <f>Таблица618[[#This Row],[Общее кол-во шт]]*Таблица618[[#This Row],[Оптовая цена KRW за 1шт]]</f>
        <v>0</v>
      </c>
      <c r="M64" s="102" t="str">
        <f>IFERROR(Таблица618[[#This Row],[Общее кол-во шт]]*Таблица618[[#This Row],[Оптовая цена USD за 1шт]],"")</f>
        <v/>
      </c>
      <c r="N64" s="252" t="s">
        <v>19258</v>
      </c>
    </row>
    <row r="65" spans="1:14" s="75" customFormat="1" ht="22.5" hidden="1" customHeight="1">
      <c r="A65" s="62" t="s">
        <v>171</v>
      </c>
      <c r="B65" s="92"/>
      <c r="C65" s="64" t="s">
        <v>112</v>
      </c>
      <c r="D65" s="254" t="s">
        <v>29705</v>
      </c>
      <c r="E65" s="94"/>
      <c r="F65" s="95"/>
      <c r="G65" s="96">
        <v>500</v>
      </c>
      <c r="H65" s="166">
        <f>Таблица618[[#This Row],[Коэфициент стоимости]]*Таблица618[[#This Row],[Розничная цена KRW]]</f>
        <v>0</v>
      </c>
      <c r="I65" s="98" t="str">
        <f>IF($H$1="","Введите курс",Таблица618[[#This Row],[Оптовая цена KRW за 1шт]]/$H$1)</f>
        <v>Введите курс</v>
      </c>
      <c r="J65" s="99"/>
      <c r="K65" s="100">
        <f>Таблица618[[#This Row],[Заказ коробок ]]*Таблица618[[#This Row],[Кол-во шт в коробке]]</f>
        <v>0</v>
      </c>
      <c r="L65" s="101">
        <f>Таблица618[[#This Row],[Общее кол-во шт]]*Таблица618[[#This Row],[Оптовая цена KRW за 1шт]]</f>
        <v>0</v>
      </c>
      <c r="M65" s="102" t="str">
        <f>IFERROR(Таблица618[[#This Row],[Общее кол-во шт]]*Таблица618[[#This Row],[Оптовая цена USD за 1шт]],"")</f>
        <v/>
      </c>
      <c r="N65" s="252" t="s">
        <v>19258</v>
      </c>
    </row>
    <row r="66" spans="1:14" s="75" customFormat="1" ht="22.5" hidden="1" customHeight="1">
      <c r="A66" s="62" t="s">
        <v>5126</v>
      </c>
      <c r="B66" s="92"/>
      <c r="C66" s="64" t="s">
        <v>29658</v>
      </c>
      <c r="D66" s="254" t="s">
        <v>29706</v>
      </c>
      <c r="E66" s="94"/>
      <c r="F66" s="95"/>
      <c r="G66" s="96">
        <v>500</v>
      </c>
      <c r="H66" s="166">
        <f>Таблица618[[#This Row],[Коэфициент стоимости]]*Таблица618[[#This Row],[Розничная цена KRW]]</f>
        <v>0</v>
      </c>
      <c r="I66" s="98" t="str">
        <f>IF($H$1="","Введите курс",Таблица618[[#This Row],[Оптовая цена KRW за 1шт]]/$H$1)</f>
        <v>Введите курс</v>
      </c>
      <c r="J66" s="99"/>
      <c r="K66" s="100">
        <f>Таблица618[[#This Row],[Заказ коробок ]]*Таблица618[[#This Row],[Кол-во шт в коробке]]</f>
        <v>0</v>
      </c>
      <c r="L66" s="101">
        <f>Таблица618[[#This Row],[Общее кол-во шт]]*Таблица618[[#This Row],[Оптовая цена KRW за 1шт]]</f>
        <v>0</v>
      </c>
      <c r="M66" s="102" t="str">
        <f>IFERROR(Таблица618[[#This Row],[Общее кол-во шт]]*Таблица618[[#This Row],[Оптовая цена USD за 1шт]],"")</f>
        <v/>
      </c>
      <c r="N66" s="252" t="s">
        <v>19258</v>
      </c>
    </row>
    <row r="67" spans="1:14" s="75" customFormat="1" ht="22.5" hidden="1" customHeight="1">
      <c r="A67" s="62" t="s">
        <v>5127</v>
      </c>
      <c r="B67" s="92"/>
      <c r="C67" s="64" t="s">
        <v>115</v>
      </c>
      <c r="D67" s="254" t="s">
        <v>29707</v>
      </c>
      <c r="E67" s="94"/>
      <c r="F67" s="95"/>
      <c r="G67" s="96">
        <v>500</v>
      </c>
      <c r="H67" s="166">
        <f>Таблица618[[#This Row],[Коэфициент стоимости]]*Таблица618[[#This Row],[Розничная цена KRW]]</f>
        <v>0</v>
      </c>
      <c r="I67" s="98" t="str">
        <f>IF($H$1="","Введите курс",Таблица618[[#This Row],[Оптовая цена KRW за 1шт]]/$H$1)</f>
        <v>Введите курс</v>
      </c>
      <c r="J67" s="99"/>
      <c r="K67" s="100">
        <f>Таблица618[[#This Row],[Заказ коробок ]]*Таблица618[[#This Row],[Кол-во шт в коробке]]</f>
        <v>0</v>
      </c>
      <c r="L67" s="101">
        <f>Таблица618[[#This Row],[Общее кол-во шт]]*Таблица618[[#This Row],[Оптовая цена KRW за 1шт]]</f>
        <v>0</v>
      </c>
      <c r="M67" s="102" t="str">
        <f>IFERROR(Таблица618[[#This Row],[Общее кол-во шт]]*Таблица618[[#This Row],[Оптовая цена USD за 1шт]],"")</f>
        <v/>
      </c>
      <c r="N67" s="252" t="s">
        <v>19258</v>
      </c>
    </row>
    <row r="68" spans="1:14" s="75" customFormat="1" ht="22.5" hidden="1" customHeight="1">
      <c r="A68" s="62" t="s">
        <v>5128</v>
      </c>
      <c r="B68" s="92"/>
      <c r="C68" s="64" t="s">
        <v>119</v>
      </c>
      <c r="D68" s="254" t="s">
        <v>29708</v>
      </c>
      <c r="E68" s="94"/>
      <c r="F68" s="95"/>
      <c r="G68" s="96">
        <v>500</v>
      </c>
      <c r="H68" s="166">
        <f>Таблица618[[#This Row],[Коэфициент стоимости]]*Таблица618[[#This Row],[Розничная цена KRW]]</f>
        <v>0</v>
      </c>
      <c r="I68" s="98" t="str">
        <f>IF($H$1="","Введите курс",Таблица618[[#This Row],[Оптовая цена KRW за 1шт]]/$H$1)</f>
        <v>Введите курс</v>
      </c>
      <c r="J68" s="99"/>
      <c r="K68" s="100">
        <f>Таблица618[[#This Row],[Заказ коробок ]]*Таблица618[[#This Row],[Кол-во шт в коробке]]</f>
        <v>0</v>
      </c>
      <c r="L68" s="101">
        <f>Таблица618[[#This Row],[Общее кол-во шт]]*Таблица618[[#This Row],[Оптовая цена KRW за 1шт]]</f>
        <v>0</v>
      </c>
      <c r="M68" s="102" t="str">
        <f>IFERROR(Таблица618[[#This Row],[Общее кол-во шт]]*Таблица618[[#This Row],[Оптовая цена USD за 1шт]],"")</f>
        <v/>
      </c>
      <c r="N68" s="252" t="s">
        <v>19258</v>
      </c>
    </row>
    <row r="69" spans="1:14" s="75" customFormat="1" ht="22.5" hidden="1" customHeight="1">
      <c r="A69" s="62" t="s">
        <v>5129</v>
      </c>
      <c r="B69" s="92"/>
      <c r="C69" s="64" t="s">
        <v>121</v>
      </c>
      <c r="D69" s="254" t="s">
        <v>29709</v>
      </c>
      <c r="E69" s="94"/>
      <c r="F69" s="95"/>
      <c r="G69" s="96">
        <v>500</v>
      </c>
      <c r="H69" s="166">
        <f>Таблица618[[#This Row],[Коэфициент стоимости]]*Таблица618[[#This Row],[Розничная цена KRW]]</f>
        <v>0</v>
      </c>
      <c r="I69" s="98" t="str">
        <f>IF($H$1="","Введите курс",Таблица618[[#This Row],[Оптовая цена KRW за 1шт]]/$H$1)</f>
        <v>Введите курс</v>
      </c>
      <c r="J69" s="99"/>
      <c r="K69" s="100">
        <f>Таблица618[[#This Row],[Заказ коробок ]]*Таблица618[[#This Row],[Кол-во шт в коробке]]</f>
        <v>0</v>
      </c>
      <c r="L69" s="101">
        <f>Таблица618[[#This Row],[Общее кол-во шт]]*Таблица618[[#This Row],[Оптовая цена KRW за 1шт]]</f>
        <v>0</v>
      </c>
      <c r="M69" s="102" t="str">
        <f>IFERROR(Таблица618[[#This Row],[Общее кол-во шт]]*Таблица618[[#This Row],[Оптовая цена USD за 1шт]],"")</f>
        <v/>
      </c>
      <c r="N69" s="252" t="s">
        <v>19258</v>
      </c>
    </row>
    <row r="70" spans="1:14" s="75" customFormat="1" ht="22.5" hidden="1" customHeight="1">
      <c r="A70" s="62" t="s">
        <v>5130</v>
      </c>
      <c r="B70" s="92"/>
      <c r="C70" s="64" t="s">
        <v>87</v>
      </c>
      <c r="D70" s="254" t="s">
        <v>29688</v>
      </c>
      <c r="E70" s="94"/>
      <c r="F70" s="95"/>
      <c r="G70" s="96">
        <v>500</v>
      </c>
      <c r="H70" s="166">
        <f>Таблица618[[#This Row],[Коэфициент стоимости]]*Таблица618[[#This Row],[Розничная цена KRW]]</f>
        <v>0</v>
      </c>
      <c r="I70" s="98" t="str">
        <f>IF($H$1="","Введите курс",Таблица618[[#This Row],[Оптовая цена KRW за 1шт]]/$H$1)</f>
        <v>Введите курс</v>
      </c>
      <c r="J70" s="99"/>
      <c r="K70" s="100">
        <f>Таблица618[[#This Row],[Заказ коробок ]]*Таблица618[[#This Row],[Кол-во шт в коробке]]</f>
        <v>0</v>
      </c>
      <c r="L70" s="101">
        <f>Таблица618[[#This Row],[Общее кол-во шт]]*Таблица618[[#This Row],[Оптовая цена KRW за 1шт]]</f>
        <v>0</v>
      </c>
      <c r="M70" s="102" t="str">
        <f>IFERROR(Таблица618[[#This Row],[Общее кол-во шт]]*Таблица618[[#This Row],[Оптовая цена USD за 1шт]],"")</f>
        <v/>
      </c>
      <c r="N70" s="252" t="s">
        <v>19258</v>
      </c>
    </row>
    <row r="71" spans="1:14" s="75" customFormat="1" ht="22.5" hidden="1" customHeight="1">
      <c r="A71" s="62" t="s">
        <v>29710</v>
      </c>
      <c r="B71" s="92"/>
      <c r="C71" s="64" t="s">
        <v>123</v>
      </c>
      <c r="D71" s="254" t="s">
        <v>29711</v>
      </c>
      <c r="E71" s="94"/>
      <c r="F71" s="95"/>
      <c r="G71" s="96">
        <v>500</v>
      </c>
      <c r="H71" s="166">
        <f>Таблица618[[#This Row],[Коэфициент стоимости]]*Таблица618[[#This Row],[Розничная цена KRW]]</f>
        <v>0</v>
      </c>
      <c r="I71" s="98" t="str">
        <f>IF($H$1="","Введите курс",Таблица618[[#This Row],[Оптовая цена KRW за 1шт]]/$H$1)</f>
        <v>Введите курс</v>
      </c>
      <c r="J71" s="99"/>
      <c r="K71" s="100">
        <f>Таблица618[[#This Row],[Заказ коробок ]]*Таблица618[[#This Row],[Кол-во шт в коробке]]</f>
        <v>0</v>
      </c>
      <c r="L71" s="101">
        <f>Таблица618[[#This Row],[Общее кол-во шт]]*Таблица618[[#This Row],[Оптовая цена KRW за 1шт]]</f>
        <v>0</v>
      </c>
      <c r="M71" s="102" t="str">
        <f>IFERROR(Таблица618[[#This Row],[Общее кол-во шт]]*Таблица618[[#This Row],[Оптовая цена USD за 1шт]],"")</f>
        <v/>
      </c>
      <c r="N71" s="252" t="s">
        <v>19258</v>
      </c>
    </row>
    <row r="72" spans="1:14" s="75" customFormat="1" ht="22.5" hidden="1" customHeight="1">
      <c r="A72" s="62" t="s">
        <v>29712</v>
      </c>
      <c r="B72" s="92"/>
      <c r="C72" s="64" t="s">
        <v>125</v>
      </c>
      <c r="D72" s="254" t="s">
        <v>29713</v>
      </c>
      <c r="E72" s="94"/>
      <c r="F72" s="95"/>
      <c r="G72" s="96">
        <v>500</v>
      </c>
      <c r="H72" s="166">
        <f>Таблица618[[#This Row],[Коэфициент стоимости]]*Таблица618[[#This Row],[Розничная цена KRW]]</f>
        <v>0</v>
      </c>
      <c r="I72" s="98" t="str">
        <f>IF($H$1="","Введите курс",Таблица618[[#This Row],[Оптовая цена KRW за 1шт]]/$H$1)</f>
        <v>Введите курс</v>
      </c>
      <c r="J72" s="99"/>
      <c r="K72" s="100">
        <f>Таблица618[[#This Row],[Заказ коробок ]]*Таблица618[[#This Row],[Кол-во шт в коробке]]</f>
        <v>0</v>
      </c>
      <c r="L72" s="101">
        <f>Таблица618[[#This Row],[Общее кол-во шт]]*Таблица618[[#This Row],[Оптовая цена KRW за 1шт]]</f>
        <v>0</v>
      </c>
      <c r="M72" s="102" t="str">
        <f>IFERROR(Таблица618[[#This Row],[Общее кол-во шт]]*Таблица618[[#This Row],[Оптовая цена USD за 1шт]],"")</f>
        <v/>
      </c>
      <c r="N72" s="252" t="s">
        <v>19258</v>
      </c>
    </row>
    <row r="73" spans="1:14" s="75" customFormat="1" ht="22.5" hidden="1" customHeight="1">
      <c r="A73" s="62" t="s">
        <v>29714</v>
      </c>
      <c r="B73" s="92"/>
      <c r="C73" s="64" t="s">
        <v>127</v>
      </c>
      <c r="D73" s="254" t="s">
        <v>29715</v>
      </c>
      <c r="E73" s="94"/>
      <c r="F73" s="95"/>
      <c r="G73" s="96">
        <v>500</v>
      </c>
      <c r="H73" s="166">
        <f>Таблица618[[#This Row],[Коэфициент стоимости]]*Таблица618[[#This Row],[Розничная цена KRW]]</f>
        <v>0</v>
      </c>
      <c r="I73" s="98" t="str">
        <f>IF($H$1="","Введите курс",Таблица618[[#This Row],[Оптовая цена KRW за 1шт]]/$H$1)</f>
        <v>Введите курс</v>
      </c>
      <c r="J73" s="99"/>
      <c r="K73" s="100">
        <f>Таблица618[[#This Row],[Заказ коробок ]]*Таблица618[[#This Row],[Кол-во шт в коробке]]</f>
        <v>0</v>
      </c>
      <c r="L73" s="101">
        <f>Таблица618[[#This Row],[Общее кол-во шт]]*Таблица618[[#This Row],[Оптовая цена KRW за 1шт]]</f>
        <v>0</v>
      </c>
      <c r="M73" s="102" t="str">
        <f>IFERROR(Таблица618[[#This Row],[Общее кол-во шт]]*Таблица618[[#This Row],[Оптовая цена USD за 1шт]],"")</f>
        <v/>
      </c>
      <c r="N73" s="252" t="s">
        <v>19258</v>
      </c>
    </row>
    <row r="74" spans="1:14" s="75" customFormat="1" ht="22.5" hidden="1" customHeight="1">
      <c r="A74" s="62" t="s">
        <v>29716</v>
      </c>
      <c r="B74" s="92"/>
      <c r="C74" s="64" t="s">
        <v>129</v>
      </c>
      <c r="D74" s="254" t="s">
        <v>29717</v>
      </c>
      <c r="E74" s="94"/>
      <c r="F74" s="95"/>
      <c r="G74" s="96">
        <v>500</v>
      </c>
      <c r="H74" s="166">
        <f>Таблица618[[#This Row],[Коэфициент стоимости]]*Таблица618[[#This Row],[Розничная цена KRW]]</f>
        <v>0</v>
      </c>
      <c r="I74" s="98" t="str">
        <f>IF($H$1="","Введите курс",Таблица618[[#This Row],[Оптовая цена KRW за 1шт]]/$H$1)</f>
        <v>Введите курс</v>
      </c>
      <c r="J74" s="99"/>
      <c r="K74" s="100">
        <f>Таблица618[[#This Row],[Заказ коробок ]]*Таблица618[[#This Row],[Кол-во шт в коробке]]</f>
        <v>0</v>
      </c>
      <c r="L74" s="101">
        <f>Таблица618[[#This Row],[Общее кол-во шт]]*Таблица618[[#This Row],[Оптовая цена KRW за 1шт]]</f>
        <v>0</v>
      </c>
      <c r="M74" s="102" t="str">
        <f>IFERROR(Таблица618[[#This Row],[Общее кол-во шт]]*Таблица618[[#This Row],[Оптовая цена USD за 1шт]],"")</f>
        <v/>
      </c>
      <c r="N74" s="252" t="s">
        <v>19258</v>
      </c>
    </row>
    <row r="75" spans="1:14" s="75" customFormat="1" ht="22.5" hidden="1" customHeight="1">
      <c r="A75" s="62" t="s">
        <v>29718</v>
      </c>
      <c r="B75" s="92"/>
      <c r="C75" s="64" t="s">
        <v>29668</v>
      </c>
      <c r="D75" s="254" t="s">
        <v>29719</v>
      </c>
      <c r="E75" s="94"/>
      <c r="F75" s="95"/>
      <c r="G75" s="96">
        <v>500</v>
      </c>
      <c r="H75" s="166">
        <f>Таблица618[[#This Row],[Коэфициент стоимости]]*Таблица618[[#This Row],[Розничная цена KRW]]</f>
        <v>0</v>
      </c>
      <c r="I75" s="98" t="str">
        <f>IF($H$1="","Введите курс",Таблица618[[#This Row],[Оптовая цена KRW за 1шт]]/$H$1)</f>
        <v>Введите курс</v>
      </c>
      <c r="J75" s="99"/>
      <c r="K75" s="100">
        <f>Таблица618[[#This Row],[Заказ коробок ]]*Таблица618[[#This Row],[Кол-во шт в коробке]]</f>
        <v>0</v>
      </c>
      <c r="L75" s="101">
        <f>Таблица618[[#This Row],[Общее кол-во шт]]*Таблица618[[#This Row],[Оптовая цена KRW за 1шт]]</f>
        <v>0</v>
      </c>
      <c r="M75" s="102" t="str">
        <f>IFERROR(Таблица618[[#This Row],[Общее кол-во шт]]*Таблица618[[#This Row],[Оптовая цена USD за 1шт]],"")</f>
        <v/>
      </c>
      <c r="N75" s="252" t="s">
        <v>19258</v>
      </c>
    </row>
    <row r="76" spans="1:14" s="75" customFormat="1" ht="22.5" hidden="1" customHeight="1">
      <c r="A76" s="62" t="s">
        <v>29720</v>
      </c>
      <c r="B76" s="92"/>
      <c r="C76" s="64" t="s">
        <v>137</v>
      </c>
      <c r="D76" s="254" t="s">
        <v>29721</v>
      </c>
      <c r="E76" s="94"/>
      <c r="F76" s="95"/>
      <c r="G76" s="96">
        <v>500</v>
      </c>
      <c r="H76" s="166">
        <f>Таблица618[[#This Row],[Коэфициент стоимости]]*Таблица618[[#This Row],[Розничная цена KRW]]</f>
        <v>0</v>
      </c>
      <c r="I76" s="98" t="str">
        <f>IF($H$1="","Введите курс",Таблица618[[#This Row],[Оптовая цена KRW за 1шт]]/$H$1)</f>
        <v>Введите курс</v>
      </c>
      <c r="J76" s="99"/>
      <c r="K76" s="100">
        <f>Таблица618[[#This Row],[Заказ коробок ]]*Таблица618[[#This Row],[Кол-во шт в коробке]]</f>
        <v>0</v>
      </c>
      <c r="L76" s="101">
        <f>Таблица618[[#This Row],[Общее кол-во шт]]*Таблица618[[#This Row],[Оптовая цена KRW за 1шт]]</f>
        <v>0</v>
      </c>
      <c r="M76" s="102" t="str">
        <f>IFERROR(Таблица618[[#This Row],[Общее кол-во шт]]*Таблица618[[#This Row],[Оптовая цена USD за 1шт]],"")</f>
        <v/>
      </c>
      <c r="N76" s="252" t="s">
        <v>19258</v>
      </c>
    </row>
    <row r="77" spans="1:14" s="75" customFormat="1" ht="22.5" hidden="1" customHeight="1">
      <c r="A77" s="62" t="s">
        <v>29722</v>
      </c>
      <c r="B77" s="92"/>
      <c r="C77" s="64" t="s">
        <v>139</v>
      </c>
      <c r="D77" s="254" t="s">
        <v>29723</v>
      </c>
      <c r="E77" s="94"/>
      <c r="F77" s="95"/>
      <c r="G77" s="96">
        <v>500</v>
      </c>
      <c r="H77" s="166">
        <f>Таблица618[[#This Row],[Коэфициент стоимости]]*Таблица618[[#This Row],[Розничная цена KRW]]</f>
        <v>0</v>
      </c>
      <c r="I77" s="98" t="str">
        <f>IF($H$1="","Введите курс",Таблица618[[#This Row],[Оптовая цена KRW за 1шт]]/$H$1)</f>
        <v>Введите курс</v>
      </c>
      <c r="J77" s="99"/>
      <c r="K77" s="100">
        <f>Таблица618[[#This Row],[Заказ коробок ]]*Таблица618[[#This Row],[Кол-во шт в коробке]]</f>
        <v>0</v>
      </c>
      <c r="L77" s="101">
        <f>Таблица618[[#This Row],[Общее кол-во шт]]*Таблица618[[#This Row],[Оптовая цена KRW за 1шт]]</f>
        <v>0</v>
      </c>
      <c r="M77" s="102" t="str">
        <f>IFERROR(Таблица618[[#This Row],[Общее кол-во шт]]*Таблица618[[#This Row],[Оптовая цена USD за 1шт]],"")</f>
        <v/>
      </c>
      <c r="N77" s="252" t="s">
        <v>19258</v>
      </c>
    </row>
    <row r="78" spans="1:14" s="75" customFormat="1" ht="22.5" hidden="1" customHeight="1">
      <c r="A78" s="62" t="s">
        <v>29724</v>
      </c>
      <c r="B78" s="92"/>
      <c r="C78" s="64" t="s">
        <v>141</v>
      </c>
      <c r="D78" s="254" t="s">
        <v>29725</v>
      </c>
      <c r="E78" s="94"/>
      <c r="F78" s="95"/>
      <c r="G78" s="96">
        <v>500</v>
      </c>
      <c r="H78" s="166">
        <f>Таблица618[[#This Row],[Коэфициент стоимости]]*Таблица618[[#This Row],[Розничная цена KRW]]</f>
        <v>0</v>
      </c>
      <c r="I78" s="98" t="str">
        <f>IF($H$1="","Введите курс",Таблица618[[#This Row],[Оптовая цена KRW за 1шт]]/$H$1)</f>
        <v>Введите курс</v>
      </c>
      <c r="J78" s="99"/>
      <c r="K78" s="100">
        <f>Таблица618[[#This Row],[Заказ коробок ]]*Таблица618[[#This Row],[Кол-во шт в коробке]]</f>
        <v>0</v>
      </c>
      <c r="L78" s="101">
        <f>Таблица618[[#This Row],[Общее кол-во шт]]*Таблица618[[#This Row],[Оптовая цена KRW за 1шт]]</f>
        <v>0</v>
      </c>
      <c r="M78" s="102" t="str">
        <f>IFERROR(Таблица618[[#This Row],[Общее кол-во шт]]*Таблица618[[#This Row],[Оптовая цена USD за 1шт]],"")</f>
        <v/>
      </c>
      <c r="N78" s="252" t="s">
        <v>19258</v>
      </c>
    </row>
  </sheetData>
  <sheetProtection algorithmName="SHA-512" hashValue="SCI3HNVWCv4otaaGhTZc7MQPlCgFcyrFDbrDSLeO5HEuWWrduxmg0wbBo5IwAuJRjnKn6pAxphKCTPXBwD/oog==" saltValue="9ZSYEMTlkgT+eXU8y/WlzQ==" spinCount="100000" sheet="1" autoFilter="0" pivotTables="0"/>
  <mergeCells count="2">
    <mergeCell ref="A1:C1"/>
    <mergeCell ref="D1:F1"/>
  </mergeCells>
  <conditionalFormatting sqref="A79:A1048576">
    <cfRule type="duplicateValues" dxfId="518" priority="1"/>
  </conditionalFormatting>
  <conditionalFormatting sqref="A79:A1048576">
    <cfRule type="duplicateValues" dxfId="517" priority="2"/>
    <cfRule type="duplicateValues" dxfId="516" priority="3"/>
    <cfRule type="duplicateValues" dxfId="515" priority="4"/>
  </conditionalFormatting>
  <conditionalFormatting sqref="A3:A78">
    <cfRule type="duplicateValues" dxfId="514" priority="5"/>
  </conditionalFormatting>
  <conditionalFormatting sqref="A3:A78">
    <cfRule type="duplicateValues" dxfId="513" priority="6"/>
    <cfRule type="duplicateValues" dxfId="512" priority="7"/>
    <cfRule type="duplicateValues" dxfId="511" priority="8"/>
  </conditionalFormatting>
  <conditionalFormatting sqref="A3:A78">
    <cfRule type="duplicateValues" dxfId="510" priority="9"/>
  </conditionalFormatting>
  <conditionalFormatting sqref="A3:A78">
    <cfRule type="duplicateValues" dxfId="509" priority="10"/>
    <cfRule type="duplicateValues" dxfId="508" priority="11"/>
    <cfRule type="duplicateValues" dxfId="507" priority="12"/>
  </conditionalFormatting>
  <hyperlinks>
    <hyperlink ref="G1" r:id="rId1" xr:uid="{39F1EBAB-C66C-4691-A2E4-6028DB0A17A4}"/>
    <hyperlink ref="N1" location="Главная!A1" display="Вернуться на Главную" xr:uid="{3CEBDA95-EB6E-48A6-AD71-9F0838A3FF2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180BB-F24C-44C1-ADE8-FC691289F188}">
  <sheetPr>
    <pageSetUpPr fitToPage="1"/>
  </sheetPr>
  <dimension ref="A1:N2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18533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SUM(J3:J20)</f>
        <v>0</v>
      </c>
      <c r="K1" s="125">
        <f>SUM(K3:K20)</f>
        <v>0</v>
      </c>
      <c r="L1" s="126">
        <f>SUM(L3:L20)</f>
        <v>0</v>
      </c>
      <c r="M1" s="127">
        <f>SUM(M3:M20)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18534</v>
      </c>
      <c r="B3" s="14">
        <v>8809084080210</v>
      </c>
      <c r="C3" s="45" t="s">
        <v>18535</v>
      </c>
      <c r="D3" s="46" t="s">
        <v>18536</v>
      </c>
      <c r="E3" s="53">
        <v>32000</v>
      </c>
      <c r="F3" s="15">
        <v>0.28000000000000003</v>
      </c>
      <c r="G3" s="47">
        <v>50</v>
      </c>
      <c r="H3" s="16">
        <f>Таблица633[[#This Row],[Коэфициент стоимости]]*Таблица633[[#This Row],[Розничная цена KRW]]</f>
        <v>8960</v>
      </c>
      <c r="I3" s="17" t="str">
        <f>IF($H$1="","Введите курс",Таблица633[[#This Row],[Оптовая цена KRW за 1шт]]/$H$1)</f>
        <v>Введите курс</v>
      </c>
      <c r="J3" s="48"/>
      <c r="K3" s="18">
        <f>Таблица633[[#This Row],[Заказ коробок ]]*Таблица633[[#This Row],[Кол-во шт в коробке]]</f>
        <v>0</v>
      </c>
      <c r="L3" s="16">
        <f>Таблица633[[#This Row],[Общее кол-во шт]]*Таблица633[[#This Row],[Оптовая цена KRW за 1шт]]</f>
        <v>0</v>
      </c>
      <c r="M3" s="19" t="str">
        <f>IFERROR(Таблица633[[#This Row],[Общее кол-во шт]]*Таблица633[[#This Row],[Оптовая цена USD за 1шт]],"")</f>
        <v/>
      </c>
      <c r="N3" s="49"/>
    </row>
    <row r="4" spans="1:14" ht="22.5" customHeight="1">
      <c r="A4" s="44" t="s">
        <v>18537</v>
      </c>
      <c r="B4" s="14">
        <v>8809084080227</v>
      </c>
      <c r="C4" s="50" t="s">
        <v>18538</v>
      </c>
      <c r="D4" s="46" t="s">
        <v>18539</v>
      </c>
      <c r="E4" s="16">
        <v>36000</v>
      </c>
      <c r="F4" s="15">
        <v>0.28000000000000003</v>
      </c>
      <c r="G4" s="47">
        <v>50</v>
      </c>
      <c r="H4" s="55">
        <f>Таблица633[[#This Row],[Коэфициент стоимости]]*Таблица633[[#This Row],[Розничная цена KRW]]</f>
        <v>10080.000000000002</v>
      </c>
      <c r="I4" s="17" t="str">
        <f>IF($H$1="","Введите курс",Таблица633[[#This Row],[Оптовая цена KRW за 1шт]]/$H$1)</f>
        <v>Введите курс</v>
      </c>
      <c r="J4" s="48"/>
      <c r="K4" s="18">
        <f>Таблица633[[#This Row],[Заказ коробок ]]*Таблица633[[#This Row],[Кол-во шт в коробке]]</f>
        <v>0</v>
      </c>
      <c r="L4" s="54">
        <f>Таблица633[[#This Row],[Общее кол-во шт]]*Таблица633[[#This Row],[Оптовая цена KRW за 1шт]]</f>
        <v>0</v>
      </c>
      <c r="M4" s="19" t="str">
        <f>IFERROR(Таблица633[[#This Row],[Общее кол-во шт]]*Таблица633[[#This Row],[Оптовая цена USD за 1шт]],"")</f>
        <v/>
      </c>
      <c r="N4" s="49"/>
    </row>
    <row r="5" spans="1:14" ht="22.5" customHeight="1">
      <c r="A5" s="44" t="s">
        <v>18540</v>
      </c>
      <c r="B5" s="14">
        <v>8809084080234</v>
      </c>
      <c r="C5" s="50" t="s">
        <v>18541</v>
      </c>
      <c r="D5" s="46" t="s">
        <v>18542</v>
      </c>
      <c r="E5" s="16">
        <v>30000</v>
      </c>
      <c r="F5" s="15">
        <v>0.30000000000000004</v>
      </c>
      <c r="G5" s="47">
        <v>100</v>
      </c>
      <c r="H5" s="55">
        <f>Таблица633[[#This Row],[Коэфициент стоимости]]*Таблица633[[#This Row],[Розничная цена KRW]]</f>
        <v>9000.0000000000018</v>
      </c>
      <c r="I5" s="17" t="str">
        <f>IF($H$1="","Введите курс",Таблица633[[#This Row],[Оптовая цена KRW за 1шт]]/$H$1)</f>
        <v>Введите курс</v>
      </c>
      <c r="J5" s="48"/>
      <c r="K5" s="18">
        <f>Таблица633[[#This Row],[Заказ коробок ]]*Таблица633[[#This Row],[Кол-во шт в коробке]]</f>
        <v>0</v>
      </c>
      <c r="L5" s="54">
        <f>Таблица633[[#This Row],[Общее кол-во шт]]*Таблица633[[#This Row],[Оптовая цена KRW за 1шт]]</f>
        <v>0</v>
      </c>
      <c r="M5" s="19" t="str">
        <f>IFERROR(Таблица633[[#This Row],[Общее кол-во шт]]*Таблица633[[#This Row],[Оптовая цена USD за 1шт]],"")</f>
        <v/>
      </c>
      <c r="N5" s="49"/>
    </row>
    <row r="6" spans="1:14" ht="22.5" customHeight="1">
      <c r="A6" s="44" t="s">
        <v>18543</v>
      </c>
      <c r="B6" s="14">
        <v>8809084080241</v>
      </c>
      <c r="C6" s="50" t="s">
        <v>18544</v>
      </c>
      <c r="D6" s="46" t="s">
        <v>18545</v>
      </c>
      <c r="E6" s="16">
        <v>35000</v>
      </c>
      <c r="F6" s="15">
        <v>0.27</v>
      </c>
      <c r="G6" s="47">
        <v>80</v>
      </c>
      <c r="H6" s="55">
        <f>Таблица633[[#This Row],[Коэфициент стоимости]]*Таблица633[[#This Row],[Розничная цена KRW]]</f>
        <v>9450</v>
      </c>
      <c r="I6" s="17" t="str">
        <f>IF($H$1="","Введите курс",Таблица633[[#This Row],[Оптовая цена KRW за 1шт]]/$H$1)</f>
        <v>Введите курс</v>
      </c>
      <c r="J6" s="48"/>
      <c r="K6" s="18">
        <f>Таблица633[[#This Row],[Заказ коробок ]]*Таблица633[[#This Row],[Кол-во шт в коробке]]</f>
        <v>0</v>
      </c>
      <c r="L6" s="54">
        <f>Таблица633[[#This Row],[Общее кол-во шт]]*Таблица633[[#This Row],[Оптовая цена KRW за 1шт]]</f>
        <v>0</v>
      </c>
      <c r="M6" s="19" t="str">
        <f>IFERROR(Таблица633[[#This Row],[Общее кол-во шт]]*Таблица633[[#This Row],[Оптовая цена USD за 1шт]],"")</f>
        <v/>
      </c>
      <c r="N6" s="49"/>
    </row>
    <row r="7" spans="1:14" ht="22.5" customHeight="1">
      <c r="A7" s="44" t="s">
        <v>18546</v>
      </c>
      <c r="B7" s="14">
        <v>8809438486125</v>
      </c>
      <c r="C7" s="50" t="s">
        <v>18547</v>
      </c>
      <c r="D7" s="46" t="s">
        <v>18548</v>
      </c>
      <c r="E7" s="16">
        <v>24000</v>
      </c>
      <c r="F7" s="15">
        <v>0.26</v>
      </c>
      <c r="G7" s="47">
        <v>100</v>
      </c>
      <c r="H7" s="55">
        <f>Таблица633[[#This Row],[Коэфициент стоимости]]*Таблица633[[#This Row],[Розничная цена KRW]]</f>
        <v>6240</v>
      </c>
      <c r="I7" s="17" t="str">
        <f>IF($H$1="","Введите курс",Таблица633[[#This Row],[Оптовая цена KRW за 1шт]]/$H$1)</f>
        <v>Введите курс</v>
      </c>
      <c r="J7" s="48"/>
      <c r="K7" s="18">
        <f>Таблица633[[#This Row],[Заказ коробок ]]*Таблица633[[#This Row],[Кол-во шт в коробке]]</f>
        <v>0</v>
      </c>
      <c r="L7" s="54">
        <f>Таблица633[[#This Row],[Общее кол-во шт]]*Таблица633[[#This Row],[Оптовая цена KRW за 1шт]]</f>
        <v>0</v>
      </c>
      <c r="M7" s="19" t="str">
        <f>IFERROR(Таблица633[[#This Row],[Общее кол-во шт]]*Таблица633[[#This Row],[Оптовая цена USD за 1шт]],"")</f>
        <v/>
      </c>
      <c r="N7" s="49"/>
    </row>
    <row r="8" spans="1:14" ht="22.5" customHeight="1">
      <c r="A8" s="44" t="s">
        <v>18549</v>
      </c>
      <c r="B8" s="14">
        <v>8809438486118</v>
      </c>
      <c r="C8" s="50" t="s">
        <v>18550</v>
      </c>
      <c r="D8" s="46" t="s">
        <v>18551</v>
      </c>
      <c r="E8" s="16">
        <v>25000</v>
      </c>
      <c r="F8" s="15">
        <v>0.26</v>
      </c>
      <c r="G8" s="47">
        <v>100</v>
      </c>
      <c r="H8" s="55">
        <f>Таблица633[[#This Row],[Коэфициент стоимости]]*Таблица633[[#This Row],[Розничная цена KRW]]</f>
        <v>6500</v>
      </c>
      <c r="I8" s="17" t="str">
        <f>IF($H$1="","Введите курс",Таблица633[[#This Row],[Оптовая цена KRW за 1шт]]/$H$1)</f>
        <v>Введите курс</v>
      </c>
      <c r="J8" s="48"/>
      <c r="K8" s="18">
        <f>Таблица633[[#This Row],[Заказ коробок ]]*Таблица633[[#This Row],[Кол-во шт в коробке]]</f>
        <v>0</v>
      </c>
      <c r="L8" s="54">
        <f>Таблица633[[#This Row],[Общее кол-во шт]]*Таблица633[[#This Row],[Оптовая цена KRW за 1шт]]</f>
        <v>0</v>
      </c>
      <c r="M8" s="19" t="str">
        <f>IFERROR(Таблица633[[#This Row],[Общее кол-во шт]]*Таблица633[[#This Row],[Оптовая цена USD за 1шт]],"")</f>
        <v/>
      </c>
      <c r="N8" s="49"/>
    </row>
    <row r="9" spans="1:14" ht="22.5" customHeight="1">
      <c r="A9" s="44" t="s">
        <v>18552</v>
      </c>
      <c r="B9" s="14">
        <v>8809084080166</v>
      </c>
      <c r="C9" s="50" t="s">
        <v>18553</v>
      </c>
      <c r="D9" s="46" t="s">
        <v>18554</v>
      </c>
      <c r="E9" s="16">
        <v>18000</v>
      </c>
      <c r="F9" s="15">
        <v>0.28000000000000003</v>
      </c>
      <c r="G9" s="47">
        <v>200</v>
      </c>
      <c r="H9" s="55">
        <f>Таблица633[[#This Row],[Коэфициент стоимости]]*Таблица633[[#This Row],[Розничная цена KRW]]</f>
        <v>5040.0000000000009</v>
      </c>
      <c r="I9" s="17" t="str">
        <f>IF($H$1="","Введите курс",Таблица633[[#This Row],[Оптовая цена KRW за 1шт]]/$H$1)</f>
        <v>Введите курс</v>
      </c>
      <c r="J9" s="48"/>
      <c r="K9" s="18">
        <f>Таблица633[[#This Row],[Заказ коробок ]]*Таблица633[[#This Row],[Кол-во шт в коробке]]</f>
        <v>0</v>
      </c>
      <c r="L9" s="54">
        <f>Таблица633[[#This Row],[Общее кол-во шт]]*Таблица633[[#This Row],[Оптовая цена KRW за 1шт]]</f>
        <v>0</v>
      </c>
      <c r="M9" s="19" t="str">
        <f>IFERROR(Таблица633[[#This Row],[Общее кол-во шт]]*Таблица633[[#This Row],[Оптовая цена USD за 1шт]],"")</f>
        <v/>
      </c>
      <c r="N9" s="49"/>
    </row>
    <row r="10" spans="1:14" ht="22.5" customHeight="1">
      <c r="A10" s="44" t="s">
        <v>18555</v>
      </c>
      <c r="B10" s="14">
        <v>8809084080180</v>
      </c>
      <c r="C10" s="50" t="s">
        <v>18556</v>
      </c>
      <c r="D10" s="46" t="s">
        <v>18557</v>
      </c>
      <c r="E10" s="16">
        <v>18000</v>
      </c>
      <c r="F10" s="15">
        <v>0.28000000000000003</v>
      </c>
      <c r="G10" s="47">
        <v>200</v>
      </c>
      <c r="H10" s="55">
        <f>Таблица633[[#This Row],[Коэфициент стоимости]]*Таблица633[[#This Row],[Розничная цена KRW]]</f>
        <v>5040.0000000000009</v>
      </c>
      <c r="I10" s="17" t="str">
        <f>IF($H$1="","Введите курс",Таблица633[[#This Row],[Оптовая цена KRW за 1шт]]/$H$1)</f>
        <v>Введите курс</v>
      </c>
      <c r="J10" s="48"/>
      <c r="K10" s="18">
        <f>Таблица633[[#This Row],[Заказ коробок ]]*Таблица633[[#This Row],[Кол-во шт в коробке]]</f>
        <v>0</v>
      </c>
      <c r="L10" s="54">
        <f>Таблица633[[#This Row],[Общее кол-во шт]]*Таблица633[[#This Row],[Оптовая цена KRW за 1шт]]</f>
        <v>0</v>
      </c>
      <c r="M10" s="19" t="str">
        <f>IFERROR(Таблица633[[#This Row],[Общее кол-во шт]]*Таблица633[[#This Row],[Оптовая цена USD за 1шт]],"")</f>
        <v/>
      </c>
      <c r="N10" s="49"/>
    </row>
    <row r="11" spans="1:14" ht="22.5" customHeight="1">
      <c r="A11" s="44" t="s">
        <v>18558</v>
      </c>
      <c r="B11" s="14">
        <v>8809084080173</v>
      </c>
      <c r="C11" s="50" t="s">
        <v>18559</v>
      </c>
      <c r="D11" s="46" t="s">
        <v>18560</v>
      </c>
      <c r="E11" s="16">
        <v>18000</v>
      </c>
      <c r="F11" s="15">
        <v>0.28000000000000003</v>
      </c>
      <c r="G11" s="47">
        <v>200</v>
      </c>
      <c r="H11" s="55">
        <f>Таблица633[[#This Row],[Коэфициент стоимости]]*Таблица633[[#This Row],[Розничная цена KRW]]</f>
        <v>5040.0000000000009</v>
      </c>
      <c r="I11" s="17" t="str">
        <f>IF($H$1="","Введите курс",Таблица633[[#This Row],[Оптовая цена KRW за 1шт]]/$H$1)</f>
        <v>Введите курс</v>
      </c>
      <c r="J11" s="48"/>
      <c r="K11" s="18">
        <f>Таблица633[[#This Row],[Заказ коробок ]]*Таблица633[[#This Row],[Кол-во шт в коробке]]</f>
        <v>0</v>
      </c>
      <c r="L11" s="54">
        <f>Таблица633[[#This Row],[Общее кол-во шт]]*Таблица633[[#This Row],[Оптовая цена KRW за 1шт]]</f>
        <v>0</v>
      </c>
      <c r="M11" s="19" t="str">
        <f>IFERROR(Таблица633[[#This Row],[Общее кол-во шт]]*Таблица633[[#This Row],[Оптовая цена USD за 1шт]],"")</f>
        <v/>
      </c>
      <c r="N11" s="49"/>
    </row>
    <row r="12" spans="1:14" ht="22.5" customHeight="1">
      <c r="A12" s="44" t="s">
        <v>18561</v>
      </c>
      <c r="B12" s="14">
        <v>8809084080159</v>
      </c>
      <c r="C12" s="50" t="s">
        <v>18562</v>
      </c>
      <c r="D12" s="46" t="s">
        <v>18563</v>
      </c>
      <c r="E12" s="16">
        <v>26000</v>
      </c>
      <c r="F12" s="15">
        <v>0.27</v>
      </c>
      <c r="G12" s="47">
        <v>200</v>
      </c>
      <c r="H12" s="55">
        <f>Таблица633[[#This Row],[Коэфициент стоимости]]*Таблица633[[#This Row],[Розничная цена KRW]]</f>
        <v>7020.0000000000009</v>
      </c>
      <c r="I12" s="17" t="str">
        <f>IF($H$1="","Введите курс",Таблица633[[#This Row],[Оптовая цена KRW за 1шт]]/$H$1)</f>
        <v>Введите курс</v>
      </c>
      <c r="J12" s="48"/>
      <c r="K12" s="18">
        <f>Таблица633[[#This Row],[Заказ коробок ]]*Таблица633[[#This Row],[Кол-во шт в коробке]]</f>
        <v>0</v>
      </c>
      <c r="L12" s="54">
        <f>Таблица633[[#This Row],[Общее кол-во шт]]*Таблица633[[#This Row],[Оптовая цена KRW за 1шт]]</f>
        <v>0</v>
      </c>
      <c r="M12" s="19" t="str">
        <f>IFERROR(Таблица633[[#This Row],[Общее кол-во шт]]*Таблица633[[#This Row],[Оптовая цена USD за 1шт]],"")</f>
        <v/>
      </c>
      <c r="N12" s="49"/>
    </row>
    <row r="13" spans="1:14" ht="22.5" customHeight="1">
      <c r="A13" s="44" t="s">
        <v>18564</v>
      </c>
      <c r="B13" s="14">
        <v>8809084080128</v>
      </c>
      <c r="C13" s="50" t="s">
        <v>18565</v>
      </c>
      <c r="D13" s="46" t="s">
        <v>18566</v>
      </c>
      <c r="E13" s="16">
        <v>31000</v>
      </c>
      <c r="F13" s="15">
        <v>0.29000000000000004</v>
      </c>
      <c r="G13" s="47">
        <v>50</v>
      </c>
      <c r="H13" s="55">
        <f>Таблица633[[#This Row],[Коэфициент стоимости]]*Таблица633[[#This Row],[Розничная цена KRW]]</f>
        <v>8990.0000000000018</v>
      </c>
      <c r="I13" s="17" t="str">
        <f>IF($H$1="","Введите курс",Таблица633[[#This Row],[Оптовая цена KRW за 1шт]]/$H$1)</f>
        <v>Введите курс</v>
      </c>
      <c r="J13" s="48"/>
      <c r="K13" s="18">
        <f>Таблица633[[#This Row],[Заказ коробок ]]*Таблица633[[#This Row],[Кол-во шт в коробке]]</f>
        <v>0</v>
      </c>
      <c r="L13" s="54">
        <f>Таблица633[[#This Row],[Общее кол-во шт]]*Таблица633[[#This Row],[Оптовая цена KRW за 1шт]]</f>
        <v>0</v>
      </c>
      <c r="M13" s="19" t="str">
        <f>IFERROR(Таблица633[[#This Row],[Общее кол-во шт]]*Таблица633[[#This Row],[Оптовая цена USD за 1шт]],"")</f>
        <v/>
      </c>
      <c r="N13" s="49"/>
    </row>
    <row r="14" spans="1:14" ht="22.5" customHeight="1">
      <c r="A14" s="44" t="s">
        <v>18567</v>
      </c>
      <c r="B14" s="14">
        <v>8809084080135</v>
      </c>
      <c r="C14" s="50" t="s">
        <v>18568</v>
      </c>
      <c r="D14" s="46" t="s">
        <v>18569</v>
      </c>
      <c r="E14" s="16">
        <v>31000</v>
      </c>
      <c r="F14" s="15">
        <v>0.29000000000000004</v>
      </c>
      <c r="G14" s="47">
        <v>50</v>
      </c>
      <c r="H14" s="55">
        <f>Таблица633[[#This Row],[Коэфициент стоимости]]*Таблица633[[#This Row],[Розничная цена KRW]]</f>
        <v>8990.0000000000018</v>
      </c>
      <c r="I14" s="17" t="str">
        <f>IF($H$1="","Введите курс",Таблица633[[#This Row],[Оптовая цена KRW за 1шт]]/$H$1)</f>
        <v>Введите курс</v>
      </c>
      <c r="J14" s="48"/>
      <c r="K14" s="18">
        <f>Таблица633[[#This Row],[Заказ коробок ]]*Таблица633[[#This Row],[Кол-во шт в коробке]]</f>
        <v>0</v>
      </c>
      <c r="L14" s="54">
        <f>Таблица633[[#This Row],[Общее кол-во шт]]*Таблица633[[#This Row],[Оптовая цена KRW за 1шт]]</f>
        <v>0</v>
      </c>
      <c r="M14" s="19" t="str">
        <f>IFERROR(Таблица633[[#This Row],[Общее кол-во шт]]*Таблица633[[#This Row],[Оптовая цена USD за 1шт]],"")</f>
        <v/>
      </c>
      <c r="N14" s="49"/>
    </row>
    <row r="15" spans="1:14" ht="22.5" customHeight="1">
      <c r="A15" s="44" t="s">
        <v>18570</v>
      </c>
      <c r="B15" s="14">
        <v>8809084080142</v>
      </c>
      <c r="C15" s="50" t="s">
        <v>18571</v>
      </c>
      <c r="D15" s="46" t="s">
        <v>18572</v>
      </c>
      <c r="E15" s="16">
        <v>31000</v>
      </c>
      <c r="F15" s="15">
        <v>0.29000000000000004</v>
      </c>
      <c r="G15" s="47">
        <v>50</v>
      </c>
      <c r="H15" s="55">
        <f>Таблица633[[#This Row],[Коэфициент стоимости]]*Таблица633[[#This Row],[Розничная цена KRW]]</f>
        <v>8990.0000000000018</v>
      </c>
      <c r="I15" s="17" t="str">
        <f>IF($H$1="","Введите курс",Таблица633[[#This Row],[Оптовая цена KRW за 1шт]]/$H$1)</f>
        <v>Введите курс</v>
      </c>
      <c r="J15" s="48"/>
      <c r="K15" s="18">
        <f>Таблица633[[#This Row],[Заказ коробок ]]*Таблица633[[#This Row],[Кол-во шт в коробке]]</f>
        <v>0</v>
      </c>
      <c r="L15" s="54">
        <f>Таблица633[[#This Row],[Общее кол-во шт]]*Таблица633[[#This Row],[Оптовая цена KRW за 1шт]]</f>
        <v>0</v>
      </c>
      <c r="M15" s="19" t="str">
        <f>IFERROR(Таблица633[[#This Row],[Общее кол-во шт]]*Таблица633[[#This Row],[Оптовая цена USD за 1шт]],"")</f>
        <v/>
      </c>
      <c r="N15" s="49"/>
    </row>
    <row r="16" spans="1:14" ht="22.5" customHeight="1">
      <c r="A16" s="44" t="s">
        <v>18573</v>
      </c>
      <c r="B16" s="14">
        <v>8809084080197</v>
      </c>
      <c r="C16" s="50" t="s">
        <v>18574</v>
      </c>
      <c r="D16" s="46" t="s">
        <v>18575</v>
      </c>
      <c r="E16" s="16">
        <v>16000</v>
      </c>
      <c r="F16" s="15">
        <v>0.29000000000000004</v>
      </c>
      <c r="G16" s="47">
        <v>300</v>
      </c>
      <c r="H16" s="55">
        <f>Таблица633[[#This Row],[Коэфициент стоимости]]*Таблица633[[#This Row],[Розничная цена KRW]]</f>
        <v>4640.0000000000009</v>
      </c>
      <c r="I16" s="17" t="str">
        <f>IF($H$1="","Введите курс",Таблица633[[#This Row],[Оптовая цена KRW за 1шт]]/$H$1)</f>
        <v>Введите курс</v>
      </c>
      <c r="J16" s="48"/>
      <c r="K16" s="18">
        <f>Таблица633[[#This Row],[Заказ коробок ]]*Таблица633[[#This Row],[Кол-во шт в коробке]]</f>
        <v>0</v>
      </c>
      <c r="L16" s="54">
        <f>Таблица633[[#This Row],[Общее кол-во шт]]*Таблица633[[#This Row],[Оптовая цена KRW за 1шт]]</f>
        <v>0</v>
      </c>
      <c r="M16" s="19" t="str">
        <f>IFERROR(Таблица633[[#This Row],[Общее кол-во шт]]*Таблица633[[#This Row],[Оптовая цена USD за 1шт]],"")</f>
        <v/>
      </c>
      <c r="N16" s="49"/>
    </row>
    <row r="17" spans="1:14" ht="22.5" customHeight="1">
      <c r="A17" s="44" t="s">
        <v>18576</v>
      </c>
      <c r="B17" s="14">
        <v>8809084080203</v>
      </c>
      <c r="C17" s="50" t="s">
        <v>18577</v>
      </c>
      <c r="D17" s="46" t="s">
        <v>18578</v>
      </c>
      <c r="E17" s="16">
        <v>16000</v>
      </c>
      <c r="F17" s="15">
        <v>0.29000000000000004</v>
      </c>
      <c r="G17" s="47">
        <v>300</v>
      </c>
      <c r="H17" s="55">
        <f>Таблица633[[#This Row],[Коэфициент стоимости]]*Таблица633[[#This Row],[Розничная цена KRW]]</f>
        <v>4640.0000000000009</v>
      </c>
      <c r="I17" s="17" t="str">
        <f>IF($H$1="","Введите курс",Таблица633[[#This Row],[Оптовая цена KRW за 1шт]]/$H$1)</f>
        <v>Введите курс</v>
      </c>
      <c r="J17" s="48"/>
      <c r="K17" s="18">
        <f>Таблица633[[#This Row],[Заказ коробок ]]*Таблица633[[#This Row],[Кол-во шт в коробке]]</f>
        <v>0</v>
      </c>
      <c r="L17" s="54">
        <f>Таблица633[[#This Row],[Общее кол-во шт]]*Таблица633[[#This Row],[Оптовая цена KRW за 1шт]]</f>
        <v>0</v>
      </c>
      <c r="M17" s="19" t="str">
        <f>IFERROR(Таблица633[[#This Row],[Общее кол-во шт]]*Таблица633[[#This Row],[Оптовая цена USD за 1шт]],"")</f>
        <v/>
      </c>
      <c r="N17" s="49"/>
    </row>
    <row r="18" spans="1:14" ht="22.5" customHeight="1">
      <c r="A18" s="44" t="s">
        <v>18579</v>
      </c>
      <c r="B18" s="14">
        <v>8809084080258</v>
      </c>
      <c r="C18" s="50" t="s">
        <v>18580</v>
      </c>
      <c r="D18" s="46" t="s">
        <v>18581</v>
      </c>
      <c r="E18" s="16">
        <v>45000</v>
      </c>
      <c r="F18" s="15">
        <v>0.29000000000000004</v>
      </c>
      <c r="G18" s="47">
        <v>100</v>
      </c>
      <c r="H18" s="55">
        <f>Таблица633[[#This Row],[Коэфициент стоимости]]*Таблица633[[#This Row],[Розничная цена KRW]]</f>
        <v>13050.000000000002</v>
      </c>
      <c r="I18" s="17" t="str">
        <f>IF($H$1="","Введите курс",Таблица633[[#This Row],[Оптовая цена KRW за 1шт]]/$H$1)</f>
        <v>Введите курс</v>
      </c>
      <c r="J18" s="48"/>
      <c r="K18" s="18">
        <f>Таблица633[[#This Row],[Заказ коробок ]]*Таблица633[[#This Row],[Кол-во шт в коробке]]</f>
        <v>0</v>
      </c>
      <c r="L18" s="54">
        <f>Таблица633[[#This Row],[Общее кол-во шт]]*Таблица633[[#This Row],[Оптовая цена KRW за 1шт]]</f>
        <v>0</v>
      </c>
      <c r="M18" s="19" t="str">
        <f>IFERROR(Таблица633[[#This Row],[Общее кол-во шт]]*Таблица633[[#This Row],[Оптовая цена USD за 1шт]],"")</f>
        <v/>
      </c>
      <c r="N18" s="49"/>
    </row>
    <row r="19" spans="1:14" ht="22.5" customHeight="1">
      <c r="A19" s="44" t="s">
        <v>18582</v>
      </c>
      <c r="B19" s="14">
        <v>8809084080265</v>
      </c>
      <c r="C19" s="50" t="s">
        <v>18583</v>
      </c>
      <c r="D19" s="46" t="s">
        <v>18584</v>
      </c>
      <c r="E19" s="16">
        <v>45000</v>
      </c>
      <c r="F19" s="15">
        <v>0.29000000000000004</v>
      </c>
      <c r="G19" s="47">
        <v>100</v>
      </c>
      <c r="H19" s="55">
        <f>Таблица633[[#This Row],[Коэфициент стоимости]]*Таблица633[[#This Row],[Розничная цена KRW]]</f>
        <v>13050.000000000002</v>
      </c>
      <c r="I19" s="17" t="str">
        <f>IF($H$1="","Введите курс",Таблица633[[#This Row],[Оптовая цена KRW за 1шт]]/$H$1)</f>
        <v>Введите курс</v>
      </c>
      <c r="J19" s="48"/>
      <c r="K19" s="18">
        <f>Таблица633[[#This Row],[Заказ коробок ]]*Таблица633[[#This Row],[Кол-во шт в коробке]]</f>
        <v>0</v>
      </c>
      <c r="L19" s="54">
        <f>Таблица633[[#This Row],[Общее кол-во шт]]*Таблица633[[#This Row],[Оптовая цена KRW за 1шт]]</f>
        <v>0</v>
      </c>
      <c r="M19" s="19" t="str">
        <f>IFERROR(Таблица633[[#This Row],[Общее кол-во шт]]*Таблица633[[#This Row],[Оптовая цена USD за 1шт]],"")</f>
        <v/>
      </c>
      <c r="N19" s="49"/>
    </row>
    <row r="20" spans="1:14" ht="22.5" customHeight="1">
      <c r="A20" s="44" t="s">
        <v>18585</v>
      </c>
      <c r="B20" s="14">
        <v>8809438486897</v>
      </c>
      <c r="C20" s="50" t="s">
        <v>18586</v>
      </c>
      <c r="D20" s="46" t="s">
        <v>18587</v>
      </c>
      <c r="E20" s="16">
        <v>30000</v>
      </c>
      <c r="F20" s="15">
        <v>0.30000000000000004</v>
      </c>
      <c r="G20" s="47">
        <v>100</v>
      </c>
      <c r="H20" s="55">
        <f>Таблица633[[#This Row],[Коэфициент стоимости]]*Таблица633[[#This Row],[Розничная цена KRW]]</f>
        <v>9000.0000000000018</v>
      </c>
      <c r="I20" s="17" t="str">
        <f>IF($H$1="","Введите курс",Таблица633[[#This Row],[Оптовая цена KRW за 1шт]]/$H$1)</f>
        <v>Введите курс</v>
      </c>
      <c r="J20" s="48"/>
      <c r="K20" s="18">
        <f>Таблица633[[#This Row],[Заказ коробок ]]*Таблица633[[#This Row],[Кол-во шт в коробке]]</f>
        <v>0</v>
      </c>
      <c r="L20" s="54">
        <f>Таблица633[[#This Row],[Общее кол-во шт]]*Таблица633[[#This Row],[Оптовая цена KRW за 1шт]]</f>
        <v>0</v>
      </c>
      <c r="M20" s="19" t="str">
        <f>IFERROR(Таблица633[[#This Row],[Общее кол-во шт]]*Таблица633[[#This Row],[Оптовая цена USD за 1шт]],"")</f>
        <v/>
      </c>
      <c r="N20" s="49"/>
    </row>
  </sheetData>
  <sheetProtection algorithmName="SHA-512" hashValue="dSAvVfkY+zFAW4DlM9Mt007Zn38dWoy0MzsVZdqL5F8ZHdOtyh2hVrccS/kwdtVe73jG8gq9witPhcWg+M6olg==" saltValue="uLHoD6ptdjYwXYawQasaeQ==" spinCount="100000" sheet="1" autoFilter="0" pivotTables="0"/>
  <mergeCells count="2">
    <mergeCell ref="A1:C1"/>
    <mergeCell ref="D1:F1"/>
  </mergeCells>
  <conditionalFormatting sqref="A21:A1048576">
    <cfRule type="duplicateValues" dxfId="487" priority="1"/>
  </conditionalFormatting>
  <conditionalFormatting sqref="A21:A1048576">
    <cfRule type="duplicateValues" dxfId="486" priority="2"/>
    <cfRule type="duplicateValues" dxfId="485" priority="3"/>
    <cfRule type="duplicateValues" dxfId="484" priority="4"/>
  </conditionalFormatting>
  <conditionalFormatting sqref="A3:A20">
    <cfRule type="duplicateValues" dxfId="483" priority="5"/>
  </conditionalFormatting>
  <conditionalFormatting sqref="A3:A20">
    <cfRule type="duplicateValues" dxfId="482" priority="6"/>
    <cfRule type="duplicateValues" dxfId="481" priority="7"/>
    <cfRule type="duplicateValues" dxfId="480" priority="8"/>
  </conditionalFormatting>
  <conditionalFormatting sqref="A3:A20">
    <cfRule type="duplicateValues" dxfId="479" priority="9"/>
  </conditionalFormatting>
  <conditionalFormatting sqref="A3:A20">
    <cfRule type="duplicateValues" dxfId="478" priority="10"/>
    <cfRule type="duplicateValues" dxfId="477" priority="11"/>
    <cfRule type="duplicateValues" dxfId="476" priority="12"/>
  </conditionalFormatting>
  <hyperlinks>
    <hyperlink ref="G1" r:id="rId1" xr:uid="{1A5CE1D1-9BC6-4118-B94B-E15370013696}"/>
    <hyperlink ref="N1" location="Главная!A1" display="Вернуться на Главную" xr:uid="{484C424F-079D-47E6-B359-20521D52A691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833A8-D225-4E7C-B8A6-769C4041A87F}">
  <sheetPr>
    <pageSetUpPr fitToPage="1"/>
  </sheetPr>
  <dimension ref="A1:N22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5131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SUM(J3:J22)</f>
        <v>0</v>
      </c>
      <c r="K1" s="168">
        <f>SUM(K3:K22)</f>
        <v>0</v>
      </c>
      <c r="L1" s="169">
        <f>SUM(L3:L22)</f>
        <v>0</v>
      </c>
      <c r="M1" s="170">
        <f>SUM(M3:M22)</f>
        <v>0</v>
      </c>
      <c r="N1" s="37" t="s">
        <v>2650</v>
      </c>
    </row>
    <row r="2" spans="1:14" ht="50.1" customHeight="1">
      <c r="A2" s="6" t="s">
        <v>7</v>
      </c>
      <c r="B2" s="206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207" t="s">
        <v>5132</v>
      </c>
      <c r="B3" s="208" t="s">
        <v>5133</v>
      </c>
      <c r="C3" s="209" t="s">
        <v>5134</v>
      </c>
      <c r="D3" s="46" t="s">
        <v>5135</v>
      </c>
      <c r="E3" s="53"/>
      <c r="F3" s="15"/>
      <c r="G3" s="47">
        <v>144</v>
      </c>
      <c r="H3" s="16">
        <v>3552.9</v>
      </c>
      <c r="I3" s="17" t="str">
        <f>IF($H$1="","Введите курс",Таблица646[[#This Row],[Оптовая цена KRW за 1шт]]/$H$1)</f>
        <v>Введите курс</v>
      </c>
      <c r="J3" s="48"/>
      <c r="K3" s="18">
        <f>Таблица646[[#This Row],[Заказ коробок ]]*Таблица646[[#This Row],[Кол-во шт в коробке]]</f>
        <v>0</v>
      </c>
      <c r="L3" s="16">
        <f>Таблица646[[#This Row],[Общее кол-во шт]]*Таблица646[[#This Row],[Оптовая цена KRW за 1шт]]</f>
        <v>0</v>
      </c>
      <c r="M3" s="19" t="str">
        <f>IFERROR(Таблица646[[#This Row],[Общее кол-во шт]]*Таблица646[[#This Row],[Оптовая цена USD за 1шт]],"")</f>
        <v/>
      </c>
      <c r="N3" s="49"/>
    </row>
    <row r="4" spans="1:14" ht="22.5" customHeight="1">
      <c r="A4" s="207" t="s">
        <v>5136</v>
      </c>
      <c r="B4" s="208" t="s">
        <v>5137</v>
      </c>
      <c r="C4" s="210" t="s">
        <v>5138</v>
      </c>
      <c r="D4" s="46" t="s">
        <v>5139</v>
      </c>
      <c r="E4" s="16"/>
      <c r="F4" s="15"/>
      <c r="G4" s="47">
        <v>144</v>
      </c>
      <c r="H4" s="55">
        <v>3552.9</v>
      </c>
      <c r="I4" s="17" t="str">
        <f>IF($H$1="","Введите курс",Таблица646[[#This Row],[Оптовая цена KRW за 1шт]]/$H$1)</f>
        <v>Введите курс</v>
      </c>
      <c r="J4" s="48"/>
      <c r="K4" s="18">
        <f>Таблица646[[#This Row],[Заказ коробок ]]*Таблица646[[#This Row],[Кол-во шт в коробке]]</f>
        <v>0</v>
      </c>
      <c r="L4" s="54">
        <f>Таблица646[[#This Row],[Общее кол-во шт]]*Таблица646[[#This Row],[Оптовая цена KRW за 1шт]]</f>
        <v>0</v>
      </c>
      <c r="M4" s="19" t="str">
        <f>IFERROR(Таблица646[[#This Row],[Общее кол-во шт]]*Таблица646[[#This Row],[Оптовая цена USD за 1шт]],"")</f>
        <v/>
      </c>
      <c r="N4" s="49"/>
    </row>
    <row r="5" spans="1:14" ht="22.5" customHeight="1">
      <c r="A5" s="207" t="s">
        <v>5140</v>
      </c>
      <c r="B5" s="208" t="s">
        <v>5141</v>
      </c>
      <c r="C5" s="210" t="s">
        <v>5142</v>
      </c>
      <c r="D5" s="46" t="s">
        <v>5143</v>
      </c>
      <c r="E5" s="16"/>
      <c r="F5" s="15"/>
      <c r="G5" s="47">
        <v>144</v>
      </c>
      <c r="H5" s="55">
        <v>3552.9</v>
      </c>
      <c r="I5" s="17" t="str">
        <f>IF($H$1="","Введите курс",Таблица646[[#This Row],[Оптовая цена KRW за 1шт]]/$H$1)</f>
        <v>Введите курс</v>
      </c>
      <c r="J5" s="48"/>
      <c r="K5" s="18"/>
      <c r="L5" s="54">
        <f>Таблица646[[#This Row],[Общее кол-во шт]]*Таблица646[[#This Row],[Оптовая цена KRW за 1шт]]</f>
        <v>0</v>
      </c>
      <c r="M5" s="19" t="str">
        <f>IFERROR(Таблица646[[#This Row],[Общее кол-во шт]]*Таблица646[[#This Row],[Оптовая цена USD за 1шт]],"")</f>
        <v/>
      </c>
      <c r="N5" s="49"/>
    </row>
    <row r="6" spans="1:14" ht="22.5" customHeight="1">
      <c r="A6" s="207" t="s">
        <v>5144</v>
      </c>
      <c r="B6" s="208" t="s">
        <v>5145</v>
      </c>
      <c r="C6" s="210" t="s">
        <v>5146</v>
      </c>
      <c r="D6" s="46" t="s">
        <v>5147</v>
      </c>
      <c r="E6" s="16"/>
      <c r="F6" s="15"/>
      <c r="G6" s="47">
        <v>144</v>
      </c>
      <c r="H6" s="55">
        <v>3552.9</v>
      </c>
      <c r="I6" s="17" t="str">
        <f>IF($H$1="","Введите курс",Таблица646[[#This Row],[Оптовая цена KRW за 1шт]]/$H$1)</f>
        <v>Введите курс</v>
      </c>
      <c r="J6" s="48"/>
      <c r="K6" s="18">
        <f>Таблица646[[#This Row],[Заказ коробок ]]*Таблица646[[#This Row],[Кол-во шт в коробке]]</f>
        <v>0</v>
      </c>
      <c r="L6" s="54">
        <f>Таблица646[[#This Row],[Общее кол-во шт]]*Таблица646[[#This Row],[Оптовая цена KRW за 1шт]]</f>
        <v>0</v>
      </c>
      <c r="M6" s="19" t="str">
        <f>IFERROR(Таблица646[[#This Row],[Общее кол-во шт]]*Таблица646[[#This Row],[Оптовая цена USD за 1шт]],"")</f>
        <v/>
      </c>
      <c r="N6" s="49"/>
    </row>
    <row r="7" spans="1:14" ht="22.5" customHeight="1">
      <c r="A7" s="207" t="s">
        <v>5148</v>
      </c>
      <c r="B7" s="208" t="s">
        <v>5149</v>
      </c>
      <c r="C7" s="210" t="s">
        <v>5150</v>
      </c>
      <c r="D7" s="46" t="s">
        <v>5151</v>
      </c>
      <c r="E7" s="16"/>
      <c r="F7" s="15"/>
      <c r="G7" s="47">
        <v>144</v>
      </c>
      <c r="H7" s="55">
        <v>3552.9</v>
      </c>
      <c r="I7" s="17" t="str">
        <f>IF($H$1="","Введите курс",Таблица646[[#This Row],[Оптовая цена KRW за 1шт]]/$H$1)</f>
        <v>Введите курс</v>
      </c>
      <c r="J7" s="48"/>
      <c r="K7" s="18">
        <f>Таблица646[[#This Row],[Заказ коробок ]]*Таблица646[[#This Row],[Кол-во шт в коробке]]</f>
        <v>0</v>
      </c>
      <c r="L7" s="54">
        <f>Таблица646[[#This Row],[Общее кол-во шт]]*Таблица646[[#This Row],[Оптовая цена KRW за 1шт]]</f>
        <v>0</v>
      </c>
      <c r="M7" s="19" t="str">
        <f>IFERROR(Таблица646[[#This Row],[Общее кол-во шт]]*Таблица646[[#This Row],[Оптовая цена USD за 1шт]],"")</f>
        <v/>
      </c>
      <c r="N7" s="49"/>
    </row>
    <row r="8" spans="1:14" ht="22.5" customHeight="1">
      <c r="A8" s="207" t="s">
        <v>5152</v>
      </c>
      <c r="B8" s="208" t="s">
        <v>5153</v>
      </c>
      <c r="C8" s="210" t="s">
        <v>5154</v>
      </c>
      <c r="D8" s="46" t="s">
        <v>5155</v>
      </c>
      <c r="E8" s="16"/>
      <c r="F8" s="15"/>
      <c r="G8" s="47">
        <v>24</v>
      </c>
      <c r="H8" s="55">
        <v>4942.6000000000004</v>
      </c>
      <c r="I8" s="17" t="str">
        <f>IF($H$1="","Введите курс",Таблица646[[#This Row],[Оптовая цена KRW за 1шт]]/$H$1)</f>
        <v>Введите курс</v>
      </c>
      <c r="J8" s="48"/>
      <c r="K8" s="18">
        <f>Таблица646[[#This Row],[Заказ коробок ]]*Таблица646[[#This Row],[Кол-во шт в коробке]]</f>
        <v>0</v>
      </c>
      <c r="L8" s="54">
        <f>Таблица646[[#This Row],[Общее кол-во шт]]*Таблица646[[#This Row],[Оптовая цена KRW за 1шт]]</f>
        <v>0</v>
      </c>
      <c r="M8" s="19" t="str">
        <f>IFERROR(Таблица646[[#This Row],[Общее кол-во шт]]*Таблица646[[#This Row],[Оптовая цена USD за 1шт]],"")</f>
        <v/>
      </c>
      <c r="N8" s="49"/>
    </row>
    <row r="9" spans="1:14" ht="22.5" customHeight="1">
      <c r="A9" s="207" t="s">
        <v>5156</v>
      </c>
      <c r="B9" s="208" t="s">
        <v>5157</v>
      </c>
      <c r="C9" s="210" t="s">
        <v>5158</v>
      </c>
      <c r="D9" s="46" t="s">
        <v>5159</v>
      </c>
      <c r="E9" s="16"/>
      <c r="F9" s="15"/>
      <c r="G9" s="47">
        <v>24</v>
      </c>
      <c r="H9" s="55">
        <v>4942.6000000000004</v>
      </c>
      <c r="I9" s="17" t="str">
        <f>IF($H$1="","Введите курс",Таблица646[[#This Row],[Оптовая цена KRW за 1шт]]/$H$1)</f>
        <v>Введите курс</v>
      </c>
      <c r="J9" s="48"/>
      <c r="K9" s="18">
        <f>Таблица646[[#This Row],[Заказ коробок ]]*Таблица646[[#This Row],[Кол-во шт в коробке]]</f>
        <v>0</v>
      </c>
      <c r="L9" s="54">
        <f>Таблица646[[#This Row],[Общее кол-во шт]]*Таблица646[[#This Row],[Оптовая цена KRW за 1шт]]</f>
        <v>0</v>
      </c>
      <c r="M9" s="19" t="str">
        <f>IFERROR(Таблица646[[#This Row],[Общее кол-во шт]]*Таблица646[[#This Row],[Оптовая цена USD за 1шт]],"")</f>
        <v/>
      </c>
      <c r="N9" s="49"/>
    </row>
    <row r="10" spans="1:14" ht="22.5" customHeight="1">
      <c r="A10" s="207" t="s">
        <v>5160</v>
      </c>
      <c r="B10" s="208" t="s">
        <v>5161</v>
      </c>
      <c r="C10" s="210" t="s">
        <v>5162</v>
      </c>
      <c r="D10" s="46" t="s">
        <v>5163</v>
      </c>
      <c r="E10" s="16"/>
      <c r="F10" s="15"/>
      <c r="G10" s="47">
        <v>24</v>
      </c>
      <c r="H10" s="55">
        <v>4942.6000000000004</v>
      </c>
      <c r="I10" s="17" t="str">
        <f>IF($H$1="","Введите курс",Таблица646[[#This Row],[Оптовая цена KRW за 1шт]]/$H$1)</f>
        <v>Введите курс</v>
      </c>
      <c r="J10" s="48"/>
      <c r="K10" s="18">
        <f>Таблица646[[#This Row],[Заказ коробок ]]*Таблица646[[#This Row],[Кол-во шт в коробке]]</f>
        <v>0</v>
      </c>
      <c r="L10" s="54">
        <f>Таблица646[[#This Row],[Общее кол-во шт]]*Таблица646[[#This Row],[Оптовая цена KRW за 1шт]]</f>
        <v>0</v>
      </c>
      <c r="M10" s="19" t="str">
        <f>IFERROR(Таблица646[[#This Row],[Общее кол-во шт]]*Таблица646[[#This Row],[Оптовая цена USD за 1шт]],"")</f>
        <v/>
      </c>
      <c r="N10" s="49"/>
    </row>
    <row r="11" spans="1:14" ht="22.5" customHeight="1">
      <c r="A11" s="207" t="s">
        <v>5164</v>
      </c>
      <c r="B11" s="208" t="s">
        <v>5165</v>
      </c>
      <c r="C11" s="210" t="s">
        <v>5166</v>
      </c>
      <c r="D11" s="46" t="s">
        <v>5167</v>
      </c>
      <c r="E11" s="16"/>
      <c r="F11" s="15"/>
      <c r="G11" s="47">
        <v>24</v>
      </c>
      <c r="H11" s="55">
        <v>4942.6000000000004</v>
      </c>
      <c r="I11" s="17" t="str">
        <f>IF($H$1="","Введите курс",Таблица646[[#This Row],[Оптовая цена KRW за 1шт]]/$H$1)</f>
        <v>Введите курс</v>
      </c>
      <c r="J11" s="48"/>
      <c r="K11" s="18">
        <f>Таблица646[[#This Row],[Заказ коробок ]]*Таблица646[[#This Row],[Кол-во шт в коробке]]</f>
        <v>0</v>
      </c>
      <c r="L11" s="54">
        <f>Таблица646[[#This Row],[Общее кол-во шт]]*Таблица646[[#This Row],[Оптовая цена KRW за 1шт]]</f>
        <v>0</v>
      </c>
      <c r="M11" s="19" t="str">
        <f>IFERROR(Таблица646[[#This Row],[Общее кол-во шт]]*Таблица646[[#This Row],[Оптовая цена USD за 1шт]],"")</f>
        <v/>
      </c>
      <c r="N11" s="49"/>
    </row>
    <row r="12" spans="1:14" ht="22.5" customHeight="1">
      <c r="A12" s="207" t="s">
        <v>5168</v>
      </c>
      <c r="B12" s="208" t="s">
        <v>5169</v>
      </c>
      <c r="C12" s="210" t="s">
        <v>5170</v>
      </c>
      <c r="D12" s="46" t="s">
        <v>5171</v>
      </c>
      <c r="E12" s="16"/>
      <c r="F12" s="15"/>
      <c r="G12" s="47">
        <v>24</v>
      </c>
      <c r="H12" s="55">
        <v>4942.6000000000004</v>
      </c>
      <c r="I12" s="17" t="str">
        <f>IF($H$1="","Введите курс",Таблица646[[#This Row],[Оптовая цена KRW за 1шт]]/$H$1)</f>
        <v>Введите курс</v>
      </c>
      <c r="J12" s="48"/>
      <c r="K12" s="18">
        <f>Таблица646[[#This Row],[Заказ коробок ]]*Таблица646[[#This Row],[Кол-во шт в коробке]]</f>
        <v>0</v>
      </c>
      <c r="L12" s="54">
        <f>Таблица646[[#This Row],[Общее кол-во шт]]*Таблица646[[#This Row],[Оптовая цена KRW за 1шт]]</f>
        <v>0</v>
      </c>
      <c r="M12" s="19" t="str">
        <f>IFERROR(Таблица646[[#This Row],[Общее кол-во шт]]*Таблица646[[#This Row],[Оптовая цена USD за 1шт]],"")</f>
        <v/>
      </c>
      <c r="N12" s="49"/>
    </row>
    <row r="13" spans="1:14" ht="22.5" customHeight="1">
      <c r="A13" s="207" t="s">
        <v>5172</v>
      </c>
      <c r="B13" s="208" t="s">
        <v>5173</v>
      </c>
      <c r="C13" s="210" t="s">
        <v>5174</v>
      </c>
      <c r="D13" s="46" t="s">
        <v>5175</v>
      </c>
      <c r="E13" s="16"/>
      <c r="F13" s="15"/>
      <c r="G13" s="47">
        <v>24</v>
      </c>
      <c r="H13" s="55">
        <v>4942.6000000000004</v>
      </c>
      <c r="I13" s="17" t="str">
        <f>IF($H$1="","Введите курс",Таблица646[[#This Row],[Оптовая цена KRW за 1шт]]/$H$1)</f>
        <v>Введите курс</v>
      </c>
      <c r="J13" s="48"/>
      <c r="K13" s="18">
        <f>Таблица646[[#This Row],[Заказ коробок ]]*Таблица646[[#This Row],[Кол-во шт в коробке]]</f>
        <v>0</v>
      </c>
      <c r="L13" s="54">
        <f>Таблица646[[#This Row],[Общее кол-во шт]]*Таблица646[[#This Row],[Оптовая цена KRW за 1шт]]</f>
        <v>0</v>
      </c>
      <c r="M13" s="19" t="str">
        <f>IFERROR(Таблица646[[#This Row],[Общее кол-во шт]]*Таблица646[[#This Row],[Оптовая цена USD за 1шт]],"")</f>
        <v/>
      </c>
      <c r="N13" s="49"/>
    </row>
    <row r="14" spans="1:14" ht="22.5" customHeight="1">
      <c r="A14" s="207" t="s">
        <v>5176</v>
      </c>
      <c r="B14" s="208" t="s">
        <v>5177</v>
      </c>
      <c r="C14" s="210" t="s">
        <v>5178</v>
      </c>
      <c r="D14" s="46" t="s">
        <v>5179</v>
      </c>
      <c r="E14" s="16"/>
      <c r="F14" s="15"/>
      <c r="G14" s="47">
        <v>24</v>
      </c>
      <c r="H14" s="55">
        <v>4942.6000000000004</v>
      </c>
      <c r="I14" s="17" t="str">
        <f>IF($H$1="","Введите курс",Таблица646[[#This Row],[Оптовая цена KRW за 1шт]]/$H$1)</f>
        <v>Введите курс</v>
      </c>
      <c r="J14" s="48"/>
      <c r="K14" s="18">
        <f>Таблица646[[#This Row],[Заказ коробок ]]*Таблица646[[#This Row],[Кол-во шт в коробке]]</f>
        <v>0</v>
      </c>
      <c r="L14" s="54">
        <f>Таблица646[[#This Row],[Общее кол-во шт]]*Таблица646[[#This Row],[Оптовая цена KRW за 1шт]]</f>
        <v>0</v>
      </c>
      <c r="M14" s="19" t="str">
        <f>IFERROR(Таблица646[[#This Row],[Общее кол-во шт]]*Таблица646[[#This Row],[Оптовая цена USD за 1шт]],"")</f>
        <v/>
      </c>
      <c r="N14" s="49"/>
    </row>
    <row r="15" spans="1:14" ht="22.5" customHeight="1">
      <c r="A15" s="207" t="s">
        <v>5180</v>
      </c>
      <c r="B15" s="208" t="s">
        <v>5181</v>
      </c>
      <c r="C15" s="210" t="s">
        <v>5182</v>
      </c>
      <c r="D15" s="46" t="s">
        <v>5183</v>
      </c>
      <c r="E15" s="16"/>
      <c r="F15" s="15"/>
      <c r="G15" s="47">
        <v>24</v>
      </c>
      <c r="H15" s="55">
        <v>4942.6000000000004</v>
      </c>
      <c r="I15" s="17" t="str">
        <f>IF($H$1="","Введите курс",Таблица646[[#This Row],[Оптовая цена KRW за 1шт]]/$H$1)</f>
        <v>Введите курс</v>
      </c>
      <c r="J15" s="48"/>
      <c r="K15" s="18">
        <f>Таблица646[[#This Row],[Заказ коробок ]]*Таблица646[[#This Row],[Кол-во шт в коробке]]</f>
        <v>0</v>
      </c>
      <c r="L15" s="54">
        <f>Таблица646[[#This Row],[Общее кол-во шт]]*Таблица646[[#This Row],[Оптовая цена KRW за 1шт]]</f>
        <v>0</v>
      </c>
      <c r="M15" s="19" t="str">
        <f>IFERROR(Таблица646[[#This Row],[Общее кол-во шт]]*Таблица646[[#This Row],[Оптовая цена USD за 1шт]],"")</f>
        <v/>
      </c>
      <c r="N15" s="49"/>
    </row>
    <row r="16" spans="1:14" ht="22.5" customHeight="1">
      <c r="A16" s="207" t="s">
        <v>5184</v>
      </c>
      <c r="B16" s="208" t="s">
        <v>5185</v>
      </c>
      <c r="C16" s="210" t="s">
        <v>5186</v>
      </c>
      <c r="D16" s="46" t="s">
        <v>5187</v>
      </c>
      <c r="E16" s="16"/>
      <c r="F16" s="15"/>
      <c r="G16" s="47">
        <v>24</v>
      </c>
      <c r="H16" s="55">
        <v>4942.6000000000004</v>
      </c>
      <c r="I16" s="17" t="str">
        <f>IF($H$1="","Введите курс",Таблица646[[#This Row],[Оптовая цена KRW за 1шт]]/$H$1)</f>
        <v>Введите курс</v>
      </c>
      <c r="J16" s="48"/>
      <c r="K16" s="18">
        <f>Таблица646[[#This Row],[Заказ коробок ]]*Таблица646[[#This Row],[Кол-во шт в коробке]]</f>
        <v>0</v>
      </c>
      <c r="L16" s="54">
        <f>Таблица646[[#This Row],[Общее кол-во шт]]*Таблица646[[#This Row],[Оптовая цена KRW за 1шт]]</f>
        <v>0</v>
      </c>
      <c r="M16" s="19" t="str">
        <f>IFERROR(Таблица646[[#This Row],[Общее кол-во шт]]*Таблица646[[#This Row],[Оптовая цена USD за 1шт]],"")</f>
        <v/>
      </c>
      <c r="N16" s="49"/>
    </row>
    <row r="17" spans="1:14" ht="22.5" customHeight="1">
      <c r="A17" s="207" t="s">
        <v>5188</v>
      </c>
      <c r="B17" s="208" t="s">
        <v>5189</v>
      </c>
      <c r="C17" s="210" t="s">
        <v>5190</v>
      </c>
      <c r="D17" s="46" t="s">
        <v>5191</v>
      </c>
      <c r="E17" s="16"/>
      <c r="F17" s="15"/>
      <c r="G17" s="47">
        <v>24</v>
      </c>
      <c r="H17" s="55">
        <v>4942.6000000000004</v>
      </c>
      <c r="I17" s="17" t="str">
        <f>IF($H$1="","Введите курс",Таблица646[[#This Row],[Оптовая цена KRW за 1шт]]/$H$1)</f>
        <v>Введите курс</v>
      </c>
      <c r="J17" s="48"/>
      <c r="K17" s="18">
        <f>Таблица646[[#This Row],[Заказ коробок ]]*Таблица646[[#This Row],[Кол-во шт в коробке]]</f>
        <v>0</v>
      </c>
      <c r="L17" s="54">
        <f>Таблица646[[#This Row],[Общее кол-во шт]]*Таблица646[[#This Row],[Оптовая цена KRW за 1шт]]</f>
        <v>0</v>
      </c>
      <c r="M17" s="19" t="str">
        <f>IFERROR(Таблица646[[#This Row],[Общее кол-во шт]]*Таблица646[[#This Row],[Оптовая цена USD за 1шт]],"")</f>
        <v/>
      </c>
      <c r="N17" s="49"/>
    </row>
    <row r="18" spans="1:14" ht="22.5" customHeight="1">
      <c r="A18" s="207" t="s">
        <v>5192</v>
      </c>
      <c r="B18" s="208" t="s">
        <v>5193</v>
      </c>
      <c r="C18" s="210" t="s">
        <v>5194</v>
      </c>
      <c r="D18" s="46" t="s">
        <v>5195</v>
      </c>
      <c r="E18" s="16"/>
      <c r="F18" s="15"/>
      <c r="G18" s="47">
        <v>54</v>
      </c>
      <c r="H18" s="55">
        <v>3552.9</v>
      </c>
      <c r="I18" s="17" t="str">
        <f>IF($H$1="","Введите курс",Таблица646[[#This Row],[Оптовая цена KRW за 1шт]]/$H$1)</f>
        <v>Введите курс</v>
      </c>
      <c r="J18" s="48"/>
      <c r="K18" s="18">
        <f>Таблица646[[#This Row],[Заказ коробок ]]*Таблица646[[#This Row],[Кол-во шт в коробке]]</f>
        <v>0</v>
      </c>
      <c r="L18" s="54">
        <f>Таблица646[[#This Row],[Общее кол-во шт]]*Таблица646[[#This Row],[Оптовая цена KRW за 1шт]]</f>
        <v>0</v>
      </c>
      <c r="M18" s="19" t="str">
        <f>IFERROR(Таблица646[[#This Row],[Общее кол-во шт]]*Таблица646[[#This Row],[Оптовая цена USD за 1шт]],"")</f>
        <v/>
      </c>
      <c r="N18" s="49"/>
    </row>
    <row r="19" spans="1:14" ht="22.5" customHeight="1">
      <c r="A19" s="207" t="s">
        <v>5196</v>
      </c>
      <c r="B19" s="208" t="s">
        <v>5197</v>
      </c>
      <c r="C19" s="210" t="s">
        <v>5198</v>
      </c>
      <c r="D19" s="46" t="s">
        <v>5199</v>
      </c>
      <c r="E19" s="16"/>
      <c r="F19" s="15"/>
      <c r="G19" s="47">
        <v>54</v>
      </c>
      <c r="H19" s="55">
        <v>3552.9</v>
      </c>
      <c r="I19" s="17" t="str">
        <f>IF($H$1="","Введите курс",Таблица646[[#This Row],[Оптовая цена KRW за 1шт]]/$H$1)</f>
        <v>Введите курс</v>
      </c>
      <c r="J19" s="48"/>
      <c r="K19" s="18">
        <f>Таблица646[[#This Row],[Заказ коробок ]]*Таблица646[[#This Row],[Кол-во шт в коробке]]</f>
        <v>0</v>
      </c>
      <c r="L19" s="54">
        <f>Таблица646[[#This Row],[Общее кол-во шт]]*Таблица646[[#This Row],[Оптовая цена KRW за 1шт]]</f>
        <v>0</v>
      </c>
      <c r="M19" s="19" t="str">
        <f>IFERROR(Таблица646[[#This Row],[Общее кол-во шт]]*Таблица646[[#This Row],[Оптовая цена USD за 1шт]],"")</f>
        <v/>
      </c>
      <c r="N19" s="49"/>
    </row>
    <row r="20" spans="1:14" ht="22.5" customHeight="1">
      <c r="A20" s="207" t="s">
        <v>5200</v>
      </c>
      <c r="B20" s="208" t="s">
        <v>5201</v>
      </c>
      <c r="C20" s="210" t="s">
        <v>5202</v>
      </c>
      <c r="D20" s="46" t="s">
        <v>5203</v>
      </c>
      <c r="E20" s="16"/>
      <c r="F20" s="15"/>
      <c r="G20" s="47">
        <v>54</v>
      </c>
      <c r="H20" s="55">
        <v>3552.9</v>
      </c>
      <c r="I20" s="17" t="str">
        <f>IF($H$1="","Введите курс",Таблица646[[#This Row],[Оптовая цена KRW за 1шт]]/$H$1)</f>
        <v>Введите курс</v>
      </c>
      <c r="J20" s="48"/>
      <c r="K20" s="18">
        <f>Таблица646[[#This Row],[Заказ коробок ]]*Таблица646[[#This Row],[Кол-во шт в коробке]]</f>
        <v>0</v>
      </c>
      <c r="L20" s="54">
        <f>Таблица646[[#This Row],[Общее кол-во шт]]*Таблица646[[#This Row],[Оптовая цена KRW за 1шт]]</f>
        <v>0</v>
      </c>
      <c r="M20" s="19" t="str">
        <f>IFERROR(Таблица646[[#This Row],[Общее кол-во шт]]*Таблица646[[#This Row],[Оптовая цена USD за 1шт]],"")</f>
        <v/>
      </c>
      <c r="N20" s="49"/>
    </row>
    <row r="21" spans="1:14" ht="22.5" customHeight="1">
      <c r="A21" s="207" t="s">
        <v>5204</v>
      </c>
      <c r="B21" s="208" t="s">
        <v>5205</v>
      </c>
      <c r="C21" s="210" t="s">
        <v>5206</v>
      </c>
      <c r="D21" s="46" t="s">
        <v>5207</v>
      </c>
      <c r="E21" s="16"/>
      <c r="F21" s="15"/>
      <c r="G21" s="47">
        <v>54</v>
      </c>
      <c r="H21" s="55">
        <v>3552.9</v>
      </c>
      <c r="I21" s="17" t="str">
        <f>IF($H$1="","Введите курс",Таблица646[[#This Row],[Оптовая цена KRW за 1шт]]/$H$1)</f>
        <v>Введите курс</v>
      </c>
      <c r="J21" s="48"/>
      <c r="K21" s="18">
        <f>Таблица646[[#This Row],[Заказ коробок ]]*Таблица646[[#This Row],[Кол-во шт в коробке]]</f>
        <v>0</v>
      </c>
      <c r="L21" s="54">
        <f>Таблица646[[#This Row],[Общее кол-во шт]]*Таблица646[[#This Row],[Оптовая цена KRW за 1шт]]</f>
        <v>0</v>
      </c>
      <c r="M21" s="19" t="str">
        <f>IFERROR(Таблица646[[#This Row],[Общее кол-во шт]]*Таблица646[[#This Row],[Оптовая цена USD за 1шт]],"")</f>
        <v/>
      </c>
      <c r="N21" s="49"/>
    </row>
    <row r="22" spans="1:14" ht="22.5" customHeight="1">
      <c r="A22" s="207" t="s">
        <v>5208</v>
      </c>
      <c r="B22" s="208" t="s">
        <v>5209</v>
      </c>
      <c r="C22" s="210" t="s">
        <v>5210</v>
      </c>
      <c r="D22" s="46" t="s">
        <v>5211</v>
      </c>
      <c r="E22" s="16"/>
      <c r="F22" s="15"/>
      <c r="G22" s="47">
        <v>54</v>
      </c>
      <c r="H22" s="55">
        <v>3552.9</v>
      </c>
      <c r="I22" s="17" t="str">
        <f>IF($H$1="","Введите курс",Таблица646[[#This Row],[Оптовая цена KRW за 1шт]]/$H$1)</f>
        <v>Введите курс</v>
      </c>
      <c r="J22" s="48"/>
      <c r="K22" s="18">
        <f>Таблица646[[#This Row],[Заказ коробок ]]*Таблица646[[#This Row],[Кол-во шт в коробке]]</f>
        <v>0</v>
      </c>
      <c r="L22" s="54">
        <f>Таблица646[[#This Row],[Общее кол-во шт]]*Таблица646[[#This Row],[Оптовая цена KRW за 1шт]]</f>
        <v>0</v>
      </c>
      <c r="M22" s="19" t="str">
        <f>IFERROR(Таблица646[[#This Row],[Общее кол-во шт]]*Таблица646[[#This Row],[Оптовая цена USD за 1шт]],"")</f>
        <v/>
      </c>
      <c r="N22" s="49"/>
    </row>
  </sheetData>
  <sheetProtection algorithmName="SHA-512" hashValue="Hvk5iqFZna0Qi+brMp/h9rvuHjh6m4gUz+5cybSzcZ2cBxQzBoogAUxx4VaOgmta+jCMDnmJ3BHD6zaUx8kKKQ==" saltValue="GiOkbJNUkitlcJnnuOp3cQ==" spinCount="100000" sheet="1" autoFilter="0" pivotTables="0"/>
  <mergeCells count="2">
    <mergeCell ref="A1:C1"/>
    <mergeCell ref="D1:F1"/>
  </mergeCells>
  <conditionalFormatting sqref="A23:A1048576">
    <cfRule type="duplicateValues" dxfId="456" priority="1"/>
  </conditionalFormatting>
  <conditionalFormatting sqref="A23:A1048576">
    <cfRule type="duplicateValues" dxfId="455" priority="2"/>
    <cfRule type="duplicateValues" dxfId="454" priority="3"/>
    <cfRule type="duplicateValues" dxfId="453" priority="4"/>
  </conditionalFormatting>
  <conditionalFormatting sqref="A3:A22">
    <cfRule type="duplicateValues" dxfId="452" priority="5"/>
  </conditionalFormatting>
  <conditionalFormatting sqref="A3:A22">
    <cfRule type="duplicateValues" dxfId="451" priority="6"/>
    <cfRule type="duplicateValues" dxfId="450" priority="7"/>
    <cfRule type="duplicateValues" dxfId="449" priority="8"/>
  </conditionalFormatting>
  <conditionalFormatting sqref="A3:A22">
    <cfRule type="duplicateValues" dxfId="448" priority="9"/>
  </conditionalFormatting>
  <conditionalFormatting sqref="A3:A22">
    <cfRule type="duplicateValues" dxfId="447" priority="10"/>
    <cfRule type="duplicateValues" dxfId="446" priority="11"/>
    <cfRule type="duplicateValues" dxfId="445" priority="12"/>
  </conditionalFormatting>
  <hyperlinks>
    <hyperlink ref="G1" r:id="rId1" xr:uid="{BE0DAACF-FF30-4B41-AFD2-F706A29262F6}"/>
    <hyperlink ref="N1" location="Главная!A1" display="Вернуться на Главную" xr:uid="{459307FF-700C-4703-8379-A72F68C1145D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B992-91F5-4B6E-BB66-931E8D3E33D2}">
  <sheetPr>
    <pageSetUpPr fitToPage="1"/>
  </sheetPr>
  <dimension ref="A1:N2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18588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SUM(J3:J23)</f>
        <v>0</v>
      </c>
      <c r="K1" s="168">
        <f>SUM(K3:K23)</f>
        <v>0</v>
      </c>
      <c r="L1" s="169">
        <f>SUM(L3:L23)</f>
        <v>0</v>
      </c>
      <c r="M1" s="170">
        <f>SUM(M3:M23)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18589</v>
      </c>
      <c r="B3" s="14" t="s">
        <v>18590</v>
      </c>
      <c r="C3" s="45" t="s">
        <v>18591</v>
      </c>
      <c r="D3" s="46" t="s">
        <v>18592</v>
      </c>
      <c r="E3" s="53"/>
      <c r="F3" s="15"/>
      <c r="G3" s="47">
        <v>98</v>
      </c>
      <c r="H3" s="16">
        <v>6435</v>
      </c>
      <c r="I3" s="17" t="str">
        <f>IF($H$1="","Введите курс",Таблица638[[#This Row],[Оптовая цена KRW за 1шт]]/$H$1)</f>
        <v>Введите курс</v>
      </c>
      <c r="J3" s="48"/>
      <c r="K3" s="18">
        <f>Таблица638[[#This Row],[Заказ коробок ]]*Таблица638[[#This Row],[Кол-во шт в коробке]]</f>
        <v>0</v>
      </c>
      <c r="L3" s="16">
        <f>Таблица638[[#This Row],[Общее кол-во шт]]*Таблица638[[#This Row],[Оптовая цена KRW за 1шт]]</f>
        <v>0</v>
      </c>
      <c r="M3" s="19" t="str">
        <f>IFERROR(Таблица638[[#This Row],[Общее кол-во шт]]*Таблица638[[#This Row],[Оптовая цена USD за 1шт]],"")</f>
        <v/>
      </c>
      <c r="N3" s="49"/>
    </row>
    <row r="4" spans="1:14" ht="22.5" customHeight="1">
      <c r="A4" s="44" t="s">
        <v>18593</v>
      </c>
      <c r="B4" s="14" t="s">
        <v>18594</v>
      </c>
      <c r="C4" s="50" t="s">
        <v>18595</v>
      </c>
      <c r="D4" s="46" t="s">
        <v>18596</v>
      </c>
      <c r="E4" s="16"/>
      <c r="F4" s="15"/>
      <c r="G4" s="47">
        <v>98</v>
      </c>
      <c r="H4" s="55">
        <v>6435</v>
      </c>
      <c r="I4" s="17" t="str">
        <f>IF($H$1="","Введите курс",Таблица638[[#This Row],[Оптовая цена KRW за 1шт]]/$H$1)</f>
        <v>Введите курс</v>
      </c>
      <c r="J4" s="48"/>
      <c r="K4" s="18">
        <f>Таблица638[[#This Row],[Заказ коробок ]]*Таблица638[[#This Row],[Кол-во шт в коробке]]</f>
        <v>0</v>
      </c>
      <c r="L4" s="54">
        <f>Таблица638[[#This Row],[Общее кол-во шт]]*Таблица638[[#This Row],[Оптовая цена KRW за 1шт]]</f>
        <v>0</v>
      </c>
      <c r="M4" s="19" t="str">
        <f>IFERROR(Таблица638[[#This Row],[Общее кол-во шт]]*Таблица638[[#This Row],[Оптовая цена USD за 1шт]],"")</f>
        <v/>
      </c>
      <c r="N4" s="49"/>
    </row>
    <row r="5" spans="1:14" ht="22.5" customHeight="1">
      <c r="A5" s="44" t="s">
        <v>18597</v>
      </c>
      <c r="B5" s="14" t="s">
        <v>18598</v>
      </c>
      <c r="C5" s="50" t="s">
        <v>18599</v>
      </c>
      <c r="D5" s="46" t="s">
        <v>18600</v>
      </c>
      <c r="E5" s="16"/>
      <c r="F5" s="15"/>
      <c r="G5" s="47">
        <v>98</v>
      </c>
      <c r="H5" s="55">
        <v>6435</v>
      </c>
      <c r="I5" s="17" t="str">
        <f>IF($H$1="","Введите курс",Таблица638[[#This Row],[Оптовая цена KRW за 1шт]]/$H$1)</f>
        <v>Введите курс</v>
      </c>
      <c r="J5" s="48"/>
      <c r="K5" s="18">
        <f>Таблица638[[#This Row],[Заказ коробок ]]*Таблица638[[#This Row],[Кол-во шт в коробке]]</f>
        <v>0</v>
      </c>
      <c r="L5" s="54">
        <f>Таблица638[[#This Row],[Общее кол-во шт]]*Таблица638[[#This Row],[Оптовая цена KRW за 1шт]]</f>
        <v>0</v>
      </c>
      <c r="M5" s="19" t="str">
        <f>IFERROR(Таблица638[[#This Row],[Общее кол-во шт]]*Таблица638[[#This Row],[Оптовая цена USD за 1шт]],"")</f>
        <v/>
      </c>
      <c r="N5" s="49"/>
    </row>
    <row r="6" spans="1:14" ht="22.5" customHeight="1">
      <c r="A6" s="44" t="s">
        <v>18601</v>
      </c>
      <c r="B6" s="14" t="s">
        <v>18602</v>
      </c>
      <c r="C6" s="50" t="s">
        <v>18603</v>
      </c>
      <c r="D6" s="46" t="s">
        <v>18604</v>
      </c>
      <c r="E6" s="16"/>
      <c r="F6" s="15"/>
      <c r="G6" s="47">
        <v>98</v>
      </c>
      <c r="H6" s="55">
        <v>6435</v>
      </c>
      <c r="I6" s="17" t="str">
        <f>IF($H$1="","Введите курс",Таблица638[[#This Row],[Оптовая цена KRW за 1шт]]/$H$1)</f>
        <v>Введите курс</v>
      </c>
      <c r="J6" s="48"/>
      <c r="K6" s="18">
        <f>Таблица638[[#This Row],[Заказ коробок ]]*Таблица638[[#This Row],[Кол-во шт в коробке]]</f>
        <v>0</v>
      </c>
      <c r="L6" s="54">
        <f>Таблица638[[#This Row],[Общее кол-во шт]]*Таблица638[[#This Row],[Оптовая цена KRW за 1шт]]</f>
        <v>0</v>
      </c>
      <c r="M6" s="19" t="str">
        <f>IFERROR(Таблица638[[#This Row],[Общее кол-во шт]]*Таблица638[[#This Row],[Оптовая цена USD за 1шт]],"")</f>
        <v/>
      </c>
      <c r="N6" s="49"/>
    </row>
    <row r="7" spans="1:14" ht="22.5" customHeight="1">
      <c r="A7" s="44" t="s">
        <v>18605</v>
      </c>
      <c r="B7" s="14" t="s">
        <v>18606</v>
      </c>
      <c r="C7" s="50" t="s">
        <v>18607</v>
      </c>
      <c r="D7" s="46" t="s">
        <v>18608</v>
      </c>
      <c r="E7" s="16"/>
      <c r="F7" s="15"/>
      <c r="G7" s="47">
        <v>98</v>
      </c>
      <c r="H7" s="55">
        <v>6435</v>
      </c>
      <c r="I7" s="17" t="str">
        <f>IF($H$1="","Введите курс",Таблица638[[#This Row],[Оптовая цена KRW за 1шт]]/$H$1)</f>
        <v>Введите курс</v>
      </c>
      <c r="J7" s="48"/>
      <c r="K7" s="18">
        <f>Таблица638[[#This Row],[Заказ коробок ]]*Таблица638[[#This Row],[Кол-во шт в коробке]]</f>
        <v>0</v>
      </c>
      <c r="L7" s="54">
        <f>Таблица638[[#This Row],[Общее кол-во шт]]*Таблица638[[#This Row],[Оптовая цена KRW за 1шт]]</f>
        <v>0</v>
      </c>
      <c r="M7" s="19" t="str">
        <f>IFERROR(Таблица638[[#This Row],[Общее кол-во шт]]*Таблица638[[#This Row],[Оптовая цена USD за 1шт]],"")</f>
        <v/>
      </c>
      <c r="N7" s="49"/>
    </row>
    <row r="8" spans="1:14" ht="22.5" customHeight="1">
      <c r="A8" s="44" t="s">
        <v>18609</v>
      </c>
      <c r="B8" s="14" t="s">
        <v>18610</v>
      </c>
      <c r="C8" s="50" t="s">
        <v>18611</v>
      </c>
      <c r="D8" s="46" t="s">
        <v>18612</v>
      </c>
      <c r="E8" s="16"/>
      <c r="F8" s="15"/>
      <c r="G8" s="47">
        <v>98</v>
      </c>
      <c r="H8" s="55">
        <v>6435</v>
      </c>
      <c r="I8" s="17" t="str">
        <f>IF($H$1="","Введите курс",Таблица638[[#This Row],[Оптовая цена KRW за 1шт]]/$H$1)</f>
        <v>Введите курс</v>
      </c>
      <c r="J8" s="48"/>
      <c r="K8" s="18">
        <f>Таблица638[[#This Row],[Заказ коробок ]]*Таблица638[[#This Row],[Кол-во шт в коробке]]</f>
        <v>0</v>
      </c>
      <c r="L8" s="54">
        <f>Таблица638[[#This Row],[Общее кол-во шт]]*Таблица638[[#This Row],[Оптовая цена KRW за 1шт]]</f>
        <v>0</v>
      </c>
      <c r="M8" s="19" t="str">
        <f>IFERROR(Таблица638[[#This Row],[Общее кол-во шт]]*Таблица638[[#This Row],[Оптовая цена USD за 1шт]],"")</f>
        <v/>
      </c>
      <c r="N8" s="49"/>
    </row>
    <row r="9" spans="1:14" s="75" customFormat="1" ht="22.5" customHeight="1">
      <c r="A9" s="44" t="s">
        <v>18613</v>
      </c>
      <c r="B9" s="63" t="s">
        <v>18614</v>
      </c>
      <c r="C9" s="64" t="s">
        <v>18615</v>
      </c>
      <c r="D9" s="65" t="s">
        <v>18616</v>
      </c>
      <c r="E9" s="66"/>
      <c r="F9" s="67"/>
      <c r="G9" s="68">
        <v>500</v>
      </c>
      <c r="H9" s="69"/>
      <c r="I9" s="70" t="str">
        <f>IF($H$1="","Введите курс",Таблица638[[#This Row],[Оптовая цена KRW за 1шт]]/$H$1)</f>
        <v>Введите курс</v>
      </c>
      <c r="J9" s="71"/>
      <c r="K9" s="72">
        <f>Таблица638[[#This Row],[Заказ коробок ]]*Таблица638[[#This Row],[Кол-во шт в коробке]]</f>
        <v>0</v>
      </c>
      <c r="L9" s="73">
        <f>Таблица638[[#This Row],[Общее кол-во шт]]*Таблица638[[#This Row],[Оптовая цена KRW за 1шт]]</f>
        <v>0</v>
      </c>
      <c r="M9" s="74" t="str">
        <f>IFERROR(Таблица638[[#This Row],[Общее кол-во шт]]*Таблица638[[#This Row],[Оптовая цена USD за 1шт]],"")</f>
        <v/>
      </c>
      <c r="N9" s="57" t="s">
        <v>19258</v>
      </c>
    </row>
    <row r="10" spans="1:14" s="75" customFormat="1" ht="22.5" customHeight="1">
      <c r="A10" s="44" t="s">
        <v>18617</v>
      </c>
      <c r="B10" s="63" t="s">
        <v>18618</v>
      </c>
      <c r="C10" s="64" t="s">
        <v>18619</v>
      </c>
      <c r="D10" s="65" t="s">
        <v>18620</v>
      </c>
      <c r="E10" s="66"/>
      <c r="F10" s="67"/>
      <c r="G10" s="68">
        <v>390</v>
      </c>
      <c r="H10" s="69"/>
      <c r="I10" s="70" t="str">
        <f>IF($H$1="","Введите курс",Таблица638[[#This Row],[Оптовая цена KRW за 1шт]]/$H$1)</f>
        <v>Введите курс</v>
      </c>
      <c r="J10" s="71"/>
      <c r="K10" s="72">
        <f>Таблица638[[#This Row],[Заказ коробок ]]*Таблица638[[#This Row],[Кол-во шт в коробке]]</f>
        <v>0</v>
      </c>
      <c r="L10" s="73">
        <f>Таблица638[[#This Row],[Общее кол-во шт]]*Таблица638[[#This Row],[Оптовая цена KRW за 1шт]]</f>
        <v>0</v>
      </c>
      <c r="M10" s="74" t="str">
        <f>IFERROR(Таблица638[[#This Row],[Общее кол-во шт]]*Таблица638[[#This Row],[Оптовая цена USD за 1шт]],"")</f>
        <v/>
      </c>
      <c r="N10" s="57" t="s">
        <v>19258</v>
      </c>
    </row>
    <row r="11" spans="1:14" ht="22.5" customHeight="1">
      <c r="A11" s="44" t="s">
        <v>18621</v>
      </c>
      <c r="B11" s="14" t="s">
        <v>18622</v>
      </c>
      <c r="C11" s="50" t="s">
        <v>18623</v>
      </c>
      <c r="D11" s="46" t="s">
        <v>18624</v>
      </c>
      <c r="E11" s="16"/>
      <c r="F11" s="15"/>
      <c r="G11" s="47">
        <v>90</v>
      </c>
      <c r="H11" s="55">
        <v>6695</v>
      </c>
      <c r="I11" s="17" t="str">
        <f>IF($H$1="","Введите курс",Таблица638[[#This Row],[Оптовая цена KRW за 1шт]]/$H$1)</f>
        <v>Введите курс</v>
      </c>
      <c r="J11" s="48"/>
      <c r="K11" s="18">
        <f>Таблица638[[#This Row],[Заказ коробок ]]*Таблица638[[#This Row],[Кол-во шт в коробке]]</f>
        <v>0</v>
      </c>
      <c r="L11" s="54">
        <f>Таблица638[[#This Row],[Общее кол-во шт]]*Таблица638[[#This Row],[Оптовая цена KRW за 1шт]]</f>
        <v>0</v>
      </c>
      <c r="M11" s="19" t="str">
        <f>IFERROR(Таблица638[[#This Row],[Общее кол-во шт]]*Таблица638[[#This Row],[Оптовая цена USD за 1шт]],"")</f>
        <v/>
      </c>
      <c r="N11" s="49"/>
    </row>
    <row r="12" spans="1:14" ht="22.5" customHeight="1">
      <c r="A12" s="44" t="s">
        <v>18625</v>
      </c>
      <c r="B12" s="14" t="s">
        <v>18626</v>
      </c>
      <c r="C12" s="50" t="s">
        <v>18627</v>
      </c>
      <c r="D12" s="46" t="s">
        <v>18628</v>
      </c>
      <c r="E12" s="16"/>
      <c r="F12" s="15"/>
      <c r="G12" s="47">
        <v>90</v>
      </c>
      <c r="H12" s="55">
        <v>6695</v>
      </c>
      <c r="I12" s="17" t="str">
        <f>IF($H$1="","Введите курс",Таблица638[[#This Row],[Оптовая цена KRW за 1шт]]/$H$1)</f>
        <v>Введите курс</v>
      </c>
      <c r="J12" s="48"/>
      <c r="K12" s="18">
        <f>Таблица638[[#This Row],[Заказ коробок ]]*Таблица638[[#This Row],[Кол-во шт в коробке]]</f>
        <v>0</v>
      </c>
      <c r="L12" s="54">
        <f>Таблица638[[#This Row],[Общее кол-во шт]]*Таблица638[[#This Row],[Оптовая цена KRW за 1шт]]</f>
        <v>0</v>
      </c>
      <c r="M12" s="19" t="str">
        <f>IFERROR(Таблица638[[#This Row],[Общее кол-во шт]]*Таблица638[[#This Row],[Оптовая цена USD за 1шт]],"")</f>
        <v/>
      </c>
      <c r="N12" s="49"/>
    </row>
    <row r="13" spans="1:14" ht="22.5" customHeight="1">
      <c r="A13" s="44" t="s">
        <v>18629</v>
      </c>
      <c r="B13" s="14" t="s">
        <v>18630</v>
      </c>
      <c r="C13" s="50" t="s">
        <v>18631</v>
      </c>
      <c r="D13" s="46" t="s">
        <v>18632</v>
      </c>
      <c r="E13" s="16"/>
      <c r="F13" s="15"/>
      <c r="G13" s="47">
        <v>90</v>
      </c>
      <c r="H13" s="55">
        <v>6695</v>
      </c>
      <c r="I13" s="17" t="str">
        <f>IF($H$1="","Введите курс",Таблица638[[#This Row],[Оптовая цена KRW за 1шт]]/$H$1)</f>
        <v>Введите курс</v>
      </c>
      <c r="J13" s="48"/>
      <c r="K13" s="18">
        <f>Таблица638[[#This Row],[Заказ коробок ]]*Таблица638[[#This Row],[Кол-во шт в коробке]]</f>
        <v>0</v>
      </c>
      <c r="L13" s="54">
        <f>Таблица638[[#This Row],[Общее кол-во шт]]*Таблица638[[#This Row],[Оптовая цена KRW за 1шт]]</f>
        <v>0</v>
      </c>
      <c r="M13" s="19" t="str">
        <f>IFERROR(Таблица638[[#This Row],[Общее кол-во шт]]*Таблица638[[#This Row],[Оптовая цена USD за 1шт]],"")</f>
        <v/>
      </c>
      <c r="N13" s="49"/>
    </row>
    <row r="14" spans="1:14" s="75" customFormat="1" ht="22.5" customHeight="1">
      <c r="A14" s="44" t="s">
        <v>18633</v>
      </c>
      <c r="B14" s="63" t="s">
        <v>18634</v>
      </c>
      <c r="C14" s="64" t="s">
        <v>18635</v>
      </c>
      <c r="D14" s="65" t="s">
        <v>18636</v>
      </c>
      <c r="E14" s="66"/>
      <c r="F14" s="67"/>
      <c r="G14" s="68">
        <v>585</v>
      </c>
      <c r="H14" s="69"/>
      <c r="I14" s="70" t="str">
        <f>IF($H$1="","Введите курс",Таблица638[[#This Row],[Оптовая цена KRW за 1шт]]/$H$1)</f>
        <v>Введите курс</v>
      </c>
      <c r="J14" s="71"/>
      <c r="K14" s="72">
        <f>Таблица638[[#This Row],[Заказ коробок ]]*Таблица638[[#This Row],[Кол-во шт в коробке]]</f>
        <v>0</v>
      </c>
      <c r="L14" s="73">
        <f>Таблица638[[#This Row],[Общее кол-во шт]]*Таблица638[[#This Row],[Оптовая цена KRW за 1шт]]</f>
        <v>0</v>
      </c>
      <c r="M14" s="74" t="str">
        <f>IFERROR(Таблица638[[#This Row],[Общее кол-во шт]]*Таблица638[[#This Row],[Оптовая цена USD за 1шт]],"")</f>
        <v/>
      </c>
      <c r="N14" s="57" t="s">
        <v>19258</v>
      </c>
    </row>
    <row r="15" spans="1:14" s="75" customFormat="1" ht="22.5" customHeight="1">
      <c r="A15" s="44" t="s">
        <v>18637</v>
      </c>
      <c r="B15" s="63" t="s">
        <v>18638</v>
      </c>
      <c r="C15" s="64" t="s">
        <v>18639</v>
      </c>
      <c r="D15" s="65" t="s">
        <v>18640</v>
      </c>
      <c r="E15" s="66"/>
      <c r="F15" s="67"/>
      <c r="G15" s="68">
        <v>240</v>
      </c>
      <c r="H15" s="69"/>
      <c r="I15" s="70" t="str">
        <f>IF($H$1="","Введите курс",Таблица638[[#This Row],[Оптовая цена KRW за 1шт]]/$H$1)</f>
        <v>Введите курс</v>
      </c>
      <c r="J15" s="71"/>
      <c r="K15" s="72">
        <f>Таблица638[[#This Row],[Заказ коробок ]]*Таблица638[[#This Row],[Кол-во шт в коробке]]</f>
        <v>0</v>
      </c>
      <c r="L15" s="73">
        <f>Таблица638[[#This Row],[Общее кол-во шт]]*Таблица638[[#This Row],[Оптовая цена KRW за 1шт]]</f>
        <v>0</v>
      </c>
      <c r="M15" s="74" t="str">
        <f>IFERROR(Таблица638[[#This Row],[Общее кол-во шт]]*Таблица638[[#This Row],[Оптовая цена USD за 1шт]],"")</f>
        <v/>
      </c>
      <c r="N15" s="57" t="s">
        <v>19258</v>
      </c>
    </row>
    <row r="16" spans="1:14" ht="22.5" customHeight="1">
      <c r="A16" s="44" t="s">
        <v>18641</v>
      </c>
      <c r="B16" s="14" t="s">
        <v>18642</v>
      </c>
      <c r="C16" s="50" t="s">
        <v>18643</v>
      </c>
      <c r="D16" s="46" t="s">
        <v>18644</v>
      </c>
      <c r="E16" s="16"/>
      <c r="F16" s="15"/>
      <c r="G16" s="47">
        <v>50</v>
      </c>
      <c r="H16" s="55">
        <v>14430</v>
      </c>
      <c r="I16" s="17" t="str">
        <f>IF($H$1="","Введите курс",Таблица638[[#This Row],[Оптовая цена KRW за 1шт]]/$H$1)</f>
        <v>Введите курс</v>
      </c>
      <c r="J16" s="48"/>
      <c r="K16" s="18">
        <f>Таблица638[[#This Row],[Заказ коробок ]]*Таблица638[[#This Row],[Кол-во шт в коробке]]</f>
        <v>0</v>
      </c>
      <c r="L16" s="54">
        <f>Таблица638[[#This Row],[Общее кол-во шт]]*Таблица638[[#This Row],[Оптовая цена KRW за 1шт]]</f>
        <v>0</v>
      </c>
      <c r="M16" s="19" t="str">
        <f>IFERROR(Таблица638[[#This Row],[Общее кол-во шт]]*Таблица638[[#This Row],[Оптовая цена USD за 1шт]],"")</f>
        <v/>
      </c>
      <c r="N16" s="49"/>
    </row>
    <row r="17" spans="1:14" ht="22.5" customHeight="1">
      <c r="A17" s="44" t="s">
        <v>18645</v>
      </c>
      <c r="B17" s="14" t="s">
        <v>18646</v>
      </c>
      <c r="C17" s="50" t="s">
        <v>18647</v>
      </c>
      <c r="D17" s="46" t="s">
        <v>18648</v>
      </c>
      <c r="E17" s="16"/>
      <c r="F17" s="15"/>
      <c r="G17" s="47">
        <v>300</v>
      </c>
      <c r="H17" s="55">
        <v>2860</v>
      </c>
      <c r="I17" s="17" t="str">
        <f>IF($H$1="","Введите курс",Таблица638[[#This Row],[Оптовая цена KRW за 1шт]]/$H$1)</f>
        <v>Введите курс</v>
      </c>
      <c r="J17" s="48"/>
      <c r="K17" s="18">
        <f>Таблица638[[#This Row],[Заказ коробок ]]*Таблица638[[#This Row],[Кол-во шт в коробке]]</f>
        <v>0</v>
      </c>
      <c r="L17" s="54">
        <f>Таблица638[[#This Row],[Общее кол-во шт]]*Таблица638[[#This Row],[Оптовая цена KRW за 1шт]]</f>
        <v>0</v>
      </c>
      <c r="M17" s="19" t="str">
        <f>IFERROR(Таблица638[[#This Row],[Общее кол-во шт]]*Таблица638[[#This Row],[Оптовая цена USD за 1шт]],"")</f>
        <v/>
      </c>
      <c r="N17" s="49"/>
    </row>
    <row r="18" spans="1:14" ht="22.5" customHeight="1">
      <c r="A18" s="44" t="s">
        <v>18649</v>
      </c>
      <c r="B18" s="14" t="s">
        <v>18650</v>
      </c>
      <c r="C18" s="50" t="s">
        <v>18651</v>
      </c>
      <c r="D18" s="46" t="s">
        <v>18652</v>
      </c>
      <c r="E18" s="16"/>
      <c r="F18" s="15"/>
      <c r="G18" s="47">
        <v>60</v>
      </c>
      <c r="H18" s="55">
        <v>6240</v>
      </c>
      <c r="I18" s="17" t="str">
        <f>IF($H$1="","Введите курс",Таблица638[[#This Row],[Оптовая цена KRW за 1шт]]/$H$1)</f>
        <v>Введите курс</v>
      </c>
      <c r="J18" s="48"/>
      <c r="K18" s="18">
        <f>Таблица638[[#This Row],[Заказ коробок ]]*Таблица638[[#This Row],[Кол-во шт в коробке]]</f>
        <v>0</v>
      </c>
      <c r="L18" s="54">
        <f>Таблица638[[#This Row],[Общее кол-во шт]]*Таблица638[[#This Row],[Оптовая цена KRW за 1шт]]</f>
        <v>0</v>
      </c>
      <c r="M18" s="19" t="str">
        <f>IFERROR(Таблица638[[#This Row],[Общее кол-во шт]]*Таблица638[[#This Row],[Оптовая цена USD за 1шт]],"")</f>
        <v/>
      </c>
      <c r="N18" s="49"/>
    </row>
    <row r="19" spans="1:14" ht="22.5" customHeight="1">
      <c r="A19" s="44" t="s">
        <v>18653</v>
      </c>
      <c r="B19" s="14" t="s">
        <v>18654</v>
      </c>
      <c r="C19" s="50" t="s">
        <v>18655</v>
      </c>
      <c r="D19" s="46" t="s">
        <v>18656</v>
      </c>
      <c r="E19" s="16"/>
      <c r="F19" s="15"/>
      <c r="G19" s="47">
        <v>250</v>
      </c>
      <c r="H19" s="55">
        <v>8385</v>
      </c>
      <c r="I19" s="17" t="str">
        <f>IF($H$1="","Введите курс",Таблица638[[#This Row],[Оптовая цена KRW за 1шт]]/$H$1)</f>
        <v>Введите курс</v>
      </c>
      <c r="J19" s="48"/>
      <c r="K19" s="18">
        <f>Таблица638[[#This Row],[Заказ коробок ]]*Таблица638[[#This Row],[Кол-во шт в коробке]]</f>
        <v>0</v>
      </c>
      <c r="L19" s="54">
        <f>Таблица638[[#This Row],[Общее кол-во шт]]*Таблица638[[#This Row],[Оптовая цена KRW за 1шт]]</f>
        <v>0</v>
      </c>
      <c r="M19" s="19" t="str">
        <f>IFERROR(Таблица638[[#This Row],[Общее кол-во шт]]*Таблица638[[#This Row],[Оптовая цена USD за 1шт]],"")</f>
        <v/>
      </c>
      <c r="N19" s="49"/>
    </row>
    <row r="20" spans="1:14" ht="22.5" customHeight="1">
      <c r="A20" s="44" t="s">
        <v>18657</v>
      </c>
      <c r="B20" s="14" t="s">
        <v>18658</v>
      </c>
      <c r="C20" s="50" t="s">
        <v>18659</v>
      </c>
      <c r="D20" s="46" t="s">
        <v>18660</v>
      </c>
      <c r="E20" s="16"/>
      <c r="F20" s="15"/>
      <c r="G20" s="47">
        <v>100</v>
      </c>
      <c r="H20" s="55">
        <v>6435</v>
      </c>
      <c r="I20" s="17" t="str">
        <f>IF($H$1="","Введите курс",Таблица638[[#This Row],[Оптовая цена KRW за 1шт]]/$H$1)</f>
        <v>Введите курс</v>
      </c>
      <c r="J20" s="48"/>
      <c r="K20" s="18">
        <f>Таблица638[[#This Row],[Заказ коробок ]]*Таблица638[[#This Row],[Кол-во шт в коробке]]</f>
        <v>0</v>
      </c>
      <c r="L20" s="54">
        <f>Таблица638[[#This Row],[Общее кол-во шт]]*Таблица638[[#This Row],[Оптовая цена KRW за 1шт]]</f>
        <v>0</v>
      </c>
      <c r="M20" s="19" t="str">
        <f>IFERROR(Таблица638[[#This Row],[Общее кол-во шт]]*Таблица638[[#This Row],[Оптовая цена USD за 1шт]],"")</f>
        <v/>
      </c>
      <c r="N20" s="49"/>
    </row>
    <row r="21" spans="1:14" ht="22.5" customHeight="1">
      <c r="A21" s="44" t="s">
        <v>18661</v>
      </c>
      <c r="B21" s="14" t="s">
        <v>18662</v>
      </c>
      <c r="C21" s="50" t="s">
        <v>18663</v>
      </c>
      <c r="D21" s="46" t="s">
        <v>18664</v>
      </c>
      <c r="E21" s="16"/>
      <c r="F21" s="15"/>
      <c r="G21" s="47">
        <v>100</v>
      </c>
      <c r="H21" s="55">
        <v>6435</v>
      </c>
      <c r="I21" s="17" t="str">
        <f>IF($H$1="","Введите курс",Таблица638[[#This Row],[Оптовая цена KRW за 1шт]]/$H$1)</f>
        <v>Введите курс</v>
      </c>
      <c r="J21" s="48"/>
      <c r="K21" s="18">
        <f>Таблица638[[#This Row],[Заказ коробок ]]*Таблица638[[#This Row],[Кол-во шт в коробке]]</f>
        <v>0</v>
      </c>
      <c r="L21" s="54">
        <f>Таблица638[[#This Row],[Общее кол-во шт]]*Таблица638[[#This Row],[Оптовая цена KRW за 1шт]]</f>
        <v>0</v>
      </c>
      <c r="M21" s="19" t="str">
        <f>IFERROR(Таблица638[[#This Row],[Общее кол-во шт]]*Таблица638[[#This Row],[Оптовая цена USD за 1шт]],"")</f>
        <v/>
      </c>
      <c r="N21" s="49"/>
    </row>
    <row r="22" spans="1:14" ht="22.5" customHeight="1">
      <c r="A22" s="44" t="s">
        <v>18665</v>
      </c>
      <c r="B22" s="14" t="s">
        <v>18666</v>
      </c>
      <c r="C22" s="50" t="s">
        <v>18667</v>
      </c>
      <c r="D22" s="46" t="s">
        <v>18668</v>
      </c>
      <c r="E22" s="16"/>
      <c r="F22" s="15"/>
      <c r="G22" s="47">
        <v>360</v>
      </c>
      <c r="H22" s="55">
        <v>6760</v>
      </c>
      <c r="I22" s="17" t="str">
        <f>IF($H$1="","Введите курс",Таблица638[[#This Row],[Оптовая цена KRW за 1шт]]/$H$1)</f>
        <v>Введите курс</v>
      </c>
      <c r="J22" s="48"/>
      <c r="K22" s="18">
        <f>Таблица638[[#This Row],[Заказ коробок ]]*Таблица638[[#This Row],[Кол-во шт в коробке]]</f>
        <v>0</v>
      </c>
      <c r="L22" s="54">
        <f>Таблица638[[#This Row],[Общее кол-во шт]]*Таблица638[[#This Row],[Оптовая цена KRW за 1шт]]</f>
        <v>0</v>
      </c>
      <c r="M22" s="19" t="str">
        <f>IFERROR(Таблица638[[#This Row],[Общее кол-во шт]]*Таблица638[[#This Row],[Оптовая цена USD за 1шт]],"")</f>
        <v/>
      </c>
      <c r="N22" s="49"/>
    </row>
    <row r="23" spans="1:14" ht="22.5" customHeight="1">
      <c r="A23" s="44" t="s">
        <v>18669</v>
      </c>
      <c r="B23" s="14" t="s">
        <v>18670</v>
      </c>
      <c r="C23" s="50" t="s">
        <v>18671</v>
      </c>
      <c r="D23" s="46" t="s">
        <v>18672</v>
      </c>
      <c r="E23" s="16"/>
      <c r="F23" s="15"/>
      <c r="G23" s="47">
        <v>500</v>
      </c>
      <c r="H23" s="55">
        <v>2730</v>
      </c>
      <c r="I23" s="17" t="str">
        <f>IF($H$1="","Введите курс",Таблица638[[#This Row],[Оптовая цена KRW за 1шт]]/$H$1)</f>
        <v>Введите курс</v>
      </c>
      <c r="J23" s="48"/>
      <c r="K23" s="18">
        <f>Таблица638[[#This Row],[Заказ коробок ]]*Таблица638[[#This Row],[Кол-во шт в коробке]]</f>
        <v>0</v>
      </c>
      <c r="L23" s="54">
        <f>Таблица638[[#This Row],[Общее кол-во шт]]*Таблица638[[#This Row],[Оптовая цена KRW за 1шт]]</f>
        <v>0</v>
      </c>
      <c r="M23" s="19" t="str">
        <f>IFERROR(Таблица638[[#This Row],[Общее кол-во шт]]*Таблица638[[#This Row],[Оптовая цена USD за 1шт]],"")</f>
        <v/>
      </c>
      <c r="N23" s="49"/>
    </row>
  </sheetData>
  <sheetProtection algorithmName="SHA-512" hashValue="xynfa1H1YNhbc1IG/uZYtYNEzpzp2B9vxW97T2vfU0Sf/oTiTlcIV6XTzrFojcWGnM//xIye90ecAUz+Bm7zwg==" saltValue="rvU/MajFYhapzG0udSKuoA==" spinCount="100000" sheet="1" autoFilter="0" pivotTables="0"/>
  <mergeCells count="2">
    <mergeCell ref="A1:C1"/>
    <mergeCell ref="D1:F1"/>
  </mergeCells>
  <conditionalFormatting sqref="A24:A1048576">
    <cfRule type="duplicateValues" dxfId="1788" priority="1"/>
  </conditionalFormatting>
  <conditionalFormatting sqref="A24:A1048576">
    <cfRule type="duplicateValues" dxfId="1787" priority="2"/>
    <cfRule type="duplicateValues" dxfId="1786" priority="3"/>
    <cfRule type="duplicateValues" dxfId="1785" priority="4"/>
  </conditionalFormatting>
  <conditionalFormatting sqref="A3:A23">
    <cfRule type="duplicateValues" dxfId="1784" priority="5"/>
  </conditionalFormatting>
  <conditionalFormatting sqref="A3:A23">
    <cfRule type="duplicateValues" dxfId="1783" priority="6"/>
    <cfRule type="duplicateValues" dxfId="1782" priority="7"/>
    <cfRule type="duplicateValues" dxfId="1781" priority="8"/>
  </conditionalFormatting>
  <conditionalFormatting sqref="A3:A23">
    <cfRule type="duplicateValues" dxfId="1780" priority="9"/>
  </conditionalFormatting>
  <conditionalFormatting sqref="A3:A23">
    <cfRule type="duplicateValues" dxfId="1779" priority="10"/>
    <cfRule type="duplicateValues" dxfId="1778" priority="11"/>
    <cfRule type="duplicateValues" dxfId="1777" priority="12"/>
  </conditionalFormatting>
  <hyperlinks>
    <hyperlink ref="G1" r:id="rId1" xr:uid="{226C26D8-B1F4-4E18-A4EB-8DF462CA2D69}"/>
    <hyperlink ref="N1" location="Главная!A1" display="Вернуться на Главную" xr:uid="{5E2E2985-9D30-4FF2-B522-0508535BAA2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D3E90-490A-4634-8CD2-C3B79CE5DFDC}">
  <sheetPr>
    <pageSetUpPr fitToPage="1"/>
  </sheetPr>
  <dimension ref="A1:N5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9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20958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SUM(J3:J55)</f>
        <v>0</v>
      </c>
      <c r="K1" s="168">
        <f>SUM(K3:K55)</f>
        <v>0</v>
      </c>
      <c r="L1" s="169">
        <f>SUM(L3:L55)</f>
        <v>0</v>
      </c>
      <c r="M1" s="170">
        <f>SUM(M3:M55)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20959</v>
      </c>
      <c r="B3" s="14">
        <v>8809326333661</v>
      </c>
      <c r="C3" s="45"/>
      <c r="D3" s="160" t="s">
        <v>20960</v>
      </c>
      <c r="E3" s="53"/>
      <c r="F3" s="15"/>
      <c r="G3" s="47">
        <v>50</v>
      </c>
      <c r="H3" s="16">
        <v>9124.5</v>
      </c>
      <c r="I3" s="17" t="str">
        <f>IF($H$1="","Введите курс",Таблица647[[#This Row],[Оптовая цена KRW за 1шт]]/$H$1)</f>
        <v>Введите курс</v>
      </c>
      <c r="J3" s="48"/>
      <c r="K3" s="18">
        <f>Таблица647[[#This Row],[Заказ коробок ]]*Таблица647[[#This Row],[Кол-во шт в коробке]]</f>
        <v>0</v>
      </c>
      <c r="L3" s="16">
        <f>Таблица647[[#This Row],[Общее кол-во шт]]*Таблица647[[#This Row],[Оптовая цена KRW за 1шт]]</f>
        <v>0</v>
      </c>
      <c r="M3" s="19" t="str">
        <f>IFERROR(Таблица647[[#This Row],[Общее кол-во шт]]*Таблица647[[#This Row],[Оптовая цена USD за 1шт]],"")</f>
        <v/>
      </c>
      <c r="N3" s="49"/>
    </row>
    <row r="4" spans="1:14" ht="22.5" customHeight="1">
      <c r="A4" s="44" t="s">
        <v>20961</v>
      </c>
      <c r="B4" s="14">
        <v>8809525242764</v>
      </c>
      <c r="C4" s="50"/>
      <c r="D4" s="160" t="s">
        <v>20962</v>
      </c>
      <c r="E4" s="16"/>
      <c r="F4" s="15"/>
      <c r="G4" s="47">
        <v>100</v>
      </c>
      <c r="H4" s="55">
        <v>10510.5</v>
      </c>
      <c r="I4" s="17" t="str">
        <f>IF($H$1="","Введите курс",Таблица647[[#This Row],[Оптовая цена KRW за 1шт]]/$H$1)</f>
        <v>Введите курс</v>
      </c>
      <c r="J4" s="48"/>
      <c r="K4" s="18">
        <f>Таблица647[[#This Row],[Заказ коробок ]]*Таблица647[[#This Row],[Кол-во шт в коробке]]</f>
        <v>0</v>
      </c>
      <c r="L4" s="54">
        <f>Таблица647[[#This Row],[Общее кол-во шт]]*Таблица647[[#This Row],[Оптовая цена KRW за 1шт]]</f>
        <v>0</v>
      </c>
      <c r="M4" s="19" t="str">
        <f>IFERROR(Таблица647[[#This Row],[Общее кол-во шт]]*Таблица647[[#This Row],[Оптовая цена USD за 1шт]],"")</f>
        <v/>
      </c>
      <c r="N4" s="49"/>
    </row>
    <row r="5" spans="1:14" ht="22.5" customHeight="1">
      <c r="A5" s="44" t="s">
        <v>20963</v>
      </c>
      <c r="B5" s="14">
        <v>8809326334224</v>
      </c>
      <c r="C5" s="50"/>
      <c r="D5" s="160" t="s">
        <v>20964</v>
      </c>
      <c r="E5" s="16"/>
      <c r="F5" s="15"/>
      <c r="G5" s="47">
        <v>100</v>
      </c>
      <c r="H5" s="55">
        <v>10510.5</v>
      </c>
      <c r="I5" s="17" t="str">
        <f>IF($H$1="","Введите курс",Таблица647[[#This Row],[Оптовая цена KRW за 1шт]]/$H$1)</f>
        <v>Введите курс</v>
      </c>
      <c r="J5" s="48"/>
      <c r="K5" s="18">
        <f>Таблица647[[#This Row],[Заказ коробок ]]*Таблица647[[#This Row],[Кол-во шт в коробке]]</f>
        <v>0</v>
      </c>
      <c r="L5" s="54">
        <f>Таблица647[[#This Row],[Общее кол-во шт]]*Таблица647[[#This Row],[Оптовая цена KRW за 1шт]]</f>
        <v>0</v>
      </c>
      <c r="M5" s="19" t="str">
        <f>IFERROR(Таблица647[[#This Row],[Общее кол-во шт]]*Таблица647[[#This Row],[Оптовая цена USD за 1шт]],"")</f>
        <v/>
      </c>
      <c r="N5" s="49"/>
    </row>
    <row r="6" spans="1:14" ht="22.5" customHeight="1">
      <c r="A6" s="44" t="s">
        <v>20965</v>
      </c>
      <c r="B6" s="14">
        <v>8809647390107</v>
      </c>
      <c r="C6" s="50"/>
      <c r="D6" s="160" t="s">
        <v>20966</v>
      </c>
      <c r="E6" s="16"/>
      <c r="F6" s="15"/>
      <c r="G6" s="47">
        <v>100</v>
      </c>
      <c r="H6" s="55">
        <v>8547</v>
      </c>
      <c r="I6" s="17" t="str">
        <f>IF($H$1="","Введите курс",Таблица647[[#This Row],[Оптовая цена KRW за 1шт]]/$H$1)</f>
        <v>Введите курс</v>
      </c>
      <c r="J6" s="48"/>
      <c r="K6" s="18">
        <f>Таблица647[[#This Row],[Заказ коробок ]]*Таблица647[[#This Row],[Кол-во шт в коробке]]</f>
        <v>0</v>
      </c>
      <c r="L6" s="54">
        <f>Таблица647[[#This Row],[Общее кол-во шт]]*Таблица647[[#This Row],[Оптовая цена KRW за 1шт]]</f>
        <v>0</v>
      </c>
      <c r="M6" s="19" t="str">
        <f>IFERROR(Таблица647[[#This Row],[Общее кол-во шт]]*Таблица647[[#This Row],[Оптовая цена USD за 1шт]],"")</f>
        <v/>
      </c>
      <c r="N6" s="49"/>
    </row>
    <row r="7" spans="1:14" ht="22.5" customHeight="1">
      <c r="A7" s="44" t="s">
        <v>20967</v>
      </c>
      <c r="B7" s="14">
        <v>8809647390282</v>
      </c>
      <c r="C7" s="50"/>
      <c r="D7" s="160" t="s">
        <v>20968</v>
      </c>
      <c r="E7" s="16"/>
      <c r="F7" s="15"/>
      <c r="G7" s="47">
        <v>100</v>
      </c>
      <c r="H7" s="55">
        <v>8662.5</v>
      </c>
      <c r="I7" s="17" t="str">
        <f>IF($H$1="","Введите курс",Таблица647[[#This Row],[Оптовая цена KRW за 1шт]]/$H$1)</f>
        <v>Введите курс</v>
      </c>
      <c r="J7" s="48"/>
      <c r="K7" s="18">
        <f>Таблица647[[#This Row],[Заказ коробок ]]*Таблица647[[#This Row],[Кол-во шт в коробке]]</f>
        <v>0</v>
      </c>
      <c r="L7" s="54">
        <f>Таблица647[[#This Row],[Общее кол-во шт]]*Таблица647[[#This Row],[Оптовая цена KRW за 1шт]]</f>
        <v>0</v>
      </c>
      <c r="M7" s="19" t="str">
        <f>IFERROR(Таблица647[[#This Row],[Общее кол-во шт]]*Таблица647[[#This Row],[Оптовая цена USD за 1шт]],"")</f>
        <v/>
      </c>
      <c r="N7" s="49"/>
    </row>
    <row r="8" spans="1:14" ht="22.5" customHeight="1">
      <c r="A8" s="44" t="s">
        <v>20969</v>
      </c>
      <c r="B8" s="14">
        <v>8809647390015</v>
      </c>
      <c r="C8" s="50"/>
      <c r="D8" s="160" t="s">
        <v>20970</v>
      </c>
      <c r="E8" s="16"/>
      <c r="F8" s="15"/>
      <c r="G8" s="47">
        <v>400</v>
      </c>
      <c r="H8" s="55">
        <v>2136.8000000000002</v>
      </c>
      <c r="I8" s="17" t="str">
        <f>IF($H$1="","Введите курс",Таблица647[[#This Row],[Оптовая цена KRW за 1шт]]/$H$1)</f>
        <v>Введите курс</v>
      </c>
      <c r="J8" s="48"/>
      <c r="K8" s="18">
        <f>Таблица647[[#This Row],[Заказ коробок ]]*Таблица647[[#This Row],[Кол-во шт в коробке]]</f>
        <v>0</v>
      </c>
      <c r="L8" s="54">
        <f>Таблица647[[#This Row],[Общее кол-во шт]]*Таблица647[[#This Row],[Оптовая цена KRW за 1шт]]</f>
        <v>0</v>
      </c>
      <c r="M8" s="19" t="str">
        <f>IFERROR(Таблица647[[#This Row],[Общее кол-во шт]]*Таблица647[[#This Row],[Оптовая цена USD за 1шт]],"")</f>
        <v/>
      </c>
      <c r="N8" s="49"/>
    </row>
    <row r="9" spans="1:14" ht="22.5" customHeight="1">
      <c r="A9" s="44" t="s">
        <v>20971</v>
      </c>
      <c r="B9" s="14">
        <v>8809647390671</v>
      </c>
      <c r="C9" s="50"/>
      <c r="D9" s="160" t="s">
        <v>20972</v>
      </c>
      <c r="E9" s="16"/>
      <c r="F9" s="15"/>
      <c r="G9" s="47">
        <v>60</v>
      </c>
      <c r="H9" s="55">
        <v>10279.5</v>
      </c>
      <c r="I9" s="17" t="str">
        <f>IF($H$1="","Введите курс",Таблица647[[#This Row],[Оптовая цена KRW за 1шт]]/$H$1)</f>
        <v>Введите курс</v>
      </c>
      <c r="J9" s="48"/>
      <c r="K9" s="18">
        <f>Таблица647[[#This Row],[Заказ коробок ]]*Таблица647[[#This Row],[Кол-во шт в коробке]]</f>
        <v>0</v>
      </c>
      <c r="L9" s="54">
        <f>Таблица647[[#This Row],[Общее кол-во шт]]*Таблица647[[#This Row],[Оптовая цена KRW за 1шт]]</f>
        <v>0</v>
      </c>
      <c r="M9" s="19" t="str">
        <f>IFERROR(Таблица647[[#This Row],[Общее кол-во шт]]*Таблица647[[#This Row],[Оптовая цена USD за 1шт]],"")</f>
        <v/>
      </c>
      <c r="N9" s="49"/>
    </row>
    <row r="10" spans="1:14" ht="22.5" customHeight="1">
      <c r="A10" s="44" t="s">
        <v>20973</v>
      </c>
      <c r="B10" s="14">
        <v>8809408260793</v>
      </c>
      <c r="C10" s="50"/>
      <c r="D10" s="160" t="s">
        <v>20974</v>
      </c>
      <c r="E10" s="16"/>
      <c r="F10" s="15"/>
      <c r="G10" s="47">
        <v>100</v>
      </c>
      <c r="H10" s="55">
        <v>5775</v>
      </c>
      <c r="I10" s="17" t="str">
        <f>IF($H$1="","Введите курс",Таблица647[[#This Row],[Оптовая цена KRW за 1шт]]/$H$1)</f>
        <v>Введите курс</v>
      </c>
      <c r="J10" s="48"/>
      <c r="K10" s="18">
        <f>Таблица647[[#This Row],[Заказ коробок ]]*Таблица647[[#This Row],[Кол-во шт в коробке]]</f>
        <v>0</v>
      </c>
      <c r="L10" s="54">
        <f>Таблица647[[#This Row],[Общее кол-во шт]]*Таблица647[[#This Row],[Оптовая цена KRW за 1шт]]</f>
        <v>0</v>
      </c>
      <c r="M10" s="19" t="str">
        <f>IFERROR(Таблица647[[#This Row],[Общее кол-во шт]]*Таблица647[[#This Row],[Оптовая цена USD за 1шт]],"")</f>
        <v/>
      </c>
      <c r="N10" s="49"/>
    </row>
    <row r="11" spans="1:14" ht="22.5" customHeight="1">
      <c r="A11" s="44" t="s">
        <v>20975</v>
      </c>
      <c r="B11" s="14">
        <v>8809647390091</v>
      </c>
      <c r="C11" s="50"/>
      <c r="D11" s="160" t="s">
        <v>20976</v>
      </c>
      <c r="E11" s="16"/>
      <c r="F11" s="15"/>
      <c r="G11" s="47">
        <v>50</v>
      </c>
      <c r="H11" s="55">
        <v>7276.5</v>
      </c>
      <c r="I11" s="17" t="str">
        <f>IF($H$1="","Введите курс",Таблица647[[#This Row],[Оптовая цена KRW за 1шт]]/$H$1)</f>
        <v>Введите курс</v>
      </c>
      <c r="J11" s="48"/>
      <c r="K11" s="18">
        <f>Таблица647[[#This Row],[Заказ коробок ]]*Таблица647[[#This Row],[Кол-во шт в коробке]]</f>
        <v>0</v>
      </c>
      <c r="L11" s="54">
        <f>Таблица647[[#This Row],[Общее кол-во шт]]*Таблица647[[#This Row],[Оптовая цена KRW за 1шт]]</f>
        <v>0</v>
      </c>
      <c r="M11" s="19" t="str">
        <f>IFERROR(Таблица647[[#This Row],[Общее кол-во шт]]*Таблица647[[#This Row],[Оптовая цена USD за 1шт]],"")</f>
        <v/>
      </c>
      <c r="N11" s="49"/>
    </row>
    <row r="12" spans="1:14" ht="22.5" customHeight="1">
      <c r="A12" s="44" t="s">
        <v>20977</v>
      </c>
      <c r="B12" s="14">
        <v>8809647390725</v>
      </c>
      <c r="C12" s="50"/>
      <c r="D12" s="160" t="s">
        <v>20978</v>
      </c>
      <c r="E12" s="16"/>
      <c r="F12" s="15"/>
      <c r="G12" s="47">
        <v>20</v>
      </c>
      <c r="H12" s="55">
        <v>8662.5</v>
      </c>
      <c r="I12" s="17" t="str">
        <f>IF($H$1="","Введите курс",Таблица647[[#This Row],[Оптовая цена KRW за 1шт]]/$H$1)</f>
        <v>Введите курс</v>
      </c>
      <c r="J12" s="48"/>
      <c r="K12" s="18">
        <f>Таблица647[[#This Row],[Заказ коробок ]]*Таблица647[[#This Row],[Кол-во шт в коробке]]</f>
        <v>0</v>
      </c>
      <c r="L12" s="54">
        <f>Таблица647[[#This Row],[Общее кол-во шт]]*Таблица647[[#This Row],[Оптовая цена KRW за 1шт]]</f>
        <v>0</v>
      </c>
      <c r="M12" s="19" t="str">
        <f>IFERROR(Таблица647[[#This Row],[Общее кол-во шт]]*Таблица647[[#This Row],[Оптовая цена USD за 1шт]],"")</f>
        <v/>
      </c>
      <c r="N12" s="49"/>
    </row>
    <row r="13" spans="1:14" ht="22.5" customHeight="1">
      <c r="A13" s="44" t="s">
        <v>20979</v>
      </c>
      <c r="B13" s="14">
        <v>8809647390237</v>
      </c>
      <c r="C13" s="50"/>
      <c r="D13" s="160" t="s">
        <v>20980</v>
      </c>
      <c r="E13" s="16"/>
      <c r="F13" s="15"/>
      <c r="G13" s="47">
        <v>50</v>
      </c>
      <c r="H13" s="55">
        <v>9471</v>
      </c>
      <c r="I13" s="17" t="str">
        <f>IF($H$1="","Введите курс",Таблица647[[#This Row],[Оптовая цена KRW за 1шт]]/$H$1)</f>
        <v>Введите курс</v>
      </c>
      <c r="J13" s="48"/>
      <c r="K13" s="18">
        <f>Таблица647[[#This Row],[Заказ коробок ]]*Таблица647[[#This Row],[Кол-во шт в коробке]]</f>
        <v>0</v>
      </c>
      <c r="L13" s="54">
        <f>Таблица647[[#This Row],[Общее кол-во шт]]*Таблица647[[#This Row],[Оптовая цена KRW за 1шт]]</f>
        <v>0</v>
      </c>
      <c r="M13" s="19" t="str">
        <f>IFERROR(Таблица647[[#This Row],[Общее кол-во шт]]*Таблица647[[#This Row],[Оптовая цена USD за 1шт]],"")</f>
        <v/>
      </c>
      <c r="N13" s="49"/>
    </row>
    <row r="14" spans="1:14" ht="22.5" customHeight="1">
      <c r="A14" s="44" t="s">
        <v>20981</v>
      </c>
      <c r="B14" s="14">
        <v>8809647390275</v>
      </c>
      <c r="C14" s="50"/>
      <c r="D14" s="160" t="s">
        <v>20982</v>
      </c>
      <c r="E14" s="16"/>
      <c r="F14" s="15"/>
      <c r="G14" s="47">
        <v>100</v>
      </c>
      <c r="H14" s="55">
        <v>10857</v>
      </c>
      <c r="I14" s="17" t="str">
        <f>IF($H$1="","Введите курс",Таблица647[[#This Row],[Оптовая цена KRW за 1шт]]/$H$1)</f>
        <v>Введите курс</v>
      </c>
      <c r="J14" s="48"/>
      <c r="K14" s="18">
        <f>Таблица647[[#This Row],[Заказ коробок ]]*Таблица647[[#This Row],[Кол-во шт в коробке]]</f>
        <v>0</v>
      </c>
      <c r="L14" s="54">
        <f>Таблица647[[#This Row],[Общее кол-во шт]]*Таблица647[[#This Row],[Оптовая цена KRW за 1шт]]</f>
        <v>0</v>
      </c>
      <c r="M14" s="19" t="str">
        <f>IFERROR(Таблица647[[#This Row],[Общее кол-во шт]]*Таблица647[[#This Row],[Оптовая цена USD за 1шт]],"")</f>
        <v/>
      </c>
      <c r="N14" s="49"/>
    </row>
    <row r="15" spans="1:14" ht="22.5" customHeight="1">
      <c r="A15" s="44" t="s">
        <v>20983</v>
      </c>
      <c r="B15" s="14">
        <v>8809647390503</v>
      </c>
      <c r="C15" s="50"/>
      <c r="D15" s="160" t="s">
        <v>20984</v>
      </c>
      <c r="E15" s="16"/>
      <c r="F15" s="15"/>
      <c r="G15" s="47">
        <v>100</v>
      </c>
      <c r="H15" s="55">
        <v>10741.5</v>
      </c>
      <c r="I15" s="17" t="str">
        <f>IF($H$1="","Введите курс",Таблица647[[#This Row],[Оптовая цена KRW за 1шт]]/$H$1)</f>
        <v>Введите курс</v>
      </c>
      <c r="J15" s="48"/>
      <c r="K15" s="18">
        <f>Таблица647[[#This Row],[Заказ коробок ]]*Таблица647[[#This Row],[Кол-во шт в коробке]]</f>
        <v>0</v>
      </c>
      <c r="L15" s="54">
        <f>Таблица647[[#This Row],[Общее кол-во шт]]*Таблица647[[#This Row],[Оптовая цена KRW за 1шт]]</f>
        <v>0</v>
      </c>
      <c r="M15" s="19" t="str">
        <f>IFERROR(Таблица647[[#This Row],[Общее кол-во шт]]*Таблица647[[#This Row],[Оптовая цена USD за 1шт]],"")</f>
        <v/>
      </c>
      <c r="N15" s="49"/>
    </row>
    <row r="16" spans="1:14" ht="22.5" customHeight="1">
      <c r="A16" s="44" t="s">
        <v>20985</v>
      </c>
      <c r="B16" s="14">
        <v>8809647390497</v>
      </c>
      <c r="C16" s="50"/>
      <c r="D16" s="160" t="s">
        <v>20986</v>
      </c>
      <c r="E16" s="16"/>
      <c r="F16" s="15"/>
      <c r="G16" s="47">
        <v>50</v>
      </c>
      <c r="H16" s="55">
        <v>7507.5</v>
      </c>
      <c r="I16" s="17" t="str">
        <f>IF($H$1="","Введите курс",Таблица647[[#This Row],[Оптовая цена KRW за 1шт]]/$H$1)</f>
        <v>Введите курс</v>
      </c>
      <c r="J16" s="48"/>
      <c r="K16" s="18">
        <f>Таблица647[[#This Row],[Заказ коробок ]]*Таблица647[[#This Row],[Кол-во шт в коробке]]</f>
        <v>0</v>
      </c>
      <c r="L16" s="54">
        <f>Таблица647[[#This Row],[Общее кол-во шт]]*Таблица647[[#This Row],[Оптовая цена KRW за 1шт]]</f>
        <v>0</v>
      </c>
      <c r="M16" s="19" t="str">
        <f>IFERROR(Таблица647[[#This Row],[Общее кол-во шт]]*Таблица647[[#This Row],[Оптовая цена USD за 1шт]],"")</f>
        <v/>
      </c>
      <c r="N16" s="49"/>
    </row>
    <row r="17" spans="1:14" ht="22.5" customHeight="1">
      <c r="A17" s="44" t="s">
        <v>20987</v>
      </c>
      <c r="B17" s="14">
        <v>8809647390701</v>
      </c>
      <c r="C17" s="50"/>
      <c r="D17" s="160" t="s">
        <v>20988</v>
      </c>
      <c r="E17" s="16"/>
      <c r="F17" s="15"/>
      <c r="G17" s="47">
        <v>50</v>
      </c>
      <c r="H17" s="55">
        <v>9471</v>
      </c>
      <c r="I17" s="17" t="str">
        <f>IF($H$1="","Введите курс",Таблица647[[#This Row],[Оптовая цена KRW за 1шт]]/$H$1)</f>
        <v>Введите курс</v>
      </c>
      <c r="J17" s="48"/>
      <c r="K17" s="18">
        <f>Таблица647[[#This Row],[Заказ коробок ]]*Таблица647[[#This Row],[Кол-во шт в коробке]]</f>
        <v>0</v>
      </c>
      <c r="L17" s="54">
        <f>Таблица647[[#This Row],[Общее кол-во шт]]*Таблица647[[#This Row],[Оптовая цена KRW за 1шт]]</f>
        <v>0</v>
      </c>
      <c r="M17" s="19" t="str">
        <f>IFERROR(Таблица647[[#This Row],[Общее кол-во шт]]*Таблица647[[#This Row],[Оптовая цена USD за 1шт]],"")</f>
        <v/>
      </c>
      <c r="N17" s="49"/>
    </row>
    <row r="18" spans="1:14" ht="22.5" customHeight="1">
      <c r="A18" s="44" t="s">
        <v>20989</v>
      </c>
      <c r="B18" s="14">
        <v>8809647390381</v>
      </c>
      <c r="C18" s="50"/>
      <c r="D18" s="160" t="s">
        <v>20990</v>
      </c>
      <c r="E18" s="16"/>
      <c r="F18" s="15"/>
      <c r="G18" s="47">
        <v>100</v>
      </c>
      <c r="H18" s="55">
        <v>10626</v>
      </c>
      <c r="I18" s="17" t="str">
        <f>IF($H$1="","Введите курс",Таблица647[[#This Row],[Оптовая цена KRW за 1шт]]/$H$1)</f>
        <v>Введите курс</v>
      </c>
      <c r="J18" s="48"/>
      <c r="K18" s="18">
        <f>Таблица647[[#This Row],[Заказ коробок ]]*Таблица647[[#This Row],[Кол-во шт в коробке]]</f>
        <v>0</v>
      </c>
      <c r="L18" s="54">
        <f>Таблица647[[#This Row],[Общее кол-во шт]]*Таблица647[[#This Row],[Оптовая цена KRW за 1шт]]</f>
        <v>0</v>
      </c>
      <c r="M18" s="19" t="str">
        <f>IFERROR(Таблица647[[#This Row],[Общее кол-во шт]]*Таблица647[[#This Row],[Оптовая цена USD за 1шт]],"")</f>
        <v/>
      </c>
      <c r="N18" s="49"/>
    </row>
    <row r="19" spans="1:14" ht="22.5" customHeight="1">
      <c r="A19" s="44" t="s">
        <v>20991</v>
      </c>
      <c r="B19" s="14">
        <v>8809647390695</v>
      </c>
      <c r="C19" s="50"/>
      <c r="D19" s="160" t="s">
        <v>20992</v>
      </c>
      <c r="E19" s="16"/>
      <c r="F19" s="15"/>
      <c r="G19" s="47">
        <v>50</v>
      </c>
      <c r="H19" s="55">
        <v>8662.5</v>
      </c>
      <c r="I19" s="17" t="str">
        <f>IF($H$1="","Введите курс",Таблица647[[#This Row],[Оптовая цена KRW за 1шт]]/$H$1)</f>
        <v>Введите курс</v>
      </c>
      <c r="J19" s="48"/>
      <c r="K19" s="18">
        <f>Таблица647[[#This Row],[Заказ коробок ]]*Таблица647[[#This Row],[Кол-во шт в коробке]]</f>
        <v>0</v>
      </c>
      <c r="L19" s="54">
        <f>Таблица647[[#This Row],[Общее кол-во шт]]*Таблица647[[#This Row],[Оптовая цена KRW за 1шт]]</f>
        <v>0</v>
      </c>
      <c r="M19" s="19" t="str">
        <f>IFERROR(Таблица647[[#This Row],[Общее кол-во шт]]*Таблица647[[#This Row],[Оптовая цена USD за 1шт]],"")</f>
        <v/>
      </c>
      <c r="N19" s="49"/>
    </row>
    <row r="20" spans="1:14" ht="22.5" customHeight="1">
      <c r="A20" s="44" t="s">
        <v>20993</v>
      </c>
      <c r="B20" s="14">
        <v>8809647390480</v>
      </c>
      <c r="C20" s="50"/>
      <c r="D20" s="160" t="s">
        <v>20994</v>
      </c>
      <c r="E20" s="16"/>
      <c r="F20" s="15"/>
      <c r="G20" s="47">
        <v>200</v>
      </c>
      <c r="H20" s="55">
        <v>2541</v>
      </c>
      <c r="I20" s="17" t="str">
        <f>IF($H$1="","Введите курс",Таблица647[[#This Row],[Оптовая цена KRW за 1шт]]/$H$1)</f>
        <v>Введите курс</v>
      </c>
      <c r="J20" s="48"/>
      <c r="K20" s="18">
        <f>Таблица647[[#This Row],[Заказ коробок ]]*Таблица647[[#This Row],[Кол-во шт в коробке]]</f>
        <v>0</v>
      </c>
      <c r="L20" s="54">
        <f>Таблица647[[#This Row],[Общее кол-во шт]]*Таблица647[[#This Row],[Оптовая цена KRW за 1шт]]</f>
        <v>0</v>
      </c>
      <c r="M20" s="19" t="str">
        <f>IFERROR(Таблица647[[#This Row],[Общее кол-во шт]]*Таблица647[[#This Row],[Оптовая цена USD за 1шт]],"")</f>
        <v/>
      </c>
      <c r="N20" s="49"/>
    </row>
    <row r="21" spans="1:14" ht="22.5" customHeight="1">
      <c r="A21" s="44" t="s">
        <v>20995</v>
      </c>
      <c r="B21" s="14">
        <v>8809647390305</v>
      </c>
      <c r="C21" s="50"/>
      <c r="D21" s="160" t="s">
        <v>20996</v>
      </c>
      <c r="E21" s="16"/>
      <c r="F21" s="15"/>
      <c r="G21" s="47">
        <v>100</v>
      </c>
      <c r="H21" s="55">
        <v>10510.5</v>
      </c>
      <c r="I21" s="17" t="str">
        <f>IF($H$1="","Введите курс",Таблица647[[#This Row],[Оптовая цена KRW за 1шт]]/$H$1)</f>
        <v>Введите курс</v>
      </c>
      <c r="J21" s="48"/>
      <c r="K21" s="18">
        <f>Таблица647[[#This Row],[Заказ коробок ]]*Таблица647[[#This Row],[Кол-во шт в коробке]]</f>
        <v>0</v>
      </c>
      <c r="L21" s="54">
        <f>Таблица647[[#This Row],[Общее кол-во шт]]*Таблица647[[#This Row],[Оптовая цена KRW за 1шт]]</f>
        <v>0</v>
      </c>
      <c r="M21" s="19" t="str">
        <f>IFERROR(Таблица647[[#This Row],[Общее кол-во шт]]*Таблица647[[#This Row],[Оптовая цена USD за 1шт]],"")</f>
        <v/>
      </c>
      <c r="N21" s="49"/>
    </row>
    <row r="22" spans="1:14" ht="22.5" customHeight="1">
      <c r="A22" s="44" t="s">
        <v>20997</v>
      </c>
      <c r="B22" s="14">
        <v>8809647390657</v>
      </c>
      <c r="C22" s="50"/>
      <c r="D22" s="160" t="s">
        <v>20998</v>
      </c>
      <c r="E22" s="16"/>
      <c r="F22" s="15"/>
      <c r="G22" s="47">
        <v>400</v>
      </c>
      <c r="H22" s="55">
        <v>7507.5</v>
      </c>
      <c r="I22" s="17" t="str">
        <f>IF($H$1="","Введите курс",Таблица647[[#This Row],[Оптовая цена KRW за 1шт]]/$H$1)</f>
        <v>Введите курс</v>
      </c>
      <c r="J22" s="48"/>
      <c r="K22" s="18">
        <f>Таблица647[[#This Row],[Заказ коробок ]]*Таблица647[[#This Row],[Кол-во шт в коробке]]</f>
        <v>0</v>
      </c>
      <c r="L22" s="54">
        <f>Таблица647[[#This Row],[Общее кол-во шт]]*Таблица647[[#This Row],[Оптовая цена KRW за 1шт]]</f>
        <v>0</v>
      </c>
      <c r="M22" s="19" t="str">
        <f>IFERROR(Таблица647[[#This Row],[Общее кол-во шт]]*Таблица647[[#This Row],[Оптовая цена USD за 1шт]],"")</f>
        <v/>
      </c>
      <c r="N22" s="49"/>
    </row>
    <row r="23" spans="1:14" ht="22.5" customHeight="1">
      <c r="A23" s="44" t="s">
        <v>20999</v>
      </c>
      <c r="B23" s="14">
        <v>8809647390862</v>
      </c>
      <c r="C23" s="50"/>
      <c r="D23" s="160" t="s">
        <v>21000</v>
      </c>
      <c r="E23" s="16"/>
      <c r="F23" s="15"/>
      <c r="G23" s="47">
        <v>100</v>
      </c>
      <c r="H23" s="55">
        <v>7507.5</v>
      </c>
      <c r="I23" s="17" t="str">
        <f>IF($H$1="","Введите курс",Таблица647[[#This Row],[Оптовая цена KRW за 1шт]]/$H$1)</f>
        <v>Введите курс</v>
      </c>
      <c r="J23" s="48"/>
      <c r="K23" s="18">
        <f>Таблица647[[#This Row],[Заказ коробок ]]*Таблица647[[#This Row],[Кол-во шт в коробке]]</f>
        <v>0</v>
      </c>
      <c r="L23" s="54">
        <f>Таблица647[[#This Row],[Общее кол-во шт]]*Таблица647[[#This Row],[Оптовая цена KRW за 1шт]]</f>
        <v>0</v>
      </c>
      <c r="M23" s="19" t="str">
        <f>IFERROR(Таблица647[[#This Row],[Общее кол-во шт]]*Таблица647[[#This Row],[Оптовая цена USD за 1шт]],"")</f>
        <v/>
      </c>
      <c r="N23" s="49"/>
    </row>
    <row r="24" spans="1:14" ht="22.5" customHeight="1">
      <c r="A24" s="44" t="s">
        <v>21001</v>
      </c>
      <c r="B24" s="14"/>
      <c r="C24" s="50"/>
      <c r="D24" s="160" t="s">
        <v>21002</v>
      </c>
      <c r="E24" s="16"/>
      <c r="F24" s="15"/>
      <c r="G24" s="47">
        <v>50</v>
      </c>
      <c r="H24" s="55">
        <v>6930</v>
      </c>
      <c r="I24" s="17" t="str">
        <f>IF($H$1="","Введите курс",Таблица647[[#This Row],[Оптовая цена KRW за 1шт]]/$H$1)</f>
        <v>Введите курс</v>
      </c>
      <c r="J24" s="48"/>
      <c r="K24" s="18">
        <f>Таблица647[[#This Row],[Заказ коробок ]]*Таблица647[[#This Row],[Кол-во шт в коробке]]</f>
        <v>0</v>
      </c>
      <c r="L24" s="54">
        <f>Таблица647[[#This Row],[Общее кол-во шт]]*Таблица647[[#This Row],[Оптовая цена KRW за 1шт]]</f>
        <v>0</v>
      </c>
      <c r="M24" s="19" t="str">
        <f>IFERROR(Таблица647[[#This Row],[Общее кол-во шт]]*Таблица647[[#This Row],[Оптовая цена USD за 1шт]],"")</f>
        <v/>
      </c>
      <c r="N24" s="49"/>
    </row>
    <row r="25" spans="1:14" ht="22.5" customHeight="1">
      <c r="A25" s="44" t="s">
        <v>21003</v>
      </c>
      <c r="B25" s="14">
        <v>8809647390121</v>
      </c>
      <c r="C25" s="50"/>
      <c r="D25" s="160" t="s">
        <v>21004</v>
      </c>
      <c r="E25" s="16"/>
      <c r="F25" s="15"/>
      <c r="G25" s="47">
        <v>50</v>
      </c>
      <c r="H25" s="55">
        <v>9586.5</v>
      </c>
      <c r="I25" s="17" t="str">
        <f>IF($H$1="","Введите курс",Таблица647[[#This Row],[Оптовая цена KRW за 1шт]]/$H$1)</f>
        <v>Введите курс</v>
      </c>
      <c r="J25" s="48"/>
      <c r="K25" s="18">
        <f>Таблица647[[#This Row],[Заказ коробок ]]*Таблица647[[#This Row],[Кол-во шт в коробке]]</f>
        <v>0</v>
      </c>
      <c r="L25" s="54">
        <f>Таблица647[[#This Row],[Общее кол-во шт]]*Таблица647[[#This Row],[Оптовая цена KRW за 1шт]]</f>
        <v>0</v>
      </c>
      <c r="M25" s="19" t="str">
        <f>IFERROR(Таблица647[[#This Row],[Общее кол-во шт]]*Таблица647[[#This Row],[Оптовая цена USD за 1шт]],"")</f>
        <v/>
      </c>
      <c r="N25" s="49"/>
    </row>
    <row r="26" spans="1:14" ht="22.5" customHeight="1">
      <c r="A26" s="44" t="s">
        <v>21005</v>
      </c>
      <c r="B26" s="14">
        <v>8809647390114</v>
      </c>
      <c r="C26" s="50"/>
      <c r="D26" s="160" t="s">
        <v>21006</v>
      </c>
      <c r="E26" s="16"/>
      <c r="F26" s="15"/>
      <c r="G26" s="47">
        <v>100</v>
      </c>
      <c r="H26" s="55">
        <v>10741.5</v>
      </c>
      <c r="I26" s="17" t="str">
        <f>IF($H$1="","Введите курс",Таблица647[[#This Row],[Оптовая цена KRW за 1шт]]/$H$1)</f>
        <v>Введите курс</v>
      </c>
      <c r="J26" s="48"/>
      <c r="K26" s="18">
        <f>Таблица647[[#This Row],[Заказ коробок ]]*Таблица647[[#This Row],[Кол-во шт в коробке]]</f>
        <v>0</v>
      </c>
      <c r="L26" s="54">
        <f>Таблица647[[#This Row],[Общее кол-во шт]]*Таблица647[[#This Row],[Оптовая цена KRW за 1шт]]</f>
        <v>0</v>
      </c>
      <c r="M26" s="19" t="str">
        <f>IFERROR(Таблица647[[#This Row],[Общее кол-во шт]]*Таблица647[[#This Row],[Оптовая цена USD за 1шт]],"")</f>
        <v/>
      </c>
      <c r="N26" s="49"/>
    </row>
    <row r="27" spans="1:14" ht="22.5" customHeight="1">
      <c r="A27" s="44" t="s">
        <v>21007</v>
      </c>
      <c r="B27" s="14">
        <v>8809647390244</v>
      </c>
      <c r="C27" s="50"/>
      <c r="D27" s="160" t="s">
        <v>21008</v>
      </c>
      <c r="E27" s="16"/>
      <c r="F27" s="15"/>
      <c r="G27" s="47">
        <v>50</v>
      </c>
      <c r="H27" s="55">
        <v>8316</v>
      </c>
      <c r="I27" s="17" t="str">
        <f>IF($H$1="","Введите курс",Таблица647[[#This Row],[Оптовая цена KRW за 1шт]]/$H$1)</f>
        <v>Введите курс</v>
      </c>
      <c r="J27" s="48"/>
      <c r="K27" s="18">
        <f>Таблица647[[#This Row],[Заказ коробок ]]*Таблица647[[#This Row],[Кол-во шт в коробке]]</f>
        <v>0</v>
      </c>
      <c r="L27" s="54">
        <f>Таблица647[[#This Row],[Общее кол-во шт]]*Таблица647[[#This Row],[Оптовая цена KRW за 1шт]]</f>
        <v>0</v>
      </c>
      <c r="M27" s="19" t="str">
        <f>IFERROR(Таблица647[[#This Row],[Общее кол-во шт]]*Таблица647[[#This Row],[Оптовая цена USD за 1шт]],"")</f>
        <v/>
      </c>
      <c r="N27" s="49"/>
    </row>
    <row r="28" spans="1:14" ht="22.5" customHeight="1">
      <c r="A28" s="44" t="s">
        <v>21009</v>
      </c>
      <c r="B28" s="14">
        <v>8809326334194</v>
      </c>
      <c r="C28" s="50"/>
      <c r="D28" s="160" t="s">
        <v>21010</v>
      </c>
      <c r="E28" s="16"/>
      <c r="F28" s="15"/>
      <c r="G28" s="47">
        <v>100</v>
      </c>
      <c r="H28" s="55">
        <v>8662.5</v>
      </c>
      <c r="I28" s="17" t="str">
        <f>IF($H$1="","Введите курс",Таблица647[[#This Row],[Оптовая цена KRW за 1шт]]/$H$1)</f>
        <v>Введите курс</v>
      </c>
      <c r="J28" s="48"/>
      <c r="K28" s="18">
        <f>Таблица647[[#This Row],[Заказ коробок ]]*Таблица647[[#This Row],[Кол-во шт в коробке]]</f>
        <v>0</v>
      </c>
      <c r="L28" s="54">
        <f>Таблица647[[#This Row],[Общее кол-во шт]]*Таблица647[[#This Row],[Оптовая цена KRW за 1шт]]</f>
        <v>0</v>
      </c>
      <c r="M28" s="19" t="str">
        <f>IFERROR(Таблица647[[#This Row],[Общее кол-во шт]]*Таблица647[[#This Row],[Оптовая цена USD за 1шт]],"")</f>
        <v/>
      </c>
      <c r="N28" s="49"/>
    </row>
    <row r="29" spans="1:14" ht="22.5" customHeight="1">
      <c r="A29" s="44" t="s">
        <v>21011</v>
      </c>
      <c r="B29" s="14">
        <v>8809408260878</v>
      </c>
      <c r="C29" s="50"/>
      <c r="D29" s="160" t="s">
        <v>21012</v>
      </c>
      <c r="E29" s="16"/>
      <c r="F29" s="15"/>
      <c r="G29" s="47">
        <v>100</v>
      </c>
      <c r="H29" s="55">
        <v>5775</v>
      </c>
      <c r="I29" s="17" t="str">
        <f>IF($H$1="","Введите курс",Таблица647[[#This Row],[Оптовая цена KRW за 1шт]]/$H$1)</f>
        <v>Введите курс</v>
      </c>
      <c r="J29" s="48"/>
      <c r="K29" s="18">
        <f>Таблица647[[#This Row],[Заказ коробок ]]*Таблица647[[#This Row],[Кол-во шт в коробке]]</f>
        <v>0</v>
      </c>
      <c r="L29" s="54">
        <f>Таблица647[[#This Row],[Общее кол-во шт]]*Таблица647[[#This Row],[Оптовая цена KRW за 1шт]]</f>
        <v>0</v>
      </c>
      <c r="M29" s="19" t="str">
        <f>IFERROR(Таблица647[[#This Row],[Общее кол-во шт]]*Таблица647[[#This Row],[Оптовая цена USD за 1шт]],"")</f>
        <v/>
      </c>
      <c r="N29" s="49"/>
    </row>
    <row r="30" spans="1:14" ht="22.5" customHeight="1">
      <c r="A30" s="44" t="s">
        <v>21013</v>
      </c>
      <c r="B30" s="14">
        <v>8809326332282</v>
      </c>
      <c r="C30" s="50"/>
      <c r="D30" s="160" t="s">
        <v>21014</v>
      </c>
      <c r="E30" s="16"/>
      <c r="F30" s="15"/>
      <c r="G30" s="47">
        <v>100</v>
      </c>
      <c r="H30" s="55">
        <v>8662.5</v>
      </c>
      <c r="I30" s="17" t="str">
        <f>IF($H$1="","Введите курс",Таблица647[[#This Row],[Оптовая цена KRW за 1шт]]/$H$1)</f>
        <v>Введите курс</v>
      </c>
      <c r="J30" s="48"/>
      <c r="K30" s="18">
        <f>Таблица647[[#This Row],[Заказ коробок ]]*Таблица647[[#This Row],[Кол-во шт в коробке]]</f>
        <v>0</v>
      </c>
      <c r="L30" s="54">
        <f>Таблица647[[#This Row],[Общее кол-во шт]]*Таблица647[[#This Row],[Оптовая цена KRW за 1шт]]</f>
        <v>0</v>
      </c>
      <c r="M30" s="19" t="str">
        <f>IFERROR(Таблица647[[#This Row],[Общее кол-во шт]]*Таблица647[[#This Row],[Оптовая цена USD за 1шт]],"")</f>
        <v/>
      </c>
      <c r="N30" s="49"/>
    </row>
    <row r="31" spans="1:14" ht="22.5" customHeight="1">
      <c r="A31" s="44" t="s">
        <v>21015</v>
      </c>
      <c r="B31" s="14">
        <v>8809326331841</v>
      </c>
      <c r="C31" s="50"/>
      <c r="D31" s="160" t="s">
        <v>21016</v>
      </c>
      <c r="E31" s="16"/>
      <c r="F31" s="15"/>
      <c r="G31" s="47">
        <v>100</v>
      </c>
      <c r="H31" s="55">
        <v>8662.5</v>
      </c>
      <c r="I31" s="17" t="str">
        <f>IF($H$1="","Введите курс",Таблица647[[#This Row],[Оптовая цена KRW за 1шт]]/$H$1)</f>
        <v>Введите курс</v>
      </c>
      <c r="J31" s="48"/>
      <c r="K31" s="18">
        <f>Таблица647[[#This Row],[Заказ коробок ]]*Таблица647[[#This Row],[Кол-во шт в коробке]]</f>
        <v>0</v>
      </c>
      <c r="L31" s="54">
        <f>Таблица647[[#This Row],[Общее кол-во шт]]*Таблица647[[#This Row],[Оптовая цена KRW за 1шт]]</f>
        <v>0</v>
      </c>
      <c r="M31" s="19" t="str">
        <f>IFERROR(Таблица647[[#This Row],[Общее кол-во шт]]*Таблица647[[#This Row],[Оптовая цена USD за 1шт]],"")</f>
        <v/>
      </c>
      <c r="N31" s="49"/>
    </row>
    <row r="32" spans="1:14" ht="22.5" customHeight="1">
      <c r="A32" s="44" t="s">
        <v>21017</v>
      </c>
      <c r="B32" s="14">
        <v>8809647390039</v>
      </c>
      <c r="C32" s="50"/>
      <c r="D32" s="160" t="s">
        <v>21018</v>
      </c>
      <c r="E32" s="16"/>
      <c r="F32" s="15"/>
      <c r="G32" s="47">
        <v>400</v>
      </c>
      <c r="H32" s="55">
        <v>8662.5</v>
      </c>
      <c r="I32" s="17" t="str">
        <f>IF($H$1="","Введите курс",Таблица647[[#This Row],[Оптовая цена KRW за 1шт]]/$H$1)</f>
        <v>Введите курс</v>
      </c>
      <c r="J32" s="48"/>
      <c r="K32" s="18">
        <f>Таблица647[[#This Row],[Заказ коробок ]]*Таблица647[[#This Row],[Кол-во шт в коробке]]</f>
        <v>0</v>
      </c>
      <c r="L32" s="54">
        <f>Таблица647[[#This Row],[Общее кол-во шт]]*Таблица647[[#This Row],[Оптовая цена KRW за 1шт]]</f>
        <v>0</v>
      </c>
      <c r="M32" s="19" t="str">
        <f>IFERROR(Таблица647[[#This Row],[Общее кол-во шт]]*Таблица647[[#This Row],[Оптовая цена USD за 1шт]],"")</f>
        <v/>
      </c>
      <c r="N32" s="49"/>
    </row>
    <row r="33" spans="1:14" ht="22.5" customHeight="1">
      <c r="A33" s="44" t="s">
        <v>21019</v>
      </c>
      <c r="B33" s="14">
        <v>8809647390053</v>
      </c>
      <c r="C33" s="50"/>
      <c r="D33" s="160" t="s">
        <v>21020</v>
      </c>
      <c r="E33" s="16"/>
      <c r="F33" s="15"/>
      <c r="G33" s="47">
        <v>400</v>
      </c>
      <c r="H33" s="55">
        <v>8662.5</v>
      </c>
      <c r="I33" s="17" t="str">
        <f>IF($H$1="","Введите курс",Таблица647[[#This Row],[Оптовая цена KRW за 1шт]]/$H$1)</f>
        <v>Введите курс</v>
      </c>
      <c r="J33" s="48"/>
      <c r="K33" s="18">
        <f>Таблица647[[#This Row],[Заказ коробок ]]*Таблица647[[#This Row],[Кол-во шт в коробке]]</f>
        <v>0</v>
      </c>
      <c r="L33" s="54">
        <f>Таблица647[[#This Row],[Общее кол-во шт]]*Таблица647[[#This Row],[Оптовая цена KRW за 1шт]]</f>
        <v>0</v>
      </c>
      <c r="M33" s="19" t="str">
        <f>IFERROR(Таблица647[[#This Row],[Общее кол-во шт]]*Таблица647[[#This Row],[Оптовая цена USD за 1шт]],"")</f>
        <v/>
      </c>
      <c r="N33" s="49"/>
    </row>
    <row r="34" spans="1:14" ht="22.5" customHeight="1">
      <c r="A34" s="44" t="s">
        <v>21021</v>
      </c>
      <c r="B34" s="14">
        <v>8809647390077</v>
      </c>
      <c r="C34" s="50"/>
      <c r="D34" s="160" t="s">
        <v>21022</v>
      </c>
      <c r="E34" s="16"/>
      <c r="F34" s="15"/>
      <c r="G34" s="47">
        <v>400</v>
      </c>
      <c r="H34" s="55">
        <v>8662.5</v>
      </c>
      <c r="I34" s="17" t="str">
        <f>IF($H$1="","Введите курс",Таблица647[[#This Row],[Оптовая цена KRW за 1шт]]/$H$1)</f>
        <v>Введите курс</v>
      </c>
      <c r="J34" s="48"/>
      <c r="K34" s="18">
        <f>Таблица647[[#This Row],[Заказ коробок ]]*Таблица647[[#This Row],[Кол-во шт в коробке]]</f>
        <v>0</v>
      </c>
      <c r="L34" s="54">
        <f>Таблица647[[#This Row],[Общее кол-во шт]]*Таблица647[[#This Row],[Оптовая цена KRW за 1шт]]</f>
        <v>0</v>
      </c>
      <c r="M34" s="19" t="str">
        <f>IFERROR(Таблица647[[#This Row],[Общее кол-во шт]]*Таблица647[[#This Row],[Оптовая цена USD за 1шт]],"")</f>
        <v/>
      </c>
      <c r="N34" s="49"/>
    </row>
    <row r="35" spans="1:14" ht="22.5" customHeight="1">
      <c r="A35" s="44" t="s">
        <v>21023</v>
      </c>
      <c r="B35" s="14">
        <v>8809647390008</v>
      </c>
      <c r="C35" s="50"/>
      <c r="D35" s="158" t="s">
        <v>21024</v>
      </c>
      <c r="E35" s="16"/>
      <c r="F35" s="15"/>
      <c r="G35" s="47">
        <v>50</v>
      </c>
      <c r="H35" s="55">
        <v>10857</v>
      </c>
      <c r="I35" s="17" t="str">
        <f>IF($H$1="","Введите курс",Таблица647[[#This Row],[Оптовая цена KRW за 1шт]]/$H$1)</f>
        <v>Введите курс</v>
      </c>
      <c r="J35" s="48"/>
      <c r="K35" s="18">
        <f>Таблица647[[#This Row],[Заказ коробок ]]*Таблица647[[#This Row],[Кол-во шт в коробке]]</f>
        <v>0</v>
      </c>
      <c r="L35" s="54">
        <f>Таблица647[[#This Row],[Общее кол-во шт]]*Таблица647[[#This Row],[Оптовая цена KRW за 1шт]]</f>
        <v>0</v>
      </c>
      <c r="M35" s="19" t="str">
        <f>IFERROR(Таблица647[[#This Row],[Общее кол-во шт]]*Таблица647[[#This Row],[Оптовая цена USD за 1шт]],"")</f>
        <v/>
      </c>
      <c r="N35" s="49"/>
    </row>
    <row r="36" spans="1:14" ht="22.5" customHeight="1">
      <c r="A36" s="44" t="s">
        <v>21025</v>
      </c>
      <c r="B36" s="14">
        <v>8809647390138</v>
      </c>
      <c r="C36" s="50"/>
      <c r="D36" s="158" t="s">
        <v>21026</v>
      </c>
      <c r="E36" s="16"/>
      <c r="F36" s="15"/>
      <c r="G36" s="47">
        <v>50</v>
      </c>
      <c r="H36" s="55">
        <v>9817.5</v>
      </c>
      <c r="I36" s="17" t="str">
        <f>IF($H$1="","Введите курс",Таблица647[[#This Row],[Оптовая цена KRW за 1шт]]/$H$1)</f>
        <v>Введите курс</v>
      </c>
      <c r="J36" s="48"/>
      <c r="K36" s="18">
        <f>Таблица647[[#This Row],[Заказ коробок ]]*Таблица647[[#This Row],[Кол-во шт в коробке]]</f>
        <v>0</v>
      </c>
      <c r="L36" s="54">
        <f>Таблица647[[#This Row],[Общее кол-во шт]]*Таблица647[[#This Row],[Оптовая цена KRW за 1шт]]</f>
        <v>0</v>
      </c>
      <c r="M36" s="19" t="str">
        <f>IFERROR(Таблица647[[#This Row],[Общее кол-во шт]]*Таблица647[[#This Row],[Оптовая цена USD за 1шт]],"")</f>
        <v/>
      </c>
      <c r="N36" s="49"/>
    </row>
    <row r="37" spans="1:14" ht="22.5" customHeight="1">
      <c r="A37" s="44" t="s">
        <v>21027</v>
      </c>
      <c r="B37" s="14">
        <v>8809647390527</v>
      </c>
      <c r="C37" s="50"/>
      <c r="D37" s="160" t="s">
        <v>21028</v>
      </c>
      <c r="E37" s="16"/>
      <c r="F37" s="15"/>
      <c r="G37" s="47">
        <v>50</v>
      </c>
      <c r="H37" s="55">
        <v>10972.5</v>
      </c>
      <c r="I37" s="17" t="str">
        <f>IF($H$1="","Введите курс",Таблица647[[#This Row],[Оптовая цена KRW за 1шт]]/$H$1)</f>
        <v>Введите курс</v>
      </c>
      <c r="J37" s="48"/>
      <c r="K37" s="18">
        <f>Таблица647[[#This Row],[Заказ коробок ]]*Таблица647[[#This Row],[Кол-во шт в коробке]]</f>
        <v>0</v>
      </c>
      <c r="L37" s="54">
        <f>Таблица647[[#This Row],[Общее кол-во шт]]*Таблица647[[#This Row],[Оптовая цена KRW за 1шт]]</f>
        <v>0</v>
      </c>
      <c r="M37" s="19" t="str">
        <f>IFERROR(Таблица647[[#This Row],[Общее кол-во шт]]*Таблица647[[#This Row],[Оптовая цена USD за 1шт]],"")</f>
        <v/>
      </c>
      <c r="N37" s="49"/>
    </row>
    <row r="38" spans="1:14" ht="22.5" customHeight="1">
      <c r="A38" s="44" t="s">
        <v>21029</v>
      </c>
      <c r="B38" s="14">
        <v>8809647390534</v>
      </c>
      <c r="C38" s="50"/>
      <c r="D38" s="160" t="s">
        <v>21030</v>
      </c>
      <c r="E38" s="16"/>
      <c r="F38" s="15"/>
      <c r="G38" s="47">
        <v>50</v>
      </c>
      <c r="H38" s="55">
        <v>10972.5</v>
      </c>
      <c r="I38" s="17" t="str">
        <f>IF($H$1="","Введите курс",Таблица647[[#This Row],[Оптовая цена KRW за 1шт]]/$H$1)</f>
        <v>Введите курс</v>
      </c>
      <c r="J38" s="48"/>
      <c r="K38" s="18">
        <f>Таблица647[[#This Row],[Заказ коробок ]]*Таблица647[[#This Row],[Кол-во шт в коробке]]</f>
        <v>0</v>
      </c>
      <c r="L38" s="54">
        <f>Таблица647[[#This Row],[Общее кол-во шт]]*Таблица647[[#This Row],[Оптовая цена KRW за 1шт]]</f>
        <v>0</v>
      </c>
      <c r="M38" s="19" t="str">
        <f>IFERROR(Таблица647[[#This Row],[Общее кол-во шт]]*Таблица647[[#This Row],[Оптовая цена USD за 1шт]],"")</f>
        <v/>
      </c>
      <c r="N38" s="49"/>
    </row>
    <row r="39" spans="1:14" ht="22.5" customHeight="1">
      <c r="A39" s="44" t="s">
        <v>21031</v>
      </c>
      <c r="B39" s="14">
        <v>8809647390558</v>
      </c>
      <c r="C39" s="50"/>
      <c r="D39" s="160" t="s">
        <v>21032</v>
      </c>
      <c r="E39" s="16"/>
      <c r="F39" s="15"/>
      <c r="G39" s="47">
        <v>50</v>
      </c>
      <c r="H39" s="55">
        <v>11088</v>
      </c>
      <c r="I39" s="17" t="str">
        <f>IF($H$1="","Введите курс",Таблица647[[#This Row],[Оптовая цена KRW за 1шт]]/$H$1)</f>
        <v>Введите курс</v>
      </c>
      <c r="J39" s="48"/>
      <c r="K39" s="18">
        <f>Таблица647[[#This Row],[Заказ коробок ]]*Таблица647[[#This Row],[Кол-во шт в коробке]]</f>
        <v>0</v>
      </c>
      <c r="L39" s="54">
        <f>Таблица647[[#This Row],[Общее кол-во шт]]*Таблица647[[#This Row],[Оптовая цена KRW за 1шт]]</f>
        <v>0</v>
      </c>
      <c r="M39" s="19" t="str">
        <f>IFERROR(Таблица647[[#This Row],[Общее кол-во шт]]*Таблица647[[#This Row],[Оптовая цена USD за 1шт]],"")</f>
        <v/>
      </c>
      <c r="N39" s="49"/>
    </row>
    <row r="40" spans="1:14" ht="22.5" customHeight="1">
      <c r="A40" s="44" t="s">
        <v>21033</v>
      </c>
      <c r="B40" s="14">
        <v>8809139458926</v>
      </c>
      <c r="C40" s="50"/>
      <c r="D40" s="160" t="s">
        <v>21034</v>
      </c>
      <c r="E40" s="16"/>
      <c r="F40" s="15"/>
      <c r="G40" s="47">
        <v>50</v>
      </c>
      <c r="H40" s="55">
        <v>7507.5</v>
      </c>
      <c r="I40" s="17" t="str">
        <f>IF($H$1="","Введите курс",Таблица647[[#This Row],[Оптовая цена KRW за 1шт]]/$H$1)</f>
        <v>Введите курс</v>
      </c>
      <c r="J40" s="48"/>
      <c r="K40" s="18">
        <f>Таблица647[[#This Row],[Заказ коробок ]]*Таблица647[[#This Row],[Кол-во шт в коробке]]</f>
        <v>0</v>
      </c>
      <c r="L40" s="54">
        <f>Таблица647[[#This Row],[Общее кол-во шт]]*Таблица647[[#This Row],[Оптовая цена KRW за 1шт]]</f>
        <v>0</v>
      </c>
      <c r="M40" s="19" t="str">
        <f>IFERROR(Таблица647[[#This Row],[Общее кол-во шт]]*Таблица647[[#This Row],[Оптовая цена USD за 1шт]],"")</f>
        <v/>
      </c>
      <c r="N40" s="49"/>
    </row>
    <row r="41" spans="1:14" ht="22.5" customHeight="1">
      <c r="A41" s="44" t="s">
        <v>21035</v>
      </c>
      <c r="B41" s="14">
        <v>8809339068819</v>
      </c>
      <c r="C41" s="50"/>
      <c r="D41" s="160" t="s">
        <v>21036</v>
      </c>
      <c r="E41" s="16"/>
      <c r="F41" s="15"/>
      <c r="G41" s="47">
        <v>90</v>
      </c>
      <c r="H41" s="55">
        <v>12705</v>
      </c>
      <c r="I41" s="17" t="str">
        <f>IF($H$1="","Введите курс",Таблица647[[#This Row],[Оптовая цена KRW за 1шт]]/$H$1)</f>
        <v>Введите курс</v>
      </c>
      <c r="J41" s="48"/>
      <c r="K41" s="18">
        <f>Таблица647[[#This Row],[Заказ коробок ]]*Таблица647[[#This Row],[Кол-во шт в коробке]]</f>
        <v>0</v>
      </c>
      <c r="L41" s="54">
        <f>Таблица647[[#This Row],[Общее кол-во шт]]*Таблица647[[#This Row],[Оптовая цена KRW за 1шт]]</f>
        <v>0</v>
      </c>
      <c r="M41" s="19" t="str">
        <f>IFERROR(Таблица647[[#This Row],[Общее кол-во шт]]*Таблица647[[#This Row],[Оптовая цена USD за 1шт]],"")</f>
        <v/>
      </c>
      <c r="N41" s="49"/>
    </row>
    <row r="42" spans="1:14" ht="22.5" customHeight="1">
      <c r="A42" s="44" t="s">
        <v>21037</v>
      </c>
      <c r="B42" s="14">
        <v>8809339068826</v>
      </c>
      <c r="C42" s="50"/>
      <c r="D42" s="160" t="s">
        <v>21038</v>
      </c>
      <c r="E42" s="16"/>
      <c r="F42" s="15"/>
      <c r="G42" s="47">
        <v>90</v>
      </c>
      <c r="H42" s="55">
        <v>12705</v>
      </c>
      <c r="I42" s="17" t="str">
        <f>IF($H$1="","Введите курс",Таблица647[[#This Row],[Оптовая цена KRW за 1шт]]/$H$1)</f>
        <v>Введите курс</v>
      </c>
      <c r="J42" s="48"/>
      <c r="K42" s="18">
        <f>Таблица647[[#This Row],[Заказ коробок ]]*Таблица647[[#This Row],[Кол-во шт в коробке]]</f>
        <v>0</v>
      </c>
      <c r="L42" s="54">
        <f>Таблица647[[#This Row],[Общее кол-во шт]]*Таблица647[[#This Row],[Оптовая цена KRW за 1шт]]</f>
        <v>0</v>
      </c>
      <c r="M42" s="19" t="str">
        <f>IFERROR(Таблица647[[#This Row],[Общее кол-во шт]]*Таблица647[[#This Row],[Оптовая цена USD за 1шт]],"")</f>
        <v/>
      </c>
      <c r="N42" s="49"/>
    </row>
    <row r="43" spans="1:14" ht="22.5" customHeight="1">
      <c r="A43" s="44" t="s">
        <v>21039</v>
      </c>
      <c r="B43" s="14">
        <v>8809647390879</v>
      </c>
      <c r="C43" s="50"/>
      <c r="D43" s="160" t="s">
        <v>21040</v>
      </c>
      <c r="E43" s="16"/>
      <c r="F43" s="15"/>
      <c r="G43" s="47">
        <v>50</v>
      </c>
      <c r="H43" s="55">
        <v>9586.5</v>
      </c>
      <c r="I43" s="17" t="str">
        <f>IF($H$1="","Введите курс",Таблица647[[#This Row],[Оптовая цена KRW за 1шт]]/$H$1)</f>
        <v>Введите курс</v>
      </c>
      <c r="J43" s="48"/>
      <c r="K43" s="18">
        <f>Таблица647[[#This Row],[Заказ коробок ]]*Таблица647[[#This Row],[Кол-во шт в коробке]]</f>
        <v>0</v>
      </c>
      <c r="L43" s="54">
        <f>Таблица647[[#This Row],[Общее кол-во шт]]*Таблица647[[#This Row],[Оптовая цена KRW за 1шт]]</f>
        <v>0</v>
      </c>
      <c r="M43" s="19" t="str">
        <f>IFERROR(Таблица647[[#This Row],[Общее кол-во шт]]*Таблица647[[#This Row],[Оптовая цена USD за 1шт]],"")</f>
        <v/>
      </c>
      <c r="N43" s="49"/>
    </row>
    <row r="44" spans="1:14" ht="22.5" customHeight="1">
      <c r="A44" s="44" t="s">
        <v>21041</v>
      </c>
      <c r="B44" s="14">
        <v>8809647390886</v>
      </c>
      <c r="C44" s="50"/>
      <c r="D44" s="160" t="s">
        <v>21042</v>
      </c>
      <c r="E44" s="16"/>
      <c r="F44" s="15"/>
      <c r="G44" s="47">
        <v>100</v>
      </c>
      <c r="H44" s="55">
        <v>10741.5</v>
      </c>
      <c r="I44" s="17" t="str">
        <f>IF($H$1="","Введите курс",Таблица647[[#This Row],[Оптовая цена KRW за 1шт]]/$H$1)</f>
        <v>Введите курс</v>
      </c>
      <c r="J44" s="48"/>
      <c r="K44" s="18">
        <f>Таблица647[[#This Row],[Заказ коробок ]]*Таблица647[[#This Row],[Кол-во шт в коробке]]</f>
        <v>0</v>
      </c>
      <c r="L44" s="54">
        <f>Таблица647[[#This Row],[Общее кол-во шт]]*Таблица647[[#This Row],[Оптовая цена KRW за 1шт]]</f>
        <v>0</v>
      </c>
      <c r="M44" s="19" t="str">
        <f>IFERROR(Таблица647[[#This Row],[Общее кол-во шт]]*Таблица647[[#This Row],[Оптовая цена USD за 1шт]],"")</f>
        <v/>
      </c>
      <c r="N44" s="49"/>
    </row>
    <row r="45" spans="1:14" ht="22.5" customHeight="1">
      <c r="A45" s="44" t="s">
        <v>21043</v>
      </c>
      <c r="B45" s="14">
        <v>8809647390893</v>
      </c>
      <c r="C45" s="50"/>
      <c r="D45" s="160" t="s">
        <v>21044</v>
      </c>
      <c r="E45" s="16"/>
      <c r="F45" s="15"/>
      <c r="G45" s="47">
        <v>100</v>
      </c>
      <c r="H45" s="55">
        <v>10741.5</v>
      </c>
      <c r="I45" s="17" t="str">
        <f>IF($H$1="","Введите курс",Таблица647[[#This Row],[Оптовая цена KRW за 1шт]]/$H$1)</f>
        <v>Введите курс</v>
      </c>
      <c r="J45" s="48"/>
      <c r="K45" s="18">
        <f>Таблица647[[#This Row],[Заказ коробок ]]*Таблица647[[#This Row],[Кол-во шт в коробке]]</f>
        <v>0</v>
      </c>
      <c r="L45" s="54">
        <f>Таблица647[[#This Row],[Общее кол-во шт]]*Таблица647[[#This Row],[Оптовая цена KRW за 1шт]]</f>
        <v>0</v>
      </c>
      <c r="M45" s="19" t="str">
        <f>IFERROR(Таблица647[[#This Row],[Общее кол-во шт]]*Таблица647[[#This Row],[Оптовая цена USD за 1шт]],"")</f>
        <v/>
      </c>
      <c r="N45" s="49"/>
    </row>
    <row r="46" spans="1:14" ht="22.5" customHeight="1">
      <c r="A46" s="44" t="s">
        <v>21045</v>
      </c>
      <c r="B46" s="14">
        <v>8809647391043</v>
      </c>
      <c r="C46" s="50"/>
      <c r="D46" s="160" t="s">
        <v>21046</v>
      </c>
      <c r="E46" s="16"/>
      <c r="F46" s="15"/>
      <c r="G46" s="47">
        <v>40</v>
      </c>
      <c r="H46" s="55">
        <v>10972.5</v>
      </c>
      <c r="I46" s="17" t="str">
        <f>IF($H$1="","Введите курс",Таблица647[[#This Row],[Оптовая цена KRW за 1шт]]/$H$1)</f>
        <v>Введите курс</v>
      </c>
      <c r="J46" s="48"/>
      <c r="K46" s="18">
        <f>Таблица647[[#This Row],[Заказ коробок ]]*Таблица647[[#This Row],[Кол-во шт в коробке]]</f>
        <v>0</v>
      </c>
      <c r="L46" s="54">
        <f>Таблица647[[#This Row],[Общее кол-во шт]]*Таблица647[[#This Row],[Оптовая цена KRW за 1шт]]</f>
        <v>0</v>
      </c>
      <c r="M46" s="19" t="str">
        <f>IFERROR(Таблица647[[#This Row],[Общее кол-во шт]]*Таблица647[[#This Row],[Оптовая цена USD за 1шт]],"")</f>
        <v/>
      </c>
      <c r="N46" s="49"/>
    </row>
    <row r="47" spans="1:14" ht="22.5" customHeight="1">
      <c r="A47" s="44" t="s">
        <v>21047</v>
      </c>
      <c r="B47" s="14">
        <v>8809647391036</v>
      </c>
      <c r="C47" s="50"/>
      <c r="D47" s="160" t="s">
        <v>21048</v>
      </c>
      <c r="E47" s="16"/>
      <c r="F47" s="15"/>
      <c r="G47" s="47">
        <v>40</v>
      </c>
      <c r="H47" s="55">
        <v>10972.5</v>
      </c>
      <c r="I47" s="17" t="str">
        <f>IF($H$1="","Введите курс",Таблица647[[#This Row],[Оптовая цена KRW за 1шт]]/$H$1)</f>
        <v>Введите курс</v>
      </c>
      <c r="J47" s="48"/>
      <c r="K47" s="18">
        <f>Таблица647[[#This Row],[Заказ коробок ]]*Таблица647[[#This Row],[Кол-во шт в коробке]]</f>
        <v>0</v>
      </c>
      <c r="L47" s="54">
        <f>Таблица647[[#This Row],[Общее кол-во шт]]*Таблица647[[#This Row],[Оптовая цена KRW за 1шт]]</f>
        <v>0</v>
      </c>
      <c r="M47" s="19" t="str">
        <f>IFERROR(Таблица647[[#This Row],[Общее кол-во шт]]*Таблица647[[#This Row],[Оптовая цена USD за 1шт]],"")</f>
        <v/>
      </c>
      <c r="N47" s="49"/>
    </row>
    <row r="48" spans="1:14" ht="22.5" customHeight="1">
      <c r="A48" s="44" t="s">
        <v>21049</v>
      </c>
      <c r="B48" s="14">
        <v>8809647391005</v>
      </c>
      <c r="C48" s="50"/>
      <c r="D48" s="160" t="s">
        <v>21050</v>
      </c>
      <c r="E48" s="16"/>
      <c r="F48" s="15"/>
      <c r="G48" s="47">
        <v>50</v>
      </c>
      <c r="H48" s="55">
        <v>8662.5</v>
      </c>
      <c r="I48" s="17" t="str">
        <f>IF($H$1="","Введите курс",Таблица647[[#This Row],[Оптовая цена KRW за 1шт]]/$H$1)</f>
        <v>Введите курс</v>
      </c>
      <c r="J48" s="48"/>
      <c r="K48" s="18">
        <f>Таблица647[[#This Row],[Заказ коробок ]]*Таблица647[[#This Row],[Кол-во шт в коробке]]</f>
        <v>0</v>
      </c>
      <c r="L48" s="54">
        <f>Таблица647[[#This Row],[Общее кол-во шт]]*Таблица647[[#This Row],[Оптовая цена KRW за 1шт]]</f>
        <v>0</v>
      </c>
      <c r="M48" s="19" t="str">
        <f>IFERROR(Таблица647[[#This Row],[Общее кол-во шт]]*Таблица647[[#This Row],[Оптовая цена USD за 1шт]],"")</f>
        <v/>
      </c>
      <c r="N48" s="49"/>
    </row>
    <row r="49" spans="1:14" ht="22.5" customHeight="1">
      <c r="A49" s="44" t="s">
        <v>21051</v>
      </c>
      <c r="B49" s="14">
        <v>8809647391098</v>
      </c>
      <c r="C49" s="50"/>
      <c r="D49" s="160" t="s">
        <v>21052</v>
      </c>
      <c r="E49" s="16"/>
      <c r="F49" s="15"/>
      <c r="G49" s="47">
        <v>30</v>
      </c>
      <c r="H49" s="55">
        <v>7854</v>
      </c>
      <c r="I49" s="17" t="str">
        <f>IF($H$1="","Введите курс",Таблица647[[#This Row],[Оптовая цена KRW за 1шт]]/$H$1)</f>
        <v>Введите курс</v>
      </c>
      <c r="J49" s="48"/>
      <c r="K49" s="18">
        <f>Таблица647[[#This Row],[Заказ коробок ]]*Таблица647[[#This Row],[Кол-во шт в коробке]]</f>
        <v>0</v>
      </c>
      <c r="L49" s="54">
        <f>Таблица647[[#This Row],[Общее кол-во шт]]*Таблица647[[#This Row],[Оптовая цена KRW за 1шт]]</f>
        <v>0</v>
      </c>
      <c r="M49" s="19" t="str">
        <f>IFERROR(Таблица647[[#This Row],[Общее кол-во шт]]*Таблица647[[#This Row],[Оптовая цена USD за 1шт]],"")</f>
        <v/>
      </c>
      <c r="N49" s="49"/>
    </row>
    <row r="50" spans="1:14" ht="22.5" customHeight="1">
      <c r="A50" s="44" t="s">
        <v>21053</v>
      </c>
      <c r="B50" s="14"/>
      <c r="C50" s="50"/>
      <c r="D50" s="160" t="s">
        <v>21054</v>
      </c>
      <c r="E50" s="16"/>
      <c r="F50" s="15"/>
      <c r="G50" s="47">
        <v>60</v>
      </c>
      <c r="H50" s="55">
        <v>8085</v>
      </c>
      <c r="I50" s="17" t="str">
        <f>IF($H$1="","Введите курс",Таблица647[[#This Row],[Оптовая цена KRW за 1шт]]/$H$1)</f>
        <v>Введите курс</v>
      </c>
      <c r="J50" s="48"/>
      <c r="K50" s="18">
        <f>Таблица647[[#This Row],[Заказ коробок ]]*Таблица647[[#This Row],[Кол-во шт в коробке]]</f>
        <v>0</v>
      </c>
      <c r="L50" s="54">
        <f>Таблица647[[#This Row],[Общее кол-во шт]]*Таблица647[[#This Row],[Оптовая цена KRW за 1шт]]</f>
        <v>0</v>
      </c>
      <c r="M50" s="19" t="str">
        <f>IFERROR(Таблица647[[#This Row],[Общее кол-во шт]]*Таблица647[[#This Row],[Оптовая цена USD за 1шт]],"")</f>
        <v/>
      </c>
      <c r="N50" s="49"/>
    </row>
    <row r="51" spans="1:14" ht="22.5" customHeight="1">
      <c r="A51" s="44" t="s">
        <v>21055</v>
      </c>
      <c r="B51" s="14"/>
      <c r="C51" s="50"/>
      <c r="D51" s="160" t="s">
        <v>21056</v>
      </c>
      <c r="E51" s="16"/>
      <c r="F51" s="15"/>
      <c r="G51" s="47">
        <v>50</v>
      </c>
      <c r="H51" s="55">
        <v>9586.5</v>
      </c>
      <c r="I51" s="17" t="str">
        <f>IF($H$1="","Введите курс",Таблица647[[#This Row],[Оптовая цена KRW за 1шт]]/$H$1)</f>
        <v>Введите курс</v>
      </c>
      <c r="J51" s="48"/>
      <c r="K51" s="18">
        <f>Таблица647[[#This Row],[Заказ коробок ]]*Таблица647[[#This Row],[Кол-во шт в коробке]]</f>
        <v>0</v>
      </c>
      <c r="L51" s="54">
        <f>Таблица647[[#This Row],[Общее кол-во шт]]*Таблица647[[#This Row],[Оптовая цена KRW за 1шт]]</f>
        <v>0</v>
      </c>
      <c r="M51" s="19" t="str">
        <f>IFERROR(Таблица647[[#This Row],[Общее кол-во шт]]*Таблица647[[#This Row],[Оптовая цена USD за 1шт]],"")</f>
        <v/>
      </c>
      <c r="N51" s="49"/>
    </row>
    <row r="52" spans="1:14" ht="22.5" customHeight="1">
      <c r="A52" s="44" t="s">
        <v>21057</v>
      </c>
      <c r="B52" s="14"/>
      <c r="C52" s="50"/>
      <c r="D52" s="160" t="s">
        <v>21058</v>
      </c>
      <c r="E52" s="16"/>
      <c r="F52" s="15"/>
      <c r="G52" s="47">
        <v>30</v>
      </c>
      <c r="H52" s="55">
        <v>6930</v>
      </c>
      <c r="I52" s="17" t="str">
        <f>IF($H$1="","Введите курс",Таблица647[[#This Row],[Оптовая цена KRW за 1шт]]/$H$1)</f>
        <v>Введите курс</v>
      </c>
      <c r="J52" s="48"/>
      <c r="K52" s="18">
        <f>Таблица647[[#This Row],[Заказ коробок ]]*Таблица647[[#This Row],[Кол-во шт в коробке]]</f>
        <v>0</v>
      </c>
      <c r="L52" s="54">
        <f>Таблица647[[#This Row],[Общее кол-во шт]]*Таблица647[[#This Row],[Оптовая цена KRW за 1шт]]</f>
        <v>0</v>
      </c>
      <c r="M52" s="19" t="str">
        <f>IFERROR(Таблица647[[#This Row],[Общее кол-во шт]]*Таблица647[[#This Row],[Оптовая цена USD за 1шт]],"")</f>
        <v/>
      </c>
      <c r="N52" s="49"/>
    </row>
    <row r="53" spans="1:14" ht="22.5" customHeight="1">
      <c r="A53" s="44" t="s">
        <v>21059</v>
      </c>
      <c r="B53" s="14"/>
      <c r="C53" s="50"/>
      <c r="D53" s="160" t="s">
        <v>21060</v>
      </c>
      <c r="E53" s="16"/>
      <c r="F53" s="15"/>
      <c r="G53" s="47">
        <v>100</v>
      </c>
      <c r="H53" s="55">
        <v>3349.5</v>
      </c>
      <c r="I53" s="17" t="str">
        <f>IF($H$1="","Введите курс",Таблица647[[#This Row],[Оптовая цена KRW за 1шт]]/$H$1)</f>
        <v>Введите курс</v>
      </c>
      <c r="J53" s="48"/>
      <c r="K53" s="18">
        <f>Таблица647[[#This Row],[Заказ коробок ]]*Таблица647[[#This Row],[Кол-во шт в коробке]]</f>
        <v>0</v>
      </c>
      <c r="L53" s="54">
        <f>Таблица647[[#This Row],[Общее кол-во шт]]*Таблица647[[#This Row],[Оптовая цена KRW за 1шт]]</f>
        <v>0</v>
      </c>
      <c r="M53" s="19" t="str">
        <f>IFERROR(Таблица647[[#This Row],[Общее кол-во шт]]*Таблица647[[#This Row],[Оптовая цена USD за 1шт]],"")</f>
        <v/>
      </c>
      <c r="N53" s="49"/>
    </row>
    <row r="54" spans="1:14" ht="22.5" customHeight="1">
      <c r="A54" s="44" t="s">
        <v>21061</v>
      </c>
      <c r="B54" s="14"/>
      <c r="C54" s="50"/>
      <c r="D54" s="160" t="s">
        <v>21062</v>
      </c>
      <c r="E54" s="16"/>
      <c r="F54" s="15"/>
      <c r="G54" s="47">
        <v>50</v>
      </c>
      <c r="H54" s="55">
        <v>6930</v>
      </c>
      <c r="I54" s="17" t="str">
        <f>IF($H$1="","Введите курс",Таблица647[[#This Row],[Оптовая цена KRW за 1шт]]/$H$1)</f>
        <v>Введите курс</v>
      </c>
      <c r="J54" s="48"/>
      <c r="K54" s="18">
        <f>Таблица647[[#This Row],[Заказ коробок ]]*Таблица647[[#This Row],[Кол-во шт в коробке]]</f>
        <v>0</v>
      </c>
      <c r="L54" s="54">
        <f>Таблица647[[#This Row],[Общее кол-во шт]]*Таблица647[[#This Row],[Оптовая цена KRW за 1шт]]</f>
        <v>0</v>
      </c>
      <c r="M54" s="19" t="str">
        <f>IFERROR(Таблица647[[#This Row],[Общее кол-во шт]]*Таблица647[[#This Row],[Оптовая цена USD за 1шт]],"")</f>
        <v/>
      </c>
      <c r="N54" s="49"/>
    </row>
    <row r="55" spans="1:14" ht="22.5" customHeight="1">
      <c r="A55" s="44" t="s">
        <v>21063</v>
      </c>
      <c r="B55" s="14"/>
      <c r="C55" s="50"/>
      <c r="D55" s="160" t="s">
        <v>21064</v>
      </c>
      <c r="E55" s="16"/>
      <c r="F55" s="15"/>
      <c r="G55" s="47">
        <v>100</v>
      </c>
      <c r="H55" s="55">
        <v>10741.5</v>
      </c>
      <c r="I55" s="17" t="str">
        <f>IF($H$1="","Введите курс",Таблица647[[#This Row],[Оптовая цена KRW за 1шт]]/$H$1)</f>
        <v>Введите курс</v>
      </c>
      <c r="J55" s="48"/>
      <c r="K55" s="18">
        <f>Таблица647[[#This Row],[Заказ коробок ]]*Таблица647[[#This Row],[Кол-во шт в коробке]]</f>
        <v>0</v>
      </c>
      <c r="L55" s="54">
        <f>Таблица647[[#This Row],[Общее кол-во шт]]*Таблица647[[#This Row],[Оптовая цена KRW за 1шт]]</f>
        <v>0</v>
      </c>
      <c r="M55" s="19" t="str">
        <f>IFERROR(Таблица647[[#This Row],[Общее кол-во шт]]*Таблица647[[#This Row],[Оптовая цена USD за 1шт]],"")</f>
        <v/>
      </c>
      <c r="N55" s="49"/>
    </row>
  </sheetData>
  <sheetProtection algorithmName="SHA-512" hashValue="syglTrR0q7xYWsUyKnzttBsW041lRW4QOSyNJWdEcjOIgseyItnIWQ6shT1U3DhKka4pPKjEwkjqS4gIHypDdA==" saltValue="xn0ijl7y0kVwc5Eo/Qdtpg==" spinCount="100000" sheet="1" autoFilter="0" pivotTables="0"/>
  <mergeCells count="2">
    <mergeCell ref="A1:C1"/>
    <mergeCell ref="D1:F1"/>
  </mergeCells>
  <conditionalFormatting sqref="A56:A1048576">
    <cfRule type="duplicateValues" dxfId="425" priority="1"/>
  </conditionalFormatting>
  <conditionalFormatting sqref="A56:A1048576">
    <cfRule type="duplicateValues" dxfId="424" priority="2"/>
    <cfRule type="duplicateValues" dxfId="423" priority="3"/>
    <cfRule type="duplicateValues" dxfId="422" priority="4"/>
  </conditionalFormatting>
  <conditionalFormatting sqref="A3:A55">
    <cfRule type="duplicateValues" dxfId="421" priority="5"/>
  </conditionalFormatting>
  <conditionalFormatting sqref="A3:A55">
    <cfRule type="duplicateValues" dxfId="420" priority="6"/>
    <cfRule type="duplicateValues" dxfId="419" priority="7"/>
    <cfRule type="duplicateValues" dxfId="418" priority="8"/>
  </conditionalFormatting>
  <hyperlinks>
    <hyperlink ref="G1" r:id="rId1" xr:uid="{D64118E8-A0D1-4598-9AFB-E61C3D542C4A}"/>
    <hyperlink ref="N1" location="Главная!A1" display="Вернуться на Главную" xr:uid="{1F73BF43-F52E-4376-84A9-EDDCD3AA10FD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CA47B-1E02-4B56-A796-C4371F6D506C}">
  <sheetPr>
    <pageSetUpPr fitToPage="1"/>
  </sheetPr>
  <dimension ref="A1:N84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4083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17">
        <f>SUM(J3:J84)</f>
        <v>0</v>
      </c>
      <c r="K1" s="118">
        <f>SUM(K3:K84)</f>
        <v>0</v>
      </c>
      <c r="L1" s="119">
        <f>SUM(L3:L84)</f>
        <v>0</v>
      </c>
      <c r="M1" s="120">
        <f>SUM(M3:M84)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5212</v>
      </c>
      <c r="B3" s="14">
        <v>8809576260878</v>
      </c>
      <c r="C3" s="45"/>
      <c r="D3" s="46" t="s">
        <v>4084</v>
      </c>
      <c r="E3" s="53"/>
      <c r="F3" s="15"/>
      <c r="G3" s="47">
        <v>50</v>
      </c>
      <c r="H3" s="16">
        <v>7345</v>
      </c>
      <c r="I3" s="17" t="str">
        <f>IF($H$1="","Введите курс",Таблица615[[#This Row],[Оптовая цена KRW за 1шт]]/$H$1)</f>
        <v>Введите курс</v>
      </c>
      <c r="J3" s="48"/>
      <c r="K3" s="18">
        <f>Таблица615[[#This Row],[Заказ коробок ]]*Таблица615[[#This Row],[Кол-во шт в коробке]]</f>
        <v>0</v>
      </c>
      <c r="L3" s="16">
        <f>Таблица615[[#This Row],[Общее кол-во шт]]*Таблица615[[#This Row],[Оптовая цена KRW за 1шт]]</f>
        <v>0</v>
      </c>
      <c r="M3" s="19" t="str">
        <f>IFERROR(Таблица615[[#This Row],[Общее кол-во шт]]*Таблица615[[#This Row],[Оптовая цена USD за 1шт]],"")</f>
        <v/>
      </c>
      <c r="N3" s="49"/>
    </row>
    <row r="4" spans="1:14" ht="22.5" customHeight="1">
      <c r="A4" s="44" t="s">
        <v>5213</v>
      </c>
      <c r="B4" s="14">
        <v>8809576261226</v>
      </c>
      <c r="C4" s="50"/>
      <c r="D4" s="46" t="s">
        <v>4085</v>
      </c>
      <c r="E4" s="16"/>
      <c r="F4" s="15"/>
      <c r="G4" s="47">
        <v>200</v>
      </c>
      <c r="H4" s="90">
        <v>4407</v>
      </c>
      <c r="I4" s="17" t="str">
        <f>IF($H$1="","Введите курс",Таблица615[[#This Row],[Оптовая цена KRW за 1шт]]/$H$1)</f>
        <v>Введите курс</v>
      </c>
      <c r="J4" s="48"/>
      <c r="K4" s="18">
        <f>Таблица615[[#This Row],[Заказ коробок ]]*Таблица615[[#This Row],[Кол-во шт в коробке]]</f>
        <v>0</v>
      </c>
      <c r="L4" s="54">
        <f>Таблица615[[#This Row],[Общее кол-во шт]]*Таблица615[[#This Row],[Оптовая цена KRW за 1шт]]</f>
        <v>0</v>
      </c>
      <c r="M4" s="19" t="str">
        <f>IFERROR(Таблица615[[#This Row],[Общее кол-во шт]]*Таблица615[[#This Row],[Оптовая цена USD за 1шт]],"")</f>
        <v/>
      </c>
      <c r="N4" s="49"/>
    </row>
    <row r="5" spans="1:14" ht="22.5" customHeight="1">
      <c r="A5" s="44" t="s">
        <v>5214</v>
      </c>
      <c r="B5" s="14">
        <v>8809576261110</v>
      </c>
      <c r="C5" s="50"/>
      <c r="D5" s="46" t="s">
        <v>4086</v>
      </c>
      <c r="E5" s="16"/>
      <c r="F5" s="15"/>
      <c r="G5" s="47">
        <v>40</v>
      </c>
      <c r="H5" s="90">
        <v>11865</v>
      </c>
      <c r="I5" s="17" t="str">
        <f>IF($H$1="","Введите курс",Таблица615[[#This Row],[Оптовая цена KRW за 1шт]]/$H$1)</f>
        <v>Введите курс</v>
      </c>
      <c r="J5" s="48"/>
      <c r="K5" s="18">
        <f>Таблица615[[#This Row],[Заказ коробок ]]*Таблица615[[#This Row],[Кол-во шт в коробке]]</f>
        <v>0</v>
      </c>
      <c r="L5" s="54">
        <f>Таблица615[[#This Row],[Общее кол-во шт]]*Таблица615[[#This Row],[Оптовая цена KRW за 1шт]]</f>
        <v>0</v>
      </c>
      <c r="M5" s="19" t="str">
        <f>IFERROR(Таблица615[[#This Row],[Общее кол-во шт]]*Таблица615[[#This Row],[Оптовая цена USD за 1шт]],"")</f>
        <v/>
      </c>
      <c r="N5" s="49"/>
    </row>
    <row r="6" spans="1:14" ht="22.5" customHeight="1">
      <c r="A6" s="44" t="s">
        <v>5215</v>
      </c>
      <c r="B6" s="14">
        <v>8809576261219</v>
      </c>
      <c r="C6" s="50"/>
      <c r="D6" s="46" t="s">
        <v>4087</v>
      </c>
      <c r="E6" s="16"/>
      <c r="F6" s="15"/>
      <c r="G6" s="47">
        <v>200</v>
      </c>
      <c r="H6" s="90">
        <v>3729</v>
      </c>
      <c r="I6" s="17" t="str">
        <f>IF($H$1="","Введите курс",Таблица615[[#This Row],[Оптовая цена KRW за 1шт]]/$H$1)</f>
        <v>Введите курс</v>
      </c>
      <c r="J6" s="48"/>
      <c r="K6" s="18">
        <f>Таблица615[[#This Row],[Заказ коробок ]]*Таблица615[[#This Row],[Кол-во шт в коробке]]</f>
        <v>0</v>
      </c>
      <c r="L6" s="54">
        <f>Таблица615[[#This Row],[Общее кол-во шт]]*Таблица615[[#This Row],[Оптовая цена KRW за 1шт]]</f>
        <v>0</v>
      </c>
      <c r="M6" s="19" t="str">
        <f>IFERROR(Таблица615[[#This Row],[Общее кол-во шт]]*Таблица615[[#This Row],[Оптовая цена USD за 1шт]],"")</f>
        <v/>
      </c>
      <c r="N6" s="49"/>
    </row>
    <row r="7" spans="1:14" ht="22.5" customHeight="1">
      <c r="A7" s="44" t="s">
        <v>5216</v>
      </c>
      <c r="B7" s="14">
        <v>8809576261127</v>
      </c>
      <c r="C7" s="50"/>
      <c r="D7" s="46" t="s">
        <v>4088</v>
      </c>
      <c r="E7" s="16"/>
      <c r="F7" s="15"/>
      <c r="G7" s="47">
        <v>40</v>
      </c>
      <c r="H7" s="90">
        <v>7910</v>
      </c>
      <c r="I7" s="17" t="str">
        <f>IF($H$1="","Введите курс",Таблица615[[#This Row],[Оптовая цена KRW за 1шт]]/$H$1)</f>
        <v>Введите курс</v>
      </c>
      <c r="J7" s="48"/>
      <c r="K7" s="18">
        <f>Таблица615[[#This Row],[Заказ коробок ]]*Таблица615[[#This Row],[Кол-во шт в коробке]]</f>
        <v>0</v>
      </c>
      <c r="L7" s="54">
        <f>Таблица615[[#This Row],[Общее кол-во шт]]*Таблица615[[#This Row],[Оптовая цена KRW за 1шт]]</f>
        <v>0</v>
      </c>
      <c r="M7" s="19" t="str">
        <f>IFERROR(Таблица615[[#This Row],[Общее кол-во шт]]*Таблица615[[#This Row],[Оптовая цена USD за 1шт]],"")</f>
        <v/>
      </c>
      <c r="N7" s="49"/>
    </row>
    <row r="8" spans="1:14" ht="22.5" customHeight="1">
      <c r="A8" s="44" t="s">
        <v>5217</v>
      </c>
      <c r="B8" s="14">
        <v>8809576261196</v>
      </c>
      <c r="C8" s="50"/>
      <c r="D8" s="46" t="s">
        <v>4089</v>
      </c>
      <c r="E8" s="16"/>
      <c r="F8" s="15"/>
      <c r="G8" s="47">
        <v>200</v>
      </c>
      <c r="H8" s="90">
        <v>4181</v>
      </c>
      <c r="I8" s="17" t="str">
        <f>IF($H$1="","Введите курс",Таблица615[[#This Row],[Оптовая цена KRW за 1шт]]/$H$1)</f>
        <v>Введите курс</v>
      </c>
      <c r="J8" s="48"/>
      <c r="K8" s="18">
        <f>Таблица615[[#This Row],[Заказ коробок ]]*Таблица615[[#This Row],[Кол-во шт в коробке]]</f>
        <v>0</v>
      </c>
      <c r="L8" s="54">
        <f>Таблица615[[#This Row],[Общее кол-во шт]]*Таблица615[[#This Row],[Оптовая цена KRW за 1шт]]</f>
        <v>0</v>
      </c>
      <c r="M8" s="19" t="str">
        <f>IFERROR(Таблица615[[#This Row],[Общее кол-во шт]]*Таблица615[[#This Row],[Оптовая цена USD за 1шт]],"")</f>
        <v/>
      </c>
      <c r="N8" s="49"/>
    </row>
    <row r="9" spans="1:14" ht="22.5" customHeight="1">
      <c r="A9" s="44" t="s">
        <v>5218</v>
      </c>
      <c r="B9" s="14">
        <v>8809576261141</v>
      </c>
      <c r="C9" s="50"/>
      <c r="D9" s="46" t="s">
        <v>4090</v>
      </c>
      <c r="E9" s="16"/>
      <c r="F9" s="15"/>
      <c r="G9" s="47">
        <v>40</v>
      </c>
      <c r="H9" s="90">
        <v>10170</v>
      </c>
      <c r="I9" s="17" t="str">
        <f>IF($H$1="","Введите курс",Таблица615[[#This Row],[Оптовая цена KRW за 1шт]]/$H$1)</f>
        <v>Введите курс</v>
      </c>
      <c r="J9" s="48"/>
      <c r="K9" s="18">
        <f>Таблица615[[#This Row],[Заказ коробок ]]*Таблица615[[#This Row],[Кол-во шт в коробке]]</f>
        <v>0</v>
      </c>
      <c r="L9" s="54">
        <f>Таблица615[[#This Row],[Общее кол-во шт]]*Таблица615[[#This Row],[Оптовая цена KRW за 1шт]]</f>
        <v>0</v>
      </c>
      <c r="M9" s="19" t="str">
        <f>IFERROR(Таблица615[[#This Row],[Общее кол-во шт]]*Таблица615[[#This Row],[Оптовая цена USD за 1шт]],"")</f>
        <v/>
      </c>
      <c r="N9" s="49"/>
    </row>
    <row r="10" spans="1:14" ht="22.5" customHeight="1">
      <c r="A10" s="44" t="s">
        <v>5219</v>
      </c>
      <c r="B10" s="14">
        <v>8809576261158</v>
      </c>
      <c r="C10" s="50"/>
      <c r="D10" s="46" t="s">
        <v>4091</v>
      </c>
      <c r="E10" s="16"/>
      <c r="F10" s="15"/>
      <c r="G10" s="47">
        <v>25</v>
      </c>
      <c r="H10" s="90">
        <v>15820</v>
      </c>
      <c r="I10" s="17" t="str">
        <f>IF($H$1="","Введите курс",Таблица615[[#This Row],[Оптовая цена KRW за 1шт]]/$H$1)</f>
        <v>Введите курс</v>
      </c>
      <c r="J10" s="48"/>
      <c r="K10" s="18">
        <f>Таблица615[[#This Row],[Заказ коробок ]]*Таблица615[[#This Row],[Кол-во шт в коробке]]</f>
        <v>0</v>
      </c>
      <c r="L10" s="54">
        <f>Таблица615[[#This Row],[Общее кол-во шт]]*Таблица615[[#This Row],[Оптовая цена KRW за 1шт]]</f>
        <v>0</v>
      </c>
      <c r="M10" s="19" t="str">
        <f>IFERROR(Таблица615[[#This Row],[Общее кол-во шт]]*Таблица615[[#This Row],[Оптовая цена USD за 1шт]],"")</f>
        <v/>
      </c>
      <c r="N10" s="49"/>
    </row>
    <row r="11" spans="1:14" ht="22.5" customHeight="1">
      <c r="A11" s="44" t="s">
        <v>5220</v>
      </c>
      <c r="B11" s="14">
        <v>8809576261387</v>
      </c>
      <c r="C11" s="50"/>
      <c r="D11" s="46" t="s">
        <v>4092</v>
      </c>
      <c r="E11" s="16"/>
      <c r="F11" s="15"/>
      <c r="G11" s="47">
        <v>50</v>
      </c>
      <c r="H11" s="90">
        <v>14125</v>
      </c>
      <c r="I11" s="17" t="str">
        <f>IF($H$1="","Введите курс",Таблица615[[#This Row],[Оптовая цена KRW за 1шт]]/$H$1)</f>
        <v>Введите курс</v>
      </c>
      <c r="J11" s="48"/>
      <c r="K11" s="18">
        <f>Таблица615[[#This Row],[Заказ коробок ]]*Таблица615[[#This Row],[Кол-во шт в коробке]]</f>
        <v>0</v>
      </c>
      <c r="L11" s="54">
        <f>Таблица615[[#This Row],[Общее кол-во шт]]*Таблица615[[#This Row],[Оптовая цена KRW за 1шт]]</f>
        <v>0</v>
      </c>
      <c r="M11" s="19" t="str">
        <f>IFERROR(Таблица615[[#This Row],[Общее кол-во шт]]*Таблица615[[#This Row],[Оптовая цена USD за 1шт]],"")</f>
        <v/>
      </c>
      <c r="N11" s="49"/>
    </row>
    <row r="12" spans="1:14" ht="22.5" customHeight="1">
      <c r="A12" s="44" t="s">
        <v>5221</v>
      </c>
      <c r="B12" s="14">
        <v>8809576260618</v>
      </c>
      <c r="C12" s="50"/>
      <c r="D12" s="46" t="s">
        <v>4093</v>
      </c>
      <c r="E12" s="16"/>
      <c r="F12" s="15"/>
      <c r="G12" s="47">
        <v>128</v>
      </c>
      <c r="H12" s="90">
        <v>5763</v>
      </c>
      <c r="I12" s="17" t="str">
        <f>IF($H$1="","Введите курс",Таблица615[[#This Row],[Оптовая цена KRW за 1шт]]/$H$1)</f>
        <v>Введите курс</v>
      </c>
      <c r="J12" s="48"/>
      <c r="K12" s="18">
        <f>Таблица615[[#This Row],[Заказ коробок ]]*Таблица615[[#This Row],[Кол-во шт в коробке]]</f>
        <v>0</v>
      </c>
      <c r="L12" s="54">
        <f>Таблица615[[#This Row],[Общее кол-во шт]]*Таблица615[[#This Row],[Оптовая цена KRW за 1шт]]</f>
        <v>0</v>
      </c>
      <c r="M12" s="19" t="str">
        <f>IFERROR(Таблица615[[#This Row],[Общее кол-во шт]]*Таблица615[[#This Row],[Оптовая цена USD за 1шт]],"")</f>
        <v/>
      </c>
      <c r="N12" s="49"/>
    </row>
    <row r="13" spans="1:14" ht="22.5" customHeight="1">
      <c r="A13" s="44" t="s">
        <v>5222</v>
      </c>
      <c r="B13" s="14">
        <v>8809576260601</v>
      </c>
      <c r="C13" s="50"/>
      <c r="D13" s="46" t="s">
        <v>4094</v>
      </c>
      <c r="E13" s="16"/>
      <c r="F13" s="15"/>
      <c r="G13" s="47">
        <v>50</v>
      </c>
      <c r="H13" s="90">
        <v>9379</v>
      </c>
      <c r="I13" s="17" t="str">
        <f>IF($H$1="","Введите курс",Таблица615[[#This Row],[Оптовая цена KRW за 1шт]]/$H$1)</f>
        <v>Введите курс</v>
      </c>
      <c r="J13" s="48"/>
      <c r="K13" s="18">
        <f>Таблица615[[#This Row],[Заказ коробок ]]*Таблица615[[#This Row],[Кол-во шт в коробке]]</f>
        <v>0</v>
      </c>
      <c r="L13" s="54">
        <f>Таблица615[[#This Row],[Общее кол-во шт]]*Таблица615[[#This Row],[Оптовая цена KRW за 1шт]]</f>
        <v>0</v>
      </c>
      <c r="M13" s="19" t="str">
        <f>IFERROR(Таблица615[[#This Row],[Общее кол-во шт]]*Таблица615[[#This Row],[Оптовая цена USD за 1шт]],"")</f>
        <v/>
      </c>
      <c r="N13" s="49"/>
    </row>
    <row r="14" spans="1:14" ht="22.5" customHeight="1">
      <c r="A14" s="44" t="s">
        <v>5223</v>
      </c>
      <c r="B14" s="14">
        <v>8809576260663</v>
      </c>
      <c r="C14" s="50"/>
      <c r="D14" s="46" t="s">
        <v>4095</v>
      </c>
      <c r="E14" s="16"/>
      <c r="F14" s="15"/>
      <c r="G14" s="47">
        <v>50</v>
      </c>
      <c r="H14" s="90">
        <v>13560</v>
      </c>
      <c r="I14" s="17" t="str">
        <f>IF($H$1="","Введите курс",Таблица615[[#This Row],[Оптовая цена KRW за 1шт]]/$H$1)</f>
        <v>Введите курс</v>
      </c>
      <c r="J14" s="48"/>
      <c r="K14" s="18">
        <f>Таблица615[[#This Row],[Заказ коробок ]]*Таблица615[[#This Row],[Кол-во шт в коробке]]</f>
        <v>0</v>
      </c>
      <c r="L14" s="54">
        <f>Таблица615[[#This Row],[Общее кол-во шт]]*Таблица615[[#This Row],[Оптовая цена KRW за 1шт]]</f>
        <v>0</v>
      </c>
      <c r="M14" s="19" t="str">
        <f>IFERROR(Таблица615[[#This Row],[Общее кол-во шт]]*Таблица615[[#This Row],[Оптовая цена USD за 1шт]],"")</f>
        <v/>
      </c>
      <c r="N14" s="49"/>
    </row>
    <row r="15" spans="1:14" ht="22.5" customHeight="1">
      <c r="A15" s="44" t="s">
        <v>5224</v>
      </c>
      <c r="B15" s="14">
        <v>8809576261202</v>
      </c>
      <c r="C15" s="50"/>
      <c r="D15" s="46" t="s">
        <v>4096</v>
      </c>
      <c r="E15" s="16"/>
      <c r="F15" s="15"/>
      <c r="G15" s="47">
        <v>200</v>
      </c>
      <c r="H15" s="90">
        <v>4068</v>
      </c>
      <c r="I15" s="17" t="str">
        <f>IF($H$1="","Введите курс",Таблица615[[#This Row],[Оптовая цена KRW за 1шт]]/$H$1)</f>
        <v>Введите курс</v>
      </c>
      <c r="J15" s="48"/>
      <c r="K15" s="18">
        <f>Таблица615[[#This Row],[Заказ коробок ]]*Таблица615[[#This Row],[Кол-во шт в коробке]]</f>
        <v>0</v>
      </c>
      <c r="L15" s="54">
        <f>Таблица615[[#This Row],[Общее кол-во шт]]*Таблица615[[#This Row],[Оптовая цена KRW за 1шт]]</f>
        <v>0</v>
      </c>
      <c r="M15" s="19" t="str">
        <f>IFERROR(Таблица615[[#This Row],[Общее кол-во шт]]*Таблица615[[#This Row],[Оптовая цена USD за 1шт]],"")</f>
        <v/>
      </c>
      <c r="N15" s="49"/>
    </row>
    <row r="16" spans="1:14" ht="22.5" customHeight="1">
      <c r="A16" s="44" t="s">
        <v>5225</v>
      </c>
      <c r="B16" s="14">
        <v>8809576261134</v>
      </c>
      <c r="C16" s="50"/>
      <c r="D16" s="46" t="s">
        <v>4097</v>
      </c>
      <c r="E16" s="16"/>
      <c r="F16" s="15"/>
      <c r="G16" s="47">
        <v>40</v>
      </c>
      <c r="H16" s="90">
        <v>8475</v>
      </c>
      <c r="I16" s="17" t="str">
        <f>IF($H$1="","Введите курс",Таблица615[[#This Row],[Оптовая цена KRW за 1шт]]/$H$1)</f>
        <v>Введите курс</v>
      </c>
      <c r="J16" s="48"/>
      <c r="K16" s="18">
        <f>Таблица615[[#This Row],[Заказ коробок ]]*Таблица615[[#This Row],[Кол-во шт в коробке]]</f>
        <v>0</v>
      </c>
      <c r="L16" s="54">
        <f>Таблица615[[#This Row],[Общее кол-во шт]]*Таблица615[[#This Row],[Оптовая цена KRW за 1шт]]</f>
        <v>0</v>
      </c>
      <c r="M16" s="19" t="str">
        <f>IFERROR(Таблица615[[#This Row],[Общее кол-во шт]]*Таблица615[[#This Row],[Оптовая цена USD за 1шт]],"")</f>
        <v/>
      </c>
      <c r="N16" s="49"/>
    </row>
    <row r="17" spans="1:14" ht="22.5" customHeight="1">
      <c r="A17" s="44" t="s">
        <v>5226</v>
      </c>
      <c r="B17" s="14">
        <v>8809576261318</v>
      </c>
      <c r="C17" s="50"/>
      <c r="D17" s="46" t="s">
        <v>4098</v>
      </c>
      <c r="E17" s="16"/>
      <c r="F17" s="15"/>
      <c r="G17" s="47">
        <v>200</v>
      </c>
      <c r="H17" s="90">
        <v>4972</v>
      </c>
      <c r="I17" s="17" t="str">
        <f>IF($H$1="","Введите курс",Таблица615[[#This Row],[Оптовая цена KRW за 1шт]]/$H$1)</f>
        <v>Введите курс</v>
      </c>
      <c r="J17" s="48"/>
      <c r="K17" s="18">
        <f>Таблица615[[#This Row],[Заказ коробок ]]*Таблица615[[#This Row],[Кол-во шт в коробке]]</f>
        <v>0</v>
      </c>
      <c r="L17" s="54">
        <f>Таблица615[[#This Row],[Общее кол-во шт]]*Таблица615[[#This Row],[Оптовая цена KRW за 1шт]]</f>
        <v>0</v>
      </c>
      <c r="M17" s="19" t="str">
        <f>IFERROR(Таблица615[[#This Row],[Общее кол-во шт]]*Таблица615[[#This Row],[Оптовая цена USD за 1шт]],"")</f>
        <v/>
      </c>
      <c r="N17" s="49"/>
    </row>
    <row r="18" spans="1:14" ht="22.5" customHeight="1">
      <c r="A18" s="44" t="s">
        <v>5227</v>
      </c>
      <c r="B18" s="76">
        <v>8809576260441</v>
      </c>
      <c r="C18" s="50"/>
      <c r="D18" s="77" t="s">
        <v>4099</v>
      </c>
      <c r="E18" s="78"/>
      <c r="F18" s="79"/>
      <c r="G18" s="80">
        <v>52</v>
      </c>
      <c r="H18" s="91">
        <v>11074</v>
      </c>
      <c r="I18" s="82" t="str">
        <f>IF($H$1="","Введите курс",Таблица615[[#This Row],[Оптовая цена KRW за 1шт]]/$H$1)</f>
        <v>Введите курс</v>
      </c>
      <c r="J18" s="83"/>
      <c r="K18" s="84">
        <f>Таблица615[[#This Row],[Заказ коробок ]]*Таблица615[[#This Row],[Кол-во шт в коробке]]</f>
        <v>0</v>
      </c>
      <c r="L18" s="85">
        <f>Таблица615[[#This Row],[Общее кол-во шт]]*Таблица615[[#This Row],[Оптовая цена KRW за 1шт]]</f>
        <v>0</v>
      </c>
      <c r="M18" s="86" t="str">
        <f>IFERROR(Таблица615[[#This Row],[Общее кол-во шт]]*Таблица615[[#This Row],[Оптовая цена USD за 1шт]],"")</f>
        <v/>
      </c>
      <c r="N18" s="87"/>
    </row>
    <row r="19" spans="1:14" ht="22.5" customHeight="1">
      <c r="A19" s="44" t="s">
        <v>5228</v>
      </c>
      <c r="B19" s="76">
        <v>8809576261363</v>
      </c>
      <c r="C19" s="50"/>
      <c r="D19" s="77" t="s">
        <v>4100</v>
      </c>
      <c r="E19" s="78"/>
      <c r="F19" s="79"/>
      <c r="G19" s="80">
        <v>80</v>
      </c>
      <c r="H19" s="91">
        <v>10057</v>
      </c>
      <c r="I19" s="82" t="str">
        <f>IF($H$1="","Введите курс",Таблица615[[#This Row],[Оптовая цена KRW за 1шт]]/$H$1)</f>
        <v>Введите курс</v>
      </c>
      <c r="J19" s="83"/>
      <c r="K19" s="84">
        <f>Таблица615[[#This Row],[Заказ коробок ]]*Таблица615[[#This Row],[Кол-во шт в коробке]]</f>
        <v>0</v>
      </c>
      <c r="L19" s="85">
        <f>Таблица615[[#This Row],[Общее кол-во шт]]*Таблица615[[#This Row],[Оптовая цена KRW за 1шт]]</f>
        <v>0</v>
      </c>
      <c r="M19" s="86" t="str">
        <f>IFERROR(Таблица615[[#This Row],[Общее кол-во шт]]*Таблица615[[#This Row],[Оптовая цена USD за 1шт]],"")</f>
        <v/>
      </c>
      <c r="N19" s="87"/>
    </row>
    <row r="20" spans="1:14" ht="22.5" customHeight="1">
      <c r="A20" s="44" t="s">
        <v>5229</v>
      </c>
      <c r="B20" s="76">
        <v>8809576260496</v>
      </c>
      <c r="C20" s="50"/>
      <c r="D20" s="77" t="s">
        <v>4101</v>
      </c>
      <c r="E20" s="78"/>
      <c r="F20" s="79"/>
      <c r="G20" s="80">
        <v>300</v>
      </c>
      <c r="H20" s="91">
        <v>1130</v>
      </c>
      <c r="I20" s="82" t="str">
        <f>IF($H$1="","Введите курс",Таблица615[[#This Row],[Оптовая цена KRW за 1шт]]/$H$1)</f>
        <v>Введите курс</v>
      </c>
      <c r="J20" s="83"/>
      <c r="K20" s="84">
        <f>Таблица615[[#This Row],[Заказ коробок ]]*Таблица615[[#This Row],[Кол-во шт в коробке]]</f>
        <v>0</v>
      </c>
      <c r="L20" s="85">
        <f>Таблица615[[#This Row],[Общее кол-во шт]]*Таблица615[[#This Row],[Оптовая цена KRW за 1шт]]</f>
        <v>0</v>
      </c>
      <c r="M20" s="86" t="str">
        <f>IFERROR(Таблица615[[#This Row],[Общее кол-во шт]]*Таблица615[[#This Row],[Оптовая цена USD за 1шт]],"")</f>
        <v/>
      </c>
      <c r="N20" s="87"/>
    </row>
    <row r="21" spans="1:14" ht="22.5" customHeight="1">
      <c r="A21" s="44" t="s">
        <v>5230</v>
      </c>
      <c r="B21" s="76">
        <v>8809576260502</v>
      </c>
      <c r="C21" s="50"/>
      <c r="D21" s="77" t="s">
        <v>4102</v>
      </c>
      <c r="E21" s="78"/>
      <c r="F21" s="79"/>
      <c r="G21" s="80">
        <v>60</v>
      </c>
      <c r="H21" s="91">
        <v>6102</v>
      </c>
      <c r="I21" s="82" t="str">
        <f>IF($H$1="","Введите курс",Таблица615[[#This Row],[Оптовая цена KRW за 1шт]]/$H$1)</f>
        <v>Введите курс</v>
      </c>
      <c r="J21" s="83"/>
      <c r="K21" s="84">
        <f>Таблица615[[#This Row],[Заказ коробок ]]*Таблица615[[#This Row],[Кол-во шт в коробке]]</f>
        <v>0</v>
      </c>
      <c r="L21" s="85">
        <f>Таблица615[[#This Row],[Общее кол-во шт]]*Таблица615[[#This Row],[Оптовая цена KRW за 1шт]]</f>
        <v>0</v>
      </c>
      <c r="M21" s="86" t="str">
        <f>IFERROR(Таблица615[[#This Row],[Общее кол-во шт]]*Таблица615[[#This Row],[Оптовая цена USD за 1шт]],"")</f>
        <v/>
      </c>
      <c r="N21" s="87"/>
    </row>
    <row r="22" spans="1:14" ht="22.5" customHeight="1">
      <c r="A22" s="44" t="s">
        <v>5231</v>
      </c>
      <c r="B22" s="76">
        <v>8809576261301</v>
      </c>
      <c r="C22" s="50"/>
      <c r="D22" s="77" t="s">
        <v>4103</v>
      </c>
      <c r="E22" s="78"/>
      <c r="F22" s="79"/>
      <c r="G22" s="80">
        <v>100</v>
      </c>
      <c r="H22" s="91">
        <v>11074</v>
      </c>
      <c r="I22" s="82" t="str">
        <f>IF($H$1="","Введите курс",Таблица615[[#This Row],[Оптовая цена KRW за 1шт]]/$H$1)</f>
        <v>Введите курс</v>
      </c>
      <c r="J22" s="83"/>
      <c r="K22" s="84">
        <f>Таблица615[[#This Row],[Заказ коробок ]]*Таблица615[[#This Row],[Кол-во шт в коробке]]</f>
        <v>0</v>
      </c>
      <c r="L22" s="85">
        <f>Таблица615[[#This Row],[Общее кол-во шт]]*Таблица615[[#This Row],[Оптовая цена KRW за 1шт]]</f>
        <v>0</v>
      </c>
      <c r="M22" s="86" t="str">
        <f>IFERROR(Таблица615[[#This Row],[Общее кол-во шт]]*Таблица615[[#This Row],[Оптовая цена USD за 1шт]],"")</f>
        <v/>
      </c>
      <c r="N22" s="87"/>
    </row>
    <row r="23" spans="1:14" ht="22.5" customHeight="1">
      <c r="A23" s="44" t="s">
        <v>5232</v>
      </c>
      <c r="B23" s="76">
        <v>8809576261233</v>
      </c>
      <c r="C23" s="50"/>
      <c r="D23" s="77" t="s">
        <v>4104</v>
      </c>
      <c r="E23" s="78"/>
      <c r="F23" s="79"/>
      <c r="G23" s="80">
        <v>28</v>
      </c>
      <c r="H23" s="91">
        <v>23730</v>
      </c>
      <c r="I23" s="82" t="str">
        <f>IF($H$1="","Введите курс",Таблица615[[#This Row],[Оптовая цена KRW за 1шт]]/$H$1)</f>
        <v>Введите курс</v>
      </c>
      <c r="J23" s="83"/>
      <c r="K23" s="84">
        <f>Таблица615[[#This Row],[Заказ коробок ]]*Таблица615[[#This Row],[Кол-во шт в коробке]]</f>
        <v>0</v>
      </c>
      <c r="L23" s="85">
        <f>Таблица615[[#This Row],[Общее кол-во шт]]*Таблица615[[#This Row],[Оптовая цена KRW за 1шт]]</f>
        <v>0</v>
      </c>
      <c r="M23" s="86" t="str">
        <f>IFERROR(Таблица615[[#This Row],[Общее кол-во шт]]*Таблица615[[#This Row],[Оптовая цена USD за 1шт]],"")</f>
        <v/>
      </c>
      <c r="N23" s="87"/>
    </row>
    <row r="24" spans="1:14" s="75" customFormat="1" ht="22.5" customHeight="1">
      <c r="A24" s="44" t="s">
        <v>5233</v>
      </c>
      <c r="B24" s="92">
        <v>8809576261400</v>
      </c>
      <c r="C24" s="64"/>
      <c r="D24" s="93" t="s">
        <v>5234</v>
      </c>
      <c r="E24" s="94"/>
      <c r="F24" s="95"/>
      <c r="G24" s="96"/>
      <c r="H24" s="97">
        <v>28815</v>
      </c>
      <c r="I24" s="98" t="str">
        <f>IF($H$1="","Введите курс",Таблица615[[#This Row],[Оптовая цена KRW за 1шт]]/$H$1)</f>
        <v>Введите курс</v>
      </c>
      <c r="J24" s="99"/>
      <c r="K24" s="100">
        <f>Таблица615[[#This Row],[Заказ коробок ]]*Таблица615[[#This Row],[Кол-во шт в коробке]]</f>
        <v>0</v>
      </c>
      <c r="L24" s="101">
        <f>Таблица615[[#This Row],[Общее кол-во шт]]*Таблица615[[#This Row],[Оптовая цена KRW за 1шт]]</f>
        <v>0</v>
      </c>
      <c r="M24" s="102" t="str">
        <f>IFERROR(Таблица615[[#This Row],[Общее кол-во шт]]*Таблица615[[#This Row],[Оптовая цена USD за 1шт]],"")</f>
        <v/>
      </c>
      <c r="N24" s="103"/>
    </row>
    <row r="25" spans="1:14" ht="22.5" customHeight="1">
      <c r="A25" s="44" t="s">
        <v>5235</v>
      </c>
      <c r="B25" s="76"/>
      <c r="C25" s="50"/>
      <c r="D25" s="77" t="s">
        <v>4105</v>
      </c>
      <c r="E25" s="78"/>
      <c r="F25" s="79"/>
      <c r="G25" s="80">
        <v>100</v>
      </c>
      <c r="H25" s="91">
        <v>904</v>
      </c>
      <c r="I25" s="82" t="str">
        <f>IF($H$1="","Введите курс",Таблица615[[#This Row],[Оптовая цена KRW за 1шт]]/$H$1)</f>
        <v>Введите курс</v>
      </c>
      <c r="J25" s="83"/>
      <c r="K25" s="84">
        <f>Таблица615[[#This Row],[Заказ коробок ]]*Таблица615[[#This Row],[Кол-во шт в коробке]]</f>
        <v>0</v>
      </c>
      <c r="L25" s="85">
        <f>Таблица615[[#This Row],[Общее кол-во шт]]*Таблица615[[#This Row],[Оптовая цена KRW за 1шт]]</f>
        <v>0</v>
      </c>
      <c r="M25" s="86" t="str">
        <f>IFERROR(Таблица615[[#This Row],[Общее кол-во шт]]*Таблица615[[#This Row],[Оптовая цена USD за 1шт]],"")</f>
        <v/>
      </c>
      <c r="N25" s="87"/>
    </row>
    <row r="26" spans="1:14" ht="22.5" customHeight="1">
      <c r="A26" s="44" t="s">
        <v>5236</v>
      </c>
      <c r="B26" s="76">
        <v>8809576260236</v>
      </c>
      <c r="C26" s="50"/>
      <c r="D26" s="77" t="s">
        <v>4106</v>
      </c>
      <c r="E26" s="78"/>
      <c r="F26" s="79"/>
      <c r="G26" s="80">
        <v>50</v>
      </c>
      <c r="H26" s="91">
        <v>2825</v>
      </c>
      <c r="I26" s="82" t="str">
        <f>IF($H$1="","Введите курс",Таблица615[[#This Row],[Оптовая цена KRW за 1шт]]/$H$1)</f>
        <v>Введите курс</v>
      </c>
      <c r="J26" s="83"/>
      <c r="K26" s="84">
        <f>Таблица615[[#This Row],[Заказ коробок ]]*Таблица615[[#This Row],[Кол-во шт в коробке]]</f>
        <v>0</v>
      </c>
      <c r="L26" s="85">
        <f>Таблица615[[#This Row],[Общее кол-во шт]]*Таблица615[[#This Row],[Оптовая цена KRW за 1шт]]</f>
        <v>0</v>
      </c>
      <c r="M26" s="86" t="str">
        <f>IFERROR(Таблица615[[#This Row],[Общее кол-во шт]]*Таблица615[[#This Row],[Оптовая цена USD за 1шт]],"")</f>
        <v/>
      </c>
      <c r="N26" s="87"/>
    </row>
    <row r="27" spans="1:14" ht="22.5" customHeight="1">
      <c r="A27" s="44" t="s">
        <v>5237</v>
      </c>
      <c r="B27" s="76">
        <v>8809576261073</v>
      </c>
      <c r="C27" s="50"/>
      <c r="D27" s="77" t="s">
        <v>4107</v>
      </c>
      <c r="E27" s="78"/>
      <c r="F27" s="79"/>
      <c r="G27" s="80">
        <v>120</v>
      </c>
      <c r="H27" s="91">
        <v>4294</v>
      </c>
      <c r="I27" s="82" t="str">
        <f>IF($H$1="","Введите курс",Таблица615[[#This Row],[Оптовая цена KRW за 1шт]]/$H$1)</f>
        <v>Введите курс</v>
      </c>
      <c r="J27" s="83"/>
      <c r="K27" s="84">
        <f>Таблица615[[#This Row],[Заказ коробок ]]*Таблица615[[#This Row],[Кол-во шт в коробке]]</f>
        <v>0</v>
      </c>
      <c r="L27" s="85">
        <f>Таблица615[[#This Row],[Общее кол-во шт]]*Таблица615[[#This Row],[Оптовая цена KRW за 1шт]]</f>
        <v>0</v>
      </c>
      <c r="M27" s="86" t="str">
        <f>IFERROR(Таблица615[[#This Row],[Общее кол-во шт]]*Таблица615[[#This Row],[Оптовая цена USD за 1шт]],"")</f>
        <v/>
      </c>
      <c r="N27" s="87"/>
    </row>
    <row r="28" spans="1:14" ht="22.5" customHeight="1">
      <c r="A28" s="44" t="s">
        <v>5238</v>
      </c>
      <c r="B28" s="76">
        <v>8809576260700</v>
      </c>
      <c r="C28" s="50"/>
      <c r="D28" s="77" t="s">
        <v>4108</v>
      </c>
      <c r="E28" s="78"/>
      <c r="F28" s="79"/>
      <c r="G28" s="80">
        <v>50</v>
      </c>
      <c r="H28" s="91">
        <v>11074</v>
      </c>
      <c r="I28" s="82" t="str">
        <f>IF($H$1="","Введите курс",Таблица615[[#This Row],[Оптовая цена KRW за 1шт]]/$H$1)</f>
        <v>Введите курс</v>
      </c>
      <c r="J28" s="83"/>
      <c r="K28" s="84">
        <f>Таблица615[[#This Row],[Заказ коробок ]]*Таблица615[[#This Row],[Кол-во шт в коробке]]</f>
        <v>0</v>
      </c>
      <c r="L28" s="85">
        <f>Таблица615[[#This Row],[Общее кол-во шт]]*Таблица615[[#This Row],[Оптовая цена KRW за 1шт]]</f>
        <v>0</v>
      </c>
      <c r="M28" s="86" t="str">
        <f>IFERROR(Таблица615[[#This Row],[Общее кол-во шт]]*Таблица615[[#This Row],[Оптовая цена USD за 1шт]],"")</f>
        <v/>
      </c>
      <c r="N28" s="87"/>
    </row>
    <row r="29" spans="1:14" ht="22.5" customHeight="1">
      <c r="A29" s="44" t="s">
        <v>5239</v>
      </c>
      <c r="B29" s="76">
        <v>8809576261059</v>
      </c>
      <c r="C29" s="50"/>
      <c r="D29" s="77" t="s">
        <v>4109</v>
      </c>
      <c r="E29" s="78"/>
      <c r="F29" s="79"/>
      <c r="G29" s="80">
        <v>120</v>
      </c>
      <c r="H29" s="91">
        <v>7458</v>
      </c>
      <c r="I29" s="82" t="str">
        <f>IF($H$1="","Введите курс",Таблица615[[#This Row],[Оптовая цена KRW за 1шт]]/$H$1)</f>
        <v>Введите курс</v>
      </c>
      <c r="J29" s="83"/>
      <c r="K29" s="84">
        <f>Таблица615[[#This Row],[Заказ коробок ]]*Таблица615[[#This Row],[Кол-во шт в коробке]]</f>
        <v>0</v>
      </c>
      <c r="L29" s="85">
        <f>Таблица615[[#This Row],[Общее кол-во шт]]*Таблица615[[#This Row],[Оптовая цена KRW за 1шт]]</f>
        <v>0</v>
      </c>
      <c r="M29" s="86" t="str">
        <f>IFERROR(Таблица615[[#This Row],[Общее кол-во шт]]*Таблица615[[#This Row],[Оптовая цена USD за 1шт]],"")</f>
        <v/>
      </c>
      <c r="N29" s="87"/>
    </row>
    <row r="30" spans="1:14" ht="22.5" customHeight="1">
      <c r="A30" s="44" t="s">
        <v>5240</v>
      </c>
      <c r="B30" s="76">
        <v>8809576260717</v>
      </c>
      <c r="C30" s="50"/>
      <c r="D30" s="77" t="s">
        <v>4110</v>
      </c>
      <c r="E30" s="78"/>
      <c r="F30" s="79"/>
      <c r="G30" s="80">
        <v>50</v>
      </c>
      <c r="H30" s="91">
        <v>11413</v>
      </c>
      <c r="I30" s="82" t="str">
        <f>IF($H$1="","Введите курс",Таблица615[[#This Row],[Оптовая цена KRW за 1шт]]/$H$1)</f>
        <v>Введите курс</v>
      </c>
      <c r="J30" s="83"/>
      <c r="K30" s="84">
        <f>Таблица615[[#This Row],[Заказ коробок ]]*Таблица615[[#This Row],[Кол-во шт в коробке]]</f>
        <v>0</v>
      </c>
      <c r="L30" s="85">
        <f>Таблица615[[#This Row],[Общее кол-во шт]]*Таблица615[[#This Row],[Оптовая цена KRW за 1шт]]</f>
        <v>0</v>
      </c>
      <c r="M30" s="86" t="str">
        <f>IFERROR(Таблица615[[#This Row],[Общее кол-во шт]]*Таблица615[[#This Row],[Оптовая цена USD за 1шт]],"")</f>
        <v/>
      </c>
      <c r="N30" s="87"/>
    </row>
    <row r="31" spans="1:14" ht="22.5" customHeight="1">
      <c r="A31" s="44" t="s">
        <v>5241</v>
      </c>
      <c r="B31" s="76">
        <v>8809576261004</v>
      </c>
      <c r="C31" s="50"/>
      <c r="D31" s="77" t="s">
        <v>4111</v>
      </c>
      <c r="E31" s="78"/>
      <c r="F31" s="79"/>
      <c r="G31" s="80">
        <v>120</v>
      </c>
      <c r="H31" s="91">
        <v>4746</v>
      </c>
      <c r="I31" s="82" t="str">
        <f>IF($H$1="","Введите курс",Таблица615[[#This Row],[Оптовая цена KRW за 1шт]]/$H$1)</f>
        <v>Введите курс</v>
      </c>
      <c r="J31" s="83"/>
      <c r="K31" s="84">
        <f>Таблица615[[#This Row],[Заказ коробок ]]*Таблица615[[#This Row],[Кол-во шт в коробке]]</f>
        <v>0</v>
      </c>
      <c r="L31" s="85">
        <f>Таблица615[[#This Row],[Общее кол-во шт]]*Таблица615[[#This Row],[Оптовая цена KRW за 1шт]]</f>
        <v>0</v>
      </c>
      <c r="M31" s="86" t="str">
        <f>IFERROR(Таблица615[[#This Row],[Общее кол-во шт]]*Таблица615[[#This Row],[Оптовая цена USD за 1шт]],"")</f>
        <v/>
      </c>
      <c r="N31" s="87"/>
    </row>
    <row r="32" spans="1:14" ht="22.5" customHeight="1">
      <c r="A32" s="44" t="s">
        <v>5242</v>
      </c>
      <c r="B32" s="76">
        <v>8809576260724</v>
      </c>
      <c r="C32" s="50"/>
      <c r="D32" s="77" t="s">
        <v>4112</v>
      </c>
      <c r="E32" s="78"/>
      <c r="F32" s="79"/>
      <c r="G32" s="80">
        <v>50</v>
      </c>
      <c r="H32" s="91">
        <v>10961</v>
      </c>
      <c r="I32" s="82" t="str">
        <f>IF($H$1="","Введите курс",Таблица615[[#This Row],[Оптовая цена KRW за 1шт]]/$H$1)</f>
        <v>Введите курс</v>
      </c>
      <c r="J32" s="83"/>
      <c r="K32" s="84">
        <f>Таблица615[[#This Row],[Заказ коробок ]]*Таблица615[[#This Row],[Кол-во шт в коробке]]</f>
        <v>0</v>
      </c>
      <c r="L32" s="85">
        <f>Таблица615[[#This Row],[Общее кол-во шт]]*Таблица615[[#This Row],[Оптовая цена KRW за 1шт]]</f>
        <v>0</v>
      </c>
      <c r="M32" s="86" t="str">
        <f>IFERROR(Таблица615[[#This Row],[Общее кол-во шт]]*Таблица615[[#This Row],[Оптовая цена USD за 1шт]],"")</f>
        <v/>
      </c>
      <c r="N32" s="87"/>
    </row>
    <row r="33" spans="1:14" ht="22.5" customHeight="1">
      <c r="A33" s="44" t="s">
        <v>5243</v>
      </c>
      <c r="B33" s="76">
        <v>8809576260946</v>
      </c>
      <c r="C33" s="50"/>
      <c r="D33" s="77" t="s">
        <v>4113</v>
      </c>
      <c r="E33" s="78"/>
      <c r="F33" s="79"/>
      <c r="G33" s="80">
        <v>50</v>
      </c>
      <c r="H33" s="91">
        <v>11300</v>
      </c>
      <c r="I33" s="82" t="str">
        <f>IF($H$1="","Введите курс",Таблица615[[#This Row],[Оптовая цена KRW за 1шт]]/$H$1)</f>
        <v>Введите курс</v>
      </c>
      <c r="J33" s="83"/>
      <c r="K33" s="84">
        <f>Таблица615[[#This Row],[Заказ коробок ]]*Таблица615[[#This Row],[Кол-во шт в коробке]]</f>
        <v>0</v>
      </c>
      <c r="L33" s="85">
        <f>Таблица615[[#This Row],[Общее кол-во шт]]*Таблица615[[#This Row],[Оптовая цена KRW за 1шт]]</f>
        <v>0</v>
      </c>
      <c r="M33" s="86" t="str">
        <f>IFERROR(Таблица615[[#This Row],[Общее кол-во шт]]*Таблица615[[#This Row],[Оптовая цена USD за 1шт]],"")</f>
        <v/>
      </c>
      <c r="N33" s="87"/>
    </row>
    <row r="34" spans="1:14" ht="22.5" customHeight="1">
      <c r="A34" s="44" t="s">
        <v>5244</v>
      </c>
      <c r="B34" s="76">
        <v>8809576261486</v>
      </c>
      <c r="C34" s="50"/>
      <c r="D34" s="77" t="s">
        <v>5245</v>
      </c>
      <c r="E34" s="78"/>
      <c r="F34" s="79"/>
      <c r="G34" s="80">
        <v>50</v>
      </c>
      <c r="H34" s="91">
        <v>11300</v>
      </c>
      <c r="I34" s="82" t="str">
        <f>IF($H$1="","Введите курс",Таблица615[[#This Row],[Оптовая цена KRW за 1шт]]/$H$1)</f>
        <v>Введите курс</v>
      </c>
      <c r="J34" s="83"/>
      <c r="K34" s="84">
        <f>Таблица615[[#This Row],[Заказ коробок ]]*Таблица615[[#This Row],[Кол-во шт в коробке]]</f>
        <v>0</v>
      </c>
      <c r="L34" s="85">
        <f>Таблица615[[#This Row],[Общее кол-во шт]]*Таблица615[[#This Row],[Оптовая цена KRW за 1шт]]</f>
        <v>0</v>
      </c>
      <c r="M34" s="86" t="str">
        <f>IFERROR(Таблица615[[#This Row],[Общее кол-во шт]]*Таблица615[[#This Row],[Оптовая цена USD за 1шт]],"")</f>
        <v/>
      </c>
      <c r="N34" s="87"/>
    </row>
    <row r="35" spans="1:14" ht="22.5" customHeight="1">
      <c r="A35" s="44" t="s">
        <v>5246</v>
      </c>
      <c r="B35" s="76">
        <v>8809576261493</v>
      </c>
      <c r="C35" s="50"/>
      <c r="D35" s="77" t="s">
        <v>5247</v>
      </c>
      <c r="E35" s="78"/>
      <c r="F35" s="79"/>
      <c r="G35" s="80">
        <v>40</v>
      </c>
      <c r="H35" s="91">
        <v>13560</v>
      </c>
      <c r="I35" s="82" t="str">
        <f>IF($H$1="","Введите курс",Таблица615[[#This Row],[Оптовая цена KRW за 1шт]]/$H$1)</f>
        <v>Введите курс</v>
      </c>
      <c r="J35" s="83"/>
      <c r="K35" s="84">
        <f>Таблица615[[#This Row],[Заказ коробок ]]*Таблица615[[#This Row],[Кол-во шт в коробке]]</f>
        <v>0</v>
      </c>
      <c r="L35" s="85">
        <f>Таблица615[[#This Row],[Общее кол-во шт]]*Таблица615[[#This Row],[Оптовая цена KRW за 1шт]]</f>
        <v>0</v>
      </c>
      <c r="M35" s="86" t="str">
        <f>IFERROR(Таблица615[[#This Row],[Общее кол-во шт]]*Таблица615[[#This Row],[Оптовая цена USD за 1шт]],"")</f>
        <v/>
      </c>
      <c r="N35" s="87"/>
    </row>
    <row r="36" spans="1:14" s="75" customFormat="1" ht="22.5" customHeight="1">
      <c r="A36" s="44" t="s">
        <v>5248</v>
      </c>
      <c r="B36" s="92">
        <v>8809576261592</v>
      </c>
      <c r="C36" s="64"/>
      <c r="D36" s="93" t="s">
        <v>5249</v>
      </c>
      <c r="E36" s="94"/>
      <c r="F36" s="95"/>
      <c r="G36" s="96"/>
      <c r="H36" s="97">
        <v>9605</v>
      </c>
      <c r="I36" s="98" t="str">
        <f>IF($H$1="","Введите курс",Таблица615[[#This Row],[Оптовая цена KRW за 1шт]]/$H$1)</f>
        <v>Введите курс</v>
      </c>
      <c r="J36" s="99"/>
      <c r="K36" s="100">
        <f>Таблица615[[#This Row],[Заказ коробок ]]*Таблица615[[#This Row],[Кол-во шт в коробке]]</f>
        <v>0</v>
      </c>
      <c r="L36" s="101">
        <f>Таблица615[[#This Row],[Общее кол-во шт]]*Таблица615[[#This Row],[Оптовая цена KRW за 1шт]]</f>
        <v>0</v>
      </c>
      <c r="M36" s="102" t="str">
        <f>IFERROR(Таблица615[[#This Row],[Общее кол-во шт]]*Таблица615[[#This Row],[Оптовая цена USD за 1шт]],"")</f>
        <v/>
      </c>
      <c r="N36" s="103"/>
    </row>
    <row r="37" spans="1:14" ht="22.5" customHeight="1">
      <c r="A37" s="44" t="s">
        <v>5250</v>
      </c>
      <c r="B37" s="76">
        <v>8809576261189</v>
      </c>
      <c r="C37" s="50"/>
      <c r="D37" s="77" t="s">
        <v>4114</v>
      </c>
      <c r="E37" s="78"/>
      <c r="F37" s="79"/>
      <c r="G37" s="80">
        <v>40</v>
      </c>
      <c r="H37" s="91">
        <v>10396</v>
      </c>
      <c r="I37" s="82" t="str">
        <f>IF($H$1="","Введите курс",Таблица615[[#This Row],[Оптовая цена KRW за 1шт]]/$H$1)</f>
        <v>Введите курс</v>
      </c>
      <c r="J37" s="83"/>
      <c r="K37" s="84">
        <f>Таблица615[[#This Row],[Заказ коробок ]]*Таблица615[[#This Row],[Кол-во шт в коробке]]</f>
        <v>0</v>
      </c>
      <c r="L37" s="85">
        <f>Таблица615[[#This Row],[Общее кол-во шт]]*Таблица615[[#This Row],[Оптовая цена KRW за 1шт]]</f>
        <v>0</v>
      </c>
      <c r="M37" s="86" t="str">
        <f>IFERROR(Таблица615[[#This Row],[Общее кол-во шт]]*Таблица615[[#This Row],[Оптовая цена USD за 1шт]],"")</f>
        <v/>
      </c>
      <c r="N37" s="87"/>
    </row>
    <row r="38" spans="1:14" ht="22.5" customHeight="1">
      <c r="A38" s="44" t="s">
        <v>5251</v>
      </c>
      <c r="B38" s="76">
        <v>8809576261165</v>
      </c>
      <c r="C38" s="50"/>
      <c r="D38" s="77" t="s">
        <v>4115</v>
      </c>
      <c r="E38" s="78"/>
      <c r="F38" s="79"/>
      <c r="G38" s="80">
        <v>40</v>
      </c>
      <c r="H38" s="91">
        <v>11074</v>
      </c>
      <c r="I38" s="82" t="str">
        <f>IF($H$1="","Введите курс",Таблица615[[#This Row],[Оптовая цена KRW за 1шт]]/$H$1)</f>
        <v>Введите курс</v>
      </c>
      <c r="J38" s="83"/>
      <c r="K38" s="84">
        <f>Таблица615[[#This Row],[Заказ коробок ]]*Таблица615[[#This Row],[Кол-во шт в коробке]]</f>
        <v>0</v>
      </c>
      <c r="L38" s="85">
        <f>Таблица615[[#This Row],[Общее кол-во шт]]*Таблица615[[#This Row],[Оптовая цена KRW за 1шт]]</f>
        <v>0</v>
      </c>
      <c r="M38" s="86" t="str">
        <f>IFERROR(Таблица615[[#This Row],[Общее кол-во шт]]*Таблица615[[#This Row],[Оптовая цена USD за 1шт]],"")</f>
        <v/>
      </c>
      <c r="N38" s="87"/>
    </row>
    <row r="39" spans="1:14" ht="22.5" customHeight="1">
      <c r="A39" s="44" t="s">
        <v>5252</v>
      </c>
      <c r="B39" s="76">
        <v>8809576261417</v>
      </c>
      <c r="C39" s="50"/>
      <c r="D39" s="77" t="s">
        <v>5253</v>
      </c>
      <c r="E39" s="78"/>
      <c r="F39" s="79"/>
      <c r="G39" s="80">
        <v>200</v>
      </c>
      <c r="H39" s="91">
        <v>6328</v>
      </c>
      <c r="I39" s="82" t="str">
        <f>IF($H$1="","Введите курс",Таблица615[[#This Row],[Оптовая цена KRW за 1шт]]/$H$1)</f>
        <v>Введите курс</v>
      </c>
      <c r="J39" s="83"/>
      <c r="K39" s="84">
        <f>Таблица615[[#This Row],[Заказ коробок ]]*Таблица615[[#This Row],[Кол-во шт в коробке]]</f>
        <v>0</v>
      </c>
      <c r="L39" s="85">
        <f>Таблица615[[#This Row],[Общее кол-во шт]]*Таблица615[[#This Row],[Оптовая цена KRW за 1шт]]</f>
        <v>0</v>
      </c>
      <c r="M39" s="86" t="str">
        <f>IFERROR(Таблица615[[#This Row],[Общее кол-во шт]]*Таблица615[[#This Row],[Оптовая цена USD за 1шт]],"")</f>
        <v/>
      </c>
      <c r="N39" s="87"/>
    </row>
    <row r="40" spans="1:14" ht="22.5" customHeight="1">
      <c r="A40" s="44" t="s">
        <v>5254</v>
      </c>
      <c r="B40" s="76">
        <v>8809576261172</v>
      </c>
      <c r="C40" s="50"/>
      <c r="D40" s="77" t="s">
        <v>4116</v>
      </c>
      <c r="E40" s="78"/>
      <c r="F40" s="79"/>
      <c r="G40" s="80">
        <v>50</v>
      </c>
      <c r="H40" s="91">
        <v>15029</v>
      </c>
      <c r="I40" s="82" t="str">
        <f>IF($H$1="","Введите курс",Таблица615[[#This Row],[Оптовая цена KRW за 1шт]]/$H$1)</f>
        <v>Введите курс</v>
      </c>
      <c r="J40" s="83"/>
      <c r="K40" s="84">
        <f>Таблица615[[#This Row],[Заказ коробок ]]*Таблица615[[#This Row],[Кол-во шт в коробке]]</f>
        <v>0</v>
      </c>
      <c r="L40" s="85">
        <f>Таблица615[[#This Row],[Общее кол-во шт]]*Таблица615[[#This Row],[Оптовая цена KRW за 1шт]]</f>
        <v>0</v>
      </c>
      <c r="M40" s="86" t="str">
        <f>IFERROR(Таблица615[[#This Row],[Общее кол-во шт]]*Таблица615[[#This Row],[Оптовая цена USD за 1шт]],"")</f>
        <v/>
      </c>
      <c r="N40" s="87"/>
    </row>
    <row r="41" spans="1:14" ht="22.5" customHeight="1">
      <c r="A41" s="44" t="s">
        <v>5255</v>
      </c>
      <c r="B41" s="76">
        <v>8809576261455</v>
      </c>
      <c r="C41" s="50"/>
      <c r="D41" s="77" t="s">
        <v>5256</v>
      </c>
      <c r="E41" s="78"/>
      <c r="F41" s="79"/>
      <c r="G41" s="80">
        <v>40</v>
      </c>
      <c r="H41" s="91">
        <v>11074</v>
      </c>
      <c r="I41" s="82" t="str">
        <f>IF($H$1="","Введите курс",Таблица615[[#This Row],[Оптовая цена KRW за 1шт]]/$H$1)</f>
        <v>Введите курс</v>
      </c>
      <c r="J41" s="83"/>
      <c r="K41" s="84">
        <f>Таблица615[[#This Row],[Заказ коробок ]]*Таблица615[[#This Row],[Кол-во шт в коробке]]</f>
        <v>0</v>
      </c>
      <c r="L41" s="85">
        <f>Таблица615[[#This Row],[Общее кол-во шт]]*Таблица615[[#This Row],[Оптовая цена KRW за 1шт]]</f>
        <v>0</v>
      </c>
      <c r="M41" s="86" t="str">
        <f>IFERROR(Таблица615[[#This Row],[Общее кол-во шт]]*Таблица615[[#This Row],[Оптовая цена USD за 1шт]],"")</f>
        <v/>
      </c>
      <c r="N41" s="87"/>
    </row>
    <row r="42" spans="1:14" ht="22.5" customHeight="1">
      <c r="A42" s="44" t="s">
        <v>5257</v>
      </c>
      <c r="B42" s="76">
        <v>8809576261462</v>
      </c>
      <c r="C42" s="50"/>
      <c r="D42" s="77" t="s">
        <v>5258</v>
      </c>
      <c r="E42" s="78"/>
      <c r="F42" s="79"/>
      <c r="G42" s="80">
        <v>50</v>
      </c>
      <c r="H42" s="91">
        <v>13560</v>
      </c>
      <c r="I42" s="82" t="str">
        <f>IF($H$1="","Введите курс",Таблица615[[#This Row],[Оптовая цена KRW за 1шт]]/$H$1)</f>
        <v>Введите курс</v>
      </c>
      <c r="J42" s="83"/>
      <c r="K42" s="84">
        <f>Таблица615[[#This Row],[Заказ коробок ]]*Таблица615[[#This Row],[Кол-во шт в коробке]]</f>
        <v>0</v>
      </c>
      <c r="L42" s="85">
        <f>Таблица615[[#This Row],[Общее кол-во шт]]*Таблица615[[#This Row],[Оптовая цена KRW за 1шт]]</f>
        <v>0</v>
      </c>
      <c r="M42" s="86" t="str">
        <f>IFERROR(Таблица615[[#This Row],[Общее кол-во шт]]*Таблица615[[#This Row],[Оптовая цена USD за 1шт]],"")</f>
        <v/>
      </c>
      <c r="N42" s="87"/>
    </row>
    <row r="43" spans="1:14" ht="22.5" customHeight="1">
      <c r="A43" s="44" t="s">
        <v>5259</v>
      </c>
      <c r="B43" s="76"/>
      <c r="C43" s="50"/>
      <c r="D43" s="77" t="s">
        <v>4117</v>
      </c>
      <c r="E43" s="78"/>
      <c r="F43" s="79"/>
      <c r="G43" s="80">
        <v>100</v>
      </c>
      <c r="H43" s="91">
        <v>294</v>
      </c>
      <c r="I43" s="82" t="str">
        <f>IF($H$1="","Введите курс",Таблица615[[#This Row],[Оптовая цена KRW за 1шт]]/$H$1)</f>
        <v>Введите курс</v>
      </c>
      <c r="J43" s="83"/>
      <c r="K43" s="84">
        <f>Таблица615[[#This Row],[Заказ коробок ]]*Таблица615[[#This Row],[Кол-во шт в коробке]]</f>
        <v>0</v>
      </c>
      <c r="L43" s="85">
        <f>Таблица615[[#This Row],[Общее кол-во шт]]*Таблица615[[#This Row],[Оптовая цена KRW за 1шт]]</f>
        <v>0</v>
      </c>
      <c r="M43" s="86" t="str">
        <f>IFERROR(Таблица615[[#This Row],[Общее кол-во шт]]*Таблица615[[#This Row],[Оптовая цена USD за 1шт]],"")</f>
        <v/>
      </c>
      <c r="N43" s="87"/>
    </row>
    <row r="44" spans="1:14" ht="22.5" customHeight="1">
      <c r="A44" s="44" t="s">
        <v>5260</v>
      </c>
      <c r="B44" s="76"/>
      <c r="C44" s="50"/>
      <c r="D44" s="77" t="s">
        <v>4118</v>
      </c>
      <c r="E44" s="78"/>
      <c r="F44" s="79"/>
      <c r="G44" s="80">
        <v>100</v>
      </c>
      <c r="H44" s="91">
        <v>249</v>
      </c>
      <c r="I44" s="82" t="str">
        <f>IF($H$1="","Введите курс",Таблица615[[#This Row],[Оптовая цена KRW за 1шт]]/$H$1)</f>
        <v>Введите курс</v>
      </c>
      <c r="J44" s="83"/>
      <c r="K44" s="84">
        <f>Таблица615[[#This Row],[Заказ коробок ]]*Таблица615[[#This Row],[Кол-во шт в коробке]]</f>
        <v>0</v>
      </c>
      <c r="L44" s="85">
        <f>Таблица615[[#This Row],[Общее кол-во шт]]*Таблица615[[#This Row],[Оптовая цена KRW за 1шт]]</f>
        <v>0</v>
      </c>
      <c r="M44" s="86" t="str">
        <f>IFERROR(Таблица615[[#This Row],[Общее кол-во шт]]*Таблица615[[#This Row],[Оптовая цена USD за 1шт]],"")</f>
        <v/>
      </c>
      <c r="N44" s="87"/>
    </row>
    <row r="45" spans="1:14" ht="22.5" customHeight="1">
      <c r="A45" s="44" t="s">
        <v>5261</v>
      </c>
      <c r="B45" s="76"/>
      <c r="C45" s="50"/>
      <c r="D45" s="77" t="s">
        <v>4119</v>
      </c>
      <c r="E45" s="78"/>
      <c r="F45" s="79"/>
      <c r="G45" s="80">
        <v>100</v>
      </c>
      <c r="H45" s="91">
        <v>260</v>
      </c>
      <c r="I45" s="82" t="str">
        <f>IF($H$1="","Введите курс",Таблица615[[#This Row],[Оптовая цена KRW за 1шт]]/$H$1)</f>
        <v>Введите курс</v>
      </c>
      <c r="J45" s="83"/>
      <c r="K45" s="84">
        <f>Таблица615[[#This Row],[Заказ коробок ]]*Таблица615[[#This Row],[Кол-во шт в коробке]]</f>
        <v>0</v>
      </c>
      <c r="L45" s="85">
        <f>Таблица615[[#This Row],[Общее кол-во шт]]*Таблица615[[#This Row],[Оптовая цена KRW за 1шт]]</f>
        <v>0</v>
      </c>
      <c r="M45" s="86" t="str">
        <f>IFERROR(Таблица615[[#This Row],[Общее кол-во шт]]*Таблица615[[#This Row],[Оптовая цена USD за 1шт]],"")</f>
        <v/>
      </c>
      <c r="N45" s="87"/>
    </row>
    <row r="46" spans="1:14" ht="22.5" customHeight="1">
      <c r="A46" s="44" t="s">
        <v>5262</v>
      </c>
      <c r="B46" s="76"/>
      <c r="C46" s="50"/>
      <c r="D46" s="77" t="s">
        <v>4120</v>
      </c>
      <c r="E46" s="78"/>
      <c r="F46" s="79"/>
      <c r="G46" s="80">
        <v>100</v>
      </c>
      <c r="H46" s="91">
        <v>305</v>
      </c>
      <c r="I46" s="82" t="str">
        <f>IF($H$1="","Введите курс",Таблица615[[#This Row],[Оптовая цена KRW за 1шт]]/$H$1)</f>
        <v>Введите курс</v>
      </c>
      <c r="J46" s="83"/>
      <c r="K46" s="84">
        <f>Таблица615[[#This Row],[Заказ коробок ]]*Таблица615[[#This Row],[Кол-во шт в коробке]]</f>
        <v>0</v>
      </c>
      <c r="L46" s="85">
        <f>Таблица615[[#This Row],[Общее кол-во шт]]*Таблица615[[#This Row],[Оптовая цена KRW за 1шт]]</f>
        <v>0</v>
      </c>
      <c r="M46" s="86" t="str">
        <f>IFERROR(Таблица615[[#This Row],[Общее кол-во шт]]*Таблица615[[#This Row],[Оптовая цена USD за 1шт]],"")</f>
        <v/>
      </c>
      <c r="N46" s="87"/>
    </row>
    <row r="47" spans="1:14" ht="22.5" customHeight="1">
      <c r="A47" s="44" t="s">
        <v>5263</v>
      </c>
      <c r="B47" s="76"/>
      <c r="C47" s="50"/>
      <c r="D47" s="77" t="s">
        <v>4121</v>
      </c>
      <c r="E47" s="78"/>
      <c r="F47" s="79"/>
      <c r="G47" s="80">
        <v>500</v>
      </c>
      <c r="H47" s="91">
        <v>260</v>
      </c>
      <c r="I47" s="82" t="str">
        <f>IF($H$1="","Введите курс",Таблица615[[#This Row],[Оптовая цена KRW за 1шт]]/$H$1)</f>
        <v>Введите курс</v>
      </c>
      <c r="J47" s="83"/>
      <c r="K47" s="84">
        <f>Таблица615[[#This Row],[Заказ коробок ]]*Таблица615[[#This Row],[Кол-во шт в коробке]]</f>
        <v>0</v>
      </c>
      <c r="L47" s="85">
        <f>Таблица615[[#This Row],[Общее кол-во шт]]*Таблица615[[#This Row],[Оптовая цена KRW за 1шт]]</f>
        <v>0</v>
      </c>
      <c r="M47" s="86" t="str">
        <f>IFERROR(Таблица615[[#This Row],[Общее кол-во шт]]*Таблица615[[#This Row],[Оптовая цена USD за 1шт]],"")</f>
        <v/>
      </c>
      <c r="N47" s="87"/>
    </row>
    <row r="48" spans="1:14" ht="22.5" customHeight="1">
      <c r="A48" s="44" t="s">
        <v>5264</v>
      </c>
      <c r="B48" s="76"/>
      <c r="C48" s="50"/>
      <c r="D48" s="77" t="s">
        <v>4122</v>
      </c>
      <c r="E48" s="78"/>
      <c r="F48" s="79"/>
      <c r="G48" s="80">
        <v>500</v>
      </c>
      <c r="H48" s="91">
        <v>305</v>
      </c>
      <c r="I48" s="82" t="str">
        <f>IF($H$1="","Введите курс",Таблица615[[#This Row],[Оптовая цена KRW за 1шт]]/$H$1)</f>
        <v>Введите курс</v>
      </c>
      <c r="J48" s="83"/>
      <c r="K48" s="84">
        <f>Таблица615[[#This Row],[Заказ коробок ]]*Таблица615[[#This Row],[Кол-во шт в коробке]]</f>
        <v>0</v>
      </c>
      <c r="L48" s="85">
        <f>Таблица615[[#This Row],[Общее кол-во шт]]*Таблица615[[#This Row],[Оптовая цена KRW за 1шт]]</f>
        <v>0</v>
      </c>
      <c r="M48" s="86" t="str">
        <f>IFERROR(Таблица615[[#This Row],[Общее кол-во шт]]*Таблица615[[#This Row],[Оптовая цена USD за 1шт]],"")</f>
        <v/>
      </c>
      <c r="N48" s="87"/>
    </row>
    <row r="49" spans="1:14" ht="22.5" customHeight="1">
      <c r="A49" s="44" t="s">
        <v>5265</v>
      </c>
      <c r="B49" s="76"/>
      <c r="C49" s="50"/>
      <c r="D49" s="77" t="s">
        <v>4123</v>
      </c>
      <c r="E49" s="78"/>
      <c r="F49" s="79"/>
      <c r="G49" s="80">
        <v>500</v>
      </c>
      <c r="H49" s="91">
        <v>283</v>
      </c>
      <c r="I49" s="82" t="str">
        <f>IF($H$1="","Введите курс",Таблица615[[#This Row],[Оптовая цена KRW за 1шт]]/$H$1)</f>
        <v>Введите курс</v>
      </c>
      <c r="J49" s="83"/>
      <c r="K49" s="84">
        <f>Таблица615[[#This Row],[Заказ коробок ]]*Таблица615[[#This Row],[Кол-во шт в коробке]]</f>
        <v>0</v>
      </c>
      <c r="L49" s="85">
        <f>Таблица615[[#This Row],[Общее кол-во шт]]*Таблица615[[#This Row],[Оптовая цена KRW за 1шт]]</f>
        <v>0</v>
      </c>
      <c r="M49" s="86" t="str">
        <f>IFERROR(Таблица615[[#This Row],[Общее кол-во шт]]*Таблица615[[#This Row],[Оптовая цена USD за 1шт]],"")</f>
        <v/>
      </c>
      <c r="N49" s="87"/>
    </row>
    <row r="50" spans="1:14" ht="22.5" customHeight="1">
      <c r="A50" s="44" t="s">
        <v>5266</v>
      </c>
      <c r="B50" s="76"/>
      <c r="C50" s="50"/>
      <c r="D50" s="77" t="s">
        <v>5267</v>
      </c>
      <c r="E50" s="78"/>
      <c r="F50" s="79"/>
      <c r="G50" s="80">
        <v>100</v>
      </c>
      <c r="H50" s="91">
        <v>305</v>
      </c>
      <c r="I50" s="82" t="str">
        <f>IF($H$1="","Введите курс",Таблица615[[#This Row],[Оптовая цена KRW за 1шт]]/$H$1)</f>
        <v>Введите курс</v>
      </c>
      <c r="J50" s="83"/>
      <c r="K50" s="84">
        <f>Таблица615[[#This Row],[Заказ коробок ]]*Таблица615[[#This Row],[Кол-во шт в коробке]]</f>
        <v>0</v>
      </c>
      <c r="L50" s="85">
        <f>Таблица615[[#This Row],[Общее кол-во шт]]*Таблица615[[#This Row],[Оптовая цена KRW за 1шт]]</f>
        <v>0</v>
      </c>
      <c r="M50" s="86" t="str">
        <f>IFERROR(Таблица615[[#This Row],[Общее кол-во шт]]*Таблица615[[#This Row],[Оптовая цена USD за 1шт]],"")</f>
        <v/>
      </c>
      <c r="N50" s="87"/>
    </row>
    <row r="51" spans="1:14" ht="22.5" customHeight="1">
      <c r="A51" s="44" t="s">
        <v>5268</v>
      </c>
      <c r="B51" s="76"/>
      <c r="C51" s="50"/>
      <c r="D51" s="77" t="s">
        <v>5269</v>
      </c>
      <c r="E51" s="78"/>
      <c r="F51" s="79"/>
      <c r="G51" s="80">
        <v>100</v>
      </c>
      <c r="H51" s="91">
        <v>283</v>
      </c>
      <c r="I51" s="82" t="str">
        <f>IF($H$1="","Введите курс",Таблица615[[#This Row],[Оптовая цена KRW за 1шт]]/$H$1)</f>
        <v>Введите курс</v>
      </c>
      <c r="J51" s="83"/>
      <c r="K51" s="84">
        <f>Таблица615[[#This Row],[Заказ коробок ]]*Таблица615[[#This Row],[Кол-во шт в коробке]]</f>
        <v>0</v>
      </c>
      <c r="L51" s="85">
        <f>Таблица615[[#This Row],[Общее кол-во шт]]*Таблица615[[#This Row],[Оптовая цена KRW за 1шт]]</f>
        <v>0</v>
      </c>
      <c r="M51" s="86" t="str">
        <f>IFERROR(Таблица615[[#This Row],[Общее кол-во шт]]*Таблица615[[#This Row],[Оптовая цена USD за 1шт]],"")</f>
        <v/>
      </c>
      <c r="N51" s="87"/>
    </row>
    <row r="52" spans="1:14" ht="22.5" customHeight="1">
      <c r="A52" s="44" t="s">
        <v>5270</v>
      </c>
      <c r="B52" s="76"/>
      <c r="C52" s="50"/>
      <c r="D52" s="77" t="s">
        <v>4124</v>
      </c>
      <c r="E52" s="78"/>
      <c r="F52" s="79"/>
      <c r="G52" s="80">
        <v>100</v>
      </c>
      <c r="H52" s="91">
        <v>249</v>
      </c>
      <c r="I52" s="82" t="str">
        <f>IF($H$1="","Введите курс",Таблица615[[#This Row],[Оптовая цена KRW за 1шт]]/$H$1)</f>
        <v>Введите курс</v>
      </c>
      <c r="J52" s="83"/>
      <c r="K52" s="84">
        <f>Таблица615[[#This Row],[Заказ коробок ]]*Таблица615[[#This Row],[Кол-во шт в коробке]]</f>
        <v>0</v>
      </c>
      <c r="L52" s="85">
        <f>Таблица615[[#This Row],[Общее кол-во шт]]*Таблица615[[#This Row],[Оптовая цена KRW за 1шт]]</f>
        <v>0</v>
      </c>
      <c r="M52" s="86" t="str">
        <f>IFERROR(Таблица615[[#This Row],[Общее кол-во шт]]*Таблица615[[#This Row],[Оптовая цена USD за 1шт]],"")</f>
        <v/>
      </c>
      <c r="N52" s="87"/>
    </row>
    <row r="53" spans="1:14" ht="22.5" customHeight="1">
      <c r="A53" s="44" t="s">
        <v>5271</v>
      </c>
      <c r="B53" s="76"/>
      <c r="C53" s="50"/>
      <c r="D53" s="77" t="s">
        <v>4125</v>
      </c>
      <c r="E53" s="78"/>
      <c r="F53" s="79"/>
      <c r="G53" s="80">
        <v>100</v>
      </c>
      <c r="H53" s="91">
        <v>271</v>
      </c>
      <c r="I53" s="82" t="str">
        <f>IF($H$1="","Введите курс",Таблица615[[#This Row],[Оптовая цена KRW за 1шт]]/$H$1)</f>
        <v>Введите курс</v>
      </c>
      <c r="J53" s="83"/>
      <c r="K53" s="84">
        <f>Таблица615[[#This Row],[Заказ коробок ]]*Таблица615[[#This Row],[Кол-во шт в коробке]]</f>
        <v>0</v>
      </c>
      <c r="L53" s="85">
        <f>Таблица615[[#This Row],[Общее кол-во шт]]*Таблица615[[#This Row],[Оптовая цена KRW за 1шт]]</f>
        <v>0</v>
      </c>
      <c r="M53" s="86" t="str">
        <f>IFERROR(Таблица615[[#This Row],[Общее кол-во шт]]*Таблица615[[#This Row],[Оптовая цена USD за 1шт]],"")</f>
        <v/>
      </c>
      <c r="N53" s="87"/>
    </row>
    <row r="54" spans="1:14" ht="22.5" customHeight="1">
      <c r="A54" s="44" t="s">
        <v>5272</v>
      </c>
      <c r="B54" s="76"/>
      <c r="C54" s="50"/>
      <c r="D54" s="77" t="s">
        <v>4126</v>
      </c>
      <c r="E54" s="78"/>
      <c r="F54" s="79"/>
      <c r="G54" s="80">
        <v>100</v>
      </c>
      <c r="H54" s="91">
        <v>316</v>
      </c>
      <c r="I54" s="82" t="str">
        <f>IF($H$1="","Введите курс",Таблица615[[#This Row],[Оптовая цена KRW за 1шт]]/$H$1)</f>
        <v>Введите курс</v>
      </c>
      <c r="J54" s="83"/>
      <c r="K54" s="84">
        <f>Таблица615[[#This Row],[Заказ коробок ]]*Таблица615[[#This Row],[Кол-во шт в коробке]]</f>
        <v>0</v>
      </c>
      <c r="L54" s="85">
        <f>Таблица615[[#This Row],[Общее кол-во шт]]*Таблица615[[#This Row],[Оптовая цена KRW за 1шт]]</f>
        <v>0</v>
      </c>
      <c r="M54" s="86" t="str">
        <f>IFERROR(Таблица615[[#This Row],[Общее кол-во шт]]*Таблица615[[#This Row],[Оптовая цена USD за 1шт]],"")</f>
        <v/>
      </c>
      <c r="N54" s="87"/>
    </row>
    <row r="55" spans="1:14" ht="22.5" customHeight="1">
      <c r="A55" s="44" t="s">
        <v>5273</v>
      </c>
      <c r="B55" s="76"/>
      <c r="C55" s="50"/>
      <c r="D55" s="77" t="s">
        <v>5274</v>
      </c>
      <c r="E55" s="78"/>
      <c r="F55" s="79"/>
      <c r="G55" s="80">
        <v>100</v>
      </c>
      <c r="H55" s="91">
        <v>260</v>
      </c>
      <c r="I55" s="82" t="str">
        <f>IF($H$1="","Введите курс",Таблица615[[#This Row],[Оптовая цена KRW за 1шт]]/$H$1)</f>
        <v>Введите курс</v>
      </c>
      <c r="J55" s="83"/>
      <c r="K55" s="84">
        <f>Таблица615[[#This Row],[Заказ коробок ]]*Таблица615[[#This Row],[Кол-во шт в коробке]]</f>
        <v>0</v>
      </c>
      <c r="L55" s="85">
        <f>Таблица615[[#This Row],[Общее кол-во шт]]*Таблица615[[#This Row],[Оптовая цена KRW за 1шт]]</f>
        <v>0</v>
      </c>
      <c r="M55" s="86" t="str">
        <f>IFERROR(Таблица615[[#This Row],[Общее кол-во шт]]*Таблица615[[#This Row],[Оптовая цена USD за 1шт]],"")</f>
        <v/>
      </c>
      <c r="N55" s="87"/>
    </row>
    <row r="56" spans="1:14" ht="22.5" customHeight="1">
      <c r="A56" s="44" t="s">
        <v>5275</v>
      </c>
      <c r="B56" s="76"/>
      <c r="C56" s="50"/>
      <c r="D56" s="77" t="s">
        <v>5276</v>
      </c>
      <c r="E56" s="78"/>
      <c r="F56" s="79"/>
      <c r="G56" s="80">
        <v>100</v>
      </c>
      <c r="H56" s="91">
        <v>305</v>
      </c>
      <c r="I56" s="82" t="str">
        <f>IF($H$1="","Введите курс",Таблица615[[#This Row],[Оптовая цена KRW за 1шт]]/$H$1)</f>
        <v>Введите курс</v>
      </c>
      <c r="J56" s="83"/>
      <c r="K56" s="84">
        <f>Таблица615[[#This Row],[Заказ коробок ]]*Таблица615[[#This Row],[Кол-во шт в коробке]]</f>
        <v>0</v>
      </c>
      <c r="L56" s="85">
        <f>Таблица615[[#This Row],[Общее кол-во шт]]*Таблица615[[#This Row],[Оптовая цена KRW за 1шт]]</f>
        <v>0</v>
      </c>
      <c r="M56" s="86" t="str">
        <f>IFERROR(Таблица615[[#This Row],[Общее кол-во шт]]*Таблица615[[#This Row],[Оптовая цена USD за 1шт]],"")</f>
        <v/>
      </c>
      <c r="N56" s="87"/>
    </row>
    <row r="57" spans="1:14" ht="22.5" customHeight="1">
      <c r="A57" s="44" t="s">
        <v>5277</v>
      </c>
      <c r="B57" s="76">
        <v>8809576260557</v>
      </c>
      <c r="C57" s="50"/>
      <c r="D57" s="77" t="s">
        <v>4127</v>
      </c>
      <c r="E57" s="78"/>
      <c r="F57" s="79"/>
      <c r="G57" s="80">
        <v>40</v>
      </c>
      <c r="H57" s="91">
        <v>15820</v>
      </c>
      <c r="I57" s="82" t="str">
        <f>IF($H$1="","Введите курс",Таблица615[[#This Row],[Оптовая цена KRW за 1шт]]/$H$1)</f>
        <v>Введите курс</v>
      </c>
      <c r="J57" s="83"/>
      <c r="K57" s="84">
        <f>Таблица615[[#This Row],[Заказ коробок ]]*Таблица615[[#This Row],[Кол-во шт в коробке]]</f>
        <v>0</v>
      </c>
      <c r="L57" s="85">
        <f>Таблица615[[#This Row],[Общее кол-во шт]]*Таблица615[[#This Row],[Оптовая цена KRW за 1шт]]</f>
        <v>0</v>
      </c>
      <c r="M57" s="86" t="str">
        <f>IFERROR(Таблица615[[#This Row],[Общее кол-во шт]]*Таблица615[[#This Row],[Оптовая цена USD за 1шт]],"")</f>
        <v/>
      </c>
      <c r="N57" s="87"/>
    </row>
    <row r="58" spans="1:14" ht="22.5" customHeight="1">
      <c r="A58" s="44" t="s">
        <v>5278</v>
      </c>
      <c r="B58" s="76">
        <v>8809576260458</v>
      </c>
      <c r="C58" s="50"/>
      <c r="D58" s="77" t="s">
        <v>4128</v>
      </c>
      <c r="E58" s="78"/>
      <c r="F58" s="79"/>
      <c r="G58" s="80">
        <v>40</v>
      </c>
      <c r="H58" s="91">
        <v>15820</v>
      </c>
      <c r="I58" s="82" t="str">
        <f>IF($H$1="","Введите курс",Таблица615[[#This Row],[Оптовая цена KRW за 1шт]]/$H$1)</f>
        <v>Введите курс</v>
      </c>
      <c r="J58" s="83"/>
      <c r="K58" s="84">
        <f>Таблица615[[#This Row],[Заказ коробок ]]*Таблица615[[#This Row],[Кол-во шт в коробке]]</f>
        <v>0</v>
      </c>
      <c r="L58" s="85">
        <f>Таблица615[[#This Row],[Общее кол-во шт]]*Таблица615[[#This Row],[Оптовая цена KRW за 1шт]]</f>
        <v>0</v>
      </c>
      <c r="M58" s="86" t="str">
        <f>IFERROR(Таблица615[[#This Row],[Общее кол-во шт]]*Таблица615[[#This Row],[Оптовая цена USD за 1шт]],"")</f>
        <v/>
      </c>
      <c r="N58" s="87"/>
    </row>
    <row r="59" spans="1:14" ht="22.5" customHeight="1">
      <c r="A59" s="44" t="s">
        <v>5279</v>
      </c>
      <c r="B59" s="76">
        <v>8809576260489</v>
      </c>
      <c r="C59" s="50"/>
      <c r="D59" s="77" t="s">
        <v>4129</v>
      </c>
      <c r="E59" s="78"/>
      <c r="F59" s="79"/>
      <c r="G59" s="80">
        <v>40</v>
      </c>
      <c r="H59" s="91">
        <v>9379</v>
      </c>
      <c r="I59" s="82" t="str">
        <f>IF($H$1="","Введите курс",Таблица615[[#This Row],[Оптовая цена KRW за 1шт]]/$H$1)</f>
        <v>Введите курс</v>
      </c>
      <c r="J59" s="83"/>
      <c r="K59" s="84">
        <f>Таблица615[[#This Row],[Заказ коробок ]]*Таблица615[[#This Row],[Кол-во шт в коробке]]</f>
        <v>0</v>
      </c>
      <c r="L59" s="85">
        <f>Таблица615[[#This Row],[Общее кол-во шт]]*Таблица615[[#This Row],[Оптовая цена KRW за 1шт]]</f>
        <v>0</v>
      </c>
      <c r="M59" s="86" t="str">
        <f>IFERROR(Таблица615[[#This Row],[Общее кол-во шт]]*Таблица615[[#This Row],[Оптовая цена USD за 1шт]],"")</f>
        <v/>
      </c>
      <c r="N59" s="87"/>
    </row>
    <row r="60" spans="1:14" ht="22.5" customHeight="1">
      <c r="A60" s="44" t="s">
        <v>5280</v>
      </c>
      <c r="B60" s="76">
        <v>8809576260885</v>
      </c>
      <c r="C60" s="50"/>
      <c r="D60" s="77" t="s">
        <v>4130</v>
      </c>
      <c r="E60" s="78"/>
      <c r="F60" s="79"/>
      <c r="G60" s="80">
        <v>40</v>
      </c>
      <c r="H60" s="91">
        <v>10057</v>
      </c>
      <c r="I60" s="82" t="str">
        <f>IF($H$1="","Введите курс",Таблица615[[#This Row],[Оптовая цена KRW за 1шт]]/$H$1)</f>
        <v>Введите курс</v>
      </c>
      <c r="J60" s="83"/>
      <c r="K60" s="84">
        <f>Таблица615[[#This Row],[Заказ коробок ]]*Таблица615[[#This Row],[Кол-во шт в коробке]]</f>
        <v>0</v>
      </c>
      <c r="L60" s="85">
        <f>Таблица615[[#This Row],[Общее кол-во шт]]*Таблица615[[#This Row],[Оптовая цена KRW за 1шт]]</f>
        <v>0</v>
      </c>
      <c r="M60" s="86" t="str">
        <f>IFERROR(Таблица615[[#This Row],[Общее кол-во шт]]*Таблица615[[#This Row],[Оптовая цена USD за 1шт]],"")</f>
        <v/>
      </c>
      <c r="N60" s="87"/>
    </row>
    <row r="61" spans="1:14" ht="22.5" customHeight="1">
      <c r="A61" s="44" t="s">
        <v>5281</v>
      </c>
      <c r="B61" s="76">
        <v>8809576260823</v>
      </c>
      <c r="C61" s="50"/>
      <c r="D61" s="77" t="s">
        <v>4131</v>
      </c>
      <c r="E61" s="78"/>
      <c r="F61" s="79"/>
      <c r="G61" s="80">
        <v>100</v>
      </c>
      <c r="H61" s="91">
        <v>4746</v>
      </c>
      <c r="I61" s="82" t="str">
        <f>IF($H$1="","Введите курс",Таблица615[[#This Row],[Оптовая цена KRW за 1шт]]/$H$1)</f>
        <v>Введите курс</v>
      </c>
      <c r="J61" s="83"/>
      <c r="K61" s="84">
        <f>Таблица615[[#This Row],[Заказ коробок ]]*Таблица615[[#This Row],[Кол-во шт в коробке]]</f>
        <v>0</v>
      </c>
      <c r="L61" s="85">
        <f>Таблица615[[#This Row],[Общее кол-во шт]]*Таблица615[[#This Row],[Оптовая цена KRW за 1шт]]</f>
        <v>0</v>
      </c>
      <c r="M61" s="86" t="str">
        <f>IFERROR(Таблица615[[#This Row],[Общее кол-во шт]]*Таблица615[[#This Row],[Оптовая цена USD за 1шт]],"")</f>
        <v/>
      </c>
      <c r="N61" s="87"/>
    </row>
    <row r="62" spans="1:14" ht="22.5" customHeight="1">
      <c r="A62" s="44" t="s">
        <v>5282</v>
      </c>
      <c r="B62" s="76">
        <v>8809576260748</v>
      </c>
      <c r="C62" s="50"/>
      <c r="D62" s="77" t="s">
        <v>4132</v>
      </c>
      <c r="E62" s="78"/>
      <c r="F62" s="79"/>
      <c r="G62" s="80">
        <v>100</v>
      </c>
      <c r="H62" s="91">
        <v>5198</v>
      </c>
      <c r="I62" s="82" t="str">
        <f>IF($H$1="","Введите курс",Таблица615[[#This Row],[Оптовая цена KRW за 1шт]]/$H$1)</f>
        <v>Введите курс</v>
      </c>
      <c r="J62" s="83"/>
      <c r="K62" s="84">
        <f>Таблица615[[#This Row],[Заказ коробок ]]*Таблица615[[#This Row],[Кол-во шт в коробке]]</f>
        <v>0</v>
      </c>
      <c r="L62" s="85">
        <f>Таблица615[[#This Row],[Общее кол-во шт]]*Таблица615[[#This Row],[Оптовая цена KRW за 1шт]]</f>
        <v>0</v>
      </c>
      <c r="M62" s="86" t="str">
        <f>IFERROR(Таблица615[[#This Row],[Общее кол-во шт]]*Таблица615[[#This Row],[Оптовая цена USD за 1шт]],"")</f>
        <v/>
      </c>
      <c r="N62" s="87"/>
    </row>
    <row r="63" spans="1:14" ht="22.5" customHeight="1">
      <c r="A63" s="44" t="s">
        <v>5283</v>
      </c>
      <c r="B63" s="76">
        <v>8809576260922</v>
      </c>
      <c r="C63" s="50"/>
      <c r="D63" s="77" t="s">
        <v>4133</v>
      </c>
      <c r="E63" s="78"/>
      <c r="F63" s="79"/>
      <c r="G63" s="80">
        <v>100</v>
      </c>
      <c r="H63" s="91">
        <v>7345</v>
      </c>
      <c r="I63" s="82" t="str">
        <f>IF($H$1="","Введите курс",Таблица615[[#This Row],[Оптовая цена KRW за 1шт]]/$H$1)</f>
        <v>Введите курс</v>
      </c>
      <c r="J63" s="83"/>
      <c r="K63" s="84">
        <f>Таблица615[[#This Row],[Заказ коробок ]]*Таблица615[[#This Row],[Кол-во шт в коробке]]</f>
        <v>0</v>
      </c>
      <c r="L63" s="85">
        <f>Таблица615[[#This Row],[Общее кол-во шт]]*Таблица615[[#This Row],[Оптовая цена KRW за 1шт]]</f>
        <v>0</v>
      </c>
      <c r="M63" s="86" t="str">
        <f>IFERROR(Таблица615[[#This Row],[Общее кол-во шт]]*Таблица615[[#This Row],[Оптовая цена USD за 1шт]],"")</f>
        <v/>
      </c>
      <c r="N63" s="87"/>
    </row>
    <row r="64" spans="1:14" ht="22.5" customHeight="1">
      <c r="A64" s="44" t="s">
        <v>5284</v>
      </c>
      <c r="B64" s="76">
        <v>8809576261103</v>
      </c>
      <c r="C64" s="50"/>
      <c r="D64" s="77" t="s">
        <v>4134</v>
      </c>
      <c r="E64" s="78"/>
      <c r="F64" s="79"/>
      <c r="G64" s="80">
        <v>30</v>
      </c>
      <c r="H64" s="91">
        <v>8136</v>
      </c>
      <c r="I64" s="82" t="str">
        <f>IF($H$1="","Введите курс",Таблица615[[#This Row],[Оптовая цена KRW за 1шт]]/$H$1)</f>
        <v>Введите курс</v>
      </c>
      <c r="J64" s="83"/>
      <c r="K64" s="84">
        <f>Таблица615[[#This Row],[Заказ коробок ]]*Таблица615[[#This Row],[Кол-во шт в коробке]]</f>
        <v>0</v>
      </c>
      <c r="L64" s="85">
        <f>Таблица615[[#This Row],[Общее кол-во шт]]*Таблица615[[#This Row],[Оптовая цена KRW за 1шт]]</f>
        <v>0</v>
      </c>
      <c r="M64" s="86" t="str">
        <f>IFERROR(Таблица615[[#This Row],[Общее кол-во шт]]*Таблица615[[#This Row],[Оптовая цена USD за 1шт]],"")</f>
        <v/>
      </c>
      <c r="N64" s="87"/>
    </row>
    <row r="65" spans="1:14" ht="22.5" customHeight="1">
      <c r="A65" s="44" t="s">
        <v>5285</v>
      </c>
      <c r="B65" s="76">
        <v>8809576261080</v>
      </c>
      <c r="C65" s="50"/>
      <c r="D65" s="77" t="s">
        <v>4135</v>
      </c>
      <c r="E65" s="78"/>
      <c r="F65" s="79"/>
      <c r="G65" s="80">
        <v>100</v>
      </c>
      <c r="H65" s="91">
        <v>4068</v>
      </c>
      <c r="I65" s="82" t="str">
        <f>IF($H$1="","Введите курс",Таблица615[[#This Row],[Оптовая цена KRW за 1шт]]/$H$1)</f>
        <v>Введите курс</v>
      </c>
      <c r="J65" s="83"/>
      <c r="K65" s="84">
        <f>Таблица615[[#This Row],[Заказ коробок ]]*Таблица615[[#This Row],[Кол-во шт в коробке]]</f>
        <v>0</v>
      </c>
      <c r="L65" s="85">
        <f>Таблица615[[#This Row],[Общее кол-во шт]]*Таблица615[[#This Row],[Оптовая цена KRW за 1шт]]</f>
        <v>0</v>
      </c>
      <c r="M65" s="86" t="str">
        <f>IFERROR(Таблица615[[#This Row],[Общее кол-во шт]]*Таблица615[[#This Row],[Оптовая цена USD за 1шт]],"")</f>
        <v/>
      </c>
      <c r="N65" s="87"/>
    </row>
    <row r="66" spans="1:14" ht="22.5" customHeight="1">
      <c r="A66" s="44" t="s">
        <v>5286</v>
      </c>
      <c r="B66" s="76">
        <v>8809576261035</v>
      </c>
      <c r="C66" s="50"/>
      <c r="D66" s="77" t="s">
        <v>4136</v>
      </c>
      <c r="E66" s="78"/>
      <c r="F66" s="79"/>
      <c r="G66" s="80">
        <v>168</v>
      </c>
      <c r="H66" s="91">
        <v>6214.9999999999991</v>
      </c>
      <c r="I66" s="82" t="str">
        <f>IF($H$1="","Введите курс",Таблица615[[#This Row],[Оптовая цена KRW за 1шт]]/$H$1)</f>
        <v>Введите курс</v>
      </c>
      <c r="J66" s="83"/>
      <c r="K66" s="84">
        <f>Таблица615[[#This Row],[Заказ коробок ]]*Таблица615[[#This Row],[Кол-во шт в коробке]]</f>
        <v>0</v>
      </c>
      <c r="L66" s="85">
        <f>Таблица615[[#This Row],[Общее кол-во шт]]*Таблица615[[#This Row],[Оптовая цена KRW за 1шт]]</f>
        <v>0</v>
      </c>
      <c r="M66" s="86" t="str">
        <f>IFERROR(Таблица615[[#This Row],[Общее кол-во шт]]*Таблица615[[#This Row],[Оптовая цена USD за 1шт]],"")</f>
        <v/>
      </c>
      <c r="N66" s="87"/>
    </row>
    <row r="67" spans="1:14" ht="22.5" customHeight="1">
      <c r="A67" s="44" t="s">
        <v>5287</v>
      </c>
      <c r="B67" s="76">
        <v>8809576260731</v>
      </c>
      <c r="C67" s="50"/>
      <c r="D67" s="77" t="s">
        <v>4137</v>
      </c>
      <c r="E67" s="78"/>
      <c r="F67" s="79"/>
      <c r="G67" s="80">
        <v>60</v>
      </c>
      <c r="H67" s="91">
        <v>10791.499999999998</v>
      </c>
      <c r="I67" s="82" t="str">
        <f>IF($H$1="","Введите курс",Таблица615[[#This Row],[Оптовая цена KRW за 1шт]]/$H$1)</f>
        <v>Введите курс</v>
      </c>
      <c r="J67" s="83"/>
      <c r="K67" s="84">
        <f>Таблица615[[#This Row],[Заказ коробок ]]*Таблица615[[#This Row],[Кол-во шт в коробке]]</f>
        <v>0</v>
      </c>
      <c r="L67" s="85">
        <f>Таблица615[[#This Row],[Общее кол-во шт]]*Таблица615[[#This Row],[Оптовая цена KRW за 1шт]]</f>
        <v>0</v>
      </c>
      <c r="M67" s="86" t="str">
        <f>IFERROR(Таблица615[[#This Row],[Общее кол-во шт]]*Таблица615[[#This Row],[Оптовая цена USD за 1шт]],"")</f>
        <v/>
      </c>
      <c r="N67" s="87"/>
    </row>
    <row r="68" spans="1:14" ht="22.5" customHeight="1">
      <c r="A68" s="44" t="s">
        <v>5288</v>
      </c>
      <c r="B68" s="76">
        <v>8809576260564</v>
      </c>
      <c r="C68" s="50"/>
      <c r="D68" s="77" t="s">
        <v>4138</v>
      </c>
      <c r="E68" s="78"/>
      <c r="F68" s="79"/>
      <c r="G68" s="80">
        <v>30</v>
      </c>
      <c r="H68" s="91">
        <v>8135.9999999999991</v>
      </c>
      <c r="I68" s="82" t="str">
        <f>IF($H$1="","Введите курс",Таблица615[[#This Row],[Оптовая цена KRW за 1шт]]/$H$1)</f>
        <v>Введите курс</v>
      </c>
      <c r="J68" s="83"/>
      <c r="K68" s="84">
        <f>Таблица615[[#This Row],[Заказ коробок ]]*Таблица615[[#This Row],[Кол-во шт в коробке]]</f>
        <v>0</v>
      </c>
      <c r="L68" s="85">
        <f>Таблица615[[#This Row],[Общее кол-во шт]]*Таблица615[[#This Row],[Оптовая цена KRW за 1шт]]</f>
        <v>0</v>
      </c>
      <c r="M68" s="86" t="str">
        <f>IFERROR(Таблица615[[#This Row],[Общее кол-во шт]]*Таблица615[[#This Row],[Оптовая цена USD за 1шт]],"")</f>
        <v/>
      </c>
      <c r="N68" s="87"/>
    </row>
    <row r="69" spans="1:14" ht="22.5" customHeight="1">
      <c r="A69" s="44" t="s">
        <v>5289</v>
      </c>
      <c r="B69" s="76">
        <v>8809576260670</v>
      </c>
      <c r="C69" s="50"/>
      <c r="D69" s="77" t="s">
        <v>4139</v>
      </c>
      <c r="E69" s="78"/>
      <c r="F69" s="79"/>
      <c r="G69" s="80">
        <v>50</v>
      </c>
      <c r="H69" s="91">
        <v>9943.9999999999982</v>
      </c>
      <c r="I69" s="82" t="str">
        <f>IF($H$1="","Введите курс",Таблица615[[#This Row],[Оптовая цена KRW за 1шт]]/$H$1)</f>
        <v>Введите курс</v>
      </c>
      <c r="J69" s="83"/>
      <c r="K69" s="84">
        <f>Таблица615[[#This Row],[Заказ коробок ]]*Таблица615[[#This Row],[Кол-во шт в коробке]]</f>
        <v>0</v>
      </c>
      <c r="L69" s="85">
        <f>Таблица615[[#This Row],[Общее кол-во шт]]*Таблица615[[#This Row],[Оптовая цена KRW за 1шт]]</f>
        <v>0</v>
      </c>
      <c r="M69" s="86" t="str">
        <f>IFERROR(Таблица615[[#This Row],[Общее кол-во шт]]*Таблица615[[#This Row],[Оптовая цена USD за 1шт]],"")</f>
        <v/>
      </c>
      <c r="N69" s="87"/>
    </row>
    <row r="70" spans="1:14" ht="22.5" customHeight="1">
      <c r="A70" s="44" t="s">
        <v>5290</v>
      </c>
      <c r="B70" s="76">
        <v>8809576261042</v>
      </c>
      <c r="C70" s="50"/>
      <c r="D70" s="77" t="s">
        <v>4140</v>
      </c>
      <c r="E70" s="78"/>
      <c r="F70" s="79"/>
      <c r="G70" s="80">
        <v>200</v>
      </c>
      <c r="H70" s="91">
        <v>5649.9999999999991</v>
      </c>
      <c r="I70" s="82" t="str">
        <f>IF($H$1="","Введите курс",Таблица615[[#This Row],[Оптовая цена KRW за 1шт]]/$H$1)</f>
        <v>Введите курс</v>
      </c>
      <c r="J70" s="83"/>
      <c r="K70" s="84">
        <f>Таблица615[[#This Row],[Заказ коробок ]]*Таблица615[[#This Row],[Кол-во шт в коробке]]</f>
        <v>0</v>
      </c>
      <c r="L70" s="85">
        <f>Таблица615[[#This Row],[Общее кол-во шт]]*Таблица615[[#This Row],[Оптовая цена KRW за 1шт]]</f>
        <v>0</v>
      </c>
      <c r="M70" s="86" t="str">
        <f>IFERROR(Таблица615[[#This Row],[Общее кол-во шт]]*Таблица615[[#This Row],[Оптовая цена USD за 1шт]],"")</f>
        <v/>
      </c>
      <c r="N70" s="87"/>
    </row>
    <row r="71" spans="1:14" ht="22.5" customHeight="1">
      <c r="A71" s="44" t="s">
        <v>5291</v>
      </c>
      <c r="B71" s="76">
        <v>8809576260687</v>
      </c>
      <c r="C71" s="50"/>
      <c r="D71" s="77" t="s">
        <v>4141</v>
      </c>
      <c r="E71" s="78"/>
      <c r="F71" s="79"/>
      <c r="G71" s="80">
        <v>60</v>
      </c>
      <c r="H71" s="91">
        <v>9548.5</v>
      </c>
      <c r="I71" s="82" t="str">
        <f>IF($H$1="","Введите курс",Таблица615[[#This Row],[Оптовая цена KRW за 1шт]]/$H$1)</f>
        <v>Введите курс</v>
      </c>
      <c r="J71" s="83"/>
      <c r="K71" s="84">
        <f>Таблица615[[#This Row],[Заказ коробок ]]*Таблица615[[#This Row],[Кол-во шт в коробке]]</f>
        <v>0</v>
      </c>
      <c r="L71" s="85">
        <f>Таблица615[[#This Row],[Общее кол-во шт]]*Таблица615[[#This Row],[Оптовая цена KRW за 1шт]]</f>
        <v>0</v>
      </c>
      <c r="M71" s="86" t="str">
        <f>IFERROR(Таблица615[[#This Row],[Общее кол-во шт]]*Таблица615[[#This Row],[Оптовая цена USD за 1шт]],"")</f>
        <v/>
      </c>
      <c r="N71" s="87"/>
    </row>
    <row r="72" spans="1:14" ht="22.5" customHeight="1">
      <c r="A72" s="44" t="s">
        <v>5292</v>
      </c>
      <c r="B72" s="76">
        <v>8809576260694</v>
      </c>
      <c r="C72" s="50"/>
      <c r="D72" s="77" t="s">
        <v>4142</v>
      </c>
      <c r="E72" s="78"/>
      <c r="F72" s="79"/>
      <c r="G72" s="80">
        <v>220</v>
      </c>
      <c r="H72" s="91">
        <v>10282.999999999998</v>
      </c>
      <c r="I72" s="82" t="str">
        <f>IF($H$1="","Введите курс",Таблица615[[#This Row],[Оптовая цена KRW за 1шт]]/$H$1)</f>
        <v>Введите курс</v>
      </c>
      <c r="J72" s="83"/>
      <c r="K72" s="84">
        <f>Таблица615[[#This Row],[Заказ коробок ]]*Таблица615[[#This Row],[Кол-во шт в коробке]]</f>
        <v>0</v>
      </c>
      <c r="L72" s="85">
        <f>Таблица615[[#This Row],[Общее кол-во шт]]*Таблица615[[#This Row],[Оптовая цена KRW за 1шт]]</f>
        <v>0</v>
      </c>
      <c r="M72" s="86" t="str">
        <f>IFERROR(Таблица615[[#This Row],[Общее кол-во шт]]*Таблица615[[#This Row],[Оптовая цена USD за 1шт]],"")</f>
        <v/>
      </c>
      <c r="N72" s="87"/>
    </row>
    <row r="73" spans="1:14" ht="22.5" customHeight="1">
      <c r="A73" s="44" t="s">
        <v>5293</v>
      </c>
      <c r="B73" s="76">
        <v>8809576260977</v>
      </c>
      <c r="C73" s="50"/>
      <c r="D73" s="77" t="s">
        <v>4143</v>
      </c>
      <c r="E73" s="78"/>
      <c r="F73" s="79"/>
      <c r="G73" s="80">
        <v>50</v>
      </c>
      <c r="H73" s="91">
        <v>9943.9999999999982</v>
      </c>
      <c r="I73" s="82" t="str">
        <f>IF($H$1="","Введите курс",Таблица615[[#This Row],[Оптовая цена KRW за 1шт]]/$H$1)</f>
        <v>Введите курс</v>
      </c>
      <c r="J73" s="83"/>
      <c r="K73" s="84">
        <f>Таблица615[[#This Row],[Заказ коробок ]]*Таблица615[[#This Row],[Кол-во шт в коробке]]</f>
        <v>0</v>
      </c>
      <c r="L73" s="85">
        <f>Таблица615[[#This Row],[Общее кол-во шт]]*Таблица615[[#This Row],[Оптовая цена KRW за 1шт]]</f>
        <v>0</v>
      </c>
      <c r="M73" s="86" t="str">
        <f>IFERROR(Таблица615[[#This Row],[Общее кол-во шт]]*Таблица615[[#This Row],[Оптовая цена USD за 1шт]],"")</f>
        <v/>
      </c>
      <c r="N73" s="87"/>
    </row>
    <row r="74" spans="1:14" ht="22.5" customHeight="1">
      <c r="A74" s="44" t="s">
        <v>5294</v>
      </c>
      <c r="B74" s="76">
        <v>8809576261066</v>
      </c>
      <c r="C74" s="50"/>
      <c r="D74" s="77" t="s">
        <v>4144</v>
      </c>
      <c r="E74" s="78"/>
      <c r="F74" s="79"/>
      <c r="G74" s="80">
        <v>360</v>
      </c>
      <c r="H74" s="91">
        <v>3389.9999999999995</v>
      </c>
      <c r="I74" s="82" t="str">
        <f>IF($H$1="","Введите курс",Таблица615[[#This Row],[Оптовая цена KRW за 1шт]]/$H$1)</f>
        <v>Введите курс</v>
      </c>
      <c r="J74" s="83"/>
      <c r="K74" s="84">
        <f>Таблица615[[#This Row],[Заказ коробок ]]*Таблица615[[#This Row],[Кол-во шт в коробке]]</f>
        <v>0</v>
      </c>
      <c r="L74" s="85">
        <f>Таблица615[[#This Row],[Общее кол-во шт]]*Таблица615[[#This Row],[Оптовая цена KRW за 1шт]]</f>
        <v>0</v>
      </c>
      <c r="M74" s="86" t="str">
        <f>IFERROR(Таблица615[[#This Row],[Общее кол-во шт]]*Таблица615[[#This Row],[Оптовая цена USD за 1шт]],"")</f>
        <v/>
      </c>
      <c r="N74" s="87"/>
    </row>
    <row r="75" spans="1:14" ht="22.5" customHeight="1">
      <c r="A75" s="44" t="s">
        <v>5295</v>
      </c>
      <c r="B75" s="76">
        <v>8809576260274</v>
      </c>
      <c r="C75" s="50"/>
      <c r="D75" s="77" t="s">
        <v>4145</v>
      </c>
      <c r="E75" s="78"/>
      <c r="F75" s="79"/>
      <c r="G75" s="80">
        <v>80</v>
      </c>
      <c r="H75" s="91">
        <v>7796.9999999999991</v>
      </c>
      <c r="I75" s="82" t="str">
        <f>IF($H$1="","Введите курс",Таблица615[[#This Row],[Оптовая цена KRW за 1шт]]/$H$1)</f>
        <v>Введите курс</v>
      </c>
      <c r="J75" s="83"/>
      <c r="K75" s="84">
        <f>Таблица615[[#This Row],[Заказ коробок ]]*Таблица615[[#This Row],[Кол-во шт в коробке]]</f>
        <v>0</v>
      </c>
      <c r="L75" s="85">
        <f>Таблица615[[#This Row],[Общее кол-во шт]]*Таблица615[[#This Row],[Оптовая цена KRW за 1шт]]</f>
        <v>0</v>
      </c>
      <c r="M75" s="86" t="str">
        <f>IFERROR(Таблица615[[#This Row],[Общее кол-во шт]]*Таблица615[[#This Row],[Оптовая цена USD за 1шт]],"")</f>
        <v/>
      </c>
      <c r="N75" s="87"/>
    </row>
    <row r="76" spans="1:14" ht="22.5" customHeight="1">
      <c r="A76" s="44" t="s">
        <v>5296</v>
      </c>
      <c r="B76" s="76">
        <v>8809576260526</v>
      </c>
      <c r="C76" s="50"/>
      <c r="D76" s="77" t="s">
        <v>4146</v>
      </c>
      <c r="E76" s="78"/>
      <c r="F76" s="79"/>
      <c r="G76" s="80">
        <v>60</v>
      </c>
      <c r="H76" s="91">
        <v>10282.999999999998</v>
      </c>
      <c r="I76" s="82" t="str">
        <f>IF($H$1="","Введите курс",Таблица615[[#This Row],[Оптовая цена KRW за 1шт]]/$H$1)</f>
        <v>Введите курс</v>
      </c>
      <c r="J76" s="83"/>
      <c r="K76" s="84">
        <f>Таблица615[[#This Row],[Заказ коробок ]]*Таблица615[[#This Row],[Кол-во шт в коробке]]</f>
        <v>0</v>
      </c>
      <c r="L76" s="85">
        <f>Таблица615[[#This Row],[Общее кол-во шт]]*Таблица615[[#This Row],[Оптовая цена KRW за 1шт]]</f>
        <v>0</v>
      </c>
      <c r="M76" s="86" t="str">
        <f>IFERROR(Таблица615[[#This Row],[Общее кол-во шт]]*Таблица615[[#This Row],[Оптовая цена USD за 1шт]],"")</f>
        <v/>
      </c>
      <c r="N76" s="87"/>
    </row>
    <row r="77" spans="1:14" ht="22.5" customHeight="1">
      <c r="A77" s="44" t="s">
        <v>5297</v>
      </c>
      <c r="B77" s="76">
        <v>8809576260472</v>
      </c>
      <c r="C77" s="50"/>
      <c r="D77" s="77" t="s">
        <v>4147</v>
      </c>
      <c r="E77" s="78"/>
      <c r="F77" s="79"/>
      <c r="G77" s="80">
        <v>30</v>
      </c>
      <c r="H77" s="91">
        <v>11525.999999999998</v>
      </c>
      <c r="I77" s="82" t="str">
        <f>IF($H$1="","Введите курс",Таблица615[[#This Row],[Оптовая цена KRW за 1шт]]/$H$1)</f>
        <v>Введите курс</v>
      </c>
      <c r="J77" s="83"/>
      <c r="K77" s="84">
        <f>Таблица615[[#This Row],[Заказ коробок ]]*Таблица615[[#This Row],[Кол-во шт в коробке]]</f>
        <v>0</v>
      </c>
      <c r="L77" s="85">
        <f>Таблица615[[#This Row],[Общее кол-во шт]]*Таблица615[[#This Row],[Оптовая цена KRW за 1шт]]</f>
        <v>0</v>
      </c>
      <c r="M77" s="86" t="str">
        <f>IFERROR(Таблица615[[#This Row],[Общее кол-во шт]]*Таблица615[[#This Row],[Оптовая цена USD за 1шт]],"")</f>
        <v/>
      </c>
      <c r="N77" s="87"/>
    </row>
    <row r="78" spans="1:14" ht="22.5" customHeight="1">
      <c r="A78" s="44" t="s">
        <v>5298</v>
      </c>
      <c r="B78" s="76">
        <v>8809576261097</v>
      </c>
      <c r="C78" s="50"/>
      <c r="D78" s="77" t="s">
        <v>4148</v>
      </c>
      <c r="E78" s="78"/>
      <c r="F78" s="79"/>
      <c r="G78" s="80">
        <v>60</v>
      </c>
      <c r="H78" s="91">
        <v>9040</v>
      </c>
      <c r="I78" s="82" t="str">
        <f>IF($H$1="","Введите курс",Таблица615[[#This Row],[Оптовая цена KRW за 1шт]]/$H$1)</f>
        <v>Введите курс</v>
      </c>
      <c r="J78" s="83"/>
      <c r="K78" s="84">
        <f>Таблица615[[#This Row],[Заказ коробок ]]*Таблица615[[#This Row],[Кол-во шт в коробке]]</f>
        <v>0</v>
      </c>
      <c r="L78" s="85">
        <f>Таблица615[[#This Row],[Общее кол-во шт]]*Таблица615[[#This Row],[Оптовая цена KRW за 1шт]]</f>
        <v>0</v>
      </c>
      <c r="M78" s="86" t="str">
        <f>IFERROR(Таблица615[[#This Row],[Общее кол-во шт]]*Таблица615[[#This Row],[Оптовая цена USD за 1шт]],"")</f>
        <v/>
      </c>
      <c r="N78" s="87"/>
    </row>
    <row r="79" spans="1:14" ht="22.5" customHeight="1">
      <c r="A79" s="44" t="s">
        <v>5299</v>
      </c>
      <c r="B79" s="76">
        <v>8809576260816</v>
      </c>
      <c r="C79" s="50"/>
      <c r="D79" s="77" t="s">
        <v>4149</v>
      </c>
      <c r="E79" s="78"/>
      <c r="F79" s="79"/>
      <c r="G79" s="80">
        <v>60</v>
      </c>
      <c r="H79" s="91">
        <v>9040</v>
      </c>
      <c r="I79" s="82" t="str">
        <f>IF($H$1="","Введите курс",Таблица615[[#This Row],[Оптовая цена KRW за 1шт]]/$H$1)</f>
        <v>Введите курс</v>
      </c>
      <c r="J79" s="83"/>
      <c r="K79" s="84">
        <f>Таблица615[[#This Row],[Заказ коробок ]]*Таблица615[[#This Row],[Кол-во шт в коробке]]</f>
        <v>0</v>
      </c>
      <c r="L79" s="85">
        <f>Таблица615[[#This Row],[Общее кол-во шт]]*Таблица615[[#This Row],[Оптовая цена KRW за 1шт]]</f>
        <v>0</v>
      </c>
      <c r="M79" s="86" t="str">
        <f>IFERROR(Таблица615[[#This Row],[Общее кол-во шт]]*Таблица615[[#This Row],[Оптовая цена USD за 1шт]],"")</f>
        <v/>
      </c>
      <c r="N79" s="87"/>
    </row>
    <row r="80" spans="1:14" ht="22.5" customHeight="1">
      <c r="A80" s="44" t="s">
        <v>5300</v>
      </c>
      <c r="B80" s="76">
        <v>8809576261028</v>
      </c>
      <c r="C80" s="50"/>
      <c r="D80" s="77" t="s">
        <v>5301</v>
      </c>
      <c r="E80" s="78"/>
      <c r="F80" s="79"/>
      <c r="G80" s="80">
        <v>60</v>
      </c>
      <c r="H80" s="91">
        <v>9040</v>
      </c>
      <c r="I80" s="82" t="str">
        <f>IF($H$1="","Введите курс",Таблица615[[#This Row],[Оптовая цена KRW за 1шт]]/$H$1)</f>
        <v>Введите курс</v>
      </c>
      <c r="J80" s="83"/>
      <c r="K80" s="84">
        <f>Таблица615[[#This Row],[Заказ коробок ]]*Таблица615[[#This Row],[Кол-во шт в коробке]]</f>
        <v>0</v>
      </c>
      <c r="L80" s="85">
        <f>Таблица615[[#This Row],[Общее кол-во шт]]*Таблица615[[#This Row],[Оптовая цена KRW за 1шт]]</f>
        <v>0</v>
      </c>
      <c r="M80" s="86" t="str">
        <f>IFERROR(Таблица615[[#This Row],[Общее кол-во шт]]*Таблица615[[#This Row],[Оптовая цена USD за 1шт]],"")</f>
        <v/>
      </c>
      <c r="N80" s="87"/>
    </row>
    <row r="81" spans="1:14" ht="22.5" customHeight="1">
      <c r="A81" s="44" t="s">
        <v>5302</v>
      </c>
      <c r="B81" s="76" t="s">
        <v>5303</v>
      </c>
      <c r="C81" s="50"/>
      <c r="D81" s="77" t="s">
        <v>5304</v>
      </c>
      <c r="E81" s="78"/>
      <c r="F81" s="79"/>
      <c r="G81" s="80">
        <v>100</v>
      </c>
      <c r="H81" s="91">
        <v>259.89999999999998</v>
      </c>
      <c r="I81" s="82" t="str">
        <f>IF($H$1="","Введите курс",Таблица615[[#This Row],[Оптовая цена KRW за 1шт]]/$H$1)</f>
        <v>Введите курс</v>
      </c>
      <c r="J81" s="83"/>
      <c r="K81" s="84">
        <f>Таблица615[[#This Row],[Заказ коробок ]]*Таблица615[[#This Row],[Кол-во шт в коробке]]</f>
        <v>0</v>
      </c>
      <c r="L81" s="85">
        <f>Таблица615[[#This Row],[Общее кол-во шт]]*Таблица615[[#This Row],[Оптовая цена KRW за 1шт]]</f>
        <v>0</v>
      </c>
      <c r="M81" s="86" t="str">
        <f>IFERROR(Таблица615[[#This Row],[Общее кол-во шт]]*Таблица615[[#This Row],[Оптовая цена USD за 1шт]],"")</f>
        <v/>
      </c>
      <c r="N81" s="87"/>
    </row>
    <row r="82" spans="1:14" ht="22.5" customHeight="1">
      <c r="A82" s="44" t="s">
        <v>5305</v>
      </c>
      <c r="B82" s="76" t="s">
        <v>5306</v>
      </c>
      <c r="C82" s="50"/>
      <c r="D82" s="77" t="s">
        <v>5307</v>
      </c>
      <c r="E82" s="78"/>
      <c r="F82" s="79"/>
      <c r="G82" s="80">
        <v>100</v>
      </c>
      <c r="H82" s="91">
        <v>259.89999999999998</v>
      </c>
      <c r="I82" s="82" t="str">
        <f>IF($H$1="","Введите курс",Таблица615[[#This Row],[Оптовая цена KRW за 1шт]]/$H$1)</f>
        <v>Введите курс</v>
      </c>
      <c r="J82" s="83"/>
      <c r="K82" s="84">
        <f>Таблица615[[#This Row],[Заказ коробок ]]*Таблица615[[#This Row],[Кол-во шт в коробке]]</f>
        <v>0</v>
      </c>
      <c r="L82" s="85">
        <f>Таблица615[[#This Row],[Общее кол-во шт]]*Таблица615[[#This Row],[Оптовая цена KRW за 1шт]]</f>
        <v>0</v>
      </c>
      <c r="M82" s="86" t="str">
        <f>IFERROR(Таблица615[[#This Row],[Общее кол-во шт]]*Таблица615[[#This Row],[Оптовая цена USD за 1шт]],"")</f>
        <v/>
      </c>
      <c r="N82" s="87"/>
    </row>
    <row r="83" spans="1:14" ht="22.5" customHeight="1">
      <c r="A83" s="44" t="s">
        <v>5308</v>
      </c>
      <c r="B83" s="76" t="s">
        <v>5309</v>
      </c>
      <c r="C83" s="50"/>
      <c r="D83" s="77" t="s">
        <v>5310</v>
      </c>
      <c r="E83" s="78"/>
      <c r="F83" s="79"/>
      <c r="G83" s="80">
        <v>100</v>
      </c>
      <c r="H83" s="91">
        <v>259.89999999999998</v>
      </c>
      <c r="I83" s="82" t="str">
        <f>IF($H$1="","Введите курс",Таблица615[[#This Row],[Оптовая цена KRW за 1шт]]/$H$1)</f>
        <v>Введите курс</v>
      </c>
      <c r="J83" s="83"/>
      <c r="K83" s="84">
        <f>Таблица615[[#This Row],[Заказ коробок ]]*Таблица615[[#This Row],[Кол-во шт в коробке]]</f>
        <v>0</v>
      </c>
      <c r="L83" s="85">
        <f>Таблица615[[#This Row],[Общее кол-во шт]]*Таблица615[[#This Row],[Оптовая цена KRW за 1шт]]</f>
        <v>0</v>
      </c>
      <c r="M83" s="86" t="str">
        <f>IFERROR(Таблица615[[#This Row],[Общее кол-во шт]]*Таблица615[[#This Row],[Оптовая цена USD за 1шт]],"")</f>
        <v/>
      </c>
      <c r="N83" s="87"/>
    </row>
    <row r="84" spans="1:14" ht="22.5" customHeight="1">
      <c r="A84" s="44" t="s">
        <v>5311</v>
      </c>
      <c r="B84" s="104" t="s">
        <v>5312</v>
      </c>
      <c r="C84" s="56"/>
      <c r="D84" s="105" t="s">
        <v>5313</v>
      </c>
      <c r="E84" s="88"/>
      <c r="F84" s="106"/>
      <c r="G84" s="107">
        <v>100</v>
      </c>
      <c r="H84" s="108">
        <v>259.89999999999998</v>
      </c>
      <c r="I84" s="109" t="str">
        <f>IF($H$1="","Введите курс",Таблица615[[#This Row],[Оптовая цена KRW за 1шт]]/$H$1)</f>
        <v>Введите курс</v>
      </c>
      <c r="J84" s="110"/>
      <c r="K84" s="111">
        <f>Таблица615[[#This Row],[Заказ коробок ]]*Таблица615[[#This Row],[Кол-во шт в коробке]]</f>
        <v>0</v>
      </c>
      <c r="L84" s="112">
        <f>Таблица615[[#This Row],[Общее кол-во шт]]*Таблица615[[#This Row],[Оптовая цена KRW за 1шт]]</f>
        <v>0</v>
      </c>
      <c r="M84" s="113" t="str">
        <f>IFERROR(Таблица615[[#This Row],[Общее кол-во шт]]*Таблица615[[#This Row],[Оптовая цена USD за 1шт]],"")</f>
        <v/>
      </c>
      <c r="N84" s="114"/>
    </row>
  </sheetData>
  <sheetProtection algorithmName="SHA-512" hashValue="qCIrNx2K/4owIaXdGuJUP4UsXH99ADJzxJorUCoOwCktm+vOmZnsIy0EhUDXfusZniP+vG28Wlcm4dhRbOaoSg==" saltValue="bFKJtUbfXRRe/0j3xdPYPA==" spinCount="100000" sheet="1" autoFilter="0" pivotTables="0"/>
  <mergeCells count="2">
    <mergeCell ref="A1:C1"/>
    <mergeCell ref="D1:F1"/>
  </mergeCells>
  <conditionalFormatting sqref="A66:A1048576">
    <cfRule type="duplicateValues" dxfId="398" priority="1"/>
  </conditionalFormatting>
  <conditionalFormatting sqref="A66:A1048576">
    <cfRule type="duplicateValues" dxfId="397" priority="2"/>
    <cfRule type="duplicateValues" dxfId="396" priority="3"/>
    <cfRule type="duplicateValues" dxfId="395" priority="4"/>
  </conditionalFormatting>
  <conditionalFormatting sqref="A3:A84">
    <cfRule type="duplicateValues" dxfId="394" priority="5"/>
  </conditionalFormatting>
  <conditionalFormatting sqref="A3:A84">
    <cfRule type="duplicateValues" dxfId="393" priority="6"/>
    <cfRule type="duplicateValues" dxfId="392" priority="7"/>
    <cfRule type="duplicateValues" dxfId="391" priority="8"/>
  </conditionalFormatting>
  <conditionalFormatting sqref="A3:A84">
    <cfRule type="duplicateValues" dxfId="390" priority="9"/>
  </conditionalFormatting>
  <conditionalFormatting sqref="A3:A84">
    <cfRule type="duplicateValues" dxfId="389" priority="10"/>
    <cfRule type="duplicateValues" dxfId="388" priority="11"/>
    <cfRule type="duplicateValues" dxfId="387" priority="12"/>
  </conditionalFormatting>
  <hyperlinks>
    <hyperlink ref="G1" r:id="rId1" xr:uid="{9F718B2B-A596-4BE4-8388-BB6FEA7E314C}"/>
    <hyperlink ref="N1" location="Главная!A1" display="Вернуться на Главную" xr:uid="{31B86DEF-9C29-4343-8103-321710624231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35DA2-E671-453E-B30B-9614ED96F411}">
  <sheetPr>
    <pageSetUpPr fitToPage="1"/>
  </sheetPr>
  <dimension ref="A1:N45"/>
  <sheetViews>
    <sheetView zoomScale="85" zoomScaleNormal="85" zoomScaleSheetLayoutView="75" workbookViewId="0">
      <pane ySplit="2" topLeftCell="A6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hidden="1" customWidth="1"/>
    <col min="3" max="3" width="67.7109375" style="21" hidden="1" customWidth="1"/>
    <col min="4" max="4" width="74.570312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32953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SUM(J3:J45)</f>
        <v>0</v>
      </c>
      <c r="K1" s="213">
        <f>SUM(K3:K45)</f>
        <v>0</v>
      </c>
      <c r="L1" s="214">
        <f>SUM(L3:L45)</f>
        <v>0</v>
      </c>
      <c r="M1" s="215">
        <f>SUM(M3:M45)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5212</v>
      </c>
      <c r="B3" s="14"/>
      <c r="C3" s="45"/>
      <c r="D3" s="160" t="s">
        <v>32954</v>
      </c>
      <c r="E3" s="53">
        <v>25000</v>
      </c>
      <c r="F3" s="15">
        <v>0.38</v>
      </c>
      <c r="G3" s="47">
        <v>60</v>
      </c>
      <c r="H3" s="16">
        <f>Таблица662[[#This Row],[Коэфициент стоимости]]*Таблица662[[#This Row],[Розничная цена KRW]]</f>
        <v>9500</v>
      </c>
      <c r="I3" s="17" t="str">
        <f>IF($H$1="","Введите курс",Таблица662[[#This Row],[Оптовая цена KRW за 1шт]]/$H$1)</f>
        <v>Введите курс</v>
      </c>
      <c r="J3" s="48"/>
      <c r="K3" s="18">
        <f>Таблица662[[#This Row],[Заказ коробок ]]*Таблица662[[#This Row],[Кол-во шт в коробке]]</f>
        <v>0</v>
      </c>
      <c r="L3" s="16">
        <f>Таблица662[[#This Row],[Общее кол-во шт]]*Таблица662[[#This Row],[Оптовая цена KRW за 1шт]]</f>
        <v>0</v>
      </c>
      <c r="M3" s="19" t="str">
        <f>IFERROR(Таблица662[[#This Row],[Общее кол-во шт]]*Таблица662[[#This Row],[Оптовая цена USD за 1шт]],"")</f>
        <v/>
      </c>
      <c r="N3" s="49"/>
    </row>
    <row r="4" spans="1:14" ht="22.5" customHeight="1">
      <c r="A4" s="44" t="s">
        <v>5213</v>
      </c>
      <c r="B4" s="14"/>
      <c r="C4" s="50"/>
      <c r="D4" s="160" t="s">
        <v>32955</v>
      </c>
      <c r="E4" s="16">
        <v>25000</v>
      </c>
      <c r="F4" s="15">
        <v>0.38</v>
      </c>
      <c r="G4" s="47">
        <v>60</v>
      </c>
      <c r="H4" s="55">
        <f>Таблица662[[#This Row],[Коэфициент стоимости]]*Таблица662[[#This Row],[Розничная цена KRW]]</f>
        <v>9500</v>
      </c>
      <c r="I4" s="17" t="str">
        <f>IF($H$1="","Введите курс",Таблица662[[#This Row],[Оптовая цена KRW за 1шт]]/$H$1)</f>
        <v>Введите курс</v>
      </c>
      <c r="J4" s="48"/>
      <c r="K4" s="18">
        <f>Таблица662[[#This Row],[Заказ коробок ]]*Таблица662[[#This Row],[Кол-во шт в коробке]]</f>
        <v>0</v>
      </c>
      <c r="L4" s="54">
        <f>Таблица662[[#This Row],[Общее кол-во шт]]*Таблица662[[#This Row],[Оптовая цена KRW за 1шт]]</f>
        <v>0</v>
      </c>
      <c r="M4" s="19" t="str">
        <f>IFERROR(Таблица662[[#This Row],[Общее кол-во шт]]*Таблица662[[#This Row],[Оптовая цена USD за 1шт]],"")</f>
        <v/>
      </c>
      <c r="N4" s="49"/>
    </row>
    <row r="5" spans="1:14" ht="22.5" customHeight="1">
      <c r="A5" s="44" t="s">
        <v>5214</v>
      </c>
      <c r="B5" s="14"/>
      <c r="C5" s="50"/>
      <c r="D5" s="160" t="s">
        <v>32956</v>
      </c>
      <c r="E5" s="16">
        <v>25000</v>
      </c>
      <c r="F5" s="15">
        <v>0.4</v>
      </c>
      <c r="G5" s="47">
        <v>60</v>
      </c>
      <c r="H5" s="55">
        <f>Таблица662[[#This Row],[Коэфициент стоимости]]*Таблица662[[#This Row],[Розничная цена KRW]]</f>
        <v>10000</v>
      </c>
      <c r="I5" s="17" t="str">
        <f>IF($H$1="","Введите курс",Таблица662[[#This Row],[Оптовая цена KRW за 1шт]]/$H$1)</f>
        <v>Введите курс</v>
      </c>
      <c r="J5" s="48"/>
      <c r="K5" s="18">
        <f>Таблица662[[#This Row],[Заказ коробок ]]*Таблица662[[#This Row],[Кол-во шт в коробке]]</f>
        <v>0</v>
      </c>
      <c r="L5" s="54">
        <f>Таблица662[[#This Row],[Общее кол-во шт]]*Таблица662[[#This Row],[Оптовая цена KRW за 1шт]]</f>
        <v>0</v>
      </c>
      <c r="M5" s="19" t="str">
        <f>IFERROR(Таблица662[[#This Row],[Общее кол-во шт]]*Таблица662[[#This Row],[Оптовая цена USD за 1шт]],"")</f>
        <v/>
      </c>
      <c r="N5" s="49"/>
    </row>
    <row r="6" spans="1:14" ht="22.5" customHeight="1">
      <c r="A6" s="44" t="s">
        <v>5215</v>
      </c>
      <c r="B6" s="14"/>
      <c r="C6" s="50"/>
      <c r="D6" s="160" t="s">
        <v>32957</v>
      </c>
      <c r="E6" s="16">
        <v>25000</v>
      </c>
      <c r="F6" s="15">
        <v>0.4</v>
      </c>
      <c r="G6" s="47">
        <v>60</v>
      </c>
      <c r="H6" s="55">
        <f>Таблица662[[#This Row],[Коэфициент стоимости]]*Таблица662[[#This Row],[Розничная цена KRW]]</f>
        <v>10000</v>
      </c>
      <c r="I6" s="17" t="str">
        <f>IF($H$1="","Введите курс",Таблица662[[#This Row],[Оптовая цена KRW за 1шт]]/$H$1)</f>
        <v>Введите курс</v>
      </c>
      <c r="J6" s="48"/>
      <c r="K6" s="18">
        <f>Таблица662[[#This Row],[Заказ коробок ]]*Таблица662[[#This Row],[Кол-во шт в коробке]]</f>
        <v>0</v>
      </c>
      <c r="L6" s="54">
        <f>Таблица662[[#This Row],[Общее кол-во шт]]*Таблица662[[#This Row],[Оптовая цена KRW за 1шт]]</f>
        <v>0</v>
      </c>
      <c r="M6" s="19" t="str">
        <f>IFERROR(Таблица662[[#This Row],[Общее кол-во шт]]*Таблица662[[#This Row],[Оптовая цена USD за 1шт]],"")</f>
        <v/>
      </c>
      <c r="N6" s="49"/>
    </row>
    <row r="7" spans="1:14" ht="22.5" customHeight="1">
      <c r="A7" s="44" t="s">
        <v>5216</v>
      </c>
      <c r="B7" s="14"/>
      <c r="C7" s="50"/>
      <c r="D7" s="160" t="s">
        <v>32958</v>
      </c>
      <c r="E7" s="16">
        <v>80000</v>
      </c>
      <c r="F7" s="15">
        <v>0.33</v>
      </c>
      <c r="G7" s="47">
        <v>12</v>
      </c>
      <c r="H7" s="55">
        <f>Таблица662[[#This Row],[Коэфициент стоимости]]*Таблица662[[#This Row],[Розничная цена KRW]]</f>
        <v>26400</v>
      </c>
      <c r="I7" s="17" t="str">
        <f>IF($H$1="","Введите курс",Таблица662[[#This Row],[Оптовая цена KRW за 1шт]]/$H$1)</f>
        <v>Введите курс</v>
      </c>
      <c r="J7" s="48"/>
      <c r="K7" s="18">
        <f>Таблица662[[#This Row],[Заказ коробок ]]*Таблица662[[#This Row],[Кол-во шт в коробке]]</f>
        <v>0</v>
      </c>
      <c r="L7" s="54">
        <f>Таблица662[[#This Row],[Общее кол-во шт]]*Таблица662[[#This Row],[Оптовая цена KRW за 1шт]]</f>
        <v>0</v>
      </c>
      <c r="M7" s="19" t="str">
        <f>IFERROR(Таблица662[[#This Row],[Общее кол-во шт]]*Таблица662[[#This Row],[Оптовая цена USD за 1шт]],"")</f>
        <v/>
      </c>
      <c r="N7" s="49"/>
    </row>
    <row r="8" spans="1:14" ht="22.5" customHeight="1">
      <c r="A8" s="44" t="s">
        <v>5217</v>
      </c>
      <c r="B8" s="14"/>
      <c r="C8" s="50"/>
      <c r="D8" s="160" t="s">
        <v>32959</v>
      </c>
      <c r="E8" s="16">
        <v>25000</v>
      </c>
      <c r="F8" s="15">
        <v>0.38</v>
      </c>
      <c r="G8" s="47">
        <v>60</v>
      </c>
      <c r="H8" s="55">
        <f>Таблица662[[#This Row],[Коэфициент стоимости]]*Таблица662[[#This Row],[Розничная цена KRW]]</f>
        <v>9500</v>
      </c>
      <c r="I8" s="17" t="str">
        <f>IF($H$1="","Введите курс",Таблица662[[#This Row],[Оптовая цена KRW за 1шт]]/$H$1)</f>
        <v>Введите курс</v>
      </c>
      <c r="J8" s="48"/>
      <c r="K8" s="18">
        <f>Таблица662[[#This Row],[Заказ коробок ]]*Таблица662[[#This Row],[Кол-во шт в коробке]]</f>
        <v>0</v>
      </c>
      <c r="L8" s="54">
        <f>Таблица662[[#This Row],[Общее кол-во шт]]*Таблица662[[#This Row],[Оптовая цена KRW за 1шт]]</f>
        <v>0</v>
      </c>
      <c r="M8" s="19" t="str">
        <f>IFERROR(Таблица662[[#This Row],[Общее кол-во шт]]*Таблица662[[#This Row],[Оптовая цена USD за 1шт]],"")</f>
        <v/>
      </c>
      <c r="N8" s="49"/>
    </row>
    <row r="9" spans="1:14" ht="22.5" customHeight="1">
      <c r="A9" s="44" t="s">
        <v>5218</v>
      </c>
      <c r="B9" s="14"/>
      <c r="C9" s="50"/>
      <c r="D9" s="160" t="s">
        <v>32960</v>
      </c>
      <c r="E9" s="16">
        <v>25000</v>
      </c>
      <c r="F9" s="15">
        <v>0.38</v>
      </c>
      <c r="G9" s="47">
        <v>60</v>
      </c>
      <c r="H9" s="55">
        <f>Таблица662[[#This Row],[Коэфициент стоимости]]*Таблица662[[#This Row],[Розничная цена KRW]]</f>
        <v>9500</v>
      </c>
      <c r="I9" s="17" t="str">
        <f>IF($H$1="","Введите курс",Таблица662[[#This Row],[Оптовая цена KRW за 1шт]]/$H$1)</f>
        <v>Введите курс</v>
      </c>
      <c r="J9" s="48"/>
      <c r="K9" s="18">
        <f>Таблица662[[#This Row],[Заказ коробок ]]*Таблица662[[#This Row],[Кол-во шт в коробке]]</f>
        <v>0</v>
      </c>
      <c r="L9" s="54">
        <f>Таблица662[[#This Row],[Общее кол-во шт]]*Таблица662[[#This Row],[Оптовая цена KRW за 1шт]]</f>
        <v>0</v>
      </c>
      <c r="M9" s="19" t="str">
        <f>IFERROR(Таблица662[[#This Row],[Общее кол-во шт]]*Таблица662[[#This Row],[Оптовая цена USD за 1шт]],"")</f>
        <v/>
      </c>
      <c r="N9" s="49"/>
    </row>
    <row r="10" spans="1:14" ht="22.5" customHeight="1">
      <c r="A10" s="44" t="s">
        <v>5219</v>
      </c>
      <c r="B10" s="14"/>
      <c r="C10" s="50"/>
      <c r="D10" s="160" t="s">
        <v>32961</v>
      </c>
      <c r="E10" s="16">
        <v>25000</v>
      </c>
      <c r="F10" s="15">
        <v>0.4</v>
      </c>
      <c r="G10" s="47">
        <v>60</v>
      </c>
      <c r="H10" s="55">
        <f>Таблица662[[#This Row],[Коэфициент стоимости]]*Таблица662[[#This Row],[Розничная цена KRW]]</f>
        <v>10000</v>
      </c>
      <c r="I10" s="17" t="str">
        <f>IF($H$1="","Введите курс",Таблица662[[#This Row],[Оптовая цена KRW за 1шт]]/$H$1)</f>
        <v>Введите курс</v>
      </c>
      <c r="J10" s="48"/>
      <c r="K10" s="18">
        <f>Таблица662[[#This Row],[Заказ коробок ]]*Таблица662[[#This Row],[Кол-во шт в коробке]]</f>
        <v>0</v>
      </c>
      <c r="L10" s="54">
        <f>Таблица662[[#This Row],[Общее кол-во шт]]*Таблица662[[#This Row],[Оптовая цена KRW за 1шт]]</f>
        <v>0</v>
      </c>
      <c r="M10" s="19" t="str">
        <f>IFERROR(Таблица662[[#This Row],[Общее кол-во шт]]*Таблица662[[#This Row],[Оптовая цена USD за 1шт]],"")</f>
        <v/>
      </c>
      <c r="N10" s="49"/>
    </row>
    <row r="11" spans="1:14" ht="22.5" customHeight="1">
      <c r="A11" s="44" t="s">
        <v>5220</v>
      </c>
      <c r="B11" s="14"/>
      <c r="C11" s="50"/>
      <c r="D11" s="160" t="s">
        <v>32962</v>
      </c>
      <c r="E11" s="16">
        <v>25000</v>
      </c>
      <c r="F11" s="15">
        <v>0.4</v>
      </c>
      <c r="G11" s="47">
        <v>60</v>
      </c>
      <c r="H11" s="55">
        <f>Таблица662[[#This Row],[Коэфициент стоимости]]*Таблица662[[#This Row],[Розничная цена KRW]]</f>
        <v>10000</v>
      </c>
      <c r="I11" s="17" t="str">
        <f>IF($H$1="","Введите курс",Таблица662[[#This Row],[Оптовая цена KRW за 1шт]]/$H$1)</f>
        <v>Введите курс</v>
      </c>
      <c r="J11" s="48"/>
      <c r="K11" s="18">
        <f>Таблица662[[#This Row],[Заказ коробок ]]*Таблица662[[#This Row],[Кол-во шт в коробке]]</f>
        <v>0</v>
      </c>
      <c r="L11" s="54">
        <f>Таблица662[[#This Row],[Общее кол-во шт]]*Таблица662[[#This Row],[Оптовая цена KRW за 1шт]]</f>
        <v>0</v>
      </c>
      <c r="M11" s="19" t="str">
        <f>IFERROR(Таблица662[[#This Row],[Общее кол-во шт]]*Таблица662[[#This Row],[Оптовая цена USD за 1шт]],"")</f>
        <v/>
      </c>
      <c r="N11" s="49"/>
    </row>
    <row r="12" spans="1:14" ht="22.5" customHeight="1">
      <c r="A12" s="44" t="s">
        <v>5221</v>
      </c>
      <c r="B12" s="14"/>
      <c r="C12" s="50"/>
      <c r="D12" s="160" t="s">
        <v>32963</v>
      </c>
      <c r="E12" s="16">
        <v>80000</v>
      </c>
      <c r="F12" s="15">
        <v>0.33</v>
      </c>
      <c r="G12" s="47">
        <v>12</v>
      </c>
      <c r="H12" s="55">
        <f>Таблица662[[#This Row],[Коэфициент стоимости]]*Таблица662[[#This Row],[Розничная цена KRW]]</f>
        <v>26400</v>
      </c>
      <c r="I12" s="17" t="str">
        <f>IF($H$1="","Введите курс",Таблица662[[#This Row],[Оптовая цена KRW за 1шт]]/$H$1)</f>
        <v>Введите курс</v>
      </c>
      <c r="J12" s="48"/>
      <c r="K12" s="18">
        <f>Таблица662[[#This Row],[Заказ коробок ]]*Таблица662[[#This Row],[Кол-во шт в коробке]]</f>
        <v>0</v>
      </c>
      <c r="L12" s="54">
        <f>Таблица662[[#This Row],[Общее кол-во шт]]*Таблица662[[#This Row],[Оптовая цена KRW за 1шт]]</f>
        <v>0</v>
      </c>
      <c r="M12" s="19" t="str">
        <f>IFERROR(Таблица662[[#This Row],[Общее кол-во шт]]*Таблица662[[#This Row],[Оптовая цена USD за 1шт]],"")</f>
        <v/>
      </c>
      <c r="N12" s="49"/>
    </row>
    <row r="13" spans="1:14" ht="22.5" customHeight="1">
      <c r="A13" s="44" t="s">
        <v>5222</v>
      </c>
      <c r="B13" s="14"/>
      <c r="C13" s="50"/>
      <c r="D13" s="160" t="s">
        <v>32964</v>
      </c>
      <c r="E13" s="16">
        <v>25000</v>
      </c>
      <c r="F13" s="15">
        <v>0.4</v>
      </c>
      <c r="G13" s="47">
        <v>90</v>
      </c>
      <c r="H13" s="55">
        <f>Таблица662[[#This Row],[Коэфициент стоимости]]*Таблица662[[#This Row],[Розничная цена KRW]]</f>
        <v>10000</v>
      </c>
      <c r="I13" s="17" t="str">
        <f>IF($H$1="","Введите курс",Таблица662[[#This Row],[Оптовая цена KRW за 1шт]]/$H$1)</f>
        <v>Введите курс</v>
      </c>
      <c r="J13" s="48"/>
      <c r="K13" s="18">
        <f>Таблица662[[#This Row],[Заказ коробок ]]*Таблица662[[#This Row],[Кол-во шт в коробке]]</f>
        <v>0</v>
      </c>
      <c r="L13" s="54">
        <f>Таблица662[[#This Row],[Общее кол-во шт]]*Таблица662[[#This Row],[Оптовая цена KRW за 1шт]]</f>
        <v>0</v>
      </c>
      <c r="M13" s="19" t="str">
        <f>IFERROR(Таблица662[[#This Row],[Общее кол-во шт]]*Таблица662[[#This Row],[Оптовая цена USD за 1шт]],"")</f>
        <v/>
      </c>
      <c r="N13" s="49"/>
    </row>
    <row r="14" spans="1:14" ht="22.5" customHeight="1">
      <c r="A14" s="44" t="s">
        <v>5223</v>
      </c>
      <c r="B14" s="14"/>
      <c r="C14" s="50"/>
      <c r="D14" s="160" t="s">
        <v>32965</v>
      </c>
      <c r="E14" s="16">
        <v>20000</v>
      </c>
      <c r="F14" s="15">
        <v>0.4</v>
      </c>
      <c r="G14" s="47">
        <v>84</v>
      </c>
      <c r="H14" s="55">
        <f>Таблица662[[#This Row],[Коэфициент стоимости]]*Таблица662[[#This Row],[Розничная цена KRW]]</f>
        <v>8000</v>
      </c>
      <c r="I14" s="17" t="str">
        <f>IF($H$1="","Введите курс",Таблица662[[#This Row],[Оптовая цена KRW за 1шт]]/$H$1)</f>
        <v>Введите курс</v>
      </c>
      <c r="J14" s="48"/>
      <c r="K14" s="18">
        <f>Таблица662[[#This Row],[Заказ коробок ]]*Таблица662[[#This Row],[Кол-во шт в коробке]]</f>
        <v>0</v>
      </c>
      <c r="L14" s="54">
        <f>Таблица662[[#This Row],[Общее кол-во шт]]*Таблица662[[#This Row],[Оптовая цена KRW за 1шт]]</f>
        <v>0</v>
      </c>
      <c r="M14" s="19" t="str">
        <f>IFERROR(Таблица662[[#This Row],[Общее кол-во шт]]*Таблица662[[#This Row],[Оптовая цена USD за 1шт]],"")</f>
        <v/>
      </c>
      <c r="N14" s="49"/>
    </row>
    <row r="15" spans="1:14" ht="22.5" customHeight="1">
      <c r="A15" s="44" t="s">
        <v>5224</v>
      </c>
      <c r="B15" s="14"/>
      <c r="C15" s="50"/>
      <c r="D15" s="160" t="s">
        <v>32966</v>
      </c>
      <c r="E15" s="16">
        <v>15000</v>
      </c>
      <c r="F15" s="15">
        <v>0.35</v>
      </c>
      <c r="G15" s="47">
        <v>64</v>
      </c>
      <c r="H15" s="55">
        <f>Таблица662[[#This Row],[Коэфициент стоимости]]*Таблица662[[#This Row],[Розничная цена KRW]]</f>
        <v>5250</v>
      </c>
      <c r="I15" s="17" t="str">
        <f>IF($H$1="","Введите курс",Таблица662[[#This Row],[Оптовая цена KRW за 1шт]]/$H$1)</f>
        <v>Введите курс</v>
      </c>
      <c r="J15" s="48"/>
      <c r="K15" s="18">
        <f>Таблица662[[#This Row],[Заказ коробок ]]*Таблица662[[#This Row],[Кол-во шт в коробке]]</f>
        <v>0</v>
      </c>
      <c r="L15" s="54">
        <f>Таблица662[[#This Row],[Общее кол-во шт]]*Таблица662[[#This Row],[Оптовая цена KRW за 1шт]]</f>
        <v>0</v>
      </c>
      <c r="M15" s="19" t="str">
        <f>IFERROR(Таблица662[[#This Row],[Общее кол-во шт]]*Таблица662[[#This Row],[Оптовая цена USD за 1шт]],"")</f>
        <v/>
      </c>
      <c r="N15" s="49"/>
    </row>
    <row r="16" spans="1:14" ht="22.5" customHeight="1">
      <c r="A16" s="44" t="s">
        <v>5225</v>
      </c>
      <c r="B16" s="14"/>
      <c r="C16" s="50"/>
      <c r="D16" s="160" t="s">
        <v>32967</v>
      </c>
      <c r="E16" s="16">
        <v>15000</v>
      </c>
      <c r="F16" s="15">
        <v>0.35</v>
      </c>
      <c r="G16" s="47">
        <v>64</v>
      </c>
      <c r="H16" s="55">
        <f>Таблица662[[#This Row],[Коэфициент стоимости]]*Таблица662[[#This Row],[Розничная цена KRW]]</f>
        <v>5250</v>
      </c>
      <c r="I16" s="17" t="str">
        <f>IF($H$1="","Введите курс",Таблица662[[#This Row],[Оптовая цена KRW за 1шт]]/$H$1)</f>
        <v>Введите курс</v>
      </c>
      <c r="J16" s="48"/>
      <c r="K16" s="18">
        <f>Таблица662[[#This Row],[Заказ коробок ]]*Таблица662[[#This Row],[Кол-во шт в коробке]]</f>
        <v>0</v>
      </c>
      <c r="L16" s="54">
        <f>Таблица662[[#This Row],[Общее кол-во шт]]*Таблица662[[#This Row],[Оптовая цена KRW за 1шт]]</f>
        <v>0</v>
      </c>
      <c r="M16" s="19" t="str">
        <f>IFERROR(Таблица662[[#This Row],[Общее кол-во шт]]*Таблица662[[#This Row],[Оптовая цена USD за 1шт]],"")</f>
        <v/>
      </c>
      <c r="N16" s="49"/>
    </row>
    <row r="17" spans="1:14" ht="22.5" customHeight="1">
      <c r="A17" s="44" t="s">
        <v>5226</v>
      </c>
      <c r="B17" s="14"/>
      <c r="C17" s="50"/>
      <c r="D17" s="160" t="s">
        <v>32968</v>
      </c>
      <c r="E17" s="16">
        <v>15000</v>
      </c>
      <c r="F17" s="15">
        <v>0.35</v>
      </c>
      <c r="G17" s="47">
        <v>64</v>
      </c>
      <c r="H17" s="55">
        <f>Таблица662[[#This Row],[Коэфициент стоимости]]*Таблица662[[#This Row],[Розничная цена KRW]]</f>
        <v>5250</v>
      </c>
      <c r="I17" s="17" t="str">
        <f>IF($H$1="","Введите курс",Таблица662[[#This Row],[Оптовая цена KRW за 1шт]]/$H$1)</f>
        <v>Введите курс</v>
      </c>
      <c r="J17" s="48"/>
      <c r="K17" s="18">
        <f>Таблица662[[#This Row],[Заказ коробок ]]*Таблица662[[#This Row],[Кол-во шт в коробке]]</f>
        <v>0</v>
      </c>
      <c r="L17" s="54">
        <f>Таблица662[[#This Row],[Общее кол-во шт]]*Таблица662[[#This Row],[Оптовая цена KRW за 1шт]]</f>
        <v>0</v>
      </c>
      <c r="M17" s="19" t="str">
        <f>IFERROR(Таблица662[[#This Row],[Общее кол-во шт]]*Таблица662[[#This Row],[Оптовая цена USD за 1шт]],"")</f>
        <v/>
      </c>
      <c r="N17" s="49"/>
    </row>
    <row r="18" spans="1:14" ht="22.5" customHeight="1">
      <c r="A18" s="44" t="s">
        <v>5227</v>
      </c>
      <c r="B18" s="14"/>
      <c r="C18" s="50"/>
      <c r="D18" s="160" t="s">
        <v>32969</v>
      </c>
      <c r="E18" s="16">
        <v>15000</v>
      </c>
      <c r="F18" s="15">
        <v>0.35</v>
      </c>
      <c r="G18" s="47">
        <v>30</v>
      </c>
      <c r="H18" s="55">
        <f>Таблица662[[#This Row],[Коэфициент стоимости]]*Таблица662[[#This Row],[Розничная цена KRW]]</f>
        <v>5250</v>
      </c>
      <c r="I18" s="17" t="str">
        <f>IF($H$1="","Введите курс",Таблица662[[#This Row],[Оптовая цена KRW за 1шт]]/$H$1)</f>
        <v>Введите курс</v>
      </c>
      <c r="J18" s="48"/>
      <c r="K18" s="18">
        <f>Таблица662[[#This Row],[Заказ коробок ]]*Таблица662[[#This Row],[Кол-во шт в коробке]]</f>
        <v>0</v>
      </c>
      <c r="L18" s="54">
        <f>Таблица662[[#This Row],[Общее кол-во шт]]*Таблица662[[#This Row],[Оптовая цена KRW за 1шт]]</f>
        <v>0</v>
      </c>
      <c r="M18" s="19" t="str">
        <f>IFERROR(Таблица662[[#This Row],[Общее кол-во шт]]*Таблица662[[#This Row],[Оптовая цена USD за 1шт]],"")</f>
        <v/>
      </c>
      <c r="N18" s="49"/>
    </row>
    <row r="19" spans="1:14" ht="22.5" customHeight="1">
      <c r="A19" s="44" t="s">
        <v>5228</v>
      </c>
      <c r="B19" s="14"/>
      <c r="C19" s="50"/>
      <c r="D19" s="160" t="s">
        <v>32970</v>
      </c>
      <c r="E19" s="16">
        <v>10000</v>
      </c>
      <c r="F19" s="15">
        <v>0.42</v>
      </c>
      <c r="G19" s="47">
        <v>96</v>
      </c>
      <c r="H19" s="55">
        <f>Таблица662[[#This Row],[Коэфициент стоимости]]*Таблица662[[#This Row],[Розничная цена KRW]]</f>
        <v>4200</v>
      </c>
      <c r="I19" s="17" t="str">
        <f>IF($H$1="","Введите курс",Таблица662[[#This Row],[Оптовая цена KRW за 1шт]]/$H$1)</f>
        <v>Введите курс</v>
      </c>
      <c r="J19" s="48"/>
      <c r="K19" s="18">
        <f>Таблица662[[#This Row],[Заказ коробок ]]*Таблица662[[#This Row],[Кол-во шт в коробке]]</f>
        <v>0</v>
      </c>
      <c r="L19" s="54">
        <f>Таблица662[[#This Row],[Общее кол-во шт]]*Таблица662[[#This Row],[Оптовая цена KRW за 1шт]]</f>
        <v>0</v>
      </c>
      <c r="M19" s="19" t="str">
        <f>IFERROR(Таблица662[[#This Row],[Общее кол-во шт]]*Таблица662[[#This Row],[Оптовая цена USD за 1шт]],"")</f>
        <v/>
      </c>
      <c r="N19" s="49"/>
    </row>
    <row r="20" spans="1:14" ht="22.5" customHeight="1">
      <c r="A20" s="44" t="s">
        <v>5229</v>
      </c>
      <c r="B20" s="14"/>
      <c r="C20" s="50"/>
      <c r="D20" s="160" t="s">
        <v>32971</v>
      </c>
      <c r="E20" s="16">
        <v>25000</v>
      </c>
      <c r="F20" s="15">
        <v>0.4</v>
      </c>
      <c r="G20" s="47">
        <v>60</v>
      </c>
      <c r="H20" s="55">
        <f>Таблица662[[#This Row],[Коэфициент стоимости]]*Таблица662[[#This Row],[Розничная цена KRW]]</f>
        <v>10000</v>
      </c>
      <c r="I20" s="17" t="str">
        <f>IF($H$1="","Введите курс",Таблица662[[#This Row],[Оптовая цена KRW за 1шт]]/$H$1)</f>
        <v>Введите курс</v>
      </c>
      <c r="J20" s="48"/>
      <c r="K20" s="18">
        <f>Таблица662[[#This Row],[Заказ коробок ]]*Таблица662[[#This Row],[Кол-во шт в коробке]]</f>
        <v>0</v>
      </c>
      <c r="L20" s="54">
        <f>Таблица662[[#This Row],[Общее кол-во шт]]*Таблица662[[#This Row],[Оптовая цена KRW за 1шт]]</f>
        <v>0</v>
      </c>
      <c r="M20" s="19" t="str">
        <f>IFERROR(Таблица662[[#This Row],[Общее кол-во шт]]*Таблица662[[#This Row],[Оптовая цена USD за 1шт]],"")</f>
        <v/>
      </c>
      <c r="N20" s="49"/>
    </row>
    <row r="21" spans="1:14" ht="22.5" customHeight="1">
      <c r="A21" s="44" t="s">
        <v>5230</v>
      </c>
      <c r="B21" s="14"/>
      <c r="C21" s="50"/>
      <c r="D21" s="160" t="s">
        <v>32972</v>
      </c>
      <c r="E21" s="16">
        <v>51750</v>
      </c>
      <c r="F21" s="15">
        <v>0.21</v>
      </c>
      <c r="G21" s="47">
        <v>60</v>
      </c>
      <c r="H21" s="55">
        <f>Таблица662[[#This Row],[Коэфициент стоимости]]*Таблица662[[#This Row],[Розничная цена KRW]]</f>
        <v>10867.5</v>
      </c>
      <c r="I21" s="17" t="str">
        <f>IF($H$1="","Введите курс",Таблица662[[#This Row],[Оптовая цена KRW за 1шт]]/$H$1)</f>
        <v>Введите курс</v>
      </c>
      <c r="J21" s="48"/>
      <c r="K21" s="18">
        <f>Таблица662[[#This Row],[Заказ коробок ]]*Таблица662[[#This Row],[Кол-во шт в коробке]]</f>
        <v>0</v>
      </c>
      <c r="L21" s="54">
        <f>Таблица662[[#This Row],[Общее кол-во шт]]*Таблица662[[#This Row],[Оптовая цена KRW за 1шт]]</f>
        <v>0</v>
      </c>
      <c r="M21" s="19" t="str">
        <f>IFERROR(Таблица662[[#This Row],[Общее кол-во шт]]*Таблица662[[#This Row],[Оптовая цена USD за 1шт]],"")</f>
        <v/>
      </c>
      <c r="N21" s="49"/>
    </row>
    <row r="22" spans="1:14" ht="22.5" customHeight="1">
      <c r="A22" s="44" t="s">
        <v>5231</v>
      </c>
      <c r="B22" s="14"/>
      <c r="C22" s="50"/>
      <c r="D22" s="160" t="s">
        <v>32973</v>
      </c>
      <c r="E22" s="16">
        <v>48300</v>
      </c>
      <c r="F22" s="15">
        <v>0.21</v>
      </c>
      <c r="G22" s="47">
        <v>60</v>
      </c>
      <c r="H22" s="55">
        <f>Таблица662[[#This Row],[Коэфициент стоимости]]*Таблица662[[#This Row],[Розничная цена KRW]]</f>
        <v>10143</v>
      </c>
      <c r="I22" s="17" t="str">
        <f>IF($H$1="","Введите курс",Таблица662[[#This Row],[Оптовая цена KRW за 1шт]]/$H$1)</f>
        <v>Введите курс</v>
      </c>
      <c r="J22" s="48"/>
      <c r="K22" s="18">
        <f>Таблица662[[#This Row],[Заказ коробок ]]*Таблица662[[#This Row],[Кол-во шт в коробке]]</f>
        <v>0</v>
      </c>
      <c r="L22" s="54">
        <f>Таблица662[[#This Row],[Общее кол-во шт]]*Таблица662[[#This Row],[Оптовая цена KRW за 1шт]]</f>
        <v>0</v>
      </c>
      <c r="M22" s="19" t="str">
        <f>IFERROR(Таблица662[[#This Row],[Общее кол-во шт]]*Таблица662[[#This Row],[Оптовая цена USD за 1шт]],"")</f>
        <v/>
      </c>
      <c r="N22" s="49"/>
    </row>
    <row r="23" spans="1:14" ht="22.5" customHeight="1">
      <c r="A23" s="44" t="s">
        <v>5232</v>
      </c>
      <c r="B23" s="14"/>
      <c r="C23" s="50"/>
      <c r="D23" s="160" t="s">
        <v>32974</v>
      </c>
      <c r="E23" s="16">
        <v>42550</v>
      </c>
      <c r="F23" s="15">
        <v>0.21</v>
      </c>
      <c r="G23" s="47">
        <v>77</v>
      </c>
      <c r="H23" s="55">
        <f>Таблица662[[#This Row],[Коэфициент стоимости]]*Таблица662[[#This Row],[Розничная цена KRW]]</f>
        <v>8935.5</v>
      </c>
      <c r="I23" s="17" t="str">
        <f>IF($H$1="","Введите курс",Таблица662[[#This Row],[Оптовая цена KRW за 1шт]]/$H$1)</f>
        <v>Введите курс</v>
      </c>
      <c r="J23" s="48"/>
      <c r="K23" s="18">
        <f>Таблица662[[#This Row],[Заказ коробок ]]*Таблица662[[#This Row],[Кол-во шт в коробке]]</f>
        <v>0</v>
      </c>
      <c r="L23" s="54">
        <f>Таблица662[[#This Row],[Общее кол-во шт]]*Таблица662[[#This Row],[Оптовая цена KRW за 1шт]]</f>
        <v>0</v>
      </c>
      <c r="M23" s="19" t="str">
        <f>IFERROR(Таблица662[[#This Row],[Общее кол-во шт]]*Таблица662[[#This Row],[Оптовая цена USD за 1шт]],"")</f>
        <v/>
      </c>
      <c r="N23" s="49"/>
    </row>
    <row r="24" spans="1:14" ht="22.5" customHeight="1">
      <c r="A24" s="44" t="s">
        <v>5233</v>
      </c>
      <c r="B24" s="14"/>
      <c r="C24" s="50"/>
      <c r="D24" s="160" t="s">
        <v>32975</v>
      </c>
      <c r="E24" s="16">
        <v>40250</v>
      </c>
      <c r="F24" s="15">
        <v>0.22</v>
      </c>
      <c r="G24" s="47">
        <v>77</v>
      </c>
      <c r="H24" s="55">
        <f>Таблица662[[#This Row],[Коэфициент стоимости]]*Таблица662[[#This Row],[Розничная цена KRW]]</f>
        <v>8855</v>
      </c>
      <c r="I24" s="17" t="str">
        <f>IF($H$1="","Введите курс",Таблица662[[#This Row],[Оптовая цена KRW за 1шт]]/$H$1)</f>
        <v>Введите курс</v>
      </c>
      <c r="J24" s="48"/>
      <c r="K24" s="18">
        <f>Таблица662[[#This Row],[Заказ коробок ]]*Таблица662[[#This Row],[Кол-во шт в коробке]]</f>
        <v>0</v>
      </c>
      <c r="L24" s="54">
        <f>Таблица662[[#This Row],[Общее кол-во шт]]*Таблица662[[#This Row],[Оптовая цена KRW за 1шт]]</f>
        <v>0</v>
      </c>
      <c r="M24" s="19" t="str">
        <f>IFERROR(Таблица662[[#This Row],[Общее кол-во шт]]*Таблица662[[#This Row],[Оптовая цена USD за 1шт]],"")</f>
        <v/>
      </c>
      <c r="N24" s="49"/>
    </row>
    <row r="25" spans="1:14" ht="22.5" customHeight="1">
      <c r="A25" s="44" t="s">
        <v>5235</v>
      </c>
      <c r="B25" s="14"/>
      <c r="C25" s="50"/>
      <c r="D25" s="160" t="s">
        <v>32976</v>
      </c>
      <c r="E25" s="16">
        <v>3450</v>
      </c>
      <c r="F25" s="15">
        <v>0.19</v>
      </c>
      <c r="G25" s="47">
        <v>500</v>
      </c>
      <c r="H25" s="55">
        <f>Таблица662[[#This Row],[Коэфициент стоимости]]*Таблица662[[#This Row],[Розничная цена KRW]]</f>
        <v>655.5</v>
      </c>
      <c r="I25" s="17" t="str">
        <f>IF($H$1="","Введите курс",Таблица662[[#This Row],[Оптовая цена KRW за 1шт]]/$H$1)</f>
        <v>Введите курс</v>
      </c>
      <c r="J25" s="48"/>
      <c r="K25" s="18">
        <f>Таблица662[[#This Row],[Заказ коробок ]]*Таблица662[[#This Row],[Кол-во шт в коробке]]</f>
        <v>0</v>
      </c>
      <c r="L25" s="54">
        <f>Таблица662[[#This Row],[Общее кол-во шт]]*Таблица662[[#This Row],[Оптовая цена KRW за 1шт]]</f>
        <v>0</v>
      </c>
      <c r="M25" s="19" t="str">
        <f>IFERROR(Таблица662[[#This Row],[Общее кол-во шт]]*Таблица662[[#This Row],[Оптовая цена USD за 1шт]],"")</f>
        <v/>
      </c>
      <c r="N25" s="49"/>
    </row>
    <row r="26" spans="1:14" ht="22.5" customHeight="1">
      <c r="A26" s="44" t="s">
        <v>5236</v>
      </c>
      <c r="B26" s="14"/>
      <c r="C26" s="50"/>
      <c r="D26" s="160" t="s">
        <v>32977</v>
      </c>
      <c r="E26" s="16">
        <v>1150</v>
      </c>
      <c r="F26" s="15">
        <v>0.15</v>
      </c>
      <c r="G26" s="47">
        <v>400</v>
      </c>
      <c r="H26" s="55">
        <f>Таблица662[[#This Row],[Коэфициент стоимости]]*Таблица662[[#This Row],[Розничная цена KRW]]</f>
        <v>172.5</v>
      </c>
      <c r="I26" s="17" t="str">
        <f>IF($H$1="","Введите курс",Таблица662[[#This Row],[Оптовая цена KRW за 1шт]]/$H$1)</f>
        <v>Введите курс</v>
      </c>
      <c r="J26" s="48"/>
      <c r="K26" s="18">
        <f>Таблица662[[#This Row],[Заказ коробок ]]*Таблица662[[#This Row],[Кол-во шт в коробке]]</f>
        <v>0</v>
      </c>
      <c r="L26" s="54">
        <f>Таблица662[[#This Row],[Общее кол-во шт]]*Таблица662[[#This Row],[Оптовая цена KRW за 1шт]]</f>
        <v>0</v>
      </c>
      <c r="M26" s="19" t="str">
        <f>IFERROR(Таблица662[[#This Row],[Общее кол-во шт]]*Таблица662[[#This Row],[Оптовая цена USD за 1шт]],"")</f>
        <v/>
      </c>
      <c r="N26" s="49"/>
    </row>
    <row r="27" spans="1:14" ht="22.5" customHeight="1">
      <c r="A27" s="44" t="s">
        <v>5237</v>
      </c>
      <c r="B27" s="14"/>
      <c r="C27" s="50"/>
      <c r="D27" s="160" t="s">
        <v>32978</v>
      </c>
      <c r="E27" s="16">
        <v>1150</v>
      </c>
      <c r="F27" s="15">
        <v>0.15</v>
      </c>
      <c r="G27" s="47">
        <v>400</v>
      </c>
      <c r="H27" s="55">
        <f>Таблица662[[#This Row],[Коэфициент стоимости]]*Таблица662[[#This Row],[Розничная цена KRW]]</f>
        <v>172.5</v>
      </c>
      <c r="I27" s="17" t="str">
        <f>IF($H$1="","Введите курс",Таблица662[[#This Row],[Оптовая цена KRW за 1шт]]/$H$1)</f>
        <v>Введите курс</v>
      </c>
      <c r="J27" s="48"/>
      <c r="K27" s="18">
        <f>Таблица662[[#This Row],[Заказ коробок ]]*Таблица662[[#This Row],[Кол-во шт в коробке]]</f>
        <v>0</v>
      </c>
      <c r="L27" s="54">
        <f>Таблица662[[#This Row],[Общее кол-во шт]]*Таблица662[[#This Row],[Оптовая цена KRW за 1шт]]</f>
        <v>0</v>
      </c>
      <c r="M27" s="19" t="str">
        <f>IFERROR(Таблица662[[#This Row],[Общее кол-во шт]]*Таблица662[[#This Row],[Оптовая цена USD за 1шт]],"")</f>
        <v/>
      </c>
      <c r="N27" s="49"/>
    </row>
    <row r="28" spans="1:14" ht="22.5" customHeight="1">
      <c r="A28" s="44" t="s">
        <v>5238</v>
      </c>
      <c r="B28" s="14"/>
      <c r="C28" s="50"/>
      <c r="D28" s="160" t="s">
        <v>32979</v>
      </c>
      <c r="E28" s="16">
        <v>1150</v>
      </c>
      <c r="F28" s="15">
        <v>0.15</v>
      </c>
      <c r="G28" s="47">
        <v>400</v>
      </c>
      <c r="H28" s="55">
        <f>Таблица662[[#This Row],[Коэфициент стоимости]]*Таблица662[[#This Row],[Розничная цена KRW]]</f>
        <v>172.5</v>
      </c>
      <c r="I28" s="17" t="str">
        <f>IF($H$1="","Введите курс",Таблица662[[#This Row],[Оптовая цена KRW за 1шт]]/$H$1)</f>
        <v>Введите курс</v>
      </c>
      <c r="J28" s="48"/>
      <c r="K28" s="18">
        <f>Таблица662[[#This Row],[Заказ коробок ]]*Таблица662[[#This Row],[Кол-во шт в коробке]]</f>
        <v>0</v>
      </c>
      <c r="L28" s="54">
        <f>Таблица662[[#This Row],[Общее кол-во шт]]*Таблица662[[#This Row],[Оптовая цена KRW за 1шт]]</f>
        <v>0</v>
      </c>
      <c r="M28" s="19" t="str">
        <f>IFERROR(Таблица662[[#This Row],[Общее кол-во шт]]*Таблица662[[#This Row],[Оптовая цена USD за 1шт]],"")</f>
        <v/>
      </c>
      <c r="N28" s="49"/>
    </row>
    <row r="29" spans="1:14" ht="22.5" customHeight="1">
      <c r="A29" s="44" t="s">
        <v>5239</v>
      </c>
      <c r="B29" s="14"/>
      <c r="C29" s="50"/>
      <c r="D29" s="160" t="s">
        <v>32980</v>
      </c>
      <c r="E29" s="16">
        <v>1150</v>
      </c>
      <c r="F29" s="15">
        <v>0.15</v>
      </c>
      <c r="G29" s="47">
        <v>400</v>
      </c>
      <c r="H29" s="55">
        <f>Таблица662[[#This Row],[Коэфициент стоимости]]*Таблица662[[#This Row],[Розничная цена KRW]]</f>
        <v>172.5</v>
      </c>
      <c r="I29" s="17" t="str">
        <f>IF($H$1="","Введите курс",Таблица662[[#This Row],[Оптовая цена KRW за 1шт]]/$H$1)</f>
        <v>Введите курс</v>
      </c>
      <c r="J29" s="48"/>
      <c r="K29" s="18">
        <f>Таблица662[[#This Row],[Заказ коробок ]]*Таблица662[[#This Row],[Кол-во шт в коробке]]</f>
        <v>0</v>
      </c>
      <c r="L29" s="54">
        <f>Таблица662[[#This Row],[Общее кол-во шт]]*Таблица662[[#This Row],[Оптовая цена KRW за 1шт]]</f>
        <v>0</v>
      </c>
      <c r="M29" s="19" t="str">
        <f>IFERROR(Таблица662[[#This Row],[Общее кол-во шт]]*Таблица662[[#This Row],[Оптовая цена USD за 1шт]],"")</f>
        <v/>
      </c>
      <c r="N29" s="49"/>
    </row>
    <row r="30" spans="1:14" ht="22.5" customHeight="1">
      <c r="A30" s="44" t="s">
        <v>5240</v>
      </c>
      <c r="B30" s="14"/>
      <c r="C30" s="50"/>
      <c r="D30" s="160" t="s">
        <v>32981</v>
      </c>
      <c r="E30" s="16">
        <v>1150</v>
      </c>
      <c r="F30" s="15">
        <v>0.15</v>
      </c>
      <c r="G30" s="47">
        <v>400</v>
      </c>
      <c r="H30" s="55">
        <f>Таблица662[[#This Row],[Коэфициент стоимости]]*Таблица662[[#This Row],[Розничная цена KRW]]</f>
        <v>172.5</v>
      </c>
      <c r="I30" s="17" t="str">
        <f>IF($H$1="","Введите курс",Таблица662[[#This Row],[Оптовая цена KRW за 1шт]]/$H$1)</f>
        <v>Введите курс</v>
      </c>
      <c r="J30" s="48"/>
      <c r="K30" s="18">
        <f>Таблица662[[#This Row],[Заказ коробок ]]*Таблица662[[#This Row],[Кол-во шт в коробке]]</f>
        <v>0</v>
      </c>
      <c r="L30" s="54">
        <f>Таблица662[[#This Row],[Общее кол-во шт]]*Таблица662[[#This Row],[Оптовая цена KRW за 1шт]]</f>
        <v>0</v>
      </c>
      <c r="M30" s="19" t="str">
        <f>IFERROR(Таблица662[[#This Row],[Общее кол-во шт]]*Таблица662[[#This Row],[Оптовая цена USD за 1шт]],"")</f>
        <v/>
      </c>
      <c r="N30" s="49"/>
    </row>
    <row r="31" spans="1:14" ht="22.5" customHeight="1">
      <c r="A31" s="44" t="s">
        <v>5241</v>
      </c>
      <c r="B31" s="14"/>
      <c r="C31" s="50"/>
      <c r="D31" s="160" t="s">
        <v>32982</v>
      </c>
      <c r="E31" s="16">
        <v>1150</v>
      </c>
      <c r="F31" s="15">
        <v>0.15</v>
      </c>
      <c r="G31" s="47">
        <v>400</v>
      </c>
      <c r="H31" s="55">
        <f>Таблица662[[#This Row],[Коэфициент стоимости]]*Таблица662[[#This Row],[Розничная цена KRW]]</f>
        <v>172.5</v>
      </c>
      <c r="I31" s="17" t="str">
        <f>IF($H$1="","Введите курс",Таблица662[[#This Row],[Оптовая цена KRW за 1шт]]/$H$1)</f>
        <v>Введите курс</v>
      </c>
      <c r="J31" s="48"/>
      <c r="K31" s="18">
        <f>Таблица662[[#This Row],[Заказ коробок ]]*Таблица662[[#This Row],[Кол-во шт в коробке]]</f>
        <v>0</v>
      </c>
      <c r="L31" s="54">
        <f>Таблица662[[#This Row],[Общее кол-во шт]]*Таблица662[[#This Row],[Оптовая цена KRW за 1шт]]</f>
        <v>0</v>
      </c>
      <c r="M31" s="19" t="str">
        <f>IFERROR(Таблица662[[#This Row],[Общее кол-во шт]]*Таблица662[[#This Row],[Оптовая цена USD за 1шт]],"")</f>
        <v/>
      </c>
      <c r="N31" s="49"/>
    </row>
    <row r="32" spans="1:14" ht="22.5" customHeight="1">
      <c r="A32" s="44" t="s">
        <v>5242</v>
      </c>
      <c r="B32" s="14"/>
      <c r="C32" s="50"/>
      <c r="D32" s="160" t="s">
        <v>32983</v>
      </c>
      <c r="E32" s="16">
        <v>1150</v>
      </c>
      <c r="F32" s="15">
        <v>0.15</v>
      </c>
      <c r="G32" s="47">
        <v>400</v>
      </c>
      <c r="H32" s="55">
        <f>Таблица662[[#This Row],[Коэфициент стоимости]]*Таблица662[[#This Row],[Розничная цена KRW]]</f>
        <v>172.5</v>
      </c>
      <c r="I32" s="17" t="str">
        <f>IF($H$1="","Введите курс",Таблица662[[#This Row],[Оптовая цена KRW за 1шт]]/$H$1)</f>
        <v>Введите курс</v>
      </c>
      <c r="J32" s="48"/>
      <c r="K32" s="18">
        <f>Таблица662[[#This Row],[Заказ коробок ]]*Таблица662[[#This Row],[Кол-во шт в коробке]]</f>
        <v>0</v>
      </c>
      <c r="L32" s="54">
        <f>Таблица662[[#This Row],[Общее кол-во шт]]*Таблица662[[#This Row],[Оптовая цена KRW за 1шт]]</f>
        <v>0</v>
      </c>
      <c r="M32" s="19" t="str">
        <f>IFERROR(Таблица662[[#This Row],[Общее кол-во шт]]*Таблица662[[#This Row],[Оптовая цена USD за 1шт]],"")</f>
        <v/>
      </c>
      <c r="N32" s="49"/>
    </row>
    <row r="33" spans="1:14" ht="22.5" customHeight="1">
      <c r="A33" s="44" t="s">
        <v>5243</v>
      </c>
      <c r="B33" s="14"/>
      <c r="C33" s="50"/>
      <c r="D33" s="160" t="s">
        <v>32984</v>
      </c>
      <c r="E33" s="16">
        <v>1150</v>
      </c>
      <c r="F33" s="15">
        <v>0.15</v>
      </c>
      <c r="G33" s="47">
        <v>400</v>
      </c>
      <c r="H33" s="55">
        <f>Таблица662[[#This Row],[Коэфициент стоимости]]*Таблица662[[#This Row],[Розничная цена KRW]]</f>
        <v>172.5</v>
      </c>
      <c r="I33" s="17" t="str">
        <f>IF($H$1="","Введите курс",Таблица662[[#This Row],[Оптовая цена KRW за 1шт]]/$H$1)</f>
        <v>Введите курс</v>
      </c>
      <c r="J33" s="48"/>
      <c r="K33" s="18">
        <f>Таблица662[[#This Row],[Заказ коробок ]]*Таблица662[[#This Row],[Кол-во шт в коробке]]</f>
        <v>0</v>
      </c>
      <c r="L33" s="54">
        <f>Таблица662[[#This Row],[Общее кол-во шт]]*Таблица662[[#This Row],[Оптовая цена KRW за 1шт]]</f>
        <v>0</v>
      </c>
      <c r="M33" s="19" t="str">
        <f>IFERROR(Таблица662[[#This Row],[Общее кол-во шт]]*Таблица662[[#This Row],[Оптовая цена USD за 1шт]],"")</f>
        <v/>
      </c>
      <c r="N33" s="49"/>
    </row>
    <row r="34" spans="1:14" ht="22.5" customHeight="1">
      <c r="A34" s="44" t="s">
        <v>5244</v>
      </c>
      <c r="B34" s="14"/>
      <c r="C34" s="50"/>
      <c r="D34" s="160" t="s">
        <v>32985</v>
      </c>
      <c r="E34" s="16">
        <v>1150</v>
      </c>
      <c r="F34" s="15">
        <v>0.15</v>
      </c>
      <c r="G34" s="47">
        <v>400</v>
      </c>
      <c r="H34" s="55">
        <f>Таблица662[[#This Row],[Коэфициент стоимости]]*Таблица662[[#This Row],[Розничная цена KRW]]</f>
        <v>172.5</v>
      </c>
      <c r="I34" s="17" t="str">
        <f>IF($H$1="","Введите курс",Таблица662[[#This Row],[Оптовая цена KRW за 1шт]]/$H$1)</f>
        <v>Введите курс</v>
      </c>
      <c r="J34" s="48"/>
      <c r="K34" s="18">
        <f>Таблица662[[#This Row],[Заказ коробок ]]*Таблица662[[#This Row],[Кол-во шт в коробке]]</f>
        <v>0</v>
      </c>
      <c r="L34" s="54">
        <f>Таблица662[[#This Row],[Общее кол-во шт]]*Таблица662[[#This Row],[Оптовая цена KRW за 1шт]]</f>
        <v>0</v>
      </c>
      <c r="M34" s="19" t="str">
        <f>IFERROR(Таблица662[[#This Row],[Общее кол-во шт]]*Таблица662[[#This Row],[Оптовая цена USD за 1шт]],"")</f>
        <v/>
      </c>
      <c r="N34" s="49"/>
    </row>
    <row r="35" spans="1:14" ht="22.5" customHeight="1">
      <c r="A35" s="44" t="s">
        <v>5246</v>
      </c>
      <c r="B35" s="14"/>
      <c r="C35" s="50"/>
      <c r="D35" s="160" t="s">
        <v>32986</v>
      </c>
      <c r="E35" s="16">
        <v>1150</v>
      </c>
      <c r="F35" s="15">
        <v>0.15</v>
      </c>
      <c r="G35" s="47">
        <v>400</v>
      </c>
      <c r="H35" s="55">
        <f>Таблица662[[#This Row],[Коэфициент стоимости]]*Таблица662[[#This Row],[Розничная цена KRW]]</f>
        <v>172.5</v>
      </c>
      <c r="I35" s="17" t="str">
        <f>IF($H$1="","Введите курс",Таблица662[[#This Row],[Оптовая цена KRW за 1шт]]/$H$1)</f>
        <v>Введите курс</v>
      </c>
      <c r="J35" s="48"/>
      <c r="K35" s="18">
        <f>Таблица662[[#This Row],[Заказ коробок ]]*Таблица662[[#This Row],[Кол-во шт в коробке]]</f>
        <v>0</v>
      </c>
      <c r="L35" s="54">
        <f>Таблица662[[#This Row],[Общее кол-во шт]]*Таблица662[[#This Row],[Оптовая цена KRW за 1шт]]</f>
        <v>0</v>
      </c>
      <c r="M35" s="19" t="str">
        <f>IFERROR(Таблица662[[#This Row],[Общее кол-во шт]]*Таблица662[[#This Row],[Оптовая цена USD за 1шт]],"")</f>
        <v/>
      </c>
      <c r="N35" s="49"/>
    </row>
    <row r="36" spans="1:14" ht="22.5" customHeight="1">
      <c r="A36" s="44" t="s">
        <v>5248</v>
      </c>
      <c r="B36" s="14"/>
      <c r="C36" s="50"/>
      <c r="D36" s="160" t="s">
        <v>32987</v>
      </c>
      <c r="E36" s="16">
        <v>1150</v>
      </c>
      <c r="F36" s="15">
        <v>0.15</v>
      </c>
      <c r="G36" s="47">
        <v>400</v>
      </c>
      <c r="H36" s="55">
        <f>Таблица662[[#This Row],[Коэфициент стоимости]]*Таблица662[[#This Row],[Розничная цена KRW]]</f>
        <v>172.5</v>
      </c>
      <c r="I36" s="17" t="str">
        <f>IF($H$1="","Введите курс",Таблица662[[#This Row],[Оптовая цена KRW за 1шт]]/$H$1)</f>
        <v>Введите курс</v>
      </c>
      <c r="J36" s="48"/>
      <c r="K36" s="18">
        <f>Таблица662[[#This Row],[Заказ коробок ]]*Таблица662[[#This Row],[Кол-во шт в коробке]]</f>
        <v>0</v>
      </c>
      <c r="L36" s="54">
        <f>Таблица662[[#This Row],[Общее кол-во шт]]*Таблица662[[#This Row],[Оптовая цена KRW за 1шт]]</f>
        <v>0</v>
      </c>
      <c r="M36" s="19" t="str">
        <f>IFERROR(Таблица662[[#This Row],[Общее кол-во шт]]*Таблица662[[#This Row],[Оптовая цена USD за 1шт]],"")</f>
        <v/>
      </c>
      <c r="N36" s="49"/>
    </row>
    <row r="37" spans="1:14" ht="22.5" customHeight="1">
      <c r="A37" s="44" t="s">
        <v>5250</v>
      </c>
      <c r="B37" s="14"/>
      <c r="C37" s="50"/>
      <c r="D37" s="160" t="s">
        <v>32988</v>
      </c>
      <c r="E37" s="16">
        <v>2300</v>
      </c>
      <c r="F37" s="15">
        <v>0.19</v>
      </c>
      <c r="G37" s="47">
        <v>400</v>
      </c>
      <c r="H37" s="55">
        <f>Таблица662[[#This Row],[Коэфициент стоимости]]*Таблица662[[#This Row],[Розничная цена KRW]]</f>
        <v>437</v>
      </c>
      <c r="I37" s="17" t="str">
        <f>IF($H$1="","Введите курс",Таблица662[[#This Row],[Оптовая цена KRW за 1шт]]/$H$1)</f>
        <v>Введите курс</v>
      </c>
      <c r="J37" s="48"/>
      <c r="K37" s="18">
        <f>Таблица662[[#This Row],[Заказ коробок ]]*Таблица662[[#This Row],[Кол-во шт в коробке]]</f>
        <v>0</v>
      </c>
      <c r="L37" s="54">
        <f>Таблица662[[#This Row],[Общее кол-во шт]]*Таблица662[[#This Row],[Оптовая цена KRW за 1шт]]</f>
        <v>0</v>
      </c>
      <c r="M37" s="19" t="str">
        <f>IFERROR(Таблица662[[#This Row],[Общее кол-во шт]]*Таблица662[[#This Row],[Оптовая цена USD за 1шт]],"")</f>
        <v/>
      </c>
      <c r="N37" s="49"/>
    </row>
    <row r="38" spans="1:14" ht="22.5" customHeight="1">
      <c r="A38" s="44" t="s">
        <v>5251</v>
      </c>
      <c r="B38" s="14"/>
      <c r="C38" s="50"/>
      <c r="D38" s="160" t="s">
        <v>32989</v>
      </c>
      <c r="E38" s="16">
        <v>3450</v>
      </c>
      <c r="F38" s="15">
        <v>0.25</v>
      </c>
      <c r="G38" s="47">
        <v>120</v>
      </c>
      <c r="H38" s="55">
        <f>Таблица662[[#This Row],[Коэфициент стоимости]]*Таблица662[[#This Row],[Розничная цена KRW]]</f>
        <v>862.5</v>
      </c>
      <c r="I38" s="17" t="str">
        <f>IF($H$1="","Введите курс",Таблица662[[#This Row],[Оптовая цена KRW за 1шт]]/$H$1)</f>
        <v>Введите курс</v>
      </c>
      <c r="J38" s="48"/>
      <c r="K38" s="18">
        <f>Таблица662[[#This Row],[Заказ коробок ]]*Таблица662[[#This Row],[Кол-во шт в коробке]]</f>
        <v>0</v>
      </c>
      <c r="L38" s="54">
        <f>Таблица662[[#This Row],[Общее кол-во шт]]*Таблица662[[#This Row],[Оптовая цена KRW за 1шт]]</f>
        <v>0</v>
      </c>
      <c r="M38" s="19" t="str">
        <f>IFERROR(Таблица662[[#This Row],[Общее кол-во шт]]*Таблица662[[#This Row],[Оптовая цена USD за 1шт]],"")</f>
        <v/>
      </c>
      <c r="N38" s="49"/>
    </row>
    <row r="39" spans="1:14" ht="22.5" customHeight="1">
      <c r="A39" s="44" t="s">
        <v>5252</v>
      </c>
      <c r="B39" s="14"/>
      <c r="C39" s="50"/>
      <c r="D39" s="160" t="s">
        <v>32990</v>
      </c>
      <c r="E39" s="16">
        <v>3450</v>
      </c>
      <c r="F39" s="15">
        <v>0.25</v>
      </c>
      <c r="G39" s="47">
        <v>120</v>
      </c>
      <c r="H39" s="55">
        <f>Таблица662[[#This Row],[Коэфициент стоимости]]*Таблица662[[#This Row],[Розничная цена KRW]]</f>
        <v>862.5</v>
      </c>
      <c r="I39" s="17" t="str">
        <f>IF($H$1="","Введите курс",Таблица662[[#This Row],[Оптовая цена KRW за 1шт]]/$H$1)</f>
        <v>Введите курс</v>
      </c>
      <c r="J39" s="48"/>
      <c r="K39" s="18">
        <f>Таблица662[[#This Row],[Заказ коробок ]]*Таблица662[[#This Row],[Кол-во шт в коробке]]</f>
        <v>0</v>
      </c>
      <c r="L39" s="54">
        <f>Таблица662[[#This Row],[Общее кол-во шт]]*Таблица662[[#This Row],[Оптовая цена KRW за 1шт]]</f>
        <v>0</v>
      </c>
      <c r="M39" s="19" t="str">
        <f>IFERROR(Таблица662[[#This Row],[Общее кол-во шт]]*Таблица662[[#This Row],[Оптовая цена USD за 1шт]],"")</f>
        <v/>
      </c>
      <c r="N39" s="49"/>
    </row>
    <row r="40" spans="1:14" ht="22.5" customHeight="1">
      <c r="A40" s="44" t="s">
        <v>5254</v>
      </c>
      <c r="B40" s="14"/>
      <c r="C40" s="50"/>
      <c r="D40" s="160" t="s">
        <v>32991</v>
      </c>
      <c r="E40" s="16">
        <v>3450</v>
      </c>
      <c r="F40" s="15">
        <v>0.25</v>
      </c>
      <c r="G40" s="47">
        <v>120</v>
      </c>
      <c r="H40" s="55">
        <f>Таблица662[[#This Row],[Коэфициент стоимости]]*Таблица662[[#This Row],[Розничная цена KRW]]</f>
        <v>862.5</v>
      </c>
      <c r="I40" s="17" t="str">
        <f>IF($H$1="","Введите курс",Таблица662[[#This Row],[Оптовая цена KRW за 1шт]]/$H$1)</f>
        <v>Введите курс</v>
      </c>
      <c r="J40" s="48"/>
      <c r="K40" s="18">
        <f>Таблица662[[#This Row],[Заказ коробок ]]*Таблица662[[#This Row],[Кол-во шт в коробке]]</f>
        <v>0</v>
      </c>
      <c r="L40" s="54">
        <f>Таблица662[[#This Row],[Общее кол-во шт]]*Таблица662[[#This Row],[Оптовая цена KRW за 1шт]]</f>
        <v>0</v>
      </c>
      <c r="M40" s="19" t="str">
        <f>IFERROR(Таблица662[[#This Row],[Общее кол-во шт]]*Таблица662[[#This Row],[Оптовая цена USD за 1шт]],"")</f>
        <v/>
      </c>
      <c r="N40" s="49"/>
    </row>
    <row r="41" spans="1:14" ht="22.5" customHeight="1">
      <c r="A41" s="44" t="s">
        <v>5255</v>
      </c>
      <c r="B41" s="14"/>
      <c r="C41" s="50"/>
      <c r="D41" s="160" t="s">
        <v>32992</v>
      </c>
      <c r="E41" s="16">
        <v>6900</v>
      </c>
      <c r="F41" s="15">
        <v>0.19</v>
      </c>
      <c r="G41" s="47">
        <v>120</v>
      </c>
      <c r="H41" s="55">
        <f>Таблица662[[#This Row],[Коэфициент стоимости]]*Таблица662[[#This Row],[Розничная цена KRW]]</f>
        <v>1311</v>
      </c>
      <c r="I41" s="17" t="str">
        <f>IF($H$1="","Введите курс",Таблица662[[#This Row],[Оптовая цена KRW за 1шт]]/$H$1)</f>
        <v>Введите курс</v>
      </c>
      <c r="J41" s="48"/>
      <c r="K41" s="18">
        <f>Таблица662[[#This Row],[Заказ коробок ]]*Таблица662[[#This Row],[Кол-во шт в коробке]]</f>
        <v>0</v>
      </c>
      <c r="L41" s="54">
        <f>Таблица662[[#This Row],[Общее кол-во шт]]*Таблица662[[#This Row],[Оптовая цена KRW за 1шт]]</f>
        <v>0</v>
      </c>
      <c r="M41" s="19" t="str">
        <f>IFERROR(Таблица662[[#This Row],[Общее кол-во шт]]*Таблица662[[#This Row],[Оптовая цена USD за 1шт]],"")</f>
        <v/>
      </c>
      <c r="N41" s="49"/>
    </row>
    <row r="42" spans="1:14" ht="22.5" customHeight="1">
      <c r="A42" s="44" t="s">
        <v>5257</v>
      </c>
      <c r="B42" s="14"/>
      <c r="C42" s="50"/>
      <c r="D42" s="160" t="s">
        <v>32993</v>
      </c>
      <c r="E42" s="16">
        <v>6900</v>
      </c>
      <c r="F42" s="15">
        <v>0.22</v>
      </c>
      <c r="G42" s="47">
        <v>45</v>
      </c>
      <c r="H42" s="55">
        <f>Таблица662[[#This Row],[Коэфициент стоимости]]*Таблица662[[#This Row],[Розничная цена KRW]]</f>
        <v>1518</v>
      </c>
      <c r="I42" s="17" t="str">
        <f>IF($H$1="","Введите курс",Таблица662[[#This Row],[Оптовая цена KRW за 1шт]]/$H$1)</f>
        <v>Введите курс</v>
      </c>
      <c r="J42" s="48"/>
      <c r="K42" s="18">
        <f>Таблица662[[#This Row],[Заказ коробок ]]*Таблица662[[#This Row],[Кол-во шт в коробке]]</f>
        <v>0</v>
      </c>
      <c r="L42" s="54">
        <f>Таблица662[[#This Row],[Общее кол-во шт]]*Таблица662[[#This Row],[Оптовая цена KRW за 1шт]]</f>
        <v>0</v>
      </c>
      <c r="M42" s="19" t="str">
        <f>IFERROR(Таблица662[[#This Row],[Общее кол-во шт]]*Таблица662[[#This Row],[Оптовая цена USD за 1шт]],"")</f>
        <v/>
      </c>
      <c r="N42" s="49"/>
    </row>
    <row r="43" spans="1:14" ht="22.5" customHeight="1">
      <c r="A43" s="44" t="s">
        <v>5259</v>
      </c>
      <c r="B43" s="14"/>
      <c r="C43" s="50"/>
      <c r="D43" s="160" t="s">
        <v>32994</v>
      </c>
      <c r="E43" s="16">
        <v>8050</v>
      </c>
      <c r="F43" s="15">
        <v>0.27</v>
      </c>
      <c r="G43" s="47">
        <v>15</v>
      </c>
      <c r="H43" s="55">
        <f>Таблица662[[#This Row],[Коэфициент стоимости]]*Таблица662[[#This Row],[Розничная цена KRW]]</f>
        <v>2173.5</v>
      </c>
      <c r="I43" s="17" t="str">
        <f>IF($H$1="","Введите курс",Таблица662[[#This Row],[Оптовая цена KRW за 1шт]]/$H$1)</f>
        <v>Введите курс</v>
      </c>
      <c r="J43" s="48"/>
      <c r="K43" s="18">
        <f>Таблица662[[#This Row],[Заказ коробок ]]*Таблица662[[#This Row],[Кол-во шт в коробке]]</f>
        <v>0</v>
      </c>
      <c r="L43" s="54">
        <f>Таблица662[[#This Row],[Общее кол-во шт]]*Таблица662[[#This Row],[Оптовая цена KRW за 1шт]]</f>
        <v>0</v>
      </c>
      <c r="M43" s="19" t="str">
        <f>IFERROR(Таблица662[[#This Row],[Общее кол-во шт]]*Таблица662[[#This Row],[Оптовая цена USD за 1шт]],"")</f>
        <v/>
      </c>
      <c r="N43" s="49"/>
    </row>
    <row r="44" spans="1:14" ht="22.5" customHeight="1">
      <c r="A44" s="44" t="s">
        <v>5260</v>
      </c>
      <c r="B44" s="14"/>
      <c r="C44" s="50"/>
      <c r="D44" s="160" t="s">
        <v>32995</v>
      </c>
      <c r="E44" s="16">
        <v>6900</v>
      </c>
      <c r="F44" s="15">
        <v>0.24</v>
      </c>
      <c r="G44" s="47">
        <v>70</v>
      </c>
      <c r="H44" s="55">
        <f>Таблица662[[#This Row],[Коэфициент стоимости]]*Таблица662[[#This Row],[Розничная цена KRW]]</f>
        <v>1656</v>
      </c>
      <c r="I44" s="17" t="str">
        <f>IF($H$1="","Введите курс",Таблица662[[#This Row],[Оптовая цена KRW за 1шт]]/$H$1)</f>
        <v>Введите курс</v>
      </c>
      <c r="J44" s="48"/>
      <c r="K44" s="18">
        <f>Таблица662[[#This Row],[Заказ коробок ]]*Таблица662[[#This Row],[Кол-во шт в коробке]]</f>
        <v>0</v>
      </c>
      <c r="L44" s="54">
        <f>Таблица662[[#This Row],[Общее кол-во шт]]*Таблица662[[#This Row],[Оптовая цена KRW за 1шт]]</f>
        <v>0</v>
      </c>
      <c r="M44" s="19" t="str">
        <f>IFERROR(Таблица662[[#This Row],[Общее кол-во шт]]*Таблица662[[#This Row],[Оптовая цена USD за 1шт]],"")</f>
        <v/>
      </c>
      <c r="N44" s="49"/>
    </row>
    <row r="45" spans="1:14" ht="22.5" customHeight="1">
      <c r="A45" s="44" t="s">
        <v>5261</v>
      </c>
      <c r="B45" s="14"/>
      <c r="C45" s="50"/>
      <c r="D45" s="160" t="s">
        <v>32996</v>
      </c>
      <c r="E45" s="16">
        <v>33350</v>
      </c>
      <c r="F45" s="15">
        <v>0.32</v>
      </c>
      <c r="G45" s="47">
        <v>144</v>
      </c>
      <c r="H45" s="55">
        <f>Таблица662[[#This Row],[Коэфициент стоимости]]*Таблица662[[#This Row],[Розничная цена KRW]]</f>
        <v>10672</v>
      </c>
      <c r="I45" s="17" t="str">
        <f>IF($H$1="","Введите курс",Таблица662[[#This Row],[Оптовая цена KRW за 1шт]]/$H$1)</f>
        <v>Введите курс</v>
      </c>
      <c r="J45" s="48"/>
      <c r="K45" s="18">
        <f>Таблица662[[#This Row],[Заказ коробок ]]*Таблица662[[#This Row],[Кол-во шт в коробке]]</f>
        <v>0</v>
      </c>
      <c r="L45" s="54">
        <f>Таблица662[[#This Row],[Общее кол-во шт]]*Таблица662[[#This Row],[Оптовая цена KRW за 1шт]]</f>
        <v>0</v>
      </c>
      <c r="M45" s="19" t="str">
        <f>IFERROR(Таблица662[[#This Row],[Общее кол-во шт]]*Таблица662[[#This Row],[Оптовая цена USD за 1шт]],"")</f>
        <v/>
      </c>
      <c r="N45" s="49"/>
    </row>
  </sheetData>
  <sheetProtection algorithmName="SHA-512" hashValue="ScjN1oymwsm7YfYsQlfn+JA+r8KOIr7rLrlavqe4p07bQSZ0r+/A1PVyTPYn0MVvlI8Z1N/Y5bB2LanRGhzJyA==" saltValue="uT2hIdpbKMx6B54qtwCiqg==" spinCount="100000" sheet="1" autoFilter="0" pivotTables="0"/>
  <mergeCells count="2">
    <mergeCell ref="A1:C1"/>
    <mergeCell ref="D1:F1"/>
  </mergeCells>
  <conditionalFormatting sqref="A46:A1048576">
    <cfRule type="duplicateValues" dxfId="367" priority="1"/>
  </conditionalFormatting>
  <conditionalFormatting sqref="A46:A1048576">
    <cfRule type="duplicateValues" dxfId="366" priority="2"/>
    <cfRule type="duplicateValues" dxfId="365" priority="3"/>
    <cfRule type="duplicateValues" dxfId="364" priority="4"/>
  </conditionalFormatting>
  <conditionalFormatting sqref="A3:A45">
    <cfRule type="duplicateValues" dxfId="363" priority="5"/>
  </conditionalFormatting>
  <conditionalFormatting sqref="A3:A45">
    <cfRule type="duplicateValues" dxfId="362" priority="6"/>
    <cfRule type="duplicateValues" dxfId="361" priority="7"/>
    <cfRule type="duplicateValues" dxfId="360" priority="8"/>
  </conditionalFormatting>
  <hyperlinks>
    <hyperlink ref="G1" r:id="rId1" xr:uid="{7BDE14A0-FB01-4740-B6E6-9B82E3F1ED52}"/>
    <hyperlink ref="N1" location="Главная!A1" display="Вернуться на Главную" xr:uid="{B37BA05E-4BA2-4596-92F1-1F3E4DA98C7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7826B-8211-4989-BA9C-97A5F2E79674}">
  <sheetPr>
    <pageSetUpPr fitToPage="1"/>
  </sheetPr>
  <dimension ref="A1:N15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18804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SUM(J3:J150)</f>
        <v>0</v>
      </c>
      <c r="K1" s="125">
        <f>SUM(K3:K150)</f>
        <v>0</v>
      </c>
      <c r="L1" s="126">
        <f>SUM(L3:L150)</f>
        <v>0</v>
      </c>
      <c r="M1" s="127">
        <f>SUM(M3:M150)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18805</v>
      </c>
      <c r="B3" s="14">
        <v>8809237828348</v>
      </c>
      <c r="C3" s="45" t="s">
        <v>18806</v>
      </c>
      <c r="D3" s="46" t="s">
        <v>18807</v>
      </c>
      <c r="E3" s="53">
        <v>3000</v>
      </c>
      <c r="F3" s="15">
        <v>0.32</v>
      </c>
      <c r="G3" s="47">
        <v>500</v>
      </c>
      <c r="H3" s="16">
        <f>Таблица636[[#This Row],[Коэфициент стоимости]]*Таблица636[[#This Row],[Розничная цена KRW]]</f>
        <v>960</v>
      </c>
      <c r="I3" s="17" t="str">
        <f>IF($H$1="","Введите курс",Таблица636[[#This Row],[Оптовая цена KRW за 1шт]]/$H$1)</f>
        <v>Введите курс</v>
      </c>
      <c r="J3" s="48"/>
      <c r="K3" s="18">
        <f>Таблица636[[#This Row],[Заказ коробок ]]*Таблица636[[#This Row],[Кол-во шт в коробке]]</f>
        <v>0</v>
      </c>
      <c r="L3" s="16">
        <f>Таблица636[[#This Row],[Общее кол-во шт]]*Таблица636[[#This Row],[Оптовая цена KRW за 1шт]]</f>
        <v>0</v>
      </c>
      <c r="M3" s="19" t="str">
        <f>IFERROR(Таблица636[[#This Row],[Общее кол-во шт]]*Таблица636[[#This Row],[Оптовая цена USD за 1шт]],"")</f>
        <v/>
      </c>
      <c r="N3" s="49"/>
    </row>
    <row r="4" spans="1:14" ht="22.5" customHeight="1">
      <c r="A4" s="44" t="s">
        <v>18808</v>
      </c>
      <c r="B4" s="14">
        <v>8809237828362</v>
      </c>
      <c r="C4" s="50" t="s">
        <v>18809</v>
      </c>
      <c r="D4" s="46" t="s">
        <v>18810</v>
      </c>
      <c r="E4" s="16">
        <v>3000</v>
      </c>
      <c r="F4" s="15">
        <v>0.32</v>
      </c>
      <c r="G4" s="47">
        <v>500</v>
      </c>
      <c r="H4" s="55">
        <f>Таблица636[[#This Row],[Коэфициент стоимости]]*Таблица636[[#This Row],[Розничная цена KRW]]</f>
        <v>960</v>
      </c>
      <c r="I4" s="17" t="str">
        <f>IF($H$1="","Введите курс",Таблица636[[#This Row],[Оптовая цена KRW за 1шт]]/$H$1)</f>
        <v>Введите курс</v>
      </c>
      <c r="J4" s="48"/>
      <c r="K4" s="18">
        <f>Таблица636[[#This Row],[Заказ коробок ]]*Таблица636[[#This Row],[Кол-во шт в коробке]]</f>
        <v>0</v>
      </c>
      <c r="L4" s="54">
        <f>Таблица636[[#This Row],[Общее кол-во шт]]*Таблица636[[#This Row],[Оптовая цена KRW за 1шт]]</f>
        <v>0</v>
      </c>
      <c r="M4" s="19" t="str">
        <f>IFERROR(Таблица636[[#This Row],[Общее кол-во шт]]*Таблица636[[#This Row],[Оптовая цена USD за 1шт]],"")</f>
        <v/>
      </c>
      <c r="N4" s="49"/>
    </row>
    <row r="5" spans="1:14" ht="22.5" customHeight="1">
      <c r="A5" s="44" t="s">
        <v>18811</v>
      </c>
      <c r="B5" s="14">
        <v>8809237828386</v>
      </c>
      <c r="C5" s="50" t="s">
        <v>18812</v>
      </c>
      <c r="D5" s="46" t="s">
        <v>18813</v>
      </c>
      <c r="E5" s="16">
        <v>3000</v>
      </c>
      <c r="F5" s="15">
        <v>0.32</v>
      </c>
      <c r="G5" s="47">
        <v>500</v>
      </c>
      <c r="H5" s="55">
        <f>Таблица636[[#This Row],[Коэфициент стоимости]]*Таблица636[[#This Row],[Розничная цена KRW]]</f>
        <v>960</v>
      </c>
      <c r="I5" s="17" t="str">
        <f>IF($H$1="","Введите курс",Таблица636[[#This Row],[Оптовая цена KRW за 1шт]]/$H$1)</f>
        <v>Введите курс</v>
      </c>
      <c r="J5" s="48"/>
      <c r="K5" s="18">
        <f>Таблица636[[#This Row],[Заказ коробок ]]*Таблица636[[#This Row],[Кол-во шт в коробке]]</f>
        <v>0</v>
      </c>
      <c r="L5" s="54">
        <f>Таблица636[[#This Row],[Общее кол-во шт]]*Таблица636[[#This Row],[Оптовая цена KRW за 1шт]]</f>
        <v>0</v>
      </c>
      <c r="M5" s="19" t="str">
        <f>IFERROR(Таблица636[[#This Row],[Общее кол-во шт]]*Таблица636[[#This Row],[Оптовая цена USD за 1шт]],"")</f>
        <v/>
      </c>
      <c r="N5" s="49"/>
    </row>
    <row r="6" spans="1:14" ht="22.5" customHeight="1">
      <c r="A6" s="44" t="s">
        <v>18814</v>
      </c>
      <c r="B6" s="14">
        <v>8809237828409</v>
      </c>
      <c r="C6" s="50" t="s">
        <v>18815</v>
      </c>
      <c r="D6" s="46" t="s">
        <v>18816</v>
      </c>
      <c r="E6" s="16">
        <v>3000</v>
      </c>
      <c r="F6" s="15">
        <v>0.32</v>
      </c>
      <c r="G6" s="47">
        <v>500</v>
      </c>
      <c r="H6" s="55">
        <f>Таблица636[[#This Row],[Коэфициент стоимости]]*Таблица636[[#This Row],[Розничная цена KRW]]</f>
        <v>960</v>
      </c>
      <c r="I6" s="17" t="str">
        <f>IF($H$1="","Введите курс",Таблица636[[#This Row],[Оптовая цена KRW за 1шт]]/$H$1)</f>
        <v>Введите курс</v>
      </c>
      <c r="J6" s="48"/>
      <c r="K6" s="18">
        <f>Таблица636[[#This Row],[Заказ коробок ]]*Таблица636[[#This Row],[Кол-во шт в коробке]]</f>
        <v>0</v>
      </c>
      <c r="L6" s="54">
        <f>Таблица636[[#This Row],[Общее кол-во шт]]*Таблица636[[#This Row],[Оптовая цена KRW за 1шт]]</f>
        <v>0</v>
      </c>
      <c r="M6" s="19" t="str">
        <f>IFERROR(Таблица636[[#This Row],[Общее кол-во шт]]*Таблица636[[#This Row],[Оптовая цена USD за 1шт]],"")</f>
        <v/>
      </c>
      <c r="N6" s="49"/>
    </row>
    <row r="7" spans="1:14" ht="22.5" customHeight="1">
      <c r="A7" s="44" t="s">
        <v>18817</v>
      </c>
      <c r="B7" s="14">
        <v>8809548092742</v>
      </c>
      <c r="C7" s="50" t="s">
        <v>18818</v>
      </c>
      <c r="D7" s="46" t="s">
        <v>18819</v>
      </c>
      <c r="E7" s="16">
        <v>3000</v>
      </c>
      <c r="F7" s="15">
        <v>0.32</v>
      </c>
      <c r="G7" s="47">
        <v>200</v>
      </c>
      <c r="H7" s="55">
        <f>Таблица636[[#This Row],[Коэфициент стоимости]]*Таблица636[[#This Row],[Розничная цена KRW]]</f>
        <v>960</v>
      </c>
      <c r="I7" s="17" t="str">
        <f>IF($H$1="","Введите курс",Таблица636[[#This Row],[Оптовая цена KRW за 1шт]]/$H$1)</f>
        <v>Введите курс</v>
      </c>
      <c r="J7" s="48"/>
      <c r="K7" s="18">
        <f>Таблица636[[#This Row],[Заказ коробок ]]*Таблица636[[#This Row],[Кол-во шт в коробке]]</f>
        <v>0</v>
      </c>
      <c r="L7" s="54">
        <f>Таблица636[[#This Row],[Общее кол-во шт]]*Таблица636[[#This Row],[Оптовая цена KRW за 1шт]]</f>
        <v>0</v>
      </c>
      <c r="M7" s="19" t="str">
        <f>IFERROR(Таблица636[[#This Row],[Общее кол-во шт]]*Таблица636[[#This Row],[Оптовая цена USD за 1шт]],"")</f>
        <v/>
      </c>
      <c r="N7" s="49"/>
    </row>
    <row r="8" spans="1:14" ht="22.5" customHeight="1">
      <c r="A8" s="44" t="s">
        <v>18820</v>
      </c>
      <c r="B8" s="14">
        <v>8809237825262</v>
      </c>
      <c r="C8" s="50" t="s">
        <v>18821</v>
      </c>
      <c r="D8" s="46" t="s">
        <v>18822</v>
      </c>
      <c r="E8" s="16">
        <v>3000</v>
      </c>
      <c r="F8" s="15">
        <v>0.32</v>
      </c>
      <c r="G8" s="47">
        <v>200</v>
      </c>
      <c r="H8" s="55">
        <f>Таблица636[[#This Row],[Коэфициент стоимости]]*Таблица636[[#This Row],[Розничная цена KRW]]</f>
        <v>960</v>
      </c>
      <c r="I8" s="17" t="str">
        <f>IF($H$1="","Введите курс",Таблица636[[#This Row],[Оптовая цена KRW за 1шт]]/$H$1)</f>
        <v>Введите курс</v>
      </c>
      <c r="J8" s="48"/>
      <c r="K8" s="18">
        <f>Таблица636[[#This Row],[Заказ коробок ]]*Таблица636[[#This Row],[Кол-во шт в коробке]]</f>
        <v>0</v>
      </c>
      <c r="L8" s="54">
        <f>Таблица636[[#This Row],[Общее кол-во шт]]*Таблица636[[#This Row],[Оптовая цена KRW за 1шт]]</f>
        <v>0</v>
      </c>
      <c r="M8" s="19" t="str">
        <f>IFERROR(Таблица636[[#This Row],[Общее кол-во шт]]*Таблица636[[#This Row],[Оптовая цена USD за 1шт]],"")</f>
        <v/>
      </c>
      <c r="N8" s="49"/>
    </row>
    <row r="9" spans="1:14" ht="22.5" customHeight="1">
      <c r="A9" s="44" t="s">
        <v>18823</v>
      </c>
      <c r="B9" s="14">
        <v>8809237828027</v>
      </c>
      <c r="C9" s="50" t="s">
        <v>18824</v>
      </c>
      <c r="D9" s="46" t="s">
        <v>18825</v>
      </c>
      <c r="E9" s="16">
        <v>3000</v>
      </c>
      <c r="F9" s="15">
        <v>0.32</v>
      </c>
      <c r="G9" s="47">
        <v>200</v>
      </c>
      <c r="H9" s="55">
        <f>Таблица636[[#This Row],[Коэфициент стоимости]]*Таблица636[[#This Row],[Розничная цена KRW]]</f>
        <v>960</v>
      </c>
      <c r="I9" s="17" t="str">
        <f>IF($H$1="","Введите курс",Таблица636[[#This Row],[Оптовая цена KRW за 1шт]]/$H$1)</f>
        <v>Введите курс</v>
      </c>
      <c r="J9" s="48"/>
      <c r="K9" s="18">
        <f>Таблица636[[#This Row],[Заказ коробок ]]*Таблица636[[#This Row],[Кол-во шт в коробке]]</f>
        <v>0</v>
      </c>
      <c r="L9" s="54">
        <f>Таблица636[[#This Row],[Общее кол-во шт]]*Таблица636[[#This Row],[Оптовая цена KRW за 1шт]]</f>
        <v>0</v>
      </c>
      <c r="M9" s="19" t="str">
        <f>IFERROR(Таблица636[[#This Row],[Общее кол-во шт]]*Таблица636[[#This Row],[Оптовая цена USD за 1шт]],"")</f>
        <v/>
      </c>
      <c r="N9" s="49"/>
    </row>
    <row r="10" spans="1:14" ht="22.5" customHeight="1">
      <c r="A10" s="44" t="s">
        <v>18826</v>
      </c>
      <c r="B10" s="14">
        <v>8809237825279</v>
      </c>
      <c r="C10" s="50" t="s">
        <v>18827</v>
      </c>
      <c r="D10" s="46" t="s">
        <v>18828</v>
      </c>
      <c r="E10" s="16">
        <v>3000</v>
      </c>
      <c r="F10" s="15">
        <v>0.32</v>
      </c>
      <c r="G10" s="47">
        <v>200</v>
      </c>
      <c r="H10" s="55">
        <f>Таблица636[[#This Row],[Коэфициент стоимости]]*Таблица636[[#This Row],[Розничная цена KRW]]</f>
        <v>960</v>
      </c>
      <c r="I10" s="17" t="str">
        <f>IF($H$1="","Введите курс",Таблица636[[#This Row],[Оптовая цена KRW за 1шт]]/$H$1)</f>
        <v>Введите курс</v>
      </c>
      <c r="J10" s="48"/>
      <c r="K10" s="18">
        <f>Таблица636[[#This Row],[Заказ коробок ]]*Таблица636[[#This Row],[Кол-во шт в коробке]]</f>
        <v>0</v>
      </c>
      <c r="L10" s="54">
        <f>Таблица636[[#This Row],[Общее кол-во шт]]*Таблица636[[#This Row],[Оптовая цена KRW за 1шт]]</f>
        <v>0</v>
      </c>
      <c r="M10" s="19" t="str">
        <f>IFERROR(Таблица636[[#This Row],[Общее кол-во шт]]*Таблица636[[#This Row],[Оптовая цена USD за 1шт]],"")</f>
        <v/>
      </c>
      <c r="N10" s="49"/>
    </row>
    <row r="11" spans="1:14" ht="22.5" customHeight="1">
      <c r="A11" s="44" t="s">
        <v>18829</v>
      </c>
      <c r="B11" s="14">
        <v>8809458840419</v>
      </c>
      <c r="C11" s="50" t="s">
        <v>18830</v>
      </c>
      <c r="D11" s="46" t="s">
        <v>18831</v>
      </c>
      <c r="E11" s="16">
        <v>3000</v>
      </c>
      <c r="F11" s="15">
        <v>0.32</v>
      </c>
      <c r="G11" s="47">
        <v>400</v>
      </c>
      <c r="H11" s="55">
        <f>Таблица636[[#This Row],[Коэфициент стоимости]]*Таблица636[[#This Row],[Розничная цена KRW]]</f>
        <v>960</v>
      </c>
      <c r="I11" s="17" t="str">
        <f>IF($H$1="","Введите курс",Таблица636[[#This Row],[Оптовая цена KRW за 1шт]]/$H$1)</f>
        <v>Введите курс</v>
      </c>
      <c r="J11" s="48"/>
      <c r="K11" s="18">
        <f>Таблица636[[#This Row],[Заказ коробок ]]*Таблица636[[#This Row],[Кол-во шт в коробке]]</f>
        <v>0</v>
      </c>
      <c r="L11" s="54">
        <f>Таблица636[[#This Row],[Общее кол-во шт]]*Таблица636[[#This Row],[Оптовая цена KRW за 1шт]]</f>
        <v>0</v>
      </c>
      <c r="M11" s="19" t="str">
        <f>IFERROR(Таблица636[[#This Row],[Общее кол-во шт]]*Таблица636[[#This Row],[Оптовая цена USD за 1шт]],"")</f>
        <v/>
      </c>
      <c r="N11" s="49"/>
    </row>
    <row r="12" spans="1:14" ht="22.5" customHeight="1">
      <c r="A12" s="44" t="s">
        <v>18832</v>
      </c>
      <c r="B12" s="14">
        <v>8809237828140</v>
      </c>
      <c r="C12" s="50" t="s">
        <v>18833</v>
      </c>
      <c r="D12" s="46" t="s">
        <v>18834</v>
      </c>
      <c r="E12" s="16">
        <v>3000</v>
      </c>
      <c r="F12" s="15">
        <v>0.32</v>
      </c>
      <c r="G12" s="47">
        <v>200</v>
      </c>
      <c r="H12" s="55">
        <f>Таблица636[[#This Row],[Коэфициент стоимости]]*Таблица636[[#This Row],[Розничная цена KRW]]</f>
        <v>960</v>
      </c>
      <c r="I12" s="17" t="str">
        <f>IF($H$1="","Введите курс",Таблица636[[#This Row],[Оптовая цена KRW за 1шт]]/$H$1)</f>
        <v>Введите курс</v>
      </c>
      <c r="J12" s="48"/>
      <c r="K12" s="18">
        <f>Таблица636[[#This Row],[Заказ коробок ]]*Таблица636[[#This Row],[Кол-во шт в коробке]]</f>
        <v>0</v>
      </c>
      <c r="L12" s="54">
        <f>Таблица636[[#This Row],[Общее кол-во шт]]*Таблица636[[#This Row],[Оптовая цена KRW за 1шт]]</f>
        <v>0</v>
      </c>
      <c r="M12" s="19" t="str">
        <f>IFERROR(Таблица636[[#This Row],[Общее кол-во шт]]*Таблица636[[#This Row],[Оптовая цена USD за 1шт]],"")</f>
        <v/>
      </c>
      <c r="N12" s="49"/>
    </row>
    <row r="13" spans="1:14" ht="22.5" customHeight="1">
      <c r="A13" s="44" t="s">
        <v>18835</v>
      </c>
      <c r="B13" s="14">
        <v>8809458847258</v>
      </c>
      <c r="C13" s="50" t="s">
        <v>18836</v>
      </c>
      <c r="D13" s="46" t="s">
        <v>18837</v>
      </c>
      <c r="E13" s="16">
        <v>3000</v>
      </c>
      <c r="F13" s="15">
        <v>0.32</v>
      </c>
      <c r="G13" s="47">
        <v>200</v>
      </c>
      <c r="H13" s="55">
        <f>Таблица636[[#This Row],[Коэфициент стоимости]]*Таблица636[[#This Row],[Розничная цена KRW]]</f>
        <v>960</v>
      </c>
      <c r="I13" s="17" t="str">
        <f>IF($H$1="","Введите курс",Таблица636[[#This Row],[Оптовая цена KRW за 1шт]]/$H$1)</f>
        <v>Введите курс</v>
      </c>
      <c r="J13" s="48"/>
      <c r="K13" s="18">
        <f>Таблица636[[#This Row],[Заказ коробок ]]*Таблица636[[#This Row],[Кол-во шт в коробке]]</f>
        <v>0</v>
      </c>
      <c r="L13" s="54">
        <f>Таблица636[[#This Row],[Общее кол-во шт]]*Таблица636[[#This Row],[Оптовая цена KRW за 1шт]]</f>
        <v>0</v>
      </c>
      <c r="M13" s="19" t="str">
        <f>IFERROR(Таблица636[[#This Row],[Общее кол-во шт]]*Таблица636[[#This Row],[Оптовая цена USD за 1шт]],"")</f>
        <v/>
      </c>
      <c r="N13" s="49"/>
    </row>
    <row r="14" spans="1:14" ht="22.5" customHeight="1">
      <c r="A14" s="44" t="s">
        <v>18838</v>
      </c>
      <c r="B14" s="14">
        <v>8809458841942</v>
      </c>
      <c r="C14" s="50" t="s">
        <v>18839</v>
      </c>
      <c r="D14" s="46" t="s">
        <v>18840</v>
      </c>
      <c r="E14" s="16">
        <v>4500</v>
      </c>
      <c r="F14" s="15">
        <v>0.32</v>
      </c>
      <c r="G14" s="47">
        <v>60</v>
      </c>
      <c r="H14" s="55">
        <f>Таблица636[[#This Row],[Коэфициент стоимости]]*Таблица636[[#This Row],[Розничная цена KRW]]</f>
        <v>1440</v>
      </c>
      <c r="I14" s="17" t="str">
        <f>IF($H$1="","Введите курс",Таблица636[[#This Row],[Оптовая цена KRW за 1шт]]/$H$1)</f>
        <v>Введите курс</v>
      </c>
      <c r="J14" s="48"/>
      <c r="K14" s="18">
        <f>Таблица636[[#This Row],[Заказ коробок ]]*Таблица636[[#This Row],[Кол-во шт в коробке]]</f>
        <v>0</v>
      </c>
      <c r="L14" s="54">
        <f>Таблица636[[#This Row],[Общее кол-во шт]]*Таблица636[[#This Row],[Оптовая цена KRW за 1шт]]</f>
        <v>0</v>
      </c>
      <c r="M14" s="19" t="str">
        <f>IFERROR(Таблица636[[#This Row],[Общее кол-во шт]]*Таблица636[[#This Row],[Оптовая цена USD за 1шт]],"")</f>
        <v/>
      </c>
      <c r="N14" s="49"/>
    </row>
    <row r="15" spans="1:14" ht="22.5" customHeight="1">
      <c r="A15" s="44" t="s">
        <v>18841</v>
      </c>
      <c r="B15" s="14">
        <v>8809458841959</v>
      </c>
      <c r="C15" s="50" t="s">
        <v>18842</v>
      </c>
      <c r="D15" s="46" t="s">
        <v>18843</v>
      </c>
      <c r="E15" s="16">
        <v>4500</v>
      </c>
      <c r="F15" s="15">
        <v>0.32</v>
      </c>
      <c r="G15" s="47">
        <v>60</v>
      </c>
      <c r="H15" s="55">
        <f>Таблица636[[#This Row],[Коэфициент стоимости]]*Таблица636[[#This Row],[Розничная цена KRW]]</f>
        <v>1440</v>
      </c>
      <c r="I15" s="17" t="str">
        <f>IF($H$1="","Введите курс",Таблица636[[#This Row],[Оптовая цена KRW за 1шт]]/$H$1)</f>
        <v>Введите курс</v>
      </c>
      <c r="J15" s="48"/>
      <c r="K15" s="18">
        <f>Таблица636[[#This Row],[Заказ коробок ]]*Таблица636[[#This Row],[Кол-во шт в коробке]]</f>
        <v>0</v>
      </c>
      <c r="L15" s="54">
        <f>Таблица636[[#This Row],[Общее кол-во шт]]*Таблица636[[#This Row],[Оптовая цена KRW за 1шт]]</f>
        <v>0</v>
      </c>
      <c r="M15" s="19" t="str">
        <f>IFERROR(Таблица636[[#This Row],[Общее кол-во шт]]*Таблица636[[#This Row],[Оптовая цена USD за 1шт]],"")</f>
        <v/>
      </c>
      <c r="N15" s="49"/>
    </row>
    <row r="16" spans="1:14" ht="22.5" customHeight="1">
      <c r="A16" s="44" t="s">
        <v>18844</v>
      </c>
      <c r="B16" s="14">
        <v>8809458842079</v>
      </c>
      <c r="C16" s="50" t="s">
        <v>18845</v>
      </c>
      <c r="D16" s="46" t="s">
        <v>18846</v>
      </c>
      <c r="E16" s="16">
        <v>12000</v>
      </c>
      <c r="F16" s="15">
        <v>0.32</v>
      </c>
      <c r="G16" s="47">
        <v>60</v>
      </c>
      <c r="H16" s="55">
        <f>Таблица636[[#This Row],[Коэфициент стоимости]]*Таблица636[[#This Row],[Розничная цена KRW]]</f>
        <v>3840</v>
      </c>
      <c r="I16" s="17" t="str">
        <f>IF($H$1="","Введите курс",Таблица636[[#This Row],[Оптовая цена KRW за 1шт]]/$H$1)</f>
        <v>Введите курс</v>
      </c>
      <c r="J16" s="48"/>
      <c r="K16" s="18">
        <f>Таблица636[[#This Row],[Заказ коробок ]]*Таблица636[[#This Row],[Кол-во шт в коробке]]</f>
        <v>0</v>
      </c>
      <c r="L16" s="54">
        <f>Таблица636[[#This Row],[Общее кол-во шт]]*Таблица636[[#This Row],[Оптовая цена KRW за 1шт]]</f>
        <v>0</v>
      </c>
      <c r="M16" s="19" t="str">
        <f>IFERROR(Таблица636[[#This Row],[Общее кол-во шт]]*Таблица636[[#This Row],[Оптовая цена USD за 1шт]],"")</f>
        <v/>
      </c>
      <c r="N16" s="49"/>
    </row>
    <row r="17" spans="1:14" ht="22.5" customHeight="1">
      <c r="A17" s="44" t="s">
        <v>18847</v>
      </c>
      <c r="B17" s="14">
        <v>8809458841768</v>
      </c>
      <c r="C17" s="50" t="s">
        <v>18848</v>
      </c>
      <c r="D17" s="46" t="s">
        <v>18849</v>
      </c>
      <c r="E17" s="16">
        <v>72000</v>
      </c>
      <c r="F17" s="15">
        <v>0.32</v>
      </c>
      <c r="G17" s="47">
        <v>20</v>
      </c>
      <c r="H17" s="55">
        <f>Таблица636[[#This Row],[Коэфициент стоимости]]*Таблица636[[#This Row],[Розничная цена KRW]]</f>
        <v>23040</v>
      </c>
      <c r="I17" s="17" t="str">
        <f>IF($H$1="","Введите курс",Таблица636[[#This Row],[Оптовая цена KRW за 1шт]]/$H$1)</f>
        <v>Введите курс</v>
      </c>
      <c r="J17" s="48"/>
      <c r="K17" s="18">
        <f>Таблица636[[#This Row],[Заказ коробок ]]*Таблица636[[#This Row],[Кол-во шт в коробке]]</f>
        <v>0</v>
      </c>
      <c r="L17" s="54">
        <f>Таблица636[[#This Row],[Общее кол-во шт]]*Таблица636[[#This Row],[Оптовая цена KRW за 1шт]]</f>
        <v>0</v>
      </c>
      <c r="M17" s="19" t="str">
        <f>IFERROR(Таблица636[[#This Row],[Общее кол-во шт]]*Таблица636[[#This Row],[Оптовая цена USD за 1шт]],"")</f>
        <v/>
      </c>
      <c r="N17" s="49"/>
    </row>
    <row r="18" spans="1:14" ht="22.5" customHeight="1">
      <c r="A18" s="44" t="s">
        <v>18850</v>
      </c>
      <c r="B18" s="14">
        <v>8809458841775</v>
      </c>
      <c r="C18" s="50" t="s">
        <v>18851</v>
      </c>
      <c r="D18" s="115" t="s">
        <v>18852</v>
      </c>
      <c r="E18" s="16">
        <v>42000</v>
      </c>
      <c r="F18" s="15">
        <v>0.32</v>
      </c>
      <c r="G18" s="47">
        <v>20</v>
      </c>
      <c r="H18" s="55">
        <f>Таблица636[[#This Row],[Коэфициент стоимости]]*Таблица636[[#This Row],[Розничная цена KRW]]</f>
        <v>13440</v>
      </c>
      <c r="I18" s="17" t="str">
        <f>IF($H$1="","Введите курс",Таблица636[[#This Row],[Оптовая цена KRW за 1шт]]/$H$1)</f>
        <v>Введите курс</v>
      </c>
      <c r="J18" s="48"/>
      <c r="K18" s="18">
        <f>Таблица636[[#This Row],[Заказ коробок ]]*Таблица636[[#This Row],[Кол-во шт в коробке]]</f>
        <v>0</v>
      </c>
      <c r="L18" s="54">
        <f>Таблица636[[#This Row],[Общее кол-во шт]]*Таблица636[[#This Row],[Оптовая цена KRW за 1шт]]</f>
        <v>0</v>
      </c>
      <c r="M18" s="19" t="str">
        <f>IFERROR(Таблица636[[#This Row],[Общее кол-во шт]]*Таблица636[[#This Row],[Оптовая цена USD за 1шт]],"")</f>
        <v/>
      </c>
      <c r="N18" s="49"/>
    </row>
    <row r="19" spans="1:14" ht="22.5" customHeight="1">
      <c r="A19" s="44" t="s">
        <v>18853</v>
      </c>
      <c r="B19" s="14">
        <v>8809458841782</v>
      </c>
      <c r="C19" s="50" t="s">
        <v>18854</v>
      </c>
      <c r="D19" s="115" t="s">
        <v>18855</v>
      </c>
      <c r="E19" s="16">
        <v>38000</v>
      </c>
      <c r="F19" s="15">
        <v>0.32</v>
      </c>
      <c r="G19" s="47">
        <v>20</v>
      </c>
      <c r="H19" s="55">
        <f>Таблица636[[#This Row],[Коэфициент стоимости]]*Таблица636[[#This Row],[Розничная цена KRW]]</f>
        <v>12160</v>
      </c>
      <c r="I19" s="17" t="str">
        <f>IF($H$1="","Введите курс",Таблица636[[#This Row],[Оптовая цена KRW за 1шт]]/$H$1)</f>
        <v>Введите курс</v>
      </c>
      <c r="J19" s="48"/>
      <c r="K19" s="18">
        <f>Таблица636[[#This Row],[Заказ коробок ]]*Таблица636[[#This Row],[Кол-во шт в коробке]]</f>
        <v>0</v>
      </c>
      <c r="L19" s="54">
        <f>Таблица636[[#This Row],[Общее кол-во шт]]*Таблица636[[#This Row],[Оптовая цена KRW за 1шт]]</f>
        <v>0</v>
      </c>
      <c r="M19" s="19" t="str">
        <f>IFERROR(Таблица636[[#This Row],[Общее кол-во шт]]*Таблица636[[#This Row],[Оптовая цена USD за 1шт]],"")</f>
        <v/>
      </c>
      <c r="N19" s="49"/>
    </row>
    <row r="20" spans="1:14" ht="22.5" customHeight="1">
      <c r="A20" s="44" t="s">
        <v>18856</v>
      </c>
      <c r="B20" s="14">
        <v>8809458842215</v>
      </c>
      <c r="C20" s="50" t="s">
        <v>18857</v>
      </c>
      <c r="D20" s="46" t="s">
        <v>18858</v>
      </c>
      <c r="E20" s="16">
        <v>32000</v>
      </c>
      <c r="F20" s="15">
        <v>0.32</v>
      </c>
      <c r="G20" s="47">
        <v>40</v>
      </c>
      <c r="H20" s="55">
        <f>Таблица636[[#This Row],[Коэфициент стоимости]]*Таблица636[[#This Row],[Розничная цена KRW]]</f>
        <v>10240</v>
      </c>
      <c r="I20" s="17" t="str">
        <f>IF($H$1="","Введите курс",Таблица636[[#This Row],[Оптовая цена KRW за 1шт]]/$H$1)</f>
        <v>Введите курс</v>
      </c>
      <c r="J20" s="48"/>
      <c r="K20" s="18">
        <f>Таблица636[[#This Row],[Заказ коробок ]]*Таблица636[[#This Row],[Кол-во шт в коробке]]</f>
        <v>0</v>
      </c>
      <c r="L20" s="54">
        <f>Таблица636[[#This Row],[Общее кол-во шт]]*Таблица636[[#This Row],[Оптовая цена KRW за 1шт]]</f>
        <v>0</v>
      </c>
      <c r="M20" s="19" t="str">
        <f>IFERROR(Таблица636[[#This Row],[Общее кол-во шт]]*Таблица636[[#This Row],[Оптовая цена USD за 1шт]],"")</f>
        <v/>
      </c>
      <c r="N20" s="49"/>
    </row>
    <row r="21" spans="1:14" ht="22.5" customHeight="1">
      <c r="A21" s="44" t="s">
        <v>18859</v>
      </c>
      <c r="B21" s="14">
        <v>8809458842222</v>
      </c>
      <c r="C21" s="50" t="s">
        <v>18860</v>
      </c>
      <c r="D21" s="46" t="s">
        <v>18861</v>
      </c>
      <c r="E21" s="16">
        <v>30000</v>
      </c>
      <c r="F21" s="15">
        <v>0.32</v>
      </c>
      <c r="G21" s="47">
        <v>40</v>
      </c>
      <c r="H21" s="55">
        <f>Таблица636[[#This Row],[Коэфициент стоимости]]*Таблица636[[#This Row],[Розничная цена KRW]]</f>
        <v>9600</v>
      </c>
      <c r="I21" s="17" t="str">
        <f>IF($H$1="","Введите курс",Таблица636[[#This Row],[Оптовая цена KRW за 1шт]]/$H$1)</f>
        <v>Введите курс</v>
      </c>
      <c r="J21" s="48"/>
      <c r="K21" s="18">
        <f>Таблица636[[#This Row],[Заказ коробок ]]*Таблица636[[#This Row],[Кол-во шт в коробке]]</f>
        <v>0</v>
      </c>
      <c r="L21" s="54">
        <f>Таблица636[[#This Row],[Общее кол-во шт]]*Таблица636[[#This Row],[Оптовая цена KRW за 1шт]]</f>
        <v>0</v>
      </c>
      <c r="M21" s="19" t="str">
        <f>IFERROR(Таблица636[[#This Row],[Общее кол-во шт]]*Таблица636[[#This Row],[Оптовая цена USD за 1шт]],"")</f>
        <v/>
      </c>
      <c r="N21" s="49"/>
    </row>
    <row r="22" spans="1:14" ht="22.5" customHeight="1">
      <c r="A22" s="44" t="s">
        <v>18862</v>
      </c>
      <c r="B22" s="14">
        <v>8809458842239</v>
      </c>
      <c r="C22" s="50" t="s">
        <v>18863</v>
      </c>
      <c r="D22" s="46" t="s">
        <v>18864</v>
      </c>
      <c r="E22" s="16">
        <v>23000</v>
      </c>
      <c r="F22" s="15">
        <v>0.32</v>
      </c>
      <c r="G22" s="47">
        <v>40</v>
      </c>
      <c r="H22" s="55">
        <f>Таблица636[[#This Row],[Коэфициент стоимости]]*Таблица636[[#This Row],[Розничная цена KRW]]</f>
        <v>7360</v>
      </c>
      <c r="I22" s="17" t="str">
        <f>IF($H$1="","Введите курс",Таблица636[[#This Row],[Оптовая цена KRW за 1шт]]/$H$1)</f>
        <v>Введите курс</v>
      </c>
      <c r="J22" s="48"/>
      <c r="K22" s="18">
        <f>Таблица636[[#This Row],[Заказ коробок ]]*Таблица636[[#This Row],[Кол-во шт в коробке]]</f>
        <v>0</v>
      </c>
      <c r="L22" s="54">
        <f>Таблица636[[#This Row],[Общее кол-во шт]]*Таблица636[[#This Row],[Оптовая цена KRW за 1шт]]</f>
        <v>0</v>
      </c>
      <c r="M22" s="19" t="str">
        <f>IFERROR(Таблица636[[#This Row],[Общее кол-во шт]]*Таблица636[[#This Row],[Оптовая цена USD за 1шт]],"")</f>
        <v/>
      </c>
      <c r="N22" s="49"/>
    </row>
    <row r="23" spans="1:14" ht="22.5" customHeight="1">
      <c r="A23" s="44" t="s">
        <v>18865</v>
      </c>
      <c r="B23" s="14">
        <v>8809458842185</v>
      </c>
      <c r="C23" s="50" t="s">
        <v>18866</v>
      </c>
      <c r="D23" s="46" t="s">
        <v>18867</v>
      </c>
      <c r="E23" s="16">
        <v>28000</v>
      </c>
      <c r="F23" s="15">
        <v>0.32</v>
      </c>
      <c r="G23" s="47">
        <v>60</v>
      </c>
      <c r="H23" s="55">
        <f>Таблица636[[#This Row],[Коэфициент стоимости]]*Таблица636[[#This Row],[Розничная цена KRW]]</f>
        <v>8960</v>
      </c>
      <c r="I23" s="17" t="str">
        <f>IF($H$1="","Введите курс",Таблица636[[#This Row],[Оптовая цена KRW за 1шт]]/$H$1)</f>
        <v>Введите курс</v>
      </c>
      <c r="J23" s="48"/>
      <c r="K23" s="18">
        <f>Таблица636[[#This Row],[Заказ коробок ]]*Таблица636[[#This Row],[Кол-во шт в коробке]]</f>
        <v>0</v>
      </c>
      <c r="L23" s="54">
        <f>Таблица636[[#This Row],[Общее кол-во шт]]*Таблица636[[#This Row],[Оптовая цена KRW за 1шт]]</f>
        <v>0</v>
      </c>
      <c r="M23" s="19" t="str">
        <f>IFERROR(Таблица636[[#This Row],[Общее кол-во шт]]*Таблица636[[#This Row],[Оптовая цена USD за 1шт]],"")</f>
        <v/>
      </c>
      <c r="N23" s="49"/>
    </row>
    <row r="24" spans="1:14" ht="22.5" customHeight="1">
      <c r="A24" s="44" t="s">
        <v>18868</v>
      </c>
      <c r="B24" s="14">
        <v>8809458842192</v>
      </c>
      <c r="C24" s="50" t="s">
        <v>18869</v>
      </c>
      <c r="D24" s="46" t="s">
        <v>18870</v>
      </c>
      <c r="E24" s="16">
        <v>28000</v>
      </c>
      <c r="F24" s="15">
        <v>0.32</v>
      </c>
      <c r="G24" s="47">
        <v>60</v>
      </c>
      <c r="H24" s="55">
        <f>Таблица636[[#This Row],[Коэфициент стоимости]]*Таблица636[[#This Row],[Розничная цена KRW]]</f>
        <v>8960</v>
      </c>
      <c r="I24" s="17" t="str">
        <f>IF($H$1="","Введите курс",Таблица636[[#This Row],[Оптовая цена KRW за 1шт]]/$H$1)</f>
        <v>Введите курс</v>
      </c>
      <c r="J24" s="48"/>
      <c r="K24" s="18">
        <f>Таблица636[[#This Row],[Заказ коробок ]]*Таблица636[[#This Row],[Кол-во шт в коробке]]</f>
        <v>0</v>
      </c>
      <c r="L24" s="54">
        <f>Таблица636[[#This Row],[Общее кол-во шт]]*Таблица636[[#This Row],[Оптовая цена KRW за 1шт]]</f>
        <v>0</v>
      </c>
      <c r="M24" s="19" t="str">
        <f>IFERROR(Таблица636[[#This Row],[Общее кол-во шт]]*Таблица636[[#This Row],[Оптовая цена USD за 1шт]],"")</f>
        <v/>
      </c>
      <c r="N24" s="49"/>
    </row>
    <row r="25" spans="1:14" ht="22.5" customHeight="1">
      <c r="A25" s="44" t="s">
        <v>18871</v>
      </c>
      <c r="B25" s="14">
        <v>8809458842208</v>
      </c>
      <c r="C25" s="50" t="s">
        <v>18872</v>
      </c>
      <c r="D25" s="46" t="s">
        <v>18873</v>
      </c>
      <c r="E25" s="16">
        <v>28000</v>
      </c>
      <c r="F25" s="15">
        <v>0.32</v>
      </c>
      <c r="G25" s="47">
        <v>60</v>
      </c>
      <c r="H25" s="55">
        <f>Таблица636[[#This Row],[Коэфициент стоимости]]*Таблица636[[#This Row],[Розничная цена KRW]]</f>
        <v>8960</v>
      </c>
      <c r="I25" s="17" t="str">
        <f>IF($H$1="","Введите курс",Таблица636[[#This Row],[Оптовая цена KRW за 1шт]]/$H$1)</f>
        <v>Введите курс</v>
      </c>
      <c r="J25" s="48"/>
      <c r="K25" s="18">
        <f>Таблица636[[#This Row],[Заказ коробок ]]*Таблица636[[#This Row],[Кол-во шт в коробке]]</f>
        <v>0</v>
      </c>
      <c r="L25" s="54">
        <f>Таблица636[[#This Row],[Общее кол-во шт]]*Таблица636[[#This Row],[Оптовая цена KRW за 1шт]]</f>
        <v>0</v>
      </c>
      <c r="M25" s="19" t="str">
        <f>IFERROR(Таблица636[[#This Row],[Общее кол-во шт]]*Таблица636[[#This Row],[Оптовая цена USD за 1шт]],"")</f>
        <v/>
      </c>
      <c r="N25" s="49"/>
    </row>
    <row r="26" spans="1:14" ht="22.5" customHeight="1">
      <c r="A26" s="44" t="s">
        <v>18874</v>
      </c>
      <c r="B26" s="14">
        <v>8809458842277</v>
      </c>
      <c r="C26" s="50" t="s">
        <v>18875</v>
      </c>
      <c r="D26" s="46" t="s">
        <v>18876</v>
      </c>
      <c r="E26" s="16">
        <v>28000</v>
      </c>
      <c r="F26" s="15">
        <v>0.32</v>
      </c>
      <c r="G26" s="47">
        <v>60</v>
      </c>
      <c r="H26" s="55">
        <f>Таблица636[[#This Row],[Коэфициент стоимости]]*Таблица636[[#This Row],[Розничная цена KRW]]</f>
        <v>8960</v>
      </c>
      <c r="I26" s="17" t="str">
        <f>IF($H$1="","Введите курс",Таблица636[[#This Row],[Оптовая цена KRW за 1шт]]/$H$1)</f>
        <v>Введите курс</v>
      </c>
      <c r="J26" s="48"/>
      <c r="K26" s="18">
        <f>Таблица636[[#This Row],[Заказ коробок ]]*Таблица636[[#This Row],[Кол-во шт в коробке]]</f>
        <v>0</v>
      </c>
      <c r="L26" s="54">
        <f>Таблица636[[#This Row],[Общее кол-во шт]]*Таблица636[[#This Row],[Оптовая цена KRW за 1шт]]</f>
        <v>0</v>
      </c>
      <c r="M26" s="19" t="str">
        <f>IFERROR(Таблица636[[#This Row],[Общее кол-во шт]]*Таблица636[[#This Row],[Оптовая цена USD за 1шт]],"")</f>
        <v/>
      </c>
      <c r="N26" s="49"/>
    </row>
    <row r="27" spans="1:14" ht="22.5" customHeight="1">
      <c r="A27" s="44" t="s">
        <v>18877</v>
      </c>
      <c r="B27" s="14">
        <v>8809458842260</v>
      </c>
      <c r="C27" s="50" t="s">
        <v>18878</v>
      </c>
      <c r="D27" s="46" t="s">
        <v>18879</v>
      </c>
      <c r="E27" s="16">
        <v>21000</v>
      </c>
      <c r="F27" s="15">
        <v>0.32</v>
      </c>
      <c r="G27" s="47">
        <v>40</v>
      </c>
      <c r="H27" s="55">
        <f>Таблица636[[#This Row],[Коэфициент стоимости]]*Таблица636[[#This Row],[Розничная цена KRW]]</f>
        <v>6720</v>
      </c>
      <c r="I27" s="17" t="str">
        <f>IF($H$1="","Введите курс",Таблица636[[#This Row],[Оптовая цена KRW за 1шт]]/$H$1)</f>
        <v>Введите курс</v>
      </c>
      <c r="J27" s="48"/>
      <c r="K27" s="18">
        <f>Таблица636[[#This Row],[Заказ коробок ]]*Таблица636[[#This Row],[Кол-во шт в коробке]]</f>
        <v>0</v>
      </c>
      <c r="L27" s="54">
        <f>Таблица636[[#This Row],[Общее кол-во шт]]*Таблица636[[#This Row],[Оптовая цена KRW за 1шт]]</f>
        <v>0</v>
      </c>
      <c r="M27" s="19" t="str">
        <f>IFERROR(Таблица636[[#This Row],[Общее кол-во шт]]*Таблица636[[#This Row],[Оптовая цена USD за 1шт]],"")</f>
        <v/>
      </c>
      <c r="N27" s="49"/>
    </row>
    <row r="28" spans="1:14" ht="22.5" customHeight="1">
      <c r="A28" s="44" t="s">
        <v>18880</v>
      </c>
      <c r="B28" s="14">
        <v>8809458842291</v>
      </c>
      <c r="C28" s="50" t="s">
        <v>18881</v>
      </c>
      <c r="D28" s="46" t="s">
        <v>18882</v>
      </c>
      <c r="E28" s="16">
        <v>32000</v>
      </c>
      <c r="F28" s="15">
        <v>0.32</v>
      </c>
      <c r="G28" s="47">
        <v>40</v>
      </c>
      <c r="H28" s="55">
        <f>Таблица636[[#This Row],[Коэфициент стоимости]]*Таблица636[[#This Row],[Розничная цена KRW]]</f>
        <v>10240</v>
      </c>
      <c r="I28" s="17" t="str">
        <f>IF($H$1="","Введите курс",Таблица636[[#This Row],[Оптовая цена KRW за 1шт]]/$H$1)</f>
        <v>Введите курс</v>
      </c>
      <c r="J28" s="48"/>
      <c r="K28" s="18">
        <f>Таблица636[[#This Row],[Заказ коробок ]]*Таблица636[[#This Row],[Кол-во шт в коробке]]</f>
        <v>0</v>
      </c>
      <c r="L28" s="54">
        <f>Таблица636[[#This Row],[Общее кол-во шт]]*Таблица636[[#This Row],[Оптовая цена KRW за 1шт]]</f>
        <v>0</v>
      </c>
      <c r="M28" s="19" t="str">
        <f>IFERROR(Таблица636[[#This Row],[Общее кол-во шт]]*Таблица636[[#This Row],[Оптовая цена USD за 1шт]],"")</f>
        <v/>
      </c>
      <c r="N28" s="49"/>
    </row>
    <row r="29" spans="1:14" ht="22.5" customHeight="1">
      <c r="A29" s="44" t="s">
        <v>18883</v>
      </c>
      <c r="B29" s="14">
        <v>8809458842307</v>
      </c>
      <c r="C29" s="50" t="s">
        <v>18884</v>
      </c>
      <c r="D29" s="46" t="s">
        <v>18885</v>
      </c>
      <c r="E29" s="16">
        <v>32000</v>
      </c>
      <c r="F29" s="15">
        <v>0.32</v>
      </c>
      <c r="G29" s="47">
        <v>40</v>
      </c>
      <c r="H29" s="55">
        <f>Таблица636[[#This Row],[Коэфициент стоимости]]*Таблица636[[#This Row],[Розничная цена KRW]]</f>
        <v>10240</v>
      </c>
      <c r="I29" s="17" t="str">
        <f>IF($H$1="","Введите курс",Таблица636[[#This Row],[Оптовая цена KRW за 1шт]]/$H$1)</f>
        <v>Введите курс</v>
      </c>
      <c r="J29" s="48"/>
      <c r="K29" s="18">
        <f>Таблица636[[#This Row],[Заказ коробок ]]*Таблица636[[#This Row],[Кол-во шт в коробке]]</f>
        <v>0</v>
      </c>
      <c r="L29" s="54">
        <f>Таблица636[[#This Row],[Общее кол-во шт]]*Таблица636[[#This Row],[Оптовая цена KRW за 1шт]]</f>
        <v>0</v>
      </c>
      <c r="M29" s="19" t="str">
        <f>IFERROR(Таблица636[[#This Row],[Общее кол-во шт]]*Таблица636[[#This Row],[Оптовая цена USD за 1шт]],"")</f>
        <v/>
      </c>
      <c r="N29" s="49"/>
    </row>
    <row r="30" spans="1:14" ht="22.5" customHeight="1">
      <c r="A30" s="44" t="s">
        <v>18886</v>
      </c>
      <c r="B30" s="14">
        <v>8809458842284</v>
      </c>
      <c r="C30" s="50" t="s">
        <v>18887</v>
      </c>
      <c r="D30" s="46" t="s">
        <v>18888</v>
      </c>
      <c r="E30" s="16">
        <v>32000</v>
      </c>
      <c r="F30" s="15">
        <v>0.32</v>
      </c>
      <c r="G30" s="47">
        <v>40</v>
      </c>
      <c r="H30" s="55">
        <f>Таблица636[[#This Row],[Коэфициент стоимости]]*Таблица636[[#This Row],[Розничная цена KRW]]</f>
        <v>10240</v>
      </c>
      <c r="I30" s="17" t="str">
        <f>IF($H$1="","Введите курс",Таблица636[[#This Row],[Оптовая цена KRW за 1шт]]/$H$1)</f>
        <v>Введите курс</v>
      </c>
      <c r="J30" s="48"/>
      <c r="K30" s="18">
        <f>Таблица636[[#This Row],[Заказ коробок ]]*Таблица636[[#This Row],[Кол-во шт в коробке]]</f>
        <v>0</v>
      </c>
      <c r="L30" s="54">
        <f>Таблица636[[#This Row],[Общее кол-во шт]]*Таблица636[[#This Row],[Оптовая цена KRW за 1шт]]</f>
        <v>0</v>
      </c>
      <c r="M30" s="19" t="str">
        <f>IFERROR(Таблица636[[#This Row],[Общее кол-во шт]]*Таблица636[[#This Row],[Оптовая цена USD за 1шт]],"")</f>
        <v/>
      </c>
      <c r="N30" s="49"/>
    </row>
    <row r="31" spans="1:14" ht="22.5" customHeight="1">
      <c r="A31" s="44" t="s">
        <v>18889</v>
      </c>
      <c r="B31" s="14">
        <v>8809458842253</v>
      </c>
      <c r="C31" s="50" t="s">
        <v>18890</v>
      </c>
      <c r="D31" s="46" t="s">
        <v>18891</v>
      </c>
      <c r="E31" s="16">
        <v>19000</v>
      </c>
      <c r="F31" s="15">
        <v>0.32</v>
      </c>
      <c r="G31" s="47">
        <v>40</v>
      </c>
      <c r="H31" s="55">
        <f>Таблица636[[#This Row],[Коэфициент стоимости]]*Таблица636[[#This Row],[Розничная цена KRW]]</f>
        <v>6080</v>
      </c>
      <c r="I31" s="17" t="str">
        <f>IF($H$1="","Введите курс",Таблица636[[#This Row],[Оптовая цена KRW за 1шт]]/$H$1)</f>
        <v>Введите курс</v>
      </c>
      <c r="J31" s="48"/>
      <c r="K31" s="18">
        <f>Таблица636[[#This Row],[Заказ коробок ]]*Таблица636[[#This Row],[Кол-во шт в коробке]]</f>
        <v>0</v>
      </c>
      <c r="L31" s="54">
        <f>Таблица636[[#This Row],[Общее кол-во шт]]*Таблица636[[#This Row],[Оптовая цена KRW за 1шт]]</f>
        <v>0</v>
      </c>
      <c r="M31" s="19" t="str">
        <f>IFERROR(Таблица636[[#This Row],[Общее кол-во шт]]*Таблица636[[#This Row],[Оптовая цена USD за 1шт]],"")</f>
        <v/>
      </c>
      <c r="N31" s="49"/>
    </row>
    <row r="32" spans="1:14" ht="22.5" customHeight="1">
      <c r="A32" s="44" t="s">
        <v>18892</v>
      </c>
      <c r="B32" s="14">
        <v>8809458842246</v>
      </c>
      <c r="C32" s="50" t="s">
        <v>18893</v>
      </c>
      <c r="D32" s="46" t="s">
        <v>18894</v>
      </c>
      <c r="E32" s="16">
        <v>17000</v>
      </c>
      <c r="F32" s="15">
        <v>0.32</v>
      </c>
      <c r="G32" s="47">
        <v>60</v>
      </c>
      <c r="H32" s="55">
        <f>Таблица636[[#This Row],[Коэфициент стоимости]]*Таблица636[[#This Row],[Розничная цена KRW]]</f>
        <v>5440</v>
      </c>
      <c r="I32" s="17" t="str">
        <f>IF($H$1="","Введите курс",Таблица636[[#This Row],[Оптовая цена KRW за 1шт]]/$H$1)</f>
        <v>Введите курс</v>
      </c>
      <c r="J32" s="48"/>
      <c r="K32" s="18">
        <f>Таблица636[[#This Row],[Заказ коробок ]]*Таблица636[[#This Row],[Кол-во шт в коробке]]</f>
        <v>0</v>
      </c>
      <c r="L32" s="54">
        <f>Таблица636[[#This Row],[Общее кол-во шт]]*Таблица636[[#This Row],[Оптовая цена KRW за 1шт]]</f>
        <v>0</v>
      </c>
      <c r="M32" s="19" t="str">
        <f>IFERROR(Таблица636[[#This Row],[Общее кол-во шт]]*Таблица636[[#This Row],[Оптовая цена USD за 1шт]],"")</f>
        <v/>
      </c>
      <c r="N32" s="49"/>
    </row>
    <row r="33" spans="1:14" ht="22.5" customHeight="1">
      <c r="A33" s="44" t="s">
        <v>18895</v>
      </c>
      <c r="B33" s="14">
        <v>8809458843106</v>
      </c>
      <c r="C33" s="50" t="s">
        <v>18896</v>
      </c>
      <c r="D33" s="46" t="s">
        <v>18897</v>
      </c>
      <c r="E33" s="16">
        <v>1900</v>
      </c>
      <c r="F33" s="15">
        <v>0.32</v>
      </c>
      <c r="G33" s="47">
        <v>400</v>
      </c>
      <c r="H33" s="55">
        <f>Таблица636[[#This Row],[Коэфициент стоимости]]*Таблица636[[#This Row],[Розничная цена KRW]]</f>
        <v>608</v>
      </c>
      <c r="I33" s="17" t="str">
        <f>IF($H$1="","Введите курс",Таблица636[[#This Row],[Оптовая цена KRW за 1шт]]/$H$1)</f>
        <v>Введите курс</v>
      </c>
      <c r="J33" s="48"/>
      <c r="K33" s="18">
        <f>Таблица636[[#This Row],[Заказ коробок ]]*Таблица636[[#This Row],[Кол-во шт в коробке]]</f>
        <v>0</v>
      </c>
      <c r="L33" s="54">
        <f>Таблица636[[#This Row],[Общее кол-во шт]]*Таблица636[[#This Row],[Оптовая цена KRW за 1шт]]</f>
        <v>0</v>
      </c>
      <c r="M33" s="19" t="str">
        <f>IFERROR(Таблица636[[#This Row],[Общее кол-во шт]]*Таблица636[[#This Row],[Оптовая цена USD за 1шт]],"")</f>
        <v/>
      </c>
      <c r="N33" s="49"/>
    </row>
    <row r="34" spans="1:14" ht="22.5" customHeight="1">
      <c r="A34" s="44" t="s">
        <v>18898</v>
      </c>
      <c r="B34" s="14">
        <v>8809458843021</v>
      </c>
      <c r="C34" s="50" t="s">
        <v>18899</v>
      </c>
      <c r="D34" s="46" t="s">
        <v>18900</v>
      </c>
      <c r="E34" s="16">
        <v>12000</v>
      </c>
      <c r="F34" s="15">
        <v>0.32</v>
      </c>
      <c r="G34" s="47">
        <v>40</v>
      </c>
      <c r="H34" s="55">
        <f>Таблица636[[#This Row],[Коэфициент стоимости]]*Таблица636[[#This Row],[Розничная цена KRW]]</f>
        <v>3840</v>
      </c>
      <c r="I34" s="17" t="str">
        <f>IF($H$1="","Введите курс",Таблица636[[#This Row],[Оптовая цена KRW за 1шт]]/$H$1)</f>
        <v>Введите курс</v>
      </c>
      <c r="J34" s="48"/>
      <c r="K34" s="18">
        <f>Таблица636[[#This Row],[Заказ коробок ]]*Таблица636[[#This Row],[Кол-во шт в коробке]]</f>
        <v>0</v>
      </c>
      <c r="L34" s="54">
        <f>Таблица636[[#This Row],[Общее кол-во шт]]*Таблица636[[#This Row],[Оптовая цена KRW за 1шт]]</f>
        <v>0</v>
      </c>
      <c r="M34" s="19" t="str">
        <f>IFERROR(Таблица636[[#This Row],[Общее кол-во шт]]*Таблица636[[#This Row],[Оптовая цена USD за 1шт]],"")</f>
        <v/>
      </c>
      <c r="N34" s="49"/>
    </row>
    <row r="35" spans="1:14" ht="22.5" customHeight="1">
      <c r="A35" s="44" t="s">
        <v>18901</v>
      </c>
      <c r="B35" s="14">
        <v>8809458843014</v>
      </c>
      <c r="C35" s="50" t="s">
        <v>18902</v>
      </c>
      <c r="D35" s="46" t="s">
        <v>18903</v>
      </c>
      <c r="E35" s="16">
        <v>18000</v>
      </c>
      <c r="F35" s="15">
        <v>0.32</v>
      </c>
      <c r="G35" s="47">
        <v>15</v>
      </c>
      <c r="H35" s="55">
        <f>Таблица636[[#This Row],[Коэфициент стоимости]]*Таблица636[[#This Row],[Розничная цена KRW]]</f>
        <v>5760</v>
      </c>
      <c r="I35" s="17" t="str">
        <f>IF($H$1="","Введите курс",Таблица636[[#This Row],[Оптовая цена KRW за 1шт]]/$H$1)</f>
        <v>Введите курс</v>
      </c>
      <c r="J35" s="48"/>
      <c r="K35" s="18">
        <f>Таблица636[[#This Row],[Заказ коробок ]]*Таблица636[[#This Row],[Кол-во шт в коробке]]</f>
        <v>0</v>
      </c>
      <c r="L35" s="54">
        <f>Таблица636[[#This Row],[Общее кол-во шт]]*Таблица636[[#This Row],[Оптовая цена KRW за 1шт]]</f>
        <v>0</v>
      </c>
      <c r="M35" s="19" t="str">
        <f>IFERROR(Таблица636[[#This Row],[Общее кол-во шт]]*Таблица636[[#This Row],[Оптовая цена USD за 1шт]],"")</f>
        <v/>
      </c>
      <c r="N35" s="49"/>
    </row>
    <row r="36" spans="1:14" ht="22.5" customHeight="1">
      <c r="A36" s="44" t="s">
        <v>18904</v>
      </c>
      <c r="B36" s="14">
        <v>8809458843069</v>
      </c>
      <c r="C36" s="50" t="s">
        <v>18905</v>
      </c>
      <c r="D36" s="46" t="s">
        <v>18906</v>
      </c>
      <c r="E36" s="16">
        <v>3000</v>
      </c>
      <c r="F36" s="15">
        <v>0.32</v>
      </c>
      <c r="G36" s="47">
        <v>400</v>
      </c>
      <c r="H36" s="55">
        <f>Таблица636[[#This Row],[Коэфициент стоимости]]*Таблица636[[#This Row],[Розничная цена KRW]]</f>
        <v>960</v>
      </c>
      <c r="I36" s="17" t="str">
        <f>IF($H$1="","Введите курс",Таблица636[[#This Row],[Оптовая цена KRW за 1шт]]/$H$1)</f>
        <v>Введите курс</v>
      </c>
      <c r="J36" s="48"/>
      <c r="K36" s="18">
        <f>Таблица636[[#This Row],[Заказ коробок ]]*Таблица636[[#This Row],[Кол-во шт в коробке]]</f>
        <v>0</v>
      </c>
      <c r="L36" s="54">
        <f>Таблица636[[#This Row],[Общее кол-во шт]]*Таблица636[[#This Row],[Оптовая цена KRW за 1шт]]</f>
        <v>0</v>
      </c>
      <c r="M36" s="19" t="str">
        <f>IFERROR(Таблица636[[#This Row],[Общее кол-во шт]]*Таблица636[[#This Row],[Оптовая цена USD за 1шт]],"")</f>
        <v/>
      </c>
      <c r="N36" s="49"/>
    </row>
    <row r="37" spans="1:14" ht="22.5" customHeight="1">
      <c r="A37" s="44" t="s">
        <v>18907</v>
      </c>
      <c r="B37" s="14">
        <v>8809458843083</v>
      </c>
      <c r="C37" s="50" t="s">
        <v>18908</v>
      </c>
      <c r="D37" s="46" t="s">
        <v>18909</v>
      </c>
      <c r="E37" s="16">
        <v>3000</v>
      </c>
      <c r="F37" s="15">
        <v>0.32</v>
      </c>
      <c r="G37" s="47">
        <v>400</v>
      </c>
      <c r="H37" s="55">
        <f>Таблица636[[#This Row],[Коэфициент стоимости]]*Таблица636[[#This Row],[Розничная цена KRW]]</f>
        <v>960</v>
      </c>
      <c r="I37" s="17" t="str">
        <f>IF($H$1="","Введите курс",Таблица636[[#This Row],[Оптовая цена KRW за 1шт]]/$H$1)</f>
        <v>Введите курс</v>
      </c>
      <c r="J37" s="48"/>
      <c r="K37" s="18">
        <f>Таблица636[[#This Row],[Заказ коробок ]]*Таблица636[[#This Row],[Кол-во шт в коробке]]</f>
        <v>0</v>
      </c>
      <c r="L37" s="54">
        <f>Таблица636[[#This Row],[Общее кол-во шт]]*Таблица636[[#This Row],[Оптовая цена KRW за 1шт]]</f>
        <v>0</v>
      </c>
      <c r="M37" s="19" t="str">
        <f>IFERROR(Таблица636[[#This Row],[Общее кол-во шт]]*Таблица636[[#This Row],[Оптовая цена USD за 1шт]],"")</f>
        <v/>
      </c>
      <c r="N37" s="49"/>
    </row>
    <row r="38" spans="1:14" ht="22.5" customHeight="1">
      <c r="A38" s="44" t="s">
        <v>18910</v>
      </c>
      <c r="B38" s="14">
        <v>8809458843038</v>
      </c>
      <c r="C38" s="50" t="s">
        <v>18911</v>
      </c>
      <c r="D38" s="46" t="s">
        <v>18912</v>
      </c>
      <c r="E38" s="16">
        <v>16800</v>
      </c>
      <c r="F38" s="15">
        <v>0.32</v>
      </c>
      <c r="G38" s="47">
        <v>40</v>
      </c>
      <c r="H38" s="55">
        <f>Таблица636[[#This Row],[Коэфициент стоимости]]*Таблица636[[#This Row],[Розничная цена KRW]]</f>
        <v>5376</v>
      </c>
      <c r="I38" s="17" t="str">
        <f>IF($H$1="","Введите курс",Таблица636[[#This Row],[Оптовая цена KRW за 1шт]]/$H$1)</f>
        <v>Введите курс</v>
      </c>
      <c r="J38" s="48"/>
      <c r="K38" s="18">
        <f>Таблица636[[#This Row],[Заказ коробок ]]*Таблица636[[#This Row],[Кол-во шт в коробке]]</f>
        <v>0</v>
      </c>
      <c r="L38" s="54">
        <f>Таблица636[[#This Row],[Общее кол-во шт]]*Таблица636[[#This Row],[Оптовая цена KRW за 1шт]]</f>
        <v>0</v>
      </c>
      <c r="M38" s="19" t="str">
        <f>IFERROR(Таблица636[[#This Row],[Общее кол-во шт]]*Таблица636[[#This Row],[Оптовая цена USD за 1шт]],"")</f>
        <v/>
      </c>
      <c r="N38" s="49"/>
    </row>
    <row r="39" spans="1:14" ht="22.5" customHeight="1">
      <c r="A39" s="44" t="s">
        <v>18913</v>
      </c>
      <c r="B39" s="14">
        <v>8809458844509</v>
      </c>
      <c r="C39" s="50" t="s">
        <v>18914</v>
      </c>
      <c r="D39" s="46" t="s">
        <v>18915</v>
      </c>
      <c r="E39" s="16">
        <v>2000</v>
      </c>
      <c r="F39" s="15">
        <v>0.32</v>
      </c>
      <c r="G39" s="47">
        <v>400</v>
      </c>
      <c r="H39" s="55">
        <f>Таблица636[[#This Row],[Коэфициент стоимости]]*Таблица636[[#This Row],[Розничная цена KRW]]</f>
        <v>640</v>
      </c>
      <c r="I39" s="17" t="str">
        <f>IF($H$1="","Введите курс",Таблица636[[#This Row],[Оптовая цена KRW за 1шт]]/$H$1)</f>
        <v>Введите курс</v>
      </c>
      <c r="J39" s="48"/>
      <c r="K39" s="18">
        <f>Таблица636[[#This Row],[Заказ коробок ]]*Таблица636[[#This Row],[Кол-во шт в коробке]]</f>
        <v>0</v>
      </c>
      <c r="L39" s="54">
        <f>Таблица636[[#This Row],[Общее кол-во шт]]*Таблица636[[#This Row],[Оптовая цена KRW за 1шт]]</f>
        <v>0</v>
      </c>
      <c r="M39" s="19" t="str">
        <f>IFERROR(Таблица636[[#This Row],[Общее кол-во шт]]*Таблица636[[#This Row],[Оптовая цена USD за 1шт]],"")</f>
        <v/>
      </c>
      <c r="N39" s="49"/>
    </row>
    <row r="40" spans="1:14" ht="22.5" customHeight="1">
      <c r="A40" s="44" t="s">
        <v>18916</v>
      </c>
      <c r="B40" s="14">
        <v>8809458844516</v>
      </c>
      <c r="C40" s="50" t="s">
        <v>18917</v>
      </c>
      <c r="D40" s="46" t="s">
        <v>18918</v>
      </c>
      <c r="E40" s="16">
        <v>2000</v>
      </c>
      <c r="F40" s="15">
        <v>0.32</v>
      </c>
      <c r="G40" s="47">
        <v>400</v>
      </c>
      <c r="H40" s="55">
        <f>Таблица636[[#This Row],[Коэфициент стоимости]]*Таблица636[[#This Row],[Розничная цена KRW]]</f>
        <v>640</v>
      </c>
      <c r="I40" s="17" t="str">
        <f>IF($H$1="","Введите курс",Таблица636[[#This Row],[Оптовая цена KRW за 1шт]]/$H$1)</f>
        <v>Введите курс</v>
      </c>
      <c r="J40" s="48"/>
      <c r="K40" s="18">
        <f>Таблица636[[#This Row],[Заказ коробок ]]*Таблица636[[#This Row],[Кол-во шт в коробке]]</f>
        <v>0</v>
      </c>
      <c r="L40" s="54">
        <f>Таблица636[[#This Row],[Общее кол-во шт]]*Таблица636[[#This Row],[Оптовая цена KRW за 1шт]]</f>
        <v>0</v>
      </c>
      <c r="M40" s="19" t="str">
        <f>IFERROR(Таблица636[[#This Row],[Общее кол-во шт]]*Таблица636[[#This Row],[Оптовая цена USD за 1шт]],"")</f>
        <v/>
      </c>
      <c r="N40" s="49"/>
    </row>
    <row r="41" spans="1:14" ht="22.5" customHeight="1">
      <c r="A41" s="44" t="s">
        <v>18919</v>
      </c>
      <c r="B41" s="14">
        <v>8809458844523</v>
      </c>
      <c r="C41" s="50" t="s">
        <v>18920</v>
      </c>
      <c r="D41" s="46" t="s">
        <v>18921</v>
      </c>
      <c r="E41" s="16">
        <v>2000</v>
      </c>
      <c r="F41" s="15">
        <v>0.32</v>
      </c>
      <c r="G41" s="47">
        <v>400</v>
      </c>
      <c r="H41" s="55">
        <f>Таблица636[[#This Row],[Коэфициент стоимости]]*Таблица636[[#This Row],[Розничная цена KRW]]</f>
        <v>640</v>
      </c>
      <c r="I41" s="17" t="str">
        <f>IF($H$1="","Введите курс",Таблица636[[#This Row],[Оптовая цена KRW за 1шт]]/$H$1)</f>
        <v>Введите курс</v>
      </c>
      <c r="J41" s="48"/>
      <c r="K41" s="18">
        <f>Таблица636[[#This Row],[Заказ коробок ]]*Таблица636[[#This Row],[Кол-во шт в коробке]]</f>
        <v>0</v>
      </c>
      <c r="L41" s="54">
        <f>Таблица636[[#This Row],[Общее кол-во шт]]*Таблица636[[#This Row],[Оптовая цена KRW за 1шт]]</f>
        <v>0</v>
      </c>
      <c r="M41" s="19" t="str">
        <f>IFERROR(Таблица636[[#This Row],[Общее кол-во шт]]*Таблица636[[#This Row],[Оптовая цена USD за 1шт]],"")</f>
        <v/>
      </c>
      <c r="N41" s="49"/>
    </row>
    <row r="42" spans="1:14" ht="22.5" customHeight="1">
      <c r="A42" s="44" t="s">
        <v>18922</v>
      </c>
      <c r="B42" s="14">
        <v>8809339904261</v>
      </c>
      <c r="C42" s="50" t="s">
        <v>18923</v>
      </c>
      <c r="D42" s="46" t="s">
        <v>18924</v>
      </c>
      <c r="E42" s="16">
        <v>18000</v>
      </c>
      <c r="F42" s="15">
        <v>0.32</v>
      </c>
      <c r="G42" s="47">
        <v>80</v>
      </c>
      <c r="H42" s="55">
        <f>Таблица636[[#This Row],[Коэфициент стоимости]]*Таблица636[[#This Row],[Розничная цена KRW]]</f>
        <v>5760</v>
      </c>
      <c r="I42" s="17" t="str">
        <f>IF($H$1="","Введите курс",Таблица636[[#This Row],[Оптовая цена KRW за 1шт]]/$H$1)</f>
        <v>Введите курс</v>
      </c>
      <c r="J42" s="48"/>
      <c r="K42" s="18">
        <f>Таблица636[[#This Row],[Заказ коробок ]]*Таблица636[[#This Row],[Кол-во шт в коробке]]</f>
        <v>0</v>
      </c>
      <c r="L42" s="54">
        <f>Таблица636[[#This Row],[Общее кол-во шт]]*Таблица636[[#This Row],[Оптовая цена KRW за 1шт]]</f>
        <v>0</v>
      </c>
      <c r="M42" s="19" t="str">
        <f>IFERROR(Таблица636[[#This Row],[Общее кол-во шт]]*Таблица636[[#This Row],[Оптовая цена USD за 1шт]],"")</f>
        <v/>
      </c>
      <c r="N42" s="49"/>
    </row>
    <row r="43" spans="1:14" ht="22.5" customHeight="1">
      <c r="A43" s="44" t="s">
        <v>18925</v>
      </c>
      <c r="B43" s="14">
        <v>8809458846787</v>
      </c>
      <c r="C43" s="50" t="s">
        <v>18926</v>
      </c>
      <c r="D43" s="115" t="s">
        <v>18927</v>
      </c>
      <c r="E43" s="16">
        <v>3900</v>
      </c>
      <c r="F43" s="15">
        <v>0.32</v>
      </c>
      <c r="G43" s="47">
        <v>300</v>
      </c>
      <c r="H43" s="55">
        <f>Таблица636[[#This Row],[Коэфициент стоимости]]*Таблица636[[#This Row],[Розничная цена KRW]]</f>
        <v>1248</v>
      </c>
      <c r="I43" s="17" t="str">
        <f>IF($H$1="","Введите курс",Таблица636[[#This Row],[Оптовая цена KRW за 1шт]]/$H$1)</f>
        <v>Введите курс</v>
      </c>
      <c r="J43" s="48"/>
      <c r="K43" s="18">
        <f>Таблица636[[#This Row],[Заказ коробок ]]*Таблица636[[#This Row],[Кол-во шт в коробке]]</f>
        <v>0</v>
      </c>
      <c r="L43" s="54">
        <f>Таблица636[[#This Row],[Общее кол-во шт]]*Таблица636[[#This Row],[Оптовая цена KRW за 1шт]]</f>
        <v>0</v>
      </c>
      <c r="M43" s="19" t="str">
        <f>IFERROR(Таблица636[[#This Row],[Общее кол-во шт]]*Таблица636[[#This Row],[Оптовая цена USD за 1шт]],"")</f>
        <v/>
      </c>
      <c r="N43" s="49"/>
    </row>
    <row r="44" spans="1:14" ht="22.5" customHeight="1">
      <c r="A44" s="44" t="s">
        <v>18928</v>
      </c>
      <c r="B44" s="14">
        <v>8809458846800</v>
      </c>
      <c r="C44" s="50" t="s">
        <v>18929</v>
      </c>
      <c r="D44" s="46" t="s">
        <v>18930</v>
      </c>
      <c r="E44" s="16">
        <v>3900</v>
      </c>
      <c r="F44" s="15">
        <v>0.32</v>
      </c>
      <c r="G44" s="47">
        <v>300</v>
      </c>
      <c r="H44" s="55">
        <f>Таблица636[[#This Row],[Коэфициент стоимости]]*Таблица636[[#This Row],[Розничная цена KRW]]</f>
        <v>1248</v>
      </c>
      <c r="I44" s="17" t="str">
        <f>IF($H$1="","Введите курс",Таблица636[[#This Row],[Оптовая цена KRW за 1шт]]/$H$1)</f>
        <v>Введите курс</v>
      </c>
      <c r="J44" s="48"/>
      <c r="K44" s="18">
        <f>Таблица636[[#This Row],[Заказ коробок ]]*Таблица636[[#This Row],[Кол-во шт в коробке]]</f>
        <v>0</v>
      </c>
      <c r="L44" s="54">
        <f>Таблица636[[#This Row],[Общее кол-во шт]]*Таблица636[[#This Row],[Оптовая цена KRW за 1шт]]</f>
        <v>0</v>
      </c>
      <c r="M44" s="19" t="str">
        <f>IFERROR(Таблица636[[#This Row],[Общее кол-во шт]]*Таблица636[[#This Row],[Оптовая цена USD за 1шт]],"")</f>
        <v/>
      </c>
      <c r="N44" s="49"/>
    </row>
    <row r="45" spans="1:14" ht="22.5" customHeight="1">
      <c r="A45" s="44" t="s">
        <v>18931</v>
      </c>
      <c r="B45" s="14">
        <v>8809458846763</v>
      </c>
      <c r="C45" s="50" t="s">
        <v>18932</v>
      </c>
      <c r="D45" s="46" t="s">
        <v>18933</v>
      </c>
      <c r="E45" s="16">
        <v>3900</v>
      </c>
      <c r="F45" s="15">
        <v>0.32</v>
      </c>
      <c r="G45" s="47">
        <v>300</v>
      </c>
      <c r="H45" s="55">
        <f>Таблица636[[#This Row],[Коэфициент стоимости]]*Таблица636[[#This Row],[Розничная цена KRW]]</f>
        <v>1248</v>
      </c>
      <c r="I45" s="17" t="str">
        <f>IF($H$1="","Введите курс",Таблица636[[#This Row],[Оптовая цена KRW за 1шт]]/$H$1)</f>
        <v>Введите курс</v>
      </c>
      <c r="J45" s="48"/>
      <c r="K45" s="18">
        <f>Таблица636[[#This Row],[Заказ коробок ]]*Таблица636[[#This Row],[Кол-во шт в коробке]]</f>
        <v>0</v>
      </c>
      <c r="L45" s="54">
        <f>Таблица636[[#This Row],[Общее кол-во шт]]*Таблица636[[#This Row],[Оптовая цена KRW за 1шт]]</f>
        <v>0</v>
      </c>
      <c r="M45" s="19" t="str">
        <f>IFERROR(Таблица636[[#This Row],[Общее кол-во шт]]*Таблица636[[#This Row],[Оптовая цена USD за 1шт]],"")</f>
        <v/>
      </c>
      <c r="N45" s="49"/>
    </row>
    <row r="46" spans="1:14" ht="22.5" customHeight="1">
      <c r="A46" s="44" t="s">
        <v>18934</v>
      </c>
      <c r="B46" s="14">
        <v>8809458843694</v>
      </c>
      <c r="C46" s="50" t="s">
        <v>18935</v>
      </c>
      <c r="D46" s="46" t="s">
        <v>18936</v>
      </c>
      <c r="E46" s="16">
        <v>22000</v>
      </c>
      <c r="F46" s="15">
        <v>0.32</v>
      </c>
      <c r="G46" s="47">
        <v>60</v>
      </c>
      <c r="H46" s="55">
        <f>Таблица636[[#This Row],[Коэфициент стоимости]]*Таблица636[[#This Row],[Розничная цена KRW]]</f>
        <v>7040</v>
      </c>
      <c r="I46" s="17" t="str">
        <f>IF($H$1="","Введите курс",Таблица636[[#This Row],[Оптовая цена KRW за 1шт]]/$H$1)</f>
        <v>Введите курс</v>
      </c>
      <c r="J46" s="48"/>
      <c r="K46" s="18">
        <f>Таблица636[[#This Row],[Заказ коробок ]]*Таблица636[[#This Row],[Кол-во шт в коробке]]</f>
        <v>0</v>
      </c>
      <c r="L46" s="54">
        <f>Таблица636[[#This Row],[Общее кол-во шт]]*Таблица636[[#This Row],[Оптовая цена KRW за 1шт]]</f>
        <v>0</v>
      </c>
      <c r="M46" s="19" t="str">
        <f>IFERROR(Таблица636[[#This Row],[Общее кол-во шт]]*Таблица636[[#This Row],[Оптовая цена USD за 1шт]],"")</f>
        <v/>
      </c>
      <c r="N46" s="49"/>
    </row>
    <row r="47" spans="1:14" ht="22.5" customHeight="1">
      <c r="A47" s="44" t="s">
        <v>18937</v>
      </c>
      <c r="B47" s="14">
        <v>8809458843663</v>
      </c>
      <c r="C47" s="50" t="s">
        <v>18938</v>
      </c>
      <c r="D47" s="46" t="s">
        <v>18939</v>
      </c>
      <c r="E47" s="16">
        <v>9000</v>
      </c>
      <c r="F47" s="15">
        <v>0.32</v>
      </c>
      <c r="G47" s="47">
        <v>80</v>
      </c>
      <c r="H47" s="55">
        <f>Таблица636[[#This Row],[Коэфициент стоимости]]*Таблица636[[#This Row],[Розничная цена KRW]]</f>
        <v>2880</v>
      </c>
      <c r="I47" s="17" t="str">
        <f>IF($H$1="","Введите курс",Таблица636[[#This Row],[Оптовая цена KRW за 1шт]]/$H$1)</f>
        <v>Введите курс</v>
      </c>
      <c r="J47" s="48"/>
      <c r="K47" s="18">
        <f>Таблица636[[#This Row],[Заказ коробок ]]*Таблица636[[#This Row],[Кол-во шт в коробке]]</f>
        <v>0</v>
      </c>
      <c r="L47" s="54">
        <f>Таблица636[[#This Row],[Общее кол-во шт]]*Таблица636[[#This Row],[Оптовая цена KRW за 1шт]]</f>
        <v>0</v>
      </c>
      <c r="M47" s="19" t="str">
        <f>IFERROR(Таблица636[[#This Row],[Общее кол-во шт]]*Таблица636[[#This Row],[Оптовая цена USD за 1шт]],"")</f>
        <v/>
      </c>
      <c r="N47" s="49"/>
    </row>
    <row r="48" spans="1:14" ht="22.5" customHeight="1">
      <c r="A48" s="44" t="s">
        <v>18940</v>
      </c>
      <c r="B48" s="14">
        <v>8809458843656</v>
      </c>
      <c r="C48" s="50" t="s">
        <v>18941</v>
      </c>
      <c r="D48" s="46" t="s">
        <v>18942</v>
      </c>
      <c r="E48" s="16">
        <v>9000</v>
      </c>
      <c r="F48" s="15">
        <v>0.32</v>
      </c>
      <c r="G48" s="47">
        <v>80</v>
      </c>
      <c r="H48" s="55">
        <f>Таблица636[[#This Row],[Коэфициент стоимости]]*Таблица636[[#This Row],[Розничная цена KRW]]</f>
        <v>2880</v>
      </c>
      <c r="I48" s="17" t="str">
        <f>IF($H$1="","Введите курс",Таблица636[[#This Row],[Оптовая цена KRW за 1шт]]/$H$1)</f>
        <v>Введите курс</v>
      </c>
      <c r="J48" s="48"/>
      <c r="K48" s="18">
        <f>Таблица636[[#This Row],[Заказ коробок ]]*Таблица636[[#This Row],[Кол-во шт в коробке]]</f>
        <v>0</v>
      </c>
      <c r="L48" s="54">
        <f>Таблица636[[#This Row],[Общее кол-во шт]]*Таблица636[[#This Row],[Оптовая цена KRW за 1шт]]</f>
        <v>0</v>
      </c>
      <c r="M48" s="19" t="str">
        <f>IFERROR(Таблица636[[#This Row],[Общее кол-во шт]]*Таблица636[[#This Row],[Оптовая цена USD за 1шт]],"")</f>
        <v/>
      </c>
      <c r="N48" s="49"/>
    </row>
    <row r="49" spans="1:14" ht="22.5" customHeight="1">
      <c r="A49" s="44" t="s">
        <v>18943</v>
      </c>
      <c r="B49" s="14">
        <v>8809458843540</v>
      </c>
      <c r="C49" s="50" t="s">
        <v>18890</v>
      </c>
      <c r="D49" s="46" t="s">
        <v>18944</v>
      </c>
      <c r="E49" s="16">
        <v>8000</v>
      </c>
      <c r="F49" s="15">
        <v>0.32</v>
      </c>
      <c r="G49" s="47">
        <v>80</v>
      </c>
      <c r="H49" s="55">
        <f>Таблица636[[#This Row],[Коэфициент стоимости]]*Таблица636[[#This Row],[Розничная цена KRW]]</f>
        <v>2560</v>
      </c>
      <c r="I49" s="17" t="str">
        <f>IF($H$1="","Введите курс",Таблица636[[#This Row],[Оптовая цена KRW за 1шт]]/$H$1)</f>
        <v>Введите курс</v>
      </c>
      <c r="J49" s="48"/>
      <c r="K49" s="18">
        <f>Таблица636[[#This Row],[Заказ коробок ]]*Таблица636[[#This Row],[Кол-во шт в коробке]]</f>
        <v>0</v>
      </c>
      <c r="L49" s="54">
        <f>Таблица636[[#This Row],[Общее кол-во шт]]*Таблица636[[#This Row],[Оптовая цена KRW за 1шт]]</f>
        <v>0</v>
      </c>
      <c r="M49" s="19" t="str">
        <f>IFERROR(Таблица636[[#This Row],[Общее кол-во шт]]*Таблица636[[#This Row],[Оптовая цена USD за 1шт]],"")</f>
        <v/>
      </c>
      <c r="N49" s="49"/>
    </row>
    <row r="50" spans="1:14" ht="22.5" customHeight="1">
      <c r="A50" s="44" t="s">
        <v>18945</v>
      </c>
      <c r="B50" s="14">
        <v>8809458841751</v>
      </c>
      <c r="C50" s="50" t="s">
        <v>18946</v>
      </c>
      <c r="D50" s="46" t="s">
        <v>18947</v>
      </c>
      <c r="E50" s="16">
        <v>36000</v>
      </c>
      <c r="F50" s="15">
        <v>0.32</v>
      </c>
      <c r="G50" s="47">
        <v>40</v>
      </c>
      <c r="H50" s="55">
        <f>Таблица636[[#This Row],[Коэфициент стоимости]]*Таблица636[[#This Row],[Розничная цена KRW]]</f>
        <v>11520</v>
      </c>
      <c r="I50" s="17" t="str">
        <f>IF($H$1="","Введите курс",Таблица636[[#This Row],[Оптовая цена KRW за 1шт]]/$H$1)</f>
        <v>Введите курс</v>
      </c>
      <c r="J50" s="48"/>
      <c r="K50" s="18">
        <f>Таблица636[[#This Row],[Заказ коробок ]]*Таблица636[[#This Row],[Кол-во шт в коробке]]</f>
        <v>0</v>
      </c>
      <c r="L50" s="54">
        <f>Таблица636[[#This Row],[Общее кол-во шт]]*Таблица636[[#This Row],[Оптовая цена KRW за 1шт]]</f>
        <v>0</v>
      </c>
      <c r="M50" s="19" t="str">
        <f>IFERROR(Таблица636[[#This Row],[Общее кол-во шт]]*Таблица636[[#This Row],[Оптовая цена USD за 1шт]],"")</f>
        <v/>
      </c>
      <c r="N50" s="49"/>
    </row>
    <row r="51" spans="1:14" ht="22.5" customHeight="1">
      <c r="A51" s="44" t="s">
        <v>18948</v>
      </c>
      <c r="B51" s="14">
        <v>8809458841744</v>
      </c>
      <c r="C51" s="50" t="s">
        <v>18949</v>
      </c>
      <c r="D51" s="46" t="s">
        <v>18950</v>
      </c>
      <c r="E51" s="16">
        <v>36000</v>
      </c>
      <c r="F51" s="15">
        <v>0.32</v>
      </c>
      <c r="G51" s="47">
        <v>40</v>
      </c>
      <c r="H51" s="55">
        <f>Таблица636[[#This Row],[Коэфициент стоимости]]*Таблица636[[#This Row],[Розничная цена KRW]]</f>
        <v>11520</v>
      </c>
      <c r="I51" s="17" t="str">
        <f>IF($H$1="","Введите курс",Таблица636[[#This Row],[Оптовая цена KRW за 1шт]]/$H$1)</f>
        <v>Введите курс</v>
      </c>
      <c r="J51" s="48"/>
      <c r="K51" s="18">
        <f>Таблица636[[#This Row],[Заказ коробок ]]*Таблица636[[#This Row],[Кол-во шт в коробке]]</f>
        <v>0</v>
      </c>
      <c r="L51" s="54">
        <f>Таблица636[[#This Row],[Общее кол-во шт]]*Таблица636[[#This Row],[Оптовая цена KRW за 1шт]]</f>
        <v>0</v>
      </c>
      <c r="M51" s="19" t="str">
        <f>IFERROR(Таблица636[[#This Row],[Общее кол-во шт]]*Таблица636[[#This Row],[Оптовая цена USD за 1шт]],"")</f>
        <v/>
      </c>
      <c r="N51" s="49"/>
    </row>
    <row r="52" spans="1:14" s="75" customFormat="1" ht="22.5" customHeight="1">
      <c r="A52" s="44" t="s">
        <v>18951</v>
      </c>
      <c r="B52" s="63">
        <v>8809458841911</v>
      </c>
      <c r="C52" s="64" t="s">
        <v>18952</v>
      </c>
      <c r="D52" s="65" t="s">
        <v>18953</v>
      </c>
      <c r="E52" s="66"/>
      <c r="F52" s="67">
        <v>0.32</v>
      </c>
      <c r="G52" s="68">
        <v>40</v>
      </c>
      <c r="H52" s="69">
        <f>Таблица636[[#This Row],[Коэфициент стоимости]]*Таблица636[[#This Row],[Розничная цена KRW]]</f>
        <v>0</v>
      </c>
      <c r="I52" s="70" t="str">
        <f>IF($H$1="","Введите курс",Таблица636[[#This Row],[Оптовая цена KRW за 1шт]]/$H$1)</f>
        <v>Введите курс</v>
      </c>
      <c r="J52" s="71"/>
      <c r="K52" s="72">
        <f>Таблица636[[#This Row],[Заказ коробок ]]*Таблица636[[#This Row],[Кол-во шт в коробке]]</f>
        <v>0</v>
      </c>
      <c r="L52" s="73">
        <f>Таблица636[[#This Row],[Общее кол-во шт]]*Таблица636[[#This Row],[Оптовая цена KRW за 1шт]]</f>
        <v>0</v>
      </c>
      <c r="M52" s="74" t="str">
        <f>IFERROR(Таблица636[[#This Row],[Общее кол-во шт]]*Таблица636[[#This Row],[Оптовая цена USD за 1шт]],"")</f>
        <v/>
      </c>
      <c r="N52" s="57"/>
    </row>
    <row r="53" spans="1:14" s="75" customFormat="1" ht="22.5" customHeight="1">
      <c r="A53" s="44" t="s">
        <v>18954</v>
      </c>
      <c r="B53" s="63">
        <v>8809458841928</v>
      </c>
      <c r="C53" s="64" t="s">
        <v>18955</v>
      </c>
      <c r="D53" s="65" t="s">
        <v>18956</v>
      </c>
      <c r="E53" s="66"/>
      <c r="F53" s="67">
        <v>0.32</v>
      </c>
      <c r="G53" s="68">
        <v>40</v>
      </c>
      <c r="H53" s="69">
        <f>Таблица636[[#This Row],[Коэфициент стоимости]]*Таблица636[[#This Row],[Розничная цена KRW]]</f>
        <v>0</v>
      </c>
      <c r="I53" s="70" t="str">
        <f>IF($H$1="","Введите курс",Таблица636[[#This Row],[Оптовая цена KRW за 1шт]]/$H$1)</f>
        <v>Введите курс</v>
      </c>
      <c r="J53" s="71"/>
      <c r="K53" s="72">
        <f>Таблица636[[#This Row],[Заказ коробок ]]*Таблица636[[#This Row],[Кол-во шт в коробке]]</f>
        <v>0</v>
      </c>
      <c r="L53" s="73">
        <f>Таблица636[[#This Row],[Общее кол-во шт]]*Таблица636[[#This Row],[Оптовая цена KRW за 1шт]]</f>
        <v>0</v>
      </c>
      <c r="M53" s="74" t="str">
        <f>IFERROR(Таблица636[[#This Row],[Общее кол-во шт]]*Таблица636[[#This Row],[Оптовая цена USD за 1шт]],"")</f>
        <v/>
      </c>
      <c r="N53" s="57"/>
    </row>
    <row r="54" spans="1:14" ht="22.5" customHeight="1">
      <c r="A54" s="44" t="s">
        <v>18957</v>
      </c>
      <c r="B54" s="14">
        <v>8809458841843</v>
      </c>
      <c r="C54" s="50" t="s">
        <v>18958</v>
      </c>
      <c r="D54" s="46" t="s">
        <v>18959</v>
      </c>
      <c r="E54" s="16">
        <v>28000</v>
      </c>
      <c r="F54" s="15">
        <v>0.32</v>
      </c>
      <c r="G54" s="47">
        <v>40</v>
      </c>
      <c r="H54" s="55">
        <f>Таблица636[[#This Row],[Коэфициент стоимости]]*Таблица636[[#This Row],[Розничная цена KRW]]</f>
        <v>8960</v>
      </c>
      <c r="I54" s="17" t="str">
        <f>IF($H$1="","Введите курс",Таблица636[[#This Row],[Оптовая цена KRW за 1шт]]/$H$1)</f>
        <v>Введите курс</v>
      </c>
      <c r="J54" s="48"/>
      <c r="K54" s="18">
        <f>Таблица636[[#This Row],[Заказ коробок ]]*Таблица636[[#This Row],[Кол-во шт в коробке]]</f>
        <v>0</v>
      </c>
      <c r="L54" s="54">
        <f>Таблица636[[#This Row],[Общее кол-во шт]]*Таблица636[[#This Row],[Оптовая цена KRW за 1шт]]</f>
        <v>0</v>
      </c>
      <c r="M54" s="19" t="str">
        <f>IFERROR(Таблица636[[#This Row],[Общее кол-во шт]]*Таблица636[[#This Row],[Оптовая цена USD за 1шт]],"")</f>
        <v/>
      </c>
      <c r="N54" s="49"/>
    </row>
    <row r="55" spans="1:14" ht="22.5" customHeight="1">
      <c r="A55" s="44" t="s">
        <v>18960</v>
      </c>
      <c r="B55" s="14">
        <v>8809458841386</v>
      </c>
      <c r="C55" s="50" t="s">
        <v>18961</v>
      </c>
      <c r="D55" s="46" t="s">
        <v>18962</v>
      </c>
      <c r="E55" s="16">
        <v>24000</v>
      </c>
      <c r="F55" s="15">
        <v>0.32</v>
      </c>
      <c r="G55" s="47">
        <v>30</v>
      </c>
      <c r="H55" s="55">
        <f>Таблица636[[#This Row],[Коэфициент стоимости]]*Таблица636[[#This Row],[Розничная цена KRW]]</f>
        <v>7680</v>
      </c>
      <c r="I55" s="17" t="str">
        <f>IF($H$1="","Введите курс",Таблица636[[#This Row],[Оптовая цена KRW за 1шт]]/$H$1)</f>
        <v>Введите курс</v>
      </c>
      <c r="J55" s="48"/>
      <c r="K55" s="18">
        <f>Таблица636[[#This Row],[Заказ коробок ]]*Таблица636[[#This Row],[Кол-во шт в коробке]]</f>
        <v>0</v>
      </c>
      <c r="L55" s="54">
        <f>Таблица636[[#This Row],[Общее кол-во шт]]*Таблица636[[#This Row],[Оптовая цена KRW за 1шт]]</f>
        <v>0</v>
      </c>
      <c r="M55" s="19" t="str">
        <f>IFERROR(Таблица636[[#This Row],[Общее кол-во шт]]*Таблица636[[#This Row],[Оптовая цена USD за 1шт]],"")</f>
        <v/>
      </c>
      <c r="N55" s="49"/>
    </row>
    <row r="56" spans="1:14" ht="22.5" customHeight="1">
      <c r="A56" s="44" t="s">
        <v>18963</v>
      </c>
      <c r="B56" s="14">
        <v>8809458841393</v>
      </c>
      <c r="C56" s="50" t="s">
        <v>18964</v>
      </c>
      <c r="D56" s="46" t="s">
        <v>18965</v>
      </c>
      <c r="E56" s="16">
        <v>26000</v>
      </c>
      <c r="F56" s="15">
        <v>0.32</v>
      </c>
      <c r="G56" s="47">
        <v>30</v>
      </c>
      <c r="H56" s="55">
        <f>Таблица636[[#This Row],[Коэфициент стоимости]]*Таблица636[[#This Row],[Розничная цена KRW]]</f>
        <v>8320</v>
      </c>
      <c r="I56" s="17" t="str">
        <f>IF($H$1="","Введите курс",Таблица636[[#This Row],[Оптовая цена KRW за 1шт]]/$H$1)</f>
        <v>Введите курс</v>
      </c>
      <c r="J56" s="48"/>
      <c r="K56" s="18">
        <f>Таблица636[[#This Row],[Заказ коробок ]]*Таблица636[[#This Row],[Кол-во шт в коробке]]</f>
        <v>0</v>
      </c>
      <c r="L56" s="54">
        <f>Таблица636[[#This Row],[Общее кол-во шт]]*Таблица636[[#This Row],[Оптовая цена KRW за 1шт]]</f>
        <v>0</v>
      </c>
      <c r="M56" s="19" t="str">
        <f>IFERROR(Таблица636[[#This Row],[Общее кол-во шт]]*Таблица636[[#This Row],[Оптовая цена USD за 1шт]],"")</f>
        <v/>
      </c>
      <c r="N56" s="49"/>
    </row>
    <row r="57" spans="1:14" ht="22.5" customHeight="1">
      <c r="A57" s="44" t="s">
        <v>18966</v>
      </c>
      <c r="B57" s="14">
        <v>8809458841478</v>
      </c>
      <c r="C57" s="50" t="s">
        <v>18967</v>
      </c>
      <c r="D57" s="46" t="s">
        <v>18968</v>
      </c>
      <c r="E57" s="16">
        <v>49000</v>
      </c>
      <c r="F57" s="15">
        <v>0.32</v>
      </c>
      <c r="G57" s="47">
        <v>20</v>
      </c>
      <c r="H57" s="55">
        <f>Таблица636[[#This Row],[Коэфициент стоимости]]*Таблица636[[#This Row],[Розничная цена KRW]]</f>
        <v>15680</v>
      </c>
      <c r="I57" s="17" t="str">
        <f>IF($H$1="","Введите курс",Таблица636[[#This Row],[Оптовая цена KRW за 1шт]]/$H$1)</f>
        <v>Введите курс</v>
      </c>
      <c r="J57" s="48"/>
      <c r="K57" s="18">
        <f>Таблица636[[#This Row],[Заказ коробок ]]*Таблица636[[#This Row],[Кол-во шт в коробке]]</f>
        <v>0</v>
      </c>
      <c r="L57" s="54">
        <f>Таблица636[[#This Row],[Общее кол-во шт]]*Таблица636[[#This Row],[Оптовая цена KRW за 1шт]]</f>
        <v>0</v>
      </c>
      <c r="M57" s="19" t="str">
        <f>IFERROR(Таблица636[[#This Row],[Общее кол-во шт]]*Таблица636[[#This Row],[Оптовая цена USD за 1шт]],"")</f>
        <v/>
      </c>
      <c r="N57" s="49"/>
    </row>
    <row r="58" spans="1:14" ht="22.5" customHeight="1">
      <c r="A58" s="44" t="s">
        <v>18969</v>
      </c>
      <c r="B58" s="14">
        <v>8809458843960</v>
      </c>
      <c r="C58" s="50" t="s">
        <v>18970</v>
      </c>
      <c r="D58" s="46" t="s">
        <v>18971</v>
      </c>
      <c r="E58" s="16">
        <v>49000</v>
      </c>
      <c r="F58" s="15">
        <v>0.32</v>
      </c>
      <c r="G58" s="47">
        <v>108</v>
      </c>
      <c r="H58" s="55">
        <f>Таблица636[[#This Row],[Коэфициент стоимости]]*Таблица636[[#This Row],[Розничная цена KRW]]</f>
        <v>15680</v>
      </c>
      <c r="I58" s="17" t="str">
        <f>IF($H$1="","Введите курс",Таблица636[[#This Row],[Оптовая цена KRW за 1шт]]/$H$1)</f>
        <v>Введите курс</v>
      </c>
      <c r="J58" s="48"/>
      <c r="K58" s="18">
        <f>Таблица636[[#This Row],[Заказ коробок ]]*Таблица636[[#This Row],[Кол-во шт в коробке]]</f>
        <v>0</v>
      </c>
      <c r="L58" s="54">
        <f>Таблица636[[#This Row],[Общее кол-во шт]]*Таблица636[[#This Row],[Оптовая цена KRW за 1шт]]</f>
        <v>0</v>
      </c>
      <c r="M58" s="19" t="str">
        <f>IFERROR(Таблица636[[#This Row],[Общее кол-во шт]]*Таблица636[[#This Row],[Оптовая цена USD за 1шт]],"")</f>
        <v/>
      </c>
      <c r="N58" s="49"/>
    </row>
    <row r="59" spans="1:14" ht="22.5" customHeight="1">
      <c r="A59" s="44" t="s">
        <v>18972</v>
      </c>
      <c r="B59" s="14">
        <v>8809458843953</v>
      </c>
      <c r="C59" s="50" t="s">
        <v>18973</v>
      </c>
      <c r="D59" s="46" t="s">
        <v>18974</v>
      </c>
      <c r="E59" s="16">
        <v>45000</v>
      </c>
      <c r="F59" s="15">
        <v>0.32</v>
      </c>
      <c r="G59" s="47">
        <v>60</v>
      </c>
      <c r="H59" s="55">
        <f>Таблица636[[#This Row],[Коэфициент стоимости]]*Таблица636[[#This Row],[Розничная цена KRW]]</f>
        <v>14400</v>
      </c>
      <c r="I59" s="17" t="str">
        <f>IF($H$1="","Введите курс",Таблица636[[#This Row],[Оптовая цена KRW за 1шт]]/$H$1)</f>
        <v>Введите курс</v>
      </c>
      <c r="J59" s="48"/>
      <c r="K59" s="18">
        <f>Таблица636[[#This Row],[Заказ коробок ]]*Таблица636[[#This Row],[Кол-во шт в коробке]]</f>
        <v>0</v>
      </c>
      <c r="L59" s="54">
        <f>Таблица636[[#This Row],[Общее кол-во шт]]*Таблица636[[#This Row],[Оптовая цена KRW за 1шт]]</f>
        <v>0</v>
      </c>
      <c r="M59" s="19" t="str">
        <f>IFERROR(Таблица636[[#This Row],[Общее кол-во шт]]*Таблица636[[#This Row],[Оптовая цена USD за 1шт]],"")</f>
        <v/>
      </c>
      <c r="N59" s="49"/>
    </row>
    <row r="60" spans="1:14" ht="22.5" customHeight="1">
      <c r="A60" s="44" t="s">
        <v>18975</v>
      </c>
      <c r="B60" s="14">
        <v>8809458843748</v>
      </c>
      <c r="C60" s="50" t="s">
        <v>18976</v>
      </c>
      <c r="D60" s="46" t="s">
        <v>18977</v>
      </c>
      <c r="E60" s="16">
        <v>3000</v>
      </c>
      <c r="F60" s="15">
        <v>0.32</v>
      </c>
      <c r="G60" s="47">
        <v>400</v>
      </c>
      <c r="H60" s="55">
        <f>Таблица636[[#This Row],[Коэфициент стоимости]]*Таблица636[[#This Row],[Розничная цена KRW]]</f>
        <v>960</v>
      </c>
      <c r="I60" s="17" t="str">
        <f>IF($H$1="","Введите курс",Таблица636[[#This Row],[Оптовая цена KRW за 1шт]]/$H$1)</f>
        <v>Введите курс</v>
      </c>
      <c r="J60" s="48"/>
      <c r="K60" s="18">
        <f>Таблица636[[#This Row],[Заказ коробок ]]*Таблица636[[#This Row],[Кол-во шт в коробке]]</f>
        <v>0</v>
      </c>
      <c r="L60" s="54">
        <f>Таблица636[[#This Row],[Общее кол-во шт]]*Таблица636[[#This Row],[Оптовая цена KRW за 1шт]]</f>
        <v>0</v>
      </c>
      <c r="M60" s="19" t="str">
        <f>IFERROR(Таблица636[[#This Row],[Общее кол-во шт]]*Таблица636[[#This Row],[Оптовая цена USD за 1шт]],"")</f>
        <v/>
      </c>
      <c r="N60" s="49"/>
    </row>
    <row r="61" spans="1:14" ht="22.5" customHeight="1">
      <c r="A61" s="44" t="s">
        <v>18978</v>
      </c>
      <c r="B61" s="14">
        <v>8809458843809</v>
      </c>
      <c r="C61" s="50" t="s">
        <v>18979</v>
      </c>
      <c r="D61" s="46" t="s">
        <v>18980</v>
      </c>
      <c r="E61" s="16">
        <v>3000</v>
      </c>
      <c r="F61" s="15">
        <v>0.32</v>
      </c>
      <c r="G61" s="47">
        <v>400</v>
      </c>
      <c r="H61" s="55">
        <f>Таблица636[[#This Row],[Коэфициент стоимости]]*Таблица636[[#This Row],[Розничная цена KRW]]</f>
        <v>960</v>
      </c>
      <c r="I61" s="17" t="str">
        <f>IF($H$1="","Введите курс",Таблица636[[#This Row],[Оптовая цена KRW за 1шт]]/$H$1)</f>
        <v>Введите курс</v>
      </c>
      <c r="J61" s="48"/>
      <c r="K61" s="18">
        <f>Таблица636[[#This Row],[Заказ коробок ]]*Таблица636[[#This Row],[Кол-во шт в коробке]]</f>
        <v>0</v>
      </c>
      <c r="L61" s="54">
        <f>Таблица636[[#This Row],[Общее кол-во шт]]*Таблица636[[#This Row],[Оптовая цена KRW за 1шт]]</f>
        <v>0</v>
      </c>
      <c r="M61" s="19" t="str">
        <f>IFERROR(Таблица636[[#This Row],[Общее кол-во шт]]*Таблица636[[#This Row],[Оптовая цена USD за 1шт]],"")</f>
        <v/>
      </c>
      <c r="N61" s="49"/>
    </row>
    <row r="62" spans="1:14" ht="22.5" customHeight="1">
      <c r="A62" s="44" t="s">
        <v>18981</v>
      </c>
      <c r="B62" s="14">
        <v>8809458843762</v>
      </c>
      <c r="C62" s="50" t="s">
        <v>18982</v>
      </c>
      <c r="D62" s="46" t="s">
        <v>18983</v>
      </c>
      <c r="E62" s="16">
        <v>3000</v>
      </c>
      <c r="F62" s="15">
        <v>0.32</v>
      </c>
      <c r="G62" s="47">
        <v>400</v>
      </c>
      <c r="H62" s="55">
        <f>Таблица636[[#This Row],[Коэфициент стоимости]]*Таблица636[[#This Row],[Розничная цена KRW]]</f>
        <v>960</v>
      </c>
      <c r="I62" s="17" t="str">
        <f>IF($H$1="","Введите курс",Таблица636[[#This Row],[Оптовая цена KRW за 1шт]]/$H$1)</f>
        <v>Введите курс</v>
      </c>
      <c r="J62" s="48"/>
      <c r="K62" s="18">
        <f>Таблица636[[#This Row],[Заказ коробок ]]*Таблица636[[#This Row],[Кол-во шт в коробке]]</f>
        <v>0</v>
      </c>
      <c r="L62" s="54">
        <f>Таблица636[[#This Row],[Общее кол-во шт]]*Таблица636[[#This Row],[Оптовая цена KRW за 1шт]]</f>
        <v>0</v>
      </c>
      <c r="M62" s="19" t="str">
        <f>IFERROR(Таблица636[[#This Row],[Общее кол-во шт]]*Таблица636[[#This Row],[Оптовая цена USD за 1шт]],"")</f>
        <v/>
      </c>
      <c r="N62" s="49"/>
    </row>
    <row r="63" spans="1:14" ht="22.5" customHeight="1">
      <c r="A63" s="44" t="s">
        <v>18984</v>
      </c>
      <c r="B63" s="14">
        <v>8809458843786</v>
      </c>
      <c r="C63" s="50" t="s">
        <v>18985</v>
      </c>
      <c r="D63" s="46" t="s">
        <v>18986</v>
      </c>
      <c r="E63" s="16">
        <v>3000</v>
      </c>
      <c r="F63" s="15">
        <v>0.32</v>
      </c>
      <c r="G63" s="47">
        <v>400</v>
      </c>
      <c r="H63" s="55">
        <f>Таблица636[[#This Row],[Коэфициент стоимости]]*Таблица636[[#This Row],[Розничная цена KRW]]</f>
        <v>960</v>
      </c>
      <c r="I63" s="17" t="str">
        <f>IF($H$1="","Введите курс",Таблица636[[#This Row],[Оптовая цена KRW за 1шт]]/$H$1)</f>
        <v>Введите курс</v>
      </c>
      <c r="J63" s="48"/>
      <c r="K63" s="18">
        <f>Таблица636[[#This Row],[Заказ коробок ]]*Таблица636[[#This Row],[Кол-во шт в коробке]]</f>
        <v>0</v>
      </c>
      <c r="L63" s="54">
        <f>Таблица636[[#This Row],[Общее кол-во шт]]*Таблица636[[#This Row],[Оптовая цена KRW за 1шт]]</f>
        <v>0</v>
      </c>
      <c r="M63" s="19" t="str">
        <f>IFERROR(Таблица636[[#This Row],[Общее кол-во шт]]*Таблица636[[#This Row],[Оптовая цена USD за 1шт]],"")</f>
        <v/>
      </c>
      <c r="N63" s="49"/>
    </row>
    <row r="64" spans="1:14" ht="22.5" customHeight="1">
      <c r="A64" s="44" t="s">
        <v>18987</v>
      </c>
      <c r="B64" s="14">
        <v>8809458843892</v>
      </c>
      <c r="C64" s="50" t="s">
        <v>18988</v>
      </c>
      <c r="D64" s="46" t="s">
        <v>18989</v>
      </c>
      <c r="E64" s="16">
        <v>3500</v>
      </c>
      <c r="F64" s="15">
        <v>0.32</v>
      </c>
      <c r="G64" s="47">
        <v>400</v>
      </c>
      <c r="H64" s="55">
        <f>Таблица636[[#This Row],[Коэфициент стоимости]]*Таблица636[[#This Row],[Розничная цена KRW]]</f>
        <v>1120</v>
      </c>
      <c r="I64" s="17" t="str">
        <f>IF($H$1="","Введите курс",Таблица636[[#This Row],[Оптовая цена KRW за 1шт]]/$H$1)</f>
        <v>Введите курс</v>
      </c>
      <c r="J64" s="48"/>
      <c r="K64" s="18">
        <f>Таблица636[[#This Row],[Заказ коробок ]]*Таблица636[[#This Row],[Кол-во шт в коробке]]</f>
        <v>0</v>
      </c>
      <c r="L64" s="54">
        <f>Таблица636[[#This Row],[Общее кол-во шт]]*Таблица636[[#This Row],[Оптовая цена KRW за 1шт]]</f>
        <v>0</v>
      </c>
      <c r="M64" s="19" t="str">
        <f>IFERROR(Таблица636[[#This Row],[Общее кол-во шт]]*Таблица636[[#This Row],[Оптовая цена USD за 1шт]],"")</f>
        <v/>
      </c>
      <c r="N64" s="49"/>
    </row>
    <row r="65" spans="1:14" ht="22.5" customHeight="1">
      <c r="A65" s="44" t="s">
        <v>18990</v>
      </c>
      <c r="B65" s="14">
        <v>8809458843915</v>
      </c>
      <c r="C65" s="50" t="s">
        <v>18991</v>
      </c>
      <c r="D65" s="46" t="s">
        <v>18992</v>
      </c>
      <c r="E65" s="16">
        <v>3500</v>
      </c>
      <c r="F65" s="15">
        <v>0.32</v>
      </c>
      <c r="G65" s="47">
        <v>400</v>
      </c>
      <c r="H65" s="55">
        <f>Таблица636[[#This Row],[Коэфициент стоимости]]*Таблица636[[#This Row],[Розничная цена KRW]]</f>
        <v>1120</v>
      </c>
      <c r="I65" s="17" t="str">
        <f>IF($H$1="","Введите курс",Таблица636[[#This Row],[Оптовая цена KRW за 1шт]]/$H$1)</f>
        <v>Введите курс</v>
      </c>
      <c r="J65" s="48"/>
      <c r="K65" s="18">
        <f>Таблица636[[#This Row],[Заказ коробок ]]*Таблица636[[#This Row],[Кол-во шт в коробке]]</f>
        <v>0</v>
      </c>
      <c r="L65" s="54">
        <f>Таблица636[[#This Row],[Общее кол-во шт]]*Таблица636[[#This Row],[Оптовая цена KRW за 1шт]]</f>
        <v>0</v>
      </c>
      <c r="M65" s="19" t="str">
        <f>IFERROR(Таблица636[[#This Row],[Общее кол-во шт]]*Таблица636[[#This Row],[Оптовая цена USD за 1шт]],"")</f>
        <v/>
      </c>
      <c r="N65" s="49"/>
    </row>
    <row r="66" spans="1:14" ht="22.5" customHeight="1">
      <c r="A66" s="44" t="s">
        <v>18993</v>
      </c>
      <c r="B66" s="14">
        <v>8809239802766</v>
      </c>
      <c r="C66" s="50" t="s">
        <v>18994</v>
      </c>
      <c r="D66" s="46" t="s">
        <v>18995</v>
      </c>
      <c r="E66" s="16">
        <v>23000</v>
      </c>
      <c r="F66" s="15">
        <v>0.32</v>
      </c>
      <c r="G66" s="47">
        <v>60</v>
      </c>
      <c r="H66" s="55">
        <f>Таблица636[[#This Row],[Коэфициент стоимости]]*Таблица636[[#This Row],[Розничная цена KRW]]</f>
        <v>7360</v>
      </c>
      <c r="I66" s="17" t="str">
        <f>IF($H$1="","Введите курс",Таблица636[[#This Row],[Оптовая цена KRW за 1шт]]/$H$1)</f>
        <v>Введите курс</v>
      </c>
      <c r="J66" s="48"/>
      <c r="K66" s="18">
        <f>Таблица636[[#This Row],[Заказ коробок ]]*Таблица636[[#This Row],[Кол-во шт в коробке]]</f>
        <v>0</v>
      </c>
      <c r="L66" s="54">
        <f>Таблица636[[#This Row],[Общее кол-во шт]]*Таблица636[[#This Row],[Оптовая цена KRW за 1шт]]</f>
        <v>0</v>
      </c>
      <c r="M66" s="19" t="str">
        <f>IFERROR(Таблица636[[#This Row],[Общее кол-во шт]]*Таблица636[[#This Row],[Оптовая цена USD за 1шт]],"")</f>
        <v/>
      </c>
      <c r="N66" s="49"/>
    </row>
    <row r="67" spans="1:14" ht="22.5" customHeight="1">
      <c r="A67" s="44" t="s">
        <v>18996</v>
      </c>
      <c r="B67" s="14">
        <v>8809458843984</v>
      </c>
      <c r="C67" s="50" t="s">
        <v>18997</v>
      </c>
      <c r="D67" s="46" t="s">
        <v>18998</v>
      </c>
      <c r="E67" s="16">
        <v>23000</v>
      </c>
      <c r="F67" s="15">
        <v>0.32</v>
      </c>
      <c r="G67" s="47">
        <v>60</v>
      </c>
      <c r="H67" s="55">
        <f>Таблица636[[#This Row],[Коэфициент стоимости]]*Таблица636[[#This Row],[Розничная цена KRW]]</f>
        <v>7360</v>
      </c>
      <c r="I67" s="17" t="str">
        <f>IF($H$1="","Введите курс",Таблица636[[#This Row],[Оптовая цена KRW за 1шт]]/$H$1)</f>
        <v>Введите курс</v>
      </c>
      <c r="J67" s="48"/>
      <c r="K67" s="18">
        <f>Таблица636[[#This Row],[Заказ коробок ]]*Таблица636[[#This Row],[Кол-во шт в коробке]]</f>
        <v>0</v>
      </c>
      <c r="L67" s="54">
        <f>Таблица636[[#This Row],[Общее кол-во шт]]*Таблица636[[#This Row],[Оптовая цена KRW за 1шт]]</f>
        <v>0</v>
      </c>
      <c r="M67" s="19" t="str">
        <f>IFERROR(Таблица636[[#This Row],[Общее кол-во шт]]*Таблица636[[#This Row],[Оптовая цена USD за 1шт]],"")</f>
        <v/>
      </c>
      <c r="N67" s="49"/>
    </row>
    <row r="68" spans="1:14" ht="22.5" customHeight="1">
      <c r="A68" s="44" t="s">
        <v>18999</v>
      </c>
      <c r="B68" s="14">
        <v>8809458843977</v>
      </c>
      <c r="C68" s="50" t="s">
        <v>19000</v>
      </c>
      <c r="D68" s="46" t="s">
        <v>19001</v>
      </c>
      <c r="E68" s="16">
        <v>23000</v>
      </c>
      <c r="F68" s="15">
        <v>0.32</v>
      </c>
      <c r="G68" s="47">
        <v>60</v>
      </c>
      <c r="H68" s="55">
        <f>Таблица636[[#This Row],[Коэфициент стоимости]]*Таблица636[[#This Row],[Розничная цена KRW]]</f>
        <v>7360</v>
      </c>
      <c r="I68" s="17" t="str">
        <f>IF($H$1="","Введите курс",Таблица636[[#This Row],[Оптовая цена KRW за 1шт]]/$H$1)</f>
        <v>Введите курс</v>
      </c>
      <c r="J68" s="48"/>
      <c r="K68" s="18">
        <f>Таблица636[[#This Row],[Заказ коробок ]]*Таблица636[[#This Row],[Кол-во шт в коробке]]</f>
        <v>0</v>
      </c>
      <c r="L68" s="54">
        <f>Таблица636[[#This Row],[Общее кол-во шт]]*Таблица636[[#This Row],[Оптовая цена KRW за 1шт]]</f>
        <v>0</v>
      </c>
      <c r="M68" s="19" t="str">
        <f>IFERROR(Таблица636[[#This Row],[Общее кол-во шт]]*Таблица636[[#This Row],[Оптовая цена USD за 1шт]],"")</f>
        <v/>
      </c>
      <c r="N68" s="49"/>
    </row>
    <row r="69" spans="1:14" ht="22.5" customHeight="1">
      <c r="A69" s="44" t="s">
        <v>19002</v>
      </c>
      <c r="B69" s="14">
        <v>8809458846282</v>
      </c>
      <c r="C69" s="50" t="s">
        <v>19003</v>
      </c>
      <c r="D69" s="46" t="s">
        <v>19004</v>
      </c>
      <c r="E69" s="16">
        <v>23000</v>
      </c>
      <c r="F69" s="15">
        <v>0.32</v>
      </c>
      <c r="G69" s="47">
        <v>60</v>
      </c>
      <c r="H69" s="55">
        <f>Таблица636[[#This Row],[Коэфициент стоимости]]*Таблица636[[#This Row],[Розничная цена KRW]]</f>
        <v>7360</v>
      </c>
      <c r="I69" s="17" t="str">
        <f>IF($H$1="","Введите курс",Таблица636[[#This Row],[Оптовая цена KRW за 1шт]]/$H$1)</f>
        <v>Введите курс</v>
      </c>
      <c r="J69" s="48"/>
      <c r="K69" s="18">
        <f>Таблица636[[#This Row],[Заказ коробок ]]*Таблица636[[#This Row],[Кол-во шт в коробке]]</f>
        <v>0</v>
      </c>
      <c r="L69" s="54">
        <f>Таблица636[[#This Row],[Общее кол-во шт]]*Таблица636[[#This Row],[Оптовая цена KRW за 1шт]]</f>
        <v>0</v>
      </c>
      <c r="M69" s="19" t="str">
        <f>IFERROR(Таблица636[[#This Row],[Общее кол-во шт]]*Таблица636[[#This Row],[Оптовая цена USD за 1шт]],"")</f>
        <v/>
      </c>
      <c r="N69" s="49"/>
    </row>
    <row r="70" spans="1:14" ht="22.5" customHeight="1">
      <c r="A70" s="44" t="s">
        <v>19005</v>
      </c>
      <c r="B70" s="14">
        <v>8809458844103</v>
      </c>
      <c r="C70" s="50" t="s">
        <v>19006</v>
      </c>
      <c r="D70" s="46" t="s">
        <v>19007</v>
      </c>
      <c r="E70" s="16">
        <v>29000</v>
      </c>
      <c r="F70" s="15">
        <v>0.32</v>
      </c>
      <c r="G70" s="47">
        <v>15</v>
      </c>
      <c r="H70" s="55">
        <f>Таблица636[[#This Row],[Коэфициент стоимости]]*Таблица636[[#This Row],[Розничная цена KRW]]</f>
        <v>9280</v>
      </c>
      <c r="I70" s="17" t="str">
        <f>IF($H$1="","Введите курс",Таблица636[[#This Row],[Оптовая цена KRW за 1шт]]/$H$1)</f>
        <v>Введите курс</v>
      </c>
      <c r="J70" s="48"/>
      <c r="K70" s="18">
        <f>Таблица636[[#This Row],[Заказ коробок ]]*Таблица636[[#This Row],[Кол-во шт в коробке]]</f>
        <v>0</v>
      </c>
      <c r="L70" s="54">
        <f>Таблица636[[#This Row],[Общее кол-во шт]]*Таблица636[[#This Row],[Оптовая цена KRW за 1шт]]</f>
        <v>0</v>
      </c>
      <c r="M70" s="19" t="str">
        <f>IFERROR(Таблица636[[#This Row],[Общее кол-во шт]]*Таблица636[[#This Row],[Оптовая цена USD за 1шт]],"")</f>
        <v/>
      </c>
      <c r="N70" s="49"/>
    </row>
    <row r="71" spans="1:14" ht="22.5" customHeight="1">
      <c r="A71" s="44" t="s">
        <v>19008</v>
      </c>
      <c r="B71" s="14">
        <v>8809458844097</v>
      </c>
      <c r="C71" s="50" t="s">
        <v>19009</v>
      </c>
      <c r="D71" s="46" t="s">
        <v>19010</v>
      </c>
      <c r="E71" s="16">
        <v>29000</v>
      </c>
      <c r="F71" s="15">
        <v>0.32</v>
      </c>
      <c r="G71" s="47">
        <v>15</v>
      </c>
      <c r="H71" s="55">
        <f>Таблица636[[#This Row],[Коэфициент стоимости]]*Таблица636[[#This Row],[Розничная цена KRW]]</f>
        <v>9280</v>
      </c>
      <c r="I71" s="17" t="str">
        <f>IF($H$1="","Введите курс",Таблица636[[#This Row],[Оптовая цена KRW за 1шт]]/$H$1)</f>
        <v>Введите курс</v>
      </c>
      <c r="J71" s="48"/>
      <c r="K71" s="18">
        <f>Таблица636[[#This Row],[Заказ коробок ]]*Таблица636[[#This Row],[Кол-во шт в коробке]]</f>
        <v>0</v>
      </c>
      <c r="L71" s="54">
        <f>Таблица636[[#This Row],[Общее кол-во шт]]*Таблица636[[#This Row],[Оптовая цена KRW за 1шт]]</f>
        <v>0</v>
      </c>
      <c r="M71" s="19" t="str">
        <f>IFERROR(Таблица636[[#This Row],[Общее кол-во шт]]*Таблица636[[#This Row],[Оптовая цена USD за 1шт]],"")</f>
        <v/>
      </c>
      <c r="N71" s="49"/>
    </row>
    <row r="72" spans="1:14" ht="22.5" customHeight="1">
      <c r="A72" s="44" t="s">
        <v>19011</v>
      </c>
      <c r="B72" s="14">
        <v>8809458844080</v>
      </c>
      <c r="C72" s="50" t="s">
        <v>19012</v>
      </c>
      <c r="D72" s="115" t="s">
        <v>19013</v>
      </c>
      <c r="E72" s="16">
        <v>29000</v>
      </c>
      <c r="F72" s="15">
        <v>0.32</v>
      </c>
      <c r="G72" s="47">
        <v>15</v>
      </c>
      <c r="H72" s="55">
        <f>Таблица636[[#This Row],[Коэфициент стоимости]]*Таблица636[[#This Row],[Розничная цена KRW]]</f>
        <v>9280</v>
      </c>
      <c r="I72" s="17" t="str">
        <f>IF($H$1="","Введите курс",Таблица636[[#This Row],[Оптовая цена KRW за 1шт]]/$H$1)</f>
        <v>Введите курс</v>
      </c>
      <c r="J72" s="48"/>
      <c r="K72" s="18">
        <f>Таблица636[[#This Row],[Заказ коробок ]]*Таблица636[[#This Row],[Кол-во шт в коробке]]</f>
        <v>0</v>
      </c>
      <c r="L72" s="54">
        <f>Таблица636[[#This Row],[Общее кол-во шт]]*Таблица636[[#This Row],[Оптовая цена KRW за 1шт]]</f>
        <v>0</v>
      </c>
      <c r="M72" s="19" t="str">
        <f>IFERROR(Таблица636[[#This Row],[Общее кол-во шт]]*Таблица636[[#This Row],[Оптовая цена USD за 1шт]],"")</f>
        <v/>
      </c>
      <c r="N72" s="49"/>
    </row>
    <row r="73" spans="1:14" ht="22.5" customHeight="1">
      <c r="A73" s="44" t="s">
        <v>19014</v>
      </c>
      <c r="B73" s="14">
        <v>8809458844479</v>
      </c>
      <c r="C73" s="50" t="s">
        <v>19015</v>
      </c>
      <c r="D73" s="46" t="s">
        <v>19016</v>
      </c>
      <c r="E73" s="16">
        <v>3000</v>
      </c>
      <c r="F73" s="15">
        <v>0.32</v>
      </c>
      <c r="G73" s="47">
        <v>400</v>
      </c>
      <c r="H73" s="55">
        <f>Таблица636[[#This Row],[Коэфициент стоимости]]*Таблица636[[#This Row],[Розничная цена KRW]]</f>
        <v>960</v>
      </c>
      <c r="I73" s="17" t="str">
        <f>IF($H$1="","Введите курс",Таблица636[[#This Row],[Оптовая цена KRW за 1шт]]/$H$1)</f>
        <v>Введите курс</v>
      </c>
      <c r="J73" s="48"/>
      <c r="K73" s="18">
        <f>Таблица636[[#This Row],[Заказ коробок ]]*Таблица636[[#This Row],[Кол-во шт в коробке]]</f>
        <v>0</v>
      </c>
      <c r="L73" s="54">
        <f>Таблица636[[#This Row],[Общее кол-во шт]]*Таблица636[[#This Row],[Оптовая цена KRW за 1шт]]</f>
        <v>0</v>
      </c>
      <c r="M73" s="19" t="str">
        <f>IFERROR(Таблица636[[#This Row],[Общее кол-во шт]]*Таблица636[[#This Row],[Оптовая цена USD за 1шт]],"")</f>
        <v/>
      </c>
      <c r="N73" s="49"/>
    </row>
    <row r="74" spans="1:14" ht="22.5" customHeight="1">
      <c r="A74" s="44" t="s">
        <v>19017</v>
      </c>
      <c r="B74" s="14">
        <v>8809458844363</v>
      </c>
      <c r="C74" s="50" t="s">
        <v>19018</v>
      </c>
      <c r="D74" s="46" t="s">
        <v>19019</v>
      </c>
      <c r="E74" s="16">
        <v>3000</v>
      </c>
      <c r="F74" s="15">
        <v>0.32</v>
      </c>
      <c r="G74" s="47">
        <v>400</v>
      </c>
      <c r="H74" s="55">
        <f>Таблица636[[#This Row],[Коэфициент стоимости]]*Таблица636[[#This Row],[Розничная цена KRW]]</f>
        <v>960</v>
      </c>
      <c r="I74" s="17" t="str">
        <f>IF($H$1="","Введите курс",Таблица636[[#This Row],[Оптовая цена KRW за 1шт]]/$H$1)</f>
        <v>Введите курс</v>
      </c>
      <c r="J74" s="48"/>
      <c r="K74" s="18">
        <f>Таблица636[[#This Row],[Заказ коробок ]]*Таблица636[[#This Row],[Кол-во шт в коробке]]</f>
        <v>0</v>
      </c>
      <c r="L74" s="54">
        <f>Таблица636[[#This Row],[Общее кол-во шт]]*Таблица636[[#This Row],[Оптовая цена KRW за 1шт]]</f>
        <v>0</v>
      </c>
      <c r="M74" s="19" t="str">
        <f>IFERROR(Таблица636[[#This Row],[Общее кол-во шт]]*Таблица636[[#This Row],[Оптовая цена USD за 1шт]],"")</f>
        <v/>
      </c>
      <c r="N74" s="49"/>
    </row>
    <row r="75" spans="1:14" ht="22.5" customHeight="1">
      <c r="A75" s="44" t="s">
        <v>19020</v>
      </c>
      <c r="B75" s="14">
        <v>8809458844394</v>
      </c>
      <c r="C75" s="50" t="s">
        <v>19021</v>
      </c>
      <c r="D75" s="46" t="s">
        <v>19022</v>
      </c>
      <c r="E75" s="16">
        <v>3000</v>
      </c>
      <c r="F75" s="15">
        <v>0.32</v>
      </c>
      <c r="G75" s="47">
        <v>400</v>
      </c>
      <c r="H75" s="55">
        <f>Таблица636[[#This Row],[Коэфициент стоимости]]*Таблица636[[#This Row],[Розничная цена KRW]]</f>
        <v>960</v>
      </c>
      <c r="I75" s="17" t="str">
        <f>IF($H$1="","Введите курс",Таблица636[[#This Row],[Оптовая цена KRW за 1шт]]/$H$1)</f>
        <v>Введите курс</v>
      </c>
      <c r="J75" s="48"/>
      <c r="K75" s="18">
        <f>Таблица636[[#This Row],[Заказ коробок ]]*Таблица636[[#This Row],[Кол-во шт в коробке]]</f>
        <v>0</v>
      </c>
      <c r="L75" s="54">
        <f>Таблица636[[#This Row],[Общее кол-во шт]]*Таблица636[[#This Row],[Оптовая цена KRW за 1шт]]</f>
        <v>0</v>
      </c>
      <c r="M75" s="19" t="str">
        <f>IFERROR(Таблица636[[#This Row],[Общее кол-во шт]]*Таблица636[[#This Row],[Оптовая цена USD за 1шт]],"")</f>
        <v/>
      </c>
      <c r="N75" s="49"/>
    </row>
    <row r="76" spans="1:14" ht="22.5" customHeight="1">
      <c r="A76" s="44" t="s">
        <v>19023</v>
      </c>
      <c r="B76" s="14">
        <v>8809458844431</v>
      </c>
      <c r="C76" s="50" t="s">
        <v>19024</v>
      </c>
      <c r="D76" s="46" t="s">
        <v>19025</v>
      </c>
      <c r="E76" s="16">
        <v>3000</v>
      </c>
      <c r="F76" s="15">
        <v>0.32</v>
      </c>
      <c r="G76" s="47">
        <v>400</v>
      </c>
      <c r="H76" s="55">
        <f>Таблица636[[#This Row],[Коэфициент стоимости]]*Таблица636[[#This Row],[Розничная цена KRW]]</f>
        <v>960</v>
      </c>
      <c r="I76" s="17" t="str">
        <f>IF($H$1="","Введите курс",Таблица636[[#This Row],[Оптовая цена KRW за 1шт]]/$H$1)</f>
        <v>Введите курс</v>
      </c>
      <c r="J76" s="48"/>
      <c r="K76" s="18">
        <f>Таблица636[[#This Row],[Заказ коробок ]]*Таблица636[[#This Row],[Кол-во шт в коробке]]</f>
        <v>0</v>
      </c>
      <c r="L76" s="54">
        <f>Таблица636[[#This Row],[Общее кол-во шт]]*Таблица636[[#This Row],[Оптовая цена KRW за 1шт]]</f>
        <v>0</v>
      </c>
      <c r="M76" s="19" t="str">
        <f>IFERROR(Таблица636[[#This Row],[Общее кол-во шт]]*Таблица636[[#This Row],[Оптовая цена USD за 1шт]],"")</f>
        <v/>
      </c>
      <c r="N76" s="49"/>
    </row>
    <row r="77" spans="1:14" ht="22.5" customHeight="1">
      <c r="A77" s="44" t="s">
        <v>19026</v>
      </c>
      <c r="B77" s="14">
        <v>8809458844530</v>
      </c>
      <c r="C77" s="50" t="s">
        <v>19027</v>
      </c>
      <c r="D77" s="115" t="s">
        <v>19028</v>
      </c>
      <c r="E77" s="16">
        <v>20000</v>
      </c>
      <c r="F77" s="15">
        <v>0.32</v>
      </c>
      <c r="G77" s="47">
        <v>30</v>
      </c>
      <c r="H77" s="55">
        <f>Таблица636[[#This Row],[Коэфициент стоимости]]*Таблица636[[#This Row],[Розничная цена KRW]]</f>
        <v>6400</v>
      </c>
      <c r="I77" s="17" t="str">
        <f>IF($H$1="","Введите курс",Таблица636[[#This Row],[Оптовая цена KRW за 1шт]]/$H$1)</f>
        <v>Введите курс</v>
      </c>
      <c r="J77" s="48"/>
      <c r="K77" s="18">
        <f>Таблица636[[#This Row],[Заказ коробок ]]*Таблица636[[#This Row],[Кол-во шт в коробке]]</f>
        <v>0</v>
      </c>
      <c r="L77" s="54">
        <f>Таблица636[[#This Row],[Общее кол-во шт]]*Таблица636[[#This Row],[Оптовая цена KRW за 1шт]]</f>
        <v>0</v>
      </c>
      <c r="M77" s="19" t="str">
        <f>IFERROR(Таблица636[[#This Row],[Общее кол-во шт]]*Таблица636[[#This Row],[Оптовая цена USD за 1шт]],"")</f>
        <v/>
      </c>
      <c r="N77" s="49"/>
    </row>
    <row r="78" spans="1:14" ht="22.5" customHeight="1">
      <c r="A78" s="44" t="s">
        <v>19029</v>
      </c>
      <c r="B78" s="14">
        <v>8809458844745</v>
      </c>
      <c r="C78" s="50" t="s">
        <v>19030</v>
      </c>
      <c r="D78" s="46" t="s">
        <v>19031</v>
      </c>
      <c r="E78" s="16">
        <v>36000</v>
      </c>
      <c r="F78" s="15">
        <v>0.32</v>
      </c>
      <c r="G78" s="47">
        <v>30</v>
      </c>
      <c r="H78" s="55">
        <f>Таблица636[[#This Row],[Коэфициент стоимости]]*Таблица636[[#This Row],[Розничная цена KRW]]</f>
        <v>11520</v>
      </c>
      <c r="I78" s="17" t="str">
        <f>IF($H$1="","Введите курс",Таблица636[[#This Row],[Оптовая цена KRW за 1шт]]/$H$1)</f>
        <v>Введите курс</v>
      </c>
      <c r="J78" s="48"/>
      <c r="K78" s="18">
        <f>Таблица636[[#This Row],[Заказ коробок ]]*Таблица636[[#This Row],[Кол-во шт в коробке]]</f>
        <v>0</v>
      </c>
      <c r="L78" s="54">
        <f>Таблица636[[#This Row],[Общее кол-во шт]]*Таблица636[[#This Row],[Оптовая цена KRW за 1шт]]</f>
        <v>0</v>
      </c>
      <c r="M78" s="19" t="str">
        <f>IFERROR(Таблица636[[#This Row],[Общее кол-во шт]]*Таблица636[[#This Row],[Оптовая цена USD за 1шт]],"")</f>
        <v/>
      </c>
      <c r="N78" s="49"/>
    </row>
    <row r="79" spans="1:14" ht="22.5" customHeight="1">
      <c r="A79" s="44" t="s">
        <v>19032</v>
      </c>
      <c r="B79" s="14">
        <v>8809458844752</v>
      </c>
      <c r="C79" s="50" t="s">
        <v>19033</v>
      </c>
      <c r="D79" s="46" t="s">
        <v>19034</v>
      </c>
      <c r="E79" s="16">
        <v>36000</v>
      </c>
      <c r="F79" s="15">
        <v>0.32</v>
      </c>
      <c r="G79" s="47">
        <v>30</v>
      </c>
      <c r="H79" s="55">
        <f>Таблица636[[#This Row],[Коэфициент стоимости]]*Таблица636[[#This Row],[Розничная цена KRW]]</f>
        <v>11520</v>
      </c>
      <c r="I79" s="17" t="str">
        <f>IF($H$1="","Введите курс",Таблица636[[#This Row],[Оптовая цена KRW за 1шт]]/$H$1)</f>
        <v>Введите курс</v>
      </c>
      <c r="J79" s="48"/>
      <c r="K79" s="18">
        <f>Таблица636[[#This Row],[Заказ коробок ]]*Таблица636[[#This Row],[Кол-во шт в коробке]]</f>
        <v>0</v>
      </c>
      <c r="L79" s="54">
        <f>Таблица636[[#This Row],[Общее кол-во шт]]*Таблица636[[#This Row],[Оптовая цена KRW за 1шт]]</f>
        <v>0</v>
      </c>
      <c r="M79" s="19" t="str">
        <f>IFERROR(Таблица636[[#This Row],[Общее кол-во шт]]*Таблица636[[#This Row],[Оптовая цена USD за 1шт]],"")</f>
        <v/>
      </c>
      <c r="N79" s="49"/>
    </row>
    <row r="80" spans="1:14" ht="22.5" customHeight="1">
      <c r="A80" s="44" t="s">
        <v>19035</v>
      </c>
      <c r="B80" s="14">
        <v>8809458844073</v>
      </c>
      <c r="C80" s="50" t="s">
        <v>19036</v>
      </c>
      <c r="D80" s="46" t="s">
        <v>19037</v>
      </c>
      <c r="E80" s="16">
        <v>16000</v>
      </c>
      <c r="F80" s="15">
        <v>0.32</v>
      </c>
      <c r="G80" s="47">
        <v>40</v>
      </c>
      <c r="H80" s="55">
        <f>Таблица636[[#This Row],[Коэфициент стоимости]]*Таблица636[[#This Row],[Розничная цена KRW]]</f>
        <v>5120</v>
      </c>
      <c r="I80" s="17" t="str">
        <f>IF($H$1="","Введите курс",Таблица636[[#This Row],[Оптовая цена KRW за 1шт]]/$H$1)</f>
        <v>Введите курс</v>
      </c>
      <c r="J80" s="48"/>
      <c r="K80" s="18">
        <f>Таблица636[[#This Row],[Заказ коробок ]]*Таблица636[[#This Row],[Кол-во шт в коробке]]</f>
        <v>0</v>
      </c>
      <c r="L80" s="54">
        <f>Таблица636[[#This Row],[Общее кол-во шт]]*Таблица636[[#This Row],[Оптовая цена KRW за 1шт]]</f>
        <v>0</v>
      </c>
      <c r="M80" s="19" t="str">
        <f>IFERROR(Таблица636[[#This Row],[Общее кол-во шт]]*Таблица636[[#This Row],[Оптовая цена USD за 1шт]],"")</f>
        <v/>
      </c>
      <c r="N80" s="49"/>
    </row>
    <row r="81" spans="1:14" ht="22.5" customHeight="1">
      <c r="A81" s="44" t="s">
        <v>19038</v>
      </c>
      <c r="B81" s="14">
        <v>8809458844066</v>
      </c>
      <c r="C81" s="50" t="s">
        <v>19039</v>
      </c>
      <c r="D81" s="46" t="s">
        <v>19040</v>
      </c>
      <c r="E81" s="16">
        <v>16000</v>
      </c>
      <c r="F81" s="15">
        <v>0.32</v>
      </c>
      <c r="G81" s="47">
        <v>40</v>
      </c>
      <c r="H81" s="55">
        <f>Таблица636[[#This Row],[Коэфициент стоимости]]*Таблица636[[#This Row],[Розничная цена KRW]]</f>
        <v>5120</v>
      </c>
      <c r="I81" s="17" t="str">
        <f>IF($H$1="","Введите курс",Таблица636[[#This Row],[Оптовая цена KRW за 1шт]]/$H$1)</f>
        <v>Введите курс</v>
      </c>
      <c r="J81" s="48"/>
      <c r="K81" s="18">
        <f>Таблица636[[#This Row],[Заказ коробок ]]*Таблица636[[#This Row],[Кол-во шт в коробке]]</f>
        <v>0</v>
      </c>
      <c r="L81" s="54">
        <f>Таблица636[[#This Row],[Общее кол-во шт]]*Таблица636[[#This Row],[Оптовая цена KRW за 1шт]]</f>
        <v>0</v>
      </c>
      <c r="M81" s="19" t="str">
        <f>IFERROR(Таблица636[[#This Row],[Общее кол-во шт]]*Таблица636[[#This Row],[Оптовая цена USD за 1шт]],"")</f>
        <v/>
      </c>
      <c r="N81" s="49"/>
    </row>
    <row r="82" spans="1:14" s="75" customFormat="1" ht="22.5" customHeight="1">
      <c r="A82" s="44" t="s">
        <v>19041</v>
      </c>
      <c r="B82" s="63">
        <v>8809458844547</v>
      </c>
      <c r="C82" s="64" t="s">
        <v>19042</v>
      </c>
      <c r="D82" s="141" t="s">
        <v>19043</v>
      </c>
      <c r="E82" s="66"/>
      <c r="F82" s="67">
        <v>0.32</v>
      </c>
      <c r="G82" s="68">
        <v>120</v>
      </c>
      <c r="H82" s="69">
        <f>Таблица636[[#This Row],[Коэфициент стоимости]]*Таблица636[[#This Row],[Розничная цена KRW]]</f>
        <v>0</v>
      </c>
      <c r="I82" s="70" t="str">
        <f>IF($H$1="","Введите курс",Таблица636[[#This Row],[Оптовая цена KRW за 1шт]]/$H$1)</f>
        <v>Введите курс</v>
      </c>
      <c r="J82" s="71"/>
      <c r="K82" s="72">
        <f>Таблица636[[#This Row],[Заказ коробок ]]*Таблица636[[#This Row],[Кол-во шт в коробке]]</f>
        <v>0</v>
      </c>
      <c r="L82" s="73">
        <f>Таблица636[[#This Row],[Общее кол-во шт]]*Таблица636[[#This Row],[Оптовая цена KRW за 1шт]]</f>
        <v>0</v>
      </c>
      <c r="M82" s="74" t="str">
        <f>IFERROR(Таблица636[[#This Row],[Общее кол-во шт]]*Таблица636[[#This Row],[Оптовая цена USD за 1шт]],"")</f>
        <v/>
      </c>
      <c r="N82" s="57"/>
    </row>
    <row r="83" spans="1:14" ht="22.5" customHeight="1">
      <c r="A83" s="44" t="s">
        <v>19044</v>
      </c>
      <c r="B83" s="14">
        <v>8809458845056</v>
      </c>
      <c r="C83" s="50" t="s">
        <v>19045</v>
      </c>
      <c r="D83" s="46" t="s">
        <v>19046</v>
      </c>
      <c r="E83" s="16">
        <v>11000</v>
      </c>
      <c r="F83" s="15">
        <v>0.32</v>
      </c>
      <c r="G83" s="47">
        <v>160</v>
      </c>
      <c r="H83" s="55">
        <f>Таблица636[[#This Row],[Коэфициент стоимости]]*Таблица636[[#This Row],[Розничная цена KRW]]</f>
        <v>3520</v>
      </c>
      <c r="I83" s="17" t="str">
        <f>IF($H$1="","Введите курс",Таблица636[[#This Row],[Оптовая цена KRW за 1шт]]/$H$1)</f>
        <v>Введите курс</v>
      </c>
      <c r="J83" s="48"/>
      <c r="K83" s="18">
        <f>Таблица636[[#This Row],[Заказ коробок ]]*Таблица636[[#This Row],[Кол-во шт в коробке]]</f>
        <v>0</v>
      </c>
      <c r="L83" s="54">
        <f>Таблица636[[#This Row],[Общее кол-во шт]]*Таблица636[[#This Row],[Оптовая цена KRW за 1шт]]</f>
        <v>0</v>
      </c>
      <c r="M83" s="19" t="str">
        <f>IFERROR(Таблица636[[#This Row],[Общее кол-во шт]]*Таблица636[[#This Row],[Оптовая цена USD за 1шт]],"")</f>
        <v/>
      </c>
      <c r="N83" s="49"/>
    </row>
    <row r="84" spans="1:14" ht="22.5" customHeight="1">
      <c r="A84" s="44" t="s">
        <v>19047</v>
      </c>
      <c r="B84" s="14">
        <v>8809458845063</v>
      </c>
      <c r="C84" s="50" t="s">
        <v>19048</v>
      </c>
      <c r="D84" s="46" t="s">
        <v>19049</v>
      </c>
      <c r="E84" s="16">
        <v>11000</v>
      </c>
      <c r="F84" s="15">
        <v>0.32</v>
      </c>
      <c r="G84" s="47">
        <v>160</v>
      </c>
      <c r="H84" s="55">
        <f>Таблица636[[#This Row],[Коэфициент стоимости]]*Таблица636[[#This Row],[Розничная цена KRW]]</f>
        <v>3520</v>
      </c>
      <c r="I84" s="17" t="str">
        <f>IF($H$1="","Введите курс",Таблица636[[#This Row],[Оптовая цена KRW за 1шт]]/$H$1)</f>
        <v>Введите курс</v>
      </c>
      <c r="J84" s="48"/>
      <c r="K84" s="18">
        <f>Таблица636[[#This Row],[Заказ коробок ]]*Таблица636[[#This Row],[Кол-во шт в коробке]]</f>
        <v>0</v>
      </c>
      <c r="L84" s="54">
        <f>Таблица636[[#This Row],[Общее кол-во шт]]*Таблица636[[#This Row],[Оптовая цена KRW за 1шт]]</f>
        <v>0</v>
      </c>
      <c r="M84" s="19" t="str">
        <f>IFERROR(Таблица636[[#This Row],[Общее кол-во шт]]*Таблица636[[#This Row],[Оптовая цена USD за 1шт]],"")</f>
        <v/>
      </c>
      <c r="N84" s="49"/>
    </row>
    <row r="85" spans="1:14" ht="22.5" customHeight="1">
      <c r="A85" s="44" t="s">
        <v>19050</v>
      </c>
      <c r="B85" s="14">
        <v>8809458844776</v>
      </c>
      <c r="C85" s="50" t="s">
        <v>19051</v>
      </c>
      <c r="D85" s="46" t="s">
        <v>19052</v>
      </c>
      <c r="E85" s="16">
        <v>3600</v>
      </c>
      <c r="F85" s="15">
        <v>0.32</v>
      </c>
      <c r="G85" s="47">
        <v>400</v>
      </c>
      <c r="H85" s="55">
        <f>Таблица636[[#This Row],[Коэфициент стоимости]]*Таблица636[[#This Row],[Розничная цена KRW]]</f>
        <v>1152</v>
      </c>
      <c r="I85" s="17" t="str">
        <f>IF($H$1="","Введите курс",Таблица636[[#This Row],[Оптовая цена KRW за 1шт]]/$H$1)</f>
        <v>Введите курс</v>
      </c>
      <c r="J85" s="48"/>
      <c r="K85" s="18">
        <f>Таблица636[[#This Row],[Заказ коробок ]]*Таблица636[[#This Row],[Кол-во шт в коробке]]</f>
        <v>0</v>
      </c>
      <c r="L85" s="54">
        <f>Таблица636[[#This Row],[Общее кол-во шт]]*Таблица636[[#This Row],[Оптовая цена KRW за 1шт]]</f>
        <v>0</v>
      </c>
      <c r="M85" s="19" t="str">
        <f>IFERROR(Таблица636[[#This Row],[Общее кол-во шт]]*Таблица636[[#This Row],[Оптовая цена USD за 1шт]],"")</f>
        <v/>
      </c>
      <c r="N85" s="49"/>
    </row>
    <row r="86" spans="1:14" ht="22.5" customHeight="1">
      <c r="A86" s="44" t="s">
        <v>19053</v>
      </c>
      <c r="B86" s="14">
        <v>8809458844608</v>
      </c>
      <c r="C86" s="50" t="s">
        <v>19054</v>
      </c>
      <c r="D86" s="46" t="s">
        <v>19055</v>
      </c>
      <c r="E86" s="16">
        <v>1000</v>
      </c>
      <c r="F86" s="15">
        <v>0.32</v>
      </c>
      <c r="G86" s="47">
        <v>400</v>
      </c>
      <c r="H86" s="55">
        <f>Таблица636[[#This Row],[Коэфициент стоимости]]*Таблица636[[#This Row],[Розничная цена KRW]]</f>
        <v>320</v>
      </c>
      <c r="I86" s="17" t="str">
        <f>IF($H$1="","Введите курс",Таблица636[[#This Row],[Оптовая цена KRW за 1шт]]/$H$1)</f>
        <v>Введите курс</v>
      </c>
      <c r="J86" s="48"/>
      <c r="K86" s="18">
        <f>Таблица636[[#This Row],[Заказ коробок ]]*Таблица636[[#This Row],[Кол-во шт в коробке]]</f>
        <v>0</v>
      </c>
      <c r="L86" s="54">
        <f>Таблица636[[#This Row],[Общее кол-во шт]]*Таблица636[[#This Row],[Оптовая цена KRW за 1шт]]</f>
        <v>0</v>
      </c>
      <c r="M86" s="19" t="str">
        <f>IFERROR(Таблица636[[#This Row],[Общее кол-во шт]]*Таблица636[[#This Row],[Оптовая цена USD за 1шт]],"")</f>
        <v/>
      </c>
      <c r="N86" s="49"/>
    </row>
    <row r="87" spans="1:14" ht="22.5" customHeight="1">
      <c r="A87" s="44" t="s">
        <v>19056</v>
      </c>
      <c r="B87" s="14">
        <v>8809458844585</v>
      </c>
      <c r="C87" s="50" t="s">
        <v>19057</v>
      </c>
      <c r="D87" s="46" t="s">
        <v>19058</v>
      </c>
      <c r="E87" s="16">
        <v>1000</v>
      </c>
      <c r="F87" s="15">
        <v>0.32</v>
      </c>
      <c r="G87" s="47">
        <v>400</v>
      </c>
      <c r="H87" s="55">
        <f>Таблица636[[#This Row],[Коэфициент стоимости]]*Таблица636[[#This Row],[Розничная цена KRW]]</f>
        <v>320</v>
      </c>
      <c r="I87" s="17" t="str">
        <f>IF($H$1="","Введите курс",Таблица636[[#This Row],[Оптовая цена KRW за 1шт]]/$H$1)</f>
        <v>Введите курс</v>
      </c>
      <c r="J87" s="48"/>
      <c r="K87" s="18">
        <f>Таблица636[[#This Row],[Заказ коробок ]]*Таблица636[[#This Row],[Кол-во шт в коробке]]</f>
        <v>0</v>
      </c>
      <c r="L87" s="54">
        <f>Таблица636[[#This Row],[Общее кол-во шт]]*Таблица636[[#This Row],[Оптовая цена KRW за 1шт]]</f>
        <v>0</v>
      </c>
      <c r="M87" s="19" t="str">
        <f>IFERROR(Таблица636[[#This Row],[Общее кол-во шт]]*Таблица636[[#This Row],[Оптовая цена USD за 1шт]],"")</f>
        <v/>
      </c>
      <c r="N87" s="49"/>
    </row>
    <row r="88" spans="1:14" ht="22.5" customHeight="1">
      <c r="A88" s="44" t="s">
        <v>19059</v>
      </c>
      <c r="B88" s="14">
        <v>8809458844561</v>
      </c>
      <c r="C88" s="50" t="s">
        <v>19060</v>
      </c>
      <c r="D88" s="46" t="s">
        <v>19061</v>
      </c>
      <c r="E88" s="16">
        <v>1000</v>
      </c>
      <c r="F88" s="15">
        <v>0.32</v>
      </c>
      <c r="G88" s="47">
        <v>400</v>
      </c>
      <c r="H88" s="55">
        <f>Таблица636[[#This Row],[Коэфициент стоимости]]*Таблица636[[#This Row],[Розничная цена KRW]]</f>
        <v>320</v>
      </c>
      <c r="I88" s="17" t="str">
        <f>IF($H$1="","Введите курс",Таблица636[[#This Row],[Оптовая цена KRW за 1шт]]/$H$1)</f>
        <v>Введите курс</v>
      </c>
      <c r="J88" s="48"/>
      <c r="K88" s="18">
        <f>Таблица636[[#This Row],[Заказ коробок ]]*Таблица636[[#This Row],[Кол-во шт в коробке]]</f>
        <v>0</v>
      </c>
      <c r="L88" s="54">
        <f>Таблица636[[#This Row],[Общее кол-во шт]]*Таблица636[[#This Row],[Оптовая цена KRW за 1шт]]</f>
        <v>0</v>
      </c>
      <c r="M88" s="19" t="str">
        <f>IFERROR(Таблица636[[#This Row],[Общее кол-во шт]]*Таблица636[[#This Row],[Оптовая цена USD за 1шт]],"")</f>
        <v/>
      </c>
      <c r="N88" s="49"/>
    </row>
    <row r="89" spans="1:14" ht="22.5" customHeight="1">
      <c r="A89" s="44" t="s">
        <v>19062</v>
      </c>
      <c r="B89" s="14">
        <v>8809458844646</v>
      </c>
      <c r="C89" s="50" t="s">
        <v>19063</v>
      </c>
      <c r="D89" s="46" t="s">
        <v>19064</v>
      </c>
      <c r="E89" s="16">
        <v>1000</v>
      </c>
      <c r="F89" s="15">
        <v>0.32</v>
      </c>
      <c r="G89" s="47">
        <v>400</v>
      </c>
      <c r="H89" s="55">
        <f>Таблица636[[#This Row],[Коэфициент стоимости]]*Таблица636[[#This Row],[Розничная цена KRW]]</f>
        <v>320</v>
      </c>
      <c r="I89" s="17" t="str">
        <f>IF($H$1="","Введите курс",Таблица636[[#This Row],[Оптовая цена KRW за 1шт]]/$H$1)</f>
        <v>Введите курс</v>
      </c>
      <c r="J89" s="48"/>
      <c r="K89" s="18">
        <f>Таблица636[[#This Row],[Заказ коробок ]]*Таблица636[[#This Row],[Кол-во шт в коробке]]</f>
        <v>0</v>
      </c>
      <c r="L89" s="54">
        <f>Таблица636[[#This Row],[Общее кол-во шт]]*Таблица636[[#This Row],[Оптовая цена KRW за 1шт]]</f>
        <v>0</v>
      </c>
      <c r="M89" s="19" t="str">
        <f>IFERROR(Таблица636[[#This Row],[Общее кол-во шт]]*Таблица636[[#This Row],[Оптовая цена USD за 1шт]],"")</f>
        <v/>
      </c>
      <c r="N89" s="49"/>
    </row>
    <row r="90" spans="1:14" ht="22.5" customHeight="1">
      <c r="A90" s="44" t="s">
        <v>19065</v>
      </c>
      <c r="B90" s="14">
        <v>8809458844622</v>
      </c>
      <c r="C90" s="50" t="s">
        <v>19066</v>
      </c>
      <c r="D90" s="46" t="s">
        <v>19067</v>
      </c>
      <c r="E90" s="16">
        <v>1000</v>
      </c>
      <c r="F90" s="15">
        <v>0.32</v>
      </c>
      <c r="G90" s="47">
        <v>400</v>
      </c>
      <c r="H90" s="55">
        <f>Таблица636[[#This Row],[Коэфициент стоимости]]*Таблица636[[#This Row],[Розничная цена KRW]]</f>
        <v>320</v>
      </c>
      <c r="I90" s="17" t="str">
        <f>IF($H$1="","Введите курс",Таблица636[[#This Row],[Оптовая цена KRW за 1шт]]/$H$1)</f>
        <v>Введите курс</v>
      </c>
      <c r="J90" s="48"/>
      <c r="K90" s="18">
        <f>Таблица636[[#This Row],[Заказ коробок ]]*Таблица636[[#This Row],[Кол-во шт в коробке]]</f>
        <v>0</v>
      </c>
      <c r="L90" s="54">
        <f>Таблица636[[#This Row],[Общее кол-во шт]]*Таблица636[[#This Row],[Оптовая цена KRW за 1шт]]</f>
        <v>0</v>
      </c>
      <c r="M90" s="19" t="str">
        <f>IFERROR(Таблица636[[#This Row],[Общее кол-во шт]]*Таблица636[[#This Row],[Оптовая цена USD за 1шт]],"")</f>
        <v/>
      </c>
      <c r="N90" s="49"/>
    </row>
    <row r="91" spans="1:14" ht="22.5" customHeight="1">
      <c r="A91" s="44" t="s">
        <v>19068</v>
      </c>
      <c r="B91" s="14">
        <v>8809458845834</v>
      </c>
      <c r="C91" s="50" t="s">
        <v>19069</v>
      </c>
      <c r="D91" s="46" t="s">
        <v>19070</v>
      </c>
      <c r="E91" s="16">
        <v>32000</v>
      </c>
      <c r="F91" s="15">
        <v>0.32</v>
      </c>
      <c r="G91" s="47">
        <v>100</v>
      </c>
      <c r="H91" s="55">
        <f>Таблица636[[#This Row],[Коэфициент стоимости]]*Таблица636[[#This Row],[Розничная цена KRW]]</f>
        <v>10240</v>
      </c>
      <c r="I91" s="17" t="str">
        <f>IF($H$1="","Введите курс",Таблица636[[#This Row],[Оптовая цена KRW за 1шт]]/$H$1)</f>
        <v>Введите курс</v>
      </c>
      <c r="J91" s="48"/>
      <c r="K91" s="18">
        <f>Таблица636[[#This Row],[Заказ коробок ]]*Таблица636[[#This Row],[Кол-во шт в коробке]]</f>
        <v>0</v>
      </c>
      <c r="L91" s="54">
        <f>Таблица636[[#This Row],[Общее кол-во шт]]*Таблица636[[#This Row],[Оптовая цена KRW за 1шт]]</f>
        <v>0</v>
      </c>
      <c r="M91" s="19" t="str">
        <f>IFERROR(Таблица636[[#This Row],[Общее кол-во шт]]*Таблица636[[#This Row],[Оптовая цена USD за 1шт]],"")</f>
        <v/>
      </c>
      <c r="N91" s="49"/>
    </row>
    <row r="92" spans="1:14" ht="22.5" customHeight="1">
      <c r="A92" s="44" t="s">
        <v>19071</v>
      </c>
      <c r="B92" s="14">
        <v>8809458846404</v>
      </c>
      <c r="C92" s="50" t="s">
        <v>19072</v>
      </c>
      <c r="D92" s="46" t="s">
        <v>19073</v>
      </c>
      <c r="E92" s="16">
        <v>26000</v>
      </c>
      <c r="F92" s="15">
        <v>0.32</v>
      </c>
      <c r="G92" s="47">
        <v>100</v>
      </c>
      <c r="H92" s="55">
        <f>Таблица636[[#This Row],[Коэфициент стоимости]]*Таблица636[[#This Row],[Розничная цена KRW]]</f>
        <v>8320</v>
      </c>
      <c r="I92" s="17" t="str">
        <f>IF($H$1="","Введите курс",Таблица636[[#This Row],[Оптовая цена KRW за 1шт]]/$H$1)</f>
        <v>Введите курс</v>
      </c>
      <c r="J92" s="48"/>
      <c r="K92" s="18">
        <f>Таблица636[[#This Row],[Заказ коробок ]]*Таблица636[[#This Row],[Кол-во шт в коробке]]</f>
        <v>0</v>
      </c>
      <c r="L92" s="54">
        <f>Таблица636[[#This Row],[Общее кол-во шт]]*Таблица636[[#This Row],[Оптовая цена KRW за 1шт]]</f>
        <v>0</v>
      </c>
      <c r="M92" s="19" t="str">
        <f>IFERROR(Таблица636[[#This Row],[Общее кол-во шт]]*Таблица636[[#This Row],[Оптовая цена USD за 1шт]],"")</f>
        <v/>
      </c>
      <c r="N92" s="49"/>
    </row>
    <row r="93" spans="1:14" ht="22.5" customHeight="1">
      <c r="A93" s="44" t="s">
        <v>19074</v>
      </c>
      <c r="B93" s="14">
        <v>8809458846374</v>
      </c>
      <c r="C93" s="50" t="s">
        <v>19075</v>
      </c>
      <c r="D93" s="46" t="s">
        <v>19076</v>
      </c>
      <c r="E93" s="16">
        <v>28000</v>
      </c>
      <c r="F93" s="15">
        <v>0.32</v>
      </c>
      <c r="G93" s="47">
        <v>30</v>
      </c>
      <c r="H93" s="55">
        <f>Таблица636[[#This Row],[Коэфициент стоимости]]*Таблица636[[#This Row],[Розничная цена KRW]]</f>
        <v>8960</v>
      </c>
      <c r="I93" s="17" t="str">
        <f>IF($H$1="","Введите курс",Таблица636[[#This Row],[Оптовая цена KRW за 1шт]]/$H$1)</f>
        <v>Введите курс</v>
      </c>
      <c r="J93" s="48"/>
      <c r="K93" s="18">
        <f>Таблица636[[#This Row],[Заказ коробок ]]*Таблица636[[#This Row],[Кол-во шт в коробке]]</f>
        <v>0</v>
      </c>
      <c r="L93" s="54">
        <f>Таблица636[[#This Row],[Общее кол-во шт]]*Таблица636[[#This Row],[Оптовая цена KRW за 1шт]]</f>
        <v>0</v>
      </c>
      <c r="M93" s="19" t="str">
        <f>IFERROR(Таблица636[[#This Row],[Общее кол-во шт]]*Таблица636[[#This Row],[Оптовая цена USD за 1шт]],"")</f>
        <v/>
      </c>
      <c r="N93" s="49"/>
    </row>
    <row r="94" spans="1:14" ht="22.5" customHeight="1">
      <c r="A94" s="44" t="s">
        <v>19077</v>
      </c>
      <c r="B94" s="14">
        <v>8809458846824</v>
      </c>
      <c r="C94" s="50" t="s">
        <v>19078</v>
      </c>
      <c r="D94" s="46" t="s">
        <v>19079</v>
      </c>
      <c r="E94" s="16">
        <v>28000</v>
      </c>
      <c r="F94" s="15">
        <v>0.32</v>
      </c>
      <c r="G94" s="47">
        <v>30</v>
      </c>
      <c r="H94" s="55">
        <f>Таблица636[[#This Row],[Коэфициент стоимости]]*Таблица636[[#This Row],[Розничная цена KRW]]</f>
        <v>8960</v>
      </c>
      <c r="I94" s="17" t="str">
        <f>IF($H$1="","Введите курс",Таблица636[[#This Row],[Оптовая цена KRW за 1шт]]/$H$1)</f>
        <v>Введите курс</v>
      </c>
      <c r="J94" s="48"/>
      <c r="K94" s="18">
        <f>Таблица636[[#This Row],[Заказ коробок ]]*Таблица636[[#This Row],[Кол-во шт в коробке]]</f>
        <v>0</v>
      </c>
      <c r="L94" s="54">
        <f>Таблица636[[#This Row],[Общее кол-во шт]]*Таблица636[[#This Row],[Оптовая цена KRW за 1шт]]</f>
        <v>0</v>
      </c>
      <c r="M94" s="19" t="str">
        <f>IFERROR(Таблица636[[#This Row],[Общее кол-во шт]]*Таблица636[[#This Row],[Оптовая цена USD за 1шт]],"")</f>
        <v/>
      </c>
      <c r="N94" s="49"/>
    </row>
    <row r="95" spans="1:14" ht="22.5" customHeight="1">
      <c r="A95" s="44" t="s">
        <v>19080</v>
      </c>
      <c r="B95" s="14">
        <v>8809458846817</v>
      </c>
      <c r="C95" s="50" t="s">
        <v>19081</v>
      </c>
      <c r="D95" s="46" t="s">
        <v>19082</v>
      </c>
      <c r="E95" s="16">
        <v>28000</v>
      </c>
      <c r="F95" s="15">
        <v>0.32</v>
      </c>
      <c r="G95" s="47">
        <v>30</v>
      </c>
      <c r="H95" s="55">
        <f>Таблица636[[#This Row],[Коэфициент стоимости]]*Таблица636[[#This Row],[Розничная цена KRW]]</f>
        <v>8960</v>
      </c>
      <c r="I95" s="17" t="str">
        <f>IF($H$1="","Введите курс",Таблица636[[#This Row],[Оптовая цена KRW за 1шт]]/$H$1)</f>
        <v>Введите курс</v>
      </c>
      <c r="J95" s="48"/>
      <c r="K95" s="18">
        <f>Таблица636[[#This Row],[Заказ коробок ]]*Таблица636[[#This Row],[Кол-во шт в коробке]]</f>
        <v>0</v>
      </c>
      <c r="L95" s="54">
        <f>Таблица636[[#This Row],[Общее кол-во шт]]*Таблица636[[#This Row],[Оптовая цена KRW за 1шт]]</f>
        <v>0</v>
      </c>
      <c r="M95" s="19" t="str">
        <f>IFERROR(Таблица636[[#This Row],[Общее кол-во шт]]*Таблица636[[#This Row],[Оптовая цена USD за 1шт]],"")</f>
        <v/>
      </c>
      <c r="N95" s="49"/>
    </row>
    <row r="96" spans="1:14" s="75" customFormat="1" ht="22.5" customHeight="1">
      <c r="A96" s="44" t="s">
        <v>19083</v>
      </c>
      <c r="B96" s="63">
        <v>8809458846169</v>
      </c>
      <c r="C96" s="64" t="s">
        <v>19084</v>
      </c>
      <c r="D96" s="141" t="s">
        <v>19085</v>
      </c>
      <c r="E96" s="66"/>
      <c r="F96" s="67">
        <v>0.32</v>
      </c>
      <c r="G96" s="68">
        <v>30</v>
      </c>
      <c r="H96" s="69">
        <f>Таблица636[[#This Row],[Коэфициент стоимости]]*Таблица636[[#This Row],[Розничная цена KRW]]</f>
        <v>0</v>
      </c>
      <c r="I96" s="70" t="str">
        <f>IF($H$1="","Введите курс",Таблица636[[#This Row],[Оптовая цена KRW за 1шт]]/$H$1)</f>
        <v>Введите курс</v>
      </c>
      <c r="J96" s="71"/>
      <c r="K96" s="72">
        <f>Таблица636[[#This Row],[Заказ коробок ]]*Таблица636[[#This Row],[Кол-во шт в коробке]]</f>
        <v>0</v>
      </c>
      <c r="L96" s="73">
        <f>Таблица636[[#This Row],[Общее кол-во шт]]*Таблица636[[#This Row],[Оптовая цена KRW за 1шт]]</f>
        <v>0</v>
      </c>
      <c r="M96" s="74" t="str">
        <f>IFERROR(Таблица636[[#This Row],[Общее кол-во шт]]*Таблица636[[#This Row],[Оптовая цена USD за 1шт]],"")</f>
        <v/>
      </c>
      <c r="N96" s="57"/>
    </row>
    <row r="97" spans="1:14" ht="22.5" customHeight="1">
      <c r="A97" s="44" t="s">
        <v>19086</v>
      </c>
      <c r="B97" s="14">
        <v>8809458846008</v>
      </c>
      <c r="C97" s="50" t="s">
        <v>19087</v>
      </c>
      <c r="D97" s="115" t="s">
        <v>19088</v>
      </c>
      <c r="E97" s="16">
        <v>74000</v>
      </c>
      <c r="F97" s="15">
        <v>0.32</v>
      </c>
      <c r="G97" s="47">
        <v>6</v>
      </c>
      <c r="H97" s="55">
        <f>Таблица636[[#This Row],[Коэфициент стоимости]]*Таблица636[[#This Row],[Розничная цена KRW]]</f>
        <v>23680</v>
      </c>
      <c r="I97" s="17" t="str">
        <f>IF($H$1="","Введите курс",Таблица636[[#This Row],[Оптовая цена KRW за 1шт]]/$H$1)</f>
        <v>Введите курс</v>
      </c>
      <c r="J97" s="48"/>
      <c r="K97" s="18">
        <f>Таблица636[[#This Row],[Заказ коробок ]]*Таблица636[[#This Row],[Кол-во шт в коробке]]</f>
        <v>0</v>
      </c>
      <c r="L97" s="54">
        <f>Таблица636[[#This Row],[Общее кол-во шт]]*Таблица636[[#This Row],[Оптовая цена KRW за 1шт]]</f>
        <v>0</v>
      </c>
      <c r="M97" s="19" t="str">
        <f>IFERROR(Таблица636[[#This Row],[Общее кол-во шт]]*Таблица636[[#This Row],[Оптовая цена USD за 1шт]],"")</f>
        <v/>
      </c>
      <c r="N97" s="49"/>
    </row>
    <row r="98" spans="1:14" ht="22.5" customHeight="1">
      <c r="A98" s="44" t="s">
        <v>19089</v>
      </c>
      <c r="B98" s="14">
        <v>8809458846381</v>
      </c>
      <c r="C98" s="50" t="s">
        <v>19090</v>
      </c>
      <c r="D98" s="115" t="s">
        <v>19091</v>
      </c>
      <c r="E98" s="16">
        <v>72000</v>
      </c>
      <c r="F98" s="15">
        <v>0.32</v>
      </c>
      <c r="G98" s="47">
        <v>20</v>
      </c>
      <c r="H98" s="55">
        <f>Таблица636[[#This Row],[Коэфициент стоимости]]*Таблица636[[#This Row],[Розничная цена KRW]]</f>
        <v>23040</v>
      </c>
      <c r="I98" s="17" t="str">
        <f>IF($H$1="","Введите курс",Таблица636[[#This Row],[Оптовая цена KRW за 1шт]]/$H$1)</f>
        <v>Введите курс</v>
      </c>
      <c r="J98" s="48"/>
      <c r="K98" s="18">
        <f>Таблица636[[#This Row],[Заказ коробок ]]*Таблица636[[#This Row],[Кол-во шт в коробке]]</f>
        <v>0</v>
      </c>
      <c r="L98" s="54">
        <f>Таблица636[[#This Row],[Общее кол-во шт]]*Таблица636[[#This Row],[Оптовая цена KRW за 1шт]]</f>
        <v>0</v>
      </c>
      <c r="M98" s="19" t="str">
        <f>IFERROR(Таблица636[[#This Row],[Общее кол-во шт]]*Таблица636[[#This Row],[Оптовая цена USD за 1шт]],"")</f>
        <v/>
      </c>
      <c r="N98" s="49"/>
    </row>
    <row r="99" spans="1:14" ht="22.5" customHeight="1">
      <c r="A99" s="44" t="s">
        <v>19092</v>
      </c>
      <c r="B99" s="14">
        <v>8809458846398</v>
      </c>
      <c r="C99" s="50" t="s">
        <v>19093</v>
      </c>
      <c r="D99" s="115" t="s">
        <v>19094</v>
      </c>
      <c r="E99" s="16">
        <v>78000</v>
      </c>
      <c r="F99" s="15">
        <v>0.32</v>
      </c>
      <c r="G99" s="47">
        <v>10</v>
      </c>
      <c r="H99" s="55">
        <f>Таблица636[[#This Row],[Коэфициент стоимости]]*Таблица636[[#This Row],[Розничная цена KRW]]</f>
        <v>24960</v>
      </c>
      <c r="I99" s="17" t="str">
        <f>IF($H$1="","Введите курс",Таблица636[[#This Row],[Оптовая цена KRW за 1шт]]/$H$1)</f>
        <v>Введите курс</v>
      </c>
      <c r="J99" s="48"/>
      <c r="K99" s="18">
        <f>Таблица636[[#This Row],[Заказ коробок ]]*Таблица636[[#This Row],[Кол-во шт в коробке]]</f>
        <v>0</v>
      </c>
      <c r="L99" s="54">
        <f>Таблица636[[#This Row],[Общее кол-во шт]]*Таблица636[[#This Row],[Оптовая цена KRW за 1шт]]</f>
        <v>0</v>
      </c>
      <c r="M99" s="19" t="str">
        <f>IFERROR(Таблица636[[#This Row],[Общее кол-во шт]]*Таблица636[[#This Row],[Оптовая цена USD за 1шт]],"")</f>
        <v/>
      </c>
      <c r="N99" s="49"/>
    </row>
    <row r="100" spans="1:14" ht="22.5" customHeight="1">
      <c r="A100" s="44" t="s">
        <v>19095</v>
      </c>
      <c r="B100" s="14">
        <v>8809458847319</v>
      </c>
      <c r="C100" s="50" t="s">
        <v>19096</v>
      </c>
      <c r="D100" s="46" t="s">
        <v>19097</v>
      </c>
      <c r="E100" s="16">
        <v>3600</v>
      </c>
      <c r="F100" s="15">
        <v>0.32</v>
      </c>
      <c r="G100" s="47">
        <v>300</v>
      </c>
      <c r="H100" s="55">
        <f>Таблица636[[#This Row],[Коэфициент стоимости]]*Таблица636[[#This Row],[Розничная цена KRW]]</f>
        <v>1152</v>
      </c>
      <c r="I100" s="17" t="str">
        <f>IF($H$1="","Введите курс",Таблица636[[#This Row],[Оптовая цена KRW за 1шт]]/$H$1)</f>
        <v>Введите курс</v>
      </c>
      <c r="J100" s="48"/>
      <c r="K100" s="18">
        <f>Таблица636[[#This Row],[Заказ коробок ]]*Таблица636[[#This Row],[Кол-во шт в коробке]]</f>
        <v>0</v>
      </c>
      <c r="L100" s="54">
        <f>Таблица636[[#This Row],[Общее кол-во шт]]*Таблица636[[#This Row],[Оптовая цена KRW за 1шт]]</f>
        <v>0</v>
      </c>
      <c r="M100" s="19" t="str">
        <f>IFERROR(Таблица636[[#This Row],[Общее кол-во шт]]*Таблица636[[#This Row],[Оптовая цена USD за 1шт]],"")</f>
        <v/>
      </c>
      <c r="N100" s="49"/>
    </row>
    <row r="101" spans="1:14" ht="22.5" customHeight="1">
      <c r="A101" s="44" t="s">
        <v>19098</v>
      </c>
      <c r="B101" s="14">
        <v>8809458847333</v>
      </c>
      <c r="C101" s="50" t="s">
        <v>19099</v>
      </c>
      <c r="D101" s="46" t="s">
        <v>19100</v>
      </c>
      <c r="E101" s="16">
        <v>3600</v>
      </c>
      <c r="F101" s="15">
        <v>0.32</v>
      </c>
      <c r="G101" s="47">
        <v>300</v>
      </c>
      <c r="H101" s="55">
        <f>Таблица636[[#This Row],[Коэфициент стоимости]]*Таблица636[[#This Row],[Розничная цена KRW]]</f>
        <v>1152</v>
      </c>
      <c r="I101" s="17" t="str">
        <f>IF($H$1="","Введите курс",Таблица636[[#This Row],[Оптовая цена KRW за 1шт]]/$H$1)</f>
        <v>Введите курс</v>
      </c>
      <c r="J101" s="48"/>
      <c r="K101" s="18">
        <f>Таблица636[[#This Row],[Заказ коробок ]]*Таблица636[[#This Row],[Кол-во шт в коробке]]</f>
        <v>0</v>
      </c>
      <c r="L101" s="54">
        <f>Таблица636[[#This Row],[Общее кол-во шт]]*Таблица636[[#This Row],[Оптовая цена KRW за 1шт]]</f>
        <v>0</v>
      </c>
      <c r="M101" s="19" t="str">
        <f>IFERROR(Таблица636[[#This Row],[Общее кол-во шт]]*Таблица636[[#This Row],[Оптовая цена USD за 1шт]],"")</f>
        <v/>
      </c>
      <c r="N101" s="49"/>
    </row>
    <row r="102" spans="1:14" ht="22.5" customHeight="1">
      <c r="A102" s="44" t="s">
        <v>19101</v>
      </c>
      <c r="B102" s="14">
        <v>8809458847302</v>
      </c>
      <c r="C102" s="50" t="s">
        <v>19102</v>
      </c>
      <c r="D102" s="46" t="s">
        <v>19103</v>
      </c>
      <c r="E102" s="16">
        <v>3600</v>
      </c>
      <c r="F102" s="15">
        <v>0.32</v>
      </c>
      <c r="G102" s="47">
        <v>300</v>
      </c>
      <c r="H102" s="55">
        <f>Таблица636[[#This Row],[Коэфициент стоимости]]*Таблица636[[#This Row],[Розничная цена KRW]]</f>
        <v>1152</v>
      </c>
      <c r="I102" s="17" t="str">
        <f>IF($H$1="","Введите курс",Таблица636[[#This Row],[Оптовая цена KRW за 1шт]]/$H$1)</f>
        <v>Введите курс</v>
      </c>
      <c r="J102" s="48"/>
      <c r="K102" s="18">
        <f>Таблица636[[#This Row],[Заказ коробок ]]*Таблица636[[#This Row],[Кол-во шт в коробке]]</f>
        <v>0</v>
      </c>
      <c r="L102" s="54">
        <f>Таблица636[[#This Row],[Общее кол-во шт]]*Таблица636[[#This Row],[Оптовая цена KRW за 1шт]]</f>
        <v>0</v>
      </c>
      <c r="M102" s="19" t="str">
        <f>IFERROR(Таблица636[[#This Row],[Общее кол-во шт]]*Таблица636[[#This Row],[Оптовая цена USD за 1шт]],"")</f>
        <v/>
      </c>
      <c r="N102" s="49"/>
    </row>
    <row r="103" spans="1:14" ht="22.5" customHeight="1">
      <c r="A103" s="44" t="s">
        <v>19104</v>
      </c>
      <c r="B103" s="14">
        <v>8809458847326</v>
      </c>
      <c r="C103" s="50" t="s">
        <v>19105</v>
      </c>
      <c r="D103" s="46" t="s">
        <v>19106</v>
      </c>
      <c r="E103" s="16">
        <v>3600</v>
      </c>
      <c r="F103" s="15">
        <v>0.32</v>
      </c>
      <c r="G103" s="47">
        <v>300</v>
      </c>
      <c r="H103" s="55">
        <f>Таблица636[[#This Row],[Коэфициент стоимости]]*Таблица636[[#This Row],[Розничная цена KRW]]</f>
        <v>1152</v>
      </c>
      <c r="I103" s="17" t="str">
        <f>IF($H$1="","Введите курс",Таблица636[[#This Row],[Оптовая цена KRW за 1шт]]/$H$1)</f>
        <v>Введите курс</v>
      </c>
      <c r="J103" s="48"/>
      <c r="K103" s="18">
        <f>Таблица636[[#This Row],[Заказ коробок ]]*Таблица636[[#This Row],[Кол-во шт в коробке]]</f>
        <v>0</v>
      </c>
      <c r="L103" s="54">
        <f>Таблица636[[#This Row],[Общее кол-во шт]]*Таблица636[[#This Row],[Оптовая цена KRW за 1шт]]</f>
        <v>0</v>
      </c>
      <c r="M103" s="19" t="str">
        <f>IFERROR(Таблица636[[#This Row],[Общее кол-во шт]]*Таблица636[[#This Row],[Оптовая цена USD за 1шт]],"")</f>
        <v/>
      </c>
      <c r="N103" s="49"/>
    </row>
    <row r="104" spans="1:14" ht="22.5" customHeight="1">
      <c r="A104" s="44" t="s">
        <v>19107</v>
      </c>
      <c r="B104" s="14">
        <v>8809458847289</v>
      </c>
      <c r="C104" s="50" t="s">
        <v>19108</v>
      </c>
      <c r="D104" s="46" t="s">
        <v>19109</v>
      </c>
      <c r="E104" s="16">
        <v>3600</v>
      </c>
      <c r="F104" s="15">
        <v>0.32</v>
      </c>
      <c r="G104" s="47">
        <v>300</v>
      </c>
      <c r="H104" s="55">
        <f>Таблица636[[#This Row],[Коэфициент стоимости]]*Таблица636[[#This Row],[Розничная цена KRW]]</f>
        <v>1152</v>
      </c>
      <c r="I104" s="17" t="str">
        <f>IF($H$1="","Введите курс",Таблица636[[#This Row],[Оптовая цена KRW за 1шт]]/$H$1)</f>
        <v>Введите курс</v>
      </c>
      <c r="J104" s="48"/>
      <c r="K104" s="18">
        <f>Таблица636[[#This Row],[Заказ коробок ]]*Таблица636[[#This Row],[Кол-во шт в коробке]]</f>
        <v>0</v>
      </c>
      <c r="L104" s="54">
        <f>Таблица636[[#This Row],[Общее кол-во шт]]*Таблица636[[#This Row],[Оптовая цена KRW за 1шт]]</f>
        <v>0</v>
      </c>
      <c r="M104" s="19" t="str">
        <f>IFERROR(Таблица636[[#This Row],[Общее кол-во шт]]*Таблица636[[#This Row],[Оптовая цена USD за 1шт]],"")</f>
        <v/>
      </c>
      <c r="N104" s="49"/>
    </row>
    <row r="105" spans="1:14" ht="22.5" customHeight="1">
      <c r="A105" s="44" t="s">
        <v>19110</v>
      </c>
      <c r="B105" s="14">
        <v>8809458847340</v>
      </c>
      <c r="C105" s="50" t="s">
        <v>19111</v>
      </c>
      <c r="D105" s="46" t="s">
        <v>19112</v>
      </c>
      <c r="E105" s="16">
        <v>3600</v>
      </c>
      <c r="F105" s="15">
        <v>0.32</v>
      </c>
      <c r="G105" s="47">
        <v>300</v>
      </c>
      <c r="H105" s="55">
        <f>Таблица636[[#This Row],[Коэфициент стоимости]]*Таблица636[[#This Row],[Розничная цена KRW]]</f>
        <v>1152</v>
      </c>
      <c r="I105" s="17" t="str">
        <f>IF($H$1="","Введите курс",Таблица636[[#This Row],[Оптовая цена KRW за 1шт]]/$H$1)</f>
        <v>Введите курс</v>
      </c>
      <c r="J105" s="48"/>
      <c r="K105" s="18">
        <f>Таблица636[[#This Row],[Заказ коробок ]]*Таблица636[[#This Row],[Кол-во шт в коробке]]</f>
        <v>0</v>
      </c>
      <c r="L105" s="54">
        <f>Таблица636[[#This Row],[Общее кол-во шт]]*Таблица636[[#This Row],[Оптовая цена KRW за 1шт]]</f>
        <v>0</v>
      </c>
      <c r="M105" s="19" t="str">
        <f>IFERROR(Таблица636[[#This Row],[Общее кол-во шт]]*Таблица636[[#This Row],[Оптовая цена USD за 1шт]],"")</f>
        <v/>
      </c>
      <c r="N105" s="49"/>
    </row>
    <row r="106" spans="1:14" ht="22.5" customHeight="1">
      <c r="A106" s="44" t="s">
        <v>19113</v>
      </c>
      <c r="B106" s="14">
        <v>8809458847470</v>
      </c>
      <c r="C106" s="50" t="s">
        <v>19114</v>
      </c>
      <c r="D106" s="46" t="s">
        <v>19115</v>
      </c>
      <c r="E106" s="16">
        <v>32000</v>
      </c>
      <c r="F106" s="15">
        <v>0.32</v>
      </c>
      <c r="G106" s="47">
        <v>40</v>
      </c>
      <c r="H106" s="55">
        <f>Таблица636[[#This Row],[Коэфициент стоимости]]*Таблица636[[#This Row],[Розничная цена KRW]]</f>
        <v>10240</v>
      </c>
      <c r="I106" s="17" t="str">
        <f>IF($H$1="","Введите курс",Таблица636[[#This Row],[Оптовая цена KRW за 1шт]]/$H$1)</f>
        <v>Введите курс</v>
      </c>
      <c r="J106" s="48"/>
      <c r="K106" s="18">
        <f>Таблица636[[#This Row],[Заказ коробок ]]*Таблица636[[#This Row],[Кол-во шт в коробке]]</f>
        <v>0</v>
      </c>
      <c r="L106" s="54">
        <f>Таблица636[[#This Row],[Общее кол-во шт]]*Таблица636[[#This Row],[Оптовая цена KRW за 1шт]]</f>
        <v>0</v>
      </c>
      <c r="M106" s="19" t="str">
        <f>IFERROR(Таблица636[[#This Row],[Общее кол-во шт]]*Таблица636[[#This Row],[Оптовая цена USD за 1шт]],"")</f>
        <v/>
      </c>
      <c r="N106" s="49"/>
    </row>
    <row r="107" spans="1:14" ht="22.5" customHeight="1">
      <c r="A107" s="44" t="s">
        <v>19116</v>
      </c>
      <c r="B107" s="14">
        <v>8809458847265</v>
      </c>
      <c r="C107" s="50" t="s">
        <v>19117</v>
      </c>
      <c r="D107" s="46" t="s">
        <v>19118</v>
      </c>
      <c r="E107" s="16">
        <v>58000</v>
      </c>
      <c r="F107" s="15">
        <v>0.32</v>
      </c>
      <c r="G107" s="47">
        <v>20</v>
      </c>
      <c r="H107" s="55">
        <f>Таблица636[[#This Row],[Коэфициент стоимости]]*Таблица636[[#This Row],[Розничная цена KRW]]</f>
        <v>18560</v>
      </c>
      <c r="I107" s="17" t="str">
        <f>IF($H$1="","Введите курс",Таблица636[[#This Row],[Оптовая цена KRW за 1шт]]/$H$1)</f>
        <v>Введите курс</v>
      </c>
      <c r="J107" s="48"/>
      <c r="K107" s="18">
        <f>Таблица636[[#This Row],[Заказ коробок ]]*Таблица636[[#This Row],[Кол-во шт в коробке]]</f>
        <v>0</v>
      </c>
      <c r="L107" s="54">
        <f>Таблица636[[#This Row],[Общее кол-во шт]]*Таблица636[[#This Row],[Оптовая цена KRW за 1шт]]</f>
        <v>0</v>
      </c>
      <c r="M107" s="19" t="str">
        <f>IFERROR(Таблица636[[#This Row],[Общее кол-во шт]]*Таблица636[[#This Row],[Оптовая цена USD за 1шт]],"")</f>
        <v/>
      </c>
      <c r="N107" s="49"/>
    </row>
    <row r="108" spans="1:14" ht="22.5" customHeight="1">
      <c r="A108" s="44" t="s">
        <v>19119</v>
      </c>
      <c r="B108" s="14">
        <v>8809458847272</v>
      </c>
      <c r="C108" s="50" t="s">
        <v>19120</v>
      </c>
      <c r="D108" s="46" t="s">
        <v>19121</v>
      </c>
      <c r="E108" s="16">
        <v>68000</v>
      </c>
      <c r="F108" s="15">
        <v>0.32</v>
      </c>
      <c r="G108" s="47">
        <v>20</v>
      </c>
      <c r="H108" s="55">
        <f>Таблица636[[#This Row],[Коэфициент стоимости]]*Таблица636[[#This Row],[Розничная цена KRW]]</f>
        <v>21760</v>
      </c>
      <c r="I108" s="17" t="str">
        <f>IF($H$1="","Введите курс",Таблица636[[#This Row],[Оптовая цена KRW за 1шт]]/$H$1)</f>
        <v>Введите курс</v>
      </c>
      <c r="J108" s="48"/>
      <c r="K108" s="18">
        <f>Таблица636[[#This Row],[Заказ коробок ]]*Таблица636[[#This Row],[Кол-во шт в коробке]]</f>
        <v>0</v>
      </c>
      <c r="L108" s="54">
        <f>Таблица636[[#This Row],[Общее кол-во шт]]*Таблица636[[#This Row],[Оптовая цена KRW за 1шт]]</f>
        <v>0</v>
      </c>
      <c r="M108" s="19" t="str">
        <f>IFERROR(Таблица636[[#This Row],[Общее кол-во шт]]*Таблица636[[#This Row],[Оптовая цена USD за 1шт]],"")</f>
        <v/>
      </c>
      <c r="N108" s="49"/>
    </row>
    <row r="109" spans="1:14" ht="22.5" customHeight="1">
      <c r="A109" s="44" t="s">
        <v>19122</v>
      </c>
      <c r="B109" s="14">
        <v>8809458847234</v>
      </c>
      <c r="C109" s="50" t="s">
        <v>19123</v>
      </c>
      <c r="D109" s="46" t="s">
        <v>19124</v>
      </c>
      <c r="E109" s="16">
        <v>9000</v>
      </c>
      <c r="F109" s="15">
        <v>0.32</v>
      </c>
      <c r="G109" s="47">
        <v>80</v>
      </c>
      <c r="H109" s="55">
        <f>Таблица636[[#This Row],[Коэфициент стоимости]]*Таблица636[[#This Row],[Розничная цена KRW]]</f>
        <v>2880</v>
      </c>
      <c r="I109" s="17" t="str">
        <f>IF($H$1="","Введите курс",Таблица636[[#This Row],[Оптовая цена KRW за 1шт]]/$H$1)</f>
        <v>Введите курс</v>
      </c>
      <c r="J109" s="48"/>
      <c r="K109" s="18">
        <f>Таблица636[[#This Row],[Заказ коробок ]]*Таблица636[[#This Row],[Кол-во шт в коробке]]</f>
        <v>0</v>
      </c>
      <c r="L109" s="54">
        <f>Таблица636[[#This Row],[Общее кол-во шт]]*Таблица636[[#This Row],[Оптовая цена KRW за 1шт]]</f>
        <v>0</v>
      </c>
      <c r="M109" s="19" t="str">
        <f>IFERROR(Таблица636[[#This Row],[Общее кол-во шт]]*Таблица636[[#This Row],[Оптовая цена USD за 1шт]],"")</f>
        <v/>
      </c>
      <c r="N109" s="49"/>
    </row>
    <row r="110" spans="1:14" ht="22.5" customHeight="1">
      <c r="A110" s="44" t="s">
        <v>19125</v>
      </c>
      <c r="B110" s="14">
        <v>8809458847227</v>
      </c>
      <c r="C110" s="50" t="s">
        <v>19126</v>
      </c>
      <c r="D110" s="46" t="s">
        <v>19127</v>
      </c>
      <c r="E110" s="16">
        <v>32000</v>
      </c>
      <c r="F110" s="15">
        <v>0.32</v>
      </c>
      <c r="G110" s="47">
        <v>20</v>
      </c>
      <c r="H110" s="55">
        <f>Таблица636[[#This Row],[Коэфициент стоимости]]*Таблица636[[#This Row],[Розничная цена KRW]]</f>
        <v>10240</v>
      </c>
      <c r="I110" s="17" t="str">
        <f>IF($H$1="","Введите курс",Таблица636[[#This Row],[Оптовая цена KRW за 1шт]]/$H$1)</f>
        <v>Введите курс</v>
      </c>
      <c r="J110" s="48"/>
      <c r="K110" s="18">
        <f>Таблица636[[#This Row],[Заказ коробок ]]*Таблица636[[#This Row],[Кол-во шт в коробке]]</f>
        <v>0</v>
      </c>
      <c r="L110" s="54">
        <f>Таблица636[[#This Row],[Общее кол-во шт]]*Таблица636[[#This Row],[Оптовая цена KRW за 1шт]]</f>
        <v>0</v>
      </c>
      <c r="M110" s="19" t="str">
        <f>IFERROR(Таблица636[[#This Row],[Общее кол-во шт]]*Таблица636[[#This Row],[Оптовая цена USD за 1шт]],"")</f>
        <v/>
      </c>
      <c r="N110" s="49"/>
    </row>
    <row r="111" spans="1:14" ht="22.5" customHeight="1">
      <c r="A111" s="44" t="s">
        <v>19128</v>
      </c>
      <c r="B111" s="14">
        <v>8809458847388</v>
      </c>
      <c r="C111" s="50" t="s">
        <v>19129</v>
      </c>
      <c r="D111" s="46" t="s">
        <v>19130</v>
      </c>
      <c r="E111" s="16">
        <v>3000</v>
      </c>
      <c r="F111" s="15">
        <v>0.32</v>
      </c>
      <c r="G111" s="47">
        <v>400</v>
      </c>
      <c r="H111" s="55">
        <f>Таблица636[[#This Row],[Коэфициент стоимости]]*Таблица636[[#This Row],[Розничная цена KRW]]</f>
        <v>960</v>
      </c>
      <c r="I111" s="17" t="str">
        <f>IF($H$1="","Введите курс",Таблица636[[#This Row],[Оптовая цена KRW за 1шт]]/$H$1)</f>
        <v>Введите курс</v>
      </c>
      <c r="J111" s="48"/>
      <c r="K111" s="18">
        <f>Таблица636[[#This Row],[Заказ коробок ]]*Таблица636[[#This Row],[Кол-во шт в коробке]]</f>
        <v>0</v>
      </c>
      <c r="L111" s="54">
        <f>Таблица636[[#This Row],[Общее кол-во шт]]*Таблица636[[#This Row],[Оптовая цена KRW за 1шт]]</f>
        <v>0</v>
      </c>
      <c r="M111" s="19" t="str">
        <f>IFERROR(Таблица636[[#This Row],[Общее кол-во шт]]*Таблица636[[#This Row],[Оптовая цена USD за 1шт]],"")</f>
        <v/>
      </c>
      <c r="N111" s="49"/>
    </row>
    <row r="112" spans="1:14" ht="22.5" customHeight="1">
      <c r="A112" s="44" t="s">
        <v>19131</v>
      </c>
      <c r="B112" s="14">
        <v>8809458847531</v>
      </c>
      <c r="C112" s="50" t="s">
        <v>19132</v>
      </c>
      <c r="D112" s="46" t="s">
        <v>19133</v>
      </c>
      <c r="E112" s="16">
        <v>3000</v>
      </c>
      <c r="F112" s="15">
        <v>0.32</v>
      </c>
      <c r="G112" s="47">
        <v>400</v>
      </c>
      <c r="H112" s="55">
        <f>Таблица636[[#This Row],[Коэфициент стоимости]]*Таблица636[[#This Row],[Розничная цена KRW]]</f>
        <v>960</v>
      </c>
      <c r="I112" s="17" t="str">
        <f>IF($H$1="","Введите курс",Таблица636[[#This Row],[Оптовая цена KRW за 1шт]]/$H$1)</f>
        <v>Введите курс</v>
      </c>
      <c r="J112" s="48"/>
      <c r="K112" s="18">
        <f>Таблица636[[#This Row],[Заказ коробок ]]*Таблица636[[#This Row],[Кол-во шт в коробке]]</f>
        <v>0</v>
      </c>
      <c r="L112" s="54">
        <f>Таблица636[[#This Row],[Общее кол-во шт]]*Таблица636[[#This Row],[Оптовая цена KRW за 1шт]]</f>
        <v>0</v>
      </c>
      <c r="M112" s="19" t="str">
        <f>IFERROR(Таблица636[[#This Row],[Общее кол-во шт]]*Таблица636[[#This Row],[Оптовая цена USD за 1шт]],"")</f>
        <v/>
      </c>
      <c r="N112" s="49"/>
    </row>
    <row r="113" spans="1:14" ht="22.5" customHeight="1">
      <c r="A113" s="44" t="s">
        <v>19134</v>
      </c>
      <c r="B113" s="14">
        <v>8809458847548</v>
      </c>
      <c r="C113" s="50" t="s">
        <v>19135</v>
      </c>
      <c r="D113" s="46" t="s">
        <v>19136</v>
      </c>
      <c r="E113" s="16">
        <v>3000</v>
      </c>
      <c r="F113" s="15">
        <v>0.32</v>
      </c>
      <c r="G113" s="47">
        <v>400</v>
      </c>
      <c r="H113" s="55">
        <f>Таблица636[[#This Row],[Коэфициент стоимости]]*Таблица636[[#This Row],[Розничная цена KRW]]</f>
        <v>960</v>
      </c>
      <c r="I113" s="17" t="str">
        <f>IF($H$1="","Введите курс",Таблица636[[#This Row],[Оптовая цена KRW за 1шт]]/$H$1)</f>
        <v>Введите курс</v>
      </c>
      <c r="J113" s="48"/>
      <c r="K113" s="18">
        <f>Таблица636[[#This Row],[Заказ коробок ]]*Таблица636[[#This Row],[Кол-во шт в коробке]]</f>
        <v>0</v>
      </c>
      <c r="L113" s="54">
        <f>Таблица636[[#This Row],[Общее кол-во шт]]*Таблица636[[#This Row],[Оптовая цена KRW за 1шт]]</f>
        <v>0</v>
      </c>
      <c r="M113" s="19" t="str">
        <f>IFERROR(Таблица636[[#This Row],[Общее кол-во шт]]*Таблица636[[#This Row],[Оптовая цена USD за 1шт]],"")</f>
        <v/>
      </c>
      <c r="N113" s="49"/>
    </row>
    <row r="114" spans="1:14" ht="22.5" customHeight="1">
      <c r="A114" s="44" t="s">
        <v>19137</v>
      </c>
      <c r="B114" s="14">
        <v>8809458847395</v>
      </c>
      <c r="C114" s="50" t="s">
        <v>19138</v>
      </c>
      <c r="D114" s="46" t="s">
        <v>19139</v>
      </c>
      <c r="E114" s="16">
        <v>3000</v>
      </c>
      <c r="F114" s="15">
        <v>0.32</v>
      </c>
      <c r="G114" s="47">
        <v>400</v>
      </c>
      <c r="H114" s="55">
        <f>Таблица636[[#This Row],[Коэфициент стоимости]]*Таблица636[[#This Row],[Розничная цена KRW]]</f>
        <v>960</v>
      </c>
      <c r="I114" s="17" t="str">
        <f>IF($H$1="","Введите курс",Таблица636[[#This Row],[Оптовая цена KRW за 1шт]]/$H$1)</f>
        <v>Введите курс</v>
      </c>
      <c r="J114" s="48"/>
      <c r="K114" s="18">
        <f>Таблица636[[#This Row],[Заказ коробок ]]*Таблица636[[#This Row],[Кол-во шт в коробке]]</f>
        <v>0</v>
      </c>
      <c r="L114" s="54">
        <f>Таблица636[[#This Row],[Общее кол-во шт]]*Таблица636[[#This Row],[Оптовая цена KRW за 1шт]]</f>
        <v>0</v>
      </c>
      <c r="M114" s="19" t="str">
        <f>IFERROR(Таблица636[[#This Row],[Общее кол-во шт]]*Таблица636[[#This Row],[Оптовая цена USD за 1шт]],"")</f>
        <v/>
      </c>
      <c r="N114" s="49"/>
    </row>
    <row r="115" spans="1:14" ht="22.5" customHeight="1">
      <c r="A115" s="44" t="s">
        <v>19140</v>
      </c>
      <c r="B115" s="14">
        <v>8809458847555</v>
      </c>
      <c r="C115" s="50" t="s">
        <v>19141</v>
      </c>
      <c r="D115" s="46" t="s">
        <v>19142</v>
      </c>
      <c r="E115" s="16">
        <v>3000</v>
      </c>
      <c r="F115" s="15">
        <v>0.32</v>
      </c>
      <c r="G115" s="47">
        <v>400</v>
      </c>
      <c r="H115" s="55">
        <f>Таблица636[[#This Row],[Коэфициент стоимости]]*Таблица636[[#This Row],[Розничная цена KRW]]</f>
        <v>960</v>
      </c>
      <c r="I115" s="17" t="str">
        <f>IF($H$1="","Введите курс",Таблица636[[#This Row],[Оптовая цена KRW за 1шт]]/$H$1)</f>
        <v>Введите курс</v>
      </c>
      <c r="J115" s="48"/>
      <c r="K115" s="18">
        <f>Таблица636[[#This Row],[Заказ коробок ]]*Таблица636[[#This Row],[Кол-во шт в коробке]]</f>
        <v>0</v>
      </c>
      <c r="L115" s="54">
        <f>Таблица636[[#This Row],[Общее кол-во шт]]*Таблица636[[#This Row],[Оптовая цена KRW за 1шт]]</f>
        <v>0</v>
      </c>
      <c r="M115" s="19" t="str">
        <f>IFERROR(Таблица636[[#This Row],[Общее кол-во шт]]*Таблица636[[#This Row],[Оптовая цена USD за 1шт]],"")</f>
        <v/>
      </c>
      <c r="N115" s="49"/>
    </row>
    <row r="116" spans="1:14" ht="22.5" customHeight="1">
      <c r="A116" s="44" t="s">
        <v>19143</v>
      </c>
      <c r="B116" s="14">
        <v>8809458847562</v>
      </c>
      <c r="C116" s="50" t="s">
        <v>19144</v>
      </c>
      <c r="D116" s="46" t="s">
        <v>19145</v>
      </c>
      <c r="E116" s="16">
        <v>3000</v>
      </c>
      <c r="F116" s="15">
        <v>0.32</v>
      </c>
      <c r="G116" s="47">
        <v>400</v>
      </c>
      <c r="H116" s="55">
        <f>Таблица636[[#This Row],[Коэфициент стоимости]]*Таблица636[[#This Row],[Розничная цена KRW]]</f>
        <v>960</v>
      </c>
      <c r="I116" s="17" t="str">
        <f>IF($H$1="","Введите курс",Таблица636[[#This Row],[Оптовая цена KRW за 1шт]]/$H$1)</f>
        <v>Введите курс</v>
      </c>
      <c r="J116" s="48"/>
      <c r="K116" s="18">
        <f>Таблица636[[#This Row],[Заказ коробок ]]*Таблица636[[#This Row],[Кол-во шт в коробке]]</f>
        <v>0</v>
      </c>
      <c r="L116" s="54">
        <f>Таблица636[[#This Row],[Общее кол-во шт]]*Таблица636[[#This Row],[Оптовая цена KRW за 1шт]]</f>
        <v>0</v>
      </c>
      <c r="M116" s="19" t="str">
        <f>IFERROR(Таблица636[[#This Row],[Общее кол-во шт]]*Таблица636[[#This Row],[Оптовая цена USD за 1шт]],"")</f>
        <v/>
      </c>
      <c r="N116" s="49"/>
    </row>
    <row r="117" spans="1:14" ht="22.5" customHeight="1">
      <c r="A117" s="44" t="s">
        <v>19146</v>
      </c>
      <c r="B117" s="14">
        <v>8809458847579</v>
      </c>
      <c r="C117" s="50" t="s">
        <v>19147</v>
      </c>
      <c r="D117" s="46" t="s">
        <v>19148</v>
      </c>
      <c r="E117" s="16">
        <v>3000</v>
      </c>
      <c r="F117" s="15">
        <v>0.32</v>
      </c>
      <c r="G117" s="47">
        <v>400</v>
      </c>
      <c r="H117" s="55">
        <f>Таблица636[[#This Row],[Коэфициент стоимости]]*Таблица636[[#This Row],[Розничная цена KRW]]</f>
        <v>960</v>
      </c>
      <c r="I117" s="17" t="str">
        <f>IF($H$1="","Введите курс",Таблица636[[#This Row],[Оптовая цена KRW за 1шт]]/$H$1)</f>
        <v>Введите курс</v>
      </c>
      <c r="J117" s="48"/>
      <c r="K117" s="18">
        <f>Таблица636[[#This Row],[Заказ коробок ]]*Таблица636[[#This Row],[Кол-во шт в коробке]]</f>
        <v>0</v>
      </c>
      <c r="L117" s="54">
        <f>Таблица636[[#This Row],[Общее кол-во шт]]*Таблица636[[#This Row],[Оптовая цена KRW за 1шт]]</f>
        <v>0</v>
      </c>
      <c r="M117" s="19" t="str">
        <f>IFERROR(Таблица636[[#This Row],[Общее кол-во шт]]*Таблица636[[#This Row],[Оптовая цена USD за 1шт]],"")</f>
        <v/>
      </c>
      <c r="N117" s="49"/>
    </row>
    <row r="118" spans="1:14" ht="22.5" customHeight="1">
      <c r="A118" s="44" t="s">
        <v>19149</v>
      </c>
      <c r="B118" s="14">
        <v>8809458847586</v>
      </c>
      <c r="C118" s="50" t="s">
        <v>19150</v>
      </c>
      <c r="D118" s="46" t="s">
        <v>19151</v>
      </c>
      <c r="E118" s="16">
        <v>3000</v>
      </c>
      <c r="F118" s="15">
        <v>0.32</v>
      </c>
      <c r="G118" s="47">
        <v>400</v>
      </c>
      <c r="H118" s="55">
        <f>Таблица636[[#This Row],[Коэфициент стоимости]]*Таблица636[[#This Row],[Розничная цена KRW]]</f>
        <v>960</v>
      </c>
      <c r="I118" s="17" t="str">
        <f>IF($H$1="","Введите курс",Таблица636[[#This Row],[Оптовая цена KRW за 1шт]]/$H$1)</f>
        <v>Введите курс</v>
      </c>
      <c r="J118" s="48"/>
      <c r="K118" s="18">
        <f>Таблица636[[#This Row],[Заказ коробок ]]*Таблица636[[#This Row],[Кол-во шт в коробке]]</f>
        <v>0</v>
      </c>
      <c r="L118" s="54">
        <f>Таблица636[[#This Row],[Общее кол-во шт]]*Таблица636[[#This Row],[Оптовая цена KRW за 1шт]]</f>
        <v>0</v>
      </c>
      <c r="M118" s="19" t="str">
        <f>IFERROR(Таблица636[[#This Row],[Общее кол-во шт]]*Таблица636[[#This Row],[Оптовая цена USD за 1шт]],"")</f>
        <v/>
      </c>
      <c r="N118" s="49"/>
    </row>
    <row r="119" spans="1:14" ht="22.5" customHeight="1">
      <c r="A119" s="44" t="s">
        <v>19152</v>
      </c>
      <c r="B119" s="14">
        <v>8809458847456</v>
      </c>
      <c r="C119" s="50" t="s">
        <v>19153</v>
      </c>
      <c r="D119" s="46" t="s">
        <v>19154</v>
      </c>
      <c r="E119" s="16">
        <v>3500</v>
      </c>
      <c r="F119" s="15">
        <v>0.32</v>
      </c>
      <c r="G119" s="47">
        <v>300</v>
      </c>
      <c r="H119" s="55">
        <f>Таблица636[[#This Row],[Коэфициент стоимости]]*Таблица636[[#This Row],[Розничная цена KRW]]</f>
        <v>1120</v>
      </c>
      <c r="I119" s="17" t="str">
        <f>IF($H$1="","Введите курс",Таблица636[[#This Row],[Оптовая цена KRW за 1шт]]/$H$1)</f>
        <v>Введите курс</v>
      </c>
      <c r="J119" s="48"/>
      <c r="K119" s="18">
        <f>Таблица636[[#This Row],[Заказ коробок ]]*Таблица636[[#This Row],[Кол-во шт в коробке]]</f>
        <v>0</v>
      </c>
      <c r="L119" s="54">
        <f>Таблица636[[#This Row],[Общее кол-во шт]]*Таблица636[[#This Row],[Оптовая цена KRW за 1шт]]</f>
        <v>0</v>
      </c>
      <c r="M119" s="19" t="str">
        <f>IFERROR(Таблица636[[#This Row],[Общее кол-во шт]]*Таблица636[[#This Row],[Оптовая цена USD за 1шт]],"")</f>
        <v/>
      </c>
      <c r="N119" s="49"/>
    </row>
    <row r="120" spans="1:14" ht="22.5" customHeight="1">
      <c r="A120" s="44" t="s">
        <v>19155</v>
      </c>
      <c r="B120" s="14">
        <v>8809458847449</v>
      </c>
      <c r="C120" s="50" t="s">
        <v>19156</v>
      </c>
      <c r="D120" s="46" t="s">
        <v>19157</v>
      </c>
      <c r="E120" s="16">
        <v>3500</v>
      </c>
      <c r="F120" s="15">
        <v>0.32</v>
      </c>
      <c r="G120" s="47">
        <v>300</v>
      </c>
      <c r="H120" s="55">
        <f>Таблица636[[#This Row],[Коэфициент стоимости]]*Таблица636[[#This Row],[Розничная цена KRW]]</f>
        <v>1120</v>
      </c>
      <c r="I120" s="17" t="str">
        <f>IF($H$1="","Введите курс",Таблица636[[#This Row],[Оптовая цена KRW за 1шт]]/$H$1)</f>
        <v>Введите курс</v>
      </c>
      <c r="J120" s="48"/>
      <c r="K120" s="18">
        <f>Таблица636[[#This Row],[Заказ коробок ]]*Таблица636[[#This Row],[Кол-во шт в коробке]]</f>
        <v>0</v>
      </c>
      <c r="L120" s="54">
        <f>Таблица636[[#This Row],[Общее кол-во шт]]*Таблица636[[#This Row],[Оптовая цена KRW за 1шт]]</f>
        <v>0</v>
      </c>
      <c r="M120" s="19" t="str">
        <f>IFERROR(Таблица636[[#This Row],[Общее кол-во шт]]*Таблица636[[#This Row],[Оптовая цена USD за 1шт]],"")</f>
        <v/>
      </c>
      <c r="N120" s="49"/>
    </row>
    <row r="121" spans="1:14" ht="22.5" customHeight="1">
      <c r="A121" s="44" t="s">
        <v>19158</v>
      </c>
      <c r="B121" s="14">
        <v>8809458847708</v>
      </c>
      <c r="C121" s="50" t="s">
        <v>19159</v>
      </c>
      <c r="D121" s="115" t="s">
        <v>19160</v>
      </c>
      <c r="E121" s="16">
        <v>4500</v>
      </c>
      <c r="F121" s="15">
        <v>0.32</v>
      </c>
      <c r="G121" s="47">
        <v>100</v>
      </c>
      <c r="H121" s="55">
        <f>Таблица636[[#This Row],[Коэфициент стоимости]]*Таблица636[[#This Row],[Розничная цена KRW]]</f>
        <v>1440</v>
      </c>
      <c r="I121" s="17" t="str">
        <f>IF($H$1="","Введите курс",Таблица636[[#This Row],[Оптовая цена KRW за 1шт]]/$H$1)</f>
        <v>Введите курс</v>
      </c>
      <c r="J121" s="48"/>
      <c r="K121" s="18">
        <f>Таблица636[[#This Row],[Заказ коробок ]]*Таблица636[[#This Row],[Кол-во шт в коробке]]</f>
        <v>0</v>
      </c>
      <c r="L121" s="54">
        <f>Таблица636[[#This Row],[Общее кол-во шт]]*Таблица636[[#This Row],[Оптовая цена KRW за 1шт]]</f>
        <v>0</v>
      </c>
      <c r="M121" s="19" t="str">
        <f>IFERROR(Таблица636[[#This Row],[Общее кол-во шт]]*Таблица636[[#This Row],[Оптовая цена USD за 1шт]],"")</f>
        <v/>
      </c>
      <c r="N121" s="49"/>
    </row>
    <row r="122" spans="1:14" ht="22.5" customHeight="1">
      <c r="A122" s="44" t="s">
        <v>19161</v>
      </c>
      <c r="B122" s="14">
        <v>8809458847715</v>
      </c>
      <c r="C122" s="50" t="s">
        <v>19162</v>
      </c>
      <c r="D122" s="115" t="s">
        <v>19163</v>
      </c>
      <c r="E122" s="16">
        <v>4500</v>
      </c>
      <c r="F122" s="15">
        <v>0.32</v>
      </c>
      <c r="G122" s="47">
        <v>100</v>
      </c>
      <c r="H122" s="55">
        <f>Таблица636[[#This Row],[Коэфициент стоимости]]*Таблица636[[#This Row],[Розничная цена KRW]]</f>
        <v>1440</v>
      </c>
      <c r="I122" s="17" t="str">
        <f>IF($H$1="","Введите курс",Таблица636[[#This Row],[Оптовая цена KRW за 1шт]]/$H$1)</f>
        <v>Введите курс</v>
      </c>
      <c r="J122" s="48"/>
      <c r="K122" s="18">
        <f>Таблица636[[#This Row],[Заказ коробок ]]*Таблица636[[#This Row],[Кол-во шт в коробке]]</f>
        <v>0</v>
      </c>
      <c r="L122" s="54">
        <f>Таблица636[[#This Row],[Общее кол-во шт]]*Таблица636[[#This Row],[Оптовая цена KRW за 1шт]]</f>
        <v>0</v>
      </c>
      <c r="M122" s="19" t="str">
        <f>IFERROR(Таблица636[[#This Row],[Общее кол-во шт]]*Таблица636[[#This Row],[Оптовая цена USD за 1шт]],"")</f>
        <v/>
      </c>
      <c r="N122" s="49"/>
    </row>
    <row r="123" spans="1:14" ht="22.5" customHeight="1">
      <c r="A123" s="44" t="s">
        <v>19164</v>
      </c>
      <c r="B123" s="14">
        <v>8809458847524</v>
      </c>
      <c r="C123" s="50" t="s">
        <v>19165</v>
      </c>
      <c r="D123" s="46" t="s">
        <v>19166</v>
      </c>
      <c r="E123" s="16">
        <v>3500</v>
      </c>
      <c r="F123" s="15">
        <v>0.32</v>
      </c>
      <c r="G123" s="47">
        <v>400</v>
      </c>
      <c r="H123" s="55">
        <f>Таблица636[[#This Row],[Коэфициент стоимости]]*Таблица636[[#This Row],[Розничная цена KRW]]</f>
        <v>1120</v>
      </c>
      <c r="I123" s="17" t="str">
        <f>IF($H$1="","Введите курс",Таблица636[[#This Row],[Оптовая цена KRW за 1шт]]/$H$1)</f>
        <v>Введите курс</v>
      </c>
      <c r="J123" s="48"/>
      <c r="K123" s="18">
        <f>Таблица636[[#This Row],[Заказ коробок ]]*Таблица636[[#This Row],[Кол-во шт в коробке]]</f>
        <v>0</v>
      </c>
      <c r="L123" s="54">
        <f>Таблица636[[#This Row],[Общее кол-во шт]]*Таблица636[[#This Row],[Оптовая цена KRW за 1шт]]</f>
        <v>0</v>
      </c>
      <c r="M123" s="19" t="str">
        <f>IFERROR(Таблица636[[#This Row],[Общее кол-во шт]]*Таблица636[[#This Row],[Оптовая цена USD за 1шт]],"")</f>
        <v/>
      </c>
      <c r="N123" s="49"/>
    </row>
    <row r="124" spans="1:14" ht="22.5" customHeight="1">
      <c r="A124" s="44" t="s">
        <v>19167</v>
      </c>
      <c r="B124" s="14">
        <v>8809458847500</v>
      </c>
      <c r="C124" s="50" t="s">
        <v>19168</v>
      </c>
      <c r="D124" s="46" t="s">
        <v>19169</v>
      </c>
      <c r="E124" s="16">
        <v>3500</v>
      </c>
      <c r="F124" s="15">
        <v>0.32</v>
      </c>
      <c r="G124" s="47">
        <v>400</v>
      </c>
      <c r="H124" s="55">
        <f>Таблица636[[#This Row],[Коэфициент стоимости]]*Таблица636[[#This Row],[Розничная цена KRW]]</f>
        <v>1120</v>
      </c>
      <c r="I124" s="17" t="str">
        <f>IF($H$1="","Введите курс",Таблица636[[#This Row],[Оптовая цена KRW за 1шт]]/$H$1)</f>
        <v>Введите курс</v>
      </c>
      <c r="J124" s="48"/>
      <c r="K124" s="18">
        <f>Таблица636[[#This Row],[Заказ коробок ]]*Таблица636[[#This Row],[Кол-во шт в коробке]]</f>
        <v>0</v>
      </c>
      <c r="L124" s="54">
        <f>Таблица636[[#This Row],[Общее кол-во шт]]*Таблица636[[#This Row],[Оптовая цена KRW за 1шт]]</f>
        <v>0</v>
      </c>
      <c r="M124" s="19" t="str">
        <f>IFERROR(Таблица636[[#This Row],[Общее кол-во шт]]*Таблица636[[#This Row],[Оптовая цена USD за 1шт]],"")</f>
        <v/>
      </c>
      <c r="N124" s="49"/>
    </row>
    <row r="125" spans="1:14" ht="22.5" customHeight="1">
      <c r="A125" s="44" t="s">
        <v>19170</v>
      </c>
      <c r="B125" s="14">
        <v>8809458847517</v>
      </c>
      <c r="C125" s="50" t="s">
        <v>19171</v>
      </c>
      <c r="D125" s="46" t="s">
        <v>19172</v>
      </c>
      <c r="E125" s="16">
        <v>3500</v>
      </c>
      <c r="F125" s="15">
        <v>0.32</v>
      </c>
      <c r="G125" s="47">
        <v>400</v>
      </c>
      <c r="H125" s="55">
        <f>Таблица636[[#This Row],[Коэфициент стоимости]]*Таблица636[[#This Row],[Розничная цена KRW]]</f>
        <v>1120</v>
      </c>
      <c r="I125" s="17" t="str">
        <f>IF($H$1="","Введите курс",Таблица636[[#This Row],[Оптовая цена KRW за 1шт]]/$H$1)</f>
        <v>Введите курс</v>
      </c>
      <c r="J125" s="48"/>
      <c r="K125" s="18">
        <f>Таблица636[[#This Row],[Заказ коробок ]]*Таблица636[[#This Row],[Кол-во шт в коробке]]</f>
        <v>0</v>
      </c>
      <c r="L125" s="54">
        <f>Таблица636[[#This Row],[Общее кол-во шт]]*Таблица636[[#This Row],[Оптовая цена KRW за 1шт]]</f>
        <v>0</v>
      </c>
      <c r="M125" s="19" t="str">
        <f>IFERROR(Таблица636[[#This Row],[Общее кол-во шт]]*Таблица636[[#This Row],[Оптовая цена USD за 1шт]],"")</f>
        <v/>
      </c>
      <c r="N125" s="49"/>
    </row>
    <row r="126" spans="1:14" ht="22.5" customHeight="1">
      <c r="A126" s="44" t="s">
        <v>19173</v>
      </c>
      <c r="B126" s="14">
        <v>8809548091349</v>
      </c>
      <c r="C126" s="50" t="s">
        <v>19174</v>
      </c>
      <c r="D126" s="46" t="s">
        <v>19175</v>
      </c>
      <c r="E126" s="16">
        <v>19000</v>
      </c>
      <c r="F126" s="15">
        <v>0.32</v>
      </c>
      <c r="G126" s="47">
        <v>80</v>
      </c>
      <c r="H126" s="55">
        <f>Таблица636[[#This Row],[Коэфициент стоимости]]*Таблица636[[#This Row],[Розничная цена KRW]]</f>
        <v>6080</v>
      </c>
      <c r="I126" s="17" t="str">
        <f>IF($H$1="","Введите курс",Таблица636[[#This Row],[Оптовая цена KRW за 1шт]]/$H$1)</f>
        <v>Введите курс</v>
      </c>
      <c r="J126" s="48"/>
      <c r="K126" s="18">
        <f>Таблица636[[#This Row],[Заказ коробок ]]*Таблица636[[#This Row],[Кол-во шт в коробке]]</f>
        <v>0</v>
      </c>
      <c r="L126" s="54">
        <f>Таблица636[[#This Row],[Общее кол-во шт]]*Таблица636[[#This Row],[Оптовая цена KRW за 1шт]]</f>
        <v>0</v>
      </c>
      <c r="M126" s="19" t="str">
        <f>IFERROR(Таблица636[[#This Row],[Общее кол-во шт]]*Таблица636[[#This Row],[Оптовая цена USD за 1шт]],"")</f>
        <v/>
      </c>
      <c r="N126" s="49"/>
    </row>
    <row r="127" spans="1:14" ht="22.5" customHeight="1">
      <c r="A127" s="44" t="s">
        <v>19176</v>
      </c>
      <c r="B127" s="14"/>
      <c r="C127" s="50" t="s">
        <v>19177</v>
      </c>
      <c r="D127" s="115" t="s">
        <v>19178</v>
      </c>
      <c r="E127" s="16">
        <v>5000</v>
      </c>
      <c r="F127" s="15">
        <v>0.32</v>
      </c>
      <c r="G127" s="47">
        <v>400</v>
      </c>
      <c r="H127" s="55">
        <f>Таблица636[[#This Row],[Коэфициент стоимости]]*Таблица636[[#This Row],[Розничная цена KRW]]</f>
        <v>1600</v>
      </c>
      <c r="I127" s="17" t="str">
        <f>IF($H$1="","Введите курс",Таблица636[[#This Row],[Оптовая цена KRW за 1шт]]/$H$1)</f>
        <v>Введите курс</v>
      </c>
      <c r="J127" s="48"/>
      <c r="K127" s="18">
        <f>Таблица636[[#This Row],[Заказ коробок ]]*Таблица636[[#This Row],[Кол-во шт в коробке]]</f>
        <v>0</v>
      </c>
      <c r="L127" s="54">
        <f>Таблица636[[#This Row],[Общее кол-во шт]]*Таблица636[[#This Row],[Оптовая цена KRW за 1шт]]</f>
        <v>0</v>
      </c>
      <c r="M127" s="19" t="str">
        <f>IFERROR(Таблица636[[#This Row],[Общее кол-во шт]]*Таблица636[[#This Row],[Оптовая цена USD за 1шт]],"")</f>
        <v/>
      </c>
      <c r="N127" s="49"/>
    </row>
    <row r="128" spans="1:14" ht="22.5" customHeight="1">
      <c r="A128" s="44" t="s">
        <v>19179</v>
      </c>
      <c r="B128" s="14">
        <v>8809458848958</v>
      </c>
      <c r="C128" s="50" t="s">
        <v>19180</v>
      </c>
      <c r="D128" s="46" t="s">
        <v>19181</v>
      </c>
      <c r="E128" s="16">
        <v>4000</v>
      </c>
      <c r="F128" s="15">
        <v>0.32</v>
      </c>
      <c r="G128" s="47">
        <v>300</v>
      </c>
      <c r="H128" s="55">
        <f>Таблица636[[#This Row],[Коэфициент стоимости]]*Таблица636[[#This Row],[Розничная цена KRW]]</f>
        <v>1280</v>
      </c>
      <c r="I128" s="17" t="str">
        <f>IF($H$1="","Введите курс",Таблица636[[#This Row],[Оптовая цена KRW за 1шт]]/$H$1)</f>
        <v>Введите курс</v>
      </c>
      <c r="J128" s="48"/>
      <c r="K128" s="18">
        <f>Таблица636[[#This Row],[Заказ коробок ]]*Таблица636[[#This Row],[Кол-во шт в коробке]]</f>
        <v>0</v>
      </c>
      <c r="L128" s="54">
        <f>Таблица636[[#This Row],[Общее кол-во шт]]*Таблица636[[#This Row],[Оптовая цена KRW за 1шт]]</f>
        <v>0</v>
      </c>
      <c r="M128" s="19" t="str">
        <f>IFERROR(Таблица636[[#This Row],[Общее кол-во шт]]*Таблица636[[#This Row],[Оптовая цена USD за 1шт]],"")</f>
        <v/>
      </c>
      <c r="N128" s="49"/>
    </row>
    <row r="129" spans="1:14" ht="22.5" customHeight="1">
      <c r="A129" s="44" t="s">
        <v>19182</v>
      </c>
      <c r="B129" s="14">
        <v>8809458848613</v>
      </c>
      <c r="C129" s="50" t="s">
        <v>19183</v>
      </c>
      <c r="D129" s="46" t="s">
        <v>19184</v>
      </c>
      <c r="E129" s="16">
        <v>15000</v>
      </c>
      <c r="F129" s="15">
        <v>0.32</v>
      </c>
      <c r="G129" s="47">
        <v>15</v>
      </c>
      <c r="H129" s="55">
        <f>Таблица636[[#This Row],[Коэфициент стоимости]]*Таблица636[[#This Row],[Розничная цена KRW]]</f>
        <v>4800</v>
      </c>
      <c r="I129" s="17" t="str">
        <f>IF($H$1="","Введите курс",Таблица636[[#This Row],[Оптовая цена KRW за 1шт]]/$H$1)</f>
        <v>Введите курс</v>
      </c>
      <c r="J129" s="48"/>
      <c r="K129" s="18">
        <f>Таблица636[[#This Row],[Заказ коробок ]]*Таблица636[[#This Row],[Кол-во шт в коробке]]</f>
        <v>0</v>
      </c>
      <c r="L129" s="54">
        <f>Таблица636[[#This Row],[Общее кол-во шт]]*Таблица636[[#This Row],[Оптовая цена KRW за 1шт]]</f>
        <v>0</v>
      </c>
      <c r="M129" s="19" t="str">
        <f>IFERROR(Таблица636[[#This Row],[Общее кол-во шт]]*Таблица636[[#This Row],[Оптовая цена USD за 1шт]],"")</f>
        <v/>
      </c>
      <c r="N129" s="49"/>
    </row>
    <row r="130" spans="1:14" ht="22.5" customHeight="1">
      <c r="A130" s="44" t="s">
        <v>19185</v>
      </c>
      <c r="B130" s="14">
        <v>8809458849504</v>
      </c>
      <c r="C130" s="50" t="s">
        <v>19186</v>
      </c>
      <c r="D130" s="46" t="s">
        <v>19187</v>
      </c>
      <c r="E130" s="16">
        <v>36000</v>
      </c>
      <c r="F130" s="15">
        <v>0.32</v>
      </c>
      <c r="G130" s="47">
        <v>20</v>
      </c>
      <c r="H130" s="55">
        <f>Таблица636[[#This Row],[Коэфициент стоимости]]*Таблица636[[#This Row],[Розничная цена KRW]]</f>
        <v>11520</v>
      </c>
      <c r="I130" s="17" t="str">
        <f>IF($H$1="","Введите курс",Таблица636[[#This Row],[Оптовая цена KRW за 1шт]]/$H$1)</f>
        <v>Введите курс</v>
      </c>
      <c r="J130" s="48"/>
      <c r="K130" s="18">
        <f>Таблица636[[#This Row],[Заказ коробок ]]*Таблица636[[#This Row],[Кол-во шт в коробке]]</f>
        <v>0</v>
      </c>
      <c r="L130" s="54">
        <f>Таблица636[[#This Row],[Общее кол-во шт]]*Таблица636[[#This Row],[Оптовая цена KRW за 1шт]]</f>
        <v>0</v>
      </c>
      <c r="M130" s="19" t="str">
        <f>IFERROR(Таблица636[[#This Row],[Общее кол-во шт]]*Таблица636[[#This Row],[Оптовая цена USD за 1шт]],"")</f>
        <v/>
      </c>
      <c r="N130" s="49"/>
    </row>
    <row r="131" spans="1:14" ht="22.5" customHeight="1">
      <c r="A131" s="44" t="s">
        <v>19188</v>
      </c>
      <c r="B131" s="14">
        <v>8809458849498</v>
      </c>
      <c r="C131" s="50" t="s">
        <v>19189</v>
      </c>
      <c r="D131" s="46" t="s">
        <v>19190</v>
      </c>
      <c r="E131" s="16">
        <v>28000</v>
      </c>
      <c r="F131" s="15">
        <v>0.32</v>
      </c>
      <c r="G131" s="47">
        <v>30</v>
      </c>
      <c r="H131" s="55">
        <f>Таблица636[[#This Row],[Коэфициент стоимости]]*Таблица636[[#This Row],[Розничная цена KRW]]</f>
        <v>8960</v>
      </c>
      <c r="I131" s="17" t="str">
        <f>IF($H$1="","Введите курс",Таблица636[[#This Row],[Оптовая цена KRW за 1шт]]/$H$1)</f>
        <v>Введите курс</v>
      </c>
      <c r="J131" s="48"/>
      <c r="K131" s="18">
        <f>Таблица636[[#This Row],[Заказ коробок ]]*Таблица636[[#This Row],[Кол-во шт в коробке]]</f>
        <v>0</v>
      </c>
      <c r="L131" s="54">
        <f>Таблица636[[#This Row],[Общее кол-во шт]]*Таблица636[[#This Row],[Оптовая цена KRW за 1шт]]</f>
        <v>0</v>
      </c>
      <c r="M131" s="19" t="str">
        <f>IFERROR(Таблица636[[#This Row],[Общее кол-во шт]]*Таблица636[[#This Row],[Оптовая цена USD за 1шт]],"")</f>
        <v/>
      </c>
      <c r="N131" s="49"/>
    </row>
    <row r="132" spans="1:14" ht="22.5" customHeight="1">
      <c r="A132" s="44" t="s">
        <v>19191</v>
      </c>
      <c r="B132" s="14">
        <v>8809458849467</v>
      </c>
      <c r="C132" s="50" t="s">
        <v>19192</v>
      </c>
      <c r="D132" s="46" t="s">
        <v>19124</v>
      </c>
      <c r="E132" s="16">
        <v>8000</v>
      </c>
      <c r="F132" s="15">
        <v>0.32</v>
      </c>
      <c r="G132" s="47">
        <v>80</v>
      </c>
      <c r="H132" s="55">
        <f>Таблица636[[#This Row],[Коэфициент стоимости]]*Таблица636[[#This Row],[Розничная цена KRW]]</f>
        <v>2560</v>
      </c>
      <c r="I132" s="17" t="str">
        <f>IF($H$1="","Введите курс",Таблица636[[#This Row],[Оптовая цена KRW за 1шт]]/$H$1)</f>
        <v>Введите курс</v>
      </c>
      <c r="J132" s="48"/>
      <c r="K132" s="18">
        <f>Таблица636[[#This Row],[Заказ коробок ]]*Таблица636[[#This Row],[Кол-во шт в коробке]]</f>
        <v>0</v>
      </c>
      <c r="L132" s="54">
        <f>Таблица636[[#This Row],[Общее кол-во шт]]*Таблица636[[#This Row],[Оптовая цена KRW за 1шт]]</f>
        <v>0</v>
      </c>
      <c r="M132" s="19" t="str">
        <f>IFERROR(Таблица636[[#This Row],[Общее кол-во шт]]*Таблица636[[#This Row],[Оптовая цена USD за 1шт]],"")</f>
        <v/>
      </c>
      <c r="N132" s="49"/>
    </row>
    <row r="133" spans="1:14" ht="22.5" customHeight="1">
      <c r="A133" s="44" t="s">
        <v>19193</v>
      </c>
      <c r="B133" s="14">
        <v>8809458849450</v>
      </c>
      <c r="C133" s="50" t="s">
        <v>19194</v>
      </c>
      <c r="D133" s="46" t="s">
        <v>19195</v>
      </c>
      <c r="E133" s="16">
        <v>8000</v>
      </c>
      <c r="F133" s="15">
        <v>0.32</v>
      </c>
      <c r="G133" s="47">
        <v>80</v>
      </c>
      <c r="H133" s="55">
        <f>Таблица636[[#This Row],[Коэфициент стоимости]]*Таблица636[[#This Row],[Розничная цена KRW]]</f>
        <v>2560</v>
      </c>
      <c r="I133" s="17" t="str">
        <f>IF($H$1="","Введите курс",Таблица636[[#This Row],[Оптовая цена KRW за 1шт]]/$H$1)</f>
        <v>Введите курс</v>
      </c>
      <c r="J133" s="48"/>
      <c r="K133" s="18">
        <f>Таблица636[[#This Row],[Заказ коробок ]]*Таблица636[[#This Row],[Кол-во шт в коробке]]</f>
        <v>0</v>
      </c>
      <c r="L133" s="54">
        <f>Таблица636[[#This Row],[Общее кол-во шт]]*Таблица636[[#This Row],[Оптовая цена KRW за 1шт]]</f>
        <v>0</v>
      </c>
      <c r="M133" s="19" t="str">
        <f>IFERROR(Таблица636[[#This Row],[Общее кол-во шт]]*Таблица636[[#This Row],[Оптовая цена USD за 1шт]],"")</f>
        <v/>
      </c>
      <c r="N133" s="49"/>
    </row>
    <row r="134" spans="1:14" ht="22.5" customHeight="1">
      <c r="A134" s="44" t="s">
        <v>19196</v>
      </c>
      <c r="B134" s="14">
        <v>8809458847944</v>
      </c>
      <c r="C134" s="50" t="s">
        <v>19197</v>
      </c>
      <c r="D134" s="46" t="s">
        <v>19198</v>
      </c>
      <c r="E134" s="16">
        <v>18000</v>
      </c>
      <c r="F134" s="15">
        <v>0.32</v>
      </c>
      <c r="G134" s="47">
        <v>40</v>
      </c>
      <c r="H134" s="55">
        <f>Таблица636[[#This Row],[Коэфициент стоимости]]*Таблица636[[#This Row],[Розничная цена KRW]]</f>
        <v>5760</v>
      </c>
      <c r="I134" s="17" t="str">
        <f>IF($H$1="","Введите курс",Таблица636[[#This Row],[Оптовая цена KRW за 1шт]]/$H$1)</f>
        <v>Введите курс</v>
      </c>
      <c r="J134" s="48"/>
      <c r="K134" s="18">
        <f>Таблица636[[#This Row],[Заказ коробок ]]*Таблица636[[#This Row],[Кол-во шт в коробке]]</f>
        <v>0</v>
      </c>
      <c r="L134" s="54">
        <f>Таблица636[[#This Row],[Общее кол-во шт]]*Таблица636[[#This Row],[Оптовая цена KRW за 1шт]]</f>
        <v>0</v>
      </c>
      <c r="M134" s="19" t="str">
        <f>IFERROR(Таблица636[[#This Row],[Общее кол-во шт]]*Таблица636[[#This Row],[Оптовая цена USD за 1шт]],"")</f>
        <v/>
      </c>
      <c r="N134" s="49"/>
    </row>
    <row r="135" spans="1:14" ht="22.5" customHeight="1">
      <c r="A135" s="44" t="s">
        <v>19199</v>
      </c>
      <c r="B135" s="14">
        <v>8809550640832</v>
      </c>
      <c r="C135" s="50" t="s">
        <v>19200</v>
      </c>
      <c r="D135" s="46" t="s">
        <v>19201</v>
      </c>
      <c r="E135" s="16">
        <v>22000</v>
      </c>
      <c r="F135" s="15">
        <v>0.32</v>
      </c>
      <c r="G135" s="47">
        <v>20</v>
      </c>
      <c r="H135" s="55">
        <f>Таблица636[[#This Row],[Коэфициент стоимости]]*Таблица636[[#This Row],[Розничная цена KRW]]</f>
        <v>7040</v>
      </c>
      <c r="I135" s="17" t="str">
        <f>IF($H$1="","Введите курс",Таблица636[[#This Row],[Оптовая цена KRW за 1шт]]/$H$1)</f>
        <v>Введите курс</v>
      </c>
      <c r="J135" s="48"/>
      <c r="K135" s="18">
        <f>Таблица636[[#This Row],[Заказ коробок ]]*Таблица636[[#This Row],[Кол-во шт в коробке]]</f>
        <v>0</v>
      </c>
      <c r="L135" s="54">
        <f>Таблица636[[#This Row],[Общее кол-во шт]]*Таблица636[[#This Row],[Оптовая цена KRW за 1шт]]</f>
        <v>0</v>
      </c>
      <c r="M135" s="19" t="str">
        <f>IFERROR(Таблица636[[#This Row],[Общее кол-во шт]]*Таблица636[[#This Row],[Оптовая цена USD за 1шт]],"")</f>
        <v/>
      </c>
      <c r="N135" s="49"/>
    </row>
    <row r="136" spans="1:14" ht="22.5" customHeight="1">
      <c r="A136" s="44" t="s">
        <v>19202</v>
      </c>
      <c r="B136" s="14">
        <v>8809550640917</v>
      </c>
      <c r="C136" s="50" t="s">
        <v>19203</v>
      </c>
      <c r="D136" s="46" t="s">
        <v>19204</v>
      </c>
      <c r="E136" s="16">
        <v>6000</v>
      </c>
      <c r="F136" s="15">
        <v>0.32</v>
      </c>
      <c r="G136" s="47">
        <v>150</v>
      </c>
      <c r="H136" s="55">
        <f>Таблица636[[#This Row],[Коэфициент стоимости]]*Таблица636[[#This Row],[Розничная цена KRW]]</f>
        <v>1920</v>
      </c>
      <c r="I136" s="17" t="str">
        <f>IF($H$1="","Введите курс",Таблица636[[#This Row],[Оптовая цена KRW за 1шт]]/$H$1)</f>
        <v>Введите курс</v>
      </c>
      <c r="J136" s="48"/>
      <c r="K136" s="18">
        <f>Таблица636[[#This Row],[Заказ коробок ]]*Таблица636[[#This Row],[Кол-во шт в коробке]]</f>
        <v>0</v>
      </c>
      <c r="L136" s="54">
        <f>Таблица636[[#This Row],[Общее кол-во шт]]*Таблица636[[#This Row],[Оптовая цена KRW за 1шт]]</f>
        <v>0</v>
      </c>
      <c r="M136" s="19" t="str">
        <f>IFERROR(Таблица636[[#This Row],[Общее кол-во шт]]*Таблица636[[#This Row],[Оптовая цена USD за 1шт]],"")</f>
        <v/>
      </c>
      <c r="N136" s="49"/>
    </row>
    <row r="137" spans="1:14" ht="22.5" customHeight="1">
      <c r="A137" s="44" t="s">
        <v>19205</v>
      </c>
      <c r="B137" s="14">
        <v>8809458849818</v>
      </c>
      <c r="C137" s="50" t="s">
        <v>19206</v>
      </c>
      <c r="D137" s="46" t="s">
        <v>19207</v>
      </c>
      <c r="E137" s="16">
        <v>28000</v>
      </c>
      <c r="F137" s="15">
        <v>0.32</v>
      </c>
      <c r="G137" s="47">
        <v>40</v>
      </c>
      <c r="H137" s="55">
        <f>Таблица636[[#This Row],[Коэфициент стоимости]]*Таблица636[[#This Row],[Розничная цена KRW]]</f>
        <v>8960</v>
      </c>
      <c r="I137" s="17" t="str">
        <f>IF($H$1="","Введите курс",Таблица636[[#This Row],[Оптовая цена KRW за 1шт]]/$H$1)</f>
        <v>Введите курс</v>
      </c>
      <c r="J137" s="48"/>
      <c r="K137" s="18">
        <f>Таблица636[[#This Row],[Заказ коробок ]]*Таблица636[[#This Row],[Кол-во шт в коробке]]</f>
        <v>0</v>
      </c>
      <c r="L137" s="54">
        <f>Таблица636[[#This Row],[Общее кол-во шт]]*Таблица636[[#This Row],[Оптовая цена KRW за 1шт]]</f>
        <v>0</v>
      </c>
      <c r="M137" s="19" t="str">
        <f>IFERROR(Таблица636[[#This Row],[Общее кол-во шт]]*Таблица636[[#This Row],[Оптовая цена USD за 1шт]],"")</f>
        <v/>
      </c>
      <c r="N137" s="49"/>
    </row>
    <row r="138" spans="1:14" ht="22.5" customHeight="1">
      <c r="A138" s="44" t="s">
        <v>19208</v>
      </c>
      <c r="B138" s="14">
        <v>8809458849801</v>
      </c>
      <c r="C138" s="50" t="s">
        <v>19209</v>
      </c>
      <c r="D138" s="46" t="s">
        <v>19210</v>
      </c>
      <c r="E138" s="16">
        <v>24000</v>
      </c>
      <c r="F138" s="15">
        <v>0.32</v>
      </c>
      <c r="G138" s="47">
        <v>20</v>
      </c>
      <c r="H138" s="55">
        <f>Таблица636[[#This Row],[Коэфициент стоимости]]*Таблица636[[#This Row],[Розничная цена KRW]]</f>
        <v>7680</v>
      </c>
      <c r="I138" s="17" t="str">
        <f>IF($H$1="","Введите курс",Таблица636[[#This Row],[Оптовая цена KRW за 1шт]]/$H$1)</f>
        <v>Введите курс</v>
      </c>
      <c r="J138" s="48"/>
      <c r="K138" s="18">
        <f>Таблица636[[#This Row],[Заказ коробок ]]*Таблица636[[#This Row],[Кол-во шт в коробке]]</f>
        <v>0</v>
      </c>
      <c r="L138" s="54">
        <f>Таблица636[[#This Row],[Общее кол-во шт]]*Таблица636[[#This Row],[Оптовая цена KRW за 1шт]]</f>
        <v>0</v>
      </c>
      <c r="M138" s="19" t="str">
        <f>IFERROR(Таблица636[[#This Row],[Общее кол-во шт]]*Таблица636[[#This Row],[Оптовая цена USD за 1шт]],"")</f>
        <v/>
      </c>
      <c r="N138" s="49"/>
    </row>
    <row r="139" spans="1:14" ht="22.5" customHeight="1">
      <c r="A139" s="44" t="s">
        <v>19211</v>
      </c>
      <c r="B139" s="14">
        <v>8809458849979</v>
      </c>
      <c r="C139" s="50" t="s">
        <v>19212</v>
      </c>
      <c r="D139" s="46" t="s">
        <v>19213</v>
      </c>
      <c r="E139" s="16">
        <v>6000</v>
      </c>
      <c r="F139" s="15">
        <v>0.32</v>
      </c>
      <c r="G139" s="47">
        <v>100</v>
      </c>
      <c r="H139" s="55">
        <f>Таблица636[[#This Row],[Коэфициент стоимости]]*Таблица636[[#This Row],[Розничная цена KRW]]</f>
        <v>1920</v>
      </c>
      <c r="I139" s="17" t="str">
        <f>IF($H$1="","Введите курс",Таблица636[[#This Row],[Оптовая цена KRW за 1шт]]/$H$1)</f>
        <v>Введите курс</v>
      </c>
      <c r="J139" s="48"/>
      <c r="K139" s="18">
        <f>Таблица636[[#This Row],[Заказ коробок ]]*Таблица636[[#This Row],[Кол-во шт в коробке]]</f>
        <v>0</v>
      </c>
      <c r="L139" s="54">
        <f>Таблица636[[#This Row],[Общее кол-во шт]]*Таблица636[[#This Row],[Оптовая цена KRW за 1шт]]</f>
        <v>0</v>
      </c>
      <c r="M139" s="19" t="str">
        <f>IFERROR(Таблица636[[#This Row],[Общее кол-во шт]]*Таблица636[[#This Row],[Оптовая цена USD за 1шт]],"")</f>
        <v/>
      </c>
      <c r="N139" s="49"/>
    </row>
    <row r="140" spans="1:14" ht="22.5" customHeight="1">
      <c r="A140" s="44" t="s">
        <v>19214</v>
      </c>
      <c r="B140" s="14">
        <v>8809550641051</v>
      </c>
      <c r="C140" s="50" t="s">
        <v>19215</v>
      </c>
      <c r="D140" s="46" t="s">
        <v>19216</v>
      </c>
      <c r="E140" s="16">
        <v>26000</v>
      </c>
      <c r="F140" s="15">
        <v>0.32</v>
      </c>
      <c r="G140" s="47">
        <v>12</v>
      </c>
      <c r="H140" s="55">
        <f>Таблица636[[#This Row],[Коэфициент стоимости]]*Таблица636[[#This Row],[Розничная цена KRW]]</f>
        <v>8320</v>
      </c>
      <c r="I140" s="17" t="str">
        <f>IF($H$1="","Введите курс",Таблица636[[#This Row],[Оптовая цена KRW за 1шт]]/$H$1)</f>
        <v>Введите курс</v>
      </c>
      <c r="J140" s="48"/>
      <c r="K140" s="18">
        <f>Таблица636[[#This Row],[Заказ коробок ]]*Таблица636[[#This Row],[Кол-во шт в коробке]]</f>
        <v>0</v>
      </c>
      <c r="L140" s="54">
        <f>Таблица636[[#This Row],[Общее кол-во шт]]*Таблица636[[#This Row],[Оптовая цена KRW за 1шт]]</f>
        <v>0</v>
      </c>
      <c r="M140" s="19" t="str">
        <f>IFERROR(Таблица636[[#This Row],[Общее кол-во шт]]*Таблица636[[#This Row],[Оптовая цена USD за 1шт]],"")</f>
        <v/>
      </c>
      <c r="N140" s="49"/>
    </row>
    <row r="141" spans="1:14" ht="22.5" customHeight="1">
      <c r="A141" s="44" t="s">
        <v>19217</v>
      </c>
      <c r="B141" s="14">
        <v>8809458849269</v>
      </c>
      <c r="C141" s="50" t="s">
        <v>19218</v>
      </c>
      <c r="D141" s="46" t="s">
        <v>19219</v>
      </c>
      <c r="E141" s="16">
        <v>58000</v>
      </c>
      <c r="F141" s="15">
        <v>0.32</v>
      </c>
      <c r="G141" s="47">
        <v>40</v>
      </c>
      <c r="H141" s="55">
        <f>Таблица636[[#This Row],[Коэфициент стоимости]]*Таблица636[[#This Row],[Розничная цена KRW]]</f>
        <v>18560</v>
      </c>
      <c r="I141" s="17" t="str">
        <f>IF($H$1="","Введите курс",Таблица636[[#This Row],[Оптовая цена KRW за 1шт]]/$H$1)</f>
        <v>Введите курс</v>
      </c>
      <c r="J141" s="48"/>
      <c r="K141" s="18">
        <f>Таблица636[[#This Row],[Заказ коробок ]]*Таблица636[[#This Row],[Кол-во шт в коробке]]</f>
        <v>0</v>
      </c>
      <c r="L141" s="54">
        <f>Таблица636[[#This Row],[Общее кол-во шт]]*Таблица636[[#This Row],[Оптовая цена KRW за 1шт]]</f>
        <v>0</v>
      </c>
      <c r="M141" s="19" t="str">
        <f>IFERROR(Таблица636[[#This Row],[Общее кол-во шт]]*Таблица636[[#This Row],[Оптовая цена USD за 1шт]],"")</f>
        <v/>
      </c>
      <c r="N141" s="49"/>
    </row>
    <row r="142" spans="1:14" ht="22.5" customHeight="1">
      <c r="A142" s="44" t="s">
        <v>19220</v>
      </c>
      <c r="B142" s="14">
        <v>8809548092728</v>
      </c>
      <c r="C142" s="50" t="s">
        <v>19221</v>
      </c>
      <c r="D142" s="46" t="s">
        <v>19222</v>
      </c>
      <c r="E142" s="16">
        <v>20000</v>
      </c>
      <c r="F142" s="15">
        <v>0.32</v>
      </c>
      <c r="G142" s="47">
        <v>40</v>
      </c>
      <c r="H142" s="55">
        <f>Таблица636[[#This Row],[Коэфициент стоимости]]*Таблица636[[#This Row],[Розничная цена KRW]]</f>
        <v>6400</v>
      </c>
      <c r="I142" s="17" t="str">
        <f>IF($H$1="","Введите курс",Таблица636[[#This Row],[Оптовая цена KRW за 1шт]]/$H$1)</f>
        <v>Введите курс</v>
      </c>
      <c r="J142" s="48"/>
      <c r="K142" s="18">
        <f>Таблица636[[#This Row],[Заказ коробок ]]*Таблица636[[#This Row],[Кол-во шт в коробке]]</f>
        <v>0</v>
      </c>
      <c r="L142" s="54">
        <f>Таблица636[[#This Row],[Общее кол-во шт]]*Таблица636[[#This Row],[Оптовая цена KRW за 1шт]]</f>
        <v>0</v>
      </c>
      <c r="M142" s="19" t="str">
        <f>IFERROR(Таблица636[[#This Row],[Общее кол-во шт]]*Таблица636[[#This Row],[Оптовая цена USD за 1шт]],"")</f>
        <v/>
      </c>
      <c r="N142" s="49"/>
    </row>
    <row r="143" spans="1:14" ht="22.5" customHeight="1">
      <c r="A143" s="44" t="s">
        <v>19223</v>
      </c>
      <c r="B143" s="14">
        <v>8809548092711</v>
      </c>
      <c r="C143" s="50" t="s">
        <v>19224</v>
      </c>
      <c r="D143" s="46" t="s">
        <v>19225</v>
      </c>
      <c r="E143" s="16">
        <v>18000</v>
      </c>
      <c r="F143" s="15">
        <v>0.32</v>
      </c>
      <c r="G143" s="47">
        <v>20</v>
      </c>
      <c r="H143" s="55">
        <f>Таблица636[[#This Row],[Коэфициент стоимости]]*Таблица636[[#This Row],[Розничная цена KRW]]</f>
        <v>5760</v>
      </c>
      <c r="I143" s="17" t="str">
        <f>IF($H$1="","Введите курс",Таблица636[[#This Row],[Оптовая цена KRW за 1шт]]/$H$1)</f>
        <v>Введите курс</v>
      </c>
      <c r="J143" s="48"/>
      <c r="K143" s="18">
        <f>Таблица636[[#This Row],[Заказ коробок ]]*Таблица636[[#This Row],[Кол-во шт в коробке]]</f>
        <v>0</v>
      </c>
      <c r="L143" s="54">
        <f>Таблица636[[#This Row],[Общее кол-во шт]]*Таблица636[[#This Row],[Оптовая цена KRW за 1шт]]</f>
        <v>0</v>
      </c>
      <c r="M143" s="19" t="str">
        <f>IFERROR(Таблица636[[#This Row],[Общее кол-во шт]]*Таблица636[[#This Row],[Оптовая цена USD за 1шт]],"")</f>
        <v/>
      </c>
      <c r="N143" s="49"/>
    </row>
    <row r="144" spans="1:14" ht="22.5" customHeight="1">
      <c r="A144" s="44" t="s">
        <v>19226</v>
      </c>
      <c r="B144" s="14">
        <v>8809548092735</v>
      </c>
      <c r="C144" s="50" t="s">
        <v>19227</v>
      </c>
      <c r="D144" s="46" t="s">
        <v>19228</v>
      </c>
      <c r="E144" s="16">
        <v>12000</v>
      </c>
      <c r="F144" s="15">
        <v>0.32</v>
      </c>
      <c r="G144" s="47">
        <v>40</v>
      </c>
      <c r="H144" s="55">
        <f>Таблица636[[#This Row],[Коэфициент стоимости]]*Таблица636[[#This Row],[Розничная цена KRW]]</f>
        <v>3840</v>
      </c>
      <c r="I144" s="17" t="str">
        <f>IF($H$1="","Введите курс",Таблица636[[#This Row],[Оптовая цена KRW за 1шт]]/$H$1)</f>
        <v>Введите курс</v>
      </c>
      <c r="J144" s="48"/>
      <c r="K144" s="18">
        <f>Таблица636[[#This Row],[Заказ коробок ]]*Таблица636[[#This Row],[Кол-во шт в коробке]]</f>
        <v>0</v>
      </c>
      <c r="L144" s="54">
        <f>Таблица636[[#This Row],[Общее кол-во шт]]*Таблица636[[#This Row],[Оптовая цена KRW за 1шт]]</f>
        <v>0</v>
      </c>
      <c r="M144" s="19" t="str">
        <f>IFERROR(Таблица636[[#This Row],[Общее кол-во шт]]*Таблица636[[#This Row],[Оптовая цена USD за 1шт]],"")</f>
        <v/>
      </c>
      <c r="N144" s="49"/>
    </row>
    <row r="145" spans="1:14" ht="22.5" customHeight="1">
      <c r="A145" s="44" t="s">
        <v>19229</v>
      </c>
      <c r="B145" s="14">
        <v>8809136717149</v>
      </c>
      <c r="C145" s="50" t="s">
        <v>19230</v>
      </c>
      <c r="D145" s="46" t="s">
        <v>19231</v>
      </c>
      <c r="E145" s="16">
        <v>16000</v>
      </c>
      <c r="F145" s="15">
        <v>0.32</v>
      </c>
      <c r="G145" s="47">
        <v>40</v>
      </c>
      <c r="H145" s="55">
        <f>Таблица636[[#This Row],[Коэфициент стоимости]]*Таблица636[[#This Row],[Розничная цена KRW]]</f>
        <v>5120</v>
      </c>
      <c r="I145" s="17" t="str">
        <f>IF($H$1="","Введите курс",Таблица636[[#This Row],[Оптовая цена KRW за 1шт]]/$H$1)</f>
        <v>Введите курс</v>
      </c>
      <c r="J145" s="48"/>
      <c r="K145" s="18">
        <f>Таблица636[[#This Row],[Заказ коробок ]]*Таблица636[[#This Row],[Кол-во шт в коробке]]</f>
        <v>0</v>
      </c>
      <c r="L145" s="54">
        <f>Таблица636[[#This Row],[Общее кол-во шт]]*Таблица636[[#This Row],[Оптовая цена KRW за 1шт]]</f>
        <v>0</v>
      </c>
      <c r="M145" s="19" t="str">
        <f>IFERROR(Таблица636[[#This Row],[Общее кол-во шт]]*Таблица636[[#This Row],[Оптовая цена USD за 1шт]],"")</f>
        <v/>
      </c>
      <c r="N145" s="49"/>
    </row>
    <row r="146" spans="1:14" ht="22.5" customHeight="1">
      <c r="A146" s="44" t="s">
        <v>19232</v>
      </c>
      <c r="B146" s="14">
        <v>8809550641341</v>
      </c>
      <c r="C146" s="50" t="s">
        <v>19233</v>
      </c>
      <c r="D146" s="46" t="s">
        <v>19234</v>
      </c>
      <c r="E146" s="16">
        <v>30000</v>
      </c>
      <c r="F146" s="15">
        <v>0.32</v>
      </c>
      <c r="G146" s="47">
        <v>40</v>
      </c>
      <c r="H146" s="55">
        <f>Таблица636[[#This Row],[Коэфициент стоимости]]*Таблица636[[#This Row],[Розничная цена KRW]]</f>
        <v>9600</v>
      </c>
      <c r="I146" s="17" t="str">
        <f>IF($H$1="","Введите курс",Таблица636[[#This Row],[Оптовая цена KRW за 1шт]]/$H$1)</f>
        <v>Введите курс</v>
      </c>
      <c r="J146" s="48"/>
      <c r="K146" s="18">
        <f>Таблица636[[#This Row],[Заказ коробок ]]*Таблица636[[#This Row],[Кол-во шт в коробке]]</f>
        <v>0</v>
      </c>
      <c r="L146" s="54">
        <f>Таблица636[[#This Row],[Общее кол-во шт]]*Таблица636[[#This Row],[Оптовая цена KRW за 1шт]]</f>
        <v>0</v>
      </c>
      <c r="M146" s="19" t="str">
        <f>IFERROR(Таблица636[[#This Row],[Общее кол-во шт]]*Таблица636[[#This Row],[Оптовая цена USD за 1шт]],"")</f>
        <v/>
      </c>
      <c r="N146" s="49"/>
    </row>
    <row r="147" spans="1:14" ht="22.5" customHeight="1">
      <c r="A147" s="44" t="s">
        <v>19235</v>
      </c>
      <c r="B147" s="14">
        <v>8809550642102</v>
      </c>
      <c r="C147" s="50" t="s">
        <v>19236</v>
      </c>
      <c r="D147" s="46" t="s">
        <v>19237</v>
      </c>
      <c r="E147" s="16">
        <v>15000</v>
      </c>
      <c r="F147" s="15">
        <v>0.32</v>
      </c>
      <c r="G147" s="47">
        <v>40</v>
      </c>
      <c r="H147" s="55">
        <f>Таблица636[[#This Row],[Коэфициент стоимости]]*Таблица636[[#This Row],[Розничная цена KRW]]</f>
        <v>4800</v>
      </c>
      <c r="I147" s="17" t="str">
        <f>IF($H$1="","Введите курс",Таблица636[[#This Row],[Оптовая цена KRW за 1шт]]/$H$1)</f>
        <v>Введите курс</v>
      </c>
      <c r="J147" s="48"/>
      <c r="K147" s="18">
        <f>Таблица636[[#This Row],[Заказ коробок ]]*Таблица636[[#This Row],[Кол-во шт в коробке]]</f>
        <v>0</v>
      </c>
      <c r="L147" s="54">
        <f>Таблица636[[#This Row],[Общее кол-во шт]]*Таблица636[[#This Row],[Оптовая цена KRW за 1шт]]</f>
        <v>0</v>
      </c>
      <c r="M147" s="19" t="str">
        <f>IFERROR(Таблица636[[#This Row],[Общее кол-во шт]]*Таблица636[[#This Row],[Оптовая цена USD за 1шт]],"")</f>
        <v/>
      </c>
      <c r="N147" s="49"/>
    </row>
    <row r="148" spans="1:14" ht="22.5" customHeight="1">
      <c r="A148" s="44" t="s">
        <v>19238</v>
      </c>
      <c r="B148" s="14">
        <v>8809550642539</v>
      </c>
      <c r="C148" s="50" t="s">
        <v>19239</v>
      </c>
      <c r="D148" s="46" t="s">
        <v>19240</v>
      </c>
      <c r="E148" s="16">
        <v>15000</v>
      </c>
      <c r="F148" s="15">
        <v>0.32</v>
      </c>
      <c r="G148" s="47">
        <v>40</v>
      </c>
      <c r="H148" s="55">
        <f>Таблица636[[#This Row],[Коэфициент стоимости]]*Таблица636[[#This Row],[Розничная цена KRW]]</f>
        <v>4800</v>
      </c>
      <c r="I148" s="17" t="str">
        <f>IF($H$1="","Введите курс",Таблица636[[#This Row],[Оптовая цена KRW за 1шт]]/$H$1)</f>
        <v>Введите курс</v>
      </c>
      <c r="J148" s="48"/>
      <c r="K148" s="18">
        <f>Таблица636[[#This Row],[Заказ коробок ]]*Таблица636[[#This Row],[Кол-во шт в коробке]]</f>
        <v>0</v>
      </c>
      <c r="L148" s="54">
        <f>Таблица636[[#This Row],[Общее кол-во шт]]*Таблица636[[#This Row],[Оптовая цена KRW за 1шт]]</f>
        <v>0</v>
      </c>
      <c r="M148" s="19" t="str">
        <f>IFERROR(Таблица636[[#This Row],[Общее кол-во шт]]*Таблица636[[#This Row],[Оптовая цена USD за 1шт]],"")</f>
        <v/>
      </c>
      <c r="N148" s="49"/>
    </row>
    <row r="149" spans="1:14" ht="22.5" customHeight="1">
      <c r="A149" s="44" t="s">
        <v>19241</v>
      </c>
      <c r="B149" s="14">
        <v>8809550642270</v>
      </c>
      <c r="C149" s="50" t="s">
        <v>19242</v>
      </c>
      <c r="D149" s="46" t="s">
        <v>19243</v>
      </c>
      <c r="E149" s="16">
        <v>28000</v>
      </c>
      <c r="F149" s="15">
        <v>0.32</v>
      </c>
      <c r="G149" s="47">
        <v>80</v>
      </c>
      <c r="H149" s="55">
        <f>Таблица636[[#This Row],[Коэфициент стоимости]]*Таблица636[[#This Row],[Розничная цена KRW]]</f>
        <v>8960</v>
      </c>
      <c r="I149" s="17" t="str">
        <f>IF($H$1="","Введите курс",Таблица636[[#This Row],[Оптовая цена KRW за 1шт]]/$H$1)</f>
        <v>Введите курс</v>
      </c>
      <c r="J149" s="48"/>
      <c r="K149" s="18">
        <f>Таблица636[[#This Row],[Заказ коробок ]]*Таблица636[[#This Row],[Кол-во шт в коробке]]</f>
        <v>0</v>
      </c>
      <c r="L149" s="54">
        <f>Таблица636[[#This Row],[Общее кол-во шт]]*Таблица636[[#This Row],[Оптовая цена KRW за 1шт]]</f>
        <v>0</v>
      </c>
      <c r="M149" s="19" t="str">
        <f>IFERROR(Таблица636[[#This Row],[Общее кол-во шт]]*Таблица636[[#This Row],[Оптовая цена USD за 1шт]],"")</f>
        <v/>
      </c>
      <c r="N149" s="49"/>
    </row>
    <row r="150" spans="1:14" ht="22.5" customHeight="1">
      <c r="A150" s="44" t="s">
        <v>19244</v>
      </c>
      <c r="B150" s="14">
        <v>8809550642454</v>
      </c>
      <c r="C150" s="50" t="s">
        <v>19245</v>
      </c>
      <c r="D150" s="46" t="s">
        <v>19246</v>
      </c>
      <c r="E150" s="16">
        <v>38000</v>
      </c>
      <c r="F150" s="15">
        <v>0.32</v>
      </c>
      <c r="G150" s="47">
        <v>80</v>
      </c>
      <c r="H150" s="55">
        <f>Таблица636[[#This Row],[Коэфициент стоимости]]*Таблица636[[#This Row],[Розничная цена KRW]]</f>
        <v>12160</v>
      </c>
      <c r="I150" s="17" t="str">
        <f>IF($H$1="","Введите курс",Таблица636[[#This Row],[Оптовая цена KRW за 1шт]]/$H$1)</f>
        <v>Введите курс</v>
      </c>
      <c r="J150" s="48"/>
      <c r="K150" s="18">
        <f>Таблица636[[#This Row],[Заказ коробок ]]*Таблица636[[#This Row],[Кол-во шт в коробке]]</f>
        <v>0</v>
      </c>
      <c r="L150" s="54">
        <f>Таблица636[[#This Row],[Общее кол-во шт]]*Таблица636[[#This Row],[Оптовая цена KRW за 1шт]]</f>
        <v>0</v>
      </c>
      <c r="M150" s="19" t="str">
        <f>IFERROR(Таблица636[[#This Row],[Общее кол-во шт]]*Таблица636[[#This Row],[Оптовая цена USD за 1шт]],"")</f>
        <v/>
      </c>
      <c r="N150" s="49"/>
    </row>
  </sheetData>
  <sheetProtection algorithmName="SHA-512" hashValue="GLamrmPMzrCg79XIR8waIrLH9CvnUkS6kYEeKN7xtBDzb9kTZ0SRSCggyw7JFQ1pUuxHErjUpQ4TvyqoXf0aIw==" saltValue="wAZPILHsbp9OVCuGKEwSzQ==" spinCount="100000" sheet="1" autoFilter="0" pivotTables="0"/>
  <mergeCells count="2">
    <mergeCell ref="A1:C1"/>
    <mergeCell ref="D1:F1"/>
  </mergeCells>
  <conditionalFormatting sqref="A151:A1048576">
    <cfRule type="duplicateValues" dxfId="340" priority="1"/>
  </conditionalFormatting>
  <conditionalFormatting sqref="A151:A1048576">
    <cfRule type="duplicateValues" dxfId="339" priority="2"/>
    <cfRule type="duplicateValues" dxfId="338" priority="3"/>
    <cfRule type="duplicateValues" dxfId="337" priority="4"/>
  </conditionalFormatting>
  <conditionalFormatting sqref="A3:A150">
    <cfRule type="duplicateValues" dxfId="336" priority="5"/>
  </conditionalFormatting>
  <conditionalFormatting sqref="A3:A150">
    <cfRule type="duplicateValues" dxfId="335" priority="6"/>
    <cfRule type="duplicateValues" dxfId="334" priority="7"/>
    <cfRule type="duplicateValues" dxfId="333" priority="8"/>
  </conditionalFormatting>
  <conditionalFormatting sqref="A3:A150">
    <cfRule type="duplicateValues" dxfId="332" priority="9"/>
  </conditionalFormatting>
  <conditionalFormatting sqref="A3:A150">
    <cfRule type="duplicateValues" dxfId="331" priority="10"/>
    <cfRule type="duplicateValues" dxfId="330" priority="11"/>
    <cfRule type="duplicateValues" dxfId="329" priority="12"/>
  </conditionalFormatting>
  <hyperlinks>
    <hyperlink ref="G1" r:id="rId1" xr:uid="{1B031302-0E8C-4F3C-8D5A-01D068662840}"/>
    <hyperlink ref="N1" location="Главная!A1" display="Вернуться на Главную" xr:uid="{6CDEE7F4-01B2-4514-B017-874C96797A6C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7EFA-2C7D-4035-8952-EF2DA06AEACD}">
  <sheetPr>
    <pageSetUpPr fitToPage="1"/>
  </sheetPr>
  <dimension ref="A1:N1111"/>
  <sheetViews>
    <sheetView zoomScale="85" zoomScaleNormal="85" zoomScaleSheetLayoutView="75" workbookViewId="0">
      <pane ySplit="2" topLeftCell="A142" activePane="bottomLeft" state="frozen"/>
      <selection pane="bottomLeft" activeCell="J144" sqref="J144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172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58">
        <f>SUM(J3:J1111)</f>
        <v>0</v>
      </c>
      <c r="K1" s="59">
        <f>SUM(K3:K1111)</f>
        <v>0</v>
      </c>
      <c r="L1" s="60">
        <f>SUM(L3:L1111)</f>
        <v>0</v>
      </c>
      <c r="M1" s="61">
        <f>SUM(M3:M1111)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5314</v>
      </c>
      <c r="B3" s="14">
        <v>8806164166666</v>
      </c>
      <c r="C3" s="45" t="s">
        <v>2766</v>
      </c>
      <c r="D3" s="46" t="s">
        <v>442</v>
      </c>
      <c r="E3" s="53">
        <v>4500</v>
      </c>
      <c r="F3" s="15">
        <v>0.5</v>
      </c>
      <c r="G3" s="47">
        <v>20</v>
      </c>
      <c r="H3" s="16">
        <f>Таблица616[[#This Row],[Коэфициент стоимости]]*Таблица616[[#This Row],[Розничная цена KRW]]</f>
        <v>2250</v>
      </c>
      <c r="I3" s="17" t="str">
        <f>IF($H$1="","Введите курс",Таблица616[[#This Row],[Оптовая цена KRW за 1шт]]/$H$1)</f>
        <v>Введите курс</v>
      </c>
      <c r="J3" s="48"/>
      <c r="K3" s="18">
        <f>Таблица616[[#This Row],[Заказ коробок ]]*Таблица616[[#This Row],[Кол-во шт в коробке]]</f>
        <v>0</v>
      </c>
      <c r="L3" s="16">
        <f>Таблица616[[#This Row],[Общее кол-во шт]]*Таблица616[[#This Row],[Оптовая цена KRW за 1шт]]</f>
        <v>0</v>
      </c>
      <c r="M3" s="19" t="str">
        <f>IFERROR(Таблица616[[#This Row],[Общее кол-во шт]]*Таблица616[[#This Row],[Оптовая цена USD за 1шт]],"")</f>
        <v/>
      </c>
      <c r="N3" s="49"/>
    </row>
    <row r="4" spans="1:14" ht="22.5" customHeight="1">
      <c r="A4" s="44" t="s">
        <v>5315</v>
      </c>
      <c r="B4" s="14">
        <v>8806164146873</v>
      </c>
      <c r="C4" s="50" t="s">
        <v>2767</v>
      </c>
      <c r="D4" s="46" t="s">
        <v>428</v>
      </c>
      <c r="E4" s="16">
        <v>5500</v>
      </c>
      <c r="F4" s="15">
        <v>0.5</v>
      </c>
      <c r="G4" s="47">
        <v>15</v>
      </c>
      <c r="H4" s="55">
        <f>Таблица616[[#This Row],[Коэфициент стоимости]]*Таблица616[[#This Row],[Розничная цена KRW]]</f>
        <v>2750</v>
      </c>
      <c r="I4" s="17" t="str">
        <f>IF($H$1="","Введите курс",Таблица616[[#This Row],[Оптовая цена KRW за 1шт]]/$H$1)</f>
        <v>Введите курс</v>
      </c>
      <c r="J4" s="48"/>
      <c r="K4" s="18">
        <f>Таблица616[[#This Row],[Заказ коробок ]]*Таблица616[[#This Row],[Кол-во шт в коробке]]</f>
        <v>0</v>
      </c>
      <c r="L4" s="54">
        <f>Таблица616[[#This Row],[Общее кол-во шт]]*Таблица616[[#This Row],[Оптовая цена KRW за 1шт]]</f>
        <v>0</v>
      </c>
      <c r="M4" s="19" t="str">
        <f>IFERROR(Таблица616[[#This Row],[Общее кол-во шт]]*Таблица616[[#This Row],[Оптовая цена USD за 1шт]],"")</f>
        <v/>
      </c>
      <c r="N4" s="49"/>
    </row>
    <row r="5" spans="1:14" ht="22.5" customHeight="1">
      <c r="A5" s="44" t="s">
        <v>5316</v>
      </c>
      <c r="B5" s="14">
        <v>8806164138304</v>
      </c>
      <c r="C5" s="50" t="s">
        <v>2768</v>
      </c>
      <c r="D5" s="46" t="s">
        <v>422</v>
      </c>
      <c r="E5" s="16">
        <v>6500</v>
      </c>
      <c r="F5" s="15">
        <v>0.5</v>
      </c>
      <c r="G5" s="47">
        <v>10</v>
      </c>
      <c r="H5" s="55">
        <f>Таблица616[[#This Row],[Коэфициент стоимости]]*Таблица616[[#This Row],[Розничная цена KRW]]</f>
        <v>3250</v>
      </c>
      <c r="I5" s="17" t="str">
        <f>IF($H$1="","Введите курс",Таблица616[[#This Row],[Оптовая цена KRW за 1шт]]/$H$1)</f>
        <v>Введите курс</v>
      </c>
      <c r="J5" s="48"/>
      <c r="K5" s="18">
        <f>Таблица616[[#This Row],[Заказ коробок ]]*Таблица616[[#This Row],[Кол-во шт в коробке]]</f>
        <v>0</v>
      </c>
      <c r="L5" s="54">
        <f>Таблица616[[#This Row],[Общее кол-во шт]]*Таблица616[[#This Row],[Оптовая цена KRW за 1шт]]</f>
        <v>0</v>
      </c>
      <c r="M5" s="19" t="str">
        <f>IFERROR(Таблица616[[#This Row],[Общее кол-во шт]]*Таблица616[[#This Row],[Оптовая цена USD за 1шт]],"")</f>
        <v/>
      </c>
      <c r="N5" s="49"/>
    </row>
    <row r="6" spans="1:14" ht="22.5" customHeight="1">
      <c r="A6" s="44" t="s">
        <v>5317</v>
      </c>
      <c r="B6" s="14">
        <v>8806164175071</v>
      </c>
      <c r="C6" s="50" t="s">
        <v>2769</v>
      </c>
      <c r="D6" s="46" t="s">
        <v>2770</v>
      </c>
      <c r="E6" s="16">
        <v>8000</v>
      </c>
      <c r="F6" s="15">
        <v>0.5</v>
      </c>
      <c r="G6" s="47">
        <v>15</v>
      </c>
      <c r="H6" s="55">
        <f>Таблица616[[#This Row],[Коэфициент стоимости]]*Таблица616[[#This Row],[Розничная цена KRW]]</f>
        <v>4000</v>
      </c>
      <c r="I6" s="17" t="str">
        <f>IF($H$1="","Введите курс",Таблица616[[#This Row],[Оптовая цена KRW за 1шт]]/$H$1)</f>
        <v>Введите курс</v>
      </c>
      <c r="J6" s="48"/>
      <c r="K6" s="18">
        <f>Таблица616[[#This Row],[Заказ коробок ]]*Таблица616[[#This Row],[Кол-во шт в коробке]]</f>
        <v>0</v>
      </c>
      <c r="L6" s="54">
        <f>Таблица616[[#This Row],[Общее кол-во шт]]*Таблица616[[#This Row],[Оптовая цена KRW за 1шт]]</f>
        <v>0</v>
      </c>
      <c r="M6" s="19" t="str">
        <f>IFERROR(Таблица616[[#This Row],[Общее кол-во шт]]*Таблица616[[#This Row],[Оптовая цена USD за 1шт]],"")</f>
        <v/>
      </c>
      <c r="N6" s="49"/>
    </row>
    <row r="7" spans="1:14" ht="22.5" customHeight="1">
      <c r="A7" s="44" t="s">
        <v>5318</v>
      </c>
      <c r="B7" s="14">
        <v>8806164166680</v>
      </c>
      <c r="C7" s="50" t="s">
        <v>2771</v>
      </c>
      <c r="D7" s="46" t="s">
        <v>441</v>
      </c>
      <c r="E7" s="16">
        <v>4500</v>
      </c>
      <c r="F7" s="15">
        <v>0.5</v>
      </c>
      <c r="G7" s="47">
        <v>20</v>
      </c>
      <c r="H7" s="55">
        <f>Таблица616[[#This Row],[Коэфициент стоимости]]*Таблица616[[#This Row],[Розничная цена KRW]]</f>
        <v>2250</v>
      </c>
      <c r="I7" s="17" t="str">
        <f>IF($H$1="","Введите курс",Таблица616[[#This Row],[Оптовая цена KRW за 1шт]]/$H$1)</f>
        <v>Введите курс</v>
      </c>
      <c r="J7" s="48"/>
      <c r="K7" s="18">
        <f>Таблица616[[#This Row],[Заказ коробок ]]*Таблица616[[#This Row],[Кол-во шт в коробке]]</f>
        <v>0</v>
      </c>
      <c r="L7" s="54">
        <f>Таблица616[[#This Row],[Общее кол-во шт]]*Таблица616[[#This Row],[Оптовая цена KRW за 1шт]]</f>
        <v>0</v>
      </c>
      <c r="M7" s="19" t="str">
        <f>IFERROR(Таблица616[[#This Row],[Общее кол-во шт]]*Таблица616[[#This Row],[Оптовая цена USD за 1шт]],"")</f>
        <v/>
      </c>
      <c r="N7" s="49"/>
    </row>
    <row r="8" spans="1:14" ht="22.5" customHeight="1">
      <c r="A8" s="44" t="s">
        <v>5319</v>
      </c>
      <c r="B8" s="14">
        <v>8806164130971</v>
      </c>
      <c r="C8" s="50" t="s">
        <v>2772</v>
      </c>
      <c r="D8" s="46" t="s">
        <v>431</v>
      </c>
      <c r="E8" s="16">
        <v>5500</v>
      </c>
      <c r="F8" s="15">
        <v>0.5</v>
      </c>
      <c r="G8" s="47">
        <v>20</v>
      </c>
      <c r="H8" s="55">
        <f>Таблица616[[#This Row],[Коэфициент стоимости]]*Таблица616[[#This Row],[Розничная цена KRW]]</f>
        <v>2750</v>
      </c>
      <c r="I8" s="17" t="str">
        <f>IF($H$1="","Введите курс",Таблица616[[#This Row],[Оптовая цена KRW за 1шт]]/$H$1)</f>
        <v>Введите курс</v>
      </c>
      <c r="J8" s="48"/>
      <c r="K8" s="18">
        <f>Таблица616[[#This Row],[Заказ коробок ]]*Таблица616[[#This Row],[Кол-во шт в коробке]]</f>
        <v>0</v>
      </c>
      <c r="L8" s="54">
        <f>Таблица616[[#This Row],[Общее кол-во шт]]*Таблица616[[#This Row],[Оптовая цена KRW за 1шт]]</f>
        <v>0</v>
      </c>
      <c r="M8" s="19" t="str">
        <f>IFERROR(Таблица616[[#This Row],[Общее кол-во шт]]*Таблица616[[#This Row],[Оптовая цена USD за 1шт]],"")</f>
        <v/>
      </c>
      <c r="N8" s="49"/>
    </row>
    <row r="9" spans="1:14" ht="22.5" customHeight="1">
      <c r="A9" s="44" t="s">
        <v>5320</v>
      </c>
      <c r="B9" s="14">
        <v>8806164146859</v>
      </c>
      <c r="C9" s="50" t="s">
        <v>2773</v>
      </c>
      <c r="D9" s="46" t="s">
        <v>427</v>
      </c>
      <c r="E9" s="16">
        <v>5500</v>
      </c>
      <c r="F9" s="15">
        <v>0.5</v>
      </c>
      <c r="G9" s="47">
        <v>15</v>
      </c>
      <c r="H9" s="55">
        <f>Таблица616[[#This Row],[Коэфициент стоимости]]*Таблица616[[#This Row],[Розничная цена KRW]]</f>
        <v>2750</v>
      </c>
      <c r="I9" s="17" t="str">
        <f>IF($H$1="","Введите курс",Таблица616[[#This Row],[Оптовая цена KRW за 1шт]]/$H$1)</f>
        <v>Введите курс</v>
      </c>
      <c r="J9" s="48"/>
      <c r="K9" s="18">
        <f>Таблица616[[#This Row],[Заказ коробок ]]*Таблица616[[#This Row],[Кол-во шт в коробке]]</f>
        <v>0</v>
      </c>
      <c r="L9" s="54">
        <f>Таблица616[[#This Row],[Общее кол-во шт]]*Таблица616[[#This Row],[Оптовая цена KRW за 1шт]]</f>
        <v>0</v>
      </c>
      <c r="M9" s="19" t="str">
        <f>IFERROR(Таблица616[[#This Row],[Общее кол-во шт]]*Таблица616[[#This Row],[Оптовая цена USD за 1шт]],"")</f>
        <v/>
      </c>
      <c r="N9" s="49"/>
    </row>
    <row r="10" spans="1:14" ht="22.5" customHeight="1">
      <c r="A10" s="44" t="s">
        <v>5321</v>
      </c>
      <c r="B10" s="14">
        <v>8806164160770</v>
      </c>
      <c r="C10" s="50" t="s">
        <v>2774</v>
      </c>
      <c r="D10" s="46" t="s">
        <v>420</v>
      </c>
      <c r="E10" s="16">
        <v>10000</v>
      </c>
      <c r="F10" s="15">
        <v>0.5</v>
      </c>
      <c r="G10" s="47">
        <v>10</v>
      </c>
      <c r="H10" s="55">
        <f>Таблица616[[#This Row],[Коэфициент стоимости]]*Таблица616[[#This Row],[Розничная цена KRW]]</f>
        <v>5000</v>
      </c>
      <c r="I10" s="17" t="str">
        <f>IF($H$1="","Введите курс",Таблица616[[#This Row],[Оптовая цена KRW за 1шт]]/$H$1)</f>
        <v>Введите курс</v>
      </c>
      <c r="J10" s="48"/>
      <c r="K10" s="18">
        <f>Таблица616[[#This Row],[Заказ коробок ]]*Таблица616[[#This Row],[Кол-во шт в коробке]]</f>
        <v>0</v>
      </c>
      <c r="L10" s="54">
        <f>Таблица616[[#This Row],[Общее кол-во шт]]*Таблица616[[#This Row],[Оптовая цена KRW за 1шт]]</f>
        <v>0</v>
      </c>
      <c r="M10" s="19" t="str">
        <f>IFERROR(Таблица616[[#This Row],[Общее кол-во шт]]*Таблица616[[#This Row],[Оптовая цена USD за 1шт]],"")</f>
        <v/>
      </c>
      <c r="N10" s="49"/>
    </row>
    <row r="11" spans="1:14" ht="22.5" customHeight="1">
      <c r="A11" s="44" t="s">
        <v>5322</v>
      </c>
      <c r="B11" s="14">
        <v>8806164166697</v>
      </c>
      <c r="C11" s="50" t="s">
        <v>4068</v>
      </c>
      <c r="D11" s="46" t="s">
        <v>2775</v>
      </c>
      <c r="E11" s="16">
        <v>4500</v>
      </c>
      <c r="F11" s="15">
        <v>0.5</v>
      </c>
      <c r="G11" s="47">
        <v>20</v>
      </c>
      <c r="H11" s="55">
        <f>Таблица616[[#This Row],[Коэфициент стоимости]]*Таблица616[[#This Row],[Розничная цена KRW]]</f>
        <v>2250</v>
      </c>
      <c r="I11" s="17" t="str">
        <f>IF($H$1="","Введите курс",Таблица616[[#This Row],[Оптовая цена KRW за 1шт]]/$H$1)</f>
        <v>Введите курс</v>
      </c>
      <c r="J11" s="48"/>
      <c r="K11" s="18">
        <f>Таблица616[[#This Row],[Заказ коробок ]]*Таблица616[[#This Row],[Кол-во шт в коробке]]</f>
        <v>0</v>
      </c>
      <c r="L11" s="54">
        <f>Таблица616[[#This Row],[Общее кол-во шт]]*Таблица616[[#This Row],[Оптовая цена KRW за 1шт]]</f>
        <v>0</v>
      </c>
      <c r="M11" s="19" t="str">
        <f>IFERROR(Таблица616[[#This Row],[Общее кол-во шт]]*Таблица616[[#This Row],[Оптовая цена USD за 1шт]],"")</f>
        <v/>
      </c>
      <c r="N11" s="49"/>
    </row>
    <row r="12" spans="1:14" ht="22.5" customHeight="1">
      <c r="A12" s="44" t="s">
        <v>5323</v>
      </c>
      <c r="B12" s="14">
        <v>8806164166673</v>
      </c>
      <c r="C12" s="50" t="s">
        <v>2776</v>
      </c>
      <c r="D12" s="46" t="s">
        <v>440</v>
      </c>
      <c r="E12" s="16">
        <v>4500</v>
      </c>
      <c r="F12" s="15">
        <v>0.5</v>
      </c>
      <c r="G12" s="47">
        <v>20</v>
      </c>
      <c r="H12" s="55">
        <f>Таблица616[[#This Row],[Коэфициент стоимости]]*Таблица616[[#This Row],[Розничная цена KRW]]</f>
        <v>2250</v>
      </c>
      <c r="I12" s="17" t="str">
        <f>IF($H$1="","Введите курс",Таблица616[[#This Row],[Оптовая цена KRW за 1шт]]/$H$1)</f>
        <v>Введите курс</v>
      </c>
      <c r="J12" s="48"/>
      <c r="K12" s="18">
        <f>Таблица616[[#This Row],[Заказ коробок ]]*Таблица616[[#This Row],[Кол-во шт в коробке]]</f>
        <v>0</v>
      </c>
      <c r="L12" s="54">
        <f>Таблица616[[#This Row],[Общее кол-во шт]]*Таблица616[[#This Row],[Оптовая цена KRW за 1шт]]</f>
        <v>0</v>
      </c>
      <c r="M12" s="19" t="str">
        <f>IFERROR(Таблица616[[#This Row],[Общее кол-во шт]]*Таблица616[[#This Row],[Оптовая цена USD за 1шт]],"")</f>
        <v/>
      </c>
      <c r="N12" s="49"/>
    </row>
    <row r="13" spans="1:14" ht="22.5" customHeight="1">
      <c r="A13" s="44" t="s">
        <v>5324</v>
      </c>
      <c r="B13" s="14">
        <v>8806164131947</v>
      </c>
      <c r="C13" s="50" t="s">
        <v>2777</v>
      </c>
      <c r="D13" s="46" t="s">
        <v>432</v>
      </c>
      <c r="E13" s="16">
        <v>2000</v>
      </c>
      <c r="F13" s="15">
        <v>0.5</v>
      </c>
      <c r="G13" s="47">
        <v>20</v>
      </c>
      <c r="H13" s="55">
        <f>Таблица616[[#This Row],[Коэфициент стоимости]]*Таблица616[[#This Row],[Розничная цена KRW]]</f>
        <v>1000</v>
      </c>
      <c r="I13" s="17" t="str">
        <f>IF($H$1="","Введите курс",Таблица616[[#This Row],[Оптовая цена KRW за 1шт]]/$H$1)</f>
        <v>Введите курс</v>
      </c>
      <c r="J13" s="48"/>
      <c r="K13" s="18">
        <f>Таблица616[[#This Row],[Заказ коробок ]]*Таблица616[[#This Row],[Кол-во шт в коробке]]</f>
        <v>0</v>
      </c>
      <c r="L13" s="54">
        <f>Таблица616[[#This Row],[Общее кол-во шт]]*Таблица616[[#This Row],[Оптовая цена KRW за 1шт]]</f>
        <v>0</v>
      </c>
      <c r="M13" s="19" t="str">
        <f>IFERROR(Таблица616[[#This Row],[Общее кол-во шт]]*Таблица616[[#This Row],[Оптовая цена USD за 1шт]],"")</f>
        <v/>
      </c>
      <c r="N13" s="49"/>
    </row>
    <row r="14" spans="1:14" ht="22.5" customHeight="1">
      <c r="A14" s="44" t="s">
        <v>5325</v>
      </c>
      <c r="B14" s="14">
        <v>8806164130964</v>
      </c>
      <c r="C14" s="50" t="s">
        <v>2778</v>
      </c>
      <c r="D14" s="46" t="s">
        <v>430</v>
      </c>
      <c r="E14" s="16">
        <v>5500</v>
      </c>
      <c r="F14" s="15">
        <v>0.5</v>
      </c>
      <c r="G14" s="47">
        <v>20</v>
      </c>
      <c r="H14" s="55">
        <f>Таблица616[[#This Row],[Коэфициент стоимости]]*Таблица616[[#This Row],[Розничная цена KRW]]</f>
        <v>2750</v>
      </c>
      <c r="I14" s="17" t="str">
        <f>IF($H$1="","Введите курс",Таблица616[[#This Row],[Оптовая цена KRW за 1шт]]/$H$1)</f>
        <v>Введите курс</v>
      </c>
      <c r="J14" s="48"/>
      <c r="K14" s="18">
        <f>Таблица616[[#This Row],[Заказ коробок ]]*Таблица616[[#This Row],[Кол-во шт в коробке]]</f>
        <v>0</v>
      </c>
      <c r="L14" s="54">
        <f>Таблица616[[#This Row],[Общее кол-во шт]]*Таблица616[[#This Row],[Оптовая цена KRW за 1шт]]</f>
        <v>0</v>
      </c>
      <c r="M14" s="19" t="str">
        <f>IFERROR(Таблица616[[#This Row],[Общее кол-во шт]]*Таблица616[[#This Row],[Оптовая цена USD за 1шт]],"")</f>
        <v/>
      </c>
      <c r="N14" s="49"/>
    </row>
    <row r="15" spans="1:14" ht="22.5" customHeight="1">
      <c r="A15" s="44" t="s">
        <v>5326</v>
      </c>
      <c r="B15" s="14">
        <v>8806164162637</v>
      </c>
      <c r="C15" s="50" t="s">
        <v>2779</v>
      </c>
      <c r="D15" s="46" t="s">
        <v>830</v>
      </c>
      <c r="E15" s="16">
        <v>8000</v>
      </c>
      <c r="F15" s="15">
        <v>0.5</v>
      </c>
      <c r="G15" s="47">
        <v>10</v>
      </c>
      <c r="H15" s="55">
        <f>Таблица616[[#This Row],[Коэфициент стоимости]]*Таблица616[[#This Row],[Розничная цена KRW]]</f>
        <v>4000</v>
      </c>
      <c r="I15" s="17" t="str">
        <f>IF($H$1="","Введите курс",Таблица616[[#This Row],[Оптовая цена KRW за 1шт]]/$H$1)</f>
        <v>Введите курс</v>
      </c>
      <c r="J15" s="48"/>
      <c r="K15" s="18">
        <f>Таблица616[[#This Row],[Заказ коробок ]]*Таблица616[[#This Row],[Кол-во шт в коробке]]</f>
        <v>0</v>
      </c>
      <c r="L15" s="54">
        <f>Таблица616[[#This Row],[Общее кол-во шт]]*Таблица616[[#This Row],[Оптовая цена KRW за 1шт]]</f>
        <v>0</v>
      </c>
      <c r="M15" s="19" t="str">
        <f>IFERROR(Таблица616[[#This Row],[Общее кол-во шт]]*Таблица616[[#This Row],[Оптовая цена USD за 1шт]],"")</f>
        <v/>
      </c>
      <c r="N15" s="49"/>
    </row>
    <row r="16" spans="1:14" ht="22.5" customHeight="1">
      <c r="A16" s="44" t="s">
        <v>5327</v>
      </c>
      <c r="B16" s="14">
        <v>8806164146866</v>
      </c>
      <c r="C16" s="50" t="s">
        <v>2780</v>
      </c>
      <c r="D16" s="46" t="s">
        <v>426</v>
      </c>
      <c r="E16" s="16">
        <v>5500</v>
      </c>
      <c r="F16" s="15">
        <v>0.5</v>
      </c>
      <c r="G16" s="47">
        <v>15</v>
      </c>
      <c r="H16" s="55">
        <f>Таблица616[[#This Row],[Коэфициент стоимости]]*Таблица616[[#This Row],[Розничная цена KRW]]</f>
        <v>2750</v>
      </c>
      <c r="I16" s="17" t="str">
        <f>IF($H$1="","Введите курс",Таблица616[[#This Row],[Оптовая цена KRW за 1шт]]/$H$1)</f>
        <v>Введите курс</v>
      </c>
      <c r="J16" s="48"/>
      <c r="K16" s="18">
        <f>Таблица616[[#This Row],[Заказ коробок ]]*Таблица616[[#This Row],[Кол-во шт в коробке]]</f>
        <v>0</v>
      </c>
      <c r="L16" s="54">
        <f>Таблица616[[#This Row],[Общее кол-во шт]]*Таблица616[[#This Row],[Оптовая цена KRW за 1шт]]</f>
        <v>0</v>
      </c>
      <c r="M16" s="19" t="str">
        <f>IFERROR(Таблица616[[#This Row],[Общее кол-во шт]]*Таблица616[[#This Row],[Оптовая цена USD за 1шт]],"")</f>
        <v/>
      </c>
      <c r="N16" s="49"/>
    </row>
    <row r="17" spans="1:14" ht="22.5" customHeight="1">
      <c r="A17" s="44" t="s">
        <v>5328</v>
      </c>
      <c r="B17" s="14">
        <v>8806164155714</v>
      </c>
      <c r="C17" s="50" t="s">
        <v>2781</v>
      </c>
      <c r="D17" s="46" t="s">
        <v>429</v>
      </c>
      <c r="E17" s="16">
        <v>8000</v>
      </c>
      <c r="F17" s="15">
        <v>0.5</v>
      </c>
      <c r="G17" s="47">
        <v>15</v>
      </c>
      <c r="H17" s="55">
        <f>Таблица616[[#This Row],[Коэфициент стоимости]]*Таблица616[[#This Row],[Розничная цена KRW]]</f>
        <v>4000</v>
      </c>
      <c r="I17" s="17" t="str">
        <f>IF($H$1="","Введите курс",Таблица616[[#This Row],[Оптовая цена KRW за 1шт]]/$H$1)</f>
        <v>Введите курс</v>
      </c>
      <c r="J17" s="48"/>
      <c r="K17" s="18">
        <f>Таблица616[[#This Row],[Заказ коробок ]]*Таблица616[[#This Row],[Кол-во шт в коробке]]</f>
        <v>0</v>
      </c>
      <c r="L17" s="54">
        <f>Таблица616[[#This Row],[Общее кол-во шт]]*Таблица616[[#This Row],[Оптовая цена KRW за 1шт]]</f>
        <v>0</v>
      </c>
      <c r="M17" s="19" t="str">
        <f>IFERROR(Таблица616[[#This Row],[Общее кол-во шт]]*Таблица616[[#This Row],[Оптовая цена USD за 1шт]],"")</f>
        <v/>
      </c>
      <c r="N17" s="49"/>
    </row>
    <row r="18" spans="1:14" ht="22.5" customHeight="1">
      <c r="A18" s="44" t="s">
        <v>5329</v>
      </c>
      <c r="B18" s="76">
        <v>8806164119105</v>
      </c>
      <c r="C18" s="50" t="s">
        <v>4069</v>
      </c>
      <c r="D18" s="77" t="s">
        <v>423</v>
      </c>
      <c r="E18" s="78">
        <v>5000</v>
      </c>
      <c r="F18" s="15">
        <v>0.5</v>
      </c>
      <c r="G18" s="80">
        <v>20</v>
      </c>
      <c r="H18" s="81">
        <f>Таблица616[[#This Row],[Коэфициент стоимости]]*Таблица616[[#This Row],[Розничная цена KRW]]</f>
        <v>2500</v>
      </c>
      <c r="I18" s="82" t="str">
        <f>IF($H$1="","Введите курс",Таблица616[[#This Row],[Оптовая цена KRW за 1шт]]/$H$1)</f>
        <v>Введите курс</v>
      </c>
      <c r="J18" s="83"/>
      <c r="K18" s="84">
        <f>Таблица616[[#This Row],[Заказ коробок ]]*Таблица616[[#This Row],[Кол-во шт в коробке]]</f>
        <v>0</v>
      </c>
      <c r="L18" s="85">
        <f>Таблица616[[#This Row],[Общее кол-во шт]]*Таблица616[[#This Row],[Оптовая цена KRW за 1шт]]</f>
        <v>0</v>
      </c>
      <c r="M18" s="86" t="str">
        <f>IFERROR(Таблица616[[#This Row],[Общее кол-во шт]]*Таблица616[[#This Row],[Оптовая цена USD за 1шт]],"")</f>
        <v/>
      </c>
      <c r="N18" s="87"/>
    </row>
    <row r="19" spans="1:14" ht="22.5" customHeight="1">
      <c r="A19" s="44" t="s">
        <v>5330</v>
      </c>
      <c r="B19" s="76">
        <v>8806164150146</v>
      </c>
      <c r="C19" s="50" t="s">
        <v>2782</v>
      </c>
      <c r="D19" s="77" t="s">
        <v>438</v>
      </c>
      <c r="E19" s="78">
        <v>10000</v>
      </c>
      <c r="F19" s="15">
        <v>0.5</v>
      </c>
      <c r="G19" s="80">
        <v>10</v>
      </c>
      <c r="H19" s="81">
        <f>Таблица616[[#This Row],[Коэфициент стоимости]]*Таблица616[[#This Row],[Розничная цена KRW]]</f>
        <v>5000</v>
      </c>
      <c r="I19" s="82" t="str">
        <f>IF($H$1="","Введите курс",Таблица616[[#This Row],[Оптовая цена KRW за 1шт]]/$H$1)</f>
        <v>Введите курс</v>
      </c>
      <c r="J19" s="83"/>
      <c r="K19" s="84">
        <f>Таблица616[[#This Row],[Заказ коробок ]]*Таблица616[[#This Row],[Кол-во шт в коробке]]</f>
        <v>0</v>
      </c>
      <c r="L19" s="85">
        <f>Таблица616[[#This Row],[Общее кол-во шт]]*Таблица616[[#This Row],[Оптовая цена KRW за 1шт]]</f>
        <v>0</v>
      </c>
      <c r="M19" s="86" t="str">
        <f>IFERROR(Таблица616[[#This Row],[Общее кол-во шт]]*Таблица616[[#This Row],[Оптовая цена USD за 1шт]],"")</f>
        <v/>
      </c>
      <c r="N19" s="87"/>
    </row>
    <row r="20" spans="1:14" ht="22.5" customHeight="1">
      <c r="A20" s="44" t="s">
        <v>5331</v>
      </c>
      <c r="B20" s="76">
        <v>8806164164808</v>
      </c>
      <c r="C20" s="50" t="s">
        <v>2783</v>
      </c>
      <c r="D20" s="77" t="s">
        <v>881</v>
      </c>
      <c r="E20" s="78">
        <v>16000</v>
      </c>
      <c r="F20" s="15">
        <v>0.5</v>
      </c>
      <c r="G20" s="80">
        <v>10</v>
      </c>
      <c r="H20" s="81">
        <f>Таблица616[[#This Row],[Коэфициент стоимости]]*Таблица616[[#This Row],[Розничная цена KRW]]</f>
        <v>8000</v>
      </c>
      <c r="I20" s="82" t="str">
        <f>IF($H$1="","Введите курс",Таблица616[[#This Row],[Оптовая цена KRW за 1шт]]/$H$1)</f>
        <v>Введите курс</v>
      </c>
      <c r="J20" s="83"/>
      <c r="K20" s="84">
        <f>Таблица616[[#This Row],[Заказ коробок ]]*Таблица616[[#This Row],[Кол-во шт в коробке]]</f>
        <v>0</v>
      </c>
      <c r="L20" s="85">
        <f>Таблица616[[#This Row],[Общее кол-во шт]]*Таблица616[[#This Row],[Оптовая цена KRW за 1шт]]</f>
        <v>0</v>
      </c>
      <c r="M20" s="86" t="str">
        <f>IFERROR(Таблица616[[#This Row],[Общее кол-во шт]]*Таблица616[[#This Row],[Оптовая цена USD за 1шт]],"")</f>
        <v/>
      </c>
      <c r="N20" s="87"/>
    </row>
    <row r="21" spans="1:14" ht="22.5" customHeight="1">
      <c r="A21" s="44" t="s">
        <v>5332</v>
      </c>
      <c r="B21" s="76">
        <v>8806164150177</v>
      </c>
      <c r="C21" s="50" t="s">
        <v>2784</v>
      </c>
      <c r="D21" s="77" t="s">
        <v>425</v>
      </c>
      <c r="E21" s="78">
        <v>17000</v>
      </c>
      <c r="F21" s="15">
        <v>0.5</v>
      </c>
      <c r="G21" s="80">
        <v>10</v>
      </c>
      <c r="H21" s="81">
        <f>Таблица616[[#This Row],[Коэфициент стоимости]]*Таблица616[[#This Row],[Розничная цена KRW]]</f>
        <v>8500</v>
      </c>
      <c r="I21" s="82" t="str">
        <f>IF($H$1="","Введите курс",Таблица616[[#This Row],[Оптовая цена KRW за 1шт]]/$H$1)</f>
        <v>Введите курс</v>
      </c>
      <c r="J21" s="83"/>
      <c r="K21" s="84">
        <f>Таблица616[[#This Row],[Заказ коробок ]]*Таблица616[[#This Row],[Кол-во шт в коробке]]</f>
        <v>0</v>
      </c>
      <c r="L21" s="85">
        <f>Таблица616[[#This Row],[Общее кол-во шт]]*Таблица616[[#This Row],[Оптовая цена KRW за 1шт]]</f>
        <v>0</v>
      </c>
      <c r="M21" s="86" t="str">
        <f>IFERROR(Таблица616[[#This Row],[Общее кол-во шт]]*Таблица616[[#This Row],[Оптовая цена USD за 1шт]],"")</f>
        <v/>
      </c>
      <c r="N21" s="87"/>
    </row>
    <row r="22" spans="1:14" ht="22.5" customHeight="1">
      <c r="A22" s="44" t="s">
        <v>5333</v>
      </c>
      <c r="B22" s="76">
        <v>8806164150184</v>
      </c>
      <c r="C22" s="50" t="s">
        <v>2785</v>
      </c>
      <c r="D22" s="77" t="s">
        <v>421</v>
      </c>
      <c r="E22" s="78">
        <v>10000</v>
      </c>
      <c r="F22" s="15">
        <v>0.5</v>
      </c>
      <c r="G22" s="80">
        <v>10</v>
      </c>
      <c r="H22" s="81">
        <f>Таблица616[[#This Row],[Коэфициент стоимости]]*Таблица616[[#This Row],[Розничная цена KRW]]</f>
        <v>5000</v>
      </c>
      <c r="I22" s="82" t="str">
        <f>IF($H$1="","Введите курс",Таблица616[[#This Row],[Оптовая цена KRW за 1шт]]/$H$1)</f>
        <v>Введите курс</v>
      </c>
      <c r="J22" s="83"/>
      <c r="K22" s="84">
        <f>Таблица616[[#This Row],[Заказ коробок ]]*Таблица616[[#This Row],[Кол-во шт в коробке]]</f>
        <v>0</v>
      </c>
      <c r="L22" s="85">
        <f>Таблица616[[#This Row],[Общее кол-во шт]]*Таблица616[[#This Row],[Оптовая цена KRW за 1шт]]</f>
        <v>0</v>
      </c>
      <c r="M22" s="86" t="str">
        <f>IFERROR(Таблица616[[#This Row],[Общее кол-во шт]]*Таблица616[[#This Row],[Оптовая цена USD за 1шт]],"")</f>
        <v/>
      </c>
      <c r="N22" s="87"/>
    </row>
    <row r="23" spans="1:14" ht="22.5" customHeight="1">
      <c r="A23" s="44" t="s">
        <v>5334</v>
      </c>
      <c r="B23" s="76">
        <v>8806164146378</v>
      </c>
      <c r="C23" s="50" t="s">
        <v>2786</v>
      </c>
      <c r="D23" s="77" t="s">
        <v>242</v>
      </c>
      <c r="E23" s="78">
        <v>6000</v>
      </c>
      <c r="F23" s="15">
        <v>0.5</v>
      </c>
      <c r="G23" s="80">
        <v>20</v>
      </c>
      <c r="H23" s="81">
        <f>Таблица616[[#This Row],[Коэфициент стоимости]]*Таблица616[[#This Row],[Розничная цена KRW]]</f>
        <v>3000</v>
      </c>
      <c r="I23" s="82" t="str">
        <f>IF($H$1="","Введите курс",Таблица616[[#This Row],[Оптовая цена KRW за 1шт]]/$H$1)</f>
        <v>Введите курс</v>
      </c>
      <c r="J23" s="83"/>
      <c r="K23" s="84">
        <f>Таблица616[[#This Row],[Заказ коробок ]]*Таблица616[[#This Row],[Кол-во шт в коробке]]</f>
        <v>0</v>
      </c>
      <c r="L23" s="85">
        <f>Таблица616[[#This Row],[Общее кол-во шт]]*Таблица616[[#This Row],[Оптовая цена KRW за 1шт]]</f>
        <v>0</v>
      </c>
      <c r="M23" s="86" t="str">
        <f>IFERROR(Таблица616[[#This Row],[Общее кол-во шт]]*Таблица616[[#This Row],[Оптовая цена USD за 1шт]],"")</f>
        <v/>
      </c>
      <c r="N23" s="87"/>
    </row>
    <row r="24" spans="1:14" ht="22.5" customHeight="1">
      <c r="A24" s="44" t="s">
        <v>5335</v>
      </c>
      <c r="B24" s="76">
        <v>8806164144978</v>
      </c>
      <c r="C24" s="50" t="s">
        <v>2787</v>
      </c>
      <c r="D24" s="77" t="s">
        <v>2788</v>
      </c>
      <c r="E24" s="78">
        <v>15000</v>
      </c>
      <c r="F24" s="15">
        <v>0.5</v>
      </c>
      <c r="G24" s="80">
        <v>10</v>
      </c>
      <c r="H24" s="81">
        <f>Таблица616[[#This Row],[Коэфициент стоимости]]*Таблица616[[#This Row],[Розничная цена KRW]]</f>
        <v>7500</v>
      </c>
      <c r="I24" s="82" t="str">
        <f>IF($H$1="","Введите курс",Таблица616[[#This Row],[Оптовая цена KRW за 1шт]]/$H$1)</f>
        <v>Введите курс</v>
      </c>
      <c r="J24" s="83"/>
      <c r="K24" s="84">
        <f>Таблица616[[#This Row],[Заказ коробок ]]*Таблица616[[#This Row],[Кол-во шт в коробке]]</f>
        <v>0</v>
      </c>
      <c r="L24" s="85">
        <f>Таблица616[[#This Row],[Общее кол-во шт]]*Таблица616[[#This Row],[Оптовая цена KRW за 1шт]]</f>
        <v>0</v>
      </c>
      <c r="M24" s="86" t="str">
        <f>IFERROR(Таблица616[[#This Row],[Общее кол-во шт]]*Таблица616[[#This Row],[Оптовая цена USD за 1шт]],"")</f>
        <v/>
      </c>
      <c r="N24" s="87"/>
    </row>
    <row r="25" spans="1:14" ht="22.5" customHeight="1">
      <c r="A25" s="44" t="s">
        <v>5336</v>
      </c>
      <c r="B25" s="76">
        <v>8806164144992</v>
      </c>
      <c r="C25" s="50" t="s">
        <v>2789</v>
      </c>
      <c r="D25" s="77" t="s">
        <v>872</v>
      </c>
      <c r="E25" s="78">
        <v>15000</v>
      </c>
      <c r="F25" s="15">
        <v>0.5</v>
      </c>
      <c r="G25" s="80">
        <v>10</v>
      </c>
      <c r="H25" s="81">
        <f>Таблица616[[#This Row],[Коэфициент стоимости]]*Таблица616[[#This Row],[Розничная цена KRW]]</f>
        <v>7500</v>
      </c>
      <c r="I25" s="82" t="str">
        <f>IF($H$1="","Введите курс",Таблица616[[#This Row],[Оптовая цена KRW за 1шт]]/$H$1)</f>
        <v>Введите курс</v>
      </c>
      <c r="J25" s="83"/>
      <c r="K25" s="84">
        <f>Таблица616[[#This Row],[Заказ коробок ]]*Таблица616[[#This Row],[Кол-во шт в коробке]]</f>
        <v>0</v>
      </c>
      <c r="L25" s="85">
        <f>Таблица616[[#This Row],[Общее кол-во шт]]*Таблица616[[#This Row],[Оптовая цена KRW за 1шт]]</f>
        <v>0</v>
      </c>
      <c r="M25" s="86" t="str">
        <f>IFERROR(Таблица616[[#This Row],[Общее кол-во шт]]*Таблица616[[#This Row],[Оптовая цена USD за 1шт]],"")</f>
        <v/>
      </c>
      <c r="N25" s="87"/>
    </row>
    <row r="26" spans="1:14" ht="22.5" customHeight="1">
      <c r="A26" s="44" t="s">
        <v>5337</v>
      </c>
      <c r="B26" s="76">
        <v>8806164167557</v>
      </c>
      <c r="C26" s="50" t="s">
        <v>2790</v>
      </c>
      <c r="D26" s="77" t="s">
        <v>927</v>
      </c>
      <c r="E26" s="78">
        <v>5000</v>
      </c>
      <c r="F26" s="15">
        <v>0.5</v>
      </c>
      <c r="G26" s="80">
        <v>10</v>
      </c>
      <c r="H26" s="81">
        <f>Таблица616[[#This Row],[Коэфициент стоимости]]*Таблица616[[#This Row],[Розничная цена KRW]]</f>
        <v>2500</v>
      </c>
      <c r="I26" s="82" t="str">
        <f>IF($H$1="","Введите курс",Таблица616[[#This Row],[Оптовая цена KRW за 1шт]]/$H$1)</f>
        <v>Введите курс</v>
      </c>
      <c r="J26" s="83"/>
      <c r="K26" s="84">
        <f>Таблица616[[#This Row],[Заказ коробок ]]*Таблица616[[#This Row],[Кол-во шт в коробке]]</f>
        <v>0</v>
      </c>
      <c r="L26" s="85">
        <f>Таблица616[[#This Row],[Общее кол-во шт]]*Таблица616[[#This Row],[Оптовая цена KRW за 1шт]]</f>
        <v>0</v>
      </c>
      <c r="M26" s="86" t="str">
        <f>IFERROR(Таблица616[[#This Row],[Общее кол-во шт]]*Таблица616[[#This Row],[Оптовая цена USD за 1шт]],"")</f>
        <v/>
      </c>
      <c r="N26" s="87"/>
    </row>
    <row r="27" spans="1:14" ht="22.5" customHeight="1">
      <c r="A27" s="44" t="s">
        <v>5338</v>
      </c>
      <c r="B27" s="76">
        <v>8806164167526</v>
      </c>
      <c r="C27" s="50" t="s">
        <v>2791</v>
      </c>
      <c r="D27" s="77" t="s">
        <v>1035</v>
      </c>
      <c r="E27" s="78">
        <v>20000</v>
      </c>
      <c r="F27" s="15">
        <v>0.5</v>
      </c>
      <c r="G27" s="80">
        <v>10</v>
      </c>
      <c r="H27" s="81">
        <f>Таблица616[[#This Row],[Коэфициент стоимости]]*Таблица616[[#This Row],[Розничная цена KRW]]</f>
        <v>10000</v>
      </c>
      <c r="I27" s="82" t="str">
        <f>IF($H$1="","Введите курс",Таблица616[[#This Row],[Оптовая цена KRW за 1шт]]/$H$1)</f>
        <v>Введите курс</v>
      </c>
      <c r="J27" s="83"/>
      <c r="K27" s="84">
        <f>Таблица616[[#This Row],[Заказ коробок ]]*Таблица616[[#This Row],[Кол-во шт в коробке]]</f>
        <v>0</v>
      </c>
      <c r="L27" s="85">
        <f>Таблица616[[#This Row],[Общее кол-во шт]]*Таблица616[[#This Row],[Оптовая цена KRW за 1шт]]</f>
        <v>0</v>
      </c>
      <c r="M27" s="86" t="str">
        <f>IFERROR(Таблица616[[#This Row],[Общее кол-во шт]]*Таблица616[[#This Row],[Оптовая цена USD за 1шт]],"")</f>
        <v/>
      </c>
      <c r="N27" s="87"/>
    </row>
    <row r="28" spans="1:14" ht="22.5" customHeight="1">
      <c r="A28" s="44" t="s">
        <v>5339</v>
      </c>
      <c r="B28" s="76">
        <v>8806164167533</v>
      </c>
      <c r="C28" s="50" t="s">
        <v>2792</v>
      </c>
      <c r="D28" s="77" t="s">
        <v>1015</v>
      </c>
      <c r="E28" s="78">
        <v>16000</v>
      </c>
      <c r="F28" s="15">
        <v>0.5</v>
      </c>
      <c r="G28" s="80">
        <v>10</v>
      </c>
      <c r="H28" s="81">
        <f>Таблица616[[#This Row],[Коэфициент стоимости]]*Таблица616[[#This Row],[Розничная цена KRW]]</f>
        <v>8000</v>
      </c>
      <c r="I28" s="82" t="str">
        <f>IF($H$1="","Введите курс",Таблица616[[#This Row],[Оптовая цена KRW за 1шт]]/$H$1)</f>
        <v>Введите курс</v>
      </c>
      <c r="J28" s="83"/>
      <c r="K28" s="84">
        <f>Таблица616[[#This Row],[Заказ коробок ]]*Таблица616[[#This Row],[Кол-во шт в коробке]]</f>
        <v>0</v>
      </c>
      <c r="L28" s="85">
        <f>Таблица616[[#This Row],[Общее кол-во шт]]*Таблица616[[#This Row],[Оптовая цена KRW за 1шт]]</f>
        <v>0</v>
      </c>
      <c r="M28" s="86" t="str">
        <f>IFERROR(Таблица616[[#This Row],[Общее кол-во шт]]*Таблица616[[#This Row],[Оптовая цена USD за 1шт]],"")</f>
        <v/>
      </c>
      <c r="N28" s="87"/>
    </row>
    <row r="29" spans="1:14" ht="22.5" customHeight="1">
      <c r="A29" s="44" t="s">
        <v>5340</v>
      </c>
      <c r="B29" s="76">
        <v>8806164167540</v>
      </c>
      <c r="C29" s="50" t="s">
        <v>2793</v>
      </c>
      <c r="D29" s="77" t="s">
        <v>924</v>
      </c>
      <c r="E29" s="78">
        <v>12000</v>
      </c>
      <c r="F29" s="15">
        <v>0.5</v>
      </c>
      <c r="G29" s="80">
        <v>10</v>
      </c>
      <c r="H29" s="81">
        <f>Таблица616[[#This Row],[Коэфициент стоимости]]*Таблица616[[#This Row],[Розничная цена KRW]]</f>
        <v>6000</v>
      </c>
      <c r="I29" s="82" t="str">
        <f>IF($H$1="","Введите курс",Таблица616[[#This Row],[Оптовая цена KRW за 1шт]]/$H$1)</f>
        <v>Введите курс</v>
      </c>
      <c r="J29" s="83"/>
      <c r="K29" s="84">
        <f>Таблица616[[#This Row],[Заказ коробок ]]*Таблица616[[#This Row],[Кол-во шт в коробке]]</f>
        <v>0</v>
      </c>
      <c r="L29" s="85">
        <f>Таблица616[[#This Row],[Общее кол-во шт]]*Таблица616[[#This Row],[Оптовая цена KRW за 1шт]]</f>
        <v>0</v>
      </c>
      <c r="M29" s="86" t="str">
        <f>IFERROR(Таблица616[[#This Row],[Общее кол-во шт]]*Таблица616[[#This Row],[Оптовая цена USD за 1шт]],"")</f>
        <v/>
      </c>
      <c r="N29" s="87"/>
    </row>
    <row r="30" spans="1:14" ht="22.5" customHeight="1">
      <c r="A30" s="44" t="s">
        <v>5341</v>
      </c>
      <c r="B30" s="76">
        <v>8806164159316</v>
      </c>
      <c r="C30" s="50" t="s">
        <v>2794</v>
      </c>
      <c r="D30" s="77" t="s">
        <v>287</v>
      </c>
      <c r="E30" s="78">
        <v>2500</v>
      </c>
      <c r="F30" s="15">
        <v>0.5</v>
      </c>
      <c r="G30" s="80">
        <v>30</v>
      </c>
      <c r="H30" s="81">
        <f>Таблица616[[#This Row],[Коэфициент стоимости]]*Таблица616[[#This Row],[Розничная цена KRW]]</f>
        <v>1250</v>
      </c>
      <c r="I30" s="82" t="str">
        <f>IF($H$1="","Введите курс",Таблица616[[#This Row],[Оптовая цена KRW за 1шт]]/$H$1)</f>
        <v>Введите курс</v>
      </c>
      <c r="J30" s="83"/>
      <c r="K30" s="84">
        <f>Таблица616[[#This Row],[Заказ коробок ]]*Таблица616[[#This Row],[Кол-во шт в коробке]]</f>
        <v>0</v>
      </c>
      <c r="L30" s="85">
        <f>Таблица616[[#This Row],[Общее кол-во шт]]*Таблица616[[#This Row],[Оптовая цена KRW за 1шт]]</f>
        <v>0</v>
      </c>
      <c r="M30" s="86" t="str">
        <f>IFERROR(Таблица616[[#This Row],[Общее кол-во шт]]*Таблица616[[#This Row],[Оптовая цена USD за 1шт]],"")</f>
        <v/>
      </c>
      <c r="N30" s="87"/>
    </row>
    <row r="31" spans="1:14" ht="22.5" customHeight="1">
      <c r="A31" s="44" t="s">
        <v>5342</v>
      </c>
      <c r="B31" s="76">
        <v>8806164159323</v>
      </c>
      <c r="C31" s="50" t="s">
        <v>2795</v>
      </c>
      <c r="D31" s="77" t="s">
        <v>262</v>
      </c>
      <c r="E31" s="78">
        <v>2500</v>
      </c>
      <c r="F31" s="15">
        <v>0.5</v>
      </c>
      <c r="G31" s="80">
        <v>30</v>
      </c>
      <c r="H31" s="81">
        <f>Таблица616[[#This Row],[Коэфициент стоимости]]*Таблица616[[#This Row],[Розничная цена KRW]]</f>
        <v>1250</v>
      </c>
      <c r="I31" s="82" t="str">
        <f>IF($H$1="","Введите курс",Таблица616[[#This Row],[Оптовая цена KRW за 1шт]]/$H$1)</f>
        <v>Введите курс</v>
      </c>
      <c r="J31" s="83"/>
      <c r="K31" s="84">
        <f>Таблица616[[#This Row],[Заказ коробок ]]*Таблица616[[#This Row],[Кол-во шт в коробке]]</f>
        <v>0</v>
      </c>
      <c r="L31" s="85">
        <f>Таблица616[[#This Row],[Общее кол-во шт]]*Таблица616[[#This Row],[Оптовая цена KRW за 1шт]]</f>
        <v>0</v>
      </c>
      <c r="M31" s="86" t="str">
        <f>IFERROR(Таблица616[[#This Row],[Общее кол-во шт]]*Таблица616[[#This Row],[Оптовая цена USD за 1шт]],"")</f>
        <v/>
      </c>
      <c r="N31" s="87"/>
    </row>
    <row r="32" spans="1:14" ht="22.5" customHeight="1">
      <c r="A32" s="44" t="s">
        <v>5343</v>
      </c>
      <c r="B32" s="76">
        <v>8806164110034</v>
      </c>
      <c r="C32" s="50" t="s">
        <v>2796</v>
      </c>
      <c r="D32" s="77" t="s">
        <v>214</v>
      </c>
      <c r="E32" s="78">
        <v>1000</v>
      </c>
      <c r="F32" s="15">
        <v>0.5</v>
      </c>
      <c r="G32" s="80">
        <v>50</v>
      </c>
      <c r="H32" s="81">
        <f>Таблица616[[#This Row],[Коэфициент стоимости]]*Таблица616[[#This Row],[Розничная цена KRW]]</f>
        <v>500</v>
      </c>
      <c r="I32" s="82" t="str">
        <f>IF($H$1="","Введите курс",Таблица616[[#This Row],[Оптовая цена KRW за 1шт]]/$H$1)</f>
        <v>Введите курс</v>
      </c>
      <c r="J32" s="83"/>
      <c r="K32" s="84">
        <f>Таблица616[[#This Row],[Заказ коробок ]]*Таблица616[[#This Row],[Кол-во шт в коробке]]</f>
        <v>0</v>
      </c>
      <c r="L32" s="85">
        <f>Таблица616[[#This Row],[Общее кол-во шт]]*Таблица616[[#This Row],[Оптовая цена KRW за 1шт]]</f>
        <v>0</v>
      </c>
      <c r="M32" s="86" t="str">
        <f>IFERROR(Таблица616[[#This Row],[Общее кол-во шт]]*Таблица616[[#This Row],[Оптовая цена USD за 1шт]],"")</f>
        <v/>
      </c>
      <c r="N32" s="87"/>
    </row>
    <row r="33" spans="1:14" ht="22.5" customHeight="1">
      <c r="A33" s="44" t="s">
        <v>5344</v>
      </c>
      <c r="B33" s="76">
        <v>8806164110027</v>
      </c>
      <c r="C33" s="50" t="s">
        <v>2797</v>
      </c>
      <c r="D33" s="77" t="s">
        <v>213</v>
      </c>
      <c r="E33" s="78">
        <v>1000</v>
      </c>
      <c r="F33" s="15">
        <v>0.5</v>
      </c>
      <c r="G33" s="80">
        <v>50</v>
      </c>
      <c r="H33" s="81">
        <f>Таблица616[[#This Row],[Коэфициент стоимости]]*Таблица616[[#This Row],[Розничная цена KRW]]</f>
        <v>500</v>
      </c>
      <c r="I33" s="82" t="str">
        <f>IF($H$1="","Введите курс",Таблица616[[#This Row],[Оптовая цена KRW за 1шт]]/$H$1)</f>
        <v>Введите курс</v>
      </c>
      <c r="J33" s="83"/>
      <c r="K33" s="84">
        <f>Таблица616[[#This Row],[Заказ коробок ]]*Таблица616[[#This Row],[Кол-во шт в коробке]]</f>
        <v>0</v>
      </c>
      <c r="L33" s="85">
        <f>Таблица616[[#This Row],[Общее кол-во шт]]*Таблица616[[#This Row],[Оптовая цена KRW за 1шт]]</f>
        <v>0</v>
      </c>
      <c r="M33" s="86" t="str">
        <f>IFERROR(Таблица616[[#This Row],[Общее кол-во шт]]*Таблица616[[#This Row],[Оптовая цена USD за 1шт]],"")</f>
        <v/>
      </c>
      <c r="N33" s="87"/>
    </row>
    <row r="34" spans="1:14" ht="22.5" customHeight="1">
      <c r="A34" s="44" t="s">
        <v>5345</v>
      </c>
      <c r="B34" s="76">
        <v>8806164116999</v>
      </c>
      <c r="C34" s="50" t="s">
        <v>2798</v>
      </c>
      <c r="D34" s="77" t="s">
        <v>212</v>
      </c>
      <c r="E34" s="78">
        <v>1000</v>
      </c>
      <c r="F34" s="15">
        <v>0.5</v>
      </c>
      <c r="G34" s="80">
        <v>50</v>
      </c>
      <c r="H34" s="81">
        <f>Таблица616[[#This Row],[Коэфициент стоимости]]*Таблица616[[#This Row],[Розничная цена KRW]]</f>
        <v>500</v>
      </c>
      <c r="I34" s="82" t="str">
        <f>IF($H$1="","Введите курс",Таблица616[[#This Row],[Оптовая цена KRW за 1шт]]/$H$1)</f>
        <v>Введите курс</v>
      </c>
      <c r="J34" s="83"/>
      <c r="K34" s="84">
        <f>Таблица616[[#This Row],[Заказ коробок ]]*Таблица616[[#This Row],[Кол-во шт в коробке]]</f>
        <v>0</v>
      </c>
      <c r="L34" s="85">
        <f>Таблица616[[#This Row],[Общее кол-во шт]]*Таблица616[[#This Row],[Оптовая цена KRW за 1шт]]</f>
        <v>0</v>
      </c>
      <c r="M34" s="86" t="str">
        <f>IFERROR(Таблица616[[#This Row],[Общее кол-во шт]]*Таблица616[[#This Row],[Оптовая цена USD за 1шт]],"")</f>
        <v/>
      </c>
      <c r="N34" s="87"/>
    </row>
    <row r="35" spans="1:14" ht="22.5" customHeight="1">
      <c r="A35" s="44" t="s">
        <v>5346</v>
      </c>
      <c r="B35" s="76">
        <v>8806164158999</v>
      </c>
      <c r="C35" s="50" t="s">
        <v>2799</v>
      </c>
      <c r="D35" s="77" t="s">
        <v>211</v>
      </c>
      <c r="E35" s="78">
        <v>1000</v>
      </c>
      <c r="F35" s="15">
        <v>0.5</v>
      </c>
      <c r="G35" s="80">
        <v>50</v>
      </c>
      <c r="H35" s="81">
        <f>Таблица616[[#This Row],[Коэфициент стоимости]]*Таблица616[[#This Row],[Розничная цена KRW]]</f>
        <v>500</v>
      </c>
      <c r="I35" s="82" t="str">
        <f>IF($H$1="","Введите курс",Таблица616[[#This Row],[Оптовая цена KRW за 1шт]]/$H$1)</f>
        <v>Введите курс</v>
      </c>
      <c r="J35" s="83"/>
      <c r="K35" s="84">
        <f>Таблица616[[#This Row],[Заказ коробок ]]*Таблица616[[#This Row],[Кол-во шт в коробке]]</f>
        <v>0</v>
      </c>
      <c r="L35" s="85">
        <f>Таблица616[[#This Row],[Общее кол-во шт]]*Таблица616[[#This Row],[Оптовая цена KRW за 1шт]]</f>
        <v>0</v>
      </c>
      <c r="M35" s="86" t="str">
        <f>IFERROR(Таблица616[[#This Row],[Общее кол-во шт]]*Таблица616[[#This Row],[Оптовая цена USD за 1шт]],"")</f>
        <v/>
      </c>
      <c r="N35" s="87"/>
    </row>
    <row r="36" spans="1:14" ht="22.5" customHeight="1">
      <c r="A36" s="44" t="s">
        <v>5347</v>
      </c>
      <c r="B36" s="76">
        <v>8806164158838</v>
      </c>
      <c r="C36" s="50" t="s">
        <v>2800</v>
      </c>
      <c r="D36" s="77" t="s">
        <v>209</v>
      </c>
      <c r="E36" s="78">
        <v>1000</v>
      </c>
      <c r="F36" s="15">
        <v>0.5</v>
      </c>
      <c r="G36" s="80">
        <v>50</v>
      </c>
      <c r="H36" s="81">
        <f>Таблица616[[#This Row],[Коэфициент стоимости]]*Таблица616[[#This Row],[Розничная цена KRW]]</f>
        <v>500</v>
      </c>
      <c r="I36" s="82" t="str">
        <f>IF($H$1="","Введите курс",Таблица616[[#This Row],[Оптовая цена KRW за 1шт]]/$H$1)</f>
        <v>Введите курс</v>
      </c>
      <c r="J36" s="83"/>
      <c r="K36" s="84">
        <f>Таблица616[[#This Row],[Заказ коробок ]]*Таблица616[[#This Row],[Кол-во шт в коробке]]</f>
        <v>0</v>
      </c>
      <c r="L36" s="85">
        <f>Таблица616[[#This Row],[Общее кол-во шт]]*Таблица616[[#This Row],[Оптовая цена KRW за 1шт]]</f>
        <v>0</v>
      </c>
      <c r="M36" s="86" t="str">
        <f>IFERROR(Таблица616[[#This Row],[Общее кол-во шт]]*Таблица616[[#This Row],[Оптовая цена USD за 1шт]],"")</f>
        <v/>
      </c>
      <c r="N36" s="87"/>
    </row>
    <row r="37" spans="1:14" ht="22.5" customHeight="1">
      <c r="A37" s="44" t="s">
        <v>5348</v>
      </c>
      <c r="B37" s="76">
        <v>8806164160466</v>
      </c>
      <c r="C37" s="50" t="s">
        <v>2801</v>
      </c>
      <c r="D37" s="77" t="s">
        <v>205</v>
      </c>
      <c r="E37" s="78">
        <v>1000</v>
      </c>
      <c r="F37" s="15">
        <v>0.5</v>
      </c>
      <c r="G37" s="80">
        <v>50</v>
      </c>
      <c r="H37" s="81">
        <f>Таблица616[[#This Row],[Коэфициент стоимости]]*Таблица616[[#This Row],[Розничная цена KRW]]</f>
        <v>500</v>
      </c>
      <c r="I37" s="82" t="str">
        <f>IF($H$1="","Введите курс",Таблица616[[#This Row],[Оптовая цена KRW за 1шт]]/$H$1)</f>
        <v>Введите курс</v>
      </c>
      <c r="J37" s="83"/>
      <c r="K37" s="84">
        <f>Таблица616[[#This Row],[Заказ коробок ]]*Таблица616[[#This Row],[Кол-во шт в коробке]]</f>
        <v>0</v>
      </c>
      <c r="L37" s="85">
        <f>Таблица616[[#This Row],[Общее кол-во шт]]*Таблица616[[#This Row],[Оптовая цена KRW за 1шт]]</f>
        <v>0</v>
      </c>
      <c r="M37" s="86" t="str">
        <f>IFERROR(Таблица616[[#This Row],[Общее кол-во шт]]*Таблица616[[#This Row],[Оптовая цена USD за 1шт]],"")</f>
        <v/>
      </c>
      <c r="N37" s="87"/>
    </row>
    <row r="38" spans="1:14" ht="22.5" customHeight="1">
      <c r="A38" s="44" t="s">
        <v>5349</v>
      </c>
      <c r="B38" s="76">
        <v>8806164158814</v>
      </c>
      <c r="C38" s="50" t="s">
        <v>2802</v>
      </c>
      <c r="D38" s="77" t="s">
        <v>201</v>
      </c>
      <c r="E38" s="78">
        <v>1000</v>
      </c>
      <c r="F38" s="15">
        <v>0.5</v>
      </c>
      <c r="G38" s="80">
        <v>50</v>
      </c>
      <c r="H38" s="81">
        <f>Таблица616[[#This Row],[Коэфициент стоимости]]*Таблица616[[#This Row],[Розничная цена KRW]]</f>
        <v>500</v>
      </c>
      <c r="I38" s="82" t="str">
        <f>IF($H$1="","Введите курс",Таблица616[[#This Row],[Оптовая цена KRW за 1шт]]/$H$1)</f>
        <v>Введите курс</v>
      </c>
      <c r="J38" s="83"/>
      <c r="K38" s="84">
        <f>Таблица616[[#This Row],[Заказ коробок ]]*Таблица616[[#This Row],[Кол-во шт в коробке]]</f>
        <v>0</v>
      </c>
      <c r="L38" s="85">
        <f>Таблица616[[#This Row],[Общее кол-во шт]]*Таблица616[[#This Row],[Оптовая цена KRW за 1шт]]</f>
        <v>0</v>
      </c>
      <c r="M38" s="86" t="str">
        <f>IFERROR(Таблица616[[#This Row],[Общее кол-во шт]]*Таблица616[[#This Row],[Оптовая цена USD за 1шт]],"")</f>
        <v/>
      </c>
      <c r="N38" s="87"/>
    </row>
    <row r="39" spans="1:14" ht="22.5" customHeight="1">
      <c r="A39" s="44" t="s">
        <v>5350</v>
      </c>
      <c r="B39" s="76">
        <v>8806164159002</v>
      </c>
      <c r="C39" s="50" t="s">
        <v>2803</v>
      </c>
      <c r="D39" s="77" t="s">
        <v>200</v>
      </c>
      <c r="E39" s="78">
        <v>1000</v>
      </c>
      <c r="F39" s="15">
        <v>0.5</v>
      </c>
      <c r="G39" s="80">
        <v>50</v>
      </c>
      <c r="H39" s="81">
        <f>Таблица616[[#This Row],[Коэфициент стоимости]]*Таблица616[[#This Row],[Розничная цена KRW]]</f>
        <v>500</v>
      </c>
      <c r="I39" s="82" t="str">
        <f>IF($H$1="","Введите курс",Таблица616[[#This Row],[Оптовая цена KRW за 1шт]]/$H$1)</f>
        <v>Введите курс</v>
      </c>
      <c r="J39" s="83"/>
      <c r="K39" s="84">
        <f>Таблица616[[#This Row],[Заказ коробок ]]*Таблица616[[#This Row],[Кол-во шт в коробке]]</f>
        <v>0</v>
      </c>
      <c r="L39" s="85">
        <f>Таблица616[[#This Row],[Общее кол-во шт]]*Таблица616[[#This Row],[Оптовая цена KRW за 1шт]]</f>
        <v>0</v>
      </c>
      <c r="M39" s="86" t="str">
        <f>IFERROR(Таблица616[[#This Row],[Общее кол-во шт]]*Таблица616[[#This Row],[Оптовая цена USD за 1шт]],"")</f>
        <v/>
      </c>
      <c r="N39" s="87"/>
    </row>
    <row r="40" spans="1:14" ht="22.5" customHeight="1">
      <c r="A40" s="44" t="s">
        <v>5351</v>
      </c>
      <c r="B40" s="76">
        <v>8806164158944</v>
      </c>
      <c r="C40" s="50" t="s">
        <v>2804</v>
      </c>
      <c r="D40" s="77" t="s">
        <v>199</v>
      </c>
      <c r="E40" s="78">
        <v>1000</v>
      </c>
      <c r="F40" s="15">
        <v>0.5</v>
      </c>
      <c r="G40" s="80">
        <v>50</v>
      </c>
      <c r="H40" s="81">
        <f>Таблица616[[#This Row],[Коэфициент стоимости]]*Таблица616[[#This Row],[Розничная цена KRW]]</f>
        <v>500</v>
      </c>
      <c r="I40" s="82" t="str">
        <f>IF($H$1="","Введите курс",Таблица616[[#This Row],[Оптовая цена KRW за 1шт]]/$H$1)</f>
        <v>Введите курс</v>
      </c>
      <c r="J40" s="83"/>
      <c r="K40" s="84">
        <f>Таблица616[[#This Row],[Заказ коробок ]]*Таблица616[[#This Row],[Кол-во шт в коробке]]</f>
        <v>0</v>
      </c>
      <c r="L40" s="85">
        <f>Таблица616[[#This Row],[Общее кол-во шт]]*Таблица616[[#This Row],[Оптовая цена KRW за 1шт]]</f>
        <v>0</v>
      </c>
      <c r="M40" s="86" t="str">
        <f>IFERROR(Таблица616[[#This Row],[Общее кол-во шт]]*Таблица616[[#This Row],[Оптовая цена USD за 1шт]],"")</f>
        <v/>
      </c>
      <c r="N40" s="87"/>
    </row>
    <row r="41" spans="1:14" ht="22.5" customHeight="1">
      <c r="A41" s="44" t="s">
        <v>5352</v>
      </c>
      <c r="B41" s="76">
        <v>8806164170724</v>
      </c>
      <c r="C41" s="50" t="s">
        <v>2805</v>
      </c>
      <c r="D41" s="77" t="s">
        <v>562</v>
      </c>
      <c r="E41" s="78">
        <v>5000</v>
      </c>
      <c r="F41" s="15">
        <v>0.5</v>
      </c>
      <c r="G41" s="80">
        <v>12</v>
      </c>
      <c r="H41" s="81">
        <f>Таблица616[[#This Row],[Коэфициент стоимости]]*Таблица616[[#This Row],[Розничная цена KRW]]</f>
        <v>2500</v>
      </c>
      <c r="I41" s="82" t="str">
        <f>IF($H$1="","Введите курс",Таблица616[[#This Row],[Оптовая цена KRW за 1шт]]/$H$1)</f>
        <v>Введите курс</v>
      </c>
      <c r="J41" s="83"/>
      <c r="K41" s="84">
        <f>Таблица616[[#This Row],[Заказ коробок ]]*Таблица616[[#This Row],[Кол-во шт в коробке]]</f>
        <v>0</v>
      </c>
      <c r="L41" s="85">
        <f>Таблица616[[#This Row],[Общее кол-во шт]]*Таблица616[[#This Row],[Оптовая цена KRW за 1шт]]</f>
        <v>0</v>
      </c>
      <c r="M41" s="86" t="str">
        <f>IFERROR(Таблица616[[#This Row],[Общее кол-во шт]]*Таблица616[[#This Row],[Оптовая цена USD за 1шт]],"")</f>
        <v/>
      </c>
      <c r="N41" s="87"/>
    </row>
    <row r="42" spans="1:14" ht="22.5" customHeight="1">
      <c r="A42" s="44" t="s">
        <v>5353</v>
      </c>
      <c r="B42" s="76">
        <v>8806164172650</v>
      </c>
      <c r="C42" s="50" t="s">
        <v>1113</v>
      </c>
      <c r="D42" s="77" t="s">
        <v>1114</v>
      </c>
      <c r="E42" s="78">
        <v>3000</v>
      </c>
      <c r="F42" s="15">
        <v>0.5</v>
      </c>
      <c r="G42" s="80">
        <v>15</v>
      </c>
      <c r="H42" s="81">
        <f>Таблица616[[#This Row],[Коэфициент стоимости]]*Таблица616[[#This Row],[Розничная цена KRW]]</f>
        <v>1500</v>
      </c>
      <c r="I42" s="82" t="str">
        <f>IF($H$1="","Введите курс",Таблица616[[#This Row],[Оптовая цена KRW за 1шт]]/$H$1)</f>
        <v>Введите курс</v>
      </c>
      <c r="J42" s="83"/>
      <c r="K42" s="84">
        <f>Таблица616[[#This Row],[Заказ коробок ]]*Таблица616[[#This Row],[Кол-во шт в коробке]]</f>
        <v>0</v>
      </c>
      <c r="L42" s="85">
        <f>Таблица616[[#This Row],[Общее кол-во шт]]*Таблица616[[#This Row],[Оптовая цена KRW за 1шт]]</f>
        <v>0</v>
      </c>
      <c r="M42" s="86" t="str">
        <f>IFERROR(Таблица616[[#This Row],[Общее кол-во шт]]*Таблица616[[#This Row],[Оптовая цена USD за 1шт]],"")</f>
        <v/>
      </c>
      <c r="N42" s="87"/>
    </row>
    <row r="43" spans="1:14" ht="22.5" customHeight="1">
      <c r="A43" s="44" t="s">
        <v>5354</v>
      </c>
      <c r="B43" s="76">
        <v>8806164172643</v>
      </c>
      <c r="C43" s="50" t="s">
        <v>1111</v>
      </c>
      <c r="D43" s="77" t="s">
        <v>1112</v>
      </c>
      <c r="E43" s="78">
        <v>3000</v>
      </c>
      <c r="F43" s="15">
        <v>0.5</v>
      </c>
      <c r="G43" s="80">
        <v>15</v>
      </c>
      <c r="H43" s="81">
        <f>Таблица616[[#This Row],[Коэфициент стоимости]]*Таблица616[[#This Row],[Розничная цена KRW]]</f>
        <v>1500</v>
      </c>
      <c r="I43" s="82" t="str">
        <f>IF($H$1="","Введите курс",Таблица616[[#This Row],[Оптовая цена KRW за 1шт]]/$H$1)</f>
        <v>Введите курс</v>
      </c>
      <c r="J43" s="83"/>
      <c r="K43" s="84">
        <f>Таблица616[[#This Row],[Заказ коробок ]]*Таблица616[[#This Row],[Кол-во шт в коробке]]</f>
        <v>0</v>
      </c>
      <c r="L43" s="85">
        <f>Таблица616[[#This Row],[Общее кол-во шт]]*Таблица616[[#This Row],[Оптовая цена KRW за 1шт]]</f>
        <v>0</v>
      </c>
      <c r="M43" s="86" t="str">
        <f>IFERROR(Таблица616[[#This Row],[Общее кол-во шт]]*Таблица616[[#This Row],[Оптовая цена USD за 1шт]],"")</f>
        <v/>
      </c>
      <c r="N43" s="87"/>
    </row>
    <row r="44" spans="1:14" ht="22.5" customHeight="1">
      <c r="A44" s="44" t="s">
        <v>5355</v>
      </c>
      <c r="B44" s="76">
        <v>8806164172629</v>
      </c>
      <c r="C44" s="50" t="s">
        <v>2806</v>
      </c>
      <c r="D44" s="77" t="s">
        <v>2807</v>
      </c>
      <c r="E44" s="78">
        <v>3000</v>
      </c>
      <c r="F44" s="15">
        <v>0.5</v>
      </c>
      <c r="G44" s="80">
        <v>15</v>
      </c>
      <c r="H44" s="81">
        <f>Таблица616[[#This Row],[Коэфициент стоимости]]*Таблица616[[#This Row],[Розничная цена KRW]]</f>
        <v>1500</v>
      </c>
      <c r="I44" s="82" t="str">
        <f>IF($H$1="","Введите курс",Таблица616[[#This Row],[Оптовая цена KRW за 1шт]]/$H$1)</f>
        <v>Введите курс</v>
      </c>
      <c r="J44" s="83"/>
      <c r="K44" s="84">
        <f>Таблица616[[#This Row],[Заказ коробок ]]*Таблица616[[#This Row],[Кол-во шт в коробке]]</f>
        <v>0</v>
      </c>
      <c r="L44" s="85">
        <f>Таблица616[[#This Row],[Общее кол-во шт]]*Таблица616[[#This Row],[Оптовая цена KRW за 1шт]]</f>
        <v>0</v>
      </c>
      <c r="M44" s="86" t="str">
        <f>IFERROR(Таблица616[[#This Row],[Общее кол-во шт]]*Таблица616[[#This Row],[Оптовая цена USD за 1шт]],"")</f>
        <v/>
      </c>
      <c r="N44" s="87"/>
    </row>
    <row r="45" spans="1:14" ht="22.5" customHeight="1">
      <c r="A45" s="44" t="s">
        <v>5356</v>
      </c>
      <c r="B45" s="76">
        <v>8806164172612</v>
      </c>
      <c r="C45" s="50" t="s">
        <v>2808</v>
      </c>
      <c r="D45" s="77" t="s">
        <v>2809</v>
      </c>
      <c r="E45" s="78">
        <v>3000</v>
      </c>
      <c r="F45" s="15">
        <v>0.5</v>
      </c>
      <c r="G45" s="80">
        <v>15</v>
      </c>
      <c r="H45" s="81">
        <f>Таблица616[[#This Row],[Коэфициент стоимости]]*Таблица616[[#This Row],[Розничная цена KRW]]</f>
        <v>1500</v>
      </c>
      <c r="I45" s="82" t="str">
        <f>IF($H$1="","Введите курс",Таблица616[[#This Row],[Оптовая цена KRW за 1шт]]/$H$1)</f>
        <v>Введите курс</v>
      </c>
      <c r="J45" s="83"/>
      <c r="K45" s="84">
        <f>Таблица616[[#This Row],[Заказ коробок ]]*Таблица616[[#This Row],[Кол-во шт в коробке]]</f>
        <v>0</v>
      </c>
      <c r="L45" s="85">
        <f>Таблица616[[#This Row],[Общее кол-во шт]]*Таблица616[[#This Row],[Оптовая цена KRW за 1шт]]</f>
        <v>0</v>
      </c>
      <c r="M45" s="86" t="str">
        <f>IFERROR(Таблица616[[#This Row],[Общее кол-во шт]]*Таблица616[[#This Row],[Оптовая цена USD за 1шт]],"")</f>
        <v/>
      </c>
      <c r="N45" s="87"/>
    </row>
    <row r="46" spans="1:14" ht="22.5" customHeight="1">
      <c r="A46" s="44" t="s">
        <v>5357</v>
      </c>
      <c r="B46" s="76">
        <v>8806164172636</v>
      </c>
      <c r="C46" s="50" t="s">
        <v>2810</v>
      </c>
      <c r="D46" s="77" t="s">
        <v>2811</v>
      </c>
      <c r="E46" s="78">
        <v>3000</v>
      </c>
      <c r="F46" s="15">
        <v>0.5</v>
      </c>
      <c r="G46" s="80">
        <v>15</v>
      </c>
      <c r="H46" s="81">
        <f>Таблица616[[#This Row],[Коэфициент стоимости]]*Таблица616[[#This Row],[Розничная цена KRW]]</f>
        <v>1500</v>
      </c>
      <c r="I46" s="82" t="str">
        <f>IF($H$1="","Введите курс",Таблица616[[#This Row],[Оптовая цена KRW за 1шт]]/$H$1)</f>
        <v>Введите курс</v>
      </c>
      <c r="J46" s="83"/>
      <c r="K46" s="84">
        <f>Таблица616[[#This Row],[Заказ коробок ]]*Таблица616[[#This Row],[Кол-во шт в коробке]]</f>
        <v>0</v>
      </c>
      <c r="L46" s="85">
        <f>Таблица616[[#This Row],[Общее кол-во шт]]*Таблица616[[#This Row],[Оптовая цена KRW за 1шт]]</f>
        <v>0</v>
      </c>
      <c r="M46" s="86" t="str">
        <f>IFERROR(Таблица616[[#This Row],[Общее кол-во шт]]*Таблица616[[#This Row],[Оптовая цена USD за 1шт]],"")</f>
        <v/>
      </c>
      <c r="N46" s="87"/>
    </row>
    <row r="47" spans="1:14" ht="22.5" customHeight="1">
      <c r="A47" s="44" t="s">
        <v>5358</v>
      </c>
      <c r="B47" s="76">
        <v>8806164171493</v>
      </c>
      <c r="C47" s="50" t="s">
        <v>2812</v>
      </c>
      <c r="D47" s="77" t="s">
        <v>2813</v>
      </c>
      <c r="E47" s="78">
        <v>12000</v>
      </c>
      <c r="F47" s="15">
        <v>0.5</v>
      </c>
      <c r="G47" s="80">
        <v>10</v>
      </c>
      <c r="H47" s="81">
        <f>Таблица616[[#This Row],[Коэфициент стоимости]]*Таблица616[[#This Row],[Розничная цена KRW]]</f>
        <v>6000</v>
      </c>
      <c r="I47" s="82" t="str">
        <f>IF($H$1="","Введите курс",Таблица616[[#This Row],[Оптовая цена KRW за 1шт]]/$H$1)</f>
        <v>Введите курс</v>
      </c>
      <c r="J47" s="83"/>
      <c r="K47" s="84">
        <f>Таблица616[[#This Row],[Заказ коробок ]]*Таблица616[[#This Row],[Кол-во шт в коробке]]</f>
        <v>0</v>
      </c>
      <c r="L47" s="85">
        <f>Таблица616[[#This Row],[Общее кол-во шт]]*Таблица616[[#This Row],[Оптовая цена KRW за 1шт]]</f>
        <v>0</v>
      </c>
      <c r="M47" s="86" t="str">
        <f>IFERROR(Таблица616[[#This Row],[Общее кол-во шт]]*Таблица616[[#This Row],[Оптовая цена USD за 1шт]],"")</f>
        <v/>
      </c>
      <c r="N47" s="87"/>
    </row>
    <row r="48" spans="1:14" ht="22.5" customHeight="1">
      <c r="A48" s="44" t="s">
        <v>5359</v>
      </c>
      <c r="B48" s="76">
        <v>8806164122327</v>
      </c>
      <c r="C48" s="50" t="s">
        <v>2814</v>
      </c>
      <c r="D48" s="77" t="s">
        <v>286</v>
      </c>
      <c r="E48" s="78">
        <v>3000</v>
      </c>
      <c r="F48" s="15">
        <v>0.5</v>
      </c>
      <c r="G48" s="80">
        <v>15</v>
      </c>
      <c r="H48" s="81">
        <f>Таблица616[[#This Row],[Коэфициент стоимости]]*Таблица616[[#This Row],[Розничная цена KRW]]</f>
        <v>1500</v>
      </c>
      <c r="I48" s="82" t="str">
        <f>IF($H$1="","Введите курс",Таблица616[[#This Row],[Оптовая цена KRW за 1шт]]/$H$1)</f>
        <v>Введите курс</v>
      </c>
      <c r="J48" s="83"/>
      <c r="K48" s="84">
        <f>Таблица616[[#This Row],[Заказ коробок ]]*Таблица616[[#This Row],[Кол-во шт в коробке]]</f>
        <v>0</v>
      </c>
      <c r="L48" s="85">
        <f>Таблица616[[#This Row],[Общее кол-во шт]]*Таблица616[[#This Row],[Оптовая цена KRW за 1шт]]</f>
        <v>0</v>
      </c>
      <c r="M48" s="86" t="str">
        <f>IFERROR(Таблица616[[#This Row],[Общее кол-во шт]]*Таблица616[[#This Row],[Оптовая цена USD за 1шт]],"")</f>
        <v/>
      </c>
      <c r="N48" s="87"/>
    </row>
    <row r="49" spans="1:14" ht="22.5" customHeight="1">
      <c r="A49" s="44" t="s">
        <v>5360</v>
      </c>
      <c r="B49" s="76">
        <v>8806164122334</v>
      </c>
      <c r="C49" s="50" t="s">
        <v>2815</v>
      </c>
      <c r="D49" s="77" t="s">
        <v>285</v>
      </c>
      <c r="E49" s="78">
        <v>3000</v>
      </c>
      <c r="F49" s="15">
        <v>0.5</v>
      </c>
      <c r="G49" s="80">
        <v>15</v>
      </c>
      <c r="H49" s="81">
        <f>Таблица616[[#This Row],[Коэфициент стоимости]]*Таблица616[[#This Row],[Розничная цена KRW]]</f>
        <v>1500</v>
      </c>
      <c r="I49" s="82" t="str">
        <f>IF($H$1="","Введите курс",Таблица616[[#This Row],[Оптовая цена KRW за 1шт]]/$H$1)</f>
        <v>Введите курс</v>
      </c>
      <c r="J49" s="83"/>
      <c r="K49" s="84">
        <f>Таблица616[[#This Row],[Заказ коробок ]]*Таблица616[[#This Row],[Кол-во шт в коробке]]</f>
        <v>0</v>
      </c>
      <c r="L49" s="85">
        <f>Таблица616[[#This Row],[Общее кол-во шт]]*Таблица616[[#This Row],[Оптовая цена KRW за 1шт]]</f>
        <v>0</v>
      </c>
      <c r="M49" s="86" t="str">
        <f>IFERROR(Таблица616[[#This Row],[Общее кол-во шт]]*Таблица616[[#This Row],[Оптовая цена USD за 1шт]],"")</f>
        <v/>
      </c>
      <c r="N49" s="87"/>
    </row>
    <row r="50" spans="1:14" ht="22.5" customHeight="1">
      <c r="A50" s="44" t="s">
        <v>5361</v>
      </c>
      <c r="B50" s="76">
        <v>8806164122297</v>
      </c>
      <c r="C50" s="50" t="s">
        <v>2816</v>
      </c>
      <c r="D50" s="77" t="s">
        <v>284</v>
      </c>
      <c r="E50" s="78">
        <v>3000</v>
      </c>
      <c r="F50" s="15">
        <v>0.5</v>
      </c>
      <c r="G50" s="80">
        <v>15</v>
      </c>
      <c r="H50" s="81">
        <f>Таблица616[[#This Row],[Коэфициент стоимости]]*Таблица616[[#This Row],[Розничная цена KRW]]</f>
        <v>1500</v>
      </c>
      <c r="I50" s="82" t="str">
        <f>IF($H$1="","Введите курс",Таблица616[[#This Row],[Оптовая цена KRW за 1шт]]/$H$1)</f>
        <v>Введите курс</v>
      </c>
      <c r="J50" s="83"/>
      <c r="K50" s="84">
        <f>Таблица616[[#This Row],[Заказ коробок ]]*Таблица616[[#This Row],[Кол-во шт в коробке]]</f>
        <v>0</v>
      </c>
      <c r="L50" s="85">
        <f>Таблица616[[#This Row],[Общее кол-во шт]]*Таблица616[[#This Row],[Оптовая цена KRW за 1шт]]</f>
        <v>0</v>
      </c>
      <c r="M50" s="86" t="str">
        <f>IFERROR(Таблица616[[#This Row],[Общее кол-во шт]]*Таблица616[[#This Row],[Оптовая цена USD за 1шт]],"")</f>
        <v/>
      </c>
      <c r="N50" s="87"/>
    </row>
    <row r="51" spans="1:14" ht="22.5" customHeight="1">
      <c r="A51" s="44" t="s">
        <v>5362</v>
      </c>
      <c r="B51" s="76">
        <v>8806164122303</v>
      </c>
      <c r="C51" s="50" t="s">
        <v>2817</v>
      </c>
      <c r="D51" s="77" t="s">
        <v>283</v>
      </c>
      <c r="E51" s="78">
        <v>3000</v>
      </c>
      <c r="F51" s="15">
        <v>0.5</v>
      </c>
      <c r="G51" s="80">
        <v>15</v>
      </c>
      <c r="H51" s="81">
        <f>Таблица616[[#This Row],[Коэфициент стоимости]]*Таблица616[[#This Row],[Розничная цена KRW]]</f>
        <v>1500</v>
      </c>
      <c r="I51" s="82" t="str">
        <f>IF($H$1="","Введите курс",Таблица616[[#This Row],[Оптовая цена KRW за 1шт]]/$H$1)</f>
        <v>Введите курс</v>
      </c>
      <c r="J51" s="83"/>
      <c r="K51" s="84">
        <f>Таблица616[[#This Row],[Заказ коробок ]]*Таблица616[[#This Row],[Кол-во шт в коробке]]</f>
        <v>0</v>
      </c>
      <c r="L51" s="85">
        <f>Таблица616[[#This Row],[Общее кол-во шт]]*Таблица616[[#This Row],[Оптовая цена KRW за 1шт]]</f>
        <v>0</v>
      </c>
      <c r="M51" s="86" t="str">
        <f>IFERROR(Таблица616[[#This Row],[Общее кол-во шт]]*Таблица616[[#This Row],[Оптовая цена USD за 1шт]],"")</f>
        <v/>
      </c>
      <c r="N51" s="87"/>
    </row>
    <row r="52" spans="1:14" ht="22.5" customHeight="1">
      <c r="A52" s="44" t="s">
        <v>5363</v>
      </c>
      <c r="B52" s="76">
        <v>8806164122310</v>
      </c>
      <c r="C52" s="50" t="s">
        <v>2818</v>
      </c>
      <c r="D52" s="77" t="s">
        <v>282</v>
      </c>
      <c r="E52" s="78">
        <v>3000</v>
      </c>
      <c r="F52" s="15">
        <v>0.5</v>
      </c>
      <c r="G52" s="80">
        <v>15</v>
      </c>
      <c r="H52" s="81">
        <f>Таблица616[[#This Row],[Коэфициент стоимости]]*Таблица616[[#This Row],[Розничная цена KRW]]</f>
        <v>1500</v>
      </c>
      <c r="I52" s="82" t="str">
        <f>IF($H$1="","Введите курс",Таблица616[[#This Row],[Оптовая цена KRW за 1шт]]/$H$1)</f>
        <v>Введите курс</v>
      </c>
      <c r="J52" s="83"/>
      <c r="K52" s="84">
        <f>Таблица616[[#This Row],[Заказ коробок ]]*Таблица616[[#This Row],[Кол-во шт в коробке]]</f>
        <v>0</v>
      </c>
      <c r="L52" s="85">
        <f>Таблица616[[#This Row],[Общее кол-во шт]]*Таблица616[[#This Row],[Оптовая цена KRW за 1шт]]</f>
        <v>0</v>
      </c>
      <c r="M52" s="86" t="str">
        <f>IFERROR(Таблица616[[#This Row],[Общее кол-во шт]]*Таблица616[[#This Row],[Оптовая цена USD за 1шт]],"")</f>
        <v/>
      </c>
      <c r="N52" s="87"/>
    </row>
    <row r="53" spans="1:14" ht="22.5" customHeight="1">
      <c r="A53" s="44" t="s">
        <v>5364</v>
      </c>
      <c r="B53" s="76">
        <v>8806164120149</v>
      </c>
      <c r="C53" s="50" t="s">
        <v>2819</v>
      </c>
      <c r="D53" s="77" t="s">
        <v>281</v>
      </c>
      <c r="E53" s="78">
        <v>3000</v>
      </c>
      <c r="F53" s="15">
        <v>0.5</v>
      </c>
      <c r="G53" s="80">
        <v>15</v>
      </c>
      <c r="H53" s="81">
        <f>Таблица616[[#This Row],[Коэфициент стоимости]]*Таблица616[[#This Row],[Розничная цена KRW]]</f>
        <v>1500</v>
      </c>
      <c r="I53" s="82" t="str">
        <f>IF($H$1="","Введите курс",Таблица616[[#This Row],[Оптовая цена KRW за 1шт]]/$H$1)</f>
        <v>Введите курс</v>
      </c>
      <c r="J53" s="83"/>
      <c r="K53" s="84">
        <f>Таблица616[[#This Row],[Заказ коробок ]]*Таблица616[[#This Row],[Кол-во шт в коробке]]</f>
        <v>0</v>
      </c>
      <c r="L53" s="85">
        <f>Таблица616[[#This Row],[Общее кол-во шт]]*Таблица616[[#This Row],[Оптовая цена KRW за 1шт]]</f>
        <v>0</v>
      </c>
      <c r="M53" s="86" t="str">
        <f>IFERROR(Таблица616[[#This Row],[Общее кол-во шт]]*Таблица616[[#This Row],[Оптовая цена USD за 1шт]],"")</f>
        <v/>
      </c>
      <c r="N53" s="87"/>
    </row>
    <row r="54" spans="1:14" ht="22.5" customHeight="1">
      <c r="A54" s="44" t="s">
        <v>5365</v>
      </c>
      <c r="B54" s="76">
        <v>8806164122266</v>
      </c>
      <c r="C54" s="50" t="s">
        <v>2820</v>
      </c>
      <c r="D54" s="77" t="s">
        <v>280</v>
      </c>
      <c r="E54" s="78">
        <v>3000</v>
      </c>
      <c r="F54" s="15">
        <v>0.5</v>
      </c>
      <c r="G54" s="80">
        <v>15</v>
      </c>
      <c r="H54" s="81">
        <f>Таблица616[[#This Row],[Коэфициент стоимости]]*Таблица616[[#This Row],[Розничная цена KRW]]</f>
        <v>1500</v>
      </c>
      <c r="I54" s="82" t="str">
        <f>IF($H$1="","Введите курс",Таблица616[[#This Row],[Оптовая цена KRW за 1шт]]/$H$1)</f>
        <v>Введите курс</v>
      </c>
      <c r="J54" s="83"/>
      <c r="K54" s="84">
        <f>Таблица616[[#This Row],[Заказ коробок ]]*Таблица616[[#This Row],[Кол-во шт в коробке]]</f>
        <v>0</v>
      </c>
      <c r="L54" s="85">
        <f>Таблица616[[#This Row],[Общее кол-во шт]]*Таблица616[[#This Row],[Оптовая цена KRW за 1шт]]</f>
        <v>0</v>
      </c>
      <c r="M54" s="86" t="str">
        <f>IFERROR(Таблица616[[#This Row],[Общее кол-во шт]]*Таблица616[[#This Row],[Оптовая цена USD за 1шт]],"")</f>
        <v/>
      </c>
      <c r="N54" s="87"/>
    </row>
    <row r="55" spans="1:14" ht="22.5" customHeight="1">
      <c r="A55" s="44" t="s">
        <v>5366</v>
      </c>
      <c r="B55" s="76">
        <v>8806164120156</v>
      </c>
      <c r="C55" s="50" t="s">
        <v>2821</v>
      </c>
      <c r="D55" s="77" t="s">
        <v>279</v>
      </c>
      <c r="E55" s="78">
        <v>3000</v>
      </c>
      <c r="F55" s="15">
        <v>0.5</v>
      </c>
      <c r="G55" s="80">
        <v>15</v>
      </c>
      <c r="H55" s="81">
        <f>Таблица616[[#This Row],[Коэфициент стоимости]]*Таблица616[[#This Row],[Розничная цена KRW]]</f>
        <v>1500</v>
      </c>
      <c r="I55" s="82" t="str">
        <f>IF($H$1="","Введите курс",Таблица616[[#This Row],[Оптовая цена KRW за 1шт]]/$H$1)</f>
        <v>Введите курс</v>
      </c>
      <c r="J55" s="83"/>
      <c r="K55" s="84">
        <f>Таблица616[[#This Row],[Заказ коробок ]]*Таблица616[[#This Row],[Кол-во шт в коробке]]</f>
        <v>0</v>
      </c>
      <c r="L55" s="85">
        <f>Таблица616[[#This Row],[Общее кол-во шт]]*Таблица616[[#This Row],[Оптовая цена KRW за 1шт]]</f>
        <v>0</v>
      </c>
      <c r="M55" s="86" t="str">
        <f>IFERROR(Таблица616[[#This Row],[Общее кол-во шт]]*Таблица616[[#This Row],[Оптовая цена USD за 1шт]],"")</f>
        <v/>
      </c>
      <c r="N55" s="87"/>
    </row>
    <row r="56" spans="1:14" ht="22.5" customHeight="1">
      <c r="A56" s="44" t="s">
        <v>5367</v>
      </c>
      <c r="B56" s="76">
        <v>8806164122280</v>
      </c>
      <c r="C56" s="50" t="s">
        <v>2822</v>
      </c>
      <c r="D56" s="77" t="s">
        <v>2823</v>
      </c>
      <c r="E56" s="78">
        <v>3000</v>
      </c>
      <c r="F56" s="15">
        <v>0.5</v>
      </c>
      <c r="G56" s="80">
        <v>15</v>
      </c>
      <c r="H56" s="81">
        <f>Таблица616[[#This Row],[Коэфициент стоимости]]*Таблица616[[#This Row],[Розничная цена KRW]]</f>
        <v>1500</v>
      </c>
      <c r="I56" s="82" t="str">
        <f>IF($H$1="","Введите курс",Таблица616[[#This Row],[Оптовая цена KRW за 1шт]]/$H$1)</f>
        <v>Введите курс</v>
      </c>
      <c r="J56" s="83"/>
      <c r="K56" s="84">
        <f>Таблица616[[#This Row],[Заказ коробок ]]*Таблица616[[#This Row],[Кол-во шт в коробке]]</f>
        <v>0</v>
      </c>
      <c r="L56" s="85">
        <f>Таблица616[[#This Row],[Общее кол-во шт]]*Таблица616[[#This Row],[Оптовая цена KRW за 1шт]]</f>
        <v>0</v>
      </c>
      <c r="M56" s="86" t="str">
        <f>IFERROR(Таблица616[[#This Row],[Общее кол-во шт]]*Таблица616[[#This Row],[Оптовая цена USD за 1шт]],"")</f>
        <v/>
      </c>
      <c r="N56" s="87"/>
    </row>
    <row r="57" spans="1:14" ht="22.5" customHeight="1">
      <c r="A57" s="44" t="s">
        <v>5368</v>
      </c>
      <c r="B57" s="76">
        <v>8806164122273</v>
      </c>
      <c r="C57" s="50" t="s">
        <v>2824</v>
      </c>
      <c r="D57" s="77" t="s">
        <v>264</v>
      </c>
      <c r="E57" s="78">
        <v>3000</v>
      </c>
      <c r="F57" s="15">
        <v>0.5</v>
      </c>
      <c r="G57" s="80">
        <v>15</v>
      </c>
      <c r="H57" s="81">
        <f>Таблица616[[#This Row],[Коэфициент стоимости]]*Таблица616[[#This Row],[Розничная цена KRW]]</f>
        <v>1500</v>
      </c>
      <c r="I57" s="82" t="str">
        <f>IF($H$1="","Введите курс",Таблица616[[#This Row],[Оптовая цена KRW за 1шт]]/$H$1)</f>
        <v>Введите курс</v>
      </c>
      <c r="J57" s="83"/>
      <c r="K57" s="84">
        <f>Таблица616[[#This Row],[Заказ коробок ]]*Таблица616[[#This Row],[Кол-во шт в коробке]]</f>
        <v>0</v>
      </c>
      <c r="L57" s="85">
        <f>Таблица616[[#This Row],[Общее кол-во шт]]*Таблица616[[#This Row],[Оптовая цена KRW за 1шт]]</f>
        <v>0</v>
      </c>
      <c r="M57" s="86" t="str">
        <f>IFERROR(Таблица616[[#This Row],[Общее кол-во шт]]*Таблица616[[#This Row],[Оптовая цена USD за 1шт]],"")</f>
        <v/>
      </c>
      <c r="N57" s="87"/>
    </row>
    <row r="58" spans="1:14" ht="22.5" customHeight="1">
      <c r="A58" s="44" t="s">
        <v>5369</v>
      </c>
      <c r="B58" s="76">
        <v>8806164131954</v>
      </c>
      <c r="C58" s="50" t="s">
        <v>2825</v>
      </c>
      <c r="D58" s="77" t="s">
        <v>276</v>
      </c>
      <c r="E58" s="78">
        <v>3000</v>
      </c>
      <c r="F58" s="15">
        <v>0.5</v>
      </c>
      <c r="G58" s="80">
        <v>15</v>
      </c>
      <c r="H58" s="81">
        <f>Таблица616[[#This Row],[Коэфициент стоимости]]*Таблица616[[#This Row],[Розничная цена KRW]]</f>
        <v>1500</v>
      </c>
      <c r="I58" s="82" t="str">
        <f>IF($H$1="","Введите курс",Таблица616[[#This Row],[Оптовая цена KRW за 1шт]]/$H$1)</f>
        <v>Введите курс</v>
      </c>
      <c r="J58" s="83"/>
      <c r="K58" s="84">
        <f>Таблица616[[#This Row],[Заказ коробок ]]*Таблица616[[#This Row],[Кол-во шт в коробке]]</f>
        <v>0</v>
      </c>
      <c r="L58" s="85">
        <f>Таблица616[[#This Row],[Общее кол-во шт]]*Таблица616[[#This Row],[Оптовая цена KRW за 1шт]]</f>
        <v>0</v>
      </c>
      <c r="M58" s="86" t="str">
        <f>IFERROR(Таблица616[[#This Row],[Общее кол-во шт]]*Таблица616[[#This Row],[Оптовая цена USD за 1шт]],"")</f>
        <v/>
      </c>
      <c r="N58" s="87"/>
    </row>
    <row r="59" spans="1:14" ht="22.5" customHeight="1">
      <c r="A59" s="44" t="s">
        <v>5370</v>
      </c>
      <c r="B59" s="76">
        <v>8806164131978</v>
      </c>
      <c r="C59" s="50" t="s">
        <v>2826</v>
      </c>
      <c r="D59" s="77" t="s">
        <v>275</v>
      </c>
      <c r="E59" s="78">
        <v>3000</v>
      </c>
      <c r="F59" s="15">
        <v>0.5</v>
      </c>
      <c r="G59" s="80">
        <v>15</v>
      </c>
      <c r="H59" s="81">
        <f>Таблица616[[#This Row],[Коэфициент стоимости]]*Таблица616[[#This Row],[Розничная цена KRW]]</f>
        <v>1500</v>
      </c>
      <c r="I59" s="82" t="str">
        <f>IF($H$1="","Введите курс",Таблица616[[#This Row],[Оптовая цена KRW за 1шт]]/$H$1)</f>
        <v>Введите курс</v>
      </c>
      <c r="J59" s="83"/>
      <c r="K59" s="84">
        <f>Таблица616[[#This Row],[Заказ коробок ]]*Таблица616[[#This Row],[Кол-во шт в коробке]]</f>
        <v>0</v>
      </c>
      <c r="L59" s="85">
        <f>Таблица616[[#This Row],[Общее кол-во шт]]*Таблица616[[#This Row],[Оптовая цена KRW за 1шт]]</f>
        <v>0</v>
      </c>
      <c r="M59" s="86" t="str">
        <f>IFERROR(Таблица616[[#This Row],[Общее кол-во шт]]*Таблица616[[#This Row],[Оптовая цена USD за 1шт]],"")</f>
        <v/>
      </c>
      <c r="N59" s="87"/>
    </row>
    <row r="60" spans="1:14" ht="22.5" customHeight="1">
      <c r="A60" s="44" t="s">
        <v>5371</v>
      </c>
      <c r="B60" s="76">
        <v>8806164131985</v>
      </c>
      <c r="C60" s="50" t="s">
        <v>2827</v>
      </c>
      <c r="D60" s="77" t="s">
        <v>278</v>
      </c>
      <c r="E60" s="78">
        <v>3000</v>
      </c>
      <c r="F60" s="15">
        <v>0.5</v>
      </c>
      <c r="G60" s="80">
        <v>15</v>
      </c>
      <c r="H60" s="81">
        <f>Таблица616[[#This Row],[Коэфициент стоимости]]*Таблица616[[#This Row],[Розничная цена KRW]]</f>
        <v>1500</v>
      </c>
      <c r="I60" s="82" t="str">
        <f>IF($H$1="","Введите курс",Таблица616[[#This Row],[Оптовая цена KRW за 1шт]]/$H$1)</f>
        <v>Введите курс</v>
      </c>
      <c r="J60" s="83"/>
      <c r="K60" s="84">
        <f>Таблица616[[#This Row],[Заказ коробок ]]*Таблица616[[#This Row],[Кол-во шт в коробке]]</f>
        <v>0</v>
      </c>
      <c r="L60" s="85">
        <f>Таблица616[[#This Row],[Общее кол-во шт]]*Таблица616[[#This Row],[Оптовая цена KRW за 1шт]]</f>
        <v>0</v>
      </c>
      <c r="M60" s="86" t="str">
        <f>IFERROR(Таблица616[[#This Row],[Общее кол-во шт]]*Таблица616[[#This Row],[Оптовая цена USD за 1шт]],"")</f>
        <v/>
      </c>
      <c r="N60" s="87"/>
    </row>
    <row r="61" spans="1:14" ht="22.5" customHeight="1">
      <c r="A61" s="44" t="s">
        <v>5372</v>
      </c>
      <c r="B61" s="76">
        <v>8806164131961</v>
      </c>
      <c r="C61" s="50" t="s">
        <v>2828</v>
      </c>
      <c r="D61" s="77" t="s">
        <v>274</v>
      </c>
      <c r="E61" s="78">
        <v>3000</v>
      </c>
      <c r="F61" s="15">
        <v>0.5</v>
      </c>
      <c r="G61" s="80">
        <v>15</v>
      </c>
      <c r="H61" s="81">
        <f>Таблица616[[#This Row],[Коэфициент стоимости]]*Таблица616[[#This Row],[Розничная цена KRW]]</f>
        <v>1500</v>
      </c>
      <c r="I61" s="82" t="str">
        <f>IF($H$1="","Введите курс",Таблица616[[#This Row],[Оптовая цена KRW за 1шт]]/$H$1)</f>
        <v>Введите курс</v>
      </c>
      <c r="J61" s="83"/>
      <c r="K61" s="84">
        <f>Таблица616[[#This Row],[Заказ коробок ]]*Таблица616[[#This Row],[Кол-во шт в коробке]]</f>
        <v>0</v>
      </c>
      <c r="L61" s="85">
        <f>Таблица616[[#This Row],[Общее кол-во шт]]*Таблица616[[#This Row],[Оптовая цена KRW за 1шт]]</f>
        <v>0</v>
      </c>
      <c r="M61" s="86" t="str">
        <f>IFERROR(Таблица616[[#This Row],[Общее кол-во шт]]*Таблица616[[#This Row],[Оптовая цена USD за 1шт]],"")</f>
        <v/>
      </c>
      <c r="N61" s="87"/>
    </row>
    <row r="62" spans="1:14" ht="22.5" customHeight="1">
      <c r="A62" s="44" t="s">
        <v>5373</v>
      </c>
      <c r="B62" s="76">
        <v>8806164131992</v>
      </c>
      <c r="C62" s="50" t="s">
        <v>2829</v>
      </c>
      <c r="D62" s="77" t="s">
        <v>277</v>
      </c>
      <c r="E62" s="78">
        <v>3000</v>
      </c>
      <c r="F62" s="15">
        <v>0.5</v>
      </c>
      <c r="G62" s="80">
        <v>15</v>
      </c>
      <c r="H62" s="81">
        <f>Таблица616[[#This Row],[Коэфициент стоимости]]*Таблица616[[#This Row],[Розничная цена KRW]]</f>
        <v>1500</v>
      </c>
      <c r="I62" s="82" t="str">
        <f>IF($H$1="","Введите курс",Таблица616[[#This Row],[Оптовая цена KRW за 1шт]]/$H$1)</f>
        <v>Введите курс</v>
      </c>
      <c r="J62" s="83"/>
      <c r="K62" s="84">
        <f>Таблица616[[#This Row],[Заказ коробок ]]*Таблица616[[#This Row],[Кол-во шт в коробке]]</f>
        <v>0</v>
      </c>
      <c r="L62" s="85">
        <f>Таблица616[[#This Row],[Общее кол-во шт]]*Таблица616[[#This Row],[Оптовая цена KRW за 1шт]]</f>
        <v>0</v>
      </c>
      <c r="M62" s="86" t="str">
        <f>IFERROR(Таблица616[[#This Row],[Общее кол-во шт]]*Таблица616[[#This Row],[Оптовая цена USD за 1шт]],"")</f>
        <v/>
      </c>
      <c r="N62" s="87"/>
    </row>
    <row r="63" spans="1:14" ht="22.5" customHeight="1">
      <c r="A63" s="44" t="s">
        <v>5374</v>
      </c>
      <c r="B63" s="76">
        <v>8806164122365</v>
      </c>
      <c r="C63" s="50" t="s">
        <v>2830</v>
      </c>
      <c r="D63" s="77" t="s">
        <v>273</v>
      </c>
      <c r="E63" s="78">
        <v>3000</v>
      </c>
      <c r="F63" s="15">
        <v>0.5</v>
      </c>
      <c r="G63" s="80">
        <v>15</v>
      </c>
      <c r="H63" s="81">
        <f>Таблица616[[#This Row],[Коэфициент стоимости]]*Таблица616[[#This Row],[Розничная цена KRW]]</f>
        <v>1500</v>
      </c>
      <c r="I63" s="82" t="str">
        <f>IF($H$1="","Введите курс",Таблица616[[#This Row],[Оптовая цена KRW за 1шт]]/$H$1)</f>
        <v>Введите курс</v>
      </c>
      <c r="J63" s="83"/>
      <c r="K63" s="84">
        <f>Таблица616[[#This Row],[Заказ коробок ]]*Таблица616[[#This Row],[Кол-во шт в коробке]]</f>
        <v>0</v>
      </c>
      <c r="L63" s="85">
        <f>Таблица616[[#This Row],[Общее кол-во шт]]*Таблица616[[#This Row],[Оптовая цена KRW за 1шт]]</f>
        <v>0</v>
      </c>
      <c r="M63" s="86" t="str">
        <f>IFERROR(Таблица616[[#This Row],[Общее кол-во шт]]*Таблица616[[#This Row],[Оптовая цена USD за 1шт]],"")</f>
        <v/>
      </c>
      <c r="N63" s="87"/>
    </row>
    <row r="64" spans="1:14" ht="22.5" customHeight="1">
      <c r="A64" s="44" t="s">
        <v>5375</v>
      </c>
      <c r="B64" s="76">
        <v>8806164122358</v>
      </c>
      <c r="C64" s="50" t="s">
        <v>2831</v>
      </c>
      <c r="D64" s="77" t="s">
        <v>272</v>
      </c>
      <c r="E64" s="78">
        <v>3000</v>
      </c>
      <c r="F64" s="15">
        <v>0.5</v>
      </c>
      <c r="G64" s="80">
        <v>15</v>
      </c>
      <c r="H64" s="81">
        <f>Таблица616[[#This Row],[Коэфициент стоимости]]*Таблица616[[#This Row],[Розничная цена KRW]]</f>
        <v>1500</v>
      </c>
      <c r="I64" s="82" t="str">
        <f>IF($H$1="","Введите курс",Таблица616[[#This Row],[Оптовая цена KRW за 1шт]]/$H$1)</f>
        <v>Введите курс</v>
      </c>
      <c r="J64" s="83"/>
      <c r="K64" s="84">
        <f>Таблица616[[#This Row],[Заказ коробок ]]*Таблица616[[#This Row],[Кол-во шт в коробке]]</f>
        <v>0</v>
      </c>
      <c r="L64" s="85">
        <f>Таблица616[[#This Row],[Общее кол-во шт]]*Таблица616[[#This Row],[Оптовая цена KRW за 1шт]]</f>
        <v>0</v>
      </c>
      <c r="M64" s="86" t="str">
        <f>IFERROR(Таблица616[[#This Row],[Общее кол-во шт]]*Таблица616[[#This Row],[Оптовая цена USD за 1шт]],"")</f>
        <v/>
      </c>
      <c r="N64" s="87"/>
    </row>
    <row r="65" spans="1:14" ht="22.5" customHeight="1">
      <c r="A65" s="44" t="s">
        <v>5376</v>
      </c>
      <c r="B65" s="76">
        <v>8806164122341</v>
      </c>
      <c r="C65" s="50" t="s">
        <v>2832</v>
      </c>
      <c r="D65" s="77" t="s">
        <v>271</v>
      </c>
      <c r="E65" s="78">
        <v>3000</v>
      </c>
      <c r="F65" s="15">
        <v>0.5</v>
      </c>
      <c r="G65" s="80">
        <v>15</v>
      </c>
      <c r="H65" s="81">
        <f>Таблица616[[#This Row],[Коэфициент стоимости]]*Таблица616[[#This Row],[Розничная цена KRW]]</f>
        <v>1500</v>
      </c>
      <c r="I65" s="82" t="str">
        <f>IF($H$1="","Введите курс",Таблица616[[#This Row],[Оптовая цена KRW за 1шт]]/$H$1)</f>
        <v>Введите курс</v>
      </c>
      <c r="J65" s="83"/>
      <c r="K65" s="84">
        <f>Таблица616[[#This Row],[Заказ коробок ]]*Таблица616[[#This Row],[Кол-во шт в коробке]]</f>
        <v>0</v>
      </c>
      <c r="L65" s="85">
        <f>Таблица616[[#This Row],[Общее кол-во шт]]*Таблица616[[#This Row],[Оптовая цена KRW за 1шт]]</f>
        <v>0</v>
      </c>
      <c r="M65" s="86" t="str">
        <f>IFERROR(Таблица616[[#This Row],[Общее кол-во шт]]*Таблица616[[#This Row],[Оптовая цена USD за 1шт]],"")</f>
        <v/>
      </c>
      <c r="N65" s="87"/>
    </row>
    <row r="66" spans="1:14" ht="22.5" customHeight="1">
      <c r="A66" s="44" t="s">
        <v>5377</v>
      </c>
      <c r="B66" s="76">
        <v>8806164132029</v>
      </c>
      <c r="C66" s="50" t="s">
        <v>2833</v>
      </c>
      <c r="D66" s="77" t="s">
        <v>270</v>
      </c>
      <c r="E66" s="78">
        <v>3000</v>
      </c>
      <c r="F66" s="15">
        <v>0.5</v>
      </c>
      <c r="G66" s="80">
        <v>15</v>
      </c>
      <c r="H66" s="81">
        <f>Таблица616[[#This Row],[Коэфициент стоимости]]*Таблица616[[#This Row],[Розничная цена KRW]]</f>
        <v>1500</v>
      </c>
      <c r="I66" s="82" t="str">
        <f>IF($H$1="","Введите курс",Таблица616[[#This Row],[Оптовая цена KRW за 1шт]]/$H$1)</f>
        <v>Введите курс</v>
      </c>
      <c r="J66" s="83"/>
      <c r="K66" s="84">
        <f>Таблица616[[#This Row],[Заказ коробок ]]*Таблица616[[#This Row],[Кол-во шт в коробке]]</f>
        <v>0</v>
      </c>
      <c r="L66" s="85">
        <f>Таблица616[[#This Row],[Общее кол-во шт]]*Таблица616[[#This Row],[Оптовая цена KRW за 1шт]]</f>
        <v>0</v>
      </c>
      <c r="M66" s="86" t="str">
        <f>IFERROR(Таблица616[[#This Row],[Общее кол-во шт]]*Таблица616[[#This Row],[Оптовая цена USD за 1шт]],"")</f>
        <v/>
      </c>
      <c r="N66" s="87"/>
    </row>
    <row r="67" spans="1:14" ht="22.5" customHeight="1">
      <c r="A67" s="44" t="s">
        <v>5378</v>
      </c>
      <c r="B67" s="76">
        <v>8806164132012</v>
      </c>
      <c r="C67" s="50" t="s">
        <v>2834</v>
      </c>
      <c r="D67" s="77" t="s">
        <v>269</v>
      </c>
      <c r="E67" s="78">
        <v>3000</v>
      </c>
      <c r="F67" s="15">
        <v>0.5</v>
      </c>
      <c r="G67" s="80">
        <v>15</v>
      </c>
      <c r="H67" s="81">
        <f>Таблица616[[#This Row],[Коэфициент стоимости]]*Таблица616[[#This Row],[Розничная цена KRW]]</f>
        <v>1500</v>
      </c>
      <c r="I67" s="82" t="str">
        <f>IF($H$1="","Введите курс",Таблица616[[#This Row],[Оптовая цена KRW за 1шт]]/$H$1)</f>
        <v>Введите курс</v>
      </c>
      <c r="J67" s="83"/>
      <c r="K67" s="84">
        <f>Таблица616[[#This Row],[Заказ коробок ]]*Таблица616[[#This Row],[Кол-во шт в коробке]]</f>
        <v>0</v>
      </c>
      <c r="L67" s="85">
        <f>Таблица616[[#This Row],[Общее кол-во шт]]*Таблица616[[#This Row],[Оптовая цена KRW за 1шт]]</f>
        <v>0</v>
      </c>
      <c r="M67" s="86" t="str">
        <f>IFERROR(Таблица616[[#This Row],[Общее кол-во шт]]*Таблица616[[#This Row],[Оптовая цена USD за 1шт]],"")</f>
        <v/>
      </c>
      <c r="N67" s="87"/>
    </row>
    <row r="68" spans="1:14" ht="22.5" customHeight="1">
      <c r="A68" s="44" t="s">
        <v>5379</v>
      </c>
      <c r="B68" s="76">
        <v>8806164128701</v>
      </c>
      <c r="C68" s="50" t="s">
        <v>2835</v>
      </c>
      <c r="D68" s="77" t="s">
        <v>268</v>
      </c>
      <c r="E68" s="78">
        <v>3000</v>
      </c>
      <c r="F68" s="15">
        <v>0.5</v>
      </c>
      <c r="G68" s="80">
        <v>15</v>
      </c>
      <c r="H68" s="81">
        <f>Таблица616[[#This Row],[Коэфициент стоимости]]*Таблица616[[#This Row],[Розничная цена KRW]]</f>
        <v>1500</v>
      </c>
      <c r="I68" s="82" t="str">
        <f>IF($H$1="","Введите курс",Таблица616[[#This Row],[Оптовая цена KRW за 1шт]]/$H$1)</f>
        <v>Введите курс</v>
      </c>
      <c r="J68" s="83"/>
      <c r="K68" s="84">
        <f>Таблица616[[#This Row],[Заказ коробок ]]*Таблица616[[#This Row],[Кол-во шт в коробке]]</f>
        <v>0</v>
      </c>
      <c r="L68" s="85">
        <f>Таблица616[[#This Row],[Общее кол-во шт]]*Таблица616[[#This Row],[Оптовая цена KRW за 1шт]]</f>
        <v>0</v>
      </c>
      <c r="M68" s="86" t="str">
        <f>IFERROR(Таблица616[[#This Row],[Общее кол-во шт]]*Таблица616[[#This Row],[Оптовая цена USD за 1шт]],"")</f>
        <v/>
      </c>
      <c r="N68" s="87"/>
    </row>
    <row r="69" spans="1:14" ht="22.5" customHeight="1">
      <c r="A69" s="44" t="s">
        <v>5380</v>
      </c>
      <c r="B69" s="76">
        <v>8806164128718</v>
      </c>
      <c r="C69" s="50" t="s">
        <v>2836</v>
      </c>
      <c r="D69" s="77" t="s">
        <v>265</v>
      </c>
      <c r="E69" s="78">
        <v>3000</v>
      </c>
      <c r="F69" s="15">
        <v>0.5</v>
      </c>
      <c r="G69" s="80">
        <v>15</v>
      </c>
      <c r="H69" s="81">
        <f>Таблица616[[#This Row],[Коэфициент стоимости]]*Таблица616[[#This Row],[Розничная цена KRW]]</f>
        <v>1500</v>
      </c>
      <c r="I69" s="82" t="str">
        <f>IF($H$1="","Введите курс",Таблица616[[#This Row],[Оптовая цена KRW за 1шт]]/$H$1)</f>
        <v>Введите курс</v>
      </c>
      <c r="J69" s="83"/>
      <c r="K69" s="84">
        <f>Таблица616[[#This Row],[Заказ коробок ]]*Таблица616[[#This Row],[Кол-во шт в коробке]]</f>
        <v>0</v>
      </c>
      <c r="L69" s="85">
        <f>Таблица616[[#This Row],[Общее кол-во шт]]*Таблица616[[#This Row],[Оптовая цена KRW за 1шт]]</f>
        <v>0</v>
      </c>
      <c r="M69" s="86" t="str">
        <f>IFERROR(Таблица616[[#This Row],[Общее кол-во шт]]*Таблица616[[#This Row],[Оптовая цена USD за 1шт]],"")</f>
        <v/>
      </c>
      <c r="N69" s="87"/>
    </row>
    <row r="70" spans="1:14" ht="22.5" customHeight="1">
      <c r="A70" s="44" t="s">
        <v>5381</v>
      </c>
      <c r="B70" s="76">
        <v>8806164128688</v>
      </c>
      <c r="C70" s="50" t="s">
        <v>2837</v>
      </c>
      <c r="D70" s="77" t="s">
        <v>267</v>
      </c>
      <c r="E70" s="78">
        <v>3000</v>
      </c>
      <c r="F70" s="15">
        <v>0.5</v>
      </c>
      <c r="G70" s="80">
        <v>15</v>
      </c>
      <c r="H70" s="81">
        <f>Таблица616[[#This Row],[Коэфициент стоимости]]*Таблица616[[#This Row],[Розничная цена KRW]]</f>
        <v>1500</v>
      </c>
      <c r="I70" s="82" t="str">
        <f>IF($H$1="","Введите курс",Таблица616[[#This Row],[Оптовая цена KRW за 1шт]]/$H$1)</f>
        <v>Введите курс</v>
      </c>
      <c r="J70" s="83"/>
      <c r="K70" s="84">
        <f>Таблица616[[#This Row],[Заказ коробок ]]*Таблица616[[#This Row],[Кол-во шт в коробке]]</f>
        <v>0</v>
      </c>
      <c r="L70" s="85">
        <f>Таблица616[[#This Row],[Общее кол-во шт]]*Таблица616[[#This Row],[Оптовая цена KRW за 1шт]]</f>
        <v>0</v>
      </c>
      <c r="M70" s="86" t="str">
        <f>IFERROR(Таблица616[[#This Row],[Общее кол-во шт]]*Таблица616[[#This Row],[Оптовая цена USD за 1шт]],"")</f>
        <v/>
      </c>
      <c r="N70" s="87"/>
    </row>
    <row r="71" spans="1:14" ht="22.5" customHeight="1">
      <c r="A71" s="44" t="s">
        <v>5382</v>
      </c>
      <c r="B71" s="76">
        <v>8806164128695</v>
      </c>
      <c r="C71" s="50" t="s">
        <v>2838</v>
      </c>
      <c r="D71" s="77" t="s">
        <v>2839</v>
      </c>
      <c r="E71" s="78">
        <v>3000</v>
      </c>
      <c r="F71" s="15">
        <v>0.5</v>
      </c>
      <c r="G71" s="80">
        <v>15</v>
      </c>
      <c r="H71" s="81">
        <f>Таблица616[[#This Row],[Коэфициент стоимости]]*Таблица616[[#This Row],[Розничная цена KRW]]</f>
        <v>1500</v>
      </c>
      <c r="I71" s="82" t="str">
        <f>IF($H$1="","Введите курс",Таблица616[[#This Row],[Оптовая цена KRW за 1шт]]/$H$1)</f>
        <v>Введите курс</v>
      </c>
      <c r="J71" s="83"/>
      <c r="K71" s="84">
        <f>Таблица616[[#This Row],[Заказ коробок ]]*Таблица616[[#This Row],[Кол-во шт в коробке]]</f>
        <v>0</v>
      </c>
      <c r="L71" s="85">
        <f>Таблица616[[#This Row],[Общее кол-во шт]]*Таблица616[[#This Row],[Оптовая цена KRW за 1шт]]</f>
        <v>0</v>
      </c>
      <c r="M71" s="86" t="str">
        <f>IFERROR(Таблица616[[#This Row],[Общее кол-во шт]]*Таблица616[[#This Row],[Оптовая цена USD за 1шт]],"")</f>
        <v/>
      </c>
      <c r="N71" s="87"/>
    </row>
    <row r="72" spans="1:14" ht="22.5" customHeight="1">
      <c r="A72" s="44" t="s">
        <v>5383</v>
      </c>
      <c r="B72" s="76">
        <v>8806164128725</v>
      </c>
      <c r="C72" s="50" t="s">
        <v>2840</v>
      </c>
      <c r="D72" s="77" t="s">
        <v>266</v>
      </c>
      <c r="E72" s="78">
        <v>3000</v>
      </c>
      <c r="F72" s="15">
        <v>0.5</v>
      </c>
      <c r="G72" s="80">
        <v>15</v>
      </c>
      <c r="H72" s="81">
        <f>Таблица616[[#This Row],[Коэфициент стоимости]]*Таблица616[[#This Row],[Розничная цена KRW]]</f>
        <v>1500</v>
      </c>
      <c r="I72" s="82" t="str">
        <f>IF($H$1="","Введите курс",Таблица616[[#This Row],[Оптовая цена KRW за 1шт]]/$H$1)</f>
        <v>Введите курс</v>
      </c>
      <c r="J72" s="83"/>
      <c r="K72" s="84">
        <f>Таблица616[[#This Row],[Заказ коробок ]]*Таблица616[[#This Row],[Кол-во шт в коробке]]</f>
        <v>0</v>
      </c>
      <c r="L72" s="85">
        <f>Таблица616[[#This Row],[Общее кол-во шт]]*Таблица616[[#This Row],[Оптовая цена KRW за 1шт]]</f>
        <v>0</v>
      </c>
      <c r="M72" s="86" t="str">
        <f>IFERROR(Таблица616[[#This Row],[Общее кол-во шт]]*Таблица616[[#This Row],[Оптовая цена USD за 1шт]],"")</f>
        <v/>
      </c>
      <c r="N72" s="87"/>
    </row>
    <row r="73" spans="1:14" ht="22.5" customHeight="1">
      <c r="A73" s="44" t="s">
        <v>5384</v>
      </c>
      <c r="B73" s="76">
        <v>8806164171103</v>
      </c>
      <c r="C73" s="50" t="s">
        <v>1105</v>
      </c>
      <c r="D73" s="77" t="s">
        <v>2841</v>
      </c>
      <c r="E73" s="78">
        <v>6000</v>
      </c>
      <c r="F73" s="15">
        <v>0.5</v>
      </c>
      <c r="G73" s="80">
        <v>10</v>
      </c>
      <c r="H73" s="81">
        <f>Таблица616[[#This Row],[Коэфициент стоимости]]*Таблица616[[#This Row],[Розничная цена KRW]]</f>
        <v>3000</v>
      </c>
      <c r="I73" s="82" t="str">
        <f>IF($H$1="","Введите курс",Таблица616[[#This Row],[Оптовая цена KRW за 1шт]]/$H$1)</f>
        <v>Введите курс</v>
      </c>
      <c r="J73" s="83"/>
      <c r="K73" s="84">
        <f>Таблица616[[#This Row],[Заказ коробок ]]*Таблица616[[#This Row],[Кол-во шт в коробке]]</f>
        <v>0</v>
      </c>
      <c r="L73" s="85">
        <f>Таблица616[[#This Row],[Общее кол-во шт]]*Таблица616[[#This Row],[Оптовая цена KRW за 1шт]]</f>
        <v>0</v>
      </c>
      <c r="M73" s="86" t="str">
        <f>IFERROR(Таблица616[[#This Row],[Общее кол-во шт]]*Таблица616[[#This Row],[Оптовая цена USD за 1шт]],"")</f>
        <v/>
      </c>
      <c r="N73" s="87"/>
    </row>
    <row r="74" spans="1:14" ht="22.5" customHeight="1">
      <c r="A74" s="44" t="s">
        <v>5385</v>
      </c>
      <c r="B74" s="76">
        <v>8806164171097</v>
      </c>
      <c r="C74" s="50" t="s">
        <v>1102</v>
      </c>
      <c r="D74" s="77" t="s">
        <v>2842</v>
      </c>
      <c r="E74" s="78">
        <v>6000</v>
      </c>
      <c r="F74" s="15">
        <v>0.5</v>
      </c>
      <c r="G74" s="80">
        <v>10</v>
      </c>
      <c r="H74" s="81">
        <f>Таблица616[[#This Row],[Коэфициент стоимости]]*Таблица616[[#This Row],[Розничная цена KRW]]</f>
        <v>3000</v>
      </c>
      <c r="I74" s="82" t="str">
        <f>IF($H$1="","Введите курс",Таблица616[[#This Row],[Оптовая цена KRW за 1шт]]/$H$1)</f>
        <v>Введите курс</v>
      </c>
      <c r="J74" s="83"/>
      <c r="K74" s="84">
        <f>Таблица616[[#This Row],[Заказ коробок ]]*Таблица616[[#This Row],[Кол-во шт в коробке]]</f>
        <v>0</v>
      </c>
      <c r="L74" s="85">
        <f>Таблица616[[#This Row],[Общее кол-во шт]]*Таблица616[[#This Row],[Оптовая цена KRW за 1шт]]</f>
        <v>0</v>
      </c>
      <c r="M74" s="86" t="str">
        <f>IFERROR(Таблица616[[#This Row],[Общее кол-во шт]]*Таблица616[[#This Row],[Оптовая цена USD за 1шт]],"")</f>
        <v/>
      </c>
      <c r="N74" s="87"/>
    </row>
    <row r="75" spans="1:14" ht="22.5" customHeight="1">
      <c r="A75" s="44" t="s">
        <v>5386</v>
      </c>
      <c r="B75" s="76">
        <v>8806164171110</v>
      </c>
      <c r="C75" s="50" t="s">
        <v>1103</v>
      </c>
      <c r="D75" s="77" t="s">
        <v>2843</v>
      </c>
      <c r="E75" s="78">
        <v>6000</v>
      </c>
      <c r="F75" s="15">
        <v>0.5</v>
      </c>
      <c r="G75" s="80">
        <v>10</v>
      </c>
      <c r="H75" s="81">
        <f>Таблица616[[#This Row],[Коэфициент стоимости]]*Таблица616[[#This Row],[Розничная цена KRW]]</f>
        <v>3000</v>
      </c>
      <c r="I75" s="82" t="str">
        <f>IF($H$1="","Введите курс",Таблица616[[#This Row],[Оптовая цена KRW за 1шт]]/$H$1)</f>
        <v>Введите курс</v>
      </c>
      <c r="J75" s="83"/>
      <c r="K75" s="84">
        <f>Таблица616[[#This Row],[Заказ коробок ]]*Таблица616[[#This Row],[Кол-во шт в коробке]]</f>
        <v>0</v>
      </c>
      <c r="L75" s="85">
        <f>Таблица616[[#This Row],[Общее кол-во шт]]*Таблица616[[#This Row],[Оптовая цена KRW за 1шт]]</f>
        <v>0</v>
      </c>
      <c r="M75" s="86" t="str">
        <f>IFERROR(Таблица616[[#This Row],[Общее кол-во шт]]*Таблица616[[#This Row],[Оптовая цена USD за 1шт]],"")</f>
        <v/>
      </c>
      <c r="N75" s="87"/>
    </row>
    <row r="76" spans="1:14" ht="22.5" customHeight="1">
      <c r="A76" s="44" t="s">
        <v>5387</v>
      </c>
      <c r="B76" s="76">
        <v>8806164171127</v>
      </c>
      <c r="C76" s="50" t="s">
        <v>1106</v>
      </c>
      <c r="D76" s="77" t="s">
        <v>2844</v>
      </c>
      <c r="E76" s="78">
        <v>6000</v>
      </c>
      <c r="F76" s="15">
        <v>0.5</v>
      </c>
      <c r="G76" s="80">
        <v>10</v>
      </c>
      <c r="H76" s="81">
        <f>Таблица616[[#This Row],[Коэфициент стоимости]]*Таблица616[[#This Row],[Розничная цена KRW]]</f>
        <v>3000</v>
      </c>
      <c r="I76" s="82" t="str">
        <f>IF($H$1="","Введите курс",Таблица616[[#This Row],[Оптовая цена KRW за 1шт]]/$H$1)</f>
        <v>Введите курс</v>
      </c>
      <c r="J76" s="83"/>
      <c r="K76" s="84">
        <f>Таблица616[[#This Row],[Заказ коробок ]]*Таблица616[[#This Row],[Кол-во шт в коробке]]</f>
        <v>0</v>
      </c>
      <c r="L76" s="85">
        <f>Таблица616[[#This Row],[Общее кол-во шт]]*Таблица616[[#This Row],[Оптовая цена KRW за 1шт]]</f>
        <v>0</v>
      </c>
      <c r="M76" s="86" t="str">
        <f>IFERROR(Таблица616[[#This Row],[Общее кол-во шт]]*Таблица616[[#This Row],[Оптовая цена USD за 1шт]],"")</f>
        <v/>
      </c>
      <c r="N76" s="87"/>
    </row>
    <row r="77" spans="1:14" ht="22.5" customHeight="1">
      <c r="A77" s="44" t="s">
        <v>5388</v>
      </c>
      <c r="B77" s="76">
        <v>8806164171134</v>
      </c>
      <c r="C77" s="50" t="s">
        <v>1104</v>
      </c>
      <c r="D77" s="77" t="s">
        <v>2845</v>
      </c>
      <c r="E77" s="78">
        <v>6000</v>
      </c>
      <c r="F77" s="15">
        <v>0.5</v>
      </c>
      <c r="G77" s="80">
        <v>10</v>
      </c>
      <c r="H77" s="81">
        <f>Таблица616[[#This Row],[Коэфициент стоимости]]*Таблица616[[#This Row],[Розничная цена KRW]]</f>
        <v>3000</v>
      </c>
      <c r="I77" s="82" t="str">
        <f>IF($H$1="","Введите курс",Таблица616[[#This Row],[Оптовая цена KRW за 1шт]]/$H$1)</f>
        <v>Введите курс</v>
      </c>
      <c r="J77" s="83"/>
      <c r="K77" s="84">
        <f>Таблица616[[#This Row],[Заказ коробок ]]*Таблица616[[#This Row],[Кол-во шт в коробке]]</f>
        <v>0</v>
      </c>
      <c r="L77" s="85">
        <f>Таблица616[[#This Row],[Общее кол-во шт]]*Таблица616[[#This Row],[Оптовая цена KRW за 1шт]]</f>
        <v>0</v>
      </c>
      <c r="M77" s="86" t="str">
        <f>IFERROR(Таблица616[[#This Row],[Общее кол-во шт]]*Таблица616[[#This Row],[Оптовая цена USD за 1шт]],"")</f>
        <v/>
      </c>
      <c r="N77" s="87"/>
    </row>
    <row r="78" spans="1:14" ht="22.5" customHeight="1">
      <c r="A78" s="44" t="s">
        <v>5389</v>
      </c>
      <c r="B78" s="76">
        <v>8806164152553</v>
      </c>
      <c r="C78" s="50" t="s">
        <v>2846</v>
      </c>
      <c r="D78" s="77" t="s">
        <v>397</v>
      </c>
      <c r="E78" s="78">
        <v>15000</v>
      </c>
      <c r="F78" s="15">
        <v>0.5</v>
      </c>
      <c r="G78" s="80">
        <v>10</v>
      </c>
      <c r="H78" s="81">
        <f>Таблица616[[#This Row],[Коэфициент стоимости]]*Таблица616[[#This Row],[Розничная цена KRW]]</f>
        <v>7500</v>
      </c>
      <c r="I78" s="82" t="str">
        <f>IF($H$1="","Введите курс",Таблица616[[#This Row],[Оптовая цена KRW за 1шт]]/$H$1)</f>
        <v>Введите курс</v>
      </c>
      <c r="J78" s="83"/>
      <c r="K78" s="84">
        <f>Таблица616[[#This Row],[Заказ коробок ]]*Таблица616[[#This Row],[Кол-во шт в коробке]]</f>
        <v>0</v>
      </c>
      <c r="L78" s="85">
        <f>Таблица616[[#This Row],[Общее кол-во шт]]*Таблица616[[#This Row],[Оптовая цена KRW за 1шт]]</f>
        <v>0</v>
      </c>
      <c r="M78" s="86" t="str">
        <f>IFERROR(Таблица616[[#This Row],[Общее кол-во шт]]*Таблица616[[#This Row],[Оптовая цена USD за 1шт]],"")</f>
        <v/>
      </c>
      <c r="N78" s="87"/>
    </row>
    <row r="79" spans="1:14" ht="22.5" customHeight="1">
      <c r="A79" s="44" t="s">
        <v>5390</v>
      </c>
      <c r="B79" s="76">
        <v>8806164168318</v>
      </c>
      <c r="C79" s="50" t="s">
        <v>2847</v>
      </c>
      <c r="D79" s="77" t="s">
        <v>996</v>
      </c>
      <c r="E79" s="78">
        <v>15000</v>
      </c>
      <c r="F79" s="15">
        <v>0.5</v>
      </c>
      <c r="G79" s="80">
        <v>10</v>
      </c>
      <c r="H79" s="81">
        <f>Таблица616[[#This Row],[Коэфициент стоимости]]*Таблица616[[#This Row],[Розничная цена KRW]]</f>
        <v>7500</v>
      </c>
      <c r="I79" s="82" t="str">
        <f>IF($H$1="","Введите курс",Таблица616[[#This Row],[Оптовая цена KRW за 1шт]]/$H$1)</f>
        <v>Введите курс</v>
      </c>
      <c r="J79" s="83"/>
      <c r="K79" s="84">
        <f>Таблица616[[#This Row],[Заказ коробок ]]*Таблица616[[#This Row],[Кол-во шт в коробке]]</f>
        <v>0</v>
      </c>
      <c r="L79" s="85">
        <f>Таблица616[[#This Row],[Общее кол-во шт]]*Таблица616[[#This Row],[Оптовая цена KRW за 1шт]]</f>
        <v>0</v>
      </c>
      <c r="M79" s="86" t="str">
        <f>IFERROR(Таблица616[[#This Row],[Общее кол-во шт]]*Таблица616[[#This Row],[Оптовая цена USD за 1шт]],"")</f>
        <v/>
      </c>
      <c r="N79" s="87"/>
    </row>
    <row r="80" spans="1:14" ht="22.5" customHeight="1">
      <c r="A80" s="44" t="s">
        <v>5391</v>
      </c>
      <c r="B80" s="76">
        <v>8806164168295</v>
      </c>
      <c r="C80" s="50" t="s">
        <v>2848</v>
      </c>
      <c r="D80" s="77" t="s">
        <v>995</v>
      </c>
      <c r="E80" s="78">
        <v>15000</v>
      </c>
      <c r="F80" s="15">
        <v>0.5</v>
      </c>
      <c r="G80" s="80">
        <v>10</v>
      </c>
      <c r="H80" s="81">
        <f>Таблица616[[#This Row],[Коэфициент стоимости]]*Таблица616[[#This Row],[Розничная цена KRW]]</f>
        <v>7500</v>
      </c>
      <c r="I80" s="82" t="str">
        <f>IF($H$1="","Введите курс",Таблица616[[#This Row],[Оптовая цена KRW за 1шт]]/$H$1)</f>
        <v>Введите курс</v>
      </c>
      <c r="J80" s="83"/>
      <c r="K80" s="84">
        <f>Таблица616[[#This Row],[Заказ коробок ]]*Таблица616[[#This Row],[Кол-во шт в коробке]]</f>
        <v>0</v>
      </c>
      <c r="L80" s="85">
        <f>Таблица616[[#This Row],[Общее кол-во шт]]*Таблица616[[#This Row],[Оптовая цена KRW за 1шт]]</f>
        <v>0</v>
      </c>
      <c r="M80" s="86" t="str">
        <f>IFERROR(Таблица616[[#This Row],[Общее кол-во шт]]*Таблица616[[#This Row],[Оптовая цена USD за 1шт]],"")</f>
        <v/>
      </c>
      <c r="N80" s="87"/>
    </row>
    <row r="81" spans="1:14" ht="22.5" customHeight="1">
      <c r="A81" s="44" t="s">
        <v>5392</v>
      </c>
      <c r="B81" s="76">
        <v>8806164168288</v>
      </c>
      <c r="C81" s="50" t="s">
        <v>2849</v>
      </c>
      <c r="D81" s="77" t="s">
        <v>994</v>
      </c>
      <c r="E81" s="78">
        <v>15000</v>
      </c>
      <c r="F81" s="15">
        <v>0.5</v>
      </c>
      <c r="G81" s="80">
        <v>10</v>
      </c>
      <c r="H81" s="81">
        <f>Таблица616[[#This Row],[Коэфициент стоимости]]*Таблица616[[#This Row],[Розничная цена KRW]]</f>
        <v>7500</v>
      </c>
      <c r="I81" s="82" t="str">
        <f>IF($H$1="","Введите курс",Таблица616[[#This Row],[Оптовая цена KRW за 1шт]]/$H$1)</f>
        <v>Введите курс</v>
      </c>
      <c r="J81" s="83"/>
      <c r="K81" s="84">
        <f>Таблица616[[#This Row],[Заказ коробок ]]*Таблица616[[#This Row],[Кол-во шт в коробке]]</f>
        <v>0</v>
      </c>
      <c r="L81" s="85">
        <f>Таблица616[[#This Row],[Общее кол-во шт]]*Таблица616[[#This Row],[Оптовая цена KRW за 1шт]]</f>
        <v>0</v>
      </c>
      <c r="M81" s="86" t="str">
        <f>IFERROR(Таблица616[[#This Row],[Общее кол-во шт]]*Таблица616[[#This Row],[Оптовая цена USD за 1шт]],"")</f>
        <v/>
      </c>
      <c r="N81" s="87"/>
    </row>
    <row r="82" spans="1:14" ht="22.5" customHeight="1">
      <c r="A82" s="44" t="s">
        <v>5393</v>
      </c>
      <c r="B82" s="76">
        <v>8806164168301</v>
      </c>
      <c r="C82" s="50" t="s">
        <v>2850</v>
      </c>
      <c r="D82" s="77" t="s">
        <v>993</v>
      </c>
      <c r="E82" s="78">
        <v>15000</v>
      </c>
      <c r="F82" s="15">
        <v>0.5</v>
      </c>
      <c r="G82" s="80">
        <v>10</v>
      </c>
      <c r="H82" s="81">
        <f>Таблица616[[#This Row],[Коэфициент стоимости]]*Таблица616[[#This Row],[Розничная цена KRW]]</f>
        <v>7500</v>
      </c>
      <c r="I82" s="82" t="str">
        <f>IF($H$1="","Введите курс",Таблица616[[#This Row],[Оптовая цена KRW за 1шт]]/$H$1)</f>
        <v>Введите курс</v>
      </c>
      <c r="J82" s="83"/>
      <c r="K82" s="84">
        <f>Таблица616[[#This Row],[Заказ коробок ]]*Таблица616[[#This Row],[Кол-во шт в коробке]]</f>
        <v>0</v>
      </c>
      <c r="L82" s="85">
        <f>Таблица616[[#This Row],[Общее кол-во шт]]*Таблица616[[#This Row],[Оптовая цена KRW за 1шт]]</f>
        <v>0</v>
      </c>
      <c r="M82" s="86" t="str">
        <f>IFERROR(Таблица616[[#This Row],[Общее кол-во шт]]*Таблица616[[#This Row],[Оптовая цена USD за 1шт]],"")</f>
        <v/>
      </c>
      <c r="N82" s="87"/>
    </row>
    <row r="83" spans="1:14" ht="22.5" customHeight="1">
      <c r="A83" s="44" t="s">
        <v>5394</v>
      </c>
      <c r="B83" s="76">
        <v>8806164166185</v>
      </c>
      <c r="C83" s="50" t="s">
        <v>2851</v>
      </c>
      <c r="D83" s="77" t="s">
        <v>949</v>
      </c>
      <c r="E83" s="78">
        <v>15000</v>
      </c>
      <c r="F83" s="15">
        <v>0.5</v>
      </c>
      <c r="G83" s="80">
        <v>10</v>
      </c>
      <c r="H83" s="81">
        <f>Таблица616[[#This Row],[Коэфициент стоимости]]*Таблица616[[#This Row],[Розничная цена KRW]]</f>
        <v>7500</v>
      </c>
      <c r="I83" s="82" t="str">
        <f>IF($H$1="","Введите курс",Таблица616[[#This Row],[Оптовая цена KRW за 1шт]]/$H$1)</f>
        <v>Введите курс</v>
      </c>
      <c r="J83" s="83"/>
      <c r="K83" s="84">
        <f>Таблица616[[#This Row],[Заказ коробок ]]*Таблица616[[#This Row],[Кол-во шт в коробке]]</f>
        <v>0</v>
      </c>
      <c r="L83" s="85">
        <f>Таблица616[[#This Row],[Общее кол-во шт]]*Таблица616[[#This Row],[Оптовая цена KRW за 1шт]]</f>
        <v>0</v>
      </c>
      <c r="M83" s="86" t="str">
        <f>IFERROR(Таблица616[[#This Row],[Общее кол-во шт]]*Таблица616[[#This Row],[Оптовая цена USD за 1шт]],"")</f>
        <v/>
      </c>
      <c r="N83" s="87"/>
    </row>
    <row r="84" spans="1:14" ht="22.5" customHeight="1">
      <c r="A84" s="44" t="s">
        <v>5395</v>
      </c>
      <c r="B84" s="76">
        <v>8806164152508</v>
      </c>
      <c r="C84" s="50" t="s">
        <v>2852</v>
      </c>
      <c r="D84" s="77" t="s">
        <v>417</v>
      </c>
      <c r="E84" s="78">
        <v>15000</v>
      </c>
      <c r="F84" s="15">
        <v>0.5</v>
      </c>
      <c r="G84" s="80">
        <v>10</v>
      </c>
      <c r="H84" s="81">
        <f>Таблица616[[#This Row],[Коэфициент стоимости]]*Таблица616[[#This Row],[Розничная цена KRW]]</f>
        <v>7500</v>
      </c>
      <c r="I84" s="82" t="str">
        <f>IF($H$1="","Введите курс",Таблица616[[#This Row],[Оптовая цена KRW за 1шт]]/$H$1)</f>
        <v>Введите курс</v>
      </c>
      <c r="J84" s="83"/>
      <c r="K84" s="84">
        <f>Таблица616[[#This Row],[Заказ коробок ]]*Таблица616[[#This Row],[Кол-во шт в коробке]]</f>
        <v>0</v>
      </c>
      <c r="L84" s="85">
        <f>Таблица616[[#This Row],[Общее кол-во шт]]*Таблица616[[#This Row],[Оптовая цена KRW за 1шт]]</f>
        <v>0</v>
      </c>
      <c r="M84" s="86" t="str">
        <f>IFERROR(Таблица616[[#This Row],[Общее кол-во шт]]*Таблица616[[#This Row],[Оптовая цена USD за 1шт]],"")</f>
        <v/>
      </c>
      <c r="N84" s="87"/>
    </row>
    <row r="85" spans="1:14" ht="22.5" customHeight="1">
      <c r="A85" s="44" t="s">
        <v>5396</v>
      </c>
      <c r="B85" s="76">
        <v>8806164170960</v>
      </c>
      <c r="C85" s="50" t="s">
        <v>2853</v>
      </c>
      <c r="D85" s="77" t="s">
        <v>2854</v>
      </c>
      <c r="E85" s="78">
        <v>12000</v>
      </c>
      <c r="F85" s="15">
        <v>0.5</v>
      </c>
      <c r="G85" s="80">
        <v>10</v>
      </c>
      <c r="H85" s="81">
        <f>Таблица616[[#This Row],[Коэфициент стоимости]]*Таблица616[[#This Row],[Розничная цена KRW]]</f>
        <v>6000</v>
      </c>
      <c r="I85" s="82" t="str">
        <f>IF($H$1="","Введите курс",Таблица616[[#This Row],[Оптовая цена KRW за 1шт]]/$H$1)</f>
        <v>Введите курс</v>
      </c>
      <c r="J85" s="83"/>
      <c r="K85" s="84">
        <f>Таблица616[[#This Row],[Заказ коробок ]]*Таблица616[[#This Row],[Кол-во шт в коробке]]</f>
        <v>0</v>
      </c>
      <c r="L85" s="85">
        <f>Таблица616[[#This Row],[Общее кол-во шт]]*Таблица616[[#This Row],[Оптовая цена KRW за 1шт]]</f>
        <v>0</v>
      </c>
      <c r="M85" s="86" t="str">
        <f>IFERROR(Таблица616[[#This Row],[Общее кол-во шт]]*Таблица616[[#This Row],[Оптовая цена USD за 1шт]],"")</f>
        <v/>
      </c>
      <c r="N85" s="87"/>
    </row>
    <row r="86" spans="1:14" ht="22.5" customHeight="1">
      <c r="A86" s="44" t="s">
        <v>5397</v>
      </c>
      <c r="B86" s="76">
        <v>8806164170977</v>
      </c>
      <c r="C86" s="50" t="s">
        <v>2855</v>
      </c>
      <c r="D86" s="77" t="s">
        <v>2856</v>
      </c>
      <c r="E86" s="78">
        <v>12000</v>
      </c>
      <c r="F86" s="15">
        <v>0.5</v>
      </c>
      <c r="G86" s="80">
        <v>10</v>
      </c>
      <c r="H86" s="81">
        <f>Таблица616[[#This Row],[Коэфициент стоимости]]*Таблица616[[#This Row],[Розничная цена KRW]]</f>
        <v>6000</v>
      </c>
      <c r="I86" s="82" t="str">
        <f>IF($H$1="","Введите курс",Таблица616[[#This Row],[Оптовая цена KRW за 1шт]]/$H$1)</f>
        <v>Введите курс</v>
      </c>
      <c r="J86" s="83"/>
      <c r="K86" s="84">
        <f>Таблица616[[#This Row],[Заказ коробок ]]*Таблица616[[#This Row],[Кол-во шт в коробке]]</f>
        <v>0</v>
      </c>
      <c r="L86" s="85">
        <f>Таблица616[[#This Row],[Общее кол-во шт]]*Таблица616[[#This Row],[Оптовая цена KRW за 1шт]]</f>
        <v>0</v>
      </c>
      <c r="M86" s="86" t="str">
        <f>IFERROR(Таблица616[[#This Row],[Общее кол-во шт]]*Таблица616[[#This Row],[Оптовая цена USD за 1шт]],"")</f>
        <v/>
      </c>
      <c r="N86" s="87"/>
    </row>
    <row r="87" spans="1:14" ht="22.5" customHeight="1">
      <c r="A87" s="44" t="s">
        <v>5398</v>
      </c>
      <c r="B87" s="76">
        <v>8806164170953</v>
      </c>
      <c r="C87" s="50" t="s">
        <v>2857</v>
      </c>
      <c r="D87" s="77" t="s">
        <v>2858</v>
      </c>
      <c r="E87" s="78">
        <v>12000</v>
      </c>
      <c r="F87" s="15">
        <v>0.5</v>
      </c>
      <c r="G87" s="80">
        <v>10</v>
      </c>
      <c r="H87" s="81">
        <f>Таблица616[[#This Row],[Коэфициент стоимости]]*Таблица616[[#This Row],[Розничная цена KRW]]</f>
        <v>6000</v>
      </c>
      <c r="I87" s="82" t="str">
        <f>IF($H$1="","Введите курс",Таблица616[[#This Row],[Оптовая цена KRW за 1шт]]/$H$1)</f>
        <v>Введите курс</v>
      </c>
      <c r="J87" s="83"/>
      <c r="K87" s="84">
        <f>Таблица616[[#This Row],[Заказ коробок ]]*Таблица616[[#This Row],[Кол-во шт в коробке]]</f>
        <v>0</v>
      </c>
      <c r="L87" s="85">
        <f>Таблица616[[#This Row],[Общее кол-во шт]]*Таблица616[[#This Row],[Оптовая цена KRW за 1шт]]</f>
        <v>0</v>
      </c>
      <c r="M87" s="86" t="str">
        <f>IFERROR(Таблица616[[#This Row],[Общее кол-во шт]]*Таблица616[[#This Row],[Оптовая цена USD за 1шт]],"")</f>
        <v/>
      </c>
      <c r="N87" s="87"/>
    </row>
    <row r="88" spans="1:14" ht="22.5" customHeight="1">
      <c r="A88" s="44" t="s">
        <v>5399</v>
      </c>
      <c r="B88" s="76">
        <v>8806164170939</v>
      </c>
      <c r="C88" s="50" t="s">
        <v>2859</v>
      </c>
      <c r="D88" s="77" t="s">
        <v>258</v>
      </c>
      <c r="E88" s="78">
        <v>12000</v>
      </c>
      <c r="F88" s="15">
        <v>0.5</v>
      </c>
      <c r="G88" s="80">
        <v>10</v>
      </c>
      <c r="H88" s="81">
        <f>Таблица616[[#This Row],[Коэфициент стоимости]]*Таблица616[[#This Row],[Розничная цена KRW]]</f>
        <v>6000</v>
      </c>
      <c r="I88" s="82" t="str">
        <f>IF($H$1="","Введите курс",Таблица616[[#This Row],[Оптовая цена KRW за 1шт]]/$H$1)</f>
        <v>Введите курс</v>
      </c>
      <c r="J88" s="83"/>
      <c r="K88" s="84">
        <f>Таблица616[[#This Row],[Заказ коробок ]]*Таблица616[[#This Row],[Кол-во шт в коробке]]</f>
        <v>0</v>
      </c>
      <c r="L88" s="85">
        <f>Таблица616[[#This Row],[Общее кол-во шт]]*Таблица616[[#This Row],[Оптовая цена KRW за 1шт]]</f>
        <v>0</v>
      </c>
      <c r="M88" s="86" t="str">
        <f>IFERROR(Таблица616[[#This Row],[Общее кол-во шт]]*Таблица616[[#This Row],[Оптовая цена USD за 1шт]],"")</f>
        <v/>
      </c>
      <c r="N88" s="87"/>
    </row>
    <row r="89" spans="1:14" ht="22.5" customHeight="1">
      <c r="A89" s="44" t="s">
        <v>5400</v>
      </c>
      <c r="B89" s="76">
        <v>8806164170946</v>
      </c>
      <c r="C89" s="50" t="s">
        <v>2860</v>
      </c>
      <c r="D89" s="77" t="s">
        <v>257</v>
      </c>
      <c r="E89" s="78">
        <v>12000</v>
      </c>
      <c r="F89" s="15">
        <v>0.5</v>
      </c>
      <c r="G89" s="80">
        <v>10</v>
      </c>
      <c r="H89" s="81">
        <f>Таблица616[[#This Row],[Коэфициент стоимости]]*Таблица616[[#This Row],[Розничная цена KRW]]</f>
        <v>6000</v>
      </c>
      <c r="I89" s="82" t="str">
        <f>IF($H$1="","Введите курс",Таблица616[[#This Row],[Оптовая цена KRW за 1шт]]/$H$1)</f>
        <v>Введите курс</v>
      </c>
      <c r="J89" s="83"/>
      <c r="K89" s="84">
        <f>Таблица616[[#This Row],[Заказ коробок ]]*Таблица616[[#This Row],[Кол-во шт в коробке]]</f>
        <v>0</v>
      </c>
      <c r="L89" s="85">
        <f>Таблица616[[#This Row],[Общее кол-во шт]]*Таблица616[[#This Row],[Оптовая цена KRW за 1шт]]</f>
        <v>0</v>
      </c>
      <c r="M89" s="86" t="str">
        <f>IFERROR(Таблица616[[#This Row],[Общее кол-во шт]]*Таблица616[[#This Row],[Оптовая цена USD за 1шт]],"")</f>
        <v/>
      </c>
      <c r="N89" s="87"/>
    </row>
    <row r="90" spans="1:14" ht="22.5" customHeight="1">
      <c r="A90" s="44" t="s">
        <v>5401</v>
      </c>
      <c r="B90" s="76">
        <v>8806164170984</v>
      </c>
      <c r="C90" s="50" t="s">
        <v>2861</v>
      </c>
      <c r="D90" s="77" t="s">
        <v>228</v>
      </c>
      <c r="E90" s="78">
        <v>12000</v>
      </c>
      <c r="F90" s="15">
        <v>0.5</v>
      </c>
      <c r="G90" s="80">
        <v>10</v>
      </c>
      <c r="H90" s="81">
        <f>Таблица616[[#This Row],[Коэфициент стоимости]]*Таблица616[[#This Row],[Розничная цена KRW]]</f>
        <v>6000</v>
      </c>
      <c r="I90" s="82" t="str">
        <f>IF($H$1="","Введите курс",Таблица616[[#This Row],[Оптовая цена KRW за 1шт]]/$H$1)</f>
        <v>Введите курс</v>
      </c>
      <c r="J90" s="83"/>
      <c r="K90" s="84">
        <f>Таблица616[[#This Row],[Заказ коробок ]]*Таблица616[[#This Row],[Кол-во шт в коробке]]</f>
        <v>0</v>
      </c>
      <c r="L90" s="85">
        <f>Таблица616[[#This Row],[Общее кол-во шт]]*Таблица616[[#This Row],[Оптовая цена KRW за 1шт]]</f>
        <v>0</v>
      </c>
      <c r="M90" s="86" t="str">
        <f>IFERROR(Таблица616[[#This Row],[Общее кол-во шт]]*Таблица616[[#This Row],[Оптовая цена USD за 1шт]],"")</f>
        <v/>
      </c>
      <c r="N90" s="87"/>
    </row>
    <row r="91" spans="1:14" ht="22.5" customHeight="1">
      <c r="A91" s="44" t="s">
        <v>5402</v>
      </c>
      <c r="B91" s="76">
        <v>8806164171011</v>
      </c>
      <c r="C91" s="50" t="s">
        <v>2862</v>
      </c>
      <c r="D91" s="77" t="s">
        <v>2863</v>
      </c>
      <c r="E91" s="78">
        <v>12000</v>
      </c>
      <c r="F91" s="15">
        <v>0.5</v>
      </c>
      <c r="G91" s="80">
        <v>10</v>
      </c>
      <c r="H91" s="81">
        <f>Таблица616[[#This Row],[Коэфициент стоимости]]*Таблица616[[#This Row],[Розничная цена KRW]]</f>
        <v>6000</v>
      </c>
      <c r="I91" s="82" t="str">
        <f>IF($H$1="","Введите курс",Таблица616[[#This Row],[Оптовая цена KRW за 1шт]]/$H$1)</f>
        <v>Введите курс</v>
      </c>
      <c r="J91" s="83"/>
      <c r="K91" s="84">
        <f>Таблица616[[#This Row],[Заказ коробок ]]*Таблица616[[#This Row],[Кол-во шт в коробке]]</f>
        <v>0</v>
      </c>
      <c r="L91" s="85">
        <f>Таблица616[[#This Row],[Общее кол-во шт]]*Таблица616[[#This Row],[Оптовая цена KRW за 1шт]]</f>
        <v>0</v>
      </c>
      <c r="M91" s="86" t="str">
        <f>IFERROR(Таблица616[[#This Row],[Общее кол-во шт]]*Таблица616[[#This Row],[Оптовая цена USD за 1шт]],"")</f>
        <v/>
      </c>
      <c r="N91" s="87"/>
    </row>
    <row r="92" spans="1:14" ht="22.5" customHeight="1">
      <c r="A92" s="44" t="s">
        <v>5403</v>
      </c>
      <c r="B92" s="76">
        <v>8806164170991</v>
      </c>
      <c r="C92" s="50" t="s">
        <v>2864</v>
      </c>
      <c r="D92" s="77" t="s">
        <v>227</v>
      </c>
      <c r="E92" s="78">
        <v>12000</v>
      </c>
      <c r="F92" s="15">
        <v>0.5</v>
      </c>
      <c r="G92" s="80">
        <v>10</v>
      </c>
      <c r="H92" s="81">
        <f>Таблица616[[#This Row],[Коэфициент стоимости]]*Таблица616[[#This Row],[Розничная цена KRW]]</f>
        <v>6000</v>
      </c>
      <c r="I92" s="82" t="str">
        <f>IF($H$1="","Введите курс",Таблица616[[#This Row],[Оптовая цена KRW за 1шт]]/$H$1)</f>
        <v>Введите курс</v>
      </c>
      <c r="J92" s="83"/>
      <c r="K92" s="84">
        <f>Таблица616[[#This Row],[Заказ коробок ]]*Таблица616[[#This Row],[Кол-во шт в коробке]]</f>
        <v>0</v>
      </c>
      <c r="L92" s="85">
        <f>Таблица616[[#This Row],[Общее кол-во шт]]*Таблица616[[#This Row],[Оптовая цена KRW за 1шт]]</f>
        <v>0</v>
      </c>
      <c r="M92" s="86" t="str">
        <f>IFERROR(Таблица616[[#This Row],[Общее кол-во шт]]*Таблица616[[#This Row],[Оптовая цена USD за 1шт]],"")</f>
        <v/>
      </c>
      <c r="N92" s="87"/>
    </row>
    <row r="93" spans="1:14" ht="22.5" customHeight="1">
      <c r="A93" s="44" t="s">
        <v>5404</v>
      </c>
      <c r="B93" s="76">
        <v>8806164171028</v>
      </c>
      <c r="C93" s="50" t="s">
        <v>2865</v>
      </c>
      <c r="D93" s="77" t="s">
        <v>2866</v>
      </c>
      <c r="E93" s="78">
        <v>12000</v>
      </c>
      <c r="F93" s="15">
        <v>0.5</v>
      </c>
      <c r="G93" s="80">
        <v>10</v>
      </c>
      <c r="H93" s="81">
        <f>Таблица616[[#This Row],[Коэфициент стоимости]]*Таблица616[[#This Row],[Розничная цена KRW]]</f>
        <v>6000</v>
      </c>
      <c r="I93" s="82" t="str">
        <f>IF($H$1="","Введите курс",Таблица616[[#This Row],[Оптовая цена KRW за 1шт]]/$H$1)</f>
        <v>Введите курс</v>
      </c>
      <c r="J93" s="83"/>
      <c r="K93" s="84">
        <f>Таблица616[[#This Row],[Заказ коробок ]]*Таблица616[[#This Row],[Кол-во шт в коробке]]</f>
        <v>0</v>
      </c>
      <c r="L93" s="85">
        <f>Таблица616[[#This Row],[Общее кол-во шт]]*Таблица616[[#This Row],[Оптовая цена KRW за 1шт]]</f>
        <v>0</v>
      </c>
      <c r="M93" s="86" t="str">
        <f>IFERROR(Таблица616[[#This Row],[Общее кол-во шт]]*Таблица616[[#This Row],[Оптовая цена USD за 1шт]],"")</f>
        <v/>
      </c>
      <c r="N93" s="87"/>
    </row>
    <row r="94" spans="1:14" ht="22.5" customHeight="1">
      <c r="A94" s="44" t="s">
        <v>5405</v>
      </c>
      <c r="B94" s="76">
        <v>8806164171004</v>
      </c>
      <c r="C94" s="50" t="s">
        <v>2867</v>
      </c>
      <c r="D94" s="77" t="s">
        <v>2868</v>
      </c>
      <c r="E94" s="78">
        <v>12000</v>
      </c>
      <c r="F94" s="15">
        <v>0.5</v>
      </c>
      <c r="G94" s="80">
        <v>10</v>
      </c>
      <c r="H94" s="81">
        <f>Таблица616[[#This Row],[Коэфициент стоимости]]*Таблица616[[#This Row],[Розничная цена KRW]]</f>
        <v>6000</v>
      </c>
      <c r="I94" s="82" t="str">
        <f>IF($H$1="","Введите курс",Таблица616[[#This Row],[Оптовая цена KRW за 1шт]]/$H$1)</f>
        <v>Введите курс</v>
      </c>
      <c r="J94" s="83"/>
      <c r="K94" s="84">
        <f>Таблица616[[#This Row],[Заказ коробок ]]*Таблица616[[#This Row],[Кол-во шт в коробке]]</f>
        <v>0</v>
      </c>
      <c r="L94" s="85">
        <f>Таблица616[[#This Row],[Общее кол-во шт]]*Таблица616[[#This Row],[Оптовая цена KRW за 1шт]]</f>
        <v>0</v>
      </c>
      <c r="M94" s="86" t="str">
        <f>IFERROR(Таблица616[[#This Row],[Общее кол-во шт]]*Таблица616[[#This Row],[Оптовая цена USD за 1шт]],"")</f>
        <v/>
      </c>
      <c r="N94" s="87"/>
    </row>
    <row r="95" spans="1:14" ht="22.5" customHeight="1">
      <c r="A95" s="44" t="s">
        <v>5406</v>
      </c>
      <c r="B95" s="76">
        <v>8806164159750</v>
      </c>
      <c r="C95" s="50" t="s">
        <v>2869</v>
      </c>
      <c r="D95" s="77" t="s">
        <v>247</v>
      </c>
      <c r="E95" s="78">
        <v>12000</v>
      </c>
      <c r="F95" s="15">
        <v>0.5</v>
      </c>
      <c r="G95" s="80">
        <v>10</v>
      </c>
      <c r="H95" s="81">
        <f>Таблица616[[#This Row],[Коэфициент стоимости]]*Таблица616[[#This Row],[Розничная цена KRW]]</f>
        <v>6000</v>
      </c>
      <c r="I95" s="82" t="str">
        <f>IF($H$1="","Введите курс",Таблица616[[#This Row],[Оптовая цена KRW за 1шт]]/$H$1)</f>
        <v>Введите курс</v>
      </c>
      <c r="J95" s="83"/>
      <c r="K95" s="84">
        <f>Таблица616[[#This Row],[Заказ коробок ]]*Таблица616[[#This Row],[Кол-во шт в коробке]]</f>
        <v>0</v>
      </c>
      <c r="L95" s="85">
        <f>Таблица616[[#This Row],[Общее кол-во шт]]*Таблица616[[#This Row],[Оптовая цена KRW за 1шт]]</f>
        <v>0</v>
      </c>
      <c r="M95" s="86" t="str">
        <f>IFERROR(Таблица616[[#This Row],[Общее кол-во шт]]*Таблица616[[#This Row],[Оптовая цена USD за 1шт]],"")</f>
        <v/>
      </c>
      <c r="N95" s="87"/>
    </row>
    <row r="96" spans="1:14" ht="22.5" customHeight="1">
      <c r="A96" s="44" t="s">
        <v>5407</v>
      </c>
      <c r="B96" s="76">
        <v>8806164159743</v>
      </c>
      <c r="C96" s="50" t="s">
        <v>2870</v>
      </c>
      <c r="D96" s="77" t="s">
        <v>246</v>
      </c>
      <c r="E96" s="78">
        <v>12000</v>
      </c>
      <c r="F96" s="15">
        <v>0.5</v>
      </c>
      <c r="G96" s="80">
        <v>10</v>
      </c>
      <c r="H96" s="81">
        <f>Таблица616[[#This Row],[Коэфициент стоимости]]*Таблица616[[#This Row],[Розничная цена KRW]]</f>
        <v>6000</v>
      </c>
      <c r="I96" s="82" t="str">
        <f>IF($H$1="","Введите курс",Таблица616[[#This Row],[Оптовая цена KRW за 1шт]]/$H$1)</f>
        <v>Введите курс</v>
      </c>
      <c r="J96" s="83"/>
      <c r="K96" s="84">
        <f>Таблица616[[#This Row],[Заказ коробок ]]*Таблица616[[#This Row],[Кол-во шт в коробке]]</f>
        <v>0</v>
      </c>
      <c r="L96" s="85">
        <f>Таблица616[[#This Row],[Общее кол-во шт]]*Таблица616[[#This Row],[Оптовая цена KRW за 1шт]]</f>
        <v>0</v>
      </c>
      <c r="M96" s="86" t="str">
        <f>IFERROR(Таблица616[[#This Row],[Общее кол-во шт]]*Таблица616[[#This Row],[Оптовая цена USD за 1шт]],"")</f>
        <v/>
      </c>
      <c r="N96" s="87"/>
    </row>
    <row r="97" spans="1:14" ht="22.5" customHeight="1">
      <c r="A97" s="44" t="s">
        <v>5408</v>
      </c>
      <c r="B97" s="76">
        <v>8806164145807</v>
      </c>
      <c r="C97" s="50" t="s">
        <v>2871</v>
      </c>
      <c r="D97" s="77" t="s">
        <v>256</v>
      </c>
      <c r="E97" s="78">
        <v>10000</v>
      </c>
      <c r="F97" s="15">
        <v>0.5</v>
      </c>
      <c r="G97" s="80">
        <v>10</v>
      </c>
      <c r="H97" s="81">
        <f>Таблица616[[#This Row],[Коэфициент стоимости]]*Таблица616[[#This Row],[Розничная цена KRW]]</f>
        <v>5000</v>
      </c>
      <c r="I97" s="82" t="str">
        <f>IF($H$1="","Введите курс",Таблица616[[#This Row],[Оптовая цена KRW за 1шт]]/$H$1)</f>
        <v>Введите курс</v>
      </c>
      <c r="J97" s="83"/>
      <c r="K97" s="84">
        <f>Таблица616[[#This Row],[Заказ коробок ]]*Таблица616[[#This Row],[Кол-во шт в коробке]]</f>
        <v>0</v>
      </c>
      <c r="L97" s="85">
        <f>Таблица616[[#This Row],[Общее кол-во шт]]*Таблица616[[#This Row],[Оптовая цена KRW за 1шт]]</f>
        <v>0</v>
      </c>
      <c r="M97" s="86" t="str">
        <f>IFERROR(Таблица616[[#This Row],[Общее кол-во шт]]*Таблица616[[#This Row],[Оптовая цена USD за 1шт]],"")</f>
        <v/>
      </c>
      <c r="N97" s="87"/>
    </row>
    <row r="98" spans="1:14" ht="22.5" customHeight="1">
      <c r="A98" s="44" t="s">
        <v>5409</v>
      </c>
      <c r="B98" s="76">
        <v>8806164159736</v>
      </c>
      <c r="C98" s="50" t="s">
        <v>2872</v>
      </c>
      <c r="D98" s="77" t="s">
        <v>245</v>
      </c>
      <c r="E98" s="78">
        <v>12000</v>
      </c>
      <c r="F98" s="15">
        <v>0.5</v>
      </c>
      <c r="G98" s="80">
        <v>10</v>
      </c>
      <c r="H98" s="81">
        <f>Таблица616[[#This Row],[Коэфициент стоимости]]*Таблица616[[#This Row],[Розничная цена KRW]]</f>
        <v>6000</v>
      </c>
      <c r="I98" s="82" t="str">
        <f>IF($H$1="","Введите курс",Таблица616[[#This Row],[Оптовая цена KRW за 1шт]]/$H$1)</f>
        <v>Введите курс</v>
      </c>
      <c r="J98" s="83"/>
      <c r="K98" s="84">
        <f>Таблица616[[#This Row],[Заказ коробок ]]*Таблица616[[#This Row],[Кол-во шт в коробке]]</f>
        <v>0</v>
      </c>
      <c r="L98" s="85">
        <f>Таблица616[[#This Row],[Общее кол-во шт]]*Таблица616[[#This Row],[Оптовая цена KRW за 1шт]]</f>
        <v>0</v>
      </c>
      <c r="M98" s="86" t="str">
        <f>IFERROR(Таблица616[[#This Row],[Общее кол-во шт]]*Таблица616[[#This Row],[Оптовая цена USD за 1шт]],"")</f>
        <v/>
      </c>
      <c r="N98" s="87"/>
    </row>
    <row r="99" spans="1:14" ht="22.5" customHeight="1">
      <c r="A99" s="44" t="s">
        <v>5410</v>
      </c>
      <c r="B99" s="76">
        <v>8806164167403</v>
      </c>
      <c r="C99" s="50" t="s">
        <v>4070</v>
      </c>
      <c r="D99" s="77" t="s">
        <v>1078</v>
      </c>
      <c r="E99" s="78">
        <v>13000</v>
      </c>
      <c r="F99" s="15">
        <v>0.5</v>
      </c>
      <c r="G99" s="80">
        <v>12</v>
      </c>
      <c r="H99" s="81">
        <f>Таблица616[[#This Row],[Коэфициент стоимости]]*Таблица616[[#This Row],[Розничная цена KRW]]</f>
        <v>6500</v>
      </c>
      <c r="I99" s="82" t="str">
        <f>IF($H$1="","Введите курс",Таблица616[[#This Row],[Оптовая цена KRW за 1шт]]/$H$1)</f>
        <v>Введите курс</v>
      </c>
      <c r="J99" s="83"/>
      <c r="K99" s="84">
        <f>Таблица616[[#This Row],[Заказ коробок ]]*Таблица616[[#This Row],[Кол-во шт в коробке]]</f>
        <v>0</v>
      </c>
      <c r="L99" s="85">
        <f>Таблица616[[#This Row],[Общее кол-во шт]]*Таблица616[[#This Row],[Оптовая цена KRW за 1шт]]</f>
        <v>0</v>
      </c>
      <c r="M99" s="86" t="str">
        <f>IFERROR(Таблица616[[#This Row],[Общее кол-во шт]]*Таблица616[[#This Row],[Оптовая цена USD за 1шт]],"")</f>
        <v/>
      </c>
      <c r="N99" s="87"/>
    </row>
    <row r="100" spans="1:14" ht="22.5" customHeight="1">
      <c r="A100" s="44" t="s">
        <v>5411</v>
      </c>
      <c r="B100" s="76">
        <v>8806164167397</v>
      </c>
      <c r="C100" s="50" t="s">
        <v>2873</v>
      </c>
      <c r="D100" s="77" t="s">
        <v>1077</v>
      </c>
      <c r="E100" s="78">
        <v>13000</v>
      </c>
      <c r="F100" s="15">
        <v>0.5</v>
      </c>
      <c r="G100" s="80">
        <v>12</v>
      </c>
      <c r="H100" s="81">
        <f>Таблица616[[#This Row],[Коэфициент стоимости]]*Таблица616[[#This Row],[Розничная цена KRW]]</f>
        <v>6500</v>
      </c>
      <c r="I100" s="82" t="str">
        <f>IF($H$1="","Введите курс",Таблица616[[#This Row],[Оптовая цена KRW за 1шт]]/$H$1)</f>
        <v>Введите курс</v>
      </c>
      <c r="J100" s="83"/>
      <c r="K100" s="84">
        <f>Таблица616[[#This Row],[Заказ коробок ]]*Таблица616[[#This Row],[Кол-во шт в коробке]]</f>
        <v>0</v>
      </c>
      <c r="L100" s="85">
        <f>Таблица616[[#This Row],[Общее кол-во шт]]*Таблица616[[#This Row],[Оптовая цена KRW за 1шт]]</f>
        <v>0</v>
      </c>
      <c r="M100" s="86" t="str">
        <f>IFERROR(Таблица616[[#This Row],[Общее кол-во шт]]*Таблица616[[#This Row],[Оптовая цена USD за 1шт]],"")</f>
        <v/>
      </c>
      <c r="N100" s="87"/>
    </row>
    <row r="101" spans="1:14" ht="22.5" customHeight="1">
      <c r="A101" s="44" t="s">
        <v>5412</v>
      </c>
      <c r="B101" s="76">
        <v>8806164167380</v>
      </c>
      <c r="C101" s="50" t="s">
        <v>2874</v>
      </c>
      <c r="D101" s="77" t="s">
        <v>1076</v>
      </c>
      <c r="E101" s="78">
        <v>13000</v>
      </c>
      <c r="F101" s="15">
        <v>0.5</v>
      </c>
      <c r="G101" s="80">
        <v>12</v>
      </c>
      <c r="H101" s="81">
        <f>Таблица616[[#This Row],[Коэфициент стоимости]]*Таблица616[[#This Row],[Розничная цена KRW]]</f>
        <v>6500</v>
      </c>
      <c r="I101" s="82" t="str">
        <f>IF($H$1="","Введите курс",Таблица616[[#This Row],[Оптовая цена KRW за 1шт]]/$H$1)</f>
        <v>Введите курс</v>
      </c>
      <c r="J101" s="83"/>
      <c r="K101" s="84">
        <f>Таблица616[[#This Row],[Заказ коробок ]]*Таблица616[[#This Row],[Кол-во шт в коробке]]</f>
        <v>0</v>
      </c>
      <c r="L101" s="85">
        <f>Таблица616[[#This Row],[Общее кол-во шт]]*Таблица616[[#This Row],[Оптовая цена KRW за 1шт]]</f>
        <v>0</v>
      </c>
      <c r="M101" s="86" t="str">
        <f>IFERROR(Таблица616[[#This Row],[Общее кол-во шт]]*Таблица616[[#This Row],[Оптовая цена USD за 1шт]],"")</f>
        <v/>
      </c>
      <c r="N101" s="87"/>
    </row>
    <row r="102" spans="1:14" ht="22.5" customHeight="1">
      <c r="A102" s="44" t="s">
        <v>5413</v>
      </c>
      <c r="B102" s="76">
        <v>8806164167373</v>
      </c>
      <c r="C102" s="50" t="s">
        <v>2875</v>
      </c>
      <c r="D102" s="77" t="s">
        <v>1075</v>
      </c>
      <c r="E102" s="78">
        <v>13000</v>
      </c>
      <c r="F102" s="15">
        <v>0.5</v>
      </c>
      <c r="G102" s="80">
        <v>12</v>
      </c>
      <c r="H102" s="81">
        <f>Таблица616[[#This Row],[Коэфициент стоимости]]*Таблица616[[#This Row],[Розничная цена KRW]]</f>
        <v>6500</v>
      </c>
      <c r="I102" s="82" t="str">
        <f>IF($H$1="","Введите курс",Таблица616[[#This Row],[Оптовая цена KRW за 1шт]]/$H$1)</f>
        <v>Введите курс</v>
      </c>
      <c r="J102" s="83"/>
      <c r="K102" s="84">
        <f>Таблица616[[#This Row],[Заказ коробок ]]*Таблица616[[#This Row],[Кол-во шт в коробке]]</f>
        <v>0</v>
      </c>
      <c r="L102" s="85">
        <f>Таблица616[[#This Row],[Общее кол-во шт]]*Таблица616[[#This Row],[Оптовая цена KRW за 1шт]]</f>
        <v>0</v>
      </c>
      <c r="M102" s="86" t="str">
        <f>IFERROR(Таблица616[[#This Row],[Общее кол-во шт]]*Таблица616[[#This Row],[Оптовая цена USD за 1шт]],"")</f>
        <v/>
      </c>
      <c r="N102" s="87"/>
    </row>
    <row r="103" spans="1:14" ht="22.5" customHeight="1">
      <c r="A103" s="44" t="s">
        <v>5414</v>
      </c>
      <c r="B103" s="76">
        <v>8806164167366</v>
      </c>
      <c r="C103" s="50" t="s">
        <v>2876</v>
      </c>
      <c r="D103" s="77" t="s">
        <v>1074</v>
      </c>
      <c r="E103" s="78">
        <v>13000</v>
      </c>
      <c r="F103" s="15">
        <v>0.5</v>
      </c>
      <c r="G103" s="80">
        <v>12</v>
      </c>
      <c r="H103" s="81">
        <f>Таблица616[[#This Row],[Коэфициент стоимости]]*Таблица616[[#This Row],[Розничная цена KRW]]</f>
        <v>6500</v>
      </c>
      <c r="I103" s="82" t="str">
        <f>IF($H$1="","Введите курс",Таблица616[[#This Row],[Оптовая цена KRW за 1шт]]/$H$1)</f>
        <v>Введите курс</v>
      </c>
      <c r="J103" s="83"/>
      <c r="K103" s="84">
        <f>Таблица616[[#This Row],[Заказ коробок ]]*Таблица616[[#This Row],[Кол-во шт в коробке]]</f>
        <v>0</v>
      </c>
      <c r="L103" s="85">
        <f>Таблица616[[#This Row],[Общее кол-во шт]]*Таблица616[[#This Row],[Оптовая цена KRW за 1шт]]</f>
        <v>0</v>
      </c>
      <c r="M103" s="86" t="str">
        <f>IFERROR(Таблица616[[#This Row],[Общее кол-во шт]]*Таблица616[[#This Row],[Оптовая цена USD за 1шт]],"")</f>
        <v/>
      </c>
      <c r="N103" s="87"/>
    </row>
    <row r="104" spans="1:14" ht="22.5" customHeight="1">
      <c r="A104" s="44" t="s">
        <v>5415</v>
      </c>
      <c r="B104" s="76">
        <v>8806164167359</v>
      </c>
      <c r="C104" s="50" t="s">
        <v>2877</v>
      </c>
      <c r="D104" s="77" t="s">
        <v>1073</v>
      </c>
      <c r="E104" s="78">
        <v>13000</v>
      </c>
      <c r="F104" s="15">
        <v>0.5</v>
      </c>
      <c r="G104" s="80">
        <v>12</v>
      </c>
      <c r="H104" s="81">
        <f>Таблица616[[#This Row],[Коэфициент стоимости]]*Таблица616[[#This Row],[Розничная цена KRW]]</f>
        <v>6500</v>
      </c>
      <c r="I104" s="82" t="str">
        <f>IF($H$1="","Введите курс",Таблица616[[#This Row],[Оптовая цена KRW за 1шт]]/$H$1)</f>
        <v>Введите курс</v>
      </c>
      <c r="J104" s="83"/>
      <c r="K104" s="84">
        <f>Таблица616[[#This Row],[Заказ коробок ]]*Таблица616[[#This Row],[Кол-во шт в коробке]]</f>
        <v>0</v>
      </c>
      <c r="L104" s="85">
        <f>Таблица616[[#This Row],[Общее кол-во шт]]*Таблица616[[#This Row],[Оптовая цена KRW за 1шт]]</f>
        <v>0</v>
      </c>
      <c r="M104" s="86" t="str">
        <f>IFERROR(Таблица616[[#This Row],[Общее кол-во шт]]*Таблица616[[#This Row],[Оптовая цена USD за 1шт]],"")</f>
        <v/>
      </c>
      <c r="N104" s="87"/>
    </row>
    <row r="105" spans="1:14" ht="22.5" customHeight="1">
      <c r="A105" s="44" t="s">
        <v>5416</v>
      </c>
      <c r="B105" s="76">
        <v>8806164167342</v>
      </c>
      <c r="C105" s="50" t="s">
        <v>2878</v>
      </c>
      <c r="D105" s="77" t="s">
        <v>1072</v>
      </c>
      <c r="E105" s="78">
        <v>13000</v>
      </c>
      <c r="F105" s="15">
        <v>0.5</v>
      </c>
      <c r="G105" s="80">
        <v>12</v>
      </c>
      <c r="H105" s="81">
        <f>Таблица616[[#This Row],[Коэфициент стоимости]]*Таблица616[[#This Row],[Розничная цена KRW]]</f>
        <v>6500</v>
      </c>
      <c r="I105" s="82" t="str">
        <f>IF($H$1="","Введите курс",Таблица616[[#This Row],[Оптовая цена KRW за 1шт]]/$H$1)</f>
        <v>Введите курс</v>
      </c>
      <c r="J105" s="83"/>
      <c r="K105" s="84">
        <f>Таблица616[[#This Row],[Заказ коробок ]]*Таблица616[[#This Row],[Кол-во шт в коробке]]</f>
        <v>0</v>
      </c>
      <c r="L105" s="85">
        <f>Таблица616[[#This Row],[Общее кол-во шт]]*Таблица616[[#This Row],[Оптовая цена KRW за 1шт]]</f>
        <v>0</v>
      </c>
      <c r="M105" s="86" t="str">
        <f>IFERROR(Таблица616[[#This Row],[Общее кол-во шт]]*Таблица616[[#This Row],[Оптовая цена USD за 1шт]],"")</f>
        <v/>
      </c>
      <c r="N105" s="87"/>
    </row>
    <row r="106" spans="1:14" ht="22.5" customHeight="1">
      <c r="A106" s="44" t="s">
        <v>5417</v>
      </c>
      <c r="B106" s="76">
        <v>8806164167335</v>
      </c>
      <c r="C106" s="50" t="s">
        <v>2879</v>
      </c>
      <c r="D106" s="77" t="s">
        <v>1071</v>
      </c>
      <c r="E106" s="78">
        <v>13000</v>
      </c>
      <c r="F106" s="15">
        <v>0.5</v>
      </c>
      <c r="G106" s="80">
        <v>12</v>
      </c>
      <c r="H106" s="81">
        <f>Таблица616[[#This Row],[Коэфициент стоимости]]*Таблица616[[#This Row],[Розничная цена KRW]]</f>
        <v>6500</v>
      </c>
      <c r="I106" s="82" t="str">
        <f>IF($H$1="","Введите курс",Таблица616[[#This Row],[Оптовая цена KRW за 1шт]]/$H$1)</f>
        <v>Введите курс</v>
      </c>
      <c r="J106" s="83"/>
      <c r="K106" s="84">
        <f>Таблица616[[#This Row],[Заказ коробок ]]*Таблица616[[#This Row],[Кол-во шт в коробке]]</f>
        <v>0</v>
      </c>
      <c r="L106" s="85">
        <f>Таблица616[[#This Row],[Общее кол-во шт]]*Таблица616[[#This Row],[Оптовая цена KRW за 1шт]]</f>
        <v>0</v>
      </c>
      <c r="M106" s="86" t="str">
        <f>IFERROR(Таблица616[[#This Row],[Общее кол-во шт]]*Таблица616[[#This Row],[Оптовая цена USD за 1шт]],"")</f>
        <v/>
      </c>
      <c r="N106" s="87"/>
    </row>
    <row r="107" spans="1:14" ht="22.5" customHeight="1">
      <c r="A107" s="44" t="s">
        <v>5418</v>
      </c>
      <c r="B107" s="76">
        <v>8806164167250</v>
      </c>
      <c r="C107" s="50" t="s">
        <v>2880</v>
      </c>
      <c r="D107" s="77" t="s">
        <v>1070</v>
      </c>
      <c r="E107" s="78">
        <v>13000</v>
      </c>
      <c r="F107" s="15">
        <v>0.5</v>
      </c>
      <c r="G107" s="80">
        <v>12</v>
      </c>
      <c r="H107" s="81">
        <f>Таблица616[[#This Row],[Коэфициент стоимости]]*Таблица616[[#This Row],[Розничная цена KRW]]</f>
        <v>6500</v>
      </c>
      <c r="I107" s="82" t="str">
        <f>IF($H$1="","Введите курс",Таблица616[[#This Row],[Оптовая цена KRW за 1шт]]/$H$1)</f>
        <v>Введите курс</v>
      </c>
      <c r="J107" s="83"/>
      <c r="K107" s="84">
        <f>Таблица616[[#This Row],[Заказ коробок ]]*Таблица616[[#This Row],[Кол-во шт в коробке]]</f>
        <v>0</v>
      </c>
      <c r="L107" s="85">
        <f>Таблица616[[#This Row],[Общее кол-во шт]]*Таблица616[[#This Row],[Оптовая цена KRW за 1шт]]</f>
        <v>0</v>
      </c>
      <c r="M107" s="86" t="str">
        <f>IFERROR(Таблица616[[#This Row],[Общее кол-во шт]]*Таблица616[[#This Row],[Оптовая цена USD за 1шт]],"")</f>
        <v/>
      </c>
      <c r="N107" s="87"/>
    </row>
    <row r="108" spans="1:14" ht="22.5" customHeight="1">
      <c r="A108" s="44" t="s">
        <v>5419</v>
      </c>
      <c r="B108" s="76">
        <v>8806164167243</v>
      </c>
      <c r="C108" s="50" t="s">
        <v>2881</v>
      </c>
      <c r="D108" s="77" t="s">
        <v>1069</v>
      </c>
      <c r="E108" s="78">
        <v>13000</v>
      </c>
      <c r="F108" s="15">
        <v>0.5</v>
      </c>
      <c r="G108" s="80">
        <v>12</v>
      </c>
      <c r="H108" s="81">
        <f>Таблица616[[#This Row],[Коэфициент стоимости]]*Таблица616[[#This Row],[Розничная цена KRW]]</f>
        <v>6500</v>
      </c>
      <c r="I108" s="82" t="str">
        <f>IF($H$1="","Введите курс",Таблица616[[#This Row],[Оптовая цена KRW за 1шт]]/$H$1)</f>
        <v>Введите курс</v>
      </c>
      <c r="J108" s="83"/>
      <c r="K108" s="84">
        <f>Таблица616[[#This Row],[Заказ коробок ]]*Таблица616[[#This Row],[Кол-во шт в коробке]]</f>
        <v>0</v>
      </c>
      <c r="L108" s="85">
        <f>Таблица616[[#This Row],[Общее кол-во шт]]*Таблица616[[#This Row],[Оптовая цена KRW за 1шт]]</f>
        <v>0</v>
      </c>
      <c r="M108" s="86" t="str">
        <f>IFERROR(Таблица616[[#This Row],[Общее кол-во шт]]*Таблица616[[#This Row],[Оптовая цена USD за 1шт]],"")</f>
        <v/>
      </c>
      <c r="N108" s="87"/>
    </row>
    <row r="109" spans="1:14" ht="22.5" customHeight="1">
      <c r="A109" s="44" t="s">
        <v>5420</v>
      </c>
      <c r="B109" s="76">
        <v>8806164167427</v>
      </c>
      <c r="C109" s="50" t="s">
        <v>2882</v>
      </c>
      <c r="D109" s="77" t="s">
        <v>1068</v>
      </c>
      <c r="E109" s="78">
        <v>13000</v>
      </c>
      <c r="F109" s="15">
        <v>0.5</v>
      </c>
      <c r="G109" s="80">
        <v>12</v>
      </c>
      <c r="H109" s="81">
        <f>Таблица616[[#This Row],[Коэфициент стоимости]]*Таблица616[[#This Row],[Розничная цена KRW]]</f>
        <v>6500</v>
      </c>
      <c r="I109" s="82" t="str">
        <f>IF($H$1="","Введите курс",Таблица616[[#This Row],[Оптовая цена KRW за 1шт]]/$H$1)</f>
        <v>Введите курс</v>
      </c>
      <c r="J109" s="83"/>
      <c r="K109" s="84">
        <f>Таблица616[[#This Row],[Заказ коробок ]]*Таблица616[[#This Row],[Кол-во шт в коробке]]</f>
        <v>0</v>
      </c>
      <c r="L109" s="85">
        <f>Таблица616[[#This Row],[Общее кол-во шт]]*Таблица616[[#This Row],[Оптовая цена KRW за 1шт]]</f>
        <v>0</v>
      </c>
      <c r="M109" s="86" t="str">
        <f>IFERROR(Таблица616[[#This Row],[Общее кол-во шт]]*Таблица616[[#This Row],[Оптовая цена USD за 1шт]],"")</f>
        <v/>
      </c>
      <c r="N109" s="87"/>
    </row>
    <row r="110" spans="1:14" ht="22.5" customHeight="1">
      <c r="A110" s="44" t="s">
        <v>5421</v>
      </c>
      <c r="B110" s="76">
        <v>8806164167410</v>
      </c>
      <c r="C110" s="50" t="s">
        <v>2883</v>
      </c>
      <c r="D110" s="77" t="s">
        <v>1067</v>
      </c>
      <c r="E110" s="78">
        <v>13000</v>
      </c>
      <c r="F110" s="15">
        <v>0.5</v>
      </c>
      <c r="G110" s="80">
        <v>12</v>
      </c>
      <c r="H110" s="81">
        <f>Таблица616[[#This Row],[Коэфициент стоимости]]*Таблица616[[#This Row],[Розничная цена KRW]]</f>
        <v>6500</v>
      </c>
      <c r="I110" s="82" t="str">
        <f>IF($H$1="","Введите курс",Таблица616[[#This Row],[Оптовая цена KRW за 1шт]]/$H$1)</f>
        <v>Введите курс</v>
      </c>
      <c r="J110" s="83"/>
      <c r="K110" s="84">
        <f>Таблица616[[#This Row],[Заказ коробок ]]*Таблица616[[#This Row],[Кол-во шт в коробке]]</f>
        <v>0</v>
      </c>
      <c r="L110" s="85">
        <f>Таблица616[[#This Row],[Общее кол-во шт]]*Таблица616[[#This Row],[Оптовая цена KRW за 1шт]]</f>
        <v>0</v>
      </c>
      <c r="M110" s="86" t="str">
        <f>IFERROR(Таблица616[[#This Row],[Общее кол-во шт]]*Таблица616[[#This Row],[Оптовая цена USD за 1шт]],"")</f>
        <v/>
      </c>
      <c r="N110" s="87"/>
    </row>
    <row r="111" spans="1:14" ht="22.5" customHeight="1">
      <c r="A111" s="44" t="s">
        <v>5422</v>
      </c>
      <c r="B111" s="76">
        <v>8806164167281</v>
      </c>
      <c r="C111" s="50" t="s">
        <v>2884</v>
      </c>
      <c r="D111" s="77" t="s">
        <v>1066</v>
      </c>
      <c r="E111" s="78">
        <v>13000</v>
      </c>
      <c r="F111" s="15">
        <v>0.5</v>
      </c>
      <c r="G111" s="80">
        <v>12</v>
      </c>
      <c r="H111" s="81">
        <f>Таблица616[[#This Row],[Коэфициент стоимости]]*Таблица616[[#This Row],[Розничная цена KRW]]</f>
        <v>6500</v>
      </c>
      <c r="I111" s="82" t="str">
        <f>IF($H$1="","Введите курс",Таблица616[[#This Row],[Оптовая цена KRW за 1шт]]/$H$1)</f>
        <v>Введите курс</v>
      </c>
      <c r="J111" s="83"/>
      <c r="K111" s="84">
        <f>Таблица616[[#This Row],[Заказ коробок ]]*Таблица616[[#This Row],[Кол-во шт в коробке]]</f>
        <v>0</v>
      </c>
      <c r="L111" s="85">
        <f>Таблица616[[#This Row],[Общее кол-во шт]]*Таблица616[[#This Row],[Оптовая цена KRW за 1шт]]</f>
        <v>0</v>
      </c>
      <c r="M111" s="86" t="str">
        <f>IFERROR(Таблица616[[#This Row],[Общее кол-во шт]]*Таблица616[[#This Row],[Оптовая цена USD за 1шт]],"")</f>
        <v/>
      </c>
      <c r="N111" s="87"/>
    </row>
    <row r="112" spans="1:14" ht="22.5" customHeight="1">
      <c r="A112" s="44" t="s">
        <v>5423</v>
      </c>
      <c r="B112" s="76">
        <v>8806164167328</v>
      </c>
      <c r="C112" s="50" t="s">
        <v>2885</v>
      </c>
      <c r="D112" s="77" t="s">
        <v>1065</v>
      </c>
      <c r="E112" s="78">
        <v>13000</v>
      </c>
      <c r="F112" s="15">
        <v>0.5</v>
      </c>
      <c r="G112" s="80">
        <v>12</v>
      </c>
      <c r="H112" s="81">
        <f>Таблица616[[#This Row],[Коэфициент стоимости]]*Таблица616[[#This Row],[Розничная цена KRW]]</f>
        <v>6500</v>
      </c>
      <c r="I112" s="82" t="str">
        <f>IF($H$1="","Введите курс",Таблица616[[#This Row],[Оптовая цена KRW за 1шт]]/$H$1)</f>
        <v>Введите курс</v>
      </c>
      <c r="J112" s="83"/>
      <c r="K112" s="84">
        <f>Таблица616[[#This Row],[Заказ коробок ]]*Таблица616[[#This Row],[Кол-во шт в коробке]]</f>
        <v>0</v>
      </c>
      <c r="L112" s="85">
        <f>Таблица616[[#This Row],[Общее кол-во шт]]*Таблица616[[#This Row],[Оптовая цена KRW за 1шт]]</f>
        <v>0</v>
      </c>
      <c r="M112" s="86" t="str">
        <f>IFERROR(Таблица616[[#This Row],[Общее кол-во шт]]*Таблица616[[#This Row],[Оптовая цена USD за 1шт]],"")</f>
        <v/>
      </c>
      <c r="N112" s="87"/>
    </row>
    <row r="113" spans="1:14" ht="22.5" customHeight="1">
      <c r="A113" s="44" t="s">
        <v>5424</v>
      </c>
      <c r="B113" s="76">
        <v>8806164167311</v>
      </c>
      <c r="C113" s="50" t="s">
        <v>2886</v>
      </c>
      <c r="D113" s="77" t="s">
        <v>1064</v>
      </c>
      <c r="E113" s="78">
        <v>13000</v>
      </c>
      <c r="F113" s="15">
        <v>0.5</v>
      </c>
      <c r="G113" s="80">
        <v>12</v>
      </c>
      <c r="H113" s="81">
        <f>Таблица616[[#This Row],[Коэфициент стоимости]]*Таблица616[[#This Row],[Розничная цена KRW]]</f>
        <v>6500</v>
      </c>
      <c r="I113" s="82" t="str">
        <f>IF($H$1="","Введите курс",Таблица616[[#This Row],[Оптовая цена KRW за 1шт]]/$H$1)</f>
        <v>Введите курс</v>
      </c>
      <c r="J113" s="83"/>
      <c r="K113" s="84">
        <f>Таблица616[[#This Row],[Заказ коробок ]]*Таблица616[[#This Row],[Кол-во шт в коробке]]</f>
        <v>0</v>
      </c>
      <c r="L113" s="85">
        <f>Таблица616[[#This Row],[Общее кол-во шт]]*Таблица616[[#This Row],[Оптовая цена KRW за 1шт]]</f>
        <v>0</v>
      </c>
      <c r="M113" s="86" t="str">
        <f>IFERROR(Таблица616[[#This Row],[Общее кол-во шт]]*Таблица616[[#This Row],[Оптовая цена USD за 1шт]],"")</f>
        <v/>
      </c>
      <c r="N113" s="87"/>
    </row>
    <row r="114" spans="1:14" ht="22.5" customHeight="1">
      <c r="A114" s="44" t="s">
        <v>5425</v>
      </c>
      <c r="B114" s="76">
        <v>8806164167304</v>
      </c>
      <c r="C114" s="50" t="s">
        <v>2887</v>
      </c>
      <c r="D114" s="77" t="s">
        <v>1063</v>
      </c>
      <c r="E114" s="78">
        <v>13000</v>
      </c>
      <c r="F114" s="15">
        <v>0.5</v>
      </c>
      <c r="G114" s="80">
        <v>12</v>
      </c>
      <c r="H114" s="81">
        <f>Таблица616[[#This Row],[Коэфициент стоимости]]*Таблица616[[#This Row],[Розничная цена KRW]]</f>
        <v>6500</v>
      </c>
      <c r="I114" s="82" t="str">
        <f>IF($H$1="","Введите курс",Таблица616[[#This Row],[Оптовая цена KRW за 1шт]]/$H$1)</f>
        <v>Введите курс</v>
      </c>
      <c r="J114" s="83"/>
      <c r="K114" s="84">
        <f>Таблица616[[#This Row],[Заказ коробок ]]*Таблица616[[#This Row],[Кол-во шт в коробке]]</f>
        <v>0</v>
      </c>
      <c r="L114" s="85">
        <f>Таблица616[[#This Row],[Общее кол-во шт]]*Таблица616[[#This Row],[Оптовая цена KRW за 1шт]]</f>
        <v>0</v>
      </c>
      <c r="M114" s="86" t="str">
        <f>IFERROR(Таблица616[[#This Row],[Общее кол-во шт]]*Таблица616[[#This Row],[Оптовая цена USD за 1шт]],"")</f>
        <v/>
      </c>
      <c r="N114" s="87"/>
    </row>
    <row r="115" spans="1:14" ht="22.5" customHeight="1">
      <c r="A115" s="44" t="s">
        <v>5426</v>
      </c>
      <c r="B115" s="76">
        <v>8806164167236</v>
      </c>
      <c r="C115" s="50" t="s">
        <v>2888</v>
      </c>
      <c r="D115" s="77" t="s">
        <v>1085</v>
      </c>
      <c r="E115" s="78">
        <v>13000</v>
      </c>
      <c r="F115" s="15">
        <v>0.5</v>
      </c>
      <c r="G115" s="80">
        <v>12</v>
      </c>
      <c r="H115" s="81">
        <f>Таблица616[[#This Row],[Коэфициент стоимости]]*Таблица616[[#This Row],[Розничная цена KRW]]</f>
        <v>6500</v>
      </c>
      <c r="I115" s="82" t="str">
        <f>IF($H$1="","Введите курс",Таблица616[[#This Row],[Оптовая цена KRW за 1шт]]/$H$1)</f>
        <v>Введите курс</v>
      </c>
      <c r="J115" s="83"/>
      <c r="K115" s="84">
        <f>Таблица616[[#This Row],[Заказ коробок ]]*Таблица616[[#This Row],[Кол-во шт в коробке]]</f>
        <v>0</v>
      </c>
      <c r="L115" s="85">
        <f>Таблица616[[#This Row],[Общее кол-во шт]]*Таблица616[[#This Row],[Оптовая цена KRW за 1шт]]</f>
        <v>0</v>
      </c>
      <c r="M115" s="86" t="str">
        <f>IFERROR(Таблица616[[#This Row],[Общее кол-во шт]]*Таблица616[[#This Row],[Оптовая цена USD за 1шт]],"")</f>
        <v/>
      </c>
      <c r="N115" s="87"/>
    </row>
    <row r="116" spans="1:14" ht="22.5" customHeight="1">
      <c r="A116" s="44" t="s">
        <v>5427</v>
      </c>
      <c r="B116" s="76">
        <v>8806164167267</v>
      </c>
      <c r="C116" s="50" t="s">
        <v>2889</v>
      </c>
      <c r="D116" s="77" t="s">
        <v>1062</v>
      </c>
      <c r="E116" s="78">
        <v>13000</v>
      </c>
      <c r="F116" s="15">
        <v>0.5</v>
      </c>
      <c r="G116" s="80">
        <v>12</v>
      </c>
      <c r="H116" s="81">
        <f>Таблица616[[#This Row],[Коэфициент стоимости]]*Таблица616[[#This Row],[Розничная цена KRW]]</f>
        <v>6500</v>
      </c>
      <c r="I116" s="82" t="str">
        <f>IF($H$1="","Введите курс",Таблица616[[#This Row],[Оптовая цена KRW за 1шт]]/$H$1)</f>
        <v>Введите курс</v>
      </c>
      <c r="J116" s="83"/>
      <c r="K116" s="84">
        <f>Таблица616[[#This Row],[Заказ коробок ]]*Таблица616[[#This Row],[Кол-во шт в коробке]]</f>
        <v>0</v>
      </c>
      <c r="L116" s="85">
        <f>Таблица616[[#This Row],[Общее кол-во шт]]*Таблица616[[#This Row],[Оптовая цена KRW за 1шт]]</f>
        <v>0</v>
      </c>
      <c r="M116" s="86" t="str">
        <f>IFERROR(Таблица616[[#This Row],[Общее кол-во шт]]*Таблица616[[#This Row],[Оптовая цена USD за 1шт]],"")</f>
        <v/>
      </c>
      <c r="N116" s="87"/>
    </row>
    <row r="117" spans="1:14" ht="22.5" customHeight="1">
      <c r="A117" s="44" t="s">
        <v>5428</v>
      </c>
      <c r="B117" s="76">
        <v>8806164167298</v>
      </c>
      <c r="C117" s="50" t="s">
        <v>2890</v>
      </c>
      <c r="D117" s="77" t="s">
        <v>1061</v>
      </c>
      <c r="E117" s="78">
        <v>13000</v>
      </c>
      <c r="F117" s="15">
        <v>0.5</v>
      </c>
      <c r="G117" s="80">
        <v>12</v>
      </c>
      <c r="H117" s="81">
        <f>Таблица616[[#This Row],[Коэфициент стоимости]]*Таблица616[[#This Row],[Розничная цена KRW]]</f>
        <v>6500</v>
      </c>
      <c r="I117" s="82" t="str">
        <f>IF($H$1="","Введите курс",Таблица616[[#This Row],[Оптовая цена KRW за 1шт]]/$H$1)</f>
        <v>Введите курс</v>
      </c>
      <c r="J117" s="83"/>
      <c r="K117" s="84">
        <f>Таблица616[[#This Row],[Заказ коробок ]]*Таблица616[[#This Row],[Кол-во шт в коробке]]</f>
        <v>0</v>
      </c>
      <c r="L117" s="85">
        <f>Таблица616[[#This Row],[Общее кол-во шт]]*Таблица616[[#This Row],[Оптовая цена KRW за 1шт]]</f>
        <v>0</v>
      </c>
      <c r="M117" s="86" t="str">
        <f>IFERROR(Таблица616[[#This Row],[Общее кол-во шт]]*Таблица616[[#This Row],[Оптовая цена USD за 1шт]],"")</f>
        <v/>
      </c>
      <c r="N117" s="87"/>
    </row>
    <row r="118" spans="1:14" ht="22.5" customHeight="1">
      <c r="A118" s="44" t="s">
        <v>5429</v>
      </c>
      <c r="B118" s="76">
        <v>8806164167274</v>
      </c>
      <c r="C118" s="50" t="s">
        <v>2891</v>
      </c>
      <c r="D118" s="77" t="s">
        <v>1060</v>
      </c>
      <c r="E118" s="78">
        <v>13000</v>
      </c>
      <c r="F118" s="15">
        <v>0.5</v>
      </c>
      <c r="G118" s="80">
        <v>12</v>
      </c>
      <c r="H118" s="81">
        <f>Таблица616[[#This Row],[Коэфициент стоимости]]*Таблица616[[#This Row],[Розничная цена KRW]]</f>
        <v>6500</v>
      </c>
      <c r="I118" s="82" t="str">
        <f>IF($H$1="","Введите курс",Таблица616[[#This Row],[Оптовая цена KRW за 1шт]]/$H$1)</f>
        <v>Введите курс</v>
      </c>
      <c r="J118" s="83"/>
      <c r="K118" s="84">
        <f>Таблица616[[#This Row],[Заказ коробок ]]*Таблица616[[#This Row],[Кол-во шт в коробке]]</f>
        <v>0</v>
      </c>
      <c r="L118" s="85">
        <f>Таблица616[[#This Row],[Общее кол-во шт]]*Таблица616[[#This Row],[Оптовая цена KRW за 1шт]]</f>
        <v>0</v>
      </c>
      <c r="M118" s="86" t="str">
        <f>IFERROR(Таблица616[[#This Row],[Общее кол-во шт]]*Таблица616[[#This Row],[Оптовая цена USD за 1шт]],"")</f>
        <v/>
      </c>
      <c r="N118" s="87"/>
    </row>
    <row r="119" spans="1:14" ht="22.5" customHeight="1">
      <c r="A119" s="44" t="s">
        <v>5430</v>
      </c>
      <c r="B119" s="76">
        <v>8806164159279</v>
      </c>
      <c r="C119" s="50" t="s">
        <v>2892</v>
      </c>
      <c r="D119" s="77" t="s">
        <v>553</v>
      </c>
      <c r="E119" s="78">
        <v>9000</v>
      </c>
      <c r="F119" s="15">
        <v>0.5</v>
      </c>
      <c r="G119" s="80">
        <v>12</v>
      </c>
      <c r="H119" s="81">
        <f>Таблица616[[#This Row],[Коэфициент стоимости]]*Таблица616[[#This Row],[Розничная цена KRW]]</f>
        <v>4500</v>
      </c>
      <c r="I119" s="82" t="str">
        <f>IF($H$1="","Введите курс",Таблица616[[#This Row],[Оптовая цена KRW за 1шт]]/$H$1)</f>
        <v>Введите курс</v>
      </c>
      <c r="J119" s="83"/>
      <c r="K119" s="84">
        <f>Таблица616[[#This Row],[Заказ коробок ]]*Таблица616[[#This Row],[Кол-во шт в коробке]]</f>
        <v>0</v>
      </c>
      <c r="L119" s="85">
        <f>Таблица616[[#This Row],[Общее кол-во шт]]*Таблица616[[#This Row],[Оптовая цена KRW за 1шт]]</f>
        <v>0</v>
      </c>
      <c r="M119" s="86" t="str">
        <f>IFERROR(Таблица616[[#This Row],[Общее кол-во шт]]*Таблица616[[#This Row],[Оптовая цена USD за 1шт]],"")</f>
        <v/>
      </c>
      <c r="N119" s="87"/>
    </row>
    <row r="120" spans="1:14" ht="22.5" customHeight="1">
      <c r="A120" s="44" t="s">
        <v>5431</v>
      </c>
      <c r="B120" s="76">
        <v>8806164160374</v>
      </c>
      <c r="C120" s="50" t="s">
        <v>2893</v>
      </c>
      <c r="D120" s="77" t="s">
        <v>552</v>
      </c>
      <c r="E120" s="78">
        <v>8000</v>
      </c>
      <c r="F120" s="15">
        <v>0.5</v>
      </c>
      <c r="G120" s="80">
        <v>12</v>
      </c>
      <c r="H120" s="81">
        <f>Таблица616[[#This Row],[Коэфициент стоимости]]*Таблица616[[#This Row],[Розничная цена KRW]]</f>
        <v>4000</v>
      </c>
      <c r="I120" s="82" t="str">
        <f>IF($H$1="","Введите курс",Таблица616[[#This Row],[Оптовая цена KRW за 1шт]]/$H$1)</f>
        <v>Введите курс</v>
      </c>
      <c r="J120" s="83"/>
      <c r="K120" s="84">
        <f>Таблица616[[#This Row],[Заказ коробок ]]*Таблица616[[#This Row],[Кол-во шт в коробке]]</f>
        <v>0</v>
      </c>
      <c r="L120" s="85">
        <f>Таблица616[[#This Row],[Общее кол-во шт]]*Таблица616[[#This Row],[Оптовая цена KRW за 1шт]]</f>
        <v>0</v>
      </c>
      <c r="M120" s="86" t="str">
        <f>IFERROR(Таблица616[[#This Row],[Общее кол-во шт]]*Таблица616[[#This Row],[Оптовая цена USD за 1шт]],"")</f>
        <v/>
      </c>
      <c r="N120" s="87"/>
    </row>
    <row r="121" spans="1:14" ht="22.5" customHeight="1">
      <c r="A121" s="44" t="s">
        <v>5432</v>
      </c>
      <c r="B121" s="76">
        <v>8806164160367</v>
      </c>
      <c r="C121" s="50" t="s">
        <v>2894</v>
      </c>
      <c r="D121" s="77" t="s">
        <v>893</v>
      </c>
      <c r="E121" s="78">
        <v>8000</v>
      </c>
      <c r="F121" s="15">
        <v>0.5</v>
      </c>
      <c r="G121" s="80">
        <v>12</v>
      </c>
      <c r="H121" s="81">
        <f>Таблица616[[#This Row],[Коэфициент стоимости]]*Таблица616[[#This Row],[Розничная цена KRW]]</f>
        <v>4000</v>
      </c>
      <c r="I121" s="82" t="str">
        <f>IF($H$1="","Введите курс",Таблица616[[#This Row],[Оптовая цена KRW за 1шт]]/$H$1)</f>
        <v>Введите курс</v>
      </c>
      <c r="J121" s="83"/>
      <c r="K121" s="84">
        <f>Таблица616[[#This Row],[Заказ коробок ]]*Таблица616[[#This Row],[Кол-во шт в коробке]]</f>
        <v>0</v>
      </c>
      <c r="L121" s="85">
        <f>Таблица616[[#This Row],[Общее кол-во шт]]*Таблица616[[#This Row],[Оптовая цена KRW за 1шт]]</f>
        <v>0</v>
      </c>
      <c r="M121" s="86" t="str">
        <f>IFERROR(Таблица616[[#This Row],[Общее кол-во шт]]*Таблица616[[#This Row],[Оптовая цена USD за 1шт]],"")</f>
        <v/>
      </c>
      <c r="N121" s="87"/>
    </row>
    <row r="122" spans="1:14" ht="22.5" customHeight="1">
      <c r="A122" s="44" t="s">
        <v>5433</v>
      </c>
      <c r="B122" s="76">
        <v>8806164160282</v>
      </c>
      <c r="C122" s="50" t="s">
        <v>2895</v>
      </c>
      <c r="D122" s="77" t="s">
        <v>967</v>
      </c>
      <c r="E122" s="78">
        <v>8000</v>
      </c>
      <c r="F122" s="15">
        <v>0.5</v>
      </c>
      <c r="G122" s="80">
        <v>12</v>
      </c>
      <c r="H122" s="81">
        <f>Таблица616[[#This Row],[Коэфициент стоимости]]*Таблица616[[#This Row],[Розничная цена KRW]]</f>
        <v>4000</v>
      </c>
      <c r="I122" s="82" t="str">
        <f>IF($H$1="","Введите курс",Таблица616[[#This Row],[Оптовая цена KRW за 1шт]]/$H$1)</f>
        <v>Введите курс</v>
      </c>
      <c r="J122" s="83"/>
      <c r="K122" s="84">
        <f>Таблица616[[#This Row],[Заказ коробок ]]*Таблица616[[#This Row],[Кол-во шт в коробке]]</f>
        <v>0</v>
      </c>
      <c r="L122" s="85">
        <f>Таблица616[[#This Row],[Общее кол-во шт]]*Таблица616[[#This Row],[Оптовая цена KRW за 1шт]]</f>
        <v>0</v>
      </c>
      <c r="M122" s="86" t="str">
        <f>IFERROR(Таблица616[[#This Row],[Общее кол-во шт]]*Таблица616[[#This Row],[Оптовая цена USD за 1шт]],"")</f>
        <v/>
      </c>
      <c r="N122" s="87"/>
    </row>
    <row r="123" spans="1:14" ht="22.5" customHeight="1">
      <c r="A123" s="44" t="s">
        <v>5434</v>
      </c>
      <c r="B123" s="76">
        <v>8806164167205</v>
      </c>
      <c r="C123" s="50" t="s">
        <v>2896</v>
      </c>
      <c r="D123" s="77" t="s">
        <v>1059</v>
      </c>
      <c r="E123" s="78">
        <v>13000</v>
      </c>
      <c r="F123" s="15">
        <v>0.5</v>
      </c>
      <c r="G123" s="80">
        <v>12</v>
      </c>
      <c r="H123" s="81">
        <f>Таблица616[[#This Row],[Коэфициент стоимости]]*Таблица616[[#This Row],[Розничная цена KRW]]</f>
        <v>6500</v>
      </c>
      <c r="I123" s="82" t="str">
        <f>IF($H$1="","Введите курс",Таблица616[[#This Row],[Оптовая цена KRW за 1шт]]/$H$1)</f>
        <v>Введите курс</v>
      </c>
      <c r="J123" s="83"/>
      <c r="K123" s="84">
        <f>Таблица616[[#This Row],[Заказ коробок ]]*Таблица616[[#This Row],[Кол-во шт в коробке]]</f>
        <v>0</v>
      </c>
      <c r="L123" s="85">
        <f>Таблица616[[#This Row],[Общее кол-во шт]]*Таблица616[[#This Row],[Оптовая цена KRW за 1шт]]</f>
        <v>0</v>
      </c>
      <c r="M123" s="86" t="str">
        <f>IFERROR(Таблица616[[#This Row],[Общее кол-во шт]]*Таблица616[[#This Row],[Оптовая цена USD за 1шт]],"")</f>
        <v/>
      </c>
      <c r="N123" s="87"/>
    </row>
    <row r="124" spans="1:14" ht="22.5" customHeight="1">
      <c r="A124" s="44" t="s">
        <v>5435</v>
      </c>
      <c r="B124" s="76">
        <v>8806164167199</v>
      </c>
      <c r="C124" s="50" t="s">
        <v>2897</v>
      </c>
      <c r="D124" s="77" t="s">
        <v>1058</v>
      </c>
      <c r="E124" s="78">
        <v>13000</v>
      </c>
      <c r="F124" s="15">
        <v>0.5</v>
      </c>
      <c r="G124" s="80">
        <v>12</v>
      </c>
      <c r="H124" s="81">
        <f>Таблица616[[#This Row],[Коэфициент стоимости]]*Таблица616[[#This Row],[Розничная цена KRW]]</f>
        <v>6500</v>
      </c>
      <c r="I124" s="82" t="str">
        <f>IF($H$1="","Введите курс",Таблица616[[#This Row],[Оптовая цена KRW за 1шт]]/$H$1)</f>
        <v>Введите курс</v>
      </c>
      <c r="J124" s="83"/>
      <c r="K124" s="84">
        <f>Таблица616[[#This Row],[Заказ коробок ]]*Таблица616[[#This Row],[Кол-во шт в коробке]]</f>
        <v>0</v>
      </c>
      <c r="L124" s="85">
        <f>Таблица616[[#This Row],[Общее кол-во шт]]*Таблица616[[#This Row],[Оптовая цена KRW за 1шт]]</f>
        <v>0</v>
      </c>
      <c r="M124" s="86" t="str">
        <f>IFERROR(Таблица616[[#This Row],[Общее кол-во шт]]*Таблица616[[#This Row],[Оптовая цена USD за 1шт]],"")</f>
        <v/>
      </c>
      <c r="N124" s="87"/>
    </row>
    <row r="125" spans="1:14" ht="22.5" customHeight="1">
      <c r="A125" s="44" t="s">
        <v>5436</v>
      </c>
      <c r="B125" s="76">
        <v>8806164167182</v>
      </c>
      <c r="C125" s="50" t="s">
        <v>2898</v>
      </c>
      <c r="D125" s="77" t="s">
        <v>1057</v>
      </c>
      <c r="E125" s="78">
        <v>13000</v>
      </c>
      <c r="F125" s="15">
        <v>0.5</v>
      </c>
      <c r="G125" s="80">
        <v>12</v>
      </c>
      <c r="H125" s="81">
        <f>Таблица616[[#This Row],[Коэфициент стоимости]]*Таблица616[[#This Row],[Розничная цена KRW]]</f>
        <v>6500</v>
      </c>
      <c r="I125" s="82" t="str">
        <f>IF($H$1="","Введите курс",Таблица616[[#This Row],[Оптовая цена KRW за 1шт]]/$H$1)</f>
        <v>Введите курс</v>
      </c>
      <c r="J125" s="83"/>
      <c r="K125" s="84">
        <f>Таблица616[[#This Row],[Заказ коробок ]]*Таблица616[[#This Row],[Кол-во шт в коробке]]</f>
        <v>0</v>
      </c>
      <c r="L125" s="85">
        <f>Таблица616[[#This Row],[Общее кол-во шт]]*Таблица616[[#This Row],[Оптовая цена KRW за 1шт]]</f>
        <v>0</v>
      </c>
      <c r="M125" s="86" t="str">
        <f>IFERROR(Таблица616[[#This Row],[Общее кол-во шт]]*Таблица616[[#This Row],[Оптовая цена USD за 1шт]],"")</f>
        <v/>
      </c>
      <c r="N125" s="87"/>
    </row>
    <row r="126" spans="1:14" ht="22.5" customHeight="1">
      <c r="A126" s="44" t="s">
        <v>5437</v>
      </c>
      <c r="B126" s="76">
        <v>8806164167175</v>
      </c>
      <c r="C126" s="50" t="s">
        <v>2899</v>
      </c>
      <c r="D126" s="77" t="s">
        <v>1056</v>
      </c>
      <c r="E126" s="78">
        <v>13000</v>
      </c>
      <c r="F126" s="15">
        <v>0.5</v>
      </c>
      <c r="G126" s="80">
        <v>12</v>
      </c>
      <c r="H126" s="81">
        <f>Таблица616[[#This Row],[Коэфициент стоимости]]*Таблица616[[#This Row],[Розничная цена KRW]]</f>
        <v>6500</v>
      </c>
      <c r="I126" s="82" t="str">
        <f>IF($H$1="","Введите курс",Таблица616[[#This Row],[Оптовая цена KRW за 1шт]]/$H$1)</f>
        <v>Введите курс</v>
      </c>
      <c r="J126" s="83"/>
      <c r="K126" s="84">
        <f>Таблица616[[#This Row],[Заказ коробок ]]*Таблица616[[#This Row],[Кол-во шт в коробке]]</f>
        <v>0</v>
      </c>
      <c r="L126" s="85">
        <f>Таблица616[[#This Row],[Общее кол-во шт]]*Таблица616[[#This Row],[Оптовая цена KRW за 1шт]]</f>
        <v>0</v>
      </c>
      <c r="M126" s="86" t="str">
        <f>IFERROR(Таблица616[[#This Row],[Общее кол-во шт]]*Таблица616[[#This Row],[Оптовая цена USD за 1шт]],"")</f>
        <v/>
      </c>
      <c r="N126" s="87"/>
    </row>
    <row r="127" spans="1:14" ht="22.5" customHeight="1">
      <c r="A127" s="44" t="s">
        <v>5438</v>
      </c>
      <c r="B127" s="76">
        <v>8806164167052</v>
      </c>
      <c r="C127" s="50" t="s">
        <v>2900</v>
      </c>
      <c r="D127" s="77" t="s">
        <v>1084</v>
      </c>
      <c r="E127" s="78">
        <v>13000</v>
      </c>
      <c r="F127" s="15">
        <v>0.5</v>
      </c>
      <c r="G127" s="80">
        <v>12</v>
      </c>
      <c r="H127" s="81">
        <f>Таблица616[[#This Row],[Коэфициент стоимости]]*Таблица616[[#This Row],[Розничная цена KRW]]</f>
        <v>6500</v>
      </c>
      <c r="I127" s="82" t="str">
        <f>IF($H$1="","Введите курс",Таблица616[[#This Row],[Оптовая цена KRW за 1шт]]/$H$1)</f>
        <v>Введите курс</v>
      </c>
      <c r="J127" s="83"/>
      <c r="K127" s="84">
        <f>Таблица616[[#This Row],[Заказ коробок ]]*Таблица616[[#This Row],[Кол-во шт в коробке]]</f>
        <v>0</v>
      </c>
      <c r="L127" s="85">
        <f>Таблица616[[#This Row],[Общее кол-во шт]]*Таблица616[[#This Row],[Оптовая цена KRW за 1шт]]</f>
        <v>0</v>
      </c>
      <c r="M127" s="86" t="str">
        <f>IFERROR(Таблица616[[#This Row],[Общее кол-во шт]]*Таблица616[[#This Row],[Оптовая цена USD за 1шт]],"")</f>
        <v/>
      </c>
      <c r="N127" s="87"/>
    </row>
    <row r="128" spans="1:14" ht="22.5" customHeight="1">
      <c r="A128" s="44" t="s">
        <v>5439</v>
      </c>
      <c r="B128" s="76">
        <v>8806164167168</v>
      </c>
      <c r="C128" s="50" t="s">
        <v>2901</v>
      </c>
      <c r="D128" s="77" t="s">
        <v>1055</v>
      </c>
      <c r="E128" s="78">
        <v>13000</v>
      </c>
      <c r="F128" s="15">
        <v>0.5</v>
      </c>
      <c r="G128" s="80">
        <v>12</v>
      </c>
      <c r="H128" s="81">
        <f>Таблица616[[#This Row],[Коэфициент стоимости]]*Таблица616[[#This Row],[Розничная цена KRW]]</f>
        <v>6500</v>
      </c>
      <c r="I128" s="82" t="str">
        <f>IF($H$1="","Введите курс",Таблица616[[#This Row],[Оптовая цена KRW за 1шт]]/$H$1)</f>
        <v>Введите курс</v>
      </c>
      <c r="J128" s="83"/>
      <c r="K128" s="84">
        <f>Таблица616[[#This Row],[Заказ коробок ]]*Таблица616[[#This Row],[Кол-во шт в коробке]]</f>
        <v>0</v>
      </c>
      <c r="L128" s="85">
        <f>Таблица616[[#This Row],[Общее кол-во шт]]*Таблица616[[#This Row],[Оптовая цена KRW за 1шт]]</f>
        <v>0</v>
      </c>
      <c r="M128" s="86" t="str">
        <f>IFERROR(Таблица616[[#This Row],[Общее кол-во шт]]*Таблица616[[#This Row],[Оптовая цена USD за 1шт]],"")</f>
        <v/>
      </c>
      <c r="N128" s="87"/>
    </row>
    <row r="129" spans="1:14" ht="22.5" customHeight="1">
      <c r="A129" s="44" t="s">
        <v>5440</v>
      </c>
      <c r="B129" s="76">
        <v>8806164167151</v>
      </c>
      <c r="C129" s="50" t="s">
        <v>2902</v>
      </c>
      <c r="D129" s="77" t="s">
        <v>1054</v>
      </c>
      <c r="E129" s="78">
        <v>13000</v>
      </c>
      <c r="F129" s="15">
        <v>0.5</v>
      </c>
      <c r="G129" s="80">
        <v>12</v>
      </c>
      <c r="H129" s="81">
        <f>Таблица616[[#This Row],[Коэфициент стоимости]]*Таблица616[[#This Row],[Розничная цена KRW]]</f>
        <v>6500</v>
      </c>
      <c r="I129" s="82" t="str">
        <f>IF($H$1="","Введите курс",Таблица616[[#This Row],[Оптовая цена KRW за 1шт]]/$H$1)</f>
        <v>Введите курс</v>
      </c>
      <c r="J129" s="83"/>
      <c r="K129" s="84">
        <f>Таблица616[[#This Row],[Заказ коробок ]]*Таблица616[[#This Row],[Кол-во шт в коробке]]</f>
        <v>0</v>
      </c>
      <c r="L129" s="85">
        <f>Таблица616[[#This Row],[Общее кол-во шт]]*Таблица616[[#This Row],[Оптовая цена KRW за 1шт]]</f>
        <v>0</v>
      </c>
      <c r="M129" s="86" t="str">
        <f>IFERROR(Таблица616[[#This Row],[Общее кол-во шт]]*Таблица616[[#This Row],[Оптовая цена USD за 1шт]],"")</f>
        <v/>
      </c>
      <c r="N129" s="87"/>
    </row>
    <row r="130" spans="1:14" ht="22.5" customHeight="1">
      <c r="A130" s="44" t="s">
        <v>5441</v>
      </c>
      <c r="B130" s="76">
        <v>8806164167229</v>
      </c>
      <c r="C130" s="50" t="s">
        <v>2903</v>
      </c>
      <c r="D130" s="77" t="s">
        <v>1053</v>
      </c>
      <c r="E130" s="78">
        <v>13000</v>
      </c>
      <c r="F130" s="15">
        <v>0.5</v>
      </c>
      <c r="G130" s="80">
        <v>12</v>
      </c>
      <c r="H130" s="81">
        <f>Таблица616[[#This Row],[Коэфициент стоимости]]*Таблица616[[#This Row],[Розничная цена KRW]]</f>
        <v>6500</v>
      </c>
      <c r="I130" s="82" t="str">
        <f>IF($H$1="","Введите курс",Таблица616[[#This Row],[Оптовая цена KRW за 1шт]]/$H$1)</f>
        <v>Введите курс</v>
      </c>
      <c r="J130" s="83"/>
      <c r="K130" s="84">
        <f>Таблица616[[#This Row],[Заказ коробок ]]*Таблица616[[#This Row],[Кол-во шт в коробке]]</f>
        <v>0</v>
      </c>
      <c r="L130" s="85">
        <f>Таблица616[[#This Row],[Общее кол-во шт]]*Таблица616[[#This Row],[Оптовая цена KRW за 1шт]]</f>
        <v>0</v>
      </c>
      <c r="M130" s="86" t="str">
        <f>IFERROR(Таблица616[[#This Row],[Общее кол-во шт]]*Таблица616[[#This Row],[Оптовая цена USD за 1шт]],"")</f>
        <v/>
      </c>
      <c r="N130" s="87"/>
    </row>
    <row r="131" spans="1:14" ht="22.5" customHeight="1">
      <c r="A131" s="44" t="s">
        <v>5442</v>
      </c>
      <c r="B131" s="76">
        <v>8806164167106</v>
      </c>
      <c r="C131" s="50" t="s">
        <v>2904</v>
      </c>
      <c r="D131" s="77" t="s">
        <v>1052</v>
      </c>
      <c r="E131" s="78">
        <v>13000</v>
      </c>
      <c r="F131" s="15">
        <v>0.5</v>
      </c>
      <c r="G131" s="80">
        <v>12</v>
      </c>
      <c r="H131" s="81">
        <f>Таблица616[[#This Row],[Коэфициент стоимости]]*Таблица616[[#This Row],[Розничная цена KRW]]</f>
        <v>6500</v>
      </c>
      <c r="I131" s="82" t="str">
        <f>IF($H$1="","Введите курс",Таблица616[[#This Row],[Оптовая цена KRW за 1шт]]/$H$1)</f>
        <v>Введите курс</v>
      </c>
      <c r="J131" s="83"/>
      <c r="K131" s="84">
        <f>Таблица616[[#This Row],[Заказ коробок ]]*Таблица616[[#This Row],[Кол-во шт в коробке]]</f>
        <v>0</v>
      </c>
      <c r="L131" s="85">
        <f>Таблица616[[#This Row],[Общее кол-во шт]]*Таблица616[[#This Row],[Оптовая цена KRW за 1шт]]</f>
        <v>0</v>
      </c>
      <c r="M131" s="86" t="str">
        <f>IFERROR(Таблица616[[#This Row],[Общее кол-во шт]]*Таблица616[[#This Row],[Оптовая цена USD за 1шт]],"")</f>
        <v/>
      </c>
      <c r="N131" s="87"/>
    </row>
    <row r="132" spans="1:14" ht="22.5" customHeight="1">
      <c r="A132" s="44" t="s">
        <v>5443</v>
      </c>
      <c r="B132" s="76">
        <v>8806164167212</v>
      </c>
      <c r="C132" s="50" t="s">
        <v>2905</v>
      </c>
      <c r="D132" s="77" t="s">
        <v>1051</v>
      </c>
      <c r="E132" s="78">
        <v>13000</v>
      </c>
      <c r="F132" s="15">
        <v>0.5</v>
      </c>
      <c r="G132" s="80">
        <v>12</v>
      </c>
      <c r="H132" s="81">
        <f>Таблица616[[#This Row],[Коэфициент стоимости]]*Таблица616[[#This Row],[Розничная цена KRW]]</f>
        <v>6500</v>
      </c>
      <c r="I132" s="82" t="str">
        <f>IF($H$1="","Введите курс",Таблица616[[#This Row],[Оптовая цена KRW за 1шт]]/$H$1)</f>
        <v>Введите курс</v>
      </c>
      <c r="J132" s="83"/>
      <c r="K132" s="84">
        <f>Таблица616[[#This Row],[Заказ коробок ]]*Таблица616[[#This Row],[Кол-во шт в коробке]]</f>
        <v>0</v>
      </c>
      <c r="L132" s="85">
        <f>Таблица616[[#This Row],[Общее кол-во шт]]*Таблица616[[#This Row],[Оптовая цена KRW за 1шт]]</f>
        <v>0</v>
      </c>
      <c r="M132" s="86" t="str">
        <f>IFERROR(Таблица616[[#This Row],[Общее кол-во шт]]*Таблица616[[#This Row],[Оптовая цена USD за 1шт]],"")</f>
        <v/>
      </c>
      <c r="N132" s="87"/>
    </row>
    <row r="133" spans="1:14" ht="22.5" customHeight="1">
      <c r="A133" s="44" t="s">
        <v>5444</v>
      </c>
      <c r="B133" s="76">
        <v>8806164167144</v>
      </c>
      <c r="C133" s="50" t="s">
        <v>2906</v>
      </c>
      <c r="D133" s="77" t="s">
        <v>1050</v>
      </c>
      <c r="E133" s="78">
        <v>13000</v>
      </c>
      <c r="F133" s="15">
        <v>0.5</v>
      </c>
      <c r="G133" s="80">
        <v>12</v>
      </c>
      <c r="H133" s="81">
        <f>Таблица616[[#This Row],[Коэфициент стоимости]]*Таблица616[[#This Row],[Розничная цена KRW]]</f>
        <v>6500</v>
      </c>
      <c r="I133" s="82" t="str">
        <f>IF($H$1="","Введите курс",Таблица616[[#This Row],[Оптовая цена KRW за 1шт]]/$H$1)</f>
        <v>Введите курс</v>
      </c>
      <c r="J133" s="83"/>
      <c r="K133" s="84">
        <f>Таблица616[[#This Row],[Заказ коробок ]]*Таблица616[[#This Row],[Кол-во шт в коробке]]</f>
        <v>0</v>
      </c>
      <c r="L133" s="85">
        <f>Таблица616[[#This Row],[Общее кол-во шт]]*Таблица616[[#This Row],[Оптовая цена KRW за 1шт]]</f>
        <v>0</v>
      </c>
      <c r="M133" s="86" t="str">
        <f>IFERROR(Таблица616[[#This Row],[Общее кол-во шт]]*Таблица616[[#This Row],[Оптовая цена USD за 1шт]],"")</f>
        <v/>
      </c>
      <c r="N133" s="87"/>
    </row>
    <row r="134" spans="1:14" ht="22.5" customHeight="1">
      <c r="A134" s="44" t="s">
        <v>5445</v>
      </c>
      <c r="B134" s="76">
        <v>8806164167137</v>
      </c>
      <c r="C134" s="50" t="s">
        <v>2907</v>
      </c>
      <c r="D134" s="77" t="s">
        <v>1049</v>
      </c>
      <c r="E134" s="78">
        <v>13000</v>
      </c>
      <c r="F134" s="15">
        <v>0.5</v>
      </c>
      <c r="G134" s="80">
        <v>12</v>
      </c>
      <c r="H134" s="81">
        <f>Таблица616[[#This Row],[Коэфициент стоимости]]*Таблица616[[#This Row],[Розничная цена KRW]]</f>
        <v>6500</v>
      </c>
      <c r="I134" s="82" t="str">
        <f>IF($H$1="","Введите курс",Таблица616[[#This Row],[Оптовая цена KRW за 1шт]]/$H$1)</f>
        <v>Введите курс</v>
      </c>
      <c r="J134" s="83"/>
      <c r="K134" s="84">
        <f>Таблица616[[#This Row],[Заказ коробок ]]*Таблица616[[#This Row],[Кол-во шт в коробке]]</f>
        <v>0</v>
      </c>
      <c r="L134" s="85">
        <f>Таблица616[[#This Row],[Общее кол-во шт]]*Таблица616[[#This Row],[Оптовая цена KRW за 1шт]]</f>
        <v>0</v>
      </c>
      <c r="M134" s="86" t="str">
        <f>IFERROR(Таблица616[[#This Row],[Общее кол-во шт]]*Таблица616[[#This Row],[Оптовая цена USD за 1шт]],"")</f>
        <v/>
      </c>
      <c r="N134" s="87"/>
    </row>
    <row r="135" spans="1:14" ht="22.5" customHeight="1">
      <c r="A135" s="44" t="s">
        <v>5446</v>
      </c>
      <c r="B135" s="76">
        <v>8806164167120</v>
      </c>
      <c r="C135" s="50" t="s">
        <v>2908</v>
      </c>
      <c r="D135" s="77" t="s">
        <v>1048</v>
      </c>
      <c r="E135" s="78">
        <v>13000</v>
      </c>
      <c r="F135" s="15">
        <v>0.5</v>
      </c>
      <c r="G135" s="80">
        <v>12</v>
      </c>
      <c r="H135" s="81">
        <f>Таблица616[[#This Row],[Коэфициент стоимости]]*Таблица616[[#This Row],[Розничная цена KRW]]</f>
        <v>6500</v>
      </c>
      <c r="I135" s="82" t="str">
        <f>IF($H$1="","Введите курс",Таблица616[[#This Row],[Оптовая цена KRW за 1шт]]/$H$1)</f>
        <v>Введите курс</v>
      </c>
      <c r="J135" s="83"/>
      <c r="K135" s="84">
        <f>Таблица616[[#This Row],[Заказ коробок ]]*Таблица616[[#This Row],[Кол-во шт в коробке]]</f>
        <v>0</v>
      </c>
      <c r="L135" s="85">
        <f>Таблица616[[#This Row],[Общее кол-во шт]]*Таблица616[[#This Row],[Оптовая цена KRW за 1шт]]</f>
        <v>0</v>
      </c>
      <c r="M135" s="86" t="str">
        <f>IFERROR(Таблица616[[#This Row],[Общее кол-во шт]]*Таблица616[[#This Row],[Оптовая цена USD за 1шт]],"")</f>
        <v/>
      </c>
      <c r="N135" s="87"/>
    </row>
    <row r="136" spans="1:14" ht="22.5" customHeight="1">
      <c r="A136" s="44" t="s">
        <v>5447</v>
      </c>
      <c r="B136" s="76">
        <v>8806164167083</v>
      </c>
      <c r="C136" s="50" t="s">
        <v>2909</v>
      </c>
      <c r="D136" s="77" t="s">
        <v>1083</v>
      </c>
      <c r="E136" s="78">
        <v>13000</v>
      </c>
      <c r="F136" s="15">
        <v>0.5</v>
      </c>
      <c r="G136" s="80">
        <v>12</v>
      </c>
      <c r="H136" s="81">
        <f>Таблица616[[#This Row],[Коэфициент стоимости]]*Таблица616[[#This Row],[Розничная цена KRW]]</f>
        <v>6500</v>
      </c>
      <c r="I136" s="82" t="str">
        <f>IF($H$1="","Введите курс",Таблица616[[#This Row],[Оптовая цена KRW за 1шт]]/$H$1)</f>
        <v>Введите курс</v>
      </c>
      <c r="J136" s="83"/>
      <c r="K136" s="84">
        <f>Таблица616[[#This Row],[Заказ коробок ]]*Таблица616[[#This Row],[Кол-во шт в коробке]]</f>
        <v>0</v>
      </c>
      <c r="L136" s="85">
        <f>Таблица616[[#This Row],[Общее кол-во шт]]*Таблица616[[#This Row],[Оптовая цена KRW за 1шт]]</f>
        <v>0</v>
      </c>
      <c r="M136" s="86" t="str">
        <f>IFERROR(Таблица616[[#This Row],[Общее кол-во шт]]*Таблица616[[#This Row],[Оптовая цена USD за 1шт]],"")</f>
        <v/>
      </c>
      <c r="N136" s="87"/>
    </row>
    <row r="137" spans="1:14" ht="22.5" customHeight="1">
      <c r="A137" s="44" t="s">
        <v>5448</v>
      </c>
      <c r="B137" s="76">
        <v>8806164167076</v>
      </c>
      <c r="C137" s="50" t="s">
        <v>2910</v>
      </c>
      <c r="D137" s="77" t="s">
        <v>1079</v>
      </c>
      <c r="E137" s="78">
        <v>13000</v>
      </c>
      <c r="F137" s="15">
        <v>0.5</v>
      </c>
      <c r="G137" s="80">
        <v>12</v>
      </c>
      <c r="H137" s="81">
        <f>Таблица616[[#This Row],[Коэфициент стоимости]]*Таблица616[[#This Row],[Розничная цена KRW]]</f>
        <v>6500</v>
      </c>
      <c r="I137" s="82" t="str">
        <f>IF($H$1="","Введите курс",Таблица616[[#This Row],[Оптовая цена KRW за 1шт]]/$H$1)</f>
        <v>Введите курс</v>
      </c>
      <c r="J137" s="83"/>
      <c r="K137" s="84">
        <f>Таблица616[[#This Row],[Заказ коробок ]]*Таблица616[[#This Row],[Кол-во шт в коробке]]</f>
        <v>0</v>
      </c>
      <c r="L137" s="85">
        <f>Таблица616[[#This Row],[Общее кол-во шт]]*Таблица616[[#This Row],[Оптовая цена KRW за 1шт]]</f>
        <v>0</v>
      </c>
      <c r="M137" s="86" t="str">
        <f>IFERROR(Таблица616[[#This Row],[Общее кол-во шт]]*Таблица616[[#This Row],[Оптовая цена USD за 1шт]],"")</f>
        <v/>
      </c>
      <c r="N137" s="87"/>
    </row>
    <row r="138" spans="1:14" ht="22.5" customHeight="1">
      <c r="A138" s="44" t="s">
        <v>5449</v>
      </c>
      <c r="B138" s="76">
        <v>8806164167069</v>
      </c>
      <c r="C138" s="50" t="s">
        <v>2911</v>
      </c>
      <c r="D138" s="77" t="s">
        <v>1082</v>
      </c>
      <c r="E138" s="78">
        <v>13000</v>
      </c>
      <c r="F138" s="15">
        <v>0.5</v>
      </c>
      <c r="G138" s="80">
        <v>12</v>
      </c>
      <c r="H138" s="81">
        <f>Таблица616[[#This Row],[Коэфициент стоимости]]*Таблица616[[#This Row],[Розничная цена KRW]]</f>
        <v>6500</v>
      </c>
      <c r="I138" s="82" t="str">
        <f>IF($H$1="","Введите курс",Таблица616[[#This Row],[Оптовая цена KRW за 1шт]]/$H$1)</f>
        <v>Введите курс</v>
      </c>
      <c r="J138" s="83"/>
      <c r="K138" s="84">
        <f>Таблица616[[#This Row],[Заказ коробок ]]*Таблица616[[#This Row],[Кол-во шт в коробке]]</f>
        <v>0</v>
      </c>
      <c r="L138" s="85">
        <f>Таблица616[[#This Row],[Общее кол-во шт]]*Таблица616[[#This Row],[Оптовая цена KRW за 1шт]]</f>
        <v>0</v>
      </c>
      <c r="M138" s="86" t="str">
        <f>IFERROR(Таблица616[[#This Row],[Общее кол-во шт]]*Таблица616[[#This Row],[Оптовая цена USD за 1шт]],"")</f>
        <v/>
      </c>
      <c r="N138" s="87"/>
    </row>
    <row r="139" spans="1:14" ht="22.5" customHeight="1">
      <c r="A139" s="44" t="s">
        <v>5450</v>
      </c>
      <c r="B139" s="76">
        <v>8806164167113</v>
      </c>
      <c r="C139" s="50" t="s">
        <v>2912</v>
      </c>
      <c r="D139" s="77" t="s">
        <v>1047</v>
      </c>
      <c r="E139" s="78">
        <v>13000</v>
      </c>
      <c r="F139" s="15">
        <v>0.5</v>
      </c>
      <c r="G139" s="80">
        <v>12</v>
      </c>
      <c r="H139" s="81">
        <f>Таблица616[[#This Row],[Коэфициент стоимости]]*Таблица616[[#This Row],[Розничная цена KRW]]</f>
        <v>6500</v>
      </c>
      <c r="I139" s="82" t="str">
        <f>IF($H$1="","Введите курс",Таблица616[[#This Row],[Оптовая цена KRW за 1шт]]/$H$1)</f>
        <v>Введите курс</v>
      </c>
      <c r="J139" s="83"/>
      <c r="K139" s="84">
        <f>Таблица616[[#This Row],[Заказ коробок ]]*Таблица616[[#This Row],[Кол-во шт в коробке]]</f>
        <v>0</v>
      </c>
      <c r="L139" s="85">
        <f>Таблица616[[#This Row],[Общее кол-во шт]]*Таблица616[[#This Row],[Оптовая цена KRW за 1шт]]</f>
        <v>0</v>
      </c>
      <c r="M139" s="86" t="str">
        <f>IFERROR(Таблица616[[#This Row],[Общее кол-во шт]]*Таблица616[[#This Row],[Оптовая цена USD за 1шт]],"")</f>
        <v/>
      </c>
      <c r="N139" s="87"/>
    </row>
    <row r="140" spans="1:14" ht="22.5" customHeight="1">
      <c r="A140" s="44" t="s">
        <v>5451</v>
      </c>
      <c r="B140" s="76">
        <v>8806164167090</v>
      </c>
      <c r="C140" s="50" t="s">
        <v>2913</v>
      </c>
      <c r="D140" s="77" t="s">
        <v>1046</v>
      </c>
      <c r="E140" s="78">
        <v>13000</v>
      </c>
      <c r="F140" s="15">
        <v>0.5</v>
      </c>
      <c r="G140" s="80">
        <v>12</v>
      </c>
      <c r="H140" s="81">
        <f>Таблица616[[#This Row],[Коэфициент стоимости]]*Таблица616[[#This Row],[Розничная цена KRW]]</f>
        <v>6500</v>
      </c>
      <c r="I140" s="82" t="str">
        <f>IF($H$1="","Введите курс",Таблица616[[#This Row],[Оптовая цена KRW за 1шт]]/$H$1)</f>
        <v>Введите курс</v>
      </c>
      <c r="J140" s="83"/>
      <c r="K140" s="84">
        <f>Таблица616[[#This Row],[Заказ коробок ]]*Таблица616[[#This Row],[Кол-во шт в коробке]]</f>
        <v>0</v>
      </c>
      <c r="L140" s="85">
        <f>Таблица616[[#This Row],[Общее кол-во шт]]*Таблица616[[#This Row],[Оптовая цена KRW за 1шт]]</f>
        <v>0</v>
      </c>
      <c r="M140" s="86" t="str">
        <f>IFERROR(Таблица616[[#This Row],[Общее кол-во шт]]*Таблица616[[#This Row],[Оптовая цена USD за 1шт]],"")</f>
        <v/>
      </c>
      <c r="N140" s="87"/>
    </row>
    <row r="141" spans="1:14" ht="22.5" customHeight="1">
      <c r="A141" s="44" t="s">
        <v>5452</v>
      </c>
      <c r="B141" s="76">
        <v>8806164167045</v>
      </c>
      <c r="C141" s="50" t="s">
        <v>2914</v>
      </c>
      <c r="D141" s="77" t="s">
        <v>1081</v>
      </c>
      <c r="E141" s="78">
        <v>13000</v>
      </c>
      <c r="F141" s="15">
        <v>0.5</v>
      </c>
      <c r="G141" s="80">
        <v>12</v>
      </c>
      <c r="H141" s="81">
        <f>Таблица616[[#This Row],[Коэфициент стоимости]]*Таблица616[[#This Row],[Розничная цена KRW]]</f>
        <v>6500</v>
      </c>
      <c r="I141" s="82" t="str">
        <f>IF($H$1="","Введите курс",Таблица616[[#This Row],[Оптовая цена KRW за 1шт]]/$H$1)</f>
        <v>Введите курс</v>
      </c>
      <c r="J141" s="83"/>
      <c r="K141" s="84">
        <f>Таблица616[[#This Row],[Заказ коробок ]]*Таблица616[[#This Row],[Кол-во шт в коробке]]</f>
        <v>0</v>
      </c>
      <c r="L141" s="85">
        <f>Таблица616[[#This Row],[Общее кол-во шт]]*Таблица616[[#This Row],[Оптовая цена KRW за 1шт]]</f>
        <v>0</v>
      </c>
      <c r="M141" s="86" t="str">
        <f>IFERROR(Таблица616[[#This Row],[Общее кол-во шт]]*Таблица616[[#This Row],[Оптовая цена USD за 1шт]],"")</f>
        <v/>
      </c>
      <c r="N141" s="87"/>
    </row>
    <row r="142" spans="1:14" ht="22.5" customHeight="1">
      <c r="A142" s="44" t="s">
        <v>5453</v>
      </c>
      <c r="B142" s="76">
        <v>8806164167038</v>
      </c>
      <c r="C142" s="50" t="s">
        <v>2915</v>
      </c>
      <c r="D142" s="77" t="s">
        <v>1080</v>
      </c>
      <c r="E142" s="78">
        <v>13000</v>
      </c>
      <c r="F142" s="15">
        <v>0.5</v>
      </c>
      <c r="G142" s="80">
        <v>12</v>
      </c>
      <c r="H142" s="81">
        <f>Таблица616[[#This Row],[Коэфициент стоимости]]*Таблица616[[#This Row],[Розничная цена KRW]]</f>
        <v>6500</v>
      </c>
      <c r="I142" s="82" t="str">
        <f>IF($H$1="","Введите курс",Таблица616[[#This Row],[Оптовая цена KRW за 1шт]]/$H$1)</f>
        <v>Введите курс</v>
      </c>
      <c r="J142" s="83"/>
      <c r="K142" s="84">
        <f>Таблица616[[#This Row],[Заказ коробок ]]*Таблица616[[#This Row],[Кол-во шт в коробке]]</f>
        <v>0</v>
      </c>
      <c r="L142" s="85">
        <f>Таблица616[[#This Row],[Общее кол-во шт]]*Таблица616[[#This Row],[Оптовая цена KRW за 1шт]]</f>
        <v>0</v>
      </c>
      <c r="M142" s="86" t="str">
        <f>IFERROR(Таблица616[[#This Row],[Общее кол-во шт]]*Таблица616[[#This Row],[Оптовая цена USD за 1шт]],"")</f>
        <v/>
      </c>
      <c r="N142" s="87"/>
    </row>
    <row r="143" spans="1:14" ht="22.5" customHeight="1">
      <c r="A143" s="44" t="s">
        <v>5454</v>
      </c>
      <c r="B143" s="76">
        <v>8806164158418</v>
      </c>
      <c r="C143" s="50" t="s">
        <v>2916</v>
      </c>
      <c r="D143" s="77" t="s">
        <v>548</v>
      </c>
      <c r="E143" s="78">
        <v>9000</v>
      </c>
      <c r="F143" s="15">
        <v>0.5</v>
      </c>
      <c r="G143" s="80">
        <v>12</v>
      </c>
      <c r="H143" s="81">
        <f>Таблица616[[#This Row],[Коэфициент стоимости]]*Таблица616[[#This Row],[Розничная цена KRW]]</f>
        <v>4500</v>
      </c>
      <c r="I143" s="82" t="str">
        <f>IF($H$1="","Введите курс",Таблица616[[#This Row],[Оптовая цена KRW за 1шт]]/$H$1)</f>
        <v>Введите курс</v>
      </c>
      <c r="J143" s="83"/>
      <c r="K143" s="84">
        <f>Таблица616[[#This Row],[Заказ коробок ]]*Таблица616[[#This Row],[Кол-во шт в коробке]]</f>
        <v>0</v>
      </c>
      <c r="L143" s="85">
        <f>Таблица616[[#This Row],[Общее кол-во шт]]*Таблица616[[#This Row],[Оптовая цена KRW за 1шт]]</f>
        <v>0</v>
      </c>
      <c r="M143" s="86" t="str">
        <f>IFERROR(Таблица616[[#This Row],[Общее кол-во шт]]*Таблица616[[#This Row],[Оптовая цена USD за 1шт]],"")</f>
        <v/>
      </c>
      <c r="N143" s="87"/>
    </row>
    <row r="144" spans="1:14" ht="22.5" customHeight="1">
      <c r="A144" s="44" t="s">
        <v>5455</v>
      </c>
      <c r="B144" s="76">
        <v>8806164158388</v>
      </c>
      <c r="C144" s="50" t="s">
        <v>2917</v>
      </c>
      <c r="D144" s="77" t="s">
        <v>547</v>
      </c>
      <c r="E144" s="78">
        <v>9000</v>
      </c>
      <c r="F144" s="15">
        <v>0.5</v>
      </c>
      <c r="G144" s="80">
        <v>12</v>
      </c>
      <c r="H144" s="81">
        <f>Таблица616[[#This Row],[Коэфициент стоимости]]*Таблица616[[#This Row],[Розничная цена KRW]]</f>
        <v>4500</v>
      </c>
      <c r="I144" s="82" t="str">
        <f>IF($H$1="","Введите курс",Таблица616[[#This Row],[Оптовая цена KRW за 1шт]]/$H$1)</f>
        <v>Введите курс</v>
      </c>
      <c r="J144" s="83"/>
      <c r="K144" s="84">
        <f>Таблица616[[#This Row],[Заказ коробок ]]*Таблица616[[#This Row],[Кол-во шт в коробке]]</f>
        <v>0</v>
      </c>
      <c r="L144" s="85">
        <f>Таблица616[[#This Row],[Общее кол-во шт]]*Таблица616[[#This Row],[Оптовая цена KRW за 1шт]]</f>
        <v>0</v>
      </c>
      <c r="M144" s="86" t="str">
        <f>IFERROR(Таблица616[[#This Row],[Общее кол-во шт]]*Таблица616[[#This Row],[Оптовая цена USD за 1шт]],"")</f>
        <v/>
      </c>
      <c r="N144" s="87"/>
    </row>
    <row r="145" spans="1:14" ht="22.5" customHeight="1">
      <c r="A145" s="44" t="s">
        <v>5456</v>
      </c>
      <c r="B145" s="76">
        <v>8806164159378</v>
      </c>
      <c r="C145" s="50" t="s">
        <v>2918</v>
      </c>
      <c r="D145" s="77" t="s">
        <v>551</v>
      </c>
      <c r="E145" s="78">
        <v>9000</v>
      </c>
      <c r="F145" s="15">
        <v>0.5</v>
      </c>
      <c r="G145" s="80">
        <v>12</v>
      </c>
      <c r="H145" s="81">
        <f>Таблица616[[#This Row],[Коэфициент стоимости]]*Таблица616[[#This Row],[Розничная цена KRW]]</f>
        <v>4500</v>
      </c>
      <c r="I145" s="82" t="str">
        <f>IF($H$1="","Введите курс",Таблица616[[#This Row],[Оптовая цена KRW за 1шт]]/$H$1)</f>
        <v>Введите курс</v>
      </c>
      <c r="J145" s="83"/>
      <c r="K145" s="84">
        <f>Таблица616[[#This Row],[Заказ коробок ]]*Таблица616[[#This Row],[Кол-во шт в коробке]]</f>
        <v>0</v>
      </c>
      <c r="L145" s="85">
        <f>Таблица616[[#This Row],[Общее кол-во шт]]*Таблица616[[#This Row],[Оптовая цена KRW за 1шт]]</f>
        <v>0</v>
      </c>
      <c r="M145" s="86" t="str">
        <f>IFERROR(Таблица616[[#This Row],[Общее кол-во шт]]*Таблица616[[#This Row],[Оптовая цена USD за 1шт]],"")</f>
        <v/>
      </c>
      <c r="N145" s="87"/>
    </row>
    <row r="146" spans="1:14" ht="22.5" customHeight="1">
      <c r="A146" s="44" t="s">
        <v>5457</v>
      </c>
      <c r="B146" s="76">
        <v>8806164159361</v>
      </c>
      <c r="C146" s="50" t="s">
        <v>2919</v>
      </c>
      <c r="D146" s="77" t="s">
        <v>550</v>
      </c>
      <c r="E146" s="78">
        <v>9000</v>
      </c>
      <c r="F146" s="15">
        <v>0.5</v>
      </c>
      <c r="G146" s="80">
        <v>12</v>
      </c>
      <c r="H146" s="81">
        <f>Таблица616[[#This Row],[Коэфициент стоимости]]*Таблица616[[#This Row],[Розничная цена KRW]]</f>
        <v>4500</v>
      </c>
      <c r="I146" s="82" t="str">
        <f>IF($H$1="","Введите курс",Таблица616[[#This Row],[Оптовая цена KRW за 1шт]]/$H$1)</f>
        <v>Введите курс</v>
      </c>
      <c r="J146" s="83"/>
      <c r="K146" s="84">
        <f>Таблица616[[#This Row],[Заказ коробок ]]*Таблица616[[#This Row],[Кол-во шт в коробке]]</f>
        <v>0</v>
      </c>
      <c r="L146" s="85">
        <f>Таблица616[[#This Row],[Общее кол-во шт]]*Таблица616[[#This Row],[Оптовая цена KRW за 1шт]]</f>
        <v>0</v>
      </c>
      <c r="M146" s="86" t="str">
        <f>IFERROR(Таблица616[[#This Row],[Общее кол-во шт]]*Таблица616[[#This Row],[Оптовая цена USD за 1шт]],"")</f>
        <v/>
      </c>
      <c r="N146" s="87"/>
    </row>
    <row r="147" spans="1:14" ht="22.5" customHeight="1">
      <c r="A147" s="44" t="s">
        <v>5458</v>
      </c>
      <c r="B147" s="76">
        <v>8806164152133</v>
      </c>
      <c r="C147" s="50" t="s">
        <v>2920</v>
      </c>
      <c r="D147" s="77" t="s">
        <v>549</v>
      </c>
      <c r="E147" s="78">
        <v>8000</v>
      </c>
      <c r="F147" s="15">
        <v>0.5</v>
      </c>
      <c r="G147" s="80">
        <v>12</v>
      </c>
      <c r="H147" s="81">
        <f>Таблица616[[#This Row],[Коэфициент стоимости]]*Таблица616[[#This Row],[Розничная цена KRW]]</f>
        <v>4000</v>
      </c>
      <c r="I147" s="82" t="str">
        <f>IF($H$1="","Введите курс",Таблица616[[#This Row],[Оптовая цена KRW за 1шт]]/$H$1)</f>
        <v>Введите курс</v>
      </c>
      <c r="J147" s="83"/>
      <c r="K147" s="84">
        <f>Таблица616[[#This Row],[Заказ коробок ]]*Таблица616[[#This Row],[Кол-во шт в коробке]]</f>
        <v>0</v>
      </c>
      <c r="L147" s="85">
        <f>Таблица616[[#This Row],[Общее кол-во шт]]*Таблица616[[#This Row],[Оптовая цена KRW за 1шт]]</f>
        <v>0</v>
      </c>
      <c r="M147" s="86" t="str">
        <f>IFERROR(Таблица616[[#This Row],[Общее кол-во шт]]*Таблица616[[#This Row],[Оптовая цена USD за 1шт]],"")</f>
        <v/>
      </c>
      <c r="N147" s="87"/>
    </row>
    <row r="148" spans="1:14" ht="22.5" customHeight="1">
      <c r="A148" s="44" t="s">
        <v>5459</v>
      </c>
      <c r="B148" s="76">
        <v>8806164171431</v>
      </c>
      <c r="C148" s="50" t="s">
        <v>2921</v>
      </c>
      <c r="D148" s="77" t="s">
        <v>175</v>
      </c>
      <c r="E148" s="78">
        <v>28000</v>
      </c>
      <c r="F148" s="15">
        <v>0.5</v>
      </c>
      <c r="G148" s="80">
        <v>10</v>
      </c>
      <c r="H148" s="81">
        <f>Таблица616[[#This Row],[Коэфициент стоимости]]*Таблица616[[#This Row],[Розничная цена KRW]]</f>
        <v>14000</v>
      </c>
      <c r="I148" s="82" t="str">
        <f>IF($H$1="","Введите курс",Таблица616[[#This Row],[Оптовая цена KRW за 1шт]]/$H$1)</f>
        <v>Введите курс</v>
      </c>
      <c r="J148" s="83"/>
      <c r="K148" s="84">
        <f>Таблица616[[#This Row],[Заказ коробок ]]*Таблица616[[#This Row],[Кол-во шт в коробке]]</f>
        <v>0</v>
      </c>
      <c r="L148" s="85">
        <f>Таблица616[[#This Row],[Общее кол-во шт]]*Таблица616[[#This Row],[Оптовая цена KRW за 1шт]]</f>
        <v>0</v>
      </c>
      <c r="M148" s="86" t="str">
        <f>IFERROR(Таблица616[[#This Row],[Общее кол-во шт]]*Таблица616[[#This Row],[Оптовая цена USD за 1шт]],"")</f>
        <v/>
      </c>
      <c r="N148" s="87"/>
    </row>
    <row r="149" spans="1:14" ht="22.5" customHeight="1">
      <c r="A149" s="44" t="s">
        <v>5460</v>
      </c>
      <c r="B149" s="76">
        <v>8806164171448</v>
      </c>
      <c r="C149" s="50" t="s">
        <v>2922</v>
      </c>
      <c r="D149" s="77" t="s">
        <v>179</v>
      </c>
      <c r="E149" s="78">
        <v>30000</v>
      </c>
      <c r="F149" s="15">
        <v>0.5</v>
      </c>
      <c r="G149" s="80">
        <v>10</v>
      </c>
      <c r="H149" s="81">
        <f>Таблица616[[#This Row],[Коэфициент стоимости]]*Таблица616[[#This Row],[Розничная цена KRW]]</f>
        <v>15000</v>
      </c>
      <c r="I149" s="82" t="str">
        <f>IF($H$1="","Введите курс",Таблица616[[#This Row],[Оптовая цена KRW за 1шт]]/$H$1)</f>
        <v>Введите курс</v>
      </c>
      <c r="J149" s="83"/>
      <c r="K149" s="84">
        <f>Таблица616[[#This Row],[Заказ коробок ]]*Таблица616[[#This Row],[Кол-во шт в коробке]]</f>
        <v>0</v>
      </c>
      <c r="L149" s="85">
        <f>Таблица616[[#This Row],[Общее кол-во шт]]*Таблица616[[#This Row],[Оптовая цена KRW за 1шт]]</f>
        <v>0</v>
      </c>
      <c r="M149" s="86" t="str">
        <f>IFERROR(Таблица616[[#This Row],[Общее кол-во шт]]*Таблица616[[#This Row],[Оптовая цена USD за 1шт]],"")</f>
        <v/>
      </c>
      <c r="N149" s="87"/>
    </row>
    <row r="150" spans="1:14" ht="22.5" customHeight="1">
      <c r="A150" s="44" t="s">
        <v>5461</v>
      </c>
      <c r="B150" s="76">
        <v>8806164171455</v>
      </c>
      <c r="C150" s="50" t="s">
        <v>2923</v>
      </c>
      <c r="D150" s="77" t="s">
        <v>176</v>
      </c>
      <c r="E150" s="78">
        <v>56000</v>
      </c>
      <c r="F150" s="15">
        <v>0.5</v>
      </c>
      <c r="G150" s="80">
        <v>10</v>
      </c>
      <c r="H150" s="81">
        <f>Таблица616[[#This Row],[Коэфициент стоимости]]*Таблица616[[#This Row],[Розничная цена KRW]]</f>
        <v>28000</v>
      </c>
      <c r="I150" s="82" t="str">
        <f>IF($H$1="","Введите курс",Таблица616[[#This Row],[Оптовая цена KRW за 1шт]]/$H$1)</f>
        <v>Введите курс</v>
      </c>
      <c r="J150" s="83"/>
      <c r="K150" s="84">
        <f>Таблица616[[#This Row],[Заказ коробок ]]*Таблица616[[#This Row],[Кол-во шт в коробке]]</f>
        <v>0</v>
      </c>
      <c r="L150" s="85">
        <f>Таблица616[[#This Row],[Общее кол-во шт]]*Таблица616[[#This Row],[Оптовая цена KRW за 1шт]]</f>
        <v>0</v>
      </c>
      <c r="M150" s="86" t="str">
        <f>IFERROR(Таблица616[[#This Row],[Общее кол-во шт]]*Таблица616[[#This Row],[Оптовая цена USD за 1шт]],"")</f>
        <v/>
      </c>
      <c r="N150" s="87"/>
    </row>
    <row r="151" spans="1:14" ht="22.5" customHeight="1">
      <c r="A151" s="44" t="s">
        <v>5462</v>
      </c>
      <c r="B151" s="76">
        <v>8806164171738</v>
      </c>
      <c r="C151" s="50" t="s">
        <v>2924</v>
      </c>
      <c r="D151" s="77" t="s">
        <v>173</v>
      </c>
      <c r="E151" s="78">
        <v>28000</v>
      </c>
      <c r="F151" s="15">
        <v>0.5</v>
      </c>
      <c r="G151" s="80">
        <v>10</v>
      </c>
      <c r="H151" s="81">
        <f>Таблица616[[#This Row],[Коэфициент стоимости]]*Таблица616[[#This Row],[Розничная цена KRW]]</f>
        <v>14000</v>
      </c>
      <c r="I151" s="82" t="str">
        <f>IF($H$1="","Введите курс",Таблица616[[#This Row],[Оптовая цена KRW за 1шт]]/$H$1)</f>
        <v>Введите курс</v>
      </c>
      <c r="J151" s="83"/>
      <c r="K151" s="84">
        <f>Таблица616[[#This Row],[Заказ коробок ]]*Таблица616[[#This Row],[Кол-во шт в коробке]]</f>
        <v>0</v>
      </c>
      <c r="L151" s="85">
        <f>Таблица616[[#This Row],[Общее кол-во шт]]*Таблица616[[#This Row],[Оптовая цена KRW за 1шт]]</f>
        <v>0</v>
      </c>
      <c r="M151" s="86" t="str">
        <f>IFERROR(Таблица616[[#This Row],[Общее кол-во шт]]*Таблица616[[#This Row],[Оптовая цена USD за 1шт]],"")</f>
        <v/>
      </c>
      <c r="N151" s="87"/>
    </row>
    <row r="152" spans="1:14" ht="22.5" customHeight="1">
      <c r="A152" s="44" t="s">
        <v>5463</v>
      </c>
      <c r="B152" s="76">
        <v>8806164152973</v>
      </c>
      <c r="C152" s="50" t="s">
        <v>2925</v>
      </c>
      <c r="D152" s="77" t="s">
        <v>414</v>
      </c>
      <c r="E152" s="78">
        <v>8000</v>
      </c>
      <c r="F152" s="15">
        <v>0.5</v>
      </c>
      <c r="G152" s="80">
        <v>12</v>
      </c>
      <c r="H152" s="81">
        <f>Таблица616[[#This Row],[Коэфициент стоимости]]*Таблица616[[#This Row],[Розничная цена KRW]]</f>
        <v>4000</v>
      </c>
      <c r="I152" s="82" t="str">
        <f>IF($H$1="","Введите курс",Таблица616[[#This Row],[Оптовая цена KRW за 1шт]]/$H$1)</f>
        <v>Введите курс</v>
      </c>
      <c r="J152" s="83"/>
      <c r="K152" s="84">
        <f>Таблица616[[#This Row],[Заказ коробок ]]*Таблица616[[#This Row],[Кол-во шт в коробке]]</f>
        <v>0</v>
      </c>
      <c r="L152" s="85">
        <f>Таблица616[[#This Row],[Общее кол-во шт]]*Таблица616[[#This Row],[Оптовая цена KRW за 1шт]]</f>
        <v>0</v>
      </c>
      <c r="M152" s="86" t="str">
        <f>IFERROR(Таблица616[[#This Row],[Общее кол-во шт]]*Таблица616[[#This Row],[Оптовая цена USD за 1шт]],"")</f>
        <v/>
      </c>
      <c r="N152" s="87"/>
    </row>
    <row r="153" spans="1:14" ht="22.5" customHeight="1">
      <c r="A153" s="44" t="s">
        <v>5464</v>
      </c>
      <c r="B153" s="76">
        <v>8806164125731</v>
      </c>
      <c r="C153" s="50" t="s">
        <v>2926</v>
      </c>
      <c r="D153" s="77" t="s">
        <v>416</v>
      </c>
      <c r="E153" s="78">
        <v>5000</v>
      </c>
      <c r="F153" s="15">
        <v>0.66</v>
      </c>
      <c r="G153" s="80">
        <v>10</v>
      </c>
      <c r="H153" s="81">
        <f>Таблица616[[#This Row],[Коэфициент стоимости]]*Таблица616[[#This Row],[Розничная цена KRW]]</f>
        <v>3300</v>
      </c>
      <c r="I153" s="82" t="str">
        <f>IF($H$1="","Введите курс",Таблица616[[#This Row],[Оптовая цена KRW за 1шт]]/$H$1)</f>
        <v>Введите курс</v>
      </c>
      <c r="J153" s="83"/>
      <c r="K153" s="84">
        <f>Таблица616[[#This Row],[Заказ коробок ]]*Таблица616[[#This Row],[Кол-во шт в коробке]]</f>
        <v>0</v>
      </c>
      <c r="L153" s="85">
        <f>Таблица616[[#This Row],[Общее кол-во шт]]*Таблица616[[#This Row],[Оптовая цена KRW за 1шт]]</f>
        <v>0</v>
      </c>
      <c r="M153" s="86" t="str">
        <f>IFERROR(Таблица616[[#This Row],[Общее кол-во шт]]*Таблица616[[#This Row],[Оптовая цена USD за 1шт]],"")</f>
        <v/>
      </c>
      <c r="N153" s="87"/>
    </row>
    <row r="154" spans="1:14" ht="22.5" customHeight="1">
      <c r="A154" s="44" t="s">
        <v>5465</v>
      </c>
      <c r="B154" s="76">
        <v>8806164156353</v>
      </c>
      <c r="C154" s="50" t="s">
        <v>2927</v>
      </c>
      <c r="D154" s="77" t="s">
        <v>235</v>
      </c>
      <c r="E154" s="78">
        <v>9000</v>
      </c>
      <c r="F154" s="15">
        <v>0.5</v>
      </c>
      <c r="G154" s="80">
        <v>10</v>
      </c>
      <c r="H154" s="81">
        <f>Таблица616[[#This Row],[Коэфициент стоимости]]*Таблица616[[#This Row],[Розничная цена KRW]]</f>
        <v>4500</v>
      </c>
      <c r="I154" s="82" t="str">
        <f>IF($H$1="","Введите курс",Таблица616[[#This Row],[Оптовая цена KRW за 1шт]]/$H$1)</f>
        <v>Введите курс</v>
      </c>
      <c r="J154" s="83"/>
      <c r="K154" s="84">
        <f>Таблица616[[#This Row],[Заказ коробок ]]*Таблица616[[#This Row],[Кол-во шт в коробке]]</f>
        <v>0</v>
      </c>
      <c r="L154" s="85">
        <f>Таблица616[[#This Row],[Общее кол-во шт]]*Таблица616[[#This Row],[Оптовая цена KRW за 1шт]]</f>
        <v>0</v>
      </c>
      <c r="M154" s="86" t="str">
        <f>IFERROR(Таблица616[[#This Row],[Общее кол-во шт]]*Таблица616[[#This Row],[Оптовая цена USD за 1шт]],"")</f>
        <v/>
      </c>
      <c r="N154" s="87"/>
    </row>
    <row r="155" spans="1:14" ht="22.5" customHeight="1">
      <c r="A155" s="44" t="s">
        <v>5466</v>
      </c>
      <c r="B155" s="76">
        <v>8806164160602</v>
      </c>
      <c r="C155" s="50" t="s">
        <v>2928</v>
      </c>
      <c r="D155" s="77" t="s">
        <v>415</v>
      </c>
      <c r="E155" s="78">
        <v>5000</v>
      </c>
      <c r="F155" s="15">
        <v>0.66</v>
      </c>
      <c r="G155" s="80">
        <v>10</v>
      </c>
      <c r="H155" s="81">
        <f>Таблица616[[#This Row],[Коэфициент стоимости]]*Таблица616[[#This Row],[Розничная цена KRW]]</f>
        <v>3300</v>
      </c>
      <c r="I155" s="82" t="str">
        <f>IF($H$1="","Введите курс",Таблица616[[#This Row],[Оптовая цена KRW за 1шт]]/$H$1)</f>
        <v>Введите курс</v>
      </c>
      <c r="J155" s="83"/>
      <c r="K155" s="84">
        <f>Таблица616[[#This Row],[Заказ коробок ]]*Таблица616[[#This Row],[Кол-во шт в коробке]]</f>
        <v>0</v>
      </c>
      <c r="L155" s="85">
        <f>Таблица616[[#This Row],[Общее кол-во шт]]*Таблица616[[#This Row],[Оптовая цена KRW за 1шт]]</f>
        <v>0</v>
      </c>
      <c r="M155" s="86" t="str">
        <f>IFERROR(Таблица616[[#This Row],[Общее кол-во шт]]*Таблица616[[#This Row],[Оптовая цена USD за 1шт]],"")</f>
        <v/>
      </c>
      <c r="N155" s="87"/>
    </row>
    <row r="156" spans="1:14" ht="22.5" customHeight="1">
      <c r="A156" s="44" t="s">
        <v>5467</v>
      </c>
      <c r="B156" s="76">
        <v>8806164175057</v>
      </c>
      <c r="C156" s="50" t="s">
        <v>2929</v>
      </c>
      <c r="D156" s="77" t="s">
        <v>2930</v>
      </c>
      <c r="E156" s="78">
        <v>5000</v>
      </c>
      <c r="F156" s="15">
        <v>0.76</v>
      </c>
      <c r="G156" s="80">
        <v>10</v>
      </c>
      <c r="H156" s="81">
        <f>Таблица616[[#This Row],[Коэфициент стоимости]]*Таблица616[[#This Row],[Розничная цена KRW]]</f>
        <v>3800</v>
      </c>
      <c r="I156" s="82" t="str">
        <f>IF($H$1="","Введите курс",Таблица616[[#This Row],[Оптовая цена KRW за 1шт]]/$H$1)</f>
        <v>Введите курс</v>
      </c>
      <c r="J156" s="83"/>
      <c r="K156" s="84">
        <f>Таблица616[[#This Row],[Заказ коробок ]]*Таблица616[[#This Row],[Кол-во шт в коробке]]</f>
        <v>0</v>
      </c>
      <c r="L156" s="85">
        <f>Таблица616[[#This Row],[Общее кол-во шт]]*Таблица616[[#This Row],[Оптовая цена KRW за 1шт]]</f>
        <v>0</v>
      </c>
      <c r="M156" s="86" t="str">
        <f>IFERROR(Таблица616[[#This Row],[Общее кол-во шт]]*Таблица616[[#This Row],[Оптовая цена USD за 1шт]],"")</f>
        <v/>
      </c>
      <c r="N156" s="87"/>
    </row>
    <row r="157" spans="1:14" ht="22.5" customHeight="1">
      <c r="A157" s="44" t="s">
        <v>5468</v>
      </c>
      <c r="B157" s="76">
        <v>8806164160619</v>
      </c>
      <c r="C157" s="50" t="s">
        <v>2931</v>
      </c>
      <c r="D157" s="77" t="s">
        <v>244</v>
      </c>
      <c r="E157" s="78">
        <v>5000</v>
      </c>
      <c r="F157" s="15">
        <v>0.76</v>
      </c>
      <c r="G157" s="80">
        <v>10</v>
      </c>
      <c r="H157" s="81">
        <f>Таблица616[[#This Row],[Коэфициент стоимости]]*Таблица616[[#This Row],[Розничная цена KRW]]</f>
        <v>3800</v>
      </c>
      <c r="I157" s="82" t="str">
        <f>IF($H$1="","Введите курс",Таблица616[[#This Row],[Оптовая цена KRW за 1шт]]/$H$1)</f>
        <v>Введите курс</v>
      </c>
      <c r="J157" s="83"/>
      <c r="K157" s="84">
        <f>Таблица616[[#This Row],[Заказ коробок ]]*Таблица616[[#This Row],[Кол-во шт в коробке]]</f>
        <v>0</v>
      </c>
      <c r="L157" s="85">
        <f>Таблица616[[#This Row],[Общее кол-во шт]]*Таблица616[[#This Row],[Оптовая цена KRW за 1шт]]</f>
        <v>0</v>
      </c>
      <c r="M157" s="86" t="str">
        <f>IFERROR(Таблица616[[#This Row],[Общее кол-во шт]]*Таблица616[[#This Row],[Оптовая цена USD за 1шт]],"")</f>
        <v/>
      </c>
      <c r="N157" s="87"/>
    </row>
    <row r="158" spans="1:14" ht="22.5" customHeight="1">
      <c r="A158" s="44" t="s">
        <v>5469</v>
      </c>
      <c r="B158" s="76">
        <v>8806164173039</v>
      </c>
      <c r="C158" s="50" t="s">
        <v>1109</v>
      </c>
      <c r="D158" s="77" t="s">
        <v>1110</v>
      </c>
      <c r="E158" s="78">
        <v>28000</v>
      </c>
      <c r="F158" s="15">
        <v>0.5</v>
      </c>
      <c r="G158" s="80">
        <v>12</v>
      </c>
      <c r="H158" s="81">
        <f>Таблица616[[#This Row],[Коэфициент стоимости]]*Таблица616[[#This Row],[Розничная цена KRW]]</f>
        <v>14000</v>
      </c>
      <c r="I158" s="82" t="str">
        <f>IF($H$1="","Введите курс",Таблица616[[#This Row],[Оптовая цена KRW за 1шт]]/$H$1)</f>
        <v>Введите курс</v>
      </c>
      <c r="J158" s="83"/>
      <c r="K158" s="84">
        <f>Таблица616[[#This Row],[Заказ коробок ]]*Таблица616[[#This Row],[Кол-во шт в коробке]]</f>
        <v>0</v>
      </c>
      <c r="L158" s="85">
        <f>Таблица616[[#This Row],[Общее кол-во шт]]*Таблица616[[#This Row],[Оптовая цена KRW за 1шт]]</f>
        <v>0</v>
      </c>
      <c r="M158" s="86" t="str">
        <f>IFERROR(Таблица616[[#This Row],[Общее кол-во шт]]*Таблица616[[#This Row],[Оптовая цена USD за 1шт]],"")</f>
        <v/>
      </c>
      <c r="N158" s="87"/>
    </row>
    <row r="159" spans="1:14" ht="22.5" customHeight="1">
      <c r="A159" s="44" t="s">
        <v>5470</v>
      </c>
      <c r="B159" s="76">
        <v>8806164173022</v>
      </c>
      <c r="C159" s="50" t="s">
        <v>1107</v>
      </c>
      <c r="D159" s="77" t="s">
        <v>1108</v>
      </c>
      <c r="E159" s="78">
        <v>28000</v>
      </c>
      <c r="F159" s="15">
        <v>0.5</v>
      </c>
      <c r="G159" s="80">
        <v>12</v>
      </c>
      <c r="H159" s="81">
        <f>Таблица616[[#This Row],[Коэфициент стоимости]]*Таблица616[[#This Row],[Розничная цена KRW]]</f>
        <v>14000</v>
      </c>
      <c r="I159" s="82" t="str">
        <f>IF($H$1="","Введите курс",Таблица616[[#This Row],[Оптовая цена KRW за 1шт]]/$H$1)</f>
        <v>Введите курс</v>
      </c>
      <c r="J159" s="83"/>
      <c r="K159" s="84">
        <f>Таблица616[[#This Row],[Заказ коробок ]]*Таблица616[[#This Row],[Кол-во шт в коробке]]</f>
        <v>0</v>
      </c>
      <c r="L159" s="85">
        <f>Таблица616[[#This Row],[Общее кол-во шт]]*Таблица616[[#This Row],[Оптовая цена KRW за 1шт]]</f>
        <v>0</v>
      </c>
      <c r="M159" s="86" t="str">
        <f>IFERROR(Таблица616[[#This Row],[Общее кол-во шт]]*Таблица616[[#This Row],[Оптовая цена USD за 1шт]],"")</f>
        <v/>
      </c>
      <c r="N159" s="87"/>
    </row>
    <row r="160" spans="1:14" ht="22.5" customHeight="1">
      <c r="A160" s="44" t="s">
        <v>5471</v>
      </c>
      <c r="B160" s="76">
        <v>8806164152287</v>
      </c>
      <c r="C160" s="50" t="s">
        <v>2932</v>
      </c>
      <c r="D160" s="77" t="s">
        <v>761</v>
      </c>
      <c r="E160" s="78">
        <v>24000</v>
      </c>
      <c r="F160" s="15">
        <v>0.5</v>
      </c>
      <c r="G160" s="80">
        <v>12</v>
      </c>
      <c r="H160" s="81">
        <f>Таблица616[[#This Row],[Коэфициент стоимости]]*Таблица616[[#This Row],[Розничная цена KRW]]</f>
        <v>12000</v>
      </c>
      <c r="I160" s="82" t="str">
        <f>IF($H$1="","Введите курс",Таблица616[[#This Row],[Оптовая цена KRW за 1шт]]/$H$1)</f>
        <v>Введите курс</v>
      </c>
      <c r="J160" s="83"/>
      <c r="K160" s="84">
        <f>Таблица616[[#This Row],[Заказ коробок ]]*Таблица616[[#This Row],[Кол-во шт в коробке]]</f>
        <v>0</v>
      </c>
      <c r="L160" s="85">
        <f>Таблица616[[#This Row],[Общее кол-во шт]]*Таблица616[[#This Row],[Оптовая цена KRW за 1шт]]</f>
        <v>0</v>
      </c>
      <c r="M160" s="86" t="str">
        <f>IFERROR(Таблица616[[#This Row],[Общее кол-во шт]]*Таблица616[[#This Row],[Оптовая цена USD за 1шт]],"")</f>
        <v/>
      </c>
      <c r="N160" s="87"/>
    </row>
    <row r="161" spans="1:14" ht="22.5" customHeight="1">
      <c r="A161" s="44" t="s">
        <v>5472</v>
      </c>
      <c r="B161" s="76">
        <v>8806164150795</v>
      </c>
      <c r="C161" s="50" t="s">
        <v>2933</v>
      </c>
      <c r="D161" s="77" t="s">
        <v>760</v>
      </c>
      <c r="E161" s="78">
        <v>24000</v>
      </c>
      <c r="F161" s="15">
        <v>0.5</v>
      </c>
      <c r="G161" s="80">
        <v>12</v>
      </c>
      <c r="H161" s="81">
        <f>Таблица616[[#This Row],[Коэфициент стоимости]]*Таблица616[[#This Row],[Розничная цена KRW]]</f>
        <v>12000</v>
      </c>
      <c r="I161" s="82" t="str">
        <f>IF($H$1="","Введите курс",Таблица616[[#This Row],[Оптовая цена KRW за 1шт]]/$H$1)</f>
        <v>Введите курс</v>
      </c>
      <c r="J161" s="83"/>
      <c r="K161" s="84">
        <f>Таблица616[[#This Row],[Заказ коробок ]]*Таблица616[[#This Row],[Кол-во шт в коробке]]</f>
        <v>0</v>
      </c>
      <c r="L161" s="85">
        <f>Таблица616[[#This Row],[Общее кол-во шт]]*Таблица616[[#This Row],[Оптовая цена KRW за 1шт]]</f>
        <v>0</v>
      </c>
      <c r="M161" s="86" t="str">
        <f>IFERROR(Таблица616[[#This Row],[Общее кол-во шт]]*Таблица616[[#This Row],[Оптовая цена USD за 1шт]],"")</f>
        <v/>
      </c>
      <c r="N161" s="87"/>
    </row>
    <row r="162" spans="1:14" ht="22.5" customHeight="1">
      <c r="A162" s="44" t="s">
        <v>5473</v>
      </c>
      <c r="B162" s="76">
        <v>8806164118108</v>
      </c>
      <c r="C162" s="50" t="s">
        <v>2934</v>
      </c>
      <c r="D162" s="77" t="s">
        <v>331</v>
      </c>
      <c r="E162" s="78">
        <v>5000</v>
      </c>
      <c r="F162" s="15">
        <v>0.5</v>
      </c>
      <c r="G162" s="80">
        <v>12</v>
      </c>
      <c r="H162" s="81">
        <f>Таблица616[[#This Row],[Коэфициент стоимости]]*Таблица616[[#This Row],[Розничная цена KRW]]</f>
        <v>2500</v>
      </c>
      <c r="I162" s="82" t="str">
        <f>IF($H$1="","Введите курс",Таблица616[[#This Row],[Оптовая цена KRW за 1шт]]/$H$1)</f>
        <v>Введите курс</v>
      </c>
      <c r="J162" s="83"/>
      <c r="K162" s="84">
        <f>Таблица616[[#This Row],[Заказ коробок ]]*Таблица616[[#This Row],[Кол-во шт в коробке]]</f>
        <v>0</v>
      </c>
      <c r="L162" s="85">
        <f>Таблица616[[#This Row],[Общее кол-во шт]]*Таблица616[[#This Row],[Оптовая цена KRW за 1шт]]</f>
        <v>0</v>
      </c>
      <c r="M162" s="86" t="str">
        <f>IFERROR(Таблица616[[#This Row],[Общее кол-во шт]]*Таблица616[[#This Row],[Оптовая цена USD за 1шт]],"")</f>
        <v/>
      </c>
      <c r="N162" s="87"/>
    </row>
    <row r="163" spans="1:14" ht="22.5" customHeight="1">
      <c r="A163" s="44" t="s">
        <v>5474</v>
      </c>
      <c r="B163" s="76">
        <v>8806164118092</v>
      </c>
      <c r="C163" s="50" t="s">
        <v>2935</v>
      </c>
      <c r="D163" s="77" t="s">
        <v>330</v>
      </c>
      <c r="E163" s="78">
        <v>5000</v>
      </c>
      <c r="F163" s="15">
        <v>0.5</v>
      </c>
      <c r="G163" s="80">
        <v>12</v>
      </c>
      <c r="H163" s="81">
        <f>Таблица616[[#This Row],[Коэфициент стоимости]]*Таблица616[[#This Row],[Розничная цена KRW]]</f>
        <v>2500</v>
      </c>
      <c r="I163" s="82" t="str">
        <f>IF($H$1="","Введите курс",Таблица616[[#This Row],[Оптовая цена KRW за 1шт]]/$H$1)</f>
        <v>Введите курс</v>
      </c>
      <c r="J163" s="83"/>
      <c r="K163" s="84">
        <f>Таблица616[[#This Row],[Заказ коробок ]]*Таблица616[[#This Row],[Кол-во шт в коробке]]</f>
        <v>0</v>
      </c>
      <c r="L163" s="85">
        <f>Таблица616[[#This Row],[Общее кол-во шт]]*Таблица616[[#This Row],[Оптовая цена KRW за 1шт]]</f>
        <v>0</v>
      </c>
      <c r="M163" s="86" t="str">
        <f>IFERROR(Таблица616[[#This Row],[Общее кол-во шт]]*Таблица616[[#This Row],[Оптовая цена USD за 1шт]],"")</f>
        <v/>
      </c>
      <c r="N163" s="87"/>
    </row>
    <row r="164" spans="1:14" ht="22.5" customHeight="1">
      <c r="A164" s="44" t="s">
        <v>5475</v>
      </c>
      <c r="B164" s="76">
        <v>8806164175187</v>
      </c>
      <c r="C164" s="50" t="s">
        <v>2936</v>
      </c>
      <c r="D164" s="77" t="s">
        <v>2937</v>
      </c>
      <c r="E164" s="78">
        <v>6000</v>
      </c>
      <c r="F164" s="15">
        <v>0.5</v>
      </c>
      <c r="G164" s="80">
        <v>15</v>
      </c>
      <c r="H164" s="81">
        <f>Таблица616[[#This Row],[Коэфициент стоимости]]*Таблица616[[#This Row],[Розничная цена KRW]]</f>
        <v>3000</v>
      </c>
      <c r="I164" s="82" t="str">
        <f>IF($H$1="","Введите курс",Таблица616[[#This Row],[Оптовая цена KRW за 1шт]]/$H$1)</f>
        <v>Введите курс</v>
      </c>
      <c r="J164" s="83"/>
      <c r="K164" s="84">
        <f>Таблица616[[#This Row],[Заказ коробок ]]*Таблица616[[#This Row],[Кол-во шт в коробке]]</f>
        <v>0</v>
      </c>
      <c r="L164" s="85">
        <f>Таблица616[[#This Row],[Общее кол-во шт]]*Таблица616[[#This Row],[Оптовая цена KRW за 1шт]]</f>
        <v>0</v>
      </c>
      <c r="M164" s="86" t="str">
        <f>IFERROR(Таблица616[[#This Row],[Общее кол-во шт]]*Таблица616[[#This Row],[Оптовая цена USD за 1шт]],"")</f>
        <v/>
      </c>
      <c r="N164" s="87"/>
    </row>
    <row r="165" spans="1:14" ht="22.5" customHeight="1">
      <c r="A165" s="44" t="s">
        <v>5476</v>
      </c>
      <c r="B165" s="76">
        <v>8806164174876</v>
      </c>
      <c r="C165" s="50" t="s">
        <v>2938</v>
      </c>
      <c r="D165" s="77" t="s">
        <v>2939</v>
      </c>
      <c r="E165" s="78">
        <v>6000</v>
      </c>
      <c r="F165" s="15">
        <v>0.5</v>
      </c>
      <c r="G165" s="80">
        <v>15</v>
      </c>
      <c r="H165" s="81">
        <f>Таблица616[[#This Row],[Коэфициент стоимости]]*Таблица616[[#This Row],[Розничная цена KRW]]</f>
        <v>3000</v>
      </c>
      <c r="I165" s="82" t="str">
        <f>IF($H$1="","Введите курс",Таблица616[[#This Row],[Оптовая цена KRW за 1шт]]/$H$1)</f>
        <v>Введите курс</v>
      </c>
      <c r="J165" s="83"/>
      <c r="K165" s="84">
        <f>Таблица616[[#This Row],[Заказ коробок ]]*Таблица616[[#This Row],[Кол-во шт в коробке]]</f>
        <v>0</v>
      </c>
      <c r="L165" s="85">
        <f>Таблица616[[#This Row],[Общее кол-во шт]]*Таблица616[[#This Row],[Оптовая цена KRW за 1шт]]</f>
        <v>0</v>
      </c>
      <c r="M165" s="86" t="str">
        <f>IFERROR(Таблица616[[#This Row],[Общее кол-во шт]]*Таблица616[[#This Row],[Оптовая цена USD за 1шт]],"")</f>
        <v/>
      </c>
      <c r="N165" s="87"/>
    </row>
    <row r="166" spans="1:14" ht="22.5" customHeight="1">
      <c r="A166" s="44" t="s">
        <v>5477</v>
      </c>
      <c r="B166" s="76">
        <v>8806164174869</v>
      </c>
      <c r="C166" s="50" t="s">
        <v>2940</v>
      </c>
      <c r="D166" s="77" t="s">
        <v>2941</v>
      </c>
      <c r="E166" s="78">
        <v>6000</v>
      </c>
      <c r="F166" s="15">
        <v>0.5</v>
      </c>
      <c r="G166" s="80">
        <v>15</v>
      </c>
      <c r="H166" s="81">
        <f>Таблица616[[#This Row],[Коэфициент стоимости]]*Таблица616[[#This Row],[Розничная цена KRW]]</f>
        <v>3000</v>
      </c>
      <c r="I166" s="82" t="str">
        <f>IF($H$1="","Введите курс",Таблица616[[#This Row],[Оптовая цена KRW за 1шт]]/$H$1)</f>
        <v>Введите курс</v>
      </c>
      <c r="J166" s="83"/>
      <c r="K166" s="84">
        <f>Таблица616[[#This Row],[Заказ коробок ]]*Таблица616[[#This Row],[Кол-во шт в коробке]]</f>
        <v>0</v>
      </c>
      <c r="L166" s="85">
        <f>Таблица616[[#This Row],[Общее кол-во шт]]*Таблица616[[#This Row],[Оптовая цена KRW за 1шт]]</f>
        <v>0</v>
      </c>
      <c r="M166" s="86" t="str">
        <f>IFERROR(Таблица616[[#This Row],[Общее кол-во шт]]*Таблица616[[#This Row],[Оптовая цена USD за 1шт]],"")</f>
        <v/>
      </c>
      <c r="N166" s="87"/>
    </row>
    <row r="167" spans="1:14" ht="22.5" customHeight="1">
      <c r="A167" s="44" t="s">
        <v>5478</v>
      </c>
      <c r="B167" s="76">
        <v>8806164165287</v>
      </c>
      <c r="C167" s="50" t="s">
        <v>2942</v>
      </c>
      <c r="D167" s="77" t="s">
        <v>866</v>
      </c>
      <c r="E167" s="78">
        <v>5000</v>
      </c>
      <c r="F167" s="15">
        <v>0.5</v>
      </c>
      <c r="G167" s="80">
        <v>15</v>
      </c>
      <c r="H167" s="81">
        <f>Таблица616[[#This Row],[Коэфициент стоимости]]*Таблица616[[#This Row],[Розничная цена KRW]]</f>
        <v>2500</v>
      </c>
      <c r="I167" s="82" t="str">
        <f>IF($H$1="","Введите курс",Таблица616[[#This Row],[Оптовая цена KRW за 1шт]]/$H$1)</f>
        <v>Введите курс</v>
      </c>
      <c r="J167" s="83"/>
      <c r="K167" s="84">
        <f>Таблица616[[#This Row],[Заказ коробок ]]*Таблица616[[#This Row],[Кол-во шт в коробке]]</f>
        <v>0</v>
      </c>
      <c r="L167" s="85">
        <f>Таблица616[[#This Row],[Общее кол-во шт]]*Таблица616[[#This Row],[Оптовая цена KRW за 1шт]]</f>
        <v>0</v>
      </c>
      <c r="M167" s="86" t="str">
        <f>IFERROR(Таблица616[[#This Row],[Общее кол-во шт]]*Таблица616[[#This Row],[Оптовая цена USD за 1шт]],"")</f>
        <v/>
      </c>
      <c r="N167" s="87"/>
    </row>
    <row r="168" spans="1:14" ht="22.5" customHeight="1">
      <c r="A168" s="44" t="s">
        <v>5479</v>
      </c>
      <c r="B168" s="76">
        <v>8806164136799</v>
      </c>
      <c r="C168" s="50" t="s">
        <v>2943</v>
      </c>
      <c r="D168" s="77" t="s">
        <v>329</v>
      </c>
      <c r="E168" s="78">
        <v>5000</v>
      </c>
      <c r="F168" s="15">
        <v>0.5</v>
      </c>
      <c r="G168" s="80">
        <v>15</v>
      </c>
      <c r="H168" s="81">
        <f>Таблица616[[#This Row],[Коэфициент стоимости]]*Таблица616[[#This Row],[Розничная цена KRW]]</f>
        <v>2500</v>
      </c>
      <c r="I168" s="82" t="str">
        <f>IF($H$1="","Введите курс",Таблица616[[#This Row],[Оптовая цена KRW за 1шт]]/$H$1)</f>
        <v>Введите курс</v>
      </c>
      <c r="J168" s="83"/>
      <c r="K168" s="84">
        <f>Таблица616[[#This Row],[Заказ коробок ]]*Таблица616[[#This Row],[Кол-во шт в коробке]]</f>
        <v>0</v>
      </c>
      <c r="L168" s="85">
        <f>Таблица616[[#This Row],[Общее кол-во шт]]*Таблица616[[#This Row],[Оптовая цена KRW за 1шт]]</f>
        <v>0</v>
      </c>
      <c r="M168" s="86" t="str">
        <f>IFERROR(Таблица616[[#This Row],[Общее кол-во шт]]*Таблица616[[#This Row],[Оптовая цена USD за 1шт]],"")</f>
        <v/>
      </c>
      <c r="N168" s="87"/>
    </row>
    <row r="169" spans="1:14" ht="22.5" customHeight="1">
      <c r="A169" s="44" t="s">
        <v>5480</v>
      </c>
      <c r="B169" s="76">
        <v>8806164136782</v>
      </c>
      <c r="C169" s="50" t="s">
        <v>2944</v>
      </c>
      <c r="D169" s="77" t="s">
        <v>328</v>
      </c>
      <c r="E169" s="78">
        <v>5000</v>
      </c>
      <c r="F169" s="15">
        <v>0.5</v>
      </c>
      <c r="G169" s="80">
        <v>15</v>
      </c>
      <c r="H169" s="81">
        <f>Таблица616[[#This Row],[Коэфициент стоимости]]*Таблица616[[#This Row],[Розничная цена KRW]]</f>
        <v>2500</v>
      </c>
      <c r="I169" s="82" t="str">
        <f>IF($H$1="","Введите курс",Таблица616[[#This Row],[Оптовая цена KRW за 1шт]]/$H$1)</f>
        <v>Введите курс</v>
      </c>
      <c r="J169" s="83"/>
      <c r="K169" s="84">
        <f>Таблица616[[#This Row],[Заказ коробок ]]*Таблица616[[#This Row],[Кол-во шт в коробке]]</f>
        <v>0</v>
      </c>
      <c r="L169" s="85">
        <f>Таблица616[[#This Row],[Общее кол-во шт]]*Таблица616[[#This Row],[Оптовая цена KRW за 1шт]]</f>
        <v>0</v>
      </c>
      <c r="M169" s="86" t="str">
        <f>IFERROR(Таблица616[[#This Row],[Общее кол-во шт]]*Таблица616[[#This Row],[Оптовая цена USD за 1шт]],"")</f>
        <v/>
      </c>
      <c r="N169" s="87"/>
    </row>
    <row r="170" spans="1:14" ht="22.5" customHeight="1">
      <c r="A170" s="44" t="s">
        <v>5481</v>
      </c>
      <c r="B170" s="76">
        <v>8806164165270</v>
      </c>
      <c r="C170" s="50" t="s">
        <v>2945</v>
      </c>
      <c r="D170" s="77" t="s">
        <v>865</v>
      </c>
      <c r="E170" s="78">
        <v>5000</v>
      </c>
      <c r="F170" s="15">
        <v>0.5</v>
      </c>
      <c r="G170" s="80">
        <v>15</v>
      </c>
      <c r="H170" s="81">
        <f>Таблица616[[#This Row],[Коэфициент стоимости]]*Таблица616[[#This Row],[Розничная цена KRW]]</f>
        <v>2500</v>
      </c>
      <c r="I170" s="82" t="str">
        <f>IF($H$1="","Введите курс",Таблица616[[#This Row],[Оптовая цена KRW за 1шт]]/$H$1)</f>
        <v>Введите курс</v>
      </c>
      <c r="J170" s="83"/>
      <c r="K170" s="84">
        <f>Таблица616[[#This Row],[Заказ коробок ]]*Таблица616[[#This Row],[Кол-во шт в коробке]]</f>
        <v>0</v>
      </c>
      <c r="L170" s="85">
        <f>Таблица616[[#This Row],[Общее кол-во шт]]*Таблица616[[#This Row],[Оптовая цена KRW за 1шт]]</f>
        <v>0</v>
      </c>
      <c r="M170" s="86" t="str">
        <f>IFERROR(Таблица616[[#This Row],[Общее кол-во шт]]*Таблица616[[#This Row],[Оптовая цена USD за 1шт]],"")</f>
        <v/>
      </c>
      <c r="N170" s="87"/>
    </row>
    <row r="171" spans="1:14" ht="22.5" customHeight="1">
      <c r="A171" s="44" t="s">
        <v>5482</v>
      </c>
      <c r="B171" s="76">
        <v>8806164166512</v>
      </c>
      <c r="C171" s="50" t="s">
        <v>2946</v>
      </c>
      <c r="D171" s="77" t="s">
        <v>932</v>
      </c>
      <c r="E171" s="78">
        <v>5000</v>
      </c>
      <c r="F171" s="15">
        <v>0.5</v>
      </c>
      <c r="G171" s="80">
        <v>15</v>
      </c>
      <c r="H171" s="81">
        <f>Таблица616[[#This Row],[Коэфициент стоимости]]*Таблица616[[#This Row],[Розничная цена KRW]]</f>
        <v>2500</v>
      </c>
      <c r="I171" s="82" t="str">
        <f>IF($H$1="","Введите курс",Таблица616[[#This Row],[Оптовая цена KRW за 1шт]]/$H$1)</f>
        <v>Введите курс</v>
      </c>
      <c r="J171" s="83"/>
      <c r="K171" s="84">
        <f>Таблица616[[#This Row],[Заказ коробок ]]*Таблица616[[#This Row],[Кол-во шт в коробке]]</f>
        <v>0</v>
      </c>
      <c r="L171" s="85">
        <f>Таблица616[[#This Row],[Общее кол-во шт]]*Таблица616[[#This Row],[Оптовая цена KRW за 1шт]]</f>
        <v>0</v>
      </c>
      <c r="M171" s="86" t="str">
        <f>IFERROR(Таблица616[[#This Row],[Общее кол-во шт]]*Таблица616[[#This Row],[Оптовая цена USD за 1шт]],"")</f>
        <v/>
      </c>
      <c r="N171" s="87"/>
    </row>
    <row r="172" spans="1:14" ht="22.5" customHeight="1">
      <c r="A172" s="44" t="s">
        <v>5483</v>
      </c>
      <c r="B172" s="76">
        <v>8806164166505</v>
      </c>
      <c r="C172" s="50" t="s">
        <v>2947</v>
      </c>
      <c r="D172" s="77" t="s">
        <v>931</v>
      </c>
      <c r="E172" s="78">
        <v>5000</v>
      </c>
      <c r="F172" s="15">
        <v>0.5</v>
      </c>
      <c r="G172" s="80">
        <v>15</v>
      </c>
      <c r="H172" s="81">
        <f>Таблица616[[#This Row],[Коэфициент стоимости]]*Таблица616[[#This Row],[Розничная цена KRW]]</f>
        <v>2500</v>
      </c>
      <c r="I172" s="82" t="str">
        <f>IF($H$1="","Введите курс",Таблица616[[#This Row],[Оптовая цена KRW за 1шт]]/$H$1)</f>
        <v>Введите курс</v>
      </c>
      <c r="J172" s="83"/>
      <c r="K172" s="84">
        <f>Таблица616[[#This Row],[Заказ коробок ]]*Таблица616[[#This Row],[Кол-во шт в коробке]]</f>
        <v>0</v>
      </c>
      <c r="L172" s="85">
        <f>Таблица616[[#This Row],[Общее кол-во шт]]*Таблица616[[#This Row],[Оптовая цена KRW за 1шт]]</f>
        <v>0</v>
      </c>
      <c r="M172" s="86" t="str">
        <f>IFERROR(Таблица616[[#This Row],[Общее кол-во шт]]*Таблица616[[#This Row],[Оптовая цена USD за 1шт]],"")</f>
        <v/>
      </c>
      <c r="N172" s="87"/>
    </row>
    <row r="173" spans="1:14" ht="22.5" customHeight="1">
      <c r="A173" s="44" t="s">
        <v>5484</v>
      </c>
      <c r="B173" s="76">
        <v>8806164166499</v>
      </c>
      <c r="C173" s="50" t="s">
        <v>2948</v>
      </c>
      <c r="D173" s="77" t="s">
        <v>930</v>
      </c>
      <c r="E173" s="78">
        <v>5000</v>
      </c>
      <c r="F173" s="15">
        <v>0.5</v>
      </c>
      <c r="G173" s="80">
        <v>15</v>
      </c>
      <c r="H173" s="81">
        <f>Таблица616[[#This Row],[Коэфициент стоимости]]*Таблица616[[#This Row],[Розничная цена KRW]]</f>
        <v>2500</v>
      </c>
      <c r="I173" s="82" t="str">
        <f>IF($H$1="","Введите курс",Таблица616[[#This Row],[Оптовая цена KRW за 1шт]]/$H$1)</f>
        <v>Введите курс</v>
      </c>
      <c r="J173" s="83"/>
      <c r="K173" s="84">
        <f>Таблица616[[#This Row],[Заказ коробок ]]*Таблица616[[#This Row],[Кол-во шт в коробке]]</f>
        <v>0</v>
      </c>
      <c r="L173" s="85">
        <f>Таблица616[[#This Row],[Общее кол-во шт]]*Таблица616[[#This Row],[Оптовая цена KRW за 1шт]]</f>
        <v>0</v>
      </c>
      <c r="M173" s="86" t="str">
        <f>IFERROR(Таблица616[[#This Row],[Общее кол-во шт]]*Таблица616[[#This Row],[Оптовая цена USD за 1шт]],"")</f>
        <v/>
      </c>
      <c r="N173" s="87"/>
    </row>
    <row r="174" spans="1:14" ht="22.5" customHeight="1">
      <c r="A174" s="44" t="s">
        <v>5485</v>
      </c>
      <c r="B174" s="76">
        <v>8806164151341</v>
      </c>
      <c r="C174" s="50" t="s">
        <v>2949</v>
      </c>
      <c r="D174" s="77" t="s">
        <v>327</v>
      </c>
      <c r="E174" s="78">
        <v>5000</v>
      </c>
      <c r="F174" s="15">
        <v>0.5</v>
      </c>
      <c r="G174" s="80">
        <v>15</v>
      </c>
      <c r="H174" s="81">
        <f>Таблица616[[#This Row],[Коэфициент стоимости]]*Таблица616[[#This Row],[Розничная цена KRW]]</f>
        <v>2500</v>
      </c>
      <c r="I174" s="82" t="str">
        <f>IF($H$1="","Введите курс",Таблица616[[#This Row],[Оптовая цена KRW за 1шт]]/$H$1)</f>
        <v>Введите курс</v>
      </c>
      <c r="J174" s="83"/>
      <c r="K174" s="84">
        <f>Таблица616[[#This Row],[Заказ коробок ]]*Таблица616[[#This Row],[Кол-во шт в коробке]]</f>
        <v>0</v>
      </c>
      <c r="L174" s="85">
        <f>Таблица616[[#This Row],[Общее кол-во шт]]*Таблица616[[#This Row],[Оптовая цена KRW за 1шт]]</f>
        <v>0</v>
      </c>
      <c r="M174" s="86" t="str">
        <f>IFERROR(Таблица616[[#This Row],[Общее кол-во шт]]*Таблица616[[#This Row],[Оптовая цена USD за 1шт]],"")</f>
        <v/>
      </c>
      <c r="N174" s="87"/>
    </row>
    <row r="175" spans="1:14" ht="22.5" customHeight="1">
      <c r="A175" s="44" t="s">
        <v>5486</v>
      </c>
      <c r="B175" s="76">
        <v>8806164121269</v>
      </c>
      <c r="C175" s="50" t="s">
        <v>2950</v>
      </c>
      <c r="D175" s="77" t="s">
        <v>326</v>
      </c>
      <c r="E175" s="78">
        <v>5000</v>
      </c>
      <c r="F175" s="15">
        <v>0.5</v>
      </c>
      <c r="G175" s="80">
        <v>15</v>
      </c>
      <c r="H175" s="81">
        <f>Таблица616[[#This Row],[Коэфициент стоимости]]*Таблица616[[#This Row],[Розничная цена KRW]]</f>
        <v>2500</v>
      </c>
      <c r="I175" s="82" t="str">
        <f>IF($H$1="","Введите курс",Таблица616[[#This Row],[Оптовая цена KRW за 1шт]]/$H$1)</f>
        <v>Введите курс</v>
      </c>
      <c r="J175" s="83"/>
      <c r="K175" s="84">
        <f>Таблица616[[#This Row],[Заказ коробок ]]*Таблица616[[#This Row],[Кол-во шт в коробке]]</f>
        <v>0</v>
      </c>
      <c r="L175" s="85">
        <f>Таблица616[[#This Row],[Общее кол-во шт]]*Таблица616[[#This Row],[Оптовая цена KRW за 1шт]]</f>
        <v>0</v>
      </c>
      <c r="M175" s="86" t="str">
        <f>IFERROR(Таблица616[[#This Row],[Общее кол-во шт]]*Таблица616[[#This Row],[Оптовая цена USD за 1шт]],"")</f>
        <v/>
      </c>
      <c r="N175" s="87"/>
    </row>
    <row r="176" spans="1:14" ht="22.5" customHeight="1">
      <c r="A176" s="44" t="s">
        <v>5487</v>
      </c>
      <c r="B176" s="76">
        <v>8806164151334</v>
      </c>
      <c r="C176" s="50" t="s">
        <v>2951</v>
      </c>
      <c r="D176" s="77" t="s">
        <v>325</v>
      </c>
      <c r="E176" s="78">
        <v>5000</v>
      </c>
      <c r="F176" s="15">
        <v>0.5</v>
      </c>
      <c r="G176" s="80">
        <v>15</v>
      </c>
      <c r="H176" s="81">
        <f>Таблица616[[#This Row],[Коэфициент стоимости]]*Таблица616[[#This Row],[Розничная цена KRW]]</f>
        <v>2500</v>
      </c>
      <c r="I176" s="82" t="str">
        <f>IF($H$1="","Введите курс",Таблица616[[#This Row],[Оптовая цена KRW за 1шт]]/$H$1)</f>
        <v>Введите курс</v>
      </c>
      <c r="J176" s="83"/>
      <c r="K176" s="84">
        <f>Таблица616[[#This Row],[Заказ коробок ]]*Таблица616[[#This Row],[Кол-во шт в коробке]]</f>
        <v>0</v>
      </c>
      <c r="L176" s="85">
        <f>Таблица616[[#This Row],[Общее кол-во шт]]*Таблица616[[#This Row],[Оптовая цена KRW за 1шт]]</f>
        <v>0</v>
      </c>
      <c r="M176" s="86" t="str">
        <f>IFERROR(Таблица616[[#This Row],[Общее кол-во шт]]*Таблица616[[#This Row],[Оптовая цена USD за 1шт]],"")</f>
        <v/>
      </c>
      <c r="N176" s="87"/>
    </row>
    <row r="177" spans="1:14" ht="22.5" customHeight="1">
      <c r="A177" s="44" t="s">
        <v>5488</v>
      </c>
      <c r="B177" s="76">
        <v>8806164166529</v>
      </c>
      <c r="C177" s="50" t="s">
        <v>2952</v>
      </c>
      <c r="D177" s="77" t="s">
        <v>929</v>
      </c>
      <c r="E177" s="78">
        <v>5000</v>
      </c>
      <c r="F177" s="15">
        <v>0.5</v>
      </c>
      <c r="G177" s="80">
        <v>15</v>
      </c>
      <c r="H177" s="81">
        <f>Таблица616[[#This Row],[Коэфициент стоимости]]*Таблица616[[#This Row],[Розничная цена KRW]]</f>
        <v>2500</v>
      </c>
      <c r="I177" s="82" t="str">
        <f>IF($H$1="","Введите курс",Таблица616[[#This Row],[Оптовая цена KRW за 1шт]]/$H$1)</f>
        <v>Введите курс</v>
      </c>
      <c r="J177" s="83"/>
      <c r="K177" s="84">
        <f>Таблица616[[#This Row],[Заказ коробок ]]*Таблица616[[#This Row],[Кол-во шт в коробке]]</f>
        <v>0</v>
      </c>
      <c r="L177" s="85">
        <f>Таблица616[[#This Row],[Общее кол-во шт]]*Таблица616[[#This Row],[Оптовая цена KRW за 1шт]]</f>
        <v>0</v>
      </c>
      <c r="M177" s="86" t="str">
        <f>IFERROR(Таблица616[[#This Row],[Общее кол-во шт]]*Таблица616[[#This Row],[Оптовая цена USD за 1шт]],"")</f>
        <v/>
      </c>
      <c r="N177" s="87"/>
    </row>
    <row r="178" spans="1:14" ht="22.5" customHeight="1">
      <c r="A178" s="44" t="s">
        <v>5489</v>
      </c>
      <c r="B178" s="76">
        <v>8806164107997</v>
      </c>
      <c r="C178" s="50" t="s">
        <v>2953</v>
      </c>
      <c r="D178" s="77" t="s">
        <v>324</v>
      </c>
      <c r="E178" s="78">
        <v>5000</v>
      </c>
      <c r="F178" s="15">
        <v>0.5</v>
      </c>
      <c r="G178" s="80">
        <v>15</v>
      </c>
      <c r="H178" s="81">
        <f>Таблица616[[#This Row],[Коэфициент стоимости]]*Таблица616[[#This Row],[Розничная цена KRW]]</f>
        <v>2500</v>
      </c>
      <c r="I178" s="82" t="str">
        <f>IF($H$1="","Введите курс",Таблица616[[#This Row],[Оптовая цена KRW за 1шт]]/$H$1)</f>
        <v>Введите курс</v>
      </c>
      <c r="J178" s="83"/>
      <c r="K178" s="84">
        <f>Таблица616[[#This Row],[Заказ коробок ]]*Таблица616[[#This Row],[Кол-во шт в коробке]]</f>
        <v>0</v>
      </c>
      <c r="L178" s="85">
        <f>Таблица616[[#This Row],[Общее кол-во шт]]*Таблица616[[#This Row],[Оптовая цена KRW за 1шт]]</f>
        <v>0</v>
      </c>
      <c r="M178" s="86" t="str">
        <f>IFERROR(Таблица616[[#This Row],[Общее кол-во шт]]*Таблица616[[#This Row],[Оптовая цена USD за 1шт]],"")</f>
        <v/>
      </c>
      <c r="N178" s="87"/>
    </row>
    <row r="179" spans="1:14" ht="22.5" customHeight="1">
      <c r="A179" s="44" t="s">
        <v>5490</v>
      </c>
      <c r="B179" s="76">
        <v>8806164107980</v>
      </c>
      <c r="C179" s="50" t="s">
        <v>2954</v>
      </c>
      <c r="D179" s="77" t="s">
        <v>323</v>
      </c>
      <c r="E179" s="78">
        <v>5000</v>
      </c>
      <c r="F179" s="15">
        <v>0.5</v>
      </c>
      <c r="G179" s="80">
        <v>15</v>
      </c>
      <c r="H179" s="81">
        <f>Таблица616[[#This Row],[Коэфициент стоимости]]*Таблица616[[#This Row],[Розничная цена KRW]]</f>
        <v>2500</v>
      </c>
      <c r="I179" s="82" t="str">
        <f>IF($H$1="","Введите курс",Таблица616[[#This Row],[Оптовая цена KRW за 1шт]]/$H$1)</f>
        <v>Введите курс</v>
      </c>
      <c r="J179" s="83"/>
      <c r="K179" s="84">
        <f>Таблица616[[#This Row],[Заказ коробок ]]*Таблица616[[#This Row],[Кол-во шт в коробке]]</f>
        <v>0</v>
      </c>
      <c r="L179" s="85">
        <f>Таблица616[[#This Row],[Общее кол-во шт]]*Таблица616[[#This Row],[Оптовая цена KRW за 1шт]]</f>
        <v>0</v>
      </c>
      <c r="M179" s="86" t="str">
        <f>IFERROR(Таблица616[[#This Row],[Общее кол-во шт]]*Таблица616[[#This Row],[Оптовая цена USD за 1шт]],"")</f>
        <v/>
      </c>
      <c r="N179" s="87"/>
    </row>
    <row r="180" spans="1:14" ht="22.5" customHeight="1">
      <c r="A180" s="44" t="s">
        <v>5491</v>
      </c>
      <c r="B180" s="76">
        <v>8806164151327</v>
      </c>
      <c r="C180" s="50" t="s">
        <v>2955</v>
      </c>
      <c r="D180" s="77" t="s">
        <v>322</v>
      </c>
      <c r="E180" s="78">
        <v>5000</v>
      </c>
      <c r="F180" s="15">
        <v>0.5</v>
      </c>
      <c r="G180" s="80">
        <v>15</v>
      </c>
      <c r="H180" s="81">
        <f>Таблица616[[#This Row],[Коэфициент стоимости]]*Таблица616[[#This Row],[Розничная цена KRW]]</f>
        <v>2500</v>
      </c>
      <c r="I180" s="82" t="str">
        <f>IF($H$1="","Введите курс",Таблица616[[#This Row],[Оптовая цена KRW за 1шт]]/$H$1)</f>
        <v>Введите курс</v>
      </c>
      <c r="J180" s="83"/>
      <c r="K180" s="84">
        <f>Таблица616[[#This Row],[Заказ коробок ]]*Таблица616[[#This Row],[Кол-во шт в коробке]]</f>
        <v>0</v>
      </c>
      <c r="L180" s="85">
        <f>Таблица616[[#This Row],[Общее кол-во шт]]*Таблица616[[#This Row],[Оптовая цена KRW за 1шт]]</f>
        <v>0</v>
      </c>
      <c r="M180" s="86" t="str">
        <f>IFERROR(Таблица616[[#This Row],[Общее кол-во шт]]*Таблица616[[#This Row],[Оптовая цена USD за 1шт]],"")</f>
        <v/>
      </c>
      <c r="N180" s="87"/>
    </row>
    <row r="181" spans="1:14" ht="22.5" customHeight="1">
      <c r="A181" s="44" t="s">
        <v>5492</v>
      </c>
      <c r="B181" s="76">
        <v>8806164129166</v>
      </c>
      <c r="C181" s="50" t="s">
        <v>2956</v>
      </c>
      <c r="D181" s="77" t="s">
        <v>321</v>
      </c>
      <c r="E181" s="78">
        <v>11000</v>
      </c>
      <c r="F181" s="15">
        <v>0.5</v>
      </c>
      <c r="G181" s="80">
        <v>12</v>
      </c>
      <c r="H181" s="81">
        <f>Таблица616[[#This Row],[Коэфициент стоимости]]*Таблица616[[#This Row],[Розничная цена KRW]]</f>
        <v>5500</v>
      </c>
      <c r="I181" s="82" t="str">
        <f>IF($H$1="","Введите курс",Таблица616[[#This Row],[Оптовая цена KRW за 1шт]]/$H$1)</f>
        <v>Введите курс</v>
      </c>
      <c r="J181" s="83"/>
      <c r="K181" s="84">
        <f>Таблица616[[#This Row],[Заказ коробок ]]*Таблица616[[#This Row],[Кол-во шт в коробке]]</f>
        <v>0</v>
      </c>
      <c r="L181" s="85">
        <f>Таблица616[[#This Row],[Общее кол-во шт]]*Таблица616[[#This Row],[Оптовая цена KRW за 1шт]]</f>
        <v>0</v>
      </c>
      <c r="M181" s="86" t="str">
        <f>IFERROR(Таблица616[[#This Row],[Общее кол-во шт]]*Таблица616[[#This Row],[Оптовая цена USD за 1шт]],"")</f>
        <v/>
      </c>
      <c r="N181" s="87"/>
    </row>
    <row r="182" spans="1:14" ht="22.5" customHeight="1">
      <c r="A182" s="44" t="s">
        <v>5493</v>
      </c>
      <c r="B182" s="76">
        <v>8806164129173</v>
      </c>
      <c r="C182" s="50" t="s">
        <v>2957</v>
      </c>
      <c r="D182" s="77" t="s">
        <v>320</v>
      </c>
      <c r="E182" s="78">
        <v>11000</v>
      </c>
      <c r="F182" s="15">
        <v>0.5</v>
      </c>
      <c r="G182" s="80">
        <v>12</v>
      </c>
      <c r="H182" s="81">
        <f>Таблица616[[#This Row],[Коэфициент стоимости]]*Таблица616[[#This Row],[Розничная цена KRW]]</f>
        <v>5500</v>
      </c>
      <c r="I182" s="82" t="str">
        <f>IF($H$1="","Введите курс",Таблица616[[#This Row],[Оптовая цена KRW за 1шт]]/$H$1)</f>
        <v>Введите курс</v>
      </c>
      <c r="J182" s="83"/>
      <c r="K182" s="84">
        <f>Таблица616[[#This Row],[Заказ коробок ]]*Таблица616[[#This Row],[Кол-во шт в коробке]]</f>
        <v>0</v>
      </c>
      <c r="L182" s="85">
        <f>Таблица616[[#This Row],[Общее кол-во шт]]*Таблица616[[#This Row],[Оптовая цена KRW за 1шт]]</f>
        <v>0</v>
      </c>
      <c r="M182" s="86" t="str">
        <f>IFERROR(Таблица616[[#This Row],[Общее кол-во шт]]*Таблица616[[#This Row],[Оптовая цена USD за 1шт]],"")</f>
        <v/>
      </c>
      <c r="N182" s="87"/>
    </row>
    <row r="183" spans="1:14" ht="22.5" customHeight="1">
      <c r="A183" s="44" t="s">
        <v>5494</v>
      </c>
      <c r="B183" s="76">
        <v>8806164129159</v>
      </c>
      <c r="C183" s="50" t="s">
        <v>2958</v>
      </c>
      <c r="D183" s="77" t="s">
        <v>319</v>
      </c>
      <c r="E183" s="78">
        <v>11000</v>
      </c>
      <c r="F183" s="15">
        <v>0.5</v>
      </c>
      <c r="G183" s="80">
        <v>12</v>
      </c>
      <c r="H183" s="81">
        <f>Таблица616[[#This Row],[Коэфициент стоимости]]*Таблица616[[#This Row],[Розничная цена KRW]]</f>
        <v>5500</v>
      </c>
      <c r="I183" s="82" t="str">
        <f>IF($H$1="","Введите курс",Таблица616[[#This Row],[Оптовая цена KRW за 1шт]]/$H$1)</f>
        <v>Введите курс</v>
      </c>
      <c r="J183" s="83"/>
      <c r="K183" s="84">
        <f>Таблица616[[#This Row],[Заказ коробок ]]*Таблица616[[#This Row],[Кол-во шт в коробке]]</f>
        <v>0</v>
      </c>
      <c r="L183" s="85">
        <f>Таблица616[[#This Row],[Общее кол-во шт]]*Таблица616[[#This Row],[Оптовая цена KRW за 1шт]]</f>
        <v>0</v>
      </c>
      <c r="M183" s="86" t="str">
        <f>IFERROR(Таблица616[[#This Row],[Общее кол-во шт]]*Таблица616[[#This Row],[Оптовая цена USD за 1шт]],"")</f>
        <v/>
      </c>
      <c r="N183" s="87"/>
    </row>
    <row r="184" spans="1:14" ht="22.5" customHeight="1">
      <c r="A184" s="44" t="s">
        <v>5495</v>
      </c>
      <c r="B184" s="76">
        <v>8806164154489</v>
      </c>
      <c r="C184" s="50" t="s">
        <v>2959</v>
      </c>
      <c r="D184" s="77" t="s">
        <v>318</v>
      </c>
      <c r="E184" s="78">
        <v>6500</v>
      </c>
      <c r="F184" s="15">
        <v>0.5</v>
      </c>
      <c r="G184" s="80">
        <v>12</v>
      </c>
      <c r="H184" s="81">
        <f>Таблица616[[#This Row],[Коэфициент стоимости]]*Таблица616[[#This Row],[Розничная цена KRW]]</f>
        <v>3250</v>
      </c>
      <c r="I184" s="82" t="str">
        <f>IF($H$1="","Введите курс",Таблица616[[#This Row],[Оптовая цена KRW за 1шт]]/$H$1)</f>
        <v>Введите курс</v>
      </c>
      <c r="J184" s="83"/>
      <c r="K184" s="84">
        <f>Таблица616[[#This Row],[Заказ коробок ]]*Таблица616[[#This Row],[Кол-во шт в коробке]]</f>
        <v>0</v>
      </c>
      <c r="L184" s="85">
        <f>Таблица616[[#This Row],[Общее кол-во шт]]*Таблица616[[#This Row],[Оптовая цена KRW за 1шт]]</f>
        <v>0</v>
      </c>
      <c r="M184" s="86" t="str">
        <f>IFERROR(Таблица616[[#This Row],[Общее кол-во шт]]*Таблица616[[#This Row],[Оптовая цена USD за 1шт]],"")</f>
        <v/>
      </c>
      <c r="N184" s="87"/>
    </row>
    <row r="185" spans="1:14" ht="22.5" customHeight="1">
      <c r="A185" s="44" t="s">
        <v>5496</v>
      </c>
      <c r="B185" s="76">
        <v>8806164157909</v>
      </c>
      <c r="C185" s="50" t="s">
        <v>2960</v>
      </c>
      <c r="D185" s="77" t="s">
        <v>317</v>
      </c>
      <c r="E185" s="78">
        <v>6500</v>
      </c>
      <c r="F185" s="15">
        <v>0.5</v>
      </c>
      <c r="G185" s="80">
        <v>12</v>
      </c>
      <c r="H185" s="81">
        <f>Таблица616[[#This Row],[Коэфициент стоимости]]*Таблица616[[#This Row],[Розничная цена KRW]]</f>
        <v>3250</v>
      </c>
      <c r="I185" s="82" t="str">
        <f>IF($H$1="","Введите курс",Таблица616[[#This Row],[Оптовая цена KRW за 1шт]]/$H$1)</f>
        <v>Введите курс</v>
      </c>
      <c r="J185" s="83"/>
      <c r="K185" s="84">
        <f>Таблица616[[#This Row],[Заказ коробок ]]*Таблица616[[#This Row],[Кол-во шт в коробке]]</f>
        <v>0</v>
      </c>
      <c r="L185" s="85">
        <f>Таблица616[[#This Row],[Общее кол-во шт]]*Таблица616[[#This Row],[Оптовая цена KRW за 1шт]]</f>
        <v>0</v>
      </c>
      <c r="M185" s="86" t="str">
        <f>IFERROR(Таблица616[[#This Row],[Общее кол-во шт]]*Таблица616[[#This Row],[Оптовая цена USD за 1шт]],"")</f>
        <v/>
      </c>
      <c r="N185" s="87"/>
    </row>
    <row r="186" spans="1:14" ht="22.5" customHeight="1">
      <c r="A186" s="44" t="s">
        <v>5497</v>
      </c>
      <c r="B186" s="76">
        <v>8806164154472</v>
      </c>
      <c r="C186" s="50" t="s">
        <v>2961</v>
      </c>
      <c r="D186" s="77" t="s">
        <v>316</v>
      </c>
      <c r="E186" s="78">
        <v>6500</v>
      </c>
      <c r="F186" s="15">
        <v>0.5</v>
      </c>
      <c r="G186" s="80">
        <v>12</v>
      </c>
      <c r="H186" s="81">
        <f>Таблица616[[#This Row],[Коэфициент стоимости]]*Таблица616[[#This Row],[Розничная цена KRW]]</f>
        <v>3250</v>
      </c>
      <c r="I186" s="82" t="str">
        <f>IF($H$1="","Введите курс",Таблица616[[#This Row],[Оптовая цена KRW за 1шт]]/$H$1)</f>
        <v>Введите курс</v>
      </c>
      <c r="J186" s="83"/>
      <c r="K186" s="84">
        <f>Таблица616[[#This Row],[Заказ коробок ]]*Таблица616[[#This Row],[Кол-во шт в коробке]]</f>
        <v>0</v>
      </c>
      <c r="L186" s="85">
        <f>Таблица616[[#This Row],[Общее кол-во шт]]*Таблица616[[#This Row],[Оптовая цена KRW за 1шт]]</f>
        <v>0</v>
      </c>
      <c r="M186" s="86" t="str">
        <f>IFERROR(Таблица616[[#This Row],[Общее кол-во шт]]*Таблица616[[#This Row],[Оптовая цена USD за 1шт]],"")</f>
        <v/>
      </c>
      <c r="N186" s="87"/>
    </row>
    <row r="187" spans="1:14" ht="22.5" customHeight="1">
      <c r="A187" s="44" t="s">
        <v>5498</v>
      </c>
      <c r="B187" s="76">
        <v>8806164139516</v>
      </c>
      <c r="C187" s="50" t="s">
        <v>2962</v>
      </c>
      <c r="D187" s="77" t="s">
        <v>315</v>
      </c>
      <c r="E187" s="78">
        <v>11000</v>
      </c>
      <c r="F187" s="15">
        <v>0.5</v>
      </c>
      <c r="G187" s="80">
        <v>12</v>
      </c>
      <c r="H187" s="81">
        <f>Таблица616[[#This Row],[Коэфициент стоимости]]*Таблица616[[#This Row],[Розничная цена KRW]]</f>
        <v>5500</v>
      </c>
      <c r="I187" s="82" t="str">
        <f>IF($H$1="","Введите курс",Таблица616[[#This Row],[Оптовая цена KRW за 1шт]]/$H$1)</f>
        <v>Введите курс</v>
      </c>
      <c r="J187" s="83"/>
      <c r="K187" s="84">
        <f>Таблица616[[#This Row],[Заказ коробок ]]*Таблица616[[#This Row],[Кол-во шт в коробке]]</f>
        <v>0</v>
      </c>
      <c r="L187" s="85">
        <f>Таблица616[[#This Row],[Общее кол-во шт]]*Таблица616[[#This Row],[Оптовая цена KRW за 1шт]]</f>
        <v>0</v>
      </c>
      <c r="M187" s="86" t="str">
        <f>IFERROR(Таблица616[[#This Row],[Общее кол-во шт]]*Таблица616[[#This Row],[Оптовая цена USD за 1шт]],"")</f>
        <v/>
      </c>
      <c r="N187" s="87"/>
    </row>
    <row r="188" spans="1:14" ht="22.5" customHeight="1">
      <c r="A188" s="44" t="s">
        <v>5499</v>
      </c>
      <c r="B188" s="76">
        <v>8806164118122</v>
      </c>
      <c r="C188" s="50" t="s">
        <v>2963</v>
      </c>
      <c r="D188" s="77" t="s">
        <v>314</v>
      </c>
      <c r="E188" s="78">
        <v>6000</v>
      </c>
      <c r="F188" s="15">
        <v>0.5</v>
      </c>
      <c r="G188" s="80">
        <v>12</v>
      </c>
      <c r="H188" s="81">
        <f>Таблица616[[#This Row],[Коэфициент стоимости]]*Таблица616[[#This Row],[Розничная цена KRW]]</f>
        <v>3000</v>
      </c>
      <c r="I188" s="82" t="str">
        <f>IF($H$1="","Введите курс",Таблица616[[#This Row],[Оптовая цена KRW за 1шт]]/$H$1)</f>
        <v>Введите курс</v>
      </c>
      <c r="J188" s="83"/>
      <c r="K188" s="84">
        <f>Таблица616[[#This Row],[Заказ коробок ]]*Таблица616[[#This Row],[Кол-во шт в коробке]]</f>
        <v>0</v>
      </c>
      <c r="L188" s="85">
        <f>Таблица616[[#This Row],[Общее кол-во шт]]*Таблица616[[#This Row],[Оптовая цена KRW за 1шт]]</f>
        <v>0</v>
      </c>
      <c r="M188" s="86" t="str">
        <f>IFERROR(Таблица616[[#This Row],[Общее кол-во шт]]*Таблица616[[#This Row],[Оптовая цена USD за 1шт]],"")</f>
        <v/>
      </c>
      <c r="N188" s="87"/>
    </row>
    <row r="189" spans="1:14" ht="22.5" customHeight="1">
      <c r="A189" s="44" t="s">
        <v>5500</v>
      </c>
      <c r="B189" s="76">
        <v>8806164118115</v>
      </c>
      <c r="C189" s="50" t="s">
        <v>2964</v>
      </c>
      <c r="D189" s="77" t="s">
        <v>313</v>
      </c>
      <c r="E189" s="78">
        <v>6000</v>
      </c>
      <c r="F189" s="15">
        <v>0.5</v>
      </c>
      <c r="G189" s="80">
        <v>12</v>
      </c>
      <c r="H189" s="81">
        <f>Таблица616[[#This Row],[Коэфициент стоимости]]*Таблица616[[#This Row],[Розничная цена KRW]]</f>
        <v>3000</v>
      </c>
      <c r="I189" s="82" t="str">
        <f>IF($H$1="","Введите курс",Таблица616[[#This Row],[Оптовая цена KRW за 1шт]]/$H$1)</f>
        <v>Введите курс</v>
      </c>
      <c r="J189" s="83"/>
      <c r="K189" s="84">
        <f>Таблица616[[#This Row],[Заказ коробок ]]*Таблица616[[#This Row],[Кол-во шт в коробке]]</f>
        <v>0</v>
      </c>
      <c r="L189" s="85">
        <f>Таблица616[[#This Row],[Общее кол-во шт]]*Таблица616[[#This Row],[Оптовая цена KRW за 1шт]]</f>
        <v>0</v>
      </c>
      <c r="M189" s="86" t="str">
        <f>IFERROR(Таблица616[[#This Row],[Общее кол-во шт]]*Таблица616[[#This Row],[Оптовая цена USD за 1шт]],"")</f>
        <v/>
      </c>
      <c r="N189" s="87"/>
    </row>
    <row r="190" spans="1:14" ht="22.5" customHeight="1">
      <c r="A190" s="44" t="s">
        <v>5501</v>
      </c>
      <c r="B190" s="76">
        <v>8806164162378</v>
      </c>
      <c r="C190" s="50" t="s">
        <v>2965</v>
      </c>
      <c r="D190" s="77" t="s">
        <v>862</v>
      </c>
      <c r="E190" s="78">
        <v>6000</v>
      </c>
      <c r="F190" s="15">
        <v>0.5</v>
      </c>
      <c r="G190" s="80">
        <v>12</v>
      </c>
      <c r="H190" s="81">
        <f>Таблица616[[#This Row],[Коэфициент стоимости]]*Таблица616[[#This Row],[Розничная цена KRW]]</f>
        <v>3000</v>
      </c>
      <c r="I190" s="82" t="str">
        <f>IF($H$1="","Введите курс",Таблица616[[#This Row],[Оптовая цена KRW за 1шт]]/$H$1)</f>
        <v>Введите курс</v>
      </c>
      <c r="J190" s="83"/>
      <c r="K190" s="84">
        <f>Таблица616[[#This Row],[Заказ коробок ]]*Таблица616[[#This Row],[Кол-во шт в коробке]]</f>
        <v>0</v>
      </c>
      <c r="L190" s="85">
        <f>Таблица616[[#This Row],[Общее кол-во шт]]*Таблица616[[#This Row],[Оптовая цена KRW за 1шт]]</f>
        <v>0</v>
      </c>
      <c r="M190" s="86" t="str">
        <f>IFERROR(Таблица616[[#This Row],[Общее кол-во шт]]*Таблица616[[#This Row],[Оптовая цена USD за 1шт]],"")</f>
        <v/>
      </c>
      <c r="N190" s="87"/>
    </row>
    <row r="191" spans="1:14" ht="22.5" customHeight="1">
      <c r="A191" s="44" t="s">
        <v>5502</v>
      </c>
      <c r="B191" s="76">
        <v>8806164166741</v>
      </c>
      <c r="C191" s="50" t="s">
        <v>2966</v>
      </c>
      <c r="D191" s="77" t="s">
        <v>926</v>
      </c>
      <c r="E191" s="78">
        <v>6000</v>
      </c>
      <c r="F191" s="15">
        <v>0.5</v>
      </c>
      <c r="G191" s="80">
        <v>12</v>
      </c>
      <c r="H191" s="81">
        <f>Таблица616[[#This Row],[Коэфициент стоимости]]*Таблица616[[#This Row],[Розничная цена KRW]]</f>
        <v>3000</v>
      </c>
      <c r="I191" s="82" t="str">
        <f>IF($H$1="","Введите курс",Таблица616[[#This Row],[Оптовая цена KRW за 1шт]]/$H$1)</f>
        <v>Введите курс</v>
      </c>
      <c r="J191" s="83"/>
      <c r="K191" s="84">
        <f>Таблица616[[#This Row],[Заказ коробок ]]*Таблица616[[#This Row],[Кол-во шт в коробке]]</f>
        <v>0</v>
      </c>
      <c r="L191" s="85">
        <f>Таблица616[[#This Row],[Общее кол-во шт]]*Таблица616[[#This Row],[Оптовая цена KRW за 1шт]]</f>
        <v>0</v>
      </c>
      <c r="M191" s="86" t="str">
        <f>IFERROR(Таблица616[[#This Row],[Общее кол-во шт]]*Таблица616[[#This Row],[Оптовая цена USD за 1шт]],"")</f>
        <v/>
      </c>
      <c r="N191" s="87"/>
    </row>
    <row r="192" spans="1:14" ht="22.5" customHeight="1">
      <c r="A192" s="44" t="s">
        <v>5503</v>
      </c>
      <c r="B192" s="76">
        <v>8806164164723</v>
      </c>
      <c r="C192" s="50" t="s">
        <v>2967</v>
      </c>
      <c r="D192" s="77" t="s">
        <v>861</v>
      </c>
      <c r="E192" s="78">
        <v>6000</v>
      </c>
      <c r="F192" s="15">
        <v>0.5</v>
      </c>
      <c r="G192" s="80">
        <v>12</v>
      </c>
      <c r="H192" s="81">
        <f>Таблица616[[#This Row],[Коэфициент стоимости]]*Таблица616[[#This Row],[Розничная цена KRW]]</f>
        <v>3000</v>
      </c>
      <c r="I192" s="82" t="str">
        <f>IF($H$1="","Введите курс",Таблица616[[#This Row],[Оптовая цена KRW за 1шт]]/$H$1)</f>
        <v>Введите курс</v>
      </c>
      <c r="J192" s="83"/>
      <c r="K192" s="84">
        <f>Таблица616[[#This Row],[Заказ коробок ]]*Таблица616[[#This Row],[Кол-во шт в коробке]]</f>
        <v>0</v>
      </c>
      <c r="L192" s="85">
        <f>Таблица616[[#This Row],[Общее кол-во шт]]*Таблица616[[#This Row],[Оптовая цена KRW за 1шт]]</f>
        <v>0</v>
      </c>
      <c r="M192" s="86" t="str">
        <f>IFERROR(Таблица616[[#This Row],[Общее кол-во шт]]*Таблица616[[#This Row],[Оптовая цена USD за 1шт]],"")</f>
        <v/>
      </c>
      <c r="N192" s="87"/>
    </row>
    <row r="193" spans="1:14" ht="22.5" customHeight="1">
      <c r="A193" s="44" t="s">
        <v>5504</v>
      </c>
      <c r="B193" s="76">
        <v>8806164147979</v>
      </c>
      <c r="C193" s="50" t="s">
        <v>2968</v>
      </c>
      <c r="D193" s="77" t="s">
        <v>446</v>
      </c>
      <c r="E193" s="78">
        <v>25000</v>
      </c>
      <c r="F193" s="15">
        <v>0.5</v>
      </c>
      <c r="G193" s="80">
        <v>10</v>
      </c>
      <c r="H193" s="81">
        <f>Таблица616[[#This Row],[Коэфициент стоимости]]*Таблица616[[#This Row],[Розничная цена KRW]]</f>
        <v>12500</v>
      </c>
      <c r="I193" s="82" t="str">
        <f>IF($H$1="","Введите курс",Таблица616[[#This Row],[Оптовая цена KRW за 1шт]]/$H$1)</f>
        <v>Введите курс</v>
      </c>
      <c r="J193" s="83"/>
      <c r="K193" s="84">
        <f>Таблица616[[#This Row],[Заказ коробок ]]*Таблица616[[#This Row],[Кол-во шт в коробке]]</f>
        <v>0</v>
      </c>
      <c r="L193" s="85">
        <f>Таблица616[[#This Row],[Общее кол-во шт]]*Таблица616[[#This Row],[Оптовая цена KRW за 1шт]]</f>
        <v>0</v>
      </c>
      <c r="M193" s="86" t="str">
        <f>IFERROR(Таблица616[[#This Row],[Общее кол-во шт]]*Таблица616[[#This Row],[Оптовая цена USD за 1шт]],"")</f>
        <v/>
      </c>
      <c r="N193" s="87"/>
    </row>
    <row r="194" spans="1:14" ht="22.5" customHeight="1">
      <c r="A194" s="44" t="s">
        <v>5505</v>
      </c>
      <c r="B194" s="76">
        <v>8806164157619</v>
      </c>
      <c r="C194" s="50" t="s">
        <v>2969</v>
      </c>
      <c r="D194" s="77" t="s">
        <v>2970</v>
      </c>
      <c r="E194" s="78">
        <v>10000</v>
      </c>
      <c r="F194" s="15">
        <v>0.5</v>
      </c>
      <c r="G194" s="80">
        <v>10</v>
      </c>
      <c r="H194" s="81">
        <f>Таблица616[[#This Row],[Коэфициент стоимости]]*Таблица616[[#This Row],[Розничная цена KRW]]</f>
        <v>5000</v>
      </c>
      <c r="I194" s="82" t="str">
        <f>IF($H$1="","Введите курс",Таблица616[[#This Row],[Оптовая цена KRW за 1шт]]/$H$1)</f>
        <v>Введите курс</v>
      </c>
      <c r="J194" s="83"/>
      <c r="K194" s="84">
        <f>Таблица616[[#This Row],[Заказ коробок ]]*Таблица616[[#This Row],[Кол-во шт в коробке]]</f>
        <v>0</v>
      </c>
      <c r="L194" s="85">
        <f>Таблица616[[#This Row],[Общее кол-во шт]]*Таблица616[[#This Row],[Оптовая цена KRW за 1шт]]</f>
        <v>0</v>
      </c>
      <c r="M194" s="86" t="str">
        <f>IFERROR(Таблица616[[#This Row],[Общее кол-во шт]]*Таблица616[[#This Row],[Оптовая цена USD за 1шт]],"")</f>
        <v/>
      </c>
      <c r="N194" s="87"/>
    </row>
    <row r="195" spans="1:14" ht="22.5" customHeight="1">
      <c r="A195" s="44" t="s">
        <v>5506</v>
      </c>
      <c r="B195" s="76">
        <v>8806164157664</v>
      </c>
      <c r="C195" s="50" t="s">
        <v>2971</v>
      </c>
      <c r="D195" s="77" t="s">
        <v>2972</v>
      </c>
      <c r="E195" s="78">
        <v>6000</v>
      </c>
      <c r="F195" s="15">
        <v>0.5</v>
      </c>
      <c r="G195" s="80">
        <v>10</v>
      </c>
      <c r="H195" s="81">
        <f>Таблица616[[#This Row],[Коэфициент стоимости]]*Таблица616[[#This Row],[Розничная цена KRW]]</f>
        <v>3000</v>
      </c>
      <c r="I195" s="82" t="str">
        <f>IF($H$1="","Введите курс",Таблица616[[#This Row],[Оптовая цена KRW за 1шт]]/$H$1)</f>
        <v>Введите курс</v>
      </c>
      <c r="J195" s="83"/>
      <c r="K195" s="84">
        <f>Таблица616[[#This Row],[Заказ коробок ]]*Таблица616[[#This Row],[Кол-во шт в коробке]]</f>
        <v>0</v>
      </c>
      <c r="L195" s="85">
        <f>Таблица616[[#This Row],[Общее кол-во шт]]*Таблица616[[#This Row],[Оптовая цена KRW за 1шт]]</f>
        <v>0</v>
      </c>
      <c r="M195" s="86" t="str">
        <f>IFERROR(Таблица616[[#This Row],[Общее кол-во шт]]*Таблица616[[#This Row],[Оптовая цена USD за 1шт]],"")</f>
        <v/>
      </c>
      <c r="N195" s="87"/>
    </row>
    <row r="196" spans="1:14" ht="22.5" customHeight="1">
      <c r="A196" s="44" t="s">
        <v>5507</v>
      </c>
      <c r="B196" s="76">
        <v>8806164157640</v>
      </c>
      <c r="C196" s="50" t="s">
        <v>2973</v>
      </c>
      <c r="D196" s="77" t="s">
        <v>2974</v>
      </c>
      <c r="E196" s="78">
        <v>10000</v>
      </c>
      <c r="F196" s="15">
        <v>0.5</v>
      </c>
      <c r="G196" s="80">
        <v>10</v>
      </c>
      <c r="H196" s="81">
        <f>Таблица616[[#This Row],[Коэфициент стоимости]]*Таблица616[[#This Row],[Розничная цена KRW]]</f>
        <v>5000</v>
      </c>
      <c r="I196" s="82" t="str">
        <f>IF($H$1="","Введите курс",Таблица616[[#This Row],[Оптовая цена KRW за 1шт]]/$H$1)</f>
        <v>Введите курс</v>
      </c>
      <c r="J196" s="83"/>
      <c r="K196" s="84">
        <f>Таблица616[[#This Row],[Заказ коробок ]]*Таблица616[[#This Row],[Кол-во шт в коробке]]</f>
        <v>0</v>
      </c>
      <c r="L196" s="85">
        <f>Таблица616[[#This Row],[Общее кол-во шт]]*Таблица616[[#This Row],[Оптовая цена KRW за 1шт]]</f>
        <v>0</v>
      </c>
      <c r="M196" s="86" t="str">
        <f>IFERROR(Таблица616[[#This Row],[Общее кол-во шт]]*Таблица616[[#This Row],[Оптовая цена USD за 1шт]],"")</f>
        <v/>
      </c>
      <c r="N196" s="87"/>
    </row>
    <row r="197" spans="1:14" ht="22.5" customHeight="1">
      <c r="A197" s="44" t="s">
        <v>5508</v>
      </c>
      <c r="B197" s="76">
        <v>8806164157961</v>
      </c>
      <c r="C197" s="50" t="s">
        <v>2975</v>
      </c>
      <c r="D197" s="77" t="s">
        <v>2976</v>
      </c>
      <c r="E197" s="78">
        <v>12000</v>
      </c>
      <c r="F197" s="15">
        <v>0.5</v>
      </c>
      <c r="G197" s="80">
        <v>16</v>
      </c>
      <c r="H197" s="81">
        <f>Таблица616[[#This Row],[Коэфициент стоимости]]*Таблица616[[#This Row],[Розничная цена KRW]]</f>
        <v>6000</v>
      </c>
      <c r="I197" s="82" t="str">
        <f>IF($H$1="","Введите курс",Таблица616[[#This Row],[Оптовая цена KRW за 1шт]]/$H$1)</f>
        <v>Введите курс</v>
      </c>
      <c r="J197" s="83"/>
      <c r="K197" s="84">
        <f>Таблица616[[#This Row],[Заказ коробок ]]*Таблица616[[#This Row],[Кол-во шт в коробке]]</f>
        <v>0</v>
      </c>
      <c r="L197" s="85">
        <f>Таблица616[[#This Row],[Общее кол-во шт]]*Таблица616[[#This Row],[Оптовая цена KRW за 1шт]]</f>
        <v>0</v>
      </c>
      <c r="M197" s="86" t="str">
        <f>IFERROR(Таблица616[[#This Row],[Общее кол-во шт]]*Таблица616[[#This Row],[Оптовая цена USD за 1шт]],"")</f>
        <v/>
      </c>
      <c r="N197" s="87"/>
    </row>
    <row r="198" spans="1:14" ht="22.5" customHeight="1">
      <c r="A198" s="44" t="s">
        <v>5509</v>
      </c>
      <c r="B198" s="76">
        <v>8806164157633</v>
      </c>
      <c r="C198" s="50" t="s">
        <v>2977</v>
      </c>
      <c r="D198" s="77" t="s">
        <v>2978</v>
      </c>
      <c r="E198" s="78">
        <v>10000</v>
      </c>
      <c r="F198" s="15">
        <v>0.5</v>
      </c>
      <c r="G198" s="80">
        <v>10</v>
      </c>
      <c r="H198" s="81">
        <f>Таблица616[[#This Row],[Коэфициент стоимости]]*Таблица616[[#This Row],[Розничная цена KRW]]</f>
        <v>5000</v>
      </c>
      <c r="I198" s="82" t="str">
        <f>IF($H$1="","Введите курс",Таблица616[[#This Row],[Оптовая цена KRW за 1шт]]/$H$1)</f>
        <v>Введите курс</v>
      </c>
      <c r="J198" s="83"/>
      <c r="K198" s="84">
        <f>Таблица616[[#This Row],[Заказ коробок ]]*Таблица616[[#This Row],[Кол-во шт в коробке]]</f>
        <v>0</v>
      </c>
      <c r="L198" s="85">
        <f>Таблица616[[#This Row],[Общее кол-во шт]]*Таблица616[[#This Row],[Оптовая цена KRW за 1шт]]</f>
        <v>0</v>
      </c>
      <c r="M198" s="86" t="str">
        <f>IFERROR(Таблица616[[#This Row],[Общее кол-во шт]]*Таблица616[[#This Row],[Оптовая цена USD за 1шт]],"")</f>
        <v/>
      </c>
      <c r="N198" s="87"/>
    </row>
    <row r="199" spans="1:14" ht="22.5" customHeight="1">
      <c r="A199" s="44" t="s">
        <v>5510</v>
      </c>
      <c r="B199" s="76">
        <v>8806164157626</v>
      </c>
      <c r="C199" s="50" t="s">
        <v>2979</v>
      </c>
      <c r="D199" s="77" t="s">
        <v>2980</v>
      </c>
      <c r="E199" s="78">
        <v>10000</v>
      </c>
      <c r="F199" s="15">
        <v>0.5</v>
      </c>
      <c r="G199" s="80">
        <v>10</v>
      </c>
      <c r="H199" s="81">
        <f>Таблица616[[#This Row],[Коэфициент стоимости]]*Таблица616[[#This Row],[Розничная цена KRW]]</f>
        <v>5000</v>
      </c>
      <c r="I199" s="82" t="str">
        <f>IF($H$1="","Введите курс",Таблица616[[#This Row],[Оптовая цена KRW за 1шт]]/$H$1)</f>
        <v>Введите курс</v>
      </c>
      <c r="J199" s="83"/>
      <c r="K199" s="84">
        <f>Таблица616[[#This Row],[Заказ коробок ]]*Таблица616[[#This Row],[Кол-во шт в коробке]]</f>
        <v>0</v>
      </c>
      <c r="L199" s="85">
        <f>Таблица616[[#This Row],[Общее кол-во шт]]*Таблица616[[#This Row],[Оптовая цена KRW за 1шт]]</f>
        <v>0</v>
      </c>
      <c r="M199" s="86" t="str">
        <f>IFERROR(Таблица616[[#This Row],[Общее кол-во шт]]*Таблица616[[#This Row],[Оптовая цена USD за 1шт]],"")</f>
        <v/>
      </c>
      <c r="N199" s="87"/>
    </row>
    <row r="200" spans="1:14" ht="22.5" customHeight="1">
      <c r="A200" s="44" t="s">
        <v>5511</v>
      </c>
      <c r="B200" s="76">
        <v>8806164147436</v>
      </c>
      <c r="C200" s="50" t="s">
        <v>2981</v>
      </c>
      <c r="D200" s="77" t="s">
        <v>241</v>
      </c>
      <c r="E200" s="78">
        <v>4400</v>
      </c>
      <c r="F200" s="15">
        <v>0.5</v>
      </c>
      <c r="G200" s="80">
        <v>24</v>
      </c>
      <c r="H200" s="81">
        <f>Таблица616[[#This Row],[Коэфициент стоимости]]*Таблица616[[#This Row],[Розничная цена KRW]]</f>
        <v>2200</v>
      </c>
      <c r="I200" s="82" t="str">
        <f>IF($H$1="","Введите курс",Таблица616[[#This Row],[Оптовая цена KRW за 1шт]]/$H$1)</f>
        <v>Введите курс</v>
      </c>
      <c r="J200" s="83"/>
      <c r="K200" s="84">
        <f>Таблица616[[#This Row],[Заказ коробок ]]*Таблица616[[#This Row],[Кол-во шт в коробке]]</f>
        <v>0</v>
      </c>
      <c r="L200" s="85">
        <f>Таблица616[[#This Row],[Общее кол-во шт]]*Таблица616[[#This Row],[Оптовая цена KRW за 1шт]]</f>
        <v>0</v>
      </c>
      <c r="M200" s="86" t="str">
        <f>IFERROR(Таблица616[[#This Row],[Общее кол-во шт]]*Таблица616[[#This Row],[Оптовая цена USD за 1шт]],"")</f>
        <v/>
      </c>
      <c r="N200" s="87"/>
    </row>
    <row r="201" spans="1:14" ht="22.5" customHeight="1">
      <c r="A201" s="44" t="s">
        <v>5512</v>
      </c>
      <c r="B201" s="76">
        <v>8806164157695</v>
      </c>
      <c r="C201" s="50" t="s">
        <v>2982</v>
      </c>
      <c r="D201" s="77" t="s">
        <v>2983</v>
      </c>
      <c r="E201" s="78">
        <v>4400</v>
      </c>
      <c r="F201" s="15">
        <v>0.5</v>
      </c>
      <c r="G201" s="80">
        <v>12</v>
      </c>
      <c r="H201" s="81">
        <f>Таблица616[[#This Row],[Коэфициент стоимости]]*Таблица616[[#This Row],[Розничная цена KRW]]</f>
        <v>2200</v>
      </c>
      <c r="I201" s="82" t="str">
        <f>IF($H$1="","Введите курс",Таблица616[[#This Row],[Оптовая цена KRW за 1шт]]/$H$1)</f>
        <v>Введите курс</v>
      </c>
      <c r="J201" s="83"/>
      <c r="K201" s="84">
        <f>Таблица616[[#This Row],[Заказ коробок ]]*Таблица616[[#This Row],[Кол-во шт в коробке]]</f>
        <v>0</v>
      </c>
      <c r="L201" s="85">
        <f>Таблица616[[#This Row],[Общее кол-во шт]]*Таблица616[[#This Row],[Оптовая цена KRW за 1шт]]</f>
        <v>0</v>
      </c>
      <c r="M201" s="86" t="str">
        <f>IFERROR(Таблица616[[#This Row],[Общее кол-во шт]]*Таблица616[[#This Row],[Оптовая цена USD за 1шт]],"")</f>
        <v/>
      </c>
      <c r="N201" s="87"/>
    </row>
    <row r="202" spans="1:14" ht="22.5" customHeight="1">
      <c r="A202" s="44" t="s">
        <v>5513</v>
      </c>
      <c r="B202" s="76">
        <v>8806164163788</v>
      </c>
      <c r="C202" s="50" t="s">
        <v>2984</v>
      </c>
      <c r="D202" s="77" t="s">
        <v>857</v>
      </c>
      <c r="E202" s="78">
        <v>7000</v>
      </c>
      <c r="F202" s="15">
        <v>0.5</v>
      </c>
      <c r="G202" s="80">
        <v>10</v>
      </c>
      <c r="H202" s="81">
        <f>Таблица616[[#This Row],[Коэфициент стоимости]]*Таблица616[[#This Row],[Розничная цена KRW]]</f>
        <v>3500</v>
      </c>
      <c r="I202" s="82" t="str">
        <f>IF($H$1="","Введите курс",Таблица616[[#This Row],[Оптовая цена KRW за 1шт]]/$H$1)</f>
        <v>Введите курс</v>
      </c>
      <c r="J202" s="83"/>
      <c r="K202" s="84">
        <f>Таблица616[[#This Row],[Заказ коробок ]]*Таблица616[[#This Row],[Кол-во шт в коробке]]</f>
        <v>0</v>
      </c>
      <c r="L202" s="85">
        <f>Таблица616[[#This Row],[Общее кол-во шт]]*Таблица616[[#This Row],[Оптовая цена KRW за 1шт]]</f>
        <v>0</v>
      </c>
      <c r="M202" s="86" t="str">
        <f>IFERROR(Таблица616[[#This Row],[Общее кол-во шт]]*Таблица616[[#This Row],[Оптовая цена USD за 1шт]],"")</f>
        <v/>
      </c>
      <c r="N202" s="87"/>
    </row>
    <row r="203" spans="1:14" ht="22.5" customHeight="1">
      <c r="A203" s="44" t="s">
        <v>5514</v>
      </c>
      <c r="B203" s="76">
        <v>8806164157671</v>
      </c>
      <c r="C203" s="50" t="s">
        <v>2985</v>
      </c>
      <c r="D203" s="77" t="s">
        <v>2986</v>
      </c>
      <c r="E203" s="78">
        <v>12000</v>
      </c>
      <c r="F203" s="15">
        <v>0.5</v>
      </c>
      <c r="G203" s="80">
        <v>10</v>
      </c>
      <c r="H203" s="81">
        <f>Таблица616[[#This Row],[Коэфициент стоимости]]*Таблица616[[#This Row],[Розничная цена KRW]]</f>
        <v>6000</v>
      </c>
      <c r="I203" s="82" t="str">
        <f>IF($H$1="","Введите курс",Таблица616[[#This Row],[Оптовая цена KRW за 1шт]]/$H$1)</f>
        <v>Введите курс</v>
      </c>
      <c r="J203" s="83"/>
      <c r="K203" s="84">
        <f>Таблица616[[#This Row],[Заказ коробок ]]*Таблица616[[#This Row],[Кол-во шт в коробке]]</f>
        <v>0</v>
      </c>
      <c r="L203" s="85">
        <f>Таблица616[[#This Row],[Общее кол-во шт]]*Таблица616[[#This Row],[Оптовая цена KRW за 1шт]]</f>
        <v>0</v>
      </c>
      <c r="M203" s="86" t="str">
        <f>IFERROR(Таблица616[[#This Row],[Общее кол-во шт]]*Таблица616[[#This Row],[Оптовая цена USD за 1шт]],"")</f>
        <v/>
      </c>
      <c r="N203" s="87"/>
    </row>
    <row r="204" spans="1:14" ht="22.5" customHeight="1">
      <c r="A204" s="44" t="s">
        <v>5515</v>
      </c>
      <c r="B204" s="76">
        <v>8806164129425</v>
      </c>
      <c r="C204" s="50" t="s">
        <v>2987</v>
      </c>
      <c r="D204" s="77" t="s">
        <v>604</v>
      </c>
      <c r="E204" s="78">
        <v>11000</v>
      </c>
      <c r="F204" s="15">
        <v>0.5</v>
      </c>
      <c r="G204" s="80">
        <v>12</v>
      </c>
      <c r="H204" s="81">
        <f>Таблица616[[#This Row],[Коэфициент стоимости]]*Таблица616[[#This Row],[Розничная цена KRW]]</f>
        <v>5500</v>
      </c>
      <c r="I204" s="82" t="str">
        <f>IF($H$1="","Введите курс",Таблица616[[#This Row],[Оптовая цена KRW за 1шт]]/$H$1)</f>
        <v>Введите курс</v>
      </c>
      <c r="J204" s="83"/>
      <c r="K204" s="84">
        <f>Таблица616[[#This Row],[Заказ коробок ]]*Таблица616[[#This Row],[Кол-во шт в коробке]]</f>
        <v>0</v>
      </c>
      <c r="L204" s="85">
        <f>Таблица616[[#This Row],[Общее кол-во шт]]*Таблица616[[#This Row],[Оптовая цена KRW за 1шт]]</f>
        <v>0</v>
      </c>
      <c r="M204" s="86" t="str">
        <f>IFERROR(Таблица616[[#This Row],[Общее кол-во шт]]*Таблица616[[#This Row],[Оптовая цена USD за 1шт]],"")</f>
        <v/>
      </c>
      <c r="N204" s="87"/>
    </row>
    <row r="205" spans="1:14" ht="22.5" customHeight="1">
      <c r="A205" s="44" t="s">
        <v>5516</v>
      </c>
      <c r="B205" s="76"/>
      <c r="C205" s="50" t="s">
        <v>4071</v>
      </c>
      <c r="D205" s="115" t="s">
        <v>5517</v>
      </c>
      <c r="E205" s="78">
        <v>13000</v>
      </c>
      <c r="F205" s="15">
        <v>0.5</v>
      </c>
      <c r="G205" s="80">
        <v>10</v>
      </c>
      <c r="H205" s="81">
        <f>Таблица616[[#This Row],[Коэфициент стоимости]]*Таблица616[[#This Row],[Розничная цена KRW]]</f>
        <v>6500</v>
      </c>
      <c r="I205" s="82" t="str">
        <f>IF($H$1="","Введите курс",Таблица616[[#This Row],[Оптовая цена KRW за 1шт]]/$H$1)</f>
        <v>Введите курс</v>
      </c>
      <c r="J205" s="83"/>
      <c r="K205" s="84">
        <f>Таблица616[[#This Row],[Заказ коробок ]]*Таблица616[[#This Row],[Кол-во шт в коробке]]</f>
        <v>0</v>
      </c>
      <c r="L205" s="85">
        <f>Таблица616[[#This Row],[Общее кол-во шт]]*Таблица616[[#This Row],[Оптовая цена KRW за 1шт]]</f>
        <v>0</v>
      </c>
      <c r="M205" s="86" t="str">
        <f>IFERROR(Таблица616[[#This Row],[Общее кол-во шт]]*Таблица616[[#This Row],[Оптовая цена USD за 1шт]],"")</f>
        <v/>
      </c>
      <c r="N205" s="87"/>
    </row>
    <row r="206" spans="1:14" ht="22.5" customHeight="1">
      <c r="A206" s="44" t="s">
        <v>5518</v>
      </c>
      <c r="B206" s="76">
        <v>8806164169940</v>
      </c>
      <c r="C206" s="50" t="s">
        <v>2988</v>
      </c>
      <c r="D206" s="77" t="s">
        <v>1010</v>
      </c>
      <c r="E206" s="78">
        <v>13000</v>
      </c>
      <c r="F206" s="15">
        <v>0.5</v>
      </c>
      <c r="G206" s="80">
        <v>10</v>
      </c>
      <c r="H206" s="81">
        <f>Таблица616[[#This Row],[Коэфициент стоимости]]*Таблица616[[#This Row],[Розничная цена KRW]]</f>
        <v>6500</v>
      </c>
      <c r="I206" s="82" t="str">
        <f>IF($H$1="","Введите курс",Таблица616[[#This Row],[Оптовая цена KRW за 1шт]]/$H$1)</f>
        <v>Введите курс</v>
      </c>
      <c r="J206" s="83"/>
      <c r="K206" s="84">
        <f>Таблица616[[#This Row],[Заказ коробок ]]*Таблица616[[#This Row],[Кол-во шт в коробке]]</f>
        <v>0</v>
      </c>
      <c r="L206" s="85">
        <f>Таблица616[[#This Row],[Общее кол-во шт]]*Таблица616[[#This Row],[Оптовая цена KRW за 1шт]]</f>
        <v>0</v>
      </c>
      <c r="M206" s="86" t="str">
        <f>IFERROR(Таблица616[[#This Row],[Общее кол-во шт]]*Таблица616[[#This Row],[Оптовая цена USD за 1шт]],"")</f>
        <v/>
      </c>
      <c r="N206" s="87"/>
    </row>
    <row r="207" spans="1:14" ht="22.5" customHeight="1">
      <c r="A207" s="44" t="s">
        <v>5519</v>
      </c>
      <c r="B207" s="76">
        <v>8806164155110</v>
      </c>
      <c r="C207" s="50" t="s">
        <v>2989</v>
      </c>
      <c r="D207" s="77" t="s">
        <v>374</v>
      </c>
      <c r="E207" s="78">
        <v>16000</v>
      </c>
      <c r="F207" s="15">
        <v>0.5</v>
      </c>
      <c r="G207" s="80">
        <v>10</v>
      </c>
      <c r="H207" s="81">
        <f>Таблица616[[#This Row],[Коэфициент стоимости]]*Таблица616[[#This Row],[Розничная цена KRW]]</f>
        <v>8000</v>
      </c>
      <c r="I207" s="82" t="str">
        <f>IF($H$1="","Введите курс",Таблица616[[#This Row],[Оптовая цена KRW за 1шт]]/$H$1)</f>
        <v>Введите курс</v>
      </c>
      <c r="J207" s="83"/>
      <c r="K207" s="84">
        <f>Таблица616[[#This Row],[Заказ коробок ]]*Таблица616[[#This Row],[Кол-во шт в коробке]]</f>
        <v>0</v>
      </c>
      <c r="L207" s="85">
        <f>Таблица616[[#This Row],[Общее кол-во шт]]*Таблица616[[#This Row],[Оптовая цена KRW за 1шт]]</f>
        <v>0</v>
      </c>
      <c r="M207" s="86" t="str">
        <f>IFERROR(Таблица616[[#This Row],[Общее кол-во шт]]*Таблица616[[#This Row],[Оптовая цена USD за 1шт]],"")</f>
        <v/>
      </c>
      <c r="N207" s="87"/>
    </row>
    <row r="208" spans="1:14" ht="22.5" customHeight="1">
      <c r="A208" s="44" t="s">
        <v>5520</v>
      </c>
      <c r="B208" s="76">
        <v>8806164155127</v>
      </c>
      <c r="C208" s="50" t="s">
        <v>2990</v>
      </c>
      <c r="D208" s="77" t="s">
        <v>373</v>
      </c>
      <c r="E208" s="78">
        <v>11000</v>
      </c>
      <c r="F208" s="15">
        <v>0.5</v>
      </c>
      <c r="G208" s="80">
        <v>10</v>
      </c>
      <c r="H208" s="81">
        <f>Таблица616[[#This Row],[Коэфициент стоимости]]*Таблица616[[#This Row],[Розничная цена KRW]]</f>
        <v>5500</v>
      </c>
      <c r="I208" s="82" t="str">
        <f>IF($H$1="","Введите курс",Таблица616[[#This Row],[Оптовая цена KRW за 1шт]]/$H$1)</f>
        <v>Введите курс</v>
      </c>
      <c r="J208" s="83"/>
      <c r="K208" s="84">
        <f>Таблица616[[#This Row],[Заказ коробок ]]*Таблица616[[#This Row],[Кол-во шт в коробке]]</f>
        <v>0</v>
      </c>
      <c r="L208" s="85">
        <f>Таблица616[[#This Row],[Общее кол-во шт]]*Таблица616[[#This Row],[Оптовая цена KRW за 1шт]]</f>
        <v>0</v>
      </c>
      <c r="M208" s="86" t="str">
        <f>IFERROR(Таблица616[[#This Row],[Общее кол-во шт]]*Таблица616[[#This Row],[Оптовая цена USD за 1шт]],"")</f>
        <v/>
      </c>
      <c r="N208" s="87"/>
    </row>
    <row r="209" spans="1:14" ht="22.5" customHeight="1">
      <c r="A209" s="44" t="s">
        <v>5521</v>
      </c>
      <c r="B209" s="76">
        <v>8806164155103</v>
      </c>
      <c r="C209" s="50" t="s">
        <v>2991</v>
      </c>
      <c r="D209" s="77" t="s">
        <v>372</v>
      </c>
      <c r="E209" s="78">
        <v>11000</v>
      </c>
      <c r="F209" s="15">
        <v>0.5</v>
      </c>
      <c r="G209" s="80">
        <v>10</v>
      </c>
      <c r="H209" s="81">
        <f>Таблица616[[#This Row],[Коэфициент стоимости]]*Таблица616[[#This Row],[Розничная цена KRW]]</f>
        <v>5500</v>
      </c>
      <c r="I209" s="82" t="str">
        <f>IF($H$1="","Введите курс",Таблица616[[#This Row],[Оптовая цена KRW за 1шт]]/$H$1)</f>
        <v>Введите курс</v>
      </c>
      <c r="J209" s="83"/>
      <c r="K209" s="84">
        <f>Таблица616[[#This Row],[Заказ коробок ]]*Таблица616[[#This Row],[Кол-во шт в коробке]]</f>
        <v>0</v>
      </c>
      <c r="L209" s="85">
        <f>Таблица616[[#This Row],[Общее кол-во шт]]*Таблица616[[#This Row],[Оптовая цена KRW за 1шт]]</f>
        <v>0</v>
      </c>
      <c r="M209" s="86" t="str">
        <f>IFERROR(Таблица616[[#This Row],[Общее кол-во шт]]*Таблица616[[#This Row],[Оптовая цена USD за 1шт]],"")</f>
        <v/>
      </c>
      <c r="N209" s="87"/>
    </row>
    <row r="210" spans="1:14" ht="22.5" customHeight="1">
      <c r="A210" s="44" t="s">
        <v>5522</v>
      </c>
      <c r="B210" s="76">
        <v>8806164164907</v>
      </c>
      <c r="C210" s="50" t="s">
        <v>2992</v>
      </c>
      <c r="D210" s="77" t="s">
        <v>922</v>
      </c>
      <c r="E210" s="78">
        <v>10000</v>
      </c>
      <c r="F210" s="15">
        <v>0.5</v>
      </c>
      <c r="G210" s="80">
        <v>10</v>
      </c>
      <c r="H210" s="81">
        <f>Таблица616[[#This Row],[Коэфициент стоимости]]*Таблица616[[#This Row],[Розничная цена KRW]]</f>
        <v>5000</v>
      </c>
      <c r="I210" s="82" t="str">
        <f>IF($H$1="","Введите курс",Таблица616[[#This Row],[Оптовая цена KRW за 1шт]]/$H$1)</f>
        <v>Введите курс</v>
      </c>
      <c r="J210" s="83"/>
      <c r="K210" s="84">
        <f>Таблица616[[#This Row],[Заказ коробок ]]*Таблица616[[#This Row],[Кол-во шт в коробке]]</f>
        <v>0</v>
      </c>
      <c r="L210" s="85">
        <f>Таблица616[[#This Row],[Общее кол-во шт]]*Таблица616[[#This Row],[Оптовая цена KRW за 1шт]]</f>
        <v>0</v>
      </c>
      <c r="M210" s="86" t="str">
        <f>IFERROR(Таблица616[[#This Row],[Общее кол-во шт]]*Таблица616[[#This Row],[Оптовая цена USD за 1шт]],"")</f>
        <v/>
      </c>
      <c r="N210" s="87"/>
    </row>
    <row r="211" spans="1:14" ht="22.5" customHeight="1">
      <c r="A211" s="44" t="s">
        <v>5523</v>
      </c>
      <c r="B211" s="76">
        <v>8806164164914</v>
      </c>
      <c r="C211" s="50" t="s">
        <v>2993</v>
      </c>
      <c r="D211" s="77" t="s">
        <v>923</v>
      </c>
      <c r="E211" s="78">
        <v>12000</v>
      </c>
      <c r="F211" s="15">
        <v>0.5</v>
      </c>
      <c r="G211" s="80">
        <v>10</v>
      </c>
      <c r="H211" s="81">
        <f>Таблица616[[#This Row],[Коэфициент стоимости]]*Таблица616[[#This Row],[Розничная цена KRW]]</f>
        <v>6000</v>
      </c>
      <c r="I211" s="82" t="str">
        <f>IF($H$1="","Введите курс",Таблица616[[#This Row],[Оптовая цена KRW за 1шт]]/$H$1)</f>
        <v>Введите курс</v>
      </c>
      <c r="J211" s="83"/>
      <c r="K211" s="84">
        <f>Таблица616[[#This Row],[Заказ коробок ]]*Таблица616[[#This Row],[Кол-во шт в коробке]]</f>
        <v>0</v>
      </c>
      <c r="L211" s="85">
        <f>Таблица616[[#This Row],[Общее кол-во шт]]*Таблица616[[#This Row],[Оптовая цена KRW за 1шт]]</f>
        <v>0</v>
      </c>
      <c r="M211" s="86" t="str">
        <f>IFERROR(Таблица616[[#This Row],[Общее кол-во шт]]*Таблица616[[#This Row],[Оптовая цена USD за 1шт]],"")</f>
        <v/>
      </c>
      <c r="N211" s="87"/>
    </row>
    <row r="212" spans="1:14" ht="22.5" customHeight="1">
      <c r="A212" s="44" t="s">
        <v>5524</v>
      </c>
      <c r="B212" s="76">
        <v>8806164175897</v>
      </c>
      <c r="C212" s="50" t="s">
        <v>2994</v>
      </c>
      <c r="D212" s="77" t="s">
        <v>853</v>
      </c>
      <c r="E212" s="78">
        <v>23000</v>
      </c>
      <c r="F212" s="15">
        <v>0.5</v>
      </c>
      <c r="G212" s="80">
        <v>10</v>
      </c>
      <c r="H212" s="81">
        <f>Таблица616[[#This Row],[Коэфициент стоимости]]*Таблица616[[#This Row],[Розничная цена KRW]]</f>
        <v>11500</v>
      </c>
      <c r="I212" s="82" t="str">
        <f>IF($H$1="","Введите курс",Таблица616[[#This Row],[Оптовая цена KRW за 1шт]]/$H$1)</f>
        <v>Введите курс</v>
      </c>
      <c r="J212" s="83"/>
      <c r="K212" s="84">
        <f>Таблица616[[#This Row],[Заказ коробок ]]*Таблица616[[#This Row],[Кол-во шт в коробке]]</f>
        <v>0</v>
      </c>
      <c r="L212" s="85">
        <f>Таблица616[[#This Row],[Общее кол-во шт]]*Таблица616[[#This Row],[Оптовая цена KRW за 1шт]]</f>
        <v>0</v>
      </c>
      <c r="M212" s="86" t="str">
        <f>IFERROR(Таблица616[[#This Row],[Общее кол-во шт]]*Таблица616[[#This Row],[Оптовая цена USD за 1шт]],"")</f>
        <v/>
      </c>
      <c r="N212" s="87"/>
    </row>
    <row r="213" spans="1:14" ht="22.5" customHeight="1">
      <c r="A213" s="44" t="s">
        <v>5525</v>
      </c>
      <c r="B213" s="76">
        <v>8806164166130</v>
      </c>
      <c r="C213" s="50" t="s">
        <v>2995</v>
      </c>
      <c r="D213" s="77" t="s">
        <v>920</v>
      </c>
      <c r="E213" s="78">
        <v>26000</v>
      </c>
      <c r="F213" s="15">
        <v>0.5</v>
      </c>
      <c r="G213" s="80">
        <v>10</v>
      </c>
      <c r="H213" s="81">
        <f>Таблица616[[#This Row],[Коэфициент стоимости]]*Таблица616[[#This Row],[Розничная цена KRW]]</f>
        <v>13000</v>
      </c>
      <c r="I213" s="82" t="str">
        <f>IF($H$1="","Введите курс",Таблица616[[#This Row],[Оптовая цена KRW за 1шт]]/$H$1)</f>
        <v>Введите курс</v>
      </c>
      <c r="J213" s="83"/>
      <c r="K213" s="84">
        <f>Таблица616[[#This Row],[Заказ коробок ]]*Таблица616[[#This Row],[Кол-во шт в коробке]]</f>
        <v>0</v>
      </c>
      <c r="L213" s="85">
        <f>Таблица616[[#This Row],[Общее кол-во шт]]*Таблица616[[#This Row],[Оптовая цена KRW за 1шт]]</f>
        <v>0</v>
      </c>
      <c r="M213" s="86" t="str">
        <f>IFERROR(Таблица616[[#This Row],[Общее кол-во шт]]*Таблица616[[#This Row],[Оптовая цена USD за 1шт]],"")</f>
        <v/>
      </c>
      <c r="N213" s="87"/>
    </row>
    <row r="214" spans="1:14" ht="22.5" customHeight="1">
      <c r="A214" s="44" t="s">
        <v>5526</v>
      </c>
      <c r="B214" s="76">
        <v>8806164164846</v>
      </c>
      <c r="C214" s="50" t="s">
        <v>2996</v>
      </c>
      <c r="D214" s="77" t="s">
        <v>919</v>
      </c>
      <c r="E214" s="78">
        <v>19000</v>
      </c>
      <c r="F214" s="15">
        <v>0.5</v>
      </c>
      <c r="G214" s="80">
        <v>10</v>
      </c>
      <c r="H214" s="81">
        <f>Таблица616[[#This Row],[Коэфициент стоимости]]*Таблица616[[#This Row],[Розничная цена KRW]]</f>
        <v>9500</v>
      </c>
      <c r="I214" s="82" t="str">
        <f>IF($H$1="","Введите курс",Таблица616[[#This Row],[Оптовая цена KRW за 1шт]]/$H$1)</f>
        <v>Введите курс</v>
      </c>
      <c r="J214" s="83"/>
      <c r="K214" s="84">
        <f>Таблица616[[#This Row],[Заказ коробок ]]*Таблица616[[#This Row],[Кол-во шт в коробке]]</f>
        <v>0</v>
      </c>
      <c r="L214" s="85">
        <f>Таблица616[[#This Row],[Общее кол-во шт]]*Таблица616[[#This Row],[Оптовая цена KRW за 1шт]]</f>
        <v>0</v>
      </c>
      <c r="M214" s="86" t="str">
        <f>IFERROR(Таблица616[[#This Row],[Общее кол-во шт]]*Таблица616[[#This Row],[Оптовая цена USD за 1шт]],"")</f>
        <v/>
      </c>
      <c r="N214" s="87"/>
    </row>
    <row r="215" spans="1:14" ht="22.5" customHeight="1">
      <c r="A215" s="44" t="s">
        <v>5527</v>
      </c>
      <c r="B215" s="76">
        <v>8806164164815</v>
      </c>
      <c r="C215" s="50" t="s">
        <v>2997</v>
      </c>
      <c r="D215" s="77" t="s">
        <v>981</v>
      </c>
      <c r="E215" s="78">
        <v>20000</v>
      </c>
      <c r="F215" s="15">
        <v>0.5</v>
      </c>
      <c r="G215" s="80">
        <v>10</v>
      </c>
      <c r="H215" s="81">
        <f>Таблица616[[#This Row],[Коэфициент стоимости]]*Таблица616[[#This Row],[Розничная цена KRW]]</f>
        <v>10000</v>
      </c>
      <c r="I215" s="82" t="str">
        <f>IF($H$1="","Введите курс",Таблица616[[#This Row],[Оптовая цена KRW за 1шт]]/$H$1)</f>
        <v>Введите курс</v>
      </c>
      <c r="J215" s="83"/>
      <c r="K215" s="84">
        <f>Таблица616[[#This Row],[Заказ коробок ]]*Таблица616[[#This Row],[Кол-во шт в коробке]]</f>
        <v>0</v>
      </c>
      <c r="L215" s="85">
        <f>Таблица616[[#This Row],[Общее кол-во шт]]*Таблица616[[#This Row],[Оптовая цена KRW за 1шт]]</f>
        <v>0</v>
      </c>
      <c r="M215" s="86" t="str">
        <f>IFERROR(Таблица616[[#This Row],[Общее кол-во шт]]*Таблица616[[#This Row],[Оптовая цена USD за 1шт]],"")</f>
        <v/>
      </c>
      <c r="N215" s="87"/>
    </row>
    <row r="216" spans="1:14" ht="22.5" customHeight="1">
      <c r="A216" s="44" t="s">
        <v>5528</v>
      </c>
      <c r="B216" s="76">
        <v>8806164164822</v>
      </c>
      <c r="C216" s="50" t="s">
        <v>2998</v>
      </c>
      <c r="D216" s="77" t="s">
        <v>918</v>
      </c>
      <c r="E216" s="78">
        <v>19000</v>
      </c>
      <c r="F216" s="15">
        <v>0.5</v>
      </c>
      <c r="G216" s="80">
        <v>10</v>
      </c>
      <c r="H216" s="81">
        <f>Таблица616[[#This Row],[Коэфициент стоимости]]*Таблица616[[#This Row],[Розничная цена KRW]]</f>
        <v>9500</v>
      </c>
      <c r="I216" s="82" t="str">
        <f>IF($H$1="","Введите курс",Таблица616[[#This Row],[Оптовая цена KRW за 1шт]]/$H$1)</f>
        <v>Введите курс</v>
      </c>
      <c r="J216" s="83"/>
      <c r="K216" s="84">
        <f>Таблица616[[#This Row],[Заказ коробок ]]*Таблица616[[#This Row],[Кол-во шт в коробке]]</f>
        <v>0</v>
      </c>
      <c r="L216" s="85">
        <f>Таблица616[[#This Row],[Общее кол-во шт]]*Таблица616[[#This Row],[Оптовая цена KRW за 1шт]]</f>
        <v>0</v>
      </c>
      <c r="M216" s="86" t="str">
        <f>IFERROR(Таблица616[[#This Row],[Общее кол-во шт]]*Таблица616[[#This Row],[Оптовая цена USD за 1шт]],"")</f>
        <v/>
      </c>
      <c r="N216" s="87"/>
    </row>
    <row r="217" spans="1:14" ht="22.5" customHeight="1">
      <c r="A217" s="44" t="s">
        <v>5529</v>
      </c>
      <c r="B217" s="76">
        <v>8806164164891</v>
      </c>
      <c r="C217" s="50" t="s">
        <v>2999</v>
      </c>
      <c r="D217" s="77" t="s">
        <v>921</v>
      </c>
      <c r="E217" s="78">
        <v>20000</v>
      </c>
      <c r="F217" s="15">
        <v>0.5</v>
      </c>
      <c r="G217" s="80">
        <v>10</v>
      </c>
      <c r="H217" s="81">
        <f>Таблица616[[#This Row],[Коэфициент стоимости]]*Таблица616[[#This Row],[Розничная цена KRW]]</f>
        <v>10000</v>
      </c>
      <c r="I217" s="82" t="str">
        <f>IF($H$1="","Введите курс",Таблица616[[#This Row],[Оптовая цена KRW за 1шт]]/$H$1)</f>
        <v>Введите курс</v>
      </c>
      <c r="J217" s="83"/>
      <c r="K217" s="84">
        <f>Таблица616[[#This Row],[Заказ коробок ]]*Таблица616[[#This Row],[Кол-во шт в коробке]]</f>
        <v>0</v>
      </c>
      <c r="L217" s="85">
        <f>Таблица616[[#This Row],[Общее кол-во шт]]*Таблица616[[#This Row],[Оптовая цена KRW за 1шт]]</f>
        <v>0</v>
      </c>
      <c r="M217" s="86" t="str">
        <f>IFERROR(Таблица616[[#This Row],[Общее кол-во шт]]*Таблица616[[#This Row],[Оптовая цена USD за 1шт]],"")</f>
        <v/>
      </c>
      <c r="N217" s="87"/>
    </row>
    <row r="218" spans="1:14" ht="22.5" customHeight="1">
      <c r="A218" s="44" t="s">
        <v>5530</v>
      </c>
      <c r="B218" s="76">
        <v>8806164166864</v>
      </c>
      <c r="C218" s="50" t="s">
        <v>3000</v>
      </c>
      <c r="D218" s="77" t="s">
        <v>916</v>
      </c>
      <c r="E218" s="78">
        <v>14000</v>
      </c>
      <c r="F218" s="15">
        <v>0.5</v>
      </c>
      <c r="G218" s="80">
        <v>10</v>
      </c>
      <c r="H218" s="81">
        <f>Таблица616[[#This Row],[Коэфициент стоимости]]*Таблица616[[#This Row],[Розничная цена KRW]]</f>
        <v>7000</v>
      </c>
      <c r="I218" s="82" t="str">
        <f>IF($H$1="","Введите курс",Таблица616[[#This Row],[Оптовая цена KRW за 1шт]]/$H$1)</f>
        <v>Введите курс</v>
      </c>
      <c r="J218" s="83"/>
      <c r="K218" s="84">
        <f>Таблица616[[#This Row],[Заказ коробок ]]*Таблица616[[#This Row],[Кол-во шт в коробке]]</f>
        <v>0</v>
      </c>
      <c r="L218" s="85">
        <f>Таблица616[[#This Row],[Общее кол-во шт]]*Таблица616[[#This Row],[Оптовая цена KRW за 1шт]]</f>
        <v>0</v>
      </c>
      <c r="M218" s="86" t="str">
        <f>IFERROR(Таблица616[[#This Row],[Общее кол-во шт]]*Таблица616[[#This Row],[Оптовая цена USD за 1шт]],"")</f>
        <v/>
      </c>
      <c r="N218" s="87"/>
    </row>
    <row r="219" spans="1:14" ht="22.5" customHeight="1">
      <c r="A219" s="44" t="s">
        <v>5531</v>
      </c>
      <c r="B219" s="76">
        <v>8806164171950</v>
      </c>
      <c r="C219" s="50" t="s">
        <v>4072</v>
      </c>
      <c r="D219" s="77" t="s">
        <v>3001</v>
      </c>
      <c r="E219" s="78">
        <v>18000</v>
      </c>
      <c r="F219" s="15">
        <v>0.5</v>
      </c>
      <c r="G219" s="80">
        <v>10</v>
      </c>
      <c r="H219" s="81">
        <f>Таблица616[[#This Row],[Коэфициент стоимости]]*Таблица616[[#This Row],[Розничная цена KRW]]</f>
        <v>9000</v>
      </c>
      <c r="I219" s="82" t="str">
        <f>IF($H$1="","Введите курс",Таблица616[[#This Row],[Оптовая цена KRW за 1шт]]/$H$1)</f>
        <v>Введите курс</v>
      </c>
      <c r="J219" s="83"/>
      <c r="K219" s="84">
        <f>Таблица616[[#This Row],[Заказ коробок ]]*Таблица616[[#This Row],[Кол-во шт в коробке]]</f>
        <v>0</v>
      </c>
      <c r="L219" s="85">
        <f>Таблица616[[#This Row],[Общее кол-во шт]]*Таблица616[[#This Row],[Оптовая цена KRW за 1шт]]</f>
        <v>0</v>
      </c>
      <c r="M219" s="86" t="str">
        <f>IFERROR(Таблица616[[#This Row],[Общее кол-во шт]]*Таблица616[[#This Row],[Оптовая цена USD за 1шт]],"")</f>
        <v/>
      </c>
      <c r="N219" s="87"/>
    </row>
    <row r="220" spans="1:14" ht="22.5" customHeight="1">
      <c r="A220" s="44" t="s">
        <v>5532</v>
      </c>
      <c r="B220" s="76">
        <v>8806164172377</v>
      </c>
      <c r="C220" s="50" t="s">
        <v>3002</v>
      </c>
      <c r="D220" s="77" t="s">
        <v>3003</v>
      </c>
      <c r="E220" s="78">
        <v>16000</v>
      </c>
      <c r="F220" s="15">
        <v>0.5</v>
      </c>
      <c r="G220" s="80">
        <v>10</v>
      </c>
      <c r="H220" s="81">
        <f>Таблица616[[#This Row],[Коэфициент стоимости]]*Таблица616[[#This Row],[Розничная цена KRW]]</f>
        <v>8000</v>
      </c>
      <c r="I220" s="82" t="str">
        <f>IF($H$1="","Введите курс",Таблица616[[#This Row],[Оптовая цена KRW за 1шт]]/$H$1)</f>
        <v>Введите курс</v>
      </c>
      <c r="J220" s="83"/>
      <c r="K220" s="84">
        <f>Таблица616[[#This Row],[Заказ коробок ]]*Таблица616[[#This Row],[Кол-во шт в коробке]]</f>
        <v>0</v>
      </c>
      <c r="L220" s="85">
        <f>Таблица616[[#This Row],[Общее кол-во шт]]*Таблица616[[#This Row],[Оптовая цена KRW за 1шт]]</f>
        <v>0</v>
      </c>
      <c r="M220" s="86" t="str">
        <f>IFERROR(Таблица616[[#This Row],[Общее кол-во шт]]*Таблица616[[#This Row],[Оптовая цена USD за 1шт]],"")</f>
        <v/>
      </c>
      <c r="N220" s="87"/>
    </row>
    <row r="221" spans="1:14" ht="22.5" customHeight="1">
      <c r="A221" s="44" t="s">
        <v>5533</v>
      </c>
      <c r="B221" s="76">
        <v>8806164171974</v>
      </c>
      <c r="C221" s="50" t="s">
        <v>3004</v>
      </c>
      <c r="D221" s="77" t="s">
        <v>3005</v>
      </c>
      <c r="E221" s="78">
        <v>15000</v>
      </c>
      <c r="F221" s="15">
        <v>0.5</v>
      </c>
      <c r="G221" s="80">
        <v>10</v>
      </c>
      <c r="H221" s="81">
        <f>Таблица616[[#This Row],[Коэфициент стоимости]]*Таблица616[[#This Row],[Розничная цена KRW]]</f>
        <v>7500</v>
      </c>
      <c r="I221" s="82" t="str">
        <f>IF($H$1="","Введите курс",Таблица616[[#This Row],[Оптовая цена KRW за 1шт]]/$H$1)</f>
        <v>Введите курс</v>
      </c>
      <c r="J221" s="83"/>
      <c r="K221" s="84">
        <f>Таблица616[[#This Row],[Заказ коробок ]]*Таблица616[[#This Row],[Кол-во шт в коробке]]</f>
        <v>0</v>
      </c>
      <c r="L221" s="85">
        <f>Таблица616[[#This Row],[Общее кол-во шт]]*Таблица616[[#This Row],[Оптовая цена KRW за 1шт]]</f>
        <v>0</v>
      </c>
      <c r="M221" s="86" t="str">
        <f>IFERROR(Таблица616[[#This Row],[Общее кол-во шт]]*Таблица616[[#This Row],[Оптовая цена USD за 1шт]],"")</f>
        <v/>
      </c>
      <c r="N221" s="87"/>
    </row>
    <row r="222" spans="1:14" ht="22.5" customHeight="1">
      <c r="A222" s="44" t="s">
        <v>5534</v>
      </c>
      <c r="B222" s="76">
        <v>8806164171257</v>
      </c>
      <c r="C222" s="50" t="s">
        <v>3006</v>
      </c>
      <c r="D222" s="77" t="s">
        <v>3007</v>
      </c>
      <c r="E222" s="78">
        <v>13000</v>
      </c>
      <c r="F222" s="15">
        <v>0.5</v>
      </c>
      <c r="G222" s="80">
        <v>10</v>
      </c>
      <c r="H222" s="81">
        <f>Таблица616[[#This Row],[Коэфициент стоимости]]*Таблица616[[#This Row],[Розничная цена KRW]]</f>
        <v>6500</v>
      </c>
      <c r="I222" s="82" t="str">
        <f>IF($H$1="","Введите курс",Таблица616[[#This Row],[Оптовая цена KRW за 1шт]]/$H$1)</f>
        <v>Введите курс</v>
      </c>
      <c r="J222" s="83"/>
      <c r="K222" s="84">
        <f>Таблица616[[#This Row],[Заказ коробок ]]*Таблица616[[#This Row],[Кол-во шт в коробке]]</f>
        <v>0</v>
      </c>
      <c r="L222" s="85">
        <f>Таблица616[[#This Row],[Общее кол-во шт]]*Таблица616[[#This Row],[Оптовая цена KRW за 1шт]]</f>
        <v>0</v>
      </c>
      <c r="M222" s="86" t="str">
        <f>IFERROR(Таблица616[[#This Row],[Общее кол-во шт]]*Таблица616[[#This Row],[Оптовая цена USD за 1шт]],"")</f>
        <v/>
      </c>
      <c r="N222" s="87"/>
    </row>
    <row r="223" spans="1:14" ht="22.5" customHeight="1">
      <c r="A223" s="44" t="s">
        <v>5535</v>
      </c>
      <c r="B223" s="76">
        <v>8806164171981</v>
      </c>
      <c r="C223" s="50" t="s">
        <v>3008</v>
      </c>
      <c r="D223" s="77" t="s">
        <v>3009</v>
      </c>
      <c r="E223" s="78">
        <v>16000</v>
      </c>
      <c r="F223" s="15">
        <v>0.5</v>
      </c>
      <c r="G223" s="80">
        <v>10</v>
      </c>
      <c r="H223" s="81">
        <f>Таблица616[[#This Row],[Коэфициент стоимости]]*Таблица616[[#This Row],[Розничная цена KRW]]</f>
        <v>8000</v>
      </c>
      <c r="I223" s="82" t="str">
        <f>IF($H$1="","Введите курс",Таблица616[[#This Row],[Оптовая цена KRW за 1шт]]/$H$1)</f>
        <v>Введите курс</v>
      </c>
      <c r="J223" s="83"/>
      <c r="K223" s="84">
        <f>Таблица616[[#This Row],[Заказ коробок ]]*Таблица616[[#This Row],[Кол-во шт в коробке]]</f>
        <v>0</v>
      </c>
      <c r="L223" s="85">
        <f>Таблица616[[#This Row],[Общее кол-во шт]]*Таблица616[[#This Row],[Оптовая цена KRW за 1шт]]</f>
        <v>0</v>
      </c>
      <c r="M223" s="86" t="str">
        <f>IFERROR(Таблица616[[#This Row],[Общее кол-во шт]]*Таблица616[[#This Row],[Оптовая цена USD за 1шт]],"")</f>
        <v/>
      </c>
      <c r="N223" s="87"/>
    </row>
    <row r="224" spans="1:14" ht="22.5" customHeight="1">
      <c r="A224" s="44" t="s">
        <v>5536</v>
      </c>
      <c r="B224" s="76">
        <v>8806164170618</v>
      </c>
      <c r="C224" s="50" t="s">
        <v>3010</v>
      </c>
      <c r="D224" s="77" t="s">
        <v>3011</v>
      </c>
      <c r="E224" s="78">
        <v>9000</v>
      </c>
      <c r="F224" s="15">
        <v>0.5</v>
      </c>
      <c r="G224" s="80">
        <v>10</v>
      </c>
      <c r="H224" s="81">
        <f>Таблица616[[#This Row],[Коэфициент стоимости]]*Таблица616[[#This Row],[Розничная цена KRW]]</f>
        <v>4500</v>
      </c>
      <c r="I224" s="82" t="str">
        <f>IF($H$1="","Введите курс",Таблица616[[#This Row],[Оптовая цена KRW за 1шт]]/$H$1)</f>
        <v>Введите курс</v>
      </c>
      <c r="J224" s="83"/>
      <c r="K224" s="84">
        <f>Таблица616[[#This Row],[Заказ коробок ]]*Таблица616[[#This Row],[Кол-во шт в коробке]]</f>
        <v>0</v>
      </c>
      <c r="L224" s="85">
        <f>Таблица616[[#This Row],[Общее кол-во шт]]*Таблица616[[#This Row],[Оптовая цена KRW за 1шт]]</f>
        <v>0</v>
      </c>
      <c r="M224" s="86" t="str">
        <f>IFERROR(Таблица616[[#This Row],[Общее кол-во шт]]*Таблица616[[#This Row],[Оптовая цена USD за 1шт]],"")</f>
        <v/>
      </c>
      <c r="N224" s="87"/>
    </row>
    <row r="225" spans="1:14" ht="22.5" customHeight="1">
      <c r="A225" s="44" t="s">
        <v>5537</v>
      </c>
      <c r="B225" s="76">
        <v>8806164170625</v>
      </c>
      <c r="C225" s="50" t="s">
        <v>3012</v>
      </c>
      <c r="D225" s="77" t="s">
        <v>3013</v>
      </c>
      <c r="E225" s="78">
        <v>9000</v>
      </c>
      <c r="F225" s="15">
        <v>0.5</v>
      </c>
      <c r="G225" s="80">
        <v>10</v>
      </c>
      <c r="H225" s="81">
        <f>Таблица616[[#This Row],[Коэфициент стоимости]]*Таблица616[[#This Row],[Розничная цена KRW]]</f>
        <v>4500</v>
      </c>
      <c r="I225" s="82" t="str">
        <f>IF($H$1="","Введите курс",Таблица616[[#This Row],[Оптовая цена KRW за 1шт]]/$H$1)</f>
        <v>Введите курс</v>
      </c>
      <c r="J225" s="83"/>
      <c r="K225" s="84">
        <f>Таблица616[[#This Row],[Заказ коробок ]]*Таблица616[[#This Row],[Кол-во шт в коробке]]</f>
        <v>0</v>
      </c>
      <c r="L225" s="85">
        <f>Таблица616[[#This Row],[Общее кол-во шт]]*Таблица616[[#This Row],[Оптовая цена KRW за 1шт]]</f>
        <v>0</v>
      </c>
      <c r="M225" s="86" t="str">
        <f>IFERROR(Таблица616[[#This Row],[Общее кол-во шт]]*Таблица616[[#This Row],[Оптовая цена USD за 1шт]],"")</f>
        <v/>
      </c>
      <c r="N225" s="87"/>
    </row>
    <row r="226" spans="1:14" ht="22.5" customHeight="1">
      <c r="A226" s="44" t="s">
        <v>5538</v>
      </c>
      <c r="B226" s="76">
        <v>8806164154571</v>
      </c>
      <c r="C226" s="50" t="s">
        <v>3014</v>
      </c>
      <c r="D226" s="77" t="s">
        <v>391</v>
      </c>
      <c r="E226" s="78">
        <v>18000</v>
      </c>
      <c r="F226" s="15">
        <v>0.5</v>
      </c>
      <c r="G226" s="80">
        <v>10</v>
      </c>
      <c r="H226" s="81">
        <f>Таблица616[[#This Row],[Коэфициент стоимости]]*Таблица616[[#This Row],[Розничная цена KRW]]</f>
        <v>9000</v>
      </c>
      <c r="I226" s="82" t="str">
        <f>IF($H$1="","Введите курс",Таблица616[[#This Row],[Оптовая цена KRW за 1шт]]/$H$1)</f>
        <v>Введите курс</v>
      </c>
      <c r="J226" s="83"/>
      <c r="K226" s="84">
        <f>Таблица616[[#This Row],[Заказ коробок ]]*Таблица616[[#This Row],[Кол-во шт в коробке]]</f>
        <v>0</v>
      </c>
      <c r="L226" s="85">
        <f>Таблица616[[#This Row],[Общее кол-во шт]]*Таблица616[[#This Row],[Оптовая цена KRW за 1шт]]</f>
        <v>0</v>
      </c>
      <c r="M226" s="86" t="str">
        <f>IFERROR(Таблица616[[#This Row],[Общее кол-во шт]]*Таблица616[[#This Row],[Оптовая цена USD за 1шт]],"")</f>
        <v/>
      </c>
      <c r="N226" s="87"/>
    </row>
    <row r="227" spans="1:14" ht="22.5" customHeight="1">
      <c r="A227" s="44" t="s">
        <v>5539</v>
      </c>
      <c r="B227" s="76">
        <v>8806164162620</v>
      </c>
      <c r="C227" s="50" t="s">
        <v>3015</v>
      </c>
      <c r="D227" s="77" t="s">
        <v>393</v>
      </c>
      <c r="E227" s="78">
        <v>16000</v>
      </c>
      <c r="F227" s="15">
        <v>0.5</v>
      </c>
      <c r="G227" s="80">
        <v>10</v>
      </c>
      <c r="H227" s="81">
        <f>Таблица616[[#This Row],[Коэфициент стоимости]]*Таблица616[[#This Row],[Розничная цена KRW]]</f>
        <v>8000</v>
      </c>
      <c r="I227" s="82" t="str">
        <f>IF($H$1="","Введите курс",Таблица616[[#This Row],[Оптовая цена KRW за 1шт]]/$H$1)</f>
        <v>Введите курс</v>
      </c>
      <c r="J227" s="83"/>
      <c r="K227" s="84">
        <f>Таблица616[[#This Row],[Заказ коробок ]]*Таблица616[[#This Row],[Кол-во шт в коробке]]</f>
        <v>0</v>
      </c>
      <c r="L227" s="85">
        <f>Таблица616[[#This Row],[Общее кол-во шт]]*Таблица616[[#This Row],[Оптовая цена KRW за 1шт]]</f>
        <v>0</v>
      </c>
      <c r="M227" s="86" t="str">
        <f>IFERROR(Таблица616[[#This Row],[Общее кол-во шт]]*Таблица616[[#This Row],[Оптовая цена USD за 1шт]],"")</f>
        <v/>
      </c>
      <c r="N227" s="87"/>
    </row>
    <row r="228" spans="1:14" ht="22.5" customHeight="1">
      <c r="A228" s="44" t="s">
        <v>5540</v>
      </c>
      <c r="B228" s="76">
        <v>8806164171066</v>
      </c>
      <c r="C228" s="50" t="s">
        <v>3016</v>
      </c>
      <c r="D228" s="77" t="s">
        <v>3017</v>
      </c>
      <c r="E228" s="78">
        <v>15000</v>
      </c>
      <c r="F228" s="15">
        <v>0.5</v>
      </c>
      <c r="G228" s="80">
        <v>10</v>
      </c>
      <c r="H228" s="81">
        <f>Таблица616[[#This Row],[Коэфициент стоимости]]*Таблица616[[#This Row],[Розничная цена KRW]]</f>
        <v>7500</v>
      </c>
      <c r="I228" s="82" t="str">
        <f>IF($H$1="","Введите курс",Таблица616[[#This Row],[Оптовая цена KRW за 1шт]]/$H$1)</f>
        <v>Введите курс</v>
      </c>
      <c r="J228" s="83"/>
      <c r="K228" s="84">
        <f>Таблица616[[#This Row],[Заказ коробок ]]*Таблица616[[#This Row],[Кол-во шт в коробке]]</f>
        <v>0</v>
      </c>
      <c r="L228" s="85">
        <f>Таблица616[[#This Row],[Общее кол-во шт]]*Таблица616[[#This Row],[Оптовая цена KRW за 1шт]]</f>
        <v>0</v>
      </c>
      <c r="M228" s="86" t="str">
        <f>IFERROR(Таблица616[[#This Row],[Общее кол-во шт]]*Таблица616[[#This Row],[Оптовая цена USD за 1шт]],"")</f>
        <v/>
      </c>
      <c r="N228" s="87"/>
    </row>
    <row r="229" spans="1:14" ht="22.5" customHeight="1">
      <c r="A229" s="44" t="s">
        <v>5541</v>
      </c>
      <c r="B229" s="76">
        <v>8806164174166</v>
      </c>
      <c r="C229" s="50" t="s">
        <v>3018</v>
      </c>
      <c r="D229" s="77" t="s">
        <v>3019</v>
      </c>
      <c r="E229" s="78">
        <v>18000</v>
      </c>
      <c r="F229" s="15">
        <v>0.5</v>
      </c>
      <c r="G229" s="80">
        <v>10</v>
      </c>
      <c r="H229" s="81">
        <f>Таблица616[[#This Row],[Коэфициент стоимости]]*Таблица616[[#This Row],[Розничная цена KRW]]</f>
        <v>9000</v>
      </c>
      <c r="I229" s="82" t="str">
        <f>IF($H$1="","Введите курс",Таблица616[[#This Row],[Оптовая цена KRW за 1шт]]/$H$1)</f>
        <v>Введите курс</v>
      </c>
      <c r="J229" s="83"/>
      <c r="K229" s="84">
        <f>Таблица616[[#This Row],[Заказ коробок ]]*Таблица616[[#This Row],[Кол-во шт в коробке]]</f>
        <v>0</v>
      </c>
      <c r="L229" s="85">
        <f>Таблица616[[#This Row],[Общее кол-во шт]]*Таблица616[[#This Row],[Оптовая цена KRW за 1шт]]</f>
        <v>0</v>
      </c>
      <c r="M229" s="86" t="str">
        <f>IFERROR(Таблица616[[#This Row],[Общее кол-во шт]]*Таблица616[[#This Row],[Оптовая цена USD за 1шт]],"")</f>
        <v/>
      </c>
      <c r="N229" s="87"/>
    </row>
    <row r="230" spans="1:14" ht="22.5" customHeight="1">
      <c r="A230" s="44" t="s">
        <v>5542</v>
      </c>
      <c r="B230" s="76">
        <v>8806164155035</v>
      </c>
      <c r="C230" s="50" t="s">
        <v>3020</v>
      </c>
      <c r="D230" s="77" t="s">
        <v>759</v>
      </c>
      <c r="E230" s="78">
        <v>13000</v>
      </c>
      <c r="F230" s="15">
        <v>0.5</v>
      </c>
      <c r="G230" s="80">
        <v>12</v>
      </c>
      <c r="H230" s="81">
        <f>Таблица616[[#This Row],[Коэфициент стоимости]]*Таблица616[[#This Row],[Розничная цена KRW]]</f>
        <v>6500</v>
      </c>
      <c r="I230" s="82" t="str">
        <f>IF($H$1="","Введите курс",Таблица616[[#This Row],[Оптовая цена KRW за 1шт]]/$H$1)</f>
        <v>Введите курс</v>
      </c>
      <c r="J230" s="83"/>
      <c r="K230" s="84">
        <f>Таблица616[[#This Row],[Заказ коробок ]]*Таблица616[[#This Row],[Кол-во шт в коробке]]</f>
        <v>0</v>
      </c>
      <c r="L230" s="85">
        <f>Таблица616[[#This Row],[Общее кол-во шт]]*Таблица616[[#This Row],[Оптовая цена KRW за 1шт]]</f>
        <v>0</v>
      </c>
      <c r="M230" s="86" t="str">
        <f>IFERROR(Таблица616[[#This Row],[Общее кол-во шт]]*Таблица616[[#This Row],[Оптовая цена USD за 1шт]],"")</f>
        <v/>
      </c>
      <c r="N230" s="87"/>
    </row>
    <row r="231" spans="1:14" ht="22.5" customHeight="1">
      <c r="A231" s="44" t="s">
        <v>5543</v>
      </c>
      <c r="B231" s="76">
        <v>8806164155042</v>
      </c>
      <c r="C231" s="50" t="s">
        <v>3021</v>
      </c>
      <c r="D231" s="77" t="s">
        <v>758</v>
      </c>
      <c r="E231" s="78">
        <v>13000</v>
      </c>
      <c r="F231" s="15">
        <v>0.5</v>
      </c>
      <c r="G231" s="80">
        <v>12</v>
      </c>
      <c r="H231" s="81">
        <f>Таблица616[[#This Row],[Коэфициент стоимости]]*Таблица616[[#This Row],[Розничная цена KRW]]</f>
        <v>6500</v>
      </c>
      <c r="I231" s="82" t="str">
        <f>IF($H$1="","Введите курс",Таблица616[[#This Row],[Оптовая цена KRW за 1шт]]/$H$1)</f>
        <v>Введите курс</v>
      </c>
      <c r="J231" s="83"/>
      <c r="K231" s="84">
        <f>Таблица616[[#This Row],[Заказ коробок ]]*Таблица616[[#This Row],[Кол-во шт в коробке]]</f>
        <v>0</v>
      </c>
      <c r="L231" s="85">
        <f>Таблица616[[#This Row],[Общее кол-во шт]]*Таблица616[[#This Row],[Оптовая цена KRW за 1шт]]</f>
        <v>0</v>
      </c>
      <c r="M231" s="86" t="str">
        <f>IFERROR(Таблица616[[#This Row],[Общее кол-во шт]]*Таблица616[[#This Row],[Оптовая цена USD за 1шт]],"")</f>
        <v/>
      </c>
      <c r="N231" s="87"/>
    </row>
    <row r="232" spans="1:14" ht="22.5" customHeight="1">
      <c r="A232" s="44" t="s">
        <v>5544</v>
      </c>
      <c r="B232" s="76">
        <v>8806164155028</v>
      </c>
      <c r="C232" s="50" t="s">
        <v>3022</v>
      </c>
      <c r="D232" s="77" t="s">
        <v>757</v>
      </c>
      <c r="E232" s="78">
        <v>13000</v>
      </c>
      <c r="F232" s="15">
        <v>0.5</v>
      </c>
      <c r="G232" s="80">
        <v>12</v>
      </c>
      <c r="H232" s="81">
        <f>Таблица616[[#This Row],[Коэфициент стоимости]]*Таблица616[[#This Row],[Розничная цена KRW]]</f>
        <v>6500</v>
      </c>
      <c r="I232" s="82" t="str">
        <f>IF($H$1="","Введите курс",Таблица616[[#This Row],[Оптовая цена KRW за 1шт]]/$H$1)</f>
        <v>Введите курс</v>
      </c>
      <c r="J232" s="83"/>
      <c r="K232" s="84">
        <f>Таблица616[[#This Row],[Заказ коробок ]]*Таблица616[[#This Row],[Кол-во шт в коробке]]</f>
        <v>0</v>
      </c>
      <c r="L232" s="85">
        <f>Таблица616[[#This Row],[Общее кол-во шт]]*Таблица616[[#This Row],[Оптовая цена KRW за 1шт]]</f>
        <v>0</v>
      </c>
      <c r="M232" s="86" t="str">
        <f>IFERROR(Таблица616[[#This Row],[Общее кол-во шт]]*Таблица616[[#This Row],[Оптовая цена USD за 1шт]],"")</f>
        <v/>
      </c>
      <c r="N232" s="87"/>
    </row>
    <row r="233" spans="1:14" ht="22.5" customHeight="1">
      <c r="A233" s="44" t="s">
        <v>5545</v>
      </c>
      <c r="B233" s="76">
        <v>8806164155011</v>
      </c>
      <c r="C233" s="50" t="s">
        <v>3023</v>
      </c>
      <c r="D233" s="77" t="s">
        <v>903</v>
      </c>
      <c r="E233" s="78">
        <v>13000</v>
      </c>
      <c r="F233" s="15">
        <v>0.5</v>
      </c>
      <c r="G233" s="80">
        <v>12</v>
      </c>
      <c r="H233" s="81">
        <f>Таблица616[[#This Row],[Коэфициент стоимости]]*Таблица616[[#This Row],[Розничная цена KRW]]</f>
        <v>6500</v>
      </c>
      <c r="I233" s="82" t="str">
        <f>IF($H$1="","Введите курс",Таблица616[[#This Row],[Оптовая цена KRW за 1шт]]/$H$1)</f>
        <v>Введите курс</v>
      </c>
      <c r="J233" s="83"/>
      <c r="K233" s="84">
        <f>Таблица616[[#This Row],[Заказ коробок ]]*Таблица616[[#This Row],[Кол-во шт в коробке]]</f>
        <v>0</v>
      </c>
      <c r="L233" s="85">
        <f>Таблица616[[#This Row],[Общее кол-во шт]]*Таблица616[[#This Row],[Оптовая цена KRW за 1шт]]</f>
        <v>0</v>
      </c>
      <c r="M233" s="86" t="str">
        <f>IFERROR(Таблица616[[#This Row],[Общее кол-во шт]]*Таблица616[[#This Row],[Оптовая цена USD за 1шт]],"")</f>
        <v/>
      </c>
      <c r="N233" s="87"/>
    </row>
    <row r="234" spans="1:14" ht="22.5" customHeight="1">
      <c r="A234" s="44" t="s">
        <v>5546</v>
      </c>
      <c r="B234" s="76">
        <v>8806164170151</v>
      </c>
      <c r="C234" s="50" t="s">
        <v>3024</v>
      </c>
      <c r="D234" s="77" t="s">
        <v>363</v>
      </c>
      <c r="E234" s="78">
        <v>12000</v>
      </c>
      <c r="F234" s="15">
        <v>0.5</v>
      </c>
      <c r="G234" s="80">
        <v>12</v>
      </c>
      <c r="H234" s="81">
        <f>Таблица616[[#This Row],[Коэфициент стоимости]]*Таблица616[[#This Row],[Розничная цена KRW]]</f>
        <v>6000</v>
      </c>
      <c r="I234" s="82" t="str">
        <f>IF($H$1="","Введите курс",Таблица616[[#This Row],[Оптовая цена KRW за 1шт]]/$H$1)</f>
        <v>Введите курс</v>
      </c>
      <c r="J234" s="83"/>
      <c r="K234" s="84">
        <f>Таблица616[[#This Row],[Заказ коробок ]]*Таблица616[[#This Row],[Кол-во шт в коробке]]</f>
        <v>0</v>
      </c>
      <c r="L234" s="85">
        <f>Таблица616[[#This Row],[Общее кол-во шт]]*Таблица616[[#This Row],[Оптовая цена KRW за 1шт]]</f>
        <v>0</v>
      </c>
      <c r="M234" s="86" t="str">
        <f>IFERROR(Таблица616[[#This Row],[Общее кол-во шт]]*Таблица616[[#This Row],[Оптовая цена USD за 1шт]],"")</f>
        <v/>
      </c>
      <c r="N234" s="87"/>
    </row>
    <row r="235" spans="1:14" ht="22.5" customHeight="1">
      <c r="A235" s="44" t="s">
        <v>5547</v>
      </c>
      <c r="B235" s="76">
        <v>8806164161753</v>
      </c>
      <c r="C235" s="50" t="s">
        <v>3025</v>
      </c>
      <c r="D235" s="77" t="s">
        <v>672</v>
      </c>
      <c r="E235" s="78">
        <v>7000</v>
      </c>
      <c r="F235" s="15">
        <v>0.5</v>
      </c>
      <c r="G235" s="80">
        <v>12</v>
      </c>
      <c r="H235" s="81">
        <f>Таблица616[[#This Row],[Коэфициент стоимости]]*Таблица616[[#This Row],[Розничная цена KRW]]</f>
        <v>3500</v>
      </c>
      <c r="I235" s="82" t="str">
        <f>IF($H$1="","Введите курс",Таблица616[[#This Row],[Оптовая цена KRW за 1шт]]/$H$1)</f>
        <v>Введите курс</v>
      </c>
      <c r="J235" s="83"/>
      <c r="K235" s="84">
        <f>Таблица616[[#This Row],[Заказ коробок ]]*Таблица616[[#This Row],[Кол-во шт в коробке]]</f>
        <v>0</v>
      </c>
      <c r="L235" s="85">
        <f>Таблица616[[#This Row],[Общее кол-во шт]]*Таблица616[[#This Row],[Оптовая цена KRW за 1шт]]</f>
        <v>0</v>
      </c>
      <c r="M235" s="86" t="str">
        <f>IFERROR(Таблица616[[#This Row],[Общее кол-во шт]]*Таблица616[[#This Row],[Оптовая цена USD за 1шт]],"")</f>
        <v/>
      </c>
      <c r="N235" s="87"/>
    </row>
    <row r="236" spans="1:14" ht="22.5" customHeight="1">
      <c r="A236" s="44" t="s">
        <v>5548</v>
      </c>
      <c r="B236" s="76">
        <v>8806164134764</v>
      </c>
      <c r="C236" s="50" t="s">
        <v>3026</v>
      </c>
      <c r="D236" s="77" t="s">
        <v>670</v>
      </c>
      <c r="E236" s="78">
        <v>7000</v>
      </c>
      <c r="F236" s="15">
        <v>0.5</v>
      </c>
      <c r="G236" s="80">
        <v>12</v>
      </c>
      <c r="H236" s="81">
        <f>Таблица616[[#This Row],[Коэфициент стоимости]]*Таблица616[[#This Row],[Розничная цена KRW]]</f>
        <v>3500</v>
      </c>
      <c r="I236" s="82" t="str">
        <f>IF($H$1="","Введите курс",Таблица616[[#This Row],[Оптовая цена KRW за 1шт]]/$H$1)</f>
        <v>Введите курс</v>
      </c>
      <c r="J236" s="83"/>
      <c r="K236" s="84">
        <f>Таблица616[[#This Row],[Заказ коробок ]]*Таблица616[[#This Row],[Кол-во шт в коробке]]</f>
        <v>0</v>
      </c>
      <c r="L236" s="85">
        <f>Таблица616[[#This Row],[Общее кол-во шт]]*Таблица616[[#This Row],[Оптовая цена KRW за 1шт]]</f>
        <v>0</v>
      </c>
      <c r="M236" s="86" t="str">
        <f>IFERROR(Таблица616[[#This Row],[Общее кол-во шт]]*Таблица616[[#This Row],[Оптовая цена USD за 1шт]],"")</f>
        <v/>
      </c>
      <c r="N236" s="87"/>
    </row>
    <row r="237" spans="1:14" ht="22.5" customHeight="1">
      <c r="A237" s="44" t="s">
        <v>5549</v>
      </c>
      <c r="B237" s="76">
        <v>8806164134757</v>
      </c>
      <c r="C237" s="50" t="s">
        <v>3027</v>
      </c>
      <c r="D237" s="77" t="s">
        <v>668</v>
      </c>
      <c r="E237" s="78">
        <v>7000</v>
      </c>
      <c r="F237" s="15">
        <v>0.5</v>
      </c>
      <c r="G237" s="80">
        <v>12</v>
      </c>
      <c r="H237" s="81">
        <f>Таблица616[[#This Row],[Коэфициент стоимости]]*Таблица616[[#This Row],[Розничная цена KRW]]</f>
        <v>3500</v>
      </c>
      <c r="I237" s="82" t="str">
        <f>IF($H$1="","Введите курс",Таблица616[[#This Row],[Оптовая цена KRW за 1шт]]/$H$1)</f>
        <v>Введите курс</v>
      </c>
      <c r="J237" s="83"/>
      <c r="K237" s="84">
        <f>Таблица616[[#This Row],[Заказ коробок ]]*Таблица616[[#This Row],[Кол-во шт в коробке]]</f>
        <v>0</v>
      </c>
      <c r="L237" s="85">
        <f>Таблица616[[#This Row],[Общее кол-во шт]]*Таблица616[[#This Row],[Оптовая цена KRW за 1шт]]</f>
        <v>0</v>
      </c>
      <c r="M237" s="86" t="str">
        <f>IFERROR(Таблица616[[#This Row],[Общее кол-во шт]]*Таблица616[[#This Row],[Оптовая цена USD за 1шт]],"")</f>
        <v/>
      </c>
      <c r="N237" s="87"/>
    </row>
    <row r="238" spans="1:14" ht="22.5" customHeight="1">
      <c r="A238" s="44" t="s">
        <v>5550</v>
      </c>
      <c r="B238" s="76">
        <v>8806164134740</v>
      </c>
      <c r="C238" s="50" t="s">
        <v>3028</v>
      </c>
      <c r="D238" s="77" t="s">
        <v>666</v>
      </c>
      <c r="E238" s="78">
        <v>7000</v>
      </c>
      <c r="F238" s="15">
        <v>0.5</v>
      </c>
      <c r="G238" s="80">
        <v>12</v>
      </c>
      <c r="H238" s="81">
        <f>Таблица616[[#This Row],[Коэфициент стоимости]]*Таблица616[[#This Row],[Розничная цена KRW]]</f>
        <v>3500</v>
      </c>
      <c r="I238" s="82" t="str">
        <f>IF($H$1="","Введите курс",Таблица616[[#This Row],[Оптовая цена KRW за 1шт]]/$H$1)</f>
        <v>Введите курс</v>
      </c>
      <c r="J238" s="83"/>
      <c r="K238" s="84">
        <f>Таблица616[[#This Row],[Заказ коробок ]]*Таблица616[[#This Row],[Кол-во шт в коробке]]</f>
        <v>0</v>
      </c>
      <c r="L238" s="85">
        <f>Таблица616[[#This Row],[Общее кол-во шт]]*Таблица616[[#This Row],[Оптовая цена KRW за 1шт]]</f>
        <v>0</v>
      </c>
      <c r="M238" s="86" t="str">
        <f>IFERROR(Таблица616[[#This Row],[Общее кол-во шт]]*Таблица616[[#This Row],[Оптовая цена USD за 1шт]],"")</f>
        <v/>
      </c>
      <c r="N238" s="87"/>
    </row>
    <row r="239" spans="1:14" ht="22.5" customHeight="1">
      <c r="A239" s="44" t="s">
        <v>5551</v>
      </c>
      <c r="B239" s="76">
        <v>8806164166314</v>
      </c>
      <c r="C239" s="50" t="s">
        <v>3029</v>
      </c>
      <c r="D239" s="77" t="s">
        <v>362</v>
      </c>
      <c r="E239" s="78">
        <v>18000</v>
      </c>
      <c r="F239" s="15">
        <v>0.5</v>
      </c>
      <c r="G239" s="80">
        <v>12</v>
      </c>
      <c r="H239" s="81">
        <f>Таблица616[[#This Row],[Коэфициент стоимости]]*Таблица616[[#This Row],[Розничная цена KRW]]</f>
        <v>9000</v>
      </c>
      <c r="I239" s="82" t="str">
        <f>IF($H$1="","Введите курс",Таблица616[[#This Row],[Оптовая цена KRW за 1шт]]/$H$1)</f>
        <v>Введите курс</v>
      </c>
      <c r="J239" s="83"/>
      <c r="K239" s="84">
        <f>Таблица616[[#This Row],[Заказ коробок ]]*Таблица616[[#This Row],[Кол-во шт в коробке]]</f>
        <v>0</v>
      </c>
      <c r="L239" s="85">
        <f>Таблица616[[#This Row],[Общее кол-во шт]]*Таблица616[[#This Row],[Оптовая цена KRW за 1шт]]</f>
        <v>0</v>
      </c>
      <c r="M239" s="86" t="str">
        <f>IFERROR(Таблица616[[#This Row],[Общее кол-во шт]]*Таблица616[[#This Row],[Оптовая цена USD за 1шт]],"")</f>
        <v/>
      </c>
      <c r="N239" s="87"/>
    </row>
    <row r="240" spans="1:14" ht="22.5" customHeight="1">
      <c r="A240" s="44" t="s">
        <v>5552</v>
      </c>
      <c r="B240" s="76">
        <v>8806164166307</v>
      </c>
      <c r="C240" s="50" t="s">
        <v>3030</v>
      </c>
      <c r="D240" s="77" t="s">
        <v>361</v>
      </c>
      <c r="E240" s="78">
        <v>18000</v>
      </c>
      <c r="F240" s="15">
        <v>0.5</v>
      </c>
      <c r="G240" s="80">
        <v>12</v>
      </c>
      <c r="H240" s="81">
        <f>Таблица616[[#This Row],[Коэфициент стоимости]]*Таблица616[[#This Row],[Розничная цена KRW]]</f>
        <v>9000</v>
      </c>
      <c r="I240" s="82" t="str">
        <f>IF($H$1="","Введите курс",Таблица616[[#This Row],[Оптовая цена KRW за 1шт]]/$H$1)</f>
        <v>Введите курс</v>
      </c>
      <c r="J240" s="83"/>
      <c r="K240" s="84">
        <f>Таблица616[[#This Row],[Заказ коробок ]]*Таблица616[[#This Row],[Кол-во шт в коробке]]</f>
        <v>0</v>
      </c>
      <c r="L240" s="85">
        <f>Таблица616[[#This Row],[Общее кол-во шт]]*Таблица616[[#This Row],[Оптовая цена KRW за 1шт]]</f>
        <v>0</v>
      </c>
      <c r="M240" s="86" t="str">
        <f>IFERROR(Таблица616[[#This Row],[Общее кол-во шт]]*Таблица616[[#This Row],[Оптовая цена USD за 1шт]],"")</f>
        <v/>
      </c>
      <c r="N240" s="87"/>
    </row>
    <row r="241" spans="1:14" ht="22.5" customHeight="1">
      <c r="A241" s="44" t="s">
        <v>5553</v>
      </c>
      <c r="B241" s="76">
        <v>8806164152430</v>
      </c>
      <c r="C241" s="50" t="s">
        <v>3031</v>
      </c>
      <c r="D241" s="77" t="s">
        <v>294</v>
      </c>
      <c r="E241" s="78">
        <v>12000</v>
      </c>
      <c r="F241" s="15">
        <v>0.5</v>
      </c>
      <c r="G241" s="80">
        <v>12</v>
      </c>
      <c r="H241" s="81">
        <f>Таблица616[[#This Row],[Коэфициент стоимости]]*Таблица616[[#This Row],[Розничная цена KRW]]</f>
        <v>6000</v>
      </c>
      <c r="I241" s="82" t="str">
        <f>IF($H$1="","Введите курс",Таблица616[[#This Row],[Оптовая цена KRW за 1шт]]/$H$1)</f>
        <v>Введите курс</v>
      </c>
      <c r="J241" s="83"/>
      <c r="K241" s="84">
        <f>Таблица616[[#This Row],[Заказ коробок ]]*Таблица616[[#This Row],[Кол-во шт в коробке]]</f>
        <v>0</v>
      </c>
      <c r="L241" s="85">
        <f>Таблица616[[#This Row],[Общее кол-во шт]]*Таблица616[[#This Row],[Оптовая цена KRW за 1шт]]</f>
        <v>0</v>
      </c>
      <c r="M241" s="86" t="str">
        <f>IFERROR(Таблица616[[#This Row],[Общее кол-во шт]]*Таблица616[[#This Row],[Оптовая цена USD за 1шт]],"")</f>
        <v/>
      </c>
      <c r="N241" s="87"/>
    </row>
    <row r="242" spans="1:14" ht="22.5" customHeight="1">
      <c r="A242" s="44" t="s">
        <v>5554</v>
      </c>
      <c r="B242" s="76">
        <v>8806164125557</v>
      </c>
      <c r="C242" s="50" t="s">
        <v>3032</v>
      </c>
      <c r="D242" s="77" t="s">
        <v>610</v>
      </c>
      <c r="E242" s="78">
        <v>10000</v>
      </c>
      <c r="F242" s="15">
        <v>0.5</v>
      </c>
      <c r="G242" s="80">
        <v>12</v>
      </c>
      <c r="H242" s="81">
        <f>Таблица616[[#This Row],[Коэфициент стоимости]]*Таблица616[[#This Row],[Розничная цена KRW]]</f>
        <v>5000</v>
      </c>
      <c r="I242" s="82" t="str">
        <f>IF($H$1="","Введите курс",Таблица616[[#This Row],[Оптовая цена KRW за 1шт]]/$H$1)</f>
        <v>Введите курс</v>
      </c>
      <c r="J242" s="83"/>
      <c r="K242" s="84">
        <f>Таблица616[[#This Row],[Заказ коробок ]]*Таблица616[[#This Row],[Кол-во шт в коробке]]</f>
        <v>0</v>
      </c>
      <c r="L242" s="85">
        <f>Таблица616[[#This Row],[Общее кол-во шт]]*Таблица616[[#This Row],[Оптовая цена KRW за 1шт]]</f>
        <v>0</v>
      </c>
      <c r="M242" s="86" t="str">
        <f>IFERROR(Таблица616[[#This Row],[Общее кол-во шт]]*Таблица616[[#This Row],[Оптовая цена USD за 1шт]],"")</f>
        <v/>
      </c>
      <c r="N242" s="87"/>
    </row>
    <row r="243" spans="1:14" ht="22.5" customHeight="1">
      <c r="A243" s="44" t="s">
        <v>5555</v>
      </c>
      <c r="B243" s="76">
        <v>8806164125540</v>
      </c>
      <c r="C243" s="50" t="s">
        <v>3033</v>
      </c>
      <c r="D243" s="77" t="s">
        <v>608</v>
      </c>
      <c r="E243" s="78">
        <v>10000</v>
      </c>
      <c r="F243" s="15">
        <v>0.5</v>
      </c>
      <c r="G243" s="80">
        <v>12</v>
      </c>
      <c r="H243" s="81">
        <f>Таблица616[[#This Row],[Коэфициент стоимости]]*Таблица616[[#This Row],[Розничная цена KRW]]</f>
        <v>5000</v>
      </c>
      <c r="I243" s="82" t="str">
        <f>IF($H$1="","Введите курс",Таблица616[[#This Row],[Оптовая цена KRW за 1шт]]/$H$1)</f>
        <v>Введите курс</v>
      </c>
      <c r="J243" s="83"/>
      <c r="K243" s="84">
        <f>Таблица616[[#This Row],[Заказ коробок ]]*Таблица616[[#This Row],[Кол-во шт в коробке]]</f>
        <v>0</v>
      </c>
      <c r="L243" s="85">
        <f>Таблица616[[#This Row],[Общее кол-во шт]]*Таблица616[[#This Row],[Оптовая цена KRW за 1шт]]</f>
        <v>0</v>
      </c>
      <c r="M243" s="86" t="str">
        <f>IFERROR(Таблица616[[#This Row],[Общее кол-во шт]]*Таблица616[[#This Row],[Оптовая цена USD за 1шт]],"")</f>
        <v/>
      </c>
      <c r="N243" s="87"/>
    </row>
    <row r="244" spans="1:14" ht="22.5" customHeight="1">
      <c r="A244" s="44" t="s">
        <v>5556</v>
      </c>
      <c r="B244" s="76">
        <v>8806164174722</v>
      </c>
      <c r="C244" s="50" t="s">
        <v>3034</v>
      </c>
      <c r="D244" s="77" t="s">
        <v>3035</v>
      </c>
      <c r="E244" s="78">
        <v>10000</v>
      </c>
      <c r="F244" s="15">
        <v>0.5</v>
      </c>
      <c r="G244" s="80">
        <v>12</v>
      </c>
      <c r="H244" s="81">
        <f>Таблица616[[#This Row],[Коэфициент стоимости]]*Таблица616[[#This Row],[Розничная цена KRW]]</f>
        <v>5000</v>
      </c>
      <c r="I244" s="82" t="str">
        <f>IF($H$1="","Введите курс",Таблица616[[#This Row],[Оптовая цена KRW за 1шт]]/$H$1)</f>
        <v>Введите курс</v>
      </c>
      <c r="J244" s="83"/>
      <c r="K244" s="84">
        <f>Таблица616[[#This Row],[Заказ коробок ]]*Таблица616[[#This Row],[Кол-во шт в коробке]]</f>
        <v>0</v>
      </c>
      <c r="L244" s="85">
        <f>Таблица616[[#This Row],[Общее кол-во шт]]*Таблица616[[#This Row],[Оптовая цена KRW за 1шт]]</f>
        <v>0</v>
      </c>
      <c r="M244" s="86" t="str">
        <f>IFERROR(Таблица616[[#This Row],[Общее кол-во шт]]*Таблица616[[#This Row],[Оптовая цена USD за 1шт]],"")</f>
        <v/>
      </c>
      <c r="N244" s="87"/>
    </row>
    <row r="245" spans="1:14" ht="22.5" customHeight="1">
      <c r="A245" s="44" t="s">
        <v>5557</v>
      </c>
      <c r="B245" s="76">
        <v>8806164155585</v>
      </c>
      <c r="C245" s="50" t="s">
        <v>3036</v>
      </c>
      <c r="D245" s="77" t="s">
        <v>914</v>
      </c>
      <c r="E245" s="78">
        <v>8000</v>
      </c>
      <c r="F245" s="15">
        <v>0.5</v>
      </c>
      <c r="G245" s="80">
        <v>12</v>
      </c>
      <c r="H245" s="81">
        <f>Таблица616[[#This Row],[Коэфициент стоимости]]*Таблица616[[#This Row],[Розничная цена KRW]]</f>
        <v>4000</v>
      </c>
      <c r="I245" s="82" t="str">
        <f>IF($H$1="","Введите курс",Таблица616[[#This Row],[Оптовая цена KRW за 1шт]]/$H$1)</f>
        <v>Введите курс</v>
      </c>
      <c r="J245" s="83"/>
      <c r="K245" s="84">
        <f>Таблица616[[#This Row],[Заказ коробок ]]*Таблица616[[#This Row],[Кол-во шт в коробке]]</f>
        <v>0</v>
      </c>
      <c r="L245" s="85">
        <f>Таблица616[[#This Row],[Общее кол-во шт]]*Таблица616[[#This Row],[Оптовая цена KRW за 1шт]]</f>
        <v>0</v>
      </c>
      <c r="M245" s="86" t="str">
        <f>IFERROR(Таблица616[[#This Row],[Общее кол-во шт]]*Таблица616[[#This Row],[Оптовая цена USD за 1шт]],"")</f>
        <v/>
      </c>
      <c r="N245" s="87"/>
    </row>
    <row r="246" spans="1:14" ht="22.5" customHeight="1">
      <c r="A246" s="44" t="s">
        <v>5558</v>
      </c>
      <c r="B246" s="76">
        <v>8806164149072</v>
      </c>
      <c r="C246" s="50" t="s">
        <v>3037</v>
      </c>
      <c r="D246" s="77" t="s">
        <v>770</v>
      </c>
      <c r="E246" s="78">
        <v>8000</v>
      </c>
      <c r="F246" s="15">
        <v>0.5</v>
      </c>
      <c r="G246" s="80">
        <v>12</v>
      </c>
      <c r="H246" s="81">
        <f>Таблица616[[#This Row],[Коэфициент стоимости]]*Таблица616[[#This Row],[Розничная цена KRW]]</f>
        <v>4000</v>
      </c>
      <c r="I246" s="82" t="str">
        <f>IF($H$1="","Введите курс",Таблица616[[#This Row],[Оптовая цена KRW за 1шт]]/$H$1)</f>
        <v>Введите курс</v>
      </c>
      <c r="J246" s="83"/>
      <c r="K246" s="84">
        <f>Таблица616[[#This Row],[Заказ коробок ]]*Таблица616[[#This Row],[Кол-во шт в коробке]]</f>
        <v>0</v>
      </c>
      <c r="L246" s="85">
        <f>Таблица616[[#This Row],[Общее кол-во шт]]*Таблица616[[#This Row],[Оптовая цена KRW за 1шт]]</f>
        <v>0</v>
      </c>
      <c r="M246" s="86" t="str">
        <f>IFERROR(Таблица616[[#This Row],[Общее кол-во шт]]*Таблица616[[#This Row],[Оптовая цена USD за 1шт]],"")</f>
        <v/>
      </c>
      <c r="N246" s="87"/>
    </row>
    <row r="247" spans="1:14" ht="22.5" customHeight="1">
      <c r="A247" s="44" t="s">
        <v>5559</v>
      </c>
      <c r="B247" s="76">
        <v>8806164149027</v>
      </c>
      <c r="C247" s="50" t="s">
        <v>3038</v>
      </c>
      <c r="D247" s="77" t="s">
        <v>769</v>
      </c>
      <c r="E247" s="78">
        <v>8000</v>
      </c>
      <c r="F247" s="15">
        <v>0.5</v>
      </c>
      <c r="G247" s="80">
        <v>12</v>
      </c>
      <c r="H247" s="81">
        <f>Таблица616[[#This Row],[Коэфициент стоимости]]*Таблица616[[#This Row],[Розничная цена KRW]]</f>
        <v>4000</v>
      </c>
      <c r="I247" s="82" t="str">
        <f>IF($H$1="","Введите курс",Таблица616[[#This Row],[Оптовая цена KRW за 1шт]]/$H$1)</f>
        <v>Введите курс</v>
      </c>
      <c r="J247" s="83"/>
      <c r="K247" s="84">
        <f>Таблица616[[#This Row],[Заказ коробок ]]*Таблица616[[#This Row],[Кол-во шт в коробке]]</f>
        <v>0</v>
      </c>
      <c r="L247" s="85">
        <f>Таблица616[[#This Row],[Общее кол-во шт]]*Таблица616[[#This Row],[Оптовая цена KRW за 1шт]]</f>
        <v>0</v>
      </c>
      <c r="M247" s="86" t="str">
        <f>IFERROR(Таблица616[[#This Row],[Общее кол-во шт]]*Таблица616[[#This Row],[Оптовая цена USD за 1шт]],"")</f>
        <v/>
      </c>
      <c r="N247" s="87"/>
    </row>
    <row r="248" spans="1:14" ht="22.5" customHeight="1">
      <c r="A248" s="44" t="s">
        <v>5560</v>
      </c>
      <c r="B248" s="76">
        <v>8806164149010</v>
      </c>
      <c r="C248" s="50" t="s">
        <v>3039</v>
      </c>
      <c r="D248" s="77" t="s">
        <v>768</v>
      </c>
      <c r="E248" s="78">
        <v>8000</v>
      </c>
      <c r="F248" s="15">
        <v>0.5</v>
      </c>
      <c r="G248" s="80">
        <v>12</v>
      </c>
      <c r="H248" s="81">
        <f>Таблица616[[#This Row],[Коэфициент стоимости]]*Таблица616[[#This Row],[Розничная цена KRW]]</f>
        <v>4000</v>
      </c>
      <c r="I248" s="82" t="str">
        <f>IF($H$1="","Введите курс",Таблица616[[#This Row],[Оптовая цена KRW за 1шт]]/$H$1)</f>
        <v>Введите курс</v>
      </c>
      <c r="J248" s="83"/>
      <c r="K248" s="84">
        <f>Таблица616[[#This Row],[Заказ коробок ]]*Таблица616[[#This Row],[Кол-во шт в коробке]]</f>
        <v>0</v>
      </c>
      <c r="L248" s="85">
        <f>Таблица616[[#This Row],[Общее кол-во шт]]*Таблица616[[#This Row],[Оптовая цена KRW за 1шт]]</f>
        <v>0</v>
      </c>
      <c r="M248" s="86" t="str">
        <f>IFERROR(Таблица616[[#This Row],[Общее кол-во шт]]*Таблица616[[#This Row],[Оптовая цена USD за 1шт]],"")</f>
        <v/>
      </c>
      <c r="N248" s="87"/>
    </row>
    <row r="249" spans="1:14" ht="22.5" customHeight="1">
      <c r="A249" s="44" t="s">
        <v>5561</v>
      </c>
      <c r="B249" s="76">
        <v>8806164149058</v>
      </c>
      <c r="C249" s="50" t="s">
        <v>3040</v>
      </c>
      <c r="D249" s="77" t="s">
        <v>767</v>
      </c>
      <c r="E249" s="78">
        <v>8000</v>
      </c>
      <c r="F249" s="15">
        <v>0.5</v>
      </c>
      <c r="G249" s="80">
        <v>12</v>
      </c>
      <c r="H249" s="81">
        <f>Таблица616[[#This Row],[Коэфициент стоимости]]*Таблица616[[#This Row],[Розничная цена KRW]]</f>
        <v>4000</v>
      </c>
      <c r="I249" s="82" t="str">
        <f>IF($H$1="","Введите курс",Таблица616[[#This Row],[Оптовая цена KRW за 1шт]]/$H$1)</f>
        <v>Введите курс</v>
      </c>
      <c r="J249" s="83"/>
      <c r="K249" s="84">
        <f>Таблица616[[#This Row],[Заказ коробок ]]*Таблица616[[#This Row],[Кол-во шт в коробке]]</f>
        <v>0</v>
      </c>
      <c r="L249" s="85">
        <f>Таблица616[[#This Row],[Общее кол-во шт]]*Таблица616[[#This Row],[Оптовая цена KRW за 1шт]]</f>
        <v>0</v>
      </c>
      <c r="M249" s="86" t="str">
        <f>IFERROR(Таблица616[[#This Row],[Общее кол-во шт]]*Таблица616[[#This Row],[Оптовая цена USD за 1шт]],"")</f>
        <v/>
      </c>
      <c r="N249" s="87"/>
    </row>
    <row r="250" spans="1:14" ht="22.5" customHeight="1">
      <c r="A250" s="44" t="s">
        <v>5562</v>
      </c>
      <c r="B250" s="76">
        <v>8806164155578</v>
      </c>
      <c r="C250" s="50" t="s">
        <v>3041</v>
      </c>
      <c r="D250" s="77" t="s">
        <v>766</v>
      </c>
      <c r="E250" s="78">
        <v>8000</v>
      </c>
      <c r="F250" s="15">
        <v>0.5</v>
      </c>
      <c r="G250" s="80">
        <v>12</v>
      </c>
      <c r="H250" s="81">
        <f>Таблица616[[#This Row],[Коэфициент стоимости]]*Таблица616[[#This Row],[Розничная цена KRW]]</f>
        <v>4000</v>
      </c>
      <c r="I250" s="82" t="str">
        <f>IF($H$1="","Введите курс",Таблица616[[#This Row],[Оптовая цена KRW за 1шт]]/$H$1)</f>
        <v>Введите курс</v>
      </c>
      <c r="J250" s="83"/>
      <c r="K250" s="84">
        <f>Таблица616[[#This Row],[Заказ коробок ]]*Таблица616[[#This Row],[Кол-во шт в коробке]]</f>
        <v>0</v>
      </c>
      <c r="L250" s="85">
        <f>Таблица616[[#This Row],[Общее кол-во шт]]*Таблица616[[#This Row],[Оптовая цена KRW за 1шт]]</f>
        <v>0</v>
      </c>
      <c r="M250" s="86" t="str">
        <f>IFERROR(Таблица616[[#This Row],[Общее кол-во шт]]*Таблица616[[#This Row],[Оптовая цена USD за 1шт]],"")</f>
        <v/>
      </c>
      <c r="N250" s="87"/>
    </row>
    <row r="251" spans="1:14" ht="22.5" customHeight="1">
      <c r="A251" s="44" t="s">
        <v>5563</v>
      </c>
      <c r="B251" s="76">
        <v>8806164149003</v>
      </c>
      <c r="C251" s="50" t="s">
        <v>3042</v>
      </c>
      <c r="D251" s="77" t="s">
        <v>765</v>
      </c>
      <c r="E251" s="78">
        <v>8000</v>
      </c>
      <c r="F251" s="15">
        <v>0.5</v>
      </c>
      <c r="G251" s="80">
        <v>12</v>
      </c>
      <c r="H251" s="81">
        <f>Таблица616[[#This Row],[Коэфициент стоимости]]*Таблица616[[#This Row],[Розничная цена KRW]]</f>
        <v>4000</v>
      </c>
      <c r="I251" s="82" t="str">
        <f>IF($H$1="","Введите курс",Таблица616[[#This Row],[Оптовая цена KRW за 1шт]]/$H$1)</f>
        <v>Введите курс</v>
      </c>
      <c r="J251" s="83"/>
      <c r="K251" s="84">
        <f>Таблица616[[#This Row],[Заказ коробок ]]*Таблица616[[#This Row],[Кол-во шт в коробке]]</f>
        <v>0</v>
      </c>
      <c r="L251" s="85">
        <f>Таблица616[[#This Row],[Общее кол-во шт]]*Таблица616[[#This Row],[Оптовая цена KRW за 1шт]]</f>
        <v>0</v>
      </c>
      <c r="M251" s="86" t="str">
        <f>IFERROR(Таблица616[[#This Row],[Общее кол-во шт]]*Таблица616[[#This Row],[Оптовая цена USD за 1шт]],"")</f>
        <v/>
      </c>
      <c r="N251" s="87"/>
    </row>
    <row r="252" spans="1:14" ht="22.5" customHeight="1">
      <c r="A252" s="44" t="s">
        <v>5564</v>
      </c>
      <c r="B252" s="76">
        <v>8806164155592</v>
      </c>
      <c r="C252" s="50" t="s">
        <v>3043</v>
      </c>
      <c r="D252" s="77" t="s">
        <v>977</v>
      </c>
      <c r="E252" s="78">
        <v>8000</v>
      </c>
      <c r="F252" s="15">
        <v>0.5</v>
      </c>
      <c r="G252" s="80">
        <v>12</v>
      </c>
      <c r="H252" s="81">
        <f>Таблица616[[#This Row],[Коэфициент стоимости]]*Таблица616[[#This Row],[Розничная цена KRW]]</f>
        <v>4000</v>
      </c>
      <c r="I252" s="82" t="str">
        <f>IF($H$1="","Введите курс",Таблица616[[#This Row],[Оптовая цена KRW за 1шт]]/$H$1)</f>
        <v>Введите курс</v>
      </c>
      <c r="J252" s="83"/>
      <c r="K252" s="84">
        <f>Таблица616[[#This Row],[Заказ коробок ]]*Таблица616[[#This Row],[Кол-во шт в коробке]]</f>
        <v>0</v>
      </c>
      <c r="L252" s="85">
        <f>Таблица616[[#This Row],[Общее кол-во шт]]*Таблица616[[#This Row],[Оптовая цена KRW за 1шт]]</f>
        <v>0</v>
      </c>
      <c r="M252" s="86" t="str">
        <f>IFERROR(Таблица616[[#This Row],[Общее кол-во шт]]*Таблица616[[#This Row],[Оптовая цена USD за 1шт]],"")</f>
        <v/>
      </c>
      <c r="N252" s="87"/>
    </row>
    <row r="253" spans="1:14" ht="22.5" customHeight="1">
      <c r="A253" s="44" t="s">
        <v>5565</v>
      </c>
      <c r="B253" s="76">
        <v>8806164120507</v>
      </c>
      <c r="C253" s="50" t="s">
        <v>3044</v>
      </c>
      <c r="D253" s="77" t="s">
        <v>774</v>
      </c>
      <c r="E253" s="78">
        <v>7000</v>
      </c>
      <c r="F253" s="15">
        <v>0.5</v>
      </c>
      <c r="G253" s="80">
        <v>10</v>
      </c>
      <c r="H253" s="81">
        <f>Таблица616[[#This Row],[Коэфициент стоимости]]*Таблица616[[#This Row],[Розничная цена KRW]]</f>
        <v>3500</v>
      </c>
      <c r="I253" s="82" t="str">
        <f>IF($H$1="","Введите курс",Таблица616[[#This Row],[Оптовая цена KRW за 1шт]]/$H$1)</f>
        <v>Введите курс</v>
      </c>
      <c r="J253" s="83"/>
      <c r="K253" s="84">
        <f>Таблица616[[#This Row],[Заказ коробок ]]*Таблица616[[#This Row],[Кол-во шт в коробке]]</f>
        <v>0</v>
      </c>
      <c r="L253" s="85">
        <f>Таблица616[[#This Row],[Общее кол-во шт]]*Таблица616[[#This Row],[Оптовая цена KRW за 1шт]]</f>
        <v>0</v>
      </c>
      <c r="M253" s="86" t="str">
        <f>IFERROR(Таблица616[[#This Row],[Общее кол-во шт]]*Таблица616[[#This Row],[Оптовая цена USD за 1шт]],"")</f>
        <v/>
      </c>
      <c r="N253" s="87"/>
    </row>
    <row r="254" spans="1:14" ht="22.5" customHeight="1">
      <c r="A254" s="44" t="s">
        <v>5566</v>
      </c>
      <c r="B254" s="76">
        <v>8806164116616</v>
      </c>
      <c r="C254" s="50" t="s">
        <v>3045</v>
      </c>
      <c r="D254" s="77" t="s">
        <v>773</v>
      </c>
      <c r="E254" s="78">
        <v>7000</v>
      </c>
      <c r="F254" s="15">
        <v>0.5</v>
      </c>
      <c r="G254" s="80">
        <v>10</v>
      </c>
      <c r="H254" s="81">
        <f>Таблица616[[#This Row],[Коэфициент стоимости]]*Таблица616[[#This Row],[Розничная цена KRW]]</f>
        <v>3500</v>
      </c>
      <c r="I254" s="82" t="str">
        <f>IF($H$1="","Введите курс",Таблица616[[#This Row],[Оптовая цена KRW за 1шт]]/$H$1)</f>
        <v>Введите курс</v>
      </c>
      <c r="J254" s="83"/>
      <c r="K254" s="84">
        <f>Таблица616[[#This Row],[Заказ коробок ]]*Таблица616[[#This Row],[Кол-во шт в коробке]]</f>
        <v>0</v>
      </c>
      <c r="L254" s="85">
        <f>Таблица616[[#This Row],[Общее кол-во шт]]*Таблица616[[#This Row],[Оптовая цена KRW за 1шт]]</f>
        <v>0</v>
      </c>
      <c r="M254" s="86" t="str">
        <f>IFERROR(Таблица616[[#This Row],[Общее кол-во шт]]*Таблица616[[#This Row],[Оптовая цена USD за 1шт]],"")</f>
        <v/>
      </c>
      <c r="N254" s="87"/>
    </row>
    <row r="255" spans="1:14" ht="22.5" customHeight="1">
      <c r="A255" s="44" t="s">
        <v>5567</v>
      </c>
      <c r="B255" s="76">
        <v>8806164145289</v>
      </c>
      <c r="C255" s="50" t="s">
        <v>3046</v>
      </c>
      <c r="D255" s="77" t="s">
        <v>772</v>
      </c>
      <c r="E255" s="78">
        <v>6500</v>
      </c>
      <c r="F255" s="15">
        <v>0.5</v>
      </c>
      <c r="G255" s="80">
        <v>12</v>
      </c>
      <c r="H255" s="81">
        <f>Таблица616[[#This Row],[Коэфициент стоимости]]*Таблица616[[#This Row],[Розничная цена KRW]]</f>
        <v>3250</v>
      </c>
      <c r="I255" s="82" t="str">
        <f>IF($H$1="","Введите курс",Таблица616[[#This Row],[Оптовая цена KRW за 1шт]]/$H$1)</f>
        <v>Введите курс</v>
      </c>
      <c r="J255" s="83"/>
      <c r="K255" s="84">
        <f>Таблица616[[#This Row],[Заказ коробок ]]*Таблица616[[#This Row],[Кол-во шт в коробке]]</f>
        <v>0</v>
      </c>
      <c r="L255" s="85">
        <f>Таблица616[[#This Row],[Общее кол-во шт]]*Таблица616[[#This Row],[Оптовая цена KRW за 1шт]]</f>
        <v>0</v>
      </c>
      <c r="M255" s="86" t="str">
        <f>IFERROR(Таблица616[[#This Row],[Общее кол-во шт]]*Таблица616[[#This Row],[Оптовая цена USD за 1шт]],"")</f>
        <v/>
      </c>
      <c r="N255" s="87"/>
    </row>
    <row r="256" spans="1:14" ht="22.5" customHeight="1">
      <c r="A256" s="44" t="s">
        <v>5568</v>
      </c>
      <c r="B256" s="76">
        <v>8806164145272</v>
      </c>
      <c r="C256" s="50" t="s">
        <v>3047</v>
      </c>
      <c r="D256" s="77" t="s">
        <v>771</v>
      </c>
      <c r="E256" s="78">
        <v>6500</v>
      </c>
      <c r="F256" s="15">
        <v>0.5</v>
      </c>
      <c r="G256" s="80">
        <v>12</v>
      </c>
      <c r="H256" s="81">
        <f>Таблица616[[#This Row],[Коэфициент стоимости]]*Таблица616[[#This Row],[Розничная цена KRW]]</f>
        <v>3250</v>
      </c>
      <c r="I256" s="82" t="str">
        <f>IF($H$1="","Введите курс",Таблица616[[#This Row],[Оптовая цена KRW за 1шт]]/$H$1)</f>
        <v>Введите курс</v>
      </c>
      <c r="J256" s="83"/>
      <c r="K256" s="84">
        <f>Таблица616[[#This Row],[Заказ коробок ]]*Таблица616[[#This Row],[Кол-во шт в коробке]]</f>
        <v>0</v>
      </c>
      <c r="L256" s="85">
        <f>Таблица616[[#This Row],[Общее кол-во шт]]*Таблица616[[#This Row],[Оптовая цена KRW за 1шт]]</f>
        <v>0</v>
      </c>
      <c r="M256" s="86" t="str">
        <f>IFERROR(Таблица616[[#This Row],[Общее кол-во шт]]*Таблица616[[#This Row],[Оптовая цена USD за 1шт]],"")</f>
        <v/>
      </c>
      <c r="N256" s="87"/>
    </row>
    <row r="257" spans="1:14" ht="22.5" customHeight="1">
      <c r="A257" s="44" t="s">
        <v>5569</v>
      </c>
      <c r="B257" s="76">
        <v>8806164120187</v>
      </c>
      <c r="C257" s="50" t="s">
        <v>3048</v>
      </c>
      <c r="D257" s="77" t="s">
        <v>762</v>
      </c>
      <c r="E257" s="78">
        <v>8500</v>
      </c>
      <c r="F257" s="15">
        <v>0.5</v>
      </c>
      <c r="G257" s="80">
        <v>12</v>
      </c>
      <c r="H257" s="81">
        <f>Таблица616[[#This Row],[Коэфициент стоимости]]*Таблица616[[#This Row],[Розничная цена KRW]]</f>
        <v>4250</v>
      </c>
      <c r="I257" s="82" t="str">
        <f>IF($H$1="","Введите курс",Таблица616[[#This Row],[Оптовая цена KRW за 1шт]]/$H$1)</f>
        <v>Введите курс</v>
      </c>
      <c r="J257" s="83"/>
      <c r="K257" s="84">
        <f>Таблица616[[#This Row],[Заказ коробок ]]*Таблица616[[#This Row],[Кол-во шт в коробке]]</f>
        <v>0</v>
      </c>
      <c r="L257" s="85">
        <f>Таблица616[[#This Row],[Общее кол-во шт]]*Таблица616[[#This Row],[Оптовая цена KRW за 1шт]]</f>
        <v>0</v>
      </c>
      <c r="M257" s="86" t="str">
        <f>IFERROR(Таблица616[[#This Row],[Общее кол-во шт]]*Таблица616[[#This Row],[Оптовая цена USD за 1шт]],"")</f>
        <v/>
      </c>
      <c r="N257" s="87"/>
    </row>
    <row r="258" spans="1:14" ht="22.5" customHeight="1">
      <c r="A258" s="44" t="s">
        <v>5570</v>
      </c>
      <c r="B258" s="76">
        <v>8806164146941</v>
      </c>
      <c r="C258" s="50" t="s">
        <v>3049</v>
      </c>
      <c r="D258" s="77" t="s">
        <v>826</v>
      </c>
      <c r="E258" s="78">
        <v>16000</v>
      </c>
      <c r="F258" s="15">
        <v>0.5</v>
      </c>
      <c r="G258" s="80">
        <v>12</v>
      </c>
      <c r="H258" s="81">
        <f>Таблица616[[#This Row],[Коэфициент стоимости]]*Таблица616[[#This Row],[Розничная цена KRW]]</f>
        <v>8000</v>
      </c>
      <c r="I258" s="82" t="str">
        <f>IF($H$1="","Введите курс",Таблица616[[#This Row],[Оптовая цена KRW за 1шт]]/$H$1)</f>
        <v>Введите курс</v>
      </c>
      <c r="J258" s="83"/>
      <c r="K258" s="84">
        <f>Таблица616[[#This Row],[Заказ коробок ]]*Таблица616[[#This Row],[Кол-во шт в коробке]]</f>
        <v>0</v>
      </c>
      <c r="L258" s="85">
        <f>Таблица616[[#This Row],[Общее кол-во шт]]*Таблица616[[#This Row],[Оптовая цена KRW за 1шт]]</f>
        <v>0</v>
      </c>
      <c r="M258" s="86" t="str">
        <f>IFERROR(Таблица616[[#This Row],[Общее кол-во шт]]*Таблица616[[#This Row],[Оптовая цена USD за 1шт]],"")</f>
        <v/>
      </c>
      <c r="N258" s="87"/>
    </row>
    <row r="259" spans="1:14" ht="22.5" customHeight="1">
      <c r="A259" s="44" t="s">
        <v>5571</v>
      </c>
      <c r="B259" s="76">
        <v>8806164137055</v>
      </c>
      <c r="C259" s="50" t="s">
        <v>3050</v>
      </c>
      <c r="D259" s="77" t="s">
        <v>3051</v>
      </c>
      <c r="E259" s="78">
        <v>13000</v>
      </c>
      <c r="F259" s="15">
        <v>0.5</v>
      </c>
      <c r="G259" s="80">
        <v>12</v>
      </c>
      <c r="H259" s="81">
        <f>Таблица616[[#This Row],[Коэфициент стоимости]]*Таблица616[[#This Row],[Розничная цена KRW]]</f>
        <v>6500</v>
      </c>
      <c r="I259" s="82" t="str">
        <f>IF($H$1="","Введите курс",Таблица616[[#This Row],[Оптовая цена KRW за 1шт]]/$H$1)</f>
        <v>Введите курс</v>
      </c>
      <c r="J259" s="83"/>
      <c r="K259" s="84">
        <f>Таблица616[[#This Row],[Заказ коробок ]]*Таблица616[[#This Row],[Кол-во шт в коробке]]</f>
        <v>0</v>
      </c>
      <c r="L259" s="85">
        <f>Таблица616[[#This Row],[Общее кол-во шт]]*Таблица616[[#This Row],[Оптовая цена KRW за 1шт]]</f>
        <v>0</v>
      </c>
      <c r="M259" s="86" t="str">
        <f>IFERROR(Таблица616[[#This Row],[Общее кол-во шт]]*Таблица616[[#This Row],[Оптовая цена USD за 1шт]],"")</f>
        <v/>
      </c>
      <c r="N259" s="87"/>
    </row>
    <row r="260" spans="1:14" ht="22.5" customHeight="1">
      <c r="A260" s="44" t="s">
        <v>5572</v>
      </c>
      <c r="B260" s="76">
        <v>8806164169995</v>
      </c>
      <c r="C260" s="50" t="s">
        <v>3052</v>
      </c>
      <c r="D260" s="77" t="s">
        <v>299</v>
      </c>
      <c r="E260" s="78">
        <v>16000</v>
      </c>
      <c r="F260" s="15">
        <v>0.5</v>
      </c>
      <c r="G260" s="80">
        <v>12</v>
      </c>
      <c r="H260" s="81">
        <f>Таблица616[[#This Row],[Коэфициент стоимости]]*Таблица616[[#This Row],[Розничная цена KRW]]</f>
        <v>8000</v>
      </c>
      <c r="I260" s="82" t="str">
        <f>IF($H$1="","Введите курс",Таблица616[[#This Row],[Оптовая цена KRW за 1шт]]/$H$1)</f>
        <v>Введите курс</v>
      </c>
      <c r="J260" s="83"/>
      <c r="K260" s="84">
        <f>Таблица616[[#This Row],[Заказ коробок ]]*Таблица616[[#This Row],[Кол-во шт в коробке]]</f>
        <v>0</v>
      </c>
      <c r="L260" s="85">
        <f>Таблица616[[#This Row],[Общее кол-во шт]]*Таблица616[[#This Row],[Оптовая цена KRW за 1шт]]</f>
        <v>0</v>
      </c>
      <c r="M260" s="86" t="str">
        <f>IFERROR(Таблица616[[#This Row],[Общее кол-во шт]]*Таблица616[[#This Row],[Оптовая цена USD за 1шт]],"")</f>
        <v/>
      </c>
      <c r="N260" s="87"/>
    </row>
    <row r="261" spans="1:14" ht="22.5" customHeight="1">
      <c r="A261" s="44" t="s">
        <v>5573</v>
      </c>
      <c r="B261" s="76">
        <v>8806164170007</v>
      </c>
      <c r="C261" s="50" t="s">
        <v>3053</v>
      </c>
      <c r="D261" s="77" t="s">
        <v>300</v>
      </c>
      <c r="E261" s="78">
        <v>16000</v>
      </c>
      <c r="F261" s="15">
        <v>0.5</v>
      </c>
      <c r="G261" s="80">
        <v>12</v>
      </c>
      <c r="H261" s="81">
        <f>Таблица616[[#This Row],[Коэфициент стоимости]]*Таблица616[[#This Row],[Розничная цена KRW]]</f>
        <v>8000</v>
      </c>
      <c r="I261" s="82" t="str">
        <f>IF($H$1="","Введите курс",Таблица616[[#This Row],[Оптовая цена KRW за 1шт]]/$H$1)</f>
        <v>Введите курс</v>
      </c>
      <c r="J261" s="83"/>
      <c r="K261" s="84">
        <f>Таблица616[[#This Row],[Заказ коробок ]]*Таблица616[[#This Row],[Кол-во шт в коробке]]</f>
        <v>0</v>
      </c>
      <c r="L261" s="85">
        <f>Таблица616[[#This Row],[Общее кол-во шт]]*Таблица616[[#This Row],[Оптовая цена KRW за 1шт]]</f>
        <v>0</v>
      </c>
      <c r="M261" s="86" t="str">
        <f>IFERROR(Таблица616[[#This Row],[Общее кол-во шт]]*Таблица616[[#This Row],[Оптовая цена USD за 1шт]],"")</f>
        <v/>
      </c>
      <c r="N261" s="87"/>
    </row>
    <row r="262" spans="1:14" ht="22.5" customHeight="1">
      <c r="A262" s="44" t="s">
        <v>5574</v>
      </c>
      <c r="B262" s="76">
        <v>8806164169896</v>
      </c>
      <c r="C262" s="50" t="s">
        <v>3054</v>
      </c>
      <c r="D262" s="77" t="s">
        <v>3055</v>
      </c>
      <c r="E262" s="78">
        <v>14000</v>
      </c>
      <c r="F262" s="15">
        <v>0.5</v>
      </c>
      <c r="G262" s="80">
        <v>12</v>
      </c>
      <c r="H262" s="81">
        <f>Таблица616[[#This Row],[Коэфициент стоимости]]*Таблица616[[#This Row],[Розничная цена KRW]]</f>
        <v>7000</v>
      </c>
      <c r="I262" s="82" t="str">
        <f>IF($H$1="","Введите курс",Таблица616[[#This Row],[Оптовая цена KRW за 1шт]]/$H$1)</f>
        <v>Введите курс</v>
      </c>
      <c r="J262" s="83"/>
      <c r="K262" s="84">
        <f>Таблица616[[#This Row],[Заказ коробок ]]*Таблица616[[#This Row],[Кол-во шт в коробке]]</f>
        <v>0</v>
      </c>
      <c r="L262" s="85">
        <f>Таблица616[[#This Row],[Общее кол-во шт]]*Таблица616[[#This Row],[Оптовая цена KRW за 1шт]]</f>
        <v>0</v>
      </c>
      <c r="M262" s="86" t="str">
        <f>IFERROR(Таблица616[[#This Row],[Общее кол-во шт]]*Таблица616[[#This Row],[Оптовая цена USD за 1шт]],"")</f>
        <v/>
      </c>
      <c r="N262" s="87"/>
    </row>
    <row r="263" spans="1:14" ht="22.5" customHeight="1">
      <c r="A263" s="44" t="s">
        <v>5575</v>
      </c>
      <c r="B263" s="76">
        <v>8806164169872</v>
      </c>
      <c r="C263" s="50" t="s">
        <v>3056</v>
      </c>
      <c r="D263" s="77" t="s">
        <v>3057</v>
      </c>
      <c r="E263" s="78">
        <v>14000</v>
      </c>
      <c r="F263" s="15">
        <v>0.5</v>
      </c>
      <c r="G263" s="80">
        <v>12</v>
      </c>
      <c r="H263" s="81">
        <f>Таблица616[[#This Row],[Коэфициент стоимости]]*Таблица616[[#This Row],[Розничная цена KRW]]</f>
        <v>7000</v>
      </c>
      <c r="I263" s="82" t="str">
        <f>IF($H$1="","Введите курс",Таблица616[[#This Row],[Оптовая цена KRW за 1шт]]/$H$1)</f>
        <v>Введите курс</v>
      </c>
      <c r="J263" s="83"/>
      <c r="K263" s="84">
        <f>Таблица616[[#This Row],[Заказ коробок ]]*Таблица616[[#This Row],[Кол-во шт в коробке]]</f>
        <v>0</v>
      </c>
      <c r="L263" s="85">
        <f>Таблица616[[#This Row],[Общее кол-во шт]]*Таблица616[[#This Row],[Оптовая цена KRW за 1шт]]</f>
        <v>0</v>
      </c>
      <c r="M263" s="86" t="str">
        <f>IFERROR(Таблица616[[#This Row],[Общее кол-во шт]]*Таблица616[[#This Row],[Оптовая цена USD за 1шт]],"")</f>
        <v/>
      </c>
      <c r="N263" s="87"/>
    </row>
    <row r="264" spans="1:14" ht="22.5" customHeight="1">
      <c r="A264" s="44" t="s">
        <v>5576</v>
      </c>
      <c r="B264" s="76">
        <v>8806164169889</v>
      </c>
      <c r="C264" s="50" t="s">
        <v>3058</v>
      </c>
      <c r="D264" s="77" t="s">
        <v>3059</v>
      </c>
      <c r="E264" s="78">
        <v>24000</v>
      </c>
      <c r="F264" s="15">
        <v>0.5</v>
      </c>
      <c r="G264" s="80">
        <v>12</v>
      </c>
      <c r="H264" s="81">
        <f>Таблица616[[#This Row],[Коэфициент стоимости]]*Таблица616[[#This Row],[Розничная цена KRW]]</f>
        <v>12000</v>
      </c>
      <c r="I264" s="82" t="str">
        <f>IF($H$1="","Введите курс",Таблица616[[#This Row],[Оптовая цена KRW за 1шт]]/$H$1)</f>
        <v>Введите курс</v>
      </c>
      <c r="J264" s="83"/>
      <c r="K264" s="84">
        <f>Таблица616[[#This Row],[Заказ коробок ]]*Таблица616[[#This Row],[Кол-во шт в коробке]]</f>
        <v>0</v>
      </c>
      <c r="L264" s="85">
        <f>Таблица616[[#This Row],[Общее кол-во шт]]*Таблица616[[#This Row],[Оптовая цена KRW за 1шт]]</f>
        <v>0</v>
      </c>
      <c r="M264" s="86" t="str">
        <f>IFERROR(Таблица616[[#This Row],[Общее кол-во шт]]*Таблица616[[#This Row],[Оптовая цена USD за 1шт]],"")</f>
        <v/>
      </c>
      <c r="N264" s="87"/>
    </row>
    <row r="265" spans="1:14" ht="22.5" customHeight="1">
      <c r="A265" s="44" t="s">
        <v>5577</v>
      </c>
      <c r="B265" s="76">
        <v>8806164169865</v>
      </c>
      <c r="C265" s="50" t="s">
        <v>3060</v>
      </c>
      <c r="D265" s="77" t="s">
        <v>3061</v>
      </c>
      <c r="E265" s="78">
        <v>24000</v>
      </c>
      <c r="F265" s="15">
        <v>0.5</v>
      </c>
      <c r="G265" s="80">
        <v>12</v>
      </c>
      <c r="H265" s="81">
        <f>Таблица616[[#This Row],[Коэфициент стоимости]]*Таблица616[[#This Row],[Розничная цена KRW]]</f>
        <v>12000</v>
      </c>
      <c r="I265" s="82" t="str">
        <f>IF($H$1="","Введите курс",Таблица616[[#This Row],[Оптовая цена KRW за 1шт]]/$H$1)</f>
        <v>Введите курс</v>
      </c>
      <c r="J265" s="83"/>
      <c r="K265" s="84">
        <f>Таблица616[[#This Row],[Заказ коробок ]]*Таблица616[[#This Row],[Кол-во шт в коробке]]</f>
        <v>0</v>
      </c>
      <c r="L265" s="85">
        <f>Таблица616[[#This Row],[Общее кол-во шт]]*Таблица616[[#This Row],[Оптовая цена KRW за 1шт]]</f>
        <v>0</v>
      </c>
      <c r="M265" s="86" t="str">
        <f>IFERROR(Таблица616[[#This Row],[Общее кол-во шт]]*Таблица616[[#This Row],[Оптовая цена USD за 1шт]],"")</f>
        <v/>
      </c>
      <c r="N265" s="87"/>
    </row>
    <row r="266" spans="1:14" ht="22.5" customHeight="1">
      <c r="A266" s="44" t="s">
        <v>5578</v>
      </c>
      <c r="B266" s="76">
        <v>8806164170663</v>
      </c>
      <c r="C266" s="50" t="s">
        <v>3062</v>
      </c>
      <c r="D266" s="77" t="s">
        <v>338</v>
      </c>
      <c r="E266" s="78">
        <v>15000</v>
      </c>
      <c r="F266" s="15">
        <v>0.5</v>
      </c>
      <c r="G266" s="80">
        <v>12</v>
      </c>
      <c r="H266" s="81">
        <f>Таблица616[[#This Row],[Коэфициент стоимости]]*Таблица616[[#This Row],[Розничная цена KRW]]</f>
        <v>7500</v>
      </c>
      <c r="I266" s="82" t="str">
        <f>IF($H$1="","Введите курс",Таблица616[[#This Row],[Оптовая цена KRW за 1шт]]/$H$1)</f>
        <v>Введите курс</v>
      </c>
      <c r="J266" s="83"/>
      <c r="K266" s="84">
        <f>Таблица616[[#This Row],[Заказ коробок ]]*Таблица616[[#This Row],[Кол-во шт в коробке]]</f>
        <v>0</v>
      </c>
      <c r="L266" s="85">
        <f>Таблица616[[#This Row],[Общее кол-во шт]]*Таблица616[[#This Row],[Оптовая цена KRW за 1шт]]</f>
        <v>0</v>
      </c>
      <c r="M266" s="86" t="str">
        <f>IFERROR(Таблица616[[#This Row],[Общее кол-во шт]]*Таблица616[[#This Row],[Оптовая цена USD за 1шт]],"")</f>
        <v/>
      </c>
      <c r="N266" s="87"/>
    </row>
    <row r="267" spans="1:14" ht="22.5" customHeight="1">
      <c r="A267" s="44" t="s">
        <v>5579</v>
      </c>
      <c r="B267" s="76">
        <v>8806164170670</v>
      </c>
      <c r="C267" s="50" t="s">
        <v>3063</v>
      </c>
      <c r="D267" s="77" t="s">
        <v>339</v>
      </c>
      <c r="E267" s="78">
        <v>15000</v>
      </c>
      <c r="F267" s="15">
        <v>0.5</v>
      </c>
      <c r="G267" s="80">
        <v>12</v>
      </c>
      <c r="H267" s="81">
        <f>Таблица616[[#This Row],[Коэфициент стоимости]]*Таблица616[[#This Row],[Розничная цена KRW]]</f>
        <v>7500</v>
      </c>
      <c r="I267" s="82" t="str">
        <f>IF($H$1="","Введите курс",Таблица616[[#This Row],[Оптовая цена KRW за 1шт]]/$H$1)</f>
        <v>Введите курс</v>
      </c>
      <c r="J267" s="83"/>
      <c r="K267" s="84">
        <f>Таблица616[[#This Row],[Заказ коробок ]]*Таблица616[[#This Row],[Кол-во шт в коробке]]</f>
        <v>0</v>
      </c>
      <c r="L267" s="85">
        <f>Таблица616[[#This Row],[Общее кол-во шт]]*Таблица616[[#This Row],[Оптовая цена KRW за 1шт]]</f>
        <v>0</v>
      </c>
      <c r="M267" s="86" t="str">
        <f>IFERROR(Таблица616[[#This Row],[Общее кол-во шт]]*Таблица616[[#This Row],[Оптовая цена USD за 1шт]],"")</f>
        <v/>
      </c>
      <c r="N267" s="87"/>
    </row>
    <row r="268" spans="1:14" ht="22.5" customHeight="1">
      <c r="A268" s="44" t="s">
        <v>5580</v>
      </c>
      <c r="B268" s="76">
        <v>8806164169827</v>
      </c>
      <c r="C268" s="50" t="s">
        <v>3064</v>
      </c>
      <c r="D268" s="77" t="s">
        <v>3065</v>
      </c>
      <c r="E268" s="78">
        <v>20000</v>
      </c>
      <c r="F268" s="15">
        <v>0.5</v>
      </c>
      <c r="G268" s="80">
        <v>12</v>
      </c>
      <c r="H268" s="81">
        <f>Таблица616[[#This Row],[Коэфициент стоимости]]*Таблица616[[#This Row],[Розничная цена KRW]]</f>
        <v>10000</v>
      </c>
      <c r="I268" s="82" t="str">
        <f>IF($H$1="","Введите курс",Таблица616[[#This Row],[Оптовая цена KRW за 1шт]]/$H$1)</f>
        <v>Введите курс</v>
      </c>
      <c r="J268" s="83"/>
      <c r="K268" s="84">
        <f>Таблица616[[#This Row],[Заказ коробок ]]*Таблица616[[#This Row],[Кол-во шт в коробке]]</f>
        <v>0</v>
      </c>
      <c r="L268" s="85">
        <f>Таблица616[[#This Row],[Общее кол-во шт]]*Таблица616[[#This Row],[Оптовая цена KRW за 1шт]]</f>
        <v>0</v>
      </c>
      <c r="M268" s="86" t="str">
        <f>IFERROR(Таблица616[[#This Row],[Общее кол-во шт]]*Таблица616[[#This Row],[Оптовая цена USD за 1шт]],"")</f>
        <v/>
      </c>
      <c r="N268" s="87"/>
    </row>
    <row r="269" spans="1:14" ht="22.5" customHeight="1">
      <c r="A269" s="44" t="s">
        <v>5581</v>
      </c>
      <c r="B269" s="76">
        <v>8806164169841</v>
      </c>
      <c r="C269" s="50" t="s">
        <v>3066</v>
      </c>
      <c r="D269" s="77" t="s">
        <v>3067</v>
      </c>
      <c r="E269" s="78">
        <v>12000</v>
      </c>
      <c r="F269" s="15">
        <v>0.5</v>
      </c>
      <c r="G269" s="80">
        <v>12</v>
      </c>
      <c r="H269" s="81">
        <f>Таблица616[[#This Row],[Коэфициент стоимости]]*Таблица616[[#This Row],[Розничная цена KRW]]</f>
        <v>6000</v>
      </c>
      <c r="I269" s="82" t="str">
        <f>IF($H$1="","Введите курс",Таблица616[[#This Row],[Оптовая цена KRW за 1шт]]/$H$1)</f>
        <v>Введите курс</v>
      </c>
      <c r="J269" s="83"/>
      <c r="K269" s="84">
        <f>Таблица616[[#This Row],[Заказ коробок ]]*Таблица616[[#This Row],[Кол-во шт в коробке]]</f>
        <v>0</v>
      </c>
      <c r="L269" s="85">
        <f>Таблица616[[#This Row],[Общее кол-во шт]]*Таблица616[[#This Row],[Оптовая цена KRW за 1шт]]</f>
        <v>0</v>
      </c>
      <c r="M269" s="86" t="str">
        <f>IFERROR(Таблица616[[#This Row],[Общее кол-во шт]]*Таблица616[[#This Row],[Оптовая цена USD за 1шт]],"")</f>
        <v/>
      </c>
      <c r="N269" s="87"/>
    </row>
    <row r="270" spans="1:14" ht="22.5" customHeight="1">
      <c r="A270" s="44" t="s">
        <v>5582</v>
      </c>
      <c r="B270" s="76">
        <v>8806164164785</v>
      </c>
      <c r="C270" s="50" t="s">
        <v>3068</v>
      </c>
      <c r="D270" s="77" t="s">
        <v>891</v>
      </c>
      <c r="E270" s="78">
        <v>10000</v>
      </c>
      <c r="F270" s="15">
        <v>0.5</v>
      </c>
      <c r="G270" s="80">
        <v>10</v>
      </c>
      <c r="H270" s="81">
        <f>Таблица616[[#This Row],[Коэфициент стоимости]]*Таблица616[[#This Row],[Розничная цена KRW]]</f>
        <v>5000</v>
      </c>
      <c r="I270" s="82" t="str">
        <f>IF($H$1="","Введите курс",Таблица616[[#This Row],[Оптовая цена KRW за 1шт]]/$H$1)</f>
        <v>Введите курс</v>
      </c>
      <c r="J270" s="83"/>
      <c r="K270" s="84">
        <f>Таблица616[[#This Row],[Заказ коробок ]]*Таблица616[[#This Row],[Кол-во шт в коробке]]</f>
        <v>0</v>
      </c>
      <c r="L270" s="85">
        <f>Таблица616[[#This Row],[Общее кол-во шт]]*Таблица616[[#This Row],[Оптовая цена KRW за 1шт]]</f>
        <v>0</v>
      </c>
      <c r="M270" s="86" t="str">
        <f>IFERROR(Таблица616[[#This Row],[Общее кол-во шт]]*Таблица616[[#This Row],[Оптовая цена USD за 1шт]],"")</f>
        <v/>
      </c>
      <c r="N270" s="87"/>
    </row>
    <row r="271" spans="1:14" ht="22.5" customHeight="1">
      <c r="A271" s="44" t="s">
        <v>5583</v>
      </c>
      <c r="B271" s="76">
        <v>8806164164778</v>
      </c>
      <c r="C271" s="50" t="s">
        <v>3069</v>
      </c>
      <c r="D271" s="77" t="s">
        <v>890</v>
      </c>
      <c r="E271" s="78">
        <v>10000</v>
      </c>
      <c r="F271" s="15">
        <v>0.5</v>
      </c>
      <c r="G271" s="80">
        <v>10</v>
      </c>
      <c r="H271" s="81">
        <f>Таблица616[[#This Row],[Коэфициент стоимости]]*Таблица616[[#This Row],[Розничная цена KRW]]</f>
        <v>5000</v>
      </c>
      <c r="I271" s="82" t="str">
        <f>IF($H$1="","Введите курс",Таблица616[[#This Row],[Оптовая цена KRW за 1шт]]/$H$1)</f>
        <v>Введите курс</v>
      </c>
      <c r="J271" s="83"/>
      <c r="K271" s="84">
        <f>Таблица616[[#This Row],[Заказ коробок ]]*Таблица616[[#This Row],[Кол-во шт в коробке]]</f>
        <v>0</v>
      </c>
      <c r="L271" s="85">
        <f>Таблица616[[#This Row],[Общее кол-во шт]]*Таблица616[[#This Row],[Оптовая цена KRW за 1шт]]</f>
        <v>0</v>
      </c>
      <c r="M271" s="86" t="str">
        <f>IFERROR(Таблица616[[#This Row],[Общее кол-во шт]]*Таблица616[[#This Row],[Оптовая цена USD за 1шт]],"")</f>
        <v/>
      </c>
      <c r="N271" s="87"/>
    </row>
    <row r="272" spans="1:14" ht="22.5" customHeight="1">
      <c r="A272" s="44" t="s">
        <v>5584</v>
      </c>
      <c r="B272" s="76">
        <v>8806164164761</v>
      </c>
      <c r="C272" s="50" t="s">
        <v>3070</v>
      </c>
      <c r="D272" s="77" t="s">
        <v>889</v>
      </c>
      <c r="E272" s="78">
        <v>10000</v>
      </c>
      <c r="F272" s="15">
        <v>0.5</v>
      </c>
      <c r="G272" s="80">
        <v>10</v>
      </c>
      <c r="H272" s="81">
        <f>Таблица616[[#This Row],[Коэфициент стоимости]]*Таблица616[[#This Row],[Розничная цена KRW]]</f>
        <v>5000</v>
      </c>
      <c r="I272" s="82" t="str">
        <f>IF($H$1="","Введите курс",Таблица616[[#This Row],[Оптовая цена KRW за 1шт]]/$H$1)</f>
        <v>Введите курс</v>
      </c>
      <c r="J272" s="83"/>
      <c r="K272" s="84">
        <f>Таблица616[[#This Row],[Заказ коробок ]]*Таблица616[[#This Row],[Кол-во шт в коробке]]</f>
        <v>0</v>
      </c>
      <c r="L272" s="85">
        <f>Таблица616[[#This Row],[Общее кол-во шт]]*Таблица616[[#This Row],[Оптовая цена KRW за 1шт]]</f>
        <v>0</v>
      </c>
      <c r="M272" s="86" t="str">
        <f>IFERROR(Таблица616[[#This Row],[Общее кол-во шт]]*Таблица616[[#This Row],[Оптовая цена USD за 1шт]],"")</f>
        <v/>
      </c>
      <c r="N272" s="87"/>
    </row>
    <row r="273" spans="1:14" ht="22.5" customHeight="1">
      <c r="A273" s="44" t="s">
        <v>5585</v>
      </c>
      <c r="B273" s="76">
        <v>8806164164754</v>
      </c>
      <c r="C273" s="50" t="s">
        <v>3071</v>
      </c>
      <c r="D273" s="77" t="s">
        <v>892</v>
      </c>
      <c r="E273" s="78">
        <v>10000</v>
      </c>
      <c r="F273" s="15">
        <v>0.5</v>
      </c>
      <c r="G273" s="80">
        <v>10</v>
      </c>
      <c r="H273" s="81">
        <f>Таблица616[[#This Row],[Коэфициент стоимости]]*Таблица616[[#This Row],[Розничная цена KRW]]</f>
        <v>5000</v>
      </c>
      <c r="I273" s="82" t="str">
        <f>IF($H$1="","Введите курс",Таблица616[[#This Row],[Оптовая цена KRW за 1шт]]/$H$1)</f>
        <v>Введите курс</v>
      </c>
      <c r="J273" s="83"/>
      <c r="K273" s="84">
        <f>Таблица616[[#This Row],[Заказ коробок ]]*Таблица616[[#This Row],[Кол-во шт в коробке]]</f>
        <v>0</v>
      </c>
      <c r="L273" s="85">
        <f>Таблица616[[#This Row],[Общее кол-во шт]]*Таблица616[[#This Row],[Оптовая цена KRW за 1шт]]</f>
        <v>0</v>
      </c>
      <c r="M273" s="86" t="str">
        <f>IFERROR(Таблица616[[#This Row],[Общее кол-во шт]]*Таблица616[[#This Row],[Оптовая цена USD за 1шт]],"")</f>
        <v/>
      </c>
      <c r="N273" s="87"/>
    </row>
    <row r="274" spans="1:14" ht="22.5" customHeight="1">
      <c r="A274" s="44" t="s">
        <v>5586</v>
      </c>
      <c r="B274" s="76">
        <v>8806164164747</v>
      </c>
      <c r="C274" s="50" t="s">
        <v>3072</v>
      </c>
      <c r="D274" s="77" t="s">
        <v>888</v>
      </c>
      <c r="E274" s="78">
        <v>10000</v>
      </c>
      <c r="F274" s="15">
        <v>0.5</v>
      </c>
      <c r="G274" s="80">
        <v>10</v>
      </c>
      <c r="H274" s="81">
        <f>Таблица616[[#This Row],[Коэфициент стоимости]]*Таблица616[[#This Row],[Розничная цена KRW]]</f>
        <v>5000</v>
      </c>
      <c r="I274" s="82" t="str">
        <f>IF($H$1="","Введите курс",Таблица616[[#This Row],[Оптовая цена KRW за 1шт]]/$H$1)</f>
        <v>Введите курс</v>
      </c>
      <c r="J274" s="83"/>
      <c r="K274" s="84">
        <f>Таблица616[[#This Row],[Заказ коробок ]]*Таблица616[[#This Row],[Кол-во шт в коробке]]</f>
        <v>0</v>
      </c>
      <c r="L274" s="85">
        <f>Таблица616[[#This Row],[Общее кол-во шт]]*Таблица616[[#This Row],[Оптовая цена KRW за 1шт]]</f>
        <v>0</v>
      </c>
      <c r="M274" s="86" t="str">
        <f>IFERROR(Таблица616[[#This Row],[Общее кол-во шт]]*Таблица616[[#This Row],[Оптовая цена USD за 1шт]],"")</f>
        <v/>
      </c>
      <c r="N274" s="87"/>
    </row>
    <row r="275" spans="1:14" ht="22.5" customHeight="1">
      <c r="A275" s="44" t="s">
        <v>5587</v>
      </c>
      <c r="B275" s="76">
        <v>8806164156483</v>
      </c>
      <c r="C275" s="50" t="s">
        <v>3073</v>
      </c>
      <c r="D275" s="77" t="s">
        <v>546</v>
      </c>
      <c r="E275" s="78">
        <v>10000</v>
      </c>
      <c r="F275" s="15">
        <v>0.5</v>
      </c>
      <c r="G275" s="80">
        <v>10</v>
      </c>
      <c r="H275" s="81">
        <f>Таблица616[[#This Row],[Коэфициент стоимости]]*Таблица616[[#This Row],[Розничная цена KRW]]</f>
        <v>5000</v>
      </c>
      <c r="I275" s="82" t="str">
        <f>IF($H$1="","Введите курс",Таблица616[[#This Row],[Оптовая цена KRW за 1шт]]/$H$1)</f>
        <v>Введите курс</v>
      </c>
      <c r="J275" s="83"/>
      <c r="K275" s="84">
        <f>Таблица616[[#This Row],[Заказ коробок ]]*Таблица616[[#This Row],[Кол-во шт в коробке]]</f>
        <v>0</v>
      </c>
      <c r="L275" s="85">
        <f>Таблица616[[#This Row],[Общее кол-во шт]]*Таблица616[[#This Row],[Оптовая цена KRW за 1шт]]</f>
        <v>0</v>
      </c>
      <c r="M275" s="86" t="str">
        <f>IFERROR(Таблица616[[#This Row],[Общее кол-во шт]]*Таблица616[[#This Row],[Оптовая цена USD за 1шт]],"")</f>
        <v/>
      </c>
      <c r="N275" s="87"/>
    </row>
    <row r="276" spans="1:14" ht="22.5" customHeight="1">
      <c r="A276" s="44" t="s">
        <v>5588</v>
      </c>
      <c r="B276" s="76">
        <v>8806164156476</v>
      </c>
      <c r="C276" s="50" t="s">
        <v>3074</v>
      </c>
      <c r="D276" s="77" t="s">
        <v>545</v>
      </c>
      <c r="E276" s="78">
        <v>10000</v>
      </c>
      <c r="F276" s="15">
        <v>0.5</v>
      </c>
      <c r="G276" s="80">
        <v>10</v>
      </c>
      <c r="H276" s="81">
        <f>Таблица616[[#This Row],[Коэфициент стоимости]]*Таблица616[[#This Row],[Розничная цена KRW]]</f>
        <v>5000</v>
      </c>
      <c r="I276" s="82" t="str">
        <f>IF($H$1="","Введите курс",Таблица616[[#This Row],[Оптовая цена KRW за 1шт]]/$H$1)</f>
        <v>Введите курс</v>
      </c>
      <c r="J276" s="83"/>
      <c r="K276" s="84">
        <f>Таблица616[[#This Row],[Заказ коробок ]]*Таблица616[[#This Row],[Кол-во шт в коробке]]</f>
        <v>0</v>
      </c>
      <c r="L276" s="85">
        <f>Таблица616[[#This Row],[Общее кол-во шт]]*Таблица616[[#This Row],[Оптовая цена KRW за 1шт]]</f>
        <v>0</v>
      </c>
      <c r="M276" s="86" t="str">
        <f>IFERROR(Таблица616[[#This Row],[Общее кол-во шт]]*Таблица616[[#This Row],[Оптовая цена USD за 1шт]],"")</f>
        <v/>
      </c>
      <c r="N276" s="87"/>
    </row>
    <row r="277" spans="1:14" ht="22.5" customHeight="1">
      <c r="A277" s="44" t="s">
        <v>5589</v>
      </c>
      <c r="B277" s="76">
        <v>8806164156469</v>
      </c>
      <c r="C277" s="50" t="s">
        <v>3075</v>
      </c>
      <c r="D277" s="77" t="s">
        <v>544</v>
      </c>
      <c r="E277" s="78">
        <v>10000</v>
      </c>
      <c r="F277" s="15">
        <v>0.5</v>
      </c>
      <c r="G277" s="80">
        <v>10</v>
      </c>
      <c r="H277" s="81">
        <f>Таблица616[[#This Row],[Коэфициент стоимости]]*Таблица616[[#This Row],[Розничная цена KRW]]</f>
        <v>5000</v>
      </c>
      <c r="I277" s="82" t="str">
        <f>IF($H$1="","Введите курс",Таблица616[[#This Row],[Оптовая цена KRW за 1шт]]/$H$1)</f>
        <v>Введите курс</v>
      </c>
      <c r="J277" s="83"/>
      <c r="K277" s="84">
        <f>Таблица616[[#This Row],[Заказ коробок ]]*Таблица616[[#This Row],[Кол-во шт в коробке]]</f>
        <v>0</v>
      </c>
      <c r="L277" s="85">
        <f>Таблица616[[#This Row],[Общее кол-во шт]]*Таблица616[[#This Row],[Оптовая цена KRW за 1шт]]</f>
        <v>0</v>
      </c>
      <c r="M277" s="86" t="str">
        <f>IFERROR(Таблица616[[#This Row],[Общее кол-во шт]]*Таблица616[[#This Row],[Оптовая цена USD за 1шт]],"")</f>
        <v/>
      </c>
      <c r="N277" s="87"/>
    </row>
    <row r="278" spans="1:14" ht="22.5" customHeight="1">
      <c r="A278" s="44" t="s">
        <v>5590</v>
      </c>
      <c r="B278" s="76">
        <v>8806164158722</v>
      </c>
      <c r="C278" s="50" t="s">
        <v>3076</v>
      </c>
      <c r="D278" s="77" t="s">
        <v>543</v>
      </c>
      <c r="E278" s="78">
        <v>10000</v>
      </c>
      <c r="F278" s="15">
        <v>0.5</v>
      </c>
      <c r="G278" s="80">
        <v>10</v>
      </c>
      <c r="H278" s="81">
        <f>Таблица616[[#This Row],[Коэфициент стоимости]]*Таблица616[[#This Row],[Розничная цена KRW]]</f>
        <v>5000</v>
      </c>
      <c r="I278" s="82" t="str">
        <f>IF($H$1="","Введите курс",Таблица616[[#This Row],[Оптовая цена KRW за 1шт]]/$H$1)</f>
        <v>Введите курс</v>
      </c>
      <c r="J278" s="83"/>
      <c r="K278" s="84">
        <f>Таблица616[[#This Row],[Заказ коробок ]]*Таблица616[[#This Row],[Кол-во шт в коробке]]</f>
        <v>0</v>
      </c>
      <c r="L278" s="85">
        <f>Таблица616[[#This Row],[Общее кол-во шт]]*Таблица616[[#This Row],[Оптовая цена KRW за 1шт]]</f>
        <v>0</v>
      </c>
      <c r="M278" s="86" t="str">
        <f>IFERROR(Таблица616[[#This Row],[Общее кол-во шт]]*Таблица616[[#This Row],[Оптовая цена USD за 1шт]],"")</f>
        <v/>
      </c>
      <c r="N278" s="87"/>
    </row>
    <row r="279" spans="1:14" ht="22.5" customHeight="1">
      <c r="A279" s="44" t="s">
        <v>5591</v>
      </c>
      <c r="B279" s="76">
        <v>8806164158715</v>
      </c>
      <c r="C279" s="50" t="s">
        <v>3077</v>
      </c>
      <c r="D279" s="77" t="s">
        <v>542</v>
      </c>
      <c r="E279" s="78">
        <v>10000</v>
      </c>
      <c r="F279" s="15">
        <v>0.5</v>
      </c>
      <c r="G279" s="80">
        <v>10</v>
      </c>
      <c r="H279" s="81">
        <f>Таблица616[[#This Row],[Коэфициент стоимости]]*Таблица616[[#This Row],[Розничная цена KRW]]</f>
        <v>5000</v>
      </c>
      <c r="I279" s="82" t="str">
        <f>IF($H$1="","Введите курс",Таблица616[[#This Row],[Оптовая цена KRW за 1шт]]/$H$1)</f>
        <v>Введите курс</v>
      </c>
      <c r="J279" s="83"/>
      <c r="K279" s="84">
        <f>Таблица616[[#This Row],[Заказ коробок ]]*Таблица616[[#This Row],[Кол-во шт в коробке]]</f>
        <v>0</v>
      </c>
      <c r="L279" s="85">
        <f>Таблица616[[#This Row],[Общее кол-во шт]]*Таблица616[[#This Row],[Оптовая цена KRW за 1шт]]</f>
        <v>0</v>
      </c>
      <c r="M279" s="86" t="str">
        <f>IFERROR(Таблица616[[#This Row],[Общее кол-во шт]]*Таблица616[[#This Row],[Оптовая цена USD за 1шт]],"")</f>
        <v/>
      </c>
      <c r="N279" s="87"/>
    </row>
    <row r="280" spans="1:14" ht="22.5" customHeight="1">
      <c r="A280" s="44" t="s">
        <v>5592</v>
      </c>
      <c r="B280" s="76">
        <v>8806164158708</v>
      </c>
      <c r="C280" s="50" t="s">
        <v>3078</v>
      </c>
      <c r="D280" s="77" t="s">
        <v>541</v>
      </c>
      <c r="E280" s="78">
        <v>10000</v>
      </c>
      <c r="F280" s="15">
        <v>0.5</v>
      </c>
      <c r="G280" s="80">
        <v>10</v>
      </c>
      <c r="H280" s="81">
        <f>Таблица616[[#This Row],[Коэфициент стоимости]]*Таблица616[[#This Row],[Розничная цена KRW]]</f>
        <v>5000</v>
      </c>
      <c r="I280" s="82" t="str">
        <f>IF($H$1="","Введите курс",Таблица616[[#This Row],[Оптовая цена KRW за 1шт]]/$H$1)</f>
        <v>Введите курс</v>
      </c>
      <c r="J280" s="83"/>
      <c r="K280" s="84">
        <f>Таблица616[[#This Row],[Заказ коробок ]]*Таблица616[[#This Row],[Кол-во шт в коробке]]</f>
        <v>0</v>
      </c>
      <c r="L280" s="85">
        <f>Таблица616[[#This Row],[Общее кол-во шт]]*Таблица616[[#This Row],[Оптовая цена KRW за 1шт]]</f>
        <v>0</v>
      </c>
      <c r="M280" s="86" t="str">
        <f>IFERROR(Таблица616[[#This Row],[Общее кол-во шт]]*Таблица616[[#This Row],[Оптовая цена USD за 1шт]],"")</f>
        <v/>
      </c>
      <c r="N280" s="87"/>
    </row>
    <row r="281" spans="1:14" ht="22.5" customHeight="1">
      <c r="A281" s="44" t="s">
        <v>5593</v>
      </c>
      <c r="B281" s="76">
        <v>8806164158692</v>
      </c>
      <c r="C281" s="50" t="s">
        <v>3079</v>
      </c>
      <c r="D281" s="77" t="s">
        <v>540</v>
      </c>
      <c r="E281" s="78">
        <v>10000</v>
      </c>
      <c r="F281" s="15">
        <v>0.5</v>
      </c>
      <c r="G281" s="80">
        <v>10</v>
      </c>
      <c r="H281" s="81">
        <f>Таблица616[[#This Row],[Коэфициент стоимости]]*Таблица616[[#This Row],[Розничная цена KRW]]</f>
        <v>5000</v>
      </c>
      <c r="I281" s="82" t="str">
        <f>IF($H$1="","Введите курс",Таблица616[[#This Row],[Оптовая цена KRW за 1шт]]/$H$1)</f>
        <v>Введите курс</v>
      </c>
      <c r="J281" s="83"/>
      <c r="K281" s="84">
        <f>Таблица616[[#This Row],[Заказ коробок ]]*Таблица616[[#This Row],[Кол-во шт в коробке]]</f>
        <v>0</v>
      </c>
      <c r="L281" s="85">
        <f>Таблица616[[#This Row],[Общее кол-во шт]]*Таблица616[[#This Row],[Оптовая цена KRW за 1шт]]</f>
        <v>0</v>
      </c>
      <c r="M281" s="86" t="str">
        <f>IFERROR(Таблица616[[#This Row],[Общее кол-во шт]]*Таблица616[[#This Row],[Оптовая цена USD за 1шт]],"")</f>
        <v/>
      </c>
      <c r="N281" s="87"/>
    </row>
    <row r="282" spans="1:14" ht="22.5" customHeight="1">
      <c r="A282" s="44" t="s">
        <v>5594</v>
      </c>
      <c r="B282" s="76">
        <v>8806164158678</v>
      </c>
      <c r="C282" s="50" t="s">
        <v>3080</v>
      </c>
      <c r="D282" s="77" t="s">
        <v>3081</v>
      </c>
      <c r="E282" s="78">
        <v>10000</v>
      </c>
      <c r="F282" s="15">
        <v>0.5</v>
      </c>
      <c r="G282" s="80">
        <v>10</v>
      </c>
      <c r="H282" s="81">
        <f>Таблица616[[#This Row],[Коэфициент стоимости]]*Таблица616[[#This Row],[Розничная цена KRW]]</f>
        <v>5000</v>
      </c>
      <c r="I282" s="82" t="str">
        <f>IF($H$1="","Введите курс",Таблица616[[#This Row],[Оптовая цена KRW за 1шт]]/$H$1)</f>
        <v>Введите курс</v>
      </c>
      <c r="J282" s="83"/>
      <c r="K282" s="84">
        <f>Таблица616[[#This Row],[Заказ коробок ]]*Таблица616[[#This Row],[Кол-во шт в коробке]]</f>
        <v>0</v>
      </c>
      <c r="L282" s="85">
        <f>Таблица616[[#This Row],[Общее кол-во шт]]*Таблица616[[#This Row],[Оптовая цена KRW за 1шт]]</f>
        <v>0</v>
      </c>
      <c r="M282" s="86" t="str">
        <f>IFERROR(Таблица616[[#This Row],[Общее кол-во шт]]*Таблица616[[#This Row],[Оптовая цена USD за 1шт]],"")</f>
        <v/>
      </c>
      <c r="N282" s="87"/>
    </row>
    <row r="283" spans="1:14" ht="22.5" customHeight="1">
      <c r="A283" s="44" t="s">
        <v>5595</v>
      </c>
      <c r="B283" s="76">
        <v>8806164158661</v>
      </c>
      <c r="C283" s="50" t="s">
        <v>3082</v>
      </c>
      <c r="D283" s="77" t="s">
        <v>539</v>
      </c>
      <c r="E283" s="78">
        <v>10000</v>
      </c>
      <c r="F283" s="15">
        <v>0.5</v>
      </c>
      <c r="G283" s="80">
        <v>10</v>
      </c>
      <c r="H283" s="81">
        <f>Таблица616[[#This Row],[Коэфициент стоимости]]*Таблица616[[#This Row],[Розничная цена KRW]]</f>
        <v>5000</v>
      </c>
      <c r="I283" s="82" t="str">
        <f>IF($H$1="","Введите курс",Таблица616[[#This Row],[Оптовая цена KRW за 1шт]]/$H$1)</f>
        <v>Введите курс</v>
      </c>
      <c r="J283" s="83"/>
      <c r="K283" s="84">
        <f>Таблица616[[#This Row],[Заказ коробок ]]*Таблица616[[#This Row],[Кол-во шт в коробке]]</f>
        <v>0</v>
      </c>
      <c r="L283" s="85">
        <f>Таблица616[[#This Row],[Общее кол-во шт]]*Таблица616[[#This Row],[Оптовая цена KRW за 1шт]]</f>
        <v>0</v>
      </c>
      <c r="M283" s="86" t="str">
        <f>IFERROR(Таблица616[[#This Row],[Общее кол-во шт]]*Таблица616[[#This Row],[Оптовая цена USD за 1шт]],"")</f>
        <v/>
      </c>
      <c r="N283" s="87"/>
    </row>
    <row r="284" spans="1:14" ht="22.5" customHeight="1">
      <c r="A284" s="44" t="s">
        <v>5596</v>
      </c>
      <c r="B284" s="76">
        <v>8806164156452</v>
      </c>
      <c r="C284" s="50" t="s">
        <v>3083</v>
      </c>
      <c r="D284" s="77" t="s">
        <v>538</v>
      </c>
      <c r="E284" s="78">
        <v>10000</v>
      </c>
      <c r="F284" s="15">
        <v>0.5</v>
      </c>
      <c r="G284" s="80">
        <v>10</v>
      </c>
      <c r="H284" s="81">
        <f>Таблица616[[#This Row],[Коэфициент стоимости]]*Таблица616[[#This Row],[Розничная цена KRW]]</f>
        <v>5000</v>
      </c>
      <c r="I284" s="82" t="str">
        <f>IF($H$1="","Введите курс",Таблица616[[#This Row],[Оптовая цена KRW за 1шт]]/$H$1)</f>
        <v>Введите курс</v>
      </c>
      <c r="J284" s="83"/>
      <c r="K284" s="84">
        <f>Таблица616[[#This Row],[Заказ коробок ]]*Таблица616[[#This Row],[Кол-во шт в коробке]]</f>
        <v>0</v>
      </c>
      <c r="L284" s="85">
        <f>Таблица616[[#This Row],[Общее кол-во шт]]*Таблица616[[#This Row],[Оптовая цена KRW за 1шт]]</f>
        <v>0</v>
      </c>
      <c r="M284" s="86" t="str">
        <f>IFERROR(Таблица616[[#This Row],[Общее кол-во шт]]*Таблица616[[#This Row],[Оптовая цена USD за 1шт]],"")</f>
        <v/>
      </c>
      <c r="N284" s="87"/>
    </row>
    <row r="285" spans="1:14" ht="22.5" customHeight="1">
      <c r="A285" s="44" t="s">
        <v>5597</v>
      </c>
      <c r="B285" s="76">
        <v>8806164156445</v>
      </c>
      <c r="C285" s="50" t="s">
        <v>3084</v>
      </c>
      <c r="D285" s="77" t="s">
        <v>537</v>
      </c>
      <c r="E285" s="78">
        <v>10000</v>
      </c>
      <c r="F285" s="15">
        <v>0.5</v>
      </c>
      <c r="G285" s="80">
        <v>10</v>
      </c>
      <c r="H285" s="81">
        <f>Таблица616[[#This Row],[Коэфициент стоимости]]*Таблица616[[#This Row],[Розничная цена KRW]]</f>
        <v>5000</v>
      </c>
      <c r="I285" s="82" t="str">
        <f>IF($H$1="","Введите курс",Таблица616[[#This Row],[Оптовая цена KRW за 1шт]]/$H$1)</f>
        <v>Введите курс</v>
      </c>
      <c r="J285" s="83"/>
      <c r="K285" s="84">
        <f>Таблица616[[#This Row],[Заказ коробок ]]*Таблица616[[#This Row],[Кол-во шт в коробке]]</f>
        <v>0</v>
      </c>
      <c r="L285" s="85">
        <f>Таблица616[[#This Row],[Общее кол-во шт]]*Таблица616[[#This Row],[Оптовая цена KRW за 1шт]]</f>
        <v>0</v>
      </c>
      <c r="M285" s="86" t="str">
        <f>IFERROR(Таблица616[[#This Row],[Общее кол-во шт]]*Таблица616[[#This Row],[Оптовая цена USD за 1шт]],"")</f>
        <v/>
      </c>
      <c r="N285" s="87"/>
    </row>
    <row r="286" spans="1:14" ht="22.5" customHeight="1">
      <c r="A286" s="44" t="s">
        <v>5598</v>
      </c>
      <c r="B286" s="76">
        <v>8806164156438</v>
      </c>
      <c r="C286" s="50" t="s">
        <v>3085</v>
      </c>
      <c r="D286" s="77" t="s">
        <v>536</v>
      </c>
      <c r="E286" s="78">
        <v>10000</v>
      </c>
      <c r="F286" s="15">
        <v>0.5</v>
      </c>
      <c r="G286" s="80">
        <v>10</v>
      </c>
      <c r="H286" s="81">
        <f>Таблица616[[#This Row],[Коэфициент стоимости]]*Таблица616[[#This Row],[Розничная цена KRW]]</f>
        <v>5000</v>
      </c>
      <c r="I286" s="82" t="str">
        <f>IF($H$1="","Введите курс",Таблица616[[#This Row],[Оптовая цена KRW за 1шт]]/$H$1)</f>
        <v>Введите курс</v>
      </c>
      <c r="J286" s="83"/>
      <c r="K286" s="84">
        <f>Таблица616[[#This Row],[Заказ коробок ]]*Таблица616[[#This Row],[Кол-во шт в коробке]]</f>
        <v>0</v>
      </c>
      <c r="L286" s="85">
        <f>Таблица616[[#This Row],[Общее кол-во шт]]*Таблица616[[#This Row],[Оптовая цена KRW за 1шт]]</f>
        <v>0</v>
      </c>
      <c r="M286" s="86" t="str">
        <f>IFERROR(Таблица616[[#This Row],[Общее кол-во шт]]*Таблица616[[#This Row],[Оптовая цена USD за 1шт]],"")</f>
        <v/>
      </c>
      <c r="N286" s="87"/>
    </row>
    <row r="287" spans="1:14" ht="22.5" customHeight="1">
      <c r="A287" s="44" t="s">
        <v>5599</v>
      </c>
      <c r="B287" s="76">
        <v>8806164156421</v>
      </c>
      <c r="C287" s="50" t="s">
        <v>3086</v>
      </c>
      <c r="D287" s="77" t="s">
        <v>535</v>
      </c>
      <c r="E287" s="78">
        <v>10000</v>
      </c>
      <c r="F287" s="15">
        <v>0.5</v>
      </c>
      <c r="G287" s="80">
        <v>10</v>
      </c>
      <c r="H287" s="81">
        <f>Таблица616[[#This Row],[Коэфициент стоимости]]*Таблица616[[#This Row],[Розничная цена KRW]]</f>
        <v>5000</v>
      </c>
      <c r="I287" s="82" t="str">
        <f>IF($H$1="","Введите курс",Таблица616[[#This Row],[Оптовая цена KRW за 1шт]]/$H$1)</f>
        <v>Введите курс</v>
      </c>
      <c r="J287" s="83"/>
      <c r="K287" s="84">
        <f>Таблица616[[#This Row],[Заказ коробок ]]*Таблица616[[#This Row],[Кол-во шт в коробке]]</f>
        <v>0</v>
      </c>
      <c r="L287" s="85">
        <f>Таблица616[[#This Row],[Общее кол-во шт]]*Таблица616[[#This Row],[Оптовая цена KRW за 1шт]]</f>
        <v>0</v>
      </c>
      <c r="M287" s="86" t="str">
        <f>IFERROR(Таблица616[[#This Row],[Общее кол-во шт]]*Таблица616[[#This Row],[Оптовая цена USD за 1шт]],"")</f>
        <v/>
      </c>
      <c r="N287" s="87"/>
    </row>
    <row r="288" spans="1:14" ht="22.5" customHeight="1">
      <c r="A288" s="44" t="s">
        <v>5600</v>
      </c>
      <c r="B288" s="76">
        <v>8806164158616</v>
      </c>
      <c r="C288" s="50" t="s">
        <v>3087</v>
      </c>
      <c r="D288" s="77" t="s">
        <v>534</v>
      </c>
      <c r="E288" s="78">
        <v>10000</v>
      </c>
      <c r="F288" s="15">
        <v>0.5</v>
      </c>
      <c r="G288" s="80">
        <v>10</v>
      </c>
      <c r="H288" s="81">
        <f>Таблица616[[#This Row],[Коэфициент стоимости]]*Таблица616[[#This Row],[Розничная цена KRW]]</f>
        <v>5000</v>
      </c>
      <c r="I288" s="82" t="str">
        <f>IF($H$1="","Введите курс",Таблица616[[#This Row],[Оптовая цена KRW за 1шт]]/$H$1)</f>
        <v>Введите курс</v>
      </c>
      <c r="J288" s="83"/>
      <c r="K288" s="84">
        <f>Таблица616[[#This Row],[Заказ коробок ]]*Таблица616[[#This Row],[Кол-во шт в коробке]]</f>
        <v>0</v>
      </c>
      <c r="L288" s="85">
        <f>Таблица616[[#This Row],[Общее кол-во шт]]*Таблица616[[#This Row],[Оптовая цена KRW за 1шт]]</f>
        <v>0</v>
      </c>
      <c r="M288" s="86" t="str">
        <f>IFERROR(Таблица616[[#This Row],[Общее кол-во шт]]*Таблица616[[#This Row],[Оптовая цена USD за 1шт]],"")</f>
        <v/>
      </c>
      <c r="N288" s="87"/>
    </row>
    <row r="289" spans="1:14" ht="22.5" customHeight="1">
      <c r="A289" s="44" t="s">
        <v>5601</v>
      </c>
      <c r="B289" s="76">
        <v>8806164158609</v>
      </c>
      <c r="C289" s="50" t="s">
        <v>3088</v>
      </c>
      <c r="D289" s="77" t="s">
        <v>533</v>
      </c>
      <c r="E289" s="78">
        <v>10000</v>
      </c>
      <c r="F289" s="15">
        <v>0.5</v>
      </c>
      <c r="G289" s="80">
        <v>10</v>
      </c>
      <c r="H289" s="81">
        <f>Таблица616[[#This Row],[Коэфициент стоимости]]*Таблица616[[#This Row],[Розничная цена KRW]]</f>
        <v>5000</v>
      </c>
      <c r="I289" s="82" t="str">
        <f>IF($H$1="","Введите курс",Таблица616[[#This Row],[Оптовая цена KRW за 1шт]]/$H$1)</f>
        <v>Введите курс</v>
      </c>
      <c r="J289" s="83"/>
      <c r="K289" s="84">
        <f>Таблица616[[#This Row],[Заказ коробок ]]*Таблица616[[#This Row],[Кол-во шт в коробке]]</f>
        <v>0</v>
      </c>
      <c r="L289" s="85">
        <f>Таблица616[[#This Row],[Общее кол-во шт]]*Таблица616[[#This Row],[Оптовая цена KRW за 1шт]]</f>
        <v>0</v>
      </c>
      <c r="M289" s="86" t="str">
        <f>IFERROR(Таблица616[[#This Row],[Общее кол-во шт]]*Таблица616[[#This Row],[Оптовая цена USD за 1шт]],"")</f>
        <v/>
      </c>
      <c r="N289" s="87"/>
    </row>
    <row r="290" spans="1:14" ht="22.5" customHeight="1">
      <c r="A290" s="44" t="s">
        <v>5602</v>
      </c>
      <c r="B290" s="76">
        <v>8806164158593</v>
      </c>
      <c r="C290" s="50" t="s">
        <v>3089</v>
      </c>
      <c r="D290" s="77" t="s">
        <v>530</v>
      </c>
      <c r="E290" s="78">
        <v>10000</v>
      </c>
      <c r="F290" s="15">
        <v>0.5</v>
      </c>
      <c r="G290" s="80">
        <v>10</v>
      </c>
      <c r="H290" s="81">
        <f>Таблица616[[#This Row],[Коэфициент стоимости]]*Таблица616[[#This Row],[Розничная цена KRW]]</f>
        <v>5000</v>
      </c>
      <c r="I290" s="82" t="str">
        <f>IF($H$1="","Введите курс",Таблица616[[#This Row],[Оптовая цена KRW за 1шт]]/$H$1)</f>
        <v>Введите курс</v>
      </c>
      <c r="J290" s="83"/>
      <c r="K290" s="84">
        <f>Таблица616[[#This Row],[Заказ коробок ]]*Таблица616[[#This Row],[Кол-во шт в коробке]]</f>
        <v>0</v>
      </c>
      <c r="L290" s="85">
        <f>Таблица616[[#This Row],[Общее кол-во шт]]*Таблица616[[#This Row],[Оптовая цена KRW за 1шт]]</f>
        <v>0</v>
      </c>
      <c r="M290" s="86" t="str">
        <f>IFERROR(Таблица616[[#This Row],[Общее кол-во шт]]*Таблица616[[#This Row],[Оптовая цена USD за 1шт]],"")</f>
        <v/>
      </c>
      <c r="N290" s="87"/>
    </row>
    <row r="291" spans="1:14" ht="22.5" customHeight="1">
      <c r="A291" s="44" t="s">
        <v>5603</v>
      </c>
      <c r="B291" s="76">
        <v>8806164158586</v>
      </c>
      <c r="C291" s="50" t="s">
        <v>3090</v>
      </c>
      <c r="D291" s="77" t="s">
        <v>532</v>
      </c>
      <c r="E291" s="78">
        <v>10000</v>
      </c>
      <c r="F291" s="15">
        <v>0.5</v>
      </c>
      <c r="G291" s="80">
        <v>10</v>
      </c>
      <c r="H291" s="81">
        <f>Таблица616[[#This Row],[Коэфициент стоимости]]*Таблица616[[#This Row],[Розничная цена KRW]]</f>
        <v>5000</v>
      </c>
      <c r="I291" s="82" t="str">
        <f>IF($H$1="","Введите курс",Таблица616[[#This Row],[Оптовая цена KRW за 1шт]]/$H$1)</f>
        <v>Введите курс</v>
      </c>
      <c r="J291" s="83"/>
      <c r="K291" s="84">
        <f>Таблица616[[#This Row],[Заказ коробок ]]*Таблица616[[#This Row],[Кол-во шт в коробке]]</f>
        <v>0</v>
      </c>
      <c r="L291" s="85">
        <f>Таблица616[[#This Row],[Общее кол-во шт]]*Таблица616[[#This Row],[Оптовая цена KRW за 1шт]]</f>
        <v>0</v>
      </c>
      <c r="M291" s="86" t="str">
        <f>IFERROR(Таблица616[[#This Row],[Общее кол-во шт]]*Таблица616[[#This Row],[Оптовая цена USD за 1шт]],"")</f>
        <v/>
      </c>
      <c r="N291" s="87"/>
    </row>
    <row r="292" spans="1:14" ht="22.5" customHeight="1">
      <c r="A292" s="44" t="s">
        <v>5604</v>
      </c>
      <c r="B292" s="76">
        <v>8806164158579</v>
      </c>
      <c r="C292" s="50" t="s">
        <v>3091</v>
      </c>
      <c r="D292" s="77" t="s">
        <v>531</v>
      </c>
      <c r="E292" s="78">
        <v>10000</v>
      </c>
      <c r="F292" s="15">
        <v>0.5</v>
      </c>
      <c r="G292" s="80">
        <v>10</v>
      </c>
      <c r="H292" s="81">
        <f>Таблица616[[#This Row],[Коэфициент стоимости]]*Таблица616[[#This Row],[Розничная цена KRW]]</f>
        <v>5000</v>
      </c>
      <c r="I292" s="82" t="str">
        <f>IF($H$1="","Введите курс",Таблица616[[#This Row],[Оптовая цена KRW за 1шт]]/$H$1)</f>
        <v>Введите курс</v>
      </c>
      <c r="J292" s="83"/>
      <c r="K292" s="84">
        <f>Таблица616[[#This Row],[Заказ коробок ]]*Таблица616[[#This Row],[Кол-во шт в коробке]]</f>
        <v>0</v>
      </c>
      <c r="L292" s="85">
        <f>Таблица616[[#This Row],[Общее кол-во шт]]*Таблица616[[#This Row],[Оптовая цена KRW за 1шт]]</f>
        <v>0</v>
      </c>
      <c r="M292" s="86" t="str">
        <f>IFERROR(Таблица616[[#This Row],[Общее кол-во шт]]*Таблица616[[#This Row],[Оптовая цена USD за 1шт]],"")</f>
        <v/>
      </c>
      <c r="N292" s="87"/>
    </row>
    <row r="293" spans="1:14" ht="22.5" customHeight="1">
      <c r="A293" s="44" t="s">
        <v>5605</v>
      </c>
      <c r="B293" s="76">
        <v>8806164158562</v>
      </c>
      <c r="C293" s="50" t="s">
        <v>3092</v>
      </c>
      <c r="D293" s="77" t="s">
        <v>529</v>
      </c>
      <c r="E293" s="78">
        <v>10000</v>
      </c>
      <c r="F293" s="15">
        <v>0.5</v>
      </c>
      <c r="G293" s="80">
        <v>10</v>
      </c>
      <c r="H293" s="81">
        <f>Таблица616[[#This Row],[Коэфициент стоимости]]*Таблица616[[#This Row],[Розничная цена KRW]]</f>
        <v>5000</v>
      </c>
      <c r="I293" s="82" t="str">
        <f>IF($H$1="","Введите курс",Таблица616[[#This Row],[Оптовая цена KRW за 1шт]]/$H$1)</f>
        <v>Введите курс</v>
      </c>
      <c r="J293" s="83"/>
      <c r="K293" s="84">
        <f>Таблица616[[#This Row],[Заказ коробок ]]*Таблица616[[#This Row],[Кол-во шт в коробке]]</f>
        <v>0</v>
      </c>
      <c r="L293" s="85">
        <f>Таблица616[[#This Row],[Общее кол-во шт]]*Таблица616[[#This Row],[Оптовая цена KRW за 1шт]]</f>
        <v>0</v>
      </c>
      <c r="M293" s="86" t="str">
        <f>IFERROR(Таблица616[[#This Row],[Общее кол-во шт]]*Таблица616[[#This Row],[Оптовая цена USD за 1шт]],"")</f>
        <v/>
      </c>
      <c r="N293" s="87"/>
    </row>
    <row r="294" spans="1:14" ht="22.5" customHeight="1">
      <c r="A294" s="44" t="s">
        <v>5606</v>
      </c>
      <c r="B294" s="76">
        <v>8806164144435</v>
      </c>
      <c r="C294" s="50" t="s">
        <v>3093</v>
      </c>
      <c r="D294" s="77" t="s">
        <v>798</v>
      </c>
      <c r="E294" s="78">
        <v>12000</v>
      </c>
      <c r="F294" s="15">
        <v>0.5</v>
      </c>
      <c r="G294" s="80">
        <v>12</v>
      </c>
      <c r="H294" s="81">
        <f>Таблица616[[#This Row],[Коэфициент стоимости]]*Таблица616[[#This Row],[Розничная цена KRW]]</f>
        <v>6000</v>
      </c>
      <c r="I294" s="82" t="str">
        <f>IF($H$1="","Введите курс",Таблица616[[#This Row],[Оптовая цена KRW за 1шт]]/$H$1)</f>
        <v>Введите курс</v>
      </c>
      <c r="J294" s="83"/>
      <c r="K294" s="84">
        <f>Таблица616[[#This Row],[Заказ коробок ]]*Таблица616[[#This Row],[Кол-во шт в коробке]]</f>
        <v>0</v>
      </c>
      <c r="L294" s="85">
        <f>Таблица616[[#This Row],[Общее кол-во шт]]*Таблица616[[#This Row],[Оптовая цена KRW за 1шт]]</f>
        <v>0</v>
      </c>
      <c r="M294" s="86" t="str">
        <f>IFERROR(Таблица616[[#This Row],[Общее кол-во шт]]*Таблица616[[#This Row],[Оптовая цена USD за 1шт]],"")</f>
        <v/>
      </c>
      <c r="N294" s="87"/>
    </row>
    <row r="295" spans="1:14" ht="22.5" customHeight="1">
      <c r="A295" s="44" t="s">
        <v>5607</v>
      </c>
      <c r="B295" s="76">
        <v>8806164146811</v>
      </c>
      <c r="C295" s="50" t="s">
        <v>3094</v>
      </c>
      <c r="D295" s="77" t="s">
        <v>794</v>
      </c>
      <c r="E295" s="78">
        <v>12000</v>
      </c>
      <c r="F295" s="15">
        <v>0.5</v>
      </c>
      <c r="G295" s="80">
        <v>12</v>
      </c>
      <c r="H295" s="81">
        <f>Таблица616[[#This Row],[Коэфициент стоимости]]*Таблица616[[#This Row],[Розничная цена KRW]]</f>
        <v>6000</v>
      </c>
      <c r="I295" s="82" t="str">
        <f>IF($H$1="","Введите курс",Таблица616[[#This Row],[Оптовая цена KRW за 1шт]]/$H$1)</f>
        <v>Введите курс</v>
      </c>
      <c r="J295" s="83"/>
      <c r="K295" s="84">
        <f>Таблица616[[#This Row],[Заказ коробок ]]*Таблица616[[#This Row],[Кол-во шт в коробке]]</f>
        <v>0</v>
      </c>
      <c r="L295" s="85">
        <f>Таблица616[[#This Row],[Общее кол-во шт]]*Таблица616[[#This Row],[Оптовая цена KRW за 1шт]]</f>
        <v>0</v>
      </c>
      <c r="M295" s="86" t="str">
        <f>IFERROR(Таблица616[[#This Row],[Общее кол-во шт]]*Таблица616[[#This Row],[Оптовая цена USD за 1шт]],"")</f>
        <v/>
      </c>
      <c r="N295" s="87"/>
    </row>
    <row r="296" spans="1:14" ht="22.5" customHeight="1">
      <c r="A296" s="44" t="s">
        <v>5608</v>
      </c>
      <c r="B296" s="76">
        <v>8806164164587</v>
      </c>
      <c r="C296" s="50" t="s">
        <v>3095</v>
      </c>
      <c r="D296" s="77" t="s">
        <v>360</v>
      </c>
      <c r="E296" s="78">
        <v>18000</v>
      </c>
      <c r="F296" s="15">
        <v>0.5</v>
      </c>
      <c r="G296" s="80">
        <v>12</v>
      </c>
      <c r="H296" s="81">
        <f>Таблица616[[#This Row],[Коэфициент стоимости]]*Таблица616[[#This Row],[Розничная цена KRW]]</f>
        <v>9000</v>
      </c>
      <c r="I296" s="82" t="str">
        <f>IF($H$1="","Введите курс",Таблица616[[#This Row],[Оптовая цена KRW за 1шт]]/$H$1)</f>
        <v>Введите курс</v>
      </c>
      <c r="J296" s="83"/>
      <c r="K296" s="84">
        <f>Таблица616[[#This Row],[Заказ коробок ]]*Таблица616[[#This Row],[Кол-во шт в коробке]]</f>
        <v>0</v>
      </c>
      <c r="L296" s="85">
        <f>Таблица616[[#This Row],[Общее кол-во шт]]*Таблица616[[#This Row],[Оптовая цена KRW за 1шт]]</f>
        <v>0</v>
      </c>
      <c r="M296" s="86" t="str">
        <f>IFERROR(Таблица616[[#This Row],[Общее кол-во шт]]*Таблица616[[#This Row],[Оптовая цена USD за 1шт]],"")</f>
        <v/>
      </c>
      <c r="N296" s="87"/>
    </row>
    <row r="297" spans="1:14" ht="22.5" customHeight="1">
      <c r="A297" s="44" t="s">
        <v>5609</v>
      </c>
      <c r="B297" s="76">
        <v>8806164164570</v>
      </c>
      <c r="C297" s="50" t="s">
        <v>3096</v>
      </c>
      <c r="D297" s="77" t="s">
        <v>359</v>
      </c>
      <c r="E297" s="78">
        <v>18000</v>
      </c>
      <c r="F297" s="15">
        <v>0.5</v>
      </c>
      <c r="G297" s="80">
        <v>12</v>
      </c>
      <c r="H297" s="81">
        <f>Таблица616[[#This Row],[Коэфициент стоимости]]*Таблица616[[#This Row],[Розничная цена KRW]]</f>
        <v>9000</v>
      </c>
      <c r="I297" s="82" t="str">
        <f>IF($H$1="","Введите курс",Таблица616[[#This Row],[Оптовая цена KRW за 1шт]]/$H$1)</f>
        <v>Введите курс</v>
      </c>
      <c r="J297" s="83"/>
      <c r="K297" s="84">
        <f>Таблица616[[#This Row],[Заказ коробок ]]*Таблица616[[#This Row],[Кол-во шт в коробке]]</f>
        <v>0</v>
      </c>
      <c r="L297" s="85">
        <f>Таблица616[[#This Row],[Общее кол-во шт]]*Таблица616[[#This Row],[Оптовая цена KRW за 1шт]]</f>
        <v>0</v>
      </c>
      <c r="M297" s="86" t="str">
        <f>IFERROR(Таблица616[[#This Row],[Общее кол-во шт]]*Таблица616[[#This Row],[Оптовая цена USD за 1шт]],"")</f>
        <v/>
      </c>
      <c r="N297" s="87"/>
    </row>
    <row r="298" spans="1:14" ht="22.5" customHeight="1">
      <c r="A298" s="44" t="s">
        <v>5610</v>
      </c>
      <c r="B298" s="76">
        <v>8806164136645</v>
      </c>
      <c r="C298" s="50" t="s">
        <v>3097</v>
      </c>
      <c r="D298" s="77" t="s">
        <v>352</v>
      </c>
      <c r="E298" s="78">
        <v>16000</v>
      </c>
      <c r="F298" s="15">
        <v>0.5</v>
      </c>
      <c r="G298" s="80">
        <v>12</v>
      </c>
      <c r="H298" s="81">
        <f>Таблица616[[#This Row],[Коэфициент стоимости]]*Таблица616[[#This Row],[Розничная цена KRW]]</f>
        <v>8000</v>
      </c>
      <c r="I298" s="82" t="str">
        <f>IF($H$1="","Введите курс",Таблица616[[#This Row],[Оптовая цена KRW за 1шт]]/$H$1)</f>
        <v>Введите курс</v>
      </c>
      <c r="J298" s="83"/>
      <c r="K298" s="84">
        <f>Таблица616[[#This Row],[Заказ коробок ]]*Таблица616[[#This Row],[Кол-во шт в коробке]]</f>
        <v>0</v>
      </c>
      <c r="L298" s="85">
        <f>Таблица616[[#This Row],[Общее кол-во шт]]*Таблица616[[#This Row],[Оптовая цена KRW за 1шт]]</f>
        <v>0</v>
      </c>
      <c r="M298" s="86" t="str">
        <f>IFERROR(Таблица616[[#This Row],[Общее кол-во шт]]*Таблица616[[#This Row],[Оптовая цена USD за 1шт]],"")</f>
        <v/>
      </c>
      <c r="N298" s="87"/>
    </row>
    <row r="299" spans="1:14" ht="22.5" customHeight="1">
      <c r="A299" s="44" t="s">
        <v>5611</v>
      </c>
      <c r="B299" s="76">
        <v>8806164140307</v>
      </c>
      <c r="C299" s="50" t="s">
        <v>3098</v>
      </c>
      <c r="D299" s="77" t="s">
        <v>351</v>
      </c>
      <c r="E299" s="78">
        <v>24000</v>
      </c>
      <c r="F299" s="15">
        <v>0.5</v>
      </c>
      <c r="G299" s="80">
        <v>12</v>
      </c>
      <c r="H299" s="81">
        <f>Таблица616[[#This Row],[Коэфициент стоимости]]*Таблица616[[#This Row],[Розничная цена KRW]]</f>
        <v>12000</v>
      </c>
      <c r="I299" s="82" t="str">
        <f>IF($H$1="","Введите курс",Таблица616[[#This Row],[Оптовая цена KRW за 1шт]]/$H$1)</f>
        <v>Введите курс</v>
      </c>
      <c r="J299" s="83"/>
      <c r="K299" s="84">
        <f>Таблица616[[#This Row],[Заказ коробок ]]*Таблица616[[#This Row],[Кол-во шт в коробке]]</f>
        <v>0</v>
      </c>
      <c r="L299" s="85">
        <f>Таблица616[[#This Row],[Общее кол-во шт]]*Таблица616[[#This Row],[Оптовая цена KRW за 1шт]]</f>
        <v>0</v>
      </c>
      <c r="M299" s="86" t="str">
        <f>IFERROR(Таблица616[[#This Row],[Общее кол-во шт]]*Таблица616[[#This Row],[Оптовая цена USD за 1шт]],"")</f>
        <v/>
      </c>
      <c r="N299" s="87"/>
    </row>
    <row r="300" spans="1:14" ht="22.5" customHeight="1">
      <c r="A300" s="44" t="s">
        <v>5612</v>
      </c>
      <c r="B300" s="76">
        <v>8806164166109</v>
      </c>
      <c r="C300" s="50" t="s">
        <v>3099</v>
      </c>
      <c r="D300" s="77" t="s">
        <v>3100</v>
      </c>
      <c r="E300" s="78">
        <v>8000</v>
      </c>
      <c r="F300" s="15">
        <v>0.5</v>
      </c>
      <c r="G300" s="80">
        <v>12</v>
      </c>
      <c r="H300" s="81">
        <f>Таблица616[[#This Row],[Коэфициент стоимости]]*Таблица616[[#This Row],[Розничная цена KRW]]</f>
        <v>4000</v>
      </c>
      <c r="I300" s="82" t="str">
        <f>IF($H$1="","Введите курс",Таблица616[[#This Row],[Оптовая цена KRW за 1шт]]/$H$1)</f>
        <v>Введите курс</v>
      </c>
      <c r="J300" s="83"/>
      <c r="K300" s="84">
        <f>Таблица616[[#This Row],[Заказ коробок ]]*Таблица616[[#This Row],[Кол-во шт в коробке]]</f>
        <v>0</v>
      </c>
      <c r="L300" s="85">
        <f>Таблица616[[#This Row],[Общее кол-во шт]]*Таблица616[[#This Row],[Оптовая цена KRW за 1шт]]</f>
        <v>0</v>
      </c>
      <c r="M300" s="86" t="str">
        <f>IFERROR(Таблица616[[#This Row],[Общее кол-во шт]]*Таблица616[[#This Row],[Оптовая цена USD за 1шт]],"")</f>
        <v/>
      </c>
      <c r="N300" s="87"/>
    </row>
    <row r="301" spans="1:14" ht="22.5" customHeight="1">
      <c r="A301" s="44" t="s">
        <v>5613</v>
      </c>
      <c r="B301" s="76">
        <v>8806164169513</v>
      </c>
      <c r="C301" s="50" t="s">
        <v>3101</v>
      </c>
      <c r="D301" s="77" t="s">
        <v>1021</v>
      </c>
      <c r="E301" s="78">
        <v>23000</v>
      </c>
      <c r="F301" s="15">
        <v>0.5</v>
      </c>
      <c r="G301" s="80">
        <v>12</v>
      </c>
      <c r="H301" s="81">
        <f>Таблица616[[#This Row],[Коэфициент стоимости]]*Таблица616[[#This Row],[Розничная цена KRW]]</f>
        <v>11500</v>
      </c>
      <c r="I301" s="82" t="str">
        <f>IF($H$1="","Введите курс",Таблица616[[#This Row],[Оптовая цена KRW за 1шт]]/$H$1)</f>
        <v>Введите курс</v>
      </c>
      <c r="J301" s="83"/>
      <c r="K301" s="84">
        <f>Таблица616[[#This Row],[Заказ коробок ]]*Таблица616[[#This Row],[Кол-во шт в коробке]]</f>
        <v>0</v>
      </c>
      <c r="L301" s="85">
        <f>Таблица616[[#This Row],[Общее кол-во шт]]*Таблица616[[#This Row],[Оптовая цена KRW за 1шт]]</f>
        <v>0</v>
      </c>
      <c r="M301" s="86" t="str">
        <f>IFERROR(Таблица616[[#This Row],[Общее кол-во шт]]*Таблица616[[#This Row],[Оптовая цена USD за 1шт]],"")</f>
        <v/>
      </c>
      <c r="N301" s="87"/>
    </row>
    <row r="302" spans="1:14" ht="22.5" customHeight="1">
      <c r="A302" s="44" t="s">
        <v>5614</v>
      </c>
      <c r="B302" s="76">
        <v>8806164169612</v>
      </c>
      <c r="C302" s="50" t="s">
        <v>3102</v>
      </c>
      <c r="D302" s="77" t="s">
        <v>3103</v>
      </c>
      <c r="E302" s="78">
        <v>13000</v>
      </c>
      <c r="F302" s="15">
        <v>0.5</v>
      </c>
      <c r="G302" s="80">
        <v>12</v>
      </c>
      <c r="H302" s="81">
        <f>Таблица616[[#This Row],[Коэфициент стоимости]]*Таблица616[[#This Row],[Розничная цена KRW]]</f>
        <v>6500</v>
      </c>
      <c r="I302" s="82" t="str">
        <f>IF($H$1="","Введите курс",Таблица616[[#This Row],[Оптовая цена KRW за 1шт]]/$H$1)</f>
        <v>Введите курс</v>
      </c>
      <c r="J302" s="83"/>
      <c r="K302" s="84">
        <f>Таблица616[[#This Row],[Заказ коробок ]]*Таблица616[[#This Row],[Кол-во шт в коробке]]</f>
        <v>0</v>
      </c>
      <c r="L302" s="85">
        <f>Таблица616[[#This Row],[Общее кол-во шт]]*Таблица616[[#This Row],[Оптовая цена KRW за 1шт]]</f>
        <v>0</v>
      </c>
      <c r="M302" s="86" t="str">
        <f>IFERROR(Таблица616[[#This Row],[Общее кол-во шт]]*Таблица616[[#This Row],[Оптовая цена USD за 1шт]],"")</f>
        <v/>
      </c>
      <c r="N302" s="87"/>
    </row>
    <row r="303" spans="1:14" ht="22.5" customHeight="1">
      <c r="A303" s="44" t="s">
        <v>5615</v>
      </c>
      <c r="B303" s="76">
        <v>8806164159941</v>
      </c>
      <c r="C303" s="50" t="s">
        <v>3104</v>
      </c>
      <c r="D303" s="77" t="s">
        <v>933</v>
      </c>
      <c r="E303" s="78">
        <v>23000</v>
      </c>
      <c r="F303" s="15">
        <v>0.5</v>
      </c>
      <c r="G303" s="80">
        <v>12</v>
      </c>
      <c r="H303" s="81">
        <f>Таблица616[[#This Row],[Коэфициент стоимости]]*Таблица616[[#This Row],[Розничная цена KRW]]</f>
        <v>11500</v>
      </c>
      <c r="I303" s="82" t="str">
        <f>IF($H$1="","Введите курс",Таблица616[[#This Row],[Оптовая цена KRW за 1шт]]/$H$1)</f>
        <v>Введите курс</v>
      </c>
      <c r="J303" s="83"/>
      <c r="K303" s="84">
        <f>Таблица616[[#This Row],[Заказ коробок ]]*Таблица616[[#This Row],[Кол-во шт в коробке]]</f>
        <v>0</v>
      </c>
      <c r="L303" s="85">
        <f>Таблица616[[#This Row],[Общее кол-во шт]]*Таблица616[[#This Row],[Оптовая цена KRW за 1шт]]</f>
        <v>0</v>
      </c>
      <c r="M303" s="86" t="str">
        <f>IFERROR(Таблица616[[#This Row],[Общее кол-во шт]]*Таблица616[[#This Row],[Оптовая цена USD за 1шт]],"")</f>
        <v/>
      </c>
      <c r="N303" s="87"/>
    </row>
    <row r="304" spans="1:14" ht="22.5" customHeight="1">
      <c r="A304" s="44" t="s">
        <v>5616</v>
      </c>
      <c r="B304" s="76">
        <v>8806164169537</v>
      </c>
      <c r="C304" s="50" t="s">
        <v>3105</v>
      </c>
      <c r="D304" s="77" t="s">
        <v>988</v>
      </c>
      <c r="E304" s="78">
        <v>23000</v>
      </c>
      <c r="F304" s="15">
        <v>0.5</v>
      </c>
      <c r="G304" s="80">
        <v>12</v>
      </c>
      <c r="H304" s="81">
        <f>Таблица616[[#This Row],[Коэфициент стоимости]]*Таблица616[[#This Row],[Розничная цена KRW]]</f>
        <v>11500</v>
      </c>
      <c r="I304" s="82" t="str">
        <f>IF($H$1="","Введите курс",Таблица616[[#This Row],[Оптовая цена KRW за 1шт]]/$H$1)</f>
        <v>Введите курс</v>
      </c>
      <c r="J304" s="83"/>
      <c r="K304" s="84">
        <f>Таблица616[[#This Row],[Заказ коробок ]]*Таблица616[[#This Row],[Кол-во шт в коробке]]</f>
        <v>0</v>
      </c>
      <c r="L304" s="85">
        <f>Таблица616[[#This Row],[Общее кол-во шт]]*Таблица616[[#This Row],[Оптовая цена KRW за 1шт]]</f>
        <v>0</v>
      </c>
      <c r="M304" s="86" t="str">
        <f>IFERROR(Таблица616[[#This Row],[Общее кол-во шт]]*Таблица616[[#This Row],[Оптовая цена USD за 1шт]],"")</f>
        <v/>
      </c>
      <c r="N304" s="87"/>
    </row>
    <row r="305" spans="1:14" ht="22.5" customHeight="1">
      <c r="A305" s="44" t="s">
        <v>5617</v>
      </c>
      <c r="B305" s="76">
        <v>8806164169575</v>
      </c>
      <c r="C305" s="50" t="s">
        <v>3106</v>
      </c>
      <c r="D305" s="77" t="s">
        <v>3107</v>
      </c>
      <c r="E305" s="78">
        <v>13000</v>
      </c>
      <c r="F305" s="15">
        <v>0.5</v>
      </c>
      <c r="G305" s="80">
        <v>12</v>
      </c>
      <c r="H305" s="81">
        <f>Таблица616[[#This Row],[Коэфициент стоимости]]*Таблица616[[#This Row],[Розничная цена KRW]]</f>
        <v>6500</v>
      </c>
      <c r="I305" s="82" t="str">
        <f>IF($H$1="","Введите курс",Таблица616[[#This Row],[Оптовая цена KRW за 1шт]]/$H$1)</f>
        <v>Введите курс</v>
      </c>
      <c r="J305" s="83"/>
      <c r="K305" s="84">
        <f>Таблица616[[#This Row],[Заказ коробок ]]*Таблица616[[#This Row],[Кол-во шт в коробке]]</f>
        <v>0</v>
      </c>
      <c r="L305" s="85">
        <f>Таблица616[[#This Row],[Общее кол-во шт]]*Таблица616[[#This Row],[Оптовая цена KRW за 1шт]]</f>
        <v>0</v>
      </c>
      <c r="M305" s="86" t="str">
        <f>IFERROR(Таблица616[[#This Row],[Общее кол-во шт]]*Таблица616[[#This Row],[Оптовая цена USD за 1шт]],"")</f>
        <v/>
      </c>
      <c r="N305" s="87"/>
    </row>
    <row r="306" spans="1:14" ht="22.5" customHeight="1">
      <c r="A306" s="44" t="s">
        <v>5618</v>
      </c>
      <c r="B306" s="76">
        <v>8806164169520</v>
      </c>
      <c r="C306" s="50" t="s">
        <v>3108</v>
      </c>
      <c r="D306" s="77" t="s">
        <v>987</v>
      </c>
      <c r="E306" s="78">
        <v>23000</v>
      </c>
      <c r="F306" s="15">
        <v>0.5</v>
      </c>
      <c r="G306" s="80">
        <v>12</v>
      </c>
      <c r="H306" s="81">
        <f>Таблица616[[#This Row],[Коэфициент стоимости]]*Таблица616[[#This Row],[Розничная цена KRW]]</f>
        <v>11500</v>
      </c>
      <c r="I306" s="82" t="str">
        <f>IF($H$1="","Введите курс",Таблица616[[#This Row],[Оптовая цена KRW за 1шт]]/$H$1)</f>
        <v>Введите курс</v>
      </c>
      <c r="J306" s="83"/>
      <c r="K306" s="84">
        <f>Таблица616[[#This Row],[Заказ коробок ]]*Таблица616[[#This Row],[Кол-во шт в коробке]]</f>
        <v>0</v>
      </c>
      <c r="L306" s="85">
        <f>Таблица616[[#This Row],[Общее кол-во шт]]*Таблица616[[#This Row],[Оптовая цена KRW за 1шт]]</f>
        <v>0</v>
      </c>
      <c r="M306" s="86" t="str">
        <f>IFERROR(Таблица616[[#This Row],[Общее кол-во шт]]*Таблица616[[#This Row],[Оптовая цена USD за 1шт]],"")</f>
        <v/>
      </c>
      <c r="N306" s="87"/>
    </row>
    <row r="307" spans="1:14" ht="22.5" customHeight="1">
      <c r="A307" s="44" t="s">
        <v>5619</v>
      </c>
      <c r="B307" s="76">
        <v>8806164169568</v>
      </c>
      <c r="C307" s="50" t="s">
        <v>3109</v>
      </c>
      <c r="D307" s="77" t="s">
        <v>3110</v>
      </c>
      <c r="E307" s="78">
        <v>13000</v>
      </c>
      <c r="F307" s="15">
        <v>0.5</v>
      </c>
      <c r="G307" s="80">
        <v>12</v>
      </c>
      <c r="H307" s="81">
        <f>Таблица616[[#This Row],[Коэфициент стоимости]]*Таблица616[[#This Row],[Розничная цена KRW]]</f>
        <v>6500</v>
      </c>
      <c r="I307" s="82" t="str">
        <f>IF($H$1="","Введите курс",Таблица616[[#This Row],[Оптовая цена KRW за 1шт]]/$H$1)</f>
        <v>Введите курс</v>
      </c>
      <c r="J307" s="83"/>
      <c r="K307" s="84">
        <f>Таблица616[[#This Row],[Заказ коробок ]]*Таблица616[[#This Row],[Кол-во шт в коробке]]</f>
        <v>0</v>
      </c>
      <c r="L307" s="85">
        <f>Таблица616[[#This Row],[Общее кол-во шт]]*Таблица616[[#This Row],[Оптовая цена KRW за 1шт]]</f>
        <v>0</v>
      </c>
      <c r="M307" s="86" t="str">
        <f>IFERROR(Таблица616[[#This Row],[Общее кол-во шт]]*Таблица616[[#This Row],[Оптовая цена USD за 1шт]],"")</f>
        <v/>
      </c>
      <c r="N307" s="87"/>
    </row>
    <row r="308" spans="1:14" ht="22.5" customHeight="1">
      <c r="A308" s="44" t="s">
        <v>5620</v>
      </c>
      <c r="B308" s="76">
        <v>8806164171424</v>
      </c>
      <c r="C308" s="50" t="s">
        <v>3111</v>
      </c>
      <c r="D308" s="77" t="s">
        <v>3112</v>
      </c>
      <c r="E308" s="78">
        <v>13000</v>
      </c>
      <c r="F308" s="15">
        <v>0.5</v>
      </c>
      <c r="G308" s="80">
        <v>12</v>
      </c>
      <c r="H308" s="81">
        <f>Таблица616[[#This Row],[Коэфициент стоимости]]*Таблица616[[#This Row],[Розничная цена KRW]]</f>
        <v>6500</v>
      </c>
      <c r="I308" s="82" t="str">
        <f>IF($H$1="","Введите курс",Таблица616[[#This Row],[Оптовая цена KRW за 1шт]]/$H$1)</f>
        <v>Введите курс</v>
      </c>
      <c r="J308" s="83"/>
      <c r="K308" s="84">
        <f>Таблица616[[#This Row],[Заказ коробок ]]*Таблица616[[#This Row],[Кол-во шт в коробке]]</f>
        <v>0</v>
      </c>
      <c r="L308" s="85">
        <f>Таблица616[[#This Row],[Общее кол-во шт]]*Таблица616[[#This Row],[Оптовая цена KRW за 1шт]]</f>
        <v>0</v>
      </c>
      <c r="M308" s="86" t="str">
        <f>IFERROR(Таблица616[[#This Row],[Общее кол-во шт]]*Таблица616[[#This Row],[Оптовая цена USD за 1шт]],"")</f>
        <v/>
      </c>
      <c r="N308" s="87"/>
    </row>
    <row r="309" spans="1:14" ht="22.5" customHeight="1">
      <c r="A309" s="44" t="s">
        <v>5621</v>
      </c>
      <c r="B309" s="76">
        <v>8806164171417</v>
      </c>
      <c r="C309" s="50" t="s">
        <v>3113</v>
      </c>
      <c r="D309" s="77" t="s">
        <v>3114</v>
      </c>
      <c r="E309" s="78">
        <v>13000</v>
      </c>
      <c r="F309" s="15">
        <v>0.5</v>
      </c>
      <c r="G309" s="80">
        <v>12</v>
      </c>
      <c r="H309" s="81">
        <f>Таблица616[[#This Row],[Коэфициент стоимости]]*Таблица616[[#This Row],[Розничная цена KRW]]</f>
        <v>6500</v>
      </c>
      <c r="I309" s="82" t="str">
        <f>IF($H$1="","Введите курс",Таблица616[[#This Row],[Оптовая цена KRW за 1шт]]/$H$1)</f>
        <v>Введите курс</v>
      </c>
      <c r="J309" s="83"/>
      <c r="K309" s="84">
        <f>Таблица616[[#This Row],[Заказ коробок ]]*Таблица616[[#This Row],[Кол-во шт в коробке]]</f>
        <v>0</v>
      </c>
      <c r="L309" s="85">
        <f>Таблица616[[#This Row],[Общее кол-во шт]]*Таблица616[[#This Row],[Оптовая цена KRW за 1шт]]</f>
        <v>0</v>
      </c>
      <c r="M309" s="86" t="str">
        <f>IFERROR(Таблица616[[#This Row],[Общее кол-во шт]]*Таблица616[[#This Row],[Оптовая цена USD за 1шт]],"")</f>
        <v/>
      </c>
      <c r="N309" s="87"/>
    </row>
    <row r="310" spans="1:14" ht="22.5" customHeight="1">
      <c r="A310" s="44" t="s">
        <v>5622</v>
      </c>
      <c r="B310" s="76">
        <v>8806164165768</v>
      </c>
      <c r="C310" s="50" t="s">
        <v>3115</v>
      </c>
      <c r="D310" s="77" t="s">
        <v>3116</v>
      </c>
      <c r="E310" s="78">
        <v>23000</v>
      </c>
      <c r="F310" s="15">
        <v>0.5</v>
      </c>
      <c r="G310" s="80">
        <v>12</v>
      </c>
      <c r="H310" s="81">
        <f>Таблица616[[#This Row],[Коэфициент стоимости]]*Таблица616[[#This Row],[Розничная цена KRW]]</f>
        <v>11500</v>
      </c>
      <c r="I310" s="82" t="str">
        <f>IF($H$1="","Введите курс",Таблица616[[#This Row],[Оптовая цена KRW за 1шт]]/$H$1)</f>
        <v>Введите курс</v>
      </c>
      <c r="J310" s="83"/>
      <c r="K310" s="84">
        <f>Таблица616[[#This Row],[Заказ коробок ]]*Таблица616[[#This Row],[Кол-во шт в коробке]]</f>
        <v>0</v>
      </c>
      <c r="L310" s="85">
        <f>Таблица616[[#This Row],[Общее кол-во шт]]*Таблица616[[#This Row],[Оптовая цена KRW за 1шт]]</f>
        <v>0</v>
      </c>
      <c r="M310" s="86" t="str">
        <f>IFERROR(Таблица616[[#This Row],[Общее кол-во шт]]*Таблица616[[#This Row],[Оптовая цена USD за 1шт]],"")</f>
        <v/>
      </c>
      <c r="N310" s="87"/>
    </row>
    <row r="311" spans="1:14" ht="22.5" customHeight="1">
      <c r="A311" s="44" t="s">
        <v>5623</v>
      </c>
      <c r="B311" s="76">
        <v>8806164165751</v>
      </c>
      <c r="C311" s="50" t="s">
        <v>3117</v>
      </c>
      <c r="D311" s="77" t="s">
        <v>3118</v>
      </c>
      <c r="E311" s="78">
        <v>23000</v>
      </c>
      <c r="F311" s="15">
        <v>0.5</v>
      </c>
      <c r="G311" s="80">
        <v>12</v>
      </c>
      <c r="H311" s="81">
        <f>Таблица616[[#This Row],[Коэфициент стоимости]]*Таблица616[[#This Row],[Розничная цена KRW]]</f>
        <v>11500</v>
      </c>
      <c r="I311" s="82" t="str">
        <f>IF($H$1="","Введите курс",Таблица616[[#This Row],[Оптовая цена KRW за 1шт]]/$H$1)</f>
        <v>Введите курс</v>
      </c>
      <c r="J311" s="83"/>
      <c r="K311" s="84">
        <f>Таблица616[[#This Row],[Заказ коробок ]]*Таблица616[[#This Row],[Кол-во шт в коробке]]</f>
        <v>0</v>
      </c>
      <c r="L311" s="85">
        <f>Таблица616[[#This Row],[Общее кол-во шт]]*Таблица616[[#This Row],[Оптовая цена KRW за 1шт]]</f>
        <v>0</v>
      </c>
      <c r="M311" s="86" t="str">
        <f>IFERROR(Таблица616[[#This Row],[Общее кол-во шт]]*Таблица616[[#This Row],[Оптовая цена USD за 1шт]],"")</f>
        <v/>
      </c>
      <c r="N311" s="87"/>
    </row>
    <row r="312" spans="1:14" ht="22.5" customHeight="1">
      <c r="A312" s="44" t="s">
        <v>5624</v>
      </c>
      <c r="B312" s="76">
        <v>8806164169599</v>
      </c>
      <c r="C312" s="50" t="s">
        <v>3119</v>
      </c>
      <c r="D312" s="77" t="s">
        <v>1020</v>
      </c>
      <c r="E312" s="78">
        <v>23000</v>
      </c>
      <c r="F312" s="15">
        <v>0.5</v>
      </c>
      <c r="G312" s="80">
        <v>12</v>
      </c>
      <c r="H312" s="81">
        <f>Таблица616[[#This Row],[Коэфициент стоимости]]*Таблица616[[#This Row],[Розничная цена KRW]]</f>
        <v>11500</v>
      </c>
      <c r="I312" s="82" t="str">
        <f>IF($H$1="","Введите курс",Таблица616[[#This Row],[Оптовая цена KRW за 1шт]]/$H$1)</f>
        <v>Введите курс</v>
      </c>
      <c r="J312" s="83"/>
      <c r="K312" s="84">
        <f>Таблица616[[#This Row],[Заказ коробок ]]*Таблица616[[#This Row],[Кол-во шт в коробке]]</f>
        <v>0</v>
      </c>
      <c r="L312" s="85">
        <f>Таблица616[[#This Row],[Общее кол-во шт]]*Таблица616[[#This Row],[Оптовая цена KRW за 1шт]]</f>
        <v>0</v>
      </c>
      <c r="M312" s="86" t="str">
        <f>IFERROR(Таблица616[[#This Row],[Общее кол-во шт]]*Таблица616[[#This Row],[Оптовая цена USD за 1шт]],"")</f>
        <v/>
      </c>
      <c r="N312" s="87"/>
    </row>
    <row r="313" spans="1:14" ht="22.5" customHeight="1">
      <c r="A313" s="44" t="s">
        <v>5625</v>
      </c>
      <c r="B313" s="76">
        <v>8806164169582</v>
      </c>
      <c r="C313" s="50" t="s">
        <v>3120</v>
      </c>
      <c r="D313" s="77" t="s">
        <v>1019</v>
      </c>
      <c r="E313" s="78">
        <v>23000</v>
      </c>
      <c r="F313" s="15">
        <v>0.5</v>
      </c>
      <c r="G313" s="80">
        <v>12</v>
      </c>
      <c r="H313" s="81">
        <f>Таблица616[[#This Row],[Коэфициент стоимости]]*Таблица616[[#This Row],[Розничная цена KRW]]</f>
        <v>11500</v>
      </c>
      <c r="I313" s="82" t="str">
        <f>IF($H$1="","Введите курс",Таблица616[[#This Row],[Оптовая цена KRW за 1шт]]/$H$1)</f>
        <v>Введите курс</v>
      </c>
      <c r="J313" s="83"/>
      <c r="K313" s="84">
        <f>Таблица616[[#This Row],[Заказ коробок ]]*Таблица616[[#This Row],[Кол-во шт в коробке]]</f>
        <v>0</v>
      </c>
      <c r="L313" s="85">
        <f>Таблица616[[#This Row],[Общее кол-во шт]]*Таблица616[[#This Row],[Оптовая цена KRW за 1шт]]</f>
        <v>0</v>
      </c>
      <c r="M313" s="86" t="str">
        <f>IFERROR(Таблица616[[#This Row],[Общее кол-во шт]]*Таблица616[[#This Row],[Оптовая цена USD за 1шт]],"")</f>
        <v/>
      </c>
      <c r="N313" s="87"/>
    </row>
    <row r="314" spans="1:14" ht="22.5" customHeight="1">
      <c r="A314" s="44" t="s">
        <v>5626</v>
      </c>
      <c r="B314" s="76">
        <v>8806164169605</v>
      </c>
      <c r="C314" s="50" t="s">
        <v>3121</v>
      </c>
      <c r="D314" s="77" t="s">
        <v>3122</v>
      </c>
      <c r="E314" s="78">
        <v>13000</v>
      </c>
      <c r="F314" s="15">
        <v>0.5</v>
      </c>
      <c r="G314" s="80">
        <v>12</v>
      </c>
      <c r="H314" s="81">
        <f>Таблица616[[#This Row],[Коэфициент стоимости]]*Таблица616[[#This Row],[Розничная цена KRW]]</f>
        <v>6500</v>
      </c>
      <c r="I314" s="82" t="str">
        <f>IF($H$1="","Введите курс",Таблица616[[#This Row],[Оптовая цена KRW за 1шт]]/$H$1)</f>
        <v>Введите курс</v>
      </c>
      <c r="J314" s="83"/>
      <c r="K314" s="84">
        <f>Таблица616[[#This Row],[Заказ коробок ]]*Таблица616[[#This Row],[Кол-во шт в коробке]]</f>
        <v>0</v>
      </c>
      <c r="L314" s="85">
        <f>Таблица616[[#This Row],[Общее кол-во шт]]*Таблица616[[#This Row],[Оптовая цена KRW за 1шт]]</f>
        <v>0</v>
      </c>
      <c r="M314" s="86" t="str">
        <f>IFERROR(Таблица616[[#This Row],[Общее кол-во шт]]*Таблица616[[#This Row],[Оптовая цена USD за 1шт]],"")</f>
        <v/>
      </c>
      <c r="N314" s="87"/>
    </row>
    <row r="315" spans="1:14" ht="22.5" customHeight="1">
      <c r="A315" s="44" t="s">
        <v>5627</v>
      </c>
      <c r="B315" s="76">
        <v>8806164145463</v>
      </c>
      <c r="C315" s="50" t="s">
        <v>3123</v>
      </c>
      <c r="D315" s="77" t="s">
        <v>336</v>
      </c>
      <c r="E315" s="78">
        <v>12000</v>
      </c>
      <c r="F315" s="15">
        <v>0.5</v>
      </c>
      <c r="G315" s="80">
        <v>12</v>
      </c>
      <c r="H315" s="81">
        <f>Таблица616[[#This Row],[Коэфициент стоимости]]*Таблица616[[#This Row],[Розничная цена KRW]]</f>
        <v>6000</v>
      </c>
      <c r="I315" s="82" t="str">
        <f>IF($H$1="","Введите курс",Таблица616[[#This Row],[Оптовая цена KRW за 1шт]]/$H$1)</f>
        <v>Введите курс</v>
      </c>
      <c r="J315" s="83"/>
      <c r="K315" s="84">
        <f>Таблица616[[#This Row],[Заказ коробок ]]*Таблица616[[#This Row],[Кол-во шт в коробке]]</f>
        <v>0</v>
      </c>
      <c r="L315" s="85">
        <f>Таблица616[[#This Row],[Общее кол-во шт]]*Таблица616[[#This Row],[Оптовая цена KRW за 1шт]]</f>
        <v>0</v>
      </c>
      <c r="M315" s="86" t="str">
        <f>IFERROR(Таблица616[[#This Row],[Общее кол-во шт]]*Таблица616[[#This Row],[Оптовая цена USD за 1шт]],"")</f>
        <v/>
      </c>
      <c r="N315" s="87"/>
    </row>
    <row r="316" spans="1:14" ht="22.5" customHeight="1">
      <c r="A316" s="44" t="s">
        <v>5628</v>
      </c>
      <c r="B316" s="76">
        <v>8806164164044</v>
      </c>
      <c r="C316" s="50" t="s">
        <v>3124</v>
      </c>
      <c r="D316" s="77" t="s">
        <v>899</v>
      </c>
      <c r="E316" s="78">
        <v>8000</v>
      </c>
      <c r="F316" s="15">
        <v>0.5</v>
      </c>
      <c r="G316" s="80">
        <v>12</v>
      </c>
      <c r="H316" s="81">
        <f>Таблица616[[#This Row],[Коэфициент стоимости]]*Таблица616[[#This Row],[Розничная цена KRW]]</f>
        <v>4000</v>
      </c>
      <c r="I316" s="82" t="str">
        <f>IF($H$1="","Введите курс",Таблица616[[#This Row],[Оптовая цена KRW за 1шт]]/$H$1)</f>
        <v>Введите курс</v>
      </c>
      <c r="J316" s="83"/>
      <c r="K316" s="84">
        <f>Таблица616[[#This Row],[Заказ коробок ]]*Таблица616[[#This Row],[Кол-во шт в коробке]]</f>
        <v>0</v>
      </c>
      <c r="L316" s="85">
        <f>Таблица616[[#This Row],[Общее кол-во шт]]*Таблица616[[#This Row],[Оптовая цена KRW за 1шт]]</f>
        <v>0</v>
      </c>
      <c r="M316" s="86" t="str">
        <f>IFERROR(Таблица616[[#This Row],[Общее кол-во шт]]*Таблица616[[#This Row],[Оптовая цена USD за 1шт]],"")</f>
        <v/>
      </c>
      <c r="N316" s="87"/>
    </row>
    <row r="317" spans="1:14" ht="22.5" customHeight="1">
      <c r="A317" s="44" t="s">
        <v>5629</v>
      </c>
      <c r="B317" s="76">
        <v>8806164164037</v>
      </c>
      <c r="C317" s="50" t="s">
        <v>3125</v>
      </c>
      <c r="D317" s="77" t="s">
        <v>898</v>
      </c>
      <c r="E317" s="78">
        <v>8000</v>
      </c>
      <c r="F317" s="15">
        <v>0.5</v>
      </c>
      <c r="G317" s="80">
        <v>12</v>
      </c>
      <c r="H317" s="81">
        <f>Таблица616[[#This Row],[Коэфициент стоимости]]*Таблица616[[#This Row],[Розничная цена KRW]]</f>
        <v>4000</v>
      </c>
      <c r="I317" s="82" t="str">
        <f>IF($H$1="","Введите курс",Таблица616[[#This Row],[Оптовая цена KRW за 1шт]]/$H$1)</f>
        <v>Введите курс</v>
      </c>
      <c r="J317" s="83"/>
      <c r="K317" s="84">
        <f>Таблица616[[#This Row],[Заказ коробок ]]*Таблица616[[#This Row],[Кол-во шт в коробке]]</f>
        <v>0</v>
      </c>
      <c r="L317" s="85">
        <f>Таблица616[[#This Row],[Общее кол-во шт]]*Таблица616[[#This Row],[Оптовая цена KRW за 1шт]]</f>
        <v>0</v>
      </c>
      <c r="M317" s="86" t="str">
        <f>IFERROR(Таблица616[[#This Row],[Общее кол-во шт]]*Таблица616[[#This Row],[Оптовая цена USD за 1шт]],"")</f>
        <v/>
      </c>
      <c r="N317" s="87"/>
    </row>
    <row r="318" spans="1:14" ht="22.5" customHeight="1">
      <c r="A318" s="44" t="s">
        <v>5630</v>
      </c>
      <c r="B318" s="76">
        <v>8806164117491</v>
      </c>
      <c r="C318" s="50" t="s">
        <v>3126</v>
      </c>
      <c r="D318" s="77" t="s">
        <v>644</v>
      </c>
      <c r="E318" s="78">
        <v>7500</v>
      </c>
      <c r="F318" s="15">
        <v>0.5</v>
      </c>
      <c r="G318" s="80">
        <v>12</v>
      </c>
      <c r="H318" s="81">
        <f>Таблица616[[#This Row],[Коэфициент стоимости]]*Таблица616[[#This Row],[Розничная цена KRW]]</f>
        <v>3750</v>
      </c>
      <c r="I318" s="82" t="str">
        <f>IF($H$1="","Введите курс",Таблица616[[#This Row],[Оптовая цена KRW за 1шт]]/$H$1)</f>
        <v>Введите курс</v>
      </c>
      <c r="J318" s="83"/>
      <c r="K318" s="84">
        <f>Таблица616[[#This Row],[Заказ коробок ]]*Таблица616[[#This Row],[Кол-во шт в коробке]]</f>
        <v>0</v>
      </c>
      <c r="L318" s="85">
        <f>Таблица616[[#This Row],[Общее кол-во шт]]*Таблица616[[#This Row],[Оптовая цена KRW за 1шт]]</f>
        <v>0</v>
      </c>
      <c r="M318" s="86" t="str">
        <f>IFERROR(Таблица616[[#This Row],[Общее кол-во шт]]*Таблица616[[#This Row],[Оптовая цена USD за 1шт]],"")</f>
        <v/>
      </c>
      <c r="N318" s="87"/>
    </row>
    <row r="319" spans="1:14" ht="22.5" customHeight="1">
      <c r="A319" s="44" t="s">
        <v>5631</v>
      </c>
      <c r="B319" s="76">
        <v>8806164117484</v>
      </c>
      <c r="C319" s="50" t="s">
        <v>3127</v>
      </c>
      <c r="D319" s="77" t="s">
        <v>642</v>
      </c>
      <c r="E319" s="78">
        <v>7500</v>
      </c>
      <c r="F319" s="15">
        <v>0.5</v>
      </c>
      <c r="G319" s="80">
        <v>12</v>
      </c>
      <c r="H319" s="81">
        <f>Таблица616[[#This Row],[Коэфициент стоимости]]*Таблица616[[#This Row],[Розничная цена KRW]]</f>
        <v>3750</v>
      </c>
      <c r="I319" s="82" t="str">
        <f>IF($H$1="","Введите курс",Таблица616[[#This Row],[Оптовая цена KRW за 1шт]]/$H$1)</f>
        <v>Введите курс</v>
      </c>
      <c r="J319" s="83"/>
      <c r="K319" s="84">
        <f>Таблица616[[#This Row],[Заказ коробок ]]*Таблица616[[#This Row],[Кол-во шт в коробке]]</f>
        <v>0</v>
      </c>
      <c r="L319" s="85">
        <f>Таблица616[[#This Row],[Общее кол-во шт]]*Таблица616[[#This Row],[Оптовая цена KRW за 1шт]]</f>
        <v>0</v>
      </c>
      <c r="M319" s="86" t="str">
        <f>IFERROR(Таблица616[[#This Row],[Общее кол-во шт]]*Таблица616[[#This Row],[Оптовая цена USD за 1шт]],"")</f>
        <v/>
      </c>
      <c r="N319" s="87"/>
    </row>
    <row r="320" spans="1:14" ht="22.5" customHeight="1">
      <c r="A320" s="44" t="s">
        <v>5632</v>
      </c>
      <c r="B320" s="76">
        <v>8806164159866</v>
      </c>
      <c r="C320" s="50" t="s">
        <v>3128</v>
      </c>
      <c r="D320" s="77" t="s">
        <v>756</v>
      </c>
      <c r="E320" s="78">
        <v>8000</v>
      </c>
      <c r="F320" s="15">
        <v>0.5</v>
      </c>
      <c r="G320" s="80">
        <v>12</v>
      </c>
      <c r="H320" s="81">
        <f>Таблица616[[#This Row],[Коэфициент стоимости]]*Таблица616[[#This Row],[Розничная цена KRW]]</f>
        <v>4000</v>
      </c>
      <c r="I320" s="82" t="str">
        <f>IF($H$1="","Введите курс",Таблица616[[#This Row],[Оптовая цена KRW за 1шт]]/$H$1)</f>
        <v>Введите курс</v>
      </c>
      <c r="J320" s="83"/>
      <c r="K320" s="84">
        <f>Таблица616[[#This Row],[Заказ коробок ]]*Таблица616[[#This Row],[Кол-во шт в коробке]]</f>
        <v>0</v>
      </c>
      <c r="L320" s="85">
        <f>Таблица616[[#This Row],[Общее кол-во шт]]*Таблица616[[#This Row],[Оптовая цена KRW за 1шт]]</f>
        <v>0</v>
      </c>
      <c r="M320" s="86" t="str">
        <f>IFERROR(Таблица616[[#This Row],[Общее кол-во шт]]*Таблица616[[#This Row],[Оптовая цена USD за 1шт]],"")</f>
        <v/>
      </c>
      <c r="N320" s="87"/>
    </row>
    <row r="321" spans="1:14" ht="22.5" customHeight="1">
      <c r="A321" s="44" t="s">
        <v>5633</v>
      </c>
      <c r="B321" s="76">
        <v>8806164159859</v>
      </c>
      <c r="C321" s="50" t="s">
        <v>3129</v>
      </c>
      <c r="D321" s="77" t="s">
        <v>755</v>
      </c>
      <c r="E321" s="78">
        <v>8000</v>
      </c>
      <c r="F321" s="15">
        <v>0.5</v>
      </c>
      <c r="G321" s="80">
        <v>12</v>
      </c>
      <c r="H321" s="81">
        <f>Таблица616[[#This Row],[Коэфициент стоимости]]*Таблица616[[#This Row],[Розничная цена KRW]]</f>
        <v>4000</v>
      </c>
      <c r="I321" s="82" t="str">
        <f>IF($H$1="","Введите курс",Таблица616[[#This Row],[Оптовая цена KRW за 1шт]]/$H$1)</f>
        <v>Введите курс</v>
      </c>
      <c r="J321" s="83"/>
      <c r="K321" s="84">
        <f>Таблица616[[#This Row],[Заказ коробок ]]*Таблица616[[#This Row],[Кол-во шт в коробке]]</f>
        <v>0</v>
      </c>
      <c r="L321" s="85">
        <f>Таблица616[[#This Row],[Общее кол-во шт]]*Таблица616[[#This Row],[Оптовая цена KRW за 1шт]]</f>
        <v>0</v>
      </c>
      <c r="M321" s="86" t="str">
        <f>IFERROR(Таблица616[[#This Row],[Общее кол-во шт]]*Таблица616[[#This Row],[Оптовая цена USD за 1шт]],"")</f>
        <v/>
      </c>
      <c r="N321" s="87"/>
    </row>
    <row r="322" spans="1:14" ht="22.5" customHeight="1">
      <c r="A322" s="44" t="s">
        <v>5634</v>
      </c>
      <c r="B322" s="76">
        <v>8806164159828</v>
      </c>
      <c r="C322" s="50" t="s">
        <v>3130</v>
      </c>
      <c r="D322" s="77" t="s">
        <v>754</v>
      </c>
      <c r="E322" s="78">
        <v>8000</v>
      </c>
      <c r="F322" s="15">
        <v>0.5</v>
      </c>
      <c r="G322" s="80">
        <v>12</v>
      </c>
      <c r="H322" s="81">
        <f>Таблица616[[#This Row],[Коэфициент стоимости]]*Таблица616[[#This Row],[Розничная цена KRW]]</f>
        <v>4000</v>
      </c>
      <c r="I322" s="82" t="str">
        <f>IF($H$1="","Введите курс",Таблица616[[#This Row],[Оптовая цена KRW за 1шт]]/$H$1)</f>
        <v>Введите курс</v>
      </c>
      <c r="J322" s="83"/>
      <c r="K322" s="84">
        <f>Таблица616[[#This Row],[Заказ коробок ]]*Таблица616[[#This Row],[Кол-во шт в коробке]]</f>
        <v>0</v>
      </c>
      <c r="L322" s="85">
        <f>Таблица616[[#This Row],[Общее кол-во шт]]*Таблица616[[#This Row],[Оптовая цена KRW за 1шт]]</f>
        <v>0</v>
      </c>
      <c r="M322" s="86" t="str">
        <f>IFERROR(Таблица616[[#This Row],[Общее кол-во шт]]*Таблица616[[#This Row],[Оптовая цена USD за 1шт]],"")</f>
        <v/>
      </c>
      <c r="N322" s="87"/>
    </row>
    <row r="323" spans="1:14" ht="22.5" customHeight="1">
      <c r="A323" s="44" t="s">
        <v>5635</v>
      </c>
      <c r="B323" s="76">
        <v>8806164159811</v>
      </c>
      <c r="C323" s="50" t="s">
        <v>3131</v>
      </c>
      <c r="D323" s="77" t="s">
        <v>753</v>
      </c>
      <c r="E323" s="78">
        <v>8000</v>
      </c>
      <c r="F323" s="15">
        <v>0.5</v>
      </c>
      <c r="G323" s="80">
        <v>12</v>
      </c>
      <c r="H323" s="81">
        <f>Таблица616[[#This Row],[Коэфициент стоимости]]*Таблица616[[#This Row],[Розничная цена KRW]]</f>
        <v>4000</v>
      </c>
      <c r="I323" s="82" t="str">
        <f>IF($H$1="","Введите курс",Таблица616[[#This Row],[Оптовая цена KRW за 1шт]]/$H$1)</f>
        <v>Введите курс</v>
      </c>
      <c r="J323" s="83"/>
      <c r="K323" s="84">
        <f>Таблица616[[#This Row],[Заказ коробок ]]*Таблица616[[#This Row],[Кол-во шт в коробке]]</f>
        <v>0</v>
      </c>
      <c r="L323" s="85">
        <f>Таблица616[[#This Row],[Общее кол-во шт]]*Таблица616[[#This Row],[Оптовая цена KRW за 1шт]]</f>
        <v>0</v>
      </c>
      <c r="M323" s="86" t="str">
        <f>IFERROR(Таблица616[[#This Row],[Общее кол-во шт]]*Таблица616[[#This Row],[Оптовая цена USD за 1шт]],"")</f>
        <v/>
      </c>
      <c r="N323" s="87"/>
    </row>
    <row r="324" spans="1:14" ht="22.5" customHeight="1">
      <c r="A324" s="44" t="s">
        <v>5636</v>
      </c>
      <c r="B324" s="76">
        <v>8806164159880</v>
      </c>
      <c r="C324" s="50" t="s">
        <v>3132</v>
      </c>
      <c r="D324" s="77" t="s">
        <v>902</v>
      </c>
      <c r="E324" s="78">
        <v>8000</v>
      </c>
      <c r="F324" s="15">
        <v>0.5</v>
      </c>
      <c r="G324" s="80">
        <v>12</v>
      </c>
      <c r="H324" s="81">
        <f>Таблица616[[#This Row],[Коэфициент стоимости]]*Таблица616[[#This Row],[Розничная цена KRW]]</f>
        <v>4000</v>
      </c>
      <c r="I324" s="82" t="str">
        <f>IF($H$1="","Введите курс",Таблица616[[#This Row],[Оптовая цена KRW за 1шт]]/$H$1)</f>
        <v>Введите курс</v>
      </c>
      <c r="J324" s="83"/>
      <c r="K324" s="84">
        <f>Таблица616[[#This Row],[Заказ коробок ]]*Таблица616[[#This Row],[Кол-во шт в коробке]]</f>
        <v>0</v>
      </c>
      <c r="L324" s="85">
        <f>Таблица616[[#This Row],[Общее кол-во шт]]*Таблица616[[#This Row],[Оптовая цена KRW за 1шт]]</f>
        <v>0</v>
      </c>
      <c r="M324" s="86" t="str">
        <f>IFERROR(Таблица616[[#This Row],[Общее кол-во шт]]*Таблица616[[#This Row],[Оптовая цена USD за 1шт]],"")</f>
        <v/>
      </c>
      <c r="N324" s="87"/>
    </row>
    <row r="325" spans="1:14" ht="22.5" customHeight="1">
      <c r="A325" s="44" t="s">
        <v>5637</v>
      </c>
      <c r="B325" s="76">
        <v>8806164159842</v>
      </c>
      <c r="C325" s="50" t="s">
        <v>3133</v>
      </c>
      <c r="D325" s="77" t="s">
        <v>752</v>
      </c>
      <c r="E325" s="78">
        <v>8000</v>
      </c>
      <c r="F325" s="15">
        <v>0.5</v>
      </c>
      <c r="G325" s="80">
        <v>12</v>
      </c>
      <c r="H325" s="81">
        <f>Таблица616[[#This Row],[Коэфициент стоимости]]*Таблица616[[#This Row],[Розничная цена KRW]]</f>
        <v>4000</v>
      </c>
      <c r="I325" s="82" t="str">
        <f>IF($H$1="","Введите курс",Таблица616[[#This Row],[Оптовая цена KRW за 1шт]]/$H$1)</f>
        <v>Введите курс</v>
      </c>
      <c r="J325" s="83"/>
      <c r="K325" s="84">
        <f>Таблица616[[#This Row],[Заказ коробок ]]*Таблица616[[#This Row],[Кол-во шт в коробке]]</f>
        <v>0</v>
      </c>
      <c r="L325" s="85">
        <f>Таблица616[[#This Row],[Общее кол-во шт]]*Таблица616[[#This Row],[Оптовая цена KRW за 1шт]]</f>
        <v>0</v>
      </c>
      <c r="M325" s="86" t="str">
        <f>IFERROR(Таблица616[[#This Row],[Общее кол-во шт]]*Таблица616[[#This Row],[Оптовая цена USD за 1шт]],"")</f>
        <v/>
      </c>
      <c r="N325" s="87"/>
    </row>
    <row r="326" spans="1:14" ht="22.5" customHeight="1">
      <c r="A326" s="44" t="s">
        <v>5638</v>
      </c>
      <c r="B326" s="76">
        <v>8806164159897</v>
      </c>
      <c r="C326" s="50" t="s">
        <v>3134</v>
      </c>
      <c r="D326" s="77" t="s">
        <v>751</v>
      </c>
      <c r="E326" s="78">
        <v>8000</v>
      </c>
      <c r="F326" s="15">
        <v>0.5</v>
      </c>
      <c r="G326" s="80">
        <v>12</v>
      </c>
      <c r="H326" s="81">
        <f>Таблица616[[#This Row],[Коэфициент стоимости]]*Таблица616[[#This Row],[Розничная цена KRW]]</f>
        <v>4000</v>
      </c>
      <c r="I326" s="82" t="str">
        <f>IF($H$1="","Введите курс",Таблица616[[#This Row],[Оптовая цена KRW за 1шт]]/$H$1)</f>
        <v>Введите курс</v>
      </c>
      <c r="J326" s="83"/>
      <c r="K326" s="84">
        <f>Таблица616[[#This Row],[Заказ коробок ]]*Таблица616[[#This Row],[Кол-во шт в коробке]]</f>
        <v>0</v>
      </c>
      <c r="L326" s="85">
        <f>Таблица616[[#This Row],[Общее кол-во шт]]*Таблица616[[#This Row],[Оптовая цена KRW за 1шт]]</f>
        <v>0</v>
      </c>
      <c r="M326" s="86" t="str">
        <f>IFERROR(Таблица616[[#This Row],[Общее кол-во шт]]*Таблица616[[#This Row],[Оптовая цена USD за 1шт]],"")</f>
        <v/>
      </c>
      <c r="N326" s="87"/>
    </row>
    <row r="327" spans="1:14" ht="22.5" customHeight="1">
      <c r="A327" s="44" t="s">
        <v>5639</v>
      </c>
      <c r="B327" s="76">
        <v>8806164172063</v>
      </c>
      <c r="C327" s="50" t="s">
        <v>3135</v>
      </c>
      <c r="D327" s="77" t="s">
        <v>3136</v>
      </c>
      <c r="E327" s="78">
        <v>9000</v>
      </c>
      <c r="F327" s="15">
        <v>0.5</v>
      </c>
      <c r="G327" s="80">
        <v>12</v>
      </c>
      <c r="H327" s="81">
        <f>Таблица616[[#This Row],[Коэфициент стоимости]]*Таблица616[[#This Row],[Розничная цена KRW]]</f>
        <v>4500</v>
      </c>
      <c r="I327" s="82" t="str">
        <f>IF($H$1="","Введите курс",Таблица616[[#This Row],[Оптовая цена KRW за 1шт]]/$H$1)</f>
        <v>Введите курс</v>
      </c>
      <c r="J327" s="83"/>
      <c r="K327" s="84">
        <f>Таблица616[[#This Row],[Заказ коробок ]]*Таблица616[[#This Row],[Кол-во шт в коробке]]</f>
        <v>0</v>
      </c>
      <c r="L327" s="85">
        <f>Таблица616[[#This Row],[Общее кол-во шт]]*Таблица616[[#This Row],[Оптовая цена KRW за 1шт]]</f>
        <v>0</v>
      </c>
      <c r="M327" s="86" t="str">
        <f>IFERROR(Таблица616[[#This Row],[Общее кол-во шт]]*Таблица616[[#This Row],[Оптовая цена USD за 1шт]],"")</f>
        <v/>
      </c>
      <c r="N327" s="87"/>
    </row>
    <row r="328" spans="1:14" ht="22.5" customHeight="1">
      <c r="A328" s="44" t="s">
        <v>5640</v>
      </c>
      <c r="B328" s="76">
        <v>8806164172070</v>
      </c>
      <c r="C328" s="50" t="s">
        <v>3137</v>
      </c>
      <c r="D328" s="77" t="s">
        <v>3138</v>
      </c>
      <c r="E328" s="78">
        <v>9000</v>
      </c>
      <c r="F328" s="15">
        <v>0.5</v>
      </c>
      <c r="G328" s="80">
        <v>12</v>
      </c>
      <c r="H328" s="81">
        <f>Таблица616[[#This Row],[Коэфициент стоимости]]*Таблица616[[#This Row],[Розничная цена KRW]]</f>
        <v>4500</v>
      </c>
      <c r="I328" s="82" t="str">
        <f>IF($H$1="","Введите курс",Таблица616[[#This Row],[Оптовая цена KRW за 1шт]]/$H$1)</f>
        <v>Введите курс</v>
      </c>
      <c r="J328" s="83"/>
      <c r="K328" s="84">
        <f>Таблица616[[#This Row],[Заказ коробок ]]*Таблица616[[#This Row],[Кол-во шт в коробке]]</f>
        <v>0</v>
      </c>
      <c r="L328" s="85">
        <f>Таблица616[[#This Row],[Общее кол-во шт]]*Таблица616[[#This Row],[Оптовая цена KRW за 1шт]]</f>
        <v>0</v>
      </c>
      <c r="M328" s="86" t="str">
        <f>IFERROR(Таблица616[[#This Row],[Общее кол-во шт]]*Таблица616[[#This Row],[Оптовая цена USD за 1шт]],"")</f>
        <v/>
      </c>
      <c r="N328" s="87"/>
    </row>
    <row r="329" spans="1:14" ht="22.5" customHeight="1">
      <c r="A329" s="44" t="s">
        <v>5641</v>
      </c>
      <c r="B329" s="76">
        <v>8806164172087</v>
      </c>
      <c r="C329" s="50" t="s">
        <v>3139</v>
      </c>
      <c r="D329" s="77" t="s">
        <v>3140</v>
      </c>
      <c r="E329" s="78">
        <v>9000</v>
      </c>
      <c r="F329" s="15">
        <v>0.5</v>
      </c>
      <c r="G329" s="80">
        <v>12</v>
      </c>
      <c r="H329" s="81">
        <f>Таблица616[[#This Row],[Коэфициент стоимости]]*Таблица616[[#This Row],[Розничная цена KRW]]</f>
        <v>4500</v>
      </c>
      <c r="I329" s="82" t="str">
        <f>IF($H$1="","Введите курс",Таблица616[[#This Row],[Оптовая цена KRW за 1шт]]/$H$1)</f>
        <v>Введите курс</v>
      </c>
      <c r="J329" s="83"/>
      <c r="K329" s="84">
        <f>Таблица616[[#This Row],[Заказ коробок ]]*Таблица616[[#This Row],[Кол-во шт в коробке]]</f>
        <v>0</v>
      </c>
      <c r="L329" s="85">
        <f>Таблица616[[#This Row],[Общее кол-во шт]]*Таблица616[[#This Row],[Оптовая цена KRW за 1шт]]</f>
        <v>0</v>
      </c>
      <c r="M329" s="86" t="str">
        <f>IFERROR(Таблица616[[#This Row],[Общее кол-во шт]]*Таблица616[[#This Row],[Оптовая цена USD за 1шт]],"")</f>
        <v/>
      </c>
      <c r="N329" s="87"/>
    </row>
    <row r="330" spans="1:14" ht="22.5" customHeight="1">
      <c r="A330" s="44" t="s">
        <v>5642</v>
      </c>
      <c r="B330" s="76">
        <v>8806164155967</v>
      </c>
      <c r="C330" s="50" t="s">
        <v>3141</v>
      </c>
      <c r="D330" s="77" t="s">
        <v>350</v>
      </c>
      <c r="E330" s="78">
        <v>16000</v>
      </c>
      <c r="F330" s="15">
        <v>0.5</v>
      </c>
      <c r="G330" s="80">
        <v>12</v>
      </c>
      <c r="H330" s="81">
        <f>Таблица616[[#This Row],[Коэфициент стоимости]]*Таблица616[[#This Row],[Розничная цена KRW]]</f>
        <v>8000</v>
      </c>
      <c r="I330" s="82" t="str">
        <f>IF($H$1="","Введите курс",Таблица616[[#This Row],[Оптовая цена KRW за 1шт]]/$H$1)</f>
        <v>Введите курс</v>
      </c>
      <c r="J330" s="83"/>
      <c r="K330" s="84">
        <f>Таблица616[[#This Row],[Заказ коробок ]]*Таблица616[[#This Row],[Кол-во шт в коробке]]</f>
        <v>0</v>
      </c>
      <c r="L330" s="85">
        <f>Таблица616[[#This Row],[Общее кол-во шт]]*Таблица616[[#This Row],[Оптовая цена KRW за 1шт]]</f>
        <v>0</v>
      </c>
      <c r="M330" s="86" t="str">
        <f>IFERROR(Таблица616[[#This Row],[Общее кол-во шт]]*Таблица616[[#This Row],[Оптовая цена USD за 1шт]],"")</f>
        <v/>
      </c>
      <c r="N330" s="87"/>
    </row>
    <row r="331" spans="1:14" ht="22.5" customHeight="1">
      <c r="A331" s="44" t="s">
        <v>5643</v>
      </c>
      <c r="B331" s="76">
        <v>8806164155950</v>
      </c>
      <c r="C331" s="50" t="s">
        <v>3142</v>
      </c>
      <c r="D331" s="77" t="s">
        <v>349</v>
      </c>
      <c r="E331" s="78">
        <v>16000</v>
      </c>
      <c r="F331" s="15">
        <v>0.5</v>
      </c>
      <c r="G331" s="80">
        <v>12</v>
      </c>
      <c r="H331" s="81">
        <f>Таблица616[[#This Row],[Коэфициент стоимости]]*Таблица616[[#This Row],[Розничная цена KRW]]</f>
        <v>8000</v>
      </c>
      <c r="I331" s="82" t="str">
        <f>IF($H$1="","Введите курс",Таблица616[[#This Row],[Оптовая цена KRW за 1шт]]/$H$1)</f>
        <v>Введите курс</v>
      </c>
      <c r="J331" s="83"/>
      <c r="K331" s="84">
        <f>Таблица616[[#This Row],[Заказ коробок ]]*Таблица616[[#This Row],[Кол-во шт в коробке]]</f>
        <v>0</v>
      </c>
      <c r="L331" s="85">
        <f>Таблица616[[#This Row],[Общее кол-во шт]]*Таблица616[[#This Row],[Оптовая цена KRW за 1шт]]</f>
        <v>0</v>
      </c>
      <c r="M331" s="86" t="str">
        <f>IFERROR(Таблица616[[#This Row],[Общее кол-во шт]]*Таблица616[[#This Row],[Оптовая цена USD за 1шт]],"")</f>
        <v/>
      </c>
      <c r="N331" s="87"/>
    </row>
    <row r="332" spans="1:14" ht="22.5" customHeight="1">
      <c r="A332" s="44" t="s">
        <v>5644</v>
      </c>
      <c r="B332" s="76">
        <v>8806164164983</v>
      </c>
      <c r="C332" s="50" t="s">
        <v>3143</v>
      </c>
      <c r="D332" s="77" t="s">
        <v>976</v>
      </c>
      <c r="E332" s="78">
        <v>7000</v>
      </c>
      <c r="F332" s="15">
        <v>0.5</v>
      </c>
      <c r="G332" s="80">
        <v>12</v>
      </c>
      <c r="H332" s="81">
        <f>Таблица616[[#This Row],[Коэфициент стоимости]]*Таблица616[[#This Row],[Розничная цена KRW]]</f>
        <v>3500</v>
      </c>
      <c r="I332" s="82" t="str">
        <f>IF($H$1="","Введите курс",Таблица616[[#This Row],[Оптовая цена KRW за 1шт]]/$H$1)</f>
        <v>Введите курс</v>
      </c>
      <c r="J332" s="83"/>
      <c r="K332" s="84">
        <f>Таблица616[[#This Row],[Заказ коробок ]]*Таблица616[[#This Row],[Кол-во шт в коробке]]</f>
        <v>0</v>
      </c>
      <c r="L332" s="85">
        <f>Таблица616[[#This Row],[Общее кол-во шт]]*Таблица616[[#This Row],[Оптовая цена KRW за 1шт]]</f>
        <v>0</v>
      </c>
      <c r="M332" s="86" t="str">
        <f>IFERROR(Таблица616[[#This Row],[Общее кол-во шт]]*Таблица616[[#This Row],[Оптовая цена USD за 1шт]],"")</f>
        <v/>
      </c>
      <c r="N332" s="87"/>
    </row>
    <row r="333" spans="1:14" ht="22.5" customHeight="1">
      <c r="A333" s="44" t="s">
        <v>5645</v>
      </c>
      <c r="B333" s="76">
        <v>8806164164976</v>
      </c>
      <c r="C333" s="50" t="s">
        <v>3144</v>
      </c>
      <c r="D333" s="77" t="s">
        <v>975</v>
      </c>
      <c r="E333" s="78">
        <v>7000</v>
      </c>
      <c r="F333" s="15">
        <v>0.5</v>
      </c>
      <c r="G333" s="80">
        <v>12</v>
      </c>
      <c r="H333" s="81">
        <f>Таблица616[[#This Row],[Коэфициент стоимости]]*Таблица616[[#This Row],[Розничная цена KRW]]</f>
        <v>3500</v>
      </c>
      <c r="I333" s="82" t="str">
        <f>IF($H$1="","Введите курс",Таблица616[[#This Row],[Оптовая цена KRW за 1шт]]/$H$1)</f>
        <v>Введите курс</v>
      </c>
      <c r="J333" s="83"/>
      <c r="K333" s="84">
        <f>Таблица616[[#This Row],[Заказ коробок ]]*Таблица616[[#This Row],[Кол-во шт в коробке]]</f>
        <v>0</v>
      </c>
      <c r="L333" s="85">
        <f>Таблица616[[#This Row],[Общее кол-во шт]]*Таблица616[[#This Row],[Оптовая цена KRW за 1шт]]</f>
        <v>0</v>
      </c>
      <c r="M333" s="86" t="str">
        <f>IFERROR(Таблица616[[#This Row],[Общее кол-во шт]]*Таблица616[[#This Row],[Оптовая цена USD за 1шт]],"")</f>
        <v/>
      </c>
      <c r="N333" s="87"/>
    </row>
    <row r="334" spans="1:14" ht="22.5" customHeight="1">
      <c r="A334" s="44" t="s">
        <v>5646</v>
      </c>
      <c r="B334" s="76">
        <v>8806164164969</v>
      </c>
      <c r="C334" s="50" t="s">
        <v>3145</v>
      </c>
      <c r="D334" s="77" t="s">
        <v>974</v>
      </c>
      <c r="E334" s="78">
        <v>7000</v>
      </c>
      <c r="F334" s="15">
        <v>0.5</v>
      </c>
      <c r="G334" s="80">
        <v>12</v>
      </c>
      <c r="H334" s="81">
        <f>Таблица616[[#This Row],[Коэфициент стоимости]]*Таблица616[[#This Row],[Розничная цена KRW]]</f>
        <v>3500</v>
      </c>
      <c r="I334" s="82" t="str">
        <f>IF($H$1="","Введите курс",Таблица616[[#This Row],[Оптовая цена KRW за 1шт]]/$H$1)</f>
        <v>Введите курс</v>
      </c>
      <c r="J334" s="83"/>
      <c r="K334" s="84">
        <f>Таблица616[[#This Row],[Заказ коробок ]]*Таблица616[[#This Row],[Кол-во шт в коробке]]</f>
        <v>0</v>
      </c>
      <c r="L334" s="85">
        <f>Таблица616[[#This Row],[Общее кол-во шт]]*Таблица616[[#This Row],[Оптовая цена KRW за 1шт]]</f>
        <v>0</v>
      </c>
      <c r="M334" s="86" t="str">
        <f>IFERROR(Таблица616[[#This Row],[Общее кол-во шт]]*Таблица616[[#This Row],[Оптовая цена USD за 1шт]],"")</f>
        <v/>
      </c>
      <c r="N334" s="87"/>
    </row>
    <row r="335" spans="1:14" ht="22.5" customHeight="1">
      <c r="A335" s="44" t="s">
        <v>5647</v>
      </c>
      <c r="B335" s="76">
        <v>8806164165218</v>
      </c>
      <c r="C335" s="50" t="s">
        <v>3146</v>
      </c>
      <c r="D335" s="77" t="s">
        <v>959</v>
      </c>
      <c r="E335" s="78">
        <v>13000</v>
      </c>
      <c r="F335" s="15">
        <v>0.5</v>
      </c>
      <c r="G335" s="80">
        <v>12</v>
      </c>
      <c r="H335" s="81">
        <f>Таблица616[[#This Row],[Коэфициент стоимости]]*Таблица616[[#This Row],[Розничная цена KRW]]</f>
        <v>6500</v>
      </c>
      <c r="I335" s="82" t="str">
        <f>IF($H$1="","Введите курс",Таблица616[[#This Row],[Оптовая цена KRW за 1шт]]/$H$1)</f>
        <v>Введите курс</v>
      </c>
      <c r="J335" s="83"/>
      <c r="K335" s="84">
        <f>Таблица616[[#This Row],[Заказ коробок ]]*Таблица616[[#This Row],[Кол-во шт в коробке]]</f>
        <v>0</v>
      </c>
      <c r="L335" s="85">
        <f>Таблица616[[#This Row],[Общее кол-во шт]]*Таблица616[[#This Row],[Оптовая цена KRW за 1шт]]</f>
        <v>0</v>
      </c>
      <c r="M335" s="86" t="str">
        <f>IFERROR(Таблица616[[#This Row],[Общее кол-во шт]]*Таблица616[[#This Row],[Оптовая цена USD за 1шт]],"")</f>
        <v/>
      </c>
      <c r="N335" s="87"/>
    </row>
    <row r="336" spans="1:14" ht="22.5" customHeight="1">
      <c r="A336" s="44" t="s">
        <v>5648</v>
      </c>
      <c r="B336" s="76">
        <v>8806164165249</v>
      </c>
      <c r="C336" s="50" t="s">
        <v>3147</v>
      </c>
      <c r="D336" s="77" t="s">
        <v>958</v>
      </c>
      <c r="E336" s="78">
        <v>13000</v>
      </c>
      <c r="F336" s="15">
        <v>0.5</v>
      </c>
      <c r="G336" s="80">
        <v>12</v>
      </c>
      <c r="H336" s="81">
        <f>Таблица616[[#This Row],[Коэфициент стоимости]]*Таблица616[[#This Row],[Розничная цена KRW]]</f>
        <v>6500</v>
      </c>
      <c r="I336" s="82" t="str">
        <f>IF($H$1="","Введите курс",Таблица616[[#This Row],[Оптовая цена KRW за 1шт]]/$H$1)</f>
        <v>Введите курс</v>
      </c>
      <c r="J336" s="83"/>
      <c r="K336" s="84">
        <f>Таблица616[[#This Row],[Заказ коробок ]]*Таблица616[[#This Row],[Кол-во шт в коробке]]</f>
        <v>0</v>
      </c>
      <c r="L336" s="85">
        <f>Таблица616[[#This Row],[Общее кол-во шт]]*Таблица616[[#This Row],[Оптовая цена KRW за 1шт]]</f>
        <v>0</v>
      </c>
      <c r="M336" s="86" t="str">
        <f>IFERROR(Таблица616[[#This Row],[Общее кол-во шт]]*Таблица616[[#This Row],[Оптовая цена USD за 1шт]],"")</f>
        <v/>
      </c>
      <c r="N336" s="87"/>
    </row>
    <row r="337" spans="1:14" ht="22.5" customHeight="1">
      <c r="A337" s="44" t="s">
        <v>5649</v>
      </c>
      <c r="B337" s="76">
        <v>8806164165263</v>
      </c>
      <c r="C337" s="50" t="s">
        <v>3148</v>
      </c>
      <c r="D337" s="77" t="s">
        <v>957</v>
      </c>
      <c r="E337" s="78">
        <v>13000</v>
      </c>
      <c r="F337" s="15">
        <v>0.5</v>
      </c>
      <c r="G337" s="80">
        <v>12</v>
      </c>
      <c r="H337" s="81">
        <f>Таблица616[[#This Row],[Коэфициент стоимости]]*Таблица616[[#This Row],[Розничная цена KRW]]</f>
        <v>6500</v>
      </c>
      <c r="I337" s="82" t="str">
        <f>IF($H$1="","Введите курс",Таблица616[[#This Row],[Оптовая цена KRW за 1шт]]/$H$1)</f>
        <v>Введите курс</v>
      </c>
      <c r="J337" s="83"/>
      <c r="K337" s="84">
        <f>Таблица616[[#This Row],[Заказ коробок ]]*Таблица616[[#This Row],[Кол-во шт в коробке]]</f>
        <v>0</v>
      </c>
      <c r="L337" s="85">
        <f>Таблица616[[#This Row],[Общее кол-во шт]]*Таблица616[[#This Row],[Оптовая цена KRW за 1шт]]</f>
        <v>0</v>
      </c>
      <c r="M337" s="86" t="str">
        <f>IFERROR(Таблица616[[#This Row],[Общее кол-во шт]]*Таблица616[[#This Row],[Оптовая цена USD за 1шт]],"")</f>
        <v/>
      </c>
      <c r="N337" s="87"/>
    </row>
    <row r="338" spans="1:14" ht="22.5" customHeight="1">
      <c r="A338" s="44" t="s">
        <v>5650</v>
      </c>
      <c r="B338" s="76">
        <v>8806164165232</v>
      </c>
      <c r="C338" s="50" t="s">
        <v>3149</v>
      </c>
      <c r="D338" s="77" t="s">
        <v>956</v>
      </c>
      <c r="E338" s="78">
        <v>13000</v>
      </c>
      <c r="F338" s="15">
        <v>0.5</v>
      </c>
      <c r="G338" s="80">
        <v>12</v>
      </c>
      <c r="H338" s="81">
        <f>Таблица616[[#This Row],[Коэфициент стоимости]]*Таблица616[[#This Row],[Розничная цена KRW]]</f>
        <v>6500</v>
      </c>
      <c r="I338" s="82" t="str">
        <f>IF($H$1="","Введите курс",Таблица616[[#This Row],[Оптовая цена KRW за 1шт]]/$H$1)</f>
        <v>Введите курс</v>
      </c>
      <c r="J338" s="83"/>
      <c r="K338" s="84">
        <f>Таблица616[[#This Row],[Заказ коробок ]]*Таблица616[[#This Row],[Кол-во шт в коробке]]</f>
        <v>0</v>
      </c>
      <c r="L338" s="85">
        <f>Таблица616[[#This Row],[Общее кол-во шт]]*Таблица616[[#This Row],[Оптовая цена KRW за 1шт]]</f>
        <v>0</v>
      </c>
      <c r="M338" s="86" t="str">
        <f>IFERROR(Таблица616[[#This Row],[Общее кол-во шт]]*Таблица616[[#This Row],[Оптовая цена USD за 1шт]],"")</f>
        <v/>
      </c>
      <c r="N338" s="87"/>
    </row>
    <row r="339" spans="1:14" ht="22.5" customHeight="1">
      <c r="A339" s="44" t="s">
        <v>5651</v>
      </c>
      <c r="B339" s="76">
        <v>8806164165225</v>
      </c>
      <c r="C339" s="50" t="s">
        <v>3150</v>
      </c>
      <c r="D339" s="77" t="s">
        <v>955</v>
      </c>
      <c r="E339" s="78">
        <v>13000</v>
      </c>
      <c r="F339" s="15">
        <v>0.5</v>
      </c>
      <c r="G339" s="80">
        <v>12</v>
      </c>
      <c r="H339" s="81">
        <f>Таблица616[[#This Row],[Коэфициент стоимости]]*Таблица616[[#This Row],[Розничная цена KRW]]</f>
        <v>6500</v>
      </c>
      <c r="I339" s="82" t="str">
        <f>IF($H$1="","Введите курс",Таблица616[[#This Row],[Оптовая цена KRW за 1шт]]/$H$1)</f>
        <v>Введите курс</v>
      </c>
      <c r="J339" s="83"/>
      <c r="K339" s="84">
        <f>Таблица616[[#This Row],[Заказ коробок ]]*Таблица616[[#This Row],[Кол-во шт в коробке]]</f>
        <v>0</v>
      </c>
      <c r="L339" s="85">
        <f>Таблица616[[#This Row],[Общее кол-во шт]]*Таблица616[[#This Row],[Оптовая цена KRW за 1шт]]</f>
        <v>0</v>
      </c>
      <c r="M339" s="86" t="str">
        <f>IFERROR(Таблица616[[#This Row],[Общее кол-во шт]]*Таблица616[[#This Row],[Оптовая цена USD за 1шт]],"")</f>
        <v/>
      </c>
      <c r="N339" s="87"/>
    </row>
    <row r="340" spans="1:14" ht="22.5" customHeight="1">
      <c r="A340" s="44" t="s">
        <v>5652</v>
      </c>
      <c r="B340" s="76">
        <v>8806164165256</v>
      </c>
      <c r="C340" s="50" t="s">
        <v>3151</v>
      </c>
      <c r="D340" s="77" t="s">
        <v>954</v>
      </c>
      <c r="E340" s="78">
        <v>13000</v>
      </c>
      <c r="F340" s="15">
        <v>0.5</v>
      </c>
      <c r="G340" s="80">
        <v>12</v>
      </c>
      <c r="H340" s="81">
        <f>Таблица616[[#This Row],[Коэфициент стоимости]]*Таблица616[[#This Row],[Розничная цена KRW]]</f>
        <v>6500</v>
      </c>
      <c r="I340" s="82" t="str">
        <f>IF($H$1="","Введите курс",Таблица616[[#This Row],[Оптовая цена KRW за 1шт]]/$H$1)</f>
        <v>Введите курс</v>
      </c>
      <c r="J340" s="83"/>
      <c r="K340" s="84">
        <f>Таблица616[[#This Row],[Заказ коробок ]]*Таблица616[[#This Row],[Кол-во шт в коробке]]</f>
        <v>0</v>
      </c>
      <c r="L340" s="85">
        <f>Таблица616[[#This Row],[Общее кол-во шт]]*Таблица616[[#This Row],[Оптовая цена KRW за 1шт]]</f>
        <v>0</v>
      </c>
      <c r="M340" s="86" t="str">
        <f>IFERROR(Таблица616[[#This Row],[Общее кол-во шт]]*Таблица616[[#This Row],[Оптовая цена USD за 1шт]],"")</f>
        <v/>
      </c>
      <c r="N340" s="87"/>
    </row>
    <row r="341" spans="1:14" ht="22.5" customHeight="1">
      <c r="A341" s="44" t="s">
        <v>5653</v>
      </c>
      <c r="B341" s="76">
        <v>8806164157152</v>
      </c>
      <c r="C341" s="50" t="s">
        <v>3152</v>
      </c>
      <c r="D341" s="77" t="s">
        <v>684</v>
      </c>
      <c r="E341" s="78">
        <v>9500</v>
      </c>
      <c r="F341" s="15">
        <v>0.5</v>
      </c>
      <c r="G341" s="80">
        <v>12</v>
      </c>
      <c r="H341" s="81">
        <f>Таблица616[[#This Row],[Коэфициент стоимости]]*Таблица616[[#This Row],[Розничная цена KRW]]</f>
        <v>4750</v>
      </c>
      <c r="I341" s="82" t="str">
        <f>IF($H$1="","Введите курс",Таблица616[[#This Row],[Оптовая цена KRW за 1шт]]/$H$1)</f>
        <v>Введите курс</v>
      </c>
      <c r="J341" s="83"/>
      <c r="K341" s="84">
        <f>Таблица616[[#This Row],[Заказ коробок ]]*Таблица616[[#This Row],[Кол-во шт в коробке]]</f>
        <v>0</v>
      </c>
      <c r="L341" s="85">
        <f>Таблица616[[#This Row],[Общее кол-во шт]]*Таблица616[[#This Row],[Оптовая цена KRW за 1шт]]</f>
        <v>0</v>
      </c>
      <c r="M341" s="86" t="str">
        <f>IFERROR(Таблица616[[#This Row],[Общее кол-во шт]]*Таблица616[[#This Row],[Оптовая цена USD за 1шт]],"")</f>
        <v/>
      </c>
      <c r="N341" s="87"/>
    </row>
    <row r="342" spans="1:14" ht="22.5" customHeight="1">
      <c r="A342" s="44" t="s">
        <v>5654</v>
      </c>
      <c r="B342" s="76">
        <v>8806164157145</v>
      </c>
      <c r="C342" s="50" t="s">
        <v>3153</v>
      </c>
      <c r="D342" s="77" t="s">
        <v>682</v>
      </c>
      <c r="E342" s="78">
        <v>9500</v>
      </c>
      <c r="F342" s="15">
        <v>0.5</v>
      </c>
      <c r="G342" s="80">
        <v>12</v>
      </c>
      <c r="H342" s="81">
        <f>Таблица616[[#This Row],[Коэфициент стоимости]]*Таблица616[[#This Row],[Розничная цена KRW]]</f>
        <v>4750</v>
      </c>
      <c r="I342" s="82" t="str">
        <f>IF($H$1="","Введите курс",Таблица616[[#This Row],[Оптовая цена KRW за 1шт]]/$H$1)</f>
        <v>Введите курс</v>
      </c>
      <c r="J342" s="83"/>
      <c r="K342" s="84">
        <f>Таблица616[[#This Row],[Заказ коробок ]]*Таблица616[[#This Row],[Кол-во шт в коробке]]</f>
        <v>0</v>
      </c>
      <c r="L342" s="85">
        <f>Таблица616[[#This Row],[Общее кол-во шт]]*Таблица616[[#This Row],[Оптовая цена KRW за 1шт]]</f>
        <v>0</v>
      </c>
      <c r="M342" s="86" t="str">
        <f>IFERROR(Таблица616[[#This Row],[Общее кол-во шт]]*Таблица616[[#This Row],[Оптовая цена USD за 1шт]],"")</f>
        <v/>
      </c>
      <c r="N342" s="87"/>
    </row>
    <row r="343" spans="1:14" ht="22.5" customHeight="1">
      <c r="A343" s="44" t="s">
        <v>5655</v>
      </c>
      <c r="B343" s="76">
        <v>8806164157138</v>
      </c>
      <c r="C343" s="50" t="s">
        <v>3154</v>
      </c>
      <c r="D343" s="77" t="s">
        <v>680</v>
      </c>
      <c r="E343" s="78">
        <v>9500</v>
      </c>
      <c r="F343" s="15">
        <v>0.5</v>
      </c>
      <c r="G343" s="80">
        <v>12</v>
      </c>
      <c r="H343" s="81">
        <f>Таблица616[[#This Row],[Коэфициент стоимости]]*Таблица616[[#This Row],[Розничная цена KRW]]</f>
        <v>4750</v>
      </c>
      <c r="I343" s="82" t="str">
        <f>IF($H$1="","Введите курс",Таблица616[[#This Row],[Оптовая цена KRW за 1шт]]/$H$1)</f>
        <v>Введите курс</v>
      </c>
      <c r="J343" s="83"/>
      <c r="K343" s="84">
        <f>Таблица616[[#This Row],[Заказ коробок ]]*Таблица616[[#This Row],[Кол-во шт в коробке]]</f>
        <v>0</v>
      </c>
      <c r="L343" s="85">
        <f>Таблица616[[#This Row],[Общее кол-во шт]]*Таблица616[[#This Row],[Оптовая цена KRW за 1шт]]</f>
        <v>0</v>
      </c>
      <c r="M343" s="86" t="str">
        <f>IFERROR(Таблица616[[#This Row],[Общее кол-во шт]]*Таблица616[[#This Row],[Оптовая цена USD за 1шт]],"")</f>
        <v/>
      </c>
      <c r="N343" s="87"/>
    </row>
    <row r="344" spans="1:14" ht="22.5" customHeight="1">
      <c r="A344" s="44" t="s">
        <v>5656</v>
      </c>
      <c r="B344" s="76">
        <v>8806164168455</v>
      </c>
      <c r="C344" s="50" t="s">
        <v>3155</v>
      </c>
      <c r="D344" s="77" t="s">
        <v>3156</v>
      </c>
      <c r="E344" s="78">
        <v>9000</v>
      </c>
      <c r="F344" s="15">
        <v>0.5</v>
      </c>
      <c r="G344" s="80">
        <v>12</v>
      </c>
      <c r="H344" s="81">
        <f>Таблица616[[#This Row],[Коэфициент стоимости]]*Таблица616[[#This Row],[Розничная цена KRW]]</f>
        <v>4500</v>
      </c>
      <c r="I344" s="82" t="str">
        <f>IF($H$1="","Введите курс",Таблица616[[#This Row],[Оптовая цена KRW за 1шт]]/$H$1)</f>
        <v>Введите курс</v>
      </c>
      <c r="J344" s="83"/>
      <c r="K344" s="84">
        <f>Таблица616[[#This Row],[Заказ коробок ]]*Таблица616[[#This Row],[Кол-во шт в коробке]]</f>
        <v>0</v>
      </c>
      <c r="L344" s="85">
        <f>Таблица616[[#This Row],[Общее кол-во шт]]*Таблица616[[#This Row],[Оптовая цена KRW за 1шт]]</f>
        <v>0</v>
      </c>
      <c r="M344" s="86" t="str">
        <f>IFERROR(Таблица616[[#This Row],[Общее кол-во шт]]*Таблица616[[#This Row],[Оптовая цена USD за 1шт]],"")</f>
        <v/>
      </c>
      <c r="N344" s="87"/>
    </row>
    <row r="345" spans="1:14" ht="22.5" customHeight="1">
      <c r="A345" s="44" t="s">
        <v>5657</v>
      </c>
      <c r="B345" s="76">
        <v>8806164168448</v>
      </c>
      <c r="C345" s="50" t="s">
        <v>3157</v>
      </c>
      <c r="D345" s="77" t="s">
        <v>3158</v>
      </c>
      <c r="E345" s="78">
        <v>9000</v>
      </c>
      <c r="F345" s="15">
        <v>0.5</v>
      </c>
      <c r="G345" s="80">
        <v>12</v>
      </c>
      <c r="H345" s="81">
        <f>Таблица616[[#This Row],[Коэфициент стоимости]]*Таблица616[[#This Row],[Розничная цена KRW]]</f>
        <v>4500</v>
      </c>
      <c r="I345" s="82" t="str">
        <f>IF($H$1="","Введите курс",Таблица616[[#This Row],[Оптовая цена KRW за 1шт]]/$H$1)</f>
        <v>Введите курс</v>
      </c>
      <c r="J345" s="83"/>
      <c r="K345" s="84">
        <f>Таблица616[[#This Row],[Заказ коробок ]]*Таблица616[[#This Row],[Кол-во шт в коробке]]</f>
        <v>0</v>
      </c>
      <c r="L345" s="85">
        <f>Таблица616[[#This Row],[Общее кол-во шт]]*Таблица616[[#This Row],[Оптовая цена KRW за 1шт]]</f>
        <v>0</v>
      </c>
      <c r="M345" s="86" t="str">
        <f>IFERROR(Таблица616[[#This Row],[Общее кол-во шт]]*Таблица616[[#This Row],[Оптовая цена USD за 1шт]],"")</f>
        <v/>
      </c>
      <c r="N345" s="87"/>
    </row>
    <row r="346" spans="1:14" ht="22.5" customHeight="1">
      <c r="A346" s="44" t="s">
        <v>5658</v>
      </c>
      <c r="B346" s="76">
        <v>8806164168431</v>
      </c>
      <c r="C346" s="50" t="s">
        <v>3159</v>
      </c>
      <c r="D346" s="77" t="s">
        <v>3160</v>
      </c>
      <c r="E346" s="78">
        <v>8000</v>
      </c>
      <c r="F346" s="15">
        <v>0.5</v>
      </c>
      <c r="G346" s="80">
        <v>12</v>
      </c>
      <c r="H346" s="81">
        <f>Таблица616[[#This Row],[Коэфициент стоимости]]*Таблица616[[#This Row],[Розничная цена KRW]]</f>
        <v>4000</v>
      </c>
      <c r="I346" s="82" t="str">
        <f>IF($H$1="","Введите курс",Таблица616[[#This Row],[Оптовая цена KRW за 1шт]]/$H$1)</f>
        <v>Введите курс</v>
      </c>
      <c r="J346" s="83"/>
      <c r="K346" s="84">
        <f>Таблица616[[#This Row],[Заказ коробок ]]*Таблица616[[#This Row],[Кол-во шт в коробке]]</f>
        <v>0</v>
      </c>
      <c r="L346" s="85">
        <f>Таблица616[[#This Row],[Общее кол-во шт]]*Таблица616[[#This Row],[Оптовая цена KRW за 1шт]]</f>
        <v>0</v>
      </c>
      <c r="M346" s="86" t="str">
        <f>IFERROR(Таблица616[[#This Row],[Общее кол-во шт]]*Таблица616[[#This Row],[Оптовая цена USD за 1шт]],"")</f>
        <v/>
      </c>
      <c r="N346" s="87"/>
    </row>
    <row r="347" spans="1:14" ht="22.5" customHeight="1">
      <c r="A347" s="44" t="s">
        <v>5659</v>
      </c>
      <c r="B347" s="76">
        <v>8806164168424</v>
      </c>
      <c r="C347" s="50" t="s">
        <v>3161</v>
      </c>
      <c r="D347" s="77" t="s">
        <v>3162</v>
      </c>
      <c r="E347" s="78">
        <v>8000</v>
      </c>
      <c r="F347" s="15">
        <v>0.5</v>
      </c>
      <c r="G347" s="80">
        <v>12</v>
      </c>
      <c r="H347" s="81">
        <f>Таблица616[[#This Row],[Коэфициент стоимости]]*Таблица616[[#This Row],[Розничная цена KRW]]</f>
        <v>4000</v>
      </c>
      <c r="I347" s="82" t="str">
        <f>IF($H$1="","Введите курс",Таблица616[[#This Row],[Оптовая цена KRW за 1шт]]/$H$1)</f>
        <v>Введите курс</v>
      </c>
      <c r="J347" s="83"/>
      <c r="K347" s="84">
        <f>Таблица616[[#This Row],[Заказ коробок ]]*Таблица616[[#This Row],[Кол-во шт в коробке]]</f>
        <v>0</v>
      </c>
      <c r="L347" s="85">
        <f>Таблица616[[#This Row],[Общее кол-во шт]]*Таблица616[[#This Row],[Оптовая цена KRW за 1шт]]</f>
        <v>0</v>
      </c>
      <c r="M347" s="86" t="str">
        <f>IFERROR(Таблица616[[#This Row],[Общее кол-во шт]]*Таблица616[[#This Row],[Оптовая цена USD за 1шт]],"")</f>
        <v/>
      </c>
      <c r="N347" s="87"/>
    </row>
    <row r="348" spans="1:14" ht="22.5" customHeight="1">
      <c r="A348" s="44" t="s">
        <v>5660</v>
      </c>
      <c r="B348" s="76">
        <v>8806164171240</v>
      </c>
      <c r="C348" s="50" t="s">
        <v>1115</v>
      </c>
      <c r="D348" s="77" t="s">
        <v>1116</v>
      </c>
      <c r="E348" s="78">
        <v>12000</v>
      </c>
      <c r="F348" s="15">
        <v>0.5</v>
      </c>
      <c r="G348" s="80">
        <v>12</v>
      </c>
      <c r="H348" s="81">
        <f>Таблица616[[#This Row],[Коэфициент стоимости]]*Таблица616[[#This Row],[Розничная цена KRW]]</f>
        <v>6000</v>
      </c>
      <c r="I348" s="82" t="str">
        <f>IF($H$1="","Введите курс",Таблица616[[#This Row],[Оптовая цена KRW за 1шт]]/$H$1)</f>
        <v>Введите курс</v>
      </c>
      <c r="J348" s="83"/>
      <c r="K348" s="84">
        <f>Таблица616[[#This Row],[Заказ коробок ]]*Таблица616[[#This Row],[Кол-во шт в коробке]]</f>
        <v>0</v>
      </c>
      <c r="L348" s="85">
        <f>Таблица616[[#This Row],[Общее кол-во шт]]*Таблица616[[#This Row],[Оптовая цена KRW за 1шт]]</f>
        <v>0</v>
      </c>
      <c r="M348" s="86" t="str">
        <f>IFERROR(Таблица616[[#This Row],[Общее кол-во шт]]*Таблица616[[#This Row],[Оптовая цена USD за 1шт]],"")</f>
        <v/>
      </c>
      <c r="N348" s="87"/>
    </row>
    <row r="349" spans="1:14" ht="22.5" customHeight="1">
      <c r="A349" s="44" t="s">
        <v>5661</v>
      </c>
      <c r="B349" s="76">
        <v>8806164171233</v>
      </c>
      <c r="C349" s="50" t="s">
        <v>3163</v>
      </c>
      <c r="D349" s="77" t="s">
        <v>3164</v>
      </c>
      <c r="E349" s="78">
        <v>12000</v>
      </c>
      <c r="F349" s="15">
        <v>0.5</v>
      </c>
      <c r="G349" s="80">
        <v>12</v>
      </c>
      <c r="H349" s="81">
        <f>Таблица616[[#This Row],[Коэфициент стоимости]]*Таблица616[[#This Row],[Розничная цена KRW]]</f>
        <v>6000</v>
      </c>
      <c r="I349" s="82" t="str">
        <f>IF($H$1="","Введите курс",Таблица616[[#This Row],[Оптовая цена KRW за 1шт]]/$H$1)</f>
        <v>Введите курс</v>
      </c>
      <c r="J349" s="83"/>
      <c r="K349" s="84">
        <f>Таблица616[[#This Row],[Заказ коробок ]]*Таблица616[[#This Row],[Кол-во шт в коробке]]</f>
        <v>0</v>
      </c>
      <c r="L349" s="85">
        <f>Таблица616[[#This Row],[Общее кол-во шт]]*Таблица616[[#This Row],[Оптовая цена KRW за 1шт]]</f>
        <v>0</v>
      </c>
      <c r="M349" s="86" t="str">
        <f>IFERROR(Таблица616[[#This Row],[Общее кол-во шт]]*Таблица616[[#This Row],[Оптовая цена USD за 1шт]],"")</f>
        <v/>
      </c>
      <c r="N349" s="87"/>
    </row>
    <row r="350" spans="1:14" ht="22.5" customHeight="1">
      <c r="A350" s="44" t="s">
        <v>5662</v>
      </c>
      <c r="B350" s="76">
        <v>8806164171226</v>
      </c>
      <c r="C350" s="50" t="s">
        <v>3165</v>
      </c>
      <c r="D350" s="77" t="s">
        <v>3166</v>
      </c>
      <c r="E350" s="78">
        <v>12000</v>
      </c>
      <c r="F350" s="15">
        <v>0.5</v>
      </c>
      <c r="G350" s="80">
        <v>12</v>
      </c>
      <c r="H350" s="81">
        <f>Таблица616[[#This Row],[Коэфициент стоимости]]*Таблица616[[#This Row],[Розничная цена KRW]]</f>
        <v>6000</v>
      </c>
      <c r="I350" s="82" t="str">
        <f>IF($H$1="","Введите курс",Таблица616[[#This Row],[Оптовая цена KRW за 1шт]]/$H$1)</f>
        <v>Введите курс</v>
      </c>
      <c r="J350" s="83"/>
      <c r="K350" s="84">
        <f>Таблица616[[#This Row],[Заказ коробок ]]*Таблица616[[#This Row],[Кол-во шт в коробке]]</f>
        <v>0</v>
      </c>
      <c r="L350" s="85">
        <f>Таблица616[[#This Row],[Общее кол-во шт]]*Таблица616[[#This Row],[Оптовая цена KRW за 1шт]]</f>
        <v>0</v>
      </c>
      <c r="M350" s="86" t="str">
        <f>IFERROR(Таблица616[[#This Row],[Общее кол-во шт]]*Таблица616[[#This Row],[Оптовая цена USD за 1шт]],"")</f>
        <v/>
      </c>
      <c r="N350" s="87"/>
    </row>
    <row r="351" spans="1:14" ht="22.5" customHeight="1">
      <c r="A351" s="44" t="s">
        <v>5663</v>
      </c>
      <c r="B351" s="76">
        <v>8806164149379</v>
      </c>
      <c r="C351" s="50" t="s">
        <v>3167</v>
      </c>
      <c r="D351" s="77" t="s">
        <v>348</v>
      </c>
      <c r="E351" s="78">
        <v>16000</v>
      </c>
      <c r="F351" s="15">
        <v>0.5</v>
      </c>
      <c r="G351" s="80">
        <v>12</v>
      </c>
      <c r="H351" s="81">
        <f>Таблица616[[#This Row],[Коэфициент стоимости]]*Таблица616[[#This Row],[Розничная цена KRW]]</f>
        <v>8000</v>
      </c>
      <c r="I351" s="82" t="str">
        <f>IF($H$1="","Введите курс",Таблица616[[#This Row],[Оптовая цена KRW за 1шт]]/$H$1)</f>
        <v>Введите курс</v>
      </c>
      <c r="J351" s="83"/>
      <c r="K351" s="84">
        <f>Таблица616[[#This Row],[Заказ коробок ]]*Таблица616[[#This Row],[Кол-во шт в коробке]]</f>
        <v>0</v>
      </c>
      <c r="L351" s="85">
        <f>Таблица616[[#This Row],[Общее кол-во шт]]*Таблица616[[#This Row],[Оптовая цена KRW за 1шт]]</f>
        <v>0</v>
      </c>
      <c r="M351" s="86" t="str">
        <f>IFERROR(Таблица616[[#This Row],[Общее кол-во шт]]*Таблица616[[#This Row],[Оптовая цена USD за 1шт]],"")</f>
        <v/>
      </c>
      <c r="N351" s="87"/>
    </row>
    <row r="352" spans="1:14" ht="22.5" customHeight="1">
      <c r="A352" s="44" t="s">
        <v>5664</v>
      </c>
      <c r="B352" s="76">
        <v>8806164145708</v>
      </c>
      <c r="C352" s="50" t="s">
        <v>3168</v>
      </c>
      <c r="D352" s="77" t="s">
        <v>347</v>
      </c>
      <c r="E352" s="78">
        <v>11000</v>
      </c>
      <c r="F352" s="15">
        <v>0.5</v>
      </c>
      <c r="G352" s="80">
        <v>12</v>
      </c>
      <c r="H352" s="81">
        <f>Таблица616[[#This Row],[Коэфициент стоимости]]*Таблица616[[#This Row],[Розничная цена KRW]]</f>
        <v>5500</v>
      </c>
      <c r="I352" s="82" t="str">
        <f>IF($H$1="","Введите курс",Таблица616[[#This Row],[Оптовая цена KRW за 1шт]]/$H$1)</f>
        <v>Введите курс</v>
      </c>
      <c r="J352" s="83"/>
      <c r="K352" s="84">
        <f>Таблица616[[#This Row],[Заказ коробок ]]*Таблица616[[#This Row],[Кол-во шт в коробке]]</f>
        <v>0</v>
      </c>
      <c r="L352" s="85">
        <f>Таблица616[[#This Row],[Общее кол-во шт]]*Таблица616[[#This Row],[Оптовая цена KRW за 1шт]]</f>
        <v>0</v>
      </c>
      <c r="M352" s="86" t="str">
        <f>IFERROR(Таблица616[[#This Row],[Общее кол-во шт]]*Таблица616[[#This Row],[Оптовая цена USD за 1шт]],"")</f>
        <v/>
      </c>
      <c r="N352" s="87"/>
    </row>
    <row r="353" spans="1:14" ht="22.5" customHeight="1">
      <c r="A353" s="44" t="s">
        <v>5665</v>
      </c>
      <c r="B353" s="76">
        <v>8806164146804</v>
      </c>
      <c r="C353" s="50" t="s">
        <v>3169</v>
      </c>
      <c r="D353" s="77" t="s">
        <v>793</v>
      </c>
      <c r="E353" s="78">
        <v>15000</v>
      </c>
      <c r="F353" s="15">
        <v>0.5</v>
      </c>
      <c r="G353" s="80">
        <v>12</v>
      </c>
      <c r="H353" s="81">
        <f>Таблица616[[#This Row],[Коэфициент стоимости]]*Таблица616[[#This Row],[Розничная цена KRW]]</f>
        <v>7500</v>
      </c>
      <c r="I353" s="82" t="str">
        <f>IF($H$1="","Введите курс",Таблица616[[#This Row],[Оптовая цена KRW за 1шт]]/$H$1)</f>
        <v>Введите курс</v>
      </c>
      <c r="J353" s="83"/>
      <c r="K353" s="84">
        <f>Таблица616[[#This Row],[Заказ коробок ]]*Таблица616[[#This Row],[Кол-во шт в коробке]]</f>
        <v>0</v>
      </c>
      <c r="L353" s="85">
        <f>Таблица616[[#This Row],[Общее кол-во шт]]*Таблица616[[#This Row],[Оптовая цена KRW за 1шт]]</f>
        <v>0</v>
      </c>
      <c r="M353" s="86" t="str">
        <f>IFERROR(Таблица616[[#This Row],[Общее кол-во шт]]*Таблица616[[#This Row],[Оптовая цена USD за 1шт]],"")</f>
        <v/>
      </c>
      <c r="N353" s="87"/>
    </row>
    <row r="354" spans="1:14" ht="22.5" customHeight="1">
      <c r="A354" s="44" t="s">
        <v>5666</v>
      </c>
      <c r="B354" s="76">
        <v>8806164141854</v>
      </c>
      <c r="C354" s="50" t="s">
        <v>3170</v>
      </c>
      <c r="D354" s="77" t="s">
        <v>528</v>
      </c>
      <c r="E354" s="78">
        <v>9000</v>
      </c>
      <c r="F354" s="15">
        <v>0.5</v>
      </c>
      <c r="G354" s="80">
        <v>12</v>
      </c>
      <c r="H354" s="81">
        <f>Таблица616[[#This Row],[Коэфициент стоимости]]*Таблица616[[#This Row],[Розничная цена KRW]]</f>
        <v>4500</v>
      </c>
      <c r="I354" s="82" t="str">
        <f>IF($H$1="","Введите курс",Таблица616[[#This Row],[Оптовая цена KRW за 1шт]]/$H$1)</f>
        <v>Введите курс</v>
      </c>
      <c r="J354" s="83"/>
      <c r="K354" s="84">
        <f>Таблица616[[#This Row],[Заказ коробок ]]*Таблица616[[#This Row],[Кол-во шт в коробке]]</f>
        <v>0</v>
      </c>
      <c r="L354" s="85">
        <f>Таблица616[[#This Row],[Общее кол-во шт]]*Таблица616[[#This Row],[Оптовая цена KRW за 1шт]]</f>
        <v>0</v>
      </c>
      <c r="M354" s="86" t="str">
        <f>IFERROR(Таблица616[[#This Row],[Общее кол-во шт]]*Таблица616[[#This Row],[Оптовая цена USD за 1шт]],"")</f>
        <v/>
      </c>
      <c r="N354" s="87"/>
    </row>
    <row r="355" spans="1:14" ht="22.5" customHeight="1">
      <c r="A355" s="44" t="s">
        <v>5667</v>
      </c>
      <c r="B355" s="76">
        <v>8806164153857</v>
      </c>
      <c r="C355" s="50" t="s">
        <v>3171</v>
      </c>
      <c r="D355" s="77" t="s">
        <v>639</v>
      </c>
      <c r="E355" s="78">
        <v>13000</v>
      </c>
      <c r="F355" s="15">
        <v>0.5</v>
      </c>
      <c r="G355" s="80">
        <v>12</v>
      </c>
      <c r="H355" s="81">
        <f>Таблица616[[#This Row],[Коэфициент стоимости]]*Таблица616[[#This Row],[Розничная цена KRW]]</f>
        <v>6500</v>
      </c>
      <c r="I355" s="82" t="str">
        <f>IF($H$1="","Введите курс",Таблица616[[#This Row],[Оптовая цена KRW за 1шт]]/$H$1)</f>
        <v>Введите курс</v>
      </c>
      <c r="J355" s="83"/>
      <c r="K355" s="84">
        <f>Таблица616[[#This Row],[Заказ коробок ]]*Таблица616[[#This Row],[Кол-во шт в коробке]]</f>
        <v>0</v>
      </c>
      <c r="L355" s="85">
        <f>Таблица616[[#This Row],[Общее кол-во шт]]*Таблица616[[#This Row],[Оптовая цена KRW за 1шт]]</f>
        <v>0</v>
      </c>
      <c r="M355" s="86" t="str">
        <f>IFERROR(Таблица616[[#This Row],[Общее кол-во шт]]*Таблица616[[#This Row],[Оптовая цена USD за 1шт]],"")</f>
        <v/>
      </c>
      <c r="N355" s="87"/>
    </row>
    <row r="356" spans="1:14" ht="22.5" customHeight="1">
      <c r="A356" s="44" t="s">
        <v>5668</v>
      </c>
      <c r="B356" s="76">
        <v>8806164164303</v>
      </c>
      <c r="C356" s="50" t="s">
        <v>3172</v>
      </c>
      <c r="D356" s="77" t="s">
        <v>556</v>
      </c>
      <c r="E356" s="78">
        <v>8000</v>
      </c>
      <c r="F356" s="15">
        <v>0.5</v>
      </c>
      <c r="G356" s="80">
        <v>12</v>
      </c>
      <c r="H356" s="81">
        <f>Таблица616[[#This Row],[Коэфициент стоимости]]*Таблица616[[#This Row],[Розничная цена KRW]]</f>
        <v>4000</v>
      </c>
      <c r="I356" s="82" t="str">
        <f>IF($H$1="","Введите курс",Таблица616[[#This Row],[Оптовая цена KRW за 1шт]]/$H$1)</f>
        <v>Введите курс</v>
      </c>
      <c r="J356" s="83"/>
      <c r="K356" s="84">
        <f>Таблица616[[#This Row],[Заказ коробок ]]*Таблица616[[#This Row],[Кол-во шт в коробке]]</f>
        <v>0</v>
      </c>
      <c r="L356" s="85">
        <f>Таблица616[[#This Row],[Общее кол-во шт]]*Таблица616[[#This Row],[Оптовая цена KRW за 1шт]]</f>
        <v>0</v>
      </c>
      <c r="M356" s="86" t="str">
        <f>IFERROR(Таблица616[[#This Row],[Общее кол-во шт]]*Таблица616[[#This Row],[Оптовая цена USD за 1шт]],"")</f>
        <v/>
      </c>
      <c r="N356" s="87"/>
    </row>
    <row r="357" spans="1:14" ht="22.5" customHeight="1">
      <c r="A357" s="44" t="s">
        <v>5669</v>
      </c>
      <c r="B357" s="76">
        <v>8806164164297</v>
      </c>
      <c r="C357" s="50" t="s">
        <v>3173</v>
      </c>
      <c r="D357" s="77" t="s">
        <v>555</v>
      </c>
      <c r="E357" s="78">
        <v>8000</v>
      </c>
      <c r="F357" s="15">
        <v>0.5</v>
      </c>
      <c r="G357" s="80">
        <v>12</v>
      </c>
      <c r="H357" s="81">
        <f>Таблица616[[#This Row],[Коэфициент стоимости]]*Таблица616[[#This Row],[Розничная цена KRW]]</f>
        <v>4000</v>
      </c>
      <c r="I357" s="82" t="str">
        <f>IF($H$1="","Введите курс",Таблица616[[#This Row],[Оптовая цена KRW за 1шт]]/$H$1)</f>
        <v>Введите курс</v>
      </c>
      <c r="J357" s="83"/>
      <c r="K357" s="84">
        <f>Таблица616[[#This Row],[Заказ коробок ]]*Таблица616[[#This Row],[Кол-во шт в коробке]]</f>
        <v>0</v>
      </c>
      <c r="L357" s="85">
        <f>Таблица616[[#This Row],[Общее кол-во шт]]*Таблица616[[#This Row],[Оптовая цена KRW за 1шт]]</f>
        <v>0</v>
      </c>
      <c r="M357" s="86" t="str">
        <f>IFERROR(Таблица616[[#This Row],[Общее кол-во шт]]*Таблица616[[#This Row],[Оптовая цена USD за 1шт]],"")</f>
        <v/>
      </c>
      <c r="N357" s="87"/>
    </row>
    <row r="358" spans="1:14" ht="22.5" customHeight="1">
      <c r="A358" s="44" t="s">
        <v>5670</v>
      </c>
      <c r="B358" s="76">
        <v>8806164164280</v>
      </c>
      <c r="C358" s="50" t="s">
        <v>3174</v>
      </c>
      <c r="D358" s="77" t="s">
        <v>554</v>
      </c>
      <c r="E358" s="78">
        <v>8000</v>
      </c>
      <c r="F358" s="15">
        <v>0.5</v>
      </c>
      <c r="G358" s="80">
        <v>12</v>
      </c>
      <c r="H358" s="81">
        <f>Таблица616[[#This Row],[Коэфициент стоимости]]*Таблица616[[#This Row],[Розничная цена KRW]]</f>
        <v>4000</v>
      </c>
      <c r="I358" s="82" t="str">
        <f>IF($H$1="","Введите курс",Таблица616[[#This Row],[Оптовая цена KRW за 1шт]]/$H$1)</f>
        <v>Введите курс</v>
      </c>
      <c r="J358" s="83"/>
      <c r="K358" s="84">
        <f>Таблица616[[#This Row],[Заказ коробок ]]*Таблица616[[#This Row],[Кол-во шт в коробке]]</f>
        <v>0</v>
      </c>
      <c r="L358" s="85">
        <f>Таблица616[[#This Row],[Общее кол-во шт]]*Таблица616[[#This Row],[Оптовая цена KRW за 1шт]]</f>
        <v>0</v>
      </c>
      <c r="M358" s="86" t="str">
        <f>IFERROR(Таблица616[[#This Row],[Общее кол-во шт]]*Таблица616[[#This Row],[Оптовая цена USD за 1шт]],"")</f>
        <v/>
      </c>
      <c r="N358" s="87"/>
    </row>
    <row r="359" spans="1:14" ht="22.5" customHeight="1">
      <c r="A359" s="44" t="s">
        <v>5671</v>
      </c>
      <c r="B359" s="76">
        <v>8806164171387</v>
      </c>
      <c r="C359" s="50" t="s">
        <v>3175</v>
      </c>
      <c r="D359" s="77" t="s">
        <v>3176</v>
      </c>
      <c r="E359" s="78">
        <v>5000</v>
      </c>
      <c r="F359" s="15">
        <v>0.5</v>
      </c>
      <c r="G359" s="80">
        <v>12</v>
      </c>
      <c r="H359" s="81">
        <f>Таблица616[[#This Row],[Коэфициент стоимости]]*Таблица616[[#This Row],[Розничная цена KRW]]</f>
        <v>2500</v>
      </c>
      <c r="I359" s="82" t="str">
        <f>IF($H$1="","Введите курс",Таблица616[[#This Row],[Оптовая цена KRW за 1шт]]/$H$1)</f>
        <v>Введите курс</v>
      </c>
      <c r="J359" s="83"/>
      <c r="K359" s="84">
        <f>Таблица616[[#This Row],[Заказ коробок ]]*Таблица616[[#This Row],[Кол-во шт в коробке]]</f>
        <v>0</v>
      </c>
      <c r="L359" s="85">
        <f>Таблица616[[#This Row],[Общее кол-во шт]]*Таблица616[[#This Row],[Оптовая цена KRW за 1шт]]</f>
        <v>0</v>
      </c>
      <c r="M359" s="86" t="str">
        <f>IFERROR(Таблица616[[#This Row],[Общее кол-во шт]]*Таблица616[[#This Row],[Оптовая цена USD за 1шт]],"")</f>
        <v/>
      </c>
      <c r="N359" s="87"/>
    </row>
    <row r="360" spans="1:14" ht="22.5" customHeight="1">
      <c r="A360" s="44" t="s">
        <v>5672</v>
      </c>
      <c r="B360" s="76">
        <v>8806164171394</v>
      </c>
      <c r="C360" s="50" t="s">
        <v>3177</v>
      </c>
      <c r="D360" s="77" t="s">
        <v>3178</v>
      </c>
      <c r="E360" s="78">
        <v>5000</v>
      </c>
      <c r="F360" s="15">
        <v>0.5</v>
      </c>
      <c r="G360" s="80">
        <v>12</v>
      </c>
      <c r="H360" s="81">
        <f>Таблица616[[#This Row],[Коэфициент стоимости]]*Таблица616[[#This Row],[Розничная цена KRW]]</f>
        <v>2500</v>
      </c>
      <c r="I360" s="82" t="str">
        <f>IF($H$1="","Введите курс",Таблица616[[#This Row],[Оптовая цена KRW за 1шт]]/$H$1)</f>
        <v>Введите курс</v>
      </c>
      <c r="J360" s="83"/>
      <c r="K360" s="84">
        <f>Таблица616[[#This Row],[Заказ коробок ]]*Таблица616[[#This Row],[Кол-во шт в коробке]]</f>
        <v>0</v>
      </c>
      <c r="L360" s="85">
        <f>Таблица616[[#This Row],[Общее кол-во шт]]*Таблица616[[#This Row],[Оптовая цена KRW за 1шт]]</f>
        <v>0</v>
      </c>
      <c r="M360" s="86" t="str">
        <f>IFERROR(Таблица616[[#This Row],[Общее кол-во шт]]*Таблица616[[#This Row],[Оптовая цена USD за 1шт]],"")</f>
        <v/>
      </c>
      <c r="N360" s="87"/>
    </row>
    <row r="361" spans="1:14" ht="22.5" customHeight="1">
      <c r="A361" s="44" t="s">
        <v>5673</v>
      </c>
      <c r="B361" s="76">
        <v>8806164171400</v>
      </c>
      <c r="C361" s="50" t="s">
        <v>3179</v>
      </c>
      <c r="D361" s="77" t="s">
        <v>3180</v>
      </c>
      <c r="E361" s="78">
        <v>5000</v>
      </c>
      <c r="F361" s="15">
        <v>0.5</v>
      </c>
      <c r="G361" s="80">
        <v>12</v>
      </c>
      <c r="H361" s="81">
        <f>Таблица616[[#This Row],[Коэфициент стоимости]]*Таблица616[[#This Row],[Розничная цена KRW]]</f>
        <v>2500</v>
      </c>
      <c r="I361" s="82" t="str">
        <f>IF($H$1="","Введите курс",Таблица616[[#This Row],[Оптовая цена KRW за 1шт]]/$H$1)</f>
        <v>Введите курс</v>
      </c>
      <c r="J361" s="83"/>
      <c r="K361" s="84">
        <f>Таблица616[[#This Row],[Заказ коробок ]]*Таблица616[[#This Row],[Кол-во шт в коробке]]</f>
        <v>0</v>
      </c>
      <c r="L361" s="85">
        <f>Таблица616[[#This Row],[Общее кол-во шт]]*Таблица616[[#This Row],[Оптовая цена KRW за 1шт]]</f>
        <v>0</v>
      </c>
      <c r="M361" s="86" t="str">
        <f>IFERROR(Таблица616[[#This Row],[Общее кол-во шт]]*Таблица616[[#This Row],[Оптовая цена USD за 1шт]],"")</f>
        <v/>
      </c>
      <c r="N361" s="87"/>
    </row>
    <row r="362" spans="1:14" ht="22.5" customHeight="1">
      <c r="A362" s="44" t="s">
        <v>5674</v>
      </c>
      <c r="B362" s="76">
        <v>8806164147184</v>
      </c>
      <c r="C362" s="50" t="s">
        <v>3181</v>
      </c>
      <c r="D362" s="77" t="s">
        <v>298</v>
      </c>
      <c r="E362" s="78">
        <v>18000</v>
      </c>
      <c r="F362" s="15">
        <v>0.5</v>
      </c>
      <c r="G362" s="80">
        <v>12</v>
      </c>
      <c r="H362" s="81">
        <f>Таблица616[[#This Row],[Коэфициент стоимости]]*Таблица616[[#This Row],[Розничная цена KRW]]</f>
        <v>9000</v>
      </c>
      <c r="I362" s="82" t="str">
        <f>IF($H$1="","Введите курс",Таблица616[[#This Row],[Оптовая цена KRW за 1шт]]/$H$1)</f>
        <v>Введите курс</v>
      </c>
      <c r="J362" s="83"/>
      <c r="K362" s="84">
        <f>Таблица616[[#This Row],[Заказ коробок ]]*Таблица616[[#This Row],[Кол-во шт в коробке]]</f>
        <v>0</v>
      </c>
      <c r="L362" s="85">
        <f>Таблица616[[#This Row],[Общее кол-во шт]]*Таблица616[[#This Row],[Оптовая цена KRW за 1шт]]</f>
        <v>0</v>
      </c>
      <c r="M362" s="86" t="str">
        <f>IFERROR(Таблица616[[#This Row],[Общее кол-во шт]]*Таблица616[[#This Row],[Оптовая цена USD за 1шт]],"")</f>
        <v/>
      </c>
      <c r="N362" s="87"/>
    </row>
    <row r="363" spans="1:14" ht="22.5" customHeight="1">
      <c r="A363" s="44" t="s">
        <v>5675</v>
      </c>
      <c r="B363" s="76">
        <v>8806164147177</v>
      </c>
      <c r="C363" s="50" t="s">
        <v>3182</v>
      </c>
      <c r="D363" s="77" t="s">
        <v>297</v>
      </c>
      <c r="E363" s="78">
        <v>18000</v>
      </c>
      <c r="F363" s="15">
        <v>0.5</v>
      </c>
      <c r="G363" s="80">
        <v>12</v>
      </c>
      <c r="H363" s="81">
        <f>Таблица616[[#This Row],[Коэфициент стоимости]]*Таблица616[[#This Row],[Розничная цена KRW]]</f>
        <v>9000</v>
      </c>
      <c r="I363" s="82" t="str">
        <f>IF($H$1="","Введите курс",Таблица616[[#This Row],[Оптовая цена KRW за 1шт]]/$H$1)</f>
        <v>Введите курс</v>
      </c>
      <c r="J363" s="83"/>
      <c r="K363" s="84">
        <f>Таблица616[[#This Row],[Заказ коробок ]]*Таблица616[[#This Row],[Кол-во шт в коробке]]</f>
        <v>0</v>
      </c>
      <c r="L363" s="85">
        <f>Таблица616[[#This Row],[Общее кол-во шт]]*Таблица616[[#This Row],[Оптовая цена KRW за 1шт]]</f>
        <v>0</v>
      </c>
      <c r="M363" s="86" t="str">
        <f>IFERROR(Таблица616[[#This Row],[Общее кол-во шт]]*Таблица616[[#This Row],[Оптовая цена USD за 1шт]],"")</f>
        <v/>
      </c>
      <c r="N363" s="87"/>
    </row>
    <row r="364" spans="1:14" ht="22.5" customHeight="1">
      <c r="A364" s="44" t="s">
        <v>5676</v>
      </c>
      <c r="B364" s="76">
        <v>8806164167663</v>
      </c>
      <c r="C364" s="50" t="s">
        <v>3183</v>
      </c>
      <c r="D364" s="77" t="s">
        <v>990</v>
      </c>
      <c r="E364" s="78">
        <v>17000</v>
      </c>
      <c r="F364" s="15">
        <v>0.5</v>
      </c>
      <c r="G364" s="80">
        <v>12</v>
      </c>
      <c r="H364" s="81">
        <f>Таблица616[[#This Row],[Коэфициент стоимости]]*Таблица616[[#This Row],[Розничная цена KRW]]</f>
        <v>8500</v>
      </c>
      <c r="I364" s="82" t="str">
        <f>IF($H$1="","Введите курс",Таблица616[[#This Row],[Оптовая цена KRW за 1шт]]/$H$1)</f>
        <v>Введите курс</v>
      </c>
      <c r="J364" s="83"/>
      <c r="K364" s="84">
        <f>Таблица616[[#This Row],[Заказ коробок ]]*Таблица616[[#This Row],[Кол-во шт в коробке]]</f>
        <v>0</v>
      </c>
      <c r="L364" s="85">
        <f>Таблица616[[#This Row],[Общее кол-во шт]]*Таблица616[[#This Row],[Оптовая цена KRW за 1шт]]</f>
        <v>0</v>
      </c>
      <c r="M364" s="86" t="str">
        <f>IFERROR(Таблица616[[#This Row],[Общее кол-во шт]]*Таблица616[[#This Row],[Оптовая цена USD за 1шт]],"")</f>
        <v/>
      </c>
      <c r="N364" s="87"/>
    </row>
    <row r="365" spans="1:14" ht="22.5" customHeight="1">
      <c r="A365" s="44" t="s">
        <v>5677</v>
      </c>
      <c r="B365" s="76">
        <v>8806164167656</v>
      </c>
      <c r="C365" s="50" t="s">
        <v>3184</v>
      </c>
      <c r="D365" s="77" t="s">
        <v>989</v>
      </c>
      <c r="E365" s="78">
        <v>17000</v>
      </c>
      <c r="F365" s="15">
        <v>0.5</v>
      </c>
      <c r="G365" s="80">
        <v>12</v>
      </c>
      <c r="H365" s="81">
        <f>Таблица616[[#This Row],[Коэфициент стоимости]]*Таблица616[[#This Row],[Розничная цена KRW]]</f>
        <v>8500</v>
      </c>
      <c r="I365" s="82" t="str">
        <f>IF($H$1="","Введите курс",Таблица616[[#This Row],[Оптовая цена KRW за 1шт]]/$H$1)</f>
        <v>Введите курс</v>
      </c>
      <c r="J365" s="83"/>
      <c r="K365" s="84">
        <f>Таблица616[[#This Row],[Заказ коробок ]]*Таблица616[[#This Row],[Кол-во шт в коробке]]</f>
        <v>0</v>
      </c>
      <c r="L365" s="85">
        <f>Таблица616[[#This Row],[Общее кол-во шт]]*Таблица616[[#This Row],[Оптовая цена KRW за 1шт]]</f>
        <v>0</v>
      </c>
      <c r="M365" s="86" t="str">
        <f>IFERROR(Таблица616[[#This Row],[Общее кол-во шт]]*Таблица616[[#This Row],[Оптовая цена USD за 1шт]],"")</f>
        <v/>
      </c>
      <c r="N365" s="87"/>
    </row>
    <row r="366" spans="1:14" ht="22.5" customHeight="1">
      <c r="A366" s="44" t="s">
        <v>5678</v>
      </c>
      <c r="B366" s="76">
        <v>8806164168189</v>
      </c>
      <c r="C366" s="50" t="s">
        <v>3185</v>
      </c>
      <c r="D366" s="77" t="s">
        <v>1018</v>
      </c>
      <c r="E366" s="78">
        <v>18000</v>
      </c>
      <c r="F366" s="15">
        <v>0.5</v>
      </c>
      <c r="G366" s="80">
        <v>12</v>
      </c>
      <c r="H366" s="81">
        <f>Таблица616[[#This Row],[Коэфициент стоимости]]*Таблица616[[#This Row],[Розничная цена KRW]]</f>
        <v>9000</v>
      </c>
      <c r="I366" s="82" t="str">
        <f>IF($H$1="","Введите курс",Таблица616[[#This Row],[Оптовая цена KRW за 1шт]]/$H$1)</f>
        <v>Введите курс</v>
      </c>
      <c r="J366" s="83"/>
      <c r="K366" s="84">
        <f>Таблица616[[#This Row],[Заказ коробок ]]*Таблица616[[#This Row],[Кол-во шт в коробке]]</f>
        <v>0</v>
      </c>
      <c r="L366" s="85">
        <f>Таблица616[[#This Row],[Общее кол-во шт]]*Таблица616[[#This Row],[Оптовая цена KRW за 1шт]]</f>
        <v>0</v>
      </c>
      <c r="M366" s="86" t="str">
        <f>IFERROR(Таблица616[[#This Row],[Общее кол-во шт]]*Таблица616[[#This Row],[Оптовая цена USD за 1шт]],"")</f>
        <v/>
      </c>
      <c r="N366" s="87"/>
    </row>
    <row r="367" spans="1:14" ht="22.5" customHeight="1">
      <c r="A367" s="44" t="s">
        <v>5679</v>
      </c>
      <c r="B367" s="76">
        <v>8806164168172</v>
      </c>
      <c r="C367" s="50" t="s">
        <v>3186</v>
      </c>
      <c r="D367" s="77" t="s">
        <v>1017</v>
      </c>
      <c r="E367" s="78">
        <v>18000</v>
      </c>
      <c r="F367" s="15">
        <v>0.5</v>
      </c>
      <c r="G367" s="80">
        <v>12</v>
      </c>
      <c r="H367" s="81">
        <f>Таблица616[[#This Row],[Коэфициент стоимости]]*Таблица616[[#This Row],[Розничная цена KRW]]</f>
        <v>9000</v>
      </c>
      <c r="I367" s="82" t="str">
        <f>IF($H$1="","Введите курс",Таблица616[[#This Row],[Оптовая цена KRW за 1шт]]/$H$1)</f>
        <v>Введите курс</v>
      </c>
      <c r="J367" s="83"/>
      <c r="K367" s="84">
        <f>Таблица616[[#This Row],[Заказ коробок ]]*Таблица616[[#This Row],[Кол-во шт в коробке]]</f>
        <v>0</v>
      </c>
      <c r="L367" s="85">
        <f>Таблица616[[#This Row],[Общее кол-во шт]]*Таблица616[[#This Row],[Оптовая цена KRW за 1шт]]</f>
        <v>0</v>
      </c>
      <c r="M367" s="86" t="str">
        <f>IFERROR(Таблица616[[#This Row],[Общее кол-во шт]]*Таблица616[[#This Row],[Оптовая цена USD за 1шт]],"")</f>
        <v/>
      </c>
      <c r="N367" s="87"/>
    </row>
    <row r="368" spans="1:14" ht="22.5" customHeight="1">
      <c r="A368" s="44" t="s">
        <v>5680</v>
      </c>
      <c r="B368" s="76">
        <v>8806164163641</v>
      </c>
      <c r="C368" s="50" t="s">
        <v>3187</v>
      </c>
      <c r="D368" s="77" t="s">
        <v>907</v>
      </c>
      <c r="E368" s="78">
        <v>16000</v>
      </c>
      <c r="F368" s="15">
        <v>0.5</v>
      </c>
      <c r="G368" s="80">
        <v>12</v>
      </c>
      <c r="H368" s="81">
        <f>Таблица616[[#This Row],[Коэфициент стоимости]]*Таблица616[[#This Row],[Розничная цена KRW]]</f>
        <v>8000</v>
      </c>
      <c r="I368" s="82" t="str">
        <f>IF($H$1="","Введите курс",Таблица616[[#This Row],[Оптовая цена KRW за 1шт]]/$H$1)</f>
        <v>Введите курс</v>
      </c>
      <c r="J368" s="83"/>
      <c r="K368" s="84">
        <f>Таблица616[[#This Row],[Заказ коробок ]]*Таблица616[[#This Row],[Кол-во шт в коробке]]</f>
        <v>0</v>
      </c>
      <c r="L368" s="85">
        <f>Таблица616[[#This Row],[Общее кол-во шт]]*Таблица616[[#This Row],[Оптовая цена KRW за 1шт]]</f>
        <v>0</v>
      </c>
      <c r="M368" s="86" t="str">
        <f>IFERROR(Таблица616[[#This Row],[Общее кол-во шт]]*Таблица616[[#This Row],[Оптовая цена USD за 1шт]],"")</f>
        <v/>
      </c>
      <c r="N368" s="87"/>
    </row>
    <row r="369" spans="1:14" ht="22.5" customHeight="1">
      <c r="A369" s="44" t="s">
        <v>5681</v>
      </c>
      <c r="B369" s="76">
        <v>8806164163610</v>
      </c>
      <c r="C369" s="50" t="s">
        <v>3188</v>
      </c>
      <c r="D369" s="77" t="s">
        <v>906</v>
      </c>
      <c r="E369" s="78">
        <v>16000</v>
      </c>
      <c r="F369" s="15">
        <v>0.5</v>
      </c>
      <c r="G369" s="80">
        <v>12</v>
      </c>
      <c r="H369" s="81">
        <f>Таблица616[[#This Row],[Коэфициент стоимости]]*Таблица616[[#This Row],[Розничная цена KRW]]</f>
        <v>8000</v>
      </c>
      <c r="I369" s="82" t="str">
        <f>IF($H$1="","Введите курс",Таблица616[[#This Row],[Оптовая цена KRW за 1шт]]/$H$1)</f>
        <v>Введите курс</v>
      </c>
      <c r="J369" s="83"/>
      <c r="K369" s="84">
        <f>Таблица616[[#This Row],[Заказ коробок ]]*Таблица616[[#This Row],[Кол-во шт в коробке]]</f>
        <v>0</v>
      </c>
      <c r="L369" s="85">
        <f>Таблица616[[#This Row],[Общее кол-во шт]]*Таблица616[[#This Row],[Оптовая цена KRW за 1шт]]</f>
        <v>0</v>
      </c>
      <c r="M369" s="86" t="str">
        <f>IFERROR(Таблица616[[#This Row],[Общее кол-во шт]]*Таблица616[[#This Row],[Оптовая цена USD за 1шт]],"")</f>
        <v/>
      </c>
      <c r="N369" s="87"/>
    </row>
    <row r="370" spans="1:14" ht="22.5" customHeight="1">
      <c r="A370" s="44" t="s">
        <v>5682</v>
      </c>
      <c r="B370" s="76">
        <v>8806164163634</v>
      </c>
      <c r="C370" s="50" t="s">
        <v>3189</v>
      </c>
      <c r="D370" s="77" t="s">
        <v>905</v>
      </c>
      <c r="E370" s="78">
        <v>16000</v>
      </c>
      <c r="F370" s="15">
        <v>0.5</v>
      </c>
      <c r="G370" s="80">
        <v>12</v>
      </c>
      <c r="H370" s="81">
        <f>Таблица616[[#This Row],[Коэфициент стоимости]]*Таблица616[[#This Row],[Розничная цена KRW]]</f>
        <v>8000</v>
      </c>
      <c r="I370" s="82" t="str">
        <f>IF($H$1="","Введите курс",Таблица616[[#This Row],[Оптовая цена KRW за 1шт]]/$H$1)</f>
        <v>Введите курс</v>
      </c>
      <c r="J370" s="83"/>
      <c r="K370" s="84">
        <f>Таблица616[[#This Row],[Заказ коробок ]]*Таблица616[[#This Row],[Кол-во шт в коробке]]</f>
        <v>0</v>
      </c>
      <c r="L370" s="85">
        <f>Таблица616[[#This Row],[Общее кол-во шт]]*Таблица616[[#This Row],[Оптовая цена KRW за 1шт]]</f>
        <v>0</v>
      </c>
      <c r="M370" s="86" t="str">
        <f>IFERROR(Таблица616[[#This Row],[Общее кол-во шт]]*Таблица616[[#This Row],[Оптовая цена USD за 1шт]],"")</f>
        <v/>
      </c>
      <c r="N370" s="87"/>
    </row>
    <row r="371" spans="1:14" ht="22.5" customHeight="1">
      <c r="A371" s="44" t="s">
        <v>5683</v>
      </c>
      <c r="B371" s="76">
        <v>8806164163627</v>
      </c>
      <c r="C371" s="50" t="s">
        <v>3190</v>
      </c>
      <c r="D371" s="77" t="s">
        <v>904</v>
      </c>
      <c r="E371" s="78">
        <v>16000</v>
      </c>
      <c r="F371" s="15">
        <v>0.5</v>
      </c>
      <c r="G371" s="80">
        <v>12</v>
      </c>
      <c r="H371" s="81">
        <f>Таблица616[[#This Row],[Коэфициент стоимости]]*Таблица616[[#This Row],[Розничная цена KRW]]</f>
        <v>8000</v>
      </c>
      <c r="I371" s="82" t="str">
        <f>IF($H$1="","Введите курс",Таблица616[[#This Row],[Оптовая цена KRW за 1шт]]/$H$1)</f>
        <v>Введите курс</v>
      </c>
      <c r="J371" s="83"/>
      <c r="K371" s="84">
        <f>Таблица616[[#This Row],[Заказ коробок ]]*Таблица616[[#This Row],[Кол-во шт в коробке]]</f>
        <v>0</v>
      </c>
      <c r="L371" s="85">
        <f>Таблица616[[#This Row],[Общее кол-во шт]]*Таблица616[[#This Row],[Оптовая цена KRW за 1шт]]</f>
        <v>0</v>
      </c>
      <c r="M371" s="86" t="str">
        <f>IFERROR(Таблица616[[#This Row],[Общее кол-во шт]]*Таблица616[[#This Row],[Оптовая цена USD за 1шт]],"")</f>
        <v/>
      </c>
      <c r="N371" s="87"/>
    </row>
    <row r="372" spans="1:14" ht="22.5" customHeight="1">
      <c r="A372" s="44" t="s">
        <v>5684</v>
      </c>
      <c r="B372" s="76">
        <v>8806164166710</v>
      </c>
      <c r="C372" s="50" t="s">
        <v>3191</v>
      </c>
      <c r="D372" s="77" t="s">
        <v>941</v>
      </c>
      <c r="E372" s="78">
        <v>15000</v>
      </c>
      <c r="F372" s="15">
        <v>0.5</v>
      </c>
      <c r="G372" s="80">
        <v>12</v>
      </c>
      <c r="H372" s="81">
        <f>Таблица616[[#This Row],[Коэфициент стоимости]]*Таблица616[[#This Row],[Розничная цена KRW]]</f>
        <v>7500</v>
      </c>
      <c r="I372" s="82" t="str">
        <f>IF($H$1="","Введите курс",Таблица616[[#This Row],[Оптовая цена KRW за 1шт]]/$H$1)</f>
        <v>Введите курс</v>
      </c>
      <c r="J372" s="83"/>
      <c r="K372" s="84">
        <f>Таблица616[[#This Row],[Заказ коробок ]]*Таблица616[[#This Row],[Кол-во шт в коробке]]</f>
        <v>0</v>
      </c>
      <c r="L372" s="85">
        <f>Таблица616[[#This Row],[Общее кол-во шт]]*Таблица616[[#This Row],[Оптовая цена KRW за 1шт]]</f>
        <v>0</v>
      </c>
      <c r="M372" s="86" t="str">
        <f>IFERROR(Таблица616[[#This Row],[Общее кол-во шт]]*Таблица616[[#This Row],[Оптовая цена USD за 1шт]],"")</f>
        <v/>
      </c>
      <c r="N372" s="87"/>
    </row>
    <row r="373" spans="1:14" ht="22.5" customHeight="1">
      <c r="A373" s="44" t="s">
        <v>5685</v>
      </c>
      <c r="B373" s="76">
        <v>8806164157251</v>
      </c>
      <c r="C373" s="50" t="s">
        <v>3192</v>
      </c>
      <c r="D373" s="77" t="s">
        <v>358</v>
      </c>
      <c r="E373" s="78">
        <v>25000</v>
      </c>
      <c r="F373" s="15">
        <v>0.5</v>
      </c>
      <c r="G373" s="80">
        <v>12</v>
      </c>
      <c r="H373" s="81">
        <f>Таблица616[[#This Row],[Коэфициент стоимости]]*Таблица616[[#This Row],[Розничная цена KRW]]</f>
        <v>12500</v>
      </c>
      <c r="I373" s="82" t="str">
        <f>IF($H$1="","Введите курс",Таблица616[[#This Row],[Оптовая цена KRW за 1шт]]/$H$1)</f>
        <v>Введите курс</v>
      </c>
      <c r="J373" s="83"/>
      <c r="K373" s="84">
        <f>Таблица616[[#This Row],[Заказ коробок ]]*Таблица616[[#This Row],[Кол-во шт в коробке]]</f>
        <v>0</v>
      </c>
      <c r="L373" s="85">
        <f>Таблица616[[#This Row],[Общее кол-во шт]]*Таблица616[[#This Row],[Оптовая цена KRW за 1шт]]</f>
        <v>0</v>
      </c>
      <c r="M373" s="86" t="str">
        <f>IFERROR(Таблица616[[#This Row],[Общее кол-во шт]]*Таблица616[[#This Row],[Оптовая цена USD за 1шт]],"")</f>
        <v/>
      </c>
      <c r="N373" s="87"/>
    </row>
    <row r="374" spans="1:14" ht="22.5" customHeight="1">
      <c r="A374" s="44" t="s">
        <v>5686</v>
      </c>
      <c r="B374" s="76">
        <v>8806164166703</v>
      </c>
      <c r="C374" s="50" t="s">
        <v>3193</v>
      </c>
      <c r="D374" s="77" t="s">
        <v>942</v>
      </c>
      <c r="E374" s="78">
        <v>15000</v>
      </c>
      <c r="F374" s="15">
        <v>0.5</v>
      </c>
      <c r="G374" s="80">
        <v>12</v>
      </c>
      <c r="H374" s="81">
        <f>Таблица616[[#This Row],[Коэфициент стоимости]]*Таблица616[[#This Row],[Розничная цена KRW]]</f>
        <v>7500</v>
      </c>
      <c r="I374" s="82" t="str">
        <f>IF($H$1="","Введите курс",Таблица616[[#This Row],[Оптовая цена KRW за 1шт]]/$H$1)</f>
        <v>Введите курс</v>
      </c>
      <c r="J374" s="83"/>
      <c r="K374" s="84">
        <f>Таблица616[[#This Row],[Заказ коробок ]]*Таблица616[[#This Row],[Кол-во шт в коробке]]</f>
        <v>0</v>
      </c>
      <c r="L374" s="85">
        <f>Таблица616[[#This Row],[Общее кол-во шт]]*Таблица616[[#This Row],[Оптовая цена KRW за 1шт]]</f>
        <v>0</v>
      </c>
      <c r="M374" s="86" t="str">
        <f>IFERROR(Таблица616[[#This Row],[Общее кол-во шт]]*Таблица616[[#This Row],[Оптовая цена USD за 1шт]],"")</f>
        <v/>
      </c>
      <c r="N374" s="87"/>
    </row>
    <row r="375" spans="1:14" ht="22.5" customHeight="1">
      <c r="A375" s="44" t="s">
        <v>5687</v>
      </c>
      <c r="B375" s="76">
        <v>8806164157244</v>
      </c>
      <c r="C375" s="50" t="s">
        <v>3194</v>
      </c>
      <c r="D375" s="77" t="s">
        <v>357</v>
      </c>
      <c r="E375" s="78">
        <v>25000</v>
      </c>
      <c r="F375" s="15">
        <v>0.5</v>
      </c>
      <c r="G375" s="80">
        <v>12</v>
      </c>
      <c r="H375" s="81">
        <f>Таблица616[[#This Row],[Коэфициент стоимости]]*Таблица616[[#This Row],[Розничная цена KRW]]</f>
        <v>12500</v>
      </c>
      <c r="I375" s="82" t="str">
        <f>IF($H$1="","Введите курс",Таблица616[[#This Row],[Оптовая цена KRW за 1шт]]/$H$1)</f>
        <v>Введите курс</v>
      </c>
      <c r="J375" s="83"/>
      <c r="K375" s="84">
        <f>Таблица616[[#This Row],[Заказ коробок ]]*Таблица616[[#This Row],[Кол-во шт в коробке]]</f>
        <v>0</v>
      </c>
      <c r="L375" s="85">
        <f>Таблица616[[#This Row],[Общее кол-во шт]]*Таблица616[[#This Row],[Оптовая цена KRW за 1шт]]</f>
        <v>0</v>
      </c>
      <c r="M375" s="86" t="str">
        <f>IFERROR(Таблица616[[#This Row],[Общее кол-во шт]]*Таблица616[[#This Row],[Оптовая цена USD за 1шт]],"")</f>
        <v/>
      </c>
      <c r="N375" s="87"/>
    </row>
    <row r="376" spans="1:14" ht="22.5" customHeight="1">
      <c r="A376" s="44" t="s">
        <v>5688</v>
      </c>
      <c r="B376" s="76">
        <v>8806164144701</v>
      </c>
      <c r="C376" s="50" t="s">
        <v>3195</v>
      </c>
      <c r="D376" s="77" t="s">
        <v>678</v>
      </c>
      <c r="E376" s="78">
        <v>9500</v>
      </c>
      <c r="F376" s="15">
        <v>0.5</v>
      </c>
      <c r="G376" s="80">
        <v>12</v>
      </c>
      <c r="H376" s="81">
        <f>Таблица616[[#This Row],[Коэфициент стоимости]]*Таблица616[[#This Row],[Розничная цена KRW]]</f>
        <v>4750</v>
      </c>
      <c r="I376" s="82" t="str">
        <f>IF($H$1="","Введите курс",Таблица616[[#This Row],[Оптовая цена KRW за 1шт]]/$H$1)</f>
        <v>Введите курс</v>
      </c>
      <c r="J376" s="83"/>
      <c r="K376" s="84">
        <f>Таблица616[[#This Row],[Заказ коробок ]]*Таблица616[[#This Row],[Кол-во шт в коробке]]</f>
        <v>0</v>
      </c>
      <c r="L376" s="85">
        <f>Таблица616[[#This Row],[Общее кол-во шт]]*Таблица616[[#This Row],[Оптовая цена KRW за 1шт]]</f>
        <v>0</v>
      </c>
      <c r="M376" s="86" t="str">
        <f>IFERROR(Таблица616[[#This Row],[Общее кол-во шт]]*Таблица616[[#This Row],[Оптовая цена USD за 1шт]],"")</f>
        <v/>
      </c>
      <c r="N376" s="87"/>
    </row>
    <row r="377" spans="1:14" ht="22.5" customHeight="1">
      <c r="A377" s="44" t="s">
        <v>5689</v>
      </c>
      <c r="B377" s="76">
        <v>8806164144695</v>
      </c>
      <c r="C377" s="50" t="s">
        <v>3196</v>
      </c>
      <c r="D377" s="77" t="s">
        <v>676</v>
      </c>
      <c r="E377" s="78">
        <v>9500</v>
      </c>
      <c r="F377" s="15">
        <v>0.5</v>
      </c>
      <c r="G377" s="80">
        <v>12</v>
      </c>
      <c r="H377" s="81">
        <f>Таблица616[[#This Row],[Коэфициент стоимости]]*Таблица616[[#This Row],[Розничная цена KRW]]</f>
        <v>4750</v>
      </c>
      <c r="I377" s="82" t="str">
        <f>IF($H$1="","Введите курс",Таблица616[[#This Row],[Оптовая цена KRW за 1шт]]/$H$1)</f>
        <v>Введите курс</v>
      </c>
      <c r="J377" s="83"/>
      <c r="K377" s="84">
        <f>Таблица616[[#This Row],[Заказ коробок ]]*Таблица616[[#This Row],[Кол-во шт в коробке]]</f>
        <v>0</v>
      </c>
      <c r="L377" s="85">
        <f>Таблица616[[#This Row],[Общее кол-во шт]]*Таблица616[[#This Row],[Оптовая цена KRW за 1шт]]</f>
        <v>0</v>
      </c>
      <c r="M377" s="86" t="str">
        <f>IFERROR(Таблица616[[#This Row],[Общее кол-во шт]]*Таблица616[[#This Row],[Оптовая цена USD за 1шт]],"")</f>
        <v/>
      </c>
      <c r="N377" s="87"/>
    </row>
    <row r="378" spans="1:14" ht="22.5" customHeight="1">
      <c r="A378" s="44" t="s">
        <v>5690</v>
      </c>
      <c r="B378" s="76">
        <v>8806164144688</v>
      </c>
      <c r="C378" s="50" t="s">
        <v>3197</v>
      </c>
      <c r="D378" s="77" t="s">
        <v>674</v>
      </c>
      <c r="E378" s="78">
        <v>9500</v>
      </c>
      <c r="F378" s="15">
        <v>0.5</v>
      </c>
      <c r="G378" s="80">
        <v>12</v>
      </c>
      <c r="H378" s="81">
        <f>Таблица616[[#This Row],[Коэфициент стоимости]]*Таблица616[[#This Row],[Розничная цена KRW]]</f>
        <v>4750</v>
      </c>
      <c r="I378" s="82" t="str">
        <f>IF($H$1="","Введите курс",Таблица616[[#This Row],[Оптовая цена KRW за 1шт]]/$H$1)</f>
        <v>Введите курс</v>
      </c>
      <c r="J378" s="83"/>
      <c r="K378" s="84">
        <f>Таблица616[[#This Row],[Заказ коробок ]]*Таблица616[[#This Row],[Кол-во шт в коробке]]</f>
        <v>0</v>
      </c>
      <c r="L378" s="85">
        <f>Таблица616[[#This Row],[Общее кол-во шт]]*Таблица616[[#This Row],[Оптовая цена KRW за 1шт]]</f>
        <v>0</v>
      </c>
      <c r="M378" s="86" t="str">
        <f>IFERROR(Таблица616[[#This Row],[Общее кол-во шт]]*Таблица616[[#This Row],[Оптовая цена USD за 1шт]],"")</f>
        <v/>
      </c>
      <c r="N378" s="87"/>
    </row>
    <row r="379" spans="1:14" ht="22.5" customHeight="1">
      <c r="A379" s="44" t="s">
        <v>5691</v>
      </c>
      <c r="B379" s="76">
        <v>8806164166291</v>
      </c>
      <c r="C379" s="50" t="s">
        <v>3198</v>
      </c>
      <c r="D379" s="77" t="s">
        <v>973</v>
      </c>
      <c r="E379" s="78">
        <v>15000</v>
      </c>
      <c r="F379" s="15">
        <v>0.5</v>
      </c>
      <c r="G379" s="80">
        <v>12</v>
      </c>
      <c r="H379" s="81">
        <f>Таблица616[[#This Row],[Коэфициент стоимости]]*Таблица616[[#This Row],[Розничная цена KRW]]</f>
        <v>7500</v>
      </c>
      <c r="I379" s="82" t="str">
        <f>IF($H$1="","Введите курс",Таблица616[[#This Row],[Оптовая цена KRW за 1шт]]/$H$1)</f>
        <v>Введите курс</v>
      </c>
      <c r="J379" s="83"/>
      <c r="K379" s="84">
        <f>Таблица616[[#This Row],[Заказ коробок ]]*Таблица616[[#This Row],[Кол-во шт в коробке]]</f>
        <v>0</v>
      </c>
      <c r="L379" s="85">
        <f>Таблица616[[#This Row],[Общее кол-во шт]]*Таблица616[[#This Row],[Оптовая цена KRW за 1шт]]</f>
        <v>0</v>
      </c>
      <c r="M379" s="86" t="str">
        <f>IFERROR(Таблица616[[#This Row],[Общее кол-во шт]]*Таблица616[[#This Row],[Оптовая цена USD за 1шт]],"")</f>
        <v/>
      </c>
      <c r="N379" s="87"/>
    </row>
    <row r="380" spans="1:14" ht="22.5" customHeight="1">
      <c r="A380" s="44" t="s">
        <v>5692</v>
      </c>
      <c r="B380" s="76">
        <v>8806164173091</v>
      </c>
      <c r="C380" s="50" t="s">
        <v>3199</v>
      </c>
      <c r="D380" s="77" t="s">
        <v>3200</v>
      </c>
      <c r="E380" s="78">
        <v>12000</v>
      </c>
      <c r="F380" s="15">
        <v>0.5</v>
      </c>
      <c r="G380" s="80">
        <v>12</v>
      </c>
      <c r="H380" s="81">
        <f>Таблица616[[#This Row],[Коэфициент стоимости]]*Таблица616[[#This Row],[Розничная цена KRW]]</f>
        <v>6000</v>
      </c>
      <c r="I380" s="82" t="str">
        <f>IF($H$1="","Введите курс",Таблица616[[#This Row],[Оптовая цена KRW за 1шт]]/$H$1)</f>
        <v>Введите курс</v>
      </c>
      <c r="J380" s="83"/>
      <c r="K380" s="84">
        <f>Таблица616[[#This Row],[Заказ коробок ]]*Таблица616[[#This Row],[Кол-во шт в коробке]]</f>
        <v>0</v>
      </c>
      <c r="L380" s="85">
        <f>Таблица616[[#This Row],[Общее кол-во шт]]*Таблица616[[#This Row],[Оптовая цена KRW за 1шт]]</f>
        <v>0</v>
      </c>
      <c r="M380" s="86" t="str">
        <f>IFERROR(Таблица616[[#This Row],[Общее кол-во шт]]*Таблица616[[#This Row],[Оптовая цена USD за 1шт]],"")</f>
        <v/>
      </c>
      <c r="N380" s="87"/>
    </row>
    <row r="381" spans="1:14" ht="22.5" customHeight="1">
      <c r="A381" s="44" t="s">
        <v>5693</v>
      </c>
      <c r="B381" s="76">
        <v>8806164173084</v>
      </c>
      <c r="C381" s="50" t="s">
        <v>3201</v>
      </c>
      <c r="D381" s="77" t="s">
        <v>3202</v>
      </c>
      <c r="E381" s="78">
        <v>12000</v>
      </c>
      <c r="F381" s="15">
        <v>0.5</v>
      </c>
      <c r="G381" s="80">
        <v>12</v>
      </c>
      <c r="H381" s="81">
        <f>Таблица616[[#This Row],[Коэфициент стоимости]]*Таблица616[[#This Row],[Розничная цена KRW]]</f>
        <v>6000</v>
      </c>
      <c r="I381" s="82" t="str">
        <f>IF($H$1="","Введите курс",Таблица616[[#This Row],[Оптовая цена KRW за 1шт]]/$H$1)</f>
        <v>Введите курс</v>
      </c>
      <c r="J381" s="83"/>
      <c r="K381" s="84">
        <f>Таблица616[[#This Row],[Заказ коробок ]]*Таблица616[[#This Row],[Кол-во шт в коробке]]</f>
        <v>0</v>
      </c>
      <c r="L381" s="85">
        <f>Таблица616[[#This Row],[Общее кол-во шт]]*Таблица616[[#This Row],[Оптовая цена KRW за 1шт]]</f>
        <v>0</v>
      </c>
      <c r="M381" s="86" t="str">
        <f>IFERROR(Таблица616[[#This Row],[Общее кол-во шт]]*Таблица616[[#This Row],[Оптовая цена USD за 1шт]],"")</f>
        <v/>
      </c>
      <c r="N381" s="87"/>
    </row>
    <row r="382" spans="1:14" ht="22.5" customHeight="1">
      <c r="A382" s="44" t="s">
        <v>5694</v>
      </c>
      <c r="B382" s="76">
        <v>8806164173077</v>
      </c>
      <c r="C382" s="50" t="s">
        <v>3203</v>
      </c>
      <c r="D382" s="77" t="s">
        <v>3204</v>
      </c>
      <c r="E382" s="78">
        <v>12000</v>
      </c>
      <c r="F382" s="15">
        <v>0.5</v>
      </c>
      <c r="G382" s="80">
        <v>12</v>
      </c>
      <c r="H382" s="81">
        <f>Таблица616[[#This Row],[Коэфициент стоимости]]*Таблица616[[#This Row],[Розничная цена KRW]]</f>
        <v>6000</v>
      </c>
      <c r="I382" s="82" t="str">
        <f>IF($H$1="","Введите курс",Таблица616[[#This Row],[Оптовая цена KRW за 1шт]]/$H$1)</f>
        <v>Введите курс</v>
      </c>
      <c r="J382" s="83"/>
      <c r="K382" s="84">
        <f>Таблица616[[#This Row],[Заказ коробок ]]*Таблица616[[#This Row],[Кол-во шт в коробке]]</f>
        <v>0</v>
      </c>
      <c r="L382" s="85">
        <f>Таблица616[[#This Row],[Общее кол-во шт]]*Таблица616[[#This Row],[Оптовая цена KRW за 1шт]]</f>
        <v>0</v>
      </c>
      <c r="M382" s="86" t="str">
        <f>IFERROR(Таблица616[[#This Row],[Общее кол-во шт]]*Таблица616[[#This Row],[Оптовая цена USD за 1шт]],"")</f>
        <v/>
      </c>
      <c r="N382" s="87"/>
    </row>
    <row r="383" spans="1:14" ht="22.5" customHeight="1">
      <c r="A383" s="44" t="s">
        <v>5695</v>
      </c>
      <c r="B383" s="76">
        <v>8806164173060</v>
      </c>
      <c r="C383" s="50" t="s">
        <v>3205</v>
      </c>
      <c r="D383" s="77" t="s">
        <v>3206</v>
      </c>
      <c r="E383" s="78">
        <v>12000</v>
      </c>
      <c r="F383" s="15">
        <v>0.5</v>
      </c>
      <c r="G383" s="80">
        <v>12</v>
      </c>
      <c r="H383" s="81">
        <f>Таблица616[[#This Row],[Коэфициент стоимости]]*Таблица616[[#This Row],[Розничная цена KRW]]</f>
        <v>6000</v>
      </c>
      <c r="I383" s="82" t="str">
        <f>IF($H$1="","Введите курс",Таблица616[[#This Row],[Оптовая цена KRW за 1шт]]/$H$1)</f>
        <v>Введите курс</v>
      </c>
      <c r="J383" s="83"/>
      <c r="K383" s="84">
        <f>Таблица616[[#This Row],[Заказ коробок ]]*Таблица616[[#This Row],[Кол-во шт в коробке]]</f>
        <v>0</v>
      </c>
      <c r="L383" s="85">
        <f>Таблица616[[#This Row],[Общее кол-во шт]]*Таблица616[[#This Row],[Оптовая цена KRW за 1шт]]</f>
        <v>0</v>
      </c>
      <c r="M383" s="86" t="str">
        <f>IFERROR(Таблица616[[#This Row],[Общее кол-во шт]]*Таблица616[[#This Row],[Оптовая цена USD за 1шт]],"")</f>
        <v/>
      </c>
      <c r="N383" s="87"/>
    </row>
    <row r="384" spans="1:14" ht="22.5" customHeight="1">
      <c r="A384" s="44" t="s">
        <v>5696</v>
      </c>
      <c r="B384" s="76">
        <v>8806164173053</v>
      </c>
      <c r="C384" s="50" t="s">
        <v>3207</v>
      </c>
      <c r="D384" s="77" t="s">
        <v>3208</v>
      </c>
      <c r="E384" s="78">
        <v>12000</v>
      </c>
      <c r="F384" s="15">
        <v>0.5</v>
      </c>
      <c r="G384" s="80">
        <v>12</v>
      </c>
      <c r="H384" s="81">
        <f>Таблица616[[#This Row],[Коэфициент стоимости]]*Таблица616[[#This Row],[Розничная цена KRW]]</f>
        <v>6000</v>
      </c>
      <c r="I384" s="82" t="str">
        <f>IF($H$1="","Введите курс",Таблица616[[#This Row],[Оптовая цена KRW за 1шт]]/$H$1)</f>
        <v>Введите курс</v>
      </c>
      <c r="J384" s="83"/>
      <c r="K384" s="84">
        <f>Таблица616[[#This Row],[Заказ коробок ]]*Таблица616[[#This Row],[Кол-во шт в коробке]]</f>
        <v>0</v>
      </c>
      <c r="L384" s="85">
        <f>Таблица616[[#This Row],[Общее кол-во шт]]*Таблица616[[#This Row],[Оптовая цена KRW за 1шт]]</f>
        <v>0</v>
      </c>
      <c r="M384" s="86" t="str">
        <f>IFERROR(Таблица616[[#This Row],[Общее кол-во шт]]*Таблица616[[#This Row],[Оптовая цена USD за 1шт]],"")</f>
        <v/>
      </c>
      <c r="N384" s="87"/>
    </row>
    <row r="385" spans="1:14" ht="22.5" customHeight="1">
      <c r="A385" s="44" t="s">
        <v>5697</v>
      </c>
      <c r="B385" s="76">
        <v>8806164173046</v>
      </c>
      <c r="C385" s="50" t="s">
        <v>3209</v>
      </c>
      <c r="D385" s="77" t="s">
        <v>3210</v>
      </c>
      <c r="E385" s="78">
        <v>12000</v>
      </c>
      <c r="F385" s="15">
        <v>0.5</v>
      </c>
      <c r="G385" s="80">
        <v>12</v>
      </c>
      <c r="H385" s="81">
        <f>Таблица616[[#This Row],[Коэфициент стоимости]]*Таблица616[[#This Row],[Розничная цена KRW]]</f>
        <v>6000</v>
      </c>
      <c r="I385" s="82" t="str">
        <f>IF($H$1="","Введите курс",Таблица616[[#This Row],[Оптовая цена KRW за 1шт]]/$H$1)</f>
        <v>Введите курс</v>
      </c>
      <c r="J385" s="83"/>
      <c r="K385" s="84">
        <f>Таблица616[[#This Row],[Заказ коробок ]]*Таблица616[[#This Row],[Кол-во шт в коробке]]</f>
        <v>0</v>
      </c>
      <c r="L385" s="85">
        <f>Таблица616[[#This Row],[Общее кол-во шт]]*Таблица616[[#This Row],[Оптовая цена KRW за 1шт]]</f>
        <v>0</v>
      </c>
      <c r="M385" s="86" t="str">
        <f>IFERROR(Таблица616[[#This Row],[Общее кол-во шт]]*Таблица616[[#This Row],[Оптовая цена USD за 1шт]],"")</f>
        <v/>
      </c>
      <c r="N385" s="87"/>
    </row>
    <row r="386" spans="1:14" ht="22.5" customHeight="1">
      <c r="A386" s="44" t="s">
        <v>5698</v>
      </c>
      <c r="B386" s="76">
        <v>8806164173848</v>
      </c>
      <c r="C386" s="50" t="s">
        <v>3211</v>
      </c>
      <c r="D386" s="77" t="s">
        <v>386</v>
      </c>
      <c r="E386" s="78">
        <v>15000</v>
      </c>
      <c r="F386" s="15">
        <v>0.5</v>
      </c>
      <c r="G386" s="80">
        <v>10</v>
      </c>
      <c r="H386" s="81">
        <f>Таблица616[[#This Row],[Коэфициент стоимости]]*Таблица616[[#This Row],[Розничная цена KRW]]</f>
        <v>7500</v>
      </c>
      <c r="I386" s="82" t="str">
        <f>IF($H$1="","Введите курс",Таблица616[[#This Row],[Оптовая цена KRW за 1шт]]/$H$1)</f>
        <v>Введите курс</v>
      </c>
      <c r="J386" s="83"/>
      <c r="K386" s="84">
        <f>Таблица616[[#This Row],[Заказ коробок ]]*Таблица616[[#This Row],[Кол-во шт в коробке]]</f>
        <v>0</v>
      </c>
      <c r="L386" s="85">
        <f>Таблица616[[#This Row],[Общее кол-во шт]]*Таблица616[[#This Row],[Оптовая цена KRW за 1шт]]</f>
        <v>0</v>
      </c>
      <c r="M386" s="86" t="str">
        <f>IFERROR(Таблица616[[#This Row],[Общее кол-во шт]]*Таблица616[[#This Row],[Оптовая цена USD за 1шт]],"")</f>
        <v/>
      </c>
      <c r="N386" s="87"/>
    </row>
    <row r="387" spans="1:14" ht="22.5" customHeight="1">
      <c r="A387" s="44" t="s">
        <v>5699</v>
      </c>
      <c r="B387" s="76">
        <v>8806164173886</v>
      </c>
      <c r="C387" s="50" t="s">
        <v>3212</v>
      </c>
      <c r="D387" s="77" t="s">
        <v>418</v>
      </c>
      <c r="E387" s="78">
        <v>17000</v>
      </c>
      <c r="F387" s="15">
        <v>0.5</v>
      </c>
      <c r="G387" s="80">
        <v>10</v>
      </c>
      <c r="H387" s="81">
        <f>Таблица616[[#This Row],[Коэфициент стоимости]]*Таблица616[[#This Row],[Розничная цена KRW]]</f>
        <v>8500</v>
      </c>
      <c r="I387" s="82" t="str">
        <f>IF($H$1="","Введите курс",Таблица616[[#This Row],[Оптовая цена KRW за 1шт]]/$H$1)</f>
        <v>Введите курс</v>
      </c>
      <c r="J387" s="83"/>
      <c r="K387" s="84">
        <f>Таблица616[[#This Row],[Заказ коробок ]]*Таблица616[[#This Row],[Кол-во шт в коробке]]</f>
        <v>0</v>
      </c>
      <c r="L387" s="85">
        <f>Таблица616[[#This Row],[Общее кол-во шт]]*Таблица616[[#This Row],[Оптовая цена KRW за 1шт]]</f>
        <v>0</v>
      </c>
      <c r="M387" s="86" t="str">
        <f>IFERROR(Таблица616[[#This Row],[Общее кол-во шт]]*Таблица616[[#This Row],[Оптовая цена USD за 1шт]],"")</f>
        <v/>
      </c>
      <c r="N387" s="87"/>
    </row>
    <row r="388" spans="1:14" ht="22.5" customHeight="1">
      <c r="A388" s="44" t="s">
        <v>5700</v>
      </c>
      <c r="B388" s="76">
        <v>8806164173855</v>
      </c>
      <c r="C388" s="50" t="s">
        <v>3213</v>
      </c>
      <c r="D388" s="77" t="s">
        <v>371</v>
      </c>
      <c r="E388" s="78">
        <v>15000</v>
      </c>
      <c r="F388" s="15">
        <v>0.5</v>
      </c>
      <c r="G388" s="80">
        <v>10</v>
      </c>
      <c r="H388" s="81">
        <f>Таблица616[[#This Row],[Коэфициент стоимости]]*Таблица616[[#This Row],[Розничная цена KRW]]</f>
        <v>7500</v>
      </c>
      <c r="I388" s="82" t="str">
        <f>IF($H$1="","Введите курс",Таблица616[[#This Row],[Оптовая цена KRW за 1шт]]/$H$1)</f>
        <v>Введите курс</v>
      </c>
      <c r="J388" s="83"/>
      <c r="K388" s="84">
        <f>Таблица616[[#This Row],[Заказ коробок ]]*Таблица616[[#This Row],[Кол-во шт в коробке]]</f>
        <v>0</v>
      </c>
      <c r="L388" s="85">
        <f>Таблица616[[#This Row],[Общее кол-во шт]]*Таблица616[[#This Row],[Оптовая цена KRW за 1шт]]</f>
        <v>0</v>
      </c>
      <c r="M388" s="86" t="str">
        <f>IFERROR(Таблица616[[#This Row],[Общее кол-во шт]]*Таблица616[[#This Row],[Оптовая цена USD за 1шт]],"")</f>
        <v/>
      </c>
      <c r="N388" s="87"/>
    </row>
    <row r="389" spans="1:14" ht="22.5" customHeight="1">
      <c r="A389" s="44" t="s">
        <v>5701</v>
      </c>
      <c r="B389" s="76">
        <v>8806164173893</v>
      </c>
      <c r="C389" s="50" t="s">
        <v>3214</v>
      </c>
      <c r="D389" s="77" t="s">
        <v>439</v>
      </c>
      <c r="E389" s="78">
        <v>10000</v>
      </c>
      <c r="F389" s="15">
        <v>0.5</v>
      </c>
      <c r="G389" s="80">
        <v>10</v>
      </c>
      <c r="H389" s="81">
        <f>Таблица616[[#This Row],[Коэфициент стоимости]]*Таблица616[[#This Row],[Розничная цена KRW]]</f>
        <v>5000</v>
      </c>
      <c r="I389" s="82" t="str">
        <f>IF($H$1="","Введите курс",Таблица616[[#This Row],[Оптовая цена KRW за 1шт]]/$H$1)</f>
        <v>Введите курс</v>
      </c>
      <c r="J389" s="83"/>
      <c r="K389" s="84">
        <f>Таблица616[[#This Row],[Заказ коробок ]]*Таблица616[[#This Row],[Кол-во шт в коробке]]</f>
        <v>0</v>
      </c>
      <c r="L389" s="85">
        <f>Таблица616[[#This Row],[Общее кол-во шт]]*Таблица616[[#This Row],[Оптовая цена KRW за 1шт]]</f>
        <v>0</v>
      </c>
      <c r="M389" s="86" t="str">
        <f>IFERROR(Таблица616[[#This Row],[Общее кол-во шт]]*Таблица616[[#This Row],[Оптовая цена USD за 1шт]],"")</f>
        <v/>
      </c>
      <c r="N389" s="87"/>
    </row>
    <row r="390" spans="1:14" ht="22.5" customHeight="1">
      <c r="A390" s="44" t="s">
        <v>5702</v>
      </c>
      <c r="B390" s="76">
        <v>8806164174050</v>
      </c>
      <c r="C390" s="50" t="s">
        <v>3215</v>
      </c>
      <c r="D390" s="77" t="s">
        <v>398</v>
      </c>
      <c r="E390" s="78">
        <v>19000</v>
      </c>
      <c r="F390" s="15">
        <v>0.5</v>
      </c>
      <c r="G390" s="80">
        <v>10</v>
      </c>
      <c r="H390" s="81">
        <f>Таблица616[[#This Row],[Коэфициент стоимости]]*Таблица616[[#This Row],[Розничная цена KRW]]</f>
        <v>9500</v>
      </c>
      <c r="I390" s="82" t="str">
        <f>IF($H$1="","Введите курс",Таблица616[[#This Row],[Оптовая цена KRW за 1шт]]/$H$1)</f>
        <v>Введите курс</v>
      </c>
      <c r="J390" s="83"/>
      <c r="K390" s="84">
        <f>Таблица616[[#This Row],[Заказ коробок ]]*Таблица616[[#This Row],[Кол-во шт в коробке]]</f>
        <v>0</v>
      </c>
      <c r="L390" s="85">
        <f>Таблица616[[#This Row],[Общее кол-во шт]]*Таблица616[[#This Row],[Оптовая цена KRW за 1шт]]</f>
        <v>0</v>
      </c>
      <c r="M390" s="86" t="str">
        <f>IFERROR(Таблица616[[#This Row],[Общее кол-во шт]]*Таблица616[[#This Row],[Оптовая цена USD за 1шт]],"")</f>
        <v/>
      </c>
      <c r="N390" s="87"/>
    </row>
    <row r="391" spans="1:14" ht="22.5" customHeight="1">
      <c r="A391" s="44" t="s">
        <v>5703</v>
      </c>
      <c r="B391" s="76">
        <v>8806164173862</v>
      </c>
      <c r="C391" s="50" t="s">
        <v>3216</v>
      </c>
      <c r="D391" s="77" t="s">
        <v>403</v>
      </c>
      <c r="E391" s="78">
        <v>16000</v>
      </c>
      <c r="F391" s="15">
        <v>0.5</v>
      </c>
      <c r="G391" s="80">
        <v>10</v>
      </c>
      <c r="H391" s="81">
        <f>Таблица616[[#This Row],[Коэфициент стоимости]]*Таблица616[[#This Row],[Розничная цена KRW]]</f>
        <v>8000</v>
      </c>
      <c r="I391" s="82" t="str">
        <f>IF($H$1="","Введите курс",Таблица616[[#This Row],[Оптовая цена KRW за 1шт]]/$H$1)</f>
        <v>Введите курс</v>
      </c>
      <c r="J391" s="83"/>
      <c r="K391" s="84">
        <f>Таблица616[[#This Row],[Заказ коробок ]]*Таблица616[[#This Row],[Кол-во шт в коробке]]</f>
        <v>0</v>
      </c>
      <c r="L391" s="85">
        <f>Таблица616[[#This Row],[Общее кол-во шт]]*Таблица616[[#This Row],[Оптовая цена KRW за 1шт]]</f>
        <v>0</v>
      </c>
      <c r="M391" s="86" t="str">
        <f>IFERROR(Таблица616[[#This Row],[Общее кол-во шт]]*Таблица616[[#This Row],[Оптовая цена USD за 1шт]],"")</f>
        <v/>
      </c>
      <c r="N391" s="87"/>
    </row>
    <row r="392" spans="1:14" ht="22.5" customHeight="1">
      <c r="A392" s="44" t="s">
        <v>5704</v>
      </c>
      <c r="B392" s="76">
        <v>8806164174296</v>
      </c>
      <c r="C392" s="50" t="s">
        <v>3217</v>
      </c>
      <c r="D392" s="77" t="s">
        <v>3218</v>
      </c>
      <c r="E392" s="78">
        <v>47000</v>
      </c>
      <c r="F392" s="15">
        <v>0.5</v>
      </c>
      <c r="G392" s="80">
        <v>10</v>
      </c>
      <c r="H392" s="81">
        <f>Таблица616[[#This Row],[Коэфициент стоимости]]*Таблица616[[#This Row],[Розничная цена KRW]]</f>
        <v>23500</v>
      </c>
      <c r="I392" s="82" t="str">
        <f>IF($H$1="","Введите курс",Таблица616[[#This Row],[Оптовая цена KRW за 1шт]]/$H$1)</f>
        <v>Введите курс</v>
      </c>
      <c r="J392" s="83"/>
      <c r="K392" s="84">
        <f>Таблица616[[#This Row],[Заказ коробок ]]*Таблица616[[#This Row],[Кол-во шт в коробке]]</f>
        <v>0</v>
      </c>
      <c r="L392" s="85">
        <f>Таблица616[[#This Row],[Общее кол-во шт]]*Таблица616[[#This Row],[Оптовая цена KRW за 1шт]]</f>
        <v>0</v>
      </c>
      <c r="M392" s="86" t="str">
        <f>IFERROR(Таблица616[[#This Row],[Общее кол-во шт]]*Таблица616[[#This Row],[Оптовая цена USD за 1шт]],"")</f>
        <v/>
      </c>
      <c r="N392" s="87"/>
    </row>
    <row r="393" spans="1:14" ht="22.5" customHeight="1">
      <c r="A393" s="44" t="s">
        <v>5705</v>
      </c>
      <c r="B393" s="76">
        <v>8806164175606</v>
      </c>
      <c r="C393" s="50" t="s">
        <v>3219</v>
      </c>
      <c r="D393" s="77" t="s">
        <v>3220</v>
      </c>
      <c r="E393" s="78">
        <v>16000</v>
      </c>
      <c r="F393" s="15">
        <v>0.5</v>
      </c>
      <c r="G393" s="80">
        <v>10</v>
      </c>
      <c r="H393" s="81">
        <f>Таблица616[[#This Row],[Коэфициент стоимости]]*Таблица616[[#This Row],[Розничная цена KRW]]</f>
        <v>8000</v>
      </c>
      <c r="I393" s="82" t="str">
        <f>IF($H$1="","Введите курс",Таблица616[[#This Row],[Оптовая цена KRW за 1шт]]/$H$1)</f>
        <v>Введите курс</v>
      </c>
      <c r="J393" s="83"/>
      <c r="K393" s="84">
        <f>Таблица616[[#This Row],[Заказ коробок ]]*Таблица616[[#This Row],[Кол-во шт в коробке]]</f>
        <v>0</v>
      </c>
      <c r="L393" s="85">
        <f>Таблица616[[#This Row],[Общее кол-во шт]]*Таблица616[[#This Row],[Оптовая цена KRW за 1шт]]</f>
        <v>0</v>
      </c>
      <c r="M393" s="86" t="str">
        <f>IFERROR(Таблица616[[#This Row],[Общее кол-во шт]]*Таблица616[[#This Row],[Оптовая цена USD за 1шт]],"")</f>
        <v/>
      </c>
      <c r="N393" s="87"/>
    </row>
    <row r="394" spans="1:14" ht="22.5" customHeight="1">
      <c r="A394" s="44" t="s">
        <v>5706</v>
      </c>
      <c r="B394" s="76">
        <v>8806164173930</v>
      </c>
      <c r="C394" s="50" t="s">
        <v>3221</v>
      </c>
      <c r="D394" s="77" t="s">
        <v>419</v>
      </c>
      <c r="E394" s="78">
        <v>17000</v>
      </c>
      <c r="F394" s="15">
        <v>0.5</v>
      </c>
      <c r="G394" s="80">
        <v>10</v>
      </c>
      <c r="H394" s="81">
        <f>Таблица616[[#This Row],[Коэфициент стоимости]]*Таблица616[[#This Row],[Розничная цена KRW]]</f>
        <v>8500</v>
      </c>
      <c r="I394" s="82" t="str">
        <f>IF($H$1="","Введите курс",Таблица616[[#This Row],[Оптовая цена KRW за 1шт]]/$H$1)</f>
        <v>Введите курс</v>
      </c>
      <c r="J394" s="83"/>
      <c r="K394" s="84">
        <f>Таблица616[[#This Row],[Заказ коробок ]]*Таблица616[[#This Row],[Кол-во шт в коробке]]</f>
        <v>0</v>
      </c>
      <c r="L394" s="85">
        <f>Таблица616[[#This Row],[Общее кол-во шт]]*Таблица616[[#This Row],[Оптовая цена KRW за 1шт]]</f>
        <v>0</v>
      </c>
      <c r="M394" s="86" t="str">
        <f>IFERROR(Таблица616[[#This Row],[Общее кол-во шт]]*Таблица616[[#This Row],[Оптовая цена USD за 1шт]],"")</f>
        <v/>
      </c>
      <c r="N394" s="87"/>
    </row>
    <row r="395" spans="1:14" ht="22.5" customHeight="1">
      <c r="A395" s="44" t="s">
        <v>5707</v>
      </c>
      <c r="B395" s="76">
        <v>8806164173947</v>
      </c>
      <c r="C395" s="50" t="s">
        <v>3222</v>
      </c>
      <c r="D395" s="77" t="s">
        <v>3223</v>
      </c>
      <c r="E395" s="78">
        <v>18000</v>
      </c>
      <c r="F395" s="15">
        <v>0.5</v>
      </c>
      <c r="G395" s="80">
        <v>10</v>
      </c>
      <c r="H395" s="81">
        <f>Таблица616[[#This Row],[Коэфициент стоимости]]*Таблица616[[#This Row],[Розничная цена KRW]]</f>
        <v>9000</v>
      </c>
      <c r="I395" s="82" t="str">
        <f>IF($H$1="","Введите курс",Таблица616[[#This Row],[Оптовая цена KRW за 1шт]]/$H$1)</f>
        <v>Введите курс</v>
      </c>
      <c r="J395" s="83"/>
      <c r="K395" s="84">
        <f>Таблица616[[#This Row],[Заказ коробок ]]*Таблица616[[#This Row],[Кол-во шт в коробке]]</f>
        <v>0</v>
      </c>
      <c r="L395" s="85">
        <f>Таблица616[[#This Row],[Общее кол-во шт]]*Таблица616[[#This Row],[Оптовая цена KRW за 1шт]]</f>
        <v>0</v>
      </c>
      <c r="M395" s="86" t="str">
        <f>IFERROR(Таблица616[[#This Row],[Общее кол-во шт]]*Таблица616[[#This Row],[Оптовая цена USD за 1шт]],"")</f>
        <v/>
      </c>
      <c r="N395" s="87"/>
    </row>
    <row r="396" spans="1:14" ht="22.5" customHeight="1">
      <c r="A396" s="44" t="s">
        <v>5708</v>
      </c>
      <c r="B396" s="76">
        <v>8806164173909</v>
      </c>
      <c r="C396" s="50" t="s">
        <v>3224</v>
      </c>
      <c r="D396" s="77" t="s">
        <v>3225</v>
      </c>
      <c r="E396" s="78">
        <v>17000</v>
      </c>
      <c r="F396" s="15">
        <v>0.5</v>
      </c>
      <c r="G396" s="80">
        <v>10</v>
      </c>
      <c r="H396" s="81">
        <f>Таблица616[[#This Row],[Коэфициент стоимости]]*Таблица616[[#This Row],[Розничная цена KRW]]</f>
        <v>8500</v>
      </c>
      <c r="I396" s="82" t="str">
        <f>IF($H$1="","Введите курс",Таблица616[[#This Row],[Оптовая цена KRW за 1шт]]/$H$1)</f>
        <v>Введите курс</v>
      </c>
      <c r="J396" s="83"/>
      <c r="K396" s="84">
        <f>Таблица616[[#This Row],[Заказ коробок ]]*Таблица616[[#This Row],[Кол-во шт в коробке]]</f>
        <v>0</v>
      </c>
      <c r="L396" s="85">
        <f>Таблица616[[#This Row],[Общее кол-во шт]]*Таблица616[[#This Row],[Оптовая цена KRW за 1шт]]</f>
        <v>0</v>
      </c>
      <c r="M396" s="86" t="str">
        <f>IFERROR(Таблица616[[#This Row],[Общее кол-во шт]]*Таблица616[[#This Row],[Оптовая цена USD за 1шт]],"")</f>
        <v/>
      </c>
      <c r="N396" s="87"/>
    </row>
    <row r="397" spans="1:14" ht="22.5" customHeight="1">
      <c r="A397" s="44" t="s">
        <v>5709</v>
      </c>
      <c r="B397" s="76">
        <v>8806164173916</v>
      </c>
      <c r="C397" s="50" t="s">
        <v>3226</v>
      </c>
      <c r="D397" s="77" t="s">
        <v>3227</v>
      </c>
      <c r="E397" s="78">
        <v>20000</v>
      </c>
      <c r="F397" s="15">
        <v>0.5</v>
      </c>
      <c r="G397" s="80">
        <v>10</v>
      </c>
      <c r="H397" s="81">
        <f>Таблица616[[#This Row],[Коэфициент стоимости]]*Таблица616[[#This Row],[Розничная цена KRW]]</f>
        <v>10000</v>
      </c>
      <c r="I397" s="82" t="str">
        <f>IF($H$1="","Введите курс",Таблица616[[#This Row],[Оптовая цена KRW за 1шт]]/$H$1)</f>
        <v>Введите курс</v>
      </c>
      <c r="J397" s="83"/>
      <c r="K397" s="84">
        <f>Таблица616[[#This Row],[Заказ коробок ]]*Таблица616[[#This Row],[Кол-во шт в коробке]]</f>
        <v>0</v>
      </c>
      <c r="L397" s="85">
        <f>Таблица616[[#This Row],[Общее кол-во шт]]*Таблица616[[#This Row],[Оптовая цена KRW за 1шт]]</f>
        <v>0</v>
      </c>
      <c r="M397" s="86" t="str">
        <f>IFERROR(Таблица616[[#This Row],[Общее кол-во шт]]*Таблица616[[#This Row],[Оптовая цена USD за 1шт]],"")</f>
        <v/>
      </c>
      <c r="N397" s="87"/>
    </row>
    <row r="398" spans="1:14" ht="22.5" customHeight="1">
      <c r="A398" s="44" t="s">
        <v>5710</v>
      </c>
      <c r="B398" s="76">
        <v>8806164173954</v>
      </c>
      <c r="C398" s="50" t="s">
        <v>3228</v>
      </c>
      <c r="D398" s="77" t="s">
        <v>3229</v>
      </c>
      <c r="E398" s="78">
        <v>17000</v>
      </c>
      <c r="F398" s="15">
        <v>0.5</v>
      </c>
      <c r="G398" s="80">
        <v>10</v>
      </c>
      <c r="H398" s="81">
        <f>Таблица616[[#This Row],[Коэфициент стоимости]]*Таблица616[[#This Row],[Розничная цена KRW]]</f>
        <v>8500</v>
      </c>
      <c r="I398" s="82" t="str">
        <f>IF($H$1="","Введите курс",Таблица616[[#This Row],[Оптовая цена KRW за 1шт]]/$H$1)</f>
        <v>Введите курс</v>
      </c>
      <c r="J398" s="83"/>
      <c r="K398" s="84">
        <f>Таблица616[[#This Row],[Заказ коробок ]]*Таблица616[[#This Row],[Кол-во шт в коробке]]</f>
        <v>0</v>
      </c>
      <c r="L398" s="85">
        <f>Таблица616[[#This Row],[Общее кол-во шт]]*Таблица616[[#This Row],[Оптовая цена KRW за 1шт]]</f>
        <v>0</v>
      </c>
      <c r="M398" s="86" t="str">
        <f>IFERROR(Таблица616[[#This Row],[Общее кол-во шт]]*Таблица616[[#This Row],[Оптовая цена USD за 1шт]],"")</f>
        <v/>
      </c>
      <c r="N398" s="87"/>
    </row>
    <row r="399" spans="1:14" ht="22.5" customHeight="1">
      <c r="A399" s="44" t="s">
        <v>5711</v>
      </c>
      <c r="B399" s="76">
        <v>8806164173923</v>
      </c>
      <c r="C399" s="50" t="s">
        <v>3230</v>
      </c>
      <c r="D399" s="77" t="s">
        <v>3231</v>
      </c>
      <c r="E399" s="78">
        <v>19000</v>
      </c>
      <c r="F399" s="15">
        <v>0.5</v>
      </c>
      <c r="G399" s="80">
        <v>10</v>
      </c>
      <c r="H399" s="81">
        <f>Таблица616[[#This Row],[Коэфициент стоимости]]*Таблица616[[#This Row],[Розничная цена KRW]]</f>
        <v>9500</v>
      </c>
      <c r="I399" s="82" t="str">
        <f>IF($H$1="","Введите курс",Таблица616[[#This Row],[Оптовая цена KRW за 1шт]]/$H$1)</f>
        <v>Введите курс</v>
      </c>
      <c r="J399" s="83"/>
      <c r="K399" s="84">
        <f>Таблица616[[#This Row],[Заказ коробок ]]*Таблица616[[#This Row],[Кол-во шт в коробке]]</f>
        <v>0</v>
      </c>
      <c r="L399" s="85">
        <f>Таблица616[[#This Row],[Общее кол-во шт]]*Таблица616[[#This Row],[Оптовая цена KRW за 1шт]]</f>
        <v>0</v>
      </c>
      <c r="M399" s="86" t="str">
        <f>IFERROR(Таблица616[[#This Row],[Общее кол-во шт]]*Таблица616[[#This Row],[Оптовая цена USD за 1шт]],"")</f>
        <v/>
      </c>
      <c r="N399" s="87"/>
    </row>
    <row r="400" spans="1:14" ht="22.5" customHeight="1">
      <c r="A400" s="44" t="s">
        <v>5712</v>
      </c>
      <c r="B400" s="76">
        <v>8806164173961</v>
      </c>
      <c r="C400" s="50" t="s">
        <v>3232</v>
      </c>
      <c r="D400" s="77" t="s">
        <v>3233</v>
      </c>
      <c r="E400" s="78">
        <v>18000</v>
      </c>
      <c r="F400" s="15">
        <v>0.5</v>
      </c>
      <c r="G400" s="80">
        <v>10</v>
      </c>
      <c r="H400" s="81">
        <f>Таблица616[[#This Row],[Коэфициент стоимости]]*Таблица616[[#This Row],[Розничная цена KRW]]</f>
        <v>9000</v>
      </c>
      <c r="I400" s="82" t="str">
        <f>IF($H$1="","Введите курс",Таблица616[[#This Row],[Оптовая цена KRW за 1шт]]/$H$1)</f>
        <v>Введите курс</v>
      </c>
      <c r="J400" s="83"/>
      <c r="K400" s="84">
        <f>Таблица616[[#This Row],[Заказ коробок ]]*Таблица616[[#This Row],[Кол-во шт в коробке]]</f>
        <v>0</v>
      </c>
      <c r="L400" s="85">
        <f>Таблица616[[#This Row],[Общее кол-во шт]]*Таблица616[[#This Row],[Оптовая цена KRW за 1шт]]</f>
        <v>0</v>
      </c>
      <c r="M400" s="86" t="str">
        <f>IFERROR(Таблица616[[#This Row],[Общее кол-во шт]]*Таблица616[[#This Row],[Оптовая цена USD за 1шт]],"")</f>
        <v/>
      </c>
      <c r="N400" s="87"/>
    </row>
    <row r="401" spans="1:14" ht="22.5" customHeight="1">
      <c r="A401" s="44" t="s">
        <v>5713</v>
      </c>
      <c r="B401" s="76">
        <v>8806164175620</v>
      </c>
      <c r="C401" s="50" t="s">
        <v>3234</v>
      </c>
      <c r="D401" s="77" t="s">
        <v>3235</v>
      </c>
      <c r="E401" s="78">
        <v>54000</v>
      </c>
      <c r="F401" s="15">
        <v>0.5</v>
      </c>
      <c r="G401" s="80">
        <v>10</v>
      </c>
      <c r="H401" s="81">
        <f>Таблица616[[#This Row],[Коэфициент стоимости]]*Таблица616[[#This Row],[Розничная цена KRW]]</f>
        <v>27000</v>
      </c>
      <c r="I401" s="82" t="str">
        <f>IF($H$1="","Введите курс",Таблица616[[#This Row],[Оптовая цена KRW за 1шт]]/$H$1)</f>
        <v>Введите курс</v>
      </c>
      <c r="J401" s="83"/>
      <c r="K401" s="84">
        <f>Таблица616[[#This Row],[Заказ коробок ]]*Таблица616[[#This Row],[Кол-во шт в коробке]]</f>
        <v>0</v>
      </c>
      <c r="L401" s="85">
        <f>Таблица616[[#This Row],[Общее кол-во шт]]*Таблица616[[#This Row],[Оптовая цена KRW за 1шт]]</f>
        <v>0</v>
      </c>
      <c r="M401" s="86" t="str">
        <f>IFERROR(Таблица616[[#This Row],[Общее кол-во шт]]*Таблица616[[#This Row],[Оптовая цена USD за 1шт]],"")</f>
        <v/>
      </c>
      <c r="N401" s="87"/>
    </row>
    <row r="402" spans="1:14" ht="22.5" customHeight="1">
      <c r="A402" s="44" t="s">
        <v>5714</v>
      </c>
      <c r="B402" s="76">
        <v>8806164155233</v>
      </c>
      <c r="C402" s="50" t="s">
        <v>3236</v>
      </c>
      <c r="D402" s="77" t="s">
        <v>3237</v>
      </c>
      <c r="E402" s="78">
        <v>16000</v>
      </c>
      <c r="F402" s="15">
        <v>0.5</v>
      </c>
      <c r="G402" s="80">
        <v>10</v>
      </c>
      <c r="H402" s="81">
        <f>Таблица616[[#This Row],[Коэфициент стоимости]]*Таблица616[[#This Row],[Розничная цена KRW]]</f>
        <v>8000</v>
      </c>
      <c r="I402" s="82" t="str">
        <f>IF($H$1="","Введите курс",Таблица616[[#This Row],[Оптовая цена KRW за 1шт]]/$H$1)</f>
        <v>Введите курс</v>
      </c>
      <c r="J402" s="83"/>
      <c r="K402" s="84">
        <f>Таблица616[[#This Row],[Заказ коробок ]]*Таблица616[[#This Row],[Кол-во шт в коробке]]</f>
        <v>0</v>
      </c>
      <c r="L402" s="85">
        <f>Таблица616[[#This Row],[Общее кол-во шт]]*Таблица616[[#This Row],[Оптовая цена KRW за 1шт]]</f>
        <v>0</v>
      </c>
      <c r="M402" s="86" t="str">
        <f>IFERROR(Таблица616[[#This Row],[Общее кол-во шт]]*Таблица616[[#This Row],[Оптовая цена USD за 1шт]],"")</f>
        <v/>
      </c>
      <c r="N402" s="87"/>
    </row>
    <row r="403" spans="1:14" ht="22.5" customHeight="1">
      <c r="A403" s="44" t="s">
        <v>5715</v>
      </c>
      <c r="B403" s="76">
        <v>8806164164990</v>
      </c>
      <c r="C403" s="50" t="s">
        <v>3238</v>
      </c>
      <c r="D403" s="77" t="s">
        <v>404</v>
      </c>
      <c r="E403" s="78">
        <v>18000</v>
      </c>
      <c r="F403" s="15">
        <v>0.5</v>
      </c>
      <c r="G403" s="80">
        <v>10</v>
      </c>
      <c r="H403" s="81">
        <f>Таблица616[[#This Row],[Коэфициент стоимости]]*Таблица616[[#This Row],[Розничная цена KRW]]</f>
        <v>9000</v>
      </c>
      <c r="I403" s="82" t="str">
        <f>IF($H$1="","Введите курс",Таблица616[[#This Row],[Оптовая цена KRW за 1шт]]/$H$1)</f>
        <v>Введите курс</v>
      </c>
      <c r="J403" s="83"/>
      <c r="K403" s="84">
        <f>Таблица616[[#This Row],[Заказ коробок ]]*Таблица616[[#This Row],[Кол-во шт в коробке]]</f>
        <v>0</v>
      </c>
      <c r="L403" s="85">
        <f>Таблица616[[#This Row],[Общее кол-во шт]]*Таблица616[[#This Row],[Оптовая цена KRW за 1шт]]</f>
        <v>0</v>
      </c>
      <c r="M403" s="86" t="str">
        <f>IFERROR(Таблица616[[#This Row],[Общее кол-во шт]]*Таблица616[[#This Row],[Оптовая цена USD за 1шт]],"")</f>
        <v/>
      </c>
      <c r="N403" s="87"/>
    </row>
    <row r="404" spans="1:14" ht="22.5" customHeight="1">
      <c r="A404" s="44" t="s">
        <v>5716</v>
      </c>
      <c r="B404" s="76">
        <v>8806164155240</v>
      </c>
      <c r="C404" s="50" t="s">
        <v>3239</v>
      </c>
      <c r="D404" s="77" t="s">
        <v>3240</v>
      </c>
      <c r="E404" s="78">
        <v>16000</v>
      </c>
      <c r="F404" s="15">
        <v>0.5</v>
      </c>
      <c r="G404" s="80">
        <v>10</v>
      </c>
      <c r="H404" s="81">
        <f>Таблица616[[#This Row],[Коэфициент стоимости]]*Таблица616[[#This Row],[Розничная цена KRW]]</f>
        <v>8000</v>
      </c>
      <c r="I404" s="82" t="str">
        <f>IF($H$1="","Введите курс",Таблица616[[#This Row],[Оптовая цена KRW за 1шт]]/$H$1)</f>
        <v>Введите курс</v>
      </c>
      <c r="J404" s="83"/>
      <c r="K404" s="84">
        <f>Таблица616[[#This Row],[Заказ коробок ]]*Таблица616[[#This Row],[Кол-во шт в коробке]]</f>
        <v>0</v>
      </c>
      <c r="L404" s="85">
        <f>Таблица616[[#This Row],[Общее кол-во шт]]*Таблица616[[#This Row],[Оптовая цена KRW за 1шт]]</f>
        <v>0</v>
      </c>
      <c r="M404" s="86" t="str">
        <f>IFERROR(Таблица616[[#This Row],[Общее кол-во шт]]*Таблица616[[#This Row],[Оптовая цена USD за 1шт]],"")</f>
        <v/>
      </c>
      <c r="N404" s="87"/>
    </row>
    <row r="405" spans="1:14" ht="22.5" customHeight="1">
      <c r="A405" s="44" t="s">
        <v>5717</v>
      </c>
      <c r="B405" s="76">
        <v>8806164174777</v>
      </c>
      <c r="C405" s="50" t="s">
        <v>3241</v>
      </c>
      <c r="D405" s="77" t="s">
        <v>413</v>
      </c>
      <c r="E405" s="78">
        <v>26000</v>
      </c>
      <c r="F405" s="15">
        <v>0.5</v>
      </c>
      <c r="G405" s="80">
        <v>10</v>
      </c>
      <c r="H405" s="81">
        <f>Таблица616[[#This Row],[Коэфициент стоимости]]*Таблица616[[#This Row],[Розничная цена KRW]]</f>
        <v>13000</v>
      </c>
      <c r="I405" s="82" t="str">
        <f>IF($H$1="","Введите курс",Таблица616[[#This Row],[Оптовая цена KRW за 1шт]]/$H$1)</f>
        <v>Введите курс</v>
      </c>
      <c r="J405" s="83"/>
      <c r="K405" s="84">
        <f>Таблица616[[#This Row],[Заказ коробок ]]*Таблица616[[#This Row],[Кол-во шт в коробке]]</f>
        <v>0</v>
      </c>
      <c r="L405" s="85">
        <f>Таблица616[[#This Row],[Общее кол-во шт]]*Таблица616[[#This Row],[Оптовая цена KRW за 1шт]]</f>
        <v>0</v>
      </c>
      <c r="M405" s="86" t="str">
        <f>IFERROR(Таблица616[[#This Row],[Общее кол-во шт]]*Таблица616[[#This Row],[Оптовая цена USD за 1шт]],"")</f>
        <v/>
      </c>
      <c r="N405" s="87"/>
    </row>
    <row r="406" spans="1:14" ht="22.5" customHeight="1">
      <c r="A406" s="44" t="s">
        <v>5718</v>
      </c>
      <c r="B406" s="76">
        <v>8806164174760</v>
      </c>
      <c r="C406" s="50" t="s">
        <v>3242</v>
      </c>
      <c r="D406" s="77" t="s">
        <v>370</v>
      </c>
      <c r="E406" s="78">
        <v>20000</v>
      </c>
      <c r="F406" s="15">
        <v>0.5</v>
      </c>
      <c r="G406" s="80">
        <v>10</v>
      </c>
      <c r="H406" s="81">
        <f>Таблица616[[#This Row],[Коэфициент стоимости]]*Таблица616[[#This Row],[Розничная цена KRW]]</f>
        <v>10000</v>
      </c>
      <c r="I406" s="82" t="str">
        <f>IF($H$1="","Введите курс",Таблица616[[#This Row],[Оптовая цена KRW за 1шт]]/$H$1)</f>
        <v>Введите курс</v>
      </c>
      <c r="J406" s="83"/>
      <c r="K406" s="84">
        <f>Таблица616[[#This Row],[Заказ коробок ]]*Таблица616[[#This Row],[Кол-во шт в коробке]]</f>
        <v>0</v>
      </c>
      <c r="L406" s="85">
        <f>Таблица616[[#This Row],[Общее кол-во шт]]*Таблица616[[#This Row],[Оптовая цена KRW за 1шт]]</f>
        <v>0</v>
      </c>
      <c r="M406" s="86" t="str">
        <f>IFERROR(Таблица616[[#This Row],[Общее кол-во шт]]*Таблица616[[#This Row],[Оптовая цена USD за 1шт]],"")</f>
        <v/>
      </c>
      <c r="N406" s="87"/>
    </row>
    <row r="407" spans="1:14" ht="22.5" customHeight="1">
      <c r="A407" s="44" t="s">
        <v>5719</v>
      </c>
      <c r="B407" s="76">
        <v>8806164174753</v>
      </c>
      <c r="C407" s="50" t="s">
        <v>3243</v>
      </c>
      <c r="D407" s="77" t="s">
        <v>385</v>
      </c>
      <c r="E407" s="78">
        <v>20000</v>
      </c>
      <c r="F407" s="15">
        <v>0.5</v>
      </c>
      <c r="G407" s="80">
        <v>10</v>
      </c>
      <c r="H407" s="81">
        <f>Таблица616[[#This Row],[Коэфициент стоимости]]*Таблица616[[#This Row],[Розничная цена KRW]]</f>
        <v>10000</v>
      </c>
      <c r="I407" s="82" t="str">
        <f>IF($H$1="","Введите курс",Таблица616[[#This Row],[Оптовая цена KRW за 1шт]]/$H$1)</f>
        <v>Введите курс</v>
      </c>
      <c r="J407" s="83"/>
      <c r="K407" s="84">
        <f>Таблица616[[#This Row],[Заказ коробок ]]*Таблица616[[#This Row],[Кол-во шт в коробке]]</f>
        <v>0</v>
      </c>
      <c r="L407" s="85">
        <f>Таблица616[[#This Row],[Общее кол-во шт]]*Таблица616[[#This Row],[Оптовая цена KRW за 1шт]]</f>
        <v>0</v>
      </c>
      <c r="M407" s="86" t="str">
        <f>IFERROR(Таблица616[[#This Row],[Общее кол-во шт]]*Таблица616[[#This Row],[Оптовая цена USD за 1шт]],"")</f>
        <v/>
      </c>
      <c r="N407" s="87"/>
    </row>
    <row r="408" spans="1:14" ht="22.5" customHeight="1">
      <c r="A408" s="44" t="s">
        <v>5720</v>
      </c>
      <c r="B408" s="76">
        <v>8806164161258</v>
      </c>
      <c r="C408" s="50" t="s">
        <v>3244</v>
      </c>
      <c r="D408" s="77" t="s">
        <v>187</v>
      </c>
      <c r="E408" s="78">
        <v>20000</v>
      </c>
      <c r="F408" s="15">
        <v>0.5</v>
      </c>
      <c r="G408" s="80">
        <v>10</v>
      </c>
      <c r="H408" s="81">
        <f>Таблица616[[#This Row],[Коэфициент стоимости]]*Таблица616[[#This Row],[Розничная цена KRW]]</f>
        <v>10000</v>
      </c>
      <c r="I408" s="82" t="str">
        <f>IF($H$1="","Введите курс",Таблица616[[#This Row],[Оптовая цена KRW за 1шт]]/$H$1)</f>
        <v>Введите курс</v>
      </c>
      <c r="J408" s="83"/>
      <c r="K408" s="84">
        <f>Таблица616[[#This Row],[Заказ коробок ]]*Таблица616[[#This Row],[Кол-во шт в коробке]]</f>
        <v>0</v>
      </c>
      <c r="L408" s="85">
        <f>Таблица616[[#This Row],[Общее кол-во шт]]*Таблица616[[#This Row],[Оптовая цена KRW за 1шт]]</f>
        <v>0</v>
      </c>
      <c r="M408" s="86" t="str">
        <f>IFERROR(Таблица616[[#This Row],[Общее кол-во шт]]*Таблица616[[#This Row],[Оптовая цена USD за 1шт]],"")</f>
        <v/>
      </c>
      <c r="N408" s="87"/>
    </row>
    <row r="409" spans="1:14" ht="22.5" customHeight="1">
      <c r="A409" s="44" t="s">
        <v>5721</v>
      </c>
      <c r="B409" s="76">
        <v>8806164161234</v>
      </c>
      <c r="C409" s="50" t="s">
        <v>3245</v>
      </c>
      <c r="D409" s="77" t="s">
        <v>186</v>
      </c>
      <c r="E409" s="78">
        <v>20000</v>
      </c>
      <c r="F409" s="15">
        <v>0.5</v>
      </c>
      <c r="G409" s="80">
        <v>10</v>
      </c>
      <c r="H409" s="81">
        <f>Таблица616[[#This Row],[Коэфициент стоимости]]*Таблица616[[#This Row],[Розничная цена KRW]]</f>
        <v>10000</v>
      </c>
      <c r="I409" s="82" t="str">
        <f>IF($H$1="","Введите курс",Таблица616[[#This Row],[Оптовая цена KRW за 1шт]]/$H$1)</f>
        <v>Введите курс</v>
      </c>
      <c r="J409" s="83"/>
      <c r="K409" s="84">
        <f>Таблица616[[#This Row],[Заказ коробок ]]*Таблица616[[#This Row],[Кол-во шт в коробке]]</f>
        <v>0</v>
      </c>
      <c r="L409" s="85">
        <f>Таблица616[[#This Row],[Общее кол-во шт]]*Таблица616[[#This Row],[Оптовая цена KRW за 1шт]]</f>
        <v>0</v>
      </c>
      <c r="M409" s="86" t="str">
        <f>IFERROR(Таблица616[[#This Row],[Общее кол-во шт]]*Таблица616[[#This Row],[Оптовая цена USD за 1шт]],"")</f>
        <v/>
      </c>
      <c r="N409" s="87"/>
    </row>
    <row r="410" spans="1:14" ht="22.5" customHeight="1">
      <c r="A410" s="44" t="s">
        <v>5722</v>
      </c>
      <c r="B410" s="76">
        <v>8806164161241</v>
      </c>
      <c r="C410" s="50" t="s">
        <v>3246</v>
      </c>
      <c r="D410" s="77" t="s">
        <v>185</v>
      </c>
      <c r="E410" s="78">
        <v>20000</v>
      </c>
      <c r="F410" s="15">
        <v>0.5</v>
      </c>
      <c r="G410" s="80">
        <v>10</v>
      </c>
      <c r="H410" s="81">
        <f>Таблица616[[#This Row],[Коэфициент стоимости]]*Таблица616[[#This Row],[Розничная цена KRW]]</f>
        <v>10000</v>
      </c>
      <c r="I410" s="82" t="str">
        <f>IF($H$1="","Введите курс",Таблица616[[#This Row],[Оптовая цена KRW за 1шт]]/$H$1)</f>
        <v>Введите курс</v>
      </c>
      <c r="J410" s="83"/>
      <c r="K410" s="84">
        <f>Таблица616[[#This Row],[Заказ коробок ]]*Таблица616[[#This Row],[Кол-во шт в коробке]]</f>
        <v>0</v>
      </c>
      <c r="L410" s="85">
        <f>Таблица616[[#This Row],[Общее кол-во шт]]*Таблица616[[#This Row],[Оптовая цена KRW за 1шт]]</f>
        <v>0</v>
      </c>
      <c r="M410" s="86" t="str">
        <f>IFERROR(Таблица616[[#This Row],[Общее кол-во шт]]*Таблица616[[#This Row],[Оптовая цена USD за 1шт]],"")</f>
        <v/>
      </c>
      <c r="N410" s="87"/>
    </row>
    <row r="411" spans="1:14" ht="22.5" customHeight="1">
      <c r="A411" s="44" t="s">
        <v>5723</v>
      </c>
      <c r="B411" s="76">
        <v>8806164134085</v>
      </c>
      <c r="C411" s="50" t="s">
        <v>3247</v>
      </c>
      <c r="D411" s="77" t="s">
        <v>807</v>
      </c>
      <c r="E411" s="78">
        <v>25000</v>
      </c>
      <c r="F411" s="15">
        <v>0.5</v>
      </c>
      <c r="G411" s="80">
        <v>10</v>
      </c>
      <c r="H411" s="81">
        <f>Таблица616[[#This Row],[Коэфициент стоимости]]*Таблица616[[#This Row],[Розничная цена KRW]]</f>
        <v>12500</v>
      </c>
      <c r="I411" s="82" t="str">
        <f>IF($H$1="","Введите курс",Таблица616[[#This Row],[Оптовая цена KRW за 1шт]]/$H$1)</f>
        <v>Введите курс</v>
      </c>
      <c r="J411" s="83"/>
      <c r="K411" s="84">
        <f>Таблица616[[#This Row],[Заказ коробок ]]*Таблица616[[#This Row],[Кол-во шт в коробке]]</f>
        <v>0</v>
      </c>
      <c r="L411" s="85">
        <f>Таблица616[[#This Row],[Общее кол-во шт]]*Таблица616[[#This Row],[Оптовая цена KRW за 1шт]]</f>
        <v>0</v>
      </c>
      <c r="M411" s="86" t="str">
        <f>IFERROR(Таблица616[[#This Row],[Общее кол-во шт]]*Таблица616[[#This Row],[Оптовая цена USD за 1шт]],"")</f>
        <v/>
      </c>
      <c r="N411" s="87"/>
    </row>
    <row r="412" spans="1:14" ht="22.5" customHeight="1">
      <c r="A412" s="44" t="s">
        <v>5724</v>
      </c>
      <c r="B412" s="76">
        <v>8806164132562</v>
      </c>
      <c r="C412" s="50" t="s">
        <v>3248</v>
      </c>
      <c r="D412" s="77" t="s">
        <v>806</v>
      </c>
      <c r="E412" s="78">
        <v>25000</v>
      </c>
      <c r="F412" s="15">
        <v>0.5</v>
      </c>
      <c r="G412" s="80">
        <v>10</v>
      </c>
      <c r="H412" s="81">
        <f>Таблица616[[#This Row],[Коэфициент стоимости]]*Таблица616[[#This Row],[Розничная цена KRW]]</f>
        <v>12500</v>
      </c>
      <c r="I412" s="82" t="str">
        <f>IF($H$1="","Введите курс",Таблица616[[#This Row],[Оптовая цена KRW за 1шт]]/$H$1)</f>
        <v>Введите курс</v>
      </c>
      <c r="J412" s="83"/>
      <c r="K412" s="84">
        <f>Таблица616[[#This Row],[Заказ коробок ]]*Таблица616[[#This Row],[Кол-во шт в коробке]]</f>
        <v>0</v>
      </c>
      <c r="L412" s="85">
        <f>Таблица616[[#This Row],[Общее кол-во шт]]*Таблица616[[#This Row],[Оптовая цена KRW за 1шт]]</f>
        <v>0</v>
      </c>
      <c r="M412" s="86" t="str">
        <f>IFERROR(Таблица616[[#This Row],[Общее кол-во шт]]*Таблица616[[#This Row],[Оптовая цена USD за 1шт]],"")</f>
        <v/>
      </c>
      <c r="N412" s="87"/>
    </row>
    <row r="413" spans="1:14" ht="22.5" customHeight="1">
      <c r="A413" s="44" t="s">
        <v>5725</v>
      </c>
      <c r="B413" s="76">
        <v>8806164132579</v>
      </c>
      <c r="C413" s="50" t="s">
        <v>3249</v>
      </c>
      <c r="D413" s="77" t="s">
        <v>805</v>
      </c>
      <c r="E413" s="78">
        <v>25000</v>
      </c>
      <c r="F413" s="15">
        <v>0.5</v>
      </c>
      <c r="G413" s="80">
        <v>10</v>
      </c>
      <c r="H413" s="81">
        <f>Таблица616[[#This Row],[Коэфициент стоимости]]*Таблица616[[#This Row],[Розничная цена KRW]]</f>
        <v>12500</v>
      </c>
      <c r="I413" s="82" t="str">
        <f>IF($H$1="","Введите курс",Таблица616[[#This Row],[Оптовая цена KRW за 1шт]]/$H$1)</f>
        <v>Введите курс</v>
      </c>
      <c r="J413" s="83"/>
      <c r="K413" s="84">
        <f>Таблица616[[#This Row],[Заказ коробок ]]*Таблица616[[#This Row],[Кол-во шт в коробке]]</f>
        <v>0</v>
      </c>
      <c r="L413" s="85">
        <f>Таблица616[[#This Row],[Общее кол-во шт]]*Таблица616[[#This Row],[Оптовая цена KRW за 1шт]]</f>
        <v>0</v>
      </c>
      <c r="M413" s="86" t="str">
        <f>IFERROR(Таблица616[[#This Row],[Общее кол-во шт]]*Таблица616[[#This Row],[Оптовая цена USD за 1шт]],"")</f>
        <v/>
      </c>
      <c r="N413" s="87"/>
    </row>
    <row r="414" spans="1:14" ht="22.5" customHeight="1">
      <c r="A414" s="44" t="s">
        <v>5726</v>
      </c>
      <c r="B414" s="76">
        <v>8806164146774</v>
      </c>
      <c r="C414" s="50" t="s">
        <v>3250</v>
      </c>
      <c r="D414" s="77" t="s">
        <v>804</v>
      </c>
      <c r="E414" s="78">
        <v>25000</v>
      </c>
      <c r="F414" s="15">
        <v>0.5</v>
      </c>
      <c r="G414" s="80">
        <v>10</v>
      </c>
      <c r="H414" s="81">
        <f>Таблица616[[#This Row],[Коэфициент стоимости]]*Таблица616[[#This Row],[Розничная цена KRW]]</f>
        <v>12500</v>
      </c>
      <c r="I414" s="82" t="str">
        <f>IF($H$1="","Введите курс",Таблица616[[#This Row],[Оптовая цена KRW за 1шт]]/$H$1)</f>
        <v>Введите курс</v>
      </c>
      <c r="J414" s="83"/>
      <c r="K414" s="84">
        <f>Таблица616[[#This Row],[Заказ коробок ]]*Таблица616[[#This Row],[Кол-во шт в коробке]]</f>
        <v>0</v>
      </c>
      <c r="L414" s="85">
        <f>Таблица616[[#This Row],[Общее кол-во шт]]*Таблица616[[#This Row],[Оптовая цена KRW за 1шт]]</f>
        <v>0</v>
      </c>
      <c r="M414" s="86" t="str">
        <f>IFERROR(Таблица616[[#This Row],[Общее кол-во шт]]*Таблица616[[#This Row],[Оптовая цена USD за 1шт]],"")</f>
        <v/>
      </c>
      <c r="N414" s="87"/>
    </row>
    <row r="415" spans="1:14" ht="22.5" customHeight="1">
      <c r="A415" s="44" t="s">
        <v>5727</v>
      </c>
      <c r="B415" s="76">
        <v>8806164164006</v>
      </c>
      <c r="C415" s="50" t="s">
        <v>3251</v>
      </c>
      <c r="D415" s="77" t="s">
        <v>912</v>
      </c>
      <c r="E415" s="78">
        <v>25000</v>
      </c>
      <c r="F415" s="15">
        <v>0.5</v>
      </c>
      <c r="G415" s="80">
        <v>10</v>
      </c>
      <c r="H415" s="81">
        <f>Таблица616[[#This Row],[Коэфициент стоимости]]*Таблица616[[#This Row],[Розничная цена KRW]]</f>
        <v>12500</v>
      </c>
      <c r="I415" s="82" t="str">
        <f>IF($H$1="","Введите курс",Таблица616[[#This Row],[Оптовая цена KRW за 1шт]]/$H$1)</f>
        <v>Введите курс</v>
      </c>
      <c r="J415" s="83"/>
      <c r="K415" s="84">
        <f>Таблица616[[#This Row],[Заказ коробок ]]*Таблица616[[#This Row],[Кол-во шт в коробке]]</f>
        <v>0</v>
      </c>
      <c r="L415" s="85">
        <f>Таблица616[[#This Row],[Общее кол-во шт]]*Таблица616[[#This Row],[Оптовая цена KRW за 1шт]]</f>
        <v>0</v>
      </c>
      <c r="M415" s="86" t="str">
        <f>IFERROR(Таблица616[[#This Row],[Общее кол-во шт]]*Таблица616[[#This Row],[Оптовая цена USD за 1шт]],"")</f>
        <v/>
      </c>
      <c r="N415" s="87"/>
    </row>
    <row r="416" spans="1:14" ht="22.5" customHeight="1">
      <c r="A416" s="44" t="s">
        <v>5728</v>
      </c>
      <c r="B416" s="76">
        <v>8806164160640</v>
      </c>
      <c r="C416" s="50" t="s">
        <v>3252</v>
      </c>
      <c r="D416" s="77" t="s">
        <v>255</v>
      </c>
      <c r="E416" s="78">
        <v>16000</v>
      </c>
      <c r="F416" s="15">
        <v>0.5</v>
      </c>
      <c r="G416" s="80">
        <v>10</v>
      </c>
      <c r="H416" s="81">
        <f>Таблица616[[#This Row],[Коэфициент стоимости]]*Таблица616[[#This Row],[Розничная цена KRW]]</f>
        <v>8000</v>
      </c>
      <c r="I416" s="82" t="str">
        <f>IF($H$1="","Введите курс",Таблица616[[#This Row],[Оптовая цена KRW за 1шт]]/$H$1)</f>
        <v>Введите курс</v>
      </c>
      <c r="J416" s="83"/>
      <c r="K416" s="84">
        <f>Таблица616[[#This Row],[Заказ коробок ]]*Таблица616[[#This Row],[Кол-во шт в коробке]]</f>
        <v>0</v>
      </c>
      <c r="L416" s="85">
        <f>Таблица616[[#This Row],[Общее кол-во шт]]*Таблица616[[#This Row],[Оптовая цена KRW за 1шт]]</f>
        <v>0</v>
      </c>
      <c r="M416" s="86" t="str">
        <f>IFERROR(Таблица616[[#This Row],[Общее кол-во шт]]*Таблица616[[#This Row],[Оптовая цена USD за 1шт]],"")</f>
        <v/>
      </c>
      <c r="N416" s="87"/>
    </row>
    <row r="417" spans="1:14" ht="22.5" customHeight="1">
      <c r="A417" s="44" t="s">
        <v>5729</v>
      </c>
      <c r="B417" s="76">
        <v>8806164160633</v>
      </c>
      <c r="C417" s="50" t="s">
        <v>3253</v>
      </c>
      <c r="D417" s="77" t="s">
        <v>254</v>
      </c>
      <c r="E417" s="78">
        <v>16000</v>
      </c>
      <c r="F417" s="15">
        <v>0.5</v>
      </c>
      <c r="G417" s="80">
        <v>10</v>
      </c>
      <c r="H417" s="81">
        <f>Таблица616[[#This Row],[Коэфициент стоимости]]*Таблица616[[#This Row],[Розничная цена KRW]]</f>
        <v>8000</v>
      </c>
      <c r="I417" s="82" t="str">
        <f>IF($H$1="","Введите курс",Таблица616[[#This Row],[Оптовая цена KRW за 1шт]]/$H$1)</f>
        <v>Введите курс</v>
      </c>
      <c r="J417" s="83"/>
      <c r="K417" s="84">
        <f>Таблица616[[#This Row],[Заказ коробок ]]*Таблица616[[#This Row],[Кол-во шт в коробке]]</f>
        <v>0</v>
      </c>
      <c r="L417" s="85">
        <f>Таблица616[[#This Row],[Общее кол-во шт]]*Таблица616[[#This Row],[Оптовая цена KRW за 1шт]]</f>
        <v>0</v>
      </c>
      <c r="M417" s="86" t="str">
        <f>IFERROR(Таблица616[[#This Row],[Общее кол-во шт]]*Таблица616[[#This Row],[Оптовая цена USD за 1шт]],"")</f>
        <v/>
      </c>
      <c r="N417" s="87"/>
    </row>
    <row r="418" spans="1:14" ht="22.5" customHeight="1">
      <c r="A418" s="44" t="s">
        <v>5730</v>
      </c>
      <c r="B418" s="76">
        <v>8806164160664</v>
      </c>
      <c r="C418" s="50" t="s">
        <v>3254</v>
      </c>
      <c r="D418" s="77" t="s">
        <v>226</v>
      </c>
      <c r="E418" s="78">
        <v>16000</v>
      </c>
      <c r="F418" s="15">
        <v>0.5</v>
      </c>
      <c r="G418" s="80">
        <v>10</v>
      </c>
      <c r="H418" s="81">
        <f>Таблица616[[#This Row],[Коэфициент стоимости]]*Таблица616[[#This Row],[Розничная цена KRW]]</f>
        <v>8000</v>
      </c>
      <c r="I418" s="82" t="str">
        <f>IF($H$1="","Введите курс",Таблица616[[#This Row],[Оптовая цена KRW за 1шт]]/$H$1)</f>
        <v>Введите курс</v>
      </c>
      <c r="J418" s="83"/>
      <c r="K418" s="84">
        <f>Таблица616[[#This Row],[Заказ коробок ]]*Таблица616[[#This Row],[Кол-во шт в коробке]]</f>
        <v>0</v>
      </c>
      <c r="L418" s="85">
        <f>Таблица616[[#This Row],[Общее кол-во шт]]*Таблица616[[#This Row],[Оптовая цена KRW за 1шт]]</f>
        <v>0</v>
      </c>
      <c r="M418" s="86" t="str">
        <f>IFERROR(Таблица616[[#This Row],[Общее кол-во шт]]*Таблица616[[#This Row],[Оптовая цена USD за 1шт]],"")</f>
        <v/>
      </c>
      <c r="N418" s="87"/>
    </row>
    <row r="419" spans="1:14" ht="22.5" customHeight="1">
      <c r="A419" s="44" t="s">
        <v>5731</v>
      </c>
      <c r="B419" s="76">
        <v>8806164161289</v>
      </c>
      <c r="C419" s="50" t="s">
        <v>3255</v>
      </c>
      <c r="D419" s="77" t="s">
        <v>184</v>
      </c>
      <c r="E419" s="78">
        <v>20000</v>
      </c>
      <c r="F419" s="15">
        <v>0.5</v>
      </c>
      <c r="G419" s="80">
        <v>10</v>
      </c>
      <c r="H419" s="81">
        <f>Таблица616[[#This Row],[Коэфициент стоимости]]*Таблица616[[#This Row],[Розничная цена KRW]]</f>
        <v>10000</v>
      </c>
      <c r="I419" s="82" t="str">
        <f>IF($H$1="","Введите курс",Таблица616[[#This Row],[Оптовая цена KRW за 1шт]]/$H$1)</f>
        <v>Введите курс</v>
      </c>
      <c r="J419" s="83"/>
      <c r="K419" s="84">
        <f>Таблица616[[#This Row],[Заказ коробок ]]*Таблица616[[#This Row],[Кол-во шт в коробке]]</f>
        <v>0</v>
      </c>
      <c r="L419" s="85">
        <f>Таблица616[[#This Row],[Общее кол-во шт]]*Таблица616[[#This Row],[Оптовая цена KRW за 1шт]]</f>
        <v>0</v>
      </c>
      <c r="M419" s="86" t="str">
        <f>IFERROR(Таблица616[[#This Row],[Общее кол-во шт]]*Таблица616[[#This Row],[Оптовая цена USD за 1шт]],"")</f>
        <v/>
      </c>
      <c r="N419" s="87"/>
    </row>
    <row r="420" spans="1:14" ht="22.5" customHeight="1">
      <c r="A420" s="44" t="s">
        <v>5732</v>
      </c>
      <c r="B420" s="76">
        <v>8806164161265</v>
      </c>
      <c r="C420" s="50" t="s">
        <v>3256</v>
      </c>
      <c r="D420" s="77" t="s">
        <v>183</v>
      </c>
      <c r="E420" s="78">
        <v>20000</v>
      </c>
      <c r="F420" s="15">
        <v>0.5</v>
      </c>
      <c r="G420" s="80">
        <v>10</v>
      </c>
      <c r="H420" s="81">
        <f>Таблица616[[#This Row],[Коэфициент стоимости]]*Таблица616[[#This Row],[Розничная цена KRW]]</f>
        <v>10000</v>
      </c>
      <c r="I420" s="82" t="str">
        <f>IF($H$1="","Введите курс",Таблица616[[#This Row],[Оптовая цена KRW за 1шт]]/$H$1)</f>
        <v>Введите курс</v>
      </c>
      <c r="J420" s="83"/>
      <c r="K420" s="84">
        <f>Таблица616[[#This Row],[Заказ коробок ]]*Таблица616[[#This Row],[Кол-во шт в коробке]]</f>
        <v>0</v>
      </c>
      <c r="L420" s="85">
        <f>Таблица616[[#This Row],[Общее кол-во шт]]*Таблица616[[#This Row],[Оптовая цена KRW за 1шт]]</f>
        <v>0</v>
      </c>
      <c r="M420" s="86" t="str">
        <f>IFERROR(Таблица616[[#This Row],[Общее кол-во шт]]*Таблица616[[#This Row],[Оптовая цена USD за 1шт]],"")</f>
        <v/>
      </c>
      <c r="N420" s="87"/>
    </row>
    <row r="421" spans="1:14" ht="22.5" customHeight="1">
      <c r="A421" s="44" t="s">
        <v>5733</v>
      </c>
      <c r="B421" s="76">
        <v>8806164161272</v>
      </c>
      <c r="C421" s="50" t="s">
        <v>3257</v>
      </c>
      <c r="D421" s="77" t="s">
        <v>182</v>
      </c>
      <c r="E421" s="78">
        <v>20000</v>
      </c>
      <c r="F421" s="15">
        <v>0.5</v>
      </c>
      <c r="G421" s="80">
        <v>10</v>
      </c>
      <c r="H421" s="81">
        <f>Таблица616[[#This Row],[Коэфициент стоимости]]*Таблица616[[#This Row],[Розничная цена KRW]]</f>
        <v>10000</v>
      </c>
      <c r="I421" s="82" t="str">
        <f>IF($H$1="","Введите курс",Таблица616[[#This Row],[Оптовая цена KRW за 1шт]]/$H$1)</f>
        <v>Введите курс</v>
      </c>
      <c r="J421" s="83"/>
      <c r="K421" s="84">
        <f>Таблица616[[#This Row],[Заказ коробок ]]*Таблица616[[#This Row],[Кол-во шт в коробке]]</f>
        <v>0</v>
      </c>
      <c r="L421" s="85">
        <f>Таблица616[[#This Row],[Общее кол-во шт]]*Таблица616[[#This Row],[Оптовая цена KRW за 1шт]]</f>
        <v>0</v>
      </c>
      <c r="M421" s="86" t="str">
        <f>IFERROR(Таблица616[[#This Row],[Общее кол-во шт]]*Таблица616[[#This Row],[Оптовая цена USD за 1шт]],"")</f>
        <v/>
      </c>
      <c r="N421" s="87"/>
    </row>
    <row r="422" spans="1:14" ht="22.5" customHeight="1">
      <c r="A422" s="44" t="s">
        <v>5734</v>
      </c>
      <c r="B422" s="76">
        <v>8806164167717</v>
      </c>
      <c r="C422" s="50" t="s">
        <v>3258</v>
      </c>
      <c r="D422" s="77" t="s">
        <v>983</v>
      </c>
      <c r="E422" s="78">
        <v>6000</v>
      </c>
      <c r="F422" s="15">
        <v>0.5</v>
      </c>
      <c r="G422" s="80">
        <v>12</v>
      </c>
      <c r="H422" s="81">
        <f>Таблица616[[#This Row],[Коэфициент стоимости]]*Таблица616[[#This Row],[Розничная цена KRW]]</f>
        <v>3000</v>
      </c>
      <c r="I422" s="82" t="str">
        <f>IF($H$1="","Введите курс",Таблица616[[#This Row],[Оптовая цена KRW за 1шт]]/$H$1)</f>
        <v>Введите курс</v>
      </c>
      <c r="J422" s="83"/>
      <c r="K422" s="84">
        <f>Таблица616[[#This Row],[Заказ коробок ]]*Таблица616[[#This Row],[Кол-во шт в коробке]]</f>
        <v>0</v>
      </c>
      <c r="L422" s="85">
        <f>Таблица616[[#This Row],[Общее кол-во шт]]*Таблица616[[#This Row],[Оптовая цена KRW за 1шт]]</f>
        <v>0</v>
      </c>
      <c r="M422" s="86" t="str">
        <f>IFERROR(Таблица616[[#This Row],[Общее кол-во шт]]*Таблица616[[#This Row],[Оптовая цена USD за 1шт]],"")</f>
        <v/>
      </c>
      <c r="N422" s="87"/>
    </row>
    <row r="423" spans="1:14" ht="22.5" customHeight="1">
      <c r="A423" s="44" t="s">
        <v>5735</v>
      </c>
      <c r="B423" s="76">
        <v>8806164167724</v>
      </c>
      <c r="C423" s="50" t="s">
        <v>3259</v>
      </c>
      <c r="D423" s="77" t="s">
        <v>982</v>
      </c>
      <c r="E423" s="78">
        <v>6000</v>
      </c>
      <c r="F423" s="15">
        <v>0.5</v>
      </c>
      <c r="G423" s="80">
        <v>12</v>
      </c>
      <c r="H423" s="81">
        <f>Таблица616[[#This Row],[Коэфициент стоимости]]*Таблица616[[#This Row],[Розничная цена KRW]]</f>
        <v>3000</v>
      </c>
      <c r="I423" s="82" t="str">
        <f>IF($H$1="","Введите курс",Таблица616[[#This Row],[Оптовая цена KRW за 1шт]]/$H$1)</f>
        <v>Введите курс</v>
      </c>
      <c r="J423" s="83"/>
      <c r="K423" s="84">
        <f>Таблица616[[#This Row],[Заказ коробок ]]*Таблица616[[#This Row],[Кол-во шт в коробке]]</f>
        <v>0</v>
      </c>
      <c r="L423" s="85">
        <f>Таблица616[[#This Row],[Общее кол-во шт]]*Таблица616[[#This Row],[Оптовая цена KRW за 1шт]]</f>
        <v>0</v>
      </c>
      <c r="M423" s="86" t="str">
        <f>IFERROR(Таблица616[[#This Row],[Общее кол-во шт]]*Таблица616[[#This Row],[Оптовая цена USD за 1шт]],"")</f>
        <v/>
      </c>
      <c r="N423" s="87"/>
    </row>
    <row r="424" spans="1:14" ht="22.5" customHeight="1">
      <c r="A424" s="44" t="s">
        <v>5736</v>
      </c>
      <c r="B424" s="76">
        <v>8806164167670</v>
      </c>
      <c r="C424" s="50" t="s">
        <v>3260</v>
      </c>
      <c r="D424" s="77" t="s">
        <v>986</v>
      </c>
      <c r="E424" s="78">
        <v>6000</v>
      </c>
      <c r="F424" s="15">
        <v>0.5</v>
      </c>
      <c r="G424" s="80">
        <v>12</v>
      </c>
      <c r="H424" s="81">
        <f>Таблица616[[#This Row],[Коэфициент стоимости]]*Таблица616[[#This Row],[Розничная цена KRW]]</f>
        <v>3000</v>
      </c>
      <c r="I424" s="82" t="str">
        <f>IF($H$1="","Введите курс",Таблица616[[#This Row],[Оптовая цена KRW за 1шт]]/$H$1)</f>
        <v>Введите курс</v>
      </c>
      <c r="J424" s="83"/>
      <c r="K424" s="84">
        <f>Таблица616[[#This Row],[Заказ коробок ]]*Таблица616[[#This Row],[Кол-во шт в коробке]]</f>
        <v>0</v>
      </c>
      <c r="L424" s="85">
        <f>Таблица616[[#This Row],[Общее кол-во шт]]*Таблица616[[#This Row],[Оптовая цена KRW за 1шт]]</f>
        <v>0</v>
      </c>
      <c r="M424" s="86" t="str">
        <f>IFERROR(Таблица616[[#This Row],[Общее кол-во шт]]*Таблица616[[#This Row],[Оптовая цена USD за 1шт]],"")</f>
        <v/>
      </c>
      <c r="N424" s="87"/>
    </row>
    <row r="425" spans="1:14" ht="22.5" customHeight="1">
      <c r="A425" s="44" t="s">
        <v>5737</v>
      </c>
      <c r="B425" s="76">
        <v>8806164167687</v>
      </c>
      <c r="C425" s="50" t="s">
        <v>3261</v>
      </c>
      <c r="D425" s="77" t="s">
        <v>985</v>
      </c>
      <c r="E425" s="78">
        <v>6000</v>
      </c>
      <c r="F425" s="15">
        <v>0.5</v>
      </c>
      <c r="G425" s="80">
        <v>12</v>
      </c>
      <c r="H425" s="81">
        <f>Таблица616[[#This Row],[Коэфициент стоимости]]*Таблица616[[#This Row],[Розничная цена KRW]]</f>
        <v>3000</v>
      </c>
      <c r="I425" s="82" t="str">
        <f>IF($H$1="","Введите курс",Таблица616[[#This Row],[Оптовая цена KRW за 1шт]]/$H$1)</f>
        <v>Введите курс</v>
      </c>
      <c r="J425" s="83"/>
      <c r="K425" s="84">
        <f>Таблица616[[#This Row],[Заказ коробок ]]*Таблица616[[#This Row],[Кол-во шт в коробке]]</f>
        <v>0</v>
      </c>
      <c r="L425" s="85">
        <f>Таблица616[[#This Row],[Общее кол-во шт]]*Таблица616[[#This Row],[Оптовая цена KRW за 1шт]]</f>
        <v>0</v>
      </c>
      <c r="M425" s="86" t="str">
        <f>IFERROR(Таблица616[[#This Row],[Общее кол-во шт]]*Таблица616[[#This Row],[Оптовая цена USD за 1шт]],"")</f>
        <v/>
      </c>
      <c r="N425" s="87"/>
    </row>
    <row r="426" spans="1:14" ht="22.5" customHeight="1">
      <c r="A426" s="44" t="s">
        <v>5738</v>
      </c>
      <c r="B426" s="76">
        <v>8806164167700</v>
      </c>
      <c r="C426" s="50" t="s">
        <v>3262</v>
      </c>
      <c r="D426" s="77" t="s">
        <v>984</v>
      </c>
      <c r="E426" s="78">
        <v>6000</v>
      </c>
      <c r="F426" s="15">
        <v>0.5</v>
      </c>
      <c r="G426" s="80">
        <v>12</v>
      </c>
      <c r="H426" s="81">
        <f>Таблица616[[#This Row],[Коэфициент стоимости]]*Таблица616[[#This Row],[Розничная цена KRW]]</f>
        <v>3000</v>
      </c>
      <c r="I426" s="82" t="str">
        <f>IF($H$1="","Введите курс",Таблица616[[#This Row],[Оптовая цена KRW за 1шт]]/$H$1)</f>
        <v>Введите курс</v>
      </c>
      <c r="J426" s="83"/>
      <c r="K426" s="84">
        <f>Таблица616[[#This Row],[Заказ коробок ]]*Таблица616[[#This Row],[Кол-во шт в коробке]]</f>
        <v>0</v>
      </c>
      <c r="L426" s="85">
        <f>Таблица616[[#This Row],[Общее кол-во шт]]*Таблица616[[#This Row],[Оптовая цена KRW за 1шт]]</f>
        <v>0</v>
      </c>
      <c r="M426" s="86" t="str">
        <f>IFERROR(Таблица616[[#This Row],[Общее кол-во шт]]*Таблица616[[#This Row],[Оптовая цена USD за 1шт]],"")</f>
        <v/>
      </c>
      <c r="N426" s="87"/>
    </row>
    <row r="427" spans="1:14" ht="22.5" customHeight="1">
      <c r="A427" s="44" t="s">
        <v>5739</v>
      </c>
      <c r="B427" s="76">
        <v>8806164143704</v>
      </c>
      <c r="C427" s="50" t="s">
        <v>3263</v>
      </c>
      <c r="D427" s="77" t="s">
        <v>253</v>
      </c>
      <c r="E427" s="78">
        <v>15000</v>
      </c>
      <c r="F427" s="15">
        <v>0.5</v>
      </c>
      <c r="G427" s="80">
        <v>10</v>
      </c>
      <c r="H427" s="81">
        <f>Таблица616[[#This Row],[Коэфициент стоимости]]*Таблица616[[#This Row],[Розничная цена KRW]]</f>
        <v>7500</v>
      </c>
      <c r="I427" s="82" t="str">
        <f>IF($H$1="","Введите курс",Таблица616[[#This Row],[Оптовая цена KRW за 1шт]]/$H$1)</f>
        <v>Введите курс</v>
      </c>
      <c r="J427" s="83"/>
      <c r="K427" s="84">
        <f>Таблица616[[#This Row],[Заказ коробок ]]*Таблица616[[#This Row],[Кол-во шт в коробке]]</f>
        <v>0</v>
      </c>
      <c r="L427" s="85">
        <f>Таблица616[[#This Row],[Общее кол-во шт]]*Таблица616[[#This Row],[Оптовая цена KRW за 1шт]]</f>
        <v>0</v>
      </c>
      <c r="M427" s="86" t="str">
        <f>IFERROR(Таблица616[[#This Row],[Общее кол-во шт]]*Таблица616[[#This Row],[Оптовая цена USD за 1шт]],"")</f>
        <v/>
      </c>
      <c r="N427" s="87"/>
    </row>
    <row r="428" spans="1:14" ht="22.5" customHeight="1">
      <c r="A428" s="44" t="s">
        <v>5740</v>
      </c>
      <c r="B428" s="76">
        <v>8806164144633</v>
      </c>
      <c r="C428" s="50" t="s">
        <v>3264</v>
      </c>
      <c r="D428" s="77" t="s">
        <v>229</v>
      </c>
      <c r="E428" s="78">
        <v>15000</v>
      </c>
      <c r="F428" s="15">
        <v>0.5</v>
      </c>
      <c r="G428" s="80">
        <v>12</v>
      </c>
      <c r="H428" s="81">
        <f>Таблица616[[#This Row],[Коэфициент стоимости]]*Таблица616[[#This Row],[Розничная цена KRW]]</f>
        <v>7500</v>
      </c>
      <c r="I428" s="82" t="str">
        <f>IF($H$1="","Введите курс",Таблица616[[#This Row],[Оптовая цена KRW за 1шт]]/$H$1)</f>
        <v>Введите курс</v>
      </c>
      <c r="J428" s="83"/>
      <c r="K428" s="84">
        <f>Таблица616[[#This Row],[Заказ коробок ]]*Таблица616[[#This Row],[Кол-во шт в коробке]]</f>
        <v>0</v>
      </c>
      <c r="L428" s="85">
        <f>Таблица616[[#This Row],[Общее кол-во шт]]*Таблица616[[#This Row],[Оптовая цена KRW за 1шт]]</f>
        <v>0</v>
      </c>
      <c r="M428" s="86" t="str">
        <f>IFERROR(Таблица616[[#This Row],[Общее кол-во шт]]*Таблица616[[#This Row],[Оптовая цена USD за 1шт]],"")</f>
        <v/>
      </c>
      <c r="N428" s="87"/>
    </row>
    <row r="429" spans="1:14" ht="22.5" customHeight="1">
      <c r="A429" s="44" t="s">
        <v>5741</v>
      </c>
      <c r="B429" s="76">
        <v>8806164138168</v>
      </c>
      <c r="C429" s="50" t="s">
        <v>3265</v>
      </c>
      <c r="D429" s="77" t="s">
        <v>234</v>
      </c>
      <c r="E429" s="78">
        <v>14000</v>
      </c>
      <c r="F429" s="15">
        <v>0.5</v>
      </c>
      <c r="G429" s="80">
        <v>10</v>
      </c>
      <c r="H429" s="81">
        <f>Таблица616[[#This Row],[Коэфициент стоимости]]*Таблица616[[#This Row],[Розничная цена KRW]]</f>
        <v>7000</v>
      </c>
      <c r="I429" s="82" t="str">
        <f>IF($H$1="","Введите курс",Таблица616[[#This Row],[Оптовая цена KRW за 1шт]]/$H$1)</f>
        <v>Введите курс</v>
      </c>
      <c r="J429" s="83"/>
      <c r="K429" s="84">
        <f>Таблица616[[#This Row],[Заказ коробок ]]*Таблица616[[#This Row],[Кол-во шт в коробке]]</f>
        <v>0</v>
      </c>
      <c r="L429" s="85">
        <f>Таблица616[[#This Row],[Общее кол-во шт]]*Таблица616[[#This Row],[Оптовая цена KRW за 1шт]]</f>
        <v>0</v>
      </c>
      <c r="M429" s="86" t="str">
        <f>IFERROR(Таблица616[[#This Row],[Общее кол-во шт]]*Таблица616[[#This Row],[Оптовая цена USD за 1шт]],"")</f>
        <v/>
      </c>
      <c r="N429" s="87"/>
    </row>
    <row r="430" spans="1:14" ht="22.5" customHeight="1">
      <c r="A430" s="44" t="s">
        <v>5742</v>
      </c>
      <c r="B430" s="76">
        <v>8806164138151</v>
      </c>
      <c r="C430" s="50" t="s">
        <v>3266</v>
      </c>
      <c r="D430" s="77" t="s">
        <v>233</v>
      </c>
      <c r="E430" s="78">
        <v>14000</v>
      </c>
      <c r="F430" s="15">
        <v>0.5</v>
      </c>
      <c r="G430" s="80">
        <v>10</v>
      </c>
      <c r="H430" s="81">
        <f>Таблица616[[#This Row],[Коэфициент стоимости]]*Таблица616[[#This Row],[Розничная цена KRW]]</f>
        <v>7000</v>
      </c>
      <c r="I430" s="82" t="str">
        <f>IF($H$1="","Введите курс",Таблица616[[#This Row],[Оптовая цена KRW за 1шт]]/$H$1)</f>
        <v>Введите курс</v>
      </c>
      <c r="J430" s="83"/>
      <c r="K430" s="84">
        <f>Таблица616[[#This Row],[Заказ коробок ]]*Таблица616[[#This Row],[Кол-во шт в коробке]]</f>
        <v>0</v>
      </c>
      <c r="L430" s="85">
        <f>Таблица616[[#This Row],[Общее кол-во шт]]*Таблица616[[#This Row],[Оптовая цена KRW за 1шт]]</f>
        <v>0</v>
      </c>
      <c r="M430" s="86" t="str">
        <f>IFERROR(Таблица616[[#This Row],[Общее кол-во шт]]*Таблица616[[#This Row],[Оптовая цена USD за 1шт]],"")</f>
        <v/>
      </c>
      <c r="N430" s="87"/>
    </row>
    <row r="431" spans="1:14" ht="22.5" customHeight="1">
      <c r="A431" s="44" t="s">
        <v>5743</v>
      </c>
      <c r="B431" s="76">
        <v>8806164141267</v>
      </c>
      <c r="C431" s="50" t="s">
        <v>3267</v>
      </c>
      <c r="D431" s="77" t="s">
        <v>238</v>
      </c>
      <c r="E431" s="78">
        <v>16000</v>
      </c>
      <c r="F431" s="15">
        <v>0.5</v>
      </c>
      <c r="G431" s="80">
        <v>8</v>
      </c>
      <c r="H431" s="81">
        <f>Таблица616[[#This Row],[Коэфициент стоимости]]*Таблица616[[#This Row],[Розничная цена KRW]]</f>
        <v>8000</v>
      </c>
      <c r="I431" s="82" t="str">
        <f>IF($H$1="","Введите курс",Таблица616[[#This Row],[Оптовая цена KRW за 1шт]]/$H$1)</f>
        <v>Введите курс</v>
      </c>
      <c r="J431" s="83"/>
      <c r="K431" s="84">
        <f>Таблица616[[#This Row],[Заказ коробок ]]*Таблица616[[#This Row],[Кол-во шт в коробке]]</f>
        <v>0</v>
      </c>
      <c r="L431" s="85">
        <f>Таблица616[[#This Row],[Общее кол-во шт]]*Таблица616[[#This Row],[Оптовая цена KRW за 1шт]]</f>
        <v>0</v>
      </c>
      <c r="M431" s="86" t="str">
        <f>IFERROR(Таблица616[[#This Row],[Общее кол-во шт]]*Таблица616[[#This Row],[Оптовая цена USD за 1шт]],"")</f>
        <v/>
      </c>
      <c r="N431" s="87"/>
    </row>
    <row r="432" spans="1:14" ht="22.5" customHeight="1">
      <c r="A432" s="44" t="s">
        <v>5744</v>
      </c>
      <c r="B432" s="76">
        <v>8806164143728</v>
      </c>
      <c r="C432" s="50" t="s">
        <v>3268</v>
      </c>
      <c r="D432" s="77" t="s">
        <v>252</v>
      </c>
      <c r="E432" s="78">
        <v>14000</v>
      </c>
      <c r="F432" s="15">
        <v>0.5</v>
      </c>
      <c r="G432" s="80">
        <v>10</v>
      </c>
      <c r="H432" s="81">
        <f>Таблица616[[#This Row],[Коэфициент стоимости]]*Таблица616[[#This Row],[Розничная цена KRW]]</f>
        <v>7000</v>
      </c>
      <c r="I432" s="82" t="str">
        <f>IF($H$1="","Введите курс",Таблица616[[#This Row],[Оптовая цена KRW за 1шт]]/$H$1)</f>
        <v>Введите курс</v>
      </c>
      <c r="J432" s="83"/>
      <c r="K432" s="84">
        <f>Таблица616[[#This Row],[Заказ коробок ]]*Таблица616[[#This Row],[Кол-во шт в коробке]]</f>
        <v>0</v>
      </c>
      <c r="L432" s="85">
        <f>Таблица616[[#This Row],[Общее кол-во шт]]*Таблица616[[#This Row],[Оптовая цена KRW за 1шт]]</f>
        <v>0</v>
      </c>
      <c r="M432" s="86" t="str">
        <f>IFERROR(Таблица616[[#This Row],[Общее кол-во шт]]*Таблица616[[#This Row],[Оптовая цена USD за 1шт]],"")</f>
        <v/>
      </c>
      <c r="N432" s="87"/>
    </row>
    <row r="433" spans="1:14" ht="22.5" customHeight="1">
      <c r="A433" s="44" t="s">
        <v>5745</v>
      </c>
      <c r="B433" s="76">
        <v>8806164143711</v>
      </c>
      <c r="C433" s="50" t="s">
        <v>3269</v>
      </c>
      <c r="D433" s="77" t="s">
        <v>251</v>
      </c>
      <c r="E433" s="78">
        <v>14000</v>
      </c>
      <c r="F433" s="15">
        <v>0.5</v>
      </c>
      <c r="G433" s="80">
        <v>10</v>
      </c>
      <c r="H433" s="81">
        <f>Таблица616[[#This Row],[Коэфициент стоимости]]*Таблица616[[#This Row],[Розничная цена KRW]]</f>
        <v>7000</v>
      </c>
      <c r="I433" s="82" t="str">
        <f>IF($H$1="","Введите курс",Таблица616[[#This Row],[Оптовая цена KRW за 1шт]]/$H$1)</f>
        <v>Введите курс</v>
      </c>
      <c r="J433" s="83"/>
      <c r="K433" s="84">
        <f>Таблица616[[#This Row],[Заказ коробок ]]*Таблица616[[#This Row],[Кол-во шт в коробке]]</f>
        <v>0</v>
      </c>
      <c r="L433" s="85">
        <f>Таблица616[[#This Row],[Общее кол-во шт]]*Таблица616[[#This Row],[Оптовая цена KRW за 1шт]]</f>
        <v>0</v>
      </c>
      <c r="M433" s="86" t="str">
        <f>IFERROR(Таблица616[[#This Row],[Общее кол-во шт]]*Таблица616[[#This Row],[Оптовая цена USD за 1шт]],"")</f>
        <v/>
      </c>
      <c r="N433" s="87"/>
    </row>
    <row r="434" spans="1:14" ht="22.5" customHeight="1">
      <c r="A434" s="44" t="s">
        <v>5746</v>
      </c>
      <c r="B434" s="76">
        <v>8806164138144</v>
      </c>
      <c r="C434" s="50" t="s">
        <v>3270</v>
      </c>
      <c r="D434" s="77" t="s">
        <v>225</v>
      </c>
      <c r="E434" s="78">
        <v>14000</v>
      </c>
      <c r="F434" s="15">
        <v>0.5</v>
      </c>
      <c r="G434" s="80">
        <v>10</v>
      </c>
      <c r="H434" s="81">
        <f>Таблица616[[#This Row],[Коэфициент стоимости]]*Таблица616[[#This Row],[Розничная цена KRW]]</f>
        <v>7000</v>
      </c>
      <c r="I434" s="82" t="str">
        <f>IF($H$1="","Введите курс",Таблица616[[#This Row],[Оптовая цена KRW за 1шт]]/$H$1)</f>
        <v>Введите курс</v>
      </c>
      <c r="J434" s="83"/>
      <c r="K434" s="84">
        <f>Таблица616[[#This Row],[Заказ коробок ]]*Таблица616[[#This Row],[Кол-во шт в коробке]]</f>
        <v>0</v>
      </c>
      <c r="L434" s="85">
        <f>Таблица616[[#This Row],[Общее кол-во шт]]*Таблица616[[#This Row],[Оптовая цена KRW за 1шт]]</f>
        <v>0</v>
      </c>
      <c r="M434" s="86" t="str">
        <f>IFERROR(Таблица616[[#This Row],[Общее кол-во шт]]*Таблица616[[#This Row],[Оптовая цена USD за 1шт]],"")</f>
        <v/>
      </c>
      <c r="N434" s="87"/>
    </row>
    <row r="435" spans="1:14" ht="22.5" customHeight="1">
      <c r="A435" s="44" t="s">
        <v>5747</v>
      </c>
      <c r="B435" s="76">
        <v>8806164138137</v>
      </c>
      <c r="C435" s="50" t="s">
        <v>3271</v>
      </c>
      <c r="D435" s="77" t="s">
        <v>224</v>
      </c>
      <c r="E435" s="78">
        <v>14000</v>
      </c>
      <c r="F435" s="15">
        <v>0.5</v>
      </c>
      <c r="G435" s="80">
        <v>10</v>
      </c>
      <c r="H435" s="81">
        <f>Таблица616[[#This Row],[Коэфициент стоимости]]*Таблица616[[#This Row],[Розничная цена KRW]]</f>
        <v>7000</v>
      </c>
      <c r="I435" s="82" t="str">
        <f>IF($H$1="","Введите курс",Таблица616[[#This Row],[Оптовая цена KRW за 1шт]]/$H$1)</f>
        <v>Введите курс</v>
      </c>
      <c r="J435" s="83"/>
      <c r="K435" s="84">
        <f>Таблица616[[#This Row],[Заказ коробок ]]*Таблица616[[#This Row],[Кол-во шт в коробке]]</f>
        <v>0</v>
      </c>
      <c r="L435" s="85">
        <f>Таблица616[[#This Row],[Общее кол-во шт]]*Таблица616[[#This Row],[Оптовая цена KRW за 1шт]]</f>
        <v>0</v>
      </c>
      <c r="M435" s="86" t="str">
        <f>IFERROR(Таблица616[[#This Row],[Общее кол-во шт]]*Таблица616[[#This Row],[Оптовая цена USD за 1шт]],"")</f>
        <v/>
      </c>
      <c r="N435" s="87"/>
    </row>
    <row r="436" spans="1:14" ht="22.5" customHeight="1">
      <c r="A436" s="44" t="s">
        <v>5748</v>
      </c>
      <c r="B436" s="76">
        <v>8806164173398</v>
      </c>
      <c r="C436" s="50" t="s">
        <v>3272</v>
      </c>
      <c r="D436" s="77" t="s">
        <v>3273</v>
      </c>
      <c r="E436" s="78">
        <v>45000</v>
      </c>
      <c r="F436" s="15">
        <v>0.5</v>
      </c>
      <c r="G436" s="80">
        <v>10</v>
      </c>
      <c r="H436" s="81">
        <f>Таблица616[[#This Row],[Коэфициент стоимости]]*Таблица616[[#This Row],[Розничная цена KRW]]</f>
        <v>22500</v>
      </c>
      <c r="I436" s="82" t="str">
        <f>IF($H$1="","Введите курс",Таблица616[[#This Row],[Оптовая цена KRW за 1шт]]/$H$1)</f>
        <v>Введите курс</v>
      </c>
      <c r="J436" s="83"/>
      <c r="K436" s="84">
        <f>Таблица616[[#This Row],[Заказ коробок ]]*Таблица616[[#This Row],[Кол-во шт в коробке]]</f>
        <v>0</v>
      </c>
      <c r="L436" s="85">
        <f>Таблица616[[#This Row],[Общее кол-во шт]]*Таблица616[[#This Row],[Оптовая цена KRW за 1шт]]</f>
        <v>0</v>
      </c>
      <c r="M436" s="86" t="str">
        <f>IFERROR(Таблица616[[#This Row],[Общее кол-во шт]]*Таблица616[[#This Row],[Оптовая цена USD за 1шт]],"")</f>
        <v/>
      </c>
      <c r="N436" s="87"/>
    </row>
    <row r="437" spans="1:14" ht="22.5" customHeight="1">
      <c r="A437" s="44" t="s">
        <v>5749</v>
      </c>
      <c r="B437" s="76">
        <v>8806164145050</v>
      </c>
      <c r="C437" s="50" t="s">
        <v>3274</v>
      </c>
      <c r="D437" s="77" t="s">
        <v>221</v>
      </c>
      <c r="E437" s="78">
        <v>6000</v>
      </c>
      <c r="F437" s="15">
        <v>0.5</v>
      </c>
      <c r="G437" s="80">
        <v>10</v>
      </c>
      <c r="H437" s="81">
        <f>Таблица616[[#This Row],[Коэфициент стоимости]]*Таблица616[[#This Row],[Розничная цена KRW]]</f>
        <v>3000</v>
      </c>
      <c r="I437" s="82" t="str">
        <f>IF($H$1="","Введите курс",Таблица616[[#This Row],[Оптовая цена KRW за 1шт]]/$H$1)</f>
        <v>Введите курс</v>
      </c>
      <c r="J437" s="83"/>
      <c r="K437" s="84">
        <f>Таблица616[[#This Row],[Заказ коробок ]]*Таблица616[[#This Row],[Кол-во шт в коробке]]</f>
        <v>0</v>
      </c>
      <c r="L437" s="85">
        <f>Таблица616[[#This Row],[Общее кол-во шт]]*Таблица616[[#This Row],[Оптовая цена KRW за 1шт]]</f>
        <v>0</v>
      </c>
      <c r="M437" s="86" t="str">
        <f>IFERROR(Таблица616[[#This Row],[Общее кол-во шт]]*Таблица616[[#This Row],[Оптовая цена USD за 1шт]],"")</f>
        <v/>
      </c>
      <c r="N437" s="87"/>
    </row>
    <row r="438" spans="1:14" ht="22.5" customHeight="1">
      <c r="A438" s="44" t="s">
        <v>5750</v>
      </c>
      <c r="B438" s="76">
        <v>8806164145043</v>
      </c>
      <c r="C438" s="50" t="s">
        <v>3275</v>
      </c>
      <c r="D438" s="77" t="s">
        <v>220</v>
      </c>
      <c r="E438" s="78">
        <v>6000</v>
      </c>
      <c r="F438" s="15">
        <v>0.5</v>
      </c>
      <c r="G438" s="80">
        <v>10</v>
      </c>
      <c r="H438" s="81">
        <f>Таблица616[[#This Row],[Коэфициент стоимости]]*Таблица616[[#This Row],[Розничная цена KRW]]</f>
        <v>3000</v>
      </c>
      <c r="I438" s="82" t="str">
        <f>IF($H$1="","Введите курс",Таблица616[[#This Row],[Оптовая цена KRW за 1шт]]/$H$1)</f>
        <v>Введите курс</v>
      </c>
      <c r="J438" s="83"/>
      <c r="K438" s="84">
        <f>Таблица616[[#This Row],[Заказ коробок ]]*Таблица616[[#This Row],[Кол-во шт в коробке]]</f>
        <v>0</v>
      </c>
      <c r="L438" s="85">
        <f>Таблица616[[#This Row],[Общее кол-во шт]]*Таблица616[[#This Row],[Оптовая цена KRW за 1шт]]</f>
        <v>0</v>
      </c>
      <c r="M438" s="86" t="str">
        <f>IFERROR(Таблица616[[#This Row],[Общее кол-во шт]]*Таблица616[[#This Row],[Оптовая цена USD за 1шт]],"")</f>
        <v/>
      </c>
      <c r="N438" s="87"/>
    </row>
    <row r="439" spans="1:14" ht="22.5" customHeight="1">
      <c r="A439" s="44" t="s">
        <v>5751</v>
      </c>
      <c r="B439" s="76">
        <v>8806164163719</v>
      </c>
      <c r="C439" s="50" t="s">
        <v>3276</v>
      </c>
      <c r="D439" s="77" t="s">
        <v>879</v>
      </c>
      <c r="E439" s="78">
        <v>17000</v>
      </c>
      <c r="F439" s="15">
        <v>0.5</v>
      </c>
      <c r="G439" s="80">
        <v>10</v>
      </c>
      <c r="H439" s="81">
        <f>Таблица616[[#This Row],[Коэфициент стоимости]]*Таблица616[[#This Row],[Розничная цена KRW]]</f>
        <v>8500</v>
      </c>
      <c r="I439" s="82" t="str">
        <f>IF($H$1="","Введите курс",Таблица616[[#This Row],[Оптовая цена KRW за 1шт]]/$H$1)</f>
        <v>Введите курс</v>
      </c>
      <c r="J439" s="83"/>
      <c r="K439" s="84">
        <f>Таблица616[[#This Row],[Заказ коробок ]]*Таблица616[[#This Row],[Кол-во шт в коробке]]</f>
        <v>0</v>
      </c>
      <c r="L439" s="85">
        <f>Таблица616[[#This Row],[Общее кол-во шт]]*Таблица616[[#This Row],[Оптовая цена KRW за 1шт]]</f>
        <v>0</v>
      </c>
      <c r="M439" s="86" t="str">
        <f>IFERROR(Таблица616[[#This Row],[Общее кол-во шт]]*Таблица616[[#This Row],[Оптовая цена USD за 1шт]],"")</f>
        <v/>
      </c>
      <c r="N439" s="87"/>
    </row>
    <row r="440" spans="1:14" ht="22.5" customHeight="1">
      <c r="A440" s="44" t="s">
        <v>5752</v>
      </c>
      <c r="B440" s="76">
        <v>8806164163726</v>
      </c>
      <c r="C440" s="50" t="s">
        <v>3277</v>
      </c>
      <c r="D440" s="77" t="s">
        <v>878</v>
      </c>
      <c r="E440" s="78">
        <v>17000</v>
      </c>
      <c r="F440" s="15">
        <v>0.5</v>
      </c>
      <c r="G440" s="80">
        <v>10</v>
      </c>
      <c r="H440" s="81">
        <f>Таблица616[[#This Row],[Коэфициент стоимости]]*Таблица616[[#This Row],[Розничная цена KRW]]</f>
        <v>8500</v>
      </c>
      <c r="I440" s="82" t="str">
        <f>IF($H$1="","Введите курс",Таблица616[[#This Row],[Оптовая цена KRW за 1шт]]/$H$1)</f>
        <v>Введите курс</v>
      </c>
      <c r="J440" s="83"/>
      <c r="K440" s="84">
        <f>Таблица616[[#This Row],[Заказ коробок ]]*Таблица616[[#This Row],[Кол-во шт в коробке]]</f>
        <v>0</v>
      </c>
      <c r="L440" s="85">
        <f>Таблица616[[#This Row],[Общее кол-во шт]]*Таблица616[[#This Row],[Оптовая цена KRW за 1шт]]</f>
        <v>0</v>
      </c>
      <c r="M440" s="86" t="str">
        <f>IFERROR(Таблица616[[#This Row],[Общее кол-во шт]]*Таблица616[[#This Row],[Оптовая цена USD за 1шт]],"")</f>
        <v/>
      </c>
      <c r="N440" s="87"/>
    </row>
    <row r="441" spans="1:14" ht="22.5" customHeight="1">
      <c r="A441" s="44" t="s">
        <v>5753</v>
      </c>
      <c r="B441" s="76">
        <v>8806164163269</v>
      </c>
      <c r="C441" s="50" t="s">
        <v>3278</v>
      </c>
      <c r="D441" s="77" t="s">
        <v>384</v>
      </c>
      <c r="E441" s="78">
        <v>14000</v>
      </c>
      <c r="F441" s="15">
        <v>0.5</v>
      </c>
      <c r="G441" s="80">
        <v>10</v>
      </c>
      <c r="H441" s="81">
        <f>Таблица616[[#This Row],[Коэфициент стоимости]]*Таблица616[[#This Row],[Розничная цена KRW]]</f>
        <v>7000</v>
      </c>
      <c r="I441" s="82" t="str">
        <f>IF($H$1="","Введите курс",Таблица616[[#This Row],[Оптовая цена KRW за 1шт]]/$H$1)</f>
        <v>Введите курс</v>
      </c>
      <c r="J441" s="83"/>
      <c r="K441" s="84">
        <f>Таблица616[[#This Row],[Заказ коробок ]]*Таблица616[[#This Row],[Кол-во шт в коробке]]</f>
        <v>0</v>
      </c>
      <c r="L441" s="85">
        <f>Таблица616[[#This Row],[Общее кол-во шт]]*Таблица616[[#This Row],[Оптовая цена KRW за 1шт]]</f>
        <v>0</v>
      </c>
      <c r="M441" s="86" t="str">
        <f>IFERROR(Таблица616[[#This Row],[Общее кол-во шт]]*Таблица616[[#This Row],[Оптовая цена USD за 1шт]],"")</f>
        <v/>
      </c>
      <c r="N441" s="87"/>
    </row>
    <row r="442" spans="1:14" ht="22.5" customHeight="1">
      <c r="A442" s="44" t="s">
        <v>5754</v>
      </c>
      <c r="B442" s="76">
        <v>8806164163283</v>
      </c>
      <c r="C442" s="50" t="s">
        <v>3279</v>
      </c>
      <c r="D442" s="77" t="s">
        <v>402</v>
      </c>
      <c r="E442" s="78">
        <v>17000</v>
      </c>
      <c r="F442" s="15">
        <v>0.5</v>
      </c>
      <c r="G442" s="80">
        <v>10</v>
      </c>
      <c r="H442" s="81">
        <f>Таблица616[[#This Row],[Коэфициент стоимости]]*Таблица616[[#This Row],[Розничная цена KRW]]</f>
        <v>8500</v>
      </c>
      <c r="I442" s="82" t="str">
        <f>IF($H$1="","Введите курс",Таблица616[[#This Row],[Оптовая цена KRW за 1шт]]/$H$1)</f>
        <v>Введите курс</v>
      </c>
      <c r="J442" s="83"/>
      <c r="K442" s="84">
        <f>Таблица616[[#This Row],[Заказ коробок ]]*Таблица616[[#This Row],[Кол-во шт в коробке]]</f>
        <v>0</v>
      </c>
      <c r="L442" s="85">
        <f>Таблица616[[#This Row],[Общее кол-во шт]]*Таблица616[[#This Row],[Оптовая цена KRW за 1шт]]</f>
        <v>0</v>
      </c>
      <c r="M442" s="86" t="str">
        <f>IFERROR(Таблица616[[#This Row],[Общее кол-во шт]]*Таблица616[[#This Row],[Оптовая цена USD за 1шт]],"")</f>
        <v/>
      </c>
      <c r="N442" s="87"/>
    </row>
    <row r="443" spans="1:14" ht="22.5" customHeight="1">
      <c r="A443" s="44" t="s">
        <v>5755</v>
      </c>
      <c r="B443" s="76">
        <v>8806164163276</v>
      </c>
      <c r="C443" s="50" t="s">
        <v>3280</v>
      </c>
      <c r="D443" s="77" t="s">
        <v>369</v>
      </c>
      <c r="E443" s="78">
        <v>14000</v>
      </c>
      <c r="F443" s="15">
        <v>0.5</v>
      </c>
      <c r="G443" s="80">
        <v>10</v>
      </c>
      <c r="H443" s="81">
        <f>Таблица616[[#This Row],[Коэфициент стоимости]]*Таблица616[[#This Row],[Розничная цена KRW]]</f>
        <v>7000</v>
      </c>
      <c r="I443" s="82" t="str">
        <f>IF($H$1="","Введите курс",Таблица616[[#This Row],[Оптовая цена KRW за 1шт]]/$H$1)</f>
        <v>Введите курс</v>
      </c>
      <c r="J443" s="83"/>
      <c r="K443" s="84">
        <f>Таблица616[[#This Row],[Заказ коробок ]]*Таблица616[[#This Row],[Кол-во шт в коробке]]</f>
        <v>0</v>
      </c>
      <c r="L443" s="85">
        <f>Таблица616[[#This Row],[Общее кол-во шт]]*Таблица616[[#This Row],[Оптовая цена KRW за 1шт]]</f>
        <v>0</v>
      </c>
      <c r="M443" s="86" t="str">
        <f>IFERROR(Таблица616[[#This Row],[Общее кол-во шт]]*Таблица616[[#This Row],[Оптовая цена USD за 1шт]],"")</f>
        <v/>
      </c>
      <c r="N443" s="87"/>
    </row>
    <row r="444" spans="1:14" ht="22.5" customHeight="1">
      <c r="A444" s="44" t="s">
        <v>5756</v>
      </c>
      <c r="B444" s="76">
        <v>8806164141663</v>
      </c>
      <c r="C444" s="50" t="s">
        <v>3281</v>
      </c>
      <c r="D444" s="77" t="s">
        <v>394</v>
      </c>
      <c r="E444" s="78">
        <v>7500</v>
      </c>
      <c r="F444" s="15">
        <v>0.5</v>
      </c>
      <c r="G444" s="80">
        <v>10</v>
      </c>
      <c r="H444" s="81">
        <f>Таблица616[[#This Row],[Коэфициент стоимости]]*Таблица616[[#This Row],[Розничная цена KRW]]</f>
        <v>3750</v>
      </c>
      <c r="I444" s="82" t="str">
        <f>IF($H$1="","Введите курс",Таблица616[[#This Row],[Оптовая цена KRW за 1шт]]/$H$1)</f>
        <v>Введите курс</v>
      </c>
      <c r="J444" s="83"/>
      <c r="K444" s="84">
        <f>Таблица616[[#This Row],[Заказ коробок ]]*Таблица616[[#This Row],[Кол-во шт в коробке]]</f>
        <v>0</v>
      </c>
      <c r="L444" s="85">
        <f>Таблица616[[#This Row],[Общее кол-во шт]]*Таблица616[[#This Row],[Оптовая цена KRW за 1шт]]</f>
        <v>0</v>
      </c>
      <c r="M444" s="86" t="str">
        <f>IFERROR(Таблица616[[#This Row],[Общее кол-во шт]]*Таблица616[[#This Row],[Оптовая цена USD за 1шт]],"")</f>
        <v/>
      </c>
      <c r="N444" s="87"/>
    </row>
    <row r="445" spans="1:14" ht="22.5" customHeight="1">
      <c r="A445" s="44" t="s">
        <v>5757</v>
      </c>
      <c r="B445" s="76">
        <v>8806164138441</v>
      </c>
      <c r="C445" s="50" t="s">
        <v>3282</v>
      </c>
      <c r="D445" s="77" t="s">
        <v>240</v>
      </c>
      <c r="E445" s="78">
        <v>6500</v>
      </c>
      <c r="F445" s="15">
        <v>0.5</v>
      </c>
      <c r="G445" s="80">
        <v>10</v>
      </c>
      <c r="H445" s="81">
        <f>Таблица616[[#This Row],[Коэфициент стоимости]]*Таблица616[[#This Row],[Розничная цена KRW]]</f>
        <v>3250</v>
      </c>
      <c r="I445" s="82" t="str">
        <f>IF($H$1="","Введите курс",Таблица616[[#This Row],[Оптовая цена KRW за 1шт]]/$H$1)</f>
        <v>Введите курс</v>
      </c>
      <c r="J445" s="83"/>
      <c r="K445" s="84">
        <f>Таблица616[[#This Row],[Заказ коробок ]]*Таблица616[[#This Row],[Кол-во шт в коробке]]</f>
        <v>0</v>
      </c>
      <c r="L445" s="85">
        <f>Таблица616[[#This Row],[Общее кол-во шт]]*Таблица616[[#This Row],[Оптовая цена KRW за 1шт]]</f>
        <v>0</v>
      </c>
      <c r="M445" s="86" t="str">
        <f>IFERROR(Таблица616[[#This Row],[Общее кол-во шт]]*Таблица616[[#This Row],[Оптовая цена USD за 1шт]],"")</f>
        <v/>
      </c>
      <c r="N445" s="87"/>
    </row>
    <row r="446" spans="1:14" ht="22.5" customHeight="1">
      <c r="A446" s="44" t="s">
        <v>5758</v>
      </c>
      <c r="B446" s="76">
        <v>8806164162590</v>
      </c>
      <c r="C446" s="50" t="s">
        <v>3283</v>
      </c>
      <c r="D446" s="77" t="s">
        <v>389</v>
      </c>
      <c r="E446" s="78">
        <v>10000</v>
      </c>
      <c r="F446" s="15">
        <v>0.5</v>
      </c>
      <c r="G446" s="80">
        <v>10</v>
      </c>
      <c r="H446" s="81">
        <f>Таблица616[[#This Row],[Коэфициент стоимости]]*Таблица616[[#This Row],[Розничная цена KRW]]</f>
        <v>5000</v>
      </c>
      <c r="I446" s="82" t="str">
        <f>IF($H$1="","Введите курс",Таблица616[[#This Row],[Оптовая цена KRW за 1шт]]/$H$1)</f>
        <v>Введите курс</v>
      </c>
      <c r="J446" s="83"/>
      <c r="K446" s="84">
        <f>Таблица616[[#This Row],[Заказ коробок ]]*Таблица616[[#This Row],[Кол-во шт в коробке]]</f>
        <v>0</v>
      </c>
      <c r="L446" s="85">
        <f>Таблица616[[#This Row],[Общее кол-во шт]]*Таблица616[[#This Row],[Оптовая цена KRW за 1шт]]</f>
        <v>0</v>
      </c>
      <c r="M446" s="86" t="str">
        <f>IFERROR(Таблица616[[#This Row],[Общее кол-во шт]]*Таблица616[[#This Row],[Оптовая цена USD за 1шт]],"")</f>
        <v/>
      </c>
      <c r="N446" s="87"/>
    </row>
    <row r="447" spans="1:14" ht="22.5" customHeight="1">
      <c r="A447" s="44" t="s">
        <v>5759</v>
      </c>
      <c r="B447" s="76">
        <v>8806164168721</v>
      </c>
      <c r="C447" s="50" t="s">
        <v>3284</v>
      </c>
      <c r="D447" s="77" t="s">
        <v>992</v>
      </c>
      <c r="E447" s="78">
        <v>11000</v>
      </c>
      <c r="F447" s="15">
        <v>0.5</v>
      </c>
      <c r="G447" s="80">
        <v>10</v>
      </c>
      <c r="H447" s="81">
        <f>Таблица616[[#This Row],[Коэфициент стоимости]]*Таблица616[[#This Row],[Розничная цена KRW]]</f>
        <v>5500</v>
      </c>
      <c r="I447" s="82" t="str">
        <f>IF($H$1="","Введите курс",Таблица616[[#This Row],[Оптовая цена KRW за 1шт]]/$H$1)</f>
        <v>Введите курс</v>
      </c>
      <c r="J447" s="83"/>
      <c r="K447" s="84">
        <f>Таблица616[[#This Row],[Заказ коробок ]]*Таблица616[[#This Row],[Кол-во шт в коробке]]</f>
        <v>0</v>
      </c>
      <c r="L447" s="85">
        <f>Таблица616[[#This Row],[Общее кол-во шт]]*Таблица616[[#This Row],[Оптовая цена KRW за 1шт]]</f>
        <v>0</v>
      </c>
      <c r="M447" s="86" t="str">
        <f>IFERROR(Таблица616[[#This Row],[Общее кол-во шт]]*Таблица616[[#This Row],[Оптовая цена USD за 1шт]],"")</f>
        <v/>
      </c>
      <c r="N447" s="87"/>
    </row>
    <row r="448" spans="1:14" ht="22.5" customHeight="1">
      <c r="A448" s="44" t="s">
        <v>5760</v>
      </c>
      <c r="B448" s="76">
        <v>8806164168790</v>
      </c>
      <c r="C448" s="50" t="s">
        <v>3285</v>
      </c>
      <c r="D448" s="77" t="s">
        <v>1013</v>
      </c>
      <c r="E448" s="78">
        <v>5000</v>
      </c>
      <c r="F448" s="15">
        <v>0.5</v>
      </c>
      <c r="G448" s="80">
        <v>30</v>
      </c>
      <c r="H448" s="81">
        <f>Таблица616[[#This Row],[Коэфициент стоимости]]*Таблица616[[#This Row],[Розничная цена KRW]]</f>
        <v>2500</v>
      </c>
      <c r="I448" s="82" t="str">
        <f>IF($H$1="","Введите курс",Таблица616[[#This Row],[Оптовая цена KRW за 1шт]]/$H$1)</f>
        <v>Введите курс</v>
      </c>
      <c r="J448" s="83"/>
      <c r="K448" s="84">
        <f>Таблица616[[#This Row],[Заказ коробок ]]*Таблица616[[#This Row],[Кол-во шт в коробке]]</f>
        <v>0</v>
      </c>
      <c r="L448" s="85">
        <f>Таблица616[[#This Row],[Общее кол-во шт]]*Таблица616[[#This Row],[Оптовая цена KRW за 1шт]]</f>
        <v>0</v>
      </c>
      <c r="M448" s="86" t="str">
        <f>IFERROR(Таблица616[[#This Row],[Общее кол-во шт]]*Таблица616[[#This Row],[Оптовая цена USD за 1шт]],"")</f>
        <v/>
      </c>
      <c r="N448" s="87"/>
    </row>
    <row r="449" spans="1:14" ht="22.5" customHeight="1">
      <c r="A449" s="44" t="s">
        <v>5761</v>
      </c>
      <c r="B449" s="76">
        <v>8806164168738</v>
      </c>
      <c r="C449" s="50" t="s">
        <v>3286</v>
      </c>
      <c r="D449" s="77" t="s">
        <v>991</v>
      </c>
      <c r="E449" s="78">
        <v>11000</v>
      </c>
      <c r="F449" s="15">
        <v>0.5</v>
      </c>
      <c r="G449" s="80">
        <v>10</v>
      </c>
      <c r="H449" s="81">
        <f>Таблица616[[#This Row],[Коэфициент стоимости]]*Таблица616[[#This Row],[Розничная цена KRW]]</f>
        <v>5500</v>
      </c>
      <c r="I449" s="82" t="str">
        <f>IF($H$1="","Введите курс",Таблица616[[#This Row],[Оптовая цена KRW за 1шт]]/$H$1)</f>
        <v>Введите курс</v>
      </c>
      <c r="J449" s="83"/>
      <c r="K449" s="84">
        <f>Таблица616[[#This Row],[Заказ коробок ]]*Таблица616[[#This Row],[Кол-во шт в коробке]]</f>
        <v>0</v>
      </c>
      <c r="L449" s="85">
        <f>Таблица616[[#This Row],[Общее кол-во шт]]*Таблица616[[#This Row],[Оптовая цена KRW за 1шт]]</f>
        <v>0</v>
      </c>
      <c r="M449" s="86" t="str">
        <f>IFERROR(Таблица616[[#This Row],[Общее кол-во шт]]*Таблица616[[#This Row],[Оптовая цена USD за 1шт]],"")</f>
        <v/>
      </c>
      <c r="N449" s="87"/>
    </row>
    <row r="450" spans="1:14" ht="22.5" customHeight="1">
      <c r="A450" s="44" t="s">
        <v>5762</v>
      </c>
      <c r="B450" s="76">
        <v>8806164168714</v>
      </c>
      <c r="C450" s="50" t="s">
        <v>3287</v>
      </c>
      <c r="D450" s="77" t="s">
        <v>437</v>
      </c>
      <c r="E450" s="78">
        <v>9000</v>
      </c>
      <c r="F450" s="15">
        <v>0.5</v>
      </c>
      <c r="G450" s="80">
        <v>10</v>
      </c>
      <c r="H450" s="81">
        <f>Таблица616[[#This Row],[Коэфициент стоимости]]*Таблица616[[#This Row],[Розничная цена KRW]]</f>
        <v>4500</v>
      </c>
      <c r="I450" s="82" t="str">
        <f>IF($H$1="","Введите курс",Таблица616[[#This Row],[Оптовая цена KRW за 1шт]]/$H$1)</f>
        <v>Введите курс</v>
      </c>
      <c r="J450" s="83"/>
      <c r="K450" s="84">
        <f>Таблица616[[#This Row],[Заказ коробок ]]*Таблица616[[#This Row],[Кол-во шт в коробке]]</f>
        <v>0</v>
      </c>
      <c r="L450" s="85">
        <f>Таблица616[[#This Row],[Общее кол-во шт]]*Таблица616[[#This Row],[Оптовая цена KRW за 1шт]]</f>
        <v>0</v>
      </c>
      <c r="M450" s="86" t="str">
        <f>IFERROR(Таблица616[[#This Row],[Общее кол-во шт]]*Таблица616[[#This Row],[Оптовая цена USD за 1шт]],"")</f>
        <v/>
      </c>
      <c r="N450" s="87"/>
    </row>
    <row r="451" spans="1:14" ht="22.5" customHeight="1">
      <c r="A451" s="44" t="s">
        <v>5763</v>
      </c>
      <c r="B451" s="76">
        <v>8806164148587</v>
      </c>
      <c r="C451" s="50" t="s">
        <v>3288</v>
      </c>
      <c r="D451" s="77" t="s">
        <v>368</v>
      </c>
      <c r="E451" s="78">
        <v>12000</v>
      </c>
      <c r="F451" s="15">
        <v>0.5</v>
      </c>
      <c r="G451" s="80">
        <v>10</v>
      </c>
      <c r="H451" s="81">
        <f>Таблица616[[#This Row],[Коэфициент стоимости]]*Таблица616[[#This Row],[Розничная цена KRW]]</f>
        <v>6000</v>
      </c>
      <c r="I451" s="82" t="str">
        <f>IF($H$1="","Введите курс",Таблица616[[#This Row],[Оптовая цена KRW за 1шт]]/$H$1)</f>
        <v>Введите курс</v>
      </c>
      <c r="J451" s="83"/>
      <c r="K451" s="84">
        <f>Таблица616[[#This Row],[Заказ коробок ]]*Таблица616[[#This Row],[Кол-во шт в коробке]]</f>
        <v>0</v>
      </c>
      <c r="L451" s="85">
        <f>Таблица616[[#This Row],[Общее кол-во шт]]*Таблица616[[#This Row],[Оптовая цена KRW за 1шт]]</f>
        <v>0</v>
      </c>
      <c r="M451" s="86" t="str">
        <f>IFERROR(Таблица616[[#This Row],[Общее кол-во шт]]*Таблица616[[#This Row],[Оптовая цена USD за 1шт]],"")</f>
        <v/>
      </c>
      <c r="N451" s="87"/>
    </row>
    <row r="452" spans="1:14" ht="22.5" customHeight="1">
      <c r="A452" s="44" t="s">
        <v>5764</v>
      </c>
      <c r="B452" s="76">
        <v>8806164151372</v>
      </c>
      <c r="C452" s="50" t="s">
        <v>3289</v>
      </c>
      <c r="D452" s="77" t="s">
        <v>219</v>
      </c>
      <c r="E452" s="78">
        <v>8000</v>
      </c>
      <c r="F452" s="15">
        <v>0.5</v>
      </c>
      <c r="G452" s="80">
        <v>10</v>
      </c>
      <c r="H452" s="81">
        <f>Таблица616[[#This Row],[Коэфициент стоимости]]*Таблица616[[#This Row],[Розничная цена KRW]]</f>
        <v>4000</v>
      </c>
      <c r="I452" s="82" t="str">
        <f>IF($H$1="","Введите курс",Таблица616[[#This Row],[Оптовая цена KRW за 1шт]]/$H$1)</f>
        <v>Введите курс</v>
      </c>
      <c r="J452" s="83"/>
      <c r="K452" s="84">
        <f>Таблица616[[#This Row],[Заказ коробок ]]*Таблица616[[#This Row],[Кол-во шт в коробке]]</f>
        <v>0</v>
      </c>
      <c r="L452" s="85">
        <f>Таблица616[[#This Row],[Общее кол-во шт]]*Таблица616[[#This Row],[Оптовая цена KRW за 1шт]]</f>
        <v>0</v>
      </c>
      <c r="M452" s="86" t="str">
        <f>IFERROR(Таблица616[[#This Row],[Общее кол-во шт]]*Таблица616[[#This Row],[Оптовая цена USD за 1шт]],"")</f>
        <v/>
      </c>
      <c r="N452" s="87"/>
    </row>
    <row r="453" spans="1:14" ht="22.5" customHeight="1">
      <c r="A453" s="44" t="s">
        <v>5765</v>
      </c>
      <c r="B453" s="76">
        <v>8806164155400</v>
      </c>
      <c r="C453" s="50" t="s">
        <v>3290</v>
      </c>
      <c r="D453" s="77" t="s">
        <v>346</v>
      </c>
      <c r="E453" s="78">
        <v>16000</v>
      </c>
      <c r="F453" s="15">
        <v>0.5</v>
      </c>
      <c r="G453" s="80">
        <v>12</v>
      </c>
      <c r="H453" s="81">
        <f>Таблица616[[#This Row],[Коэфициент стоимости]]*Таблица616[[#This Row],[Розничная цена KRW]]</f>
        <v>8000</v>
      </c>
      <c r="I453" s="82" t="str">
        <f>IF($H$1="","Введите курс",Таблица616[[#This Row],[Оптовая цена KRW за 1шт]]/$H$1)</f>
        <v>Введите курс</v>
      </c>
      <c r="J453" s="83"/>
      <c r="K453" s="84">
        <f>Таблица616[[#This Row],[Заказ коробок ]]*Таблица616[[#This Row],[Кол-во шт в коробке]]</f>
        <v>0</v>
      </c>
      <c r="L453" s="85">
        <f>Таблица616[[#This Row],[Общее кол-во шт]]*Таблица616[[#This Row],[Оптовая цена KRW за 1шт]]</f>
        <v>0</v>
      </c>
      <c r="M453" s="86" t="str">
        <f>IFERROR(Таблица616[[#This Row],[Общее кол-во шт]]*Таблица616[[#This Row],[Оптовая цена USD за 1шт]],"")</f>
        <v/>
      </c>
      <c r="N453" s="87"/>
    </row>
    <row r="454" spans="1:14" ht="22.5" customHeight="1">
      <c r="A454" s="44" t="s">
        <v>5766</v>
      </c>
      <c r="B454" s="76">
        <v>8806164155394</v>
      </c>
      <c r="C454" s="50" t="s">
        <v>3291</v>
      </c>
      <c r="D454" s="77" t="s">
        <v>345</v>
      </c>
      <c r="E454" s="78">
        <v>16000</v>
      </c>
      <c r="F454" s="15">
        <v>0.5</v>
      </c>
      <c r="G454" s="80">
        <v>12</v>
      </c>
      <c r="H454" s="81">
        <f>Таблица616[[#This Row],[Коэфициент стоимости]]*Таблица616[[#This Row],[Розничная цена KRW]]</f>
        <v>8000</v>
      </c>
      <c r="I454" s="82" t="str">
        <f>IF($H$1="","Введите курс",Таблица616[[#This Row],[Оптовая цена KRW за 1шт]]/$H$1)</f>
        <v>Введите курс</v>
      </c>
      <c r="J454" s="83"/>
      <c r="K454" s="84">
        <f>Таблица616[[#This Row],[Заказ коробок ]]*Таблица616[[#This Row],[Кол-во шт в коробке]]</f>
        <v>0</v>
      </c>
      <c r="L454" s="85">
        <f>Таблица616[[#This Row],[Общее кол-во шт]]*Таблица616[[#This Row],[Оптовая цена KRW за 1шт]]</f>
        <v>0</v>
      </c>
      <c r="M454" s="86" t="str">
        <f>IFERROR(Таблица616[[#This Row],[Общее кол-во шт]]*Таблица616[[#This Row],[Оптовая цена USD за 1шт]],"")</f>
        <v/>
      </c>
      <c r="N454" s="87"/>
    </row>
    <row r="455" spans="1:14" ht="22.5" customHeight="1">
      <c r="A455" s="44" t="s">
        <v>5767</v>
      </c>
      <c r="B455" s="76">
        <v>8806164160169</v>
      </c>
      <c r="C455" s="50" t="s">
        <v>3292</v>
      </c>
      <c r="D455" s="77" t="s">
        <v>3293</v>
      </c>
      <c r="E455" s="78">
        <v>20000</v>
      </c>
      <c r="F455" s="15">
        <v>0.5</v>
      </c>
      <c r="G455" s="80">
        <v>12</v>
      </c>
      <c r="H455" s="81">
        <f>Таблица616[[#This Row],[Коэфициент стоимости]]*Таблица616[[#This Row],[Розничная цена KRW]]</f>
        <v>10000</v>
      </c>
      <c r="I455" s="82" t="str">
        <f>IF($H$1="","Введите курс",Таблица616[[#This Row],[Оптовая цена KRW за 1шт]]/$H$1)</f>
        <v>Введите курс</v>
      </c>
      <c r="J455" s="83"/>
      <c r="K455" s="84">
        <f>Таблица616[[#This Row],[Заказ коробок ]]*Таблица616[[#This Row],[Кол-во шт в коробке]]</f>
        <v>0</v>
      </c>
      <c r="L455" s="85">
        <f>Таблица616[[#This Row],[Общее кол-во шт]]*Таблица616[[#This Row],[Оптовая цена KRW за 1шт]]</f>
        <v>0</v>
      </c>
      <c r="M455" s="86" t="str">
        <f>IFERROR(Таблица616[[#This Row],[Общее кол-во шт]]*Таблица616[[#This Row],[Оптовая цена USD за 1шт]],"")</f>
        <v/>
      </c>
      <c r="N455" s="87"/>
    </row>
    <row r="456" spans="1:14" ht="22.5" customHeight="1">
      <c r="A456" s="44" t="s">
        <v>5768</v>
      </c>
      <c r="B456" s="76">
        <v>8806164160152</v>
      </c>
      <c r="C456" s="50" t="s">
        <v>3294</v>
      </c>
      <c r="D456" s="77" t="s">
        <v>293</v>
      </c>
      <c r="E456" s="78">
        <v>20000</v>
      </c>
      <c r="F456" s="15">
        <v>0.5</v>
      </c>
      <c r="G456" s="80">
        <v>12</v>
      </c>
      <c r="H456" s="81">
        <f>Таблица616[[#This Row],[Коэфициент стоимости]]*Таблица616[[#This Row],[Розничная цена KRW]]</f>
        <v>10000</v>
      </c>
      <c r="I456" s="82" t="str">
        <f>IF($H$1="","Введите курс",Таблица616[[#This Row],[Оптовая цена KRW за 1шт]]/$H$1)</f>
        <v>Введите курс</v>
      </c>
      <c r="J456" s="83"/>
      <c r="K456" s="84">
        <f>Таблица616[[#This Row],[Заказ коробок ]]*Таблица616[[#This Row],[Кол-во шт в коробке]]</f>
        <v>0</v>
      </c>
      <c r="L456" s="85">
        <f>Таблица616[[#This Row],[Общее кол-во шт]]*Таблица616[[#This Row],[Оптовая цена KRW за 1шт]]</f>
        <v>0</v>
      </c>
      <c r="M456" s="86" t="str">
        <f>IFERROR(Таблица616[[#This Row],[Общее кол-во шт]]*Таблица616[[#This Row],[Оптовая цена USD за 1шт]],"")</f>
        <v/>
      </c>
      <c r="N456" s="87"/>
    </row>
    <row r="457" spans="1:14" ht="22.5" customHeight="1">
      <c r="A457" s="44" t="s">
        <v>5769</v>
      </c>
      <c r="B457" s="76">
        <v>8806164155318</v>
      </c>
      <c r="C457" s="50" t="s">
        <v>3295</v>
      </c>
      <c r="D457" s="77" t="s">
        <v>527</v>
      </c>
      <c r="E457" s="78">
        <v>16000</v>
      </c>
      <c r="F457" s="15">
        <v>0.5</v>
      </c>
      <c r="G457" s="80">
        <v>12</v>
      </c>
      <c r="H457" s="81">
        <f>Таблица616[[#This Row],[Коэфициент стоимости]]*Таблица616[[#This Row],[Розничная цена KRW]]</f>
        <v>8000</v>
      </c>
      <c r="I457" s="82" t="str">
        <f>IF($H$1="","Введите курс",Таблица616[[#This Row],[Оптовая цена KRW за 1шт]]/$H$1)</f>
        <v>Введите курс</v>
      </c>
      <c r="J457" s="83"/>
      <c r="K457" s="84">
        <f>Таблица616[[#This Row],[Заказ коробок ]]*Таблица616[[#This Row],[Кол-во шт в коробке]]</f>
        <v>0</v>
      </c>
      <c r="L457" s="85">
        <f>Таблица616[[#This Row],[Общее кол-во шт]]*Таблица616[[#This Row],[Оптовая цена KRW за 1шт]]</f>
        <v>0</v>
      </c>
      <c r="M457" s="86" t="str">
        <f>IFERROR(Таблица616[[#This Row],[Общее кол-во шт]]*Таблица616[[#This Row],[Оптовая цена USD за 1шт]],"")</f>
        <v/>
      </c>
      <c r="N457" s="87"/>
    </row>
    <row r="458" spans="1:14" ht="22.5" customHeight="1">
      <c r="A458" s="44" t="s">
        <v>5770</v>
      </c>
      <c r="B458" s="76">
        <v>8806164155264</v>
      </c>
      <c r="C458" s="50" t="s">
        <v>3296</v>
      </c>
      <c r="D458" s="77" t="s">
        <v>526</v>
      </c>
      <c r="E458" s="78">
        <v>16000</v>
      </c>
      <c r="F458" s="15">
        <v>0.5</v>
      </c>
      <c r="G458" s="80">
        <v>12</v>
      </c>
      <c r="H458" s="81">
        <f>Таблица616[[#This Row],[Коэфициент стоимости]]*Таблица616[[#This Row],[Розничная цена KRW]]</f>
        <v>8000</v>
      </c>
      <c r="I458" s="82" t="str">
        <f>IF($H$1="","Введите курс",Таблица616[[#This Row],[Оптовая цена KRW за 1шт]]/$H$1)</f>
        <v>Введите курс</v>
      </c>
      <c r="J458" s="83"/>
      <c r="K458" s="84">
        <f>Таблица616[[#This Row],[Заказ коробок ]]*Таблица616[[#This Row],[Кол-во шт в коробке]]</f>
        <v>0</v>
      </c>
      <c r="L458" s="85">
        <f>Таблица616[[#This Row],[Общее кол-во шт]]*Таблица616[[#This Row],[Оптовая цена KRW за 1шт]]</f>
        <v>0</v>
      </c>
      <c r="M458" s="86" t="str">
        <f>IFERROR(Таблица616[[#This Row],[Общее кол-во шт]]*Таблица616[[#This Row],[Оптовая цена USD за 1шт]],"")</f>
        <v/>
      </c>
      <c r="N458" s="87"/>
    </row>
    <row r="459" spans="1:14" ht="22.5" customHeight="1">
      <c r="A459" s="44" t="s">
        <v>5771</v>
      </c>
      <c r="B459" s="76">
        <v>8806164155325</v>
      </c>
      <c r="C459" s="50" t="s">
        <v>3297</v>
      </c>
      <c r="D459" s="77" t="s">
        <v>525</v>
      </c>
      <c r="E459" s="78">
        <v>16000</v>
      </c>
      <c r="F459" s="15">
        <v>0.5</v>
      </c>
      <c r="G459" s="80">
        <v>12</v>
      </c>
      <c r="H459" s="81">
        <f>Таблица616[[#This Row],[Коэфициент стоимости]]*Таблица616[[#This Row],[Розничная цена KRW]]</f>
        <v>8000</v>
      </c>
      <c r="I459" s="82" t="str">
        <f>IF($H$1="","Введите курс",Таблица616[[#This Row],[Оптовая цена KRW за 1шт]]/$H$1)</f>
        <v>Введите курс</v>
      </c>
      <c r="J459" s="83"/>
      <c r="K459" s="84">
        <f>Таблица616[[#This Row],[Заказ коробок ]]*Таблица616[[#This Row],[Кол-во шт в коробке]]</f>
        <v>0</v>
      </c>
      <c r="L459" s="85">
        <f>Таблица616[[#This Row],[Общее кол-во шт]]*Таблица616[[#This Row],[Оптовая цена KRW за 1шт]]</f>
        <v>0</v>
      </c>
      <c r="M459" s="86" t="str">
        <f>IFERROR(Таблица616[[#This Row],[Общее кол-во шт]]*Таблица616[[#This Row],[Оптовая цена USD за 1шт]],"")</f>
        <v/>
      </c>
      <c r="N459" s="87"/>
    </row>
    <row r="460" spans="1:14" ht="22.5" customHeight="1">
      <c r="A460" s="44" t="s">
        <v>5772</v>
      </c>
      <c r="B460" s="76">
        <v>8806164155363</v>
      </c>
      <c r="C460" s="50" t="s">
        <v>3298</v>
      </c>
      <c r="D460" s="77" t="s">
        <v>524</v>
      </c>
      <c r="E460" s="78">
        <v>16000</v>
      </c>
      <c r="F460" s="15">
        <v>0.5</v>
      </c>
      <c r="G460" s="80">
        <v>12</v>
      </c>
      <c r="H460" s="81">
        <f>Таблица616[[#This Row],[Коэфициент стоимости]]*Таблица616[[#This Row],[Розничная цена KRW]]</f>
        <v>8000</v>
      </c>
      <c r="I460" s="82" t="str">
        <f>IF($H$1="","Введите курс",Таблица616[[#This Row],[Оптовая цена KRW за 1шт]]/$H$1)</f>
        <v>Введите курс</v>
      </c>
      <c r="J460" s="83"/>
      <c r="K460" s="84">
        <f>Таблица616[[#This Row],[Заказ коробок ]]*Таблица616[[#This Row],[Кол-во шт в коробке]]</f>
        <v>0</v>
      </c>
      <c r="L460" s="85">
        <f>Таблица616[[#This Row],[Общее кол-во шт]]*Таблица616[[#This Row],[Оптовая цена KRW за 1шт]]</f>
        <v>0</v>
      </c>
      <c r="M460" s="86" t="str">
        <f>IFERROR(Таблица616[[#This Row],[Общее кол-во шт]]*Таблица616[[#This Row],[Оптовая цена USD за 1шт]],"")</f>
        <v/>
      </c>
      <c r="N460" s="87"/>
    </row>
    <row r="461" spans="1:14" ht="22.5" customHeight="1">
      <c r="A461" s="44" t="s">
        <v>5773</v>
      </c>
      <c r="B461" s="76">
        <v>8806164155448</v>
      </c>
      <c r="C461" s="50" t="s">
        <v>3299</v>
      </c>
      <c r="D461" s="77" t="s">
        <v>344</v>
      </c>
      <c r="E461" s="78">
        <v>22000</v>
      </c>
      <c r="F461" s="15">
        <v>0.5</v>
      </c>
      <c r="G461" s="80">
        <v>12</v>
      </c>
      <c r="H461" s="81">
        <f>Таблица616[[#This Row],[Коэфициент стоимости]]*Таблица616[[#This Row],[Розничная цена KRW]]</f>
        <v>11000</v>
      </c>
      <c r="I461" s="82" t="str">
        <f>IF($H$1="","Введите курс",Таблица616[[#This Row],[Оптовая цена KRW за 1шт]]/$H$1)</f>
        <v>Введите курс</v>
      </c>
      <c r="J461" s="83"/>
      <c r="K461" s="84">
        <f>Таблица616[[#This Row],[Заказ коробок ]]*Таблица616[[#This Row],[Кол-во шт в коробке]]</f>
        <v>0</v>
      </c>
      <c r="L461" s="85">
        <f>Таблица616[[#This Row],[Общее кол-во шт]]*Таблица616[[#This Row],[Оптовая цена KRW за 1шт]]</f>
        <v>0</v>
      </c>
      <c r="M461" s="86" t="str">
        <f>IFERROR(Таблица616[[#This Row],[Общее кол-во шт]]*Таблица616[[#This Row],[Оптовая цена USD за 1шт]],"")</f>
        <v/>
      </c>
      <c r="N461" s="87"/>
    </row>
    <row r="462" spans="1:14" ht="22.5" customHeight="1">
      <c r="A462" s="44" t="s">
        <v>5774</v>
      </c>
      <c r="B462" s="76">
        <v>8806164155424</v>
      </c>
      <c r="C462" s="50" t="s">
        <v>3300</v>
      </c>
      <c r="D462" s="77" t="s">
        <v>343</v>
      </c>
      <c r="E462" s="78">
        <v>22000</v>
      </c>
      <c r="F462" s="15">
        <v>0.5</v>
      </c>
      <c r="G462" s="80">
        <v>12</v>
      </c>
      <c r="H462" s="81">
        <f>Таблица616[[#This Row],[Коэфициент стоимости]]*Таблица616[[#This Row],[Розничная цена KRW]]</f>
        <v>11000</v>
      </c>
      <c r="I462" s="82" t="str">
        <f>IF($H$1="","Введите курс",Таблица616[[#This Row],[Оптовая цена KRW за 1шт]]/$H$1)</f>
        <v>Введите курс</v>
      </c>
      <c r="J462" s="83"/>
      <c r="K462" s="84">
        <f>Таблица616[[#This Row],[Заказ коробок ]]*Таблица616[[#This Row],[Кол-во шт в коробке]]</f>
        <v>0</v>
      </c>
      <c r="L462" s="85">
        <f>Таблица616[[#This Row],[Общее кол-во шт]]*Таблица616[[#This Row],[Оптовая цена KRW за 1шт]]</f>
        <v>0</v>
      </c>
      <c r="M462" s="86" t="str">
        <f>IFERROR(Таблица616[[#This Row],[Общее кол-во шт]]*Таблица616[[#This Row],[Оптовая цена USD за 1шт]],"")</f>
        <v/>
      </c>
      <c r="N462" s="87"/>
    </row>
    <row r="463" spans="1:14" ht="22.5" customHeight="1">
      <c r="A463" s="44" t="s">
        <v>5775</v>
      </c>
      <c r="B463" s="76">
        <v>8806164174920</v>
      </c>
      <c r="C463" s="50" t="s">
        <v>3301</v>
      </c>
      <c r="D463" s="77" t="s">
        <v>3302</v>
      </c>
      <c r="E463" s="78">
        <v>10000</v>
      </c>
      <c r="F463" s="15">
        <v>0.5</v>
      </c>
      <c r="G463" s="80">
        <v>12</v>
      </c>
      <c r="H463" s="81">
        <f>Таблица616[[#This Row],[Коэфициент стоимости]]*Таблица616[[#This Row],[Розничная цена KRW]]</f>
        <v>5000</v>
      </c>
      <c r="I463" s="82" t="str">
        <f>IF($H$1="","Введите курс",Таблица616[[#This Row],[Оптовая цена KRW за 1шт]]/$H$1)</f>
        <v>Введите курс</v>
      </c>
      <c r="J463" s="83"/>
      <c r="K463" s="84">
        <f>Таблица616[[#This Row],[Заказ коробок ]]*Таблица616[[#This Row],[Кол-во шт в коробке]]</f>
        <v>0</v>
      </c>
      <c r="L463" s="85">
        <f>Таблица616[[#This Row],[Общее кол-во шт]]*Таблица616[[#This Row],[Оптовая цена KRW за 1шт]]</f>
        <v>0</v>
      </c>
      <c r="M463" s="86" t="str">
        <f>IFERROR(Таблица616[[#This Row],[Общее кол-во шт]]*Таблица616[[#This Row],[Оптовая цена USD за 1шт]],"")</f>
        <v/>
      </c>
      <c r="N463" s="87"/>
    </row>
    <row r="464" spans="1:14" ht="22.5" customHeight="1">
      <c r="A464" s="44" t="s">
        <v>5776</v>
      </c>
      <c r="B464" s="76">
        <v>8806164174913</v>
      </c>
      <c r="C464" s="50" t="s">
        <v>3303</v>
      </c>
      <c r="D464" s="77" t="s">
        <v>3304</v>
      </c>
      <c r="E464" s="78">
        <v>10000</v>
      </c>
      <c r="F464" s="15">
        <v>0.5</v>
      </c>
      <c r="G464" s="80">
        <v>12</v>
      </c>
      <c r="H464" s="81">
        <f>Таблица616[[#This Row],[Коэфициент стоимости]]*Таблица616[[#This Row],[Розничная цена KRW]]</f>
        <v>5000</v>
      </c>
      <c r="I464" s="82" t="str">
        <f>IF($H$1="","Введите курс",Таблица616[[#This Row],[Оптовая цена KRW за 1шт]]/$H$1)</f>
        <v>Введите курс</v>
      </c>
      <c r="J464" s="83"/>
      <c r="K464" s="84">
        <f>Таблица616[[#This Row],[Заказ коробок ]]*Таблица616[[#This Row],[Кол-во шт в коробке]]</f>
        <v>0</v>
      </c>
      <c r="L464" s="85">
        <f>Таблица616[[#This Row],[Общее кол-во шт]]*Таблица616[[#This Row],[Оптовая цена KRW за 1шт]]</f>
        <v>0</v>
      </c>
      <c r="M464" s="86" t="str">
        <f>IFERROR(Таблица616[[#This Row],[Общее кол-во шт]]*Таблица616[[#This Row],[Оптовая цена USD за 1шт]],"")</f>
        <v/>
      </c>
      <c r="N464" s="87"/>
    </row>
    <row r="465" spans="1:14" ht="22.5" customHeight="1">
      <c r="A465" s="44" t="s">
        <v>5777</v>
      </c>
      <c r="B465" s="76">
        <v>8806164155820</v>
      </c>
      <c r="C465" s="50" t="s">
        <v>3305</v>
      </c>
      <c r="D465" s="77" t="s">
        <v>292</v>
      </c>
      <c r="E465" s="78">
        <v>18000</v>
      </c>
      <c r="F465" s="15">
        <v>0.5</v>
      </c>
      <c r="G465" s="80">
        <v>12</v>
      </c>
      <c r="H465" s="81">
        <f>Таблица616[[#This Row],[Коэфициент стоимости]]*Таблица616[[#This Row],[Розничная цена KRW]]</f>
        <v>9000</v>
      </c>
      <c r="I465" s="82" t="str">
        <f>IF($H$1="","Введите курс",Таблица616[[#This Row],[Оптовая цена KRW за 1шт]]/$H$1)</f>
        <v>Введите курс</v>
      </c>
      <c r="J465" s="83"/>
      <c r="K465" s="84">
        <f>Таблица616[[#This Row],[Заказ коробок ]]*Таблица616[[#This Row],[Кол-во шт в коробке]]</f>
        <v>0</v>
      </c>
      <c r="L465" s="85">
        <f>Таблица616[[#This Row],[Общее кол-во шт]]*Таблица616[[#This Row],[Оптовая цена KRW за 1шт]]</f>
        <v>0</v>
      </c>
      <c r="M465" s="86" t="str">
        <f>IFERROR(Таблица616[[#This Row],[Общее кол-во шт]]*Таблица616[[#This Row],[Оптовая цена USD за 1шт]],"")</f>
        <v/>
      </c>
      <c r="N465" s="87"/>
    </row>
    <row r="466" spans="1:14" ht="22.5" customHeight="1">
      <c r="A466" s="44" t="s">
        <v>5778</v>
      </c>
      <c r="B466" s="76">
        <v>8806164174982</v>
      </c>
      <c r="C466" s="50" t="s">
        <v>3306</v>
      </c>
      <c r="D466" s="77" t="s">
        <v>3307</v>
      </c>
      <c r="E466" s="78">
        <v>11000</v>
      </c>
      <c r="F466" s="15">
        <v>0.5</v>
      </c>
      <c r="G466" s="80">
        <v>12</v>
      </c>
      <c r="H466" s="81">
        <f>Таблица616[[#This Row],[Коэфициент стоимости]]*Таблица616[[#This Row],[Розничная цена KRW]]</f>
        <v>5500</v>
      </c>
      <c r="I466" s="82" t="str">
        <f>IF($H$1="","Введите курс",Таблица616[[#This Row],[Оптовая цена KRW за 1шт]]/$H$1)</f>
        <v>Введите курс</v>
      </c>
      <c r="J466" s="83"/>
      <c r="K466" s="84">
        <f>Таблица616[[#This Row],[Заказ коробок ]]*Таблица616[[#This Row],[Кол-во шт в коробке]]</f>
        <v>0</v>
      </c>
      <c r="L466" s="85">
        <f>Таблица616[[#This Row],[Общее кол-во шт]]*Таблица616[[#This Row],[Оптовая цена KRW за 1шт]]</f>
        <v>0</v>
      </c>
      <c r="M466" s="86" t="str">
        <f>IFERROR(Таблица616[[#This Row],[Общее кол-во шт]]*Таблица616[[#This Row],[Оптовая цена USD за 1шт]],"")</f>
        <v/>
      </c>
      <c r="N466" s="87"/>
    </row>
    <row r="467" spans="1:14" ht="22.5" customHeight="1">
      <c r="A467" s="44" t="s">
        <v>5779</v>
      </c>
      <c r="B467" s="76">
        <v>8806164153475</v>
      </c>
      <c r="C467" s="50" t="s">
        <v>3308</v>
      </c>
      <c r="D467" s="77" t="s">
        <v>820</v>
      </c>
      <c r="E467" s="78">
        <v>6000</v>
      </c>
      <c r="F467" s="15">
        <v>0.5</v>
      </c>
      <c r="G467" s="80">
        <v>10</v>
      </c>
      <c r="H467" s="81">
        <f>Таблица616[[#This Row],[Коэфициент стоимости]]*Таблица616[[#This Row],[Розничная цена KRW]]</f>
        <v>3000</v>
      </c>
      <c r="I467" s="82" t="str">
        <f>IF($H$1="","Введите курс",Таблица616[[#This Row],[Оптовая цена KRW за 1шт]]/$H$1)</f>
        <v>Введите курс</v>
      </c>
      <c r="J467" s="83"/>
      <c r="K467" s="84">
        <f>Таблица616[[#This Row],[Заказ коробок ]]*Таблица616[[#This Row],[Кол-во шт в коробке]]</f>
        <v>0</v>
      </c>
      <c r="L467" s="85">
        <f>Таблица616[[#This Row],[Общее кол-во шт]]*Таблица616[[#This Row],[Оптовая цена KRW за 1шт]]</f>
        <v>0</v>
      </c>
      <c r="M467" s="86" t="str">
        <f>IFERROR(Таблица616[[#This Row],[Общее кол-во шт]]*Таблица616[[#This Row],[Оптовая цена USD за 1шт]],"")</f>
        <v/>
      </c>
      <c r="N467" s="87"/>
    </row>
    <row r="468" spans="1:14" ht="22.5" customHeight="1">
      <c r="A468" s="44" t="s">
        <v>5780</v>
      </c>
      <c r="B468" s="76">
        <v>8806164169407</v>
      </c>
      <c r="C468" s="50" t="s">
        <v>3309</v>
      </c>
      <c r="D468" s="77" t="s">
        <v>819</v>
      </c>
      <c r="E468" s="78">
        <v>8000</v>
      </c>
      <c r="F468" s="15">
        <v>0.5</v>
      </c>
      <c r="G468" s="80">
        <v>10</v>
      </c>
      <c r="H468" s="81">
        <f>Таблица616[[#This Row],[Коэфициент стоимости]]*Таблица616[[#This Row],[Розничная цена KRW]]</f>
        <v>4000</v>
      </c>
      <c r="I468" s="82" t="str">
        <f>IF($H$1="","Введите курс",Таблица616[[#This Row],[Оптовая цена KRW за 1шт]]/$H$1)</f>
        <v>Введите курс</v>
      </c>
      <c r="J468" s="83"/>
      <c r="K468" s="84">
        <f>Таблица616[[#This Row],[Заказ коробок ]]*Таблица616[[#This Row],[Кол-во шт в коробке]]</f>
        <v>0</v>
      </c>
      <c r="L468" s="85">
        <f>Таблица616[[#This Row],[Общее кол-во шт]]*Таблица616[[#This Row],[Оптовая цена KRW за 1шт]]</f>
        <v>0</v>
      </c>
      <c r="M468" s="86" t="str">
        <f>IFERROR(Таблица616[[#This Row],[Общее кол-во шт]]*Таблица616[[#This Row],[Оптовая цена USD за 1шт]],"")</f>
        <v/>
      </c>
      <c r="N468" s="87"/>
    </row>
    <row r="469" spans="1:14" ht="22.5" customHeight="1">
      <c r="A469" s="44" t="s">
        <v>5781</v>
      </c>
      <c r="B469" s="76">
        <v>8806164169414</v>
      </c>
      <c r="C469" s="50" t="s">
        <v>3310</v>
      </c>
      <c r="D469" s="77" t="s">
        <v>818</v>
      </c>
      <c r="E469" s="78">
        <v>8000</v>
      </c>
      <c r="F469" s="15">
        <v>0.5</v>
      </c>
      <c r="G469" s="80">
        <v>10</v>
      </c>
      <c r="H469" s="81">
        <f>Таблица616[[#This Row],[Коэфициент стоимости]]*Таблица616[[#This Row],[Розничная цена KRW]]</f>
        <v>4000</v>
      </c>
      <c r="I469" s="82" t="str">
        <f>IF($H$1="","Введите курс",Таблица616[[#This Row],[Оптовая цена KRW за 1шт]]/$H$1)</f>
        <v>Введите курс</v>
      </c>
      <c r="J469" s="83"/>
      <c r="K469" s="84">
        <f>Таблица616[[#This Row],[Заказ коробок ]]*Таблица616[[#This Row],[Кол-во шт в коробке]]</f>
        <v>0</v>
      </c>
      <c r="L469" s="85">
        <f>Таблица616[[#This Row],[Общее кол-во шт]]*Таблица616[[#This Row],[Оптовая цена KRW за 1шт]]</f>
        <v>0</v>
      </c>
      <c r="M469" s="86" t="str">
        <f>IFERROR(Таблица616[[#This Row],[Общее кол-во шт]]*Таблица616[[#This Row],[Оптовая цена USD за 1шт]],"")</f>
        <v/>
      </c>
      <c r="N469" s="87"/>
    </row>
    <row r="470" spans="1:14" ht="22.5" customHeight="1">
      <c r="A470" s="44" t="s">
        <v>5782</v>
      </c>
      <c r="B470" s="76">
        <v>8806164169421</v>
      </c>
      <c r="C470" s="50" t="s">
        <v>3311</v>
      </c>
      <c r="D470" s="77" t="s">
        <v>817</v>
      </c>
      <c r="E470" s="78">
        <v>8000</v>
      </c>
      <c r="F470" s="15">
        <v>0.5</v>
      </c>
      <c r="G470" s="80">
        <v>10</v>
      </c>
      <c r="H470" s="81">
        <f>Таблица616[[#This Row],[Коэфициент стоимости]]*Таблица616[[#This Row],[Розничная цена KRW]]</f>
        <v>4000</v>
      </c>
      <c r="I470" s="82" t="str">
        <f>IF($H$1="","Введите курс",Таблица616[[#This Row],[Оптовая цена KRW за 1шт]]/$H$1)</f>
        <v>Введите курс</v>
      </c>
      <c r="J470" s="83"/>
      <c r="K470" s="84">
        <f>Таблица616[[#This Row],[Заказ коробок ]]*Таблица616[[#This Row],[Кол-во шт в коробке]]</f>
        <v>0</v>
      </c>
      <c r="L470" s="85">
        <f>Таблица616[[#This Row],[Общее кол-во шт]]*Таблица616[[#This Row],[Оптовая цена KRW за 1шт]]</f>
        <v>0</v>
      </c>
      <c r="M470" s="86" t="str">
        <f>IFERROR(Таблица616[[#This Row],[Общее кол-во шт]]*Таблица616[[#This Row],[Оптовая цена USD за 1шт]],"")</f>
        <v/>
      </c>
      <c r="N470" s="87"/>
    </row>
    <row r="471" spans="1:14" ht="22.5" customHeight="1">
      <c r="A471" s="44" t="s">
        <v>5783</v>
      </c>
      <c r="B471" s="76">
        <v>8806164169438</v>
      </c>
      <c r="C471" s="50" t="s">
        <v>3312</v>
      </c>
      <c r="D471" s="77" t="s">
        <v>816</v>
      </c>
      <c r="E471" s="78">
        <v>8000</v>
      </c>
      <c r="F471" s="15">
        <v>0.5</v>
      </c>
      <c r="G471" s="80">
        <v>10</v>
      </c>
      <c r="H471" s="81">
        <f>Таблица616[[#This Row],[Коэфициент стоимости]]*Таблица616[[#This Row],[Розничная цена KRW]]</f>
        <v>4000</v>
      </c>
      <c r="I471" s="82" t="str">
        <f>IF($H$1="","Введите курс",Таблица616[[#This Row],[Оптовая цена KRW за 1шт]]/$H$1)</f>
        <v>Введите курс</v>
      </c>
      <c r="J471" s="83"/>
      <c r="K471" s="84">
        <f>Таблица616[[#This Row],[Заказ коробок ]]*Таблица616[[#This Row],[Кол-во шт в коробке]]</f>
        <v>0</v>
      </c>
      <c r="L471" s="85">
        <f>Таблица616[[#This Row],[Общее кол-во шт]]*Таблица616[[#This Row],[Оптовая цена KRW за 1шт]]</f>
        <v>0</v>
      </c>
      <c r="M471" s="86" t="str">
        <f>IFERROR(Таблица616[[#This Row],[Общее кол-во шт]]*Таблица616[[#This Row],[Оптовая цена USD за 1шт]],"")</f>
        <v/>
      </c>
      <c r="N471" s="87"/>
    </row>
    <row r="472" spans="1:14" ht="22.5" customHeight="1">
      <c r="A472" s="44" t="s">
        <v>5784</v>
      </c>
      <c r="B472" s="76">
        <v>8806164170113</v>
      </c>
      <c r="C472" s="50" t="s">
        <v>3313</v>
      </c>
      <c r="D472" s="77" t="s">
        <v>3314</v>
      </c>
      <c r="E472" s="78">
        <v>8000</v>
      </c>
      <c r="F472" s="15">
        <v>0.5</v>
      </c>
      <c r="G472" s="80">
        <v>10</v>
      </c>
      <c r="H472" s="81">
        <f>Таблица616[[#This Row],[Коэфициент стоимости]]*Таблица616[[#This Row],[Розничная цена KRW]]</f>
        <v>4000</v>
      </c>
      <c r="I472" s="82" t="str">
        <f>IF($H$1="","Введите курс",Таблица616[[#This Row],[Оптовая цена KRW за 1шт]]/$H$1)</f>
        <v>Введите курс</v>
      </c>
      <c r="J472" s="83"/>
      <c r="K472" s="84">
        <f>Таблица616[[#This Row],[Заказ коробок ]]*Таблица616[[#This Row],[Кол-во шт в коробке]]</f>
        <v>0</v>
      </c>
      <c r="L472" s="85">
        <f>Таблица616[[#This Row],[Общее кол-во шт]]*Таблица616[[#This Row],[Оптовая цена KRW за 1шт]]</f>
        <v>0</v>
      </c>
      <c r="M472" s="86" t="str">
        <f>IFERROR(Таблица616[[#This Row],[Общее кол-во шт]]*Таблица616[[#This Row],[Оптовая цена USD за 1шт]],"")</f>
        <v/>
      </c>
      <c r="N472" s="87"/>
    </row>
    <row r="473" spans="1:14" ht="22.5" customHeight="1">
      <c r="A473" s="44" t="s">
        <v>5785</v>
      </c>
      <c r="B473" s="76">
        <v>8806164170106</v>
      </c>
      <c r="C473" s="50" t="s">
        <v>3315</v>
      </c>
      <c r="D473" s="77" t="s">
        <v>3316</v>
      </c>
      <c r="E473" s="78">
        <v>8000</v>
      </c>
      <c r="F473" s="15">
        <v>0.5</v>
      </c>
      <c r="G473" s="80">
        <v>10</v>
      </c>
      <c r="H473" s="81">
        <f>Таблица616[[#This Row],[Коэфициент стоимости]]*Таблица616[[#This Row],[Розничная цена KRW]]</f>
        <v>4000</v>
      </c>
      <c r="I473" s="82" t="str">
        <f>IF($H$1="","Введите курс",Таблица616[[#This Row],[Оптовая цена KRW за 1шт]]/$H$1)</f>
        <v>Введите курс</v>
      </c>
      <c r="J473" s="83"/>
      <c r="K473" s="84">
        <f>Таблица616[[#This Row],[Заказ коробок ]]*Таблица616[[#This Row],[Кол-во шт в коробке]]</f>
        <v>0</v>
      </c>
      <c r="L473" s="85">
        <f>Таблица616[[#This Row],[Общее кол-во шт]]*Таблица616[[#This Row],[Оптовая цена KRW за 1шт]]</f>
        <v>0</v>
      </c>
      <c r="M473" s="86" t="str">
        <f>IFERROR(Таблица616[[#This Row],[Общее кол-во шт]]*Таблица616[[#This Row],[Оптовая цена USD за 1шт]],"")</f>
        <v/>
      </c>
      <c r="N473" s="87"/>
    </row>
    <row r="474" spans="1:14" ht="22.5" customHeight="1">
      <c r="A474" s="44" t="s">
        <v>5786</v>
      </c>
      <c r="B474" s="76">
        <v>8806164170076</v>
      </c>
      <c r="C474" s="50" t="s">
        <v>3317</v>
      </c>
      <c r="D474" s="77" t="s">
        <v>3318</v>
      </c>
      <c r="E474" s="78">
        <v>8000</v>
      </c>
      <c r="F474" s="15">
        <v>0.5</v>
      </c>
      <c r="G474" s="80">
        <v>10</v>
      </c>
      <c r="H474" s="81">
        <f>Таблица616[[#This Row],[Коэфициент стоимости]]*Таблица616[[#This Row],[Розничная цена KRW]]</f>
        <v>4000</v>
      </c>
      <c r="I474" s="82" t="str">
        <f>IF($H$1="","Введите курс",Таблица616[[#This Row],[Оптовая цена KRW за 1шт]]/$H$1)</f>
        <v>Введите курс</v>
      </c>
      <c r="J474" s="83"/>
      <c r="K474" s="84">
        <f>Таблица616[[#This Row],[Заказ коробок ]]*Таблица616[[#This Row],[Кол-во шт в коробке]]</f>
        <v>0</v>
      </c>
      <c r="L474" s="85">
        <f>Таблица616[[#This Row],[Общее кол-во шт]]*Таблица616[[#This Row],[Оптовая цена KRW за 1шт]]</f>
        <v>0</v>
      </c>
      <c r="M474" s="86" t="str">
        <f>IFERROR(Таблица616[[#This Row],[Общее кол-во шт]]*Таблица616[[#This Row],[Оптовая цена USD за 1шт]],"")</f>
        <v/>
      </c>
      <c r="N474" s="87"/>
    </row>
    <row r="475" spans="1:14" ht="22.5" customHeight="1">
      <c r="A475" s="44" t="s">
        <v>5787</v>
      </c>
      <c r="B475" s="76">
        <v>8806164170083</v>
      </c>
      <c r="C475" s="50" t="s">
        <v>3319</v>
      </c>
      <c r="D475" s="77" t="s">
        <v>3320</v>
      </c>
      <c r="E475" s="78">
        <v>8000</v>
      </c>
      <c r="F475" s="15">
        <v>0.5</v>
      </c>
      <c r="G475" s="80">
        <v>10</v>
      </c>
      <c r="H475" s="81">
        <f>Таблица616[[#This Row],[Коэфициент стоимости]]*Таблица616[[#This Row],[Розничная цена KRW]]</f>
        <v>4000</v>
      </c>
      <c r="I475" s="82" t="str">
        <f>IF($H$1="","Введите курс",Таблица616[[#This Row],[Оптовая цена KRW за 1шт]]/$H$1)</f>
        <v>Введите курс</v>
      </c>
      <c r="J475" s="83"/>
      <c r="K475" s="84">
        <f>Таблица616[[#This Row],[Заказ коробок ]]*Таблица616[[#This Row],[Кол-во шт в коробке]]</f>
        <v>0</v>
      </c>
      <c r="L475" s="85">
        <f>Таблица616[[#This Row],[Общее кол-во шт]]*Таблица616[[#This Row],[Оптовая цена KRW за 1шт]]</f>
        <v>0</v>
      </c>
      <c r="M475" s="86" t="str">
        <f>IFERROR(Таблица616[[#This Row],[Общее кол-во шт]]*Таблица616[[#This Row],[Оптовая цена USD за 1шт]],"")</f>
        <v/>
      </c>
      <c r="N475" s="87"/>
    </row>
    <row r="476" spans="1:14" ht="22.5" customHeight="1">
      <c r="A476" s="44" t="s">
        <v>5788</v>
      </c>
      <c r="B476" s="76">
        <v>8806164170090</v>
      </c>
      <c r="C476" s="50" t="s">
        <v>3321</v>
      </c>
      <c r="D476" s="77" t="s">
        <v>3322</v>
      </c>
      <c r="E476" s="78">
        <v>8000</v>
      </c>
      <c r="F476" s="15">
        <v>0.5</v>
      </c>
      <c r="G476" s="80">
        <v>10</v>
      </c>
      <c r="H476" s="81">
        <f>Таблица616[[#This Row],[Коэфициент стоимости]]*Таблица616[[#This Row],[Розничная цена KRW]]</f>
        <v>4000</v>
      </c>
      <c r="I476" s="82" t="str">
        <f>IF($H$1="","Введите курс",Таблица616[[#This Row],[Оптовая цена KRW за 1шт]]/$H$1)</f>
        <v>Введите курс</v>
      </c>
      <c r="J476" s="83"/>
      <c r="K476" s="84">
        <f>Таблица616[[#This Row],[Заказ коробок ]]*Таблица616[[#This Row],[Кол-во шт в коробке]]</f>
        <v>0</v>
      </c>
      <c r="L476" s="85">
        <f>Таблица616[[#This Row],[Общее кол-во шт]]*Таблица616[[#This Row],[Оптовая цена KRW за 1шт]]</f>
        <v>0</v>
      </c>
      <c r="M476" s="86" t="str">
        <f>IFERROR(Таблица616[[#This Row],[Общее кол-во шт]]*Таблица616[[#This Row],[Оптовая цена USD за 1шт]],"")</f>
        <v/>
      </c>
      <c r="N476" s="87"/>
    </row>
    <row r="477" spans="1:14" ht="22.5" customHeight="1">
      <c r="A477" s="44" t="s">
        <v>5789</v>
      </c>
      <c r="B477" s="76">
        <v>8806164169445</v>
      </c>
      <c r="C477" s="50" t="s">
        <v>3323</v>
      </c>
      <c r="D477" s="77" t="s">
        <v>814</v>
      </c>
      <c r="E477" s="78">
        <v>3000</v>
      </c>
      <c r="F477" s="15">
        <v>0.5</v>
      </c>
      <c r="G477" s="80">
        <v>20</v>
      </c>
      <c r="H477" s="81">
        <f>Таблица616[[#This Row],[Коэфициент стоимости]]*Таблица616[[#This Row],[Розничная цена KRW]]</f>
        <v>1500</v>
      </c>
      <c r="I477" s="82" t="str">
        <f>IF($H$1="","Введите курс",Таблица616[[#This Row],[Оптовая цена KRW за 1шт]]/$H$1)</f>
        <v>Введите курс</v>
      </c>
      <c r="J477" s="83"/>
      <c r="K477" s="84">
        <f>Таблица616[[#This Row],[Заказ коробок ]]*Таблица616[[#This Row],[Кол-во шт в коробке]]</f>
        <v>0</v>
      </c>
      <c r="L477" s="85">
        <f>Таблица616[[#This Row],[Общее кол-во шт]]*Таблица616[[#This Row],[Оптовая цена KRW за 1шт]]</f>
        <v>0</v>
      </c>
      <c r="M477" s="86" t="str">
        <f>IFERROR(Таблица616[[#This Row],[Общее кол-во шт]]*Таблица616[[#This Row],[Оптовая цена USD за 1шт]],"")</f>
        <v/>
      </c>
      <c r="N477" s="87"/>
    </row>
    <row r="478" spans="1:14" ht="22.5" customHeight="1">
      <c r="A478" s="44" t="s">
        <v>5790</v>
      </c>
      <c r="B478" s="76">
        <v>8806164153468</v>
      </c>
      <c r="C478" s="50" t="s">
        <v>3324</v>
      </c>
      <c r="D478" s="77" t="s">
        <v>815</v>
      </c>
      <c r="E478" s="78">
        <v>6000</v>
      </c>
      <c r="F478" s="15">
        <v>0.5</v>
      </c>
      <c r="G478" s="80">
        <v>10</v>
      </c>
      <c r="H478" s="81">
        <f>Таблица616[[#This Row],[Коэфициент стоимости]]*Таблица616[[#This Row],[Розничная цена KRW]]</f>
        <v>3000</v>
      </c>
      <c r="I478" s="82" t="str">
        <f>IF($H$1="","Введите курс",Таблица616[[#This Row],[Оптовая цена KRW за 1шт]]/$H$1)</f>
        <v>Введите курс</v>
      </c>
      <c r="J478" s="83"/>
      <c r="K478" s="84">
        <f>Таблица616[[#This Row],[Заказ коробок ]]*Таблица616[[#This Row],[Кол-во шт в коробке]]</f>
        <v>0</v>
      </c>
      <c r="L478" s="85">
        <f>Таблица616[[#This Row],[Общее кол-во шт]]*Таблица616[[#This Row],[Оптовая цена KRW за 1шт]]</f>
        <v>0</v>
      </c>
      <c r="M478" s="86" t="str">
        <f>IFERROR(Таблица616[[#This Row],[Общее кол-во шт]]*Таблица616[[#This Row],[Оптовая цена USD за 1шт]],"")</f>
        <v/>
      </c>
      <c r="N478" s="87"/>
    </row>
    <row r="479" spans="1:14" ht="22.5" customHeight="1">
      <c r="A479" s="44" t="s">
        <v>5791</v>
      </c>
      <c r="B479" s="76">
        <v>8806164168165</v>
      </c>
      <c r="C479" s="50" t="s">
        <v>3325</v>
      </c>
      <c r="D479" s="77" t="s">
        <v>822</v>
      </c>
      <c r="E479" s="78">
        <v>7500</v>
      </c>
      <c r="F479" s="15">
        <v>0.5</v>
      </c>
      <c r="G479" s="80">
        <v>10</v>
      </c>
      <c r="H479" s="81">
        <f>Таблица616[[#This Row],[Коэфициент стоимости]]*Таблица616[[#This Row],[Розничная цена KRW]]</f>
        <v>3750</v>
      </c>
      <c r="I479" s="82" t="str">
        <f>IF($H$1="","Введите курс",Таблица616[[#This Row],[Оптовая цена KRW за 1шт]]/$H$1)</f>
        <v>Введите курс</v>
      </c>
      <c r="J479" s="83"/>
      <c r="K479" s="84">
        <f>Таблица616[[#This Row],[Заказ коробок ]]*Таблица616[[#This Row],[Кол-во шт в коробке]]</f>
        <v>0</v>
      </c>
      <c r="L479" s="85">
        <f>Таблица616[[#This Row],[Общее кол-во шт]]*Таблица616[[#This Row],[Оптовая цена KRW за 1шт]]</f>
        <v>0</v>
      </c>
      <c r="M479" s="86" t="str">
        <f>IFERROR(Таблица616[[#This Row],[Общее кол-во шт]]*Таблица616[[#This Row],[Оптовая цена USD за 1шт]],"")</f>
        <v/>
      </c>
      <c r="N479" s="87"/>
    </row>
    <row r="480" spans="1:14" ht="22.5" customHeight="1">
      <c r="A480" s="44" t="s">
        <v>5792</v>
      </c>
      <c r="B480" s="76">
        <v>8806164168271</v>
      </c>
      <c r="C480" s="50" t="s">
        <v>3326</v>
      </c>
      <c r="D480" s="77" t="s">
        <v>812</v>
      </c>
      <c r="E480" s="78">
        <v>5000</v>
      </c>
      <c r="F480" s="15">
        <v>0.5</v>
      </c>
      <c r="G480" s="80">
        <v>10</v>
      </c>
      <c r="H480" s="81">
        <f>Таблица616[[#This Row],[Коэфициент стоимости]]*Таблица616[[#This Row],[Розничная цена KRW]]</f>
        <v>2500</v>
      </c>
      <c r="I480" s="82" t="str">
        <f>IF($H$1="","Введите курс",Таблица616[[#This Row],[Оптовая цена KRW за 1шт]]/$H$1)</f>
        <v>Введите курс</v>
      </c>
      <c r="J480" s="83"/>
      <c r="K480" s="84">
        <f>Таблица616[[#This Row],[Заказ коробок ]]*Таблица616[[#This Row],[Кол-во шт в коробке]]</f>
        <v>0</v>
      </c>
      <c r="L480" s="85">
        <f>Таблица616[[#This Row],[Общее кол-во шт]]*Таблица616[[#This Row],[Оптовая цена KRW за 1шт]]</f>
        <v>0</v>
      </c>
      <c r="M480" s="86" t="str">
        <f>IFERROR(Таблица616[[#This Row],[Общее кол-во шт]]*Таблица616[[#This Row],[Оптовая цена USD за 1шт]],"")</f>
        <v/>
      </c>
      <c r="N480" s="87"/>
    </row>
    <row r="481" spans="1:14" ht="22.5" customHeight="1">
      <c r="A481" s="44" t="s">
        <v>5793</v>
      </c>
      <c r="B481" s="76">
        <v>8806164170830</v>
      </c>
      <c r="C481" s="50" t="s">
        <v>3327</v>
      </c>
      <c r="D481" s="77" t="s">
        <v>3328</v>
      </c>
      <c r="E481" s="78">
        <v>9000</v>
      </c>
      <c r="F481" s="15">
        <v>0.5</v>
      </c>
      <c r="G481" s="80">
        <v>10</v>
      </c>
      <c r="H481" s="81">
        <f>Таблица616[[#This Row],[Коэфициент стоимости]]*Таблица616[[#This Row],[Розничная цена KRW]]</f>
        <v>4500</v>
      </c>
      <c r="I481" s="82" t="str">
        <f>IF($H$1="","Введите курс",Таблица616[[#This Row],[Оптовая цена KRW за 1шт]]/$H$1)</f>
        <v>Введите курс</v>
      </c>
      <c r="J481" s="83"/>
      <c r="K481" s="84">
        <f>Таблица616[[#This Row],[Заказ коробок ]]*Таблица616[[#This Row],[Кол-во шт в коробке]]</f>
        <v>0</v>
      </c>
      <c r="L481" s="85">
        <f>Таблица616[[#This Row],[Общее кол-во шт]]*Таблица616[[#This Row],[Оптовая цена KRW за 1шт]]</f>
        <v>0</v>
      </c>
      <c r="M481" s="86" t="str">
        <f>IFERROR(Таблица616[[#This Row],[Общее кол-во шт]]*Таблица616[[#This Row],[Оптовая цена USD за 1шт]],"")</f>
        <v/>
      </c>
      <c r="N481" s="87"/>
    </row>
    <row r="482" spans="1:14" ht="22.5" customHeight="1">
      <c r="A482" s="44" t="s">
        <v>5794</v>
      </c>
      <c r="B482" s="76">
        <v>8806164172445</v>
      </c>
      <c r="C482" s="50" t="s">
        <v>3329</v>
      </c>
      <c r="D482" s="77" t="s">
        <v>809</v>
      </c>
      <c r="E482" s="78">
        <v>12000</v>
      </c>
      <c r="F482" s="15">
        <v>0.5</v>
      </c>
      <c r="G482" s="80">
        <v>12</v>
      </c>
      <c r="H482" s="81">
        <f>Таблица616[[#This Row],[Коэфициент стоимости]]*Таблица616[[#This Row],[Розничная цена KRW]]</f>
        <v>6000</v>
      </c>
      <c r="I482" s="82" t="str">
        <f>IF($H$1="","Введите курс",Таблица616[[#This Row],[Оптовая цена KRW за 1шт]]/$H$1)</f>
        <v>Введите курс</v>
      </c>
      <c r="J482" s="83"/>
      <c r="K482" s="84">
        <f>Таблица616[[#This Row],[Заказ коробок ]]*Таблица616[[#This Row],[Кол-во шт в коробке]]</f>
        <v>0</v>
      </c>
      <c r="L482" s="85">
        <f>Таблица616[[#This Row],[Общее кол-во шт]]*Таблица616[[#This Row],[Оптовая цена KRW за 1шт]]</f>
        <v>0</v>
      </c>
      <c r="M482" s="86" t="str">
        <f>IFERROR(Таблица616[[#This Row],[Общее кол-во шт]]*Таблица616[[#This Row],[Оптовая цена USD за 1шт]],"")</f>
        <v/>
      </c>
      <c r="N482" s="87"/>
    </row>
    <row r="483" spans="1:14" ht="22.5" customHeight="1">
      <c r="A483" s="44" t="s">
        <v>5795</v>
      </c>
      <c r="B483" s="76">
        <v>8806164172438</v>
      </c>
      <c r="C483" s="50" t="s">
        <v>3330</v>
      </c>
      <c r="D483" s="77" t="s">
        <v>808</v>
      </c>
      <c r="E483" s="78">
        <v>12000</v>
      </c>
      <c r="F483" s="15">
        <v>0.5</v>
      </c>
      <c r="G483" s="80">
        <v>12</v>
      </c>
      <c r="H483" s="81">
        <f>Таблица616[[#This Row],[Коэфициент стоимости]]*Таблица616[[#This Row],[Розничная цена KRW]]</f>
        <v>6000</v>
      </c>
      <c r="I483" s="82" t="str">
        <f>IF($H$1="","Введите курс",Таблица616[[#This Row],[Оптовая цена KRW за 1шт]]/$H$1)</f>
        <v>Введите курс</v>
      </c>
      <c r="J483" s="83"/>
      <c r="K483" s="84">
        <f>Таблица616[[#This Row],[Заказ коробок ]]*Таблица616[[#This Row],[Кол-во шт в коробке]]</f>
        <v>0</v>
      </c>
      <c r="L483" s="85">
        <f>Таблица616[[#This Row],[Общее кол-во шт]]*Таблица616[[#This Row],[Оптовая цена KRW за 1шт]]</f>
        <v>0</v>
      </c>
      <c r="M483" s="86" t="str">
        <f>IFERROR(Таблица616[[#This Row],[Общее кол-во шт]]*Таблица616[[#This Row],[Оптовая цена USD за 1шт]],"")</f>
        <v/>
      </c>
      <c r="N483" s="87"/>
    </row>
    <row r="484" spans="1:14" ht="22.5" customHeight="1">
      <c r="A484" s="44" t="s">
        <v>5796</v>
      </c>
      <c r="B484" s="76">
        <v>8806164157268</v>
      </c>
      <c r="C484" s="50" t="s">
        <v>3331</v>
      </c>
      <c r="D484" s="77" t="s">
        <v>810</v>
      </c>
      <c r="E484" s="78">
        <v>28000</v>
      </c>
      <c r="F484" s="15">
        <v>0.5</v>
      </c>
      <c r="G484" s="80">
        <v>10</v>
      </c>
      <c r="H484" s="81">
        <f>Таблица616[[#This Row],[Коэфициент стоимости]]*Таблица616[[#This Row],[Розничная цена KRW]]</f>
        <v>14000</v>
      </c>
      <c r="I484" s="82" t="str">
        <f>IF($H$1="","Введите курс",Таблица616[[#This Row],[Оптовая цена KRW за 1шт]]/$H$1)</f>
        <v>Введите курс</v>
      </c>
      <c r="J484" s="83"/>
      <c r="K484" s="84">
        <f>Таблица616[[#This Row],[Заказ коробок ]]*Таблица616[[#This Row],[Кол-во шт в коробке]]</f>
        <v>0</v>
      </c>
      <c r="L484" s="85">
        <f>Таблица616[[#This Row],[Общее кол-во шт]]*Таблица616[[#This Row],[Оптовая цена KRW за 1шт]]</f>
        <v>0</v>
      </c>
      <c r="M484" s="86" t="str">
        <f>IFERROR(Таблица616[[#This Row],[Общее кол-во шт]]*Таблица616[[#This Row],[Оптовая цена USD за 1шт]],"")</f>
        <v/>
      </c>
      <c r="N484" s="87"/>
    </row>
    <row r="485" spans="1:14" ht="22.5" customHeight="1">
      <c r="A485" s="44" t="s">
        <v>5797</v>
      </c>
      <c r="B485" s="76">
        <v>8806164169469</v>
      </c>
      <c r="C485" s="50" t="s">
        <v>3332</v>
      </c>
      <c r="D485" s="77" t="s">
        <v>821</v>
      </c>
      <c r="E485" s="78">
        <v>9000</v>
      </c>
      <c r="F485" s="15">
        <v>0.5</v>
      </c>
      <c r="G485" s="80">
        <v>10</v>
      </c>
      <c r="H485" s="81">
        <f>Таблица616[[#This Row],[Коэфициент стоимости]]*Таблица616[[#This Row],[Розничная цена KRW]]</f>
        <v>4500</v>
      </c>
      <c r="I485" s="82" t="str">
        <f>IF($H$1="","Введите курс",Таблица616[[#This Row],[Оптовая цена KRW за 1шт]]/$H$1)</f>
        <v>Введите курс</v>
      </c>
      <c r="J485" s="83"/>
      <c r="K485" s="84">
        <f>Таблица616[[#This Row],[Заказ коробок ]]*Таблица616[[#This Row],[Кол-во шт в коробке]]</f>
        <v>0</v>
      </c>
      <c r="L485" s="85">
        <f>Таблица616[[#This Row],[Общее кол-во шт]]*Таблица616[[#This Row],[Оптовая цена KRW за 1шт]]</f>
        <v>0</v>
      </c>
      <c r="M485" s="86" t="str">
        <f>IFERROR(Таблица616[[#This Row],[Общее кол-во шт]]*Таблица616[[#This Row],[Оптовая цена USD за 1шт]],"")</f>
        <v/>
      </c>
      <c r="N485" s="87"/>
    </row>
    <row r="486" spans="1:14" ht="22.5" customHeight="1">
      <c r="A486" s="44" t="s">
        <v>5798</v>
      </c>
      <c r="B486" s="76">
        <v>8806164170038</v>
      </c>
      <c r="C486" s="50" t="s">
        <v>3333</v>
      </c>
      <c r="D486" s="77" t="s">
        <v>3334</v>
      </c>
      <c r="E486" s="78">
        <v>15000</v>
      </c>
      <c r="F486" s="15">
        <v>0.5</v>
      </c>
      <c r="G486" s="80">
        <v>10</v>
      </c>
      <c r="H486" s="81">
        <f>Таблица616[[#This Row],[Коэфициент стоимости]]*Таблица616[[#This Row],[Розничная цена KRW]]</f>
        <v>7500</v>
      </c>
      <c r="I486" s="82" t="str">
        <f>IF($H$1="","Введите курс",Таблица616[[#This Row],[Оптовая цена KRW за 1шт]]/$H$1)</f>
        <v>Введите курс</v>
      </c>
      <c r="J486" s="83"/>
      <c r="K486" s="84">
        <f>Таблица616[[#This Row],[Заказ коробок ]]*Таблица616[[#This Row],[Кол-во шт в коробке]]</f>
        <v>0</v>
      </c>
      <c r="L486" s="85">
        <f>Таблица616[[#This Row],[Общее кол-во шт]]*Таблица616[[#This Row],[Оптовая цена KRW за 1шт]]</f>
        <v>0</v>
      </c>
      <c r="M486" s="86" t="str">
        <f>IFERROR(Таблица616[[#This Row],[Общее кол-во шт]]*Таблица616[[#This Row],[Оптовая цена USD за 1шт]],"")</f>
        <v/>
      </c>
      <c r="N486" s="87"/>
    </row>
    <row r="487" spans="1:14" ht="22.5" customHeight="1">
      <c r="A487" s="44" t="s">
        <v>5799</v>
      </c>
      <c r="B487" s="76">
        <v>8806164170304</v>
      </c>
      <c r="C487" s="50" t="s">
        <v>3335</v>
      </c>
      <c r="D487" s="77" t="s">
        <v>3336</v>
      </c>
      <c r="E487" s="78">
        <v>16000</v>
      </c>
      <c r="F487" s="15">
        <v>0.5</v>
      </c>
      <c r="G487" s="80">
        <v>10</v>
      </c>
      <c r="H487" s="81">
        <f>Таблица616[[#This Row],[Коэфициент стоимости]]*Таблица616[[#This Row],[Розничная цена KRW]]</f>
        <v>8000</v>
      </c>
      <c r="I487" s="82" t="str">
        <f>IF($H$1="","Введите курс",Таблица616[[#This Row],[Оптовая цена KRW за 1шт]]/$H$1)</f>
        <v>Введите курс</v>
      </c>
      <c r="J487" s="83"/>
      <c r="K487" s="84">
        <f>Таблица616[[#This Row],[Заказ коробок ]]*Таблица616[[#This Row],[Кол-во шт в коробке]]</f>
        <v>0</v>
      </c>
      <c r="L487" s="85">
        <f>Таблица616[[#This Row],[Общее кол-во шт]]*Таблица616[[#This Row],[Оптовая цена KRW за 1шт]]</f>
        <v>0</v>
      </c>
      <c r="M487" s="86" t="str">
        <f>IFERROR(Таблица616[[#This Row],[Общее кол-во шт]]*Таблица616[[#This Row],[Оптовая цена USD за 1шт]],"")</f>
        <v/>
      </c>
      <c r="N487" s="87"/>
    </row>
    <row r="488" spans="1:14" ht="22.5" customHeight="1">
      <c r="A488" s="44" t="s">
        <v>5800</v>
      </c>
      <c r="B488" s="76">
        <v>8806164169919</v>
      </c>
      <c r="C488" s="50" t="s">
        <v>3337</v>
      </c>
      <c r="D488" s="77" t="s">
        <v>3338</v>
      </c>
      <c r="E488" s="78">
        <v>9000</v>
      </c>
      <c r="F488" s="15">
        <v>0.5</v>
      </c>
      <c r="G488" s="80">
        <v>10</v>
      </c>
      <c r="H488" s="81">
        <f>Таблица616[[#This Row],[Коэфициент стоимости]]*Таблица616[[#This Row],[Розничная цена KRW]]</f>
        <v>4500</v>
      </c>
      <c r="I488" s="82" t="str">
        <f>IF($H$1="","Введите курс",Таблица616[[#This Row],[Оптовая цена KRW за 1шт]]/$H$1)</f>
        <v>Введите курс</v>
      </c>
      <c r="J488" s="83"/>
      <c r="K488" s="84">
        <f>Таблица616[[#This Row],[Заказ коробок ]]*Таблица616[[#This Row],[Кол-во шт в коробке]]</f>
        <v>0</v>
      </c>
      <c r="L488" s="85">
        <f>Таблица616[[#This Row],[Общее кол-во шт]]*Таблица616[[#This Row],[Оптовая цена KRW за 1шт]]</f>
        <v>0</v>
      </c>
      <c r="M488" s="86" t="str">
        <f>IFERROR(Таблица616[[#This Row],[Общее кол-во шт]]*Таблица616[[#This Row],[Оптовая цена USD за 1шт]],"")</f>
        <v/>
      </c>
      <c r="N488" s="87"/>
    </row>
    <row r="489" spans="1:14" ht="22.5" customHeight="1">
      <c r="A489" s="44" t="s">
        <v>5801</v>
      </c>
      <c r="B489" s="76">
        <v>8806164169476</v>
      </c>
      <c r="C489" s="50" t="s">
        <v>3339</v>
      </c>
      <c r="D489" s="77" t="s">
        <v>813</v>
      </c>
      <c r="E489" s="78">
        <v>10000</v>
      </c>
      <c r="F489" s="15">
        <v>0.5</v>
      </c>
      <c r="G489" s="80">
        <v>10</v>
      </c>
      <c r="H489" s="81">
        <f>Таблица616[[#This Row],[Коэфициент стоимости]]*Таблица616[[#This Row],[Розничная цена KRW]]</f>
        <v>5000</v>
      </c>
      <c r="I489" s="82" t="str">
        <f>IF($H$1="","Введите курс",Таблица616[[#This Row],[Оптовая цена KRW за 1шт]]/$H$1)</f>
        <v>Введите курс</v>
      </c>
      <c r="J489" s="83"/>
      <c r="K489" s="84">
        <f>Таблица616[[#This Row],[Заказ коробок ]]*Таблица616[[#This Row],[Кол-во шт в коробке]]</f>
        <v>0</v>
      </c>
      <c r="L489" s="85">
        <f>Таблица616[[#This Row],[Общее кол-во шт]]*Таблица616[[#This Row],[Оптовая цена KRW за 1шт]]</f>
        <v>0</v>
      </c>
      <c r="M489" s="86" t="str">
        <f>IFERROR(Таблица616[[#This Row],[Общее кол-во шт]]*Таблица616[[#This Row],[Оптовая цена USD за 1шт]],"")</f>
        <v/>
      </c>
      <c r="N489" s="87"/>
    </row>
    <row r="490" spans="1:14" ht="22.5" customHeight="1">
      <c r="A490" s="44" t="s">
        <v>5802</v>
      </c>
      <c r="B490" s="76">
        <v>8806164170069</v>
      </c>
      <c r="C490" s="50" t="s">
        <v>3340</v>
      </c>
      <c r="D490" s="77" t="s">
        <v>811</v>
      </c>
      <c r="E490" s="78">
        <v>8000</v>
      </c>
      <c r="F490" s="15">
        <v>0.5</v>
      </c>
      <c r="G490" s="80">
        <v>10</v>
      </c>
      <c r="H490" s="81">
        <f>Таблица616[[#This Row],[Коэфициент стоимости]]*Таблица616[[#This Row],[Розничная цена KRW]]</f>
        <v>4000</v>
      </c>
      <c r="I490" s="82" t="str">
        <f>IF($H$1="","Введите курс",Таблица616[[#This Row],[Оптовая цена KRW за 1шт]]/$H$1)</f>
        <v>Введите курс</v>
      </c>
      <c r="J490" s="83"/>
      <c r="K490" s="84">
        <f>Таблица616[[#This Row],[Заказ коробок ]]*Таблица616[[#This Row],[Кол-во шт в коробке]]</f>
        <v>0</v>
      </c>
      <c r="L490" s="85">
        <f>Таблица616[[#This Row],[Общее кол-во шт]]*Таблица616[[#This Row],[Оптовая цена KRW за 1шт]]</f>
        <v>0</v>
      </c>
      <c r="M490" s="86" t="str">
        <f>IFERROR(Таблица616[[#This Row],[Общее кол-во шт]]*Таблица616[[#This Row],[Оптовая цена USD за 1шт]],"")</f>
        <v/>
      </c>
      <c r="N490" s="87"/>
    </row>
    <row r="491" spans="1:14" ht="22.5" customHeight="1">
      <c r="A491" s="44" t="s">
        <v>5803</v>
      </c>
      <c r="B491" s="76">
        <v>8806164169926</v>
      </c>
      <c r="C491" s="50" t="s">
        <v>3341</v>
      </c>
      <c r="D491" s="77" t="s">
        <v>824</v>
      </c>
      <c r="E491" s="78">
        <v>10000</v>
      </c>
      <c r="F491" s="15">
        <v>0.5</v>
      </c>
      <c r="G491" s="80">
        <v>10</v>
      </c>
      <c r="H491" s="81">
        <f>Таблица616[[#This Row],[Коэфициент стоимости]]*Таблица616[[#This Row],[Розничная цена KRW]]</f>
        <v>5000</v>
      </c>
      <c r="I491" s="82" t="str">
        <f>IF($H$1="","Введите курс",Таблица616[[#This Row],[Оптовая цена KRW за 1шт]]/$H$1)</f>
        <v>Введите курс</v>
      </c>
      <c r="J491" s="83"/>
      <c r="K491" s="84">
        <f>Таблица616[[#This Row],[Заказ коробок ]]*Таблица616[[#This Row],[Кол-во шт в коробке]]</f>
        <v>0</v>
      </c>
      <c r="L491" s="85">
        <f>Таблица616[[#This Row],[Общее кол-во шт]]*Таблица616[[#This Row],[Оптовая цена KRW за 1шт]]</f>
        <v>0</v>
      </c>
      <c r="M491" s="86" t="str">
        <f>IFERROR(Таблица616[[#This Row],[Общее кол-во шт]]*Таблица616[[#This Row],[Оптовая цена USD за 1шт]],"")</f>
        <v/>
      </c>
      <c r="N491" s="87"/>
    </row>
    <row r="492" spans="1:14" ht="22.5" customHeight="1">
      <c r="A492" s="44" t="s">
        <v>5804</v>
      </c>
      <c r="B492" s="76">
        <v>8806164171547</v>
      </c>
      <c r="C492" s="50" t="s">
        <v>3342</v>
      </c>
      <c r="D492" s="77" t="s">
        <v>3343</v>
      </c>
      <c r="E492" s="78">
        <v>10000</v>
      </c>
      <c r="F492" s="15">
        <v>0.5</v>
      </c>
      <c r="G492" s="80">
        <v>10</v>
      </c>
      <c r="H492" s="81">
        <f>Таблица616[[#This Row],[Коэфициент стоимости]]*Таблица616[[#This Row],[Розничная цена KRW]]</f>
        <v>5000</v>
      </c>
      <c r="I492" s="82" t="str">
        <f>IF($H$1="","Введите курс",Таблица616[[#This Row],[Оптовая цена KRW за 1шт]]/$H$1)</f>
        <v>Введите курс</v>
      </c>
      <c r="J492" s="83"/>
      <c r="K492" s="84">
        <f>Таблица616[[#This Row],[Заказ коробок ]]*Таблица616[[#This Row],[Кол-во шт в коробке]]</f>
        <v>0</v>
      </c>
      <c r="L492" s="85">
        <f>Таблица616[[#This Row],[Общее кол-во шт]]*Таблица616[[#This Row],[Оптовая цена KRW за 1шт]]</f>
        <v>0</v>
      </c>
      <c r="M492" s="86" t="str">
        <f>IFERROR(Таблица616[[#This Row],[Общее кол-во шт]]*Таблица616[[#This Row],[Оптовая цена USD за 1шт]],"")</f>
        <v/>
      </c>
      <c r="N492" s="87"/>
    </row>
    <row r="493" spans="1:14" ht="22.5" customHeight="1">
      <c r="A493" s="44" t="s">
        <v>5805</v>
      </c>
      <c r="B493" s="76">
        <v>8806164171080</v>
      </c>
      <c r="C493" s="50" t="s">
        <v>3344</v>
      </c>
      <c r="D493" s="77" t="s">
        <v>3345</v>
      </c>
      <c r="E493" s="78">
        <v>8000</v>
      </c>
      <c r="F493" s="15">
        <v>0.5</v>
      </c>
      <c r="G493" s="80">
        <v>10</v>
      </c>
      <c r="H493" s="81">
        <f>Таблица616[[#This Row],[Коэфициент стоимости]]*Таблица616[[#This Row],[Розничная цена KRW]]</f>
        <v>4000</v>
      </c>
      <c r="I493" s="82" t="str">
        <f>IF($H$1="","Введите курс",Таблица616[[#This Row],[Оптовая цена KRW за 1шт]]/$H$1)</f>
        <v>Введите курс</v>
      </c>
      <c r="J493" s="83"/>
      <c r="K493" s="84">
        <f>Таблица616[[#This Row],[Заказ коробок ]]*Таблица616[[#This Row],[Кол-во шт в коробке]]</f>
        <v>0</v>
      </c>
      <c r="L493" s="85">
        <f>Таблица616[[#This Row],[Общее кол-во шт]]*Таблица616[[#This Row],[Оптовая цена KRW за 1шт]]</f>
        <v>0</v>
      </c>
      <c r="M493" s="86" t="str">
        <f>IFERROR(Таблица616[[#This Row],[Общее кол-во шт]]*Таблица616[[#This Row],[Оптовая цена USD за 1шт]],"")</f>
        <v/>
      </c>
      <c r="N493" s="87"/>
    </row>
    <row r="494" spans="1:14" ht="22.5" customHeight="1">
      <c r="A494" s="44" t="s">
        <v>5806</v>
      </c>
      <c r="B494" s="76">
        <v>8806164164495</v>
      </c>
      <c r="C494" s="50" t="s">
        <v>3346</v>
      </c>
      <c r="D494" s="77" t="s">
        <v>911</v>
      </c>
      <c r="E494" s="78">
        <v>16000</v>
      </c>
      <c r="F494" s="15">
        <v>0.5</v>
      </c>
      <c r="G494" s="80">
        <v>10</v>
      </c>
      <c r="H494" s="81">
        <f>Таблица616[[#This Row],[Коэфициент стоимости]]*Таблица616[[#This Row],[Розничная цена KRW]]</f>
        <v>8000</v>
      </c>
      <c r="I494" s="82" t="str">
        <f>IF($H$1="","Введите курс",Таблица616[[#This Row],[Оптовая цена KRW за 1шт]]/$H$1)</f>
        <v>Введите курс</v>
      </c>
      <c r="J494" s="83"/>
      <c r="K494" s="84">
        <f>Таблица616[[#This Row],[Заказ коробок ]]*Таблица616[[#This Row],[Кол-во шт в коробке]]</f>
        <v>0</v>
      </c>
      <c r="L494" s="85">
        <f>Таблица616[[#This Row],[Общее кол-во шт]]*Таблица616[[#This Row],[Оптовая цена KRW за 1шт]]</f>
        <v>0</v>
      </c>
      <c r="M494" s="86" t="str">
        <f>IFERROR(Таблица616[[#This Row],[Общее кол-во шт]]*Таблица616[[#This Row],[Оптовая цена USD за 1шт]],"")</f>
        <v/>
      </c>
      <c r="N494" s="87"/>
    </row>
    <row r="495" spans="1:14" ht="22.5" customHeight="1">
      <c r="A495" s="44" t="s">
        <v>5807</v>
      </c>
      <c r="B495" s="76">
        <v>8806164164488</v>
      </c>
      <c r="C495" s="50" t="s">
        <v>3347</v>
      </c>
      <c r="D495" s="77" t="s">
        <v>910</v>
      </c>
      <c r="E495" s="78">
        <v>16000</v>
      </c>
      <c r="F495" s="15">
        <v>0.5</v>
      </c>
      <c r="G495" s="80">
        <v>10</v>
      </c>
      <c r="H495" s="81">
        <f>Таблица616[[#This Row],[Коэфициент стоимости]]*Таблица616[[#This Row],[Розничная цена KRW]]</f>
        <v>8000</v>
      </c>
      <c r="I495" s="82" t="str">
        <f>IF($H$1="","Введите курс",Таблица616[[#This Row],[Оптовая цена KRW за 1шт]]/$H$1)</f>
        <v>Введите курс</v>
      </c>
      <c r="J495" s="83"/>
      <c r="K495" s="84">
        <f>Таблица616[[#This Row],[Заказ коробок ]]*Таблица616[[#This Row],[Кол-во шт в коробке]]</f>
        <v>0</v>
      </c>
      <c r="L495" s="85">
        <f>Таблица616[[#This Row],[Общее кол-во шт]]*Таблица616[[#This Row],[Оптовая цена KRW за 1шт]]</f>
        <v>0</v>
      </c>
      <c r="M495" s="86" t="str">
        <f>IFERROR(Таблица616[[#This Row],[Общее кол-во шт]]*Таблица616[[#This Row],[Оптовая цена USD за 1шт]],"")</f>
        <v/>
      </c>
      <c r="N495" s="87"/>
    </row>
    <row r="496" spans="1:14" ht="22.5" customHeight="1">
      <c r="A496" s="44" t="s">
        <v>5808</v>
      </c>
      <c r="B496" s="76">
        <v>8806164162484</v>
      </c>
      <c r="C496" s="50" t="s">
        <v>3348</v>
      </c>
      <c r="D496" s="77" t="s">
        <v>1100</v>
      </c>
      <c r="E496" s="78">
        <v>16000</v>
      </c>
      <c r="F496" s="15">
        <v>0.5</v>
      </c>
      <c r="G496" s="80">
        <v>10</v>
      </c>
      <c r="H496" s="81">
        <f>Таблица616[[#This Row],[Коэфициент стоимости]]*Таблица616[[#This Row],[Розничная цена KRW]]</f>
        <v>8000</v>
      </c>
      <c r="I496" s="82" t="str">
        <f>IF($H$1="","Введите курс",Таблица616[[#This Row],[Оптовая цена KRW за 1шт]]/$H$1)</f>
        <v>Введите курс</v>
      </c>
      <c r="J496" s="83"/>
      <c r="K496" s="84">
        <f>Таблица616[[#This Row],[Заказ коробок ]]*Таблица616[[#This Row],[Кол-во шт в коробке]]</f>
        <v>0</v>
      </c>
      <c r="L496" s="85">
        <f>Таблица616[[#This Row],[Общее кол-во шт]]*Таблица616[[#This Row],[Оптовая цена KRW за 1шт]]</f>
        <v>0</v>
      </c>
      <c r="M496" s="86" t="str">
        <f>IFERROR(Таблица616[[#This Row],[Общее кол-во шт]]*Таблица616[[#This Row],[Оптовая цена USD за 1шт]],"")</f>
        <v/>
      </c>
      <c r="N496" s="87"/>
    </row>
    <row r="497" spans="1:14" ht="22.5" customHeight="1">
      <c r="A497" s="44" t="s">
        <v>5809</v>
      </c>
      <c r="B497" s="76">
        <v>8806164162477</v>
      </c>
      <c r="C497" s="50" t="s">
        <v>3349</v>
      </c>
      <c r="D497" s="77" t="s">
        <v>909</v>
      </c>
      <c r="E497" s="78">
        <v>16000</v>
      </c>
      <c r="F497" s="15">
        <v>0.5</v>
      </c>
      <c r="G497" s="80">
        <v>10</v>
      </c>
      <c r="H497" s="81">
        <f>Таблица616[[#This Row],[Коэфициент стоимости]]*Таблица616[[#This Row],[Розничная цена KRW]]</f>
        <v>8000</v>
      </c>
      <c r="I497" s="82" t="str">
        <f>IF($H$1="","Введите курс",Таблица616[[#This Row],[Оптовая цена KRW за 1шт]]/$H$1)</f>
        <v>Введите курс</v>
      </c>
      <c r="J497" s="83"/>
      <c r="K497" s="84">
        <f>Таблица616[[#This Row],[Заказ коробок ]]*Таблица616[[#This Row],[Кол-во шт в коробке]]</f>
        <v>0</v>
      </c>
      <c r="L497" s="85">
        <f>Таблица616[[#This Row],[Общее кол-во шт]]*Таблица616[[#This Row],[Оптовая цена KRW за 1шт]]</f>
        <v>0</v>
      </c>
      <c r="M497" s="86" t="str">
        <f>IFERROR(Таблица616[[#This Row],[Общее кол-во шт]]*Таблица616[[#This Row],[Оптовая цена USD за 1шт]],"")</f>
        <v/>
      </c>
      <c r="N497" s="87"/>
    </row>
    <row r="498" spans="1:14" ht="22.5" customHeight="1">
      <c r="A498" s="44" t="s">
        <v>5810</v>
      </c>
      <c r="B498" s="76">
        <v>8806164162491</v>
      </c>
      <c r="C498" s="50" t="s">
        <v>3350</v>
      </c>
      <c r="D498" s="77" t="s">
        <v>908</v>
      </c>
      <c r="E498" s="78">
        <v>16000</v>
      </c>
      <c r="F498" s="15">
        <v>0.5</v>
      </c>
      <c r="G498" s="80">
        <v>10</v>
      </c>
      <c r="H498" s="81">
        <f>Таблица616[[#This Row],[Коэфициент стоимости]]*Таблица616[[#This Row],[Розничная цена KRW]]</f>
        <v>8000</v>
      </c>
      <c r="I498" s="82" t="str">
        <f>IF($H$1="","Введите курс",Таблица616[[#This Row],[Оптовая цена KRW за 1шт]]/$H$1)</f>
        <v>Введите курс</v>
      </c>
      <c r="J498" s="83"/>
      <c r="K498" s="84">
        <f>Таблица616[[#This Row],[Заказ коробок ]]*Таблица616[[#This Row],[Кол-во шт в коробке]]</f>
        <v>0</v>
      </c>
      <c r="L498" s="85">
        <f>Таблица616[[#This Row],[Общее кол-во шт]]*Таблица616[[#This Row],[Оптовая цена KRW за 1шт]]</f>
        <v>0</v>
      </c>
      <c r="M498" s="86" t="str">
        <f>IFERROR(Таблица616[[#This Row],[Общее кол-во шт]]*Таблица616[[#This Row],[Оптовая цена USD за 1шт]],"")</f>
        <v/>
      </c>
      <c r="N498" s="87"/>
    </row>
    <row r="499" spans="1:14" ht="22.5" customHeight="1">
      <c r="A499" s="44" t="s">
        <v>5811</v>
      </c>
      <c r="B499" s="76">
        <v>8806164169490</v>
      </c>
      <c r="C499" s="50" t="s">
        <v>3351</v>
      </c>
      <c r="D499" s="77" t="s">
        <v>1101</v>
      </c>
      <c r="E499" s="78">
        <v>16000</v>
      </c>
      <c r="F499" s="15">
        <v>0.5</v>
      </c>
      <c r="G499" s="80">
        <v>10</v>
      </c>
      <c r="H499" s="81">
        <f>Таблица616[[#This Row],[Коэфициент стоимости]]*Таблица616[[#This Row],[Розничная цена KRW]]</f>
        <v>8000</v>
      </c>
      <c r="I499" s="82" t="str">
        <f>IF($H$1="","Введите курс",Таблица616[[#This Row],[Оптовая цена KRW за 1шт]]/$H$1)</f>
        <v>Введите курс</v>
      </c>
      <c r="J499" s="83"/>
      <c r="K499" s="84">
        <f>Таблица616[[#This Row],[Заказ коробок ]]*Таблица616[[#This Row],[Кол-во шт в коробке]]</f>
        <v>0</v>
      </c>
      <c r="L499" s="85">
        <f>Таблица616[[#This Row],[Общее кол-во шт]]*Таблица616[[#This Row],[Оптовая цена KRW за 1шт]]</f>
        <v>0</v>
      </c>
      <c r="M499" s="86" t="str">
        <f>IFERROR(Таблица616[[#This Row],[Общее кол-во шт]]*Таблица616[[#This Row],[Оптовая цена USD за 1шт]],"")</f>
        <v/>
      </c>
      <c r="N499" s="87"/>
    </row>
    <row r="500" spans="1:14" ht="22.5" customHeight="1">
      <c r="A500" s="44" t="s">
        <v>5812</v>
      </c>
      <c r="B500" s="76">
        <v>8806164125069</v>
      </c>
      <c r="C500" s="50" t="s">
        <v>3352</v>
      </c>
      <c r="D500" s="77" t="s">
        <v>823</v>
      </c>
      <c r="E500" s="78">
        <v>3500</v>
      </c>
      <c r="F500" s="15">
        <v>0.5</v>
      </c>
      <c r="G500" s="80">
        <v>20</v>
      </c>
      <c r="H500" s="81">
        <f>Таблица616[[#This Row],[Коэфициент стоимости]]*Таблица616[[#This Row],[Розничная цена KRW]]</f>
        <v>1750</v>
      </c>
      <c r="I500" s="82" t="str">
        <f>IF($H$1="","Введите курс",Таблица616[[#This Row],[Оптовая цена KRW за 1шт]]/$H$1)</f>
        <v>Введите курс</v>
      </c>
      <c r="J500" s="83"/>
      <c r="K500" s="84">
        <f>Таблица616[[#This Row],[Заказ коробок ]]*Таблица616[[#This Row],[Кол-во шт в коробке]]</f>
        <v>0</v>
      </c>
      <c r="L500" s="85">
        <f>Таблица616[[#This Row],[Общее кол-во шт]]*Таблица616[[#This Row],[Оптовая цена KRW за 1шт]]</f>
        <v>0</v>
      </c>
      <c r="M500" s="86" t="str">
        <f>IFERROR(Таблица616[[#This Row],[Общее кол-во шт]]*Таблица616[[#This Row],[Оптовая цена USD за 1шт]],"")</f>
        <v/>
      </c>
      <c r="N500" s="87"/>
    </row>
    <row r="501" spans="1:14" ht="22.5" customHeight="1">
      <c r="A501" s="44" t="s">
        <v>5813</v>
      </c>
      <c r="B501" s="76">
        <v>8806164146712</v>
      </c>
      <c r="C501" s="50" t="s">
        <v>3353</v>
      </c>
      <c r="D501" s="77" t="s">
        <v>218</v>
      </c>
      <c r="E501" s="78">
        <v>2500</v>
      </c>
      <c r="F501" s="15">
        <v>0.5</v>
      </c>
      <c r="G501" s="80">
        <v>50</v>
      </c>
      <c r="H501" s="81">
        <f>Таблица616[[#This Row],[Коэфициент стоимости]]*Таблица616[[#This Row],[Розничная цена KRW]]</f>
        <v>1250</v>
      </c>
      <c r="I501" s="82" t="str">
        <f>IF($H$1="","Введите курс",Таблица616[[#This Row],[Оптовая цена KRW за 1шт]]/$H$1)</f>
        <v>Введите курс</v>
      </c>
      <c r="J501" s="83"/>
      <c r="K501" s="84">
        <f>Таблица616[[#This Row],[Заказ коробок ]]*Таблица616[[#This Row],[Кол-во шт в коробке]]</f>
        <v>0</v>
      </c>
      <c r="L501" s="85">
        <f>Таблица616[[#This Row],[Общее кол-во шт]]*Таблица616[[#This Row],[Оптовая цена KRW за 1шт]]</f>
        <v>0</v>
      </c>
      <c r="M501" s="86" t="str">
        <f>IFERROR(Таблица616[[#This Row],[Общее кол-во шт]]*Таблица616[[#This Row],[Оптовая цена USD за 1шт]],"")</f>
        <v/>
      </c>
      <c r="N501" s="87"/>
    </row>
    <row r="502" spans="1:14" ht="22.5" customHeight="1">
      <c r="A502" s="44" t="s">
        <v>5814</v>
      </c>
      <c r="B502" s="76">
        <v>8806164112366</v>
      </c>
      <c r="C502" s="50" t="s">
        <v>3354</v>
      </c>
      <c r="D502" s="77" t="s">
        <v>217</v>
      </c>
      <c r="E502" s="78">
        <v>2000</v>
      </c>
      <c r="F502" s="15">
        <v>0.5</v>
      </c>
      <c r="G502" s="80">
        <v>30</v>
      </c>
      <c r="H502" s="81">
        <f>Таблица616[[#This Row],[Коэфициент стоимости]]*Таблица616[[#This Row],[Розничная цена KRW]]</f>
        <v>1000</v>
      </c>
      <c r="I502" s="82" t="str">
        <f>IF($H$1="","Введите курс",Таблица616[[#This Row],[Оптовая цена KRW за 1шт]]/$H$1)</f>
        <v>Введите курс</v>
      </c>
      <c r="J502" s="83"/>
      <c r="K502" s="84">
        <f>Таблица616[[#This Row],[Заказ коробок ]]*Таблица616[[#This Row],[Кол-во шт в коробке]]</f>
        <v>0</v>
      </c>
      <c r="L502" s="85">
        <f>Таблица616[[#This Row],[Общее кол-во шт]]*Таблица616[[#This Row],[Оптовая цена KRW за 1шт]]</f>
        <v>0</v>
      </c>
      <c r="M502" s="86" t="str">
        <f>IFERROR(Таблица616[[#This Row],[Общее кол-во шт]]*Таблица616[[#This Row],[Оптовая цена USD за 1шт]],"")</f>
        <v/>
      </c>
      <c r="N502" s="87"/>
    </row>
    <row r="503" spans="1:14" ht="22.5" customHeight="1">
      <c r="A503" s="44" t="s">
        <v>5815</v>
      </c>
      <c r="B503" s="76">
        <v>8806164172742</v>
      </c>
      <c r="C503" s="50" t="s">
        <v>3355</v>
      </c>
      <c r="D503" s="77" t="s">
        <v>3356</v>
      </c>
      <c r="E503" s="78">
        <v>3000</v>
      </c>
      <c r="F503" s="15">
        <v>0.5</v>
      </c>
      <c r="G503" s="80">
        <v>30</v>
      </c>
      <c r="H503" s="81">
        <f>Таблица616[[#This Row],[Коэфициент стоимости]]*Таблица616[[#This Row],[Розничная цена KRW]]</f>
        <v>1500</v>
      </c>
      <c r="I503" s="82" t="str">
        <f>IF($H$1="","Введите курс",Таблица616[[#This Row],[Оптовая цена KRW за 1шт]]/$H$1)</f>
        <v>Введите курс</v>
      </c>
      <c r="J503" s="83"/>
      <c r="K503" s="84">
        <f>Таблица616[[#This Row],[Заказ коробок ]]*Таблица616[[#This Row],[Кол-во шт в коробке]]</f>
        <v>0</v>
      </c>
      <c r="L503" s="85">
        <f>Таблица616[[#This Row],[Общее кол-во шт]]*Таблица616[[#This Row],[Оптовая цена KRW за 1шт]]</f>
        <v>0</v>
      </c>
      <c r="M503" s="86" t="str">
        <f>IFERROR(Таблица616[[#This Row],[Общее кол-во шт]]*Таблица616[[#This Row],[Оптовая цена USD за 1шт]],"")</f>
        <v/>
      </c>
      <c r="N503" s="87"/>
    </row>
    <row r="504" spans="1:14" ht="22.5" customHeight="1">
      <c r="A504" s="44" t="s">
        <v>5816</v>
      </c>
      <c r="B504" s="76">
        <v>8806164168035</v>
      </c>
      <c r="C504" s="50" t="s">
        <v>3357</v>
      </c>
      <c r="D504" s="77" t="s">
        <v>1099</v>
      </c>
      <c r="E504" s="78">
        <v>15000</v>
      </c>
      <c r="F504" s="15">
        <v>0.5</v>
      </c>
      <c r="G504" s="80">
        <v>12</v>
      </c>
      <c r="H504" s="81">
        <f>Таблица616[[#This Row],[Коэфициент стоимости]]*Таблица616[[#This Row],[Розничная цена KRW]]</f>
        <v>7500</v>
      </c>
      <c r="I504" s="82" t="str">
        <f>IF($H$1="","Введите курс",Таблица616[[#This Row],[Оптовая цена KRW за 1шт]]/$H$1)</f>
        <v>Введите курс</v>
      </c>
      <c r="J504" s="83"/>
      <c r="K504" s="84">
        <f>Таблица616[[#This Row],[Заказ коробок ]]*Таблица616[[#This Row],[Кол-во шт в коробке]]</f>
        <v>0</v>
      </c>
      <c r="L504" s="85">
        <f>Таблица616[[#This Row],[Общее кол-во шт]]*Таблица616[[#This Row],[Оптовая цена KRW за 1шт]]</f>
        <v>0</v>
      </c>
      <c r="M504" s="86" t="str">
        <f>IFERROR(Таблица616[[#This Row],[Общее кол-во шт]]*Таблица616[[#This Row],[Оптовая цена USD за 1шт]],"")</f>
        <v/>
      </c>
      <c r="N504" s="87"/>
    </row>
    <row r="505" spans="1:14" ht="22.5" customHeight="1">
      <c r="A505" s="44" t="s">
        <v>5817</v>
      </c>
      <c r="B505" s="76">
        <v>8806164168028</v>
      </c>
      <c r="C505" s="50" t="s">
        <v>3358</v>
      </c>
      <c r="D505" s="77" t="s">
        <v>1098</v>
      </c>
      <c r="E505" s="78">
        <v>15000</v>
      </c>
      <c r="F505" s="15">
        <v>0.5</v>
      </c>
      <c r="G505" s="80">
        <v>12</v>
      </c>
      <c r="H505" s="81">
        <f>Таблица616[[#This Row],[Коэфициент стоимости]]*Таблица616[[#This Row],[Розничная цена KRW]]</f>
        <v>7500</v>
      </c>
      <c r="I505" s="82" t="str">
        <f>IF($H$1="","Введите курс",Таблица616[[#This Row],[Оптовая цена KRW за 1шт]]/$H$1)</f>
        <v>Введите курс</v>
      </c>
      <c r="J505" s="83"/>
      <c r="K505" s="84">
        <f>Таблица616[[#This Row],[Заказ коробок ]]*Таблица616[[#This Row],[Кол-во шт в коробке]]</f>
        <v>0</v>
      </c>
      <c r="L505" s="85">
        <f>Таблица616[[#This Row],[Общее кол-во шт]]*Таблица616[[#This Row],[Оптовая цена KRW за 1шт]]</f>
        <v>0</v>
      </c>
      <c r="M505" s="86" t="str">
        <f>IFERROR(Таблица616[[#This Row],[Общее кол-во шт]]*Таблица616[[#This Row],[Оптовая цена USD за 1шт]],"")</f>
        <v/>
      </c>
      <c r="N505" s="87"/>
    </row>
    <row r="506" spans="1:14" ht="22.5" customHeight="1">
      <c r="A506" s="44" t="s">
        <v>5818</v>
      </c>
      <c r="B506" s="76">
        <v>8806164168073</v>
      </c>
      <c r="C506" s="50" t="s">
        <v>3359</v>
      </c>
      <c r="D506" s="77" t="s">
        <v>1097</v>
      </c>
      <c r="E506" s="78">
        <v>15000</v>
      </c>
      <c r="F506" s="15">
        <v>0.5</v>
      </c>
      <c r="G506" s="80">
        <v>12</v>
      </c>
      <c r="H506" s="81">
        <f>Таблица616[[#This Row],[Коэфициент стоимости]]*Таблица616[[#This Row],[Розничная цена KRW]]</f>
        <v>7500</v>
      </c>
      <c r="I506" s="82" t="str">
        <f>IF($H$1="","Введите курс",Таблица616[[#This Row],[Оптовая цена KRW за 1шт]]/$H$1)</f>
        <v>Введите курс</v>
      </c>
      <c r="J506" s="83"/>
      <c r="K506" s="84">
        <f>Таблица616[[#This Row],[Заказ коробок ]]*Таблица616[[#This Row],[Кол-во шт в коробке]]</f>
        <v>0</v>
      </c>
      <c r="L506" s="85">
        <f>Таблица616[[#This Row],[Общее кол-во шт]]*Таблица616[[#This Row],[Оптовая цена KRW за 1шт]]</f>
        <v>0</v>
      </c>
      <c r="M506" s="86" t="str">
        <f>IFERROR(Таблица616[[#This Row],[Общее кол-во шт]]*Таблица616[[#This Row],[Оптовая цена USD за 1шт]],"")</f>
        <v/>
      </c>
      <c r="N506" s="87"/>
    </row>
    <row r="507" spans="1:14" ht="22.5" customHeight="1">
      <c r="A507" s="44" t="s">
        <v>5819</v>
      </c>
      <c r="B507" s="76">
        <v>8806164168059</v>
      </c>
      <c r="C507" s="50" t="s">
        <v>3360</v>
      </c>
      <c r="D507" s="77" t="s">
        <v>1096</v>
      </c>
      <c r="E507" s="78">
        <v>15000</v>
      </c>
      <c r="F507" s="15">
        <v>0.5</v>
      </c>
      <c r="G507" s="80">
        <v>12</v>
      </c>
      <c r="H507" s="81">
        <f>Таблица616[[#This Row],[Коэфициент стоимости]]*Таблица616[[#This Row],[Розничная цена KRW]]</f>
        <v>7500</v>
      </c>
      <c r="I507" s="82" t="str">
        <f>IF($H$1="","Введите курс",Таблица616[[#This Row],[Оптовая цена KRW за 1шт]]/$H$1)</f>
        <v>Введите курс</v>
      </c>
      <c r="J507" s="83"/>
      <c r="K507" s="84">
        <f>Таблица616[[#This Row],[Заказ коробок ]]*Таблица616[[#This Row],[Кол-во шт в коробке]]</f>
        <v>0</v>
      </c>
      <c r="L507" s="85">
        <f>Таблица616[[#This Row],[Общее кол-во шт]]*Таблица616[[#This Row],[Оптовая цена KRW за 1шт]]</f>
        <v>0</v>
      </c>
      <c r="M507" s="86" t="str">
        <f>IFERROR(Таблица616[[#This Row],[Общее кол-во шт]]*Таблица616[[#This Row],[Оптовая цена USD за 1шт]],"")</f>
        <v/>
      </c>
      <c r="N507" s="87"/>
    </row>
    <row r="508" spans="1:14" ht="22.5" customHeight="1">
      <c r="A508" s="44" t="s">
        <v>5820</v>
      </c>
      <c r="B508" s="76">
        <v>8806164168042</v>
      </c>
      <c r="C508" s="50" t="s">
        <v>3361</v>
      </c>
      <c r="D508" s="77" t="s">
        <v>1095</v>
      </c>
      <c r="E508" s="78">
        <v>15000</v>
      </c>
      <c r="F508" s="15">
        <v>0.5</v>
      </c>
      <c r="G508" s="80">
        <v>12</v>
      </c>
      <c r="H508" s="81">
        <f>Таблица616[[#This Row],[Коэфициент стоимости]]*Таблица616[[#This Row],[Розничная цена KRW]]</f>
        <v>7500</v>
      </c>
      <c r="I508" s="82" t="str">
        <f>IF($H$1="","Введите курс",Таблица616[[#This Row],[Оптовая цена KRW за 1шт]]/$H$1)</f>
        <v>Введите курс</v>
      </c>
      <c r="J508" s="83"/>
      <c r="K508" s="84">
        <f>Таблица616[[#This Row],[Заказ коробок ]]*Таблица616[[#This Row],[Кол-во шт в коробке]]</f>
        <v>0</v>
      </c>
      <c r="L508" s="85">
        <f>Таблица616[[#This Row],[Общее кол-во шт]]*Таблица616[[#This Row],[Оптовая цена KRW за 1шт]]</f>
        <v>0</v>
      </c>
      <c r="M508" s="86" t="str">
        <f>IFERROR(Таблица616[[#This Row],[Общее кол-во шт]]*Таблица616[[#This Row],[Оптовая цена USD за 1шт]],"")</f>
        <v/>
      </c>
      <c r="N508" s="87"/>
    </row>
    <row r="509" spans="1:14" ht="22.5" customHeight="1">
      <c r="A509" s="44" t="s">
        <v>5821</v>
      </c>
      <c r="B509" s="76">
        <v>8806164168066</v>
      </c>
      <c r="C509" s="50" t="s">
        <v>3362</v>
      </c>
      <c r="D509" s="77" t="s">
        <v>1094</v>
      </c>
      <c r="E509" s="78">
        <v>15000</v>
      </c>
      <c r="F509" s="15">
        <v>0.5</v>
      </c>
      <c r="G509" s="80">
        <v>12</v>
      </c>
      <c r="H509" s="81">
        <f>Таблица616[[#This Row],[Коэфициент стоимости]]*Таблица616[[#This Row],[Розничная цена KRW]]</f>
        <v>7500</v>
      </c>
      <c r="I509" s="82" t="str">
        <f>IF($H$1="","Введите курс",Таблица616[[#This Row],[Оптовая цена KRW за 1шт]]/$H$1)</f>
        <v>Введите курс</v>
      </c>
      <c r="J509" s="83"/>
      <c r="K509" s="84">
        <f>Таблица616[[#This Row],[Заказ коробок ]]*Таблица616[[#This Row],[Кол-во шт в коробке]]</f>
        <v>0</v>
      </c>
      <c r="L509" s="85">
        <f>Таблица616[[#This Row],[Общее кол-во шт]]*Таблица616[[#This Row],[Оптовая цена KRW за 1шт]]</f>
        <v>0</v>
      </c>
      <c r="M509" s="86" t="str">
        <f>IFERROR(Таблица616[[#This Row],[Общее кол-во шт]]*Таблица616[[#This Row],[Оптовая цена USD за 1шт]],"")</f>
        <v/>
      </c>
      <c r="N509" s="87"/>
    </row>
    <row r="510" spans="1:14" ht="22.5" customHeight="1">
      <c r="A510" s="44" t="s">
        <v>5822</v>
      </c>
      <c r="B510" s="76">
        <v>8806164168080</v>
      </c>
      <c r="C510" s="50" t="s">
        <v>3363</v>
      </c>
      <c r="D510" s="77" t="s">
        <v>1093</v>
      </c>
      <c r="E510" s="78">
        <v>15000</v>
      </c>
      <c r="F510" s="15">
        <v>0.5</v>
      </c>
      <c r="G510" s="80">
        <v>12</v>
      </c>
      <c r="H510" s="81">
        <f>Таблица616[[#This Row],[Коэфициент стоимости]]*Таблица616[[#This Row],[Розничная цена KRW]]</f>
        <v>7500</v>
      </c>
      <c r="I510" s="82" t="str">
        <f>IF($H$1="","Введите курс",Таблица616[[#This Row],[Оптовая цена KRW за 1шт]]/$H$1)</f>
        <v>Введите курс</v>
      </c>
      <c r="J510" s="83"/>
      <c r="K510" s="84">
        <f>Таблица616[[#This Row],[Заказ коробок ]]*Таблица616[[#This Row],[Кол-во шт в коробке]]</f>
        <v>0</v>
      </c>
      <c r="L510" s="85">
        <f>Таблица616[[#This Row],[Общее кол-во шт]]*Таблица616[[#This Row],[Оптовая цена KRW за 1шт]]</f>
        <v>0</v>
      </c>
      <c r="M510" s="86" t="str">
        <f>IFERROR(Таблица616[[#This Row],[Общее кол-во шт]]*Таблица616[[#This Row],[Оптовая цена USD за 1шт]],"")</f>
        <v/>
      </c>
      <c r="N510" s="87"/>
    </row>
    <row r="511" spans="1:14" ht="22.5" customHeight="1">
      <c r="A511" s="44" t="s">
        <v>5823</v>
      </c>
      <c r="B511" s="76">
        <v>8806164167748</v>
      </c>
      <c r="C511" s="50" t="s">
        <v>3364</v>
      </c>
      <c r="D511" s="77" t="s">
        <v>1045</v>
      </c>
      <c r="E511" s="78">
        <v>16000</v>
      </c>
      <c r="F511" s="15">
        <v>0.5</v>
      </c>
      <c r="G511" s="80">
        <v>12</v>
      </c>
      <c r="H511" s="81">
        <f>Таблица616[[#This Row],[Коэфициент стоимости]]*Таблица616[[#This Row],[Розничная цена KRW]]</f>
        <v>8000</v>
      </c>
      <c r="I511" s="82" t="str">
        <f>IF($H$1="","Введите курс",Таблица616[[#This Row],[Оптовая цена KRW за 1шт]]/$H$1)</f>
        <v>Введите курс</v>
      </c>
      <c r="J511" s="83"/>
      <c r="K511" s="84">
        <f>Таблица616[[#This Row],[Заказ коробок ]]*Таблица616[[#This Row],[Кол-во шт в коробке]]</f>
        <v>0</v>
      </c>
      <c r="L511" s="85">
        <f>Таблица616[[#This Row],[Общее кол-во шт]]*Таблица616[[#This Row],[Оптовая цена KRW за 1шт]]</f>
        <v>0</v>
      </c>
      <c r="M511" s="86" t="str">
        <f>IFERROR(Таблица616[[#This Row],[Общее кол-во шт]]*Таблица616[[#This Row],[Оптовая цена USD за 1шт]],"")</f>
        <v/>
      </c>
      <c r="N511" s="87"/>
    </row>
    <row r="512" spans="1:14" ht="22.5" customHeight="1">
      <c r="A512" s="44" t="s">
        <v>5824</v>
      </c>
      <c r="B512" s="76">
        <v>8806164167830</v>
      </c>
      <c r="C512" s="50" t="s">
        <v>3365</v>
      </c>
      <c r="D512" s="77" t="s">
        <v>1044</v>
      </c>
      <c r="E512" s="78">
        <v>16000</v>
      </c>
      <c r="F512" s="15">
        <v>0.5</v>
      </c>
      <c r="G512" s="80">
        <v>12</v>
      </c>
      <c r="H512" s="81">
        <f>Таблица616[[#This Row],[Коэфициент стоимости]]*Таблица616[[#This Row],[Розничная цена KRW]]</f>
        <v>8000</v>
      </c>
      <c r="I512" s="82" t="str">
        <f>IF($H$1="","Введите курс",Таблица616[[#This Row],[Оптовая цена KRW за 1шт]]/$H$1)</f>
        <v>Введите курс</v>
      </c>
      <c r="J512" s="83"/>
      <c r="K512" s="84">
        <f>Таблица616[[#This Row],[Заказ коробок ]]*Таблица616[[#This Row],[Кол-во шт в коробке]]</f>
        <v>0</v>
      </c>
      <c r="L512" s="85">
        <f>Таблица616[[#This Row],[Общее кол-во шт]]*Таблица616[[#This Row],[Оптовая цена KRW за 1шт]]</f>
        <v>0</v>
      </c>
      <c r="M512" s="86" t="str">
        <f>IFERROR(Таблица616[[#This Row],[Общее кол-во шт]]*Таблица616[[#This Row],[Оптовая цена USD за 1шт]],"")</f>
        <v/>
      </c>
      <c r="N512" s="87"/>
    </row>
    <row r="513" spans="1:14" ht="22.5" customHeight="1">
      <c r="A513" s="44" t="s">
        <v>5825</v>
      </c>
      <c r="B513" s="76">
        <v>8806164167823</v>
      </c>
      <c r="C513" s="50" t="s">
        <v>3366</v>
      </c>
      <c r="D513" s="77" t="s">
        <v>1043</v>
      </c>
      <c r="E513" s="78">
        <v>16000</v>
      </c>
      <c r="F513" s="15">
        <v>0.5</v>
      </c>
      <c r="G513" s="80">
        <v>12</v>
      </c>
      <c r="H513" s="81">
        <f>Таблица616[[#This Row],[Коэфициент стоимости]]*Таблица616[[#This Row],[Розничная цена KRW]]</f>
        <v>8000</v>
      </c>
      <c r="I513" s="82" t="str">
        <f>IF($H$1="","Введите курс",Таблица616[[#This Row],[Оптовая цена KRW за 1шт]]/$H$1)</f>
        <v>Введите курс</v>
      </c>
      <c r="J513" s="83"/>
      <c r="K513" s="84">
        <f>Таблица616[[#This Row],[Заказ коробок ]]*Таблица616[[#This Row],[Кол-во шт в коробке]]</f>
        <v>0</v>
      </c>
      <c r="L513" s="85">
        <f>Таблица616[[#This Row],[Общее кол-во шт]]*Таблица616[[#This Row],[Оптовая цена KRW за 1шт]]</f>
        <v>0</v>
      </c>
      <c r="M513" s="86" t="str">
        <f>IFERROR(Таблица616[[#This Row],[Общее кол-во шт]]*Таблица616[[#This Row],[Оптовая цена USD за 1шт]],"")</f>
        <v/>
      </c>
      <c r="N513" s="87"/>
    </row>
    <row r="514" spans="1:14" ht="22.5" customHeight="1">
      <c r="A514" s="44" t="s">
        <v>5826</v>
      </c>
      <c r="B514" s="76">
        <v>8806164167793</v>
      </c>
      <c r="C514" s="50" t="s">
        <v>3367</v>
      </c>
      <c r="D514" s="77" t="s">
        <v>1042</v>
      </c>
      <c r="E514" s="78">
        <v>16000</v>
      </c>
      <c r="F514" s="15">
        <v>0.5</v>
      </c>
      <c r="G514" s="80">
        <v>12</v>
      </c>
      <c r="H514" s="81">
        <f>Таблица616[[#This Row],[Коэфициент стоимости]]*Таблица616[[#This Row],[Розничная цена KRW]]</f>
        <v>8000</v>
      </c>
      <c r="I514" s="82" t="str">
        <f>IF($H$1="","Введите курс",Таблица616[[#This Row],[Оптовая цена KRW за 1шт]]/$H$1)</f>
        <v>Введите курс</v>
      </c>
      <c r="J514" s="83"/>
      <c r="K514" s="84">
        <f>Таблица616[[#This Row],[Заказ коробок ]]*Таблица616[[#This Row],[Кол-во шт в коробке]]</f>
        <v>0</v>
      </c>
      <c r="L514" s="85">
        <f>Таблица616[[#This Row],[Общее кол-во шт]]*Таблица616[[#This Row],[Оптовая цена KRW за 1шт]]</f>
        <v>0</v>
      </c>
      <c r="M514" s="86" t="str">
        <f>IFERROR(Таблица616[[#This Row],[Общее кол-во шт]]*Таблица616[[#This Row],[Оптовая цена USD за 1шт]],"")</f>
        <v/>
      </c>
      <c r="N514" s="87"/>
    </row>
    <row r="515" spans="1:14" ht="22.5" customHeight="1">
      <c r="A515" s="44" t="s">
        <v>5827</v>
      </c>
      <c r="B515" s="76">
        <v>8806164167762</v>
      </c>
      <c r="C515" s="50" t="s">
        <v>3368</v>
      </c>
      <c r="D515" s="77" t="s">
        <v>1041</v>
      </c>
      <c r="E515" s="78">
        <v>16000</v>
      </c>
      <c r="F515" s="15">
        <v>0.5</v>
      </c>
      <c r="G515" s="80">
        <v>12</v>
      </c>
      <c r="H515" s="81">
        <f>Таблица616[[#This Row],[Коэфициент стоимости]]*Таблица616[[#This Row],[Розничная цена KRW]]</f>
        <v>8000</v>
      </c>
      <c r="I515" s="82" t="str">
        <f>IF($H$1="","Введите курс",Таблица616[[#This Row],[Оптовая цена KRW за 1шт]]/$H$1)</f>
        <v>Введите курс</v>
      </c>
      <c r="J515" s="83"/>
      <c r="K515" s="84">
        <f>Таблица616[[#This Row],[Заказ коробок ]]*Таблица616[[#This Row],[Кол-во шт в коробке]]</f>
        <v>0</v>
      </c>
      <c r="L515" s="85">
        <f>Таблица616[[#This Row],[Общее кол-во шт]]*Таблица616[[#This Row],[Оптовая цена KRW за 1шт]]</f>
        <v>0</v>
      </c>
      <c r="M515" s="86" t="str">
        <f>IFERROR(Таблица616[[#This Row],[Общее кол-во шт]]*Таблица616[[#This Row],[Оптовая цена USD за 1шт]],"")</f>
        <v/>
      </c>
      <c r="N515" s="87"/>
    </row>
    <row r="516" spans="1:14" ht="22.5" customHeight="1">
      <c r="A516" s="44" t="s">
        <v>5828</v>
      </c>
      <c r="B516" s="76">
        <v>8806164167755</v>
      </c>
      <c r="C516" s="50" t="s">
        <v>3369</v>
      </c>
      <c r="D516" s="77" t="s">
        <v>1040</v>
      </c>
      <c r="E516" s="78">
        <v>16000</v>
      </c>
      <c r="F516" s="15">
        <v>0.5</v>
      </c>
      <c r="G516" s="80">
        <v>12</v>
      </c>
      <c r="H516" s="81">
        <f>Таблица616[[#This Row],[Коэфициент стоимости]]*Таблица616[[#This Row],[Розничная цена KRW]]</f>
        <v>8000</v>
      </c>
      <c r="I516" s="82" t="str">
        <f>IF($H$1="","Введите курс",Таблица616[[#This Row],[Оптовая цена KRW за 1шт]]/$H$1)</f>
        <v>Введите курс</v>
      </c>
      <c r="J516" s="83"/>
      <c r="K516" s="84">
        <f>Таблица616[[#This Row],[Заказ коробок ]]*Таблица616[[#This Row],[Кол-во шт в коробке]]</f>
        <v>0</v>
      </c>
      <c r="L516" s="85">
        <f>Таблица616[[#This Row],[Общее кол-во шт]]*Таблица616[[#This Row],[Оптовая цена KRW за 1шт]]</f>
        <v>0</v>
      </c>
      <c r="M516" s="86" t="str">
        <f>IFERROR(Таблица616[[#This Row],[Общее кол-во шт]]*Таблица616[[#This Row],[Оптовая цена USD за 1шт]],"")</f>
        <v/>
      </c>
      <c r="N516" s="87"/>
    </row>
    <row r="517" spans="1:14" ht="22.5" customHeight="1">
      <c r="A517" s="44" t="s">
        <v>5829</v>
      </c>
      <c r="B517" s="76">
        <v>8806164167786</v>
      </c>
      <c r="C517" s="50" t="s">
        <v>3370</v>
      </c>
      <c r="D517" s="77" t="s">
        <v>1039</v>
      </c>
      <c r="E517" s="78">
        <v>16000</v>
      </c>
      <c r="F517" s="15">
        <v>0.5</v>
      </c>
      <c r="G517" s="80">
        <v>12</v>
      </c>
      <c r="H517" s="81">
        <f>Таблица616[[#This Row],[Коэфициент стоимости]]*Таблица616[[#This Row],[Розничная цена KRW]]</f>
        <v>8000</v>
      </c>
      <c r="I517" s="82" t="str">
        <f>IF($H$1="","Введите курс",Таблица616[[#This Row],[Оптовая цена KRW за 1шт]]/$H$1)</f>
        <v>Введите курс</v>
      </c>
      <c r="J517" s="83"/>
      <c r="K517" s="84">
        <f>Таблица616[[#This Row],[Заказ коробок ]]*Таблица616[[#This Row],[Кол-во шт в коробке]]</f>
        <v>0</v>
      </c>
      <c r="L517" s="85">
        <f>Таблица616[[#This Row],[Общее кол-во шт]]*Таблица616[[#This Row],[Оптовая цена KRW за 1шт]]</f>
        <v>0</v>
      </c>
      <c r="M517" s="86" t="str">
        <f>IFERROR(Таблица616[[#This Row],[Общее кол-во шт]]*Таблица616[[#This Row],[Оптовая цена USD за 1шт]],"")</f>
        <v/>
      </c>
      <c r="N517" s="87"/>
    </row>
    <row r="518" spans="1:14" ht="22.5" customHeight="1">
      <c r="A518" s="44" t="s">
        <v>5830</v>
      </c>
      <c r="B518" s="76">
        <v>8806164167779</v>
      </c>
      <c r="C518" s="50" t="s">
        <v>3371</v>
      </c>
      <c r="D518" s="77" t="s">
        <v>1038</v>
      </c>
      <c r="E518" s="78">
        <v>16000</v>
      </c>
      <c r="F518" s="15">
        <v>0.5</v>
      </c>
      <c r="G518" s="80">
        <v>12</v>
      </c>
      <c r="H518" s="81">
        <f>Таблица616[[#This Row],[Коэфициент стоимости]]*Таблица616[[#This Row],[Розничная цена KRW]]</f>
        <v>8000</v>
      </c>
      <c r="I518" s="82" t="str">
        <f>IF($H$1="","Введите курс",Таблица616[[#This Row],[Оптовая цена KRW за 1шт]]/$H$1)</f>
        <v>Введите курс</v>
      </c>
      <c r="J518" s="83"/>
      <c r="K518" s="84">
        <f>Таблица616[[#This Row],[Заказ коробок ]]*Таблица616[[#This Row],[Кол-во шт в коробке]]</f>
        <v>0</v>
      </c>
      <c r="L518" s="85">
        <f>Таблица616[[#This Row],[Общее кол-во шт]]*Таблица616[[#This Row],[Оптовая цена KRW за 1шт]]</f>
        <v>0</v>
      </c>
      <c r="M518" s="86" t="str">
        <f>IFERROR(Таблица616[[#This Row],[Общее кол-во шт]]*Таблица616[[#This Row],[Оптовая цена USD за 1шт]],"")</f>
        <v/>
      </c>
      <c r="N518" s="87"/>
    </row>
    <row r="519" spans="1:14" ht="22.5" customHeight="1">
      <c r="A519" s="44" t="s">
        <v>5831</v>
      </c>
      <c r="B519" s="76">
        <v>8806164167809</v>
      </c>
      <c r="C519" s="50" t="s">
        <v>3372</v>
      </c>
      <c r="D519" s="77" t="s">
        <v>1037</v>
      </c>
      <c r="E519" s="78">
        <v>16000</v>
      </c>
      <c r="F519" s="15">
        <v>0.5</v>
      </c>
      <c r="G519" s="80">
        <v>12</v>
      </c>
      <c r="H519" s="81">
        <f>Таблица616[[#This Row],[Коэфициент стоимости]]*Таблица616[[#This Row],[Розничная цена KRW]]</f>
        <v>8000</v>
      </c>
      <c r="I519" s="82" t="str">
        <f>IF($H$1="","Введите курс",Таблица616[[#This Row],[Оптовая цена KRW за 1шт]]/$H$1)</f>
        <v>Введите курс</v>
      </c>
      <c r="J519" s="83"/>
      <c r="K519" s="84">
        <f>Таблица616[[#This Row],[Заказ коробок ]]*Таблица616[[#This Row],[Кол-во шт в коробке]]</f>
        <v>0</v>
      </c>
      <c r="L519" s="85">
        <f>Таблица616[[#This Row],[Общее кол-во шт]]*Таблица616[[#This Row],[Оптовая цена KRW за 1шт]]</f>
        <v>0</v>
      </c>
      <c r="M519" s="86" t="str">
        <f>IFERROR(Таблица616[[#This Row],[Общее кол-во шт]]*Таблица616[[#This Row],[Оптовая цена USD за 1шт]],"")</f>
        <v/>
      </c>
      <c r="N519" s="87"/>
    </row>
    <row r="520" spans="1:14" ht="22.5" customHeight="1">
      <c r="A520" s="44" t="s">
        <v>5832</v>
      </c>
      <c r="B520" s="76">
        <v>8806164167816</v>
      </c>
      <c r="C520" s="50" t="s">
        <v>3373</v>
      </c>
      <c r="D520" s="77" t="s">
        <v>1036</v>
      </c>
      <c r="E520" s="78">
        <v>16000</v>
      </c>
      <c r="F520" s="15">
        <v>0.5</v>
      </c>
      <c r="G520" s="80">
        <v>12</v>
      </c>
      <c r="H520" s="81">
        <f>Таблица616[[#This Row],[Коэфициент стоимости]]*Таблица616[[#This Row],[Розничная цена KRW]]</f>
        <v>8000</v>
      </c>
      <c r="I520" s="82" t="str">
        <f>IF($H$1="","Введите курс",Таблица616[[#This Row],[Оптовая цена KRW за 1шт]]/$H$1)</f>
        <v>Введите курс</v>
      </c>
      <c r="J520" s="83"/>
      <c r="K520" s="84">
        <f>Таблица616[[#This Row],[Заказ коробок ]]*Таблица616[[#This Row],[Кол-во шт в коробке]]</f>
        <v>0</v>
      </c>
      <c r="L520" s="85">
        <f>Таблица616[[#This Row],[Общее кол-во шт]]*Таблица616[[#This Row],[Оптовая цена KRW за 1шт]]</f>
        <v>0</v>
      </c>
      <c r="M520" s="86" t="str">
        <f>IFERROR(Таблица616[[#This Row],[Общее кол-во шт]]*Таблица616[[#This Row],[Оптовая цена USD за 1шт]],"")</f>
        <v/>
      </c>
      <c r="N520" s="87"/>
    </row>
    <row r="521" spans="1:14" ht="22.5" customHeight="1">
      <c r="A521" s="44" t="s">
        <v>5833</v>
      </c>
      <c r="B521" s="76">
        <v>8806164167960</v>
      </c>
      <c r="C521" s="50" t="s">
        <v>3374</v>
      </c>
      <c r="D521" s="77" t="s">
        <v>1092</v>
      </c>
      <c r="E521" s="78">
        <v>15000</v>
      </c>
      <c r="F521" s="15">
        <v>0.5</v>
      </c>
      <c r="G521" s="80">
        <v>12</v>
      </c>
      <c r="H521" s="81">
        <f>Таблица616[[#This Row],[Коэфициент стоимости]]*Таблица616[[#This Row],[Розничная цена KRW]]</f>
        <v>7500</v>
      </c>
      <c r="I521" s="82" t="str">
        <f>IF($H$1="","Введите курс",Таблица616[[#This Row],[Оптовая цена KRW за 1шт]]/$H$1)</f>
        <v>Введите курс</v>
      </c>
      <c r="J521" s="83"/>
      <c r="K521" s="84">
        <f>Таблица616[[#This Row],[Заказ коробок ]]*Таблица616[[#This Row],[Кол-во шт в коробке]]</f>
        <v>0</v>
      </c>
      <c r="L521" s="85">
        <f>Таблица616[[#This Row],[Общее кол-во шт]]*Таблица616[[#This Row],[Оптовая цена KRW за 1шт]]</f>
        <v>0</v>
      </c>
      <c r="M521" s="86" t="str">
        <f>IFERROR(Таблица616[[#This Row],[Общее кол-во шт]]*Таблица616[[#This Row],[Оптовая цена USD за 1шт]],"")</f>
        <v/>
      </c>
      <c r="N521" s="87"/>
    </row>
    <row r="522" spans="1:14" ht="22.5" customHeight="1">
      <c r="A522" s="44" t="s">
        <v>5834</v>
      </c>
      <c r="B522" s="76">
        <v>8806164167953</v>
      </c>
      <c r="C522" s="50" t="s">
        <v>3375</v>
      </c>
      <c r="D522" s="77" t="s">
        <v>1091</v>
      </c>
      <c r="E522" s="78">
        <v>15000</v>
      </c>
      <c r="F522" s="15">
        <v>0.5</v>
      </c>
      <c r="G522" s="80">
        <v>12</v>
      </c>
      <c r="H522" s="81">
        <f>Таблица616[[#This Row],[Коэфициент стоимости]]*Таблица616[[#This Row],[Розничная цена KRW]]</f>
        <v>7500</v>
      </c>
      <c r="I522" s="82" t="str">
        <f>IF($H$1="","Введите курс",Таблица616[[#This Row],[Оптовая цена KRW за 1шт]]/$H$1)</f>
        <v>Введите курс</v>
      </c>
      <c r="J522" s="83"/>
      <c r="K522" s="84">
        <f>Таблица616[[#This Row],[Заказ коробок ]]*Таблица616[[#This Row],[Кол-во шт в коробке]]</f>
        <v>0</v>
      </c>
      <c r="L522" s="85">
        <f>Таблица616[[#This Row],[Общее кол-во шт]]*Таблица616[[#This Row],[Оптовая цена KRW за 1шт]]</f>
        <v>0</v>
      </c>
      <c r="M522" s="86" t="str">
        <f>IFERROR(Таблица616[[#This Row],[Общее кол-во шт]]*Таблица616[[#This Row],[Оптовая цена USD за 1шт]],"")</f>
        <v/>
      </c>
      <c r="N522" s="87"/>
    </row>
    <row r="523" spans="1:14" ht="22.5" customHeight="1">
      <c r="A523" s="44" t="s">
        <v>5835</v>
      </c>
      <c r="B523" s="76">
        <v>8806164168004</v>
      </c>
      <c r="C523" s="50" t="s">
        <v>3376</v>
      </c>
      <c r="D523" s="77" t="s">
        <v>1090</v>
      </c>
      <c r="E523" s="78">
        <v>15000</v>
      </c>
      <c r="F523" s="15">
        <v>0.5</v>
      </c>
      <c r="G523" s="80">
        <v>12</v>
      </c>
      <c r="H523" s="81">
        <f>Таблица616[[#This Row],[Коэфициент стоимости]]*Таблица616[[#This Row],[Розничная цена KRW]]</f>
        <v>7500</v>
      </c>
      <c r="I523" s="82" t="str">
        <f>IF($H$1="","Введите курс",Таблица616[[#This Row],[Оптовая цена KRW за 1шт]]/$H$1)</f>
        <v>Введите курс</v>
      </c>
      <c r="J523" s="83"/>
      <c r="K523" s="84">
        <f>Таблица616[[#This Row],[Заказ коробок ]]*Таблица616[[#This Row],[Кол-во шт в коробке]]</f>
        <v>0</v>
      </c>
      <c r="L523" s="85">
        <f>Таблица616[[#This Row],[Общее кол-во шт]]*Таблица616[[#This Row],[Оптовая цена KRW за 1шт]]</f>
        <v>0</v>
      </c>
      <c r="M523" s="86" t="str">
        <f>IFERROR(Таблица616[[#This Row],[Общее кол-во шт]]*Таблица616[[#This Row],[Оптовая цена USD за 1шт]],"")</f>
        <v/>
      </c>
      <c r="N523" s="87"/>
    </row>
    <row r="524" spans="1:14" ht="22.5" customHeight="1">
      <c r="A524" s="44" t="s">
        <v>5836</v>
      </c>
      <c r="B524" s="76">
        <v>8806164167977</v>
      </c>
      <c r="C524" s="50" t="s">
        <v>3377</v>
      </c>
      <c r="D524" s="77" t="s">
        <v>1089</v>
      </c>
      <c r="E524" s="78">
        <v>15000</v>
      </c>
      <c r="F524" s="15">
        <v>0.5</v>
      </c>
      <c r="G524" s="80">
        <v>12</v>
      </c>
      <c r="H524" s="81">
        <f>Таблица616[[#This Row],[Коэфициент стоимости]]*Таблица616[[#This Row],[Розничная цена KRW]]</f>
        <v>7500</v>
      </c>
      <c r="I524" s="82" t="str">
        <f>IF($H$1="","Введите курс",Таблица616[[#This Row],[Оптовая цена KRW за 1шт]]/$H$1)</f>
        <v>Введите курс</v>
      </c>
      <c r="J524" s="83"/>
      <c r="K524" s="84">
        <f>Таблица616[[#This Row],[Заказ коробок ]]*Таблица616[[#This Row],[Кол-во шт в коробке]]</f>
        <v>0</v>
      </c>
      <c r="L524" s="85">
        <f>Таблица616[[#This Row],[Общее кол-во шт]]*Таблица616[[#This Row],[Оптовая цена KRW за 1шт]]</f>
        <v>0</v>
      </c>
      <c r="M524" s="86" t="str">
        <f>IFERROR(Таблица616[[#This Row],[Общее кол-во шт]]*Таблица616[[#This Row],[Оптовая цена USD за 1шт]],"")</f>
        <v/>
      </c>
      <c r="N524" s="87"/>
    </row>
    <row r="525" spans="1:14" ht="22.5" customHeight="1">
      <c r="A525" s="44" t="s">
        <v>5837</v>
      </c>
      <c r="B525" s="76">
        <v>8806164167991</v>
      </c>
      <c r="C525" s="50" t="s">
        <v>3378</v>
      </c>
      <c r="D525" s="77" t="s">
        <v>1088</v>
      </c>
      <c r="E525" s="78">
        <v>15000</v>
      </c>
      <c r="F525" s="15">
        <v>0.5</v>
      </c>
      <c r="G525" s="80">
        <v>12</v>
      </c>
      <c r="H525" s="81">
        <f>Таблица616[[#This Row],[Коэфициент стоимости]]*Таблица616[[#This Row],[Розничная цена KRW]]</f>
        <v>7500</v>
      </c>
      <c r="I525" s="82" t="str">
        <f>IF($H$1="","Введите курс",Таблица616[[#This Row],[Оптовая цена KRW за 1шт]]/$H$1)</f>
        <v>Введите курс</v>
      </c>
      <c r="J525" s="83"/>
      <c r="K525" s="84">
        <f>Таблица616[[#This Row],[Заказ коробок ]]*Таблица616[[#This Row],[Кол-во шт в коробке]]</f>
        <v>0</v>
      </c>
      <c r="L525" s="85">
        <f>Таблица616[[#This Row],[Общее кол-во шт]]*Таблица616[[#This Row],[Оптовая цена KRW за 1шт]]</f>
        <v>0</v>
      </c>
      <c r="M525" s="86" t="str">
        <f>IFERROR(Таблица616[[#This Row],[Общее кол-во шт]]*Таблица616[[#This Row],[Оптовая цена USD за 1шт]],"")</f>
        <v/>
      </c>
      <c r="N525" s="87"/>
    </row>
    <row r="526" spans="1:14" ht="22.5" customHeight="1">
      <c r="A526" s="44" t="s">
        <v>5838</v>
      </c>
      <c r="B526" s="76">
        <v>8806164167984</v>
      </c>
      <c r="C526" s="50" t="s">
        <v>3379</v>
      </c>
      <c r="D526" s="77" t="s">
        <v>1087</v>
      </c>
      <c r="E526" s="78">
        <v>15000</v>
      </c>
      <c r="F526" s="15">
        <v>0.5</v>
      </c>
      <c r="G526" s="80">
        <v>12</v>
      </c>
      <c r="H526" s="81">
        <f>Таблица616[[#This Row],[Коэфициент стоимости]]*Таблица616[[#This Row],[Розничная цена KRW]]</f>
        <v>7500</v>
      </c>
      <c r="I526" s="82" t="str">
        <f>IF($H$1="","Введите курс",Таблица616[[#This Row],[Оптовая цена KRW за 1шт]]/$H$1)</f>
        <v>Введите курс</v>
      </c>
      <c r="J526" s="83"/>
      <c r="K526" s="84">
        <f>Таблица616[[#This Row],[Заказ коробок ]]*Таблица616[[#This Row],[Кол-во шт в коробке]]</f>
        <v>0</v>
      </c>
      <c r="L526" s="85">
        <f>Таблица616[[#This Row],[Общее кол-во шт]]*Таблица616[[#This Row],[Оптовая цена KRW за 1шт]]</f>
        <v>0</v>
      </c>
      <c r="M526" s="86" t="str">
        <f>IFERROR(Таблица616[[#This Row],[Общее кол-во шт]]*Таблица616[[#This Row],[Оптовая цена USD за 1шт]],"")</f>
        <v/>
      </c>
      <c r="N526" s="87"/>
    </row>
    <row r="527" spans="1:14" ht="22.5" customHeight="1">
      <c r="A527" s="44" t="s">
        <v>5839</v>
      </c>
      <c r="B527" s="76">
        <v>8806164168011</v>
      </c>
      <c r="C527" s="50" t="s">
        <v>3380</v>
      </c>
      <c r="D527" s="77" t="s">
        <v>1086</v>
      </c>
      <c r="E527" s="78">
        <v>15000</v>
      </c>
      <c r="F527" s="15">
        <v>0.5</v>
      </c>
      <c r="G527" s="80">
        <v>12</v>
      </c>
      <c r="H527" s="81">
        <f>Таблица616[[#This Row],[Коэфициент стоимости]]*Таблица616[[#This Row],[Розничная цена KRW]]</f>
        <v>7500</v>
      </c>
      <c r="I527" s="82" t="str">
        <f>IF($H$1="","Введите курс",Таблица616[[#This Row],[Оптовая цена KRW за 1шт]]/$H$1)</f>
        <v>Введите курс</v>
      </c>
      <c r="J527" s="83"/>
      <c r="K527" s="84">
        <f>Таблица616[[#This Row],[Заказ коробок ]]*Таблица616[[#This Row],[Кол-во шт в коробке]]</f>
        <v>0</v>
      </c>
      <c r="L527" s="85">
        <f>Таблица616[[#This Row],[Общее кол-во шт]]*Таблица616[[#This Row],[Оптовая цена KRW за 1шт]]</f>
        <v>0</v>
      </c>
      <c r="M527" s="86" t="str">
        <f>IFERROR(Таблица616[[#This Row],[Общее кол-во шт]]*Таблица616[[#This Row],[Оптовая цена USD за 1шт]],"")</f>
        <v/>
      </c>
      <c r="N527" s="87"/>
    </row>
    <row r="528" spans="1:14" ht="22.5" customHeight="1">
      <c r="A528" s="44" t="s">
        <v>5840</v>
      </c>
      <c r="B528" s="76">
        <v>8806164167878</v>
      </c>
      <c r="C528" s="50" t="s">
        <v>3381</v>
      </c>
      <c r="D528" s="77" t="s">
        <v>3382</v>
      </c>
      <c r="E528" s="78">
        <v>10000</v>
      </c>
      <c r="F528" s="15">
        <v>0.5</v>
      </c>
      <c r="G528" s="80">
        <v>12</v>
      </c>
      <c r="H528" s="81">
        <f>Таблица616[[#This Row],[Коэфициент стоимости]]*Таблица616[[#This Row],[Розничная цена KRW]]</f>
        <v>5000</v>
      </c>
      <c r="I528" s="82" t="str">
        <f>IF($H$1="","Введите курс",Таблица616[[#This Row],[Оптовая цена KRW за 1шт]]/$H$1)</f>
        <v>Введите курс</v>
      </c>
      <c r="J528" s="83"/>
      <c r="K528" s="84">
        <f>Таблица616[[#This Row],[Заказ коробок ]]*Таблица616[[#This Row],[Кол-во шт в коробке]]</f>
        <v>0</v>
      </c>
      <c r="L528" s="85">
        <f>Таблица616[[#This Row],[Общее кол-во шт]]*Таблица616[[#This Row],[Оптовая цена KRW за 1шт]]</f>
        <v>0</v>
      </c>
      <c r="M528" s="86" t="str">
        <f>IFERROR(Таблица616[[#This Row],[Общее кол-во шт]]*Таблица616[[#This Row],[Оптовая цена USD за 1шт]],"")</f>
        <v/>
      </c>
      <c r="N528" s="87"/>
    </row>
    <row r="529" spans="1:14" ht="22.5" customHeight="1">
      <c r="A529" s="44" t="s">
        <v>5841</v>
      </c>
      <c r="B529" s="76">
        <v>8806164167861</v>
      </c>
      <c r="C529" s="50" t="s">
        <v>3383</v>
      </c>
      <c r="D529" s="77" t="s">
        <v>3384</v>
      </c>
      <c r="E529" s="78">
        <v>20000</v>
      </c>
      <c r="F529" s="15">
        <v>0.5</v>
      </c>
      <c r="G529" s="80">
        <v>12</v>
      </c>
      <c r="H529" s="81">
        <f>Таблица616[[#This Row],[Коэфициент стоимости]]*Таблица616[[#This Row],[Розничная цена KRW]]</f>
        <v>10000</v>
      </c>
      <c r="I529" s="82" t="str">
        <f>IF($H$1="","Введите курс",Таблица616[[#This Row],[Оптовая цена KRW за 1шт]]/$H$1)</f>
        <v>Введите курс</v>
      </c>
      <c r="J529" s="83"/>
      <c r="K529" s="84">
        <f>Таблица616[[#This Row],[Заказ коробок ]]*Таблица616[[#This Row],[Кол-во шт в коробке]]</f>
        <v>0</v>
      </c>
      <c r="L529" s="85">
        <f>Таблица616[[#This Row],[Общее кол-во шт]]*Таблица616[[#This Row],[Оптовая цена KRW за 1шт]]</f>
        <v>0</v>
      </c>
      <c r="M529" s="86" t="str">
        <f>IFERROR(Таблица616[[#This Row],[Общее кол-во шт]]*Таблица616[[#This Row],[Оптовая цена USD за 1шт]],"")</f>
        <v/>
      </c>
      <c r="N529" s="87"/>
    </row>
    <row r="530" spans="1:14" ht="22.5" customHeight="1">
      <c r="A530" s="44" t="s">
        <v>5842</v>
      </c>
      <c r="B530" s="76">
        <v>8806164167854</v>
      </c>
      <c r="C530" s="50" t="s">
        <v>3385</v>
      </c>
      <c r="D530" s="77" t="s">
        <v>3386</v>
      </c>
      <c r="E530" s="78">
        <v>10000</v>
      </c>
      <c r="F530" s="15">
        <v>0.5</v>
      </c>
      <c r="G530" s="80">
        <v>12</v>
      </c>
      <c r="H530" s="81">
        <f>Таблица616[[#This Row],[Коэфициент стоимости]]*Таблица616[[#This Row],[Розничная цена KRW]]</f>
        <v>5000</v>
      </c>
      <c r="I530" s="82" t="str">
        <f>IF($H$1="","Введите курс",Таблица616[[#This Row],[Оптовая цена KRW за 1шт]]/$H$1)</f>
        <v>Введите курс</v>
      </c>
      <c r="J530" s="83"/>
      <c r="K530" s="84">
        <f>Таблица616[[#This Row],[Заказ коробок ]]*Таблица616[[#This Row],[Кол-во шт в коробке]]</f>
        <v>0</v>
      </c>
      <c r="L530" s="85">
        <f>Таблица616[[#This Row],[Общее кол-во шт]]*Таблица616[[#This Row],[Оптовая цена KRW за 1шт]]</f>
        <v>0</v>
      </c>
      <c r="M530" s="86" t="str">
        <f>IFERROR(Таблица616[[#This Row],[Общее кол-во шт]]*Таблица616[[#This Row],[Оптовая цена USD за 1шт]],"")</f>
        <v/>
      </c>
      <c r="N530" s="87"/>
    </row>
    <row r="531" spans="1:14" ht="22.5" customHeight="1">
      <c r="A531" s="44" t="s">
        <v>5843</v>
      </c>
      <c r="B531" s="76">
        <v>8806164167847</v>
      </c>
      <c r="C531" s="50" t="s">
        <v>3387</v>
      </c>
      <c r="D531" s="77" t="s">
        <v>3388</v>
      </c>
      <c r="E531" s="78">
        <v>20000</v>
      </c>
      <c r="F531" s="15">
        <v>0.5</v>
      </c>
      <c r="G531" s="80">
        <v>12</v>
      </c>
      <c r="H531" s="81">
        <f>Таблица616[[#This Row],[Коэфициент стоимости]]*Таблица616[[#This Row],[Розничная цена KRW]]</f>
        <v>10000</v>
      </c>
      <c r="I531" s="82" t="str">
        <f>IF($H$1="","Введите курс",Таблица616[[#This Row],[Оптовая цена KRW за 1шт]]/$H$1)</f>
        <v>Введите курс</v>
      </c>
      <c r="J531" s="83"/>
      <c r="K531" s="84">
        <f>Таблица616[[#This Row],[Заказ коробок ]]*Таблица616[[#This Row],[Кол-во шт в коробке]]</f>
        <v>0</v>
      </c>
      <c r="L531" s="85">
        <f>Таблица616[[#This Row],[Общее кол-во шт]]*Таблица616[[#This Row],[Оптовая цена KRW за 1шт]]</f>
        <v>0</v>
      </c>
      <c r="M531" s="86" t="str">
        <f>IFERROR(Таблица616[[#This Row],[Общее кол-во шт]]*Таблица616[[#This Row],[Оптовая цена USD за 1шт]],"")</f>
        <v/>
      </c>
      <c r="N531" s="87"/>
    </row>
    <row r="532" spans="1:14" ht="22.5" customHeight="1">
      <c r="A532" s="44" t="s">
        <v>5844</v>
      </c>
      <c r="B532" s="76">
        <v>8806164167946</v>
      </c>
      <c r="C532" s="50" t="s">
        <v>3389</v>
      </c>
      <c r="D532" s="77" t="s">
        <v>3390</v>
      </c>
      <c r="E532" s="78">
        <v>10000</v>
      </c>
      <c r="F532" s="15">
        <v>0.5</v>
      </c>
      <c r="G532" s="80">
        <v>12</v>
      </c>
      <c r="H532" s="81">
        <f>Таблица616[[#This Row],[Коэфициент стоимости]]*Таблица616[[#This Row],[Розничная цена KRW]]</f>
        <v>5000</v>
      </c>
      <c r="I532" s="82" t="str">
        <f>IF($H$1="","Введите курс",Таблица616[[#This Row],[Оптовая цена KRW за 1шт]]/$H$1)</f>
        <v>Введите курс</v>
      </c>
      <c r="J532" s="83"/>
      <c r="K532" s="84">
        <f>Таблица616[[#This Row],[Заказ коробок ]]*Таблица616[[#This Row],[Кол-во шт в коробке]]</f>
        <v>0</v>
      </c>
      <c r="L532" s="85">
        <f>Таблица616[[#This Row],[Общее кол-во шт]]*Таблица616[[#This Row],[Оптовая цена KRW за 1шт]]</f>
        <v>0</v>
      </c>
      <c r="M532" s="86" t="str">
        <f>IFERROR(Таблица616[[#This Row],[Общее кол-во шт]]*Таблица616[[#This Row],[Оптовая цена USD за 1шт]],"")</f>
        <v/>
      </c>
      <c r="N532" s="87"/>
    </row>
    <row r="533" spans="1:14" ht="22.5" customHeight="1">
      <c r="A533" s="44" t="s">
        <v>5845</v>
      </c>
      <c r="B533" s="76">
        <v>8806164167939</v>
      </c>
      <c r="C533" s="50" t="s">
        <v>3391</v>
      </c>
      <c r="D533" s="77" t="s">
        <v>3392</v>
      </c>
      <c r="E533" s="78">
        <v>20000</v>
      </c>
      <c r="F533" s="15">
        <v>0.5</v>
      </c>
      <c r="G533" s="80">
        <v>12</v>
      </c>
      <c r="H533" s="81">
        <f>Таблица616[[#This Row],[Коэфициент стоимости]]*Таблица616[[#This Row],[Розничная цена KRW]]</f>
        <v>10000</v>
      </c>
      <c r="I533" s="82" t="str">
        <f>IF($H$1="","Введите курс",Таблица616[[#This Row],[Оптовая цена KRW за 1шт]]/$H$1)</f>
        <v>Введите курс</v>
      </c>
      <c r="J533" s="83"/>
      <c r="K533" s="84">
        <f>Таблица616[[#This Row],[Заказ коробок ]]*Таблица616[[#This Row],[Кол-во шт в коробке]]</f>
        <v>0</v>
      </c>
      <c r="L533" s="85">
        <f>Таблица616[[#This Row],[Общее кол-во шт]]*Таблица616[[#This Row],[Оптовая цена KRW за 1шт]]</f>
        <v>0</v>
      </c>
      <c r="M533" s="86" t="str">
        <f>IFERROR(Таблица616[[#This Row],[Общее кол-во шт]]*Таблица616[[#This Row],[Оптовая цена USD за 1шт]],"")</f>
        <v/>
      </c>
      <c r="N533" s="87"/>
    </row>
    <row r="534" spans="1:14" ht="22.5" customHeight="1">
      <c r="A534" s="44" t="s">
        <v>5846</v>
      </c>
      <c r="B534" s="76">
        <v>8806164167922</v>
      </c>
      <c r="C534" s="50" t="s">
        <v>3393</v>
      </c>
      <c r="D534" s="77" t="s">
        <v>3394</v>
      </c>
      <c r="E534" s="78">
        <v>10000</v>
      </c>
      <c r="F534" s="15">
        <v>0.5</v>
      </c>
      <c r="G534" s="80">
        <v>12</v>
      </c>
      <c r="H534" s="81">
        <f>Таблица616[[#This Row],[Коэфициент стоимости]]*Таблица616[[#This Row],[Розничная цена KRW]]</f>
        <v>5000</v>
      </c>
      <c r="I534" s="82" t="str">
        <f>IF($H$1="","Введите курс",Таблица616[[#This Row],[Оптовая цена KRW за 1шт]]/$H$1)</f>
        <v>Введите курс</v>
      </c>
      <c r="J534" s="83"/>
      <c r="K534" s="84">
        <f>Таблица616[[#This Row],[Заказ коробок ]]*Таблица616[[#This Row],[Кол-во шт в коробке]]</f>
        <v>0</v>
      </c>
      <c r="L534" s="85">
        <f>Таблица616[[#This Row],[Общее кол-во шт]]*Таблица616[[#This Row],[Оптовая цена KRW за 1шт]]</f>
        <v>0</v>
      </c>
      <c r="M534" s="86" t="str">
        <f>IFERROR(Таблица616[[#This Row],[Общее кол-во шт]]*Таблица616[[#This Row],[Оптовая цена USD за 1шт]],"")</f>
        <v/>
      </c>
      <c r="N534" s="87"/>
    </row>
    <row r="535" spans="1:14" ht="22.5" customHeight="1">
      <c r="A535" s="44" t="s">
        <v>5847</v>
      </c>
      <c r="B535" s="76">
        <v>8806164167915</v>
      </c>
      <c r="C535" s="50" t="s">
        <v>3395</v>
      </c>
      <c r="D535" s="77" t="s">
        <v>3396</v>
      </c>
      <c r="E535" s="78">
        <v>20000</v>
      </c>
      <c r="F535" s="15">
        <v>0.5</v>
      </c>
      <c r="G535" s="80">
        <v>12</v>
      </c>
      <c r="H535" s="81">
        <f>Таблица616[[#This Row],[Коэфициент стоимости]]*Таблица616[[#This Row],[Розничная цена KRW]]</f>
        <v>10000</v>
      </c>
      <c r="I535" s="82" t="str">
        <f>IF($H$1="","Введите курс",Таблица616[[#This Row],[Оптовая цена KRW за 1шт]]/$H$1)</f>
        <v>Введите курс</v>
      </c>
      <c r="J535" s="83"/>
      <c r="K535" s="84">
        <f>Таблица616[[#This Row],[Заказ коробок ]]*Таблица616[[#This Row],[Кол-во шт в коробке]]</f>
        <v>0</v>
      </c>
      <c r="L535" s="85">
        <f>Таблица616[[#This Row],[Общее кол-во шт]]*Таблица616[[#This Row],[Оптовая цена KRW за 1шт]]</f>
        <v>0</v>
      </c>
      <c r="M535" s="86" t="str">
        <f>IFERROR(Таблица616[[#This Row],[Общее кол-во шт]]*Таблица616[[#This Row],[Оптовая цена USD за 1шт]],"")</f>
        <v/>
      </c>
      <c r="N535" s="87"/>
    </row>
    <row r="536" spans="1:14" ht="22.5" customHeight="1">
      <c r="A536" s="44" t="s">
        <v>5848</v>
      </c>
      <c r="B536" s="76">
        <v>8806164168622</v>
      </c>
      <c r="C536" s="50" t="s">
        <v>3397</v>
      </c>
      <c r="D536" s="77" t="s">
        <v>1023</v>
      </c>
      <c r="E536" s="78">
        <v>10000</v>
      </c>
      <c r="F536" s="15">
        <v>0.5</v>
      </c>
      <c r="G536" s="80">
        <v>12</v>
      </c>
      <c r="H536" s="81">
        <f>Таблица616[[#This Row],[Коэфициент стоимости]]*Таблица616[[#This Row],[Розничная цена KRW]]</f>
        <v>5000</v>
      </c>
      <c r="I536" s="82" t="str">
        <f>IF($H$1="","Введите курс",Таблица616[[#This Row],[Оптовая цена KRW за 1шт]]/$H$1)</f>
        <v>Введите курс</v>
      </c>
      <c r="J536" s="83"/>
      <c r="K536" s="84">
        <f>Таблица616[[#This Row],[Заказ коробок ]]*Таблица616[[#This Row],[Кол-во шт в коробке]]</f>
        <v>0</v>
      </c>
      <c r="L536" s="85">
        <f>Таблица616[[#This Row],[Общее кол-во шт]]*Таблица616[[#This Row],[Оптовая цена KRW за 1шт]]</f>
        <v>0</v>
      </c>
      <c r="M536" s="86" t="str">
        <f>IFERROR(Таблица616[[#This Row],[Общее кол-во шт]]*Таблица616[[#This Row],[Оптовая цена USD за 1шт]],"")</f>
        <v/>
      </c>
      <c r="N536" s="87"/>
    </row>
    <row r="537" spans="1:14" ht="22.5" customHeight="1">
      <c r="A537" s="44" t="s">
        <v>5849</v>
      </c>
      <c r="B537" s="76">
        <v>8806164168615</v>
      </c>
      <c r="C537" s="50" t="s">
        <v>3398</v>
      </c>
      <c r="D537" s="77" t="s">
        <v>1027</v>
      </c>
      <c r="E537" s="78">
        <v>20000</v>
      </c>
      <c r="F537" s="15">
        <v>0.5</v>
      </c>
      <c r="G537" s="80">
        <v>12</v>
      </c>
      <c r="H537" s="81">
        <f>Таблица616[[#This Row],[Коэфициент стоимости]]*Таблица616[[#This Row],[Розничная цена KRW]]</f>
        <v>10000</v>
      </c>
      <c r="I537" s="82" t="str">
        <f>IF($H$1="","Введите курс",Таблица616[[#This Row],[Оптовая цена KRW за 1шт]]/$H$1)</f>
        <v>Введите курс</v>
      </c>
      <c r="J537" s="83"/>
      <c r="K537" s="84">
        <f>Таблица616[[#This Row],[Заказ коробок ]]*Таблица616[[#This Row],[Кол-во шт в коробке]]</f>
        <v>0</v>
      </c>
      <c r="L537" s="85">
        <f>Таблица616[[#This Row],[Общее кол-во шт]]*Таблица616[[#This Row],[Оптовая цена KRW за 1шт]]</f>
        <v>0</v>
      </c>
      <c r="M537" s="86" t="str">
        <f>IFERROR(Таблица616[[#This Row],[Общее кол-во шт]]*Таблица616[[#This Row],[Оптовая цена USD за 1шт]],"")</f>
        <v/>
      </c>
      <c r="N537" s="87"/>
    </row>
    <row r="538" spans="1:14" ht="22.5" customHeight="1">
      <c r="A538" s="44" t="s">
        <v>5850</v>
      </c>
      <c r="B538" s="76">
        <v>8806164168608</v>
      </c>
      <c r="C538" s="50" t="s">
        <v>3399</v>
      </c>
      <c r="D538" s="77" t="s">
        <v>1022</v>
      </c>
      <c r="E538" s="78">
        <v>10000</v>
      </c>
      <c r="F538" s="15">
        <v>0.5</v>
      </c>
      <c r="G538" s="80">
        <v>12</v>
      </c>
      <c r="H538" s="81">
        <f>Таблица616[[#This Row],[Коэфициент стоимости]]*Таблица616[[#This Row],[Розничная цена KRW]]</f>
        <v>5000</v>
      </c>
      <c r="I538" s="82" t="str">
        <f>IF($H$1="","Введите курс",Таблица616[[#This Row],[Оптовая цена KRW за 1шт]]/$H$1)</f>
        <v>Введите курс</v>
      </c>
      <c r="J538" s="83"/>
      <c r="K538" s="84">
        <f>Таблица616[[#This Row],[Заказ коробок ]]*Таблица616[[#This Row],[Кол-во шт в коробке]]</f>
        <v>0</v>
      </c>
      <c r="L538" s="85">
        <f>Таблица616[[#This Row],[Общее кол-во шт]]*Таблица616[[#This Row],[Оптовая цена KRW за 1шт]]</f>
        <v>0</v>
      </c>
      <c r="M538" s="86" t="str">
        <f>IFERROR(Таблица616[[#This Row],[Общее кол-во шт]]*Таблица616[[#This Row],[Оптовая цена USD за 1шт]],"")</f>
        <v/>
      </c>
      <c r="N538" s="87"/>
    </row>
    <row r="539" spans="1:14" ht="22.5" customHeight="1">
      <c r="A539" s="44" t="s">
        <v>5851</v>
      </c>
      <c r="B539" s="76">
        <v>8806164168592</v>
      </c>
      <c r="C539" s="50" t="s">
        <v>3400</v>
      </c>
      <c r="D539" s="77" t="s">
        <v>1026</v>
      </c>
      <c r="E539" s="78">
        <v>20000</v>
      </c>
      <c r="F539" s="15">
        <v>0.5</v>
      </c>
      <c r="G539" s="80">
        <v>12</v>
      </c>
      <c r="H539" s="81">
        <f>Таблица616[[#This Row],[Коэфициент стоимости]]*Таблица616[[#This Row],[Розничная цена KRW]]</f>
        <v>10000</v>
      </c>
      <c r="I539" s="82" t="str">
        <f>IF($H$1="","Введите курс",Таблица616[[#This Row],[Оптовая цена KRW за 1шт]]/$H$1)</f>
        <v>Введите курс</v>
      </c>
      <c r="J539" s="83"/>
      <c r="K539" s="84">
        <f>Таблица616[[#This Row],[Заказ коробок ]]*Таблица616[[#This Row],[Кол-во шт в коробке]]</f>
        <v>0</v>
      </c>
      <c r="L539" s="85">
        <f>Таблица616[[#This Row],[Общее кол-во шт]]*Таблица616[[#This Row],[Оптовая цена KRW за 1шт]]</f>
        <v>0</v>
      </c>
      <c r="M539" s="86" t="str">
        <f>IFERROR(Таблица616[[#This Row],[Общее кол-во шт]]*Таблица616[[#This Row],[Оптовая цена USD за 1шт]],"")</f>
        <v/>
      </c>
      <c r="N539" s="87"/>
    </row>
    <row r="540" spans="1:14" ht="22.5" customHeight="1">
      <c r="A540" s="44" t="s">
        <v>5852</v>
      </c>
      <c r="B540" s="76">
        <v>8806164168554</v>
      </c>
      <c r="C540" s="50" t="s">
        <v>3401</v>
      </c>
      <c r="D540" s="77" t="s">
        <v>1025</v>
      </c>
      <c r="E540" s="78">
        <v>10000</v>
      </c>
      <c r="F540" s="15">
        <v>0.5</v>
      </c>
      <c r="G540" s="80">
        <v>12</v>
      </c>
      <c r="H540" s="81">
        <f>Таблица616[[#This Row],[Коэфициент стоимости]]*Таблица616[[#This Row],[Розничная цена KRW]]</f>
        <v>5000</v>
      </c>
      <c r="I540" s="82" t="str">
        <f>IF($H$1="","Введите курс",Таблица616[[#This Row],[Оптовая цена KRW за 1шт]]/$H$1)</f>
        <v>Введите курс</v>
      </c>
      <c r="J540" s="83"/>
      <c r="K540" s="84">
        <f>Таблица616[[#This Row],[Заказ коробок ]]*Таблица616[[#This Row],[Кол-во шт в коробке]]</f>
        <v>0</v>
      </c>
      <c r="L540" s="85">
        <f>Таблица616[[#This Row],[Общее кол-во шт]]*Таблица616[[#This Row],[Оптовая цена KRW за 1шт]]</f>
        <v>0</v>
      </c>
      <c r="M540" s="86" t="str">
        <f>IFERROR(Таблица616[[#This Row],[Общее кол-во шт]]*Таблица616[[#This Row],[Оптовая цена USD за 1шт]],"")</f>
        <v/>
      </c>
      <c r="N540" s="87"/>
    </row>
    <row r="541" spans="1:14" ht="22.5" customHeight="1">
      <c r="A541" s="44" t="s">
        <v>5853</v>
      </c>
      <c r="B541" s="76">
        <v>8806164168547</v>
      </c>
      <c r="C541" s="50" t="s">
        <v>3402</v>
      </c>
      <c r="D541" s="77" t="s">
        <v>1029</v>
      </c>
      <c r="E541" s="78">
        <v>20000</v>
      </c>
      <c r="F541" s="15">
        <v>0.5</v>
      </c>
      <c r="G541" s="80">
        <v>12</v>
      </c>
      <c r="H541" s="81">
        <f>Таблица616[[#This Row],[Коэфициент стоимости]]*Таблица616[[#This Row],[Розничная цена KRW]]</f>
        <v>10000</v>
      </c>
      <c r="I541" s="82" t="str">
        <f>IF($H$1="","Введите курс",Таблица616[[#This Row],[Оптовая цена KRW за 1шт]]/$H$1)</f>
        <v>Введите курс</v>
      </c>
      <c r="J541" s="83"/>
      <c r="K541" s="84">
        <f>Таблица616[[#This Row],[Заказ коробок ]]*Таблица616[[#This Row],[Кол-во шт в коробке]]</f>
        <v>0</v>
      </c>
      <c r="L541" s="85">
        <f>Таблица616[[#This Row],[Общее кол-во шт]]*Таблица616[[#This Row],[Оптовая цена KRW за 1шт]]</f>
        <v>0</v>
      </c>
      <c r="M541" s="86" t="str">
        <f>IFERROR(Таблица616[[#This Row],[Общее кол-во шт]]*Таблица616[[#This Row],[Оптовая цена USD за 1шт]],"")</f>
        <v/>
      </c>
      <c r="N541" s="87"/>
    </row>
    <row r="542" spans="1:14" ht="22.5" customHeight="1">
      <c r="A542" s="44" t="s">
        <v>5854</v>
      </c>
      <c r="B542" s="76">
        <v>8806164168530</v>
      </c>
      <c r="C542" s="50" t="s">
        <v>3403</v>
      </c>
      <c r="D542" s="77" t="s">
        <v>1024</v>
      </c>
      <c r="E542" s="78">
        <v>10000</v>
      </c>
      <c r="F542" s="15">
        <v>0.5</v>
      </c>
      <c r="G542" s="80">
        <v>12</v>
      </c>
      <c r="H542" s="81">
        <f>Таблица616[[#This Row],[Коэфициент стоимости]]*Таблица616[[#This Row],[Розничная цена KRW]]</f>
        <v>5000</v>
      </c>
      <c r="I542" s="82" t="str">
        <f>IF($H$1="","Введите курс",Таблица616[[#This Row],[Оптовая цена KRW за 1шт]]/$H$1)</f>
        <v>Введите курс</v>
      </c>
      <c r="J542" s="83"/>
      <c r="K542" s="84">
        <f>Таблица616[[#This Row],[Заказ коробок ]]*Таблица616[[#This Row],[Кол-во шт в коробке]]</f>
        <v>0</v>
      </c>
      <c r="L542" s="85">
        <f>Таблица616[[#This Row],[Общее кол-во шт]]*Таблица616[[#This Row],[Оптовая цена KRW за 1шт]]</f>
        <v>0</v>
      </c>
      <c r="M542" s="86" t="str">
        <f>IFERROR(Таблица616[[#This Row],[Общее кол-во шт]]*Таблица616[[#This Row],[Оптовая цена USD за 1шт]],"")</f>
        <v/>
      </c>
      <c r="N542" s="87"/>
    </row>
    <row r="543" spans="1:14" ht="22.5" customHeight="1">
      <c r="A543" s="44" t="s">
        <v>5855</v>
      </c>
      <c r="B543" s="76">
        <v>8806164168523</v>
      </c>
      <c r="C543" s="50" t="s">
        <v>3404</v>
      </c>
      <c r="D543" s="77" t="s">
        <v>1028</v>
      </c>
      <c r="E543" s="78">
        <v>20000</v>
      </c>
      <c r="F543" s="15">
        <v>0.5</v>
      </c>
      <c r="G543" s="80">
        <v>12</v>
      </c>
      <c r="H543" s="81">
        <f>Таблица616[[#This Row],[Коэфициент стоимости]]*Таблица616[[#This Row],[Розничная цена KRW]]</f>
        <v>10000</v>
      </c>
      <c r="I543" s="82" t="str">
        <f>IF($H$1="","Введите курс",Таблица616[[#This Row],[Оптовая цена KRW за 1шт]]/$H$1)</f>
        <v>Введите курс</v>
      </c>
      <c r="J543" s="83"/>
      <c r="K543" s="84">
        <f>Таблица616[[#This Row],[Заказ коробок ]]*Таблица616[[#This Row],[Кол-во шт в коробке]]</f>
        <v>0</v>
      </c>
      <c r="L543" s="85">
        <f>Таблица616[[#This Row],[Общее кол-во шт]]*Таблица616[[#This Row],[Оптовая цена KRW за 1шт]]</f>
        <v>0</v>
      </c>
      <c r="M543" s="86" t="str">
        <f>IFERROR(Таблица616[[#This Row],[Общее кол-во шт]]*Таблица616[[#This Row],[Оптовая цена USD за 1шт]],"")</f>
        <v/>
      </c>
      <c r="N543" s="87"/>
    </row>
    <row r="544" spans="1:14" ht="22.5" customHeight="1">
      <c r="A544" s="44" t="s">
        <v>5856</v>
      </c>
      <c r="B544" s="76">
        <v>8806164176184</v>
      </c>
      <c r="C544" s="50" t="s">
        <v>3405</v>
      </c>
      <c r="D544" s="77" t="s">
        <v>3406</v>
      </c>
      <c r="E544" s="78">
        <v>12000</v>
      </c>
      <c r="F544" s="15">
        <v>0.5</v>
      </c>
      <c r="G544" s="80">
        <v>12</v>
      </c>
      <c r="H544" s="81">
        <f>Таблица616[[#This Row],[Коэфициент стоимости]]*Таблица616[[#This Row],[Розничная цена KRW]]</f>
        <v>6000</v>
      </c>
      <c r="I544" s="82" t="str">
        <f>IF($H$1="","Введите курс",Таблица616[[#This Row],[Оптовая цена KRW за 1шт]]/$H$1)</f>
        <v>Введите курс</v>
      </c>
      <c r="J544" s="83"/>
      <c r="K544" s="84">
        <f>Таблица616[[#This Row],[Заказ коробок ]]*Таблица616[[#This Row],[Кол-во шт в коробке]]</f>
        <v>0</v>
      </c>
      <c r="L544" s="85">
        <f>Таблица616[[#This Row],[Общее кол-во шт]]*Таблица616[[#This Row],[Оптовая цена KRW за 1шт]]</f>
        <v>0</v>
      </c>
      <c r="M544" s="86" t="str">
        <f>IFERROR(Таблица616[[#This Row],[Общее кол-во шт]]*Таблица616[[#This Row],[Оптовая цена USD за 1шт]],"")</f>
        <v/>
      </c>
      <c r="N544" s="87"/>
    </row>
    <row r="545" spans="1:14" ht="22.5" customHeight="1">
      <c r="A545" s="44" t="s">
        <v>5857</v>
      </c>
      <c r="B545" s="76">
        <v>8806164176191</v>
      </c>
      <c r="C545" s="50" t="s">
        <v>3407</v>
      </c>
      <c r="D545" s="77" t="s">
        <v>3408</v>
      </c>
      <c r="E545" s="78">
        <v>12000</v>
      </c>
      <c r="F545" s="15">
        <v>0.5</v>
      </c>
      <c r="G545" s="80">
        <v>12</v>
      </c>
      <c r="H545" s="81">
        <f>Таблица616[[#This Row],[Коэфициент стоимости]]*Таблица616[[#This Row],[Розничная цена KRW]]</f>
        <v>6000</v>
      </c>
      <c r="I545" s="82" t="str">
        <f>IF($H$1="","Введите курс",Таблица616[[#This Row],[Оптовая цена KRW за 1шт]]/$H$1)</f>
        <v>Введите курс</v>
      </c>
      <c r="J545" s="83"/>
      <c r="K545" s="84">
        <f>Таблица616[[#This Row],[Заказ коробок ]]*Таблица616[[#This Row],[Кол-во шт в коробке]]</f>
        <v>0</v>
      </c>
      <c r="L545" s="85">
        <f>Таблица616[[#This Row],[Общее кол-во шт]]*Таблица616[[#This Row],[Оптовая цена KRW за 1шт]]</f>
        <v>0</v>
      </c>
      <c r="M545" s="86" t="str">
        <f>IFERROR(Таблица616[[#This Row],[Общее кол-во шт]]*Таблица616[[#This Row],[Оптовая цена USD за 1шт]],"")</f>
        <v/>
      </c>
      <c r="N545" s="87"/>
    </row>
    <row r="546" spans="1:14" ht="22.5" customHeight="1">
      <c r="A546" s="44" t="s">
        <v>5858</v>
      </c>
      <c r="B546" s="76">
        <v>8806164176177</v>
      </c>
      <c r="C546" s="50" t="s">
        <v>3409</v>
      </c>
      <c r="D546" s="77" t="s">
        <v>3410</v>
      </c>
      <c r="E546" s="78">
        <v>15000</v>
      </c>
      <c r="F546" s="15">
        <v>0.5</v>
      </c>
      <c r="G546" s="80">
        <v>12</v>
      </c>
      <c r="H546" s="81">
        <f>Таблица616[[#This Row],[Коэфициент стоимости]]*Таблица616[[#This Row],[Розничная цена KRW]]</f>
        <v>7500</v>
      </c>
      <c r="I546" s="82" t="str">
        <f>IF($H$1="","Введите курс",Таблица616[[#This Row],[Оптовая цена KRW за 1шт]]/$H$1)</f>
        <v>Введите курс</v>
      </c>
      <c r="J546" s="83"/>
      <c r="K546" s="84">
        <f>Таблица616[[#This Row],[Заказ коробок ]]*Таблица616[[#This Row],[Кол-во шт в коробке]]</f>
        <v>0</v>
      </c>
      <c r="L546" s="85">
        <f>Таблица616[[#This Row],[Общее кол-во шт]]*Таблица616[[#This Row],[Оптовая цена KRW за 1шт]]</f>
        <v>0</v>
      </c>
      <c r="M546" s="86" t="str">
        <f>IFERROR(Таблица616[[#This Row],[Общее кол-во шт]]*Таблица616[[#This Row],[Оптовая цена USD за 1шт]],"")</f>
        <v/>
      </c>
      <c r="N546" s="87"/>
    </row>
    <row r="547" spans="1:14" ht="22.5" customHeight="1">
      <c r="A547" s="44" t="s">
        <v>5859</v>
      </c>
      <c r="B547" s="76">
        <v>8806164172261</v>
      </c>
      <c r="C547" s="50" t="s">
        <v>3411</v>
      </c>
      <c r="D547" s="77" t="s">
        <v>3412</v>
      </c>
      <c r="E547" s="78">
        <v>14000</v>
      </c>
      <c r="F547" s="15">
        <v>0.5</v>
      </c>
      <c r="G547" s="80">
        <v>12</v>
      </c>
      <c r="H547" s="81">
        <f>Таблица616[[#This Row],[Коэфициент стоимости]]*Таблица616[[#This Row],[Розничная цена KRW]]</f>
        <v>7000</v>
      </c>
      <c r="I547" s="82" t="str">
        <f>IF($H$1="","Введите курс",Таблица616[[#This Row],[Оптовая цена KRW за 1шт]]/$H$1)</f>
        <v>Введите курс</v>
      </c>
      <c r="J547" s="83"/>
      <c r="K547" s="84">
        <f>Таблица616[[#This Row],[Заказ коробок ]]*Таблица616[[#This Row],[Кол-во шт в коробке]]</f>
        <v>0</v>
      </c>
      <c r="L547" s="85">
        <f>Таблица616[[#This Row],[Общее кол-во шт]]*Таблица616[[#This Row],[Оптовая цена KRW за 1шт]]</f>
        <v>0</v>
      </c>
      <c r="M547" s="86" t="str">
        <f>IFERROR(Таблица616[[#This Row],[Общее кол-во шт]]*Таблица616[[#This Row],[Оптовая цена USD за 1шт]],"")</f>
        <v/>
      </c>
      <c r="N547" s="87"/>
    </row>
    <row r="548" spans="1:14" ht="22.5" customHeight="1">
      <c r="A548" s="44" t="s">
        <v>5860</v>
      </c>
      <c r="B548" s="76">
        <v>8806164172278</v>
      </c>
      <c r="C548" s="50" t="s">
        <v>3413</v>
      </c>
      <c r="D548" s="77" t="s">
        <v>3414</v>
      </c>
      <c r="E548" s="78">
        <v>14000</v>
      </c>
      <c r="F548" s="15">
        <v>0.5</v>
      </c>
      <c r="G548" s="80">
        <v>12</v>
      </c>
      <c r="H548" s="81">
        <f>Таблица616[[#This Row],[Коэфициент стоимости]]*Таблица616[[#This Row],[Розничная цена KRW]]</f>
        <v>7000</v>
      </c>
      <c r="I548" s="82" t="str">
        <f>IF($H$1="","Введите курс",Таблица616[[#This Row],[Оптовая цена KRW за 1шт]]/$H$1)</f>
        <v>Введите курс</v>
      </c>
      <c r="J548" s="83"/>
      <c r="K548" s="84">
        <f>Таблица616[[#This Row],[Заказ коробок ]]*Таблица616[[#This Row],[Кол-во шт в коробке]]</f>
        <v>0</v>
      </c>
      <c r="L548" s="85">
        <f>Таблица616[[#This Row],[Общее кол-во шт]]*Таблица616[[#This Row],[Оптовая цена KRW за 1шт]]</f>
        <v>0</v>
      </c>
      <c r="M548" s="86" t="str">
        <f>IFERROR(Таблица616[[#This Row],[Общее кол-во шт]]*Таблица616[[#This Row],[Оптовая цена USD за 1шт]],"")</f>
        <v/>
      </c>
      <c r="N548" s="87"/>
    </row>
    <row r="549" spans="1:14" ht="22.5" customHeight="1">
      <c r="A549" s="44" t="s">
        <v>5861</v>
      </c>
      <c r="B549" s="76">
        <v>8806164172254</v>
      </c>
      <c r="C549" s="50" t="s">
        <v>3415</v>
      </c>
      <c r="D549" s="77" t="s">
        <v>3416</v>
      </c>
      <c r="E549" s="78">
        <v>14000</v>
      </c>
      <c r="F549" s="15">
        <v>0.5</v>
      </c>
      <c r="G549" s="80">
        <v>12</v>
      </c>
      <c r="H549" s="81">
        <f>Таблица616[[#This Row],[Коэфициент стоимости]]*Таблица616[[#This Row],[Розничная цена KRW]]</f>
        <v>7000</v>
      </c>
      <c r="I549" s="82" t="str">
        <f>IF($H$1="","Введите курс",Таблица616[[#This Row],[Оптовая цена KRW за 1шт]]/$H$1)</f>
        <v>Введите курс</v>
      </c>
      <c r="J549" s="83"/>
      <c r="K549" s="84">
        <f>Таблица616[[#This Row],[Заказ коробок ]]*Таблица616[[#This Row],[Кол-во шт в коробке]]</f>
        <v>0</v>
      </c>
      <c r="L549" s="85">
        <f>Таблица616[[#This Row],[Общее кол-во шт]]*Таблица616[[#This Row],[Оптовая цена KRW за 1шт]]</f>
        <v>0</v>
      </c>
      <c r="M549" s="86" t="str">
        <f>IFERROR(Таблица616[[#This Row],[Общее кол-во шт]]*Таблица616[[#This Row],[Оптовая цена USD за 1шт]],"")</f>
        <v/>
      </c>
      <c r="N549" s="87"/>
    </row>
    <row r="550" spans="1:14" ht="22.5" customHeight="1">
      <c r="A550" s="44" t="s">
        <v>5862</v>
      </c>
      <c r="B550" s="76">
        <v>8806164168097</v>
      </c>
      <c r="C550" s="50" t="s">
        <v>3417</v>
      </c>
      <c r="D550" s="77" t="s">
        <v>3418</v>
      </c>
      <c r="E550" s="78">
        <v>15000</v>
      </c>
      <c r="F550" s="15">
        <v>0.5</v>
      </c>
      <c r="G550" s="80">
        <v>12</v>
      </c>
      <c r="H550" s="81">
        <f>Таблица616[[#This Row],[Коэфициент стоимости]]*Таблица616[[#This Row],[Розничная цена KRW]]</f>
        <v>7500</v>
      </c>
      <c r="I550" s="82" t="str">
        <f>IF($H$1="","Введите курс",Таблица616[[#This Row],[Оптовая цена KRW за 1шт]]/$H$1)</f>
        <v>Введите курс</v>
      </c>
      <c r="J550" s="83"/>
      <c r="K550" s="84">
        <f>Таблица616[[#This Row],[Заказ коробок ]]*Таблица616[[#This Row],[Кол-во шт в коробке]]</f>
        <v>0</v>
      </c>
      <c r="L550" s="85">
        <f>Таблица616[[#This Row],[Общее кол-во шт]]*Таблица616[[#This Row],[Оптовая цена KRW за 1шт]]</f>
        <v>0</v>
      </c>
      <c r="M550" s="86" t="str">
        <f>IFERROR(Таблица616[[#This Row],[Общее кол-во шт]]*Таблица616[[#This Row],[Оптовая цена USD за 1шт]],"")</f>
        <v/>
      </c>
      <c r="N550" s="87"/>
    </row>
    <row r="551" spans="1:14" ht="22.5" customHeight="1">
      <c r="A551" s="44" t="s">
        <v>5863</v>
      </c>
      <c r="B551" s="76">
        <v>8806164168103</v>
      </c>
      <c r="C551" s="50" t="s">
        <v>3419</v>
      </c>
      <c r="D551" s="77" t="s">
        <v>3420</v>
      </c>
      <c r="E551" s="78">
        <v>15000</v>
      </c>
      <c r="F551" s="15">
        <v>0.5</v>
      </c>
      <c r="G551" s="80">
        <v>12</v>
      </c>
      <c r="H551" s="81">
        <f>Таблица616[[#This Row],[Коэфициент стоимости]]*Таблица616[[#This Row],[Розничная цена KRW]]</f>
        <v>7500</v>
      </c>
      <c r="I551" s="82" t="str">
        <f>IF($H$1="","Введите курс",Таблица616[[#This Row],[Оптовая цена KRW за 1шт]]/$H$1)</f>
        <v>Введите курс</v>
      </c>
      <c r="J551" s="83"/>
      <c r="K551" s="84">
        <f>Таблица616[[#This Row],[Заказ коробок ]]*Таблица616[[#This Row],[Кол-во шт в коробке]]</f>
        <v>0</v>
      </c>
      <c r="L551" s="85">
        <f>Таблица616[[#This Row],[Общее кол-во шт]]*Таблица616[[#This Row],[Оптовая цена KRW за 1шт]]</f>
        <v>0</v>
      </c>
      <c r="M551" s="86" t="str">
        <f>IFERROR(Таблица616[[#This Row],[Общее кол-во шт]]*Таблица616[[#This Row],[Оптовая цена USD за 1шт]],"")</f>
        <v/>
      </c>
      <c r="N551" s="87"/>
    </row>
    <row r="552" spans="1:14" ht="22.5" customHeight="1">
      <c r="A552" s="44" t="s">
        <v>5864</v>
      </c>
      <c r="B552" s="76">
        <v>8806164168110</v>
      </c>
      <c r="C552" s="50" t="s">
        <v>3421</v>
      </c>
      <c r="D552" s="77" t="s">
        <v>3422</v>
      </c>
      <c r="E552" s="78">
        <v>15000</v>
      </c>
      <c r="F552" s="15">
        <v>0.5</v>
      </c>
      <c r="G552" s="80">
        <v>12</v>
      </c>
      <c r="H552" s="81">
        <f>Таблица616[[#This Row],[Коэфициент стоимости]]*Таблица616[[#This Row],[Розничная цена KRW]]</f>
        <v>7500</v>
      </c>
      <c r="I552" s="82" t="str">
        <f>IF($H$1="","Введите курс",Таблица616[[#This Row],[Оптовая цена KRW за 1шт]]/$H$1)</f>
        <v>Введите курс</v>
      </c>
      <c r="J552" s="83"/>
      <c r="K552" s="84">
        <f>Таблица616[[#This Row],[Заказ коробок ]]*Таблица616[[#This Row],[Кол-во шт в коробке]]</f>
        <v>0</v>
      </c>
      <c r="L552" s="85">
        <f>Таблица616[[#This Row],[Общее кол-во шт]]*Таблица616[[#This Row],[Оптовая цена KRW за 1шт]]</f>
        <v>0</v>
      </c>
      <c r="M552" s="86" t="str">
        <f>IFERROR(Таблица616[[#This Row],[Общее кол-во шт]]*Таблица616[[#This Row],[Оптовая цена USD за 1шт]],"")</f>
        <v/>
      </c>
      <c r="N552" s="87"/>
    </row>
    <row r="553" spans="1:14" ht="22.5" customHeight="1">
      <c r="A553" s="44" t="s">
        <v>5865</v>
      </c>
      <c r="B553" s="76">
        <v>8806164168127</v>
      </c>
      <c r="C553" s="50" t="s">
        <v>3423</v>
      </c>
      <c r="D553" s="77" t="s">
        <v>3424</v>
      </c>
      <c r="E553" s="78">
        <v>15000</v>
      </c>
      <c r="F553" s="15">
        <v>0.5</v>
      </c>
      <c r="G553" s="80">
        <v>12</v>
      </c>
      <c r="H553" s="81">
        <f>Таблица616[[#This Row],[Коэфициент стоимости]]*Таблица616[[#This Row],[Розничная цена KRW]]</f>
        <v>7500</v>
      </c>
      <c r="I553" s="82" t="str">
        <f>IF($H$1="","Введите курс",Таблица616[[#This Row],[Оптовая цена KRW за 1шт]]/$H$1)</f>
        <v>Введите курс</v>
      </c>
      <c r="J553" s="83"/>
      <c r="K553" s="84">
        <f>Таблица616[[#This Row],[Заказ коробок ]]*Таблица616[[#This Row],[Кол-во шт в коробке]]</f>
        <v>0</v>
      </c>
      <c r="L553" s="85">
        <f>Таблица616[[#This Row],[Общее кол-во шт]]*Таблица616[[#This Row],[Оптовая цена KRW за 1шт]]</f>
        <v>0</v>
      </c>
      <c r="M553" s="86" t="str">
        <f>IFERROR(Таблица616[[#This Row],[Общее кол-во шт]]*Таблица616[[#This Row],[Оптовая цена USD за 1шт]],"")</f>
        <v/>
      </c>
      <c r="N553" s="87"/>
    </row>
    <row r="554" spans="1:14" ht="22.5" customHeight="1">
      <c r="A554" s="44" t="s">
        <v>5866</v>
      </c>
      <c r="B554" s="76">
        <v>8806164168752</v>
      </c>
      <c r="C554" s="50" t="s">
        <v>3425</v>
      </c>
      <c r="D554" s="77" t="s">
        <v>412</v>
      </c>
      <c r="E554" s="78">
        <v>14000</v>
      </c>
      <c r="F554" s="15">
        <v>0.5</v>
      </c>
      <c r="G554" s="80">
        <v>10</v>
      </c>
      <c r="H554" s="81">
        <f>Таблица616[[#This Row],[Коэфициент стоимости]]*Таблица616[[#This Row],[Розничная цена KRW]]</f>
        <v>7000</v>
      </c>
      <c r="I554" s="82" t="str">
        <f>IF($H$1="","Введите курс",Таблица616[[#This Row],[Оптовая цена KRW за 1шт]]/$H$1)</f>
        <v>Введите курс</v>
      </c>
      <c r="J554" s="83"/>
      <c r="K554" s="84">
        <f>Таблица616[[#This Row],[Заказ коробок ]]*Таблица616[[#This Row],[Кол-во шт в коробке]]</f>
        <v>0</v>
      </c>
      <c r="L554" s="85">
        <f>Таблица616[[#This Row],[Общее кол-во шт]]*Таблица616[[#This Row],[Оптовая цена KRW за 1шт]]</f>
        <v>0</v>
      </c>
      <c r="M554" s="86" t="str">
        <f>IFERROR(Таблица616[[#This Row],[Общее кол-во шт]]*Таблица616[[#This Row],[Оптовая цена USD за 1шт]],"")</f>
        <v/>
      </c>
      <c r="N554" s="87"/>
    </row>
    <row r="555" spans="1:14" ht="22.5" customHeight="1">
      <c r="A555" s="44" t="s">
        <v>5867</v>
      </c>
      <c r="B555" s="76">
        <v>8806164168769</v>
      </c>
      <c r="C555" s="50" t="s">
        <v>3426</v>
      </c>
      <c r="D555" s="77" t="s">
        <v>3427</v>
      </c>
      <c r="E555" s="78">
        <v>16000</v>
      </c>
      <c r="F555" s="15">
        <v>0.5</v>
      </c>
      <c r="G555" s="80">
        <v>10</v>
      </c>
      <c r="H555" s="81">
        <f>Таблица616[[#This Row],[Коэфициент стоимости]]*Таблица616[[#This Row],[Розничная цена KRW]]</f>
        <v>8000</v>
      </c>
      <c r="I555" s="82" t="str">
        <f>IF($H$1="","Введите курс",Таблица616[[#This Row],[Оптовая цена KRW за 1шт]]/$H$1)</f>
        <v>Введите курс</v>
      </c>
      <c r="J555" s="83"/>
      <c r="K555" s="84">
        <f>Таблица616[[#This Row],[Заказ коробок ]]*Таблица616[[#This Row],[Кол-во шт в коробке]]</f>
        <v>0</v>
      </c>
      <c r="L555" s="85">
        <f>Таблица616[[#This Row],[Общее кол-во шт]]*Таблица616[[#This Row],[Оптовая цена KRW за 1шт]]</f>
        <v>0</v>
      </c>
      <c r="M555" s="86" t="str">
        <f>IFERROR(Таблица616[[#This Row],[Общее кол-во шт]]*Таблица616[[#This Row],[Оптовая цена USD за 1шт]],"")</f>
        <v/>
      </c>
      <c r="N555" s="87"/>
    </row>
    <row r="556" spans="1:14" ht="22.5" customHeight="1">
      <c r="A556" s="44" t="s">
        <v>5868</v>
      </c>
      <c r="B556" s="76">
        <v>8806164168776</v>
      </c>
      <c r="C556" s="50" t="s">
        <v>3428</v>
      </c>
      <c r="D556" s="77" t="s">
        <v>388</v>
      </c>
      <c r="E556" s="78">
        <v>10000</v>
      </c>
      <c r="F556" s="15">
        <v>0.5</v>
      </c>
      <c r="G556" s="80">
        <v>10</v>
      </c>
      <c r="H556" s="81">
        <f>Таблица616[[#This Row],[Коэфициент стоимости]]*Таблица616[[#This Row],[Розничная цена KRW]]</f>
        <v>5000</v>
      </c>
      <c r="I556" s="82" t="str">
        <f>IF($H$1="","Введите курс",Таблица616[[#This Row],[Оптовая цена KRW за 1шт]]/$H$1)</f>
        <v>Введите курс</v>
      </c>
      <c r="J556" s="83"/>
      <c r="K556" s="84">
        <f>Таблица616[[#This Row],[Заказ коробок ]]*Таблица616[[#This Row],[Кол-во шт в коробке]]</f>
        <v>0</v>
      </c>
      <c r="L556" s="85">
        <f>Таблица616[[#This Row],[Общее кол-во шт]]*Таблица616[[#This Row],[Оптовая цена KRW за 1шт]]</f>
        <v>0</v>
      </c>
      <c r="M556" s="86" t="str">
        <f>IFERROR(Таблица616[[#This Row],[Общее кол-во шт]]*Таблица616[[#This Row],[Оптовая цена USD за 1шт]],"")</f>
        <v/>
      </c>
      <c r="N556" s="87"/>
    </row>
    <row r="557" spans="1:14" ht="22.5" customHeight="1">
      <c r="A557" s="44" t="s">
        <v>5869</v>
      </c>
      <c r="B557" s="76">
        <v>8806164165423</v>
      </c>
      <c r="C557" s="50" t="s">
        <v>3429</v>
      </c>
      <c r="D557" s="77" t="s">
        <v>946</v>
      </c>
      <c r="E557" s="78">
        <v>12000</v>
      </c>
      <c r="F557" s="15">
        <v>0.5</v>
      </c>
      <c r="G557" s="80">
        <v>10</v>
      </c>
      <c r="H557" s="81">
        <f>Таблица616[[#This Row],[Коэфициент стоимости]]*Таблица616[[#This Row],[Розничная цена KRW]]</f>
        <v>6000</v>
      </c>
      <c r="I557" s="82" t="str">
        <f>IF($H$1="","Введите курс",Таблица616[[#This Row],[Оптовая цена KRW за 1шт]]/$H$1)</f>
        <v>Введите курс</v>
      </c>
      <c r="J557" s="83"/>
      <c r="K557" s="84">
        <f>Таблица616[[#This Row],[Заказ коробок ]]*Таблица616[[#This Row],[Кол-во шт в коробке]]</f>
        <v>0</v>
      </c>
      <c r="L557" s="85">
        <f>Таблица616[[#This Row],[Общее кол-во шт]]*Таблица616[[#This Row],[Оптовая цена KRW за 1шт]]</f>
        <v>0</v>
      </c>
      <c r="M557" s="86" t="str">
        <f>IFERROR(Таблица616[[#This Row],[Общее кол-во шт]]*Таблица616[[#This Row],[Оптовая цена USD за 1шт]],"")</f>
        <v/>
      </c>
      <c r="N557" s="87"/>
    </row>
    <row r="558" spans="1:14" ht="22.5" customHeight="1">
      <c r="A558" s="44" t="s">
        <v>5870</v>
      </c>
      <c r="B558" s="76">
        <v>8806164165416</v>
      </c>
      <c r="C558" s="50" t="s">
        <v>3430</v>
      </c>
      <c r="D558" s="77" t="s">
        <v>945</v>
      </c>
      <c r="E558" s="78">
        <v>12000</v>
      </c>
      <c r="F558" s="15">
        <v>0.5</v>
      </c>
      <c r="G558" s="80">
        <v>10</v>
      </c>
      <c r="H558" s="81">
        <f>Таблица616[[#This Row],[Коэфициент стоимости]]*Таблица616[[#This Row],[Розничная цена KRW]]</f>
        <v>6000</v>
      </c>
      <c r="I558" s="82" t="str">
        <f>IF($H$1="","Введите курс",Таблица616[[#This Row],[Оптовая цена KRW за 1шт]]/$H$1)</f>
        <v>Введите курс</v>
      </c>
      <c r="J558" s="83"/>
      <c r="K558" s="84">
        <f>Таблица616[[#This Row],[Заказ коробок ]]*Таблица616[[#This Row],[Кол-во шт в коробке]]</f>
        <v>0</v>
      </c>
      <c r="L558" s="85">
        <f>Таблица616[[#This Row],[Общее кол-во шт]]*Таблица616[[#This Row],[Оптовая цена KRW за 1шт]]</f>
        <v>0</v>
      </c>
      <c r="M558" s="86" t="str">
        <f>IFERROR(Таблица616[[#This Row],[Общее кол-во шт]]*Таблица616[[#This Row],[Оптовая цена USD за 1шт]],"")</f>
        <v/>
      </c>
      <c r="N558" s="87"/>
    </row>
    <row r="559" spans="1:14" ht="22.5" customHeight="1">
      <c r="A559" s="44" t="s">
        <v>5871</v>
      </c>
      <c r="B559" s="76">
        <v>8806164173756</v>
      </c>
      <c r="C559" s="50" t="s">
        <v>3431</v>
      </c>
      <c r="D559" s="77" t="s">
        <v>3432</v>
      </c>
      <c r="E559" s="78">
        <v>15000</v>
      </c>
      <c r="F559" s="15">
        <v>0.5</v>
      </c>
      <c r="G559" s="80">
        <v>10</v>
      </c>
      <c r="H559" s="81">
        <f>Таблица616[[#This Row],[Коэфициент стоимости]]*Таблица616[[#This Row],[Розничная цена KRW]]</f>
        <v>7500</v>
      </c>
      <c r="I559" s="82" t="str">
        <f>IF($H$1="","Введите курс",Таблица616[[#This Row],[Оптовая цена KRW за 1шт]]/$H$1)</f>
        <v>Введите курс</v>
      </c>
      <c r="J559" s="83"/>
      <c r="K559" s="84">
        <f>Таблица616[[#This Row],[Заказ коробок ]]*Таблица616[[#This Row],[Кол-во шт в коробке]]</f>
        <v>0</v>
      </c>
      <c r="L559" s="85">
        <f>Таблица616[[#This Row],[Общее кол-во шт]]*Таблица616[[#This Row],[Оптовая цена KRW за 1шт]]</f>
        <v>0</v>
      </c>
      <c r="M559" s="86" t="str">
        <f>IFERROR(Таблица616[[#This Row],[Общее кол-во шт]]*Таблица616[[#This Row],[Оптовая цена USD за 1шт]],"")</f>
        <v/>
      </c>
      <c r="N559" s="87"/>
    </row>
    <row r="560" spans="1:14" ht="22.5" customHeight="1">
      <c r="A560" s="44" t="s">
        <v>5872</v>
      </c>
      <c r="B560" s="76">
        <v>8806164172919</v>
      </c>
      <c r="C560" s="50" t="s">
        <v>3433</v>
      </c>
      <c r="D560" s="77" t="s">
        <v>3434</v>
      </c>
      <c r="E560" s="78">
        <v>34000</v>
      </c>
      <c r="F560" s="15">
        <v>0.5</v>
      </c>
      <c r="G560" s="80">
        <v>10</v>
      </c>
      <c r="H560" s="81">
        <f>Таблица616[[#This Row],[Коэфициент стоимости]]*Таблица616[[#This Row],[Розничная цена KRW]]</f>
        <v>17000</v>
      </c>
      <c r="I560" s="82" t="str">
        <f>IF($H$1="","Введите курс",Таблица616[[#This Row],[Оптовая цена KRW за 1шт]]/$H$1)</f>
        <v>Введите курс</v>
      </c>
      <c r="J560" s="83"/>
      <c r="K560" s="84">
        <f>Таблица616[[#This Row],[Заказ коробок ]]*Таблица616[[#This Row],[Кол-во шт в коробке]]</f>
        <v>0</v>
      </c>
      <c r="L560" s="85">
        <f>Таблица616[[#This Row],[Общее кол-во шт]]*Таблица616[[#This Row],[Оптовая цена KRW за 1шт]]</f>
        <v>0</v>
      </c>
      <c r="M560" s="86" t="str">
        <f>IFERROR(Таблица616[[#This Row],[Общее кол-во шт]]*Таблица616[[#This Row],[Оптовая цена USD за 1шт]],"")</f>
        <v/>
      </c>
      <c r="N560" s="87"/>
    </row>
    <row r="561" spans="1:14" ht="22.5" customHeight="1">
      <c r="A561" s="44" t="s">
        <v>5873</v>
      </c>
      <c r="B561" s="76">
        <v>8806164172889</v>
      </c>
      <c r="C561" s="50" t="s">
        <v>3435</v>
      </c>
      <c r="D561" s="77" t="s">
        <v>3436</v>
      </c>
      <c r="E561" s="78">
        <v>32000</v>
      </c>
      <c r="F561" s="15">
        <v>0.5</v>
      </c>
      <c r="G561" s="80">
        <v>10</v>
      </c>
      <c r="H561" s="81">
        <f>Таблица616[[#This Row],[Коэфициент стоимости]]*Таблица616[[#This Row],[Розничная цена KRW]]</f>
        <v>16000</v>
      </c>
      <c r="I561" s="82" t="str">
        <f>IF($H$1="","Введите курс",Таблица616[[#This Row],[Оптовая цена KRW за 1шт]]/$H$1)</f>
        <v>Введите курс</v>
      </c>
      <c r="J561" s="83"/>
      <c r="K561" s="84">
        <f>Таблица616[[#This Row],[Заказ коробок ]]*Таблица616[[#This Row],[Кол-во шт в коробке]]</f>
        <v>0</v>
      </c>
      <c r="L561" s="85">
        <f>Таблица616[[#This Row],[Общее кол-во шт]]*Таблица616[[#This Row],[Оптовая цена KRW за 1шт]]</f>
        <v>0</v>
      </c>
      <c r="M561" s="86" t="str">
        <f>IFERROR(Таблица616[[#This Row],[Общее кол-во шт]]*Таблица616[[#This Row],[Оптовая цена USD за 1шт]],"")</f>
        <v/>
      </c>
      <c r="N561" s="87"/>
    </row>
    <row r="562" spans="1:14" ht="22.5" customHeight="1">
      <c r="A562" s="44" t="s">
        <v>5874</v>
      </c>
      <c r="B562" s="76">
        <v>8806164172902</v>
      </c>
      <c r="C562" s="50" t="s">
        <v>3437</v>
      </c>
      <c r="D562" s="77" t="s">
        <v>3438</v>
      </c>
      <c r="E562" s="78">
        <v>36000</v>
      </c>
      <c r="F562" s="15">
        <v>0.5</v>
      </c>
      <c r="G562" s="80">
        <v>10</v>
      </c>
      <c r="H562" s="81">
        <f>Таблица616[[#This Row],[Коэфициент стоимости]]*Таблица616[[#This Row],[Розничная цена KRW]]</f>
        <v>18000</v>
      </c>
      <c r="I562" s="82" t="str">
        <f>IF($H$1="","Введите курс",Таблица616[[#This Row],[Оптовая цена KRW за 1шт]]/$H$1)</f>
        <v>Введите курс</v>
      </c>
      <c r="J562" s="83"/>
      <c r="K562" s="84">
        <f>Таблица616[[#This Row],[Заказ коробок ]]*Таблица616[[#This Row],[Кол-во шт в коробке]]</f>
        <v>0</v>
      </c>
      <c r="L562" s="85">
        <f>Таблица616[[#This Row],[Общее кол-во шт]]*Таблица616[[#This Row],[Оптовая цена KRW за 1шт]]</f>
        <v>0</v>
      </c>
      <c r="M562" s="86" t="str">
        <f>IFERROR(Таблица616[[#This Row],[Общее кол-во шт]]*Таблица616[[#This Row],[Оптовая цена USD за 1шт]],"")</f>
        <v/>
      </c>
      <c r="N562" s="87"/>
    </row>
    <row r="563" spans="1:14" ht="22.5" customHeight="1">
      <c r="A563" s="44" t="s">
        <v>5875</v>
      </c>
      <c r="B563" s="76">
        <v>8806164175910</v>
      </c>
      <c r="C563" s="50" t="s">
        <v>3439</v>
      </c>
      <c r="D563" s="77" t="s">
        <v>296</v>
      </c>
      <c r="E563" s="78">
        <v>26000</v>
      </c>
      <c r="F563" s="15">
        <v>0.5</v>
      </c>
      <c r="G563" s="80">
        <v>12</v>
      </c>
      <c r="H563" s="81">
        <f>Таблица616[[#This Row],[Коэфициент стоимости]]*Таблица616[[#This Row],[Розничная цена KRW]]</f>
        <v>13000</v>
      </c>
      <c r="I563" s="82" t="str">
        <f>IF($H$1="","Введите курс",Таблица616[[#This Row],[Оптовая цена KRW за 1шт]]/$H$1)</f>
        <v>Введите курс</v>
      </c>
      <c r="J563" s="83"/>
      <c r="K563" s="84">
        <f>Таблица616[[#This Row],[Заказ коробок ]]*Таблица616[[#This Row],[Кол-во шт в коробке]]</f>
        <v>0</v>
      </c>
      <c r="L563" s="85">
        <f>Таблица616[[#This Row],[Общее кол-во шт]]*Таблица616[[#This Row],[Оптовая цена KRW за 1шт]]</f>
        <v>0</v>
      </c>
      <c r="M563" s="86" t="str">
        <f>IFERROR(Таблица616[[#This Row],[Общее кол-во шт]]*Таблица616[[#This Row],[Оптовая цена USD за 1шт]],"")</f>
        <v/>
      </c>
      <c r="N563" s="87"/>
    </row>
    <row r="564" spans="1:14" ht="22.5" customHeight="1">
      <c r="A564" s="44" t="s">
        <v>5876</v>
      </c>
      <c r="B564" s="76">
        <v>8806164175927</v>
      </c>
      <c r="C564" s="50" t="s">
        <v>3440</v>
      </c>
      <c r="D564" s="77" t="s">
        <v>3441</v>
      </c>
      <c r="E564" s="78">
        <v>26000</v>
      </c>
      <c r="F564" s="15">
        <v>0.5</v>
      </c>
      <c r="G564" s="80">
        <v>12</v>
      </c>
      <c r="H564" s="81">
        <f>Таблица616[[#This Row],[Коэфициент стоимости]]*Таблица616[[#This Row],[Розничная цена KRW]]</f>
        <v>13000</v>
      </c>
      <c r="I564" s="82" t="str">
        <f>IF($H$1="","Введите курс",Таблица616[[#This Row],[Оптовая цена KRW за 1шт]]/$H$1)</f>
        <v>Введите курс</v>
      </c>
      <c r="J564" s="83"/>
      <c r="K564" s="84">
        <f>Таблица616[[#This Row],[Заказ коробок ]]*Таблица616[[#This Row],[Кол-во шт в коробке]]</f>
        <v>0</v>
      </c>
      <c r="L564" s="85">
        <f>Таблица616[[#This Row],[Общее кол-во шт]]*Таблица616[[#This Row],[Оптовая цена KRW за 1шт]]</f>
        <v>0</v>
      </c>
      <c r="M564" s="86" t="str">
        <f>IFERROR(Таблица616[[#This Row],[Общее кол-во шт]]*Таблица616[[#This Row],[Оптовая цена USD за 1шт]],"")</f>
        <v/>
      </c>
      <c r="N564" s="87"/>
    </row>
    <row r="565" spans="1:14" ht="22.5" customHeight="1">
      <c r="A565" s="44" t="s">
        <v>5877</v>
      </c>
      <c r="B565" s="76">
        <v>8806164174845</v>
      </c>
      <c r="C565" s="50" t="s">
        <v>3442</v>
      </c>
      <c r="D565" s="77" t="s">
        <v>392</v>
      </c>
      <c r="E565" s="78">
        <v>22000</v>
      </c>
      <c r="F565" s="15">
        <v>0.5</v>
      </c>
      <c r="G565" s="80">
        <v>10</v>
      </c>
      <c r="H565" s="81">
        <f>Таблица616[[#This Row],[Коэфициент стоимости]]*Таблица616[[#This Row],[Розничная цена KRW]]</f>
        <v>11000</v>
      </c>
      <c r="I565" s="82" t="str">
        <f>IF($H$1="","Введите курс",Таблица616[[#This Row],[Оптовая цена KRW за 1шт]]/$H$1)</f>
        <v>Введите курс</v>
      </c>
      <c r="J565" s="83"/>
      <c r="K565" s="84">
        <f>Таблица616[[#This Row],[Заказ коробок ]]*Таблица616[[#This Row],[Кол-во шт в коробке]]</f>
        <v>0</v>
      </c>
      <c r="L565" s="85">
        <f>Таблица616[[#This Row],[Общее кол-во шт]]*Таблица616[[#This Row],[Оптовая цена KRW за 1шт]]</f>
        <v>0</v>
      </c>
      <c r="M565" s="86" t="str">
        <f>IFERROR(Таблица616[[#This Row],[Общее кол-во шт]]*Таблица616[[#This Row],[Оптовая цена USD за 1шт]],"")</f>
        <v/>
      </c>
      <c r="N565" s="87"/>
    </row>
    <row r="566" spans="1:14" ht="22.5" customHeight="1">
      <c r="A566" s="44" t="s">
        <v>5878</v>
      </c>
      <c r="B566" s="76">
        <v>8806164153970</v>
      </c>
      <c r="C566" s="50" t="s">
        <v>3443</v>
      </c>
      <c r="D566" s="77" t="s">
        <v>390</v>
      </c>
      <c r="E566" s="78">
        <v>22000</v>
      </c>
      <c r="F566" s="15">
        <v>0.5</v>
      </c>
      <c r="G566" s="80">
        <v>10</v>
      </c>
      <c r="H566" s="81">
        <f>Таблица616[[#This Row],[Коэфициент стоимости]]*Таблица616[[#This Row],[Розничная цена KRW]]</f>
        <v>11000</v>
      </c>
      <c r="I566" s="82" t="str">
        <f>IF($H$1="","Введите курс",Таблица616[[#This Row],[Оптовая цена KRW за 1шт]]/$H$1)</f>
        <v>Введите курс</v>
      </c>
      <c r="J566" s="83"/>
      <c r="K566" s="84">
        <f>Таблица616[[#This Row],[Заказ коробок ]]*Таблица616[[#This Row],[Кол-во шт в коробке]]</f>
        <v>0</v>
      </c>
      <c r="L566" s="85">
        <f>Таблица616[[#This Row],[Общее кол-во шт]]*Таблица616[[#This Row],[Оптовая цена KRW за 1шт]]</f>
        <v>0</v>
      </c>
      <c r="M566" s="86" t="str">
        <f>IFERROR(Таблица616[[#This Row],[Общее кол-во шт]]*Таблица616[[#This Row],[Оптовая цена USD за 1шт]],"")</f>
        <v/>
      </c>
      <c r="N566" s="87"/>
    </row>
    <row r="567" spans="1:14" ht="22.5" customHeight="1">
      <c r="A567" s="44" t="s">
        <v>5879</v>
      </c>
      <c r="B567" s="76">
        <v>8806164126301</v>
      </c>
      <c r="C567" s="50" t="s">
        <v>3444</v>
      </c>
      <c r="D567" s="77" t="s">
        <v>215</v>
      </c>
      <c r="E567" s="78">
        <v>5000</v>
      </c>
      <c r="F567" s="15">
        <v>0.5</v>
      </c>
      <c r="G567" s="80">
        <v>30</v>
      </c>
      <c r="H567" s="81">
        <f>Таблица616[[#This Row],[Коэфициент стоимости]]*Таблица616[[#This Row],[Розничная цена KRW]]</f>
        <v>2500</v>
      </c>
      <c r="I567" s="82" t="str">
        <f>IF($H$1="","Введите курс",Таблица616[[#This Row],[Оптовая цена KRW за 1шт]]/$H$1)</f>
        <v>Введите курс</v>
      </c>
      <c r="J567" s="83"/>
      <c r="K567" s="84">
        <f>Таблица616[[#This Row],[Заказ коробок ]]*Таблица616[[#This Row],[Кол-во шт в коробке]]</f>
        <v>0</v>
      </c>
      <c r="L567" s="85">
        <f>Таблица616[[#This Row],[Общее кол-во шт]]*Таблица616[[#This Row],[Оптовая цена KRW за 1шт]]</f>
        <v>0</v>
      </c>
      <c r="M567" s="86" t="str">
        <f>IFERROR(Таблица616[[#This Row],[Общее кол-во шт]]*Таблица616[[#This Row],[Оптовая цена USD за 1шт]],"")</f>
        <v/>
      </c>
      <c r="N567" s="87"/>
    </row>
    <row r="568" spans="1:14" ht="22.5" customHeight="1">
      <c r="A568" s="44" t="s">
        <v>5880</v>
      </c>
      <c r="B568" s="76">
        <v>8806164172896</v>
      </c>
      <c r="C568" s="50" t="s">
        <v>3445</v>
      </c>
      <c r="D568" s="77" t="s">
        <v>3446</v>
      </c>
      <c r="E568" s="78">
        <v>36000</v>
      </c>
      <c r="F568" s="15">
        <v>0.5</v>
      </c>
      <c r="G568" s="80">
        <v>10</v>
      </c>
      <c r="H568" s="81">
        <f>Таблица616[[#This Row],[Коэфициент стоимости]]*Таблица616[[#This Row],[Розничная цена KRW]]</f>
        <v>18000</v>
      </c>
      <c r="I568" s="82" t="str">
        <f>IF($H$1="","Введите курс",Таблица616[[#This Row],[Оптовая цена KRW за 1шт]]/$H$1)</f>
        <v>Введите курс</v>
      </c>
      <c r="J568" s="83"/>
      <c r="K568" s="84">
        <f>Таблица616[[#This Row],[Заказ коробок ]]*Таблица616[[#This Row],[Кол-во шт в коробке]]</f>
        <v>0</v>
      </c>
      <c r="L568" s="85">
        <f>Таблица616[[#This Row],[Общее кол-во шт]]*Таблица616[[#This Row],[Оптовая цена KRW за 1шт]]</f>
        <v>0</v>
      </c>
      <c r="M568" s="86" t="str">
        <f>IFERROR(Таблица616[[#This Row],[Общее кол-во шт]]*Таблица616[[#This Row],[Оптовая цена USD за 1шт]],"")</f>
        <v/>
      </c>
      <c r="N568" s="87"/>
    </row>
    <row r="569" spans="1:14" ht="22.5" customHeight="1">
      <c r="A569" s="44" t="s">
        <v>5881</v>
      </c>
      <c r="B569" s="76">
        <v>8806164172872</v>
      </c>
      <c r="C569" s="50" t="s">
        <v>3447</v>
      </c>
      <c r="D569" s="77" t="s">
        <v>3448</v>
      </c>
      <c r="E569" s="78">
        <v>32000</v>
      </c>
      <c r="F569" s="15">
        <v>0.5</v>
      </c>
      <c r="G569" s="80">
        <v>10</v>
      </c>
      <c r="H569" s="81">
        <f>Таблица616[[#This Row],[Коэфициент стоимости]]*Таблица616[[#This Row],[Розничная цена KRW]]</f>
        <v>16000</v>
      </c>
      <c r="I569" s="82" t="str">
        <f>IF($H$1="","Введите курс",Таблица616[[#This Row],[Оптовая цена KRW за 1шт]]/$H$1)</f>
        <v>Введите курс</v>
      </c>
      <c r="J569" s="83"/>
      <c r="K569" s="84">
        <f>Таблица616[[#This Row],[Заказ коробок ]]*Таблица616[[#This Row],[Кол-во шт в коробке]]</f>
        <v>0</v>
      </c>
      <c r="L569" s="85">
        <f>Таблица616[[#This Row],[Общее кол-во шт]]*Таблица616[[#This Row],[Оптовая цена KRW за 1шт]]</f>
        <v>0</v>
      </c>
      <c r="M569" s="86" t="str">
        <f>IFERROR(Таблица616[[#This Row],[Общее кол-во шт]]*Таблица616[[#This Row],[Оптовая цена USD за 1шт]],"")</f>
        <v/>
      </c>
      <c r="N569" s="87"/>
    </row>
    <row r="570" spans="1:14" ht="22.5" customHeight="1">
      <c r="A570" s="44" t="s">
        <v>5882</v>
      </c>
      <c r="B570" s="76">
        <v>8806164174746</v>
      </c>
      <c r="C570" s="50" t="s">
        <v>3449</v>
      </c>
      <c r="D570" s="77" t="s">
        <v>3450</v>
      </c>
      <c r="E570" s="78">
        <v>100000</v>
      </c>
      <c r="F570" s="15">
        <v>0.5</v>
      </c>
      <c r="G570" s="80">
        <v>10</v>
      </c>
      <c r="H570" s="81">
        <f>Таблица616[[#This Row],[Коэфициент стоимости]]*Таблица616[[#This Row],[Розничная цена KRW]]</f>
        <v>50000</v>
      </c>
      <c r="I570" s="82" t="str">
        <f>IF($H$1="","Введите курс",Таблица616[[#This Row],[Оптовая цена KRW за 1шт]]/$H$1)</f>
        <v>Введите курс</v>
      </c>
      <c r="J570" s="83"/>
      <c r="K570" s="84">
        <f>Таблица616[[#This Row],[Заказ коробок ]]*Таблица616[[#This Row],[Кол-во шт в коробке]]</f>
        <v>0</v>
      </c>
      <c r="L570" s="85">
        <f>Таблица616[[#This Row],[Общее кол-во шт]]*Таблица616[[#This Row],[Оптовая цена KRW за 1шт]]</f>
        <v>0</v>
      </c>
      <c r="M570" s="86" t="str">
        <f>IFERROR(Таблица616[[#This Row],[Общее кол-во шт]]*Таблица616[[#This Row],[Оптовая цена USD за 1шт]],"")</f>
        <v/>
      </c>
      <c r="N570" s="87"/>
    </row>
    <row r="571" spans="1:14" ht="22.5" customHeight="1">
      <c r="A571" s="44" t="s">
        <v>5883</v>
      </c>
      <c r="B571" s="76">
        <v>8806164174739</v>
      </c>
      <c r="C571" s="50" t="s">
        <v>3451</v>
      </c>
      <c r="D571" s="77" t="s">
        <v>378</v>
      </c>
      <c r="E571" s="78">
        <v>64000</v>
      </c>
      <c r="F571" s="15">
        <v>0.5</v>
      </c>
      <c r="G571" s="80">
        <v>10</v>
      </c>
      <c r="H571" s="81">
        <f>Таблица616[[#This Row],[Коэфициент стоимости]]*Таблица616[[#This Row],[Розничная цена KRW]]</f>
        <v>32000</v>
      </c>
      <c r="I571" s="82" t="str">
        <f>IF($H$1="","Введите курс",Таблица616[[#This Row],[Оптовая цена KRW за 1шт]]/$H$1)</f>
        <v>Введите курс</v>
      </c>
      <c r="J571" s="83"/>
      <c r="K571" s="84">
        <f>Таблица616[[#This Row],[Заказ коробок ]]*Таблица616[[#This Row],[Кол-во шт в коробке]]</f>
        <v>0</v>
      </c>
      <c r="L571" s="85">
        <f>Таблица616[[#This Row],[Общее кол-во шт]]*Таблица616[[#This Row],[Оптовая цена KRW за 1шт]]</f>
        <v>0</v>
      </c>
      <c r="M571" s="86" t="str">
        <f>IFERROR(Таблица616[[#This Row],[Общее кол-во шт]]*Таблица616[[#This Row],[Оптовая цена USD за 1шт]],"")</f>
        <v/>
      </c>
      <c r="N571" s="87"/>
    </row>
    <row r="572" spans="1:14" ht="22.5" customHeight="1">
      <c r="A572" s="44" t="s">
        <v>5884</v>
      </c>
      <c r="B572" s="76">
        <v>8806164155608</v>
      </c>
      <c r="C572" s="50" t="s">
        <v>3452</v>
      </c>
      <c r="D572" s="77" t="s">
        <v>383</v>
      </c>
      <c r="E572" s="78">
        <v>28000</v>
      </c>
      <c r="F572" s="15">
        <v>0.5</v>
      </c>
      <c r="G572" s="80">
        <v>10</v>
      </c>
      <c r="H572" s="81">
        <f>Таблица616[[#This Row],[Коэфициент стоимости]]*Таблица616[[#This Row],[Розничная цена KRW]]</f>
        <v>14000</v>
      </c>
      <c r="I572" s="82" t="str">
        <f>IF($H$1="","Введите курс",Таблица616[[#This Row],[Оптовая цена KRW за 1шт]]/$H$1)</f>
        <v>Введите курс</v>
      </c>
      <c r="J572" s="83"/>
      <c r="K572" s="84">
        <f>Таблица616[[#This Row],[Заказ коробок ]]*Таблица616[[#This Row],[Кол-во шт в коробке]]</f>
        <v>0</v>
      </c>
      <c r="L572" s="85">
        <f>Таблица616[[#This Row],[Общее кол-во шт]]*Таблица616[[#This Row],[Оптовая цена KRW за 1шт]]</f>
        <v>0</v>
      </c>
      <c r="M572" s="86" t="str">
        <f>IFERROR(Таблица616[[#This Row],[Общее кол-во шт]]*Таблица616[[#This Row],[Оптовая цена USD за 1шт]],"")</f>
        <v/>
      </c>
      <c r="N572" s="87"/>
    </row>
    <row r="573" spans="1:14" ht="22.5" customHeight="1">
      <c r="A573" s="44" t="s">
        <v>5885</v>
      </c>
      <c r="B573" s="76">
        <v>8806164155639</v>
      </c>
      <c r="C573" s="50" t="s">
        <v>3453</v>
      </c>
      <c r="D573" s="77" t="s">
        <v>411</v>
      </c>
      <c r="E573" s="78">
        <v>32000</v>
      </c>
      <c r="F573" s="15">
        <v>0.5</v>
      </c>
      <c r="G573" s="80">
        <v>10</v>
      </c>
      <c r="H573" s="81">
        <f>Таблица616[[#This Row],[Коэфициент стоимости]]*Таблица616[[#This Row],[Розничная цена KRW]]</f>
        <v>16000</v>
      </c>
      <c r="I573" s="82" t="str">
        <f>IF($H$1="","Введите курс",Таблица616[[#This Row],[Оптовая цена KRW за 1шт]]/$H$1)</f>
        <v>Введите курс</v>
      </c>
      <c r="J573" s="83"/>
      <c r="K573" s="84">
        <f>Таблица616[[#This Row],[Заказ коробок ]]*Таблица616[[#This Row],[Кол-во шт в коробке]]</f>
        <v>0</v>
      </c>
      <c r="L573" s="85">
        <f>Таблица616[[#This Row],[Общее кол-во шт]]*Таблица616[[#This Row],[Оптовая цена KRW за 1шт]]</f>
        <v>0</v>
      </c>
      <c r="M573" s="86" t="str">
        <f>IFERROR(Таблица616[[#This Row],[Общее кол-во шт]]*Таблица616[[#This Row],[Оптовая цена USD за 1шт]],"")</f>
        <v/>
      </c>
      <c r="N573" s="87"/>
    </row>
    <row r="574" spans="1:14" ht="22.5" customHeight="1">
      <c r="A574" s="44" t="s">
        <v>5886</v>
      </c>
      <c r="B574" s="76">
        <v>8806164155615</v>
      </c>
      <c r="C574" s="50" t="s">
        <v>3454</v>
      </c>
      <c r="D574" s="77" t="s">
        <v>401</v>
      </c>
      <c r="E574" s="78">
        <v>32000</v>
      </c>
      <c r="F574" s="15">
        <v>0.5</v>
      </c>
      <c r="G574" s="80">
        <v>10</v>
      </c>
      <c r="H574" s="81">
        <f>Таблица616[[#This Row],[Коэфициент стоимости]]*Таблица616[[#This Row],[Розничная цена KRW]]</f>
        <v>16000</v>
      </c>
      <c r="I574" s="82" t="str">
        <f>IF($H$1="","Введите курс",Таблица616[[#This Row],[Оптовая цена KRW за 1шт]]/$H$1)</f>
        <v>Введите курс</v>
      </c>
      <c r="J574" s="83"/>
      <c r="K574" s="84">
        <f>Таблица616[[#This Row],[Заказ коробок ]]*Таблица616[[#This Row],[Кол-во шт в коробке]]</f>
        <v>0</v>
      </c>
      <c r="L574" s="85">
        <f>Таблица616[[#This Row],[Общее кол-во шт]]*Таблица616[[#This Row],[Оптовая цена KRW за 1шт]]</f>
        <v>0</v>
      </c>
      <c r="M574" s="86" t="str">
        <f>IFERROR(Таблица616[[#This Row],[Общее кол-во шт]]*Таблица616[[#This Row],[Оптовая цена USD за 1шт]],"")</f>
        <v/>
      </c>
      <c r="N574" s="87"/>
    </row>
    <row r="575" spans="1:14" ht="22.5" customHeight="1">
      <c r="A575" s="44" t="s">
        <v>5887</v>
      </c>
      <c r="B575" s="76">
        <v>8806164155646</v>
      </c>
      <c r="C575" s="50" t="s">
        <v>3455</v>
      </c>
      <c r="D575" s="77" t="s">
        <v>367</v>
      </c>
      <c r="E575" s="78">
        <v>28000</v>
      </c>
      <c r="F575" s="15">
        <v>0.5</v>
      </c>
      <c r="G575" s="80">
        <v>10</v>
      </c>
      <c r="H575" s="81">
        <f>Таблица616[[#This Row],[Коэфициент стоимости]]*Таблица616[[#This Row],[Розничная цена KRW]]</f>
        <v>14000</v>
      </c>
      <c r="I575" s="82" t="str">
        <f>IF($H$1="","Введите курс",Таблица616[[#This Row],[Оптовая цена KRW за 1шт]]/$H$1)</f>
        <v>Введите курс</v>
      </c>
      <c r="J575" s="83"/>
      <c r="K575" s="84">
        <f>Таблица616[[#This Row],[Заказ коробок ]]*Таблица616[[#This Row],[Кол-во шт в коробке]]</f>
        <v>0</v>
      </c>
      <c r="L575" s="85">
        <f>Таблица616[[#This Row],[Общее кол-во шт]]*Таблица616[[#This Row],[Оптовая цена KRW за 1шт]]</f>
        <v>0</v>
      </c>
      <c r="M575" s="86" t="str">
        <f>IFERROR(Таблица616[[#This Row],[Общее кол-во шт]]*Таблица616[[#This Row],[Оптовая цена USD за 1шт]],"")</f>
        <v/>
      </c>
      <c r="N575" s="87"/>
    </row>
    <row r="576" spans="1:14" ht="22.5" customHeight="1">
      <c r="A576" s="44" t="s">
        <v>5888</v>
      </c>
      <c r="B576" s="76">
        <v>8806164155622</v>
      </c>
      <c r="C576" s="50" t="s">
        <v>3456</v>
      </c>
      <c r="D576" s="77" t="s">
        <v>396</v>
      </c>
      <c r="E576" s="78">
        <v>30000</v>
      </c>
      <c r="F576" s="15">
        <v>0.5</v>
      </c>
      <c r="G576" s="80">
        <v>10</v>
      </c>
      <c r="H576" s="81">
        <f>Таблица616[[#This Row],[Коэфициент стоимости]]*Таблица616[[#This Row],[Розничная цена KRW]]</f>
        <v>15000</v>
      </c>
      <c r="I576" s="82" t="str">
        <f>IF($H$1="","Введите курс",Таблица616[[#This Row],[Оптовая цена KRW за 1шт]]/$H$1)</f>
        <v>Введите курс</v>
      </c>
      <c r="J576" s="83"/>
      <c r="K576" s="84">
        <f>Таблица616[[#This Row],[Заказ коробок ]]*Таблица616[[#This Row],[Кол-во шт в коробке]]</f>
        <v>0</v>
      </c>
      <c r="L576" s="85">
        <f>Таблица616[[#This Row],[Общее кол-во шт]]*Таблица616[[#This Row],[Оптовая цена KRW за 1шт]]</f>
        <v>0</v>
      </c>
      <c r="M576" s="86" t="str">
        <f>IFERROR(Таблица616[[#This Row],[Общее кол-во шт]]*Таблица616[[#This Row],[Оптовая цена USD за 1шт]],"")</f>
        <v/>
      </c>
      <c r="N576" s="87"/>
    </row>
    <row r="577" spans="1:14" ht="22.5" customHeight="1">
      <c r="A577" s="44" t="s">
        <v>5889</v>
      </c>
      <c r="B577" s="76">
        <v>8806164155653</v>
      </c>
      <c r="C577" s="50" t="s">
        <v>3457</v>
      </c>
      <c r="D577" s="77" t="s">
        <v>364</v>
      </c>
      <c r="E577" s="78">
        <v>30000</v>
      </c>
      <c r="F577" s="15">
        <v>0.5</v>
      </c>
      <c r="G577" s="80">
        <v>10</v>
      </c>
      <c r="H577" s="81">
        <f>Таблица616[[#This Row],[Коэфициент стоимости]]*Таблица616[[#This Row],[Розничная цена KRW]]</f>
        <v>15000</v>
      </c>
      <c r="I577" s="82" t="str">
        <f>IF($H$1="","Введите курс",Таблица616[[#This Row],[Оптовая цена KRW за 1шт]]/$H$1)</f>
        <v>Введите курс</v>
      </c>
      <c r="J577" s="83"/>
      <c r="K577" s="84">
        <f>Таблица616[[#This Row],[Заказ коробок ]]*Таблица616[[#This Row],[Кол-во шт в коробке]]</f>
        <v>0</v>
      </c>
      <c r="L577" s="85">
        <f>Таблица616[[#This Row],[Общее кол-во шт]]*Таблица616[[#This Row],[Оптовая цена KRW за 1шт]]</f>
        <v>0</v>
      </c>
      <c r="M577" s="86" t="str">
        <f>IFERROR(Таблица616[[#This Row],[Общее кол-во шт]]*Таблица616[[#This Row],[Оптовая цена USD за 1шт]],"")</f>
        <v/>
      </c>
      <c r="N577" s="87"/>
    </row>
    <row r="578" spans="1:14" ht="22.5" customHeight="1">
      <c r="A578" s="44" t="s">
        <v>5890</v>
      </c>
      <c r="B578" s="76">
        <v>8806164174081</v>
      </c>
      <c r="C578" s="50" t="s">
        <v>3458</v>
      </c>
      <c r="D578" s="77" t="s">
        <v>400</v>
      </c>
      <c r="E578" s="78">
        <v>48000</v>
      </c>
      <c r="F578" s="15">
        <v>0.5</v>
      </c>
      <c r="G578" s="80">
        <v>10</v>
      </c>
      <c r="H578" s="81">
        <f>Таблица616[[#This Row],[Коэфициент стоимости]]*Таблица616[[#This Row],[Розничная цена KRW]]</f>
        <v>24000</v>
      </c>
      <c r="I578" s="82" t="str">
        <f>IF($H$1="","Введите курс",Таблица616[[#This Row],[Оптовая цена KRW за 1шт]]/$H$1)</f>
        <v>Введите курс</v>
      </c>
      <c r="J578" s="83"/>
      <c r="K578" s="84">
        <f>Таблица616[[#This Row],[Заказ коробок ]]*Таблица616[[#This Row],[Кол-во шт в коробке]]</f>
        <v>0</v>
      </c>
      <c r="L578" s="85">
        <f>Таблица616[[#This Row],[Общее кол-во шт]]*Таблица616[[#This Row],[Оптовая цена KRW за 1шт]]</f>
        <v>0</v>
      </c>
      <c r="M578" s="86" t="str">
        <f>IFERROR(Таблица616[[#This Row],[Общее кол-во шт]]*Таблица616[[#This Row],[Оптовая цена USD за 1шт]],"")</f>
        <v/>
      </c>
      <c r="N578" s="87"/>
    </row>
    <row r="579" spans="1:14" ht="22.5" customHeight="1">
      <c r="A579" s="44" t="s">
        <v>5891</v>
      </c>
      <c r="B579" s="76">
        <v>8806164174067</v>
      </c>
      <c r="C579" s="50" t="s">
        <v>3459</v>
      </c>
      <c r="D579" s="77" t="s">
        <v>382</v>
      </c>
      <c r="E579" s="78">
        <v>40000</v>
      </c>
      <c r="F579" s="15">
        <v>0.5</v>
      </c>
      <c r="G579" s="80">
        <v>10</v>
      </c>
      <c r="H579" s="81">
        <f>Таблица616[[#This Row],[Коэфициент стоимости]]*Таблица616[[#This Row],[Розничная цена KRW]]</f>
        <v>20000</v>
      </c>
      <c r="I579" s="82" t="str">
        <f>IF($H$1="","Введите курс",Таблица616[[#This Row],[Оптовая цена KRW за 1шт]]/$H$1)</f>
        <v>Введите курс</v>
      </c>
      <c r="J579" s="83"/>
      <c r="K579" s="84">
        <f>Таблица616[[#This Row],[Заказ коробок ]]*Таблица616[[#This Row],[Кол-во шт в коробке]]</f>
        <v>0</v>
      </c>
      <c r="L579" s="85">
        <f>Таблица616[[#This Row],[Общее кол-во шт]]*Таблица616[[#This Row],[Оптовая цена KRW за 1шт]]</f>
        <v>0</v>
      </c>
      <c r="M579" s="86" t="str">
        <f>IFERROR(Таблица616[[#This Row],[Общее кол-во шт]]*Таблица616[[#This Row],[Оптовая цена USD за 1шт]],"")</f>
        <v/>
      </c>
      <c r="N579" s="87"/>
    </row>
    <row r="580" spans="1:14" ht="22.5" customHeight="1">
      <c r="A580" s="44" t="s">
        <v>5892</v>
      </c>
      <c r="B580" s="76">
        <v>8806164174098</v>
      </c>
      <c r="C580" s="50" t="s">
        <v>3460</v>
      </c>
      <c r="D580" s="77" t="s">
        <v>1034</v>
      </c>
      <c r="E580" s="78">
        <v>48000</v>
      </c>
      <c r="F580" s="15">
        <v>0.5</v>
      </c>
      <c r="G580" s="80">
        <v>10</v>
      </c>
      <c r="H580" s="81">
        <f>Таблица616[[#This Row],[Коэфициент стоимости]]*Таблица616[[#This Row],[Розничная цена KRW]]</f>
        <v>24000</v>
      </c>
      <c r="I580" s="82" t="str">
        <f>IF($H$1="","Введите курс",Таблица616[[#This Row],[Оптовая цена KRW за 1шт]]/$H$1)</f>
        <v>Введите курс</v>
      </c>
      <c r="J580" s="83"/>
      <c r="K580" s="84">
        <f>Таблица616[[#This Row],[Заказ коробок ]]*Таблица616[[#This Row],[Кол-во шт в коробке]]</f>
        <v>0</v>
      </c>
      <c r="L580" s="85">
        <f>Таблица616[[#This Row],[Общее кол-во шт]]*Таблица616[[#This Row],[Оптовая цена KRW за 1шт]]</f>
        <v>0</v>
      </c>
      <c r="M580" s="86" t="str">
        <f>IFERROR(Таблица616[[#This Row],[Общее кол-во шт]]*Таблица616[[#This Row],[Оптовая цена USD за 1шт]],"")</f>
        <v/>
      </c>
      <c r="N580" s="87"/>
    </row>
    <row r="581" spans="1:14" ht="22.5" customHeight="1">
      <c r="A581" s="44" t="s">
        <v>5893</v>
      </c>
      <c r="B581" s="76">
        <v>8806164174104</v>
      </c>
      <c r="C581" s="50" t="s">
        <v>3461</v>
      </c>
      <c r="D581" s="77" t="s">
        <v>395</v>
      </c>
      <c r="E581" s="78">
        <v>45000</v>
      </c>
      <c r="F581" s="15">
        <v>0.5</v>
      </c>
      <c r="G581" s="80">
        <v>10</v>
      </c>
      <c r="H581" s="81">
        <f>Таблица616[[#This Row],[Коэфициент стоимости]]*Таблица616[[#This Row],[Розничная цена KRW]]</f>
        <v>22500</v>
      </c>
      <c r="I581" s="82" t="str">
        <f>IF($H$1="","Введите курс",Таблица616[[#This Row],[Оптовая цена KRW за 1шт]]/$H$1)</f>
        <v>Введите курс</v>
      </c>
      <c r="J581" s="83"/>
      <c r="K581" s="84">
        <f>Таблица616[[#This Row],[Заказ коробок ]]*Таблица616[[#This Row],[Кол-во шт в коробке]]</f>
        <v>0</v>
      </c>
      <c r="L581" s="85">
        <f>Таблица616[[#This Row],[Общее кол-во шт]]*Таблица616[[#This Row],[Оптовая цена KRW за 1шт]]</f>
        <v>0</v>
      </c>
      <c r="M581" s="86" t="str">
        <f>IFERROR(Таблица616[[#This Row],[Общее кол-во шт]]*Таблица616[[#This Row],[Оптовая цена USD за 1шт]],"")</f>
        <v/>
      </c>
      <c r="N581" s="87"/>
    </row>
    <row r="582" spans="1:14" ht="22.5" customHeight="1">
      <c r="A582" s="44" t="s">
        <v>5894</v>
      </c>
      <c r="B582" s="76">
        <v>8806164174074</v>
      </c>
      <c r="C582" s="50" t="s">
        <v>3462</v>
      </c>
      <c r="D582" s="77" t="s">
        <v>366</v>
      </c>
      <c r="E582" s="78">
        <v>40000</v>
      </c>
      <c r="F582" s="15">
        <v>0.5</v>
      </c>
      <c r="G582" s="80">
        <v>10</v>
      </c>
      <c r="H582" s="81">
        <f>Таблица616[[#This Row],[Коэфициент стоимости]]*Таблица616[[#This Row],[Розничная цена KRW]]</f>
        <v>20000</v>
      </c>
      <c r="I582" s="82" t="str">
        <f>IF($H$1="","Введите курс",Таблица616[[#This Row],[Оптовая цена KRW за 1шт]]/$H$1)</f>
        <v>Введите курс</v>
      </c>
      <c r="J582" s="83"/>
      <c r="K582" s="84">
        <f>Таблица616[[#This Row],[Заказ коробок ]]*Таблица616[[#This Row],[Кол-во шт в коробке]]</f>
        <v>0</v>
      </c>
      <c r="L582" s="85">
        <f>Таблица616[[#This Row],[Общее кол-во шт]]*Таблица616[[#This Row],[Оптовая цена KRW за 1шт]]</f>
        <v>0</v>
      </c>
      <c r="M582" s="86" t="str">
        <f>IFERROR(Таблица616[[#This Row],[Общее кол-во шт]]*Таблица616[[#This Row],[Оптовая цена USD за 1шт]],"")</f>
        <v/>
      </c>
      <c r="N582" s="87"/>
    </row>
    <row r="583" spans="1:14" ht="22.5" customHeight="1">
      <c r="A583" s="44" t="s">
        <v>5895</v>
      </c>
      <c r="B583" s="76">
        <v>8806164174128</v>
      </c>
      <c r="C583" s="50" t="s">
        <v>3463</v>
      </c>
      <c r="D583" s="77" t="s">
        <v>376</v>
      </c>
      <c r="E583" s="78">
        <v>80000</v>
      </c>
      <c r="F583" s="15">
        <v>0.5</v>
      </c>
      <c r="G583" s="80">
        <v>10</v>
      </c>
      <c r="H583" s="81">
        <f>Таблица616[[#This Row],[Коэфициент стоимости]]*Таблица616[[#This Row],[Розничная цена KRW]]</f>
        <v>40000</v>
      </c>
      <c r="I583" s="82" t="str">
        <f>IF($H$1="","Введите курс",Таблица616[[#This Row],[Оптовая цена KRW за 1шт]]/$H$1)</f>
        <v>Введите курс</v>
      </c>
      <c r="J583" s="83"/>
      <c r="K583" s="84">
        <f>Таблица616[[#This Row],[Заказ коробок ]]*Таблица616[[#This Row],[Кол-во шт в коробке]]</f>
        <v>0</v>
      </c>
      <c r="L583" s="85">
        <f>Таблица616[[#This Row],[Общее кол-во шт]]*Таблица616[[#This Row],[Оптовая цена KRW за 1шт]]</f>
        <v>0</v>
      </c>
      <c r="M583" s="86" t="str">
        <f>IFERROR(Таблица616[[#This Row],[Общее кол-во шт]]*Таблица616[[#This Row],[Оптовая цена USD за 1шт]],"")</f>
        <v/>
      </c>
      <c r="N583" s="87"/>
    </row>
    <row r="584" spans="1:14" ht="22.5" customHeight="1">
      <c r="A584" s="44" t="s">
        <v>5896</v>
      </c>
      <c r="B584" s="76">
        <v>8806164174135</v>
      </c>
      <c r="C584" s="50" t="s">
        <v>3464</v>
      </c>
      <c r="D584" s="77" t="s">
        <v>377</v>
      </c>
      <c r="E584" s="78">
        <v>128000</v>
      </c>
      <c r="F584" s="15">
        <v>0.5</v>
      </c>
      <c r="G584" s="80">
        <v>10</v>
      </c>
      <c r="H584" s="81">
        <f>Таблица616[[#This Row],[Коэфициент стоимости]]*Таблица616[[#This Row],[Розничная цена KRW]]</f>
        <v>64000</v>
      </c>
      <c r="I584" s="82" t="str">
        <f>IF($H$1="","Введите курс",Таблица616[[#This Row],[Оптовая цена KRW за 1шт]]/$H$1)</f>
        <v>Введите курс</v>
      </c>
      <c r="J584" s="83"/>
      <c r="K584" s="84">
        <f>Таблица616[[#This Row],[Заказ коробок ]]*Таблица616[[#This Row],[Кол-во шт в коробке]]</f>
        <v>0</v>
      </c>
      <c r="L584" s="85">
        <f>Таблица616[[#This Row],[Общее кол-во шт]]*Таблица616[[#This Row],[Оптовая цена KRW за 1шт]]</f>
        <v>0</v>
      </c>
      <c r="M584" s="86" t="str">
        <f>IFERROR(Таблица616[[#This Row],[Общее кол-во шт]]*Таблица616[[#This Row],[Оптовая цена USD за 1шт]],"")</f>
        <v/>
      </c>
      <c r="N584" s="87"/>
    </row>
    <row r="585" spans="1:14" ht="22.5" customHeight="1">
      <c r="A585" s="44" t="s">
        <v>5897</v>
      </c>
      <c r="B585" s="76">
        <v>8806164146286</v>
      </c>
      <c r="C585" s="50" t="s">
        <v>3465</v>
      </c>
      <c r="D585" s="77" t="s">
        <v>443</v>
      </c>
      <c r="E585" s="78">
        <v>18000</v>
      </c>
      <c r="F585" s="15">
        <v>0.5</v>
      </c>
      <c r="G585" s="80">
        <v>10</v>
      </c>
      <c r="H585" s="81">
        <f>Таблица616[[#This Row],[Коэфициент стоимости]]*Таблица616[[#This Row],[Розничная цена KRW]]</f>
        <v>9000</v>
      </c>
      <c r="I585" s="82" t="str">
        <f>IF($H$1="","Введите курс",Таблица616[[#This Row],[Оптовая цена KRW за 1шт]]/$H$1)</f>
        <v>Введите курс</v>
      </c>
      <c r="J585" s="83"/>
      <c r="K585" s="84">
        <f>Таблица616[[#This Row],[Заказ коробок ]]*Таблица616[[#This Row],[Кол-во шт в коробке]]</f>
        <v>0</v>
      </c>
      <c r="L585" s="85">
        <f>Таблица616[[#This Row],[Общее кол-во шт]]*Таблица616[[#This Row],[Оптовая цена KRW за 1шт]]</f>
        <v>0</v>
      </c>
      <c r="M585" s="86" t="str">
        <f>IFERROR(Таблица616[[#This Row],[Общее кол-во шт]]*Таблица616[[#This Row],[Оптовая цена USD за 1шт]],"")</f>
        <v/>
      </c>
      <c r="N585" s="87"/>
    </row>
    <row r="586" spans="1:14" ht="22.5" customHeight="1">
      <c r="A586" s="44" t="s">
        <v>5898</v>
      </c>
      <c r="B586" s="76">
        <v>8806164170687</v>
      </c>
      <c r="C586" s="50" t="s">
        <v>3466</v>
      </c>
      <c r="D586" s="77" t="s">
        <v>3467</v>
      </c>
      <c r="E586" s="78">
        <v>20000</v>
      </c>
      <c r="F586" s="15">
        <v>0.5</v>
      </c>
      <c r="G586" s="80">
        <v>10</v>
      </c>
      <c r="H586" s="81">
        <f>Таблица616[[#This Row],[Коэфициент стоимости]]*Таблица616[[#This Row],[Розничная цена KRW]]</f>
        <v>10000</v>
      </c>
      <c r="I586" s="82" t="str">
        <f>IF($H$1="","Введите курс",Таблица616[[#This Row],[Оптовая цена KRW за 1шт]]/$H$1)</f>
        <v>Введите курс</v>
      </c>
      <c r="J586" s="83"/>
      <c r="K586" s="84">
        <f>Таблица616[[#This Row],[Заказ коробок ]]*Таблица616[[#This Row],[Кол-во шт в коробке]]</f>
        <v>0</v>
      </c>
      <c r="L586" s="85">
        <f>Таблица616[[#This Row],[Общее кол-во шт]]*Таблица616[[#This Row],[Оптовая цена KRW за 1шт]]</f>
        <v>0</v>
      </c>
      <c r="M586" s="86" t="str">
        <f>IFERROR(Таблица616[[#This Row],[Общее кол-во шт]]*Таблица616[[#This Row],[Оптовая цена USD за 1шт]],"")</f>
        <v/>
      </c>
      <c r="N586" s="87"/>
    </row>
    <row r="587" spans="1:14" ht="22.5" customHeight="1">
      <c r="A587" s="44" t="s">
        <v>5899</v>
      </c>
      <c r="B587" s="76">
        <v>8806164170694</v>
      </c>
      <c r="C587" s="50" t="s">
        <v>3468</v>
      </c>
      <c r="D587" s="77" t="s">
        <v>3469</v>
      </c>
      <c r="E587" s="78">
        <v>18000</v>
      </c>
      <c r="F587" s="15">
        <v>0.5</v>
      </c>
      <c r="G587" s="80">
        <v>10</v>
      </c>
      <c r="H587" s="81">
        <f>Таблица616[[#This Row],[Коэфициент стоимости]]*Таблица616[[#This Row],[Розничная цена KRW]]</f>
        <v>9000</v>
      </c>
      <c r="I587" s="82" t="str">
        <f>IF($H$1="","Введите курс",Таблица616[[#This Row],[Оптовая цена KRW за 1шт]]/$H$1)</f>
        <v>Введите курс</v>
      </c>
      <c r="J587" s="83"/>
      <c r="K587" s="84">
        <f>Таблица616[[#This Row],[Заказ коробок ]]*Таблица616[[#This Row],[Кол-во шт в коробке]]</f>
        <v>0</v>
      </c>
      <c r="L587" s="85">
        <f>Таблица616[[#This Row],[Общее кол-во шт]]*Таблица616[[#This Row],[Оптовая цена KRW за 1шт]]</f>
        <v>0</v>
      </c>
      <c r="M587" s="86" t="str">
        <f>IFERROR(Таблица616[[#This Row],[Общее кол-во шт]]*Таблица616[[#This Row],[Оптовая цена USD за 1шт]],"")</f>
        <v/>
      </c>
      <c r="N587" s="87"/>
    </row>
    <row r="588" spans="1:14" ht="22.5" customHeight="1">
      <c r="A588" s="44" t="s">
        <v>5900</v>
      </c>
      <c r="B588" s="76">
        <v>8806164175101</v>
      </c>
      <c r="C588" s="50" t="s">
        <v>3470</v>
      </c>
      <c r="D588" s="77" t="s">
        <v>3471</v>
      </c>
      <c r="E588" s="78">
        <v>14000</v>
      </c>
      <c r="F588" s="15">
        <v>0.5</v>
      </c>
      <c r="G588" s="80">
        <v>12</v>
      </c>
      <c r="H588" s="81">
        <f>Таблица616[[#This Row],[Коэфициент стоимости]]*Таблица616[[#This Row],[Розничная цена KRW]]</f>
        <v>7000</v>
      </c>
      <c r="I588" s="82" t="str">
        <f>IF($H$1="","Введите курс",Таблица616[[#This Row],[Оптовая цена KRW за 1шт]]/$H$1)</f>
        <v>Введите курс</v>
      </c>
      <c r="J588" s="83"/>
      <c r="K588" s="84">
        <f>Таблица616[[#This Row],[Заказ коробок ]]*Таблица616[[#This Row],[Кол-во шт в коробке]]</f>
        <v>0</v>
      </c>
      <c r="L588" s="85">
        <f>Таблица616[[#This Row],[Общее кол-во шт]]*Таблица616[[#This Row],[Оптовая цена KRW за 1шт]]</f>
        <v>0</v>
      </c>
      <c r="M588" s="86" t="str">
        <f>IFERROR(Таблица616[[#This Row],[Общее кол-во шт]]*Таблица616[[#This Row],[Оптовая цена USD за 1шт]],"")</f>
        <v/>
      </c>
      <c r="N588" s="87"/>
    </row>
    <row r="589" spans="1:14" ht="22.5" customHeight="1">
      <c r="A589" s="44" t="s">
        <v>5901</v>
      </c>
      <c r="B589" s="76">
        <v>8806164175095</v>
      </c>
      <c r="C589" s="50" t="s">
        <v>3472</v>
      </c>
      <c r="D589" s="77" t="s">
        <v>3473</v>
      </c>
      <c r="E589" s="78">
        <v>14000</v>
      </c>
      <c r="F589" s="15">
        <v>0.5</v>
      </c>
      <c r="G589" s="80">
        <v>12</v>
      </c>
      <c r="H589" s="81">
        <f>Таблица616[[#This Row],[Коэфициент стоимости]]*Таблица616[[#This Row],[Розничная цена KRW]]</f>
        <v>7000</v>
      </c>
      <c r="I589" s="82" t="str">
        <f>IF($H$1="","Введите курс",Таблица616[[#This Row],[Оптовая цена KRW за 1шт]]/$H$1)</f>
        <v>Введите курс</v>
      </c>
      <c r="J589" s="83"/>
      <c r="K589" s="84">
        <f>Таблица616[[#This Row],[Заказ коробок ]]*Таблица616[[#This Row],[Кол-во шт в коробке]]</f>
        <v>0</v>
      </c>
      <c r="L589" s="85">
        <f>Таблица616[[#This Row],[Общее кол-во шт]]*Таблица616[[#This Row],[Оптовая цена KRW за 1шт]]</f>
        <v>0</v>
      </c>
      <c r="M589" s="86" t="str">
        <f>IFERROR(Таблица616[[#This Row],[Общее кол-во шт]]*Таблица616[[#This Row],[Оптовая цена USD за 1шт]],"")</f>
        <v/>
      </c>
      <c r="N589" s="87"/>
    </row>
    <row r="590" spans="1:14" ht="22.5" customHeight="1">
      <c r="A590" s="44" t="s">
        <v>5902</v>
      </c>
      <c r="B590" s="76">
        <v>8806164175088</v>
      </c>
      <c r="C590" s="50" t="s">
        <v>3474</v>
      </c>
      <c r="D590" s="77" t="s">
        <v>3475</v>
      </c>
      <c r="E590" s="78">
        <v>14000</v>
      </c>
      <c r="F590" s="15">
        <v>0.5</v>
      </c>
      <c r="G590" s="80">
        <v>12</v>
      </c>
      <c r="H590" s="81">
        <f>Таблица616[[#This Row],[Коэфициент стоимости]]*Таблица616[[#This Row],[Розничная цена KRW]]</f>
        <v>7000</v>
      </c>
      <c r="I590" s="82" t="str">
        <f>IF($H$1="","Введите курс",Таблица616[[#This Row],[Оптовая цена KRW за 1шт]]/$H$1)</f>
        <v>Введите курс</v>
      </c>
      <c r="J590" s="83"/>
      <c r="K590" s="84">
        <f>Таблица616[[#This Row],[Заказ коробок ]]*Таблица616[[#This Row],[Кол-во шт в коробке]]</f>
        <v>0</v>
      </c>
      <c r="L590" s="85">
        <f>Таблица616[[#This Row],[Общее кол-во шт]]*Таблица616[[#This Row],[Оптовая цена KRW за 1шт]]</f>
        <v>0</v>
      </c>
      <c r="M590" s="86" t="str">
        <f>IFERROR(Таблица616[[#This Row],[Общее кол-во шт]]*Таблица616[[#This Row],[Оптовая цена USD за 1шт]],"")</f>
        <v/>
      </c>
      <c r="N590" s="87"/>
    </row>
    <row r="591" spans="1:14" ht="22.5" customHeight="1">
      <c r="A591" s="44" t="s">
        <v>5903</v>
      </c>
      <c r="B591" s="76">
        <v>8806164175118</v>
      </c>
      <c r="C591" s="50" t="s">
        <v>3476</v>
      </c>
      <c r="D591" s="77" t="s">
        <v>3477</v>
      </c>
      <c r="E591" s="78">
        <v>14000</v>
      </c>
      <c r="F591" s="15">
        <v>0.5</v>
      </c>
      <c r="G591" s="80">
        <v>12</v>
      </c>
      <c r="H591" s="81">
        <f>Таблица616[[#This Row],[Коэфициент стоимости]]*Таблица616[[#This Row],[Розничная цена KRW]]</f>
        <v>7000</v>
      </c>
      <c r="I591" s="82" t="str">
        <f>IF($H$1="","Введите курс",Таблица616[[#This Row],[Оптовая цена KRW за 1шт]]/$H$1)</f>
        <v>Введите курс</v>
      </c>
      <c r="J591" s="83"/>
      <c r="K591" s="84">
        <f>Таблица616[[#This Row],[Заказ коробок ]]*Таблица616[[#This Row],[Кол-во шт в коробке]]</f>
        <v>0</v>
      </c>
      <c r="L591" s="85">
        <f>Таблица616[[#This Row],[Общее кол-во шт]]*Таблица616[[#This Row],[Оптовая цена KRW за 1шт]]</f>
        <v>0</v>
      </c>
      <c r="M591" s="86" t="str">
        <f>IFERROR(Таблица616[[#This Row],[Общее кол-во шт]]*Таблица616[[#This Row],[Оптовая цена USD за 1шт]],"")</f>
        <v/>
      </c>
      <c r="N591" s="87"/>
    </row>
    <row r="592" spans="1:14" ht="22.5" customHeight="1">
      <c r="A592" s="44" t="s">
        <v>5904</v>
      </c>
      <c r="B592" s="76">
        <v>8806164175125</v>
      </c>
      <c r="C592" s="50" t="s">
        <v>3478</v>
      </c>
      <c r="D592" s="77" t="s">
        <v>3479</v>
      </c>
      <c r="E592" s="78">
        <v>14000</v>
      </c>
      <c r="F592" s="15">
        <v>0.5</v>
      </c>
      <c r="G592" s="80">
        <v>12</v>
      </c>
      <c r="H592" s="81">
        <f>Таблица616[[#This Row],[Коэфициент стоимости]]*Таблица616[[#This Row],[Розничная цена KRW]]</f>
        <v>7000</v>
      </c>
      <c r="I592" s="82" t="str">
        <f>IF($H$1="","Введите курс",Таблица616[[#This Row],[Оптовая цена KRW за 1шт]]/$H$1)</f>
        <v>Введите курс</v>
      </c>
      <c r="J592" s="83"/>
      <c r="K592" s="84">
        <f>Таблица616[[#This Row],[Заказ коробок ]]*Таблица616[[#This Row],[Кол-во шт в коробке]]</f>
        <v>0</v>
      </c>
      <c r="L592" s="85">
        <f>Таблица616[[#This Row],[Общее кол-во шт]]*Таблица616[[#This Row],[Оптовая цена KRW за 1шт]]</f>
        <v>0</v>
      </c>
      <c r="M592" s="86" t="str">
        <f>IFERROR(Таблица616[[#This Row],[Общее кол-во шт]]*Таблица616[[#This Row],[Оптовая цена USD за 1шт]],"")</f>
        <v/>
      </c>
      <c r="N592" s="87"/>
    </row>
    <row r="593" spans="1:14" ht="22.5" customHeight="1">
      <c r="A593" s="44" t="s">
        <v>5905</v>
      </c>
      <c r="B593" s="76">
        <v>8806164175170</v>
      </c>
      <c r="C593" s="50" t="s">
        <v>3480</v>
      </c>
      <c r="D593" s="77" t="s">
        <v>3481</v>
      </c>
      <c r="E593" s="78">
        <v>14000</v>
      </c>
      <c r="F593" s="15">
        <v>0.5</v>
      </c>
      <c r="G593" s="80">
        <v>12</v>
      </c>
      <c r="H593" s="81">
        <f>Таблица616[[#This Row],[Коэфициент стоимости]]*Таблица616[[#This Row],[Розничная цена KRW]]</f>
        <v>7000</v>
      </c>
      <c r="I593" s="82" t="str">
        <f>IF($H$1="","Введите курс",Таблица616[[#This Row],[Оптовая цена KRW за 1шт]]/$H$1)</f>
        <v>Введите курс</v>
      </c>
      <c r="J593" s="83"/>
      <c r="K593" s="84">
        <f>Таблица616[[#This Row],[Заказ коробок ]]*Таблица616[[#This Row],[Кол-во шт в коробке]]</f>
        <v>0</v>
      </c>
      <c r="L593" s="85">
        <f>Таблица616[[#This Row],[Общее кол-во шт]]*Таблица616[[#This Row],[Оптовая цена KRW за 1шт]]</f>
        <v>0</v>
      </c>
      <c r="M593" s="86" t="str">
        <f>IFERROR(Таблица616[[#This Row],[Общее кол-во шт]]*Таблица616[[#This Row],[Оптовая цена USD за 1шт]],"")</f>
        <v/>
      </c>
      <c r="N593" s="87"/>
    </row>
    <row r="594" spans="1:14" ht="22.5" customHeight="1">
      <c r="A594" s="44" t="s">
        <v>5906</v>
      </c>
      <c r="B594" s="76">
        <v>8806164175132</v>
      </c>
      <c r="C594" s="50" t="s">
        <v>3482</v>
      </c>
      <c r="D594" s="77" t="s">
        <v>3483</v>
      </c>
      <c r="E594" s="78">
        <v>14000</v>
      </c>
      <c r="F594" s="15">
        <v>0.5</v>
      </c>
      <c r="G594" s="80">
        <v>12</v>
      </c>
      <c r="H594" s="81">
        <f>Таблица616[[#This Row],[Коэфициент стоимости]]*Таблица616[[#This Row],[Розничная цена KRW]]</f>
        <v>7000</v>
      </c>
      <c r="I594" s="82" t="str">
        <f>IF($H$1="","Введите курс",Таблица616[[#This Row],[Оптовая цена KRW за 1шт]]/$H$1)</f>
        <v>Введите курс</v>
      </c>
      <c r="J594" s="83"/>
      <c r="K594" s="84">
        <f>Таблица616[[#This Row],[Заказ коробок ]]*Таблица616[[#This Row],[Кол-во шт в коробке]]</f>
        <v>0</v>
      </c>
      <c r="L594" s="85">
        <f>Таблица616[[#This Row],[Общее кол-во шт]]*Таблица616[[#This Row],[Оптовая цена KRW за 1шт]]</f>
        <v>0</v>
      </c>
      <c r="M594" s="86" t="str">
        <f>IFERROR(Таблица616[[#This Row],[Общее кол-во шт]]*Таблица616[[#This Row],[Оптовая цена USD за 1шт]],"")</f>
        <v/>
      </c>
      <c r="N594" s="87"/>
    </row>
    <row r="595" spans="1:14" ht="22.5" customHeight="1">
      <c r="A595" s="44" t="s">
        <v>5907</v>
      </c>
      <c r="B595" s="76">
        <v>8806164175149</v>
      </c>
      <c r="C595" s="50" t="s">
        <v>3484</v>
      </c>
      <c r="D595" s="77" t="s">
        <v>3485</v>
      </c>
      <c r="E595" s="78">
        <v>14000</v>
      </c>
      <c r="F595" s="15">
        <v>0.5</v>
      </c>
      <c r="G595" s="80">
        <v>12</v>
      </c>
      <c r="H595" s="81">
        <f>Таблица616[[#This Row],[Коэфициент стоимости]]*Таблица616[[#This Row],[Розничная цена KRW]]</f>
        <v>7000</v>
      </c>
      <c r="I595" s="82" t="str">
        <f>IF($H$1="","Введите курс",Таблица616[[#This Row],[Оптовая цена KRW за 1шт]]/$H$1)</f>
        <v>Введите курс</v>
      </c>
      <c r="J595" s="83"/>
      <c r="K595" s="84">
        <f>Таблица616[[#This Row],[Заказ коробок ]]*Таблица616[[#This Row],[Кол-во шт в коробке]]</f>
        <v>0</v>
      </c>
      <c r="L595" s="85">
        <f>Таблица616[[#This Row],[Общее кол-во шт]]*Таблица616[[#This Row],[Оптовая цена KRW за 1шт]]</f>
        <v>0</v>
      </c>
      <c r="M595" s="86" t="str">
        <f>IFERROR(Таблица616[[#This Row],[Общее кол-во шт]]*Таблица616[[#This Row],[Оптовая цена USD за 1шт]],"")</f>
        <v/>
      </c>
      <c r="N595" s="87"/>
    </row>
    <row r="596" spans="1:14" ht="22.5" customHeight="1">
      <c r="A596" s="44" t="s">
        <v>5908</v>
      </c>
      <c r="B596" s="76">
        <v>8806164175163</v>
      </c>
      <c r="C596" s="50" t="s">
        <v>3486</v>
      </c>
      <c r="D596" s="77" t="s">
        <v>3487</v>
      </c>
      <c r="E596" s="78">
        <v>14000</v>
      </c>
      <c r="F596" s="15">
        <v>0.5</v>
      </c>
      <c r="G596" s="80">
        <v>12</v>
      </c>
      <c r="H596" s="81">
        <f>Таблица616[[#This Row],[Коэфициент стоимости]]*Таблица616[[#This Row],[Розничная цена KRW]]</f>
        <v>7000</v>
      </c>
      <c r="I596" s="82" t="str">
        <f>IF($H$1="","Введите курс",Таблица616[[#This Row],[Оптовая цена KRW за 1шт]]/$H$1)</f>
        <v>Введите курс</v>
      </c>
      <c r="J596" s="83"/>
      <c r="K596" s="84">
        <f>Таблица616[[#This Row],[Заказ коробок ]]*Таблица616[[#This Row],[Кол-во шт в коробке]]</f>
        <v>0</v>
      </c>
      <c r="L596" s="85">
        <f>Таблица616[[#This Row],[Общее кол-во шт]]*Таблица616[[#This Row],[Оптовая цена KRW за 1шт]]</f>
        <v>0</v>
      </c>
      <c r="M596" s="86" t="str">
        <f>IFERROR(Таблица616[[#This Row],[Общее кол-во шт]]*Таблица616[[#This Row],[Оптовая цена USD за 1шт]],"")</f>
        <v/>
      </c>
      <c r="N596" s="87"/>
    </row>
    <row r="597" spans="1:14" ht="22.5" customHeight="1">
      <c r="A597" s="44" t="s">
        <v>5909</v>
      </c>
      <c r="B597" s="76">
        <v>8806164175156</v>
      </c>
      <c r="C597" s="50" t="s">
        <v>3488</v>
      </c>
      <c r="D597" s="77" t="s">
        <v>3489</v>
      </c>
      <c r="E597" s="78">
        <v>14000</v>
      </c>
      <c r="F597" s="15">
        <v>0.5</v>
      </c>
      <c r="G597" s="80">
        <v>12</v>
      </c>
      <c r="H597" s="81">
        <f>Таблица616[[#This Row],[Коэфициент стоимости]]*Таблица616[[#This Row],[Розничная цена KRW]]</f>
        <v>7000</v>
      </c>
      <c r="I597" s="82" t="str">
        <f>IF($H$1="","Введите курс",Таблица616[[#This Row],[Оптовая цена KRW за 1шт]]/$H$1)</f>
        <v>Введите курс</v>
      </c>
      <c r="J597" s="83"/>
      <c r="K597" s="84">
        <f>Таблица616[[#This Row],[Заказ коробок ]]*Таблица616[[#This Row],[Кол-во шт в коробке]]</f>
        <v>0</v>
      </c>
      <c r="L597" s="85">
        <f>Таблица616[[#This Row],[Общее кол-во шт]]*Таблица616[[#This Row],[Оптовая цена KRW за 1шт]]</f>
        <v>0</v>
      </c>
      <c r="M597" s="86" t="str">
        <f>IFERROR(Таблица616[[#This Row],[Общее кол-во шт]]*Таблица616[[#This Row],[Оптовая цена USD за 1шт]],"")</f>
        <v/>
      </c>
      <c r="N597" s="87"/>
    </row>
    <row r="598" spans="1:14" ht="22.5" customHeight="1">
      <c r="A598" s="44" t="s">
        <v>5910</v>
      </c>
      <c r="B598" s="76">
        <v>8806164164945</v>
      </c>
      <c r="C598" s="50" t="s">
        <v>3490</v>
      </c>
      <c r="D598" s="77" t="s">
        <v>871</v>
      </c>
      <c r="E598" s="78">
        <v>8000</v>
      </c>
      <c r="F598" s="15">
        <v>0.5</v>
      </c>
      <c r="G598" s="80">
        <v>12</v>
      </c>
      <c r="H598" s="81">
        <f>Таблица616[[#This Row],[Коэфициент стоимости]]*Таблица616[[#This Row],[Розничная цена KRW]]</f>
        <v>4000</v>
      </c>
      <c r="I598" s="82" t="str">
        <f>IF($H$1="","Введите курс",Таблица616[[#This Row],[Оптовая цена KRW за 1шт]]/$H$1)</f>
        <v>Введите курс</v>
      </c>
      <c r="J598" s="83"/>
      <c r="K598" s="84">
        <f>Таблица616[[#This Row],[Заказ коробок ]]*Таблица616[[#This Row],[Кол-во шт в коробке]]</f>
        <v>0</v>
      </c>
      <c r="L598" s="85">
        <f>Таблица616[[#This Row],[Общее кол-во шт]]*Таблица616[[#This Row],[Оптовая цена KRW за 1шт]]</f>
        <v>0</v>
      </c>
      <c r="M598" s="86" t="str">
        <f>IFERROR(Таблица616[[#This Row],[Общее кол-во шт]]*Таблица616[[#This Row],[Оптовая цена USD за 1шт]],"")</f>
        <v/>
      </c>
      <c r="N598" s="87"/>
    </row>
    <row r="599" spans="1:14" ht="22.5" customHeight="1">
      <c r="A599" s="44" t="s">
        <v>5911</v>
      </c>
      <c r="B599" s="76">
        <v>8806164164938</v>
      </c>
      <c r="C599" s="50" t="s">
        <v>3491</v>
      </c>
      <c r="D599" s="77" t="s">
        <v>870</v>
      </c>
      <c r="E599" s="78">
        <v>8000</v>
      </c>
      <c r="F599" s="15">
        <v>0.5</v>
      </c>
      <c r="G599" s="80">
        <v>12</v>
      </c>
      <c r="H599" s="81">
        <f>Таблица616[[#This Row],[Коэфициент стоимости]]*Таблица616[[#This Row],[Розничная цена KRW]]</f>
        <v>4000</v>
      </c>
      <c r="I599" s="82" t="str">
        <f>IF($H$1="","Введите курс",Таблица616[[#This Row],[Оптовая цена KRW за 1шт]]/$H$1)</f>
        <v>Введите курс</v>
      </c>
      <c r="J599" s="83"/>
      <c r="K599" s="84">
        <f>Таблица616[[#This Row],[Заказ коробок ]]*Таблица616[[#This Row],[Кол-во шт в коробке]]</f>
        <v>0</v>
      </c>
      <c r="L599" s="85">
        <f>Таблица616[[#This Row],[Общее кол-во шт]]*Таблица616[[#This Row],[Оптовая цена KRW за 1шт]]</f>
        <v>0</v>
      </c>
      <c r="M599" s="86" t="str">
        <f>IFERROR(Таблица616[[#This Row],[Общее кол-во шт]]*Таблица616[[#This Row],[Оптовая цена USD за 1шт]],"")</f>
        <v/>
      </c>
      <c r="N599" s="87"/>
    </row>
    <row r="600" spans="1:14" ht="22.5" customHeight="1">
      <c r="A600" s="44" t="s">
        <v>5912</v>
      </c>
      <c r="B600" s="76">
        <v>8806164156148</v>
      </c>
      <c r="C600" s="50" t="s">
        <v>3492</v>
      </c>
      <c r="D600" s="77" t="s">
        <v>291</v>
      </c>
      <c r="E600" s="78">
        <v>5500</v>
      </c>
      <c r="F600" s="15">
        <v>0.5</v>
      </c>
      <c r="G600" s="80">
        <v>12</v>
      </c>
      <c r="H600" s="81">
        <f>Таблица616[[#This Row],[Коэфициент стоимости]]*Таблица616[[#This Row],[Розничная цена KRW]]</f>
        <v>2750</v>
      </c>
      <c r="I600" s="82" t="str">
        <f>IF($H$1="","Введите курс",Таблица616[[#This Row],[Оптовая цена KRW за 1шт]]/$H$1)</f>
        <v>Введите курс</v>
      </c>
      <c r="J600" s="83"/>
      <c r="K600" s="84">
        <f>Таблица616[[#This Row],[Заказ коробок ]]*Таблица616[[#This Row],[Кол-во шт в коробке]]</f>
        <v>0</v>
      </c>
      <c r="L600" s="85">
        <f>Таблица616[[#This Row],[Общее кол-во шт]]*Таблица616[[#This Row],[Оптовая цена KRW за 1шт]]</f>
        <v>0</v>
      </c>
      <c r="M600" s="86" t="str">
        <f>IFERROR(Таблица616[[#This Row],[Общее кол-во шт]]*Таблица616[[#This Row],[Оптовая цена USD за 1шт]],"")</f>
        <v/>
      </c>
      <c r="N600" s="87"/>
    </row>
    <row r="601" spans="1:14" ht="22.5" customHeight="1">
      <c r="A601" s="44" t="s">
        <v>5913</v>
      </c>
      <c r="B601" s="76">
        <v>8806164120620</v>
      </c>
      <c r="C601" s="50" t="s">
        <v>3493</v>
      </c>
      <c r="D601" s="77" t="s">
        <v>355</v>
      </c>
      <c r="E601" s="78">
        <v>10000</v>
      </c>
      <c r="F601" s="15">
        <v>0.5</v>
      </c>
      <c r="G601" s="80">
        <v>12</v>
      </c>
      <c r="H601" s="81">
        <f>Таблица616[[#This Row],[Коэфициент стоимости]]*Таблица616[[#This Row],[Розничная цена KRW]]</f>
        <v>5000</v>
      </c>
      <c r="I601" s="82" t="str">
        <f>IF($H$1="","Введите курс",Таблица616[[#This Row],[Оптовая цена KRW за 1шт]]/$H$1)</f>
        <v>Введите курс</v>
      </c>
      <c r="J601" s="83"/>
      <c r="K601" s="84">
        <f>Таблица616[[#This Row],[Заказ коробок ]]*Таблица616[[#This Row],[Кол-во шт в коробке]]</f>
        <v>0</v>
      </c>
      <c r="L601" s="85">
        <f>Таблица616[[#This Row],[Общее кол-во шт]]*Таблица616[[#This Row],[Оптовая цена KRW за 1шт]]</f>
        <v>0</v>
      </c>
      <c r="M601" s="86" t="str">
        <f>IFERROR(Таблица616[[#This Row],[Общее кол-во шт]]*Таблица616[[#This Row],[Оптовая цена USD за 1шт]],"")</f>
        <v/>
      </c>
      <c r="N601" s="87"/>
    </row>
    <row r="602" spans="1:14" ht="22.5" customHeight="1">
      <c r="A602" s="44" t="s">
        <v>5914</v>
      </c>
      <c r="B602" s="76">
        <v>8806164120613</v>
      </c>
      <c r="C602" s="50" t="s">
        <v>3494</v>
      </c>
      <c r="D602" s="77" t="s">
        <v>356</v>
      </c>
      <c r="E602" s="78">
        <v>10000</v>
      </c>
      <c r="F602" s="15">
        <v>0.5</v>
      </c>
      <c r="G602" s="80">
        <v>12</v>
      </c>
      <c r="H602" s="81">
        <f>Таблица616[[#This Row],[Коэфициент стоимости]]*Таблица616[[#This Row],[Розничная цена KRW]]</f>
        <v>5000</v>
      </c>
      <c r="I602" s="82" t="str">
        <f>IF($H$1="","Введите курс",Таблица616[[#This Row],[Оптовая цена KRW за 1шт]]/$H$1)</f>
        <v>Введите курс</v>
      </c>
      <c r="J602" s="83"/>
      <c r="K602" s="84">
        <f>Таблица616[[#This Row],[Заказ коробок ]]*Таблица616[[#This Row],[Кол-во шт в коробке]]</f>
        <v>0</v>
      </c>
      <c r="L602" s="85">
        <f>Таблица616[[#This Row],[Общее кол-во шт]]*Таблица616[[#This Row],[Оптовая цена KRW за 1шт]]</f>
        <v>0</v>
      </c>
      <c r="M602" s="86" t="str">
        <f>IFERROR(Таблица616[[#This Row],[Общее кол-во шт]]*Таблица616[[#This Row],[Оптовая цена USD за 1шт]],"")</f>
        <v/>
      </c>
      <c r="N602" s="87"/>
    </row>
    <row r="603" spans="1:14" ht="22.5" customHeight="1">
      <c r="A603" s="44" t="s">
        <v>5915</v>
      </c>
      <c r="B603" s="76">
        <v>8806164165812</v>
      </c>
      <c r="C603" s="50" t="s">
        <v>3495</v>
      </c>
      <c r="D603" s="77" t="s">
        <v>354</v>
      </c>
      <c r="E603" s="78">
        <v>9000</v>
      </c>
      <c r="F603" s="15">
        <v>0.5</v>
      </c>
      <c r="G603" s="80">
        <v>12</v>
      </c>
      <c r="H603" s="81">
        <f>Таблица616[[#This Row],[Коэфициент стоимости]]*Таблица616[[#This Row],[Розничная цена KRW]]</f>
        <v>4500</v>
      </c>
      <c r="I603" s="82" t="str">
        <f>IF($H$1="","Введите курс",Таблица616[[#This Row],[Оптовая цена KRW за 1шт]]/$H$1)</f>
        <v>Введите курс</v>
      </c>
      <c r="J603" s="83"/>
      <c r="K603" s="84">
        <f>Таблица616[[#This Row],[Заказ коробок ]]*Таблица616[[#This Row],[Кол-во шт в коробке]]</f>
        <v>0</v>
      </c>
      <c r="L603" s="85">
        <f>Таблица616[[#This Row],[Общее кол-во шт]]*Таблица616[[#This Row],[Оптовая цена KRW за 1шт]]</f>
        <v>0</v>
      </c>
      <c r="M603" s="86" t="str">
        <f>IFERROR(Таблица616[[#This Row],[Общее кол-во шт]]*Таблица616[[#This Row],[Оптовая цена USD за 1шт]],"")</f>
        <v/>
      </c>
      <c r="N603" s="87"/>
    </row>
    <row r="604" spans="1:14" ht="22.5" customHeight="1">
      <c r="A604" s="44" t="s">
        <v>5916</v>
      </c>
      <c r="B604" s="76">
        <v>8806164160763</v>
      </c>
      <c r="C604" s="50" t="s">
        <v>3496</v>
      </c>
      <c r="D604" s="77" t="s">
        <v>827</v>
      </c>
      <c r="E604" s="78">
        <v>8000</v>
      </c>
      <c r="F604" s="15">
        <v>0.5</v>
      </c>
      <c r="G604" s="80">
        <v>12</v>
      </c>
      <c r="H604" s="81">
        <f>Таблица616[[#This Row],[Коэфициент стоимости]]*Таблица616[[#This Row],[Розничная цена KRW]]</f>
        <v>4000</v>
      </c>
      <c r="I604" s="82" t="str">
        <f>IF($H$1="","Введите курс",Таблица616[[#This Row],[Оптовая цена KRW за 1шт]]/$H$1)</f>
        <v>Введите курс</v>
      </c>
      <c r="J604" s="83"/>
      <c r="K604" s="84">
        <f>Таблица616[[#This Row],[Заказ коробок ]]*Таблица616[[#This Row],[Кол-во шт в коробке]]</f>
        <v>0</v>
      </c>
      <c r="L604" s="85">
        <f>Таблица616[[#This Row],[Общее кол-во шт]]*Таблица616[[#This Row],[Оптовая цена KRW за 1шт]]</f>
        <v>0</v>
      </c>
      <c r="M604" s="86" t="str">
        <f>IFERROR(Таблица616[[#This Row],[Общее кол-во шт]]*Таблица616[[#This Row],[Оптовая цена USD за 1шт]],"")</f>
        <v/>
      </c>
      <c r="N604" s="87"/>
    </row>
    <row r="605" spans="1:14" ht="22.5" customHeight="1">
      <c r="A605" s="44" t="s">
        <v>5917</v>
      </c>
      <c r="B605" s="76">
        <v>8806164128190</v>
      </c>
      <c r="C605" s="50" t="s">
        <v>3497</v>
      </c>
      <c r="D605" s="77" t="s">
        <v>353</v>
      </c>
      <c r="E605" s="78">
        <v>8000</v>
      </c>
      <c r="F605" s="15">
        <v>0.5</v>
      </c>
      <c r="G605" s="80">
        <v>12</v>
      </c>
      <c r="H605" s="81">
        <f>Таблица616[[#This Row],[Коэфициент стоимости]]*Таблица616[[#This Row],[Розничная цена KRW]]</f>
        <v>4000</v>
      </c>
      <c r="I605" s="82" t="str">
        <f>IF($H$1="","Введите курс",Таблица616[[#This Row],[Оптовая цена KRW за 1шт]]/$H$1)</f>
        <v>Введите курс</v>
      </c>
      <c r="J605" s="83"/>
      <c r="K605" s="84">
        <f>Таблица616[[#This Row],[Заказ коробок ]]*Таблица616[[#This Row],[Кол-во шт в коробке]]</f>
        <v>0</v>
      </c>
      <c r="L605" s="85">
        <f>Таблица616[[#This Row],[Общее кол-во шт]]*Таблица616[[#This Row],[Оптовая цена KRW за 1шт]]</f>
        <v>0</v>
      </c>
      <c r="M605" s="86" t="str">
        <f>IFERROR(Таблица616[[#This Row],[Общее кол-во шт]]*Таблица616[[#This Row],[Оптовая цена USD за 1шт]],"")</f>
        <v/>
      </c>
      <c r="N605" s="87"/>
    </row>
    <row r="606" spans="1:14" ht="22.5" customHeight="1">
      <c r="A606" s="44" t="s">
        <v>5918</v>
      </c>
      <c r="B606" s="76">
        <v>8806164128183</v>
      </c>
      <c r="C606" s="50" t="s">
        <v>3498</v>
      </c>
      <c r="D606" s="77" t="s">
        <v>337</v>
      </c>
      <c r="E606" s="78">
        <v>7000</v>
      </c>
      <c r="F606" s="15">
        <v>0.5</v>
      </c>
      <c r="G606" s="80">
        <v>12</v>
      </c>
      <c r="H606" s="81">
        <f>Таблица616[[#This Row],[Коэфициент стоимости]]*Таблица616[[#This Row],[Розничная цена KRW]]</f>
        <v>3500</v>
      </c>
      <c r="I606" s="82" t="str">
        <f>IF($H$1="","Введите курс",Таблица616[[#This Row],[Оптовая цена KRW за 1шт]]/$H$1)</f>
        <v>Введите курс</v>
      </c>
      <c r="J606" s="83"/>
      <c r="K606" s="84">
        <f>Таблица616[[#This Row],[Заказ коробок ]]*Таблица616[[#This Row],[Кол-во шт в коробке]]</f>
        <v>0</v>
      </c>
      <c r="L606" s="85">
        <f>Таблица616[[#This Row],[Общее кол-во шт]]*Таблица616[[#This Row],[Оптовая цена KRW за 1шт]]</f>
        <v>0</v>
      </c>
      <c r="M606" s="86" t="str">
        <f>IFERROR(Таблица616[[#This Row],[Общее кол-во шт]]*Таблица616[[#This Row],[Оптовая цена USD за 1шт]],"")</f>
        <v/>
      </c>
      <c r="N606" s="87"/>
    </row>
    <row r="607" spans="1:14" ht="22.5" customHeight="1">
      <c r="A607" s="44" t="s">
        <v>5919</v>
      </c>
      <c r="B607" s="76">
        <v>8806164165744</v>
      </c>
      <c r="C607" s="50" t="s">
        <v>3499</v>
      </c>
      <c r="D607" s="77" t="s">
        <v>335</v>
      </c>
      <c r="E607" s="78">
        <v>10000</v>
      </c>
      <c r="F607" s="15">
        <v>0.5</v>
      </c>
      <c r="G607" s="80">
        <v>12</v>
      </c>
      <c r="H607" s="81">
        <f>Таблица616[[#This Row],[Коэфициент стоимости]]*Таблица616[[#This Row],[Розничная цена KRW]]</f>
        <v>5000</v>
      </c>
      <c r="I607" s="82" t="str">
        <f>IF($H$1="","Введите курс",Таблица616[[#This Row],[Оптовая цена KRW за 1шт]]/$H$1)</f>
        <v>Введите курс</v>
      </c>
      <c r="J607" s="83"/>
      <c r="K607" s="84">
        <f>Таблица616[[#This Row],[Заказ коробок ]]*Таблица616[[#This Row],[Кол-во шт в коробке]]</f>
        <v>0</v>
      </c>
      <c r="L607" s="85">
        <f>Таблица616[[#This Row],[Общее кол-во шт]]*Таблица616[[#This Row],[Оптовая цена KRW за 1шт]]</f>
        <v>0</v>
      </c>
      <c r="M607" s="86" t="str">
        <f>IFERROR(Таблица616[[#This Row],[Общее кол-во шт]]*Таблица616[[#This Row],[Оптовая цена USD за 1шт]],"")</f>
        <v/>
      </c>
      <c r="N607" s="87"/>
    </row>
    <row r="608" spans="1:14" ht="22.5" customHeight="1">
      <c r="A608" s="44" t="s">
        <v>5920</v>
      </c>
      <c r="B608" s="76">
        <v>8806164165737</v>
      </c>
      <c r="C608" s="50" t="s">
        <v>3500</v>
      </c>
      <c r="D608" s="77" t="s">
        <v>334</v>
      </c>
      <c r="E608" s="78">
        <v>10000</v>
      </c>
      <c r="F608" s="15">
        <v>0.5</v>
      </c>
      <c r="G608" s="80">
        <v>12</v>
      </c>
      <c r="H608" s="81">
        <f>Таблица616[[#This Row],[Коэфициент стоимости]]*Таблица616[[#This Row],[Розничная цена KRW]]</f>
        <v>5000</v>
      </c>
      <c r="I608" s="82" t="str">
        <f>IF($H$1="","Введите курс",Таблица616[[#This Row],[Оптовая цена KRW за 1шт]]/$H$1)</f>
        <v>Введите курс</v>
      </c>
      <c r="J608" s="83"/>
      <c r="K608" s="84">
        <f>Таблица616[[#This Row],[Заказ коробок ]]*Таблица616[[#This Row],[Кол-во шт в коробке]]</f>
        <v>0</v>
      </c>
      <c r="L608" s="85">
        <f>Таблица616[[#This Row],[Общее кол-во шт]]*Таблица616[[#This Row],[Оптовая цена KRW за 1шт]]</f>
        <v>0</v>
      </c>
      <c r="M608" s="86" t="str">
        <f>IFERROR(Таблица616[[#This Row],[Общее кол-во шт]]*Таблица616[[#This Row],[Оптовая цена USD за 1шт]],"")</f>
        <v/>
      </c>
      <c r="N608" s="87"/>
    </row>
    <row r="609" spans="1:14" ht="22.5" customHeight="1">
      <c r="A609" s="44" t="s">
        <v>5921</v>
      </c>
      <c r="B609" s="76">
        <v>8806164160756</v>
      </c>
      <c r="C609" s="50" t="s">
        <v>3501</v>
      </c>
      <c r="D609" s="77" t="s">
        <v>825</v>
      </c>
      <c r="E609" s="78">
        <v>8000</v>
      </c>
      <c r="F609" s="15">
        <v>0.5</v>
      </c>
      <c r="G609" s="80">
        <v>12</v>
      </c>
      <c r="H609" s="81">
        <f>Таблица616[[#This Row],[Коэфициент стоимости]]*Таблица616[[#This Row],[Розничная цена KRW]]</f>
        <v>4000</v>
      </c>
      <c r="I609" s="82" t="str">
        <f>IF($H$1="","Введите курс",Таблица616[[#This Row],[Оптовая цена KRW за 1шт]]/$H$1)</f>
        <v>Введите курс</v>
      </c>
      <c r="J609" s="83"/>
      <c r="K609" s="84">
        <f>Таблица616[[#This Row],[Заказ коробок ]]*Таблица616[[#This Row],[Кол-во шт в коробке]]</f>
        <v>0</v>
      </c>
      <c r="L609" s="85">
        <f>Таблица616[[#This Row],[Общее кол-во шт]]*Таблица616[[#This Row],[Оптовая цена KRW за 1шт]]</f>
        <v>0</v>
      </c>
      <c r="M609" s="86" t="str">
        <f>IFERROR(Таблица616[[#This Row],[Общее кол-во шт]]*Таблица616[[#This Row],[Оптовая цена USD за 1шт]],"")</f>
        <v/>
      </c>
      <c r="N609" s="87"/>
    </row>
    <row r="610" spans="1:14" ht="22.5" customHeight="1">
      <c r="A610" s="44" t="s">
        <v>5922</v>
      </c>
      <c r="B610" s="76">
        <v>8806164160749</v>
      </c>
      <c r="C610" s="50" t="s">
        <v>3502</v>
      </c>
      <c r="D610" s="77" t="s">
        <v>295</v>
      </c>
      <c r="E610" s="78">
        <v>8000</v>
      </c>
      <c r="F610" s="15">
        <v>0.5</v>
      </c>
      <c r="G610" s="80">
        <v>12</v>
      </c>
      <c r="H610" s="81">
        <f>Таблица616[[#This Row],[Коэфициент стоимости]]*Таблица616[[#This Row],[Розничная цена KRW]]</f>
        <v>4000</v>
      </c>
      <c r="I610" s="82" t="str">
        <f>IF($H$1="","Введите курс",Таблица616[[#This Row],[Оптовая цена KRW за 1шт]]/$H$1)</f>
        <v>Введите курс</v>
      </c>
      <c r="J610" s="83"/>
      <c r="K610" s="84">
        <f>Таблица616[[#This Row],[Заказ коробок ]]*Таблица616[[#This Row],[Кол-во шт в коробке]]</f>
        <v>0</v>
      </c>
      <c r="L610" s="85">
        <f>Таблица616[[#This Row],[Общее кол-во шт]]*Таблица616[[#This Row],[Оптовая цена KRW за 1шт]]</f>
        <v>0</v>
      </c>
      <c r="M610" s="86" t="str">
        <f>IFERROR(Таблица616[[#This Row],[Общее кол-во шт]]*Таблица616[[#This Row],[Оптовая цена USD за 1шт]],"")</f>
        <v/>
      </c>
      <c r="N610" s="87"/>
    </row>
    <row r="611" spans="1:14" ht="22.5" customHeight="1">
      <c r="A611" s="44" t="s">
        <v>5923</v>
      </c>
      <c r="B611" s="76">
        <v>8806164158524</v>
      </c>
      <c r="C611" s="50" t="s">
        <v>3503</v>
      </c>
      <c r="D611" s="77" t="s">
        <v>582</v>
      </c>
      <c r="E611" s="78">
        <v>9000</v>
      </c>
      <c r="F611" s="15">
        <v>0.5</v>
      </c>
      <c r="G611" s="80">
        <v>12</v>
      </c>
      <c r="H611" s="81">
        <f>Таблица616[[#This Row],[Коэфициент стоимости]]*Таблица616[[#This Row],[Розничная цена KRW]]</f>
        <v>4500</v>
      </c>
      <c r="I611" s="82" t="str">
        <f>IF($H$1="","Введите курс",Таблица616[[#This Row],[Оптовая цена KRW за 1шт]]/$H$1)</f>
        <v>Введите курс</v>
      </c>
      <c r="J611" s="83"/>
      <c r="K611" s="84">
        <f>Таблица616[[#This Row],[Заказ коробок ]]*Таблица616[[#This Row],[Кол-во шт в коробке]]</f>
        <v>0</v>
      </c>
      <c r="L611" s="85">
        <f>Таблица616[[#This Row],[Общее кол-во шт]]*Таблица616[[#This Row],[Оптовая цена KRW за 1шт]]</f>
        <v>0</v>
      </c>
      <c r="M611" s="86" t="str">
        <f>IFERROR(Таблица616[[#This Row],[Общее кол-во шт]]*Таблица616[[#This Row],[Оптовая цена USD за 1шт]],"")</f>
        <v/>
      </c>
      <c r="N611" s="87"/>
    </row>
    <row r="612" spans="1:14" ht="22.5" customHeight="1">
      <c r="A612" s="44" t="s">
        <v>5924</v>
      </c>
      <c r="B612" s="76">
        <v>8806164123812</v>
      </c>
      <c r="C612" s="50" t="s">
        <v>3504</v>
      </c>
      <c r="D612" s="77" t="s">
        <v>581</v>
      </c>
      <c r="E612" s="78">
        <v>7000</v>
      </c>
      <c r="F612" s="15">
        <v>0.5</v>
      </c>
      <c r="G612" s="80">
        <v>12</v>
      </c>
      <c r="H612" s="81">
        <f>Таблица616[[#This Row],[Коэфициент стоимости]]*Таблица616[[#This Row],[Розничная цена KRW]]</f>
        <v>3500</v>
      </c>
      <c r="I612" s="82" t="str">
        <f>IF($H$1="","Введите курс",Таблица616[[#This Row],[Оптовая цена KRW за 1шт]]/$H$1)</f>
        <v>Введите курс</v>
      </c>
      <c r="J612" s="83"/>
      <c r="K612" s="84">
        <f>Таблица616[[#This Row],[Заказ коробок ]]*Таблица616[[#This Row],[Кол-во шт в коробке]]</f>
        <v>0</v>
      </c>
      <c r="L612" s="85">
        <f>Таблица616[[#This Row],[Общее кол-во шт]]*Таблица616[[#This Row],[Оптовая цена KRW за 1шт]]</f>
        <v>0</v>
      </c>
      <c r="M612" s="86" t="str">
        <f>IFERROR(Таблица616[[#This Row],[Общее кол-во шт]]*Таблица616[[#This Row],[Оптовая цена USD за 1шт]],"")</f>
        <v/>
      </c>
      <c r="N612" s="87"/>
    </row>
    <row r="613" spans="1:14" ht="22.5" customHeight="1">
      <c r="A613" s="44" t="s">
        <v>5925</v>
      </c>
      <c r="B613" s="76">
        <v>8806164155066</v>
      </c>
      <c r="C613" s="50" t="s">
        <v>3505</v>
      </c>
      <c r="D613" s="77" t="s">
        <v>518</v>
      </c>
      <c r="E613" s="78">
        <v>12000</v>
      </c>
      <c r="F613" s="15">
        <v>0.5</v>
      </c>
      <c r="G613" s="80">
        <v>12</v>
      </c>
      <c r="H613" s="81">
        <f>Таблица616[[#This Row],[Коэфициент стоимости]]*Таблица616[[#This Row],[Розничная цена KRW]]</f>
        <v>6000</v>
      </c>
      <c r="I613" s="82" t="str">
        <f>IF($H$1="","Введите курс",Таблица616[[#This Row],[Оптовая цена KRW за 1шт]]/$H$1)</f>
        <v>Введите курс</v>
      </c>
      <c r="J613" s="83"/>
      <c r="K613" s="84">
        <f>Таблица616[[#This Row],[Заказ коробок ]]*Таблица616[[#This Row],[Кол-во шт в коробке]]</f>
        <v>0</v>
      </c>
      <c r="L613" s="85">
        <f>Таблица616[[#This Row],[Общее кол-во шт]]*Таблица616[[#This Row],[Оптовая цена KRW за 1шт]]</f>
        <v>0</v>
      </c>
      <c r="M613" s="86" t="str">
        <f>IFERROR(Таблица616[[#This Row],[Общее кол-во шт]]*Таблица616[[#This Row],[Оптовая цена USD за 1шт]],"")</f>
        <v/>
      </c>
      <c r="N613" s="87"/>
    </row>
    <row r="614" spans="1:14" ht="22.5" customHeight="1">
      <c r="A614" s="44" t="s">
        <v>5926</v>
      </c>
      <c r="B614" s="76">
        <v>8806164168332</v>
      </c>
      <c r="C614" s="50" t="s">
        <v>3506</v>
      </c>
      <c r="D614" s="77" t="s">
        <v>597</v>
      </c>
      <c r="E614" s="78">
        <v>4000</v>
      </c>
      <c r="F614" s="15">
        <v>0.5</v>
      </c>
      <c r="G614" s="80">
        <v>12</v>
      </c>
      <c r="H614" s="81">
        <f>Таблица616[[#This Row],[Коэфициент стоимости]]*Таблица616[[#This Row],[Розничная цена KRW]]</f>
        <v>2000</v>
      </c>
      <c r="I614" s="82" t="str">
        <f>IF($H$1="","Введите курс",Таблица616[[#This Row],[Оптовая цена KRW за 1шт]]/$H$1)</f>
        <v>Введите курс</v>
      </c>
      <c r="J614" s="83"/>
      <c r="K614" s="84">
        <f>Таблица616[[#This Row],[Заказ коробок ]]*Таблица616[[#This Row],[Кол-во шт в коробке]]</f>
        <v>0</v>
      </c>
      <c r="L614" s="85">
        <f>Таблица616[[#This Row],[Общее кол-во шт]]*Таблица616[[#This Row],[Оптовая цена KRW за 1шт]]</f>
        <v>0</v>
      </c>
      <c r="M614" s="86" t="str">
        <f>IFERROR(Таблица616[[#This Row],[Общее кол-во шт]]*Таблица616[[#This Row],[Оптовая цена USD за 1шт]],"")</f>
        <v/>
      </c>
      <c r="N614" s="87"/>
    </row>
    <row r="615" spans="1:14" ht="22.5" customHeight="1">
      <c r="A615" s="44" t="s">
        <v>5927</v>
      </c>
      <c r="B615" s="76">
        <v>8806164162583</v>
      </c>
      <c r="C615" s="50" t="s">
        <v>3507</v>
      </c>
      <c r="D615" s="77" t="s">
        <v>897</v>
      </c>
      <c r="E615" s="78">
        <v>6000</v>
      </c>
      <c r="F615" s="15">
        <v>0.5</v>
      </c>
      <c r="G615" s="80">
        <v>12</v>
      </c>
      <c r="H615" s="81">
        <f>Таблица616[[#This Row],[Коэфициент стоимости]]*Таблица616[[#This Row],[Розничная цена KRW]]</f>
        <v>3000</v>
      </c>
      <c r="I615" s="82" t="str">
        <f>IF($H$1="","Введите курс",Таблица616[[#This Row],[Оптовая цена KRW за 1шт]]/$H$1)</f>
        <v>Введите курс</v>
      </c>
      <c r="J615" s="83"/>
      <c r="K615" s="84">
        <f>Таблица616[[#This Row],[Заказ коробок ]]*Таблица616[[#This Row],[Кол-во шт в коробке]]</f>
        <v>0</v>
      </c>
      <c r="L615" s="85">
        <f>Таблица616[[#This Row],[Общее кол-во шт]]*Таблица616[[#This Row],[Оптовая цена KRW за 1шт]]</f>
        <v>0</v>
      </c>
      <c r="M615" s="86" t="str">
        <f>IFERROR(Таблица616[[#This Row],[Общее кол-во шт]]*Таблица616[[#This Row],[Оптовая цена USD за 1шт]],"")</f>
        <v/>
      </c>
      <c r="N615" s="87"/>
    </row>
    <row r="616" spans="1:14" ht="22.5" customHeight="1">
      <c r="A616" s="44" t="s">
        <v>5928</v>
      </c>
      <c r="B616" s="76">
        <v>8806164162576</v>
      </c>
      <c r="C616" s="50" t="s">
        <v>3508</v>
      </c>
      <c r="D616" s="77" t="s">
        <v>896</v>
      </c>
      <c r="E616" s="78">
        <v>6000</v>
      </c>
      <c r="F616" s="15">
        <v>0.5</v>
      </c>
      <c r="G616" s="80">
        <v>12</v>
      </c>
      <c r="H616" s="81">
        <f>Таблица616[[#This Row],[Коэфициент стоимости]]*Таблица616[[#This Row],[Розничная цена KRW]]</f>
        <v>3000</v>
      </c>
      <c r="I616" s="82" t="str">
        <f>IF($H$1="","Введите курс",Таблица616[[#This Row],[Оптовая цена KRW за 1шт]]/$H$1)</f>
        <v>Введите курс</v>
      </c>
      <c r="J616" s="83"/>
      <c r="K616" s="84">
        <f>Таблица616[[#This Row],[Заказ коробок ]]*Таблица616[[#This Row],[Кол-во шт в коробке]]</f>
        <v>0</v>
      </c>
      <c r="L616" s="85">
        <f>Таблица616[[#This Row],[Общее кол-во шт]]*Таблица616[[#This Row],[Оптовая цена KRW за 1шт]]</f>
        <v>0</v>
      </c>
      <c r="M616" s="86" t="str">
        <f>IFERROR(Таблица616[[#This Row],[Общее кол-во шт]]*Таблица616[[#This Row],[Оптовая цена USD за 1шт]],"")</f>
        <v/>
      </c>
      <c r="N616" s="87"/>
    </row>
    <row r="617" spans="1:14" ht="22.5" customHeight="1">
      <c r="A617" s="44" t="s">
        <v>5929</v>
      </c>
      <c r="B617" s="76">
        <v>8806164162569</v>
      </c>
      <c r="C617" s="50" t="s">
        <v>3509</v>
      </c>
      <c r="D617" s="77" t="s">
        <v>895</v>
      </c>
      <c r="E617" s="78">
        <v>6000</v>
      </c>
      <c r="F617" s="15">
        <v>0.5</v>
      </c>
      <c r="G617" s="80">
        <v>12</v>
      </c>
      <c r="H617" s="81">
        <f>Таблица616[[#This Row],[Коэфициент стоимости]]*Таблица616[[#This Row],[Розничная цена KRW]]</f>
        <v>3000</v>
      </c>
      <c r="I617" s="82" t="str">
        <f>IF($H$1="","Введите курс",Таблица616[[#This Row],[Оптовая цена KRW за 1шт]]/$H$1)</f>
        <v>Введите курс</v>
      </c>
      <c r="J617" s="83"/>
      <c r="K617" s="84">
        <f>Таблица616[[#This Row],[Заказ коробок ]]*Таблица616[[#This Row],[Кол-во шт в коробке]]</f>
        <v>0</v>
      </c>
      <c r="L617" s="85">
        <f>Таблица616[[#This Row],[Общее кол-во шт]]*Таблица616[[#This Row],[Оптовая цена KRW за 1шт]]</f>
        <v>0</v>
      </c>
      <c r="M617" s="86" t="str">
        <f>IFERROR(Таблица616[[#This Row],[Общее кол-во шт]]*Таблица616[[#This Row],[Оптовая цена USD за 1шт]],"")</f>
        <v/>
      </c>
      <c r="N617" s="87"/>
    </row>
    <row r="618" spans="1:14" ht="22.5" customHeight="1">
      <c r="A618" s="44" t="s">
        <v>5930</v>
      </c>
      <c r="B618" s="76">
        <v>8806164154977</v>
      </c>
      <c r="C618" s="50" t="s">
        <v>3510</v>
      </c>
      <c r="D618" s="77" t="s">
        <v>894</v>
      </c>
      <c r="E618" s="78">
        <v>6000</v>
      </c>
      <c r="F618" s="15">
        <v>0.5</v>
      </c>
      <c r="G618" s="80">
        <v>12</v>
      </c>
      <c r="H618" s="81">
        <f>Таблица616[[#This Row],[Коэфициент стоимости]]*Таблица616[[#This Row],[Розничная цена KRW]]</f>
        <v>3000</v>
      </c>
      <c r="I618" s="82" t="str">
        <f>IF($H$1="","Введите курс",Таблица616[[#This Row],[Оптовая цена KRW за 1шт]]/$H$1)</f>
        <v>Введите курс</v>
      </c>
      <c r="J618" s="83"/>
      <c r="K618" s="84">
        <f>Таблица616[[#This Row],[Заказ коробок ]]*Таблица616[[#This Row],[Кол-во шт в коробке]]</f>
        <v>0</v>
      </c>
      <c r="L618" s="85">
        <f>Таблица616[[#This Row],[Общее кол-во шт]]*Таблица616[[#This Row],[Оптовая цена KRW за 1шт]]</f>
        <v>0</v>
      </c>
      <c r="M618" s="86" t="str">
        <f>IFERROR(Таблица616[[#This Row],[Общее кол-во шт]]*Таблица616[[#This Row],[Оптовая цена USD за 1шт]],"")</f>
        <v/>
      </c>
      <c r="N618" s="87"/>
    </row>
    <row r="619" spans="1:14" ht="22.5" customHeight="1">
      <c r="A619" s="44" t="s">
        <v>5931</v>
      </c>
      <c r="B619" s="76">
        <v>8806164147306</v>
      </c>
      <c r="C619" s="50" t="s">
        <v>3511</v>
      </c>
      <c r="D619" s="77" t="s">
        <v>580</v>
      </c>
      <c r="E619" s="78">
        <v>6000</v>
      </c>
      <c r="F619" s="15">
        <v>0.5</v>
      </c>
      <c r="G619" s="80">
        <v>12</v>
      </c>
      <c r="H619" s="81">
        <f>Таблица616[[#This Row],[Коэфициент стоимости]]*Таблица616[[#This Row],[Розничная цена KRW]]</f>
        <v>3000</v>
      </c>
      <c r="I619" s="82" t="str">
        <f>IF($H$1="","Введите курс",Таблица616[[#This Row],[Оптовая цена KRW за 1шт]]/$H$1)</f>
        <v>Введите курс</v>
      </c>
      <c r="J619" s="83"/>
      <c r="K619" s="84">
        <f>Таблица616[[#This Row],[Заказ коробок ]]*Таблица616[[#This Row],[Кол-во шт в коробке]]</f>
        <v>0</v>
      </c>
      <c r="L619" s="85">
        <f>Таблица616[[#This Row],[Общее кол-во шт]]*Таблица616[[#This Row],[Оптовая цена KRW за 1шт]]</f>
        <v>0</v>
      </c>
      <c r="M619" s="86" t="str">
        <f>IFERROR(Таблица616[[#This Row],[Общее кол-во шт]]*Таблица616[[#This Row],[Оптовая цена USD за 1шт]],"")</f>
        <v/>
      </c>
      <c r="N619" s="87"/>
    </row>
    <row r="620" spans="1:14" ht="22.5" customHeight="1">
      <c r="A620" s="44" t="s">
        <v>5932</v>
      </c>
      <c r="B620" s="76">
        <v>8806164147290</v>
      </c>
      <c r="C620" s="50" t="s">
        <v>3512</v>
      </c>
      <c r="D620" s="77" t="s">
        <v>579</v>
      </c>
      <c r="E620" s="78">
        <v>6000</v>
      </c>
      <c r="F620" s="15">
        <v>0.5</v>
      </c>
      <c r="G620" s="80">
        <v>12</v>
      </c>
      <c r="H620" s="81">
        <f>Таблица616[[#This Row],[Коэфициент стоимости]]*Таблица616[[#This Row],[Розничная цена KRW]]</f>
        <v>3000</v>
      </c>
      <c r="I620" s="82" t="str">
        <f>IF($H$1="","Введите курс",Таблица616[[#This Row],[Оптовая цена KRW за 1шт]]/$H$1)</f>
        <v>Введите курс</v>
      </c>
      <c r="J620" s="83"/>
      <c r="K620" s="84">
        <f>Таблица616[[#This Row],[Заказ коробок ]]*Таблица616[[#This Row],[Кол-во шт в коробке]]</f>
        <v>0</v>
      </c>
      <c r="L620" s="85">
        <f>Таблица616[[#This Row],[Общее кол-во шт]]*Таблица616[[#This Row],[Оптовая цена KRW за 1шт]]</f>
        <v>0</v>
      </c>
      <c r="M620" s="86" t="str">
        <f>IFERROR(Таблица616[[#This Row],[Общее кол-во шт]]*Таблица616[[#This Row],[Оптовая цена USD за 1шт]],"")</f>
        <v/>
      </c>
      <c r="N620" s="87"/>
    </row>
    <row r="621" spans="1:14" ht="22.5" customHeight="1">
      <c r="A621" s="44" t="s">
        <v>5933</v>
      </c>
      <c r="B621" s="76">
        <v>8806164147276</v>
      </c>
      <c r="C621" s="50" t="s">
        <v>3513</v>
      </c>
      <c r="D621" s="77" t="s">
        <v>578</v>
      </c>
      <c r="E621" s="78">
        <v>6000</v>
      </c>
      <c r="F621" s="15">
        <v>0.5</v>
      </c>
      <c r="G621" s="80">
        <v>12</v>
      </c>
      <c r="H621" s="81">
        <f>Таблица616[[#This Row],[Коэфициент стоимости]]*Таблица616[[#This Row],[Розничная цена KRW]]</f>
        <v>3000</v>
      </c>
      <c r="I621" s="82" t="str">
        <f>IF($H$1="","Введите курс",Таблица616[[#This Row],[Оптовая цена KRW за 1шт]]/$H$1)</f>
        <v>Введите курс</v>
      </c>
      <c r="J621" s="83"/>
      <c r="K621" s="84">
        <f>Таблица616[[#This Row],[Заказ коробок ]]*Таблица616[[#This Row],[Кол-во шт в коробке]]</f>
        <v>0</v>
      </c>
      <c r="L621" s="85">
        <f>Таблица616[[#This Row],[Общее кол-во шт]]*Таблица616[[#This Row],[Оптовая цена KRW за 1шт]]</f>
        <v>0</v>
      </c>
      <c r="M621" s="86" t="str">
        <f>IFERROR(Таблица616[[#This Row],[Общее кол-во шт]]*Таблица616[[#This Row],[Оптовая цена USD за 1шт]],"")</f>
        <v/>
      </c>
      <c r="N621" s="87"/>
    </row>
    <row r="622" spans="1:14" ht="22.5" customHeight="1">
      <c r="A622" s="44" t="s">
        <v>5934</v>
      </c>
      <c r="B622" s="76">
        <v>8806164147269</v>
      </c>
      <c r="C622" s="50" t="s">
        <v>3514</v>
      </c>
      <c r="D622" s="77" t="s">
        <v>577</v>
      </c>
      <c r="E622" s="78">
        <v>6000</v>
      </c>
      <c r="F622" s="15">
        <v>0.5</v>
      </c>
      <c r="G622" s="80">
        <v>12</v>
      </c>
      <c r="H622" s="81">
        <f>Таблица616[[#This Row],[Коэфициент стоимости]]*Таблица616[[#This Row],[Розничная цена KRW]]</f>
        <v>3000</v>
      </c>
      <c r="I622" s="82" t="str">
        <f>IF($H$1="","Введите курс",Таблица616[[#This Row],[Оптовая цена KRW за 1шт]]/$H$1)</f>
        <v>Введите курс</v>
      </c>
      <c r="J622" s="83"/>
      <c r="K622" s="84">
        <f>Таблица616[[#This Row],[Заказ коробок ]]*Таблица616[[#This Row],[Кол-во шт в коробке]]</f>
        <v>0</v>
      </c>
      <c r="L622" s="85">
        <f>Таблица616[[#This Row],[Общее кол-во шт]]*Таблица616[[#This Row],[Оптовая цена KRW за 1шт]]</f>
        <v>0</v>
      </c>
      <c r="M622" s="86" t="str">
        <f>IFERROR(Таблица616[[#This Row],[Общее кол-во шт]]*Таблица616[[#This Row],[Оптовая цена USD за 1шт]],"")</f>
        <v/>
      </c>
      <c r="N622" s="87"/>
    </row>
    <row r="623" spans="1:14" ht="22.5" customHeight="1">
      <c r="A623" s="44" t="s">
        <v>5935</v>
      </c>
      <c r="B623" s="76">
        <v>8806164121467</v>
      </c>
      <c r="C623" s="50" t="s">
        <v>3515</v>
      </c>
      <c r="D623" s="77" t="s">
        <v>764</v>
      </c>
      <c r="E623" s="78">
        <v>3500</v>
      </c>
      <c r="F623" s="15">
        <v>0.5</v>
      </c>
      <c r="G623" s="80">
        <v>12</v>
      </c>
      <c r="H623" s="81">
        <f>Таблица616[[#This Row],[Коэфициент стоимости]]*Таблица616[[#This Row],[Розничная цена KRW]]</f>
        <v>1750</v>
      </c>
      <c r="I623" s="82" t="str">
        <f>IF($H$1="","Введите курс",Таблица616[[#This Row],[Оптовая цена KRW за 1шт]]/$H$1)</f>
        <v>Введите курс</v>
      </c>
      <c r="J623" s="83"/>
      <c r="K623" s="84">
        <f>Таблица616[[#This Row],[Заказ коробок ]]*Таблица616[[#This Row],[Кол-во шт в коробке]]</f>
        <v>0</v>
      </c>
      <c r="L623" s="85">
        <f>Таблица616[[#This Row],[Общее кол-во шт]]*Таблица616[[#This Row],[Оптовая цена KRW за 1шт]]</f>
        <v>0</v>
      </c>
      <c r="M623" s="86" t="str">
        <f>IFERROR(Таблица616[[#This Row],[Общее кол-во шт]]*Таблица616[[#This Row],[Оптовая цена USD за 1шт]],"")</f>
        <v/>
      </c>
      <c r="N623" s="87"/>
    </row>
    <row r="624" spans="1:14" ht="22.5" customHeight="1">
      <c r="A624" s="44" t="s">
        <v>5936</v>
      </c>
      <c r="B624" s="76">
        <v>8806164121450</v>
      </c>
      <c r="C624" s="50" t="s">
        <v>3516</v>
      </c>
      <c r="D624" s="77" t="s">
        <v>763</v>
      </c>
      <c r="E624" s="78">
        <v>3500</v>
      </c>
      <c r="F624" s="15">
        <v>0.5</v>
      </c>
      <c r="G624" s="80">
        <v>12</v>
      </c>
      <c r="H624" s="81">
        <f>Таблица616[[#This Row],[Коэфициент стоимости]]*Таблица616[[#This Row],[Розничная цена KRW]]</f>
        <v>1750</v>
      </c>
      <c r="I624" s="82" t="str">
        <f>IF($H$1="","Введите курс",Таблица616[[#This Row],[Оптовая цена KRW за 1шт]]/$H$1)</f>
        <v>Введите курс</v>
      </c>
      <c r="J624" s="83"/>
      <c r="K624" s="84">
        <f>Таблица616[[#This Row],[Заказ коробок ]]*Таблица616[[#This Row],[Кол-во шт в коробке]]</f>
        <v>0</v>
      </c>
      <c r="L624" s="85">
        <f>Таблица616[[#This Row],[Общее кол-во шт]]*Таблица616[[#This Row],[Оптовая цена KRW за 1шт]]</f>
        <v>0</v>
      </c>
      <c r="M624" s="86" t="str">
        <f>IFERROR(Таблица616[[#This Row],[Общее кол-во шт]]*Таблица616[[#This Row],[Оптовая цена USD за 1шт]],"")</f>
        <v/>
      </c>
      <c r="N624" s="87"/>
    </row>
    <row r="625" spans="1:14" ht="22.5" customHeight="1">
      <c r="A625" s="44" t="s">
        <v>5937</v>
      </c>
      <c r="B625" s="76">
        <v>8806164143841</v>
      </c>
      <c r="C625" s="50" t="s">
        <v>3517</v>
      </c>
      <c r="D625" s="77" t="s">
        <v>576</v>
      </c>
      <c r="E625" s="78">
        <v>4500</v>
      </c>
      <c r="F625" s="15">
        <v>0.5</v>
      </c>
      <c r="G625" s="80">
        <v>12</v>
      </c>
      <c r="H625" s="81">
        <f>Таблица616[[#This Row],[Коэфициент стоимости]]*Таблица616[[#This Row],[Розничная цена KRW]]</f>
        <v>2250</v>
      </c>
      <c r="I625" s="82" t="str">
        <f>IF($H$1="","Введите курс",Таблица616[[#This Row],[Оптовая цена KRW за 1шт]]/$H$1)</f>
        <v>Введите курс</v>
      </c>
      <c r="J625" s="83"/>
      <c r="K625" s="84">
        <f>Таблица616[[#This Row],[Заказ коробок ]]*Таблица616[[#This Row],[Кол-во шт в коробке]]</f>
        <v>0</v>
      </c>
      <c r="L625" s="85">
        <f>Таблица616[[#This Row],[Общее кол-во шт]]*Таблица616[[#This Row],[Оптовая цена KRW за 1шт]]</f>
        <v>0</v>
      </c>
      <c r="M625" s="86" t="str">
        <f>IFERROR(Таблица616[[#This Row],[Общее кол-во шт]]*Таблица616[[#This Row],[Оптовая цена USD за 1шт]],"")</f>
        <v/>
      </c>
      <c r="N625" s="87"/>
    </row>
    <row r="626" spans="1:14" ht="22.5" customHeight="1">
      <c r="A626" s="44" t="s">
        <v>5938</v>
      </c>
      <c r="B626" s="76">
        <v>8806164143827</v>
      </c>
      <c r="C626" s="50" t="s">
        <v>3518</v>
      </c>
      <c r="D626" s="77" t="s">
        <v>575</v>
      </c>
      <c r="E626" s="78">
        <v>4500</v>
      </c>
      <c r="F626" s="15">
        <v>0.5</v>
      </c>
      <c r="G626" s="80">
        <v>12</v>
      </c>
      <c r="H626" s="81">
        <f>Таблица616[[#This Row],[Коэфициент стоимости]]*Таблица616[[#This Row],[Розничная цена KRW]]</f>
        <v>2250</v>
      </c>
      <c r="I626" s="82" t="str">
        <f>IF($H$1="","Введите курс",Таблица616[[#This Row],[Оптовая цена KRW за 1шт]]/$H$1)</f>
        <v>Введите курс</v>
      </c>
      <c r="J626" s="83"/>
      <c r="K626" s="84">
        <f>Таблица616[[#This Row],[Заказ коробок ]]*Таблица616[[#This Row],[Кол-во шт в коробке]]</f>
        <v>0</v>
      </c>
      <c r="L626" s="85">
        <f>Таблица616[[#This Row],[Общее кол-во шт]]*Таблица616[[#This Row],[Оптовая цена KRW за 1шт]]</f>
        <v>0</v>
      </c>
      <c r="M626" s="86" t="str">
        <f>IFERROR(Таблица616[[#This Row],[Общее кол-во шт]]*Таблица616[[#This Row],[Оптовая цена USD за 1шт]],"")</f>
        <v/>
      </c>
      <c r="N626" s="87"/>
    </row>
    <row r="627" spans="1:14" ht="22.5" customHeight="1">
      <c r="A627" s="44" t="s">
        <v>5939</v>
      </c>
      <c r="B627" s="76">
        <v>8806164143810</v>
      </c>
      <c r="C627" s="50" t="s">
        <v>3519</v>
      </c>
      <c r="D627" s="77" t="s">
        <v>574</v>
      </c>
      <c r="E627" s="78">
        <v>4500</v>
      </c>
      <c r="F627" s="15">
        <v>0.5</v>
      </c>
      <c r="G627" s="80">
        <v>12</v>
      </c>
      <c r="H627" s="81">
        <f>Таблица616[[#This Row],[Коэфициент стоимости]]*Таблица616[[#This Row],[Розничная цена KRW]]</f>
        <v>2250</v>
      </c>
      <c r="I627" s="82" t="str">
        <f>IF($H$1="","Введите курс",Таблица616[[#This Row],[Оптовая цена KRW за 1шт]]/$H$1)</f>
        <v>Введите курс</v>
      </c>
      <c r="J627" s="83"/>
      <c r="K627" s="84">
        <f>Таблица616[[#This Row],[Заказ коробок ]]*Таблица616[[#This Row],[Кол-во шт в коробке]]</f>
        <v>0</v>
      </c>
      <c r="L627" s="85">
        <f>Таблица616[[#This Row],[Общее кол-во шт]]*Таблица616[[#This Row],[Оптовая цена KRW за 1шт]]</f>
        <v>0</v>
      </c>
      <c r="M627" s="86" t="str">
        <f>IFERROR(Таблица616[[#This Row],[Общее кол-во шт]]*Таблица616[[#This Row],[Оптовая цена USD за 1шт]],"")</f>
        <v/>
      </c>
      <c r="N627" s="87"/>
    </row>
    <row r="628" spans="1:14" ht="22.5" customHeight="1">
      <c r="A628" s="44" t="s">
        <v>5940</v>
      </c>
      <c r="B628" s="76">
        <v>8806164143803</v>
      </c>
      <c r="C628" s="50" t="s">
        <v>3520</v>
      </c>
      <c r="D628" s="77" t="s">
        <v>573</v>
      </c>
      <c r="E628" s="78">
        <v>4500</v>
      </c>
      <c r="F628" s="15">
        <v>0.5</v>
      </c>
      <c r="G628" s="80">
        <v>12</v>
      </c>
      <c r="H628" s="81">
        <f>Таблица616[[#This Row],[Коэфициент стоимости]]*Таблица616[[#This Row],[Розничная цена KRW]]</f>
        <v>2250</v>
      </c>
      <c r="I628" s="82" t="str">
        <f>IF($H$1="","Введите курс",Таблица616[[#This Row],[Оптовая цена KRW за 1шт]]/$H$1)</f>
        <v>Введите курс</v>
      </c>
      <c r="J628" s="83"/>
      <c r="K628" s="84">
        <f>Таблица616[[#This Row],[Заказ коробок ]]*Таблица616[[#This Row],[Кол-во шт в коробке]]</f>
        <v>0</v>
      </c>
      <c r="L628" s="85">
        <f>Таблица616[[#This Row],[Общее кол-во шт]]*Таблица616[[#This Row],[Оптовая цена KRW за 1шт]]</f>
        <v>0</v>
      </c>
      <c r="M628" s="86" t="str">
        <f>IFERROR(Таблица616[[#This Row],[Общее кол-во шт]]*Таблица616[[#This Row],[Оптовая цена USD за 1шт]],"")</f>
        <v/>
      </c>
      <c r="N628" s="87"/>
    </row>
    <row r="629" spans="1:14" ht="22.5" customHeight="1">
      <c r="A629" s="44" t="s">
        <v>5941</v>
      </c>
      <c r="B629" s="76">
        <v>8806164136706</v>
      </c>
      <c r="C629" s="50" t="s">
        <v>3521</v>
      </c>
      <c r="D629" s="77" t="s">
        <v>664</v>
      </c>
      <c r="E629" s="78">
        <v>2000</v>
      </c>
      <c r="F629" s="15">
        <v>0.5</v>
      </c>
      <c r="G629" s="80">
        <v>20</v>
      </c>
      <c r="H629" s="81">
        <f>Таблица616[[#This Row],[Коэфициент стоимости]]*Таблица616[[#This Row],[Розничная цена KRW]]</f>
        <v>1000</v>
      </c>
      <c r="I629" s="82" t="str">
        <f>IF($H$1="","Введите курс",Таблица616[[#This Row],[Оптовая цена KRW за 1шт]]/$H$1)</f>
        <v>Введите курс</v>
      </c>
      <c r="J629" s="83"/>
      <c r="K629" s="84">
        <f>Таблица616[[#This Row],[Заказ коробок ]]*Таблица616[[#This Row],[Кол-во шт в коробке]]</f>
        <v>0</v>
      </c>
      <c r="L629" s="85">
        <f>Таблица616[[#This Row],[Общее кол-во шт]]*Таблица616[[#This Row],[Оптовая цена KRW за 1шт]]</f>
        <v>0</v>
      </c>
      <c r="M629" s="86" t="str">
        <f>IFERROR(Таблица616[[#This Row],[Общее кол-во шт]]*Таблица616[[#This Row],[Оптовая цена USD за 1шт]],"")</f>
        <v/>
      </c>
      <c r="N629" s="87"/>
    </row>
    <row r="630" spans="1:14" ht="22.5" customHeight="1">
      <c r="A630" s="44" t="s">
        <v>5942</v>
      </c>
      <c r="B630" s="76">
        <v>8806164136690</v>
      </c>
      <c r="C630" s="50" t="s">
        <v>3522</v>
      </c>
      <c r="D630" s="77" t="s">
        <v>662</v>
      </c>
      <c r="E630" s="78">
        <v>2000</v>
      </c>
      <c r="F630" s="15">
        <v>0.5</v>
      </c>
      <c r="G630" s="80">
        <v>20</v>
      </c>
      <c r="H630" s="81">
        <f>Таблица616[[#This Row],[Коэфициент стоимости]]*Таблица616[[#This Row],[Розничная цена KRW]]</f>
        <v>1000</v>
      </c>
      <c r="I630" s="82" t="str">
        <f>IF($H$1="","Введите курс",Таблица616[[#This Row],[Оптовая цена KRW за 1шт]]/$H$1)</f>
        <v>Введите курс</v>
      </c>
      <c r="J630" s="83"/>
      <c r="K630" s="84">
        <f>Таблица616[[#This Row],[Заказ коробок ]]*Таблица616[[#This Row],[Кол-во шт в коробке]]</f>
        <v>0</v>
      </c>
      <c r="L630" s="85">
        <f>Таблица616[[#This Row],[Общее кол-во шт]]*Таблица616[[#This Row],[Оптовая цена KRW за 1шт]]</f>
        <v>0</v>
      </c>
      <c r="M630" s="86" t="str">
        <f>IFERROR(Таблица616[[#This Row],[Общее кол-во шт]]*Таблица616[[#This Row],[Оптовая цена USD за 1шт]],"")</f>
        <v/>
      </c>
      <c r="N630" s="87"/>
    </row>
    <row r="631" spans="1:14" ht="22.5" customHeight="1">
      <c r="A631" s="44" t="s">
        <v>5943</v>
      </c>
      <c r="B631" s="76">
        <v>8806164136683</v>
      </c>
      <c r="C631" s="50" t="s">
        <v>3523</v>
      </c>
      <c r="D631" s="77" t="s">
        <v>660</v>
      </c>
      <c r="E631" s="78">
        <v>2000</v>
      </c>
      <c r="F631" s="15">
        <v>0.5</v>
      </c>
      <c r="G631" s="80">
        <v>20</v>
      </c>
      <c r="H631" s="81">
        <f>Таблица616[[#This Row],[Коэфициент стоимости]]*Таблица616[[#This Row],[Розничная цена KRW]]</f>
        <v>1000</v>
      </c>
      <c r="I631" s="82" t="str">
        <f>IF($H$1="","Введите курс",Таблица616[[#This Row],[Оптовая цена KRW за 1шт]]/$H$1)</f>
        <v>Введите курс</v>
      </c>
      <c r="J631" s="83"/>
      <c r="K631" s="84">
        <f>Таблица616[[#This Row],[Заказ коробок ]]*Таблица616[[#This Row],[Кол-во шт в коробке]]</f>
        <v>0</v>
      </c>
      <c r="L631" s="85">
        <f>Таблица616[[#This Row],[Общее кол-во шт]]*Таблица616[[#This Row],[Оптовая цена KRW за 1шт]]</f>
        <v>0</v>
      </c>
      <c r="M631" s="86" t="str">
        <f>IFERROR(Таблица616[[#This Row],[Общее кол-во шт]]*Таблица616[[#This Row],[Оптовая цена USD за 1шт]],"")</f>
        <v/>
      </c>
      <c r="N631" s="87"/>
    </row>
    <row r="632" spans="1:14" ht="22.5" customHeight="1">
      <c r="A632" s="44" t="s">
        <v>5944</v>
      </c>
      <c r="B632" s="76">
        <v>8806164136676</v>
      </c>
      <c r="C632" s="50" t="s">
        <v>3524</v>
      </c>
      <c r="D632" s="77" t="s">
        <v>658</v>
      </c>
      <c r="E632" s="78">
        <v>2000</v>
      </c>
      <c r="F632" s="15">
        <v>0.5</v>
      </c>
      <c r="G632" s="80">
        <v>20</v>
      </c>
      <c r="H632" s="81">
        <f>Таблица616[[#This Row],[Коэфициент стоимости]]*Таблица616[[#This Row],[Розничная цена KRW]]</f>
        <v>1000</v>
      </c>
      <c r="I632" s="82" t="str">
        <f>IF($H$1="","Введите курс",Таблица616[[#This Row],[Оптовая цена KRW за 1шт]]/$H$1)</f>
        <v>Введите курс</v>
      </c>
      <c r="J632" s="83"/>
      <c r="K632" s="84">
        <f>Таблица616[[#This Row],[Заказ коробок ]]*Таблица616[[#This Row],[Кол-во шт в коробке]]</f>
        <v>0</v>
      </c>
      <c r="L632" s="85">
        <f>Таблица616[[#This Row],[Общее кол-во шт]]*Таблица616[[#This Row],[Оптовая цена KRW за 1шт]]</f>
        <v>0</v>
      </c>
      <c r="M632" s="86" t="str">
        <f>IFERROR(Таблица616[[#This Row],[Общее кол-во шт]]*Таблица616[[#This Row],[Оптовая цена USD за 1шт]],"")</f>
        <v/>
      </c>
      <c r="N632" s="87"/>
    </row>
    <row r="633" spans="1:14" ht="22.5" customHeight="1">
      <c r="A633" s="44" t="s">
        <v>5945</v>
      </c>
      <c r="B633" s="76">
        <v>8806164160886</v>
      </c>
      <c r="C633" s="50" t="s">
        <v>3525</v>
      </c>
      <c r="D633" s="77" t="s">
        <v>342</v>
      </c>
      <c r="E633" s="78">
        <v>8000</v>
      </c>
      <c r="F633" s="15">
        <v>0.5</v>
      </c>
      <c r="G633" s="80">
        <v>12</v>
      </c>
      <c r="H633" s="81">
        <f>Таблица616[[#This Row],[Коэфициент стоимости]]*Таблица616[[#This Row],[Розничная цена KRW]]</f>
        <v>4000</v>
      </c>
      <c r="I633" s="82" t="str">
        <f>IF($H$1="","Введите курс",Таблица616[[#This Row],[Оптовая цена KRW за 1шт]]/$H$1)</f>
        <v>Введите курс</v>
      </c>
      <c r="J633" s="83"/>
      <c r="K633" s="84">
        <f>Таблица616[[#This Row],[Заказ коробок ]]*Таблица616[[#This Row],[Кол-во шт в коробке]]</f>
        <v>0</v>
      </c>
      <c r="L633" s="85">
        <f>Таблица616[[#This Row],[Общее кол-во шт]]*Таблица616[[#This Row],[Оптовая цена KRW за 1шт]]</f>
        <v>0</v>
      </c>
      <c r="M633" s="86" t="str">
        <f>IFERROR(Таблица616[[#This Row],[Общее кол-во шт]]*Таблица616[[#This Row],[Оптовая цена USD за 1шт]],"")</f>
        <v/>
      </c>
      <c r="N633" s="87"/>
    </row>
    <row r="634" spans="1:14" ht="22.5" customHeight="1">
      <c r="A634" s="44" t="s">
        <v>5946</v>
      </c>
      <c r="B634" s="76">
        <v>8806164160879</v>
      </c>
      <c r="C634" s="50" t="s">
        <v>3526</v>
      </c>
      <c r="D634" s="77" t="s">
        <v>341</v>
      </c>
      <c r="E634" s="78">
        <v>8000</v>
      </c>
      <c r="F634" s="15">
        <v>0.5</v>
      </c>
      <c r="G634" s="80">
        <v>12</v>
      </c>
      <c r="H634" s="81">
        <f>Таблица616[[#This Row],[Коэфициент стоимости]]*Таблица616[[#This Row],[Розничная цена KRW]]</f>
        <v>4000</v>
      </c>
      <c r="I634" s="82" t="str">
        <f>IF($H$1="","Введите курс",Таблица616[[#This Row],[Оптовая цена KRW за 1шт]]/$H$1)</f>
        <v>Введите курс</v>
      </c>
      <c r="J634" s="83"/>
      <c r="K634" s="84">
        <f>Таблица616[[#This Row],[Заказ коробок ]]*Таблица616[[#This Row],[Кол-во шт в коробке]]</f>
        <v>0</v>
      </c>
      <c r="L634" s="85">
        <f>Таблица616[[#This Row],[Общее кол-во шт]]*Таблица616[[#This Row],[Оптовая цена KRW за 1шт]]</f>
        <v>0</v>
      </c>
      <c r="M634" s="86" t="str">
        <f>IFERROR(Таблица616[[#This Row],[Общее кол-во шт]]*Таблица616[[#This Row],[Оптовая цена USD за 1шт]],"")</f>
        <v/>
      </c>
      <c r="N634" s="87"/>
    </row>
    <row r="635" spans="1:14" ht="22.5" customHeight="1">
      <c r="A635" s="44" t="s">
        <v>5947</v>
      </c>
      <c r="B635" s="76">
        <v>8806164160862</v>
      </c>
      <c r="C635" s="50" t="s">
        <v>3527</v>
      </c>
      <c r="D635" s="77" t="s">
        <v>340</v>
      </c>
      <c r="E635" s="78">
        <v>8000</v>
      </c>
      <c r="F635" s="15">
        <v>0.5</v>
      </c>
      <c r="G635" s="80">
        <v>12</v>
      </c>
      <c r="H635" s="81">
        <f>Таблица616[[#This Row],[Коэфициент стоимости]]*Таблица616[[#This Row],[Розничная цена KRW]]</f>
        <v>4000</v>
      </c>
      <c r="I635" s="82" t="str">
        <f>IF($H$1="","Введите курс",Таблица616[[#This Row],[Оптовая цена KRW за 1шт]]/$H$1)</f>
        <v>Введите курс</v>
      </c>
      <c r="J635" s="83"/>
      <c r="K635" s="84">
        <f>Таблица616[[#This Row],[Заказ коробок ]]*Таблица616[[#This Row],[Кол-во шт в коробке]]</f>
        <v>0</v>
      </c>
      <c r="L635" s="85">
        <f>Таблица616[[#This Row],[Общее кол-во шт]]*Таблица616[[#This Row],[Оптовая цена KRW за 1шт]]</f>
        <v>0</v>
      </c>
      <c r="M635" s="86" t="str">
        <f>IFERROR(Таблица616[[#This Row],[Общее кол-во шт]]*Таблица616[[#This Row],[Оптовая цена USD за 1шт]],"")</f>
        <v/>
      </c>
      <c r="N635" s="87"/>
    </row>
    <row r="636" spans="1:14" ht="22.5" customHeight="1">
      <c r="A636" s="44" t="s">
        <v>5948</v>
      </c>
      <c r="B636" s="76">
        <v>8806164160855</v>
      </c>
      <c r="C636" s="50" t="s">
        <v>3528</v>
      </c>
      <c r="D636" s="77" t="s">
        <v>290</v>
      </c>
      <c r="E636" s="78">
        <v>6000</v>
      </c>
      <c r="F636" s="15">
        <v>0.5</v>
      </c>
      <c r="G636" s="80">
        <v>12</v>
      </c>
      <c r="H636" s="81">
        <f>Таблица616[[#This Row],[Коэфициент стоимости]]*Таблица616[[#This Row],[Розничная цена KRW]]</f>
        <v>3000</v>
      </c>
      <c r="I636" s="82" t="str">
        <f>IF($H$1="","Введите курс",Таблица616[[#This Row],[Оптовая цена KRW за 1шт]]/$H$1)</f>
        <v>Введите курс</v>
      </c>
      <c r="J636" s="83"/>
      <c r="K636" s="84">
        <f>Таблица616[[#This Row],[Заказ коробок ]]*Таблица616[[#This Row],[Кол-во шт в коробке]]</f>
        <v>0</v>
      </c>
      <c r="L636" s="85">
        <f>Таблица616[[#This Row],[Общее кол-во шт]]*Таблица616[[#This Row],[Оптовая цена KRW за 1шт]]</f>
        <v>0</v>
      </c>
      <c r="M636" s="86" t="str">
        <f>IFERROR(Таблица616[[#This Row],[Общее кол-во шт]]*Таблица616[[#This Row],[Оптовая цена USD за 1шт]],"")</f>
        <v/>
      </c>
      <c r="N636" s="87"/>
    </row>
    <row r="637" spans="1:14" ht="22.5" customHeight="1">
      <c r="A637" s="44" t="s">
        <v>5949</v>
      </c>
      <c r="B637" s="76">
        <v>8806164160848</v>
      </c>
      <c r="C637" s="50" t="s">
        <v>3529</v>
      </c>
      <c r="D637" s="77" t="s">
        <v>289</v>
      </c>
      <c r="E637" s="78">
        <v>5000</v>
      </c>
      <c r="F637" s="15">
        <v>0.5</v>
      </c>
      <c r="G637" s="80">
        <v>12</v>
      </c>
      <c r="H637" s="81">
        <f>Таблица616[[#This Row],[Коэфициент стоимости]]*Таблица616[[#This Row],[Розничная цена KRW]]</f>
        <v>2500</v>
      </c>
      <c r="I637" s="82" t="str">
        <f>IF($H$1="","Введите курс",Таблица616[[#This Row],[Оптовая цена KRW за 1шт]]/$H$1)</f>
        <v>Введите курс</v>
      </c>
      <c r="J637" s="83"/>
      <c r="K637" s="84">
        <f>Таблица616[[#This Row],[Заказ коробок ]]*Таблица616[[#This Row],[Кол-во шт в коробке]]</f>
        <v>0</v>
      </c>
      <c r="L637" s="85">
        <f>Таблица616[[#This Row],[Общее кол-во шт]]*Таблица616[[#This Row],[Оптовая цена KRW за 1шт]]</f>
        <v>0</v>
      </c>
      <c r="M637" s="86" t="str">
        <f>IFERROR(Таблица616[[#This Row],[Общее кол-во шт]]*Таблица616[[#This Row],[Оптовая цена USD за 1шт]],"")</f>
        <v/>
      </c>
      <c r="N637" s="87"/>
    </row>
    <row r="638" spans="1:14" ht="22.5" customHeight="1">
      <c r="A638" s="44" t="s">
        <v>5950</v>
      </c>
      <c r="B638" s="76">
        <v>8806164160831</v>
      </c>
      <c r="C638" s="50" t="s">
        <v>3530</v>
      </c>
      <c r="D638" s="77" t="s">
        <v>288</v>
      </c>
      <c r="E638" s="78">
        <v>5000</v>
      </c>
      <c r="F638" s="15">
        <v>0.5</v>
      </c>
      <c r="G638" s="80">
        <v>12</v>
      </c>
      <c r="H638" s="81">
        <f>Таблица616[[#This Row],[Коэфициент стоимости]]*Таблица616[[#This Row],[Розничная цена KRW]]</f>
        <v>2500</v>
      </c>
      <c r="I638" s="82" t="str">
        <f>IF($H$1="","Введите курс",Таблица616[[#This Row],[Оптовая цена KRW за 1шт]]/$H$1)</f>
        <v>Введите курс</v>
      </c>
      <c r="J638" s="83"/>
      <c r="K638" s="84">
        <f>Таблица616[[#This Row],[Заказ коробок ]]*Таблица616[[#This Row],[Кол-во шт в коробке]]</f>
        <v>0</v>
      </c>
      <c r="L638" s="85">
        <f>Таблица616[[#This Row],[Общее кол-во шт]]*Таблица616[[#This Row],[Оптовая цена KRW за 1шт]]</f>
        <v>0</v>
      </c>
      <c r="M638" s="86" t="str">
        <f>IFERROR(Таблица616[[#This Row],[Общее кол-во шт]]*Таблица616[[#This Row],[Оптовая цена USD за 1шт]],"")</f>
        <v/>
      </c>
      <c r="N638" s="87"/>
    </row>
    <row r="639" spans="1:14" ht="22.5" customHeight="1">
      <c r="A639" s="44" t="s">
        <v>5951</v>
      </c>
      <c r="B639" s="76">
        <v>8806164168851</v>
      </c>
      <c r="C639" s="50" t="s">
        <v>3531</v>
      </c>
      <c r="D639" s="77" t="s">
        <v>523</v>
      </c>
      <c r="E639" s="78">
        <v>6000</v>
      </c>
      <c r="F639" s="15">
        <v>0.5</v>
      </c>
      <c r="G639" s="80">
        <v>12</v>
      </c>
      <c r="H639" s="81">
        <f>Таблица616[[#This Row],[Коэфициент стоимости]]*Таблица616[[#This Row],[Розничная цена KRW]]</f>
        <v>3000</v>
      </c>
      <c r="I639" s="82" t="str">
        <f>IF($H$1="","Введите курс",Таблица616[[#This Row],[Оптовая цена KRW за 1шт]]/$H$1)</f>
        <v>Введите курс</v>
      </c>
      <c r="J639" s="83"/>
      <c r="K639" s="84">
        <f>Таблица616[[#This Row],[Заказ коробок ]]*Таблица616[[#This Row],[Кол-во шт в коробке]]</f>
        <v>0</v>
      </c>
      <c r="L639" s="85">
        <f>Таблица616[[#This Row],[Общее кол-во шт]]*Таблица616[[#This Row],[Оптовая цена KRW за 1шт]]</f>
        <v>0</v>
      </c>
      <c r="M639" s="86" t="str">
        <f>IFERROR(Таблица616[[#This Row],[Общее кол-во шт]]*Таблица616[[#This Row],[Оптовая цена USD за 1шт]],"")</f>
        <v/>
      </c>
      <c r="N639" s="87"/>
    </row>
    <row r="640" spans="1:14" ht="22.5" customHeight="1">
      <c r="A640" s="44" t="s">
        <v>5952</v>
      </c>
      <c r="B640" s="76">
        <v>8806164168813</v>
      </c>
      <c r="C640" s="50" t="s">
        <v>3532</v>
      </c>
      <c r="D640" s="77" t="s">
        <v>522</v>
      </c>
      <c r="E640" s="78">
        <v>6000</v>
      </c>
      <c r="F640" s="15">
        <v>0.5</v>
      </c>
      <c r="G640" s="80">
        <v>12</v>
      </c>
      <c r="H640" s="81">
        <f>Таблица616[[#This Row],[Коэфициент стоимости]]*Таблица616[[#This Row],[Розничная цена KRW]]</f>
        <v>3000</v>
      </c>
      <c r="I640" s="82" t="str">
        <f>IF($H$1="","Введите курс",Таблица616[[#This Row],[Оптовая цена KRW за 1шт]]/$H$1)</f>
        <v>Введите курс</v>
      </c>
      <c r="J640" s="83"/>
      <c r="K640" s="84">
        <f>Таблица616[[#This Row],[Заказ коробок ]]*Таблица616[[#This Row],[Кол-во шт в коробке]]</f>
        <v>0</v>
      </c>
      <c r="L640" s="85">
        <f>Таблица616[[#This Row],[Общее кол-во шт]]*Таблица616[[#This Row],[Оптовая цена KRW за 1шт]]</f>
        <v>0</v>
      </c>
      <c r="M640" s="86" t="str">
        <f>IFERROR(Таблица616[[#This Row],[Общее кол-во шт]]*Таблица616[[#This Row],[Оптовая цена USD за 1шт]],"")</f>
        <v/>
      </c>
      <c r="N640" s="87"/>
    </row>
    <row r="641" spans="1:14" ht="22.5" customHeight="1">
      <c r="A641" s="44" t="s">
        <v>5953</v>
      </c>
      <c r="B641" s="76">
        <v>8806164168837</v>
      </c>
      <c r="C641" s="50" t="s">
        <v>3533</v>
      </c>
      <c r="D641" s="77" t="s">
        <v>521</v>
      </c>
      <c r="E641" s="78">
        <v>6000</v>
      </c>
      <c r="F641" s="15">
        <v>0.5</v>
      </c>
      <c r="G641" s="80">
        <v>12</v>
      </c>
      <c r="H641" s="81">
        <f>Таблица616[[#This Row],[Коэфициент стоимости]]*Таблица616[[#This Row],[Розничная цена KRW]]</f>
        <v>3000</v>
      </c>
      <c r="I641" s="82" t="str">
        <f>IF($H$1="","Введите курс",Таблица616[[#This Row],[Оптовая цена KRW за 1шт]]/$H$1)</f>
        <v>Введите курс</v>
      </c>
      <c r="J641" s="83"/>
      <c r="K641" s="84">
        <f>Таблица616[[#This Row],[Заказ коробок ]]*Таблица616[[#This Row],[Кол-во шт в коробке]]</f>
        <v>0</v>
      </c>
      <c r="L641" s="85">
        <f>Таблица616[[#This Row],[Общее кол-во шт]]*Таблица616[[#This Row],[Оптовая цена KRW за 1шт]]</f>
        <v>0</v>
      </c>
      <c r="M641" s="86" t="str">
        <f>IFERROR(Таблица616[[#This Row],[Общее кол-во шт]]*Таблица616[[#This Row],[Оптовая цена USD за 1шт]],"")</f>
        <v/>
      </c>
      <c r="N641" s="87"/>
    </row>
    <row r="642" spans="1:14" ht="22.5" customHeight="1">
      <c r="A642" s="44" t="s">
        <v>5954</v>
      </c>
      <c r="B642" s="76">
        <v>8806164168820</v>
      </c>
      <c r="C642" s="50" t="s">
        <v>3534</v>
      </c>
      <c r="D642" s="77" t="s">
        <v>520</v>
      </c>
      <c r="E642" s="78">
        <v>6000</v>
      </c>
      <c r="F642" s="15">
        <v>0.5</v>
      </c>
      <c r="G642" s="80">
        <v>12</v>
      </c>
      <c r="H642" s="81">
        <f>Таблица616[[#This Row],[Коэфициент стоимости]]*Таблица616[[#This Row],[Розничная цена KRW]]</f>
        <v>3000</v>
      </c>
      <c r="I642" s="82" t="str">
        <f>IF($H$1="","Введите курс",Таблица616[[#This Row],[Оптовая цена KRW за 1шт]]/$H$1)</f>
        <v>Введите курс</v>
      </c>
      <c r="J642" s="83"/>
      <c r="K642" s="84">
        <f>Таблица616[[#This Row],[Заказ коробок ]]*Таблица616[[#This Row],[Кол-во шт в коробке]]</f>
        <v>0</v>
      </c>
      <c r="L642" s="85">
        <f>Таблица616[[#This Row],[Общее кол-во шт]]*Таблица616[[#This Row],[Оптовая цена KRW за 1шт]]</f>
        <v>0</v>
      </c>
      <c r="M642" s="86" t="str">
        <f>IFERROR(Таблица616[[#This Row],[Общее кол-во шт]]*Таблица616[[#This Row],[Оптовая цена USD за 1шт]],"")</f>
        <v/>
      </c>
      <c r="N642" s="87"/>
    </row>
    <row r="643" spans="1:14" ht="22.5" customHeight="1">
      <c r="A643" s="44" t="s">
        <v>5955</v>
      </c>
      <c r="B643" s="76">
        <v>8806164168844</v>
      </c>
      <c r="C643" s="50" t="s">
        <v>3535</v>
      </c>
      <c r="D643" s="77" t="s">
        <v>519</v>
      </c>
      <c r="E643" s="78">
        <v>6000</v>
      </c>
      <c r="F643" s="15">
        <v>0.5</v>
      </c>
      <c r="G643" s="80">
        <v>12</v>
      </c>
      <c r="H643" s="81">
        <f>Таблица616[[#This Row],[Коэфициент стоимости]]*Таблица616[[#This Row],[Розничная цена KRW]]</f>
        <v>3000</v>
      </c>
      <c r="I643" s="82" t="str">
        <f>IF($H$1="","Введите курс",Таблица616[[#This Row],[Оптовая цена KRW за 1шт]]/$H$1)</f>
        <v>Введите курс</v>
      </c>
      <c r="J643" s="83"/>
      <c r="K643" s="84">
        <f>Таблица616[[#This Row],[Заказ коробок ]]*Таблица616[[#This Row],[Кол-во шт в коробке]]</f>
        <v>0</v>
      </c>
      <c r="L643" s="85">
        <f>Таблица616[[#This Row],[Общее кол-во шт]]*Таблица616[[#This Row],[Оптовая цена KRW за 1шт]]</f>
        <v>0</v>
      </c>
      <c r="M643" s="86" t="str">
        <f>IFERROR(Таблица616[[#This Row],[Общее кол-во шт]]*Таблица616[[#This Row],[Оптовая цена USD за 1шт]],"")</f>
        <v/>
      </c>
      <c r="N643" s="87"/>
    </row>
    <row r="644" spans="1:14" ht="22.5" customHeight="1">
      <c r="A644" s="44" t="s">
        <v>5956</v>
      </c>
      <c r="B644" s="76">
        <v>8806164156520</v>
      </c>
      <c r="C644" s="50" t="s">
        <v>3536</v>
      </c>
      <c r="D644" s="77" t="s">
        <v>517</v>
      </c>
      <c r="E644" s="78">
        <v>6000</v>
      </c>
      <c r="F644" s="15">
        <v>0.5</v>
      </c>
      <c r="G644" s="80">
        <v>12</v>
      </c>
      <c r="H644" s="81">
        <f>Таблица616[[#This Row],[Коэфициент стоимости]]*Таблица616[[#This Row],[Розничная цена KRW]]</f>
        <v>3000</v>
      </c>
      <c r="I644" s="82" t="str">
        <f>IF($H$1="","Введите курс",Таблица616[[#This Row],[Оптовая цена KRW за 1шт]]/$H$1)</f>
        <v>Введите курс</v>
      </c>
      <c r="J644" s="83"/>
      <c r="K644" s="84">
        <f>Таблица616[[#This Row],[Заказ коробок ]]*Таблица616[[#This Row],[Кол-во шт в коробке]]</f>
        <v>0</v>
      </c>
      <c r="L644" s="85">
        <f>Таблица616[[#This Row],[Общее кол-во шт]]*Таблица616[[#This Row],[Оптовая цена KRW за 1шт]]</f>
        <v>0</v>
      </c>
      <c r="M644" s="86" t="str">
        <f>IFERROR(Таблица616[[#This Row],[Общее кол-во шт]]*Таблица616[[#This Row],[Оптовая цена USD за 1шт]],"")</f>
        <v/>
      </c>
      <c r="N644" s="87"/>
    </row>
    <row r="645" spans="1:14" ht="22.5" customHeight="1">
      <c r="A645" s="44" t="s">
        <v>5957</v>
      </c>
      <c r="B645" s="76">
        <v>8806164156513</v>
      </c>
      <c r="C645" s="50" t="s">
        <v>3537</v>
      </c>
      <c r="D645" s="77" t="s">
        <v>516</v>
      </c>
      <c r="E645" s="78">
        <v>6000</v>
      </c>
      <c r="F645" s="15">
        <v>0.5</v>
      </c>
      <c r="G645" s="80">
        <v>12</v>
      </c>
      <c r="H645" s="81">
        <f>Таблица616[[#This Row],[Коэфициент стоимости]]*Таблица616[[#This Row],[Розничная цена KRW]]</f>
        <v>3000</v>
      </c>
      <c r="I645" s="82" t="str">
        <f>IF($H$1="","Введите курс",Таблица616[[#This Row],[Оптовая цена KRW за 1шт]]/$H$1)</f>
        <v>Введите курс</v>
      </c>
      <c r="J645" s="83"/>
      <c r="K645" s="84">
        <f>Таблица616[[#This Row],[Заказ коробок ]]*Таблица616[[#This Row],[Кол-во шт в коробке]]</f>
        <v>0</v>
      </c>
      <c r="L645" s="85">
        <f>Таблица616[[#This Row],[Общее кол-во шт]]*Таблица616[[#This Row],[Оптовая цена KRW за 1шт]]</f>
        <v>0</v>
      </c>
      <c r="M645" s="86" t="str">
        <f>IFERROR(Таблица616[[#This Row],[Общее кол-во шт]]*Таблица616[[#This Row],[Оптовая цена USD за 1шт]],"")</f>
        <v/>
      </c>
      <c r="N645" s="87"/>
    </row>
    <row r="646" spans="1:14" ht="22.5" customHeight="1">
      <c r="A646" s="44" t="s">
        <v>5958</v>
      </c>
      <c r="B646" s="76">
        <v>8806164156506</v>
      </c>
      <c r="C646" s="50" t="s">
        <v>3538</v>
      </c>
      <c r="D646" s="77" t="s">
        <v>515</v>
      </c>
      <c r="E646" s="78">
        <v>6000</v>
      </c>
      <c r="F646" s="15">
        <v>0.5</v>
      </c>
      <c r="G646" s="80">
        <v>12</v>
      </c>
      <c r="H646" s="81">
        <f>Таблица616[[#This Row],[Коэфициент стоимости]]*Таблица616[[#This Row],[Розничная цена KRW]]</f>
        <v>3000</v>
      </c>
      <c r="I646" s="82" t="str">
        <f>IF($H$1="","Введите курс",Таблица616[[#This Row],[Оптовая цена KRW за 1шт]]/$H$1)</f>
        <v>Введите курс</v>
      </c>
      <c r="J646" s="83"/>
      <c r="K646" s="84">
        <f>Таблица616[[#This Row],[Заказ коробок ]]*Таблица616[[#This Row],[Кол-во шт в коробке]]</f>
        <v>0</v>
      </c>
      <c r="L646" s="85">
        <f>Таблица616[[#This Row],[Общее кол-во шт]]*Таблица616[[#This Row],[Оптовая цена KRW за 1шт]]</f>
        <v>0</v>
      </c>
      <c r="M646" s="86" t="str">
        <f>IFERROR(Таблица616[[#This Row],[Общее кол-во шт]]*Таблица616[[#This Row],[Оптовая цена USD за 1шт]],"")</f>
        <v/>
      </c>
      <c r="N646" s="87"/>
    </row>
    <row r="647" spans="1:14" ht="22.5" customHeight="1">
      <c r="A647" s="44" t="s">
        <v>5959</v>
      </c>
      <c r="B647" s="76">
        <v>8806164156490</v>
      </c>
      <c r="C647" s="50" t="s">
        <v>3539</v>
      </c>
      <c r="D647" s="77" t="s">
        <v>514</v>
      </c>
      <c r="E647" s="78">
        <v>6000</v>
      </c>
      <c r="F647" s="15">
        <v>0.5</v>
      </c>
      <c r="G647" s="80">
        <v>12</v>
      </c>
      <c r="H647" s="81">
        <f>Таблица616[[#This Row],[Коэфициент стоимости]]*Таблица616[[#This Row],[Розничная цена KRW]]</f>
        <v>3000</v>
      </c>
      <c r="I647" s="82" t="str">
        <f>IF($H$1="","Введите курс",Таблица616[[#This Row],[Оптовая цена KRW за 1шт]]/$H$1)</f>
        <v>Введите курс</v>
      </c>
      <c r="J647" s="83"/>
      <c r="K647" s="84">
        <f>Таблица616[[#This Row],[Заказ коробок ]]*Таблица616[[#This Row],[Кол-во шт в коробке]]</f>
        <v>0</v>
      </c>
      <c r="L647" s="85">
        <f>Таблица616[[#This Row],[Общее кол-во шт]]*Таблица616[[#This Row],[Оптовая цена KRW за 1шт]]</f>
        <v>0</v>
      </c>
      <c r="M647" s="86" t="str">
        <f>IFERROR(Таблица616[[#This Row],[Общее кол-во шт]]*Таблица616[[#This Row],[Оптовая цена USD за 1шт]],"")</f>
        <v/>
      </c>
      <c r="N647" s="87"/>
    </row>
    <row r="648" spans="1:14" ht="22.5" customHeight="1">
      <c r="A648" s="44" t="s">
        <v>5960</v>
      </c>
      <c r="B648" s="76">
        <v>8806164139455</v>
      </c>
      <c r="C648" s="50" t="s">
        <v>3540</v>
      </c>
      <c r="D648" s="77" t="s">
        <v>629</v>
      </c>
      <c r="E648" s="78">
        <v>4500</v>
      </c>
      <c r="F648" s="15">
        <v>0.5</v>
      </c>
      <c r="G648" s="80">
        <v>12</v>
      </c>
      <c r="H648" s="81">
        <f>Таблица616[[#This Row],[Коэфициент стоимости]]*Таблица616[[#This Row],[Розничная цена KRW]]</f>
        <v>2250</v>
      </c>
      <c r="I648" s="82" t="str">
        <f>IF($H$1="","Введите курс",Таблица616[[#This Row],[Оптовая цена KRW за 1шт]]/$H$1)</f>
        <v>Введите курс</v>
      </c>
      <c r="J648" s="83"/>
      <c r="K648" s="84">
        <f>Таблица616[[#This Row],[Заказ коробок ]]*Таблица616[[#This Row],[Кол-во шт в коробке]]</f>
        <v>0</v>
      </c>
      <c r="L648" s="85">
        <f>Таблица616[[#This Row],[Общее кол-во шт]]*Таблица616[[#This Row],[Оптовая цена KRW за 1шт]]</f>
        <v>0</v>
      </c>
      <c r="M648" s="86" t="str">
        <f>IFERROR(Таблица616[[#This Row],[Общее кол-во шт]]*Таблица616[[#This Row],[Оптовая цена USD за 1шт]],"")</f>
        <v/>
      </c>
      <c r="N648" s="87"/>
    </row>
    <row r="649" spans="1:14" ht="22.5" customHeight="1">
      <c r="A649" s="44" t="s">
        <v>5961</v>
      </c>
      <c r="B649" s="76">
        <v>8806164139448</v>
      </c>
      <c r="C649" s="50" t="s">
        <v>3541</v>
      </c>
      <c r="D649" s="77" t="s">
        <v>627</v>
      </c>
      <c r="E649" s="78">
        <v>4500</v>
      </c>
      <c r="F649" s="15">
        <v>0.5</v>
      </c>
      <c r="G649" s="80">
        <v>12</v>
      </c>
      <c r="H649" s="81">
        <f>Таблица616[[#This Row],[Коэфициент стоимости]]*Таблица616[[#This Row],[Розничная цена KRW]]</f>
        <v>2250</v>
      </c>
      <c r="I649" s="82" t="str">
        <f>IF($H$1="","Введите курс",Таблица616[[#This Row],[Оптовая цена KRW за 1шт]]/$H$1)</f>
        <v>Введите курс</v>
      </c>
      <c r="J649" s="83"/>
      <c r="K649" s="84">
        <f>Таблица616[[#This Row],[Заказ коробок ]]*Таблица616[[#This Row],[Кол-во шт в коробке]]</f>
        <v>0</v>
      </c>
      <c r="L649" s="85">
        <f>Таблица616[[#This Row],[Общее кол-во шт]]*Таблица616[[#This Row],[Оптовая цена KRW за 1шт]]</f>
        <v>0</v>
      </c>
      <c r="M649" s="86" t="str">
        <f>IFERROR(Таблица616[[#This Row],[Общее кол-во шт]]*Таблица616[[#This Row],[Оптовая цена USD за 1шт]],"")</f>
        <v/>
      </c>
      <c r="N649" s="87"/>
    </row>
    <row r="650" spans="1:14" ht="22.5" customHeight="1">
      <c r="A650" s="44" t="s">
        <v>5962</v>
      </c>
      <c r="B650" s="76">
        <v>8806164115336</v>
      </c>
      <c r="C650" s="50" t="s">
        <v>3542</v>
      </c>
      <c r="D650" s="77" t="s">
        <v>625</v>
      </c>
      <c r="E650" s="78">
        <v>4500</v>
      </c>
      <c r="F650" s="15">
        <v>0.5</v>
      </c>
      <c r="G650" s="80">
        <v>12</v>
      </c>
      <c r="H650" s="81">
        <f>Таблица616[[#This Row],[Коэфициент стоимости]]*Таблица616[[#This Row],[Розничная цена KRW]]</f>
        <v>2250</v>
      </c>
      <c r="I650" s="82" t="str">
        <f>IF($H$1="","Введите курс",Таблица616[[#This Row],[Оптовая цена KRW за 1шт]]/$H$1)</f>
        <v>Введите курс</v>
      </c>
      <c r="J650" s="83"/>
      <c r="K650" s="84">
        <f>Таблица616[[#This Row],[Заказ коробок ]]*Таблица616[[#This Row],[Кол-во шт в коробке]]</f>
        <v>0</v>
      </c>
      <c r="L650" s="85">
        <f>Таблица616[[#This Row],[Общее кол-во шт]]*Таблица616[[#This Row],[Оптовая цена KRW за 1шт]]</f>
        <v>0</v>
      </c>
      <c r="M650" s="86" t="str">
        <f>IFERROR(Таблица616[[#This Row],[Общее кол-во шт]]*Таблица616[[#This Row],[Оптовая цена USD за 1шт]],"")</f>
        <v/>
      </c>
      <c r="N650" s="87"/>
    </row>
    <row r="651" spans="1:14" ht="22.5" customHeight="1">
      <c r="A651" s="44" t="s">
        <v>5963</v>
      </c>
      <c r="B651" s="76">
        <v>8806164115329</v>
      </c>
      <c r="C651" s="50" t="s">
        <v>3543</v>
      </c>
      <c r="D651" s="77" t="s">
        <v>623</v>
      </c>
      <c r="E651" s="78">
        <v>4500</v>
      </c>
      <c r="F651" s="15">
        <v>0.5</v>
      </c>
      <c r="G651" s="80">
        <v>12</v>
      </c>
      <c r="H651" s="81">
        <f>Таблица616[[#This Row],[Коэфициент стоимости]]*Таблица616[[#This Row],[Розничная цена KRW]]</f>
        <v>2250</v>
      </c>
      <c r="I651" s="82" t="str">
        <f>IF($H$1="","Введите курс",Таблица616[[#This Row],[Оптовая цена KRW за 1шт]]/$H$1)</f>
        <v>Введите курс</v>
      </c>
      <c r="J651" s="83"/>
      <c r="K651" s="84">
        <f>Таблица616[[#This Row],[Заказ коробок ]]*Таблица616[[#This Row],[Кол-во шт в коробке]]</f>
        <v>0</v>
      </c>
      <c r="L651" s="85">
        <f>Таблица616[[#This Row],[Общее кол-во шт]]*Таблица616[[#This Row],[Оптовая цена KRW за 1шт]]</f>
        <v>0</v>
      </c>
      <c r="M651" s="86" t="str">
        <f>IFERROR(Таблица616[[#This Row],[Общее кол-во шт]]*Таблица616[[#This Row],[Оптовая цена USD за 1шт]],"")</f>
        <v/>
      </c>
      <c r="N651" s="87"/>
    </row>
    <row r="652" spans="1:14" ht="22.5" customHeight="1">
      <c r="A652" s="44" t="s">
        <v>5964</v>
      </c>
      <c r="B652" s="76">
        <v>8806164115312</v>
      </c>
      <c r="C652" s="50" t="s">
        <v>3544</v>
      </c>
      <c r="D652" s="77" t="s">
        <v>621</v>
      </c>
      <c r="E652" s="78">
        <v>4500</v>
      </c>
      <c r="F652" s="15">
        <v>0.5</v>
      </c>
      <c r="G652" s="80">
        <v>12</v>
      </c>
      <c r="H652" s="81">
        <f>Таблица616[[#This Row],[Коэфициент стоимости]]*Таблица616[[#This Row],[Розничная цена KRW]]</f>
        <v>2250</v>
      </c>
      <c r="I652" s="82" t="str">
        <f>IF($H$1="","Введите курс",Таблица616[[#This Row],[Оптовая цена KRW за 1шт]]/$H$1)</f>
        <v>Введите курс</v>
      </c>
      <c r="J652" s="83"/>
      <c r="K652" s="84">
        <f>Таблица616[[#This Row],[Заказ коробок ]]*Таблица616[[#This Row],[Кол-во шт в коробке]]</f>
        <v>0</v>
      </c>
      <c r="L652" s="85">
        <f>Таблица616[[#This Row],[Общее кол-во шт]]*Таблица616[[#This Row],[Оптовая цена KRW за 1шт]]</f>
        <v>0</v>
      </c>
      <c r="M652" s="86" t="str">
        <f>IFERROR(Таблица616[[#This Row],[Общее кол-во шт]]*Таблица616[[#This Row],[Оптовая цена USD за 1шт]],"")</f>
        <v/>
      </c>
      <c r="N652" s="87"/>
    </row>
    <row r="653" spans="1:14" ht="22.5" customHeight="1">
      <c r="A653" s="44" t="s">
        <v>5965</v>
      </c>
      <c r="B653" s="76">
        <v>8806164161715</v>
      </c>
      <c r="C653" s="50" t="s">
        <v>3545</v>
      </c>
      <c r="D653" s="77" t="s">
        <v>656</v>
      </c>
      <c r="E653" s="78">
        <v>2500</v>
      </c>
      <c r="F653" s="15">
        <v>0.5</v>
      </c>
      <c r="G653" s="80">
        <v>20</v>
      </c>
      <c r="H653" s="81">
        <f>Таблица616[[#This Row],[Коэфициент стоимости]]*Таблица616[[#This Row],[Розничная цена KRW]]</f>
        <v>1250</v>
      </c>
      <c r="I653" s="82" t="str">
        <f>IF($H$1="","Введите курс",Таблица616[[#This Row],[Оптовая цена KRW за 1шт]]/$H$1)</f>
        <v>Введите курс</v>
      </c>
      <c r="J653" s="83"/>
      <c r="K653" s="84">
        <f>Таблица616[[#This Row],[Заказ коробок ]]*Таблица616[[#This Row],[Кол-во шт в коробке]]</f>
        <v>0</v>
      </c>
      <c r="L653" s="85">
        <f>Таблица616[[#This Row],[Общее кол-во шт]]*Таблица616[[#This Row],[Оптовая цена KRW за 1шт]]</f>
        <v>0</v>
      </c>
      <c r="M653" s="86" t="str">
        <f>IFERROR(Таблица616[[#This Row],[Общее кол-во шт]]*Таблица616[[#This Row],[Оптовая цена USD за 1шт]],"")</f>
        <v/>
      </c>
      <c r="N653" s="87"/>
    </row>
    <row r="654" spans="1:14" ht="22.5" customHeight="1">
      <c r="A654" s="44" t="s">
        <v>5966</v>
      </c>
      <c r="B654" s="76">
        <v>8806164161708</v>
      </c>
      <c r="C654" s="50" t="s">
        <v>3546</v>
      </c>
      <c r="D654" s="77" t="s">
        <v>654</v>
      </c>
      <c r="E654" s="78">
        <v>2500</v>
      </c>
      <c r="F654" s="15">
        <v>0.5</v>
      </c>
      <c r="G654" s="80">
        <v>20</v>
      </c>
      <c r="H654" s="81">
        <f>Таблица616[[#This Row],[Коэфициент стоимости]]*Таблица616[[#This Row],[Розничная цена KRW]]</f>
        <v>1250</v>
      </c>
      <c r="I654" s="82" t="str">
        <f>IF($H$1="","Введите курс",Таблица616[[#This Row],[Оптовая цена KRW за 1шт]]/$H$1)</f>
        <v>Введите курс</v>
      </c>
      <c r="J654" s="83"/>
      <c r="K654" s="84">
        <f>Таблица616[[#This Row],[Заказ коробок ]]*Таблица616[[#This Row],[Кол-во шт в коробке]]</f>
        <v>0</v>
      </c>
      <c r="L654" s="85">
        <f>Таблица616[[#This Row],[Общее кол-во шт]]*Таблица616[[#This Row],[Оптовая цена KRW за 1шт]]</f>
        <v>0</v>
      </c>
      <c r="M654" s="86" t="str">
        <f>IFERROR(Таблица616[[#This Row],[Общее кол-во шт]]*Таблица616[[#This Row],[Оптовая цена USD за 1шт]],"")</f>
        <v/>
      </c>
      <c r="N654" s="87"/>
    </row>
    <row r="655" spans="1:14" ht="22.5" customHeight="1">
      <c r="A655" s="44" t="s">
        <v>5967</v>
      </c>
      <c r="B655" s="76">
        <v>8806164154847</v>
      </c>
      <c r="C655" s="50" t="s">
        <v>3547</v>
      </c>
      <c r="D655" s="77" t="s">
        <v>652</v>
      </c>
      <c r="E655" s="78">
        <v>2500</v>
      </c>
      <c r="F655" s="15">
        <v>0.5</v>
      </c>
      <c r="G655" s="80">
        <v>20</v>
      </c>
      <c r="H655" s="81">
        <f>Таблица616[[#This Row],[Коэфициент стоимости]]*Таблица616[[#This Row],[Розничная цена KRW]]</f>
        <v>1250</v>
      </c>
      <c r="I655" s="82" t="str">
        <f>IF($H$1="","Введите курс",Таблица616[[#This Row],[Оптовая цена KRW за 1шт]]/$H$1)</f>
        <v>Введите курс</v>
      </c>
      <c r="J655" s="83"/>
      <c r="K655" s="84">
        <f>Таблица616[[#This Row],[Заказ коробок ]]*Таблица616[[#This Row],[Кол-во шт в коробке]]</f>
        <v>0</v>
      </c>
      <c r="L655" s="85">
        <f>Таблица616[[#This Row],[Общее кол-во шт]]*Таблица616[[#This Row],[Оптовая цена KRW за 1шт]]</f>
        <v>0</v>
      </c>
      <c r="M655" s="86" t="str">
        <f>IFERROR(Таблица616[[#This Row],[Общее кол-во шт]]*Таблица616[[#This Row],[Оптовая цена USD за 1шт]],"")</f>
        <v/>
      </c>
      <c r="N655" s="87"/>
    </row>
    <row r="656" spans="1:14" ht="22.5" customHeight="1">
      <c r="A656" s="44" t="s">
        <v>5968</v>
      </c>
      <c r="B656" s="76">
        <v>8806164154830</v>
      </c>
      <c r="C656" s="50" t="s">
        <v>3548</v>
      </c>
      <c r="D656" s="77" t="s">
        <v>650</v>
      </c>
      <c r="E656" s="78">
        <v>2500</v>
      </c>
      <c r="F656" s="15">
        <v>0.5</v>
      </c>
      <c r="G656" s="80">
        <v>20</v>
      </c>
      <c r="H656" s="81">
        <f>Таблица616[[#This Row],[Коэфициент стоимости]]*Таблица616[[#This Row],[Розничная цена KRW]]</f>
        <v>1250</v>
      </c>
      <c r="I656" s="82" t="str">
        <f>IF($H$1="","Введите курс",Таблица616[[#This Row],[Оптовая цена KRW за 1шт]]/$H$1)</f>
        <v>Введите курс</v>
      </c>
      <c r="J656" s="83"/>
      <c r="K656" s="84">
        <f>Таблица616[[#This Row],[Заказ коробок ]]*Таблица616[[#This Row],[Кол-во шт в коробке]]</f>
        <v>0</v>
      </c>
      <c r="L656" s="85">
        <f>Таблица616[[#This Row],[Общее кол-во шт]]*Таблица616[[#This Row],[Оптовая цена KRW за 1шт]]</f>
        <v>0</v>
      </c>
      <c r="M656" s="86" t="str">
        <f>IFERROR(Таблица616[[#This Row],[Общее кол-во шт]]*Таблица616[[#This Row],[Оптовая цена USD за 1шт]],"")</f>
        <v/>
      </c>
      <c r="N656" s="87"/>
    </row>
    <row r="657" spans="1:14" ht="22.5" customHeight="1">
      <c r="A657" s="44" t="s">
        <v>5969</v>
      </c>
      <c r="B657" s="76">
        <v>8806164154823</v>
      </c>
      <c r="C657" s="50" t="s">
        <v>3549</v>
      </c>
      <c r="D657" s="77" t="s">
        <v>648</v>
      </c>
      <c r="E657" s="78">
        <v>2500</v>
      </c>
      <c r="F657" s="15">
        <v>0.5</v>
      </c>
      <c r="G657" s="80">
        <v>20</v>
      </c>
      <c r="H657" s="81">
        <f>Таблица616[[#This Row],[Коэфициент стоимости]]*Таблица616[[#This Row],[Розничная цена KRW]]</f>
        <v>1250</v>
      </c>
      <c r="I657" s="82" t="str">
        <f>IF($H$1="","Введите курс",Таблица616[[#This Row],[Оптовая цена KRW за 1шт]]/$H$1)</f>
        <v>Введите курс</v>
      </c>
      <c r="J657" s="83"/>
      <c r="K657" s="84">
        <f>Таблица616[[#This Row],[Заказ коробок ]]*Таблица616[[#This Row],[Кол-во шт в коробке]]</f>
        <v>0</v>
      </c>
      <c r="L657" s="85">
        <f>Таблица616[[#This Row],[Общее кол-во шт]]*Таблица616[[#This Row],[Оптовая цена KRW за 1шт]]</f>
        <v>0</v>
      </c>
      <c r="M657" s="86" t="str">
        <f>IFERROR(Таблица616[[#This Row],[Общее кол-во шт]]*Таблица616[[#This Row],[Оптовая цена USD за 1шт]],"")</f>
        <v/>
      </c>
      <c r="N657" s="87"/>
    </row>
    <row r="658" spans="1:14" ht="22.5" customHeight="1">
      <c r="A658" s="44" t="s">
        <v>5970</v>
      </c>
      <c r="B658" s="76">
        <v>8806164154816</v>
      </c>
      <c r="C658" s="50" t="s">
        <v>3550</v>
      </c>
      <c r="D658" s="77" t="s">
        <v>646</v>
      </c>
      <c r="E658" s="78">
        <v>2500</v>
      </c>
      <c r="F658" s="15">
        <v>0.5</v>
      </c>
      <c r="G658" s="80">
        <v>20</v>
      </c>
      <c r="H658" s="81">
        <f>Таблица616[[#This Row],[Коэфициент стоимости]]*Таблица616[[#This Row],[Розничная цена KRW]]</f>
        <v>1250</v>
      </c>
      <c r="I658" s="82" t="str">
        <f>IF($H$1="","Введите курс",Таблица616[[#This Row],[Оптовая цена KRW за 1шт]]/$H$1)</f>
        <v>Введите курс</v>
      </c>
      <c r="J658" s="83"/>
      <c r="K658" s="84">
        <f>Таблица616[[#This Row],[Заказ коробок ]]*Таблица616[[#This Row],[Кол-во шт в коробке]]</f>
        <v>0</v>
      </c>
      <c r="L658" s="85">
        <f>Таблица616[[#This Row],[Общее кол-во шт]]*Таблица616[[#This Row],[Оптовая цена KRW за 1шт]]</f>
        <v>0</v>
      </c>
      <c r="M658" s="86" t="str">
        <f>IFERROR(Таблица616[[#This Row],[Общее кол-во шт]]*Таблица616[[#This Row],[Оптовая цена USD за 1шт]],"")</f>
        <v/>
      </c>
      <c r="N658" s="87"/>
    </row>
    <row r="659" spans="1:14" ht="22.5" customHeight="1">
      <c r="A659" s="44" t="s">
        <v>5971</v>
      </c>
      <c r="B659" s="76">
        <v>8806164131817</v>
      </c>
      <c r="C659" s="50" t="s">
        <v>3551</v>
      </c>
      <c r="D659" s="77" t="s">
        <v>619</v>
      </c>
      <c r="E659" s="78">
        <v>5000</v>
      </c>
      <c r="F659" s="15">
        <v>0.5</v>
      </c>
      <c r="G659" s="80">
        <v>12</v>
      </c>
      <c r="H659" s="81">
        <f>Таблица616[[#This Row],[Коэфициент стоимости]]*Таблица616[[#This Row],[Розничная цена KRW]]</f>
        <v>2500</v>
      </c>
      <c r="I659" s="82" t="str">
        <f>IF($H$1="","Введите курс",Таблица616[[#This Row],[Оптовая цена KRW за 1шт]]/$H$1)</f>
        <v>Введите курс</v>
      </c>
      <c r="J659" s="83"/>
      <c r="K659" s="84">
        <f>Таблица616[[#This Row],[Заказ коробок ]]*Таблица616[[#This Row],[Кол-во шт в коробке]]</f>
        <v>0</v>
      </c>
      <c r="L659" s="85">
        <f>Таблица616[[#This Row],[Общее кол-во шт]]*Таблица616[[#This Row],[Оптовая цена KRW за 1шт]]</f>
        <v>0</v>
      </c>
      <c r="M659" s="86" t="str">
        <f>IFERROR(Таблица616[[#This Row],[Общее кол-во шт]]*Таблица616[[#This Row],[Оптовая цена USD за 1шт]],"")</f>
        <v/>
      </c>
      <c r="N659" s="87"/>
    </row>
    <row r="660" spans="1:14" ht="22.5" customHeight="1">
      <c r="A660" s="44" t="s">
        <v>5972</v>
      </c>
      <c r="B660" s="76">
        <v>8806164162156</v>
      </c>
      <c r="C660" s="50" t="s">
        <v>3552</v>
      </c>
      <c r="D660" s="77" t="s">
        <v>508</v>
      </c>
      <c r="E660" s="78">
        <v>8000</v>
      </c>
      <c r="F660" s="15">
        <v>0.5</v>
      </c>
      <c r="G660" s="80">
        <v>12</v>
      </c>
      <c r="H660" s="81">
        <f>Таблица616[[#This Row],[Коэфициент стоимости]]*Таблица616[[#This Row],[Розничная цена KRW]]</f>
        <v>4000</v>
      </c>
      <c r="I660" s="82" t="str">
        <f>IF($H$1="","Введите курс",Таблица616[[#This Row],[Оптовая цена KRW за 1шт]]/$H$1)</f>
        <v>Введите курс</v>
      </c>
      <c r="J660" s="83"/>
      <c r="K660" s="84">
        <f>Таблица616[[#This Row],[Заказ коробок ]]*Таблица616[[#This Row],[Кол-во шт в коробке]]</f>
        <v>0</v>
      </c>
      <c r="L660" s="85">
        <f>Таблица616[[#This Row],[Общее кол-во шт]]*Таблица616[[#This Row],[Оптовая цена KRW за 1шт]]</f>
        <v>0</v>
      </c>
      <c r="M660" s="86" t="str">
        <f>IFERROR(Таблица616[[#This Row],[Общее кол-во шт]]*Таблица616[[#This Row],[Оптовая цена USD за 1шт]],"")</f>
        <v/>
      </c>
      <c r="N660" s="87"/>
    </row>
    <row r="661" spans="1:14" ht="22.5" customHeight="1">
      <c r="A661" s="44" t="s">
        <v>5973</v>
      </c>
      <c r="B661" s="76">
        <v>8806164162149</v>
      </c>
      <c r="C661" s="50" t="s">
        <v>3553</v>
      </c>
      <c r="D661" s="77" t="s">
        <v>507</v>
      </c>
      <c r="E661" s="78">
        <v>8000</v>
      </c>
      <c r="F661" s="15">
        <v>0.5</v>
      </c>
      <c r="G661" s="80">
        <v>12</v>
      </c>
      <c r="H661" s="81">
        <f>Таблица616[[#This Row],[Коэфициент стоимости]]*Таблица616[[#This Row],[Розничная цена KRW]]</f>
        <v>4000</v>
      </c>
      <c r="I661" s="82" t="str">
        <f>IF($H$1="","Введите курс",Таблица616[[#This Row],[Оптовая цена KRW за 1шт]]/$H$1)</f>
        <v>Введите курс</v>
      </c>
      <c r="J661" s="83"/>
      <c r="K661" s="84">
        <f>Таблица616[[#This Row],[Заказ коробок ]]*Таблица616[[#This Row],[Кол-во шт в коробке]]</f>
        <v>0</v>
      </c>
      <c r="L661" s="85">
        <f>Таблица616[[#This Row],[Общее кол-во шт]]*Таблица616[[#This Row],[Оптовая цена KRW за 1шт]]</f>
        <v>0</v>
      </c>
      <c r="M661" s="86" t="str">
        <f>IFERROR(Таблица616[[#This Row],[Общее кол-во шт]]*Таблица616[[#This Row],[Оптовая цена USD за 1шт]],"")</f>
        <v/>
      </c>
      <c r="N661" s="87"/>
    </row>
    <row r="662" spans="1:14" ht="22.5" customHeight="1">
      <c r="A662" s="44" t="s">
        <v>5974</v>
      </c>
      <c r="B662" s="76">
        <v>8806164135518</v>
      </c>
      <c r="C662" s="50" t="s">
        <v>3554</v>
      </c>
      <c r="D662" s="77" t="s">
        <v>750</v>
      </c>
      <c r="E662" s="78">
        <v>6000</v>
      </c>
      <c r="F662" s="15">
        <v>0.5</v>
      </c>
      <c r="G662" s="80">
        <v>12</v>
      </c>
      <c r="H662" s="81">
        <f>Таблица616[[#This Row],[Коэфициент стоимости]]*Таблица616[[#This Row],[Розничная цена KRW]]</f>
        <v>3000</v>
      </c>
      <c r="I662" s="82" t="str">
        <f>IF($H$1="","Введите курс",Таблица616[[#This Row],[Оптовая цена KRW за 1шт]]/$H$1)</f>
        <v>Введите курс</v>
      </c>
      <c r="J662" s="83"/>
      <c r="K662" s="84">
        <f>Таблица616[[#This Row],[Заказ коробок ]]*Таблица616[[#This Row],[Кол-во шт в коробке]]</f>
        <v>0</v>
      </c>
      <c r="L662" s="85">
        <f>Таблица616[[#This Row],[Общее кол-во шт]]*Таблица616[[#This Row],[Оптовая цена KRW за 1шт]]</f>
        <v>0</v>
      </c>
      <c r="M662" s="86" t="str">
        <f>IFERROR(Таблица616[[#This Row],[Общее кол-во шт]]*Таблица616[[#This Row],[Оптовая цена USD за 1шт]],"")</f>
        <v/>
      </c>
      <c r="N662" s="87"/>
    </row>
    <row r="663" spans="1:14" ht="22.5" customHeight="1">
      <c r="A663" s="44" t="s">
        <v>5975</v>
      </c>
      <c r="B663" s="76">
        <v>8806164132135</v>
      </c>
      <c r="C663" s="50" t="s">
        <v>3555</v>
      </c>
      <c r="D663" s="77" t="s">
        <v>749</v>
      </c>
      <c r="E663" s="78">
        <v>4500</v>
      </c>
      <c r="F663" s="15">
        <v>0.5</v>
      </c>
      <c r="G663" s="80">
        <v>12</v>
      </c>
      <c r="H663" s="81">
        <f>Таблица616[[#This Row],[Коэфициент стоимости]]*Таблица616[[#This Row],[Розничная цена KRW]]</f>
        <v>2250</v>
      </c>
      <c r="I663" s="82" t="str">
        <f>IF($H$1="","Введите курс",Таблица616[[#This Row],[Оптовая цена KRW за 1шт]]/$H$1)</f>
        <v>Введите курс</v>
      </c>
      <c r="J663" s="83"/>
      <c r="K663" s="84">
        <f>Таблица616[[#This Row],[Заказ коробок ]]*Таблица616[[#This Row],[Кол-во шт в коробке]]</f>
        <v>0</v>
      </c>
      <c r="L663" s="85">
        <f>Таблица616[[#This Row],[Общее кол-во шт]]*Таблица616[[#This Row],[Оптовая цена KRW за 1шт]]</f>
        <v>0</v>
      </c>
      <c r="M663" s="86" t="str">
        <f>IFERROR(Таблица616[[#This Row],[Общее кол-во шт]]*Таблица616[[#This Row],[Оптовая цена USD за 1шт]],"")</f>
        <v/>
      </c>
      <c r="N663" s="87"/>
    </row>
    <row r="664" spans="1:14" ht="22.5" customHeight="1">
      <c r="A664" s="44" t="s">
        <v>5976</v>
      </c>
      <c r="B664" s="76">
        <v>8806164142301</v>
      </c>
      <c r="C664" s="50" t="s">
        <v>3556</v>
      </c>
      <c r="D664" s="77" t="s">
        <v>748</v>
      </c>
      <c r="E664" s="78">
        <v>4500</v>
      </c>
      <c r="F664" s="15">
        <v>0.5</v>
      </c>
      <c r="G664" s="80">
        <v>12</v>
      </c>
      <c r="H664" s="81">
        <f>Таблица616[[#This Row],[Коэфициент стоимости]]*Таблица616[[#This Row],[Розничная цена KRW]]</f>
        <v>2250</v>
      </c>
      <c r="I664" s="82" t="str">
        <f>IF($H$1="","Введите курс",Таблица616[[#This Row],[Оптовая цена KRW за 1шт]]/$H$1)</f>
        <v>Введите курс</v>
      </c>
      <c r="J664" s="83"/>
      <c r="K664" s="84">
        <f>Таблица616[[#This Row],[Заказ коробок ]]*Таблица616[[#This Row],[Кол-во шт в коробке]]</f>
        <v>0</v>
      </c>
      <c r="L664" s="85">
        <f>Таблица616[[#This Row],[Общее кол-во шт]]*Таблица616[[#This Row],[Оптовая цена KRW за 1шт]]</f>
        <v>0</v>
      </c>
      <c r="M664" s="86" t="str">
        <f>IFERROR(Таблица616[[#This Row],[Общее кол-во шт]]*Таблица616[[#This Row],[Оптовая цена USD за 1шт]],"")</f>
        <v/>
      </c>
      <c r="N664" s="87"/>
    </row>
    <row r="665" spans="1:14" ht="22.5" customHeight="1">
      <c r="A665" s="44" t="s">
        <v>5977</v>
      </c>
      <c r="B665" s="76">
        <v>8806164132227</v>
      </c>
      <c r="C665" s="50" t="s">
        <v>3557</v>
      </c>
      <c r="D665" s="77" t="s">
        <v>747</v>
      </c>
      <c r="E665" s="78">
        <v>4500</v>
      </c>
      <c r="F665" s="15">
        <v>0.5</v>
      </c>
      <c r="G665" s="80">
        <v>12</v>
      </c>
      <c r="H665" s="81">
        <f>Таблица616[[#This Row],[Коэфициент стоимости]]*Таблица616[[#This Row],[Розничная цена KRW]]</f>
        <v>2250</v>
      </c>
      <c r="I665" s="82" t="str">
        <f>IF($H$1="","Введите курс",Таблица616[[#This Row],[Оптовая цена KRW за 1шт]]/$H$1)</f>
        <v>Введите курс</v>
      </c>
      <c r="J665" s="83"/>
      <c r="K665" s="84">
        <f>Таблица616[[#This Row],[Заказ коробок ]]*Таблица616[[#This Row],[Кол-во шт в коробке]]</f>
        <v>0</v>
      </c>
      <c r="L665" s="85">
        <f>Таблица616[[#This Row],[Общее кол-во шт]]*Таблица616[[#This Row],[Оптовая цена KRW за 1шт]]</f>
        <v>0</v>
      </c>
      <c r="M665" s="86" t="str">
        <f>IFERROR(Таблица616[[#This Row],[Общее кол-во шт]]*Таблица616[[#This Row],[Оптовая цена USD за 1шт]],"")</f>
        <v/>
      </c>
      <c r="N665" s="87"/>
    </row>
    <row r="666" spans="1:14" ht="22.5" customHeight="1">
      <c r="A666" s="44" t="s">
        <v>5978</v>
      </c>
      <c r="B666" s="76">
        <v>8806164132166</v>
      </c>
      <c r="C666" s="50" t="s">
        <v>3558</v>
      </c>
      <c r="D666" s="77" t="s">
        <v>746</v>
      </c>
      <c r="E666" s="78">
        <v>4500</v>
      </c>
      <c r="F666" s="15">
        <v>0.5</v>
      </c>
      <c r="G666" s="80">
        <v>12</v>
      </c>
      <c r="H666" s="81">
        <f>Таблица616[[#This Row],[Коэфициент стоимости]]*Таблица616[[#This Row],[Розничная цена KRW]]</f>
        <v>2250</v>
      </c>
      <c r="I666" s="82" t="str">
        <f>IF($H$1="","Введите курс",Таблица616[[#This Row],[Оптовая цена KRW за 1шт]]/$H$1)</f>
        <v>Введите курс</v>
      </c>
      <c r="J666" s="83"/>
      <c r="K666" s="84">
        <f>Таблица616[[#This Row],[Заказ коробок ]]*Таблица616[[#This Row],[Кол-во шт в коробке]]</f>
        <v>0</v>
      </c>
      <c r="L666" s="85">
        <f>Таблица616[[#This Row],[Общее кол-во шт]]*Таблица616[[#This Row],[Оптовая цена KRW за 1шт]]</f>
        <v>0</v>
      </c>
      <c r="M666" s="86" t="str">
        <f>IFERROR(Таблица616[[#This Row],[Общее кол-во шт]]*Таблица616[[#This Row],[Оптовая цена USD за 1шт]],"")</f>
        <v/>
      </c>
      <c r="N666" s="87"/>
    </row>
    <row r="667" spans="1:14" ht="22.5" customHeight="1">
      <c r="A667" s="44" t="s">
        <v>5979</v>
      </c>
      <c r="B667" s="76">
        <v>8806164154465</v>
      </c>
      <c r="C667" s="50" t="s">
        <v>3559</v>
      </c>
      <c r="D667" s="77" t="s">
        <v>745</v>
      </c>
      <c r="E667" s="78">
        <v>4500</v>
      </c>
      <c r="F667" s="15">
        <v>0.5</v>
      </c>
      <c r="G667" s="80">
        <v>12</v>
      </c>
      <c r="H667" s="81">
        <f>Таблица616[[#This Row],[Коэфициент стоимости]]*Таблица616[[#This Row],[Розничная цена KRW]]</f>
        <v>2250</v>
      </c>
      <c r="I667" s="82" t="str">
        <f>IF($H$1="","Введите курс",Таблица616[[#This Row],[Оптовая цена KRW за 1шт]]/$H$1)</f>
        <v>Введите курс</v>
      </c>
      <c r="J667" s="83"/>
      <c r="K667" s="84">
        <f>Таблица616[[#This Row],[Заказ коробок ]]*Таблица616[[#This Row],[Кол-во шт в коробке]]</f>
        <v>0</v>
      </c>
      <c r="L667" s="85">
        <f>Таблица616[[#This Row],[Общее кол-во шт]]*Таблица616[[#This Row],[Оптовая цена KRW за 1шт]]</f>
        <v>0</v>
      </c>
      <c r="M667" s="86" t="str">
        <f>IFERROR(Таблица616[[#This Row],[Общее кол-во шт]]*Таблица616[[#This Row],[Оптовая цена USD за 1шт]],"")</f>
        <v/>
      </c>
      <c r="N667" s="87"/>
    </row>
    <row r="668" spans="1:14" ht="22.5" customHeight="1">
      <c r="A668" s="44" t="s">
        <v>5980</v>
      </c>
      <c r="B668" s="76">
        <v>8806164169049</v>
      </c>
      <c r="C668" s="50" t="s">
        <v>3560</v>
      </c>
      <c r="D668" s="77" t="s">
        <v>1009</v>
      </c>
      <c r="E668" s="78">
        <v>4500</v>
      </c>
      <c r="F668" s="15">
        <v>0.5</v>
      </c>
      <c r="G668" s="80">
        <v>12</v>
      </c>
      <c r="H668" s="81">
        <f>Таблица616[[#This Row],[Коэфициент стоимости]]*Таблица616[[#This Row],[Розничная цена KRW]]</f>
        <v>2250</v>
      </c>
      <c r="I668" s="82" t="str">
        <f>IF($H$1="","Введите курс",Таблица616[[#This Row],[Оптовая цена KRW за 1шт]]/$H$1)</f>
        <v>Введите курс</v>
      </c>
      <c r="J668" s="83"/>
      <c r="K668" s="84">
        <f>Таблица616[[#This Row],[Заказ коробок ]]*Таблица616[[#This Row],[Кол-во шт в коробке]]</f>
        <v>0</v>
      </c>
      <c r="L668" s="85">
        <f>Таблица616[[#This Row],[Общее кол-во шт]]*Таблица616[[#This Row],[Оптовая цена KRW за 1шт]]</f>
        <v>0</v>
      </c>
      <c r="M668" s="86" t="str">
        <f>IFERROR(Таблица616[[#This Row],[Общее кол-во шт]]*Таблица616[[#This Row],[Оптовая цена USD за 1шт]],"")</f>
        <v/>
      </c>
      <c r="N668" s="87"/>
    </row>
    <row r="669" spans="1:14" ht="22.5" customHeight="1">
      <c r="A669" s="44" t="s">
        <v>5981</v>
      </c>
      <c r="B669" s="76">
        <v>8806164132203</v>
      </c>
      <c r="C669" s="50" t="s">
        <v>3561</v>
      </c>
      <c r="D669" s="77" t="s">
        <v>744</v>
      </c>
      <c r="E669" s="78">
        <v>4500</v>
      </c>
      <c r="F669" s="15">
        <v>0.5</v>
      </c>
      <c r="G669" s="80">
        <v>12</v>
      </c>
      <c r="H669" s="81">
        <f>Таблица616[[#This Row],[Коэфициент стоимости]]*Таблица616[[#This Row],[Розничная цена KRW]]</f>
        <v>2250</v>
      </c>
      <c r="I669" s="82" t="str">
        <f>IF($H$1="","Введите курс",Таблица616[[#This Row],[Оптовая цена KRW за 1шт]]/$H$1)</f>
        <v>Введите курс</v>
      </c>
      <c r="J669" s="83"/>
      <c r="K669" s="84">
        <f>Таблица616[[#This Row],[Заказ коробок ]]*Таблица616[[#This Row],[Кол-во шт в коробке]]</f>
        <v>0</v>
      </c>
      <c r="L669" s="85">
        <f>Таблица616[[#This Row],[Общее кол-во шт]]*Таблица616[[#This Row],[Оптовая цена KRW за 1шт]]</f>
        <v>0</v>
      </c>
      <c r="M669" s="86" t="str">
        <f>IFERROR(Таблица616[[#This Row],[Общее кол-во шт]]*Таблица616[[#This Row],[Оптовая цена USD за 1шт]],"")</f>
        <v/>
      </c>
      <c r="N669" s="87"/>
    </row>
    <row r="670" spans="1:14" ht="22.5" customHeight="1">
      <c r="A670" s="44" t="s">
        <v>5982</v>
      </c>
      <c r="B670" s="76">
        <v>8806164154434</v>
      </c>
      <c r="C670" s="50" t="s">
        <v>3562</v>
      </c>
      <c r="D670" s="77" t="s">
        <v>743</v>
      </c>
      <c r="E670" s="78">
        <v>4500</v>
      </c>
      <c r="F670" s="15">
        <v>0.5</v>
      </c>
      <c r="G670" s="80">
        <v>12</v>
      </c>
      <c r="H670" s="81">
        <f>Таблица616[[#This Row],[Коэфициент стоимости]]*Таблица616[[#This Row],[Розничная цена KRW]]</f>
        <v>2250</v>
      </c>
      <c r="I670" s="82" t="str">
        <f>IF($H$1="","Введите курс",Таблица616[[#This Row],[Оптовая цена KRW за 1шт]]/$H$1)</f>
        <v>Введите курс</v>
      </c>
      <c r="J670" s="83"/>
      <c r="K670" s="84">
        <f>Таблица616[[#This Row],[Заказ коробок ]]*Таблица616[[#This Row],[Кол-во шт в коробке]]</f>
        <v>0</v>
      </c>
      <c r="L670" s="85">
        <f>Таблица616[[#This Row],[Общее кол-во шт]]*Таблица616[[#This Row],[Оптовая цена KRW за 1шт]]</f>
        <v>0</v>
      </c>
      <c r="M670" s="86" t="str">
        <f>IFERROR(Таблица616[[#This Row],[Общее кол-во шт]]*Таблица616[[#This Row],[Оптовая цена USD за 1шт]],"")</f>
        <v/>
      </c>
      <c r="N670" s="87"/>
    </row>
    <row r="671" spans="1:14" ht="22.5" customHeight="1">
      <c r="A671" s="44" t="s">
        <v>5983</v>
      </c>
      <c r="B671" s="76">
        <v>8806164169056</v>
      </c>
      <c r="C671" s="50" t="s">
        <v>3563</v>
      </c>
      <c r="D671" s="77" t="s">
        <v>1008</v>
      </c>
      <c r="E671" s="78">
        <v>4500</v>
      </c>
      <c r="F671" s="15">
        <v>0.5</v>
      </c>
      <c r="G671" s="80">
        <v>12</v>
      </c>
      <c r="H671" s="81">
        <f>Таблица616[[#This Row],[Коэфициент стоимости]]*Таблица616[[#This Row],[Розничная цена KRW]]</f>
        <v>2250</v>
      </c>
      <c r="I671" s="82" t="str">
        <f>IF($H$1="","Введите курс",Таблица616[[#This Row],[Оптовая цена KRW за 1шт]]/$H$1)</f>
        <v>Введите курс</v>
      </c>
      <c r="J671" s="83"/>
      <c r="K671" s="84">
        <f>Таблица616[[#This Row],[Заказ коробок ]]*Таблица616[[#This Row],[Кол-во шт в коробке]]</f>
        <v>0</v>
      </c>
      <c r="L671" s="85">
        <f>Таблица616[[#This Row],[Общее кол-во шт]]*Таблица616[[#This Row],[Оптовая цена KRW за 1шт]]</f>
        <v>0</v>
      </c>
      <c r="M671" s="86" t="str">
        <f>IFERROR(Таблица616[[#This Row],[Общее кол-во шт]]*Таблица616[[#This Row],[Оптовая цена USD за 1шт]],"")</f>
        <v/>
      </c>
      <c r="N671" s="87"/>
    </row>
    <row r="672" spans="1:14" ht="22.5" customHeight="1">
      <c r="A672" s="44" t="s">
        <v>5984</v>
      </c>
      <c r="B672" s="76">
        <v>8806164154359</v>
      </c>
      <c r="C672" s="50" t="s">
        <v>3564</v>
      </c>
      <c r="D672" s="77" t="s">
        <v>742</v>
      </c>
      <c r="E672" s="78">
        <v>4500</v>
      </c>
      <c r="F672" s="15">
        <v>0.5</v>
      </c>
      <c r="G672" s="80">
        <v>12</v>
      </c>
      <c r="H672" s="81">
        <f>Таблица616[[#This Row],[Коэфициент стоимости]]*Таблица616[[#This Row],[Розничная цена KRW]]</f>
        <v>2250</v>
      </c>
      <c r="I672" s="82" t="str">
        <f>IF($H$1="","Введите курс",Таблица616[[#This Row],[Оптовая цена KRW за 1шт]]/$H$1)</f>
        <v>Введите курс</v>
      </c>
      <c r="J672" s="83"/>
      <c r="K672" s="84">
        <f>Таблица616[[#This Row],[Заказ коробок ]]*Таблица616[[#This Row],[Кол-во шт в коробке]]</f>
        <v>0</v>
      </c>
      <c r="L672" s="85">
        <f>Таблица616[[#This Row],[Общее кол-во шт]]*Таблица616[[#This Row],[Оптовая цена KRW за 1шт]]</f>
        <v>0</v>
      </c>
      <c r="M672" s="86" t="str">
        <f>IFERROR(Таблица616[[#This Row],[Общее кол-во шт]]*Таблица616[[#This Row],[Оптовая цена USD за 1шт]],"")</f>
        <v/>
      </c>
      <c r="N672" s="87"/>
    </row>
    <row r="673" spans="1:14" ht="22.5" customHeight="1">
      <c r="A673" s="44" t="s">
        <v>5985</v>
      </c>
      <c r="B673" s="76">
        <v>8806164169063</v>
      </c>
      <c r="C673" s="50" t="s">
        <v>3565</v>
      </c>
      <c r="D673" s="77" t="s">
        <v>1007</v>
      </c>
      <c r="E673" s="78">
        <v>4500</v>
      </c>
      <c r="F673" s="15">
        <v>0.5</v>
      </c>
      <c r="G673" s="80">
        <v>12</v>
      </c>
      <c r="H673" s="81">
        <f>Таблица616[[#This Row],[Коэфициент стоимости]]*Таблица616[[#This Row],[Розничная цена KRW]]</f>
        <v>2250</v>
      </c>
      <c r="I673" s="82" t="str">
        <f>IF($H$1="","Введите курс",Таблица616[[#This Row],[Оптовая цена KRW за 1шт]]/$H$1)</f>
        <v>Введите курс</v>
      </c>
      <c r="J673" s="83"/>
      <c r="K673" s="84">
        <f>Таблица616[[#This Row],[Заказ коробок ]]*Таблица616[[#This Row],[Кол-во шт в коробке]]</f>
        <v>0</v>
      </c>
      <c r="L673" s="85">
        <f>Таблица616[[#This Row],[Общее кол-во шт]]*Таблица616[[#This Row],[Оптовая цена KRW за 1шт]]</f>
        <v>0</v>
      </c>
      <c r="M673" s="86" t="str">
        <f>IFERROR(Таблица616[[#This Row],[Общее кол-во шт]]*Таблица616[[#This Row],[Оптовая цена USD за 1шт]],"")</f>
        <v/>
      </c>
      <c r="N673" s="87"/>
    </row>
    <row r="674" spans="1:14" ht="22.5" customHeight="1">
      <c r="A674" s="44" t="s">
        <v>5986</v>
      </c>
      <c r="B674" s="76">
        <v>8806164154427</v>
      </c>
      <c r="C674" s="50" t="s">
        <v>3566</v>
      </c>
      <c r="D674" s="77" t="s">
        <v>741</v>
      </c>
      <c r="E674" s="78">
        <v>4500</v>
      </c>
      <c r="F674" s="15">
        <v>0.5</v>
      </c>
      <c r="G674" s="80">
        <v>12</v>
      </c>
      <c r="H674" s="81">
        <f>Таблица616[[#This Row],[Коэфициент стоимости]]*Таблица616[[#This Row],[Розничная цена KRW]]</f>
        <v>2250</v>
      </c>
      <c r="I674" s="82" t="str">
        <f>IF($H$1="","Введите курс",Таблица616[[#This Row],[Оптовая цена KRW за 1шт]]/$H$1)</f>
        <v>Введите курс</v>
      </c>
      <c r="J674" s="83"/>
      <c r="K674" s="84">
        <f>Таблица616[[#This Row],[Заказ коробок ]]*Таблица616[[#This Row],[Кол-во шт в коробке]]</f>
        <v>0</v>
      </c>
      <c r="L674" s="85">
        <f>Таблица616[[#This Row],[Общее кол-во шт]]*Таблица616[[#This Row],[Оптовая цена KRW за 1шт]]</f>
        <v>0</v>
      </c>
      <c r="M674" s="86" t="str">
        <f>IFERROR(Таблица616[[#This Row],[Общее кол-во шт]]*Таблица616[[#This Row],[Оптовая цена USD за 1шт]],"")</f>
        <v/>
      </c>
      <c r="N674" s="87"/>
    </row>
    <row r="675" spans="1:14" ht="22.5" customHeight="1">
      <c r="A675" s="44" t="s">
        <v>5987</v>
      </c>
      <c r="B675" s="76">
        <v>8806164154335</v>
      </c>
      <c r="C675" s="50" t="s">
        <v>3567</v>
      </c>
      <c r="D675" s="77" t="s">
        <v>740</v>
      </c>
      <c r="E675" s="78">
        <v>4500</v>
      </c>
      <c r="F675" s="15">
        <v>0.5</v>
      </c>
      <c r="G675" s="80">
        <v>12</v>
      </c>
      <c r="H675" s="81">
        <f>Таблица616[[#This Row],[Коэфициент стоимости]]*Таблица616[[#This Row],[Розничная цена KRW]]</f>
        <v>2250</v>
      </c>
      <c r="I675" s="82" t="str">
        <f>IF($H$1="","Введите курс",Таблица616[[#This Row],[Оптовая цена KRW за 1шт]]/$H$1)</f>
        <v>Введите курс</v>
      </c>
      <c r="J675" s="83"/>
      <c r="K675" s="84">
        <f>Таблица616[[#This Row],[Заказ коробок ]]*Таблица616[[#This Row],[Кол-во шт в коробке]]</f>
        <v>0</v>
      </c>
      <c r="L675" s="85">
        <f>Таблица616[[#This Row],[Общее кол-во шт]]*Таблица616[[#This Row],[Оптовая цена KRW за 1шт]]</f>
        <v>0</v>
      </c>
      <c r="M675" s="86" t="str">
        <f>IFERROR(Таблица616[[#This Row],[Общее кол-во шт]]*Таблица616[[#This Row],[Оптовая цена USD за 1шт]],"")</f>
        <v/>
      </c>
      <c r="N675" s="87"/>
    </row>
    <row r="676" spans="1:14" ht="22.5" customHeight="1">
      <c r="A676" s="44" t="s">
        <v>5988</v>
      </c>
      <c r="B676" s="76">
        <v>8806164133088</v>
      </c>
      <c r="C676" s="50" t="s">
        <v>3568</v>
      </c>
      <c r="D676" s="77" t="s">
        <v>739</v>
      </c>
      <c r="E676" s="78">
        <v>4500</v>
      </c>
      <c r="F676" s="15">
        <v>0.5</v>
      </c>
      <c r="G676" s="80">
        <v>12</v>
      </c>
      <c r="H676" s="81">
        <f>Таблица616[[#This Row],[Коэфициент стоимости]]*Таблица616[[#This Row],[Розничная цена KRW]]</f>
        <v>2250</v>
      </c>
      <c r="I676" s="82" t="str">
        <f>IF($H$1="","Введите курс",Таблица616[[#This Row],[Оптовая цена KRW за 1шт]]/$H$1)</f>
        <v>Введите курс</v>
      </c>
      <c r="J676" s="83"/>
      <c r="K676" s="84">
        <f>Таблица616[[#This Row],[Заказ коробок ]]*Таблица616[[#This Row],[Кол-во шт в коробке]]</f>
        <v>0</v>
      </c>
      <c r="L676" s="85">
        <f>Таблица616[[#This Row],[Общее кол-во шт]]*Таблица616[[#This Row],[Оптовая цена KRW за 1шт]]</f>
        <v>0</v>
      </c>
      <c r="M676" s="86" t="str">
        <f>IFERROR(Таблица616[[#This Row],[Общее кол-во шт]]*Таблица616[[#This Row],[Оптовая цена USD за 1шт]],"")</f>
        <v/>
      </c>
      <c r="N676" s="87"/>
    </row>
    <row r="677" spans="1:14" ht="22.5" customHeight="1">
      <c r="A677" s="44" t="s">
        <v>5989</v>
      </c>
      <c r="B677" s="76">
        <v>8806164133033</v>
      </c>
      <c r="C677" s="50" t="s">
        <v>3569</v>
      </c>
      <c r="D677" s="77" t="s">
        <v>738</v>
      </c>
      <c r="E677" s="78">
        <v>4500</v>
      </c>
      <c r="F677" s="15">
        <v>0.5</v>
      </c>
      <c r="G677" s="80">
        <v>12</v>
      </c>
      <c r="H677" s="81">
        <f>Таблица616[[#This Row],[Коэфициент стоимости]]*Таблица616[[#This Row],[Розничная цена KRW]]</f>
        <v>2250</v>
      </c>
      <c r="I677" s="82" t="str">
        <f>IF($H$1="","Введите курс",Таблица616[[#This Row],[Оптовая цена KRW за 1шт]]/$H$1)</f>
        <v>Введите курс</v>
      </c>
      <c r="J677" s="83"/>
      <c r="K677" s="84">
        <f>Таблица616[[#This Row],[Заказ коробок ]]*Таблица616[[#This Row],[Кол-во шт в коробке]]</f>
        <v>0</v>
      </c>
      <c r="L677" s="85">
        <f>Таблица616[[#This Row],[Общее кол-во шт]]*Таблица616[[#This Row],[Оптовая цена KRW за 1шт]]</f>
        <v>0</v>
      </c>
      <c r="M677" s="86" t="str">
        <f>IFERROR(Таблица616[[#This Row],[Общее кол-во шт]]*Таблица616[[#This Row],[Оптовая цена USD за 1шт]],"")</f>
        <v/>
      </c>
      <c r="N677" s="87"/>
    </row>
    <row r="678" spans="1:14" ht="22.5" customHeight="1">
      <c r="A678" s="44" t="s">
        <v>5990</v>
      </c>
      <c r="B678" s="76">
        <v>8806164132210</v>
      </c>
      <c r="C678" s="50" t="s">
        <v>3570</v>
      </c>
      <c r="D678" s="77" t="s">
        <v>737</v>
      </c>
      <c r="E678" s="78">
        <v>4500</v>
      </c>
      <c r="F678" s="15">
        <v>0.5</v>
      </c>
      <c r="G678" s="80">
        <v>12</v>
      </c>
      <c r="H678" s="81">
        <f>Таблица616[[#This Row],[Коэфициент стоимости]]*Таблица616[[#This Row],[Розничная цена KRW]]</f>
        <v>2250</v>
      </c>
      <c r="I678" s="82" t="str">
        <f>IF($H$1="","Введите курс",Таблица616[[#This Row],[Оптовая цена KRW за 1шт]]/$H$1)</f>
        <v>Введите курс</v>
      </c>
      <c r="J678" s="83"/>
      <c r="K678" s="84">
        <f>Таблица616[[#This Row],[Заказ коробок ]]*Таблица616[[#This Row],[Кол-во шт в коробке]]</f>
        <v>0</v>
      </c>
      <c r="L678" s="85">
        <f>Таблица616[[#This Row],[Общее кол-во шт]]*Таблица616[[#This Row],[Оптовая цена KRW за 1шт]]</f>
        <v>0</v>
      </c>
      <c r="M678" s="86" t="str">
        <f>IFERROR(Таблица616[[#This Row],[Общее кол-во шт]]*Таблица616[[#This Row],[Оптовая цена USD за 1шт]],"")</f>
        <v/>
      </c>
      <c r="N678" s="87"/>
    </row>
    <row r="679" spans="1:14" ht="22.5" customHeight="1">
      <c r="A679" s="44" t="s">
        <v>5991</v>
      </c>
      <c r="B679" s="76">
        <v>8806164132180</v>
      </c>
      <c r="C679" s="50" t="s">
        <v>3571</v>
      </c>
      <c r="D679" s="77" t="s">
        <v>736</v>
      </c>
      <c r="E679" s="78">
        <v>4500</v>
      </c>
      <c r="F679" s="15">
        <v>0.5</v>
      </c>
      <c r="G679" s="80">
        <v>12</v>
      </c>
      <c r="H679" s="81">
        <f>Таблица616[[#This Row],[Коэфициент стоимости]]*Таблица616[[#This Row],[Розничная цена KRW]]</f>
        <v>2250</v>
      </c>
      <c r="I679" s="82" t="str">
        <f>IF($H$1="","Введите курс",Таблица616[[#This Row],[Оптовая цена KRW за 1шт]]/$H$1)</f>
        <v>Введите курс</v>
      </c>
      <c r="J679" s="83"/>
      <c r="K679" s="84">
        <f>Таблица616[[#This Row],[Заказ коробок ]]*Таблица616[[#This Row],[Кол-во шт в коробке]]</f>
        <v>0</v>
      </c>
      <c r="L679" s="85">
        <f>Таблица616[[#This Row],[Общее кол-во шт]]*Таблица616[[#This Row],[Оптовая цена KRW за 1шт]]</f>
        <v>0</v>
      </c>
      <c r="M679" s="86" t="str">
        <f>IFERROR(Таблица616[[#This Row],[Общее кол-во шт]]*Таблица616[[#This Row],[Оптовая цена USD за 1шт]],"")</f>
        <v/>
      </c>
      <c r="N679" s="87"/>
    </row>
    <row r="680" spans="1:14" ht="22.5" customHeight="1">
      <c r="A680" s="44" t="s">
        <v>5992</v>
      </c>
      <c r="B680" s="76">
        <v>8806164154441</v>
      </c>
      <c r="C680" s="50" t="s">
        <v>3572</v>
      </c>
      <c r="D680" s="77" t="s">
        <v>735</v>
      </c>
      <c r="E680" s="78">
        <v>4500</v>
      </c>
      <c r="F680" s="15">
        <v>0.5</v>
      </c>
      <c r="G680" s="80">
        <v>12</v>
      </c>
      <c r="H680" s="81">
        <f>Таблица616[[#This Row],[Коэфициент стоимости]]*Таблица616[[#This Row],[Розничная цена KRW]]</f>
        <v>2250</v>
      </c>
      <c r="I680" s="82" t="str">
        <f>IF($H$1="","Введите курс",Таблица616[[#This Row],[Оптовая цена KRW за 1шт]]/$H$1)</f>
        <v>Введите курс</v>
      </c>
      <c r="J680" s="83"/>
      <c r="K680" s="84">
        <f>Таблица616[[#This Row],[Заказ коробок ]]*Таблица616[[#This Row],[Кол-во шт в коробке]]</f>
        <v>0</v>
      </c>
      <c r="L680" s="85">
        <f>Таблица616[[#This Row],[Общее кол-во шт]]*Таблица616[[#This Row],[Оптовая цена KRW за 1шт]]</f>
        <v>0</v>
      </c>
      <c r="M680" s="86" t="str">
        <f>IFERROR(Таблица616[[#This Row],[Общее кол-во шт]]*Таблица616[[#This Row],[Оптовая цена USD за 1шт]],"")</f>
        <v/>
      </c>
      <c r="N680" s="87"/>
    </row>
    <row r="681" spans="1:14" ht="22.5" customHeight="1">
      <c r="A681" s="44" t="s">
        <v>5993</v>
      </c>
      <c r="B681" s="76">
        <v>8806164132142</v>
      </c>
      <c r="C681" s="50" t="s">
        <v>3573</v>
      </c>
      <c r="D681" s="77" t="s">
        <v>734</v>
      </c>
      <c r="E681" s="78">
        <v>4500</v>
      </c>
      <c r="F681" s="15">
        <v>0.5</v>
      </c>
      <c r="G681" s="80">
        <v>12</v>
      </c>
      <c r="H681" s="81">
        <f>Таблица616[[#This Row],[Коэфициент стоимости]]*Таблица616[[#This Row],[Розничная цена KRW]]</f>
        <v>2250</v>
      </c>
      <c r="I681" s="82" t="str">
        <f>IF($H$1="","Введите курс",Таблица616[[#This Row],[Оптовая цена KRW за 1шт]]/$H$1)</f>
        <v>Введите курс</v>
      </c>
      <c r="J681" s="83"/>
      <c r="K681" s="84">
        <f>Таблица616[[#This Row],[Заказ коробок ]]*Таблица616[[#This Row],[Кол-во шт в коробке]]</f>
        <v>0</v>
      </c>
      <c r="L681" s="85">
        <f>Таблица616[[#This Row],[Общее кол-во шт]]*Таблица616[[#This Row],[Оптовая цена KRW за 1шт]]</f>
        <v>0</v>
      </c>
      <c r="M681" s="86" t="str">
        <f>IFERROR(Таблица616[[#This Row],[Общее кол-во шт]]*Таблица616[[#This Row],[Оптовая цена USD за 1шт]],"")</f>
        <v/>
      </c>
      <c r="N681" s="87"/>
    </row>
    <row r="682" spans="1:14" ht="22.5" customHeight="1">
      <c r="A682" s="44" t="s">
        <v>5994</v>
      </c>
      <c r="B682" s="76">
        <v>8806164169087</v>
      </c>
      <c r="C682" s="50" t="s">
        <v>3574</v>
      </c>
      <c r="D682" s="77" t="s">
        <v>1006</v>
      </c>
      <c r="E682" s="78">
        <v>4500</v>
      </c>
      <c r="F682" s="15">
        <v>0.5</v>
      </c>
      <c r="G682" s="80">
        <v>12</v>
      </c>
      <c r="H682" s="81">
        <f>Таблица616[[#This Row],[Коэфициент стоимости]]*Таблица616[[#This Row],[Розничная цена KRW]]</f>
        <v>2250</v>
      </c>
      <c r="I682" s="82" t="str">
        <f>IF($H$1="","Введите курс",Таблица616[[#This Row],[Оптовая цена KRW за 1шт]]/$H$1)</f>
        <v>Введите курс</v>
      </c>
      <c r="J682" s="83"/>
      <c r="K682" s="84">
        <f>Таблица616[[#This Row],[Заказ коробок ]]*Таблица616[[#This Row],[Кол-во шт в коробке]]</f>
        <v>0</v>
      </c>
      <c r="L682" s="85">
        <f>Таблица616[[#This Row],[Общее кол-во шт]]*Таблица616[[#This Row],[Оптовая цена KRW за 1шт]]</f>
        <v>0</v>
      </c>
      <c r="M682" s="86" t="str">
        <f>IFERROR(Таблица616[[#This Row],[Общее кол-во шт]]*Таблица616[[#This Row],[Оптовая цена USD за 1шт]],"")</f>
        <v/>
      </c>
      <c r="N682" s="87"/>
    </row>
    <row r="683" spans="1:14" ht="22.5" customHeight="1">
      <c r="A683" s="44" t="s">
        <v>5995</v>
      </c>
      <c r="B683" s="76">
        <v>8806164154403</v>
      </c>
      <c r="C683" s="50" t="s">
        <v>3575</v>
      </c>
      <c r="D683" s="77" t="s">
        <v>733</v>
      </c>
      <c r="E683" s="78">
        <v>4500</v>
      </c>
      <c r="F683" s="15">
        <v>0.5</v>
      </c>
      <c r="G683" s="80">
        <v>12</v>
      </c>
      <c r="H683" s="81">
        <f>Таблица616[[#This Row],[Коэфициент стоимости]]*Таблица616[[#This Row],[Розничная цена KRW]]</f>
        <v>2250</v>
      </c>
      <c r="I683" s="82" t="str">
        <f>IF($H$1="","Введите курс",Таблица616[[#This Row],[Оптовая цена KRW за 1шт]]/$H$1)</f>
        <v>Введите курс</v>
      </c>
      <c r="J683" s="83"/>
      <c r="K683" s="84">
        <f>Таблица616[[#This Row],[Заказ коробок ]]*Таблица616[[#This Row],[Кол-во шт в коробке]]</f>
        <v>0</v>
      </c>
      <c r="L683" s="85">
        <f>Таблица616[[#This Row],[Общее кол-во шт]]*Таблица616[[#This Row],[Оптовая цена KRW за 1шт]]</f>
        <v>0</v>
      </c>
      <c r="M683" s="86" t="str">
        <f>IFERROR(Таблица616[[#This Row],[Общее кол-во шт]]*Таблица616[[#This Row],[Оптовая цена USD за 1шт]],"")</f>
        <v/>
      </c>
      <c r="N683" s="87"/>
    </row>
    <row r="684" spans="1:14" ht="22.5" customHeight="1">
      <c r="A684" s="44" t="s">
        <v>5996</v>
      </c>
      <c r="B684" s="76">
        <v>8806164133040</v>
      </c>
      <c r="C684" s="50" t="s">
        <v>3576</v>
      </c>
      <c r="D684" s="77" t="s">
        <v>732</v>
      </c>
      <c r="E684" s="78">
        <v>4500</v>
      </c>
      <c r="F684" s="15">
        <v>0.5</v>
      </c>
      <c r="G684" s="80">
        <v>12</v>
      </c>
      <c r="H684" s="81">
        <f>Таблица616[[#This Row],[Коэфициент стоимости]]*Таблица616[[#This Row],[Розничная цена KRW]]</f>
        <v>2250</v>
      </c>
      <c r="I684" s="82" t="str">
        <f>IF($H$1="","Введите курс",Таблица616[[#This Row],[Оптовая цена KRW за 1шт]]/$H$1)</f>
        <v>Введите курс</v>
      </c>
      <c r="J684" s="83"/>
      <c r="K684" s="84">
        <f>Таблица616[[#This Row],[Заказ коробок ]]*Таблица616[[#This Row],[Кол-во шт в коробке]]</f>
        <v>0</v>
      </c>
      <c r="L684" s="85">
        <f>Таблица616[[#This Row],[Общее кол-во шт]]*Таблица616[[#This Row],[Оптовая цена KRW за 1шт]]</f>
        <v>0</v>
      </c>
      <c r="M684" s="86" t="str">
        <f>IFERROR(Таблица616[[#This Row],[Общее кол-во шт]]*Таблица616[[#This Row],[Оптовая цена USD за 1шт]],"")</f>
        <v/>
      </c>
      <c r="N684" s="87"/>
    </row>
    <row r="685" spans="1:14" ht="22.5" customHeight="1">
      <c r="A685" s="44" t="s">
        <v>5997</v>
      </c>
      <c r="B685" s="76">
        <v>8806164154311</v>
      </c>
      <c r="C685" s="50" t="s">
        <v>3577</v>
      </c>
      <c r="D685" s="77" t="s">
        <v>729</v>
      </c>
      <c r="E685" s="78">
        <v>4500</v>
      </c>
      <c r="F685" s="15">
        <v>0.5</v>
      </c>
      <c r="G685" s="80">
        <v>12</v>
      </c>
      <c r="H685" s="81">
        <f>Таблица616[[#This Row],[Коэфициент стоимости]]*Таблица616[[#This Row],[Розничная цена KRW]]</f>
        <v>2250</v>
      </c>
      <c r="I685" s="82" t="str">
        <f>IF($H$1="","Введите курс",Таблица616[[#This Row],[Оптовая цена KRW за 1шт]]/$H$1)</f>
        <v>Введите курс</v>
      </c>
      <c r="J685" s="83"/>
      <c r="K685" s="84">
        <f>Таблица616[[#This Row],[Заказ коробок ]]*Таблица616[[#This Row],[Кол-во шт в коробке]]</f>
        <v>0</v>
      </c>
      <c r="L685" s="85">
        <f>Таблица616[[#This Row],[Общее кол-во шт]]*Таблица616[[#This Row],[Оптовая цена KRW за 1шт]]</f>
        <v>0</v>
      </c>
      <c r="M685" s="86" t="str">
        <f>IFERROR(Таблица616[[#This Row],[Общее кол-во шт]]*Таблица616[[#This Row],[Оптовая цена USD за 1шт]],"")</f>
        <v/>
      </c>
      <c r="N685" s="87"/>
    </row>
    <row r="686" spans="1:14" ht="22.5" customHeight="1">
      <c r="A686" s="44" t="s">
        <v>5998</v>
      </c>
      <c r="B686" s="76">
        <v>8806164169094</v>
      </c>
      <c r="C686" s="50" t="s">
        <v>3578</v>
      </c>
      <c r="D686" s="77" t="s">
        <v>1005</v>
      </c>
      <c r="E686" s="78">
        <v>4500</v>
      </c>
      <c r="F686" s="15">
        <v>0.5</v>
      </c>
      <c r="G686" s="80">
        <v>12</v>
      </c>
      <c r="H686" s="81">
        <f>Таблица616[[#This Row],[Коэфициент стоимости]]*Таблица616[[#This Row],[Розничная цена KRW]]</f>
        <v>2250</v>
      </c>
      <c r="I686" s="82" t="str">
        <f>IF($H$1="","Введите курс",Таблица616[[#This Row],[Оптовая цена KRW за 1шт]]/$H$1)</f>
        <v>Введите курс</v>
      </c>
      <c r="J686" s="83"/>
      <c r="K686" s="84">
        <f>Таблица616[[#This Row],[Заказ коробок ]]*Таблица616[[#This Row],[Кол-во шт в коробке]]</f>
        <v>0</v>
      </c>
      <c r="L686" s="85">
        <f>Таблица616[[#This Row],[Общее кол-во шт]]*Таблица616[[#This Row],[Оптовая цена KRW за 1шт]]</f>
        <v>0</v>
      </c>
      <c r="M686" s="86" t="str">
        <f>IFERROR(Таблица616[[#This Row],[Общее кол-во шт]]*Таблица616[[#This Row],[Оптовая цена USD за 1шт]],"")</f>
        <v/>
      </c>
      <c r="N686" s="87"/>
    </row>
    <row r="687" spans="1:14" ht="22.5" customHeight="1">
      <c r="A687" s="44" t="s">
        <v>5999</v>
      </c>
      <c r="B687" s="76">
        <v>8806164154274</v>
      </c>
      <c r="C687" s="50" t="s">
        <v>3579</v>
      </c>
      <c r="D687" s="77" t="s">
        <v>726</v>
      </c>
      <c r="E687" s="78">
        <v>4500</v>
      </c>
      <c r="F687" s="15">
        <v>0.5</v>
      </c>
      <c r="G687" s="80">
        <v>12</v>
      </c>
      <c r="H687" s="81">
        <f>Таблица616[[#This Row],[Коэфициент стоимости]]*Таблица616[[#This Row],[Розничная цена KRW]]</f>
        <v>2250</v>
      </c>
      <c r="I687" s="82" t="str">
        <f>IF($H$1="","Введите курс",Таблица616[[#This Row],[Оптовая цена KRW за 1шт]]/$H$1)</f>
        <v>Введите курс</v>
      </c>
      <c r="J687" s="83"/>
      <c r="K687" s="84">
        <f>Таблица616[[#This Row],[Заказ коробок ]]*Таблица616[[#This Row],[Кол-во шт в коробке]]</f>
        <v>0</v>
      </c>
      <c r="L687" s="85">
        <f>Таблица616[[#This Row],[Общее кол-во шт]]*Таблица616[[#This Row],[Оптовая цена KRW за 1шт]]</f>
        <v>0</v>
      </c>
      <c r="M687" s="86" t="str">
        <f>IFERROR(Таблица616[[#This Row],[Общее кол-во шт]]*Таблица616[[#This Row],[Оптовая цена USD за 1шт]],"")</f>
        <v/>
      </c>
      <c r="N687" s="87"/>
    </row>
    <row r="688" spans="1:14" ht="22.5" customHeight="1">
      <c r="A688" s="44" t="s">
        <v>6000</v>
      </c>
      <c r="B688" s="76">
        <v>8806164154328</v>
      </c>
      <c r="C688" s="50" t="s">
        <v>3580</v>
      </c>
      <c r="D688" s="77" t="s">
        <v>724</v>
      </c>
      <c r="E688" s="78">
        <v>4500</v>
      </c>
      <c r="F688" s="15">
        <v>0.5</v>
      </c>
      <c r="G688" s="80">
        <v>12</v>
      </c>
      <c r="H688" s="81">
        <f>Таблица616[[#This Row],[Коэфициент стоимости]]*Таблица616[[#This Row],[Розничная цена KRW]]</f>
        <v>2250</v>
      </c>
      <c r="I688" s="82" t="str">
        <f>IF($H$1="","Введите курс",Таблица616[[#This Row],[Оптовая цена KRW за 1шт]]/$H$1)</f>
        <v>Введите курс</v>
      </c>
      <c r="J688" s="83"/>
      <c r="K688" s="84">
        <f>Таблица616[[#This Row],[Заказ коробок ]]*Таблица616[[#This Row],[Кол-во шт в коробке]]</f>
        <v>0</v>
      </c>
      <c r="L688" s="85">
        <f>Таблица616[[#This Row],[Общее кол-во шт]]*Таблица616[[#This Row],[Оптовая цена KRW за 1шт]]</f>
        <v>0</v>
      </c>
      <c r="M688" s="86" t="str">
        <f>IFERROR(Таблица616[[#This Row],[Общее кол-во шт]]*Таблица616[[#This Row],[Оптовая цена USD за 1шт]],"")</f>
        <v/>
      </c>
      <c r="N688" s="87"/>
    </row>
    <row r="689" spans="1:14" ht="22.5" customHeight="1">
      <c r="A689" s="44" t="s">
        <v>6001</v>
      </c>
      <c r="B689" s="76">
        <v>8806164142257</v>
      </c>
      <c r="C689" s="50" t="s">
        <v>3581</v>
      </c>
      <c r="D689" s="77" t="s">
        <v>722</v>
      </c>
      <c r="E689" s="78">
        <v>4500</v>
      </c>
      <c r="F689" s="15">
        <v>0.5</v>
      </c>
      <c r="G689" s="80">
        <v>12</v>
      </c>
      <c r="H689" s="81">
        <f>Таблица616[[#This Row],[Коэфициент стоимости]]*Таблица616[[#This Row],[Розничная цена KRW]]</f>
        <v>2250</v>
      </c>
      <c r="I689" s="82" t="str">
        <f>IF($H$1="","Введите курс",Таблица616[[#This Row],[Оптовая цена KRW за 1шт]]/$H$1)</f>
        <v>Введите курс</v>
      </c>
      <c r="J689" s="83"/>
      <c r="K689" s="84">
        <f>Таблица616[[#This Row],[Заказ коробок ]]*Таблица616[[#This Row],[Кол-во шт в коробке]]</f>
        <v>0</v>
      </c>
      <c r="L689" s="85">
        <f>Таблица616[[#This Row],[Общее кол-во шт]]*Таблица616[[#This Row],[Оптовая цена KRW за 1шт]]</f>
        <v>0</v>
      </c>
      <c r="M689" s="86" t="str">
        <f>IFERROR(Таблица616[[#This Row],[Общее кол-во шт]]*Таблица616[[#This Row],[Оптовая цена USD за 1шт]],"")</f>
        <v/>
      </c>
      <c r="N689" s="87"/>
    </row>
    <row r="690" spans="1:14" ht="22.5" customHeight="1">
      <c r="A690" s="44" t="s">
        <v>6002</v>
      </c>
      <c r="B690" s="76">
        <v>8806164142240</v>
      </c>
      <c r="C690" s="50" t="s">
        <v>3582</v>
      </c>
      <c r="D690" s="77" t="s">
        <v>720</v>
      </c>
      <c r="E690" s="78">
        <v>4500</v>
      </c>
      <c r="F690" s="15">
        <v>0.5</v>
      </c>
      <c r="G690" s="80">
        <v>12</v>
      </c>
      <c r="H690" s="81">
        <f>Таблица616[[#This Row],[Коэфициент стоимости]]*Таблица616[[#This Row],[Розничная цена KRW]]</f>
        <v>2250</v>
      </c>
      <c r="I690" s="82" t="str">
        <f>IF($H$1="","Введите курс",Таблица616[[#This Row],[Оптовая цена KRW за 1шт]]/$H$1)</f>
        <v>Введите курс</v>
      </c>
      <c r="J690" s="83"/>
      <c r="K690" s="84">
        <f>Таблица616[[#This Row],[Заказ коробок ]]*Таблица616[[#This Row],[Кол-во шт в коробке]]</f>
        <v>0</v>
      </c>
      <c r="L690" s="85">
        <f>Таблица616[[#This Row],[Общее кол-во шт]]*Таблица616[[#This Row],[Оптовая цена KRW за 1шт]]</f>
        <v>0</v>
      </c>
      <c r="M690" s="86" t="str">
        <f>IFERROR(Таблица616[[#This Row],[Общее кол-во шт]]*Таблица616[[#This Row],[Оптовая цена USD за 1шт]],"")</f>
        <v/>
      </c>
      <c r="N690" s="87"/>
    </row>
    <row r="691" spans="1:14" ht="22.5" customHeight="1">
      <c r="A691" s="44" t="s">
        <v>6003</v>
      </c>
      <c r="B691" s="76">
        <v>8806164169100</v>
      </c>
      <c r="C691" s="50" t="s">
        <v>3583</v>
      </c>
      <c r="D691" s="77" t="s">
        <v>1004</v>
      </c>
      <c r="E691" s="78">
        <v>4500</v>
      </c>
      <c r="F691" s="15">
        <v>0.5</v>
      </c>
      <c r="G691" s="80">
        <v>12</v>
      </c>
      <c r="H691" s="81">
        <f>Таблица616[[#This Row],[Коэфициент стоимости]]*Таблица616[[#This Row],[Розничная цена KRW]]</f>
        <v>2250</v>
      </c>
      <c r="I691" s="82" t="str">
        <f>IF($H$1="","Введите курс",Таблица616[[#This Row],[Оптовая цена KRW за 1шт]]/$H$1)</f>
        <v>Введите курс</v>
      </c>
      <c r="J691" s="83"/>
      <c r="K691" s="84">
        <f>Таблица616[[#This Row],[Заказ коробок ]]*Таблица616[[#This Row],[Кол-во шт в коробке]]</f>
        <v>0</v>
      </c>
      <c r="L691" s="85">
        <f>Таблица616[[#This Row],[Общее кол-во шт]]*Таблица616[[#This Row],[Оптовая цена KRW за 1шт]]</f>
        <v>0</v>
      </c>
      <c r="M691" s="86" t="str">
        <f>IFERROR(Таблица616[[#This Row],[Общее кол-во шт]]*Таблица616[[#This Row],[Оптовая цена USD за 1шт]],"")</f>
        <v/>
      </c>
      <c r="N691" s="87"/>
    </row>
    <row r="692" spans="1:14" ht="22.5" customHeight="1">
      <c r="A692" s="44" t="s">
        <v>6004</v>
      </c>
      <c r="B692" s="76">
        <v>8806164169117</v>
      </c>
      <c r="C692" s="50" t="s">
        <v>3584</v>
      </c>
      <c r="D692" s="77" t="s">
        <v>4073</v>
      </c>
      <c r="E692" s="78">
        <v>4500</v>
      </c>
      <c r="F692" s="15">
        <v>0.5</v>
      </c>
      <c r="G692" s="80">
        <v>12</v>
      </c>
      <c r="H692" s="81">
        <f>Таблица616[[#This Row],[Коэфициент стоимости]]*Таблица616[[#This Row],[Розничная цена KRW]]</f>
        <v>2250</v>
      </c>
      <c r="I692" s="82" t="str">
        <f>IF($H$1="","Введите курс",Таблица616[[#This Row],[Оптовая цена KRW за 1шт]]/$H$1)</f>
        <v>Введите курс</v>
      </c>
      <c r="J692" s="83"/>
      <c r="K692" s="84">
        <f>Таблица616[[#This Row],[Заказ коробок ]]*Таблица616[[#This Row],[Кол-во шт в коробке]]</f>
        <v>0</v>
      </c>
      <c r="L692" s="85">
        <f>Таблица616[[#This Row],[Общее кол-во шт]]*Таблица616[[#This Row],[Оптовая цена KRW за 1шт]]</f>
        <v>0</v>
      </c>
      <c r="M692" s="86" t="str">
        <f>IFERROR(Таблица616[[#This Row],[Общее кол-во шт]]*Таблица616[[#This Row],[Оптовая цена USD за 1шт]],"")</f>
        <v/>
      </c>
      <c r="N692" s="87"/>
    </row>
    <row r="693" spans="1:14" ht="22.5" customHeight="1">
      <c r="A693" s="44" t="s">
        <v>6005</v>
      </c>
      <c r="B693" s="76">
        <v>8806164169124</v>
      </c>
      <c r="C693" s="50" t="s">
        <v>3585</v>
      </c>
      <c r="D693" s="77" t="s">
        <v>1003</v>
      </c>
      <c r="E693" s="78">
        <v>4500</v>
      </c>
      <c r="F693" s="15">
        <v>0.5</v>
      </c>
      <c r="G693" s="80">
        <v>12</v>
      </c>
      <c r="H693" s="81">
        <f>Таблица616[[#This Row],[Коэфициент стоимости]]*Таблица616[[#This Row],[Розничная цена KRW]]</f>
        <v>2250</v>
      </c>
      <c r="I693" s="82" t="str">
        <f>IF($H$1="","Введите курс",Таблица616[[#This Row],[Оптовая цена KRW за 1шт]]/$H$1)</f>
        <v>Введите курс</v>
      </c>
      <c r="J693" s="83"/>
      <c r="K693" s="84">
        <f>Таблица616[[#This Row],[Заказ коробок ]]*Таблица616[[#This Row],[Кол-во шт в коробке]]</f>
        <v>0</v>
      </c>
      <c r="L693" s="85">
        <f>Таблица616[[#This Row],[Общее кол-во шт]]*Таблица616[[#This Row],[Оптовая цена KRW за 1шт]]</f>
        <v>0</v>
      </c>
      <c r="M693" s="86" t="str">
        <f>IFERROR(Таблица616[[#This Row],[Общее кол-во шт]]*Таблица616[[#This Row],[Оптовая цена USD за 1шт]],"")</f>
        <v/>
      </c>
      <c r="N693" s="87"/>
    </row>
    <row r="694" spans="1:14" ht="22.5" customHeight="1">
      <c r="A694" s="44" t="s">
        <v>6006</v>
      </c>
      <c r="B694" s="76">
        <v>8806164163375</v>
      </c>
      <c r="C694" s="50" t="s">
        <v>3586</v>
      </c>
      <c r="D694" s="77" t="s">
        <v>901</v>
      </c>
      <c r="E694" s="78">
        <v>4500</v>
      </c>
      <c r="F694" s="15">
        <v>0.5</v>
      </c>
      <c r="G694" s="80">
        <v>12</v>
      </c>
      <c r="H694" s="81">
        <f>Таблица616[[#This Row],[Коэфициент стоимости]]*Таблица616[[#This Row],[Розничная цена KRW]]</f>
        <v>2250</v>
      </c>
      <c r="I694" s="82" t="str">
        <f>IF($H$1="","Введите курс",Таблица616[[#This Row],[Оптовая цена KRW за 1шт]]/$H$1)</f>
        <v>Введите курс</v>
      </c>
      <c r="J694" s="83"/>
      <c r="K694" s="84">
        <f>Таблица616[[#This Row],[Заказ коробок ]]*Таблица616[[#This Row],[Кол-во шт в коробке]]</f>
        <v>0</v>
      </c>
      <c r="L694" s="85">
        <f>Таблица616[[#This Row],[Общее кол-во шт]]*Таблица616[[#This Row],[Оптовая цена KRW за 1шт]]</f>
        <v>0</v>
      </c>
      <c r="M694" s="86" t="str">
        <f>IFERROR(Таблица616[[#This Row],[Общее кол-во шт]]*Таблица616[[#This Row],[Оптовая цена USD за 1шт]],"")</f>
        <v/>
      </c>
      <c r="N694" s="87"/>
    </row>
    <row r="695" spans="1:14" ht="22.5" customHeight="1">
      <c r="A695" s="44" t="s">
        <v>6007</v>
      </c>
      <c r="B695" s="76">
        <v>8806164154397</v>
      </c>
      <c r="C695" s="50" t="s">
        <v>3587</v>
      </c>
      <c r="D695" s="77" t="s">
        <v>718</v>
      </c>
      <c r="E695" s="78">
        <v>4500</v>
      </c>
      <c r="F695" s="15">
        <v>0.5</v>
      </c>
      <c r="G695" s="80">
        <v>12</v>
      </c>
      <c r="H695" s="81">
        <f>Таблица616[[#This Row],[Коэфициент стоимости]]*Таблица616[[#This Row],[Розничная цена KRW]]</f>
        <v>2250</v>
      </c>
      <c r="I695" s="82" t="str">
        <f>IF($H$1="","Введите курс",Таблица616[[#This Row],[Оптовая цена KRW за 1шт]]/$H$1)</f>
        <v>Введите курс</v>
      </c>
      <c r="J695" s="83"/>
      <c r="K695" s="84">
        <f>Таблица616[[#This Row],[Заказ коробок ]]*Таблица616[[#This Row],[Кол-во шт в коробке]]</f>
        <v>0</v>
      </c>
      <c r="L695" s="85">
        <f>Таблица616[[#This Row],[Общее кол-во шт]]*Таблица616[[#This Row],[Оптовая цена KRW за 1шт]]</f>
        <v>0</v>
      </c>
      <c r="M695" s="86" t="str">
        <f>IFERROR(Таблица616[[#This Row],[Общее кол-во шт]]*Таблица616[[#This Row],[Оптовая цена USD за 1шт]],"")</f>
        <v/>
      </c>
      <c r="N695" s="87"/>
    </row>
    <row r="696" spans="1:14" ht="22.5" customHeight="1">
      <c r="A696" s="44" t="s">
        <v>6008</v>
      </c>
      <c r="B696" s="76">
        <v>8806164154380</v>
      </c>
      <c r="C696" s="50" t="s">
        <v>3588</v>
      </c>
      <c r="D696" s="77" t="s">
        <v>716</v>
      </c>
      <c r="E696" s="78">
        <v>4500</v>
      </c>
      <c r="F696" s="15">
        <v>0.5</v>
      </c>
      <c r="G696" s="80">
        <v>12</v>
      </c>
      <c r="H696" s="81">
        <f>Таблица616[[#This Row],[Коэфициент стоимости]]*Таблица616[[#This Row],[Розничная цена KRW]]</f>
        <v>2250</v>
      </c>
      <c r="I696" s="82" t="str">
        <f>IF($H$1="","Введите курс",Таблица616[[#This Row],[Оптовая цена KRW за 1шт]]/$H$1)</f>
        <v>Введите курс</v>
      </c>
      <c r="J696" s="83"/>
      <c r="K696" s="84">
        <f>Таблица616[[#This Row],[Заказ коробок ]]*Таблица616[[#This Row],[Кол-во шт в коробке]]</f>
        <v>0</v>
      </c>
      <c r="L696" s="85">
        <f>Таблица616[[#This Row],[Общее кол-во шт]]*Таблица616[[#This Row],[Оптовая цена KRW за 1шт]]</f>
        <v>0</v>
      </c>
      <c r="M696" s="86" t="str">
        <f>IFERROR(Таблица616[[#This Row],[Общее кол-во шт]]*Таблица616[[#This Row],[Оптовая цена USD за 1шт]],"")</f>
        <v/>
      </c>
      <c r="N696" s="87"/>
    </row>
    <row r="697" spans="1:14" ht="22.5" customHeight="1">
      <c r="A697" s="44" t="s">
        <v>6009</v>
      </c>
      <c r="B697" s="76">
        <v>8806164133026</v>
      </c>
      <c r="C697" s="50" t="s">
        <v>3589</v>
      </c>
      <c r="D697" s="77" t="s">
        <v>713</v>
      </c>
      <c r="E697" s="78">
        <v>4500</v>
      </c>
      <c r="F697" s="15">
        <v>0.5</v>
      </c>
      <c r="G697" s="80">
        <v>12</v>
      </c>
      <c r="H697" s="81">
        <f>Таблица616[[#This Row],[Коэфициент стоимости]]*Таблица616[[#This Row],[Розничная цена KRW]]</f>
        <v>2250</v>
      </c>
      <c r="I697" s="82" t="str">
        <f>IF($H$1="","Введите курс",Таблица616[[#This Row],[Оптовая цена KRW за 1шт]]/$H$1)</f>
        <v>Введите курс</v>
      </c>
      <c r="J697" s="83"/>
      <c r="K697" s="84">
        <f>Таблица616[[#This Row],[Заказ коробок ]]*Таблица616[[#This Row],[Кол-во шт в коробке]]</f>
        <v>0</v>
      </c>
      <c r="L697" s="85">
        <f>Таблица616[[#This Row],[Общее кол-во шт]]*Таблица616[[#This Row],[Оптовая цена KRW за 1шт]]</f>
        <v>0</v>
      </c>
      <c r="M697" s="86" t="str">
        <f>IFERROR(Таблица616[[#This Row],[Общее кол-во шт]]*Таблица616[[#This Row],[Оптовая цена USD за 1шт]],"")</f>
        <v/>
      </c>
      <c r="N697" s="87"/>
    </row>
    <row r="698" spans="1:14" ht="22.5" customHeight="1">
      <c r="A698" s="44" t="s">
        <v>6010</v>
      </c>
      <c r="B698" s="76">
        <v>8806164133019</v>
      </c>
      <c r="C698" s="50" t="s">
        <v>3590</v>
      </c>
      <c r="D698" s="77" t="s">
        <v>711</v>
      </c>
      <c r="E698" s="78">
        <v>4500</v>
      </c>
      <c r="F698" s="15">
        <v>0.5</v>
      </c>
      <c r="G698" s="80">
        <v>12</v>
      </c>
      <c r="H698" s="81">
        <f>Таблица616[[#This Row],[Коэфициент стоимости]]*Таблица616[[#This Row],[Розничная цена KRW]]</f>
        <v>2250</v>
      </c>
      <c r="I698" s="82" t="str">
        <f>IF($H$1="","Введите курс",Таблица616[[#This Row],[Оптовая цена KRW за 1шт]]/$H$1)</f>
        <v>Введите курс</v>
      </c>
      <c r="J698" s="83"/>
      <c r="K698" s="84">
        <f>Таблица616[[#This Row],[Заказ коробок ]]*Таблица616[[#This Row],[Кол-во шт в коробке]]</f>
        <v>0</v>
      </c>
      <c r="L698" s="85">
        <f>Таблица616[[#This Row],[Общее кол-во шт]]*Таблица616[[#This Row],[Оптовая цена KRW за 1шт]]</f>
        <v>0</v>
      </c>
      <c r="M698" s="86" t="str">
        <f>IFERROR(Таблица616[[#This Row],[Общее кол-во шт]]*Таблица616[[#This Row],[Оптовая цена USD за 1шт]],"")</f>
        <v/>
      </c>
      <c r="N698" s="87"/>
    </row>
    <row r="699" spans="1:14" ht="22.5" customHeight="1">
      <c r="A699" s="44" t="s">
        <v>6011</v>
      </c>
      <c r="B699" s="76">
        <v>8806164132098</v>
      </c>
      <c r="C699" s="50" t="s">
        <v>3591</v>
      </c>
      <c r="D699" s="77" t="s">
        <v>709</v>
      </c>
      <c r="E699" s="78">
        <v>4500</v>
      </c>
      <c r="F699" s="15">
        <v>0.5</v>
      </c>
      <c r="G699" s="80">
        <v>12</v>
      </c>
      <c r="H699" s="81">
        <f>Таблица616[[#This Row],[Коэфициент стоимости]]*Таблица616[[#This Row],[Розничная цена KRW]]</f>
        <v>2250</v>
      </c>
      <c r="I699" s="82" t="str">
        <f>IF($H$1="","Введите курс",Таблица616[[#This Row],[Оптовая цена KRW за 1шт]]/$H$1)</f>
        <v>Введите курс</v>
      </c>
      <c r="J699" s="83"/>
      <c r="K699" s="84">
        <f>Таблица616[[#This Row],[Заказ коробок ]]*Таблица616[[#This Row],[Кол-во шт в коробке]]</f>
        <v>0</v>
      </c>
      <c r="L699" s="85">
        <f>Таблица616[[#This Row],[Общее кол-во шт]]*Таблица616[[#This Row],[Оптовая цена KRW за 1шт]]</f>
        <v>0</v>
      </c>
      <c r="M699" s="86" t="str">
        <f>IFERROR(Таблица616[[#This Row],[Общее кол-во шт]]*Таблица616[[#This Row],[Оптовая цена USD за 1шт]],"")</f>
        <v/>
      </c>
      <c r="N699" s="87"/>
    </row>
    <row r="700" spans="1:14" ht="22.5" customHeight="1">
      <c r="A700" s="44" t="s">
        <v>6012</v>
      </c>
      <c r="B700" s="76">
        <v>8806164132081</v>
      </c>
      <c r="C700" s="50" t="s">
        <v>3592</v>
      </c>
      <c r="D700" s="77" t="s">
        <v>707</v>
      </c>
      <c r="E700" s="78">
        <v>4500</v>
      </c>
      <c r="F700" s="15">
        <v>0.5</v>
      </c>
      <c r="G700" s="80">
        <v>12</v>
      </c>
      <c r="H700" s="81">
        <f>Таблица616[[#This Row],[Коэфициент стоимости]]*Таблица616[[#This Row],[Розничная цена KRW]]</f>
        <v>2250</v>
      </c>
      <c r="I700" s="82" t="str">
        <f>IF($H$1="","Введите курс",Таблица616[[#This Row],[Оптовая цена KRW за 1шт]]/$H$1)</f>
        <v>Введите курс</v>
      </c>
      <c r="J700" s="83"/>
      <c r="K700" s="84">
        <f>Таблица616[[#This Row],[Заказ коробок ]]*Таблица616[[#This Row],[Кол-во шт в коробке]]</f>
        <v>0</v>
      </c>
      <c r="L700" s="85">
        <f>Таблица616[[#This Row],[Общее кол-во шт]]*Таблица616[[#This Row],[Оптовая цена KRW за 1шт]]</f>
        <v>0</v>
      </c>
      <c r="M700" s="86" t="str">
        <f>IFERROR(Таблица616[[#This Row],[Общее кол-во шт]]*Таблица616[[#This Row],[Оптовая цена USD за 1шт]],"")</f>
        <v/>
      </c>
      <c r="N700" s="87"/>
    </row>
    <row r="701" spans="1:14" ht="22.5" customHeight="1">
      <c r="A701" s="44" t="s">
        <v>6013</v>
      </c>
      <c r="B701" s="76">
        <v>8806164133057</v>
      </c>
      <c r="C701" s="50" t="s">
        <v>3593</v>
      </c>
      <c r="D701" s="77" t="s">
        <v>704</v>
      </c>
      <c r="E701" s="78">
        <v>4500</v>
      </c>
      <c r="F701" s="15">
        <v>0.5</v>
      </c>
      <c r="G701" s="80">
        <v>12</v>
      </c>
      <c r="H701" s="81">
        <f>Таблица616[[#This Row],[Коэфициент стоимости]]*Таблица616[[#This Row],[Розничная цена KRW]]</f>
        <v>2250</v>
      </c>
      <c r="I701" s="82" t="str">
        <f>IF($H$1="","Введите курс",Таблица616[[#This Row],[Оптовая цена KRW за 1шт]]/$H$1)</f>
        <v>Введите курс</v>
      </c>
      <c r="J701" s="83"/>
      <c r="K701" s="84">
        <f>Таблица616[[#This Row],[Заказ коробок ]]*Таблица616[[#This Row],[Кол-во шт в коробке]]</f>
        <v>0</v>
      </c>
      <c r="L701" s="85">
        <f>Таблица616[[#This Row],[Общее кол-во шт]]*Таблица616[[#This Row],[Оптовая цена KRW за 1шт]]</f>
        <v>0</v>
      </c>
      <c r="M701" s="86" t="str">
        <f>IFERROR(Таблица616[[#This Row],[Общее кол-во шт]]*Таблица616[[#This Row],[Оптовая цена USD за 1шт]],"")</f>
        <v/>
      </c>
      <c r="N701" s="87"/>
    </row>
    <row r="702" spans="1:14" ht="22.5" customHeight="1">
      <c r="A702" s="44" t="s">
        <v>6014</v>
      </c>
      <c r="B702" s="76">
        <v>8806164154342</v>
      </c>
      <c r="C702" s="50" t="s">
        <v>3594</v>
      </c>
      <c r="D702" s="77" t="s">
        <v>702</v>
      </c>
      <c r="E702" s="78">
        <v>4500</v>
      </c>
      <c r="F702" s="15">
        <v>0.5</v>
      </c>
      <c r="G702" s="80">
        <v>12</v>
      </c>
      <c r="H702" s="81">
        <f>Таблица616[[#This Row],[Коэфициент стоимости]]*Таблица616[[#This Row],[Розничная цена KRW]]</f>
        <v>2250</v>
      </c>
      <c r="I702" s="82" t="str">
        <f>IF($H$1="","Введите курс",Таблица616[[#This Row],[Оптовая цена KRW за 1шт]]/$H$1)</f>
        <v>Введите курс</v>
      </c>
      <c r="J702" s="83"/>
      <c r="K702" s="84">
        <f>Таблица616[[#This Row],[Заказ коробок ]]*Таблица616[[#This Row],[Кол-во шт в коробке]]</f>
        <v>0</v>
      </c>
      <c r="L702" s="85">
        <f>Таблица616[[#This Row],[Общее кол-во шт]]*Таблица616[[#This Row],[Оптовая цена KRW за 1шт]]</f>
        <v>0</v>
      </c>
      <c r="M702" s="86" t="str">
        <f>IFERROR(Таблица616[[#This Row],[Общее кол-во шт]]*Таблица616[[#This Row],[Оптовая цена USD за 1шт]],"")</f>
        <v/>
      </c>
      <c r="N702" s="87"/>
    </row>
    <row r="703" spans="1:14" ht="22.5" customHeight="1">
      <c r="A703" s="44" t="s">
        <v>6015</v>
      </c>
      <c r="B703" s="76">
        <v>8806164132050</v>
      </c>
      <c r="C703" s="50" t="s">
        <v>3595</v>
      </c>
      <c r="D703" s="77" t="s">
        <v>699</v>
      </c>
      <c r="E703" s="78">
        <v>4500</v>
      </c>
      <c r="F703" s="15">
        <v>0.5</v>
      </c>
      <c r="G703" s="80">
        <v>12</v>
      </c>
      <c r="H703" s="81">
        <f>Таблица616[[#This Row],[Коэфициент стоимости]]*Таблица616[[#This Row],[Розничная цена KRW]]</f>
        <v>2250</v>
      </c>
      <c r="I703" s="82" t="str">
        <f>IF($H$1="","Введите курс",Таблица616[[#This Row],[Оптовая цена KRW за 1шт]]/$H$1)</f>
        <v>Введите курс</v>
      </c>
      <c r="J703" s="83"/>
      <c r="K703" s="84">
        <f>Таблица616[[#This Row],[Заказ коробок ]]*Таблица616[[#This Row],[Кол-во шт в коробке]]</f>
        <v>0</v>
      </c>
      <c r="L703" s="85">
        <f>Таблица616[[#This Row],[Общее кол-во шт]]*Таблица616[[#This Row],[Оптовая цена KRW за 1шт]]</f>
        <v>0</v>
      </c>
      <c r="M703" s="86" t="str">
        <f>IFERROR(Таблица616[[#This Row],[Общее кол-во шт]]*Таблица616[[#This Row],[Оптовая цена USD за 1шт]],"")</f>
        <v/>
      </c>
      <c r="N703" s="87"/>
    </row>
    <row r="704" spans="1:14" ht="22.5" customHeight="1">
      <c r="A704" s="44" t="s">
        <v>6016</v>
      </c>
      <c r="B704" s="76">
        <v>8806164132340</v>
      </c>
      <c r="C704" s="50" t="s">
        <v>3596</v>
      </c>
      <c r="D704" s="77" t="s">
        <v>697</v>
      </c>
      <c r="E704" s="78">
        <v>5500</v>
      </c>
      <c r="F704" s="15">
        <v>0.5</v>
      </c>
      <c r="G704" s="80">
        <v>12</v>
      </c>
      <c r="H704" s="81">
        <f>Таблица616[[#This Row],[Коэфициент стоимости]]*Таблица616[[#This Row],[Розничная цена KRW]]</f>
        <v>2750</v>
      </c>
      <c r="I704" s="82" t="str">
        <f>IF($H$1="","Введите курс",Таблица616[[#This Row],[Оптовая цена KRW за 1шт]]/$H$1)</f>
        <v>Введите курс</v>
      </c>
      <c r="J704" s="83"/>
      <c r="K704" s="84">
        <f>Таблица616[[#This Row],[Заказ коробок ]]*Таблица616[[#This Row],[Кол-во шт в коробке]]</f>
        <v>0</v>
      </c>
      <c r="L704" s="85">
        <f>Таблица616[[#This Row],[Общее кол-во шт]]*Таблица616[[#This Row],[Оптовая цена KRW за 1шт]]</f>
        <v>0</v>
      </c>
      <c r="M704" s="86" t="str">
        <f>IFERROR(Таблица616[[#This Row],[Общее кол-во шт]]*Таблица616[[#This Row],[Оптовая цена USD за 1шт]],"")</f>
        <v/>
      </c>
      <c r="N704" s="87"/>
    </row>
    <row r="705" spans="1:14" ht="22.5" customHeight="1">
      <c r="A705" s="44" t="s">
        <v>6017</v>
      </c>
      <c r="B705" s="76">
        <v>8806164169148</v>
      </c>
      <c r="C705" s="50" t="s">
        <v>3597</v>
      </c>
      <c r="D705" s="77" t="s">
        <v>1002</v>
      </c>
      <c r="E705" s="78">
        <v>5500</v>
      </c>
      <c r="F705" s="15">
        <v>0.5</v>
      </c>
      <c r="G705" s="80">
        <v>12</v>
      </c>
      <c r="H705" s="81">
        <f>Таблица616[[#This Row],[Коэфициент стоимости]]*Таблица616[[#This Row],[Розничная цена KRW]]</f>
        <v>2750</v>
      </c>
      <c r="I705" s="82" t="str">
        <f>IF($H$1="","Введите курс",Таблица616[[#This Row],[Оптовая цена KRW за 1шт]]/$H$1)</f>
        <v>Введите курс</v>
      </c>
      <c r="J705" s="83"/>
      <c r="K705" s="84">
        <f>Таблица616[[#This Row],[Заказ коробок ]]*Таблица616[[#This Row],[Кол-во шт в коробке]]</f>
        <v>0</v>
      </c>
      <c r="L705" s="85">
        <f>Таблица616[[#This Row],[Общее кол-во шт]]*Таблица616[[#This Row],[Оптовая цена KRW за 1шт]]</f>
        <v>0</v>
      </c>
      <c r="M705" s="86" t="str">
        <f>IFERROR(Таблица616[[#This Row],[Общее кол-во шт]]*Таблица616[[#This Row],[Оптовая цена USD за 1шт]],"")</f>
        <v/>
      </c>
      <c r="N705" s="87"/>
    </row>
    <row r="706" spans="1:14" ht="22.5" customHeight="1">
      <c r="A706" s="44" t="s">
        <v>6018</v>
      </c>
      <c r="B706" s="76">
        <v>8806164133118</v>
      </c>
      <c r="C706" s="50" t="s">
        <v>3598</v>
      </c>
      <c r="D706" s="77" t="s">
        <v>695</v>
      </c>
      <c r="E706" s="78">
        <v>5500</v>
      </c>
      <c r="F706" s="15">
        <v>0.5</v>
      </c>
      <c r="G706" s="80">
        <v>12</v>
      </c>
      <c r="H706" s="81">
        <f>Таблица616[[#This Row],[Коэфициент стоимости]]*Таблица616[[#This Row],[Розничная цена KRW]]</f>
        <v>2750</v>
      </c>
      <c r="I706" s="82" t="str">
        <f>IF($H$1="","Введите курс",Таблица616[[#This Row],[Оптовая цена KRW за 1шт]]/$H$1)</f>
        <v>Введите курс</v>
      </c>
      <c r="J706" s="83"/>
      <c r="K706" s="84">
        <f>Таблица616[[#This Row],[Заказ коробок ]]*Таблица616[[#This Row],[Кол-во шт в коробке]]</f>
        <v>0</v>
      </c>
      <c r="L706" s="85">
        <f>Таблица616[[#This Row],[Общее кол-во шт]]*Таблица616[[#This Row],[Оптовая цена KRW за 1шт]]</f>
        <v>0</v>
      </c>
      <c r="M706" s="86" t="str">
        <f>IFERROR(Таблица616[[#This Row],[Общее кол-во шт]]*Таблица616[[#This Row],[Оптовая цена USD за 1шт]],"")</f>
        <v/>
      </c>
      <c r="N706" s="87"/>
    </row>
    <row r="707" spans="1:14" ht="22.5" customHeight="1">
      <c r="A707" s="44" t="s">
        <v>6019</v>
      </c>
      <c r="B707" s="76">
        <v>8806164132326</v>
      </c>
      <c r="C707" s="50" t="s">
        <v>3599</v>
      </c>
      <c r="D707" s="77" t="s">
        <v>693</v>
      </c>
      <c r="E707" s="78">
        <v>5500</v>
      </c>
      <c r="F707" s="15">
        <v>0.5</v>
      </c>
      <c r="G707" s="80">
        <v>12</v>
      </c>
      <c r="H707" s="81">
        <f>Таблица616[[#This Row],[Коэфициент стоимости]]*Таблица616[[#This Row],[Розничная цена KRW]]</f>
        <v>2750</v>
      </c>
      <c r="I707" s="82" t="str">
        <f>IF($H$1="","Введите курс",Таблица616[[#This Row],[Оптовая цена KRW за 1шт]]/$H$1)</f>
        <v>Введите курс</v>
      </c>
      <c r="J707" s="83"/>
      <c r="K707" s="84">
        <f>Таблица616[[#This Row],[Заказ коробок ]]*Таблица616[[#This Row],[Кол-во шт в коробке]]</f>
        <v>0</v>
      </c>
      <c r="L707" s="85">
        <f>Таблица616[[#This Row],[Общее кол-во шт]]*Таблица616[[#This Row],[Оптовая цена KRW за 1шт]]</f>
        <v>0</v>
      </c>
      <c r="M707" s="86" t="str">
        <f>IFERROR(Таблица616[[#This Row],[Общее кол-во шт]]*Таблица616[[#This Row],[Оптовая цена USD за 1шт]],"")</f>
        <v/>
      </c>
      <c r="N707" s="87"/>
    </row>
    <row r="708" spans="1:14" ht="22.5" customHeight="1">
      <c r="A708" s="44" t="s">
        <v>6020</v>
      </c>
      <c r="B708" s="76">
        <v>8806164169155</v>
      </c>
      <c r="C708" s="50" t="s">
        <v>3600</v>
      </c>
      <c r="D708" s="77" t="s">
        <v>1001</v>
      </c>
      <c r="E708" s="78">
        <v>5500</v>
      </c>
      <c r="F708" s="15">
        <v>0.5</v>
      </c>
      <c r="G708" s="80">
        <v>12</v>
      </c>
      <c r="H708" s="81">
        <f>Таблица616[[#This Row],[Коэфициент стоимости]]*Таблица616[[#This Row],[Розничная цена KRW]]</f>
        <v>2750</v>
      </c>
      <c r="I708" s="82" t="str">
        <f>IF($H$1="","Введите курс",Таблица616[[#This Row],[Оптовая цена KRW за 1шт]]/$H$1)</f>
        <v>Введите курс</v>
      </c>
      <c r="J708" s="83"/>
      <c r="K708" s="84">
        <f>Таблица616[[#This Row],[Заказ коробок ]]*Таблица616[[#This Row],[Кол-во шт в коробке]]</f>
        <v>0</v>
      </c>
      <c r="L708" s="85">
        <f>Таблица616[[#This Row],[Общее кол-во шт]]*Таблица616[[#This Row],[Оптовая цена KRW за 1шт]]</f>
        <v>0</v>
      </c>
      <c r="M708" s="86" t="str">
        <f>IFERROR(Таблица616[[#This Row],[Общее кол-во шт]]*Таблица616[[#This Row],[Оптовая цена USD за 1шт]],"")</f>
        <v/>
      </c>
      <c r="N708" s="87"/>
    </row>
    <row r="709" spans="1:14" ht="22.5" customHeight="1">
      <c r="A709" s="44" t="s">
        <v>6021</v>
      </c>
      <c r="B709" s="76">
        <v>8806164132302</v>
      </c>
      <c r="C709" s="50" t="s">
        <v>3601</v>
      </c>
      <c r="D709" s="77" t="s">
        <v>691</v>
      </c>
      <c r="E709" s="78">
        <v>5500</v>
      </c>
      <c r="F709" s="15">
        <v>0.5</v>
      </c>
      <c r="G709" s="80">
        <v>12</v>
      </c>
      <c r="H709" s="81">
        <f>Таблица616[[#This Row],[Коэфициент стоимости]]*Таблица616[[#This Row],[Розничная цена KRW]]</f>
        <v>2750</v>
      </c>
      <c r="I709" s="82" t="str">
        <f>IF($H$1="","Введите курс",Таблица616[[#This Row],[Оптовая цена KRW за 1шт]]/$H$1)</f>
        <v>Введите курс</v>
      </c>
      <c r="J709" s="83"/>
      <c r="K709" s="84">
        <f>Таблица616[[#This Row],[Заказ коробок ]]*Таблица616[[#This Row],[Кол-во шт в коробке]]</f>
        <v>0</v>
      </c>
      <c r="L709" s="85">
        <f>Таблица616[[#This Row],[Общее кол-во шт]]*Таблица616[[#This Row],[Оптовая цена KRW за 1шт]]</f>
        <v>0</v>
      </c>
      <c r="M709" s="86" t="str">
        <f>IFERROR(Таблица616[[#This Row],[Общее кол-во шт]]*Таблица616[[#This Row],[Оптовая цена USD за 1шт]],"")</f>
        <v/>
      </c>
      <c r="N709" s="87"/>
    </row>
    <row r="710" spans="1:14" ht="22.5" customHeight="1">
      <c r="A710" s="44" t="s">
        <v>6022</v>
      </c>
      <c r="B710" s="76">
        <v>8806164169162</v>
      </c>
      <c r="C710" s="50" t="s">
        <v>3602</v>
      </c>
      <c r="D710" s="77" t="s">
        <v>1000</v>
      </c>
      <c r="E710" s="78">
        <v>5500</v>
      </c>
      <c r="F710" s="15">
        <v>0.5</v>
      </c>
      <c r="G710" s="80">
        <v>12</v>
      </c>
      <c r="H710" s="81">
        <f>Таблица616[[#This Row],[Коэфициент стоимости]]*Таблица616[[#This Row],[Розничная цена KRW]]</f>
        <v>2750</v>
      </c>
      <c r="I710" s="82" t="str">
        <f>IF($H$1="","Введите курс",Таблица616[[#This Row],[Оптовая цена KRW за 1шт]]/$H$1)</f>
        <v>Введите курс</v>
      </c>
      <c r="J710" s="83"/>
      <c r="K710" s="84">
        <f>Таблица616[[#This Row],[Заказ коробок ]]*Таблица616[[#This Row],[Кол-во шт в коробке]]</f>
        <v>0</v>
      </c>
      <c r="L710" s="85">
        <f>Таблица616[[#This Row],[Общее кол-во шт]]*Таблица616[[#This Row],[Оптовая цена KRW за 1шт]]</f>
        <v>0</v>
      </c>
      <c r="M710" s="86" t="str">
        <f>IFERROR(Таблица616[[#This Row],[Общее кол-во шт]]*Таблица616[[#This Row],[Оптовая цена USD за 1шт]],"")</f>
        <v/>
      </c>
      <c r="N710" s="87"/>
    </row>
    <row r="711" spans="1:14" ht="22.5" customHeight="1">
      <c r="A711" s="44" t="s">
        <v>6023</v>
      </c>
      <c r="B711" s="76">
        <v>8806164169179</v>
      </c>
      <c r="C711" s="50" t="s">
        <v>3603</v>
      </c>
      <c r="D711" s="77" t="s">
        <v>999</v>
      </c>
      <c r="E711" s="78">
        <v>5500</v>
      </c>
      <c r="F711" s="15">
        <v>0.5</v>
      </c>
      <c r="G711" s="80">
        <v>12</v>
      </c>
      <c r="H711" s="81">
        <f>Таблица616[[#This Row],[Коэфициент стоимости]]*Таблица616[[#This Row],[Розничная цена KRW]]</f>
        <v>2750</v>
      </c>
      <c r="I711" s="82" t="str">
        <f>IF($H$1="","Введите курс",Таблица616[[#This Row],[Оптовая цена KRW за 1шт]]/$H$1)</f>
        <v>Введите курс</v>
      </c>
      <c r="J711" s="83"/>
      <c r="K711" s="84">
        <f>Таблица616[[#This Row],[Заказ коробок ]]*Таблица616[[#This Row],[Кол-во шт в коробке]]</f>
        <v>0</v>
      </c>
      <c r="L711" s="85">
        <f>Таблица616[[#This Row],[Общее кол-во шт]]*Таблица616[[#This Row],[Оптовая цена KRW за 1шт]]</f>
        <v>0</v>
      </c>
      <c r="M711" s="86" t="str">
        <f>IFERROR(Таблица616[[#This Row],[Общее кол-во шт]]*Таблица616[[#This Row],[Оптовая цена USD за 1шт]],"")</f>
        <v/>
      </c>
      <c r="N711" s="87"/>
    </row>
    <row r="712" spans="1:14" ht="22.5" customHeight="1">
      <c r="A712" s="44" t="s">
        <v>6024</v>
      </c>
      <c r="B712" s="76">
        <v>8806164169186</v>
      </c>
      <c r="C712" s="50" t="s">
        <v>3604</v>
      </c>
      <c r="D712" s="77" t="s">
        <v>998</v>
      </c>
      <c r="E712" s="78">
        <v>5500</v>
      </c>
      <c r="F712" s="15">
        <v>0.5</v>
      </c>
      <c r="G712" s="80">
        <v>12</v>
      </c>
      <c r="H712" s="81">
        <f>Таблица616[[#This Row],[Коэфициент стоимости]]*Таблица616[[#This Row],[Розничная цена KRW]]</f>
        <v>2750</v>
      </c>
      <c r="I712" s="82" t="str">
        <f>IF($H$1="","Введите курс",Таблица616[[#This Row],[Оптовая цена KRW за 1шт]]/$H$1)</f>
        <v>Введите курс</v>
      </c>
      <c r="J712" s="83"/>
      <c r="K712" s="84">
        <f>Таблица616[[#This Row],[Заказ коробок ]]*Таблица616[[#This Row],[Кол-во шт в коробке]]</f>
        <v>0</v>
      </c>
      <c r="L712" s="85">
        <f>Таблица616[[#This Row],[Общее кол-во шт]]*Таблица616[[#This Row],[Оптовая цена KRW за 1шт]]</f>
        <v>0</v>
      </c>
      <c r="M712" s="86" t="str">
        <f>IFERROR(Таблица616[[#This Row],[Общее кол-во шт]]*Таблица616[[#This Row],[Оптовая цена USD за 1шт]],"")</f>
        <v/>
      </c>
      <c r="N712" s="87"/>
    </row>
    <row r="713" spans="1:14" ht="22.5" customHeight="1">
      <c r="A713" s="44" t="s">
        <v>6025</v>
      </c>
      <c r="B713" s="76">
        <v>8806164163344</v>
      </c>
      <c r="C713" s="50" t="s">
        <v>3605</v>
      </c>
      <c r="D713" s="77" t="s">
        <v>900</v>
      </c>
      <c r="E713" s="78">
        <v>5500</v>
      </c>
      <c r="F713" s="15">
        <v>0.5</v>
      </c>
      <c r="G713" s="80">
        <v>12</v>
      </c>
      <c r="H713" s="81">
        <f>Таблица616[[#This Row],[Коэфициент стоимости]]*Таблица616[[#This Row],[Розничная цена KRW]]</f>
        <v>2750</v>
      </c>
      <c r="I713" s="82" t="str">
        <f>IF($H$1="","Введите курс",Таблица616[[#This Row],[Оптовая цена KRW за 1шт]]/$H$1)</f>
        <v>Введите курс</v>
      </c>
      <c r="J713" s="83"/>
      <c r="K713" s="84">
        <f>Таблица616[[#This Row],[Заказ коробок ]]*Таблица616[[#This Row],[Кол-во шт в коробке]]</f>
        <v>0</v>
      </c>
      <c r="L713" s="85">
        <f>Таблица616[[#This Row],[Общее кол-во шт]]*Таблица616[[#This Row],[Оптовая цена KRW за 1шт]]</f>
        <v>0</v>
      </c>
      <c r="M713" s="86" t="str">
        <f>IFERROR(Таблица616[[#This Row],[Общее кол-во шт]]*Таблица616[[#This Row],[Оптовая цена USD за 1шт]],"")</f>
        <v/>
      </c>
      <c r="N713" s="87"/>
    </row>
    <row r="714" spans="1:14" ht="22.5" customHeight="1">
      <c r="A714" s="44" t="s">
        <v>6026</v>
      </c>
      <c r="B714" s="76">
        <v>8806164132333</v>
      </c>
      <c r="C714" s="50" t="s">
        <v>3606</v>
      </c>
      <c r="D714" s="77" t="s">
        <v>3607</v>
      </c>
      <c r="E714" s="78">
        <v>5500</v>
      </c>
      <c r="F714" s="15">
        <v>0.5</v>
      </c>
      <c r="G714" s="80">
        <v>12</v>
      </c>
      <c r="H714" s="81">
        <f>Таблица616[[#This Row],[Коэфициент стоимости]]*Таблица616[[#This Row],[Розничная цена KRW]]</f>
        <v>2750</v>
      </c>
      <c r="I714" s="82" t="str">
        <f>IF($H$1="","Введите курс",Таблица616[[#This Row],[Оптовая цена KRW за 1шт]]/$H$1)</f>
        <v>Введите курс</v>
      </c>
      <c r="J714" s="83"/>
      <c r="K714" s="84">
        <f>Таблица616[[#This Row],[Заказ коробок ]]*Таблица616[[#This Row],[Кол-во шт в коробке]]</f>
        <v>0</v>
      </c>
      <c r="L714" s="85">
        <f>Таблица616[[#This Row],[Общее кол-во шт]]*Таблица616[[#This Row],[Оптовая цена KRW за 1шт]]</f>
        <v>0</v>
      </c>
      <c r="M714" s="86" t="str">
        <f>IFERROR(Таблица616[[#This Row],[Общее кол-во шт]]*Таблица616[[#This Row],[Оптовая цена USD за 1шт]],"")</f>
        <v/>
      </c>
      <c r="N714" s="87"/>
    </row>
    <row r="715" spans="1:14" ht="22.5" customHeight="1">
      <c r="A715" s="44" t="s">
        <v>6027</v>
      </c>
      <c r="B715" s="76">
        <v>8806164155547</v>
      </c>
      <c r="C715" s="50" t="s">
        <v>3608</v>
      </c>
      <c r="D715" s="77" t="s">
        <v>792</v>
      </c>
      <c r="E715" s="78">
        <v>5000</v>
      </c>
      <c r="F715" s="15">
        <v>0.5</v>
      </c>
      <c r="G715" s="80">
        <v>12</v>
      </c>
      <c r="H715" s="81">
        <f>Таблица616[[#This Row],[Коэфициент стоимости]]*Таблица616[[#This Row],[Розничная цена KRW]]</f>
        <v>2500</v>
      </c>
      <c r="I715" s="82" t="str">
        <f>IF($H$1="","Введите курс",Таблица616[[#This Row],[Оптовая цена KRW за 1шт]]/$H$1)</f>
        <v>Введите курс</v>
      </c>
      <c r="J715" s="83"/>
      <c r="K715" s="84">
        <f>Таблица616[[#This Row],[Заказ коробок ]]*Таблица616[[#This Row],[Кол-во шт в коробке]]</f>
        <v>0</v>
      </c>
      <c r="L715" s="85">
        <f>Таблица616[[#This Row],[Общее кол-во шт]]*Таблица616[[#This Row],[Оптовая цена KRW за 1шт]]</f>
        <v>0</v>
      </c>
      <c r="M715" s="86" t="str">
        <f>IFERROR(Таблица616[[#This Row],[Общее кол-во шт]]*Таблица616[[#This Row],[Оптовая цена USD за 1шт]],"")</f>
        <v/>
      </c>
      <c r="N715" s="87"/>
    </row>
    <row r="716" spans="1:14" ht="22.5" customHeight="1">
      <c r="A716" s="44" t="s">
        <v>6028</v>
      </c>
      <c r="B716" s="76">
        <v>8806164152249</v>
      </c>
      <c r="C716" s="50" t="s">
        <v>3609</v>
      </c>
      <c r="D716" s="77" t="s">
        <v>791</v>
      </c>
      <c r="E716" s="78">
        <v>5000</v>
      </c>
      <c r="F716" s="15">
        <v>0.5</v>
      </c>
      <c r="G716" s="80">
        <v>12</v>
      </c>
      <c r="H716" s="81">
        <f>Таблица616[[#This Row],[Коэфициент стоимости]]*Таблица616[[#This Row],[Розничная цена KRW]]</f>
        <v>2500</v>
      </c>
      <c r="I716" s="82" t="str">
        <f>IF($H$1="","Введите курс",Таблица616[[#This Row],[Оптовая цена KRW за 1шт]]/$H$1)</f>
        <v>Введите курс</v>
      </c>
      <c r="J716" s="83"/>
      <c r="K716" s="84">
        <f>Таблица616[[#This Row],[Заказ коробок ]]*Таблица616[[#This Row],[Кол-во шт в коробке]]</f>
        <v>0</v>
      </c>
      <c r="L716" s="85">
        <f>Таблица616[[#This Row],[Общее кол-во шт]]*Таблица616[[#This Row],[Оптовая цена KRW за 1шт]]</f>
        <v>0</v>
      </c>
      <c r="M716" s="86" t="str">
        <f>IFERROR(Таблица616[[#This Row],[Общее кол-во шт]]*Таблица616[[#This Row],[Оптовая цена USD за 1шт]],"")</f>
        <v/>
      </c>
      <c r="N716" s="87"/>
    </row>
    <row r="717" spans="1:14" ht="22.5" customHeight="1">
      <c r="A717" s="44" t="s">
        <v>6029</v>
      </c>
      <c r="B717" s="76">
        <v>8806164134733</v>
      </c>
      <c r="C717" s="50" t="s">
        <v>3610</v>
      </c>
      <c r="D717" s="77" t="s">
        <v>790</v>
      </c>
      <c r="E717" s="78">
        <v>5000</v>
      </c>
      <c r="F717" s="15">
        <v>0.5</v>
      </c>
      <c r="G717" s="80">
        <v>12</v>
      </c>
      <c r="H717" s="81">
        <f>Таблица616[[#This Row],[Коэфициент стоимости]]*Таблица616[[#This Row],[Розничная цена KRW]]</f>
        <v>2500</v>
      </c>
      <c r="I717" s="82" t="str">
        <f>IF($H$1="","Введите курс",Таблица616[[#This Row],[Оптовая цена KRW за 1шт]]/$H$1)</f>
        <v>Введите курс</v>
      </c>
      <c r="J717" s="83"/>
      <c r="K717" s="84">
        <f>Таблица616[[#This Row],[Заказ коробок ]]*Таблица616[[#This Row],[Кол-во шт в коробке]]</f>
        <v>0</v>
      </c>
      <c r="L717" s="85">
        <f>Таблица616[[#This Row],[Общее кол-во шт]]*Таблица616[[#This Row],[Оптовая цена KRW за 1шт]]</f>
        <v>0</v>
      </c>
      <c r="M717" s="86" t="str">
        <f>IFERROR(Таблица616[[#This Row],[Общее кол-во шт]]*Таблица616[[#This Row],[Оптовая цена USD за 1шт]],"")</f>
        <v/>
      </c>
      <c r="N717" s="87"/>
    </row>
    <row r="718" spans="1:14" ht="22.5" customHeight="1">
      <c r="A718" s="44" t="s">
        <v>6030</v>
      </c>
      <c r="B718" s="76">
        <v>8806164130919</v>
      </c>
      <c r="C718" s="50" t="s">
        <v>3611</v>
      </c>
      <c r="D718" s="77" t="s">
        <v>789</v>
      </c>
      <c r="E718" s="78">
        <v>5000</v>
      </c>
      <c r="F718" s="15">
        <v>0.5</v>
      </c>
      <c r="G718" s="80">
        <v>12</v>
      </c>
      <c r="H718" s="81">
        <f>Таблица616[[#This Row],[Коэфициент стоимости]]*Таблица616[[#This Row],[Розничная цена KRW]]</f>
        <v>2500</v>
      </c>
      <c r="I718" s="82" t="str">
        <f>IF($H$1="","Введите курс",Таблица616[[#This Row],[Оптовая цена KRW за 1шт]]/$H$1)</f>
        <v>Введите курс</v>
      </c>
      <c r="J718" s="83"/>
      <c r="K718" s="84">
        <f>Таблица616[[#This Row],[Заказ коробок ]]*Таблица616[[#This Row],[Кол-во шт в коробке]]</f>
        <v>0</v>
      </c>
      <c r="L718" s="85">
        <f>Таблица616[[#This Row],[Общее кол-во шт]]*Таблица616[[#This Row],[Оптовая цена KRW за 1шт]]</f>
        <v>0</v>
      </c>
      <c r="M718" s="86" t="str">
        <f>IFERROR(Таблица616[[#This Row],[Общее кол-во шт]]*Таблица616[[#This Row],[Оптовая цена USD за 1шт]],"")</f>
        <v/>
      </c>
      <c r="N718" s="87"/>
    </row>
    <row r="719" spans="1:14" ht="22.5" customHeight="1">
      <c r="A719" s="44" t="s">
        <v>6031</v>
      </c>
      <c r="B719" s="76">
        <v>8806164132470</v>
      </c>
      <c r="C719" s="50" t="s">
        <v>3612</v>
      </c>
      <c r="D719" s="77" t="s">
        <v>788</v>
      </c>
      <c r="E719" s="78">
        <v>5000</v>
      </c>
      <c r="F719" s="15">
        <v>0.5</v>
      </c>
      <c r="G719" s="80">
        <v>12</v>
      </c>
      <c r="H719" s="81">
        <f>Таблица616[[#This Row],[Коэфициент стоимости]]*Таблица616[[#This Row],[Розничная цена KRW]]</f>
        <v>2500</v>
      </c>
      <c r="I719" s="82" t="str">
        <f>IF($H$1="","Введите курс",Таблица616[[#This Row],[Оптовая цена KRW за 1шт]]/$H$1)</f>
        <v>Введите курс</v>
      </c>
      <c r="J719" s="83"/>
      <c r="K719" s="84">
        <f>Таблица616[[#This Row],[Заказ коробок ]]*Таблица616[[#This Row],[Кол-во шт в коробке]]</f>
        <v>0</v>
      </c>
      <c r="L719" s="85">
        <f>Таблица616[[#This Row],[Общее кол-во шт]]*Таблица616[[#This Row],[Оптовая цена KRW за 1шт]]</f>
        <v>0</v>
      </c>
      <c r="M719" s="86" t="str">
        <f>IFERROR(Таблица616[[#This Row],[Общее кол-во шт]]*Таблица616[[#This Row],[Оптовая цена USD за 1шт]],"")</f>
        <v/>
      </c>
      <c r="N719" s="87"/>
    </row>
    <row r="720" spans="1:14" ht="22.5" customHeight="1">
      <c r="A720" s="44" t="s">
        <v>6032</v>
      </c>
      <c r="B720" s="76">
        <v>8806164166994</v>
      </c>
      <c r="C720" s="50" t="s">
        <v>3613</v>
      </c>
      <c r="D720" s="77" t="s">
        <v>980</v>
      </c>
      <c r="E720" s="78">
        <v>5000</v>
      </c>
      <c r="F720" s="15">
        <v>0.5</v>
      </c>
      <c r="G720" s="80">
        <v>12</v>
      </c>
      <c r="H720" s="81">
        <f>Таблица616[[#This Row],[Коэфициент стоимости]]*Таблица616[[#This Row],[Розничная цена KRW]]</f>
        <v>2500</v>
      </c>
      <c r="I720" s="82" t="str">
        <f>IF($H$1="","Введите курс",Таблица616[[#This Row],[Оптовая цена KRW за 1шт]]/$H$1)</f>
        <v>Введите курс</v>
      </c>
      <c r="J720" s="83"/>
      <c r="K720" s="84">
        <f>Таблица616[[#This Row],[Заказ коробок ]]*Таблица616[[#This Row],[Кол-во шт в коробке]]</f>
        <v>0</v>
      </c>
      <c r="L720" s="85">
        <f>Таблица616[[#This Row],[Общее кол-во шт]]*Таблица616[[#This Row],[Оптовая цена KRW за 1шт]]</f>
        <v>0</v>
      </c>
      <c r="M720" s="86" t="str">
        <f>IFERROR(Таблица616[[#This Row],[Общее кол-во шт]]*Таблица616[[#This Row],[Оптовая цена USD за 1шт]],"")</f>
        <v/>
      </c>
      <c r="N720" s="87"/>
    </row>
    <row r="721" spans="1:14" ht="22.5" customHeight="1">
      <c r="A721" s="44" t="s">
        <v>6033</v>
      </c>
      <c r="B721" s="76">
        <v>8806164155561</v>
      </c>
      <c r="C721" s="50" t="s">
        <v>3614</v>
      </c>
      <c r="D721" s="77" t="s">
        <v>787</v>
      </c>
      <c r="E721" s="78">
        <v>5000</v>
      </c>
      <c r="F721" s="15">
        <v>0.5</v>
      </c>
      <c r="G721" s="80">
        <v>12</v>
      </c>
      <c r="H721" s="81">
        <f>Таблица616[[#This Row],[Коэфициент стоимости]]*Таблица616[[#This Row],[Розничная цена KRW]]</f>
        <v>2500</v>
      </c>
      <c r="I721" s="82" t="str">
        <f>IF($H$1="","Введите курс",Таблица616[[#This Row],[Оптовая цена KRW за 1шт]]/$H$1)</f>
        <v>Введите курс</v>
      </c>
      <c r="J721" s="83"/>
      <c r="K721" s="84">
        <f>Таблица616[[#This Row],[Заказ коробок ]]*Таблица616[[#This Row],[Кол-во шт в коробке]]</f>
        <v>0</v>
      </c>
      <c r="L721" s="85">
        <f>Таблица616[[#This Row],[Общее кол-во шт]]*Таблица616[[#This Row],[Оптовая цена KRW за 1шт]]</f>
        <v>0</v>
      </c>
      <c r="M721" s="86" t="str">
        <f>IFERROR(Таблица616[[#This Row],[Общее кол-во шт]]*Таблица616[[#This Row],[Оптовая цена USD за 1шт]],"")</f>
        <v/>
      </c>
      <c r="N721" s="87"/>
    </row>
    <row r="722" spans="1:14" ht="22.5" customHeight="1">
      <c r="A722" s="44" t="s">
        <v>6034</v>
      </c>
      <c r="B722" s="76">
        <v>8806164155554</v>
      </c>
      <c r="C722" s="50" t="s">
        <v>3615</v>
      </c>
      <c r="D722" s="77" t="s">
        <v>786</v>
      </c>
      <c r="E722" s="78">
        <v>5000</v>
      </c>
      <c r="F722" s="15">
        <v>0.5</v>
      </c>
      <c r="G722" s="80">
        <v>12</v>
      </c>
      <c r="H722" s="81">
        <f>Таблица616[[#This Row],[Коэфициент стоимости]]*Таблица616[[#This Row],[Розничная цена KRW]]</f>
        <v>2500</v>
      </c>
      <c r="I722" s="82" t="str">
        <f>IF($H$1="","Введите курс",Таблица616[[#This Row],[Оптовая цена KRW за 1шт]]/$H$1)</f>
        <v>Введите курс</v>
      </c>
      <c r="J722" s="83"/>
      <c r="K722" s="84">
        <f>Таблица616[[#This Row],[Заказ коробок ]]*Таблица616[[#This Row],[Кол-во шт в коробке]]</f>
        <v>0</v>
      </c>
      <c r="L722" s="85">
        <f>Таблица616[[#This Row],[Общее кол-во шт]]*Таблица616[[#This Row],[Оптовая цена KRW за 1шт]]</f>
        <v>0</v>
      </c>
      <c r="M722" s="86" t="str">
        <f>IFERROR(Таблица616[[#This Row],[Общее кол-во шт]]*Таблица616[[#This Row],[Оптовая цена USD за 1шт]],"")</f>
        <v/>
      </c>
      <c r="N722" s="87"/>
    </row>
    <row r="723" spans="1:14" ht="22.5" customHeight="1">
      <c r="A723" s="44" t="s">
        <v>6035</v>
      </c>
      <c r="B723" s="76">
        <v>8806164132449</v>
      </c>
      <c r="C723" s="50" t="s">
        <v>3616</v>
      </c>
      <c r="D723" s="77" t="s">
        <v>785</v>
      </c>
      <c r="E723" s="78">
        <v>5000</v>
      </c>
      <c r="F723" s="15">
        <v>0.5</v>
      </c>
      <c r="G723" s="80">
        <v>12</v>
      </c>
      <c r="H723" s="81">
        <f>Таблица616[[#This Row],[Коэфициент стоимости]]*Таблица616[[#This Row],[Розничная цена KRW]]</f>
        <v>2500</v>
      </c>
      <c r="I723" s="82" t="str">
        <f>IF($H$1="","Введите курс",Таблица616[[#This Row],[Оптовая цена KRW за 1шт]]/$H$1)</f>
        <v>Введите курс</v>
      </c>
      <c r="J723" s="83"/>
      <c r="K723" s="84">
        <f>Таблица616[[#This Row],[Заказ коробок ]]*Таблица616[[#This Row],[Кол-во шт в коробке]]</f>
        <v>0</v>
      </c>
      <c r="L723" s="85">
        <f>Таблица616[[#This Row],[Общее кол-во шт]]*Таблица616[[#This Row],[Оптовая цена KRW за 1шт]]</f>
        <v>0</v>
      </c>
      <c r="M723" s="86" t="str">
        <f>IFERROR(Таблица616[[#This Row],[Общее кол-во шт]]*Таблица616[[#This Row],[Оптовая цена USD за 1шт]],"")</f>
        <v/>
      </c>
      <c r="N723" s="87"/>
    </row>
    <row r="724" spans="1:14" ht="22.5" customHeight="1">
      <c r="A724" s="44" t="s">
        <v>6036</v>
      </c>
      <c r="B724" s="76">
        <v>8806164166987</v>
      </c>
      <c r="C724" s="50" t="s">
        <v>3617</v>
      </c>
      <c r="D724" s="77" t="s">
        <v>979</v>
      </c>
      <c r="E724" s="78">
        <v>5000</v>
      </c>
      <c r="F724" s="15">
        <v>0.5</v>
      </c>
      <c r="G724" s="80">
        <v>12</v>
      </c>
      <c r="H724" s="81">
        <f>Таблица616[[#This Row],[Коэфициент стоимости]]*Таблица616[[#This Row],[Розничная цена KRW]]</f>
        <v>2500</v>
      </c>
      <c r="I724" s="82" t="str">
        <f>IF($H$1="","Введите курс",Таблица616[[#This Row],[Оптовая цена KRW за 1шт]]/$H$1)</f>
        <v>Введите курс</v>
      </c>
      <c r="J724" s="83"/>
      <c r="K724" s="84">
        <f>Таблица616[[#This Row],[Заказ коробок ]]*Таблица616[[#This Row],[Кол-во шт в коробке]]</f>
        <v>0</v>
      </c>
      <c r="L724" s="85">
        <f>Таблица616[[#This Row],[Общее кол-во шт]]*Таблица616[[#This Row],[Оптовая цена KRW за 1шт]]</f>
        <v>0</v>
      </c>
      <c r="M724" s="86" t="str">
        <f>IFERROR(Таблица616[[#This Row],[Общее кол-во шт]]*Таблица616[[#This Row],[Оптовая цена USD за 1шт]],"")</f>
        <v/>
      </c>
      <c r="N724" s="87"/>
    </row>
    <row r="725" spans="1:14" ht="22.5" customHeight="1">
      <c r="A725" s="44" t="s">
        <v>6037</v>
      </c>
      <c r="B725" s="76">
        <v>8806164159682</v>
      </c>
      <c r="C725" s="50" t="s">
        <v>3618</v>
      </c>
      <c r="D725" s="77" t="s">
        <v>784</v>
      </c>
      <c r="E725" s="78">
        <v>5000</v>
      </c>
      <c r="F725" s="15">
        <v>0.5</v>
      </c>
      <c r="G725" s="80">
        <v>12</v>
      </c>
      <c r="H725" s="81">
        <f>Таблица616[[#This Row],[Коэфициент стоимости]]*Таблица616[[#This Row],[Розничная цена KRW]]</f>
        <v>2500</v>
      </c>
      <c r="I725" s="82" t="str">
        <f>IF($H$1="","Введите курс",Таблица616[[#This Row],[Оптовая цена KRW за 1шт]]/$H$1)</f>
        <v>Введите курс</v>
      </c>
      <c r="J725" s="83"/>
      <c r="K725" s="84">
        <f>Таблица616[[#This Row],[Заказ коробок ]]*Таблица616[[#This Row],[Кол-во шт в коробке]]</f>
        <v>0</v>
      </c>
      <c r="L725" s="85">
        <f>Таблица616[[#This Row],[Общее кол-во шт]]*Таблица616[[#This Row],[Оптовая цена KRW за 1шт]]</f>
        <v>0</v>
      </c>
      <c r="M725" s="86" t="str">
        <f>IFERROR(Таблица616[[#This Row],[Общее кол-во шт]]*Таблица616[[#This Row],[Оптовая цена USD за 1шт]],"")</f>
        <v/>
      </c>
      <c r="N725" s="87"/>
    </row>
    <row r="726" spans="1:14" ht="22.5" customHeight="1">
      <c r="A726" s="44" t="s">
        <v>6038</v>
      </c>
      <c r="B726" s="76">
        <v>8806164159675</v>
      </c>
      <c r="C726" s="50" t="s">
        <v>3619</v>
      </c>
      <c r="D726" s="77" t="s">
        <v>783</v>
      </c>
      <c r="E726" s="78">
        <v>5000</v>
      </c>
      <c r="F726" s="15">
        <v>0.5</v>
      </c>
      <c r="G726" s="80">
        <v>12</v>
      </c>
      <c r="H726" s="81">
        <f>Таблица616[[#This Row],[Коэфициент стоимости]]*Таблица616[[#This Row],[Розничная цена KRW]]</f>
        <v>2500</v>
      </c>
      <c r="I726" s="82" t="str">
        <f>IF($H$1="","Введите курс",Таблица616[[#This Row],[Оптовая цена KRW за 1шт]]/$H$1)</f>
        <v>Введите курс</v>
      </c>
      <c r="J726" s="83"/>
      <c r="K726" s="84">
        <f>Таблица616[[#This Row],[Заказ коробок ]]*Таблица616[[#This Row],[Кол-во шт в коробке]]</f>
        <v>0</v>
      </c>
      <c r="L726" s="85">
        <f>Таблица616[[#This Row],[Общее кол-во шт]]*Таблица616[[#This Row],[Оптовая цена KRW за 1шт]]</f>
        <v>0</v>
      </c>
      <c r="M726" s="86" t="str">
        <f>IFERROR(Таблица616[[#This Row],[Общее кол-во шт]]*Таблица616[[#This Row],[Оптовая цена USD за 1шт]],"")</f>
        <v/>
      </c>
      <c r="N726" s="87"/>
    </row>
    <row r="727" spans="1:14" ht="22.5" customHeight="1">
      <c r="A727" s="44" t="s">
        <v>6039</v>
      </c>
      <c r="B727" s="76">
        <v>8806164130902</v>
      </c>
      <c r="C727" s="50" t="s">
        <v>3620</v>
      </c>
      <c r="D727" s="77" t="s">
        <v>782</v>
      </c>
      <c r="E727" s="78">
        <v>5000</v>
      </c>
      <c r="F727" s="15">
        <v>0.5</v>
      </c>
      <c r="G727" s="80">
        <v>12</v>
      </c>
      <c r="H727" s="81">
        <f>Таблица616[[#This Row],[Коэфициент стоимости]]*Таблица616[[#This Row],[Розничная цена KRW]]</f>
        <v>2500</v>
      </c>
      <c r="I727" s="82" t="str">
        <f>IF($H$1="","Введите курс",Таблица616[[#This Row],[Оптовая цена KRW за 1шт]]/$H$1)</f>
        <v>Введите курс</v>
      </c>
      <c r="J727" s="83"/>
      <c r="K727" s="84">
        <f>Таблица616[[#This Row],[Заказ коробок ]]*Таблица616[[#This Row],[Кол-во шт в коробке]]</f>
        <v>0</v>
      </c>
      <c r="L727" s="85">
        <f>Таблица616[[#This Row],[Общее кол-во шт]]*Таблица616[[#This Row],[Оптовая цена KRW за 1шт]]</f>
        <v>0</v>
      </c>
      <c r="M727" s="86" t="str">
        <f>IFERROR(Таблица616[[#This Row],[Общее кол-во шт]]*Таблица616[[#This Row],[Оптовая цена USD за 1шт]],"")</f>
        <v/>
      </c>
      <c r="N727" s="87"/>
    </row>
    <row r="728" spans="1:14" ht="22.5" customHeight="1">
      <c r="A728" s="44" t="s">
        <v>6040</v>
      </c>
      <c r="B728" s="76">
        <v>8806164132456</v>
      </c>
      <c r="C728" s="50" t="s">
        <v>3621</v>
      </c>
      <c r="D728" s="77" t="s">
        <v>781</v>
      </c>
      <c r="E728" s="78">
        <v>5000</v>
      </c>
      <c r="F728" s="15">
        <v>0.5</v>
      </c>
      <c r="G728" s="80">
        <v>12</v>
      </c>
      <c r="H728" s="81">
        <f>Таблица616[[#This Row],[Коэфициент стоимости]]*Таблица616[[#This Row],[Розничная цена KRW]]</f>
        <v>2500</v>
      </c>
      <c r="I728" s="82" t="str">
        <f>IF($H$1="","Введите курс",Таблица616[[#This Row],[Оптовая цена KRW за 1шт]]/$H$1)</f>
        <v>Введите курс</v>
      </c>
      <c r="J728" s="83"/>
      <c r="K728" s="84">
        <f>Таблица616[[#This Row],[Заказ коробок ]]*Таблица616[[#This Row],[Кол-во шт в коробке]]</f>
        <v>0</v>
      </c>
      <c r="L728" s="85">
        <f>Таблица616[[#This Row],[Общее кол-во шт]]*Таблица616[[#This Row],[Оптовая цена KRW за 1шт]]</f>
        <v>0</v>
      </c>
      <c r="M728" s="86" t="str">
        <f>IFERROR(Таблица616[[#This Row],[Общее кол-во шт]]*Таблица616[[#This Row],[Оптовая цена USD за 1шт]],"")</f>
        <v/>
      </c>
      <c r="N728" s="87"/>
    </row>
    <row r="729" spans="1:14" ht="22.5" customHeight="1">
      <c r="A729" s="44" t="s">
        <v>6041</v>
      </c>
      <c r="B729" s="76">
        <v>8806164132494</v>
      </c>
      <c r="C729" s="50" t="s">
        <v>3622</v>
      </c>
      <c r="D729" s="77" t="s">
        <v>801</v>
      </c>
      <c r="E729" s="78">
        <v>5000</v>
      </c>
      <c r="F729" s="15">
        <v>0.5</v>
      </c>
      <c r="G729" s="80">
        <v>12</v>
      </c>
      <c r="H729" s="81">
        <f>Таблица616[[#This Row],[Коэфициент стоимости]]*Таблица616[[#This Row],[Розничная цена KRW]]</f>
        <v>2500</v>
      </c>
      <c r="I729" s="82" t="str">
        <f>IF($H$1="","Введите курс",Таблица616[[#This Row],[Оптовая цена KRW за 1шт]]/$H$1)</f>
        <v>Введите курс</v>
      </c>
      <c r="J729" s="83"/>
      <c r="K729" s="84">
        <f>Таблица616[[#This Row],[Заказ коробок ]]*Таблица616[[#This Row],[Кол-во шт в коробке]]</f>
        <v>0</v>
      </c>
      <c r="L729" s="85">
        <f>Таблица616[[#This Row],[Общее кол-во шт]]*Таблица616[[#This Row],[Оптовая цена KRW за 1шт]]</f>
        <v>0</v>
      </c>
      <c r="M729" s="86" t="str">
        <f>IFERROR(Таблица616[[#This Row],[Общее кол-во шт]]*Таблица616[[#This Row],[Оптовая цена USD за 1шт]],"")</f>
        <v/>
      </c>
      <c r="N729" s="87"/>
    </row>
    <row r="730" spans="1:14" ht="22.5" customHeight="1">
      <c r="A730" s="44" t="s">
        <v>6042</v>
      </c>
      <c r="B730" s="76">
        <v>8806164169797</v>
      </c>
      <c r="C730" s="50" t="s">
        <v>3623</v>
      </c>
      <c r="D730" s="77" t="s">
        <v>3624</v>
      </c>
      <c r="E730" s="78">
        <v>5000</v>
      </c>
      <c r="F730" s="15">
        <v>0.5</v>
      </c>
      <c r="G730" s="80">
        <v>12</v>
      </c>
      <c r="H730" s="81">
        <f>Таблица616[[#This Row],[Коэфициент стоимости]]*Таблица616[[#This Row],[Розничная цена KRW]]</f>
        <v>2500</v>
      </c>
      <c r="I730" s="82" t="str">
        <f>IF($H$1="","Введите курс",Таблица616[[#This Row],[Оптовая цена KRW за 1шт]]/$H$1)</f>
        <v>Введите курс</v>
      </c>
      <c r="J730" s="83"/>
      <c r="K730" s="84">
        <f>Таблица616[[#This Row],[Заказ коробок ]]*Таблица616[[#This Row],[Кол-во шт в коробке]]</f>
        <v>0</v>
      </c>
      <c r="L730" s="85">
        <f>Таблица616[[#This Row],[Общее кол-во шт]]*Таблица616[[#This Row],[Оптовая цена KRW за 1шт]]</f>
        <v>0</v>
      </c>
      <c r="M730" s="86" t="str">
        <f>IFERROR(Таблица616[[#This Row],[Общее кол-во шт]]*Таблица616[[#This Row],[Оптовая цена USD за 1шт]],"")</f>
        <v/>
      </c>
      <c r="N730" s="87"/>
    </row>
    <row r="731" spans="1:14" ht="22.5" customHeight="1">
      <c r="A731" s="44" t="s">
        <v>6043</v>
      </c>
      <c r="B731" s="76">
        <v>8806164166970</v>
      </c>
      <c r="C731" s="50" t="s">
        <v>3625</v>
      </c>
      <c r="D731" s="77" t="s">
        <v>978</v>
      </c>
      <c r="E731" s="78">
        <v>5000</v>
      </c>
      <c r="F731" s="15">
        <v>0.5</v>
      </c>
      <c r="G731" s="80">
        <v>12</v>
      </c>
      <c r="H731" s="81">
        <f>Таблица616[[#This Row],[Коэфициент стоимости]]*Таблица616[[#This Row],[Розничная цена KRW]]</f>
        <v>2500</v>
      </c>
      <c r="I731" s="82" t="str">
        <f>IF($H$1="","Введите курс",Таблица616[[#This Row],[Оптовая цена KRW за 1шт]]/$H$1)</f>
        <v>Введите курс</v>
      </c>
      <c r="J731" s="83"/>
      <c r="K731" s="84">
        <f>Таблица616[[#This Row],[Заказ коробок ]]*Таблица616[[#This Row],[Кол-во шт в коробке]]</f>
        <v>0</v>
      </c>
      <c r="L731" s="85">
        <f>Таблица616[[#This Row],[Общее кол-во шт]]*Таблица616[[#This Row],[Оптовая цена KRW за 1шт]]</f>
        <v>0</v>
      </c>
      <c r="M731" s="86" t="str">
        <f>IFERROR(Таблица616[[#This Row],[Общее кол-во шт]]*Таблица616[[#This Row],[Оптовая цена USD за 1шт]],"")</f>
        <v/>
      </c>
      <c r="N731" s="87"/>
    </row>
    <row r="732" spans="1:14" ht="22.5" customHeight="1">
      <c r="A732" s="44" t="s">
        <v>6044</v>
      </c>
      <c r="B732" s="76">
        <v>8806164152225</v>
      </c>
      <c r="C732" s="50" t="s">
        <v>3626</v>
      </c>
      <c r="D732" s="77" t="s">
        <v>780</v>
      </c>
      <c r="E732" s="78">
        <v>5000</v>
      </c>
      <c r="F732" s="15">
        <v>0.5</v>
      </c>
      <c r="G732" s="80">
        <v>12</v>
      </c>
      <c r="H732" s="81">
        <f>Таблица616[[#This Row],[Коэфициент стоимости]]*Таблица616[[#This Row],[Розничная цена KRW]]</f>
        <v>2500</v>
      </c>
      <c r="I732" s="82" t="str">
        <f>IF($H$1="","Введите курс",Таблица616[[#This Row],[Оптовая цена KRW за 1шт]]/$H$1)</f>
        <v>Введите курс</v>
      </c>
      <c r="J732" s="83"/>
      <c r="K732" s="84">
        <f>Таблица616[[#This Row],[Заказ коробок ]]*Таблица616[[#This Row],[Кол-во шт в коробке]]</f>
        <v>0</v>
      </c>
      <c r="L732" s="85">
        <f>Таблица616[[#This Row],[Общее кол-во шт]]*Таблица616[[#This Row],[Оптовая цена KRW за 1шт]]</f>
        <v>0</v>
      </c>
      <c r="M732" s="86" t="str">
        <f>IFERROR(Таблица616[[#This Row],[Общее кол-во шт]]*Таблица616[[#This Row],[Оптовая цена USD за 1шт]],"")</f>
        <v/>
      </c>
      <c r="N732" s="87"/>
    </row>
    <row r="733" spans="1:14" ht="22.5" customHeight="1">
      <c r="A733" s="44" t="s">
        <v>6045</v>
      </c>
      <c r="B733" s="76">
        <v>8806164147375</v>
      </c>
      <c r="C733" s="50" t="s">
        <v>3627</v>
      </c>
      <c r="D733" s="77" t="s">
        <v>779</v>
      </c>
      <c r="E733" s="78">
        <v>5000</v>
      </c>
      <c r="F733" s="15">
        <v>0.5</v>
      </c>
      <c r="G733" s="80">
        <v>12</v>
      </c>
      <c r="H733" s="81">
        <f>Таблица616[[#This Row],[Коэфициент стоимости]]*Таблица616[[#This Row],[Розничная цена KRW]]</f>
        <v>2500</v>
      </c>
      <c r="I733" s="82" t="str">
        <f>IF($H$1="","Введите курс",Таблица616[[#This Row],[Оптовая цена KRW за 1шт]]/$H$1)</f>
        <v>Введите курс</v>
      </c>
      <c r="J733" s="83"/>
      <c r="K733" s="84">
        <f>Таблица616[[#This Row],[Заказ коробок ]]*Таблица616[[#This Row],[Кол-во шт в коробке]]</f>
        <v>0</v>
      </c>
      <c r="L733" s="85">
        <f>Таблица616[[#This Row],[Общее кол-во шт]]*Таблица616[[#This Row],[Оптовая цена KRW за 1шт]]</f>
        <v>0</v>
      </c>
      <c r="M733" s="86" t="str">
        <f>IFERROR(Таблица616[[#This Row],[Общее кол-во шт]]*Таблица616[[#This Row],[Оптовая цена USD за 1шт]],"")</f>
        <v/>
      </c>
      <c r="N733" s="87"/>
    </row>
    <row r="734" spans="1:14" ht="22.5" customHeight="1">
      <c r="A734" s="44" t="s">
        <v>6046</v>
      </c>
      <c r="B734" s="76">
        <v>8806164132463</v>
      </c>
      <c r="C734" s="50" t="s">
        <v>3628</v>
      </c>
      <c r="D734" s="77" t="s">
        <v>778</v>
      </c>
      <c r="E734" s="78">
        <v>5000</v>
      </c>
      <c r="F734" s="15">
        <v>0.5</v>
      </c>
      <c r="G734" s="80">
        <v>12</v>
      </c>
      <c r="H734" s="81">
        <f>Таблица616[[#This Row],[Коэфициент стоимости]]*Таблица616[[#This Row],[Розничная цена KRW]]</f>
        <v>2500</v>
      </c>
      <c r="I734" s="82" t="str">
        <f>IF($H$1="","Введите курс",Таблица616[[#This Row],[Оптовая цена KRW за 1шт]]/$H$1)</f>
        <v>Введите курс</v>
      </c>
      <c r="J734" s="83"/>
      <c r="K734" s="84">
        <f>Таблица616[[#This Row],[Заказ коробок ]]*Таблица616[[#This Row],[Кол-во шт в коробке]]</f>
        <v>0</v>
      </c>
      <c r="L734" s="85">
        <f>Таблица616[[#This Row],[Общее кол-во шт]]*Таблица616[[#This Row],[Оптовая цена KRW за 1шт]]</f>
        <v>0</v>
      </c>
      <c r="M734" s="86" t="str">
        <f>IFERROR(Таблица616[[#This Row],[Общее кол-во шт]]*Таблица616[[#This Row],[Оптовая цена USD за 1шт]],"")</f>
        <v/>
      </c>
      <c r="N734" s="87"/>
    </row>
    <row r="735" spans="1:14" ht="22.5" customHeight="1">
      <c r="A735" s="44" t="s">
        <v>6047</v>
      </c>
      <c r="B735" s="76">
        <v>8806164159705</v>
      </c>
      <c r="C735" s="50" t="s">
        <v>3629</v>
      </c>
      <c r="D735" s="77" t="s">
        <v>797</v>
      </c>
      <c r="E735" s="78">
        <v>5000</v>
      </c>
      <c r="F735" s="15">
        <v>0.5</v>
      </c>
      <c r="G735" s="80">
        <v>12</v>
      </c>
      <c r="H735" s="81">
        <f>Таблица616[[#This Row],[Коэфициент стоимости]]*Таблица616[[#This Row],[Розничная цена KRW]]</f>
        <v>2500</v>
      </c>
      <c r="I735" s="82" t="str">
        <f>IF($H$1="","Введите курс",Таблица616[[#This Row],[Оптовая цена KRW за 1шт]]/$H$1)</f>
        <v>Введите курс</v>
      </c>
      <c r="J735" s="83"/>
      <c r="K735" s="84">
        <f>Таблица616[[#This Row],[Заказ коробок ]]*Таблица616[[#This Row],[Кол-во шт в коробке]]</f>
        <v>0</v>
      </c>
      <c r="L735" s="85">
        <f>Таблица616[[#This Row],[Общее кол-во шт]]*Таблица616[[#This Row],[Оптовая цена KRW за 1шт]]</f>
        <v>0</v>
      </c>
      <c r="M735" s="86" t="str">
        <f>IFERROR(Таблица616[[#This Row],[Общее кол-во шт]]*Таблица616[[#This Row],[Оптовая цена USD за 1шт]],"")</f>
        <v/>
      </c>
      <c r="N735" s="87"/>
    </row>
    <row r="736" spans="1:14" ht="22.5" customHeight="1">
      <c r="A736" s="44" t="s">
        <v>6048</v>
      </c>
      <c r="B736" s="76">
        <v>8806164134092</v>
      </c>
      <c r="C736" s="50" t="s">
        <v>3630</v>
      </c>
      <c r="D736" s="77" t="s">
        <v>796</v>
      </c>
      <c r="E736" s="78">
        <v>5000</v>
      </c>
      <c r="F736" s="15">
        <v>0.5</v>
      </c>
      <c r="G736" s="80">
        <v>12</v>
      </c>
      <c r="H736" s="81">
        <f>Таблица616[[#This Row],[Коэфициент стоимости]]*Таблица616[[#This Row],[Розничная цена KRW]]</f>
        <v>2500</v>
      </c>
      <c r="I736" s="82" t="str">
        <f>IF($H$1="","Введите курс",Таблица616[[#This Row],[Оптовая цена KRW за 1шт]]/$H$1)</f>
        <v>Введите курс</v>
      </c>
      <c r="J736" s="83"/>
      <c r="K736" s="84">
        <f>Таблица616[[#This Row],[Заказ коробок ]]*Таблица616[[#This Row],[Кол-во шт в коробке]]</f>
        <v>0</v>
      </c>
      <c r="L736" s="85">
        <f>Таблица616[[#This Row],[Общее кол-во шт]]*Таблица616[[#This Row],[Оптовая цена KRW за 1шт]]</f>
        <v>0</v>
      </c>
      <c r="M736" s="86" t="str">
        <f>IFERROR(Таблица616[[#This Row],[Общее кол-во шт]]*Таблица616[[#This Row],[Оптовая цена USD за 1шт]],"")</f>
        <v/>
      </c>
      <c r="N736" s="87"/>
    </row>
    <row r="737" spans="1:14" ht="22.5" customHeight="1">
      <c r="A737" s="44" t="s">
        <v>6049</v>
      </c>
      <c r="B737" s="76">
        <v>8806164132487</v>
      </c>
      <c r="C737" s="50" t="s">
        <v>3631</v>
      </c>
      <c r="D737" s="77" t="s">
        <v>795</v>
      </c>
      <c r="E737" s="78">
        <v>5000</v>
      </c>
      <c r="F737" s="15">
        <v>0.5</v>
      </c>
      <c r="G737" s="80">
        <v>12</v>
      </c>
      <c r="H737" s="81">
        <f>Таблица616[[#This Row],[Коэфициент стоимости]]*Таблица616[[#This Row],[Розничная цена KRW]]</f>
        <v>2500</v>
      </c>
      <c r="I737" s="82" t="str">
        <f>IF($H$1="","Введите курс",Таблица616[[#This Row],[Оптовая цена KRW за 1шт]]/$H$1)</f>
        <v>Введите курс</v>
      </c>
      <c r="J737" s="83"/>
      <c r="K737" s="84">
        <f>Таблица616[[#This Row],[Заказ коробок ]]*Таблица616[[#This Row],[Кол-во шт в коробке]]</f>
        <v>0</v>
      </c>
      <c r="L737" s="85">
        <f>Таблица616[[#This Row],[Общее кол-во шт]]*Таблица616[[#This Row],[Оптовая цена KRW за 1шт]]</f>
        <v>0</v>
      </c>
      <c r="M737" s="86" t="str">
        <f>IFERROR(Таблица616[[#This Row],[Общее кол-во шт]]*Таблица616[[#This Row],[Оптовая цена USD за 1шт]],"")</f>
        <v/>
      </c>
      <c r="N737" s="87"/>
    </row>
    <row r="738" spans="1:14" ht="22.5" customHeight="1">
      <c r="A738" s="44" t="s">
        <v>6050</v>
      </c>
      <c r="B738" s="76">
        <v>8806164174227</v>
      </c>
      <c r="C738" s="50" t="s">
        <v>3632</v>
      </c>
      <c r="D738" s="77" t="s">
        <v>3633</v>
      </c>
      <c r="E738" s="78">
        <v>5000</v>
      </c>
      <c r="F738" s="15">
        <v>0.5</v>
      </c>
      <c r="G738" s="80">
        <v>12</v>
      </c>
      <c r="H738" s="81">
        <f>Таблица616[[#This Row],[Коэфициент стоимости]]*Таблица616[[#This Row],[Розничная цена KRW]]</f>
        <v>2500</v>
      </c>
      <c r="I738" s="82" t="str">
        <f>IF($H$1="","Введите курс",Таблица616[[#This Row],[Оптовая цена KRW за 1шт]]/$H$1)</f>
        <v>Введите курс</v>
      </c>
      <c r="J738" s="83"/>
      <c r="K738" s="84">
        <f>Таблица616[[#This Row],[Заказ коробок ]]*Таблица616[[#This Row],[Кол-во шт в коробке]]</f>
        <v>0</v>
      </c>
      <c r="L738" s="85">
        <f>Таблица616[[#This Row],[Общее кол-во шт]]*Таблица616[[#This Row],[Оптовая цена KRW за 1шт]]</f>
        <v>0</v>
      </c>
      <c r="M738" s="86" t="str">
        <f>IFERROR(Таблица616[[#This Row],[Общее кол-во шт]]*Таблица616[[#This Row],[Оптовая цена USD за 1шт]],"")</f>
        <v/>
      </c>
      <c r="N738" s="87"/>
    </row>
    <row r="739" spans="1:14" ht="22.5" customHeight="1">
      <c r="A739" s="44" t="s">
        <v>6051</v>
      </c>
      <c r="B739" s="76">
        <v>8806164159699</v>
      </c>
      <c r="C739" s="50" t="s">
        <v>3634</v>
      </c>
      <c r="D739" s="77" t="s">
        <v>777</v>
      </c>
      <c r="E739" s="78">
        <v>5000</v>
      </c>
      <c r="F739" s="15">
        <v>0.5</v>
      </c>
      <c r="G739" s="80">
        <v>12</v>
      </c>
      <c r="H739" s="81">
        <f>Таблица616[[#This Row],[Коэфициент стоимости]]*Таблица616[[#This Row],[Розничная цена KRW]]</f>
        <v>2500</v>
      </c>
      <c r="I739" s="82" t="str">
        <f>IF($H$1="","Введите курс",Таблица616[[#This Row],[Оптовая цена KRW за 1шт]]/$H$1)</f>
        <v>Введите курс</v>
      </c>
      <c r="J739" s="83"/>
      <c r="K739" s="84">
        <f>Таблица616[[#This Row],[Заказ коробок ]]*Таблица616[[#This Row],[Кол-во шт в коробке]]</f>
        <v>0</v>
      </c>
      <c r="L739" s="85">
        <f>Таблица616[[#This Row],[Общее кол-во шт]]*Таблица616[[#This Row],[Оптовая цена KRW за 1шт]]</f>
        <v>0</v>
      </c>
      <c r="M739" s="86" t="str">
        <f>IFERROR(Таблица616[[#This Row],[Общее кол-во шт]]*Таблица616[[#This Row],[Оптовая цена USD за 1шт]],"")</f>
        <v/>
      </c>
      <c r="N739" s="87"/>
    </row>
    <row r="740" spans="1:14" ht="22.5" customHeight="1">
      <c r="A740" s="44" t="s">
        <v>6052</v>
      </c>
      <c r="B740" s="76">
        <v>8806164152232</v>
      </c>
      <c r="C740" s="50" t="s">
        <v>3635</v>
      </c>
      <c r="D740" s="77" t="s">
        <v>776</v>
      </c>
      <c r="E740" s="78">
        <v>5000</v>
      </c>
      <c r="F740" s="15">
        <v>0.5</v>
      </c>
      <c r="G740" s="80">
        <v>12</v>
      </c>
      <c r="H740" s="81">
        <f>Таблица616[[#This Row],[Коэфициент стоимости]]*Таблица616[[#This Row],[Розничная цена KRW]]</f>
        <v>2500</v>
      </c>
      <c r="I740" s="82" t="str">
        <f>IF($H$1="","Введите курс",Таблица616[[#This Row],[Оптовая цена KRW за 1шт]]/$H$1)</f>
        <v>Введите курс</v>
      </c>
      <c r="J740" s="83"/>
      <c r="K740" s="84">
        <f>Таблица616[[#This Row],[Заказ коробок ]]*Таблица616[[#This Row],[Кол-во шт в коробке]]</f>
        <v>0</v>
      </c>
      <c r="L740" s="85">
        <f>Таблица616[[#This Row],[Общее кол-во шт]]*Таблица616[[#This Row],[Оптовая цена KRW за 1шт]]</f>
        <v>0</v>
      </c>
      <c r="M740" s="86" t="str">
        <f>IFERROR(Таблица616[[#This Row],[Общее кол-во шт]]*Таблица616[[#This Row],[Оптовая цена USD за 1шт]],"")</f>
        <v/>
      </c>
      <c r="N740" s="87"/>
    </row>
    <row r="741" spans="1:14" ht="22.5" customHeight="1">
      <c r="A741" s="44" t="s">
        <v>6053</v>
      </c>
      <c r="B741" s="76">
        <v>8806164172179</v>
      </c>
      <c r="C741" s="50" t="s">
        <v>3636</v>
      </c>
      <c r="D741" s="77" t="s">
        <v>3637</v>
      </c>
      <c r="E741" s="78">
        <v>5000</v>
      </c>
      <c r="F741" s="15">
        <v>0.5</v>
      </c>
      <c r="G741" s="80">
        <v>12</v>
      </c>
      <c r="H741" s="81">
        <f>Таблица616[[#This Row],[Коэфициент стоимости]]*Таблица616[[#This Row],[Розничная цена KRW]]</f>
        <v>2500</v>
      </c>
      <c r="I741" s="82" t="str">
        <f>IF($H$1="","Введите курс",Таблица616[[#This Row],[Оптовая цена KRW за 1шт]]/$H$1)</f>
        <v>Введите курс</v>
      </c>
      <c r="J741" s="83"/>
      <c r="K741" s="84">
        <f>Таблица616[[#This Row],[Заказ коробок ]]*Таблица616[[#This Row],[Кол-во шт в коробке]]</f>
        <v>0</v>
      </c>
      <c r="L741" s="85">
        <f>Таблица616[[#This Row],[Общее кол-во шт]]*Таблица616[[#This Row],[Оптовая цена KRW за 1шт]]</f>
        <v>0</v>
      </c>
      <c r="M741" s="86" t="str">
        <f>IFERROR(Таблица616[[#This Row],[Общее кол-во шт]]*Таблица616[[#This Row],[Оптовая цена USD за 1шт]],"")</f>
        <v/>
      </c>
      <c r="N741" s="87"/>
    </row>
    <row r="742" spans="1:14" ht="22.5" customHeight="1">
      <c r="A742" s="44" t="s">
        <v>6054</v>
      </c>
      <c r="B742" s="76">
        <v>8806164174258</v>
      </c>
      <c r="C742" s="50" t="s">
        <v>3638</v>
      </c>
      <c r="D742" s="77" t="s">
        <v>3639</v>
      </c>
      <c r="E742" s="78">
        <v>5000</v>
      </c>
      <c r="F742" s="15">
        <v>0.5</v>
      </c>
      <c r="G742" s="80">
        <v>12</v>
      </c>
      <c r="H742" s="81">
        <f>Таблица616[[#This Row],[Коэфициент стоимости]]*Таблица616[[#This Row],[Розничная цена KRW]]</f>
        <v>2500</v>
      </c>
      <c r="I742" s="82" t="str">
        <f>IF($H$1="","Введите курс",Таблица616[[#This Row],[Оптовая цена KRW за 1шт]]/$H$1)</f>
        <v>Введите курс</v>
      </c>
      <c r="J742" s="83"/>
      <c r="K742" s="84">
        <f>Таблица616[[#This Row],[Заказ коробок ]]*Таблица616[[#This Row],[Кол-во шт в коробке]]</f>
        <v>0</v>
      </c>
      <c r="L742" s="85">
        <f>Таблица616[[#This Row],[Общее кол-во шт]]*Таблица616[[#This Row],[Оптовая цена KRW за 1шт]]</f>
        <v>0</v>
      </c>
      <c r="M742" s="86" t="str">
        <f>IFERROR(Таблица616[[#This Row],[Общее кол-во шт]]*Таблица616[[#This Row],[Оптовая цена USD за 1шт]],"")</f>
        <v/>
      </c>
      <c r="N742" s="87"/>
    </row>
    <row r="743" spans="1:14" ht="22.5" customHeight="1">
      <c r="A743" s="44" t="s">
        <v>6055</v>
      </c>
      <c r="B743" s="76">
        <v>8806164174241</v>
      </c>
      <c r="C743" s="50" t="s">
        <v>3640</v>
      </c>
      <c r="D743" s="77" t="s">
        <v>3641</v>
      </c>
      <c r="E743" s="78">
        <v>5000</v>
      </c>
      <c r="F743" s="15">
        <v>0.5</v>
      </c>
      <c r="G743" s="80">
        <v>12</v>
      </c>
      <c r="H743" s="81">
        <f>Таблица616[[#This Row],[Коэфициент стоимости]]*Таблица616[[#This Row],[Розничная цена KRW]]</f>
        <v>2500</v>
      </c>
      <c r="I743" s="82" t="str">
        <f>IF($H$1="","Введите курс",Таблица616[[#This Row],[Оптовая цена KRW за 1шт]]/$H$1)</f>
        <v>Введите курс</v>
      </c>
      <c r="J743" s="83"/>
      <c r="K743" s="84">
        <f>Таблица616[[#This Row],[Заказ коробок ]]*Таблица616[[#This Row],[Кол-во шт в коробке]]</f>
        <v>0</v>
      </c>
      <c r="L743" s="85">
        <f>Таблица616[[#This Row],[Общее кол-во шт]]*Таблица616[[#This Row],[Оптовая цена KRW за 1шт]]</f>
        <v>0</v>
      </c>
      <c r="M743" s="86" t="str">
        <f>IFERROR(Таблица616[[#This Row],[Общее кол-во шт]]*Таблица616[[#This Row],[Оптовая цена USD за 1шт]],"")</f>
        <v/>
      </c>
      <c r="N743" s="87"/>
    </row>
    <row r="744" spans="1:14" ht="22.5" customHeight="1">
      <c r="A744" s="44" t="s">
        <v>6056</v>
      </c>
      <c r="B744" s="76">
        <v>8806164174234</v>
      </c>
      <c r="C744" s="50" t="s">
        <v>3642</v>
      </c>
      <c r="D744" s="77" t="s">
        <v>3643</v>
      </c>
      <c r="E744" s="78">
        <v>5000</v>
      </c>
      <c r="F744" s="15">
        <v>0.5</v>
      </c>
      <c r="G744" s="80">
        <v>12</v>
      </c>
      <c r="H744" s="81">
        <f>Таблица616[[#This Row],[Коэфициент стоимости]]*Таблица616[[#This Row],[Розничная цена KRW]]</f>
        <v>2500</v>
      </c>
      <c r="I744" s="82" t="str">
        <f>IF($H$1="","Введите курс",Таблица616[[#This Row],[Оптовая цена KRW за 1шт]]/$H$1)</f>
        <v>Введите курс</v>
      </c>
      <c r="J744" s="83"/>
      <c r="K744" s="84">
        <f>Таблица616[[#This Row],[Заказ коробок ]]*Таблица616[[#This Row],[Кол-во шт в коробке]]</f>
        <v>0</v>
      </c>
      <c r="L744" s="85">
        <f>Таблица616[[#This Row],[Общее кол-во шт]]*Таблица616[[#This Row],[Оптовая цена KRW за 1шт]]</f>
        <v>0</v>
      </c>
      <c r="M744" s="86" t="str">
        <f>IFERROR(Таблица616[[#This Row],[Общее кол-во шт]]*Таблица616[[#This Row],[Оптовая цена USD за 1шт]],"")</f>
        <v/>
      </c>
      <c r="N744" s="87"/>
    </row>
    <row r="745" spans="1:14" ht="22.5" customHeight="1">
      <c r="A745" s="44" t="s">
        <v>6057</v>
      </c>
      <c r="B745" s="76">
        <v>8806164172186</v>
      </c>
      <c r="C745" s="50" t="s">
        <v>4074</v>
      </c>
      <c r="D745" s="77" t="s">
        <v>3644</v>
      </c>
      <c r="E745" s="78">
        <v>5000</v>
      </c>
      <c r="F745" s="15">
        <v>0.5</v>
      </c>
      <c r="G745" s="80">
        <v>12</v>
      </c>
      <c r="H745" s="81">
        <f>Таблица616[[#This Row],[Коэфициент стоимости]]*Таблица616[[#This Row],[Розничная цена KRW]]</f>
        <v>2500</v>
      </c>
      <c r="I745" s="82" t="str">
        <f>IF($H$1="","Введите курс",Таблица616[[#This Row],[Оптовая цена KRW за 1шт]]/$H$1)</f>
        <v>Введите курс</v>
      </c>
      <c r="J745" s="83"/>
      <c r="K745" s="84">
        <f>Таблица616[[#This Row],[Заказ коробок ]]*Таблица616[[#This Row],[Кол-во шт в коробке]]</f>
        <v>0</v>
      </c>
      <c r="L745" s="85">
        <f>Таблица616[[#This Row],[Общее кол-во шт]]*Таблица616[[#This Row],[Оптовая цена KRW за 1шт]]</f>
        <v>0</v>
      </c>
      <c r="M745" s="86" t="str">
        <f>IFERROR(Таблица616[[#This Row],[Общее кол-во шт]]*Таблица616[[#This Row],[Оптовая цена USD за 1шт]],"")</f>
        <v/>
      </c>
      <c r="N745" s="87"/>
    </row>
    <row r="746" spans="1:14" ht="22.5" customHeight="1">
      <c r="A746" s="44" t="s">
        <v>6058</v>
      </c>
      <c r="B746" s="76">
        <v>8806164172193</v>
      </c>
      <c r="C746" s="50" t="s">
        <v>3645</v>
      </c>
      <c r="D746" s="77" t="s">
        <v>3646</v>
      </c>
      <c r="E746" s="78">
        <v>5000</v>
      </c>
      <c r="F746" s="15">
        <v>0.5</v>
      </c>
      <c r="G746" s="80">
        <v>12</v>
      </c>
      <c r="H746" s="81">
        <f>Таблица616[[#This Row],[Коэфициент стоимости]]*Таблица616[[#This Row],[Розничная цена KRW]]</f>
        <v>2500</v>
      </c>
      <c r="I746" s="82" t="str">
        <f>IF($H$1="","Введите курс",Таблица616[[#This Row],[Оптовая цена KRW за 1шт]]/$H$1)</f>
        <v>Введите курс</v>
      </c>
      <c r="J746" s="83"/>
      <c r="K746" s="84">
        <f>Таблица616[[#This Row],[Заказ коробок ]]*Таблица616[[#This Row],[Кол-во шт в коробке]]</f>
        <v>0</v>
      </c>
      <c r="L746" s="85">
        <f>Таблица616[[#This Row],[Общее кол-во шт]]*Таблица616[[#This Row],[Оптовая цена KRW за 1шт]]</f>
        <v>0</v>
      </c>
      <c r="M746" s="86" t="str">
        <f>IFERROR(Таблица616[[#This Row],[Общее кол-во шт]]*Таблица616[[#This Row],[Оптовая цена USD за 1шт]],"")</f>
        <v/>
      </c>
      <c r="N746" s="87"/>
    </row>
    <row r="747" spans="1:14" ht="22.5" customHeight="1">
      <c r="A747" s="44" t="s">
        <v>6059</v>
      </c>
      <c r="B747" s="76">
        <v>8806164136256</v>
      </c>
      <c r="C747" s="50" t="s">
        <v>3647</v>
      </c>
      <c r="D747" s="77" t="s">
        <v>513</v>
      </c>
      <c r="E747" s="78">
        <v>5500</v>
      </c>
      <c r="F747" s="15">
        <v>0.5</v>
      </c>
      <c r="G747" s="80">
        <v>12</v>
      </c>
      <c r="H747" s="81">
        <f>Таблица616[[#This Row],[Коэфициент стоимости]]*Таблица616[[#This Row],[Розничная цена KRW]]</f>
        <v>2750</v>
      </c>
      <c r="I747" s="82" t="str">
        <f>IF($H$1="","Введите курс",Таблица616[[#This Row],[Оптовая цена KRW за 1шт]]/$H$1)</f>
        <v>Введите курс</v>
      </c>
      <c r="J747" s="83"/>
      <c r="K747" s="84">
        <f>Таблица616[[#This Row],[Заказ коробок ]]*Таблица616[[#This Row],[Кол-во шт в коробке]]</f>
        <v>0</v>
      </c>
      <c r="L747" s="85">
        <f>Таблица616[[#This Row],[Общее кол-во шт]]*Таблица616[[#This Row],[Оптовая цена KRW за 1шт]]</f>
        <v>0</v>
      </c>
      <c r="M747" s="86" t="str">
        <f>IFERROR(Таблица616[[#This Row],[Общее кол-во шт]]*Таблица616[[#This Row],[Оптовая цена USD за 1шт]],"")</f>
        <v/>
      </c>
      <c r="N747" s="87"/>
    </row>
    <row r="748" spans="1:14" ht="22.5" customHeight="1">
      <c r="A748" s="44" t="s">
        <v>6060</v>
      </c>
      <c r="B748" s="76">
        <v>8806164136201</v>
      </c>
      <c r="C748" s="50" t="s">
        <v>3648</v>
      </c>
      <c r="D748" s="77" t="s">
        <v>512</v>
      </c>
      <c r="E748" s="78">
        <v>5500</v>
      </c>
      <c r="F748" s="15">
        <v>0.5</v>
      </c>
      <c r="G748" s="80">
        <v>12</v>
      </c>
      <c r="H748" s="81">
        <f>Таблица616[[#This Row],[Коэфициент стоимости]]*Таблица616[[#This Row],[Розничная цена KRW]]</f>
        <v>2750</v>
      </c>
      <c r="I748" s="82" t="str">
        <f>IF($H$1="","Введите курс",Таблица616[[#This Row],[Оптовая цена KRW за 1шт]]/$H$1)</f>
        <v>Введите курс</v>
      </c>
      <c r="J748" s="83"/>
      <c r="K748" s="84">
        <f>Таблица616[[#This Row],[Заказ коробок ]]*Таблица616[[#This Row],[Кол-во шт в коробке]]</f>
        <v>0</v>
      </c>
      <c r="L748" s="85">
        <f>Таблица616[[#This Row],[Общее кол-во шт]]*Таблица616[[#This Row],[Оптовая цена KRW за 1шт]]</f>
        <v>0</v>
      </c>
      <c r="M748" s="86" t="str">
        <f>IFERROR(Таблица616[[#This Row],[Общее кол-во шт]]*Таблица616[[#This Row],[Оптовая цена USD за 1шт]],"")</f>
        <v/>
      </c>
      <c r="N748" s="87"/>
    </row>
    <row r="749" spans="1:14" ht="22.5" customHeight="1">
      <c r="A749" s="44" t="s">
        <v>6061</v>
      </c>
      <c r="B749" s="76">
        <v>8806164136225</v>
      </c>
      <c r="C749" s="50" t="s">
        <v>3649</v>
      </c>
      <c r="D749" s="77" t="s">
        <v>511</v>
      </c>
      <c r="E749" s="78">
        <v>5500</v>
      </c>
      <c r="F749" s="15">
        <v>0.5</v>
      </c>
      <c r="G749" s="80">
        <v>12</v>
      </c>
      <c r="H749" s="81">
        <f>Таблица616[[#This Row],[Коэфициент стоимости]]*Таблица616[[#This Row],[Розничная цена KRW]]</f>
        <v>2750</v>
      </c>
      <c r="I749" s="82" t="str">
        <f>IF($H$1="","Введите курс",Таблица616[[#This Row],[Оптовая цена KRW за 1шт]]/$H$1)</f>
        <v>Введите курс</v>
      </c>
      <c r="J749" s="83"/>
      <c r="K749" s="84">
        <f>Таблица616[[#This Row],[Заказ коробок ]]*Таблица616[[#This Row],[Кол-во шт в коробке]]</f>
        <v>0</v>
      </c>
      <c r="L749" s="85">
        <f>Таблица616[[#This Row],[Общее кол-во шт]]*Таблица616[[#This Row],[Оптовая цена KRW за 1шт]]</f>
        <v>0</v>
      </c>
      <c r="M749" s="86" t="str">
        <f>IFERROR(Таблица616[[#This Row],[Общее кол-во шт]]*Таблица616[[#This Row],[Оптовая цена USD за 1шт]],"")</f>
        <v/>
      </c>
      <c r="N749" s="87"/>
    </row>
    <row r="750" spans="1:14" ht="22.5" customHeight="1">
      <c r="A750" s="44" t="s">
        <v>6062</v>
      </c>
      <c r="B750" s="76">
        <v>8806164136232</v>
      </c>
      <c r="C750" s="50" t="s">
        <v>3650</v>
      </c>
      <c r="D750" s="77" t="s">
        <v>510</v>
      </c>
      <c r="E750" s="78">
        <v>5500</v>
      </c>
      <c r="F750" s="15">
        <v>0.5</v>
      </c>
      <c r="G750" s="80">
        <v>12</v>
      </c>
      <c r="H750" s="81">
        <f>Таблица616[[#This Row],[Коэфициент стоимости]]*Таблица616[[#This Row],[Розничная цена KRW]]</f>
        <v>2750</v>
      </c>
      <c r="I750" s="82" t="str">
        <f>IF($H$1="","Введите курс",Таблица616[[#This Row],[Оптовая цена KRW за 1шт]]/$H$1)</f>
        <v>Введите курс</v>
      </c>
      <c r="J750" s="83"/>
      <c r="K750" s="84">
        <f>Таблица616[[#This Row],[Заказ коробок ]]*Таблица616[[#This Row],[Кол-во шт в коробке]]</f>
        <v>0</v>
      </c>
      <c r="L750" s="85">
        <f>Таблица616[[#This Row],[Общее кол-во шт]]*Таблица616[[#This Row],[Оптовая цена KRW за 1шт]]</f>
        <v>0</v>
      </c>
      <c r="M750" s="86" t="str">
        <f>IFERROR(Таблица616[[#This Row],[Общее кол-во шт]]*Таблица616[[#This Row],[Оптовая цена USD за 1шт]],"")</f>
        <v/>
      </c>
      <c r="N750" s="87"/>
    </row>
    <row r="751" spans="1:14" ht="22.5" customHeight="1">
      <c r="A751" s="44" t="s">
        <v>6063</v>
      </c>
      <c r="B751" s="76">
        <v>8806164136218</v>
      </c>
      <c r="C751" s="50" t="s">
        <v>3651</v>
      </c>
      <c r="D751" s="77" t="s">
        <v>509</v>
      </c>
      <c r="E751" s="78">
        <v>5500</v>
      </c>
      <c r="F751" s="15">
        <v>0.5</v>
      </c>
      <c r="G751" s="80">
        <v>12</v>
      </c>
      <c r="H751" s="81">
        <f>Таблица616[[#This Row],[Коэфициент стоимости]]*Таблица616[[#This Row],[Розничная цена KRW]]</f>
        <v>2750</v>
      </c>
      <c r="I751" s="82" t="str">
        <f>IF($H$1="","Введите курс",Таблица616[[#This Row],[Оптовая цена KRW за 1шт]]/$H$1)</f>
        <v>Введите курс</v>
      </c>
      <c r="J751" s="83"/>
      <c r="K751" s="84">
        <f>Таблица616[[#This Row],[Заказ коробок ]]*Таблица616[[#This Row],[Кол-во шт в коробке]]</f>
        <v>0</v>
      </c>
      <c r="L751" s="85">
        <f>Таблица616[[#This Row],[Общее кол-во шт]]*Таблица616[[#This Row],[Оптовая цена KRW за 1шт]]</f>
        <v>0</v>
      </c>
      <c r="M751" s="86" t="str">
        <f>IFERROR(Таблица616[[#This Row],[Общее кол-во шт]]*Таблица616[[#This Row],[Оптовая цена USD за 1шт]],"")</f>
        <v/>
      </c>
      <c r="N751" s="87"/>
    </row>
    <row r="752" spans="1:14" ht="22.5" customHeight="1">
      <c r="A752" s="44" t="s">
        <v>6064</v>
      </c>
      <c r="B752" s="76">
        <v>8806164168349</v>
      </c>
      <c r="C752" s="50" t="s">
        <v>3652</v>
      </c>
      <c r="D752" s="77" t="s">
        <v>593</v>
      </c>
      <c r="E752" s="78">
        <v>4000</v>
      </c>
      <c r="F752" s="15">
        <v>0.5</v>
      </c>
      <c r="G752" s="80">
        <v>12</v>
      </c>
      <c r="H752" s="81">
        <f>Таблица616[[#This Row],[Коэфициент стоимости]]*Таблица616[[#This Row],[Розничная цена KRW]]</f>
        <v>2000</v>
      </c>
      <c r="I752" s="82" t="str">
        <f>IF($H$1="","Введите курс",Таблица616[[#This Row],[Оптовая цена KRW за 1шт]]/$H$1)</f>
        <v>Введите курс</v>
      </c>
      <c r="J752" s="83"/>
      <c r="K752" s="84">
        <f>Таблица616[[#This Row],[Заказ коробок ]]*Таблица616[[#This Row],[Кол-во шт в коробке]]</f>
        <v>0</v>
      </c>
      <c r="L752" s="85">
        <f>Таблица616[[#This Row],[Общее кол-во шт]]*Таблица616[[#This Row],[Оптовая цена KRW за 1шт]]</f>
        <v>0</v>
      </c>
      <c r="M752" s="86" t="str">
        <f>IFERROR(Таблица616[[#This Row],[Общее кол-во шт]]*Таблица616[[#This Row],[Оптовая цена USD за 1шт]],"")</f>
        <v/>
      </c>
      <c r="N752" s="87"/>
    </row>
    <row r="753" spans="1:14" ht="22.5" customHeight="1">
      <c r="A753" s="44" t="s">
        <v>6065</v>
      </c>
      <c r="B753" s="76">
        <v>8806164142660</v>
      </c>
      <c r="C753" s="50" t="s">
        <v>3653</v>
      </c>
      <c r="D753" s="77" t="s">
        <v>637</v>
      </c>
      <c r="E753" s="78">
        <v>5500</v>
      </c>
      <c r="F753" s="15">
        <v>0.5</v>
      </c>
      <c r="G753" s="80">
        <v>12</v>
      </c>
      <c r="H753" s="81">
        <f>Таблица616[[#This Row],[Коэфициент стоимости]]*Таблица616[[#This Row],[Розничная цена KRW]]</f>
        <v>2750</v>
      </c>
      <c r="I753" s="82" t="str">
        <f>IF($H$1="","Введите курс",Таблица616[[#This Row],[Оптовая цена KRW за 1шт]]/$H$1)</f>
        <v>Введите курс</v>
      </c>
      <c r="J753" s="83"/>
      <c r="K753" s="84">
        <f>Таблица616[[#This Row],[Заказ коробок ]]*Таблица616[[#This Row],[Кол-во шт в коробке]]</f>
        <v>0</v>
      </c>
      <c r="L753" s="85">
        <f>Таблица616[[#This Row],[Общее кол-во шт]]*Таблица616[[#This Row],[Оптовая цена KRW за 1шт]]</f>
        <v>0</v>
      </c>
      <c r="M753" s="86" t="str">
        <f>IFERROR(Таблица616[[#This Row],[Общее кол-во шт]]*Таблица616[[#This Row],[Оптовая цена USD за 1шт]],"")</f>
        <v/>
      </c>
      <c r="N753" s="87"/>
    </row>
    <row r="754" spans="1:14" ht="22.5" customHeight="1">
      <c r="A754" s="44" t="s">
        <v>6066</v>
      </c>
      <c r="B754" s="76">
        <v>8806164114384</v>
      </c>
      <c r="C754" s="50" t="s">
        <v>3654</v>
      </c>
      <c r="D754" s="77" t="s">
        <v>635</v>
      </c>
      <c r="E754" s="78">
        <v>5500</v>
      </c>
      <c r="F754" s="15">
        <v>0.5</v>
      </c>
      <c r="G754" s="80">
        <v>12</v>
      </c>
      <c r="H754" s="81">
        <f>Таблица616[[#This Row],[Коэфициент стоимости]]*Таблица616[[#This Row],[Розничная цена KRW]]</f>
        <v>2750</v>
      </c>
      <c r="I754" s="82" t="str">
        <f>IF($H$1="","Введите курс",Таблица616[[#This Row],[Оптовая цена KRW за 1шт]]/$H$1)</f>
        <v>Введите курс</v>
      </c>
      <c r="J754" s="83"/>
      <c r="K754" s="84">
        <f>Таблица616[[#This Row],[Заказ коробок ]]*Таблица616[[#This Row],[Кол-во шт в коробке]]</f>
        <v>0</v>
      </c>
      <c r="L754" s="85">
        <f>Таблица616[[#This Row],[Общее кол-во шт]]*Таблица616[[#This Row],[Оптовая цена KRW за 1шт]]</f>
        <v>0</v>
      </c>
      <c r="M754" s="86" t="str">
        <f>IFERROR(Таблица616[[#This Row],[Общее кол-во шт]]*Таблица616[[#This Row],[Оптовая цена USD за 1шт]],"")</f>
        <v/>
      </c>
      <c r="N754" s="87"/>
    </row>
    <row r="755" spans="1:14" ht="22.5" customHeight="1">
      <c r="A755" s="44" t="s">
        <v>6067</v>
      </c>
      <c r="B755" s="76">
        <v>8806164114360</v>
      </c>
      <c r="C755" s="50" t="s">
        <v>3655</v>
      </c>
      <c r="D755" s="77" t="s">
        <v>632</v>
      </c>
      <c r="E755" s="78">
        <v>5500</v>
      </c>
      <c r="F755" s="15">
        <v>0.5</v>
      </c>
      <c r="G755" s="80">
        <v>12</v>
      </c>
      <c r="H755" s="81">
        <f>Таблица616[[#This Row],[Коэфициент стоимости]]*Таблица616[[#This Row],[Розничная цена KRW]]</f>
        <v>2750</v>
      </c>
      <c r="I755" s="82" t="str">
        <f>IF($H$1="","Введите курс",Таблица616[[#This Row],[Оптовая цена KRW за 1шт]]/$H$1)</f>
        <v>Введите курс</v>
      </c>
      <c r="J755" s="83"/>
      <c r="K755" s="84">
        <f>Таблица616[[#This Row],[Заказ коробок ]]*Таблица616[[#This Row],[Кол-во шт в коробке]]</f>
        <v>0</v>
      </c>
      <c r="L755" s="85">
        <f>Таблица616[[#This Row],[Общее кол-во шт]]*Таблица616[[#This Row],[Оптовая цена KRW за 1шт]]</f>
        <v>0</v>
      </c>
      <c r="M755" s="86" t="str">
        <f>IFERROR(Таблица616[[#This Row],[Общее кол-во шт]]*Таблица616[[#This Row],[Оптовая цена USD за 1шт]],"")</f>
        <v/>
      </c>
      <c r="N755" s="87"/>
    </row>
    <row r="756" spans="1:14" ht="22.5" customHeight="1">
      <c r="A756" s="44" t="s">
        <v>6068</v>
      </c>
      <c r="B756" s="76">
        <v>8806164154724</v>
      </c>
      <c r="C756" s="50" t="s">
        <v>3656</v>
      </c>
      <c r="D756" s="77" t="s">
        <v>572</v>
      </c>
      <c r="E756" s="78">
        <v>6000</v>
      </c>
      <c r="F756" s="15">
        <v>0.5</v>
      </c>
      <c r="G756" s="80">
        <v>12</v>
      </c>
      <c r="H756" s="81">
        <f>Таблица616[[#This Row],[Коэфициент стоимости]]*Таблица616[[#This Row],[Розничная цена KRW]]</f>
        <v>3000</v>
      </c>
      <c r="I756" s="82" t="str">
        <f>IF($H$1="","Введите курс",Таблица616[[#This Row],[Оптовая цена KRW за 1шт]]/$H$1)</f>
        <v>Введите курс</v>
      </c>
      <c r="J756" s="83"/>
      <c r="K756" s="84">
        <f>Таблица616[[#This Row],[Заказ коробок ]]*Таблица616[[#This Row],[Кол-во шт в коробке]]</f>
        <v>0</v>
      </c>
      <c r="L756" s="85">
        <f>Таблица616[[#This Row],[Общее кол-во шт]]*Таблица616[[#This Row],[Оптовая цена KRW за 1шт]]</f>
        <v>0</v>
      </c>
      <c r="M756" s="86" t="str">
        <f>IFERROR(Таблица616[[#This Row],[Общее кол-во шт]]*Таблица616[[#This Row],[Оптовая цена USD за 1шт]],"")</f>
        <v/>
      </c>
      <c r="N756" s="87"/>
    </row>
    <row r="757" spans="1:14" ht="22.5" customHeight="1">
      <c r="A757" s="44" t="s">
        <v>6069</v>
      </c>
      <c r="B757" s="76">
        <v>8806164154717</v>
      </c>
      <c r="C757" s="50" t="s">
        <v>3657</v>
      </c>
      <c r="D757" s="77" t="s">
        <v>571</v>
      </c>
      <c r="E757" s="78">
        <v>6000</v>
      </c>
      <c r="F757" s="15">
        <v>0.5</v>
      </c>
      <c r="G757" s="80">
        <v>12</v>
      </c>
      <c r="H757" s="81">
        <f>Таблица616[[#This Row],[Коэфициент стоимости]]*Таблица616[[#This Row],[Розничная цена KRW]]</f>
        <v>3000</v>
      </c>
      <c r="I757" s="82" t="str">
        <f>IF($H$1="","Введите курс",Таблица616[[#This Row],[Оптовая цена KRW за 1шт]]/$H$1)</f>
        <v>Введите курс</v>
      </c>
      <c r="J757" s="83"/>
      <c r="K757" s="84">
        <f>Таблица616[[#This Row],[Заказ коробок ]]*Таблица616[[#This Row],[Кол-во шт в коробке]]</f>
        <v>0</v>
      </c>
      <c r="L757" s="85">
        <f>Таблица616[[#This Row],[Общее кол-во шт]]*Таблица616[[#This Row],[Оптовая цена KRW за 1шт]]</f>
        <v>0</v>
      </c>
      <c r="M757" s="86" t="str">
        <f>IFERROR(Таблица616[[#This Row],[Общее кол-во шт]]*Таблица616[[#This Row],[Оптовая цена USD за 1шт]],"")</f>
        <v/>
      </c>
      <c r="N757" s="87"/>
    </row>
    <row r="758" spans="1:14" ht="22.5" customHeight="1">
      <c r="A758" s="44" t="s">
        <v>6070</v>
      </c>
      <c r="B758" s="76">
        <v>8806164154700</v>
      </c>
      <c r="C758" s="50" t="s">
        <v>3658</v>
      </c>
      <c r="D758" s="77" t="s">
        <v>570</v>
      </c>
      <c r="E758" s="78">
        <v>6000</v>
      </c>
      <c r="F758" s="15">
        <v>0.5</v>
      </c>
      <c r="G758" s="80">
        <v>12</v>
      </c>
      <c r="H758" s="81">
        <f>Таблица616[[#This Row],[Коэфициент стоимости]]*Таблица616[[#This Row],[Розничная цена KRW]]</f>
        <v>3000</v>
      </c>
      <c r="I758" s="82" t="str">
        <f>IF($H$1="","Введите курс",Таблица616[[#This Row],[Оптовая цена KRW за 1шт]]/$H$1)</f>
        <v>Введите курс</v>
      </c>
      <c r="J758" s="83"/>
      <c r="K758" s="84">
        <f>Таблица616[[#This Row],[Заказ коробок ]]*Таблица616[[#This Row],[Кол-во шт в коробке]]</f>
        <v>0</v>
      </c>
      <c r="L758" s="85">
        <f>Таблица616[[#This Row],[Общее кол-во шт]]*Таблица616[[#This Row],[Оптовая цена KRW за 1шт]]</f>
        <v>0</v>
      </c>
      <c r="M758" s="86" t="str">
        <f>IFERROR(Таблица616[[#This Row],[Общее кол-во шт]]*Таблица616[[#This Row],[Оптовая цена USD за 1шт]],"")</f>
        <v/>
      </c>
      <c r="N758" s="87"/>
    </row>
    <row r="759" spans="1:14" ht="22.5" customHeight="1">
      <c r="A759" s="44" t="s">
        <v>6071</v>
      </c>
      <c r="B759" s="76">
        <v>8806164151297</v>
      </c>
      <c r="C759" s="50" t="s">
        <v>3659</v>
      </c>
      <c r="D759" s="77" t="s">
        <v>569</v>
      </c>
      <c r="E759" s="78">
        <v>6000</v>
      </c>
      <c r="F759" s="15">
        <v>0.5</v>
      </c>
      <c r="G759" s="80">
        <v>12</v>
      </c>
      <c r="H759" s="81">
        <f>Таблица616[[#This Row],[Коэфициент стоимости]]*Таблица616[[#This Row],[Розничная цена KRW]]</f>
        <v>3000</v>
      </c>
      <c r="I759" s="82" t="str">
        <f>IF($H$1="","Введите курс",Таблица616[[#This Row],[Оптовая цена KRW за 1шт]]/$H$1)</f>
        <v>Введите курс</v>
      </c>
      <c r="J759" s="83"/>
      <c r="K759" s="84">
        <f>Таблица616[[#This Row],[Заказ коробок ]]*Таблица616[[#This Row],[Кол-во шт в коробке]]</f>
        <v>0</v>
      </c>
      <c r="L759" s="85">
        <f>Таблица616[[#This Row],[Общее кол-во шт]]*Таблица616[[#This Row],[Оптовая цена KRW за 1шт]]</f>
        <v>0</v>
      </c>
      <c r="M759" s="86" t="str">
        <f>IFERROR(Таблица616[[#This Row],[Общее кол-во шт]]*Таблица616[[#This Row],[Оптовая цена USD за 1шт]],"")</f>
        <v/>
      </c>
      <c r="N759" s="87"/>
    </row>
    <row r="760" spans="1:14" ht="22.5" customHeight="1">
      <c r="A760" s="44" t="s">
        <v>6072</v>
      </c>
      <c r="B760" s="76">
        <v>8806164151273</v>
      </c>
      <c r="C760" s="50" t="s">
        <v>3660</v>
      </c>
      <c r="D760" s="77" t="s">
        <v>568</v>
      </c>
      <c r="E760" s="78">
        <v>6000</v>
      </c>
      <c r="F760" s="15">
        <v>0.5</v>
      </c>
      <c r="G760" s="80">
        <v>12</v>
      </c>
      <c r="H760" s="81">
        <f>Таблица616[[#This Row],[Коэфициент стоимости]]*Таблица616[[#This Row],[Розничная цена KRW]]</f>
        <v>3000</v>
      </c>
      <c r="I760" s="82" t="str">
        <f>IF($H$1="","Введите курс",Таблица616[[#This Row],[Оптовая цена KRW за 1шт]]/$H$1)</f>
        <v>Введите курс</v>
      </c>
      <c r="J760" s="83"/>
      <c r="K760" s="84">
        <f>Таблица616[[#This Row],[Заказ коробок ]]*Таблица616[[#This Row],[Кол-во шт в коробке]]</f>
        <v>0</v>
      </c>
      <c r="L760" s="85">
        <f>Таблица616[[#This Row],[Общее кол-во шт]]*Таблица616[[#This Row],[Оптовая цена KRW за 1шт]]</f>
        <v>0</v>
      </c>
      <c r="M760" s="86" t="str">
        <f>IFERROR(Таблица616[[#This Row],[Общее кол-во шт]]*Таблица616[[#This Row],[Оптовая цена USD за 1шт]],"")</f>
        <v/>
      </c>
      <c r="N760" s="87"/>
    </row>
    <row r="761" spans="1:14" ht="22.5" customHeight="1">
      <c r="A761" s="44" t="s">
        <v>6073</v>
      </c>
      <c r="B761" s="76">
        <v>8806164151266</v>
      </c>
      <c r="C761" s="50" t="s">
        <v>3661</v>
      </c>
      <c r="D761" s="77" t="s">
        <v>567</v>
      </c>
      <c r="E761" s="78">
        <v>6000</v>
      </c>
      <c r="F761" s="15">
        <v>0.5</v>
      </c>
      <c r="G761" s="80">
        <v>12</v>
      </c>
      <c r="H761" s="81">
        <f>Таблица616[[#This Row],[Коэфициент стоимости]]*Таблица616[[#This Row],[Розничная цена KRW]]</f>
        <v>3000</v>
      </c>
      <c r="I761" s="82" t="str">
        <f>IF($H$1="","Введите курс",Таблица616[[#This Row],[Оптовая цена KRW за 1шт]]/$H$1)</f>
        <v>Введите курс</v>
      </c>
      <c r="J761" s="83"/>
      <c r="K761" s="84">
        <f>Таблица616[[#This Row],[Заказ коробок ]]*Таблица616[[#This Row],[Кол-во шт в коробке]]</f>
        <v>0</v>
      </c>
      <c r="L761" s="85">
        <f>Таблица616[[#This Row],[Общее кол-во шт]]*Таблица616[[#This Row],[Оптовая цена KRW за 1шт]]</f>
        <v>0</v>
      </c>
      <c r="M761" s="86" t="str">
        <f>IFERROR(Таблица616[[#This Row],[Общее кол-во шт]]*Таблица616[[#This Row],[Оптовая цена USD за 1шт]],"")</f>
        <v/>
      </c>
      <c r="N761" s="87"/>
    </row>
    <row r="762" spans="1:14" ht="22.5" customHeight="1">
      <c r="A762" s="44" t="s">
        <v>6074</v>
      </c>
      <c r="B762" s="76">
        <v>8806164146439</v>
      </c>
      <c r="C762" s="50" t="s">
        <v>3662</v>
      </c>
      <c r="D762" s="77" t="s">
        <v>566</v>
      </c>
      <c r="E762" s="78">
        <v>6000</v>
      </c>
      <c r="F762" s="15">
        <v>0.5</v>
      </c>
      <c r="G762" s="80">
        <v>12</v>
      </c>
      <c r="H762" s="81">
        <f>Таблица616[[#This Row],[Коэфициент стоимости]]*Таблица616[[#This Row],[Розничная цена KRW]]</f>
        <v>3000</v>
      </c>
      <c r="I762" s="82" t="str">
        <f>IF($H$1="","Введите курс",Таблица616[[#This Row],[Оптовая цена KRW за 1шт]]/$H$1)</f>
        <v>Введите курс</v>
      </c>
      <c r="J762" s="83"/>
      <c r="K762" s="84">
        <f>Таблица616[[#This Row],[Заказ коробок ]]*Таблица616[[#This Row],[Кол-во шт в коробке]]</f>
        <v>0</v>
      </c>
      <c r="L762" s="85">
        <f>Таблица616[[#This Row],[Общее кол-во шт]]*Таблица616[[#This Row],[Оптовая цена KRW за 1шт]]</f>
        <v>0</v>
      </c>
      <c r="M762" s="86" t="str">
        <f>IFERROR(Таблица616[[#This Row],[Общее кол-во шт]]*Таблица616[[#This Row],[Оптовая цена USD за 1шт]],"")</f>
        <v/>
      </c>
      <c r="N762" s="87"/>
    </row>
    <row r="763" spans="1:14" ht="22.5" customHeight="1">
      <c r="A763" s="44" t="s">
        <v>6075</v>
      </c>
      <c r="B763" s="76">
        <v>8806164146422</v>
      </c>
      <c r="C763" s="50" t="s">
        <v>3663</v>
      </c>
      <c r="D763" s="77" t="s">
        <v>565</v>
      </c>
      <c r="E763" s="78">
        <v>6000</v>
      </c>
      <c r="F763" s="15">
        <v>0.5</v>
      </c>
      <c r="G763" s="80">
        <v>12</v>
      </c>
      <c r="H763" s="81">
        <f>Таблица616[[#This Row],[Коэфициент стоимости]]*Таблица616[[#This Row],[Розничная цена KRW]]</f>
        <v>3000</v>
      </c>
      <c r="I763" s="82" t="str">
        <f>IF($H$1="","Введите курс",Таблица616[[#This Row],[Оптовая цена KRW за 1шт]]/$H$1)</f>
        <v>Введите курс</v>
      </c>
      <c r="J763" s="83"/>
      <c r="K763" s="84">
        <f>Таблица616[[#This Row],[Заказ коробок ]]*Таблица616[[#This Row],[Кол-во шт в коробке]]</f>
        <v>0</v>
      </c>
      <c r="L763" s="85">
        <f>Таблица616[[#This Row],[Общее кол-во шт]]*Таблица616[[#This Row],[Оптовая цена KRW за 1шт]]</f>
        <v>0</v>
      </c>
      <c r="M763" s="86" t="str">
        <f>IFERROR(Таблица616[[#This Row],[Общее кол-во шт]]*Таблица616[[#This Row],[Оптовая цена USD за 1шт]],"")</f>
        <v/>
      </c>
      <c r="N763" s="87"/>
    </row>
    <row r="764" spans="1:14" ht="22.5" customHeight="1">
      <c r="A764" s="44" t="s">
        <v>6076</v>
      </c>
      <c r="B764" s="76">
        <v>8806164146415</v>
      </c>
      <c r="C764" s="50" t="s">
        <v>3664</v>
      </c>
      <c r="D764" s="77" t="s">
        <v>564</v>
      </c>
      <c r="E764" s="78">
        <v>6000</v>
      </c>
      <c r="F764" s="15">
        <v>0.5</v>
      </c>
      <c r="G764" s="80">
        <v>12</v>
      </c>
      <c r="H764" s="81">
        <f>Таблица616[[#This Row],[Коэфициент стоимости]]*Таблица616[[#This Row],[Розничная цена KRW]]</f>
        <v>3000</v>
      </c>
      <c r="I764" s="82" t="str">
        <f>IF($H$1="","Введите курс",Таблица616[[#This Row],[Оптовая цена KRW за 1шт]]/$H$1)</f>
        <v>Введите курс</v>
      </c>
      <c r="J764" s="83"/>
      <c r="K764" s="84">
        <f>Таблица616[[#This Row],[Заказ коробок ]]*Таблица616[[#This Row],[Кол-во шт в коробке]]</f>
        <v>0</v>
      </c>
      <c r="L764" s="85">
        <f>Таблица616[[#This Row],[Общее кол-во шт]]*Таблица616[[#This Row],[Оптовая цена KRW за 1шт]]</f>
        <v>0</v>
      </c>
      <c r="M764" s="86" t="str">
        <f>IFERROR(Таблица616[[#This Row],[Общее кол-во шт]]*Таблица616[[#This Row],[Оптовая цена USD за 1шт]],"")</f>
        <v/>
      </c>
      <c r="N764" s="87"/>
    </row>
    <row r="765" spans="1:14" ht="22.5" customHeight="1">
      <c r="A765" s="44" t="s">
        <v>6077</v>
      </c>
      <c r="B765" s="76">
        <v>8806164146408</v>
      </c>
      <c r="C765" s="50" t="s">
        <v>3665</v>
      </c>
      <c r="D765" s="77" t="s">
        <v>563</v>
      </c>
      <c r="E765" s="78">
        <v>6000</v>
      </c>
      <c r="F765" s="15">
        <v>0.5</v>
      </c>
      <c r="G765" s="80">
        <v>12</v>
      </c>
      <c r="H765" s="81">
        <f>Таблица616[[#This Row],[Коэфициент стоимости]]*Таблица616[[#This Row],[Розничная цена KRW]]</f>
        <v>3000</v>
      </c>
      <c r="I765" s="82" t="str">
        <f>IF($H$1="","Введите курс",Таблица616[[#This Row],[Оптовая цена KRW за 1шт]]/$H$1)</f>
        <v>Введите курс</v>
      </c>
      <c r="J765" s="83"/>
      <c r="K765" s="84">
        <f>Таблица616[[#This Row],[Заказ коробок ]]*Таблица616[[#This Row],[Кол-во шт в коробке]]</f>
        <v>0</v>
      </c>
      <c r="L765" s="85">
        <f>Таблица616[[#This Row],[Общее кол-во шт]]*Таблица616[[#This Row],[Оптовая цена KRW за 1шт]]</f>
        <v>0</v>
      </c>
      <c r="M765" s="86" t="str">
        <f>IFERROR(Таблица616[[#This Row],[Общее кол-во шт]]*Таблица616[[#This Row],[Оптовая цена USD за 1шт]],"")</f>
        <v/>
      </c>
      <c r="N765" s="87"/>
    </row>
    <row r="766" spans="1:14" ht="22.5" customHeight="1">
      <c r="A766" s="44" t="s">
        <v>6078</v>
      </c>
      <c r="B766" s="76">
        <v>8806164119341</v>
      </c>
      <c r="C766" s="50" t="s">
        <v>3666</v>
      </c>
      <c r="D766" s="77" t="s">
        <v>584</v>
      </c>
      <c r="E766" s="78">
        <v>4500</v>
      </c>
      <c r="F766" s="15">
        <v>0.5</v>
      </c>
      <c r="G766" s="80">
        <v>12</v>
      </c>
      <c r="H766" s="81">
        <f>Таблица616[[#This Row],[Коэфициент стоимости]]*Таблица616[[#This Row],[Розничная цена KRW]]</f>
        <v>2250</v>
      </c>
      <c r="I766" s="82" t="str">
        <f>IF($H$1="","Введите курс",Таблица616[[#This Row],[Оптовая цена KRW за 1шт]]/$H$1)</f>
        <v>Введите курс</v>
      </c>
      <c r="J766" s="83"/>
      <c r="K766" s="84">
        <f>Таблица616[[#This Row],[Заказ коробок ]]*Таблица616[[#This Row],[Кол-во шт в коробке]]</f>
        <v>0</v>
      </c>
      <c r="L766" s="85">
        <f>Таблица616[[#This Row],[Общее кол-во шт]]*Таблица616[[#This Row],[Оптовая цена KRW за 1шт]]</f>
        <v>0</v>
      </c>
      <c r="M766" s="86" t="str">
        <f>IFERROR(Таблица616[[#This Row],[Общее кол-во шт]]*Таблица616[[#This Row],[Оптовая цена USD за 1шт]],"")</f>
        <v/>
      </c>
      <c r="N766" s="87"/>
    </row>
    <row r="767" spans="1:14" ht="22.5" customHeight="1">
      <c r="A767" s="44" t="s">
        <v>6079</v>
      </c>
      <c r="B767" s="76">
        <v>8806164119334</v>
      </c>
      <c r="C767" s="50" t="s">
        <v>3667</v>
      </c>
      <c r="D767" s="77" t="s">
        <v>583</v>
      </c>
      <c r="E767" s="78">
        <v>4500</v>
      </c>
      <c r="F767" s="15">
        <v>0.5</v>
      </c>
      <c r="G767" s="80">
        <v>12</v>
      </c>
      <c r="H767" s="81">
        <f>Таблица616[[#This Row],[Коэфициент стоимости]]*Таблица616[[#This Row],[Розничная цена KRW]]</f>
        <v>2250</v>
      </c>
      <c r="I767" s="82" t="str">
        <f>IF($H$1="","Введите курс",Таблица616[[#This Row],[Оптовая цена KRW за 1шт]]/$H$1)</f>
        <v>Введите курс</v>
      </c>
      <c r="J767" s="83"/>
      <c r="K767" s="84">
        <f>Таблица616[[#This Row],[Заказ коробок ]]*Таблица616[[#This Row],[Кол-во шт в коробке]]</f>
        <v>0</v>
      </c>
      <c r="L767" s="85">
        <f>Таблица616[[#This Row],[Общее кол-во шт]]*Таблица616[[#This Row],[Оптовая цена KRW за 1шт]]</f>
        <v>0</v>
      </c>
      <c r="M767" s="86" t="str">
        <f>IFERROR(Таблица616[[#This Row],[Общее кол-во шт]]*Таблица616[[#This Row],[Оптовая цена USD за 1шт]],"")</f>
        <v/>
      </c>
      <c r="N767" s="87"/>
    </row>
    <row r="768" spans="1:14" ht="22.5" customHeight="1">
      <c r="A768" s="44" t="s">
        <v>6080</v>
      </c>
      <c r="B768" s="76">
        <v>8806164166857</v>
      </c>
      <c r="C768" s="50" t="s">
        <v>3668</v>
      </c>
      <c r="D768" s="77" t="s">
        <v>561</v>
      </c>
      <c r="E768" s="78">
        <v>4000</v>
      </c>
      <c r="F768" s="15">
        <v>0.5</v>
      </c>
      <c r="G768" s="80">
        <v>12</v>
      </c>
      <c r="H768" s="81">
        <f>Таблица616[[#This Row],[Коэфициент стоимости]]*Таблица616[[#This Row],[Розничная цена KRW]]</f>
        <v>2000</v>
      </c>
      <c r="I768" s="82" t="str">
        <f>IF($H$1="","Введите курс",Таблица616[[#This Row],[Оптовая цена KRW за 1шт]]/$H$1)</f>
        <v>Введите курс</v>
      </c>
      <c r="J768" s="83"/>
      <c r="K768" s="84">
        <f>Таблица616[[#This Row],[Заказ коробок ]]*Таблица616[[#This Row],[Кол-во шт в коробке]]</f>
        <v>0</v>
      </c>
      <c r="L768" s="85">
        <f>Таблица616[[#This Row],[Общее кол-во шт]]*Таблица616[[#This Row],[Оптовая цена KRW за 1шт]]</f>
        <v>0</v>
      </c>
      <c r="M768" s="86" t="str">
        <f>IFERROR(Таблица616[[#This Row],[Общее кол-во шт]]*Таблица616[[#This Row],[Оптовая цена USD за 1шт]],"")</f>
        <v/>
      </c>
      <c r="N768" s="87"/>
    </row>
    <row r="769" spans="1:14" ht="22.5" customHeight="1">
      <c r="A769" s="44" t="s">
        <v>6081</v>
      </c>
      <c r="B769" s="76">
        <v>8806164166826</v>
      </c>
      <c r="C769" s="50" t="s">
        <v>3669</v>
      </c>
      <c r="D769" s="77" t="s">
        <v>560</v>
      </c>
      <c r="E769" s="78">
        <v>4000</v>
      </c>
      <c r="F769" s="15">
        <v>0.5</v>
      </c>
      <c r="G769" s="80">
        <v>12</v>
      </c>
      <c r="H769" s="81">
        <f>Таблица616[[#This Row],[Коэфициент стоимости]]*Таблица616[[#This Row],[Розничная цена KRW]]</f>
        <v>2000</v>
      </c>
      <c r="I769" s="82" t="str">
        <f>IF($H$1="","Введите курс",Таблица616[[#This Row],[Оптовая цена KRW за 1шт]]/$H$1)</f>
        <v>Введите курс</v>
      </c>
      <c r="J769" s="83"/>
      <c r="K769" s="84">
        <f>Таблица616[[#This Row],[Заказ коробок ]]*Таблица616[[#This Row],[Кол-во шт в коробке]]</f>
        <v>0</v>
      </c>
      <c r="L769" s="85">
        <f>Таблица616[[#This Row],[Общее кол-во шт]]*Таблица616[[#This Row],[Оптовая цена KRW за 1шт]]</f>
        <v>0</v>
      </c>
      <c r="M769" s="86" t="str">
        <f>IFERROR(Таблица616[[#This Row],[Общее кол-во шт]]*Таблица616[[#This Row],[Оптовая цена USD за 1шт]],"")</f>
        <v/>
      </c>
      <c r="N769" s="87"/>
    </row>
    <row r="770" spans="1:14" ht="22.5" customHeight="1">
      <c r="A770" s="44" t="s">
        <v>6082</v>
      </c>
      <c r="B770" s="76">
        <v>8806164143919</v>
      </c>
      <c r="C770" s="50" t="s">
        <v>3670</v>
      </c>
      <c r="D770" s="77" t="s">
        <v>559</v>
      </c>
      <c r="E770" s="78">
        <v>4500</v>
      </c>
      <c r="F770" s="15">
        <v>0.5</v>
      </c>
      <c r="G770" s="80">
        <v>12</v>
      </c>
      <c r="H770" s="81">
        <f>Таблица616[[#This Row],[Коэфициент стоимости]]*Таблица616[[#This Row],[Розничная цена KRW]]</f>
        <v>2250</v>
      </c>
      <c r="I770" s="82" t="str">
        <f>IF($H$1="","Введите курс",Таблица616[[#This Row],[Оптовая цена KRW за 1шт]]/$H$1)</f>
        <v>Введите курс</v>
      </c>
      <c r="J770" s="83"/>
      <c r="K770" s="84">
        <f>Таблица616[[#This Row],[Заказ коробок ]]*Таблица616[[#This Row],[Кол-во шт в коробке]]</f>
        <v>0</v>
      </c>
      <c r="L770" s="85">
        <f>Таблица616[[#This Row],[Общее кол-во шт]]*Таблица616[[#This Row],[Оптовая цена KRW за 1шт]]</f>
        <v>0</v>
      </c>
      <c r="M770" s="86" t="str">
        <f>IFERROR(Таблица616[[#This Row],[Общее кол-во шт]]*Таблица616[[#This Row],[Оптовая цена USD за 1шт]],"")</f>
        <v/>
      </c>
      <c r="N770" s="87"/>
    </row>
    <row r="771" spans="1:14" ht="22.5" customHeight="1">
      <c r="A771" s="44" t="s">
        <v>6083</v>
      </c>
      <c r="B771" s="76">
        <v>8806164143902</v>
      </c>
      <c r="C771" s="50" t="s">
        <v>3671</v>
      </c>
      <c r="D771" s="77" t="s">
        <v>558</v>
      </c>
      <c r="E771" s="78">
        <v>4500</v>
      </c>
      <c r="F771" s="15">
        <v>0.5</v>
      </c>
      <c r="G771" s="80">
        <v>12</v>
      </c>
      <c r="H771" s="81">
        <f>Таблица616[[#This Row],[Коэфициент стоимости]]*Таблица616[[#This Row],[Розничная цена KRW]]</f>
        <v>2250</v>
      </c>
      <c r="I771" s="82" t="str">
        <f>IF($H$1="","Введите курс",Таблица616[[#This Row],[Оптовая цена KRW за 1шт]]/$H$1)</f>
        <v>Введите курс</v>
      </c>
      <c r="J771" s="83"/>
      <c r="K771" s="84">
        <f>Таблица616[[#This Row],[Заказ коробок ]]*Таблица616[[#This Row],[Кол-во шт в коробке]]</f>
        <v>0</v>
      </c>
      <c r="L771" s="85">
        <f>Таблица616[[#This Row],[Общее кол-во шт]]*Таблица616[[#This Row],[Оптовая цена KRW за 1шт]]</f>
        <v>0</v>
      </c>
      <c r="M771" s="86" t="str">
        <f>IFERROR(Таблица616[[#This Row],[Общее кол-во шт]]*Таблица616[[#This Row],[Оптовая цена USD за 1шт]],"")</f>
        <v/>
      </c>
      <c r="N771" s="87"/>
    </row>
    <row r="772" spans="1:14" ht="22.5" customHeight="1">
      <c r="A772" s="44" t="s">
        <v>6084</v>
      </c>
      <c r="B772" s="76">
        <v>8806164143889</v>
      </c>
      <c r="C772" s="50" t="s">
        <v>3672</v>
      </c>
      <c r="D772" s="77" t="s">
        <v>557</v>
      </c>
      <c r="E772" s="78">
        <v>4500</v>
      </c>
      <c r="F772" s="15">
        <v>0.5</v>
      </c>
      <c r="G772" s="80">
        <v>12</v>
      </c>
      <c r="H772" s="81">
        <f>Таблица616[[#This Row],[Коэфициент стоимости]]*Таблица616[[#This Row],[Розничная цена KRW]]</f>
        <v>2250</v>
      </c>
      <c r="I772" s="82" t="str">
        <f>IF($H$1="","Введите курс",Таблица616[[#This Row],[Оптовая цена KRW за 1шт]]/$H$1)</f>
        <v>Введите курс</v>
      </c>
      <c r="J772" s="83"/>
      <c r="K772" s="84">
        <f>Таблица616[[#This Row],[Заказ коробок ]]*Таблица616[[#This Row],[Кол-во шт в коробке]]</f>
        <v>0</v>
      </c>
      <c r="L772" s="85">
        <f>Таблица616[[#This Row],[Общее кол-во шт]]*Таблица616[[#This Row],[Оптовая цена KRW за 1шт]]</f>
        <v>0</v>
      </c>
      <c r="M772" s="86" t="str">
        <f>IFERROR(Таблица616[[#This Row],[Общее кол-во шт]]*Таблица616[[#This Row],[Оптовая цена USD за 1шт]],"")</f>
        <v/>
      </c>
      <c r="N772" s="87"/>
    </row>
    <row r="773" spans="1:14" ht="22.5" customHeight="1">
      <c r="A773" s="44" t="s">
        <v>6085</v>
      </c>
      <c r="B773" s="76">
        <v>8806164170373</v>
      </c>
      <c r="C773" s="50" t="s">
        <v>3673</v>
      </c>
      <c r="D773" s="77" t="s">
        <v>3674</v>
      </c>
      <c r="E773" s="78">
        <v>12000</v>
      </c>
      <c r="F773" s="15">
        <v>0.5</v>
      </c>
      <c r="G773" s="80">
        <v>12</v>
      </c>
      <c r="H773" s="81">
        <f>Таблица616[[#This Row],[Коэфициент стоимости]]*Таблица616[[#This Row],[Розничная цена KRW]]</f>
        <v>6000</v>
      </c>
      <c r="I773" s="82" t="str">
        <f>IF($H$1="","Введите курс",Таблица616[[#This Row],[Оптовая цена KRW за 1шт]]/$H$1)</f>
        <v>Введите курс</v>
      </c>
      <c r="J773" s="83"/>
      <c r="K773" s="84">
        <f>Таблица616[[#This Row],[Заказ коробок ]]*Таблица616[[#This Row],[Кол-во шт в коробке]]</f>
        <v>0</v>
      </c>
      <c r="L773" s="85">
        <f>Таблица616[[#This Row],[Общее кол-во шт]]*Таблица616[[#This Row],[Оптовая цена KRW за 1шт]]</f>
        <v>0</v>
      </c>
      <c r="M773" s="86" t="str">
        <f>IFERROR(Таблица616[[#This Row],[Общее кол-во шт]]*Таблица616[[#This Row],[Оптовая цена USD за 1шт]],"")</f>
        <v/>
      </c>
      <c r="N773" s="87"/>
    </row>
    <row r="774" spans="1:14" ht="22.5" customHeight="1">
      <c r="A774" s="44" t="s">
        <v>6086</v>
      </c>
      <c r="B774" s="76">
        <v>8806164123041</v>
      </c>
      <c r="C774" s="50" t="s">
        <v>3675</v>
      </c>
      <c r="D774" s="77" t="s">
        <v>800</v>
      </c>
      <c r="E774" s="78">
        <v>9500</v>
      </c>
      <c r="F774" s="15">
        <v>0.5</v>
      </c>
      <c r="G774" s="80">
        <v>12</v>
      </c>
      <c r="H774" s="81">
        <f>Таблица616[[#This Row],[Коэфициент стоимости]]*Таблица616[[#This Row],[Розничная цена KRW]]</f>
        <v>4750</v>
      </c>
      <c r="I774" s="82" t="str">
        <f>IF($H$1="","Введите курс",Таблица616[[#This Row],[Оптовая цена KRW за 1шт]]/$H$1)</f>
        <v>Введите курс</v>
      </c>
      <c r="J774" s="83"/>
      <c r="K774" s="84">
        <f>Таблица616[[#This Row],[Заказ коробок ]]*Таблица616[[#This Row],[Кол-во шт в коробке]]</f>
        <v>0</v>
      </c>
      <c r="L774" s="85">
        <f>Таблица616[[#This Row],[Общее кол-во шт]]*Таблица616[[#This Row],[Оптовая цена KRW за 1шт]]</f>
        <v>0</v>
      </c>
      <c r="M774" s="86" t="str">
        <f>IFERROR(Таблица616[[#This Row],[Общее кол-во шт]]*Таблица616[[#This Row],[Оптовая цена USD за 1шт]],"")</f>
        <v/>
      </c>
      <c r="N774" s="87"/>
    </row>
    <row r="775" spans="1:14" ht="22.5" customHeight="1">
      <c r="A775" s="44" t="s">
        <v>6087</v>
      </c>
      <c r="B775" s="76">
        <v>8806164123034</v>
      </c>
      <c r="C775" s="50" t="s">
        <v>3676</v>
      </c>
      <c r="D775" s="77" t="s">
        <v>799</v>
      </c>
      <c r="E775" s="78">
        <v>9500</v>
      </c>
      <c r="F775" s="15">
        <v>0.5</v>
      </c>
      <c r="G775" s="80">
        <v>12</v>
      </c>
      <c r="H775" s="81">
        <f>Таблица616[[#This Row],[Коэфициент стоимости]]*Таблица616[[#This Row],[Розничная цена KRW]]</f>
        <v>4750</v>
      </c>
      <c r="I775" s="82" t="str">
        <f>IF($H$1="","Введите курс",Таблица616[[#This Row],[Оптовая цена KRW за 1шт]]/$H$1)</f>
        <v>Введите курс</v>
      </c>
      <c r="J775" s="83"/>
      <c r="K775" s="84">
        <f>Таблица616[[#This Row],[Заказ коробок ]]*Таблица616[[#This Row],[Кол-во шт в коробке]]</f>
        <v>0</v>
      </c>
      <c r="L775" s="85">
        <f>Таблица616[[#This Row],[Общее кол-во шт]]*Таблица616[[#This Row],[Оптовая цена KRW за 1шт]]</f>
        <v>0</v>
      </c>
      <c r="M775" s="86" t="str">
        <f>IFERROR(Таблица616[[#This Row],[Общее кол-во шт]]*Таблица616[[#This Row],[Оптовая цена USD за 1шт]],"")</f>
        <v/>
      </c>
      <c r="N775" s="87"/>
    </row>
    <row r="776" spans="1:14" ht="22.5" customHeight="1">
      <c r="A776" s="44" t="s">
        <v>6088</v>
      </c>
      <c r="B776" s="76">
        <v>8806164126851</v>
      </c>
      <c r="C776" s="50" t="s">
        <v>3677</v>
      </c>
      <c r="D776" s="77" t="s">
        <v>775</v>
      </c>
      <c r="E776" s="78">
        <v>9500</v>
      </c>
      <c r="F776" s="15">
        <v>0.5</v>
      </c>
      <c r="G776" s="80">
        <v>12</v>
      </c>
      <c r="H776" s="81">
        <f>Таблица616[[#This Row],[Коэфициент стоимости]]*Таблица616[[#This Row],[Розничная цена KRW]]</f>
        <v>4750</v>
      </c>
      <c r="I776" s="82" t="str">
        <f>IF($H$1="","Введите курс",Таблица616[[#This Row],[Оптовая цена KRW за 1шт]]/$H$1)</f>
        <v>Введите курс</v>
      </c>
      <c r="J776" s="83"/>
      <c r="K776" s="84">
        <f>Таблица616[[#This Row],[Заказ коробок ]]*Таблица616[[#This Row],[Кол-во шт в коробке]]</f>
        <v>0</v>
      </c>
      <c r="L776" s="85">
        <f>Таблица616[[#This Row],[Общее кол-во шт]]*Таблица616[[#This Row],[Оптовая цена KRW за 1шт]]</f>
        <v>0</v>
      </c>
      <c r="M776" s="86" t="str">
        <f>IFERROR(Таблица616[[#This Row],[Общее кол-во шт]]*Таблица616[[#This Row],[Оптовая цена USD за 1шт]],"")</f>
        <v/>
      </c>
      <c r="N776" s="87"/>
    </row>
    <row r="777" spans="1:14" ht="22.5" customHeight="1">
      <c r="A777" s="44" t="s">
        <v>6089</v>
      </c>
      <c r="B777" s="76">
        <v>8806164168257</v>
      </c>
      <c r="C777" s="50" t="s">
        <v>3678</v>
      </c>
      <c r="D777" s="77" t="s">
        <v>333</v>
      </c>
      <c r="E777" s="78">
        <v>10000</v>
      </c>
      <c r="F777" s="15">
        <v>0.5</v>
      </c>
      <c r="G777" s="80">
        <v>12</v>
      </c>
      <c r="H777" s="81">
        <f>Таблица616[[#This Row],[Коэфициент стоимости]]*Таблица616[[#This Row],[Розничная цена KRW]]</f>
        <v>5000</v>
      </c>
      <c r="I777" s="82" t="str">
        <f>IF($H$1="","Введите курс",Таблица616[[#This Row],[Оптовая цена KRW за 1шт]]/$H$1)</f>
        <v>Введите курс</v>
      </c>
      <c r="J777" s="83"/>
      <c r="K777" s="84">
        <f>Таблица616[[#This Row],[Заказ коробок ]]*Таблица616[[#This Row],[Кол-во шт в коробке]]</f>
        <v>0</v>
      </c>
      <c r="L777" s="85">
        <f>Таблица616[[#This Row],[Общее кол-во шт]]*Таблица616[[#This Row],[Оптовая цена KRW за 1шт]]</f>
        <v>0</v>
      </c>
      <c r="M777" s="86" t="str">
        <f>IFERROR(Таблица616[[#This Row],[Общее кол-во шт]]*Таблица616[[#This Row],[Оптовая цена USD за 1шт]],"")</f>
        <v/>
      </c>
      <c r="N777" s="87"/>
    </row>
    <row r="778" spans="1:14" ht="22.5" customHeight="1">
      <c r="A778" s="44" t="s">
        <v>6090</v>
      </c>
      <c r="B778" s="76">
        <v>8806164168240</v>
      </c>
      <c r="C778" s="50" t="s">
        <v>3679</v>
      </c>
      <c r="D778" s="77" t="s">
        <v>332</v>
      </c>
      <c r="E778" s="78">
        <v>10000</v>
      </c>
      <c r="F778" s="15">
        <v>0.5</v>
      </c>
      <c r="G778" s="80">
        <v>12</v>
      </c>
      <c r="H778" s="81">
        <f>Таблица616[[#This Row],[Коэфициент стоимости]]*Таблица616[[#This Row],[Розничная цена KRW]]</f>
        <v>5000</v>
      </c>
      <c r="I778" s="82" t="str">
        <f>IF($H$1="","Введите курс",Таблица616[[#This Row],[Оптовая цена KRW за 1шт]]/$H$1)</f>
        <v>Введите курс</v>
      </c>
      <c r="J778" s="83"/>
      <c r="K778" s="84">
        <f>Таблица616[[#This Row],[Заказ коробок ]]*Таблица616[[#This Row],[Кол-во шт в коробке]]</f>
        <v>0</v>
      </c>
      <c r="L778" s="85">
        <f>Таблица616[[#This Row],[Общее кол-во шт]]*Таблица616[[#This Row],[Оптовая цена KRW за 1шт]]</f>
        <v>0</v>
      </c>
      <c r="M778" s="86" t="str">
        <f>IFERROR(Таблица616[[#This Row],[Общее кол-во шт]]*Таблица616[[#This Row],[Оптовая цена USD за 1шт]],"")</f>
        <v/>
      </c>
      <c r="N778" s="87"/>
    </row>
    <row r="779" spans="1:14" ht="22.5" customHeight="1">
      <c r="A779" s="44" t="s">
        <v>6091</v>
      </c>
      <c r="B779" s="76">
        <v>8806164149737</v>
      </c>
      <c r="C779" s="50" t="s">
        <v>3680</v>
      </c>
      <c r="D779" s="77" t="s">
        <v>590</v>
      </c>
      <c r="E779" s="78">
        <v>8000</v>
      </c>
      <c r="F779" s="15">
        <v>0.5</v>
      </c>
      <c r="G779" s="80">
        <v>12</v>
      </c>
      <c r="H779" s="81">
        <f>Таблица616[[#This Row],[Коэфициент стоимости]]*Таблица616[[#This Row],[Розничная цена KRW]]</f>
        <v>4000</v>
      </c>
      <c r="I779" s="82" t="str">
        <f>IF($H$1="","Введите курс",Таблица616[[#This Row],[Оптовая цена KRW за 1шт]]/$H$1)</f>
        <v>Введите курс</v>
      </c>
      <c r="J779" s="83"/>
      <c r="K779" s="84">
        <f>Таблица616[[#This Row],[Заказ коробок ]]*Таблица616[[#This Row],[Кол-во шт в коробке]]</f>
        <v>0</v>
      </c>
      <c r="L779" s="85">
        <f>Таблица616[[#This Row],[Общее кол-во шт]]*Таблица616[[#This Row],[Оптовая цена KRW за 1шт]]</f>
        <v>0</v>
      </c>
      <c r="M779" s="86" t="str">
        <f>IFERROR(Таблица616[[#This Row],[Общее кол-во шт]]*Таблица616[[#This Row],[Оптовая цена USD за 1шт]],"")</f>
        <v/>
      </c>
      <c r="N779" s="87"/>
    </row>
    <row r="780" spans="1:14" ht="22.5" customHeight="1">
      <c r="A780" s="44" t="s">
        <v>6092</v>
      </c>
      <c r="B780" s="76">
        <v>8806164148990</v>
      </c>
      <c r="C780" s="50" t="s">
        <v>3681</v>
      </c>
      <c r="D780" s="77" t="s">
        <v>588</v>
      </c>
      <c r="E780" s="78">
        <v>8000</v>
      </c>
      <c r="F780" s="15">
        <v>0.5</v>
      </c>
      <c r="G780" s="80">
        <v>12</v>
      </c>
      <c r="H780" s="81">
        <f>Таблица616[[#This Row],[Коэфициент стоимости]]*Таблица616[[#This Row],[Розничная цена KRW]]</f>
        <v>4000</v>
      </c>
      <c r="I780" s="82" t="str">
        <f>IF($H$1="","Введите курс",Таблица616[[#This Row],[Оптовая цена KRW за 1шт]]/$H$1)</f>
        <v>Введите курс</v>
      </c>
      <c r="J780" s="83"/>
      <c r="K780" s="84">
        <f>Таблица616[[#This Row],[Заказ коробок ]]*Таблица616[[#This Row],[Кол-во шт в коробке]]</f>
        <v>0</v>
      </c>
      <c r="L780" s="85">
        <f>Таблица616[[#This Row],[Общее кол-во шт]]*Таблица616[[#This Row],[Оптовая цена KRW за 1шт]]</f>
        <v>0</v>
      </c>
      <c r="M780" s="86" t="str">
        <f>IFERROR(Таблица616[[#This Row],[Общее кол-во шт]]*Таблица616[[#This Row],[Оптовая цена USD за 1шт]],"")</f>
        <v/>
      </c>
      <c r="N780" s="87"/>
    </row>
    <row r="781" spans="1:14" ht="22.5" customHeight="1">
      <c r="A781" s="44" t="s">
        <v>6093</v>
      </c>
      <c r="B781" s="76">
        <v>8806164147917</v>
      </c>
      <c r="C781" s="50" t="s">
        <v>3682</v>
      </c>
      <c r="D781" s="77" t="s">
        <v>803</v>
      </c>
      <c r="E781" s="78">
        <v>10000</v>
      </c>
      <c r="F781" s="15">
        <v>0.5</v>
      </c>
      <c r="G781" s="80">
        <v>10</v>
      </c>
      <c r="H781" s="81">
        <f>Таблица616[[#This Row],[Коэфициент стоимости]]*Таблица616[[#This Row],[Розничная цена KRW]]</f>
        <v>5000</v>
      </c>
      <c r="I781" s="82" t="str">
        <f>IF($H$1="","Введите курс",Таблица616[[#This Row],[Оптовая цена KRW за 1шт]]/$H$1)</f>
        <v>Введите курс</v>
      </c>
      <c r="J781" s="83"/>
      <c r="K781" s="84">
        <f>Таблица616[[#This Row],[Заказ коробок ]]*Таблица616[[#This Row],[Кол-во шт в коробке]]</f>
        <v>0</v>
      </c>
      <c r="L781" s="85">
        <f>Таблица616[[#This Row],[Общее кол-во шт]]*Таблица616[[#This Row],[Оптовая цена KRW за 1шт]]</f>
        <v>0</v>
      </c>
      <c r="M781" s="86" t="str">
        <f>IFERROR(Таблица616[[#This Row],[Общее кол-во шт]]*Таблица616[[#This Row],[Оптовая цена USD за 1шт]],"")</f>
        <v/>
      </c>
      <c r="N781" s="87"/>
    </row>
    <row r="782" spans="1:14" ht="22.5" customHeight="1">
      <c r="A782" s="44" t="s">
        <v>6094</v>
      </c>
      <c r="B782" s="76">
        <v>8806164134542</v>
      </c>
      <c r="C782" s="50" t="s">
        <v>3683</v>
      </c>
      <c r="D782" s="77" t="s">
        <v>802</v>
      </c>
      <c r="E782" s="78">
        <v>10000</v>
      </c>
      <c r="F782" s="15">
        <v>0.5</v>
      </c>
      <c r="G782" s="80">
        <v>10</v>
      </c>
      <c r="H782" s="81">
        <f>Таблица616[[#This Row],[Коэфициент стоимости]]*Таблица616[[#This Row],[Розничная цена KRW]]</f>
        <v>5000</v>
      </c>
      <c r="I782" s="82" t="str">
        <f>IF($H$1="","Введите курс",Таблица616[[#This Row],[Оптовая цена KRW за 1шт]]/$H$1)</f>
        <v>Введите курс</v>
      </c>
      <c r="J782" s="83"/>
      <c r="K782" s="84">
        <f>Таблица616[[#This Row],[Заказ коробок ]]*Таблица616[[#This Row],[Кол-во шт в коробке]]</f>
        <v>0</v>
      </c>
      <c r="L782" s="85">
        <f>Таблица616[[#This Row],[Общее кол-во шт]]*Таблица616[[#This Row],[Оптовая цена KRW за 1шт]]</f>
        <v>0</v>
      </c>
      <c r="M782" s="86" t="str">
        <f>IFERROR(Таблица616[[#This Row],[Общее кол-во шт]]*Таблица616[[#This Row],[Оптовая цена USD за 1шт]],"")</f>
        <v/>
      </c>
      <c r="N782" s="87"/>
    </row>
    <row r="783" spans="1:14" ht="22.5" customHeight="1">
      <c r="A783" s="44" t="s">
        <v>6095</v>
      </c>
      <c r="B783" s="76">
        <v>8806164164693</v>
      </c>
      <c r="C783" s="50" t="s">
        <v>3684</v>
      </c>
      <c r="D783" s="77" t="s">
        <v>855</v>
      </c>
      <c r="E783" s="78">
        <v>1000</v>
      </c>
      <c r="F783" s="15">
        <v>0.5</v>
      </c>
      <c r="G783" s="80">
        <v>50</v>
      </c>
      <c r="H783" s="81">
        <f>Таблица616[[#This Row],[Коэфициент стоимости]]*Таблица616[[#This Row],[Розничная цена KRW]]</f>
        <v>500</v>
      </c>
      <c r="I783" s="82" t="str">
        <f>IF($H$1="","Введите курс",Таблица616[[#This Row],[Оптовая цена KRW за 1шт]]/$H$1)</f>
        <v>Введите курс</v>
      </c>
      <c r="J783" s="83"/>
      <c r="K783" s="84">
        <f>Таблица616[[#This Row],[Заказ коробок ]]*Таблица616[[#This Row],[Кол-во шт в коробке]]</f>
        <v>0</v>
      </c>
      <c r="L783" s="85">
        <f>Таблица616[[#This Row],[Общее кол-во шт]]*Таблица616[[#This Row],[Оптовая цена KRW за 1шт]]</f>
        <v>0</v>
      </c>
      <c r="M783" s="86" t="str">
        <f>IFERROR(Таблица616[[#This Row],[Общее кол-во шт]]*Таблица616[[#This Row],[Оптовая цена USD за 1шт]],"")</f>
        <v/>
      </c>
      <c r="N783" s="87"/>
    </row>
    <row r="784" spans="1:14" ht="22.5" customHeight="1">
      <c r="A784" s="44" t="s">
        <v>6096</v>
      </c>
      <c r="B784" s="76">
        <v>8806164169810</v>
      </c>
      <c r="C784" s="50" t="s">
        <v>3685</v>
      </c>
      <c r="D784" s="77" t="s">
        <v>1012</v>
      </c>
      <c r="E784" s="78">
        <v>1000</v>
      </c>
      <c r="F784" s="15">
        <v>0.5</v>
      </c>
      <c r="G784" s="80">
        <v>50</v>
      </c>
      <c r="H784" s="81">
        <f>Таблица616[[#This Row],[Коэфициент стоимости]]*Таблица616[[#This Row],[Розничная цена KRW]]</f>
        <v>500</v>
      </c>
      <c r="I784" s="82" t="str">
        <f>IF($H$1="","Введите курс",Таблица616[[#This Row],[Оптовая цена KRW за 1шт]]/$H$1)</f>
        <v>Введите курс</v>
      </c>
      <c r="J784" s="83"/>
      <c r="K784" s="84">
        <f>Таблица616[[#This Row],[Заказ коробок ]]*Таблица616[[#This Row],[Кол-во шт в коробке]]</f>
        <v>0</v>
      </c>
      <c r="L784" s="85">
        <f>Таблица616[[#This Row],[Общее кол-во шт]]*Таблица616[[#This Row],[Оптовая цена KRW за 1шт]]</f>
        <v>0</v>
      </c>
      <c r="M784" s="86" t="str">
        <f>IFERROR(Таблица616[[#This Row],[Общее кол-во шт]]*Таблица616[[#This Row],[Оптовая цена USD за 1шт]],"")</f>
        <v/>
      </c>
      <c r="N784" s="87"/>
    </row>
    <row r="785" spans="1:14" ht="22.5" customHeight="1">
      <c r="A785" s="44" t="s">
        <v>6097</v>
      </c>
      <c r="B785" s="76">
        <v>8806164164686</v>
      </c>
      <c r="C785" s="50" t="s">
        <v>3686</v>
      </c>
      <c r="D785" s="77" t="s">
        <v>856</v>
      </c>
      <c r="E785" s="78">
        <v>1000</v>
      </c>
      <c r="F785" s="15">
        <v>0.5</v>
      </c>
      <c r="G785" s="80">
        <v>50</v>
      </c>
      <c r="H785" s="81">
        <f>Таблица616[[#This Row],[Коэфициент стоимости]]*Таблица616[[#This Row],[Розничная цена KRW]]</f>
        <v>500</v>
      </c>
      <c r="I785" s="82" t="str">
        <f>IF($H$1="","Введите курс",Таблица616[[#This Row],[Оптовая цена KRW за 1шт]]/$H$1)</f>
        <v>Введите курс</v>
      </c>
      <c r="J785" s="83"/>
      <c r="K785" s="84">
        <f>Таблица616[[#This Row],[Заказ коробок ]]*Таблица616[[#This Row],[Кол-во шт в коробке]]</f>
        <v>0</v>
      </c>
      <c r="L785" s="85">
        <f>Таблица616[[#This Row],[Общее кол-во шт]]*Таблица616[[#This Row],[Оптовая цена KRW за 1шт]]</f>
        <v>0</v>
      </c>
      <c r="M785" s="86" t="str">
        <f>IFERROR(Таблица616[[#This Row],[Общее кол-во шт]]*Таблица616[[#This Row],[Оптовая цена USD за 1шт]],"")</f>
        <v/>
      </c>
      <c r="N785" s="87"/>
    </row>
    <row r="786" spans="1:14" ht="22.5" customHeight="1">
      <c r="A786" s="44" t="s">
        <v>6098</v>
      </c>
      <c r="B786" s="76">
        <v>8806164169803</v>
      </c>
      <c r="C786" s="50" t="s">
        <v>3687</v>
      </c>
      <c r="D786" s="77" t="s">
        <v>1011</v>
      </c>
      <c r="E786" s="78">
        <v>1000</v>
      </c>
      <c r="F786" s="15">
        <v>0.5</v>
      </c>
      <c r="G786" s="80">
        <v>50</v>
      </c>
      <c r="H786" s="81">
        <f>Таблица616[[#This Row],[Коэфициент стоимости]]*Таблица616[[#This Row],[Розничная цена KRW]]</f>
        <v>500</v>
      </c>
      <c r="I786" s="82" t="str">
        <f>IF($H$1="","Введите курс",Таблица616[[#This Row],[Оптовая цена KRW за 1шт]]/$H$1)</f>
        <v>Введите курс</v>
      </c>
      <c r="J786" s="83"/>
      <c r="K786" s="84">
        <f>Таблица616[[#This Row],[Заказ коробок ]]*Таблица616[[#This Row],[Кол-во шт в коробке]]</f>
        <v>0</v>
      </c>
      <c r="L786" s="85">
        <f>Таблица616[[#This Row],[Общее кол-во шт]]*Таблица616[[#This Row],[Оптовая цена KRW за 1шт]]</f>
        <v>0</v>
      </c>
      <c r="M786" s="86" t="str">
        <f>IFERROR(Таблица616[[#This Row],[Общее кол-во шт]]*Таблица616[[#This Row],[Оптовая цена USD за 1шт]],"")</f>
        <v/>
      </c>
      <c r="N786" s="87"/>
    </row>
    <row r="787" spans="1:14" ht="22.5" customHeight="1">
      <c r="A787" s="44" t="s">
        <v>6099</v>
      </c>
      <c r="B787" s="76">
        <v>8806164164709</v>
      </c>
      <c r="C787" s="50" t="s">
        <v>3688</v>
      </c>
      <c r="D787" s="77" t="s">
        <v>854</v>
      </c>
      <c r="E787" s="78">
        <v>1000</v>
      </c>
      <c r="F787" s="15">
        <v>0.5</v>
      </c>
      <c r="G787" s="80">
        <v>50</v>
      </c>
      <c r="H787" s="81">
        <f>Таблица616[[#This Row],[Коэфициент стоимости]]*Таблица616[[#This Row],[Розничная цена KRW]]</f>
        <v>500</v>
      </c>
      <c r="I787" s="82" t="str">
        <f>IF($H$1="","Введите курс",Таблица616[[#This Row],[Оптовая цена KRW за 1шт]]/$H$1)</f>
        <v>Введите курс</v>
      </c>
      <c r="J787" s="83"/>
      <c r="K787" s="84">
        <f>Таблица616[[#This Row],[Заказ коробок ]]*Таблица616[[#This Row],[Кол-во шт в коробке]]</f>
        <v>0</v>
      </c>
      <c r="L787" s="85">
        <f>Таблица616[[#This Row],[Общее кол-во шт]]*Таблица616[[#This Row],[Оптовая цена KRW за 1шт]]</f>
        <v>0</v>
      </c>
      <c r="M787" s="86" t="str">
        <f>IFERROR(Таблица616[[#This Row],[Общее кол-во шт]]*Таблица616[[#This Row],[Оптовая цена USD за 1шт]],"")</f>
        <v/>
      </c>
      <c r="N787" s="87"/>
    </row>
    <row r="788" spans="1:14" ht="22.5" customHeight="1">
      <c r="A788" s="44" t="s">
        <v>6100</v>
      </c>
      <c r="B788" s="76">
        <v>8806164165782</v>
      </c>
      <c r="C788" s="50" t="s">
        <v>3689</v>
      </c>
      <c r="D788" s="77" t="s">
        <v>925</v>
      </c>
      <c r="E788" s="78">
        <v>15000</v>
      </c>
      <c r="F788" s="15">
        <v>0.5</v>
      </c>
      <c r="G788" s="80">
        <v>10</v>
      </c>
      <c r="H788" s="81">
        <f>Таблица616[[#This Row],[Коэфициент стоимости]]*Таблица616[[#This Row],[Розничная цена KRW]]</f>
        <v>7500</v>
      </c>
      <c r="I788" s="82" t="str">
        <f>IF($H$1="","Введите курс",Таблица616[[#This Row],[Оптовая цена KRW за 1шт]]/$H$1)</f>
        <v>Введите курс</v>
      </c>
      <c r="J788" s="83"/>
      <c r="K788" s="84">
        <f>Таблица616[[#This Row],[Заказ коробок ]]*Таблица616[[#This Row],[Кол-во шт в коробке]]</f>
        <v>0</v>
      </c>
      <c r="L788" s="85">
        <f>Таблица616[[#This Row],[Общее кол-во шт]]*Таблица616[[#This Row],[Оптовая цена KRW за 1шт]]</f>
        <v>0</v>
      </c>
      <c r="M788" s="86" t="str">
        <f>IFERROR(Таблица616[[#This Row],[Общее кол-во шт]]*Таблица616[[#This Row],[Оптовая цена USD за 1шт]],"")</f>
        <v/>
      </c>
      <c r="N788" s="87"/>
    </row>
    <row r="789" spans="1:14" ht="22.5" customHeight="1">
      <c r="A789" s="44" t="s">
        <v>6101</v>
      </c>
      <c r="B789" s="76">
        <v>8806164172285</v>
      </c>
      <c r="C789" s="50" t="s">
        <v>3690</v>
      </c>
      <c r="D789" s="77" t="s">
        <v>3691</v>
      </c>
      <c r="E789" s="78">
        <v>10000</v>
      </c>
      <c r="F789" s="15">
        <v>0.5</v>
      </c>
      <c r="G789" s="80">
        <v>8</v>
      </c>
      <c r="H789" s="81">
        <f>Таблица616[[#This Row],[Коэфициент стоимости]]*Таблица616[[#This Row],[Розничная цена KRW]]</f>
        <v>5000</v>
      </c>
      <c r="I789" s="82" t="str">
        <f>IF($H$1="","Введите курс",Таблица616[[#This Row],[Оптовая цена KRW за 1шт]]/$H$1)</f>
        <v>Введите курс</v>
      </c>
      <c r="J789" s="83"/>
      <c r="K789" s="84">
        <f>Таблица616[[#This Row],[Заказ коробок ]]*Таблица616[[#This Row],[Кол-во шт в коробке]]</f>
        <v>0</v>
      </c>
      <c r="L789" s="85">
        <f>Таблица616[[#This Row],[Общее кол-во шт]]*Таблица616[[#This Row],[Оптовая цена KRW за 1шт]]</f>
        <v>0</v>
      </c>
      <c r="M789" s="86" t="str">
        <f>IFERROR(Таблица616[[#This Row],[Общее кол-во шт]]*Таблица616[[#This Row],[Оптовая цена USD за 1шт]],"")</f>
        <v/>
      </c>
      <c r="N789" s="87"/>
    </row>
    <row r="790" spans="1:14" ht="22.5" customHeight="1">
      <c r="A790" s="44" t="s">
        <v>6102</v>
      </c>
      <c r="B790" s="76">
        <v>8806164143681</v>
      </c>
      <c r="C790" s="50" t="s">
        <v>3692</v>
      </c>
      <c r="D790" s="77" t="s">
        <v>250</v>
      </c>
      <c r="E790" s="78">
        <v>8000</v>
      </c>
      <c r="F790" s="15">
        <v>0.5</v>
      </c>
      <c r="G790" s="80">
        <v>10</v>
      </c>
      <c r="H790" s="81">
        <f>Таблица616[[#This Row],[Коэфициент стоимости]]*Таблица616[[#This Row],[Розничная цена KRW]]</f>
        <v>4000</v>
      </c>
      <c r="I790" s="82" t="str">
        <f>IF($H$1="","Введите курс",Таблица616[[#This Row],[Оптовая цена KRW за 1шт]]/$H$1)</f>
        <v>Введите курс</v>
      </c>
      <c r="J790" s="83"/>
      <c r="K790" s="84">
        <f>Таблица616[[#This Row],[Заказ коробок ]]*Таблица616[[#This Row],[Кол-во шт в коробке]]</f>
        <v>0</v>
      </c>
      <c r="L790" s="85">
        <f>Таблица616[[#This Row],[Общее кол-во шт]]*Таблица616[[#This Row],[Оптовая цена KRW за 1шт]]</f>
        <v>0</v>
      </c>
      <c r="M790" s="86" t="str">
        <f>IFERROR(Таблица616[[#This Row],[Общее кол-во шт]]*Таблица616[[#This Row],[Оптовая цена USD за 1шт]],"")</f>
        <v/>
      </c>
      <c r="N790" s="87"/>
    </row>
    <row r="791" spans="1:14" ht="22.5" customHeight="1">
      <c r="A791" s="44" t="s">
        <v>6103</v>
      </c>
      <c r="B791" s="76">
        <v>8806164170298</v>
      </c>
      <c r="C791" s="50" t="s">
        <v>3693</v>
      </c>
      <c r="D791" s="77" t="s">
        <v>259</v>
      </c>
      <c r="E791" s="78">
        <v>8000</v>
      </c>
      <c r="F791" s="15">
        <v>0.5</v>
      </c>
      <c r="G791" s="80">
        <v>10</v>
      </c>
      <c r="H791" s="81">
        <f>Таблица616[[#This Row],[Коэфициент стоимости]]*Таблица616[[#This Row],[Розничная цена KRW]]</f>
        <v>4000</v>
      </c>
      <c r="I791" s="82" t="str">
        <f>IF($H$1="","Введите курс",Таблица616[[#This Row],[Оптовая цена KRW за 1шт]]/$H$1)</f>
        <v>Введите курс</v>
      </c>
      <c r="J791" s="83"/>
      <c r="K791" s="84">
        <f>Таблица616[[#This Row],[Заказ коробок ]]*Таблица616[[#This Row],[Кол-во шт в коробке]]</f>
        <v>0</v>
      </c>
      <c r="L791" s="85">
        <f>Таблица616[[#This Row],[Общее кол-во шт]]*Таблица616[[#This Row],[Оптовая цена KRW за 1шт]]</f>
        <v>0</v>
      </c>
      <c r="M791" s="86" t="str">
        <f>IFERROR(Таблица616[[#This Row],[Общее кол-во шт]]*Таблица616[[#This Row],[Оптовая цена USD за 1шт]],"")</f>
        <v/>
      </c>
      <c r="N791" s="87"/>
    </row>
    <row r="792" spans="1:14" ht="22.5" customHeight="1">
      <c r="A792" s="44" t="s">
        <v>6104</v>
      </c>
      <c r="B792" s="76">
        <v>8806164167588</v>
      </c>
      <c r="C792" s="50" t="s">
        <v>3694</v>
      </c>
      <c r="D792" s="77" t="s">
        <v>249</v>
      </c>
      <c r="E792" s="78">
        <v>9000</v>
      </c>
      <c r="F792" s="15">
        <v>0.5</v>
      </c>
      <c r="G792" s="80">
        <v>10</v>
      </c>
      <c r="H792" s="81">
        <f>Таблица616[[#This Row],[Коэфициент стоимости]]*Таблица616[[#This Row],[Розничная цена KRW]]</f>
        <v>4500</v>
      </c>
      <c r="I792" s="82" t="str">
        <f>IF($H$1="","Введите курс",Таблица616[[#This Row],[Оптовая цена KRW за 1шт]]/$H$1)</f>
        <v>Введите курс</v>
      </c>
      <c r="J792" s="83"/>
      <c r="K792" s="84">
        <f>Таблица616[[#This Row],[Заказ коробок ]]*Таблица616[[#This Row],[Кол-во шт в коробке]]</f>
        <v>0</v>
      </c>
      <c r="L792" s="85">
        <f>Таблица616[[#This Row],[Общее кол-во шт]]*Таблица616[[#This Row],[Оптовая цена KRW за 1шт]]</f>
        <v>0</v>
      </c>
      <c r="M792" s="86" t="str">
        <f>IFERROR(Таблица616[[#This Row],[Общее кол-во шт]]*Таблица616[[#This Row],[Оптовая цена USD за 1шт]],"")</f>
        <v/>
      </c>
      <c r="N792" s="87"/>
    </row>
    <row r="793" spans="1:14" ht="22.5" customHeight="1">
      <c r="A793" s="44" t="s">
        <v>6105</v>
      </c>
      <c r="B793" s="76">
        <v>8806164138243</v>
      </c>
      <c r="C793" s="50" t="s">
        <v>3695</v>
      </c>
      <c r="D793" s="77" t="s">
        <v>232</v>
      </c>
      <c r="E793" s="78">
        <v>8000</v>
      </c>
      <c r="F793" s="15">
        <v>0.5</v>
      </c>
      <c r="G793" s="80">
        <v>10</v>
      </c>
      <c r="H793" s="81">
        <f>Таблица616[[#This Row],[Коэфициент стоимости]]*Таблица616[[#This Row],[Розничная цена KRW]]</f>
        <v>4000</v>
      </c>
      <c r="I793" s="82" t="str">
        <f>IF($H$1="","Введите курс",Таблица616[[#This Row],[Оптовая цена KRW за 1шт]]/$H$1)</f>
        <v>Введите курс</v>
      </c>
      <c r="J793" s="83"/>
      <c r="K793" s="84">
        <f>Таблица616[[#This Row],[Заказ коробок ]]*Таблица616[[#This Row],[Кол-во шт в коробке]]</f>
        <v>0</v>
      </c>
      <c r="L793" s="85">
        <f>Таблица616[[#This Row],[Общее кол-во шт]]*Таблица616[[#This Row],[Оптовая цена KRW за 1шт]]</f>
        <v>0</v>
      </c>
      <c r="M793" s="86" t="str">
        <f>IFERROR(Таблица616[[#This Row],[Общее кол-во шт]]*Таблица616[[#This Row],[Оптовая цена USD за 1шт]],"")</f>
        <v/>
      </c>
      <c r="N793" s="87"/>
    </row>
    <row r="794" spans="1:14" ht="22.5" customHeight="1">
      <c r="A794" s="44" t="s">
        <v>6106</v>
      </c>
      <c r="B794" s="76">
        <v>8806164166963</v>
      </c>
      <c r="C794" s="50" t="s">
        <v>3696</v>
      </c>
      <c r="D794" s="77" t="s">
        <v>231</v>
      </c>
      <c r="E794" s="78">
        <v>7500</v>
      </c>
      <c r="F794" s="15">
        <v>0.5</v>
      </c>
      <c r="G794" s="80">
        <v>10</v>
      </c>
      <c r="H794" s="81">
        <f>Таблица616[[#This Row],[Коэфициент стоимости]]*Таблица616[[#This Row],[Розничная цена KRW]]</f>
        <v>3750</v>
      </c>
      <c r="I794" s="82" t="str">
        <f>IF($H$1="","Введите курс",Таблица616[[#This Row],[Оптовая цена KRW за 1шт]]/$H$1)</f>
        <v>Введите курс</v>
      </c>
      <c r="J794" s="83"/>
      <c r="K794" s="84">
        <f>Таблица616[[#This Row],[Заказ коробок ]]*Таблица616[[#This Row],[Кол-во шт в коробке]]</f>
        <v>0</v>
      </c>
      <c r="L794" s="85">
        <f>Таблица616[[#This Row],[Общее кол-во шт]]*Таблица616[[#This Row],[Оптовая цена KRW за 1шт]]</f>
        <v>0</v>
      </c>
      <c r="M794" s="86" t="str">
        <f>IFERROR(Таблица616[[#This Row],[Общее кол-во шт]]*Таблица616[[#This Row],[Оптовая цена USD за 1шт]],"")</f>
        <v/>
      </c>
      <c r="N794" s="87"/>
    </row>
    <row r="795" spans="1:14" ht="22.5" customHeight="1">
      <c r="A795" s="44" t="s">
        <v>6107</v>
      </c>
      <c r="B795" s="76">
        <v>8806164171745</v>
      </c>
      <c r="C795" s="50" t="s">
        <v>3697</v>
      </c>
      <c r="D795" s="77" t="s">
        <v>237</v>
      </c>
      <c r="E795" s="78">
        <v>8000</v>
      </c>
      <c r="F795" s="15">
        <v>0.5</v>
      </c>
      <c r="G795" s="80">
        <v>10</v>
      </c>
      <c r="H795" s="81">
        <f>Таблица616[[#This Row],[Коэфициент стоимости]]*Таблица616[[#This Row],[Розничная цена KRW]]</f>
        <v>4000</v>
      </c>
      <c r="I795" s="82" t="str">
        <f>IF($H$1="","Введите курс",Таблица616[[#This Row],[Оптовая цена KRW за 1шт]]/$H$1)</f>
        <v>Введите курс</v>
      </c>
      <c r="J795" s="83"/>
      <c r="K795" s="84">
        <f>Таблица616[[#This Row],[Заказ коробок ]]*Таблица616[[#This Row],[Кол-во шт в коробке]]</f>
        <v>0</v>
      </c>
      <c r="L795" s="85">
        <f>Таблица616[[#This Row],[Общее кол-во шт]]*Таблица616[[#This Row],[Оптовая цена KRW за 1шт]]</f>
        <v>0</v>
      </c>
      <c r="M795" s="86" t="str">
        <f>IFERROR(Таблица616[[#This Row],[Общее кол-во шт]]*Таблица616[[#This Row],[Оптовая цена USD за 1шт]],"")</f>
        <v/>
      </c>
      <c r="N795" s="87"/>
    </row>
    <row r="796" spans="1:14" ht="22.5" customHeight="1">
      <c r="A796" s="44" t="s">
        <v>6108</v>
      </c>
      <c r="B796" s="76">
        <v>8806164167595</v>
      </c>
      <c r="C796" s="50" t="s">
        <v>3698</v>
      </c>
      <c r="D796" s="77" t="s">
        <v>223</v>
      </c>
      <c r="E796" s="78">
        <v>9000</v>
      </c>
      <c r="F796" s="15">
        <v>0.5</v>
      </c>
      <c r="G796" s="80">
        <v>10</v>
      </c>
      <c r="H796" s="81">
        <f>Таблица616[[#This Row],[Коэфициент стоимости]]*Таблица616[[#This Row],[Розничная цена KRW]]</f>
        <v>4500</v>
      </c>
      <c r="I796" s="82" t="str">
        <f>IF($H$1="","Введите курс",Таблица616[[#This Row],[Оптовая цена KRW за 1шт]]/$H$1)</f>
        <v>Введите курс</v>
      </c>
      <c r="J796" s="83"/>
      <c r="K796" s="84">
        <f>Таблица616[[#This Row],[Заказ коробок ]]*Таблица616[[#This Row],[Кол-во шт в коробке]]</f>
        <v>0</v>
      </c>
      <c r="L796" s="85">
        <f>Таблица616[[#This Row],[Общее кол-во шт]]*Таблица616[[#This Row],[Оптовая цена KRW за 1шт]]</f>
        <v>0</v>
      </c>
      <c r="M796" s="86" t="str">
        <f>IFERROR(Таблица616[[#This Row],[Общее кол-во шт]]*Таблица616[[#This Row],[Оптовая цена USD за 1шт]],"")</f>
        <v/>
      </c>
      <c r="N796" s="87"/>
    </row>
    <row r="797" spans="1:14" ht="22.5" customHeight="1">
      <c r="A797" s="44" t="s">
        <v>6109</v>
      </c>
      <c r="B797" s="76">
        <v>8806164141076</v>
      </c>
      <c r="C797" s="50" t="s">
        <v>3699</v>
      </c>
      <c r="D797" s="77" t="s">
        <v>243</v>
      </c>
      <c r="E797" s="78">
        <v>20000</v>
      </c>
      <c r="F797" s="15">
        <v>0.5</v>
      </c>
      <c r="G797" s="80">
        <v>10</v>
      </c>
      <c r="H797" s="81">
        <f>Таблица616[[#This Row],[Коэфициент стоимости]]*Таблица616[[#This Row],[Розничная цена KRW]]</f>
        <v>10000</v>
      </c>
      <c r="I797" s="82" t="str">
        <f>IF($H$1="","Введите курс",Таблица616[[#This Row],[Оптовая цена KRW за 1шт]]/$H$1)</f>
        <v>Введите курс</v>
      </c>
      <c r="J797" s="83"/>
      <c r="K797" s="84">
        <f>Таблица616[[#This Row],[Заказ коробок ]]*Таблица616[[#This Row],[Кол-во шт в коробке]]</f>
        <v>0</v>
      </c>
      <c r="L797" s="85">
        <f>Таблица616[[#This Row],[Общее кол-во шт]]*Таблица616[[#This Row],[Оптовая цена KRW за 1шт]]</f>
        <v>0</v>
      </c>
      <c r="M797" s="86" t="str">
        <f>IFERROR(Таблица616[[#This Row],[Общее кол-во шт]]*Таблица616[[#This Row],[Оптовая цена USD за 1шт]],"")</f>
        <v/>
      </c>
      <c r="N797" s="87"/>
    </row>
    <row r="798" spans="1:14" ht="22.5" customHeight="1">
      <c r="A798" s="44" t="s">
        <v>6110</v>
      </c>
      <c r="B798" s="76">
        <v>8806164167601</v>
      </c>
      <c r="C798" s="50" t="s">
        <v>3700</v>
      </c>
      <c r="D798" s="77" t="s">
        <v>248</v>
      </c>
      <c r="E798" s="78">
        <v>9000</v>
      </c>
      <c r="F798" s="15">
        <v>0.5</v>
      </c>
      <c r="G798" s="80">
        <v>10</v>
      </c>
      <c r="H798" s="81">
        <f>Таблица616[[#This Row],[Коэфициент стоимости]]*Таблица616[[#This Row],[Розничная цена KRW]]</f>
        <v>4500</v>
      </c>
      <c r="I798" s="82" t="str">
        <f>IF($H$1="","Введите курс",Таблица616[[#This Row],[Оптовая цена KRW за 1шт]]/$H$1)</f>
        <v>Введите курс</v>
      </c>
      <c r="J798" s="83"/>
      <c r="K798" s="84">
        <f>Таблица616[[#This Row],[Заказ коробок ]]*Таблица616[[#This Row],[Кол-во шт в коробке]]</f>
        <v>0</v>
      </c>
      <c r="L798" s="85">
        <f>Таблица616[[#This Row],[Общее кол-во шт]]*Таблица616[[#This Row],[Оптовая цена KRW за 1шт]]</f>
        <v>0</v>
      </c>
      <c r="M798" s="86" t="str">
        <f>IFERROR(Таблица616[[#This Row],[Общее кол-во шт]]*Таблица616[[#This Row],[Оптовая цена USD за 1шт]],"")</f>
        <v/>
      </c>
      <c r="N798" s="87"/>
    </row>
    <row r="799" spans="1:14" ht="22.5" customHeight="1">
      <c r="A799" s="44" t="s">
        <v>6111</v>
      </c>
      <c r="B799" s="76">
        <v>8806164166581</v>
      </c>
      <c r="C799" s="50" t="s">
        <v>3701</v>
      </c>
      <c r="D799" s="77" t="s">
        <v>230</v>
      </c>
      <c r="E799" s="78">
        <v>7500</v>
      </c>
      <c r="F799" s="15">
        <v>0.5</v>
      </c>
      <c r="G799" s="80">
        <v>10</v>
      </c>
      <c r="H799" s="81">
        <f>Таблица616[[#This Row],[Коэфициент стоимости]]*Таблица616[[#This Row],[Розничная цена KRW]]</f>
        <v>3750</v>
      </c>
      <c r="I799" s="82" t="str">
        <f>IF($H$1="","Введите курс",Таблица616[[#This Row],[Оптовая цена KRW за 1шт]]/$H$1)</f>
        <v>Введите курс</v>
      </c>
      <c r="J799" s="83"/>
      <c r="K799" s="84">
        <f>Таблица616[[#This Row],[Заказ коробок ]]*Таблица616[[#This Row],[Кол-во шт в коробке]]</f>
        <v>0</v>
      </c>
      <c r="L799" s="85">
        <f>Таблица616[[#This Row],[Общее кол-во шт]]*Таблица616[[#This Row],[Оптовая цена KRW за 1шт]]</f>
        <v>0</v>
      </c>
      <c r="M799" s="86" t="str">
        <f>IFERROR(Таблица616[[#This Row],[Общее кол-во шт]]*Таблица616[[#This Row],[Оптовая цена USD за 1шт]],"")</f>
        <v/>
      </c>
      <c r="N799" s="87"/>
    </row>
    <row r="800" spans="1:14" ht="22.5" customHeight="1">
      <c r="A800" s="44" t="s">
        <v>6112</v>
      </c>
      <c r="B800" s="76">
        <v>8806164167618</v>
      </c>
      <c r="C800" s="50" t="s">
        <v>3702</v>
      </c>
      <c r="D800" s="77" t="s">
        <v>222</v>
      </c>
      <c r="E800" s="78">
        <v>9000</v>
      </c>
      <c r="F800" s="15">
        <v>0.5</v>
      </c>
      <c r="G800" s="80">
        <v>10</v>
      </c>
      <c r="H800" s="81">
        <f>Таблица616[[#This Row],[Коэфициент стоимости]]*Таблица616[[#This Row],[Розничная цена KRW]]</f>
        <v>4500</v>
      </c>
      <c r="I800" s="82" t="str">
        <f>IF($H$1="","Введите курс",Таблица616[[#This Row],[Оптовая цена KRW за 1шт]]/$H$1)</f>
        <v>Введите курс</v>
      </c>
      <c r="J800" s="83"/>
      <c r="K800" s="84">
        <f>Таблица616[[#This Row],[Заказ коробок ]]*Таблица616[[#This Row],[Кол-во шт в коробке]]</f>
        <v>0</v>
      </c>
      <c r="L800" s="85">
        <f>Таблица616[[#This Row],[Общее кол-во шт]]*Таблица616[[#This Row],[Оптовая цена KRW за 1шт]]</f>
        <v>0</v>
      </c>
      <c r="M800" s="86" t="str">
        <f>IFERROR(Таблица616[[#This Row],[Общее кол-во шт]]*Таблица616[[#This Row],[Оптовая цена USD за 1шт]],"")</f>
        <v/>
      </c>
      <c r="N800" s="87"/>
    </row>
    <row r="801" spans="1:14" ht="22.5" customHeight="1">
      <c r="A801" s="44" t="s">
        <v>6113</v>
      </c>
      <c r="B801" s="76">
        <v>8806164166956</v>
      </c>
      <c r="C801" s="50" t="s">
        <v>3703</v>
      </c>
      <c r="D801" s="77" t="s">
        <v>236</v>
      </c>
      <c r="E801" s="78">
        <v>8000</v>
      </c>
      <c r="F801" s="15">
        <v>0.5</v>
      </c>
      <c r="G801" s="80">
        <v>10</v>
      </c>
      <c r="H801" s="81">
        <f>Таблица616[[#This Row],[Коэфициент стоимости]]*Таблица616[[#This Row],[Розничная цена KRW]]</f>
        <v>4000</v>
      </c>
      <c r="I801" s="82" t="str">
        <f>IF($H$1="","Введите курс",Таблица616[[#This Row],[Оптовая цена KRW за 1шт]]/$H$1)</f>
        <v>Введите курс</v>
      </c>
      <c r="J801" s="83"/>
      <c r="K801" s="84">
        <f>Таблица616[[#This Row],[Заказ коробок ]]*Таблица616[[#This Row],[Кол-во шт в коробке]]</f>
        <v>0</v>
      </c>
      <c r="L801" s="85">
        <f>Таблица616[[#This Row],[Общее кол-во шт]]*Таблица616[[#This Row],[Оптовая цена KRW за 1шт]]</f>
        <v>0</v>
      </c>
      <c r="M801" s="86" t="str">
        <f>IFERROR(Таблица616[[#This Row],[Общее кол-во шт]]*Таблица616[[#This Row],[Оптовая цена USD за 1шт]],"")</f>
        <v/>
      </c>
      <c r="N801" s="87"/>
    </row>
    <row r="802" spans="1:14" ht="22.5" customHeight="1">
      <c r="A802" s="44" t="s">
        <v>6114</v>
      </c>
      <c r="B802" s="76">
        <v>8806164169223</v>
      </c>
      <c r="C802" s="50" t="s">
        <v>3704</v>
      </c>
      <c r="D802" s="77" t="s">
        <v>1016</v>
      </c>
      <c r="E802" s="78">
        <v>9000</v>
      </c>
      <c r="F802" s="15">
        <v>0.5</v>
      </c>
      <c r="G802" s="80">
        <v>10</v>
      </c>
      <c r="H802" s="81">
        <f>Таблица616[[#This Row],[Коэфициент стоимости]]*Таблица616[[#This Row],[Розничная цена KRW]]</f>
        <v>4500</v>
      </c>
      <c r="I802" s="82" t="str">
        <f>IF($H$1="","Введите курс",Таблица616[[#This Row],[Оптовая цена KRW за 1шт]]/$H$1)</f>
        <v>Введите курс</v>
      </c>
      <c r="J802" s="83"/>
      <c r="K802" s="84">
        <f>Таблица616[[#This Row],[Заказ коробок ]]*Таблица616[[#This Row],[Кол-во шт в коробке]]</f>
        <v>0</v>
      </c>
      <c r="L802" s="85">
        <f>Таблица616[[#This Row],[Общее кол-во шт]]*Таблица616[[#This Row],[Оптовая цена KRW за 1шт]]</f>
        <v>0</v>
      </c>
      <c r="M802" s="86" t="str">
        <f>IFERROR(Таблица616[[#This Row],[Общее кол-во шт]]*Таблица616[[#This Row],[Оптовая цена USD за 1шт]],"")</f>
        <v/>
      </c>
      <c r="N802" s="87"/>
    </row>
    <row r="803" spans="1:14" ht="22.5" customHeight="1">
      <c r="A803" s="44" t="s">
        <v>6115</v>
      </c>
      <c r="B803" s="76">
        <v>8806164169230</v>
      </c>
      <c r="C803" s="50" t="s">
        <v>3705</v>
      </c>
      <c r="D803" s="77" t="s">
        <v>1014</v>
      </c>
      <c r="E803" s="78">
        <v>9000</v>
      </c>
      <c r="F803" s="15">
        <v>0.5</v>
      </c>
      <c r="G803" s="80">
        <v>10</v>
      </c>
      <c r="H803" s="81">
        <f>Таблица616[[#This Row],[Коэфициент стоимости]]*Таблица616[[#This Row],[Розничная цена KRW]]</f>
        <v>4500</v>
      </c>
      <c r="I803" s="82" t="str">
        <f>IF($H$1="","Введите курс",Таблица616[[#This Row],[Оптовая цена KRW за 1шт]]/$H$1)</f>
        <v>Введите курс</v>
      </c>
      <c r="J803" s="83"/>
      <c r="K803" s="84">
        <f>Таблица616[[#This Row],[Заказ коробок ]]*Таблица616[[#This Row],[Кол-во шт в коробке]]</f>
        <v>0</v>
      </c>
      <c r="L803" s="85">
        <f>Таблица616[[#This Row],[Общее кол-во шт]]*Таблица616[[#This Row],[Оптовая цена KRW за 1шт]]</f>
        <v>0</v>
      </c>
      <c r="M803" s="86" t="str">
        <f>IFERROR(Таблица616[[#This Row],[Общее кол-во шт]]*Таблица616[[#This Row],[Оптовая цена USD за 1шт]],"")</f>
        <v/>
      </c>
      <c r="N803" s="87"/>
    </row>
    <row r="804" spans="1:14" ht="22.5" customHeight="1">
      <c r="A804" s="44" t="s">
        <v>6116</v>
      </c>
      <c r="B804" s="76">
        <v>8806164170786</v>
      </c>
      <c r="C804" s="50" t="s">
        <v>3706</v>
      </c>
      <c r="D804" s="77" t="s">
        <v>239</v>
      </c>
      <c r="E804" s="78">
        <v>8000</v>
      </c>
      <c r="F804" s="15">
        <v>0.5</v>
      </c>
      <c r="G804" s="80">
        <v>10</v>
      </c>
      <c r="H804" s="81">
        <f>Таблица616[[#This Row],[Коэфициент стоимости]]*Таблица616[[#This Row],[Розничная цена KRW]]</f>
        <v>4000</v>
      </c>
      <c r="I804" s="82" t="str">
        <f>IF($H$1="","Введите курс",Таблица616[[#This Row],[Оптовая цена KRW за 1шт]]/$H$1)</f>
        <v>Введите курс</v>
      </c>
      <c r="J804" s="83"/>
      <c r="K804" s="84">
        <f>Таблица616[[#This Row],[Заказ коробок ]]*Таблица616[[#This Row],[Кол-во шт в коробке]]</f>
        <v>0</v>
      </c>
      <c r="L804" s="85">
        <f>Таблица616[[#This Row],[Общее кол-во шт]]*Таблица616[[#This Row],[Оптовая цена KRW за 1шт]]</f>
        <v>0</v>
      </c>
      <c r="M804" s="86" t="str">
        <f>IFERROR(Таблица616[[#This Row],[Общее кол-во шт]]*Таблица616[[#This Row],[Оптовая цена USD за 1шт]],"")</f>
        <v/>
      </c>
      <c r="N804" s="87"/>
    </row>
    <row r="805" spans="1:14" ht="22.5" customHeight="1">
      <c r="A805" s="44" t="s">
        <v>6117</v>
      </c>
      <c r="B805" s="76">
        <v>8806164136720</v>
      </c>
      <c r="C805" s="50" t="s">
        <v>3707</v>
      </c>
      <c r="D805" s="77" t="s">
        <v>410</v>
      </c>
      <c r="E805" s="78">
        <v>42000</v>
      </c>
      <c r="F805" s="15">
        <v>0.5</v>
      </c>
      <c r="G805" s="80">
        <v>10</v>
      </c>
      <c r="H805" s="81">
        <f>Таблица616[[#This Row],[Коэфициент стоимости]]*Таблица616[[#This Row],[Розничная цена KRW]]</f>
        <v>21000</v>
      </c>
      <c r="I805" s="82" t="str">
        <f>IF($H$1="","Введите курс",Таблица616[[#This Row],[Оптовая цена KRW за 1шт]]/$H$1)</f>
        <v>Введите курс</v>
      </c>
      <c r="J805" s="83"/>
      <c r="K805" s="84">
        <f>Таблица616[[#This Row],[Заказ коробок ]]*Таблица616[[#This Row],[Кол-во шт в коробке]]</f>
        <v>0</v>
      </c>
      <c r="L805" s="85">
        <f>Таблица616[[#This Row],[Общее кол-во шт]]*Таблица616[[#This Row],[Оптовая цена KRW за 1шт]]</f>
        <v>0</v>
      </c>
      <c r="M805" s="86" t="str">
        <f>IFERROR(Таблица616[[#This Row],[Общее кол-во шт]]*Таблица616[[#This Row],[Оптовая цена USD за 1шт]],"")</f>
        <v/>
      </c>
      <c r="N805" s="87"/>
    </row>
    <row r="806" spans="1:14" ht="22.5" customHeight="1">
      <c r="A806" s="44" t="s">
        <v>6118</v>
      </c>
      <c r="B806" s="76">
        <v>8806164136737</v>
      </c>
      <c r="C806" s="50" t="s">
        <v>3708</v>
      </c>
      <c r="D806" s="77" t="s">
        <v>409</v>
      </c>
      <c r="E806" s="78">
        <v>42000</v>
      </c>
      <c r="F806" s="15">
        <v>0.5</v>
      </c>
      <c r="G806" s="80">
        <v>10</v>
      </c>
      <c r="H806" s="81">
        <f>Таблица616[[#This Row],[Коэфициент стоимости]]*Таблица616[[#This Row],[Розничная цена KRW]]</f>
        <v>21000</v>
      </c>
      <c r="I806" s="82" t="str">
        <f>IF($H$1="","Введите курс",Таблица616[[#This Row],[Оптовая цена KRW за 1шт]]/$H$1)</f>
        <v>Введите курс</v>
      </c>
      <c r="J806" s="83"/>
      <c r="K806" s="84">
        <f>Таблица616[[#This Row],[Заказ коробок ]]*Таблица616[[#This Row],[Кол-во шт в коробке]]</f>
        <v>0</v>
      </c>
      <c r="L806" s="85">
        <f>Таблица616[[#This Row],[Общее кол-во шт]]*Таблица616[[#This Row],[Оптовая цена KRW за 1шт]]</f>
        <v>0</v>
      </c>
      <c r="M806" s="86" t="str">
        <f>IFERROR(Таблица616[[#This Row],[Общее кол-во шт]]*Таблица616[[#This Row],[Оптовая цена USD за 1шт]],"")</f>
        <v/>
      </c>
      <c r="N806" s="87"/>
    </row>
    <row r="807" spans="1:14" ht="22.5" customHeight="1">
      <c r="A807" s="44" t="s">
        <v>6119</v>
      </c>
      <c r="B807" s="76">
        <v>8806164157220</v>
      </c>
      <c r="C807" s="50" t="s">
        <v>3709</v>
      </c>
      <c r="D807" s="77" t="s">
        <v>312</v>
      </c>
      <c r="E807" s="78">
        <v>8000</v>
      </c>
      <c r="F807" s="15">
        <v>0.5</v>
      </c>
      <c r="G807" s="80">
        <v>12</v>
      </c>
      <c r="H807" s="81">
        <f>Таблица616[[#This Row],[Коэфициент стоимости]]*Таблица616[[#This Row],[Розничная цена KRW]]</f>
        <v>4000</v>
      </c>
      <c r="I807" s="82" t="str">
        <f>IF($H$1="","Введите курс",Таблица616[[#This Row],[Оптовая цена KRW за 1шт]]/$H$1)</f>
        <v>Введите курс</v>
      </c>
      <c r="J807" s="83"/>
      <c r="K807" s="84">
        <f>Таблица616[[#This Row],[Заказ коробок ]]*Таблица616[[#This Row],[Кол-во шт в коробке]]</f>
        <v>0</v>
      </c>
      <c r="L807" s="85">
        <f>Таблица616[[#This Row],[Общее кол-во шт]]*Таблица616[[#This Row],[Оптовая цена KRW за 1шт]]</f>
        <v>0</v>
      </c>
      <c r="M807" s="86" t="str">
        <f>IFERROR(Таблица616[[#This Row],[Общее кол-во шт]]*Таблица616[[#This Row],[Оптовая цена USD за 1шт]],"")</f>
        <v/>
      </c>
      <c r="N807" s="87"/>
    </row>
    <row r="808" spans="1:14" ht="22.5" customHeight="1">
      <c r="A808" s="44" t="s">
        <v>6120</v>
      </c>
      <c r="B808" s="76">
        <v>8806164157237</v>
      </c>
      <c r="C808" s="50" t="s">
        <v>3710</v>
      </c>
      <c r="D808" s="77" t="s">
        <v>311</v>
      </c>
      <c r="E808" s="78">
        <v>8000</v>
      </c>
      <c r="F808" s="15">
        <v>0.5</v>
      </c>
      <c r="G808" s="80">
        <v>12</v>
      </c>
      <c r="H808" s="81">
        <f>Таблица616[[#This Row],[Коэфициент стоимости]]*Таблица616[[#This Row],[Розничная цена KRW]]</f>
        <v>4000</v>
      </c>
      <c r="I808" s="82" t="str">
        <f>IF($H$1="","Введите курс",Таблица616[[#This Row],[Оптовая цена KRW за 1шт]]/$H$1)</f>
        <v>Введите курс</v>
      </c>
      <c r="J808" s="83"/>
      <c r="K808" s="84">
        <f>Таблица616[[#This Row],[Заказ коробок ]]*Таблица616[[#This Row],[Кол-во шт в коробке]]</f>
        <v>0</v>
      </c>
      <c r="L808" s="85">
        <f>Таблица616[[#This Row],[Общее кол-во шт]]*Таблица616[[#This Row],[Оптовая цена KRW за 1шт]]</f>
        <v>0</v>
      </c>
      <c r="M808" s="86" t="str">
        <f>IFERROR(Таблица616[[#This Row],[Общее кол-во шт]]*Таблица616[[#This Row],[Оптовая цена USD за 1шт]],"")</f>
        <v/>
      </c>
      <c r="N808" s="87"/>
    </row>
    <row r="809" spans="1:14" ht="22.5" customHeight="1">
      <c r="A809" s="44" t="s">
        <v>6121</v>
      </c>
      <c r="B809" s="76">
        <v>8806164157213</v>
      </c>
      <c r="C809" s="50" t="s">
        <v>3711</v>
      </c>
      <c r="D809" s="77" t="s">
        <v>310</v>
      </c>
      <c r="E809" s="78">
        <v>8000</v>
      </c>
      <c r="F809" s="15">
        <v>0.5</v>
      </c>
      <c r="G809" s="80">
        <v>12</v>
      </c>
      <c r="H809" s="81">
        <f>Таблица616[[#This Row],[Коэфициент стоимости]]*Таблица616[[#This Row],[Розничная цена KRW]]</f>
        <v>4000</v>
      </c>
      <c r="I809" s="82" t="str">
        <f>IF($H$1="","Введите курс",Таблица616[[#This Row],[Оптовая цена KRW за 1шт]]/$H$1)</f>
        <v>Введите курс</v>
      </c>
      <c r="J809" s="83"/>
      <c r="K809" s="84">
        <f>Таблица616[[#This Row],[Заказ коробок ]]*Таблица616[[#This Row],[Кол-во шт в коробке]]</f>
        <v>0</v>
      </c>
      <c r="L809" s="85">
        <f>Таблица616[[#This Row],[Общее кол-во шт]]*Таблица616[[#This Row],[Оптовая цена KRW за 1шт]]</f>
        <v>0</v>
      </c>
      <c r="M809" s="86" t="str">
        <f>IFERROR(Таблица616[[#This Row],[Общее кол-во шт]]*Таблица616[[#This Row],[Оптовая цена USD за 1шт]],"")</f>
        <v/>
      </c>
      <c r="N809" s="87"/>
    </row>
    <row r="810" spans="1:14" ht="22.5" customHeight="1">
      <c r="A810" s="44" t="s">
        <v>6122</v>
      </c>
      <c r="B810" s="76">
        <v>8806164160060</v>
      </c>
      <c r="C810" s="50" t="s">
        <v>3712</v>
      </c>
      <c r="D810" s="77" t="s">
        <v>306</v>
      </c>
      <c r="E810" s="78">
        <v>10000</v>
      </c>
      <c r="F810" s="15">
        <v>0.5</v>
      </c>
      <c r="G810" s="80">
        <v>12</v>
      </c>
      <c r="H810" s="81">
        <f>Таблица616[[#This Row],[Коэфициент стоимости]]*Таблица616[[#This Row],[Розничная цена KRW]]</f>
        <v>5000</v>
      </c>
      <c r="I810" s="82" t="str">
        <f>IF($H$1="","Введите курс",Таблица616[[#This Row],[Оптовая цена KRW за 1шт]]/$H$1)</f>
        <v>Введите курс</v>
      </c>
      <c r="J810" s="83"/>
      <c r="K810" s="84">
        <f>Таблица616[[#This Row],[Заказ коробок ]]*Таблица616[[#This Row],[Кол-во шт в коробке]]</f>
        <v>0</v>
      </c>
      <c r="L810" s="85">
        <f>Таблица616[[#This Row],[Общее кол-во шт]]*Таблица616[[#This Row],[Оптовая цена KRW за 1шт]]</f>
        <v>0</v>
      </c>
      <c r="M810" s="86" t="str">
        <f>IFERROR(Таблица616[[#This Row],[Общее кол-во шт]]*Таблица616[[#This Row],[Оптовая цена USD за 1шт]],"")</f>
        <v/>
      </c>
      <c r="N810" s="87"/>
    </row>
    <row r="811" spans="1:14" ht="22.5" customHeight="1">
      <c r="A811" s="44" t="s">
        <v>6123</v>
      </c>
      <c r="B811" s="76">
        <v>8806164160053</v>
      </c>
      <c r="C811" s="50" t="s">
        <v>3713</v>
      </c>
      <c r="D811" s="77" t="s">
        <v>305</v>
      </c>
      <c r="E811" s="78">
        <v>10000</v>
      </c>
      <c r="F811" s="15">
        <v>0.5</v>
      </c>
      <c r="G811" s="80">
        <v>12</v>
      </c>
      <c r="H811" s="81">
        <f>Таблица616[[#This Row],[Коэфициент стоимости]]*Таблица616[[#This Row],[Розничная цена KRW]]</f>
        <v>5000</v>
      </c>
      <c r="I811" s="82" t="str">
        <f>IF($H$1="","Введите курс",Таблица616[[#This Row],[Оптовая цена KRW за 1шт]]/$H$1)</f>
        <v>Введите курс</v>
      </c>
      <c r="J811" s="83"/>
      <c r="K811" s="84">
        <f>Таблица616[[#This Row],[Заказ коробок ]]*Таблица616[[#This Row],[Кол-во шт в коробке]]</f>
        <v>0</v>
      </c>
      <c r="L811" s="85">
        <f>Таблица616[[#This Row],[Общее кол-во шт]]*Таблица616[[#This Row],[Оптовая цена KRW за 1шт]]</f>
        <v>0</v>
      </c>
      <c r="M811" s="86" t="str">
        <f>IFERROR(Таблица616[[#This Row],[Общее кол-во шт]]*Таблица616[[#This Row],[Оптовая цена USD за 1шт]],"")</f>
        <v/>
      </c>
      <c r="N811" s="87"/>
    </row>
    <row r="812" spans="1:14" ht="22.5" customHeight="1">
      <c r="A812" s="44" t="s">
        <v>6124</v>
      </c>
      <c r="B812" s="76">
        <v>8806164160046</v>
      </c>
      <c r="C812" s="50" t="s">
        <v>3714</v>
      </c>
      <c r="D812" s="77" t="s">
        <v>304</v>
      </c>
      <c r="E812" s="78">
        <v>10000</v>
      </c>
      <c r="F812" s="15">
        <v>0.5</v>
      </c>
      <c r="G812" s="80">
        <v>12</v>
      </c>
      <c r="H812" s="81">
        <f>Таблица616[[#This Row],[Коэфициент стоимости]]*Таблица616[[#This Row],[Розничная цена KRW]]</f>
        <v>5000</v>
      </c>
      <c r="I812" s="82" t="str">
        <f>IF($H$1="","Введите курс",Таблица616[[#This Row],[Оптовая цена KRW за 1шт]]/$H$1)</f>
        <v>Введите курс</v>
      </c>
      <c r="J812" s="83"/>
      <c r="K812" s="84">
        <f>Таблица616[[#This Row],[Заказ коробок ]]*Таблица616[[#This Row],[Кол-во шт в коробке]]</f>
        <v>0</v>
      </c>
      <c r="L812" s="85">
        <f>Таблица616[[#This Row],[Общее кол-во шт]]*Таблица616[[#This Row],[Оптовая цена KRW за 1шт]]</f>
        <v>0</v>
      </c>
      <c r="M812" s="86" t="str">
        <f>IFERROR(Таблица616[[#This Row],[Общее кол-во шт]]*Таблица616[[#This Row],[Оптовая цена USD за 1шт]],"")</f>
        <v/>
      </c>
      <c r="N812" s="87"/>
    </row>
    <row r="813" spans="1:14" ht="22.5" customHeight="1">
      <c r="A813" s="44" t="s">
        <v>6125</v>
      </c>
      <c r="B813" s="76">
        <v>8806164160077</v>
      </c>
      <c r="C813" s="50" t="s">
        <v>3715</v>
      </c>
      <c r="D813" s="77" t="s">
        <v>309</v>
      </c>
      <c r="E813" s="78">
        <v>10000</v>
      </c>
      <c r="F813" s="15">
        <v>0.5</v>
      </c>
      <c r="G813" s="80">
        <v>12</v>
      </c>
      <c r="H813" s="81">
        <f>Таблица616[[#This Row],[Коэфициент стоимости]]*Таблица616[[#This Row],[Розничная цена KRW]]</f>
        <v>5000</v>
      </c>
      <c r="I813" s="82" t="str">
        <f>IF($H$1="","Введите курс",Таблица616[[#This Row],[Оптовая цена KRW за 1шт]]/$H$1)</f>
        <v>Введите курс</v>
      </c>
      <c r="J813" s="83"/>
      <c r="K813" s="84">
        <f>Таблица616[[#This Row],[Заказ коробок ]]*Таблица616[[#This Row],[Кол-во шт в коробке]]</f>
        <v>0</v>
      </c>
      <c r="L813" s="85">
        <f>Таблица616[[#This Row],[Общее кол-во шт]]*Таблица616[[#This Row],[Оптовая цена KRW за 1шт]]</f>
        <v>0</v>
      </c>
      <c r="M813" s="86" t="str">
        <f>IFERROR(Таблица616[[#This Row],[Общее кол-во шт]]*Таблица616[[#This Row],[Оптовая цена USD за 1шт]],"")</f>
        <v/>
      </c>
      <c r="N813" s="87"/>
    </row>
    <row r="814" spans="1:14" ht="22.5" customHeight="1">
      <c r="A814" s="44" t="s">
        <v>6126</v>
      </c>
      <c r="B814" s="76">
        <v>8806164160039</v>
      </c>
      <c r="C814" s="50" t="s">
        <v>3716</v>
      </c>
      <c r="D814" s="77" t="s">
        <v>308</v>
      </c>
      <c r="E814" s="78">
        <v>10000</v>
      </c>
      <c r="F814" s="15">
        <v>0.5</v>
      </c>
      <c r="G814" s="80">
        <v>12</v>
      </c>
      <c r="H814" s="81">
        <f>Таблица616[[#This Row],[Коэфициент стоимости]]*Таблица616[[#This Row],[Розничная цена KRW]]</f>
        <v>5000</v>
      </c>
      <c r="I814" s="82" t="str">
        <f>IF($H$1="","Введите курс",Таблица616[[#This Row],[Оптовая цена KRW за 1шт]]/$H$1)</f>
        <v>Введите курс</v>
      </c>
      <c r="J814" s="83"/>
      <c r="K814" s="84">
        <f>Таблица616[[#This Row],[Заказ коробок ]]*Таблица616[[#This Row],[Кол-во шт в коробке]]</f>
        <v>0</v>
      </c>
      <c r="L814" s="85">
        <f>Таблица616[[#This Row],[Общее кол-во шт]]*Таблица616[[#This Row],[Оптовая цена KRW за 1шт]]</f>
        <v>0</v>
      </c>
      <c r="M814" s="86" t="str">
        <f>IFERROR(Таблица616[[#This Row],[Общее кол-во шт]]*Таблица616[[#This Row],[Оптовая цена USD за 1шт]],"")</f>
        <v/>
      </c>
      <c r="N814" s="87"/>
    </row>
    <row r="815" spans="1:14" ht="22.5" customHeight="1">
      <c r="A815" s="44" t="s">
        <v>6127</v>
      </c>
      <c r="B815" s="76">
        <v>8806164160022</v>
      </c>
      <c r="C815" s="50" t="s">
        <v>3717</v>
      </c>
      <c r="D815" s="77" t="s">
        <v>307</v>
      </c>
      <c r="E815" s="78">
        <v>10000</v>
      </c>
      <c r="F815" s="15">
        <v>0.5</v>
      </c>
      <c r="G815" s="80">
        <v>12</v>
      </c>
      <c r="H815" s="81">
        <f>Таблица616[[#This Row],[Коэфициент стоимости]]*Таблица616[[#This Row],[Розничная цена KRW]]</f>
        <v>5000</v>
      </c>
      <c r="I815" s="82" t="str">
        <f>IF($H$1="","Введите курс",Таблица616[[#This Row],[Оптовая цена KRW за 1шт]]/$H$1)</f>
        <v>Введите курс</v>
      </c>
      <c r="J815" s="83"/>
      <c r="K815" s="84">
        <f>Таблица616[[#This Row],[Заказ коробок ]]*Таблица616[[#This Row],[Кол-во шт в коробке]]</f>
        <v>0</v>
      </c>
      <c r="L815" s="85">
        <f>Таблица616[[#This Row],[Общее кол-во шт]]*Таблица616[[#This Row],[Оптовая цена KRW за 1шт]]</f>
        <v>0</v>
      </c>
      <c r="M815" s="86" t="str">
        <f>IFERROR(Таблица616[[#This Row],[Общее кол-во шт]]*Таблица616[[#This Row],[Оптовая цена USD за 1шт]],"")</f>
        <v/>
      </c>
      <c r="N815" s="87"/>
    </row>
    <row r="816" spans="1:14" ht="22.5" customHeight="1">
      <c r="A816" s="44" t="s">
        <v>6128</v>
      </c>
      <c r="B816" s="76">
        <v>8806164166000</v>
      </c>
      <c r="C816" s="50" t="s">
        <v>3718</v>
      </c>
      <c r="D816" s="77" t="s">
        <v>302</v>
      </c>
      <c r="E816" s="78">
        <v>10000</v>
      </c>
      <c r="F816" s="15">
        <v>0.5</v>
      </c>
      <c r="G816" s="80">
        <v>12</v>
      </c>
      <c r="H816" s="81">
        <f>Таблица616[[#This Row],[Коэфициент стоимости]]*Таблица616[[#This Row],[Розничная цена KRW]]</f>
        <v>5000</v>
      </c>
      <c r="I816" s="82" t="str">
        <f>IF($H$1="","Введите курс",Таблица616[[#This Row],[Оптовая цена KRW за 1шт]]/$H$1)</f>
        <v>Введите курс</v>
      </c>
      <c r="J816" s="83"/>
      <c r="K816" s="84">
        <f>Таблица616[[#This Row],[Заказ коробок ]]*Таблица616[[#This Row],[Кол-во шт в коробке]]</f>
        <v>0</v>
      </c>
      <c r="L816" s="85">
        <f>Таблица616[[#This Row],[Общее кол-во шт]]*Таблица616[[#This Row],[Оптовая цена KRW за 1шт]]</f>
        <v>0</v>
      </c>
      <c r="M816" s="86" t="str">
        <f>IFERROR(Таблица616[[#This Row],[Общее кол-во шт]]*Таблица616[[#This Row],[Оптовая цена USD за 1шт]],"")</f>
        <v/>
      </c>
      <c r="N816" s="87"/>
    </row>
    <row r="817" spans="1:14" ht="22.5" customHeight="1">
      <c r="A817" s="44" t="s">
        <v>6129</v>
      </c>
      <c r="B817" s="76">
        <v>8806164165997</v>
      </c>
      <c r="C817" s="50" t="s">
        <v>3719</v>
      </c>
      <c r="D817" s="77" t="s">
        <v>303</v>
      </c>
      <c r="E817" s="78">
        <v>10000</v>
      </c>
      <c r="F817" s="15">
        <v>0.5</v>
      </c>
      <c r="G817" s="80">
        <v>12</v>
      </c>
      <c r="H817" s="81">
        <f>Таблица616[[#This Row],[Коэфициент стоимости]]*Таблица616[[#This Row],[Розничная цена KRW]]</f>
        <v>5000</v>
      </c>
      <c r="I817" s="82" t="str">
        <f>IF($H$1="","Введите курс",Таблица616[[#This Row],[Оптовая цена KRW за 1шт]]/$H$1)</f>
        <v>Введите курс</v>
      </c>
      <c r="J817" s="83"/>
      <c r="K817" s="84">
        <f>Таблица616[[#This Row],[Заказ коробок ]]*Таблица616[[#This Row],[Кол-во шт в коробке]]</f>
        <v>0</v>
      </c>
      <c r="L817" s="85">
        <f>Таблица616[[#This Row],[Общее кол-во шт]]*Таблица616[[#This Row],[Оптовая цена KRW за 1шт]]</f>
        <v>0</v>
      </c>
      <c r="M817" s="86" t="str">
        <f>IFERROR(Таблица616[[#This Row],[Общее кол-во шт]]*Таблица616[[#This Row],[Оптовая цена USD за 1шт]],"")</f>
        <v/>
      </c>
      <c r="N817" s="87"/>
    </row>
    <row r="818" spans="1:14" ht="22.5" customHeight="1">
      <c r="A818" s="44" t="s">
        <v>6130</v>
      </c>
      <c r="B818" s="76">
        <v>8806164165980</v>
      </c>
      <c r="C818" s="50" t="s">
        <v>3720</v>
      </c>
      <c r="D818" s="77" t="s">
        <v>301</v>
      </c>
      <c r="E818" s="78">
        <v>10000</v>
      </c>
      <c r="F818" s="15">
        <v>0.5</v>
      </c>
      <c r="G818" s="80">
        <v>12</v>
      </c>
      <c r="H818" s="81">
        <f>Таблица616[[#This Row],[Коэфициент стоимости]]*Таблица616[[#This Row],[Розничная цена KRW]]</f>
        <v>5000</v>
      </c>
      <c r="I818" s="82" t="str">
        <f>IF($H$1="","Введите курс",Таблица616[[#This Row],[Оптовая цена KRW за 1шт]]/$H$1)</f>
        <v>Введите курс</v>
      </c>
      <c r="J818" s="83"/>
      <c r="K818" s="84">
        <f>Таблица616[[#This Row],[Заказ коробок ]]*Таблица616[[#This Row],[Кол-во шт в коробке]]</f>
        <v>0</v>
      </c>
      <c r="L818" s="85">
        <f>Таблица616[[#This Row],[Общее кол-во шт]]*Таблица616[[#This Row],[Оптовая цена KRW за 1шт]]</f>
        <v>0</v>
      </c>
      <c r="M818" s="86" t="str">
        <f>IFERROR(Таблица616[[#This Row],[Общее кол-во шт]]*Таблица616[[#This Row],[Оптовая цена USD за 1шт]],"")</f>
        <v/>
      </c>
      <c r="N818" s="87"/>
    </row>
    <row r="819" spans="1:14" ht="22.5" customHeight="1">
      <c r="A819" s="44" t="s">
        <v>6131</v>
      </c>
      <c r="B819" s="76">
        <v>8806164166277</v>
      </c>
      <c r="C819" s="50" t="s">
        <v>3721</v>
      </c>
      <c r="D819" s="77" t="s">
        <v>917</v>
      </c>
      <c r="E819" s="78">
        <v>23000</v>
      </c>
      <c r="F819" s="15">
        <v>0.5</v>
      </c>
      <c r="G819" s="80">
        <v>10</v>
      </c>
      <c r="H819" s="81">
        <f>Таблица616[[#This Row],[Коэфициент стоимости]]*Таблица616[[#This Row],[Розничная цена KRW]]</f>
        <v>11500</v>
      </c>
      <c r="I819" s="82" t="str">
        <f>IF($H$1="","Введите курс",Таблица616[[#This Row],[Оптовая цена KRW за 1шт]]/$H$1)</f>
        <v>Введите курс</v>
      </c>
      <c r="J819" s="83"/>
      <c r="K819" s="84">
        <f>Таблица616[[#This Row],[Заказ коробок ]]*Таблица616[[#This Row],[Кол-во шт в коробке]]</f>
        <v>0</v>
      </c>
      <c r="L819" s="85">
        <f>Таблица616[[#This Row],[Общее кол-во шт]]*Таблица616[[#This Row],[Оптовая цена KRW за 1шт]]</f>
        <v>0</v>
      </c>
      <c r="M819" s="86" t="str">
        <f>IFERROR(Таблица616[[#This Row],[Общее кол-во шт]]*Таблица616[[#This Row],[Оптовая цена USD за 1шт]],"")</f>
        <v/>
      </c>
      <c r="N819" s="87"/>
    </row>
    <row r="820" spans="1:14" ht="22.5" customHeight="1">
      <c r="A820" s="44" t="s">
        <v>6132</v>
      </c>
      <c r="B820" s="76">
        <v>8806164166284</v>
      </c>
      <c r="C820" s="50" t="s">
        <v>3722</v>
      </c>
      <c r="D820" s="77" t="s">
        <v>915</v>
      </c>
      <c r="E820" s="78">
        <v>23000</v>
      </c>
      <c r="F820" s="15">
        <v>0.5</v>
      </c>
      <c r="G820" s="80">
        <v>10</v>
      </c>
      <c r="H820" s="81">
        <f>Таблица616[[#This Row],[Коэфициент стоимости]]*Таблица616[[#This Row],[Розничная цена KRW]]</f>
        <v>11500</v>
      </c>
      <c r="I820" s="82" t="str">
        <f>IF($H$1="","Введите курс",Таблица616[[#This Row],[Оптовая цена KRW за 1шт]]/$H$1)</f>
        <v>Введите курс</v>
      </c>
      <c r="J820" s="83"/>
      <c r="K820" s="84">
        <f>Таблица616[[#This Row],[Заказ коробок ]]*Таблица616[[#This Row],[Кол-во шт в коробке]]</f>
        <v>0</v>
      </c>
      <c r="L820" s="85">
        <f>Таблица616[[#This Row],[Общее кол-во шт]]*Таблица616[[#This Row],[Оптовая цена KRW за 1шт]]</f>
        <v>0</v>
      </c>
      <c r="M820" s="86" t="str">
        <f>IFERROR(Таблица616[[#This Row],[Общее кол-во шт]]*Таблица616[[#This Row],[Оптовая цена USD за 1шт]],"")</f>
        <v/>
      </c>
      <c r="N820" s="87"/>
    </row>
    <row r="821" spans="1:14" ht="22.5" customHeight="1">
      <c r="A821" s="44" t="s">
        <v>6133</v>
      </c>
      <c r="B821" s="76">
        <v>8806164169285</v>
      </c>
      <c r="C821" s="50" t="s">
        <v>3723</v>
      </c>
      <c r="D821" s="77" t="s">
        <v>3724</v>
      </c>
      <c r="E821" s="78">
        <v>23000</v>
      </c>
      <c r="F821" s="15">
        <v>0.5</v>
      </c>
      <c r="G821" s="80">
        <v>10</v>
      </c>
      <c r="H821" s="81">
        <f>Таблица616[[#This Row],[Коэфициент стоимости]]*Таблица616[[#This Row],[Розничная цена KRW]]</f>
        <v>11500</v>
      </c>
      <c r="I821" s="82" t="str">
        <f>IF($H$1="","Введите курс",Таблица616[[#This Row],[Оптовая цена KRW за 1шт]]/$H$1)</f>
        <v>Введите курс</v>
      </c>
      <c r="J821" s="83"/>
      <c r="K821" s="84">
        <f>Таблица616[[#This Row],[Заказ коробок ]]*Таблица616[[#This Row],[Кол-во шт в коробке]]</f>
        <v>0</v>
      </c>
      <c r="L821" s="85">
        <f>Таблица616[[#This Row],[Общее кол-во шт]]*Таблица616[[#This Row],[Оптовая цена KRW за 1шт]]</f>
        <v>0</v>
      </c>
      <c r="M821" s="86" t="str">
        <f>IFERROR(Таблица616[[#This Row],[Общее кол-во шт]]*Таблица616[[#This Row],[Оптовая цена USD за 1шт]],"")</f>
        <v/>
      </c>
      <c r="N821" s="87"/>
    </row>
    <row r="822" spans="1:14" ht="22.5" customHeight="1">
      <c r="A822" s="44" t="s">
        <v>6134</v>
      </c>
      <c r="B822" s="76">
        <v>8806164169292</v>
      </c>
      <c r="C822" s="50" t="s">
        <v>3725</v>
      </c>
      <c r="D822" s="77" t="s">
        <v>3726</v>
      </c>
      <c r="E822" s="78">
        <v>23000</v>
      </c>
      <c r="F822" s="15">
        <v>0.5</v>
      </c>
      <c r="G822" s="80">
        <v>10</v>
      </c>
      <c r="H822" s="81">
        <f>Таблица616[[#This Row],[Коэфициент стоимости]]*Таблица616[[#This Row],[Розничная цена KRW]]</f>
        <v>11500</v>
      </c>
      <c r="I822" s="82" t="str">
        <f>IF($H$1="","Введите курс",Таблица616[[#This Row],[Оптовая цена KRW за 1шт]]/$H$1)</f>
        <v>Введите курс</v>
      </c>
      <c r="J822" s="83"/>
      <c r="K822" s="84">
        <f>Таблица616[[#This Row],[Заказ коробок ]]*Таблица616[[#This Row],[Кол-во шт в коробке]]</f>
        <v>0</v>
      </c>
      <c r="L822" s="85">
        <f>Таблица616[[#This Row],[Общее кол-во шт]]*Таблица616[[#This Row],[Оптовая цена KRW за 1шт]]</f>
        <v>0</v>
      </c>
      <c r="M822" s="86" t="str">
        <f>IFERROR(Таблица616[[#This Row],[Общее кол-во шт]]*Таблица616[[#This Row],[Оптовая цена USD за 1шт]],"")</f>
        <v/>
      </c>
      <c r="N822" s="87"/>
    </row>
    <row r="823" spans="1:14" ht="22.5" customHeight="1">
      <c r="A823" s="44" t="s">
        <v>6135</v>
      </c>
      <c r="B823" s="76">
        <v>8806164169308</v>
      </c>
      <c r="C823" s="50" t="s">
        <v>3727</v>
      </c>
      <c r="D823" s="77" t="s">
        <v>3728</v>
      </c>
      <c r="E823" s="78">
        <v>46000</v>
      </c>
      <c r="F823" s="15">
        <v>0.5</v>
      </c>
      <c r="G823" s="80">
        <v>10</v>
      </c>
      <c r="H823" s="81">
        <f>Таблица616[[#This Row],[Коэфициент стоимости]]*Таблица616[[#This Row],[Розничная цена KRW]]</f>
        <v>23000</v>
      </c>
      <c r="I823" s="82" t="str">
        <f>IF($H$1="","Введите курс",Таблица616[[#This Row],[Оптовая цена KRW за 1шт]]/$H$1)</f>
        <v>Введите курс</v>
      </c>
      <c r="J823" s="83"/>
      <c r="K823" s="84">
        <f>Таблица616[[#This Row],[Заказ коробок ]]*Таблица616[[#This Row],[Кол-во шт в коробке]]</f>
        <v>0</v>
      </c>
      <c r="L823" s="85">
        <f>Таблица616[[#This Row],[Общее кол-во шт]]*Таблица616[[#This Row],[Оптовая цена KRW за 1шт]]</f>
        <v>0</v>
      </c>
      <c r="M823" s="86" t="str">
        <f>IFERROR(Таблица616[[#This Row],[Общее кол-во шт]]*Таблица616[[#This Row],[Оптовая цена USD за 1шт]],"")</f>
        <v/>
      </c>
      <c r="N823" s="87"/>
    </row>
    <row r="824" spans="1:14" ht="22.5" customHeight="1">
      <c r="A824" s="44" t="s">
        <v>6136</v>
      </c>
      <c r="B824" s="76">
        <v>8806164169254</v>
      </c>
      <c r="C824" s="50" t="s">
        <v>3729</v>
      </c>
      <c r="D824" s="77" t="s">
        <v>3730</v>
      </c>
      <c r="E824" s="78">
        <v>26000</v>
      </c>
      <c r="F824" s="15">
        <v>0.5</v>
      </c>
      <c r="G824" s="80">
        <v>10</v>
      </c>
      <c r="H824" s="81">
        <f>Таблица616[[#This Row],[Коэфициент стоимости]]*Таблица616[[#This Row],[Розничная цена KRW]]</f>
        <v>13000</v>
      </c>
      <c r="I824" s="82" t="str">
        <f>IF($H$1="","Введите курс",Таблица616[[#This Row],[Оптовая цена KRW за 1шт]]/$H$1)</f>
        <v>Введите курс</v>
      </c>
      <c r="J824" s="83"/>
      <c r="K824" s="84">
        <f>Таблица616[[#This Row],[Заказ коробок ]]*Таблица616[[#This Row],[Кол-во шт в коробке]]</f>
        <v>0</v>
      </c>
      <c r="L824" s="85">
        <f>Таблица616[[#This Row],[Общее кол-во шт]]*Таблица616[[#This Row],[Оптовая цена KRW за 1шт]]</f>
        <v>0</v>
      </c>
      <c r="M824" s="86" t="str">
        <f>IFERROR(Таблица616[[#This Row],[Общее кол-во шт]]*Таблица616[[#This Row],[Оптовая цена USD за 1шт]],"")</f>
        <v/>
      </c>
      <c r="N824" s="87"/>
    </row>
    <row r="825" spans="1:14" ht="22.5" customHeight="1">
      <c r="A825" s="44" t="s">
        <v>6137</v>
      </c>
      <c r="B825" s="76">
        <v>8806164143049</v>
      </c>
      <c r="C825" s="50" t="s">
        <v>3731</v>
      </c>
      <c r="D825" s="77" t="s">
        <v>181</v>
      </c>
      <c r="E825" s="78">
        <v>12000</v>
      </c>
      <c r="F825" s="15">
        <v>0.5</v>
      </c>
      <c r="G825" s="80">
        <v>10</v>
      </c>
      <c r="H825" s="81">
        <f>Таблица616[[#This Row],[Коэфициент стоимости]]*Таблица616[[#This Row],[Розничная цена KRW]]</f>
        <v>6000</v>
      </c>
      <c r="I825" s="82" t="str">
        <f>IF($H$1="","Введите курс",Таблица616[[#This Row],[Оптовая цена KRW за 1шт]]/$H$1)</f>
        <v>Введите курс</v>
      </c>
      <c r="J825" s="83"/>
      <c r="K825" s="84">
        <f>Таблица616[[#This Row],[Заказ коробок ]]*Таблица616[[#This Row],[Кол-во шт в коробке]]</f>
        <v>0</v>
      </c>
      <c r="L825" s="85">
        <f>Таблица616[[#This Row],[Общее кол-во шт]]*Таблица616[[#This Row],[Оптовая цена KRW за 1шт]]</f>
        <v>0</v>
      </c>
      <c r="M825" s="86" t="str">
        <f>IFERROR(Таблица616[[#This Row],[Общее кол-во шт]]*Таблица616[[#This Row],[Оптовая цена USD за 1шт]],"")</f>
        <v/>
      </c>
      <c r="N825" s="87"/>
    </row>
    <row r="826" spans="1:14" ht="22.5" customHeight="1">
      <c r="A826" s="44" t="s">
        <v>6138</v>
      </c>
      <c r="B826" s="76">
        <v>8806164148662</v>
      </c>
      <c r="C826" s="50" t="s">
        <v>3732</v>
      </c>
      <c r="D826" s="77" t="s">
        <v>178</v>
      </c>
      <c r="E826" s="78">
        <v>22000</v>
      </c>
      <c r="F826" s="15">
        <v>0.5</v>
      </c>
      <c r="G826" s="80">
        <v>10</v>
      </c>
      <c r="H826" s="81">
        <f>Таблица616[[#This Row],[Коэфициент стоимости]]*Таблица616[[#This Row],[Розничная цена KRW]]</f>
        <v>11000</v>
      </c>
      <c r="I826" s="82" t="str">
        <f>IF($H$1="","Введите курс",Таблица616[[#This Row],[Оптовая цена KRW за 1шт]]/$H$1)</f>
        <v>Введите курс</v>
      </c>
      <c r="J826" s="83"/>
      <c r="K826" s="84">
        <f>Таблица616[[#This Row],[Заказ коробок ]]*Таблица616[[#This Row],[Кол-во шт в коробке]]</f>
        <v>0</v>
      </c>
      <c r="L826" s="85">
        <f>Таблица616[[#This Row],[Общее кол-во шт]]*Таблица616[[#This Row],[Оптовая цена KRW за 1шт]]</f>
        <v>0</v>
      </c>
      <c r="M826" s="86" t="str">
        <f>IFERROR(Таблица616[[#This Row],[Общее кол-во шт]]*Таблица616[[#This Row],[Оптовая цена USD за 1шт]],"")</f>
        <v/>
      </c>
      <c r="N826" s="87"/>
    </row>
    <row r="827" spans="1:14" ht="22.5" customHeight="1">
      <c r="A827" s="44" t="s">
        <v>6139</v>
      </c>
      <c r="B827" s="76">
        <v>8806164154595</v>
      </c>
      <c r="C827" s="50" t="s">
        <v>3733</v>
      </c>
      <c r="D827" s="77" t="s">
        <v>177</v>
      </c>
      <c r="E827" s="78">
        <v>16000</v>
      </c>
      <c r="F827" s="15">
        <v>0.5</v>
      </c>
      <c r="G827" s="80">
        <v>10</v>
      </c>
      <c r="H827" s="81">
        <f>Таблица616[[#This Row],[Коэфициент стоимости]]*Таблица616[[#This Row],[Розничная цена KRW]]</f>
        <v>8000</v>
      </c>
      <c r="I827" s="82" t="str">
        <f>IF($H$1="","Введите курс",Таблица616[[#This Row],[Оптовая цена KRW за 1шт]]/$H$1)</f>
        <v>Введите курс</v>
      </c>
      <c r="J827" s="83"/>
      <c r="K827" s="84">
        <f>Таблица616[[#This Row],[Заказ коробок ]]*Таблица616[[#This Row],[Кол-во шт в коробке]]</f>
        <v>0</v>
      </c>
      <c r="L827" s="85">
        <f>Таблица616[[#This Row],[Общее кол-во шт]]*Таблица616[[#This Row],[Оптовая цена KRW за 1шт]]</f>
        <v>0</v>
      </c>
      <c r="M827" s="86" t="str">
        <f>IFERROR(Таблица616[[#This Row],[Общее кол-во шт]]*Таблица616[[#This Row],[Оптовая цена USD за 1шт]],"")</f>
        <v/>
      </c>
      <c r="N827" s="87"/>
    </row>
    <row r="828" spans="1:14" ht="22.5" customHeight="1">
      <c r="A828" s="44" t="s">
        <v>6140</v>
      </c>
      <c r="B828" s="76">
        <v>8806164139868</v>
      </c>
      <c r="C828" s="50" t="s">
        <v>3734</v>
      </c>
      <c r="D828" s="77" t="s">
        <v>174</v>
      </c>
      <c r="E828" s="78">
        <v>15000</v>
      </c>
      <c r="F828" s="15">
        <v>0.5</v>
      </c>
      <c r="G828" s="80">
        <v>10</v>
      </c>
      <c r="H828" s="81">
        <f>Таблица616[[#This Row],[Коэфициент стоимости]]*Таблица616[[#This Row],[Розничная цена KRW]]</f>
        <v>7500</v>
      </c>
      <c r="I828" s="82" t="str">
        <f>IF($H$1="","Введите курс",Таблица616[[#This Row],[Оптовая цена KRW за 1шт]]/$H$1)</f>
        <v>Введите курс</v>
      </c>
      <c r="J828" s="83"/>
      <c r="K828" s="84">
        <f>Таблица616[[#This Row],[Заказ коробок ]]*Таблица616[[#This Row],[Кол-во шт в коробке]]</f>
        <v>0</v>
      </c>
      <c r="L828" s="85">
        <f>Таблица616[[#This Row],[Общее кол-во шт]]*Таблица616[[#This Row],[Оптовая цена KRW за 1шт]]</f>
        <v>0</v>
      </c>
      <c r="M828" s="86" t="str">
        <f>IFERROR(Таблица616[[#This Row],[Общее кол-во шт]]*Таблица616[[#This Row],[Оптовая цена USD за 1шт]],"")</f>
        <v/>
      </c>
      <c r="N828" s="87"/>
    </row>
    <row r="829" spans="1:14" ht="22.5" customHeight="1">
      <c r="A829" s="44" t="s">
        <v>6141</v>
      </c>
      <c r="B829" s="76">
        <v>8806164148655</v>
      </c>
      <c r="C829" s="50" t="s">
        <v>3735</v>
      </c>
      <c r="D829" s="77" t="s">
        <v>180</v>
      </c>
      <c r="E829" s="78">
        <v>23000</v>
      </c>
      <c r="F829" s="15">
        <v>0.5</v>
      </c>
      <c r="G829" s="80">
        <v>10</v>
      </c>
      <c r="H829" s="81">
        <f>Таблица616[[#This Row],[Коэфициент стоимости]]*Таблица616[[#This Row],[Розничная цена KRW]]</f>
        <v>11500</v>
      </c>
      <c r="I829" s="82" t="str">
        <f>IF($H$1="","Введите курс",Таблица616[[#This Row],[Оптовая цена KRW за 1шт]]/$H$1)</f>
        <v>Введите курс</v>
      </c>
      <c r="J829" s="83"/>
      <c r="K829" s="84">
        <f>Таблица616[[#This Row],[Заказ коробок ]]*Таблица616[[#This Row],[Кол-во шт в коробке]]</f>
        <v>0</v>
      </c>
      <c r="L829" s="85">
        <f>Таблица616[[#This Row],[Общее кол-во шт]]*Таблица616[[#This Row],[Оптовая цена KRW за 1шт]]</f>
        <v>0</v>
      </c>
      <c r="M829" s="86" t="str">
        <f>IFERROR(Таблица616[[#This Row],[Общее кол-во шт]]*Таблица616[[#This Row],[Оптовая цена USD за 1шт]],"")</f>
        <v/>
      </c>
      <c r="N829" s="87"/>
    </row>
    <row r="830" spans="1:14" ht="22.5" customHeight="1">
      <c r="A830" s="44" t="s">
        <v>6142</v>
      </c>
      <c r="B830" s="76">
        <v>8806164152669</v>
      </c>
      <c r="C830" s="50" t="s">
        <v>3736</v>
      </c>
      <c r="D830" s="77" t="s">
        <v>408</v>
      </c>
      <c r="E830" s="78">
        <v>29000</v>
      </c>
      <c r="F830" s="15">
        <v>0.5</v>
      </c>
      <c r="G830" s="80">
        <v>10</v>
      </c>
      <c r="H830" s="81">
        <f>Таблица616[[#This Row],[Коэфициент стоимости]]*Таблица616[[#This Row],[Розничная цена KRW]]</f>
        <v>14500</v>
      </c>
      <c r="I830" s="82" t="str">
        <f>IF($H$1="","Введите курс",Таблица616[[#This Row],[Оптовая цена KRW за 1шт]]/$H$1)</f>
        <v>Введите курс</v>
      </c>
      <c r="J830" s="83"/>
      <c r="K830" s="84">
        <f>Таблица616[[#This Row],[Заказ коробок ]]*Таблица616[[#This Row],[Кол-во шт в коробке]]</f>
        <v>0</v>
      </c>
      <c r="L830" s="85">
        <f>Таблица616[[#This Row],[Общее кол-во шт]]*Таблица616[[#This Row],[Оптовая цена KRW за 1шт]]</f>
        <v>0</v>
      </c>
      <c r="M830" s="86" t="str">
        <f>IFERROR(Таблица616[[#This Row],[Общее кол-во шт]]*Таблица616[[#This Row],[Оптовая цена USD за 1шт]],"")</f>
        <v/>
      </c>
      <c r="N830" s="87"/>
    </row>
    <row r="831" spans="1:14" ht="22.5" customHeight="1">
      <c r="A831" s="44" t="s">
        <v>6143</v>
      </c>
      <c r="B831" s="76">
        <v>8806164155134</v>
      </c>
      <c r="C831" s="50" t="s">
        <v>3737</v>
      </c>
      <c r="D831" s="77" t="s">
        <v>375</v>
      </c>
      <c r="E831" s="78">
        <v>50000</v>
      </c>
      <c r="F831" s="15">
        <v>0.5</v>
      </c>
      <c r="G831" s="80">
        <v>10</v>
      </c>
      <c r="H831" s="81">
        <f>Таблица616[[#This Row],[Коэфициент стоимости]]*Таблица616[[#This Row],[Розничная цена KRW]]</f>
        <v>25000</v>
      </c>
      <c r="I831" s="82" t="str">
        <f>IF($H$1="","Введите курс",Таблица616[[#This Row],[Оптовая цена KRW за 1шт]]/$H$1)</f>
        <v>Введите курс</v>
      </c>
      <c r="J831" s="83"/>
      <c r="K831" s="84">
        <f>Таблица616[[#This Row],[Заказ коробок ]]*Таблица616[[#This Row],[Кол-во шт в коробке]]</f>
        <v>0</v>
      </c>
      <c r="L831" s="85">
        <f>Таблица616[[#This Row],[Общее кол-во шт]]*Таблица616[[#This Row],[Оптовая цена KRW за 1шт]]</f>
        <v>0</v>
      </c>
      <c r="M831" s="86" t="str">
        <f>IFERROR(Таблица616[[#This Row],[Общее кол-во шт]]*Таблица616[[#This Row],[Оптовая цена USD за 1шт]],"")</f>
        <v/>
      </c>
      <c r="N831" s="87"/>
    </row>
    <row r="832" spans="1:14" ht="22.5" customHeight="1">
      <c r="A832" s="44" t="s">
        <v>6144</v>
      </c>
      <c r="B832" s="76">
        <v>8806164173749</v>
      </c>
      <c r="C832" s="50" t="s">
        <v>3738</v>
      </c>
      <c r="D832" s="77" t="s">
        <v>3739</v>
      </c>
      <c r="E832" s="78">
        <v>28000</v>
      </c>
      <c r="F832" s="15">
        <v>0.5</v>
      </c>
      <c r="G832" s="80">
        <v>10</v>
      </c>
      <c r="H832" s="81">
        <f>Таблица616[[#This Row],[Коэфициент стоимости]]*Таблица616[[#This Row],[Розничная цена KRW]]</f>
        <v>14000</v>
      </c>
      <c r="I832" s="82" t="str">
        <f>IF($H$1="","Введите курс",Таблица616[[#This Row],[Оптовая цена KRW за 1шт]]/$H$1)</f>
        <v>Введите курс</v>
      </c>
      <c r="J832" s="83"/>
      <c r="K832" s="84">
        <f>Таблица616[[#This Row],[Заказ коробок ]]*Таблица616[[#This Row],[Кол-во шт в коробке]]</f>
        <v>0</v>
      </c>
      <c r="L832" s="85">
        <f>Таблица616[[#This Row],[Общее кол-во шт]]*Таблица616[[#This Row],[Оптовая цена KRW за 1шт]]</f>
        <v>0</v>
      </c>
      <c r="M832" s="86" t="str">
        <f>IFERROR(Таблица616[[#This Row],[Общее кол-во шт]]*Таблица616[[#This Row],[Оптовая цена USD за 1шт]],"")</f>
        <v/>
      </c>
      <c r="N832" s="87"/>
    </row>
    <row r="833" spans="1:14" ht="22.5" customHeight="1">
      <c r="A833" s="44" t="s">
        <v>6145</v>
      </c>
      <c r="B833" s="76">
        <v>8806164172544</v>
      </c>
      <c r="C833" s="50" t="s">
        <v>3740</v>
      </c>
      <c r="D833" s="77" t="s">
        <v>3741</v>
      </c>
      <c r="E833" s="78">
        <v>28000</v>
      </c>
      <c r="F833" s="15">
        <v>0.5</v>
      </c>
      <c r="G833" s="80">
        <v>10</v>
      </c>
      <c r="H833" s="81">
        <f>Таблица616[[#This Row],[Коэфициент стоимости]]*Таблица616[[#This Row],[Розничная цена KRW]]</f>
        <v>14000</v>
      </c>
      <c r="I833" s="82" t="str">
        <f>IF($H$1="","Введите курс",Таблица616[[#This Row],[Оптовая цена KRW за 1шт]]/$H$1)</f>
        <v>Введите курс</v>
      </c>
      <c r="J833" s="83"/>
      <c r="K833" s="84">
        <f>Таблица616[[#This Row],[Заказ коробок ]]*Таблица616[[#This Row],[Кол-во шт в коробке]]</f>
        <v>0</v>
      </c>
      <c r="L833" s="85">
        <f>Таблица616[[#This Row],[Общее кол-во шт]]*Таблица616[[#This Row],[Оптовая цена KRW за 1шт]]</f>
        <v>0</v>
      </c>
      <c r="M833" s="86" t="str">
        <f>IFERROR(Таблица616[[#This Row],[Общее кол-во шт]]*Таблица616[[#This Row],[Оптовая цена USD за 1шт]],"")</f>
        <v/>
      </c>
      <c r="N833" s="87"/>
    </row>
    <row r="834" spans="1:14" ht="22.5" customHeight="1">
      <c r="A834" s="44" t="s">
        <v>6146</v>
      </c>
      <c r="B834" s="76">
        <v>8806164172568</v>
      </c>
      <c r="C834" s="50" t="s">
        <v>3742</v>
      </c>
      <c r="D834" s="77" t="s">
        <v>3743</v>
      </c>
      <c r="E834" s="78">
        <v>81000</v>
      </c>
      <c r="F834" s="15">
        <v>0.5</v>
      </c>
      <c r="G834" s="80">
        <v>10</v>
      </c>
      <c r="H834" s="81">
        <f>Таблица616[[#This Row],[Коэфициент стоимости]]*Таблица616[[#This Row],[Розничная цена KRW]]</f>
        <v>40500</v>
      </c>
      <c r="I834" s="82" t="str">
        <f>IF($H$1="","Введите курс",Таблица616[[#This Row],[Оптовая цена KRW за 1шт]]/$H$1)</f>
        <v>Введите курс</v>
      </c>
      <c r="J834" s="83"/>
      <c r="K834" s="84">
        <f>Таблица616[[#This Row],[Заказ коробок ]]*Таблица616[[#This Row],[Кол-во шт в коробке]]</f>
        <v>0</v>
      </c>
      <c r="L834" s="85">
        <f>Таблица616[[#This Row],[Общее кол-во шт]]*Таблица616[[#This Row],[Оптовая цена KRW за 1шт]]</f>
        <v>0</v>
      </c>
      <c r="M834" s="86" t="str">
        <f>IFERROR(Таблица616[[#This Row],[Общее кол-во шт]]*Таблица616[[#This Row],[Оптовая цена USD за 1шт]],"")</f>
        <v/>
      </c>
      <c r="N834" s="87"/>
    </row>
    <row r="835" spans="1:14" ht="22.5" customHeight="1">
      <c r="A835" s="44" t="s">
        <v>6147</v>
      </c>
      <c r="B835" s="76">
        <v>8806164172537</v>
      </c>
      <c r="C835" s="50" t="s">
        <v>3744</v>
      </c>
      <c r="D835" s="77" t="s">
        <v>3745</v>
      </c>
      <c r="E835" s="78">
        <v>29000</v>
      </c>
      <c r="F835" s="15">
        <v>0.5</v>
      </c>
      <c r="G835" s="80">
        <v>10</v>
      </c>
      <c r="H835" s="81">
        <f>Таблица616[[#This Row],[Коэфициент стоимости]]*Таблица616[[#This Row],[Розничная цена KRW]]</f>
        <v>14500</v>
      </c>
      <c r="I835" s="82" t="str">
        <f>IF($H$1="","Введите курс",Таблица616[[#This Row],[Оптовая цена KRW за 1шт]]/$H$1)</f>
        <v>Введите курс</v>
      </c>
      <c r="J835" s="83"/>
      <c r="K835" s="84">
        <f>Таблица616[[#This Row],[Заказ коробок ]]*Таблица616[[#This Row],[Кол-во шт в коробке]]</f>
        <v>0</v>
      </c>
      <c r="L835" s="85">
        <f>Таблица616[[#This Row],[Общее кол-во шт]]*Таблица616[[#This Row],[Оптовая цена KRW за 1шт]]</f>
        <v>0</v>
      </c>
      <c r="M835" s="86" t="str">
        <f>IFERROR(Таблица616[[#This Row],[Общее кол-во шт]]*Таблица616[[#This Row],[Оптовая цена USD за 1шт]],"")</f>
        <v/>
      </c>
      <c r="N835" s="87"/>
    </row>
    <row r="836" spans="1:14" ht="22.5" customHeight="1">
      <c r="A836" s="44" t="s">
        <v>6148</v>
      </c>
      <c r="B836" s="76">
        <v>8806164172490</v>
      </c>
      <c r="C836" s="50" t="s">
        <v>3746</v>
      </c>
      <c r="D836" s="77" t="s">
        <v>3747</v>
      </c>
      <c r="E836" s="78">
        <v>28000</v>
      </c>
      <c r="F836" s="15">
        <v>0.5</v>
      </c>
      <c r="G836" s="80">
        <v>10</v>
      </c>
      <c r="H836" s="81">
        <f>Таблица616[[#This Row],[Коэфициент стоимости]]*Таблица616[[#This Row],[Розничная цена KRW]]</f>
        <v>14000</v>
      </c>
      <c r="I836" s="82" t="str">
        <f>IF($H$1="","Введите курс",Таблица616[[#This Row],[Оптовая цена KRW за 1шт]]/$H$1)</f>
        <v>Введите курс</v>
      </c>
      <c r="J836" s="83"/>
      <c r="K836" s="84">
        <f>Таблица616[[#This Row],[Заказ коробок ]]*Таблица616[[#This Row],[Кол-во шт в коробке]]</f>
        <v>0</v>
      </c>
      <c r="L836" s="85">
        <f>Таблица616[[#This Row],[Общее кол-во шт]]*Таблица616[[#This Row],[Оптовая цена KRW за 1шт]]</f>
        <v>0</v>
      </c>
      <c r="M836" s="86" t="str">
        <f>IFERROR(Таблица616[[#This Row],[Общее кол-во шт]]*Таблица616[[#This Row],[Оптовая цена USD за 1шт]],"")</f>
        <v/>
      </c>
      <c r="N836" s="87"/>
    </row>
    <row r="837" spans="1:14" ht="22.5" customHeight="1">
      <c r="A837" s="44" t="s">
        <v>6149</v>
      </c>
      <c r="B837" s="76">
        <v>8806164172476</v>
      </c>
      <c r="C837" s="50" t="s">
        <v>3748</v>
      </c>
      <c r="D837" s="77" t="s">
        <v>3749</v>
      </c>
      <c r="E837" s="78">
        <v>26000</v>
      </c>
      <c r="F837" s="15">
        <v>0.5</v>
      </c>
      <c r="G837" s="80">
        <v>10</v>
      </c>
      <c r="H837" s="81">
        <f>Таблица616[[#This Row],[Коэфициент стоимости]]*Таблица616[[#This Row],[Розничная цена KRW]]</f>
        <v>13000</v>
      </c>
      <c r="I837" s="82" t="str">
        <f>IF($H$1="","Введите курс",Таблица616[[#This Row],[Оптовая цена KRW за 1шт]]/$H$1)</f>
        <v>Введите курс</v>
      </c>
      <c r="J837" s="83"/>
      <c r="K837" s="84">
        <f>Таблица616[[#This Row],[Заказ коробок ]]*Таблица616[[#This Row],[Кол-во шт в коробке]]</f>
        <v>0</v>
      </c>
      <c r="L837" s="85">
        <f>Таблица616[[#This Row],[Общее кол-во шт]]*Таблица616[[#This Row],[Оптовая цена KRW за 1шт]]</f>
        <v>0</v>
      </c>
      <c r="M837" s="86" t="str">
        <f>IFERROR(Таблица616[[#This Row],[Общее кол-во шт]]*Таблица616[[#This Row],[Оптовая цена USD за 1шт]],"")</f>
        <v/>
      </c>
      <c r="N837" s="87"/>
    </row>
    <row r="838" spans="1:14" ht="22.5" customHeight="1">
      <c r="A838" s="44" t="s">
        <v>6150</v>
      </c>
      <c r="B838" s="76">
        <v>8806164172483</v>
      </c>
      <c r="C838" s="50" t="s">
        <v>3750</v>
      </c>
      <c r="D838" s="77" t="s">
        <v>3751</v>
      </c>
      <c r="E838" s="78">
        <v>26000</v>
      </c>
      <c r="F838" s="15">
        <v>0.5</v>
      </c>
      <c r="G838" s="80">
        <v>10</v>
      </c>
      <c r="H838" s="81">
        <f>Таблица616[[#This Row],[Коэфициент стоимости]]*Таблица616[[#This Row],[Розничная цена KRW]]</f>
        <v>13000</v>
      </c>
      <c r="I838" s="82" t="str">
        <f>IF($H$1="","Введите курс",Таблица616[[#This Row],[Оптовая цена KRW за 1шт]]/$H$1)</f>
        <v>Введите курс</v>
      </c>
      <c r="J838" s="83"/>
      <c r="K838" s="84">
        <f>Таблица616[[#This Row],[Заказ коробок ]]*Таблица616[[#This Row],[Кол-во шт в коробке]]</f>
        <v>0</v>
      </c>
      <c r="L838" s="85">
        <f>Таблица616[[#This Row],[Общее кол-во шт]]*Таблица616[[#This Row],[Оптовая цена KRW за 1шт]]</f>
        <v>0</v>
      </c>
      <c r="M838" s="86" t="str">
        <f>IFERROR(Таблица616[[#This Row],[Общее кол-во шт]]*Таблица616[[#This Row],[Оптовая цена USD за 1шт]],"")</f>
        <v/>
      </c>
      <c r="N838" s="87"/>
    </row>
    <row r="839" spans="1:14" ht="22.5" customHeight="1">
      <c r="A839" s="44" t="s">
        <v>6151</v>
      </c>
      <c r="B839" s="76">
        <v>8806164165331</v>
      </c>
      <c r="C839" s="50" t="s">
        <v>3752</v>
      </c>
      <c r="D839" s="77" t="s">
        <v>966</v>
      </c>
      <c r="E839" s="78">
        <v>12000</v>
      </c>
      <c r="F839" s="15">
        <v>0.5</v>
      </c>
      <c r="G839" s="80">
        <v>12</v>
      </c>
      <c r="H839" s="81">
        <f>Таблица616[[#This Row],[Коэфициент стоимости]]*Таблица616[[#This Row],[Розничная цена KRW]]</f>
        <v>6000</v>
      </c>
      <c r="I839" s="82" t="str">
        <f>IF($H$1="","Введите курс",Таблица616[[#This Row],[Оптовая цена KRW за 1шт]]/$H$1)</f>
        <v>Введите курс</v>
      </c>
      <c r="J839" s="83"/>
      <c r="K839" s="84">
        <f>Таблица616[[#This Row],[Заказ коробок ]]*Таблица616[[#This Row],[Кол-во шт в коробке]]</f>
        <v>0</v>
      </c>
      <c r="L839" s="85">
        <f>Таблица616[[#This Row],[Общее кол-во шт]]*Таблица616[[#This Row],[Оптовая цена KRW за 1шт]]</f>
        <v>0</v>
      </c>
      <c r="M839" s="86" t="str">
        <f>IFERROR(Таблица616[[#This Row],[Общее кол-во шт]]*Таблица616[[#This Row],[Оптовая цена USD за 1шт]],"")</f>
        <v/>
      </c>
      <c r="N839" s="87"/>
    </row>
    <row r="840" spans="1:14" ht="22.5" customHeight="1">
      <c r="A840" s="44" t="s">
        <v>6152</v>
      </c>
      <c r="B840" s="76">
        <v>8806164165324</v>
      </c>
      <c r="C840" s="50" t="s">
        <v>3753</v>
      </c>
      <c r="D840" s="77" t="s">
        <v>965</v>
      </c>
      <c r="E840" s="78">
        <v>12000</v>
      </c>
      <c r="F840" s="15">
        <v>0.5</v>
      </c>
      <c r="G840" s="80">
        <v>12</v>
      </c>
      <c r="H840" s="81">
        <f>Таблица616[[#This Row],[Коэфициент стоимости]]*Таблица616[[#This Row],[Розничная цена KRW]]</f>
        <v>6000</v>
      </c>
      <c r="I840" s="82" t="str">
        <f>IF($H$1="","Введите курс",Таблица616[[#This Row],[Оптовая цена KRW за 1шт]]/$H$1)</f>
        <v>Введите курс</v>
      </c>
      <c r="J840" s="83"/>
      <c r="K840" s="84">
        <f>Таблица616[[#This Row],[Заказ коробок ]]*Таблица616[[#This Row],[Кол-во шт в коробке]]</f>
        <v>0</v>
      </c>
      <c r="L840" s="85">
        <f>Таблица616[[#This Row],[Общее кол-во шт]]*Таблица616[[#This Row],[Оптовая цена KRW за 1шт]]</f>
        <v>0</v>
      </c>
      <c r="M840" s="86" t="str">
        <f>IFERROR(Таблица616[[#This Row],[Общее кол-во шт]]*Таблица616[[#This Row],[Оптовая цена USD за 1шт]],"")</f>
        <v/>
      </c>
      <c r="N840" s="87"/>
    </row>
    <row r="841" spans="1:14" ht="22.5" customHeight="1">
      <c r="A841" s="44" t="s">
        <v>6153</v>
      </c>
      <c r="B841" s="76">
        <v>8806164165355</v>
      </c>
      <c r="C841" s="50" t="s">
        <v>3754</v>
      </c>
      <c r="D841" s="77" t="s">
        <v>964</v>
      </c>
      <c r="E841" s="78">
        <v>12000</v>
      </c>
      <c r="F841" s="15">
        <v>0.5</v>
      </c>
      <c r="G841" s="80">
        <v>12</v>
      </c>
      <c r="H841" s="81">
        <f>Таблица616[[#This Row],[Коэфициент стоимости]]*Таблица616[[#This Row],[Розничная цена KRW]]</f>
        <v>6000</v>
      </c>
      <c r="I841" s="82" t="str">
        <f>IF($H$1="","Введите курс",Таблица616[[#This Row],[Оптовая цена KRW за 1шт]]/$H$1)</f>
        <v>Введите курс</v>
      </c>
      <c r="J841" s="83"/>
      <c r="K841" s="84">
        <f>Таблица616[[#This Row],[Заказ коробок ]]*Таблица616[[#This Row],[Кол-во шт в коробке]]</f>
        <v>0</v>
      </c>
      <c r="L841" s="85">
        <f>Таблица616[[#This Row],[Общее кол-во шт]]*Таблица616[[#This Row],[Оптовая цена KRW за 1шт]]</f>
        <v>0</v>
      </c>
      <c r="M841" s="86" t="str">
        <f>IFERROR(Таблица616[[#This Row],[Общее кол-во шт]]*Таблица616[[#This Row],[Оптовая цена USD за 1шт]],"")</f>
        <v/>
      </c>
      <c r="N841" s="87"/>
    </row>
    <row r="842" spans="1:14" ht="22.5" customHeight="1">
      <c r="A842" s="44" t="s">
        <v>6154</v>
      </c>
      <c r="B842" s="76">
        <v>8806164165386</v>
      </c>
      <c r="C842" s="50" t="s">
        <v>3755</v>
      </c>
      <c r="D842" s="77" t="s">
        <v>963</v>
      </c>
      <c r="E842" s="78">
        <v>12000</v>
      </c>
      <c r="F842" s="15">
        <v>0.5</v>
      </c>
      <c r="G842" s="80">
        <v>12</v>
      </c>
      <c r="H842" s="81">
        <f>Таблица616[[#This Row],[Коэфициент стоимости]]*Таблица616[[#This Row],[Розничная цена KRW]]</f>
        <v>6000</v>
      </c>
      <c r="I842" s="82" t="str">
        <f>IF($H$1="","Введите курс",Таблица616[[#This Row],[Оптовая цена KRW за 1шт]]/$H$1)</f>
        <v>Введите курс</v>
      </c>
      <c r="J842" s="83"/>
      <c r="K842" s="84">
        <f>Таблица616[[#This Row],[Заказ коробок ]]*Таблица616[[#This Row],[Кол-во шт в коробке]]</f>
        <v>0</v>
      </c>
      <c r="L842" s="85">
        <f>Таблица616[[#This Row],[Общее кол-во шт]]*Таблица616[[#This Row],[Оптовая цена KRW за 1шт]]</f>
        <v>0</v>
      </c>
      <c r="M842" s="86" t="str">
        <f>IFERROR(Таблица616[[#This Row],[Общее кол-во шт]]*Таблица616[[#This Row],[Оптовая цена USD за 1шт]],"")</f>
        <v/>
      </c>
      <c r="N842" s="87"/>
    </row>
    <row r="843" spans="1:14" ht="22.5" customHeight="1">
      <c r="A843" s="44" t="s">
        <v>6155</v>
      </c>
      <c r="B843" s="76">
        <v>8806164165348</v>
      </c>
      <c r="C843" s="50" t="s">
        <v>3756</v>
      </c>
      <c r="D843" s="77" t="s">
        <v>962</v>
      </c>
      <c r="E843" s="78">
        <v>12000</v>
      </c>
      <c r="F843" s="15">
        <v>0.5</v>
      </c>
      <c r="G843" s="80">
        <v>12</v>
      </c>
      <c r="H843" s="81">
        <f>Таблица616[[#This Row],[Коэфициент стоимости]]*Таблица616[[#This Row],[Розничная цена KRW]]</f>
        <v>6000</v>
      </c>
      <c r="I843" s="82" t="str">
        <f>IF($H$1="","Введите курс",Таблица616[[#This Row],[Оптовая цена KRW за 1шт]]/$H$1)</f>
        <v>Введите курс</v>
      </c>
      <c r="J843" s="83"/>
      <c r="K843" s="84">
        <f>Таблица616[[#This Row],[Заказ коробок ]]*Таблица616[[#This Row],[Кол-во шт в коробке]]</f>
        <v>0</v>
      </c>
      <c r="L843" s="85">
        <f>Таблица616[[#This Row],[Общее кол-во шт]]*Таблица616[[#This Row],[Оптовая цена KRW за 1шт]]</f>
        <v>0</v>
      </c>
      <c r="M843" s="86" t="str">
        <f>IFERROR(Таблица616[[#This Row],[Общее кол-во шт]]*Таблица616[[#This Row],[Оптовая цена USD за 1шт]],"")</f>
        <v/>
      </c>
      <c r="N843" s="87"/>
    </row>
    <row r="844" spans="1:14" ht="22.5" customHeight="1">
      <c r="A844" s="44" t="s">
        <v>6156</v>
      </c>
      <c r="B844" s="76">
        <v>8806164165379</v>
      </c>
      <c r="C844" s="50" t="s">
        <v>3757</v>
      </c>
      <c r="D844" s="77" t="s">
        <v>961</v>
      </c>
      <c r="E844" s="78">
        <v>12000</v>
      </c>
      <c r="F844" s="15">
        <v>0.5</v>
      </c>
      <c r="G844" s="80">
        <v>12</v>
      </c>
      <c r="H844" s="81">
        <f>Таблица616[[#This Row],[Коэфициент стоимости]]*Таблица616[[#This Row],[Розничная цена KRW]]</f>
        <v>6000</v>
      </c>
      <c r="I844" s="82" t="str">
        <f>IF($H$1="","Введите курс",Таблица616[[#This Row],[Оптовая цена KRW за 1шт]]/$H$1)</f>
        <v>Введите курс</v>
      </c>
      <c r="J844" s="83"/>
      <c r="K844" s="84">
        <f>Таблица616[[#This Row],[Заказ коробок ]]*Таблица616[[#This Row],[Кол-во шт в коробке]]</f>
        <v>0</v>
      </c>
      <c r="L844" s="85">
        <f>Таблица616[[#This Row],[Общее кол-во шт]]*Таблица616[[#This Row],[Оптовая цена KRW за 1шт]]</f>
        <v>0</v>
      </c>
      <c r="M844" s="86" t="str">
        <f>IFERROR(Таблица616[[#This Row],[Общее кол-во шт]]*Таблица616[[#This Row],[Оптовая цена USD за 1шт]],"")</f>
        <v/>
      </c>
      <c r="N844" s="87"/>
    </row>
    <row r="845" spans="1:14" ht="22.5" customHeight="1">
      <c r="A845" s="44" t="s">
        <v>6157</v>
      </c>
      <c r="B845" s="76">
        <v>8806164165362</v>
      </c>
      <c r="C845" s="50" t="s">
        <v>3758</v>
      </c>
      <c r="D845" s="77" t="s">
        <v>960</v>
      </c>
      <c r="E845" s="78">
        <v>12000</v>
      </c>
      <c r="F845" s="15">
        <v>0.5</v>
      </c>
      <c r="G845" s="80">
        <v>12</v>
      </c>
      <c r="H845" s="81">
        <f>Таблица616[[#This Row],[Коэфициент стоимости]]*Таблица616[[#This Row],[Розничная цена KRW]]</f>
        <v>6000</v>
      </c>
      <c r="I845" s="82" t="str">
        <f>IF($H$1="","Введите курс",Таблица616[[#This Row],[Оптовая цена KRW за 1шт]]/$H$1)</f>
        <v>Введите курс</v>
      </c>
      <c r="J845" s="83"/>
      <c r="K845" s="84">
        <f>Таблица616[[#This Row],[Заказ коробок ]]*Таблица616[[#This Row],[Кол-во шт в коробке]]</f>
        <v>0</v>
      </c>
      <c r="L845" s="85">
        <f>Таблица616[[#This Row],[Общее кол-во шт]]*Таблица616[[#This Row],[Оптовая цена KRW за 1шт]]</f>
        <v>0</v>
      </c>
      <c r="M845" s="86" t="str">
        <f>IFERROR(Таблица616[[#This Row],[Общее кол-во шт]]*Таблица616[[#This Row],[Оптовая цена USD за 1шт]],"")</f>
        <v/>
      </c>
      <c r="N845" s="87"/>
    </row>
    <row r="846" spans="1:14" ht="22.5" customHeight="1">
      <c r="A846" s="44" t="s">
        <v>6158</v>
      </c>
      <c r="B846" s="76">
        <v>8806164149966</v>
      </c>
      <c r="C846" s="50" t="s">
        <v>3759</v>
      </c>
      <c r="D846" s="77" t="s">
        <v>436</v>
      </c>
      <c r="E846" s="78">
        <v>5000</v>
      </c>
      <c r="F846" s="15">
        <v>0.5</v>
      </c>
      <c r="G846" s="80">
        <v>10</v>
      </c>
      <c r="H846" s="81">
        <f>Таблица616[[#This Row],[Коэфициент стоимости]]*Таблица616[[#This Row],[Розничная цена KRW]]</f>
        <v>2500</v>
      </c>
      <c r="I846" s="82" t="str">
        <f>IF($H$1="","Введите курс",Таблица616[[#This Row],[Оптовая цена KRW за 1шт]]/$H$1)</f>
        <v>Введите курс</v>
      </c>
      <c r="J846" s="83"/>
      <c r="K846" s="84">
        <f>Таблица616[[#This Row],[Заказ коробок ]]*Таблица616[[#This Row],[Кол-во шт в коробке]]</f>
        <v>0</v>
      </c>
      <c r="L846" s="85">
        <f>Таблица616[[#This Row],[Общее кол-во шт]]*Таблица616[[#This Row],[Оптовая цена KRW за 1шт]]</f>
        <v>0</v>
      </c>
      <c r="M846" s="86" t="str">
        <f>IFERROR(Таблица616[[#This Row],[Общее кол-во шт]]*Таблица616[[#This Row],[Оптовая цена USD за 1шт]],"")</f>
        <v/>
      </c>
      <c r="N846" s="87"/>
    </row>
    <row r="847" spans="1:14" ht="22.5" customHeight="1">
      <c r="A847" s="44" t="s">
        <v>6159</v>
      </c>
      <c r="B847" s="76">
        <v>8806164149959</v>
      </c>
      <c r="C847" s="50" t="s">
        <v>3760</v>
      </c>
      <c r="D847" s="77" t="s">
        <v>435</v>
      </c>
      <c r="E847" s="78">
        <v>5000</v>
      </c>
      <c r="F847" s="15">
        <v>0.5</v>
      </c>
      <c r="G847" s="80">
        <v>10</v>
      </c>
      <c r="H847" s="81">
        <f>Таблица616[[#This Row],[Коэфициент стоимости]]*Таблица616[[#This Row],[Розничная цена KRW]]</f>
        <v>2500</v>
      </c>
      <c r="I847" s="82" t="str">
        <f>IF($H$1="","Введите курс",Таблица616[[#This Row],[Оптовая цена KRW за 1шт]]/$H$1)</f>
        <v>Введите курс</v>
      </c>
      <c r="J847" s="83"/>
      <c r="K847" s="84">
        <f>Таблица616[[#This Row],[Заказ коробок ]]*Таблица616[[#This Row],[Кол-во шт в коробке]]</f>
        <v>0</v>
      </c>
      <c r="L847" s="85">
        <f>Таблица616[[#This Row],[Общее кол-во шт]]*Таблица616[[#This Row],[Оптовая цена KRW за 1шт]]</f>
        <v>0</v>
      </c>
      <c r="M847" s="86" t="str">
        <f>IFERROR(Таблица616[[#This Row],[Общее кол-во шт]]*Таблица616[[#This Row],[Оптовая цена USD за 1шт]],"")</f>
        <v/>
      </c>
      <c r="N847" s="87"/>
    </row>
    <row r="848" spans="1:14" ht="22.5" customHeight="1">
      <c r="A848" s="44" t="s">
        <v>6160</v>
      </c>
      <c r="B848" s="76">
        <v>8806164149942</v>
      </c>
      <c r="C848" s="50" t="s">
        <v>3761</v>
      </c>
      <c r="D848" s="77" t="s">
        <v>434</v>
      </c>
      <c r="E848" s="78">
        <v>5000</v>
      </c>
      <c r="F848" s="15">
        <v>0.5</v>
      </c>
      <c r="G848" s="80">
        <v>10</v>
      </c>
      <c r="H848" s="81">
        <f>Таблица616[[#This Row],[Коэфициент стоимости]]*Таблица616[[#This Row],[Розничная цена KRW]]</f>
        <v>2500</v>
      </c>
      <c r="I848" s="82" t="str">
        <f>IF($H$1="","Введите курс",Таблица616[[#This Row],[Оптовая цена KRW за 1шт]]/$H$1)</f>
        <v>Введите курс</v>
      </c>
      <c r="J848" s="83"/>
      <c r="K848" s="84">
        <f>Таблица616[[#This Row],[Заказ коробок ]]*Таблица616[[#This Row],[Кол-во шт в коробке]]</f>
        <v>0</v>
      </c>
      <c r="L848" s="85">
        <f>Таблица616[[#This Row],[Общее кол-во шт]]*Таблица616[[#This Row],[Оптовая цена KRW за 1шт]]</f>
        <v>0</v>
      </c>
      <c r="M848" s="86" t="str">
        <f>IFERROR(Таблица616[[#This Row],[Общее кол-во шт]]*Таблица616[[#This Row],[Оптовая цена USD за 1шт]],"")</f>
        <v/>
      </c>
      <c r="N848" s="87"/>
    </row>
    <row r="849" spans="1:14" ht="22.5" customHeight="1">
      <c r="A849" s="44" t="s">
        <v>6161</v>
      </c>
      <c r="B849" s="76">
        <v>8806164174838</v>
      </c>
      <c r="C849" s="50" t="s">
        <v>3762</v>
      </c>
      <c r="D849" s="77" t="s">
        <v>3763</v>
      </c>
      <c r="E849" s="78">
        <v>42000</v>
      </c>
      <c r="F849" s="15">
        <v>0.5</v>
      </c>
      <c r="G849" s="80">
        <v>12</v>
      </c>
      <c r="H849" s="81">
        <f>Таблица616[[#This Row],[Коэфициент стоимости]]*Таблица616[[#This Row],[Розничная цена KRW]]</f>
        <v>21000</v>
      </c>
      <c r="I849" s="82" t="str">
        <f>IF($H$1="","Введите курс",Таблица616[[#This Row],[Оптовая цена KRW за 1шт]]/$H$1)</f>
        <v>Введите курс</v>
      </c>
      <c r="J849" s="83"/>
      <c r="K849" s="84">
        <f>Таблица616[[#This Row],[Заказ коробок ]]*Таблица616[[#This Row],[Кол-во шт в коробке]]</f>
        <v>0</v>
      </c>
      <c r="L849" s="85">
        <f>Таблица616[[#This Row],[Общее кол-во шт]]*Таблица616[[#This Row],[Оптовая цена KRW за 1шт]]</f>
        <v>0</v>
      </c>
      <c r="M849" s="86" t="str">
        <f>IFERROR(Таблица616[[#This Row],[Общее кол-во шт]]*Таблица616[[#This Row],[Оптовая цена USD за 1шт]],"")</f>
        <v/>
      </c>
      <c r="N849" s="87"/>
    </row>
    <row r="850" spans="1:14" ht="22.5" customHeight="1">
      <c r="A850" s="44" t="s">
        <v>6162</v>
      </c>
      <c r="B850" s="76">
        <v>8806164166888</v>
      </c>
      <c r="C850" s="50" t="s">
        <v>3764</v>
      </c>
      <c r="D850" s="77" t="s">
        <v>1031</v>
      </c>
      <c r="E850" s="78">
        <v>35000</v>
      </c>
      <c r="F850" s="15">
        <v>0.5</v>
      </c>
      <c r="G850" s="80">
        <v>10</v>
      </c>
      <c r="H850" s="81">
        <f>Таблица616[[#This Row],[Коэфициент стоимости]]*Таблица616[[#This Row],[Розничная цена KRW]]</f>
        <v>17500</v>
      </c>
      <c r="I850" s="82" t="str">
        <f>IF($H$1="","Введите курс",Таблица616[[#This Row],[Оптовая цена KRW за 1шт]]/$H$1)</f>
        <v>Введите курс</v>
      </c>
      <c r="J850" s="83"/>
      <c r="K850" s="84">
        <f>Таблица616[[#This Row],[Заказ коробок ]]*Таблица616[[#This Row],[Кол-во шт в коробке]]</f>
        <v>0</v>
      </c>
      <c r="L850" s="85">
        <f>Таблица616[[#This Row],[Общее кол-во шт]]*Таблица616[[#This Row],[Оптовая цена KRW за 1шт]]</f>
        <v>0</v>
      </c>
      <c r="M850" s="86" t="str">
        <f>IFERROR(Таблица616[[#This Row],[Общее кол-во шт]]*Таблица616[[#This Row],[Оптовая цена USD за 1шт]],"")</f>
        <v/>
      </c>
      <c r="N850" s="87"/>
    </row>
    <row r="851" spans="1:14" ht="22.5" customHeight="1">
      <c r="A851" s="44" t="s">
        <v>6163</v>
      </c>
      <c r="B851" s="76">
        <v>8806164166918</v>
      </c>
      <c r="C851" s="50" t="s">
        <v>3765</v>
      </c>
      <c r="D851" s="77" t="s">
        <v>1033</v>
      </c>
      <c r="E851" s="78">
        <v>42000</v>
      </c>
      <c r="F851" s="15">
        <v>0.5</v>
      </c>
      <c r="G851" s="80">
        <v>10</v>
      </c>
      <c r="H851" s="81">
        <f>Таблица616[[#This Row],[Коэфициент стоимости]]*Таблица616[[#This Row],[Розничная цена KRW]]</f>
        <v>21000</v>
      </c>
      <c r="I851" s="82" t="str">
        <f>IF($H$1="","Введите курс",Таблица616[[#This Row],[Оптовая цена KRW за 1шт]]/$H$1)</f>
        <v>Введите курс</v>
      </c>
      <c r="J851" s="83"/>
      <c r="K851" s="84">
        <f>Таблица616[[#This Row],[Заказ коробок ]]*Таблица616[[#This Row],[Кол-во шт в коробке]]</f>
        <v>0</v>
      </c>
      <c r="L851" s="85">
        <f>Таблица616[[#This Row],[Общее кол-во шт]]*Таблица616[[#This Row],[Оптовая цена KRW за 1шт]]</f>
        <v>0</v>
      </c>
      <c r="M851" s="86" t="str">
        <f>IFERROR(Таблица616[[#This Row],[Общее кол-во шт]]*Таблица616[[#This Row],[Оптовая цена USD за 1шт]],"")</f>
        <v/>
      </c>
      <c r="N851" s="87"/>
    </row>
    <row r="852" spans="1:14" ht="22.5" customHeight="1">
      <c r="A852" s="44" t="s">
        <v>6164</v>
      </c>
      <c r="B852" s="76">
        <v>8806164166901</v>
      </c>
      <c r="C852" s="50" t="s">
        <v>3766</v>
      </c>
      <c r="D852" s="77" t="s">
        <v>1032</v>
      </c>
      <c r="E852" s="78">
        <v>42000</v>
      </c>
      <c r="F852" s="15">
        <v>0.5</v>
      </c>
      <c r="G852" s="80">
        <v>10</v>
      </c>
      <c r="H852" s="81">
        <f>Таблица616[[#This Row],[Коэфициент стоимости]]*Таблица616[[#This Row],[Розничная цена KRW]]</f>
        <v>21000</v>
      </c>
      <c r="I852" s="82" t="str">
        <f>IF($H$1="","Введите курс",Таблица616[[#This Row],[Оптовая цена KRW за 1шт]]/$H$1)</f>
        <v>Введите курс</v>
      </c>
      <c r="J852" s="83"/>
      <c r="K852" s="84">
        <f>Таблица616[[#This Row],[Заказ коробок ]]*Таблица616[[#This Row],[Кол-во шт в коробке]]</f>
        <v>0</v>
      </c>
      <c r="L852" s="85">
        <f>Таблица616[[#This Row],[Общее кол-во шт]]*Таблица616[[#This Row],[Оптовая цена KRW за 1шт]]</f>
        <v>0</v>
      </c>
      <c r="M852" s="86" t="str">
        <f>IFERROR(Таблица616[[#This Row],[Общее кол-во шт]]*Таблица616[[#This Row],[Оптовая цена USD за 1шт]],"")</f>
        <v/>
      </c>
      <c r="N852" s="87"/>
    </row>
    <row r="853" spans="1:14" ht="22.5" customHeight="1">
      <c r="A853" s="44" t="s">
        <v>6165</v>
      </c>
      <c r="B853" s="76">
        <v>8806164166895</v>
      </c>
      <c r="C853" s="50" t="s">
        <v>3767</v>
      </c>
      <c r="D853" s="77" t="s">
        <v>1030</v>
      </c>
      <c r="E853" s="78">
        <v>35000</v>
      </c>
      <c r="F853" s="15">
        <v>0.5</v>
      </c>
      <c r="G853" s="80">
        <v>10</v>
      </c>
      <c r="H853" s="81">
        <f>Таблица616[[#This Row],[Коэфициент стоимости]]*Таблица616[[#This Row],[Розничная цена KRW]]</f>
        <v>17500</v>
      </c>
      <c r="I853" s="82" t="str">
        <f>IF($H$1="","Введите курс",Таблица616[[#This Row],[Оптовая цена KRW за 1шт]]/$H$1)</f>
        <v>Введите курс</v>
      </c>
      <c r="J853" s="83"/>
      <c r="K853" s="84">
        <f>Таблица616[[#This Row],[Заказ коробок ]]*Таблица616[[#This Row],[Кол-во шт в коробке]]</f>
        <v>0</v>
      </c>
      <c r="L853" s="85">
        <f>Таблица616[[#This Row],[Общее кол-во шт]]*Таблица616[[#This Row],[Оптовая цена KRW за 1шт]]</f>
        <v>0</v>
      </c>
      <c r="M853" s="86" t="str">
        <f>IFERROR(Таблица616[[#This Row],[Общее кол-во шт]]*Таблица616[[#This Row],[Оптовая цена USD за 1шт]],"")</f>
        <v/>
      </c>
      <c r="N853" s="87"/>
    </row>
    <row r="854" spans="1:14" ht="22.5" customHeight="1">
      <c r="A854" s="44" t="s">
        <v>6166</v>
      </c>
      <c r="B854" s="76">
        <v>8806164166925</v>
      </c>
      <c r="C854" s="50" t="s">
        <v>3768</v>
      </c>
      <c r="D854" s="77" t="s">
        <v>3769</v>
      </c>
      <c r="E854" s="78">
        <v>70000</v>
      </c>
      <c r="F854" s="15">
        <v>0.5</v>
      </c>
      <c r="G854" s="80">
        <v>10</v>
      </c>
      <c r="H854" s="81">
        <f>Таблица616[[#This Row],[Коэфициент стоимости]]*Таблица616[[#This Row],[Розничная цена KRW]]</f>
        <v>35000</v>
      </c>
      <c r="I854" s="82" t="str">
        <f>IF($H$1="","Введите курс",Таблица616[[#This Row],[Оптовая цена KRW за 1шт]]/$H$1)</f>
        <v>Введите курс</v>
      </c>
      <c r="J854" s="83"/>
      <c r="K854" s="84">
        <f>Таблица616[[#This Row],[Заказ коробок ]]*Таблица616[[#This Row],[Кол-во шт в коробке]]</f>
        <v>0</v>
      </c>
      <c r="L854" s="85">
        <f>Таблица616[[#This Row],[Общее кол-во шт]]*Таблица616[[#This Row],[Оптовая цена KRW за 1шт]]</f>
        <v>0</v>
      </c>
      <c r="M854" s="86" t="str">
        <f>IFERROR(Таблица616[[#This Row],[Общее кол-во шт]]*Таблица616[[#This Row],[Оптовая цена USD за 1шт]],"")</f>
        <v/>
      </c>
      <c r="N854" s="87"/>
    </row>
    <row r="855" spans="1:14" ht="22.5" customHeight="1">
      <c r="A855" s="44" t="s">
        <v>6167</v>
      </c>
      <c r="B855" s="76">
        <v>8806164166932</v>
      </c>
      <c r="C855" s="50" t="s">
        <v>3770</v>
      </c>
      <c r="D855" s="77" t="s">
        <v>3771</v>
      </c>
      <c r="E855" s="78">
        <v>112000</v>
      </c>
      <c r="F855" s="15">
        <v>0.5</v>
      </c>
      <c r="G855" s="80">
        <v>10</v>
      </c>
      <c r="H855" s="81">
        <f>Таблица616[[#This Row],[Коэфициент стоимости]]*Таблица616[[#This Row],[Розничная цена KRW]]</f>
        <v>56000</v>
      </c>
      <c r="I855" s="82" t="str">
        <f>IF($H$1="","Введите курс",Таблица616[[#This Row],[Оптовая цена KRW за 1шт]]/$H$1)</f>
        <v>Введите курс</v>
      </c>
      <c r="J855" s="83"/>
      <c r="K855" s="84">
        <f>Таблица616[[#This Row],[Заказ коробок ]]*Таблица616[[#This Row],[Кол-во шт в коробке]]</f>
        <v>0</v>
      </c>
      <c r="L855" s="85">
        <f>Таблица616[[#This Row],[Общее кол-во шт]]*Таблица616[[#This Row],[Оптовая цена KRW за 1шт]]</f>
        <v>0</v>
      </c>
      <c r="M855" s="86" t="str">
        <f>IFERROR(Таблица616[[#This Row],[Общее кол-во шт]]*Таблица616[[#This Row],[Оптовая цена USD за 1шт]],"")</f>
        <v/>
      </c>
      <c r="N855" s="87"/>
    </row>
    <row r="856" spans="1:14" ht="22.5" customHeight="1">
      <c r="A856" s="44" t="s">
        <v>6168</v>
      </c>
      <c r="B856" s="76">
        <v>8806164157305</v>
      </c>
      <c r="C856" s="50" t="s">
        <v>3772</v>
      </c>
      <c r="D856" s="77" t="s">
        <v>448</v>
      </c>
      <c r="E856" s="78">
        <v>4000</v>
      </c>
      <c r="F856" s="15">
        <v>0.5</v>
      </c>
      <c r="G856" s="80">
        <v>30</v>
      </c>
      <c r="H856" s="81">
        <f>Таблица616[[#This Row],[Коэфициент стоимости]]*Таблица616[[#This Row],[Розничная цена KRW]]</f>
        <v>2000</v>
      </c>
      <c r="I856" s="82" t="str">
        <f>IF($H$1="","Введите курс",Таблица616[[#This Row],[Оптовая цена KRW за 1шт]]/$H$1)</f>
        <v>Введите курс</v>
      </c>
      <c r="J856" s="83"/>
      <c r="K856" s="84">
        <f>Таблица616[[#This Row],[Заказ коробок ]]*Таблица616[[#This Row],[Кол-во шт в коробке]]</f>
        <v>0</v>
      </c>
      <c r="L856" s="85">
        <f>Таблица616[[#This Row],[Общее кол-во шт]]*Таблица616[[#This Row],[Оптовая цена KRW за 1шт]]</f>
        <v>0</v>
      </c>
      <c r="M856" s="86" t="str">
        <f>IFERROR(Таблица616[[#This Row],[Общее кол-во шт]]*Таблица616[[#This Row],[Оптовая цена USD за 1шт]],"")</f>
        <v/>
      </c>
      <c r="N856" s="87"/>
    </row>
    <row r="857" spans="1:14" ht="22.5" customHeight="1">
      <c r="A857" s="44" t="s">
        <v>6169</v>
      </c>
      <c r="B857" s="76">
        <v>8806164157312</v>
      </c>
      <c r="C857" s="50" t="s">
        <v>3773</v>
      </c>
      <c r="D857" s="77" t="s">
        <v>447</v>
      </c>
      <c r="E857" s="78">
        <v>4000</v>
      </c>
      <c r="F857" s="15">
        <v>0.5</v>
      </c>
      <c r="G857" s="80">
        <v>30</v>
      </c>
      <c r="H857" s="81">
        <f>Таблица616[[#This Row],[Коэфициент стоимости]]*Таблица616[[#This Row],[Розничная цена KRW]]</f>
        <v>2000</v>
      </c>
      <c r="I857" s="82" t="str">
        <f>IF($H$1="","Введите курс",Таблица616[[#This Row],[Оптовая цена KRW за 1шт]]/$H$1)</f>
        <v>Введите курс</v>
      </c>
      <c r="J857" s="83"/>
      <c r="K857" s="84">
        <f>Таблица616[[#This Row],[Заказ коробок ]]*Таблица616[[#This Row],[Кол-во шт в коробке]]</f>
        <v>0</v>
      </c>
      <c r="L857" s="85">
        <f>Таблица616[[#This Row],[Общее кол-во шт]]*Таблица616[[#This Row],[Оптовая цена KRW за 1шт]]</f>
        <v>0</v>
      </c>
      <c r="M857" s="86" t="str">
        <f>IFERROR(Таблица616[[#This Row],[Общее кол-во шт]]*Таблица616[[#This Row],[Оптовая цена USD за 1шт]],"")</f>
        <v/>
      </c>
      <c r="N857" s="87"/>
    </row>
    <row r="858" spans="1:14" ht="22.5" customHeight="1">
      <c r="A858" s="44" t="s">
        <v>6170</v>
      </c>
      <c r="B858" s="76">
        <v>8806164175675</v>
      </c>
      <c r="C858" s="50" t="s">
        <v>3774</v>
      </c>
      <c r="D858" s="77" t="s">
        <v>3775</v>
      </c>
      <c r="E858" s="78">
        <v>80000</v>
      </c>
      <c r="F858" s="15">
        <v>0.5</v>
      </c>
      <c r="G858" s="80">
        <v>10</v>
      </c>
      <c r="H858" s="81">
        <f>Таблица616[[#This Row],[Коэфициент стоимости]]*Таблица616[[#This Row],[Розничная цена KRW]]</f>
        <v>40000</v>
      </c>
      <c r="I858" s="82" t="str">
        <f>IF($H$1="","Введите курс",Таблица616[[#This Row],[Оптовая цена KRW за 1шт]]/$H$1)</f>
        <v>Введите курс</v>
      </c>
      <c r="J858" s="83"/>
      <c r="K858" s="84">
        <f>Таблица616[[#This Row],[Заказ коробок ]]*Таблица616[[#This Row],[Кол-во шт в коробке]]</f>
        <v>0</v>
      </c>
      <c r="L858" s="85">
        <f>Таблица616[[#This Row],[Общее кол-во шт]]*Таблица616[[#This Row],[Оптовая цена KRW за 1шт]]</f>
        <v>0</v>
      </c>
      <c r="M858" s="86" t="str">
        <f>IFERROR(Таблица616[[#This Row],[Общее кол-во шт]]*Таблица616[[#This Row],[Оптовая цена USD за 1шт]],"")</f>
        <v/>
      </c>
      <c r="N858" s="87"/>
    </row>
    <row r="859" spans="1:14" ht="22.5" customHeight="1">
      <c r="A859" s="44" t="s">
        <v>6171</v>
      </c>
      <c r="B859" s="76">
        <v>8806164174012</v>
      </c>
      <c r="C859" s="50" t="s">
        <v>3776</v>
      </c>
      <c r="D859" s="77" t="s">
        <v>3777</v>
      </c>
      <c r="E859" s="78">
        <v>32000</v>
      </c>
      <c r="F859" s="15">
        <v>0.5</v>
      </c>
      <c r="G859" s="80">
        <v>10</v>
      </c>
      <c r="H859" s="81">
        <f>Таблица616[[#This Row],[Коэфициент стоимости]]*Таблица616[[#This Row],[Розничная цена KRW]]</f>
        <v>16000</v>
      </c>
      <c r="I859" s="82" t="str">
        <f>IF($H$1="","Введите курс",Таблица616[[#This Row],[Оптовая цена KRW за 1шт]]/$H$1)</f>
        <v>Введите курс</v>
      </c>
      <c r="J859" s="83"/>
      <c r="K859" s="84">
        <f>Таблица616[[#This Row],[Заказ коробок ]]*Таблица616[[#This Row],[Кол-во шт в коробке]]</f>
        <v>0</v>
      </c>
      <c r="L859" s="85">
        <f>Таблица616[[#This Row],[Общее кол-во шт]]*Таблица616[[#This Row],[Оптовая цена KRW за 1шт]]</f>
        <v>0</v>
      </c>
      <c r="M859" s="86" t="str">
        <f>IFERROR(Таблица616[[#This Row],[Общее кол-во шт]]*Таблица616[[#This Row],[Оптовая цена USD за 1шт]],"")</f>
        <v/>
      </c>
      <c r="N859" s="87"/>
    </row>
    <row r="860" spans="1:14" ht="22.5" customHeight="1">
      <c r="A860" s="44" t="s">
        <v>6172</v>
      </c>
      <c r="B860" s="76">
        <v>8806164173992</v>
      </c>
      <c r="C860" s="50" t="s">
        <v>3778</v>
      </c>
      <c r="D860" s="77" t="s">
        <v>3779</v>
      </c>
      <c r="E860" s="78">
        <v>32000</v>
      </c>
      <c r="F860" s="15">
        <v>0.5</v>
      </c>
      <c r="G860" s="80">
        <v>10</v>
      </c>
      <c r="H860" s="81">
        <f>Таблица616[[#This Row],[Коэфициент стоимости]]*Таблица616[[#This Row],[Розничная цена KRW]]</f>
        <v>16000</v>
      </c>
      <c r="I860" s="82" t="str">
        <f>IF($H$1="","Введите курс",Таблица616[[#This Row],[Оптовая цена KRW за 1шт]]/$H$1)</f>
        <v>Введите курс</v>
      </c>
      <c r="J860" s="83"/>
      <c r="K860" s="84">
        <f>Таблица616[[#This Row],[Заказ коробок ]]*Таблица616[[#This Row],[Кол-во шт в коробке]]</f>
        <v>0</v>
      </c>
      <c r="L860" s="85">
        <f>Таблица616[[#This Row],[Общее кол-во шт]]*Таблица616[[#This Row],[Оптовая цена KRW за 1шт]]</f>
        <v>0</v>
      </c>
      <c r="M860" s="86" t="str">
        <f>IFERROR(Таблица616[[#This Row],[Общее кол-во шт]]*Таблица616[[#This Row],[Оптовая цена USD за 1шт]],"")</f>
        <v/>
      </c>
      <c r="N860" s="87"/>
    </row>
    <row r="861" spans="1:14" ht="22.5" customHeight="1">
      <c r="A861" s="44" t="s">
        <v>6173</v>
      </c>
      <c r="B861" s="76">
        <v>8806164174005</v>
      </c>
      <c r="C861" s="50" t="s">
        <v>3780</v>
      </c>
      <c r="D861" s="77" t="s">
        <v>3781</v>
      </c>
      <c r="E861" s="78">
        <v>32000</v>
      </c>
      <c r="F861" s="15">
        <v>0.5</v>
      </c>
      <c r="G861" s="80">
        <v>10</v>
      </c>
      <c r="H861" s="81">
        <f>Таблица616[[#This Row],[Коэфициент стоимости]]*Таблица616[[#This Row],[Розничная цена KRW]]</f>
        <v>16000</v>
      </c>
      <c r="I861" s="82" t="str">
        <f>IF($H$1="","Введите курс",Таблица616[[#This Row],[Оптовая цена KRW за 1шт]]/$H$1)</f>
        <v>Введите курс</v>
      </c>
      <c r="J861" s="83"/>
      <c r="K861" s="84">
        <f>Таблица616[[#This Row],[Заказ коробок ]]*Таблица616[[#This Row],[Кол-во шт в коробке]]</f>
        <v>0</v>
      </c>
      <c r="L861" s="85">
        <f>Таблица616[[#This Row],[Общее кол-во шт]]*Таблица616[[#This Row],[Оптовая цена KRW за 1шт]]</f>
        <v>0</v>
      </c>
      <c r="M861" s="86" t="str">
        <f>IFERROR(Таблица616[[#This Row],[Общее кол-во шт]]*Таблица616[[#This Row],[Оптовая цена USD за 1шт]],"")</f>
        <v/>
      </c>
      <c r="N861" s="87"/>
    </row>
    <row r="862" spans="1:14" ht="22.5" customHeight="1">
      <c r="A862" s="44" t="s">
        <v>6174</v>
      </c>
      <c r="B862" s="76">
        <v>8806164154854</v>
      </c>
      <c r="C862" s="50" t="s">
        <v>3782</v>
      </c>
      <c r="D862" s="77" t="s">
        <v>263</v>
      </c>
      <c r="E862" s="78">
        <v>7000</v>
      </c>
      <c r="F862" s="15">
        <v>0.5</v>
      </c>
      <c r="G862" s="80">
        <v>10</v>
      </c>
      <c r="H862" s="81">
        <f>Таблица616[[#This Row],[Коэфициент стоимости]]*Таблица616[[#This Row],[Розничная цена KRW]]</f>
        <v>3500</v>
      </c>
      <c r="I862" s="82" t="str">
        <f>IF($H$1="","Введите курс",Таблица616[[#This Row],[Оптовая цена KRW за 1шт]]/$H$1)</f>
        <v>Введите курс</v>
      </c>
      <c r="J862" s="83"/>
      <c r="K862" s="84">
        <f>Таблица616[[#This Row],[Заказ коробок ]]*Таблица616[[#This Row],[Кол-во шт в коробке]]</f>
        <v>0</v>
      </c>
      <c r="L862" s="85">
        <f>Таблица616[[#This Row],[Общее кол-во шт]]*Таблица616[[#This Row],[Оптовая цена KRW за 1шт]]</f>
        <v>0</v>
      </c>
      <c r="M862" s="86" t="str">
        <f>IFERROR(Таблица616[[#This Row],[Общее кол-во шт]]*Таблица616[[#This Row],[Оптовая цена USD за 1шт]],"")</f>
        <v/>
      </c>
      <c r="N862" s="87"/>
    </row>
    <row r="863" spans="1:14" ht="22.5" customHeight="1">
      <c r="A863" s="44" t="s">
        <v>6175</v>
      </c>
      <c r="B863" s="76">
        <v>8806164165775</v>
      </c>
      <c r="C863" s="50" t="s">
        <v>3783</v>
      </c>
      <c r="D863" s="77" t="s">
        <v>860</v>
      </c>
      <c r="E863" s="78">
        <v>10000</v>
      </c>
      <c r="F863" s="15">
        <v>0.5</v>
      </c>
      <c r="G863" s="80">
        <v>10</v>
      </c>
      <c r="H863" s="81">
        <f>Таблица616[[#This Row],[Коэфициент стоимости]]*Таблица616[[#This Row],[Розничная цена KRW]]</f>
        <v>5000</v>
      </c>
      <c r="I863" s="82" t="str">
        <f>IF($H$1="","Введите курс",Таблица616[[#This Row],[Оптовая цена KRW за 1шт]]/$H$1)</f>
        <v>Введите курс</v>
      </c>
      <c r="J863" s="83"/>
      <c r="K863" s="84">
        <f>Таблица616[[#This Row],[Заказ коробок ]]*Таблица616[[#This Row],[Кол-во шт в коробке]]</f>
        <v>0</v>
      </c>
      <c r="L863" s="85">
        <f>Таблица616[[#This Row],[Общее кол-во шт]]*Таблица616[[#This Row],[Оптовая цена KRW за 1шт]]</f>
        <v>0</v>
      </c>
      <c r="M863" s="86" t="str">
        <f>IFERROR(Таблица616[[#This Row],[Общее кол-во шт]]*Таблица616[[#This Row],[Оптовая цена USD за 1шт]],"")</f>
        <v/>
      </c>
      <c r="N863" s="87"/>
    </row>
    <row r="864" spans="1:14" ht="22.5" customHeight="1">
      <c r="A864" s="44" t="s">
        <v>6176</v>
      </c>
      <c r="B864" s="76">
        <v>8806164143735</v>
      </c>
      <c r="C864" s="50" t="s">
        <v>3784</v>
      </c>
      <c r="D864" s="77" t="s">
        <v>261</v>
      </c>
      <c r="E864" s="78">
        <v>6000</v>
      </c>
      <c r="F864" s="15">
        <v>0.5</v>
      </c>
      <c r="G864" s="80">
        <v>10</v>
      </c>
      <c r="H864" s="81">
        <f>Таблица616[[#This Row],[Коэфициент стоимости]]*Таблица616[[#This Row],[Розничная цена KRW]]</f>
        <v>3000</v>
      </c>
      <c r="I864" s="82" t="str">
        <f>IF($H$1="","Введите курс",Таблица616[[#This Row],[Оптовая цена KRW за 1шт]]/$H$1)</f>
        <v>Введите курс</v>
      </c>
      <c r="J864" s="83"/>
      <c r="K864" s="84">
        <f>Таблица616[[#This Row],[Заказ коробок ]]*Таблица616[[#This Row],[Кол-во шт в коробке]]</f>
        <v>0</v>
      </c>
      <c r="L864" s="85">
        <f>Таблица616[[#This Row],[Общее кол-во шт]]*Таблица616[[#This Row],[Оптовая цена KRW за 1шт]]</f>
        <v>0</v>
      </c>
      <c r="M864" s="86" t="str">
        <f>IFERROR(Таблица616[[#This Row],[Общее кол-во шт]]*Таблица616[[#This Row],[Оптовая цена USD за 1шт]],"")</f>
        <v/>
      </c>
      <c r="N864" s="87"/>
    </row>
    <row r="865" spans="1:14" ht="22.5" customHeight="1">
      <c r="A865" s="44" t="s">
        <v>6177</v>
      </c>
      <c r="B865" s="76">
        <v>8806164137444</v>
      </c>
      <c r="C865" s="50" t="s">
        <v>3785</v>
      </c>
      <c r="D865" s="77" t="s">
        <v>260</v>
      </c>
      <c r="E865" s="78">
        <v>6000</v>
      </c>
      <c r="F865" s="15">
        <v>0.5</v>
      </c>
      <c r="G865" s="80">
        <v>10</v>
      </c>
      <c r="H865" s="81">
        <f>Таблица616[[#This Row],[Коэфициент стоимости]]*Таблица616[[#This Row],[Розничная цена KRW]]</f>
        <v>3000</v>
      </c>
      <c r="I865" s="82" t="str">
        <f>IF($H$1="","Введите курс",Таблица616[[#This Row],[Оптовая цена KRW за 1шт]]/$H$1)</f>
        <v>Введите курс</v>
      </c>
      <c r="J865" s="83"/>
      <c r="K865" s="84">
        <f>Таблица616[[#This Row],[Заказ коробок ]]*Таблица616[[#This Row],[Кол-во шт в коробке]]</f>
        <v>0</v>
      </c>
      <c r="L865" s="85">
        <f>Таблица616[[#This Row],[Общее кол-во шт]]*Таблица616[[#This Row],[Оптовая цена KRW за 1шт]]</f>
        <v>0</v>
      </c>
      <c r="M865" s="86" t="str">
        <f>IFERROR(Таблица616[[#This Row],[Общее кол-во шт]]*Таблица616[[#This Row],[Оптовая цена USD за 1шт]],"")</f>
        <v/>
      </c>
      <c r="N865" s="87"/>
    </row>
    <row r="866" spans="1:14" ht="22.5" customHeight="1">
      <c r="A866" s="44" t="s">
        <v>6178</v>
      </c>
      <c r="B866" s="76">
        <v>8806164162606</v>
      </c>
      <c r="C866" s="50" t="s">
        <v>3786</v>
      </c>
      <c r="D866" s="77" t="s">
        <v>829</v>
      </c>
      <c r="E866" s="78">
        <v>38000</v>
      </c>
      <c r="F866" s="15">
        <v>0.5</v>
      </c>
      <c r="G866" s="80">
        <v>10</v>
      </c>
      <c r="H866" s="81">
        <f>Таблица616[[#This Row],[Коэфициент стоимости]]*Таблица616[[#This Row],[Розничная цена KRW]]</f>
        <v>19000</v>
      </c>
      <c r="I866" s="82" t="str">
        <f>IF($H$1="","Введите курс",Таблица616[[#This Row],[Оптовая цена KRW за 1шт]]/$H$1)</f>
        <v>Введите курс</v>
      </c>
      <c r="J866" s="83"/>
      <c r="K866" s="84">
        <f>Таблица616[[#This Row],[Заказ коробок ]]*Таблица616[[#This Row],[Кол-во шт в коробке]]</f>
        <v>0</v>
      </c>
      <c r="L866" s="85">
        <f>Таблица616[[#This Row],[Общее кол-во шт]]*Таблица616[[#This Row],[Оптовая цена KRW за 1шт]]</f>
        <v>0</v>
      </c>
      <c r="M866" s="86" t="str">
        <f>IFERROR(Таблица616[[#This Row],[Общее кол-во шт]]*Таблица616[[#This Row],[Оптовая цена USD за 1шт]],"")</f>
        <v/>
      </c>
      <c r="N866" s="87"/>
    </row>
    <row r="867" spans="1:14" ht="22.5" customHeight="1">
      <c r="A867" s="44" t="s">
        <v>6179</v>
      </c>
      <c r="B867" s="76">
        <v>8806164166192</v>
      </c>
      <c r="C867" s="50" t="s">
        <v>3787</v>
      </c>
      <c r="D867" s="77" t="s">
        <v>950</v>
      </c>
      <c r="E867" s="78">
        <v>38000</v>
      </c>
      <c r="F867" s="15">
        <v>0.5</v>
      </c>
      <c r="G867" s="80">
        <v>10</v>
      </c>
      <c r="H867" s="81">
        <f>Таблица616[[#This Row],[Коэфициент стоимости]]*Таблица616[[#This Row],[Розничная цена KRW]]</f>
        <v>19000</v>
      </c>
      <c r="I867" s="82" t="str">
        <f>IF($H$1="","Введите курс",Таблица616[[#This Row],[Оптовая цена KRW за 1шт]]/$H$1)</f>
        <v>Введите курс</v>
      </c>
      <c r="J867" s="83"/>
      <c r="K867" s="84">
        <f>Таблица616[[#This Row],[Заказ коробок ]]*Таблица616[[#This Row],[Кол-во шт в коробке]]</f>
        <v>0</v>
      </c>
      <c r="L867" s="85">
        <f>Таблица616[[#This Row],[Общее кол-во шт]]*Таблица616[[#This Row],[Оптовая цена KRW за 1шт]]</f>
        <v>0</v>
      </c>
      <c r="M867" s="86" t="str">
        <f>IFERROR(Таблица616[[#This Row],[Общее кол-во шт]]*Таблица616[[#This Row],[Оптовая цена USD за 1шт]],"")</f>
        <v/>
      </c>
      <c r="N867" s="87"/>
    </row>
    <row r="868" spans="1:14" ht="22.5" customHeight="1">
      <c r="A868" s="44" t="s">
        <v>6180</v>
      </c>
      <c r="B868" s="76">
        <v>8806164166208</v>
      </c>
      <c r="C868" s="50" t="s">
        <v>3788</v>
      </c>
      <c r="D868" s="77" t="s">
        <v>3789</v>
      </c>
      <c r="E868" s="78">
        <v>38000</v>
      </c>
      <c r="F868" s="15">
        <v>0.5</v>
      </c>
      <c r="G868" s="80">
        <v>10</v>
      </c>
      <c r="H868" s="81">
        <f>Таблица616[[#This Row],[Коэфициент стоимости]]*Таблица616[[#This Row],[Розничная цена KRW]]</f>
        <v>19000</v>
      </c>
      <c r="I868" s="82" t="str">
        <f>IF($H$1="","Введите курс",Таблица616[[#This Row],[Оптовая цена KRW за 1шт]]/$H$1)</f>
        <v>Введите курс</v>
      </c>
      <c r="J868" s="83"/>
      <c r="K868" s="84">
        <f>Таблица616[[#This Row],[Заказ коробок ]]*Таблица616[[#This Row],[Кол-во шт в коробке]]</f>
        <v>0</v>
      </c>
      <c r="L868" s="85">
        <f>Таблица616[[#This Row],[Общее кол-во шт]]*Таблица616[[#This Row],[Оптовая цена KRW за 1шт]]</f>
        <v>0</v>
      </c>
      <c r="M868" s="86" t="str">
        <f>IFERROR(Таблица616[[#This Row],[Общее кол-во шт]]*Таблица616[[#This Row],[Оптовая цена USD за 1шт]],"")</f>
        <v/>
      </c>
      <c r="N868" s="87"/>
    </row>
    <row r="869" spans="1:14" ht="22.5" customHeight="1">
      <c r="A869" s="44" t="s">
        <v>6181</v>
      </c>
      <c r="B869" s="76">
        <v>8806164166024</v>
      </c>
      <c r="C869" s="50" t="s">
        <v>3790</v>
      </c>
      <c r="D869" s="77" t="s">
        <v>928</v>
      </c>
      <c r="E869" s="78">
        <v>15000</v>
      </c>
      <c r="F869" s="15">
        <v>0.5</v>
      </c>
      <c r="G869" s="80">
        <v>12</v>
      </c>
      <c r="H869" s="81">
        <f>Таблица616[[#This Row],[Коэфициент стоимости]]*Таблица616[[#This Row],[Розничная цена KRW]]</f>
        <v>7500</v>
      </c>
      <c r="I869" s="82" t="str">
        <f>IF($H$1="","Введите курс",Таблица616[[#This Row],[Оптовая цена KRW за 1шт]]/$H$1)</f>
        <v>Введите курс</v>
      </c>
      <c r="J869" s="83"/>
      <c r="K869" s="84">
        <f>Таблица616[[#This Row],[Заказ коробок ]]*Таблица616[[#This Row],[Кол-во шт в коробке]]</f>
        <v>0</v>
      </c>
      <c r="L869" s="85">
        <f>Таблица616[[#This Row],[Общее кол-во шт]]*Таблица616[[#This Row],[Оптовая цена KRW за 1шт]]</f>
        <v>0</v>
      </c>
      <c r="M869" s="86" t="str">
        <f>IFERROR(Таблица616[[#This Row],[Общее кол-во шт]]*Таблица616[[#This Row],[Оптовая цена USD за 1шт]],"")</f>
        <v/>
      </c>
      <c r="N869" s="87"/>
    </row>
    <row r="870" spans="1:14" ht="22.5" customHeight="1">
      <c r="A870" s="44" t="s">
        <v>6182</v>
      </c>
      <c r="B870" s="76">
        <v>8806164166048</v>
      </c>
      <c r="C870" s="50" t="s">
        <v>3791</v>
      </c>
      <c r="D870" s="77" t="s">
        <v>935</v>
      </c>
      <c r="E870" s="78">
        <v>15000</v>
      </c>
      <c r="F870" s="15">
        <v>0.5</v>
      </c>
      <c r="G870" s="80">
        <v>12</v>
      </c>
      <c r="H870" s="81">
        <f>Таблица616[[#This Row],[Коэфициент стоимости]]*Таблица616[[#This Row],[Розничная цена KRW]]</f>
        <v>7500</v>
      </c>
      <c r="I870" s="82" t="str">
        <f>IF($H$1="","Введите курс",Таблица616[[#This Row],[Оптовая цена KRW за 1шт]]/$H$1)</f>
        <v>Введите курс</v>
      </c>
      <c r="J870" s="83"/>
      <c r="K870" s="84">
        <f>Таблица616[[#This Row],[Заказ коробок ]]*Таблица616[[#This Row],[Кол-во шт в коробке]]</f>
        <v>0</v>
      </c>
      <c r="L870" s="85">
        <f>Таблица616[[#This Row],[Общее кол-во шт]]*Таблица616[[#This Row],[Оптовая цена KRW за 1шт]]</f>
        <v>0</v>
      </c>
      <c r="M870" s="86" t="str">
        <f>IFERROR(Таблица616[[#This Row],[Общее кол-во шт]]*Таблица616[[#This Row],[Оптовая цена USD за 1шт]],"")</f>
        <v/>
      </c>
      <c r="N870" s="87"/>
    </row>
    <row r="871" spans="1:14" ht="22.5" customHeight="1">
      <c r="A871" s="44" t="s">
        <v>6183</v>
      </c>
      <c r="B871" s="76">
        <v>8806164166031</v>
      </c>
      <c r="C871" s="50" t="s">
        <v>3792</v>
      </c>
      <c r="D871" s="77" t="s">
        <v>934</v>
      </c>
      <c r="E871" s="78">
        <v>15000</v>
      </c>
      <c r="F871" s="15">
        <v>0.5</v>
      </c>
      <c r="G871" s="80">
        <v>12</v>
      </c>
      <c r="H871" s="81">
        <f>Таблица616[[#This Row],[Коэфициент стоимости]]*Таблица616[[#This Row],[Розничная цена KRW]]</f>
        <v>7500</v>
      </c>
      <c r="I871" s="82" t="str">
        <f>IF($H$1="","Введите курс",Таблица616[[#This Row],[Оптовая цена KRW за 1шт]]/$H$1)</f>
        <v>Введите курс</v>
      </c>
      <c r="J871" s="83"/>
      <c r="K871" s="84">
        <f>Таблица616[[#This Row],[Заказ коробок ]]*Таблица616[[#This Row],[Кол-во шт в коробке]]</f>
        <v>0</v>
      </c>
      <c r="L871" s="85">
        <f>Таблица616[[#This Row],[Общее кол-во шт]]*Таблица616[[#This Row],[Оптовая цена KRW за 1шт]]</f>
        <v>0</v>
      </c>
      <c r="M871" s="86" t="str">
        <f>IFERROR(Таблица616[[#This Row],[Общее кол-во шт]]*Таблица616[[#This Row],[Оптовая цена USD за 1шт]],"")</f>
        <v/>
      </c>
      <c r="N871" s="87"/>
    </row>
    <row r="872" spans="1:14" ht="22.5" customHeight="1">
      <c r="A872" s="44" t="s">
        <v>6184</v>
      </c>
      <c r="B872" s="76">
        <v>8806164166086</v>
      </c>
      <c r="C872" s="50" t="s">
        <v>3793</v>
      </c>
      <c r="D872" s="77" t="s">
        <v>940</v>
      </c>
      <c r="E872" s="78">
        <v>15000</v>
      </c>
      <c r="F872" s="15">
        <v>0.5</v>
      </c>
      <c r="G872" s="80">
        <v>12</v>
      </c>
      <c r="H872" s="81">
        <f>Таблица616[[#This Row],[Коэфициент стоимости]]*Таблица616[[#This Row],[Розничная цена KRW]]</f>
        <v>7500</v>
      </c>
      <c r="I872" s="82" t="str">
        <f>IF($H$1="","Введите курс",Таблица616[[#This Row],[Оптовая цена KRW за 1шт]]/$H$1)</f>
        <v>Введите курс</v>
      </c>
      <c r="J872" s="83"/>
      <c r="K872" s="84">
        <f>Таблица616[[#This Row],[Заказ коробок ]]*Таблица616[[#This Row],[Кол-во шт в коробке]]</f>
        <v>0</v>
      </c>
      <c r="L872" s="85">
        <f>Таблица616[[#This Row],[Общее кол-во шт]]*Таблица616[[#This Row],[Оптовая цена KRW за 1шт]]</f>
        <v>0</v>
      </c>
      <c r="M872" s="86" t="str">
        <f>IFERROR(Таблица616[[#This Row],[Общее кол-во шт]]*Таблица616[[#This Row],[Оптовая цена USD за 1шт]],"")</f>
        <v/>
      </c>
      <c r="N872" s="87"/>
    </row>
    <row r="873" spans="1:14" ht="22.5" customHeight="1">
      <c r="A873" s="44" t="s">
        <v>6185</v>
      </c>
      <c r="B873" s="76">
        <v>8806164166079</v>
      </c>
      <c r="C873" s="50" t="s">
        <v>3794</v>
      </c>
      <c r="D873" s="77" t="s">
        <v>939</v>
      </c>
      <c r="E873" s="78">
        <v>15000</v>
      </c>
      <c r="F873" s="15">
        <v>0.5</v>
      </c>
      <c r="G873" s="80">
        <v>12</v>
      </c>
      <c r="H873" s="81">
        <f>Таблица616[[#This Row],[Коэфициент стоимости]]*Таблица616[[#This Row],[Розничная цена KRW]]</f>
        <v>7500</v>
      </c>
      <c r="I873" s="82" t="str">
        <f>IF($H$1="","Введите курс",Таблица616[[#This Row],[Оптовая цена KRW за 1шт]]/$H$1)</f>
        <v>Введите курс</v>
      </c>
      <c r="J873" s="83"/>
      <c r="K873" s="84">
        <f>Таблица616[[#This Row],[Заказ коробок ]]*Таблица616[[#This Row],[Кол-во шт в коробке]]</f>
        <v>0</v>
      </c>
      <c r="L873" s="85">
        <f>Таблица616[[#This Row],[Общее кол-во шт]]*Таблица616[[#This Row],[Оптовая цена KRW за 1шт]]</f>
        <v>0</v>
      </c>
      <c r="M873" s="86" t="str">
        <f>IFERROR(Таблица616[[#This Row],[Общее кол-во шт]]*Таблица616[[#This Row],[Оптовая цена USD за 1шт]],"")</f>
        <v/>
      </c>
      <c r="N873" s="87"/>
    </row>
    <row r="874" spans="1:14" ht="22.5" customHeight="1">
      <c r="A874" s="44" t="s">
        <v>6186</v>
      </c>
      <c r="B874" s="76">
        <v>8806164166093</v>
      </c>
      <c r="C874" s="50" t="s">
        <v>3795</v>
      </c>
      <c r="D874" s="77" t="s">
        <v>938</v>
      </c>
      <c r="E874" s="78">
        <v>15000</v>
      </c>
      <c r="F874" s="15">
        <v>0.5</v>
      </c>
      <c r="G874" s="80">
        <v>12</v>
      </c>
      <c r="H874" s="81">
        <f>Таблица616[[#This Row],[Коэфициент стоимости]]*Таблица616[[#This Row],[Розничная цена KRW]]</f>
        <v>7500</v>
      </c>
      <c r="I874" s="82" t="str">
        <f>IF($H$1="","Введите курс",Таблица616[[#This Row],[Оптовая цена KRW за 1шт]]/$H$1)</f>
        <v>Введите курс</v>
      </c>
      <c r="J874" s="83"/>
      <c r="K874" s="84">
        <f>Таблица616[[#This Row],[Заказ коробок ]]*Таблица616[[#This Row],[Кол-во шт в коробке]]</f>
        <v>0</v>
      </c>
      <c r="L874" s="85">
        <f>Таблица616[[#This Row],[Общее кол-во шт]]*Таблица616[[#This Row],[Оптовая цена KRW за 1шт]]</f>
        <v>0</v>
      </c>
      <c r="M874" s="86" t="str">
        <f>IFERROR(Таблица616[[#This Row],[Общее кол-во шт]]*Таблица616[[#This Row],[Оптовая цена USD за 1шт]],"")</f>
        <v/>
      </c>
      <c r="N874" s="87"/>
    </row>
    <row r="875" spans="1:14" ht="22.5" customHeight="1">
      <c r="A875" s="44" t="s">
        <v>6187</v>
      </c>
      <c r="B875" s="76">
        <v>8806164166062</v>
      </c>
      <c r="C875" s="50" t="s">
        <v>3796</v>
      </c>
      <c r="D875" s="77" t="s">
        <v>937</v>
      </c>
      <c r="E875" s="78">
        <v>15000</v>
      </c>
      <c r="F875" s="15">
        <v>0.5</v>
      </c>
      <c r="G875" s="80">
        <v>12</v>
      </c>
      <c r="H875" s="81">
        <f>Таблица616[[#This Row],[Коэфициент стоимости]]*Таблица616[[#This Row],[Розничная цена KRW]]</f>
        <v>7500</v>
      </c>
      <c r="I875" s="82" t="str">
        <f>IF($H$1="","Введите курс",Таблица616[[#This Row],[Оптовая цена KRW за 1шт]]/$H$1)</f>
        <v>Введите курс</v>
      </c>
      <c r="J875" s="83"/>
      <c r="K875" s="84">
        <f>Таблица616[[#This Row],[Заказ коробок ]]*Таблица616[[#This Row],[Кол-во шт в коробке]]</f>
        <v>0</v>
      </c>
      <c r="L875" s="85">
        <f>Таблица616[[#This Row],[Общее кол-во шт]]*Таблица616[[#This Row],[Оптовая цена KRW за 1шт]]</f>
        <v>0</v>
      </c>
      <c r="M875" s="86" t="str">
        <f>IFERROR(Таблица616[[#This Row],[Общее кол-во шт]]*Таблица616[[#This Row],[Оптовая цена USD за 1шт]],"")</f>
        <v/>
      </c>
      <c r="N875" s="87"/>
    </row>
    <row r="876" spans="1:14" ht="22.5" customHeight="1">
      <c r="A876" s="44" t="s">
        <v>6188</v>
      </c>
      <c r="B876" s="76">
        <v>8806164166055</v>
      </c>
      <c r="C876" s="50" t="s">
        <v>3797</v>
      </c>
      <c r="D876" s="77" t="s">
        <v>936</v>
      </c>
      <c r="E876" s="78">
        <v>15000</v>
      </c>
      <c r="F876" s="15">
        <v>0.5</v>
      </c>
      <c r="G876" s="80">
        <v>12</v>
      </c>
      <c r="H876" s="81">
        <f>Таблица616[[#This Row],[Коэфициент стоимости]]*Таблица616[[#This Row],[Розничная цена KRW]]</f>
        <v>7500</v>
      </c>
      <c r="I876" s="82" t="str">
        <f>IF($H$1="","Введите курс",Таблица616[[#This Row],[Оптовая цена KRW за 1шт]]/$H$1)</f>
        <v>Введите курс</v>
      </c>
      <c r="J876" s="83"/>
      <c r="K876" s="84">
        <f>Таблица616[[#This Row],[Заказ коробок ]]*Таблица616[[#This Row],[Кол-во шт в коробке]]</f>
        <v>0</v>
      </c>
      <c r="L876" s="85">
        <f>Таблица616[[#This Row],[Общее кол-во шт]]*Таблица616[[#This Row],[Оптовая цена KRW за 1шт]]</f>
        <v>0</v>
      </c>
      <c r="M876" s="86" t="str">
        <f>IFERROR(Таблица616[[#This Row],[Общее кол-во шт]]*Таблица616[[#This Row],[Оптовая цена USD за 1шт]],"")</f>
        <v/>
      </c>
      <c r="N876" s="87"/>
    </row>
    <row r="877" spans="1:14" ht="22.5" customHeight="1">
      <c r="A877" s="44" t="s">
        <v>6189</v>
      </c>
      <c r="B877" s="76">
        <v>8806164166017</v>
      </c>
      <c r="C877" s="50" t="s">
        <v>3798</v>
      </c>
      <c r="D877" s="77" t="s">
        <v>943</v>
      </c>
      <c r="E877" s="78">
        <v>15000</v>
      </c>
      <c r="F877" s="15">
        <v>0.5</v>
      </c>
      <c r="G877" s="80">
        <v>12</v>
      </c>
      <c r="H877" s="81">
        <f>Таблица616[[#This Row],[Коэфициент стоимости]]*Таблица616[[#This Row],[Розничная цена KRW]]</f>
        <v>7500</v>
      </c>
      <c r="I877" s="82" t="str">
        <f>IF($H$1="","Введите курс",Таблица616[[#This Row],[Оптовая цена KRW за 1шт]]/$H$1)</f>
        <v>Введите курс</v>
      </c>
      <c r="J877" s="83"/>
      <c r="K877" s="84">
        <f>Таблица616[[#This Row],[Заказ коробок ]]*Таблица616[[#This Row],[Кол-во шт в коробке]]</f>
        <v>0</v>
      </c>
      <c r="L877" s="85">
        <f>Таблица616[[#This Row],[Общее кол-во шт]]*Таблица616[[#This Row],[Оптовая цена KRW за 1шт]]</f>
        <v>0</v>
      </c>
      <c r="M877" s="86" t="str">
        <f>IFERROR(Таблица616[[#This Row],[Общее кол-во шт]]*Таблица616[[#This Row],[Оптовая цена USD за 1шт]],"")</f>
        <v/>
      </c>
      <c r="N877" s="87"/>
    </row>
    <row r="878" spans="1:14" ht="22.5" customHeight="1">
      <c r="A878" s="44" t="s">
        <v>6190</v>
      </c>
      <c r="B878" s="76">
        <v>8806164174609</v>
      </c>
      <c r="C878" s="50" t="s">
        <v>3799</v>
      </c>
      <c r="D878" s="77" t="s">
        <v>3800</v>
      </c>
      <c r="E878" s="78">
        <v>12000</v>
      </c>
      <c r="F878" s="15">
        <v>0.5</v>
      </c>
      <c r="G878" s="80">
        <v>12</v>
      </c>
      <c r="H878" s="81">
        <f>Таблица616[[#This Row],[Коэфициент стоимости]]*Таблица616[[#This Row],[Розничная цена KRW]]</f>
        <v>6000</v>
      </c>
      <c r="I878" s="82" t="str">
        <f>IF($H$1="","Введите курс",Таблица616[[#This Row],[Оптовая цена KRW за 1шт]]/$H$1)</f>
        <v>Введите курс</v>
      </c>
      <c r="J878" s="83"/>
      <c r="K878" s="84">
        <f>Таблица616[[#This Row],[Заказ коробок ]]*Таблица616[[#This Row],[Кол-во шт в коробке]]</f>
        <v>0</v>
      </c>
      <c r="L878" s="85">
        <f>Таблица616[[#This Row],[Общее кол-во шт]]*Таблица616[[#This Row],[Оптовая цена KRW за 1шт]]</f>
        <v>0</v>
      </c>
      <c r="M878" s="86" t="str">
        <f>IFERROR(Таблица616[[#This Row],[Общее кол-во шт]]*Таблица616[[#This Row],[Оптовая цена USD за 1шт]],"")</f>
        <v/>
      </c>
      <c r="N878" s="87"/>
    </row>
    <row r="879" spans="1:14" ht="22.5" customHeight="1">
      <c r="A879" s="44" t="s">
        <v>6191</v>
      </c>
      <c r="B879" s="76">
        <v>8806164174593</v>
      </c>
      <c r="C879" s="50" t="s">
        <v>3801</v>
      </c>
      <c r="D879" s="77" t="s">
        <v>3802</v>
      </c>
      <c r="E879" s="78">
        <v>12000</v>
      </c>
      <c r="F879" s="15">
        <v>0.5</v>
      </c>
      <c r="G879" s="80">
        <v>12</v>
      </c>
      <c r="H879" s="81">
        <f>Таблица616[[#This Row],[Коэфициент стоимости]]*Таблица616[[#This Row],[Розничная цена KRW]]</f>
        <v>6000</v>
      </c>
      <c r="I879" s="82" t="str">
        <f>IF($H$1="","Введите курс",Таблица616[[#This Row],[Оптовая цена KRW за 1шт]]/$H$1)</f>
        <v>Введите курс</v>
      </c>
      <c r="J879" s="83"/>
      <c r="K879" s="84">
        <f>Таблица616[[#This Row],[Заказ коробок ]]*Таблица616[[#This Row],[Кол-во шт в коробке]]</f>
        <v>0</v>
      </c>
      <c r="L879" s="85">
        <f>Таблица616[[#This Row],[Общее кол-во шт]]*Таблица616[[#This Row],[Оптовая цена KRW за 1шт]]</f>
        <v>0</v>
      </c>
      <c r="M879" s="86" t="str">
        <f>IFERROR(Таблица616[[#This Row],[Общее кол-во шт]]*Таблица616[[#This Row],[Оптовая цена USD за 1шт]],"")</f>
        <v/>
      </c>
      <c r="N879" s="87"/>
    </row>
    <row r="880" spans="1:14" ht="22.5" customHeight="1">
      <c r="A880" s="44" t="s">
        <v>6192</v>
      </c>
      <c r="B880" s="76">
        <v>8806164174586</v>
      </c>
      <c r="C880" s="50" t="s">
        <v>3803</v>
      </c>
      <c r="D880" s="77" t="s">
        <v>3804</v>
      </c>
      <c r="E880" s="78">
        <v>12000</v>
      </c>
      <c r="F880" s="15">
        <v>0.5</v>
      </c>
      <c r="G880" s="80">
        <v>12</v>
      </c>
      <c r="H880" s="81">
        <f>Таблица616[[#This Row],[Коэфициент стоимости]]*Таблица616[[#This Row],[Розничная цена KRW]]</f>
        <v>6000</v>
      </c>
      <c r="I880" s="82" t="str">
        <f>IF($H$1="","Введите курс",Таблица616[[#This Row],[Оптовая цена KRW за 1шт]]/$H$1)</f>
        <v>Введите курс</v>
      </c>
      <c r="J880" s="83"/>
      <c r="K880" s="84">
        <f>Таблица616[[#This Row],[Заказ коробок ]]*Таблица616[[#This Row],[Кол-во шт в коробке]]</f>
        <v>0</v>
      </c>
      <c r="L880" s="85">
        <f>Таблица616[[#This Row],[Общее кол-во шт]]*Таблица616[[#This Row],[Оптовая цена KRW за 1шт]]</f>
        <v>0</v>
      </c>
      <c r="M880" s="86" t="str">
        <f>IFERROR(Таблица616[[#This Row],[Общее кол-во шт]]*Таблица616[[#This Row],[Оптовая цена USD за 1шт]],"")</f>
        <v/>
      </c>
      <c r="N880" s="87"/>
    </row>
    <row r="881" spans="1:14" ht="22.5" customHeight="1">
      <c r="A881" s="44" t="s">
        <v>6193</v>
      </c>
      <c r="B881" s="76">
        <v>8806164174814</v>
      </c>
      <c r="C881" s="50" t="s">
        <v>3805</v>
      </c>
      <c r="D881" s="77" t="s">
        <v>3806</v>
      </c>
      <c r="E881" s="78">
        <v>12000</v>
      </c>
      <c r="F881" s="15">
        <v>0.5</v>
      </c>
      <c r="G881" s="80">
        <v>12</v>
      </c>
      <c r="H881" s="81">
        <f>Таблица616[[#This Row],[Коэфициент стоимости]]*Таблица616[[#This Row],[Розничная цена KRW]]</f>
        <v>6000</v>
      </c>
      <c r="I881" s="82" t="str">
        <f>IF($H$1="","Введите курс",Таблица616[[#This Row],[Оптовая цена KRW за 1шт]]/$H$1)</f>
        <v>Введите курс</v>
      </c>
      <c r="J881" s="83"/>
      <c r="K881" s="84">
        <f>Таблица616[[#This Row],[Заказ коробок ]]*Таблица616[[#This Row],[Кол-во шт в коробке]]</f>
        <v>0</v>
      </c>
      <c r="L881" s="85">
        <f>Таблица616[[#This Row],[Общее кол-во шт]]*Таблица616[[#This Row],[Оптовая цена KRW за 1шт]]</f>
        <v>0</v>
      </c>
      <c r="M881" s="86" t="str">
        <f>IFERROR(Таблица616[[#This Row],[Общее кол-во шт]]*Таблица616[[#This Row],[Оптовая цена USD за 1шт]],"")</f>
        <v/>
      </c>
      <c r="N881" s="87"/>
    </row>
    <row r="882" spans="1:14" ht="22.5" customHeight="1">
      <c r="A882" s="44" t="s">
        <v>6194</v>
      </c>
      <c r="B882" s="76">
        <v>8806164174807</v>
      </c>
      <c r="C882" s="50" t="s">
        <v>3807</v>
      </c>
      <c r="D882" s="77" t="s">
        <v>3808</v>
      </c>
      <c r="E882" s="78">
        <v>12000</v>
      </c>
      <c r="F882" s="15">
        <v>0.5</v>
      </c>
      <c r="G882" s="80">
        <v>12</v>
      </c>
      <c r="H882" s="81">
        <f>Таблица616[[#This Row],[Коэфициент стоимости]]*Таблица616[[#This Row],[Розничная цена KRW]]</f>
        <v>6000</v>
      </c>
      <c r="I882" s="82" t="str">
        <f>IF($H$1="","Введите курс",Таблица616[[#This Row],[Оптовая цена KRW за 1шт]]/$H$1)</f>
        <v>Введите курс</v>
      </c>
      <c r="J882" s="83"/>
      <c r="K882" s="84">
        <f>Таблица616[[#This Row],[Заказ коробок ]]*Таблица616[[#This Row],[Кол-во шт в коробке]]</f>
        <v>0</v>
      </c>
      <c r="L882" s="85">
        <f>Таблица616[[#This Row],[Общее кол-во шт]]*Таблица616[[#This Row],[Оптовая цена KRW за 1шт]]</f>
        <v>0</v>
      </c>
      <c r="M882" s="86" t="str">
        <f>IFERROR(Таблица616[[#This Row],[Общее кол-во шт]]*Таблица616[[#This Row],[Оптовая цена USD за 1шт]],"")</f>
        <v/>
      </c>
      <c r="N882" s="87"/>
    </row>
    <row r="883" spans="1:14" ht="22.5" customHeight="1">
      <c r="A883" s="44" t="s">
        <v>6195</v>
      </c>
      <c r="B883" s="76">
        <v>8806164174791</v>
      </c>
      <c r="C883" s="50" t="s">
        <v>3809</v>
      </c>
      <c r="D883" s="77" t="s">
        <v>3810</v>
      </c>
      <c r="E883" s="78">
        <v>20000</v>
      </c>
      <c r="F883" s="15">
        <v>0.5</v>
      </c>
      <c r="G883" s="80">
        <v>12</v>
      </c>
      <c r="H883" s="81">
        <f>Таблица616[[#This Row],[Коэфициент стоимости]]*Таблица616[[#This Row],[Розничная цена KRW]]</f>
        <v>10000</v>
      </c>
      <c r="I883" s="82" t="str">
        <f>IF($H$1="","Введите курс",Таблица616[[#This Row],[Оптовая цена KRW за 1шт]]/$H$1)</f>
        <v>Введите курс</v>
      </c>
      <c r="J883" s="83"/>
      <c r="K883" s="84">
        <f>Таблица616[[#This Row],[Заказ коробок ]]*Таблица616[[#This Row],[Кол-во шт в коробке]]</f>
        <v>0</v>
      </c>
      <c r="L883" s="85">
        <f>Таблица616[[#This Row],[Общее кол-во шт]]*Таблица616[[#This Row],[Оптовая цена KRW за 1шт]]</f>
        <v>0</v>
      </c>
      <c r="M883" s="86" t="str">
        <f>IFERROR(Таблица616[[#This Row],[Общее кол-во шт]]*Таблица616[[#This Row],[Оптовая цена USD за 1шт]],"")</f>
        <v/>
      </c>
      <c r="N883" s="87"/>
    </row>
    <row r="884" spans="1:14" ht="22.5" customHeight="1">
      <c r="A884" s="44" t="s">
        <v>6196</v>
      </c>
      <c r="B884" s="76">
        <v>8806164174784</v>
      </c>
      <c r="C884" s="50" t="s">
        <v>3811</v>
      </c>
      <c r="D884" s="77" t="s">
        <v>3812</v>
      </c>
      <c r="E884" s="78">
        <v>20000</v>
      </c>
      <c r="F884" s="15">
        <v>0.5</v>
      </c>
      <c r="G884" s="80">
        <v>12</v>
      </c>
      <c r="H884" s="81">
        <f>Таблица616[[#This Row],[Коэфициент стоимости]]*Таблица616[[#This Row],[Розничная цена KRW]]</f>
        <v>10000</v>
      </c>
      <c r="I884" s="82" t="str">
        <f>IF($H$1="","Введите курс",Таблица616[[#This Row],[Оптовая цена KRW за 1шт]]/$H$1)</f>
        <v>Введите курс</v>
      </c>
      <c r="J884" s="83"/>
      <c r="K884" s="84">
        <f>Таблица616[[#This Row],[Заказ коробок ]]*Таблица616[[#This Row],[Кол-во шт в коробке]]</f>
        <v>0</v>
      </c>
      <c r="L884" s="85">
        <f>Таблица616[[#This Row],[Общее кол-во шт]]*Таблица616[[#This Row],[Оптовая цена KRW за 1шт]]</f>
        <v>0</v>
      </c>
      <c r="M884" s="86" t="str">
        <f>IFERROR(Таблица616[[#This Row],[Общее кол-во шт]]*Таблица616[[#This Row],[Оптовая цена USD за 1шт]],"")</f>
        <v/>
      </c>
      <c r="N884" s="87"/>
    </row>
    <row r="885" spans="1:14" ht="22.5" customHeight="1">
      <c r="A885" s="44" t="s">
        <v>6197</v>
      </c>
      <c r="B885" s="76">
        <v>8806164171899</v>
      </c>
      <c r="C885" s="50" t="s">
        <v>3813</v>
      </c>
      <c r="D885" s="77" t="s">
        <v>3814</v>
      </c>
      <c r="E885" s="78">
        <v>2000</v>
      </c>
      <c r="F885" s="15">
        <v>0.5</v>
      </c>
      <c r="G885" s="80">
        <v>50</v>
      </c>
      <c r="H885" s="81">
        <f>Таблица616[[#This Row],[Коэфициент стоимости]]*Таблица616[[#This Row],[Розничная цена KRW]]</f>
        <v>1000</v>
      </c>
      <c r="I885" s="82" t="str">
        <f>IF($H$1="","Введите курс",Таблица616[[#This Row],[Оптовая цена KRW за 1шт]]/$H$1)</f>
        <v>Введите курс</v>
      </c>
      <c r="J885" s="83"/>
      <c r="K885" s="84">
        <f>Таблица616[[#This Row],[Заказ коробок ]]*Таблица616[[#This Row],[Кол-во шт в коробке]]</f>
        <v>0</v>
      </c>
      <c r="L885" s="85">
        <f>Таблица616[[#This Row],[Общее кол-во шт]]*Таблица616[[#This Row],[Оптовая цена KRW за 1шт]]</f>
        <v>0</v>
      </c>
      <c r="M885" s="86" t="str">
        <f>IFERROR(Таблица616[[#This Row],[Общее кол-во шт]]*Таблица616[[#This Row],[Оптовая цена USD за 1шт]],"")</f>
        <v/>
      </c>
      <c r="N885" s="87"/>
    </row>
    <row r="886" spans="1:14" ht="22.5" customHeight="1">
      <c r="A886" s="44" t="s">
        <v>6198</v>
      </c>
      <c r="B886" s="76">
        <v>8806164171905</v>
      </c>
      <c r="C886" s="50" t="s">
        <v>3815</v>
      </c>
      <c r="D886" s="77" t="s">
        <v>3816</v>
      </c>
      <c r="E886" s="78">
        <v>2000</v>
      </c>
      <c r="F886" s="15">
        <v>0.5</v>
      </c>
      <c r="G886" s="80">
        <v>50</v>
      </c>
      <c r="H886" s="81">
        <f>Таблица616[[#This Row],[Коэфициент стоимости]]*Таблица616[[#This Row],[Розничная цена KRW]]</f>
        <v>1000</v>
      </c>
      <c r="I886" s="82" t="str">
        <f>IF($H$1="","Введите курс",Таблица616[[#This Row],[Оптовая цена KRW за 1шт]]/$H$1)</f>
        <v>Введите курс</v>
      </c>
      <c r="J886" s="83"/>
      <c r="K886" s="84">
        <f>Таблица616[[#This Row],[Заказ коробок ]]*Таблица616[[#This Row],[Кол-во шт в коробке]]</f>
        <v>0</v>
      </c>
      <c r="L886" s="85">
        <f>Таблица616[[#This Row],[Общее кол-во шт]]*Таблица616[[#This Row],[Оптовая цена KRW за 1шт]]</f>
        <v>0</v>
      </c>
      <c r="M886" s="86" t="str">
        <f>IFERROR(Таблица616[[#This Row],[Общее кол-во шт]]*Таблица616[[#This Row],[Оптовая цена USD за 1шт]],"")</f>
        <v/>
      </c>
      <c r="N886" s="87"/>
    </row>
    <row r="887" spans="1:14" ht="22.5" customHeight="1">
      <c r="A887" s="44" t="s">
        <v>6199</v>
      </c>
      <c r="B887" s="76">
        <v>8806164171882</v>
      </c>
      <c r="C887" s="50" t="s">
        <v>3817</v>
      </c>
      <c r="D887" s="77" t="s">
        <v>3818</v>
      </c>
      <c r="E887" s="78">
        <v>2000</v>
      </c>
      <c r="F887" s="15">
        <v>0.5</v>
      </c>
      <c r="G887" s="80">
        <v>50</v>
      </c>
      <c r="H887" s="81">
        <f>Таблица616[[#This Row],[Коэфициент стоимости]]*Таблица616[[#This Row],[Розничная цена KRW]]</f>
        <v>1000</v>
      </c>
      <c r="I887" s="82" t="str">
        <f>IF($H$1="","Введите курс",Таблица616[[#This Row],[Оптовая цена KRW за 1шт]]/$H$1)</f>
        <v>Введите курс</v>
      </c>
      <c r="J887" s="83"/>
      <c r="K887" s="84">
        <f>Таблица616[[#This Row],[Заказ коробок ]]*Таблица616[[#This Row],[Кол-во шт в коробке]]</f>
        <v>0</v>
      </c>
      <c r="L887" s="85">
        <f>Таблица616[[#This Row],[Общее кол-во шт]]*Таблица616[[#This Row],[Оптовая цена KRW за 1шт]]</f>
        <v>0</v>
      </c>
      <c r="M887" s="86" t="str">
        <f>IFERROR(Таблица616[[#This Row],[Общее кол-во шт]]*Таблица616[[#This Row],[Оптовая цена USD за 1шт]],"")</f>
        <v/>
      </c>
      <c r="N887" s="87"/>
    </row>
    <row r="888" spans="1:14" ht="22.5" customHeight="1">
      <c r="A888" s="44" t="s">
        <v>6200</v>
      </c>
      <c r="B888" s="76">
        <v>8806164171875</v>
      </c>
      <c r="C888" s="50" t="s">
        <v>3819</v>
      </c>
      <c r="D888" s="77" t="s">
        <v>3820</v>
      </c>
      <c r="E888" s="78">
        <v>2000</v>
      </c>
      <c r="F888" s="15">
        <v>0.5</v>
      </c>
      <c r="G888" s="80">
        <v>50</v>
      </c>
      <c r="H888" s="81">
        <f>Таблица616[[#This Row],[Коэфициент стоимости]]*Таблица616[[#This Row],[Розничная цена KRW]]</f>
        <v>1000</v>
      </c>
      <c r="I888" s="82" t="str">
        <f>IF($H$1="","Введите курс",Таблица616[[#This Row],[Оптовая цена KRW за 1шт]]/$H$1)</f>
        <v>Введите курс</v>
      </c>
      <c r="J888" s="83"/>
      <c r="K888" s="84">
        <f>Таблица616[[#This Row],[Заказ коробок ]]*Таблица616[[#This Row],[Кол-во шт в коробке]]</f>
        <v>0</v>
      </c>
      <c r="L888" s="85">
        <f>Таблица616[[#This Row],[Общее кол-во шт]]*Таблица616[[#This Row],[Оптовая цена KRW за 1шт]]</f>
        <v>0</v>
      </c>
      <c r="M888" s="86" t="str">
        <f>IFERROR(Таблица616[[#This Row],[Общее кол-во шт]]*Таблица616[[#This Row],[Оптовая цена USD за 1шт]],"")</f>
        <v/>
      </c>
      <c r="N888" s="87"/>
    </row>
    <row r="889" spans="1:14" ht="22.5" customHeight="1">
      <c r="A889" s="44" t="s">
        <v>6201</v>
      </c>
      <c r="B889" s="76">
        <v>8806164174616</v>
      </c>
      <c r="C889" s="50" t="s">
        <v>3821</v>
      </c>
      <c r="D889" s="77" t="s">
        <v>3822</v>
      </c>
      <c r="E889" s="78">
        <v>20000</v>
      </c>
      <c r="F889" s="15">
        <v>0.5</v>
      </c>
      <c r="G889" s="80">
        <v>10</v>
      </c>
      <c r="H889" s="81">
        <f>Таблица616[[#This Row],[Коэфициент стоимости]]*Таблица616[[#This Row],[Розничная цена KRW]]</f>
        <v>10000</v>
      </c>
      <c r="I889" s="82" t="str">
        <f>IF($H$1="","Введите курс",Таблица616[[#This Row],[Оптовая цена KRW за 1шт]]/$H$1)</f>
        <v>Введите курс</v>
      </c>
      <c r="J889" s="83"/>
      <c r="K889" s="84">
        <f>Таблица616[[#This Row],[Заказ коробок ]]*Таблица616[[#This Row],[Кол-во шт в коробке]]</f>
        <v>0</v>
      </c>
      <c r="L889" s="85">
        <f>Таблица616[[#This Row],[Общее кол-во шт]]*Таблица616[[#This Row],[Оптовая цена KRW за 1шт]]</f>
        <v>0</v>
      </c>
      <c r="M889" s="86" t="str">
        <f>IFERROR(Таблица616[[#This Row],[Общее кол-во шт]]*Таблица616[[#This Row],[Оптовая цена USD за 1шт]],"")</f>
        <v/>
      </c>
      <c r="N889" s="87"/>
    </row>
    <row r="890" spans="1:14" ht="22.5" customHeight="1">
      <c r="A890" s="44" t="s">
        <v>6202</v>
      </c>
      <c r="B890" s="76">
        <v>8806164159354</v>
      </c>
      <c r="C890" s="50" t="s">
        <v>3823</v>
      </c>
      <c r="D890" s="77" t="s">
        <v>381</v>
      </c>
      <c r="E890" s="78">
        <v>18000</v>
      </c>
      <c r="F890" s="15">
        <v>0.5</v>
      </c>
      <c r="G890" s="80">
        <v>10</v>
      </c>
      <c r="H890" s="81">
        <f>Таблица616[[#This Row],[Коэфициент стоимости]]*Таблица616[[#This Row],[Розничная цена KRW]]</f>
        <v>9000</v>
      </c>
      <c r="I890" s="82" t="str">
        <f>IF($H$1="","Введите курс",Таблица616[[#This Row],[Оптовая цена KRW за 1шт]]/$H$1)</f>
        <v>Введите курс</v>
      </c>
      <c r="J890" s="83"/>
      <c r="K890" s="84">
        <f>Таблица616[[#This Row],[Заказ коробок ]]*Таблица616[[#This Row],[Кол-во шт в коробке]]</f>
        <v>0</v>
      </c>
      <c r="L890" s="85">
        <f>Таблица616[[#This Row],[Общее кол-во шт]]*Таблица616[[#This Row],[Оптовая цена KRW за 1шт]]</f>
        <v>0</v>
      </c>
      <c r="M890" s="86" t="str">
        <f>IFERROR(Таблица616[[#This Row],[Общее кол-во шт]]*Таблица616[[#This Row],[Оптовая цена USD за 1шт]],"")</f>
        <v/>
      </c>
      <c r="N890" s="87"/>
    </row>
    <row r="891" spans="1:14" ht="22.5" customHeight="1">
      <c r="A891" s="44" t="s">
        <v>6203</v>
      </c>
      <c r="B891" s="76">
        <v>8806164154083</v>
      </c>
      <c r="C891" s="50" t="s">
        <v>3824</v>
      </c>
      <c r="D891" s="77" t="s">
        <v>433</v>
      </c>
      <c r="E891" s="78">
        <v>12000</v>
      </c>
      <c r="F891" s="15">
        <v>0.5</v>
      </c>
      <c r="G891" s="80">
        <v>10</v>
      </c>
      <c r="H891" s="81">
        <f>Таблица616[[#This Row],[Коэфициент стоимости]]*Таблица616[[#This Row],[Розничная цена KRW]]</f>
        <v>6000</v>
      </c>
      <c r="I891" s="82" t="str">
        <f>IF($H$1="","Введите курс",Таблица616[[#This Row],[Оптовая цена KRW за 1шт]]/$H$1)</f>
        <v>Введите курс</v>
      </c>
      <c r="J891" s="83"/>
      <c r="K891" s="84">
        <f>Таблица616[[#This Row],[Заказ коробок ]]*Таблица616[[#This Row],[Кол-во шт в коробке]]</f>
        <v>0</v>
      </c>
      <c r="L891" s="85">
        <f>Таблица616[[#This Row],[Общее кол-во шт]]*Таблица616[[#This Row],[Оптовая цена KRW за 1шт]]</f>
        <v>0</v>
      </c>
      <c r="M891" s="86" t="str">
        <f>IFERROR(Таблица616[[#This Row],[Общее кол-во шт]]*Таблица616[[#This Row],[Оптовая цена USD за 1шт]],"")</f>
        <v/>
      </c>
      <c r="N891" s="87"/>
    </row>
    <row r="892" spans="1:14" ht="22.5" customHeight="1">
      <c r="A892" s="44" t="s">
        <v>6204</v>
      </c>
      <c r="B892" s="76">
        <v>8806164160084</v>
      </c>
      <c r="C892" s="50" t="s">
        <v>3825</v>
      </c>
      <c r="D892" s="77" t="s">
        <v>407</v>
      </c>
      <c r="E892" s="78">
        <v>22000</v>
      </c>
      <c r="F892" s="15">
        <v>0.5</v>
      </c>
      <c r="G892" s="80">
        <v>10</v>
      </c>
      <c r="H892" s="81">
        <f>Таблица616[[#This Row],[Коэфициент стоимости]]*Таблица616[[#This Row],[Розничная цена KRW]]</f>
        <v>11000</v>
      </c>
      <c r="I892" s="82" t="str">
        <f>IF($H$1="","Введите курс",Таблица616[[#This Row],[Оптовая цена KRW за 1шт]]/$H$1)</f>
        <v>Введите курс</v>
      </c>
      <c r="J892" s="83"/>
      <c r="K892" s="84">
        <f>Таблица616[[#This Row],[Заказ коробок ]]*Таблица616[[#This Row],[Кол-во шт в коробке]]</f>
        <v>0</v>
      </c>
      <c r="L892" s="85">
        <f>Таблица616[[#This Row],[Общее кол-во шт]]*Таблица616[[#This Row],[Оптовая цена KRW за 1шт]]</f>
        <v>0</v>
      </c>
      <c r="M892" s="86" t="str">
        <f>IFERROR(Таблица616[[#This Row],[Общее кол-во шт]]*Таблица616[[#This Row],[Оптовая цена USD за 1шт]],"")</f>
        <v/>
      </c>
      <c r="N892" s="87"/>
    </row>
    <row r="893" spans="1:14" ht="22.5" customHeight="1">
      <c r="A893" s="44" t="s">
        <v>6205</v>
      </c>
      <c r="B893" s="76">
        <v>8806164154069</v>
      </c>
      <c r="C893" s="50" t="s">
        <v>3826</v>
      </c>
      <c r="D893" s="77" t="s">
        <v>406</v>
      </c>
      <c r="E893" s="78">
        <v>22000</v>
      </c>
      <c r="F893" s="15">
        <v>0.5</v>
      </c>
      <c r="G893" s="80">
        <v>10</v>
      </c>
      <c r="H893" s="81">
        <f>Таблица616[[#This Row],[Коэфициент стоимости]]*Таблица616[[#This Row],[Розничная цена KRW]]</f>
        <v>11000</v>
      </c>
      <c r="I893" s="82" t="str">
        <f>IF($H$1="","Введите курс",Таблица616[[#This Row],[Оптовая цена KRW за 1шт]]/$H$1)</f>
        <v>Введите курс</v>
      </c>
      <c r="J893" s="83"/>
      <c r="K893" s="84">
        <f>Таблица616[[#This Row],[Заказ коробок ]]*Таблица616[[#This Row],[Кол-во шт в коробке]]</f>
        <v>0</v>
      </c>
      <c r="L893" s="85">
        <f>Таблица616[[#This Row],[Общее кол-во шт]]*Таблица616[[#This Row],[Оптовая цена KRW за 1шт]]</f>
        <v>0</v>
      </c>
      <c r="M893" s="86" t="str">
        <f>IFERROR(Таблица616[[#This Row],[Общее кол-во шт]]*Таблица616[[#This Row],[Оптовая цена USD за 1шт]],"")</f>
        <v/>
      </c>
      <c r="N893" s="87"/>
    </row>
    <row r="894" spans="1:14" ht="22.5" customHeight="1">
      <c r="A894" s="44" t="s">
        <v>6206</v>
      </c>
      <c r="B894" s="76">
        <v>8806164154045</v>
      </c>
      <c r="C894" s="50" t="s">
        <v>3827</v>
      </c>
      <c r="D894" s="77" t="s">
        <v>380</v>
      </c>
      <c r="E894" s="78">
        <v>18000</v>
      </c>
      <c r="F894" s="15">
        <v>0.5</v>
      </c>
      <c r="G894" s="80">
        <v>10</v>
      </c>
      <c r="H894" s="81">
        <f>Таблица616[[#This Row],[Коэфициент стоимости]]*Таблица616[[#This Row],[Розничная цена KRW]]</f>
        <v>9000</v>
      </c>
      <c r="I894" s="82" t="str">
        <f>IF($H$1="","Введите курс",Таблица616[[#This Row],[Оптовая цена KRW за 1шт]]/$H$1)</f>
        <v>Введите курс</v>
      </c>
      <c r="J894" s="83"/>
      <c r="K894" s="84">
        <f>Таблица616[[#This Row],[Заказ коробок ]]*Таблица616[[#This Row],[Кол-во шт в коробке]]</f>
        <v>0</v>
      </c>
      <c r="L894" s="85">
        <f>Таблица616[[#This Row],[Общее кол-во шт]]*Таблица616[[#This Row],[Оптовая цена KRW за 1шт]]</f>
        <v>0</v>
      </c>
      <c r="M894" s="86" t="str">
        <f>IFERROR(Таблица616[[#This Row],[Общее кол-во шт]]*Таблица616[[#This Row],[Оптовая цена USD за 1шт]],"")</f>
        <v/>
      </c>
      <c r="N894" s="87"/>
    </row>
    <row r="895" spans="1:14" ht="22.5" customHeight="1">
      <c r="A895" s="44" t="s">
        <v>6207</v>
      </c>
      <c r="B895" s="76">
        <v>8806164161548</v>
      </c>
      <c r="C895" s="50" t="s">
        <v>3828</v>
      </c>
      <c r="D895" s="77" t="s">
        <v>828</v>
      </c>
      <c r="E895" s="78">
        <v>16000</v>
      </c>
      <c r="F895" s="15">
        <v>0.5</v>
      </c>
      <c r="G895" s="80">
        <v>10</v>
      </c>
      <c r="H895" s="81">
        <f>Таблица616[[#This Row],[Коэфициент стоимости]]*Таблица616[[#This Row],[Розничная цена KRW]]</f>
        <v>8000</v>
      </c>
      <c r="I895" s="82" t="str">
        <f>IF($H$1="","Введите курс",Таблица616[[#This Row],[Оптовая цена KRW за 1шт]]/$H$1)</f>
        <v>Введите курс</v>
      </c>
      <c r="J895" s="83"/>
      <c r="K895" s="84">
        <f>Таблица616[[#This Row],[Заказ коробок ]]*Таблица616[[#This Row],[Кол-во шт в коробке]]</f>
        <v>0</v>
      </c>
      <c r="L895" s="85">
        <f>Таблица616[[#This Row],[Общее кол-во шт]]*Таблица616[[#This Row],[Оптовая цена KRW за 1шт]]</f>
        <v>0</v>
      </c>
      <c r="M895" s="86" t="str">
        <f>IFERROR(Таблица616[[#This Row],[Общее кол-во шт]]*Таблица616[[#This Row],[Оптовая цена USD за 1шт]],"")</f>
        <v/>
      </c>
      <c r="N895" s="87"/>
    </row>
    <row r="896" spans="1:14" ht="22.5" customHeight="1">
      <c r="A896" s="44" t="s">
        <v>6208</v>
      </c>
      <c r="B896" s="76">
        <v>8806164154090</v>
      </c>
      <c r="C896" s="50" t="s">
        <v>3829</v>
      </c>
      <c r="D896" s="77" t="s">
        <v>365</v>
      </c>
      <c r="E896" s="78">
        <v>20000</v>
      </c>
      <c r="F896" s="15">
        <v>0.5</v>
      </c>
      <c r="G896" s="80">
        <v>10</v>
      </c>
      <c r="H896" s="81">
        <f>Таблица616[[#This Row],[Коэфициент стоимости]]*Таблица616[[#This Row],[Розничная цена KRW]]</f>
        <v>10000</v>
      </c>
      <c r="I896" s="82" t="str">
        <f>IF($H$1="","Введите курс",Таблица616[[#This Row],[Оптовая цена KRW за 1шт]]/$H$1)</f>
        <v>Введите курс</v>
      </c>
      <c r="J896" s="83"/>
      <c r="K896" s="84">
        <f>Таблица616[[#This Row],[Заказ коробок ]]*Таблица616[[#This Row],[Кол-во шт в коробке]]</f>
        <v>0</v>
      </c>
      <c r="L896" s="85">
        <f>Таблица616[[#This Row],[Общее кол-во шт]]*Таблица616[[#This Row],[Оптовая цена KRW за 1шт]]</f>
        <v>0</v>
      </c>
      <c r="M896" s="86" t="str">
        <f>IFERROR(Таблица616[[#This Row],[Общее кол-во шт]]*Таблица616[[#This Row],[Оптовая цена USD за 1шт]],"")</f>
        <v/>
      </c>
      <c r="N896" s="87"/>
    </row>
    <row r="897" spans="1:14" ht="22.5" customHeight="1">
      <c r="A897" s="44" t="s">
        <v>6209</v>
      </c>
      <c r="B897" s="76">
        <v>8806164161555</v>
      </c>
      <c r="C897" s="50" t="s">
        <v>3830</v>
      </c>
      <c r="D897" s="77" t="s">
        <v>3831</v>
      </c>
      <c r="E897" s="78">
        <v>16000</v>
      </c>
      <c r="F897" s="15">
        <v>0.5</v>
      </c>
      <c r="G897" s="80">
        <v>10</v>
      </c>
      <c r="H897" s="81">
        <f>Таблица616[[#This Row],[Коэфициент стоимости]]*Таблица616[[#This Row],[Розничная цена KRW]]</f>
        <v>8000</v>
      </c>
      <c r="I897" s="82" t="str">
        <f>IF($H$1="","Введите курс",Таблица616[[#This Row],[Оптовая цена KRW за 1шт]]/$H$1)</f>
        <v>Введите курс</v>
      </c>
      <c r="J897" s="83"/>
      <c r="K897" s="84">
        <f>Таблица616[[#This Row],[Заказ коробок ]]*Таблица616[[#This Row],[Кол-во шт в коробке]]</f>
        <v>0</v>
      </c>
      <c r="L897" s="85">
        <f>Таблица616[[#This Row],[Общее кол-во шт]]*Таблица616[[#This Row],[Оптовая цена KRW за 1шт]]</f>
        <v>0</v>
      </c>
      <c r="M897" s="86" t="str">
        <f>IFERROR(Таблица616[[#This Row],[Общее кол-во шт]]*Таблица616[[#This Row],[Оптовая цена USD за 1шт]],"")</f>
        <v/>
      </c>
      <c r="N897" s="87"/>
    </row>
    <row r="898" spans="1:14" ht="22.5" customHeight="1">
      <c r="A898" s="44" t="s">
        <v>6210</v>
      </c>
      <c r="B898" s="76">
        <v>8806164171523</v>
      </c>
      <c r="C898" s="50" t="s">
        <v>4075</v>
      </c>
      <c r="D898" s="77" t="s">
        <v>3832</v>
      </c>
      <c r="E898" s="78">
        <v>12000</v>
      </c>
      <c r="F898" s="15">
        <v>0.5</v>
      </c>
      <c r="G898" s="80">
        <v>10</v>
      </c>
      <c r="H898" s="81">
        <f>Таблица616[[#This Row],[Коэфициент стоимости]]*Таблица616[[#This Row],[Розничная цена KRW]]</f>
        <v>6000</v>
      </c>
      <c r="I898" s="82" t="str">
        <f>IF($H$1="","Введите курс",Таблица616[[#This Row],[Оптовая цена KRW за 1шт]]/$H$1)</f>
        <v>Введите курс</v>
      </c>
      <c r="J898" s="83"/>
      <c r="K898" s="84">
        <f>Таблица616[[#This Row],[Заказ коробок ]]*Таблица616[[#This Row],[Кол-во шт в коробке]]</f>
        <v>0</v>
      </c>
      <c r="L898" s="85">
        <f>Таблица616[[#This Row],[Общее кол-во шт]]*Таблица616[[#This Row],[Оптовая цена KRW за 1шт]]</f>
        <v>0</v>
      </c>
      <c r="M898" s="86" t="str">
        <f>IFERROR(Таблица616[[#This Row],[Общее кол-во шт]]*Таблица616[[#This Row],[Оптовая цена USD за 1шт]],"")</f>
        <v/>
      </c>
      <c r="N898" s="87"/>
    </row>
    <row r="899" spans="1:14" ht="22.5" customHeight="1">
      <c r="A899" s="44" t="s">
        <v>6211</v>
      </c>
      <c r="B899" s="76">
        <v>8806164175613</v>
      </c>
      <c r="C899" s="50" t="s">
        <v>3833</v>
      </c>
      <c r="D899" s="77" t="s">
        <v>3834</v>
      </c>
      <c r="E899" s="78">
        <v>18000</v>
      </c>
      <c r="F899" s="15">
        <v>0.5</v>
      </c>
      <c r="G899" s="80">
        <v>10</v>
      </c>
      <c r="H899" s="81">
        <f>Таблица616[[#This Row],[Коэфициент стоимости]]*Таблица616[[#This Row],[Розничная цена KRW]]</f>
        <v>9000</v>
      </c>
      <c r="I899" s="82" t="str">
        <f>IF($H$1="","Введите курс",Таблица616[[#This Row],[Оптовая цена KRW за 1шт]]/$H$1)</f>
        <v>Введите курс</v>
      </c>
      <c r="J899" s="83"/>
      <c r="K899" s="84">
        <f>Таблица616[[#This Row],[Заказ коробок ]]*Таблица616[[#This Row],[Кол-во шт в коробке]]</f>
        <v>0</v>
      </c>
      <c r="L899" s="85">
        <f>Таблица616[[#This Row],[Общее кол-во шт]]*Таблица616[[#This Row],[Оптовая цена KRW за 1шт]]</f>
        <v>0</v>
      </c>
      <c r="M899" s="86" t="str">
        <f>IFERROR(Таблица616[[#This Row],[Общее кол-во шт]]*Таблица616[[#This Row],[Оптовая цена USD за 1шт]],"")</f>
        <v/>
      </c>
      <c r="N899" s="87"/>
    </row>
    <row r="900" spans="1:14" ht="22.5" customHeight="1">
      <c r="A900" s="44" t="s">
        <v>6212</v>
      </c>
      <c r="B900" s="76">
        <v>8806164176139</v>
      </c>
      <c r="C900" s="50" t="s">
        <v>3835</v>
      </c>
      <c r="D900" s="77" t="s">
        <v>3836</v>
      </c>
      <c r="E900" s="78">
        <v>24000</v>
      </c>
      <c r="F900" s="15">
        <v>0.5</v>
      </c>
      <c r="G900" s="80">
        <v>10</v>
      </c>
      <c r="H900" s="81">
        <f>Таблица616[[#This Row],[Коэфициент стоимости]]*Таблица616[[#This Row],[Розничная цена KRW]]</f>
        <v>12000</v>
      </c>
      <c r="I900" s="82" t="str">
        <f>IF($H$1="","Введите курс",Таблица616[[#This Row],[Оптовая цена KRW за 1шт]]/$H$1)</f>
        <v>Введите курс</v>
      </c>
      <c r="J900" s="83"/>
      <c r="K900" s="84">
        <f>Таблица616[[#This Row],[Заказ коробок ]]*Таблица616[[#This Row],[Кол-во шт в коробке]]</f>
        <v>0</v>
      </c>
      <c r="L900" s="85">
        <f>Таблица616[[#This Row],[Общее кол-во шт]]*Таблица616[[#This Row],[Оптовая цена KRW за 1шт]]</f>
        <v>0</v>
      </c>
      <c r="M900" s="86" t="str">
        <f>IFERROR(Таблица616[[#This Row],[Общее кол-во шт]]*Таблица616[[#This Row],[Оптовая цена USD за 1шт]],"")</f>
        <v/>
      </c>
      <c r="N900" s="87"/>
    </row>
    <row r="901" spans="1:14" ht="22.5" customHeight="1">
      <c r="A901" s="44" t="s">
        <v>6213</v>
      </c>
      <c r="B901" s="76">
        <v>8806164162781</v>
      </c>
      <c r="C901" s="50" t="s">
        <v>3837</v>
      </c>
      <c r="D901" s="77" t="s">
        <v>874</v>
      </c>
      <c r="E901" s="78">
        <v>18000</v>
      </c>
      <c r="F901" s="15">
        <v>0.5</v>
      </c>
      <c r="G901" s="80">
        <v>10</v>
      </c>
      <c r="H901" s="81">
        <f>Таблица616[[#This Row],[Коэфициент стоимости]]*Таблица616[[#This Row],[Розничная цена KRW]]</f>
        <v>9000</v>
      </c>
      <c r="I901" s="82" t="str">
        <f>IF($H$1="","Введите курс",Таблица616[[#This Row],[Оптовая цена KRW за 1шт]]/$H$1)</f>
        <v>Введите курс</v>
      </c>
      <c r="J901" s="83"/>
      <c r="K901" s="84">
        <f>Таблица616[[#This Row],[Заказ коробок ]]*Таблица616[[#This Row],[Кол-во шт в коробке]]</f>
        <v>0</v>
      </c>
      <c r="L901" s="85">
        <f>Таблица616[[#This Row],[Общее кол-во шт]]*Таблица616[[#This Row],[Оптовая цена KRW за 1шт]]</f>
        <v>0</v>
      </c>
      <c r="M901" s="86" t="str">
        <f>IFERROR(Таблица616[[#This Row],[Общее кол-во шт]]*Таблица616[[#This Row],[Оптовая цена USD за 1шт]],"")</f>
        <v/>
      </c>
      <c r="N901" s="87"/>
    </row>
    <row r="902" spans="1:14" ht="22.5" customHeight="1">
      <c r="A902" s="44" t="s">
        <v>6214</v>
      </c>
      <c r="B902" s="76">
        <v>8806164162774</v>
      </c>
      <c r="C902" s="50" t="s">
        <v>3838</v>
      </c>
      <c r="D902" s="77" t="s">
        <v>873</v>
      </c>
      <c r="E902" s="78">
        <v>18000</v>
      </c>
      <c r="F902" s="15">
        <v>0.5</v>
      </c>
      <c r="G902" s="80">
        <v>10</v>
      </c>
      <c r="H902" s="81">
        <f>Таблица616[[#This Row],[Коэфициент стоимости]]*Таблица616[[#This Row],[Розничная цена KRW]]</f>
        <v>9000</v>
      </c>
      <c r="I902" s="82" t="str">
        <f>IF($H$1="","Введите курс",Таблица616[[#This Row],[Оптовая цена KRW за 1шт]]/$H$1)</f>
        <v>Введите курс</v>
      </c>
      <c r="J902" s="83"/>
      <c r="K902" s="84">
        <f>Таблица616[[#This Row],[Заказ коробок ]]*Таблица616[[#This Row],[Кол-во шт в коробке]]</f>
        <v>0</v>
      </c>
      <c r="L902" s="85">
        <f>Таблица616[[#This Row],[Общее кол-во шт]]*Таблица616[[#This Row],[Оптовая цена KRW за 1шт]]</f>
        <v>0</v>
      </c>
      <c r="M902" s="86" t="str">
        <f>IFERROR(Таблица616[[#This Row],[Общее кол-во шт]]*Таблица616[[#This Row],[Оптовая цена USD за 1шт]],"")</f>
        <v/>
      </c>
      <c r="N902" s="87"/>
    </row>
    <row r="903" spans="1:14" ht="22.5" customHeight="1">
      <c r="A903" s="44" t="s">
        <v>6215</v>
      </c>
      <c r="B903" s="76">
        <v>8806164162811</v>
      </c>
      <c r="C903" s="50" t="s">
        <v>3839</v>
      </c>
      <c r="D903" s="77" t="s">
        <v>875</v>
      </c>
      <c r="E903" s="78">
        <v>16000</v>
      </c>
      <c r="F903" s="15">
        <v>0.5</v>
      </c>
      <c r="G903" s="80">
        <v>10</v>
      </c>
      <c r="H903" s="81">
        <f>Таблица616[[#This Row],[Коэфициент стоимости]]*Таблица616[[#This Row],[Розничная цена KRW]]</f>
        <v>8000</v>
      </c>
      <c r="I903" s="82" t="str">
        <f>IF($H$1="","Введите курс",Таблица616[[#This Row],[Оптовая цена KRW за 1шт]]/$H$1)</f>
        <v>Введите курс</v>
      </c>
      <c r="J903" s="83"/>
      <c r="K903" s="84">
        <f>Таблица616[[#This Row],[Заказ коробок ]]*Таблица616[[#This Row],[Кол-во шт в коробке]]</f>
        <v>0</v>
      </c>
      <c r="L903" s="85">
        <f>Таблица616[[#This Row],[Общее кол-во шт]]*Таблица616[[#This Row],[Оптовая цена KRW за 1шт]]</f>
        <v>0</v>
      </c>
      <c r="M903" s="86" t="str">
        <f>IFERROR(Таблица616[[#This Row],[Общее кол-во шт]]*Таблица616[[#This Row],[Оптовая цена USD за 1шт]],"")</f>
        <v/>
      </c>
      <c r="N903" s="87"/>
    </row>
    <row r="904" spans="1:14" ht="22.5" customHeight="1">
      <c r="A904" s="44" t="s">
        <v>6216</v>
      </c>
      <c r="B904" s="76">
        <v>8806164162804</v>
      </c>
      <c r="C904" s="50" t="s">
        <v>3840</v>
      </c>
      <c r="D904" s="77" t="s">
        <v>877</v>
      </c>
      <c r="E904" s="78">
        <v>22000</v>
      </c>
      <c r="F904" s="15">
        <v>0.5</v>
      </c>
      <c r="G904" s="80">
        <v>10</v>
      </c>
      <c r="H904" s="81">
        <f>Таблица616[[#This Row],[Коэфициент стоимости]]*Таблица616[[#This Row],[Розничная цена KRW]]</f>
        <v>11000</v>
      </c>
      <c r="I904" s="82" t="str">
        <f>IF($H$1="","Введите курс",Таблица616[[#This Row],[Оптовая цена KRW за 1шт]]/$H$1)</f>
        <v>Введите курс</v>
      </c>
      <c r="J904" s="83"/>
      <c r="K904" s="84">
        <f>Таблица616[[#This Row],[Заказ коробок ]]*Таблица616[[#This Row],[Кол-во шт в коробке]]</f>
        <v>0</v>
      </c>
      <c r="L904" s="85">
        <f>Таблица616[[#This Row],[Общее кол-во шт]]*Таблица616[[#This Row],[Оптовая цена KRW за 1шт]]</f>
        <v>0</v>
      </c>
      <c r="M904" s="86" t="str">
        <f>IFERROR(Таблица616[[#This Row],[Общее кол-во шт]]*Таблица616[[#This Row],[Оптовая цена USD за 1шт]],"")</f>
        <v/>
      </c>
      <c r="N904" s="87"/>
    </row>
    <row r="905" spans="1:14" ht="22.5" customHeight="1">
      <c r="A905" s="44" t="s">
        <v>6217</v>
      </c>
      <c r="B905" s="76">
        <v>8806164162750</v>
      </c>
      <c r="C905" s="50" t="s">
        <v>3841</v>
      </c>
      <c r="D905" s="77" t="s">
        <v>883</v>
      </c>
      <c r="E905" s="78">
        <v>15000</v>
      </c>
      <c r="F905" s="15">
        <v>0.5</v>
      </c>
      <c r="G905" s="80">
        <v>10</v>
      </c>
      <c r="H905" s="81">
        <f>Таблица616[[#This Row],[Коэфициент стоимости]]*Таблица616[[#This Row],[Розничная цена KRW]]</f>
        <v>7500</v>
      </c>
      <c r="I905" s="82" t="str">
        <f>IF($H$1="","Введите курс",Таблица616[[#This Row],[Оптовая цена KRW за 1шт]]/$H$1)</f>
        <v>Введите курс</v>
      </c>
      <c r="J905" s="83"/>
      <c r="K905" s="84">
        <f>Таблица616[[#This Row],[Заказ коробок ]]*Таблица616[[#This Row],[Кол-во шт в коробке]]</f>
        <v>0</v>
      </c>
      <c r="L905" s="85">
        <f>Таблица616[[#This Row],[Общее кол-во шт]]*Таблица616[[#This Row],[Оптовая цена KRW за 1шт]]</f>
        <v>0</v>
      </c>
      <c r="M905" s="86" t="str">
        <f>IFERROR(Таблица616[[#This Row],[Общее кол-во шт]]*Таблица616[[#This Row],[Оптовая цена USD за 1шт]],"")</f>
        <v/>
      </c>
      <c r="N905" s="87"/>
    </row>
    <row r="906" spans="1:14" ht="22.5" customHeight="1">
      <c r="A906" s="44" t="s">
        <v>6218</v>
      </c>
      <c r="B906" s="76">
        <v>8806164163900</v>
      </c>
      <c r="C906" s="50" t="s">
        <v>3842</v>
      </c>
      <c r="D906" s="77" t="s">
        <v>869</v>
      </c>
      <c r="E906" s="78">
        <v>20000</v>
      </c>
      <c r="F906" s="15">
        <v>0.5</v>
      </c>
      <c r="G906" s="80">
        <v>12</v>
      </c>
      <c r="H906" s="81">
        <f>Таблица616[[#This Row],[Коэфициент стоимости]]*Таблица616[[#This Row],[Розничная цена KRW]]</f>
        <v>10000</v>
      </c>
      <c r="I906" s="82" t="str">
        <f>IF($H$1="","Введите курс",Таблица616[[#This Row],[Оптовая цена KRW за 1шт]]/$H$1)</f>
        <v>Введите курс</v>
      </c>
      <c r="J906" s="83"/>
      <c r="K906" s="84">
        <f>Таблица616[[#This Row],[Заказ коробок ]]*Таблица616[[#This Row],[Кол-во шт в коробке]]</f>
        <v>0</v>
      </c>
      <c r="L906" s="85">
        <f>Таблица616[[#This Row],[Общее кол-во шт]]*Таблица616[[#This Row],[Оптовая цена KRW за 1шт]]</f>
        <v>0</v>
      </c>
      <c r="M906" s="86" t="str">
        <f>IFERROR(Таблица616[[#This Row],[Общее кол-во шт]]*Таблица616[[#This Row],[Оптовая цена USD за 1шт]],"")</f>
        <v/>
      </c>
      <c r="N906" s="87"/>
    </row>
    <row r="907" spans="1:14" ht="22.5" customHeight="1">
      <c r="A907" s="44" t="s">
        <v>6219</v>
      </c>
      <c r="B907" s="76">
        <v>8806164163894</v>
      </c>
      <c r="C907" s="50" t="s">
        <v>3843</v>
      </c>
      <c r="D907" s="77" t="s">
        <v>868</v>
      </c>
      <c r="E907" s="78">
        <v>20000</v>
      </c>
      <c r="F907" s="15">
        <v>0.5</v>
      </c>
      <c r="G907" s="80">
        <v>12</v>
      </c>
      <c r="H907" s="81">
        <f>Таблица616[[#This Row],[Коэфициент стоимости]]*Таблица616[[#This Row],[Розничная цена KRW]]</f>
        <v>10000</v>
      </c>
      <c r="I907" s="82" t="str">
        <f>IF($H$1="","Введите курс",Таблица616[[#This Row],[Оптовая цена KRW за 1шт]]/$H$1)</f>
        <v>Введите курс</v>
      </c>
      <c r="J907" s="83"/>
      <c r="K907" s="84">
        <f>Таблица616[[#This Row],[Заказ коробок ]]*Таблица616[[#This Row],[Кол-во шт в коробке]]</f>
        <v>0</v>
      </c>
      <c r="L907" s="85">
        <f>Таблица616[[#This Row],[Общее кол-во шт]]*Таблица616[[#This Row],[Оптовая цена KRW за 1шт]]</f>
        <v>0</v>
      </c>
      <c r="M907" s="86" t="str">
        <f>IFERROR(Таблица616[[#This Row],[Общее кол-во шт]]*Таблица616[[#This Row],[Оптовая цена USD за 1шт]],"")</f>
        <v/>
      </c>
      <c r="N907" s="87"/>
    </row>
    <row r="908" spans="1:14" ht="22.5" customHeight="1">
      <c r="A908" s="44" t="s">
        <v>6220</v>
      </c>
      <c r="B908" s="76">
        <v>8806164163870</v>
      </c>
      <c r="C908" s="50" t="s">
        <v>3844</v>
      </c>
      <c r="D908" s="77" t="s">
        <v>867</v>
      </c>
      <c r="E908" s="78">
        <v>21000</v>
      </c>
      <c r="F908" s="15">
        <v>0.5</v>
      </c>
      <c r="G908" s="80">
        <v>12</v>
      </c>
      <c r="H908" s="81">
        <f>Таблица616[[#This Row],[Коэфициент стоимости]]*Таблица616[[#This Row],[Розничная цена KRW]]</f>
        <v>10500</v>
      </c>
      <c r="I908" s="82" t="str">
        <f>IF($H$1="","Введите курс",Таблица616[[#This Row],[Оптовая цена KRW за 1шт]]/$H$1)</f>
        <v>Введите курс</v>
      </c>
      <c r="J908" s="83"/>
      <c r="K908" s="84">
        <f>Таблица616[[#This Row],[Заказ коробок ]]*Таблица616[[#This Row],[Кол-во шт в коробке]]</f>
        <v>0</v>
      </c>
      <c r="L908" s="85">
        <f>Таблица616[[#This Row],[Общее кол-во шт]]*Таблица616[[#This Row],[Оптовая цена KRW за 1шт]]</f>
        <v>0</v>
      </c>
      <c r="M908" s="86" t="str">
        <f>IFERROR(Таблица616[[#This Row],[Общее кол-во шт]]*Таблица616[[#This Row],[Оптовая цена USD за 1шт]],"")</f>
        <v/>
      </c>
      <c r="N908" s="87"/>
    </row>
    <row r="909" spans="1:14" ht="22.5" customHeight="1">
      <c r="A909" s="44" t="s">
        <v>6221</v>
      </c>
      <c r="B909" s="76">
        <v>8806164163917</v>
      </c>
      <c r="C909" s="50" t="s">
        <v>3845</v>
      </c>
      <c r="D909" s="77" t="s">
        <v>864</v>
      </c>
      <c r="E909" s="78">
        <v>10000</v>
      </c>
      <c r="F909" s="15">
        <v>0.5</v>
      </c>
      <c r="G909" s="80">
        <v>12</v>
      </c>
      <c r="H909" s="81">
        <f>Таблица616[[#This Row],[Коэфициент стоимости]]*Таблица616[[#This Row],[Розничная цена KRW]]</f>
        <v>5000</v>
      </c>
      <c r="I909" s="82" t="str">
        <f>IF($H$1="","Введите курс",Таблица616[[#This Row],[Оптовая цена KRW за 1шт]]/$H$1)</f>
        <v>Введите курс</v>
      </c>
      <c r="J909" s="83"/>
      <c r="K909" s="84">
        <f>Таблица616[[#This Row],[Заказ коробок ]]*Таблица616[[#This Row],[Кол-во шт в коробке]]</f>
        <v>0</v>
      </c>
      <c r="L909" s="85">
        <f>Таблица616[[#This Row],[Общее кол-во шт]]*Таблица616[[#This Row],[Оптовая цена KRW за 1шт]]</f>
        <v>0</v>
      </c>
      <c r="M909" s="86" t="str">
        <f>IFERROR(Таблица616[[#This Row],[Общее кол-во шт]]*Таблица616[[#This Row],[Оптовая цена USD за 1шт]],"")</f>
        <v/>
      </c>
      <c r="N909" s="87"/>
    </row>
    <row r="910" spans="1:14" ht="22.5" customHeight="1">
      <c r="A910" s="44" t="s">
        <v>6222</v>
      </c>
      <c r="B910" s="76">
        <v>8806164163924</v>
      </c>
      <c r="C910" s="50" t="s">
        <v>3846</v>
      </c>
      <c r="D910" s="77" t="s">
        <v>863</v>
      </c>
      <c r="E910" s="78">
        <v>10000</v>
      </c>
      <c r="F910" s="15">
        <v>0.5</v>
      </c>
      <c r="G910" s="80">
        <v>12</v>
      </c>
      <c r="H910" s="81">
        <f>Таблица616[[#This Row],[Коэфициент стоимости]]*Таблица616[[#This Row],[Розничная цена KRW]]</f>
        <v>5000</v>
      </c>
      <c r="I910" s="82" t="str">
        <f>IF($H$1="","Введите курс",Таблица616[[#This Row],[Оптовая цена KRW за 1шт]]/$H$1)</f>
        <v>Введите курс</v>
      </c>
      <c r="J910" s="83"/>
      <c r="K910" s="84">
        <f>Таблица616[[#This Row],[Заказ коробок ]]*Таблица616[[#This Row],[Кол-во шт в коробке]]</f>
        <v>0</v>
      </c>
      <c r="L910" s="85">
        <f>Таблица616[[#This Row],[Общее кол-во шт]]*Таблица616[[#This Row],[Оптовая цена KRW за 1шт]]</f>
        <v>0</v>
      </c>
      <c r="M910" s="86" t="str">
        <f>IFERROR(Таблица616[[#This Row],[Общее кол-во шт]]*Таблица616[[#This Row],[Оптовая цена USD за 1шт]],"")</f>
        <v/>
      </c>
      <c r="N910" s="87"/>
    </row>
    <row r="911" spans="1:14" ht="22.5" customHeight="1">
      <c r="A911" s="44" t="s">
        <v>6223</v>
      </c>
      <c r="B911" s="76">
        <v>8806164134078</v>
      </c>
      <c r="C911" s="50" t="s">
        <v>3847</v>
      </c>
      <c r="D911" s="77" t="s">
        <v>451</v>
      </c>
      <c r="E911" s="78">
        <v>3000</v>
      </c>
      <c r="F911" s="15">
        <v>0.5</v>
      </c>
      <c r="G911" s="80">
        <v>12</v>
      </c>
      <c r="H911" s="81">
        <f>Таблица616[[#This Row],[Коэфициент стоимости]]*Таблица616[[#This Row],[Розничная цена KRW]]</f>
        <v>1500</v>
      </c>
      <c r="I911" s="82" t="str">
        <f>IF($H$1="","Введите курс",Таблица616[[#This Row],[Оптовая цена KRW за 1шт]]/$H$1)</f>
        <v>Введите курс</v>
      </c>
      <c r="J911" s="83"/>
      <c r="K911" s="84">
        <f>Таблица616[[#This Row],[Заказ коробок ]]*Таблица616[[#This Row],[Кол-во шт в коробке]]</f>
        <v>0</v>
      </c>
      <c r="L911" s="85">
        <f>Таблица616[[#This Row],[Общее кол-во шт]]*Таблица616[[#This Row],[Оптовая цена KRW за 1шт]]</f>
        <v>0</v>
      </c>
      <c r="M911" s="86" t="str">
        <f>IFERROR(Таблица616[[#This Row],[Общее кол-во шт]]*Таблица616[[#This Row],[Оптовая цена USD за 1шт]],"")</f>
        <v/>
      </c>
      <c r="N911" s="87"/>
    </row>
    <row r="912" spans="1:14" ht="22.5" customHeight="1">
      <c r="A912" s="44" t="s">
        <v>6224</v>
      </c>
      <c r="B912" s="76">
        <v>8806164168462</v>
      </c>
      <c r="C912" s="50" t="s">
        <v>3848</v>
      </c>
      <c r="D912" s="77" t="s">
        <v>997</v>
      </c>
      <c r="E912" s="78">
        <v>3500</v>
      </c>
      <c r="F912" s="15">
        <v>0.5</v>
      </c>
      <c r="G912" s="80">
        <v>12</v>
      </c>
      <c r="H912" s="81">
        <f>Таблица616[[#This Row],[Коэфициент стоимости]]*Таблица616[[#This Row],[Розничная цена KRW]]</f>
        <v>1750</v>
      </c>
      <c r="I912" s="82" t="str">
        <f>IF($H$1="","Введите курс",Таблица616[[#This Row],[Оптовая цена KRW за 1шт]]/$H$1)</f>
        <v>Введите курс</v>
      </c>
      <c r="J912" s="83"/>
      <c r="K912" s="84">
        <f>Таблица616[[#This Row],[Заказ коробок ]]*Таблица616[[#This Row],[Кол-во шт в коробке]]</f>
        <v>0</v>
      </c>
      <c r="L912" s="85">
        <f>Таблица616[[#This Row],[Общее кол-во шт]]*Таблица616[[#This Row],[Оптовая цена KRW за 1шт]]</f>
        <v>0</v>
      </c>
      <c r="M912" s="86" t="str">
        <f>IFERROR(Таблица616[[#This Row],[Общее кол-во шт]]*Таблица616[[#This Row],[Оптовая цена USD за 1шт]],"")</f>
        <v/>
      </c>
      <c r="N912" s="87"/>
    </row>
    <row r="913" spans="1:14" ht="22.5" customHeight="1">
      <c r="A913" s="44" t="s">
        <v>6225</v>
      </c>
      <c r="B913" s="76">
        <v>8806164134030</v>
      </c>
      <c r="C913" s="50" t="s">
        <v>3849</v>
      </c>
      <c r="D913" s="77" t="s">
        <v>450</v>
      </c>
      <c r="E913" s="78">
        <v>3000</v>
      </c>
      <c r="F913" s="15">
        <v>0.5</v>
      </c>
      <c r="G913" s="80">
        <v>12</v>
      </c>
      <c r="H913" s="81">
        <f>Таблица616[[#This Row],[Коэфициент стоимости]]*Таблица616[[#This Row],[Розничная цена KRW]]</f>
        <v>1500</v>
      </c>
      <c r="I913" s="82" t="str">
        <f>IF($H$1="","Введите курс",Таблица616[[#This Row],[Оптовая цена KRW за 1шт]]/$H$1)</f>
        <v>Введите курс</v>
      </c>
      <c r="J913" s="83"/>
      <c r="K913" s="84">
        <f>Таблица616[[#This Row],[Заказ коробок ]]*Таблица616[[#This Row],[Кол-во шт в коробке]]</f>
        <v>0</v>
      </c>
      <c r="L913" s="85">
        <f>Таблица616[[#This Row],[Общее кол-во шт]]*Таблица616[[#This Row],[Оптовая цена KRW за 1шт]]</f>
        <v>0</v>
      </c>
      <c r="M913" s="86" t="str">
        <f>IFERROR(Таблица616[[#This Row],[Общее кол-во шт]]*Таблица616[[#This Row],[Оптовая цена USD за 1шт]],"")</f>
        <v/>
      </c>
      <c r="N913" s="87"/>
    </row>
    <row r="914" spans="1:14" ht="22.5" customHeight="1">
      <c r="A914" s="44" t="s">
        <v>6226</v>
      </c>
      <c r="B914" s="76">
        <v>8806164148464</v>
      </c>
      <c r="C914" s="50" t="s">
        <v>3850</v>
      </c>
      <c r="D914" s="77" t="s">
        <v>453</v>
      </c>
      <c r="E914" s="78">
        <v>5000</v>
      </c>
      <c r="F914" s="15">
        <v>0.5</v>
      </c>
      <c r="G914" s="80">
        <v>20</v>
      </c>
      <c r="H914" s="81">
        <f>Таблица616[[#This Row],[Коэфициент стоимости]]*Таблица616[[#This Row],[Розничная цена KRW]]</f>
        <v>2500</v>
      </c>
      <c r="I914" s="82" t="str">
        <f>IF($H$1="","Введите курс",Таблица616[[#This Row],[Оптовая цена KRW за 1шт]]/$H$1)</f>
        <v>Введите курс</v>
      </c>
      <c r="J914" s="83"/>
      <c r="K914" s="84">
        <f>Таблица616[[#This Row],[Заказ коробок ]]*Таблица616[[#This Row],[Кол-во шт в коробке]]</f>
        <v>0</v>
      </c>
      <c r="L914" s="85">
        <f>Таблица616[[#This Row],[Общее кол-во шт]]*Таблица616[[#This Row],[Оптовая цена KRW за 1шт]]</f>
        <v>0</v>
      </c>
      <c r="M914" s="86" t="str">
        <f>IFERROR(Таблица616[[#This Row],[Общее кол-во шт]]*Таблица616[[#This Row],[Оптовая цена USD за 1шт]],"")</f>
        <v/>
      </c>
      <c r="N914" s="87"/>
    </row>
    <row r="915" spans="1:14" ht="22.5" customHeight="1">
      <c r="A915" s="44" t="s">
        <v>6227</v>
      </c>
      <c r="B915" s="76">
        <v>8806164168479</v>
      </c>
      <c r="C915" s="50" t="s">
        <v>3851</v>
      </c>
      <c r="D915" s="77" t="s">
        <v>3852</v>
      </c>
      <c r="E915" s="78">
        <v>3000</v>
      </c>
      <c r="F915" s="15">
        <v>0.5</v>
      </c>
      <c r="G915" s="80">
        <v>12</v>
      </c>
      <c r="H915" s="81">
        <f>Таблица616[[#This Row],[Коэфициент стоимости]]*Таблица616[[#This Row],[Розничная цена KRW]]</f>
        <v>1500</v>
      </c>
      <c r="I915" s="82" t="str">
        <f>IF($H$1="","Введите курс",Таблица616[[#This Row],[Оптовая цена KRW за 1шт]]/$H$1)</f>
        <v>Введите курс</v>
      </c>
      <c r="J915" s="83"/>
      <c r="K915" s="84">
        <f>Таблица616[[#This Row],[Заказ коробок ]]*Таблица616[[#This Row],[Кол-во шт в коробке]]</f>
        <v>0</v>
      </c>
      <c r="L915" s="85">
        <f>Таблица616[[#This Row],[Общее кол-во шт]]*Таблица616[[#This Row],[Оптовая цена KRW за 1шт]]</f>
        <v>0</v>
      </c>
      <c r="M915" s="86" t="str">
        <f>IFERROR(Таблица616[[#This Row],[Общее кол-во шт]]*Таблица616[[#This Row],[Оптовая цена USD за 1шт]],"")</f>
        <v/>
      </c>
      <c r="N915" s="87"/>
    </row>
    <row r="916" spans="1:14" ht="22.5" customHeight="1">
      <c r="A916" s="44" t="s">
        <v>6228</v>
      </c>
      <c r="B916" s="76">
        <v>8806164134023</v>
      </c>
      <c r="C916" s="50" t="s">
        <v>3853</v>
      </c>
      <c r="D916" s="77" t="s">
        <v>449</v>
      </c>
      <c r="E916" s="78">
        <v>3000</v>
      </c>
      <c r="F916" s="15">
        <v>0.5</v>
      </c>
      <c r="G916" s="80">
        <v>12</v>
      </c>
      <c r="H916" s="81">
        <f>Таблица616[[#This Row],[Коэфициент стоимости]]*Таблица616[[#This Row],[Розничная цена KRW]]</f>
        <v>1500</v>
      </c>
      <c r="I916" s="82" t="str">
        <f>IF($H$1="","Введите курс",Таблица616[[#This Row],[Оптовая цена KRW за 1шт]]/$H$1)</f>
        <v>Введите курс</v>
      </c>
      <c r="J916" s="83"/>
      <c r="K916" s="84">
        <f>Таблица616[[#This Row],[Заказ коробок ]]*Таблица616[[#This Row],[Кол-во шт в коробке]]</f>
        <v>0</v>
      </c>
      <c r="L916" s="85">
        <f>Таблица616[[#This Row],[Общее кол-во шт]]*Таблица616[[#This Row],[Оптовая цена KRW за 1шт]]</f>
        <v>0</v>
      </c>
      <c r="M916" s="86" t="str">
        <f>IFERROR(Таблица616[[#This Row],[Общее кол-во шт]]*Таблица616[[#This Row],[Оптовая цена USD за 1шт]],"")</f>
        <v/>
      </c>
      <c r="N916" s="87"/>
    </row>
    <row r="917" spans="1:14" ht="22.5" customHeight="1">
      <c r="A917" s="44" t="s">
        <v>6229</v>
      </c>
      <c r="B917" s="76">
        <v>8806164163245</v>
      </c>
      <c r="C917" s="50" t="s">
        <v>3854</v>
      </c>
      <c r="D917" s="77" t="s">
        <v>832</v>
      </c>
      <c r="E917" s="78">
        <v>3500</v>
      </c>
      <c r="F917" s="15">
        <v>0.5</v>
      </c>
      <c r="G917" s="80">
        <v>12</v>
      </c>
      <c r="H917" s="81">
        <f>Таблица616[[#This Row],[Коэфициент стоимости]]*Таблица616[[#This Row],[Розничная цена KRW]]</f>
        <v>1750</v>
      </c>
      <c r="I917" s="82" t="str">
        <f>IF($H$1="","Введите курс",Таблица616[[#This Row],[Оптовая цена KRW за 1шт]]/$H$1)</f>
        <v>Введите курс</v>
      </c>
      <c r="J917" s="83"/>
      <c r="K917" s="84">
        <f>Таблица616[[#This Row],[Заказ коробок ]]*Таблица616[[#This Row],[Кол-во шт в коробке]]</f>
        <v>0</v>
      </c>
      <c r="L917" s="85">
        <f>Таблица616[[#This Row],[Общее кол-во шт]]*Таблица616[[#This Row],[Оптовая цена KRW за 1шт]]</f>
        <v>0</v>
      </c>
      <c r="M917" s="86" t="str">
        <f>IFERROR(Таблица616[[#This Row],[Общее кол-во шт]]*Таблица616[[#This Row],[Оптовая цена USD за 1шт]],"")</f>
        <v/>
      </c>
      <c r="N917" s="87"/>
    </row>
    <row r="918" spans="1:14" ht="22.5" customHeight="1">
      <c r="A918" s="44" t="s">
        <v>6230</v>
      </c>
      <c r="B918" s="76">
        <v>8806164134009</v>
      </c>
      <c r="C918" s="50" t="s">
        <v>3855</v>
      </c>
      <c r="D918" s="77" t="s">
        <v>452</v>
      </c>
      <c r="E918" s="78">
        <v>1500</v>
      </c>
      <c r="F918" s="15">
        <v>0.5</v>
      </c>
      <c r="G918" s="80">
        <v>20</v>
      </c>
      <c r="H918" s="81">
        <f>Таблица616[[#This Row],[Коэфициент стоимости]]*Таблица616[[#This Row],[Розничная цена KRW]]</f>
        <v>750</v>
      </c>
      <c r="I918" s="82" t="str">
        <f>IF($H$1="","Введите курс",Таблица616[[#This Row],[Оптовая цена KRW за 1шт]]/$H$1)</f>
        <v>Введите курс</v>
      </c>
      <c r="J918" s="83"/>
      <c r="K918" s="84">
        <f>Таблица616[[#This Row],[Заказ коробок ]]*Таблица616[[#This Row],[Кол-во шт в коробке]]</f>
        <v>0</v>
      </c>
      <c r="L918" s="85">
        <f>Таблица616[[#This Row],[Общее кол-во шт]]*Таблица616[[#This Row],[Оптовая цена KRW за 1шт]]</f>
        <v>0</v>
      </c>
      <c r="M918" s="86" t="str">
        <f>IFERROR(Таблица616[[#This Row],[Общее кол-во шт]]*Таблица616[[#This Row],[Оптовая цена USD за 1шт]],"")</f>
        <v/>
      </c>
      <c r="N918" s="87"/>
    </row>
    <row r="919" spans="1:14" ht="22.5" customHeight="1">
      <c r="A919" s="44" t="s">
        <v>6231</v>
      </c>
      <c r="B919" s="76">
        <v>8806164163221</v>
      </c>
      <c r="C919" s="50" t="s">
        <v>3856</v>
      </c>
      <c r="D919" s="77" t="s">
        <v>838</v>
      </c>
      <c r="E919" s="78">
        <v>3000</v>
      </c>
      <c r="F919" s="15">
        <v>0.5</v>
      </c>
      <c r="G919" s="80">
        <v>12</v>
      </c>
      <c r="H919" s="81">
        <f>Таблица616[[#This Row],[Коэфициент стоимости]]*Таблица616[[#This Row],[Розничная цена KRW]]</f>
        <v>1500</v>
      </c>
      <c r="I919" s="82" t="str">
        <f>IF($H$1="","Введите курс",Таблица616[[#This Row],[Оптовая цена KRW за 1шт]]/$H$1)</f>
        <v>Введите курс</v>
      </c>
      <c r="J919" s="83"/>
      <c r="K919" s="84">
        <f>Таблица616[[#This Row],[Заказ коробок ]]*Таблица616[[#This Row],[Кол-во шт в коробке]]</f>
        <v>0</v>
      </c>
      <c r="L919" s="85">
        <f>Таблица616[[#This Row],[Общее кол-во шт]]*Таблица616[[#This Row],[Оптовая цена KRW за 1шт]]</f>
        <v>0</v>
      </c>
      <c r="M919" s="86" t="str">
        <f>IFERROR(Таблица616[[#This Row],[Общее кол-во шт]]*Таблица616[[#This Row],[Оптовая цена USD за 1шт]],"")</f>
        <v/>
      </c>
      <c r="N919" s="87"/>
    </row>
    <row r="920" spans="1:14" ht="22.5" customHeight="1">
      <c r="A920" s="44" t="s">
        <v>6232</v>
      </c>
      <c r="B920" s="76">
        <v>8806164163214</v>
      </c>
      <c r="C920" s="50" t="s">
        <v>3857</v>
      </c>
      <c r="D920" s="77" t="s">
        <v>837</v>
      </c>
      <c r="E920" s="78">
        <v>3000</v>
      </c>
      <c r="F920" s="15">
        <v>0.5</v>
      </c>
      <c r="G920" s="80">
        <v>12</v>
      </c>
      <c r="H920" s="81">
        <f>Таблица616[[#This Row],[Коэфициент стоимости]]*Таблица616[[#This Row],[Розничная цена KRW]]</f>
        <v>1500</v>
      </c>
      <c r="I920" s="82" t="str">
        <f>IF($H$1="","Введите курс",Таблица616[[#This Row],[Оптовая цена KRW за 1шт]]/$H$1)</f>
        <v>Введите курс</v>
      </c>
      <c r="J920" s="83"/>
      <c r="K920" s="84">
        <f>Таблица616[[#This Row],[Заказ коробок ]]*Таблица616[[#This Row],[Кол-во шт в коробке]]</f>
        <v>0</v>
      </c>
      <c r="L920" s="85">
        <f>Таблица616[[#This Row],[Общее кол-во шт]]*Таблица616[[#This Row],[Оптовая цена KRW за 1шт]]</f>
        <v>0</v>
      </c>
      <c r="M920" s="86" t="str">
        <f>IFERROR(Таблица616[[#This Row],[Общее кол-во шт]]*Таблица616[[#This Row],[Оптовая цена USD за 1шт]],"")</f>
        <v/>
      </c>
      <c r="N920" s="87"/>
    </row>
    <row r="921" spans="1:14" ht="22.5" customHeight="1">
      <c r="A921" s="44" t="s">
        <v>6233</v>
      </c>
      <c r="B921" s="76">
        <v>8806164163207</v>
      </c>
      <c r="C921" s="50" t="s">
        <v>3858</v>
      </c>
      <c r="D921" s="77" t="s">
        <v>836</v>
      </c>
      <c r="E921" s="78">
        <v>3000</v>
      </c>
      <c r="F921" s="15">
        <v>0.5</v>
      </c>
      <c r="G921" s="80">
        <v>12</v>
      </c>
      <c r="H921" s="81">
        <f>Таблица616[[#This Row],[Коэфициент стоимости]]*Таблица616[[#This Row],[Розничная цена KRW]]</f>
        <v>1500</v>
      </c>
      <c r="I921" s="82" t="str">
        <f>IF($H$1="","Введите курс",Таблица616[[#This Row],[Оптовая цена KRW за 1шт]]/$H$1)</f>
        <v>Введите курс</v>
      </c>
      <c r="J921" s="83"/>
      <c r="K921" s="84">
        <f>Таблица616[[#This Row],[Заказ коробок ]]*Таблица616[[#This Row],[Кол-во шт в коробке]]</f>
        <v>0</v>
      </c>
      <c r="L921" s="85">
        <f>Таблица616[[#This Row],[Общее кол-во шт]]*Таблица616[[#This Row],[Оптовая цена KRW за 1шт]]</f>
        <v>0</v>
      </c>
      <c r="M921" s="86" t="str">
        <f>IFERROR(Таблица616[[#This Row],[Общее кол-во шт]]*Таблица616[[#This Row],[Оптовая цена USD за 1шт]],"")</f>
        <v/>
      </c>
      <c r="N921" s="87"/>
    </row>
    <row r="922" spans="1:14" ht="22.5" customHeight="1">
      <c r="A922" s="44" t="s">
        <v>6234</v>
      </c>
      <c r="B922" s="76">
        <v>8806164163191</v>
      </c>
      <c r="C922" s="50" t="s">
        <v>3859</v>
      </c>
      <c r="D922" s="77" t="s">
        <v>835</v>
      </c>
      <c r="E922" s="78">
        <v>3000</v>
      </c>
      <c r="F922" s="15">
        <v>0.5</v>
      </c>
      <c r="G922" s="80">
        <v>12</v>
      </c>
      <c r="H922" s="81">
        <f>Таблица616[[#This Row],[Коэфициент стоимости]]*Таблица616[[#This Row],[Розничная цена KRW]]</f>
        <v>1500</v>
      </c>
      <c r="I922" s="82" t="str">
        <f>IF($H$1="","Введите курс",Таблица616[[#This Row],[Оптовая цена KRW за 1шт]]/$H$1)</f>
        <v>Введите курс</v>
      </c>
      <c r="J922" s="83"/>
      <c r="K922" s="84">
        <f>Таблица616[[#This Row],[Заказ коробок ]]*Таблица616[[#This Row],[Кол-во шт в коробке]]</f>
        <v>0</v>
      </c>
      <c r="L922" s="85">
        <f>Таблица616[[#This Row],[Общее кол-во шт]]*Таблица616[[#This Row],[Оптовая цена KRW за 1шт]]</f>
        <v>0</v>
      </c>
      <c r="M922" s="86" t="str">
        <f>IFERROR(Таблица616[[#This Row],[Общее кол-во шт]]*Таблица616[[#This Row],[Оптовая цена USD за 1шт]],"")</f>
        <v/>
      </c>
      <c r="N922" s="87"/>
    </row>
    <row r="923" spans="1:14" ht="22.5" customHeight="1">
      <c r="A923" s="44" t="s">
        <v>6235</v>
      </c>
      <c r="B923" s="76">
        <v>8806164163184</v>
      </c>
      <c r="C923" s="50" t="s">
        <v>3860</v>
      </c>
      <c r="D923" s="77" t="s">
        <v>834</v>
      </c>
      <c r="E923" s="78">
        <v>3000</v>
      </c>
      <c r="F923" s="15">
        <v>0.5</v>
      </c>
      <c r="G923" s="80">
        <v>12</v>
      </c>
      <c r="H923" s="81">
        <f>Таблица616[[#This Row],[Коэфициент стоимости]]*Таблица616[[#This Row],[Розничная цена KRW]]</f>
        <v>1500</v>
      </c>
      <c r="I923" s="82" t="str">
        <f>IF($H$1="","Введите курс",Таблица616[[#This Row],[Оптовая цена KRW за 1шт]]/$H$1)</f>
        <v>Введите курс</v>
      </c>
      <c r="J923" s="83"/>
      <c r="K923" s="84">
        <f>Таблица616[[#This Row],[Заказ коробок ]]*Таблица616[[#This Row],[Кол-во шт в коробке]]</f>
        <v>0</v>
      </c>
      <c r="L923" s="85">
        <f>Таблица616[[#This Row],[Общее кол-во шт]]*Таблица616[[#This Row],[Оптовая цена KRW за 1шт]]</f>
        <v>0</v>
      </c>
      <c r="M923" s="86" t="str">
        <f>IFERROR(Таблица616[[#This Row],[Общее кол-во шт]]*Таблица616[[#This Row],[Оптовая цена USD за 1шт]],"")</f>
        <v/>
      </c>
      <c r="N923" s="87"/>
    </row>
    <row r="924" spans="1:14" ht="22.5" customHeight="1">
      <c r="A924" s="44" t="s">
        <v>6236</v>
      </c>
      <c r="B924" s="76">
        <v>8806164135839</v>
      </c>
      <c r="C924" s="50" t="s">
        <v>3861</v>
      </c>
      <c r="D924" s="77" t="s">
        <v>497</v>
      </c>
      <c r="E924" s="78">
        <v>3000</v>
      </c>
      <c r="F924" s="15">
        <v>0.5</v>
      </c>
      <c r="G924" s="80">
        <v>12</v>
      </c>
      <c r="H924" s="81">
        <f>Таблица616[[#This Row],[Коэфициент стоимости]]*Таблица616[[#This Row],[Розничная цена KRW]]</f>
        <v>1500</v>
      </c>
      <c r="I924" s="82" t="str">
        <f>IF($H$1="","Введите курс",Таблица616[[#This Row],[Оптовая цена KRW за 1шт]]/$H$1)</f>
        <v>Введите курс</v>
      </c>
      <c r="J924" s="83"/>
      <c r="K924" s="84">
        <f>Таблица616[[#This Row],[Заказ коробок ]]*Таблица616[[#This Row],[Кол-во шт в коробке]]</f>
        <v>0</v>
      </c>
      <c r="L924" s="85">
        <f>Таблица616[[#This Row],[Общее кол-во шт]]*Таблица616[[#This Row],[Оптовая цена KRW за 1шт]]</f>
        <v>0</v>
      </c>
      <c r="M924" s="86" t="str">
        <f>IFERROR(Таблица616[[#This Row],[Общее кол-во шт]]*Таблица616[[#This Row],[Оптовая цена USD за 1шт]],"")</f>
        <v/>
      </c>
      <c r="N924" s="87"/>
    </row>
    <row r="925" spans="1:14" ht="22.5" customHeight="1">
      <c r="A925" s="44" t="s">
        <v>6237</v>
      </c>
      <c r="B925" s="76">
        <v>8806164135808</v>
      </c>
      <c r="C925" s="50" t="s">
        <v>3862</v>
      </c>
      <c r="D925" s="77" t="s">
        <v>496</v>
      </c>
      <c r="E925" s="78">
        <v>3000</v>
      </c>
      <c r="F925" s="15">
        <v>0.5</v>
      </c>
      <c r="G925" s="80">
        <v>12</v>
      </c>
      <c r="H925" s="81">
        <f>Таблица616[[#This Row],[Коэфициент стоимости]]*Таблица616[[#This Row],[Розничная цена KRW]]</f>
        <v>1500</v>
      </c>
      <c r="I925" s="82" t="str">
        <f>IF($H$1="","Введите курс",Таблица616[[#This Row],[Оптовая цена KRW за 1шт]]/$H$1)</f>
        <v>Введите курс</v>
      </c>
      <c r="J925" s="83"/>
      <c r="K925" s="84">
        <f>Таблица616[[#This Row],[Заказ коробок ]]*Таблица616[[#This Row],[Кол-во шт в коробке]]</f>
        <v>0</v>
      </c>
      <c r="L925" s="85">
        <f>Таблица616[[#This Row],[Общее кол-во шт]]*Таблица616[[#This Row],[Оптовая цена KRW за 1шт]]</f>
        <v>0</v>
      </c>
      <c r="M925" s="86" t="str">
        <f>IFERROR(Таблица616[[#This Row],[Общее кол-во шт]]*Таблица616[[#This Row],[Оптовая цена USD за 1шт]],"")</f>
        <v/>
      </c>
      <c r="N925" s="87"/>
    </row>
    <row r="926" spans="1:14" ht="22.5" customHeight="1">
      <c r="A926" s="44" t="s">
        <v>6238</v>
      </c>
      <c r="B926" s="76">
        <v>8806164135792</v>
      </c>
      <c r="C926" s="50" t="s">
        <v>3863</v>
      </c>
      <c r="D926" s="77" t="s">
        <v>495</v>
      </c>
      <c r="E926" s="78">
        <v>3000</v>
      </c>
      <c r="F926" s="15">
        <v>0.5</v>
      </c>
      <c r="G926" s="80">
        <v>12</v>
      </c>
      <c r="H926" s="81">
        <f>Таблица616[[#This Row],[Коэфициент стоимости]]*Таблица616[[#This Row],[Розничная цена KRW]]</f>
        <v>1500</v>
      </c>
      <c r="I926" s="82" t="str">
        <f>IF($H$1="","Введите курс",Таблица616[[#This Row],[Оптовая цена KRW за 1шт]]/$H$1)</f>
        <v>Введите курс</v>
      </c>
      <c r="J926" s="83"/>
      <c r="K926" s="84">
        <f>Таблица616[[#This Row],[Заказ коробок ]]*Таблица616[[#This Row],[Кол-во шт в коробке]]</f>
        <v>0</v>
      </c>
      <c r="L926" s="85">
        <f>Таблица616[[#This Row],[Общее кол-во шт]]*Таблица616[[#This Row],[Оптовая цена KRW за 1шт]]</f>
        <v>0</v>
      </c>
      <c r="M926" s="86" t="str">
        <f>IFERROR(Таблица616[[#This Row],[Общее кол-во шт]]*Таблица616[[#This Row],[Оптовая цена USD за 1шт]],"")</f>
        <v/>
      </c>
      <c r="N926" s="87"/>
    </row>
    <row r="927" spans="1:14" ht="22.5" customHeight="1">
      <c r="A927" s="44" t="s">
        <v>6239</v>
      </c>
      <c r="B927" s="76">
        <v>8806164135778</v>
      </c>
      <c r="C927" s="50" t="s">
        <v>3864</v>
      </c>
      <c r="D927" s="77" t="s">
        <v>494</v>
      </c>
      <c r="E927" s="78">
        <v>3000</v>
      </c>
      <c r="F927" s="15">
        <v>0.5</v>
      </c>
      <c r="G927" s="80">
        <v>12</v>
      </c>
      <c r="H927" s="81">
        <f>Таблица616[[#This Row],[Коэфициент стоимости]]*Таблица616[[#This Row],[Розничная цена KRW]]</f>
        <v>1500</v>
      </c>
      <c r="I927" s="82" t="str">
        <f>IF($H$1="","Введите курс",Таблица616[[#This Row],[Оптовая цена KRW за 1шт]]/$H$1)</f>
        <v>Введите курс</v>
      </c>
      <c r="J927" s="83"/>
      <c r="K927" s="84">
        <f>Таблица616[[#This Row],[Заказ коробок ]]*Таблица616[[#This Row],[Кол-во шт в коробке]]</f>
        <v>0</v>
      </c>
      <c r="L927" s="85">
        <f>Таблица616[[#This Row],[Общее кол-во шт]]*Таблица616[[#This Row],[Оптовая цена KRW за 1шт]]</f>
        <v>0</v>
      </c>
      <c r="M927" s="86" t="str">
        <f>IFERROR(Таблица616[[#This Row],[Общее кол-во шт]]*Таблица616[[#This Row],[Оптовая цена USD за 1шт]],"")</f>
        <v/>
      </c>
      <c r="N927" s="87"/>
    </row>
    <row r="928" spans="1:14" ht="22.5" customHeight="1">
      <c r="A928" s="44" t="s">
        <v>6240</v>
      </c>
      <c r="B928" s="76">
        <v>8806164135761</v>
      </c>
      <c r="C928" s="50" t="s">
        <v>3865</v>
      </c>
      <c r="D928" s="77" t="s">
        <v>493</v>
      </c>
      <c r="E928" s="78">
        <v>3000</v>
      </c>
      <c r="F928" s="15">
        <v>0.5</v>
      </c>
      <c r="G928" s="80">
        <v>12</v>
      </c>
      <c r="H928" s="81">
        <f>Таблица616[[#This Row],[Коэфициент стоимости]]*Таблица616[[#This Row],[Розничная цена KRW]]</f>
        <v>1500</v>
      </c>
      <c r="I928" s="82" t="str">
        <f>IF($H$1="","Введите курс",Таблица616[[#This Row],[Оптовая цена KRW за 1шт]]/$H$1)</f>
        <v>Введите курс</v>
      </c>
      <c r="J928" s="83"/>
      <c r="K928" s="84">
        <f>Таблица616[[#This Row],[Заказ коробок ]]*Таблица616[[#This Row],[Кол-во шт в коробке]]</f>
        <v>0</v>
      </c>
      <c r="L928" s="85">
        <f>Таблица616[[#This Row],[Общее кол-во шт]]*Таблица616[[#This Row],[Оптовая цена KRW за 1шт]]</f>
        <v>0</v>
      </c>
      <c r="M928" s="86" t="str">
        <f>IFERROR(Таблица616[[#This Row],[Общее кол-во шт]]*Таблица616[[#This Row],[Оптовая цена USD за 1шт]],"")</f>
        <v/>
      </c>
      <c r="N928" s="87"/>
    </row>
    <row r="929" spans="1:14" ht="22.5" customHeight="1">
      <c r="A929" s="44" t="s">
        <v>6241</v>
      </c>
      <c r="B929" s="76">
        <v>8806164135754</v>
      </c>
      <c r="C929" s="50" t="s">
        <v>3866</v>
      </c>
      <c r="D929" s="77" t="s">
        <v>492</v>
      </c>
      <c r="E929" s="78">
        <v>3000</v>
      </c>
      <c r="F929" s="15">
        <v>0.5</v>
      </c>
      <c r="G929" s="80">
        <v>12</v>
      </c>
      <c r="H929" s="81">
        <f>Таблица616[[#This Row],[Коэфициент стоимости]]*Таблица616[[#This Row],[Розничная цена KRW]]</f>
        <v>1500</v>
      </c>
      <c r="I929" s="82" t="str">
        <f>IF($H$1="","Введите курс",Таблица616[[#This Row],[Оптовая цена KRW за 1шт]]/$H$1)</f>
        <v>Введите курс</v>
      </c>
      <c r="J929" s="83"/>
      <c r="K929" s="84">
        <f>Таблица616[[#This Row],[Заказ коробок ]]*Таблица616[[#This Row],[Кол-во шт в коробке]]</f>
        <v>0</v>
      </c>
      <c r="L929" s="85">
        <f>Таблица616[[#This Row],[Общее кол-во шт]]*Таблица616[[#This Row],[Оптовая цена KRW за 1шт]]</f>
        <v>0</v>
      </c>
      <c r="M929" s="86" t="str">
        <f>IFERROR(Таблица616[[#This Row],[Общее кол-во шт]]*Таблица616[[#This Row],[Оптовая цена USD за 1шт]],"")</f>
        <v/>
      </c>
      <c r="N929" s="87"/>
    </row>
    <row r="930" spans="1:14" ht="22.5" customHeight="1">
      <c r="A930" s="44" t="s">
        <v>6242</v>
      </c>
      <c r="B930" s="76">
        <v>8806164135747</v>
      </c>
      <c r="C930" s="50" t="s">
        <v>3867</v>
      </c>
      <c r="D930" s="77" t="s">
        <v>491</v>
      </c>
      <c r="E930" s="78">
        <v>3000</v>
      </c>
      <c r="F930" s="15">
        <v>0.5</v>
      </c>
      <c r="G930" s="80">
        <v>12</v>
      </c>
      <c r="H930" s="81">
        <f>Таблица616[[#This Row],[Коэфициент стоимости]]*Таблица616[[#This Row],[Розничная цена KRW]]</f>
        <v>1500</v>
      </c>
      <c r="I930" s="82" t="str">
        <f>IF($H$1="","Введите курс",Таблица616[[#This Row],[Оптовая цена KRW за 1шт]]/$H$1)</f>
        <v>Введите курс</v>
      </c>
      <c r="J930" s="83"/>
      <c r="K930" s="84">
        <f>Таблица616[[#This Row],[Заказ коробок ]]*Таблица616[[#This Row],[Кол-во шт в коробке]]</f>
        <v>0</v>
      </c>
      <c r="L930" s="85">
        <f>Таблица616[[#This Row],[Общее кол-во шт]]*Таблица616[[#This Row],[Оптовая цена KRW за 1шт]]</f>
        <v>0</v>
      </c>
      <c r="M930" s="86" t="str">
        <f>IFERROR(Таблица616[[#This Row],[Общее кол-во шт]]*Таблица616[[#This Row],[Оптовая цена USD за 1шт]],"")</f>
        <v/>
      </c>
      <c r="N930" s="87"/>
    </row>
    <row r="931" spans="1:14" ht="22.5" customHeight="1">
      <c r="A931" s="44" t="s">
        <v>6243</v>
      </c>
      <c r="B931" s="76">
        <v>8806164135730</v>
      </c>
      <c r="C931" s="50" t="s">
        <v>3868</v>
      </c>
      <c r="D931" s="77" t="s">
        <v>490</v>
      </c>
      <c r="E931" s="78">
        <v>3000</v>
      </c>
      <c r="F931" s="15">
        <v>0.5</v>
      </c>
      <c r="G931" s="80">
        <v>12</v>
      </c>
      <c r="H931" s="81">
        <f>Таблица616[[#This Row],[Коэфициент стоимости]]*Таблица616[[#This Row],[Розничная цена KRW]]</f>
        <v>1500</v>
      </c>
      <c r="I931" s="82" t="str">
        <f>IF($H$1="","Введите курс",Таблица616[[#This Row],[Оптовая цена KRW за 1шт]]/$H$1)</f>
        <v>Введите курс</v>
      </c>
      <c r="J931" s="83"/>
      <c r="K931" s="84">
        <f>Таблица616[[#This Row],[Заказ коробок ]]*Таблица616[[#This Row],[Кол-во шт в коробке]]</f>
        <v>0</v>
      </c>
      <c r="L931" s="85">
        <f>Таблица616[[#This Row],[Общее кол-во шт]]*Таблица616[[#This Row],[Оптовая цена KRW за 1шт]]</f>
        <v>0</v>
      </c>
      <c r="M931" s="86" t="str">
        <f>IFERROR(Таблица616[[#This Row],[Общее кол-во шт]]*Таблица616[[#This Row],[Оптовая цена USD за 1шт]],"")</f>
        <v/>
      </c>
      <c r="N931" s="87"/>
    </row>
    <row r="932" spans="1:14" ht="22.5" customHeight="1">
      <c r="A932" s="44" t="s">
        <v>6244</v>
      </c>
      <c r="B932" s="76">
        <v>8806164135723</v>
      </c>
      <c r="C932" s="50" t="s">
        <v>3869</v>
      </c>
      <c r="D932" s="77" t="s">
        <v>489</v>
      </c>
      <c r="E932" s="78">
        <v>3000</v>
      </c>
      <c r="F932" s="15">
        <v>0.5</v>
      </c>
      <c r="G932" s="80">
        <v>12</v>
      </c>
      <c r="H932" s="81">
        <f>Таблица616[[#This Row],[Коэфициент стоимости]]*Таблица616[[#This Row],[Розничная цена KRW]]</f>
        <v>1500</v>
      </c>
      <c r="I932" s="82" t="str">
        <f>IF($H$1="","Введите курс",Таблица616[[#This Row],[Оптовая цена KRW за 1шт]]/$H$1)</f>
        <v>Введите курс</v>
      </c>
      <c r="J932" s="83"/>
      <c r="K932" s="84">
        <f>Таблица616[[#This Row],[Заказ коробок ]]*Таблица616[[#This Row],[Кол-во шт в коробке]]</f>
        <v>0</v>
      </c>
      <c r="L932" s="85">
        <f>Таблица616[[#This Row],[Общее кол-во шт]]*Таблица616[[#This Row],[Оптовая цена KRW за 1шт]]</f>
        <v>0</v>
      </c>
      <c r="M932" s="86" t="str">
        <f>IFERROR(Таблица616[[#This Row],[Общее кол-во шт]]*Таблица616[[#This Row],[Оптовая цена USD за 1шт]],"")</f>
        <v/>
      </c>
      <c r="N932" s="87"/>
    </row>
    <row r="933" spans="1:14" ht="22.5" customHeight="1">
      <c r="A933" s="44" t="s">
        <v>6245</v>
      </c>
      <c r="B933" s="76">
        <v>8806164135716</v>
      </c>
      <c r="C933" s="50" t="s">
        <v>3870</v>
      </c>
      <c r="D933" s="77" t="s">
        <v>488</v>
      </c>
      <c r="E933" s="78">
        <v>3000</v>
      </c>
      <c r="F933" s="15">
        <v>0.5</v>
      </c>
      <c r="G933" s="80">
        <v>12</v>
      </c>
      <c r="H933" s="81">
        <f>Таблица616[[#This Row],[Коэфициент стоимости]]*Таблица616[[#This Row],[Розничная цена KRW]]</f>
        <v>1500</v>
      </c>
      <c r="I933" s="82" t="str">
        <f>IF($H$1="","Введите курс",Таблица616[[#This Row],[Оптовая цена KRW за 1шт]]/$H$1)</f>
        <v>Введите курс</v>
      </c>
      <c r="J933" s="83"/>
      <c r="K933" s="84">
        <f>Таблица616[[#This Row],[Заказ коробок ]]*Таблица616[[#This Row],[Кол-во шт в коробке]]</f>
        <v>0</v>
      </c>
      <c r="L933" s="85">
        <f>Таблица616[[#This Row],[Общее кол-во шт]]*Таблица616[[#This Row],[Оптовая цена KRW за 1шт]]</f>
        <v>0</v>
      </c>
      <c r="M933" s="86" t="str">
        <f>IFERROR(Таблица616[[#This Row],[Общее кол-во шт]]*Таблица616[[#This Row],[Оптовая цена USD за 1шт]],"")</f>
        <v/>
      </c>
      <c r="N933" s="87"/>
    </row>
    <row r="934" spans="1:14" ht="22.5" customHeight="1">
      <c r="A934" s="44" t="s">
        <v>6246</v>
      </c>
      <c r="B934" s="76">
        <v>8806164135709</v>
      </c>
      <c r="C934" s="50" t="s">
        <v>3871</v>
      </c>
      <c r="D934" s="77" t="s">
        <v>487</v>
      </c>
      <c r="E934" s="78">
        <v>3000</v>
      </c>
      <c r="F934" s="15">
        <v>0.5</v>
      </c>
      <c r="G934" s="80">
        <v>12</v>
      </c>
      <c r="H934" s="81">
        <f>Таблица616[[#This Row],[Коэфициент стоимости]]*Таблица616[[#This Row],[Розничная цена KRW]]</f>
        <v>1500</v>
      </c>
      <c r="I934" s="82" t="str">
        <f>IF($H$1="","Введите курс",Таблица616[[#This Row],[Оптовая цена KRW за 1шт]]/$H$1)</f>
        <v>Введите курс</v>
      </c>
      <c r="J934" s="83"/>
      <c r="K934" s="84">
        <f>Таблица616[[#This Row],[Заказ коробок ]]*Таблица616[[#This Row],[Кол-во шт в коробке]]</f>
        <v>0</v>
      </c>
      <c r="L934" s="85">
        <f>Таблица616[[#This Row],[Общее кол-во шт]]*Таблица616[[#This Row],[Оптовая цена KRW за 1шт]]</f>
        <v>0</v>
      </c>
      <c r="M934" s="86" t="str">
        <f>IFERROR(Таблица616[[#This Row],[Общее кол-во шт]]*Таблица616[[#This Row],[Оптовая цена USD за 1шт]],"")</f>
        <v/>
      </c>
      <c r="N934" s="87"/>
    </row>
    <row r="935" spans="1:14" ht="22.5" customHeight="1">
      <c r="A935" s="44" t="s">
        <v>6247</v>
      </c>
      <c r="B935" s="76">
        <v>8806164135693</v>
      </c>
      <c r="C935" s="50" t="s">
        <v>3872</v>
      </c>
      <c r="D935" s="77" t="s">
        <v>486</v>
      </c>
      <c r="E935" s="78">
        <v>3000</v>
      </c>
      <c r="F935" s="15">
        <v>0.5</v>
      </c>
      <c r="G935" s="80">
        <v>12</v>
      </c>
      <c r="H935" s="81">
        <f>Таблица616[[#This Row],[Коэфициент стоимости]]*Таблица616[[#This Row],[Розничная цена KRW]]</f>
        <v>1500</v>
      </c>
      <c r="I935" s="82" t="str">
        <f>IF($H$1="","Введите курс",Таблица616[[#This Row],[Оптовая цена KRW за 1шт]]/$H$1)</f>
        <v>Введите курс</v>
      </c>
      <c r="J935" s="83"/>
      <c r="K935" s="84">
        <f>Таблица616[[#This Row],[Заказ коробок ]]*Таблица616[[#This Row],[Кол-во шт в коробке]]</f>
        <v>0</v>
      </c>
      <c r="L935" s="85">
        <f>Таблица616[[#This Row],[Общее кол-во шт]]*Таблица616[[#This Row],[Оптовая цена KRW за 1шт]]</f>
        <v>0</v>
      </c>
      <c r="M935" s="86" t="str">
        <f>IFERROR(Таблица616[[#This Row],[Общее кол-во шт]]*Таблица616[[#This Row],[Оптовая цена USD за 1шт]],"")</f>
        <v/>
      </c>
      <c r="N935" s="87"/>
    </row>
    <row r="936" spans="1:14" ht="22.5" customHeight="1">
      <c r="A936" s="44" t="s">
        <v>6248</v>
      </c>
      <c r="B936" s="76">
        <v>8806164135686</v>
      </c>
      <c r="C936" s="50" t="s">
        <v>3873</v>
      </c>
      <c r="D936" s="77" t="s">
        <v>485</v>
      </c>
      <c r="E936" s="78">
        <v>3000</v>
      </c>
      <c r="F936" s="15">
        <v>0.5</v>
      </c>
      <c r="G936" s="80">
        <v>12</v>
      </c>
      <c r="H936" s="81">
        <f>Таблица616[[#This Row],[Коэфициент стоимости]]*Таблица616[[#This Row],[Розничная цена KRW]]</f>
        <v>1500</v>
      </c>
      <c r="I936" s="82" t="str">
        <f>IF($H$1="","Введите курс",Таблица616[[#This Row],[Оптовая цена KRW за 1шт]]/$H$1)</f>
        <v>Введите курс</v>
      </c>
      <c r="J936" s="83"/>
      <c r="K936" s="84">
        <f>Таблица616[[#This Row],[Заказ коробок ]]*Таблица616[[#This Row],[Кол-во шт в коробке]]</f>
        <v>0</v>
      </c>
      <c r="L936" s="85">
        <f>Таблица616[[#This Row],[Общее кол-во шт]]*Таблица616[[#This Row],[Оптовая цена KRW за 1шт]]</f>
        <v>0</v>
      </c>
      <c r="M936" s="86" t="str">
        <f>IFERROR(Таблица616[[#This Row],[Общее кол-во шт]]*Таблица616[[#This Row],[Оптовая цена USD за 1шт]],"")</f>
        <v/>
      </c>
      <c r="N936" s="87"/>
    </row>
    <row r="937" spans="1:14" ht="22.5" customHeight="1">
      <c r="A937" s="44" t="s">
        <v>6249</v>
      </c>
      <c r="B937" s="76">
        <v>8806164135679</v>
      </c>
      <c r="C937" s="50" t="s">
        <v>3874</v>
      </c>
      <c r="D937" s="77" t="s">
        <v>484</v>
      </c>
      <c r="E937" s="78">
        <v>3000</v>
      </c>
      <c r="F937" s="15">
        <v>0.5</v>
      </c>
      <c r="G937" s="80">
        <v>12</v>
      </c>
      <c r="H937" s="81">
        <f>Таблица616[[#This Row],[Коэфициент стоимости]]*Таблица616[[#This Row],[Розничная цена KRW]]</f>
        <v>1500</v>
      </c>
      <c r="I937" s="82" t="str">
        <f>IF($H$1="","Введите курс",Таблица616[[#This Row],[Оптовая цена KRW за 1шт]]/$H$1)</f>
        <v>Введите курс</v>
      </c>
      <c r="J937" s="83"/>
      <c r="K937" s="84">
        <f>Таблица616[[#This Row],[Заказ коробок ]]*Таблица616[[#This Row],[Кол-во шт в коробке]]</f>
        <v>0</v>
      </c>
      <c r="L937" s="85">
        <f>Таблица616[[#This Row],[Общее кол-во шт]]*Таблица616[[#This Row],[Оптовая цена KRW за 1шт]]</f>
        <v>0</v>
      </c>
      <c r="M937" s="86" t="str">
        <f>IFERROR(Таблица616[[#This Row],[Общее кол-во шт]]*Таблица616[[#This Row],[Оптовая цена USD за 1шт]],"")</f>
        <v/>
      </c>
      <c r="N937" s="87"/>
    </row>
    <row r="938" spans="1:14" ht="22.5" customHeight="1">
      <c r="A938" s="44" t="s">
        <v>6250</v>
      </c>
      <c r="B938" s="76">
        <v>8806164135662</v>
      </c>
      <c r="C938" s="50" t="s">
        <v>3875</v>
      </c>
      <c r="D938" s="77" t="s">
        <v>483</v>
      </c>
      <c r="E938" s="78">
        <v>3000</v>
      </c>
      <c r="F938" s="15">
        <v>0.5</v>
      </c>
      <c r="G938" s="80">
        <v>12</v>
      </c>
      <c r="H938" s="81">
        <f>Таблица616[[#This Row],[Коэфициент стоимости]]*Таблица616[[#This Row],[Розничная цена KRW]]</f>
        <v>1500</v>
      </c>
      <c r="I938" s="82" t="str">
        <f>IF($H$1="","Введите курс",Таблица616[[#This Row],[Оптовая цена KRW за 1шт]]/$H$1)</f>
        <v>Введите курс</v>
      </c>
      <c r="J938" s="83"/>
      <c r="K938" s="84">
        <f>Таблица616[[#This Row],[Заказ коробок ]]*Таблица616[[#This Row],[Кол-во шт в коробке]]</f>
        <v>0</v>
      </c>
      <c r="L938" s="85">
        <f>Таблица616[[#This Row],[Общее кол-во шт]]*Таблица616[[#This Row],[Оптовая цена KRW за 1шт]]</f>
        <v>0</v>
      </c>
      <c r="M938" s="86" t="str">
        <f>IFERROR(Таблица616[[#This Row],[Общее кол-во шт]]*Таблица616[[#This Row],[Оптовая цена USD за 1шт]],"")</f>
        <v/>
      </c>
      <c r="N938" s="87"/>
    </row>
    <row r="939" spans="1:14" ht="22.5" customHeight="1">
      <c r="A939" s="44" t="s">
        <v>6251</v>
      </c>
      <c r="B939" s="76">
        <v>8806164133637</v>
      </c>
      <c r="C939" s="50" t="s">
        <v>3876</v>
      </c>
      <c r="D939" s="77" t="s">
        <v>482</v>
      </c>
      <c r="E939" s="78">
        <v>3000</v>
      </c>
      <c r="F939" s="15">
        <v>0.5</v>
      </c>
      <c r="G939" s="80">
        <v>12</v>
      </c>
      <c r="H939" s="81">
        <f>Таблица616[[#This Row],[Коэфициент стоимости]]*Таблица616[[#This Row],[Розничная цена KRW]]</f>
        <v>1500</v>
      </c>
      <c r="I939" s="82" t="str">
        <f>IF($H$1="","Введите курс",Таблица616[[#This Row],[Оптовая цена KRW за 1шт]]/$H$1)</f>
        <v>Введите курс</v>
      </c>
      <c r="J939" s="83"/>
      <c r="K939" s="84">
        <f>Таблица616[[#This Row],[Заказ коробок ]]*Таблица616[[#This Row],[Кол-во шт в коробке]]</f>
        <v>0</v>
      </c>
      <c r="L939" s="85">
        <f>Таблица616[[#This Row],[Общее кол-во шт]]*Таблица616[[#This Row],[Оптовая цена KRW за 1шт]]</f>
        <v>0</v>
      </c>
      <c r="M939" s="86" t="str">
        <f>IFERROR(Таблица616[[#This Row],[Общее кол-во шт]]*Таблица616[[#This Row],[Оптовая цена USD за 1шт]],"")</f>
        <v/>
      </c>
      <c r="N939" s="87"/>
    </row>
    <row r="940" spans="1:14" ht="22.5" customHeight="1">
      <c r="A940" s="44" t="s">
        <v>6252</v>
      </c>
      <c r="B940" s="76">
        <v>8806164133620</v>
      </c>
      <c r="C940" s="50" t="s">
        <v>3877</v>
      </c>
      <c r="D940" s="77" t="s">
        <v>481</v>
      </c>
      <c r="E940" s="78">
        <v>3000</v>
      </c>
      <c r="F940" s="15">
        <v>0.5</v>
      </c>
      <c r="G940" s="80">
        <v>12</v>
      </c>
      <c r="H940" s="81">
        <f>Таблица616[[#This Row],[Коэфициент стоимости]]*Таблица616[[#This Row],[Розничная цена KRW]]</f>
        <v>1500</v>
      </c>
      <c r="I940" s="82" t="str">
        <f>IF($H$1="","Введите курс",Таблица616[[#This Row],[Оптовая цена KRW за 1шт]]/$H$1)</f>
        <v>Введите курс</v>
      </c>
      <c r="J940" s="83"/>
      <c r="K940" s="84">
        <f>Таблица616[[#This Row],[Заказ коробок ]]*Таблица616[[#This Row],[Кол-во шт в коробке]]</f>
        <v>0</v>
      </c>
      <c r="L940" s="85">
        <f>Таблица616[[#This Row],[Общее кол-во шт]]*Таблица616[[#This Row],[Оптовая цена KRW за 1шт]]</f>
        <v>0</v>
      </c>
      <c r="M940" s="86" t="str">
        <f>IFERROR(Таблица616[[#This Row],[Общее кол-во шт]]*Таблица616[[#This Row],[Оптовая цена USD за 1шт]],"")</f>
        <v/>
      </c>
      <c r="N940" s="87"/>
    </row>
    <row r="941" spans="1:14" ht="22.5" customHeight="1">
      <c r="A941" s="44" t="s">
        <v>6253</v>
      </c>
      <c r="B941" s="76">
        <v>8806164133606</v>
      </c>
      <c r="C941" s="50" t="s">
        <v>3878</v>
      </c>
      <c r="D941" s="77" t="s">
        <v>480</v>
      </c>
      <c r="E941" s="78">
        <v>3000</v>
      </c>
      <c r="F941" s="15">
        <v>0.5</v>
      </c>
      <c r="G941" s="80">
        <v>12</v>
      </c>
      <c r="H941" s="81">
        <f>Таблица616[[#This Row],[Коэфициент стоимости]]*Таблица616[[#This Row],[Розничная цена KRW]]</f>
        <v>1500</v>
      </c>
      <c r="I941" s="82" t="str">
        <f>IF($H$1="","Введите курс",Таблица616[[#This Row],[Оптовая цена KRW за 1шт]]/$H$1)</f>
        <v>Введите курс</v>
      </c>
      <c r="J941" s="83"/>
      <c r="K941" s="84">
        <f>Таблица616[[#This Row],[Заказ коробок ]]*Таблица616[[#This Row],[Кол-во шт в коробке]]</f>
        <v>0</v>
      </c>
      <c r="L941" s="85">
        <f>Таблица616[[#This Row],[Общее кол-во шт]]*Таблица616[[#This Row],[Оптовая цена KRW за 1шт]]</f>
        <v>0</v>
      </c>
      <c r="M941" s="86" t="str">
        <f>IFERROR(Таблица616[[#This Row],[Общее кол-во шт]]*Таблица616[[#This Row],[Оптовая цена USD за 1шт]],"")</f>
        <v/>
      </c>
      <c r="N941" s="87"/>
    </row>
    <row r="942" spans="1:14" ht="22.5" customHeight="1">
      <c r="A942" s="44" t="s">
        <v>6254</v>
      </c>
      <c r="B942" s="76">
        <v>8806164133590</v>
      </c>
      <c r="C942" s="50" t="s">
        <v>3879</v>
      </c>
      <c r="D942" s="77" t="s">
        <v>479</v>
      </c>
      <c r="E942" s="78">
        <v>3000</v>
      </c>
      <c r="F942" s="15">
        <v>0.5</v>
      </c>
      <c r="G942" s="80">
        <v>12</v>
      </c>
      <c r="H942" s="81">
        <f>Таблица616[[#This Row],[Коэфициент стоимости]]*Таблица616[[#This Row],[Розничная цена KRW]]</f>
        <v>1500</v>
      </c>
      <c r="I942" s="82" t="str">
        <f>IF($H$1="","Введите курс",Таблица616[[#This Row],[Оптовая цена KRW за 1шт]]/$H$1)</f>
        <v>Введите курс</v>
      </c>
      <c r="J942" s="83"/>
      <c r="K942" s="84">
        <f>Таблица616[[#This Row],[Заказ коробок ]]*Таблица616[[#This Row],[Кол-во шт в коробке]]</f>
        <v>0</v>
      </c>
      <c r="L942" s="85">
        <f>Таблица616[[#This Row],[Общее кол-во шт]]*Таблица616[[#This Row],[Оптовая цена KRW за 1шт]]</f>
        <v>0</v>
      </c>
      <c r="M942" s="86" t="str">
        <f>IFERROR(Таблица616[[#This Row],[Общее кол-во шт]]*Таблица616[[#This Row],[Оптовая цена USD за 1шт]],"")</f>
        <v/>
      </c>
      <c r="N942" s="87"/>
    </row>
    <row r="943" spans="1:14" ht="22.5" customHeight="1">
      <c r="A943" s="44" t="s">
        <v>6255</v>
      </c>
      <c r="B943" s="76">
        <v>8806164133583</v>
      </c>
      <c r="C943" s="50" t="s">
        <v>3880</v>
      </c>
      <c r="D943" s="77" t="s">
        <v>478</v>
      </c>
      <c r="E943" s="78">
        <v>3000</v>
      </c>
      <c r="F943" s="15">
        <v>0.5</v>
      </c>
      <c r="G943" s="80">
        <v>12</v>
      </c>
      <c r="H943" s="81">
        <f>Таблица616[[#This Row],[Коэфициент стоимости]]*Таблица616[[#This Row],[Розничная цена KRW]]</f>
        <v>1500</v>
      </c>
      <c r="I943" s="82" t="str">
        <f>IF($H$1="","Введите курс",Таблица616[[#This Row],[Оптовая цена KRW за 1шт]]/$H$1)</f>
        <v>Введите курс</v>
      </c>
      <c r="J943" s="83"/>
      <c r="K943" s="84">
        <f>Таблица616[[#This Row],[Заказ коробок ]]*Таблица616[[#This Row],[Кол-во шт в коробке]]</f>
        <v>0</v>
      </c>
      <c r="L943" s="85">
        <f>Таблица616[[#This Row],[Общее кол-во шт]]*Таблица616[[#This Row],[Оптовая цена KRW за 1шт]]</f>
        <v>0</v>
      </c>
      <c r="M943" s="86" t="str">
        <f>IFERROR(Таблица616[[#This Row],[Общее кол-во шт]]*Таблица616[[#This Row],[Оптовая цена USD за 1шт]],"")</f>
        <v/>
      </c>
      <c r="N943" s="87"/>
    </row>
    <row r="944" spans="1:14" ht="22.5" customHeight="1">
      <c r="A944" s="44" t="s">
        <v>6256</v>
      </c>
      <c r="B944" s="76">
        <v>8806164133576</v>
      </c>
      <c r="C944" s="50" t="s">
        <v>3881</v>
      </c>
      <c r="D944" s="77" t="s">
        <v>477</v>
      </c>
      <c r="E944" s="78">
        <v>3000</v>
      </c>
      <c r="F944" s="15">
        <v>0.5</v>
      </c>
      <c r="G944" s="80">
        <v>12</v>
      </c>
      <c r="H944" s="81">
        <f>Таблица616[[#This Row],[Коэфициент стоимости]]*Таблица616[[#This Row],[Розничная цена KRW]]</f>
        <v>1500</v>
      </c>
      <c r="I944" s="82" t="str">
        <f>IF($H$1="","Введите курс",Таблица616[[#This Row],[Оптовая цена KRW за 1шт]]/$H$1)</f>
        <v>Введите курс</v>
      </c>
      <c r="J944" s="83"/>
      <c r="K944" s="84">
        <f>Таблица616[[#This Row],[Заказ коробок ]]*Таблица616[[#This Row],[Кол-во шт в коробке]]</f>
        <v>0</v>
      </c>
      <c r="L944" s="85">
        <f>Таблица616[[#This Row],[Общее кол-во шт]]*Таблица616[[#This Row],[Оптовая цена KRW за 1шт]]</f>
        <v>0</v>
      </c>
      <c r="M944" s="86" t="str">
        <f>IFERROR(Таблица616[[#This Row],[Общее кол-во шт]]*Таблица616[[#This Row],[Оптовая цена USD за 1шт]],"")</f>
        <v/>
      </c>
      <c r="N944" s="87"/>
    </row>
    <row r="945" spans="1:14" ht="22.5" customHeight="1">
      <c r="A945" s="44" t="s">
        <v>6257</v>
      </c>
      <c r="B945" s="76">
        <v>8806164148273</v>
      </c>
      <c r="C945" s="50" t="s">
        <v>3882</v>
      </c>
      <c r="D945" s="77" t="s">
        <v>476</v>
      </c>
      <c r="E945" s="78">
        <v>3000</v>
      </c>
      <c r="F945" s="15">
        <v>0.5</v>
      </c>
      <c r="G945" s="80">
        <v>12</v>
      </c>
      <c r="H945" s="81">
        <f>Таблица616[[#This Row],[Коэфициент стоимости]]*Таблица616[[#This Row],[Розничная цена KRW]]</f>
        <v>1500</v>
      </c>
      <c r="I945" s="82" t="str">
        <f>IF($H$1="","Введите курс",Таблица616[[#This Row],[Оптовая цена KRW за 1шт]]/$H$1)</f>
        <v>Введите курс</v>
      </c>
      <c r="J945" s="83"/>
      <c r="K945" s="84">
        <f>Таблица616[[#This Row],[Заказ коробок ]]*Таблица616[[#This Row],[Кол-во шт в коробке]]</f>
        <v>0</v>
      </c>
      <c r="L945" s="85">
        <f>Таблица616[[#This Row],[Общее кол-во шт]]*Таблица616[[#This Row],[Оптовая цена KRW за 1шт]]</f>
        <v>0</v>
      </c>
      <c r="M945" s="86" t="str">
        <f>IFERROR(Таблица616[[#This Row],[Общее кол-во шт]]*Таблица616[[#This Row],[Оптовая цена USD за 1шт]],"")</f>
        <v/>
      </c>
      <c r="N945" s="87"/>
    </row>
    <row r="946" spans="1:14" ht="22.5" customHeight="1">
      <c r="A946" s="44" t="s">
        <v>6258</v>
      </c>
      <c r="B946" s="76">
        <v>8806164148488</v>
      </c>
      <c r="C946" s="50" t="s">
        <v>3883</v>
      </c>
      <c r="D946" s="77" t="s">
        <v>475</v>
      </c>
      <c r="E946" s="78">
        <v>3000</v>
      </c>
      <c r="F946" s="15">
        <v>0.5</v>
      </c>
      <c r="G946" s="80">
        <v>12</v>
      </c>
      <c r="H946" s="81">
        <f>Таблица616[[#This Row],[Коэфициент стоимости]]*Таблица616[[#This Row],[Розничная цена KRW]]</f>
        <v>1500</v>
      </c>
      <c r="I946" s="82" t="str">
        <f>IF($H$1="","Введите курс",Таблица616[[#This Row],[Оптовая цена KRW за 1шт]]/$H$1)</f>
        <v>Введите курс</v>
      </c>
      <c r="J946" s="83"/>
      <c r="K946" s="84">
        <f>Таблица616[[#This Row],[Заказ коробок ]]*Таблица616[[#This Row],[Кол-во шт в коробке]]</f>
        <v>0</v>
      </c>
      <c r="L946" s="85">
        <f>Таблица616[[#This Row],[Общее кол-во шт]]*Таблица616[[#This Row],[Оптовая цена KRW за 1шт]]</f>
        <v>0</v>
      </c>
      <c r="M946" s="86" t="str">
        <f>IFERROR(Таблица616[[#This Row],[Общее кол-во шт]]*Таблица616[[#This Row],[Оптовая цена USD за 1шт]],"")</f>
        <v/>
      </c>
      <c r="N946" s="87"/>
    </row>
    <row r="947" spans="1:14" ht="22.5" customHeight="1">
      <c r="A947" s="44" t="s">
        <v>6259</v>
      </c>
      <c r="B947" s="76">
        <v>8806164133521</v>
      </c>
      <c r="C947" s="50" t="s">
        <v>3884</v>
      </c>
      <c r="D947" s="77" t="s">
        <v>474</v>
      </c>
      <c r="E947" s="78">
        <v>3000</v>
      </c>
      <c r="F947" s="15">
        <v>0.5</v>
      </c>
      <c r="G947" s="80">
        <v>12</v>
      </c>
      <c r="H947" s="81">
        <f>Таблица616[[#This Row],[Коэфициент стоимости]]*Таблица616[[#This Row],[Розничная цена KRW]]</f>
        <v>1500</v>
      </c>
      <c r="I947" s="82" t="str">
        <f>IF($H$1="","Введите курс",Таблица616[[#This Row],[Оптовая цена KRW за 1шт]]/$H$1)</f>
        <v>Введите курс</v>
      </c>
      <c r="J947" s="83"/>
      <c r="K947" s="84">
        <f>Таблица616[[#This Row],[Заказ коробок ]]*Таблица616[[#This Row],[Кол-во шт в коробке]]</f>
        <v>0</v>
      </c>
      <c r="L947" s="85">
        <f>Таблица616[[#This Row],[Общее кол-во шт]]*Таблица616[[#This Row],[Оптовая цена KRW за 1шт]]</f>
        <v>0</v>
      </c>
      <c r="M947" s="86" t="str">
        <f>IFERROR(Таблица616[[#This Row],[Общее кол-во шт]]*Таблица616[[#This Row],[Оптовая цена USD за 1шт]],"")</f>
        <v/>
      </c>
      <c r="N947" s="87"/>
    </row>
    <row r="948" spans="1:14" ht="22.5" customHeight="1">
      <c r="A948" s="44" t="s">
        <v>6260</v>
      </c>
      <c r="B948" s="76">
        <v>8806164148266</v>
      </c>
      <c r="C948" s="50" t="s">
        <v>3885</v>
      </c>
      <c r="D948" s="77" t="s">
        <v>473</v>
      </c>
      <c r="E948" s="78">
        <v>3000</v>
      </c>
      <c r="F948" s="15">
        <v>0.5</v>
      </c>
      <c r="G948" s="80">
        <v>12</v>
      </c>
      <c r="H948" s="81">
        <f>Таблица616[[#This Row],[Коэфициент стоимости]]*Таблица616[[#This Row],[Розничная цена KRW]]</f>
        <v>1500</v>
      </c>
      <c r="I948" s="82" t="str">
        <f>IF($H$1="","Введите курс",Таблица616[[#This Row],[Оптовая цена KRW за 1шт]]/$H$1)</f>
        <v>Введите курс</v>
      </c>
      <c r="J948" s="83"/>
      <c r="K948" s="84">
        <f>Таблица616[[#This Row],[Заказ коробок ]]*Таблица616[[#This Row],[Кол-во шт в коробке]]</f>
        <v>0</v>
      </c>
      <c r="L948" s="85">
        <f>Таблица616[[#This Row],[Общее кол-во шт]]*Таблица616[[#This Row],[Оптовая цена KRW за 1шт]]</f>
        <v>0</v>
      </c>
      <c r="M948" s="86" t="str">
        <f>IFERROR(Таблица616[[#This Row],[Общее кол-во шт]]*Таблица616[[#This Row],[Оптовая цена USD за 1шт]],"")</f>
        <v/>
      </c>
      <c r="N948" s="87"/>
    </row>
    <row r="949" spans="1:14" ht="22.5" customHeight="1">
      <c r="A949" s="44" t="s">
        <v>6261</v>
      </c>
      <c r="B949" s="76">
        <v>8806164133491</v>
      </c>
      <c r="C949" s="50" t="s">
        <v>3886</v>
      </c>
      <c r="D949" s="77" t="s">
        <v>472</v>
      </c>
      <c r="E949" s="78">
        <v>3000</v>
      </c>
      <c r="F949" s="15">
        <v>0.5</v>
      </c>
      <c r="G949" s="80">
        <v>12</v>
      </c>
      <c r="H949" s="81">
        <f>Таблица616[[#This Row],[Коэфициент стоимости]]*Таблица616[[#This Row],[Розничная цена KRW]]</f>
        <v>1500</v>
      </c>
      <c r="I949" s="82" t="str">
        <f>IF($H$1="","Введите курс",Таблица616[[#This Row],[Оптовая цена KRW за 1шт]]/$H$1)</f>
        <v>Введите курс</v>
      </c>
      <c r="J949" s="83"/>
      <c r="K949" s="84">
        <f>Таблица616[[#This Row],[Заказ коробок ]]*Таблица616[[#This Row],[Кол-во шт в коробке]]</f>
        <v>0</v>
      </c>
      <c r="L949" s="85">
        <f>Таблица616[[#This Row],[Общее кол-во шт]]*Таблица616[[#This Row],[Оптовая цена KRW за 1шт]]</f>
        <v>0</v>
      </c>
      <c r="M949" s="86" t="str">
        <f>IFERROR(Таблица616[[#This Row],[Общее кол-во шт]]*Таблица616[[#This Row],[Оптовая цена USD за 1шт]],"")</f>
        <v/>
      </c>
      <c r="N949" s="87"/>
    </row>
    <row r="950" spans="1:14" ht="22.5" customHeight="1">
      <c r="A950" s="44" t="s">
        <v>6262</v>
      </c>
      <c r="B950" s="76">
        <v>8806164148242</v>
      </c>
      <c r="C950" s="50" t="s">
        <v>3887</v>
      </c>
      <c r="D950" s="77" t="s">
        <v>471</v>
      </c>
      <c r="E950" s="78">
        <v>3000</v>
      </c>
      <c r="F950" s="15">
        <v>0.5</v>
      </c>
      <c r="G950" s="80">
        <v>12</v>
      </c>
      <c r="H950" s="81">
        <f>Таблица616[[#This Row],[Коэфициент стоимости]]*Таблица616[[#This Row],[Розничная цена KRW]]</f>
        <v>1500</v>
      </c>
      <c r="I950" s="82" t="str">
        <f>IF($H$1="","Введите курс",Таблица616[[#This Row],[Оптовая цена KRW за 1шт]]/$H$1)</f>
        <v>Введите курс</v>
      </c>
      <c r="J950" s="83"/>
      <c r="K950" s="84">
        <f>Таблица616[[#This Row],[Заказ коробок ]]*Таблица616[[#This Row],[Кол-во шт в коробке]]</f>
        <v>0</v>
      </c>
      <c r="L950" s="85">
        <f>Таблица616[[#This Row],[Общее кол-во шт]]*Таблица616[[#This Row],[Оптовая цена KRW за 1шт]]</f>
        <v>0</v>
      </c>
      <c r="M950" s="86" t="str">
        <f>IFERROR(Таблица616[[#This Row],[Общее кол-во шт]]*Таблица616[[#This Row],[Оптовая цена USD за 1шт]],"")</f>
        <v/>
      </c>
      <c r="N950" s="87"/>
    </row>
    <row r="951" spans="1:14" ht="22.5" customHeight="1">
      <c r="A951" s="44" t="s">
        <v>6263</v>
      </c>
      <c r="B951" s="76">
        <v>8806164148235</v>
      </c>
      <c r="C951" s="50" t="s">
        <v>3888</v>
      </c>
      <c r="D951" s="77" t="s">
        <v>470</v>
      </c>
      <c r="E951" s="78">
        <v>3000</v>
      </c>
      <c r="F951" s="15">
        <v>0.5</v>
      </c>
      <c r="G951" s="80">
        <v>12</v>
      </c>
      <c r="H951" s="81">
        <f>Таблица616[[#This Row],[Коэфициент стоимости]]*Таблица616[[#This Row],[Розничная цена KRW]]</f>
        <v>1500</v>
      </c>
      <c r="I951" s="82" t="str">
        <f>IF($H$1="","Введите курс",Таблица616[[#This Row],[Оптовая цена KRW за 1шт]]/$H$1)</f>
        <v>Введите курс</v>
      </c>
      <c r="J951" s="83"/>
      <c r="K951" s="84">
        <f>Таблица616[[#This Row],[Заказ коробок ]]*Таблица616[[#This Row],[Кол-во шт в коробке]]</f>
        <v>0</v>
      </c>
      <c r="L951" s="85">
        <f>Таблица616[[#This Row],[Общее кол-во шт]]*Таблица616[[#This Row],[Оптовая цена KRW за 1шт]]</f>
        <v>0</v>
      </c>
      <c r="M951" s="86" t="str">
        <f>IFERROR(Таблица616[[#This Row],[Общее кол-во шт]]*Таблица616[[#This Row],[Оптовая цена USD за 1шт]],"")</f>
        <v/>
      </c>
      <c r="N951" s="87"/>
    </row>
    <row r="952" spans="1:14" ht="22.5" customHeight="1">
      <c r="A952" s="44" t="s">
        <v>6264</v>
      </c>
      <c r="B952" s="76">
        <v>8806164148228</v>
      </c>
      <c r="C952" s="50" t="s">
        <v>3889</v>
      </c>
      <c r="D952" s="77" t="s">
        <v>469</v>
      </c>
      <c r="E952" s="78">
        <v>3000</v>
      </c>
      <c r="F952" s="15">
        <v>0.5</v>
      </c>
      <c r="G952" s="80">
        <v>12</v>
      </c>
      <c r="H952" s="81">
        <f>Таблица616[[#This Row],[Коэфициент стоимости]]*Таблица616[[#This Row],[Розничная цена KRW]]</f>
        <v>1500</v>
      </c>
      <c r="I952" s="82" t="str">
        <f>IF($H$1="","Введите курс",Таблица616[[#This Row],[Оптовая цена KRW за 1шт]]/$H$1)</f>
        <v>Введите курс</v>
      </c>
      <c r="J952" s="83"/>
      <c r="K952" s="84">
        <f>Таблица616[[#This Row],[Заказ коробок ]]*Таблица616[[#This Row],[Кол-во шт в коробке]]</f>
        <v>0</v>
      </c>
      <c r="L952" s="85">
        <f>Таблица616[[#This Row],[Общее кол-во шт]]*Таблица616[[#This Row],[Оптовая цена KRW за 1шт]]</f>
        <v>0</v>
      </c>
      <c r="M952" s="86" t="str">
        <f>IFERROR(Таблица616[[#This Row],[Общее кол-во шт]]*Таблица616[[#This Row],[Оптовая цена USD за 1шт]],"")</f>
        <v/>
      </c>
      <c r="N952" s="87"/>
    </row>
    <row r="953" spans="1:14" ht="22.5" customHeight="1">
      <c r="A953" s="44" t="s">
        <v>6265</v>
      </c>
      <c r="B953" s="76">
        <v>8806164133446</v>
      </c>
      <c r="C953" s="50" t="s">
        <v>3890</v>
      </c>
      <c r="D953" s="77" t="s">
        <v>468</v>
      </c>
      <c r="E953" s="78">
        <v>3000</v>
      </c>
      <c r="F953" s="15">
        <v>0.5</v>
      </c>
      <c r="G953" s="80">
        <v>12</v>
      </c>
      <c r="H953" s="81">
        <f>Таблица616[[#This Row],[Коэфициент стоимости]]*Таблица616[[#This Row],[Розничная цена KRW]]</f>
        <v>1500</v>
      </c>
      <c r="I953" s="82" t="str">
        <f>IF($H$1="","Введите курс",Таблица616[[#This Row],[Оптовая цена KRW за 1шт]]/$H$1)</f>
        <v>Введите курс</v>
      </c>
      <c r="J953" s="83"/>
      <c r="K953" s="84">
        <f>Таблица616[[#This Row],[Заказ коробок ]]*Таблица616[[#This Row],[Кол-во шт в коробке]]</f>
        <v>0</v>
      </c>
      <c r="L953" s="85">
        <f>Таблица616[[#This Row],[Общее кол-во шт]]*Таблица616[[#This Row],[Оптовая цена KRW за 1шт]]</f>
        <v>0</v>
      </c>
      <c r="M953" s="86" t="str">
        <f>IFERROR(Таблица616[[#This Row],[Общее кол-во шт]]*Таблица616[[#This Row],[Оптовая цена USD за 1шт]],"")</f>
        <v/>
      </c>
      <c r="N953" s="87"/>
    </row>
    <row r="954" spans="1:14" ht="22.5" customHeight="1">
      <c r="A954" s="44" t="s">
        <v>6266</v>
      </c>
      <c r="B954" s="76">
        <v>8806164133439</v>
      </c>
      <c r="C954" s="50" t="s">
        <v>3891</v>
      </c>
      <c r="D954" s="77" t="s">
        <v>467</v>
      </c>
      <c r="E954" s="78">
        <v>3000</v>
      </c>
      <c r="F954" s="15">
        <v>0.5</v>
      </c>
      <c r="G954" s="80">
        <v>12</v>
      </c>
      <c r="H954" s="81">
        <f>Таблица616[[#This Row],[Коэфициент стоимости]]*Таблица616[[#This Row],[Розничная цена KRW]]</f>
        <v>1500</v>
      </c>
      <c r="I954" s="82" t="str">
        <f>IF($H$1="","Введите курс",Таблица616[[#This Row],[Оптовая цена KRW за 1шт]]/$H$1)</f>
        <v>Введите курс</v>
      </c>
      <c r="J954" s="83"/>
      <c r="K954" s="84">
        <f>Таблица616[[#This Row],[Заказ коробок ]]*Таблица616[[#This Row],[Кол-во шт в коробке]]</f>
        <v>0</v>
      </c>
      <c r="L954" s="85">
        <f>Таблица616[[#This Row],[Общее кол-во шт]]*Таблица616[[#This Row],[Оптовая цена KRW за 1шт]]</f>
        <v>0</v>
      </c>
      <c r="M954" s="86" t="str">
        <f>IFERROR(Таблица616[[#This Row],[Общее кол-во шт]]*Таблица616[[#This Row],[Оптовая цена USD за 1шт]],"")</f>
        <v/>
      </c>
      <c r="N954" s="87"/>
    </row>
    <row r="955" spans="1:14" ht="22.5" customHeight="1">
      <c r="A955" s="44" t="s">
        <v>6267</v>
      </c>
      <c r="B955" s="76">
        <v>8806164148211</v>
      </c>
      <c r="C955" s="50" t="s">
        <v>3892</v>
      </c>
      <c r="D955" s="77" t="s">
        <v>466</v>
      </c>
      <c r="E955" s="78">
        <v>3000</v>
      </c>
      <c r="F955" s="15">
        <v>0.5</v>
      </c>
      <c r="G955" s="80">
        <v>12</v>
      </c>
      <c r="H955" s="81">
        <f>Таблица616[[#This Row],[Коэфициент стоимости]]*Таблица616[[#This Row],[Розничная цена KRW]]</f>
        <v>1500</v>
      </c>
      <c r="I955" s="82" t="str">
        <f>IF($H$1="","Введите курс",Таблица616[[#This Row],[Оптовая цена KRW за 1шт]]/$H$1)</f>
        <v>Введите курс</v>
      </c>
      <c r="J955" s="83"/>
      <c r="K955" s="84">
        <f>Таблица616[[#This Row],[Заказ коробок ]]*Таблица616[[#This Row],[Кол-во шт в коробке]]</f>
        <v>0</v>
      </c>
      <c r="L955" s="85">
        <f>Таблица616[[#This Row],[Общее кол-во шт]]*Таблица616[[#This Row],[Оптовая цена KRW за 1шт]]</f>
        <v>0</v>
      </c>
      <c r="M955" s="86" t="str">
        <f>IFERROR(Таблица616[[#This Row],[Общее кол-во шт]]*Таблица616[[#This Row],[Оптовая цена USD за 1шт]],"")</f>
        <v/>
      </c>
      <c r="N955" s="87"/>
    </row>
    <row r="956" spans="1:14" ht="22.5" customHeight="1">
      <c r="A956" s="44" t="s">
        <v>6268</v>
      </c>
      <c r="B956" s="76">
        <v>8806164133392</v>
      </c>
      <c r="C956" s="50" t="s">
        <v>3893</v>
      </c>
      <c r="D956" s="77" t="s">
        <v>465</v>
      </c>
      <c r="E956" s="78">
        <v>3000</v>
      </c>
      <c r="F956" s="15">
        <v>0.5</v>
      </c>
      <c r="G956" s="80">
        <v>12</v>
      </c>
      <c r="H956" s="81">
        <f>Таблица616[[#This Row],[Коэфициент стоимости]]*Таблица616[[#This Row],[Розничная цена KRW]]</f>
        <v>1500</v>
      </c>
      <c r="I956" s="82" t="str">
        <f>IF($H$1="","Введите курс",Таблица616[[#This Row],[Оптовая цена KRW за 1шт]]/$H$1)</f>
        <v>Введите курс</v>
      </c>
      <c r="J956" s="83"/>
      <c r="K956" s="84">
        <f>Таблица616[[#This Row],[Заказ коробок ]]*Таблица616[[#This Row],[Кол-во шт в коробке]]</f>
        <v>0</v>
      </c>
      <c r="L956" s="85">
        <f>Таблица616[[#This Row],[Общее кол-во шт]]*Таблица616[[#This Row],[Оптовая цена KRW за 1шт]]</f>
        <v>0</v>
      </c>
      <c r="M956" s="86" t="str">
        <f>IFERROR(Таблица616[[#This Row],[Общее кол-во шт]]*Таблица616[[#This Row],[Оптовая цена USD за 1шт]],"")</f>
        <v/>
      </c>
      <c r="N956" s="87"/>
    </row>
    <row r="957" spans="1:14" ht="22.5" customHeight="1">
      <c r="A957" s="44" t="s">
        <v>6269</v>
      </c>
      <c r="B957" s="76">
        <v>8806164166178</v>
      </c>
      <c r="C957" s="50" t="s">
        <v>3894</v>
      </c>
      <c r="D957" s="77" t="s">
        <v>953</v>
      </c>
      <c r="E957" s="78">
        <v>3000</v>
      </c>
      <c r="F957" s="15">
        <v>0.5</v>
      </c>
      <c r="G957" s="80">
        <v>12</v>
      </c>
      <c r="H957" s="81">
        <f>Таблица616[[#This Row],[Коэфициент стоимости]]*Таблица616[[#This Row],[Розничная цена KRW]]</f>
        <v>1500</v>
      </c>
      <c r="I957" s="82" t="str">
        <f>IF($H$1="","Введите курс",Таблица616[[#This Row],[Оптовая цена KRW за 1шт]]/$H$1)</f>
        <v>Введите курс</v>
      </c>
      <c r="J957" s="83"/>
      <c r="K957" s="84">
        <f>Таблица616[[#This Row],[Заказ коробок ]]*Таблица616[[#This Row],[Кол-во шт в коробке]]</f>
        <v>0</v>
      </c>
      <c r="L957" s="85">
        <f>Таблица616[[#This Row],[Общее кол-во шт]]*Таблица616[[#This Row],[Оптовая цена KRW за 1шт]]</f>
        <v>0</v>
      </c>
      <c r="M957" s="86" t="str">
        <f>IFERROR(Таблица616[[#This Row],[Общее кол-во шт]]*Таблица616[[#This Row],[Оптовая цена USD за 1шт]],"")</f>
        <v/>
      </c>
      <c r="N957" s="87"/>
    </row>
    <row r="958" spans="1:14" ht="22.5" customHeight="1">
      <c r="A958" s="44" t="s">
        <v>6270</v>
      </c>
      <c r="B958" s="76">
        <v>8806164166161</v>
      </c>
      <c r="C958" s="50" t="s">
        <v>3895</v>
      </c>
      <c r="D958" s="77" t="s">
        <v>952</v>
      </c>
      <c r="E958" s="78">
        <v>3000</v>
      </c>
      <c r="F958" s="15">
        <v>0.5</v>
      </c>
      <c r="G958" s="80">
        <v>12</v>
      </c>
      <c r="H958" s="81">
        <f>Таблица616[[#This Row],[Коэфициент стоимости]]*Таблица616[[#This Row],[Розничная цена KRW]]</f>
        <v>1500</v>
      </c>
      <c r="I958" s="82" t="str">
        <f>IF($H$1="","Введите курс",Таблица616[[#This Row],[Оптовая цена KRW за 1шт]]/$H$1)</f>
        <v>Введите курс</v>
      </c>
      <c r="J958" s="83"/>
      <c r="K958" s="84">
        <f>Таблица616[[#This Row],[Заказ коробок ]]*Таблица616[[#This Row],[Кол-во шт в коробке]]</f>
        <v>0</v>
      </c>
      <c r="L958" s="85">
        <f>Таблица616[[#This Row],[Общее кол-во шт]]*Таблица616[[#This Row],[Оптовая цена KRW за 1шт]]</f>
        <v>0</v>
      </c>
      <c r="M958" s="86" t="str">
        <f>IFERROR(Таблица616[[#This Row],[Общее кол-во шт]]*Таблица616[[#This Row],[Оптовая цена USD за 1шт]],"")</f>
        <v/>
      </c>
      <c r="N958" s="87"/>
    </row>
    <row r="959" spans="1:14" ht="22.5" customHeight="1">
      <c r="A959" s="44" t="s">
        <v>6271</v>
      </c>
      <c r="B959" s="76">
        <v>8806164166154</v>
      </c>
      <c r="C959" s="50" t="s">
        <v>3896</v>
      </c>
      <c r="D959" s="77" t="s">
        <v>951</v>
      </c>
      <c r="E959" s="78">
        <v>3000</v>
      </c>
      <c r="F959" s="15">
        <v>0.5</v>
      </c>
      <c r="G959" s="80">
        <v>12</v>
      </c>
      <c r="H959" s="81">
        <f>Таблица616[[#This Row],[Коэфициент стоимости]]*Таблица616[[#This Row],[Розничная цена KRW]]</f>
        <v>1500</v>
      </c>
      <c r="I959" s="82" t="str">
        <f>IF($H$1="","Введите курс",Таблица616[[#This Row],[Оптовая цена KRW за 1шт]]/$H$1)</f>
        <v>Введите курс</v>
      </c>
      <c r="J959" s="83"/>
      <c r="K959" s="84">
        <f>Таблица616[[#This Row],[Заказ коробок ]]*Таблица616[[#This Row],[Кол-во шт в коробке]]</f>
        <v>0</v>
      </c>
      <c r="L959" s="85">
        <f>Таблица616[[#This Row],[Общее кол-во шт]]*Таблица616[[#This Row],[Оптовая цена KRW за 1шт]]</f>
        <v>0</v>
      </c>
      <c r="M959" s="86" t="str">
        <f>IFERROR(Таблица616[[#This Row],[Общее кол-во шт]]*Таблица616[[#This Row],[Оптовая цена USD за 1шт]],"")</f>
        <v/>
      </c>
      <c r="N959" s="87"/>
    </row>
    <row r="960" spans="1:14" ht="22.5" customHeight="1">
      <c r="A960" s="44" t="s">
        <v>6272</v>
      </c>
      <c r="B960" s="76">
        <v>8806164165072</v>
      </c>
      <c r="C960" s="50" t="s">
        <v>3897</v>
      </c>
      <c r="D960" s="77" t="s">
        <v>887</v>
      </c>
      <c r="E960" s="78">
        <v>3000</v>
      </c>
      <c r="F960" s="15">
        <v>0.5</v>
      </c>
      <c r="G960" s="80">
        <v>12</v>
      </c>
      <c r="H960" s="81">
        <f>Таблица616[[#This Row],[Коэфициент стоимости]]*Таблица616[[#This Row],[Розничная цена KRW]]</f>
        <v>1500</v>
      </c>
      <c r="I960" s="82" t="str">
        <f>IF($H$1="","Введите курс",Таблица616[[#This Row],[Оптовая цена KRW за 1шт]]/$H$1)</f>
        <v>Введите курс</v>
      </c>
      <c r="J960" s="83"/>
      <c r="K960" s="84">
        <f>Таблица616[[#This Row],[Заказ коробок ]]*Таблица616[[#This Row],[Кол-во шт в коробке]]</f>
        <v>0</v>
      </c>
      <c r="L960" s="85">
        <f>Таблица616[[#This Row],[Общее кол-во шт]]*Таблица616[[#This Row],[Оптовая цена KRW за 1шт]]</f>
        <v>0</v>
      </c>
      <c r="M960" s="86" t="str">
        <f>IFERROR(Таблица616[[#This Row],[Общее кол-во шт]]*Таблица616[[#This Row],[Оптовая цена USD за 1шт]],"")</f>
        <v/>
      </c>
      <c r="N960" s="87"/>
    </row>
    <row r="961" spans="1:14" ht="22.5" customHeight="1">
      <c r="A961" s="44" t="s">
        <v>6273</v>
      </c>
      <c r="B961" s="76">
        <v>8806164165065</v>
      </c>
      <c r="C961" s="50" t="s">
        <v>3898</v>
      </c>
      <c r="D961" s="77" t="s">
        <v>886</v>
      </c>
      <c r="E961" s="78">
        <v>3000</v>
      </c>
      <c r="F961" s="15">
        <v>0.5</v>
      </c>
      <c r="G961" s="80">
        <v>12</v>
      </c>
      <c r="H961" s="81">
        <f>Таблица616[[#This Row],[Коэфициент стоимости]]*Таблица616[[#This Row],[Розничная цена KRW]]</f>
        <v>1500</v>
      </c>
      <c r="I961" s="82" t="str">
        <f>IF($H$1="","Введите курс",Таблица616[[#This Row],[Оптовая цена KRW за 1шт]]/$H$1)</f>
        <v>Введите курс</v>
      </c>
      <c r="J961" s="83"/>
      <c r="K961" s="84">
        <f>Таблица616[[#This Row],[Заказ коробок ]]*Таблица616[[#This Row],[Кол-во шт в коробке]]</f>
        <v>0</v>
      </c>
      <c r="L961" s="85">
        <f>Таблица616[[#This Row],[Общее кол-во шт]]*Таблица616[[#This Row],[Оптовая цена KRW за 1шт]]</f>
        <v>0</v>
      </c>
      <c r="M961" s="86" t="str">
        <f>IFERROR(Таблица616[[#This Row],[Общее кол-во шт]]*Таблица616[[#This Row],[Оптовая цена USD за 1шт]],"")</f>
        <v/>
      </c>
      <c r="N961" s="87"/>
    </row>
    <row r="962" spans="1:14" ht="22.5" customHeight="1">
      <c r="A962" s="44" t="s">
        <v>6274</v>
      </c>
      <c r="B962" s="76">
        <v>8806164133385</v>
      </c>
      <c r="C962" s="50" t="s">
        <v>3899</v>
      </c>
      <c r="D962" s="77" t="s">
        <v>464</v>
      </c>
      <c r="E962" s="78">
        <v>3000</v>
      </c>
      <c r="F962" s="15">
        <v>0.5</v>
      </c>
      <c r="G962" s="80">
        <v>12</v>
      </c>
      <c r="H962" s="81">
        <f>Таблица616[[#This Row],[Коэфициент стоимости]]*Таблица616[[#This Row],[Розничная цена KRW]]</f>
        <v>1500</v>
      </c>
      <c r="I962" s="82" t="str">
        <f>IF($H$1="","Введите курс",Таблица616[[#This Row],[Оптовая цена KRW за 1шт]]/$H$1)</f>
        <v>Введите курс</v>
      </c>
      <c r="J962" s="83"/>
      <c r="K962" s="84">
        <f>Таблица616[[#This Row],[Заказ коробок ]]*Таблица616[[#This Row],[Кол-во шт в коробке]]</f>
        <v>0</v>
      </c>
      <c r="L962" s="85">
        <f>Таблица616[[#This Row],[Общее кол-во шт]]*Таблица616[[#This Row],[Оптовая цена KRW за 1шт]]</f>
        <v>0</v>
      </c>
      <c r="M962" s="86" t="str">
        <f>IFERROR(Таблица616[[#This Row],[Общее кол-во шт]]*Таблица616[[#This Row],[Оптовая цена USD за 1шт]],"")</f>
        <v/>
      </c>
      <c r="N962" s="87"/>
    </row>
    <row r="963" spans="1:14" ht="22.5" customHeight="1">
      <c r="A963" s="44" t="s">
        <v>6275</v>
      </c>
      <c r="B963" s="76">
        <v>8806164133361</v>
      </c>
      <c r="C963" s="50" t="s">
        <v>3900</v>
      </c>
      <c r="D963" s="77" t="s">
        <v>463</v>
      </c>
      <c r="E963" s="78">
        <v>3000</v>
      </c>
      <c r="F963" s="15">
        <v>0.5</v>
      </c>
      <c r="G963" s="80">
        <v>12</v>
      </c>
      <c r="H963" s="81">
        <f>Таблица616[[#This Row],[Коэфициент стоимости]]*Таблица616[[#This Row],[Розничная цена KRW]]</f>
        <v>1500</v>
      </c>
      <c r="I963" s="82" t="str">
        <f>IF($H$1="","Введите курс",Таблица616[[#This Row],[Оптовая цена KRW за 1шт]]/$H$1)</f>
        <v>Введите курс</v>
      </c>
      <c r="J963" s="83"/>
      <c r="K963" s="84">
        <f>Таблица616[[#This Row],[Заказ коробок ]]*Таблица616[[#This Row],[Кол-во шт в коробке]]</f>
        <v>0</v>
      </c>
      <c r="L963" s="85">
        <f>Таблица616[[#This Row],[Общее кол-во шт]]*Таблица616[[#This Row],[Оптовая цена KRW за 1шт]]</f>
        <v>0</v>
      </c>
      <c r="M963" s="86" t="str">
        <f>IFERROR(Таблица616[[#This Row],[Общее кол-во шт]]*Таблица616[[#This Row],[Оптовая цена USD за 1шт]],"")</f>
        <v/>
      </c>
      <c r="N963" s="87"/>
    </row>
    <row r="964" spans="1:14" ht="22.5" customHeight="1">
      <c r="A964" s="44" t="s">
        <v>6276</v>
      </c>
      <c r="B964" s="76">
        <v>8806164133354</v>
      </c>
      <c r="C964" s="50" t="s">
        <v>3901</v>
      </c>
      <c r="D964" s="77" t="s">
        <v>462</v>
      </c>
      <c r="E964" s="78">
        <v>3000</v>
      </c>
      <c r="F964" s="15">
        <v>0.5</v>
      </c>
      <c r="G964" s="80">
        <v>12</v>
      </c>
      <c r="H964" s="81">
        <f>Таблица616[[#This Row],[Коэфициент стоимости]]*Таблица616[[#This Row],[Розничная цена KRW]]</f>
        <v>1500</v>
      </c>
      <c r="I964" s="82" t="str">
        <f>IF($H$1="","Введите курс",Таблица616[[#This Row],[Оптовая цена KRW за 1шт]]/$H$1)</f>
        <v>Введите курс</v>
      </c>
      <c r="J964" s="83"/>
      <c r="K964" s="84">
        <f>Таблица616[[#This Row],[Заказ коробок ]]*Таблица616[[#This Row],[Кол-во шт в коробке]]</f>
        <v>0</v>
      </c>
      <c r="L964" s="85">
        <f>Таблица616[[#This Row],[Общее кол-во шт]]*Таблица616[[#This Row],[Оптовая цена KRW за 1шт]]</f>
        <v>0</v>
      </c>
      <c r="M964" s="86" t="str">
        <f>IFERROR(Таблица616[[#This Row],[Общее кол-во шт]]*Таблица616[[#This Row],[Оптовая цена USD за 1шт]],"")</f>
        <v/>
      </c>
      <c r="N964" s="87"/>
    </row>
    <row r="965" spans="1:14" ht="22.5" customHeight="1">
      <c r="A965" s="44" t="s">
        <v>6277</v>
      </c>
      <c r="B965" s="76">
        <v>8806164148471</v>
      </c>
      <c r="C965" s="50" t="s">
        <v>3902</v>
      </c>
      <c r="D965" s="77" t="s">
        <v>461</v>
      </c>
      <c r="E965" s="78">
        <v>3000</v>
      </c>
      <c r="F965" s="15">
        <v>0.5</v>
      </c>
      <c r="G965" s="80">
        <v>12</v>
      </c>
      <c r="H965" s="81">
        <f>Таблица616[[#This Row],[Коэфициент стоимости]]*Таблица616[[#This Row],[Розничная цена KRW]]</f>
        <v>1500</v>
      </c>
      <c r="I965" s="82" t="str">
        <f>IF($H$1="","Введите курс",Таблица616[[#This Row],[Оптовая цена KRW за 1шт]]/$H$1)</f>
        <v>Введите курс</v>
      </c>
      <c r="J965" s="83"/>
      <c r="K965" s="84">
        <f>Таблица616[[#This Row],[Заказ коробок ]]*Таблица616[[#This Row],[Кол-во шт в коробке]]</f>
        <v>0</v>
      </c>
      <c r="L965" s="85">
        <f>Таблица616[[#This Row],[Общее кол-во шт]]*Таблица616[[#This Row],[Оптовая цена KRW за 1шт]]</f>
        <v>0</v>
      </c>
      <c r="M965" s="86" t="str">
        <f>IFERROR(Таблица616[[#This Row],[Общее кол-во шт]]*Таблица616[[#This Row],[Оптовая цена USD за 1шт]],"")</f>
        <v/>
      </c>
      <c r="N965" s="87"/>
    </row>
    <row r="966" spans="1:14" ht="22.5" customHeight="1">
      <c r="A966" s="44" t="s">
        <v>6278</v>
      </c>
      <c r="B966" s="76">
        <v>8806164133330</v>
      </c>
      <c r="C966" s="50" t="s">
        <v>3903</v>
      </c>
      <c r="D966" s="77" t="s">
        <v>460</v>
      </c>
      <c r="E966" s="78">
        <v>3000</v>
      </c>
      <c r="F966" s="15">
        <v>0.5</v>
      </c>
      <c r="G966" s="80">
        <v>12</v>
      </c>
      <c r="H966" s="81">
        <f>Таблица616[[#This Row],[Коэфициент стоимости]]*Таблица616[[#This Row],[Розничная цена KRW]]</f>
        <v>1500</v>
      </c>
      <c r="I966" s="82" t="str">
        <f>IF($H$1="","Введите курс",Таблица616[[#This Row],[Оптовая цена KRW за 1шт]]/$H$1)</f>
        <v>Введите курс</v>
      </c>
      <c r="J966" s="83"/>
      <c r="K966" s="84">
        <f>Таблица616[[#This Row],[Заказ коробок ]]*Таблица616[[#This Row],[Кол-во шт в коробке]]</f>
        <v>0</v>
      </c>
      <c r="L966" s="85">
        <f>Таблица616[[#This Row],[Общее кол-во шт]]*Таблица616[[#This Row],[Оптовая цена KRW за 1шт]]</f>
        <v>0</v>
      </c>
      <c r="M966" s="86" t="str">
        <f>IFERROR(Таблица616[[#This Row],[Общее кол-во шт]]*Таблица616[[#This Row],[Оптовая цена USD за 1шт]],"")</f>
        <v/>
      </c>
      <c r="N966" s="87"/>
    </row>
    <row r="967" spans="1:14" ht="22.5" customHeight="1">
      <c r="A967" s="44" t="s">
        <v>6279</v>
      </c>
      <c r="B967" s="76">
        <v>8806164133323</v>
      </c>
      <c r="C967" s="50" t="s">
        <v>3904</v>
      </c>
      <c r="D967" s="77" t="s">
        <v>459</v>
      </c>
      <c r="E967" s="78">
        <v>3000</v>
      </c>
      <c r="F967" s="15">
        <v>0.5</v>
      </c>
      <c r="G967" s="80">
        <v>12</v>
      </c>
      <c r="H967" s="81">
        <f>Таблица616[[#This Row],[Коэфициент стоимости]]*Таблица616[[#This Row],[Розничная цена KRW]]</f>
        <v>1500</v>
      </c>
      <c r="I967" s="82" t="str">
        <f>IF($H$1="","Введите курс",Таблица616[[#This Row],[Оптовая цена KRW за 1шт]]/$H$1)</f>
        <v>Введите курс</v>
      </c>
      <c r="J967" s="83"/>
      <c r="K967" s="84">
        <f>Таблица616[[#This Row],[Заказ коробок ]]*Таблица616[[#This Row],[Кол-во шт в коробке]]</f>
        <v>0</v>
      </c>
      <c r="L967" s="85">
        <f>Таблица616[[#This Row],[Общее кол-во шт]]*Таблица616[[#This Row],[Оптовая цена KRW за 1шт]]</f>
        <v>0</v>
      </c>
      <c r="M967" s="86" t="str">
        <f>IFERROR(Таблица616[[#This Row],[Общее кол-во шт]]*Таблица616[[#This Row],[Оптовая цена USD за 1шт]],"")</f>
        <v/>
      </c>
      <c r="N967" s="87"/>
    </row>
    <row r="968" spans="1:14" ht="22.5" customHeight="1">
      <c r="A968" s="44" t="s">
        <v>6280</v>
      </c>
      <c r="B968" s="76">
        <v>8806164135327</v>
      </c>
      <c r="C968" s="50" t="s">
        <v>3905</v>
      </c>
      <c r="D968" s="77" t="s">
        <v>506</v>
      </c>
      <c r="E968" s="78">
        <v>3000</v>
      </c>
      <c r="F968" s="15">
        <v>0.5</v>
      </c>
      <c r="G968" s="80">
        <v>12</v>
      </c>
      <c r="H968" s="81">
        <f>Таблица616[[#This Row],[Коэфициент стоимости]]*Таблица616[[#This Row],[Розничная цена KRW]]</f>
        <v>1500</v>
      </c>
      <c r="I968" s="82" t="str">
        <f>IF($H$1="","Введите курс",Таблица616[[#This Row],[Оптовая цена KRW за 1шт]]/$H$1)</f>
        <v>Введите курс</v>
      </c>
      <c r="J968" s="83"/>
      <c r="K968" s="84">
        <f>Таблица616[[#This Row],[Заказ коробок ]]*Таблица616[[#This Row],[Кол-во шт в коробке]]</f>
        <v>0</v>
      </c>
      <c r="L968" s="85">
        <f>Таблица616[[#This Row],[Общее кол-во шт]]*Таблица616[[#This Row],[Оптовая цена KRW за 1шт]]</f>
        <v>0</v>
      </c>
      <c r="M968" s="86" t="str">
        <f>IFERROR(Таблица616[[#This Row],[Общее кол-во шт]]*Таблица616[[#This Row],[Оптовая цена USD за 1шт]],"")</f>
        <v/>
      </c>
      <c r="N968" s="87"/>
    </row>
    <row r="969" spans="1:14" ht="22.5" customHeight="1">
      <c r="A969" s="44" t="s">
        <v>6281</v>
      </c>
      <c r="B969" s="76">
        <v>8806164148419</v>
      </c>
      <c r="C969" s="50" t="s">
        <v>3906</v>
      </c>
      <c r="D969" s="77" t="s">
        <v>458</v>
      </c>
      <c r="E969" s="78">
        <v>3000</v>
      </c>
      <c r="F969" s="15">
        <v>0.5</v>
      </c>
      <c r="G969" s="80">
        <v>12</v>
      </c>
      <c r="H969" s="81">
        <f>Таблица616[[#This Row],[Коэфициент стоимости]]*Таблица616[[#This Row],[Розничная цена KRW]]</f>
        <v>1500</v>
      </c>
      <c r="I969" s="82" t="str">
        <f>IF($H$1="","Введите курс",Таблица616[[#This Row],[Оптовая цена KRW за 1шт]]/$H$1)</f>
        <v>Введите курс</v>
      </c>
      <c r="J969" s="83"/>
      <c r="K969" s="84">
        <f>Таблица616[[#This Row],[Заказ коробок ]]*Таблица616[[#This Row],[Кол-во шт в коробке]]</f>
        <v>0</v>
      </c>
      <c r="L969" s="85">
        <f>Таблица616[[#This Row],[Общее кол-во шт]]*Таблица616[[#This Row],[Оптовая цена KRW за 1шт]]</f>
        <v>0</v>
      </c>
      <c r="M969" s="86" t="str">
        <f>IFERROR(Таблица616[[#This Row],[Общее кол-во шт]]*Таблица616[[#This Row],[Оптовая цена USD за 1шт]],"")</f>
        <v/>
      </c>
      <c r="N969" s="87"/>
    </row>
    <row r="970" spans="1:14" ht="22.5" customHeight="1">
      <c r="A970" s="44" t="s">
        <v>6282</v>
      </c>
      <c r="B970" s="76">
        <v>8806164148402</v>
      </c>
      <c r="C970" s="50" t="s">
        <v>3907</v>
      </c>
      <c r="D970" s="77" t="s">
        <v>457</v>
      </c>
      <c r="E970" s="78">
        <v>3000</v>
      </c>
      <c r="F970" s="15">
        <v>0.5</v>
      </c>
      <c r="G970" s="80">
        <v>12</v>
      </c>
      <c r="H970" s="81">
        <f>Таблица616[[#This Row],[Коэфициент стоимости]]*Таблица616[[#This Row],[Розничная цена KRW]]</f>
        <v>1500</v>
      </c>
      <c r="I970" s="82" t="str">
        <f>IF($H$1="","Введите курс",Таблица616[[#This Row],[Оптовая цена KRW за 1шт]]/$H$1)</f>
        <v>Введите курс</v>
      </c>
      <c r="J970" s="83"/>
      <c r="K970" s="84">
        <f>Таблица616[[#This Row],[Заказ коробок ]]*Таблица616[[#This Row],[Кол-во шт в коробке]]</f>
        <v>0</v>
      </c>
      <c r="L970" s="85">
        <f>Таблица616[[#This Row],[Общее кол-во шт]]*Таблица616[[#This Row],[Оптовая цена KRW за 1шт]]</f>
        <v>0</v>
      </c>
      <c r="M970" s="86" t="str">
        <f>IFERROR(Таблица616[[#This Row],[Общее кол-во шт]]*Таблица616[[#This Row],[Оптовая цена USD за 1шт]],"")</f>
        <v/>
      </c>
      <c r="N970" s="87"/>
    </row>
    <row r="971" spans="1:14" ht="22.5" customHeight="1">
      <c r="A971" s="44" t="s">
        <v>6283</v>
      </c>
      <c r="B971" s="76">
        <v>8806164148389</v>
      </c>
      <c r="C971" s="50" t="s">
        <v>3908</v>
      </c>
      <c r="D971" s="77" t="s">
        <v>456</v>
      </c>
      <c r="E971" s="78">
        <v>3000</v>
      </c>
      <c r="F971" s="15">
        <v>0.5</v>
      </c>
      <c r="G971" s="80">
        <v>12</v>
      </c>
      <c r="H971" s="81">
        <f>Таблица616[[#This Row],[Коэфициент стоимости]]*Таблица616[[#This Row],[Розничная цена KRW]]</f>
        <v>1500</v>
      </c>
      <c r="I971" s="82" t="str">
        <f>IF($H$1="","Введите курс",Таблица616[[#This Row],[Оптовая цена KRW за 1шт]]/$H$1)</f>
        <v>Введите курс</v>
      </c>
      <c r="J971" s="83"/>
      <c r="K971" s="84">
        <f>Таблица616[[#This Row],[Заказ коробок ]]*Таблица616[[#This Row],[Кол-во шт в коробке]]</f>
        <v>0</v>
      </c>
      <c r="L971" s="85">
        <f>Таблица616[[#This Row],[Общее кол-во шт]]*Таблица616[[#This Row],[Оптовая цена KRW за 1шт]]</f>
        <v>0</v>
      </c>
      <c r="M971" s="86" t="str">
        <f>IFERROR(Таблица616[[#This Row],[Общее кол-во шт]]*Таблица616[[#This Row],[Оптовая цена USD за 1шт]],"")</f>
        <v/>
      </c>
      <c r="N971" s="87"/>
    </row>
    <row r="972" spans="1:14" ht="22.5" customHeight="1">
      <c r="A972" s="44" t="s">
        <v>6284</v>
      </c>
      <c r="B972" s="76">
        <v>8806164148365</v>
      </c>
      <c r="C972" s="50" t="s">
        <v>3909</v>
      </c>
      <c r="D972" s="77" t="s">
        <v>455</v>
      </c>
      <c r="E972" s="78">
        <v>3000</v>
      </c>
      <c r="F972" s="15">
        <v>0.5</v>
      </c>
      <c r="G972" s="80">
        <v>12</v>
      </c>
      <c r="H972" s="81">
        <f>Таблица616[[#This Row],[Коэфициент стоимости]]*Таблица616[[#This Row],[Розничная цена KRW]]</f>
        <v>1500</v>
      </c>
      <c r="I972" s="82" t="str">
        <f>IF($H$1="","Введите курс",Таблица616[[#This Row],[Оптовая цена KRW за 1шт]]/$H$1)</f>
        <v>Введите курс</v>
      </c>
      <c r="J972" s="83"/>
      <c r="K972" s="84">
        <f>Таблица616[[#This Row],[Заказ коробок ]]*Таблица616[[#This Row],[Кол-во шт в коробке]]</f>
        <v>0</v>
      </c>
      <c r="L972" s="85">
        <f>Таблица616[[#This Row],[Общее кол-во шт]]*Таблица616[[#This Row],[Оптовая цена KRW за 1шт]]</f>
        <v>0</v>
      </c>
      <c r="M972" s="86" t="str">
        <f>IFERROR(Таблица616[[#This Row],[Общее кол-во шт]]*Таблица616[[#This Row],[Оптовая цена USD за 1шт]],"")</f>
        <v/>
      </c>
      <c r="N972" s="87"/>
    </row>
    <row r="973" spans="1:14" ht="22.5" customHeight="1">
      <c r="A973" s="44" t="s">
        <v>6285</v>
      </c>
      <c r="B973" s="76">
        <v>8806164133897</v>
      </c>
      <c r="C973" s="50" t="s">
        <v>3910</v>
      </c>
      <c r="D973" s="77" t="s">
        <v>505</v>
      </c>
      <c r="E973" s="78">
        <v>3000</v>
      </c>
      <c r="F973" s="15">
        <v>0.5</v>
      </c>
      <c r="G973" s="80">
        <v>12</v>
      </c>
      <c r="H973" s="81">
        <f>Таблица616[[#This Row],[Коэфициент стоимости]]*Таблица616[[#This Row],[Розничная цена KRW]]</f>
        <v>1500</v>
      </c>
      <c r="I973" s="82" t="str">
        <f>IF($H$1="","Введите курс",Таблица616[[#This Row],[Оптовая цена KRW за 1шт]]/$H$1)</f>
        <v>Введите курс</v>
      </c>
      <c r="J973" s="83"/>
      <c r="K973" s="84">
        <f>Таблица616[[#This Row],[Заказ коробок ]]*Таблица616[[#This Row],[Кол-во шт в коробке]]</f>
        <v>0</v>
      </c>
      <c r="L973" s="85">
        <f>Таблица616[[#This Row],[Общее кол-во шт]]*Таблица616[[#This Row],[Оптовая цена KRW за 1шт]]</f>
        <v>0</v>
      </c>
      <c r="M973" s="86" t="str">
        <f>IFERROR(Таблица616[[#This Row],[Общее кол-во шт]]*Таблица616[[#This Row],[Оптовая цена USD за 1шт]],"")</f>
        <v/>
      </c>
      <c r="N973" s="87"/>
    </row>
    <row r="974" spans="1:14" ht="22.5" customHeight="1">
      <c r="A974" s="44" t="s">
        <v>6286</v>
      </c>
      <c r="B974" s="76">
        <v>8806164133880</v>
      </c>
      <c r="C974" s="50" t="s">
        <v>3911</v>
      </c>
      <c r="D974" s="77" t="s">
        <v>504</v>
      </c>
      <c r="E974" s="78">
        <v>3000</v>
      </c>
      <c r="F974" s="15">
        <v>0.5</v>
      </c>
      <c r="G974" s="80">
        <v>12</v>
      </c>
      <c r="H974" s="81">
        <f>Таблица616[[#This Row],[Коэфициент стоимости]]*Таблица616[[#This Row],[Розничная цена KRW]]</f>
        <v>1500</v>
      </c>
      <c r="I974" s="82" t="str">
        <f>IF($H$1="","Введите курс",Таблица616[[#This Row],[Оптовая цена KRW за 1шт]]/$H$1)</f>
        <v>Введите курс</v>
      </c>
      <c r="J974" s="83"/>
      <c r="K974" s="84">
        <f>Таблица616[[#This Row],[Заказ коробок ]]*Таблица616[[#This Row],[Кол-во шт в коробке]]</f>
        <v>0</v>
      </c>
      <c r="L974" s="85">
        <f>Таблица616[[#This Row],[Общее кол-во шт]]*Таблица616[[#This Row],[Оптовая цена KRW за 1шт]]</f>
        <v>0</v>
      </c>
      <c r="M974" s="86" t="str">
        <f>IFERROR(Таблица616[[#This Row],[Общее кол-во шт]]*Таблица616[[#This Row],[Оптовая цена USD за 1шт]],"")</f>
        <v/>
      </c>
      <c r="N974" s="87"/>
    </row>
    <row r="975" spans="1:14" ht="22.5" customHeight="1">
      <c r="A975" s="44" t="s">
        <v>6287</v>
      </c>
      <c r="B975" s="76">
        <v>8806164133828</v>
      </c>
      <c r="C975" s="50" t="s">
        <v>3912</v>
      </c>
      <c r="D975" s="77" t="s">
        <v>503</v>
      </c>
      <c r="E975" s="78">
        <v>3000</v>
      </c>
      <c r="F975" s="15">
        <v>0.5</v>
      </c>
      <c r="G975" s="80">
        <v>12</v>
      </c>
      <c r="H975" s="81">
        <f>Таблица616[[#This Row],[Коэфициент стоимости]]*Таблица616[[#This Row],[Розничная цена KRW]]</f>
        <v>1500</v>
      </c>
      <c r="I975" s="82" t="str">
        <f>IF($H$1="","Введите курс",Таблица616[[#This Row],[Оптовая цена KRW за 1шт]]/$H$1)</f>
        <v>Введите курс</v>
      </c>
      <c r="J975" s="83"/>
      <c r="K975" s="84">
        <f>Таблица616[[#This Row],[Заказ коробок ]]*Таблица616[[#This Row],[Кол-во шт в коробке]]</f>
        <v>0</v>
      </c>
      <c r="L975" s="85">
        <f>Таблица616[[#This Row],[Общее кол-во шт]]*Таблица616[[#This Row],[Оптовая цена KRW за 1шт]]</f>
        <v>0</v>
      </c>
      <c r="M975" s="86" t="str">
        <f>IFERROR(Таблица616[[#This Row],[Общее кол-во шт]]*Таблица616[[#This Row],[Оптовая цена USD за 1шт]],"")</f>
        <v/>
      </c>
      <c r="N975" s="87"/>
    </row>
    <row r="976" spans="1:14" ht="22.5" customHeight="1">
      <c r="A976" s="44" t="s">
        <v>6288</v>
      </c>
      <c r="B976" s="76">
        <v>8806164148341</v>
      </c>
      <c r="C976" s="50" t="s">
        <v>3913</v>
      </c>
      <c r="D976" s="77" t="s">
        <v>454</v>
      </c>
      <c r="E976" s="78">
        <v>3000</v>
      </c>
      <c r="F976" s="15">
        <v>0.5</v>
      </c>
      <c r="G976" s="80">
        <v>12</v>
      </c>
      <c r="H976" s="81">
        <f>Таблица616[[#This Row],[Коэфициент стоимости]]*Таблица616[[#This Row],[Розничная цена KRW]]</f>
        <v>1500</v>
      </c>
      <c r="I976" s="82" t="str">
        <f>IF($H$1="","Введите курс",Таблица616[[#This Row],[Оптовая цена KRW за 1шт]]/$H$1)</f>
        <v>Введите курс</v>
      </c>
      <c r="J976" s="83"/>
      <c r="K976" s="84">
        <f>Таблица616[[#This Row],[Заказ коробок ]]*Таблица616[[#This Row],[Кол-во шт в коробке]]</f>
        <v>0</v>
      </c>
      <c r="L976" s="85">
        <f>Таблица616[[#This Row],[Общее кол-во шт]]*Таблица616[[#This Row],[Оптовая цена KRW за 1шт]]</f>
        <v>0</v>
      </c>
      <c r="M976" s="86" t="str">
        <f>IFERROR(Таблица616[[#This Row],[Общее кол-во шт]]*Таблица616[[#This Row],[Оптовая цена USD за 1шт]],"")</f>
        <v/>
      </c>
      <c r="N976" s="87"/>
    </row>
    <row r="977" spans="1:14" ht="22.5" customHeight="1">
      <c r="A977" s="44" t="s">
        <v>6289</v>
      </c>
      <c r="B977" s="76">
        <v>8806164133781</v>
      </c>
      <c r="C977" s="50" t="s">
        <v>3914</v>
      </c>
      <c r="D977" s="77" t="s">
        <v>502</v>
      </c>
      <c r="E977" s="78">
        <v>3000</v>
      </c>
      <c r="F977" s="15">
        <v>0.5</v>
      </c>
      <c r="G977" s="80">
        <v>12</v>
      </c>
      <c r="H977" s="81">
        <f>Таблица616[[#This Row],[Коэфициент стоимости]]*Таблица616[[#This Row],[Розничная цена KRW]]</f>
        <v>1500</v>
      </c>
      <c r="I977" s="82" t="str">
        <f>IF($H$1="","Введите курс",Таблица616[[#This Row],[Оптовая цена KRW за 1шт]]/$H$1)</f>
        <v>Введите курс</v>
      </c>
      <c r="J977" s="83"/>
      <c r="K977" s="84">
        <f>Таблица616[[#This Row],[Заказ коробок ]]*Таблица616[[#This Row],[Кол-во шт в коробке]]</f>
        <v>0</v>
      </c>
      <c r="L977" s="85">
        <f>Таблица616[[#This Row],[Общее кол-во шт]]*Таблица616[[#This Row],[Оптовая цена KRW за 1шт]]</f>
        <v>0</v>
      </c>
      <c r="M977" s="86" t="str">
        <f>IFERROR(Таблица616[[#This Row],[Общее кол-во шт]]*Таблица616[[#This Row],[Оптовая цена USD за 1шт]],"")</f>
        <v/>
      </c>
      <c r="N977" s="87"/>
    </row>
    <row r="978" spans="1:14" ht="22.5" customHeight="1">
      <c r="A978" s="44" t="s">
        <v>6290</v>
      </c>
      <c r="B978" s="76">
        <v>8806164133774</v>
      </c>
      <c r="C978" s="50" t="s">
        <v>3915</v>
      </c>
      <c r="D978" s="77" t="s">
        <v>501</v>
      </c>
      <c r="E978" s="78">
        <v>3000</v>
      </c>
      <c r="F978" s="15">
        <v>0.5</v>
      </c>
      <c r="G978" s="80">
        <v>12</v>
      </c>
      <c r="H978" s="81">
        <f>Таблица616[[#This Row],[Коэфициент стоимости]]*Таблица616[[#This Row],[Розничная цена KRW]]</f>
        <v>1500</v>
      </c>
      <c r="I978" s="82" t="str">
        <f>IF($H$1="","Введите курс",Таблица616[[#This Row],[Оптовая цена KRW за 1шт]]/$H$1)</f>
        <v>Введите курс</v>
      </c>
      <c r="J978" s="83"/>
      <c r="K978" s="84">
        <f>Таблица616[[#This Row],[Заказ коробок ]]*Таблица616[[#This Row],[Кол-во шт в коробке]]</f>
        <v>0</v>
      </c>
      <c r="L978" s="85">
        <f>Таблица616[[#This Row],[Общее кол-во шт]]*Таблица616[[#This Row],[Оптовая цена KRW за 1шт]]</f>
        <v>0</v>
      </c>
      <c r="M978" s="86" t="str">
        <f>IFERROR(Таблица616[[#This Row],[Общее кол-во шт]]*Таблица616[[#This Row],[Оптовая цена USD за 1шт]],"")</f>
        <v/>
      </c>
      <c r="N978" s="87"/>
    </row>
    <row r="979" spans="1:14" ht="22.5" customHeight="1">
      <c r="A979" s="44" t="s">
        <v>6291</v>
      </c>
      <c r="B979" s="76">
        <v>8806164133767</v>
      </c>
      <c r="C979" s="50" t="s">
        <v>3916</v>
      </c>
      <c r="D979" s="77" t="s">
        <v>500</v>
      </c>
      <c r="E979" s="78">
        <v>3000</v>
      </c>
      <c r="F979" s="15">
        <v>0.5</v>
      </c>
      <c r="G979" s="80">
        <v>12</v>
      </c>
      <c r="H979" s="81">
        <f>Таблица616[[#This Row],[Коэфициент стоимости]]*Таблица616[[#This Row],[Розничная цена KRW]]</f>
        <v>1500</v>
      </c>
      <c r="I979" s="82" t="str">
        <f>IF($H$1="","Введите курс",Таблица616[[#This Row],[Оптовая цена KRW за 1шт]]/$H$1)</f>
        <v>Введите курс</v>
      </c>
      <c r="J979" s="83"/>
      <c r="K979" s="84">
        <f>Таблица616[[#This Row],[Заказ коробок ]]*Таблица616[[#This Row],[Кол-во шт в коробке]]</f>
        <v>0</v>
      </c>
      <c r="L979" s="85">
        <f>Таблица616[[#This Row],[Общее кол-во шт]]*Таблица616[[#This Row],[Оптовая цена KRW за 1шт]]</f>
        <v>0</v>
      </c>
      <c r="M979" s="86" t="str">
        <f>IFERROR(Таблица616[[#This Row],[Общее кол-во шт]]*Таблица616[[#This Row],[Оптовая цена USD за 1шт]],"")</f>
        <v/>
      </c>
      <c r="N979" s="87"/>
    </row>
    <row r="980" spans="1:14" ht="22.5" customHeight="1">
      <c r="A980" s="44" t="s">
        <v>6292</v>
      </c>
      <c r="B980" s="76">
        <v>8806164133750</v>
      </c>
      <c r="C980" s="50" t="s">
        <v>3917</v>
      </c>
      <c r="D980" s="77" t="s">
        <v>499</v>
      </c>
      <c r="E980" s="78">
        <v>3000</v>
      </c>
      <c r="F980" s="15">
        <v>0.5</v>
      </c>
      <c r="G980" s="80">
        <v>12</v>
      </c>
      <c r="H980" s="81">
        <f>Таблица616[[#This Row],[Коэфициент стоимости]]*Таблица616[[#This Row],[Розничная цена KRW]]</f>
        <v>1500</v>
      </c>
      <c r="I980" s="82" t="str">
        <f>IF($H$1="","Введите курс",Таблица616[[#This Row],[Оптовая цена KRW за 1шт]]/$H$1)</f>
        <v>Введите курс</v>
      </c>
      <c r="J980" s="83"/>
      <c r="K980" s="84">
        <f>Таблица616[[#This Row],[Заказ коробок ]]*Таблица616[[#This Row],[Кол-во шт в коробке]]</f>
        <v>0</v>
      </c>
      <c r="L980" s="85">
        <f>Таблица616[[#This Row],[Общее кол-во шт]]*Таблица616[[#This Row],[Оптовая цена KRW за 1шт]]</f>
        <v>0</v>
      </c>
      <c r="M980" s="86" t="str">
        <f>IFERROR(Таблица616[[#This Row],[Общее кол-во шт]]*Таблица616[[#This Row],[Оптовая цена USD за 1шт]],"")</f>
        <v/>
      </c>
      <c r="N980" s="87"/>
    </row>
    <row r="981" spans="1:14" ht="22.5" customHeight="1">
      <c r="A981" s="44" t="s">
        <v>6293</v>
      </c>
      <c r="B981" s="76">
        <v>8806164133736</v>
      </c>
      <c r="C981" s="50" t="s">
        <v>3918</v>
      </c>
      <c r="D981" s="77" t="s">
        <v>498</v>
      </c>
      <c r="E981" s="78">
        <v>3000</v>
      </c>
      <c r="F981" s="15">
        <v>0.5</v>
      </c>
      <c r="G981" s="80">
        <v>12</v>
      </c>
      <c r="H981" s="81">
        <f>Таблица616[[#This Row],[Коэфициент стоимости]]*Таблица616[[#This Row],[Розничная цена KRW]]</f>
        <v>1500</v>
      </c>
      <c r="I981" s="82" t="str">
        <f>IF($H$1="","Введите курс",Таблица616[[#This Row],[Оптовая цена KRW за 1шт]]/$H$1)</f>
        <v>Введите курс</v>
      </c>
      <c r="J981" s="83"/>
      <c r="K981" s="84">
        <f>Таблица616[[#This Row],[Заказ коробок ]]*Таблица616[[#This Row],[Кол-во шт в коробке]]</f>
        <v>0</v>
      </c>
      <c r="L981" s="85">
        <f>Таблица616[[#This Row],[Общее кол-во шт]]*Таблица616[[#This Row],[Оптовая цена KRW за 1шт]]</f>
        <v>0</v>
      </c>
      <c r="M981" s="86" t="str">
        <f>IFERROR(Таблица616[[#This Row],[Общее кол-во шт]]*Таблица616[[#This Row],[Оптовая цена USD за 1шт]],"")</f>
        <v/>
      </c>
      <c r="N981" s="87"/>
    </row>
    <row r="982" spans="1:14" ht="22.5" customHeight="1">
      <c r="A982" s="44" t="s">
        <v>6294</v>
      </c>
      <c r="B982" s="76">
        <v>8806164165096</v>
      </c>
      <c r="C982" s="50" t="s">
        <v>3919</v>
      </c>
      <c r="D982" s="77" t="s">
        <v>885</v>
      </c>
      <c r="E982" s="78">
        <v>3000</v>
      </c>
      <c r="F982" s="15">
        <v>0.5</v>
      </c>
      <c r="G982" s="80">
        <v>12</v>
      </c>
      <c r="H982" s="81">
        <f>Таблица616[[#This Row],[Коэфициент стоимости]]*Таблица616[[#This Row],[Розничная цена KRW]]</f>
        <v>1500</v>
      </c>
      <c r="I982" s="82" t="str">
        <f>IF($H$1="","Введите курс",Таблица616[[#This Row],[Оптовая цена KRW за 1шт]]/$H$1)</f>
        <v>Введите курс</v>
      </c>
      <c r="J982" s="83"/>
      <c r="K982" s="84">
        <f>Таблица616[[#This Row],[Заказ коробок ]]*Таблица616[[#This Row],[Кол-во шт в коробке]]</f>
        <v>0</v>
      </c>
      <c r="L982" s="85">
        <f>Таблица616[[#This Row],[Общее кол-во шт]]*Таблица616[[#This Row],[Оптовая цена KRW за 1шт]]</f>
        <v>0</v>
      </c>
      <c r="M982" s="86" t="str">
        <f>IFERROR(Таблица616[[#This Row],[Общее кол-во шт]]*Таблица616[[#This Row],[Оптовая цена USD за 1шт]],"")</f>
        <v/>
      </c>
      <c r="N982" s="87"/>
    </row>
    <row r="983" spans="1:14" ht="22.5" customHeight="1">
      <c r="A983" s="44" t="s">
        <v>6295</v>
      </c>
      <c r="B983" s="76">
        <v>8806164165089</v>
      </c>
      <c r="C983" s="50" t="s">
        <v>3920</v>
      </c>
      <c r="D983" s="77" t="s">
        <v>884</v>
      </c>
      <c r="E983" s="78">
        <v>3000</v>
      </c>
      <c r="F983" s="15">
        <v>0.5</v>
      </c>
      <c r="G983" s="80">
        <v>12</v>
      </c>
      <c r="H983" s="81">
        <f>Таблица616[[#This Row],[Коэфициент стоимости]]*Таблица616[[#This Row],[Розничная цена KRW]]</f>
        <v>1500</v>
      </c>
      <c r="I983" s="82" t="str">
        <f>IF($H$1="","Введите курс",Таблица616[[#This Row],[Оптовая цена KRW за 1шт]]/$H$1)</f>
        <v>Введите курс</v>
      </c>
      <c r="J983" s="83"/>
      <c r="K983" s="84">
        <f>Таблица616[[#This Row],[Заказ коробок ]]*Таблица616[[#This Row],[Кол-во шт в коробке]]</f>
        <v>0</v>
      </c>
      <c r="L983" s="85">
        <f>Таблица616[[#This Row],[Общее кол-во шт]]*Таблица616[[#This Row],[Оптовая цена KRW за 1шт]]</f>
        <v>0</v>
      </c>
      <c r="M983" s="86" t="str">
        <f>IFERROR(Таблица616[[#This Row],[Общее кол-во шт]]*Таблица616[[#This Row],[Оптовая цена USD за 1шт]],"")</f>
        <v/>
      </c>
      <c r="N983" s="87"/>
    </row>
    <row r="984" spans="1:14" ht="22.5" customHeight="1">
      <c r="A984" s="44" t="s">
        <v>6296</v>
      </c>
      <c r="B984" s="76">
        <v>8806164163238</v>
      </c>
      <c r="C984" s="50" t="s">
        <v>3921</v>
      </c>
      <c r="D984" s="77" t="s">
        <v>833</v>
      </c>
      <c r="E984" s="78">
        <v>3000</v>
      </c>
      <c r="F984" s="15">
        <v>0.5</v>
      </c>
      <c r="G984" s="80">
        <v>12</v>
      </c>
      <c r="H984" s="81">
        <f>Таблица616[[#This Row],[Коэфициент стоимости]]*Таблица616[[#This Row],[Розничная цена KRW]]</f>
        <v>1500</v>
      </c>
      <c r="I984" s="82" t="str">
        <f>IF($H$1="","Введите курс",Таблица616[[#This Row],[Оптовая цена KRW за 1шт]]/$H$1)</f>
        <v>Введите курс</v>
      </c>
      <c r="J984" s="83"/>
      <c r="K984" s="84">
        <f>Таблица616[[#This Row],[Заказ коробок ]]*Таблица616[[#This Row],[Кол-во шт в коробке]]</f>
        <v>0</v>
      </c>
      <c r="L984" s="85">
        <f>Таблица616[[#This Row],[Общее кол-во шт]]*Таблица616[[#This Row],[Оптовая цена KRW за 1шт]]</f>
        <v>0</v>
      </c>
      <c r="M984" s="86" t="str">
        <f>IFERROR(Таблица616[[#This Row],[Общее кол-во шт]]*Таблица616[[#This Row],[Оптовая цена USD за 1шт]],"")</f>
        <v/>
      </c>
      <c r="N984" s="87"/>
    </row>
    <row r="985" spans="1:14" ht="22.5" customHeight="1">
      <c r="A985" s="44" t="s">
        <v>6297</v>
      </c>
      <c r="B985" s="76">
        <v>8806164172971</v>
      </c>
      <c r="C985" s="50" t="s">
        <v>3922</v>
      </c>
      <c r="D985" s="77" t="s">
        <v>3923</v>
      </c>
      <c r="E985" s="78">
        <v>9000</v>
      </c>
      <c r="F985" s="15">
        <v>0.5</v>
      </c>
      <c r="G985" s="80">
        <v>10</v>
      </c>
      <c r="H985" s="81">
        <f>Таблица616[[#This Row],[Коэфициент стоимости]]*Таблица616[[#This Row],[Розничная цена KRW]]</f>
        <v>4500</v>
      </c>
      <c r="I985" s="82" t="str">
        <f>IF($H$1="","Введите курс",Таблица616[[#This Row],[Оптовая цена KRW за 1шт]]/$H$1)</f>
        <v>Введите курс</v>
      </c>
      <c r="J985" s="83"/>
      <c r="K985" s="84">
        <f>Таблица616[[#This Row],[Заказ коробок ]]*Таблица616[[#This Row],[Кол-во шт в коробке]]</f>
        <v>0</v>
      </c>
      <c r="L985" s="85">
        <f>Таблица616[[#This Row],[Общее кол-во шт]]*Таблица616[[#This Row],[Оптовая цена KRW за 1шт]]</f>
        <v>0</v>
      </c>
      <c r="M985" s="86" t="str">
        <f>IFERROR(Таблица616[[#This Row],[Общее кол-во шт]]*Таблица616[[#This Row],[Оптовая цена USD за 1шт]],"")</f>
        <v/>
      </c>
      <c r="N985" s="87"/>
    </row>
    <row r="986" spans="1:14" ht="22.5" customHeight="1">
      <c r="A986" s="44" t="s">
        <v>6298</v>
      </c>
      <c r="B986" s="76">
        <v>8806164172964</v>
      </c>
      <c r="C986" s="50" t="s">
        <v>3924</v>
      </c>
      <c r="D986" s="77" t="s">
        <v>3925</v>
      </c>
      <c r="E986" s="78">
        <v>9000</v>
      </c>
      <c r="F986" s="15">
        <v>0.5</v>
      </c>
      <c r="G986" s="80">
        <v>10</v>
      </c>
      <c r="H986" s="81">
        <f>Таблица616[[#This Row],[Коэфициент стоимости]]*Таблица616[[#This Row],[Розничная цена KRW]]</f>
        <v>4500</v>
      </c>
      <c r="I986" s="82" t="str">
        <f>IF($H$1="","Введите курс",Таблица616[[#This Row],[Оптовая цена KRW за 1шт]]/$H$1)</f>
        <v>Введите курс</v>
      </c>
      <c r="J986" s="83"/>
      <c r="K986" s="84">
        <f>Таблица616[[#This Row],[Заказ коробок ]]*Таблица616[[#This Row],[Кол-во шт в коробке]]</f>
        <v>0</v>
      </c>
      <c r="L986" s="85">
        <f>Таблица616[[#This Row],[Общее кол-во шт]]*Таблица616[[#This Row],[Оптовая цена KRW за 1шт]]</f>
        <v>0</v>
      </c>
      <c r="M986" s="86" t="str">
        <f>IFERROR(Таблица616[[#This Row],[Общее кол-во шт]]*Таблица616[[#This Row],[Оптовая цена USD за 1шт]],"")</f>
        <v/>
      </c>
      <c r="N986" s="87"/>
    </row>
    <row r="987" spans="1:14" ht="22.5" customHeight="1">
      <c r="A987" s="44" t="s">
        <v>6299</v>
      </c>
      <c r="B987" s="76">
        <v>8806164172957</v>
      </c>
      <c r="C987" s="50" t="s">
        <v>3926</v>
      </c>
      <c r="D987" s="77" t="s">
        <v>3927</v>
      </c>
      <c r="E987" s="78">
        <v>9000</v>
      </c>
      <c r="F987" s="15">
        <v>0.5</v>
      </c>
      <c r="G987" s="80">
        <v>10</v>
      </c>
      <c r="H987" s="81">
        <f>Таблица616[[#This Row],[Коэфициент стоимости]]*Таблица616[[#This Row],[Розничная цена KRW]]</f>
        <v>4500</v>
      </c>
      <c r="I987" s="82" t="str">
        <f>IF($H$1="","Введите курс",Таблица616[[#This Row],[Оптовая цена KRW за 1шт]]/$H$1)</f>
        <v>Введите курс</v>
      </c>
      <c r="J987" s="83"/>
      <c r="K987" s="84">
        <f>Таблица616[[#This Row],[Заказ коробок ]]*Таблица616[[#This Row],[Кол-во шт в коробке]]</f>
        <v>0</v>
      </c>
      <c r="L987" s="85">
        <f>Таблица616[[#This Row],[Общее кол-во шт]]*Таблица616[[#This Row],[Оптовая цена KRW за 1шт]]</f>
        <v>0</v>
      </c>
      <c r="M987" s="86" t="str">
        <f>IFERROR(Таблица616[[#This Row],[Общее кол-во шт]]*Таблица616[[#This Row],[Оптовая цена USD за 1шт]],"")</f>
        <v/>
      </c>
      <c r="N987" s="87"/>
    </row>
    <row r="988" spans="1:14" ht="22.5" customHeight="1">
      <c r="A988" s="44" t="s">
        <v>6300</v>
      </c>
      <c r="B988" s="76">
        <v>8806164172940</v>
      </c>
      <c r="C988" s="50" t="s">
        <v>3928</v>
      </c>
      <c r="D988" s="77" t="s">
        <v>3929</v>
      </c>
      <c r="E988" s="78">
        <v>9000</v>
      </c>
      <c r="F988" s="15">
        <v>0.5</v>
      </c>
      <c r="G988" s="80">
        <v>10</v>
      </c>
      <c r="H988" s="81">
        <f>Таблица616[[#This Row],[Коэфициент стоимости]]*Таблица616[[#This Row],[Розничная цена KRW]]</f>
        <v>4500</v>
      </c>
      <c r="I988" s="82" t="str">
        <f>IF($H$1="","Введите курс",Таблица616[[#This Row],[Оптовая цена KRW за 1шт]]/$H$1)</f>
        <v>Введите курс</v>
      </c>
      <c r="J988" s="83"/>
      <c r="K988" s="84">
        <f>Таблица616[[#This Row],[Заказ коробок ]]*Таблица616[[#This Row],[Кол-во шт в коробке]]</f>
        <v>0</v>
      </c>
      <c r="L988" s="85">
        <f>Таблица616[[#This Row],[Общее кол-во шт]]*Таблица616[[#This Row],[Оптовая цена KRW за 1шт]]</f>
        <v>0</v>
      </c>
      <c r="M988" s="86" t="str">
        <f>IFERROR(Таблица616[[#This Row],[Общее кол-во шт]]*Таблица616[[#This Row],[Оптовая цена USD за 1шт]],"")</f>
        <v/>
      </c>
      <c r="N988" s="87"/>
    </row>
    <row r="989" spans="1:14" ht="22.5" customHeight="1">
      <c r="A989" s="44" t="s">
        <v>6301</v>
      </c>
      <c r="B989" s="76">
        <v>8806164172933</v>
      </c>
      <c r="C989" s="50" t="s">
        <v>3930</v>
      </c>
      <c r="D989" s="77" t="s">
        <v>3931</v>
      </c>
      <c r="E989" s="78">
        <v>9000</v>
      </c>
      <c r="F989" s="15">
        <v>0.5</v>
      </c>
      <c r="G989" s="80">
        <v>10</v>
      </c>
      <c r="H989" s="81">
        <f>Таблица616[[#This Row],[Коэфициент стоимости]]*Таблица616[[#This Row],[Розничная цена KRW]]</f>
        <v>4500</v>
      </c>
      <c r="I989" s="82" t="str">
        <f>IF($H$1="","Введите курс",Таблица616[[#This Row],[Оптовая цена KRW за 1шт]]/$H$1)</f>
        <v>Введите курс</v>
      </c>
      <c r="J989" s="83"/>
      <c r="K989" s="84">
        <f>Таблица616[[#This Row],[Заказ коробок ]]*Таблица616[[#This Row],[Кол-во шт в коробке]]</f>
        <v>0</v>
      </c>
      <c r="L989" s="85">
        <f>Таблица616[[#This Row],[Общее кол-во шт]]*Таблица616[[#This Row],[Оптовая цена KRW за 1шт]]</f>
        <v>0</v>
      </c>
      <c r="M989" s="86" t="str">
        <f>IFERROR(Таблица616[[#This Row],[Общее кол-во шт]]*Таблица616[[#This Row],[Оптовая цена USD за 1шт]],"")</f>
        <v/>
      </c>
      <c r="N989" s="87"/>
    </row>
    <row r="990" spans="1:14" ht="22.5" customHeight="1">
      <c r="A990" s="44" t="s">
        <v>6302</v>
      </c>
      <c r="B990" s="76">
        <v>8806164171653</v>
      </c>
      <c r="C990" s="50" t="s">
        <v>3932</v>
      </c>
      <c r="D990" s="77" t="s">
        <v>3933</v>
      </c>
      <c r="E990" s="78">
        <v>9000</v>
      </c>
      <c r="F990" s="15">
        <v>0.5</v>
      </c>
      <c r="G990" s="80">
        <v>10</v>
      </c>
      <c r="H990" s="81">
        <f>Таблица616[[#This Row],[Коэфициент стоимости]]*Таблица616[[#This Row],[Розничная цена KRW]]</f>
        <v>4500</v>
      </c>
      <c r="I990" s="82" t="str">
        <f>IF($H$1="","Введите курс",Таблица616[[#This Row],[Оптовая цена KRW за 1шт]]/$H$1)</f>
        <v>Введите курс</v>
      </c>
      <c r="J990" s="83"/>
      <c r="K990" s="84">
        <f>Таблица616[[#This Row],[Заказ коробок ]]*Таблица616[[#This Row],[Кол-во шт в коробке]]</f>
        <v>0</v>
      </c>
      <c r="L990" s="85">
        <f>Таблица616[[#This Row],[Общее кол-во шт]]*Таблица616[[#This Row],[Оптовая цена KRW за 1шт]]</f>
        <v>0</v>
      </c>
      <c r="M990" s="86" t="str">
        <f>IFERROR(Таблица616[[#This Row],[Общее кол-во шт]]*Таблица616[[#This Row],[Оптовая цена USD за 1шт]],"")</f>
        <v/>
      </c>
      <c r="N990" s="87"/>
    </row>
    <row r="991" spans="1:14" ht="22.5" customHeight="1">
      <c r="A991" s="44" t="s">
        <v>6303</v>
      </c>
      <c r="B991" s="76">
        <v>8806164171646</v>
      </c>
      <c r="C991" s="50" t="s">
        <v>3934</v>
      </c>
      <c r="D991" s="77" t="s">
        <v>3935</v>
      </c>
      <c r="E991" s="78">
        <v>9000</v>
      </c>
      <c r="F991" s="15">
        <v>0.5</v>
      </c>
      <c r="G991" s="80">
        <v>10</v>
      </c>
      <c r="H991" s="81">
        <f>Таблица616[[#This Row],[Коэфициент стоимости]]*Таблица616[[#This Row],[Розничная цена KRW]]</f>
        <v>4500</v>
      </c>
      <c r="I991" s="82" t="str">
        <f>IF($H$1="","Введите курс",Таблица616[[#This Row],[Оптовая цена KRW за 1шт]]/$H$1)</f>
        <v>Введите курс</v>
      </c>
      <c r="J991" s="83"/>
      <c r="K991" s="84">
        <f>Таблица616[[#This Row],[Заказ коробок ]]*Таблица616[[#This Row],[Кол-во шт в коробке]]</f>
        <v>0</v>
      </c>
      <c r="L991" s="85">
        <f>Таблица616[[#This Row],[Общее кол-во шт]]*Таблица616[[#This Row],[Оптовая цена KRW за 1шт]]</f>
        <v>0</v>
      </c>
      <c r="M991" s="86" t="str">
        <f>IFERROR(Таблица616[[#This Row],[Общее кол-во шт]]*Таблица616[[#This Row],[Оптовая цена USD за 1шт]],"")</f>
        <v/>
      </c>
      <c r="N991" s="87"/>
    </row>
    <row r="992" spans="1:14" ht="22.5" customHeight="1">
      <c r="A992" s="44" t="s">
        <v>6304</v>
      </c>
      <c r="B992" s="76">
        <v>8806164171639</v>
      </c>
      <c r="C992" s="50" t="s">
        <v>3936</v>
      </c>
      <c r="D992" s="77" t="s">
        <v>3937</v>
      </c>
      <c r="E992" s="78">
        <v>9000</v>
      </c>
      <c r="F992" s="15">
        <v>0.5</v>
      </c>
      <c r="G992" s="80">
        <v>10</v>
      </c>
      <c r="H992" s="81">
        <f>Таблица616[[#This Row],[Коэфициент стоимости]]*Таблица616[[#This Row],[Розничная цена KRW]]</f>
        <v>4500</v>
      </c>
      <c r="I992" s="82" t="str">
        <f>IF($H$1="","Введите курс",Таблица616[[#This Row],[Оптовая цена KRW за 1шт]]/$H$1)</f>
        <v>Введите курс</v>
      </c>
      <c r="J992" s="83"/>
      <c r="K992" s="84">
        <f>Таблица616[[#This Row],[Заказ коробок ]]*Таблица616[[#This Row],[Кол-во шт в коробке]]</f>
        <v>0</v>
      </c>
      <c r="L992" s="85">
        <f>Таблица616[[#This Row],[Общее кол-во шт]]*Таблица616[[#This Row],[Оптовая цена KRW за 1шт]]</f>
        <v>0</v>
      </c>
      <c r="M992" s="86" t="str">
        <f>IFERROR(Таблица616[[#This Row],[Общее кол-во шт]]*Таблица616[[#This Row],[Оптовая цена USD за 1шт]],"")</f>
        <v/>
      </c>
      <c r="N992" s="87"/>
    </row>
    <row r="993" spans="1:14" ht="22.5" customHeight="1">
      <c r="A993" s="44" t="s">
        <v>6305</v>
      </c>
      <c r="B993" s="76">
        <v>8806164171622</v>
      </c>
      <c r="C993" s="50" t="s">
        <v>3938</v>
      </c>
      <c r="D993" s="77" t="s">
        <v>3939</v>
      </c>
      <c r="E993" s="78">
        <v>9000</v>
      </c>
      <c r="F993" s="15">
        <v>0.5</v>
      </c>
      <c r="G993" s="80">
        <v>10</v>
      </c>
      <c r="H993" s="81">
        <f>Таблица616[[#This Row],[Коэфициент стоимости]]*Таблица616[[#This Row],[Розничная цена KRW]]</f>
        <v>4500</v>
      </c>
      <c r="I993" s="82" t="str">
        <f>IF($H$1="","Введите курс",Таблица616[[#This Row],[Оптовая цена KRW за 1шт]]/$H$1)</f>
        <v>Введите курс</v>
      </c>
      <c r="J993" s="83"/>
      <c r="K993" s="84">
        <f>Таблица616[[#This Row],[Заказ коробок ]]*Таблица616[[#This Row],[Кол-во шт в коробке]]</f>
        <v>0</v>
      </c>
      <c r="L993" s="85">
        <f>Таблица616[[#This Row],[Общее кол-во шт]]*Таблица616[[#This Row],[Оптовая цена KRW за 1шт]]</f>
        <v>0</v>
      </c>
      <c r="M993" s="86" t="str">
        <f>IFERROR(Таблица616[[#This Row],[Общее кол-во шт]]*Таблица616[[#This Row],[Оптовая цена USD за 1шт]],"")</f>
        <v/>
      </c>
      <c r="N993" s="87"/>
    </row>
    <row r="994" spans="1:14" ht="22.5" customHeight="1">
      <c r="A994" s="44" t="s">
        <v>6306</v>
      </c>
      <c r="B994" s="76">
        <v>8806164171615</v>
      </c>
      <c r="C994" s="50" t="s">
        <v>3940</v>
      </c>
      <c r="D994" s="77" t="s">
        <v>3941</v>
      </c>
      <c r="E994" s="78">
        <v>9000</v>
      </c>
      <c r="F994" s="15">
        <v>0.5</v>
      </c>
      <c r="G994" s="80">
        <v>10</v>
      </c>
      <c r="H994" s="81">
        <f>Таблица616[[#This Row],[Коэфициент стоимости]]*Таблица616[[#This Row],[Розничная цена KRW]]</f>
        <v>4500</v>
      </c>
      <c r="I994" s="82" t="str">
        <f>IF($H$1="","Введите курс",Таблица616[[#This Row],[Оптовая цена KRW за 1шт]]/$H$1)</f>
        <v>Введите курс</v>
      </c>
      <c r="J994" s="83"/>
      <c r="K994" s="84">
        <f>Таблица616[[#This Row],[Заказ коробок ]]*Таблица616[[#This Row],[Кол-во шт в коробке]]</f>
        <v>0</v>
      </c>
      <c r="L994" s="85">
        <f>Таблица616[[#This Row],[Общее кол-во шт]]*Таблица616[[#This Row],[Оптовая цена KRW за 1шт]]</f>
        <v>0</v>
      </c>
      <c r="M994" s="86" t="str">
        <f>IFERROR(Таблица616[[#This Row],[Общее кол-во шт]]*Таблица616[[#This Row],[Оптовая цена USD за 1шт]],"")</f>
        <v/>
      </c>
      <c r="N994" s="87"/>
    </row>
    <row r="995" spans="1:14" ht="22.5" customHeight="1">
      <c r="A995" s="44" t="s">
        <v>6307</v>
      </c>
      <c r="B995" s="76">
        <v>8806164171608</v>
      </c>
      <c r="C995" s="50" t="s">
        <v>3942</v>
      </c>
      <c r="D995" s="77" t="s">
        <v>3943</v>
      </c>
      <c r="E995" s="78">
        <v>9000</v>
      </c>
      <c r="F995" s="15">
        <v>0.5</v>
      </c>
      <c r="G995" s="80">
        <v>10</v>
      </c>
      <c r="H995" s="81">
        <f>Таблица616[[#This Row],[Коэфициент стоимости]]*Таблица616[[#This Row],[Розничная цена KRW]]</f>
        <v>4500</v>
      </c>
      <c r="I995" s="82" t="str">
        <f>IF($H$1="","Введите курс",Таблица616[[#This Row],[Оптовая цена KRW за 1шт]]/$H$1)</f>
        <v>Введите курс</v>
      </c>
      <c r="J995" s="83"/>
      <c r="K995" s="84">
        <f>Таблица616[[#This Row],[Заказ коробок ]]*Таблица616[[#This Row],[Кол-во шт в коробке]]</f>
        <v>0</v>
      </c>
      <c r="L995" s="85">
        <f>Таблица616[[#This Row],[Общее кол-во шт]]*Таблица616[[#This Row],[Оптовая цена KRW за 1шт]]</f>
        <v>0</v>
      </c>
      <c r="M995" s="86" t="str">
        <f>IFERROR(Таблица616[[#This Row],[Общее кол-во шт]]*Таблица616[[#This Row],[Оптовая цена USD за 1шт]],"")</f>
        <v/>
      </c>
      <c r="N995" s="87"/>
    </row>
    <row r="996" spans="1:14" ht="22.5" customHeight="1">
      <c r="A996" s="44" t="s">
        <v>6308</v>
      </c>
      <c r="B996" s="76">
        <v>8806164171592</v>
      </c>
      <c r="C996" s="50" t="s">
        <v>3944</v>
      </c>
      <c r="D996" s="77" t="s">
        <v>3945</v>
      </c>
      <c r="E996" s="78">
        <v>9000</v>
      </c>
      <c r="F996" s="15">
        <v>0.5</v>
      </c>
      <c r="G996" s="80">
        <v>10</v>
      </c>
      <c r="H996" s="81">
        <f>Таблица616[[#This Row],[Коэфициент стоимости]]*Таблица616[[#This Row],[Розничная цена KRW]]</f>
        <v>4500</v>
      </c>
      <c r="I996" s="82" t="str">
        <f>IF($H$1="","Введите курс",Таблица616[[#This Row],[Оптовая цена KRW за 1шт]]/$H$1)</f>
        <v>Введите курс</v>
      </c>
      <c r="J996" s="83"/>
      <c r="K996" s="84">
        <f>Таблица616[[#This Row],[Заказ коробок ]]*Таблица616[[#This Row],[Кол-во шт в коробке]]</f>
        <v>0</v>
      </c>
      <c r="L996" s="85">
        <f>Таблица616[[#This Row],[Общее кол-во шт]]*Таблица616[[#This Row],[Оптовая цена KRW за 1шт]]</f>
        <v>0</v>
      </c>
      <c r="M996" s="86" t="str">
        <f>IFERROR(Таблица616[[#This Row],[Общее кол-во шт]]*Таблица616[[#This Row],[Оптовая цена USD за 1шт]],"")</f>
        <v/>
      </c>
      <c r="N996" s="87"/>
    </row>
    <row r="997" spans="1:14" ht="22.5" customHeight="1">
      <c r="A997" s="44" t="s">
        <v>6309</v>
      </c>
      <c r="B997" s="76">
        <v>8806164171585</v>
      </c>
      <c r="C997" s="50" t="s">
        <v>3946</v>
      </c>
      <c r="D997" s="77" t="s">
        <v>3947</v>
      </c>
      <c r="E997" s="78">
        <v>9000</v>
      </c>
      <c r="F997" s="15">
        <v>0.5</v>
      </c>
      <c r="G997" s="80">
        <v>10</v>
      </c>
      <c r="H997" s="81">
        <f>Таблица616[[#This Row],[Коэфициент стоимости]]*Таблица616[[#This Row],[Розничная цена KRW]]</f>
        <v>4500</v>
      </c>
      <c r="I997" s="82" t="str">
        <f>IF($H$1="","Введите курс",Таблица616[[#This Row],[Оптовая цена KRW за 1шт]]/$H$1)</f>
        <v>Введите курс</v>
      </c>
      <c r="J997" s="83"/>
      <c r="K997" s="84">
        <f>Таблица616[[#This Row],[Заказ коробок ]]*Таблица616[[#This Row],[Кол-во шт в коробке]]</f>
        <v>0</v>
      </c>
      <c r="L997" s="85">
        <f>Таблица616[[#This Row],[Общее кол-во шт]]*Таблица616[[#This Row],[Оптовая цена KRW за 1шт]]</f>
        <v>0</v>
      </c>
      <c r="M997" s="86" t="str">
        <f>IFERROR(Таблица616[[#This Row],[Общее кол-во шт]]*Таблица616[[#This Row],[Оптовая цена USD за 1шт]],"")</f>
        <v/>
      </c>
      <c r="N997" s="87"/>
    </row>
    <row r="998" spans="1:14" ht="22.5" customHeight="1">
      <c r="A998" s="44" t="s">
        <v>6310</v>
      </c>
      <c r="B998" s="76">
        <v>8806164171578</v>
      </c>
      <c r="C998" s="50" t="s">
        <v>3948</v>
      </c>
      <c r="D998" s="77" t="s">
        <v>3949</v>
      </c>
      <c r="E998" s="78">
        <v>9000</v>
      </c>
      <c r="F998" s="15">
        <v>0.5</v>
      </c>
      <c r="G998" s="80">
        <v>10</v>
      </c>
      <c r="H998" s="81">
        <f>Таблица616[[#This Row],[Коэфициент стоимости]]*Таблица616[[#This Row],[Розничная цена KRW]]</f>
        <v>4500</v>
      </c>
      <c r="I998" s="82" t="str">
        <f>IF($H$1="","Введите курс",Таблица616[[#This Row],[Оптовая цена KRW за 1шт]]/$H$1)</f>
        <v>Введите курс</v>
      </c>
      <c r="J998" s="83"/>
      <c r="K998" s="84">
        <f>Таблица616[[#This Row],[Заказ коробок ]]*Таблица616[[#This Row],[Кол-во шт в коробке]]</f>
        <v>0</v>
      </c>
      <c r="L998" s="85">
        <f>Таблица616[[#This Row],[Общее кол-во шт]]*Таблица616[[#This Row],[Оптовая цена KRW за 1шт]]</f>
        <v>0</v>
      </c>
      <c r="M998" s="86" t="str">
        <f>IFERROR(Таблица616[[#This Row],[Общее кол-во шт]]*Таблица616[[#This Row],[Оптовая цена USD за 1шт]],"")</f>
        <v/>
      </c>
      <c r="N998" s="87"/>
    </row>
    <row r="999" spans="1:14" ht="22.5" customHeight="1">
      <c r="A999" s="44" t="s">
        <v>6311</v>
      </c>
      <c r="B999" s="76">
        <v>8806164171561</v>
      </c>
      <c r="C999" s="50" t="s">
        <v>3950</v>
      </c>
      <c r="D999" s="77" t="s">
        <v>3951</v>
      </c>
      <c r="E999" s="78">
        <v>9000</v>
      </c>
      <c r="F999" s="15">
        <v>0.5</v>
      </c>
      <c r="G999" s="80">
        <v>10</v>
      </c>
      <c r="H999" s="81">
        <f>Таблица616[[#This Row],[Коэфициент стоимости]]*Таблица616[[#This Row],[Розничная цена KRW]]</f>
        <v>4500</v>
      </c>
      <c r="I999" s="82" t="str">
        <f>IF($H$1="","Введите курс",Таблица616[[#This Row],[Оптовая цена KRW за 1шт]]/$H$1)</f>
        <v>Введите курс</v>
      </c>
      <c r="J999" s="83"/>
      <c r="K999" s="84">
        <f>Таблица616[[#This Row],[Заказ коробок ]]*Таблица616[[#This Row],[Кол-во шт в коробке]]</f>
        <v>0</v>
      </c>
      <c r="L999" s="85">
        <f>Таблица616[[#This Row],[Общее кол-во шт]]*Таблица616[[#This Row],[Оптовая цена KRW за 1шт]]</f>
        <v>0</v>
      </c>
      <c r="M999" s="86" t="str">
        <f>IFERROR(Таблица616[[#This Row],[Общее кол-во шт]]*Таблица616[[#This Row],[Оптовая цена USD за 1шт]],"")</f>
        <v/>
      </c>
      <c r="N999" s="87"/>
    </row>
    <row r="1000" spans="1:14" ht="22.5" customHeight="1">
      <c r="A1000" s="44" t="s">
        <v>6312</v>
      </c>
      <c r="B1000" s="76">
        <v>8806164171554</v>
      </c>
      <c r="C1000" s="50" t="s">
        <v>3952</v>
      </c>
      <c r="D1000" s="77" t="s">
        <v>3953</v>
      </c>
      <c r="E1000" s="78">
        <v>9000</v>
      </c>
      <c r="F1000" s="15">
        <v>0.5</v>
      </c>
      <c r="G1000" s="80">
        <v>10</v>
      </c>
      <c r="H1000" s="81">
        <f>Таблица616[[#This Row],[Коэфициент стоимости]]*Таблица616[[#This Row],[Розничная цена KRW]]</f>
        <v>4500</v>
      </c>
      <c r="I1000" s="82" t="str">
        <f>IF($H$1="","Введите курс",Таблица616[[#This Row],[Оптовая цена KRW за 1шт]]/$H$1)</f>
        <v>Введите курс</v>
      </c>
      <c r="J1000" s="83"/>
      <c r="K1000" s="84">
        <f>Таблица616[[#This Row],[Заказ коробок ]]*Таблица616[[#This Row],[Кол-во шт в коробке]]</f>
        <v>0</v>
      </c>
      <c r="L1000" s="85">
        <f>Таблица616[[#This Row],[Общее кол-во шт]]*Таблица616[[#This Row],[Оптовая цена KRW за 1шт]]</f>
        <v>0</v>
      </c>
      <c r="M1000" s="86" t="str">
        <f>IFERROR(Таблица616[[#This Row],[Общее кол-во шт]]*Таблица616[[#This Row],[Оптовая цена USD за 1шт]],"")</f>
        <v/>
      </c>
      <c r="N1000" s="87"/>
    </row>
    <row r="1001" spans="1:14" ht="22.5" customHeight="1">
      <c r="A1001" s="44" t="s">
        <v>6313</v>
      </c>
      <c r="B1001" s="76">
        <v>8806164171714</v>
      </c>
      <c r="C1001" s="50" t="s">
        <v>3954</v>
      </c>
      <c r="D1001" s="77" t="s">
        <v>3955</v>
      </c>
      <c r="E1001" s="78">
        <v>12000</v>
      </c>
      <c r="F1001" s="15">
        <v>0.5</v>
      </c>
      <c r="G1001" s="80">
        <v>10</v>
      </c>
      <c r="H1001" s="81">
        <f>Таблица616[[#This Row],[Коэфициент стоимости]]*Таблица616[[#This Row],[Розничная цена KRW]]</f>
        <v>6000</v>
      </c>
      <c r="I1001" s="82" t="str">
        <f>IF($H$1="","Введите курс",Таблица616[[#This Row],[Оптовая цена KRW за 1шт]]/$H$1)</f>
        <v>Введите курс</v>
      </c>
      <c r="J1001" s="83"/>
      <c r="K1001" s="84">
        <f>Таблица616[[#This Row],[Заказ коробок ]]*Таблица616[[#This Row],[Кол-во шт в коробке]]</f>
        <v>0</v>
      </c>
      <c r="L1001" s="85">
        <f>Таблица616[[#This Row],[Общее кол-во шт]]*Таблица616[[#This Row],[Оптовая цена KRW за 1шт]]</f>
        <v>0</v>
      </c>
      <c r="M1001" s="86" t="str">
        <f>IFERROR(Таблица616[[#This Row],[Общее кол-во шт]]*Таблица616[[#This Row],[Оптовая цена USD за 1шт]],"")</f>
        <v/>
      </c>
      <c r="N1001" s="87"/>
    </row>
    <row r="1002" spans="1:14" ht="22.5" customHeight="1">
      <c r="A1002" s="44" t="s">
        <v>585</v>
      </c>
      <c r="B1002" s="76">
        <v>8806164171677</v>
      </c>
      <c r="C1002" s="50" t="s">
        <v>3956</v>
      </c>
      <c r="D1002" s="77" t="s">
        <v>3955</v>
      </c>
      <c r="E1002" s="78">
        <v>12000</v>
      </c>
      <c r="F1002" s="15">
        <v>0.5</v>
      </c>
      <c r="G1002" s="80">
        <v>10</v>
      </c>
      <c r="H1002" s="81">
        <f>Таблица616[[#This Row],[Коэфициент стоимости]]*Таблица616[[#This Row],[Розничная цена KRW]]</f>
        <v>6000</v>
      </c>
      <c r="I1002" s="82" t="str">
        <f>IF($H$1="","Введите курс",Таблица616[[#This Row],[Оптовая цена KRW за 1шт]]/$H$1)</f>
        <v>Введите курс</v>
      </c>
      <c r="J1002" s="83"/>
      <c r="K1002" s="84">
        <f>Таблица616[[#This Row],[Заказ коробок ]]*Таблица616[[#This Row],[Кол-во шт в коробке]]</f>
        <v>0</v>
      </c>
      <c r="L1002" s="85">
        <f>Таблица616[[#This Row],[Общее кол-во шт]]*Таблица616[[#This Row],[Оптовая цена KRW за 1шт]]</f>
        <v>0</v>
      </c>
      <c r="M1002" s="86" t="str">
        <f>IFERROR(Таблица616[[#This Row],[Общее кол-во шт]]*Таблица616[[#This Row],[Оптовая цена USD за 1шт]],"")</f>
        <v/>
      </c>
      <c r="N1002" s="87"/>
    </row>
    <row r="1003" spans="1:14" ht="22.5" customHeight="1">
      <c r="A1003" s="44" t="s">
        <v>586</v>
      </c>
      <c r="B1003" s="76">
        <v>8806164171660</v>
      </c>
      <c r="C1003" s="50" t="s">
        <v>3957</v>
      </c>
      <c r="D1003" s="77" t="s">
        <v>3955</v>
      </c>
      <c r="E1003" s="78">
        <v>12000</v>
      </c>
      <c r="F1003" s="15">
        <v>0.5</v>
      </c>
      <c r="G1003" s="80">
        <v>10</v>
      </c>
      <c r="H1003" s="81">
        <f>Таблица616[[#This Row],[Коэфициент стоимости]]*Таблица616[[#This Row],[Розничная цена KRW]]</f>
        <v>6000</v>
      </c>
      <c r="I1003" s="82" t="str">
        <f>IF($H$1="","Введите курс",Таблица616[[#This Row],[Оптовая цена KRW за 1шт]]/$H$1)</f>
        <v>Введите курс</v>
      </c>
      <c r="J1003" s="83"/>
      <c r="K1003" s="84">
        <f>Таблица616[[#This Row],[Заказ коробок ]]*Таблица616[[#This Row],[Кол-во шт в коробке]]</f>
        <v>0</v>
      </c>
      <c r="L1003" s="85">
        <f>Таблица616[[#This Row],[Общее кол-во шт]]*Таблица616[[#This Row],[Оптовая цена KRW за 1шт]]</f>
        <v>0</v>
      </c>
      <c r="M1003" s="86" t="str">
        <f>IFERROR(Таблица616[[#This Row],[Общее кол-во шт]]*Таблица616[[#This Row],[Оптовая цена USD за 1шт]],"")</f>
        <v/>
      </c>
      <c r="N1003" s="87"/>
    </row>
    <row r="1004" spans="1:14" ht="22.5" customHeight="1">
      <c r="A1004" s="44" t="s">
        <v>587</v>
      </c>
      <c r="B1004" s="76">
        <v>8806164171691</v>
      </c>
      <c r="C1004" s="50" t="s">
        <v>3958</v>
      </c>
      <c r="D1004" s="77" t="s">
        <v>3955</v>
      </c>
      <c r="E1004" s="78">
        <v>12000</v>
      </c>
      <c r="F1004" s="15">
        <v>0.5</v>
      </c>
      <c r="G1004" s="80">
        <v>10</v>
      </c>
      <c r="H1004" s="81">
        <f>Таблица616[[#This Row],[Коэфициент стоимости]]*Таблица616[[#This Row],[Розничная цена KRW]]</f>
        <v>6000</v>
      </c>
      <c r="I1004" s="82" t="str">
        <f>IF($H$1="","Введите курс",Таблица616[[#This Row],[Оптовая цена KRW за 1шт]]/$H$1)</f>
        <v>Введите курс</v>
      </c>
      <c r="J1004" s="83"/>
      <c r="K1004" s="84">
        <f>Таблица616[[#This Row],[Заказ коробок ]]*Таблица616[[#This Row],[Кол-во шт в коробке]]</f>
        <v>0</v>
      </c>
      <c r="L1004" s="85">
        <f>Таблица616[[#This Row],[Общее кол-во шт]]*Таблица616[[#This Row],[Оптовая цена KRW за 1шт]]</f>
        <v>0</v>
      </c>
      <c r="M1004" s="86" t="str">
        <f>IFERROR(Таблица616[[#This Row],[Общее кол-во шт]]*Таблица616[[#This Row],[Оптовая цена USD за 1шт]],"")</f>
        <v/>
      </c>
      <c r="N1004" s="87"/>
    </row>
    <row r="1005" spans="1:14" ht="22.5" customHeight="1">
      <c r="A1005" s="44" t="s">
        <v>589</v>
      </c>
      <c r="B1005" s="76">
        <v>8806164171684</v>
      </c>
      <c r="C1005" s="50" t="s">
        <v>3959</v>
      </c>
      <c r="D1005" s="77" t="s">
        <v>3955</v>
      </c>
      <c r="E1005" s="78">
        <v>12000</v>
      </c>
      <c r="F1005" s="15">
        <v>0.5</v>
      </c>
      <c r="G1005" s="80">
        <v>10</v>
      </c>
      <c r="H1005" s="81">
        <f>Таблица616[[#This Row],[Коэфициент стоимости]]*Таблица616[[#This Row],[Розничная цена KRW]]</f>
        <v>6000</v>
      </c>
      <c r="I1005" s="82" t="str">
        <f>IF($H$1="","Введите курс",Таблица616[[#This Row],[Оптовая цена KRW за 1шт]]/$H$1)</f>
        <v>Введите курс</v>
      </c>
      <c r="J1005" s="83"/>
      <c r="K1005" s="84">
        <f>Таблица616[[#This Row],[Заказ коробок ]]*Таблица616[[#This Row],[Кол-во шт в коробке]]</f>
        <v>0</v>
      </c>
      <c r="L1005" s="85">
        <f>Таблица616[[#This Row],[Общее кол-во шт]]*Таблица616[[#This Row],[Оптовая цена KRW за 1шт]]</f>
        <v>0</v>
      </c>
      <c r="M1005" s="86" t="str">
        <f>IFERROR(Таблица616[[#This Row],[Общее кол-во шт]]*Таблица616[[#This Row],[Оптовая цена USD за 1шт]],"")</f>
        <v/>
      </c>
      <c r="N1005" s="87"/>
    </row>
    <row r="1006" spans="1:14" ht="22.5" customHeight="1">
      <c r="A1006" s="44" t="s">
        <v>591</v>
      </c>
      <c r="B1006" s="76">
        <v>8806164171707</v>
      </c>
      <c r="C1006" s="50" t="s">
        <v>3960</v>
      </c>
      <c r="D1006" s="77" t="s">
        <v>3955</v>
      </c>
      <c r="E1006" s="78">
        <v>12000</v>
      </c>
      <c r="F1006" s="15">
        <v>0.5</v>
      </c>
      <c r="G1006" s="80">
        <v>10</v>
      </c>
      <c r="H1006" s="81">
        <f>Таблица616[[#This Row],[Коэфициент стоимости]]*Таблица616[[#This Row],[Розничная цена KRW]]</f>
        <v>6000</v>
      </c>
      <c r="I1006" s="82" t="str">
        <f>IF($H$1="","Введите курс",Таблица616[[#This Row],[Оптовая цена KRW за 1шт]]/$H$1)</f>
        <v>Введите курс</v>
      </c>
      <c r="J1006" s="83"/>
      <c r="K1006" s="84">
        <f>Таблица616[[#This Row],[Заказ коробок ]]*Таблица616[[#This Row],[Кол-во шт в коробке]]</f>
        <v>0</v>
      </c>
      <c r="L1006" s="85">
        <f>Таблица616[[#This Row],[Общее кол-во шт]]*Таблица616[[#This Row],[Оптовая цена KRW за 1шт]]</f>
        <v>0</v>
      </c>
      <c r="M1006" s="86" t="str">
        <f>IFERROR(Таблица616[[#This Row],[Общее кол-во шт]]*Таблица616[[#This Row],[Оптовая цена USD за 1шт]],"")</f>
        <v/>
      </c>
      <c r="N1006" s="87"/>
    </row>
    <row r="1007" spans="1:14" ht="22.5" customHeight="1">
      <c r="A1007" s="44" t="s">
        <v>592</v>
      </c>
      <c r="B1007" s="76">
        <v>8806164173008</v>
      </c>
      <c r="C1007" s="50" t="s">
        <v>3961</v>
      </c>
      <c r="D1007" s="77" t="s">
        <v>3962</v>
      </c>
      <c r="E1007" s="78">
        <v>12000</v>
      </c>
      <c r="F1007" s="15">
        <v>0.5</v>
      </c>
      <c r="G1007" s="80">
        <v>10</v>
      </c>
      <c r="H1007" s="81">
        <f>Таблица616[[#This Row],[Коэфициент стоимости]]*Таблица616[[#This Row],[Розничная цена KRW]]</f>
        <v>6000</v>
      </c>
      <c r="I1007" s="82" t="str">
        <f>IF($H$1="","Введите курс",Таблица616[[#This Row],[Оптовая цена KRW за 1шт]]/$H$1)</f>
        <v>Введите курс</v>
      </c>
      <c r="J1007" s="83"/>
      <c r="K1007" s="84">
        <f>Таблица616[[#This Row],[Заказ коробок ]]*Таблица616[[#This Row],[Кол-во шт в коробке]]</f>
        <v>0</v>
      </c>
      <c r="L1007" s="85">
        <f>Таблица616[[#This Row],[Общее кол-во шт]]*Таблица616[[#This Row],[Оптовая цена KRW за 1шт]]</f>
        <v>0</v>
      </c>
      <c r="M1007" s="86" t="str">
        <f>IFERROR(Таблица616[[#This Row],[Общее кол-во шт]]*Таблица616[[#This Row],[Оптовая цена USD за 1шт]],"")</f>
        <v/>
      </c>
      <c r="N1007" s="87"/>
    </row>
    <row r="1008" spans="1:14" ht="22.5" customHeight="1">
      <c r="A1008" s="44" t="s">
        <v>594</v>
      </c>
      <c r="B1008" s="76">
        <v>8806164172995</v>
      </c>
      <c r="C1008" s="50" t="s">
        <v>3963</v>
      </c>
      <c r="D1008" s="77" t="s">
        <v>3964</v>
      </c>
      <c r="E1008" s="78">
        <v>12000</v>
      </c>
      <c r="F1008" s="15">
        <v>0.5</v>
      </c>
      <c r="G1008" s="80">
        <v>10</v>
      </c>
      <c r="H1008" s="81">
        <f>Таблица616[[#This Row],[Коэфициент стоимости]]*Таблица616[[#This Row],[Розничная цена KRW]]</f>
        <v>6000</v>
      </c>
      <c r="I1008" s="82" t="str">
        <f>IF($H$1="","Введите курс",Таблица616[[#This Row],[Оптовая цена KRW за 1шт]]/$H$1)</f>
        <v>Введите курс</v>
      </c>
      <c r="J1008" s="83"/>
      <c r="K1008" s="84">
        <f>Таблица616[[#This Row],[Заказ коробок ]]*Таблица616[[#This Row],[Кол-во шт в коробке]]</f>
        <v>0</v>
      </c>
      <c r="L1008" s="85">
        <f>Таблица616[[#This Row],[Общее кол-во шт]]*Таблица616[[#This Row],[Оптовая цена KRW за 1шт]]</f>
        <v>0</v>
      </c>
      <c r="M1008" s="86" t="str">
        <f>IFERROR(Таблица616[[#This Row],[Общее кол-во шт]]*Таблица616[[#This Row],[Оптовая цена USD за 1шт]],"")</f>
        <v/>
      </c>
      <c r="N1008" s="87"/>
    </row>
    <row r="1009" spans="1:14" ht="22.5" customHeight="1">
      <c r="A1009" s="44" t="s">
        <v>595</v>
      </c>
      <c r="B1009" s="76">
        <v>8806164172988</v>
      </c>
      <c r="C1009" s="50" t="s">
        <v>3965</v>
      </c>
      <c r="D1009" s="77" t="s">
        <v>3966</v>
      </c>
      <c r="E1009" s="78">
        <v>12000</v>
      </c>
      <c r="F1009" s="15">
        <v>0.5</v>
      </c>
      <c r="G1009" s="80">
        <v>10</v>
      </c>
      <c r="H1009" s="81">
        <f>Таблица616[[#This Row],[Коэфициент стоимости]]*Таблица616[[#This Row],[Розничная цена KRW]]</f>
        <v>6000</v>
      </c>
      <c r="I1009" s="82" t="str">
        <f>IF($H$1="","Введите курс",Таблица616[[#This Row],[Оптовая цена KRW за 1шт]]/$H$1)</f>
        <v>Введите курс</v>
      </c>
      <c r="J1009" s="83"/>
      <c r="K1009" s="84">
        <f>Таблица616[[#This Row],[Заказ коробок ]]*Таблица616[[#This Row],[Кол-во шт в коробке]]</f>
        <v>0</v>
      </c>
      <c r="L1009" s="85">
        <f>Таблица616[[#This Row],[Общее кол-во шт]]*Таблица616[[#This Row],[Оптовая цена KRW за 1шт]]</f>
        <v>0</v>
      </c>
      <c r="M1009" s="86" t="str">
        <f>IFERROR(Таблица616[[#This Row],[Общее кол-во шт]]*Таблица616[[#This Row],[Оптовая цена USD за 1шт]],"")</f>
        <v/>
      </c>
      <c r="N1009" s="87"/>
    </row>
    <row r="1010" spans="1:14" ht="22.5" customHeight="1">
      <c r="A1010" s="44" t="s">
        <v>596</v>
      </c>
      <c r="B1010" s="76">
        <v>8806164173015</v>
      </c>
      <c r="C1010" s="50" t="s">
        <v>3967</v>
      </c>
      <c r="D1010" s="77" t="s">
        <v>3968</v>
      </c>
      <c r="E1010" s="78">
        <v>12000</v>
      </c>
      <c r="F1010" s="15">
        <v>0.5</v>
      </c>
      <c r="G1010" s="80">
        <v>10</v>
      </c>
      <c r="H1010" s="81">
        <f>Таблица616[[#This Row],[Коэфициент стоимости]]*Таблица616[[#This Row],[Розничная цена KRW]]</f>
        <v>6000</v>
      </c>
      <c r="I1010" s="82" t="str">
        <f>IF($H$1="","Введите курс",Таблица616[[#This Row],[Оптовая цена KRW за 1шт]]/$H$1)</f>
        <v>Введите курс</v>
      </c>
      <c r="J1010" s="83"/>
      <c r="K1010" s="84">
        <f>Таблица616[[#This Row],[Заказ коробок ]]*Таблица616[[#This Row],[Кол-во шт в коробке]]</f>
        <v>0</v>
      </c>
      <c r="L1010" s="85">
        <f>Таблица616[[#This Row],[Общее кол-во шт]]*Таблица616[[#This Row],[Оптовая цена KRW за 1шт]]</f>
        <v>0</v>
      </c>
      <c r="M1010" s="86" t="str">
        <f>IFERROR(Таблица616[[#This Row],[Общее кол-во шт]]*Таблица616[[#This Row],[Оптовая цена USD за 1шт]],"")</f>
        <v/>
      </c>
      <c r="N1010" s="87"/>
    </row>
    <row r="1011" spans="1:14" ht="22.5" customHeight="1">
      <c r="A1011" s="44" t="s">
        <v>598</v>
      </c>
      <c r="B1011" s="76">
        <v>8806164158883</v>
      </c>
      <c r="C1011" s="50" t="s">
        <v>3969</v>
      </c>
      <c r="D1011" s="77" t="s">
        <v>210</v>
      </c>
      <c r="E1011" s="78">
        <v>1000</v>
      </c>
      <c r="F1011" s="15">
        <v>0.5</v>
      </c>
      <c r="G1011" s="80">
        <v>50</v>
      </c>
      <c r="H1011" s="81">
        <f>Таблица616[[#This Row],[Коэфициент стоимости]]*Таблица616[[#This Row],[Розничная цена KRW]]</f>
        <v>500</v>
      </c>
      <c r="I1011" s="82" t="str">
        <f>IF($H$1="","Введите курс",Таблица616[[#This Row],[Оптовая цена KRW за 1шт]]/$H$1)</f>
        <v>Введите курс</v>
      </c>
      <c r="J1011" s="83"/>
      <c r="K1011" s="84">
        <f>Таблица616[[#This Row],[Заказ коробок ]]*Таблица616[[#This Row],[Кол-во шт в коробке]]</f>
        <v>0</v>
      </c>
      <c r="L1011" s="85">
        <f>Таблица616[[#This Row],[Общее кол-во шт]]*Таблица616[[#This Row],[Оптовая цена KRW за 1шт]]</f>
        <v>0</v>
      </c>
      <c r="M1011" s="86" t="str">
        <f>IFERROR(Таблица616[[#This Row],[Общее кол-во шт]]*Таблица616[[#This Row],[Оптовая цена USD за 1шт]],"")</f>
        <v/>
      </c>
      <c r="N1011" s="87"/>
    </row>
    <row r="1012" spans="1:14" ht="22.5" customHeight="1">
      <c r="A1012" s="44" t="s">
        <v>599</v>
      </c>
      <c r="B1012" s="76">
        <v>8806164160442</v>
      </c>
      <c r="C1012" s="50" t="s">
        <v>3970</v>
      </c>
      <c r="D1012" s="77" t="s">
        <v>208</v>
      </c>
      <c r="E1012" s="78">
        <v>1000</v>
      </c>
      <c r="F1012" s="15">
        <v>0.5</v>
      </c>
      <c r="G1012" s="80">
        <v>50</v>
      </c>
      <c r="H1012" s="81">
        <f>Таблица616[[#This Row],[Коэфициент стоимости]]*Таблица616[[#This Row],[Розничная цена KRW]]</f>
        <v>500</v>
      </c>
      <c r="I1012" s="82" t="str">
        <f>IF($H$1="","Введите курс",Таблица616[[#This Row],[Оптовая цена KRW за 1шт]]/$H$1)</f>
        <v>Введите курс</v>
      </c>
      <c r="J1012" s="83"/>
      <c r="K1012" s="84">
        <f>Таблица616[[#This Row],[Заказ коробок ]]*Таблица616[[#This Row],[Кол-во шт в коробке]]</f>
        <v>0</v>
      </c>
      <c r="L1012" s="85">
        <f>Таблица616[[#This Row],[Общее кол-во шт]]*Таблица616[[#This Row],[Оптовая цена KRW за 1шт]]</f>
        <v>0</v>
      </c>
      <c r="M1012" s="86" t="str">
        <f>IFERROR(Таблица616[[#This Row],[Общее кол-во шт]]*Таблица616[[#This Row],[Оптовая цена USD за 1шт]],"")</f>
        <v/>
      </c>
      <c r="N1012" s="87"/>
    </row>
    <row r="1013" spans="1:14" ht="22.5" customHeight="1">
      <c r="A1013" s="44" t="s">
        <v>600</v>
      </c>
      <c r="B1013" s="76">
        <v>8806164173411</v>
      </c>
      <c r="C1013" s="50" t="s">
        <v>3971</v>
      </c>
      <c r="D1013" s="77" t="s">
        <v>3972</v>
      </c>
      <c r="E1013" s="78">
        <v>2000</v>
      </c>
      <c r="F1013" s="15">
        <v>0.5</v>
      </c>
      <c r="G1013" s="80">
        <v>30</v>
      </c>
      <c r="H1013" s="81">
        <f>Таблица616[[#This Row],[Коэфициент стоимости]]*Таблица616[[#This Row],[Розничная цена KRW]]</f>
        <v>1000</v>
      </c>
      <c r="I1013" s="82" t="str">
        <f>IF($H$1="","Введите курс",Таблица616[[#This Row],[Оптовая цена KRW за 1шт]]/$H$1)</f>
        <v>Введите курс</v>
      </c>
      <c r="J1013" s="83"/>
      <c r="K1013" s="84">
        <f>Таблица616[[#This Row],[Заказ коробок ]]*Таблица616[[#This Row],[Кол-во шт в коробке]]</f>
        <v>0</v>
      </c>
      <c r="L1013" s="85">
        <f>Таблица616[[#This Row],[Общее кол-во шт]]*Таблица616[[#This Row],[Оптовая цена KRW за 1шт]]</f>
        <v>0</v>
      </c>
      <c r="M1013" s="86" t="str">
        <f>IFERROR(Таблица616[[#This Row],[Общее кол-во шт]]*Таблица616[[#This Row],[Оптовая цена USD за 1шт]],"")</f>
        <v/>
      </c>
      <c r="N1013" s="87"/>
    </row>
    <row r="1014" spans="1:14" ht="22.5" customHeight="1">
      <c r="A1014" s="44" t="s">
        <v>601</v>
      </c>
      <c r="B1014" s="76">
        <v>8806164162927</v>
      </c>
      <c r="C1014" s="50" t="s">
        <v>3973</v>
      </c>
      <c r="D1014" s="77" t="s">
        <v>852</v>
      </c>
      <c r="E1014" s="78">
        <v>10000</v>
      </c>
      <c r="F1014" s="15">
        <v>0.5</v>
      </c>
      <c r="G1014" s="80">
        <v>10</v>
      </c>
      <c r="H1014" s="81">
        <f>Таблица616[[#This Row],[Коэфициент стоимости]]*Таблица616[[#This Row],[Розничная цена KRW]]</f>
        <v>5000</v>
      </c>
      <c r="I1014" s="82" t="str">
        <f>IF($H$1="","Введите курс",Таблица616[[#This Row],[Оптовая цена KRW за 1шт]]/$H$1)</f>
        <v>Введите курс</v>
      </c>
      <c r="J1014" s="83"/>
      <c r="K1014" s="84">
        <f>Таблица616[[#This Row],[Заказ коробок ]]*Таблица616[[#This Row],[Кол-во шт в коробке]]</f>
        <v>0</v>
      </c>
      <c r="L1014" s="85">
        <f>Таблица616[[#This Row],[Общее кол-во шт]]*Таблица616[[#This Row],[Оптовая цена KRW за 1шт]]</f>
        <v>0</v>
      </c>
      <c r="M1014" s="86" t="str">
        <f>IFERROR(Таблица616[[#This Row],[Общее кол-во шт]]*Таблица616[[#This Row],[Оптовая цена USD за 1шт]],"")</f>
        <v/>
      </c>
      <c r="N1014" s="87"/>
    </row>
    <row r="1015" spans="1:14" ht="22.5" customHeight="1">
      <c r="A1015" s="44" t="s">
        <v>602</v>
      </c>
      <c r="B1015" s="76">
        <v>8806164162934</v>
      </c>
      <c r="C1015" s="50" t="s">
        <v>3974</v>
      </c>
      <c r="D1015" s="77" t="s">
        <v>851</v>
      </c>
      <c r="E1015" s="78">
        <v>7000</v>
      </c>
      <c r="F1015" s="15">
        <v>0.5</v>
      </c>
      <c r="G1015" s="80">
        <v>10</v>
      </c>
      <c r="H1015" s="81">
        <f>Таблица616[[#This Row],[Коэфициент стоимости]]*Таблица616[[#This Row],[Розничная цена KRW]]</f>
        <v>3500</v>
      </c>
      <c r="I1015" s="82" t="str">
        <f>IF($H$1="","Введите курс",Таблица616[[#This Row],[Оптовая цена KRW за 1шт]]/$H$1)</f>
        <v>Введите курс</v>
      </c>
      <c r="J1015" s="83"/>
      <c r="K1015" s="84">
        <f>Таблица616[[#This Row],[Заказ коробок ]]*Таблица616[[#This Row],[Кол-во шт в коробке]]</f>
        <v>0</v>
      </c>
      <c r="L1015" s="85">
        <f>Таблица616[[#This Row],[Общее кол-во шт]]*Таблица616[[#This Row],[Оптовая цена KRW за 1шт]]</f>
        <v>0</v>
      </c>
      <c r="M1015" s="86" t="str">
        <f>IFERROR(Таблица616[[#This Row],[Общее кол-во шт]]*Таблица616[[#This Row],[Оптовая цена USD за 1шт]],"")</f>
        <v/>
      </c>
      <c r="N1015" s="87"/>
    </row>
    <row r="1016" spans="1:14" ht="22.5" customHeight="1">
      <c r="A1016" s="44" t="s">
        <v>603</v>
      </c>
      <c r="B1016" s="76">
        <v>8806164162941</v>
      </c>
      <c r="C1016" s="50" t="s">
        <v>3975</v>
      </c>
      <c r="D1016" s="77" t="s">
        <v>844</v>
      </c>
      <c r="E1016" s="78">
        <v>15000</v>
      </c>
      <c r="F1016" s="15">
        <v>0.5</v>
      </c>
      <c r="G1016" s="80">
        <v>10</v>
      </c>
      <c r="H1016" s="81">
        <f>Таблица616[[#This Row],[Коэфициент стоимости]]*Таблица616[[#This Row],[Розничная цена KRW]]</f>
        <v>7500</v>
      </c>
      <c r="I1016" s="82" t="str">
        <f>IF($H$1="","Введите курс",Таблица616[[#This Row],[Оптовая цена KRW за 1шт]]/$H$1)</f>
        <v>Введите курс</v>
      </c>
      <c r="J1016" s="83"/>
      <c r="K1016" s="84">
        <f>Таблица616[[#This Row],[Заказ коробок ]]*Таблица616[[#This Row],[Кол-во шт в коробке]]</f>
        <v>0</v>
      </c>
      <c r="L1016" s="85">
        <f>Таблица616[[#This Row],[Общее кол-во шт]]*Таблица616[[#This Row],[Оптовая цена KRW за 1шт]]</f>
        <v>0</v>
      </c>
      <c r="M1016" s="86" t="str">
        <f>IFERROR(Таблица616[[#This Row],[Общее кол-во шт]]*Таблица616[[#This Row],[Оптовая цена USD за 1шт]],"")</f>
        <v/>
      </c>
      <c r="N1016" s="87"/>
    </row>
    <row r="1017" spans="1:14" ht="22.5" customHeight="1">
      <c r="A1017" s="44" t="s">
        <v>605</v>
      </c>
      <c r="B1017" s="76">
        <v>8806164162958</v>
      </c>
      <c r="C1017" s="50" t="s">
        <v>3976</v>
      </c>
      <c r="D1017" s="77" t="s">
        <v>839</v>
      </c>
      <c r="E1017" s="78">
        <v>8000</v>
      </c>
      <c r="F1017" s="15">
        <v>0.5</v>
      </c>
      <c r="G1017" s="80">
        <v>10</v>
      </c>
      <c r="H1017" s="81">
        <f>Таблица616[[#This Row],[Коэфициент стоимости]]*Таблица616[[#This Row],[Розничная цена KRW]]</f>
        <v>4000</v>
      </c>
      <c r="I1017" s="82" t="str">
        <f>IF($H$1="","Введите курс",Таблица616[[#This Row],[Оптовая цена KRW за 1шт]]/$H$1)</f>
        <v>Введите курс</v>
      </c>
      <c r="J1017" s="83"/>
      <c r="K1017" s="84">
        <f>Таблица616[[#This Row],[Заказ коробок ]]*Таблица616[[#This Row],[Кол-во шт в коробке]]</f>
        <v>0</v>
      </c>
      <c r="L1017" s="85">
        <f>Таблица616[[#This Row],[Общее кол-во шт]]*Таблица616[[#This Row],[Оптовая цена KRW за 1шт]]</f>
        <v>0</v>
      </c>
      <c r="M1017" s="86" t="str">
        <f>IFERROR(Таблица616[[#This Row],[Общее кол-во шт]]*Таблица616[[#This Row],[Оптовая цена USD за 1шт]],"")</f>
        <v/>
      </c>
      <c r="N1017" s="87"/>
    </row>
    <row r="1018" spans="1:14" ht="22.5" customHeight="1">
      <c r="A1018" s="44" t="s">
        <v>606</v>
      </c>
      <c r="B1018" s="76">
        <v>8806164162965</v>
      </c>
      <c r="C1018" s="50" t="s">
        <v>3977</v>
      </c>
      <c r="D1018" s="77" t="s">
        <v>3978</v>
      </c>
      <c r="E1018" s="78">
        <v>7000</v>
      </c>
      <c r="F1018" s="15">
        <v>0.5</v>
      </c>
      <c r="G1018" s="80">
        <v>10</v>
      </c>
      <c r="H1018" s="81">
        <f>Таблица616[[#This Row],[Коэфициент стоимости]]*Таблица616[[#This Row],[Розничная цена KRW]]</f>
        <v>3500</v>
      </c>
      <c r="I1018" s="82" t="str">
        <f>IF($H$1="","Введите курс",Таблица616[[#This Row],[Оптовая цена KRW за 1шт]]/$H$1)</f>
        <v>Введите курс</v>
      </c>
      <c r="J1018" s="83"/>
      <c r="K1018" s="84">
        <f>Таблица616[[#This Row],[Заказ коробок ]]*Таблица616[[#This Row],[Кол-во шт в коробке]]</f>
        <v>0</v>
      </c>
      <c r="L1018" s="85">
        <f>Таблица616[[#This Row],[Общее кол-во шт]]*Таблица616[[#This Row],[Оптовая цена KRW за 1шт]]</f>
        <v>0</v>
      </c>
      <c r="M1018" s="86" t="str">
        <f>IFERROR(Таблица616[[#This Row],[Общее кол-во шт]]*Таблица616[[#This Row],[Оптовая цена USD за 1шт]],"")</f>
        <v/>
      </c>
      <c r="N1018" s="87"/>
    </row>
    <row r="1019" spans="1:14" ht="22.5" customHeight="1">
      <c r="A1019" s="44" t="s">
        <v>607</v>
      </c>
      <c r="B1019" s="76">
        <v>8806164162972</v>
      </c>
      <c r="C1019" s="50" t="s">
        <v>3979</v>
      </c>
      <c r="D1019" s="77" t="s">
        <v>850</v>
      </c>
      <c r="E1019" s="78">
        <v>7000</v>
      </c>
      <c r="F1019" s="15">
        <v>0.5</v>
      </c>
      <c r="G1019" s="80">
        <v>10</v>
      </c>
      <c r="H1019" s="81">
        <f>Таблица616[[#This Row],[Коэфициент стоимости]]*Таблица616[[#This Row],[Розничная цена KRW]]</f>
        <v>3500</v>
      </c>
      <c r="I1019" s="82" t="str">
        <f>IF($H$1="","Введите курс",Таблица616[[#This Row],[Оптовая цена KRW за 1шт]]/$H$1)</f>
        <v>Введите курс</v>
      </c>
      <c r="J1019" s="83"/>
      <c r="K1019" s="84">
        <f>Таблица616[[#This Row],[Заказ коробок ]]*Таблица616[[#This Row],[Кол-во шт в коробке]]</f>
        <v>0</v>
      </c>
      <c r="L1019" s="85">
        <f>Таблица616[[#This Row],[Общее кол-во шт]]*Таблица616[[#This Row],[Оптовая цена KRW за 1шт]]</f>
        <v>0</v>
      </c>
      <c r="M1019" s="86" t="str">
        <f>IFERROR(Таблица616[[#This Row],[Общее кол-во шт]]*Таблица616[[#This Row],[Оптовая цена USD за 1шт]],"")</f>
        <v/>
      </c>
      <c r="N1019" s="87"/>
    </row>
    <row r="1020" spans="1:14" ht="22.5" customHeight="1">
      <c r="A1020" s="44" t="s">
        <v>609</v>
      </c>
      <c r="B1020" s="76">
        <v>8806164162996</v>
      </c>
      <c r="C1020" s="50" t="s">
        <v>3980</v>
      </c>
      <c r="D1020" s="77" t="s">
        <v>849</v>
      </c>
      <c r="E1020" s="78">
        <v>7000</v>
      </c>
      <c r="F1020" s="15">
        <v>0.5</v>
      </c>
      <c r="G1020" s="80">
        <v>10</v>
      </c>
      <c r="H1020" s="81">
        <f>Таблица616[[#This Row],[Коэфициент стоимости]]*Таблица616[[#This Row],[Розничная цена KRW]]</f>
        <v>3500</v>
      </c>
      <c r="I1020" s="82" t="str">
        <f>IF($H$1="","Введите курс",Таблица616[[#This Row],[Оптовая цена KRW за 1шт]]/$H$1)</f>
        <v>Введите курс</v>
      </c>
      <c r="J1020" s="83"/>
      <c r="K1020" s="84">
        <f>Таблица616[[#This Row],[Заказ коробок ]]*Таблица616[[#This Row],[Кол-во шт в коробке]]</f>
        <v>0</v>
      </c>
      <c r="L1020" s="85">
        <f>Таблица616[[#This Row],[Общее кол-во шт]]*Таблица616[[#This Row],[Оптовая цена KRW за 1шт]]</f>
        <v>0</v>
      </c>
      <c r="M1020" s="86" t="str">
        <f>IFERROR(Таблица616[[#This Row],[Общее кол-во шт]]*Таблица616[[#This Row],[Оптовая цена USD за 1шт]],"")</f>
        <v/>
      </c>
      <c r="N1020" s="87"/>
    </row>
    <row r="1021" spans="1:14" ht="22.5" customHeight="1">
      <c r="A1021" s="44" t="s">
        <v>611</v>
      </c>
      <c r="B1021" s="76">
        <v>8806164163009</v>
      </c>
      <c r="C1021" s="50" t="s">
        <v>3981</v>
      </c>
      <c r="D1021" s="77" t="s">
        <v>848</v>
      </c>
      <c r="E1021" s="78">
        <v>7000</v>
      </c>
      <c r="F1021" s="15">
        <v>0.5</v>
      </c>
      <c r="G1021" s="80">
        <v>10</v>
      </c>
      <c r="H1021" s="81">
        <f>Таблица616[[#This Row],[Коэфициент стоимости]]*Таблица616[[#This Row],[Розничная цена KRW]]</f>
        <v>3500</v>
      </c>
      <c r="I1021" s="82" t="str">
        <f>IF($H$1="","Введите курс",Таблица616[[#This Row],[Оптовая цена KRW за 1шт]]/$H$1)</f>
        <v>Введите курс</v>
      </c>
      <c r="J1021" s="83"/>
      <c r="K1021" s="84">
        <f>Таблица616[[#This Row],[Заказ коробок ]]*Таблица616[[#This Row],[Кол-во шт в коробке]]</f>
        <v>0</v>
      </c>
      <c r="L1021" s="85">
        <f>Таблица616[[#This Row],[Общее кол-во шт]]*Таблица616[[#This Row],[Оптовая цена KRW за 1шт]]</f>
        <v>0</v>
      </c>
      <c r="M1021" s="86" t="str">
        <f>IFERROR(Таблица616[[#This Row],[Общее кол-во шт]]*Таблица616[[#This Row],[Оптовая цена USD за 1шт]],"")</f>
        <v/>
      </c>
      <c r="N1021" s="87"/>
    </row>
    <row r="1022" spans="1:14" ht="22.5" customHeight="1">
      <c r="A1022" s="44" t="s">
        <v>612</v>
      </c>
      <c r="B1022" s="76">
        <v>8806164171486</v>
      </c>
      <c r="C1022" s="50" t="s">
        <v>3982</v>
      </c>
      <c r="D1022" s="77" t="s">
        <v>847</v>
      </c>
      <c r="E1022" s="78">
        <v>7000</v>
      </c>
      <c r="F1022" s="15">
        <v>0.5</v>
      </c>
      <c r="G1022" s="80">
        <v>10</v>
      </c>
      <c r="H1022" s="81">
        <f>Таблица616[[#This Row],[Коэфициент стоимости]]*Таблица616[[#This Row],[Розничная цена KRW]]</f>
        <v>3500</v>
      </c>
      <c r="I1022" s="82" t="str">
        <f>IF($H$1="","Введите курс",Таблица616[[#This Row],[Оптовая цена KRW за 1шт]]/$H$1)</f>
        <v>Введите курс</v>
      </c>
      <c r="J1022" s="83"/>
      <c r="K1022" s="84">
        <f>Таблица616[[#This Row],[Заказ коробок ]]*Таблица616[[#This Row],[Кол-во шт в коробке]]</f>
        <v>0</v>
      </c>
      <c r="L1022" s="85">
        <f>Таблица616[[#This Row],[Общее кол-во шт]]*Таблица616[[#This Row],[Оптовая цена KRW за 1шт]]</f>
        <v>0</v>
      </c>
      <c r="M1022" s="86" t="str">
        <f>IFERROR(Таблица616[[#This Row],[Общее кол-во шт]]*Таблица616[[#This Row],[Оптовая цена USD за 1шт]],"")</f>
        <v/>
      </c>
      <c r="N1022" s="87"/>
    </row>
    <row r="1023" spans="1:14" ht="22.5" customHeight="1">
      <c r="A1023" s="44" t="s">
        <v>613</v>
      </c>
      <c r="B1023" s="76">
        <v>8806164163030</v>
      </c>
      <c r="C1023" s="50" t="s">
        <v>3983</v>
      </c>
      <c r="D1023" s="77" t="s">
        <v>843</v>
      </c>
      <c r="E1023" s="78">
        <v>13000</v>
      </c>
      <c r="F1023" s="15">
        <v>0.5</v>
      </c>
      <c r="G1023" s="80">
        <v>10</v>
      </c>
      <c r="H1023" s="81">
        <f>Таблица616[[#This Row],[Коэфициент стоимости]]*Таблица616[[#This Row],[Розничная цена KRW]]</f>
        <v>6500</v>
      </c>
      <c r="I1023" s="82" t="str">
        <f>IF($H$1="","Введите курс",Таблица616[[#This Row],[Оптовая цена KRW за 1шт]]/$H$1)</f>
        <v>Введите курс</v>
      </c>
      <c r="J1023" s="83"/>
      <c r="K1023" s="84">
        <f>Таблица616[[#This Row],[Заказ коробок ]]*Таблица616[[#This Row],[Кол-во шт в коробке]]</f>
        <v>0</v>
      </c>
      <c r="L1023" s="85">
        <f>Таблица616[[#This Row],[Общее кол-во шт]]*Таблица616[[#This Row],[Оптовая цена KRW за 1шт]]</f>
        <v>0</v>
      </c>
      <c r="M1023" s="86" t="str">
        <f>IFERROR(Таблица616[[#This Row],[Общее кол-во шт]]*Таблица616[[#This Row],[Оптовая цена USD за 1шт]],"")</f>
        <v/>
      </c>
      <c r="N1023" s="87"/>
    </row>
    <row r="1024" spans="1:14" ht="22.5" customHeight="1">
      <c r="A1024" s="44" t="s">
        <v>614</v>
      </c>
      <c r="B1024" s="76">
        <v>8806164163047</v>
      </c>
      <c r="C1024" s="50" t="s">
        <v>3984</v>
      </c>
      <c r="D1024" s="77" t="s">
        <v>842</v>
      </c>
      <c r="E1024" s="78">
        <v>13000</v>
      </c>
      <c r="F1024" s="15">
        <v>0.5</v>
      </c>
      <c r="G1024" s="80">
        <v>10</v>
      </c>
      <c r="H1024" s="81">
        <f>Таблица616[[#This Row],[Коэфициент стоимости]]*Таблица616[[#This Row],[Розничная цена KRW]]</f>
        <v>6500</v>
      </c>
      <c r="I1024" s="82" t="str">
        <f>IF($H$1="","Введите курс",Таблица616[[#This Row],[Оптовая цена KRW за 1шт]]/$H$1)</f>
        <v>Введите курс</v>
      </c>
      <c r="J1024" s="83"/>
      <c r="K1024" s="84">
        <f>Таблица616[[#This Row],[Заказ коробок ]]*Таблица616[[#This Row],[Кол-во шт в коробке]]</f>
        <v>0</v>
      </c>
      <c r="L1024" s="85">
        <f>Таблица616[[#This Row],[Общее кол-во шт]]*Таблица616[[#This Row],[Оптовая цена KRW за 1шт]]</f>
        <v>0</v>
      </c>
      <c r="M1024" s="86" t="str">
        <f>IFERROR(Таблица616[[#This Row],[Общее кол-во шт]]*Таблица616[[#This Row],[Оптовая цена USD за 1шт]],"")</f>
        <v/>
      </c>
      <c r="N1024" s="87"/>
    </row>
    <row r="1025" spans="1:14" ht="22.5" customHeight="1">
      <c r="A1025" s="44" t="s">
        <v>615</v>
      </c>
      <c r="B1025" s="76">
        <v>8806164163054</v>
      </c>
      <c r="C1025" s="50" t="s">
        <v>3985</v>
      </c>
      <c r="D1025" s="77" t="s">
        <v>841</v>
      </c>
      <c r="E1025" s="78">
        <v>13000</v>
      </c>
      <c r="F1025" s="15">
        <v>0.5</v>
      </c>
      <c r="G1025" s="80">
        <v>10</v>
      </c>
      <c r="H1025" s="81">
        <f>Таблица616[[#This Row],[Коэфициент стоимости]]*Таблица616[[#This Row],[Розничная цена KRW]]</f>
        <v>6500</v>
      </c>
      <c r="I1025" s="82" t="str">
        <f>IF($H$1="","Введите курс",Таблица616[[#This Row],[Оптовая цена KRW за 1шт]]/$H$1)</f>
        <v>Введите курс</v>
      </c>
      <c r="J1025" s="83"/>
      <c r="K1025" s="84">
        <f>Таблица616[[#This Row],[Заказ коробок ]]*Таблица616[[#This Row],[Кол-во шт в коробке]]</f>
        <v>0</v>
      </c>
      <c r="L1025" s="85">
        <f>Таблица616[[#This Row],[Общее кол-во шт]]*Таблица616[[#This Row],[Оптовая цена KRW за 1шт]]</f>
        <v>0</v>
      </c>
      <c r="M1025" s="86" t="str">
        <f>IFERROR(Таблица616[[#This Row],[Общее кол-во шт]]*Таблица616[[#This Row],[Оптовая цена USD за 1шт]],"")</f>
        <v/>
      </c>
      <c r="N1025" s="87"/>
    </row>
    <row r="1026" spans="1:14" ht="22.5" customHeight="1">
      <c r="A1026" s="44" t="s">
        <v>616</v>
      </c>
      <c r="B1026" s="76">
        <v>8806164163078</v>
      </c>
      <c r="C1026" s="50" t="s">
        <v>3986</v>
      </c>
      <c r="D1026" s="77" t="s">
        <v>846</v>
      </c>
      <c r="E1026" s="78">
        <v>9000</v>
      </c>
      <c r="F1026" s="15">
        <v>0.5</v>
      </c>
      <c r="G1026" s="80">
        <v>10</v>
      </c>
      <c r="H1026" s="81">
        <f>Таблица616[[#This Row],[Коэфициент стоимости]]*Таблица616[[#This Row],[Розничная цена KRW]]</f>
        <v>4500</v>
      </c>
      <c r="I1026" s="82" t="str">
        <f>IF($H$1="","Введите курс",Таблица616[[#This Row],[Оптовая цена KRW за 1шт]]/$H$1)</f>
        <v>Введите курс</v>
      </c>
      <c r="J1026" s="83"/>
      <c r="K1026" s="84">
        <f>Таблица616[[#This Row],[Заказ коробок ]]*Таблица616[[#This Row],[Кол-во шт в коробке]]</f>
        <v>0</v>
      </c>
      <c r="L1026" s="85">
        <f>Таблица616[[#This Row],[Общее кол-во шт]]*Таблица616[[#This Row],[Оптовая цена KRW за 1шт]]</f>
        <v>0</v>
      </c>
      <c r="M1026" s="86" t="str">
        <f>IFERROR(Таблица616[[#This Row],[Общее кол-во шт]]*Таблица616[[#This Row],[Оптовая цена USD за 1шт]],"")</f>
        <v/>
      </c>
      <c r="N1026" s="87"/>
    </row>
    <row r="1027" spans="1:14" ht="22.5" customHeight="1">
      <c r="A1027" s="44" t="s">
        <v>617</v>
      </c>
      <c r="B1027" s="76">
        <v>8806164163085</v>
      </c>
      <c r="C1027" s="50" t="s">
        <v>3987</v>
      </c>
      <c r="D1027" s="77" t="s">
        <v>831</v>
      </c>
      <c r="E1027" s="78">
        <v>7000</v>
      </c>
      <c r="F1027" s="15">
        <v>0.5</v>
      </c>
      <c r="G1027" s="80">
        <v>10</v>
      </c>
      <c r="H1027" s="81">
        <f>Таблица616[[#This Row],[Коэфициент стоимости]]*Таблица616[[#This Row],[Розничная цена KRW]]</f>
        <v>3500</v>
      </c>
      <c r="I1027" s="82" t="str">
        <f>IF($H$1="","Введите курс",Таблица616[[#This Row],[Оптовая цена KRW за 1шт]]/$H$1)</f>
        <v>Введите курс</v>
      </c>
      <c r="J1027" s="83"/>
      <c r="K1027" s="84">
        <f>Таблица616[[#This Row],[Заказ коробок ]]*Таблица616[[#This Row],[Кол-во шт в коробке]]</f>
        <v>0</v>
      </c>
      <c r="L1027" s="85">
        <f>Таблица616[[#This Row],[Общее кол-во шт]]*Таблица616[[#This Row],[Оптовая цена KRW за 1шт]]</f>
        <v>0</v>
      </c>
      <c r="M1027" s="86" t="str">
        <f>IFERROR(Таблица616[[#This Row],[Общее кол-во шт]]*Таблица616[[#This Row],[Оптовая цена USD за 1шт]],"")</f>
        <v/>
      </c>
      <c r="N1027" s="87"/>
    </row>
    <row r="1028" spans="1:14" ht="22.5" customHeight="1">
      <c r="A1028" s="44" t="s">
        <v>618</v>
      </c>
      <c r="B1028" s="76">
        <v>8806164163092</v>
      </c>
      <c r="C1028" s="50" t="s">
        <v>3988</v>
      </c>
      <c r="D1028" s="77" t="s">
        <v>840</v>
      </c>
      <c r="E1028" s="78">
        <v>15000</v>
      </c>
      <c r="F1028" s="15">
        <v>0.5</v>
      </c>
      <c r="G1028" s="80">
        <v>10</v>
      </c>
      <c r="H1028" s="81">
        <f>Таблица616[[#This Row],[Коэфициент стоимости]]*Таблица616[[#This Row],[Розничная цена KRW]]</f>
        <v>7500</v>
      </c>
      <c r="I1028" s="82" t="str">
        <f>IF($H$1="","Введите курс",Таблица616[[#This Row],[Оптовая цена KRW за 1шт]]/$H$1)</f>
        <v>Введите курс</v>
      </c>
      <c r="J1028" s="83"/>
      <c r="K1028" s="84">
        <f>Таблица616[[#This Row],[Заказ коробок ]]*Таблица616[[#This Row],[Кол-во шт в коробке]]</f>
        <v>0</v>
      </c>
      <c r="L1028" s="85">
        <f>Таблица616[[#This Row],[Общее кол-во шт]]*Таблица616[[#This Row],[Оптовая цена KRW за 1шт]]</f>
        <v>0</v>
      </c>
      <c r="M1028" s="86" t="str">
        <f>IFERROR(Таблица616[[#This Row],[Общее кол-во шт]]*Таблица616[[#This Row],[Оптовая цена USD за 1шт]],"")</f>
        <v/>
      </c>
      <c r="N1028" s="87"/>
    </row>
    <row r="1029" spans="1:14" ht="22.5" customHeight="1">
      <c r="A1029" s="44" t="s">
        <v>620</v>
      </c>
      <c r="B1029" s="76">
        <v>8806164163115</v>
      </c>
      <c r="C1029" s="50" t="s">
        <v>3989</v>
      </c>
      <c r="D1029" s="77" t="s">
        <v>880</v>
      </c>
      <c r="E1029" s="78">
        <v>15000</v>
      </c>
      <c r="F1029" s="15">
        <v>0.5</v>
      </c>
      <c r="G1029" s="80">
        <v>10</v>
      </c>
      <c r="H1029" s="81">
        <f>Таблица616[[#This Row],[Коэфициент стоимости]]*Таблица616[[#This Row],[Розничная цена KRW]]</f>
        <v>7500</v>
      </c>
      <c r="I1029" s="82" t="str">
        <f>IF($H$1="","Введите курс",Таблица616[[#This Row],[Оптовая цена KRW за 1шт]]/$H$1)</f>
        <v>Введите курс</v>
      </c>
      <c r="J1029" s="83"/>
      <c r="K1029" s="84">
        <f>Таблица616[[#This Row],[Заказ коробок ]]*Таблица616[[#This Row],[Кол-во шт в коробке]]</f>
        <v>0</v>
      </c>
      <c r="L1029" s="85">
        <f>Таблица616[[#This Row],[Общее кол-во шт]]*Таблица616[[#This Row],[Оптовая цена KRW за 1шт]]</f>
        <v>0</v>
      </c>
      <c r="M1029" s="86" t="str">
        <f>IFERROR(Таблица616[[#This Row],[Общее кол-во шт]]*Таблица616[[#This Row],[Оптовая цена USD за 1шт]],"")</f>
        <v/>
      </c>
      <c r="N1029" s="87"/>
    </row>
    <row r="1030" spans="1:14" ht="22.5" customHeight="1">
      <c r="A1030" s="44" t="s">
        <v>622</v>
      </c>
      <c r="B1030" s="76">
        <v>8806164163122</v>
      </c>
      <c r="C1030" s="50" t="s">
        <v>3990</v>
      </c>
      <c r="D1030" s="77" t="s">
        <v>845</v>
      </c>
      <c r="E1030" s="78">
        <v>9000</v>
      </c>
      <c r="F1030" s="15">
        <v>0.5</v>
      </c>
      <c r="G1030" s="80">
        <v>10</v>
      </c>
      <c r="H1030" s="81">
        <f>Таблица616[[#This Row],[Коэфициент стоимости]]*Таблица616[[#This Row],[Розничная цена KRW]]</f>
        <v>4500</v>
      </c>
      <c r="I1030" s="82" t="str">
        <f>IF($H$1="","Введите курс",Таблица616[[#This Row],[Оптовая цена KRW за 1шт]]/$H$1)</f>
        <v>Введите курс</v>
      </c>
      <c r="J1030" s="83"/>
      <c r="K1030" s="84">
        <f>Таблица616[[#This Row],[Заказ коробок ]]*Таблица616[[#This Row],[Кол-во шт в коробке]]</f>
        <v>0</v>
      </c>
      <c r="L1030" s="85">
        <f>Таблица616[[#This Row],[Общее кол-во шт]]*Таблица616[[#This Row],[Оптовая цена KRW за 1шт]]</f>
        <v>0</v>
      </c>
      <c r="M1030" s="86" t="str">
        <f>IFERROR(Таблица616[[#This Row],[Общее кол-во шт]]*Таблица616[[#This Row],[Оптовая цена USD за 1шт]],"")</f>
        <v/>
      </c>
      <c r="N1030" s="87"/>
    </row>
    <row r="1031" spans="1:14" ht="22.5" customHeight="1">
      <c r="A1031" s="44" t="s">
        <v>624</v>
      </c>
      <c r="B1031" s="76">
        <v>8806164160459</v>
      </c>
      <c r="C1031" s="50" t="s">
        <v>3991</v>
      </c>
      <c r="D1031" s="77" t="s">
        <v>207</v>
      </c>
      <c r="E1031" s="78">
        <v>1000</v>
      </c>
      <c r="F1031" s="15">
        <v>0.5</v>
      </c>
      <c r="G1031" s="80">
        <v>50</v>
      </c>
      <c r="H1031" s="81">
        <f>Таблица616[[#This Row],[Коэфициент стоимости]]*Таблица616[[#This Row],[Розничная цена KRW]]</f>
        <v>500</v>
      </c>
      <c r="I1031" s="82" t="str">
        <f>IF($H$1="","Введите курс",Таблица616[[#This Row],[Оптовая цена KRW за 1шт]]/$H$1)</f>
        <v>Введите курс</v>
      </c>
      <c r="J1031" s="83"/>
      <c r="K1031" s="84">
        <f>Таблица616[[#This Row],[Заказ коробок ]]*Таблица616[[#This Row],[Кол-во шт в коробке]]</f>
        <v>0</v>
      </c>
      <c r="L1031" s="85">
        <f>Таблица616[[#This Row],[Общее кол-во шт]]*Таблица616[[#This Row],[Оптовая цена KRW за 1шт]]</f>
        <v>0</v>
      </c>
      <c r="M1031" s="86" t="str">
        <f>IFERROR(Таблица616[[#This Row],[Общее кол-во шт]]*Таблица616[[#This Row],[Оптовая цена USD за 1шт]],"")</f>
        <v/>
      </c>
      <c r="N1031" s="87"/>
    </row>
    <row r="1032" spans="1:14" ht="22.5" customHeight="1">
      <c r="A1032" s="44" t="s">
        <v>626</v>
      </c>
      <c r="B1032" s="76">
        <v>8806164158975</v>
      </c>
      <c r="C1032" s="50" t="s">
        <v>3992</v>
      </c>
      <c r="D1032" s="77" t="s">
        <v>206</v>
      </c>
      <c r="E1032" s="78">
        <v>1000</v>
      </c>
      <c r="F1032" s="15">
        <v>0.5</v>
      </c>
      <c r="G1032" s="80">
        <v>50</v>
      </c>
      <c r="H1032" s="81">
        <f>Таблица616[[#This Row],[Коэфициент стоимости]]*Таблица616[[#This Row],[Розничная цена KRW]]</f>
        <v>500</v>
      </c>
      <c r="I1032" s="82" t="str">
        <f>IF($H$1="","Введите курс",Таблица616[[#This Row],[Оптовая цена KRW за 1шт]]/$H$1)</f>
        <v>Введите курс</v>
      </c>
      <c r="J1032" s="83"/>
      <c r="K1032" s="84">
        <f>Таблица616[[#This Row],[Заказ коробок ]]*Таблица616[[#This Row],[Кол-во шт в коробке]]</f>
        <v>0</v>
      </c>
      <c r="L1032" s="85">
        <f>Таблица616[[#This Row],[Общее кол-во шт]]*Таблица616[[#This Row],[Оптовая цена KRW за 1шт]]</f>
        <v>0</v>
      </c>
      <c r="M1032" s="86" t="str">
        <f>IFERROR(Таблица616[[#This Row],[Общее кол-во шт]]*Таблица616[[#This Row],[Оптовая цена USD за 1шт]],"")</f>
        <v/>
      </c>
      <c r="N1032" s="87"/>
    </row>
    <row r="1033" spans="1:14" ht="22.5" customHeight="1">
      <c r="A1033" s="44" t="s">
        <v>628</v>
      </c>
      <c r="B1033" s="76">
        <v>8806164158869</v>
      </c>
      <c r="C1033" s="50" t="s">
        <v>3993</v>
      </c>
      <c r="D1033" s="77" t="s">
        <v>204</v>
      </c>
      <c r="E1033" s="78">
        <v>1000</v>
      </c>
      <c r="F1033" s="15">
        <v>0.5</v>
      </c>
      <c r="G1033" s="80">
        <v>50</v>
      </c>
      <c r="H1033" s="81">
        <f>Таблица616[[#This Row],[Коэфициент стоимости]]*Таблица616[[#This Row],[Розничная цена KRW]]</f>
        <v>500</v>
      </c>
      <c r="I1033" s="82" t="str">
        <f>IF($H$1="","Введите курс",Таблица616[[#This Row],[Оптовая цена KRW за 1шт]]/$H$1)</f>
        <v>Введите курс</v>
      </c>
      <c r="J1033" s="83"/>
      <c r="K1033" s="84">
        <f>Таблица616[[#This Row],[Заказ коробок ]]*Таблица616[[#This Row],[Кол-во шт в коробке]]</f>
        <v>0</v>
      </c>
      <c r="L1033" s="85">
        <f>Таблица616[[#This Row],[Общее кол-во шт]]*Таблица616[[#This Row],[Оптовая цена KRW за 1шт]]</f>
        <v>0</v>
      </c>
      <c r="M1033" s="86" t="str">
        <f>IFERROR(Таблица616[[#This Row],[Общее кол-во шт]]*Таблица616[[#This Row],[Оптовая цена USD за 1шт]],"")</f>
        <v/>
      </c>
      <c r="N1033" s="87"/>
    </row>
    <row r="1034" spans="1:14" ht="22.5" customHeight="1">
      <c r="A1034" s="44" t="s">
        <v>630</v>
      </c>
      <c r="B1034" s="76">
        <v>8806164158876</v>
      </c>
      <c r="C1034" s="50" t="s">
        <v>3994</v>
      </c>
      <c r="D1034" s="77" t="s">
        <v>203</v>
      </c>
      <c r="E1034" s="78">
        <v>1000</v>
      </c>
      <c r="F1034" s="15">
        <v>0.5</v>
      </c>
      <c r="G1034" s="80">
        <v>50</v>
      </c>
      <c r="H1034" s="81">
        <f>Таблица616[[#This Row],[Коэфициент стоимости]]*Таблица616[[#This Row],[Розничная цена KRW]]</f>
        <v>500</v>
      </c>
      <c r="I1034" s="82" t="str">
        <f>IF($H$1="","Введите курс",Таблица616[[#This Row],[Оптовая цена KRW за 1шт]]/$H$1)</f>
        <v>Введите курс</v>
      </c>
      <c r="J1034" s="83"/>
      <c r="K1034" s="84">
        <f>Таблица616[[#This Row],[Заказ коробок ]]*Таблица616[[#This Row],[Кол-во шт в коробке]]</f>
        <v>0</v>
      </c>
      <c r="L1034" s="85">
        <f>Таблица616[[#This Row],[Общее кол-во шт]]*Таблица616[[#This Row],[Оптовая цена KRW за 1шт]]</f>
        <v>0</v>
      </c>
      <c r="M1034" s="86" t="str">
        <f>IFERROR(Таблица616[[#This Row],[Общее кол-во шт]]*Таблица616[[#This Row],[Оптовая цена USD за 1шт]],"")</f>
        <v/>
      </c>
      <c r="N1034" s="87"/>
    </row>
    <row r="1035" spans="1:14" ht="22.5" customHeight="1">
      <c r="A1035" s="44" t="s">
        <v>631</v>
      </c>
      <c r="B1035" s="76">
        <v>8806164158937</v>
      </c>
      <c r="C1035" s="50" t="s">
        <v>3995</v>
      </c>
      <c r="D1035" s="77" t="s">
        <v>202</v>
      </c>
      <c r="E1035" s="78">
        <v>1000</v>
      </c>
      <c r="F1035" s="15">
        <v>0.5</v>
      </c>
      <c r="G1035" s="80">
        <v>50</v>
      </c>
      <c r="H1035" s="81">
        <f>Таблица616[[#This Row],[Коэфициент стоимости]]*Таблица616[[#This Row],[Розничная цена KRW]]</f>
        <v>500</v>
      </c>
      <c r="I1035" s="82" t="str">
        <f>IF($H$1="","Введите курс",Таблица616[[#This Row],[Оптовая цена KRW за 1шт]]/$H$1)</f>
        <v>Введите курс</v>
      </c>
      <c r="J1035" s="83"/>
      <c r="K1035" s="84">
        <f>Таблица616[[#This Row],[Заказ коробок ]]*Таблица616[[#This Row],[Кол-во шт в коробке]]</f>
        <v>0</v>
      </c>
      <c r="L1035" s="85">
        <f>Таблица616[[#This Row],[Общее кол-во шт]]*Таблица616[[#This Row],[Оптовая цена KRW за 1шт]]</f>
        <v>0</v>
      </c>
      <c r="M1035" s="86" t="str">
        <f>IFERROR(Таблица616[[#This Row],[Общее кол-во шт]]*Таблица616[[#This Row],[Оптовая цена USD за 1шт]],"")</f>
        <v/>
      </c>
      <c r="N1035" s="87"/>
    </row>
    <row r="1036" spans="1:14" ht="22.5" customHeight="1">
      <c r="A1036" s="44" t="s">
        <v>633</v>
      </c>
      <c r="B1036" s="76">
        <v>8806164158968</v>
      </c>
      <c r="C1036" s="50" t="s">
        <v>3996</v>
      </c>
      <c r="D1036" s="77" t="s">
        <v>198</v>
      </c>
      <c r="E1036" s="78">
        <v>1000</v>
      </c>
      <c r="F1036" s="15">
        <v>0.5</v>
      </c>
      <c r="G1036" s="80">
        <v>50</v>
      </c>
      <c r="H1036" s="81">
        <f>Таблица616[[#This Row],[Коэфициент стоимости]]*Таблица616[[#This Row],[Розничная цена KRW]]</f>
        <v>500</v>
      </c>
      <c r="I1036" s="82" t="str">
        <f>IF($H$1="","Введите курс",Таблица616[[#This Row],[Оптовая цена KRW за 1шт]]/$H$1)</f>
        <v>Введите курс</v>
      </c>
      <c r="J1036" s="83"/>
      <c r="K1036" s="84">
        <f>Таблица616[[#This Row],[Заказ коробок ]]*Таблица616[[#This Row],[Кол-во шт в коробке]]</f>
        <v>0</v>
      </c>
      <c r="L1036" s="85">
        <f>Таблица616[[#This Row],[Общее кол-во шт]]*Таблица616[[#This Row],[Оптовая цена KRW за 1шт]]</f>
        <v>0</v>
      </c>
      <c r="M1036" s="86" t="str">
        <f>IFERROR(Таблица616[[#This Row],[Общее кол-во шт]]*Таблица616[[#This Row],[Оптовая цена USD за 1шт]],"")</f>
        <v/>
      </c>
      <c r="N1036" s="87"/>
    </row>
    <row r="1037" spans="1:14" ht="22.5" customHeight="1">
      <c r="A1037" s="44" t="s">
        <v>634</v>
      </c>
      <c r="B1037" s="76">
        <v>8806164158920</v>
      </c>
      <c r="C1037" s="50" t="s">
        <v>3997</v>
      </c>
      <c r="D1037" s="77" t="s">
        <v>197</v>
      </c>
      <c r="E1037" s="78">
        <v>1000</v>
      </c>
      <c r="F1037" s="15">
        <v>0.5</v>
      </c>
      <c r="G1037" s="80">
        <v>50</v>
      </c>
      <c r="H1037" s="81">
        <f>Таблица616[[#This Row],[Коэфициент стоимости]]*Таблица616[[#This Row],[Розничная цена KRW]]</f>
        <v>500</v>
      </c>
      <c r="I1037" s="82" t="str">
        <f>IF($H$1="","Введите курс",Таблица616[[#This Row],[Оптовая цена KRW за 1шт]]/$H$1)</f>
        <v>Введите курс</v>
      </c>
      <c r="J1037" s="83"/>
      <c r="K1037" s="84">
        <f>Таблица616[[#This Row],[Заказ коробок ]]*Таблица616[[#This Row],[Кол-во шт в коробке]]</f>
        <v>0</v>
      </c>
      <c r="L1037" s="85">
        <f>Таблица616[[#This Row],[Общее кол-во шт]]*Таблица616[[#This Row],[Оптовая цена KRW за 1шт]]</f>
        <v>0</v>
      </c>
      <c r="M1037" s="86" t="str">
        <f>IFERROR(Таблица616[[#This Row],[Общее кол-во шт]]*Таблица616[[#This Row],[Оптовая цена USD за 1шт]],"")</f>
        <v/>
      </c>
      <c r="N1037" s="87"/>
    </row>
    <row r="1038" spans="1:14" ht="22.5" customHeight="1">
      <c r="A1038" s="44" t="s">
        <v>636</v>
      </c>
      <c r="B1038" s="76">
        <v>8806164158951</v>
      </c>
      <c r="C1038" s="50" t="s">
        <v>3998</v>
      </c>
      <c r="D1038" s="77" t="s">
        <v>196</v>
      </c>
      <c r="E1038" s="78">
        <v>1000</v>
      </c>
      <c r="F1038" s="15">
        <v>0.5</v>
      </c>
      <c r="G1038" s="80">
        <v>50</v>
      </c>
      <c r="H1038" s="81">
        <f>Таблица616[[#This Row],[Коэфициент стоимости]]*Таблица616[[#This Row],[Розничная цена KRW]]</f>
        <v>500</v>
      </c>
      <c r="I1038" s="82" t="str">
        <f>IF($H$1="","Введите курс",Таблица616[[#This Row],[Оптовая цена KRW за 1шт]]/$H$1)</f>
        <v>Введите курс</v>
      </c>
      <c r="J1038" s="83"/>
      <c r="K1038" s="84">
        <f>Таблица616[[#This Row],[Заказ коробок ]]*Таблица616[[#This Row],[Кол-во шт в коробке]]</f>
        <v>0</v>
      </c>
      <c r="L1038" s="85">
        <f>Таблица616[[#This Row],[Общее кол-во шт]]*Таблица616[[#This Row],[Оптовая цена KRW за 1шт]]</f>
        <v>0</v>
      </c>
      <c r="M1038" s="86" t="str">
        <f>IFERROR(Таблица616[[#This Row],[Общее кол-во шт]]*Таблица616[[#This Row],[Оптовая цена USD за 1шт]],"")</f>
        <v/>
      </c>
      <c r="N1038" s="87"/>
    </row>
    <row r="1039" spans="1:14" ht="22.5" customHeight="1">
      <c r="A1039" s="44" t="s">
        <v>638</v>
      </c>
      <c r="B1039" s="76">
        <v>8806164159019</v>
      </c>
      <c r="C1039" s="50" t="s">
        <v>3999</v>
      </c>
      <c r="D1039" s="77" t="s">
        <v>195</v>
      </c>
      <c r="E1039" s="78">
        <v>1000</v>
      </c>
      <c r="F1039" s="15">
        <v>0.5</v>
      </c>
      <c r="G1039" s="80">
        <v>50</v>
      </c>
      <c r="H1039" s="81">
        <f>Таблица616[[#This Row],[Коэфициент стоимости]]*Таблица616[[#This Row],[Розничная цена KRW]]</f>
        <v>500</v>
      </c>
      <c r="I1039" s="82" t="str">
        <f>IF($H$1="","Введите курс",Таблица616[[#This Row],[Оптовая цена KRW за 1шт]]/$H$1)</f>
        <v>Введите курс</v>
      </c>
      <c r="J1039" s="83"/>
      <c r="K1039" s="84">
        <f>Таблица616[[#This Row],[Заказ коробок ]]*Таблица616[[#This Row],[Кол-во шт в коробке]]</f>
        <v>0</v>
      </c>
      <c r="L1039" s="85">
        <f>Таблица616[[#This Row],[Общее кол-во шт]]*Таблица616[[#This Row],[Оптовая цена KRW за 1шт]]</f>
        <v>0</v>
      </c>
      <c r="M1039" s="86" t="str">
        <f>IFERROR(Таблица616[[#This Row],[Общее кол-во шт]]*Таблица616[[#This Row],[Оптовая цена USD за 1шт]],"")</f>
        <v/>
      </c>
      <c r="N1039" s="87"/>
    </row>
    <row r="1040" spans="1:14" ht="22.5" customHeight="1">
      <c r="A1040" s="44" t="s">
        <v>640</v>
      </c>
      <c r="B1040" s="76">
        <v>8806164158852</v>
      </c>
      <c r="C1040" s="50" t="s">
        <v>4000</v>
      </c>
      <c r="D1040" s="77" t="s">
        <v>194</v>
      </c>
      <c r="E1040" s="78">
        <v>1000</v>
      </c>
      <c r="F1040" s="15">
        <v>0.5</v>
      </c>
      <c r="G1040" s="80">
        <v>50</v>
      </c>
      <c r="H1040" s="81">
        <f>Таблица616[[#This Row],[Коэфициент стоимости]]*Таблица616[[#This Row],[Розничная цена KRW]]</f>
        <v>500</v>
      </c>
      <c r="I1040" s="82" t="str">
        <f>IF($H$1="","Введите курс",Таблица616[[#This Row],[Оптовая цена KRW за 1шт]]/$H$1)</f>
        <v>Введите курс</v>
      </c>
      <c r="J1040" s="83"/>
      <c r="K1040" s="84">
        <f>Таблица616[[#This Row],[Заказ коробок ]]*Таблица616[[#This Row],[Кол-во шт в коробке]]</f>
        <v>0</v>
      </c>
      <c r="L1040" s="85">
        <f>Таблица616[[#This Row],[Общее кол-во шт]]*Таблица616[[#This Row],[Оптовая цена KRW за 1шт]]</f>
        <v>0</v>
      </c>
      <c r="M1040" s="86" t="str">
        <f>IFERROR(Таблица616[[#This Row],[Общее кол-во шт]]*Таблица616[[#This Row],[Оптовая цена USD за 1шт]],"")</f>
        <v/>
      </c>
      <c r="N1040" s="87"/>
    </row>
    <row r="1041" spans="1:14" ht="22.5" customHeight="1">
      <c r="A1041" s="44" t="s">
        <v>641</v>
      </c>
      <c r="B1041" s="76">
        <v>8806164158906</v>
      </c>
      <c r="C1041" s="50" t="s">
        <v>4001</v>
      </c>
      <c r="D1041" s="77" t="s">
        <v>193</v>
      </c>
      <c r="E1041" s="78">
        <v>1000</v>
      </c>
      <c r="F1041" s="15">
        <v>0.5</v>
      </c>
      <c r="G1041" s="80">
        <v>50</v>
      </c>
      <c r="H1041" s="81">
        <f>Таблица616[[#This Row],[Коэфициент стоимости]]*Таблица616[[#This Row],[Розничная цена KRW]]</f>
        <v>500</v>
      </c>
      <c r="I1041" s="82" t="str">
        <f>IF($H$1="","Введите курс",Таблица616[[#This Row],[Оптовая цена KRW за 1шт]]/$H$1)</f>
        <v>Введите курс</v>
      </c>
      <c r="J1041" s="83"/>
      <c r="K1041" s="84">
        <f>Таблица616[[#This Row],[Заказ коробок ]]*Таблица616[[#This Row],[Кол-во шт в коробке]]</f>
        <v>0</v>
      </c>
      <c r="L1041" s="85">
        <f>Таблица616[[#This Row],[Общее кол-во шт]]*Таблица616[[#This Row],[Оптовая цена KRW за 1шт]]</f>
        <v>0</v>
      </c>
      <c r="M1041" s="86" t="str">
        <f>IFERROR(Таблица616[[#This Row],[Общее кол-во шт]]*Таблица616[[#This Row],[Оптовая цена USD за 1шт]],"")</f>
        <v/>
      </c>
      <c r="N1041" s="87"/>
    </row>
    <row r="1042" spans="1:14" ht="22.5" customHeight="1">
      <c r="A1042" s="44" t="s">
        <v>643</v>
      </c>
      <c r="B1042" s="76">
        <v>8806164158821</v>
      </c>
      <c r="C1042" s="50" t="s">
        <v>4002</v>
      </c>
      <c r="D1042" s="77" t="s">
        <v>192</v>
      </c>
      <c r="E1042" s="78">
        <v>1000</v>
      </c>
      <c r="F1042" s="15">
        <v>0.5</v>
      </c>
      <c r="G1042" s="80">
        <v>50</v>
      </c>
      <c r="H1042" s="81">
        <f>Таблица616[[#This Row],[Коэфициент стоимости]]*Таблица616[[#This Row],[Розничная цена KRW]]</f>
        <v>500</v>
      </c>
      <c r="I1042" s="82" t="str">
        <f>IF($H$1="","Введите курс",Таблица616[[#This Row],[Оптовая цена KRW за 1шт]]/$H$1)</f>
        <v>Введите курс</v>
      </c>
      <c r="J1042" s="83"/>
      <c r="K1042" s="84">
        <f>Таблица616[[#This Row],[Заказ коробок ]]*Таблица616[[#This Row],[Кол-во шт в коробке]]</f>
        <v>0</v>
      </c>
      <c r="L1042" s="85">
        <f>Таблица616[[#This Row],[Общее кол-во шт]]*Таблица616[[#This Row],[Оптовая цена KRW за 1шт]]</f>
        <v>0</v>
      </c>
      <c r="M1042" s="86" t="str">
        <f>IFERROR(Таблица616[[#This Row],[Общее кол-во шт]]*Таблица616[[#This Row],[Оптовая цена USD за 1шт]],"")</f>
        <v/>
      </c>
      <c r="N1042" s="87"/>
    </row>
    <row r="1043" spans="1:14" ht="22.5" customHeight="1">
      <c r="A1043" s="44" t="s">
        <v>645</v>
      </c>
      <c r="B1043" s="76">
        <v>8806164149546</v>
      </c>
      <c r="C1043" s="50" t="s">
        <v>4003</v>
      </c>
      <c r="D1043" s="77" t="s">
        <v>445</v>
      </c>
      <c r="E1043" s="78">
        <v>12000</v>
      </c>
      <c r="F1043" s="15">
        <v>0.5</v>
      </c>
      <c r="G1043" s="80">
        <v>10</v>
      </c>
      <c r="H1043" s="81">
        <f>Таблица616[[#This Row],[Коэфициент стоимости]]*Таблица616[[#This Row],[Розничная цена KRW]]</f>
        <v>6000</v>
      </c>
      <c r="I1043" s="82" t="str">
        <f>IF($H$1="","Введите курс",Таблица616[[#This Row],[Оптовая цена KRW за 1шт]]/$H$1)</f>
        <v>Введите курс</v>
      </c>
      <c r="J1043" s="83"/>
      <c r="K1043" s="84">
        <f>Таблица616[[#This Row],[Заказ коробок ]]*Таблица616[[#This Row],[Кол-во шт в коробке]]</f>
        <v>0</v>
      </c>
      <c r="L1043" s="85">
        <f>Таблица616[[#This Row],[Общее кол-во шт]]*Таблица616[[#This Row],[Оптовая цена KRW за 1шт]]</f>
        <v>0</v>
      </c>
      <c r="M1043" s="86" t="str">
        <f>IFERROR(Таблица616[[#This Row],[Общее кол-во шт]]*Таблица616[[#This Row],[Оптовая цена USD за 1шт]],"")</f>
        <v/>
      </c>
      <c r="N1043" s="87"/>
    </row>
    <row r="1044" spans="1:14" ht="22.5" customHeight="1">
      <c r="A1044" s="44" t="s">
        <v>647</v>
      </c>
      <c r="B1044" s="76">
        <v>8806164149553</v>
      </c>
      <c r="C1044" s="50" t="s">
        <v>4004</v>
      </c>
      <c r="D1044" s="77" t="s">
        <v>444</v>
      </c>
      <c r="E1044" s="78">
        <v>12000</v>
      </c>
      <c r="F1044" s="15">
        <v>0.5</v>
      </c>
      <c r="G1044" s="80">
        <v>10</v>
      </c>
      <c r="H1044" s="81">
        <f>Таблица616[[#This Row],[Коэфициент стоимости]]*Таблица616[[#This Row],[Розничная цена KRW]]</f>
        <v>6000</v>
      </c>
      <c r="I1044" s="82" t="str">
        <f>IF($H$1="","Введите курс",Таблица616[[#This Row],[Оптовая цена KRW за 1шт]]/$H$1)</f>
        <v>Введите курс</v>
      </c>
      <c r="J1044" s="83"/>
      <c r="K1044" s="84">
        <f>Таблица616[[#This Row],[Заказ коробок ]]*Таблица616[[#This Row],[Кол-во шт в коробке]]</f>
        <v>0</v>
      </c>
      <c r="L1044" s="85">
        <f>Таблица616[[#This Row],[Общее кол-во шт]]*Таблица616[[#This Row],[Оптовая цена KRW за 1шт]]</f>
        <v>0</v>
      </c>
      <c r="M1044" s="86" t="str">
        <f>IFERROR(Таблица616[[#This Row],[Общее кол-во шт]]*Таблица616[[#This Row],[Оптовая цена USD за 1шт]],"")</f>
        <v/>
      </c>
      <c r="N1044" s="87"/>
    </row>
    <row r="1045" spans="1:14" ht="22.5" customHeight="1">
      <c r="A1045" s="44" t="s">
        <v>649</v>
      </c>
      <c r="B1045" s="76">
        <v>8806164165010</v>
      </c>
      <c r="C1045" s="50" t="s">
        <v>4005</v>
      </c>
      <c r="D1045" s="77" t="s">
        <v>859</v>
      </c>
      <c r="E1045" s="78">
        <v>6000</v>
      </c>
      <c r="F1045" s="15">
        <v>0.5</v>
      </c>
      <c r="G1045" s="80">
        <v>10</v>
      </c>
      <c r="H1045" s="81">
        <f>Таблица616[[#This Row],[Коэфициент стоимости]]*Таблица616[[#This Row],[Розничная цена KRW]]</f>
        <v>3000</v>
      </c>
      <c r="I1045" s="82" t="str">
        <f>IF($H$1="","Введите курс",Таблица616[[#This Row],[Оптовая цена KRW за 1шт]]/$H$1)</f>
        <v>Введите курс</v>
      </c>
      <c r="J1045" s="83"/>
      <c r="K1045" s="84">
        <f>Таблица616[[#This Row],[Заказ коробок ]]*Таблица616[[#This Row],[Кол-во шт в коробке]]</f>
        <v>0</v>
      </c>
      <c r="L1045" s="85">
        <f>Таблица616[[#This Row],[Общее кол-во шт]]*Таблица616[[#This Row],[Оптовая цена KRW за 1шт]]</f>
        <v>0</v>
      </c>
      <c r="M1045" s="86" t="str">
        <f>IFERROR(Таблица616[[#This Row],[Общее кол-во шт]]*Таблица616[[#This Row],[Оптовая цена USD за 1шт]],"")</f>
        <v/>
      </c>
      <c r="N1045" s="87"/>
    </row>
    <row r="1046" spans="1:14" ht="22.5" customHeight="1">
      <c r="A1046" s="44" t="s">
        <v>651</v>
      </c>
      <c r="B1046" s="76">
        <v>8806164166222</v>
      </c>
      <c r="C1046" s="50" t="s">
        <v>4006</v>
      </c>
      <c r="D1046" s="77" t="s">
        <v>948</v>
      </c>
      <c r="E1046" s="78">
        <v>9000</v>
      </c>
      <c r="F1046" s="15">
        <v>0.5</v>
      </c>
      <c r="G1046" s="80">
        <v>10</v>
      </c>
      <c r="H1046" s="81">
        <f>Таблица616[[#This Row],[Коэфициент стоимости]]*Таблица616[[#This Row],[Розничная цена KRW]]</f>
        <v>4500</v>
      </c>
      <c r="I1046" s="82" t="str">
        <f>IF($H$1="","Введите курс",Таблица616[[#This Row],[Оптовая цена KRW за 1шт]]/$H$1)</f>
        <v>Введите курс</v>
      </c>
      <c r="J1046" s="83"/>
      <c r="K1046" s="84">
        <f>Таблица616[[#This Row],[Заказ коробок ]]*Таблица616[[#This Row],[Кол-во шт в коробке]]</f>
        <v>0</v>
      </c>
      <c r="L1046" s="85">
        <f>Таблица616[[#This Row],[Общее кол-во шт]]*Таблица616[[#This Row],[Оптовая цена KRW за 1шт]]</f>
        <v>0</v>
      </c>
      <c r="M1046" s="86" t="str">
        <f>IFERROR(Таблица616[[#This Row],[Общее кол-во шт]]*Таблица616[[#This Row],[Оптовая цена USD за 1шт]],"")</f>
        <v/>
      </c>
      <c r="N1046" s="87"/>
    </row>
    <row r="1047" spans="1:14" ht="22.5" customHeight="1">
      <c r="A1047" s="44" t="s">
        <v>653</v>
      </c>
      <c r="B1047" s="76">
        <v>8806164173640</v>
      </c>
      <c r="C1047" s="50" t="s">
        <v>4007</v>
      </c>
      <c r="D1047" s="77" t="s">
        <v>4008</v>
      </c>
      <c r="E1047" s="78">
        <v>9000</v>
      </c>
      <c r="F1047" s="15">
        <v>0.5</v>
      </c>
      <c r="G1047" s="80">
        <v>10</v>
      </c>
      <c r="H1047" s="81">
        <f>Таблица616[[#This Row],[Коэфициент стоимости]]*Таблица616[[#This Row],[Розничная цена KRW]]</f>
        <v>4500</v>
      </c>
      <c r="I1047" s="82" t="str">
        <f>IF($H$1="","Введите курс",Таблица616[[#This Row],[Оптовая цена KRW за 1шт]]/$H$1)</f>
        <v>Введите курс</v>
      </c>
      <c r="J1047" s="83"/>
      <c r="K1047" s="84">
        <f>Таблица616[[#This Row],[Заказ коробок ]]*Таблица616[[#This Row],[Кол-во шт в коробке]]</f>
        <v>0</v>
      </c>
      <c r="L1047" s="85">
        <f>Таблица616[[#This Row],[Общее кол-во шт]]*Таблица616[[#This Row],[Оптовая цена KRW за 1шт]]</f>
        <v>0</v>
      </c>
      <c r="M1047" s="86" t="str">
        <f>IFERROR(Таблица616[[#This Row],[Общее кол-во шт]]*Таблица616[[#This Row],[Оптовая цена USD за 1шт]],"")</f>
        <v/>
      </c>
      <c r="N1047" s="87"/>
    </row>
    <row r="1048" spans="1:14" ht="22.5" customHeight="1">
      <c r="A1048" s="44" t="s">
        <v>655</v>
      </c>
      <c r="B1048" s="76">
        <v>8806164158913</v>
      </c>
      <c r="C1048" s="50" t="s">
        <v>4009</v>
      </c>
      <c r="D1048" s="77" t="s">
        <v>191</v>
      </c>
      <c r="E1048" s="78">
        <v>1000</v>
      </c>
      <c r="F1048" s="15">
        <v>0.5</v>
      </c>
      <c r="G1048" s="80">
        <v>50</v>
      </c>
      <c r="H1048" s="81">
        <f>Таблица616[[#This Row],[Коэфициент стоимости]]*Таблица616[[#This Row],[Розничная цена KRW]]</f>
        <v>500</v>
      </c>
      <c r="I1048" s="82" t="str">
        <f>IF($H$1="","Введите курс",Таблица616[[#This Row],[Оптовая цена KRW за 1шт]]/$H$1)</f>
        <v>Введите курс</v>
      </c>
      <c r="J1048" s="83"/>
      <c r="K1048" s="84">
        <f>Таблица616[[#This Row],[Заказ коробок ]]*Таблица616[[#This Row],[Кол-во шт в коробке]]</f>
        <v>0</v>
      </c>
      <c r="L1048" s="85">
        <f>Таблица616[[#This Row],[Общее кол-во шт]]*Таблица616[[#This Row],[Оптовая цена KRW за 1шт]]</f>
        <v>0</v>
      </c>
      <c r="M1048" s="86" t="str">
        <f>IFERROR(Таблица616[[#This Row],[Общее кол-во шт]]*Таблица616[[#This Row],[Оптовая цена USD за 1шт]],"")</f>
        <v/>
      </c>
      <c r="N1048" s="87"/>
    </row>
    <row r="1049" spans="1:14" ht="22.5" customHeight="1">
      <c r="A1049" s="44" t="s">
        <v>657</v>
      </c>
      <c r="B1049" s="76">
        <v>8806164158890</v>
      </c>
      <c r="C1049" s="50" t="s">
        <v>4010</v>
      </c>
      <c r="D1049" s="77" t="s">
        <v>190</v>
      </c>
      <c r="E1049" s="78">
        <v>1000</v>
      </c>
      <c r="F1049" s="15">
        <v>0.5</v>
      </c>
      <c r="G1049" s="80">
        <v>50</v>
      </c>
      <c r="H1049" s="81">
        <f>Таблица616[[#This Row],[Коэфициент стоимости]]*Таблица616[[#This Row],[Розничная цена KRW]]</f>
        <v>500</v>
      </c>
      <c r="I1049" s="82" t="str">
        <f>IF($H$1="","Введите курс",Таблица616[[#This Row],[Оптовая цена KRW за 1шт]]/$H$1)</f>
        <v>Введите курс</v>
      </c>
      <c r="J1049" s="83"/>
      <c r="K1049" s="84">
        <f>Таблица616[[#This Row],[Заказ коробок ]]*Таблица616[[#This Row],[Кол-во шт в коробке]]</f>
        <v>0</v>
      </c>
      <c r="L1049" s="85">
        <f>Таблица616[[#This Row],[Общее кол-во шт]]*Таблица616[[#This Row],[Оптовая цена KRW за 1шт]]</f>
        <v>0</v>
      </c>
      <c r="M1049" s="86" t="str">
        <f>IFERROR(Таблица616[[#This Row],[Общее кол-во шт]]*Таблица616[[#This Row],[Оптовая цена USD за 1шт]],"")</f>
        <v/>
      </c>
      <c r="N1049" s="87"/>
    </row>
    <row r="1050" spans="1:14" ht="22.5" customHeight="1">
      <c r="A1050" s="44" t="s">
        <v>659</v>
      </c>
      <c r="B1050" s="76">
        <v>8806164158845</v>
      </c>
      <c r="C1050" s="50" t="s">
        <v>4011</v>
      </c>
      <c r="D1050" s="77" t="s">
        <v>189</v>
      </c>
      <c r="E1050" s="78">
        <v>1000</v>
      </c>
      <c r="F1050" s="15">
        <v>0.5</v>
      </c>
      <c r="G1050" s="80">
        <v>50</v>
      </c>
      <c r="H1050" s="81">
        <f>Таблица616[[#This Row],[Коэфициент стоимости]]*Таблица616[[#This Row],[Розничная цена KRW]]</f>
        <v>500</v>
      </c>
      <c r="I1050" s="82" t="str">
        <f>IF($H$1="","Введите курс",Таблица616[[#This Row],[Оптовая цена KRW за 1шт]]/$H$1)</f>
        <v>Введите курс</v>
      </c>
      <c r="J1050" s="83"/>
      <c r="K1050" s="84">
        <f>Таблица616[[#This Row],[Заказ коробок ]]*Таблица616[[#This Row],[Кол-во шт в коробке]]</f>
        <v>0</v>
      </c>
      <c r="L1050" s="85">
        <f>Таблица616[[#This Row],[Общее кол-во шт]]*Таблица616[[#This Row],[Оптовая цена KRW за 1шт]]</f>
        <v>0</v>
      </c>
      <c r="M1050" s="86" t="str">
        <f>IFERROR(Таблица616[[#This Row],[Общее кол-во шт]]*Таблица616[[#This Row],[Оптовая цена USD за 1шт]],"")</f>
        <v/>
      </c>
      <c r="N1050" s="87"/>
    </row>
    <row r="1051" spans="1:14" ht="22.5" customHeight="1">
      <c r="A1051" s="44" t="s">
        <v>661</v>
      </c>
      <c r="B1051" s="76">
        <v>8806164158982</v>
      </c>
      <c r="C1051" s="50" t="s">
        <v>4012</v>
      </c>
      <c r="D1051" s="77" t="s">
        <v>188</v>
      </c>
      <c r="E1051" s="78">
        <v>1000</v>
      </c>
      <c r="F1051" s="15">
        <v>0.5</v>
      </c>
      <c r="G1051" s="80">
        <v>50</v>
      </c>
      <c r="H1051" s="81">
        <f>Таблица616[[#This Row],[Коэфициент стоимости]]*Таблица616[[#This Row],[Розничная цена KRW]]</f>
        <v>500</v>
      </c>
      <c r="I1051" s="82" t="str">
        <f>IF($H$1="","Введите курс",Таблица616[[#This Row],[Оптовая цена KRW за 1шт]]/$H$1)</f>
        <v>Введите курс</v>
      </c>
      <c r="J1051" s="83"/>
      <c r="K1051" s="84">
        <f>Таблица616[[#This Row],[Заказ коробок ]]*Таблица616[[#This Row],[Кол-во шт в коробке]]</f>
        <v>0</v>
      </c>
      <c r="L1051" s="85">
        <f>Таблица616[[#This Row],[Общее кол-во шт]]*Таблица616[[#This Row],[Оптовая цена KRW за 1шт]]</f>
        <v>0</v>
      </c>
      <c r="M1051" s="86" t="str">
        <f>IFERROR(Таблица616[[#This Row],[Общее кол-во шт]]*Таблица616[[#This Row],[Оптовая цена USD за 1шт]],"")</f>
        <v/>
      </c>
      <c r="N1051" s="87"/>
    </row>
    <row r="1052" spans="1:14" ht="22.5" customHeight="1">
      <c r="A1052" s="44" t="s">
        <v>663</v>
      </c>
      <c r="B1052" s="76">
        <v>8806164158036</v>
      </c>
      <c r="C1052" s="50" t="s">
        <v>4013</v>
      </c>
      <c r="D1052" s="77" t="s">
        <v>379</v>
      </c>
      <c r="E1052" s="78">
        <v>10000</v>
      </c>
      <c r="F1052" s="15">
        <v>0.5</v>
      </c>
      <c r="G1052" s="80">
        <v>10</v>
      </c>
      <c r="H1052" s="81">
        <f>Таблица616[[#This Row],[Коэфициент стоимости]]*Таблица616[[#This Row],[Розничная цена KRW]]</f>
        <v>5000</v>
      </c>
      <c r="I1052" s="82" t="str">
        <f>IF($H$1="","Введите курс",Таблица616[[#This Row],[Оптовая цена KRW за 1шт]]/$H$1)</f>
        <v>Введите курс</v>
      </c>
      <c r="J1052" s="83"/>
      <c r="K1052" s="84">
        <f>Таблица616[[#This Row],[Заказ коробок ]]*Таблица616[[#This Row],[Кол-во шт в коробке]]</f>
        <v>0</v>
      </c>
      <c r="L1052" s="85">
        <f>Таблица616[[#This Row],[Общее кол-во шт]]*Таблица616[[#This Row],[Оптовая цена KRW за 1шт]]</f>
        <v>0</v>
      </c>
      <c r="M1052" s="86" t="str">
        <f>IFERROR(Таблица616[[#This Row],[Общее кол-во шт]]*Таблица616[[#This Row],[Оптовая цена USD за 1шт]],"")</f>
        <v/>
      </c>
      <c r="N1052" s="87"/>
    </row>
    <row r="1053" spans="1:14" ht="22.5" customHeight="1">
      <c r="A1053" s="44" t="s">
        <v>665</v>
      </c>
      <c r="B1053" s="76">
        <v>8806164158043</v>
      </c>
      <c r="C1053" s="50" t="s">
        <v>4014</v>
      </c>
      <c r="D1053" s="77" t="s">
        <v>387</v>
      </c>
      <c r="E1053" s="78">
        <v>10000</v>
      </c>
      <c r="F1053" s="15">
        <v>0.5</v>
      </c>
      <c r="G1053" s="80">
        <v>10</v>
      </c>
      <c r="H1053" s="81">
        <f>Таблица616[[#This Row],[Коэфициент стоимости]]*Таблица616[[#This Row],[Розничная цена KRW]]</f>
        <v>5000</v>
      </c>
      <c r="I1053" s="82" t="str">
        <f>IF($H$1="","Введите курс",Таблица616[[#This Row],[Оптовая цена KRW за 1шт]]/$H$1)</f>
        <v>Введите курс</v>
      </c>
      <c r="J1053" s="83"/>
      <c r="K1053" s="84">
        <f>Таблица616[[#This Row],[Заказ коробок ]]*Таблица616[[#This Row],[Кол-во шт в коробке]]</f>
        <v>0</v>
      </c>
      <c r="L1053" s="85">
        <f>Таблица616[[#This Row],[Общее кол-во шт]]*Таблица616[[#This Row],[Оптовая цена KRW за 1шт]]</f>
        <v>0</v>
      </c>
      <c r="M1053" s="86" t="str">
        <f>IFERROR(Таблица616[[#This Row],[Общее кол-во шт]]*Таблица616[[#This Row],[Оптовая цена USD за 1шт]],"")</f>
        <v/>
      </c>
      <c r="N1053" s="87"/>
    </row>
    <row r="1054" spans="1:14" ht="22.5" customHeight="1">
      <c r="A1054" s="44" t="s">
        <v>667</v>
      </c>
      <c r="B1054" s="76">
        <v>8806164163771</v>
      </c>
      <c r="C1054" s="50" t="s">
        <v>4015</v>
      </c>
      <c r="D1054" s="77" t="s">
        <v>876</v>
      </c>
      <c r="E1054" s="78">
        <v>12000</v>
      </c>
      <c r="F1054" s="15">
        <v>0.5</v>
      </c>
      <c r="G1054" s="80">
        <v>10</v>
      </c>
      <c r="H1054" s="81">
        <f>Таблица616[[#This Row],[Коэфициент стоимости]]*Таблица616[[#This Row],[Розничная цена KRW]]</f>
        <v>6000</v>
      </c>
      <c r="I1054" s="82" t="str">
        <f>IF($H$1="","Введите курс",Таблица616[[#This Row],[Оптовая цена KRW за 1шт]]/$H$1)</f>
        <v>Введите курс</v>
      </c>
      <c r="J1054" s="83"/>
      <c r="K1054" s="84">
        <f>Таблица616[[#This Row],[Заказ коробок ]]*Таблица616[[#This Row],[Кол-во шт в коробке]]</f>
        <v>0</v>
      </c>
      <c r="L1054" s="85">
        <f>Таблица616[[#This Row],[Общее кол-во шт]]*Таблица616[[#This Row],[Оптовая цена KRW за 1шт]]</f>
        <v>0</v>
      </c>
      <c r="M1054" s="86" t="str">
        <f>IFERROR(Таблица616[[#This Row],[Общее кол-во шт]]*Таблица616[[#This Row],[Оптовая цена USD за 1шт]],"")</f>
        <v/>
      </c>
      <c r="N1054" s="87"/>
    </row>
    <row r="1055" spans="1:14" ht="22.5" customHeight="1">
      <c r="A1055" s="44" t="s">
        <v>669</v>
      </c>
      <c r="B1055" s="76">
        <v>8806164158050</v>
      </c>
      <c r="C1055" s="50" t="s">
        <v>4016</v>
      </c>
      <c r="D1055" s="77" t="s">
        <v>424</v>
      </c>
      <c r="E1055" s="78">
        <v>10000</v>
      </c>
      <c r="F1055" s="15">
        <v>0.5</v>
      </c>
      <c r="G1055" s="80">
        <v>10</v>
      </c>
      <c r="H1055" s="81">
        <f>Таблица616[[#This Row],[Коэфициент стоимости]]*Таблица616[[#This Row],[Розничная цена KRW]]</f>
        <v>5000</v>
      </c>
      <c r="I1055" s="82" t="str">
        <f>IF($H$1="","Введите курс",Таблица616[[#This Row],[Оптовая цена KRW за 1шт]]/$H$1)</f>
        <v>Введите курс</v>
      </c>
      <c r="J1055" s="83"/>
      <c r="K1055" s="84">
        <f>Таблица616[[#This Row],[Заказ коробок ]]*Таблица616[[#This Row],[Кол-во шт в коробке]]</f>
        <v>0</v>
      </c>
      <c r="L1055" s="85">
        <f>Таблица616[[#This Row],[Общее кол-во шт]]*Таблица616[[#This Row],[Оптовая цена KRW за 1шт]]</f>
        <v>0</v>
      </c>
      <c r="M1055" s="86" t="str">
        <f>IFERROR(Таблица616[[#This Row],[Общее кол-во шт]]*Таблица616[[#This Row],[Оптовая цена USD за 1шт]],"")</f>
        <v/>
      </c>
      <c r="N1055" s="87"/>
    </row>
    <row r="1056" spans="1:14" ht="22.5" customHeight="1">
      <c r="A1056" s="44" t="s">
        <v>671</v>
      </c>
      <c r="B1056" s="76">
        <v>8806164175262</v>
      </c>
      <c r="C1056" s="50" t="s">
        <v>4017</v>
      </c>
      <c r="D1056" s="77" t="s">
        <v>4018</v>
      </c>
      <c r="E1056" s="78">
        <v>8000</v>
      </c>
      <c r="F1056" s="15">
        <v>0.5</v>
      </c>
      <c r="G1056" s="80">
        <v>12</v>
      </c>
      <c r="H1056" s="81">
        <f>Таблица616[[#This Row],[Коэфициент стоимости]]*Таблица616[[#This Row],[Розничная цена KRW]]</f>
        <v>4000</v>
      </c>
      <c r="I1056" s="82" t="str">
        <f>IF($H$1="","Введите курс",Таблица616[[#This Row],[Оптовая цена KRW за 1шт]]/$H$1)</f>
        <v>Введите курс</v>
      </c>
      <c r="J1056" s="83"/>
      <c r="K1056" s="84">
        <f>Таблица616[[#This Row],[Заказ коробок ]]*Таблица616[[#This Row],[Кол-во шт в коробке]]</f>
        <v>0</v>
      </c>
      <c r="L1056" s="85">
        <f>Таблица616[[#This Row],[Общее кол-во шт]]*Таблица616[[#This Row],[Оптовая цена KRW за 1шт]]</f>
        <v>0</v>
      </c>
      <c r="M1056" s="86" t="str">
        <f>IFERROR(Таблица616[[#This Row],[Общее кол-во шт]]*Таблица616[[#This Row],[Оптовая цена USD за 1шт]],"")</f>
        <v/>
      </c>
      <c r="N1056" s="87"/>
    </row>
    <row r="1057" spans="1:14" ht="22.5" customHeight="1">
      <c r="A1057" s="44" t="s">
        <v>673</v>
      </c>
      <c r="B1057" s="76">
        <v>8806164175248</v>
      </c>
      <c r="C1057" s="50" t="s">
        <v>4019</v>
      </c>
      <c r="D1057" s="77" t="s">
        <v>4020</v>
      </c>
      <c r="E1057" s="78">
        <v>8000</v>
      </c>
      <c r="F1057" s="15">
        <v>0.5</v>
      </c>
      <c r="G1057" s="80">
        <v>12</v>
      </c>
      <c r="H1057" s="81">
        <f>Таблица616[[#This Row],[Коэфициент стоимости]]*Таблица616[[#This Row],[Розничная цена KRW]]</f>
        <v>4000</v>
      </c>
      <c r="I1057" s="82" t="str">
        <f>IF($H$1="","Введите курс",Таблица616[[#This Row],[Оптовая цена KRW за 1шт]]/$H$1)</f>
        <v>Введите курс</v>
      </c>
      <c r="J1057" s="83"/>
      <c r="K1057" s="84">
        <f>Таблица616[[#This Row],[Заказ коробок ]]*Таблица616[[#This Row],[Кол-во шт в коробке]]</f>
        <v>0</v>
      </c>
      <c r="L1057" s="85">
        <f>Таблица616[[#This Row],[Общее кол-во шт]]*Таблица616[[#This Row],[Оптовая цена KRW за 1шт]]</f>
        <v>0</v>
      </c>
      <c r="M1057" s="86" t="str">
        <f>IFERROR(Таблица616[[#This Row],[Общее кол-во шт]]*Таблица616[[#This Row],[Оптовая цена USD за 1шт]],"")</f>
        <v/>
      </c>
      <c r="N1057" s="87"/>
    </row>
    <row r="1058" spans="1:14" ht="22.5" customHeight="1">
      <c r="A1058" s="44" t="s">
        <v>675</v>
      </c>
      <c r="B1058" s="76">
        <v>8806164175231</v>
      </c>
      <c r="C1058" s="50" t="s">
        <v>4021</v>
      </c>
      <c r="D1058" s="77" t="s">
        <v>4022</v>
      </c>
      <c r="E1058" s="78">
        <v>8000</v>
      </c>
      <c r="F1058" s="15">
        <v>0.5</v>
      </c>
      <c r="G1058" s="80">
        <v>12</v>
      </c>
      <c r="H1058" s="81">
        <f>Таблица616[[#This Row],[Коэфициент стоимости]]*Таблица616[[#This Row],[Розничная цена KRW]]</f>
        <v>4000</v>
      </c>
      <c r="I1058" s="82" t="str">
        <f>IF($H$1="","Введите курс",Таблица616[[#This Row],[Оптовая цена KRW за 1шт]]/$H$1)</f>
        <v>Введите курс</v>
      </c>
      <c r="J1058" s="83"/>
      <c r="K1058" s="84">
        <f>Таблица616[[#This Row],[Заказ коробок ]]*Таблица616[[#This Row],[Кол-во шт в коробке]]</f>
        <v>0</v>
      </c>
      <c r="L1058" s="85">
        <f>Таблица616[[#This Row],[Общее кол-во шт]]*Таблица616[[#This Row],[Оптовая цена KRW за 1шт]]</f>
        <v>0</v>
      </c>
      <c r="M1058" s="86" t="str">
        <f>IFERROR(Таблица616[[#This Row],[Общее кол-во шт]]*Таблица616[[#This Row],[Оптовая цена USD за 1шт]],"")</f>
        <v/>
      </c>
      <c r="N1058" s="87"/>
    </row>
    <row r="1059" spans="1:14" ht="22.5" customHeight="1">
      <c r="A1059" s="44" t="s">
        <v>677</v>
      </c>
      <c r="B1059" s="76">
        <v>8806164175217</v>
      </c>
      <c r="C1059" s="50" t="s">
        <v>4023</v>
      </c>
      <c r="D1059" s="77" t="s">
        <v>4024</v>
      </c>
      <c r="E1059" s="78">
        <v>8000</v>
      </c>
      <c r="F1059" s="15">
        <v>0.5</v>
      </c>
      <c r="G1059" s="80">
        <v>12</v>
      </c>
      <c r="H1059" s="81">
        <f>Таблица616[[#This Row],[Коэфициент стоимости]]*Таблица616[[#This Row],[Розничная цена KRW]]</f>
        <v>4000</v>
      </c>
      <c r="I1059" s="82" t="str">
        <f>IF($H$1="","Введите курс",Таблица616[[#This Row],[Оптовая цена KRW за 1шт]]/$H$1)</f>
        <v>Введите курс</v>
      </c>
      <c r="J1059" s="83"/>
      <c r="K1059" s="84">
        <f>Таблица616[[#This Row],[Заказ коробок ]]*Таблица616[[#This Row],[Кол-во шт в коробке]]</f>
        <v>0</v>
      </c>
      <c r="L1059" s="85">
        <f>Таблица616[[#This Row],[Общее кол-во шт]]*Таблица616[[#This Row],[Оптовая цена KRW за 1шт]]</f>
        <v>0</v>
      </c>
      <c r="M1059" s="86" t="str">
        <f>IFERROR(Таблица616[[#This Row],[Общее кол-во шт]]*Таблица616[[#This Row],[Оптовая цена USD за 1шт]],"")</f>
        <v/>
      </c>
      <c r="N1059" s="87"/>
    </row>
    <row r="1060" spans="1:14" ht="22.5" customHeight="1">
      <c r="A1060" s="44" t="s">
        <v>679</v>
      </c>
      <c r="B1060" s="76">
        <v>8806164175194</v>
      </c>
      <c r="C1060" s="50" t="s">
        <v>4025</v>
      </c>
      <c r="D1060" s="77" t="s">
        <v>4026</v>
      </c>
      <c r="E1060" s="78">
        <v>8000</v>
      </c>
      <c r="F1060" s="15">
        <v>0.5</v>
      </c>
      <c r="G1060" s="80">
        <v>12</v>
      </c>
      <c r="H1060" s="81">
        <f>Таблица616[[#This Row],[Коэфициент стоимости]]*Таблица616[[#This Row],[Розничная цена KRW]]</f>
        <v>4000</v>
      </c>
      <c r="I1060" s="82" t="str">
        <f>IF($H$1="","Введите курс",Таблица616[[#This Row],[Оптовая цена KRW за 1шт]]/$H$1)</f>
        <v>Введите курс</v>
      </c>
      <c r="J1060" s="83"/>
      <c r="K1060" s="84">
        <f>Таблица616[[#This Row],[Заказ коробок ]]*Таблица616[[#This Row],[Кол-во шт в коробке]]</f>
        <v>0</v>
      </c>
      <c r="L1060" s="85">
        <f>Таблица616[[#This Row],[Общее кол-во шт]]*Таблица616[[#This Row],[Оптовая цена KRW за 1шт]]</f>
        <v>0</v>
      </c>
      <c r="M1060" s="86" t="str">
        <f>IFERROR(Таблица616[[#This Row],[Общее кол-во шт]]*Таблица616[[#This Row],[Оптовая цена USD за 1шт]],"")</f>
        <v/>
      </c>
      <c r="N1060" s="87"/>
    </row>
    <row r="1061" spans="1:14" ht="22.5" customHeight="1">
      <c r="A1061" s="44" t="s">
        <v>681</v>
      </c>
      <c r="B1061" s="76">
        <v>8806164166321</v>
      </c>
      <c r="C1061" s="50" t="s">
        <v>4027</v>
      </c>
      <c r="D1061" s="77" t="s">
        <v>972</v>
      </c>
      <c r="E1061" s="78">
        <v>12000</v>
      </c>
      <c r="F1061" s="15">
        <v>0.5</v>
      </c>
      <c r="G1061" s="80">
        <v>12</v>
      </c>
      <c r="H1061" s="81">
        <f>Таблица616[[#This Row],[Коэфициент стоимости]]*Таблица616[[#This Row],[Розничная цена KRW]]</f>
        <v>6000</v>
      </c>
      <c r="I1061" s="82" t="str">
        <f>IF($H$1="","Введите курс",Таблица616[[#This Row],[Оптовая цена KRW за 1шт]]/$H$1)</f>
        <v>Введите курс</v>
      </c>
      <c r="J1061" s="83"/>
      <c r="K1061" s="84">
        <f>Таблица616[[#This Row],[Заказ коробок ]]*Таблица616[[#This Row],[Кол-во шт в коробке]]</f>
        <v>0</v>
      </c>
      <c r="L1061" s="85">
        <f>Таблица616[[#This Row],[Общее кол-во шт]]*Таблица616[[#This Row],[Оптовая цена KRW за 1шт]]</f>
        <v>0</v>
      </c>
      <c r="M1061" s="86" t="str">
        <f>IFERROR(Таблица616[[#This Row],[Общее кол-во шт]]*Таблица616[[#This Row],[Оптовая цена USD за 1шт]],"")</f>
        <v/>
      </c>
      <c r="N1061" s="87"/>
    </row>
    <row r="1062" spans="1:14" ht="22.5" customHeight="1">
      <c r="A1062" s="44" t="s">
        <v>683</v>
      </c>
      <c r="B1062" s="76">
        <v>8806164166369</v>
      </c>
      <c r="C1062" s="50" t="s">
        <v>4028</v>
      </c>
      <c r="D1062" s="77" t="s">
        <v>971</v>
      </c>
      <c r="E1062" s="78">
        <v>12000</v>
      </c>
      <c r="F1062" s="15">
        <v>0.5</v>
      </c>
      <c r="G1062" s="80">
        <v>12</v>
      </c>
      <c r="H1062" s="81">
        <f>Таблица616[[#This Row],[Коэфициент стоимости]]*Таблица616[[#This Row],[Розничная цена KRW]]</f>
        <v>6000</v>
      </c>
      <c r="I1062" s="82" t="str">
        <f>IF($H$1="","Введите курс",Таблица616[[#This Row],[Оптовая цена KRW за 1шт]]/$H$1)</f>
        <v>Введите курс</v>
      </c>
      <c r="J1062" s="83"/>
      <c r="K1062" s="84">
        <f>Таблица616[[#This Row],[Заказ коробок ]]*Таблица616[[#This Row],[Кол-во шт в коробке]]</f>
        <v>0</v>
      </c>
      <c r="L1062" s="85">
        <f>Таблица616[[#This Row],[Общее кол-во шт]]*Таблица616[[#This Row],[Оптовая цена KRW за 1шт]]</f>
        <v>0</v>
      </c>
      <c r="M1062" s="86" t="str">
        <f>IFERROR(Таблица616[[#This Row],[Общее кол-во шт]]*Таблица616[[#This Row],[Оптовая цена USD за 1шт]],"")</f>
        <v/>
      </c>
      <c r="N1062" s="87"/>
    </row>
    <row r="1063" spans="1:14" ht="22.5" customHeight="1">
      <c r="A1063" s="44" t="s">
        <v>685</v>
      </c>
      <c r="B1063" s="76">
        <v>8806164166345</v>
      </c>
      <c r="C1063" s="50" t="s">
        <v>4029</v>
      </c>
      <c r="D1063" s="77" t="s">
        <v>970</v>
      </c>
      <c r="E1063" s="78">
        <v>12000</v>
      </c>
      <c r="F1063" s="15">
        <v>0.5</v>
      </c>
      <c r="G1063" s="80">
        <v>12</v>
      </c>
      <c r="H1063" s="81">
        <f>Таблица616[[#This Row],[Коэфициент стоимости]]*Таблица616[[#This Row],[Розничная цена KRW]]</f>
        <v>6000</v>
      </c>
      <c r="I1063" s="82" t="str">
        <f>IF($H$1="","Введите курс",Таблица616[[#This Row],[Оптовая цена KRW за 1шт]]/$H$1)</f>
        <v>Введите курс</v>
      </c>
      <c r="J1063" s="83"/>
      <c r="K1063" s="84">
        <f>Таблица616[[#This Row],[Заказ коробок ]]*Таблица616[[#This Row],[Кол-во шт в коробке]]</f>
        <v>0</v>
      </c>
      <c r="L1063" s="85">
        <f>Таблица616[[#This Row],[Общее кол-во шт]]*Таблица616[[#This Row],[Оптовая цена KRW за 1шт]]</f>
        <v>0</v>
      </c>
      <c r="M1063" s="86" t="str">
        <f>IFERROR(Таблица616[[#This Row],[Общее кол-во шт]]*Таблица616[[#This Row],[Оптовая цена USD за 1шт]],"")</f>
        <v/>
      </c>
      <c r="N1063" s="87"/>
    </row>
    <row r="1064" spans="1:14" ht="22.5" customHeight="1">
      <c r="A1064" s="44" t="s">
        <v>686</v>
      </c>
      <c r="B1064" s="76">
        <v>8806164166338</v>
      </c>
      <c r="C1064" s="50" t="s">
        <v>4030</v>
      </c>
      <c r="D1064" s="77" t="s">
        <v>969</v>
      </c>
      <c r="E1064" s="78">
        <v>12000</v>
      </c>
      <c r="F1064" s="15">
        <v>0.5</v>
      </c>
      <c r="G1064" s="80">
        <v>12</v>
      </c>
      <c r="H1064" s="81">
        <f>Таблица616[[#This Row],[Коэфициент стоимости]]*Таблица616[[#This Row],[Розничная цена KRW]]</f>
        <v>6000</v>
      </c>
      <c r="I1064" s="82" t="str">
        <f>IF($H$1="","Введите курс",Таблица616[[#This Row],[Оптовая цена KRW за 1шт]]/$H$1)</f>
        <v>Введите курс</v>
      </c>
      <c r="J1064" s="83"/>
      <c r="K1064" s="84">
        <f>Таблица616[[#This Row],[Заказ коробок ]]*Таблица616[[#This Row],[Кол-во шт в коробке]]</f>
        <v>0</v>
      </c>
      <c r="L1064" s="85">
        <f>Таблица616[[#This Row],[Общее кол-во шт]]*Таблица616[[#This Row],[Оптовая цена KRW за 1шт]]</f>
        <v>0</v>
      </c>
      <c r="M1064" s="86" t="str">
        <f>IFERROR(Таблица616[[#This Row],[Общее кол-во шт]]*Таблица616[[#This Row],[Оптовая цена USD за 1шт]],"")</f>
        <v/>
      </c>
      <c r="N1064" s="87"/>
    </row>
    <row r="1065" spans="1:14" ht="22.5" customHeight="1">
      <c r="A1065" s="44" t="s">
        <v>687</v>
      </c>
      <c r="B1065" s="76">
        <v>8806164166352</v>
      </c>
      <c r="C1065" s="50" t="s">
        <v>4031</v>
      </c>
      <c r="D1065" s="77" t="s">
        <v>968</v>
      </c>
      <c r="E1065" s="78">
        <v>12000</v>
      </c>
      <c r="F1065" s="15">
        <v>0.5</v>
      </c>
      <c r="G1065" s="80">
        <v>12</v>
      </c>
      <c r="H1065" s="81">
        <f>Таблица616[[#This Row],[Коэфициент стоимости]]*Таблица616[[#This Row],[Розничная цена KRW]]</f>
        <v>6000</v>
      </c>
      <c r="I1065" s="82" t="str">
        <f>IF($H$1="","Введите курс",Таблица616[[#This Row],[Оптовая цена KRW за 1шт]]/$H$1)</f>
        <v>Введите курс</v>
      </c>
      <c r="J1065" s="83"/>
      <c r="K1065" s="84">
        <f>Таблица616[[#This Row],[Заказ коробок ]]*Таблица616[[#This Row],[Кол-во шт в коробке]]</f>
        <v>0</v>
      </c>
      <c r="L1065" s="85">
        <f>Таблица616[[#This Row],[Общее кол-во шт]]*Таблица616[[#This Row],[Оптовая цена KRW за 1шт]]</f>
        <v>0</v>
      </c>
      <c r="M1065" s="86" t="str">
        <f>IFERROR(Таблица616[[#This Row],[Общее кол-во шт]]*Таблица616[[#This Row],[Оптовая цена USD за 1шт]],"")</f>
        <v/>
      </c>
      <c r="N1065" s="87"/>
    </row>
    <row r="1066" spans="1:14" ht="22.5" customHeight="1">
      <c r="A1066" s="44" t="s">
        <v>688</v>
      </c>
      <c r="B1066" s="76">
        <v>8806164174821</v>
      </c>
      <c r="C1066" s="50" t="s">
        <v>4032</v>
      </c>
      <c r="D1066" s="77" t="s">
        <v>4033</v>
      </c>
      <c r="E1066" s="78">
        <v>22000</v>
      </c>
      <c r="F1066" s="15">
        <v>0.5</v>
      </c>
      <c r="G1066" s="80">
        <v>10</v>
      </c>
      <c r="H1066" s="81">
        <f>Таблица616[[#This Row],[Коэфициент стоимости]]*Таблица616[[#This Row],[Розничная цена KRW]]</f>
        <v>11000</v>
      </c>
      <c r="I1066" s="82" t="str">
        <f>IF($H$1="","Введите курс",Таблица616[[#This Row],[Оптовая цена KRW за 1шт]]/$H$1)</f>
        <v>Введите курс</v>
      </c>
      <c r="J1066" s="83"/>
      <c r="K1066" s="84">
        <f>Таблица616[[#This Row],[Заказ коробок ]]*Таблица616[[#This Row],[Кол-во шт в коробке]]</f>
        <v>0</v>
      </c>
      <c r="L1066" s="85">
        <f>Таблица616[[#This Row],[Общее кол-во шт]]*Таблица616[[#This Row],[Оптовая цена KRW за 1шт]]</f>
        <v>0</v>
      </c>
      <c r="M1066" s="86" t="str">
        <f>IFERROR(Таблица616[[#This Row],[Общее кол-во шт]]*Таблица616[[#This Row],[Оптовая цена USD за 1шт]],"")</f>
        <v/>
      </c>
      <c r="N1066" s="87"/>
    </row>
    <row r="1067" spans="1:14" ht="22.5" customHeight="1">
      <c r="A1067" s="44" t="s">
        <v>689</v>
      </c>
      <c r="B1067" s="76">
        <v>8806164170731</v>
      </c>
      <c r="C1067" s="50" t="s">
        <v>4034</v>
      </c>
      <c r="D1067" s="77" t="s">
        <v>4076</v>
      </c>
      <c r="E1067" s="78">
        <v>6000</v>
      </c>
      <c r="F1067" s="15">
        <v>0.5</v>
      </c>
      <c r="G1067" s="80">
        <v>12</v>
      </c>
      <c r="H1067" s="81">
        <f>Таблица616[[#This Row],[Коэфициент стоимости]]*Таблица616[[#This Row],[Розничная цена KRW]]</f>
        <v>3000</v>
      </c>
      <c r="I1067" s="82" t="str">
        <f>IF($H$1="","Введите курс",Таблица616[[#This Row],[Оптовая цена KRW за 1шт]]/$H$1)</f>
        <v>Введите курс</v>
      </c>
      <c r="J1067" s="83"/>
      <c r="K1067" s="84">
        <f>Таблица616[[#This Row],[Заказ коробок ]]*Таблица616[[#This Row],[Кол-во шт в коробке]]</f>
        <v>0</v>
      </c>
      <c r="L1067" s="85">
        <f>Таблица616[[#This Row],[Общее кол-во шт]]*Таблица616[[#This Row],[Оптовая цена KRW за 1шт]]</f>
        <v>0</v>
      </c>
      <c r="M1067" s="86" t="str">
        <f>IFERROR(Таблица616[[#This Row],[Общее кол-во шт]]*Таблица616[[#This Row],[Оптовая цена USD за 1шт]],"")</f>
        <v/>
      </c>
      <c r="N1067" s="87"/>
    </row>
    <row r="1068" spans="1:14" ht="22.5" customHeight="1">
      <c r="A1068" s="44" t="s">
        <v>690</v>
      </c>
      <c r="B1068" s="76">
        <v>8806164170755</v>
      </c>
      <c r="C1068" s="50" t="s">
        <v>4035</v>
      </c>
      <c r="D1068" s="77" t="s">
        <v>4036</v>
      </c>
      <c r="E1068" s="78">
        <v>7000</v>
      </c>
      <c r="F1068" s="15">
        <v>0.5</v>
      </c>
      <c r="G1068" s="80">
        <v>12</v>
      </c>
      <c r="H1068" s="81">
        <f>Таблица616[[#This Row],[Коэфициент стоимости]]*Таблица616[[#This Row],[Розничная цена KRW]]</f>
        <v>3500</v>
      </c>
      <c r="I1068" s="82" t="str">
        <f>IF($H$1="","Введите курс",Таблица616[[#This Row],[Оптовая цена KRW за 1шт]]/$H$1)</f>
        <v>Введите курс</v>
      </c>
      <c r="J1068" s="83"/>
      <c r="K1068" s="84">
        <f>Таблица616[[#This Row],[Заказ коробок ]]*Таблица616[[#This Row],[Кол-во шт в коробке]]</f>
        <v>0</v>
      </c>
      <c r="L1068" s="85">
        <f>Таблица616[[#This Row],[Общее кол-во шт]]*Таблица616[[#This Row],[Оптовая цена KRW за 1шт]]</f>
        <v>0</v>
      </c>
      <c r="M1068" s="86" t="str">
        <f>IFERROR(Таблица616[[#This Row],[Общее кол-во шт]]*Таблица616[[#This Row],[Оптовая цена USD за 1шт]],"")</f>
        <v/>
      </c>
      <c r="N1068" s="87"/>
    </row>
    <row r="1069" spans="1:14" ht="22.5" customHeight="1">
      <c r="A1069" s="44" t="s">
        <v>692</v>
      </c>
      <c r="B1069" s="76">
        <v>8806164170748</v>
      </c>
      <c r="C1069" s="50" t="s">
        <v>4037</v>
      </c>
      <c r="D1069" s="77" t="s">
        <v>4038</v>
      </c>
      <c r="E1069" s="78">
        <v>6000</v>
      </c>
      <c r="F1069" s="15">
        <v>0.5</v>
      </c>
      <c r="G1069" s="80">
        <v>12</v>
      </c>
      <c r="H1069" s="81">
        <f>Таблица616[[#This Row],[Коэфициент стоимости]]*Таблица616[[#This Row],[Розничная цена KRW]]</f>
        <v>3000</v>
      </c>
      <c r="I1069" s="82" t="str">
        <f>IF($H$1="","Введите курс",Таблица616[[#This Row],[Оптовая цена KRW за 1шт]]/$H$1)</f>
        <v>Введите курс</v>
      </c>
      <c r="J1069" s="83"/>
      <c r="K1069" s="84">
        <f>Таблица616[[#This Row],[Заказ коробок ]]*Таблица616[[#This Row],[Кол-во шт в коробке]]</f>
        <v>0</v>
      </c>
      <c r="L1069" s="85">
        <f>Таблица616[[#This Row],[Общее кол-во шт]]*Таблица616[[#This Row],[Оптовая цена KRW за 1шт]]</f>
        <v>0</v>
      </c>
      <c r="M1069" s="86" t="str">
        <f>IFERROR(Таблица616[[#This Row],[Общее кол-во шт]]*Таблица616[[#This Row],[Оптовая цена USD за 1шт]],"")</f>
        <v/>
      </c>
      <c r="N1069" s="87"/>
    </row>
    <row r="1070" spans="1:14" ht="22.5" customHeight="1">
      <c r="A1070" s="44" t="s">
        <v>694</v>
      </c>
      <c r="B1070" s="76">
        <v>8806164170779</v>
      </c>
      <c r="C1070" s="50" t="s">
        <v>4039</v>
      </c>
      <c r="D1070" s="77" t="s">
        <v>4040</v>
      </c>
      <c r="E1070" s="78">
        <v>6000</v>
      </c>
      <c r="F1070" s="15">
        <v>0.5</v>
      </c>
      <c r="G1070" s="80">
        <v>12</v>
      </c>
      <c r="H1070" s="81">
        <f>Таблица616[[#This Row],[Коэфициент стоимости]]*Таблица616[[#This Row],[Розничная цена KRW]]</f>
        <v>3000</v>
      </c>
      <c r="I1070" s="82" t="str">
        <f>IF($H$1="","Введите курс",Таблица616[[#This Row],[Оптовая цена KRW за 1шт]]/$H$1)</f>
        <v>Введите курс</v>
      </c>
      <c r="J1070" s="83"/>
      <c r="K1070" s="84">
        <f>Таблица616[[#This Row],[Заказ коробок ]]*Таблица616[[#This Row],[Кол-во шт в коробке]]</f>
        <v>0</v>
      </c>
      <c r="L1070" s="85">
        <f>Таблица616[[#This Row],[Общее кол-во шт]]*Таблица616[[#This Row],[Оптовая цена KRW за 1шт]]</f>
        <v>0</v>
      </c>
      <c r="M1070" s="86" t="str">
        <f>IFERROR(Таблица616[[#This Row],[Общее кол-во шт]]*Таблица616[[#This Row],[Оптовая цена USD за 1шт]],"")</f>
        <v/>
      </c>
      <c r="N1070" s="87"/>
    </row>
    <row r="1071" spans="1:14" ht="22.5" customHeight="1">
      <c r="A1071" s="44" t="s">
        <v>696</v>
      </c>
      <c r="B1071" s="76">
        <v>8806164120606</v>
      </c>
      <c r="C1071" s="50" t="s">
        <v>4041</v>
      </c>
      <c r="D1071" s="77" t="s">
        <v>858</v>
      </c>
      <c r="E1071" s="78">
        <v>6000</v>
      </c>
      <c r="F1071" s="15">
        <v>0.5</v>
      </c>
      <c r="G1071" s="80">
        <v>24</v>
      </c>
      <c r="H1071" s="81">
        <f>Таблица616[[#This Row],[Коэфициент стоимости]]*Таблица616[[#This Row],[Розничная цена KRW]]</f>
        <v>3000</v>
      </c>
      <c r="I1071" s="82" t="str">
        <f>IF($H$1="","Введите курс",Таблица616[[#This Row],[Оптовая цена KRW за 1шт]]/$H$1)</f>
        <v>Введите курс</v>
      </c>
      <c r="J1071" s="83"/>
      <c r="K1071" s="84">
        <f>Таблица616[[#This Row],[Заказ коробок ]]*Таблица616[[#This Row],[Кол-во шт в коробке]]</f>
        <v>0</v>
      </c>
      <c r="L1071" s="85">
        <f>Таблица616[[#This Row],[Общее кол-во шт]]*Таблица616[[#This Row],[Оптовая цена KRW за 1шт]]</f>
        <v>0</v>
      </c>
      <c r="M1071" s="86" t="str">
        <f>IFERROR(Таблица616[[#This Row],[Общее кол-во шт]]*Таблица616[[#This Row],[Оптовая цена USD за 1шт]],"")</f>
        <v/>
      </c>
      <c r="N1071" s="87"/>
    </row>
    <row r="1072" spans="1:14" ht="22.5" customHeight="1">
      <c r="A1072" s="44" t="s">
        <v>698</v>
      </c>
      <c r="B1072" s="76">
        <v>8806164161500</v>
      </c>
      <c r="C1072" s="50" t="s">
        <v>4042</v>
      </c>
      <c r="D1072" s="77" t="s">
        <v>216</v>
      </c>
      <c r="E1072" s="78">
        <v>32000</v>
      </c>
      <c r="F1072" s="15">
        <v>0.5</v>
      </c>
      <c r="G1072" s="80">
        <v>10</v>
      </c>
      <c r="H1072" s="81">
        <f>Таблица616[[#This Row],[Коэфициент стоимости]]*Таблица616[[#This Row],[Розничная цена KRW]]</f>
        <v>16000</v>
      </c>
      <c r="I1072" s="82" t="str">
        <f>IF($H$1="","Введите курс",Таблица616[[#This Row],[Оптовая цена KRW за 1шт]]/$H$1)</f>
        <v>Введите курс</v>
      </c>
      <c r="J1072" s="83"/>
      <c r="K1072" s="84">
        <f>Таблица616[[#This Row],[Заказ коробок ]]*Таблица616[[#This Row],[Кол-во шт в коробке]]</f>
        <v>0</v>
      </c>
      <c r="L1072" s="85">
        <f>Таблица616[[#This Row],[Общее кол-во шт]]*Таблица616[[#This Row],[Оптовая цена KRW за 1шт]]</f>
        <v>0</v>
      </c>
      <c r="M1072" s="86" t="str">
        <f>IFERROR(Таблица616[[#This Row],[Общее кол-во шт]]*Таблица616[[#This Row],[Оптовая цена USD за 1шт]],"")</f>
        <v/>
      </c>
      <c r="N1072" s="87"/>
    </row>
    <row r="1073" spans="1:14" ht="22.5" customHeight="1">
      <c r="A1073" s="44" t="s">
        <v>700</v>
      </c>
      <c r="B1073" s="76">
        <v>8806164117026</v>
      </c>
      <c r="C1073" s="50" t="s">
        <v>4043</v>
      </c>
      <c r="D1073" s="77" t="s">
        <v>913</v>
      </c>
      <c r="E1073" s="78">
        <v>5000</v>
      </c>
      <c r="F1073" s="15">
        <v>0.5</v>
      </c>
      <c r="G1073" s="80">
        <v>20</v>
      </c>
      <c r="H1073" s="81">
        <f>Таблица616[[#This Row],[Коэфициент стоимости]]*Таблица616[[#This Row],[Розничная цена KRW]]</f>
        <v>2500</v>
      </c>
      <c r="I1073" s="82" t="str">
        <f>IF($H$1="","Введите курс",Таблица616[[#This Row],[Оптовая цена KRW за 1шт]]/$H$1)</f>
        <v>Введите курс</v>
      </c>
      <c r="J1073" s="83"/>
      <c r="K1073" s="84">
        <f>Таблица616[[#This Row],[Заказ коробок ]]*Таблица616[[#This Row],[Кол-во шт в коробке]]</f>
        <v>0</v>
      </c>
      <c r="L1073" s="85">
        <f>Таблица616[[#This Row],[Общее кол-во шт]]*Таблица616[[#This Row],[Оптовая цена KRW за 1шт]]</f>
        <v>0</v>
      </c>
      <c r="M1073" s="86" t="str">
        <f>IFERROR(Таблица616[[#This Row],[Общее кол-во шт]]*Таблица616[[#This Row],[Оптовая цена USD за 1шт]],"")</f>
        <v/>
      </c>
      <c r="N1073" s="87"/>
    </row>
    <row r="1074" spans="1:14" ht="22.5" customHeight="1">
      <c r="A1074" s="44" t="s">
        <v>701</v>
      </c>
      <c r="B1074" s="76">
        <v>8806164166758</v>
      </c>
      <c r="C1074" s="50" t="s">
        <v>4044</v>
      </c>
      <c r="D1074" s="77" t="s">
        <v>947</v>
      </c>
      <c r="E1074" s="78">
        <v>64000</v>
      </c>
      <c r="F1074" s="15">
        <v>0.5</v>
      </c>
      <c r="G1074" s="80">
        <v>10</v>
      </c>
      <c r="H1074" s="81">
        <f>Таблица616[[#This Row],[Коэфициент стоимости]]*Таблица616[[#This Row],[Розничная цена KRW]]</f>
        <v>32000</v>
      </c>
      <c r="I1074" s="82" t="str">
        <f>IF($H$1="","Введите курс",Таблица616[[#This Row],[Оптовая цена KRW за 1шт]]/$H$1)</f>
        <v>Введите курс</v>
      </c>
      <c r="J1074" s="83"/>
      <c r="K1074" s="84">
        <f>Таблица616[[#This Row],[Заказ коробок ]]*Таблица616[[#This Row],[Кол-во шт в коробке]]</f>
        <v>0</v>
      </c>
      <c r="L1074" s="85">
        <f>Таблица616[[#This Row],[Общее кол-во шт]]*Таблица616[[#This Row],[Оптовая цена KRW за 1шт]]</f>
        <v>0</v>
      </c>
      <c r="M1074" s="86" t="str">
        <f>IFERROR(Таблица616[[#This Row],[Общее кол-во шт]]*Таблица616[[#This Row],[Оптовая цена USD за 1шт]],"")</f>
        <v/>
      </c>
      <c r="N1074" s="87"/>
    </row>
    <row r="1075" spans="1:14" ht="22.5" customHeight="1">
      <c r="A1075" s="44" t="s">
        <v>703</v>
      </c>
      <c r="B1075" s="76">
        <v>8806164139776</v>
      </c>
      <c r="C1075" s="50" t="s">
        <v>4045</v>
      </c>
      <c r="D1075" s="77" t="s">
        <v>405</v>
      </c>
      <c r="E1075" s="78">
        <v>68000</v>
      </c>
      <c r="F1075" s="15">
        <v>0.5</v>
      </c>
      <c r="G1075" s="80">
        <v>10</v>
      </c>
      <c r="H1075" s="81">
        <f>Таблица616[[#This Row],[Коэфициент стоимости]]*Таблица616[[#This Row],[Розничная цена KRW]]</f>
        <v>34000</v>
      </c>
      <c r="I1075" s="82" t="str">
        <f>IF($H$1="","Введите курс",Таблица616[[#This Row],[Оптовая цена KRW за 1шт]]/$H$1)</f>
        <v>Введите курс</v>
      </c>
      <c r="J1075" s="83"/>
      <c r="K1075" s="84">
        <f>Таблица616[[#This Row],[Заказ коробок ]]*Таблица616[[#This Row],[Кол-во шт в коробке]]</f>
        <v>0</v>
      </c>
      <c r="L1075" s="85">
        <f>Таблица616[[#This Row],[Общее кол-во шт]]*Таблица616[[#This Row],[Оптовая цена KRW за 1шт]]</f>
        <v>0</v>
      </c>
      <c r="M1075" s="86" t="str">
        <f>IFERROR(Таблица616[[#This Row],[Общее кол-во шт]]*Таблица616[[#This Row],[Оптовая цена USD за 1шт]],"")</f>
        <v/>
      </c>
      <c r="N1075" s="87"/>
    </row>
    <row r="1076" spans="1:14" ht="22.5" customHeight="1">
      <c r="A1076" s="44" t="s">
        <v>705</v>
      </c>
      <c r="B1076" s="76">
        <v>8806164139769</v>
      </c>
      <c r="C1076" s="50" t="s">
        <v>4046</v>
      </c>
      <c r="D1076" s="77" t="s">
        <v>399</v>
      </c>
      <c r="E1076" s="78">
        <v>60000</v>
      </c>
      <c r="F1076" s="15">
        <v>0.5</v>
      </c>
      <c r="G1076" s="80">
        <v>10</v>
      </c>
      <c r="H1076" s="81">
        <f>Таблица616[[#This Row],[Коэфициент стоимости]]*Таблица616[[#This Row],[Розничная цена KRW]]</f>
        <v>30000</v>
      </c>
      <c r="I1076" s="82" t="str">
        <f>IF($H$1="","Введите курс",Таблица616[[#This Row],[Оптовая цена KRW за 1шт]]/$H$1)</f>
        <v>Введите курс</v>
      </c>
      <c r="J1076" s="83"/>
      <c r="K1076" s="84">
        <f>Таблица616[[#This Row],[Заказ коробок ]]*Таблица616[[#This Row],[Кол-во шт в коробке]]</f>
        <v>0</v>
      </c>
      <c r="L1076" s="85">
        <f>Таблица616[[#This Row],[Общее кол-во шт]]*Таблица616[[#This Row],[Оптовая цена KRW за 1шт]]</f>
        <v>0</v>
      </c>
      <c r="M1076" s="86" t="str">
        <f>IFERROR(Таблица616[[#This Row],[Общее кол-во шт]]*Таблица616[[#This Row],[Оптовая цена USD за 1шт]],"")</f>
        <v/>
      </c>
      <c r="N1076" s="87"/>
    </row>
    <row r="1077" spans="1:14" ht="22.5" customHeight="1">
      <c r="A1077" s="44" t="s">
        <v>706</v>
      </c>
      <c r="B1077" s="76">
        <v>8806164166765</v>
      </c>
      <c r="C1077" s="50" t="s">
        <v>4047</v>
      </c>
      <c r="D1077" s="77" t="s">
        <v>944</v>
      </c>
      <c r="E1077" s="78">
        <v>64000</v>
      </c>
      <c r="F1077" s="15">
        <v>0.5</v>
      </c>
      <c r="G1077" s="80">
        <v>10</v>
      </c>
      <c r="H1077" s="81">
        <f>Таблица616[[#This Row],[Коэфициент стоимости]]*Таблица616[[#This Row],[Розничная цена KRW]]</f>
        <v>32000</v>
      </c>
      <c r="I1077" s="82" t="str">
        <f>IF($H$1="","Введите курс",Таблица616[[#This Row],[Оптовая цена KRW за 1шт]]/$H$1)</f>
        <v>Введите курс</v>
      </c>
      <c r="J1077" s="83"/>
      <c r="K1077" s="84">
        <f>Таблица616[[#This Row],[Заказ коробок ]]*Таблица616[[#This Row],[Кол-во шт в коробке]]</f>
        <v>0</v>
      </c>
      <c r="L1077" s="85">
        <f>Таблица616[[#This Row],[Общее кол-во шт]]*Таблица616[[#This Row],[Оптовая цена KRW за 1шт]]</f>
        <v>0</v>
      </c>
      <c r="M1077" s="86" t="str">
        <f>IFERROR(Таблица616[[#This Row],[Общее кол-во шт]]*Таблица616[[#This Row],[Оптовая цена USD за 1шт]],"")</f>
        <v/>
      </c>
      <c r="N1077" s="87"/>
    </row>
    <row r="1078" spans="1:14" ht="22.5" customHeight="1">
      <c r="A1078" s="44" t="s">
        <v>708</v>
      </c>
      <c r="B1078" s="76">
        <v>8806164170397</v>
      </c>
      <c r="C1078" s="50" t="s">
        <v>4048</v>
      </c>
      <c r="D1078" s="77" t="s">
        <v>4049</v>
      </c>
      <c r="E1078" s="78">
        <v>3300</v>
      </c>
      <c r="F1078" s="15">
        <v>0.5</v>
      </c>
      <c r="G1078" s="80">
        <v>40</v>
      </c>
      <c r="H1078" s="81">
        <f>Таблица616[[#This Row],[Коэфициент стоимости]]*Таблица616[[#This Row],[Розничная цена KRW]]</f>
        <v>1650</v>
      </c>
      <c r="I1078" s="82" t="str">
        <f>IF($H$1="","Введите курс",Таблица616[[#This Row],[Оптовая цена KRW за 1шт]]/$H$1)</f>
        <v>Введите курс</v>
      </c>
      <c r="J1078" s="83"/>
      <c r="K1078" s="84">
        <f>Таблица616[[#This Row],[Заказ коробок ]]*Таблица616[[#This Row],[Кол-во шт в коробке]]</f>
        <v>0</v>
      </c>
      <c r="L1078" s="85">
        <f>Таблица616[[#This Row],[Общее кол-во шт]]*Таблица616[[#This Row],[Оптовая цена KRW за 1шт]]</f>
        <v>0</v>
      </c>
      <c r="M1078" s="86" t="str">
        <f>IFERROR(Таблица616[[#This Row],[Общее кол-во шт]]*Таблица616[[#This Row],[Оптовая цена USD за 1шт]],"")</f>
        <v/>
      </c>
      <c r="N1078" s="87"/>
    </row>
    <row r="1079" spans="1:14" ht="22.5" customHeight="1">
      <c r="A1079" s="44" t="s">
        <v>710</v>
      </c>
      <c r="B1079" s="76">
        <v>8806164172025</v>
      </c>
      <c r="C1079" s="50" t="s">
        <v>4050</v>
      </c>
      <c r="D1079" s="77" t="s">
        <v>4051</v>
      </c>
      <c r="E1079" s="78">
        <v>5000</v>
      </c>
      <c r="F1079" s="15">
        <v>0.5</v>
      </c>
      <c r="G1079" s="80">
        <v>10</v>
      </c>
      <c r="H1079" s="81">
        <f>Таблица616[[#This Row],[Коэфициент стоимости]]*Таблица616[[#This Row],[Розничная цена KRW]]</f>
        <v>2500</v>
      </c>
      <c r="I1079" s="82" t="str">
        <f>IF($H$1="","Введите курс",Таблица616[[#This Row],[Оптовая цена KRW за 1шт]]/$H$1)</f>
        <v>Введите курс</v>
      </c>
      <c r="J1079" s="83"/>
      <c r="K1079" s="84">
        <f>Таблица616[[#This Row],[Заказ коробок ]]*Таблица616[[#This Row],[Кол-во шт в коробке]]</f>
        <v>0</v>
      </c>
      <c r="L1079" s="85">
        <f>Таблица616[[#This Row],[Общее кол-во шт]]*Таблица616[[#This Row],[Оптовая цена KRW за 1шт]]</f>
        <v>0</v>
      </c>
      <c r="M1079" s="86" t="str">
        <f>IFERROR(Таблица616[[#This Row],[Общее кол-во шт]]*Таблица616[[#This Row],[Оптовая цена USD за 1шт]],"")</f>
        <v/>
      </c>
      <c r="N1079" s="87"/>
    </row>
    <row r="1080" spans="1:14" ht="22.5" customHeight="1">
      <c r="A1080" s="44" t="s">
        <v>712</v>
      </c>
      <c r="B1080" s="76">
        <v>8806164172216</v>
      </c>
      <c r="C1080" s="50" t="s">
        <v>4052</v>
      </c>
      <c r="D1080" s="77" t="s">
        <v>4053</v>
      </c>
      <c r="E1080" s="78">
        <v>5500</v>
      </c>
      <c r="F1080" s="15">
        <v>0.5</v>
      </c>
      <c r="G1080" s="80">
        <v>10</v>
      </c>
      <c r="H1080" s="81">
        <f>Таблица616[[#This Row],[Коэфициент стоимости]]*Таблица616[[#This Row],[Розничная цена KRW]]</f>
        <v>2750</v>
      </c>
      <c r="I1080" s="82" t="str">
        <f>IF($H$1="","Введите курс",Таблица616[[#This Row],[Оптовая цена KRW за 1шт]]/$H$1)</f>
        <v>Введите курс</v>
      </c>
      <c r="J1080" s="83"/>
      <c r="K1080" s="84">
        <f>Таблица616[[#This Row],[Заказ коробок ]]*Таблица616[[#This Row],[Кол-во шт в коробке]]</f>
        <v>0</v>
      </c>
      <c r="L1080" s="85">
        <f>Таблица616[[#This Row],[Общее кол-во шт]]*Таблица616[[#This Row],[Оптовая цена KRW за 1шт]]</f>
        <v>0</v>
      </c>
      <c r="M1080" s="86" t="str">
        <f>IFERROR(Таблица616[[#This Row],[Общее кол-во шт]]*Таблица616[[#This Row],[Оптовая цена USD за 1шт]],"")</f>
        <v/>
      </c>
      <c r="N1080" s="87"/>
    </row>
    <row r="1081" spans="1:14" ht="22.5" customHeight="1">
      <c r="A1081" s="44" t="s">
        <v>714</v>
      </c>
      <c r="B1081" s="76">
        <v>8806164172315</v>
      </c>
      <c r="C1081" s="50" t="s">
        <v>4054</v>
      </c>
      <c r="D1081" s="77" t="s">
        <v>4055</v>
      </c>
      <c r="E1081" s="78">
        <v>10000</v>
      </c>
      <c r="F1081" s="15">
        <v>0.5</v>
      </c>
      <c r="G1081" s="80">
        <v>10</v>
      </c>
      <c r="H1081" s="81">
        <f>Таблица616[[#This Row],[Коэфициент стоимости]]*Таблица616[[#This Row],[Розничная цена KRW]]</f>
        <v>5000</v>
      </c>
      <c r="I1081" s="82" t="str">
        <f>IF($H$1="","Введите курс",Таблица616[[#This Row],[Оптовая цена KRW за 1шт]]/$H$1)</f>
        <v>Введите курс</v>
      </c>
      <c r="J1081" s="83"/>
      <c r="K1081" s="84">
        <f>Таблица616[[#This Row],[Заказ коробок ]]*Таблица616[[#This Row],[Кол-во шт в коробке]]</f>
        <v>0</v>
      </c>
      <c r="L1081" s="85">
        <f>Таблица616[[#This Row],[Общее кол-во шт]]*Таблица616[[#This Row],[Оптовая цена KRW за 1шт]]</f>
        <v>0</v>
      </c>
      <c r="M1081" s="86" t="str">
        <f>IFERROR(Таблица616[[#This Row],[Общее кол-во шт]]*Таблица616[[#This Row],[Оптовая цена USD за 1шт]],"")</f>
        <v/>
      </c>
      <c r="N1081" s="87"/>
    </row>
    <row r="1082" spans="1:14" ht="22.5" customHeight="1">
      <c r="A1082" s="44" t="s">
        <v>715</v>
      </c>
      <c r="B1082" s="76">
        <v>8806164172384</v>
      </c>
      <c r="C1082" s="50" t="s">
        <v>4056</v>
      </c>
      <c r="D1082" s="77" t="s">
        <v>4057</v>
      </c>
      <c r="E1082" s="78">
        <v>5000</v>
      </c>
      <c r="F1082" s="15">
        <v>0.5</v>
      </c>
      <c r="G1082" s="80">
        <v>10</v>
      </c>
      <c r="H1082" s="81">
        <f>Таблица616[[#This Row],[Коэфициент стоимости]]*Таблица616[[#This Row],[Розничная цена KRW]]</f>
        <v>2500</v>
      </c>
      <c r="I1082" s="82" t="str">
        <f>IF($H$1="","Введите курс",Таблица616[[#This Row],[Оптовая цена KRW за 1шт]]/$H$1)</f>
        <v>Введите курс</v>
      </c>
      <c r="J1082" s="83"/>
      <c r="K1082" s="84">
        <f>Таблица616[[#This Row],[Заказ коробок ]]*Таблица616[[#This Row],[Кол-во шт в коробке]]</f>
        <v>0</v>
      </c>
      <c r="L1082" s="85">
        <f>Таблица616[[#This Row],[Общее кол-во шт]]*Таблица616[[#This Row],[Оптовая цена KRW за 1шт]]</f>
        <v>0</v>
      </c>
      <c r="M1082" s="86" t="str">
        <f>IFERROR(Таблица616[[#This Row],[Общее кол-во шт]]*Таблица616[[#This Row],[Оптовая цена USD за 1шт]],"")</f>
        <v/>
      </c>
      <c r="N1082" s="87"/>
    </row>
    <row r="1083" spans="1:14" ht="22.5" customHeight="1">
      <c r="A1083" s="44" t="s">
        <v>717</v>
      </c>
      <c r="B1083" s="76">
        <v>8806164172032</v>
      </c>
      <c r="C1083" s="50" t="s">
        <v>4058</v>
      </c>
      <c r="D1083" s="77" t="s">
        <v>4059</v>
      </c>
      <c r="E1083" s="78">
        <v>6000</v>
      </c>
      <c r="F1083" s="15">
        <v>0.5</v>
      </c>
      <c r="G1083" s="80">
        <v>10</v>
      </c>
      <c r="H1083" s="81">
        <f>Таблица616[[#This Row],[Коэфициент стоимости]]*Таблица616[[#This Row],[Розничная цена KRW]]</f>
        <v>3000</v>
      </c>
      <c r="I1083" s="82" t="str">
        <f>IF($H$1="","Введите курс",Таблица616[[#This Row],[Оптовая цена KRW за 1шт]]/$H$1)</f>
        <v>Введите курс</v>
      </c>
      <c r="J1083" s="83"/>
      <c r="K1083" s="84">
        <f>Таблица616[[#This Row],[Заказ коробок ]]*Таблица616[[#This Row],[Кол-во шт в коробке]]</f>
        <v>0</v>
      </c>
      <c r="L1083" s="85">
        <f>Таблица616[[#This Row],[Общее кол-во шт]]*Таблица616[[#This Row],[Оптовая цена KRW за 1шт]]</f>
        <v>0</v>
      </c>
      <c r="M1083" s="86" t="str">
        <f>IFERROR(Таблица616[[#This Row],[Общее кол-во шт]]*Таблица616[[#This Row],[Оптовая цена USD за 1шт]],"")</f>
        <v/>
      </c>
      <c r="N1083" s="87"/>
    </row>
    <row r="1084" spans="1:14" ht="22.5" customHeight="1">
      <c r="A1084" s="44" t="s">
        <v>719</v>
      </c>
      <c r="B1084" s="76">
        <v>8806164172209</v>
      </c>
      <c r="C1084" s="50" t="s">
        <v>4060</v>
      </c>
      <c r="D1084" s="77" t="s">
        <v>4053</v>
      </c>
      <c r="E1084" s="78">
        <v>4000</v>
      </c>
      <c r="F1084" s="15">
        <v>0.5</v>
      </c>
      <c r="G1084" s="80">
        <v>10</v>
      </c>
      <c r="H1084" s="81">
        <f>Таблица616[[#This Row],[Коэфициент стоимости]]*Таблица616[[#This Row],[Розничная цена KRW]]</f>
        <v>2000</v>
      </c>
      <c r="I1084" s="82" t="str">
        <f>IF($H$1="","Введите курс",Таблица616[[#This Row],[Оптовая цена KRW за 1шт]]/$H$1)</f>
        <v>Введите курс</v>
      </c>
      <c r="J1084" s="83"/>
      <c r="K1084" s="84">
        <f>Таблица616[[#This Row],[Заказ коробок ]]*Таблица616[[#This Row],[Кол-во шт в коробке]]</f>
        <v>0</v>
      </c>
      <c r="L1084" s="85">
        <f>Таблица616[[#This Row],[Общее кол-во шт]]*Таблица616[[#This Row],[Оптовая цена KRW за 1шт]]</f>
        <v>0</v>
      </c>
      <c r="M1084" s="86" t="str">
        <f>IFERROR(Таблица616[[#This Row],[Общее кол-во шт]]*Таблица616[[#This Row],[Оптовая цена USD за 1шт]],"")</f>
        <v/>
      </c>
      <c r="N1084" s="87"/>
    </row>
    <row r="1085" spans="1:14" ht="22.5" customHeight="1">
      <c r="A1085" s="44" t="s">
        <v>721</v>
      </c>
      <c r="B1085" s="76">
        <v>8806164173558</v>
      </c>
      <c r="C1085" s="50" t="s">
        <v>4061</v>
      </c>
      <c r="D1085" s="77" t="s">
        <v>4062</v>
      </c>
      <c r="E1085" s="78">
        <v>14000</v>
      </c>
      <c r="F1085" s="15">
        <v>0.5</v>
      </c>
      <c r="G1085" s="80">
        <v>10</v>
      </c>
      <c r="H1085" s="81">
        <f>Таблица616[[#This Row],[Коэфициент стоимости]]*Таблица616[[#This Row],[Розничная цена KRW]]</f>
        <v>7000</v>
      </c>
      <c r="I1085" s="82" t="str">
        <f>IF($H$1="","Введите курс",Таблица616[[#This Row],[Оптовая цена KRW за 1шт]]/$H$1)</f>
        <v>Введите курс</v>
      </c>
      <c r="J1085" s="83"/>
      <c r="K1085" s="84">
        <f>Таблица616[[#This Row],[Заказ коробок ]]*Таблица616[[#This Row],[Кол-во шт в коробке]]</f>
        <v>0</v>
      </c>
      <c r="L1085" s="85">
        <f>Таблица616[[#This Row],[Общее кол-во шт]]*Таблица616[[#This Row],[Оптовая цена KRW за 1шт]]</f>
        <v>0</v>
      </c>
      <c r="M1085" s="86" t="str">
        <f>IFERROR(Таблица616[[#This Row],[Общее кол-во шт]]*Таблица616[[#This Row],[Оптовая цена USD за 1шт]],"")</f>
        <v/>
      </c>
      <c r="N1085" s="87"/>
    </row>
    <row r="1086" spans="1:14" ht="22.5" customHeight="1">
      <c r="A1086" s="44" t="s">
        <v>723</v>
      </c>
      <c r="B1086" s="76">
        <v>8806164165201</v>
      </c>
      <c r="C1086" s="50" t="s">
        <v>4063</v>
      </c>
      <c r="D1086" s="77" t="s">
        <v>882</v>
      </c>
      <c r="E1086" s="78">
        <v>3300</v>
      </c>
      <c r="F1086" s="15">
        <v>0.5</v>
      </c>
      <c r="G1086" s="80">
        <v>20</v>
      </c>
      <c r="H1086" s="81">
        <f>Таблица616[[#This Row],[Коэфициент стоимости]]*Таблица616[[#This Row],[Розничная цена KRW]]</f>
        <v>1650</v>
      </c>
      <c r="I1086" s="82" t="str">
        <f>IF($H$1="","Введите курс",Таблица616[[#This Row],[Оптовая цена KRW за 1шт]]/$H$1)</f>
        <v>Введите курс</v>
      </c>
      <c r="J1086" s="83"/>
      <c r="K1086" s="84">
        <f>Таблица616[[#This Row],[Заказ коробок ]]*Таблица616[[#This Row],[Кол-во шт в коробке]]</f>
        <v>0</v>
      </c>
      <c r="L1086" s="85">
        <f>Таблица616[[#This Row],[Общее кол-во шт]]*Таблица616[[#This Row],[Оптовая цена KRW за 1шт]]</f>
        <v>0</v>
      </c>
      <c r="M1086" s="86" t="str">
        <f>IFERROR(Таблица616[[#This Row],[Общее кол-во шт]]*Таблица616[[#This Row],[Оптовая цена USD за 1шт]],"")</f>
        <v/>
      </c>
      <c r="N1086" s="87"/>
    </row>
    <row r="1087" spans="1:14" ht="22.5" customHeight="1">
      <c r="A1087" s="44" t="s">
        <v>725</v>
      </c>
      <c r="B1087" s="76">
        <v>8806164172339</v>
      </c>
      <c r="C1087" s="50" t="s">
        <v>4064</v>
      </c>
      <c r="D1087" s="77" t="s">
        <v>4077</v>
      </c>
      <c r="E1087" s="78">
        <v>50000</v>
      </c>
      <c r="F1087" s="15">
        <v>0.5</v>
      </c>
      <c r="G1087" s="80">
        <v>10</v>
      </c>
      <c r="H1087" s="81">
        <f>Таблица616[[#This Row],[Коэфициент стоимости]]*Таблица616[[#This Row],[Розничная цена KRW]]</f>
        <v>25000</v>
      </c>
      <c r="I1087" s="82" t="str">
        <f>IF($H$1="","Введите курс",Таблица616[[#This Row],[Оптовая цена KRW за 1шт]]/$H$1)</f>
        <v>Введите курс</v>
      </c>
      <c r="J1087" s="83"/>
      <c r="K1087" s="84">
        <f>Таблица616[[#This Row],[Заказ коробок ]]*Таблица616[[#This Row],[Кол-во шт в коробке]]</f>
        <v>0</v>
      </c>
      <c r="L1087" s="85">
        <f>Таблица616[[#This Row],[Общее кол-во шт]]*Таблица616[[#This Row],[Оптовая цена KRW за 1шт]]</f>
        <v>0</v>
      </c>
      <c r="M1087" s="86" t="str">
        <f>IFERROR(Таблица616[[#This Row],[Общее кол-во шт]]*Таблица616[[#This Row],[Оптовая цена USD за 1шт]],"")</f>
        <v/>
      </c>
      <c r="N1087" s="87"/>
    </row>
    <row r="1088" spans="1:14" ht="22.5" customHeight="1">
      <c r="A1088" s="44" t="s">
        <v>727</v>
      </c>
      <c r="B1088" s="76">
        <v>8806164172131</v>
      </c>
      <c r="C1088" s="50" t="s">
        <v>4078</v>
      </c>
      <c r="D1088" s="77" t="s">
        <v>4079</v>
      </c>
      <c r="E1088" s="78">
        <v>24000</v>
      </c>
      <c r="F1088" s="15">
        <v>0.5</v>
      </c>
      <c r="G1088" s="80">
        <v>12</v>
      </c>
      <c r="H1088" s="81">
        <f>Таблица616[[#This Row],[Коэфициент стоимости]]*Таблица616[[#This Row],[Розничная цена KRW]]</f>
        <v>12000</v>
      </c>
      <c r="I1088" s="82" t="str">
        <f>IF($H$1="","Введите курс",Таблица616[[#This Row],[Оптовая цена KRW за 1шт]]/$H$1)</f>
        <v>Введите курс</v>
      </c>
      <c r="J1088" s="83"/>
      <c r="K1088" s="84">
        <f>Таблица616[[#This Row],[Заказ коробок ]]*Таблица616[[#This Row],[Кол-во шт в коробке]]</f>
        <v>0</v>
      </c>
      <c r="L1088" s="85">
        <f>Таблица616[[#This Row],[Общее кол-во шт]]*Таблица616[[#This Row],[Оптовая цена KRW за 1шт]]</f>
        <v>0</v>
      </c>
      <c r="M1088" s="86" t="str">
        <f>IFERROR(Таблица616[[#This Row],[Общее кол-во шт]]*Таблица616[[#This Row],[Оптовая цена USD за 1шт]],"")</f>
        <v/>
      </c>
      <c r="N1088" s="87"/>
    </row>
    <row r="1089" spans="1:14" ht="22.5" customHeight="1">
      <c r="A1089" s="44" t="s">
        <v>728</v>
      </c>
      <c r="B1089" s="76">
        <v>8806164172148</v>
      </c>
      <c r="C1089" s="50" t="s">
        <v>4065</v>
      </c>
      <c r="D1089" s="77" t="s">
        <v>4066</v>
      </c>
      <c r="E1089" s="78">
        <v>24000</v>
      </c>
      <c r="F1089" s="15">
        <v>0.5</v>
      </c>
      <c r="G1089" s="80">
        <v>12</v>
      </c>
      <c r="H1089" s="81">
        <f>Таблица616[[#This Row],[Коэфициент стоимости]]*Таблица616[[#This Row],[Розничная цена KRW]]</f>
        <v>12000</v>
      </c>
      <c r="I1089" s="82" t="str">
        <f>IF($H$1="","Введите курс",Таблица616[[#This Row],[Оптовая цена KRW за 1шт]]/$H$1)</f>
        <v>Введите курс</v>
      </c>
      <c r="J1089" s="83"/>
      <c r="K1089" s="84">
        <f>Таблица616[[#This Row],[Заказ коробок ]]*Таблица616[[#This Row],[Кол-во шт в коробке]]</f>
        <v>0</v>
      </c>
      <c r="L1089" s="85">
        <f>Таблица616[[#This Row],[Общее кол-во шт]]*Таблица616[[#This Row],[Оптовая цена KRW за 1шт]]</f>
        <v>0</v>
      </c>
      <c r="M1089" s="86" t="str">
        <f>IFERROR(Таблица616[[#This Row],[Общее кол-во шт]]*Таблица616[[#This Row],[Оптовая цена USD за 1шт]],"")</f>
        <v/>
      </c>
      <c r="N1089" s="87"/>
    </row>
    <row r="1090" spans="1:14" ht="22.5" customHeight="1">
      <c r="A1090" s="44" t="s">
        <v>730</v>
      </c>
      <c r="B1090" s="76">
        <v>8806164172346</v>
      </c>
      <c r="C1090" s="50" t="s">
        <v>4067</v>
      </c>
      <c r="D1090" s="77" t="s">
        <v>4080</v>
      </c>
      <c r="E1090" s="78">
        <v>8000</v>
      </c>
      <c r="F1090" s="15">
        <v>0.5</v>
      </c>
      <c r="G1090" s="80">
        <v>44</v>
      </c>
      <c r="H1090" s="81">
        <f>Таблица616[[#This Row],[Коэфициент стоимости]]*Таблица616[[#This Row],[Розничная цена KRW]]</f>
        <v>4000</v>
      </c>
      <c r="I1090" s="82" t="str">
        <f>IF($H$1="","Введите курс",Таблица616[[#This Row],[Оптовая цена KRW за 1шт]]/$H$1)</f>
        <v>Введите курс</v>
      </c>
      <c r="J1090" s="83"/>
      <c r="K1090" s="84">
        <f>Таблица616[[#This Row],[Заказ коробок ]]*Таблица616[[#This Row],[Кол-во шт в коробке]]</f>
        <v>0</v>
      </c>
      <c r="L1090" s="85">
        <f>Таблица616[[#This Row],[Общее кол-во шт]]*Таблица616[[#This Row],[Оптовая цена KRW за 1шт]]</f>
        <v>0</v>
      </c>
      <c r="M1090" s="86" t="str">
        <f>IFERROR(Таблица616[[#This Row],[Общее кол-во шт]]*Таблица616[[#This Row],[Оптовая цена USD за 1шт]],"")</f>
        <v/>
      </c>
      <c r="N1090" s="87"/>
    </row>
    <row r="1091" spans="1:14" ht="22.5" customHeight="1">
      <c r="A1091" s="44" t="s">
        <v>731</v>
      </c>
      <c r="B1091" s="76">
        <v>8806164172223</v>
      </c>
      <c r="C1091" s="50" t="s">
        <v>4081</v>
      </c>
      <c r="D1091" s="77" t="s">
        <v>4082</v>
      </c>
      <c r="E1091" s="78">
        <v>4000</v>
      </c>
      <c r="F1091" s="15">
        <v>0.5</v>
      </c>
      <c r="G1091" s="80">
        <v>10</v>
      </c>
      <c r="H1091" s="81">
        <f>Таблица616[[#This Row],[Коэфициент стоимости]]*Таблица616[[#This Row],[Розничная цена KRW]]</f>
        <v>2000</v>
      </c>
      <c r="I1091" s="82" t="str">
        <f>IF($H$1="","Введите курс",Таблица616[[#This Row],[Оптовая цена KRW за 1шт]]/$H$1)</f>
        <v>Введите курс</v>
      </c>
      <c r="J1091" s="83"/>
      <c r="K1091" s="84">
        <f>Таблица616[[#This Row],[Заказ коробок ]]*Таблица616[[#This Row],[Кол-во шт в коробке]]</f>
        <v>0</v>
      </c>
      <c r="L1091" s="85">
        <f>Таблица616[[#This Row],[Общее кол-во шт]]*Таблица616[[#This Row],[Оптовая цена KRW за 1шт]]</f>
        <v>0</v>
      </c>
      <c r="M1091" s="86" t="str">
        <f>IFERROR(Таблица616[[#This Row],[Общее кол-во шт]]*Таблица616[[#This Row],[Оптовая цена USD за 1шт]],"")</f>
        <v/>
      </c>
      <c r="N1091" s="87"/>
    </row>
    <row r="1092" spans="1:14" ht="22.5" customHeight="1">
      <c r="A1092" s="44" t="s">
        <v>6314</v>
      </c>
      <c r="B1092" s="76">
        <v>8806164175903</v>
      </c>
      <c r="C1092" s="50" t="s">
        <v>6315</v>
      </c>
      <c r="D1092" s="77" t="s">
        <v>6316</v>
      </c>
      <c r="E1092" s="78">
        <v>23000</v>
      </c>
      <c r="F1092" s="15">
        <v>0.5</v>
      </c>
      <c r="G1092" s="80">
        <v>10</v>
      </c>
      <c r="H1092" s="81">
        <f>Таблица616[[#This Row],[Коэфициент стоимости]]*Таблица616[[#This Row],[Розничная цена KRW]]</f>
        <v>11500</v>
      </c>
      <c r="I1092" s="82" t="str">
        <f>IF($H$1="","Введите курс",Таблица616[[#This Row],[Оптовая цена KRW за 1шт]]/$H$1)</f>
        <v>Введите курс</v>
      </c>
      <c r="J1092" s="83"/>
      <c r="K1092" s="84">
        <f>Таблица616[[#This Row],[Заказ коробок ]]*Таблица616[[#This Row],[Кол-во шт в коробке]]</f>
        <v>0</v>
      </c>
      <c r="L1092" s="85">
        <f>Таблица616[[#This Row],[Общее кол-во шт]]*Таблица616[[#This Row],[Оптовая цена KRW за 1шт]]</f>
        <v>0</v>
      </c>
      <c r="M1092" s="86" t="str">
        <f>IFERROR(Таблица616[[#This Row],[Общее кол-во шт]]*Таблица616[[#This Row],[Оптовая цена USD за 1шт]],"")</f>
        <v/>
      </c>
      <c r="N1092" s="87"/>
    </row>
    <row r="1093" spans="1:14" ht="22.5" customHeight="1">
      <c r="A1093" s="44" t="s">
        <v>6317</v>
      </c>
      <c r="B1093" s="76">
        <v>8806164176986</v>
      </c>
      <c r="C1093" s="50" t="s">
        <v>6318</v>
      </c>
      <c r="D1093" s="77" t="s">
        <v>6319</v>
      </c>
      <c r="E1093" s="78">
        <v>13000</v>
      </c>
      <c r="F1093" s="15">
        <v>0.5</v>
      </c>
      <c r="G1093" s="80">
        <v>10</v>
      </c>
      <c r="H1093" s="81">
        <f>Таблица616[[#This Row],[Коэфициент стоимости]]*Таблица616[[#This Row],[Розничная цена KRW]]</f>
        <v>6500</v>
      </c>
      <c r="I1093" s="82" t="str">
        <f>IF($H$1="","Введите курс",Таблица616[[#This Row],[Оптовая цена KRW за 1шт]]/$H$1)</f>
        <v>Введите курс</v>
      </c>
      <c r="J1093" s="83"/>
      <c r="K1093" s="84">
        <f>Таблица616[[#This Row],[Заказ коробок ]]*Таблица616[[#This Row],[Кол-во шт в коробке]]</f>
        <v>0</v>
      </c>
      <c r="L1093" s="85">
        <f>Таблица616[[#This Row],[Общее кол-во шт]]*Таблица616[[#This Row],[Оптовая цена KRW за 1шт]]</f>
        <v>0</v>
      </c>
      <c r="M1093" s="86" t="str">
        <f>IFERROR(Таблица616[[#This Row],[Общее кол-во шт]]*Таблица616[[#This Row],[Оптовая цена USD за 1шт]],"")</f>
        <v/>
      </c>
      <c r="N1093" s="87"/>
    </row>
    <row r="1094" spans="1:14" ht="22.5" customHeight="1">
      <c r="A1094" s="44" t="s">
        <v>6320</v>
      </c>
      <c r="B1094" s="76">
        <v>8806164177129</v>
      </c>
      <c r="C1094" s="50" t="s">
        <v>6321</v>
      </c>
      <c r="D1094" s="77" t="s">
        <v>6322</v>
      </c>
      <c r="E1094" s="78">
        <v>14000</v>
      </c>
      <c r="F1094" s="15">
        <v>0.5</v>
      </c>
      <c r="G1094" s="80">
        <v>10</v>
      </c>
      <c r="H1094" s="81">
        <f>Таблица616[[#This Row],[Коэфициент стоимости]]*Таблица616[[#This Row],[Розничная цена KRW]]</f>
        <v>7000</v>
      </c>
      <c r="I1094" s="82" t="str">
        <f>IF($H$1="","Введите курс",Таблица616[[#This Row],[Оптовая цена KRW за 1шт]]/$H$1)</f>
        <v>Введите курс</v>
      </c>
      <c r="J1094" s="83"/>
      <c r="K1094" s="84">
        <f>Таблица616[[#This Row],[Заказ коробок ]]*Таблица616[[#This Row],[Кол-во шт в коробке]]</f>
        <v>0</v>
      </c>
      <c r="L1094" s="85">
        <f>Таблица616[[#This Row],[Общее кол-во шт]]*Таблица616[[#This Row],[Оптовая цена KRW за 1шт]]</f>
        <v>0</v>
      </c>
      <c r="M1094" s="86" t="str">
        <f>IFERROR(Таблица616[[#This Row],[Общее кол-во шт]]*Таблица616[[#This Row],[Оптовая цена USD за 1шт]],"")</f>
        <v/>
      </c>
      <c r="N1094" s="87"/>
    </row>
    <row r="1095" spans="1:14" ht="22.5" customHeight="1">
      <c r="A1095" s="44" t="s">
        <v>6323</v>
      </c>
      <c r="B1095" s="76">
        <v>8806164176955</v>
      </c>
      <c r="C1095" s="50" t="s">
        <v>6324</v>
      </c>
      <c r="D1095" s="77" t="s">
        <v>6325</v>
      </c>
      <c r="E1095" s="78">
        <v>12000</v>
      </c>
      <c r="F1095" s="15">
        <v>0.5</v>
      </c>
      <c r="G1095" s="80">
        <v>10</v>
      </c>
      <c r="H1095" s="81">
        <f>Таблица616[[#This Row],[Коэфициент стоимости]]*Таблица616[[#This Row],[Розничная цена KRW]]</f>
        <v>6000</v>
      </c>
      <c r="I1095" s="82" t="str">
        <f>IF($H$1="","Введите курс",Таблица616[[#This Row],[Оптовая цена KRW за 1шт]]/$H$1)</f>
        <v>Введите курс</v>
      </c>
      <c r="J1095" s="83"/>
      <c r="K1095" s="84">
        <f>Таблица616[[#This Row],[Заказ коробок ]]*Таблица616[[#This Row],[Кол-во шт в коробке]]</f>
        <v>0</v>
      </c>
      <c r="L1095" s="85">
        <f>Таблица616[[#This Row],[Общее кол-во шт]]*Таблица616[[#This Row],[Оптовая цена KRW за 1шт]]</f>
        <v>0</v>
      </c>
      <c r="M1095" s="86" t="str">
        <f>IFERROR(Таблица616[[#This Row],[Общее кол-во шт]]*Таблица616[[#This Row],[Оптовая цена USD за 1шт]],"")</f>
        <v/>
      </c>
      <c r="N1095" s="87"/>
    </row>
    <row r="1096" spans="1:14" ht="22.5" customHeight="1">
      <c r="A1096" s="44" t="s">
        <v>6326</v>
      </c>
      <c r="B1096" s="76">
        <v>8806164172711</v>
      </c>
      <c r="C1096" s="50" t="s">
        <v>6327</v>
      </c>
      <c r="D1096" s="77" t="s">
        <v>6328</v>
      </c>
      <c r="E1096" s="78">
        <v>15000</v>
      </c>
      <c r="F1096" s="15">
        <v>0.5</v>
      </c>
      <c r="G1096" s="80">
        <v>10</v>
      </c>
      <c r="H1096" s="81">
        <f>Таблица616[[#This Row],[Коэфициент стоимости]]*Таблица616[[#This Row],[Розничная цена KRW]]</f>
        <v>7500</v>
      </c>
      <c r="I1096" s="82" t="str">
        <f>IF($H$1="","Введите курс",Таблица616[[#This Row],[Оптовая цена KRW за 1шт]]/$H$1)</f>
        <v>Введите курс</v>
      </c>
      <c r="J1096" s="83"/>
      <c r="K1096" s="84">
        <f>Таблица616[[#This Row],[Заказ коробок ]]*Таблица616[[#This Row],[Кол-во шт в коробке]]</f>
        <v>0</v>
      </c>
      <c r="L1096" s="85">
        <f>Таблица616[[#This Row],[Общее кол-во шт]]*Таблица616[[#This Row],[Оптовая цена KRW за 1шт]]</f>
        <v>0</v>
      </c>
      <c r="M1096" s="86" t="str">
        <f>IFERROR(Таблица616[[#This Row],[Общее кол-во шт]]*Таблица616[[#This Row],[Оптовая цена USD за 1шт]],"")</f>
        <v/>
      </c>
      <c r="N1096" s="87"/>
    </row>
    <row r="1097" spans="1:14" ht="22.5" customHeight="1">
      <c r="A1097" s="44" t="s">
        <v>6329</v>
      </c>
      <c r="B1097" s="76">
        <v>8806164176368</v>
      </c>
      <c r="C1097" s="50" t="s">
        <v>6330</v>
      </c>
      <c r="D1097" s="77" t="s">
        <v>6331</v>
      </c>
      <c r="E1097" s="78">
        <v>10000</v>
      </c>
      <c r="F1097" s="15">
        <v>0.5</v>
      </c>
      <c r="G1097" s="80">
        <v>12</v>
      </c>
      <c r="H1097" s="81">
        <f>Таблица616[[#This Row],[Коэфициент стоимости]]*Таблица616[[#This Row],[Розничная цена KRW]]</f>
        <v>5000</v>
      </c>
      <c r="I1097" s="82" t="str">
        <f>IF($H$1="","Введите курс",Таблица616[[#This Row],[Оптовая цена KRW за 1шт]]/$H$1)</f>
        <v>Введите курс</v>
      </c>
      <c r="J1097" s="83"/>
      <c r="K1097" s="84">
        <f>Таблица616[[#This Row],[Заказ коробок ]]*Таблица616[[#This Row],[Кол-во шт в коробке]]</f>
        <v>0</v>
      </c>
      <c r="L1097" s="85">
        <f>Таблица616[[#This Row],[Общее кол-во шт]]*Таблица616[[#This Row],[Оптовая цена KRW за 1шт]]</f>
        <v>0</v>
      </c>
      <c r="M1097" s="86" t="str">
        <f>IFERROR(Таблица616[[#This Row],[Общее кол-во шт]]*Таблица616[[#This Row],[Оптовая цена USD за 1шт]],"")</f>
        <v/>
      </c>
      <c r="N1097" s="87"/>
    </row>
    <row r="1098" spans="1:14" ht="22.5" customHeight="1">
      <c r="A1098" s="44" t="s">
        <v>6332</v>
      </c>
      <c r="B1098" s="76">
        <v>8806164177105</v>
      </c>
      <c r="C1098" s="50" t="s">
        <v>6333</v>
      </c>
      <c r="D1098" s="77" t="s">
        <v>6334</v>
      </c>
      <c r="E1098" s="78">
        <v>13000</v>
      </c>
      <c r="F1098" s="15">
        <v>0.5</v>
      </c>
      <c r="G1098" s="80">
        <v>12</v>
      </c>
      <c r="H1098" s="81">
        <f>Таблица616[[#This Row],[Коэфициент стоимости]]*Таблица616[[#This Row],[Розничная цена KRW]]</f>
        <v>6500</v>
      </c>
      <c r="I1098" s="82" t="str">
        <f>IF($H$1="","Введите курс",Таблица616[[#This Row],[Оптовая цена KRW за 1шт]]/$H$1)</f>
        <v>Введите курс</v>
      </c>
      <c r="J1098" s="83"/>
      <c r="K1098" s="84">
        <f>Таблица616[[#This Row],[Заказ коробок ]]*Таблица616[[#This Row],[Кол-во шт в коробке]]</f>
        <v>0</v>
      </c>
      <c r="L1098" s="85">
        <f>Таблица616[[#This Row],[Общее кол-во шт]]*Таблица616[[#This Row],[Оптовая цена KRW за 1шт]]</f>
        <v>0</v>
      </c>
      <c r="M1098" s="86" t="str">
        <f>IFERROR(Таблица616[[#This Row],[Общее кол-во шт]]*Таблица616[[#This Row],[Оптовая цена USD за 1шт]],"")</f>
        <v/>
      </c>
      <c r="N1098" s="87"/>
    </row>
    <row r="1099" spans="1:14" ht="22.5" customHeight="1">
      <c r="A1099" s="44" t="s">
        <v>6335</v>
      </c>
      <c r="B1099" s="76">
        <v>8806164177099</v>
      </c>
      <c r="C1099" s="50" t="s">
        <v>6336</v>
      </c>
      <c r="D1099" s="77" t="s">
        <v>6337</v>
      </c>
      <c r="E1099" s="78">
        <v>13000</v>
      </c>
      <c r="F1099" s="15">
        <v>0.5</v>
      </c>
      <c r="G1099" s="80">
        <v>12</v>
      </c>
      <c r="H1099" s="81">
        <f>Таблица616[[#This Row],[Коэфициент стоимости]]*Таблица616[[#This Row],[Розничная цена KRW]]</f>
        <v>6500</v>
      </c>
      <c r="I1099" s="82" t="str">
        <f>IF($H$1="","Введите курс",Таблица616[[#This Row],[Оптовая цена KRW за 1шт]]/$H$1)</f>
        <v>Введите курс</v>
      </c>
      <c r="J1099" s="83"/>
      <c r="K1099" s="84">
        <f>Таблица616[[#This Row],[Заказ коробок ]]*Таблица616[[#This Row],[Кол-во шт в коробке]]</f>
        <v>0</v>
      </c>
      <c r="L1099" s="85">
        <f>Таблица616[[#This Row],[Общее кол-во шт]]*Таблица616[[#This Row],[Оптовая цена KRW за 1шт]]</f>
        <v>0</v>
      </c>
      <c r="M1099" s="86" t="str">
        <f>IFERROR(Таблица616[[#This Row],[Общее кол-во шт]]*Таблица616[[#This Row],[Оптовая цена USD за 1шт]],"")</f>
        <v/>
      </c>
      <c r="N1099" s="87"/>
    </row>
    <row r="1100" spans="1:14" ht="22.5" customHeight="1">
      <c r="A1100" s="44" t="s">
        <v>6338</v>
      </c>
      <c r="B1100" s="76">
        <v>8806164177006</v>
      </c>
      <c r="C1100" s="50" t="s">
        <v>6339</v>
      </c>
      <c r="D1100" s="77" t="s">
        <v>6340</v>
      </c>
      <c r="E1100" s="78">
        <v>8000</v>
      </c>
      <c r="F1100" s="15">
        <v>0.5</v>
      </c>
      <c r="G1100" s="80">
        <v>10</v>
      </c>
      <c r="H1100" s="81">
        <f>Таблица616[[#This Row],[Коэфициент стоимости]]*Таблица616[[#This Row],[Розничная цена KRW]]</f>
        <v>4000</v>
      </c>
      <c r="I1100" s="82" t="str">
        <f>IF($H$1="","Введите курс",Таблица616[[#This Row],[Оптовая цена KRW за 1шт]]/$H$1)</f>
        <v>Введите курс</v>
      </c>
      <c r="J1100" s="83"/>
      <c r="K1100" s="84">
        <f>Таблица616[[#This Row],[Заказ коробок ]]*Таблица616[[#This Row],[Кол-во шт в коробке]]</f>
        <v>0</v>
      </c>
      <c r="L1100" s="85">
        <f>Таблица616[[#This Row],[Общее кол-во шт]]*Таблица616[[#This Row],[Оптовая цена KRW за 1шт]]</f>
        <v>0</v>
      </c>
      <c r="M1100" s="86" t="str">
        <f>IFERROR(Таблица616[[#This Row],[Общее кол-во шт]]*Таблица616[[#This Row],[Оптовая цена USD за 1шт]],"")</f>
        <v/>
      </c>
      <c r="N1100" s="87"/>
    </row>
    <row r="1101" spans="1:14" ht="22.5" customHeight="1">
      <c r="A1101" s="44" t="s">
        <v>6341</v>
      </c>
      <c r="B1101" s="76">
        <v>8806164177143</v>
      </c>
      <c r="C1101" s="50" t="s">
        <v>6342</v>
      </c>
      <c r="D1101" s="77" t="s">
        <v>6343</v>
      </c>
      <c r="E1101" s="78">
        <v>12000</v>
      </c>
      <c r="F1101" s="15">
        <v>0.5</v>
      </c>
      <c r="G1101" s="80">
        <v>12</v>
      </c>
      <c r="H1101" s="81">
        <f>Таблица616[[#This Row],[Коэфициент стоимости]]*Таблица616[[#This Row],[Розничная цена KRW]]</f>
        <v>6000</v>
      </c>
      <c r="I1101" s="82" t="str">
        <f>IF($H$1="","Введите курс",Таблица616[[#This Row],[Оптовая цена KRW за 1шт]]/$H$1)</f>
        <v>Введите курс</v>
      </c>
      <c r="J1101" s="83"/>
      <c r="K1101" s="84">
        <f>Таблица616[[#This Row],[Заказ коробок ]]*Таблица616[[#This Row],[Кол-во шт в коробке]]</f>
        <v>0</v>
      </c>
      <c r="L1101" s="85">
        <f>Таблица616[[#This Row],[Общее кол-во шт]]*Таблица616[[#This Row],[Оптовая цена KRW за 1шт]]</f>
        <v>0</v>
      </c>
      <c r="M1101" s="86" t="str">
        <f>IFERROR(Таблица616[[#This Row],[Общее кол-во шт]]*Таблица616[[#This Row],[Оптовая цена USD за 1шт]],"")</f>
        <v/>
      </c>
      <c r="N1101" s="87"/>
    </row>
    <row r="1102" spans="1:14" ht="22.5" customHeight="1">
      <c r="A1102" s="44" t="s">
        <v>6344</v>
      </c>
      <c r="B1102" s="76">
        <v>8806164177136</v>
      </c>
      <c r="C1102" s="50" t="s">
        <v>6345</v>
      </c>
      <c r="D1102" s="77" t="s">
        <v>6346</v>
      </c>
      <c r="E1102" s="78">
        <v>20000</v>
      </c>
      <c r="F1102" s="15">
        <v>0.5</v>
      </c>
      <c r="G1102" s="80">
        <v>12</v>
      </c>
      <c r="H1102" s="81">
        <f>Таблица616[[#This Row],[Коэфициент стоимости]]*Таблица616[[#This Row],[Розничная цена KRW]]</f>
        <v>10000</v>
      </c>
      <c r="I1102" s="82" t="str">
        <f>IF($H$1="","Введите курс",Таблица616[[#This Row],[Оптовая цена KRW за 1шт]]/$H$1)</f>
        <v>Введите курс</v>
      </c>
      <c r="J1102" s="83"/>
      <c r="K1102" s="84">
        <f>Таблица616[[#This Row],[Заказ коробок ]]*Таблица616[[#This Row],[Кол-во шт в коробке]]</f>
        <v>0</v>
      </c>
      <c r="L1102" s="85">
        <f>Таблица616[[#This Row],[Общее кол-во шт]]*Таблица616[[#This Row],[Оптовая цена KRW за 1шт]]</f>
        <v>0</v>
      </c>
      <c r="M1102" s="86" t="str">
        <f>IFERROR(Таблица616[[#This Row],[Общее кол-во шт]]*Таблица616[[#This Row],[Оптовая цена USD за 1шт]],"")</f>
        <v/>
      </c>
      <c r="N1102" s="87"/>
    </row>
    <row r="1103" spans="1:14" ht="22.5" customHeight="1">
      <c r="A1103" s="44" t="s">
        <v>6347</v>
      </c>
      <c r="B1103" s="76">
        <v>8806164177020</v>
      </c>
      <c r="C1103" s="50" t="s">
        <v>6348</v>
      </c>
      <c r="D1103" s="77" t="s">
        <v>6349</v>
      </c>
      <c r="E1103" s="78">
        <v>8000</v>
      </c>
      <c r="F1103" s="15">
        <v>0.5</v>
      </c>
      <c r="G1103" s="80">
        <v>12</v>
      </c>
      <c r="H1103" s="81">
        <f>Таблица616[[#This Row],[Коэфициент стоимости]]*Таблица616[[#This Row],[Розничная цена KRW]]</f>
        <v>4000</v>
      </c>
      <c r="I1103" s="82" t="str">
        <f>IF($H$1="","Введите курс",Таблица616[[#This Row],[Оптовая цена KRW за 1шт]]/$H$1)</f>
        <v>Введите курс</v>
      </c>
      <c r="J1103" s="83"/>
      <c r="K1103" s="84">
        <f>Таблица616[[#This Row],[Заказ коробок ]]*Таблица616[[#This Row],[Кол-во шт в коробке]]</f>
        <v>0</v>
      </c>
      <c r="L1103" s="85">
        <f>Таблица616[[#This Row],[Общее кол-во шт]]*Таблица616[[#This Row],[Оптовая цена KRW за 1шт]]</f>
        <v>0</v>
      </c>
      <c r="M1103" s="86" t="str">
        <f>IFERROR(Таблица616[[#This Row],[Общее кол-во шт]]*Таблица616[[#This Row],[Оптовая цена USD за 1шт]],"")</f>
        <v/>
      </c>
      <c r="N1103" s="87"/>
    </row>
    <row r="1104" spans="1:14" ht="22.5" customHeight="1">
      <c r="A1104" s="44" t="s">
        <v>6350</v>
      </c>
      <c r="B1104" s="76">
        <v>8806164177013</v>
      </c>
      <c r="C1104" s="50" t="s">
        <v>6351</v>
      </c>
      <c r="D1104" s="77" t="s">
        <v>6352</v>
      </c>
      <c r="E1104" s="78">
        <v>8000</v>
      </c>
      <c r="F1104" s="15">
        <v>0.5</v>
      </c>
      <c r="G1104" s="80">
        <v>12</v>
      </c>
      <c r="H1104" s="81">
        <f>Таблица616[[#This Row],[Коэфициент стоимости]]*Таблица616[[#This Row],[Розничная цена KRW]]</f>
        <v>4000</v>
      </c>
      <c r="I1104" s="82" t="str">
        <f>IF($H$1="","Введите курс",Таблица616[[#This Row],[Оптовая цена KRW за 1шт]]/$H$1)</f>
        <v>Введите курс</v>
      </c>
      <c r="J1104" s="83"/>
      <c r="K1104" s="84">
        <f>Таблица616[[#This Row],[Заказ коробок ]]*Таблица616[[#This Row],[Кол-во шт в коробке]]</f>
        <v>0</v>
      </c>
      <c r="L1104" s="85">
        <f>Таблица616[[#This Row],[Общее кол-во шт]]*Таблица616[[#This Row],[Оптовая цена KRW за 1шт]]</f>
        <v>0</v>
      </c>
      <c r="M1104" s="86" t="str">
        <f>IFERROR(Таблица616[[#This Row],[Общее кол-во шт]]*Таблица616[[#This Row],[Оптовая цена USD за 1шт]],"")</f>
        <v/>
      </c>
      <c r="N1104" s="87"/>
    </row>
    <row r="1105" spans="1:14" ht="22.5" customHeight="1">
      <c r="A1105" s="44" t="s">
        <v>6353</v>
      </c>
      <c r="B1105" s="76">
        <v>8806164177044</v>
      </c>
      <c r="C1105" s="50" t="s">
        <v>6354</v>
      </c>
      <c r="D1105" s="77" t="s">
        <v>6355</v>
      </c>
      <c r="E1105" s="78">
        <v>8000</v>
      </c>
      <c r="F1105" s="15">
        <v>0.5</v>
      </c>
      <c r="G1105" s="80">
        <v>12</v>
      </c>
      <c r="H1105" s="81">
        <f>Таблица616[[#This Row],[Коэфициент стоимости]]*Таблица616[[#This Row],[Розничная цена KRW]]</f>
        <v>4000</v>
      </c>
      <c r="I1105" s="82" t="str">
        <f>IF($H$1="","Введите курс",Таблица616[[#This Row],[Оптовая цена KRW за 1шт]]/$H$1)</f>
        <v>Введите курс</v>
      </c>
      <c r="J1105" s="83"/>
      <c r="K1105" s="84">
        <f>Таблица616[[#This Row],[Заказ коробок ]]*Таблица616[[#This Row],[Кол-во шт в коробке]]</f>
        <v>0</v>
      </c>
      <c r="L1105" s="85">
        <f>Таблица616[[#This Row],[Общее кол-во шт]]*Таблица616[[#This Row],[Оптовая цена KRW за 1шт]]</f>
        <v>0</v>
      </c>
      <c r="M1105" s="86" t="str">
        <f>IFERROR(Таблица616[[#This Row],[Общее кол-во шт]]*Таблица616[[#This Row],[Оптовая цена USD за 1шт]],"")</f>
        <v/>
      </c>
      <c r="N1105" s="87"/>
    </row>
    <row r="1106" spans="1:14" ht="22.5" customHeight="1">
      <c r="A1106" s="44" t="s">
        <v>6356</v>
      </c>
      <c r="B1106" s="76">
        <v>8806164177037</v>
      </c>
      <c r="C1106" s="50" t="s">
        <v>6357</v>
      </c>
      <c r="D1106" s="77" t="s">
        <v>6358</v>
      </c>
      <c r="E1106" s="78">
        <v>8000</v>
      </c>
      <c r="F1106" s="15">
        <v>0.5</v>
      </c>
      <c r="G1106" s="80">
        <v>12</v>
      </c>
      <c r="H1106" s="81">
        <f>Таблица616[[#This Row],[Коэфициент стоимости]]*Таблица616[[#This Row],[Розничная цена KRW]]</f>
        <v>4000</v>
      </c>
      <c r="I1106" s="82" t="str">
        <f>IF($H$1="","Введите курс",Таблица616[[#This Row],[Оптовая цена KRW за 1шт]]/$H$1)</f>
        <v>Введите курс</v>
      </c>
      <c r="J1106" s="83"/>
      <c r="K1106" s="84">
        <f>Таблица616[[#This Row],[Заказ коробок ]]*Таблица616[[#This Row],[Кол-во шт в коробке]]</f>
        <v>0</v>
      </c>
      <c r="L1106" s="85">
        <f>Таблица616[[#This Row],[Общее кол-во шт]]*Таблица616[[#This Row],[Оптовая цена KRW за 1шт]]</f>
        <v>0</v>
      </c>
      <c r="M1106" s="86" t="str">
        <f>IFERROR(Таблица616[[#This Row],[Общее кол-во шт]]*Таблица616[[#This Row],[Оптовая цена USD за 1шт]],"")</f>
        <v/>
      </c>
      <c r="N1106" s="87"/>
    </row>
    <row r="1107" spans="1:14" ht="22.5" customHeight="1">
      <c r="A1107" s="44" t="s">
        <v>6359</v>
      </c>
      <c r="B1107" s="76">
        <v>8806164177051</v>
      </c>
      <c r="C1107" s="50" t="s">
        <v>6360</v>
      </c>
      <c r="D1107" s="77" t="s">
        <v>6361</v>
      </c>
      <c r="E1107" s="78">
        <v>8000</v>
      </c>
      <c r="F1107" s="15">
        <v>0.5</v>
      </c>
      <c r="G1107" s="80">
        <v>12</v>
      </c>
      <c r="H1107" s="81">
        <f>Таблица616[[#This Row],[Коэфициент стоимости]]*Таблица616[[#This Row],[Розничная цена KRW]]</f>
        <v>4000</v>
      </c>
      <c r="I1107" s="82" t="str">
        <f>IF($H$1="","Введите курс",Таблица616[[#This Row],[Оптовая цена KRW за 1шт]]/$H$1)</f>
        <v>Введите курс</v>
      </c>
      <c r="J1107" s="83"/>
      <c r="K1107" s="84">
        <f>Таблица616[[#This Row],[Заказ коробок ]]*Таблица616[[#This Row],[Кол-во шт в коробке]]</f>
        <v>0</v>
      </c>
      <c r="L1107" s="85">
        <f>Таблица616[[#This Row],[Общее кол-во шт]]*Таблица616[[#This Row],[Оптовая цена KRW за 1шт]]</f>
        <v>0</v>
      </c>
      <c r="M1107" s="86" t="str">
        <f>IFERROR(Таблица616[[#This Row],[Общее кол-во шт]]*Таблица616[[#This Row],[Оптовая цена USD за 1шт]],"")</f>
        <v/>
      </c>
      <c r="N1107" s="87"/>
    </row>
    <row r="1108" spans="1:14" ht="22.5" customHeight="1">
      <c r="A1108" s="44" t="s">
        <v>6362</v>
      </c>
      <c r="B1108" s="76">
        <v>8806164176894</v>
      </c>
      <c r="C1108" s="50" t="s">
        <v>6363</v>
      </c>
      <c r="D1108" s="77" t="s">
        <v>6364</v>
      </c>
      <c r="E1108" s="78">
        <v>42000</v>
      </c>
      <c r="F1108" s="15">
        <v>0.5</v>
      </c>
      <c r="G1108" s="80">
        <v>10</v>
      </c>
      <c r="H1108" s="81">
        <f>Таблица616[[#This Row],[Коэфициент стоимости]]*Таблица616[[#This Row],[Розничная цена KRW]]</f>
        <v>21000</v>
      </c>
      <c r="I1108" s="82" t="str">
        <f>IF($H$1="","Введите курс",Таблица616[[#This Row],[Оптовая цена KRW за 1шт]]/$H$1)</f>
        <v>Введите курс</v>
      </c>
      <c r="J1108" s="83"/>
      <c r="K1108" s="84">
        <f>Таблица616[[#This Row],[Заказ коробок ]]*Таблица616[[#This Row],[Кол-во шт в коробке]]</f>
        <v>0</v>
      </c>
      <c r="L1108" s="85">
        <f>Таблица616[[#This Row],[Общее кол-во шт]]*Таблица616[[#This Row],[Оптовая цена KRW за 1шт]]</f>
        <v>0</v>
      </c>
      <c r="M1108" s="86" t="str">
        <f>IFERROR(Таблица616[[#This Row],[Общее кол-во шт]]*Таблица616[[#This Row],[Оптовая цена USD за 1шт]],"")</f>
        <v/>
      </c>
      <c r="N1108" s="87"/>
    </row>
    <row r="1109" spans="1:14" ht="22.5" customHeight="1">
      <c r="A1109" s="44" t="s">
        <v>6365</v>
      </c>
      <c r="B1109" s="76">
        <v>8806164176221</v>
      </c>
      <c r="C1109" s="50" t="s">
        <v>6366</v>
      </c>
      <c r="D1109" s="77" t="s">
        <v>6367</v>
      </c>
      <c r="E1109" s="78">
        <v>3900</v>
      </c>
      <c r="F1109" s="15">
        <v>0.5</v>
      </c>
      <c r="G1109" s="80">
        <v>20</v>
      </c>
      <c r="H1109" s="81">
        <f>Таблица616[[#This Row],[Коэфициент стоимости]]*Таблица616[[#This Row],[Розничная цена KRW]]</f>
        <v>1950</v>
      </c>
      <c r="I1109" s="82" t="str">
        <f>IF($H$1="","Введите курс",Таблица616[[#This Row],[Оптовая цена KRW за 1шт]]/$H$1)</f>
        <v>Введите курс</v>
      </c>
      <c r="J1109" s="83"/>
      <c r="K1109" s="84">
        <f>Таблица616[[#This Row],[Заказ коробок ]]*Таблица616[[#This Row],[Кол-во шт в коробке]]</f>
        <v>0</v>
      </c>
      <c r="L1109" s="85">
        <f>Таблица616[[#This Row],[Общее кол-во шт]]*Таблица616[[#This Row],[Оптовая цена KRW за 1шт]]</f>
        <v>0</v>
      </c>
      <c r="M1109" s="86" t="str">
        <f>IFERROR(Таблица616[[#This Row],[Общее кол-во шт]]*Таблица616[[#This Row],[Оптовая цена USD за 1шт]],"")</f>
        <v/>
      </c>
      <c r="N1109" s="87"/>
    </row>
    <row r="1110" spans="1:14" ht="22.5" customHeight="1">
      <c r="A1110" s="44" t="s">
        <v>6368</v>
      </c>
      <c r="B1110" s="76">
        <v>8806164176207</v>
      </c>
      <c r="C1110" s="50" t="s">
        <v>6369</v>
      </c>
      <c r="D1110" s="77" t="s">
        <v>6370</v>
      </c>
      <c r="E1110" s="78">
        <v>3900</v>
      </c>
      <c r="F1110" s="15">
        <v>0.5</v>
      </c>
      <c r="G1110" s="80">
        <v>20</v>
      </c>
      <c r="H1110" s="81">
        <f>Таблица616[[#This Row],[Коэфициент стоимости]]*Таблица616[[#This Row],[Розничная цена KRW]]</f>
        <v>1950</v>
      </c>
      <c r="I1110" s="82" t="str">
        <f>IF($H$1="","Введите курс",Таблица616[[#This Row],[Оптовая цена KRW за 1шт]]/$H$1)</f>
        <v>Введите курс</v>
      </c>
      <c r="J1110" s="83"/>
      <c r="K1110" s="84">
        <f>Таблица616[[#This Row],[Заказ коробок ]]*Таблица616[[#This Row],[Кол-во шт в коробке]]</f>
        <v>0</v>
      </c>
      <c r="L1110" s="85">
        <f>Таблица616[[#This Row],[Общее кол-во шт]]*Таблица616[[#This Row],[Оптовая цена KRW за 1шт]]</f>
        <v>0</v>
      </c>
      <c r="M1110" s="86" t="str">
        <f>IFERROR(Таблица616[[#This Row],[Общее кол-во шт]]*Таблица616[[#This Row],[Оптовая цена USD за 1шт]],"")</f>
        <v/>
      </c>
      <c r="N1110" s="87"/>
    </row>
    <row r="1111" spans="1:14" ht="22.5" customHeight="1">
      <c r="A1111" s="44" t="s">
        <v>6371</v>
      </c>
      <c r="B1111" s="76">
        <v>8806164176214</v>
      </c>
      <c r="C1111" s="50" t="s">
        <v>6372</v>
      </c>
      <c r="D1111" s="77" t="s">
        <v>6373</v>
      </c>
      <c r="E1111" s="78">
        <v>3900</v>
      </c>
      <c r="F1111" s="15">
        <v>0.5</v>
      </c>
      <c r="G1111" s="80">
        <v>20</v>
      </c>
      <c r="H1111" s="81">
        <f>Таблица616[[#This Row],[Коэфициент стоимости]]*Таблица616[[#This Row],[Розничная цена KRW]]</f>
        <v>1950</v>
      </c>
      <c r="I1111" s="82" t="str">
        <f>IF($H$1="","Введите курс",Таблица616[[#This Row],[Оптовая цена KRW за 1шт]]/$H$1)</f>
        <v>Введите курс</v>
      </c>
      <c r="J1111" s="83"/>
      <c r="K1111" s="84">
        <f>Таблица616[[#This Row],[Заказ коробок ]]*Таблица616[[#This Row],[Кол-во шт в коробке]]</f>
        <v>0</v>
      </c>
      <c r="L1111" s="85">
        <f>Таблица616[[#This Row],[Общее кол-во шт]]*Таблица616[[#This Row],[Оптовая цена KRW за 1шт]]</f>
        <v>0</v>
      </c>
      <c r="M1111" s="86" t="str">
        <f>IFERROR(Таблица616[[#This Row],[Общее кол-во шт]]*Таблица616[[#This Row],[Оптовая цена USD за 1шт]],"")</f>
        <v/>
      </c>
      <c r="N1111" s="87"/>
    </row>
  </sheetData>
  <sheetProtection algorithmName="SHA-512" hashValue="P6nz26KIFTlPHe8B+5nqXAb1SlVD5iPwhvanzrRmy9EqGlXsWmXVaNBVsNES7RzgrKSp0YQ5Pmjzna4FB8O+xA==" saltValue="gIPZwiTOSDIWLuRw4L0BOA==" spinCount="100000" sheet="1" autoFilter="0" pivotTables="0"/>
  <mergeCells count="2">
    <mergeCell ref="A1:C1"/>
    <mergeCell ref="D1:F1"/>
  </mergeCells>
  <conditionalFormatting sqref="A1112:A1048576">
    <cfRule type="duplicateValues" dxfId="309" priority="1"/>
  </conditionalFormatting>
  <conditionalFormatting sqref="A1112:A1048576">
    <cfRule type="duplicateValues" dxfId="308" priority="2"/>
    <cfRule type="duplicateValues" dxfId="307" priority="3"/>
    <cfRule type="duplicateValues" dxfId="306" priority="4"/>
  </conditionalFormatting>
  <conditionalFormatting sqref="A3:A1111">
    <cfRule type="duplicateValues" dxfId="305" priority="5"/>
  </conditionalFormatting>
  <conditionalFormatting sqref="A3:A1111">
    <cfRule type="duplicateValues" dxfId="304" priority="6"/>
    <cfRule type="duplicateValues" dxfId="303" priority="7"/>
    <cfRule type="duplicateValues" dxfId="302" priority="8"/>
  </conditionalFormatting>
  <conditionalFormatting sqref="A3:A1111">
    <cfRule type="duplicateValues" dxfId="301" priority="9"/>
  </conditionalFormatting>
  <conditionalFormatting sqref="A3:A1111">
    <cfRule type="duplicateValues" dxfId="300" priority="10"/>
    <cfRule type="duplicateValues" dxfId="299" priority="11"/>
    <cfRule type="duplicateValues" dxfId="298" priority="12"/>
  </conditionalFormatting>
  <hyperlinks>
    <hyperlink ref="G1" r:id="rId1" xr:uid="{5092795E-8C65-4653-9F0C-2D88A04D121A}"/>
    <hyperlink ref="N1" location="Главная!A1" display="Вернуться на Главную" xr:uid="{FE6C6A25-D87C-44C7-A350-C368E18B401E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309F-AB67-4A33-BEBA-9DD27EBC5E83}">
  <sheetPr>
    <pageSetUpPr fitToPage="1"/>
  </sheetPr>
  <dimension ref="A1:N75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1117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SUM(J3:J750)</f>
        <v>0</v>
      </c>
      <c r="K1" s="168">
        <f>SUM(K3:K750)</f>
        <v>0</v>
      </c>
      <c r="L1" s="169">
        <f>SUM(L3:L750)</f>
        <v>0</v>
      </c>
      <c r="M1" s="170">
        <f>SUM(M3:M750)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1118</v>
      </c>
      <c r="B3" s="14">
        <v>8806194040127</v>
      </c>
      <c r="C3" s="45" t="s">
        <v>1119</v>
      </c>
      <c r="D3" s="46" t="s">
        <v>7279</v>
      </c>
      <c r="E3" s="53">
        <v>10800</v>
      </c>
      <c r="F3" s="15">
        <v>0.51</v>
      </c>
      <c r="G3" s="47">
        <v>6</v>
      </c>
      <c r="H3" s="16">
        <f>Таблица650[[#This Row],[Коэфициент стоимости]]*Таблица650[[#This Row],[Розничная цена KRW]]</f>
        <v>5508</v>
      </c>
      <c r="I3" s="17" t="str">
        <f>IF($H$1="","Введите курс",Таблица650[[#This Row],[Оптовая цена KRW за 1шт]]/$H$1)</f>
        <v>Введите курс</v>
      </c>
      <c r="J3" s="48"/>
      <c r="K3" s="18">
        <f>Таблица650[[#This Row],[Заказ коробок ]]*Таблица650[[#This Row],[Кол-во шт в коробке]]</f>
        <v>0</v>
      </c>
      <c r="L3" s="16">
        <f>Таблица650[[#This Row],[Общее кол-во шт]]*Таблица650[[#This Row],[Оптовая цена KRW за 1шт]]</f>
        <v>0</v>
      </c>
      <c r="M3" s="19" t="str">
        <f>IFERROR(Таблица650[[#This Row],[Общее кол-во шт]]*Таблица650[[#This Row],[Оптовая цена USD за 1шт]],"")</f>
        <v/>
      </c>
      <c r="N3" s="49"/>
    </row>
    <row r="4" spans="1:14" ht="22.5" customHeight="1">
      <c r="A4" s="44" t="s">
        <v>1120</v>
      </c>
      <c r="B4" s="14">
        <v>8806194043623</v>
      </c>
      <c r="C4" s="50" t="s">
        <v>1124</v>
      </c>
      <c r="D4" s="46" t="s">
        <v>7280</v>
      </c>
      <c r="E4" s="16">
        <v>10800</v>
      </c>
      <c r="F4" s="15">
        <v>0.51</v>
      </c>
      <c r="G4" s="47">
        <v>6</v>
      </c>
      <c r="H4" s="55">
        <f>Таблица650[[#This Row],[Коэфициент стоимости]]*Таблица650[[#This Row],[Розничная цена KRW]]</f>
        <v>5508</v>
      </c>
      <c r="I4" s="17" t="str">
        <f>IF($H$1="","Введите курс",Таблица650[[#This Row],[Оптовая цена KRW за 1шт]]/$H$1)</f>
        <v>Введите курс</v>
      </c>
      <c r="J4" s="48"/>
      <c r="K4" s="18">
        <f>Таблица650[[#This Row],[Заказ коробок ]]*Таблица650[[#This Row],[Кол-во шт в коробке]]</f>
        <v>0</v>
      </c>
      <c r="L4" s="54">
        <f>Таблица650[[#This Row],[Общее кол-во шт]]*Таблица650[[#This Row],[Оптовая цена KRW за 1шт]]</f>
        <v>0</v>
      </c>
      <c r="M4" s="19" t="str">
        <f>IFERROR(Таблица650[[#This Row],[Общее кол-во шт]]*Таблица650[[#This Row],[Оптовая цена USD за 1шт]],"")</f>
        <v/>
      </c>
      <c r="N4" s="49"/>
    </row>
    <row r="5" spans="1:14" ht="22.5" customHeight="1">
      <c r="A5" s="44" t="s">
        <v>1121</v>
      </c>
      <c r="B5" s="14">
        <v>8806194043630</v>
      </c>
      <c r="C5" s="50" t="s">
        <v>1126</v>
      </c>
      <c r="D5" s="46" t="s">
        <v>7281</v>
      </c>
      <c r="E5" s="16">
        <v>10800</v>
      </c>
      <c r="F5" s="15">
        <v>0.51</v>
      </c>
      <c r="G5" s="47">
        <v>6</v>
      </c>
      <c r="H5" s="55">
        <f>Таблица650[[#This Row],[Коэфициент стоимости]]*Таблица650[[#This Row],[Розничная цена KRW]]</f>
        <v>5508</v>
      </c>
      <c r="I5" s="17" t="str">
        <f>IF($H$1="","Введите курс",Таблица650[[#This Row],[Оптовая цена KRW за 1шт]]/$H$1)</f>
        <v>Введите курс</v>
      </c>
      <c r="J5" s="48"/>
      <c r="K5" s="18">
        <f>Таблица650[[#This Row],[Заказ коробок ]]*Таблица650[[#This Row],[Кол-во шт в коробке]]</f>
        <v>0</v>
      </c>
      <c r="L5" s="54">
        <f>Таблица650[[#This Row],[Общее кол-во шт]]*Таблица650[[#This Row],[Оптовая цена KRW за 1шт]]</f>
        <v>0</v>
      </c>
      <c r="M5" s="19" t="str">
        <f>IFERROR(Таблица650[[#This Row],[Общее кол-во шт]]*Таблица650[[#This Row],[Оптовая цена USD за 1шт]],"")</f>
        <v/>
      </c>
      <c r="N5" s="49"/>
    </row>
    <row r="6" spans="1:14" ht="22.5" customHeight="1">
      <c r="A6" s="44" t="s">
        <v>1122</v>
      </c>
      <c r="B6" s="14">
        <v>8806194051482</v>
      </c>
      <c r="C6" s="50" t="s">
        <v>7040</v>
      </c>
      <c r="D6" s="46" t="s">
        <v>7041</v>
      </c>
      <c r="E6" s="16">
        <v>78000</v>
      </c>
      <c r="F6" s="15">
        <v>0.51</v>
      </c>
      <c r="G6" s="47">
        <v>6</v>
      </c>
      <c r="H6" s="55">
        <f>Таблица650[[#This Row],[Коэфициент стоимости]]*Таблица650[[#This Row],[Розничная цена KRW]]</f>
        <v>39780</v>
      </c>
      <c r="I6" s="17" t="str">
        <f>IF($H$1="","Введите курс",Таблица650[[#This Row],[Оптовая цена KRW за 1шт]]/$H$1)</f>
        <v>Введите курс</v>
      </c>
      <c r="J6" s="48"/>
      <c r="K6" s="18">
        <f>Таблица650[[#This Row],[Заказ коробок ]]*Таблица650[[#This Row],[Кол-во шт в коробке]]</f>
        <v>0</v>
      </c>
      <c r="L6" s="54">
        <f>Таблица650[[#This Row],[Общее кол-во шт]]*Таблица650[[#This Row],[Оптовая цена KRW за 1шт]]</f>
        <v>0</v>
      </c>
      <c r="M6" s="19" t="str">
        <f>IFERROR(Таблица650[[#This Row],[Общее кол-во шт]]*Таблица650[[#This Row],[Оптовая цена USD за 1шт]],"")</f>
        <v/>
      </c>
      <c r="N6" s="49"/>
    </row>
    <row r="7" spans="1:14" ht="22.5" customHeight="1">
      <c r="A7" s="44" t="s">
        <v>1123</v>
      </c>
      <c r="B7" s="14">
        <v>8806194024967</v>
      </c>
      <c r="C7" s="50" t="s">
        <v>2698</v>
      </c>
      <c r="D7" s="46" t="s">
        <v>2699</v>
      </c>
      <c r="E7" s="16">
        <v>25800</v>
      </c>
      <c r="F7" s="15">
        <v>0.59</v>
      </c>
      <c r="G7" s="47">
        <v>6</v>
      </c>
      <c r="H7" s="55">
        <f>Таблица650[[#This Row],[Коэфициент стоимости]]*Таблица650[[#This Row],[Розничная цена KRW]]</f>
        <v>15222</v>
      </c>
      <c r="I7" s="17" t="str">
        <f>IF($H$1="","Введите курс",Таблица650[[#This Row],[Оптовая цена KRW за 1шт]]/$H$1)</f>
        <v>Введите курс</v>
      </c>
      <c r="J7" s="48"/>
      <c r="K7" s="18">
        <f>Таблица650[[#This Row],[Заказ коробок ]]*Таблица650[[#This Row],[Кол-во шт в коробке]]</f>
        <v>0</v>
      </c>
      <c r="L7" s="54">
        <f>Таблица650[[#This Row],[Общее кол-во шт]]*Таблица650[[#This Row],[Оптовая цена KRW за 1шт]]</f>
        <v>0</v>
      </c>
      <c r="M7" s="19" t="str">
        <f>IFERROR(Таблица650[[#This Row],[Общее кол-во шт]]*Таблица650[[#This Row],[Оптовая цена USD за 1шт]],"")</f>
        <v/>
      </c>
      <c r="N7" s="49"/>
    </row>
    <row r="8" spans="1:14" ht="22.5" customHeight="1">
      <c r="A8" s="44" t="s">
        <v>1125</v>
      </c>
      <c r="B8" s="14">
        <v>8806194028859</v>
      </c>
      <c r="C8" s="50" t="s">
        <v>1150</v>
      </c>
      <c r="D8" s="46" t="s">
        <v>7282</v>
      </c>
      <c r="E8" s="16">
        <v>7500</v>
      </c>
      <c r="F8" s="15">
        <v>0.51</v>
      </c>
      <c r="G8" s="47">
        <v>10</v>
      </c>
      <c r="H8" s="55">
        <f>Таблица650[[#This Row],[Коэфициент стоимости]]*Таблица650[[#This Row],[Розничная цена KRW]]</f>
        <v>3825</v>
      </c>
      <c r="I8" s="17" t="str">
        <f>IF($H$1="","Введите курс",Таблица650[[#This Row],[Оптовая цена KRW за 1шт]]/$H$1)</f>
        <v>Введите курс</v>
      </c>
      <c r="J8" s="48"/>
      <c r="K8" s="18">
        <f>Таблица650[[#This Row],[Заказ коробок ]]*Таблица650[[#This Row],[Кол-во шт в коробке]]</f>
        <v>0</v>
      </c>
      <c r="L8" s="54">
        <f>Таблица650[[#This Row],[Общее кол-во шт]]*Таблица650[[#This Row],[Оптовая цена KRW за 1шт]]</f>
        <v>0</v>
      </c>
      <c r="M8" s="19" t="str">
        <f>IFERROR(Таблица650[[#This Row],[Общее кол-во шт]]*Таблица650[[#This Row],[Оптовая цена USD за 1шт]],"")</f>
        <v/>
      </c>
      <c r="N8" s="49"/>
    </row>
    <row r="9" spans="1:14" ht="22.5" customHeight="1">
      <c r="A9" s="44" t="s">
        <v>1127</v>
      </c>
      <c r="B9" s="14">
        <v>8806194028866</v>
      </c>
      <c r="C9" s="50" t="s">
        <v>1152</v>
      </c>
      <c r="D9" s="46" t="s">
        <v>6374</v>
      </c>
      <c r="E9" s="16">
        <v>7500</v>
      </c>
      <c r="F9" s="15">
        <v>0.51</v>
      </c>
      <c r="G9" s="47">
        <v>10</v>
      </c>
      <c r="H9" s="55">
        <f>Таблица650[[#This Row],[Коэфициент стоимости]]*Таблица650[[#This Row],[Розничная цена KRW]]</f>
        <v>3825</v>
      </c>
      <c r="I9" s="17" t="str">
        <f>IF($H$1="","Введите курс",Таблица650[[#This Row],[Оптовая цена KRW за 1шт]]/$H$1)</f>
        <v>Введите курс</v>
      </c>
      <c r="J9" s="48"/>
      <c r="K9" s="18">
        <f>Таблица650[[#This Row],[Заказ коробок ]]*Таблица650[[#This Row],[Кол-во шт в коробке]]</f>
        <v>0</v>
      </c>
      <c r="L9" s="54">
        <f>Таблица650[[#This Row],[Общее кол-во шт]]*Таблица650[[#This Row],[Оптовая цена KRW за 1шт]]</f>
        <v>0</v>
      </c>
      <c r="M9" s="19" t="str">
        <f>IFERROR(Таблица650[[#This Row],[Общее кол-во шт]]*Таблица650[[#This Row],[Оптовая цена USD за 1шт]],"")</f>
        <v/>
      </c>
      <c r="N9" s="49"/>
    </row>
    <row r="10" spans="1:14" ht="22.5" customHeight="1">
      <c r="A10" s="44" t="s">
        <v>1128</v>
      </c>
      <c r="B10" s="14">
        <v>8806194028873</v>
      </c>
      <c r="C10" s="50" t="s">
        <v>1154</v>
      </c>
      <c r="D10" s="46" t="s">
        <v>6375</v>
      </c>
      <c r="E10" s="16">
        <v>7500</v>
      </c>
      <c r="F10" s="15">
        <v>0.51</v>
      </c>
      <c r="G10" s="47">
        <v>10</v>
      </c>
      <c r="H10" s="55">
        <f>Таблица650[[#This Row],[Коэфициент стоимости]]*Таблица650[[#This Row],[Розничная цена KRW]]</f>
        <v>3825</v>
      </c>
      <c r="I10" s="17" t="str">
        <f>IF($H$1="","Введите курс",Таблица650[[#This Row],[Оптовая цена KRW за 1шт]]/$H$1)</f>
        <v>Введите курс</v>
      </c>
      <c r="J10" s="48"/>
      <c r="K10" s="18">
        <f>Таблица650[[#This Row],[Заказ коробок ]]*Таблица650[[#This Row],[Кол-во шт в коробке]]</f>
        <v>0</v>
      </c>
      <c r="L10" s="54">
        <f>Таблица650[[#This Row],[Общее кол-во шт]]*Таблица650[[#This Row],[Оптовая цена KRW за 1шт]]</f>
        <v>0</v>
      </c>
      <c r="M10" s="19" t="str">
        <f>IFERROR(Таблица650[[#This Row],[Общее кол-во шт]]*Таблица650[[#This Row],[Оптовая цена USD за 1шт]],"")</f>
        <v/>
      </c>
      <c r="N10" s="49"/>
    </row>
    <row r="11" spans="1:14" ht="22.5" customHeight="1">
      <c r="A11" s="44" t="s">
        <v>1129</v>
      </c>
      <c r="B11" s="14">
        <v>8806194055237</v>
      </c>
      <c r="C11" s="50" t="s">
        <v>7042</v>
      </c>
      <c r="D11" s="46" t="s">
        <v>7043</v>
      </c>
      <c r="E11" s="16">
        <v>107000</v>
      </c>
      <c r="F11" s="15">
        <v>0.59</v>
      </c>
      <c r="G11" s="47">
        <v>4</v>
      </c>
      <c r="H11" s="55">
        <f>Таблица650[[#This Row],[Коэфициент стоимости]]*Таблица650[[#This Row],[Розничная цена KRW]]</f>
        <v>63130</v>
      </c>
      <c r="I11" s="17" t="str">
        <f>IF($H$1="","Введите курс",Таблица650[[#This Row],[Оптовая цена KRW за 1шт]]/$H$1)</f>
        <v>Введите курс</v>
      </c>
      <c r="J11" s="48"/>
      <c r="K11" s="18">
        <f>Таблица650[[#This Row],[Заказ коробок ]]*Таблица650[[#This Row],[Кол-во шт в коробке]]</f>
        <v>0</v>
      </c>
      <c r="L11" s="54">
        <f>Таблица650[[#This Row],[Общее кол-во шт]]*Таблица650[[#This Row],[Оптовая цена KRW за 1шт]]</f>
        <v>0</v>
      </c>
      <c r="M11" s="19" t="str">
        <f>IFERROR(Таблица650[[#This Row],[Общее кол-во шт]]*Таблица650[[#This Row],[Оптовая цена USD за 1шт]],"")</f>
        <v/>
      </c>
      <c r="N11" s="49"/>
    </row>
    <row r="12" spans="1:14" ht="22.5" customHeight="1">
      <c r="A12" s="44" t="s">
        <v>1130</v>
      </c>
      <c r="B12" s="14">
        <v>8806194039954</v>
      </c>
      <c r="C12" s="50" t="s">
        <v>6376</v>
      </c>
      <c r="D12" s="46" t="s">
        <v>6377</v>
      </c>
      <c r="E12" s="16">
        <v>4500</v>
      </c>
      <c r="F12" s="15">
        <v>0.59</v>
      </c>
      <c r="G12" s="47">
        <v>6</v>
      </c>
      <c r="H12" s="55">
        <f>Таблица650[[#This Row],[Коэфициент стоимости]]*Таблица650[[#This Row],[Розничная цена KRW]]</f>
        <v>2655</v>
      </c>
      <c r="I12" s="17" t="str">
        <f>IF($H$1="","Введите курс",Таблица650[[#This Row],[Оптовая цена KRW за 1шт]]/$H$1)</f>
        <v>Введите курс</v>
      </c>
      <c r="J12" s="48"/>
      <c r="K12" s="18">
        <f>Таблица650[[#This Row],[Заказ коробок ]]*Таблица650[[#This Row],[Кол-во шт в коробке]]</f>
        <v>0</v>
      </c>
      <c r="L12" s="54">
        <f>Таблица650[[#This Row],[Общее кол-во шт]]*Таблица650[[#This Row],[Оптовая цена KRW за 1шт]]</f>
        <v>0</v>
      </c>
      <c r="M12" s="19" t="str">
        <f>IFERROR(Таблица650[[#This Row],[Общее кол-во шт]]*Таблица650[[#This Row],[Оптовая цена USD за 1шт]],"")</f>
        <v/>
      </c>
      <c r="N12" s="49"/>
    </row>
    <row r="13" spans="1:14" ht="22.5" customHeight="1">
      <c r="A13" s="44" t="s">
        <v>1131</v>
      </c>
      <c r="B13" s="14">
        <v>8806194022741</v>
      </c>
      <c r="C13" s="50" t="s">
        <v>6378</v>
      </c>
      <c r="D13" s="46" t="s">
        <v>6379</v>
      </c>
      <c r="E13" s="16">
        <v>8000</v>
      </c>
      <c r="F13" s="15">
        <v>0.59</v>
      </c>
      <c r="G13" s="47">
        <v>12</v>
      </c>
      <c r="H13" s="55">
        <f>Таблица650[[#This Row],[Коэфициент стоимости]]*Таблица650[[#This Row],[Розничная цена KRW]]</f>
        <v>4720</v>
      </c>
      <c r="I13" s="17" t="str">
        <f>IF($H$1="","Введите курс",Таблица650[[#This Row],[Оптовая цена KRW за 1шт]]/$H$1)</f>
        <v>Введите курс</v>
      </c>
      <c r="J13" s="48"/>
      <c r="K13" s="18">
        <f>Таблица650[[#This Row],[Заказ коробок ]]*Таблица650[[#This Row],[Кол-во шт в коробке]]</f>
        <v>0</v>
      </c>
      <c r="L13" s="54">
        <f>Таблица650[[#This Row],[Общее кол-во шт]]*Таблица650[[#This Row],[Оптовая цена KRW за 1шт]]</f>
        <v>0</v>
      </c>
      <c r="M13" s="19" t="str">
        <f>IFERROR(Таблица650[[#This Row],[Общее кол-во шт]]*Таблица650[[#This Row],[Оптовая цена USD за 1шт]],"")</f>
        <v/>
      </c>
      <c r="N13" s="49"/>
    </row>
    <row r="14" spans="1:14" ht="22.5" customHeight="1">
      <c r="A14" s="44" t="s">
        <v>1132</v>
      </c>
      <c r="B14" s="14">
        <v>8806194003450</v>
      </c>
      <c r="C14" s="50" t="s">
        <v>1183</v>
      </c>
      <c r="D14" s="46" t="s">
        <v>1184</v>
      </c>
      <c r="E14" s="16">
        <v>8800</v>
      </c>
      <c r="F14" s="15">
        <v>0.51</v>
      </c>
      <c r="G14" s="47">
        <v>12</v>
      </c>
      <c r="H14" s="55">
        <f>Таблица650[[#This Row],[Коэфициент стоимости]]*Таблица650[[#This Row],[Розничная цена KRW]]</f>
        <v>4488</v>
      </c>
      <c r="I14" s="17" t="str">
        <f>IF($H$1="","Введите курс",Таблица650[[#This Row],[Оптовая цена KRW за 1шт]]/$H$1)</f>
        <v>Введите курс</v>
      </c>
      <c r="J14" s="48"/>
      <c r="K14" s="18">
        <f>Таблица650[[#This Row],[Заказ коробок ]]*Таблица650[[#This Row],[Кол-во шт в коробке]]</f>
        <v>0</v>
      </c>
      <c r="L14" s="54">
        <f>Таблица650[[#This Row],[Общее кол-во шт]]*Таблица650[[#This Row],[Оптовая цена KRW за 1шт]]</f>
        <v>0</v>
      </c>
      <c r="M14" s="19" t="str">
        <f>IFERROR(Таблица650[[#This Row],[Общее кол-во шт]]*Таблица650[[#This Row],[Оптовая цена USD за 1шт]],"")</f>
        <v/>
      </c>
      <c r="N14" s="49"/>
    </row>
    <row r="15" spans="1:14" ht="22.5" customHeight="1">
      <c r="A15" s="44" t="s">
        <v>1133</v>
      </c>
      <c r="B15" s="14">
        <v>8806194053226</v>
      </c>
      <c r="C15" s="50" t="s">
        <v>7044</v>
      </c>
      <c r="D15" s="46" t="s">
        <v>7045</v>
      </c>
      <c r="E15" s="16">
        <v>38000</v>
      </c>
      <c r="F15" s="15">
        <v>0.51</v>
      </c>
      <c r="G15" s="47">
        <v>3</v>
      </c>
      <c r="H15" s="55">
        <f>Таблица650[[#This Row],[Коэфициент стоимости]]*Таблица650[[#This Row],[Розничная цена KRW]]</f>
        <v>19380</v>
      </c>
      <c r="I15" s="17" t="str">
        <f>IF($H$1="","Введите курс",Таблица650[[#This Row],[Оптовая цена KRW за 1шт]]/$H$1)</f>
        <v>Введите курс</v>
      </c>
      <c r="J15" s="48"/>
      <c r="K15" s="18">
        <f>Таблица650[[#This Row],[Заказ коробок ]]*Таблица650[[#This Row],[Кол-во шт в коробке]]</f>
        <v>0</v>
      </c>
      <c r="L15" s="54">
        <f>Таблица650[[#This Row],[Общее кол-во шт]]*Таблица650[[#This Row],[Оптовая цена KRW за 1шт]]</f>
        <v>0</v>
      </c>
      <c r="M15" s="19" t="str">
        <f>IFERROR(Таблица650[[#This Row],[Общее кол-во шт]]*Таблица650[[#This Row],[Оптовая цена USD за 1шт]],"")</f>
        <v/>
      </c>
      <c r="N15" s="49"/>
    </row>
    <row r="16" spans="1:14" ht="22.5" customHeight="1">
      <c r="A16" s="44" t="s">
        <v>1134</v>
      </c>
      <c r="B16" s="14">
        <v>8806194053233</v>
      </c>
      <c r="C16" s="50" t="s">
        <v>7046</v>
      </c>
      <c r="D16" s="46" t="s">
        <v>7047</v>
      </c>
      <c r="E16" s="16">
        <v>38000</v>
      </c>
      <c r="F16" s="15">
        <v>0.51</v>
      </c>
      <c r="G16" s="47">
        <v>3</v>
      </c>
      <c r="H16" s="55">
        <f>Таблица650[[#This Row],[Коэфициент стоимости]]*Таблица650[[#This Row],[Розничная цена KRW]]</f>
        <v>19380</v>
      </c>
      <c r="I16" s="17" t="str">
        <f>IF($H$1="","Введите курс",Таблица650[[#This Row],[Оптовая цена KRW за 1шт]]/$H$1)</f>
        <v>Введите курс</v>
      </c>
      <c r="J16" s="48"/>
      <c r="K16" s="18">
        <f>Таблица650[[#This Row],[Заказ коробок ]]*Таблица650[[#This Row],[Кол-во шт в коробке]]</f>
        <v>0</v>
      </c>
      <c r="L16" s="54">
        <f>Таблица650[[#This Row],[Общее кол-во шт]]*Таблица650[[#This Row],[Оптовая цена KRW за 1шт]]</f>
        <v>0</v>
      </c>
      <c r="M16" s="19" t="str">
        <f>IFERROR(Таблица650[[#This Row],[Общее кол-во шт]]*Таблица650[[#This Row],[Оптовая цена USD за 1шт]],"")</f>
        <v/>
      </c>
      <c r="N16" s="49"/>
    </row>
    <row r="17" spans="1:14" ht="22.5" customHeight="1">
      <c r="A17" s="44" t="s">
        <v>1135</v>
      </c>
      <c r="B17" s="14">
        <v>8806358509347</v>
      </c>
      <c r="C17" s="50" t="s">
        <v>7048</v>
      </c>
      <c r="D17" s="46" t="s">
        <v>7049</v>
      </c>
      <c r="E17" s="16">
        <v>24000</v>
      </c>
      <c r="F17" s="15">
        <v>0.51</v>
      </c>
      <c r="G17" s="47">
        <v>6</v>
      </c>
      <c r="H17" s="55">
        <f>Таблица650[[#This Row],[Коэфициент стоимости]]*Таблица650[[#This Row],[Розничная цена KRW]]</f>
        <v>12240</v>
      </c>
      <c r="I17" s="17" t="str">
        <f>IF($H$1="","Введите курс",Таблица650[[#This Row],[Оптовая цена KRW за 1шт]]/$H$1)</f>
        <v>Введите курс</v>
      </c>
      <c r="J17" s="48"/>
      <c r="K17" s="18">
        <f>Таблица650[[#This Row],[Заказ коробок ]]*Таблица650[[#This Row],[Кол-во шт в коробке]]</f>
        <v>0</v>
      </c>
      <c r="L17" s="54">
        <f>Таблица650[[#This Row],[Общее кол-во шт]]*Таблица650[[#This Row],[Оптовая цена KRW за 1шт]]</f>
        <v>0</v>
      </c>
      <c r="M17" s="19" t="str">
        <f>IFERROR(Таблица650[[#This Row],[Общее кол-во шт]]*Таблица650[[#This Row],[Оптовая цена USD за 1шт]],"")</f>
        <v/>
      </c>
      <c r="N17" s="49"/>
    </row>
    <row r="18" spans="1:14" ht="22.5" customHeight="1">
      <c r="A18" s="44" t="s">
        <v>1136</v>
      </c>
      <c r="B18" s="14">
        <v>8806358509354</v>
      </c>
      <c r="C18" s="50" t="s">
        <v>1195</v>
      </c>
      <c r="D18" s="46" t="s">
        <v>1196</v>
      </c>
      <c r="E18" s="16">
        <v>24000</v>
      </c>
      <c r="F18" s="15">
        <v>0.51</v>
      </c>
      <c r="G18" s="47">
        <v>6</v>
      </c>
      <c r="H18" s="55">
        <f>Таблица650[[#This Row],[Коэфициент стоимости]]*Таблица650[[#This Row],[Розничная цена KRW]]</f>
        <v>12240</v>
      </c>
      <c r="I18" s="17" t="str">
        <f>IF($H$1="","Введите курс",Таблица650[[#This Row],[Оптовая цена KRW за 1шт]]/$H$1)</f>
        <v>Введите курс</v>
      </c>
      <c r="J18" s="48"/>
      <c r="K18" s="18">
        <f>Таблица650[[#This Row],[Заказ коробок ]]*Таблица650[[#This Row],[Кол-во шт в коробке]]</f>
        <v>0</v>
      </c>
      <c r="L18" s="54">
        <f>Таблица650[[#This Row],[Общее кол-во шт]]*Таблица650[[#This Row],[Оптовая цена KRW за 1шт]]</f>
        <v>0</v>
      </c>
      <c r="M18" s="19" t="str">
        <f>IFERROR(Таблица650[[#This Row],[Общее кол-во шт]]*Таблица650[[#This Row],[Оптовая цена USD за 1шт]],"")</f>
        <v/>
      </c>
      <c r="N18" s="49"/>
    </row>
    <row r="19" spans="1:14" ht="22.5" customHeight="1">
      <c r="A19" s="44" t="s">
        <v>1137</v>
      </c>
      <c r="B19" s="14">
        <v>8806194041209</v>
      </c>
      <c r="C19" s="50" t="s">
        <v>1205</v>
      </c>
      <c r="D19" s="46" t="s">
        <v>1206</v>
      </c>
      <c r="E19" s="16">
        <v>28000</v>
      </c>
      <c r="F19" s="15">
        <v>0.51</v>
      </c>
      <c r="G19" s="47">
        <v>6</v>
      </c>
      <c r="H19" s="55">
        <f>Таблица650[[#This Row],[Коэфициент стоимости]]*Таблица650[[#This Row],[Розничная цена KRW]]</f>
        <v>14280</v>
      </c>
      <c r="I19" s="17" t="str">
        <f>IF($H$1="","Введите курс",Таблица650[[#This Row],[Оптовая цена KRW за 1шт]]/$H$1)</f>
        <v>Введите курс</v>
      </c>
      <c r="J19" s="48"/>
      <c r="K19" s="18">
        <f>Таблица650[[#This Row],[Заказ коробок ]]*Таблица650[[#This Row],[Кол-во шт в коробке]]</f>
        <v>0</v>
      </c>
      <c r="L19" s="54">
        <f>Таблица650[[#This Row],[Общее кол-во шт]]*Таблица650[[#This Row],[Оптовая цена KRW за 1шт]]</f>
        <v>0</v>
      </c>
      <c r="M19" s="19" t="str">
        <f>IFERROR(Таблица650[[#This Row],[Общее кол-во шт]]*Таблица650[[#This Row],[Оптовая цена USD за 1шт]],"")</f>
        <v/>
      </c>
      <c r="N19" s="49"/>
    </row>
    <row r="20" spans="1:14" ht="22.5" customHeight="1">
      <c r="A20" s="44" t="s">
        <v>1138</v>
      </c>
      <c r="B20" s="14">
        <v>8806194041216</v>
      </c>
      <c r="C20" s="50" t="s">
        <v>1208</v>
      </c>
      <c r="D20" s="46" t="s">
        <v>1209</v>
      </c>
      <c r="E20" s="16">
        <v>28000</v>
      </c>
      <c r="F20" s="15">
        <v>0.51</v>
      </c>
      <c r="G20" s="47">
        <v>6</v>
      </c>
      <c r="H20" s="55">
        <f>Таблица650[[#This Row],[Коэфициент стоимости]]*Таблица650[[#This Row],[Розничная цена KRW]]</f>
        <v>14280</v>
      </c>
      <c r="I20" s="17" t="str">
        <f>IF($H$1="","Введите курс",Таблица650[[#This Row],[Оптовая цена KRW за 1шт]]/$H$1)</f>
        <v>Введите курс</v>
      </c>
      <c r="J20" s="48"/>
      <c r="K20" s="18">
        <f>Таблица650[[#This Row],[Заказ коробок ]]*Таблица650[[#This Row],[Кол-во шт в коробке]]</f>
        <v>0</v>
      </c>
      <c r="L20" s="54">
        <f>Таблица650[[#This Row],[Общее кол-во шт]]*Таблица650[[#This Row],[Оптовая цена KRW за 1шт]]</f>
        <v>0</v>
      </c>
      <c r="M20" s="19" t="str">
        <f>IFERROR(Таблица650[[#This Row],[Общее кол-во шт]]*Таблица650[[#This Row],[Оптовая цена USD за 1шт]],"")</f>
        <v/>
      </c>
      <c r="N20" s="49"/>
    </row>
    <row r="21" spans="1:14" s="75" customFormat="1" ht="22.5" customHeight="1">
      <c r="A21" s="44" t="s">
        <v>1139</v>
      </c>
      <c r="B21" s="63">
        <v>8806194031781</v>
      </c>
      <c r="C21" s="64" t="s">
        <v>1212</v>
      </c>
      <c r="D21" s="65" t="s">
        <v>6755</v>
      </c>
      <c r="E21" s="66">
        <v>76000</v>
      </c>
      <c r="F21" s="67"/>
      <c r="G21" s="47">
        <v>6</v>
      </c>
      <c r="H21" s="69">
        <f>Таблица650[[#This Row],[Коэфициент стоимости]]*Таблица650[[#This Row],[Розничная цена KRW]]</f>
        <v>0</v>
      </c>
      <c r="I21" s="70" t="str">
        <f>IF($H$1="","Введите курс",Таблица650[[#This Row],[Оптовая цена KRW за 1шт]]/$H$1)</f>
        <v>Введите курс</v>
      </c>
      <c r="J21" s="71"/>
      <c r="K21" s="72">
        <f>Таблица650[[#This Row],[Заказ коробок ]]*Таблица650[[#This Row],[Кол-во шт в коробке]]</f>
        <v>0</v>
      </c>
      <c r="L21" s="73">
        <f>Таблица650[[#This Row],[Общее кол-во шт]]*Таблица650[[#This Row],[Оптовая цена KRW за 1шт]]</f>
        <v>0</v>
      </c>
      <c r="M21" s="74" t="str">
        <f>IFERROR(Таблица650[[#This Row],[Общее кол-во шт]]*Таблица650[[#This Row],[Оптовая цена USD за 1шт]],"")</f>
        <v/>
      </c>
      <c r="N21" s="57" t="s">
        <v>4288</v>
      </c>
    </row>
    <row r="22" spans="1:14" s="75" customFormat="1" ht="22.5" customHeight="1">
      <c r="A22" s="44" t="s">
        <v>1140</v>
      </c>
      <c r="B22" s="63">
        <v>8806194047942</v>
      </c>
      <c r="C22" s="64" t="s">
        <v>1214</v>
      </c>
      <c r="D22" s="65" t="s">
        <v>1215</v>
      </c>
      <c r="E22" s="66">
        <v>134000</v>
      </c>
      <c r="F22" s="67"/>
      <c r="G22" s="47">
        <v>3</v>
      </c>
      <c r="H22" s="69">
        <f>Таблица650[[#This Row],[Коэфициент стоимости]]*Таблица650[[#This Row],[Розничная цена KRW]]</f>
        <v>0</v>
      </c>
      <c r="I22" s="70" t="str">
        <f>IF($H$1="","Введите курс",Таблица650[[#This Row],[Оптовая цена KRW за 1шт]]/$H$1)</f>
        <v>Введите курс</v>
      </c>
      <c r="J22" s="71"/>
      <c r="K22" s="72">
        <f>Таблица650[[#This Row],[Заказ коробок ]]*Таблица650[[#This Row],[Кол-во шт в коробке]]</f>
        <v>0</v>
      </c>
      <c r="L22" s="73">
        <f>Таблица650[[#This Row],[Общее кол-во шт]]*Таблица650[[#This Row],[Оптовая цена KRW за 1шт]]</f>
        <v>0</v>
      </c>
      <c r="M22" s="74" t="str">
        <f>IFERROR(Таблица650[[#This Row],[Общее кол-во шт]]*Таблица650[[#This Row],[Оптовая цена USD за 1шт]],"")</f>
        <v/>
      </c>
      <c r="N22" s="57" t="s">
        <v>4288</v>
      </c>
    </row>
    <row r="23" spans="1:14" ht="22.5" customHeight="1">
      <c r="A23" s="44" t="s">
        <v>1141</v>
      </c>
      <c r="B23" s="14">
        <v>8806194009179</v>
      </c>
      <c r="C23" s="50" t="s">
        <v>1219</v>
      </c>
      <c r="D23" s="46" t="s">
        <v>1220</v>
      </c>
      <c r="E23" s="16">
        <v>8000</v>
      </c>
      <c r="F23" s="15">
        <v>0.51</v>
      </c>
      <c r="G23" s="47">
        <v>12</v>
      </c>
      <c r="H23" s="55">
        <f>Таблица650[[#This Row],[Коэфициент стоимости]]*Таблица650[[#This Row],[Розничная цена KRW]]</f>
        <v>4080</v>
      </c>
      <c r="I23" s="17" t="str">
        <f>IF($H$1="","Введите курс",Таблица650[[#This Row],[Оптовая цена KRW за 1шт]]/$H$1)</f>
        <v>Введите курс</v>
      </c>
      <c r="J23" s="48"/>
      <c r="K23" s="18">
        <f>Таблица650[[#This Row],[Заказ коробок ]]*Таблица650[[#This Row],[Кол-во шт в коробке]]</f>
        <v>0</v>
      </c>
      <c r="L23" s="54">
        <f>Таблица650[[#This Row],[Общее кол-во шт]]*Таблица650[[#This Row],[Оптовая цена KRW за 1шт]]</f>
        <v>0</v>
      </c>
      <c r="M23" s="19" t="str">
        <f>IFERROR(Таблица650[[#This Row],[Общее кол-во шт]]*Таблица650[[#This Row],[Оптовая цена USD за 1шт]],"")</f>
        <v/>
      </c>
      <c r="N23" s="49"/>
    </row>
    <row r="24" spans="1:14" ht="22.5" customHeight="1">
      <c r="A24" s="44" t="s">
        <v>1142</v>
      </c>
      <c r="B24" s="14">
        <v>8806194009186</v>
      </c>
      <c r="C24" s="50" t="s">
        <v>1222</v>
      </c>
      <c r="D24" s="115" t="s">
        <v>7283</v>
      </c>
      <c r="E24" s="16">
        <v>8000</v>
      </c>
      <c r="F24" s="15">
        <v>0.51</v>
      </c>
      <c r="G24" s="47">
        <v>12</v>
      </c>
      <c r="H24" s="55">
        <f>Таблица650[[#This Row],[Коэфициент стоимости]]*Таблица650[[#This Row],[Розничная цена KRW]]</f>
        <v>4080</v>
      </c>
      <c r="I24" s="17" t="str">
        <f>IF($H$1="","Введите курс",Таблица650[[#This Row],[Оптовая цена KRW за 1шт]]/$H$1)</f>
        <v>Введите курс</v>
      </c>
      <c r="J24" s="48"/>
      <c r="K24" s="18">
        <f>Таблица650[[#This Row],[Заказ коробок ]]*Таблица650[[#This Row],[Кол-во шт в коробке]]</f>
        <v>0</v>
      </c>
      <c r="L24" s="54">
        <f>Таблица650[[#This Row],[Общее кол-во шт]]*Таблица650[[#This Row],[Оптовая цена KRW за 1шт]]</f>
        <v>0</v>
      </c>
      <c r="M24" s="19" t="str">
        <f>IFERROR(Таблица650[[#This Row],[Общее кол-во шт]]*Таблица650[[#This Row],[Оптовая цена USD за 1шт]],"")</f>
        <v/>
      </c>
      <c r="N24" s="49"/>
    </row>
    <row r="25" spans="1:14" s="75" customFormat="1" ht="22.5" customHeight="1">
      <c r="A25" s="44" t="s">
        <v>1143</v>
      </c>
      <c r="B25" s="63">
        <v>8806194023489</v>
      </c>
      <c r="C25" s="64" t="s">
        <v>1230</v>
      </c>
      <c r="D25" s="65" t="s">
        <v>1230</v>
      </c>
      <c r="E25" s="66">
        <v>48000</v>
      </c>
      <c r="F25" s="67"/>
      <c r="G25" s="47">
        <v>6</v>
      </c>
      <c r="H25" s="69">
        <f>Таблица650[[#This Row],[Коэфициент стоимости]]*Таблица650[[#This Row],[Розничная цена KRW]]</f>
        <v>0</v>
      </c>
      <c r="I25" s="70" t="str">
        <f>IF($H$1="","Введите курс",Таблица650[[#This Row],[Оптовая цена KRW за 1шт]]/$H$1)</f>
        <v>Введите курс</v>
      </c>
      <c r="J25" s="71"/>
      <c r="K25" s="72">
        <f>Таблица650[[#This Row],[Заказ коробок ]]*Таблица650[[#This Row],[Кол-во шт в коробке]]</f>
        <v>0</v>
      </c>
      <c r="L25" s="73">
        <f>Таблица650[[#This Row],[Общее кол-во шт]]*Таблица650[[#This Row],[Оптовая цена KRW за 1шт]]</f>
        <v>0</v>
      </c>
      <c r="M25" s="74" t="str">
        <f>IFERROR(Таблица650[[#This Row],[Общее кол-во шт]]*Таблица650[[#This Row],[Оптовая цена USD за 1шт]],"")</f>
        <v/>
      </c>
      <c r="N25" s="57" t="s">
        <v>4288</v>
      </c>
    </row>
    <row r="26" spans="1:14" s="75" customFormat="1" ht="22.5" customHeight="1">
      <c r="A26" s="44" t="s">
        <v>1144</v>
      </c>
      <c r="B26" s="63">
        <v>8806194023465</v>
      </c>
      <c r="C26" s="64" t="s">
        <v>1232</v>
      </c>
      <c r="D26" s="65" t="s">
        <v>1233</v>
      </c>
      <c r="E26" s="66">
        <v>38000</v>
      </c>
      <c r="F26" s="67"/>
      <c r="G26" s="47">
        <v>6</v>
      </c>
      <c r="H26" s="69">
        <f>Таблица650[[#This Row],[Коэфициент стоимости]]*Таблица650[[#This Row],[Розничная цена KRW]]</f>
        <v>0</v>
      </c>
      <c r="I26" s="70" t="str">
        <f>IF($H$1="","Введите курс",Таблица650[[#This Row],[Оптовая цена KRW за 1шт]]/$H$1)</f>
        <v>Введите курс</v>
      </c>
      <c r="J26" s="71"/>
      <c r="K26" s="72">
        <f>Таблица650[[#This Row],[Заказ коробок ]]*Таблица650[[#This Row],[Кол-во шт в коробке]]</f>
        <v>0</v>
      </c>
      <c r="L26" s="73">
        <f>Таблица650[[#This Row],[Общее кол-во шт]]*Таблица650[[#This Row],[Оптовая цена KRW за 1шт]]</f>
        <v>0</v>
      </c>
      <c r="M26" s="74" t="str">
        <f>IFERROR(Таблица650[[#This Row],[Общее кол-во шт]]*Таблица650[[#This Row],[Оптовая цена USD за 1шт]],"")</f>
        <v/>
      </c>
      <c r="N26" s="57" t="s">
        <v>4288</v>
      </c>
    </row>
    <row r="27" spans="1:14" s="75" customFormat="1" ht="22.5" customHeight="1">
      <c r="A27" s="44" t="s">
        <v>1145</v>
      </c>
      <c r="B27" s="63">
        <v>8806194032948</v>
      </c>
      <c r="C27" s="64" t="s">
        <v>1238</v>
      </c>
      <c r="D27" s="65" t="s">
        <v>1239</v>
      </c>
      <c r="E27" s="66">
        <v>76000</v>
      </c>
      <c r="F27" s="67"/>
      <c r="G27" s="47">
        <v>6</v>
      </c>
      <c r="H27" s="69">
        <f>Таблица650[[#This Row],[Коэфициент стоимости]]*Таблица650[[#This Row],[Розничная цена KRW]]</f>
        <v>0</v>
      </c>
      <c r="I27" s="70" t="str">
        <f>IF($H$1="","Введите курс",Таблица650[[#This Row],[Оптовая цена KRW за 1шт]]/$H$1)</f>
        <v>Введите курс</v>
      </c>
      <c r="J27" s="71"/>
      <c r="K27" s="72">
        <f>Таблица650[[#This Row],[Заказ коробок ]]*Таблица650[[#This Row],[Кол-во шт в коробке]]</f>
        <v>0</v>
      </c>
      <c r="L27" s="73">
        <f>Таблица650[[#This Row],[Общее кол-во шт]]*Таблица650[[#This Row],[Оптовая цена KRW за 1шт]]</f>
        <v>0</v>
      </c>
      <c r="M27" s="74" t="str">
        <f>IFERROR(Таблица650[[#This Row],[Общее кол-во шт]]*Таблица650[[#This Row],[Оптовая цена USD за 1шт]],"")</f>
        <v/>
      </c>
      <c r="N27" s="57" t="s">
        <v>4288</v>
      </c>
    </row>
    <row r="28" spans="1:14" s="75" customFormat="1" ht="22.5" customHeight="1">
      <c r="A28" s="44" t="s">
        <v>1146</v>
      </c>
      <c r="B28" s="63">
        <v>8806194032924</v>
      </c>
      <c r="C28" s="64" t="s">
        <v>1241</v>
      </c>
      <c r="D28" s="65" t="s">
        <v>1242</v>
      </c>
      <c r="E28" s="66">
        <v>38000</v>
      </c>
      <c r="F28" s="67"/>
      <c r="G28" s="47">
        <v>6</v>
      </c>
      <c r="H28" s="69">
        <f>Таблица650[[#This Row],[Коэфициент стоимости]]*Таблица650[[#This Row],[Розничная цена KRW]]</f>
        <v>0</v>
      </c>
      <c r="I28" s="70" t="str">
        <f>IF($H$1="","Введите курс",Таблица650[[#This Row],[Оптовая цена KRW за 1шт]]/$H$1)</f>
        <v>Введите курс</v>
      </c>
      <c r="J28" s="71"/>
      <c r="K28" s="72">
        <f>Таблица650[[#This Row],[Заказ коробок ]]*Таблица650[[#This Row],[Кол-во шт в коробке]]</f>
        <v>0</v>
      </c>
      <c r="L28" s="73">
        <f>Таблица650[[#This Row],[Общее кол-во шт]]*Таблица650[[#This Row],[Оптовая цена KRW за 1шт]]</f>
        <v>0</v>
      </c>
      <c r="M28" s="74" t="str">
        <f>IFERROR(Таблица650[[#This Row],[Общее кол-во шт]]*Таблица650[[#This Row],[Оптовая цена USD за 1шт]],"")</f>
        <v/>
      </c>
      <c r="N28" s="57" t="s">
        <v>4288</v>
      </c>
    </row>
    <row r="29" spans="1:14" s="75" customFormat="1" ht="22.5" customHeight="1">
      <c r="A29" s="44" t="s">
        <v>1147</v>
      </c>
      <c r="B29" s="63">
        <v>8806194032931</v>
      </c>
      <c r="C29" s="64" t="s">
        <v>1244</v>
      </c>
      <c r="D29" s="65" t="s">
        <v>1245</v>
      </c>
      <c r="E29" s="66">
        <v>38000</v>
      </c>
      <c r="F29" s="67"/>
      <c r="G29" s="47">
        <v>6</v>
      </c>
      <c r="H29" s="69">
        <f>Таблица650[[#This Row],[Коэфициент стоимости]]*Таблица650[[#This Row],[Розничная цена KRW]]</f>
        <v>0</v>
      </c>
      <c r="I29" s="70" t="str">
        <f>IF($H$1="","Введите курс",Таблица650[[#This Row],[Оптовая цена KRW за 1шт]]/$H$1)</f>
        <v>Введите курс</v>
      </c>
      <c r="J29" s="71"/>
      <c r="K29" s="72">
        <f>Таблица650[[#This Row],[Заказ коробок ]]*Таблица650[[#This Row],[Кол-во шт в коробке]]</f>
        <v>0</v>
      </c>
      <c r="L29" s="73">
        <f>Таблица650[[#This Row],[Общее кол-во шт]]*Таблица650[[#This Row],[Оптовая цена KRW за 1шт]]</f>
        <v>0</v>
      </c>
      <c r="M29" s="74" t="str">
        <f>IFERROR(Таблица650[[#This Row],[Общее кол-во шт]]*Таблица650[[#This Row],[Оптовая цена USD за 1шт]],"")</f>
        <v/>
      </c>
      <c r="N29" s="57" t="s">
        <v>4288</v>
      </c>
    </row>
    <row r="30" spans="1:14" s="75" customFormat="1" ht="22.5" customHeight="1">
      <c r="A30" s="44" t="s">
        <v>1148</v>
      </c>
      <c r="B30" s="63">
        <v>8806194004846</v>
      </c>
      <c r="C30" s="64" t="s">
        <v>1250</v>
      </c>
      <c r="D30" s="65" t="s">
        <v>6382</v>
      </c>
      <c r="E30" s="66">
        <v>26000</v>
      </c>
      <c r="F30" s="67"/>
      <c r="G30" s="47">
        <v>6</v>
      </c>
      <c r="H30" s="69">
        <f>Таблица650[[#This Row],[Коэфициент стоимости]]*Таблица650[[#This Row],[Розничная цена KRW]]</f>
        <v>0</v>
      </c>
      <c r="I30" s="70" t="str">
        <f>IF($H$1="","Введите курс",Таблица650[[#This Row],[Оптовая цена KRW за 1шт]]/$H$1)</f>
        <v>Введите курс</v>
      </c>
      <c r="J30" s="71"/>
      <c r="K30" s="72">
        <f>Таблица650[[#This Row],[Заказ коробок ]]*Таблица650[[#This Row],[Кол-во шт в коробке]]</f>
        <v>0</v>
      </c>
      <c r="L30" s="73">
        <f>Таблица650[[#This Row],[Общее кол-во шт]]*Таблица650[[#This Row],[Оптовая цена KRW за 1шт]]</f>
        <v>0</v>
      </c>
      <c r="M30" s="74" t="str">
        <f>IFERROR(Таблица650[[#This Row],[Общее кол-во шт]]*Таблица650[[#This Row],[Оптовая цена USD за 1шт]],"")</f>
        <v/>
      </c>
      <c r="N30" s="57" t="s">
        <v>4288</v>
      </c>
    </row>
    <row r="31" spans="1:14" s="75" customFormat="1" ht="22.5" customHeight="1">
      <c r="A31" s="44" t="s">
        <v>1149</v>
      </c>
      <c r="B31" s="63">
        <v>8806194023472</v>
      </c>
      <c r="C31" s="64" t="s">
        <v>1252</v>
      </c>
      <c r="D31" s="65" t="s">
        <v>1253</v>
      </c>
      <c r="E31" s="66">
        <v>38000</v>
      </c>
      <c r="F31" s="67"/>
      <c r="G31" s="47">
        <v>6</v>
      </c>
      <c r="H31" s="69">
        <f>Таблица650[[#This Row],[Коэфициент стоимости]]*Таблица650[[#This Row],[Розничная цена KRW]]</f>
        <v>0</v>
      </c>
      <c r="I31" s="70" t="str">
        <f>IF($H$1="","Введите курс",Таблица650[[#This Row],[Оптовая цена KRW за 1шт]]/$H$1)</f>
        <v>Введите курс</v>
      </c>
      <c r="J31" s="71"/>
      <c r="K31" s="72">
        <f>Таблица650[[#This Row],[Заказ коробок ]]*Таблица650[[#This Row],[Кол-во шт в коробке]]</f>
        <v>0</v>
      </c>
      <c r="L31" s="73">
        <f>Таблица650[[#This Row],[Общее кол-во шт]]*Таблица650[[#This Row],[Оптовая цена KRW за 1шт]]</f>
        <v>0</v>
      </c>
      <c r="M31" s="74" t="str">
        <f>IFERROR(Таблица650[[#This Row],[Общее кол-во шт]]*Таблица650[[#This Row],[Оптовая цена USD за 1шт]],"")</f>
        <v/>
      </c>
      <c r="N31" s="57" t="s">
        <v>4288</v>
      </c>
    </row>
    <row r="32" spans="1:14" s="75" customFormat="1" ht="22.5" customHeight="1">
      <c r="A32" s="44" t="s">
        <v>1151</v>
      </c>
      <c r="B32" s="63">
        <v>8806194026411</v>
      </c>
      <c r="C32" s="64" t="s">
        <v>1262</v>
      </c>
      <c r="D32" s="65" t="s">
        <v>1263</v>
      </c>
      <c r="E32" s="66">
        <v>88000</v>
      </c>
      <c r="F32" s="67"/>
      <c r="G32" s="47">
        <v>6</v>
      </c>
      <c r="H32" s="69">
        <f>Таблица650[[#This Row],[Коэфициент стоимости]]*Таблица650[[#This Row],[Розничная цена KRW]]</f>
        <v>0</v>
      </c>
      <c r="I32" s="70" t="str">
        <f>IF($H$1="","Введите курс",Таблица650[[#This Row],[Оптовая цена KRW за 1шт]]/$H$1)</f>
        <v>Введите курс</v>
      </c>
      <c r="J32" s="71"/>
      <c r="K32" s="72">
        <f>Таблица650[[#This Row],[Заказ коробок ]]*Таблица650[[#This Row],[Кол-во шт в коробке]]</f>
        <v>0</v>
      </c>
      <c r="L32" s="73">
        <f>Таблица650[[#This Row],[Общее кол-во шт]]*Таблица650[[#This Row],[Оптовая цена KRW за 1шт]]</f>
        <v>0</v>
      </c>
      <c r="M32" s="74" t="str">
        <f>IFERROR(Таблица650[[#This Row],[Общее кол-во шт]]*Таблица650[[#This Row],[Оптовая цена USD за 1шт]],"")</f>
        <v/>
      </c>
      <c r="N32" s="57" t="s">
        <v>4288</v>
      </c>
    </row>
    <row r="33" spans="1:14" ht="22.5" customHeight="1">
      <c r="A33" s="44" t="s">
        <v>1153</v>
      </c>
      <c r="B33" s="14">
        <v>8806194030418</v>
      </c>
      <c r="C33" s="50" t="s">
        <v>1265</v>
      </c>
      <c r="D33" s="46" t="s">
        <v>6385</v>
      </c>
      <c r="E33" s="16">
        <v>19000</v>
      </c>
      <c r="F33" s="15">
        <v>0.51</v>
      </c>
      <c r="G33" s="47">
        <v>6</v>
      </c>
      <c r="H33" s="55">
        <f>Таблица650[[#This Row],[Коэфициент стоимости]]*Таблица650[[#This Row],[Розничная цена KRW]]</f>
        <v>9690</v>
      </c>
      <c r="I33" s="17" t="str">
        <f>IF($H$1="","Введите курс",Таблица650[[#This Row],[Оптовая цена KRW за 1шт]]/$H$1)</f>
        <v>Введите курс</v>
      </c>
      <c r="J33" s="48"/>
      <c r="K33" s="18">
        <f>Таблица650[[#This Row],[Заказ коробок ]]*Таблица650[[#This Row],[Кол-во шт в коробке]]</f>
        <v>0</v>
      </c>
      <c r="L33" s="54">
        <f>Таблица650[[#This Row],[Общее кол-во шт]]*Таблица650[[#This Row],[Оптовая цена KRW за 1шт]]</f>
        <v>0</v>
      </c>
      <c r="M33" s="19" t="str">
        <f>IFERROR(Таблица650[[#This Row],[Общее кол-во шт]]*Таблица650[[#This Row],[Оптовая цена USD за 1шт]],"")</f>
        <v/>
      </c>
      <c r="N33" s="49"/>
    </row>
    <row r="34" spans="1:14" ht="22.5" customHeight="1">
      <c r="A34" s="44" t="s">
        <v>1155</v>
      </c>
      <c r="B34" s="14">
        <v>8806194025582</v>
      </c>
      <c r="C34" s="50" t="s">
        <v>6386</v>
      </c>
      <c r="D34" s="46" t="s">
        <v>6387</v>
      </c>
      <c r="E34" s="16">
        <v>16000</v>
      </c>
      <c r="F34" s="15">
        <v>0.51</v>
      </c>
      <c r="G34" s="47">
        <v>6</v>
      </c>
      <c r="H34" s="55">
        <f>Таблица650[[#This Row],[Коэфициент стоимости]]*Таблица650[[#This Row],[Розничная цена KRW]]</f>
        <v>8160</v>
      </c>
      <c r="I34" s="17" t="str">
        <f>IF($H$1="","Введите курс",Таблица650[[#This Row],[Оптовая цена KRW за 1шт]]/$H$1)</f>
        <v>Введите курс</v>
      </c>
      <c r="J34" s="48"/>
      <c r="K34" s="18">
        <f>Таблица650[[#This Row],[Заказ коробок ]]*Таблица650[[#This Row],[Кол-во шт в коробке]]</f>
        <v>0</v>
      </c>
      <c r="L34" s="54">
        <f>Таблица650[[#This Row],[Общее кол-во шт]]*Таблица650[[#This Row],[Оптовая цена KRW за 1шт]]</f>
        <v>0</v>
      </c>
      <c r="M34" s="19" t="str">
        <f>IFERROR(Таблица650[[#This Row],[Общее кол-во шт]]*Таблица650[[#This Row],[Оптовая цена USD за 1шт]],"")</f>
        <v/>
      </c>
      <c r="N34" s="49"/>
    </row>
    <row r="35" spans="1:14" ht="22.5" customHeight="1">
      <c r="A35" s="44" t="s">
        <v>1156</v>
      </c>
      <c r="B35" s="14">
        <v>8806194030388</v>
      </c>
      <c r="C35" s="50" t="s">
        <v>1268</v>
      </c>
      <c r="D35" s="46" t="s">
        <v>6388</v>
      </c>
      <c r="E35" s="16">
        <v>16000</v>
      </c>
      <c r="F35" s="15">
        <v>0.51</v>
      </c>
      <c r="G35" s="47">
        <v>6</v>
      </c>
      <c r="H35" s="55">
        <f>Таблица650[[#This Row],[Коэфициент стоимости]]*Таблица650[[#This Row],[Розничная цена KRW]]</f>
        <v>8160</v>
      </c>
      <c r="I35" s="17" t="str">
        <f>IF($H$1="","Введите курс",Таблица650[[#This Row],[Оптовая цена KRW за 1шт]]/$H$1)</f>
        <v>Введите курс</v>
      </c>
      <c r="J35" s="48"/>
      <c r="K35" s="18">
        <f>Таблица650[[#This Row],[Заказ коробок ]]*Таблица650[[#This Row],[Кол-во шт в коробке]]</f>
        <v>0</v>
      </c>
      <c r="L35" s="54">
        <f>Таблица650[[#This Row],[Общее кол-во шт]]*Таблица650[[#This Row],[Оптовая цена KRW за 1шт]]</f>
        <v>0</v>
      </c>
      <c r="M35" s="19" t="str">
        <f>IFERROR(Таблица650[[#This Row],[Общее кол-во шт]]*Таблица650[[#This Row],[Оптовая цена USD за 1шт]],"")</f>
        <v/>
      </c>
      <c r="N35" s="49"/>
    </row>
    <row r="36" spans="1:14" ht="22.5" customHeight="1">
      <c r="A36" s="44" t="s">
        <v>1157</v>
      </c>
      <c r="B36" s="14">
        <v>8806194030401</v>
      </c>
      <c r="C36" s="50" t="s">
        <v>1272</v>
      </c>
      <c r="D36" s="46" t="s">
        <v>6390</v>
      </c>
      <c r="E36" s="16">
        <v>17000</v>
      </c>
      <c r="F36" s="15">
        <v>0.51</v>
      </c>
      <c r="G36" s="47">
        <v>6</v>
      </c>
      <c r="H36" s="55">
        <f>Таблица650[[#This Row],[Коэфициент стоимости]]*Таблица650[[#This Row],[Розничная цена KRW]]</f>
        <v>8670</v>
      </c>
      <c r="I36" s="17" t="str">
        <f>IF($H$1="","Введите курс",Таблица650[[#This Row],[Оптовая цена KRW за 1шт]]/$H$1)</f>
        <v>Введите курс</v>
      </c>
      <c r="J36" s="48"/>
      <c r="K36" s="18">
        <f>Таблица650[[#This Row],[Заказ коробок ]]*Таблица650[[#This Row],[Кол-во шт в коробке]]</f>
        <v>0</v>
      </c>
      <c r="L36" s="54">
        <f>Таблица650[[#This Row],[Общее кол-во шт]]*Таблица650[[#This Row],[Оптовая цена KRW за 1шт]]</f>
        <v>0</v>
      </c>
      <c r="M36" s="19" t="str">
        <f>IFERROR(Таблица650[[#This Row],[Общее кол-во шт]]*Таблица650[[#This Row],[Оптовая цена USD за 1шт]],"")</f>
        <v/>
      </c>
      <c r="N36" s="49"/>
    </row>
    <row r="37" spans="1:14" ht="22.5" customHeight="1">
      <c r="A37" s="44" t="s">
        <v>1158</v>
      </c>
      <c r="B37" s="14">
        <v>8806194053844</v>
      </c>
      <c r="C37" s="50" t="s">
        <v>6391</v>
      </c>
      <c r="D37" s="46" t="s">
        <v>6392</v>
      </c>
      <c r="E37" s="16">
        <v>25000</v>
      </c>
      <c r="F37" s="15">
        <v>0.51</v>
      </c>
      <c r="G37" s="47">
        <v>6</v>
      </c>
      <c r="H37" s="55">
        <f>Таблица650[[#This Row],[Коэфициент стоимости]]*Таблица650[[#This Row],[Розничная цена KRW]]</f>
        <v>12750</v>
      </c>
      <c r="I37" s="17" t="str">
        <f>IF($H$1="","Введите курс",Таблица650[[#This Row],[Оптовая цена KRW за 1шт]]/$H$1)</f>
        <v>Введите курс</v>
      </c>
      <c r="J37" s="48"/>
      <c r="K37" s="18">
        <f>Таблица650[[#This Row],[Заказ коробок ]]*Таблица650[[#This Row],[Кол-во шт в коробке]]</f>
        <v>0</v>
      </c>
      <c r="L37" s="54">
        <f>Таблица650[[#This Row],[Общее кол-во шт]]*Таблица650[[#This Row],[Оптовая цена KRW за 1шт]]</f>
        <v>0</v>
      </c>
      <c r="M37" s="19" t="str">
        <f>IFERROR(Таблица650[[#This Row],[Общее кол-во шт]]*Таблица650[[#This Row],[Оптовая цена USD за 1шт]],"")</f>
        <v/>
      </c>
      <c r="N37" s="49"/>
    </row>
    <row r="38" spans="1:14" ht="22.5" customHeight="1">
      <c r="A38" s="44" t="s">
        <v>1159</v>
      </c>
      <c r="B38" s="14">
        <v>8806194065687</v>
      </c>
      <c r="C38" s="50" t="s">
        <v>1274</v>
      </c>
      <c r="D38" s="46" t="s">
        <v>1275</v>
      </c>
      <c r="E38" s="16">
        <v>45000</v>
      </c>
      <c r="F38" s="15">
        <v>0.59</v>
      </c>
      <c r="G38" s="47">
        <v>3</v>
      </c>
      <c r="H38" s="55">
        <f>Таблица650[[#This Row],[Коэфициент стоимости]]*Таблица650[[#This Row],[Розничная цена KRW]]</f>
        <v>26550</v>
      </c>
      <c r="I38" s="17" t="str">
        <f>IF($H$1="","Введите курс",Таблица650[[#This Row],[Оптовая цена KRW за 1шт]]/$H$1)</f>
        <v>Введите курс</v>
      </c>
      <c r="J38" s="48"/>
      <c r="K38" s="18">
        <f>Таблица650[[#This Row],[Заказ коробок ]]*Таблица650[[#This Row],[Кол-во шт в коробке]]</f>
        <v>0</v>
      </c>
      <c r="L38" s="54">
        <f>Таблица650[[#This Row],[Общее кол-во шт]]*Таблица650[[#This Row],[Оптовая цена KRW за 1шт]]</f>
        <v>0</v>
      </c>
      <c r="M38" s="19" t="str">
        <f>IFERROR(Таблица650[[#This Row],[Общее кол-во шт]]*Таблица650[[#This Row],[Оптовая цена USD за 1шт]],"")</f>
        <v/>
      </c>
      <c r="N38" s="49"/>
    </row>
    <row r="39" spans="1:14" ht="22.5" customHeight="1">
      <c r="A39" s="44" t="s">
        <v>1160</v>
      </c>
      <c r="B39" s="14">
        <v>8806194053141</v>
      </c>
      <c r="C39" s="50" t="s">
        <v>2658</v>
      </c>
      <c r="D39" s="46" t="s">
        <v>2659</v>
      </c>
      <c r="E39" s="16">
        <v>55000</v>
      </c>
      <c r="F39" s="15">
        <v>0.59</v>
      </c>
      <c r="G39" s="47">
        <v>4</v>
      </c>
      <c r="H39" s="55">
        <f>Таблица650[[#This Row],[Коэфициент стоимости]]*Таблица650[[#This Row],[Розничная цена KRW]]</f>
        <v>32450</v>
      </c>
      <c r="I39" s="17" t="str">
        <f>IF($H$1="","Введите курс",Таблица650[[#This Row],[Оптовая цена KRW за 1шт]]/$H$1)</f>
        <v>Введите курс</v>
      </c>
      <c r="J39" s="48"/>
      <c r="K39" s="18">
        <f>Таблица650[[#This Row],[Заказ коробок ]]*Таблица650[[#This Row],[Кол-во шт в коробке]]</f>
        <v>0</v>
      </c>
      <c r="L39" s="54">
        <f>Таблица650[[#This Row],[Общее кол-во шт]]*Таблица650[[#This Row],[Оптовая цена KRW за 1шт]]</f>
        <v>0</v>
      </c>
      <c r="M39" s="19" t="str">
        <f>IFERROR(Таблица650[[#This Row],[Общее кол-во шт]]*Таблица650[[#This Row],[Оптовая цена USD за 1шт]],"")</f>
        <v/>
      </c>
      <c r="N39" s="49"/>
    </row>
    <row r="40" spans="1:14" ht="22.5" customHeight="1">
      <c r="A40" s="44" t="s">
        <v>1161</v>
      </c>
      <c r="B40" s="14">
        <v>8806194055398</v>
      </c>
      <c r="C40" s="50" t="s">
        <v>7050</v>
      </c>
      <c r="D40" s="46" t="s">
        <v>7051</v>
      </c>
      <c r="E40" s="16">
        <v>38000</v>
      </c>
      <c r="F40" s="15">
        <v>0.51</v>
      </c>
      <c r="G40" s="47">
        <v>6</v>
      </c>
      <c r="H40" s="55">
        <f>Таблица650[[#This Row],[Коэфициент стоимости]]*Таблица650[[#This Row],[Розничная цена KRW]]</f>
        <v>19380</v>
      </c>
      <c r="I40" s="17" t="str">
        <f>IF($H$1="","Введите курс",Таблица650[[#This Row],[Оптовая цена KRW за 1шт]]/$H$1)</f>
        <v>Введите курс</v>
      </c>
      <c r="J40" s="48"/>
      <c r="K40" s="18">
        <f>Таблица650[[#This Row],[Заказ коробок ]]*Таблица650[[#This Row],[Кол-во шт в коробке]]</f>
        <v>0</v>
      </c>
      <c r="L40" s="54">
        <f>Таблица650[[#This Row],[Общее кол-во шт]]*Таблица650[[#This Row],[Оптовая цена KRW за 1шт]]</f>
        <v>0</v>
      </c>
      <c r="M40" s="19" t="str">
        <f>IFERROR(Таблица650[[#This Row],[Общее кол-во шт]]*Таблица650[[#This Row],[Оптовая цена USD за 1шт]],"")</f>
        <v/>
      </c>
      <c r="N40" s="49"/>
    </row>
    <row r="41" spans="1:14" ht="22.5" customHeight="1">
      <c r="A41" s="44" t="s">
        <v>1162</v>
      </c>
      <c r="B41" s="14">
        <v>8806194008790</v>
      </c>
      <c r="C41" s="50" t="s">
        <v>1286</v>
      </c>
      <c r="D41" s="46" t="s">
        <v>6396</v>
      </c>
      <c r="E41" s="16">
        <v>3000</v>
      </c>
      <c r="F41" s="15">
        <v>0.51</v>
      </c>
      <c r="G41" s="47">
        <v>10</v>
      </c>
      <c r="H41" s="55">
        <f>Таблица650[[#This Row],[Коэфициент стоимости]]*Таблица650[[#This Row],[Розничная цена KRW]]</f>
        <v>1530</v>
      </c>
      <c r="I41" s="17" t="str">
        <f>IF($H$1="","Введите курс",Таблица650[[#This Row],[Оптовая цена KRW за 1шт]]/$H$1)</f>
        <v>Введите курс</v>
      </c>
      <c r="J41" s="48"/>
      <c r="K41" s="18">
        <f>Таблица650[[#This Row],[Заказ коробок ]]*Таблица650[[#This Row],[Кол-во шт в коробке]]</f>
        <v>0</v>
      </c>
      <c r="L41" s="54">
        <f>Таблица650[[#This Row],[Общее кол-во шт]]*Таблица650[[#This Row],[Оптовая цена KRW за 1шт]]</f>
        <v>0</v>
      </c>
      <c r="M41" s="19" t="str">
        <f>IFERROR(Таблица650[[#This Row],[Общее кол-во шт]]*Таблица650[[#This Row],[Оптовая цена USD за 1шт]],"")</f>
        <v/>
      </c>
      <c r="N41" s="49"/>
    </row>
    <row r="42" spans="1:14" ht="22.5" customHeight="1">
      <c r="A42" s="44" t="s">
        <v>1163</v>
      </c>
      <c r="B42" s="14">
        <v>8806194008783</v>
      </c>
      <c r="C42" s="50" t="s">
        <v>1288</v>
      </c>
      <c r="D42" s="46" t="s">
        <v>6397</v>
      </c>
      <c r="E42" s="16">
        <v>3000</v>
      </c>
      <c r="F42" s="15">
        <v>0.51</v>
      </c>
      <c r="G42" s="47">
        <v>10</v>
      </c>
      <c r="H42" s="55">
        <f>Таблица650[[#This Row],[Коэфициент стоимости]]*Таблица650[[#This Row],[Розничная цена KRW]]</f>
        <v>1530</v>
      </c>
      <c r="I42" s="17" t="str">
        <f>IF($H$1="","Введите курс",Таблица650[[#This Row],[Оптовая цена KRW за 1шт]]/$H$1)</f>
        <v>Введите курс</v>
      </c>
      <c r="J42" s="48"/>
      <c r="K42" s="18">
        <f>Таблица650[[#This Row],[Заказ коробок ]]*Таблица650[[#This Row],[Кол-во шт в коробке]]</f>
        <v>0</v>
      </c>
      <c r="L42" s="54">
        <f>Таблица650[[#This Row],[Общее кол-во шт]]*Таблица650[[#This Row],[Оптовая цена KRW за 1шт]]</f>
        <v>0</v>
      </c>
      <c r="M42" s="19" t="str">
        <f>IFERROR(Таблица650[[#This Row],[Общее кол-во шт]]*Таблица650[[#This Row],[Оптовая цена USD за 1шт]],"")</f>
        <v/>
      </c>
      <c r="N42" s="49"/>
    </row>
    <row r="43" spans="1:14" ht="22.5" customHeight="1">
      <c r="A43" s="44" t="s">
        <v>1164</v>
      </c>
      <c r="B43" s="14">
        <v>8806194008813</v>
      </c>
      <c r="C43" s="50" t="s">
        <v>1290</v>
      </c>
      <c r="D43" s="46" t="s">
        <v>6398</v>
      </c>
      <c r="E43" s="16">
        <v>3000</v>
      </c>
      <c r="F43" s="15">
        <v>0.51</v>
      </c>
      <c r="G43" s="47">
        <v>10</v>
      </c>
      <c r="H43" s="55">
        <f>Таблица650[[#This Row],[Коэфициент стоимости]]*Таблица650[[#This Row],[Розничная цена KRW]]</f>
        <v>1530</v>
      </c>
      <c r="I43" s="17" t="str">
        <f>IF($H$1="","Введите курс",Таблица650[[#This Row],[Оптовая цена KRW за 1шт]]/$H$1)</f>
        <v>Введите курс</v>
      </c>
      <c r="J43" s="48"/>
      <c r="K43" s="18">
        <f>Таблица650[[#This Row],[Заказ коробок ]]*Таблица650[[#This Row],[Кол-во шт в коробке]]</f>
        <v>0</v>
      </c>
      <c r="L43" s="54">
        <f>Таблица650[[#This Row],[Общее кол-во шт]]*Таблица650[[#This Row],[Оптовая цена KRW за 1шт]]</f>
        <v>0</v>
      </c>
      <c r="M43" s="19" t="str">
        <f>IFERROR(Таблица650[[#This Row],[Общее кол-во шт]]*Таблица650[[#This Row],[Оптовая цена USD за 1шт]],"")</f>
        <v/>
      </c>
      <c r="N43" s="49"/>
    </row>
    <row r="44" spans="1:14" ht="22.5" customHeight="1">
      <c r="A44" s="44" t="s">
        <v>1165</v>
      </c>
      <c r="B44" s="14">
        <v>8806194008776</v>
      </c>
      <c r="C44" s="50" t="s">
        <v>1292</v>
      </c>
      <c r="D44" s="46" t="s">
        <v>6399</v>
      </c>
      <c r="E44" s="16">
        <v>3000</v>
      </c>
      <c r="F44" s="15">
        <v>0.51</v>
      </c>
      <c r="G44" s="47">
        <v>10</v>
      </c>
      <c r="H44" s="55">
        <f>Таблица650[[#This Row],[Коэфициент стоимости]]*Таблица650[[#This Row],[Розничная цена KRW]]</f>
        <v>1530</v>
      </c>
      <c r="I44" s="17" t="str">
        <f>IF($H$1="","Введите курс",Таблица650[[#This Row],[Оптовая цена KRW за 1шт]]/$H$1)</f>
        <v>Введите курс</v>
      </c>
      <c r="J44" s="48"/>
      <c r="K44" s="18">
        <f>Таблица650[[#This Row],[Заказ коробок ]]*Таблица650[[#This Row],[Кол-во шт в коробке]]</f>
        <v>0</v>
      </c>
      <c r="L44" s="54">
        <f>Таблица650[[#This Row],[Общее кол-во шт]]*Таблица650[[#This Row],[Оптовая цена KRW за 1шт]]</f>
        <v>0</v>
      </c>
      <c r="M44" s="19" t="str">
        <f>IFERROR(Таблица650[[#This Row],[Общее кол-во шт]]*Таблица650[[#This Row],[Оптовая цена USD за 1шт]],"")</f>
        <v/>
      </c>
      <c r="N44" s="49"/>
    </row>
    <row r="45" spans="1:14" ht="22.5" customHeight="1">
      <c r="A45" s="44" t="s">
        <v>1166</v>
      </c>
      <c r="B45" s="14">
        <v>8806194054230</v>
      </c>
      <c r="C45" s="50" t="s">
        <v>6400</v>
      </c>
      <c r="D45" s="46" t="s">
        <v>6401</v>
      </c>
      <c r="E45" s="16">
        <v>18800</v>
      </c>
      <c r="F45" s="15">
        <v>0.51</v>
      </c>
      <c r="G45" s="47">
        <v>6</v>
      </c>
      <c r="H45" s="55">
        <f>Таблица650[[#This Row],[Коэфициент стоимости]]*Таблица650[[#This Row],[Розничная цена KRW]]</f>
        <v>9588</v>
      </c>
      <c r="I45" s="17" t="str">
        <f>IF($H$1="","Введите курс",Таблица650[[#This Row],[Оптовая цена KRW за 1шт]]/$H$1)</f>
        <v>Введите курс</v>
      </c>
      <c r="J45" s="48"/>
      <c r="K45" s="18">
        <f>Таблица650[[#This Row],[Заказ коробок ]]*Таблица650[[#This Row],[Кол-во шт в коробке]]</f>
        <v>0</v>
      </c>
      <c r="L45" s="54">
        <f>Таблица650[[#This Row],[Общее кол-во шт]]*Таблица650[[#This Row],[Оптовая цена KRW за 1шт]]</f>
        <v>0</v>
      </c>
      <c r="M45" s="19" t="str">
        <f>IFERROR(Таблица650[[#This Row],[Общее кол-во шт]]*Таблица650[[#This Row],[Оптовая цена USD за 1шт]],"")</f>
        <v/>
      </c>
      <c r="N45" s="49"/>
    </row>
    <row r="46" spans="1:14" ht="22.5" customHeight="1">
      <c r="A46" s="44" t="s">
        <v>1167</v>
      </c>
      <c r="B46" s="14">
        <v>8806194051017</v>
      </c>
      <c r="C46" s="50" t="s">
        <v>2760</v>
      </c>
      <c r="D46" s="46" t="s">
        <v>2761</v>
      </c>
      <c r="E46" s="16">
        <v>13860</v>
      </c>
      <c r="F46" s="15">
        <v>0.51</v>
      </c>
      <c r="G46" s="47">
        <v>6</v>
      </c>
      <c r="H46" s="55">
        <f>Таблица650[[#This Row],[Коэфициент стоимости]]*Таблица650[[#This Row],[Розничная цена KRW]]</f>
        <v>7068.6</v>
      </c>
      <c r="I46" s="17" t="str">
        <f>IF($H$1="","Введите курс",Таблица650[[#This Row],[Оптовая цена KRW за 1шт]]/$H$1)</f>
        <v>Введите курс</v>
      </c>
      <c r="J46" s="48"/>
      <c r="K46" s="18">
        <f>Таблица650[[#This Row],[Заказ коробок ]]*Таблица650[[#This Row],[Кол-во шт в коробке]]</f>
        <v>0</v>
      </c>
      <c r="L46" s="54">
        <f>Таблица650[[#This Row],[Общее кол-во шт]]*Таблица650[[#This Row],[Оптовая цена KRW за 1шт]]</f>
        <v>0</v>
      </c>
      <c r="M46" s="19" t="str">
        <f>IFERROR(Таблица650[[#This Row],[Общее кол-во шт]]*Таблица650[[#This Row],[Оптовая цена USD за 1шт]],"")</f>
        <v/>
      </c>
      <c r="N46" s="49"/>
    </row>
    <row r="47" spans="1:14" ht="22.5" customHeight="1">
      <c r="A47" s="44" t="s">
        <v>1168</v>
      </c>
      <c r="B47" s="14">
        <v>8806194050997</v>
      </c>
      <c r="C47" s="50" t="s">
        <v>2756</v>
      </c>
      <c r="D47" s="46" t="s">
        <v>2757</v>
      </c>
      <c r="E47" s="16">
        <v>18060</v>
      </c>
      <c r="F47" s="15">
        <v>0.51</v>
      </c>
      <c r="G47" s="47">
        <v>6</v>
      </c>
      <c r="H47" s="55">
        <f>Таблица650[[#This Row],[Коэфициент стоимости]]*Таблица650[[#This Row],[Розничная цена KRW]]</f>
        <v>9210.6</v>
      </c>
      <c r="I47" s="17" t="str">
        <f>IF($H$1="","Введите курс",Таблица650[[#This Row],[Оптовая цена KRW за 1шт]]/$H$1)</f>
        <v>Введите курс</v>
      </c>
      <c r="J47" s="48"/>
      <c r="K47" s="18">
        <f>Таблица650[[#This Row],[Заказ коробок ]]*Таблица650[[#This Row],[Кол-во шт в коробке]]</f>
        <v>0</v>
      </c>
      <c r="L47" s="54">
        <f>Таблица650[[#This Row],[Общее кол-во шт]]*Таблица650[[#This Row],[Оптовая цена KRW за 1шт]]</f>
        <v>0</v>
      </c>
      <c r="M47" s="19" t="str">
        <f>IFERROR(Таблица650[[#This Row],[Общее кол-во шт]]*Таблица650[[#This Row],[Оптовая цена USD за 1шт]],"")</f>
        <v/>
      </c>
      <c r="N47" s="49"/>
    </row>
    <row r="48" spans="1:14" ht="22.5" customHeight="1">
      <c r="A48" s="44" t="s">
        <v>1169</v>
      </c>
      <c r="B48" s="14">
        <v>8806194051000</v>
      </c>
      <c r="C48" s="50" t="s">
        <v>2758</v>
      </c>
      <c r="D48" s="46" t="s">
        <v>2759</v>
      </c>
      <c r="E48" s="16">
        <v>15260</v>
      </c>
      <c r="F48" s="15">
        <v>0.51</v>
      </c>
      <c r="G48" s="47">
        <v>6</v>
      </c>
      <c r="H48" s="55">
        <f>Таблица650[[#This Row],[Коэфициент стоимости]]*Таблица650[[#This Row],[Розничная цена KRW]]</f>
        <v>7782.6</v>
      </c>
      <c r="I48" s="17" t="str">
        <f>IF($H$1="","Введите курс",Таблица650[[#This Row],[Оптовая цена KRW за 1шт]]/$H$1)</f>
        <v>Введите курс</v>
      </c>
      <c r="J48" s="48"/>
      <c r="K48" s="18">
        <f>Таблица650[[#This Row],[Заказ коробок ]]*Таблица650[[#This Row],[Кол-во шт в коробке]]</f>
        <v>0</v>
      </c>
      <c r="L48" s="54">
        <f>Таблица650[[#This Row],[Общее кол-во шт]]*Таблица650[[#This Row],[Оптовая цена KRW за 1шт]]</f>
        <v>0</v>
      </c>
      <c r="M48" s="19" t="str">
        <f>IFERROR(Таблица650[[#This Row],[Общее кол-во шт]]*Таблица650[[#This Row],[Оптовая цена USD за 1шт]],"")</f>
        <v/>
      </c>
      <c r="N48" s="49"/>
    </row>
    <row r="49" spans="1:14" ht="22.5" customHeight="1">
      <c r="A49" s="44" t="s">
        <v>1170</v>
      </c>
      <c r="B49" s="14">
        <v>8806194054209</v>
      </c>
      <c r="C49" s="50" t="s">
        <v>6402</v>
      </c>
      <c r="D49" s="46" t="s">
        <v>6403</v>
      </c>
      <c r="E49" s="16">
        <v>11760</v>
      </c>
      <c r="F49" s="15">
        <v>0.51</v>
      </c>
      <c r="G49" s="47">
        <v>6</v>
      </c>
      <c r="H49" s="55">
        <f>Таблица650[[#This Row],[Коэфициент стоимости]]*Таблица650[[#This Row],[Розничная цена KRW]]</f>
        <v>5997.6</v>
      </c>
      <c r="I49" s="17" t="str">
        <f>IF($H$1="","Введите курс",Таблица650[[#This Row],[Оптовая цена KRW за 1шт]]/$H$1)</f>
        <v>Введите курс</v>
      </c>
      <c r="J49" s="48"/>
      <c r="K49" s="18">
        <f>Таблица650[[#This Row],[Заказ коробок ]]*Таблица650[[#This Row],[Кол-во шт в коробке]]</f>
        <v>0</v>
      </c>
      <c r="L49" s="54">
        <f>Таблица650[[#This Row],[Общее кол-во шт]]*Таблица650[[#This Row],[Оптовая цена KRW за 1шт]]</f>
        <v>0</v>
      </c>
      <c r="M49" s="19" t="str">
        <f>IFERROR(Таблица650[[#This Row],[Общее кол-во шт]]*Таблица650[[#This Row],[Оптовая цена USD за 1шт]],"")</f>
        <v/>
      </c>
      <c r="N49" s="49"/>
    </row>
    <row r="50" spans="1:14" ht="22.5" customHeight="1">
      <c r="A50" s="44" t="s">
        <v>1171</v>
      </c>
      <c r="B50" s="14">
        <v>8806194041551</v>
      </c>
      <c r="C50" s="50" t="s">
        <v>6404</v>
      </c>
      <c r="D50" s="46" t="s">
        <v>6405</v>
      </c>
      <c r="E50" s="16">
        <v>28000</v>
      </c>
      <c r="F50" s="15">
        <v>0.51</v>
      </c>
      <c r="G50" s="47">
        <v>6</v>
      </c>
      <c r="H50" s="55">
        <f>Таблица650[[#This Row],[Коэфициент стоимости]]*Таблица650[[#This Row],[Розничная цена KRW]]</f>
        <v>14280</v>
      </c>
      <c r="I50" s="17" t="str">
        <f>IF($H$1="","Введите курс",Таблица650[[#This Row],[Оптовая цена KRW за 1шт]]/$H$1)</f>
        <v>Введите курс</v>
      </c>
      <c r="J50" s="48"/>
      <c r="K50" s="18">
        <f>Таблица650[[#This Row],[Заказ коробок ]]*Таблица650[[#This Row],[Кол-во шт в коробке]]</f>
        <v>0</v>
      </c>
      <c r="L50" s="54">
        <f>Таблица650[[#This Row],[Общее кол-во шт]]*Таблица650[[#This Row],[Оптовая цена KRW за 1шт]]</f>
        <v>0</v>
      </c>
      <c r="M50" s="19" t="str">
        <f>IFERROR(Таблица650[[#This Row],[Общее кол-во шт]]*Таблица650[[#This Row],[Оптовая цена USD за 1шт]],"")</f>
        <v/>
      </c>
      <c r="N50" s="49"/>
    </row>
    <row r="51" spans="1:14" ht="22.5" customHeight="1">
      <c r="A51" s="44" t="s">
        <v>1172</v>
      </c>
      <c r="B51" s="14">
        <v>8806194047430</v>
      </c>
      <c r="C51" s="50" t="s">
        <v>6406</v>
      </c>
      <c r="D51" s="46" t="s">
        <v>6407</v>
      </c>
      <c r="E51" s="16">
        <v>32000</v>
      </c>
      <c r="F51" s="15">
        <v>0.51</v>
      </c>
      <c r="G51" s="47">
        <v>6</v>
      </c>
      <c r="H51" s="55">
        <f>Таблица650[[#This Row],[Коэфициент стоимости]]*Таблица650[[#This Row],[Розничная цена KRW]]</f>
        <v>16320</v>
      </c>
      <c r="I51" s="17" t="str">
        <f>IF($H$1="","Введите курс",Таблица650[[#This Row],[Оптовая цена KRW за 1шт]]/$H$1)</f>
        <v>Введите курс</v>
      </c>
      <c r="J51" s="48"/>
      <c r="K51" s="18">
        <f>Таблица650[[#This Row],[Заказ коробок ]]*Таблица650[[#This Row],[Кол-во шт в коробке]]</f>
        <v>0</v>
      </c>
      <c r="L51" s="54">
        <f>Таблица650[[#This Row],[Общее кол-во шт]]*Таблица650[[#This Row],[Оптовая цена KRW за 1шт]]</f>
        <v>0</v>
      </c>
      <c r="M51" s="19" t="str">
        <f>IFERROR(Таблица650[[#This Row],[Общее кол-во шт]]*Таблица650[[#This Row],[Оптовая цена USD за 1шт]],"")</f>
        <v/>
      </c>
      <c r="N51" s="49"/>
    </row>
    <row r="52" spans="1:14" ht="22.5" customHeight="1">
      <c r="A52" s="44" t="s">
        <v>1173</v>
      </c>
      <c r="B52" s="14">
        <v>8806194041544</v>
      </c>
      <c r="C52" s="50" t="s">
        <v>6408</v>
      </c>
      <c r="D52" s="46" t="s">
        <v>6409</v>
      </c>
      <c r="E52" s="16">
        <v>28000</v>
      </c>
      <c r="F52" s="15">
        <v>0.51</v>
      </c>
      <c r="G52" s="47">
        <v>6</v>
      </c>
      <c r="H52" s="55">
        <f>Таблица650[[#This Row],[Коэфициент стоимости]]*Таблица650[[#This Row],[Розничная цена KRW]]</f>
        <v>14280</v>
      </c>
      <c r="I52" s="17" t="str">
        <f>IF($H$1="","Введите курс",Таблица650[[#This Row],[Оптовая цена KRW за 1шт]]/$H$1)</f>
        <v>Введите курс</v>
      </c>
      <c r="J52" s="48"/>
      <c r="K52" s="18">
        <f>Таблица650[[#This Row],[Заказ коробок ]]*Таблица650[[#This Row],[Кол-во шт в коробке]]</f>
        <v>0</v>
      </c>
      <c r="L52" s="54">
        <f>Таблица650[[#This Row],[Общее кол-во шт]]*Таблица650[[#This Row],[Оптовая цена KRW за 1шт]]</f>
        <v>0</v>
      </c>
      <c r="M52" s="19" t="str">
        <f>IFERROR(Таблица650[[#This Row],[Общее кол-во шт]]*Таблица650[[#This Row],[Оптовая цена USD за 1шт]],"")</f>
        <v/>
      </c>
      <c r="N52" s="49"/>
    </row>
    <row r="53" spans="1:14" ht="22.5" customHeight="1">
      <c r="A53" s="44" t="s">
        <v>1174</v>
      </c>
      <c r="B53" s="14">
        <v>8806194053554</v>
      </c>
      <c r="C53" s="50" t="s">
        <v>6410</v>
      </c>
      <c r="D53" s="46" t="s">
        <v>6411</v>
      </c>
      <c r="E53" s="16">
        <v>8800</v>
      </c>
      <c r="F53" s="15">
        <v>0.51</v>
      </c>
      <c r="G53" s="47">
        <v>6</v>
      </c>
      <c r="H53" s="55">
        <f>Таблица650[[#This Row],[Коэфициент стоимости]]*Таблица650[[#This Row],[Розничная цена KRW]]</f>
        <v>4488</v>
      </c>
      <c r="I53" s="17" t="str">
        <f>IF($H$1="","Введите курс",Таблица650[[#This Row],[Оптовая цена KRW за 1шт]]/$H$1)</f>
        <v>Введите курс</v>
      </c>
      <c r="J53" s="48"/>
      <c r="K53" s="18">
        <f>Таблица650[[#This Row],[Заказ коробок ]]*Таблица650[[#This Row],[Кол-во шт в коробке]]</f>
        <v>0</v>
      </c>
      <c r="L53" s="54">
        <f>Таблица650[[#This Row],[Общее кол-во шт]]*Таблица650[[#This Row],[Оптовая цена KRW за 1шт]]</f>
        <v>0</v>
      </c>
      <c r="M53" s="19" t="str">
        <f>IFERROR(Таблица650[[#This Row],[Общее кол-во шт]]*Таблица650[[#This Row],[Оптовая цена USD за 1шт]],"")</f>
        <v/>
      </c>
      <c r="N53" s="49"/>
    </row>
    <row r="54" spans="1:14" ht="22.5" customHeight="1">
      <c r="A54" s="44" t="s">
        <v>1175</v>
      </c>
      <c r="B54" s="14">
        <v>8806194025728</v>
      </c>
      <c r="C54" s="50" t="s">
        <v>1330</v>
      </c>
      <c r="D54" s="46" t="s">
        <v>1331</v>
      </c>
      <c r="E54" s="16">
        <v>26000</v>
      </c>
      <c r="F54" s="15">
        <v>0.51</v>
      </c>
      <c r="G54" s="47">
        <v>6</v>
      </c>
      <c r="H54" s="55">
        <f>Таблица650[[#This Row],[Коэфициент стоимости]]*Таблица650[[#This Row],[Розничная цена KRW]]</f>
        <v>13260</v>
      </c>
      <c r="I54" s="17" t="str">
        <f>IF($H$1="","Введите курс",Таблица650[[#This Row],[Оптовая цена KRW за 1шт]]/$H$1)</f>
        <v>Введите курс</v>
      </c>
      <c r="J54" s="48"/>
      <c r="K54" s="18">
        <f>Таблица650[[#This Row],[Заказ коробок ]]*Таблица650[[#This Row],[Кол-во шт в коробке]]</f>
        <v>0</v>
      </c>
      <c r="L54" s="54">
        <f>Таблица650[[#This Row],[Общее кол-во шт]]*Таблица650[[#This Row],[Оптовая цена KRW за 1шт]]</f>
        <v>0</v>
      </c>
      <c r="M54" s="19" t="str">
        <f>IFERROR(Таблица650[[#This Row],[Общее кол-во шт]]*Таблица650[[#This Row],[Оптовая цена USD за 1шт]],"")</f>
        <v/>
      </c>
      <c r="N54" s="49"/>
    </row>
    <row r="55" spans="1:14" ht="22.5" customHeight="1">
      <c r="A55" s="44" t="s">
        <v>1176</v>
      </c>
      <c r="B55" s="14">
        <v>8806194025414</v>
      </c>
      <c r="C55" s="50" t="s">
        <v>1333</v>
      </c>
      <c r="D55" s="46" t="s">
        <v>2690</v>
      </c>
      <c r="E55" s="16">
        <v>15000</v>
      </c>
      <c r="F55" s="15">
        <v>0.51</v>
      </c>
      <c r="G55" s="47">
        <v>6</v>
      </c>
      <c r="H55" s="55">
        <f>Таблица650[[#This Row],[Коэфициент стоимости]]*Таблица650[[#This Row],[Розничная цена KRW]]</f>
        <v>7650</v>
      </c>
      <c r="I55" s="17" t="str">
        <f>IF($H$1="","Введите курс",Таблица650[[#This Row],[Оптовая цена KRW за 1шт]]/$H$1)</f>
        <v>Введите курс</v>
      </c>
      <c r="J55" s="48"/>
      <c r="K55" s="18">
        <f>Таблица650[[#This Row],[Заказ коробок ]]*Таблица650[[#This Row],[Кол-во шт в коробке]]</f>
        <v>0</v>
      </c>
      <c r="L55" s="54">
        <f>Таблица650[[#This Row],[Общее кол-во шт]]*Таблица650[[#This Row],[Оптовая цена KRW за 1шт]]</f>
        <v>0</v>
      </c>
      <c r="M55" s="19" t="str">
        <f>IFERROR(Таблица650[[#This Row],[Общее кол-во шт]]*Таблица650[[#This Row],[Оптовая цена USD за 1шт]],"")</f>
        <v/>
      </c>
      <c r="N55" s="49"/>
    </row>
    <row r="56" spans="1:14" ht="22.5" customHeight="1">
      <c r="A56" s="44" t="s">
        <v>1177</v>
      </c>
      <c r="B56" s="14">
        <v>8806194025971</v>
      </c>
      <c r="C56" s="50" t="s">
        <v>7052</v>
      </c>
      <c r="D56" s="46" t="s">
        <v>7053</v>
      </c>
      <c r="E56" s="16">
        <v>10000</v>
      </c>
      <c r="F56" s="15">
        <v>0.51</v>
      </c>
      <c r="G56" s="47">
        <v>6</v>
      </c>
      <c r="H56" s="55">
        <f>Таблица650[[#This Row],[Коэфициент стоимости]]*Таблица650[[#This Row],[Розничная цена KRW]]</f>
        <v>5100</v>
      </c>
      <c r="I56" s="17" t="str">
        <f>IF($H$1="","Введите курс",Таблица650[[#This Row],[Оптовая цена KRW за 1шт]]/$H$1)</f>
        <v>Введите курс</v>
      </c>
      <c r="J56" s="48"/>
      <c r="K56" s="18">
        <f>Таблица650[[#This Row],[Заказ коробок ]]*Таблица650[[#This Row],[Кол-во шт в коробке]]</f>
        <v>0</v>
      </c>
      <c r="L56" s="54">
        <f>Таблица650[[#This Row],[Общее кол-во шт]]*Таблица650[[#This Row],[Оптовая цена KRW за 1шт]]</f>
        <v>0</v>
      </c>
      <c r="M56" s="19" t="str">
        <f>IFERROR(Таблица650[[#This Row],[Общее кол-во шт]]*Таблица650[[#This Row],[Оптовая цена USD за 1шт]],"")</f>
        <v/>
      </c>
      <c r="N56" s="49"/>
    </row>
    <row r="57" spans="1:14" ht="22.5" customHeight="1">
      <c r="A57" s="44" t="s">
        <v>1178</v>
      </c>
      <c r="B57" s="14">
        <v>8806194012308</v>
      </c>
      <c r="C57" s="50" t="s">
        <v>1338</v>
      </c>
      <c r="D57" s="46" t="s">
        <v>6412</v>
      </c>
      <c r="E57" s="16">
        <v>8800</v>
      </c>
      <c r="F57" s="15">
        <v>0.51</v>
      </c>
      <c r="G57" s="47">
        <v>12</v>
      </c>
      <c r="H57" s="55">
        <f>Таблица650[[#This Row],[Коэфициент стоимости]]*Таблица650[[#This Row],[Розничная цена KRW]]</f>
        <v>4488</v>
      </c>
      <c r="I57" s="17" t="str">
        <f>IF($H$1="","Введите курс",Таблица650[[#This Row],[Оптовая цена KRW за 1шт]]/$H$1)</f>
        <v>Введите курс</v>
      </c>
      <c r="J57" s="48"/>
      <c r="K57" s="18">
        <f>Таблица650[[#This Row],[Заказ коробок ]]*Таблица650[[#This Row],[Кол-во шт в коробке]]</f>
        <v>0</v>
      </c>
      <c r="L57" s="54">
        <f>Таблица650[[#This Row],[Общее кол-во шт]]*Таблица650[[#This Row],[Оптовая цена KRW за 1шт]]</f>
        <v>0</v>
      </c>
      <c r="M57" s="19" t="str">
        <f>IFERROR(Таблица650[[#This Row],[Общее кол-во шт]]*Таблица650[[#This Row],[Оптовая цена USD за 1шт]],"")</f>
        <v/>
      </c>
      <c r="N57" s="49"/>
    </row>
    <row r="58" spans="1:14" ht="22.5" customHeight="1">
      <c r="A58" s="44" t="s">
        <v>1179</v>
      </c>
      <c r="B58" s="14">
        <v>8806194031750</v>
      </c>
      <c r="C58" s="50" t="s">
        <v>1344</v>
      </c>
      <c r="D58" s="46" t="s">
        <v>1345</v>
      </c>
      <c r="E58" s="16">
        <v>26000</v>
      </c>
      <c r="F58" s="15">
        <v>0.51</v>
      </c>
      <c r="G58" s="47">
        <v>6</v>
      </c>
      <c r="H58" s="55">
        <f>Таблица650[[#This Row],[Коэфициент стоимости]]*Таблица650[[#This Row],[Розничная цена KRW]]</f>
        <v>13260</v>
      </c>
      <c r="I58" s="17" t="str">
        <f>IF($H$1="","Введите курс",Таблица650[[#This Row],[Оптовая цена KRW за 1шт]]/$H$1)</f>
        <v>Введите курс</v>
      </c>
      <c r="J58" s="48"/>
      <c r="K58" s="18">
        <f>Таблица650[[#This Row],[Заказ коробок ]]*Таблица650[[#This Row],[Кол-во шт в коробке]]</f>
        <v>0</v>
      </c>
      <c r="L58" s="54">
        <f>Таблица650[[#This Row],[Общее кол-во шт]]*Таблица650[[#This Row],[Оптовая цена KRW за 1шт]]</f>
        <v>0</v>
      </c>
      <c r="M58" s="19" t="str">
        <f>IFERROR(Таблица650[[#This Row],[Общее кол-во шт]]*Таблица650[[#This Row],[Оптовая цена USD за 1шт]],"")</f>
        <v/>
      </c>
      <c r="N58" s="49"/>
    </row>
    <row r="59" spans="1:14" ht="22.5" customHeight="1">
      <c r="A59" s="44" t="s">
        <v>1180</v>
      </c>
      <c r="B59" s="14">
        <v>8806194031774</v>
      </c>
      <c r="C59" s="50" t="s">
        <v>1354</v>
      </c>
      <c r="D59" s="46" t="s">
        <v>1355</v>
      </c>
      <c r="E59" s="16">
        <v>28000</v>
      </c>
      <c r="F59" s="15">
        <v>0.51</v>
      </c>
      <c r="G59" s="47">
        <v>6</v>
      </c>
      <c r="H59" s="55">
        <f>Таблица650[[#This Row],[Коэфициент стоимости]]*Таблица650[[#This Row],[Розничная цена KRW]]</f>
        <v>14280</v>
      </c>
      <c r="I59" s="17" t="str">
        <f>IF($H$1="","Введите курс",Таблица650[[#This Row],[Оптовая цена KRW за 1шт]]/$H$1)</f>
        <v>Введите курс</v>
      </c>
      <c r="J59" s="48"/>
      <c r="K59" s="18">
        <f>Таблица650[[#This Row],[Заказ коробок ]]*Таблица650[[#This Row],[Кол-во шт в коробке]]</f>
        <v>0</v>
      </c>
      <c r="L59" s="54">
        <f>Таблица650[[#This Row],[Общее кол-во шт]]*Таблица650[[#This Row],[Оптовая цена KRW за 1шт]]</f>
        <v>0</v>
      </c>
      <c r="M59" s="19" t="str">
        <f>IFERROR(Таблица650[[#This Row],[Общее кол-во шт]]*Таблица650[[#This Row],[Оптовая цена USD за 1шт]],"")</f>
        <v/>
      </c>
      <c r="N59" s="49"/>
    </row>
    <row r="60" spans="1:14" ht="22.5" customHeight="1">
      <c r="A60" s="44" t="s">
        <v>1181</v>
      </c>
      <c r="B60" s="14">
        <v>8806194031736</v>
      </c>
      <c r="C60" s="50" t="s">
        <v>1357</v>
      </c>
      <c r="D60" s="46" t="s">
        <v>1358</v>
      </c>
      <c r="E60" s="16">
        <v>22000</v>
      </c>
      <c r="F60" s="15">
        <v>0.51</v>
      </c>
      <c r="G60" s="47">
        <v>6</v>
      </c>
      <c r="H60" s="55">
        <f>Таблица650[[#This Row],[Коэфициент стоимости]]*Таблица650[[#This Row],[Розничная цена KRW]]</f>
        <v>11220</v>
      </c>
      <c r="I60" s="17" t="str">
        <f>IF($H$1="","Введите курс",Таблица650[[#This Row],[Оптовая цена KRW за 1шт]]/$H$1)</f>
        <v>Введите курс</v>
      </c>
      <c r="J60" s="48"/>
      <c r="K60" s="18">
        <f>Таблица650[[#This Row],[Заказ коробок ]]*Таблица650[[#This Row],[Кол-во шт в коробке]]</f>
        <v>0</v>
      </c>
      <c r="L60" s="54">
        <f>Таблица650[[#This Row],[Общее кол-во шт]]*Таблица650[[#This Row],[Оптовая цена KRW за 1шт]]</f>
        <v>0</v>
      </c>
      <c r="M60" s="19" t="str">
        <f>IFERROR(Таблица650[[#This Row],[Общее кол-во шт]]*Таблица650[[#This Row],[Оптовая цена USD за 1шт]],"")</f>
        <v/>
      </c>
      <c r="N60" s="49"/>
    </row>
    <row r="61" spans="1:14" ht="22.5" customHeight="1">
      <c r="A61" s="44" t="s">
        <v>1182</v>
      </c>
      <c r="B61" s="14">
        <v>8806194034317</v>
      </c>
      <c r="C61" s="50" t="s">
        <v>6415</v>
      </c>
      <c r="D61" s="46" t="s">
        <v>6416</v>
      </c>
      <c r="E61" s="16">
        <v>19800</v>
      </c>
      <c r="F61" s="15">
        <v>0.51</v>
      </c>
      <c r="G61" s="47">
        <v>6</v>
      </c>
      <c r="H61" s="55">
        <f>Таблица650[[#This Row],[Коэфициент стоимости]]*Таблица650[[#This Row],[Розничная цена KRW]]</f>
        <v>10098</v>
      </c>
      <c r="I61" s="17" t="str">
        <f>IF($H$1="","Введите курс",Таблица650[[#This Row],[Оптовая цена KRW за 1шт]]/$H$1)</f>
        <v>Введите курс</v>
      </c>
      <c r="J61" s="48"/>
      <c r="K61" s="18">
        <f>Таблица650[[#This Row],[Заказ коробок ]]*Таблица650[[#This Row],[Кол-во шт в коробке]]</f>
        <v>0</v>
      </c>
      <c r="L61" s="54">
        <f>Таблица650[[#This Row],[Общее кол-во шт]]*Таблица650[[#This Row],[Оптовая цена KRW за 1шт]]</f>
        <v>0</v>
      </c>
      <c r="M61" s="19" t="str">
        <f>IFERROR(Таблица650[[#This Row],[Общее кол-во шт]]*Таблица650[[#This Row],[Оптовая цена USD за 1шт]],"")</f>
        <v/>
      </c>
      <c r="N61" s="49"/>
    </row>
    <row r="62" spans="1:14" ht="22.5" customHeight="1">
      <c r="A62" s="44" t="s">
        <v>1185</v>
      </c>
      <c r="B62" s="14">
        <v>8806194034331</v>
      </c>
      <c r="C62" s="50" t="s">
        <v>6417</v>
      </c>
      <c r="D62" s="46" t="s">
        <v>6418</v>
      </c>
      <c r="E62" s="16">
        <v>19800</v>
      </c>
      <c r="F62" s="15">
        <v>0.51</v>
      </c>
      <c r="G62" s="47">
        <v>6</v>
      </c>
      <c r="H62" s="55">
        <f>Таблица650[[#This Row],[Коэфициент стоимости]]*Таблица650[[#This Row],[Розничная цена KRW]]</f>
        <v>10098</v>
      </c>
      <c r="I62" s="17" t="str">
        <f>IF($H$1="","Введите курс",Таблица650[[#This Row],[Оптовая цена KRW за 1шт]]/$H$1)</f>
        <v>Введите курс</v>
      </c>
      <c r="J62" s="48"/>
      <c r="K62" s="18">
        <f>Таблица650[[#This Row],[Заказ коробок ]]*Таблица650[[#This Row],[Кол-во шт в коробке]]</f>
        <v>0</v>
      </c>
      <c r="L62" s="54">
        <f>Таблица650[[#This Row],[Общее кол-во шт]]*Таблица650[[#This Row],[Оптовая цена KRW за 1шт]]</f>
        <v>0</v>
      </c>
      <c r="M62" s="19" t="str">
        <f>IFERROR(Таблица650[[#This Row],[Общее кол-во шт]]*Таблица650[[#This Row],[Оптовая цена USD за 1шт]],"")</f>
        <v/>
      </c>
      <c r="N62" s="49"/>
    </row>
    <row r="63" spans="1:14" ht="22.5" customHeight="1">
      <c r="A63" s="44" t="s">
        <v>1188</v>
      </c>
      <c r="B63" s="14">
        <v>8806194034379</v>
      </c>
      <c r="C63" s="50" t="s">
        <v>6420</v>
      </c>
      <c r="D63" s="46" t="s">
        <v>1374</v>
      </c>
      <c r="E63" s="16">
        <v>18000</v>
      </c>
      <c r="F63" s="15">
        <v>0.51</v>
      </c>
      <c r="G63" s="47">
        <v>6</v>
      </c>
      <c r="H63" s="55">
        <f>Таблица650[[#This Row],[Коэфициент стоимости]]*Таблица650[[#This Row],[Розничная цена KRW]]</f>
        <v>9180</v>
      </c>
      <c r="I63" s="17" t="str">
        <f>IF($H$1="","Введите курс",Таблица650[[#This Row],[Оптовая цена KRW за 1шт]]/$H$1)</f>
        <v>Введите курс</v>
      </c>
      <c r="J63" s="48"/>
      <c r="K63" s="18">
        <f>Таблица650[[#This Row],[Заказ коробок ]]*Таблица650[[#This Row],[Кол-во шт в коробке]]</f>
        <v>0</v>
      </c>
      <c r="L63" s="54">
        <f>Таблица650[[#This Row],[Общее кол-во шт]]*Таблица650[[#This Row],[Оптовая цена KRW за 1шт]]</f>
        <v>0</v>
      </c>
      <c r="M63" s="19" t="str">
        <f>IFERROR(Таблица650[[#This Row],[Общее кол-во шт]]*Таблица650[[#This Row],[Оптовая цена USD за 1шт]],"")</f>
        <v/>
      </c>
      <c r="N63" s="49"/>
    </row>
    <row r="64" spans="1:14" ht="22.5" customHeight="1">
      <c r="A64" s="44" t="s">
        <v>1190</v>
      </c>
      <c r="B64" s="14">
        <v>8806194034362</v>
      </c>
      <c r="C64" s="50" t="s">
        <v>6421</v>
      </c>
      <c r="D64" s="46" t="s">
        <v>1376</v>
      </c>
      <c r="E64" s="16">
        <v>18000</v>
      </c>
      <c r="F64" s="15">
        <v>0.51</v>
      </c>
      <c r="G64" s="47">
        <v>6</v>
      </c>
      <c r="H64" s="55">
        <f>Таблица650[[#This Row],[Коэфициент стоимости]]*Таблица650[[#This Row],[Розничная цена KRW]]</f>
        <v>9180</v>
      </c>
      <c r="I64" s="17" t="str">
        <f>IF($H$1="","Введите курс",Таблица650[[#This Row],[Оптовая цена KRW за 1шт]]/$H$1)</f>
        <v>Введите курс</v>
      </c>
      <c r="J64" s="48"/>
      <c r="K64" s="18">
        <f>Таблица650[[#This Row],[Заказ коробок ]]*Таблица650[[#This Row],[Кол-во шт в коробке]]</f>
        <v>0</v>
      </c>
      <c r="L64" s="54">
        <f>Таблица650[[#This Row],[Общее кол-во шт]]*Таблица650[[#This Row],[Оптовая цена KRW за 1шт]]</f>
        <v>0</v>
      </c>
      <c r="M64" s="19" t="str">
        <f>IFERROR(Таблица650[[#This Row],[Общее кол-во шт]]*Таблица650[[#This Row],[Оптовая цена USD за 1шт]],"")</f>
        <v/>
      </c>
      <c r="N64" s="49"/>
    </row>
    <row r="65" spans="1:14" ht="22.5" customHeight="1">
      <c r="A65" s="44" t="s">
        <v>1192</v>
      </c>
      <c r="B65" s="14">
        <v>8806194033525</v>
      </c>
      <c r="C65" s="50" t="s">
        <v>6423</v>
      </c>
      <c r="D65" s="46" t="s">
        <v>6424</v>
      </c>
      <c r="E65" s="16">
        <v>6500</v>
      </c>
      <c r="F65" s="15">
        <v>0.51</v>
      </c>
      <c r="G65" s="47">
        <v>6</v>
      </c>
      <c r="H65" s="55">
        <f>Таблица650[[#This Row],[Коэфициент стоимости]]*Таблица650[[#This Row],[Розничная цена KRW]]</f>
        <v>3315</v>
      </c>
      <c r="I65" s="17" t="str">
        <f>IF($H$1="","Введите курс",Таблица650[[#This Row],[Оптовая цена KRW за 1шт]]/$H$1)</f>
        <v>Введите курс</v>
      </c>
      <c r="J65" s="48"/>
      <c r="K65" s="18">
        <f>Таблица650[[#This Row],[Заказ коробок ]]*Таблица650[[#This Row],[Кол-во шт в коробке]]</f>
        <v>0</v>
      </c>
      <c r="L65" s="54">
        <f>Таблица650[[#This Row],[Общее кол-во шт]]*Таблица650[[#This Row],[Оптовая цена KRW за 1шт]]</f>
        <v>0</v>
      </c>
      <c r="M65" s="19" t="str">
        <f>IFERROR(Таблица650[[#This Row],[Общее кол-во шт]]*Таблица650[[#This Row],[Оптовая цена USD за 1шт]],"")</f>
        <v/>
      </c>
      <c r="N65" s="49"/>
    </row>
    <row r="66" spans="1:14" ht="22.5" customHeight="1">
      <c r="A66" s="44" t="s">
        <v>1193</v>
      </c>
      <c r="B66" s="14">
        <v>8806194033549</v>
      </c>
      <c r="C66" s="50" t="s">
        <v>6425</v>
      </c>
      <c r="D66" s="46" t="s">
        <v>6426</v>
      </c>
      <c r="E66" s="16">
        <v>6500</v>
      </c>
      <c r="F66" s="15">
        <v>0.51</v>
      </c>
      <c r="G66" s="47">
        <v>6</v>
      </c>
      <c r="H66" s="55">
        <f>Таблица650[[#This Row],[Коэфициент стоимости]]*Таблица650[[#This Row],[Розничная цена KRW]]</f>
        <v>3315</v>
      </c>
      <c r="I66" s="17" t="str">
        <f>IF($H$1="","Введите курс",Таблица650[[#This Row],[Оптовая цена KRW за 1шт]]/$H$1)</f>
        <v>Введите курс</v>
      </c>
      <c r="J66" s="48"/>
      <c r="K66" s="18">
        <f>Таблица650[[#This Row],[Заказ коробок ]]*Таблица650[[#This Row],[Кол-во шт в коробке]]</f>
        <v>0</v>
      </c>
      <c r="L66" s="54">
        <f>Таблица650[[#This Row],[Общее кол-во шт]]*Таблица650[[#This Row],[Оптовая цена KRW за 1шт]]</f>
        <v>0</v>
      </c>
      <c r="M66" s="19" t="str">
        <f>IFERROR(Таблица650[[#This Row],[Общее кол-во шт]]*Таблица650[[#This Row],[Оптовая цена USD за 1шт]],"")</f>
        <v/>
      </c>
      <c r="N66" s="49"/>
    </row>
    <row r="67" spans="1:14" ht="22.5" customHeight="1">
      <c r="A67" s="44" t="s">
        <v>1194</v>
      </c>
      <c r="B67" s="14">
        <v>8806194033464</v>
      </c>
      <c r="C67" s="50" t="s">
        <v>7054</v>
      </c>
      <c r="D67" s="46" t="s">
        <v>7055</v>
      </c>
      <c r="E67" s="16">
        <v>7000</v>
      </c>
      <c r="F67" s="15">
        <v>0.51</v>
      </c>
      <c r="G67" s="47">
        <v>12</v>
      </c>
      <c r="H67" s="55">
        <f>Таблица650[[#This Row],[Коэфициент стоимости]]*Таблица650[[#This Row],[Розничная цена KRW]]</f>
        <v>3570</v>
      </c>
      <c r="I67" s="17" t="str">
        <f>IF($H$1="","Введите курс",Таблица650[[#This Row],[Оптовая цена KRW за 1шт]]/$H$1)</f>
        <v>Введите курс</v>
      </c>
      <c r="J67" s="48"/>
      <c r="K67" s="18">
        <f>Таблица650[[#This Row],[Заказ коробок ]]*Таблица650[[#This Row],[Кол-во шт в коробке]]</f>
        <v>0</v>
      </c>
      <c r="L67" s="54">
        <f>Таблица650[[#This Row],[Общее кол-во шт]]*Таблица650[[#This Row],[Оптовая цена KRW за 1шт]]</f>
        <v>0</v>
      </c>
      <c r="M67" s="19" t="str">
        <f>IFERROR(Таблица650[[#This Row],[Общее кол-во шт]]*Таблица650[[#This Row],[Оптовая цена USD за 1шт]],"")</f>
        <v/>
      </c>
      <c r="N67" s="49"/>
    </row>
    <row r="68" spans="1:14" ht="22.5" customHeight="1">
      <c r="A68" s="44" t="s">
        <v>1197</v>
      </c>
      <c r="B68" s="14">
        <v>8806194033495</v>
      </c>
      <c r="C68" s="50" t="s">
        <v>7056</v>
      </c>
      <c r="D68" s="46" t="s">
        <v>7057</v>
      </c>
      <c r="E68" s="16">
        <v>7000</v>
      </c>
      <c r="F68" s="15">
        <v>0.51</v>
      </c>
      <c r="G68" s="47">
        <v>12</v>
      </c>
      <c r="H68" s="55">
        <f>Таблица650[[#This Row],[Коэфициент стоимости]]*Таблица650[[#This Row],[Розничная цена KRW]]</f>
        <v>3570</v>
      </c>
      <c r="I68" s="17" t="str">
        <f>IF($H$1="","Введите курс",Таблица650[[#This Row],[Оптовая цена KRW за 1шт]]/$H$1)</f>
        <v>Введите курс</v>
      </c>
      <c r="J68" s="48"/>
      <c r="K68" s="18">
        <f>Таблица650[[#This Row],[Заказ коробок ]]*Таблица650[[#This Row],[Кол-во шт в коробке]]</f>
        <v>0</v>
      </c>
      <c r="L68" s="54">
        <f>Таблица650[[#This Row],[Общее кол-во шт]]*Таблица650[[#This Row],[Оптовая цена KRW за 1шт]]</f>
        <v>0</v>
      </c>
      <c r="M68" s="19" t="str">
        <f>IFERROR(Таблица650[[#This Row],[Общее кол-во шт]]*Таблица650[[#This Row],[Оптовая цена USD за 1шт]],"")</f>
        <v/>
      </c>
      <c r="N68" s="49"/>
    </row>
    <row r="69" spans="1:14" ht="22.5" customHeight="1">
      <c r="A69" s="44" t="s">
        <v>1200</v>
      </c>
      <c r="B69" s="14">
        <v>8806194033471</v>
      </c>
      <c r="C69" s="50" t="s">
        <v>7058</v>
      </c>
      <c r="D69" s="46" t="s">
        <v>7059</v>
      </c>
      <c r="E69" s="16">
        <v>7000</v>
      </c>
      <c r="F69" s="15">
        <v>0.51</v>
      </c>
      <c r="G69" s="47">
        <v>12</v>
      </c>
      <c r="H69" s="55">
        <f>Таблица650[[#This Row],[Коэфициент стоимости]]*Таблица650[[#This Row],[Розничная цена KRW]]</f>
        <v>3570</v>
      </c>
      <c r="I69" s="17" t="str">
        <f>IF($H$1="","Введите курс",Таблица650[[#This Row],[Оптовая цена KRW за 1шт]]/$H$1)</f>
        <v>Введите курс</v>
      </c>
      <c r="J69" s="48"/>
      <c r="K69" s="18">
        <f>Таблица650[[#This Row],[Заказ коробок ]]*Таблица650[[#This Row],[Кол-во шт в коробке]]</f>
        <v>0</v>
      </c>
      <c r="L69" s="54">
        <f>Таблица650[[#This Row],[Общее кол-во шт]]*Таблица650[[#This Row],[Оптовая цена KRW за 1шт]]</f>
        <v>0</v>
      </c>
      <c r="M69" s="19" t="str">
        <f>IFERROR(Таблица650[[#This Row],[Общее кол-во шт]]*Таблица650[[#This Row],[Оптовая цена USD за 1шт]],"")</f>
        <v/>
      </c>
      <c r="N69" s="49"/>
    </row>
    <row r="70" spans="1:14" ht="22.5" customHeight="1">
      <c r="A70" s="44" t="s">
        <v>1201</v>
      </c>
      <c r="B70" s="14">
        <v>8806194033501</v>
      </c>
      <c r="C70" s="50" t="s">
        <v>7060</v>
      </c>
      <c r="D70" s="46" t="s">
        <v>7061</v>
      </c>
      <c r="E70" s="16">
        <v>7000</v>
      </c>
      <c r="F70" s="15">
        <v>0.51</v>
      </c>
      <c r="G70" s="47">
        <v>12</v>
      </c>
      <c r="H70" s="55">
        <f>Таблица650[[#This Row],[Коэфициент стоимости]]*Таблица650[[#This Row],[Розничная цена KRW]]</f>
        <v>3570</v>
      </c>
      <c r="I70" s="17" t="str">
        <f>IF($H$1="","Введите курс",Таблица650[[#This Row],[Оптовая цена KRW за 1шт]]/$H$1)</f>
        <v>Введите курс</v>
      </c>
      <c r="J70" s="48"/>
      <c r="K70" s="18">
        <f>Таблица650[[#This Row],[Заказ коробок ]]*Таблица650[[#This Row],[Кол-во шт в коробке]]</f>
        <v>0</v>
      </c>
      <c r="L70" s="54">
        <f>Таблица650[[#This Row],[Общее кол-во шт]]*Таблица650[[#This Row],[Оптовая цена KRW за 1шт]]</f>
        <v>0</v>
      </c>
      <c r="M70" s="19" t="str">
        <f>IFERROR(Таблица650[[#This Row],[Общее кол-во шт]]*Таблица650[[#This Row],[Оптовая цена USD за 1шт]],"")</f>
        <v/>
      </c>
      <c r="N70" s="49"/>
    </row>
    <row r="71" spans="1:14" ht="22.5" customHeight="1">
      <c r="A71" s="44" t="s">
        <v>1204</v>
      </c>
      <c r="B71" s="14">
        <v>8806194054742</v>
      </c>
      <c r="C71" s="50" t="s">
        <v>7062</v>
      </c>
      <c r="D71" s="46" t="s">
        <v>7063</v>
      </c>
      <c r="E71" s="16">
        <v>12000</v>
      </c>
      <c r="F71" s="15">
        <v>0.51</v>
      </c>
      <c r="G71" s="47">
        <v>6</v>
      </c>
      <c r="H71" s="55">
        <f>Таблица650[[#This Row],[Коэфициент стоимости]]*Таблица650[[#This Row],[Розничная цена KRW]]</f>
        <v>6120</v>
      </c>
      <c r="I71" s="17" t="str">
        <f>IF($H$1="","Введите курс",Таблица650[[#This Row],[Оптовая цена KRW за 1шт]]/$H$1)</f>
        <v>Введите курс</v>
      </c>
      <c r="J71" s="48"/>
      <c r="K71" s="18">
        <f>Таблица650[[#This Row],[Заказ коробок ]]*Таблица650[[#This Row],[Кол-во шт в коробке]]</f>
        <v>0</v>
      </c>
      <c r="L71" s="54">
        <f>Таблица650[[#This Row],[Общее кол-во шт]]*Таблица650[[#This Row],[Оптовая цена KRW за 1шт]]</f>
        <v>0</v>
      </c>
      <c r="M71" s="19" t="str">
        <f>IFERROR(Таблица650[[#This Row],[Общее кол-во шт]]*Таблица650[[#This Row],[Оптовая цена USD за 1шт]],"")</f>
        <v/>
      </c>
      <c r="N71" s="49"/>
    </row>
    <row r="72" spans="1:14" ht="22.5" customHeight="1">
      <c r="A72" s="44" t="s">
        <v>1207</v>
      </c>
      <c r="B72" s="14">
        <v>8806194054759</v>
      </c>
      <c r="C72" s="50" t="s">
        <v>7064</v>
      </c>
      <c r="D72" s="46" t="s">
        <v>7065</v>
      </c>
      <c r="E72" s="16">
        <v>12000</v>
      </c>
      <c r="F72" s="15">
        <v>0.51</v>
      </c>
      <c r="G72" s="47">
        <v>6</v>
      </c>
      <c r="H72" s="55">
        <f>Таблица650[[#This Row],[Коэфициент стоимости]]*Таблица650[[#This Row],[Розничная цена KRW]]</f>
        <v>6120</v>
      </c>
      <c r="I72" s="17" t="str">
        <f>IF($H$1="","Введите курс",Таблица650[[#This Row],[Оптовая цена KRW за 1шт]]/$H$1)</f>
        <v>Введите курс</v>
      </c>
      <c r="J72" s="48"/>
      <c r="K72" s="18">
        <f>Таблица650[[#This Row],[Заказ коробок ]]*Таблица650[[#This Row],[Кол-во шт в коробке]]</f>
        <v>0</v>
      </c>
      <c r="L72" s="54">
        <f>Таблица650[[#This Row],[Общее кол-во шт]]*Таблица650[[#This Row],[Оптовая цена KRW за 1шт]]</f>
        <v>0</v>
      </c>
      <c r="M72" s="19" t="str">
        <f>IFERROR(Таблица650[[#This Row],[Общее кол-во шт]]*Таблица650[[#This Row],[Оптовая цена USD за 1шт]],"")</f>
        <v/>
      </c>
      <c r="N72" s="49"/>
    </row>
    <row r="73" spans="1:14" ht="22.5" customHeight="1">
      <c r="A73" s="44" t="s">
        <v>1210</v>
      </c>
      <c r="B73" s="14">
        <v>8806194054766</v>
      </c>
      <c r="C73" s="50" t="s">
        <v>7066</v>
      </c>
      <c r="D73" s="46" t="s">
        <v>7067</v>
      </c>
      <c r="E73" s="16">
        <v>12000</v>
      </c>
      <c r="F73" s="15">
        <v>0.51</v>
      </c>
      <c r="G73" s="47">
        <v>6</v>
      </c>
      <c r="H73" s="55">
        <f>Таблица650[[#This Row],[Коэфициент стоимости]]*Таблица650[[#This Row],[Розничная цена KRW]]</f>
        <v>6120</v>
      </c>
      <c r="I73" s="17" t="str">
        <f>IF($H$1="","Введите курс",Таблица650[[#This Row],[Оптовая цена KRW за 1шт]]/$H$1)</f>
        <v>Введите курс</v>
      </c>
      <c r="J73" s="48"/>
      <c r="K73" s="18">
        <f>Таблица650[[#This Row],[Заказ коробок ]]*Таблица650[[#This Row],[Кол-во шт в коробке]]</f>
        <v>0</v>
      </c>
      <c r="L73" s="54">
        <f>Таблица650[[#This Row],[Общее кол-во шт]]*Таблица650[[#This Row],[Оптовая цена KRW за 1шт]]</f>
        <v>0</v>
      </c>
      <c r="M73" s="19" t="str">
        <f>IFERROR(Таблица650[[#This Row],[Общее кол-во шт]]*Таблица650[[#This Row],[Оптовая цена USD за 1шт]],"")</f>
        <v/>
      </c>
      <c r="N73" s="49"/>
    </row>
    <row r="74" spans="1:14" ht="22.5" customHeight="1">
      <c r="A74" s="44" t="s">
        <v>1211</v>
      </c>
      <c r="B74" s="14">
        <v>8806194054773</v>
      </c>
      <c r="C74" s="50" t="s">
        <v>7068</v>
      </c>
      <c r="D74" s="46" t="s">
        <v>7069</v>
      </c>
      <c r="E74" s="16">
        <v>12000</v>
      </c>
      <c r="F74" s="15">
        <v>0.51</v>
      </c>
      <c r="G74" s="47">
        <v>6</v>
      </c>
      <c r="H74" s="55">
        <f>Таблица650[[#This Row],[Коэфициент стоимости]]*Таблица650[[#This Row],[Розничная цена KRW]]</f>
        <v>6120</v>
      </c>
      <c r="I74" s="17" t="str">
        <f>IF($H$1="","Введите курс",Таблица650[[#This Row],[Оптовая цена KRW за 1шт]]/$H$1)</f>
        <v>Введите курс</v>
      </c>
      <c r="J74" s="48"/>
      <c r="K74" s="18">
        <f>Таблица650[[#This Row],[Заказ коробок ]]*Таблица650[[#This Row],[Кол-во шт в коробке]]</f>
        <v>0</v>
      </c>
      <c r="L74" s="54">
        <f>Таблица650[[#This Row],[Общее кол-во шт]]*Таблица650[[#This Row],[Оптовая цена KRW за 1шт]]</f>
        <v>0</v>
      </c>
      <c r="M74" s="19" t="str">
        <f>IFERROR(Таблица650[[#This Row],[Общее кол-во шт]]*Таблица650[[#This Row],[Оптовая цена USD за 1шт]],"")</f>
        <v/>
      </c>
      <c r="N74" s="49"/>
    </row>
    <row r="75" spans="1:14" ht="22.5" customHeight="1">
      <c r="A75" s="44" t="s">
        <v>1213</v>
      </c>
      <c r="B75" s="14">
        <v>8806194054780</v>
      </c>
      <c r="C75" s="50" t="s">
        <v>7070</v>
      </c>
      <c r="D75" s="46" t="s">
        <v>7071</v>
      </c>
      <c r="E75" s="16">
        <v>12000</v>
      </c>
      <c r="F75" s="15">
        <v>0.51</v>
      </c>
      <c r="G75" s="47">
        <v>6</v>
      </c>
      <c r="H75" s="55">
        <f>Таблица650[[#This Row],[Коэфициент стоимости]]*Таблица650[[#This Row],[Розничная цена KRW]]</f>
        <v>6120</v>
      </c>
      <c r="I75" s="17" t="str">
        <f>IF($H$1="","Введите курс",Таблица650[[#This Row],[Оптовая цена KRW за 1шт]]/$H$1)</f>
        <v>Введите курс</v>
      </c>
      <c r="J75" s="48"/>
      <c r="K75" s="18">
        <f>Таблица650[[#This Row],[Заказ коробок ]]*Таблица650[[#This Row],[Кол-во шт в коробке]]</f>
        <v>0</v>
      </c>
      <c r="L75" s="54">
        <f>Таблица650[[#This Row],[Общее кол-во шт]]*Таблица650[[#This Row],[Оптовая цена KRW за 1шт]]</f>
        <v>0</v>
      </c>
      <c r="M75" s="19" t="str">
        <f>IFERROR(Таблица650[[#This Row],[Общее кол-во шт]]*Таблица650[[#This Row],[Оптовая цена USD за 1шт]],"")</f>
        <v/>
      </c>
      <c r="N75" s="49"/>
    </row>
    <row r="76" spans="1:14" ht="22.5" customHeight="1">
      <c r="A76" s="44" t="s">
        <v>1216</v>
      </c>
      <c r="B76" s="14">
        <v>8806194045740</v>
      </c>
      <c r="C76" s="50" t="s">
        <v>1389</v>
      </c>
      <c r="D76" s="46" t="s">
        <v>6773</v>
      </c>
      <c r="E76" s="16">
        <v>12000</v>
      </c>
      <c r="F76" s="15">
        <v>0.59</v>
      </c>
      <c r="G76" s="47">
        <v>6</v>
      </c>
      <c r="H76" s="55">
        <f>Таблица650[[#This Row],[Коэфициент стоимости]]*Таблица650[[#This Row],[Розничная цена KRW]]</f>
        <v>7080</v>
      </c>
      <c r="I76" s="17" t="str">
        <f>IF($H$1="","Введите курс",Таблица650[[#This Row],[Оптовая цена KRW за 1шт]]/$H$1)</f>
        <v>Введите курс</v>
      </c>
      <c r="J76" s="48"/>
      <c r="K76" s="18">
        <f>Таблица650[[#This Row],[Заказ коробок ]]*Таблица650[[#This Row],[Кол-во шт в коробке]]</f>
        <v>0</v>
      </c>
      <c r="L76" s="54">
        <f>Таблица650[[#This Row],[Общее кол-во шт]]*Таблица650[[#This Row],[Оптовая цена KRW за 1шт]]</f>
        <v>0</v>
      </c>
      <c r="M76" s="19" t="str">
        <f>IFERROR(Таблица650[[#This Row],[Общее кол-во шт]]*Таблица650[[#This Row],[Оптовая цена USD за 1шт]],"")</f>
        <v/>
      </c>
      <c r="N76" s="49"/>
    </row>
    <row r="77" spans="1:14" ht="22.5" customHeight="1">
      <c r="A77" s="44" t="s">
        <v>1218</v>
      </c>
      <c r="B77" s="14">
        <v>8806194045757</v>
      </c>
      <c r="C77" s="50" t="s">
        <v>1391</v>
      </c>
      <c r="D77" s="46" t="s">
        <v>6428</v>
      </c>
      <c r="E77" s="16">
        <v>12000</v>
      </c>
      <c r="F77" s="15">
        <v>0.59</v>
      </c>
      <c r="G77" s="47">
        <v>6</v>
      </c>
      <c r="H77" s="55">
        <f>Таблица650[[#This Row],[Коэфициент стоимости]]*Таблица650[[#This Row],[Розничная цена KRW]]</f>
        <v>7080</v>
      </c>
      <c r="I77" s="17" t="str">
        <f>IF($H$1="","Введите курс",Таблица650[[#This Row],[Оптовая цена KRW за 1шт]]/$H$1)</f>
        <v>Введите курс</v>
      </c>
      <c r="J77" s="48"/>
      <c r="K77" s="18">
        <f>Таблица650[[#This Row],[Заказ коробок ]]*Таблица650[[#This Row],[Кол-во шт в коробке]]</f>
        <v>0</v>
      </c>
      <c r="L77" s="54">
        <f>Таблица650[[#This Row],[Общее кол-во шт]]*Таблица650[[#This Row],[Оптовая цена KRW за 1шт]]</f>
        <v>0</v>
      </c>
      <c r="M77" s="19" t="str">
        <f>IFERROR(Таблица650[[#This Row],[Общее кол-во шт]]*Таблица650[[#This Row],[Оптовая цена USD за 1шт]],"")</f>
        <v/>
      </c>
      <c r="N77" s="49"/>
    </row>
    <row r="78" spans="1:14" ht="22.5" customHeight="1">
      <c r="A78" s="44" t="s">
        <v>1221</v>
      </c>
      <c r="B78" s="14">
        <v>8806194045764</v>
      </c>
      <c r="C78" s="50" t="s">
        <v>1393</v>
      </c>
      <c r="D78" s="46" t="s">
        <v>6776</v>
      </c>
      <c r="E78" s="16">
        <v>12000</v>
      </c>
      <c r="F78" s="15">
        <v>0.59</v>
      </c>
      <c r="G78" s="47">
        <v>6</v>
      </c>
      <c r="H78" s="55">
        <f>Таблица650[[#This Row],[Коэфициент стоимости]]*Таблица650[[#This Row],[Розничная цена KRW]]</f>
        <v>7080</v>
      </c>
      <c r="I78" s="17" t="str">
        <f>IF($H$1="","Введите курс",Таблица650[[#This Row],[Оптовая цена KRW за 1шт]]/$H$1)</f>
        <v>Введите курс</v>
      </c>
      <c r="J78" s="48"/>
      <c r="K78" s="18">
        <f>Таблица650[[#This Row],[Заказ коробок ]]*Таблица650[[#This Row],[Кол-во шт в коробке]]</f>
        <v>0</v>
      </c>
      <c r="L78" s="54">
        <f>Таблица650[[#This Row],[Общее кол-во шт]]*Таблица650[[#This Row],[Оптовая цена KRW за 1шт]]</f>
        <v>0</v>
      </c>
      <c r="M78" s="19" t="str">
        <f>IFERROR(Таблица650[[#This Row],[Общее кол-во шт]]*Таблица650[[#This Row],[Оптовая цена USD за 1шт]],"")</f>
        <v/>
      </c>
      <c r="N78" s="49"/>
    </row>
    <row r="79" spans="1:14" ht="22.5" customHeight="1">
      <c r="A79" s="44" t="s">
        <v>1223</v>
      </c>
      <c r="B79" s="14">
        <v>8806194045771</v>
      </c>
      <c r="C79" s="50" t="s">
        <v>1395</v>
      </c>
      <c r="D79" s="46" t="s">
        <v>6429</v>
      </c>
      <c r="E79" s="16">
        <v>12000</v>
      </c>
      <c r="F79" s="15">
        <v>0.59</v>
      </c>
      <c r="G79" s="47">
        <v>6</v>
      </c>
      <c r="H79" s="55">
        <f>Таблица650[[#This Row],[Коэфициент стоимости]]*Таблица650[[#This Row],[Розничная цена KRW]]</f>
        <v>7080</v>
      </c>
      <c r="I79" s="17" t="str">
        <f>IF($H$1="","Введите курс",Таблица650[[#This Row],[Оптовая цена KRW за 1шт]]/$H$1)</f>
        <v>Введите курс</v>
      </c>
      <c r="J79" s="48"/>
      <c r="K79" s="18">
        <f>Таблица650[[#This Row],[Заказ коробок ]]*Таблица650[[#This Row],[Кол-во шт в коробке]]</f>
        <v>0</v>
      </c>
      <c r="L79" s="54">
        <f>Таблица650[[#This Row],[Общее кол-во шт]]*Таблица650[[#This Row],[Оптовая цена KRW за 1шт]]</f>
        <v>0</v>
      </c>
      <c r="M79" s="19" t="str">
        <f>IFERROR(Таблица650[[#This Row],[Общее кол-во шт]]*Таблица650[[#This Row],[Оптовая цена USD за 1шт]],"")</f>
        <v/>
      </c>
      <c r="N79" s="49"/>
    </row>
    <row r="80" spans="1:14" ht="22.5" customHeight="1">
      <c r="A80" s="44" t="s">
        <v>1226</v>
      </c>
      <c r="B80" s="14">
        <v>8806194038353</v>
      </c>
      <c r="C80" s="50" t="s">
        <v>1400</v>
      </c>
      <c r="D80" s="46" t="s">
        <v>1401</v>
      </c>
      <c r="E80" s="16">
        <v>12000</v>
      </c>
      <c r="F80" s="15">
        <v>0.59</v>
      </c>
      <c r="G80" s="47">
        <v>6</v>
      </c>
      <c r="H80" s="55">
        <f>Таблица650[[#This Row],[Коэфициент стоимости]]*Таблица650[[#This Row],[Розничная цена KRW]]</f>
        <v>7080</v>
      </c>
      <c r="I80" s="17" t="str">
        <f>IF($H$1="","Введите курс",Таблица650[[#This Row],[Оптовая цена KRW за 1шт]]/$H$1)</f>
        <v>Введите курс</v>
      </c>
      <c r="J80" s="48"/>
      <c r="K80" s="18">
        <f>Таблица650[[#This Row],[Заказ коробок ]]*Таблица650[[#This Row],[Кол-во шт в коробке]]</f>
        <v>0</v>
      </c>
      <c r="L80" s="54">
        <f>Таблица650[[#This Row],[Общее кол-во шт]]*Таблица650[[#This Row],[Оптовая цена KRW за 1шт]]</f>
        <v>0</v>
      </c>
      <c r="M80" s="19" t="str">
        <f>IFERROR(Таблица650[[#This Row],[Общее кол-во шт]]*Таблица650[[#This Row],[Оптовая цена USD за 1шт]],"")</f>
        <v/>
      </c>
      <c r="N80" s="49"/>
    </row>
    <row r="81" spans="1:14" ht="22.5" customHeight="1">
      <c r="A81" s="44" t="s">
        <v>1229</v>
      </c>
      <c r="B81" s="14">
        <v>8806194038360</v>
      </c>
      <c r="C81" s="50" t="s">
        <v>1403</v>
      </c>
      <c r="D81" s="46" t="s">
        <v>1404</v>
      </c>
      <c r="E81" s="16">
        <v>12000</v>
      </c>
      <c r="F81" s="15">
        <v>0.59</v>
      </c>
      <c r="G81" s="47">
        <v>6</v>
      </c>
      <c r="H81" s="55">
        <f>Таблица650[[#This Row],[Коэфициент стоимости]]*Таблица650[[#This Row],[Розничная цена KRW]]</f>
        <v>7080</v>
      </c>
      <c r="I81" s="17" t="str">
        <f>IF($H$1="","Введите курс",Таблица650[[#This Row],[Оптовая цена KRW за 1шт]]/$H$1)</f>
        <v>Введите курс</v>
      </c>
      <c r="J81" s="48"/>
      <c r="K81" s="18">
        <f>Таблица650[[#This Row],[Заказ коробок ]]*Таблица650[[#This Row],[Кол-во шт в коробке]]</f>
        <v>0</v>
      </c>
      <c r="L81" s="54">
        <f>Таблица650[[#This Row],[Общее кол-во шт]]*Таблица650[[#This Row],[Оптовая цена KRW за 1шт]]</f>
        <v>0</v>
      </c>
      <c r="M81" s="19" t="str">
        <f>IFERROR(Таблица650[[#This Row],[Общее кол-во шт]]*Таблица650[[#This Row],[Оптовая цена USD за 1шт]],"")</f>
        <v/>
      </c>
      <c r="N81" s="49"/>
    </row>
    <row r="82" spans="1:14" ht="22.5" customHeight="1">
      <c r="A82" s="44" t="s">
        <v>1231</v>
      </c>
      <c r="B82" s="14">
        <v>8806194038445</v>
      </c>
      <c r="C82" s="50" t="s">
        <v>2700</v>
      </c>
      <c r="D82" s="46" t="s">
        <v>2701</v>
      </c>
      <c r="E82" s="16">
        <v>15000</v>
      </c>
      <c r="F82" s="15">
        <v>0.51</v>
      </c>
      <c r="G82" s="47">
        <v>6</v>
      </c>
      <c r="H82" s="55">
        <f>Таблица650[[#This Row],[Коэфициент стоимости]]*Таблица650[[#This Row],[Розничная цена KRW]]</f>
        <v>7650</v>
      </c>
      <c r="I82" s="17" t="str">
        <f>IF($H$1="","Введите курс",Таблица650[[#This Row],[Оптовая цена KRW за 1шт]]/$H$1)</f>
        <v>Введите курс</v>
      </c>
      <c r="J82" s="48"/>
      <c r="K82" s="18">
        <f>Таблица650[[#This Row],[Заказ коробок ]]*Таблица650[[#This Row],[Кол-во шт в коробке]]</f>
        <v>0</v>
      </c>
      <c r="L82" s="54">
        <f>Таблица650[[#This Row],[Общее кол-во шт]]*Таблица650[[#This Row],[Оптовая цена KRW за 1шт]]</f>
        <v>0</v>
      </c>
      <c r="M82" s="19" t="str">
        <f>IFERROR(Таблица650[[#This Row],[Общее кол-во шт]]*Таблица650[[#This Row],[Оптовая цена USD за 1шт]],"")</f>
        <v/>
      </c>
      <c r="N82" s="49"/>
    </row>
    <row r="83" spans="1:14" ht="22.5" customHeight="1">
      <c r="A83" s="44" t="s">
        <v>1234</v>
      </c>
      <c r="B83" s="14">
        <v>8806194038452</v>
      </c>
      <c r="C83" s="50" t="s">
        <v>2702</v>
      </c>
      <c r="D83" s="46" t="s">
        <v>6430</v>
      </c>
      <c r="E83" s="16">
        <v>15000</v>
      </c>
      <c r="F83" s="15">
        <v>0.51</v>
      </c>
      <c r="G83" s="47">
        <v>6</v>
      </c>
      <c r="H83" s="55">
        <f>Таблица650[[#This Row],[Коэфициент стоимости]]*Таблица650[[#This Row],[Розничная цена KRW]]</f>
        <v>7650</v>
      </c>
      <c r="I83" s="17" t="str">
        <f>IF($H$1="","Введите курс",Таблица650[[#This Row],[Оптовая цена KRW за 1шт]]/$H$1)</f>
        <v>Введите курс</v>
      </c>
      <c r="J83" s="48"/>
      <c r="K83" s="18">
        <f>Таблица650[[#This Row],[Заказ коробок ]]*Таблица650[[#This Row],[Кол-во шт в коробке]]</f>
        <v>0</v>
      </c>
      <c r="L83" s="54">
        <f>Таблица650[[#This Row],[Общее кол-во шт]]*Таблица650[[#This Row],[Оптовая цена KRW за 1шт]]</f>
        <v>0</v>
      </c>
      <c r="M83" s="19" t="str">
        <f>IFERROR(Таблица650[[#This Row],[Общее кол-во шт]]*Таблица650[[#This Row],[Оптовая цена USD за 1шт]],"")</f>
        <v/>
      </c>
      <c r="N83" s="49"/>
    </row>
    <row r="84" spans="1:14" ht="22.5" customHeight="1">
      <c r="A84" s="44" t="s">
        <v>1237</v>
      </c>
      <c r="B84" s="14">
        <v>8806194038469</v>
      </c>
      <c r="C84" s="50" t="s">
        <v>2703</v>
      </c>
      <c r="D84" s="46" t="s">
        <v>2704</v>
      </c>
      <c r="E84" s="16">
        <v>15000</v>
      </c>
      <c r="F84" s="15">
        <v>0.51</v>
      </c>
      <c r="G84" s="47">
        <v>6</v>
      </c>
      <c r="H84" s="55">
        <f>Таблица650[[#This Row],[Коэфициент стоимости]]*Таблица650[[#This Row],[Розничная цена KRW]]</f>
        <v>7650</v>
      </c>
      <c r="I84" s="17" t="str">
        <f>IF($H$1="","Введите курс",Таблица650[[#This Row],[Оптовая цена KRW за 1шт]]/$H$1)</f>
        <v>Введите курс</v>
      </c>
      <c r="J84" s="48"/>
      <c r="K84" s="18">
        <f>Таблица650[[#This Row],[Заказ коробок ]]*Таблица650[[#This Row],[Кол-во шт в коробке]]</f>
        <v>0</v>
      </c>
      <c r="L84" s="54">
        <f>Таблица650[[#This Row],[Общее кол-во шт]]*Таблица650[[#This Row],[Оптовая цена KRW за 1шт]]</f>
        <v>0</v>
      </c>
      <c r="M84" s="19" t="str">
        <f>IFERROR(Таблица650[[#This Row],[Общее кол-во шт]]*Таблица650[[#This Row],[Оптовая цена USD за 1шт]],"")</f>
        <v/>
      </c>
      <c r="N84" s="49"/>
    </row>
    <row r="85" spans="1:14" ht="22.5" customHeight="1">
      <c r="A85" s="44" t="s">
        <v>1240</v>
      </c>
      <c r="B85" s="14">
        <v>8806194038476</v>
      </c>
      <c r="C85" s="50" t="s">
        <v>2705</v>
      </c>
      <c r="D85" s="46" t="s">
        <v>2706</v>
      </c>
      <c r="E85" s="16">
        <v>15000</v>
      </c>
      <c r="F85" s="15">
        <v>0.51</v>
      </c>
      <c r="G85" s="47">
        <v>6</v>
      </c>
      <c r="H85" s="55">
        <f>Таблица650[[#This Row],[Коэфициент стоимости]]*Таблица650[[#This Row],[Розничная цена KRW]]</f>
        <v>7650</v>
      </c>
      <c r="I85" s="17" t="str">
        <f>IF($H$1="","Введите курс",Таблица650[[#This Row],[Оптовая цена KRW за 1шт]]/$H$1)</f>
        <v>Введите курс</v>
      </c>
      <c r="J85" s="48"/>
      <c r="K85" s="18">
        <f>Таблица650[[#This Row],[Заказ коробок ]]*Таблица650[[#This Row],[Кол-во шт в коробке]]</f>
        <v>0</v>
      </c>
      <c r="L85" s="54">
        <f>Таблица650[[#This Row],[Общее кол-во шт]]*Таблица650[[#This Row],[Оптовая цена KRW за 1шт]]</f>
        <v>0</v>
      </c>
      <c r="M85" s="19" t="str">
        <f>IFERROR(Таблица650[[#This Row],[Общее кол-во шт]]*Таблица650[[#This Row],[Оптовая цена USD за 1шт]],"")</f>
        <v/>
      </c>
      <c r="N85" s="49"/>
    </row>
    <row r="86" spans="1:14" ht="22.5" customHeight="1">
      <c r="A86" s="44" t="s">
        <v>1243</v>
      </c>
      <c r="B86" s="14">
        <v>8806194038483</v>
      </c>
      <c r="C86" s="50" t="s">
        <v>2707</v>
      </c>
      <c r="D86" s="46" t="s">
        <v>2708</v>
      </c>
      <c r="E86" s="16">
        <v>15000</v>
      </c>
      <c r="F86" s="15">
        <v>0.51</v>
      </c>
      <c r="G86" s="47">
        <v>6</v>
      </c>
      <c r="H86" s="55">
        <f>Таблица650[[#This Row],[Коэфициент стоимости]]*Таблица650[[#This Row],[Розничная цена KRW]]</f>
        <v>7650</v>
      </c>
      <c r="I86" s="17" t="str">
        <f>IF($H$1="","Введите курс",Таблица650[[#This Row],[Оптовая цена KRW за 1шт]]/$H$1)</f>
        <v>Введите курс</v>
      </c>
      <c r="J86" s="48"/>
      <c r="K86" s="18">
        <f>Таблица650[[#This Row],[Заказ коробок ]]*Таблица650[[#This Row],[Кол-во шт в коробке]]</f>
        <v>0</v>
      </c>
      <c r="L86" s="54">
        <f>Таблица650[[#This Row],[Общее кол-во шт]]*Таблица650[[#This Row],[Оптовая цена KRW за 1шт]]</f>
        <v>0</v>
      </c>
      <c r="M86" s="19" t="str">
        <f>IFERROR(Таблица650[[#This Row],[Общее кол-во шт]]*Таблица650[[#This Row],[Оптовая цена USD за 1шт]],"")</f>
        <v/>
      </c>
      <c r="N86" s="49"/>
    </row>
    <row r="87" spans="1:14" ht="22.5" customHeight="1">
      <c r="A87" s="44" t="s">
        <v>1246</v>
      </c>
      <c r="B87" s="14">
        <v>8806194045689</v>
      </c>
      <c r="C87" s="50" t="s">
        <v>1406</v>
      </c>
      <c r="D87" s="46" t="s">
        <v>6431</v>
      </c>
      <c r="E87" s="16">
        <v>15000</v>
      </c>
      <c r="F87" s="15">
        <v>0.51</v>
      </c>
      <c r="G87" s="47">
        <v>6</v>
      </c>
      <c r="H87" s="55">
        <f>Таблица650[[#This Row],[Коэфициент стоимости]]*Таблица650[[#This Row],[Розничная цена KRW]]</f>
        <v>7650</v>
      </c>
      <c r="I87" s="17" t="str">
        <f>IF($H$1="","Введите курс",Таблица650[[#This Row],[Оптовая цена KRW за 1шт]]/$H$1)</f>
        <v>Введите курс</v>
      </c>
      <c r="J87" s="48"/>
      <c r="K87" s="18">
        <f>Таблица650[[#This Row],[Заказ коробок ]]*Таблица650[[#This Row],[Кол-во шт в коробке]]</f>
        <v>0</v>
      </c>
      <c r="L87" s="54">
        <f>Таблица650[[#This Row],[Общее кол-во шт]]*Таблица650[[#This Row],[Оптовая цена KRW за 1шт]]</f>
        <v>0</v>
      </c>
      <c r="M87" s="19" t="str">
        <f>IFERROR(Таблица650[[#This Row],[Общее кол-во шт]]*Таблица650[[#This Row],[Оптовая цена USD за 1шт]],"")</f>
        <v/>
      </c>
      <c r="N87" s="49"/>
    </row>
    <row r="88" spans="1:14" ht="22.5" customHeight="1">
      <c r="A88" s="44" t="s">
        <v>1249</v>
      </c>
      <c r="B88" s="14">
        <v>8806194045696</v>
      </c>
      <c r="C88" s="50" t="s">
        <v>1408</v>
      </c>
      <c r="D88" s="46" t="s">
        <v>6432</v>
      </c>
      <c r="E88" s="16">
        <v>15000</v>
      </c>
      <c r="F88" s="15">
        <v>0.51</v>
      </c>
      <c r="G88" s="47">
        <v>6</v>
      </c>
      <c r="H88" s="55">
        <f>Таблица650[[#This Row],[Коэфициент стоимости]]*Таблица650[[#This Row],[Розничная цена KRW]]</f>
        <v>7650</v>
      </c>
      <c r="I88" s="17" t="str">
        <f>IF($H$1="","Введите курс",Таблица650[[#This Row],[Оптовая цена KRW за 1шт]]/$H$1)</f>
        <v>Введите курс</v>
      </c>
      <c r="J88" s="48"/>
      <c r="K88" s="18">
        <f>Таблица650[[#This Row],[Заказ коробок ]]*Таблица650[[#This Row],[Кол-во шт в коробке]]</f>
        <v>0</v>
      </c>
      <c r="L88" s="54">
        <f>Таблица650[[#This Row],[Общее кол-во шт]]*Таблица650[[#This Row],[Оптовая цена KRW за 1шт]]</f>
        <v>0</v>
      </c>
      <c r="M88" s="19" t="str">
        <f>IFERROR(Таблица650[[#This Row],[Общее кол-во шт]]*Таблица650[[#This Row],[Оптовая цена USD за 1шт]],"")</f>
        <v/>
      </c>
      <c r="N88" s="49"/>
    </row>
    <row r="89" spans="1:14" ht="22.5" customHeight="1">
      <c r="A89" s="44" t="s">
        <v>1251</v>
      </c>
      <c r="B89" s="14">
        <v>8806194045702</v>
      </c>
      <c r="C89" s="50" t="s">
        <v>1410</v>
      </c>
      <c r="D89" s="46" t="s">
        <v>6433</v>
      </c>
      <c r="E89" s="16">
        <v>15000</v>
      </c>
      <c r="F89" s="15">
        <v>0.51</v>
      </c>
      <c r="G89" s="47">
        <v>6</v>
      </c>
      <c r="H89" s="55">
        <f>Таблица650[[#This Row],[Коэфициент стоимости]]*Таблица650[[#This Row],[Розничная цена KRW]]</f>
        <v>7650</v>
      </c>
      <c r="I89" s="17" t="str">
        <f>IF($H$1="","Введите курс",Таблица650[[#This Row],[Оптовая цена KRW за 1шт]]/$H$1)</f>
        <v>Введите курс</v>
      </c>
      <c r="J89" s="48"/>
      <c r="K89" s="18">
        <f>Таблица650[[#This Row],[Заказ коробок ]]*Таблица650[[#This Row],[Кол-во шт в коробке]]</f>
        <v>0</v>
      </c>
      <c r="L89" s="54">
        <f>Таблица650[[#This Row],[Общее кол-во шт]]*Таблица650[[#This Row],[Оптовая цена KRW за 1шт]]</f>
        <v>0</v>
      </c>
      <c r="M89" s="19" t="str">
        <f>IFERROR(Таблица650[[#This Row],[Общее кол-во шт]]*Таблица650[[#This Row],[Оптовая цена USD за 1шт]],"")</f>
        <v/>
      </c>
      <c r="N89" s="49"/>
    </row>
    <row r="90" spans="1:14" ht="22.5" customHeight="1">
      <c r="A90" s="44" t="s">
        <v>1254</v>
      </c>
      <c r="B90" s="14">
        <v>8806194045719</v>
      </c>
      <c r="C90" s="50" t="s">
        <v>1412</v>
      </c>
      <c r="D90" s="46" t="s">
        <v>6434</v>
      </c>
      <c r="E90" s="16">
        <v>15000</v>
      </c>
      <c r="F90" s="15">
        <v>0.51</v>
      </c>
      <c r="G90" s="47">
        <v>6</v>
      </c>
      <c r="H90" s="55">
        <f>Таблица650[[#This Row],[Коэфициент стоимости]]*Таблица650[[#This Row],[Розничная цена KRW]]</f>
        <v>7650</v>
      </c>
      <c r="I90" s="17" t="str">
        <f>IF($H$1="","Введите курс",Таблица650[[#This Row],[Оптовая цена KRW за 1шт]]/$H$1)</f>
        <v>Введите курс</v>
      </c>
      <c r="J90" s="48"/>
      <c r="K90" s="18">
        <f>Таблица650[[#This Row],[Заказ коробок ]]*Таблица650[[#This Row],[Кол-во шт в коробке]]</f>
        <v>0</v>
      </c>
      <c r="L90" s="54">
        <f>Таблица650[[#This Row],[Общее кол-во шт]]*Таблица650[[#This Row],[Оптовая цена KRW за 1шт]]</f>
        <v>0</v>
      </c>
      <c r="M90" s="19" t="str">
        <f>IFERROR(Таблица650[[#This Row],[Общее кол-во шт]]*Таблица650[[#This Row],[Оптовая цена USD за 1шт]],"")</f>
        <v/>
      </c>
      <c r="N90" s="49"/>
    </row>
    <row r="91" spans="1:14" ht="22.5" customHeight="1">
      <c r="A91" s="44" t="s">
        <v>1256</v>
      </c>
      <c r="B91" s="14">
        <v>8806194045726</v>
      </c>
      <c r="C91" s="50" t="s">
        <v>1414</v>
      </c>
      <c r="D91" s="46" t="s">
        <v>6435</v>
      </c>
      <c r="E91" s="16">
        <v>15000</v>
      </c>
      <c r="F91" s="15">
        <v>0.51</v>
      </c>
      <c r="G91" s="47">
        <v>6</v>
      </c>
      <c r="H91" s="55">
        <f>Таблица650[[#This Row],[Коэфициент стоимости]]*Таблица650[[#This Row],[Розничная цена KRW]]</f>
        <v>7650</v>
      </c>
      <c r="I91" s="17" t="str">
        <f>IF($H$1="","Введите курс",Таблица650[[#This Row],[Оптовая цена KRW за 1шт]]/$H$1)</f>
        <v>Введите курс</v>
      </c>
      <c r="J91" s="48"/>
      <c r="K91" s="18">
        <f>Таблица650[[#This Row],[Заказ коробок ]]*Таблица650[[#This Row],[Кол-во шт в коробке]]</f>
        <v>0</v>
      </c>
      <c r="L91" s="54">
        <f>Таблица650[[#This Row],[Общее кол-во шт]]*Таблица650[[#This Row],[Оптовая цена KRW за 1шт]]</f>
        <v>0</v>
      </c>
      <c r="M91" s="19" t="str">
        <f>IFERROR(Таблица650[[#This Row],[Общее кол-во шт]]*Таблица650[[#This Row],[Оптовая цена USD за 1шт]],"")</f>
        <v/>
      </c>
      <c r="N91" s="49"/>
    </row>
    <row r="92" spans="1:14" ht="22.5" customHeight="1">
      <c r="A92" s="44" t="s">
        <v>1258</v>
      </c>
      <c r="B92" s="14">
        <v>8806194039459</v>
      </c>
      <c r="C92" s="50" t="s">
        <v>1416</v>
      </c>
      <c r="D92" s="46" t="s">
        <v>1417</v>
      </c>
      <c r="E92" s="16">
        <v>15000</v>
      </c>
      <c r="F92" s="15">
        <v>0.51</v>
      </c>
      <c r="G92" s="47">
        <v>6</v>
      </c>
      <c r="H92" s="55">
        <f>Таблица650[[#This Row],[Коэфициент стоимости]]*Таблица650[[#This Row],[Розничная цена KRW]]</f>
        <v>7650</v>
      </c>
      <c r="I92" s="17" t="str">
        <f>IF($H$1="","Введите курс",Таблица650[[#This Row],[Оптовая цена KRW за 1шт]]/$H$1)</f>
        <v>Введите курс</v>
      </c>
      <c r="J92" s="48"/>
      <c r="K92" s="18">
        <f>Таблица650[[#This Row],[Заказ коробок ]]*Таблица650[[#This Row],[Кол-во шт в коробке]]</f>
        <v>0</v>
      </c>
      <c r="L92" s="54">
        <f>Таблица650[[#This Row],[Общее кол-во шт]]*Таблица650[[#This Row],[Оптовая цена KRW за 1шт]]</f>
        <v>0</v>
      </c>
      <c r="M92" s="19" t="str">
        <f>IFERROR(Таблица650[[#This Row],[Общее кол-во шт]]*Таблица650[[#This Row],[Оптовая цена USD за 1шт]],"")</f>
        <v/>
      </c>
      <c r="N92" s="49"/>
    </row>
    <row r="93" spans="1:14" ht="22.5" customHeight="1">
      <c r="A93" s="44" t="s">
        <v>1261</v>
      </c>
      <c r="B93" s="14">
        <v>8806194039466</v>
      </c>
      <c r="C93" s="50" t="s">
        <v>1419</v>
      </c>
      <c r="D93" s="46" t="s">
        <v>1420</v>
      </c>
      <c r="E93" s="16">
        <v>15000</v>
      </c>
      <c r="F93" s="15">
        <v>0.51</v>
      </c>
      <c r="G93" s="47">
        <v>6</v>
      </c>
      <c r="H93" s="55">
        <f>Таблица650[[#This Row],[Коэфициент стоимости]]*Таблица650[[#This Row],[Розничная цена KRW]]</f>
        <v>7650</v>
      </c>
      <c r="I93" s="17" t="str">
        <f>IF($H$1="","Введите курс",Таблица650[[#This Row],[Оптовая цена KRW за 1шт]]/$H$1)</f>
        <v>Введите курс</v>
      </c>
      <c r="J93" s="48"/>
      <c r="K93" s="18">
        <f>Таблица650[[#This Row],[Заказ коробок ]]*Таблица650[[#This Row],[Кол-во шт в коробке]]</f>
        <v>0</v>
      </c>
      <c r="L93" s="54">
        <f>Таблица650[[#This Row],[Общее кол-во шт]]*Таблица650[[#This Row],[Оптовая цена KRW за 1шт]]</f>
        <v>0</v>
      </c>
      <c r="M93" s="19" t="str">
        <f>IFERROR(Таблица650[[#This Row],[Общее кол-во шт]]*Таблица650[[#This Row],[Оптовая цена USD за 1шт]],"")</f>
        <v/>
      </c>
      <c r="N93" s="49"/>
    </row>
    <row r="94" spans="1:14" ht="22.5" customHeight="1">
      <c r="A94" s="44" t="s">
        <v>1264</v>
      </c>
      <c r="B94" s="14">
        <v>8806194039473</v>
      </c>
      <c r="C94" s="50" t="s">
        <v>1422</v>
      </c>
      <c r="D94" s="46" t="s">
        <v>1423</v>
      </c>
      <c r="E94" s="16">
        <v>15000</v>
      </c>
      <c r="F94" s="15">
        <v>0.51</v>
      </c>
      <c r="G94" s="47">
        <v>6</v>
      </c>
      <c r="H94" s="55">
        <f>Таблица650[[#This Row],[Коэфициент стоимости]]*Таблица650[[#This Row],[Розничная цена KRW]]</f>
        <v>7650</v>
      </c>
      <c r="I94" s="17" t="str">
        <f>IF($H$1="","Введите курс",Таблица650[[#This Row],[Оптовая цена KRW за 1шт]]/$H$1)</f>
        <v>Введите курс</v>
      </c>
      <c r="J94" s="48"/>
      <c r="K94" s="18">
        <f>Таблица650[[#This Row],[Заказ коробок ]]*Таблица650[[#This Row],[Кол-во шт в коробке]]</f>
        <v>0</v>
      </c>
      <c r="L94" s="54">
        <f>Таблица650[[#This Row],[Общее кол-во шт]]*Таблица650[[#This Row],[Оптовая цена KRW за 1шт]]</f>
        <v>0</v>
      </c>
      <c r="M94" s="19" t="str">
        <f>IFERROR(Таблица650[[#This Row],[Общее кол-во шт]]*Таблица650[[#This Row],[Оптовая цена USD за 1шт]],"")</f>
        <v/>
      </c>
      <c r="N94" s="49"/>
    </row>
    <row r="95" spans="1:14" ht="22.5" customHeight="1">
      <c r="A95" s="44" t="s">
        <v>1266</v>
      </c>
      <c r="B95" s="14">
        <v>8806194054971</v>
      </c>
      <c r="C95" s="50" t="s">
        <v>7072</v>
      </c>
      <c r="D95" s="46" t="s">
        <v>7073</v>
      </c>
      <c r="E95" s="16">
        <v>14000</v>
      </c>
      <c r="F95" s="15">
        <v>0.51</v>
      </c>
      <c r="G95" s="47">
        <v>6</v>
      </c>
      <c r="H95" s="55">
        <f>Таблица650[[#This Row],[Коэфициент стоимости]]*Таблица650[[#This Row],[Розничная цена KRW]]</f>
        <v>7140</v>
      </c>
      <c r="I95" s="17" t="str">
        <f>IF($H$1="","Введите курс",Таблица650[[#This Row],[Оптовая цена KRW за 1шт]]/$H$1)</f>
        <v>Введите курс</v>
      </c>
      <c r="J95" s="48"/>
      <c r="K95" s="18">
        <f>Таблица650[[#This Row],[Заказ коробок ]]*Таблица650[[#This Row],[Кол-во шт в коробке]]</f>
        <v>0</v>
      </c>
      <c r="L95" s="54">
        <f>Таблица650[[#This Row],[Общее кол-во шт]]*Таблица650[[#This Row],[Оптовая цена KRW за 1шт]]</f>
        <v>0</v>
      </c>
      <c r="M95" s="19" t="str">
        <f>IFERROR(Таблица650[[#This Row],[Общее кол-во шт]]*Таблица650[[#This Row],[Оптовая цена USD за 1шт]],"")</f>
        <v/>
      </c>
      <c r="N95" s="49"/>
    </row>
    <row r="96" spans="1:14" ht="22.5" customHeight="1">
      <c r="A96" s="44" t="s">
        <v>1267</v>
      </c>
      <c r="B96" s="14">
        <v>8806194054988</v>
      </c>
      <c r="C96" s="50" t="s">
        <v>7074</v>
      </c>
      <c r="D96" s="46" t="s">
        <v>7075</v>
      </c>
      <c r="E96" s="16">
        <v>14000</v>
      </c>
      <c r="F96" s="15">
        <v>0.51</v>
      </c>
      <c r="G96" s="47">
        <v>6</v>
      </c>
      <c r="H96" s="55">
        <f>Таблица650[[#This Row],[Коэфициент стоимости]]*Таблица650[[#This Row],[Розничная цена KRW]]</f>
        <v>7140</v>
      </c>
      <c r="I96" s="17" t="str">
        <f>IF($H$1="","Введите курс",Таблица650[[#This Row],[Оптовая цена KRW за 1шт]]/$H$1)</f>
        <v>Введите курс</v>
      </c>
      <c r="J96" s="48"/>
      <c r="K96" s="18">
        <f>Таблица650[[#This Row],[Заказ коробок ]]*Таблица650[[#This Row],[Кол-во шт в коробке]]</f>
        <v>0</v>
      </c>
      <c r="L96" s="54">
        <f>Таблица650[[#This Row],[Общее кол-во шт]]*Таблица650[[#This Row],[Оптовая цена KRW за 1шт]]</f>
        <v>0</v>
      </c>
      <c r="M96" s="19" t="str">
        <f>IFERROR(Таблица650[[#This Row],[Общее кол-во шт]]*Таблица650[[#This Row],[Оптовая цена USD за 1шт]],"")</f>
        <v/>
      </c>
      <c r="N96" s="49"/>
    </row>
    <row r="97" spans="1:14" ht="22.5" customHeight="1">
      <c r="A97" s="44" t="s">
        <v>1269</v>
      </c>
      <c r="B97" s="14">
        <v>8806194051536</v>
      </c>
      <c r="C97" s="50" t="s">
        <v>2676</v>
      </c>
      <c r="D97" s="46" t="s">
        <v>2677</v>
      </c>
      <c r="E97" s="16">
        <v>14000</v>
      </c>
      <c r="F97" s="15">
        <v>0.59</v>
      </c>
      <c r="G97" s="47">
        <v>6</v>
      </c>
      <c r="H97" s="55">
        <f>Таблица650[[#This Row],[Коэфициент стоимости]]*Таблица650[[#This Row],[Розничная цена KRW]]</f>
        <v>8260</v>
      </c>
      <c r="I97" s="17" t="str">
        <f>IF($H$1="","Введите курс",Таблица650[[#This Row],[Оптовая цена KRW за 1шт]]/$H$1)</f>
        <v>Введите курс</v>
      </c>
      <c r="J97" s="48"/>
      <c r="K97" s="18">
        <f>Таблица650[[#This Row],[Заказ коробок ]]*Таблица650[[#This Row],[Кол-во шт в коробке]]</f>
        <v>0</v>
      </c>
      <c r="L97" s="54">
        <f>Таблица650[[#This Row],[Общее кол-во шт]]*Таблица650[[#This Row],[Оптовая цена KRW за 1шт]]</f>
        <v>0</v>
      </c>
      <c r="M97" s="19" t="str">
        <f>IFERROR(Таблица650[[#This Row],[Общее кол-во шт]]*Таблица650[[#This Row],[Оптовая цена USD за 1шт]],"")</f>
        <v/>
      </c>
      <c r="N97" s="49"/>
    </row>
    <row r="98" spans="1:14" ht="22.5" customHeight="1">
      <c r="A98" s="44" t="s">
        <v>1271</v>
      </c>
      <c r="B98" s="14">
        <v>8806194051406</v>
      </c>
      <c r="C98" s="50" t="s">
        <v>2652</v>
      </c>
      <c r="D98" s="46" t="s">
        <v>2653</v>
      </c>
      <c r="E98" s="16">
        <v>11000</v>
      </c>
      <c r="F98" s="15">
        <v>0.59</v>
      </c>
      <c r="G98" s="47">
        <v>6</v>
      </c>
      <c r="H98" s="55">
        <f>Таблица650[[#This Row],[Коэфициент стоимости]]*Таблица650[[#This Row],[Розничная цена KRW]]</f>
        <v>6490</v>
      </c>
      <c r="I98" s="17" t="str">
        <f>IF($H$1="","Введите курс",Таблица650[[#This Row],[Оптовая цена KRW за 1шт]]/$H$1)</f>
        <v>Введите курс</v>
      </c>
      <c r="J98" s="48"/>
      <c r="K98" s="18">
        <f>Таблица650[[#This Row],[Заказ коробок ]]*Таблица650[[#This Row],[Кол-во шт в коробке]]</f>
        <v>0</v>
      </c>
      <c r="L98" s="54">
        <f>Таблица650[[#This Row],[Общее кол-во шт]]*Таблица650[[#This Row],[Оптовая цена KRW за 1шт]]</f>
        <v>0</v>
      </c>
      <c r="M98" s="19" t="str">
        <f>IFERROR(Таблица650[[#This Row],[Общее кол-во шт]]*Таблица650[[#This Row],[Оптовая цена USD за 1шт]],"")</f>
        <v/>
      </c>
      <c r="N98" s="49"/>
    </row>
    <row r="99" spans="1:14" ht="22.5" customHeight="1">
      <c r="A99" s="44" t="s">
        <v>1273</v>
      </c>
      <c r="B99" s="14">
        <v>8806194051413</v>
      </c>
      <c r="C99" s="50" t="s">
        <v>2654</v>
      </c>
      <c r="D99" s="46" t="s">
        <v>2655</v>
      </c>
      <c r="E99" s="16">
        <v>11000</v>
      </c>
      <c r="F99" s="15">
        <v>0.59</v>
      </c>
      <c r="G99" s="47">
        <v>6</v>
      </c>
      <c r="H99" s="55">
        <f>Таблица650[[#This Row],[Коэфициент стоимости]]*Таблица650[[#This Row],[Розничная цена KRW]]</f>
        <v>6490</v>
      </c>
      <c r="I99" s="17" t="str">
        <f>IF($H$1="","Введите курс",Таблица650[[#This Row],[Оптовая цена KRW за 1шт]]/$H$1)</f>
        <v>Введите курс</v>
      </c>
      <c r="J99" s="48"/>
      <c r="K99" s="18">
        <f>Таблица650[[#This Row],[Заказ коробок ]]*Таблица650[[#This Row],[Кол-во шт в коробке]]</f>
        <v>0</v>
      </c>
      <c r="L99" s="54">
        <f>Таблица650[[#This Row],[Общее кол-во шт]]*Таблица650[[#This Row],[Оптовая цена KRW за 1шт]]</f>
        <v>0</v>
      </c>
      <c r="M99" s="19" t="str">
        <f>IFERROR(Таблица650[[#This Row],[Общее кол-во шт]]*Таблица650[[#This Row],[Оптовая цена USD за 1шт]],"")</f>
        <v/>
      </c>
      <c r="N99" s="49"/>
    </row>
    <row r="100" spans="1:14" ht="22.5" customHeight="1">
      <c r="A100" s="44" t="s">
        <v>1276</v>
      </c>
      <c r="B100" s="14">
        <v>8806194051420</v>
      </c>
      <c r="C100" s="50" t="s">
        <v>2656</v>
      </c>
      <c r="D100" s="46" t="s">
        <v>2657</v>
      </c>
      <c r="E100" s="16">
        <v>11000</v>
      </c>
      <c r="F100" s="15">
        <v>0.59</v>
      </c>
      <c r="G100" s="47">
        <v>6</v>
      </c>
      <c r="H100" s="55">
        <f>Таблица650[[#This Row],[Коэфициент стоимости]]*Таблица650[[#This Row],[Розничная цена KRW]]</f>
        <v>6490</v>
      </c>
      <c r="I100" s="17" t="str">
        <f>IF($H$1="","Введите курс",Таблица650[[#This Row],[Оптовая цена KRW за 1шт]]/$H$1)</f>
        <v>Введите курс</v>
      </c>
      <c r="J100" s="48"/>
      <c r="K100" s="18">
        <f>Таблица650[[#This Row],[Заказ коробок ]]*Таблица650[[#This Row],[Кол-во шт в коробке]]</f>
        <v>0</v>
      </c>
      <c r="L100" s="54">
        <f>Таблица650[[#This Row],[Общее кол-во шт]]*Таблица650[[#This Row],[Оптовая цена KRW за 1шт]]</f>
        <v>0</v>
      </c>
      <c r="M100" s="19" t="str">
        <f>IFERROR(Таблица650[[#This Row],[Общее кол-во шт]]*Таблица650[[#This Row],[Оптовая цена USD за 1шт]],"")</f>
        <v/>
      </c>
      <c r="N100" s="49"/>
    </row>
    <row r="101" spans="1:14" ht="22.5" customHeight="1">
      <c r="A101" s="44" t="s">
        <v>1277</v>
      </c>
      <c r="B101" s="14">
        <v>8806194051437</v>
      </c>
      <c r="C101" s="50" t="s">
        <v>6436</v>
      </c>
      <c r="D101" s="46" t="s">
        <v>6437</v>
      </c>
      <c r="E101" s="16">
        <v>11000</v>
      </c>
      <c r="F101" s="15">
        <v>0.59</v>
      </c>
      <c r="G101" s="47">
        <v>6</v>
      </c>
      <c r="H101" s="55">
        <f>Таблица650[[#This Row],[Коэфициент стоимости]]*Таблица650[[#This Row],[Розничная цена KRW]]</f>
        <v>6490</v>
      </c>
      <c r="I101" s="17" t="str">
        <f>IF($H$1="","Введите курс",Таблица650[[#This Row],[Оптовая цена KRW за 1шт]]/$H$1)</f>
        <v>Введите курс</v>
      </c>
      <c r="J101" s="48"/>
      <c r="K101" s="18">
        <f>Таблица650[[#This Row],[Заказ коробок ]]*Таблица650[[#This Row],[Кол-во шт в коробке]]</f>
        <v>0</v>
      </c>
      <c r="L101" s="54">
        <f>Таблица650[[#This Row],[Общее кол-во шт]]*Таблица650[[#This Row],[Оптовая цена KRW за 1шт]]</f>
        <v>0</v>
      </c>
      <c r="M101" s="19" t="str">
        <f>IFERROR(Таблица650[[#This Row],[Общее кол-во шт]]*Таблица650[[#This Row],[Оптовая цена USD за 1шт]],"")</f>
        <v/>
      </c>
      <c r="N101" s="49"/>
    </row>
    <row r="102" spans="1:14" ht="22.5" customHeight="1">
      <c r="A102" s="44" t="s">
        <v>1278</v>
      </c>
      <c r="B102" s="14">
        <v>8806194054889</v>
      </c>
      <c r="C102" s="50" t="s">
        <v>7076</v>
      </c>
      <c r="D102" s="46" t="s">
        <v>7077</v>
      </c>
      <c r="E102" s="16">
        <v>21800</v>
      </c>
      <c r="F102" s="15">
        <v>0.59</v>
      </c>
      <c r="G102" s="47">
        <v>6</v>
      </c>
      <c r="H102" s="55">
        <f>Таблица650[[#This Row],[Коэфициент стоимости]]*Таблица650[[#This Row],[Розничная цена KRW]]</f>
        <v>12862</v>
      </c>
      <c r="I102" s="17" t="str">
        <f>IF($H$1="","Введите курс",Таблица650[[#This Row],[Оптовая цена KRW за 1шт]]/$H$1)</f>
        <v>Введите курс</v>
      </c>
      <c r="J102" s="48"/>
      <c r="K102" s="18">
        <f>Таблица650[[#This Row],[Заказ коробок ]]*Таблица650[[#This Row],[Кол-во шт в коробке]]</f>
        <v>0</v>
      </c>
      <c r="L102" s="54">
        <f>Таблица650[[#This Row],[Общее кол-во шт]]*Таблица650[[#This Row],[Оптовая цена KRW за 1шт]]</f>
        <v>0</v>
      </c>
      <c r="M102" s="19" t="str">
        <f>IFERROR(Таблица650[[#This Row],[Общее кол-во шт]]*Таблица650[[#This Row],[Оптовая цена USD за 1шт]],"")</f>
        <v/>
      </c>
      <c r="N102" s="49"/>
    </row>
    <row r="103" spans="1:14" ht="22.5" customHeight="1">
      <c r="A103" s="44" t="s">
        <v>1279</v>
      </c>
      <c r="B103" s="14">
        <v>8806194054896</v>
      </c>
      <c r="C103" s="50" t="s">
        <v>7078</v>
      </c>
      <c r="D103" s="46" t="s">
        <v>7079</v>
      </c>
      <c r="E103" s="16">
        <v>21800</v>
      </c>
      <c r="F103" s="15">
        <v>0.59</v>
      </c>
      <c r="G103" s="47">
        <v>6</v>
      </c>
      <c r="H103" s="55">
        <f>Таблица650[[#This Row],[Коэфициент стоимости]]*Таблица650[[#This Row],[Розничная цена KRW]]</f>
        <v>12862</v>
      </c>
      <c r="I103" s="17" t="str">
        <f>IF($H$1="","Введите курс",Таблица650[[#This Row],[Оптовая цена KRW за 1шт]]/$H$1)</f>
        <v>Введите курс</v>
      </c>
      <c r="J103" s="48"/>
      <c r="K103" s="18">
        <f>Таблица650[[#This Row],[Заказ коробок ]]*Таблица650[[#This Row],[Кол-во шт в коробке]]</f>
        <v>0</v>
      </c>
      <c r="L103" s="54">
        <f>Таблица650[[#This Row],[Общее кол-во шт]]*Таблица650[[#This Row],[Оптовая цена KRW за 1шт]]</f>
        <v>0</v>
      </c>
      <c r="M103" s="19" t="str">
        <f>IFERROR(Таблица650[[#This Row],[Общее кол-во шт]]*Таблица650[[#This Row],[Оптовая цена USD за 1шт]],"")</f>
        <v/>
      </c>
      <c r="N103" s="49"/>
    </row>
    <row r="104" spans="1:14" ht="22.5" customHeight="1">
      <c r="A104" s="44" t="s">
        <v>1280</v>
      </c>
      <c r="B104" s="14">
        <v>8806194054902</v>
      </c>
      <c r="C104" s="50" t="s">
        <v>7080</v>
      </c>
      <c r="D104" s="46" t="s">
        <v>7081</v>
      </c>
      <c r="E104" s="16">
        <v>21800</v>
      </c>
      <c r="F104" s="15">
        <v>0.59</v>
      </c>
      <c r="G104" s="47">
        <v>6</v>
      </c>
      <c r="H104" s="55">
        <f>Таблица650[[#This Row],[Коэфициент стоимости]]*Таблица650[[#This Row],[Розничная цена KRW]]</f>
        <v>12862</v>
      </c>
      <c r="I104" s="17" t="str">
        <f>IF($H$1="","Введите курс",Таблица650[[#This Row],[Оптовая цена KRW за 1шт]]/$H$1)</f>
        <v>Введите курс</v>
      </c>
      <c r="J104" s="48"/>
      <c r="K104" s="18">
        <f>Таблица650[[#This Row],[Заказ коробок ]]*Таблица650[[#This Row],[Кол-во шт в коробке]]</f>
        <v>0</v>
      </c>
      <c r="L104" s="54">
        <f>Таблица650[[#This Row],[Общее кол-во шт]]*Таблица650[[#This Row],[Оптовая цена KRW за 1шт]]</f>
        <v>0</v>
      </c>
      <c r="M104" s="19" t="str">
        <f>IFERROR(Таблица650[[#This Row],[Общее кол-во шт]]*Таблица650[[#This Row],[Оптовая цена USD за 1шт]],"")</f>
        <v/>
      </c>
      <c r="N104" s="49"/>
    </row>
    <row r="105" spans="1:14" ht="22.5" customHeight="1">
      <c r="A105" s="44" t="s">
        <v>1281</v>
      </c>
      <c r="B105" s="14">
        <v>8806194054919</v>
      </c>
      <c r="C105" s="50" t="s">
        <v>7082</v>
      </c>
      <c r="D105" s="46" t="s">
        <v>7083</v>
      </c>
      <c r="E105" s="16">
        <v>21800</v>
      </c>
      <c r="F105" s="15">
        <v>0.59</v>
      </c>
      <c r="G105" s="47">
        <v>6</v>
      </c>
      <c r="H105" s="55">
        <f>Таблица650[[#This Row],[Коэфициент стоимости]]*Таблица650[[#This Row],[Розничная цена KRW]]</f>
        <v>12862</v>
      </c>
      <c r="I105" s="17" t="str">
        <f>IF($H$1="","Введите курс",Таблица650[[#This Row],[Оптовая цена KRW за 1шт]]/$H$1)</f>
        <v>Введите курс</v>
      </c>
      <c r="J105" s="48"/>
      <c r="K105" s="18">
        <f>Таблица650[[#This Row],[Заказ коробок ]]*Таблица650[[#This Row],[Кол-во шт в коробке]]</f>
        <v>0</v>
      </c>
      <c r="L105" s="54">
        <f>Таблица650[[#This Row],[Общее кол-во шт]]*Таблица650[[#This Row],[Оптовая цена KRW за 1шт]]</f>
        <v>0</v>
      </c>
      <c r="M105" s="19" t="str">
        <f>IFERROR(Таблица650[[#This Row],[Общее кол-во шт]]*Таблица650[[#This Row],[Оптовая цена USD за 1шт]],"")</f>
        <v/>
      </c>
      <c r="N105" s="49"/>
    </row>
    <row r="106" spans="1:14" ht="22.5" customHeight="1">
      <c r="A106" s="44" t="s">
        <v>1282</v>
      </c>
      <c r="B106" s="14">
        <v>8806194054957</v>
      </c>
      <c r="C106" s="50" t="s">
        <v>7084</v>
      </c>
      <c r="D106" s="46" t="s">
        <v>7085</v>
      </c>
      <c r="E106" s="16">
        <v>17800</v>
      </c>
      <c r="F106" s="15">
        <v>0.51</v>
      </c>
      <c r="G106" s="47">
        <v>6</v>
      </c>
      <c r="H106" s="55">
        <f>Таблица650[[#This Row],[Коэфициент стоимости]]*Таблица650[[#This Row],[Розничная цена KRW]]</f>
        <v>9078</v>
      </c>
      <c r="I106" s="17" t="str">
        <f>IF($H$1="","Введите курс",Таблица650[[#This Row],[Оптовая цена KRW за 1шт]]/$H$1)</f>
        <v>Введите курс</v>
      </c>
      <c r="J106" s="48"/>
      <c r="K106" s="18">
        <f>Таблица650[[#This Row],[Заказ коробок ]]*Таблица650[[#This Row],[Кол-во шт в коробке]]</f>
        <v>0</v>
      </c>
      <c r="L106" s="54">
        <f>Таблица650[[#This Row],[Общее кол-во шт]]*Таблица650[[#This Row],[Оптовая цена KRW за 1шт]]</f>
        <v>0</v>
      </c>
      <c r="M106" s="19" t="str">
        <f>IFERROR(Таблица650[[#This Row],[Общее кол-во шт]]*Таблица650[[#This Row],[Оптовая цена USD за 1шт]],"")</f>
        <v/>
      </c>
      <c r="N106" s="49"/>
    </row>
    <row r="107" spans="1:14" ht="22.5" customHeight="1">
      <c r="A107" s="44" t="s">
        <v>1283</v>
      </c>
      <c r="B107" s="14">
        <v>8806194046426</v>
      </c>
      <c r="C107" s="50" t="s">
        <v>1425</v>
      </c>
      <c r="D107" s="46" t="s">
        <v>1426</v>
      </c>
      <c r="E107" s="16">
        <v>14800</v>
      </c>
      <c r="F107" s="15">
        <v>0.59</v>
      </c>
      <c r="G107" s="47">
        <v>6</v>
      </c>
      <c r="H107" s="55">
        <f>Таблица650[[#This Row],[Коэфициент стоимости]]*Таблица650[[#This Row],[Розничная цена KRW]]</f>
        <v>8732</v>
      </c>
      <c r="I107" s="17" t="str">
        <f>IF($H$1="","Введите курс",Таблица650[[#This Row],[Оптовая цена KRW за 1шт]]/$H$1)</f>
        <v>Введите курс</v>
      </c>
      <c r="J107" s="48"/>
      <c r="K107" s="18">
        <f>Таблица650[[#This Row],[Заказ коробок ]]*Таблица650[[#This Row],[Кол-во шт в коробке]]</f>
        <v>0</v>
      </c>
      <c r="L107" s="54">
        <f>Таблица650[[#This Row],[Общее кол-во шт]]*Таблица650[[#This Row],[Оптовая цена KRW за 1шт]]</f>
        <v>0</v>
      </c>
      <c r="M107" s="19" t="str">
        <f>IFERROR(Таблица650[[#This Row],[Общее кол-во шт]]*Таблица650[[#This Row],[Оптовая цена USD за 1шт]],"")</f>
        <v/>
      </c>
      <c r="N107" s="49"/>
    </row>
    <row r="108" spans="1:14" ht="22.5" customHeight="1">
      <c r="A108" s="44" t="s">
        <v>1285</v>
      </c>
      <c r="B108" s="14">
        <v>8806194046433</v>
      </c>
      <c r="C108" s="50" t="s">
        <v>1428</v>
      </c>
      <c r="D108" s="46" t="s">
        <v>1429</v>
      </c>
      <c r="E108" s="16">
        <v>14800</v>
      </c>
      <c r="F108" s="15">
        <v>0.59</v>
      </c>
      <c r="G108" s="47">
        <v>6</v>
      </c>
      <c r="H108" s="55">
        <f>Таблица650[[#This Row],[Коэфициент стоимости]]*Таблица650[[#This Row],[Розничная цена KRW]]</f>
        <v>8732</v>
      </c>
      <c r="I108" s="17" t="str">
        <f>IF($H$1="","Введите курс",Таблица650[[#This Row],[Оптовая цена KRW за 1шт]]/$H$1)</f>
        <v>Введите курс</v>
      </c>
      <c r="J108" s="48"/>
      <c r="K108" s="18">
        <f>Таблица650[[#This Row],[Заказ коробок ]]*Таблица650[[#This Row],[Кол-во шт в коробке]]</f>
        <v>0</v>
      </c>
      <c r="L108" s="54">
        <f>Таблица650[[#This Row],[Общее кол-во шт]]*Таблица650[[#This Row],[Оптовая цена KRW за 1шт]]</f>
        <v>0</v>
      </c>
      <c r="M108" s="19" t="str">
        <f>IFERROR(Таблица650[[#This Row],[Общее кол-во шт]]*Таблица650[[#This Row],[Оптовая цена USD за 1шт]],"")</f>
        <v/>
      </c>
      <c r="N108" s="49"/>
    </row>
    <row r="109" spans="1:14" ht="22.5" customHeight="1">
      <c r="A109" s="44" t="s">
        <v>1287</v>
      </c>
      <c r="B109" s="14">
        <v>8806194046464</v>
      </c>
      <c r="C109" s="50" t="s">
        <v>1433</v>
      </c>
      <c r="D109" s="46" t="s">
        <v>1434</v>
      </c>
      <c r="E109" s="16">
        <v>14800</v>
      </c>
      <c r="F109" s="15">
        <v>0.59</v>
      </c>
      <c r="G109" s="47">
        <v>6</v>
      </c>
      <c r="H109" s="55">
        <f>Таблица650[[#This Row],[Коэфициент стоимости]]*Таблица650[[#This Row],[Розничная цена KRW]]</f>
        <v>8732</v>
      </c>
      <c r="I109" s="17" t="str">
        <f>IF($H$1="","Введите курс",Таблица650[[#This Row],[Оптовая цена KRW за 1шт]]/$H$1)</f>
        <v>Введите курс</v>
      </c>
      <c r="J109" s="48"/>
      <c r="K109" s="18">
        <f>Таблица650[[#This Row],[Заказ коробок ]]*Таблица650[[#This Row],[Кол-во шт в коробке]]</f>
        <v>0</v>
      </c>
      <c r="L109" s="54">
        <f>Таблица650[[#This Row],[Общее кол-во шт]]*Таблица650[[#This Row],[Оптовая цена KRW за 1шт]]</f>
        <v>0</v>
      </c>
      <c r="M109" s="19" t="str">
        <f>IFERROR(Таблица650[[#This Row],[Общее кол-во шт]]*Таблица650[[#This Row],[Оптовая цена USD за 1шт]],"")</f>
        <v/>
      </c>
      <c r="N109" s="49"/>
    </row>
    <row r="110" spans="1:14" ht="22.5" customHeight="1">
      <c r="A110" s="44" t="s">
        <v>1289</v>
      </c>
      <c r="B110" s="14">
        <v>8806194046471</v>
      </c>
      <c r="C110" s="50" t="s">
        <v>1436</v>
      </c>
      <c r="D110" s="46" t="s">
        <v>1437</v>
      </c>
      <c r="E110" s="16">
        <v>14800</v>
      </c>
      <c r="F110" s="15">
        <v>0.59</v>
      </c>
      <c r="G110" s="47">
        <v>6</v>
      </c>
      <c r="H110" s="55">
        <f>Таблица650[[#This Row],[Коэфициент стоимости]]*Таблица650[[#This Row],[Розничная цена KRW]]</f>
        <v>8732</v>
      </c>
      <c r="I110" s="17" t="str">
        <f>IF($H$1="","Введите курс",Таблица650[[#This Row],[Оптовая цена KRW за 1шт]]/$H$1)</f>
        <v>Введите курс</v>
      </c>
      <c r="J110" s="48"/>
      <c r="K110" s="18">
        <f>Таблица650[[#This Row],[Заказ коробок ]]*Таблица650[[#This Row],[Кол-во шт в коробке]]</f>
        <v>0</v>
      </c>
      <c r="L110" s="54">
        <f>Таблица650[[#This Row],[Общее кол-во шт]]*Таблица650[[#This Row],[Оптовая цена KRW за 1шт]]</f>
        <v>0</v>
      </c>
      <c r="M110" s="19" t="str">
        <f>IFERROR(Таблица650[[#This Row],[Общее кол-во шт]]*Таблица650[[#This Row],[Оптовая цена USD за 1шт]],"")</f>
        <v/>
      </c>
      <c r="N110" s="49"/>
    </row>
    <row r="111" spans="1:14" ht="22.5" customHeight="1">
      <c r="A111" s="44" t="s">
        <v>1291</v>
      </c>
      <c r="B111" s="14">
        <v>8806194046488</v>
      </c>
      <c r="C111" s="50" t="s">
        <v>1439</v>
      </c>
      <c r="D111" s="46" t="s">
        <v>6438</v>
      </c>
      <c r="E111" s="16">
        <v>14800</v>
      </c>
      <c r="F111" s="15">
        <v>0.59</v>
      </c>
      <c r="G111" s="47">
        <v>6</v>
      </c>
      <c r="H111" s="55">
        <f>Таблица650[[#This Row],[Коэфициент стоимости]]*Таблица650[[#This Row],[Розничная цена KRW]]</f>
        <v>8732</v>
      </c>
      <c r="I111" s="17" t="str">
        <f>IF($H$1="","Введите курс",Таблица650[[#This Row],[Оптовая цена KRW за 1шт]]/$H$1)</f>
        <v>Введите курс</v>
      </c>
      <c r="J111" s="48"/>
      <c r="K111" s="18">
        <f>Таблица650[[#This Row],[Заказ коробок ]]*Таблица650[[#This Row],[Кол-во шт в коробке]]</f>
        <v>0</v>
      </c>
      <c r="L111" s="54">
        <f>Таблица650[[#This Row],[Общее кол-во шт]]*Таблица650[[#This Row],[Оптовая цена KRW за 1шт]]</f>
        <v>0</v>
      </c>
      <c r="M111" s="19" t="str">
        <f>IFERROR(Таблица650[[#This Row],[Общее кол-во шт]]*Таблица650[[#This Row],[Оптовая цена USD за 1шт]],"")</f>
        <v/>
      </c>
      <c r="N111" s="49"/>
    </row>
    <row r="112" spans="1:14" ht="22.5" customHeight="1">
      <c r="A112" s="44" t="s">
        <v>1293</v>
      </c>
      <c r="B112" s="14">
        <v>8806194054483</v>
      </c>
      <c r="C112" s="50" t="s">
        <v>7086</v>
      </c>
      <c r="D112" s="46" t="s">
        <v>7087</v>
      </c>
      <c r="E112" s="16">
        <v>14800</v>
      </c>
      <c r="F112" s="15">
        <v>0.51</v>
      </c>
      <c r="G112" s="47">
        <v>6</v>
      </c>
      <c r="H112" s="55">
        <f>Таблица650[[#This Row],[Коэфициент стоимости]]*Таблица650[[#This Row],[Розничная цена KRW]]</f>
        <v>7548</v>
      </c>
      <c r="I112" s="17" t="str">
        <f>IF($H$1="","Введите курс",Таблица650[[#This Row],[Оптовая цена KRW за 1шт]]/$H$1)</f>
        <v>Введите курс</v>
      </c>
      <c r="J112" s="48"/>
      <c r="K112" s="18">
        <f>Таблица650[[#This Row],[Заказ коробок ]]*Таблица650[[#This Row],[Кол-во шт в коробке]]</f>
        <v>0</v>
      </c>
      <c r="L112" s="54">
        <f>Таблица650[[#This Row],[Общее кол-во шт]]*Таблица650[[#This Row],[Оптовая цена KRW за 1шт]]</f>
        <v>0</v>
      </c>
      <c r="M112" s="19" t="str">
        <f>IFERROR(Таблица650[[#This Row],[Общее кол-во шт]]*Таблица650[[#This Row],[Оптовая цена USD за 1шт]],"")</f>
        <v/>
      </c>
      <c r="N112" s="49"/>
    </row>
    <row r="113" spans="1:14" ht="22.5" customHeight="1">
      <c r="A113" s="44" t="s">
        <v>1294</v>
      </c>
      <c r="B113" s="14">
        <v>8806194054490</v>
      </c>
      <c r="C113" s="50" t="s">
        <v>7088</v>
      </c>
      <c r="D113" s="46" t="s">
        <v>7089</v>
      </c>
      <c r="E113" s="16">
        <v>14800</v>
      </c>
      <c r="F113" s="15">
        <v>0.51</v>
      </c>
      <c r="G113" s="47">
        <v>6</v>
      </c>
      <c r="H113" s="55">
        <f>Таблица650[[#This Row],[Коэфициент стоимости]]*Таблица650[[#This Row],[Розничная цена KRW]]</f>
        <v>7548</v>
      </c>
      <c r="I113" s="17" t="str">
        <f>IF($H$1="","Введите курс",Таблица650[[#This Row],[Оптовая цена KRW за 1шт]]/$H$1)</f>
        <v>Введите курс</v>
      </c>
      <c r="J113" s="48"/>
      <c r="K113" s="18">
        <f>Таблица650[[#This Row],[Заказ коробок ]]*Таблица650[[#This Row],[Кол-во шт в коробке]]</f>
        <v>0</v>
      </c>
      <c r="L113" s="54">
        <f>Таблица650[[#This Row],[Общее кол-во шт]]*Таблица650[[#This Row],[Оптовая цена KRW за 1шт]]</f>
        <v>0</v>
      </c>
      <c r="M113" s="19" t="str">
        <f>IFERROR(Таблица650[[#This Row],[Общее кол-во шт]]*Таблица650[[#This Row],[Оптовая цена USD за 1шт]],"")</f>
        <v/>
      </c>
      <c r="N113" s="49"/>
    </row>
    <row r="114" spans="1:14" ht="22.5" customHeight="1">
      <c r="A114" s="44" t="s">
        <v>1295</v>
      </c>
      <c r="B114" s="14">
        <v>8806194046495</v>
      </c>
      <c r="C114" s="50" t="s">
        <v>1441</v>
      </c>
      <c r="D114" s="46" t="s">
        <v>1442</v>
      </c>
      <c r="E114" s="16">
        <v>18800</v>
      </c>
      <c r="F114" s="15">
        <v>0.51</v>
      </c>
      <c r="G114" s="47">
        <v>3</v>
      </c>
      <c r="H114" s="55">
        <f>Таблица650[[#This Row],[Коэфициент стоимости]]*Таблица650[[#This Row],[Розничная цена KRW]]</f>
        <v>9588</v>
      </c>
      <c r="I114" s="17" t="str">
        <f>IF($H$1="","Введите курс",Таблица650[[#This Row],[Оптовая цена KRW за 1шт]]/$H$1)</f>
        <v>Введите курс</v>
      </c>
      <c r="J114" s="48"/>
      <c r="K114" s="18">
        <f>Таблица650[[#This Row],[Заказ коробок ]]*Таблица650[[#This Row],[Кол-во шт в коробке]]</f>
        <v>0</v>
      </c>
      <c r="L114" s="54">
        <f>Таблица650[[#This Row],[Общее кол-во шт]]*Таблица650[[#This Row],[Оптовая цена KRW за 1шт]]</f>
        <v>0</v>
      </c>
      <c r="M114" s="19" t="str">
        <f>IFERROR(Таблица650[[#This Row],[Общее кол-во шт]]*Таблица650[[#This Row],[Оптовая цена USD за 1шт]],"")</f>
        <v/>
      </c>
      <c r="N114" s="49"/>
    </row>
    <row r="115" spans="1:14" ht="22.5" customHeight="1">
      <c r="A115" s="44" t="s">
        <v>1296</v>
      </c>
      <c r="B115" s="14">
        <v>8806194046501</v>
      </c>
      <c r="C115" s="50" t="s">
        <v>1444</v>
      </c>
      <c r="D115" s="46" t="s">
        <v>1445</v>
      </c>
      <c r="E115" s="16">
        <v>18800</v>
      </c>
      <c r="F115" s="15">
        <v>0.51</v>
      </c>
      <c r="G115" s="47">
        <v>3</v>
      </c>
      <c r="H115" s="55">
        <f>Таблица650[[#This Row],[Коэфициент стоимости]]*Таблица650[[#This Row],[Розничная цена KRW]]</f>
        <v>9588</v>
      </c>
      <c r="I115" s="17" t="str">
        <f>IF($H$1="","Введите курс",Таблица650[[#This Row],[Оптовая цена KRW за 1шт]]/$H$1)</f>
        <v>Введите курс</v>
      </c>
      <c r="J115" s="48"/>
      <c r="K115" s="18">
        <f>Таблица650[[#This Row],[Заказ коробок ]]*Таблица650[[#This Row],[Кол-во шт в коробке]]</f>
        <v>0</v>
      </c>
      <c r="L115" s="54">
        <f>Таблица650[[#This Row],[Общее кол-во шт]]*Таблица650[[#This Row],[Оптовая цена KRW за 1шт]]</f>
        <v>0</v>
      </c>
      <c r="M115" s="19" t="str">
        <f>IFERROR(Таблица650[[#This Row],[Общее кол-во шт]]*Таблица650[[#This Row],[Оптовая цена USD за 1шт]],"")</f>
        <v/>
      </c>
      <c r="N115" s="49"/>
    </row>
    <row r="116" spans="1:14" ht="22.5" customHeight="1">
      <c r="A116" s="44" t="s">
        <v>1297</v>
      </c>
      <c r="B116" s="14">
        <v>8806194046556</v>
      </c>
      <c r="C116" s="50" t="s">
        <v>1447</v>
      </c>
      <c r="D116" s="46" t="s">
        <v>1448</v>
      </c>
      <c r="E116" s="16">
        <v>18800</v>
      </c>
      <c r="F116" s="15">
        <v>0.51</v>
      </c>
      <c r="G116" s="47">
        <v>3</v>
      </c>
      <c r="H116" s="55">
        <f>Таблица650[[#This Row],[Коэфициент стоимости]]*Таблица650[[#This Row],[Розничная цена KRW]]</f>
        <v>9588</v>
      </c>
      <c r="I116" s="17" t="str">
        <f>IF($H$1="","Введите курс",Таблица650[[#This Row],[Оптовая цена KRW за 1шт]]/$H$1)</f>
        <v>Введите курс</v>
      </c>
      <c r="J116" s="48"/>
      <c r="K116" s="18">
        <f>Таблица650[[#This Row],[Заказ коробок ]]*Таблица650[[#This Row],[Кол-во шт в коробке]]</f>
        <v>0</v>
      </c>
      <c r="L116" s="54">
        <f>Таблица650[[#This Row],[Общее кол-во шт]]*Таблица650[[#This Row],[Оптовая цена KRW за 1шт]]</f>
        <v>0</v>
      </c>
      <c r="M116" s="19" t="str">
        <f>IFERROR(Таблица650[[#This Row],[Общее кол-во шт]]*Таблица650[[#This Row],[Оптовая цена USD за 1шт]],"")</f>
        <v/>
      </c>
      <c r="N116" s="49"/>
    </row>
    <row r="117" spans="1:14" ht="22.5" customHeight="1">
      <c r="A117" s="44" t="s">
        <v>1298</v>
      </c>
      <c r="B117" s="14">
        <v>8806194046563</v>
      </c>
      <c r="C117" s="50" t="s">
        <v>1450</v>
      </c>
      <c r="D117" s="46" t="s">
        <v>1451</v>
      </c>
      <c r="E117" s="16">
        <v>18800</v>
      </c>
      <c r="F117" s="15">
        <v>0.51</v>
      </c>
      <c r="G117" s="47">
        <v>3</v>
      </c>
      <c r="H117" s="55">
        <f>Таблица650[[#This Row],[Коэфициент стоимости]]*Таблица650[[#This Row],[Розничная цена KRW]]</f>
        <v>9588</v>
      </c>
      <c r="I117" s="17" t="str">
        <f>IF($H$1="","Введите курс",Таблица650[[#This Row],[Оптовая цена KRW за 1шт]]/$H$1)</f>
        <v>Введите курс</v>
      </c>
      <c r="J117" s="48"/>
      <c r="K117" s="18">
        <f>Таблица650[[#This Row],[Заказ коробок ]]*Таблица650[[#This Row],[Кол-во шт в коробке]]</f>
        <v>0</v>
      </c>
      <c r="L117" s="54">
        <f>Таблица650[[#This Row],[Общее кол-во шт]]*Таблица650[[#This Row],[Оптовая цена KRW за 1шт]]</f>
        <v>0</v>
      </c>
      <c r="M117" s="19" t="str">
        <f>IFERROR(Таблица650[[#This Row],[Общее кол-во шт]]*Таблица650[[#This Row],[Оптовая цена USD за 1шт]],"")</f>
        <v/>
      </c>
      <c r="N117" s="49"/>
    </row>
    <row r="118" spans="1:14" ht="22.5" customHeight="1">
      <c r="A118" s="44" t="s">
        <v>1299</v>
      </c>
      <c r="B118" s="14">
        <v>8806194032320</v>
      </c>
      <c r="C118" s="50" t="s">
        <v>1453</v>
      </c>
      <c r="D118" s="46" t="s">
        <v>1454</v>
      </c>
      <c r="E118" s="16">
        <v>18800</v>
      </c>
      <c r="F118" s="15">
        <v>0.51</v>
      </c>
      <c r="G118" s="47">
        <v>3</v>
      </c>
      <c r="H118" s="55">
        <f>Таблица650[[#This Row],[Коэфициент стоимости]]*Таблица650[[#This Row],[Розничная цена KRW]]</f>
        <v>9588</v>
      </c>
      <c r="I118" s="17" t="str">
        <f>IF($H$1="","Введите курс",Таблица650[[#This Row],[Оптовая цена KRW за 1шт]]/$H$1)</f>
        <v>Введите курс</v>
      </c>
      <c r="J118" s="48"/>
      <c r="K118" s="18">
        <f>Таблица650[[#This Row],[Заказ коробок ]]*Таблица650[[#This Row],[Кол-во шт в коробке]]</f>
        <v>0</v>
      </c>
      <c r="L118" s="54">
        <f>Таблица650[[#This Row],[Общее кол-во шт]]*Таблица650[[#This Row],[Оптовая цена KRW за 1шт]]</f>
        <v>0</v>
      </c>
      <c r="M118" s="19" t="str">
        <f>IFERROR(Таблица650[[#This Row],[Общее кол-во шт]]*Таблица650[[#This Row],[Оптовая цена USD за 1шт]],"")</f>
        <v/>
      </c>
      <c r="N118" s="49"/>
    </row>
    <row r="119" spans="1:14" ht="22.5" customHeight="1">
      <c r="A119" s="44" t="s">
        <v>1300</v>
      </c>
      <c r="B119" s="14">
        <v>8806194032306</v>
      </c>
      <c r="C119" s="50" t="s">
        <v>1459</v>
      </c>
      <c r="D119" s="46" t="s">
        <v>1460</v>
      </c>
      <c r="E119" s="16">
        <v>18800</v>
      </c>
      <c r="F119" s="15">
        <v>0.51</v>
      </c>
      <c r="G119" s="47">
        <v>3</v>
      </c>
      <c r="H119" s="55">
        <f>Таблица650[[#This Row],[Коэфициент стоимости]]*Таблица650[[#This Row],[Розничная цена KRW]]</f>
        <v>9588</v>
      </c>
      <c r="I119" s="17" t="str">
        <f>IF($H$1="","Введите курс",Таблица650[[#This Row],[Оптовая цена KRW за 1шт]]/$H$1)</f>
        <v>Введите курс</v>
      </c>
      <c r="J119" s="48"/>
      <c r="K119" s="18">
        <f>Таблица650[[#This Row],[Заказ коробок ]]*Таблица650[[#This Row],[Кол-во шт в коробке]]</f>
        <v>0</v>
      </c>
      <c r="L119" s="54">
        <f>Таблица650[[#This Row],[Общее кол-во шт]]*Таблица650[[#This Row],[Оптовая цена KRW за 1шт]]</f>
        <v>0</v>
      </c>
      <c r="M119" s="19" t="str">
        <f>IFERROR(Таблица650[[#This Row],[Общее кол-во шт]]*Таблица650[[#This Row],[Оптовая цена USD за 1шт]],"")</f>
        <v/>
      </c>
      <c r="N119" s="49"/>
    </row>
    <row r="120" spans="1:14" ht="22.5" customHeight="1">
      <c r="A120" s="44" t="s">
        <v>1301</v>
      </c>
      <c r="B120" s="14">
        <v>8806194032313</v>
      </c>
      <c r="C120" s="50" t="s">
        <v>1462</v>
      </c>
      <c r="D120" s="46" t="s">
        <v>1463</v>
      </c>
      <c r="E120" s="16">
        <v>18800</v>
      </c>
      <c r="F120" s="15">
        <v>0.51</v>
      </c>
      <c r="G120" s="47">
        <v>3</v>
      </c>
      <c r="H120" s="55">
        <f>Таблица650[[#This Row],[Коэфициент стоимости]]*Таблица650[[#This Row],[Розничная цена KRW]]</f>
        <v>9588</v>
      </c>
      <c r="I120" s="17" t="str">
        <f>IF($H$1="","Введите курс",Таблица650[[#This Row],[Оптовая цена KRW за 1шт]]/$H$1)</f>
        <v>Введите курс</v>
      </c>
      <c r="J120" s="48"/>
      <c r="K120" s="18">
        <f>Таблица650[[#This Row],[Заказ коробок ]]*Таблица650[[#This Row],[Кол-во шт в коробке]]</f>
        <v>0</v>
      </c>
      <c r="L120" s="54">
        <f>Таблица650[[#This Row],[Общее кол-во шт]]*Таблица650[[#This Row],[Оптовая цена KRW за 1шт]]</f>
        <v>0</v>
      </c>
      <c r="M120" s="19" t="str">
        <f>IFERROR(Таблица650[[#This Row],[Общее кол-во шт]]*Таблица650[[#This Row],[Оптовая цена USD за 1шт]],"")</f>
        <v/>
      </c>
      <c r="N120" s="49"/>
    </row>
    <row r="121" spans="1:14" ht="22.5" customHeight="1">
      <c r="A121" s="44" t="s">
        <v>1302</v>
      </c>
      <c r="B121" s="14">
        <v>8806194046518</v>
      </c>
      <c r="C121" s="50" t="s">
        <v>1465</v>
      </c>
      <c r="D121" s="46" t="s">
        <v>6439</v>
      </c>
      <c r="E121" s="16">
        <v>18800</v>
      </c>
      <c r="F121" s="15">
        <v>0.51</v>
      </c>
      <c r="G121" s="47">
        <v>3</v>
      </c>
      <c r="H121" s="55">
        <f>Таблица650[[#This Row],[Коэфициент стоимости]]*Таблица650[[#This Row],[Розничная цена KRW]]</f>
        <v>9588</v>
      </c>
      <c r="I121" s="17" t="str">
        <f>IF($H$1="","Введите курс",Таблица650[[#This Row],[Оптовая цена KRW за 1шт]]/$H$1)</f>
        <v>Введите курс</v>
      </c>
      <c r="J121" s="48"/>
      <c r="K121" s="18">
        <f>Таблица650[[#This Row],[Заказ коробок ]]*Таблица650[[#This Row],[Кол-во шт в коробке]]</f>
        <v>0</v>
      </c>
      <c r="L121" s="54">
        <f>Таблица650[[#This Row],[Общее кол-во шт]]*Таблица650[[#This Row],[Оптовая цена KRW за 1шт]]</f>
        <v>0</v>
      </c>
      <c r="M121" s="19" t="str">
        <f>IFERROR(Таблица650[[#This Row],[Общее кол-во шт]]*Таблица650[[#This Row],[Оптовая цена USD за 1шт]],"")</f>
        <v/>
      </c>
      <c r="N121" s="49"/>
    </row>
    <row r="122" spans="1:14" ht="22.5" customHeight="1">
      <c r="A122" s="44" t="s">
        <v>1303</v>
      </c>
      <c r="B122" s="14">
        <v>8806194046549</v>
      </c>
      <c r="C122" s="50" t="s">
        <v>1470</v>
      </c>
      <c r="D122" s="46" t="s">
        <v>1471</v>
      </c>
      <c r="E122" s="16">
        <v>18800</v>
      </c>
      <c r="F122" s="15">
        <v>0.51</v>
      </c>
      <c r="G122" s="47">
        <v>3</v>
      </c>
      <c r="H122" s="55">
        <f>Таблица650[[#This Row],[Коэфициент стоимости]]*Таблица650[[#This Row],[Розничная цена KRW]]</f>
        <v>9588</v>
      </c>
      <c r="I122" s="17" t="str">
        <f>IF($H$1="","Введите курс",Таблица650[[#This Row],[Оптовая цена KRW за 1шт]]/$H$1)</f>
        <v>Введите курс</v>
      </c>
      <c r="J122" s="48"/>
      <c r="K122" s="18">
        <f>Таблица650[[#This Row],[Заказ коробок ]]*Таблица650[[#This Row],[Кол-во шт в коробке]]</f>
        <v>0</v>
      </c>
      <c r="L122" s="54">
        <f>Таблица650[[#This Row],[Общее кол-во шт]]*Таблица650[[#This Row],[Оптовая цена KRW за 1шт]]</f>
        <v>0</v>
      </c>
      <c r="M122" s="19" t="str">
        <f>IFERROR(Таблица650[[#This Row],[Общее кол-во шт]]*Таблица650[[#This Row],[Оптовая цена USD за 1шт]],"")</f>
        <v/>
      </c>
      <c r="N122" s="49"/>
    </row>
    <row r="123" spans="1:14" ht="22.5" customHeight="1">
      <c r="A123" s="44" t="s">
        <v>1304</v>
      </c>
      <c r="B123" s="14">
        <v>8806194054926</v>
      </c>
      <c r="C123" s="50" t="s">
        <v>7090</v>
      </c>
      <c r="D123" s="46" t="s">
        <v>7091</v>
      </c>
      <c r="E123" s="16">
        <v>32000</v>
      </c>
      <c r="F123" s="15">
        <v>0.59</v>
      </c>
      <c r="G123" s="47">
        <v>6</v>
      </c>
      <c r="H123" s="55">
        <f>Таблица650[[#This Row],[Коэфициент стоимости]]*Таблица650[[#This Row],[Розничная цена KRW]]</f>
        <v>18880</v>
      </c>
      <c r="I123" s="17" t="str">
        <f>IF($H$1="","Введите курс",Таблица650[[#This Row],[Оптовая цена KRW за 1шт]]/$H$1)</f>
        <v>Введите курс</v>
      </c>
      <c r="J123" s="48"/>
      <c r="K123" s="18">
        <f>Таблица650[[#This Row],[Заказ коробок ]]*Таблица650[[#This Row],[Кол-во шт в коробке]]</f>
        <v>0</v>
      </c>
      <c r="L123" s="54">
        <f>Таблица650[[#This Row],[Общее кол-во шт]]*Таблица650[[#This Row],[Оптовая цена KRW за 1шт]]</f>
        <v>0</v>
      </c>
      <c r="M123" s="19" t="str">
        <f>IFERROR(Таблица650[[#This Row],[Общее кол-во шт]]*Таблица650[[#This Row],[Оптовая цена USD за 1шт]],"")</f>
        <v/>
      </c>
      <c r="N123" s="49"/>
    </row>
    <row r="124" spans="1:14" ht="22.5" customHeight="1">
      <c r="A124" s="44" t="s">
        <v>1305</v>
      </c>
      <c r="B124" s="14">
        <v>8806194054933</v>
      </c>
      <c r="C124" s="50" t="s">
        <v>7092</v>
      </c>
      <c r="D124" s="46" t="s">
        <v>7093</v>
      </c>
      <c r="E124" s="16">
        <v>32000</v>
      </c>
      <c r="F124" s="15">
        <v>0.59</v>
      </c>
      <c r="G124" s="47">
        <v>6</v>
      </c>
      <c r="H124" s="55">
        <f>Таблица650[[#This Row],[Коэфициент стоимости]]*Таблица650[[#This Row],[Розничная цена KRW]]</f>
        <v>18880</v>
      </c>
      <c r="I124" s="17" t="str">
        <f>IF($H$1="","Введите курс",Таблица650[[#This Row],[Оптовая цена KRW за 1шт]]/$H$1)</f>
        <v>Введите курс</v>
      </c>
      <c r="J124" s="48"/>
      <c r="K124" s="18">
        <f>Таблица650[[#This Row],[Заказ коробок ]]*Таблица650[[#This Row],[Кол-во шт в коробке]]</f>
        <v>0</v>
      </c>
      <c r="L124" s="54">
        <f>Таблица650[[#This Row],[Общее кол-во шт]]*Таблица650[[#This Row],[Оптовая цена KRW за 1шт]]</f>
        <v>0</v>
      </c>
      <c r="M124" s="19" t="str">
        <f>IFERROR(Таблица650[[#This Row],[Общее кол-во шт]]*Таблица650[[#This Row],[Оптовая цена USD за 1шт]],"")</f>
        <v/>
      </c>
      <c r="N124" s="49"/>
    </row>
    <row r="125" spans="1:14" ht="22.5" customHeight="1">
      <c r="A125" s="44" t="s">
        <v>1306</v>
      </c>
      <c r="B125" s="14">
        <v>8806194051062</v>
      </c>
      <c r="C125" s="50" t="s">
        <v>2747</v>
      </c>
      <c r="D125" s="46" t="s">
        <v>2748</v>
      </c>
      <c r="E125" s="16">
        <v>15000</v>
      </c>
      <c r="F125" s="15">
        <v>0.51</v>
      </c>
      <c r="G125" s="47">
        <v>6</v>
      </c>
      <c r="H125" s="55">
        <f>Таблица650[[#This Row],[Коэфициент стоимости]]*Таблица650[[#This Row],[Розничная цена KRW]]</f>
        <v>7650</v>
      </c>
      <c r="I125" s="17" t="str">
        <f>IF($H$1="","Введите курс",Таблица650[[#This Row],[Оптовая цена KRW за 1шт]]/$H$1)</f>
        <v>Введите курс</v>
      </c>
      <c r="J125" s="48"/>
      <c r="K125" s="18">
        <f>Таблица650[[#This Row],[Заказ коробок ]]*Таблица650[[#This Row],[Кол-во шт в коробке]]</f>
        <v>0</v>
      </c>
      <c r="L125" s="54">
        <f>Таблица650[[#This Row],[Общее кол-во шт]]*Таблица650[[#This Row],[Оптовая цена KRW за 1шт]]</f>
        <v>0</v>
      </c>
      <c r="M125" s="19" t="str">
        <f>IFERROR(Таблица650[[#This Row],[Общее кол-во шт]]*Таблица650[[#This Row],[Оптовая цена USD за 1шт]],"")</f>
        <v/>
      </c>
      <c r="N125" s="49"/>
    </row>
    <row r="126" spans="1:14" ht="22.5" customHeight="1">
      <c r="A126" s="44" t="s">
        <v>1307</v>
      </c>
      <c r="B126" s="14">
        <v>8806194051079</v>
      </c>
      <c r="C126" s="50" t="s">
        <v>2749</v>
      </c>
      <c r="D126" s="46" t="s">
        <v>6440</v>
      </c>
      <c r="E126" s="16">
        <v>15000</v>
      </c>
      <c r="F126" s="15">
        <v>0.51</v>
      </c>
      <c r="G126" s="47">
        <v>6</v>
      </c>
      <c r="H126" s="55">
        <f>Таблица650[[#This Row],[Коэфициент стоимости]]*Таблица650[[#This Row],[Розничная цена KRW]]</f>
        <v>7650</v>
      </c>
      <c r="I126" s="17" t="str">
        <f>IF($H$1="","Введите курс",Таблица650[[#This Row],[Оптовая цена KRW за 1шт]]/$H$1)</f>
        <v>Введите курс</v>
      </c>
      <c r="J126" s="48"/>
      <c r="K126" s="18">
        <f>Таблица650[[#This Row],[Заказ коробок ]]*Таблица650[[#This Row],[Кол-во шт в коробке]]</f>
        <v>0</v>
      </c>
      <c r="L126" s="54">
        <f>Таблица650[[#This Row],[Общее кол-во шт]]*Таблица650[[#This Row],[Оптовая цена KRW за 1шт]]</f>
        <v>0</v>
      </c>
      <c r="M126" s="19" t="str">
        <f>IFERROR(Таблица650[[#This Row],[Общее кол-во шт]]*Таблица650[[#This Row],[Оптовая цена USD за 1шт]],"")</f>
        <v/>
      </c>
      <c r="N126" s="49"/>
    </row>
    <row r="127" spans="1:14" ht="22.5" customHeight="1">
      <c r="A127" s="44" t="s">
        <v>1308</v>
      </c>
      <c r="B127" s="14">
        <v>8806194051086</v>
      </c>
      <c r="C127" s="50" t="s">
        <v>2750</v>
      </c>
      <c r="D127" s="46" t="s">
        <v>2751</v>
      </c>
      <c r="E127" s="16">
        <v>15000</v>
      </c>
      <c r="F127" s="15">
        <v>0.51</v>
      </c>
      <c r="G127" s="47">
        <v>6</v>
      </c>
      <c r="H127" s="55">
        <f>Таблица650[[#This Row],[Коэфициент стоимости]]*Таблица650[[#This Row],[Розничная цена KRW]]</f>
        <v>7650</v>
      </c>
      <c r="I127" s="17" t="str">
        <f>IF($H$1="","Введите курс",Таблица650[[#This Row],[Оптовая цена KRW за 1шт]]/$H$1)</f>
        <v>Введите курс</v>
      </c>
      <c r="J127" s="48"/>
      <c r="K127" s="18">
        <f>Таблица650[[#This Row],[Заказ коробок ]]*Таблица650[[#This Row],[Кол-во шт в коробке]]</f>
        <v>0</v>
      </c>
      <c r="L127" s="54">
        <f>Таблица650[[#This Row],[Общее кол-во шт]]*Таблица650[[#This Row],[Оптовая цена KRW за 1шт]]</f>
        <v>0</v>
      </c>
      <c r="M127" s="19" t="str">
        <f>IFERROR(Таблица650[[#This Row],[Общее кол-во шт]]*Таблица650[[#This Row],[Оптовая цена USD за 1шт]],"")</f>
        <v/>
      </c>
      <c r="N127" s="49"/>
    </row>
    <row r="128" spans="1:14" ht="22.5" customHeight="1">
      <c r="A128" s="44" t="s">
        <v>1309</v>
      </c>
      <c r="B128" s="14">
        <v>8806194051116</v>
      </c>
      <c r="C128" s="50" t="s">
        <v>2752</v>
      </c>
      <c r="D128" s="46" t="s">
        <v>2753</v>
      </c>
      <c r="E128" s="16">
        <v>15000</v>
      </c>
      <c r="F128" s="15">
        <v>0.51</v>
      </c>
      <c r="G128" s="47">
        <v>6</v>
      </c>
      <c r="H128" s="55">
        <f>Таблица650[[#This Row],[Коэфициент стоимости]]*Таблица650[[#This Row],[Розничная цена KRW]]</f>
        <v>7650</v>
      </c>
      <c r="I128" s="17" t="str">
        <f>IF($H$1="","Введите курс",Таблица650[[#This Row],[Оптовая цена KRW за 1шт]]/$H$1)</f>
        <v>Введите курс</v>
      </c>
      <c r="J128" s="48"/>
      <c r="K128" s="18">
        <f>Таблица650[[#This Row],[Заказ коробок ]]*Таблица650[[#This Row],[Кол-во шт в коробке]]</f>
        <v>0</v>
      </c>
      <c r="L128" s="54">
        <f>Таблица650[[#This Row],[Общее кол-во шт]]*Таблица650[[#This Row],[Оптовая цена KRW за 1шт]]</f>
        <v>0</v>
      </c>
      <c r="M128" s="19" t="str">
        <f>IFERROR(Таблица650[[#This Row],[Общее кол-во шт]]*Таблица650[[#This Row],[Оптовая цена USD за 1шт]],"")</f>
        <v/>
      </c>
      <c r="N128" s="49"/>
    </row>
    <row r="129" spans="1:14" ht="22.5" customHeight="1">
      <c r="A129" s="44" t="s">
        <v>1310</v>
      </c>
      <c r="B129" s="14">
        <v>8806194051123</v>
      </c>
      <c r="C129" s="50" t="s">
        <v>2754</v>
      </c>
      <c r="D129" s="46" t="s">
        <v>2755</v>
      </c>
      <c r="E129" s="16">
        <v>15000</v>
      </c>
      <c r="F129" s="15">
        <v>0.51</v>
      </c>
      <c r="G129" s="47">
        <v>6</v>
      </c>
      <c r="H129" s="55">
        <f>Таблица650[[#This Row],[Коэфициент стоимости]]*Таблица650[[#This Row],[Розничная цена KRW]]</f>
        <v>7650</v>
      </c>
      <c r="I129" s="17" t="str">
        <f>IF($H$1="","Введите курс",Таблица650[[#This Row],[Оптовая цена KRW за 1шт]]/$H$1)</f>
        <v>Введите курс</v>
      </c>
      <c r="J129" s="48"/>
      <c r="K129" s="18">
        <f>Таблица650[[#This Row],[Заказ коробок ]]*Таблица650[[#This Row],[Кол-во шт в коробке]]</f>
        <v>0</v>
      </c>
      <c r="L129" s="54">
        <f>Таблица650[[#This Row],[Общее кол-во шт]]*Таблица650[[#This Row],[Оптовая цена KRW за 1шт]]</f>
        <v>0</v>
      </c>
      <c r="M129" s="19" t="str">
        <f>IFERROR(Таблица650[[#This Row],[Общее кол-во шт]]*Таблица650[[#This Row],[Оптовая цена USD за 1шт]],"")</f>
        <v/>
      </c>
      <c r="N129" s="49"/>
    </row>
    <row r="130" spans="1:14" ht="22.5" customHeight="1">
      <c r="A130" s="44" t="s">
        <v>1311</v>
      </c>
      <c r="B130" s="14">
        <v>8806194049922</v>
      </c>
      <c r="C130" s="50" t="s">
        <v>1476</v>
      </c>
      <c r="D130" s="46" t="s">
        <v>1477</v>
      </c>
      <c r="E130" s="16">
        <v>13800</v>
      </c>
      <c r="F130" s="15">
        <v>0.51</v>
      </c>
      <c r="G130" s="47">
        <v>6</v>
      </c>
      <c r="H130" s="55">
        <f>Таблица650[[#This Row],[Коэфициент стоимости]]*Таблица650[[#This Row],[Розничная цена KRW]]</f>
        <v>7038</v>
      </c>
      <c r="I130" s="17" t="str">
        <f>IF($H$1="","Введите курс",Таблица650[[#This Row],[Оптовая цена KRW за 1шт]]/$H$1)</f>
        <v>Введите курс</v>
      </c>
      <c r="J130" s="48"/>
      <c r="K130" s="18">
        <f>Таблица650[[#This Row],[Заказ коробок ]]*Таблица650[[#This Row],[Кол-во шт в коробке]]</f>
        <v>0</v>
      </c>
      <c r="L130" s="54">
        <f>Таблица650[[#This Row],[Общее кол-во шт]]*Таблица650[[#This Row],[Оптовая цена KRW за 1шт]]</f>
        <v>0</v>
      </c>
      <c r="M130" s="19" t="str">
        <f>IFERROR(Таблица650[[#This Row],[Общее кол-во шт]]*Таблица650[[#This Row],[Оптовая цена USD за 1шт]],"")</f>
        <v/>
      </c>
      <c r="N130" s="49"/>
    </row>
    <row r="131" spans="1:14" ht="22.5" customHeight="1">
      <c r="A131" s="44" t="s">
        <v>1312</v>
      </c>
      <c r="B131" s="14">
        <v>8806194038803</v>
      </c>
      <c r="C131" s="50" t="s">
        <v>2688</v>
      </c>
      <c r="D131" s="46" t="s">
        <v>2689</v>
      </c>
      <c r="E131" s="16">
        <v>19800</v>
      </c>
      <c r="F131" s="15">
        <v>0.51</v>
      </c>
      <c r="G131" s="47">
        <v>6</v>
      </c>
      <c r="H131" s="55">
        <f>Таблица650[[#This Row],[Коэфициент стоимости]]*Таблица650[[#This Row],[Розничная цена KRW]]</f>
        <v>10098</v>
      </c>
      <c r="I131" s="17" t="str">
        <f>IF($H$1="","Введите курс",Таблица650[[#This Row],[Оптовая цена KRW за 1шт]]/$H$1)</f>
        <v>Введите курс</v>
      </c>
      <c r="J131" s="48"/>
      <c r="K131" s="18">
        <f>Таблица650[[#This Row],[Заказ коробок ]]*Таблица650[[#This Row],[Кол-во шт в коробке]]</f>
        <v>0</v>
      </c>
      <c r="L131" s="54">
        <f>Таблица650[[#This Row],[Общее кол-во шт]]*Таблица650[[#This Row],[Оптовая цена KRW за 1шт]]</f>
        <v>0</v>
      </c>
      <c r="M131" s="19" t="str">
        <f>IFERROR(Таблица650[[#This Row],[Общее кол-во шт]]*Таблица650[[#This Row],[Оптовая цена USD за 1шт]],"")</f>
        <v/>
      </c>
      <c r="N131" s="49"/>
    </row>
    <row r="132" spans="1:14" ht="22.5" customHeight="1">
      <c r="A132" s="44" t="s">
        <v>1313</v>
      </c>
      <c r="B132" s="14">
        <v>8806194009445</v>
      </c>
      <c r="C132" s="50" t="s">
        <v>1486</v>
      </c>
      <c r="D132" s="46" t="s">
        <v>1487</v>
      </c>
      <c r="E132" s="16">
        <v>6500</v>
      </c>
      <c r="F132" s="15">
        <v>0.59</v>
      </c>
      <c r="G132" s="47">
        <v>6</v>
      </c>
      <c r="H132" s="55">
        <f>Таблица650[[#This Row],[Коэфициент стоимости]]*Таблица650[[#This Row],[Розничная цена KRW]]</f>
        <v>3835</v>
      </c>
      <c r="I132" s="17" t="str">
        <f>IF($H$1="","Введите курс",Таблица650[[#This Row],[Оптовая цена KRW за 1шт]]/$H$1)</f>
        <v>Введите курс</v>
      </c>
      <c r="J132" s="48"/>
      <c r="K132" s="18">
        <f>Таблица650[[#This Row],[Заказ коробок ]]*Таблица650[[#This Row],[Кол-во шт в коробке]]</f>
        <v>0</v>
      </c>
      <c r="L132" s="54">
        <f>Таблица650[[#This Row],[Общее кол-во шт]]*Таблица650[[#This Row],[Оптовая цена KRW за 1шт]]</f>
        <v>0</v>
      </c>
      <c r="M132" s="19" t="str">
        <f>IFERROR(Таблица650[[#This Row],[Общее кол-во шт]]*Таблица650[[#This Row],[Оптовая цена USD за 1шт]],"")</f>
        <v/>
      </c>
      <c r="N132" s="49"/>
    </row>
    <row r="133" spans="1:14" ht="22.5" customHeight="1">
      <c r="A133" s="44" t="s">
        <v>1314</v>
      </c>
      <c r="B133" s="14">
        <v>8806194026336</v>
      </c>
      <c r="C133" s="50" t="s">
        <v>1489</v>
      </c>
      <c r="D133" s="46" t="s">
        <v>6443</v>
      </c>
      <c r="E133" s="16">
        <v>6900</v>
      </c>
      <c r="F133" s="15">
        <v>0.59</v>
      </c>
      <c r="G133" s="47">
        <v>10</v>
      </c>
      <c r="H133" s="55">
        <f>Таблица650[[#This Row],[Коэфициент стоимости]]*Таблица650[[#This Row],[Розничная цена KRW]]</f>
        <v>4071</v>
      </c>
      <c r="I133" s="17" t="str">
        <f>IF($H$1="","Введите курс",Таблица650[[#This Row],[Оптовая цена KRW за 1шт]]/$H$1)</f>
        <v>Введите курс</v>
      </c>
      <c r="J133" s="48"/>
      <c r="K133" s="18">
        <f>Таблица650[[#This Row],[Заказ коробок ]]*Таблица650[[#This Row],[Кол-во шт в коробке]]</f>
        <v>0</v>
      </c>
      <c r="L133" s="54">
        <f>Таблица650[[#This Row],[Общее кол-во шт]]*Таблица650[[#This Row],[Оптовая цена KRW за 1шт]]</f>
        <v>0</v>
      </c>
      <c r="M133" s="19" t="str">
        <f>IFERROR(Таблица650[[#This Row],[Общее кол-во шт]]*Таблица650[[#This Row],[Оптовая цена USD за 1шт]],"")</f>
        <v/>
      </c>
      <c r="N133" s="49"/>
    </row>
    <row r="134" spans="1:14" ht="22.5" customHeight="1">
      <c r="A134" s="44" t="s">
        <v>1315</v>
      </c>
      <c r="B134" s="14">
        <v>8806194009797</v>
      </c>
      <c r="C134" s="50" t="s">
        <v>1491</v>
      </c>
      <c r="D134" s="46" t="s">
        <v>1492</v>
      </c>
      <c r="E134" s="16">
        <v>7900</v>
      </c>
      <c r="F134" s="15">
        <v>0.59</v>
      </c>
      <c r="G134" s="47">
        <v>6</v>
      </c>
      <c r="H134" s="55">
        <f>Таблица650[[#This Row],[Коэфициент стоимости]]*Таблица650[[#This Row],[Розничная цена KRW]]</f>
        <v>4661</v>
      </c>
      <c r="I134" s="17" t="str">
        <f>IF($H$1="","Введите курс",Таблица650[[#This Row],[Оптовая цена KRW за 1шт]]/$H$1)</f>
        <v>Введите курс</v>
      </c>
      <c r="J134" s="48"/>
      <c r="K134" s="18">
        <f>Таблица650[[#This Row],[Заказ коробок ]]*Таблица650[[#This Row],[Кол-во шт в коробке]]</f>
        <v>0</v>
      </c>
      <c r="L134" s="54">
        <f>Таблица650[[#This Row],[Общее кол-во шт]]*Таблица650[[#This Row],[Оптовая цена KRW за 1шт]]</f>
        <v>0</v>
      </c>
      <c r="M134" s="19" t="str">
        <f>IFERROR(Таблица650[[#This Row],[Общее кол-во шт]]*Таблица650[[#This Row],[Оптовая цена USD за 1шт]],"")</f>
        <v/>
      </c>
      <c r="N134" s="49"/>
    </row>
    <row r="135" spans="1:14" ht="22.5" customHeight="1">
      <c r="A135" s="44" t="s">
        <v>1316</v>
      </c>
      <c r="B135" s="14">
        <v>8806194040578</v>
      </c>
      <c r="C135" s="50" t="s">
        <v>1494</v>
      </c>
      <c r="D135" s="46" t="s">
        <v>1495</v>
      </c>
      <c r="E135" s="16">
        <v>14800</v>
      </c>
      <c r="F135" s="15">
        <v>0.59</v>
      </c>
      <c r="G135" s="47">
        <v>6</v>
      </c>
      <c r="H135" s="55">
        <f>Таблица650[[#This Row],[Коэфициент стоимости]]*Таблица650[[#This Row],[Розничная цена KRW]]</f>
        <v>8732</v>
      </c>
      <c r="I135" s="17" t="str">
        <f>IF($H$1="","Введите курс",Таблица650[[#This Row],[Оптовая цена KRW за 1шт]]/$H$1)</f>
        <v>Введите курс</v>
      </c>
      <c r="J135" s="48"/>
      <c r="K135" s="18">
        <f>Таблица650[[#This Row],[Заказ коробок ]]*Таблица650[[#This Row],[Кол-во шт в коробке]]</f>
        <v>0</v>
      </c>
      <c r="L135" s="54">
        <f>Таблица650[[#This Row],[Общее кол-во шт]]*Таблица650[[#This Row],[Оптовая цена KRW за 1шт]]</f>
        <v>0</v>
      </c>
      <c r="M135" s="19" t="str">
        <f>IFERROR(Таблица650[[#This Row],[Общее кол-во шт]]*Таблица650[[#This Row],[Оптовая цена USD за 1шт]],"")</f>
        <v/>
      </c>
      <c r="N135" s="49"/>
    </row>
    <row r="136" spans="1:14" ht="22.5" customHeight="1">
      <c r="A136" s="44" t="s">
        <v>1317</v>
      </c>
      <c r="B136" s="14">
        <v>8806194012230</v>
      </c>
      <c r="C136" s="50" t="s">
        <v>1497</v>
      </c>
      <c r="D136" s="46" t="s">
        <v>1498</v>
      </c>
      <c r="E136" s="16">
        <v>27000</v>
      </c>
      <c r="F136" s="15">
        <v>0.59</v>
      </c>
      <c r="G136" s="47">
        <v>6</v>
      </c>
      <c r="H136" s="55">
        <f>Таблица650[[#This Row],[Коэфициент стоимости]]*Таблица650[[#This Row],[Розничная цена KRW]]</f>
        <v>15930</v>
      </c>
      <c r="I136" s="17" t="str">
        <f>IF($H$1="","Введите курс",Таблица650[[#This Row],[Оптовая цена KRW за 1шт]]/$H$1)</f>
        <v>Введите курс</v>
      </c>
      <c r="J136" s="48"/>
      <c r="K136" s="18">
        <f>Таблица650[[#This Row],[Заказ коробок ]]*Таблица650[[#This Row],[Кол-во шт в коробке]]</f>
        <v>0</v>
      </c>
      <c r="L136" s="54">
        <f>Таблица650[[#This Row],[Общее кол-во шт]]*Таблица650[[#This Row],[Оптовая цена KRW за 1шт]]</f>
        <v>0</v>
      </c>
      <c r="M136" s="19" t="str">
        <f>IFERROR(Таблица650[[#This Row],[Общее кол-во шт]]*Таблица650[[#This Row],[Оптовая цена USD за 1шт]],"")</f>
        <v/>
      </c>
      <c r="N136" s="49"/>
    </row>
    <row r="137" spans="1:14" ht="22.5" customHeight="1">
      <c r="A137" s="44" t="s">
        <v>1318</v>
      </c>
      <c r="B137" s="14">
        <v>8806358512224</v>
      </c>
      <c r="C137" s="50" t="s">
        <v>1500</v>
      </c>
      <c r="D137" s="46" t="s">
        <v>6444</v>
      </c>
      <c r="E137" s="16">
        <v>13500</v>
      </c>
      <c r="F137" s="15">
        <v>0.59</v>
      </c>
      <c r="G137" s="47">
        <v>6</v>
      </c>
      <c r="H137" s="55">
        <f>Таблица650[[#This Row],[Коэфициент стоимости]]*Таблица650[[#This Row],[Розничная цена KRW]]</f>
        <v>7965</v>
      </c>
      <c r="I137" s="17" t="str">
        <f>IF($H$1="","Введите курс",Таблица650[[#This Row],[Оптовая цена KRW за 1шт]]/$H$1)</f>
        <v>Введите курс</v>
      </c>
      <c r="J137" s="48"/>
      <c r="K137" s="18">
        <f>Таблица650[[#This Row],[Заказ коробок ]]*Таблица650[[#This Row],[Кол-во шт в коробке]]</f>
        <v>0</v>
      </c>
      <c r="L137" s="54">
        <f>Таблица650[[#This Row],[Общее кол-во шт]]*Таблица650[[#This Row],[Оптовая цена KRW за 1шт]]</f>
        <v>0</v>
      </c>
      <c r="M137" s="19" t="str">
        <f>IFERROR(Таблица650[[#This Row],[Общее кол-во шт]]*Таблица650[[#This Row],[Оптовая цена USD за 1шт]],"")</f>
        <v/>
      </c>
      <c r="N137" s="49"/>
    </row>
    <row r="138" spans="1:14" ht="22.5" customHeight="1">
      <c r="A138" s="44" t="s">
        <v>1319</v>
      </c>
      <c r="B138" s="14">
        <v>8806358512217</v>
      </c>
      <c r="C138" s="50" t="s">
        <v>1505</v>
      </c>
      <c r="D138" s="46" t="s">
        <v>6445</v>
      </c>
      <c r="E138" s="16">
        <v>13500</v>
      </c>
      <c r="F138" s="15">
        <v>0.59</v>
      </c>
      <c r="G138" s="47">
        <v>6</v>
      </c>
      <c r="H138" s="55">
        <f>Таблица650[[#This Row],[Коэфициент стоимости]]*Таблица650[[#This Row],[Розничная цена KRW]]</f>
        <v>7965</v>
      </c>
      <c r="I138" s="17" t="str">
        <f>IF($H$1="","Введите курс",Таблица650[[#This Row],[Оптовая цена KRW за 1шт]]/$H$1)</f>
        <v>Введите курс</v>
      </c>
      <c r="J138" s="48"/>
      <c r="K138" s="18">
        <f>Таблица650[[#This Row],[Заказ коробок ]]*Таблица650[[#This Row],[Кол-во шт в коробке]]</f>
        <v>0</v>
      </c>
      <c r="L138" s="54">
        <f>Таблица650[[#This Row],[Общее кол-во шт]]*Таблица650[[#This Row],[Оптовая цена KRW за 1шт]]</f>
        <v>0</v>
      </c>
      <c r="M138" s="19" t="str">
        <f>IFERROR(Таблица650[[#This Row],[Общее кол-во шт]]*Таблица650[[#This Row],[Оптовая цена USD за 1шт]],"")</f>
        <v/>
      </c>
      <c r="N138" s="49"/>
    </row>
    <row r="139" spans="1:14" ht="22.5" customHeight="1">
      <c r="A139" s="44" t="s">
        <v>1320</v>
      </c>
      <c r="B139" s="14">
        <v>8806358533311</v>
      </c>
      <c r="C139" s="50" t="s">
        <v>1507</v>
      </c>
      <c r="D139" s="46" t="s">
        <v>1508</v>
      </c>
      <c r="E139" s="16">
        <v>15500</v>
      </c>
      <c r="F139" s="15">
        <v>0.59</v>
      </c>
      <c r="G139" s="47">
        <v>6</v>
      </c>
      <c r="H139" s="55">
        <f>Таблица650[[#This Row],[Коэфициент стоимости]]*Таблица650[[#This Row],[Розничная цена KRW]]</f>
        <v>9145</v>
      </c>
      <c r="I139" s="17" t="str">
        <f>IF($H$1="","Введите курс",Таблица650[[#This Row],[Оптовая цена KRW за 1шт]]/$H$1)</f>
        <v>Введите курс</v>
      </c>
      <c r="J139" s="48"/>
      <c r="K139" s="18">
        <f>Таблица650[[#This Row],[Заказ коробок ]]*Таблица650[[#This Row],[Кол-во шт в коробке]]</f>
        <v>0</v>
      </c>
      <c r="L139" s="54">
        <f>Таблица650[[#This Row],[Общее кол-во шт]]*Таблица650[[#This Row],[Оптовая цена KRW за 1шт]]</f>
        <v>0</v>
      </c>
      <c r="M139" s="19" t="str">
        <f>IFERROR(Таблица650[[#This Row],[Общее кол-во шт]]*Таблица650[[#This Row],[Оптовая цена USD за 1шт]],"")</f>
        <v/>
      </c>
      <c r="N139" s="49"/>
    </row>
    <row r="140" spans="1:14" ht="22.5" customHeight="1">
      <c r="A140" s="44" t="s">
        <v>1322</v>
      </c>
      <c r="B140" s="14">
        <v>8806194029658</v>
      </c>
      <c r="C140" s="50" t="s">
        <v>1512</v>
      </c>
      <c r="D140" s="46" t="s">
        <v>1513</v>
      </c>
      <c r="E140" s="16">
        <v>15500</v>
      </c>
      <c r="F140" s="15">
        <v>0.59</v>
      </c>
      <c r="G140" s="47">
        <v>6</v>
      </c>
      <c r="H140" s="55">
        <f>Таблица650[[#This Row],[Коэфициент стоимости]]*Таблица650[[#This Row],[Розничная цена KRW]]</f>
        <v>9145</v>
      </c>
      <c r="I140" s="17" t="str">
        <f>IF($H$1="","Введите курс",Таблица650[[#This Row],[Оптовая цена KRW за 1шт]]/$H$1)</f>
        <v>Введите курс</v>
      </c>
      <c r="J140" s="48"/>
      <c r="K140" s="18">
        <f>Таблица650[[#This Row],[Заказ коробок ]]*Таблица650[[#This Row],[Кол-во шт в коробке]]</f>
        <v>0</v>
      </c>
      <c r="L140" s="54">
        <f>Таблица650[[#This Row],[Общее кол-во шт]]*Таблица650[[#This Row],[Оптовая цена KRW за 1шт]]</f>
        <v>0</v>
      </c>
      <c r="M140" s="19" t="str">
        <f>IFERROR(Таблица650[[#This Row],[Общее кол-во шт]]*Таблица650[[#This Row],[Оптовая цена USD за 1шт]],"")</f>
        <v/>
      </c>
      <c r="N140" s="49"/>
    </row>
    <row r="141" spans="1:14" ht="22.5" customHeight="1">
      <c r="A141" s="44" t="s">
        <v>1323</v>
      </c>
      <c r="B141" s="14">
        <v>8806194028767</v>
      </c>
      <c r="C141" s="50" t="s">
        <v>1516</v>
      </c>
      <c r="D141" s="46" t="s">
        <v>6766</v>
      </c>
      <c r="E141" s="16">
        <v>12000</v>
      </c>
      <c r="F141" s="15">
        <v>0.59</v>
      </c>
      <c r="G141" s="47">
        <v>6</v>
      </c>
      <c r="H141" s="55">
        <f>Таблица650[[#This Row],[Коэфициент стоимости]]*Таблица650[[#This Row],[Розничная цена KRW]]</f>
        <v>7080</v>
      </c>
      <c r="I141" s="17" t="str">
        <f>IF($H$1="","Введите курс",Таблица650[[#This Row],[Оптовая цена KRW за 1шт]]/$H$1)</f>
        <v>Введите курс</v>
      </c>
      <c r="J141" s="48"/>
      <c r="K141" s="18">
        <f>Таблица650[[#This Row],[Заказ коробок ]]*Таблица650[[#This Row],[Кол-во шт в коробке]]</f>
        <v>0</v>
      </c>
      <c r="L141" s="54">
        <f>Таблица650[[#This Row],[Общее кол-во шт]]*Таблица650[[#This Row],[Оптовая цена KRW за 1шт]]</f>
        <v>0</v>
      </c>
      <c r="M141" s="19" t="str">
        <f>IFERROR(Таблица650[[#This Row],[Общее кол-во шт]]*Таблица650[[#This Row],[Оптовая цена USD за 1шт]],"")</f>
        <v/>
      </c>
      <c r="N141" s="49"/>
    </row>
    <row r="142" spans="1:14" ht="22.5" customHeight="1">
      <c r="A142" s="44" t="s">
        <v>1326</v>
      </c>
      <c r="B142" s="14">
        <v>8806194028736</v>
      </c>
      <c r="C142" s="50" t="s">
        <v>1521</v>
      </c>
      <c r="D142" s="46" t="s">
        <v>1522</v>
      </c>
      <c r="E142" s="16">
        <v>15500</v>
      </c>
      <c r="F142" s="15">
        <v>0.59</v>
      </c>
      <c r="G142" s="47">
        <v>6</v>
      </c>
      <c r="H142" s="55">
        <f>Таблица650[[#This Row],[Коэфициент стоимости]]*Таблица650[[#This Row],[Розничная цена KRW]]</f>
        <v>9145</v>
      </c>
      <c r="I142" s="17" t="str">
        <f>IF($H$1="","Введите курс",Таблица650[[#This Row],[Оптовая цена KRW за 1шт]]/$H$1)</f>
        <v>Введите курс</v>
      </c>
      <c r="J142" s="48"/>
      <c r="K142" s="18">
        <f>Таблица650[[#This Row],[Заказ коробок ]]*Таблица650[[#This Row],[Кол-во шт в коробке]]</f>
        <v>0</v>
      </c>
      <c r="L142" s="54">
        <f>Таблица650[[#This Row],[Общее кол-во шт]]*Таблица650[[#This Row],[Оптовая цена KRW за 1шт]]</f>
        <v>0</v>
      </c>
      <c r="M142" s="19" t="str">
        <f>IFERROR(Таблица650[[#This Row],[Общее кол-во шт]]*Таблица650[[#This Row],[Оптовая цена USD за 1шт]],"")</f>
        <v/>
      </c>
      <c r="N142" s="49"/>
    </row>
    <row r="143" spans="1:14" ht="22.5" customHeight="1">
      <c r="A143" s="44" t="s">
        <v>1329</v>
      </c>
      <c r="B143" s="14">
        <v>8806194053042</v>
      </c>
      <c r="C143" s="50" t="s">
        <v>7094</v>
      </c>
      <c r="D143" s="46" t="s">
        <v>7095</v>
      </c>
      <c r="E143" s="16">
        <v>110000</v>
      </c>
      <c r="F143" s="15">
        <v>0.51</v>
      </c>
      <c r="G143" s="47">
        <v>10</v>
      </c>
      <c r="H143" s="55">
        <f>Таблица650[[#This Row],[Коэфициент стоимости]]*Таблица650[[#This Row],[Розничная цена KRW]]</f>
        <v>56100</v>
      </c>
      <c r="I143" s="17" t="str">
        <f>IF($H$1="","Введите курс",Таблица650[[#This Row],[Оптовая цена KRW за 1шт]]/$H$1)</f>
        <v>Введите курс</v>
      </c>
      <c r="J143" s="48"/>
      <c r="K143" s="18">
        <f>Таблица650[[#This Row],[Заказ коробок ]]*Таблица650[[#This Row],[Кол-во шт в коробке]]</f>
        <v>0</v>
      </c>
      <c r="L143" s="54">
        <f>Таблица650[[#This Row],[Общее кол-во шт]]*Таблица650[[#This Row],[Оптовая цена KRW за 1шт]]</f>
        <v>0</v>
      </c>
      <c r="M143" s="19" t="str">
        <f>IFERROR(Таблица650[[#This Row],[Общее кол-во шт]]*Таблица650[[#This Row],[Оптовая цена USD за 1шт]],"")</f>
        <v/>
      </c>
      <c r="N143" s="49"/>
    </row>
    <row r="144" spans="1:14" ht="22.5" customHeight="1">
      <c r="A144" s="44" t="s">
        <v>1332</v>
      </c>
      <c r="B144" s="14">
        <v>8806194049762</v>
      </c>
      <c r="C144" s="50" t="s">
        <v>1532</v>
      </c>
      <c r="D144" s="46" t="s">
        <v>1533</v>
      </c>
      <c r="E144" s="16">
        <v>6500</v>
      </c>
      <c r="F144" s="15">
        <v>0.59</v>
      </c>
      <c r="G144" s="47">
        <v>6</v>
      </c>
      <c r="H144" s="55">
        <f>Таблица650[[#This Row],[Коэфициент стоимости]]*Таблица650[[#This Row],[Розничная цена KRW]]</f>
        <v>3835</v>
      </c>
      <c r="I144" s="17" t="str">
        <f>IF($H$1="","Введите курс",Таблица650[[#This Row],[Оптовая цена KRW за 1шт]]/$H$1)</f>
        <v>Введите курс</v>
      </c>
      <c r="J144" s="48"/>
      <c r="K144" s="18">
        <f>Таблица650[[#This Row],[Заказ коробок ]]*Таблица650[[#This Row],[Кол-во шт в коробке]]</f>
        <v>0</v>
      </c>
      <c r="L144" s="54">
        <f>Таблица650[[#This Row],[Общее кол-во шт]]*Таблица650[[#This Row],[Оптовая цена KRW за 1шт]]</f>
        <v>0</v>
      </c>
      <c r="M144" s="19" t="str">
        <f>IFERROR(Таблица650[[#This Row],[Общее кол-во шт]]*Таблица650[[#This Row],[Оптовая цена USD за 1шт]],"")</f>
        <v/>
      </c>
      <c r="N144" s="49"/>
    </row>
    <row r="145" spans="1:14" ht="22.5" customHeight="1">
      <c r="A145" s="44" t="s">
        <v>1334</v>
      </c>
      <c r="B145" s="14">
        <v>8806358520717</v>
      </c>
      <c r="C145" s="50" t="s">
        <v>1535</v>
      </c>
      <c r="D145" s="46" t="s">
        <v>6451</v>
      </c>
      <c r="E145" s="16">
        <v>6900</v>
      </c>
      <c r="F145" s="15">
        <v>0.51</v>
      </c>
      <c r="G145" s="47">
        <v>12</v>
      </c>
      <c r="H145" s="55">
        <f>Таблица650[[#This Row],[Коэфициент стоимости]]*Таблица650[[#This Row],[Розничная цена KRW]]</f>
        <v>3519</v>
      </c>
      <c r="I145" s="17" t="str">
        <f>IF($H$1="","Введите курс",Таблица650[[#This Row],[Оптовая цена KRW за 1шт]]/$H$1)</f>
        <v>Введите курс</v>
      </c>
      <c r="J145" s="48"/>
      <c r="K145" s="18">
        <f>Таблица650[[#This Row],[Заказ коробок ]]*Таблица650[[#This Row],[Кол-во шт в коробке]]</f>
        <v>0</v>
      </c>
      <c r="L145" s="54">
        <f>Таблица650[[#This Row],[Общее кол-во шт]]*Таблица650[[#This Row],[Оптовая цена KRW за 1шт]]</f>
        <v>0</v>
      </c>
      <c r="M145" s="19" t="str">
        <f>IFERROR(Таблица650[[#This Row],[Общее кол-во шт]]*Таблица650[[#This Row],[Оптовая цена USD за 1шт]],"")</f>
        <v/>
      </c>
      <c r="N145" s="49"/>
    </row>
    <row r="146" spans="1:14" ht="22.5" customHeight="1">
      <c r="A146" s="44" t="s">
        <v>1337</v>
      </c>
      <c r="B146" s="14">
        <v>8806358518752</v>
      </c>
      <c r="C146" s="50" t="s">
        <v>1540</v>
      </c>
      <c r="D146" s="46" t="s">
        <v>6767</v>
      </c>
      <c r="E146" s="16">
        <v>3800</v>
      </c>
      <c r="F146" s="15">
        <v>0.51</v>
      </c>
      <c r="G146" s="47">
        <v>12</v>
      </c>
      <c r="H146" s="55">
        <f>Таблица650[[#This Row],[Коэфициент стоимости]]*Таблица650[[#This Row],[Розничная цена KRW]]</f>
        <v>1938</v>
      </c>
      <c r="I146" s="17" t="str">
        <f>IF($H$1="","Введите курс",Таблица650[[#This Row],[Оптовая цена KRW за 1шт]]/$H$1)</f>
        <v>Введите курс</v>
      </c>
      <c r="J146" s="48"/>
      <c r="K146" s="18">
        <f>Таблица650[[#This Row],[Заказ коробок ]]*Таблица650[[#This Row],[Кол-во шт в коробке]]</f>
        <v>0</v>
      </c>
      <c r="L146" s="54">
        <f>Таблица650[[#This Row],[Общее кол-во шт]]*Таблица650[[#This Row],[Оптовая цена KRW за 1шт]]</f>
        <v>0</v>
      </c>
      <c r="M146" s="19" t="str">
        <f>IFERROR(Таблица650[[#This Row],[Общее кол-во шт]]*Таблица650[[#This Row],[Оптовая цена USD за 1шт]],"")</f>
        <v/>
      </c>
      <c r="N146" s="49"/>
    </row>
    <row r="147" spans="1:14" ht="22.5" customHeight="1">
      <c r="A147" s="44" t="s">
        <v>1339</v>
      </c>
      <c r="B147" s="14">
        <v>8806358518769</v>
      </c>
      <c r="C147" s="50" t="s">
        <v>1542</v>
      </c>
      <c r="D147" s="46" t="s">
        <v>6452</v>
      </c>
      <c r="E147" s="16">
        <v>3800</v>
      </c>
      <c r="F147" s="15">
        <v>0.51</v>
      </c>
      <c r="G147" s="47">
        <v>12</v>
      </c>
      <c r="H147" s="55">
        <f>Таблица650[[#This Row],[Коэфициент стоимости]]*Таблица650[[#This Row],[Розничная цена KRW]]</f>
        <v>1938</v>
      </c>
      <c r="I147" s="17" t="str">
        <f>IF($H$1="","Введите курс",Таблица650[[#This Row],[Оптовая цена KRW за 1шт]]/$H$1)</f>
        <v>Введите курс</v>
      </c>
      <c r="J147" s="48"/>
      <c r="K147" s="18">
        <f>Таблица650[[#This Row],[Заказ коробок ]]*Таблица650[[#This Row],[Кол-во шт в коробке]]</f>
        <v>0</v>
      </c>
      <c r="L147" s="54">
        <f>Таблица650[[#This Row],[Общее кол-во шт]]*Таблица650[[#This Row],[Оптовая цена KRW за 1шт]]</f>
        <v>0</v>
      </c>
      <c r="M147" s="19" t="str">
        <f>IFERROR(Таблица650[[#This Row],[Общее кол-во шт]]*Таблица650[[#This Row],[Оптовая цена USD за 1шт]],"")</f>
        <v/>
      </c>
      <c r="N147" s="49"/>
    </row>
    <row r="148" spans="1:14" ht="22.5" customHeight="1">
      <c r="A148" s="44" t="s">
        <v>1341</v>
      </c>
      <c r="B148" s="14">
        <v>8806194026084</v>
      </c>
      <c r="C148" s="50" t="s">
        <v>1546</v>
      </c>
      <c r="D148" s="46" t="s">
        <v>1547</v>
      </c>
      <c r="E148" s="16">
        <v>2700</v>
      </c>
      <c r="F148" s="15">
        <v>0.51</v>
      </c>
      <c r="G148" s="47">
        <v>12</v>
      </c>
      <c r="H148" s="55">
        <f>Таблица650[[#This Row],[Коэфициент стоимости]]*Таблица650[[#This Row],[Розничная цена KRW]]</f>
        <v>1377</v>
      </c>
      <c r="I148" s="17" t="str">
        <f>IF($H$1="","Введите курс",Таблица650[[#This Row],[Оптовая цена KRW за 1шт]]/$H$1)</f>
        <v>Введите курс</v>
      </c>
      <c r="J148" s="48"/>
      <c r="K148" s="18">
        <f>Таблица650[[#This Row],[Заказ коробок ]]*Таблица650[[#This Row],[Кол-во шт в коробке]]</f>
        <v>0</v>
      </c>
      <c r="L148" s="54">
        <f>Таблица650[[#This Row],[Общее кол-во шт]]*Таблица650[[#This Row],[Оптовая цена KRW за 1шт]]</f>
        <v>0</v>
      </c>
      <c r="M148" s="19" t="str">
        <f>IFERROR(Таблица650[[#This Row],[Общее кол-во шт]]*Таблица650[[#This Row],[Оптовая цена USD за 1шт]],"")</f>
        <v/>
      </c>
      <c r="N148" s="49"/>
    </row>
    <row r="149" spans="1:14" ht="22.5" customHeight="1">
      <c r="A149" s="44" t="s">
        <v>1343</v>
      </c>
      <c r="B149" s="14">
        <v>8806194026107</v>
      </c>
      <c r="C149" s="50" t="s">
        <v>1552</v>
      </c>
      <c r="D149" s="46" t="s">
        <v>1553</v>
      </c>
      <c r="E149" s="16">
        <v>2700</v>
      </c>
      <c r="F149" s="15">
        <v>0.51</v>
      </c>
      <c r="G149" s="47">
        <v>12</v>
      </c>
      <c r="H149" s="55">
        <f>Таблица650[[#This Row],[Коэфициент стоимости]]*Таблица650[[#This Row],[Розничная цена KRW]]</f>
        <v>1377</v>
      </c>
      <c r="I149" s="17" t="str">
        <f>IF($H$1="","Введите курс",Таблица650[[#This Row],[Оптовая цена KRW за 1шт]]/$H$1)</f>
        <v>Введите курс</v>
      </c>
      <c r="J149" s="48"/>
      <c r="K149" s="18">
        <f>Таблица650[[#This Row],[Заказ коробок ]]*Таблица650[[#This Row],[Кол-во шт в коробке]]</f>
        <v>0</v>
      </c>
      <c r="L149" s="54">
        <f>Таблица650[[#This Row],[Общее кол-во шт]]*Таблица650[[#This Row],[Оптовая цена KRW за 1шт]]</f>
        <v>0</v>
      </c>
      <c r="M149" s="19" t="str">
        <f>IFERROR(Таблица650[[#This Row],[Общее кол-во шт]]*Таблица650[[#This Row],[Оптовая цена USD за 1шт]],"")</f>
        <v/>
      </c>
      <c r="N149" s="49"/>
    </row>
    <row r="150" spans="1:14" ht="22.5" customHeight="1">
      <c r="A150" s="44" t="s">
        <v>1346</v>
      </c>
      <c r="B150" s="14">
        <v>8806358545765</v>
      </c>
      <c r="C150" s="50" t="s">
        <v>6453</v>
      </c>
      <c r="D150" s="46" t="s">
        <v>6454</v>
      </c>
      <c r="E150" s="16">
        <v>2500</v>
      </c>
      <c r="F150" s="15">
        <v>0.51</v>
      </c>
      <c r="G150" s="47">
        <v>40</v>
      </c>
      <c r="H150" s="55">
        <f>Таблица650[[#This Row],[Коэфициент стоимости]]*Таблица650[[#This Row],[Розничная цена KRW]]</f>
        <v>1275</v>
      </c>
      <c r="I150" s="17" t="str">
        <f>IF($H$1="","Введите курс",Таблица650[[#This Row],[Оптовая цена KRW за 1шт]]/$H$1)</f>
        <v>Введите курс</v>
      </c>
      <c r="J150" s="48"/>
      <c r="K150" s="18">
        <f>Таблица650[[#This Row],[Заказ коробок ]]*Таблица650[[#This Row],[Кол-во шт в коробке]]</f>
        <v>0</v>
      </c>
      <c r="L150" s="54">
        <f>Таблица650[[#This Row],[Общее кол-во шт]]*Таблица650[[#This Row],[Оптовая цена KRW за 1шт]]</f>
        <v>0</v>
      </c>
      <c r="M150" s="19" t="str">
        <f>IFERROR(Таблица650[[#This Row],[Общее кол-во шт]]*Таблица650[[#This Row],[Оптовая цена USD за 1шт]],"")</f>
        <v/>
      </c>
      <c r="N150" s="49"/>
    </row>
    <row r="151" spans="1:14" ht="22.5" customHeight="1">
      <c r="A151" s="44" t="s">
        <v>1347</v>
      </c>
      <c r="B151" s="14">
        <v>8806358585686</v>
      </c>
      <c r="C151" s="50" t="s">
        <v>1571</v>
      </c>
      <c r="D151" s="46" t="s">
        <v>1572</v>
      </c>
      <c r="E151" s="16">
        <v>16800</v>
      </c>
      <c r="F151" s="15">
        <v>0.51</v>
      </c>
      <c r="G151" s="47">
        <v>6</v>
      </c>
      <c r="H151" s="55">
        <f>Таблица650[[#This Row],[Коэфициент стоимости]]*Таблица650[[#This Row],[Розничная цена KRW]]</f>
        <v>8568</v>
      </c>
      <c r="I151" s="17" t="str">
        <f>IF($H$1="","Введите курс",Таблица650[[#This Row],[Оптовая цена KRW за 1шт]]/$H$1)</f>
        <v>Введите курс</v>
      </c>
      <c r="J151" s="48"/>
      <c r="K151" s="18">
        <f>Таблица650[[#This Row],[Заказ коробок ]]*Таблица650[[#This Row],[Кол-во шт в коробке]]</f>
        <v>0</v>
      </c>
      <c r="L151" s="54">
        <f>Таблица650[[#This Row],[Общее кол-во шт]]*Таблица650[[#This Row],[Оптовая цена KRW за 1шт]]</f>
        <v>0</v>
      </c>
      <c r="M151" s="19" t="str">
        <f>IFERROR(Таблица650[[#This Row],[Общее кол-во шт]]*Таблица650[[#This Row],[Оптовая цена USD за 1шт]],"")</f>
        <v/>
      </c>
      <c r="N151" s="49"/>
    </row>
    <row r="152" spans="1:14" ht="22.5" customHeight="1">
      <c r="A152" s="44" t="s">
        <v>1350</v>
      </c>
      <c r="B152" s="14">
        <v>8806194006147</v>
      </c>
      <c r="C152" s="50" t="s">
        <v>1581</v>
      </c>
      <c r="D152" s="46" t="s">
        <v>6455</v>
      </c>
      <c r="E152" s="16">
        <v>13000</v>
      </c>
      <c r="F152" s="15">
        <v>0.59</v>
      </c>
      <c r="G152" s="47">
        <v>6</v>
      </c>
      <c r="H152" s="55">
        <f>Таблица650[[#This Row],[Коэфициент стоимости]]*Таблица650[[#This Row],[Розничная цена KRW]]</f>
        <v>7670</v>
      </c>
      <c r="I152" s="17" t="str">
        <f>IF($H$1="","Введите курс",Таблица650[[#This Row],[Оптовая цена KRW за 1шт]]/$H$1)</f>
        <v>Введите курс</v>
      </c>
      <c r="J152" s="48"/>
      <c r="K152" s="18">
        <f>Таблица650[[#This Row],[Заказ коробок ]]*Таблица650[[#This Row],[Кол-во шт в коробке]]</f>
        <v>0</v>
      </c>
      <c r="L152" s="54">
        <f>Таблица650[[#This Row],[Общее кол-во шт]]*Таблица650[[#This Row],[Оптовая цена KRW за 1шт]]</f>
        <v>0</v>
      </c>
      <c r="M152" s="19" t="str">
        <f>IFERROR(Таблица650[[#This Row],[Общее кол-во шт]]*Таблица650[[#This Row],[Оптовая цена USD за 1шт]],"")</f>
        <v/>
      </c>
      <c r="N152" s="49"/>
    </row>
    <row r="153" spans="1:14" ht="22.5" customHeight="1">
      <c r="A153" s="44" t="s">
        <v>1353</v>
      </c>
      <c r="B153" s="14">
        <v>8806194006239</v>
      </c>
      <c r="C153" s="50" t="s">
        <v>7096</v>
      </c>
      <c r="D153" s="46" t="s">
        <v>7097</v>
      </c>
      <c r="E153" s="16">
        <v>13000</v>
      </c>
      <c r="F153" s="15">
        <v>0.51</v>
      </c>
      <c r="G153" s="47">
        <v>6</v>
      </c>
      <c r="H153" s="55">
        <f>Таблица650[[#This Row],[Коэфициент стоимости]]*Таблица650[[#This Row],[Розничная цена KRW]]</f>
        <v>6630</v>
      </c>
      <c r="I153" s="17" t="str">
        <f>IF($H$1="","Введите курс",Таблица650[[#This Row],[Оптовая цена KRW за 1шт]]/$H$1)</f>
        <v>Введите курс</v>
      </c>
      <c r="J153" s="48"/>
      <c r="K153" s="18">
        <f>Таблица650[[#This Row],[Заказ коробок ]]*Таблица650[[#This Row],[Кол-во шт в коробке]]</f>
        <v>0</v>
      </c>
      <c r="L153" s="54">
        <f>Таблица650[[#This Row],[Общее кол-во шт]]*Таблица650[[#This Row],[Оптовая цена KRW за 1шт]]</f>
        <v>0</v>
      </c>
      <c r="M153" s="19" t="str">
        <f>IFERROR(Таблица650[[#This Row],[Общее кол-во шт]]*Таблица650[[#This Row],[Оптовая цена USD за 1шт]],"")</f>
        <v/>
      </c>
      <c r="N153" s="49"/>
    </row>
    <row r="154" spans="1:14" ht="22.5" customHeight="1">
      <c r="A154" s="44" t="s">
        <v>1356</v>
      </c>
      <c r="B154" s="14">
        <v>8806194019222</v>
      </c>
      <c r="C154" s="50" t="s">
        <v>6786</v>
      </c>
      <c r="D154" s="46" t="s">
        <v>6787</v>
      </c>
      <c r="E154" s="16">
        <v>12800</v>
      </c>
      <c r="F154" s="15">
        <v>0.51</v>
      </c>
      <c r="G154" s="47">
        <v>6</v>
      </c>
      <c r="H154" s="55">
        <f>Таблица650[[#This Row],[Коэфициент стоимости]]*Таблица650[[#This Row],[Розничная цена KRW]]</f>
        <v>6528</v>
      </c>
      <c r="I154" s="17" t="str">
        <f>IF($H$1="","Введите курс",Таблица650[[#This Row],[Оптовая цена KRW за 1шт]]/$H$1)</f>
        <v>Введите курс</v>
      </c>
      <c r="J154" s="48"/>
      <c r="K154" s="18">
        <f>Таблица650[[#This Row],[Заказ коробок ]]*Таблица650[[#This Row],[Кол-во шт в коробке]]</f>
        <v>0</v>
      </c>
      <c r="L154" s="54">
        <f>Таблица650[[#This Row],[Общее кол-во шт]]*Таблица650[[#This Row],[Оптовая цена KRW за 1шт]]</f>
        <v>0</v>
      </c>
      <c r="M154" s="19" t="str">
        <f>IFERROR(Таблица650[[#This Row],[Общее кол-во шт]]*Таблица650[[#This Row],[Оптовая цена USD за 1шт]],"")</f>
        <v/>
      </c>
      <c r="N154" s="49"/>
    </row>
    <row r="155" spans="1:14" ht="22.5" customHeight="1">
      <c r="A155" s="44" t="s">
        <v>1359</v>
      </c>
      <c r="B155" s="14">
        <v>8806358566333</v>
      </c>
      <c r="C155" s="50" t="s">
        <v>6757</v>
      </c>
      <c r="D155" s="46" t="s">
        <v>6758</v>
      </c>
      <c r="E155" s="16">
        <v>35600</v>
      </c>
      <c r="F155" s="15">
        <v>0.51</v>
      </c>
      <c r="G155" s="47">
        <v>6</v>
      </c>
      <c r="H155" s="55">
        <f>Таблица650[[#This Row],[Коэфициент стоимости]]*Таблица650[[#This Row],[Розничная цена KRW]]</f>
        <v>18156</v>
      </c>
      <c r="I155" s="17" t="str">
        <f>IF($H$1="","Введите курс",Таблица650[[#This Row],[Оптовая цена KRW за 1шт]]/$H$1)</f>
        <v>Введите курс</v>
      </c>
      <c r="J155" s="48"/>
      <c r="K155" s="18">
        <f>Таблица650[[#This Row],[Заказ коробок ]]*Таблица650[[#This Row],[Кол-во шт в коробке]]</f>
        <v>0</v>
      </c>
      <c r="L155" s="54">
        <f>Таблица650[[#This Row],[Общее кол-во шт]]*Таблица650[[#This Row],[Оптовая цена KRW за 1шт]]</f>
        <v>0</v>
      </c>
      <c r="M155" s="19" t="str">
        <f>IFERROR(Таблица650[[#This Row],[Общее кол-во шт]]*Таблица650[[#This Row],[Оптовая цена USD за 1шт]],"")</f>
        <v/>
      </c>
      <c r="N155" s="49"/>
    </row>
    <row r="156" spans="1:14" ht="22.5" customHeight="1">
      <c r="A156" s="44" t="s">
        <v>1360</v>
      </c>
      <c r="B156" s="14">
        <v>8806194005072</v>
      </c>
      <c r="C156" s="50" t="s">
        <v>1587</v>
      </c>
      <c r="D156" s="46" t="s">
        <v>6456</v>
      </c>
      <c r="E156" s="16">
        <v>18800</v>
      </c>
      <c r="F156" s="15">
        <v>0.51</v>
      </c>
      <c r="G156" s="47">
        <v>6</v>
      </c>
      <c r="H156" s="55">
        <f>Таблица650[[#This Row],[Коэфициент стоимости]]*Таблица650[[#This Row],[Розничная цена KRW]]</f>
        <v>9588</v>
      </c>
      <c r="I156" s="17" t="str">
        <f>IF($H$1="","Введите курс",Таблица650[[#This Row],[Оптовая цена KRW за 1шт]]/$H$1)</f>
        <v>Введите курс</v>
      </c>
      <c r="J156" s="48"/>
      <c r="K156" s="18">
        <f>Таблица650[[#This Row],[Заказ коробок ]]*Таблица650[[#This Row],[Кол-во шт в коробке]]</f>
        <v>0</v>
      </c>
      <c r="L156" s="54">
        <f>Таблица650[[#This Row],[Общее кол-во шт]]*Таблица650[[#This Row],[Оптовая цена KRW за 1шт]]</f>
        <v>0</v>
      </c>
      <c r="M156" s="19" t="str">
        <f>IFERROR(Таблица650[[#This Row],[Общее кол-во шт]]*Таблица650[[#This Row],[Оптовая цена USD за 1шт]],"")</f>
        <v/>
      </c>
      <c r="N156" s="49"/>
    </row>
    <row r="157" spans="1:14" ht="22.5" customHeight="1">
      <c r="A157" s="44" t="s">
        <v>1362</v>
      </c>
      <c r="B157" s="14">
        <v>8806358566302</v>
      </c>
      <c r="C157" s="50" t="s">
        <v>1589</v>
      </c>
      <c r="D157" s="46" t="s">
        <v>1590</v>
      </c>
      <c r="E157" s="16">
        <v>17800</v>
      </c>
      <c r="F157" s="15">
        <v>0.51</v>
      </c>
      <c r="G157" s="47">
        <v>6</v>
      </c>
      <c r="H157" s="55">
        <f>Таблица650[[#This Row],[Коэфициент стоимости]]*Таблица650[[#This Row],[Розничная цена KRW]]</f>
        <v>9078</v>
      </c>
      <c r="I157" s="17" t="str">
        <f>IF($H$1="","Введите курс",Таблица650[[#This Row],[Оптовая цена KRW за 1шт]]/$H$1)</f>
        <v>Введите курс</v>
      </c>
      <c r="J157" s="48"/>
      <c r="K157" s="18">
        <f>Таблица650[[#This Row],[Заказ коробок ]]*Таблица650[[#This Row],[Кол-во шт в коробке]]</f>
        <v>0</v>
      </c>
      <c r="L157" s="54">
        <f>Таблица650[[#This Row],[Общее кол-во шт]]*Таблица650[[#This Row],[Оптовая цена KRW за 1шт]]</f>
        <v>0</v>
      </c>
      <c r="M157" s="19" t="str">
        <f>IFERROR(Таблица650[[#This Row],[Общее кол-во шт]]*Таблица650[[#This Row],[Оптовая цена USD за 1шт]],"")</f>
        <v/>
      </c>
      <c r="N157" s="49"/>
    </row>
    <row r="158" spans="1:14" ht="22.5" customHeight="1">
      <c r="A158" s="44" t="s">
        <v>1364</v>
      </c>
      <c r="B158" s="14">
        <v>8806194042497</v>
      </c>
      <c r="C158" s="50" t="s">
        <v>1592</v>
      </c>
      <c r="D158" s="46" t="s">
        <v>1593</v>
      </c>
      <c r="E158" s="16">
        <v>16800</v>
      </c>
      <c r="F158" s="15">
        <v>0.51</v>
      </c>
      <c r="G158" s="47">
        <v>6</v>
      </c>
      <c r="H158" s="55">
        <f>Таблица650[[#This Row],[Коэфициент стоимости]]*Таблица650[[#This Row],[Розничная цена KRW]]</f>
        <v>8568</v>
      </c>
      <c r="I158" s="17" t="str">
        <f>IF($H$1="","Введите курс",Таблица650[[#This Row],[Оптовая цена KRW за 1шт]]/$H$1)</f>
        <v>Введите курс</v>
      </c>
      <c r="J158" s="48"/>
      <c r="K158" s="18">
        <f>Таблица650[[#This Row],[Заказ коробок ]]*Таблица650[[#This Row],[Кол-во шт в коробке]]</f>
        <v>0</v>
      </c>
      <c r="L158" s="54">
        <f>Таблица650[[#This Row],[Общее кол-во шт]]*Таблица650[[#This Row],[Оптовая цена KRW за 1шт]]</f>
        <v>0</v>
      </c>
      <c r="M158" s="19" t="str">
        <f>IFERROR(Таблица650[[#This Row],[Общее кол-во шт]]*Таблица650[[#This Row],[Оптовая цена USD за 1шт]],"")</f>
        <v/>
      </c>
      <c r="N158" s="49"/>
    </row>
    <row r="159" spans="1:14" ht="22.5" customHeight="1">
      <c r="A159" s="44" t="s">
        <v>1365</v>
      </c>
      <c r="B159" s="14">
        <v>8806358566296</v>
      </c>
      <c r="C159" s="50" t="s">
        <v>1595</v>
      </c>
      <c r="D159" s="46" t="s">
        <v>6457</v>
      </c>
      <c r="E159" s="16">
        <v>17800</v>
      </c>
      <c r="F159" s="15">
        <v>0.51</v>
      </c>
      <c r="G159" s="47">
        <v>6</v>
      </c>
      <c r="H159" s="55">
        <f>Таблица650[[#This Row],[Коэфициент стоимости]]*Таблица650[[#This Row],[Розничная цена KRW]]</f>
        <v>9078</v>
      </c>
      <c r="I159" s="17" t="str">
        <f>IF($H$1="","Введите курс",Таблица650[[#This Row],[Оптовая цена KRW за 1шт]]/$H$1)</f>
        <v>Введите курс</v>
      </c>
      <c r="J159" s="48"/>
      <c r="K159" s="18">
        <f>Таблица650[[#This Row],[Заказ коробок ]]*Таблица650[[#This Row],[Кол-во шт в коробке]]</f>
        <v>0</v>
      </c>
      <c r="L159" s="54">
        <f>Таблица650[[#This Row],[Общее кол-во шт]]*Таблица650[[#This Row],[Оптовая цена KRW за 1шт]]</f>
        <v>0</v>
      </c>
      <c r="M159" s="19" t="str">
        <f>IFERROR(Таблица650[[#This Row],[Общее кол-во шт]]*Таблица650[[#This Row],[Оптовая цена USD за 1шт]],"")</f>
        <v/>
      </c>
      <c r="N159" s="49"/>
    </row>
    <row r="160" spans="1:14" ht="22.5" customHeight="1">
      <c r="A160" s="44" t="s">
        <v>1366</v>
      </c>
      <c r="B160" s="14">
        <v>8806194046792</v>
      </c>
      <c r="C160" s="50" t="s">
        <v>1597</v>
      </c>
      <c r="D160" s="46" t="s">
        <v>6458</v>
      </c>
      <c r="E160" s="16">
        <v>11800</v>
      </c>
      <c r="F160" s="15">
        <v>0.51</v>
      </c>
      <c r="G160" s="47">
        <v>3</v>
      </c>
      <c r="H160" s="55">
        <f>Таблица650[[#This Row],[Коэфициент стоимости]]*Таблица650[[#This Row],[Розничная цена KRW]]</f>
        <v>6018</v>
      </c>
      <c r="I160" s="17" t="str">
        <f>IF($H$1="","Введите курс",Таблица650[[#This Row],[Оптовая цена KRW за 1шт]]/$H$1)</f>
        <v>Введите курс</v>
      </c>
      <c r="J160" s="48"/>
      <c r="K160" s="18">
        <f>Таблица650[[#This Row],[Заказ коробок ]]*Таблица650[[#This Row],[Кол-во шт в коробке]]</f>
        <v>0</v>
      </c>
      <c r="L160" s="54">
        <f>Таблица650[[#This Row],[Общее кол-во шт]]*Таблица650[[#This Row],[Оптовая цена KRW за 1шт]]</f>
        <v>0</v>
      </c>
      <c r="M160" s="19" t="str">
        <f>IFERROR(Таблица650[[#This Row],[Общее кол-во шт]]*Таблица650[[#This Row],[Оптовая цена USD за 1шт]],"")</f>
        <v/>
      </c>
      <c r="N160" s="49"/>
    </row>
    <row r="161" spans="1:14" ht="22.5" customHeight="1">
      <c r="A161" s="44" t="s">
        <v>1367</v>
      </c>
      <c r="B161" s="14">
        <v>8806194046808</v>
      </c>
      <c r="C161" s="50" t="s">
        <v>1599</v>
      </c>
      <c r="D161" s="46" t="s">
        <v>6459</v>
      </c>
      <c r="E161" s="16">
        <v>11800</v>
      </c>
      <c r="F161" s="15">
        <v>0.51</v>
      </c>
      <c r="G161" s="47">
        <v>3</v>
      </c>
      <c r="H161" s="55">
        <f>Таблица650[[#This Row],[Коэфициент стоимости]]*Таблица650[[#This Row],[Розничная цена KRW]]</f>
        <v>6018</v>
      </c>
      <c r="I161" s="17" t="str">
        <f>IF($H$1="","Введите курс",Таблица650[[#This Row],[Оптовая цена KRW за 1шт]]/$H$1)</f>
        <v>Введите курс</v>
      </c>
      <c r="J161" s="48"/>
      <c r="K161" s="18">
        <f>Таблица650[[#This Row],[Заказ коробок ]]*Таблица650[[#This Row],[Кол-во шт в коробке]]</f>
        <v>0</v>
      </c>
      <c r="L161" s="54">
        <f>Таблица650[[#This Row],[Общее кол-во шт]]*Таблица650[[#This Row],[Оптовая цена KRW за 1шт]]</f>
        <v>0</v>
      </c>
      <c r="M161" s="19" t="str">
        <f>IFERROR(Таблица650[[#This Row],[Общее кол-во шт]]*Таблица650[[#This Row],[Оптовая цена USD за 1шт]],"")</f>
        <v/>
      </c>
      <c r="N161" s="49"/>
    </row>
    <row r="162" spans="1:14" ht="22.5" customHeight="1">
      <c r="A162" s="44" t="s">
        <v>1368</v>
      </c>
      <c r="B162" s="14">
        <v>8806194046853</v>
      </c>
      <c r="C162" s="50" t="s">
        <v>1601</v>
      </c>
      <c r="D162" s="46" t="s">
        <v>6460</v>
      </c>
      <c r="E162" s="16">
        <v>11800</v>
      </c>
      <c r="F162" s="15">
        <v>0.51</v>
      </c>
      <c r="G162" s="47">
        <v>3</v>
      </c>
      <c r="H162" s="55">
        <f>Таблица650[[#This Row],[Коэфициент стоимости]]*Таблица650[[#This Row],[Розничная цена KRW]]</f>
        <v>6018</v>
      </c>
      <c r="I162" s="17" t="str">
        <f>IF($H$1="","Введите курс",Таблица650[[#This Row],[Оптовая цена KRW за 1шт]]/$H$1)</f>
        <v>Введите курс</v>
      </c>
      <c r="J162" s="48"/>
      <c r="K162" s="18">
        <f>Таблица650[[#This Row],[Заказ коробок ]]*Таблица650[[#This Row],[Кол-во шт в коробке]]</f>
        <v>0</v>
      </c>
      <c r="L162" s="54">
        <f>Таблица650[[#This Row],[Общее кол-во шт]]*Таблица650[[#This Row],[Оптовая цена KRW за 1шт]]</f>
        <v>0</v>
      </c>
      <c r="M162" s="19" t="str">
        <f>IFERROR(Таблица650[[#This Row],[Общее кол-во шт]]*Таблица650[[#This Row],[Оптовая цена USD за 1шт]],"")</f>
        <v/>
      </c>
      <c r="N162" s="49"/>
    </row>
    <row r="163" spans="1:14" ht="22.5" customHeight="1">
      <c r="A163" s="44" t="s">
        <v>1369</v>
      </c>
      <c r="B163" s="14">
        <v>8806194046860</v>
      </c>
      <c r="C163" s="50" t="s">
        <v>1603</v>
      </c>
      <c r="D163" s="46" t="s">
        <v>6461</v>
      </c>
      <c r="E163" s="16">
        <v>11800</v>
      </c>
      <c r="F163" s="15">
        <v>0.51</v>
      </c>
      <c r="G163" s="47">
        <v>3</v>
      </c>
      <c r="H163" s="55">
        <f>Таблица650[[#This Row],[Коэфициент стоимости]]*Таблица650[[#This Row],[Розничная цена KRW]]</f>
        <v>6018</v>
      </c>
      <c r="I163" s="17" t="str">
        <f>IF($H$1="","Введите курс",Таблица650[[#This Row],[Оптовая цена KRW за 1шт]]/$H$1)</f>
        <v>Введите курс</v>
      </c>
      <c r="J163" s="48"/>
      <c r="K163" s="18">
        <f>Таблица650[[#This Row],[Заказ коробок ]]*Таблица650[[#This Row],[Кол-во шт в коробке]]</f>
        <v>0</v>
      </c>
      <c r="L163" s="54">
        <f>Таблица650[[#This Row],[Общее кол-во шт]]*Таблица650[[#This Row],[Оптовая цена KRW за 1шт]]</f>
        <v>0</v>
      </c>
      <c r="M163" s="19" t="str">
        <f>IFERROR(Таблица650[[#This Row],[Общее кол-во шт]]*Таблица650[[#This Row],[Оптовая цена USD за 1шт]],"")</f>
        <v/>
      </c>
      <c r="N163" s="49"/>
    </row>
    <row r="164" spans="1:14" ht="22.5" customHeight="1">
      <c r="A164" s="44" t="s">
        <v>1370</v>
      </c>
      <c r="B164" s="14">
        <v>8806194046778</v>
      </c>
      <c r="C164" s="50" t="s">
        <v>1605</v>
      </c>
      <c r="D164" s="46" t="s">
        <v>6462</v>
      </c>
      <c r="E164" s="16">
        <v>11800</v>
      </c>
      <c r="F164" s="15">
        <v>0.51</v>
      </c>
      <c r="G164" s="47">
        <v>3</v>
      </c>
      <c r="H164" s="55">
        <f>Таблица650[[#This Row],[Коэфициент стоимости]]*Таблица650[[#This Row],[Розничная цена KRW]]</f>
        <v>6018</v>
      </c>
      <c r="I164" s="17" t="str">
        <f>IF($H$1="","Введите курс",Таблица650[[#This Row],[Оптовая цена KRW за 1шт]]/$H$1)</f>
        <v>Введите курс</v>
      </c>
      <c r="J164" s="48"/>
      <c r="K164" s="18">
        <f>Таблица650[[#This Row],[Заказ коробок ]]*Таблица650[[#This Row],[Кол-во шт в коробке]]</f>
        <v>0</v>
      </c>
      <c r="L164" s="54">
        <f>Таблица650[[#This Row],[Общее кол-во шт]]*Таблица650[[#This Row],[Оптовая цена KRW за 1шт]]</f>
        <v>0</v>
      </c>
      <c r="M164" s="19" t="str">
        <f>IFERROR(Таблица650[[#This Row],[Общее кол-во шт]]*Таблица650[[#This Row],[Оптовая цена USD за 1шт]],"")</f>
        <v/>
      </c>
      <c r="N164" s="49"/>
    </row>
    <row r="165" spans="1:14" ht="22.5" customHeight="1">
      <c r="A165" s="44" t="s">
        <v>1371</v>
      </c>
      <c r="B165" s="14">
        <v>8806194046785</v>
      </c>
      <c r="C165" s="50" t="s">
        <v>1607</v>
      </c>
      <c r="D165" s="46" t="s">
        <v>6463</v>
      </c>
      <c r="E165" s="16">
        <v>11800</v>
      </c>
      <c r="F165" s="15">
        <v>0.51</v>
      </c>
      <c r="G165" s="47">
        <v>3</v>
      </c>
      <c r="H165" s="55">
        <f>Таблица650[[#This Row],[Коэфициент стоимости]]*Таблица650[[#This Row],[Розничная цена KRW]]</f>
        <v>6018</v>
      </c>
      <c r="I165" s="17" t="str">
        <f>IF($H$1="","Введите курс",Таблица650[[#This Row],[Оптовая цена KRW за 1шт]]/$H$1)</f>
        <v>Введите курс</v>
      </c>
      <c r="J165" s="48"/>
      <c r="K165" s="18">
        <f>Таблица650[[#This Row],[Заказ коробок ]]*Таблица650[[#This Row],[Кол-во шт в коробке]]</f>
        <v>0</v>
      </c>
      <c r="L165" s="54">
        <f>Таблица650[[#This Row],[Общее кол-во шт]]*Таблица650[[#This Row],[Оптовая цена KRW за 1шт]]</f>
        <v>0</v>
      </c>
      <c r="M165" s="19" t="str">
        <f>IFERROR(Таблица650[[#This Row],[Общее кол-во шт]]*Таблица650[[#This Row],[Оптовая цена USD за 1шт]],"")</f>
        <v/>
      </c>
      <c r="N165" s="49"/>
    </row>
    <row r="166" spans="1:14" ht="22.5" customHeight="1">
      <c r="A166" s="44" t="s">
        <v>1373</v>
      </c>
      <c r="B166" s="14">
        <v>8806194046754</v>
      </c>
      <c r="C166" s="50" t="s">
        <v>1609</v>
      </c>
      <c r="D166" s="46" t="s">
        <v>6763</v>
      </c>
      <c r="E166" s="16">
        <v>11800</v>
      </c>
      <c r="F166" s="15">
        <v>0.51</v>
      </c>
      <c r="G166" s="47">
        <v>3</v>
      </c>
      <c r="H166" s="55">
        <f>Таблица650[[#This Row],[Коэфициент стоимости]]*Таблица650[[#This Row],[Розничная цена KRW]]</f>
        <v>6018</v>
      </c>
      <c r="I166" s="17" t="str">
        <f>IF($H$1="","Введите курс",Таблица650[[#This Row],[Оптовая цена KRW за 1шт]]/$H$1)</f>
        <v>Введите курс</v>
      </c>
      <c r="J166" s="48"/>
      <c r="K166" s="18">
        <f>Таблица650[[#This Row],[Заказ коробок ]]*Таблица650[[#This Row],[Кол-во шт в коробке]]</f>
        <v>0</v>
      </c>
      <c r="L166" s="54">
        <f>Таблица650[[#This Row],[Общее кол-во шт]]*Таблица650[[#This Row],[Оптовая цена KRW за 1шт]]</f>
        <v>0</v>
      </c>
      <c r="M166" s="19" t="str">
        <f>IFERROR(Таблица650[[#This Row],[Общее кол-во шт]]*Таблица650[[#This Row],[Оптовая цена USD за 1шт]],"")</f>
        <v/>
      </c>
      <c r="N166" s="49"/>
    </row>
    <row r="167" spans="1:14" ht="22.5" customHeight="1">
      <c r="A167" s="44" t="s">
        <v>1375</v>
      </c>
      <c r="B167" s="14">
        <v>8806194046761</v>
      </c>
      <c r="C167" s="50" t="s">
        <v>1611</v>
      </c>
      <c r="D167" s="46" t="s">
        <v>6464</v>
      </c>
      <c r="E167" s="16">
        <v>11800</v>
      </c>
      <c r="F167" s="15">
        <v>0.51</v>
      </c>
      <c r="G167" s="47">
        <v>3</v>
      </c>
      <c r="H167" s="55">
        <f>Таблица650[[#This Row],[Коэфициент стоимости]]*Таблица650[[#This Row],[Розничная цена KRW]]</f>
        <v>6018</v>
      </c>
      <c r="I167" s="17" t="str">
        <f>IF($H$1="","Введите курс",Таблица650[[#This Row],[Оптовая цена KRW за 1шт]]/$H$1)</f>
        <v>Введите курс</v>
      </c>
      <c r="J167" s="48"/>
      <c r="K167" s="18">
        <f>Таблица650[[#This Row],[Заказ коробок ]]*Таблица650[[#This Row],[Кол-во шт в коробке]]</f>
        <v>0</v>
      </c>
      <c r="L167" s="54">
        <f>Таблица650[[#This Row],[Общее кол-во шт]]*Таблица650[[#This Row],[Оптовая цена KRW за 1шт]]</f>
        <v>0</v>
      </c>
      <c r="M167" s="19" t="str">
        <f>IFERROR(Таблица650[[#This Row],[Общее кол-во шт]]*Таблица650[[#This Row],[Оптовая цена USD за 1шт]],"")</f>
        <v/>
      </c>
      <c r="N167" s="49"/>
    </row>
    <row r="168" spans="1:14" ht="22.5" customHeight="1">
      <c r="A168" s="44" t="s">
        <v>1377</v>
      </c>
      <c r="B168" s="14">
        <v>8806194046815</v>
      </c>
      <c r="C168" s="50" t="s">
        <v>1613</v>
      </c>
      <c r="D168" s="46" t="s">
        <v>6465</v>
      </c>
      <c r="E168" s="16">
        <v>11800</v>
      </c>
      <c r="F168" s="15">
        <v>0.51</v>
      </c>
      <c r="G168" s="47">
        <v>3</v>
      </c>
      <c r="H168" s="55">
        <f>Таблица650[[#This Row],[Коэфициент стоимости]]*Таблица650[[#This Row],[Розничная цена KRW]]</f>
        <v>6018</v>
      </c>
      <c r="I168" s="17" t="str">
        <f>IF($H$1="","Введите курс",Таблица650[[#This Row],[Оптовая цена KRW за 1шт]]/$H$1)</f>
        <v>Введите курс</v>
      </c>
      <c r="J168" s="48"/>
      <c r="K168" s="18">
        <f>Таблица650[[#This Row],[Заказ коробок ]]*Таблица650[[#This Row],[Кол-во шт в коробке]]</f>
        <v>0</v>
      </c>
      <c r="L168" s="54">
        <f>Таблица650[[#This Row],[Общее кол-во шт]]*Таблица650[[#This Row],[Оптовая цена KRW за 1шт]]</f>
        <v>0</v>
      </c>
      <c r="M168" s="19" t="str">
        <f>IFERROR(Таблица650[[#This Row],[Общее кол-во шт]]*Таблица650[[#This Row],[Оптовая цена USD за 1шт]],"")</f>
        <v/>
      </c>
      <c r="N168" s="49"/>
    </row>
    <row r="169" spans="1:14" ht="22.5" customHeight="1">
      <c r="A169" s="44" t="s">
        <v>1379</v>
      </c>
      <c r="B169" s="14">
        <v>8806194046839</v>
      </c>
      <c r="C169" s="50" t="s">
        <v>1615</v>
      </c>
      <c r="D169" s="46" t="s">
        <v>6466</v>
      </c>
      <c r="E169" s="16">
        <v>11800</v>
      </c>
      <c r="F169" s="15">
        <v>0.51</v>
      </c>
      <c r="G169" s="47">
        <v>3</v>
      </c>
      <c r="H169" s="55">
        <f>Таблица650[[#This Row],[Коэфициент стоимости]]*Таблица650[[#This Row],[Розничная цена KRW]]</f>
        <v>6018</v>
      </c>
      <c r="I169" s="17" t="str">
        <f>IF($H$1="","Введите курс",Таблица650[[#This Row],[Оптовая цена KRW за 1шт]]/$H$1)</f>
        <v>Введите курс</v>
      </c>
      <c r="J169" s="48"/>
      <c r="K169" s="18">
        <f>Таблица650[[#This Row],[Заказ коробок ]]*Таблица650[[#This Row],[Кол-во шт в коробке]]</f>
        <v>0</v>
      </c>
      <c r="L169" s="54">
        <f>Таблица650[[#This Row],[Общее кол-во шт]]*Таблица650[[#This Row],[Оптовая цена KRW за 1шт]]</f>
        <v>0</v>
      </c>
      <c r="M169" s="19" t="str">
        <f>IFERROR(Таблица650[[#This Row],[Общее кол-во шт]]*Таблица650[[#This Row],[Оптовая цена USD за 1шт]],"")</f>
        <v/>
      </c>
      <c r="N169" s="49"/>
    </row>
    <row r="170" spans="1:14" ht="22.5" customHeight="1">
      <c r="A170" s="44" t="s">
        <v>1380</v>
      </c>
      <c r="B170" s="14">
        <v>8806194046846</v>
      </c>
      <c r="C170" s="50" t="s">
        <v>1617</v>
      </c>
      <c r="D170" s="46" t="s">
        <v>6467</v>
      </c>
      <c r="E170" s="16">
        <v>11800</v>
      </c>
      <c r="F170" s="15">
        <v>0.51</v>
      </c>
      <c r="G170" s="47">
        <v>3</v>
      </c>
      <c r="H170" s="55">
        <f>Таблица650[[#This Row],[Коэфициент стоимости]]*Таблица650[[#This Row],[Розничная цена KRW]]</f>
        <v>6018</v>
      </c>
      <c r="I170" s="17" t="str">
        <f>IF($H$1="","Введите курс",Таблица650[[#This Row],[Оптовая цена KRW за 1шт]]/$H$1)</f>
        <v>Введите курс</v>
      </c>
      <c r="J170" s="48"/>
      <c r="K170" s="18">
        <f>Таблица650[[#This Row],[Заказ коробок ]]*Таблица650[[#This Row],[Кол-во шт в коробке]]</f>
        <v>0</v>
      </c>
      <c r="L170" s="54">
        <f>Таблица650[[#This Row],[Общее кол-во шт]]*Таблица650[[#This Row],[Оптовая цена KRW за 1шт]]</f>
        <v>0</v>
      </c>
      <c r="M170" s="19" t="str">
        <f>IFERROR(Таблица650[[#This Row],[Общее кол-во шт]]*Таблица650[[#This Row],[Оптовая цена USD за 1шт]],"")</f>
        <v/>
      </c>
      <c r="N170" s="49"/>
    </row>
    <row r="171" spans="1:14" ht="22.5" customHeight="1">
      <c r="A171" s="44" t="s">
        <v>1381</v>
      </c>
      <c r="B171" s="14">
        <v>8806194029764</v>
      </c>
      <c r="C171" s="50" t="s">
        <v>6470</v>
      </c>
      <c r="D171" s="46" t="s">
        <v>6471</v>
      </c>
      <c r="E171" s="16">
        <v>10800</v>
      </c>
      <c r="F171" s="15">
        <v>0.51</v>
      </c>
      <c r="G171" s="47">
        <v>6</v>
      </c>
      <c r="H171" s="55">
        <f>Таблица650[[#This Row],[Коэфициент стоимости]]*Таблица650[[#This Row],[Розничная цена KRW]]</f>
        <v>5508</v>
      </c>
      <c r="I171" s="17" t="str">
        <f>IF($H$1="","Введите курс",Таблица650[[#This Row],[Оптовая цена KRW за 1шт]]/$H$1)</f>
        <v>Введите курс</v>
      </c>
      <c r="J171" s="48"/>
      <c r="K171" s="18">
        <f>Таблица650[[#This Row],[Заказ коробок ]]*Таблица650[[#This Row],[Кол-во шт в коробке]]</f>
        <v>0</v>
      </c>
      <c r="L171" s="54">
        <f>Таблица650[[#This Row],[Общее кол-во шт]]*Таблица650[[#This Row],[Оптовая цена KRW за 1шт]]</f>
        <v>0</v>
      </c>
      <c r="M171" s="19" t="str">
        <f>IFERROR(Таблица650[[#This Row],[Общее кол-во шт]]*Таблица650[[#This Row],[Оптовая цена USD за 1шт]],"")</f>
        <v/>
      </c>
      <c r="N171" s="49"/>
    </row>
    <row r="172" spans="1:14" ht="22.5" customHeight="1">
      <c r="A172" s="44" t="s">
        <v>1382</v>
      </c>
      <c r="B172" s="14">
        <v>8806194029771</v>
      </c>
      <c r="C172" s="50" t="s">
        <v>6472</v>
      </c>
      <c r="D172" s="46" t="s">
        <v>6473</v>
      </c>
      <c r="E172" s="16">
        <v>10800</v>
      </c>
      <c r="F172" s="15">
        <v>0.51</v>
      </c>
      <c r="G172" s="47">
        <v>6</v>
      </c>
      <c r="H172" s="55">
        <f>Таблица650[[#This Row],[Коэфициент стоимости]]*Таблица650[[#This Row],[Розничная цена KRW]]</f>
        <v>5508</v>
      </c>
      <c r="I172" s="17" t="str">
        <f>IF($H$1="","Введите курс",Таблица650[[#This Row],[Оптовая цена KRW за 1шт]]/$H$1)</f>
        <v>Введите курс</v>
      </c>
      <c r="J172" s="48"/>
      <c r="K172" s="18">
        <f>Таблица650[[#This Row],[Заказ коробок ]]*Таблица650[[#This Row],[Кол-во шт в коробке]]</f>
        <v>0</v>
      </c>
      <c r="L172" s="54">
        <f>Таблица650[[#This Row],[Общее кол-во шт]]*Таблица650[[#This Row],[Оптовая цена KRW за 1шт]]</f>
        <v>0</v>
      </c>
      <c r="M172" s="19" t="str">
        <f>IFERROR(Таблица650[[#This Row],[Общее кол-во шт]]*Таблица650[[#This Row],[Оптовая цена USD за 1шт]],"")</f>
        <v/>
      </c>
      <c r="N172" s="49"/>
    </row>
    <row r="173" spans="1:14" ht="22.5" customHeight="1">
      <c r="A173" s="44" t="s">
        <v>1383</v>
      </c>
      <c r="B173" s="14">
        <v>8806194027661</v>
      </c>
      <c r="C173" s="50" t="s">
        <v>1629</v>
      </c>
      <c r="D173" s="46" t="s">
        <v>6475</v>
      </c>
      <c r="E173" s="16">
        <v>6000</v>
      </c>
      <c r="F173" s="15">
        <v>0.51</v>
      </c>
      <c r="G173" s="47">
        <v>6</v>
      </c>
      <c r="H173" s="55">
        <f>Таблица650[[#This Row],[Коэфициент стоимости]]*Таблица650[[#This Row],[Розничная цена KRW]]</f>
        <v>3060</v>
      </c>
      <c r="I173" s="17" t="str">
        <f>IF($H$1="","Введите курс",Таблица650[[#This Row],[Оптовая цена KRW за 1шт]]/$H$1)</f>
        <v>Введите курс</v>
      </c>
      <c r="J173" s="48"/>
      <c r="K173" s="18">
        <f>Таблица650[[#This Row],[Заказ коробок ]]*Таблица650[[#This Row],[Кол-во шт в коробке]]</f>
        <v>0</v>
      </c>
      <c r="L173" s="54">
        <f>Таблица650[[#This Row],[Общее кол-во шт]]*Таблица650[[#This Row],[Оптовая цена KRW за 1шт]]</f>
        <v>0</v>
      </c>
      <c r="M173" s="19" t="str">
        <f>IFERROR(Таблица650[[#This Row],[Общее кол-во шт]]*Таблица650[[#This Row],[Оптовая цена USD за 1шт]],"")</f>
        <v/>
      </c>
      <c r="N173" s="49"/>
    </row>
    <row r="174" spans="1:14" ht="22.5" customHeight="1">
      <c r="A174" s="44" t="s">
        <v>1384</v>
      </c>
      <c r="B174" s="14">
        <v>8806194027685</v>
      </c>
      <c r="C174" s="50" t="s">
        <v>1631</v>
      </c>
      <c r="D174" s="46" t="s">
        <v>6788</v>
      </c>
      <c r="E174" s="16">
        <v>6000</v>
      </c>
      <c r="F174" s="15">
        <v>0.51</v>
      </c>
      <c r="G174" s="47">
        <v>6</v>
      </c>
      <c r="H174" s="55">
        <f>Таблица650[[#This Row],[Коэфициент стоимости]]*Таблица650[[#This Row],[Розничная цена KRW]]</f>
        <v>3060</v>
      </c>
      <c r="I174" s="17" t="str">
        <f>IF($H$1="","Введите курс",Таблица650[[#This Row],[Оптовая цена KRW за 1шт]]/$H$1)</f>
        <v>Введите курс</v>
      </c>
      <c r="J174" s="48"/>
      <c r="K174" s="18">
        <f>Таблица650[[#This Row],[Заказ коробок ]]*Таблица650[[#This Row],[Кол-во шт в коробке]]</f>
        <v>0</v>
      </c>
      <c r="L174" s="54">
        <f>Таблица650[[#This Row],[Общее кол-во шт]]*Таблица650[[#This Row],[Оптовая цена KRW за 1шт]]</f>
        <v>0</v>
      </c>
      <c r="M174" s="19" t="str">
        <f>IFERROR(Таблица650[[#This Row],[Общее кол-во шт]]*Таблица650[[#This Row],[Оптовая цена USD за 1шт]],"")</f>
        <v/>
      </c>
      <c r="N174" s="49"/>
    </row>
    <row r="175" spans="1:14" ht="22.5" customHeight="1">
      <c r="A175" s="44" t="s">
        <v>1385</v>
      </c>
      <c r="B175" s="14">
        <v>8806194027692</v>
      </c>
      <c r="C175" s="50" t="s">
        <v>1633</v>
      </c>
      <c r="D175" s="46" t="s">
        <v>6476</v>
      </c>
      <c r="E175" s="16">
        <v>6000</v>
      </c>
      <c r="F175" s="15">
        <v>0.51</v>
      </c>
      <c r="G175" s="47">
        <v>6</v>
      </c>
      <c r="H175" s="55">
        <f>Таблица650[[#This Row],[Коэфициент стоимости]]*Таблица650[[#This Row],[Розничная цена KRW]]</f>
        <v>3060</v>
      </c>
      <c r="I175" s="17" t="str">
        <f>IF($H$1="","Введите курс",Таблица650[[#This Row],[Оптовая цена KRW за 1шт]]/$H$1)</f>
        <v>Введите курс</v>
      </c>
      <c r="J175" s="48"/>
      <c r="K175" s="18">
        <f>Таблица650[[#This Row],[Заказ коробок ]]*Таблица650[[#This Row],[Кол-во шт в коробке]]</f>
        <v>0</v>
      </c>
      <c r="L175" s="54">
        <f>Таблица650[[#This Row],[Общее кол-во шт]]*Таблица650[[#This Row],[Оптовая цена KRW за 1шт]]</f>
        <v>0</v>
      </c>
      <c r="M175" s="19" t="str">
        <f>IFERROR(Таблица650[[#This Row],[Общее кол-во шт]]*Таблица650[[#This Row],[Оптовая цена USD за 1шт]],"")</f>
        <v/>
      </c>
      <c r="N175" s="49"/>
    </row>
    <row r="176" spans="1:14" ht="22.5" customHeight="1">
      <c r="A176" s="44" t="s">
        <v>1386</v>
      </c>
      <c r="B176" s="14">
        <v>8806194027708</v>
      </c>
      <c r="C176" s="50" t="s">
        <v>1635</v>
      </c>
      <c r="D176" s="46" t="s">
        <v>6795</v>
      </c>
      <c r="E176" s="16">
        <v>6000</v>
      </c>
      <c r="F176" s="15">
        <v>0.51</v>
      </c>
      <c r="G176" s="47">
        <v>6</v>
      </c>
      <c r="H176" s="55">
        <f>Таблица650[[#This Row],[Коэфициент стоимости]]*Таблица650[[#This Row],[Розничная цена KRW]]</f>
        <v>3060</v>
      </c>
      <c r="I176" s="17" t="str">
        <f>IF($H$1="","Введите курс",Таблица650[[#This Row],[Оптовая цена KRW за 1шт]]/$H$1)</f>
        <v>Введите курс</v>
      </c>
      <c r="J176" s="48"/>
      <c r="K176" s="18">
        <f>Таблица650[[#This Row],[Заказ коробок ]]*Таблица650[[#This Row],[Кол-во шт в коробке]]</f>
        <v>0</v>
      </c>
      <c r="L176" s="54">
        <f>Таблица650[[#This Row],[Общее кол-во шт]]*Таблица650[[#This Row],[Оптовая цена KRW за 1шт]]</f>
        <v>0</v>
      </c>
      <c r="M176" s="19" t="str">
        <f>IFERROR(Таблица650[[#This Row],[Общее кол-во шт]]*Таблица650[[#This Row],[Оптовая цена USD за 1шт]],"")</f>
        <v/>
      </c>
      <c r="N176" s="49"/>
    </row>
    <row r="177" spans="1:14" ht="22.5" customHeight="1">
      <c r="A177" s="44" t="s">
        <v>1388</v>
      </c>
      <c r="B177" s="14">
        <v>8806358553777</v>
      </c>
      <c r="C177" s="50" t="s">
        <v>6477</v>
      </c>
      <c r="D177" s="46" t="s">
        <v>6478</v>
      </c>
      <c r="E177" s="16">
        <v>8000</v>
      </c>
      <c r="F177" s="15">
        <v>0.51</v>
      </c>
      <c r="G177" s="47">
        <v>12</v>
      </c>
      <c r="H177" s="55">
        <f>Таблица650[[#This Row],[Коэфициент стоимости]]*Таблица650[[#This Row],[Розничная цена KRW]]</f>
        <v>4080</v>
      </c>
      <c r="I177" s="17" t="str">
        <f>IF($H$1="","Введите курс",Таблица650[[#This Row],[Оптовая цена KRW за 1шт]]/$H$1)</f>
        <v>Введите курс</v>
      </c>
      <c r="J177" s="48"/>
      <c r="K177" s="18">
        <f>Таблица650[[#This Row],[Заказ коробок ]]*Таблица650[[#This Row],[Кол-во шт в коробке]]</f>
        <v>0</v>
      </c>
      <c r="L177" s="54">
        <f>Таблица650[[#This Row],[Общее кол-во шт]]*Таблица650[[#This Row],[Оптовая цена KRW за 1шт]]</f>
        <v>0</v>
      </c>
      <c r="M177" s="19" t="str">
        <f>IFERROR(Таблица650[[#This Row],[Общее кол-во шт]]*Таблица650[[#This Row],[Оптовая цена USD за 1шт]],"")</f>
        <v/>
      </c>
      <c r="N177" s="49"/>
    </row>
    <row r="178" spans="1:14" ht="22.5" customHeight="1">
      <c r="A178" s="44" t="s">
        <v>1390</v>
      </c>
      <c r="B178" s="14">
        <v>8806358553791</v>
      </c>
      <c r="C178" s="50" t="s">
        <v>6479</v>
      </c>
      <c r="D178" s="46" t="s">
        <v>6480</v>
      </c>
      <c r="E178" s="16">
        <v>8000</v>
      </c>
      <c r="F178" s="15">
        <v>0.51</v>
      </c>
      <c r="G178" s="47">
        <v>12</v>
      </c>
      <c r="H178" s="55">
        <f>Таблица650[[#This Row],[Коэфициент стоимости]]*Таблица650[[#This Row],[Розничная цена KRW]]</f>
        <v>4080</v>
      </c>
      <c r="I178" s="17" t="str">
        <f>IF($H$1="","Введите курс",Таблица650[[#This Row],[Оптовая цена KRW за 1шт]]/$H$1)</f>
        <v>Введите курс</v>
      </c>
      <c r="J178" s="48"/>
      <c r="K178" s="18">
        <f>Таблица650[[#This Row],[Заказ коробок ]]*Таблица650[[#This Row],[Кол-во шт в коробке]]</f>
        <v>0</v>
      </c>
      <c r="L178" s="54">
        <f>Таблица650[[#This Row],[Общее кол-во шт]]*Таблица650[[#This Row],[Оптовая цена KRW за 1шт]]</f>
        <v>0</v>
      </c>
      <c r="M178" s="19" t="str">
        <f>IFERROR(Таблица650[[#This Row],[Общее кол-во шт]]*Таблица650[[#This Row],[Оптовая цена USD за 1шт]],"")</f>
        <v/>
      </c>
      <c r="N178" s="49"/>
    </row>
    <row r="179" spans="1:14" ht="22.5" customHeight="1">
      <c r="A179" s="44" t="s">
        <v>1392</v>
      </c>
      <c r="B179" s="14">
        <v>8806358558604</v>
      </c>
      <c r="C179" s="50" t="s">
        <v>1640</v>
      </c>
      <c r="D179" s="46" t="s">
        <v>6483</v>
      </c>
      <c r="E179" s="16">
        <v>2000</v>
      </c>
      <c r="F179" s="15">
        <v>0.51</v>
      </c>
      <c r="G179" s="47">
        <v>10</v>
      </c>
      <c r="H179" s="55">
        <f>Таблица650[[#This Row],[Коэфициент стоимости]]*Таблица650[[#This Row],[Розничная цена KRW]]</f>
        <v>1020</v>
      </c>
      <c r="I179" s="17" t="str">
        <f>IF($H$1="","Введите курс",Таблица650[[#This Row],[Оптовая цена KRW за 1шт]]/$H$1)</f>
        <v>Введите курс</v>
      </c>
      <c r="J179" s="48"/>
      <c r="K179" s="18">
        <f>Таблица650[[#This Row],[Заказ коробок ]]*Таблица650[[#This Row],[Кол-во шт в коробке]]</f>
        <v>0</v>
      </c>
      <c r="L179" s="54">
        <f>Таблица650[[#This Row],[Общее кол-во шт]]*Таблица650[[#This Row],[Оптовая цена KRW за 1шт]]</f>
        <v>0</v>
      </c>
      <c r="M179" s="19" t="str">
        <f>IFERROR(Таблица650[[#This Row],[Общее кол-во шт]]*Таблица650[[#This Row],[Оптовая цена USD за 1шт]],"")</f>
        <v/>
      </c>
      <c r="N179" s="49"/>
    </row>
    <row r="180" spans="1:14" ht="22.5" customHeight="1">
      <c r="A180" s="44" t="s">
        <v>1394</v>
      </c>
      <c r="B180" s="14">
        <v>8806358558642</v>
      </c>
      <c r="C180" s="50" t="s">
        <v>1644</v>
      </c>
      <c r="D180" s="46" t="s">
        <v>6484</v>
      </c>
      <c r="E180" s="16">
        <v>2000</v>
      </c>
      <c r="F180" s="15">
        <v>0.51</v>
      </c>
      <c r="G180" s="47">
        <v>10</v>
      </c>
      <c r="H180" s="55">
        <f>Таблица650[[#This Row],[Коэфициент стоимости]]*Таблица650[[#This Row],[Розничная цена KRW]]</f>
        <v>1020</v>
      </c>
      <c r="I180" s="17" t="str">
        <f>IF($H$1="","Введите курс",Таблица650[[#This Row],[Оптовая цена KRW за 1шт]]/$H$1)</f>
        <v>Введите курс</v>
      </c>
      <c r="J180" s="48"/>
      <c r="K180" s="18">
        <f>Таблица650[[#This Row],[Заказ коробок ]]*Таблица650[[#This Row],[Кол-во шт в коробке]]</f>
        <v>0</v>
      </c>
      <c r="L180" s="54">
        <f>Таблица650[[#This Row],[Общее кол-во шт]]*Таблица650[[#This Row],[Оптовая цена KRW за 1шт]]</f>
        <v>0</v>
      </c>
      <c r="M180" s="19" t="str">
        <f>IFERROR(Таблица650[[#This Row],[Общее кол-во шт]]*Таблица650[[#This Row],[Оптовая цена USD за 1шт]],"")</f>
        <v/>
      </c>
      <c r="N180" s="49"/>
    </row>
    <row r="181" spans="1:14" ht="22.5" customHeight="1">
      <c r="A181" s="44" t="s">
        <v>1396</v>
      </c>
      <c r="B181" s="14">
        <v>8806358569730</v>
      </c>
      <c r="C181" s="50" t="s">
        <v>1646</v>
      </c>
      <c r="D181" s="46" t="s">
        <v>6485</v>
      </c>
      <c r="E181" s="16">
        <v>2000</v>
      </c>
      <c r="F181" s="15">
        <v>0.51</v>
      </c>
      <c r="G181" s="47">
        <v>10</v>
      </c>
      <c r="H181" s="55">
        <f>Таблица650[[#This Row],[Коэфициент стоимости]]*Таблица650[[#This Row],[Розничная цена KRW]]</f>
        <v>1020</v>
      </c>
      <c r="I181" s="17" t="str">
        <f>IF($H$1="","Введите курс",Таблица650[[#This Row],[Оптовая цена KRW за 1шт]]/$H$1)</f>
        <v>Введите курс</v>
      </c>
      <c r="J181" s="48"/>
      <c r="K181" s="18">
        <f>Таблица650[[#This Row],[Заказ коробок ]]*Таблица650[[#This Row],[Кол-во шт в коробке]]</f>
        <v>0</v>
      </c>
      <c r="L181" s="54">
        <f>Таблица650[[#This Row],[Общее кол-во шт]]*Таблица650[[#This Row],[Оптовая цена KRW за 1шт]]</f>
        <v>0</v>
      </c>
      <c r="M181" s="19" t="str">
        <f>IFERROR(Таблица650[[#This Row],[Общее кол-во шт]]*Таблица650[[#This Row],[Оптовая цена USD за 1шт]],"")</f>
        <v/>
      </c>
      <c r="N181" s="49"/>
    </row>
    <row r="182" spans="1:14" ht="22.5" customHeight="1">
      <c r="A182" s="44" t="s">
        <v>1399</v>
      </c>
      <c r="B182" s="14">
        <v>8806194052854</v>
      </c>
      <c r="C182" s="50" t="s">
        <v>7098</v>
      </c>
      <c r="D182" s="46" t="s">
        <v>7099</v>
      </c>
      <c r="E182" s="16">
        <v>128000</v>
      </c>
      <c r="F182" s="15">
        <v>0.51</v>
      </c>
      <c r="G182" s="47">
        <v>10</v>
      </c>
      <c r="H182" s="55">
        <f>Таблица650[[#This Row],[Коэфициент стоимости]]*Таблица650[[#This Row],[Розничная цена KRW]]</f>
        <v>65280</v>
      </c>
      <c r="I182" s="17" t="str">
        <f>IF($H$1="","Введите курс",Таблица650[[#This Row],[Оптовая цена KRW за 1шт]]/$H$1)</f>
        <v>Введите курс</v>
      </c>
      <c r="J182" s="48"/>
      <c r="K182" s="18">
        <f>Таблица650[[#This Row],[Заказ коробок ]]*Таблица650[[#This Row],[Кол-во шт в коробке]]</f>
        <v>0</v>
      </c>
      <c r="L182" s="54">
        <f>Таблица650[[#This Row],[Общее кол-во шт]]*Таблица650[[#This Row],[Оптовая цена KRW за 1шт]]</f>
        <v>0</v>
      </c>
      <c r="M182" s="19" t="str">
        <f>IFERROR(Таблица650[[#This Row],[Общее кол-во шт]]*Таблица650[[#This Row],[Оптовая цена USD за 1шт]],"")</f>
        <v/>
      </c>
      <c r="N182" s="49"/>
    </row>
    <row r="183" spans="1:14" ht="22.5" customHeight="1">
      <c r="A183" s="44" t="s">
        <v>1402</v>
      </c>
      <c r="B183" s="14">
        <v>8806194052847</v>
      </c>
      <c r="C183" s="50" t="s">
        <v>7100</v>
      </c>
      <c r="D183" s="46" t="s">
        <v>7101</v>
      </c>
      <c r="E183" s="16">
        <v>114000</v>
      </c>
      <c r="F183" s="15">
        <v>0.51</v>
      </c>
      <c r="G183" s="47">
        <v>10</v>
      </c>
      <c r="H183" s="55">
        <f>Таблица650[[#This Row],[Коэфициент стоимости]]*Таблица650[[#This Row],[Розничная цена KRW]]</f>
        <v>58140</v>
      </c>
      <c r="I183" s="17" t="str">
        <f>IF($H$1="","Введите курс",Таблица650[[#This Row],[Оптовая цена KRW за 1шт]]/$H$1)</f>
        <v>Введите курс</v>
      </c>
      <c r="J183" s="48"/>
      <c r="K183" s="18">
        <f>Таблица650[[#This Row],[Заказ коробок ]]*Таблица650[[#This Row],[Кол-во шт в коробке]]</f>
        <v>0</v>
      </c>
      <c r="L183" s="54">
        <f>Таблица650[[#This Row],[Общее кол-во шт]]*Таблица650[[#This Row],[Оптовая цена KRW за 1шт]]</f>
        <v>0</v>
      </c>
      <c r="M183" s="19" t="str">
        <f>IFERROR(Таблица650[[#This Row],[Общее кол-во шт]]*Таблица650[[#This Row],[Оптовая цена USD за 1шт]],"")</f>
        <v/>
      </c>
      <c r="N183" s="49"/>
    </row>
    <row r="184" spans="1:14" ht="22.5" customHeight="1">
      <c r="A184" s="44" t="s">
        <v>1405</v>
      </c>
      <c r="B184" s="14">
        <v>8806194052830</v>
      </c>
      <c r="C184" s="50" t="s">
        <v>7102</v>
      </c>
      <c r="D184" s="46" t="s">
        <v>1336</v>
      </c>
      <c r="E184" s="16">
        <v>114000</v>
      </c>
      <c r="F184" s="15">
        <v>0.51</v>
      </c>
      <c r="G184" s="47">
        <v>10</v>
      </c>
      <c r="H184" s="55">
        <f>Таблица650[[#This Row],[Коэфициент стоимости]]*Таблица650[[#This Row],[Розничная цена KRW]]</f>
        <v>58140</v>
      </c>
      <c r="I184" s="17" t="str">
        <f>IF($H$1="","Введите курс",Таблица650[[#This Row],[Оптовая цена KRW за 1шт]]/$H$1)</f>
        <v>Введите курс</v>
      </c>
      <c r="J184" s="48"/>
      <c r="K184" s="18">
        <f>Таблица650[[#This Row],[Заказ коробок ]]*Таблица650[[#This Row],[Кол-во шт в коробке]]</f>
        <v>0</v>
      </c>
      <c r="L184" s="54">
        <f>Таблица650[[#This Row],[Общее кол-во шт]]*Таблица650[[#This Row],[Оптовая цена KRW за 1шт]]</f>
        <v>0</v>
      </c>
      <c r="M184" s="19" t="str">
        <f>IFERROR(Таблица650[[#This Row],[Общее кол-во шт]]*Таблица650[[#This Row],[Оптовая цена USD за 1шт]],"")</f>
        <v/>
      </c>
      <c r="N184" s="49"/>
    </row>
    <row r="185" spans="1:14" ht="22.5" customHeight="1">
      <c r="A185" s="44" t="s">
        <v>1407</v>
      </c>
      <c r="B185" s="14">
        <v>8806194052861</v>
      </c>
      <c r="C185" s="50" t="s">
        <v>7103</v>
      </c>
      <c r="D185" s="46" t="s">
        <v>7104</v>
      </c>
      <c r="E185" s="16">
        <v>44900</v>
      </c>
      <c r="F185" s="15">
        <v>0.51</v>
      </c>
      <c r="G185" s="47">
        <v>10</v>
      </c>
      <c r="H185" s="55">
        <f>Таблица650[[#This Row],[Коэфициент стоимости]]*Таблица650[[#This Row],[Розничная цена KRW]]</f>
        <v>22899</v>
      </c>
      <c r="I185" s="17" t="str">
        <f>IF($H$1="","Введите курс",Таблица650[[#This Row],[Оптовая цена KRW за 1шт]]/$H$1)</f>
        <v>Введите курс</v>
      </c>
      <c r="J185" s="48"/>
      <c r="K185" s="18">
        <f>Таблица650[[#This Row],[Заказ коробок ]]*Таблица650[[#This Row],[Кол-во шт в коробке]]</f>
        <v>0</v>
      </c>
      <c r="L185" s="54">
        <f>Таблица650[[#This Row],[Общее кол-во шт]]*Таблица650[[#This Row],[Оптовая цена KRW за 1шт]]</f>
        <v>0</v>
      </c>
      <c r="M185" s="19" t="str">
        <f>IFERROR(Таблица650[[#This Row],[Общее кол-во шт]]*Таблица650[[#This Row],[Оптовая цена USD за 1шт]],"")</f>
        <v/>
      </c>
      <c r="N185" s="49"/>
    </row>
    <row r="186" spans="1:14" ht="22.5" customHeight="1">
      <c r="A186" s="44" t="s">
        <v>1409</v>
      </c>
      <c r="B186" s="14">
        <v>8806358569747</v>
      </c>
      <c r="C186" s="50" t="s">
        <v>1648</v>
      </c>
      <c r="D186" s="46" t="s">
        <v>6486</v>
      </c>
      <c r="E186" s="16">
        <v>2000</v>
      </c>
      <c r="F186" s="15">
        <v>0.51</v>
      </c>
      <c r="G186" s="47">
        <v>10</v>
      </c>
      <c r="H186" s="55">
        <f>Таблица650[[#This Row],[Коэфициент стоимости]]*Таблица650[[#This Row],[Розничная цена KRW]]</f>
        <v>1020</v>
      </c>
      <c r="I186" s="17" t="str">
        <f>IF($H$1="","Введите курс",Таблица650[[#This Row],[Оптовая цена KRW за 1шт]]/$H$1)</f>
        <v>Введите курс</v>
      </c>
      <c r="J186" s="48"/>
      <c r="K186" s="18">
        <f>Таблица650[[#This Row],[Заказ коробок ]]*Таблица650[[#This Row],[Кол-во шт в коробке]]</f>
        <v>0</v>
      </c>
      <c r="L186" s="54">
        <f>Таблица650[[#This Row],[Общее кол-во шт]]*Таблица650[[#This Row],[Оптовая цена KRW за 1шт]]</f>
        <v>0</v>
      </c>
      <c r="M186" s="19" t="str">
        <f>IFERROR(Таблица650[[#This Row],[Общее кол-во шт]]*Таблица650[[#This Row],[Оптовая цена USD за 1шт]],"")</f>
        <v/>
      </c>
      <c r="N186" s="49"/>
    </row>
    <row r="187" spans="1:14" ht="22.5" customHeight="1">
      <c r="A187" s="44" t="s">
        <v>1411</v>
      </c>
      <c r="B187" s="14">
        <v>8806358569723</v>
      </c>
      <c r="C187" s="50" t="s">
        <v>1650</v>
      </c>
      <c r="D187" s="46" t="s">
        <v>6487</v>
      </c>
      <c r="E187" s="16">
        <v>2000</v>
      </c>
      <c r="F187" s="15">
        <v>0.51</v>
      </c>
      <c r="G187" s="47">
        <v>10</v>
      </c>
      <c r="H187" s="55">
        <f>Таблица650[[#This Row],[Коэфициент стоимости]]*Таблица650[[#This Row],[Розничная цена KRW]]</f>
        <v>1020</v>
      </c>
      <c r="I187" s="17" t="str">
        <f>IF($H$1="","Введите курс",Таблица650[[#This Row],[Оптовая цена KRW за 1шт]]/$H$1)</f>
        <v>Введите курс</v>
      </c>
      <c r="J187" s="48"/>
      <c r="K187" s="18">
        <f>Таблица650[[#This Row],[Заказ коробок ]]*Таблица650[[#This Row],[Кол-во шт в коробке]]</f>
        <v>0</v>
      </c>
      <c r="L187" s="54">
        <f>Таблица650[[#This Row],[Общее кол-во шт]]*Таблица650[[#This Row],[Оптовая цена KRW за 1шт]]</f>
        <v>0</v>
      </c>
      <c r="M187" s="19" t="str">
        <f>IFERROR(Таблица650[[#This Row],[Общее кол-во шт]]*Таблица650[[#This Row],[Оптовая цена USD за 1шт]],"")</f>
        <v/>
      </c>
      <c r="N187" s="49"/>
    </row>
    <row r="188" spans="1:14" ht="22.5" customHeight="1">
      <c r="A188" s="44" t="s">
        <v>1413</v>
      </c>
      <c r="B188" s="14">
        <v>8806194062600</v>
      </c>
      <c r="C188" s="50" t="s">
        <v>2739</v>
      </c>
      <c r="D188" s="46" t="s">
        <v>2740</v>
      </c>
      <c r="E188" s="16">
        <v>15800</v>
      </c>
      <c r="F188" s="15">
        <v>0.51</v>
      </c>
      <c r="G188" s="47">
        <v>6</v>
      </c>
      <c r="H188" s="55">
        <f>Таблица650[[#This Row],[Коэфициент стоимости]]*Таблица650[[#This Row],[Розничная цена KRW]]</f>
        <v>8058</v>
      </c>
      <c r="I188" s="17" t="str">
        <f>IF($H$1="","Введите курс",Таблица650[[#This Row],[Оптовая цена KRW за 1шт]]/$H$1)</f>
        <v>Введите курс</v>
      </c>
      <c r="J188" s="48"/>
      <c r="K188" s="18">
        <f>Таблица650[[#This Row],[Заказ коробок ]]*Таблица650[[#This Row],[Кол-во шт в коробке]]</f>
        <v>0</v>
      </c>
      <c r="L188" s="54">
        <f>Таблица650[[#This Row],[Общее кол-во шт]]*Таблица650[[#This Row],[Оптовая цена KRW за 1шт]]</f>
        <v>0</v>
      </c>
      <c r="M188" s="19" t="str">
        <f>IFERROR(Таблица650[[#This Row],[Общее кол-во шт]]*Таблица650[[#This Row],[Оптовая цена USD за 1шт]],"")</f>
        <v/>
      </c>
      <c r="N188" s="49"/>
    </row>
    <row r="189" spans="1:14" ht="22.5" customHeight="1">
      <c r="A189" s="44" t="s">
        <v>1415</v>
      </c>
      <c r="B189" s="14">
        <v>8806194062617</v>
      </c>
      <c r="C189" s="50" t="s">
        <v>2741</v>
      </c>
      <c r="D189" s="46" t="s">
        <v>2742</v>
      </c>
      <c r="E189" s="16">
        <v>15800</v>
      </c>
      <c r="F189" s="15">
        <v>0.51</v>
      </c>
      <c r="G189" s="47">
        <v>6</v>
      </c>
      <c r="H189" s="55">
        <f>Таблица650[[#This Row],[Коэфициент стоимости]]*Таблица650[[#This Row],[Розничная цена KRW]]</f>
        <v>8058</v>
      </c>
      <c r="I189" s="17" t="str">
        <f>IF($H$1="","Введите курс",Таблица650[[#This Row],[Оптовая цена KRW за 1шт]]/$H$1)</f>
        <v>Введите курс</v>
      </c>
      <c r="J189" s="48"/>
      <c r="K189" s="18">
        <f>Таблица650[[#This Row],[Заказ коробок ]]*Таблица650[[#This Row],[Кол-во шт в коробке]]</f>
        <v>0</v>
      </c>
      <c r="L189" s="54">
        <f>Таблица650[[#This Row],[Общее кол-во шт]]*Таблица650[[#This Row],[Оптовая цена KRW за 1шт]]</f>
        <v>0</v>
      </c>
      <c r="M189" s="19" t="str">
        <f>IFERROR(Таблица650[[#This Row],[Общее кол-во шт]]*Таблица650[[#This Row],[Оптовая цена USD за 1шт]],"")</f>
        <v/>
      </c>
      <c r="N189" s="49"/>
    </row>
    <row r="190" spans="1:14" ht="22.5" customHeight="1">
      <c r="A190" s="44" t="s">
        <v>1418</v>
      </c>
      <c r="B190" s="14">
        <v>8806194062624</v>
      </c>
      <c r="C190" s="50" t="s">
        <v>2743</v>
      </c>
      <c r="D190" s="46" t="s">
        <v>2744</v>
      </c>
      <c r="E190" s="16">
        <v>14800</v>
      </c>
      <c r="F190" s="15">
        <v>0.51</v>
      </c>
      <c r="G190" s="47">
        <v>6</v>
      </c>
      <c r="H190" s="55">
        <f>Таблица650[[#This Row],[Коэфициент стоимости]]*Таблица650[[#This Row],[Розничная цена KRW]]</f>
        <v>7548</v>
      </c>
      <c r="I190" s="17" t="str">
        <f>IF($H$1="","Введите курс",Таблица650[[#This Row],[Оптовая цена KRW за 1шт]]/$H$1)</f>
        <v>Введите курс</v>
      </c>
      <c r="J190" s="48"/>
      <c r="K190" s="18">
        <f>Таблица650[[#This Row],[Заказ коробок ]]*Таблица650[[#This Row],[Кол-во шт в коробке]]</f>
        <v>0</v>
      </c>
      <c r="L190" s="54">
        <f>Таблица650[[#This Row],[Общее кол-во шт]]*Таблица650[[#This Row],[Оптовая цена KRW за 1шт]]</f>
        <v>0</v>
      </c>
      <c r="M190" s="19" t="str">
        <f>IFERROR(Таблица650[[#This Row],[Общее кол-во шт]]*Таблица650[[#This Row],[Оптовая цена USD за 1шт]],"")</f>
        <v/>
      </c>
      <c r="N190" s="49"/>
    </row>
    <row r="191" spans="1:14" ht="22.5" customHeight="1">
      <c r="A191" s="44" t="s">
        <v>1421</v>
      </c>
      <c r="B191" s="14">
        <v>8806194062648</v>
      </c>
      <c r="C191" s="50" t="s">
        <v>6490</v>
      </c>
      <c r="D191" s="46" t="s">
        <v>6491</v>
      </c>
      <c r="E191" s="16">
        <v>13800</v>
      </c>
      <c r="F191" s="15">
        <v>0.51</v>
      </c>
      <c r="G191" s="47">
        <v>6</v>
      </c>
      <c r="H191" s="55">
        <f>Таблица650[[#This Row],[Коэфициент стоимости]]*Таблица650[[#This Row],[Розничная цена KRW]]</f>
        <v>7038</v>
      </c>
      <c r="I191" s="17" t="str">
        <f>IF($H$1="","Введите курс",Таблица650[[#This Row],[Оптовая цена KRW за 1шт]]/$H$1)</f>
        <v>Введите курс</v>
      </c>
      <c r="J191" s="48"/>
      <c r="K191" s="18">
        <f>Таблица650[[#This Row],[Заказ коробок ]]*Таблица650[[#This Row],[Кол-во шт в коробке]]</f>
        <v>0</v>
      </c>
      <c r="L191" s="54">
        <f>Таблица650[[#This Row],[Общее кол-во шт]]*Таблица650[[#This Row],[Оптовая цена KRW за 1шт]]</f>
        <v>0</v>
      </c>
      <c r="M191" s="19" t="str">
        <f>IFERROR(Таблица650[[#This Row],[Общее кол-во шт]]*Таблица650[[#This Row],[Оптовая цена USD за 1шт]],"")</f>
        <v/>
      </c>
      <c r="N191" s="49"/>
    </row>
    <row r="192" spans="1:14" ht="22.5" customHeight="1">
      <c r="A192" s="44" t="s">
        <v>1424</v>
      </c>
      <c r="B192" s="14">
        <v>8806194062631</v>
      </c>
      <c r="C192" s="50" t="s">
        <v>2745</v>
      </c>
      <c r="D192" s="46" t="s">
        <v>2746</v>
      </c>
      <c r="E192" s="16">
        <v>13800</v>
      </c>
      <c r="F192" s="15">
        <v>0.51</v>
      </c>
      <c r="G192" s="47">
        <v>6</v>
      </c>
      <c r="H192" s="55">
        <f>Таблица650[[#This Row],[Коэфициент стоимости]]*Таблица650[[#This Row],[Розничная цена KRW]]</f>
        <v>7038</v>
      </c>
      <c r="I192" s="17" t="str">
        <f>IF($H$1="","Введите курс",Таблица650[[#This Row],[Оптовая цена KRW за 1шт]]/$H$1)</f>
        <v>Введите курс</v>
      </c>
      <c r="J192" s="48"/>
      <c r="K192" s="18">
        <f>Таблица650[[#This Row],[Заказ коробок ]]*Таблица650[[#This Row],[Кол-во шт в коробке]]</f>
        <v>0</v>
      </c>
      <c r="L192" s="54">
        <f>Таблица650[[#This Row],[Общее кол-во шт]]*Таблица650[[#This Row],[Оптовая цена KRW за 1шт]]</f>
        <v>0</v>
      </c>
      <c r="M192" s="19" t="str">
        <f>IFERROR(Таблица650[[#This Row],[Общее кол-во шт]]*Таблица650[[#This Row],[Оптовая цена USD за 1шт]],"")</f>
        <v/>
      </c>
      <c r="N192" s="49"/>
    </row>
    <row r="193" spans="1:14" ht="22.5" customHeight="1">
      <c r="A193" s="44" t="s">
        <v>1427</v>
      </c>
      <c r="B193" s="14">
        <v>8806358517786</v>
      </c>
      <c r="C193" s="50" t="s">
        <v>1656</v>
      </c>
      <c r="D193" s="46" t="s">
        <v>6492</v>
      </c>
      <c r="E193" s="16">
        <v>6900</v>
      </c>
      <c r="F193" s="15">
        <v>0.51</v>
      </c>
      <c r="G193" s="47">
        <v>6</v>
      </c>
      <c r="H193" s="55">
        <f>Таблица650[[#This Row],[Коэфициент стоимости]]*Таблица650[[#This Row],[Розничная цена KRW]]</f>
        <v>3519</v>
      </c>
      <c r="I193" s="17" t="str">
        <f>IF($H$1="","Введите курс",Таблица650[[#This Row],[Оптовая цена KRW за 1шт]]/$H$1)</f>
        <v>Введите курс</v>
      </c>
      <c r="J193" s="48"/>
      <c r="K193" s="18">
        <f>Таблица650[[#This Row],[Заказ коробок ]]*Таблица650[[#This Row],[Кол-во шт в коробке]]</f>
        <v>0</v>
      </c>
      <c r="L193" s="54">
        <f>Таблица650[[#This Row],[Общее кол-во шт]]*Таблица650[[#This Row],[Оптовая цена KRW за 1шт]]</f>
        <v>0</v>
      </c>
      <c r="M193" s="19" t="str">
        <f>IFERROR(Таблица650[[#This Row],[Общее кол-во шт]]*Таблица650[[#This Row],[Оптовая цена USD за 1шт]],"")</f>
        <v/>
      </c>
      <c r="N193" s="49"/>
    </row>
    <row r="194" spans="1:14" ht="22.5" customHeight="1">
      <c r="A194" s="44" t="s">
        <v>1430</v>
      </c>
      <c r="B194" s="14">
        <v>8806358517298</v>
      </c>
      <c r="C194" s="50" t="s">
        <v>1658</v>
      </c>
      <c r="D194" s="46" t="s">
        <v>1659</v>
      </c>
      <c r="E194" s="16">
        <v>9900</v>
      </c>
      <c r="F194" s="15">
        <v>0.51</v>
      </c>
      <c r="G194" s="47">
        <v>12</v>
      </c>
      <c r="H194" s="55">
        <f>Таблица650[[#This Row],[Коэфициент стоимости]]*Таблица650[[#This Row],[Розничная цена KRW]]</f>
        <v>5049</v>
      </c>
      <c r="I194" s="17" t="str">
        <f>IF($H$1="","Введите курс",Таблица650[[#This Row],[Оптовая цена KRW за 1шт]]/$H$1)</f>
        <v>Введите курс</v>
      </c>
      <c r="J194" s="48"/>
      <c r="K194" s="18">
        <f>Таблица650[[#This Row],[Заказ коробок ]]*Таблица650[[#This Row],[Кол-во шт в коробке]]</f>
        <v>0</v>
      </c>
      <c r="L194" s="54">
        <f>Таблица650[[#This Row],[Общее кол-во шт]]*Таблица650[[#This Row],[Оптовая цена KRW за 1шт]]</f>
        <v>0</v>
      </c>
      <c r="M194" s="19" t="str">
        <f>IFERROR(Таблица650[[#This Row],[Общее кол-во шт]]*Таблица650[[#This Row],[Оптовая цена USD за 1шт]],"")</f>
        <v/>
      </c>
      <c r="N194" s="49"/>
    </row>
    <row r="195" spans="1:14" ht="22.5" customHeight="1">
      <c r="A195" s="44" t="s">
        <v>1431</v>
      </c>
      <c r="B195" s="14">
        <v>8806358555078</v>
      </c>
      <c r="C195" s="50" t="s">
        <v>6784</v>
      </c>
      <c r="D195" s="46" t="s">
        <v>6785</v>
      </c>
      <c r="E195" s="16">
        <v>2500</v>
      </c>
      <c r="F195" s="15">
        <v>0.51</v>
      </c>
      <c r="G195" s="47">
        <v>6</v>
      </c>
      <c r="H195" s="55">
        <f>Таблица650[[#This Row],[Коэфициент стоимости]]*Таблица650[[#This Row],[Розничная цена KRW]]</f>
        <v>1275</v>
      </c>
      <c r="I195" s="17" t="str">
        <f>IF($H$1="","Введите курс",Таблица650[[#This Row],[Оптовая цена KRW за 1шт]]/$H$1)</f>
        <v>Введите курс</v>
      </c>
      <c r="J195" s="48"/>
      <c r="K195" s="18">
        <f>Таблица650[[#This Row],[Заказ коробок ]]*Таблица650[[#This Row],[Кол-во шт в коробке]]</f>
        <v>0</v>
      </c>
      <c r="L195" s="54">
        <f>Таблица650[[#This Row],[Общее кол-во шт]]*Таблица650[[#This Row],[Оптовая цена KRW за 1шт]]</f>
        <v>0</v>
      </c>
      <c r="M195" s="19" t="str">
        <f>IFERROR(Таблица650[[#This Row],[Общее кол-во шт]]*Таблица650[[#This Row],[Оптовая цена USD за 1шт]],"")</f>
        <v/>
      </c>
      <c r="N195" s="49"/>
    </row>
    <row r="196" spans="1:14" ht="22.5" customHeight="1">
      <c r="A196" s="44" t="s">
        <v>1432</v>
      </c>
      <c r="B196" s="14">
        <v>8806358512521</v>
      </c>
      <c r="C196" s="50" t="s">
        <v>6497</v>
      </c>
      <c r="D196" s="46" t="s">
        <v>6498</v>
      </c>
      <c r="E196" s="16">
        <v>22800</v>
      </c>
      <c r="F196" s="15">
        <v>0.51</v>
      </c>
      <c r="G196" s="47">
        <v>6</v>
      </c>
      <c r="H196" s="55">
        <f>Таблица650[[#This Row],[Коэфициент стоимости]]*Таблица650[[#This Row],[Розничная цена KRW]]</f>
        <v>11628</v>
      </c>
      <c r="I196" s="17" t="str">
        <f>IF($H$1="","Введите курс",Таблица650[[#This Row],[Оптовая цена KRW за 1шт]]/$H$1)</f>
        <v>Введите курс</v>
      </c>
      <c r="J196" s="48"/>
      <c r="K196" s="18">
        <f>Таблица650[[#This Row],[Заказ коробок ]]*Таблица650[[#This Row],[Кол-во шт в коробке]]</f>
        <v>0</v>
      </c>
      <c r="L196" s="54">
        <f>Таблица650[[#This Row],[Общее кол-во шт]]*Таблица650[[#This Row],[Оптовая цена KRW за 1шт]]</f>
        <v>0</v>
      </c>
      <c r="M196" s="19" t="str">
        <f>IFERROR(Таблица650[[#This Row],[Общее кол-во шт]]*Таблица650[[#This Row],[Оптовая цена USD за 1шт]],"")</f>
        <v/>
      </c>
      <c r="N196" s="49"/>
    </row>
    <row r="197" spans="1:14" ht="22.5" customHeight="1">
      <c r="A197" s="44" t="s">
        <v>1435</v>
      </c>
      <c r="B197" s="14">
        <v>8806194016634</v>
      </c>
      <c r="C197" s="50" t="s">
        <v>6791</v>
      </c>
      <c r="D197" s="46" t="s">
        <v>1668</v>
      </c>
      <c r="E197" s="16">
        <v>22800</v>
      </c>
      <c r="F197" s="15">
        <v>0.51</v>
      </c>
      <c r="G197" s="47">
        <v>6</v>
      </c>
      <c r="H197" s="55">
        <f>Таблица650[[#This Row],[Коэфициент стоимости]]*Таблица650[[#This Row],[Розничная цена KRW]]</f>
        <v>11628</v>
      </c>
      <c r="I197" s="17" t="str">
        <f>IF($H$1="","Введите курс",Таблица650[[#This Row],[Оптовая цена KRW за 1шт]]/$H$1)</f>
        <v>Введите курс</v>
      </c>
      <c r="J197" s="48"/>
      <c r="K197" s="18">
        <f>Таблица650[[#This Row],[Заказ коробок ]]*Таблица650[[#This Row],[Кол-во шт в коробке]]</f>
        <v>0</v>
      </c>
      <c r="L197" s="54">
        <f>Таблица650[[#This Row],[Общее кол-во шт]]*Таблица650[[#This Row],[Оптовая цена KRW за 1шт]]</f>
        <v>0</v>
      </c>
      <c r="M197" s="19" t="str">
        <f>IFERROR(Таблица650[[#This Row],[Общее кол-во шт]]*Таблица650[[#This Row],[Оптовая цена USD за 1шт]],"")</f>
        <v/>
      </c>
      <c r="N197" s="49"/>
    </row>
    <row r="198" spans="1:14" ht="22.5" customHeight="1">
      <c r="A198" s="44" t="s">
        <v>1438</v>
      </c>
      <c r="B198" s="14">
        <v>8806194035222</v>
      </c>
      <c r="C198" s="50" t="s">
        <v>1681</v>
      </c>
      <c r="D198" s="46" t="s">
        <v>1682</v>
      </c>
      <c r="E198" s="16">
        <v>78000</v>
      </c>
      <c r="F198" s="15">
        <v>0.59</v>
      </c>
      <c r="G198" s="47">
        <v>3</v>
      </c>
      <c r="H198" s="55">
        <f>Таблица650[[#This Row],[Коэфициент стоимости]]*Таблица650[[#This Row],[Розничная цена KRW]]</f>
        <v>46020</v>
      </c>
      <c r="I198" s="17" t="str">
        <f>IF($H$1="","Введите курс",Таблица650[[#This Row],[Оптовая цена KRW за 1шт]]/$H$1)</f>
        <v>Введите курс</v>
      </c>
      <c r="J198" s="48"/>
      <c r="K198" s="18">
        <f>Таблица650[[#This Row],[Заказ коробок ]]*Таблица650[[#This Row],[Кол-во шт в коробке]]</f>
        <v>0</v>
      </c>
      <c r="L198" s="54">
        <f>Таблица650[[#This Row],[Общее кол-во шт]]*Таблица650[[#This Row],[Оптовая цена KRW за 1шт]]</f>
        <v>0</v>
      </c>
      <c r="M198" s="19" t="str">
        <f>IFERROR(Таблица650[[#This Row],[Общее кол-во шт]]*Таблица650[[#This Row],[Оптовая цена USD за 1шт]],"")</f>
        <v/>
      </c>
      <c r="N198" s="49"/>
    </row>
    <row r="199" spans="1:14" ht="22.5" customHeight="1">
      <c r="A199" s="44" t="s">
        <v>1440</v>
      </c>
      <c r="B199" s="14">
        <v>8806194014043</v>
      </c>
      <c r="C199" s="50" t="s">
        <v>1684</v>
      </c>
      <c r="D199" s="46" t="s">
        <v>1685</v>
      </c>
      <c r="E199" s="16">
        <v>30000</v>
      </c>
      <c r="F199" s="15">
        <v>0.51</v>
      </c>
      <c r="G199" s="47">
        <v>6</v>
      </c>
      <c r="H199" s="55">
        <f>Таблица650[[#This Row],[Коэфициент стоимости]]*Таблица650[[#This Row],[Розничная цена KRW]]</f>
        <v>15300</v>
      </c>
      <c r="I199" s="17" t="str">
        <f>IF($H$1="","Введите курс",Таблица650[[#This Row],[Оптовая цена KRW за 1шт]]/$H$1)</f>
        <v>Введите курс</v>
      </c>
      <c r="J199" s="48"/>
      <c r="K199" s="18">
        <f>Таблица650[[#This Row],[Заказ коробок ]]*Таблица650[[#This Row],[Кол-во шт в коробке]]</f>
        <v>0</v>
      </c>
      <c r="L199" s="54">
        <f>Таблица650[[#This Row],[Общее кол-во шт]]*Таблица650[[#This Row],[Оптовая цена KRW за 1шт]]</f>
        <v>0</v>
      </c>
      <c r="M199" s="19" t="str">
        <f>IFERROR(Таблица650[[#This Row],[Общее кол-во шт]]*Таблица650[[#This Row],[Оптовая цена USD за 1шт]],"")</f>
        <v/>
      </c>
      <c r="N199" s="49"/>
    </row>
    <row r="200" spans="1:14" ht="22.5" customHeight="1">
      <c r="A200" s="44" t="s">
        <v>1443</v>
      </c>
      <c r="B200" s="14">
        <v>8806194034607</v>
      </c>
      <c r="C200" s="50" t="s">
        <v>1687</v>
      </c>
      <c r="D200" s="46" t="s">
        <v>1688</v>
      </c>
      <c r="E200" s="16">
        <v>58000</v>
      </c>
      <c r="F200" s="15">
        <v>0.59</v>
      </c>
      <c r="G200" s="47">
        <v>6</v>
      </c>
      <c r="H200" s="55">
        <f>Таблица650[[#This Row],[Коэфициент стоимости]]*Таблица650[[#This Row],[Розничная цена KRW]]</f>
        <v>34220</v>
      </c>
      <c r="I200" s="17" t="str">
        <f>IF($H$1="","Введите курс",Таблица650[[#This Row],[Оптовая цена KRW за 1шт]]/$H$1)</f>
        <v>Введите курс</v>
      </c>
      <c r="J200" s="48"/>
      <c r="K200" s="18">
        <f>Таблица650[[#This Row],[Заказ коробок ]]*Таблица650[[#This Row],[Кол-во шт в коробке]]</f>
        <v>0</v>
      </c>
      <c r="L200" s="54">
        <f>Таблица650[[#This Row],[Общее кол-во шт]]*Таблица650[[#This Row],[Оптовая цена KRW за 1шт]]</f>
        <v>0</v>
      </c>
      <c r="M200" s="19" t="str">
        <f>IFERROR(Таблица650[[#This Row],[Общее кол-во шт]]*Таблица650[[#This Row],[Оптовая цена USD за 1шт]],"")</f>
        <v/>
      </c>
      <c r="N200" s="49"/>
    </row>
    <row r="201" spans="1:14" ht="22.5" customHeight="1">
      <c r="A201" s="44" t="s">
        <v>1446</v>
      </c>
      <c r="B201" s="14">
        <v>8806194020914</v>
      </c>
      <c r="C201" s="50" t="s">
        <v>1690</v>
      </c>
      <c r="D201" s="46" t="s">
        <v>1691</v>
      </c>
      <c r="E201" s="16">
        <v>39000</v>
      </c>
      <c r="F201" s="15">
        <v>0.59</v>
      </c>
      <c r="G201" s="47">
        <v>6</v>
      </c>
      <c r="H201" s="55">
        <f>Таблица650[[#This Row],[Коэфициент стоимости]]*Таблица650[[#This Row],[Розничная цена KRW]]</f>
        <v>23010</v>
      </c>
      <c r="I201" s="17" t="str">
        <f>IF($H$1="","Введите курс",Таблица650[[#This Row],[Оптовая цена KRW за 1шт]]/$H$1)</f>
        <v>Введите курс</v>
      </c>
      <c r="J201" s="48"/>
      <c r="K201" s="18">
        <f>Таблица650[[#This Row],[Заказ коробок ]]*Таблица650[[#This Row],[Кол-во шт в коробке]]</f>
        <v>0</v>
      </c>
      <c r="L201" s="54">
        <f>Таблица650[[#This Row],[Общее кол-во шт]]*Таблица650[[#This Row],[Оптовая цена KRW за 1шт]]</f>
        <v>0</v>
      </c>
      <c r="M201" s="19" t="str">
        <f>IFERROR(Таблица650[[#This Row],[Общее кол-во шт]]*Таблица650[[#This Row],[Оптовая цена USD за 1шт]],"")</f>
        <v/>
      </c>
      <c r="N201" s="49"/>
    </row>
    <row r="202" spans="1:14" ht="22.5" customHeight="1">
      <c r="A202" s="44" t="s">
        <v>1449</v>
      </c>
      <c r="B202" s="14">
        <v>8806194014029</v>
      </c>
      <c r="C202" s="50" t="s">
        <v>1693</v>
      </c>
      <c r="D202" s="46" t="s">
        <v>1694</v>
      </c>
      <c r="E202" s="16">
        <v>58000</v>
      </c>
      <c r="F202" s="15">
        <v>0.59</v>
      </c>
      <c r="G202" s="47">
        <v>6</v>
      </c>
      <c r="H202" s="55">
        <f>Таблица650[[#This Row],[Коэфициент стоимости]]*Таблица650[[#This Row],[Розничная цена KRW]]</f>
        <v>34220</v>
      </c>
      <c r="I202" s="17" t="str">
        <f>IF($H$1="","Введите курс",Таблица650[[#This Row],[Оптовая цена KRW за 1шт]]/$H$1)</f>
        <v>Введите курс</v>
      </c>
      <c r="J202" s="48"/>
      <c r="K202" s="18">
        <f>Таблица650[[#This Row],[Заказ коробок ]]*Таблица650[[#This Row],[Кол-во шт в коробке]]</f>
        <v>0</v>
      </c>
      <c r="L202" s="54">
        <f>Таблица650[[#This Row],[Общее кол-во шт]]*Таблица650[[#This Row],[Оптовая цена KRW за 1шт]]</f>
        <v>0</v>
      </c>
      <c r="M202" s="19" t="str">
        <f>IFERROR(Таблица650[[#This Row],[Общее кол-во шт]]*Таблица650[[#This Row],[Оптовая цена USD за 1шт]],"")</f>
        <v/>
      </c>
      <c r="N202" s="49"/>
    </row>
    <row r="203" spans="1:14" ht="22.5" customHeight="1">
      <c r="A203" s="44" t="s">
        <v>1452</v>
      </c>
      <c r="B203" s="14">
        <v>8806194020907</v>
      </c>
      <c r="C203" s="50" t="s">
        <v>1696</v>
      </c>
      <c r="D203" s="46" t="s">
        <v>1697</v>
      </c>
      <c r="E203" s="16">
        <v>39000</v>
      </c>
      <c r="F203" s="15">
        <v>0.59</v>
      </c>
      <c r="G203" s="47">
        <v>6</v>
      </c>
      <c r="H203" s="55">
        <f>Таблица650[[#This Row],[Коэфициент стоимости]]*Таблица650[[#This Row],[Розничная цена KRW]]</f>
        <v>23010</v>
      </c>
      <c r="I203" s="17" t="str">
        <f>IF($H$1="","Введите курс",Таблица650[[#This Row],[Оптовая цена KRW за 1шт]]/$H$1)</f>
        <v>Введите курс</v>
      </c>
      <c r="J203" s="48"/>
      <c r="K203" s="18">
        <f>Таблица650[[#This Row],[Заказ коробок ]]*Таблица650[[#This Row],[Кол-во шт в коробке]]</f>
        <v>0</v>
      </c>
      <c r="L203" s="54">
        <f>Таблица650[[#This Row],[Общее кол-во шт]]*Таблица650[[#This Row],[Оптовая цена KRW за 1шт]]</f>
        <v>0</v>
      </c>
      <c r="M203" s="19" t="str">
        <f>IFERROR(Таблица650[[#This Row],[Общее кол-во шт]]*Таблица650[[#This Row],[Оптовая цена USD за 1шт]],"")</f>
        <v/>
      </c>
      <c r="N203" s="49"/>
    </row>
    <row r="204" spans="1:14" ht="22.5" customHeight="1">
      <c r="A204" s="44" t="s">
        <v>1455</v>
      </c>
      <c r="B204" s="14">
        <v>8806194024790</v>
      </c>
      <c r="C204" s="50" t="s">
        <v>1699</v>
      </c>
      <c r="D204" s="46" t="s">
        <v>1700</v>
      </c>
      <c r="E204" s="16">
        <v>18000</v>
      </c>
      <c r="F204" s="15">
        <v>0.51</v>
      </c>
      <c r="G204" s="47">
        <v>6</v>
      </c>
      <c r="H204" s="55">
        <f>Таблица650[[#This Row],[Коэфициент стоимости]]*Таблица650[[#This Row],[Розничная цена KRW]]</f>
        <v>9180</v>
      </c>
      <c r="I204" s="17" t="str">
        <f>IF($H$1="","Введите курс",Таблица650[[#This Row],[Оптовая цена KRW за 1шт]]/$H$1)</f>
        <v>Введите курс</v>
      </c>
      <c r="J204" s="48"/>
      <c r="K204" s="18">
        <f>Таблица650[[#This Row],[Заказ коробок ]]*Таблица650[[#This Row],[Кол-во шт в коробке]]</f>
        <v>0</v>
      </c>
      <c r="L204" s="54">
        <f>Таблица650[[#This Row],[Общее кол-во шт]]*Таблица650[[#This Row],[Оптовая цена KRW за 1шт]]</f>
        <v>0</v>
      </c>
      <c r="M204" s="19" t="str">
        <f>IFERROR(Таблица650[[#This Row],[Общее кол-во шт]]*Таблица650[[#This Row],[Оптовая цена USD за 1шт]],"")</f>
        <v/>
      </c>
      <c r="N204" s="49"/>
    </row>
    <row r="205" spans="1:14" ht="22.5" customHeight="1">
      <c r="A205" s="44" t="s">
        <v>1458</v>
      </c>
      <c r="B205" s="14">
        <v>8806194026725</v>
      </c>
      <c r="C205" s="50" t="s">
        <v>1702</v>
      </c>
      <c r="D205" s="46" t="s">
        <v>6500</v>
      </c>
      <c r="E205" s="16">
        <v>58000</v>
      </c>
      <c r="F205" s="15">
        <v>0.51</v>
      </c>
      <c r="G205" s="47">
        <v>6</v>
      </c>
      <c r="H205" s="55">
        <f>Таблица650[[#This Row],[Коэфициент стоимости]]*Таблица650[[#This Row],[Розничная цена KRW]]</f>
        <v>29580</v>
      </c>
      <c r="I205" s="17" t="str">
        <f>IF($H$1="","Введите курс",Таблица650[[#This Row],[Оптовая цена KRW за 1шт]]/$H$1)</f>
        <v>Введите курс</v>
      </c>
      <c r="J205" s="48"/>
      <c r="K205" s="18">
        <f>Таблица650[[#This Row],[Заказ коробок ]]*Таблица650[[#This Row],[Кол-во шт в коробке]]</f>
        <v>0</v>
      </c>
      <c r="L205" s="54">
        <f>Таблица650[[#This Row],[Общее кол-во шт]]*Таблица650[[#This Row],[Оптовая цена KRW за 1шт]]</f>
        <v>0</v>
      </c>
      <c r="M205" s="19" t="str">
        <f>IFERROR(Таблица650[[#This Row],[Общее кол-во шт]]*Таблица650[[#This Row],[Оптовая цена USD за 1шт]],"")</f>
        <v/>
      </c>
      <c r="N205" s="49"/>
    </row>
    <row r="206" spans="1:14" ht="22.5" customHeight="1">
      <c r="A206" s="44" t="s">
        <v>1461</v>
      </c>
      <c r="B206" s="14">
        <v>8806194031965</v>
      </c>
      <c r="C206" s="50" t="s">
        <v>1704</v>
      </c>
      <c r="D206" s="46" t="s">
        <v>1705</v>
      </c>
      <c r="E206" s="16">
        <v>136000</v>
      </c>
      <c r="F206" s="15">
        <v>0.59</v>
      </c>
      <c r="G206" s="47">
        <v>3</v>
      </c>
      <c r="H206" s="55">
        <f>Таблица650[[#This Row],[Коэфициент стоимости]]*Таблица650[[#This Row],[Розничная цена KRW]]</f>
        <v>80240</v>
      </c>
      <c r="I206" s="17" t="str">
        <f>IF($H$1="","Введите курс",Таблица650[[#This Row],[Оптовая цена KRW за 1шт]]/$H$1)</f>
        <v>Введите курс</v>
      </c>
      <c r="J206" s="48"/>
      <c r="K206" s="18">
        <f>Таблица650[[#This Row],[Заказ коробок ]]*Таблица650[[#This Row],[Кол-во шт в коробке]]</f>
        <v>0</v>
      </c>
      <c r="L206" s="54">
        <f>Таблица650[[#This Row],[Общее кол-во шт]]*Таблица650[[#This Row],[Оптовая цена KRW за 1шт]]</f>
        <v>0</v>
      </c>
      <c r="M206" s="19" t="str">
        <f>IFERROR(Таблица650[[#This Row],[Общее кол-во шт]]*Таблица650[[#This Row],[Оптовая цена USD за 1шт]],"")</f>
        <v/>
      </c>
      <c r="N206" s="49"/>
    </row>
    <row r="207" spans="1:14" ht="22.5" customHeight="1">
      <c r="A207" s="44" t="s">
        <v>1464</v>
      </c>
      <c r="B207" s="14">
        <v>8806194022185</v>
      </c>
      <c r="C207" s="50" t="s">
        <v>1711</v>
      </c>
      <c r="D207" s="46" t="s">
        <v>1712</v>
      </c>
      <c r="E207" s="16">
        <v>39000</v>
      </c>
      <c r="F207" s="15">
        <v>0.59</v>
      </c>
      <c r="G207" s="47">
        <v>6</v>
      </c>
      <c r="H207" s="55">
        <f>Таблица650[[#This Row],[Коэфициент стоимости]]*Таблица650[[#This Row],[Розничная цена KRW]]</f>
        <v>23010</v>
      </c>
      <c r="I207" s="17" t="str">
        <f>IF($H$1="","Введите курс",Таблица650[[#This Row],[Оптовая цена KRW за 1шт]]/$H$1)</f>
        <v>Введите курс</v>
      </c>
      <c r="J207" s="48"/>
      <c r="K207" s="18">
        <f>Таблица650[[#This Row],[Заказ коробок ]]*Таблица650[[#This Row],[Кол-во шт в коробке]]</f>
        <v>0</v>
      </c>
      <c r="L207" s="54">
        <f>Таблица650[[#This Row],[Общее кол-во шт]]*Таблица650[[#This Row],[Оптовая цена KRW за 1шт]]</f>
        <v>0</v>
      </c>
      <c r="M207" s="19" t="str">
        <f>IFERROR(Таблица650[[#This Row],[Общее кол-во шт]]*Таблица650[[#This Row],[Оптовая цена USD за 1шт]],"")</f>
        <v/>
      </c>
      <c r="N207" s="49"/>
    </row>
    <row r="208" spans="1:14" ht="22.5" customHeight="1">
      <c r="A208" s="44" t="s">
        <v>1466</v>
      </c>
      <c r="B208" s="14">
        <v>8806194022291</v>
      </c>
      <c r="C208" s="50" t="s">
        <v>1714</v>
      </c>
      <c r="D208" s="46" t="s">
        <v>1715</v>
      </c>
      <c r="E208" s="16">
        <v>58000</v>
      </c>
      <c r="F208" s="15">
        <v>0.59</v>
      </c>
      <c r="G208" s="47">
        <v>6</v>
      </c>
      <c r="H208" s="55">
        <f>Таблица650[[#This Row],[Коэфициент стоимости]]*Таблица650[[#This Row],[Розничная цена KRW]]</f>
        <v>34220</v>
      </c>
      <c r="I208" s="17" t="str">
        <f>IF($H$1="","Введите курс",Таблица650[[#This Row],[Оптовая цена KRW за 1шт]]/$H$1)</f>
        <v>Введите курс</v>
      </c>
      <c r="J208" s="48"/>
      <c r="K208" s="18">
        <f>Таблица650[[#This Row],[Заказ коробок ]]*Таблица650[[#This Row],[Кол-во шт в коробке]]</f>
        <v>0</v>
      </c>
      <c r="L208" s="54">
        <f>Таблица650[[#This Row],[Общее кол-во шт]]*Таблица650[[#This Row],[Оптовая цена KRW за 1шт]]</f>
        <v>0</v>
      </c>
      <c r="M208" s="19" t="str">
        <f>IFERROR(Таблица650[[#This Row],[Общее кол-во шт]]*Таблица650[[#This Row],[Оптовая цена USD за 1шт]],"")</f>
        <v/>
      </c>
      <c r="N208" s="49"/>
    </row>
    <row r="209" spans="1:14" ht="22.5" customHeight="1">
      <c r="A209" s="44" t="s">
        <v>1469</v>
      </c>
      <c r="B209" s="14">
        <v>8806194022307</v>
      </c>
      <c r="C209" s="50" t="s">
        <v>1717</v>
      </c>
      <c r="D209" s="46" t="s">
        <v>1718</v>
      </c>
      <c r="E209" s="16">
        <v>58000</v>
      </c>
      <c r="F209" s="15">
        <v>0.59</v>
      </c>
      <c r="G209" s="47">
        <v>6</v>
      </c>
      <c r="H209" s="55">
        <f>Таблица650[[#This Row],[Коэфициент стоимости]]*Таблица650[[#This Row],[Розничная цена KRW]]</f>
        <v>34220</v>
      </c>
      <c r="I209" s="17" t="str">
        <f>IF($H$1="","Введите курс",Таблица650[[#This Row],[Оптовая цена KRW за 1шт]]/$H$1)</f>
        <v>Введите курс</v>
      </c>
      <c r="J209" s="48"/>
      <c r="K209" s="18">
        <f>Таблица650[[#This Row],[Заказ коробок ]]*Таблица650[[#This Row],[Кол-во шт в коробке]]</f>
        <v>0</v>
      </c>
      <c r="L209" s="54">
        <f>Таблица650[[#This Row],[Общее кол-во шт]]*Таблица650[[#This Row],[Оптовая цена KRW за 1шт]]</f>
        <v>0</v>
      </c>
      <c r="M209" s="19" t="str">
        <f>IFERROR(Таблица650[[#This Row],[Общее кол-во шт]]*Таблица650[[#This Row],[Оптовая цена USD за 1шт]],"")</f>
        <v/>
      </c>
      <c r="N209" s="49"/>
    </row>
    <row r="210" spans="1:14" ht="22.5" customHeight="1">
      <c r="A210" s="44" t="s">
        <v>1472</v>
      </c>
      <c r="B210" s="14">
        <v>8806194022178</v>
      </c>
      <c r="C210" s="50" t="s">
        <v>1721</v>
      </c>
      <c r="D210" s="46" t="s">
        <v>1722</v>
      </c>
      <c r="E210" s="16">
        <v>39000</v>
      </c>
      <c r="F210" s="15">
        <v>0.59</v>
      </c>
      <c r="G210" s="47">
        <v>6</v>
      </c>
      <c r="H210" s="55">
        <f>Таблица650[[#This Row],[Коэфициент стоимости]]*Таблица650[[#This Row],[Розничная цена KRW]]</f>
        <v>23010</v>
      </c>
      <c r="I210" s="17" t="str">
        <f>IF($H$1="","Введите курс",Таблица650[[#This Row],[Оптовая цена KRW за 1шт]]/$H$1)</f>
        <v>Введите курс</v>
      </c>
      <c r="J210" s="48"/>
      <c r="K210" s="18">
        <f>Таблица650[[#This Row],[Заказ коробок ]]*Таблица650[[#This Row],[Кол-во шт в коробке]]</f>
        <v>0</v>
      </c>
      <c r="L210" s="54">
        <f>Таблица650[[#This Row],[Общее кол-во шт]]*Таблица650[[#This Row],[Оптовая цена KRW за 1шт]]</f>
        <v>0</v>
      </c>
      <c r="M210" s="19" t="str">
        <f>IFERROR(Таблица650[[#This Row],[Общее кол-во шт]]*Таблица650[[#This Row],[Оптовая цена USD за 1шт]],"")</f>
        <v/>
      </c>
      <c r="N210" s="49"/>
    </row>
    <row r="211" spans="1:14" ht="22.5" customHeight="1">
      <c r="A211" s="44" t="s">
        <v>1475</v>
      </c>
      <c r="B211" s="14">
        <v>8806194022710</v>
      </c>
      <c r="C211" s="50" t="s">
        <v>1725</v>
      </c>
      <c r="D211" s="46" t="s">
        <v>1726</v>
      </c>
      <c r="E211" s="16">
        <v>18000</v>
      </c>
      <c r="F211" s="15">
        <v>0.59</v>
      </c>
      <c r="G211" s="47">
        <v>6</v>
      </c>
      <c r="H211" s="55">
        <f>Таблица650[[#This Row],[Коэфициент стоимости]]*Таблица650[[#This Row],[Розничная цена KRW]]</f>
        <v>10620</v>
      </c>
      <c r="I211" s="17" t="str">
        <f>IF($H$1="","Введите курс",Таблица650[[#This Row],[Оптовая цена KRW за 1шт]]/$H$1)</f>
        <v>Введите курс</v>
      </c>
      <c r="J211" s="48"/>
      <c r="K211" s="18">
        <f>Таблица650[[#This Row],[Заказ коробок ]]*Таблица650[[#This Row],[Кол-во шт в коробке]]</f>
        <v>0</v>
      </c>
      <c r="L211" s="54">
        <f>Таблица650[[#This Row],[Общее кол-во шт]]*Таблица650[[#This Row],[Оптовая цена KRW за 1шт]]</f>
        <v>0</v>
      </c>
      <c r="M211" s="19" t="str">
        <f>IFERROR(Таблица650[[#This Row],[Общее кол-во шт]]*Таблица650[[#This Row],[Оптовая цена USD за 1шт]],"")</f>
        <v/>
      </c>
      <c r="N211" s="49"/>
    </row>
    <row r="212" spans="1:14" ht="22.5" customHeight="1">
      <c r="A212" s="44" t="s">
        <v>1478</v>
      </c>
      <c r="B212" s="14">
        <v>8806194041179</v>
      </c>
      <c r="C212" s="50" t="s">
        <v>1728</v>
      </c>
      <c r="D212" s="46" t="s">
        <v>1729</v>
      </c>
      <c r="E212" s="16">
        <v>70000</v>
      </c>
      <c r="F212" s="15">
        <v>0.59</v>
      </c>
      <c r="G212" s="47">
        <v>3</v>
      </c>
      <c r="H212" s="55">
        <f>Таблица650[[#This Row],[Коэфициент стоимости]]*Таблица650[[#This Row],[Розничная цена KRW]]</f>
        <v>41300</v>
      </c>
      <c r="I212" s="17" t="str">
        <f>IF($H$1="","Введите курс",Таблица650[[#This Row],[Оптовая цена KRW за 1шт]]/$H$1)</f>
        <v>Введите курс</v>
      </c>
      <c r="J212" s="48"/>
      <c r="K212" s="18">
        <f>Таблица650[[#This Row],[Заказ коробок ]]*Таблица650[[#This Row],[Кол-во шт в коробке]]</f>
        <v>0</v>
      </c>
      <c r="L212" s="54">
        <f>Таблица650[[#This Row],[Общее кол-во шт]]*Таблица650[[#This Row],[Оптовая цена KRW за 1шт]]</f>
        <v>0</v>
      </c>
      <c r="M212" s="19" t="str">
        <f>IFERROR(Таблица650[[#This Row],[Общее кол-во шт]]*Таблица650[[#This Row],[Оптовая цена USD за 1шт]],"")</f>
        <v/>
      </c>
      <c r="N212" s="49"/>
    </row>
    <row r="213" spans="1:14" ht="22.5" customHeight="1">
      <c r="A213" s="44" t="s">
        <v>1481</v>
      </c>
      <c r="B213" s="14">
        <v>8806194012551</v>
      </c>
      <c r="C213" s="50" t="s">
        <v>1731</v>
      </c>
      <c r="D213" s="46" t="s">
        <v>1732</v>
      </c>
      <c r="E213" s="16">
        <v>54000</v>
      </c>
      <c r="F213" s="15">
        <v>0.59</v>
      </c>
      <c r="G213" s="47">
        <v>6</v>
      </c>
      <c r="H213" s="55">
        <f>Таблица650[[#This Row],[Коэфициент стоимости]]*Таблица650[[#This Row],[Розничная цена KRW]]</f>
        <v>31860</v>
      </c>
      <c r="I213" s="17" t="str">
        <f>IF($H$1="","Введите курс",Таблица650[[#This Row],[Оптовая цена KRW за 1шт]]/$H$1)</f>
        <v>Введите курс</v>
      </c>
      <c r="J213" s="48"/>
      <c r="K213" s="18">
        <f>Таблица650[[#This Row],[Заказ коробок ]]*Таблица650[[#This Row],[Кол-во шт в коробке]]</f>
        <v>0</v>
      </c>
      <c r="L213" s="54">
        <f>Таблица650[[#This Row],[Общее кол-во шт]]*Таблица650[[#This Row],[Оптовая цена KRW за 1шт]]</f>
        <v>0</v>
      </c>
      <c r="M213" s="19" t="str">
        <f>IFERROR(Таблица650[[#This Row],[Общее кол-во шт]]*Таблица650[[#This Row],[Оптовая цена USD за 1шт]],"")</f>
        <v/>
      </c>
      <c r="N213" s="49"/>
    </row>
    <row r="214" spans="1:14" ht="22.5" customHeight="1">
      <c r="A214" s="44" t="s">
        <v>1483</v>
      </c>
      <c r="B214" s="14">
        <v>8806194012520</v>
      </c>
      <c r="C214" s="50" t="s">
        <v>1735</v>
      </c>
      <c r="D214" s="46" t="s">
        <v>1736</v>
      </c>
      <c r="E214" s="16">
        <v>35000</v>
      </c>
      <c r="F214" s="15">
        <v>0.59</v>
      </c>
      <c r="G214" s="47">
        <v>6</v>
      </c>
      <c r="H214" s="55">
        <f>Таблица650[[#This Row],[Коэфициент стоимости]]*Таблица650[[#This Row],[Розничная цена KRW]]</f>
        <v>20650</v>
      </c>
      <c r="I214" s="17" t="str">
        <f>IF($H$1="","Введите курс",Таблица650[[#This Row],[Оптовая цена KRW за 1шт]]/$H$1)</f>
        <v>Введите курс</v>
      </c>
      <c r="J214" s="48"/>
      <c r="K214" s="18">
        <f>Таблица650[[#This Row],[Заказ коробок ]]*Таблица650[[#This Row],[Кол-во шт в коробке]]</f>
        <v>0</v>
      </c>
      <c r="L214" s="54">
        <f>Таблица650[[#This Row],[Общее кол-во шт]]*Таблица650[[#This Row],[Оптовая цена KRW за 1шт]]</f>
        <v>0</v>
      </c>
      <c r="M214" s="19" t="str">
        <f>IFERROR(Таблица650[[#This Row],[Общее кол-во шт]]*Таблица650[[#This Row],[Оптовая цена USD за 1шт]],"")</f>
        <v/>
      </c>
      <c r="N214" s="49"/>
    </row>
    <row r="215" spans="1:14" ht="22.5" customHeight="1">
      <c r="A215" s="44" t="s">
        <v>1485</v>
      </c>
      <c r="B215" s="14">
        <v>8806194012568</v>
      </c>
      <c r="C215" s="50" t="s">
        <v>1739</v>
      </c>
      <c r="D215" s="46" t="s">
        <v>1740</v>
      </c>
      <c r="E215" s="16">
        <v>54000</v>
      </c>
      <c r="F215" s="15">
        <v>0.59</v>
      </c>
      <c r="G215" s="47">
        <v>6</v>
      </c>
      <c r="H215" s="55">
        <f>Таблица650[[#This Row],[Коэфициент стоимости]]*Таблица650[[#This Row],[Розничная цена KRW]]</f>
        <v>31860</v>
      </c>
      <c r="I215" s="17" t="str">
        <f>IF($H$1="","Введите курс",Таблица650[[#This Row],[Оптовая цена KRW за 1шт]]/$H$1)</f>
        <v>Введите курс</v>
      </c>
      <c r="J215" s="48"/>
      <c r="K215" s="18">
        <f>Таблица650[[#This Row],[Заказ коробок ]]*Таблица650[[#This Row],[Кол-во шт в коробке]]</f>
        <v>0</v>
      </c>
      <c r="L215" s="54">
        <f>Таблица650[[#This Row],[Общее кол-во шт]]*Таблица650[[#This Row],[Оптовая цена KRW за 1шт]]</f>
        <v>0</v>
      </c>
      <c r="M215" s="19" t="str">
        <f>IFERROR(Таблица650[[#This Row],[Общее кол-во шт]]*Таблица650[[#This Row],[Оптовая цена USD за 1шт]],"")</f>
        <v/>
      </c>
      <c r="N215" s="49"/>
    </row>
    <row r="216" spans="1:14" ht="22.5" customHeight="1">
      <c r="A216" s="44" t="s">
        <v>1488</v>
      </c>
      <c r="B216" s="14">
        <v>8806194011226</v>
      </c>
      <c r="C216" s="50" t="s">
        <v>1742</v>
      </c>
      <c r="D216" s="46" t="s">
        <v>1743</v>
      </c>
      <c r="E216" s="16">
        <v>35000</v>
      </c>
      <c r="F216" s="15">
        <v>0.59</v>
      </c>
      <c r="G216" s="47">
        <v>6</v>
      </c>
      <c r="H216" s="55">
        <f>Таблица650[[#This Row],[Коэфициент стоимости]]*Таблица650[[#This Row],[Розничная цена KRW]]</f>
        <v>20650</v>
      </c>
      <c r="I216" s="17" t="str">
        <f>IF($H$1="","Введите курс",Таблица650[[#This Row],[Оптовая цена KRW за 1шт]]/$H$1)</f>
        <v>Введите курс</v>
      </c>
      <c r="J216" s="48"/>
      <c r="K216" s="18">
        <f>Таблица650[[#This Row],[Заказ коробок ]]*Таблица650[[#This Row],[Кол-во шт в коробке]]</f>
        <v>0</v>
      </c>
      <c r="L216" s="54">
        <f>Таблица650[[#This Row],[Общее кол-во шт]]*Таблица650[[#This Row],[Оптовая цена KRW за 1шт]]</f>
        <v>0</v>
      </c>
      <c r="M216" s="19" t="str">
        <f>IFERROR(Таблица650[[#This Row],[Общее кол-во шт]]*Таблица650[[#This Row],[Оптовая цена USD за 1шт]],"")</f>
        <v/>
      </c>
      <c r="N216" s="49"/>
    </row>
    <row r="217" spans="1:14" ht="22.5" customHeight="1">
      <c r="A217" s="44" t="s">
        <v>1490</v>
      </c>
      <c r="B217" s="14">
        <v>8806194016689</v>
      </c>
      <c r="C217" s="50" t="s">
        <v>1745</v>
      </c>
      <c r="D217" s="46" t="s">
        <v>1746</v>
      </c>
      <c r="E217" s="16">
        <v>25000</v>
      </c>
      <c r="F217" s="15">
        <v>0.59</v>
      </c>
      <c r="G217" s="47">
        <v>6</v>
      </c>
      <c r="H217" s="55">
        <f>Таблица650[[#This Row],[Коэфициент стоимости]]*Таблица650[[#This Row],[Розничная цена KRW]]</f>
        <v>14750</v>
      </c>
      <c r="I217" s="17" t="str">
        <f>IF($H$1="","Введите курс",Таблица650[[#This Row],[Оптовая цена KRW за 1шт]]/$H$1)</f>
        <v>Введите курс</v>
      </c>
      <c r="J217" s="48"/>
      <c r="K217" s="18">
        <f>Таблица650[[#This Row],[Заказ коробок ]]*Таблица650[[#This Row],[Кол-во шт в коробке]]</f>
        <v>0</v>
      </c>
      <c r="L217" s="54">
        <f>Таблица650[[#This Row],[Общее кол-во шт]]*Таблица650[[#This Row],[Оптовая цена KRW за 1шт]]</f>
        <v>0</v>
      </c>
      <c r="M217" s="19" t="str">
        <f>IFERROR(Таблица650[[#This Row],[Общее кол-во шт]]*Таблица650[[#This Row],[Оптовая цена USD за 1шт]],"")</f>
        <v/>
      </c>
      <c r="N217" s="49"/>
    </row>
    <row r="218" spans="1:14" ht="22.5" customHeight="1">
      <c r="A218" s="44" t="s">
        <v>1493</v>
      </c>
      <c r="B218" s="14">
        <v>8806194016658</v>
      </c>
      <c r="C218" s="50" t="s">
        <v>1748</v>
      </c>
      <c r="D218" s="46" t="s">
        <v>1749</v>
      </c>
      <c r="E218" s="16">
        <v>25000</v>
      </c>
      <c r="F218" s="15">
        <v>0.59</v>
      </c>
      <c r="G218" s="47">
        <v>6</v>
      </c>
      <c r="H218" s="55">
        <f>Таблица650[[#This Row],[Коэфициент стоимости]]*Таблица650[[#This Row],[Розничная цена KRW]]</f>
        <v>14750</v>
      </c>
      <c r="I218" s="17" t="str">
        <f>IF($H$1="","Введите курс",Таблица650[[#This Row],[Оптовая цена KRW за 1шт]]/$H$1)</f>
        <v>Введите курс</v>
      </c>
      <c r="J218" s="48"/>
      <c r="K218" s="18">
        <f>Таблица650[[#This Row],[Заказ коробок ]]*Таблица650[[#This Row],[Кол-во шт в коробке]]</f>
        <v>0</v>
      </c>
      <c r="L218" s="54">
        <f>Таблица650[[#This Row],[Общее кол-во шт]]*Таблица650[[#This Row],[Оптовая цена KRW за 1шт]]</f>
        <v>0</v>
      </c>
      <c r="M218" s="19" t="str">
        <f>IFERROR(Таблица650[[#This Row],[Общее кол-во шт]]*Таблица650[[#This Row],[Оптовая цена USD за 1шт]],"")</f>
        <v/>
      </c>
      <c r="N218" s="49"/>
    </row>
    <row r="219" spans="1:14" ht="22.5" customHeight="1">
      <c r="A219" s="44" t="s">
        <v>1496</v>
      </c>
      <c r="B219" s="14">
        <v>8806194016702</v>
      </c>
      <c r="C219" s="50" t="s">
        <v>1751</v>
      </c>
      <c r="D219" s="46" t="s">
        <v>1752</v>
      </c>
      <c r="E219" s="16">
        <v>50000</v>
      </c>
      <c r="F219" s="15">
        <v>0.59</v>
      </c>
      <c r="G219" s="47">
        <v>6</v>
      </c>
      <c r="H219" s="55">
        <f>Таблица650[[#This Row],[Коэфициент стоимости]]*Таблица650[[#This Row],[Розничная цена KRW]]</f>
        <v>29500</v>
      </c>
      <c r="I219" s="17" t="str">
        <f>IF($H$1="","Введите курс",Таблица650[[#This Row],[Оптовая цена KRW за 1шт]]/$H$1)</f>
        <v>Введите курс</v>
      </c>
      <c r="J219" s="48"/>
      <c r="K219" s="18">
        <f>Таблица650[[#This Row],[Заказ коробок ]]*Таблица650[[#This Row],[Кол-во шт в коробке]]</f>
        <v>0</v>
      </c>
      <c r="L219" s="54">
        <f>Таблица650[[#This Row],[Общее кол-во шт]]*Таблица650[[#This Row],[Оптовая цена KRW за 1шт]]</f>
        <v>0</v>
      </c>
      <c r="M219" s="19" t="str">
        <f>IFERROR(Таблица650[[#This Row],[Общее кол-во шт]]*Таблица650[[#This Row],[Оптовая цена USD за 1шт]],"")</f>
        <v/>
      </c>
      <c r="N219" s="49"/>
    </row>
    <row r="220" spans="1:14" ht="22.5" customHeight="1">
      <c r="A220" s="44" t="s">
        <v>1499</v>
      </c>
      <c r="B220" s="14">
        <v>8806194016696</v>
      </c>
      <c r="C220" s="50" t="s">
        <v>1754</v>
      </c>
      <c r="D220" s="46" t="s">
        <v>1755</v>
      </c>
      <c r="E220" s="16">
        <v>25000</v>
      </c>
      <c r="F220" s="15">
        <v>0.59</v>
      </c>
      <c r="G220" s="47">
        <v>6</v>
      </c>
      <c r="H220" s="55">
        <f>Таблица650[[#This Row],[Коэфициент стоимости]]*Таблица650[[#This Row],[Розничная цена KRW]]</f>
        <v>14750</v>
      </c>
      <c r="I220" s="17" t="str">
        <f>IF($H$1="","Введите курс",Таблица650[[#This Row],[Оптовая цена KRW за 1шт]]/$H$1)</f>
        <v>Введите курс</v>
      </c>
      <c r="J220" s="48"/>
      <c r="K220" s="18">
        <f>Таблица650[[#This Row],[Заказ коробок ]]*Таблица650[[#This Row],[Кол-во шт в коробке]]</f>
        <v>0</v>
      </c>
      <c r="L220" s="54">
        <f>Таблица650[[#This Row],[Общее кол-во шт]]*Таблица650[[#This Row],[Оптовая цена KRW за 1шт]]</f>
        <v>0</v>
      </c>
      <c r="M220" s="19" t="str">
        <f>IFERROR(Таблица650[[#This Row],[Общее кол-во шт]]*Таблица650[[#This Row],[Оптовая цена USD за 1шт]],"")</f>
        <v/>
      </c>
      <c r="N220" s="49"/>
    </row>
    <row r="221" spans="1:14" ht="22.5" customHeight="1">
      <c r="A221" s="44" t="s">
        <v>1501</v>
      </c>
      <c r="B221" s="14">
        <v>8806194024721</v>
      </c>
      <c r="C221" s="50" t="s">
        <v>7105</v>
      </c>
      <c r="D221" s="46" t="s">
        <v>7106</v>
      </c>
      <c r="E221" s="16">
        <v>16000</v>
      </c>
      <c r="F221" s="15">
        <v>0.59</v>
      </c>
      <c r="G221" s="47">
        <v>10</v>
      </c>
      <c r="H221" s="55">
        <f>Таблица650[[#This Row],[Коэфициент стоимости]]*Таблица650[[#This Row],[Розничная цена KRW]]</f>
        <v>9440</v>
      </c>
      <c r="I221" s="17" t="str">
        <f>IF($H$1="","Введите курс",Таблица650[[#This Row],[Оптовая цена KRW за 1шт]]/$H$1)</f>
        <v>Введите курс</v>
      </c>
      <c r="J221" s="48"/>
      <c r="K221" s="18">
        <f>Таблица650[[#This Row],[Заказ коробок ]]*Таблица650[[#This Row],[Кол-во шт в коробке]]</f>
        <v>0</v>
      </c>
      <c r="L221" s="54">
        <f>Таблица650[[#This Row],[Общее кол-во шт]]*Таблица650[[#This Row],[Оптовая цена KRW за 1шт]]</f>
        <v>0</v>
      </c>
      <c r="M221" s="19" t="str">
        <f>IFERROR(Таблица650[[#This Row],[Общее кол-во шт]]*Таблица650[[#This Row],[Оптовая цена USD за 1шт]],"")</f>
        <v/>
      </c>
      <c r="N221" s="49"/>
    </row>
    <row r="222" spans="1:14" ht="22.5" customHeight="1">
      <c r="A222" s="44" t="s">
        <v>1504</v>
      </c>
      <c r="B222" s="14">
        <v>8806194021362</v>
      </c>
      <c r="C222" s="50" t="s">
        <v>1757</v>
      </c>
      <c r="D222" s="46" t="s">
        <v>6505</v>
      </c>
      <c r="E222" s="16">
        <v>7000</v>
      </c>
      <c r="F222" s="15">
        <v>0.51</v>
      </c>
      <c r="G222" s="47">
        <v>12</v>
      </c>
      <c r="H222" s="55">
        <f>Таблица650[[#This Row],[Коэфициент стоимости]]*Таблица650[[#This Row],[Розничная цена KRW]]</f>
        <v>3570</v>
      </c>
      <c r="I222" s="17" t="str">
        <f>IF($H$1="","Введите курс",Таблица650[[#This Row],[Оптовая цена KRW за 1шт]]/$H$1)</f>
        <v>Введите курс</v>
      </c>
      <c r="J222" s="48"/>
      <c r="K222" s="18">
        <f>Таблица650[[#This Row],[Заказ коробок ]]*Таблица650[[#This Row],[Кол-во шт в коробке]]</f>
        <v>0</v>
      </c>
      <c r="L222" s="54">
        <f>Таблица650[[#This Row],[Общее кол-во шт]]*Таблица650[[#This Row],[Оптовая цена KRW за 1шт]]</f>
        <v>0</v>
      </c>
      <c r="M222" s="19" t="str">
        <f>IFERROR(Таблица650[[#This Row],[Общее кол-во шт]]*Таблица650[[#This Row],[Оптовая цена USD за 1шт]],"")</f>
        <v/>
      </c>
      <c r="N222" s="49"/>
    </row>
    <row r="223" spans="1:14" ht="22.5" customHeight="1">
      <c r="A223" s="44" t="s">
        <v>1506</v>
      </c>
      <c r="B223" s="14">
        <v>8806194021379</v>
      </c>
      <c r="C223" s="50" t="s">
        <v>1759</v>
      </c>
      <c r="D223" s="46" t="s">
        <v>6506</v>
      </c>
      <c r="E223" s="16">
        <v>7000</v>
      </c>
      <c r="F223" s="15">
        <v>0.51</v>
      </c>
      <c r="G223" s="47">
        <v>12</v>
      </c>
      <c r="H223" s="55">
        <f>Таблица650[[#This Row],[Коэфициент стоимости]]*Таблица650[[#This Row],[Розничная цена KRW]]</f>
        <v>3570</v>
      </c>
      <c r="I223" s="17" t="str">
        <f>IF($H$1="","Введите курс",Таблица650[[#This Row],[Оптовая цена KRW за 1шт]]/$H$1)</f>
        <v>Введите курс</v>
      </c>
      <c r="J223" s="48"/>
      <c r="K223" s="18">
        <f>Таблица650[[#This Row],[Заказ коробок ]]*Таблица650[[#This Row],[Кол-во шт в коробке]]</f>
        <v>0</v>
      </c>
      <c r="L223" s="54">
        <f>Таблица650[[#This Row],[Общее кол-во шт]]*Таблица650[[#This Row],[Оптовая цена KRW за 1шт]]</f>
        <v>0</v>
      </c>
      <c r="M223" s="19" t="str">
        <f>IFERROR(Таблица650[[#This Row],[Общее кол-во шт]]*Таблица650[[#This Row],[Оптовая цена USD за 1шт]],"")</f>
        <v/>
      </c>
      <c r="N223" s="49"/>
    </row>
    <row r="224" spans="1:14" ht="22.5" customHeight="1">
      <c r="A224" s="44" t="s">
        <v>1509</v>
      </c>
      <c r="B224" s="14">
        <v>8806194021409</v>
      </c>
      <c r="C224" s="50" t="s">
        <v>1763</v>
      </c>
      <c r="D224" s="46" t="s">
        <v>1764</v>
      </c>
      <c r="E224" s="16">
        <v>7000</v>
      </c>
      <c r="F224" s="15">
        <v>0.51</v>
      </c>
      <c r="G224" s="47">
        <v>12</v>
      </c>
      <c r="H224" s="55">
        <f>Таблица650[[#This Row],[Коэфициент стоимости]]*Таблица650[[#This Row],[Розничная цена KRW]]</f>
        <v>3570</v>
      </c>
      <c r="I224" s="17" t="str">
        <f>IF($H$1="","Введите курс",Таблица650[[#This Row],[Оптовая цена KRW за 1шт]]/$H$1)</f>
        <v>Введите курс</v>
      </c>
      <c r="J224" s="48"/>
      <c r="K224" s="18">
        <f>Таблица650[[#This Row],[Заказ коробок ]]*Таблица650[[#This Row],[Кол-во шт в коробке]]</f>
        <v>0</v>
      </c>
      <c r="L224" s="54">
        <f>Таблица650[[#This Row],[Общее кол-во шт]]*Таблица650[[#This Row],[Оптовая цена KRW за 1шт]]</f>
        <v>0</v>
      </c>
      <c r="M224" s="19" t="str">
        <f>IFERROR(Таблица650[[#This Row],[Общее кол-во шт]]*Таблица650[[#This Row],[Оптовая цена USD за 1шт]],"")</f>
        <v/>
      </c>
      <c r="N224" s="49"/>
    </row>
    <row r="225" spans="1:14" ht="22.5" customHeight="1">
      <c r="A225" s="44" t="s">
        <v>1511</v>
      </c>
      <c r="B225" s="14">
        <v>8806194021553</v>
      </c>
      <c r="C225" s="50" t="s">
        <v>1766</v>
      </c>
      <c r="D225" s="46" t="s">
        <v>1767</v>
      </c>
      <c r="E225" s="16">
        <v>7000</v>
      </c>
      <c r="F225" s="15">
        <v>0.51</v>
      </c>
      <c r="G225" s="47">
        <v>12</v>
      </c>
      <c r="H225" s="55">
        <f>Таблица650[[#This Row],[Коэфициент стоимости]]*Таблица650[[#This Row],[Розничная цена KRW]]</f>
        <v>3570</v>
      </c>
      <c r="I225" s="17" t="str">
        <f>IF($H$1="","Введите курс",Таблица650[[#This Row],[Оптовая цена KRW за 1шт]]/$H$1)</f>
        <v>Введите курс</v>
      </c>
      <c r="J225" s="48"/>
      <c r="K225" s="18">
        <f>Таблица650[[#This Row],[Заказ коробок ]]*Таблица650[[#This Row],[Кол-во шт в коробке]]</f>
        <v>0</v>
      </c>
      <c r="L225" s="54">
        <f>Таблица650[[#This Row],[Общее кол-во шт]]*Таблица650[[#This Row],[Оптовая цена KRW за 1шт]]</f>
        <v>0</v>
      </c>
      <c r="M225" s="19" t="str">
        <f>IFERROR(Таблица650[[#This Row],[Общее кол-во шт]]*Таблица650[[#This Row],[Оптовая цена USD за 1шт]],"")</f>
        <v/>
      </c>
      <c r="N225" s="49"/>
    </row>
    <row r="226" spans="1:14" ht="22.5" customHeight="1">
      <c r="A226" s="44" t="s">
        <v>1514</v>
      </c>
      <c r="B226" s="14">
        <v>8806358512347</v>
      </c>
      <c r="C226" s="50" t="s">
        <v>1769</v>
      </c>
      <c r="D226" s="46" t="s">
        <v>6507</v>
      </c>
      <c r="E226" s="16">
        <v>8500</v>
      </c>
      <c r="F226" s="15">
        <v>0.51</v>
      </c>
      <c r="G226" s="47">
        <v>12</v>
      </c>
      <c r="H226" s="55">
        <f>Таблица650[[#This Row],[Коэфициент стоимости]]*Таблица650[[#This Row],[Розничная цена KRW]]</f>
        <v>4335</v>
      </c>
      <c r="I226" s="17" t="str">
        <f>IF($H$1="","Введите курс",Таблица650[[#This Row],[Оптовая цена KRW за 1шт]]/$H$1)</f>
        <v>Введите курс</v>
      </c>
      <c r="J226" s="48"/>
      <c r="K226" s="18">
        <f>Таблица650[[#This Row],[Заказ коробок ]]*Таблица650[[#This Row],[Кол-во шт в коробке]]</f>
        <v>0</v>
      </c>
      <c r="L226" s="54">
        <f>Таблица650[[#This Row],[Общее кол-во шт]]*Таблица650[[#This Row],[Оптовая цена KRW за 1шт]]</f>
        <v>0</v>
      </c>
      <c r="M226" s="19" t="str">
        <f>IFERROR(Таблица650[[#This Row],[Общее кол-во шт]]*Таблица650[[#This Row],[Оптовая цена USD за 1шт]],"")</f>
        <v/>
      </c>
      <c r="N226" s="49"/>
    </row>
    <row r="227" spans="1:14" ht="22.5" customHeight="1">
      <c r="A227" s="44" t="s">
        <v>1515</v>
      </c>
      <c r="B227" s="14">
        <v>8806358512361</v>
      </c>
      <c r="C227" s="50" t="s">
        <v>1773</v>
      </c>
      <c r="D227" s="46" t="s">
        <v>6509</v>
      </c>
      <c r="E227" s="16">
        <v>8500</v>
      </c>
      <c r="F227" s="15">
        <v>0.51</v>
      </c>
      <c r="G227" s="47">
        <v>12</v>
      </c>
      <c r="H227" s="55">
        <f>Таблица650[[#This Row],[Коэфициент стоимости]]*Таблица650[[#This Row],[Розничная цена KRW]]</f>
        <v>4335</v>
      </c>
      <c r="I227" s="17" t="str">
        <f>IF($H$1="","Введите курс",Таблица650[[#This Row],[Оптовая цена KRW за 1шт]]/$H$1)</f>
        <v>Введите курс</v>
      </c>
      <c r="J227" s="48"/>
      <c r="K227" s="18">
        <f>Таблица650[[#This Row],[Заказ коробок ]]*Таблица650[[#This Row],[Кол-во шт в коробке]]</f>
        <v>0</v>
      </c>
      <c r="L227" s="54">
        <f>Таблица650[[#This Row],[Общее кол-во шт]]*Таблица650[[#This Row],[Оптовая цена KRW за 1шт]]</f>
        <v>0</v>
      </c>
      <c r="M227" s="19" t="str">
        <f>IFERROR(Таблица650[[#This Row],[Общее кол-во шт]]*Таблица650[[#This Row],[Оптовая цена USD за 1шт]],"")</f>
        <v/>
      </c>
      <c r="N227" s="49"/>
    </row>
    <row r="228" spans="1:14" ht="22.5" customHeight="1">
      <c r="A228" s="44" t="s">
        <v>1517</v>
      </c>
      <c r="B228" s="14">
        <v>8806358541514</v>
      </c>
      <c r="C228" s="50" t="s">
        <v>1775</v>
      </c>
      <c r="D228" s="46" t="s">
        <v>6510</v>
      </c>
      <c r="E228" s="16">
        <v>8500</v>
      </c>
      <c r="F228" s="15">
        <v>0.51</v>
      </c>
      <c r="G228" s="47">
        <v>12</v>
      </c>
      <c r="H228" s="55">
        <f>Таблица650[[#This Row],[Коэфициент стоимости]]*Таблица650[[#This Row],[Розничная цена KRW]]</f>
        <v>4335</v>
      </c>
      <c r="I228" s="17" t="str">
        <f>IF($H$1="","Введите курс",Таблица650[[#This Row],[Оптовая цена KRW за 1шт]]/$H$1)</f>
        <v>Введите курс</v>
      </c>
      <c r="J228" s="48"/>
      <c r="K228" s="18">
        <f>Таблица650[[#This Row],[Заказ коробок ]]*Таблица650[[#This Row],[Кол-во шт в коробке]]</f>
        <v>0</v>
      </c>
      <c r="L228" s="54">
        <f>Таблица650[[#This Row],[Общее кол-во шт]]*Таблица650[[#This Row],[Оптовая цена KRW за 1шт]]</f>
        <v>0</v>
      </c>
      <c r="M228" s="19" t="str">
        <f>IFERROR(Таблица650[[#This Row],[Общее кол-во шт]]*Таблица650[[#This Row],[Оптовая цена USD за 1шт]],"")</f>
        <v/>
      </c>
      <c r="N228" s="49"/>
    </row>
    <row r="229" spans="1:14" ht="22.5" customHeight="1">
      <c r="A229" s="44" t="s">
        <v>1520</v>
      </c>
      <c r="B229" s="14">
        <v>8806194029306</v>
      </c>
      <c r="C229" s="50" t="s">
        <v>1777</v>
      </c>
      <c r="D229" s="46" t="s">
        <v>6511</v>
      </c>
      <c r="E229" s="16">
        <v>12000</v>
      </c>
      <c r="F229" s="15">
        <v>0.51</v>
      </c>
      <c r="G229" s="47">
        <v>6</v>
      </c>
      <c r="H229" s="55">
        <f>Таблица650[[#This Row],[Коэфициент стоимости]]*Таблица650[[#This Row],[Розничная цена KRW]]</f>
        <v>6120</v>
      </c>
      <c r="I229" s="17" t="str">
        <f>IF($H$1="","Введите курс",Таблица650[[#This Row],[Оптовая цена KRW за 1шт]]/$H$1)</f>
        <v>Введите курс</v>
      </c>
      <c r="J229" s="48"/>
      <c r="K229" s="18">
        <f>Таблица650[[#This Row],[Заказ коробок ]]*Таблица650[[#This Row],[Кол-во шт в коробке]]</f>
        <v>0</v>
      </c>
      <c r="L229" s="54">
        <f>Таблица650[[#This Row],[Общее кол-во шт]]*Таблица650[[#This Row],[Оптовая цена KRW за 1шт]]</f>
        <v>0</v>
      </c>
      <c r="M229" s="19" t="str">
        <f>IFERROR(Таблица650[[#This Row],[Общее кол-во шт]]*Таблица650[[#This Row],[Оптовая цена USD за 1шт]],"")</f>
        <v/>
      </c>
      <c r="N229" s="49"/>
    </row>
    <row r="230" spans="1:14" ht="22.5" customHeight="1">
      <c r="A230" s="44" t="s">
        <v>1523</v>
      </c>
      <c r="B230" s="14">
        <v>8806194029313</v>
      </c>
      <c r="C230" s="50" t="s">
        <v>1779</v>
      </c>
      <c r="D230" s="46" t="s">
        <v>6512</v>
      </c>
      <c r="E230" s="16">
        <v>12000</v>
      </c>
      <c r="F230" s="15">
        <v>0.51</v>
      </c>
      <c r="G230" s="47">
        <v>6</v>
      </c>
      <c r="H230" s="55">
        <f>Таблица650[[#This Row],[Коэфициент стоимости]]*Таблица650[[#This Row],[Розничная цена KRW]]</f>
        <v>6120</v>
      </c>
      <c r="I230" s="17" t="str">
        <f>IF($H$1="","Введите курс",Таблица650[[#This Row],[Оптовая цена KRW за 1шт]]/$H$1)</f>
        <v>Введите курс</v>
      </c>
      <c r="J230" s="48"/>
      <c r="K230" s="18">
        <f>Таблица650[[#This Row],[Заказ коробок ]]*Таблица650[[#This Row],[Кол-во шт в коробке]]</f>
        <v>0</v>
      </c>
      <c r="L230" s="54">
        <f>Таблица650[[#This Row],[Общее кол-во шт]]*Таблица650[[#This Row],[Оптовая цена KRW за 1шт]]</f>
        <v>0</v>
      </c>
      <c r="M230" s="19" t="str">
        <f>IFERROR(Таблица650[[#This Row],[Общее кол-во шт]]*Таблица650[[#This Row],[Оптовая цена USD за 1шт]],"")</f>
        <v/>
      </c>
      <c r="N230" s="49"/>
    </row>
    <row r="231" spans="1:14" ht="22.5" customHeight="1">
      <c r="A231" s="44" t="s">
        <v>1525</v>
      </c>
      <c r="B231" s="14">
        <v>8806194053745</v>
      </c>
      <c r="C231" s="50" t="s">
        <v>7107</v>
      </c>
      <c r="D231" s="46" t="s">
        <v>7108</v>
      </c>
      <c r="E231" s="16">
        <v>21800</v>
      </c>
      <c r="F231" s="15">
        <v>0.51</v>
      </c>
      <c r="G231" s="47">
        <v>6</v>
      </c>
      <c r="H231" s="55">
        <f>Таблица650[[#This Row],[Коэфициент стоимости]]*Таблица650[[#This Row],[Розничная цена KRW]]</f>
        <v>11118</v>
      </c>
      <c r="I231" s="17" t="str">
        <f>IF($H$1="","Введите курс",Таблица650[[#This Row],[Оптовая цена KRW за 1шт]]/$H$1)</f>
        <v>Введите курс</v>
      </c>
      <c r="J231" s="48"/>
      <c r="K231" s="18">
        <f>Таблица650[[#This Row],[Заказ коробок ]]*Таблица650[[#This Row],[Кол-во шт в коробке]]</f>
        <v>0</v>
      </c>
      <c r="L231" s="54">
        <f>Таблица650[[#This Row],[Общее кол-во шт]]*Таблица650[[#This Row],[Оптовая цена KRW за 1шт]]</f>
        <v>0</v>
      </c>
      <c r="M231" s="19" t="str">
        <f>IFERROR(Таблица650[[#This Row],[Общее кол-во шт]]*Таблица650[[#This Row],[Оптовая цена USD за 1шт]],"")</f>
        <v/>
      </c>
      <c r="N231" s="49"/>
    </row>
    <row r="232" spans="1:14" ht="22.5" customHeight="1">
      <c r="A232" s="44" t="s">
        <v>1527</v>
      </c>
      <c r="B232" s="14">
        <v>8806194062327</v>
      </c>
      <c r="C232" s="50" t="s">
        <v>6764</v>
      </c>
      <c r="D232" s="46" t="s">
        <v>6765</v>
      </c>
      <c r="E232" s="16">
        <v>23800</v>
      </c>
      <c r="F232" s="15">
        <v>0.51</v>
      </c>
      <c r="G232" s="47">
        <v>6</v>
      </c>
      <c r="H232" s="55">
        <f>Таблица650[[#This Row],[Коэфициент стоимости]]*Таблица650[[#This Row],[Розничная цена KRW]]</f>
        <v>12138</v>
      </c>
      <c r="I232" s="17" t="str">
        <f>IF($H$1="","Введите курс",Таблица650[[#This Row],[Оптовая цена KRW за 1шт]]/$H$1)</f>
        <v>Введите курс</v>
      </c>
      <c r="J232" s="48"/>
      <c r="K232" s="18">
        <f>Таблица650[[#This Row],[Заказ коробок ]]*Таблица650[[#This Row],[Кол-во шт в коробке]]</f>
        <v>0</v>
      </c>
      <c r="L232" s="54">
        <f>Таблица650[[#This Row],[Общее кол-во шт]]*Таблица650[[#This Row],[Оптовая цена KRW за 1шт]]</f>
        <v>0</v>
      </c>
      <c r="M232" s="19" t="str">
        <f>IFERROR(Таблица650[[#This Row],[Общее кол-во шт]]*Таблица650[[#This Row],[Оптовая цена USD за 1шт]],"")</f>
        <v/>
      </c>
      <c r="N232" s="49"/>
    </row>
    <row r="233" spans="1:14" ht="22.5" customHeight="1">
      <c r="A233" s="44" t="s">
        <v>1528</v>
      </c>
      <c r="B233" s="14">
        <v>8806194062334</v>
      </c>
      <c r="C233" s="50" t="s">
        <v>6513</v>
      </c>
      <c r="D233" s="46" t="s">
        <v>6514</v>
      </c>
      <c r="E233" s="16">
        <v>23800</v>
      </c>
      <c r="F233" s="15">
        <v>0.51</v>
      </c>
      <c r="G233" s="47">
        <v>6</v>
      </c>
      <c r="H233" s="55">
        <f>Таблица650[[#This Row],[Коэфициент стоимости]]*Таблица650[[#This Row],[Розничная цена KRW]]</f>
        <v>12138</v>
      </c>
      <c r="I233" s="17" t="str">
        <f>IF($H$1="","Введите курс",Таблица650[[#This Row],[Оптовая цена KRW за 1шт]]/$H$1)</f>
        <v>Введите курс</v>
      </c>
      <c r="J233" s="48"/>
      <c r="K233" s="18">
        <f>Таблица650[[#This Row],[Заказ коробок ]]*Таблица650[[#This Row],[Кол-во шт в коробке]]</f>
        <v>0</v>
      </c>
      <c r="L233" s="54">
        <f>Таблица650[[#This Row],[Общее кол-во шт]]*Таблица650[[#This Row],[Оптовая цена KRW за 1шт]]</f>
        <v>0</v>
      </c>
      <c r="M233" s="19" t="str">
        <f>IFERROR(Таблица650[[#This Row],[Общее кол-во шт]]*Таблица650[[#This Row],[Оптовая цена USD за 1шт]],"")</f>
        <v/>
      </c>
      <c r="N233" s="49"/>
    </row>
    <row r="234" spans="1:14" ht="22.5" customHeight="1">
      <c r="A234" s="44" t="s">
        <v>1531</v>
      </c>
      <c r="B234" s="14">
        <v>8806194062303</v>
      </c>
      <c r="C234" s="50" t="s">
        <v>2715</v>
      </c>
      <c r="D234" s="46" t="s">
        <v>2716</v>
      </c>
      <c r="E234" s="16">
        <v>1500</v>
      </c>
      <c r="F234" s="15">
        <v>0.51</v>
      </c>
      <c r="G234" s="47">
        <v>10</v>
      </c>
      <c r="H234" s="55">
        <f>Таблица650[[#This Row],[Коэфициент стоимости]]*Таблица650[[#This Row],[Розничная цена KRW]]</f>
        <v>765</v>
      </c>
      <c r="I234" s="17" t="str">
        <f>IF($H$1="","Введите курс",Таблица650[[#This Row],[Оптовая цена KRW за 1шт]]/$H$1)</f>
        <v>Введите курс</v>
      </c>
      <c r="J234" s="48"/>
      <c r="K234" s="18">
        <f>Таблица650[[#This Row],[Заказ коробок ]]*Таблица650[[#This Row],[Кол-во шт в коробке]]</f>
        <v>0</v>
      </c>
      <c r="L234" s="54">
        <f>Таблица650[[#This Row],[Общее кол-во шт]]*Таблица650[[#This Row],[Оптовая цена KRW за 1шт]]</f>
        <v>0</v>
      </c>
      <c r="M234" s="19" t="str">
        <f>IFERROR(Таблица650[[#This Row],[Общее кол-во шт]]*Таблица650[[#This Row],[Оптовая цена USD за 1шт]],"")</f>
        <v/>
      </c>
      <c r="N234" s="49"/>
    </row>
    <row r="235" spans="1:14" ht="22.5" customHeight="1">
      <c r="A235" s="44" t="s">
        <v>1534</v>
      </c>
      <c r="B235" s="14">
        <v>8806194062297</v>
      </c>
      <c r="C235" s="50" t="s">
        <v>2717</v>
      </c>
      <c r="D235" s="46" t="s">
        <v>2718</v>
      </c>
      <c r="E235" s="16">
        <v>11000</v>
      </c>
      <c r="F235" s="15">
        <v>0.51</v>
      </c>
      <c r="G235" s="47">
        <v>6</v>
      </c>
      <c r="H235" s="55">
        <f>Таблица650[[#This Row],[Коэфициент стоимости]]*Таблица650[[#This Row],[Розничная цена KRW]]</f>
        <v>5610</v>
      </c>
      <c r="I235" s="17" t="str">
        <f>IF($H$1="","Введите курс",Таблица650[[#This Row],[Оптовая цена KRW за 1шт]]/$H$1)</f>
        <v>Введите курс</v>
      </c>
      <c r="J235" s="48"/>
      <c r="K235" s="18">
        <f>Таблица650[[#This Row],[Заказ коробок ]]*Таблица650[[#This Row],[Кол-во шт в коробке]]</f>
        <v>0</v>
      </c>
      <c r="L235" s="54">
        <f>Таблица650[[#This Row],[Общее кол-во шт]]*Таблица650[[#This Row],[Оптовая цена KRW за 1шт]]</f>
        <v>0</v>
      </c>
      <c r="M235" s="19" t="str">
        <f>IFERROR(Таблица650[[#This Row],[Общее кол-во шт]]*Таблица650[[#This Row],[Оптовая цена USD за 1шт]],"")</f>
        <v/>
      </c>
      <c r="N235" s="49"/>
    </row>
    <row r="236" spans="1:14" ht="22.5" customHeight="1">
      <c r="A236" s="44" t="s">
        <v>1536</v>
      </c>
      <c r="B236" s="14">
        <v>8806194062235</v>
      </c>
      <c r="C236" s="50" t="s">
        <v>2678</v>
      </c>
      <c r="D236" s="46" t="s">
        <v>2679</v>
      </c>
      <c r="E236" s="16">
        <v>16500</v>
      </c>
      <c r="F236" s="15">
        <v>0.51</v>
      </c>
      <c r="G236" s="47">
        <v>6</v>
      </c>
      <c r="H236" s="55">
        <f>Таблица650[[#This Row],[Коэфициент стоимости]]*Таблица650[[#This Row],[Розничная цена KRW]]</f>
        <v>8415</v>
      </c>
      <c r="I236" s="17" t="str">
        <f>IF($H$1="","Введите курс",Таблица650[[#This Row],[Оптовая цена KRW за 1шт]]/$H$1)</f>
        <v>Введите курс</v>
      </c>
      <c r="J236" s="48"/>
      <c r="K236" s="18">
        <f>Таблица650[[#This Row],[Заказ коробок ]]*Таблица650[[#This Row],[Кол-во шт в коробке]]</f>
        <v>0</v>
      </c>
      <c r="L236" s="54">
        <f>Таблица650[[#This Row],[Общее кол-во шт]]*Таблица650[[#This Row],[Оптовая цена KRW за 1шт]]</f>
        <v>0</v>
      </c>
      <c r="M236" s="19" t="str">
        <f>IFERROR(Таблица650[[#This Row],[Общее кол-во шт]]*Таблица650[[#This Row],[Оптовая цена USD за 1шт]],"")</f>
        <v/>
      </c>
      <c r="N236" s="49"/>
    </row>
    <row r="237" spans="1:14" ht="22.5" customHeight="1">
      <c r="A237" s="44" t="s">
        <v>1537</v>
      </c>
      <c r="B237" s="14">
        <v>8806194062242</v>
      </c>
      <c r="C237" s="50" t="s">
        <v>2684</v>
      </c>
      <c r="D237" s="46" t="s">
        <v>2685</v>
      </c>
      <c r="E237" s="16">
        <v>16500</v>
      </c>
      <c r="F237" s="15">
        <v>0.51</v>
      </c>
      <c r="G237" s="47">
        <v>6</v>
      </c>
      <c r="H237" s="55">
        <f>Таблица650[[#This Row],[Коэфициент стоимости]]*Таблица650[[#This Row],[Розничная цена KRW]]</f>
        <v>8415</v>
      </c>
      <c r="I237" s="17" t="str">
        <f>IF($H$1="","Введите курс",Таблица650[[#This Row],[Оптовая цена KRW за 1шт]]/$H$1)</f>
        <v>Введите курс</v>
      </c>
      <c r="J237" s="48"/>
      <c r="K237" s="18">
        <f>Таблица650[[#This Row],[Заказ коробок ]]*Таблица650[[#This Row],[Кол-во шт в коробке]]</f>
        <v>0</v>
      </c>
      <c r="L237" s="54">
        <f>Таблица650[[#This Row],[Общее кол-во шт]]*Таблица650[[#This Row],[Оптовая цена KRW за 1шт]]</f>
        <v>0</v>
      </c>
      <c r="M237" s="19" t="str">
        <f>IFERROR(Таблица650[[#This Row],[Общее кол-во шт]]*Таблица650[[#This Row],[Оптовая цена USD за 1шт]],"")</f>
        <v/>
      </c>
      <c r="N237" s="49"/>
    </row>
    <row r="238" spans="1:14" ht="22.5" customHeight="1">
      <c r="A238" s="44" t="s">
        <v>1538</v>
      </c>
      <c r="B238" s="14">
        <v>8806194062228</v>
      </c>
      <c r="C238" s="50" t="s">
        <v>2682</v>
      </c>
      <c r="D238" s="46" t="s">
        <v>2683</v>
      </c>
      <c r="E238" s="16">
        <v>15500</v>
      </c>
      <c r="F238" s="15">
        <v>0.51</v>
      </c>
      <c r="G238" s="47">
        <v>6</v>
      </c>
      <c r="H238" s="55">
        <f>Таблица650[[#This Row],[Коэфициент стоимости]]*Таблица650[[#This Row],[Розничная цена KRW]]</f>
        <v>7905</v>
      </c>
      <c r="I238" s="17" t="str">
        <f>IF($H$1="","Введите курс",Таблица650[[#This Row],[Оптовая цена KRW за 1шт]]/$H$1)</f>
        <v>Введите курс</v>
      </c>
      <c r="J238" s="48"/>
      <c r="K238" s="18">
        <f>Таблица650[[#This Row],[Заказ коробок ]]*Таблица650[[#This Row],[Кол-во шт в коробке]]</f>
        <v>0</v>
      </c>
      <c r="L238" s="54">
        <f>Таблица650[[#This Row],[Общее кол-во шт]]*Таблица650[[#This Row],[Оптовая цена KRW за 1шт]]</f>
        <v>0</v>
      </c>
      <c r="M238" s="19" t="str">
        <f>IFERROR(Таблица650[[#This Row],[Общее кол-во шт]]*Таблица650[[#This Row],[Оптовая цена USD за 1шт]],"")</f>
        <v/>
      </c>
      <c r="N238" s="49"/>
    </row>
    <row r="239" spans="1:14" ht="22.5" customHeight="1">
      <c r="A239" s="44" t="s">
        <v>1539</v>
      </c>
      <c r="B239" s="14">
        <v>8806194062211</v>
      </c>
      <c r="C239" s="50" t="s">
        <v>2680</v>
      </c>
      <c r="D239" s="46" t="s">
        <v>2681</v>
      </c>
      <c r="E239" s="16">
        <v>15500</v>
      </c>
      <c r="F239" s="15">
        <v>0.51</v>
      </c>
      <c r="G239" s="47">
        <v>6</v>
      </c>
      <c r="H239" s="55">
        <f>Таблица650[[#This Row],[Коэфициент стоимости]]*Таблица650[[#This Row],[Розничная цена KRW]]</f>
        <v>7905</v>
      </c>
      <c r="I239" s="17" t="str">
        <f>IF($H$1="","Введите курс",Таблица650[[#This Row],[Оптовая цена KRW за 1шт]]/$H$1)</f>
        <v>Введите курс</v>
      </c>
      <c r="J239" s="48"/>
      <c r="K239" s="18">
        <f>Таблица650[[#This Row],[Заказ коробок ]]*Таблица650[[#This Row],[Кол-во шт в коробке]]</f>
        <v>0</v>
      </c>
      <c r="L239" s="54">
        <f>Таблица650[[#This Row],[Общее кол-во шт]]*Таблица650[[#This Row],[Оптовая цена KRW за 1шт]]</f>
        <v>0</v>
      </c>
      <c r="M239" s="19" t="str">
        <f>IFERROR(Таблица650[[#This Row],[Общее кол-во шт]]*Таблица650[[#This Row],[Оптовая цена USD за 1шт]],"")</f>
        <v/>
      </c>
      <c r="N239" s="49"/>
    </row>
    <row r="240" spans="1:14" ht="22.5" customHeight="1">
      <c r="A240" s="44" t="s">
        <v>1541</v>
      </c>
      <c r="B240" s="14">
        <v>8806194062280</v>
      </c>
      <c r="C240" s="50" t="s">
        <v>2686</v>
      </c>
      <c r="D240" s="46" t="s">
        <v>2687</v>
      </c>
      <c r="E240" s="16">
        <v>11000</v>
      </c>
      <c r="F240" s="15">
        <v>0.51</v>
      </c>
      <c r="G240" s="47">
        <v>6</v>
      </c>
      <c r="H240" s="55">
        <f>Таблица650[[#This Row],[Коэфициент стоимости]]*Таблица650[[#This Row],[Розничная цена KRW]]</f>
        <v>5610</v>
      </c>
      <c r="I240" s="17" t="str">
        <f>IF($H$1="","Введите курс",Таблица650[[#This Row],[Оптовая цена KRW за 1шт]]/$H$1)</f>
        <v>Введите курс</v>
      </c>
      <c r="J240" s="48"/>
      <c r="K240" s="18">
        <f>Таблица650[[#This Row],[Заказ коробок ]]*Таблица650[[#This Row],[Кол-во шт в коробке]]</f>
        <v>0</v>
      </c>
      <c r="L240" s="54">
        <f>Таблица650[[#This Row],[Общее кол-во шт]]*Таблица650[[#This Row],[Оптовая цена KRW за 1шт]]</f>
        <v>0</v>
      </c>
      <c r="M240" s="19" t="str">
        <f>IFERROR(Таблица650[[#This Row],[Общее кол-во шт]]*Таблица650[[#This Row],[Оптовая цена USD за 1шт]],"")</f>
        <v/>
      </c>
      <c r="N240" s="49"/>
    </row>
    <row r="241" spans="1:14" ht="22.5" customHeight="1">
      <c r="A241" s="44" t="s">
        <v>1543</v>
      </c>
      <c r="B241" s="14">
        <v>8806358514068</v>
      </c>
      <c r="C241" s="50" t="s">
        <v>6515</v>
      </c>
      <c r="D241" s="46" t="s">
        <v>6516</v>
      </c>
      <c r="E241" s="16">
        <v>6000</v>
      </c>
      <c r="F241" s="15">
        <v>0.51</v>
      </c>
      <c r="G241" s="47">
        <v>6</v>
      </c>
      <c r="H241" s="55">
        <f>Таблица650[[#This Row],[Коэфициент стоимости]]*Таблица650[[#This Row],[Розничная цена KRW]]</f>
        <v>3060</v>
      </c>
      <c r="I241" s="17" t="str">
        <f>IF($H$1="","Введите курс",Таблица650[[#This Row],[Оптовая цена KRW за 1шт]]/$H$1)</f>
        <v>Введите курс</v>
      </c>
      <c r="J241" s="48"/>
      <c r="K241" s="18">
        <f>Таблица650[[#This Row],[Заказ коробок ]]*Таблица650[[#This Row],[Кол-во шт в коробке]]</f>
        <v>0</v>
      </c>
      <c r="L241" s="54">
        <f>Таблица650[[#This Row],[Общее кол-во шт]]*Таблица650[[#This Row],[Оптовая цена KRW за 1шт]]</f>
        <v>0</v>
      </c>
      <c r="M241" s="19" t="str">
        <f>IFERROR(Таблица650[[#This Row],[Общее кол-во шт]]*Таблица650[[#This Row],[Оптовая цена USD за 1шт]],"")</f>
        <v/>
      </c>
      <c r="N241" s="49"/>
    </row>
    <row r="242" spans="1:14" ht="22.5" customHeight="1">
      <c r="A242" s="44" t="s">
        <v>1545</v>
      </c>
      <c r="B242" s="14">
        <v>8806358514051</v>
      </c>
      <c r="C242" s="50" t="s">
        <v>1797</v>
      </c>
      <c r="D242" s="46" t="s">
        <v>6517</v>
      </c>
      <c r="E242" s="16">
        <v>8800</v>
      </c>
      <c r="F242" s="15">
        <v>0.51</v>
      </c>
      <c r="G242" s="47">
        <v>6</v>
      </c>
      <c r="H242" s="55">
        <f>Таблица650[[#This Row],[Коэфициент стоимости]]*Таблица650[[#This Row],[Розничная цена KRW]]</f>
        <v>4488</v>
      </c>
      <c r="I242" s="17" t="str">
        <f>IF($H$1="","Введите курс",Таблица650[[#This Row],[Оптовая цена KRW за 1шт]]/$H$1)</f>
        <v>Введите курс</v>
      </c>
      <c r="J242" s="48"/>
      <c r="K242" s="18">
        <f>Таблица650[[#This Row],[Заказ коробок ]]*Таблица650[[#This Row],[Кол-во шт в коробке]]</f>
        <v>0</v>
      </c>
      <c r="L242" s="54">
        <f>Таблица650[[#This Row],[Общее кол-во шт]]*Таблица650[[#This Row],[Оптовая цена KRW за 1шт]]</f>
        <v>0</v>
      </c>
      <c r="M242" s="19" t="str">
        <f>IFERROR(Таблица650[[#This Row],[Общее кол-во шт]]*Таблица650[[#This Row],[Оптовая цена USD за 1шт]],"")</f>
        <v/>
      </c>
      <c r="N242" s="49"/>
    </row>
    <row r="243" spans="1:14" ht="22.5" customHeight="1">
      <c r="A243" s="44" t="s">
        <v>1548</v>
      </c>
      <c r="B243" s="14">
        <v>8806194044644</v>
      </c>
      <c r="C243" s="50" t="s">
        <v>1805</v>
      </c>
      <c r="D243" s="46" t="s">
        <v>2694</v>
      </c>
      <c r="E243" s="16">
        <v>2000</v>
      </c>
      <c r="F243" s="15">
        <v>0.59</v>
      </c>
      <c r="G243" s="47">
        <v>12</v>
      </c>
      <c r="H243" s="55">
        <f>Таблица650[[#This Row],[Коэфициент стоимости]]*Таблица650[[#This Row],[Розничная цена KRW]]</f>
        <v>1180</v>
      </c>
      <c r="I243" s="17" t="str">
        <f>IF($H$1="","Введите курс",Таблица650[[#This Row],[Оптовая цена KRW за 1шт]]/$H$1)</f>
        <v>Введите курс</v>
      </c>
      <c r="J243" s="48"/>
      <c r="K243" s="18">
        <f>Таблица650[[#This Row],[Заказ коробок ]]*Таблица650[[#This Row],[Кол-во шт в коробке]]</f>
        <v>0</v>
      </c>
      <c r="L243" s="54">
        <f>Таблица650[[#This Row],[Общее кол-во шт]]*Таблица650[[#This Row],[Оптовая цена KRW за 1шт]]</f>
        <v>0</v>
      </c>
      <c r="M243" s="19" t="str">
        <f>IFERROR(Таблица650[[#This Row],[Общее кол-во шт]]*Таблица650[[#This Row],[Оптовая цена USD за 1шт]],"")</f>
        <v/>
      </c>
      <c r="N243" s="49"/>
    </row>
    <row r="244" spans="1:14" ht="22.5" customHeight="1">
      <c r="A244" s="44" t="s">
        <v>1551</v>
      </c>
      <c r="B244" s="14">
        <v>8806358512323</v>
      </c>
      <c r="C244" s="50" t="s">
        <v>1809</v>
      </c>
      <c r="D244" s="46" t="s">
        <v>1810</v>
      </c>
      <c r="E244" s="16">
        <v>1000</v>
      </c>
      <c r="F244" s="15">
        <v>0.51</v>
      </c>
      <c r="G244" s="47">
        <v>10</v>
      </c>
      <c r="H244" s="55">
        <f>Таблица650[[#This Row],[Коэфициент стоимости]]*Таблица650[[#This Row],[Розничная цена KRW]]</f>
        <v>510</v>
      </c>
      <c r="I244" s="17" t="str">
        <f>IF($H$1="","Введите курс",Таблица650[[#This Row],[Оптовая цена KRW за 1шт]]/$H$1)</f>
        <v>Введите курс</v>
      </c>
      <c r="J244" s="48"/>
      <c r="K244" s="18">
        <f>Таблица650[[#This Row],[Заказ коробок ]]*Таблица650[[#This Row],[Кол-во шт в коробке]]</f>
        <v>0</v>
      </c>
      <c r="L244" s="54">
        <f>Таблица650[[#This Row],[Общее кол-во шт]]*Таблица650[[#This Row],[Оптовая цена KRW за 1шт]]</f>
        <v>0</v>
      </c>
      <c r="M244" s="19" t="str">
        <f>IFERROR(Таблица650[[#This Row],[Общее кол-во шт]]*Таблица650[[#This Row],[Оптовая цена USD за 1шт]],"")</f>
        <v/>
      </c>
      <c r="N244" s="49"/>
    </row>
    <row r="245" spans="1:14" ht="22.5" customHeight="1">
      <c r="A245" s="44" t="s">
        <v>1554</v>
      </c>
      <c r="B245" s="14">
        <v>8806194004464</v>
      </c>
      <c r="C245" s="50" t="s">
        <v>1812</v>
      </c>
      <c r="D245" s="46" t="s">
        <v>1813</v>
      </c>
      <c r="E245" s="16">
        <v>1000</v>
      </c>
      <c r="F245" s="15">
        <v>0.51</v>
      </c>
      <c r="G245" s="47">
        <v>10</v>
      </c>
      <c r="H245" s="55">
        <f>Таблица650[[#This Row],[Коэфициент стоимости]]*Таблица650[[#This Row],[Розничная цена KRW]]</f>
        <v>510</v>
      </c>
      <c r="I245" s="17" t="str">
        <f>IF($H$1="","Введите курс",Таблица650[[#This Row],[Оптовая цена KRW за 1шт]]/$H$1)</f>
        <v>Введите курс</v>
      </c>
      <c r="J245" s="48"/>
      <c r="K245" s="18">
        <f>Таблица650[[#This Row],[Заказ коробок ]]*Таблица650[[#This Row],[Кол-во шт в коробке]]</f>
        <v>0</v>
      </c>
      <c r="L245" s="54">
        <f>Таблица650[[#This Row],[Общее кол-во шт]]*Таблица650[[#This Row],[Оптовая цена KRW за 1шт]]</f>
        <v>0</v>
      </c>
      <c r="M245" s="19" t="str">
        <f>IFERROR(Таблица650[[#This Row],[Общее кол-во шт]]*Таблица650[[#This Row],[Оптовая цена USD за 1шт]],"")</f>
        <v/>
      </c>
      <c r="N245" s="49"/>
    </row>
    <row r="246" spans="1:14" ht="22.5" customHeight="1">
      <c r="A246" s="44" t="s">
        <v>1557</v>
      </c>
      <c r="B246" s="14">
        <v>8806194004488</v>
      </c>
      <c r="C246" s="50" t="s">
        <v>1830</v>
      </c>
      <c r="D246" s="46" t="s">
        <v>1831</v>
      </c>
      <c r="E246" s="16">
        <v>1000</v>
      </c>
      <c r="F246" s="15">
        <v>0.51</v>
      </c>
      <c r="G246" s="47">
        <v>10</v>
      </c>
      <c r="H246" s="55">
        <f>Таблица650[[#This Row],[Коэфициент стоимости]]*Таблица650[[#This Row],[Розничная цена KRW]]</f>
        <v>510</v>
      </c>
      <c r="I246" s="17" t="str">
        <f>IF($H$1="","Введите курс",Таблица650[[#This Row],[Оптовая цена KRW за 1шт]]/$H$1)</f>
        <v>Введите курс</v>
      </c>
      <c r="J246" s="48"/>
      <c r="K246" s="18">
        <f>Таблица650[[#This Row],[Заказ коробок ]]*Таблица650[[#This Row],[Кол-во шт в коробке]]</f>
        <v>0</v>
      </c>
      <c r="L246" s="54">
        <f>Таблица650[[#This Row],[Общее кол-во шт]]*Таблица650[[#This Row],[Оптовая цена KRW за 1шт]]</f>
        <v>0</v>
      </c>
      <c r="M246" s="19" t="str">
        <f>IFERROR(Таблица650[[#This Row],[Общее кол-во шт]]*Таблица650[[#This Row],[Оптовая цена USD за 1шт]],"")</f>
        <v/>
      </c>
      <c r="N246" s="49"/>
    </row>
    <row r="247" spans="1:14" ht="22.5" customHeight="1">
      <c r="A247" s="44" t="s">
        <v>1560</v>
      </c>
      <c r="B247" s="14">
        <v>8806194042275</v>
      </c>
      <c r="C247" s="50" t="s">
        <v>6522</v>
      </c>
      <c r="D247" s="46" t="s">
        <v>6523</v>
      </c>
      <c r="E247" s="16">
        <v>11800</v>
      </c>
      <c r="F247" s="15">
        <v>0.51</v>
      </c>
      <c r="G247" s="47">
        <v>6</v>
      </c>
      <c r="H247" s="55">
        <f>Таблица650[[#This Row],[Коэфициент стоимости]]*Таблица650[[#This Row],[Розничная цена KRW]]</f>
        <v>6018</v>
      </c>
      <c r="I247" s="17" t="str">
        <f>IF($H$1="","Введите курс",Таблица650[[#This Row],[Оптовая цена KRW за 1шт]]/$H$1)</f>
        <v>Введите курс</v>
      </c>
      <c r="J247" s="48"/>
      <c r="K247" s="18">
        <f>Таблица650[[#This Row],[Заказ коробок ]]*Таблица650[[#This Row],[Кол-во шт в коробке]]</f>
        <v>0</v>
      </c>
      <c r="L247" s="54">
        <f>Таблица650[[#This Row],[Общее кол-во шт]]*Таблица650[[#This Row],[Оптовая цена KRW за 1шт]]</f>
        <v>0</v>
      </c>
      <c r="M247" s="19" t="str">
        <f>IFERROR(Таблица650[[#This Row],[Общее кол-во шт]]*Таблица650[[#This Row],[Оптовая цена USD за 1шт]],"")</f>
        <v/>
      </c>
      <c r="N247" s="49"/>
    </row>
    <row r="248" spans="1:14" ht="22.5" customHeight="1">
      <c r="A248" s="44" t="s">
        <v>1563</v>
      </c>
      <c r="B248" s="14">
        <v>8806194029559</v>
      </c>
      <c r="C248" s="50" t="s">
        <v>6524</v>
      </c>
      <c r="D248" s="46" t="s">
        <v>1848</v>
      </c>
      <c r="E248" s="16">
        <v>11800</v>
      </c>
      <c r="F248" s="15">
        <v>0.51</v>
      </c>
      <c r="G248" s="47">
        <v>6</v>
      </c>
      <c r="H248" s="55">
        <f>Таблица650[[#This Row],[Коэфициент стоимости]]*Таблица650[[#This Row],[Розничная цена KRW]]</f>
        <v>6018</v>
      </c>
      <c r="I248" s="17" t="str">
        <f>IF($H$1="","Введите курс",Таблица650[[#This Row],[Оптовая цена KRW за 1шт]]/$H$1)</f>
        <v>Введите курс</v>
      </c>
      <c r="J248" s="48"/>
      <c r="K248" s="18">
        <f>Таблица650[[#This Row],[Заказ коробок ]]*Таблица650[[#This Row],[Кол-во шт в коробке]]</f>
        <v>0</v>
      </c>
      <c r="L248" s="54">
        <f>Таблица650[[#This Row],[Общее кол-во шт]]*Таблица650[[#This Row],[Оптовая цена KRW за 1шт]]</f>
        <v>0</v>
      </c>
      <c r="M248" s="19" t="str">
        <f>IFERROR(Таблица650[[#This Row],[Общее кол-во шт]]*Таблица650[[#This Row],[Оптовая цена USD за 1шт]],"")</f>
        <v/>
      </c>
      <c r="N248" s="49"/>
    </row>
    <row r="249" spans="1:14" ht="22.5" customHeight="1">
      <c r="A249" s="44" t="s">
        <v>1564</v>
      </c>
      <c r="B249" s="14">
        <v>8806194054216</v>
      </c>
      <c r="C249" s="50" t="s">
        <v>6525</v>
      </c>
      <c r="D249" s="46" t="s">
        <v>6526</v>
      </c>
      <c r="E249" s="16">
        <v>11800</v>
      </c>
      <c r="F249" s="15">
        <v>0.51</v>
      </c>
      <c r="G249" s="47">
        <v>6</v>
      </c>
      <c r="H249" s="55">
        <f>Таблица650[[#This Row],[Коэфициент стоимости]]*Таблица650[[#This Row],[Розничная цена KRW]]</f>
        <v>6018</v>
      </c>
      <c r="I249" s="17" t="str">
        <f>IF($H$1="","Введите курс",Таблица650[[#This Row],[Оптовая цена KRW за 1шт]]/$H$1)</f>
        <v>Введите курс</v>
      </c>
      <c r="J249" s="48"/>
      <c r="K249" s="18">
        <f>Таблица650[[#This Row],[Заказ коробок ]]*Таблица650[[#This Row],[Кол-во шт в коробке]]</f>
        <v>0</v>
      </c>
      <c r="L249" s="54">
        <f>Таблица650[[#This Row],[Общее кол-во шт]]*Таблица650[[#This Row],[Оптовая цена KRW за 1шт]]</f>
        <v>0</v>
      </c>
      <c r="M249" s="19" t="str">
        <f>IFERROR(Таблица650[[#This Row],[Общее кол-во шт]]*Таблица650[[#This Row],[Оптовая цена USD за 1шт]],"")</f>
        <v/>
      </c>
      <c r="N249" s="49"/>
    </row>
    <row r="250" spans="1:14" ht="22.5" customHeight="1">
      <c r="A250" s="44" t="s">
        <v>1565</v>
      </c>
      <c r="B250" s="14">
        <v>8806194054223</v>
      </c>
      <c r="C250" s="50" t="s">
        <v>6527</v>
      </c>
      <c r="D250" s="46" t="s">
        <v>6528</v>
      </c>
      <c r="E250" s="16">
        <v>11800</v>
      </c>
      <c r="F250" s="15">
        <v>0.51</v>
      </c>
      <c r="G250" s="47">
        <v>6</v>
      </c>
      <c r="H250" s="55">
        <f>Таблица650[[#This Row],[Коэфициент стоимости]]*Таблица650[[#This Row],[Розничная цена KRW]]</f>
        <v>6018</v>
      </c>
      <c r="I250" s="17" t="str">
        <f>IF($H$1="","Введите курс",Таблица650[[#This Row],[Оптовая цена KRW за 1шт]]/$H$1)</f>
        <v>Введите курс</v>
      </c>
      <c r="J250" s="48"/>
      <c r="K250" s="18">
        <f>Таблица650[[#This Row],[Заказ коробок ]]*Таблица650[[#This Row],[Кол-во шт в коробке]]</f>
        <v>0</v>
      </c>
      <c r="L250" s="54">
        <f>Таблица650[[#This Row],[Общее кол-во шт]]*Таблица650[[#This Row],[Оптовая цена KRW за 1шт]]</f>
        <v>0</v>
      </c>
      <c r="M250" s="19" t="str">
        <f>IFERROR(Таблица650[[#This Row],[Общее кол-во шт]]*Таблица650[[#This Row],[Оптовая цена USD за 1шт]],"")</f>
        <v/>
      </c>
      <c r="N250" s="49"/>
    </row>
    <row r="251" spans="1:14" ht="22.5" customHeight="1">
      <c r="A251" s="44" t="s">
        <v>1566</v>
      </c>
      <c r="B251" s="14">
        <v>8806194045153</v>
      </c>
      <c r="C251" s="50" t="s">
        <v>7109</v>
      </c>
      <c r="D251" s="46" t="s">
        <v>7110</v>
      </c>
      <c r="E251" s="16">
        <v>2900</v>
      </c>
      <c r="F251" s="15">
        <v>0.51</v>
      </c>
      <c r="G251" s="47">
        <v>10</v>
      </c>
      <c r="H251" s="55">
        <f>Таблица650[[#This Row],[Коэфициент стоимости]]*Таблица650[[#This Row],[Розничная цена KRW]]</f>
        <v>1479</v>
      </c>
      <c r="I251" s="17" t="str">
        <f>IF($H$1="","Введите курс",Таблица650[[#This Row],[Оптовая цена KRW за 1шт]]/$H$1)</f>
        <v>Введите курс</v>
      </c>
      <c r="J251" s="48"/>
      <c r="K251" s="18">
        <f>Таблица650[[#This Row],[Заказ коробок ]]*Таблица650[[#This Row],[Кол-во шт в коробке]]</f>
        <v>0</v>
      </c>
      <c r="L251" s="54">
        <f>Таблица650[[#This Row],[Общее кол-во шт]]*Таблица650[[#This Row],[Оптовая цена KRW за 1шт]]</f>
        <v>0</v>
      </c>
      <c r="M251" s="19" t="str">
        <f>IFERROR(Таблица650[[#This Row],[Общее кол-во шт]]*Таблица650[[#This Row],[Оптовая цена USD за 1шт]],"")</f>
        <v/>
      </c>
      <c r="N251" s="49"/>
    </row>
    <row r="252" spans="1:14" ht="22.5" customHeight="1">
      <c r="A252" s="44" t="s">
        <v>1567</v>
      </c>
      <c r="B252" s="14">
        <v>8806194045160</v>
      </c>
      <c r="C252" s="50" t="s">
        <v>7111</v>
      </c>
      <c r="D252" s="46" t="s">
        <v>7112</v>
      </c>
      <c r="E252" s="16">
        <v>2900</v>
      </c>
      <c r="F252" s="15">
        <v>0.51</v>
      </c>
      <c r="G252" s="47">
        <v>10</v>
      </c>
      <c r="H252" s="55">
        <f>Таблица650[[#This Row],[Коэфициент стоимости]]*Таблица650[[#This Row],[Розничная цена KRW]]</f>
        <v>1479</v>
      </c>
      <c r="I252" s="17" t="str">
        <f>IF($H$1="","Введите курс",Таблица650[[#This Row],[Оптовая цена KRW за 1шт]]/$H$1)</f>
        <v>Введите курс</v>
      </c>
      <c r="J252" s="48"/>
      <c r="K252" s="18">
        <f>Таблица650[[#This Row],[Заказ коробок ]]*Таблица650[[#This Row],[Кол-во шт в коробке]]</f>
        <v>0</v>
      </c>
      <c r="L252" s="54">
        <f>Таблица650[[#This Row],[Общее кол-во шт]]*Таблица650[[#This Row],[Оптовая цена KRW за 1шт]]</f>
        <v>0</v>
      </c>
      <c r="M252" s="19" t="str">
        <f>IFERROR(Таблица650[[#This Row],[Общее кол-во шт]]*Таблица650[[#This Row],[Оптовая цена USD за 1шт]],"")</f>
        <v/>
      </c>
      <c r="N252" s="49"/>
    </row>
    <row r="253" spans="1:14" ht="22.5" customHeight="1">
      <c r="A253" s="44" t="s">
        <v>1570</v>
      </c>
      <c r="B253" s="14">
        <v>8806194045177</v>
      </c>
      <c r="C253" s="50" t="s">
        <v>7113</v>
      </c>
      <c r="D253" s="46" t="s">
        <v>7114</v>
      </c>
      <c r="E253" s="16">
        <v>2900</v>
      </c>
      <c r="F253" s="15">
        <v>0.51</v>
      </c>
      <c r="G253" s="47">
        <v>10</v>
      </c>
      <c r="H253" s="55">
        <f>Таблица650[[#This Row],[Коэфициент стоимости]]*Таблица650[[#This Row],[Розничная цена KRW]]</f>
        <v>1479</v>
      </c>
      <c r="I253" s="17" t="str">
        <f>IF($H$1="","Введите курс",Таблица650[[#This Row],[Оптовая цена KRW за 1шт]]/$H$1)</f>
        <v>Введите курс</v>
      </c>
      <c r="J253" s="48"/>
      <c r="K253" s="18">
        <f>Таблица650[[#This Row],[Заказ коробок ]]*Таблица650[[#This Row],[Кол-во шт в коробке]]</f>
        <v>0</v>
      </c>
      <c r="L253" s="54">
        <f>Таблица650[[#This Row],[Общее кол-во шт]]*Таблица650[[#This Row],[Оптовая цена KRW за 1шт]]</f>
        <v>0</v>
      </c>
      <c r="M253" s="19" t="str">
        <f>IFERROR(Таблица650[[#This Row],[Общее кол-во шт]]*Таблица650[[#This Row],[Оптовая цена USD за 1шт]],"")</f>
        <v/>
      </c>
      <c r="N253" s="49"/>
    </row>
    <row r="254" spans="1:14" ht="22.5" customHeight="1">
      <c r="A254" s="44" t="s">
        <v>1573</v>
      </c>
      <c r="B254" s="14">
        <v>8806194045085</v>
      </c>
      <c r="C254" s="50" t="s">
        <v>1858</v>
      </c>
      <c r="D254" s="46" t="s">
        <v>6530</v>
      </c>
      <c r="E254" s="16">
        <v>24800</v>
      </c>
      <c r="F254" s="15">
        <v>0.51</v>
      </c>
      <c r="G254" s="47">
        <v>6</v>
      </c>
      <c r="H254" s="55">
        <f>Таблица650[[#This Row],[Коэфициент стоимости]]*Таблица650[[#This Row],[Розничная цена KRW]]</f>
        <v>12648</v>
      </c>
      <c r="I254" s="17" t="str">
        <f>IF($H$1="","Введите курс",Таблица650[[#This Row],[Оптовая цена KRW за 1шт]]/$H$1)</f>
        <v>Введите курс</v>
      </c>
      <c r="J254" s="48"/>
      <c r="K254" s="18">
        <f>Таблица650[[#This Row],[Заказ коробок ]]*Таблица650[[#This Row],[Кол-во шт в коробке]]</f>
        <v>0</v>
      </c>
      <c r="L254" s="54">
        <f>Таблица650[[#This Row],[Общее кол-во шт]]*Таблица650[[#This Row],[Оптовая цена KRW за 1шт]]</f>
        <v>0</v>
      </c>
      <c r="M254" s="19" t="str">
        <f>IFERROR(Таблица650[[#This Row],[Общее кол-во шт]]*Таблица650[[#This Row],[Оптовая цена USD за 1шт]],"")</f>
        <v/>
      </c>
      <c r="N254" s="49"/>
    </row>
    <row r="255" spans="1:14" ht="22.5" customHeight="1">
      <c r="A255" s="44" t="s">
        <v>1576</v>
      </c>
      <c r="B255" s="14">
        <v>8806194051901</v>
      </c>
      <c r="C255" s="50" t="s">
        <v>7115</v>
      </c>
      <c r="D255" s="46" t="s">
        <v>7116</v>
      </c>
      <c r="E255" s="16">
        <v>17800</v>
      </c>
      <c r="F255" s="15">
        <v>0.51</v>
      </c>
      <c r="G255" s="47">
        <v>6</v>
      </c>
      <c r="H255" s="55">
        <f>Таблица650[[#This Row],[Коэфициент стоимости]]*Таблица650[[#This Row],[Розничная цена KRW]]</f>
        <v>9078</v>
      </c>
      <c r="I255" s="17" t="str">
        <f>IF($H$1="","Введите курс",Таблица650[[#This Row],[Оптовая цена KRW за 1шт]]/$H$1)</f>
        <v>Введите курс</v>
      </c>
      <c r="J255" s="48"/>
      <c r="K255" s="18">
        <f>Таблица650[[#This Row],[Заказ коробок ]]*Таблица650[[#This Row],[Кол-во шт в коробке]]</f>
        <v>0</v>
      </c>
      <c r="L255" s="54">
        <f>Таблица650[[#This Row],[Общее кол-во шт]]*Таблица650[[#This Row],[Оптовая цена KRW за 1шт]]</f>
        <v>0</v>
      </c>
      <c r="M255" s="19" t="str">
        <f>IFERROR(Таблица650[[#This Row],[Общее кол-во шт]]*Таблица650[[#This Row],[Оптовая цена USD за 1шт]],"")</f>
        <v/>
      </c>
      <c r="N255" s="49"/>
    </row>
    <row r="256" spans="1:14" ht="22.5" customHeight="1">
      <c r="A256" s="44" t="s">
        <v>1578</v>
      </c>
      <c r="B256" s="14">
        <v>8806194051895</v>
      </c>
      <c r="C256" s="50" t="s">
        <v>7117</v>
      </c>
      <c r="D256" s="46" t="s">
        <v>7118</v>
      </c>
      <c r="E256" s="16">
        <v>17800</v>
      </c>
      <c r="F256" s="15">
        <v>0.51</v>
      </c>
      <c r="G256" s="47">
        <v>6</v>
      </c>
      <c r="H256" s="55">
        <f>Таблица650[[#This Row],[Коэфициент стоимости]]*Таблица650[[#This Row],[Розничная цена KRW]]</f>
        <v>9078</v>
      </c>
      <c r="I256" s="17" t="str">
        <f>IF($H$1="","Введите курс",Таблица650[[#This Row],[Оптовая цена KRW за 1шт]]/$H$1)</f>
        <v>Введите курс</v>
      </c>
      <c r="J256" s="48"/>
      <c r="K256" s="18">
        <f>Таблица650[[#This Row],[Заказ коробок ]]*Таблица650[[#This Row],[Кол-во шт в коробке]]</f>
        <v>0</v>
      </c>
      <c r="L256" s="54">
        <f>Таблица650[[#This Row],[Общее кол-во шт]]*Таблица650[[#This Row],[Оптовая цена KRW за 1шт]]</f>
        <v>0</v>
      </c>
      <c r="M256" s="19" t="str">
        <f>IFERROR(Таблица650[[#This Row],[Общее кол-во шт]]*Таблица650[[#This Row],[Оптовая цена USD за 1шт]],"")</f>
        <v/>
      </c>
      <c r="N256" s="49"/>
    </row>
    <row r="257" spans="1:14" ht="22.5" customHeight="1">
      <c r="A257" s="44" t="s">
        <v>1580</v>
      </c>
      <c r="B257" s="14">
        <v>8806194051840</v>
      </c>
      <c r="C257" s="50" t="s">
        <v>7119</v>
      </c>
      <c r="D257" s="46" t="s">
        <v>7120</v>
      </c>
      <c r="E257" s="16">
        <v>18800</v>
      </c>
      <c r="F257" s="15">
        <v>0.51</v>
      </c>
      <c r="G257" s="47">
        <v>6</v>
      </c>
      <c r="H257" s="55">
        <f>Таблица650[[#This Row],[Коэфициент стоимости]]*Таблица650[[#This Row],[Розничная цена KRW]]</f>
        <v>9588</v>
      </c>
      <c r="I257" s="17" t="str">
        <f>IF($H$1="","Введите курс",Таблица650[[#This Row],[Оптовая цена KRW за 1шт]]/$H$1)</f>
        <v>Введите курс</v>
      </c>
      <c r="J257" s="48"/>
      <c r="K257" s="18">
        <f>Таблица650[[#This Row],[Заказ коробок ]]*Таблица650[[#This Row],[Кол-во шт в коробке]]</f>
        <v>0</v>
      </c>
      <c r="L257" s="54">
        <f>Таблица650[[#This Row],[Общее кол-во шт]]*Таблица650[[#This Row],[Оптовая цена KRW за 1шт]]</f>
        <v>0</v>
      </c>
      <c r="M257" s="19" t="str">
        <f>IFERROR(Таблица650[[#This Row],[Общее кол-во шт]]*Таблица650[[#This Row],[Оптовая цена USD за 1шт]],"")</f>
        <v/>
      </c>
      <c r="N257" s="49"/>
    </row>
    <row r="258" spans="1:14" ht="22.5" customHeight="1">
      <c r="A258" s="44" t="s">
        <v>1582</v>
      </c>
      <c r="B258" s="14">
        <v>8806194051871</v>
      </c>
      <c r="C258" s="50" t="s">
        <v>7121</v>
      </c>
      <c r="D258" s="46" t="s">
        <v>7122</v>
      </c>
      <c r="E258" s="16">
        <v>18800</v>
      </c>
      <c r="F258" s="15">
        <v>0.51</v>
      </c>
      <c r="G258" s="47">
        <v>6</v>
      </c>
      <c r="H258" s="55">
        <f>Таблица650[[#This Row],[Коэфициент стоимости]]*Таблица650[[#This Row],[Розничная цена KRW]]</f>
        <v>9588</v>
      </c>
      <c r="I258" s="17" t="str">
        <f>IF($H$1="","Введите курс",Таблица650[[#This Row],[Оптовая цена KRW за 1шт]]/$H$1)</f>
        <v>Введите курс</v>
      </c>
      <c r="J258" s="48"/>
      <c r="K258" s="18">
        <f>Таблица650[[#This Row],[Заказ коробок ]]*Таблица650[[#This Row],[Кол-во шт в коробке]]</f>
        <v>0</v>
      </c>
      <c r="L258" s="54">
        <f>Таблица650[[#This Row],[Общее кол-во шт]]*Таблица650[[#This Row],[Оптовая цена KRW за 1шт]]</f>
        <v>0</v>
      </c>
      <c r="M258" s="19" t="str">
        <f>IFERROR(Таблица650[[#This Row],[Общее кол-во шт]]*Таблица650[[#This Row],[Оптовая цена USD за 1шт]],"")</f>
        <v/>
      </c>
      <c r="N258" s="49"/>
    </row>
    <row r="259" spans="1:14" ht="22.5" customHeight="1">
      <c r="A259" s="44" t="s">
        <v>1584</v>
      </c>
      <c r="B259" s="14">
        <v>8806194055046</v>
      </c>
      <c r="C259" s="50" t="s">
        <v>7123</v>
      </c>
      <c r="D259" s="46" t="s">
        <v>7124</v>
      </c>
      <c r="E259" s="16">
        <v>5900</v>
      </c>
      <c r="F259" s="15">
        <v>0.59</v>
      </c>
      <c r="G259" s="47">
        <v>6</v>
      </c>
      <c r="H259" s="55">
        <f>Таблица650[[#This Row],[Коэфициент стоимости]]*Таблица650[[#This Row],[Розничная цена KRW]]</f>
        <v>3481</v>
      </c>
      <c r="I259" s="17" t="str">
        <f>IF($H$1="","Введите курс",Таблица650[[#This Row],[Оптовая цена KRW за 1шт]]/$H$1)</f>
        <v>Введите курс</v>
      </c>
      <c r="J259" s="48"/>
      <c r="K259" s="18">
        <f>Таблица650[[#This Row],[Заказ коробок ]]*Таблица650[[#This Row],[Кол-во шт в коробке]]</f>
        <v>0</v>
      </c>
      <c r="L259" s="54">
        <f>Таблица650[[#This Row],[Общее кол-во шт]]*Таблица650[[#This Row],[Оптовая цена KRW за 1шт]]</f>
        <v>0</v>
      </c>
      <c r="M259" s="19" t="str">
        <f>IFERROR(Таблица650[[#This Row],[Общее кол-во шт]]*Таблица650[[#This Row],[Оптовая цена USD за 1шт]],"")</f>
        <v/>
      </c>
      <c r="N259" s="49"/>
    </row>
    <row r="260" spans="1:14" ht="22.5" customHeight="1">
      <c r="A260" s="44" t="s">
        <v>1585</v>
      </c>
      <c r="B260" s="14">
        <v>8806194055732</v>
      </c>
      <c r="C260" s="50" t="s">
        <v>7125</v>
      </c>
      <c r="D260" s="46" t="s">
        <v>7126</v>
      </c>
      <c r="E260" s="16">
        <v>5900</v>
      </c>
      <c r="F260" s="15">
        <v>0.59</v>
      </c>
      <c r="G260" s="47">
        <v>6</v>
      </c>
      <c r="H260" s="55">
        <f>Таблица650[[#This Row],[Коэфициент стоимости]]*Таблица650[[#This Row],[Розничная цена KRW]]</f>
        <v>3481</v>
      </c>
      <c r="I260" s="17" t="str">
        <f>IF($H$1="","Введите курс",Таблица650[[#This Row],[Оптовая цена KRW за 1шт]]/$H$1)</f>
        <v>Введите курс</v>
      </c>
      <c r="J260" s="48"/>
      <c r="K260" s="18">
        <f>Таблица650[[#This Row],[Заказ коробок ]]*Таблица650[[#This Row],[Кол-во шт в коробке]]</f>
        <v>0</v>
      </c>
      <c r="L260" s="54">
        <f>Таблица650[[#This Row],[Общее кол-во шт]]*Таблица650[[#This Row],[Оптовая цена KRW за 1шт]]</f>
        <v>0</v>
      </c>
      <c r="M260" s="19" t="str">
        <f>IFERROR(Таблица650[[#This Row],[Общее кол-во шт]]*Таблица650[[#This Row],[Оптовая цена USD за 1шт]],"")</f>
        <v/>
      </c>
      <c r="N260" s="49"/>
    </row>
    <row r="261" spans="1:14" ht="22.5" customHeight="1">
      <c r="A261" s="44" t="s">
        <v>1586</v>
      </c>
      <c r="B261" s="14">
        <v>8806194052090</v>
      </c>
      <c r="C261" s="50" t="s">
        <v>7127</v>
      </c>
      <c r="D261" s="46" t="s">
        <v>7128</v>
      </c>
      <c r="E261" s="16">
        <v>15000</v>
      </c>
      <c r="F261" s="15">
        <v>0.51</v>
      </c>
      <c r="G261" s="47">
        <v>6</v>
      </c>
      <c r="H261" s="55">
        <f>Таблица650[[#This Row],[Коэфициент стоимости]]*Таблица650[[#This Row],[Розничная цена KRW]]</f>
        <v>7650</v>
      </c>
      <c r="I261" s="17" t="str">
        <f>IF($H$1="","Введите курс",Таблица650[[#This Row],[Оптовая цена KRW за 1шт]]/$H$1)</f>
        <v>Введите курс</v>
      </c>
      <c r="J261" s="48"/>
      <c r="K261" s="18">
        <f>Таблица650[[#This Row],[Заказ коробок ]]*Таблица650[[#This Row],[Кол-во шт в коробке]]</f>
        <v>0</v>
      </c>
      <c r="L261" s="54">
        <f>Таблица650[[#This Row],[Общее кол-во шт]]*Таблица650[[#This Row],[Оптовая цена KRW за 1шт]]</f>
        <v>0</v>
      </c>
      <c r="M261" s="19" t="str">
        <f>IFERROR(Таблица650[[#This Row],[Общее кол-во шт]]*Таблица650[[#This Row],[Оптовая цена USD за 1шт]],"")</f>
        <v/>
      </c>
      <c r="N261" s="49"/>
    </row>
    <row r="262" spans="1:14" ht="22.5" customHeight="1">
      <c r="A262" s="44" t="s">
        <v>1588</v>
      </c>
      <c r="B262" s="14">
        <v>8806194052106</v>
      </c>
      <c r="C262" s="50" t="s">
        <v>7129</v>
      </c>
      <c r="D262" s="46" t="s">
        <v>7130</v>
      </c>
      <c r="E262" s="16">
        <v>15000</v>
      </c>
      <c r="F262" s="15">
        <v>0.51</v>
      </c>
      <c r="G262" s="47">
        <v>6</v>
      </c>
      <c r="H262" s="55">
        <f>Таблица650[[#This Row],[Коэфициент стоимости]]*Таблица650[[#This Row],[Розничная цена KRW]]</f>
        <v>7650</v>
      </c>
      <c r="I262" s="17" t="str">
        <f>IF($H$1="","Введите курс",Таблица650[[#This Row],[Оптовая цена KRW за 1шт]]/$H$1)</f>
        <v>Введите курс</v>
      </c>
      <c r="J262" s="48"/>
      <c r="K262" s="18">
        <f>Таблица650[[#This Row],[Заказ коробок ]]*Таблица650[[#This Row],[Кол-во шт в коробке]]</f>
        <v>0</v>
      </c>
      <c r="L262" s="54">
        <f>Таблица650[[#This Row],[Общее кол-во шт]]*Таблица650[[#This Row],[Оптовая цена KRW за 1шт]]</f>
        <v>0</v>
      </c>
      <c r="M262" s="19" t="str">
        <f>IFERROR(Таблица650[[#This Row],[Общее кол-во шт]]*Таблица650[[#This Row],[Оптовая цена USD за 1шт]],"")</f>
        <v/>
      </c>
      <c r="N262" s="49"/>
    </row>
    <row r="263" spans="1:14" ht="22.5" customHeight="1">
      <c r="A263" s="44" t="s">
        <v>1591</v>
      </c>
      <c r="B263" s="14">
        <v>8806194052083</v>
      </c>
      <c r="C263" s="50" t="s">
        <v>7131</v>
      </c>
      <c r="D263" s="46" t="s">
        <v>7132</v>
      </c>
      <c r="E263" s="16">
        <v>15000</v>
      </c>
      <c r="F263" s="15">
        <v>0.51</v>
      </c>
      <c r="G263" s="47">
        <v>6</v>
      </c>
      <c r="H263" s="55">
        <f>Таблица650[[#This Row],[Коэфициент стоимости]]*Таблица650[[#This Row],[Розничная цена KRW]]</f>
        <v>7650</v>
      </c>
      <c r="I263" s="17" t="str">
        <f>IF($H$1="","Введите курс",Таблица650[[#This Row],[Оптовая цена KRW за 1шт]]/$H$1)</f>
        <v>Введите курс</v>
      </c>
      <c r="J263" s="48"/>
      <c r="K263" s="18">
        <f>Таблица650[[#This Row],[Заказ коробок ]]*Таблица650[[#This Row],[Кол-во шт в коробке]]</f>
        <v>0</v>
      </c>
      <c r="L263" s="54">
        <f>Таблица650[[#This Row],[Общее кол-во шт]]*Таблица650[[#This Row],[Оптовая цена KRW за 1шт]]</f>
        <v>0</v>
      </c>
      <c r="M263" s="19" t="str">
        <f>IFERROR(Таблица650[[#This Row],[Общее кол-во шт]]*Таблица650[[#This Row],[Оптовая цена USD за 1шт]],"")</f>
        <v/>
      </c>
      <c r="N263" s="49"/>
    </row>
    <row r="264" spans="1:14" ht="22.5" customHeight="1">
      <c r="A264" s="44" t="s">
        <v>1594</v>
      </c>
      <c r="B264" s="14">
        <v>8806194051864</v>
      </c>
      <c r="C264" s="50" t="s">
        <v>7133</v>
      </c>
      <c r="D264" s="46" t="s">
        <v>7134</v>
      </c>
      <c r="E264" s="16">
        <v>17800</v>
      </c>
      <c r="F264" s="15">
        <v>0.51</v>
      </c>
      <c r="G264" s="47">
        <v>6</v>
      </c>
      <c r="H264" s="55">
        <f>Таблица650[[#This Row],[Коэфициент стоимости]]*Таблица650[[#This Row],[Розничная цена KRW]]</f>
        <v>9078</v>
      </c>
      <c r="I264" s="17" t="str">
        <f>IF($H$1="","Введите курс",Таблица650[[#This Row],[Оптовая цена KRW за 1шт]]/$H$1)</f>
        <v>Введите курс</v>
      </c>
      <c r="J264" s="48"/>
      <c r="K264" s="18">
        <f>Таблица650[[#This Row],[Заказ коробок ]]*Таблица650[[#This Row],[Кол-во шт в коробке]]</f>
        <v>0</v>
      </c>
      <c r="L264" s="54">
        <f>Таблица650[[#This Row],[Общее кол-во шт]]*Таблица650[[#This Row],[Оптовая цена KRW за 1шт]]</f>
        <v>0</v>
      </c>
      <c r="M264" s="19" t="str">
        <f>IFERROR(Таблица650[[#This Row],[Общее кол-во шт]]*Таблица650[[#This Row],[Оптовая цена USD за 1шт]],"")</f>
        <v/>
      </c>
      <c r="N264" s="49"/>
    </row>
    <row r="265" spans="1:14" ht="22.5" customHeight="1">
      <c r="A265" s="44" t="s">
        <v>1596</v>
      </c>
      <c r="B265" s="14">
        <v>8806194051819</v>
      </c>
      <c r="C265" s="50" t="s">
        <v>7135</v>
      </c>
      <c r="D265" s="46" t="s">
        <v>7136</v>
      </c>
      <c r="E265" s="16">
        <v>18800</v>
      </c>
      <c r="F265" s="15">
        <v>0.51</v>
      </c>
      <c r="G265" s="47">
        <v>6</v>
      </c>
      <c r="H265" s="55">
        <f>Таблица650[[#This Row],[Коэфициент стоимости]]*Таблица650[[#This Row],[Розничная цена KRW]]</f>
        <v>9588</v>
      </c>
      <c r="I265" s="17" t="str">
        <f>IF($H$1="","Введите курс",Таблица650[[#This Row],[Оптовая цена KRW за 1шт]]/$H$1)</f>
        <v>Введите курс</v>
      </c>
      <c r="J265" s="48"/>
      <c r="K265" s="18">
        <f>Таблица650[[#This Row],[Заказ коробок ]]*Таблица650[[#This Row],[Кол-во шт в коробке]]</f>
        <v>0</v>
      </c>
      <c r="L265" s="54">
        <f>Таблица650[[#This Row],[Общее кол-во шт]]*Таблица650[[#This Row],[Оптовая цена KRW за 1шт]]</f>
        <v>0</v>
      </c>
      <c r="M265" s="19" t="str">
        <f>IFERROR(Таблица650[[#This Row],[Общее кол-во шт]]*Таблица650[[#This Row],[Оптовая цена USD за 1шт]],"")</f>
        <v/>
      </c>
      <c r="N265" s="49"/>
    </row>
    <row r="266" spans="1:14" ht="22.5" customHeight="1">
      <c r="A266" s="44" t="s">
        <v>1598</v>
      </c>
      <c r="B266" s="14">
        <v>8806194051826</v>
      </c>
      <c r="C266" s="50" t="s">
        <v>7137</v>
      </c>
      <c r="D266" s="46" t="s">
        <v>7138</v>
      </c>
      <c r="E266" s="16">
        <v>18800</v>
      </c>
      <c r="F266" s="15">
        <v>0.51</v>
      </c>
      <c r="G266" s="47">
        <v>6</v>
      </c>
      <c r="H266" s="55">
        <f>Таблица650[[#This Row],[Коэфициент стоимости]]*Таблица650[[#This Row],[Розничная цена KRW]]</f>
        <v>9588</v>
      </c>
      <c r="I266" s="17" t="str">
        <f>IF($H$1="","Введите курс",Таблица650[[#This Row],[Оптовая цена KRW за 1шт]]/$H$1)</f>
        <v>Введите курс</v>
      </c>
      <c r="J266" s="48"/>
      <c r="K266" s="18">
        <f>Таблица650[[#This Row],[Заказ коробок ]]*Таблица650[[#This Row],[Кол-во шт в коробке]]</f>
        <v>0</v>
      </c>
      <c r="L266" s="54">
        <f>Таблица650[[#This Row],[Общее кол-во шт]]*Таблица650[[#This Row],[Оптовая цена KRW за 1шт]]</f>
        <v>0</v>
      </c>
      <c r="M266" s="19" t="str">
        <f>IFERROR(Таблица650[[#This Row],[Общее кол-во шт]]*Таблица650[[#This Row],[Оптовая цена USD за 1шт]],"")</f>
        <v/>
      </c>
      <c r="N266" s="49"/>
    </row>
    <row r="267" spans="1:14" ht="22.5" customHeight="1">
      <c r="A267" s="44" t="s">
        <v>1600</v>
      </c>
      <c r="B267" s="14">
        <v>8806194051833</v>
      </c>
      <c r="C267" s="50" t="s">
        <v>7139</v>
      </c>
      <c r="D267" s="46" t="s">
        <v>7140</v>
      </c>
      <c r="E267" s="16">
        <v>17800</v>
      </c>
      <c r="F267" s="15">
        <v>0.51</v>
      </c>
      <c r="G267" s="47">
        <v>6</v>
      </c>
      <c r="H267" s="55">
        <f>Таблица650[[#This Row],[Коэфициент стоимости]]*Таблица650[[#This Row],[Розничная цена KRW]]</f>
        <v>9078</v>
      </c>
      <c r="I267" s="17" t="str">
        <f>IF($H$1="","Введите курс",Таблица650[[#This Row],[Оптовая цена KRW за 1шт]]/$H$1)</f>
        <v>Введите курс</v>
      </c>
      <c r="J267" s="48"/>
      <c r="K267" s="18">
        <f>Таблица650[[#This Row],[Заказ коробок ]]*Таблица650[[#This Row],[Кол-во шт в коробке]]</f>
        <v>0</v>
      </c>
      <c r="L267" s="54">
        <f>Таблица650[[#This Row],[Общее кол-во шт]]*Таблица650[[#This Row],[Оптовая цена KRW за 1шт]]</f>
        <v>0</v>
      </c>
      <c r="M267" s="19" t="str">
        <f>IFERROR(Таблица650[[#This Row],[Общее кол-во шт]]*Таблица650[[#This Row],[Оптовая цена USD за 1шт]],"")</f>
        <v/>
      </c>
      <c r="N267" s="49"/>
    </row>
    <row r="268" spans="1:14" ht="22.5" customHeight="1">
      <c r="A268" s="44" t="s">
        <v>1602</v>
      </c>
      <c r="B268" s="14">
        <v>8806194051796</v>
      </c>
      <c r="C268" s="50" t="s">
        <v>7141</v>
      </c>
      <c r="D268" s="46" t="s">
        <v>7142</v>
      </c>
      <c r="E268" s="16">
        <v>18800</v>
      </c>
      <c r="F268" s="15">
        <v>0.51</v>
      </c>
      <c r="G268" s="47">
        <v>6</v>
      </c>
      <c r="H268" s="55">
        <f>Таблица650[[#This Row],[Коэфициент стоимости]]*Таблица650[[#This Row],[Розничная цена KRW]]</f>
        <v>9588</v>
      </c>
      <c r="I268" s="17" t="str">
        <f>IF($H$1="","Введите курс",Таблица650[[#This Row],[Оптовая цена KRW за 1шт]]/$H$1)</f>
        <v>Введите курс</v>
      </c>
      <c r="J268" s="48"/>
      <c r="K268" s="18">
        <f>Таблица650[[#This Row],[Заказ коробок ]]*Таблица650[[#This Row],[Кол-во шт в коробке]]</f>
        <v>0</v>
      </c>
      <c r="L268" s="54">
        <f>Таблица650[[#This Row],[Общее кол-во шт]]*Таблица650[[#This Row],[Оптовая цена KRW за 1шт]]</f>
        <v>0</v>
      </c>
      <c r="M268" s="19" t="str">
        <f>IFERROR(Таблица650[[#This Row],[Общее кол-во шт]]*Таблица650[[#This Row],[Оптовая цена USD за 1шт]],"")</f>
        <v/>
      </c>
      <c r="N268" s="49"/>
    </row>
    <row r="269" spans="1:14" ht="22.5" customHeight="1">
      <c r="A269" s="44" t="s">
        <v>1604</v>
      </c>
      <c r="B269" s="14">
        <v>8806194051802</v>
      </c>
      <c r="C269" s="50" t="s">
        <v>7143</v>
      </c>
      <c r="D269" s="46" t="s">
        <v>7144</v>
      </c>
      <c r="E269" s="16">
        <v>18800</v>
      </c>
      <c r="F269" s="15">
        <v>0.51</v>
      </c>
      <c r="G269" s="47">
        <v>6</v>
      </c>
      <c r="H269" s="55">
        <f>Таблица650[[#This Row],[Коэфициент стоимости]]*Таблица650[[#This Row],[Розничная цена KRW]]</f>
        <v>9588</v>
      </c>
      <c r="I269" s="17" t="str">
        <f>IF($H$1="","Введите курс",Таблица650[[#This Row],[Оптовая цена KRW за 1шт]]/$H$1)</f>
        <v>Введите курс</v>
      </c>
      <c r="J269" s="48"/>
      <c r="K269" s="18">
        <f>Таблица650[[#This Row],[Заказ коробок ]]*Таблица650[[#This Row],[Кол-во шт в коробке]]</f>
        <v>0</v>
      </c>
      <c r="L269" s="54">
        <f>Таблица650[[#This Row],[Общее кол-во шт]]*Таблица650[[#This Row],[Оптовая цена KRW за 1шт]]</f>
        <v>0</v>
      </c>
      <c r="M269" s="19" t="str">
        <f>IFERROR(Таблица650[[#This Row],[Общее кол-во шт]]*Таблица650[[#This Row],[Оптовая цена USD за 1шт]],"")</f>
        <v/>
      </c>
      <c r="N269" s="49"/>
    </row>
    <row r="270" spans="1:14" ht="22.5" customHeight="1">
      <c r="A270" s="44" t="s">
        <v>1606</v>
      </c>
      <c r="B270" s="14">
        <v>8806194022802</v>
      </c>
      <c r="C270" s="50" t="s">
        <v>1862</v>
      </c>
      <c r="D270" s="46" t="s">
        <v>6532</v>
      </c>
      <c r="E270" s="16">
        <v>1000</v>
      </c>
      <c r="F270" s="15">
        <v>0.51</v>
      </c>
      <c r="G270" s="47">
        <v>10</v>
      </c>
      <c r="H270" s="55">
        <f>Таблица650[[#This Row],[Коэфициент стоимости]]*Таблица650[[#This Row],[Розничная цена KRW]]</f>
        <v>510</v>
      </c>
      <c r="I270" s="17" t="str">
        <f>IF($H$1="","Введите курс",Таблица650[[#This Row],[Оптовая цена KRW за 1шт]]/$H$1)</f>
        <v>Введите курс</v>
      </c>
      <c r="J270" s="48"/>
      <c r="K270" s="18">
        <f>Таблица650[[#This Row],[Заказ коробок ]]*Таблица650[[#This Row],[Кол-во шт в коробке]]</f>
        <v>0</v>
      </c>
      <c r="L270" s="54">
        <f>Таблица650[[#This Row],[Общее кол-во шт]]*Таблица650[[#This Row],[Оптовая цена KRW за 1шт]]</f>
        <v>0</v>
      </c>
      <c r="M270" s="19" t="str">
        <f>IFERROR(Таблица650[[#This Row],[Общее кол-во шт]]*Таблица650[[#This Row],[Оптовая цена USD за 1шт]],"")</f>
        <v/>
      </c>
      <c r="N270" s="49"/>
    </row>
    <row r="271" spans="1:14" ht="22.5" customHeight="1">
      <c r="A271" s="44" t="s">
        <v>1608</v>
      </c>
      <c r="B271" s="14">
        <v>8806194022901</v>
      </c>
      <c r="C271" s="50" t="s">
        <v>1864</v>
      </c>
      <c r="D271" s="46" t="s">
        <v>6533</v>
      </c>
      <c r="E271" s="16">
        <v>1000</v>
      </c>
      <c r="F271" s="15">
        <v>0.51</v>
      </c>
      <c r="G271" s="47">
        <v>10</v>
      </c>
      <c r="H271" s="55">
        <f>Таблица650[[#This Row],[Коэфициент стоимости]]*Таблица650[[#This Row],[Розничная цена KRW]]</f>
        <v>510</v>
      </c>
      <c r="I271" s="17" t="str">
        <f>IF($H$1="","Введите курс",Таблица650[[#This Row],[Оптовая цена KRW за 1шт]]/$H$1)</f>
        <v>Введите курс</v>
      </c>
      <c r="J271" s="48"/>
      <c r="K271" s="18">
        <f>Таблица650[[#This Row],[Заказ коробок ]]*Таблица650[[#This Row],[Кол-во шт в коробке]]</f>
        <v>0</v>
      </c>
      <c r="L271" s="54">
        <f>Таблица650[[#This Row],[Общее кол-во шт]]*Таблица650[[#This Row],[Оптовая цена KRW за 1шт]]</f>
        <v>0</v>
      </c>
      <c r="M271" s="19" t="str">
        <f>IFERROR(Таблица650[[#This Row],[Общее кол-во шт]]*Таблица650[[#This Row],[Оптовая цена USD за 1шт]],"")</f>
        <v/>
      </c>
      <c r="N271" s="49"/>
    </row>
    <row r="272" spans="1:14" ht="22.5" customHeight="1">
      <c r="A272" s="44" t="s">
        <v>1610</v>
      </c>
      <c r="B272" s="14">
        <v>8806194022864</v>
      </c>
      <c r="C272" s="50" t="s">
        <v>1866</v>
      </c>
      <c r="D272" s="46" t="s">
        <v>6534</v>
      </c>
      <c r="E272" s="16">
        <v>1000</v>
      </c>
      <c r="F272" s="15">
        <v>0.51</v>
      </c>
      <c r="G272" s="47">
        <v>10</v>
      </c>
      <c r="H272" s="55">
        <f>Таблица650[[#This Row],[Коэфициент стоимости]]*Таблица650[[#This Row],[Розничная цена KRW]]</f>
        <v>510</v>
      </c>
      <c r="I272" s="17" t="str">
        <f>IF($H$1="","Введите курс",Таблица650[[#This Row],[Оптовая цена KRW за 1шт]]/$H$1)</f>
        <v>Введите курс</v>
      </c>
      <c r="J272" s="48"/>
      <c r="K272" s="18">
        <f>Таблица650[[#This Row],[Заказ коробок ]]*Таблица650[[#This Row],[Кол-во шт в коробке]]</f>
        <v>0</v>
      </c>
      <c r="L272" s="54">
        <f>Таблица650[[#This Row],[Общее кол-во шт]]*Таблица650[[#This Row],[Оптовая цена KRW за 1шт]]</f>
        <v>0</v>
      </c>
      <c r="M272" s="19" t="str">
        <f>IFERROR(Таблица650[[#This Row],[Общее кол-во шт]]*Таблица650[[#This Row],[Оптовая цена USD за 1шт]],"")</f>
        <v/>
      </c>
      <c r="N272" s="49"/>
    </row>
    <row r="273" spans="1:14" ht="22.5" customHeight="1">
      <c r="A273" s="44" t="s">
        <v>1612</v>
      </c>
      <c r="B273" s="14">
        <v>8806194022819</v>
      </c>
      <c r="C273" s="50" t="s">
        <v>1868</v>
      </c>
      <c r="D273" s="46" t="s">
        <v>6535</v>
      </c>
      <c r="E273" s="16">
        <v>1000</v>
      </c>
      <c r="F273" s="15">
        <v>0.51</v>
      </c>
      <c r="G273" s="47">
        <v>10</v>
      </c>
      <c r="H273" s="55">
        <f>Таблица650[[#This Row],[Коэфициент стоимости]]*Таблица650[[#This Row],[Розничная цена KRW]]</f>
        <v>510</v>
      </c>
      <c r="I273" s="17" t="str">
        <f>IF($H$1="","Введите курс",Таблица650[[#This Row],[Оптовая цена KRW за 1шт]]/$H$1)</f>
        <v>Введите курс</v>
      </c>
      <c r="J273" s="48"/>
      <c r="K273" s="18">
        <f>Таблица650[[#This Row],[Заказ коробок ]]*Таблица650[[#This Row],[Кол-во шт в коробке]]</f>
        <v>0</v>
      </c>
      <c r="L273" s="54">
        <f>Таблица650[[#This Row],[Общее кол-во шт]]*Таблица650[[#This Row],[Оптовая цена KRW за 1шт]]</f>
        <v>0</v>
      </c>
      <c r="M273" s="19" t="str">
        <f>IFERROR(Таблица650[[#This Row],[Общее кол-во шт]]*Таблица650[[#This Row],[Оптовая цена USD за 1шт]],"")</f>
        <v/>
      </c>
      <c r="N273" s="49"/>
    </row>
    <row r="274" spans="1:14" ht="22.5" customHeight="1">
      <c r="A274" s="44" t="s">
        <v>1614</v>
      </c>
      <c r="B274" s="14">
        <v>8806194022826</v>
      </c>
      <c r="C274" s="50" t="s">
        <v>1870</v>
      </c>
      <c r="D274" s="46" t="s">
        <v>6801</v>
      </c>
      <c r="E274" s="16">
        <v>1000</v>
      </c>
      <c r="F274" s="15">
        <v>0.51</v>
      </c>
      <c r="G274" s="47">
        <v>10</v>
      </c>
      <c r="H274" s="55">
        <f>Таблица650[[#This Row],[Коэфициент стоимости]]*Таблица650[[#This Row],[Розничная цена KRW]]</f>
        <v>510</v>
      </c>
      <c r="I274" s="17" t="str">
        <f>IF($H$1="","Введите курс",Таблица650[[#This Row],[Оптовая цена KRW за 1шт]]/$H$1)</f>
        <v>Введите курс</v>
      </c>
      <c r="J274" s="48"/>
      <c r="K274" s="18">
        <f>Таблица650[[#This Row],[Заказ коробок ]]*Таблица650[[#This Row],[Кол-во шт в коробке]]</f>
        <v>0</v>
      </c>
      <c r="L274" s="54">
        <f>Таблица650[[#This Row],[Общее кол-во шт]]*Таблица650[[#This Row],[Оптовая цена KRW за 1шт]]</f>
        <v>0</v>
      </c>
      <c r="M274" s="19" t="str">
        <f>IFERROR(Таблица650[[#This Row],[Общее кол-во шт]]*Таблица650[[#This Row],[Оптовая цена USD за 1шт]],"")</f>
        <v/>
      </c>
      <c r="N274" s="49"/>
    </row>
    <row r="275" spans="1:14" ht="22.5" customHeight="1">
      <c r="A275" s="44" t="s">
        <v>1616</v>
      </c>
      <c r="B275" s="14">
        <v>8806194022833</v>
      </c>
      <c r="C275" s="50" t="s">
        <v>1872</v>
      </c>
      <c r="D275" s="46" t="s">
        <v>6536</v>
      </c>
      <c r="E275" s="16">
        <v>1000</v>
      </c>
      <c r="F275" s="15">
        <v>0.51</v>
      </c>
      <c r="G275" s="47">
        <v>10</v>
      </c>
      <c r="H275" s="55">
        <f>Таблица650[[#This Row],[Коэфициент стоимости]]*Таблица650[[#This Row],[Розничная цена KRW]]</f>
        <v>510</v>
      </c>
      <c r="I275" s="17" t="str">
        <f>IF($H$1="","Введите курс",Таблица650[[#This Row],[Оптовая цена KRW за 1шт]]/$H$1)</f>
        <v>Введите курс</v>
      </c>
      <c r="J275" s="48"/>
      <c r="K275" s="18">
        <f>Таблица650[[#This Row],[Заказ коробок ]]*Таблица650[[#This Row],[Кол-во шт в коробке]]</f>
        <v>0</v>
      </c>
      <c r="L275" s="54">
        <f>Таблица650[[#This Row],[Общее кол-во шт]]*Таблица650[[#This Row],[Оптовая цена KRW за 1шт]]</f>
        <v>0</v>
      </c>
      <c r="M275" s="19" t="str">
        <f>IFERROR(Таблица650[[#This Row],[Общее кол-во шт]]*Таблица650[[#This Row],[Оптовая цена USD за 1шт]],"")</f>
        <v/>
      </c>
      <c r="N275" s="49"/>
    </row>
    <row r="276" spans="1:14" ht="22.5" customHeight="1">
      <c r="A276" s="44" t="s">
        <v>1618</v>
      </c>
      <c r="B276" s="14">
        <v>8806194022840</v>
      </c>
      <c r="C276" s="50" t="s">
        <v>1874</v>
      </c>
      <c r="D276" s="46" t="s">
        <v>6537</v>
      </c>
      <c r="E276" s="16">
        <v>1000</v>
      </c>
      <c r="F276" s="15">
        <v>0.51</v>
      </c>
      <c r="G276" s="47">
        <v>10</v>
      </c>
      <c r="H276" s="55">
        <f>Таблица650[[#This Row],[Коэфициент стоимости]]*Таблица650[[#This Row],[Розничная цена KRW]]</f>
        <v>510</v>
      </c>
      <c r="I276" s="17" t="str">
        <f>IF($H$1="","Введите курс",Таблица650[[#This Row],[Оптовая цена KRW за 1шт]]/$H$1)</f>
        <v>Введите курс</v>
      </c>
      <c r="J276" s="48"/>
      <c r="K276" s="18">
        <f>Таблица650[[#This Row],[Заказ коробок ]]*Таблица650[[#This Row],[Кол-во шт в коробке]]</f>
        <v>0</v>
      </c>
      <c r="L276" s="54">
        <f>Таблица650[[#This Row],[Общее кол-во шт]]*Таблица650[[#This Row],[Оптовая цена KRW за 1шт]]</f>
        <v>0</v>
      </c>
      <c r="M276" s="19" t="str">
        <f>IFERROR(Таблица650[[#This Row],[Общее кол-во шт]]*Таблица650[[#This Row],[Оптовая цена USD за 1шт]],"")</f>
        <v/>
      </c>
      <c r="N276" s="49"/>
    </row>
    <row r="277" spans="1:14" ht="22.5" customHeight="1">
      <c r="A277" s="44" t="s">
        <v>1619</v>
      </c>
      <c r="B277" s="14">
        <v>8806194022888</v>
      </c>
      <c r="C277" s="50" t="s">
        <v>1876</v>
      </c>
      <c r="D277" s="46" t="s">
        <v>6538</v>
      </c>
      <c r="E277" s="16">
        <v>1000</v>
      </c>
      <c r="F277" s="15">
        <v>0.51</v>
      </c>
      <c r="G277" s="47">
        <v>10</v>
      </c>
      <c r="H277" s="55">
        <f>Таблица650[[#This Row],[Коэфициент стоимости]]*Таблица650[[#This Row],[Розничная цена KRW]]</f>
        <v>510</v>
      </c>
      <c r="I277" s="17" t="str">
        <f>IF($H$1="","Введите курс",Таблица650[[#This Row],[Оптовая цена KRW за 1шт]]/$H$1)</f>
        <v>Введите курс</v>
      </c>
      <c r="J277" s="48"/>
      <c r="K277" s="18">
        <f>Таблица650[[#This Row],[Заказ коробок ]]*Таблица650[[#This Row],[Кол-во шт в коробке]]</f>
        <v>0</v>
      </c>
      <c r="L277" s="54">
        <f>Таблица650[[#This Row],[Общее кол-во шт]]*Таблица650[[#This Row],[Оптовая цена KRW за 1шт]]</f>
        <v>0</v>
      </c>
      <c r="M277" s="19" t="str">
        <f>IFERROR(Таблица650[[#This Row],[Общее кол-во шт]]*Таблица650[[#This Row],[Оптовая цена USD за 1шт]],"")</f>
        <v/>
      </c>
      <c r="N277" s="49"/>
    </row>
    <row r="278" spans="1:14" ht="22.5" customHeight="1">
      <c r="A278" s="44" t="s">
        <v>1620</v>
      </c>
      <c r="B278" s="14">
        <v>8806194041315</v>
      </c>
      <c r="C278" s="50" t="s">
        <v>1895</v>
      </c>
      <c r="D278" s="46" t="s">
        <v>1896</v>
      </c>
      <c r="E278" s="16">
        <v>23000</v>
      </c>
      <c r="F278" s="15">
        <v>0.51</v>
      </c>
      <c r="G278" s="47">
        <v>6</v>
      </c>
      <c r="H278" s="55">
        <f>Таблица650[[#This Row],[Коэфициент стоимости]]*Таблица650[[#This Row],[Розничная цена KRW]]</f>
        <v>11730</v>
      </c>
      <c r="I278" s="17" t="str">
        <f>IF($H$1="","Введите курс",Таблица650[[#This Row],[Оптовая цена KRW за 1шт]]/$H$1)</f>
        <v>Введите курс</v>
      </c>
      <c r="J278" s="48"/>
      <c r="K278" s="18">
        <f>Таблица650[[#This Row],[Заказ коробок ]]*Таблица650[[#This Row],[Кол-во шт в коробке]]</f>
        <v>0</v>
      </c>
      <c r="L278" s="54">
        <f>Таблица650[[#This Row],[Общее кол-во шт]]*Таблица650[[#This Row],[Оптовая цена KRW за 1шт]]</f>
        <v>0</v>
      </c>
      <c r="M278" s="19" t="str">
        <f>IFERROR(Таблица650[[#This Row],[Общее кол-во шт]]*Таблица650[[#This Row],[Оптовая цена USD за 1шт]],"")</f>
        <v/>
      </c>
      <c r="N278" s="49"/>
    </row>
    <row r="279" spans="1:14" ht="22.5" customHeight="1">
      <c r="A279" s="44" t="s">
        <v>1621</v>
      </c>
      <c r="B279" s="14">
        <v>8806194041322</v>
      </c>
      <c r="C279" s="50" t="s">
        <v>1898</v>
      </c>
      <c r="D279" s="46" t="s">
        <v>6541</v>
      </c>
      <c r="E279" s="16">
        <v>21000</v>
      </c>
      <c r="F279" s="15">
        <v>0.51</v>
      </c>
      <c r="G279" s="47">
        <v>6</v>
      </c>
      <c r="H279" s="55">
        <f>Таблица650[[#This Row],[Коэфициент стоимости]]*Таблица650[[#This Row],[Розничная цена KRW]]</f>
        <v>10710</v>
      </c>
      <c r="I279" s="17" t="str">
        <f>IF($H$1="","Введите курс",Таблица650[[#This Row],[Оптовая цена KRW за 1шт]]/$H$1)</f>
        <v>Введите курс</v>
      </c>
      <c r="J279" s="48"/>
      <c r="K279" s="18">
        <f>Таблица650[[#This Row],[Заказ коробок ]]*Таблица650[[#This Row],[Кол-во шт в коробке]]</f>
        <v>0</v>
      </c>
      <c r="L279" s="54">
        <f>Таблица650[[#This Row],[Общее кол-во шт]]*Таблица650[[#This Row],[Оптовая цена KRW за 1шт]]</f>
        <v>0</v>
      </c>
      <c r="M279" s="19" t="str">
        <f>IFERROR(Таблица650[[#This Row],[Общее кол-во шт]]*Таблица650[[#This Row],[Оптовая цена USD за 1шт]],"")</f>
        <v/>
      </c>
      <c r="N279" s="49"/>
    </row>
    <row r="280" spans="1:14" ht="22.5" customHeight="1">
      <c r="A280" s="44" t="s">
        <v>1622</v>
      </c>
      <c r="B280" s="14">
        <v>8806194062365</v>
      </c>
      <c r="C280" s="50" t="s">
        <v>2731</v>
      </c>
      <c r="D280" s="46" t="s">
        <v>2732</v>
      </c>
      <c r="E280" s="16">
        <v>22000</v>
      </c>
      <c r="F280" s="15">
        <v>0.51</v>
      </c>
      <c r="G280" s="47">
        <v>6</v>
      </c>
      <c r="H280" s="55">
        <f>Таблица650[[#This Row],[Коэфициент стоимости]]*Таблица650[[#This Row],[Розничная цена KRW]]</f>
        <v>11220</v>
      </c>
      <c r="I280" s="17" t="str">
        <f>IF($H$1="","Введите курс",Таблица650[[#This Row],[Оптовая цена KRW за 1шт]]/$H$1)</f>
        <v>Введите курс</v>
      </c>
      <c r="J280" s="48"/>
      <c r="K280" s="18">
        <f>Таблица650[[#This Row],[Заказ коробок ]]*Таблица650[[#This Row],[Кол-во шт в коробке]]</f>
        <v>0</v>
      </c>
      <c r="L280" s="54">
        <f>Таблица650[[#This Row],[Общее кол-во шт]]*Таблица650[[#This Row],[Оптовая цена KRW за 1шт]]</f>
        <v>0</v>
      </c>
      <c r="M280" s="19" t="str">
        <f>IFERROR(Таблица650[[#This Row],[Общее кол-во шт]]*Таблица650[[#This Row],[Оптовая цена USD за 1шт]],"")</f>
        <v/>
      </c>
      <c r="N280" s="49"/>
    </row>
    <row r="281" spans="1:14" ht="22.5" customHeight="1">
      <c r="A281" s="44" t="s">
        <v>1623</v>
      </c>
      <c r="B281" s="14">
        <v>8806194062372</v>
      </c>
      <c r="C281" s="50" t="s">
        <v>2733</v>
      </c>
      <c r="D281" s="46" t="s">
        <v>2734</v>
      </c>
      <c r="E281" s="16">
        <v>25000</v>
      </c>
      <c r="F281" s="15">
        <v>0.51</v>
      </c>
      <c r="G281" s="47">
        <v>6</v>
      </c>
      <c r="H281" s="55">
        <f>Таблица650[[#This Row],[Коэфициент стоимости]]*Таблица650[[#This Row],[Розничная цена KRW]]</f>
        <v>12750</v>
      </c>
      <c r="I281" s="17" t="str">
        <f>IF($H$1="","Введите курс",Таблица650[[#This Row],[Оптовая цена KRW за 1шт]]/$H$1)</f>
        <v>Введите курс</v>
      </c>
      <c r="J281" s="48"/>
      <c r="K281" s="18">
        <f>Таблица650[[#This Row],[Заказ коробок ]]*Таблица650[[#This Row],[Кол-во шт в коробке]]</f>
        <v>0</v>
      </c>
      <c r="L281" s="54">
        <f>Таблица650[[#This Row],[Общее кол-во шт]]*Таблица650[[#This Row],[Оптовая цена KRW за 1шт]]</f>
        <v>0</v>
      </c>
      <c r="M281" s="19" t="str">
        <f>IFERROR(Таблица650[[#This Row],[Общее кол-во шт]]*Таблица650[[#This Row],[Оптовая цена USD за 1шт]],"")</f>
        <v/>
      </c>
      <c r="N281" s="49"/>
    </row>
    <row r="282" spans="1:14" ht="22.5" customHeight="1">
      <c r="A282" s="44" t="s">
        <v>1624</v>
      </c>
      <c r="B282" s="14">
        <v>8806194062358</v>
      </c>
      <c r="C282" s="50" t="s">
        <v>2729</v>
      </c>
      <c r="D282" s="46" t="s">
        <v>2730</v>
      </c>
      <c r="E282" s="16">
        <v>18000</v>
      </c>
      <c r="F282" s="15">
        <v>0.51</v>
      </c>
      <c r="G282" s="47">
        <v>6</v>
      </c>
      <c r="H282" s="55">
        <f>Таблица650[[#This Row],[Коэфициент стоимости]]*Таблица650[[#This Row],[Розничная цена KRW]]</f>
        <v>9180</v>
      </c>
      <c r="I282" s="17" t="str">
        <f>IF($H$1="","Введите курс",Таблица650[[#This Row],[Оптовая цена KRW за 1шт]]/$H$1)</f>
        <v>Введите курс</v>
      </c>
      <c r="J282" s="48"/>
      <c r="K282" s="18">
        <f>Таблица650[[#This Row],[Заказ коробок ]]*Таблица650[[#This Row],[Кол-во шт в коробке]]</f>
        <v>0</v>
      </c>
      <c r="L282" s="54">
        <f>Таблица650[[#This Row],[Общее кол-во шт]]*Таблица650[[#This Row],[Оптовая цена KRW за 1шт]]</f>
        <v>0</v>
      </c>
      <c r="M282" s="19" t="str">
        <f>IFERROR(Таблица650[[#This Row],[Общее кол-во шт]]*Таблица650[[#This Row],[Оптовая цена USD за 1шт]],"")</f>
        <v/>
      </c>
      <c r="N282" s="49"/>
    </row>
    <row r="283" spans="1:14" ht="22.5" customHeight="1">
      <c r="A283" s="44" t="s">
        <v>1625</v>
      </c>
      <c r="B283" s="14">
        <v>8806194050386</v>
      </c>
      <c r="C283" s="50" t="s">
        <v>2737</v>
      </c>
      <c r="D283" s="46" t="s">
        <v>2738</v>
      </c>
      <c r="E283" s="16">
        <v>21000</v>
      </c>
      <c r="F283" s="15">
        <v>0.51</v>
      </c>
      <c r="G283" s="47">
        <v>6</v>
      </c>
      <c r="H283" s="55">
        <f>Таблица650[[#This Row],[Коэфициент стоимости]]*Таблица650[[#This Row],[Розничная цена KRW]]</f>
        <v>10710</v>
      </c>
      <c r="I283" s="17" t="str">
        <f>IF($H$1="","Введите курс",Таблица650[[#This Row],[Оптовая цена KRW за 1шт]]/$H$1)</f>
        <v>Введите курс</v>
      </c>
      <c r="J283" s="48"/>
      <c r="K283" s="18">
        <f>Таблица650[[#This Row],[Заказ коробок ]]*Таблица650[[#This Row],[Кол-во шт в коробке]]</f>
        <v>0</v>
      </c>
      <c r="L283" s="54">
        <f>Таблица650[[#This Row],[Общее кол-во шт]]*Таблица650[[#This Row],[Оптовая цена KRW за 1шт]]</f>
        <v>0</v>
      </c>
      <c r="M283" s="19" t="str">
        <f>IFERROR(Таблица650[[#This Row],[Общее кол-во шт]]*Таблица650[[#This Row],[Оптовая цена USD за 1шт]],"")</f>
        <v/>
      </c>
      <c r="N283" s="49"/>
    </row>
    <row r="284" spans="1:14" ht="22.5" customHeight="1">
      <c r="A284" s="44" t="s">
        <v>1626</v>
      </c>
      <c r="B284" s="14">
        <v>8806194065786</v>
      </c>
      <c r="C284" s="50" t="s">
        <v>2735</v>
      </c>
      <c r="D284" s="46" t="s">
        <v>2736</v>
      </c>
      <c r="E284" s="16">
        <v>22000</v>
      </c>
      <c r="F284" s="15">
        <v>0.51</v>
      </c>
      <c r="G284" s="47">
        <v>6</v>
      </c>
      <c r="H284" s="55">
        <f>Таблица650[[#This Row],[Коэфициент стоимости]]*Таблица650[[#This Row],[Розничная цена KRW]]</f>
        <v>11220</v>
      </c>
      <c r="I284" s="17" t="str">
        <f>IF($H$1="","Введите курс",Таблица650[[#This Row],[Оптовая цена KRW за 1шт]]/$H$1)</f>
        <v>Введите курс</v>
      </c>
      <c r="J284" s="48"/>
      <c r="K284" s="18">
        <f>Таблица650[[#This Row],[Заказ коробок ]]*Таблица650[[#This Row],[Кол-во шт в коробке]]</f>
        <v>0</v>
      </c>
      <c r="L284" s="54">
        <f>Таблица650[[#This Row],[Общее кол-во шт]]*Таблица650[[#This Row],[Оптовая цена KRW за 1шт]]</f>
        <v>0</v>
      </c>
      <c r="M284" s="19" t="str">
        <f>IFERROR(Таблица650[[#This Row],[Общее кол-во шт]]*Таблица650[[#This Row],[Оптовая цена USD за 1шт]],"")</f>
        <v/>
      </c>
      <c r="N284" s="49"/>
    </row>
    <row r="285" spans="1:14" ht="22.5" customHeight="1">
      <c r="A285" s="44" t="s">
        <v>1628</v>
      </c>
      <c r="B285" s="14">
        <v>8806194054049</v>
      </c>
      <c r="C285" s="50" t="s">
        <v>6542</v>
      </c>
      <c r="D285" s="46" t="s">
        <v>6543</v>
      </c>
      <c r="E285" s="16">
        <v>6500</v>
      </c>
      <c r="F285" s="15">
        <v>0.59</v>
      </c>
      <c r="G285" s="47">
        <v>6</v>
      </c>
      <c r="H285" s="55">
        <f>Таблица650[[#This Row],[Коэфициент стоимости]]*Таблица650[[#This Row],[Розничная цена KRW]]</f>
        <v>3835</v>
      </c>
      <c r="I285" s="17" t="str">
        <f>IF($H$1="","Введите курс",Таблица650[[#This Row],[Оптовая цена KRW за 1шт]]/$H$1)</f>
        <v>Введите курс</v>
      </c>
      <c r="J285" s="48"/>
      <c r="K285" s="18">
        <f>Таблица650[[#This Row],[Заказ коробок ]]*Таблица650[[#This Row],[Кол-во шт в коробке]]</f>
        <v>0</v>
      </c>
      <c r="L285" s="54">
        <f>Таблица650[[#This Row],[Общее кол-во шт]]*Таблица650[[#This Row],[Оптовая цена KRW за 1шт]]</f>
        <v>0</v>
      </c>
      <c r="M285" s="19" t="str">
        <f>IFERROR(Таблица650[[#This Row],[Общее кол-во шт]]*Таблица650[[#This Row],[Оптовая цена USD за 1шт]],"")</f>
        <v/>
      </c>
      <c r="N285" s="49"/>
    </row>
    <row r="286" spans="1:14" ht="22.5" customHeight="1">
      <c r="A286" s="44" t="s">
        <v>1630</v>
      </c>
      <c r="B286" s="14">
        <v>8806358505486</v>
      </c>
      <c r="C286" s="50" t="s">
        <v>1903</v>
      </c>
      <c r="D286" s="46" t="s">
        <v>6544</v>
      </c>
      <c r="E286" s="16">
        <v>9800</v>
      </c>
      <c r="F286" s="15">
        <v>0.51</v>
      </c>
      <c r="G286" s="47">
        <v>6</v>
      </c>
      <c r="H286" s="55">
        <f>Таблица650[[#This Row],[Коэфициент стоимости]]*Таблица650[[#This Row],[Розничная цена KRW]]</f>
        <v>4998</v>
      </c>
      <c r="I286" s="17" t="str">
        <f>IF($H$1="","Введите курс",Таблица650[[#This Row],[Оптовая цена KRW за 1шт]]/$H$1)</f>
        <v>Введите курс</v>
      </c>
      <c r="J286" s="48"/>
      <c r="K286" s="18">
        <f>Таблица650[[#This Row],[Заказ коробок ]]*Таблица650[[#This Row],[Кол-во шт в коробке]]</f>
        <v>0</v>
      </c>
      <c r="L286" s="54">
        <f>Таблица650[[#This Row],[Общее кол-во шт]]*Таблица650[[#This Row],[Оптовая цена KRW за 1шт]]</f>
        <v>0</v>
      </c>
      <c r="M286" s="19" t="str">
        <f>IFERROR(Таблица650[[#This Row],[Общее кол-во шт]]*Таблица650[[#This Row],[Оптовая цена USD за 1шт]],"")</f>
        <v/>
      </c>
      <c r="N286" s="49"/>
    </row>
    <row r="287" spans="1:14" ht="22.5" customHeight="1">
      <c r="A287" s="44" t="s">
        <v>1632</v>
      </c>
      <c r="B287" s="14">
        <v>8806358556402</v>
      </c>
      <c r="C287" s="50" t="s">
        <v>1905</v>
      </c>
      <c r="D287" s="46" t="s">
        <v>6545</v>
      </c>
      <c r="E287" s="16">
        <v>13800</v>
      </c>
      <c r="F287" s="15">
        <v>0.51</v>
      </c>
      <c r="G287" s="47">
        <v>6</v>
      </c>
      <c r="H287" s="55">
        <f>Таблица650[[#This Row],[Коэфициент стоимости]]*Таблица650[[#This Row],[Розничная цена KRW]]</f>
        <v>7038</v>
      </c>
      <c r="I287" s="17" t="str">
        <f>IF($H$1="","Введите курс",Таблица650[[#This Row],[Оптовая цена KRW за 1шт]]/$H$1)</f>
        <v>Введите курс</v>
      </c>
      <c r="J287" s="48"/>
      <c r="K287" s="18">
        <f>Таблица650[[#This Row],[Заказ коробок ]]*Таблица650[[#This Row],[Кол-во шт в коробке]]</f>
        <v>0</v>
      </c>
      <c r="L287" s="54">
        <f>Таблица650[[#This Row],[Общее кол-во шт]]*Таблица650[[#This Row],[Оптовая цена KRW за 1шт]]</f>
        <v>0</v>
      </c>
      <c r="M287" s="19" t="str">
        <f>IFERROR(Таблица650[[#This Row],[Общее кол-во шт]]*Таблица650[[#This Row],[Оптовая цена USD за 1шт]],"")</f>
        <v/>
      </c>
      <c r="N287" s="49"/>
    </row>
    <row r="288" spans="1:14" ht="22.5" customHeight="1">
      <c r="A288" s="44" t="s">
        <v>1634</v>
      </c>
      <c r="B288" s="14">
        <v>8806358505493</v>
      </c>
      <c r="C288" s="50" t="s">
        <v>1911</v>
      </c>
      <c r="D288" s="46" t="s">
        <v>6548</v>
      </c>
      <c r="E288" s="16">
        <v>8800</v>
      </c>
      <c r="F288" s="15">
        <v>0.51</v>
      </c>
      <c r="G288" s="47">
        <v>6</v>
      </c>
      <c r="H288" s="55">
        <f>Таблица650[[#This Row],[Коэфициент стоимости]]*Таблица650[[#This Row],[Розничная цена KRW]]</f>
        <v>4488</v>
      </c>
      <c r="I288" s="17" t="str">
        <f>IF($H$1="","Введите курс",Таблица650[[#This Row],[Оптовая цена KRW за 1шт]]/$H$1)</f>
        <v>Введите курс</v>
      </c>
      <c r="J288" s="48"/>
      <c r="K288" s="18">
        <f>Таблица650[[#This Row],[Заказ коробок ]]*Таблица650[[#This Row],[Кол-во шт в коробке]]</f>
        <v>0</v>
      </c>
      <c r="L288" s="54">
        <f>Таблица650[[#This Row],[Общее кол-во шт]]*Таблица650[[#This Row],[Оптовая цена KRW за 1шт]]</f>
        <v>0</v>
      </c>
      <c r="M288" s="19" t="str">
        <f>IFERROR(Таблица650[[#This Row],[Общее кол-во шт]]*Таблица650[[#This Row],[Оптовая цена USD за 1шт]],"")</f>
        <v/>
      </c>
      <c r="N288" s="49"/>
    </row>
    <row r="289" spans="1:14" ht="22.5" customHeight="1">
      <c r="A289" s="44" t="s">
        <v>1636</v>
      </c>
      <c r="B289" s="14">
        <v>8806194045283</v>
      </c>
      <c r="C289" s="50" t="s">
        <v>1916</v>
      </c>
      <c r="D289" s="46" t="s">
        <v>6549</v>
      </c>
      <c r="E289" s="16">
        <v>20000</v>
      </c>
      <c r="F289" s="15">
        <v>0.51</v>
      </c>
      <c r="G289" s="47">
        <v>6</v>
      </c>
      <c r="H289" s="55">
        <f>Таблица650[[#This Row],[Коэфициент стоимости]]*Таблица650[[#This Row],[Розничная цена KRW]]</f>
        <v>10200</v>
      </c>
      <c r="I289" s="17" t="str">
        <f>IF($H$1="","Введите курс",Таблица650[[#This Row],[Оптовая цена KRW за 1шт]]/$H$1)</f>
        <v>Введите курс</v>
      </c>
      <c r="J289" s="48"/>
      <c r="K289" s="18">
        <f>Таблица650[[#This Row],[Заказ коробок ]]*Таблица650[[#This Row],[Кол-во шт в коробке]]</f>
        <v>0</v>
      </c>
      <c r="L289" s="54">
        <f>Таблица650[[#This Row],[Общее кол-во шт]]*Таблица650[[#This Row],[Оптовая цена KRW за 1шт]]</f>
        <v>0</v>
      </c>
      <c r="M289" s="19" t="str">
        <f>IFERROR(Таблица650[[#This Row],[Общее кол-во шт]]*Таблица650[[#This Row],[Оптовая цена USD за 1шт]],"")</f>
        <v/>
      </c>
      <c r="N289" s="49"/>
    </row>
    <row r="290" spans="1:14" ht="22.5" customHeight="1">
      <c r="A290" s="44" t="s">
        <v>1637</v>
      </c>
      <c r="B290" s="14">
        <v>8806194045399</v>
      </c>
      <c r="C290" s="50" t="s">
        <v>1918</v>
      </c>
      <c r="D290" s="46" t="s">
        <v>6550</v>
      </c>
      <c r="E290" s="16">
        <v>10000</v>
      </c>
      <c r="F290" s="15">
        <v>0.51</v>
      </c>
      <c r="G290" s="47">
        <v>6</v>
      </c>
      <c r="H290" s="55">
        <f>Таблица650[[#This Row],[Коэфициент стоимости]]*Таблица650[[#This Row],[Розничная цена KRW]]</f>
        <v>5100</v>
      </c>
      <c r="I290" s="17" t="str">
        <f>IF($H$1="","Введите курс",Таблица650[[#This Row],[Оптовая цена KRW за 1шт]]/$H$1)</f>
        <v>Введите курс</v>
      </c>
      <c r="J290" s="48"/>
      <c r="K290" s="18">
        <f>Таблица650[[#This Row],[Заказ коробок ]]*Таблица650[[#This Row],[Кол-во шт в коробке]]</f>
        <v>0</v>
      </c>
      <c r="L290" s="54">
        <f>Таблица650[[#This Row],[Общее кол-во шт]]*Таблица650[[#This Row],[Оптовая цена KRW за 1шт]]</f>
        <v>0</v>
      </c>
      <c r="M290" s="19" t="str">
        <f>IFERROR(Таблица650[[#This Row],[Общее кол-во шт]]*Таблица650[[#This Row],[Оптовая цена USD за 1шт]],"")</f>
        <v/>
      </c>
      <c r="N290" s="49"/>
    </row>
    <row r="291" spans="1:14" ht="22.5" customHeight="1">
      <c r="A291" s="44" t="s">
        <v>1638</v>
      </c>
      <c r="B291" s="14">
        <v>8806194045894</v>
      </c>
      <c r="C291" s="50" t="s">
        <v>1922</v>
      </c>
      <c r="D291" s="46" t="s">
        <v>1923</v>
      </c>
      <c r="E291" s="16">
        <v>10000</v>
      </c>
      <c r="F291" s="15">
        <v>0.51</v>
      </c>
      <c r="G291" s="47">
        <v>6</v>
      </c>
      <c r="H291" s="55">
        <f>Таблица650[[#This Row],[Коэфициент стоимости]]*Таблица650[[#This Row],[Розничная цена KRW]]</f>
        <v>5100</v>
      </c>
      <c r="I291" s="17" t="str">
        <f>IF($H$1="","Введите курс",Таблица650[[#This Row],[Оптовая цена KRW за 1шт]]/$H$1)</f>
        <v>Введите курс</v>
      </c>
      <c r="J291" s="48"/>
      <c r="K291" s="18">
        <f>Таблица650[[#This Row],[Заказ коробок ]]*Таблица650[[#This Row],[Кол-во шт в коробке]]</f>
        <v>0</v>
      </c>
      <c r="L291" s="54">
        <f>Таблица650[[#This Row],[Общее кол-во шт]]*Таблица650[[#This Row],[Оптовая цена KRW за 1шт]]</f>
        <v>0</v>
      </c>
      <c r="M291" s="19" t="str">
        <f>IFERROR(Таблица650[[#This Row],[Общее кол-во шт]]*Таблица650[[#This Row],[Оптовая цена USD за 1шт]],"")</f>
        <v/>
      </c>
      <c r="N291" s="49"/>
    </row>
    <row r="292" spans="1:14" ht="22.5" customHeight="1">
      <c r="A292" s="44" t="s">
        <v>1639</v>
      </c>
      <c r="B292" s="14">
        <v>8806194034942</v>
      </c>
      <c r="C292" s="50" t="s">
        <v>1925</v>
      </c>
      <c r="D292" s="46" t="s">
        <v>1926</v>
      </c>
      <c r="E292" s="16">
        <v>30000</v>
      </c>
      <c r="F292" s="15">
        <v>0.51</v>
      </c>
      <c r="G292" s="47">
        <v>6</v>
      </c>
      <c r="H292" s="55">
        <f>Таблица650[[#This Row],[Коэфициент стоимости]]*Таблица650[[#This Row],[Розничная цена KRW]]</f>
        <v>15300</v>
      </c>
      <c r="I292" s="17" t="str">
        <f>IF($H$1="","Введите курс",Таблица650[[#This Row],[Оптовая цена KRW за 1шт]]/$H$1)</f>
        <v>Введите курс</v>
      </c>
      <c r="J292" s="48"/>
      <c r="K292" s="18">
        <f>Таблица650[[#This Row],[Заказ коробок ]]*Таблица650[[#This Row],[Кол-во шт в коробке]]</f>
        <v>0</v>
      </c>
      <c r="L292" s="54">
        <f>Таблица650[[#This Row],[Общее кол-во шт]]*Таблица650[[#This Row],[Оптовая цена KRW за 1шт]]</f>
        <v>0</v>
      </c>
      <c r="M292" s="19" t="str">
        <f>IFERROR(Таблица650[[#This Row],[Общее кол-во шт]]*Таблица650[[#This Row],[Оптовая цена USD за 1шт]],"")</f>
        <v/>
      </c>
      <c r="N292" s="49"/>
    </row>
    <row r="293" spans="1:14" ht="22.5" customHeight="1">
      <c r="A293" s="44" t="s">
        <v>1641</v>
      </c>
      <c r="B293" s="14">
        <v>8806194046655</v>
      </c>
      <c r="C293" s="50" t="s">
        <v>1928</v>
      </c>
      <c r="D293" s="46" t="s">
        <v>1929</v>
      </c>
      <c r="E293" s="16">
        <v>15000</v>
      </c>
      <c r="F293" s="15">
        <v>0.51</v>
      </c>
      <c r="G293" s="47">
        <v>6</v>
      </c>
      <c r="H293" s="55">
        <f>Таблица650[[#This Row],[Коэфициент стоимости]]*Таблица650[[#This Row],[Розничная цена KRW]]</f>
        <v>7650</v>
      </c>
      <c r="I293" s="17" t="str">
        <f>IF($H$1="","Введите курс",Таблица650[[#This Row],[Оптовая цена KRW за 1шт]]/$H$1)</f>
        <v>Введите курс</v>
      </c>
      <c r="J293" s="48"/>
      <c r="K293" s="18">
        <f>Таблица650[[#This Row],[Заказ коробок ]]*Таблица650[[#This Row],[Кол-во шт в коробке]]</f>
        <v>0</v>
      </c>
      <c r="L293" s="54">
        <f>Таблица650[[#This Row],[Общее кол-во шт]]*Таблица650[[#This Row],[Оптовая цена KRW за 1шт]]</f>
        <v>0</v>
      </c>
      <c r="M293" s="19" t="str">
        <f>IFERROR(Таблица650[[#This Row],[Общее кол-во шт]]*Таблица650[[#This Row],[Оптовая цена USD за 1шт]],"")</f>
        <v/>
      </c>
      <c r="N293" s="49"/>
    </row>
    <row r="294" spans="1:14" ht="22.5" customHeight="1">
      <c r="A294" s="44" t="s">
        <v>1643</v>
      </c>
      <c r="B294" s="14">
        <v>8806194025278</v>
      </c>
      <c r="C294" s="50" t="s">
        <v>1931</v>
      </c>
      <c r="D294" s="46" t="s">
        <v>6552</v>
      </c>
      <c r="E294" s="16">
        <v>25000</v>
      </c>
      <c r="F294" s="15">
        <v>0.51</v>
      </c>
      <c r="G294" s="47">
        <v>10</v>
      </c>
      <c r="H294" s="55">
        <f>Таблица650[[#This Row],[Коэфициент стоимости]]*Таблица650[[#This Row],[Розничная цена KRW]]</f>
        <v>12750</v>
      </c>
      <c r="I294" s="17" t="str">
        <f>IF($H$1="","Введите курс",Таблица650[[#This Row],[Оптовая цена KRW за 1шт]]/$H$1)</f>
        <v>Введите курс</v>
      </c>
      <c r="J294" s="48"/>
      <c r="K294" s="18">
        <f>Таблица650[[#This Row],[Заказ коробок ]]*Таблица650[[#This Row],[Кол-во шт в коробке]]</f>
        <v>0</v>
      </c>
      <c r="L294" s="54">
        <f>Таблица650[[#This Row],[Общее кол-во шт]]*Таблица650[[#This Row],[Оптовая цена KRW за 1шт]]</f>
        <v>0</v>
      </c>
      <c r="M294" s="19" t="str">
        <f>IFERROR(Таблица650[[#This Row],[Общее кол-во шт]]*Таблица650[[#This Row],[Оптовая цена USD за 1шт]],"")</f>
        <v/>
      </c>
      <c r="N294" s="49"/>
    </row>
    <row r="295" spans="1:14" ht="22.5" customHeight="1">
      <c r="A295" s="44" t="s">
        <v>1645</v>
      </c>
      <c r="B295" s="14">
        <v>8806194042398</v>
      </c>
      <c r="C295" s="50" t="s">
        <v>6553</v>
      </c>
      <c r="D295" s="46" t="s">
        <v>6554</v>
      </c>
      <c r="E295" s="16">
        <v>20000</v>
      </c>
      <c r="F295" s="15">
        <v>0.51</v>
      </c>
      <c r="G295" s="47">
        <v>6</v>
      </c>
      <c r="H295" s="55">
        <f>Таблица650[[#This Row],[Коэфициент стоимости]]*Таблица650[[#This Row],[Розничная цена KRW]]</f>
        <v>10200</v>
      </c>
      <c r="I295" s="17" t="str">
        <f>IF($H$1="","Введите курс",Таблица650[[#This Row],[Оптовая цена KRW за 1шт]]/$H$1)</f>
        <v>Введите курс</v>
      </c>
      <c r="J295" s="48"/>
      <c r="K295" s="18">
        <f>Таблица650[[#This Row],[Заказ коробок ]]*Таблица650[[#This Row],[Кол-во шт в коробке]]</f>
        <v>0</v>
      </c>
      <c r="L295" s="54">
        <f>Таблица650[[#This Row],[Общее кол-во шт]]*Таблица650[[#This Row],[Оптовая цена KRW за 1шт]]</f>
        <v>0</v>
      </c>
      <c r="M295" s="19" t="str">
        <f>IFERROR(Таблица650[[#This Row],[Общее кол-во шт]]*Таблица650[[#This Row],[Оптовая цена USD за 1шт]],"")</f>
        <v/>
      </c>
      <c r="N295" s="49"/>
    </row>
    <row r="296" spans="1:14" ht="22.5" customHeight="1">
      <c r="A296" s="44" t="s">
        <v>1647</v>
      </c>
      <c r="B296" s="14">
        <v>8806194044781</v>
      </c>
      <c r="C296" s="50" t="s">
        <v>1935</v>
      </c>
      <c r="D296" s="46" t="s">
        <v>1936</v>
      </c>
      <c r="E296" s="16">
        <v>20000</v>
      </c>
      <c r="F296" s="15">
        <v>0.51</v>
      </c>
      <c r="G296" s="47">
        <v>6</v>
      </c>
      <c r="H296" s="55">
        <f>Таблица650[[#This Row],[Коэфициент стоимости]]*Таблица650[[#This Row],[Розничная цена KRW]]</f>
        <v>10200</v>
      </c>
      <c r="I296" s="17" t="str">
        <f>IF($H$1="","Введите курс",Таблица650[[#This Row],[Оптовая цена KRW за 1шт]]/$H$1)</f>
        <v>Введите курс</v>
      </c>
      <c r="J296" s="48"/>
      <c r="K296" s="18">
        <f>Таблица650[[#This Row],[Заказ коробок ]]*Таблица650[[#This Row],[Кол-во шт в коробке]]</f>
        <v>0</v>
      </c>
      <c r="L296" s="54">
        <f>Таблица650[[#This Row],[Общее кол-во шт]]*Таблица650[[#This Row],[Оптовая цена KRW за 1шт]]</f>
        <v>0</v>
      </c>
      <c r="M296" s="19" t="str">
        <f>IFERROR(Таблица650[[#This Row],[Общее кол-во шт]]*Таблица650[[#This Row],[Оптовая цена USD за 1шт]],"")</f>
        <v/>
      </c>
      <c r="N296" s="49"/>
    </row>
    <row r="297" spans="1:14" ht="22.5" customHeight="1">
      <c r="A297" s="44" t="s">
        <v>1649</v>
      </c>
      <c r="B297" s="14">
        <v>8806194039565</v>
      </c>
      <c r="C297" s="50" t="s">
        <v>2725</v>
      </c>
      <c r="D297" s="46" t="s">
        <v>2726</v>
      </c>
      <c r="E297" s="16">
        <v>32000</v>
      </c>
      <c r="F297" s="15">
        <v>0.51</v>
      </c>
      <c r="G297" s="47">
        <v>6</v>
      </c>
      <c r="H297" s="55">
        <f>Таблица650[[#This Row],[Коэфициент стоимости]]*Таблица650[[#This Row],[Розничная цена KRW]]</f>
        <v>16320</v>
      </c>
      <c r="I297" s="17" t="str">
        <f>IF($H$1="","Введите курс",Таблица650[[#This Row],[Оптовая цена KRW за 1шт]]/$H$1)</f>
        <v>Введите курс</v>
      </c>
      <c r="J297" s="48"/>
      <c r="K297" s="18">
        <f>Таблица650[[#This Row],[Заказ коробок ]]*Таблица650[[#This Row],[Кол-во шт в коробке]]</f>
        <v>0</v>
      </c>
      <c r="L297" s="54">
        <f>Таблица650[[#This Row],[Общее кол-во шт]]*Таблица650[[#This Row],[Оптовая цена KRW за 1шт]]</f>
        <v>0</v>
      </c>
      <c r="M297" s="19" t="str">
        <f>IFERROR(Таблица650[[#This Row],[Общее кол-во шт]]*Таблица650[[#This Row],[Оптовая цена USD за 1шт]],"")</f>
        <v/>
      </c>
      <c r="N297" s="49"/>
    </row>
    <row r="298" spans="1:14" ht="22.5" customHeight="1">
      <c r="A298" s="44" t="s">
        <v>1651</v>
      </c>
      <c r="B298" s="14">
        <v>8806194039534</v>
      </c>
      <c r="C298" s="50" t="s">
        <v>2721</v>
      </c>
      <c r="D298" s="46" t="s">
        <v>2722</v>
      </c>
      <c r="E298" s="16">
        <v>26000</v>
      </c>
      <c r="F298" s="15">
        <v>0.51</v>
      </c>
      <c r="G298" s="47">
        <v>6</v>
      </c>
      <c r="H298" s="55">
        <f>Таблица650[[#This Row],[Коэфициент стоимости]]*Таблица650[[#This Row],[Розничная цена KRW]]</f>
        <v>13260</v>
      </c>
      <c r="I298" s="17" t="str">
        <f>IF($H$1="","Введите курс",Таблица650[[#This Row],[Оптовая цена KRW за 1шт]]/$H$1)</f>
        <v>Введите курс</v>
      </c>
      <c r="J298" s="48"/>
      <c r="K298" s="18">
        <f>Таблица650[[#This Row],[Заказ коробок ]]*Таблица650[[#This Row],[Кол-во шт в коробке]]</f>
        <v>0</v>
      </c>
      <c r="L298" s="54">
        <f>Таблица650[[#This Row],[Общее кол-во шт]]*Таблица650[[#This Row],[Оптовая цена KRW за 1шт]]</f>
        <v>0</v>
      </c>
      <c r="M298" s="19" t="str">
        <f>IFERROR(Таблица650[[#This Row],[Общее кол-во шт]]*Таблица650[[#This Row],[Оптовая цена USD за 1шт]],"")</f>
        <v/>
      </c>
      <c r="N298" s="49"/>
    </row>
    <row r="299" spans="1:14" ht="22.5" customHeight="1">
      <c r="A299" s="44" t="s">
        <v>1653</v>
      </c>
      <c r="B299" s="14">
        <v>8806194039732</v>
      </c>
      <c r="C299" s="50" t="s">
        <v>2727</v>
      </c>
      <c r="D299" s="46" t="s">
        <v>2728</v>
      </c>
      <c r="E299" s="16">
        <v>35000</v>
      </c>
      <c r="F299" s="15">
        <v>0.51</v>
      </c>
      <c r="G299" s="47">
        <v>6</v>
      </c>
      <c r="H299" s="55">
        <f>Таблица650[[#This Row],[Коэфициент стоимости]]*Таблица650[[#This Row],[Розничная цена KRW]]</f>
        <v>17850</v>
      </c>
      <c r="I299" s="17" t="str">
        <f>IF($H$1="","Введите курс",Таблица650[[#This Row],[Оптовая цена KRW за 1шт]]/$H$1)</f>
        <v>Введите курс</v>
      </c>
      <c r="J299" s="48"/>
      <c r="K299" s="18">
        <f>Таблица650[[#This Row],[Заказ коробок ]]*Таблица650[[#This Row],[Кол-во шт в коробке]]</f>
        <v>0</v>
      </c>
      <c r="L299" s="54">
        <f>Таблица650[[#This Row],[Общее кол-во шт]]*Таблица650[[#This Row],[Оптовая цена KRW за 1шт]]</f>
        <v>0</v>
      </c>
      <c r="M299" s="19" t="str">
        <f>IFERROR(Таблица650[[#This Row],[Общее кол-во шт]]*Таблица650[[#This Row],[Оптовая цена USD за 1шт]],"")</f>
        <v/>
      </c>
      <c r="N299" s="49"/>
    </row>
    <row r="300" spans="1:14" ht="22.5" customHeight="1">
      <c r="A300" s="44" t="s">
        <v>1655</v>
      </c>
      <c r="B300" s="14">
        <v>8806194039558</v>
      </c>
      <c r="C300" s="50" t="s">
        <v>2723</v>
      </c>
      <c r="D300" s="46" t="s">
        <v>2724</v>
      </c>
      <c r="E300" s="16">
        <v>32000</v>
      </c>
      <c r="F300" s="15">
        <v>0.51</v>
      </c>
      <c r="G300" s="47">
        <v>6</v>
      </c>
      <c r="H300" s="55">
        <f>Таблица650[[#This Row],[Коэфициент стоимости]]*Таблица650[[#This Row],[Розничная цена KRW]]</f>
        <v>16320</v>
      </c>
      <c r="I300" s="17" t="str">
        <f>IF($H$1="","Введите курс",Таблица650[[#This Row],[Оптовая цена KRW за 1шт]]/$H$1)</f>
        <v>Введите курс</v>
      </c>
      <c r="J300" s="48"/>
      <c r="K300" s="18">
        <f>Таблица650[[#This Row],[Заказ коробок ]]*Таблица650[[#This Row],[Кол-во шт в коробке]]</f>
        <v>0</v>
      </c>
      <c r="L300" s="54">
        <f>Таблица650[[#This Row],[Общее кол-во шт]]*Таблица650[[#This Row],[Оптовая цена KRW за 1шт]]</f>
        <v>0</v>
      </c>
      <c r="M300" s="19" t="str">
        <f>IFERROR(Таблица650[[#This Row],[Общее кол-во шт]]*Таблица650[[#This Row],[Оптовая цена USD за 1шт]],"")</f>
        <v/>
      </c>
      <c r="N300" s="49"/>
    </row>
    <row r="301" spans="1:14" ht="22.5" customHeight="1">
      <c r="A301" s="44" t="s">
        <v>1657</v>
      </c>
      <c r="B301" s="14">
        <v>8806194039527</v>
      </c>
      <c r="C301" s="50" t="s">
        <v>2719</v>
      </c>
      <c r="D301" s="46" t="s">
        <v>2720</v>
      </c>
      <c r="E301" s="16">
        <v>26000</v>
      </c>
      <c r="F301" s="15">
        <v>0.51</v>
      </c>
      <c r="G301" s="47">
        <v>6</v>
      </c>
      <c r="H301" s="55">
        <f>Таблица650[[#This Row],[Коэфициент стоимости]]*Таблица650[[#This Row],[Розничная цена KRW]]</f>
        <v>13260</v>
      </c>
      <c r="I301" s="17" t="str">
        <f>IF($H$1="","Введите курс",Таблица650[[#This Row],[Оптовая цена KRW за 1шт]]/$H$1)</f>
        <v>Введите курс</v>
      </c>
      <c r="J301" s="48"/>
      <c r="K301" s="18">
        <f>Таблица650[[#This Row],[Заказ коробок ]]*Таблица650[[#This Row],[Кол-во шт в коробке]]</f>
        <v>0</v>
      </c>
      <c r="L301" s="54">
        <f>Таблица650[[#This Row],[Общее кол-во шт]]*Таблица650[[#This Row],[Оптовая цена KRW за 1шт]]</f>
        <v>0</v>
      </c>
      <c r="M301" s="19" t="str">
        <f>IFERROR(Таблица650[[#This Row],[Общее кол-во шт]]*Таблица650[[#This Row],[Оптовая цена USD за 1шт]],"")</f>
        <v/>
      </c>
      <c r="N301" s="49"/>
    </row>
    <row r="302" spans="1:14" ht="22.5" customHeight="1">
      <c r="A302" s="44" t="s">
        <v>1660</v>
      </c>
      <c r="B302" s="14">
        <v>8806194016276</v>
      </c>
      <c r="C302" s="50" t="s">
        <v>1943</v>
      </c>
      <c r="D302" s="46" t="s">
        <v>1944</v>
      </c>
      <c r="E302" s="16">
        <v>11900</v>
      </c>
      <c r="F302" s="15">
        <v>0.59</v>
      </c>
      <c r="G302" s="47">
        <v>6</v>
      </c>
      <c r="H302" s="55">
        <f>Таблица650[[#This Row],[Коэфициент стоимости]]*Таблица650[[#This Row],[Розничная цена KRW]]</f>
        <v>7021</v>
      </c>
      <c r="I302" s="17" t="str">
        <f>IF($H$1="","Введите курс",Таблица650[[#This Row],[Оптовая цена KRW за 1шт]]/$H$1)</f>
        <v>Введите курс</v>
      </c>
      <c r="J302" s="48"/>
      <c r="K302" s="18">
        <f>Таблица650[[#This Row],[Заказ коробок ]]*Таблица650[[#This Row],[Кол-во шт в коробке]]</f>
        <v>0</v>
      </c>
      <c r="L302" s="54">
        <f>Таблица650[[#This Row],[Общее кол-во шт]]*Таблица650[[#This Row],[Оптовая цена KRW за 1шт]]</f>
        <v>0</v>
      </c>
      <c r="M302" s="19" t="str">
        <f>IFERROR(Таблица650[[#This Row],[Общее кол-во шт]]*Таблица650[[#This Row],[Оптовая цена USD за 1шт]],"")</f>
        <v/>
      </c>
      <c r="N302" s="49"/>
    </row>
    <row r="303" spans="1:14" ht="22.5" customHeight="1">
      <c r="A303" s="44" t="s">
        <v>1662</v>
      </c>
      <c r="B303" s="14">
        <v>8806194039619</v>
      </c>
      <c r="C303" s="50" t="s">
        <v>1947</v>
      </c>
      <c r="D303" s="46" t="s">
        <v>1948</v>
      </c>
      <c r="E303" s="16">
        <v>11900</v>
      </c>
      <c r="F303" s="15">
        <v>0.59</v>
      </c>
      <c r="G303" s="47">
        <v>6</v>
      </c>
      <c r="H303" s="55">
        <f>Таблица650[[#This Row],[Коэфициент стоимости]]*Таблица650[[#This Row],[Розничная цена KRW]]</f>
        <v>7021</v>
      </c>
      <c r="I303" s="17" t="str">
        <f>IF($H$1="","Введите курс",Таблица650[[#This Row],[Оптовая цена KRW за 1шт]]/$H$1)</f>
        <v>Введите курс</v>
      </c>
      <c r="J303" s="48"/>
      <c r="K303" s="18">
        <f>Таблица650[[#This Row],[Заказ коробок ]]*Таблица650[[#This Row],[Кол-во шт в коробке]]</f>
        <v>0</v>
      </c>
      <c r="L303" s="54">
        <f>Таблица650[[#This Row],[Общее кол-во шт]]*Таблица650[[#This Row],[Оптовая цена KRW за 1шт]]</f>
        <v>0</v>
      </c>
      <c r="M303" s="19" t="str">
        <f>IFERROR(Таблица650[[#This Row],[Общее кол-во шт]]*Таблица650[[#This Row],[Оптовая цена USD за 1шт]],"")</f>
        <v/>
      </c>
      <c r="N303" s="49"/>
    </row>
    <row r="304" spans="1:14" ht="22.5" customHeight="1">
      <c r="A304" s="44" t="s">
        <v>1664</v>
      </c>
      <c r="B304" s="14">
        <v>8806194036861</v>
      </c>
      <c r="C304" s="50" t="s">
        <v>1952</v>
      </c>
      <c r="D304" s="46" t="s">
        <v>6556</v>
      </c>
      <c r="E304" s="16">
        <v>11900</v>
      </c>
      <c r="F304" s="15">
        <v>0.59</v>
      </c>
      <c r="G304" s="47">
        <v>6</v>
      </c>
      <c r="H304" s="55">
        <f>Таблица650[[#This Row],[Коэфициент стоимости]]*Таблица650[[#This Row],[Розничная цена KRW]]</f>
        <v>7021</v>
      </c>
      <c r="I304" s="17" t="str">
        <f>IF($H$1="","Введите курс",Таблица650[[#This Row],[Оптовая цена KRW за 1шт]]/$H$1)</f>
        <v>Введите курс</v>
      </c>
      <c r="J304" s="48"/>
      <c r="K304" s="18">
        <f>Таблица650[[#This Row],[Заказ коробок ]]*Таблица650[[#This Row],[Кол-во шт в коробке]]</f>
        <v>0</v>
      </c>
      <c r="L304" s="54">
        <f>Таблица650[[#This Row],[Общее кол-во шт]]*Таблица650[[#This Row],[Оптовая цена KRW за 1шт]]</f>
        <v>0</v>
      </c>
      <c r="M304" s="19" t="str">
        <f>IFERROR(Таблица650[[#This Row],[Общее кол-во шт]]*Таблица650[[#This Row],[Оптовая цена USD за 1шт]],"")</f>
        <v/>
      </c>
      <c r="N304" s="49"/>
    </row>
    <row r="305" spans="1:14" ht="22.5" customHeight="1">
      <c r="A305" s="44" t="s">
        <v>1665</v>
      </c>
      <c r="B305" s="14">
        <v>8806194012254</v>
      </c>
      <c r="C305" s="50" t="s">
        <v>1954</v>
      </c>
      <c r="D305" s="46" t="s">
        <v>6557</v>
      </c>
      <c r="E305" s="16">
        <v>11900</v>
      </c>
      <c r="F305" s="15">
        <v>0.59</v>
      </c>
      <c r="G305" s="47">
        <v>6</v>
      </c>
      <c r="H305" s="55">
        <f>Таблица650[[#This Row],[Коэфициент стоимости]]*Таблица650[[#This Row],[Розничная цена KRW]]</f>
        <v>7021</v>
      </c>
      <c r="I305" s="17" t="str">
        <f>IF($H$1="","Введите курс",Таблица650[[#This Row],[Оптовая цена KRW за 1шт]]/$H$1)</f>
        <v>Введите курс</v>
      </c>
      <c r="J305" s="48"/>
      <c r="K305" s="18">
        <f>Таблица650[[#This Row],[Заказ коробок ]]*Таблица650[[#This Row],[Кол-во шт в коробке]]</f>
        <v>0</v>
      </c>
      <c r="L305" s="54">
        <f>Таблица650[[#This Row],[Общее кол-во шт]]*Таблица650[[#This Row],[Оптовая цена KRW за 1шт]]</f>
        <v>0</v>
      </c>
      <c r="M305" s="19" t="str">
        <f>IFERROR(Таблица650[[#This Row],[Общее кол-во шт]]*Таблица650[[#This Row],[Оптовая цена USD за 1шт]],"")</f>
        <v/>
      </c>
      <c r="N305" s="49"/>
    </row>
    <row r="306" spans="1:14" ht="22.5" customHeight="1">
      <c r="A306" s="44" t="s">
        <v>1666</v>
      </c>
      <c r="B306" s="14">
        <v>8806194028040</v>
      </c>
      <c r="C306" s="50" t="s">
        <v>1956</v>
      </c>
      <c r="D306" s="46" t="s">
        <v>1957</v>
      </c>
      <c r="E306" s="16">
        <v>1000</v>
      </c>
      <c r="F306" s="15">
        <v>0.51</v>
      </c>
      <c r="G306" s="47">
        <v>80</v>
      </c>
      <c r="H306" s="55">
        <f>Таблица650[[#This Row],[Коэфициент стоимости]]*Таблица650[[#This Row],[Розничная цена KRW]]</f>
        <v>510</v>
      </c>
      <c r="I306" s="17" t="str">
        <f>IF($H$1="","Введите курс",Таблица650[[#This Row],[Оптовая цена KRW за 1шт]]/$H$1)</f>
        <v>Введите курс</v>
      </c>
      <c r="J306" s="48"/>
      <c r="K306" s="18">
        <f>Таблица650[[#This Row],[Заказ коробок ]]*Таблица650[[#This Row],[Кол-во шт в коробке]]</f>
        <v>0</v>
      </c>
      <c r="L306" s="54">
        <f>Таблица650[[#This Row],[Общее кол-во шт]]*Таблица650[[#This Row],[Оптовая цена KRW за 1шт]]</f>
        <v>0</v>
      </c>
      <c r="M306" s="19" t="str">
        <f>IFERROR(Таблица650[[#This Row],[Общее кол-во шт]]*Таблица650[[#This Row],[Оптовая цена USD за 1шт]],"")</f>
        <v/>
      </c>
      <c r="N306" s="49"/>
    </row>
    <row r="307" spans="1:14" ht="22.5" customHeight="1">
      <c r="A307" s="44" t="s">
        <v>1667</v>
      </c>
      <c r="B307" s="14">
        <v>8806194029566</v>
      </c>
      <c r="C307" s="50" t="s">
        <v>1960</v>
      </c>
      <c r="D307" s="46" t="s">
        <v>6558</v>
      </c>
      <c r="E307" s="16">
        <v>1000</v>
      </c>
      <c r="F307" s="15">
        <v>0.51</v>
      </c>
      <c r="G307" s="47">
        <v>100</v>
      </c>
      <c r="H307" s="55">
        <f>Таблица650[[#This Row],[Коэфициент стоимости]]*Таблица650[[#This Row],[Розничная цена KRW]]</f>
        <v>510</v>
      </c>
      <c r="I307" s="17" t="str">
        <f>IF($H$1="","Введите курс",Таблица650[[#This Row],[Оптовая цена KRW за 1шт]]/$H$1)</f>
        <v>Введите курс</v>
      </c>
      <c r="J307" s="48"/>
      <c r="K307" s="18">
        <f>Таблица650[[#This Row],[Заказ коробок ]]*Таблица650[[#This Row],[Кол-во шт в коробке]]</f>
        <v>0</v>
      </c>
      <c r="L307" s="54">
        <f>Таблица650[[#This Row],[Общее кол-во шт]]*Таблица650[[#This Row],[Оптовая цена KRW за 1шт]]</f>
        <v>0</v>
      </c>
      <c r="M307" s="19" t="str">
        <f>IFERROR(Таблица650[[#This Row],[Общее кол-во шт]]*Таблица650[[#This Row],[Оптовая цена USD за 1шт]],"")</f>
        <v/>
      </c>
      <c r="N307" s="49"/>
    </row>
    <row r="308" spans="1:14" ht="22.5" customHeight="1">
      <c r="A308" s="44" t="s">
        <v>1669</v>
      </c>
      <c r="B308" s="14">
        <v>8806194053110</v>
      </c>
      <c r="C308" s="50" t="s">
        <v>7145</v>
      </c>
      <c r="D308" s="46" t="s">
        <v>7146</v>
      </c>
      <c r="E308" s="16">
        <v>4900</v>
      </c>
      <c r="F308" s="15">
        <v>0.51</v>
      </c>
      <c r="G308" s="47">
        <v>10</v>
      </c>
      <c r="H308" s="55">
        <f>Таблица650[[#This Row],[Коэфициент стоимости]]*Таблица650[[#This Row],[Розничная цена KRW]]</f>
        <v>2499</v>
      </c>
      <c r="I308" s="17" t="str">
        <f>IF($H$1="","Введите курс",Таблица650[[#This Row],[Оптовая цена KRW за 1шт]]/$H$1)</f>
        <v>Введите курс</v>
      </c>
      <c r="J308" s="48"/>
      <c r="K308" s="18">
        <f>Таблица650[[#This Row],[Заказ коробок ]]*Таблица650[[#This Row],[Кол-во шт в коробке]]</f>
        <v>0</v>
      </c>
      <c r="L308" s="54">
        <f>Таблица650[[#This Row],[Общее кол-во шт]]*Таблица650[[#This Row],[Оптовая цена KRW за 1шт]]</f>
        <v>0</v>
      </c>
      <c r="M308" s="19" t="str">
        <f>IFERROR(Таблица650[[#This Row],[Общее кол-во шт]]*Таблица650[[#This Row],[Оптовая цена USD за 1шт]],"")</f>
        <v/>
      </c>
      <c r="N308" s="49"/>
    </row>
    <row r="309" spans="1:14" ht="22.5" customHeight="1">
      <c r="A309" s="44" t="s">
        <v>1670</v>
      </c>
      <c r="B309" s="14">
        <v>8806194036151</v>
      </c>
      <c r="C309" s="50" t="s">
        <v>1965</v>
      </c>
      <c r="D309" s="46" t="s">
        <v>6752</v>
      </c>
      <c r="E309" s="16">
        <v>11900</v>
      </c>
      <c r="F309" s="15">
        <v>0.59</v>
      </c>
      <c r="G309" s="47">
        <v>6</v>
      </c>
      <c r="H309" s="55">
        <f>Таблица650[[#This Row],[Коэфициент стоимости]]*Таблица650[[#This Row],[Розничная цена KRW]]</f>
        <v>7021</v>
      </c>
      <c r="I309" s="17" t="str">
        <f>IF($H$1="","Введите курс",Таблица650[[#This Row],[Оптовая цена KRW за 1шт]]/$H$1)</f>
        <v>Введите курс</v>
      </c>
      <c r="J309" s="48"/>
      <c r="K309" s="18">
        <f>Таблица650[[#This Row],[Заказ коробок ]]*Таблица650[[#This Row],[Кол-во шт в коробке]]</f>
        <v>0</v>
      </c>
      <c r="L309" s="54">
        <f>Таблица650[[#This Row],[Общее кол-во шт]]*Таблица650[[#This Row],[Оптовая цена KRW за 1шт]]</f>
        <v>0</v>
      </c>
      <c r="M309" s="19" t="str">
        <f>IFERROR(Таблица650[[#This Row],[Общее кол-во шт]]*Таблица650[[#This Row],[Оптовая цена USD за 1шт]],"")</f>
        <v/>
      </c>
      <c r="N309" s="49"/>
    </row>
    <row r="310" spans="1:14" ht="22.5" customHeight="1">
      <c r="A310" s="44" t="s">
        <v>1671</v>
      </c>
      <c r="B310" s="14">
        <v>8806194051390</v>
      </c>
      <c r="C310" s="50" t="s">
        <v>6769</v>
      </c>
      <c r="D310" s="46" t="s">
        <v>6770</v>
      </c>
      <c r="E310" s="16">
        <v>11900</v>
      </c>
      <c r="F310" s="15">
        <v>0.59</v>
      </c>
      <c r="G310" s="47">
        <v>6</v>
      </c>
      <c r="H310" s="55">
        <f>Таблица650[[#This Row],[Коэфициент стоимости]]*Таблица650[[#This Row],[Розничная цена KRW]]</f>
        <v>7021</v>
      </c>
      <c r="I310" s="17" t="str">
        <f>IF($H$1="","Введите курс",Таблица650[[#This Row],[Оптовая цена KRW за 1шт]]/$H$1)</f>
        <v>Введите курс</v>
      </c>
      <c r="J310" s="48"/>
      <c r="K310" s="18">
        <f>Таблица650[[#This Row],[Заказ коробок ]]*Таблица650[[#This Row],[Кол-во шт в коробке]]</f>
        <v>0</v>
      </c>
      <c r="L310" s="54">
        <f>Таблица650[[#This Row],[Общее кол-во шт]]*Таблица650[[#This Row],[Оптовая цена KRW за 1шт]]</f>
        <v>0</v>
      </c>
      <c r="M310" s="19" t="str">
        <f>IFERROR(Таблица650[[#This Row],[Общее кол-во шт]]*Таблица650[[#This Row],[Оптовая цена USD за 1шт]],"")</f>
        <v/>
      </c>
      <c r="N310" s="49"/>
    </row>
    <row r="311" spans="1:14" ht="22.5" customHeight="1">
      <c r="A311" s="44" t="s">
        <v>1672</v>
      </c>
      <c r="B311" s="14">
        <v>8806194053240</v>
      </c>
      <c r="C311" s="50" t="s">
        <v>6559</v>
      </c>
      <c r="D311" s="46" t="s">
        <v>6560</v>
      </c>
      <c r="E311" s="16">
        <v>11900</v>
      </c>
      <c r="F311" s="15">
        <v>0.59</v>
      </c>
      <c r="G311" s="47">
        <v>6</v>
      </c>
      <c r="H311" s="55">
        <f>Таблица650[[#This Row],[Коэфициент стоимости]]*Таблица650[[#This Row],[Розничная цена KRW]]</f>
        <v>7021</v>
      </c>
      <c r="I311" s="17" t="str">
        <f>IF($H$1="","Введите курс",Таблица650[[#This Row],[Оптовая цена KRW за 1шт]]/$H$1)</f>
        <v>Введите курс</v>
      </c>
      <c r="J311" s="48"/>
      <c r="K311" s="18">
        <f>Таблица650[[#This Row],[Заказ коробок ]]*Таблица650[[#This Row],[Кол-во шт в коробке]]</f>
        <v>0</v>
      </c>
      <c r="L311" s="54">
        <f>Таблица650[[#This Row],[Общее кол-во шт]]*Таблица650[[#This Row],[Оптовая цена KRW за 1шт]]</f>
        <v>0</v>
      </c>
      <c r="M311" s="19" t="str">
        <f>IFERROR(Таблица650[[#This Row],[Общее кол-во шт]]*Таблица650[[#This Row],[Оптовая цена USD за 1шт]],"")</f>
        <v/>
      </c>
      <c r="N311" s="49"/>
    </row>
    <row r="312" spans="1:14" ht="22.5" customHeight="1">
      <c r="A312" s="44" t="s">
        <v>1673</v>
      </c>
      <c r="B312" s="14">
        <v>8806194053264</v>
      </c>
      <c r="C312" s="50" t="s">
        <v>6561</v>
      </c>
      <c r="D312" s="46" t="s">
        <v>6562</v>
      </c>
      <c r="E312" s="16">
        <v>11900</v>
      </c>
      <c r="F312" s="15">
        <v>0.59</v>
      </c>
      <c r="G312" s="47">
        <v>6</v>
      </c>
      <c r="H312" s="55">
        <f>Таблица650[[#This Row],[Коэфициент стоимости]]*Таблица650[[#This Row],[Розничная цена KRW]]</f>
        <v>7021</v>
      </c>
      <c r="I312" s="17" t="str">
        <f>IF($H$1="","Введите курс",Таблица650[[#This Row],[Оптовая цена KRW за 1шт]]/$H$1)</f>
        <v>Введите курс</v>
      </c>
      <c r="J312" s="48"/>
      <c r="K312" s="18">
        <f>Таблица650[[#This Row],[Заказ коробок ]]*Таблица650[[#This Row],[Кол-во шт в коробке]]</f>
        <v>0</v>
      </c>
      <c r="L312" s="54">
        <f>Таблица650[[#This Row],[Общее кол-во шт]]*Таблица650[[#This Row],[Оптовая цена KRW за 1шт]]</f>
        <v>0</v>
      </c>
      <c r="M312" s="19" t="str">
        <f>IFERROR(Таблица650[[#This Row],[Общее кол-во шт]]*Таблица650[[#This Row],[Оптовая цена USD за 1шт]],"")</f>
        <v/>
      </c>
      <c r="N312" s="49"/>
    </row>
    <row r="313" spans="1:14" ht="22.5" customHeight="1">
      <c r="A313" s="44" t="s">
        <v>1676</v>
      </c>
      <c r="B313" s="14">
        <v>8806194051383</v>
      </c>
      <c r="C313" s="50" t="s">
        <v>2660</v>
      </c>
      <c r="D313" s="46" t="s">
        <v>6563</v>
      </c>
      <c r="E313" s="16">
        <v>11900</v>
      </c>
      <c r="F313" s="15">
        <v>0.59</v>
      </c>
      <c r="G313" s="47">
        <v>6</v>
      </c>
      <c r="H313" s="55">
        <f>Таблица650[[#This Row],[Коэфициент стоимости]]*Таблица650[[#This Row],[Розничная цена KRW]]</f>
        <v>7021</v>
      </c>
      <c r="I313" s="17" t="str">
        <f>IF($H$1="","Введите курс",Таблица650[[#This Row],[Оптовая цена KRW за 1шт]]/$H$1)</f>
        <v>Введите курс</v>
      </c>
      <c r="J313" s="48"/>
      <c r="K313" s="18">
        <f>Таблица650[[#This Row],[Заказ коробок ]]*Таблица650[[#This Row],[Кол-во шт в коробке]]</f>
        <v>0</v>
      </c>
      <c r="L313" s="54">
        <f>Таблица650[[#This Row],[Общее кол-во шт]]*Таблица650[[#This Row],[Оптовая цена KRW за 1шт]]</f>
        <v>0</v>
      </c>
      <c r="M313" s="19" t="str">
        <f>IFERROR(Таблица650[[#This Row],[Общее кол-во шт]]*Таблица650[[#This Row],[Оптовая цена USD за 1шт]],"")</f>
        <v/>
      </c>
      <c r="N313" s="49"/>
    </row>
    <row r="314" spans="1:14" ht="22.5" customHeight="1">
      <c r="A314" s="44" t="s">
        <v>1678</v>
      </c>
      <c r="B314" s="14">
        <v>8806194002675</v>
      </c>
      <c r="C314" s="50" t="s">
        <v>7147</v>
      </c>
      <c r="D314" s="46" t="s">
        <v>7148</v>
      </c>
      <c r="E314" s="16">
        <v>9500</v>
      </c>
      <c r="F314" s="15">
        <v>0.51</v>
      </c>
      <c r="G314" s="47">
        <v>12</v>
      </c>
      <c r="H314" s="55">
        <f>Таблица650[[#This Row],[Коэфициент стоимости]]*Таблица650[[#This Row],[Розничная цена KRW]]</f>
        <v>4845</v>
      </c>
      <c r="I314" s="17" t="str">
        <f>IF($H$1="","Введите курс",Таблица650[[#This Row],[Оптовая цена KRW за 1шт]]/$H$1)</f>
        <v>Введите курс</v>
      </c>
      <c r="J314" s="48"/>
      <c r="K314" s="18">
        <f>Таблица650[[#This Row],[Заказ коробок ]]*Таблица650[[#This Row],[Кол-во шт в коробке]]</f>
        <v>0</v>
      </c>
      <c r="L314" s="54">
        <f>Таблица650[[#This Row],[Общее кол-во шт]]*Таблица650[[#This Row],[Оптовая цена KRW за 1шт]]</f>
        <v>0</v>
      </c>
      <c r="M314" s="19" t="str">
        <f>IFERROR(Таблица650[[#This Row],[Общее кол-во шт]]*Таблица650[[#This Row],[Оптовая цена USD за 1шт]],"")</f>
        <v/>
      </c>
      <c r="N314" s="49"/>
    </row>
    <row r="315" spans="1:14" ht="22.5" customHeight="1">
      <c r="A315" s="44" t="s">
        <v>1679</v>
      </c>
      <c r="B315" s="14">
        <v>8806194023601</v>
      </c>
      <c r="C315" s="50" t="s">
        <v>7149</v>
      </c>
      <c r="D315" s="46" t="s">
        <v>7150</v>
      </c>
      <c r="E315" s="16">
        <v>9000</v>
      </c>
      <c r="F315" s="15">
        <v>0.51</v>
      </c>
      <c r="G315" s="47">
        <v>6</v>
      </c>
      <c r="H315" s="55">
        <f>Таблица650[[#This Row],[Коэфициент стоимости]]*Таблица650[[#This Row],[Розничная цена KRW]]</f>
        <v>4590</v>
      </c>
      <c r="I315" s="17" t="str">
        <f>IF($H$1="","Введите курс",Таблица650[[#This Row],[Оптовая цена KRW за 1шт]]/$H$1)</f>
        <v>Введите курс</v>
      </c>
      <c r="J315" s="48"/>
      <c r="K315" s="18">
        <f>Таблица650[[#This Row],[Заказ коробок ]]*Таблица650[[#This Row],[Кол-во шт в коробке]]</f>
        <v>0</v>
      </c>
      <c r="L315" s="54">
        <f>Таблица650[[#This Row],[Общее кол-во шт]]*Таблица650[[#This Row],[Оптовая цена KRW за 1шт]]</f>
        <v>0</v>
      </c>
      <c r="M315" s="19" t="str">
        <f>IFERROR(Таблица650[[#This Row],[Общее кол-во шт]]*Таблица650[[#This Row],[Оптовая цена USD за 1шт]],"")</f>
        <v/>
      </c>
      <c r="N315" s="49"/>
    </row>
    <row r="316" spans="1:14" ht="22.5" customHeight="1">
      <c r="A316" s="44" t="s">
        <v>1680</v>
      </c>
      <c r="B316" s="14">
        <v>8806194053820</v>
      </c>
      <c r="C316" s="50" t="s">
        <v>6564</v>
      </c>
      <c r="D316" s="46" t="s">
        <v>6565</v>
      </c>
      <c r="E316" s="16">
        <v>9900</v>
      </c>
      <c r="F316" s="15">
        <v>0.51</v>
      </c>
      <c r="G316" s="47">
        <v>6</v>
      </c>
      <c r="H316" s="55">
        <f>Таблица650[[#This Row],[Коэфициент стоимости]]*Таблица650[[#This Row],[Розничная цена KRW]]</f>
        <v>5049</v>
      </c>
      <c r="I316" s="17" t="str">
        <f>IF($H$1="","Введите курс",Таблица650[[#This Row],[Оптовая цена KRW за 1шт]]/$H$1)</f>
        <v>Введите курс</v>
      </c>
      <c r="J316" s="48"/>
      <c r="K316" s="18">
        <f>Таблица650[[#This Row],[Заказ коробок ]]*Таблица650[[#This Row],[Кол-во шт в коробке]]</f>
        <v>0</v>
      </c>
      <c r="L316" s="54">
        <f>Таблица650[[#This Row],[Общее кол-во шт]]*Таблица650[[#This Row],[Оптовая цена KRW за 1шт]]</f>
        <v>0</v>
      </c>
      <c r="M316" s="19" t="str">
        <f>IFERROR(Таблица650[[#This Row],[Общее кол-во шт]]*Таблица650[[#This Row],[Оптовая цена USD за 1шт]],"")</f>
        <v/>
      </c>
      <c r="N316" s="49"/>
    </row>
    <row r="317" spans="1:14" ht="22.5" customHeight="1">
      <c r="A317" s="44" t="s">
        <v>1683</v>
      </c>
      <c r="B317" s="14">
        <v>8806194054360</v>
      </c>
      <c r="C317" s="50" t="s">
        <v>7151</v>
      </c>
      <c r="D317" s="46" t="s">
        <v>7152</v>
      </c>
      <c r="E317" s="16">
        <v>28900</v>
      </c>
      <c r="F317" s="15">
        <v>0.51</v>
      </c>
      <c r="G317" s="47">
        <v>6</v>
      </c>
      <c r="H317" s="55">
        <f>Таблица650[[#This Row],[Коэфициент стоимости]]*Таблица650[[#This Row],[Розничная цена KRW]]</f>
        <v>14739</v>
      </c>
      <c r="I317" s="17" t="str">
        <f>IF($H$1="","Введите курс",Таблица650[[#This Row],[Оптовая цена KRW за 1шт]]/$H$1)</f>
        <v>Введите курс</v>
      </c>
      <c r="J317" s="48"/>
      <c r="K317" s="18">
        <f>Таблица650[[#This Row],[Заказ коробок ]]*Таблица650[[#This Row],[Кол-во шт в коробке]]</f>
        <v>0</v>
      </c>
      <c r="L317" s="54">
        <f>Таблица650[[#This Row],[Общее кол-во шт]]*Таблица650[[#This Row],[Оптовая цена KRW за 1шт]]</f>
        <v>0</v>
      </c>
      <c r="M317" s="19" t="str">
        <f>IFERROR(Таблица650[[#This Row],[Общее кол-во шт]]*Таблица650[[#This Row],[Оптовая цена USD за 1шт]],"")</f>
        <v/>
      </c>
      <c r="N317" s="49"/>
    </row>
    <row r="318" spans="1:14" ht="22.5" customHeight="1">
      <c r="A318" s="44" t="s">
        <v>1686</v>
      </c>
      <c r="B318" s="14">
        <v>8806194030517</v>
      </c>
      <c r="C318" s="50" t="s">
        <v>1971</v>
      </c>
      <c r="D318" s="46" t="s">
        <v>1972</v>
      </c>
      <c r="E318" s="16">
        <v>8500</v>
      </c>
      <c r="F318" s="15">
        <v>0.51</v>
      </c>
      <c r="G318" s="47">
        <v>6</v>
      </c>
      <c r="H318" s="55">
        <f>Таблица650[[#This Row],[Коэфициент стоимости]]*Таблица650[[#This Row],[Розничная цена KRW]]</f>
        <v>4335</v>
      </c>
      <c r="I318" s="17" t="str">
        <f>IF($H$1="","Введите курс",Таблица650[[#This Row],[Оптовая цена KRW за 1шт]]/$H$1)</f>
        <v>Введите курс</v>
      </c>
      <c r="J318" s="48"/>
      <c r="K318" s="18">
        <f>Таблица650[[#This Row],[Заказ коробок ]]*Таблица650[[#This Row],[Кол-во шт в коробке]]</f>
        <v>0</v>
      </c>
      <c r="L318" s="54">
        <f>Таблица650[[#This Row],[Общее кол-во шт]]*Таблица650[[#This Row],[Оптовая цена KRW за 1шт]]</f>
        <v>0</v>
      </c>
      <c r="M318" s="19" t="str">
        <f>IFERROR(Таблица650[[#This Row],[Общее кол-во шт]]*Таблица650[[#This Row],[Оптовая цена USD за 1шт]],"")</f>
        <v/>
      </c>
      <c r="N318" s="49"/>
    </row>
    <row r="319" spans="1:14" ht="22.5" customHeight="1">
      <c r="A319" s="44" t="s">
        <v>1689</v>
      </c>
      <c r="B319" s="14">
        <v>8806194054452</v>
      </c>
      <c r="C319" s="50" t="s">
        <v>6566</v>
      </c>
      <c r="D319" s="46" t="s">
        <v>6567</v>
      </c>
      <c r="E319" s="16">
        <v>12800</v>
      </c>
      <c r="F319" s="15">
        <v>0.51</v>
      </c>
      <c r="G319" s="47">
        <v>6</v>
      </c>
      <c r="H319" s="55">
        <f>Таблица650[[#This Row],[Коэфициент стоимости]]*Таблица650[[#This Row],[Розничная цена KRW]]</f>
        <v>6528</v>
      </c>
      <c r="I319" s="17" t="str">
        <f>IF($H$1="","Введите курс",Таблица650[[#This Row],[Оптовая цена KRW за 1шт]]/$H$1)</f>
        <v>Введите курс</v>
      </c>
      <c r="J319" s="48"/>
      <c r="K319" s="18">
        <f>Таблица650[[#This Row],[Заказ коробок ]]*Таблица650[[#This Row],[Кол-во шт в коробке]]</f>
        <v>0</v>
      </c>
      <c r="L319" s="54">
        <f>Таблица650[[#This Row],[Общее кол-во шт]]*Таблица650[[#This Row],[Оптовая цена KRW за 1шт]]</f>
        <v>0</v>
      </c>
      <c r="M319" s="19" t="str">
        <f>IFERROR(Таблица650[[#This Row],[Общее кол-во шт]]*Таблица650[[#This Row],[Оптовая цена USD за 1шт]],"")</f>
        <v/>
      </c>
      <c r="N319" s="49"/>
    </row>
    <row r="320" spans="1:14" ht="22.5" customHeight="1">
      <c r="A320" s="44" t="s">
        <v>1692</v>
      </c>
      <c r="B320" s="14">
        <v>8806194046341</v>
      </c>
      <c r="C320" s="50" t="s">
        <v>2668</v>
      </c>
      <c r="D320" s="46" t="s">
        <v>2669</v>
      </c>
      <c r="E320" s="16">
        <v>9900</v>
      </c>
      <c r="F320" s="15">
        <v>0.51</v>
      </c>
      <c r="G320" s="47">
        <v>6</v>
      </c>
      <c r="H320" s="55">
        <f>Таблица650[[#This Row],[Коэфициент стоимости]]*Таблица650[[#This Row],[Розничная цена KRW]]</f>
        <v>5049</v>
      </c>
      <c r="I320" s="17" t="str">
        <f>IF($H$1="","Введите курс",Таблица650[[#This Row],[Оптовая цена KRW за 1шт]]/$H$1)</f>
        <v>Введите курс</v>
      </c>
      <c r="J320" s="48"/>
      <c r="K320" s="18">
        <f>Таблица650[[#This Row],[Заказ коробок ]]*Таблица650[[#This Row],[Кол-во шт в коробке]]</f>
        <v>0</v>
      </c>
      <c r="L320" s="54">
        <f>Таблица650[[#This Row],[Общее кол-во шт]]*Таблица650[[#This Row],[Оптовая цена KRW за 1шт]]</f>
        <v>0</v>
      </c>
      <c r="M320" s="19" t="str">
        <f>IFERROR(Таблица650[[#This Row],[Общее кол-во шт]]*Таблица650[[#This Row],[Оптовая цена USD за 1шт]],"")</f>
        <v/>
      </c>
      <c r="N320" s="49"/>
    </row>
    <row r="321" spans="1:14" ht="22.5" customHeight="1">
      <c r="A321" s="44" t="s">
        <v>1695</v>
      </c>
      <c r="B321" s="14">
        <v>8806194035291</v>
      </c>
      <c r="C321" s="50" t="s">
        <v>1975</v>
      </c>
      <c r="D321" s="46" t="s">
        <v>1976</v>
      </c>
      <c r="E321" s="16">
        <v>11800</v>
      </c>
      <c r="F321" s="15">
        <v>0.51</v>
      </c>
      <c r="G321" s="47">
        <v>6</v>
      </c>
      <c r="H321" s="55">
        <f>Таблица650[[#This Row],[Коэфициент стоимости]]*Таблица650[[#This Row],[Розничная цена KRW]]</f>
        <v>6018</v>
      </c>
      <c r="I321" s="17" t="str">
        <f>IF($H$1="","Введите курс",Таблица650[[#This Row],[Оптовая цена KRW за 1шт]]/$H$1)</f>
        <v>Введите курс</v>
      </c>
      <c r="J321" s="48"/>
      <c r="K321" s="18">
        <f>Таблица650[[#This Row],[Заказ коробок ]]*Таблица650[[#This Row],[Кол-во шт в коробке]]</f>
        <v>0</v>
      </c>
      <c r="L321" s="54">
        <f>Таблица650[[#This Row],[Общее кол-во шт]]*Таблица650[[#This Row],[Оптовая цена KRW за 1шт]]</f>
        <v>0</v>
      </c>
      <c r="M321" s="19" t="str">
        <f>IFERROR(Таблица650[[#This Row],[Общее кол-во шт]]*Таблица650[[#This Row],[Оптовая цена USD за 1шт]],"")</f>
        <v/>
      </c>
      <c r="N321" s="49"/>
    </row>
    <row r="322" spans="1:14" ht="22.5" customHeight="1">
      <c r="A322" s="44" t="s">
        <v>1698</v>
      </c>
      <c r="B322" s="14">
        <v>8806194030494</v>
      </c>
      <c r="C322" s="50" t="s">
        <v>2670</v>
      </c>
      <c r="D322" s="46" t="s">
        <v>2671</v>
      </c>
      <c r="E322" s="16">
        <v>18800</v>
      </c>
      <c r="F322" s="15">
        <v>0.51</v>
      </c>
      <c r="G322" s="47">
        <v>6</v>
      </c>
      <c r="H322" s="55">
        <f>Таблица650[[#This Row],[Коэфициент стоимости]]*Таблица650[[#This Row],[Розничная цена KRW]]</f>
        <v>9588</v>
      </c>
      <c r="I322" s="17" t="str">
        <f>IF($H$1="","Введите курс",Таблица650[[#This Row],[Оптовая цена KRW за 1шт]]/$H$1)</f>
        <v>Введите курс</v>
      </c>
      <c r="J322" s="48"/>
      <c r="K322" s="18">
        <f>Таблица650[[#This Row],[Заказ коробок ]]*Таблица650[[#This Row],[Кол-во шт в коробке]]</f>
        <v>0</v>
      </c>
      <c r="L322" s="54">
        <f>Таблица650[[#This Row],[Общее кол-во шт]]*Таблица650[[#This Row],[Оптовая цена KRW за 1шт]]</f>
        <v>0</v>
      </c>
      <c r="M322" s="19" t="str">
        <f>IFERROR(Таблица650[[#This Row],[Общее кол-во шт]]*Таблица650[[#This Row],[Оптовая цена USD за 1шт]],"")</f>
        <v/>
      </c>
      <c r="N322" s="49"/>
    </row>
    <row r="323" spans="1:14" ht="22.5" customHeight="1">
      <c r="A323" s="44" t="s">
        <v>1701</v>
      </c>
      <c r="B323" s="14">
        <v>8806194046570</v>
      </c>
      <c r="C323" s="50" t="s">
        <v>1978</v>
      </c>
      <c r="D323" s="46" t="s">
        <v>6568</v>
      </c>
      <c r="E323" s="16">
        <v>21000</v>
      </c>
      <c r="F323" s="15">
        <v>0.51</v>
      </c>
      <c r="G323" s="47">
        <v>6</v>
      </c>
      <c r="H323" s="55">
        <f>Таблица650[[#This Row],[Коэфициент стоимости]]*Таблица650[[#This Row],[Розничная цена KRW]]</f>
        <v>10710</v>
      </c>
      <c r="I323" s="17" t="str">
        <f>IF($H$1="","Введите курс",Таблица650[[#This Row],[Оптовая цена KRW за 1шт]]/$H$1)</f>
        <v>Введите курс</v>
      </c>
      <c r="J323" s="48"/>
      <c r="K323" s="18">
        <f>Таблица650[[#This Row],[Заказ коробок ]]*Таблица650[[#This Row],[Кол-во шт в коробке]]</f>
        <v>0</v>
      </c>
      <c r="L323" s="54">
        <f>Таблица650[[#This Row],[Общее кол-во шт]]*Таблица650[[#This Row],[Оптовая цена KRW за 1шт]]</f>
        <v>0</v>
      </c>
      <c r="M323" s="19" t="str">
        <f>IFERROR(Таблица650[[#This Row],[Общее кол-во шт]]*Таблица650[[#This Row],[Оптовая цена USD за 1шт]],"")</f>
        <v/>
      </c>
      <c r="N323" s="49"/>
    </row>
    <row r="324" spans="1:14" ht="22.5" customHeight="1">
      <c r="A324" s="44" t="s">
        <v>1703</v>
      </c>
      <c r="B324" s="14">
        <v>8806194030463</v>
      </c>
      <c r="C324" s="50" t="s">
        <v>1980</v>
      </c>
      <c r="D324" s="46" t="s">
        <v>6569</v>
      </c>
      <c r="E324" s="16">
        <v>13000</v>
      </c>
      <c r="F324" s="15">
        <v>0.51</v>
      </c>
      <c r="G324" s="47">
        <v>6</v>
      </c>
      <c r="H324" s="55">
        <f>Таблица650[[#This Row],[Коэфициент стоимости]]*Таблица650[[#This Row],[Розничная цена KRW]]</f>
        <v>6630</v>
      </c>
      <c r="I324" s="17" t="str">
        <f>IF($H$1="","Введите курс",Таблица650[[#This Row],[Оптовая цена KRW за 1шт]]/$H$1)</f>
        <v>Введите курс</v>
      </c>
      <c r="J324" s="48"/>
      <c r="K324" s="18">
        <f>Таблица650[[#This Row],[Заказ коробок ]]*Таблица650[[#This Row],[Кол-во шт в коробке]]</f>
        <v>0</v>
      </c>
      <c r="L324" s="54">
        <f>Таблица650[[#This Row],[Общее кол-во шт]]*Таблица650[[#This Row],[Оптовая цена KRW за 1шт]]</f>
        <v>0</v>
      </c>
      <c r="M324" s="19" t="str">
        <f>IFERROR(Таблица650[[#This Row],[Общее кол-во шт]]*Таблица650[[#This Row],[Оптовая цена USD за 1шт]],"")</f>
        <v/>
      </c>
      <c r="N324" s="49"/>
    </row>
    <row r="325" spans="1:14" ht="22.5" customHeight="1">
      <c r="A325" s="44" t="s">
        <v>1706</v>
      </c>
      <c r="B325" s="14">
        <v>8806194030470</v>
      </c>
      <c r="C325" s="50" t="s">
        <v>1987</v>
      </c>
      <c r="D325" s="46" t="s">
        <v>6571</v>
      </c>
      <c r="E325" s="16">
        <v>19000</v>
      </c>
      <c r="F325" s="15">
        <v>0.51</v>
      </c>
      <c r="G325" s="47">
        <v>6</v>
      </c>
      <c r="H325" s="55">
        <f>Таблица650[[#This Row],[Коэфициент стоимости]]*Таблица650[[#This Row],[Розничная цена KRW]]</f>
        <v>9690</v>
      </c>
      <c r="I325" s="17" t="str">
        <f>IF($H$1="","Введите курс",Таблица650[[#This Row],[Оптовая цена KRW за 1шт]]/$H$1)</f>
        <v>Введите курс</v>
      </c>
      <c r="J325" s="48"/>
      <c r="K325" s="18">
        <f>Таблица650[[#This Row],[Заказ коробок ]]*Таблица650[[#This Row],[Кол-во шт в коробке]]</f>
        <v>0</v>
      </c>
      <c r="L325" s="54">
        <f>Таблица650[[#This Row],[Общее кол-во шт]]*Таблица650[[#This Row],[Оптовая цена KRW за 1шт]]</f>
        <v>0</v>
      </c>
      <c r="M325" s="19" t="str">
        <f>IFERROR(Таблица650[[#This Row],[Общее кол-во шт]]*Таблица650[[#This Row],[Оптовая цена USD за 1шт]],"")</f>
        <v/>
      </c>
      <c r="N325" s="49"/>
    </row>
    <row r="326" spans="1:14" ht="22.5" customHeight="1">
      <c r="A326" s="44" t="s">
        <v>1707</v>
      </c>
      <c r="B326" s="14">
        <v>8806194005133</v>
      </c>
      <c r="C326" s="50" t="s">
        <v>1993</v>
      </c>
      <c r="D326" s="46" t="s">
        <v>1994</v>
      </c>
      <c r="E326" s="16">
        <v>4900</v>
      </c>
      <c r="F326" s="15">
        <v>0.51</v>
      </c>
      <c r="G326" s="47">
        <v>6</v>
      </c>
      <c r="H326" s="55">
        <f>Таблица650[[#This Row],[Коэфициент стоимости]]*Таблица650[[#This Row],[Розничная цена KRW]]</f>
        <v>2499</v>
      </c>
      <c r="I326" s="17" t="str">
        <f>IF($H$1="","Введите курс",Таблица650[[#This Row],[Оптовая цена KRW за 1шт]]/$H$1)</f>
        <v>Введите курс</v>
      </c>
      <c r="J326" s="48"/>
      <c r="K326" s="18">
        <f>Таблица650[[#This Row],[Заказ коробок ]]*Таблица650[[#This Row],[Кол-во шт в коробке]]</f>
        <v>0</v>
      </c>
      <c r="L326" s="54">
        <f>Таблица650[[#This Row],[Общее кол-во шт]]*Таблица650[[#This Row],[Оптовая цена KRW за 1шт]]</f>
        <v>0</v>
      </c>
      <c r="M326" s="19" t="str">
        <f>IFERROR(Таблица650[[#This Row],[Общее кол-во шт]]*Таблица650[[#This Row],[Оптовая цена USD за 1шт]],"")</f>
        <v/>
      </c>
      <c r="N326" s="49"/>
    </row>
    <row r="327" spans="1:14" ht="22.5" customHeight="1">
      <c r="A327" s="44" t="s">
        <v>1710</v>
      </c>
      <c r="B327" s="14">
        <v>8806358531270</v>
      </c>
      <c r="C327" s="50" t="s">
        <v>1999</v>
      </c>
      <c r="D327" s="46" t="s">
        <v>6572</v>
      </c>
      <c r="E327" s="16">
        <v>4900</v>
      </c>
      <c r="F327" s="15">
        <v>0.51</v>
      </c>
      <c r="G327" s="47">
        <v>6</v>
      </c>
      <c r="H327" s="55">
        <f>Таблица650[[#This Row],[Коэфициент стоимости]]*Таблица650[[#This Row],[Розничная цена KRW]]</f>
        <v>2499</v>
      </c>
      <c r="I327" s="17" t="str">
        <f>IF($H$1="","Введите курс",Таблица650[[#This Row],[Оптовая цена KRW за 1шт]]/$H$1)</f>
        <v>Введите курс</v>
      </c>
      <c r="J327" s="48"/>
      <c r="K327" s="18">
        <f>Таблица650[[#This Row],[Заказ коробок ]]*Таблица650[[#This Row],[Кол-во шт в коробке]]</f>
        <v>0</v>
      </c>
      <c r="L327" s="54">
        <f>Таблица650[[#This Row],[Общее кол-во шт]]*Таблица650[[#This Row],[Оптовая цена KRW за 1шт]]</f>
        <v>0</v>
      </c>
      <c r="M327" s="19" t="str">
        <f>IFERROR(Таблица650[[#This Row],[Общее кол-во шт]]*Таблица650[[#This Row],[Оптовая цена USD за 1шт]],"")</f>
        <v/>
      </c>
      <c r="N327" s="49"/>
    </row>
    <row r="328" spans="1:14" ht="22.5" customHeight="1">
      <c r="A328" s="44" t="s">
        <v>1713</v>
      </c>
      <c r="B328" s="14">
        <v>8806194005157</v>
      </c>
      <c r="C328" s="50" t="s">
        <v>2001</v>
      </c>
      <c r="D328" s="46" t="s">
        <v>2002</v>
      </c>
      <c r="E328" s="16">
        <v>4900</v>
      </c>
      <c r="F328" s="15">
        <v>0.51</v>
      </c>
      <c r="G328" s="47">
        <v>6</v>
      </c>
      <c r="H328" s="55">
        <f>Таблица650[[#This Row],[Коэфициент стоимости]]*Таблица650[[#This Row],[Розничная цена KRW]]</f>
        <v>2499</v>
      </c>
      <c r="I328" s="17" t="str">
        <f>IF($H$1="","Введите курс",Таблица650[[#This Row],[Оптовая цена KRW за 1шт]]/$H$1)</f>
        <v>Введите курс</v>
      </c>
      <c r="J328" s="48"/>
      <c r="K328" s="18">
        <f>Таблица650[[#This Row],[Заказ коробок ]]*Таблица650[[#This Row],[Кол-во шт в коробке]]</f>
        <v>0</v>
      </c>
      <c r="L328" s="54">
        <f>Таблица650[[#This Row],[Общее кол-во шт]]*Таблица650[[#This Row],[Оптовая цена KRW за 1шт]]</f>
        <v>0</v>
      </c>
      <c r="M328" s="19" t="str">
        <f>IFERROR(Таблица650[[#This Row],[Общее кол-во шт]]*Таблица650[[#This Row],[Оптовая цена USD за 1шт]],"")</f>
        <v/>
      </c>
      <c r="N328" s="49"/>
    </row>
    <row r="329" spans="1:14" ht="22.5" customHeight="1">
      <c r="A329" s="44" t="s">
        <v>1716</v>
      </c>
      <c r="B329" s="14">
        <v>8806358586119</v>
      </c>
      <c r="C329" s="50" t="s">
        <v>6575</v>
      </c>
      <c r="D329" s="46" t="s">
        <v>6576</v>
      </c>
      <c r="E329" s="16">
        <v>2900</v>
      </c>
      <c r="F329" s="15">
        <v>0.51</v>
      </c>
      <c r="G329" s="47">
        <v>20</v>
      </c>
      <c r="H329" s="55">
        <f>Таблица650[[#This Row],[Коэфициент стоимости]]*Таблица650[[#This Row],[Розничная цена KRW]]</f>
        <v>1479</v>
      </c>
      <c r="I329" s="17" t="str">
        <f>IF($H$1="","Введите курс",Таблица650[[#This Row],[Оптовая цена KRW за 1шт]]/$H$1)</f>
        <v>Введите курс</v>
      </c>
      <c r="J329" s="48"/>
      <c r="K329" s="18">
        <f>Таблица650[[#This Row],[Заказ коробок ]]*Таблица650[[#This Row],[Кол-во шт в коробке]]</f>
        <v>0</v>
      </c>
      <c r="L329" s="54">
        <f>Таблица650[[#This Row],[Общее кол-во шт]]*Таблица650[[#This Row],[Оптовая цена KRW за 1шт]]</f>
        <v>0</v>
      </c>
      <c r="M329" s="19" t="str">
        <f>IFERROR(Таблица650[[#This Row],[Общее кол-во шт]]*Таблица650[[#This Row],[Оптовая цена USD за 1шт]],"")</f>
        <v/>
      </c>
      <c r="N329" s="49"/>
    </row>
    <row r="330" spans="1:14" ht="22.5" customHeight="1">
      <c r="A330" s="44" t="s">
        <v>1719</v>
      </c>
      <c r="B330" s="14">
        <v>8806358586157</v>
      </c>
      <c r="C330" s="50" t="s">
        <v>7153</v>
      </c>
      <c r="D330" s="46" t="s">
        <v>7154</v>
      </c>
      <c r="E330" s="16">
        <v>2900</v>
      </c>
      <c r="F330" s="15">
        <v>0.51</v>
      </c>
      <c r="G330" s="47">
        <v>20</v>
      </c>
      <c r="H330" s="55">
        <f>Таблица650[[#This Row],[Коэфициент стоимости]]*Таблица650[[#This Row],[Розничная цена KRW]]</f>
        <v>1479</v>
      </c>
      <c r="I330" s="17" t="str">
        <f>IF($H$1="","Введите курс",Таблица650[[#This Row],[Оптовая цена KRW за 1шт]]/$H$1)</f>
        <v>Введите курс</v>
      </c>
      <c r="J330" s="48"/>
      <c r="K330" s="18">
        <f>Таблица650[[#This Row],[Заказ коробок ]]*Таблица650[[#This Row],[Кол-во шт в коробке]]</f>
        <v>0</v>
      </c>
      <c r="L330" s="54">
        <f>Таблица650[[#This Row],[Общее кол-во шт]]*Таблица650[[#This Row],[Оптовая цена KRW за 1шт]]</f>
        <v>0</v>
      </c>
      <c r="M330" s="19" t="str">
        <f>IFERROR(Таблица650[[#This Row],[Общее кол-во шт]]*Таблица650[[#This Row],[Оптовая цена USD за 1шт]],"")</f>
        <v/>
      </c>
      <c r="N330" s="49"/>
    </row>
    <row r="331" spans="1:14" ht="22.5" customHeight="1">
      <c r="A331" s="44" t="s">
        <v>1720</v>
      </c>
      <c r="B331" s="14">
        <v>8806358596583</v>
      </c>
      <c r="C331" s="50" t="s">
        <v>2015</v>
      </c>
      <c r="D331" s="46" t="s">
        <v>6577</v>
      </c>
      <c r="E331" s="16">
        <v>3900</v>
      </c>
      <c r="F331" s="15">
        <v>0.59</v>
      </c>
      <c r="G331" s="47">
        <v>12</v>
      </c>
      <c r="H331" s="55">
        <f>Таблица650[[#This Row],[Коэфициент стоимости]]*Таблица650[[#This Row],[Розничная цена KRW]]</f>
        <v>2301</v>
      </c>
      <c r="I331" s="17" t="str">
        <f>IF($H$1="","Введите курс",Таблица650[[#This Row],[Оптовая цена KRW за 1шт]]/$H$1)</f>
        <v>Введите курс</v>
      </c>
      <c r="J331" s="48"/>
      <c r="K331" s="18">
        <f>Таблица650[[#This Row],[Заказ коробок ]]*Таблица650[[#This Row],[Кол-во шт в коробке]]</f>
        <v>0</v>
      </c>
      <c r="L331" s="54">
        <f>Таблица650[[#This Row],[Общее кол-во шт]]*Таблица650[[#This Row],[Оптовая цена KRW за 1шт]]</f>
        <v>0</v>
      </c>
      <c r="M331" s="19" t="str">
        <f>IFERROR(Таблица650[[#This Row],[Общее кол-во шт]]*Таблица650[[#This Row],[Оптовая цена USD за 1шт]],"")</f>
        <v/>
      </c>
      <c r="N331" s="49"/>
    </row>
    <row r="332" spans="1:14" ht="22.5" customHeight="1">
      <c r="A332" s="44" t="s">
        <v>1723</v>
      </c>
      <c r="B332" s="14">
        <v>8806358598839</v>
      </c>
      <c r="C332" s="50" t="s">
        <v>2021</v>
      </c>
      <c r="D332" s="46" t="s">
        <v>6579</v>
      </c>
      <c r="E332" s="16">
        <v>3900</v>
      </c>
      <c r="F332" s="15">
        <v>0.59</v>
      </c>
      <c r="G332" s="47">
        <v>12</v>
      </c>
      <c r="H332" s="55">
        <f>Таблица650[[#This Row],[Коэфициент стоимости]]*Таблица650[[#This Row],[Розничная цена KRW]]</f>
        <v>2301</v>
      </c>
      <c r="I332" s="17" t="str">
        <f>IF($H$1="","Введите курс",Таблица650[[#This Row],[Оптовая цена KRW за 1шт]]/$H$1)</f>
        <v>Введите курс</v>
      </c>
      <c r="J332" s="48"/>
      <c r="K332" s="18">
        <f>Таблица650[[#This Row],[Заказ коробок ]]*Таблица650[[#This Row],[Кол-во шт в коробке]]</f>
        <v>0</v>
      </c>
      <c r="L332" s="54">
        <f>Таблица650[[#This Row],[Общее кол-во шт]]*Таблица650[[#This Row],[Оптовая цена KRW за 1шт]]</f>
        <v>0</v>
      </c>
      <c r="M332" s="19" t="str">
        <f>IFERROR(Таблица650[[#This Row],[Общее кол-во шт]]*Таблица650[[#This Row],[Оптовая цена USD за 1шт]],"")</f>
        <v/>
      </c>
      <c r="N332" s="49"/>
    </row>
    <row r="333" spans="1:14" ht="22.5" customHeight="1">
      <c r="A333" s="44" t="s">
        <v>1724</v>
      </c>
      <c r="B333" s="14">
        <v>8806358598846</v>
      </c>
      <c r="C333" s="50" t="s">
        <v>2023</v>
      </c>
      <c r="D333" s="46" t="s">
        <v>6580</v>
      </c>
      <c r="E333" s="16">
        <v>3900</v>
      </c>
      <c r="F333" s="15">
        <v>0.59</v>
      </c>
      <c r="G333" s="47">
        <v>12</v>
      </c>
      <c r="H333" s="55">
        <f>Таблица650[[#This Row],[Коэфициент стоимости]]*Таблица650[[#This Row],[Розничная цена KRW]]</f>
        <v>2301</v>
      </c>
      <c r="I333" s="17" t="str">
        <f>IF($H$1="","Введите курс",Таблица650[[#This Row],[Оптовая цена KRW за 1шт]]/$H$1)</f>
        <v>Введите курс</v>
      </c>
      <c r="J333" s="48"/>
      <c r="K333" s="18">
        <f>Таблица650[[#This Row],[Заказ коробок ]]*Таблица650[[#This Row],[Кол-во шт в коробке]]</f>
        <v>0</v>
      </c>
      <c r="L333" s="54">
        <f>Таблица650[[#This Row],[Общее кол-во шт]]*Таблица650[[#This Row],[Оптовая цена KRW за 1шт]]</f>
        <v>0</v>
      </c>
      <c r="M333" s="19" t="str">
        <f>IFERROR(Таблица650[[#This Row],[Общее кол-во шт]]*Таблица650[[#This Row],[Оптовая цена USD за 1шт]],"")</f>
        <v/>
      </c>
      <c r="N333" s="49"/>
    </row>
    <row r="334" spans="1:14" ht="22.5" customHeight="1">
      <c r="A334" s="44" t="s">
        <v>1727</v>
      </c>
      <c r="B334" s="14">
        <v>8806358513887</v>
      </c>
      <c r="C334" s="50" t="s">
        <v>2025</v>
      </c>
      <c r="D334" s="46" t="s">
        <v>6581</v>
      </c>
      <c r="E334" s="16">
        <v>6000</v>
      </c>
      <c r="F334" s="15">
        <v>0.51</v>
      </c>
      <c r="G334" s="47">
        <v>12</v>
      </c>
      <c r="H334" s="55">
        <f>Таблица650[[#This Row],[Коэфициент стоимости]]*Таблица650[[#This Row],[Розничная цена KRW]]</f>
        <v>3060</v>
      </c>
      <c r="I334" s="17" t="str">
        <f>IF($H$1="","Введите курс",Таблица650[[#This Row],[Оптовая цена KRW за 1шт]]/$H$1)</f>
        <v>Введите курс</v>
      </c>
      <c r="J334" s="48"/>
      <c r="K334" s="18">
        <f>Таблица650[[#This Row],[Заказ коробок ]]*Таблица650[[#This Row],[Кол-во шт в коробке]]</f>
        <v>0</v>
      </c>
      <c r="L334" s="54">
        <f>Таблица650[[#This Row],[Общее кол-во шт]]*Таблица650[[#This Row],[Оптовая цена KRW за 1шт]]</f>
        <v>0</v>
      </c>
      <c r="M334" s="19" t="str">
        <f>IFERROR(Таблица650[[#This Row],[Общее кол-во шт]]*Таблица650[[#This Row],[Оптовая цена USD за 1шт]],"")</f>
        <v/>
      </c>
      <c r="N334" s="49"/>
    </row>
    <row r="335" spans="1:14" ht="22.5" customHeight="1">
      <c r="A335" s="44" t="s">
        <v>1730</v>
      </c>
      <c r="B335" s="14">
        <v>8806358513900</v>
      </c>
      <c r="C335" s="50" t="s">
        <v>2029</v>
      </c>
      <c r="D335" s="46" t="s">
        <v>6582</v>
      </c>
      <c r="E335" s="16">
        <v>6000</v>
      </c>
      <c r="F335" s="15">
        <v>0.51</v>
      </c>
      <c r="G335" s="47">
        <v>12</v>
      </c>
      <c r="H335" s="55">
        <f>Таблица650[[#This Row],[Коэфициент стоимости]]*Таблица650[[#This Row],[Розничная цена KRW]]</f>
        <v>3060</v>
      </c>
      <c r="I335" s="17" t="str">
        <f>IF($H$1="","Введите курс",Таблица650[[#This Row],[Оптовая цена KRW за 1шт]]/$H$1)</f>
        <v>Введите курс</v>
      </c>
      <c r="J335" s="48"/>
      <c r="K335" s="18">
        <f>Таблица650[[#This Row],[Заказ коробок ]]*Таблица650[[#This Row],[Кол-во шт в коробке]]</f>
        <v>0</v>
      </c>
      <c r="L335" s="54">
        <f>Таблица650[[#This Row],[Общее кол-во шт]]*Таблица650[[#This Row],[Оптовая цена KRW за 1шт]]</f>
        <v>0</v>
      </c>
      <c r="M335" s="19" t="str">
        <f>IFERROR(Таблица650[[#This Row],[Общее кол-во шт]]*Таблица650[[#This Row],[Оптовая цена USD за 1шт]],"")</f>
        <v/>
      </c>
      <c r="N335" s="49"/>
    </row>
    <row r="336" spans="1:14" ht="22.5" customHeight="1">
      <c r="A336" s="44" t="s">
        <v>1733</v>
      </c>
      <c r="B336" s="14">
        <v>8806358512606</v>
      </c>
      <c r="C336" s="50" t="s">
        <v>2031</v>
      </c>
      <c r="D336" s="46" t="s">
        <v>6583</v>
      </c>
      <c r="E336" s="16">
        <v>6000</v>
      </c>
      <c r="F336" s="15">
        <v>0.51</v>
      </c>
      <c r="G336" s="47">
        <v>12</v>
      </c>
      <c r="H336" s="55">
        <f>Таблица650[[#This Row],[Коэфициент стоимости]]*Таблица650[[#This Row],[Розничная цена KRW]]</f>
        <v>3060</v>
      </c>
      <c r="I336" s="17" t="str">
        <f>IF($H$1="","Введите курс",Таблица650[[#This Row],[Оптовая цена KRW за 1шт]]/$H$1)</f>
        <v>Введите курс</v>
      </c>
      <c r="J336" s="48"/>
      <c r="K336" s="18">
        <f>Таблица650[[#This Row],[Заказ коробок ]]*Таблица650[[#This Row],[Кол-во шт в коробке]]</f>
        <v>0</v>
      </c>
      <c r="L336" s="54">
        <f>Таблица650[[#This Row],[Общее кол-во шт]]*Таблица650[[#This Row],[Оптовая цена KRW за 1шт]]</f>
        <v>0</v>
      </c>
      <c r="M336" s="19" t="str">
        <f>IFERROR(Таблица650[[#This Row],[Общее кол-во шт]]*Таблица650[[#This Row],[Оптовая цена USD за 1шт]],"")</f>
        <v/>
      </c>
      <c r="N336" s="49"/>
    </row>
    <row r="337" spans="1:14" ht="22.5" customHeight="1">
      <c r="A337" s="44" t="s">
        <v>1734</v>
      </c>
      <c r="B337" s="14">
        <v>8806358512613</v>
      </c>
      <c r="C337" s="50" t="s">
        <v>2033</v>
      </c>
      <c r="D337" s="46" t="s">
        <v>6584</v>
      </c>
      <c r="E337" s="16">
        <v>6000</v>
      </c>
      <c r="F337" s="15">
        <v>0.51</v>
      </c>
      <c r="G337" s="47">
        <v>12</v>
      </c>
      <c r="H337" s="55">
        <f>Таблица650[[#This Row],[Коэфициент стоимости]]*Таблица650[[#This Row],[Розничная цена KRW]]</f>
        <v>3060</v>
      </c>
      <c r="I337" s="17" t="str">
        <f>IF($H$1="","Введите курс",Таблица650[[#This Row],[Оптовая цена KRW за 1шт]]/$H$1)</f>
        <v>Введите курс</v>
      </c>
      <c r="J337" s="48"/>
      <c r="K337" s="18">
        <f>Таблица650[[#This Row],[Заказ коробок ]]*Таблица650[[#This Row],[Кол-во шт в коробке]]</f>
        <v>0</v>
      </c>
      <c r="L337" s="54">
        <f>Таблица650[[#This Row],[Общее кол-во шт]]*Таблица650[[#This Row],[Оптовая цена KRW за 1шт]]</f>
        <v>0</v>
      </c>
      <c r="M337" s="19" t="str">
        <f>IFERROR(Таблица650[[#This Row],[Общее кол-во шт]]*Таблица650[[#This Row],[Оптовая цена USD за 1шт]],"")</f>
        <v/>
      </c>
      <c r="N337" s="49"/>
    </row>
    <row r="338" spans="1:14" ht="22.5" customHeight="1">
      <c r="A338" s="44" t="s">
        <v>1737</v>
      </c>
      <c r="B338" s="14">
        <v>8806358512620</v>
      </c>
      <c r="C338" s="50" t="s">
        <v>2035</v>
      </c>
      <c r="D338" s="46" t="s">
        <v>6585</v>
      </c>
      <c r="E338" s="16">
        <v>6000</v>
      </c>
      <c r="F338" s="15">
        <v>0.51</v>
      </c>
      <c r="G338" s="47">
        <v>12</v>
      </c>
      <c r="H338" s="55">
        <f>Таблица650[[#This Row],[Коэфициент стоимости]]*Таблица650[[#This Row],[Розничная цена KRW]]</f>
        <v>3060</v>
      </c>
      <c r="I338" s="17" t="str">
        <f>IF($H$1="","Введите курс",Таблица650[[#This Row],[Оптовая цена KRW за 1шт]]/$H$1)</f>
        <v>Введите курс</v>
      </c>
      <c r="J338" s="48"/>
      <c r="K338" s="18">
        <f>Таблица650[[#This Row],[Заказ коробок ]]*Таблица650[[#This Row],[Кол-во шт в коробке]]</f>
        <v>0</v>
      </c>
      <c r="L338" s="54">
        <f>Таблица650[[#This Row],[Общее кол-во шт]]*Таблица650[[#This Row],[Оптовая цена KRW за 1шт]]</f>
        <v>0</v>
      </c>
      <c r="M338" s="19" t="str">
        <f>IFERROR(Таблица650[[#This Row],[Общее кол-во шт]]*Таблица650[[#This Row],[Оптовая цена USD за 1шт]],"")</f>
        <v/>
      </c>
      <c r="N338" s="49"/>
    </row>
    <row r="339" spans="1:14" ht="22.5" customHeight="1">
      <c r="A339" s="44" t="s">
        <v>1738</v>
      </c>
      <c r="B339" s="14">
        <v>8806358512644</v>
      </c>
      <c r="C339" s="50" t="s">
        <v>2037</v>
      </c>
      <c r="D339" s="46" t="s">
        <v>6586</v>
      </c>
      <c r="E339" s="16">
        <v>7800</v>
      </c>
      <c r="F339" s="15">
        <v>0.51</v>
      </c>
      <c r="G339" s="47">
        <v>12</v>
      </c>
      <c r="H339" s="55">
        <f>Таблица650[[#This Row],[Коэфициент стоимости]]*Таблица650[[#This Row],[Розничная цена KRW]]</f>
        <v>3978</v>
      </c>
      <c r="I339" s="17" t="str">
        <f>IF($H$1="","Введите курс",Таблица650[[#This Row],[Оптовая цена KRW за 1шт]]/$H$1)</f>
        <v>Введите курс</v>
      </c>
      <c r="J339" s="48"/>
      <c r="K339" s="18">
        <f>Таблица650[[#This Row],[Заказ коробок ]]*Таблица650[[#This Row],[Кол-во шт в коробке]]</f>
        <v>0</v>
      </c>
      <c r="L339" s="54">
        <f>Таблица650[[#This Row],[Общее кол-во шт]]*Таблица650[[#This Row],[Оптовая цена KRW за 1шт]]</f>
        <v>0</v>
      </c>
      <c r="M339" s="19" t="str">
        <f>IFERROR(Таблица650[[#This Row],[Общее кол-во шт]]*Таблица650[[#This Row],[Оптовая цена USD за 1шт]],"")</f>
        <v/>
      </c>
      <c r="N339" s="49"/>
    </row>
    <row r="340" spans="1:14" ht="22.5" customHeight="1">
      <c r="A340" s="44" t="s">
        <v>1741</v>
      </c>
      <c r="B340" s="14">
        <v>8806358512651</v>
      </c>
      <c r="C340" s="50" t="s">
        <v>2039</v>
      </c>
      <c r="D340" s="46" t="s">
        <v>6587</v>
      </c>
      <c r="E340" s="16">
        <v>7800</v>
      </c>
      <c r="F340" s="15">
        <v>0.51</v>
      </c>
      <c r="G340" s="47">
        <v>12</v>
      </c>
      <c r="H340" s="55">
        <f>Таблица650[[#This Row],[Коэфициент стоимости]]*Таблица650[[#This Row],[Розничная цена KRW]]</f>
        <v>3978</v>
      </c>
      <c r="I340" s="17" t="str">
        <f>IF($H$1="","Введите курс",Таблица650[[#This Row],[Оптовая цена KRW за 1шт]]/$H$1)</f>
        <v>Введите курс</v>
      </c>
      <c r="J340" s="48"/>
      <c r="K340" s="18">
        <f>Таблица650[[#This Row],[Заказ коробок ]]*Таблица650[[#This Row],[Кол-во шт в коробке]]</f>
        <v>0</v>
      </c>
      <c r="L340" s="54">
        <f>Таблица650[[#This Row],[Общее кол-во шт]]*Таблица650[[#This Row],[Оптовая цена KRW за 1шт]]</f>
        <v>0</v>
      </c>
      <c r="M340" s="19" t="str">
        <f>IFERROR(Таблица650[[#This Row],[Общее кол-во шт]]*Таблица650[[#This Row],[Оптовая цена USD за 1шт]],"")</f>
        <v/>
      </c>
      <c r="N340" s="49"/>
    </row>
    <row r="341" spans="1:14" ht="22.5" customHeight="1">
      <c r="A341" s="44" t="s">
        <v>1744</v>
      </c>
      <c r="B341" s="14">
        <v>8806194027876</v>
      </c>
      <c r="C341" s="50" t="s">
        <v>2041</v>
      </c>
      <c r="D341" s="46" t="s">
        <v>2042</v>
      </c>
      <c r="E341" s="16">
        <v>15800</v>
      </c>
      <c r="F341" s="15">
        <v>0.51</v>
      </c>
      <c r="G341" s="47">
        <v>6</v>
      </c>
      <c r="H341" s="55">
        <f>Таблица650[[#This Row],[Коэфициент стоимости]]*Таблица650[[#This Row],[Розничная цена KRW]]</f>
        <v>8058</v>
      </c>
      <c r="I341" s="17" t="str">
        <f>IF($H$1="","Введите курс",Таблица650[[#This Row],[Оптовая цена KRW за 1шт]]/$H$1)</f>
        <v>Введите курс</v>
      </c>
      <c r="J341" s="48"/>
      <c r="K341" s="18">
        <f>Таблица650[[#This Row],[Заказ коробок ]]*Таблица650[[#This Row],[Кол-во шт в коробке]]</f>
        <v>0</v>
      </c>
      <c r="L341" s="54">
        <f>Таблица650[[#This Row],[Общее кол-во шт]]*Таблица650[[#This Row],[Оптовая цена KRW за 1шт]]</f>
        <v>0</v>
      </c>
      <c r="M341" s="19" t="str">
        <f>IFERROR(Таблица650[[#This Row],[Общее кол-во шт]]*Таблица650[[#This Row],[Оптовая цена USD за 1шт]],"")</f>
        <v/>
      </c>
      <c r="N341" s="49"/>
    </row>
    <row r="342" spans="1:14" ht="22.5" customHeight="1">
      <c r="A342" s="44" t="s">
        <v>1747</v>
      </c>
      <c r="B342" s="14">
        <v>8806194045832</v>
      </c>
      <c r="C342" s="50" t="s">
        <v>2044</v>
      </c>
      <c r="D342" s="46" t="s">
        <v>2045</v>
      </c>
      <c r="E342" s="16">
        <v>15800</v>
      </c>
      <c r="F342" s="15">
        <v>0.51</v>
      </c>
      <c r="G342" s="47">
        <v>6</v>
      </c>
      <c r="H342" s="55">
        <f>Таблица650[[#This Row],[Коэфициент стоимости]]*Таблица650[[#This Row],[Розничная цена KRW]]</f>
        <v>8058</v>
      </c>
      <c r="I342" s="17" t="str">
        <f>IF($H$1="","Введите курс",Таблица650[[#This Row],[Оптовая цена KRW за 1шт]]/$H$1)</f>
        <v>Введите курс</v>
      </c>
      <c r="J342" s="48"/>
      <c r="K342" s="18">
        <f>Таблица650[[#This Row],[Заказ коробок ]]*Таблица650[[#This Row],[Кол-во шт в коробке]]</f>
        <v>0</v>
      </c>
      <c r="L342" s="54">
        <f>Таблица650[[#This Row],[Общее кол-во шт]]*Таблица650[[#This Row],[Оптовая цена KRW за 1шт]]</f>
        <v>0</v>
      </c>
      <c r="M342" s="19" t="str">
        <f>IFERROR(Таблица650[[#This Row],[Общее кол-во шт]]*Таблица650[[#This Row],[Оптовая цена USD за 1шт]],"")</f>
        <v/>
      </c>
      <c r="N342" s="49"/>
    </row>
    <row r="343" spans="1:14" ht="22.5" customHeight="1">
      <c r="A343" s="44" t="s">
        <v>1750</v>
      </c>
      <c r="B343" s="14">
        <v>8806194045825</v>
      </c>
      <c r="C343" s="50" t="s">
        <v>2047</v>
      </c>
      <c r="D343" s="46" t="s">
        <v>6588</v>
      </c>
      <c r="E343" s="16">
        <v>15800</v>
      </c>
      <c r="F343" s="15">
        <v>0.51</v>
      </c>
      <c r="G343" s="47">
        <v>6</v>
      </c>
      <c r="H343" s="55">
        <f>Таблица650[[#This Row],[Коэфициент стоимости]]*Таблица650[[#This Row],[Розничная цена KRW]]</f>
        <v>8058</v>
      </c>
      <c r="I343" s="17" t="str">
        <f>IF($H$1="","Введите курс",Таблица650[[#This Row],[Оптовая цена KRW за 1шт]]/$H$1)</f>
        <v>Введите курс</v>
      </c>
      <c r="J343" s="48"/>
      <c r="K343" s="18">
        <f>Таблица650[[#This Row],[Заказ коробок ]]*Таблица650[[#This Row],[Кол-во шт в коробке]]</f>
        <v>0</v>
      </c>
      <c r="L343" s="54">
        <f>Таблица650[[#This Row],[Общее кол-во шт]]*Таблица650[[#This Row],[Оптовая цена KRW за 1шт]]</f>
        <v>0</v>
      </c>
      <c r="M343" s="19" t="str">
        <f>IFERROR(Таблица650[[#This Row],[Общее кол-во шт]]*Таблица650[[#This Row],[Оптовая цена USD за 1шт]],"")</f>
        <v/>
      </c>
      <c r="N343" s="49"/>
    </row>
    <row r="344" spans="1:14" ht="22.5" customHeight="1">
      <c r="A344" s="44" t="s">
        <v>1753</v>
      </c>
      <c r="B344" s="14">
        <v>8806194035390</v>
      </c>
      <c r="C344" s="50" t="s">
        <v>2051</v>
      </c>
      <c r="D344" s="46" t="s">
        <v>2052</v>
      </c>
      <c r="E344" s="16">
        <v>15800</v>
      </c>
      <c r="F344" s="15">
        <v>0.51</v>
      </c>
      <c r="G344" s="47">
        <v>6</v>
      </c>
      <c r="H344" s="55">
        <f>Таблица650[[#This Row],[Коэфициент стоимости]]*Таблица650[[#This Row],[Розничная цена KRW]]</f>
        <v>8058</v>
      </c>
      <c r="I344" s="17" t="str">
        <f>IF($H$1="","Введите курс",Таблица650[[#This Row],[Оптовая цена KRW за 1шт]]/$H$1)</f>
        <v>Введите курс</v>
      </c>
      <c r="J344" s="48"/>
      <c r="K344" s="18">
        <f>Таблица650[[#This Row],[Заказ коробок ]]*Таблица650[[#This Row],[Кол-во шт в коробке]]</f>
        <v>0</v>
      </c>
      <c r="L344" s="54">
        <f>Таблица650[[#This Row],[Общее кол-во шт]]*Таблица650[[#This Row],[Оптовая цена KRW за 1шт]]</f>
        <v>0</v>
      </c>
      <c r="M344" s="19" t="str">
        <f>IFERROR(Таблица650[[#This Row],[Общее кол-во шт]]*Таблица650[[#This Row],[Оптовая цена USD за 1шт]],"")</f>
        <v/>
      </c>
      <c r="N344" s="49"/>
    </row>
    <row r="345" spans="1:14" ht="22.5" customHeight="1">
      <c r="A345" s="44" t="s">
        <v>1756</v>
      </c>
      <c r="B345" s="14">
        <v>8806358544836</v>
      </c>
      <c r="C345" s="50" t="s">
        <v>2062</v>
      </c>
      <c r="D345" s="46" t="s">
        <v>6591</v>
      </c>
      <c r="E345" s="16">
        <v>2500</v>
      </c>
      <c r="F345" s="15">
        <v>0.51</v>
      </c>
      <c r="G345" s="47">
        <v>20</v>
      </c>
      <c r="H345" s="55">
        <f>Таблица650[[#This Row],[Коэфициент стоимости]]*Таблица650[[#This Row],[Розничная цена KRW]]</f>
        <v>1275</v>
      </c>
      <c r="I345" s="17" t="str">
        <f>IF($H$1="","Введите курс",Таблица650[[#This Row],[Оптовая цена KRW за 1шт]]/$H$1)</f>
        <v>Введите курс</v>
      </c>
      <c r="J345" s="48"/>
      <c r="K345" s="18">
        <f>Таблица650[[#This Row],[Заказ коробок ]]*Таблица650[[#This Row],[Кол-во шт в коробке]]</f>
        <v>0</v>
      </c>
      <c r="L345" s="54">
        <f>Таблица650[[#This Row],[Общее кол-во шт]]*Таблица650[[#This Row],[Оптовая цена KRW за 1шт]]</f>
        <v>0</v>
      </c>
      <c r="M345" s="19" t="str">
        <f>IFERROR(Таблица650[[#This Row],[Общее кол-во шт]]*Таблица650[[#This Row],[Оптовая цена USD за 1шт]],"")</f>
        <v/>
      </c>
      <c r="N345" s="49"/>
    </row>
    <row r="346" spans="1:14" ht="22.5" customHeight="1">
      <c r="A346" s="44" t="s">
        <v>1758</v>
      </c>
      <c r="B346" s="14">
        <v>8806194053202</v>
      </c>
      <c r="C346" s="50" t="s">
        <v>6593</v>
      </c>
      <c r="D346" s="46" t="s">
        <v>6594</v>
      </c>
      <c r="E346" s="16">
        <v>9800</v>
      </c>
      <c r="F346" s="15">
        <v>0.51</v>
      </c>
      <c r="G346" s="47">
        <v>6</v>
      </c>
      <c r="H346" s="55">
        <f>Таблица650[[#This Row],[Коэфициент стоимости]]*Таблица650[[#This Row],[Розничная цена KRW]]</f>
        <v>4998</v>
      </c>
      <c r="I346" s="17" t="str">
        <f>IF($H$1="","Введите курс",Таблица650[[#This Row],[Оптовая цена KRW за 1шт]]/$H$1)</f>
        <v>Введите курс</v>
      </c>
      <c r="J346" s="48"/>
      <c r="K346" s="18">
        <f>Таблица650[[#This Row],[Заказ коробок ]]*Таблица650[[#This Row],[Кол-во шт в коробке]]</f>
        <v>0</v>
      </c>
      <c r="L346" s="54">
        <f>Таблица650[[#This Row],[Общее кол-во шт]]*Таблица650[[#This Row],[Оптовая цена KRW за 1шт]]</f>
        <v>0</v>
      </c>
      <c r="M346" s="19" t="str">
        <f>IFERROR(Таблица650[[#This Row],[Общее кол-во шт]]*Таблица650[[#This Row],[Оптовая цена USD за 1шт]],"")</f>
        <v/>
      </c>
      <c r="N346" s="49"/>
    </row>
    <row r="347" spans="1:14" ht="22.5" customHeight="1">
      <c r="A347" s="44" t="s">
        <v>1760</v>
      </c>
      <c r="B347" s="14">
        <v>8806194053219</v>
      </c>
      <c r="C347" s="50" t="s">
        <v>6595</v>
      </c>
      <c r="D347" s="46" t="s">
        <v>6596</v>
      </c>
      <c r="E347" s="16">
        <v>9800</v>
      </c>
      <c r="F347" s="15">
        <v>0.51</v>
      </c>
      <c r="G347" s="47">
        <v>6</v>
      </c>
      <c r="H347" s="55">
        <f>Таблица650[[#This Row],[Коэфициент стоимости]]*Таблица650[[#This Row],[Розничная цена KRW]]</f>
        <v>4998</v>
      </c>
      <c r="I347" s="17" t="str">
        <f>IF($H$1="","Введите курс",Таблица650[[#This Row],[Оптовая цена KRW за 1шт]]/$H$1)</f>
        <v>Введите курс</v>
      </c>
      <c r="J347" s="48"/>
      <c r="K347" s="18">
        <f>Таблица650[[#This Row],[Заказ коробок ]]*Таблица650[[#This Row],[Кол-во шт в коробке]]</f>
        <v>0</v>
      </c>
      <c r="L347" s="54">
        <f>Таблица650[[#This Row],[Общее кол-во шт]]*Таблица650[[#This Row],[Оптовая цена KRW за 1шт]]</f>
        <v>0</v>
      </c>
      <c r="M347" s="19" t="str">
        <f>IFERROR(Таблица650[[#This Row],[Общее кол-во шт]]*Таблица650[[#This Row],[Оптовая цена USD за 1шт]],"")</f>
        <v/>
      </c>
      <c r="N347" s="49"/>
    </row>
    <row r="348" spans="1:14" ht="22.5" customHeight="1">
      <c r="A348" s="44" t="s">
        <v>1761</v>
      </c>
      <c r="B348" s="14">
        <v>8806358593926</v>
      </c>
      <c r="C348" s="50" t="s">
        <v>2068</v>
      </c>
      <c r="D348" s="46" t="s">
        <v>2069</v>
      </c>
      <c r="E348" s="16">
        <v>2000</v>
      </c>
      <c r="F348" s="15">
        <v>0.51</v>
      </c>
      <c r="G348" s="47">
        <v>10</v>
      </c>
      <c r="H348" s="55">
        <f>Таблица650[[#This Row],[Коэфициент стоимости]]*Таблица650[[#This Row],[Розничная цена KRW]]</f>
        <v>1020</v>
      </c>
      <c r="I348" s="17" t="str">
        <f>IF($H$1="","Введите курс",Таблица650[[#This Row],[Оптовая цена KRW за 1шт]]/$H$1)</f>
        <v>Введите курс</v>
      </c>
      <c r="J348" s="48"/>
      <c r="K348" s="18">
        <f>Таблица650[[#This Row],[Заказ коробок ]]*Таблица650[[#This Row],[Кол-во шт в коробке]]</f>
        <v>0</v>
      </c>
      <c r="L348" s="54">
        <f>Таблица650[[#This Row],[Общее кол-во шт]]*Таблица650[[#This Row],[Оптовая цена KRW за 1шт]]</f>
        <v>0</v>
      </c>
      <c r="M348" s="19" t="str">
        <f>IFERROR(Таблица650[[#This Row],[Общее кол-во шт]]*Таблица650[[#This Row],[Оптовая цена USD за 1шт]],"")</f>
        <v/>
      </c>
      <c r="N348" s="49"/>
    </row>
    <row r="349" spans="1:14" ht="22.5" customHeight="1">
      <c r="A349" s="44" t="s">
        <v>1762</v>
      </c>
      <c r="B349" s="14">
        <v>8806194039794</v>
      </c>
      <c r="C349" s="50" t="s">
        <v>2071</v>
      </c>
      <c r="D349" s="46" t="s">
        <v>2072</v>
      </c>
      <c r="E349" s="16">
        <v>5900</v>
      </c>
      <c r="F349" s="15">
        <v>0.51</v>
      </c>
      <c r="G349" s="47">
        <v>6</v>
      </c>
      <c r="H349" s="55">
        <f>Таблица650[[#This Row],[Коэфициент стоимости]]*Таблица650[[#This Row],[Розничная цена KRW]]</f>
        <v>3009</v>
      </c>
      <c r="I349" s="17" t="str">
        <f>IF($H$1="","Введите курс",Таблица650[[#This Row],[Оптовая цена KRW за 1шт]]/$H$1)</f>
        <v>Введите курс</v>
      </c>
      <c r="J349" s="48"/>
      <c r="K349" s="18">
        <f>Таблица650[[#This Row],[Заказ коробок ]]*Таблица650[[#This Row],[Кол-во шт в коробке]]</f>
        <v>0</v>
      </c>
      <c r="L349" s="54">
        <f>Таблица650[[#This Row],[Общее кол-во шт]]*Таблица650[[#This Row],[Оптовая цена KRW за 1шт]]</f>
        <v>0</v>
      </c>
      <c r="M349" s="19" t="str">
        <f>IFERROR(Таблица650[[#This Row],[Общее кол-во шт]]*Таблица650[[#This Row],[Оптовая цена USD за 1шт]],"")</f>
        <v/>
      </c>
      <c r="N349" s="49"/>
    </row>
    <row r="350" spans="1:14" ht="22.5" customHeight="1">
      <c r="A350" s="44" t="s">
        <v>1765</v>
      </c>
      <c r="B350" s="14">
        <v>8806358574703</v>
      </c>
      <c r="C350" s="50" t="s">
        <v>7155</v>
      </c>
      <c r="D350" s="46" t="s">
        <v>7156</v>
      </c>
      <c r="E350" s="16">
        <v>3800</v>
      </c>
      <c r="F350" s="15">
        <v>0.51</v>
      </c>
      <c r="G350" s="47">
        <v>10</v>
      </c>
      <c r="H350" s="55">
        <f>Таблица650[[#This Row],[Коэфициент стоимости]]*Таблица650[[#This Row],[Розничная цена KRW]]</f>
        <v>1938</v>
      </c>
      <c r="I350" s="17" t="str">
        <f>IF($H$1="","Введите курс",Таблица650[[#This Row],[Оптовая цена KRW за 1шт]]/$H$1)</f>
        <v>Введите курс</v>
      </c>
      <c r="J350" s="48"/>
      <c r="K350" s="18">
        <f>Таблица650[[#This Row],[Заказ коробок ]]*Таблица650[[#This Row],[Кол-во шт в коробке]]</f>
        <v>0</v>
      </c>
      <c r="L350" s="54">
        <f>Таблица650[[#This Row],[Общее кол-во шт]]*Таблица650[[#This Row],[Оптовая цена KRW за 1шт]]</f>
        <v>0</v>
      </c>
      <c r="M350" s="19" t="str">
        <f>IFERROR(Таблица650[[#This Row],[Общее кол-во шт]]*Таблица650[[#This Row],[Оптовая цена USD за 1шт]],"")</f>
        <v/>
      </c>
      <c r="N350" s="49"/>
    </row>
    <row r="351" spans="1:14" ht="22.5" customHeight="1">
      <c r="A351" s="44" t="s">
        <v>1768</v>
      </c>
      <c r="B351" s="14">
        <v>8806194045245</v>
      </c>
      <c r="C351" s="50" t="s">
        <v>2075</v>
      </c>
      <c r="D351" s="46" t="s">
        <v>2076</v>
      </c>
      <c r="E351" s="16">
        <v>12000</v>
      </c>
      <c r="F351" s="15">
        <v>0.51</v>
      </c>
      <c r="G351" s="47">
        <v>6</v>
      </c>
      <c r="H351" s="55">
        <f>Таблица650[[#This Row],[Коэфициент стоимости]]*Таблица650[[#This Row],[Розничная цена KRW]]</f>
        <v>6120</v>
      </c>
      <c r="I351" s="17" t="str">
        <f>IF($H$1="","Введите курс",Таблица650[[#This Row],[Оптовая цена KRW за 1шт]]/$H$1)</f>
        <v>Введите курс</v>
      </c>
      <c r="J351" s="48"/>
      <c r="K351" s="18">
        <f>Таблица650[[#This Row],[Заказ коробок ]]*Таблица650[[#This Row],[Кол-во шт в коробке]]</f>
        <v>0</v>
      </c>
      <c r="L351" s="54">
        <f>Таблица650[[#This Row],[Общее кол-во шт]]*Таблица650[[#This Row],[Оптовая цена KRW за 1шт]]</f>
        <v>0</v>
      </c>
      <c r="M351" s="19" t="str">
        <f>IFERROR(Таблица650[[#This Row],[Общее кол-во шт]]*Таблица650[[#This Row],[Оптовая цена USD за 1шт]],"")</f>
        <v/>
      </c>
      <c r="N351" s="49"/>
    </row>
    <row r="352" spans="1:14" ht="22.5" customHeight="1">
      <c r="A352" s="44" t="s">
        <v>1770</v>
      </c>
      <c r="B352" s="14">
        <v>8806194045252</v>
      </c>
      <c r="C352" s="50" t="s">
        <v>2078</v>
      </c>
      <c r="D352" s="46" t="s">
        <v>2079</v>
      </c>
      <c r="E352" s="16">
        <v>12000</v>
      </c>
      <c r="F352" s="15">
        <v>0.51</v>
      </c>
      <c r="G352" s="47">
        <v>6</v>
      </c>
      <c r="H352" s="55">
        <f>Таблица650[[#This Row],[Коэфициент стоимости]]*Таблица650[[#This Row],[Розничная цена KRW]]</f>
        <v>6120</v>
      </c>
      <c r="I352" s="17" t="str">
        <f>IF($H$1="","Введите курс",Таблица650[[#This Row],[Оптовая цена KRW за 1шт]]/$H$1)</f>
        <v>Введите курс</v>
      </c>
      <c r="J352" s="48"/>
      <c r="K352" s="18">
        <f>Таблица650[[#This Row],[Заказ коробок ]]*Таблица650[[#This Row],[Кол-во шт в коробке]]</f>
        <v>0</v>
      </c>
      <c r="L352" s="54">
        <f>Таблица650[[#This Row],[Общее кол-во шт]]*Таблица650[[#This Row],[Оптовая цена KRW за 1шт]]</f>
        <v>0</v>
      </c>
      <c r="M352" s="19" t="str">
        <f>IFERROR(Таблица650[[#This Row],[Общее кол-во шт]]*Таблица650[[#This Row],[Оптовая цена USD за 1шт]],"")</f>
        <v/>
      </c>
      <c r="N352" s="49"/>
    </row>
    <row r="353" spans="1:14" ht="22.5" customHeight="1">
      <c r="A353" s="44" t="s">
        <v>1772</v>
      </c>
      <c r="B353" s="14">
        <v>8806194045269</v>
      </c>
      <c r="C353" s="50" t="s">
        <v>2081</v>
      </c>
      <c r="D353" s="46" t="s">
        <v>2082</v>
      </c>
      <c r="E353" s="16">
        <v>12000</v>
      </c>
      <c r="F353" s="15">
        <v>0.51</v>
      </c>
      <c r="G353" s="47">
        <v>6</v>
      </c>
      <c r="H353" s="55">
        <f>Таблица650[[#This Row],[Коэфициент стоимости]]*Таблица650[[#This Row],[Розничная цена KRW]]</f>
        <v>6120</v>
      </c>
      <c r="I353" s="17" t="str">
        <f>IF($H$1="","Введите курс",Таблица650[[#This Row],[Оптовая цена KRW за 1шт]]/$H$1)</f>
        <v>Введите курс</v>
      </c>
      <c r="J353" s="48"/>
      <c r="K353" s="18">
        <f>Таблица650[[#This Row],[Заказ коробок ]]*Таблица650[[#This Row],[Кол-во шт в коробке]]</f>
        <v>0</v>
      </c>
      <c r="L353" s="54">
        <f>Таблица650[[#This Row],[Общее кол-во шт]]*Таблица650[[#This Row],[Оптовая цена KRW за 1шт]]</f>
        <v>0</v>
      </c>
      <c r="M353" s="19" t="str">
        <f>IFERROR(Таблица650[[#This Row],[Общее кол-во шт]]*Таблица650[[#This Row],[Оптовая цена USD за 1шт]],"")</f>
        <v/>
      </c>
      <c r="N353" s="49"/>
    </row>
    <row r="354" spans="1:14" ht="22.5" customHeight="1">
      <c r="A354" s="44" t="s">
        <v>1774</v>
      </c>
      <c r="B354" s="14">
        <v>8806194045276</v>
      </c>
      <c r="C354" s="50" t="s">
        <v>2084</v>
      </c>
      <c r="D354" s="46" t="s">
        <v>2085</v>
      </c>
      <c r="E354" s="16">
        <v>12000</v>
      </c>
      <c r="F354" s="15">
        <v>0.51</v>
      </c>
      <c r="G354" s="47">
        <v>6</v>
      </c>
      <c r="H354" s="55">
        <f>Таблица650[[#This Row],[Коэфициент стоимости]]*Таблица650[[#This Row],[Розничная цена KRW]]</f>
        <v>6120</v>
      </c>
      <c r="I354" s="17" t="str">
        <f>IF($H$1="","Введите курс",Таблица650[[#This Row],[Оптовая цена KRW за 1шт]]/$H$1)</f>
        <v>Введите курс</v>
      </c>
      <c r="J354" s="48"/>
      <c r="K354" s="18">
        <f>Таблица650[[#This Row],[Заказ коробок ]]*Таблица650[[#This Row],[Кол-во шт в коробке]]</f>
        <v>0</v>
      </c>
      <c r="L354" s="54">
        <f>Таблица650[[#This Row],[Общее кол-во шт]]*Таблица650[[#This Row],[Оптовая цена KRW за 1шт]]</f>
        <v>0</v>
      </c>
      <c r="M354" s="19" t="str">
        <f>IFERROR(Таблица650[[#This Row],[Общее кол-во шт]]*Таблица650[[#This Row],[Оптовая цена USD за 1шт]],"")</f>
        <v/>
      </c>
      <c r="N354" s="49"/>
    </row>
    <row r="355" spans="1:14" ht="22.5" customHeight="1">
      <c r="A355" s="44" t="s">
        <v>1776</v>
      </c>
      <c r="B355" s="14">
        <v>8806358522919</v>
      </c>
      <c r="C355" s="50" t="s">
        <v>2088</v>
      </c>
      <c r="D355" s="46" t="s">
        <v>6756</v>
      </c>
      <c r="E355" s="16">
        <v>6000</v>
      </c>
      <c r="F355" s="15">
        <v>0.51</v>
      </c>
      <c r="G355" s="47">
        <v>6</v>
      </c>
      <c r="H355" s="55">
        <f>Таблица650[[#This Row],[Коэфициент стоимости]]*Таблица650[[#This Row],[Розничная цена KRW]]</f>
        <v>3060</v>
      </c>
      <c r="I355" s="17" t="str">
        <f>IF($H$1="","Введите курс",Таблица650[[#This Row],[Оптовая цена KRW за 1шт]]/$H$1)</f>
        <v>Введите курс</v>
      </c>
      <c r="J355" s="48"/>
      <c r="K355" s="18">
        <f>Таблица650[[#This Row],[Заказ коробок ]]*Таблица650[[#This Row],[Кол-во шт в коробке]]</f>
        <v>0</v>
      </c>
      <c r="L355" s="54">
        <f>Таблица650[[#This Row],[Общее кол-во шт]]*Таблица650[[#This Row],[Оптовая цена KRW за 1шт]]</f>
        <v>0</v>
      </c>
      <c r="M355" s="19" t="str">
        <f>IFERROR(Таблица650[[#This Row],[Общее кол-во шт]]*Таблица650[[#This Row],[Оптовая цена USD за 1шт]],"")</f>
        <v/>
      </c>
      <c r="N355" s="49"/>
    </row>
    <row r="356" spans="1:14" ht="22.5" customHeight="1">
      <c r="A356" s="44" t="s">
        <v>1778</v>
      </c>
      <c r="B356" s="14">
        <v>8806358522971</v>
      </c>
      <c r="C356" s="50" t="s">
        <v>2096</v>
      </c>
      <c r="D356" s="46" t="s">
        <v>6600</v>
      </c>
      <c r="E356" s="16">
        <v>6000</v>
      </c>
      <c r="F356" s="15">
        <v>0.51</v>
      </c>
      <c r="G356" s="47">
        <v>6</v>
      </c>
      <c r="H356" s="55">
        <f>Таблица650[[#This Row],[Коэфициент стоимости]]*Таблица650[[#This Row],[Розничная цена KRW]]</f>
        <v>3060</v>
      </c>
      <c r="I356" s="17" t="str">
        <f>IF($H$1="","Введите курс",Таблица650[[#This Row],[Оптовая цена KRW за 1шт]]/$H$1)</f>
        <v>Введите курс</v>
      </c>
      <c r="J356" s="48"/>
      <c r="K356" s="18">
        <f>Таблица650[[#This Row],[Заказ коробок ]]*Таблица650[[#This Row],[Кол-во шт в коробке]]</f>
        <v>0</v>
      </c>
      <c r="L356" s="54">
        <f>Таблица650[[#This Row],[Общее кол-во шт]]*Таблица650[[#This Row],[Оптовая цена KRW за 1шт]]</f>
        <v>0</v>
      </c>
      <c r="M356" s="19" t="str">
        <f>IFERROR(Таблица650[[#This Row],[Общее кол-во шт]]*Таблица650[[#This Row],[Оптовая цена USD за 1шт]],"")</f>
        <v/>
      </c>
      <c r="N356" s="49"/>
    </row>
    <row r="357" spans="1:14" ht="22.5" customHeight="1">
      <c r="A357" s="44" t="s">
        <v>1780</v>
      </c>
      <c r="B357" s="14">
        <v>8806358522988</v>
      </c>
      <c r="C357" s="50" t="s">
        <v>2098</v>
      </c>
      <c r="D357" s="46" t="s">
        <v>6601</v>
      </c>
      <c r="E357" s="16">
        <v>6000</v>
      </c>
      <c r="F357" s="15">
        <v>0.51</v>
      </c>
      <c r="G357" s="47">
        <v>6</v>
      </c>
      <c r="H357" s="55">
        <f>Таблица650[[#This Row],[Коэфициент стоимости]]*Таблица650[[#This Row],[Розничная цена KRW]]</f>
        <v>3060</v>
      </c>
      <c r="I357" s="17" t="str">
        <f>IF($H$1="","Введите курс",Таблица650[[#This Row],[Оптовая цена KRW за 1шт]]/$H$1)</f>
        <v>Введите курс</v>
      </c>
      <c r="J357" s="48"/>
      <c r="K357" s="18">
        <f>Таблица650[[#This Row],[Заказ коробок ]]*Таблица650[[#This Row],[Кол-во шт в коробке]]</f>
        <v>0</v>
      </c>
      <c r="L357" s="54">
        <f>Таблица650[[#This Row],[Общее кол-во шт]]*Таблица650[[#This Row],[Оптовая цена KRW за 1шт]]</f>
        <v>0</v>
      </c>
      <c r="M357" s="19" t="str">
        <f>IFERROR(Таблица650[[#This Row],[Общее кол-во шт]]*Таблица650[[#This Row],[Оптовая цена USD за 1шт]],"")</f>
        <v/>
      </c>
      <c r="N357" s="49"/>
    </row>
    <row r="358" spans="1:14" ht="22.5" customHeight="1">
      <c r="A358" s="44" t="s">
        <v>1781</v>
      </c>
      <c r="B358" s="14">
        <v>8806358561598</v>
      </c>
      <c r="C358" s="50" t="s">
        <v>7157</v>
      </c>
      <c r="D358" s="46" t="s">
        <v>7158</v>
      </c>
      <c r="E358" s="16">
        <v>6000</v>
      </c>
      <c r="F358" s="15">
        <v>0.51</v>
      </c>
      <c r="G358" s="47">
        <v>12</v>
      </c>
      <c r="H358" s="55">
        <f>Таблица650[[#This Row],[Коэфициент стоимости]]*Таблица650[[#This Row],[Розничная цена KRW]]</f>
        <v>3060</v>
      </c>
      <c r="I358" s="17" t="str">
        <f>IF($H$1="","Введите курс",Таблица650[[#This Row],[Оптовая цена KRW за 1шт]]/$H$1)</f>
        <v>Введите курс</v>
      </c>
      <c r="J358" s="48"/>
      <c r="K358" s="18">
        <f>Таблица650[[#This Row],[Заказ коробок ]]*Таблица650[[#This Row],[Кол-во шт в коробке]]</f>
        <v>0</v>
      </c>
      <c r="L358" s="54">
        <f>Таблица650[[#This Row],[Общее кол-во шт]]*Таблица650[[#This Row],[Оптовая цена KRW за 1шт]]</f>
        <v>0</v>
      </c>
      <c r="M358" s="19" t="str">
        <f>IFERROR(Таблица650[[#This Row],[Общее кол-во шт]]*Таблица650[[#This Row],[Оптовая цена USD за 1шт]],"")</f>
        <v/>
      </c>
      <c r="N358" s="49"/>
    </row>
    <row r="359" spans="1:14" ht="22.5" customHeight="1">
      <c r="A359" s="44" t="s">
        <v>1782</v>
      </c>
      <c r="B359" s="14">
        <v>8806358590208</v>
      </c>
      <c r="C359" s="50" t="s">
        <v>6602</v>
      </c>
      <c r="D359" s="46" t="s">
        <v>6603</v>
      </c>
      <c r="E359" s="16">
        <v>6200</v>
      </c>
      <c r="F359" s="15">
        <v>0.51</v>
      </c>
      <c r="G359" s="47">
        <v>6</v>
      </c>
      <c r="H359" s="55">
        <f>Таблица650[[#This Row],[Коэфициент стоимости]]*Таблица650[[#This Row],[Розничная цена KRW]]</f>
        <v>3162</v>
      </c>
      <c r="I359" s="17" t="str">
        <f>IF($H$1="","Введите курс",Таблица650[[#This Row],[Оптовая цена KRW за 1шт]]/$H$1)</f>
        <v>Введите курс</v>
      </c>
      <c r="J359" s="48"/>
      <c r="K359" s="18">
        <f>Таблица650[[#This Row],[Заказ коробок ]]*Таблица650[[#This Row],[Кол-во шт в коробке]]</f>
        <v>0</v>
      </c>
      <c r="L359" s="54">
        <f>Таблица650[[#This Row],[Общее кол-во шт]]*Таблица650[[#This Row],[Оптовая цена KRW за 1шт]]</f>
        <v>0</v>
      </c>
      <c r="M359" s="19" t="str">
        <f>IFERROR(Таблица650[[#This Row],[Общее кол-во шт]]*Таблица650[[#This Row],[Оптовая цена USD за 1шт]],"")</f>
        <v/>
      </c>
      <c r="N359" s="49"/>
    </row>
    <row r="360" spans="1:14" ht="22.5" customHeight="1">
      <c r="A360" s="44" t="s">
        <v>1783</v>
      </c>
      <c r="B360" s="14">
        <v>8806194004587</v>
      </c>
      <c r="C360" s="50" t="s">
        <v>2114</v>
      </c>
      <c r="D360" s="46" t="s">
        <v>2115</v>
      </c>
      <c r="E360" s="16">
        <v>6200</v>
      </c>
      <c r="F360" s="15">
        <v>0.51</v>
      </c>
      <c r="G360" s="47">
        <v>6</v>
      </c>
      <c r="H360" s="55">
        <f>Таблица650[[#This Row],[Коэфициент стоимости]]*Таблица650[[#This Row],[Розничная цена KRW]]</f>
        <v>3162</v>
      </c>
      <c r="I360" s="17" t="str">
        <f>IF($H$1="","Введите курс",Таблица650[[#This Row],[Оптовая цена KRW за 1шт]]/$H$1)</f>
        <v>Введите курс</v>
      </c>
      <c r="J360" s="48"/>
      <c r="K360" s="18">
        <f>Таблица650[[#This Row],[Заказ коробок ]]*Таблица650[[#This Row],[Кол-во шт в коробке]]</f>
        <v>0</v>
      </c>
      <c r="L360" s="54">
        <f>Таблица650[[#This Row],[Общее кол-во шт]]*Таблица650[[#This Row],[Оптовая цена KRW за 1шт]]</f>
        <v>0</v>
      </c>
      <c r="M360" s="19" t="str">
        <f>IFERROR(Таблица650[[#This Row],[Общее кол-во шт]]*Таблица650[[#This Row],[Оптовая цена USD за 1шт]],"")</f>
        <v/>
      </c>
      <c r="N360" s="49"/>
    </row>
    <row r="361" spans="1:14" ht="22.5" customHeight="1">
      <c r="A361" s="44" t="s">
        <v>1784</v>
      </c>
      <c r="B361" s="14">
        <v>8806194004594</v>
      </c>
      <c r="C361" s="50" t="s">
        <v>2117</v>
      </c>
      <c r="D361" s="46" t="s">
        <v>2118</v>
      </c>
      <c r="E361" s="16">
        <v>6200</v>
      </c>
      <c r="F361" s="15">
        <v>0.51</v>
      </c>
      <c r="G361" s="47">
        <v>6</v>
      </c>
      <c r="H361" s="55">
        <f>Таблица650[[#This Row],[Коэфициент стоимости]]*Таблица650[[#This Row],[Розничная цена KRW]]</f>
        <v>3162</v>
      </c>
      <c r="I361" s="17" t="str">
        <f>IF($H$1="","Введите курс",Таблица650[[#This Row],[Оптовая цена KRW за 1шт]]/$H$1)</f>
        <v>Введите курс</v>
      </c>
      <c r="J361" s="48"/>
      <c r="K361" s="18">
        <f>Таблица650[[#This Row],[Заказ коробок ]]*Таблица650[[#This Row],[Кол-во шт в коробке]]</f>
        <v>0</v>
      </c>
      <c r="L361" s="54">
        <f>Таблица650[[#This Row],[Общее кол-во шт]]*Таблица650[[#This Row],[Оптовая цена KRW за 1шт]]</f>
        <v>0</v>
      </c>
      <c r="M361" s="19" t="str">
        <f>IFERROR(Таблица650[[#This Row],[Общее кол-во шт]]*Таблица650[[#This Row],[Оптовая цена USD за 1шт]],"")</f>
        <v/>
      </c>
      <c r="N361" s="49"/>
    </row>
    <row r="362" spans="1:14" ht="22.5" customHeight="1">
      <c r="A362" s="44" t="s">
        <v>1785</v>
      </c>
      <c r="B362" s="14">
        <v>8806358530419</v>
      </c>
      <c r="C362" s="50" t="s">
        <v>2120</v>
      </c>
      <c r="D362" s="46" t="s">
        <v>2121</v>
      </c>
      <c r="E362" s="16">
        <v>6200</v>
      </c>
      <c r="F362" s="15">
        <v>0.51</v>
      </c>
      <c r="G362" s="47">
        <v>20</v>
      </c>
      <c r="H362" s="55">
        <f>Таблица650[[#This Row],[Коэфициент стоимости]]*Таблица650[[#This Row],[Розничная цена KRW]]</f>
        <v>3162</v>
      </c>
      <c r="I362" s="17" t="str">
        <f>IF($H$1="","Введите курс",Таблица650[[#This Row],[Оптовая цена KRW за 1шт]]/$H$1)</f>
        <v>Введите курс</v>
      </c>
      <c r="J362" s="48"/>
      <c r="K362" s="18">
        <f>Таблица650[[#This Row],[Заказ коробок ]]*Таблица650[[#This Row],[Кол-во шт в коробке]]</f>
        <v>0</v>
      </c>
      <c r="L362" s="54">
        <f>Таблица650[[#This Row],[Общее кол-во шт]]*Таблица650[[#This Row],[Оптовая цена KRW за 1шт]]</f>
        <v>0</v>
      </c>
      <c r="M362" s="19" t="str">
        <f>IFERROR(Таблица650[[#This Row],[Общее кол-во шт]]*Таблица650[[#This Row],[Оптовая цена USD за 1шт]],"")</f>
        <v/>
      </c>
      <c r="N362" s="49"/>
    </row>
    <row r="363" spans="1:14" ht="22.5" customHeight="1">
      <c r="A363" s="44" t="s">
        <v>1786</v>
      </c>
      <c r="B363" s="14">
        <v>8806358541385</v>
      </c>
      <c r="C363" s="50" t="s">
        <v>2123</v>
      </c>
      <c r="D363" s="46" t="s">
        <v>2124</v>
      </c>
      <c r="E363" s="16">
        <v>6200</v>
      </c>
      <c r="F363" s="15">
        <v>0.51</v>
      </c>
      <c r="G363" s="47">
        <v>20</v>
      </c>
      <c r="H363" s="55">
        <f>Таблица650[[#This Row],[Коэфициент стоимости]]*Таблица650[[#This Row],[Розничная цена KRW]]</f>
        <v>3162</v>
      </c>
      <c r="I363" s="17" t="str">
        <f>IF($H$1="","Введите курс",Таблица650[[#This Row],[Оптовая цена KRW за 1шт]]/$H$1)</f>
        <v>Введите курс</v>
      </c>
      <c r="J363" s="48"/>
      <c r="K363" s="18">
        <f>Таблица650[[#This Row],[Заказ коробок ]]*Таблица650[[#This Row],[Кол-во шт в коробке]]</f>
        <v>0</v>
      </c>
      <c r="L363" s="54">
        <f>Таблица650[[#This Row],[Общее кол-во шт]]*Таблица650[[#This Row],[Оптовая цена KRW за 1шт]]</f>
        <v>0</v>
      </c>
      <c r="M363" s="19" t="str">
        <f>IFERROR(Таблица650[[#This Row],[Общее кол-во шт]]*Таблица650[[#This Row],[Оптовая цена USD за 1шт]],"")</f>
        <v/>
      </c>
      <c r="N363" s="49"/>
    </row>
    <row r="364" spans="1:14" ht="22.5" customHeight="1">
      <c r="A364" s="44" t="s">
        <v>1787</v>
      </c>
      <c r="B364" s="14">
        <v>8806358547523</v>
      </c>
      <c r="C364" s="50" t="s">
        <v>6774</v>
      </c>
      <c r="D364" s="46" t="s">
        <v>6775</v>
      </c>
      <c r="E364" s="16">
        <v>6200</v>
      </c>
      <c r="F364" s="15">
        <v>0.51</v>
      </c>
      <c r="G364" s="47">
        <v>6</v>
      </c>
      <c r="H364" s="55">
        <f>Таблица650[[#This Row],[Коэфициент стоимости]]*Таблица650[[#This Row],[Розничная цена KRW]]</f>
        <v>3162</v>
      </c>
      <c r="I364" s="17" t="str">
        <f>IF($H$1="","Введите курс",Таблица650[[#This Row],[Оптовая цена KRW за 1шт]]/$H$1)</f>
        <v>Введите курс</v>
      </c>
      <c r="J364" s="48"/>
      <c r="K364" s="18">
        <f>Таблица650[[#This Row],[Заказ коробок ]]*Таблица650[[#This Row],[Кол-во шт в коробке]]</f>
        <v>0</v>
      </c>
      <c r="L364" s="54">
        <f>Таблица650[[#This Row],[Общее кол-во шт]]*Таблица650[[#This Row],[Оптовая цена KRW за 1шт]]</f>
        <v>0</v>
      </c>
      <c r="M364" s="19" t="str">
        <f>IFERROR(Таблица650[[#This Row],[Общее кол-во шт]]*Таблица650[[#This Row],[Оптовая цена USD за 1шт]],"")</f>
        <v/>
      </c>
      <c r="N364" s="49"/>
    </row>
    <row r="365" spans="1:14" ht="22.5" customHeight="1">
      <c r="A365" s="44" t="s">
        <v>1788</v>
      </c>
      <c r="B365" s="14">
        <v>8806194013145</v>
      </c>
      <c r="C365" s="50" t="s">
        <v>2130</v>
      </c>
      <c r="D365" s="46" t="s">
        <v>6604</v>
      </c>
      <c r="E365" s="16">
        <v>4500</v>
      </c>
      <c r="F365" s="15">
        <v>0.59</v>
      </c>
      <c r="G365" s="47">
        <v>6</v>
      </c>
      <c r="H365" s="55">
        <f>Таблица650[[#This Row],[Коэфициент стоимости]]*Таблица650[[#This Row],[Розничная цена KRW]]</f>
        <v>2655</v>
      </c>
      <c r="I365" s="17" t="str">
        <f>IF($H$1="","Введите курс",Таблица650[[#This Row],[Оптовая цена KRW за 1шт]]/$H$1)</f>
        <v>Введите курс</v>
      </c>
      <c r="J365" s="48"/>
      <c r="K365" s="18">
        <f>Таблица650[[#This Row],[Заказ коробок ]]*Таблица650[[#This Row],[Кол-во шт в коробке]]</f>
        <v>0</v>
      </c>
      <c r="L365" s="54">
        <f>Таблица650[[#This Row],[Общее кол-во шт]]*Таблица650[[#This Row],[Оптовая цена KRW за 1шт]]</f>
        <v>0</v>
      </c>
      <c r="M365" s="19" t="str">
        <f>IFERROR(Таблица650[[#This Row],[Общее кол-во шт]]*Таблица650[[#This Row],[Оптовая цена USD за 1шт]],"")</f>
        <v/>
      </c>
      <c r="N365" s="49"/>
    </row>
    <row r="366" spans="1:14" ht="22.5" customHeight="1">
      <c r="A366" s="44" t="s">
        <v>1789</v>
      </c>
      <c r="B366" s="14">
        <v>8806194013169</v>
      </c>
      <c r="C366" s="50" t="s">
        <v>2135</v>
      </c>
      <c r="D366" s="46" t="s">
        <v>2136</v>
      </c>
      <c r="E366" s="16">
        <v>4500</v>
      </c>
      <c r="F366" s="15">
        <v>0.51</v>
      </c>
      <c r="G366" s="47">
        <v>6</v>
      </c>
      <c r="H366" s="55">
        <f>Таблица650[[#This Row],[Коэфициент стоимости]]*Таблица650[[#This Row],[Розничная цена KRW]]</f>
        <v>2295</v>
      </c>
      <c r="I366" s="17" t="str">
        <f>IF($H$1="","Введите курс",Таблица650[[#This Row],[Оптовая цена KRW за 1шт]]/$H$1)</f>
        <v>Введите курс</v>
      </c>
      <c r="J366" s="48"/>
      <c r="K366" s="18">
        <f>Таблица650[[#This Row],[Заказ коробок ]]*Таблица650[[#This Row],[Кол-во шт в коробке]]</f>
        <v>0</v>
      </c>
      <c r="L366" s="54">
        <f>Таблица650[[#This Row],[Общее кол-во шт]]*Таблица650[[#This Row],[Оптовая цена KRW за 1шт]]</f>
        <v>0</v>
      </c>
      <c r="M366" s="19" t="str">
        <f>IFERROR(Таблица650[[#This Row],[Общее кол-во шт]]*Таблица650[[#This Row],[Оптовая цена USD за 1шт]],"")</f>
        <v/>
      </c>
      <c r="N366" s="49"/>
    </row>
    <row r="367" spans="1:14" ht="22.5" customHeight="1">
      <c r="A367" s="44" t="s">
        <v>1790</v>
      </c>
      <c r="B367" s="14">
        <v>8806194013176</v>
      </c>
      <c r="C367" s="50" t="s">
        <v>2138</v>
      </c>
      <c r="D367" s="46" t="s">
        <v>2139</v>
      </c>
      <c r="E367" s="16">
        <v>4500</v>
      </c>
      <c r="F367" s="15">
        <v>0.51</v>
      </c>
      <c r="G367" s="47">
        <v>6</v>
      </c>
      <c r="H367" s="55">
        <f>Таблица650[[#This Row],[Коэфициент стоимости]]*Таблица650[[#This Row],[Розничная цена KRW]]</f>
        <v>2295</v>
      </c>
      <c r="I367" s="17" t="str">
        <f>IF($H$1="","Введите курс",Таблица650[[#This Row],[Оптовая цена KRW за 1шт]]/$H$1)</f>
        <v>Введите курс</v>
      </c>
      <c r="J367" s="48"/>
      <c r="K367" s="18">
        <f>Таблица650[[#This Row],[Заказ коробок ]]*Таблица650[[#This Row],[Кол-во шт в коробке]]</f>
        <v>0</v>
      </c>
      <c r="L367" s="54">
        <f>Таблица650[[#This Row],[Общее кол-во шт]]*Таблица650[[#This Row],[Оптовая цена KRW за 1шт]]</f>
        <v>0</v>
      </c>
      <c r="M367" s="19" t="str">
        <f>IFERROR(Таблица650[[#This Row],[Общее кол-во шт]]*Таблица650[[#This Row],[Оптовая цена USD за 1шт]],"")</f>
        <v/>
      </c>
      <c r="N367" s="49"/>
    </row>
    <row r="368" spans="1:14" ht="22.5" customHeight="1">
      <c r="A368" s="44" t="s">
        <v>1791</v>
      </c>
      <c r="B368" s="14">
        <v>8806194013190</v>
      </c>
      <c r="C368" s="50" t="s">
        <v>2144</v>
      </c>
      <c r="D368" s="46" t="s">
        <v>6605</v>
      </c>
      <c r="E368" s="16">
        <v>4500</v>
      </c>
      <c r="F368" s="15">
        <v>0.51</v>
      </c>
      <c r="G368" s="47">
        <v>6</v>
      </c>
      <c r="H368" s="55">
        <f>Таблица650[[#This Row],[Коэфициент стоимости]]*Таблица650[[#This Row],[Розничная цена KRW]]</f>
        <v>2295</v>
      </c>
      <c r="I368" s="17" t="str">
        <f>IF($H$1="","Введите курс",Таблица650[[#This Row],[Оптовая цена KRW за 1шт]]/$H$1)</f>
        <v>Введите курс</v>
      </c>
      <c r="J368" s="48"/>
      <c r="K368" s="18">
        <f>Таблица650[[#This Row],[Заказ коробок ]]*Таблица650[[#This Row],[Кол-во шт в коробке]]</f>
        <v>0</v>
      </c>
      <c r="L368" s="54">
        <f>Таблица650[[#This Row],[Общее кол-во шт]]*Таблица650[[#This Row],[Оптовая цена KRW за 1шт]]</f>
        <v>0</v>
      </c>
      <c r="M368" s="19" t="str">
        <f>IFERROR(Таблица650[[#This Row],[Общее кол-во шт]]*Таблица650[[#This Row],[Оптовая цена USD за 1шт]],"")</f>
        <v/>
      </c>
      <c r="N368" s="49"/>
    </row>
    <row r="369" spans="1:14" ht="22.5" customHeight="1">
      <c r="A369" s="44" t="s">
        <v>1792</v>
      </c>
      <c r="B369" s="14">
        <v>8806194013206</v>
      </c>
      <c r="C369" s="50" t="s">
        <v>2146</v>
      </c>
      <c r="D369" s="46" t="s">
        <v>2147</v>
      </c>
      <c r="E369" s="16">
        <v>4500</v>
      </c>
      <c r="F369" s="15">
        <v>0.51</v>
      </c>
      <c r="G369" s="47">
        <v>6</v>
      </c>
      <c r="H369" s="55">
        <f>Таблица650[[#This Row],[Коэфициент стоимости]]*Таблица650[[#This Row],[Розничная цена KRW]]</f>
        <v>2295</v>
      </c>
      <c r="I369" s="17" t="str">
        <f>IF($H$1="","Введите курс",Таблица650[[#This Row],[Оптовая цена KRW за 1шт]]/$H$1)</f>
        <v>Введите курс</v>
      </c>
      <c r="J369" s="48"/>
      <c r="K369" s="18">
        <f>Таблица650[[#This Row],[Заказ коробок ]]*Таблица650[[#This Row],[Кол-во шт в коробке]]</f>
        <v>0</v>
      </c>
      <c r="L369" s="54">
        <f>Таблица650[[#This Row],[Общее кол-во шт]]*Таблица650[[#This Row],[Оптовая цена KRW за 1шт]]</f>
        <v>0</v>
      </c>
      <c r="M369" s="19" t="str">
        <f>IFERROR(Таблица650[[#This Row],[Общее кол-во шт]]*Таблица650[[#This Row],[Оптовая цена USD за 1шт]],"")</f>
        <v/>
      </c>
      <c r="N369" s="49"/>
    </row>
    <row r="370" spans="1:14" ht="22.5" customHeight="1">
      <c r="A370" s="44" t="s">
        <v>1793</v>
      </c>
      <c r="B370" s="14">
        <v>8806194013213</v>
      </c>
      <c r="C370" s="50" t="s">
        <v>2149</v>
      </c>
      <c r="D370" s="46" t="s">
        <v>2150</v>
      </c>
      <c r="E370" s="16">
        <v>4500</v>
      </c>
      <c r="F370" s="15">
        <v>0.51</v>
      </c>
      <c r="G370" s="47">
        <v>6</v>
      </c>
      <c r="H370" s="55">
        <f>Таблица650[[#This Row],[Коэфициент стоимости]]*Таблица650[[#This Row],[Розничная цена KRW]]</f>
        <v>2295</v>
      </c>
      <c r="I370" s="17" t="str">
        <f>IF($H$1="","Введите курс",Таблица650[[#This Row],[Оптовая цена KRW за 1шт]]/$H$1)</f>
        <v>Введите курс</v>
      </c>
      <c r="J370" s="48"/>
      <c r="K370" s="18">
        <f>Таблица650[[#This Row],[Заказ коробок ]]*Таблица650[[#This Row],[Кол-во шт в коробке]]</f>
        <v>0</v>
      </c>
      <c r="L370" s="54">
        <f>Таблица650[[#This Row],[Общее кол-во шт]]*Таблица650[[#This Row],[Оптовая цена KRW за 1шт]]</f>
        <v>0</v>
      </c>
      <c r="M370" s="19" t="str">
        <f>IFERROR(Таблица650[[#This Row],[Общее кол-во шт]]*Таблица650[[#This Row],[Оптовая цена USD за 1шт]],"")</f>
        <v/>
      </c>
      <c r="N370" s="49"/>
    </row>
    <row r="371" spans="1:14" ht="22.5" customHeight="1">
      <c r="A371" s="44" t="s">
        <v>1794</v>
      </c>
      <c r="B371" s="14">
        <v>8806194013220</v>
      </c>
      <c r="C371" s="50" t="s">
        <v>2152</v>
      </c>
      <c r="D371" s="46" t="s">
        <v>2153</v>
      </c>
      <c r="E371" s="16">
        <v>4500</v>
      </c>
      <c r="F371" s="15">
        <v>0.51</v>
      </c>
      <c r="G371" s="47">
        <v>6</v>
      </c>
      <c r="H371" s="55">
        <f>Таблица650[[#This Row],[Коэфициент стоимости]]*Таблица650[[#This Row],[Розничная цена KRW]]</f>
        <v>2295</v>
      </c>
      <c r="I371" s="17" t="str">
        <f>IF($H$1="","Введите курс",Таблица650[[#This Row],[Оптовая цена KRW за 1шт]]/$H$1)</f>
        <v>Введите курс</v>
      </c>
      <c r="J371" s="48"/>
      <c r="K371" s="18">
        <f>Таблица650[[#This Row],[Заказ коробок ]]*Таблица650[[#This Row],[Кол-во шт в коробке]]</f>
        <v>0</v>
      </c>
      <c r="L371" s="54">
        <f>Таблица650[[#This Row],[Общее кол-во шт]]*Таблица650[[#This Row],[Оптовая цена KRW за 1шт]]</f>
        <v>0</v>
      </c>
      <c r="M371" s="19" t="str">
        <f>IFERROR(Таблица650[[#This Row],[Общее кол-во шт]]*Таблица650[[#This Row],[Оптовая цена USD за 1шт]],"")</f>
        <v/>
      </c>
      <c r="N371" s="49"/>
    </row>
    <row r="372" spans="1:14" ht="22.5" customHeight="1">
      <c r="A372" s="44" t="s">
        <v>1795</v>
      </c>
      <c r="B372" s="14">
        <v>8806194013244</v>
      </c>
      <c r="C372" s="50" t="s">
        <v>2155</v>
      </c>
      <c r="D372" s="46" t="s">
        <v>2156</v>
      </c>
      <c r="E372" s="16">
        <v>4500</v>
      </c>
      <c r="F372" s="15">
        <v>0.51</v>
      </c>
      <c r="G372" s="47">
        <v>6</v>
      </c>
      <c r="H372" s="55">
        <f>Таблица650[[#This Row],[Коэфициент стоимости]]*Таблица650[[#This Row],[Розничная цена KRW]]</f>
        <v>2295</v>
      </c>
      <c r="I372" s="17" t="str">
        <f>IF($H$1="","Введите курс",Таблица650[[#This Row],[Оптовая цена KRW за 1шт]]/$H$1)</f>
        <v>Введите курс</v>
      </c>
      <c r="J372" s="48"/>
      <c r="K372" s="18">
        <f>Таблица650[[#This Row],[Заказ коробок ]]*Таблица650[[#This Row],[Кол-во шт в коробке]]</f>
        <v>0</v>
      </c>
      <c r="L372" s="54">
        <f>Таблица650[[#This Row],[Общее кол-во шт]]*Таблица650[[#This Row],[Оптовая цена KRW за 1шт]]</f>
        <v>0</v>
      </c>
      <c r="M372" s="19" t="str">
        <f>IFERROR(Таблица650[[#This Row],[Общее кол-во шт]]*Таблица650[[#This Row],[Оптовая цена USD за 1шт]],"")</f>
        <v/>
      </c>
      <c r="N372" s="49"/>
    </row>
    <row r="373" spans="1:14" ht="22.5" customHeight="1">
      <c r="A373" s="44" t="s">
        <v>1796</v>
      </c>
      <c r="B373" s="14">
        <v>8806194013251</v>
      </c>
      <c r="C373" s="50" t="s">
        <v>2158</v>
      </c>
      <c r="D373" s="46" t="s">
        <v>2159</v>
      </c>
      <c r="E373" s="16">
        <v>4500</v>
      </c>
      <c r="F373" s="15">
        <v>0.51</v>
      </c>
      <c r="G373" s="47">
        <v>6</v>
      </c>
      <c r="H373" s="55">
        <f>Таблица650[[#This Row],[Коэфициент стоимости]]*Таблица650[[#This Row],[Розничная цена KRW]]</f>
        <v>2295</v>
      </c>
      <c r="I373" s="17" t="str">
        <f>IF($H$1="","Введите курс",Таблица650[[#This Row],[Оптовая цена KRW за 1шт]]/$H$1)</f>
        <v>Введите курс</v>
      </c>
      <c r="J373" s="48"/>
      <c r="K373" s="18">
        <f>Таблица650[[#This Row],[Заказ коробок ]]*Таблица650[[#This Row],[Кол-во шт в коробке]]</f>
        <v>0</v>
      </c>
      <c r="L373" s="54">
        <f>Таблица650[[#This Row],[Общее кол-во шт]]*Таблица650[[#This Row],[Оптовая цена KRW за 1шт]]</f>
        <v>0</v>
      </c>
      <c r="M373" s="19" t="str">
        <f>IFERROR(Таблица650[[#This Row],[Общее кол-во шт]]*Таблица650[[#This Row],[Оптовая цена USD за 1шт]],"")</f>
        <v/>
      </c>
      <c r="N373" s="49"/>
    </row>
    <row r="374" spans="1:14" ht="22.5" customHeight="1">
      <c r="A374" s="44" t="s">
        <v>1798</v>
      </c>
      <c r="B374" s="14">
        <v>8806194013299</v>
      </c>
      <c r="C374" s="50" t="s">
        <v>2161</v>
      </c>
      <c r="D374" s="46" t="s">
        <v>2162</v>
      </c>
      <c r="E374" s="16">
        <v>4500</v>
      </c>
      <c r="F374" s="15">
        <v>0.51</v>
      </c>
      <c r="G374" s="47">
        <v>6</v>
      </c>
      <c r="H374" s="55">
        <f>Таблица650[[#This Row],[Коэфициент стоимости]]*Таблица650[[#This Row],[Розничная цена KRW]]</f>
        <v>2295</v>
      </c>
      <c r="I374" s="17" t="str">
        <f>IF($H$1="","Введите курс",Таблица650[[#This Row],[Оптовая цена KRW за 1шт]]/$H$1)</f>
        <v>Введите курс</v>
      </c>
      <c r="J374" s="48"/>
      <c r="K374" s="18">
        <f>Таблица650[[#This Row],[Заказ коробок ]]*Таблица650[[#This Row],[Кол-во шт в коробке]]</f>
        <v>0</v>
      </c>
      <c r="L374" s="54">
        <f>Таблица650[[#This Row],[Общее кол-во шт]]*Таблица650[[#This Row],[Оптовая цена KRW за 1шт]]</f>
        <v>0</v>
      </c>
      <c r="M374" s="19" t="str">
        <f>IFERROR(Таблица650[[#This Row],[Общее кол-во шт]]*Таблица650[[#This Row],[Оптовая цена USD за 1шт]],"")</f>
        <v/>
      </c>
      <c r="N374" s="49"/>
    </row>
    <row r="375" spans="1:14" ht="22.5" customHeight="1">
      <c r="A375" s="44" t="s">
        <v>1800</v>
      </c>
      <c r="B375" s="14">
        <v>8806194013305</v>
      </c>
      <c r="C375" s="50" t="s">
        <v>2164</v>
      </c>
      <c r="D375" s="46" t="s">
        <v>2165</v>
      </c>
      <c r="E375" s="16">
        <v>4500</v>
      </c>
      <c r="F375" s="15">
        <v>0.51</v>
      </c>
      <c r="G375" s="47">
        <v>6</v>
      </c>
      <c r="H375" s="55">
        <f>Таблица650[[#This Row],[Коэфициент стоимости]]*Таблица650[[#This Row],[Розничная цена KRW]]</f>
        <v>2295</v>
      </c>
      <c r="I375" s="17" t="str">
        <f>IF($H$1="","Введите курс",Таблица650[[#This Row],[Оптовая цена KRW за 1шт]]/$H$1)</f>
        <v>Введите курс</v>
      </c>
      <c r="J375" s="48"/>
      <c r="K375" s="18">
        <f>Таблица650[[#This Row],[Заказ коробок ]]*Таблица650[[#This Row],[Кол-во шт в коробке]]</f>
        <v>0</v>
      </c>
      <c r="L375" s="54">
        <f>Таблица650[[#This Row],[Общее кол-во шт]]*Таблица650[[#This Row],[Оптовая цена KRW за 1шт]]</f>
        <v>0</v>
      </c>
      <c r="M375" s="19" t="str">
        <f>IFERROR(Таблица650[[#This Row],[Общее кол-во шт]]*Таблица650[[#This Row],[Оптовая цена USD за 1шт]],"")</f>
        <v/>
      </c>
      <c r="N375" s="49"/>
    </row>
    <row r="376" spans="1:14" ht="22.5" customHeight="1">
      <c r="A376" s="44" t="s">
        <v>1802</v>
      </c>
      <c r="B376" s="14">
        <v>8806194055879</v>
      </c>
      <c r="C376" s="50" t="s">
        <v>7159</v>
      </c>
      <c r="D376" s="46" t="s">
        <v>7160</v>
      </c>
      <c r="E376" s="16">
        <v>4500</v>
      </c>
      <c r="F376" s="15">
        <v>0.51</v>
      </c>
      <c r="G376" s="47">
        <v>6</v>
      </c>
      <c r="H376" s="55">
        <f>Таблица650[[#This Row],[Коэфициент стоимости]]*Таблица650[[#This Row],[Розничная цена KRW]]</f>
        <v>2295</v>
      </c>
      <c r="I376" s="17" t="str">
        <f>IF($H$1="","Введите курс",Таблица650[[#This Row],[Оптовая цена KRW за 1шт]]/$H$1)</f>
        <v>Введите курс</v>
      </c>
      <c r="J376" s="48"/>
      <c r="K376" s="18">
        <f>Таблица650[[#This Row],[Заказ коробок ]]*Таблица650[[#This Row],[Кол-во шт в коробке]]</f>
        <v>0</v>
      </c>
      <c r="L376" s="54">
        <f>Таблица650[[#This Row],[Общее кол-во шт]]*Таблица650[[#This Row],[Оптовая цена KRW за 1шт]]</f>
        <v>0</v>
      </c>
      <c r="M376" s="19" t="str">
        <f>IFERROR(Таблица650[[#This Row],[Общее кол-во шт]]*Таблица650[[#This Row],[Оптовая цена USD за 1шт]],"")</f>
        <v/>
      </c>
      <c r="N376" s="49"/>
    </row>
    <row r="377" spans="1:14" ht="22.5" customHeight="1">
      <c r="A377" s="44" t="s">
        <v>1804</v>
      </c>
      <c r="B377" s="14">
        <v>8806194055886</v>
      </c>
      <c r="C377" s="50" t="s">
        <v>7161</v>
      </c>
      <c r="D377" s="46" t="s">
        <v>7162</v>
      </c>
      <c r="E377" s="16">
        <v>4500</v>
      </c>
      <c r="F377" s="15">
        <v>0.51</v>
      </c>
      <c r="G377" s="47">
        <v>6</v>
      </c>
      <c r="H377" s="55">
        <f>Таблица650[[#This Row],[Коэфициент стоимости]]*Таблица650[[#This Row],[Розничная цена KRW]]</f>
        <v>2295</v>
      </c>
      <c r="I377" s="17" t="str">
        <f>IF($H$1="","Введите курс",Таблица650[[#This Row],[Оптовая цена KRW за 1шт]]/$H$1)</f>
        <v>Введите курс</v>
      </c>
      <c r="J377" s="48"/>
      <c r="K377" s="18">
        <f>Таблица650[[#This Row],[Заказ коробок ]]*Таблица650[[#This Row],[Кол-во шт в коробке]]</f>
        <v>0</v>
      </c>
      <c r="L377" s="54">
        <f>Таблица650[[#This Row],[Общее кол-во шт]]*Таблица650[[#This Row],[Оптовая цена KRW за 1шт]]</f>
        <v>0</v>
      </c>
      <c r="M377" s="19" t="str">
        <f>IFERROR(Таблица650[[#This Row],[Общее кол-во шт]]*Таблица650[[#This Row],[Оптовая цена USD за 1шт]],"")</f>
        <v/>
      </c>
      <c r="N377" s="49"/>
    </row>
    <row r="378" spans="1:14" ht="22.5" customHeight="1">
      <c r="A378" s="44" t="s">
        <v>1806</v>
      </c>
      <c r="B378" s="14">
        <v>8806194055893</v>
      </c>
      <c r="C378" s="50" t="s">
        <v>7163</v>
      </c>
      <c r="D378" s="46" t="s">
        <v>7164</v>
      </c>
      <c r="E378" s="16">
        <v>4500</v>
      </c>
      <c r="F378" s="15">
        <v>0.51</v>
      </c>
      <c r="G378" s="47">
        <v>6</v>
      </c>
      <c r="H378" s="55">
        <f>Таблица650[[#This Row],[Коэфициент стоимости]]*Таблица650[[#This Row],[Розничная цена KRW]]</f>
        <v>2295</v>
      </c>
      <c r="I378" s="17" t="str">
        <f>IF($H$1="","Введите курс",Таблица650[[#This Row],[Оптовая цена KRW за 1шт]]/$H$1)</f>
        <v>Введите курс</v>
      </c>
      <c r="J378" s="48"/>
      <c r="K378" s="18">
        <f>Таблица650[[#This Row],[Заказ коробок ]]*Таблица650[[#This Row],[Кол-во шт в коробке]]</f>
        <v>0</v>
      </c>
      <c r="L378" s="54">
        <f>Таблица650[[#This Row],[Общее кол-во шт]]*Таблица650[[#This Row],[Оптовая цена KRW за 1шт]]</f>
        <v>0</v>
      </c>
      <c r="M378" s="19" t="str">
        <f>IFERROR(Таблица650[[#This Row],[Общее кол-во шт]]*Таблица650[[#This Row],[Оптовая цена USD за 1шт]],"")</f>
        <v/>
      </c>
      <c r="N378" s="49"/>
    </row>
    <row r="379" spans="1:14" ht="22.5" customHeight="1">
      <c r="A379" s="44" t="s">
        <v>1808</v>
      </c>
      <c r="B379" s="14">
        <v>8806194055909</v>
      </c>
      <c r="C379" s="50" t="s">
        <v>7165</v>
      </c>
      <c r="D379" s="46" t="s">
        <v>7166</v>
      </c>
      <c r="E379" s="16">
        <v>4500</v>
      </c>
      <c r="F379" s="15">
        <v>0.51</v>
      </c>
      <c r="G379" s="47">
        <v>6</v>
      </c>
      <c r="H379" s="55">
        <f>Таблица650[[#This Row],[Коэфициент стоимости]]*Таблица650[[#This Row],[Розничная цена KRW]]</f>
        <v>2295</v>
      </c>
      <c r="I379" s="17" t="str">
        <f>IF($H$1="","Введите курс",Таблица650[[#This Row],[Оптовая цена KRW за 1шт]]/$H$1)</f>
        <v>Введите курс</v>
      </c>
      <c r="J379" s="48"/>
      <c r="K379" s="18">
        <f>Таблица650[[#This Row],[Заказ коробок ]]*Таблица650[[#This Row],[Кол-во шт в коробке]]</f>
        <v>0</v>
      </c>
      <c r="L379" s="54">
        <f>Таблица650[[#This Row],[Общее кол-во шт]]*Таблица650[[#This Row],[Оптовая цена KRW за 1шт]]</f>
        <v>0</v>
      </c>
      <c r="M379" s="19" t="str">
        <f>IFERROR(Таблица650[[#This Row],[Общее кол-во шт]]*Таблица650[[#This Row],[Оптовая цена USD за 1шт]],"")</f>
        <v/>
      </c>
      <c r="N379" s="49"/>
    </row>
    <row r="380" spans="1:14" ht="22.5" customHeight="1">
      <c r="A380" s="44" t="s">
        <v>1811</v>
      </c>
      <c r="B380" s="14">
        <v>8806194055916</v>
      </c>
      <c r="C380" s="50" t="s">
        <v>7167</v>
      </c>
      <c r="D380" s="46" t="s">
        <v>7168</v>
      </c>
      <c r="E380" s="16">
        <v>4500</v>
      </c>
      <c r="F380" s="15">
        <v>0.51</v>
      </c>
      <c r="G380" s="47">
        <v>6</v>
      </c>
      <c r="H380" s="55">
        <f>Таблица650[[#This Row],[Коэфициент стоимости]]*Таблица650[[#This Row],[Розничная цена KRW]]</f>
        <v>2295</v>
      </c>
      <c r="I380" s="17" t="str">
        <f>IF($H$1="","Введите курс",Таблица650[[#This Row],[Оптовая цена KRW за 1шт]]/$H$1)</f>
        <v>Введите курс</v>
      </c>
      <c r="J380" s="48"/>
      <c r="K380" s="18">
        <f>Таблица650[[#This Row],[Заказ коробок ]]*Таблица650[[#This Row],[Кол-во шт в коробке]]</f>
        <v>0</v>
      </c>
      <c r="L380" s="54">
        <f>Таблица650[[#This Row],[Общее кол-во шт]]*Таблица650[[#This Row],[Оптовая цена KRW за 1шт]]</f>
        <v>0</v>
      </c>
      <c r="M380" s="19" t="str">
        <f>IFERROR(Таблица650[[#This Row],[Общее кол-во шт]]*Таблица650[[#This Row],[Оптовая цена USD за 1шт]],"")</f>
        <v/>
      </c>
      <c r="N380" s="49"/>
    </row>
    <row r="381" spans="1:14" ht="22.5" customHeight="1">
      <c r="A381" s="44" t="s">
        <v>1814</v>
      </c>
      <c r="B381" s="14">
        <v>8806194013312</v>
      </c>
      <c r="C381" s="50" t="s">
        <v>2167</v>
      </c>
      <c r="D381" s="46" t="s">
        <v>2168</v>
      </c>
      <c r="E381" s="16">
        <v>4500</v>
      </c>
      <c r="F381" s="15">
        <v>0.59</v>
      </c>
      <c r="G381" s="47">
        <v>6</v>
      </c>
      <c r="H381" s="55">
        <f>Таблица650[[#This Row],[Коэфициент стоимости]]*Таблица650[[#This Row],[Розничная цена KRW]]</f>
        <v>2655</v>
      </c>
      <c r="I381" s="17" t="str">
        <f>IF($H$1="","Введите курс",Таблица650[[#This Row],[Оптовая цена KRW за 1шт]]/$H$1)</f>
        <v>Введите курс</v>
      </c>
      <c r="J381" s="48"/>
      <c r="K381" s="18">
        <f>Таблица650[[#This Row],[Заказ коробок ]]*Таблица650[[#This Row],[Кол-во шт в коробке]]</f>
        <v>0</v>
      </c>
      <c r="L381" s="54">
        <f>Таблица650[[#This Row],[Общее кол-во шт]]*Таблица650[[#This Row],[Оптовая цена KRW за 1шт]]</f>
        <v>0</v>
      </c>
      <c r="M381" s="19" t="str">
        <f>IFERROR(Таблица650[[#This Row],[Общее кол-во шт]]*Таблица650[[#This Row],[Оптовая цена USD за 1шт]],"")</f>
        <v/>
      </c>
      <c r="N381" s="49"/>
    </row>
    <row r="382" spans="1:14" ht="22.5" customHeight="1">
      <c r="A382" s="44" t="s">
        <v>1817</v>
      </c>
      <c r="B382" s="14">
        <v>8806194013329</v>
      </c>
      <c r="C382" s="50" t="s">
        <v>2170</v>
      </c>
      <c r="D382" s="46" t="s">
        <v>2171</v>
      </c>
      <c r="E382" s="16">
        <v>4500</v>
      </c>
      <c r="F382" s="15">
        <v>0.51</v>
      </c>
      <c r="G382" s="47">
        <v>6</v>
      </c>
      <c r="H382" s="55">
        <f>Таблица650[[#This Row],[Коэфициент стоимости]]*Таблица650[[#This Row],[Розничная цена KRW]]</f>
        <v>2295</v>
      </c>
      <c r="I382" s="17" t="str">
        <f>IF($H$1="","Введите курс",Таблица650[[#This Row],[Оптовая цена KRW за 1шт]]/$H$1)</f>
        <v>Введите курс</v>
      </c>
      <c r="J382" s="48"/>
      <c r="K382" s="18">
        <f>Таблица650[[#This Row],[Заказ коробок ]]*Таблица650[[#This Row],[Кол-во шт в коробке]]</f>
        <v>0</v>
      </c>
      <c r="L382" s="54">
        <f>Таблица650[[#This Row],[Общее кол-во шт]]*Таблица650[[#This Row],[Оптовая цена KRW за 1шт]]</f>
        <v>0</v>
      </c>
      <c r="M382" s="19" t="str">
        <f>IFERROR(Таблица650[[#This Row],[Общее кол-во шт]]*Таблица650[[#This Row],[Оптовая цена USD за 1шт]],"")</f>
        <v/>
      </c>
      <c r="N382" s="49"/>
    </row>
    <row r="383" spans="1:14" ht="22.5" customHeight="1">
      <c r="A383" s="44" t="s">
        <v>1820</v>
      </c>
      <c r="B383" s="14">
        <v>8806194013336</v>
      </c>
      <c r="C383" s="50" t="s">
        <v>2173</v>
      </c>
      <c r="D383" s="46" t="s">
        <v>2174</v>
      </c>
      <c r="E383" s="16">
        <v>4500</v>
      </c>
      <c r="F383" s="15">
        <v>0.51</v>
      </c>
      <c r="G383" s="47">
        <v>6</v>
      </c>
      <c r="H383" s="55">
        <f>Таблица650[[#This Row],[Коэфициент стоимости]]*Таблица650[[#This Row],[Розничная цена KRW]]</f>
        <v>2295</v>
      </c>
      <c r="I383" s="17" t="str">
        <f>IF($H$1="","Введите курс",Таблица650[[#This Row],[Оптовая цена KRW за 1шт]]/$H$1)</f>
        <v>Введите курс</v>
      </c>
      <c r="J383" s="48"/>
      <c r="K383" s="18">
        <f>Таблица650[[#This Row],[Заказ коробок ]]*Таблица650[[#This Row],[Кол-во шт в коробке]]</f>
        <v>0</v>
      </c>
      <c r="L383" s="54">
        <f>Таблица650[[#This Row],[Общее кол-во шт]]*Таблица650[[#This Row],[Оптовая цена KRW за 1шт]]</f>
        <v>0</v>
      </c>
      <c r="M383" s="19" t="str">
        <f>IFERROR(Таблица650[[#This Row],[Общее кол-во шт]]*Таблица650[[#This Row],[Оптовая цена USD за 1шт]],"")</f>
        <v/>
      </c>
      <c r="N383" s="49"/>
    </row>
    <row r="384" spans="1:14" ht="22.5" customHeight="1">
      <c r="A384" s="44" t="s">
        <v>1823</v>
      </c>
      <c r="B384" s="14">
        <v>8806194013374</v>
      </c>
      <c r="C384" s="50" t="s">
        <v>2179</v>
      </c>
      <c r="D384" s="46" t="s">
        <v>2180</v>
      </c>
      <c r="E384" s="16">
        <v>4500</v>
      </c>
      <c r="F384" s="15">
        <v>0.51</v>
      </c>
      <c r="G384" s="47">
        <v>6</v>
      </c>
      <c r="H384" s="55">
        <f>Таблица650[[#This Row],[Коэфициент стоимости]]*Таблица650[[#This Row],[Розничная цена KRW]]</f>
        <v>2295</v>
      </c>
      <c r="I384" s="17" t="str">
        <f>IF($H$1="","Введите курс",Таблица650[[#This Row],[Оптовая цена KRW за 1шт]]/$H$1)</f>
        <v>Введите курс</v>
      </c>
      <c r="J384" s="48"/>
      <c r="K384" s="18">
        <f>Таблица650[[#This Row],[Заказ коробок ]]*Таблица650[[#This Row],[Кол-во шт в коробке]]</f>
        <v>0</v>
      </c>
      <c r="L384" s="54">
        <f>Таблица650[[#This Row],[Общее кол-во шт]]*Таблица650[[#This Row],[Оптовая цена KRW за 1шт]]</f>
        <v>0</v>
      </c>
      <c r="M384" s="19" t="str">
        <f>IFERROR(Таблица650[[#This Row],[Общее кол-во шт]]*Таблица650[[#This Row],[Оптовая цена USD за 1шт]],"")</f>
        <v/>
      </c>
      <c r="N384" s="49"/>
    </row>
    <row r="385" spans="1:14" ht="22.5" customHeight="1">
      <c r="A385" s="44" t="s">
        <v>1826</v>
      </c>
      <c r="B385" s="14">
        <v>8806194013398</v>
      </c>
      <c r="C385" s="50" t="s">
        <v>2182</v>
      </c>
      <c r="D385" s="46" t="s">
        <v>2183</v>
      </c>
      <c r="E385" s="16">
        <v>4500</v>
      </c>
      <c r="F385" s="15">
        <v>0.51</v>
      </c>
      <c r="G385" s="47">
        <v>6</v>
      </c>
      <c r="H385" s="55">
        <f>Таблица650[[#This Row],[Коэфициент стоимости]]*Таблица650[[#This Row],[Розничная цена KRW]]</f>
        <v>2295</v>
      </c>
      <c r="I385" s="17" t="str">
        <f>IF($H$1="","Введите курс",Таблица650[[#This Row],[Оптовая цена KRW за 1шт]]/$H$1)</f>
        <v>Введите курс</v>
      </c>
      <c r="J385" s="48"/>
      <c r="K385" s="18">
        <f>Таблица650[[#This Row],[Заказ коробок ]]*Таблица650[[#This Row],[Кол-во шт в коробке]]</f>
        <v>0</v>
      </c>
      <c r="L385" s="54">
        <f>Таблица650[[#This Row],[Общее кол-во шт]]*Таблица650[[#This Row],[Оптовая цена KRW за 1шт]]</f>
        <v>0</v>
      </c>
      <c r="M385" s="19" t="str">
        <f>IFERROR(Таблица650[[#This Row],[Общее кол-во шт]]*Таблица650[[#This Row],[Оптовая цена USD за 1шт]],"")</f>
        <v/>
      </c>
      <c r="N385" s="49"/>
    </row>
    <row r="386" spans="1:14" ht="22.5" customHeight="1">
      <c r="A386" s="44" t="s">
        <v>1829</v>
      </c>
      <c r="B386" s="14">
        <v>8806194013404</v>
      </c>
      <c r="C386" s="50" t="s">
        <v>2185</v>
      </c>
      <c r="D386" s="46" t="s">
        <v>2186</v>
      </c>
      <c r="E386" s="16">
        <v>4500</v>
      </c>
      <c r="F386" s="15">
        <v>0.51</v>
      </c>
      <c r="G386" s="47">
        <v>6</v>
      </c>
      <c r="H386" s="55">
        <f>Таблица650[[#This Row],[Коэфициент стоимости]]*Таблица650[[#This Row],[Розничная цена KRW]]</f>
        <v>2295</v>
      </c>
      <c r="I386" s="17" t="str">
        <f>IF($H$1="","Введите курс",Таблица650[[#This Row],[Оптовая цена KRW за 1шт]]/$H$1)</f>
        <v>Введите курс</v>
      </c>
      <c r="J386" s="48"/>
      <c r="K386" s="18">
        <f>Таблица650[[#This Row],[Заказ коробок ]]*Таблица650[[#This Row],[Кол-во шт в коробке]]</f>
        <v>0</v>
      </c>
      <c r="L386" s="54">
        <f>Таблица650[[#This Row],[Общее кол-во шт]]*Таблица650[[#This Row],[Оптовая цена KRW за 1шт]]</f>
        <v>0</v>
      </c>
      <c r="M386" s="19" t="str">
        <f>IFERROR(Таблица650[[#This Row],[Общее кол-во шт]]*Таблица650[[#This Row],[Оптовая цена USD за 1шт]],"")</f>
        <v/>
      </c>
      <c r="N386" s="49"/>
    </row>
    <row r="387" spans="1:14" ht="22.5" customHeight="1">
      <c r="A387" s="44" t="s">
        <v>1832</v>
      </c>
      <c r="B387" s="14">
        <v>8806194013411</v>
      </c>
      <c r="C387" s="50" t="s">
        <v>2188</v>
      </c>
      <c r="D387" s="46" t="s">
        <v>2189</v>
      </c>
      <c r="E387" s="16">
        <v>4500</v>
      </c>
      <c r="F387" s="15">
        <v>0.51</v>
      </c>
      <c r="G387" s="47">
        <v>6</v>
      </c>
      <c r="H387" s="55">
        <f>Таблица650[[#This Row],[Коэфициент стоимости]]*Таблица650[[#This Row],[Розничная цена KRW]]</f>
        <v>2295</v>
      </c>
      <c r="I387" s="17" t="str">
        <f>IF($H$1="","Введите курс",Таблица650[[#This Row],[Оптовая цена KRW за 1шт]]/$H$1)</f>
        <v>Введите курс</v>
      </c>
      <c r="J387" s="48"/>
      <c r="K387" s="18">
        <f>Таблица650[[#This Row],[Заказ коробок ]]*Таблица650[[#This Row],[Кол-во шт в коробке]]</f>
        <v>0</v>
      </c>
      <c r="L387" s="54">
        <f>Таблица650[[#This Row],[Общее кол-во шт]]*Таблица650[[#This Row],[Оптовая цена KRW за 1шт]]</f>
        <v>0</v>
      </c>
      <c r="M387" s="19" t="str">
        <f>IFERROR(Таблица650[[#This Row],[Общее кол-во шт]]*Таблица650[[#This Row],[Оптовая цена USD за 1шт]],"")</f>
        <v/>
      </c>
      <c r="N387" s="49"/>
    </row>
    <row r="388" spans="1:14" ht="22.5" customHeight="1">
      <c r="A388" s="44" t="s">
        <v>1835</v>
      </c>
      <c r="B388" s="14">
        <v>8806194013428</v>
      </c>
      <c r="C388" s="50" t="s">
        <v>2191</v>
      </c>
      <c r="D388" s="46" t="s">
        <v>2192</v>
      </c>
      <c r="E388" s="16">
        <v>4500</v>
      </c>
      <c r="F388" s="15">
        <v>0.51</v>
      </c>
      <c r="G388" s="47">
        <v>6</v>
      </c>
      <c r="H388" s="55">
        <f>Таблица650[[#This Row],[Коэфициент стоимости]]*Таблица650[[#This Row],[Розничная цена KRW]]</f>
        <v>2295</v>
      </c>
      <c r="I388" s="17" t="str">
        <f>IF($H$1="","Введите курс",Таблица650[[#This Row],[Оптовая цена KRW за 1шт]]/$H$1)</f>
        <v>Введите курс</v>
      </c>
      <c r="J388" s="48"/>
      <c r="K388" s="18">
        <f>Таблица650[[#This Row],[Заказ коробок ]]*Таблица650[[#This Row],[Кол-во шт в коробке]]</f>
        <v>0</v>
      </c>
      <c r="L388" s="54">
        <f>Таблица650[[#This Row],[Общее кол-во шт]]*Таблица650[[#This Row],[Оптовая цена KRW за 1шт]]</f>
        <v>0</v>
      </c>
      <c r="M388" s="19" t="str">
        <f>IFERROR(Таблица650[[#This Row],[Общее кол-во шт]]*Таблица650[[#This Row],[Оптовая цена USD за 1шт]],"")</f>
        <v/>
      </c>
      <c r="N388" s="49"/>
    </row>
    <row r="389" spans="1:14" ht="22.5" customHeight="1">
      <c r="A389" s="44" t="s">
        <v>1838</v>
      </c>
      <c r="B389" s="14">
        <v>8806194013459</v>
      </c>
      <c r="C389" s="50" t="s">
        <v>2194</v>
      </c>
      <c r="D389" s="46" t="s">
        <v>2195</v>
      </c>
      <c r="E389" s="16">
        <v>4500</v>
      </c>
      <c r="F389" s="15">
        <v>0.51</v>
      </c>
      <c r="G389" s="47">
        <v>6</v>
      </c>
      <c r="H389" s="55">
        <f>Таблица650[[#This Row],[Коэфициент стоимости]]*Таблица650[[#This Row],[Розничная цена KRW]]</f>
        <v>2295</v>
      </c>
      <c r="I389" s="17" t="str">
        <f>IF($H$1="","Введите курс",Таблица650[[#This Row],[Оптовая цена KRW за 1шт]]/$H$1)</f>
        <v>Введите курс</v>
      </c>
      <c r="J389" s="48"/>
      <c r="K389" s="18">
        <f>Таблица650[[#This Row],[Заказ коробок ]]*Таблица650[[#This Row],[Кол-во шт в коробке]]</f>
        <v>0</v>
      </c>
      <c r="L389" s="54">
        <f>Таблица650[[#This Row],[Общее кол-во шт]]*Таблица650[[#This Row],[Оптовая цена KRW за 1шт]]</f>
        <v>0</v>
      </c>
      <c r="M389" s="19" t="str">
        <f>IFERROR(Таблица650[[#This Row],[Общее кол-во шт]]*Таблица650[[#This Row],[Оптовая цена USD за 1шт]],"")</f>
        <v/>
      </c>
      <c r="N389" s="49"/>
    </row>
    <row r="390" spans="1:14" ht="22.5" customHeight="1">
      <c r="A390" s="44" t="s">
        <v>1839</v>
      </c>
      <c r="B390" s="14">
        <v>8806358592639</v>
      </c>
      <c r="C390" s="50" t="s">
        <v>6606</v>
      </c>
      <c r="D390" s="46" t="s">
        <v>6607</v>
      </c>
      <c r="E390" s="16">
        <v>4500</v>
      </c>
      <c r="F390" s="15">
        <v>0.51</v>
      </c>
      <c r="G390" s="47">
        <v>20</v>
      </c>
      <c r="H390" s="55">
        <f>Таблица650[[#This Row],[Коэфициент стоимости]]*Таблица650[[#This Row],[Розничная цена KRW]]</f>
        <v>2295</v>
      </c>
      <c r="I390" s="17" t="str">
        <f>IF($H$1="","Введите курс",Таблица650[[#This Row],[Оптовая цена KRW за 1шт]]/$H$1)</f>
        <v>Введите курс</v>
      </c>
      <c r="J390" s="48"/>
      <c r="K390" s="18">
        <f>Таблица650[[#This Row],[Заказ коробок ]]*Таблица650[[#This Row],[Кол-во шт в коробке]]</f>
        <v>0</v>
      </c>
      <c r="L390" s="54">
        <f>Таблица650[[#This Row],[Общее кол-во шт]]*Таблица650[[#This Row],[Оптовая цена KRW за 1шт]]</f>
        <v>0</v>
      </c>
      <c r="M390" s="19" t="str">
        <f>IFERROR(Таблица650[[#This Row],[Общее кол-во шт]]*Таблица650[[#This Row],[Оптовая цена USD за 1шт]],"")</f>
        <v/>
      </c>
      <c r="N390" s="49"/>
    </row>
    <row r="391" spans="1:14" ht="22.5" customHeight="1">
      <c r="A391" s="44" t="s">
        <v>1841</v>
      </c>
      <c r="B391" s="14">
        <v>8806194049458</v>
      </c>
      <c r="C391" s="50" t="s">
        <v>2217</v>
      </c>
      <c r="D391" s="46" t="s">
        <v>2218</v>
      </c>
      <c r="E391" s="16">
        <v>7800</v>
      </c>
      <c r="F391" s="15">
        <v>0.51</v>
      </c>
      <c r="G391" s="47">
        <v>6</v>
      </c>
      <c r="H391" s="55">
        <f>Таблица650[[#This Row],[Коэфициент стоимости]]*Таблица650[[#This Row],[Розничная цена KRW]]</f>
        <v>3978</v>
      </c>
      <c r="I391" s="17" t="str">
        <f>IF($H$1="","Введите курс",Таблица650[[#This Row],[Оптовая цена KRW за 1шт]]/$H$1)</f>
        <v>Введите курс</v>
      </c>
      <c r="J391" s="48"/>
      <c r="K391" s="18">
        <f>Таблица650[[#This Row],[Заказ коробок ]]*Таблица650[[#This Row],[Кол-во шт в коробке]]</f>
        <v>0</v>
      </c>
      <c r="L391" s="54">
        <f>Таблица650[[#This Row],[Общее кол-во шт]]*Таблица650[[#This Row],[Оптовая цена KRW за 1шт]]</f>
        <v>0</v>
      </c>
      <c r="M391" s="19" t="str">
        <f>IFERROR(Таблица650[[#This Row],[Общее кол-во шт]]*Таблица650[[#This Row],[Оптовая цена USD за 1шт]],"")</f>
        <v/>
      </c>
      <c r="N391" s="49"/>
    </row>
    <row r="392" spans="1:14" ht="22.5" customHeight="1">
      <c r="A392" s="44" t="s">
        <v>1844</v>
      </c>
      <c r="B392" s="14">
        <v>8806194037462</v>
      </c>
      <c r="C392" s="50" t="s">
        <v>2220</v>
      </c>
      <c r="D392" s="46" t="s">
        <v>2221</v>
      </c>
      <c r="E392" s="16">
        <v>4500</v>
      </c>
      <c r="F392" s="15">
        <v>0.51</v>
      </c>
      <c r="G392" s="47">
        <v>6</v>
      </c>
      <c r="H392" s="55">
        <f>Таблица650[[#This Row],[Коэфициент стоимости]]*Таблица650[[#This Row],[Розничная цена KRW]]</f>
        <v>2295</v>
      </c>
      <c r="I392" s="17" t="str">
        <f>IF($H$1="","Введите курс",Таблица650[[#This Row],[Оптовая цена KRW за 1шт]]/$H$1)</f>
        <v>Введите курс</v>
      </c>
      <c r="J392" s="48"/>
      <c r="K392" s="18">
        <f>Таблица650[[#This Row],[Заказ коробок ]]*Таблица650[[#This Row],[Кол-во шт в коробке]]</f>
        <v>0</v>
      </c>
      <c r="L392" s="54">
        <f>Таблица650[[#This Row],[Общее кол-во шт]]*Таблица650[[#This Row],[Оптовая цена KRW за 1шт]]</f>
        <v>0</v>
      </c>
      <c r="M392" s="19" t="str">
        <f>IFERROR(Таблица650[[#This Row],[Общее кол-во шт]]*Таблица650[[#This Row],[Оптовая цена USD за 1шт]],"")</f>
        <v/>
      </c>
      <c r="N392" s="49"/>
    </row>
    <row r="393" spans="1:14" ht="22.5" customHeight="1">
      <c r="A393" s="44" t="s">
        <v>1845</v>
      </c>
      <c r="B393" s="14">
        <v>8806358513641</v>
      </c>
      <c r="C393" s="50" t="s">
        <v>2227</v>
      </c>
      <c r="D393" s="46" t="s">
        <v>2228</v>
      </c>
      <c r="E393" s="16">
        <v>8800</v>
      </c>
      <c r="F393" s="15">
        <v>0.51</v>
      </c>
      <c r="G393" s="47">
        <v>12</v>
      </c>
      <c r="H393" s="55">
        <f>Таблица650[[#This Row],[Коэфициент стоимости]]*Таблица650[[#This Row],[Розничная цена KRW]]</f>
        <v>4488</v>
      </c>
      <c r="I393" s="17" t="str">
        <f>IF($H$1="","Введите курс",Таблица650[[#This Row],[Оптовая цена KRW за 1шт]]/$H$1)</f>
        <v>Введите курс</v>
      </c>
      <c r="J393" s="48"/>
      <c r="K393" s="18">
        <f>Таблица650[[#This Row],[Заказ коробок ]]*Таблица650[[#This Row],[Кол-во шт в коробке]]</f>
        <v>0</v>
      </c>
      <c r="L393" s="54">
        <f>Таблица650[[#This Row],[Общее кол-во шт]]*Таблица650[[#This Row],[Оптовая цена KRW за 1шт]]</f>
        <v>0</v>
      </c>
      <c r="M393" s="19" t="str">
        <f>IFERROR(Таблица650[[#This Row],[Общее кол-во шт]]*Таблица650[[#This Row],[Оптовая цена USD за 1шт]],"")</f>
        <v/>
      </c>
      <c r="N393" s="49"/>
    </row>
    <row r="394" spans="1:14" ht="22.5" customHeight="1">
      <c r="A394" s="44" t="s">
        <v>1847</v>
      </c>
      <c r="B394" s="14">
        <v>8806358513665</v>
      </c>
      <c r="C394" s="50" t="s">
        <v>2230</v>
      </c>
      <c r="D394" s="46" t="s">
        <v>6614</v>
      </c>
      <c r="E394" s="16">
        <v>8800</v>
      </c>
      <c r="F394" s="15">
        <v>0.51</v>
      </c>
      <c r="G394" s="47">
        <v>12</v>
      </c>
      <c r="H394" s="55">
        <f>Таблица650[[#This Row],[Коэфициент стоимости]]*Таблица650[[#This Row],[Розничная цена KRW]]</f>
        <v>4488</v>
      </c>
      <c r="I394" s="17" t="str">
        <f>IF($H$1="","Введите курс",Таблица650[[#This Row],[Оптовая цена KRW за 1шт]]/$H$1)</f>
        <v>Введите курс</v>
      </c>
      <c r="J394" s="48"/>
      <c r="K394" s="18">
        <f>Таблица650[[#This Row],[Заказ коробок ]]*Таблица650[[#This Row],[Кол-во шт в коробке]]</f>
        <v>0</v>
      </c>
      <c r="L394" s="54">
        <f>Таблица650[[#This Row],[Общее кол-во шт]]*Таблица650[[#This Row],[Оптовая цена KRW за 1шт]]</f>
        <v>0</v>
      </c>
      <c r="M394" s="19" t="str">
        <f>IFERROR(Таблица650[[#This Row],[Общее кол-во шт]]*Таблица650[[#This Row],[Оптовая цена USD за 1шт]],"")</f>
        <v/>
      </c>
      <c r="N394" s="49"/>
    </row>
    <row r="395" spans="1:14" ht="22.5" customHeight="1">
      <c r="A395" s="44" t="s">
        <v>1849</v>
      </c>
      <c r="B395" s="14">
        <v>8806358513672</v>
      </c>
      <c r="C395" s="50" t="s">
        <v>7169</v>
      </c>
      <c r="D395" s="46" t="s">
        <v>7170</v>
      </c>
      <c r="E395" s="16">
        <v>8800</v>
      </c>
      <c r="F395" s="15">
        <v>0.51</v>
      </c>
      <c r="G395" s="47">
        <v>12</v>
      </c>
      <c r="H395" s="55">
        <f>Таблица650[[#This Row],[Коэфициент стоимости]]*Таблица650[[#This Row],[Розничная цена KRW]]</f>
        <v>4488</v>
      </c>
      <c r="I395" s="17" t="str">
        <f>IF($H$1="","Введите курс",Таблица650[[#This Row],[Оптовая цена KRW за 1шт]]/$H$1)</f>
        <v>Введите курс</v>
      </c>
      <c r="J395" s="48"/>
      <c r="K395" s="18">
        <f>Таблица650[[#This Row],[Заказ коробок ]]*Таблица650[[#This Row],[Кол-во шт в коробке]]</f>
        <v>0</v>
      </c>
      <c r="L395" s="54">
        <f>Таблица650[[#This Row],[Общее кол-во шт]]*Таблица650[[#This Row],[Оптовая цена KRW за 1шт]]</f>
        <v>0</v>
      </c>
      <c r="M395" s="19" t="str">
        <f>IFERROR(Таблица650[[#This Row],[Общее кол-во шт]]*Таблица650[[#This Row],[Оптовая цена USD за 1шт]],"")</f>
        <v/>
      </c>
      <c r="N395" s="49"/>
    </row>
    <row r="396" spans="1:14" ht="22.5" customHeight="1">
      <c r="A396" s="44" t="s">
        <v>1850</v>
      </c>
      <c r="B396" s="14">
        <v>8806358551483</v>
      </c>
      <c r="C396" s="50" t="s">
        <v>2236</v>
      </c>
      <c r="D396" s="46" t="s">
        <v>2237</v>
      </c>
      <c r="E396" s="16">
        <v>8800</v>
      </c>
      <c r="F396" s="15">
        <v>0.51</v>
      </c>
      <c r="G396" s="47">
        <v>12</v>
      </c>
      <c r="H396" s="55">
        <f>Таблица650[[#This Row],[Коэфициент стоимости]]*Таблица650[[#This Row],[Розничная цена KRW]]</f>
        <v>4488</v>
      </c>
      <c r="I396" s="17" t="str">
        <f>IF($H$1="","Введите курс",Таблица650[[#This Row],[Оптовая цена KRW за 1шт]]/$H$1)</f>
        <v>Введите курс</v>
      </c>
      <c r="J396" s="48"/>
      <c r="K396" s="18">
        <f>Таблица650[[#This Row],[Заказ коробок ]]*Таблица650[[#This Row],[Кол-во шт в коробке]]</f>
        <v>0</v>
      </c>
      <c r="L396" s="54">
        <f>Таблица650[[#This Row],[Общее кол-во шт]]*Таблица650[[#This Row],[Оптовая цена KRW за 1шт]]</f>
        <v>0</v>
      </c>
      <c r="M396" s="19" t="str">
        <f>IFERROR(Таблица650[[#This Row],[Общее кол-во шт]]*Таблица650[[#This Row],[Оптовая цена USD за 1шт]],"")</f>
        <v/>
      </c>
      <c r="N396" s="49"/>
    </row>
    <row r="397" spans="1:14" ht="22.5" customHeight="1">
      <c r="A397" s="44" t="s">
        <v>1851</v>
      </c>
      <c r="B397" s="14">
        <v>8806358513696</v>
      </c>
      <c r="C397" s="50" t="s">
        <v>2239</v>
      </c>
      <c r="D397" s="46" t="s">
        <v>6616</v>
      </c>
      <c r="E397" s="16">
        <v>8800</v>
      </c>
      <c r="F397" s="15">
        <v>0.51</v>
      </c>
      <c r="G397" s="47">
        <v>12</v>
      </c>
      <c r="H397" s="55">
        <f>Таблица650[[#This Row],[Коэфициент стоимости]]*Таблица650[[#This Row],[Розничная цена KRW]]</f>
        <v>4488</v>
      </c>
      <c r="I397" s="17" t="str">
        <f>IF($H$1="","Введите курс",Таблица650[[#This Row],[Оптовая цена KRW за 1шт]]/$H$1)</f>
        <v>Введите курс</v>
      </c>
      <c r="J397" s="48"/>
      <c r="K397" s="18">
        <f>Таблица650[[#This Row],[Заказ коробок ]]*Таблица650[[#This Row],[Кол-во шт в коробке]]</f>
        <v>0</v>
      </c>
      <c r="L397" s="54">
        <f>Таблица650[[#This Row],[Общее кол-во шт]]*Таблица650[[#This Row],[Оптовая цена KRW за 1шт]]</f>
        <v>0</v>
      </c>
      <c r="M397" s="19" t="str">
        <f>IFERROR(Таблица650[[#This Row],[Общее кол-во шт]]*Таблица650[[#This Row],[Оптовая цена USD за 1шт]],"")</f>
        <v/>
      </c>
      <c r="N397" s="49"/>
    </row>
    <row r="398" spans="1:14" ht="22.5" customHeight="1">
      <c r="A398" s="44" t="s">
        <v>1853</v>
      </c>
      <c r="B398" s="14">
        <v>8806358551414</v>
      </c>
      <c r="C398" s="50" t="s">
        <v>2243</v>
      </c>
      <c r="D398" s="46" t="s">
        <v>6617</v>
      </c>
      <c r="E398" s="16">
        <v>8800</v>
      </c>
      <c r="F398" s="15">
        <v>0.51</v>
      </c>
      <c r="G398" s="47">
        <v>12</v>
      </c>
      <c r="H398" s="55">
        <f>Таблица650[[#This Row],[Коэфициент стоимости]]*Таблица650[[#This Row],[Розничная цена KRW]]</f>
        <v>4488</v>
      </c>
      <c r="I398" s="17" t="str">
        <f>IF($H$1="","Введите курс",Таблица650[[#This Row],[Оптовая цена KRW за 1шт]]/$H$1)</f>
        <v>Введите курс</v>
      </c>
      <c r="J398" s="48"/>
      <c r="K398" s="18">
        <f>Таблица650[[#This Row],[Заказ коробок ]]*Таблица650[[#This Row],[Кол-во шт в коробке]]</f>
        <v>0</v>
      </c>
      <c r="L398" s="54">
        <f>Таблица650[[#This Row],[Общее кол-во шт]]*Таблица650[[#This Row],[Оптовая цена KRW за 1шт]]</f>
        <v>0</v>
      </c>
      <c r="M398" s="19" t="str">
        <f>IFERROR(Таблица650[[#This Row],[Общее кол-во шт]]*Таблица650[[#This Row],[Оптовая цена USD за 1шт]],"")</f>
        <v/>
      </c>
      <c r="N398" s="49"/>
    </row>
    <row r="399" spans="1:14" ht="22.5" customHeight="1">
      <c r="A399" s="44" t="s">
        <v>1854</v>
      </c>
      <c r="B399" s="14">
        <v>8806358551421</v>
      </c>
      <c r="C399" s="50" t="s">
        <v>2245</v>
      </c>
      <c r="D399" s="46" t="s">
        <v>2246</v>
      </c>
      <c r="E399" s="16">
        <v>8800</v>
      </c>
      <c r="F399" s="15">
        <v>0.51</v>
      </c>
      <c r="G399" s="47">
        <v>12</v>
      </c>
      <c r="H399" s="55">
        <f>Таблица650[[#This Row],[Коэфициент стоимости]]*Таблица650[[#This Row],[Розничная цена KRW]]</f>
        <v>4488</v>
      </c>
      <c r="I399" s="17" t="str">
        <f>IF($H$1="","Введите курс",Таблица650[[#This Row],[Оптовая цена KRW за 1шт]]/$H$1)</f>
        <v>Введите курс</v>
      </c>
      <c r="J399" s="48"/>
      <c r="K399" s="18">
        <f>Таблица650[[#This Row],[Заказ коробок ]]*Таблица650[[#This Row],[Кол-во шт в коробке]]</f>
        <v>0</v>
      </c>
      <c r="L399" s="54">
        <f>Таблица650[[#This Row],[Общее кол-во шт]]*Таблица650[[#This Row],[Оптовая цена KRW за 1шт]]</f>
        <v>0</v>
      </c>
      <c r="M399" s="19" t="str">
        <f>IFERROR(Таблица650[[#This Row],[Общее кол-во шт]]*Таблица650[[#This Row],[Оптовая цена USD за 1шт]],"")</f>
        <v/>
      </c>
      <c r="N399" s="49"/>
    </row>
    <row r="400" spans="1:14" ht="22.5" customHeight="1">
      <c r="A400" s="44" t="s">
        <v>1855</v>
      </c>
      <c r="B400" s="14">
        <v>8806358551438</v>
      </c>
      <c r="C400" s="50" t="s">
        <v>2248</v>
      </c>
      <c r="D400" s="46" t="s">
        <v>6618</v>
      </c>
      <c r="E400" s="16">
        <v>8800</v>
      </c>
      <c r="F400" s="15">
        <v>0.51</v>
      </c>
      <c r="G400" s="47">
        <v>12</v>
      </c>
      <c r="H400" s="55">
        <f>Таблица650[[#This Row],[Коэфициент стоимости]]*Таблица650[[#This Row],[Розничная цена KRW]]</f>
        <v>4488</v>
      </c>
      <c r="I400" s="17" t="str">
        <f>IF($H$1="","Введите курс",Таблица650[[#This Row],[Оптовая цена KRW за 1шт]]/$H$1)</f>
        <v>Введите курс</v>
      </c>
      <c r="J400" s="48"/>
      <c r="K400" s="18">
        <f>Таблица650[[#This Row],[Заказ коробок ]]*Таблица650[[#This Row],[Кол-во шт в коробке]]</f>
        <v>0</v>
      </c>
      <c r="L400" s="54">
        <f>Таблица650[[#This Row],[Общее кол-во шт]]*Таблица650[[#This Row],[Оптовая цена KRW за 1шт]]</f>
        <v>0</v>
      </c>
      <c r="M400" s="19" t="str">
        <f>IFERROR(Таблица650[[#This Row],[Общее кол-во шт]]*Таблица650[[#This Row],[Оптовая цена USD за 1шт]],"")</f>
        <v/>
      </c>
      <c r="N400" s="49"/>
    </row>
    <row r="401" spans="1:14" ht="22.5" customHeight="1">
      <c r="A401" s="44" t="s">
        <v>1856</v>
      </c>
      <c r="B401" s="14">
        <v>8806358537593</v>
      </c>
      <c r="C401" s="50" t="s">
        <v>7171</v>
      </c>
      <c r="D401" s="46" t="s">
        <v>7172</v>
      </c>
      <c r="E401" s="16">
        <v>5900</v>
      </c>
      <c r="F401" s="15">
        <v>0.51</v>
      </c>
      <c r="G401" s="47">
        <v>20</v>
      </c>
      <c r="H401" s="55">
        <f>Таблица650[[#This Row],[Коэфициент стоимости]]*Таблица650[[#This Row],[Розничная цена KRW]]</f>
        <v>3009</v>
      </c>
      <c r="I401" s="17" t="str">
        <f>IF($H$1="","Введите курс",Таблица650[[#This Row],[Оптовая цена KRW за 1шт]]/$H$1)</f>
        <v>Введите курс</v>
      </c>
      <c r="J401" s="48"/>
      <c r="K401" s="18">
        <f>Таблица650[[#This Row],[Заказ коробок ]]*Таблица650[[#This Row],[Кол-во шт в коробке]]</f>
        <v>0</v>
      </c>
      <c r="L401" s="54">
        <f>Таблица650[[#This Row],[Общее кол-во шт]]*Таблица650[[#This Row],[Оптовая цена KRW за 1шт]]</f>
        <v>0</v>
      </c>
      <c r="M401" s="19" t="str">
        <f>IFERROR(Таблица650[[#This Row],[Общее кол-во шт]]*Таблица650[[#This Row],[Оптовая цена USD за 1шт]],"")</f>
        <v/>
      </c>
      <c r="N401" s="49"/>
    </row>
    <row r="402" spans="1:14" ht="22.5" customHeight="1">
      <c r="A402" s="44" t="s">
        <v>1857</v>
      </c>
      <c r="B402" s="14">
        <v>8806358512057</v>
      </c>
      <c r="C402" s="50" t="s">
        <v>2259</v>
      </c>
      <c r="D402" s="46" t="s">
        <v>2260</v>
      </c>
      <c r="E402" s="16">
        <v>2500</v>
      </c>
      <c r="F402" s="15">
        <v>0.51</v>
      </c>
      <c r="G402" s="47">
        <v>10</v>
      </c>
      <c r="H402" s="55">
        <f>Таблица650[[#This Row],[Коэфициент стоимости]]*Таблица650[[#This Row],[Розничная цена KRW]]</f>
        <v>1275</v>
      </c>
      <c r="I402" s="17" t="str">
        <f>IF($H$1="","Введите курс",Таблица650[[#This Row],[Оптовая цена KRW за 1шт]]/$H$1)</f>
        <v>Введите курс</v>
      </c>
      <c r="J402" s="48"/>
      <c r="K402" s="18">
        <f>Таблица650[[#This Row],[Заказ коробок ]]*Таблица650[[#This Row],[Кол-во шт в коробке]]</f>
        <v>0</v>
      </c>
      <c r="L402" s="54">
        <f>Таблица650[[#This Row],[Общее кол-во шт]]*Таблица650[[#This Row],[Оптовая цена KRW за 1шт]]</f>
        <v>0</v>
      </c>
      <c r="M402" s="19" t="str">
        <f>IFERROR(Таблица650[[#This Row],[Общее кол-во шт]]*Таблица650[[#This Row],[Оптовая цена USD за 1шт]],"")</f>
        <v/>
      </c>
      <c r="N402" s="49"/>
    </row>
    <row r="403" spans="1:14" ht="22.5" customHeight="1">
      <c r="A403" s="44" t="s">
        <v>1859</v>
      </c>
      <c r="B403" s="14">
        <v>8806194041780</v>
      </c>
      <c r="C403" s="50" t="s">
        <v>6619</v>
      </c>
      <c r="D403" s="46" t="s">
        <v>6620</v>
      </c>
      <c r="E403" s="16">
        <v>72000</v>
      </c>
      <c r="F403" s="15">
        <v>0.51</v>
      </c>
      <c r="G403" s="47">
        <v>6</v>
      </c>
      <c r="H403" s="55">
        <f>Таблица650[[#This Row],[Коэфициент стоимости]]*Таблица650[[#This Row],[Розничная цена KRW]]</f>
        <v>36720</v>
      </c>
      <c r="I403" s="17" t="str">
        <f>IF($H$1="","Введите курс",Таблица650[[#This Row],[Оптовая цена KRW за 1шт]]/$H$1)</f>
        <v>Введите курс</v>
      </c>
      <c r="J403" s="48"/>
      <c r="K403" s="18">
        <f>Таблица650[[#This Row],[Заказ коробок ]]*Таблица650[[#This Row],[Кол-во шт в коробке]]</f>
        <v>0</v>
      </c>
      <c r="L403" s="54">
        <f>Таблица650[[#This Row],[Общее кол-во шт]]*Таблица650[[#This Row],[Оптовая цена KRW за 1шт]]</f>
        <v>0</v>
      </c>
      <c r="M403" s="19" t="str">
        <f>IFERROR(Таблица650[[#This Row],[Общее кол-во шт]]*Таблица650[[#This Row],[Оптовая цена USD за 1шт]],"")</f>
        <v/>
      </c>
      <c r="N403" s="49"/>
    </row>
    <row r="404" spans="1:14" ht="22.5" customHeight="1">
      <c r="A404" s="44" t="s">
        <v>1861</v>
      </c>
      <c r="B404" s="14">
        <v>8806194041773</v>
      </c>
      <c r="C404" s="50" t="s">
        <v>6623</v>
      </c>
      <c r="D404" s="46" t="s">
        <v>6624</v>
      </c>
      <c r="E404" s="16">
        <v>72000</v>
      </c>
      <c r="F404" s="15">
        <v>0.51</v>
      </c>
      <c r="G404" s="47">
        <v>6</v>
      </c>
      <c r="H404" s="55">
        <f>Таблица650[[#This Row],[Коэфициент стоимости]]*Таблица650[[#This Row],[Розничная цена KRW]]</f>
        <v>36720</v>
      </c>
      <c r="I404" s="17" t="str">
        <f>IF($H$1="","Введите курс",Таблица650[[#This Row],[Оптовая цена KRW за 1шт]]/$H$1)</f>
        <v>Введите курс</v>
      </c>
      <c r="J404" s="48"/>
      <c r="K404" s="18">
        <f>Таблица650[[#This Row],[Заказ коробок ]]*Таблица650[[#This Row],[Кол-во шт в коробке]]</f>
        <v>0</v>
      </c>
      <c r="L404" s="54">
        <f>Таблица650[[#This Row],[Общее кол-во шт]]*Таблица650[[#This Row],[Оптовая цена KRW за 1шт]]</f>
        <v>0</v>
      </c>
      <c r="M404" s="19" t="str">
        <f>IFERROR(Таблица650[[#This Row],[Общее кол-во шт]]*Таблица650[[#This Row],[Оптовая цена USD за 1шт]],"")</f>
        <v/>
      </c>
      <c r="N404" s="49"/>
    </row>
    <row r="405" spans="1:14" ht="22.5" customHeight="1">
      <c r="A405" s="44" t="s">
        <v>1863</v>
      </c>
      <c r="B405" s="14">
        <v>8806194040707</v>
      </c>
      <c r="C405" s="50" t="s">
        <v>6625</v>
      </c>
      <c r="D405" s="46" t="s">
        <v>6626</v>
      </c>
      <c r="E405" s="16">
        <v>72000</v>
      </c>
      <c r="F405" s="15">
        <v>0.51</v>
      </c>
      <c r="G405" s="47">
        <v>6</v>
      </c>
      <c r="H405" s="55">
        <f>Таблица650[[#This Row],[Коэфициент стоимости]]*Таблица650[[#This Row],[Розничная цена KRW]]</f>
        <v>36720</v>
      </c>
      <c r="I405" s="17" t="str">
        <f>IF($H$1="","Введите курс",Таблица650[[#This Row],[Оптовая цена KRW за 1шт]]/$H$1)</f>
        <v>Введите курс</v>
      </c>
      <c r="J405" s="48"/>
      <c r="K405" s="18">
        <f>Таблица650[[#This Row],[Заказ коробок ]]*Таблица650[[#This Row],[Кол-во шт в коробке]]</f>
        <v>0</v>
      </c>
      <c r="L405" s="54">
        <f>Таблица650[[#This Row],[Общее кол-во шт]]*Таблица650[[#This Row],[Оптовая цена KRW за 1шт]]</f>
        <v>0</v>
      </c>
      <c r="M405" s="19" t="str">
        <f>IFERROR(Таблица650[[#This Row],[Общее кол-во шт]]*Таблица650[[#This Row],[Оптовая цена USD за 1шт]],"")</f>
        <v/>
      </c>
      <c r="N405" s="49"/>
    </row>
    <row r="406" spans="1:14" ht="22.5" customHeight="1">
      <c r="A406" s="44" t="s">
        <v>1865</v>
      </c>
      <c r="B406" s="14">
        <v>8806194013053</v>
      </c>
      <c r="C406" s="50" t="s">
        <v>2290</v>
      </c>
      <c r="D406" s="46" t="s">
        <v>6629</v>
      </c>
      <c r="E406" s="16">
        <v>10800</v>
      </c>
      <c r="F406" s="15">
        <v>0.51</v>
      </c>
      <c r="G406" s="47">
        <v>6</v>
      </c>
      <c r="H406" s="55">
        <f>Таблица650[[#This Row],[Коэфициент стоимости]]*Таблица650[[#This Row],[Розничная цена KRW]]</f>
        <v>5508</v>
      </c>
      <c r="I406" s="17" t="str">
        <f>IF($H$1="","Введите курс",Таблица650[[#This Row],[Оптовая цена KRW за 1шт]]/$H$1)</f>
        <v>Введите курс</v>
      </c>
      <c r="J406" s="48"/>
      <c r="K406" s="18">
        <f>Таблица650[[#This Row],[Заказ коробок ]]*Таблица650[[#This Row],[Кол-во шт в коробке]]</f>
        <v>0</v>
      </c>
      <c r="L406" s="54">
        <f>Таблица650[[#This Row],[Общее кол-во шт]]*Таблица650[[#This Row],[Оптовая цена KRW за 1шт]]</f>
        <v>0</v>
      </c>
      <c r="M406" s="19" t="str">
        <f>IFERROR(Таблица650[[#This Row],[Общее кол-во шт]]*Таблица650[[#This Row],[Оптовая цена USD за 1шт]],"")</f>
        <v/>
      </c>
      <c r="N406" s="49"/>
    </row>
    <row r="407" spans="1:14" ht="22.5" customHeight="1">
      <c r="A407" s="44" t="s">
        <v>1867</v>
      </c>
      <c r="B407" s="14">
        <v>8806358532574</v>
      </c>
      <c r="C407" s="50" t="s">
        <v>2295</v>
      </c>
      <c r="D407" s="46" t="s">
        <v>2296</v>
      </c>
      <c r="E407" s="16">
        <v>10800</v>
      </c>
      <c r="F407" s="15">
        <v>0.51</v>
      </c>
      <c r="G407" s="47">
        <v>6</v>
      </c>
      <c r="H407" s="55">
        <f>Таблица650[[#This Row],[Коэфициент стоимости]]*Таблица650[[#This Row],[Розничная цена KRW]]</f>
        <v>5508</v>
      </c>
      <c r="I407" s="17" t="str">
        <f>IF($H$1="","Введите курс",Таблица650[[#This Row],[Оптовая цена KRW за 1шт]]/$H$1)</f>
        <v>Введите курс</v>
      </c>
      <c r="J407" s="48"/>
      <c r="K407" s="18">
        <f>Таблица650[[#This Row],[Заказ коробок ]]*Таблица650[[#This Row],[Кол-во шт в коробке]]</f>
        <v>0</v>
      </c>
      <c r="L407" s="54">
        <f>Таблица650[[#This Row],[Общее кол-во шт]]*Таблица650[[#This Row],[Оптовая цена KRW за 1шт]]</f>
        <v>0</v>
      </c>
      <c r="M407" s="19" t="str">
        <f>IFERROR(Таблица650[[#This Row],[Общее кол-во шт]]*Таблица650[[#This Row],[Оптовая цена USD за 1шт]],"")</f>
        <v/>
      </c>
      <c r="N407" s="49"/>
    </row>
    <row r="408" spans="1:14" ht="22.5" customHeight="1">
      <c r="A408" s="44" t="s">
        <v>1869</v>
      </c>
      <c r="B408" s="14">
        <v>8806194042169</v>
      </c>
      <c r="C408" s="50" t="s">
        <v>7173</v>
      </c>
      <c r="D408" s="46" t="s">
        <v>7174</v>
      </c>
      <c r="E408" s="16">
        <v>2000</v>
      </c>
      <c r="F408" s="15">
        <v>0.51</v>
      </c>
      <c r="G408" s="47">
        <v>10</v>
      </c>
      <c r="H408" s="55">
        <f>Таблица650[[#This Row],[Коэфициент стоимости]]*Таблица650[[#This Row],[Розничная цена KRW]]</f>
        <v>1020</v>
      </c>
      <c r="I408" s="17" t="str">
        <f>IF($H$1="","Введите курс",Таблица650[[#This Row],[Оптовая цена KRW за 1шт]]/$H$1)</f>
        <v>Введите курс</v>
      </c>
      <c r="J408" s="48"/>
      <c r="K408" s="18">
        <f>Таблица650[[#This Row],[Заказ коробок ]]*Таблица650[[#This Row],[Кол-во шт в коробке]]</f>
        <v>0</v>
      </c>
      <c r="L408" s="54">
        <f>Таблица650[[#This Row],[Общее кол-во шт]]*Таблица650[[#This Row],[Оптовая цена KRW за 1шт]]</f>
        <v>0</v>
      </c>
      <c r="M408" s="19" t="str">
        <f>IFERROR(Таблица650[[#This Row],[Общее кол-во шт]]*Таблица650[[#This Row],[Оптовая цена USD за 1шт]],"")</f>
        <v/>
      </c>
      <c r="N408" s="49"/>
    </row>
    <row r="409" spans="1:14" ht="22.5" customHeight="1">
      <c r="A409" s="44" t="s">
        <v>1871</v>
      </c>
      <c r="B409" s="14">
        <v>8806194013046</v>
      </c>
      <c r="C409" s="50" t="s">
        <v>2298</v>
      </c>
      <c r="D409" s="46" t="s">
        <v>2299</v>
      </c>
      <c r="E409" s="16">
        <v>2000</v>
      </c>
      <c r="F409" s="15">
        <v>0.51</v>
      </c>
      <c r="G409" s="47">
        <v>10</v>
      </c>
      <c r="H409" s="55">
        <f>Таблица650[[#This Row],[Коэфициент стоимости]]*Таблица650[[#This Row],[Розничная цена KRW]]</f>
        <v>1020</v>
      </c>
      <c r="I409" s="17" t="str">
        <f>IF($H$1="","Введите курс",Таблица650[[#This Row],[Оптовая цена KRW за 1шт]]/$H$1)</f>
        <v>Введите курс</v>
      </c>
      <c r="J409" s="48"/>
      <c r="K409" s="18">
        <f>Таблица650[[#This Row],[Заказ коробок ]]*Таблица650[[#This Row],[Кол-во шт в коробке]]</f>
        <v>0</v>
      </c>
      <c r="L409" s="54">
        <f>Таблица650[[#This Row],[Общее кол-во шт]]*Таблица650[[#This Row],[Оптовая цена KRW за 1шт]]</f>
        <v>0</v>
      </c>
      <c r="M409" s="19" t="str">
        <f>IFERROR(Таблица650[[#This Row],[Общее кол-во шт]]*Таблица650[[#This Row],[Оптовая цена USD за 1шт]],"")</f>
        <v/>
      </c>
      <c r="N409" s="49"/>
    </row>
    <row r="410" spans="1:14" ht="22.5" customHeight="1">
      <c r="A410" s="44" t="s">
        <v>1873</v>
      </c>
      <c r="B410" s="14">
        <v>8806194037592</v>
      </c>
      <c r="C410" s="50" t="s">
        <v>6632</v>
      </c>
      <c r="D410" s="46" t="s">
        <v>6633</v>
      </c>
      <c r="E410" s="16">
        <v>3000</v>
      </c>
      <c r="F410" s="15">
        <v>0.51</v>
      </c>
      <c r="G410" s="47">
        <v>6</v>
      </c>
      <c r="H410" s="55">
        <f>Таблица650[[#This Row],[Коэфициент стоимости]]*Таблица650[[#This Row],[Розничная цена KRW]]</f>
        <v>1530</v>
      </c>
      <c r="I410" s="17" t="str">
        <f>IF($H$1="","Введите курс",Таблица650[[#This Row],[Оптовая цена KRW за 1шт]]/$H$1)</f>
        <v>Введите курс</v>
      </c>
      <c r="J410" s="48"/>
      <c r="K410" s="18">
        <f>Таблица650[[#This Row],[Заказ коробок ]]*Таблица650[[#This Row],[Кол-во шт в коробке]]</f>
        <v>0</v>
      </c>
      <c r="L410" s="54">
        <f>Таблица650[[#This Row],[Общее кол-во шт]]*Таблица650[[#This Row],[Оптовая цена KRW за 1шт]]</f>
        <v>0</v>
      </c>
      <c r="M410" s="19" t="str">
        <f>IFERROR(Таблица650[[#This Row],[Общее кол-во шт]]*Таблица650[[#This Row],[Оптовая цена USD за 1шт]],"")</f>
        <v/>
      </c>
      <c r="N410" s="49"/>
    </row>
    <row r="411" spans="1:14" ht="22.5" customHeight="1">
      <c r="A411" s="44" t="s">
        <v>1875</v>
      </c>
      <c r="B411" s="14">
        <v>8806194037608</v>
      </c>
      <c r="C411" s="50" t="s">
        <v>6634</v>
      </c>
      <c r="D411" s="46" t="s">
        <v>6635</v>
      </c>
      <c r="E411" s="16">
        <v>3000</v>
      </c>
      <c r="F411" s="15">
        <v>0.51</v>
      </c>
      <c r="G411" s="47">
        <v>6</v>
      </c>
      <c r="H411" s="55">
        <f>Таблица650[[#This Row],[Коэфициент стоимости]]*Таблица650[[#This Row],[Розничная цена KRW]]</f>
        <v>1530</v>
      </c>
      <c r="I411" s="17" t="str">
        <f>IF($H$1="","Введите курс",Таблица650[[#This Row],[Оптовая цена KRW за 1шт]]/$H$1)</f>
        <v>Введите курс</v>
      </c>
      <c r="J411" s="48"/>
      <c r="K411" s="18">
        <f>Таблица650[[#This Row],[Заказ коробок ]]*Таблица650[[#This Row],[Кол-во шт в коробке]]</f>
        <v>0</v>
      </c>
      <c r="L411" s="54">
        <f>Таблица650[[#This Row],[Общее кол-во шт]]*Таблица650[[#This Row],[Оптовая цена KRW за 1шт]]</f>
        <v>0</v>
      </c>
      <c r="M411" s="19" t="str">
        <f>IFERROR(Таблица650[[#This Row],[Общее кол-во шт]]*Таблица650[[#This Row],[Оптовая цена USD за 1шт]],"")</f>
        <v/>
      </c>
      <c r="N411" s="49"/>
    </row>
    <row r="412" spans="1:14" ht="22.5" customHeight="1">
      <c r="A412" s="44" t="s">
        <v>1877</v>
      </c>
      <c r="B412" s="14">
        <v>8806194045009</v>
      </c>
      <c r="C412" s="50" t="s">
        <v>6636</v>
      </c>
      <c r="D412" s="46" t="s">
        <v>6637</v>
      </c>
      <c r="E412" s="16">
        <v>3000</v>
      </c>
      <c r="F412" s="15">
        <v>0.51</v>
      </c>
      <c r="G412" s="47">
        <v>12</v>
      </c>
      <c r="H412" s="55">
        <f>Таблица650[[#This Row],[Коэфициент стоимости]]*Таблица650[[#This Row],[Розничная цена KRW]]</f>
        <v>1530</v>
      </c>
      <c r="I412" s="17" t="str">
        <f>IF($H$1="","Введите курс",Таблица650[[#This Row],[Оптовая цена KRW за 1шт]]/$H$1)</f>
        <v>Введите курс</v>
      </c>
      <c r="J412" s="48"/>
      <c r="K412" s="18">
        <f>Таблица650[[#This Row],[Заказ коробок ]]*Таблица650[[#This Row],[Кол-во шт в коробке]]</f>
        <v>0</v>
      </c>
      <c r="L412" s="54">
        <f>Таблица650[[#This Row],[Общее кол-во шт]]*Таблица650[[#This Row],[Оптовая цена KRW за 1шт]]</f>
        <v>0</v>
      </c>
      <c r="M412" s="19" t="str">
        <f>IFERROR(Таблица650[[#This Row],[Общее кол-во шт]]*Таблица650[[#This Row],[Оптовая цена USD за 1шт]],"")</f>
        <v/>
      </c>
      <c r="N412" s="49"/>
    </row>
    <row r="413" spans="1:14" ht="22.5" customHeight="1">
      <c r="A413" s="44" t="s">
        <v>1879</v>
      </c>
      <c r="B413" s="14">
        <v>8806194037622</v>
      </c>
      <c r="C413" s="50" t="s">
        <v>6638</v>
      </c>
      <c r="D413" s="46" t="s">
        <v>6639</v>
      </c>
      <c r="E413" s="16">
        <v>3000</v>
      </c>
      <c r="F413" s="15">
        <v>0.51</v>
      </c>
      <c r="G413" s="47">
        <v>6</v>
      </c>
      <c r="H413" s="55">
        <f>Таблица650[[#This Row],[Коэфициент стоимости]]*Таблица650[[#This Row],[Розничная цена KRW]]</f>
        <v>1530</v>
      </c>
      <c r="I413" s="17" t="str">
        <f>IF($H$1="","Введите курс",Таблица650[[#This Row],[Оптовая цена KRW за 1шт]]/$H$1)</f>
        <v>Введите курс</v>
      </c>
      <c r="J413" s="48"/>
      <c r="K413" s="18">
        <f>Таблица650[[#This Row],[Заказ коробок ]]*Таблица650[[#This Row],[Кол-во шт в коробке]]</f>
        <v>0</v>
      </c>
      <c r="L413" s="54">
        <f>Таблица650[[#This Row],[Общее кол-во шт]]*Таблица650[[#This Row],[Оптовая цена KRW за 1шт]]</f>
        <v>0</v>
      </c>
      <c r="M413" s="19" t="str">
        <f>IFERROR(Таблица650[[#This Row],[Общее кол-во шт]]*Таблица650[[#This Row],[Оптовая цена USD за 1шт]],"")</f>
        <v/>
      </c>
      <c r="N413" s="49"/>
    </row>
    <row r="414" spans="1:14" ht="22.5" customHeight="1">
      <c r="A414" s="44" t="s">
        <v>1881</v>
      </c>
      <c r="B414" s="14">
        <v>8806194045016</v>
      </c>
      <c r="C414" s="50" t="s">
        <v>6640</v>
      </c>
      <c r="D414" s="46" t="s">
        <v>6641</v>
      </c>
      <c r="E414" s="16">
        <v>3000</v>
      </c>
      <c r="F414" s="15">
        <v>0.51</v>
      </c>
      <c r="G414" s="47">
        <v>6</v>
      </c>
      <c r="H414" s="55">
        <f>Таблица650[[#This Row],[Коэфициент стоимости]]*Таблица650[[#This Row],[Розничная цена KRW]]</f>
        <v>1530</v>
      </c>
      <c r="I414" s="17" t="str">
        <f>IF($H$1="","Введите курс",Таблица650[[#This Row],[Оптовая цена KRW за 1шт]]/$H$1)</f>
        <v>Введите курс</v>
      </c>
      <c r="J414" s="48"/>
      <c r="K414" s="18">
        <f>Таблица650[[#This Row],[Заказ коробок ]]*Таблица650[[#This Row],[Кол-во шт в коробке]]</f>
        <v>0</v>
      </c>
      <c r="L414" s="54">
        <f>Таблица650[[#This Row],[Общее кол-во шт]]*Таблица650[[#This Row],[Оптовая цена KRW за 1шт]]</f>
        <v>0</v>
      </c>
      <c r="M414" s="19" t="str">
        <f>IFERROR(Таблица650[[#This Row],[Общее кол-во шт]]*Таблица650[[#This Row],[Оптовая цена USD за 1шт]],"")</f>
        <v/>
      </c>
      <c r="N414" s="49"/>
    </row>
    <row r="415" spans="1:14" ht="22.5" customHeight="1">
      <c r="A415" s="44" t="s">
        <v>1882</v>
      </c>
      <c r="B415" s="14">
        <v>8806194037660</v>
      </c>
      <c r="C415" s="50" t="s">
        <v>6642</v>
      </c>
      <c r="D415" s="46" t="s">
        <v>6643</v>
      </c>
      <c r="E415" s="16">
        <v>3000</v>
      </c>
      <c r="F415" s="15">
        <v>0.51</v>
      </c>
      <c r="G415" s="47">
        <v>6</v>
      </c>
      <c r="H415" s="55">
        <f>Таблица650[[#This Row],[Коэфициент стоимости]]*Таблица650[[#This Row],[Розничная цена KRW]]</f>
        <v>1530</v>
      </c>
      <c r="I415" s="17" t="str">
        <f>IF($H$1="","Введите курс",Таблица650[[#This Row],[Оптовая цена KRW за 1шт]]/$H$1)</f>
        <v>Введите курс</v>
      </c>
      <c r="J415" s="48"/>
      <c r="K415" s="18">
        <f>Таблица650[[#This Row],[Заказ коробок ]]*Таблица650[[#This Row],[Кол-во шт в коробке]]</f>
        <v>0</v>
      </c>
      <c r="L415" s="54">
        <f>Таблица650[[#This Row],[Общее кол-во шт]]*Таблица650[[#This Row],[Оптовая цена KRW за 1шт]]</f>
        <v>0</v>
      </c>
      <c r="M415" s="19" t="str">
        <f>IFERROR(Таблица650[[#This Row],[Общее кол-во шт]]*Таблица650[[#This Row],[Оптовая цена USD за 1шт]],"")</f>
        <v/>
      </c>
      <c r="N415" s="49"/>
    </row>
    <row r="416" spans="1:14" ht="22.5" customHeight="1">
      <c r="A416" s="44" t="s">
        <v>1883</v>
      </c>
      <c r="B416" s="14">
        <v>8806194037639</v>
      </c>
      <c r="C416" s="50" t="s">
        <v>6644</v>
      </c>
      <c r="D416" s="46" t="s">
        <v>6645</v>
      </c>
      <c r="E416" s="16">
        <v>3000</v>
      </c>
      <c r="F416" s="15">
        <v>0.51</v>
      </c>
      <c r="G416" s="47">
        <v>6</v>
      </c>
      <c r="H416" s="55">
        <f>Таблица650[[#This Row],[Коэфициент стоимости]]*Таблица650[[#This Row],[Розничная цена KRW]]</f>
        <v>1530</v>
      </c>
      <c r="I416" s="17" t="str">
        <f>IF($H$1="","Введите курс",Таблица650[[#This Row],[Оптовая цена KRW за 1шт]]/$H$1)</f>
        <v>Введите курс</v>
      </c>
      <c r="J416" s="48"/>
      <c r="K416" s="18">
        <f>Таблица650[[#This Row],[Заказ коробок ]]*Таблица650[[#This Row],[Кол-во шт в коробке]]</f>
        <v>0</v>
      </c>
      <c r="L416" s="54">
        <f>Таблица650[[#This Row],[Общее кол-во шт]]*Таблица650[[#This Row],[Оптовая цена KRW за 1шт]]</f>
        <v>0</v>
      </c>
      <c r="M416" s="19" t="str">
        <f>IFERROR(Таблица650[[#This Row],[Общее кол-во шт]]*Таблица650[[#This Row],[Оптовая цена USD за 1шт]],"")</f>
        <v/>
      </c>
      <c r="N416" s="49"/>
    </row>
    <row r="417" spans="1:14" ht="22.5" customHeight="1">
      <c r="A417" s="44" t="s">
        <v>1884</v>
      </c>
      <c r="B417" s="14">
        <v>8806194037646</v>
      </c>
      <c r="C417" s="50" t="s">
        <v>6646</v>
      </c>
      <c r="D417" s="46" t="s">
        <v>6647</v>
      </c>
      <c r="E417" s="16">
        <v>3000</v>
      </c>
      <c r="F417" s="15">
        <v>0.51</v>
      </c>
      <c r="G417" s="47">
        <v>6</v>
      </c>
      <c r="H417" s="55">
        <f>Таблица650[[#This Row],[Коэфициент стоимости]]*Таблица650[[#This Row],[Розничная цена KRW]]</f>
        <v>1530</v>
      </c>
      <c r="I417" s="17" t="str">
        <f>IF($H$1="","Введите курс",Таблица650[[#This Row],[Оптовая цена KRW за 1шт]]/$H$1)</f>
        <v>Введите курс</v>
      </c>
      <c r="J417" s="48"/>
      <c r="K417" s="18">
        <f>Таблица650[[#This Row],[Заказ коробок ]]*Таблица650[[#This Row],[Кол-во шт в коробке]]</f>
        <v>0</v>
      </c>
      <c r="L417" s="54">
        <f>Таблица650[[#This Row],[Общее кол-во шт]]*Таблица650[[#This Row],[Оптовая цена KRW за 1шт]]</f>
        <v>0</v>
      </c>
      <c r="M417" s="19" t="str">
        <f>IFERROR(Таблица650[[#This Row],[Общее кол-во шт]]*Таблица650[[#This Row],[Оптовая цена USD за 1шт]],"")</f>
        <v/>
      </c>
      <c r="N417" s="49"/>
    </row>
    <row r="418" spans="1:14" ht="22.5" customHeight="1">
      <c r="A418" s="44" t="s">
        <v>1885</v>
      </c>
      <c r="B418" s="14">
        <v>8806194037653</v>
      </c>
      <c r="C418" s="50" t="s">
        <v>6648</v>
      </c>
      <c r="D418" s="46" t="s">
        <v>6649</v>
      </c>
      <c r="E418" s="16">
        <v>3000</v>
      </c>
      <c r="F418" s="15">
        <v>0.51</v>
      </c>
      <c r="G418" s="47">
        <v>6</v>
      </c>
      <c r="H418" s="55">
        <f>Таблица650[[#This Row],[Коэфициент стоимости]]*Таблица650[[#This Row],[Розничная цена KRW]]</f>
        <v>1530</v>
      </c>
      <c r="I418" s="17" t="str">
        <f>IF($H$1="","Введите курс",Таблица650[[#This Row],[Оптовая цена KRW за 1шт]]/$H$1)</f>
        <v>Введите курс</v>
      </c>
      <c r="J418" s="48"/>
      <c r="K418" s="18">
        <f>Таблица650[[#This Row],[Заказ коробок ]]*Таблица650[[#This Row],[Кол-во шт в коробке]]</f>
        <v>0</v>
      </c>
      <c r="L418" s="54">
        <f>Таблица650[[#This Row],[Общее кол-во шт]]*Таблица650[[#This Row],[Оптовая цена KRW за 1шт]]</f>
        <v>0</v>
      </c>
      <c r="M418" s="19" t="str">
        <f>IFERROR(Таблица650[[#This Row],[Общее кол-во шт]]*Таблица650[[#This Row],[Оптовая цена USD за 1шт]],"")</f>
        <v/>
      </c>
      <c r="N418" s="49"/>
    </row>
    <row r="419" spans="1:14" ht="22.5" customHeight="1">
      <c r="A419" s="44" t="s">
        <v>1886</v>
      </c>
      <c r="B419" s="14">
        <v>8806194047546</v>
      </c>
      <c r="C419" s="50" t="s">
        <v>6650</v>
      </c>
      <c r="D419" s="46" t="s">
        <v>6651</v>
      </c>
      <c r="E419" s="16">
        <v>3000</v>
      </c>
      <c r="F419" s="15">
        <v>0.51</v>
      </c>
      <c r="G419" s="47">
        <v>6</v>
      </c>
      <c r="H419" s="55">
        <f>Таблица650[[#This Row],[Коэфициент стоимости]]*Таблица650[[#This Row],[Розничная цена KRW]]</f>
        <v>1530</v>
      </c>
      <c r="I419" s="17" t="str">
        <f>IF($H$1="","Введите курс",Таблица650[[#This Row],[Оптовая цена KRW за 1шт]]/$H$1)</f>
        <v>Введите курс</v>
      </c>
      <c r="J419" s="48"/>
      <c r="K419" s="18">
        <f>Таблица650[[#This Row],[Заказ коробок ]]*Таблица650[[#This Row],[Кол-во шт в коробке]]</f>
        <v>0</v>
      </c>
      <c r="L419" s="54">
        <f>Таблица650[[#This Row],[Общее кол-во шт]]*Таблица650[[#This Row],[Оптовая цена KRW за 1шт]]</f>
        <v>0</v>
      </c>
      <c r="M419" s="19" t="str">
        <f>IFERROR(Таблица650[[#This Row],[Общее кол-во шт]]*Таблица650[[#This Row],[Оптовая цена USD за 1шт]],"")</f>
        <v/>
      </c>
      <c r="N419" s="49"/>
    </row>
    <row r="420" spans="1:14" ht="22.5" customHeight="1">
      <c r="A420" s="44" t="s">
        <v>1887</v>
      </c>
      <c r="B420" s="14">
        <v>8806194047553</v>
      </c>
      <c r="C420" s="50" t="s">
        <v>6652</v>
      </c>
      <c r="D420" s="46" t="s">
        <v>6653</v>
      </c>
      <c r="E420" s="16">
        <v>3000</v>
      </c>
      <c r="F420" s="15">
        <v>0.51</v>
      </c>
      <c r="G420" s="47">
        <v>6</v>
      </c>
      <c r="H420" s="55">
        <f>Таблица650[[#This Row],[Коэфициент стоимости]]*Таблица650[[#This Row],[Розничная цена KRW]]</f>
        <v>1530</v>
      </c>
      <c r="I420" s="17" t="str">
        <f>IF($H$1="","Введите курс",Таблица650[[#This Row],[Оптовая цена KRW за 1шт]]/$H$1)</f>
        <v>Введите курс</v>
      </c>
      <c r="J420" s="48"/>
      <c r="K420" s="18">
        <f>Таблица650[[#This Row],[Заказ коробок ]]*Таблица650[[#This Row],[Кол-во шт в коробке]]</f>
        <v>0</v>
      </c>
      <c r="L420" s="54">
        <f>Таблица650[[#This Row],[Общее кол-во шт]]*Таблица650[[#This Row],[Оптовая цена KRW за 1шт]]</f>
        <v>0</v>
      </c>
      <c r="M420" s="19" t="str">
        <f>IFERROR(Таблица650[[#This Row],[Общее кол-во шт]]*Таблица650[[#This Row],[Оптовая цена USD за 1шт]],"")</f>
        <v/>
      </c>
      <c r="N420" s="49"/>
    </row>
    <row r="421" spans="1:14" ht="22.5" customHeight="1">
      <c r="A421" s="44" t="s">
        <v>1888</v>
      </c>
      <c r="B421" s="14">
        <v>8806194047560</v>
      </c>
      <c r="C421" s="50" t="s">
        <v>6654</v>
      </c>
      <c r="D421" s="46" t="s">
        <v>6655</v>
      </c>
      <c r="E421" s="16">
        <v>3000</v>
      </c>
      <c r="F421" s="15">
        <v>0.51</v>
      </c>
      <c r="G421" s="47">
        <v>6</v>
      </c>
      <c r="H421" s="55">
        <f>Таблица650[[#This Row],[Коэфициент стоимости]]*Таблица650[[#This Row],[Розничная цена KRW]]</f>
        <v>1530</v>
      </c>
      <c r="I421" s="17" t="str">
        <f>IF($H$1="","Введите курс",Таблица650[[#This Row],[Оптовая цена KRW за 1шт]]/$H$1)</f>
        <v>Введите курс</v>
      </c>
      <c r="J421" s="48"/>
      <c r="K421" s="18">
        <f>Таблица650[[#This Row],[Заказ коробок ]]*Таблица650[[#This Row],[Кол-во шт в коробке]]</f>
        <v>0</v>
      </c>
      <c r="L421" s="54">
        <f>Таблица650[[#This Row],[Общее кол-во шт]]*Таблица650[[#This Row],[Оптовая цена KRW за 1шт]]</f>
        <v>0</v>
      </c>
      <c r="M421" s="19" t="str">
        <f>IFERROR(Таблица650[[#This Row],[Общее кол-во шт]]*Таблица650[[#This Row],[Оптовая цена USD за 1шт]],"")</f>
        <v/>
      </c>
      <c r="N421" s="49"/>
    </row>
    <row r="422" spans="1:14" ht="22.5" customHeight="1">
      <c r="A422" s="44" t="s">
        <v>1889</v>
      </c>
      <c r="B422" s="14">
        <v>8806194047577</v>
      </c>
      <c r="C422" s="50" t="s">
        <v>6656</v>
      </c>
      <c r="D422" s="46" t="s">
        <v>6657</v>
      </c>
      <c r="E422" s="16">
        <v>3000</v>
      </c>
      <c r="F422" s="15">
        <v>0.51</v>
      </c>
      <c r="G422" s="47">
        <v>6</v>
      </c>
      <c r="H422" s="55">
        <f>Таблица650[[#This Row],[Коэфициент стоимости]]*Таблица650[[#This Row],[Розничная цена KRW]]</f>
        <v>1530</v>
      </c>
      <c r="I422" s="17" t="str">
        <f>IF($H$1="","Введите курс",Таблица650[[#This Row],[Оптовая цена KRW за 1шт]]/$H$1)</f>
        <v>Введите курс</v>
      </c>
      <c r="J422" s="48"/>
      <c r="K422" s="18">
        <f>Таблица650[[#This Row],[Заказ коробок ]]*Таблица650[[#This Row],[Кол-во шт в коробке]]</f>
        <v>0</v>
      </c>
      <c r="L422" s="54">
        <f>Таблица650[[#This Row],[Общее кол-во шт]]*Таблица650[[#This Row],[Оптовая цена KRW за 1шт]]</f>
        <v>0</v>
      </c>
      <c r="M422" s="19" t="str">
        <f>IFERROR(Таблица650[[#This Row],[Общее кол-во шт]]*Таблица650[[#This Row],[Оптовая цена USD за 1шт]],"")</f>
        <v/>
      </c>
      <c r="N422" s="49"/>
    </row>
    <row r="423" spans="1:14" ht="22.5" customHeight="1">
      <c r="A423" s="44" t="s">
        <v>1890</v>
      </c>
      <c r="B423" s="14">
        <v>8806194047584</v>
      </c>
      <c r="C423" s="50" t="s">
        <v>6658</v>
      </c>
      <c r="D423" s="46" t="s">
        <v>6659</v>
      </c>
      <c r="E423" s="16">
        <v>3000</v>
      </c>
      <c r="F423" s="15">
        <v>0.51</v>
      </c>
      <c r="G423" s="47">
        <v>6</v>
      </c>
      <c r="H423" s="55">
        <f>Таблица650[[#This Row],[Коэфициент стоимости]]*Таблица650[[#This Row],[Розничная цена KRW]]</f>
        <v>1530</v>
      </c>
      <c r="I423" s="17" t="str">
        <f>IF($H$1="","Введите курс",Таблица650[[#This Row],[Оптовая цена KRW за 1шт]]/$H$1)</f>
        <v>Введите курс</v>
      </c>
      <c r="J423" s="48"/>
      <c r="K423" s="18">
        <f>Таблица650[[#This Row],[Заказ коробок ]]*Таблица650[[#This Row],[Кол-во шт в коробке]]</f>
        <v>0</v>
      </c>
      <c r="L423" s="54">
        <f>Таблица650[[#This Row],[Общее кол-во шт]]*Таблица650[[#This Row],[Оптовая цена KRW за 1шт]]</f>
        <v>0</v>
      </c>
      <c r="M423" s="19" t="str">
        <f>IFERROR(Таблица650[[#This Row],[Общее кол-во шт]]*Таблица650[[#This Row],[Оптовая цена USD за 1шт]],"")</f>
        <v/>
      </c>
      <c r="N423" s="49"/>
    </row>
    <row r="424" spans="1:14" ht="22.5" customHeight="1">
      <c r="A424" s="44" t="s">
        <v>1891</v>
      </c>
      <c r="B424" s="14">
        <v>8806194047591</v>
      </c>
      <c r="C424" s="50" t="s">
        <v>6660</v>
      </c>
      <c r="D424" s="46" t="s">
        <v>6661</v>
      </c>
      <c r="E424" s="16">
        <v>3000</v>
      </c>
      <c r="F424" s="15">
        <v>0.51</v>
      </c>
      <c r="G424" s="47">
        <v>6</v>
      </c>
      <c r="H424" s="55">
        <f>Таблица650[[#This Row],[Коэфициент стоимости]]*Таблица650[[#This Row],[Розничная цена KRW]]</f>
        <v>1530</v>
      </c>
      <c r="I424" s="17" t="str">
        <f>IF($H$1="","Введите курс",Таблица650[[#This Row],[Оптовая цена KRW за 1шт]]/$H$1)</f>
        <v>Введите курс</v>
      </c>
      <c r="J424" s="48"/>
      <c r="K424" s="18">
        <f>Таблица650[[#This Row],[Заказ коробок ]]*Таблица650[[#This Row],[Кол-во шт в коробке]]</f>
        <v>0</v>
      </c>
      <c r="L424" s="54">
        <f>Таблица650[[#This Row],[Общее кол-во шт]]*Таблица650[[#This Row],[Оптовая цена KRW за 1шт]]</f>
        <v>0</v>
      </c>
      <c r="M424" s="19" t="str">
        <f>IFERROR(Таблица650[[#This Row],[Общее кол-во шт]]*Таблица650[[#This Row],[Оптовая цена USD за 1шт]],"")</f>
        <v/>
      </c>
      <c r="N424" s="49"/>
    </row>
    <row r="425" spans="1:14" ht="22.5" customHeight="1">
      <c r="A425" s="44" t="s">
        <v>1892</v>
      </c>
      <c r="B425" s="14">
        <v>8806194047607</v>
      </c>
      <c r="C425" s="50" t="s">
        <v>6662</v>
      </c>
      <c r="D425" s="46" t="s">
        <v>6663</v>
      </c>
      <c r="E425" s="16">
        <v>3000</v>
      </c>
      <c r="F425" s="15">
        <v>0.51</v>
      </c>
      <c r="G425" s="47">
        <v>6</v>
      </c>
      <c r="H425" s="55">
        <f>Таблица650[[#This Row],[Коэфициент стоимости]]*Таблица650[[#This Row],[Розничная цена KRW]]</f>
        <v>1530</v>
      </c>
      <c r="I425" s="17" t="str">
        <f>IF($H$1="","Введите курс",Таблица650[[#This Row],[Оптовая цена KRW за 1шт]]/$H$1)</f>
        <v>Введите курс</v>
      </c>
      <c r="J425" s="48"/>
      <c r="K425" s="18">
        <f>Таблица650[[#This Row],[Заказ коробок ]]*Таблица650[[#This Row],[Кол-во шт в коробке]]</f>
        <v>0</v>
      </c>
      <c r="L425" s="54">
        <f>Таблица650[[#This Row],[Общее кол-во шт]]*Таблица650[[#This Row],[Оптовая цена KRW за 1шт]]</f>
        <v>0</v>
      </c>
      <c r="M425" s="19" t="str">
        <f>IFERROR(Таблица650[[#This Row],[Общее кол-во шт]]*Таблица650[[#This Row],[Оптовая цена USD за 1шт]],"")</f>
        <v/>
      </c>
      <c r="N425" s="49"/>
    </row>
    <row r="426" spans="1:14" ht="22.5" customHeight="1">
      <c r="A426" s="44" t="s">
        <v>1893</v>
      </c>
      <c r="B426" s="14">
        <v>8806194047614</v>
      </c>
      <c r="C426" s="50" t="s">
        <v>6664</v>
      </c>
      <c r="D426" s="46" t="s">
        <v>6665</v>
      </c>
      <c r="E426" s="16">
        <v>3000</v>
      </c>
      <c r="F426" s="15">
        <v>0.51</v>
      </c>
      <c r="G426" s="47">
        <v>6</v>
      </c>
      <c r="H426" s="55">
        <f>Таблица650[[#This Row],[Коэфициент стоимости]]*Таблица650[[#This Row],[Розничная цена KRW]]</f>
        <v>1530</v>
      </c>
      <c r="I426" s="17" t="str">
        <f>IF($H$1="","Введите курс",Таблица650[[#This Row],[Оптовая цена KRW за 1шт]]/$H$1)</f>
        <v>Введите курс</v>
      </c>
      <c r="J426" s="48"/>
      <c r="K426" s="18">
        <f>Таблица650[[#This Row],[Заказ коробок ]]*Таблица650[[#This Row],[Кол-во шт в коробке]]</f>
        <v>0</v>
      </c>
      <c r="L426" s="54">
        <f>Таблица650[[#This Row],[Общее кол-во шт]]*Таблица650[[#This Row],[Оптовая цена KRW за 1шт]]</f>
        <v>0</v>
      </c>
      <c r="M426" s="19" t="str">
        <f>IFERROR(Таблица650[[#This Row],[Общее кол-во шт]]*Таблица650[[#This Row],[Оптовая цена USD за 1шт]],"")</f>
        <v/>
      </c>
      <c r="N426" s="49"/>
    </row>
    <row r="427" spans="1:14" ht="22.5" customHeight="1">
      <c r="A427" s="44" t="s">
        <v>1894</v>
      </c>
      <c r="B427" s="14">
        <v>8806194047621</v>
      </c>
      <c r="C427" s="50" t="s">
        <v>6666</v>
      </c>
      <c r="D427" s="46" t="s">
        <v>6667</v>
      </c>
      <c r="E427" s="16">
        <v>3000</v>
      </c>
      <c r="F427" s="15">
        <v>0.51</v>
      </c>
      <c r="G427" s="47">
        <v>6</v>
      </c>
      <c r="H427" s="55">
        <f>Таблица650[[#This Row],[Коэфициент стоимости]]*Таблица650[[#This Row],[Розничная цена KRW]]</f>
        <v>1530</v>
      </c>
      <c r="I427" s="17" t="str">
        <f>IF($H$1="","Введите курс",Таблица650[[#This Row],[Оптовая цена KRW за 1шт]]/$H$1)</f>
        <v>Введите курс</v>
      </c>
      <c r="J427" s="48"/>
      <c r="K427" s="18">
        <f>Таблица650[[#This Row],[Заказ коробок ]]*Таблица650[[#This Row],[Кол-во шт в коробке]]</f>
        <v>0</v>
      </c>
      <c r="L427" s="54">
        <f>Таблица650[[#This Row],[Общее кол-во шт]]*Таблица650[[#This Row],[Оптовая цена KRW за 1шт]]</f>
        <v>0</v>
      </c>
      <c r="M427" s="19" t="str">
        <f>IFERROR(Таблица650[[#This Row],[Общее кол-во шт]]*Таблица650[[#This Row],[Оптовая цена USD за 1шт]],"")</f>
        <v/>
      </c>
      <c r="N427" s="49"/>
    </row>
    <row r="428" spans="1:14" ht="22.5" customHeight="1">
      <c r="A428" s="44" t="s">
        <v>1897</v>
      </c>
      <c r="B428" s="14">
        <v>8806194047638</v>
      </c>
      <c r="C428" s="50" t="s">
        <v>6668</v>
      </c>
      <c r="D428" s="46" t="s">
        <v>6669</v>
      </c>
      <c r="E428" s="16">
        <v>3000</v>
      </c>
      <c r="F428" s="15">
        <v>0.51</v>
      </c>
      <c r="G428" s="47">
        <v>6</v>
      </c>
      <c r="H428" s="55">
        <f>Таблица650[[#This Row],[Коэфициент стоимости]]*Таблица650[[#This Row],[Розничная цена KRW]]</f>
        <v>1530</v>
      </c>
      <c r="I428" s="17" t="str">
        <f>IF($H$1="","Введите курс",Таблица650[[#This Row],[Оптовая цена KRW за 1шт]]/$H$1)</f>
        <v>Введите курс</v>
      </c>
      <c r="J428" s="48"/>
      <c r="K428" s="18">
        <f>Таблица650[[#This Row],[Заказ коробок ]]*Таблица650[[#This Row],[Кол-во шт в коробке]]</f>
        <v>0</v>
      </c>
      <c r="L428" s="54">
        <f>Таблица650[[#This Row],[Общее кол-во шт]]*Таблица650[[#This Row],[Оптовая цена KRW за 1шт]]</f>
        <v>0</v>
      </c>
      <c r="M428" s="19" t="str">
        <f>IFERROR(Таблица650[[#This Row],[Общее кол-во шт]]*Таблица650[[#This Row],[Оптовая цена USD за 1шт]],"")</f>
        <v/>
      </c>
      <c r="N428" s="49"/>
    </row>
    <row r="429" spans="1:14" ht="22.5" customHeight="1">
      <c r="A429" s="44" t="s">
        <v>1899</v>
      </c>
      <c r="B429" s="14">
        <v>8806194047195</v>
      </c>
      <c r="C429" s="50" t="s">
        <v>6670</v>
      </c>
      <c r="D429" s="46" t="s">
        <v>6671</v>
      </c>
      <c r="E429" s="16">
        <v>2000</v>
      </c>
      <c r="F429" s="15">
        <v>0.51</v>
      </c>
      <c r="G429" s="47">
        <v>6</v>
      </c>
      <c r="H429" s="55">
        <f>Таблица650[[#This Row],[Коэфициент стоимости]]*Таблица650[[#This Row],[Розничная цена KRW]]</f>
        <v>1020</v>
      </c>
      <c r="I429" s="17" t="str">
        <f>IF($H$1="","Введите курс",Таблица650[[#This Row],[Оптовая цена KRW за 1шт]]/$H$1)</f>
        <v>Введите курс</v>
      </c>
      <c r="J429" s="48"/>
      <c r="K429" s="18">
        <f>Таблица650[[#This Row],[Заказ коробок ]]*Таблица650[[#This Row],[Кол-во шт в коробке]]</f>
        <v>0</v>
      </c>
      <c r="L429" s="54">
        <f>Таблица650[[#This Row],[Общее кол-во шт]]*Таблица650[[#This Row],[Оптовая цена KRW за 1шт]]</f>
        <v>0</v>
      </c>
      <c r="M429" s="19" t="str">
        <f>IFERROR(Таблица650[[#This Row],[Общее кол-во шт]]*Таблица650[[#This Row],[Оптовая цена USD за 1шт]],"")</f>
        <v/>
      </c>
      <c r="N429" s="49"/>
    </row>
    <row r="430" spans="1:14" ht="22.5" customHeight="1">
      <c r="A430" s="44" t="s">
        <v>1900</v>
      </c>
      <c r="B430" s="14">
        <v>8806194045030</v>
      </c>
      <c r="C430" s="50" t="s">
        <v>6672</v>
      </c>
      <c r="D430" s="46" t="s">
        <v>6673</v>
      </c>
      <c r="E430" s="16">
        <v>3000</v>
      </c>
      <c r="F430" s="15">
        <v>0.51</v>
      </c>
      <c r="G430" s="47">
        <v>6</v>
      </c>
      <c r="H430" s="55">
        <f>Таблица650[[#This Row],[Коэфициент стоимости]]*Таблица650[[#This Row],[Розничная цена KRW]]</f>
        <v>1530</v>
      </c>
      <c r="I430" s="17" t="str">
        <f>IF($H$1="","Введите курс",Таблица650[[#This Row],[Оптовая цена KRW за 1шт]]/$H$1)</f>
        <v>Введите курс</v>
      </c>
      <c r="J430" s="48"/>
      <c r="K430" s="18">
        <f>Таблица650[[#This Row],[Заказ коробок ]]*Таблица650[[#This Row],[Кол-во шт в коробке]]</f>
        <v>0</v>
      </c>
      <c r="L430" s="54">
        <f>Таблица650[[#This Row],[Общее кол-во шт]]*Таблица650[[#This Row],[Оптовая цена KRW за 1шт]]</f>
        <v>0</v>
      </c>
      <c r="M430" s="19" t="str">
        <f>IFERROR(Таблица650[[#This Row],[Общее кол-во шт]]*Таблица650[[#This Row],[Оптовая цена USD за 1шт]],"")</f>
        <v/>
      </c>
      <c r="N430" s="49"/>
    </row>
    <row r="431" spans="1:14" ht="22.5" customHeight="1">
      <c r="A431" s="44" t="s">
        <v>1901</v>
      </c>
      <c r="B431" s="14">
        <v>8806194050713</v>
      </c>
      <c r="C431" s="50" t="s">
        <v>7175</v>
      </c>
      <c r="D431" s="46" t="s">
        <v>7176</v>
      </c>
      <c r="E431" s="16">
        <v>3000</v>
      </c>
      <c r="F431" s="15">
        <v>0.51</v>
      </c>
      <c r="G431" s="47">
        <v>6</v>
      </c>
      <c r="H431" s="55">
        <f>Таблица650[[#This Row],[Коэфициент стоимости]]*Таблица650[[#This Row],[Розничная цена KRW]]</f>
        <v>1530</v>
      </c>
      <c r="I431" s="17" t="str">
        <f>IF($H$1="","Введите курс",Таблица650[[#This Row],[Оптовая цена KRW за 1шт]]/$H$1)</f>
        <v>Введите курс</v>
      </c>
      <c r="J431" s="48"/>
      <c r="K431" s="18">
        <f>Таблица650[[#This Row],[Заказ коробок ]]*Таблица650[[#This Row],[Кол-во шт в коробке]]</f>
        <v>0</v>
      </c>
      <c r="L431" s="54">
        <f>Таблица650[[#This Row],[Общее кол-во шт]]*Таблица650[[#This Row],[Оптовая цена KRW за 1шт]]</f>
        <v>0</v>
      </c>
      <c r="M431" s="19" t="str">
        <f>IFERROR(Таблица650[[#This Row],[Общее кол-во шт]]*Таблица650[[#This Row],[Оптовая цена USD за 1шт]],"")</f>
        <v/>
      </c>
      <c r="N431" s="49"/>
    </row>
    <row r="432" spans="1:14" ht="22.5" customHeight="1">
      <c r="A432" s="44" t="s">
        <v>1902</v>
      </c>
      <c r="B432" s="14">
        <v>8806194045047</v>
      </c>
      <c r="C432" s="50" t="s">
        <v>6674</v>
      </c>
      <c r="D432" s="46" t="s">
        <v>6675</v>
      </c>
      <c r="E432" s="16">
        <v>3000</v>
      </c>
      <c r="F432" s="15">
        <v>0.51</v>
      </c>
      <c r="G432" s="47">
        <v>6</v>
      </c>
      <c r="H432" s="55">
        <f>Таблица650[[#This Row],[Коэфициент стоимости]]*Таблица650[[#This Row],[Розничная цена KRW]]</f>
        <v>1530</v>
      </c>
      <c r="I432" s="17" t="str">
        <f>IF($H$1="","Введите курс",Таблица650[[#This Row],[Оптовая цена KRW за 1шт]]/$H$1)</f>
        <v>Введите курс</v>
      </c>
      <c r="J432" s="48"/>
      <c r="K432" s="18">
        <f>Таблица650[[#This Row],[Заказ коробок ]]*Таблица650[[#This Row],[Кол-во шт в коробке]]</f>
        <v>0</v>
      </c>
      <c r="L432" s="54">
        <f>Таблица650[[#This Row],[Общее кол-во шт]]*Таблица650[[#This Row],[Оптовая цена KRW за 1шт]]</f>
        <v>0</v>
      </c>
      <c r="M432" s="19" t="str">
        <f>IFERROR(Таблица650[[#This Row],[Общее кол-во шт]]*Таблица650[[#This Row],[Оптовая цена USD за 1шт]],"")</f>
        <v/>
      </c>
      <c r="N432" s="49"/>
    </row>
    <row r="433" spans="1:14" ht="22.5" customHeight="1">
      <c r="A433" s="44" t="s">
        <v>1904</v>
      </c>
      <c r="B433" s="14">
        <v>8806194050720</v>
      </c>
      <c r="C433" s="50" t="s">
        <v>7177</v>
      </c>
      <c r="D433" s="46" t="s">
        <v>7178</v>
      </c>
      <c r="E433" s="16">
        <v>3000</v>
      </c>
      <c r="F433" s="15">
        <v>0.51</v>
      </c>
      <c r="G433" s="47">
        <v>6</v>
      </c>
      <c r="H433" s="55">
        <f>Таблица650[[#This Row],[Коэфициент стоимости]]*Таблица650[[#This Row],[Розничная цена KRW]]</f>
        <v>1530</v>
      </c>
      <c r="I433" s="17" t="str">
        <f>IF($H$1="","Введите курс",Таблица650[[#This Row],[Оптовая цена KRW за 1шт]]/$H$1)</f>
        <v>Введите курс</v>
      </c>
      <c r="J433" s="48"/>
      <c r="K433" s="18">
        <f>Таблица650[[#This Row],[Заказ коробок ]]*Таблица650[[#This Row],[Кол-во шт в коробке]]</f>
        <v>0</v>
      </c>
      <c r="L433" s="54">
        <f>Таблица650[[#This Row],[Общее кол-во шт]]*Таблица650[[#This Row],[Оптовая цена KRW за 1шт]]</f>
        <v>0</v>
      </c>
      <c r="M433" s="19" t="str">
        <f>IFERROR(Таблица650[[#This Row],[Общее кол-во шт]]*Таблица650[[#This Row],[Оптовая цена USD за 1шт]],"")</f>
        <v/>
      </c>
      <c r="N433" s="49"/>
    </row>
    <row r="434" spans="1:14" ht="22.5" customHeight="1">
      <c r="A434" s="44" t="s">
        <v>1906</v>
      </c>
      <c r="B434" s="14">
        <v>8806194012148</v>
      </c>
      <c r="C434" s="50" t="s">
        <v>2331</v>
      </c>
      <c r="D434" s="46" t="s">
        <v>6677</v>
      </c>
      <c r="E434" s="16">
        <v>1000</v>
      </c>
      <c r="F434" s="15">
        <v>0.51</v>
      </c>
      <c r="G434" s="47">
        <v>100</v>
      </c>
      <c r="H434" s="55">
        <f>Таблица650[[#This Row],[Коэфициент стоимости]]*Таблица650[[#This Row],[Розничная цена KRW]]</f>
        <v>510</v>
      </c>
      <c r="I434" s="17" t="str">
        <f>IF($H$1="","Введите курс",Таблица650[[#This Row],[Оптовая цена KRW за 1шт]]/$H$1)</f>
        <v>Введите курс</v>
      </c>
      <c r="J434" s="48"/>
      <c r="K434" s="18">
        <f>Таблица650[[#This Row],[Заказ коробок ]]*Таблица650[[#This Row],[Кол-во шт в коробке]]</f>
        <v>0</v>
      </c>
      <c r="L434" s="54">
        <f>Таблица650[[#This Row],[Общее кол-во шт]]*Таблица650[[#This Row],[Оптовая цена KRW за 1шт]]</f>
        <v>0</v>
      </c>
      <c r="M434" s="19" t="str">
        <f>IFERROR(Таблица650[[#This Row],[Общее кол-во шт]]*Таблица650[[#This Row],[Оптовая цена USD за 1шт]],"")</f>
        <v/>
      </c>
      <c r="N434" s="49"/>
    </row>
    <row r="435" spans="1:14" ht="22.5" customHeight="1">
      <c r="A435" s="44" t="s">
        <v>1908</v>
      </c>
      <c r="B435" s="14">
        <v>8806358563073</v>
      </c>
      <c r="C435" s="50" t="s">
        <v>2335</v>
      </c>
      <c r="D435" s="46" t="s">
        <v>6679</v>
      </c>
      <c r="E435" s="16">
        <v>12500</v>
      </c>
      <c r="F435" s="15">
        <v>0.51</v>
      </c>
      <c r="G435" s="47">
        <v>6</v>
      </c>
      <c r="H435" s="55">
        <f>Таблица650[[#This Row],[Коэфициент стоимости]]*Таблица650[[#This Row],[Розничная цена KRW]]</f>
        <v>6375</v>
      </c>
      <c r="I435" s="17" t="str">
        <f>IF($H$1="","Введите курс",Таблица650[[#This Row],[Оптовая цена KRW за 1шт]]/$H$1)</f>
        <v>Введите курс</v>
      </c>
      <c r="J435" s="48"/>
      <c r="K435" s="18">
        <f>Таблица650[[#This Row],[Заказ коробок ]]*Таблица650[[#This Row],[Кол-во шт в коробке]]</f>
        <v>0</v>
      </c>
      <c r="L435" s="54">
        <f>Таблица650[[#This Row],[Общее кол-во шт]]*Таблица650[[#This Row],[Оптовая цена KRW за 1шт]]</f>
        <v>0</v>
      </c>
      <c r="M435" s="19" t="str">
        <f>IFERROR(Таблица650[[#This Row],[Общее кол-во шт]]*Таблица650[[#This Row],[Оптовая цена USD за 1шт]],"")</f>
        <v/>
      </c>
      <c r="N435" s="49"/>
    </row>
    <row r="436" spans="1:14" ht="22.5" customHeight="1">
      <c r="A436" s="44" t="s">
        <v>1910</v>
      </c>
      <c r="B436" s="14">
        <v>8806358563066</v>
      </c>
      <c r="C436" s="50" t="s">
        <v>2337</v>
      </c>
      <c r="D436" s="46" t="s">
        <v>6680</v>
      </c>
      <c r="E436" s="16">
        <v>14000</v>
      </c>
      <c r="F436" s="15">
        <v>0.51</v>
      </c>
      <c r="G436" s="47">
        <v>6</v>
      </c>
      <c r="H436" s="55">
        <f>Таблица650[[#This Row],[Коэфициент стоимости]]*Таблица650[[#This Row],[Розничная цена KRW]]</f>
        <v>7140</v>
      </c>
      <c r="I436" s="17" t="str">
        <f>IF($H$1="","Введите курс",Таблица650[[#This Row],[Оптовая цена KRW за 1шт]]/$H$1)</f>
        <v>Введите курс</v>
      </c>
      <c r="J436" s="48"/>
      <c r="K436" s="18">
        <f>Таблица650[[#This Row],[Заказ коробок ]]*Таблица650[[#This Row],[Кол-во шт в коробке]]</f>
        <v>0</v>
      </c>
      <c r="L436" s="54">
        <f>Таблица650[[#This Row],[Общее кол-во шт]]*Таблица650[[#This Row],[Оптовая цена KRW за 1шт]]</f>
        <v>0</v>
      </c>
      <c r="M436" s="19" t="str">
        <f>IFERROR(Таблица650[[#This Row],[Общее кол-во шт]]*Таблица650[[#This Row],[Оптовая цена USD за 1шт]],"")</f>
        <v/>
      </c>
      <c r="N436" s="49"/>
    </row>
    <row r="437" spans="1:14" ht="22.5" customHeight="1">
      <c r="A437" s="44" t="s">
        <v>1912</v>
      </c>
      <c r="B437" s="14">
        <v>8806194052786</v>
      </c>
      <c r="C437" s="50" t="s">
        <v>6683</v>
      </c>
      <c r="D437" s="46" t="s">
        <v>6684</v>
      </c>
      <c r="E437" s="16">
        <v>24000</v>
      </c>
      <c r="F437" s="15">
        <v>0.51</v>
      </c>
      <c r="G437" s="47">
        <v>6</v>
      </c>
      <c r="H437" s="55">
        <f>Таблица650[[#This Row],[Коэфициент стоимости]]*Таблица650[[#This Row],[Розничная цена KRW]]</f>
        <v>12240</v>
      </c>
      <c r="I437" s="17" t="str">
        <f>IF($H$1="","Введите курс",Таблица650[[#This Row],[Оптовая цена KRW за 1шт]]/$H$1)</f>
        <v>Введите курс</v>
      </c>
      <c r="J437" s="48"/>
      <c r="K437" s="18">
        <f>Таблица650[[#This Row],[Заказ коробок ]]*Таблица650[[#This Row],[Кол-во шт в коробке]]</f>
        <v>0</v>
      </c>
      <c r="L437" s="54">
        <f>Таблица650[[#This Row],[Общее кол-во шт]]*Таблица650[[#This Row],[Оптовая цена KRW за 1шт]]</f>
        <v>0</v>
      </c>
      <c r="M437" s="19" t="str">
        <f>IFERROR(Таблица650[[#This Row],[Общее кол-во шт]]*Таблица650[[#This Row],[Оптовая цена USD за 1шт]],"")</f>
        <v/>
      </c>
      <c r="N437" s="49"/>
    </row>
    <row r="438" spans="1:14" ht="22.5" customHeight="1">
      <c r="A438" s="44" t="s">
        <v>1915</v>
      </c>
      <c r="B438" s="14">
        <v>8806194052717</v>
      </c>
      <c r="C438" s="50" t="s">
        <v>2664</v>
      </c>
      <c r="D438" s="46" t="s">
        <v>2665</v>
      </c>
      <c r="E438" s="16">
        <v>38000</v>
      </c>
      <c r="F438" s="15">
        <v>0.51</v>
      </c>
      <c r="G438" s="47">
        <v>6</v>
      </c>
      <c r="H438" s="55">
        <f>Таблица650[[#This Row],[Коэфициент стоимости]]*Таблица650[[#This Row],[Розничная цена KRW]]</f>
        <v>19380</v>
      </c>
      <c r="I438" s="17" t="str">
        <f>IF($H$1="","Введите курс",Таблица650[[#This Row],[Оптовая цена KRW за 1шт]]/$H$1)</f>
        <v>Введите курс</v>
      </c>
      <c r="J438" s="48"/>
      <c r="K438" s="18">
        <f>Таблица650[[#This Row],[Заказ коробок ]]*Таблица650[[#This Row],[Кол-во шт в коробке]]</f>
        <v>0</v>
      </c>
      <c r="L438" s="54">
        <f>Таблица650[[#This Row],[Общее кол-во шт]]*Таблица650[[#This Row],[Оптовая цена KRW за 1шт]]</f>
        <v>0</v>
      </c>
      <c r="M438" s="19" t="str">
        <f>IFERROR(Таблица650[[#This Row],[Общее кол-во шт]]*Таблица650[[#This Row],[Оптовая цена USD за 1шт]],"")</f>
        <v/>
      </c>
      <c r="N438" s="49"/>
    </row>
    <row r="439" spans="1:14" ht="22.5" customHeight="1">
      <c r="A439" s="44" t="s">
        <v>1917</v>
      </c>
      <c r="B439" s="14">
        <v>8806194052700</v>
      </c>
      <c r="C439" s="50" t="s">
        <v>2662</v>
      </c>
      <c r="D439" s="46" t="s">
        <v>2663</v>
      </c>
      <c r="E439" s="16">
        <v>24500</v>
      </c>
      <c r="F439" s="15">
        <v>0.51</v>
      </c>
      <c r="G439" s="47">
        <v>6</v>
      </c>
      <c r="H439" s="55">
        <f>Таблица650[[#This Row],[Коэфициент стоимости]]*Таблица650[[#This Row],[Розничная цена KRW]]</f>
        <v>12495</v>
      </c>
      <c r="I439" s="17" t="str">
        <f>IF($H$1="","Введите курс",Таблица650[[#This Row],[Оптовая цена KRW за 1шт]]/$H$1)</f>
        <v>Введите курс</v>
      </c>
      <c r="J439" s="48"/>
      <c r="K439" s="18">
        <f>Таблица650[[#This Row],[Заказ коробок ]]*Таблица650[[#This Row],[Кол-во шт в коробке]]</f>
        <v>0</v>
      </c>
      <c r="L439" s="54">
        <f>Таблица650[[#This Row],[Общее кол-во шт]]*Таблица650[[#This Row],[Оптовая цена KRW за 1шт]]</f>
        <v>0</v>
      </c>
      <c r="M439" s="19" t="str">
        <f>IFERROR(Таблица650[[#This Row],[Общее кол-во шт]]*Таблица650[[#This Row],[Оптовая цена USD за 1шт]],"")</f>
        <v/>
      </c>
      <c r="N439" s="49"/>
    </row>
    <row r="440" spans="1:14" ht="22.5" customHeight="1">
      <c r="A440" s="44" t="s">
        <v>1919</v>
      </c>
      <c r="B440" s="14">
        <v>8806194052724</v>
      </c>
      <c r="C440" s="50" t="s">
        <v>2666</v>
      </c>
      <c r="D440" s="46" t="s">
        <v>2667</v>
      </c>
      <c r="E440" s="16">
        <v>38000</v>
      </c>
      <c r="F440" s="15">
        <v>0.51</v>
      </c>
      <c r="G440" s="47">
        <v>6</v>
      </c>
      <c r="H440" s="55">
        <f>Таблица650[[#This Row],[Коэфициент стоимости]]*Таблица650[[#This Row],[Розничная цена KRW]]</f>
        <v>19380</v>
      </c>
      <c r="I440" s="17" t="str">
        <f>IF($H$1="","Введите курс",Таблица650[[#This Row],[Оптовая цена KRW за 1шт]]/$H$1)</f>
        <v>Введите курс</v>
      </c>
      <c r="J440" s="48"/>
      <c r="K440" s="18">
        <f>Таблица650[[#This Row],[Заказ коробок ]]*Таблица650[[#This Row],[Кол-во шт в коробке]]</f>
        <v>0</v>
      </c>
      <c r="L440" s="54">
        <f>Таблица650[[#This Row],[Общее кол-во шт]]*Таблица650[[#This Row],[Оптовая цена KRW за 1шт]]</f>
        <v>0</v>
      </c>
      <c r="M440" s="19" t="str">
        <f>IFERROR(Таблица650[[#This Row],[Общее кол-во шт]]*Таблица650[[#This Row],[Оптовая цена USD за 1шт]],"")</f>
        <v/>
      </c>
      <c r="N440" s="49"/>
    </row>
    <row r="441" spans="1:14" ht="22.5" customHeight="1">
      <c r="A441" s="44" t="s">
        <v>1921</v>
      </c>
      <c r="B441" s="14">
        <v>8806194052526</v>
      </c>
      <c r="C441" s="50" t="s">
        <v>2661</v>
      </c>
      <c r="D441" s="46" t="s">
        <v>6685</v>
      </c>
      <c r="E441" s="16">
        <v>35000</v>
      </c>
      <c r="F441" s="15">
        <v>0.51</v>
      </c>
      <c r="G441" s="47">
        <v>6</v>
      </c>
      <c r="H441" s="55">
        <f>Таблица650[[#This Row],[Коэфициент стоимости]]*Таблица650[[#This Row],[Розничная цена KRW]]</f>
        <v>17850</v>
      </c>
      <c r="I441" s="17" t="str">
        <f>IF($H$1="","Введите курс",Таблица650[[#This Row],[Оптовая цена KRW за 1шт]]/$H$1)</f>
        <v>Введите курс</v>
      </c>
      <c r="J441" s="48"/>
      <c r="K441" s="18">
        <f>Таблица650[[#This Row],[Заказ коробок ]]*Таблица650[[#This Row],[Кол-во шт в коробке]]</f>
        <v>0</v>
      </c>
      <c r="L441" s="54">
        <f>Таблица650[[#This Row],[Общее кол-во шт]]*Таблица650[[#This Row],[Оптовая цена KRW за 1шт]]</f>
        <v>0</v>
      </c>
      <c r="M441" s="19" t="str">
        <f>IFERROR(Таблица650[[#This Row],[Общее кол-во шт]]*Таблица650[[#This Row],[Оптовая цена USD за 1шт]],"")</f>
        <v/>
      </c>
      <c r="N441" s="49"/>
    </row>
    <row r="442" spans="1:14" ht="22.5" customHeight="1">
      <c r="A442" s="44" t="s">
        <v>1924</v>
      </c>
      <c r="B442" s="14">
        <v>8806194054537</v>
      </c>
      <c r="C442" s="50" t="s">
        <v>6686</v>
      </c>
      <c r="D442" s="46" t="s">
        <v>6687</v>
      </c>
      <c r="E442" s="16">
        <v>32000</v>
      </c>
      <c r="F442" s="15">
        <v>0.59</v>
      </c>
      <c r="G442" s="47">
        <v>6</v>
      </c>
      <c r="H442" s="55">
        <f>Таблица650[[#This Row],[Коэфициент стоимости]]*Таблица650[[#This Row],[Розничная цена KRW]]</f>
        <v>18880</v>
      </c>
      <c r="I442" s="17" t="str">
        <f>IF($H$1="","Введите курс",Таблица650[[#This Row],[Оптовая цена KRW за 1шт]]/$H$1)</f>
        <v>Введите курс</v>
      </c>
      <c r="J442" s="48"/>
      <c r="K442" s="18">
        <f>Таблица650[[#This Row],[Заказ коробок ]]*Таблица650[[#This Row],[Кол-во шт в коробке]]</f>
        <v>0</v>
      </c>
      <c r="L442" s="54">
        <f>Таблица650[[#This Row],[Общее кол-во шт]]*Таблица650[[#This Row],[Оптовая цена KRW за 1шт]]</f>
        <v>0</v>
      </c>
      <c r="M442" s="19" t="str">
        <f>IFERROR(Таблица650[[#This Row],[Общее кол-во шт]]*Таблица650[[#This Row],[Оптовая цена USD за 1шт]],"")</f>
        <v/>
      </c>
      <c r="N442" s="49"/>
    </row>
    <row r="443" spans="1:14" ht="22.5" customHeight="1">
      <c r="A443" s="44" t="s">
        <v>1927</v>
      </c>
      <c r="B443" s="14">
        <v>8806194038568</v>
      </c>
      <c r="C443" s="50" t="s">
        <v>2342</v>
      </c>
      <c r="D443" s="46" t="s">
        <v>2343</v>
      </c>
      <c r="E443" s="16">
        <v>35000</v>
      </c>
      <c r="F443" s="15">
        <v>0.51</v>
      </c>
      <c r="G443" s="47">
        <v>6</v>
      </c>
      <c r="H443" s="55">
        <f>Таблица650[[#This Row],[Коэфициент стоимости]]*Таблица650[[#This Row],[Розничная цена KRW]]</f>
        <v>17850</v>
      </c>
      <c r="I443" s="17" t="str">
        <f>IF($H$1="","Введите курс",Таблица650[[#This Row],[Оптовая цена KRW за 1шт]]/$H$1)</f>
        <v>Введите курс</v>
      </c>
      <c r="J443" s="48"/>
      <c r="K443" s="18">
        <f>Таблица650[[#This Row],[Заказ коробок ]]*Таблица650[[#This Row],[Кол-во шт в коробке]]</f>
        <v>0</v>
      </c>
      <c r="L443" s="54">
        <f>Таблица650[[#This Row],[Общее кол-во шт]]*Таблица650[[#This Row],[Оптовая цена KRW за 1шт]]</f>
        <v>0</v>
      </c>
      <c r="M443" s="19" t="str">
        <f>IFERROR(Таблица650[[#This Row],[Общее кол-во шт]]*Таблица650[[#This Row],[Оптовая цена USD за 1шт]],"")</f>
        <v/>
      </c>
      <c r="N443" s="49"/>
    </row>
    <row r="444" spans="1:14" ht="22.5" customHeight="1">
      <c r="A444" s="44" t="s">
        <v>1930</v>
      </c>
      <c r="B444" s="14">
        <v>8806194050775</v>
      </c>
      <c r="C444" s="50" t="s">
        <v>2709</v>
      </c>
      <c r="D444" s="46" t="s">
        <v>2710</v>
      </c>
      <c r="E444" s="16">
        <v>32000</v>
      </c>
      <c r="F444" s="15">
        <v>0.51</v>
      </c>
      <c r="G444" s="47">
        <v>6</v>
      </c>
      <c r="H444" s="55">
        <f>Таблица650[[#This Row],[Коэфициент стоимости]]*Таблица650[[#This Row],[Розничная цена KRW]]</f>
        <v>16320</v>
      </c>
      <c r="I444" s="17" t="str">
        <f>IF($H$1="","Введите курс",Таблица650[[#This Row],[Оптовая цена KRW за 1шт]]/$H$1)</f>
        <v>Введите курс</v>
      </c>
      <c r="J444" s="48"/>
      <c r="K444" s="18">
        <f>Таблица650[[#This Row],[Заказ коробок ]]*Таблица650[[#This Row],[Кол-во шт в коробке]]</f>
        <v>0</v>
      </c>
      <c r="L444" s="54">
        <f>Таблица650[[#This Row],[Общее кол-во шт]]*Таблица650[[#This Row],[Оптовая цена KRW за 1шт]]</f>
        <v>0</v>
      </c>
      <c r="M444" s="19" t="str">
        <f>IFERROR(Таблица650[[#This Row],[Общее кол-во шт]]*Таблица650[[#This Row],[Оптовая цена USD за 1шт]],"")</f>
        <v/>
      </c>
      <c r="N444" s="49"/>
    </row>
    <row r="445" spans="1:14" ht="22.5" customHeight="1">
      <c r="A445" s="44" t="s">
        <v>1932</v>
      </c>
      <c r="B445" s="14">
        <v>8806194050799</v>
      </c>
      <c r="C445" s="50" t="s">
        <v>2713</v>
      </c>
      <c r="D445" s="46" t="s">
        <v>2714</v>
      </c>
      <c r="E445" s="16">
        <v>38000</v>
      </c>
      <c r="F445" s="15">
        <v>0.51</v>
      </c>
      <c r="G445" s="47">
        <v>6</v>
      </c>
      <c r="H445" s="55">
        <f>Таблица650[[#This Row],[Коэфициент стоимости]]*Таблица650[[#This Row],[Розничная цена KRW]]</f>
        <v>19380</v>
      </c>
      <c r="I445" s="17" t="str">
        <f>IF($H$1="","Введите курс",Таблица650[[#This Row],[Оптовая цена KRW за 1шт]]/$H$1)</f>
        <v>Введите курс</v>
      </c>
      <c r="J445" s="48"/>
      <c r="K445" s="18">
        <f>Таблица650[[#This Row],[Заказ коробок ]]*Таблица650[[#This Row],[Кол-во шт в коробке]]</f>
        <v>0</v>
      </c>
      <c r="L445" s="54">
        <f>Таблица650[[#This Row],[Общее кол-во шт]]*Таблица650[[#This Row],[Оптовая цена KRW за 1шт]]</f>
        <v>0</v>
      </c>
      <c r="M445" s="19" t="str">
        <f>IFERROR(Таблица650[[#This Row],[Общее кол-во шт]]*Таблица650[[#This Row],[Оптовая цена USD за 1шт]],"")</f>
        <v/>
      </c>
      <c r="N445" s="49"/>
    </row>
    <row r="446" spans="1:14" ht="22.5" customHeight="1">
      <c r="A446" s="44" t="s">
        <v>1933</v>
      </c>
      <c r="B446" s="14">
        <v>8806194050782</v>
      </c>
      <c r="C446" s="50" t="s">
        <v>2711</v>
      </c>
      <c r="D446" s="46" t="s">
        <v>2712</v>
      </c>
      <c r="E446" s="16">
        <v>32000</v>
      </c>
      <c r="F446" s="15">
        <v>0.51</v>
      </c>
      <c r="G446" s="47">
        <v>6</v>
      </c>
      <c r="H446" s="55">
        <f>Таблица650[[#This Row],[Коэфициент стоимости]]*Таблица650[[#This Row],[Розничная цена KRW]]</f>
        <v>16320</v>
      </c>
      <c r="I446" s="17" t="str">
        <f>IF($H$1="","Введите курс",Таблица650[[#This Row],[Оптовая цена KRW за 1шт]]/$H$1)</f>
        <v>Введите курс</v>
      </c>
      <c r="J446" s="48"/>
      <c r="K446" s="18">
        <f>Таблица650[[#This Row],[Заказ коробок ]]*Таблица650[[#This Row],[Кол-во шт в коробке]]</f>
        <v>0</v>
      </c>
      <c r="L446" s="54">
        <f>Таблица650[[#This Row],[Общее кол-во шт]]*Таблица650[[#This Row],[Оптовая цена KRW за 1шт]]</f>
        <v>0</v>
      </c>
      <c r="M446" s="19" t="str">
        <f>IFERROR(Таблица650[[#This Row],[Общее кол-во шт]]*Таблица650[[#This Row],[Оптовая цена USD за 1шт]],"")</f>
        <v/>
      </c>
      <c r="N446" s="49"/>
    </row>
    <row r="447" spans="1:14" ht="22.5" customHeight="1">
      <c r="A447" s="44" t="s">
        <v>1934</v>
      </c>
      <c r="B447" s="14">
        <v>8806358559595</v>
      </c>
      <c r="C447" s="50" t="s">
        <v>2344</v>
      </c>
      <c r="D447" s="46" t="s">
        <v>2345</v>
      </c>
      <c r="E447" s="16">
        <v>35000</v>
      </c>
      <c r="F447" s="15">
        <v>0.59</v>
      </c>
      <c r="G447" s="47">
        <v>6</v>
      </c>
      <c r="H447" s="55">
        <f>Таблица650[[#This Row],[Коэфициент стоимости]]*Таблица650[[#This Row],[Розничная цена KRW]]</f>
        <v>20650</v>
      </c>
      <c r="I447" s="17" t="str">
        <f>IF($H$1="","Введите курс",Таблица650[[#This Row],[Оптовая цена KRW за 1шт]]/$H$1)</f>
        <v>Введите курс</v>
      </c>
      <c r="J447" s="48"/>
      <c r="K447" s="18">
        <f>Таблица650[[#This Row],[Заказ коробок ]]*Таблица650[[#This Row],[Кол-во шт в коробке]]</f>
        <v>0</v>
      </c>
      <c r="L447" s="54">
        <f>Таблица650[[#This Row],[Общее кол-во шт]]*Таблица650[[#This Row],[Оптовая цена KRW за 1шт]]</f>
        <v>0</v>
      </c>
      <c r="M447" s="19" t="str">
        <f>IFERROR(Таблица650[[#This Row],[Общее кол-во шт]]*Таблица650[[#This Row],[Оптовая цена USD за 1шт]],"")</f>
        <v/>
      </c>
      <c r="N447" s="49"/>
    </row>
    <row r="448" spans="1:14" ht="22.5" customHeight="1">
      <c r="A448" s="44" t="s">
        <v>1937</v>
      </c>
      <c r="B448" s="14">
        <v>8806194053912</v>
      </c>
      <c r="C448" s="50" t="s">
        <v>6688</v>
      </c>
      <c r="D448" s="46" t="s">
        <v>6689</v>
      </c>
      <c r="E448" s="16">
        <v>21800</v>
      </c>
      <c r="F448" s="15">
        <v>0.51</v>
      </c>
      <c r="G448" s="47">
        <v>6</v>
      </c>
      <c r="H448" s="55">
        <f>Таблица650[[#This Row],[Коэфициент стоимости]]*Таблица650[[#This Row],[Розничная цена KRW]]</f>
        <v>11118</v>
      </c>
      <c r="I448" s="17" t="str">
        <f>IF($H$1="","Введите курс",Таблица650[[#This Row],[Оптовая цена KRW за 1шт]]/$H$1)</f>
        <v>Введите курс</v>
      </c>
      <c r="J448" s="48"/>
      <c r="K448" s="18">
        <f>Таблица650[[#This Row],[Заказ коробок ]]*Таблица650[[#This Row],[Кол-во шт в коробке]]</f>
        <v>0</v>
      </c>
      <c r="L448" s="54">
        <f>Таблица650[[#This Row],[Общее кол-во шт]]*Таблица650[[#This Row],[Оптовая цена KRW за 1шт]]</f>
        <v>0</v>
      </c>
      <c r="M448" s="19" t="str">
        <f>IFERROR(Таблица650[[#This Row],[Общее кол-во шт]]*Таблица650[[#This Row],[Оптовая цена USD за 1шт]],"")</f>
        <v/>
      </c>
      <c r="N448" s="49"/>
    </row>
    <row r="449" spans="1:14" ht="22.5" customHeight="1">
      <c r="A449" s="44" t="s">
        <v>1938</v>
      </c>
      <c r="B449" s="14">
        <v>8806194053929</v>
      </c>
      <c r="C449" s="50" t="s">
        <v>6690</v>
      </c>
      <c r="D449" s="115" t="s">
        <v>7284</v>
      </c>
      <c r="E449" s="16">
        <v>21800</v>
      </c>
      <c r="F449" s="15">
        <v>0.51</v>
      </c>
      <c r="G449" s="47">
        <v>6</v>
      </c>
      <c r="H449" s="55">
        <f>Таблица650[[#This Row],[Коэфициент стоимости]]*Таблица650[[#This Row],[Розничная цена KRW]]</f>
        <v>11118</v>
      </c>
      <c r="I449" s="17" t="str">
        <f>IF($H$1="","Введите курс",Таблица650[[#This Row],[Оптовая цена KRW за 1шт]]/$H$1)</f>
        <v>Введите курс</v>
      </c>
      <c r="J449" s="48"/>
      <c r="K449" s="18">
        <f>Таблица650[[#This Row],[Заказ коробок ]]*Таблица650[[#This Row],[Кол-во шт в коробке]]</f>
        <v>0</v>
      </c>
      <c r="L449" s="54">
        <f>Таблица650[[#This Row],[Общее кол-во шт]]*Таблица650[[#This Row],[Оптовая цена KRW за 1шт]]</f>
        <v>0</v>
      </c>
      <c r="M449" s="19" t="str">
        <f>IFERROR(Таблица650[[#This Row],[Общее кол-во шт]]*Таблица650[[#This Row],[Оптовая цена USD за 1шт]],"")</f>
        <v/>
      </c>
      <c r="N449" s="49"/>
    </row>
    <row r="450" spans="1:14" ht="22.5" customHeight="1">
      <c r="A450" s="44" t="s">
        <v>1939</v>
      </c>
      <c r="B450" s="14">
        <v>8806194053196</v>
      </c>
      <c r="C450" s="50" t="s">
        <v>7179</v>
      </c>
      <c r="D450" s="46" t="s">
        <v>7180</v>
      </c>
      <c r="E450" s="16">
        <v>22000</v>
      </c>
      <c r="F450" s="15">
        <v>0.51</v>
      </c>
      <c r="G450" s="47">
        <v>6</v>
      </c>
      <c r="H450" s="55">
        <f>Таблица650[[#This Row],[Коэфициент стоимости]]*Таблица650[[#This Row],[Розничная цена KRW]]</f>
        <v>11220</v>
      </c>
      <c r="I450" s="17" t="str">
        <f>IF($H$1="","Введите курс",Таблица650[[#This Row],[Оптовая цена KRW за 1шт]]/$H$1)</f>
        <v>Введите курс</v>
      </c>
      <c r="J450" s="48"/>
      <c r="K450" s="18">
        <f>Таблица650[[#This Row],[Заказ коробок ]]*Таблица650[[#This Row],[Кол-во шт в коробке]]</f>
        <v>0</v>
      </c>
      <c r="L450" s="54">
        <f>Таблица650[[#This Row],[Общее кол-во шт]]*Таблица650[[#This Row],[Оптовая цена KRW за 1шт]]</f>
        <v>0</v>
      </c>
      <c r="M450" s="19" t="str">
        <f>IFERROR(Таблица650[[#This Row],[Общее кол-во шт]]*Таблица650[[#This Row],[Оптовая цена USD за 1шт]],"")</f>
        <v/>
      </c>
      <c r="N450" s="49"/>
    </row>
    <row r="451" spans="1:14" ht="22.5" customHeight="1">
      <c r="A451" s="44" t="s">
        <v>1940</v>
      </c>
      <c r="B451" s="14">
        <v>8806194053189</v>
      </c>
      <c r="C451" s="50" t="s">
        <v>7181</v>
      </c>
      <c r="D451" s="46" t="s">
        <v>7182</v>
      </c>
      <c r="E451" s="16">
        <v>30000</v>
      </c>
      <c r="F451" s="15">
        <v>0.51</v>
      </c>
      <c r="G451" s="47">
        <v>6</v>
      </c>
      <c r="H451" s="55">
        <f>Таблица650[[#This Row],[Коэфициент стоимости]]*Таблица650[[#This Row],[Розничная цена KRW]]</f>
        <v>15300</v>
      </c>
      <c r="I451" s="17" t="str">
        <f>IF($H$1="","Введите курс",Таблица650[[#This Row],[Оптовая цена KRW за 1шт]]/$H$1)</f>
        <v>Введите курс</v>
      </c>
      <c r="J451" s="48"/>
      <c r="K451" s="18">
        <f>Таблица650[[#This Row],[Заказ коробок ]]*Таблица650[[#This Row],[Кол-во шт в коробке]]</f>
        <v>0</v>
      </c>
      <c r="L451" s="54">
        <f>Таблица650[[#This Row],[Общее кол-во шт]]*Таблица650[[#This Row],[Оптовая цена KRW за 1шт]]</f>
        <v>0</v>
      </c>
      <c r="M451" s="19" t="str">
        <f>IFERROR(Таблица650[[#This Row],[Общее кол-во шт]]*Таблица650[[#This Row],[Оптовая цена USD за 1шт]],"")</f>
        <v/>
      </c>
      <c r="N451" s="49"/>
    </row>
    <row r="452" spans="1:14" ht="22.5" customHeight="1">
      <c r="A452" s="44" t="s">
        <v>1942</v>
      </c>
      <c r="B452" s="14">
        <v>8806194053172</v>
      </c>
      <c r="C452" s="50" t="s">
        <v>7183</v>
      </c>
      <c r="D452" s="46" t="s">
        <v>7184</v>
      </c>
      <c r="E452" s="16">
        <v>24000</v>
      </c>
      <c r="F452" s="15">
        <v>0.51</v>
      </c>
      <c r="G452" s="47">
        <v>6</v>
      </c>
      <c r="H452" s="55">
        <f>Таблица650[[#This Row],[Коэфициент стоимости]]*Таблица650[[#This Row],[Розничная цена KRW]]</f>
        <v>12240</v>
      </c>
      <c r="I452" s="17" t="str">
        <f>IF($H$1="","Введите курс",Таблица650[[#This Row],[Оптовая цена KRW за 1шт]]/$H$1)</f>
        <v>Введите курс</v>
      </c>
      <c r="J452" s="48"/>
      <c r="K452" s="18">
        <f>Таблица650[[#This Row],[Заказ коробок ]]*Таблица650[[#This Row],[Кол-во шт в коробке]]</f>
        <v>0</v>
      </c>
      <c r="L452" s="54">
        <f>Таблица650[[#This Row],[Общее кол-во шт]]*Таблица650[[#This Row],[Оптовая цена KRW за 1шт]]</f>
        <v>0</v>
      </c>
      <c r="M452" s="19" t="str">
        <f>IFERROR(Таблица650[[#This Row],[Общее кол-во шт]]*Таблица650[[#This Row],[Оптовая цена USD за 1шт]],"")</f>
        <v/>
      </c>
      <c r="N452" s="49"/>
    </row>
    <row r="453" spans="1:14" ht="22.5" customHeight="1">
      <c r="A453" s="44" t="s">
        <v>1945</v>
      </c>
      <c r="B453" s="14">
        <v>8806358511661</v>
      </c>
      <c r="C453" s="50" t="s">
        <v>2346</v>
      </c>
      <c r="D453" s="46" t="s">
        <v>6691</v>
      </c>
      <c r="E453" s="16">
        <v>8800</v>
      </c>
      <c r="F453" s="15">
        <v>0.51</v>
      </c>
      <c r="G453" s="47">
        <v>12</v>
      </c>
      <c r="H453" s="55">
        <f>Таблица650[[#This Row],[Коэфициент стоимости]]*Таблица650[[#This Row],[Розничная цена KRW]]</f>
        <v>4488</v>
      </c>
      <c r="I453" s="17" t="str">
        <f>IF($H$1="","Введите курс",Таблица650[[#This Row],[Оптовая цена KRW за 1шт]]/$H$1)</f>
        <v>Введите курс</v>
      </c>
      <c r="J453" s="48"/>
      <c r="K453" s="18">
        <f>Таблица650[[#This Row],[Заказ коробок ]]*Таблица650[[#This Row],[Кол-во шт в коробке]]</f>
        <v>0</v>
      </c>
      <c r="L453" s="54">
        <f>Таблица650[[#This Row],[Общее кол-во шт]]*Таблица650[[#This Row],[Оптовая цена KRW за 1шт]]</f>
        <v>0</v>
      </c>
      <c r="M453" s="19" t="str">
        <f>IFERROR(Таблица650[[#This Row],[Общее кол-во шт]]*Таблица650[[#This Row],[Оптовая цена USD за 1шт]],"")</f>
        <v/>
      </c>
      <c r="N453" s="49"/>
    </row>
    <row r="454" spans="1:14" ht="22.5" customHeight="1">
      <c r="A454" s="44" t="s">
        <v>1946</v>
      </c>
      <c r="B454" s="14">
        <v>8806358586539</v>
      </c>
      <c r="C454" s="50" t="s">
        <v>2347</v>
      </c>
      <c r="D454" s="46" t="s">
        <v>2348</v>
      </c>
      <c r="E454" s="16">
        <v>8800</v>
      </c>
      <c r="F454" s="15">
        <v>0.51</v>
      </c>
      <c r="G454" s="47">
        <v>10</v>
      </c>
      <c r="H454" s="55">
        <f>Таблица650[[#This Row],[Коэфициент стоимости]]*Таблица650[[#This Row],[Розничная цена KRW]]</f>
        <v>4488</v>
      </c>
      <c r="I454" s="17" t="str">
        <f>IF($H$1="","Введите курс",Таблица650[[#This Row],[Оптовая цена KRW за 1шт]]/$H$1)</f>
        <v>Введите курс</v>
      </c>
      <c r="J454" s="48"/>
      <c r="K454" s="18">
        <f>Таблица650[[#This Row],[Заказ коробок ]]*Таблица650[[#This Row],[Кол-во шт в коробке]]</f>
        <v>0</v>
      </c>
      <c r="L454" s="54">
        <f>Таблица650[[#This Row],[Общее кол-во шт]]*Таблица650[[#This Row],[Оптовая цена KRW за 1шт]]</f>
        <v>0</v>
      </c>
      <c r="M454" s="19" t="str">
        <f>IFERROR(Таблица650[[#This Row],[Общее кол-во шт]]*Таблица650[[#This Row],[Оптовая цена USD за 1шт]],"")</f>
        <v/>
      </c>
      <c r="N454" s="49"/>
    </row>
    <row r="455" spans="1:14" ht="22.5" customHeight="1">
      <c r="A455" s="44" t="s">
        <v>1949</v>
      </c>
      <c r="B455" s="14">
        <v>8806194016573</v>
      </c>
      <c r="C455" s="50" t="s">
        <v>6692</v>
      </c>
      <c r="D455" s="46" t="s">
        <v>6693</v>
      </c>
      <c r="E455" s="16">
        <v>5900</v>
      </c>
      <c r="F455" s="15">
        <v>0.51</v>
      </c>
      <c r="G455" s="47">
        <v>12</v>
      </c>
      <c r="H455" s="55">
        <f>Таблица650[[#This Row],[Коэфициент стоимости]]*Таблица650[[#This Row],[Розничная цена KRW]]</f>
        <v>3009</v>
      </c>
      <c r="I455" s="17" t="str">
        <f>IF($H$1="","Введите курс",Таблица650[[#This Row],[Оптовая цена KRW за 1шт]]/$H$1)</f>
        <v>Введите курс</v>
      </c>
      <c r="J455" s="48"/>
      <c r="K455" s="18">
        <f>Таблица650[[#This Row],[Заказ коробок ]]*Таблица650[[#This Row],[Кол-во шт в коробке]]</f>
        <v>0</v>
      </c>
      <c r="L455" s="54">
        <f>Таблица650[[#This Row],[Общее кол-во шт]]*Таблица650[[#This Row],[Оптовая цена KRW за 1шт]]</f>
        <v>0</v>
      </c>
      <c r="M455" s="19" t="str">
        <f>IFERROR(Таблица650[[#This Row],[Общее кол-во шт]]*Таблица650[[#This Row],[Оптовая цена USD за 1шт]],"")</f>
        <v/>
      </c>
      <c r="N455" s="49"/>
    </row>
    <row r="456" spans="1:14" ht="22.5" customHeight="1">
      <c r="A456" s="44" t="s">
        <v>1950</v>
      </c>
      <c r="B456" s="14">
        <v>8806358511692</v>
      </c>
      <c r="C456" s="50" t="s">
        <v>2350</v>
      </c>
      <c r="D456" s="46" t="s">
        <v>6800</v>
      </c>
      <c r="E456" s="16">
        <v>9800</v>
      </c>
      <c r="F456" s="15">
        <v>0.51</v>
      </c>
      <c r="G456" s="47">
        <v>6</v>
      </c>
      <c r="H456" s="55">
        <f>Таблица650[[#This Row],[Коэфициент стоимости]]*Таблица650[[#This Row],[Розничная цена KRW]]</f>
        <v>4998</v>
      </c>
      <c r="I456" s="17" t="str">
        <f>IF($H$1="","Введите курс",Таблица650[[#This Row],[Оптовая цена KRW за 1шт]]/$H$1)</f>
        <v>Введите курс</v>
      </c>
      <c r="J456" s="48"/>
      <c r="K456" s="18">
        <f>Таблица650[[#This Row],[Заказ коробок ]]*Таблица650[[#This Row],[Кол-во шт в коробке]]</f>
        <v>0</v>
      </c>
      <c r="L456" s="54">
        <f>Таблица650[[#This Row],[Общее кол-во шт]]*Таблица650[[#This Row],[Оптовая цена KRW за 1шт]]</f>
        <v>0</v>
      </c>
      <c r="M456" s="19" t="str">
        <f>IFERROR(Таблица650[[#This Row],[Общее кол-во шт]]*Таблица650[[#This Row],[Оптовая цена USD за 1шт]],"")</f>
        <v/>
      </c>
      <c r="N456" s="49"/>
    </row>
    <row r="457" spans="1:14" ht="22.5" customHeight="1">
      <c r="A457" s="44" t="s">
        <v>1951</v>
      </c>
      <c r="B457" s="14">
        <v>8806194042312</v>
      </c>
      <c r="C457" s="50" t="s">
        <v>2352</v>
      </c>
      <c r="D457" s="46" t="s">
        <v>2353</v>
      </c>
      <c r="E457" s="16">
        <v>20000</v>
      </c>
      <c r="F457" s="15">
        <v>0.51</v>
      </c>
      <c r="G457" s="47">
        <v>6</v>
      </c>
      <c r="H457" s="55">
        <f>Таблица650[[#This Row],[Коэфициент стоимости]]*Таблица650[[#This Row],[Розничная цена KRW]]</f>
        <v>10200</v>
      </c>
      <c r="I457" s="17" t="str">
        <f>IF($H$1="","Введите курс",Таблица650[[#This Row],[Оптовая цена KRW за 1шт]]/$H$1)</f>
        <v>Введите курс</v>
      </c>
      <c r="J457" s="48"/>
      <c r="K457" s="18">
        <f>Таблица650[[#This Row],[Заказ коробок ]]*Таблица650[[#This Row],[Кол-во шт в коробке]]</f>
        <v>0</v>
      </c>
      <c r="L457" s="54">
        <f>Таблица650[[#This Row],[Общее кол-во шт]]*Таблица650[[#This Row],[Оптовая цена KRW за 1шт]]</f>
        <v>0</v>
      </c>
      <c r="M457" s="19" t="str">
        <f>IFERROR(Таблица650[[#This Row],[Общее кол-во шт]]*Таблица650[[#This Row],[Оптовая цена USD за 1шт]],"")</f>
        <v/>
      </c>
      <c r="N457" s="49"/>
    </row>
    <row r="458" spans="1:14" ht="22.5" customHeight="1">
      <c r="A458" s="44" t="s">
        <v>1953</v>
      </c>
      <c r="B458" s="14">
        <v>8806358558888</v>
      </c>
      <c r="C458" s="50" t="s">
        <v>6699</v>
      </c>
      <c r="D458" s="46" t="s">
        <v>6700</v>
      </c>
      <c r="E458" s="16">
        <v>6500</v>
      </c>
      <c r="F458" s="15">
        <v>0.51</v>
      </c>
      <c r="G458" s="47">
        <v>6</v>
      </c>
      <c r="H458" s="55">
        <f>Таблица650[[#This Row],[Коэфициент стоимости]]*Таблица650[[#This Row],[Розничная цена KRW]]</f>
        <v>3315</v>
      </c>
      <c r="I458" s="17" t="str">
        <f>IF($H$1="","Введите курс",Таблица650[[#This Row],[Оптовая цена KRW за 1шт]]/$H$1)</f>
        <v>Введите курс</v>
      </c>
      <c r="J458" s="48"/>
      <c r="K458" s="18">
        <f>Таблица650[[#This Row],[Заказ коробок ]]*Таблица650[[#This Row],[Кол-во шт в коробке]]</f>
        <v>0</v>
      </c>
      <c r="L458" s="54">
        <f>Таблица650[[#This Row],[Общее кол-во шт]]*Таблица650[[#This Row],[Оптовая цена KRW за 1шт]]</f>
        <v>0</v>
      </c>
      <c r="M458" s="19" t="str">
        <f>IFERROR(Таблица650[[#This Row],[Общее кол-во шт]]*Таблица650[[#This Row],[Оптовая цена USD за 1шт]],"")</f>
        <v/>
      </c>
      <c r="N458" s="49"/>
    </row>
    <row r="459" spans="1:14" ht="22.5" customHeight="1">
      <c r="A459" s="44" t="s">
        <v>1955</v>
      </c>
      <c r="B459" s="14">
        <v>8806358558840</v>
      </c>
      <c r="C459" s="50" t="s">
        <v>6701</v>
      </c>
      <c r="D459" s="46" t="s">
        <v>6702</v>
      </c>
      <c r="E459" s="16">
        <v>6500</v>
      </c>
      <c r="F459" s="15">
        <v>0.51</v>
      </c>
      <c r="G459" s="47">
        <v>6</v>
      </c>
      <c r="H459" s="55">
        <f>Таблица650[[#This Row],[Коэфициент стоимости]]*Таблица650[[#This Row],[Розничная цена KRW]]</f>
        <v>3315</v>
      </c>
      <c r="I459" s="17" t="str">
        <f>IF($H$1="","Введите курс",Таблица650[[#This Row],[Оптовая цена KRW за 1шт]]/$H$1)</f>
        <v>Введите курс</v>
      </c>
      <c r="J459" s="48"/>
      <c r="K459" s="18">
        <f>Таблица650[[#This Row],[Заказ коробок ]]*Таблица650[[#This Row],[Кол-во шт в коробке]]</f>
        <v>0</v>
      </c>
      <c r="L459" s="54">
        <f>Таблица650[[#This Row],[Общее кол-во шт]]*Таблица650[[#This Row],[Оптовая цена KRW за 1шт]]</f>
        <v>0</v>
      </c>
      <c r="M459" s="19" t="str">
        <f>IFERROR(Таблица650[[#This Row],[Общее кол-во шт]]*Таблица650[[#This Row],[Оптовая цена USD за 1шт]],"")</f>
        <v/>
      </c>
      <c r="N459" s="49"/>
    </row>
    <row r="460" spans="1:14" ht="22.5" customHeight="1">
      <c r="A460" s="44" t="s">
        <v>1958</v>
      </c>
      <c r="B460" s="14">
        <v>8806358558901</v>
      </c>
      <c r="C460" s="50" t="s">
        <v>6703</v>
      </c>
      <c r="D460" s="46" t="s">
        <v>6704</v>
      </c>
      <c r="E460" s="16">
        <v>6500</v>
      </c>
      <c r="F460" s="15">
        <v>0.51</v>
      </c>
      <c r="G460" s="47">
        <v>6</v>
      </c>
      <c r="H460" s="55">
        <f>Таблица650[[#This Row],[Коэфициент стоимости]]*Таблица650[[#This Row],[Розничная цена KRW]]</f>
        <v>3315</v>
      </c>
      <c r="I460" s="17" t="str">
        <f>IF($H$1="","Введите курс",Таблица650[[#This Row],[Оптовая цена KRW за 1шт]]/$H$1)</f>
        <v>Введите курс</v>
      </c>
      <c r="J460" s="48"/>
      <c r="K460" s="18">
        <f>Таблица650[[#This Row],[Заказ коробок ]]*Таблица650[[#This Row],[Кол-во шт в коробке]]</f>
        <v>0</v>
      </c>
      <c r="L460" s="54">
        <f>Таблица650[[#This Row],[Общее кол-во шт]]*Таблица650[[#This Row],[Оптовая цена KRW за 1шт]]</f>
        <v>0</v>
      </c>
      <c r="M460" s="19" t="str">
        <f>IFERROR(Таблица650[[#This Row],[Общее кол-во шт]]*Таблица650[[#This Row],[Оптовая цена USD за 1шт]],"")</f>
        <v/>
      </c>
      <c r="N460" s="49"/>
    </row>
    <row r="461" spans="1:14" ht="22.5" customHeight="1">
      <c r="A461" s="44" t="s">
        <v>1959</v>
      </c>
      <c r="B461" s="14">
        <v>8806358588403</v>
      </c>
      <c r="C461" s="50" t="s">
        <v>6705</v>
      </c>
      <c r="D461" s="46" t="s">
        <v>6706</v>
      </c>
      <c r="E461" s="16">
        <v>6500</v>
      </c>
      <c r="F461" s="15">
        <v>0.51</v>
      </c>
      <c r="G461" s="47">
        <v>6</v>
      </c>
      <c r="H461" s="55">
        <f>Таблица650[[#This Row],[Коэфициент стоимости]]*Таблица650[[#This Row],[Розничная цена KRW]]</f>
        <v>3315</v>
      </c>
      <c r="I461" s="17" t="str">
        <f>IF($H$1="","Введите курс",Таблица650[[#This Row],[Оптовая цена KRW за 1шт]]/$H$1)</f>
        <v>Введите курс</v>
      </c>
      <c r="J461" s="48"/>
      <c r="K461" s="18">
        <f>Таблица650[[#This Row],[Заказ коробок ]]*Таблица650[[#This Row],[Кол-во шт в коробке]]</f>
        <v>0</v>
      </c>
      <c r="L461" s="54">
        <f>Таблица650[[#This Row],[Общее кол-во шт]]*Таблица650[[#This Row],[Оптовая цена KRW за 1шт]]</f>
        <v>0</v>
      </c>
      <c r="M461" s="19" t="str">
        <f>IFERROR(Таблица650[[#This Row],[Общее кол-во шт]]*Таблица650[[#This Row],[Оптовая цена USD за 1шт]],"")</f>
        <v/>
      </c>
      <c r="N461" s="49"/>
    </row>
    <row r="462" spans="1:14" ht="22.5" customHeight="1">
      <c r="A462" s="44" t="s">
        <v>1961</v>
      </c>
      <c r="B462" s="14">
        <v>8806358588175</v>
      </c>
      <c r="C462" s="50" t="s">
        <v>6707</v>
      </c>
      <c r="D462" s="46" t="s">
        <v>6708</v>
      </c>
      <c r="E462" s="16">
        <v>6500</v>
      </c>
      <c r="F462" s="15">
        <v>0.51</v>
      </c>
      <c r="G462" s="47">
        <v>6</v>
      </c>
      <c r="H462" s="55">
        <f>Таблица650[[#This Row],[Коэфициент стоимости]]*Таблица650[[#This Row],[Розничная цена KRW]]</f>
        <v>3315</v>
      </c>
      <c r="I462" s="17" t="str">
        <f>IF($H$1="","Введите курс",Таблица650[[#This Row],[Оптовая цена KRW за 1шт]]/$H$1)</f>
        <v>Введите курс</v>
      </c>
      <c r="J462" s="48"/>
      <c r="K462" s="18">
        <f>Таблица650[[#This Row],[Заказ коробок ]]*Таблица650[[#This Row],[Кол-во шт в коробке]]</f>
        <v>0</v>
      </c>
      <c r="L462" s="54">
        <f>Таблица650[[#This Row],[Общее кол-во шт]]*Таблица650[[#This Row],[Оптовая цена KRW за 1шт]]</f>
        <v>0</v>
      </c>
      <c r="M462" s="19" t="str">
        <f>IFERROR(Таблица650[[#This Row],[Общее кол-во шт]]*Таблица650[[#This Row],[Оптовая цена USD за 1шт]],"")</f>
        <v/>
      </c>
      <c r="N462" s="49"/>
    </row>
    <row r="463" spans="1:14" ht="22.5" customHeight="1">
      <c r="A463" s="44" t="s">
        <v>1962</v>
      </c>
      <c r="B463" s="14">
        <v>8806358589622</v>
      </c>
      <c r="C463" s="50" t="s">
        <v>6709</v>
      </c>
      <c r="D463" s="46" t="s">
        <v>6710</v>
      </c>
      <c r="E463" s="16">
        <v>6500</v>
      </c>
      <c r="F463" s="15">
        <v>0.51</v>
      </c>
      <c r="G463" s="47">
        <v>6</v>
      </c>
      <c r="H463" s="55">
        <f>Таблица650[[#This Row],[Коэфициент стоимости]]*Таблица650[[#This Row],[Розничная цена KRW]]</f>
        <v>3315</v>
      </c>
      <c r="I463" s="17" t="str">
        <f>IF($H$1="","Введите курс",Таблица650[[#This Row],[Оптовая цена KRW за 1шт]]/$H$1)</f>
        <v>Введите курс</v>
      </c>
      <c r="J463" s="48"/>
      <c r="K463" s="18">
        <f>Таблица650[[#This Row],[Заказ коробок ]]*Таблица650[[#This Row],[Кол-во шт в коробке]]</f>
        <v>0</v>
      </c>
      <c r="L463" s="54">
        <f>Таблица650[[#This Row],[Общее кол-во шт]]*Таблица650[[#This Row],[Оптовая цена KRW за 1шт]]</f>
        <v>0</v>
      </c>
      <c r="M463" s="19" t="str">
        <f>IFERROR(Таблица650[[#This Row],[Общее кол-во шт]]*Таблица650[[#This Row],[Оптовая цена USD за 1шт]],"")</f>
        <v/>
      </c>
      <c r="N463" s="49"/>
    </row>
    <row r="464" spans="1:14" ht="22.5" customHeight="1">
      <c r="A464" s="44" t="s">
        <v>1963</v>
      </c>
      <c r="B464" s="14">
        <v>8806358587772</v>
      </c>
      <c r="C464" s="50" t="s">
        <v>6711</v>
      </c>
      <c r="D464" s="46" t="s">
        <v>6712</v>
      </c>
      <c r="E464" s="16">
        <v>6500</v>
      </c>
      <c r="F464" s="15">
        <v>0.51</v>
      </c>
      <c r="G464" s="47">
        <v>6</v>
      </c>
      <c r="H464" s="55">
        <f>Таблица650[[#This Row],[Коэфициент стоимости]]*Таблица650[[#This Row],[Розничная цена KRW]]</f>
        <v>3315</v>
      </c>
      <c r="I464" s="17" t="str">
        <f>IF($H$1="","Введите курс",Таблица650[[#This Row],[Оптовая цена KRW за 1шт]]/$H$1)</f>
        <v>Введите курс</v>
      </c>
      <c r="J464" s="48"/>
      <c r="K464" s="18">
        <f>Таблица650[[#This Row],[Заказ коробок ]]*Таблица650[[#This Row],[Кол-во шт в коробке]]</f>
        <v>0</v>
      </c>
      <c r="L464" s="54">
        <f>Таблица650[[#This Row],[Общее кол-во шт]]*Таблица650[[#This Row],[Оптовая цена KRW за 1шт]]</f>
        <v>0</v>
      </c>
      <c r="M464" s="19" t="str">
        <f>IFERROR(Таблица650[[#This Row],[Общее кол-во шт]]*Таблица650[[#This Row],[Оптовая цена USD за 1шт]],"")</f>
        <v/>
      </c>
      <c r="N464" s="49"/>
    </row>
    <row r="465" spans="1:14" ht="22.5" customHeight="1">
      <c r="A465" s="44" t="s">
        <v>1964</v>
      </c>
      <c r="B465" s="14">
        <v>8806358589639</v>
      </c>
      <c r="C465" s="50" t="s">
        <v>6713</v>
      </c>
      <c r="D465" s="46" t="s">
        <v>6714</v>
      </c>
      <c r="E465" s="16">
        <v>6500</v>
      </c>
      <c r="F465" s="15">
        <v>0.51</v>
      </c>
      <c r="G465" s="47">
        <v>6</v>
      </c>
      <c r="H465" s="55">
        <f>Таблица650[[#This Row],[Коэфициент стоимости]]*Таблица650[[#This Row],[Розничная цена KRW]]</f>
        <v>3315</v>
      </c>
      <c r="I465" s="17" t="str">
        <f>IF($H$1="","Введите курс",Таблица650[[#This Row],[Оптовая цена KRW за 1шт]]/$H$1)</f>
        <v>Введите курс</v>
      </c>
      <c r="J465" s="48"/>
      <c r="K465" s="18">
        <f>Таблица650[[#This Row],[Заказ коробок ]]*Таблица650[[#This Row],[Кол-во шт в коробке]]</f>
        <v>0</v>
      </c>
      <c r="L465" s="54">
        <f>Таблица650[[#This Row],[Общее кол-во шт]]*Таблица650[[#This Row],[Оптовая цена KRW за 1шт]]</f>
        <v>0</v>
      </c>
      <c r="M465" s="19" t="str">
        <f>IFERROR(Таблица650[[#This Row],[Общее кол-во шт]]*Таблица650[[#This Row],[Оптовая цена USD за 1шт]],"")</f>
        <v/>
      </c>
      <c r="N465" s="49"/>
    </row>
    <row r="466" spans="1:14" ht="22.5" customHeight="1">
      <c r="A466" s="44" t="s">
        <v>1966</v>
      </c>
      <c r="B466" s="14">
        <v>8806194004808</v>
      </c>
      <c r="C466" s="50" t="s">
        <v>7185</v>
      </c>
      <c r="D466" s="46" t="s">
        <v>7186</v>
      </c>
      <c r="E466" s="16">
        <v>15000</v>
      </c>
      <c r="F466" s="15">
        <v>0.51</v>
      </c>
      <c r="G466" s="47">
        <v>6</v>
      </c>
      <c r="H466" s="55">
        <f>Таблица650[[#This Row],[Коэфициент стоимости]]*Таблица650[[#This Row],[Розничная цена KRW]]</f>
        <v>7650</v>
      </c>
      <c r="I466" s="17" t="str">
        <f>IF($H$1="","Введите курс",Таблица650[[#This Row],[Оптовая цена KRW за 1шт]]/$H$1)</f>
        <v>Введите курс</v>
      </c>
      <c r="J466" s="48"/>
      <c r="K466" s="18">
        <f>Таблица650[[#This Row],[Заказ коробок ]]*Таблица650[[#This Row],[Кол-во шт в коробке]]</f>
        <v>0</v>
      </c>
      <c r="L466" s="54">
        <f>Таблица650[[#This Row],[Общее кол-во шт]]*Таблица650[[#This Row],[Оптовая цена KRW за 1шт]]</f>
        <v>0</v>
      </c>
      <c r="M466" s="19" t="str">
        <f>IFERROR(Таблица650[[#This Row],[Общее кол-во шт]]*Таблица650[[#This Row],[Оптовая цена USD за 1шт]],"")</f>
        <v/>
      </c>
      <c r="N466" s="49"/>
    </row>
    <row r="467" spans="1:14" ht="22.5" customHeight="1">
      <c r="A467" s="44" t="s">
        <v>1967</v>
      </c>
      <c r="B467" s="14">
        <v>8806194004815</v>
      </c>
      <c r="C467" s="50" t="s">
        <v>2363</v>
      </c>
      <c r="D467" s="46" t="s">
        <v>2364</v>
      </c>
      <c r="E467" s="16">
        <v>15000</v>
      </c>
      <c r="F467" s="15">
        <v>0.51</v>
      </c>
      <c r="G467" s="47">
        <v>6</v>
      </c>
      <c r="H467" s="55">
        <f>Таблица650[[#This Row],[Коэфициент стоимости]]*Таблица650[[#This Row],[Розничная цена KRW]]</f>
        <v>7650</v>
      </c>
      <c r="I467" s="17" t="str">
        <f>IF($H$1="","Введите курс",Таблица650[[#This Row],[Оптовая цена KRW за 1шт]]/$H$1)</f>
        <v>Введите курс</v>
      </c>
      <c r="J467" s="48"/>
      <c r="K467" s="18">
        <f>Таблица650[[#This Row],[Заказ коробок ]]*Таблица650[[#This Row],[Кол-во шт в коробке]]</f>
        <v>0</v>
      </c>
      <c r="L467" s="54">
        <f>Таблица650[[#This Row],[Общее кол-во шт]]*Таблица650[[#This Row],[Оптовая цена KRW за 1шт]]</f>
        <v>0</v>
      </c>
      <c r="M467" s="19" t="str">
        <f>IFERROR(Таблица650[[#This Row],[Общее кол-во шт]]*Таблица650[[#This Row],[Оптовая цена USD за 1шт]],"")</f>
        <v/>
      </c>
      <c r="N467" s="49"/>
    </row>
    <row r="468" spans="1:14" ht="22.5" customHeight="1">
      <c r="A468" s="44" t="s">
        <v>1968</v>
      </c>
      <c r="B468" s="14">
        <v>8806358553951</v>
      </c>
      <c r="C468" s="50" t="s">
        <v>2365</v>
      </c>
      <c r="D468" s="46" t="s">
        <v>2366</v>
      </c>
      <c r="E468" s="16">
        <v>4500</v>
      </c>
      <c r="F468" s="15">
        <v>0.51</v>
      </c>
      <c r="G468" s="47">
        <v>6</v>
      </c>
      <c r="H468" s="55">
        <f>Таблица650[[#This Row],[Коэфициент стоимости]]*Таблица650[[#This Row],[Розничная цена KRW]]</f>
        <v>2295</v>
      </c>
      <c r="I468" s="17" t="str">
        <f>IF($H$1="","Введите курс",Таблица650[[#This Row],[Оптовая цена KRW за 1шт]]/$H$1)</f>
        <v>Введите курс</v>
      </c>
      <c r="J468" s="48"/>
      <c r="K468" s="18">
        <f>Таблица650[[#This Row],[Заказ коробок ]]*Таблица650[[#This Row],[Кол-во шт в коробке]]</f>
        <v>0</v>
      </c>
      <c r="L468" s="54">
        <f>Таблица650[[#This Row],[Общее кол-во шт]]*Таблица650[[#This Row],[Оптовая цена KRW за 1шт]]</f>
        <v>0</v>
      </c>
      <c r="M468" s="19" t="str">
        <f>IFERROR(Таблица650[[#This Row],[Общее кол-во шт]]*Таблица650[[#This Row],[Оптовая цена USD за 1шт]],"")</f>
        <v/>
      </c>
      <c r="N468" s="49"/>
    </row>
    <row r="469" spans="1:14" ht="22.5" customHeight="1">
      <c r="A469" s="44" t="s">
        <v>1969</v>
      </c>
      <c r="B469" s="14">
        <v>8806358536794</v>
      </c>
      <c r="C469" s="50" t="s">
        <v>2367</v>
      </c>
      <c r="D469" s="46" t="s">
        <v>2368</v>
      </c>
      <c r="E469" s="16">
        <v>4900</v>
      </c>
      <c r="F469" s="15">
        <v>0.51</v>
      </c>
      <c r="G469" s="47">
        <v>6</v>
      </c>
      <c r="H469" s="55">
        <f>Таблица650[[#This Row],[Коэфициент стоимости]]*Таблица650[[#This Row],[Розничная цена KRW]]</f>
        <v>2499</v>
      </c>
      <c r="I469" s="17" t="str">
        <f>IF($H$1="","Введите курс",Таблица650[[#This Row],[Оптовая цена KRW за 1шт]]/$H$1)</f>
        <v>Введите курс</v>
      </c>
      <c r="J469" s="48"/>
      <c r="K469" s="18">
        <f>Таблица650[[#This Row],[Заказ коробок ]]*Таблица650[[#This Row],[Кол-во шт в коробке]]</f>
        <v>0</v>
      </c>
      <c r="L469" s="54">
        <f>Таблица650[[#This Row],[Общее кол-во шт]]*Таблица650[[#This Row],[Оптовая цена KRW за 1шт]]</f>
        <v>0</v>
      </c>
      <c r="M469" s="19" t="str">
        <f>IFERROR(Таблица650[[#This Row],[Общее кол-во шт]]*Таблица650[[#This Row],[Оптовая цена USD за 1шт]],"")</f>
        <v/>
      </c>
      <c r="N469" s="49"/>
    </row>
    <row r="470" spans="1:14" ht="22.5" customHeight="1">
      <c r="A470" s="44" t="s">
        <v>1970</v>
      </c>
      <c r="B470" s="14">
        <v>8806194013862</v>
      </c>
      <c r="C470" s="50" t="s">
        <v>2369</v>
      </c>
      <c r="D470" s="46" t="s">
        <v>2370</v>
      </c>
      <c r="E470" s="16">
        <v>12000</v>
      </c>
      <c r="F470" s="15">
        <v>0.51</v>
      </c>
      <c r="G470" s="47">
        <v>6</v>
      </c>
      <c r="H470" s="55">
        <f>Таблица650[[#This Row],[Коэфициент стоимости]]*Таблица650[[#This Row],[Розничная цена KRW]]</f>
        <v>6120</v>
      </c>
      <c r="I470" s="17" t="str">
        <f>IF($H$1="","Введите курс",Таблица650[[#This Row],[Оптовая цена KRW за 1шт]]/$H$1)</f>
        <v>Введите курс</v>
      </c>
      <c r="J470" s="48"/>
      <c r="K470" s="18">
        <f>Таблица650[[#This Row],[Заказ коробок ]]*Таблица650[[#This Row],[Кол-во шт в коробке]]</f>
        <v>0</v>
      </c>
      <c r="L470" s="54">
        <f>Таблица650[[#This Row],[Общее кол-во шт]]*Таблица650[[#This Row],[Оптовая цена KRW за 1шт]]</f>
        <v>0</v>
      </c>
      <c r="M470" s="19" t="str">
        <f>IFERROR(Таблица650[[#This Row],[Общее кол-во шт]]*Таблица650[[#This Row],[Оптовая цена USD за 1шт]],"")</f>
        <v/>
      </c>
      <c r="N470" s="49"/>
    </row>
    <row r="471" spans="1:14" ht="22.5" customHeight="1">
      <c r="A471" s="44" t="s">
        <v>1973</v>
      </c>
      <c r="B471" s="14">
        <v>8806194013879</v>
      </c>
      <c r="C471" s="50" t="s">
        <v>2371</v>
      </c>
      <c r="D471" s="46" t="s">
        <v>2372</v>
      </c>
      <c r="E471" s="16">
        <v>12000</v>
      </c>
      <c r="F471" s="15">
        <v>0.51</v>
      </c>
      <c r="G471" s="47">
        <v>6</v>
      </c>
      <c r="H471" s="55">
        <f>Таблица650[[#This Row],[Коэфициент стоимости]]*Таблица650[[#This Row],[Розничная цена KRW]]</f>
        <v>6120</v>
      </c>
      <c r="I471" s="17" t="str">
        <f>IF($H$1="","Введите курс",Таблица650[[#This Row],[Оптовая цена KRW за 1шт]]/$H$1)</f>
        <v>Введите курс</v>
      </c>
      <c r="J471" s="48"/>
      <c r="K471" s="18">
        <f>Таблица650[[#This Row],[Заказ коробок ]]*Таблица650[[#This Row],[Кол-во шт в коробке]]</f>
        <v>0</v>
      </c>
      <c r="L471" s="54">
        <f>Таблица650[[#This Row],[Общее кол-во шт]]*Таблица650[[#This Row],[Оптовая цена KRW за 1шт]]</f>
        <v>0</v>
      </c>
      <c r="M471" s="19" t="str">
        <f>IFERROR(Таблица650[[#This Row],[Общее кол-во шт]]*Таблица650[[#This Row],[Оптовая цена USD за 1шт]],"")</f>
        <v/>
      </c>
      <c r="N471" s="49"/>
    </row>
    <row r="472" spans="1:14" ht="22.5" customHeight="1">
      <c r="A472" s="44" t="s">
        <v>1974</v>
      </c>
      <c r="B472" s="14">
        <v>8806194038377</v>
      </c>
      <c r="C472" s="50" t="s">
        <v>2373</v>
      </c>
      <c r="D472" s="46" t="s">
        <v>6715</v>
      </c>
      <c r="E472" s="16">
        <v>12000</v>
      </c>
      <c r="F472" s="15">
        <v>0.51</v>
      </c>
      <c r="G472" s="47">
        <v>6</v>
      </c>
      <c r="H472" s="55">
        <f>Таблица650[[#This Row],[Коэфициент стоимости]]*Таблица650[[#This Row],[Розничная цена KRW]]</f>
        <v>6120</v>
      </c>
      <c r="I472" s="17" t="str">
        <f>IF($H$1="","Введите курс",Таблица650[[#This Row],[Оптовая цена KRW за 1шт]]/$H$1)</f>
        <v>Введите курс</v>
      </c>
      <c r="J472" s="48"/>
      <c r="K472" s="18">
        <f>Таблица650[[#This Row],[Заказ коробок ]]*Таблица650[[#This Row],[Кол-во шт в коробке]]</f>
        <v>0</v>
      </c>
      <c r="L472" s="54">
        <f>Таблица650[[#This Row],[Общее кол-во шт]]*Таблица650[[#This Row],[Оптовая цена KRW за 1шт]]</f>
        <v>0</v>
      </c>
      <c r="M472" s="19" t="str">
        <f>IFERROR(Таблица650[[#This Row],[Общее кол-во шт]]*Таблица650[[#This Row],[Оптовая цена USD за 1шт]],"")</f>
        <v/>
      </c>
      <c r="N472" s="49"/>
    </row>
    <row r="473" spans="1:14" ht="22.5" customHeight="1">
      <c r="A473" s="44" t="s">
        <v>1977</v>
      </c>
      <c r="B473" s="14">
        <v>8806358556495</v>
      </c>
      <c r="C473" s="50" t="s">
        <v>7187</v>
      </c>
      <c r="D473" s="46" t="s">
        <v>7188</v>
      </c>
      <c r="E473" s="16">
        <v>18000</v>
      </c>
      <c r="F473" s="15">
        <v>0.51</v>
      </c>
      <c r="G473" s="47">
        <v>6</v>
      </c>
      <c r="H473" s="55">
        <f>Таблица650[[#This Row],[Коэфициент стоимости]]*Таблица650[[#This Row],[Розничная цена KRW]]</f>
        <v>9180</v>
      </c>
      <c r="I473" s="17" t="str">
        <f>IF($H$1="","Введите курс",Таблица650[[#This Row],[Оптовая цена KRW за 1шт]]/$H$1)</f>
        <v>Введите курс</v>
      </c>
      <c r="J473" s="48"/>
      <c r="K473" s="18">
        <f>Таблица650[[#This Row],[Заказ коробок ]]*Таблица650[[#This Row],[Кол-во шт в коробке]]</f>
        <v>0</v>
      </c>
      <c r="L473" s="54">
        <f>Таблица650[[#This Row],[Общее кол-во шт]]*Таблица650[[#This Row],[Оптовая цена KRW за 1шт]]</f>
        <v>0</v>
      </c>
      <c r="M473" s="19" t="str">
        <f>IFERROR(Таблица650[[#This Row],[Общее кол-во шт]]*Таблица650[[#This Row],[Оптовая цена USD за 1шт]],"")</f>
        <v/>
      </c>
      <c r="N473" s="49"/>
    </row>
    <row r="474" spans="1:14" ht="22.5" customHeight="1">
      <c r="A474" s="44" t="s">
        <v>1979</v>
      </c>
      <c r="B474" s="14">
        <v>8806358556471</v>
      </c>
      <c r="C474" s="50" t="s">
        <v>2375</v>
      </c>
      <c r="D474" s="46" t="s">
        <v>6717</v>
      </c>
      <c r="E474" s="16">
        <v>18000</v>
      </c>
      <c r="F474" s="15">
        <v>0.51</v>
      </c>
      <c r="G474" s="47">
        <v>6</v>
      </c>
      <c r="H474" s="55">
        <f>Таблица650[[#This Row],[Коэфициент стоимости]]*Таблица650[[#This Row],[Розничная цена KRW]]</f>
        <v>9180</v>
      </c>
      <c r="I474" s="17" t="str">
        <f>IF($H$1="","Введите курс",Таблица650[[#This Row],[Оптовая цена KRW за 1шт]]/$H$1)</f>
        <v>Введите курс</v>
      </c>
      <c r="J474" s="48"/>
      <c r="K474" s="18">
        <f>Таблица650[[#This Row],[Заказ коробок ]]*Таблица650[[#This Row],[Кол-во шт в коробке]]</f>
        <v>0</v>
      </c>
      <c r="L474" s="54">
        <f>Таблица650[[#This Row],[Общее кол-во шт]]*Таблица650[[#This Row],[Оптовая цена KRW за 1шт]]</f>
        <v>0</v>
      </c>
      <c r="M474" s="19" t="str">
        <f>IFERROR(Таблица650[[#This Row],[Общее кол-во шт]]*Таблица650[[#This Row],[Оптовая цена USD за 1шт]],"")</f>
        <v/>
      </c>
      <c r="N474" s="49"/>
    </row>
    <row r="475" spans="1:14" ht="22.5" customHeight="1">
      <c r="A475" s="44" t="s">
        <v>1981</v>
      </c>
      <c r="B475" s="14">
        <v>8806358556525</v>
      </c>
      <c r="C475" s="50" t="s">
        <v>2376</v>
      </c>
      <c r="D475" s="46" t="s">
        <v>6718</v>
      </c>
      <c r="E475" s="16">
        <v>18000</v>
      </c>
      <c r="F475" s="15">
        <v>0.51</v>
      </c>
      <c r="G475" s="47">
        <v>6</v>
      </c>
      <c r="H475" s="55">
        <f>Таблица650[[#This Row],[Коэфициент стоимости]]*Таблица650[[#This Row],[Розничная цена KRW]]</f>
        <v>9180</v>
      </c>
      <c r="I475" s="17" t="str">
        <f>IF($H$1="","Введите курс",Таблица650[[#This Row],[Оптовая цена KRW за 1шт]]/$H$1)</f>
        <v>Введите курс</v>
      </c>
      <c r="J475" s="48"/>
      <c r="K475" s="18">
        <f>Таблица650[[#This Row],[Заказ коробок ]]*Таблица650[[#This Row],[Кол-во шт в коробке]]</f>
        <v>0</v>
      </c>
      <c r="L475" s="54">
        <f>Таблица650[[#This Row],[Общее кол-во шт]]*Таблица650[[#This Row],[Оптовая цена KRW за 1шт]]</f>
        <v>0</v>
      </c>
      <c r="M475" s="19" t="str">
        <f>IFERROR(Таблица650[[#This Row],[Общее кол-во шт]]*Таблица650[[#This Row],[Оптовая цена USD за 1шт]],"")</f>
        <v/>
      </c>
      <c r="N475" s="49"/>
    </row>
    <row r="476" spans="1:14" ht="22.5" customHeight="1">
      <c r="A476" s="44" t="s">
        <v>1983</v>
      </c>
      <c r="B476" s="14">
        <v>8806194038742</v>
      </c>
      <c r="C476" s="50" t="s">
        <v>2377</v>
      </c>
      <c r="D476" s="46" t="s">
        <v>6719</v>
      </c>
      <c r="E476" s="16">
        <v>18000</v>
      </c>
      <c r="F476" s="15">
        <v>0.51</v>
      </c>
      <c r="G476" s="47">
        <v>6</v>
      </c>
      <c r="H476" s="55">
        <f>Таблица650[[#This Row],[Коэфициент стоимости]]*Таблица650[[#This Row],[Розничная цена KRW]]</f>
        <v>9180</v>
      </c>
      <c r="I476" s="17" t="str">
        <f>IF($H$1="","Введите курс",Таблица650[[#This Row],[Оптовая цена KRW за 1шт]]/$H$1)</f>
        <v>Введите курс</v>
      </c>
      <c r="J476" s="48"/>
      <c r="K476" s="18">
        <f>Таблица650[[#This Row],[Заказ коробок ]]*Таблица650[[#This Row],[Кол-во шт в коробке]]</f>
        <v>0</v>
      </c>
      <c r="L476" s="54">
        <f>Таблица650[[#This Row],[Общее кол-во шт]]*Таблица650[[#This Row],[Оптовая цена KRW за 1шт]]</f>
        <v>0</v>
      </c>
      <c r="M476" s="19" t="str">
        <f>IFERROR(Таблица650[[#This Row],[Общее кол-во шт]]*Таблица650[[#This Row],[Оптовая цена USD за 1шт]],"")</f>
        <v/>
      </c>
      <c r="N476" s="49"/>
    </row>
    <row r="477" spans="1:14" ht="22.5" customHeight="1">
      <c r="A477" s="44" t="s">
        <v>1986</v>
      </c>
      <c r="B477" s="14">
        <v>8806358556464</v>
      </c>
      <c r="C477" s="50" t="s">
        <v>7189</v>
      </c>
      <c r="D477" s="46" t="s">
        <v>7190</v>
      </c>
      <c r="E477" s="16">
        <v>18000</v>
      </c>
      <c r="F477" s="15">
        <v>0.51</v>
      </c>
      <c r="G477" s="47">
        <v>6</v>
      </c>
      <c r="H477" s="55">
        <f>Таблица650[[#This Row],[Коэфициент стоимости]]*Таблица650[[#This Row],[Розничная цена KRW]]</f>
        <v>9180</v>
      </c>
      <c r="I477" s="17" t="str">
        <f>IF($H$1="","Введите курс",Таблица650[[#This Row],[Оптовая цена KRW за 1шт]]/$H$1)</f>
        <v>Введите курс</v>
      </c>
      <c r="J477" s="48"/>
      <c r="K477" s="18">
        <f>Таблица650[[#This Row],[Заказ коробок ]]*Таблица650[[#This Row],[Кол-во шт в коробке]]</f>
        <v>0</v>
      </c>
      <c r="L477" s="54">
        <f>Таблица650[[#This Row],[Общее кол-во шт]]*Таблица650[[#This Row],[Оптовая цена KRW за 1шт]]</f>
        <v>0</v>
      </c>
      <c r="M477" s="19" t="str">
        <f>IFERROR(Таблица650[[#This Row],[Общее кол-во шт]]*Таблица650[[#This Row],[Оптовая цена USD за 1шт]],"")</f>
        <v/>
      </c>
      <c r="N477" s="49"/>
    </row>
    <row r="478" spans="1:14" ht="22.5" customHeight="1">
      <c r="A478" s="44" t="s">
        <v>1988</v>
      </c>
      <c r="B478" s="14">
        <v>8806358556518</v>
      </c>
      <c r="C478" s="50" t="s">
        <v>2378</v>
      </c>
      <c r="D478" s="46" t="s">
        <v>6720</v>
      </c>
      <c r="E478" s="16">
        <v>18000</v>
      </c>
      <c r="F478" s="15">
        <v>0.51</v>
      </c>
      <c r="G478" s="47">
        <v>6</v>
      </c>
      <c r="H478" s="55">
        <f>Таблица650[[#This Row],[Коэфициент стоимости]]*Таблица650[[#This Row],[Розничная цена KRW]]</f>
        <v>9180</v>
      </c>
      <c r="I478" s="17" t="str">
        <f>IF($H$1="","Введите курс",Таблица650[[#This Row],[Оптовая цена KRW за 1шт]]/$H$1)</f>
        <v>Введите курс</v>
      </c>
      <c r="J478" s="48"/>
      <c r="K478" s="18">
        <f>Таблица650[[#This Row],[Заказ коробок ]]*Таблица650[[#This Row],[Кол-во шт в коробке]]</f>
        <v>0</v>
      </c>
      <c r="L478" s="54">
        <f>Таблица650[[#This Row],[Общее кол-во шт]]*Таблица650[[#This Row],[Оптовая цена KRW за 1шт]]</f>
        <v>0</v>
      </c>
      <c r="M478" s="19" t="str">
        <f>IFERROR(Таблица650[[#This Row],[Общее кол-во шт]]*Таблица650[[#This Row],[Оптовая цена USD за 1шт]],"")</f>
        <v/>
      </c>
      <c r="N478" s="49"/>
    </row>
    <row r="479" spans="1:14" ht="22.5" customHeight="1">
      <c r="A479" s="44" t="s">
        <v>1989</v>
      </c>
      <c r="B479" s="14">
        <v>8806194038759</v>
      </c>
      <c r="C479" s="50" t="s">
        <v>2379</v>
      </c>
      <c r="D479" s="46" t="s">
        <v>6721</v>
      </c>
      <c r="E479" s="16">
        <v>18000</v>
      </c>
      <c r="F479" s="15">
        <v>0.51</v>
      </c>
      <c r="G479" s="47">
        <v>6</v>
      </c>
      <c r="H479" s="55">
        <f>Таблица650[[#This Row],[Коэфициент стоимости]]*Таблица650[[#This Row],[Розничная цена KRW]]</f>
        <v>9180</v>
      </c>
      <c r="I479" s="17" t="str">
        <f>IF($H$1="","Введите курс",Таблица650[[#This Row],[Оптовая цена KRW за 1шт]]/$H$1)</f>
        <v>Введите курс</v>
      </c>
      <c r="J479" s="48"/>
      <c r="K479" s="18">
        <f>Таблица650[[#This Row],[Заказ коробок ]]*Таблица650[[#This Row],[Кол-во шт в коробке]]</f>
        <v>0</v>
      </c>
      <c r="L479" s="54">
        <f>Таблица650[[#This Row],[Общее кол-во шт]]*Таблица650[[#This Row],[Оптовая цена KRW за 1шт]]</f>
        <v>0</v>
      </c>
      <c r="M479" s="19" t="str">
        <f>IFERROR(Таблица650[[#This Row],[Общее кол-во шт]]*Таблица650[[#This Row],[Оптовая цена USD за 1шт]],"")</f>
        <v/>
      </c>
      <c r="N479" s="49"/>
    </row>
    <row r="480" spans="1:14" ht="22.5" customHeight="1">
      <c r="A480" s="44" t="s">
        <v>1990</v>
      </c>
      <c r="B480" s="14">
        <v>8806358556457</v>
      </c>
      <c r="C480" s="50" t="s">
        <v>2380</v>
      </c>
      <c r="D480" s="46" t="s">
        <v>6722</v>
      </c>
      <c r="E480" s="16">
        <v>18000</v>
      </c>
      <c r="F480" s="15">
        <v>0.51</v>
      </c>
      <c r="G480" s="47">
        <v>6</v>
      </c>
      <c r="H480" s="55">
        <f>Таблица650[[#This Row],[Коэфициент стоимости]]*Таблица650[[#This Row],[Розничная цена KRW]]</f>
        <v>9180</v>
      </c>
      <c r="I480" s="17" t="str">
        <f>IF($H$1="","Введите курс",Таблица650[[#This Row],[Оптовая цена KRW за 1шт]]/$H$1)</f>
        <v>Введите курс</v>
      </c>
      <c r="J480" s="48"/>
      <c r="K480" s="18">
        <f>Таблица650[[#This Row],[Заказ коробок ]]*Таблица650[[#This Row],[Кол-во шт в коробке]]</f>
        <v>0</v>
      </c>
      <c r="L480" s="54">
        <f>Таблица650[[#This Row],[Общее кол-во шт]]*Таблица650[[#This Row],[Оптовая цена KRW за 1шт]]</f>
        <v>0</v>
      </c>
      <c r="M480" s="19" t="str">
        <f>IFERROR(Таблица650[[#This Row],[Общее кол-во шт]]*Таблица650[[#This Row],[Оптовая цена USD за 1шт]],"")</f>
        <v/>
      </c>
      <c r="N480" s="49"/>
    </row>
    <row r="481" spans="1:14" ht="22.5" customHeight="1">
      <c r="A481" s="44" t="s">
        <v>1991</v>
      </c>
      <c r="B481" s="14">
        <v>8806358556501</v>
      </c>
      <c r="C481" s="50" t="s">
        <v>2381</v>
      </c>
      <c r="D481" s="46" t="s">
        <v>6723</v>
      </c>
      <c r="E481" s="16">
        <v>18000</v>
      </c>
      <c r="F481" s="15">
        <v>0.51</v>
      </c>
      <c r="G481" s="47">
        <v>6</v>
      </c>
      <c r="H481" s="55">
        <f>Таблица650[[#This Row],[Коэфициент стоимости]]*Таблица650[[#This Row],[Розничная цена KRW]]</f>
        <v>9180</v>
      </c>
      <c r="I481" s="17" t="str">
        <f>IF($H$1="","Введите курс",Таблица650[[#This Row],[Оптовая цена KRW за 1шт]]/$H$1)</f>
        <v>Введите курс</v>
      </c>
      <c r="J481" s="48"/>
      <c r="K481" s="18">
        <f>Таблица650[[#This Row],[Заказ коробок ]]*Таблица650[[#This Row],[Кол-во шт в коробке]]</f>
        <v>0</v>
      </c>
      <c r="L481" s="54">
        <f>Таблица650[[#This Row],[Общее кол-во шт]]*Таблица650[[#This Row],[Оптовая цена KRW за 1шт]]</f>
        <v>0</v>
      </c>
      <c r="M481" s="19" t="str">
        <f>IFERROR(Таблица650[[#This Row],[Общее кол-во шт]]*Таблица650[[#This Row],[Оптовая цена USD за 1шт]],"")</f>
        <v/>
      </c>
      <c r="N481" s="49"/>
    </row>
    <row r="482" spans="1:14" ht="22.5" customHeight="1">
      <c r="A482" s="44" t="s">
        <v>1992</v>
      </c>
      <c r="B482" s="14">
        <v>8806194014821</v>
      </c>
      <c r="C482" s="50" t="s">
        <v>2382</v>
      </c>
      <c r="D482" s="46" t="s">
        <v>2383</v>
      </c>
      <c r="E482" s="16">
        <v>12000</v>
      </c>
      <c r="F482" s="15">
        <v>0.59</v>
      </c>
      <c r="G482" s="47">
        <v>6</v>
      </c>
      <c r="H482" s="55">
        <f>Таблица650[[#This Row],[Коэфициент стоимости]]*Таблица650[[#This Row],[Розничная цена KRW]]</f>
        <v>7080</v>
      </c>
      <c r="I482" s="17" t="str">
        <f>IF($H$1="","Введите курс",Таблица650[[#This Row],[Оптовая цена KRW за 1шт]]/$H$1)</f>
        <v>Введите курс</v>
      </c>
      <c r="J482" s="48"/>
      <c r="K482" s="18">
        <f>Таблица650[[#This Row],[Заказ коробок ]]*Таблица650[[#This Row],[Кол-во шт в коробке]]</f>
        <v>0</v>
      </c>
      <c r="L482" s="54">
        <f>Таблица650[[#This Row],[Общее кол-во шт]]*Таблица650[[#This Row],[Оптовая цена KRW за 1шт]]</f>
        <v>0</v>
      </c>
      <c r="M482" s="19" t="str">
        <f>IFERROR(Таблица650[[#This Row],[Общее кол-во шт]]*Таблица650[[#This Row],[Оптовая цена USD за 1шт]],"")</f>
        <v/>
      </c>
      <c r="N482" s="49"/>
    </row>
    <row r="483" spans="1:14" ht="22.5" customHeight="1">
      <c r="A483" s="44" t="s">
        <v>1995</v>
      </c>
      <c r="B483" s="14">
        <v>8806194014838</v>
      </c>
      <c r="C483" s="50" t="s">
        <v>2384</v>
      </c>
      <c r="D483" s="46" t="s">
        <v>2385</v>
      </c>
      <c r="E483" s="16">
        <v>12000</v>
      </c>
      <c r="F483" s="15">
        <v>0.59</v>
      </c>
      <c r="G483" s="47">
        <v>6</v>
      </c>
      <c r="H483" s="55">
        <f>Таблица650[[#This Row],[Коэфициент стоимости]]*Таблица650[[#This Row],[Розничная цена KRW]]</f>
        <v>7080</v>
      </c>
      <c r="I483" s="17" t="str">
        <f>IF($H$1="","Введите курс",Таблица650[[#This Row],[Оптовая цена KRW за 1шт]]/$H$1)</f>
        <v>Введите курс</v>
      </c>
      <c r="J483" s="48"/>
      <c r="K483" s="18">
        <f>Таблица650[[#This Row],[Заказ коробок ]]*Таблица650[[#This Row],[Кол-во шт в коробке]]</f>
        <v>0</v>
      </c>
      <c r="L483" s="54">
        <f>Таблица650[[#This Row],[Общее кол-во шт]]*Таблица650[[#This Row],[Оптовая цена KRW за 1шт]]</f>
        <v>0</v>
      </c>
      <c r="M483" s="19" t="str">
        <f>IFERROR(Таблица650[[#This Row],[Общее кол-во шт]]*Таблица650[[#This Row],[Оптовая цена USD за 1шт]],"")</f>
        <v/>
      </c>
      <c r="N483" s="49"/>
    </row>
    <row r="484" spans="1:14" ht="22.5" customHeight="1">
      <c r="A484" s="44" t="s">
        <v>1998</v>
      </c>
      <c r="B484" s="14">
        <v>8806194014845</v>
      </c>
      <c r="C484" s="50" t="s">
        <v>2386</v>
      </c>
      <c r="D484" s="46" t="s">
        <v>2387</v>
      </c>
      <c r="E484" s="16">
        <v>12000</v>
      </c>
      <c r="F484" s="15">
        <v>0.59</v>
      </c>
      <c r="G484" s="47">
        <v>6</v>
      </c>
      <c r="H484" s="55">
        <f>Таблица650[[#This Row],[Коэфициент стоимости]]*Таблица650[[#This Row],[Розничная цена KRW]]</f>
        <v>7080</v>
      </c>
      <c r="I484" s="17" t="str">
        <f>IF($H$1="","Введите курс",Таблица650[[#This Row],[Оптовая цена KRW за 1шт]]/$H$1)</f>
        <v>Введите курс</v>
      </c>
      <c r="J484" s="48"/>
      <c r="K484" s="18">
        <f>Таблица650[[#This Row],[Заказ коробок ]]*Таблица650[[#This Row],[Кол-во шт в коробке]]</f>
        <v>0</v>
      </c>
      <c r="L484" s="54">
        <f>Таблица650[[#This Row],[Общее кол-во шт]]*Таблица650[[#This Row],[Оптовая цена KRW за 1шт]]</f>
        <v>0</v>
      </c>
      <c r="M484" s="19" t="str">
        <f>IFERROR(Таблица650[[#This Row],[Общее кол-во шт]]*Таблица650[[#This Row],[Оптовая цена USD за 1шт]],"")</f>
        <v/>
      </c>
      <c r="N484" s="49"/>
    </row>
    <row r="485" spans="1:14" ht="22.5" customHeight="1">
      <c r="A485" s="44" t="s">
        <v>2000</v>
      </c>
      <c r="B485" s="14">
        <v>8806194014869</v>
      </c>
      <c r="C485" s="50" t="s">
        <v>2390</v>
      </c>
      <c r="D485" s="46" t="s">
        <v>2391</v>
      </c>
      <c r="E485" s="16">
        <v>12000</v>
      </c>
      <c r="F485" s="15">
        <v>0.59</v>
      </c>
      <c r="G485" s="47">
        <v>6</v>
      </c>
      <c r="H485" s="55">
        <f>Таблица650[[#This Row],[Коэфициент стоимости]]*Таблица650[[#This Row],[Розничная цена KRW]]</f>
        <v>7080</v>
      </c>
      <c r="I485" s="17" t="str">
        <f>IF($H$1="","Введите курс",Таблица650[[#This Row],[Оптовая цена KRW за 1шт]]/$H$1)</f>
        <v>Введите курс</v>
      </c>
      <c r="J485" s="48"/>
      <c r="K485" s="18">
        <f>Таблица650[[#This Row],[Заказ коробок ]]*Таблица650[[#This Row],[Кол-во шт в коробке]]</f>
        <v>0</v>
      </c>
      <c r="L485" s="54">
        <f>Таблица650[[#This Row],[Общее кол-во шт]]*Таблица650[[#This Row],[Оптовая цена KRW за 1шт]]</f>
        <v>0</v>
      </c>
      <c r="M485" s="19" t="str">
        <f>IFERROR(Таблица650[[#This Row],[Общее кол-во шт]]*Таблица650[[#This Row],[Оптовая цена USD за 1шт]],"")</f>
        <v/>
      </c>
      <c r="N485" s="49"/>
    </row>
    <row r="486" spans="1:14" ht="22.5" customHeight="1">
      <c r="A486" s="44" t="s">
        <v>2003</v>
      </c>
      <c r="B486" s="14">
        <v>8806358522346</v>
      </c>
      <c r="C486" s="50" t="s">
        <v>2397</v>
      </c>
      <c r="D486" s="46" t="s">
        <v>6727</v>
      </c>
      <c r="E486" s="16">
        <v>9000</v>
      </c>
      <c r="F486" s="15">
        <v>0.51</v>
      </c>
      <c r="G486" s="47">
        <v>12</v>
      </c>
      <c r="H486" s="55">
        <f>Таблица650[[#This Row],[Коэфициент стоимости]]*Таблица650[[#This Row],[Розничная цена KRW]]</f>
        <v>4590</v>
      </c>
      <c r="I486" s="17" t="str">
        <f>IF($H$1="","Введите курс",Таблица650[[#This Row],[Оптовая цена KRW за 1шт]]/$H$1)</f>
        <v>Введите курс</v>
      </c>
      <c r="J486" s="48"/>
      <c r="K486" s="18">
        <f>Таблица650[[#This Row],[Заказ коробок ]]*Таблица650[[#This Row],[Кол-во шт в коробке]]</f>
        <v>0</v>
      </c>
      <c r="L486" s="54">
        <f>Таблица650[[#This Row],[Общее кол-во шт]]*Таблица650[[#This Row],[Оптовая цена KRW за 1шт]]</f>
        <v>0</v>
      </c>
      <c r="M486" s="19" t="str">
        <f>IFERROR(Таблица650[[#This Row],[Общее кол-во шт]]*Таблица650[[#This Row],[Оптовая цена USD за 1шт]],"")</f>
        <v/>
      </c>
      <c r="N486" s="49"/>
    </row>
    <row r="487" spans="1:14" ht="22.5" customHeight="1">
      <c r="A487" s="44" t="s">
        <v>2005</v>
      </c>
      <c r="B487" s="14">
        <v>8806358521486</v>
      </c>
      <c r="C487" s="50" t="s">
        <v>2399</v>
      </c>
      <c r="D487" s="46" t="s">
        <v>6729</v>
      </c>
      <c r="E487" s="16">
        <v>18800</v>
      </c>
      <c r="F487" s="15">
        <v>0.51</v>
      </c>
      <c r="G487" s="47">
        <v>6</v>
      </c>
      <c r="H487" s="55">
        <f>Таблица650[[#This Row],[Коэфициент стоимости]]*Таблица650[[#This Row],[Розничная цена KRW]]</f>
        <v>9588</v>
      </c>
      <c r="I487" s="17" t="str">
        <f>IF($H$1="","Введите курс",Таблица650[[#This Row],[Оптовая цена KRW за 1шт]]/$H$1)</f>
        <v>Введите курс</v>
      </c>
      <c r="J487" s="48"/>
      <c r="K487" s="18">
        <f>Таблица650[[#This Row],[Заказ коробок ]]*Таблица650[[#This Row],[Кол-во шт в коробке]]</f>
        <v>0</v>
      </c>
      <c r="L487" s="54">
        <f>Таблица650[[#This Row],[Общее кол-во шт]]*Таблица650[[#This Row],[Оптовая цена KRW за 1шт]]</f>
        <v>0</v>
      </c>
      <c r="M487" s="19" t="str">
        <f>IFERROR(Таблица650[[#This Row],[Общее кол-во шт]]*Таблица650[[#This Row],[Оптовая цена USD за 1шт]],"")</f>
        <v/>
      </c>
      <c r="N487" s="49"/>
    </row>
    <row r="488" spans="1:14" ht="22.5" customHeight="1">
      <c r="A488" s="44" t="s">
        <v>2007</v>
      </c>
      <c r="B488" s="14">
        <v>8806194022024</v>
      </c>
      <c r="C488" s="50" t="s">
        <v>2400</v>
      </c>
      <c r="D488" s="46" t="s">
        <v>2401</v>
      </c>
      <c r="E488" s="16">
        <v>3500</v>
      </c>
      <c r="F488" s="15">
        <v>0.51</v>
      </c>
      <c r="G488" s="47">
        <v>12</v>
      </c>
      <c r="H488" s="55">
        <f>Таблица650[[#This Row],[Коэфициент стоимости]]*Таблица650[[#This Row],[Розничная цена KRW]]</f>
        <v>1785</v>
      </c>
      <c r="I488" s="17" t="str">
        <f>IF($H$1="","Введите курс",Таблица650[[#This Row],[Оптовая цена KRW за 1шт]]/$H$1)</f>
        <v>Введите курс</v>
      </c>
      <c r="J488" s="48"/>
      <c r="K488" s="18">
        <f>Таблица650[[#This Row],[Заказ коробок ]]*Таблица650[[#This Row],[Кол-во шт в коробке]]</f>
        <v>0</v>
      </c>
      <c r="L488" s="54">
        <f>Таблица650[[#This Row],[Общее кол-во шт]]*Таблица650[[#This Row],[Оптовая цена KRW за 1шт]]</f>
        <v>0</v>
      </c>
      <c r="M488" s="19" t="str">
        <f>IFERROR(Таблица650[[#This Row],[Общее кол-во шт]]*Таблица650[[#This Row],[Оптовая цена USD за 1шт]],"")</f>
        <v/>
      </c>
      <c r="N488" s="49"/>
    </row>
    <row r="489" spans="1:14" ht="22.5" customHeight="1">
      <c r="A489" s="44" t="s">
        <v>2009</v>
      </c>
      <c r="B489" s="14">
        <v>8806358508654</v>
      </c>
      <c r="C489" s="50" t="s">
        <v>2402</v>
      </c>
      <c r="D489" s="46" t="s">
        <v>6730</v>
      </c>
      <c r="E489" s="16">
        <v>8800</v>
      </c>
      <c r="F489" s="15">
        <v>0.51</v>
      </c>
      <c r="G489" s="47">
        <v>6</v>
      </c>
      <c r="H489" s="55">
        <f>Таблица650[[#This Row],[Коэфициент стоимости]]*Таблица650[[#This Row],[Розничная цена KRW]]</f>
        <v>4488</v>
      </c>
      <c r="I489" s="17" t="str">
        <f>IF($H$1="","Введите курс",Таблица650[[#This Row],[Оптовая цена KRW за 1шт]]/$H$1)</f>
        <v>Введите курс</v>
      </c>
      <c r="J489" s="48"/>
      <c r="K489" s="18">
        <f>Таблица650[[#This Row],[Заказ коробок ]]*Таблица650[[#This Row],[Кол-во шт в коробке]]</f>
        <v>0</v>
      </c>
      <c r="L489" s="54">
        <f>Таблица650[[#This Row],[Общее кол-во шт]]*Таблица650[[#This Row],[Оптовая цена KRW за 1шт]]</f>
        <v>0</v>
      </c>
      <c r="M489" s="19" t="str">
        <f>IFERROR(Таблица650[[#This Row],[Общее кол-во шт]]*Таблица650[[#This Row],[Оптовая цена USD за 1шт]],"")</f>
        <v/>
      </c>
      <c r="N489" s="49"/>
    </row>
    <row r="490" spans="1:14" ht="22.5" customHeight="1">
      <c r="A490" s="44" t="s">
        <v>2010</v>
      </c>
      <c r="B490" s="14">
        <v>8806358508647</v>
      </c>
      <c r="C490" s="50" t="s">
        <v>2403</v>
      </c>
      <c r="D490" s="46" t="s">
        <v>6731</v>
      </c>
      <c r="E490" s="16">
        <v>8800</v>
      </c>
      <c r="F490" s="15">
        <v>0.51</v>
      </c>
      <c r="G490" s="47">
        <v>6</v>
      </c>
      <c r="H490" s="55">
        <f>Таблица650[[#This Row],[Коэфициент стоимости]]*Таблица650[[#This Row],[Розничная цена KRW]]</f>
        <v>4488</v>
      </c>
      <c r="I490" s="17" t="str">
        <f>IF($H$1="","Введите курс",Таблица650[[#This Row],[Оптовая цена KRW за 1шт]]/$H$1)</f>
        <v>Введите курс</v>
      </c>
      <c r="J490" s="48"/>
      <c r="K490" s="18">
        <f>Таблица650[[#This Row],[Заказ коробок ]]*Таблица650[[#This Row],[Кол-во шт в коробке]]</f>
        <v>0</v>
      </c>
      <c r="L490" s="54">
        <f>Таблица650[[#This Row],[Общее кол-во шт]]*Таблица650[[#This Row],[Оптовая цена KRW за 1шт]]</f>
        <v>0</v>
      </c>
      <c r="M490" s="19" t="str">
        <f>IFERROR(Таблица650[[#This Row],[Общее кол-во шт]]*Таблица650[[#This Row],[Оптовая цена USD за 1шт]],"")</f>
        <v/>
      </c>
      <c r="N490" s="49"/>
    </row>
    <row r="491" spans="1:14" ht="22.5" customHeight="1">
      <c r="A491" s="44" t="s">
        <v>2011</v>
      </c>
      <c r="B491" s="14">
        <v>8806194046365</v>
      </c>
      <c r="C491" s="50" t="s">
        <v>2404</v>
      </c>
      <c r="D491" s="46" t="s">
        <v>2405</v>
      </c>
      <c r="E491" s="16">
        <v>14800</v>
      </c>
      <c r="F491" s="15">
        <v>0.51</v>
      </c>
      <c r="G491" s="47">
        <v>6</v>
      </c>
      <c r="H491" s="55">
        <f>Таблица650[[#This Row],[Коэфициент стоимости]]*Таблица650[[#This Row],[Розничная цена KRW]]</f>
        <v>7548</v>
      </c>
      <c r="I491" s="17" t="str">
        <f>IF($H$1="","Введите курс",Таблица650[[#This Row],[Оптовая цена KRW за 1шт]]/$H$1)</f>
        <v>Введите курс</v>
      </c>
      <c r="J491" s="48"/>
      <c r="K491" s="18">
        <f>Таблица650[[#This Row],[Заказ коробок ]]*Таблица650[[#This Row],[Кол-во шт в коробке]]</f>
        <v>0</v>
      </c>
      <c r="L491" s="54">
        <f>Таблица650[[#This Row],[Общее кол-во шт]]*Таблица650[[#This Row],[Оптовая цена KRW за 1шт]]</f>
        <v>0</v>
      </c>
      <c r="M491" s="19" t="str">
        <f>IFERROR(Таблица650[[#This Row],[Общее кол-во шт]]*Таблица650[[#This Row],[Оптовая цена USD за 1шт]],"")</f>
        <v/>
      </c>
      <c r="N491" s="49"/>
    </row>
    <row r="492" spans="1:14" ht="22.5" customHeight="1">
      <c r="A492" s="44" t="s">
        <v>2012</v>
      </c>
      <c r="B492" s="14">
        <v>8806194041766</v>
      </c>
      <c r="C492" s="50" t="s">
        <v>2408</v>
      </c>
      <c r="D492" s="46" t="s">
        <v>6734</v>
      </c>
      <c r="E492" s="16">
        <v>18800</v>
      </c>
      <c r="F492" s="15">
        <v>0.51</v>
      </c>
      <c r="G492" s="47">
        <v>6</v>
      </c>
      <c r="H492" s="55">
        <f>Таблица650[[#This Row],[Коэфициент стоимости]]*Таблица650[[#This Row],[Розничная цена KRW]]</f>
        <v>9588</v>
      </c>
      <c r="I492" s="17" t="str">
        <f>IF($H$1="","Введите курс",Таблица650[[#This Row],[Оптовая цена KRW за 1шт]]/$H$1)</f>
        <v>Введите курс</v>
      </c>
      <c r="J492" s="48"/>
      <c r="K492" s="18">
        <f>Таблица650[[#This Row],[Заказ коробок ]]*Таблица650[[#This Row],[Кол-во шт в коробке]]</f>
        <v>0</v>
      </c>
      <c r="L492" s="54">
        <f>Таблица650[[#This Row],[Общее кол-во шт]]*Таблица650[[#This Row],[Оптовая цена KRW за 1шт]]</f>
        <v>0</v>
      </c>
      <c r="M492" s="19" t="str">
        <f>IFERROR(Таблица650[[#This Row],[Общее кол-во шт]]*Таблица650[[#This Row],[Оптовая цена USD за 1шт]],"")</f>
        <v/>
      </c>
      <c r="N492" s="49"/>
    </row>
    <row r="493" spans="1:14" ht="22.5" customHeight="1">
      <c r="A493" s="44" t="s">
        <v>2013</v>
      </c>
      <c r="B493" s="14">
        <v>8806194041759</v>
      </c>
      <c r="C493" s="50" t="s">
        <v>2409</v>
      </c>
      <c r="D493" s="46" t="s">
        <v>6735</v>
      </c>
      <c r="E493" s="16">
        <v>16800</v>
      </c>
      <c r="F493" s="15">
        <v>0.51</v>
      </c>
      <c r="G493" s="47">
        <v>6</v>
      </c>
      <c r="H493" s="55">
        <f>Таблица650[[#This Row],[Коэфициент стоимости]]*Таблица650[[#This Row],[Розничная цена KRW]]</f>
        <v>8568</v>
      </c>
      <c r="I493" s="17" t="str">
        <f>IF($H$1="","Введите курс",Таблица650[[#This Row],[Оптовая цена KRW за 1шт]]/$H$1)</f>
        <v>Введите курс</v>
      </c>
      <c r="J493" s="48"/>
      <c r="K493" s="18">
        <f>Таблица650[[#This Row],[Заказ коробок ]]*Таблица650[[#This Row],[Кол-во шт в коробке]]</f>
        <v>0</v>
      </c>
      <c r="L493" s="54">
        <f>Таблица650[[#This Row],[Общее кол-во шт]]*Таблица650[[#This Row],[Оптовая цена KRW за 1шт]]</f>
        <v>0</v>
      </c>
      <c r="M493" s="19" t="str">
        <f>IFERROR(Таблица650[[#This Row],[Общее кол-во шт]]*Таблица650[[#This Row],[Оптовая цена USD за 1шт]],"")</f>
        <v/>
      </c>
      <c r="N493" s="49"/>
    </row>
    <row r="494" spans="1:14" ht="22.5" customHeight="1">
      <c r="A494" s="44" t="s">
        <v>2014</v>
      </c>
      <c r="B494" s="14">
        <v>8806194041742</v>
      </c>
      <c r="C494" s="50" t="s">
        <v>2410</v>
      </c>
      <c r="D494" s="46" t="s">
        <v>6736</v>
      </c>
      <c r="E494" s="16">
        <v>18800</v>
      </c>
      <c r="F494" s="15">
        <v>0.51</v>
      </c>
      <c r="G494" s="47">
        <v>6</v>
      </c>
      <c r="H494" s="55">
        <f>Таблица650[[#This Row],[Коэфициент стоимости]]*Таблица650[[#This Row],[Розничная цена KRW]]</f>
        <v>9588</v>
      </c>
      <c r="I494" s="17" t="str">
        <f>IF($H$1="","Введите курс",Таблица650[[#This Row],[Оптовая цена KRW за 1шт]]/$H$1)</f>
        <v>Введите курс</v>
      </c>
      <c r="J494" s="48"/>
      <c r="K494" s="18">
        <f>Таблица650[[#This Row],[Заказ коробок ]]*Таблица650[[#This Row],[Кол-во шт в коробке]]</f>
        <v>0</v>
      </c>
      <c r="L494" s="54">
        <f>Таблица650[[#This Row],[Общее кол-во шт]]*Таблица650[[#This Row],[Оптовая цена KRW за 1шт]]</f>
        <v>0</v>
      </c>
      <c r="M494" s="19" t="str">
        <f>IFERROR(Таблица650[[#This Row],[Общее кол-во шт]]*Таблица650[[#This Row],[Оптовая цена USD за 1шт]],"")</f>
        <v/>
      </c>
      <c r="N494" s="49"/>
    </row>
    <row r="495" spans="1:14" ht="22.5" customHeight="1">
      <c r="A495" s="44" t="s">
        <v>2016</v>
      </c>
      <c r="B495" s="14">
        <v>8806194031583</v>
      </c>
      <c r="C495" s="50" t="s">
        <v>2411</v>
      </c>
      <c r="D495" s="46" t="s">
        <v>2412</v>
      </c>
      <c r="E495" s="16">
        <v>1000</v>
      </c>
      <c r="F495" s="15">
        <v>0.51</v>
      </c>
      <c r="G495" s="47">
        <v>10</v>
      </c>
      <c r="H495" s="55">
        <f>Таблица650[[#This Row],[Коэфициент стоимости]]*Таблица650[[#This Row],[Розничная цена KRW]]</f>
        <v>510</v>
      </c>
      <c r="I495" s="17" t="str">
        <f>IF($H$1="","Введите курс",Таблица650[[#This Row],[Оптовая цена KRW за 1шт]]/$H$1)</f>
        <v>Введите курс</v>
      </c>
      <c r="J495" s="48"/>
      <c r="K495" s="18">
        <f>Таблица650[[#This Row],[Заказ коробок ]]*Таблица650[[#This Row],[Кол-во шт в коробке]]</f>
        <v>0</v>
      </c>
      <c r="L495" s="54">
        <f>Таблица650[[#This Row],[Общее кол-во шт]]*Таблица650[[#This Row],[Оптовая цена KRW за 1шт]]</f>
        <v>0</v>
      </c>
      <c r="M495" s="19" t="str">
        <f>IFERROR(Таблица650[[#This Row],[Общее кол-во шт]]*Таблица650[[#This Row],[Оптовая цена USD за 1шт]],"")</f>
        <v/>
      </c>
      <c r="N495" s="49"/>
    </row>
    <row r="496" spans="1:14" ht="22.5" customHeight="1">
      <c r="A496" s="44" t="s">
        <v>2018</v>
      </c>
      <c r="B496" s="14">
        <v>8806194032740</v>
      </c>
      <c r="C496" s="50" t="s">
        <v>2421</v>
      </c>
      <c r="D496" s="46" t="s">
        <v>2422</v>
      </c>
      <c r="E496" s="16">
        <v>1000</v>
      </c>
      <c r="F496" s="15">
        <v>0.51</v>
      </c>
      <c r="G496" s="47">
        <v>10</v>
      </c>
      <c r="H496" s="55">
        <f>Таблица650[[#This Row],[Коэфициент стоимости]]*Таблица650[[#This Row],[Розничная цена KRW]]</f>
        <v>510</v>
      </c>
      <c r="I496" s="17" t="str">
        <f>IF($H$1="","Введите курс",Таблица650[[#This Row],[Оптовая цена KRW за 1шт]]/$H$1)</f>
        <v>Введите курс</v>
      </c>
      <c r="J496" s="48"/>
      <c r="K496" s="18">
        <f>Таблица650[[#This Row],[Заказ коробок ]]*Таблица650[[#This Row],[Кол-во шт в коробке]]</f>
        <v>0</v>
      </c>
      <c r="L496" s="54">
        <f>Таблица650[[#This Row],[Общее кол-во шт]]*Таблица650[[#This Row],[Оптовая цена KRW за 1шт]]</f>
        <v>0</v>
      </c>
      <c r="M496" s="19" t="str">
        <f>IFERROR(Таблица650[[#This Row],[Общее кол-во шт]]*Таблица650[[#This Row],[Оптовая цена USD за 1шт]],"")</f>
        <v/>
      </c>
      <c r="N496" s="49"/>
    </row>
    <row r="497" spans="1:14" ht="22.5" customHeight="1">
      <c r="A497" s="44" t="s">
        <v>2020</v>
      </c>
      <c r="B497" s="14">
        <v>8806194031590</v>
      </c>
      <c r="C497" s="50" t="s">
        <v>2425</v>
      </c>
      <c r="D497" s="46" t="s">
        <v>2426</v>
      </c>
      <c r="E497" s="16">
        <v>1000</v>
      </c>
      <c r="F497" s="15">
        <v>0.51</v>
      </c>
      <c r="G497" s="47">
        <v>10</v>
      </c>
      <c r="H497" s="55">
        <f>Таблица650[[#This Row],[Коэфициент стоимости]]*Таблица650[[#This Row],[Розничная цена KRW]]</f>
        <v>510</v>
      </c>
      <c r="I497" s="17" t="str">
        <f>IF($H$1="","Введите курс",Таблица650[[#This Row],[Оптовая цена KRW за 1шт]]/$H$1)</f>
        <v>Введите курс</v>
      </c>
      <c r="J497" s="48"/>
      <c r="K497" s="18">
        <f>Таблица650[[#This Row],[Заказ коробок ]]*Таблица650[[#This Row],[Кол-во шт в коробке]]</f>
        <v>0</v>
      </c>
      <c r="L497" s="54">
        <f>Таблица650[[#This Row],[Общее кол-во шт]]*Таблица650[[#This Row],[Оптовая цена KRW за 1шт]]</f>
        <v>0</v>
      </c>
      <c r="M497" s="19" t="str">
        <f>IFERROR(Таблица650[[#This Row],[Общее кол-во шт]]*Таблица650[[#This Row],[Оптовая цена USD за 1шт]],"")</f>
        <v/>
      </c>
      <c r="N497" s="49"/>
    </row>
    <row r="498" spans="1:14" ht="22.5" customHeight="1">
      <c r="A498" s="44" t="s">
        <v>2022</v>
      </c>
      <c r="B498" s="14">
        <v>8806194031569</v>
      </c>
      <c r="C498" s="50" t="s">
        <v>2427</v>
      </c>
      <c r="D498" s="46" t="s">
        <v>2428</v>
      </c>
      <c r="E498" s="16">
        <v>1000</v>
      </c>
      <c r="F498" s="15">
        <v>0.51</v>
      </c>
      <c r="G498" s="47">
        <v>10</v>
      </c>
      <c r="H498" s="55">
        <f>Таблица650[[#This Row],[Коэфициент стоимости]]*Таблица650[[#This Row],[Розничная цена KRW]]</f>
        <v>510</v>
      </c>
      <c r="I498" s="17" t="str">
        <f>IF($H$1="","Введите курс",Таблица650[[#This Row],[Оптовая цена KRW за 1шт]]/$H$1)</f>
        <v>Введите курс</v>
      </c>
      <c r="J498" s="48"/>
      <c r="K498" s="18">
        <f>Таблица650[[#This Row],[Заказ коробок ]]*Таблица650[[#This Row],[Кол-во шт в коробке]]</f>
        <v>0</v>
      </c>
      <c r="L498" s="54">
        <f>Таблица650[[#This Row],[Общее кол-во шт]]*Таблица650[[#This Row],[Оптовая цена KRW за 1шт]]</f>
        <v>0</v>
      </c>
      <c r="M498" s="19" t="str">
        <f>IFERROR(Таблица650[[#This Row],[Общее кол-во шт]]*Таблица650[[#This Row],[Оптовая цена USD за 1шт]],"")</f>
        <v/>
      </c>
      <c r="N498" s="49"/>
    </row>
    <row r="499" spans="1:14" ht="22.5" customHeight="1">
      <c r="A499" s="44" t="s">
        <v>2024</v>
      </c>
      <c r="B499" s="14">
        <v>8806194032757</v>
      </c>
      <c r="C499" s="50" t="s">
        <v>2429</v>
      </c>
      <c r="D499" s="46" t="s">
        <v>2430</v>
      </c>
      <c r="E499" s="16">
        <v>1000</v>
      </c>
      <c r="F499" s="15">
        <v>0.51</v>
      </c>
      <c r="G499" s="47">
        <v>10</v>
      </c>
      <c r="H499" s="55">
        <f>Таблица650[[#This Row],[Коэфициент стоимости]]*Таблица650[[#This Row],[Розничная цена KRW]]</f>
        <v>510</v>
      </c>
      <c r="I499" s="17" t="str">
        <f>IF($H$1="","Введите курс",Таблица650[[#This Row],[Оптовая цена KRW за 1шт]]/$H$1)</f>
        <v>Введите курс</v>
      </c>
      <c r="J499" s="48"/>
      <c r="K499" s="18">
        <f>Таблица650[[#This Row],[Заказ коробок ]]*Таблица650[[#This Row],[Кол-во шт в коробке]]</f>
        <v>0</v>
      </c>
      <c r="L499" s="54">
        <f>Таблица650[[#This Row],[Общее кол-во шт]]*Таблица650[[#This Row],[Оптовая цена KRW за 1шт]]</f>
        <v>0</v>
      </c>
      <c r="M499" s="19" t="str">
        <f>IFERROR(Таблица650[[#This Row],[Общее кол-во шт]]*Таблица650[[#This Row],[Оптовая цена USD за 1шт]],"")</f>
        <v/>
      </c>
      <c r="N499" s="49"/>
    </row>
    <row r="500" spans="1:14" ht="22.5" customHeight="1">
      <c r="A500" s="44" t="s">
        <v>2026</v>
      </c>
      <c r="B500" s="14">
        <v>8806194032764</v>
      </c>
      <c r="C500" s="50" t="s">
        <v>2431</v>
      </c>
      <c r="D500" s="46" t="s">
        <v>2432</v>
      </c>
      <c r="E500" s="16">
        <v>1000</v>
      </c>
      <c r="F500" s="15">
        <v>0.51</v>
      </c>
      <c r="G500" s="47">
        <v>10</v>
      </c>
      <c r="H500" s="55">
        <f>Таблица650[[#This Row],[Коэфициент стоимости]]*Таблица650[[#This Row],[Розничная цена KRW]]</f>
        <v>510</v>
      </c>
      <c r="I500" s="17" t="str">
        <f>IF($H$1="","Введите курс",Таблица650[[#This Row],[Оптовая цена KRW за 1шт]]/$H$1)</f>
        <v>Введите курс</v>
      </c>
      <c r="J500" s="48"/>
      <c r="K500" s="18">
        <f>Таблица650[[#This Row],[Заказ коробок ]]*Таблица650[[#This Row],[Кол-во шт в коробке]]</f>
        <v>0</v>
      </c>
      <c r="L500" s="54">
        <f>Таблица650[[#This Row],[Общее кол-во шт]]*Таблица650[[#This Row],[Оптовая цена KRW за 1шт]]</f>
        <v>0</v>
      </c>
      <c r="M500" s="19" t="str">
        <f>IFERROR(Таблица650[[#This Row],[Общее кол-во шт]]*Таблица650[[#This Row],[Оптовая цена USD за 1шт]],"")</f>
        <v/>
      </c>
      <c r="N500" s="49"/>
    </row>
    <row r="501" spans="1:14" ht="22.5" customHeight="1">
      <c r="A501" s="44" t="s">
        <v>2028</v>
      </c>
      <c r="B501" s="14">
        <v>8806194031606</v>
      </c>
      <c r="C501" s="50" t="s">
        <v>2435</v>
      </c>
      <c r="D501" s="46" t="s">
        <v>2436</v>
      </c>
      <c r="E501" s="16">
        <v>1000</v>
      </c>
      <c r="F501" s="15">
        <v>0.51</v>
      </c>
      <c r="G501" s="47">
        <v>10</v>
      </c>
      <c r="H501" s="55">
        <f>Таблица650[[#This Row],[Коэфициент стоимости]]*Таблица650[[#This Row],[Розничная цена KRW]]</f>
        <v>510</v>
      </c>
      <c r="I501" s="17" t="str">
        <f>IF($H$1="","Введите курс",Таблица650[[#This Row],[Оптовая цена KRW за 1шт]]/$H$1)</f>
        <v>Введите курс</v>
      </c>
      <c r="J501" s="48"/>
      <c r="K501" s="18">
        <f>Таблица650[[#This Row],[Заказ коробок ]]*Таблица650[[#This Row],[Кол-во шт в коробке]]</f>
        <v>0</v>
      </c>
      <c r="L501" s="54">
        <f>Таблица650[[#This Row],[Общее кол-во шт]]*Таблица650[[#This Row],[Оптовая цена KRW за 1шт]]</f>
        <v>0</v>
      </c>
      <c r="M501" s="19" t="str">
        <f>IFERROR(Таблица650[[#This Row],[Общее кол-во шт]]*Таблица650[[#This Row],[Оптовая цена USD за 1шт]],"")</f>
        <v/>
      </c>
      <c r="N501" s="49"/>
    </row>
    <row r="502" spans="1:14" ht="22.5" customHeight="1">
      <c r="A502" s="44" t="s">
        <v>2030</v>
      </c>
      <c r="B502" s="14">
        <v>8806194053028</v>
      </c>
      <c r="C502" s="50" t="s">
        <v>7191</v>
      </c>
      <c r="D502" s="46" t="s">
        <v>7192</v>
      </c>
      <c r="E502" s="16">
        <v>228000</v>
      </c>
      <c r="F502" s="15">
        <v>0.51</v>
      </c>
      <c r="G502" s="47">
        <v>10</v>
      </c>
      <c r="H502" s="55">
        <f>Таблица650[[#This Row],[Коэфициент стоимости]]*Таблица650[[#This Row],[Розничная цена KRW]]</f>
        <v>116280</v>
      </c>
      <c r="I502" s="17" t="str">
        <f>IF($H$1="","Введите курс",Таблица650[[#This Row],[Оптовая цена KRW за 1шт]]/$H$1)</f>
        <v>Введите курс</v>
      </c>
      <c r="J502" s="48"/>
      <c r="K502" s="18">
        <f>Таблица650[[#This Row],[Заказ коробок ]]*Таблица650[[#This Row],[Кол-во шт в коробке]]</f>
        <v>0</v>
      </c>
      <c r="L502" s="54">
        <f>Таблица650[[#This Row],[Общее кол-во шт]]*Таблица650[[#This Row],[Оптовая цена KRW за 1шт]]</f>
        <v>0</v>
      </c>
      <c r="M502" s="19" t="str">
        <f>IFERROR(Таблица650[[#This Row],[Общее кол-во шт]]*Таблица650[[#This Row],[Оптовая цена USD за 1шт]],"")</f>
        <v/>
      </c>
      <c r="N502" s="49"/>
    </row>
    <row r="503" spans="1:14" ht="22.5" customHeight="1">
      <c r="A503" s="44" t="s">
        <v>2032</v>
      </c>
      <c r="B503" s="14">
        <v>8806194024875</v>
      </c>
      <c r="C503" s="50" t="s">
        <v>2439</v>
      </c>
      <c r="D503" s="46" t="s">
        <v>2440</v>
      </c>
      <c r="E503" s="16">
        <v>5900</v>
      </c>
      <c r="F503" s="15">
        <v>0.59</v>
      </c>
      <c r="G503" s="47">
        <v>30</v>
      </c>
      <c r="H503" s="55">
        <f>Таблица650[[#This Row],[Коэфициент стоимости]]*Таблица650[[#This Row],[Розничная цена KRW]]</f>
        <v>3481</v>
      </c>
      <c r="I503" s="17" t="str">
        <f>IF($H$1="","Введите курс",Таблица650[[#This Row],[Оптовая цена KRW за 1шт]]/$H$1)</f>
        <v>Введите курс</v>
      </c>
      <c r="J503" s="48"/>
      <c r="K503" s="18">
        <f>Таблица650[[#This Row],[Заказ коробок ]]*Таблица650[[#This Row],[Кол-во шт в коробке]]</f>
        <v>0</v>
      </c>
      <c r="L503" s="54">
        <f>Таблица650[[#This Row],[Общее кол-во шт]]*Таблица650[[#This Row],[Оптовая цена KRW за 1шт]]</f>
        <v>0</v>
      </c>
      <c r="M503" s="19" t="str">
        <f>IFERROR(Таблица650[[#This Row],[Общее кол-во шт]]*Таблица650[[#This Row],[Оптовая цена USD за 1шт]],"")</f>
        <v/>
      </c>
      <c r="N503" s="49"/>
    </row>
    <row r="504" spans="1:14" ht="22.5" customHeight="1">
      <c r="A504" s="44" t="s">
        <v>2034</v>
      </c>
      <c r="B504" s="14">
        <v>8806194050089</v>
      </c>
      <c r="C504" s="50" t="s">
        <v>2442</v>
      </c>
      <c r="D504" s="46" t="s">
        <v>2443</v>
      </c>
      <c r="E504" s="16">
        <v>48000</v>
      </c>
      <c r="F504" s="15">
        <v>0.51</v>
      </c>
      <c r="G504" s="47">
        <v>6</v>
      </c>
      <c r="H504" s="55">
        <f>Таблица650[[#This Row],[Коэфициент стоимости]]*Таблица650[[#This Row],[Розничная цена KRW]]</f>
        <v>24480</v>
      </c>
      <c r="I504" s="17" t="str">
        <f>IF($H$1="","Введите курс",Таблица650[[#This Row],[Оптовая цена KRW за 1шт]]/$H$1)</f>
        <v>Введите курс</v>
      </c>
      <c r="J504" s="48"/>
      <c r="K504" s="18">
        <f>Таблица650[[#This Row],[Заказ коробок ]]*Таблица650[[#This Row],[Кол-во шт в коробке]]</f>
        <v>0</v>
      </c>
      <c r="L504" s="54">
        <f>Таблица650[[#This Row],[Общее кол-во шт]]*Таблица650[[#This Row],[Оптовая цена KRW за 1шт]]</f>
        <v>0</v>
      </c>
      <c r="M504" s="19" t="str">
        <f>IFERROR(Таблица650[[#This Row],[Общее кол-во шт]]*Таблица650[[#This Row],[Оптовая цена USD за 1шт]],"")</f>
        <v/>
      </c>
      <c r="N504" s="49"/>
    </row>
    <row r="505" spans="1:14" ht="22.5" customHeight="1">
      <c r="A505" s="44" t="s">
        <v>2036</v>
      </c>
      <c r="B505" s="14">
        <v>8806194038773</v>
      </c>
      <c r="C505" s="50" t="s">
        <v>2444</v>
      </c>
      <c r="D505" s="46" t="s">
        <v>2445</v>
      </c>
      <c r="E505" s="16">
        <v>24000</v>
      </c>
      <c r="F505" s="15">
        <v>0.51</v>
      </c>
      <c r="G505" s="47">
        <v>6</v>
      </c>
      <c r="H505" s="55">
        <f>Таблица650[[#This Row],[Коэфициент стоимости]]*Таблица650[[#This Row],[Розничная цена KRW]]</f>
        <v>12240</v>
      </c>
      <c r="I505" s="17" t="str">
        <f>IF($H$1="","Введите курс",Таблица650[[#This Row],[Оптовая цена KRW за 1шт]]/$H$1)</f>
        <v>Введите курс</v>
      </c>
      <c r="J505" s="48"/>
      <c r="K505" s="18">
        <f>Таблица650[[#This Row],[Заказ коробок ]]*Таблица650[[#This Row],[Кол-во шт в коробке]]</f>
        <v>0</v>
      </c>
      <c r="L505" s="54">
        <f>Таблица650[[#This Row],[Общее кол-во шт]]*Таблица650[[#This Row],[Оптовая цена KRW за 1шт]]</f>
        <v>0</v>
      </c>
      <c r="M505" s="19" t="str">
        <f>IFERROR(Таблица650[[#This Row],[Общее кол-во шт]]*Таблица650[[#This Row],[Оптовая цена USD за 1шт]],"")</f>
        <v/>
      </c>
      <c r="N505" s="49"/>
    </row>
    <row r="506" spans="1:14" ht="22.5" customHeight="1">
      <c r="A506" s="44" t="s">
        <v>2038</v>
      </c>
      <c r="B506" s="14">
        <v>8806194038766</v>
      </c>
      <c r="C506" s="50" t="s">
        <v>2446</v>
      </c>
      <c r="D506" s="46" t="s">
        <v>2447</v>
      </c>
      <c r="E506" s="16">
        <v>24000</v>
      </c>
      <c r="F506" s="15">
        <v>0.51</v>
      </c>
      <c r="G506" s="47">
        <v>6</v>
      </c>
      <c r="H506" s="55">
        <f>Таблица650[[#This Row],[Коэфициент стоимости]]*Таблица650[[#This Row],[Розничная цена KRW]]</f>
        <v>12240</v>
      </c>
      <c r="I506" s="17" t="str">
        <f>IF($H$1="","Введите курс",Таблица650[[#This Row],[Оптовая цена KRW за 1шт]]/$H$1)</f>
        <v>Введите курс</v>
      </c>
      <c r="J506" s="48"/>
      <c r="K506" s="18">
        <f>Таблица650[[#This Row],[Заказ коробок ]]*Таблица650[[#This Row],[Кол-во шт в коробке]]</f>
        <v>0</v>
      </c>
      <c r="L506" s="54">
        <f>Таблица650[[#This Row],[Общее кол-во шт]]*Таблица650[[#This Row],[Оптовая цена KRW за 1шт]]</f>
        <v>0</v>
      </c>
      <c r="M506" s="19" t="str">
        <f>IFERROR(Таблица650[[#This Row],[Общее кол-во шт]]*Таблица650[[#This Row],[Оптовая цена USD за 1шт]],"")</f>
        <v/>
      </c>
      <c r="N506" s="49"/>
    </row>
    <row r="507" spans="1:14" ht="22.5" customHeight="1">
      <c r="A507" s="44" t="s">
        <v>2040</v>
      </c>
      <c r="B507" s="14">
        <v>8806194056425</v>
      </c>
      <c r="C507" s="50" t="s">
        <v>7193</v>
      </c>
      <c r="D507" s="46" t="s">
        <v>7194</v>
      </c>
      <c r="E507" s="16">
        <v>5500</v>
      </c>
      <c r="F507" s="15">
        <v>0.51</v>
      </c>
      <c r="G507" s="47">
        <v>6</v>
      </c>
      <c r="H507" s="55">
        <f>Таблица650[[#This Row],[Коэфициент стоимости]]*Таблица650[[#This Row],[Розничная цена KRW]]</f>
        <v>2805</v>
      </c>
      <c r="I507" s="17" t="str">
        <f>IF($H$1="","Введите курс",Таблица650[[#This Row],[Оптовая цена KRW за 1шт]]/$H$1)</f>
        <v>Введите курс</v>
      </c>
      <c r="J507" s="48"/>
      <c r="K507" s="18">
        <f>Таблица650[[#This Row],[Заказ коробок ]]*Таблица650[[#This Row],[Кол-во шт в коробке]]</f>
        <v>0</v>
      </c>
      <c r="L507" s="54">
        <f>Таблица650[[#This Row],[Общее кол-во шт]]*Таблица650[[#This Row],[Оптовая цена KRW за 1шт]]</f>
        <v>0</v>
      </c>
      <c r="M507" s="19" t="str">
        <f>IFERROR(Таблица650[[#This Row],[Общее кол-во шт]]*Таблица650[[#This Row],[Оптовая цена USD за 1шт]],"")</f>
        <v/>
      </c>
      <c r="N507" s="49"/>
    </row>
    <row r="508" spans="1:14" ht="22.5" customHeight="1">
      <c r="A508" s="44" t="s">
        <v>2043</v>
      </c>
      <c r="B508" s="14">
        <v>8806194056449</v>
      </c>
      <c r="C508" s="50" t="s">
        <v>7195</v>
      </c>
      <c r="D508" s="46" t="s">
        <v>7196</v>
      </c>
      <c r="E508" s="16">
        <v>4500</v>
      </c>
      <c r="F508" s="15">
        <v>0.51</v>
      </c>
      <c r="G508" s="47">
        <v>6</v>
      </c>
      <c r="H508" s="55">
        <f>Таблица650[[#This Row],[Коэфициент стоимости]]*Таблица650[[#This Row],[Розничная цена KRW]]</f>
        <v>2295</v>
      </c>
      <c r="I508" s="17" t="str">
        <f>IF($H$1="","Введите курс",Таблица650[[#This Row],[Оптовая цена KRW за 1шт]]/$H$1)</f>
        <v>Введите курс</v>
      </c>
      <c r="J508" s="48"/>
      <c r="K508" s="18">
        <f>Таблица650[[#This Row],[Заказ коробок ]]*Таблица650[[#This Row],[Кол-во шт в коробке]]</f>
        <v>0</v>
      </c>
      <c r="L508" s="54">
        <f>Таблица650[[#This Row],[Общее кол-во шт]]*Таблица650[[#This Row],[Оптовая цена KRW за 1шт]]</f>
        <v>0</v>
      </c>
      <c r="M508" s="19" t="str">
        <f>IFERROR(Таблица650[[#This Row],[Общее кол-во шт]]*Таблица650[[#This Row],[Оптовая цена USD за 1шт]],"")</f>
        <v/>
      </c>
      <c r="N508" s="49"/>
    </row>
    <row r="509" spans="1:14" ht="22.5" customHeight="1">
      <c r="A509" s="44" t="s">
        <v>2046</v>
      </c>
      <c r="B509" s="14">
        <v>8806194038780</v>
      </c>
      <c r="C509" s="50" t="s">
        <v>2448</v>
      </c>
      <c r="D509" s="46" t="s">
        <v>2449</v>
      </c>
      <c r="E509" s="16">
        <v>30000</v>
      </c>
      <c r="F509" s="15">
        <v>0.51</v>
      </c>
      <c r="G509" s="47">
        <v>6</v>
      </c>
      <c r="H509" s="55">
        <f>Таблица650[[#This Row],[Коэфициент стоимости]]*Таблица650[[#This Row],[Розничная цена KRW]]</f>
        <v>15300</v>
      </c>
      <c r="I509" s="17" t="str">
        <f>IF($H$1="","Введите курс",Таблица650[[#This Row],[Оптовая цена KRW за 1шт]]/$H$1)</f>
        <v>Введите курс</v>
      </c>
      <c r="J509" s="48"/>
      <c r="K509" s="18">
        <f>Таблица650[[#This Row],[Заказ коробок ]]*Таблица650[[#This Row],[Кол-во шт в коробке]]</f>
        <v>0</v>
      </c>
      <c r="L509" s="54">
        <f>Таблица650[[#This Row],[Общее кол-во шт]]*Таблица650[[#This Row],[Оптовая цена KRW за 1шт]]</f>
        <v>0</v>
      </c>
      <c r="M509" s="19" t="str">
        <f>IFERROR(Таблица650[[#This Row],[Общее кол-во шт]]*Таблица650[[#This Row],[Оптовая цена USD за 1шт]],"")</f>
        <v/>
      </c>
      <c r="N509" s="49"/>
    </row>
    <row r="510" spans="1:14" ht="22.5" customHeight="1">
      <c r="A510" s="44" t="s">
        <v>2048</v>
      </c>
      <c r="B510" s="14">
        <v>8806194050034</v>
      </c>
      <c r="C510" s="50" t="s">
        <v>6741</v>
      </c>
      <c r="D510" s="46" t="s">
        <v>6742</v>
      </c>
      <c r="E510" s="16">
        <v>26000</v>
      </c>
      <c r="F510" s="15">
        <v>0.51</v>
      </c>
      <c r="G510" s="47">
        <v>6</v>
      </c>
      <c r="H510" s="55">
        <f>Таблица650[[#This Row],[Коэфициент стоимости]]*Таблица650[[#This Row],[Розничная цена KRW]]</f>
        <v>13260</v>
      </c>
      <c r="I510" s="17" t="str">
        <f>IF($H$1="","Введите курс",Таблица650[[#This Row],[Оптовая цена KRW за 1шт]]/$H$1)</f>
        <v>Введите курс</v>
      </c>
      <c r="J510" s="48"/>
      <c r="K510" s="18">
        <f>Таблица650[[#This Row],[Заказ коробок ]]*Таблица650[[#This Row],[Кол-во шт в коробке]]</f>
        <v>0</v>
      </c>
      <c r="L510" s="54">
        <f>Таблица650[[#This Row],[Общее кол-во шт]]*Таблица650[[#This Row],[Оптовая цена KRW за 1шт]]</f>
        <v>0</v>
      </c>
      <c r="M510" s="19" t="str">
        <f>IFERROR(Таблица650[[#This Row],[Общее кол-во шт]]*Таблица650[[#This Row],[Оптовая цена USD за 1шт]],"")</f>
        <v/>
      </c>
      <c r="N510" s="49"/>
    </row>
    <row r="511" spans="1:14" ht="22.5" customHeight="1">
      <c r="A511" s="44" t="s">
        <v>2050</v>
      </c>
      <c r="B511" s="14">
        <v>8806194038797</v>
      </c>
      <c r="C511" s="50" t="s">
        <v>2450</v>
      </c>
      <c r="D511" s="46" t="s">
        <v>2451</v>
      </c>
      <c r="E511" s="16">
        <v>28000</v>
      </c>
      <c r="F511" s="15">
        <v>0.51</v>
      </c>
      <c r="G511" s="47">
        <v>6</v>
      </c>
      <c r="H511" s="55">
        <f>Таблица650[[#This Row],[Коэфициент стоимости]]*Таблица650[[#This Row],[Розничная цена KRW]]</f>
        <v>14280</v>
      </c>
      <c r="I511" s="17" t="str">
        <f>IF($H$1="","Введите курс",Таблица650[[#This Row],[Оптовая цена KRW за 1шт]]/$H$1)</f>
        <v>Введите курс</v>
      </c>
      <c r="J511" s="48"/>
      <c r="K511" s="18">
        <f>Таблица650[[#This Row],[Заказ коробок ]]*Таблица650[[#This Row],[Кол-во шт в коробке]]</f>
        <v>0</v>
      </c>
      <c r="L511" s="54">
        <f>Таблица650[[#This Row],[Общее кол-во шт]]*Таблица650[[#This Row],[Оптовая цена KRW за 1шт]]</f>
        <v>0</v>
      </c>
      <c r="M511" s="19" t="str">
        <f>IFERROR(Таблица650[[#This Row],[Общее кол-во шт]]*Таблица650[[#This Row],[Оптовая цена USD за 1шт]],"")</f>
        <v/>
      </c>
      <c r="N511" s="49"/>
    </row>
    <row r="512" spans="1:14" ht="22.5" customHeight="1">
      <c r="A512" s="44" t="s">
        <v>2053</v>
      </c>
      <c r="B512" s="14">
        <v>8806194050041</v>
      </c>
      <c r="C512" s="50" t="s">
        <v>2454</v>
      </c>
      <c r="D512" s="46" t="s">
        <v>2455</v>
      </c>
      <c r="E512" s="16">
        <v>12000</v>
      </c>
      <c r="F512" s="15">
        <v>0.51</v>
      </c>
      <c r="G512" s="47">
        <v>6</v>
      </c>
      <c r="H512" s="55">
        <f>Таблица650[[#This Row],[Коэфициент стоимости]]*Таблица650[[#This Row],[Розничная цена KRW]]</f>
        <v>6120</v>
      </c>
      <c r="I512" s="17" t="str">
        <f>IF($H$1="","Введите курс",Таблица650[[#This Row],[Оптовая цена KRW за 1шт]]/$H$1)</f>
        <v>Введите курс</v>
      </c>
      <c r="J512" s="48"/>
      <c r="K512" s="18">
        <f>Таблица650[[#This Row],[Заказ коробок ]]*Таблица650[[#This Row],[Кол-во шт в коробке]]</f>
        <v>0</v>
      </c>
      <c r="L512" s="54">
        <f>Таблица650[[#This Row],[Общее кол-во шт]]*Таблица650[[#This Row],[Оптовая цена KRW за 1шт]]</f>
        <v>0</v>
      </c>
      <c r="M512" s="19" t="str">
        <f>IFERROR(Таблица650[[#This Row],[Общее кол-во шт]]*Таблица650[[#This Row],[Оптовая цена USD за 1шт]],"")</f>
        <v/>
      </c>
      <c r="N512" s="49"/>
    </row>
    <row r="513" spans="1:14" ht="22.5" customHeight="1">
      <c r="A513" s="44" t="s">
        <v>2055</v>
      </c>
      <c r="B513" s="14">
        <v>8806194047294</v>
      </c>
      <c r="C513" s="50" t="s">
        <v>7197</v>
      </c>
      <c r="D513" s="46" t="s">
        <v>7198</v>
      </c>
      <c r="E513" s="16">
        <v>38000</v>
      </c>
      <c r="F513" s="15">
        <v>0.51</v>
      </c>
      <c r="G513" s="47">
        <v>6</v>
      </c>
      <c r="H513" s="55">
        <f>Таблица650[[#This Row],[Коэфициент стоимости]]*Таблица650[[#This Row],[Розничная цена KRW]]</f>
        <v>19380</v>
      </c>
      <c r="I513" s="17" t="str">
        <f>IF($H$1="","Введите курс",Таблица650[[#This Row],[Оптовая цена KRW за 1шт]]/$H$1)</f>
        <v>Введите курс</v>
      </c>
      <c r="J513" s="48"/>
      <c r="K513" s="18">
        <f>Таблица650[[#This Row],[Заказ коробок ]]*Таблица650[[#This Row],[Кол-во шт в коробке]]</f>
        <v>0</v>
      </c>
      <c r="L513" s="54">
        <f>Таблица650[[#This Row],[Общее кол-во шт]]*Таблица650[[#This Row],[Оптовая цена KRW за 1шт]]</f>
        <v>0</v>
      </c>
      <c r="M513" s="19" t="str">
        <f>IFERROR(Таблица650[[#This Row],[Общее кол-во шт]]*Таблица650[[#This Row],[Оптовая цена USD за 1шт]],"")</f>
        <v/>
      </c>
      <c r="N513" s="49"/>
    </row>
    <row r="514" spans="1:14" ht="22.5" customHeight="1">
      <c r="A514" s="44" t="s">
        <v>2056</v>
      </c>
      <c r="B514" s="14">
        <v>8806194036410</v>
      </c>
      <c r="C514" s="50" t="s">
        <v>2459</v>
      </c>
      <c r="D514" s="46" t="s">
        <v>6746</v>
      </c>
      <c r="E514" s="16">
        <v>42000</v>
      </c>
      <c r="F514" s="15">
        <v>0.51</v>
      </c>
      <c r="G514" s="47">
        <v>6</v>
      </c>
      <c r="H514" s="55">
        <f>Таблица650[[#This Row],[Коэфициент стоимости]]*Таблица650[[#This Row],[Розничная цена KRW]]</f>
        <v>21420</v>
      </c>
      <c r="I514" s="17" t="str">
        <f>IF($H$1="","Введите курс",Таблица650[[#This Row],[Оптовая цена KRW за 1шт]]/$H$1)</f>
        <v>Введите курс</v>
      </c>
      <c r="J514" s="48"/>
      <c r="K514" s="18">
        <f>Таблица650[[#This Row],[Заказ коробок ]]*Таблица650[[#This Row],[Кол-во шт в коробке]]</f>
        <v>0</v>
      </c>
      <c r="L514" s="54">
        <f>Таблица650[[#This Row],[Общее кол-во шт]]*Таблица650[[#This Row],[Оптовая цена KRW за 1шт]]</f>
        <v>0</v>
      </c>
      <c r="M514" s="19" t="str">
        <f>IFERROR(Таблица650[[#This Row],[Общее кол-во шт]]*Таблица650[[#This Row],[Оптовая цена USD за 1шт]],"")</f>
        <v/>
      </c>
      <c r="N514" s="49"/>
    </row>
    <row r="515" spans="1:14" ht="22.5" customHeight="1">
      <c r="A515" s="44" t="s">
        <v>2057</v>
      </c>
      <c r="B515" s="14">
        <v>8806194052366</v>
      </c>
      <c r="C515" s="50" t="s">
        <v>7199</v>
      </c>
      <c r="D515" s="46" t="s">
        <v>7200</v>
      </c>
      <c r="E515" s="16">
        <v>48000</v>
      </c>
      <c r="F515" s="15">
        <v>0.51</v>
      </c>
      <c r="G515" s="47">
        <v>6</v>
      </c>
      <c r="H515" s="55">
        <f>Таблица650[[#This Row],[Коэфициент стоимости]]*Таблица650[[#This Row],[Розничная цена KRW]]</f>
        <v>24480</v>
      </c>
      <c r="I515" s="17" t="str">
        <f>IF($H$1="","Введите курс",Таблица650[[#This Row],[Оптовая цена KRW за 1шт]]/$H$1)</f>
        <v>Введите курс</v>
      </c>
      <c r="J515" s="48"/>
      <c r="K515" s="18">
        <f>Таблица650[[#This Row],[Заказ коробок ]]*Таблица650[[#This Row],[Кол-во шт в коробке]]</f>
        <v>0</v>
      </c>
      <c r="L515" s="54">
        <f>Таблица650[[#This Row],[Общее кол-во шт]]*Таблица650[[#This Row],[Оптовая цена KRW за 1шт]]</f>
        <v>0</v>
      </c>
      <c r="M515" s="19" t="str">
        <f>IFERROR(Таблица650[[#This Row],[Общее кол-во шт]]*Таблица650[[#This Row],[Оптовая цена USD за 1шт]],"")</f>
        <v/>
      </c>
      <c r="N515" s="49"/>
    </row>
    <row r="516" spans="1:14" ht="22.5" customHeight="1">
      <c r="A516" s="44" t="s">
        <v>2058</v>
      </c>
      <c r="B516" s="14">
        <v>8806194052373</v>
      </c>
      <c r="C516" s="50" t="s">
        <v>7201</v>
      </c>
      <c r="D516" s="46" t="s">
        <v>7202</v>
      </c>
      <c r="E516" s="16">
        <v>58000</v>
      </c>
      <c r="F516" s="15">
        <v>0.51</v>
      </c>
      <c r="G516" s="47">
        <v>6</v>
      </c>
      <c r="H516" s="55">
        <f>Таблица650[[#This Row],[Коэфициент стоимости]]*Таблица650[[#This Row],[Розничная цена KRW]]</f>
        <v>29580</v>
      </c>
      <c r="I516" s="17" t="str">
        <f>IF($H$1="","Введите курс",Таблица650[[#This Row],[Оптовая цена KRW за 1шт]]/$H$1)</f>
        <v>Введите курс</v>
      </c>
      <c r="J516" s="48"/>
      <c r="K516" s="18">
        <f>Таблица650[[#This Row],[Заказ коробок ]]*Таблица650[[#This Row],[Кол-во шт в коробке]]</f>
        <v>0</v>
      </c>
      <c r="L516" s="54">
        <f>Таблица650[[#This Row],[Общее кол-во шт]]*Таблица650[[#This Row],[Оптовая цена KRW за 1шт]]</f>
        <v>0</v>
      </c>
      <c r="M516" s="19" t="str">
        <f>IFERROR(Таблица650[[#This Row],[Общее кол-во шт]]*Таблица650[[#This Row],[Оптовая цена USD за 1шт]],"")</f>
        <v/>
      </c>
      <c r="N516" s="49"/>
    </row>
    <row r="517" spans="1:14" ht="22.5" customHeight="1">
      <c r="A517" s="44" t="s">
        <v>2060</v>
      </c>
      <c r="B517" s="14">
        <v>8806194052380</v>
      </c>
      <c r="C517" s="50" t="s">
        <v>7203</v>
      </c>
      <c r="D517" s="46" t="s">
        <v>7204</v>
      </c>
      <c r="E517" s="16">
        <v>58000</v>
      </c>
      <c r="F517" s="15">
        <v>0.51</v>
      </c>
      <c r="G517" s="47">
        <v>6</v>
      </c>
      <c r="H517" s="55">
        <f>Таблица650[[#This Row],[Коэфициент стоимости]]*Таблица650[[#This Row],[Розничная цена KRW]]</f>
        <v>29580</v>
      </c>
      <c r="I517" s="17" t="str">
        <f>IF($H$1="","Введите курс",Таблица650[[#This Row],[Оптовая цена KRW за 1шт]]/$H$1)</f>
        <v>Введите курс</v>
      </c>
      <c r="J517" s="48"/>
      <c r="K517" s="18">
        <f>Таблица650[[#This Row],[Заказ коробок ]]*Таблица650[[#This Row],[Кол-во шт в коробке]]</f>
        <v>0</v>
      </c>
      <c r="L517" s="54">
        <f>Таблица650[[#This Row],[Общее кол-во шт]]*Таблица650[[#This Row],[Оптовая цена KRW за 1шт]]</f>
        <v>0</v>
      </c>
      <c r="M517" s="19" t="str">
        <f>IFERROR(Таблица650[[#This Row],[Общее кол-во шт]]*Таблица650[[#This Row],[Оптовая цена USD за 1шт]],"")</f>
        <v/>
      </c>
      <c r="N517" s="49"/>
    </row>
    <row r="518" spans="1:14" ht="22.5" customHeight="1">
      <c r="A518" s="44" t="s">
        <v>2061</v>
      </c>
      <c r="B518" s="14">
        <v>8806194052359</v>
      </c>
      <c r="C518" s="50" t="s">
        <v>7205</v>
      </c>
      <c r="D518" s="46" t="s">
        <v>7206</v>
      </c>
      <c r="E518" s="16">
        <v>48000</v>
      </c>
      <c r="F518" s="15">
        <v>0.51</v>
      </c>
      <c r="G518" s="47">
        <v>6</v>
      </c>
      <c r="H518" s="55">
        <f>Таблица650[[#This Row],[Коэфициент стоимости]]*Таблица650[[#This Row],[Розничная цена KRW]]</f>
        <v>24480</v>
      </c>
      <c r="I518" s="17" t="str">
        <f>IF($H$1="","Введите курс",Таблица650[[#This Row],[Оптовая цена KRW за 1шт]]/$H$1)</f>
        <v>Введите курс</v>
      </c>
      <c r="J518" s="48"/>
      <c r="K518" s="18">
        <f>Таблица650[[#This Row],[Заказ коробок ]]*Таблица650[[#This Row],[Кол-во шт в коробке]]</f>
        <v>0</v>
      </c>
      <c r="L518" s="54">
        <f>Таблица650[[#This Row],[Общее кол-во шт]]*Таблица650[[#This Row],[Оптовая цена KRW за 1шт]]</f>
        <v>0</v>
      </c>
      <c r="M518" s="19" t="str">
        <f>IFERROR(Таблица650[[#This Row],[Общее кол-во шт]]*Таблица650[[#This Row],[Оптовая цена USD за 1шт]],"")</f>
        <v/>
      </c>
      <c r="N518" s="49"/>
    </row>
    <row r="519" spans="1:14" ht="22.5" customHeight="1">
      <c r="A519" s="44" t="s">
        <v>2063</v>
      </c>
      <c r="B519" s="14">
        <v>8806194042879</v>
      </c>
      <c r="C519" s="50" t="s">
        <v>6753</v>
      </c>
      <c r="D519" s="46" t="s">
        <v>6754</v>
      </c>
      <c r="E519" s="16">
        <v>50000</v>
      </c>
      <c r="F519" s="15">
        <v>0.59</v>
      </c>
      <c r="G519" s="47">
        <v>6</v>
      </c>
      <c r="H519" s="55">
        <f>Таблица650[[#This Row],[Коэфициент стоимости]]*Таблица650[[#This Row],[Розничная цена KRW]]</f>
        <v>29500</v>
      </c>
      <c r="I519" s="17" t="str">
        <f>IF($H$1="","Введите курс",Таблица650[[#This Row],[Оптовая цена KRW за 1шт]]/$H$1)</f>
        <v>Введите курс</v>
      </c>
      <c r="J519" s="48"/>
      <c r="K519" s="18">
        <f>Таблица650[[#This Row],[Заказ коробок ]]*Таблица650[[#This Row],[Кол-во шт в коробке]]</f>
        <v>0</v>
      </c>
      <c r="L519" s="54">
        <f>Таблица650[[#This Row],[Общее кол-во шт]]*Таблица650[[#This Row],[Оптовая цена KRW за 1шт]]</f>
        <v>0</v>
      </c>
      <c r="M519" s="19" t="str">
        <f>IFERROR(Таблица650[[#This Row],[Общее кол-во шт]]*Таблица650[[#This Row],[Оптовая цена USD за 1шт]],"")</f>
        <v/>
      </c>
      <c r="N519" s="49"/>
    </row>
    <row r="520" spans="1:14" ht="22.5" customHeight="1">
      <c r="A520" s="44" t="s">
        <v>2065</v>
      </c>
      <c r="B520" s="14">
        <v>8806194033594</v>
      </c>
      <c r="C520" s="50" t="s">
        <v>2466</v>
      </c>
      <c r="D520" s="46" t="s">
        <v>2467</v>
      </c>
      <c r="E520" s="16">
        <v>24000</v>
      </c>
      <c r="F520" s="15">
        <v>0.51</v>
      </c>
      <c r="G520" s="47">
        <v>6</v>
      </c>
      <c r="H520" s="55">
        <f>Таблица650[[#This Row],[Коэфициент стоимости]]*Таблица650[[#This Row],[Розничная цена KRW]]</f>
        <v>12240</v>
      </c>
      <c r="I520" s="17" t="str">
        <f>IF($H$1="","Введите курс",Таблица650[[#This Row],[Оптовая цена KRW за 1шт]]/$H$1)</f>
        <v>Введите курс</v>
      </c>
      <c r="J520" s="48"/>
      <c r="K520" s="18">
        <f>Таблица650[[#This Row],[Заказ коробок ]]*Таблица650[[#This Row],[Кол-во шт в коробке]]</f>
        <v>0</v>
      </c>
      <c r="L520" s="54">
        <f>Таблица650[[#This Row],[Общее кол-во шт]]*Таблица650[[#This Row],[Оптовая цена KRW за 1шт]]</f>
        <v>0</v>
      </c>
      <c r="M520" s="19" t="str">
        <f>IFERROR(Таблица650[[#This Row],[Общее кол-во шт]]*Таблица650[[#This Row],[Оптовая цена USD за 1шт]],"")</f>
        <v/>
      </c>
      <c r="N520" s="49"/>
    </row>
    <row r="521" spans="1:14" ht="22.5" customHeight="1">
      <c r="A521" s="44" t="s">
        <v>2066</v>
      </c>
      <c r="B521" s="14">
        <v>8806194031866</v>
      </c>
      <c r="C521" s="50" t="s">
        <v>2468</v>
      </c>
      <c r="D521" s="46" t="s">
        <v>2469</v>
      </c>
      <c r="E521" s="16">
        <v>18000</v>
      </c>
      <c r="F521" s="15">
        <v>0.51</v>
      </c>
      <c r="G521" s="47">
        <v>6</v>
      </c>
      <c r="H521" s="55">
        <f>Таблица650[[#This Row],[Коэфициент стоимости]]*Таблица650[[#This Row],[Розничная цена KRW]]</f>
        <v>9180</v>
      </c>
      <c r="I521" s="17" t="str">
        <f>IF($H$1="","Введите курс",Таблица650[[#This Row],[Оптовая цена KRW за 1шт]]/$H$1)</f>
        <v>Введите курс</v>
      </c>
      <c r="J521" s="48"/>
      <c r="K521" s="18">
        <f>Таблица650[[#This Row],[Заказ коробок ]]*Таблица650[[#This Row],[Кол-во шт в коробке]]</f>
        <v>0</v>
      </c>
      <c r="L521" s="54">
        <f>Таблица650[[#This Row],[Общее кол-во шт]]*Таблица650[[#This Row],[Оптовая цена KRW за 1шт]]</f>
        <v>0</v>
      </c>
      <c r="M521" s="19" t="str">
        <f>IFERROR(Таблица650[[#This Row],[Общее кол-во шт]]*Таблица650[[#This Row],[Оптовая цена USD за 1шт]],"")</f>
        <v/>
      </c>
      <c r="N521" s="49"/>
    </row>
    <row r="522" spans="1:14" ht="22.5" customHeight="1">
      <c r="A522" s="44" t="s">
        <v>2067</v>
      </c>
      <c r="B522" s="14">
        <v>8806194025056</v>
      </c>
      <c r="C522" s="50" t="s">
        <v>2474</v>
      </c>
      <c r="D522" s="46" t="s">
        <v>2475</v>
      </c>
      <c r="E522" s="16">
        <v>9800</v>
      </c>
      <c r="F522" s="15">
        <v>0.51</v>
      </c>
      <c r="G522" s="47">
        <v>6</v>
      </c>
      <c r="H522" s="55">
        <f>Таблица650[[#This Row],[Коэфициент стоимости]]*Таблица650[[#This Row],[Розничная цена KRW]]</f>
        <v>4998</v>
      </c>
      <c r="I522" s="17" t="str">
        <f>IF($H$1="","Введите курс",Таблица650[[#This Row],[Оптовая цена KRW за 1шт]]/$H$1)</f>
        <v>Введите курс</v>
      </c>
      <c r="J522" s="48"/>
      <c r="K522" s="18">
        <f>Таблица650[[#This Row],[Заказ коробок ]]*Таблица650[[#This Row],[Кол-во шт в коробке]]</f>
        <v>0</v>
      </c>
      <c r="L522" s="54">
        <f>Таблица650[[#This Row],[Общее кол-во шт]]*Таблица650[[#This Row],[Оптовая цена KRW за 1шт]]</f>
        <v>0</v>
      </c>
      <c r="M522" s="19" t="str">
        <f>IFERROR(Таблица650[[#This Row],[Общее кол-во шт]]*Таблица650[[#This Row],[Оптовая цена USD за 1шт]],"")</f>
        <v/>
      </c>
      <c r="N522" s="49"/>
    </row>
    <row r="523" spans="1:14" ht="22.5" customHeight="1">
      <c r="A523" s="44" t="s">
        <v>2070</v>
      </c>
      <c r="B523" s="14">
        <v>8806194035420</v>
      </c>
      <c r="C523" s="50" t="s">
        <v>6748</v>
      </c>
      <c r="D523" s="46" t="s">
        <v>6749</v>
      </c>
      <c r="E523" s="16">
        <v>6500</v>
      </c>
      <c r="F523" s="15">
        <v>0.51</v>
      </c>
      <c r="G523" s="47">
        <v>6</v>
      </c>
      <c r="H523" s="55">
        <f>Таблица650[[#This Row],[Коэфициент стоимости]]*Таблица650[[#This Row],[Розничная цена KRW]]</f>
        <v>3315</v>
      </c>
      <c r="I523" s="17" t="str">
        <f>IF($H$1="","Введите курс",Таблица650[[#This Row],[Оптовая цена KRW за 1шт]]/$H$1)</f>
        <v>Введите курс</v>
      </c>
      <c r="J523" s="48"/>
      <c r="K523" s="18">
        <f>Таблица650[[#This Row],[Заказ коробок ]]*Таблица650[[#This Row],[Кол-во шт в коробке]]</f>
        <v>0</v>
      </c>
      <c r="L523" s="54">
        <f>Таблица650[[#This Row],[Общее кол-во шт]]*Таблица650[[#This Row],[Оптовая цена KRW за 1шт]]</f>
        <v>0</v>
      </c>
      <c r="M523" s="19" t="str">
        <f>IFERROR(Таблица650[[#This Row],[Общее кол-во шт]]*Таблица650[[#This Row],[Оптовая цена USD за 1шт]],"")</f>
        <v/>
      </c>
      <c r="N523" s="49"/>
    </row>
    <row r="524" spans="1:14" ht="22.5" customHeight="1">
      <c r="A524" s="44" t="s">
        <v>2073</v>
      </c>
      <c r="B524" s="14">
        <v>8806194046969</v>
      </c>
      <c r="C524" s="50" t="s">
        <v>2482</v>
      </c>
      <c r="D524" s="46" t="s">
        <v>6750</v>
      </c>
      <c r="E524" s="16">
        <v>12800</v>
      </c>
      <c r="F524" s="15">
        <v>0.51</v>
      </c>
      <c r="G524" s="47">
        <v>6</v>
      </c>
      <c r="H524" s="55">
        <f>Таблица650[[#This Row],[Коэфициент стоимости]]*Таблица650[[#This Row],[Розничная цена KRW]]</f>
        <v>6528</v>
      </c>
      <c r="I524" s="17" t="str">
        <f>IF($H$1="","Введите курс",Таблица650[[#This Row],[Оптовая цена KRW за 1шт]]/$H$1)</f>
        <v>Введите курс</v>
      </c>
      <c r="J524" s="48"/>
      <c r="K524" s="18">
        <f>Таблица650[[#This Row],[Заказ коробок ]]*Таблица650[[#This Row],[Кол-во шт в коробке]]</f>
        <v>0</v>
      </c>
      <c r="L524" s="54">
        <f>Таблица650[[#This Row],[Общее кол-во шт]]*Таблица650[[#This Row],[Оптовая цена KRW за 1шт]]</f>
        <v>0</v>
      </c>
      <c r="M524" s="19" t="str">
        <f>IFERROR(Таблица650[[#This Row],[Общее кол-во шт]]*Таблица650[[#This Row],[Оптовая цена USD за 1шт]],"")</f>
        <v/>
      </c>
      <c r="N524" s="49"/>
    </row>
    <row r="525" spans="1:14" ht="22.5" customHeight="1">
      <c r="A525" s="44" t="s">
        <v>2074</v>
      </c>
      <c r="B525" s="14">
        <v>8806194046976</v>
      </c>
      <c r="C525" s="50" t="s">
        <v>2483</v>
      </c>
      <c r="D525" s="46" t="s">
        <v>6751</v>
      </c>
      <c r="E525" s="16">
        <v>18800</v>
      </c>
      <c r="F525" s="15">
        <v>0.51</v>
      </c>
      <c r="G525" s="47">
        <v>6</v>
      </c>
      <c r="H525" s="55">
        <f>Таблица650[[#This Row],[Коэфициент стоимости]]*Таблица650[[#This Row],[Розничная цена KRW]]</f>
        <v>9588</v>
      </c>
      <c r="I525" s="17" t="str">
        <f>IF($H$1="","Введите курс",Таблица650[[#This Row],[Оптовая цена KRW за 1шт]]/$H$1)</f>
        <v>Введите курс</v>
      </c>
      <c r="J525" s="48"/>
      <c r="K525" s="18">
        <f>Таблица650[[#This Row],[Заказ коробок ]]*Таблица650[[#This Row],[Кол-во шт в коробке]]</f>
        <v>0</v>
      </c>
      <c r="L525" s="54">
        <f>Таблица650[[#This Row],[Общее кол-во шт]]*Таблица650[[#This Row],[Оптовая цена KRW за 1шт]]</f>
        <v>0</v>
      </c>
      <c r="M525" s="19" t="str">
        <f>IFERROR(Таблица650[[#This Row],[Общее кол-во шт]]*Таблица650[[#This Row],[Оптовая цена USD за 1шт]],"")</f>
        <v/>
      </c>
      <c r="N525" s="49"/>
    </row>
    <row r="526" spans="1:14" ht="22.5" customHeight="1">
      <c r="A526" s="44" t="s">
        <v>2077</v>
      </c>
      <c r="B526" s="14">
        <v>8806194044606</v>
      </c>
      <c r="C526" s="50" t="s">
        <v>1799</v>
      </c>
      <c r="D526" s="46" t="s">
        <v>2697</v>
      </c>
      <c r="E526" s="16">
        <v>2000</v>
      </c>
      <c r="F526" s="15">
        <v>0.59</v>
      </c>
      <c r="G526" s="47">
        <v>12</v>
      </c>
      <c r="H526" s="55">
        <f>Таблица650[[#This Row],[Коэфициент стоимости]]*Таблица650[[#This Row],[Розничная цена KRW]]</f>
        <v>1180</v>
      </c>
      <c r="I526" s="17" t="str">
        <f>IF($H$1="","Введите курс",Таблица650[[#This Row],[Оптовая цена KRW за 1шт]]/$H$1)</f>
        <v>Введите курс</v>
      </c>
      <c r="J526" s="48"/>
      <c r="K526" s="18">
        <f>Таблица650[[#This Row],[Заказ коробок ]]*Таблица650[[#This Row],[Кол-во шт в коробке]]</f>
        <v>0</v>
      </c>
      <c r="L526" s="54">
        <f>Таблица650[[#This Row],[Общее кол-во шт]]*Таблица650[[#This Row],[Оптовая цена KRW за 1шт]]</f>
        <v>0</v>
      </c>
      <c r="M526" s="19" t="str">
        <f>IFERROR(Таблица650[[#This Row],[Общее кол-во шт]]*Таблица650[[#This Row],[Оптовая цена USD за 1шт]],"")</f>
        <v/>
      </c>
      <c r="N526" s="49"/>
    </row>
    <row r="527" spans="1:14" s="75" customFormat="1" ht="22.5" customHeight="1">
      <c r="A527" s="44" t="s">
        <v>2080</v>
      </c>
      <c r="B527" s="63">
        <v>8806194012087</v>
      </c>
      <c r="C527" s="64" t="s">
        <v>1224</v>
      </c>
      <c r="D527" s="65" t="s">
        <v>1225</v>
      </c>
      <c r="E527" s="66">
        <v>26000</v>
      </c>
      <c r="F527" s="67"/>
      <c r="G527" s="47">
        <v>6</v>
      </c>
      <c r="H527" s="69">
        <f>Таблица650[[#This Row],[Коэфициент стоимости]]*Таблица650[[#This Row],[Розничная цена KRW]]</f>
        <v>0</v>
      </c>
      <c r="I527" s="70" t="str">
        <f>IF($H$1="","Введите курс",Таблица650[[#This Row],[Оптовая цена KRW за 1шт]]/$H$1)</f>
        <v>Введите курс</v>
      </c>
      <c r="J527" s="71"/>
      <c r="K527" s="72">
        <f>Таблица650[[#This Row],[Заказ коробок ]]*Таблица650[[#This Row],[Кол-во шт в коробке]]</f>
        <v>0</v>
      </c>
      <c r="L527" s="73">
        <f>Таблица650[[#This Row],[Общее кол-во шт]]*Таблица650[[#This Row],[Оптовая цена KRW за 1шт]]</f>
        <v>0</v>
      </c>
      <c r="M527" s="74" t="str">
        <f>IFERROR(Таблица650[[#This Row],[Общее кол-во шт]]*Таблица650[[#This Row],[Оптовая цена USD за 1шт]],"")</f>
        <v/>
      </c>
      <c r="N527" s="57" t="s">
        <v>4288</v>
      </c>
    </row>
    <row r="528" spans="1:14" ht="22.5" customHeight="1">
      <c r="A528" s="44" t="s">
        <v>2083</v>
      </c>
      <c r="B528" s="14">
        <v>8806194035994</v>
      </c>
      <c r="C528" s="50" t="s">
        <v>2395</v>
      </c>
      <c r="D528" s="46" t="s">
        <v>6725</v>
      </c>
      <c r="E528" s="16">
        <v>12000</v>
      </c>
      <c r="F528" s="15">
        <v>0.59</v>
      </c>
      <c r="G528" s="47">
        <v>6</v>
      </c>
      <c r="H528" s="55">
        <f>Таблица650[[#This Row],[Коэфициент стоимости]]*Таблица650[[#This Row],[Розничная цена KRW]]</f>
        <v>7080</v>
      </c>
      <c r="I528" s="17" t="str">
        <f>IF($H$1="","Введите курс",Таблица650[[#This Row],[Оптовая цена KRW за 1шт]]/$H$1)</f>
        <v>Введите курс</v>
      </c>
      <c r="J528" s="48"/>
      <c r="K528" s="18">
        <f>Таблица650[[#This Row],[Заказ коробок ]]*Таблица650[[#This Row],[Кол-во шт в коробке]]</f>
        <v>0</v>
      </c>
      <c r="L528" s="54">
        <f>Таблица650[[#This Row],[Общее кол-во шт]]*Таблица650[[#This Row],[Оптовая цена KRW за 1шт]]</f>
        <v>0</v>
      </c>
      <c r="M528" s="19" t="str">
        <f>IFERROR(Таблица650[[#This Row],[Общее кол-во шт]]*Таблица650[[#This Row],[Оптовая цена USD за 1шт]],"")</f>
        <v/>
      </c>
      <c r="N528" s="49"/>
    </row>
    <row r="529" spans="1:14" ht="22.5" customHeight="1">
      <c r="A529" s="44" t="s">
        <v>2086</v>
      </c>
      <c r="B529" s="14">
        <v>8806194014524</v>
      </c>
      <c r="C529" s="50" t="s">
        <v>6393</v>
      </c>
      <c r="D529" s="46" t="s">
        <v>6394</v>
      </c>
      <c r="E529" s="16">
        <v>15000</v>
      </c>
      <c r="F529" s="15">
        <v>0.51</v>
      </c>
      <c r="G529" s="47">
        <v>6</v>
      </c>
      <c r="H529" s="55">
        <f>Таблица650[[#This Row],[Коэфициент стоимости]]*Таблица650[[#This Row],[Розничная цена KRW]]</f>
        <v>7650</v>
      </c>
      <c r="I529" s="17" t="str">
        <f>IF($H$1="","Введите курс",Таблица650[[#This Row],[Оптовая цена KRW за 1шт]]/$H$1)</f>
        <v>Введите курс</v>
      </c>
      <c r="J529" s="48"/>
      <c r="K529" s="18">
        <f>Таблица650[[#This Row],[Заказ коробок ]]*Таблица650[[#This Row],[Кол-во шт в коробке]]</f>
        <v>0</v>
      </c>
      <c r="L529" s="54">
        <f>Таблица650[[#This Row],[Общее кол-во шт]]*Таблица650[[#This Row],[Оптовая цена KRW за 1шт]]</f>
        <v>0</v>
      </c>
      <c r="M529" s="19" t="str">
        <f>IFERROR(Таблица650[[#This Row],[Общее кол-во шт]]*Таблица650[[#This Row],[Оптовая цена USD за 1шт]],"")</f>
        <v/>
      </c>
      <c r="N529" s="49"/>
    </row>
    <row r="530" spans="1:14" ht="22.5" customHeight="1">
      <c r="A530" s="44" t="s">
        <v>2087</v>
      </c>
      <c r="B530" s="14">
        <v>8806194065731</v>
      </c>
      <c r="C530" s="50" t="s">
        <v>2672</v>
      </c>
      <c r="D530" s="46" t="s">
        <v>2673</v>
      </c>
      <c r="E530" s="16">
        <v>38000</v>
      </c>
      <c r="F530" s="15">
        <v>0.51</v>
      </c>
      <c r="G530" s="47">
        <v>6</v>
      </c>
      <c r="H530" s="55">
        <f>Таблица650[[#This Row],[Коэфициент стоимости]]*Таблица650[[#This Row],[Розничная цена KRW]]</f>
        <v>19380</v>
      </c>
      <c r="I530" s="17" t="str">
        <f>IF($H$1="","Введите курс",Таблица650[[#This Row],[Оптовая цена KRW за 1шт]]/$H$1)</f>
        <v>Введите курс</v>
      </c>
      <c r="J530" s="48"/>
      <c r="K530" s="18">
        <f>Таблица650[[#This Row],[Заказ коробок ]]*Таблица650[[#This Row],[Кол-во шт в коробке]]</f>
        <v>0</v>
      </c>
      <c r="L530" s="54">
        <f>Таблица650[[#This Row],[Общее кол-во шт]]*Таблица650[[#This Row],[Оптовая цена KRW за 1шт]]</f>
        <v>0</v>
      </c>
      <c r="M530" s="19" t="str">
        <f>IFERROR(Таблица650[[#This Row],[Общее кол-во шт]]*Таблица650[[#This Row],[Оптовая цена USD за 1шт]],"")</f>
        <v/>
      </c>
      <c r="N530" s="49"/>
    </row>
    <row r="531" spans="1:14" ht="22.5" customHeight="1">
      <c r="A531" s="44" t="s">
        <v>2089</v>
      </c>
      <c r="B531" s="14">
        <v>8806194032900</v>
      </c>
      <c r="C531" s="50" t="s">
        <v>1351</v>
      </c>
      <c r="D531" s="46" t="s">
        <v>1352</v>
      </c>
      <c r="E531" s="16">
        <v>30000</v>
      </c>
      <c r="F531" s="15">
        <v>0.51</v>
      </c>
      <c r="G531" s="47">
        <v>6</v>
      </c>
      <c r="H531" s="55">
        <f>Таблица650[[#This Row],[Коэфициент стоимости]]*Таблица650[[#This Row],[Розничная цена KRW]]</f>
        <v>15300</v>
      </c>
      <c r="I531" s="17" t="str">
        <f>IF($H$1="","Введите курс",Таблица650[[#This Row],[Оптовая цена KRW за 1шт]]/$H$1)</f>
        <v>Введите курс</v>
      </c>
      <c r="J531" s="48"/>
      <c r="K531" s="18">
        <f>Таблица650[[#This Row],[Заказ коробок ]]*Таблица650[[#This Row],[Кол-во шт в коробке]]</f>
        <v>0</v>
      </c>
      <c r="L531" s="54">
        <f>Таблица650[[#This Row],[Общее кол-во шт]]*Таблица650[[#This Row],[Оптовая цена KRW за 1шт]]</f>
        <v>0</v>
      </c>
      <c r="M531" s="19" t="str">
        <f>IFERROR(Таблица650[[#This Row],[Общее кол-во шт]]*Таблица650[[#This Row],[Оптовая цена USD за 1шт]],"")</f>
        <v/>
      </c>
      <c r="N531" s="49"/>
    </row>
    <row r="532" spans="1:14" ht="22.5" customHeight="1">
      <c r="A532" s="44" t="s">
        <v>2091</v>
      </c>
      <c r="B532" s="14">
        <v>8806194039770</v>
      </c>
      <c r="C532" s="50" t="s">
        <v>1840</v>
      </c>
      <c r="D532" s="46" t="s">
        <v>6520</v>
      </c>
      <c r="E532" s="16">
        <v>5900</v>
      </c>
      <c r="F532" s="15">
        <v>0.51</v>
      </c>
      <c r="G532" s="47">
        <v>6</v>
      </c>
      <c r="H532" s="55">
        <f>Таблица650[[#This Row],[Коэфициент стоимости]]*Таблица650[[#This Row],[Розничная цена KRW]]</f>
        <v>3009</v>
      </c>
      <c r="I532" s="17" t="str">
        <f>IF($H$1="","Введите курс",Таблица650[[#This Row],[Оптовая цена KRW за 1шт]]/$H$1)</f>
        <v>Введите курс</v>
      </c>
      <c r="J532" s="48"/>
      <c r="K532" s="18">
        <f>Таблица650[[#This Row],[Заказ коробок ]]*Таблица650[[#This Row],[Кол-во шт в коробке]]</f>
        <v>0</v>
      </c>
      <c r="L532" s="54">
        <f>Таблица650[[#This Row],[Общее кол-во шт]]*Таблица650[[#This Row],[Оптовая цена KRW за 1шт]]</f>
        <v>0</v>
      </c>
      <c r="M532" s="19" t="str">
        <f>IFERROR(Таблица650[[#This Row],[Общее кол-во шт]]*Таблица650[[#This Row],[Оптовая цена USD за 1шт]],"")</f>
        <v/>
      </c>
      <c r="N532" s="49"/>
    </row>
    <row r="533" spans="1:14" ht="22.5" customHeight="1">
      <c r="A533" s="44" t="s">
        <v>2093</v>
      </c>
      <c r="B533" s="14">
        <v>8806358594473</v>
      </c>
      <c r="C533" s="50" t="s">
        <v>1909</v>
      </c>
      <c r="D533" s="46" t="s">
        <v>6547</v>
      </c>
      <c r="E533" s="16">
        <v>4200</v>
      </c>
      <c r="F533" s="15">
        <v>0.51</v>
      </c>
      <c r="G533" s="47">
        <v>10</v>
      </c>
      <c r="H533" s="55">
        <f>Таблица650[[#This Row],[Коэфициент стоимости]]*Таблица650[[#This Row],[Розничная цена KRW]]</f>
        <v>2142</v>
      </c>
      <c r="I533" s="17" t="str">
        <f>IF($H$1="","Введите курс",Таблица650[[#This Row],[Оптовая цена KRW за 1шт]]/$H$1)</f>
        <v>Введите курс</v>
      </c>
      <c r="J533" s="48"/>
      <c r="K533" s="18">
        <f>Таблица650[[#This Row],[Заказ коробок ]]*Таблица650[[#This Row],[Кол-во шт в коробке]]</f>
        <v>0</v>
      </c>
      <c r="L533" s="54">
        <f>Таблица650[[#This Row],[Общее кол-во шт]]*Таблица650[[#This Row],[Оптовая цена KRW за 1шт]]</f>
        <v>0</v>
      </c>
      <c r="M533" s="19" t="str">
        <f>IFERROR(Таблица650[[#This Row],[Общее кол-во шт]]*Таблица650[[#This Row],[Оптовая цена USD за 1шт]],"")</f>
        <v/>
      </c>
      <c r="N533" s="49"/>
    </row>
    <row r="534" spans="1:14" ht="22.5" customHeight="1">
      <c r="A534" s="44" t="s">
        <v>2095</v>
      </c>
      <c r="B534" s="14">
        <v>8806194040691</v>
      </c>
      <c r="C534" s="50" t="s">
        <v>6621</v>
      </c>
      <c r="D534" s="46" t="s">
        <v>6622</v>
      </c>
      <c r="E534" s="16">
        <v>52000</v>
      </c>
      <c r="F534" s="15">
        <v>0.51</v>
      </c>
      <c r="G534" s="47">
        <v>6</v>
      </c>
      <c r="H534" s="55">
        <f>Таблица650[[#This Row],[Коэфициент стоимости]]*Таблица650[[#This Row],[Розничная цена KRW]]</f>
        <v>26520</v>
      </c>
      <c r="I534" s="17" t="str">
        <f>IF($H$1="","Введите курс",Таблица650[[#This Row],[Оптовая цена KRW за 1шт]]/$H$1)</f>
        <v>Введите курс</v>
      </c>
      <c r="J534" s="48"/>
      <c r="K534" s="18">
        <f>Таблица650[[#This Row],[Заказ коробок ]]*Таблица650[[#This Row],[Кол-во шт в коробке]]</f>
        <v>0</v>
      </c>
      <c r="L534" s="54">
        <f>Таблица650[[#This Row],[Общее кол-во шт]]*Таблица650[[#This Row],[Оптовая цена KRW за 1шт]]</f>
        <v>0</v>
      </c>
      <c r="M534" s="19" t="str">
        <f>IFERROR(Таблица650[[#This Row],[Общее кол-во шт]]*Таблица650[[#This Row],[Оптовая цена USD за 1шт]],"")</f>
        <v/>
      </c>
      <c r="N534" s="49"/>
    </row>
    <row r="535" spans="1:14" ht="22.5" customHeight="1">
      <c r="A535" s="44" t="s">
        <v>2097</v>
      </c>
      <c r="B535" s="14">
        <v>8806194040684</v>
      </c>
      <c r="C535" s="50" t="s">
        <v>6627</v>
      </c>
      <c r="D535" s="46" t="s">
        <v>6628</v>
      </c>
      <c r="E535" s="16">
        <v>52000</v>
      </c>
      <c r="F535" s="15">
        <v>0.51</v>
      </c>
      <c r="G535" s="47">
        <v>6</v>
      </c>
      <c r="H535" s="55">
        <f>Таблица650[[#This Row],[Коэфициент стоимости]]*Таблица650[[#This Row],[Розничная цена KRW]]</f>
        <v>26520</v>
      </c>
      <c r="I535" s="17" t="str">
        <f>IF($H$1="","Введите курс",Таблица650[[#This Row],[Оптовая цена KRW за 1шт]]/$H$1)</f>
        <v>Введите курс</v>
      </c>
      <c r="J535" s="48"/>
      <c r="K535" s="18">
        <f>Таблица650[[#This Row],[Заказ коробок ]]*Таблица650[[#This Row],[Кол-во шт в коробке]]</f>
        <v>0</v>
      </c>
      <c r="L535" s="54">
        <f>Таблица650[[#This Row],[Общее кол-во шт]]*Таблица650[[#This Row],[Оптовая цена KRW за 1шт]]</f>
        <v>0</v>
      </c>
      <c r="M535" s="19" t="str">
        <f>IFERROR(Таблица650[[#This Row],[Общее кол-во шт]]*Таблица650[[#This Row],[Оптовая цена USD за 1шт]],"")</f>
        <v/>
      </c>
      <c r="N535" s="49"/>
    </row>
    <row r="536" spans="1:14" ht="22.5" customHeight="1">
      <c r="A536" s="44" t="s">
        <v>2099</v>
      </c>
      <c r="B536" s="14">
        <v>8806194014852</v>
      </c>
      <c r="C536" s="50" t="s">
        <v>2388</v>
      </c>
      <c r="D536" s="46" t="s">
        <v>2389</v>
      </c>
      <c r="E536" s="16">
        <v>12000</v>
      </c>
      <c r="F536" s="15">
        <v>0.59</v>
      </c>
      <c r="G536" s="47">
        <v>6</v>
      </c>
      <c r="H536" s="55">
        <f>Таблица650[[#This Row],[Коэфициент стоимости]]*Таблица650[[#This Row],[Розничная цена KRW]]</f>
        <v>7080</v>
      </c>
      <c r="I536" s="17" t="str">
        <f>IF($H$1="","Введите курс",Таблица650[[#This Row],[Оптовая цена KRW за 1шт]]/$H$1)</f>
        <v>Введите курс</v>
      </c>
      <c r="J536" s="48"/>
      <c r="K536" s="18">
        <f>Таблица650[[#This Row],[Заказ коробок ]]*Таблица650[[#This Row],[Кол-во шт в коробке]]</f>
        <v>0</v>
      </c>
      <c r="L536" s="54">
        <f>Таблица650[[#This Row],[Общее кол-во шт]]*Таблица650[[#This Row],[Оптовая цена KRW за 1шт]]</f>
        <v>0</v>
      </c>
      <c r="M536" s="19" t="str">
        <f>IFERROR(Таблица650[[#This Row],[Общее кол-во шт]]*Таблица650[[#This Row],[Оптовая цена USD за 1шт]],"")</f>
        <v/>
      </c>
      <c r="N536" s="49"/>
    </row>
    <row r="537" spans="1:14" ht="22.5" customHeight="1">
      <c r="A537" s="44" t="s">
        <v>2100</v>
      </c>
      <c r="B537" s="14">
        <v>8806194031927</v>
      </c>
      <c r="C537" s="50" t="s">
        <v>2460</v>
      </c>
      <c r="D537" s="46" t="s">
        <v>2461</v>
      </c>
      <c r="E537" s="16">
        <v>22000</v>
      </c>
      <c r="F537" s="15">
        <v>0.51</v>
      </c>
      <c r="G537" s="47">
        <v>6</v>
      </c>
      <c r="H537" s="55">
        <f>Таблица650[[#This Row],[Коэфициент стоимости]]*Таблица650[[#This Row],[Розничная цена KRW]]</f>
        <v>11220</v>
      </c>
      <c r="I537" s="17" t="str">
        <f>IF($H$1="","Введите курс",Таблица650[[#This Row],[Оптовая цена KRW за 1шт]]/$H$1)</f>
        <v>Введите курс</v>
      </c>
      <c r="J537" s="48"/>
      <c r="K537" s="18">
        <f>Таблица650[[#This Row],[Заказ коробок ]]*Таблица650[[#This Row],[Кол-во шт в коробке]]</f>
        <v>0</v>
      </c>
      <c r="L537" s="54">
        <f>Таблица650[[#This Row],[Общее кол-во шт]]*Таблица650[[#This Row],[Оптовая цена KRW за 1шт]]</f>
        <v>0</v>
      </c>
      <c r="M537" s="19" t="str">
        <f>IFERROR(Таблица650[[#This Row],[Общее кол-во шт]]*Таблица650[[#This Row],[Оптовая цена USD за 1шт]],"")</f>
        <v/>
      </c>
      <c r="N537" s="49"/>
    </row>
    <row r="538" spans="1:14" ht="22.5" customHeight="1">
      <c r="A538" s="44" t="s">
        <v>2101</v>
      </c>
      <c r="B538" s="14">
        <v>8806194042916</v>
      </c>
      <c r="C538" s="50" t="s">
        <v>1982</v>
      </c>
      <c r="D538" s="46" t="s">
        <v>6570</v>
      </c>
      <c r="E538" s="16">
        <v>14800</v>
      </c>
      <c r="F538" s="15">
        <v>0.51</v>
      </c>
      <c r="G538" s="47">
        <v>6</v>
      </c>
      <c r="H538" s="55">
        <f>Таблица650[[#This Row],[Коэфициент стоимости]]*Таблица650[[#This Row],[Розничная цена KRW]]</f>
        <v>7548</v>
      </c>
      <c r="I538" s="17" t="str">
        <f>IF($H$1="","Введите курс",Таблица650[[#This Row],[Оптовая цена KRW за 1шт]]/$H$1)</f>
        <v>Введите курс</v>
      </c>
      <c r="J538" s="48"/>
      <c r="K538" s="18">
        <f>Таблица650[[#This Row],[Заказ коробок ]]*Таблица650[[#This Row],[Кол-во шт в коробке]]</f>
        <v>0</v>
      </c>
      <c r="L538" s="54">
        <f>Таблица650[[#This Row],[Общее кол-во шт]]*Таблица650[[#This Row],[Оптовая цена KRW за 1шт]]</f>
        <v>0</v>
      </c>
      <c r="M538" s="19" t="str">
        <f>IFERROR(Таблица650[[#This Row],[Общее кол-во шт]]*Таблица650[[#This Row],[Оптовая цена USD за 1шт]],"")</f>
        <v/>
      </c>
      <c r="N538" s="49"/>
    </row>
    <row r="539" spans="1:14" ht="22.5" customHeight="1">
      <c r="A539" s="44" t="s">
        <v>2102</v>
      </c>
      <c r="B539" s="14">
        <v>8806194026879</v>
      </c>
      <c r="C539" s="50" t="s">
        <v>6518</v>
      </c>
      <c r="D539" s="46" t="s">
        <v>6519</v>
      </c>
      <c r="E539" s="16">
        <v>4900</v>
      </c>
      <c r="F539" s="15">
        <v>0.51</v>
      </c>
      <c r="G539" s="47">
        <v>6</v>
      </c>
      <c r="H539" s="55">
        <f>Таблица650[[#This Row],[Коэфициент стоимости]]*Таблица650[[#This Row],[Розничная цена KRW]]</f>
        <v>2499</v>
      </c>
      <c r="I539" s="17" t="str">
        <f>IF($H$1="","Введите курс",Таблица650[[#This Row],[Оптовая цена KRW за 1шт]]/$H$1)</f>
        <v>Введите курс</v>
      </c>
      <c r="J539" s="48"/>
      <c r="K539" s="18">
        <f>Таблица650[[#This Row],[Заказ коробок ]]*Таблица650[[#This Row],[Кол-во шт в коробке]]</f>
        <v>0</v>
      </c>
      <c r="L539" s="54">
        <f>Таблица650[[#This Row],[Общее кол-во шт]]*Таблица650[[#This Row],[Оптовая цена KRW за 1шт]]</f>
        <v>0</v>
      </c>
      <c r="M539" s="19" t="str">
        <f>IFERROR(Таблица650[[#This Row],[Общее кол-во шт]]*Таблица650[[#This Row],[Оптовая цена USD за 1шт]],"")</f>
        <v/>
      </c>
      <c r="N539" s="49"/>
    </row>
    <row r="540" spans="1:14" ht="22.5" customHeight="1">
      <c r="A540" s="44" t="s">
        <v>2103</v>
      </c>
      <c r="B540" s="14">
        <v>8806358518349</v>
      </c>
      <c r="C540" s="50" t="s">
        <v>1544</v>
      </c>
      <c r="D540" s="46" t="s">
        <v>6768</v>
      </c>
      <c r="E540" s="16">
        <v>3800</v>
      </c>
      <c r="F540" s="15">
        <v>0.51</v>
      </c>
      <c r="G540" s="47">
        <v>12</v>
      </c>
      <c r="H540" s="55">
        <f>Таблица650[[#This Row],[Коэфициент стоимости]]*Таблица650[[#This Row],[Розничная цена KRW]]</f>
        <v>1938</v>
      </c>
      <c r="I540" s="17" t="str">
        <f>IF($H$1="","Введите курс",Таблица650[[#This Row],[Оптовая цена KRW за 1шт]]/$H$1)</f>
        <v>Введите курс</v>
      </c>
      <c r="J540" s="48"/>
      <c r="K540" s="18">
        <f>Таблица650[[#This Row],[Заказ коробок ]]*Таблица650[[#This Row],[Кол-во шт в коробке]]</f>
        <v>0</v>
      </c>
      <c r="L540" s="54">
        <f>Таблица650[[#This Row],[Общее кол-во шт]]*Таблица650[[#This Row],[Оптовая цена KRW за 1шт]]</f>
        <v>0</v>
      </c>
      <c r="M540" s="19" t="str">
        <f>IFERROR(Таблица650[[#This Row],[Общее кол-во шт]]*Таблица650[[#This Row],[Оптовая цена USD за 1шт]],"")</f>
        <v/>
      </c>
      <c r="N540" s="49"/>
    </row>
    <row r="541" spans="1:14" ht="22.5" customHeight="1">
      <c r="A541" s="44" t="s">
        <v>2104</v>
      </c>
      <c r="B541" s="14">
        <v>8806194054872</v>
      </c>
      <c r="C541" s="50" t="s">
        <v>7207</v>
      </c>
      <c r="D541" s="46" t="s">
        <v>7208</v>
      </c>
      <c r="E541" s="16">
        <v>21800</v>
      </c>
      <c r="F541" s="15">
        <v>0.59</v>
      </c>
      <c r="G541" s="47">
        <v>6</v>
      </c>
      <c r="H541" s="55">
        <f>Таблица650[[#This Row],[Коэфициент стоимости]]*Таблица650[[#This Row],[Розничная цена KRW]]</f>
        <v>12862</v>
      </c>
      <c r="I541" s="17" t="str">
        <f>IF($H$1="","Введите курс",Таблица650[[#This Row],[Оптовая цена KRW за 1шт]]/$H$1)</f>
        <v>Введите курс</v>
      </c>
      <c r="J541" s="48"/>
      <c r="K541" s="18">
        <f>Таблица650[[#This Row],[Заказ коробок ]]*Таблица650[[#This Row],[Кол-во шт в коробке]]</f>
        <v>0</v>
      </c>
      <c r="L541" s="54">
        <f>Таблица650[[#This Row],[Общее кол-во шт]]*Таблица650[[#This Row],[Оптовая цена KRW за 1шт]]</f>
        <v>0</v>
      </c>
      <c r="M541" s="19" t="str">
        <f>IFERROR(Таблица650[[#This Row],[Общее кол-во шт]]*Таблица650[[#This Row],[Оптовая цена USD за 1шт]],"")</f>
        <v/>
      </c>
      <c r="N541" s="49"/>
    </row>
    <row r="542" spans="1:14" ht="22.5" customHeight="1">
      <c r="A542" s="44" t="s">
        <v>2105</v>
      </c>
      <c r="B542" s="14">
        <v>8806194032290</v>
      </c>
      <c r="C542" s="50" t="s">
        <v>1484</v>
      </c>
      <c r="D542" s="46" t="s">
        <v>6442</v>
      </c>
      <c r="E542" s="16">
        <v>16800</v>
      </c>
      <c r="F542" s="15">
        <v>0.51</v>
      </c>
      <c r="G542" s="47">
        <v>3</v>
      </c>
      <c r="H542" s="55">
        <f>Таблица650[[#This Row],[Коэфициент стоимости]]*Таблица650[[#This Row],[Розничная цена KRW]]</f>
        <v>8568</v>
      </c>
      <c r="I542" s="17" t="str">
        <f>IF($H$1="","Введите курс",Таблица650[[#This Row],[Оптовая цена KRW за 1шт]]/$H$1)</f>
        <v>Введите курс</v>
      </c>
      <c r="J542" s="48"/>
      <c r="K542" s="18">
        <f>Таблица650[[#This Row],[Заказ коробок ]]*Таблица650[[#This Row],[Кол-во шт в коробке]]</f>
        <v>0</v>
      </c>
      <c r="L542" s="54">
        <f>Таблица650[[#This Row],[Общее кол-во шт]]*Таблица650[[#This Row],[Оптовая цена KRW за 1шт]]</f>
        <v>0</v>
      </c>
      <c r="M542" s="19" t="str">
        <f>IFERROR(Таблица650[[#This Row],[Общее кол-во шт]]*Таблица650[[#This Row],[Оптовая цена USD за 1шт]],"")</f>
        <v/>
      </c>
      <c r="N542" s="49"/>
    </row>
    <row r="543" spans="1:14" ht="22.5" customHeight="1">
      <c r="A543" s="44" t="s">
        <v>2106</v>
      </c>
      <c r="B543" s="14">
        <v>8806194034805</v>
      </c>
      <c r="C543" s="50" t="s">
        <v>7209</v>
      </c>
      <c r="D543" s="46" t="s">
        <v>7210</v>
      </c>
      <c r="E543" s="16">
        <v>9800</v>
      </c>
      <c r="F543" s="15">
        <v>0.51</v>
      </c>
      <c r="G543" s="47">
        <v>6</v>
      </c>
      <c r="H543" s="55">
        <f>Таблица650[[#This Row],[Коэфициент стоимости]]*Таблица650[[#This Row],[Розничная цена KRW]]</f>
        <v>4998</v>
      </c>
      <c r="I543" s="17" t="str">
        <f>IF($H$1="","Введите курс",Таблица650[[#This Row],[Оптовая цена KRW за 1шт]]/$H$1)</f>
        <v>Введите курс</v>
      </c>
      <c r="J543" s="48"/>
      <c r="K543" s="18">
        <f>Таблица650[[#This Row],[Заказ коробок ]]*Таблица650[[#This Row],[Кол-во шт в коробке]]</f>
        <v>0</v>
      </c>
      <c r="L543" s="54">
        <f>Таблица650[[#This Row],[Общее кол-во шт]]*Таблица650[[#This Row],[Оптовая цена KRW за 1шт]]</f>
        <v>0</v>
      </c>
      <c r="M543" s="19" t="str">
        <f>IFERROR(Таблица650[[#This Row],[Общее кол-во шт]]*Таблица650[[#This Row],[Оптовая цена USD за 1шт]],"")</f>
        <v/>
      </c>
      <c r="N543" s="49"/>
    </row>
    <row r="544" spans="1:14" ht="22.5" customHeight="1">
      <c r="A544" s="44" t="s">
        <v>2107</v>
      </c>
      <c r="B544" s="14">
        <v>8806194032283</v>
      </c>
      <c r="C544" s="50" t="s">
        <v>1482</v>
      </c>
      <c r="D544" s="46" t="s">
        <v>6441</v>
      </c>
      <c r="E544" s="16">
        <v>16800</v>
      </c>
      <c r="F544" s="15">
        <v>0.51</v>
      </c>
      <c r="G544" s="47">
        <v>3</v>
      </c>
      <c r="H544" s="55">
        <f>Таблица650[[#This Row],[Коэфициент стоимости]]*Таблица650[[#This Row],[Розничная цена KRW]]</f>
        <v>8568</v>
      </c>
      <c r="I544" s="17" t="str">
        <f>IF($H$1="","Введите курс",Таблица650[[#This Row],[Оптовая цена KRW за 1шт]]/$H$1)</f>
        <v>Введите курс</v>
      </c>
      <c r="J544" s="48"/>
      <c r="K544" s="18">
        <f>Таблица650[[#This Row],[Заказ коробок ]]*Таблица650[[#This Row],[Кол-во шт в коробке]]</f>
        <v>0</v>
      </c>
      <c r="L544" s="54">
        <f>Таблица650[[#This Row],[Общее кол-во шт]]*Таблица650[[#This Row],[Оптовая цена KRW за 1шт]]</f>
        <v>0</v>
      </c>
      <c r="M544" s="19" t="str">
        <f>IFERROR(Таблица650[[#This Row],[Общее кол-во шт]]*Таблица650[[#This Row],[Оптовая цена USD за 1шт]],"")</f>
        <v/>
      </c>
      <c r="N544" s="49"/>
    </row>
    <row r="545" spans="1:14" s="75" customFormat="1" ht="22.5" customHeight="1">
      <c r="A545" s="44" t="s">
        <v>2108</v>
      </c>
      <c r="B545" s="63">
        <v>8806194006918</v>
      </c>
      <c r="C545" s="64" t="s">
        <v>1255</v>
      </c>
      <c r="D545" s="65" t="s">
        <v>6383</v>
      </c>
      <c r="E545" s="66">
        <v>18000</v>
      </c>
      <c r="F545" s="67"/>
      <c r="G545" s="47">
        <v>6</v>
      </c>
      <c r="H545" s="69">
        <f>Таблица650[[#This Row],[Коэфициент стоимости]]*Таблица650[[#This Row],[Розничная цена KRW]]</f>
        <v>0</v>
      </c>
      <c r="I545" s="70" t="str">
        <f>IF($H$1="","Введите курс",Таблица650[[#This Row],[Оптовая цена KRW за 1шт]]/$H$1)</f>
        <v>Введите курс</v>
      </c>
      <c r="J545" s="71"/>
      <c r="K545" s="72">
        <f>Таблица650[[#This Row],[Заказ коробок ]]*Таблица650[[#This Row],[Кол-во шт в коробке]]</f>
        <v>0</v>
      </c>
      <c r="L545" s="73">
        <f>Таблица650[[#This Row],[Общее кол-во шт]]*Таблица650[[#This Row],[Оптовая цена KRW за 1шт]]</f>
        <v>0</v>
      </c>
      <c r="M545" s="74" t="str">
        <f>IFERROR(Таблица650[[#This Row],[Общее кол-во шт]]*Таблица650[[#This Row],[Оптовая цена USD за 1шт]],"")</f>
        <v/>
      </c>
      <c r="N545" s="57" t="s">
        <v>4288</v>
      </c>
    </row>
    <row r="546" spans="1:14" ht="22.5" customHeight="1">
      <c r="A546" s="44" t="s">
        <v>2109</v>
      </c>
      <c r="B546" s="14">
        <v>8806194053868</v>
      </c>
      <c r="C546" s="50" t="s">
        <v>6449</v>
      </c>
      <c r="D546" s="46" t="s">
        <v>6450</v>
      </c>
      <c r="E546" s="16">
        <v>8800</v>
      </c>
      <c r="F546" s="15">
        <v>0.51</v>
      </c>
      <c r="G546" s="47">
        <v>6</v>
      </c>
      <c r="H546" s="55">
        <f>Таблица650[[#This Row],[Коэфициент стоимости]]*Таблица650[[#This Row],[Розничная цена KRW]]</f>
        <v>4488</v>
      </c>
      <c r="I546" s="17" t="str">
        <f>IF($H$1="","Введите курс",Таблица650[[#This Row],[Оптовая цена KRW за 1шт]]/$H$1)</f>
        <v>Введите курс</v>
      </c>
      <c r="J546" s="48"/>
      <c r="K546" s="18">
        <f>Таблица650[[#This Row],[Заказ коробок ]]*Таблица650[[#This Row],[Кол-во шт в коробке]]</f>
        <v>0</v>
      </c>
      <c r="L546" s="54">
        <f>Таблица650[[#This Row],[Общее кол-во шт]]*Таблица650[[#This Row],[Оптовая цена KRW за 1шт]]</f>
        <v>0</v>
      </c>
      <c r="M546" s="19" t="str">
        <f>IFERROR(Таблица650[[#This Row],[Общее кол-во шт]]*Таблица650[[#This Row],[Оптовая цена USD за 1шт]],"")</f>
        <v/>
      </c>
      <c r="N546" s="49"/>
    </row>
    <row r="547" spans="1:14" ht="22.5" customHeight="1">
      <c r="A547" s="44" t="s">
        <v>2110</v>
      </c>
      <c r="B547" s="14">
        <v>8806194044613</v>
      </c>
      <c r="C547" s="50" t="s">
        <v>1801</v>
      </c>
      <c r="D547" s="46" t="s">
        <v>2695</v>
      </c>
      <c r="E547" s="16">
        <v>2000</v>
      </c>
      <c r="F547" s="15">
        <v>0.59</v>
      </c>
      <c r="G547" s="47">
        <v>12</v>
      </c>
      <c r="H547" s="55">
        <f>Таблица650[[#This Row],[Коэфициент стоимости]]*Таблица650[[#This Row],[Розничная цена KRW]]</f>
        <v>1180</v>
      </c>
      <c r="I547" s="17" t="str">
        <f>IF($H$1="","Введите курс",Таблица650[[#This Row],[Оптовая цена KRW за 1шт]]/$H$1)</f>
        <v>Введите курс</v>
      </c>
      <c r="J547" s="48"/>
      <c r="K547" s="18">
        <f>Таблица650[[#This Row],[Заказ коробок ]]*Таблица650[[#This Row],[Кол-во шт в коробке]]</f>
        <v>0</v>
      </c>
      <c r="L547" s="54">
        <f>Таблица650[[#This Row],[Общее кол-во шт]]*Таблица650[[#This Row],[Оптовая цена KRW за 1шт]]</f>
        <v>0</v>
      </c>
      <c r="M547" s="19" t="str">
        <f>IFERROR(Таблица650[[#This Row],[Общее кол-во шт]]*Таблица650[[#This Row],[Оптовая цена USD за 1шт]],"")</f>
        <v/>
      </c>
      <c r="N547" s="49"/>
    </row>
    <row r="548" spans="1:14" ht="22.5" customHeight="1">
      <c r="A548" s="44" t="s">
        <v>2111</v>
      </c>
      <c r="B548" s="14">
        <v>8806194010427</v>
      </c>
      <c r="C548" s="50" t="s">
        <v>2329</v>
      </c>
      <c r="D548" s="46" t="s">
        <v>6676</v>
      </c>
      <c r="E548" s="16">
        <v>9500</v>
      </c>
      <c r="F548" s="15">
        <v>0.51</v>
      </c>
      <c r="G548" s="47">
        <v>6</v>
      </c>
      <c r="H548" s="55">
        <f>Таблица650[[#This Row],[Коэфициент стоимости]]*Таблица650[[#This Row],[Розничная цена KRW]]</f>
        <v>4845</v>
      </c>
      <c r="I548" s="17" t="str">
        <f>IF($H$1="","Введите курс",Таблица650[[#This Row],[Оптовая цена KRW за 1шт]]/$H$1)</f>
        <v>Введите курс</v>
      </c>
      <c r="J548" s="48"/>
      <c r="K548" s="18">
        <f>Таблица650[[#This Row],[Заказ коробок ]]*Таблица650[[#This Row],[Кол-во шт в коробке]]</f>
        <v>0</v>
      </c>
      <c r="L548" s="54">
        <f>Таблица650[[#This Row],[Общее кол-во шт]]*Таблица650[[#This Row],[Оптовая цена KRW за 1шт]]</f>
        <v>0</v>
      </c>
      <c r="M548" s="19" t="str">
        <f>IFERROR(Таблица650[[#This Row],[Общее кол-во шт]]*Таблица650[[#This Row],[Оптовая цена USD за 1шт]],"")</f>
        <v/>
      </c>
      <c r="N548" s="49"/>
    </row>
    <row r="549" spans="1:14" ht="22.5" customHeight="1">
      <c r="A549" s="44" t="s">
        <v>2112</v>
      </c>
      <c r="B549" s="14">
        <v>8806194034386</v>
      </c>
      <c r="C549" s="50" t="s">
        <v>6422</v>
      </c>
      <c r="D549" s="46" t="s">
        <v>1378</v>
      </c>
      <c r="E549" s="16">
        <v>18000</v>
      </c>
      <c r="F549" s="15">
        <v>0.51</v>
      </c>
      <c r="G549" s="47">
        <v>6</v>
      </c>
      <c r="H549" s="55">
        <f>Таблица650[[#This Row],[Коэфициент стоимости]]*Таблица650[[#This Row],[Розничная цена KRW]]</f>
        <v>9180</v>
      </c>
      <c r="I549" s="17" t="str">
        <f>IF($H$1="","Введите курс",Таблица650[[#This Row],[Оптовая цена KRW за 1шт]]/$H$1)</f>
        <v>Введите курс</v>
      </c>
      <c r="J549" s="48"/>
      <c r="K549" s="18">
        <f>Таблица650[[#This Row],[Заказ коробок ]]*Таблица650[[#This Row],[Кол-во шт в коробке]]</f>
        <v>0</v>
      </c>
      <c r="L549" s="54">
        <f>Таблица650[[#This Row],[Общее кол-во шт]]*Таблица650[[#This Row],[Оптовая цена KRW за 1шт]]</f>
        <v>0</v>
      </c>
      <c r="M549" s="19" t="str">
        <f>IFERROR(Таблица650[[#This Row],[Общее кол-во шт]]*Таблица650[[#This Row],[Оптовая цена USD за 1шт]],"")</f>
        <v/>
      </c>
      <c r="N549" s="49"/>
    </row>
    <row r="550" spans="1:14" ht="22.5" customHeight="1">
      <c r="A550" s="44" t="s">
        <v>2113</v>
      </c>
      <c r="B550" s="14">
        <v>8806358592653</v>
      </c>
      <c r="C550" s="50" t="s">
        <v>6610</v>
      </c>
      <c r="D550" s="46" t="s">
        <v>6611</v>
      </c>
      <c r="E550" s="16">
        <v>4500</v>
      </c>
      <c r="F550" s="15">
        <v>0.51</v>
      </c>
      <c r="G550" s="47">
        <v>20</v>
      </c>
      <c r="H550" s="55">
        <f>Таблица650[[#This Row],[Коэфициент стоимости]]*Таблица650[[#This Row],[Розничная цена KRW]]</f>
        <v>2295</v>
      </c>
      <c r="I550" s="17" t="str">
        <f>IF($H$1="","Введите курс",Таблица650[[#This Row],[Оптовая цена KRW за 1шт]]/$H$1)</f>
        <v>Введите курс</v>
      </c>
      <c r="J550" s="48"/>
      <c r="K550" s="18">
        <f>Таблица650[[#This Row],[Заказ коробок ]]*Таблица650[[#This Row],[Кол-во шт в коробке]]</f>
        <v>0</v>
      </c>
      <c r="L550" s="54">
        <f>Таблица650[[#This Row],[Общее кол-во шт]]*Таблица650[[#This Row],[Оптовая цена KRW за 1шт]]</f>
        <v>0</v>
      </c>
      <c r="M550" s="19" t="str">
        <f>IFERROR(Таблица650[[#This Row],[Общее кол-во шт]]*Таблица650[[#This Row],[Оптовая цена USD за 1шт]],"")</f>
        <v/>
      </c>
      <c r="N550" s="49"/>
    </row>
    <row r="551" spans="1:14" ht="22.5" customHeight="1">
      <c r="A551" s="44" t="s">
        <v>2116</v>
      </c>
      <c r="B551" s="14">
        <v>8806358510619</v>
      </c>
      <c r="C551" s="50" t="s">
        <v>2274</v>
      </c>
      <c r="D551" s="46" t="s">
        <v>2275</v>
      </c>
      <c r="E551" s="16">
        <v>31000</v>
      </c>
      <c r="F551" s="15">
        <v>0.51</v>
      </c>
      <c r="G551" s="47">
        <v>6</v>
      </c>
      <c r="H551" s="55">
        <f>Таблица650[[#This Row],[Коэфициент стоимости]]*Таблица650[[#This Row],[Розничная цена KRW]]</f>
        <v>15810</v>
      </c>
      <c r="I551" s="17" t="str">
        <f>IF($H$1="","Введите курс",Таблица650[[#This Row],[Оптовая цена KRW за 1шт]]/$H$1)</f>
        <v>Введите курс</v>
      </c>
      <c r="J551" s="48"/>
      <c r="K551" s="18">
        <f>Таблица650[[#This Row],[Заказ коробок ]]*Таблица650[[#This Row],[Кол-во шт в коробке]]</f>
        <v>0</v>
      </c>
      <c r="L551" s="54">
        <f>Таблица650[[#This Row],[Общее кол-во шт]]*Таблица650[[#This Row],[Оптовая цена KRW за 1шт]]</f>
        <v>0</v>
      </c>
      <c r="M551" s="19" t="str">
        <f>IFERROR(Таблица650[[#This Row],[Общее кол-во шт]]*Таблица650[[#This Row],[Оптовая цена USD за 1шт]],"")</f>
        <v/>
      </c>
      <c r="N551" s="49"/>
    </row>
    <row r="552" spans="1:14" ht="22.5" customHeight="1">
      <c r="A552" s="44" t="s">
        <v>2119</v>
      </c>
      <c r="B552" s="14">
        <v>8806194045733</v>
      </c>
      <c r="C552" s="50" t="s">
        <v>1387</v>
      </c>
      <c r="D552" s="46" t="s">
        <v>6427</v>
      </c>
      <c r="E552" s="16">
        <v>12000</v>
      </c>
      <c r="F552" s="15">
        <v>0.59</v>
      </c>
      <c r="G552" s="47">
        <v>6</v>
      </c>
      <c r="H552" s="55">
        <f>Таблица650[[#This Row],[Коэфициент стоимости]]*Таблица650[[#This Row],[Розничная цена KRW]]</f>
        <v>7080</v>
      </c>
      <c r="I552" s="17" t="str">
        <f>IF($H$1="","Введите курс",Таблица650[[#This Row],[Оптовая цена KRW за 1шт]]/$H$1)</f>
        <v>Введите курс</v>
      </c>
      <c r="J552" s="48"/>
      <c r="K552" s="18">
        <f>Таблица650[[#This Row],[Заказ коробок ]]*Таблица650[[#This Row],[Кол-во шт в коробке]]</f>
        <v>0</v>
      </c>
      <c r="L552" s="54">
        <f>Таблица650[[#This Row],[Общее кол-во шт]]*Таблица650[[#This Row],[Оптовая цена KRW за 1шт]]</f>
        <v>0</v>
      </c>
      <c r="M552" s="19" t="str">
        <f>IFERROR(Таблица650[[#This Row],[Общее кол-во шт]]*Таблица650[[#This Row],[Оптовая цена USD за 1шт]],"")</f>
        <v/>
      </c>
      <c r="N552" s="49"/>
    </row>
    <row r="553" spans="1:14" ht="22.5" customHeight="1">
      <c r="A553" s="44" t="s">
        <v>2122</v>
      </c>
      <c r="B553" s="14">
        <v>8806194024844</v>
      </c>
      <c r="C553" s="50" t="s">
        <v>2392</v>
      </c>
      <c r="D553" s="46" t="s">
        <v>6724</v>
      </c>
      <c r="E553" s="16">
        <v>12000</v>
      </c>
      <c r="F553" s="15">
        <v>0.59</v>
      </c>
      <c r="G553" s="47">
        <v>6</v>
      </c>
      <c r="H553" s="55">
        <f>Таблица650[[#This Row],[Коэфициент стоимости]]*Таблица650[[#This Row],[Розничная цена KRW]]</f>
        <v>7080</v>
      </c>
      <c r="I553" s="17" t="str">
        <f>IF($H$1="","Введите курс",Таблица650[[#This Row],[Оптовая цена KRW за 1шт]]/$H$1)</f>
        <v>Введите курс</v>
      </c>
      <c r="J553" s="48"/>
      <c r="K553" s="18">
        <f>Таблица650[[#This Row],[Заказ коробок ]]*Таблица650[[#This Row],[Кол-во шт в коробке]]</f>
        <v>0</v>
      </c>
      <c r="L553" s="54">
        <f>Таблица650[[#This Row],[Общее кол-во шт]]*Таблица650[[#This Row],[Оптовая цена KRW за 1шт]]</f>
        <v>0</v>
      </c>
      <c r="M553" s="19" t="str">
        <f>IFERROR(Таблица650[[#This Row],[Общее кол-во шт]]*Таблица650[[#This Row],[Оптовая цена USD за 1шт]],"")</f>
        <v/>
      </c>
      <c r="N553" s="49"/>
    </row>
    <row r="554" spans="1:14" ht="22.5" customHeight="1">
      <c r="A554" s="44" t="s">
        <v>2125</v>
      </c>
      <c r="B554" s="14">
        <v>8806194038346</v>
      </c>
      <c r="C554" s="50" t="s">
        <v>1397</v>
      </c>
      <c r="D554" s="46" t="s">
        <v>1398</v>
      </c>
      <c r="E554" s="16">
        <v>12000</v>
      </c>
      <c r="F554" s="15">
        <v>0.59</v>
      </c>
      <c r="G554" s="47">
        <v>6</v>
      </c>
      <c r="H554" s="55">
        <f>Таблица650[[#This Row],[Коэфициент стоимости]]*Таблица650[[#This Row],[Розничная цена KRW]]</f>
        <v>7080</v>
      </c>
      <c r="I554" s="17" t="str">
        <f>IF($H$1="","Введите курс",Таблица650[[#This Row],[Оптовая цена KRW за 1шт]]/$H$1)</f>
        <v>Введите курс</v>
      </c>
      <c r="J554" s="48"/>
      <c r="K554" s="18">
        <f>Таблица650[[#This Row],[Заказ коробок ]]*Таблица650[[#This Row],[Кол-во шт в коробке]]</f>
        <v>0</v>
      </c>
      <c r="L554" s="54">
        <f>Таблица650[[#This Row],[Общее кол-во шт]]*Таблица650[[#This Row],[Оптовая цена KRW за 1шт]]</f>
        <v>0</v>
      </c>
      <c r="M554" s="19" t="str">
        <f>IFERROR(Таблица650[[#This Row],[Общее кол-во шт]]*Таблица650[[#This Row],[Оптовая цена USD за 1шт]],"")</f>
        <v/>
      </c>
      <c r="N554" s="49"/>
    </row>
    <row r="555" spans="1:14" ht="22.5" customHeight="1">
      <c r="A555" s="44" t="s">
        <v>2126</v>
      </c>
      <c r="B555" s="14">
        <v>8806358510664</v>
      </c>
      <c r="C555" s="50" t="s">
        <v>2262</v>
      </c>
      <c r="D555" s="46" t="s">
        <v>2263</v>
      </c>
      <c r="E555" s="16">
        <v>38000</v>
      </c>
      <c r="F555" s="15">
        <v>0.51</v>
      </c>
      <c r="G555" s="47">
        <v>6</v>
      </c>
      <c r="H555" s="55">
        <f>Таблица650[[#This Row],[Коэфициент стоимости]]*Таблица650[[#This Row],[Розничная цена KRW]]</f>
        <v>19380</v>
      </c>
      <c r="I555" s="17" t="str">
        <f>IF($H$1="","Введите курс",Таблица650[[#This Row],[Оптовая цена KRW за 1шт]]/$H$1)</f>
        <v>Введите курс</v>
      </c>
      <c r="J555" s="48"/>
      <c r="K555" s="18">
        <f>Таблица650[[#This Row],[Заказ коробок ]]*Таблица650[[#This Row],[Кол-во шт в коробке]]</f>
        <v>0</v>
      </c>
      <c r="L555" s="54">
        <f>Таблица650[[#This Row],[Общее кол-во шт]]*Таблица650[[#This Row],[Оптовая цена KRW за 1шт]]</f>
        <v>0</v>
      </c>
      <c r="M555" s="19" t="str">
        <f>IFERROR(Таблица650[[#This Row],[Общее кол-во шт]]*Таблица650[[#This Row],[Оптовая цена USD за 1шт]],"")</f>
        <v/>
      </c>
      <c r="N555" s="49"/>
    </row>
    <row r="556" spans="1:14" ht="22.5" customHeight="1">
      <c r="A556" s="44" t="s">
        <v>2129</v>
      </c>
      <c r="B556" s="14">
        <v>8806194021065</v>
      </c>
      <c r="C556" s="50" t="s">
        <v>1524</v>
      </c>
      <c r="D556" s="46" t="s">
        <v>1487</v>
      </c>
      <c r="E556" s="16">
        <v>9900</v>
      </c>
      <c r="F556" s="15">
        <v>0.59</v>
      </c>
      <c r="G556" s="47">
        <v>6</v>
      </c>
      <c r="H556" s="55">
        <f>Таблица650[[#This Row],[Коэфициент стоимости]]*Таблица650[[#This Row],[Розничная цена KRW]]</f>
        <v>5841</v>
      </c>
      <c r="I556" s="17" t="str">
        <f>IF($H$1="","Введите курс",Таблица650[[#This Row],[Оптовая цена KRW за 1шт]]/$H$1)</f>
        <v>Введите курс</v>
      </c>
      <c r="J556" s="48"/>
      <c r="K556" s="18">
        <f>Таблица650[[#This Row],[Заказ коробок ]]*Таблица650[[#This Row],[Кол-во шт в коробке]]</f>
        <v>0</v>
      </c>
      <c r="L556" s="54">
        <f>Таблица650[[#This Row],[Общее кол-во шт]]*Таблица650[[#This Row],[Оптовая цена KRW за 1шт]]</f>
        <v>0</v>
      </c>
      <c r="M556" s="19" t="str">
        <f>IFERROR(Таблица650[[#This Row],[Общее кол-во шт]]*Таблица650[[#This Row],[Оптовая цена USD за 1шт]],"")</f>
        <v/>
      </c>
      <c r="N556" s="49"/>
    </row>
    <row r="557" spans="1:14" ht="22.5" customHeight="1">
      <c r="A557" s="44" t="s">
        <v>2131</v>
      </c>
      <c r="B557" s="14">
        <v>8806194022857</v>
      </c>
      <c r="C557" s="50" t="s">
        <v>1860</v>
      </c>
      <c r="D557" s="46" t="s">
        <v>6531</v>
      </c>
      <c r="E557" s="16">
        <v>1000</v>
      </c>
      <c r="F557" s="15">
        <v>0.51</v>
      </c>
      <c r="G557" s="47">
        <v>10</v>
      </c>
      <c r="H557" s="55">
        <f>Таблица650[[#This Row],[Коэфициент стоимости]]*Таблица650[[#This Row],[Розничная цена KRW]]</f>
        <v>510</v>
      </c>
      <c r="I557" s="17" t="str">
        <f>IF($H$1="","Введите курс",Таблица650[[#This Row],[Оптовая цена KRW за 1шт]]/$H$1)</f>
        <v>Введите курс</v>
      </c>
      <c r="J557" s="48"/>
      <c r="K557" s="18">
        <f>Таблица650[[#This Row],[Заказ коробок ]]*Таблица650[[#This Row],[Кол-во шт в коробке]]</f>
        <v>0</v>
      </c>
      <c r="L557" s="54">
        <f>Таблица650[[#This Row],[Общее кол-во шт]]*Таблица650[[#This Row],[Оптовая цена KRW за 1шт]]</f>
        <v>0</v>
      </c>
      <c r="M557" s="19" t="str">
        <f>IFERROR(Таблица650[[#This Row],[Общее кол-во шт]]*Таблица650[[#This Row],[Оптовая цена USD за 1шт]],"")</f>
        <v/>
      </c>
      <c r="N557" s="49"/>
    </row>
    <row r="558" spans="1:14" ht="22.5" customHeight="1">
      <c r="A558" s="44" t="s">
        <v>2134</v>
      </c>
      <c r="B558" s="14">
        <v>8806194037301</v>
      </c>
      <c r="C558" s="50" t="s">
        <v>1941</v>
      </c>
      <c r="D558" s="46" t="s">
        <v>6555</v>
      </c>
      <c r="E558" s="16">
        <v>4800</v>
      </c>
      <c r="F558" s="15">
        <v>0.51</v>
      </c>
      <c r="G558" s="47">
        <v>12</v>
      </c>
      <c r="H558" s="55">
        <f>Таблица650[[#This Row],[Коэфициент стоимости]]*Таблица650[[#This Row],[Розничная цена KRW]]</f>
        <v>2448</v>
      </c>
      <c r="I558" s="17" t="str">
        <f>IF($H$1="","Введите курс",Таблица650[[#This Row],[Оптовая цена KRW за 1шт]]/$H$1)</f>
        <v>Введите курс</v>
      </c>
      <c r="J558" s="48"/>
      <c r="K558" s="18">
        <f>Таблица650[[#This Row],[Заказ коробок ]]*Таблица650[[#This Row],[Кол-во шт в коробке]]</f>
        <v>0</v>
      </c>
      <c r="L558" s="54">
        <f>Таблица650[[#This Row],[Общее кол-во шт]]*Таблица650[[#This Row],[Оптовая цена KRW за 1шт]]</f>
        <v>0</v>
      </c>
      <c r="M558" s="19" t="str">
        <f>IFERROR(Таблица650[[#This Row],[Общее кол-во шт]]*Таблица650[[#This Row],[Оптовая цена USD за 1шт]],"")</f>
        <v/>
      </c>
      <c r="N558" s="49"/>
    </row>
    <row r="559" spans="1:14" ht="22.5" customHeight="1">
      <c r="A559" s="44" t="s">
        <v>2137</v>
      </c>
      <c r="B559" s="14">
        <v>8806358592646</v>
      </c>
      <c r="C559" s="50" t="s">
        <v>6608</v>
      </c>
      <c r="D559" s="46" t="s">
        <v>6609</v>
      </c>
      <c r="E559" s="16">
        <v>4500</v>
      </c>
      <c r="F559" s="15">
        <v>0.51</v>
      </c>
      <c r="G559" s="47">
        <v>20</v>
      </c>
      <c r="H559" s="55">
        <f>Таблица650[[#This Row],[Коэфициент стоимости]]*Таблица650[[#This Row],[Розничная цена KRW]]</f>
        <v>2295</v>
      </c>
      <c r="I559" s="17" t="str">
        <f>IF($H$1="","Введите курс",Таблица650[[#This Row],[Оптовая цена KRW за 1шт]]/$H$1)</f>
        <v>Введите курс</v>
      </c>
      <c r="J559" s="48"/>
      <c r="K559" s="18">
        <f>Таблица650[[#This Row],[Заказ коробок ]]*Таблица650[[#This Row],[Кол-во шт в коробке]]</f>
        <v>0</v>
      </c>
      <c r="L559" s="54">
        <f>Таблица650[[#This Row],[Общее кол-во шт]]*Таблица650[[#This Row],[Оптовая цена KRW за 1шт]]</f>
        <v>0</v>
      </c>
      <c r="M559" s="19" t="str">
        <f>IFERROR(Таблица650[[#This Row],[Общее кол-во шт]]*Таблица650[[#This Row],[Оптовая цена USD за 1шт]],"")</f>
        <v/>
      </c>
      <c r="N559" s="49"/>
    </row>
    <row r="560" spans="1:14" ht="22.5" customHeight="1">
      <c r="A560" s="44" t="s">
        <v>2140</v>
      </c>
      <c r="B560" s="14">
        <v>8806194034065</v>
      </c>
      <c r="C560" s="50" t="s">
        <v>2464</v>
      </c>
      <c r="D560" s="46" t="s">
        <v>2465</v>
      </c>
      <c r="E560" s="16">
        <v>58000</v>
      </c>
      <c r="F560" s="15">
        <v>0.51</v>
      </c>
      <c r="G560" s="47">
        <v>6</v>
      </c>
      <c r="H560" s="55">
        <f>Таблица650[[#This Row],[Коэфициент стоимости]]*Таблица650[[#This Row],[Розничная цена KRW]]</f>
        <v>29580</v>
      </c>
      <c r="I560" s="17" t="str">
        <f>IF($H$1="","Введите курс",Таблица650[[#This Row],[Оптовая цена KRW за 1шт]]/$H$1)</f>
        <v>Введите курс</v>
      </c>
      <c r="J560" s="48"/>
      <c r="K560" s="18">
        <f>Таблица650[[#This Row],[Заказ коробок ]]*Таблица650[[#This Row],[Кол-во шт в коробке]]</f>
        <v>0</v>
      </c>
      <c r="L560" s="54">
        <f>Таблица650[[#This Row],[Общее кол-во шт]]*Таблица650[[#This Row],[Оптовая цена KRW за 1шт]]</f>
        <v>0</v>
      </c>
      <c r="M560" s="19" t="str">
        <f>IFERROR(Таблица650[[#This Row],[Общее кол-во шт]]*Таблица650[[#This Row],[Оптовая цена USD за 1шт]],"")</f>
        <v/>
      </c>
      <c r="N560" s="49"/>
    </row>
    <row r="561" spans="1:14" ht="22.5" customHeight="1">
      <c r="A561" s="44" t="s">
        <v>2143</v>
      </c>
      <c r="B561" s="14">
        <v>8806358510633</v>
      </c>
      <c r="C561" s="50" t="s">
        <v>2268</v>
      </c>
      <c r="D561" s="46" t="s">
        <v>2269</v>
      </c>
      <c r="E561" s="16">
        <v>38000</v>
      </c>
      <c r="F561" s="15">
        <v>0.51</v>
      </c>
      <c r="G561" s="47">
        <v>6</v>
      </c>
      <c r="H561" s="55">
        <f>Таблица650[[#This Row],[Коэфициент стоимости]]*Таблица650[[#This Row],[Розничная цена KRW]]</f>
        <v>19380</v>
      </c>
      <c r="I561" s="17" t="str">
        <f>IF($H$1="","Введите курс",Таблица650[[#This Row],[Оптовая цена KRW за 1шт]]/$H$1)</f>
        <v>Введите курс</v>
      </c>
      <c r="J561" s="48"/>
      <c r="K561" s="18">
        <f>Таблица650[[#This Row],[Заказ коробок ]]*Таблица650[[#This Row],[Кол-во шт в коробке]]</f>
        <v>0</v>
      </c>
      <c r="L561" s="54">
        <f>Таблица650[[#This Row],[Общее кол-во шт]]*Таблица650[[#This Row],[Оптовая цена KRW за 1шт]]</f>
        <v>0</v>
      </c>
      <c r="M561" s="19" t="str">
        <f>IFERROR(Таблица650[[#This Row],[Общее кол-во шт]]*Таблица650[[#This Row],[Оптовая цена USD за 1шт]],"")</f>
        <v/>
      </c>
      <c r="N561" s="49"/>
    </row>
    <row r="562" spans="1:14" ht="22.5" customHeight="1">
      <c r="A562" s="44" t="s">
        <v>2145</v>
      </c>
      <c r="B562" s="14">
        <v>8806358510626</v>
      </c>
      <c r="C562" s="50" t="s">
        <v>2265</v>
      </c>
      <c r="D562" s="46" t="s">
        <v>2266</v>
      </c>
      <c r="E562" s="16">
        <v>31000</v>
      </c>
      <c r="F562" s="15">
        <v>0.51</v>
      </c>
      <c r="G562" s="47">
        <v>6</v>
      </c>
      <c r="H562" s="55">
        <f>Таблица650[[#This Row],[Коэфициент стоимости]]*Таблица650[[#This Row],[Розничная цена KRW]]</f>
        <v>15810</v>
      </c>
      <c r="I562" s="17" t="str">
        <f>IF($H$1="","Введите курс",Таблица650[[#This Row],[Оптовая цена KRW за 1шт]]/$H$1)</f>
        <v>Введите курс</v>
      </c>
      <c r="J562" s="48"/>
      <c r="K562" s="18">
        <f>Таблица650[[#This Row],[Заказ коробок ]]*Таблица650[[#This Row],[Кол-во шт в коробке]]</f>
        <v>0</v>
      </c>
      <c r="L562" s="54">
        <f>Таблица650[[#This Row],[Общее кол-во шт]]*Таблица650[[#This Row],[Оптовая цена KRW за 1шт]]</f>
        <v>0</v>
      </c>
      <c r="M562" s="19" t="str">
        <f>IFERROR(Таблица650[[#This Row],[Общее кол-во шт]]*Таблица650[[#This Row],[Оптовая цена USD за 1шт]],"")</f>
        <v/>
      </c>
      <c r="N562" s="49"/>
    </row>
    <row r="563" spans="1:14" ht="22.5" customHeight="1">
      <c r="A563" s="44" t="s">
        <v>2148</v>
      </c>
      <c r="B563" s="14">
        <v>8806194012322</v>
      </c>
      <c r="C563" s="50" t="s">
        <v>1342</v>
      </c>
      <c r="D563" s="46" t="s">
        <v>6792</v>
      </c>
      <c r="E563" s="16">
        <v>9900</v>
      </c>
      <c r="F563" s="15">
        <v>0.51</v>
      </c>
      <c r="G563" s="47">
        <v>12</v>
      </c>
      <c r="H563" s="55">
        <f>Таблица650[[#This Row],[Коэфициент стоимости]]*Таблица650[[#This Row],[Розничная цена KRW]]</f>
        <v>5049</v>
      </c>
      <c r="I563" s="17" t="str">
        <f>IF($H$1="","Введите курс",Таблица650[[#This Row],[Оптовая цена KRW за 1шт]]/$H$1)</f>
        <v>Введите курс</v>
      </c>
      <c r="J563" s="48"/>
      <c r="K563" s="18">
        <f>Таблица650[[#This Row],[Заказ коробок ]]*Таблица650[[#This Row],[Кол-во шт в коробке]]</f>
        <v>0</v>
      </c>
      <c r="L563" s="54">
        <f>Таблица650[[#This Row],[Общее кол-во шт]]*Таблица650[[#This Row],[Оптовая цена KRW за 1шт]]</f>
        <v>0</v>
      </c>
      <c r="M563" s="19" t="str">
        <f>IFERROR(Таблица650[[#This Row],[Общее кол-во шт]]*Таблица650[[#This Row],[Оптовая цена USD за 1шт]],"")</f>
        <v/>
      </c>
      <c r="N563" s="49"/>
    </row>
    <row r="564" spans="1:14" ht="22.5" customHeight="1">
      <c r="A564" s="44" t="s">
        <v>2151</v>
      </c>
      <c r="B564" s="14">
        <v>8806358597689</v>
      </c>
      <c r="C564" s="50" t="s">
        <v>1663</v>
      </c>
      <c r="D564" s="46" t="s">
        <v>6494</v>
      </c>
      <c r="E564" s="16">
        <v>9900</v>
      </c>
      <c r="F564" s="15">
        <v>0.51</v>
      </c>
      <c r="G564" s="47">
        <v>10</v>
      </c>
      <c r="H564" s="55">
        <f>Таблица650[[#This Row],[Коэфициент стоимости]]*Таблица650[[#This Row],[Розничная цена KRW]]</f>
        <v>5049</v>
      </c>
      <c r="I564" s="17" t="str">
        <f>IF($H$1="","Введите курс",Таблица650[[#This Row],[Оптовая цена KRW за 1шт]]/$H$1)</f>
        <v>Введите курс</v>
      </c>
      <c r="J564" s="48"/>
      <c r="K564" s="18">
        <f>Таблица650[[#This Row],[Заказ коробок ]]*Таблица650[[#This Row],[Кол-во шт в коробке]]</f>
        <v>0</v>
      </c>
      <c r="L564" s="54">
        <f>Таблица650[[#This Row],[Общее кол-во шт]]*Таблица650[[#This Row],[Оптовая цена KRW за 1шт]]</f>
        <v>0</v>
      </c>
      <c r="M564" s="19" t="str">
        <f>IFERROR(Таблица650[[#This Row],[Общее кол-во шт]]*Таблица650[[#This Row],[Оптовая цена USD за 1шт]],"")</f>
        <v/>
      </c>
      <c r="N564" s="49"/>
    </row>
    <row r="565" spans="1:14" ht="22.5" customHeight="1">
      <c r="A565" s="44" t="s">
        <v>2154</v>
      </c>
      <c r="B565" s="14">
        <v>8806358517304</v>
      </c>
      <c r="C565" s="50" t="s">
        <v>1661</v>
      </c>
      <c r="D565" s="46" t="s">
        <v>6493</v>
      </c>
      <c r="E565" s="16">
        <v>5900</v>
      </c>
      <c r="F565" s="15">
        <v>0.51</v>
      </c>
      <c r="G565" s="47">
        <v>12</v>
      </c>
      <c r="H565" s="55">
        <f>Таблица650[[#This Row],[Коэфициент стоимости]]*Таблица650[[#This Row],[Розничная цена KRW]]</f>
        <v>3009</v>
      </c>
      <c r="I565" s="17" t="str">
        <f>IF($H$1="","Введите курс",Таблица650[[#This Row],[Оптовая цена KRW за 1шт]]/$H$1)</f>
        <v>Введите курс</v>
      </c>
      <c r="J565" s="48"/>
      <c r="K565" s="18">
        <f>Таблица650[[#This Row],[Заказ коробок ]]*Таблица650[[#This Row],[Кол-во шт в коробке]]</f>
        <v>0</v>
      </c>
      <c r="L565" s="54">
        <f>Таблица650[[#This Row],[Общее кол-во шт]]*Таблица650[[#This Row],[Оптовая цена KRW за 1шт]]</f>
        <v>0</v>
      </c>
      <c r="M565" s="19" t="str">
        <f>IFERROR(Таблица650[[#This Row],[Общее кол-во шт]]*Таблица650[[#This Row],[Оптовая цена USD за 1шт]],"")</f>
        <v/>
      </c>
      <c r="N565" s="49"/>
    </row>
    <row r="566" spans="1:14" ht="22.5" customHeight="1">
      <c r="A566" s="44" t="s">
        <v>2157</v>
      </c>
      <c r="B566" s="14">
        <v>8806194022895</v>
      </c>
      <c r="C566" s="50" t="s">
        <v>1878</v>
      </c>
      <c r="D566" s="46" t="s">
        <v>6539</v>
      </c>
      <c r="E566" s="16">
        <v>1000</v>
      </c>
      <c r="F566" s="15">
        <v>0.51</v>
      </c>
      <c r="G566" s="47">
        <v>10</v>
      </c>
      <c r="H566" s="55">
        <f>Таблица650[[#This Row],[Коэфициент стоимости]]*Таблица650[[#This Row],[Розничная цена KRW]]</f>
        <v>510</v>
      </c>
      <c r="I566" s="17" t="str">
        <f>IF($H$1="","Введите курс",Таблица650[[#This Row],[Оптовая цена KRW за 1шт]]/$H$1)</f>
        <v>Введите курс</v>
      </c>
      <c r="J566" s="48"/>
      <c r="K566" s="18">
        <f>Таблица650[[#This Row],[Заказ коробок ]]*Таблица650[[#This Row],[Кол-во шт в коробке]]</f>
        <v>0</v>
      </c>
      <c r="L566" s="54">
        <f>Таблица650[[#This Row],[Общее кол-во шт]]*Таблица650[[#This Row],[Оптовая цена KRW за 1шт]]</f>
        <v>0</v>
      </c>
      <c r="M566" s="19" t="str">
        <f>IFERROR(Таблица650[[#This Row],[Общее кол-во шт]]*Таблица650[[#This Row],[Оптовая цена USD за 1шт]],"")</f>
        <v/>
      </c>
      <c r="N566" s="49"/>
    </row>
    <row r="567" spans="1:14" ht="22.5" customHeight="1">
      <c r="A567" s="44" t="s">
        <v>2160</v>
      </c>
      <c r="B567" s="14">
        <v>8806194031576</v>
      </c>
      <c r="C567" s="50" t="s">
        <v>2417</v>
      </c>
      <c r="D567" s="46" t="s">
        <v>2418</v>
      </c>
      <c r="E567" s="16">
        <v>1000</v>
      </c>
      <c r="F567" s="15">
        <v>0.51</v>
      </c>
      <c r="G567" s="47">
        <v>10</v>
      </c>
      <c r="H567" s="55">
        <f>Таблица650[[#This Row],[Коэфициент стоимости]]*Таблица650[[#This Row],[Розничная цена KRW]]</f>
        <v>510</v>
      </c>
      <c r="I567" s="17" t="str">
        <f>IF($H$1="","Введите курс",Таблица650[[#This Row],[Оптовая цена KRW за 1шт]]/$H$1)</f>
        <v>Введите курс</v>
      </c>
      <c r="J567" s="48"/>
      <c r="K567" s="18">
        <f>Таблица650[[#This Row],[Заказ коробок ]]*Таблица650[[#This Row],[Кол-во шт в коробке]]</f>
        <v>0</v>
      </c>
      <c r="L567" s="54">
        <f>Таблица650[[#This Row],[Общее кол-во шт]]*Таблица650[[#This Row],[Оптовая цена KRW за 1шт]]</f>
        <v>0</v>
      </c>
      <c r="M567" s="19" t="str">
        <f>IFERROR(Таблица650[[#This Row],[Общее кол-во шт]]*Таблица650[[#This Row],[Оптовая цена USD за 1шт]],"")</f>
        <v/>
      </c>
      <c r="N567" s="49"/>
    </row>
    <row r="568" spans="1:14" ht="22.5" customHeight="1">
      <c r="A568" s="44" t="s">
        <v>2163</v>
      </c>
      <c r="B568" s="14">
        <v>8806194032788</v>
      </c>
      <c r="C568" s="50" t="s">
        <v>2433</v>
      </c>
      <c r="D568" s="46" t="s">
        <v>2434</v>
      </c>
      <c r="E568" s="16">
        <v>1000</v>
      </c>
      <c r="F568" s="15">
        <v>0.51</v>
      </c>
      <c r="G568" s="47">
        <v>10</v>
      </c>
      <c r="H568" s="55">
        <f>Таблица650[[#This Row],[Коэфициент стоимости]]*Таблица650[[#This Row],[Розничная цена KRW]]</f>
        <v>510</v>
      </c>
      <c r="I568" s="17" t="str">
        <f>IF($H$1="","Введите курс",Таблица650[[#This Row],[Оптовая цена KRW за 1шт]]/$H$1)</f>
        <v>Введите курс</v>
      </c>
      <c r="J568" s="48"/>
      <c r="K568" s="18">
        <f>Таблица650[[#This Row],[Заказ коробок ]]*Таблица650[[#This Row],[Кол-во шт в коробке]]</f>
        <v>0</v>
      </c>
      <c r="L568" s="54">
        <f>Таблица650[[#This Row],[Общее кол-во шт]]*Таблица650[[#This Row],[Оптовая цена KRW за 1шт]]</f>
        <v>0</v>
      </c>
      <c r="M568" s="19" t="str">
        <f>IFERROR(Таблица650[[#This Row],[Общее кол-во шт]]*Таблица650[[#This Row],[Оптовая цена USD за 1шт]],"")</f>
        <v/>
      </c>
      <c r="N568" s="49"/>
    </row>
    <row r="569" spans="1:14" ht="22.5" customHeight="1">
      <c r="A569" s="44" t="s">
        <v>2166</v>
      </c>
      <c r="B569" s="14">
        <v>8806358531485</v>
      </c>
      <c r="C569" s="50" t="s">
        <v>2004</v>
      </c>
      <c r="D569" s="46" t="s">
        <v>6761</v>
      </c>
      <c r="E569" s="16">
        <v>4900</v>
      </c>
      <c r="F569" s="15">
        <v>0.51</v>
      </c>
      <c r="G569" s="47">
        <v>6</v>
      </c>
      <c r="H569" s="55">
        <f>Таблица650[[#This Row],[Коэфициент стоимости]]*Таблица650[[#This Row],[Розничная цена KRW]]</f>
        <v>2499</v>
      </c>
      <c r="I569" s="17" t="str">
        <f>IF($H$1="","Введите курс",Таблица650[[#This Row],[Оптовая цена KRW за 1шт]]/$H$1)</f>
        <v>Введите курс</v>
      </c>
      <c r="J569" s="48"/>
      <c r="K569" s="18">
        <f>Таблица650[[#This Row],[Заказ коробок ]]*Таблица650[[#This Row],[Кол-во шт в коробке]]</f>
        <v>0</v>
      </c>
      <c r="L569" s="54">
        <f>Таблица650[[#This Row],[Общее кол-во шт]]*Таблица650[[#This Row],[Оптовая цена KRW за 1шт]]</f>
        <v>0</v>
      </c>
      <c r="M569" s="19" t="str">
        <f>IFERROR(Таблица650[[#This Row],[Общее кол-во шт]]*Таблица650[[#This Row],[Оптовая цена USD за 1шт]],"")</f>
        <v/>
      </c>
      <c r="N569" s="49"/>
    </row>
    <row r="570" spans="1:14" ht="22.5" customHeight="1">
      <c r="A570" s="44" t="s">
        <v>2169</v>
      </c>
      <c r="B570" s="14">
        <v>8806358531218</v>
      </c>
      <c r="C570" s="50" t="s">
        <v>1996</v>
      </c>
      <c r="D570" s="46" t="s">
        <v>1997</v>
      </c>
      <c r="E570" s="16">
        <v>4900</v>
      </c>
      <c r="F570" s="15">
        <v>0.51</v>
      </c>
      <c r="G570" s="47">
        <v>6</v>
      </c>
      <c r="H570" s="55">
        <f>Таблица650[[#This Row],[Коэфициент стоимости]]*Таблица650[[#This Row],[Розничная цена KRW]]</f>
        <v>2499</v>
      </c>
      <c r="I570" s="17" t="str">
        <f>IF($H$1="","Введите курс",Таблица650[[#This Row],[Оптовая цена KRW за 1шт]]/$H$1)</f>
        <v>Введите курс</v>
      </c>
      <c r="J570" s="48"/>
      <c r="K570" s="18">
        <f>Таблица650[[#This Row],[Заказ коробок ]]*Таблица650[[#This Row],[Кол-во шт в коробке]]</f>
        <v>0</v>
      </c>
      <c r="L570" s="54">
        <f>Таблица650[[#This Row],[Общее кол-во шт]]*Таблица650[[#This Row],[Оптовая цена KRW за 1шт]]</f>
        <v>0</v>
      </c>
      <c r="M570" s="19" t="str">
        <f>IFERROR(Таблица650[[#This Row],[Общее кол-во шт]]*Таблица650[[#This Row],[Оптовая цена USD за 1шт]],"")</f>
        <v/>
      </c>
      <c r="N570" s="49"/>
    </row>
    <row r="571" spans="1:14" ht="22.5" customHeight="1">
      <c r="A571" s="44" t="s">
        <v>2172</v>
      </c>
      <c r="B571" s="14">
        <v>8806194013183</v>
      </c>
      <c r="C571" s="50" t="s">
        <v>2141</v>
      </c>
      <c r="D571" s="46" t="s">
        <v>2142</v>
      </c>
      <c r="E571" s="16">
        <v>4500</v>
      </c>
      <c r="F571" s="15">
        <v>0.51</v>
      </c>
      <c r="G571" s="47">
        <v>6</v>
      </c>
      <c r="H571" s="55">
        <f>Таблица650[[#This Row],[Коэфициент стоимости]]*Таблица650[[#This Row],[Розничная цена KRW]]</f>
        <v>2295</v>
      </c>
      <c r="I571" s="17" t="str">
        <f>IF($H$1="","Введите курс",Таблица650[[#This Row],[Оптовая цена KRW за 1шт]]/$H$1)</f>
        <v>Введите курс</v>
      </c>
      <c r="J571" s="48"/>
      <c r="K571" s="18">
        <f>Таблица650[[#This Row],[Заказ коробок ]]*Таблица650[[#This Row],[Кол-во шт в коробке]]</f>
        <v>0</v>
      </c>
      <c r="L571" s="54">
        <f>Таблица650[[#This Row],[Общее кол-во шт]]*Таблица650[[#This Row],[Оптовая цена KRW за 1шт]]</f>
        <v>0</v>
      </c>
      <c r="M571" s="19" t="str">
        <f>IFERROR(Таблица650[[#This Row],[Общее кол-во шт]]*Таблица650[[#This Row],[Оптовая цена USD за 1шт]],"")</f>
        <v/>
      </c>
      <c r="N571" s="49"/>
    </row>
    <row r="572" spans="1:14" ht="22.5" customHeight="1">
      <c r="A572" s="44" t="s">
        <v>2175</v>
      </c>
      <c r="B572" s="14">
        <v>8806194049915</v>
      </c>
      <c r="C572" s="50" t="s">
        <v>1473</v>
      </c>
      <c r="D572" s="46" t="s">
        <v>1474</v>
      </c>
      <c r="E572" s="16">
        <v>13800</v>
      </c>
      <c r="F572" s="15">
        <v>0.51</v>
      </c>
      <c r="G572" s="47">
        <v>6</v>
      </c>
      <c r="H572" s="55">
        <f>Таблица650[[#This Row],[Коэфициент стоимости]]*Таблица650[[#This Row],[Розничная цена KRW]]</f>
        <v>7038</v>
      </c>
      <c r="I572" s="17" t="str">
        <f>IF($H$1="","Введите курс",Таблица650[[#This Row],[Оптовая цена KRW за 1шт]]/$H$1)</f>
        <v>Введите курс</v>
      </c>
      <c r="J572" s="48"/>
      <c r="K572" s="18">
        <f>Таблица650[[#This Row],[Заказ коробок ]]*Таблица650[[#This Row],[Кол-во шт в коробке]]</f>
        <v>0</v>
      </c>
      <c r="L572" s="54">
        <f>Таблица650[[#This Row],[Общее кол-во шт]]*Таблица650[[#This Row],[Оптовая цена KRW за 1шт]]</f>
        <v>0</v>
      </c>
      <c r="M572" s="19" t="str">
        <f>IFERROR(Таблица650[[#This Row],[Общее кол-во шт]]*Таблица650[[#This Row],[Оптовая цена USD за 1шт]],"")</f>
        <v/>
      </c>
      <c r="N572" s="49"/>
    </row>
    <row r="573" spans="1:14" ht="22.5" customHeight="1">
      <c r="A573" s="44" t="s">
        <v>2178</v>
      </c>
      <c r="B573" s="14">
        <v>8806194026121</v>
      </c>
      <c r="C573" s="50" t="s">
        <v>1558</v>
      </c>
      <c r="D573" s="46" t="s">
        <v>1559</v>
      </c>
      <c r="E573" s="16">
        <v>2700</v>
      </c>
      <c r="F573" s="15">
        <v>0.51</v>
      </c>
      <c r="G573" s="47">
        <v>12</v>
      </c>
      <c r="H573" s="55">
        <f>Таблица650[[#This Row],[Коэфициент стоимости]]*Таблица650[[#This Row],[Розничная цена KRW]]</f>
        <v>1377</v>
      </c>
      <c r="I573" s="17" t="str">
        <f>IF($H$1="","Введите курс",Таблица650[[#This Row],[Оптовая цена KRW за 1шт]]/$H$1)</f>
        <v>Введите курс</v>
      </c>
      <c r="J573" s="48"/>
      <c r="K573" s="18">
        <f>Таблица650[[#This Row],[Заказ коробок ]]*Таблица650[[#This Row],[Кол-во шт в коробке]]</f>
        <v>0</v>
      </c>
      <c r="L573" s="54">
        <f>Таблица650[[#This Row],[Общее кол-во шт]]*Таблица650[[#This Row],[Оптовая цена KRW за 1шт]]</f>
        <v>0</v>
      </c>
      <c r="M573" s="19" t="str">
        <f>IFERROR(Таблица650[[#This Row],[Общее кол-во шт]]*Таблица650[[#This Row],[Оптовая цена USD за 1шт]],"")</f>
        <v/>
      </c>
      <c r="N573" s="49"/>
    </row>
    <row r="574" spans="1:14" ht="22.5" customHeight="1">
      <c r="A574" s="44" t="s">
        <v>2181</v>
      </c>
      <c r="B574" s="14">
        <v>8806194026138</v>
      </c>
      <c r="C574" s="50" t="s">
        <v>1561</v>
      </c>
      <c r="D574" s="46" t="s">
        <v>1562</v>
      </c>
      <c r="E574" s="16">
        <v>2700</v>
      </c>
      <c r="F574" s="15">
        <v>0.51</v>
      </c>
      <c r="G574" s="47">
        <v>12</v>
      </c>
      <c r="H574" s="55">
        <f>Таблица650[[#This Row],[Коэфициент стоимости]]*Таблица650[[#This Row],[Розничная цена KRW]]</f>
        <v>1377</v>
      </c>
      <c r="I574" s="17" t="str">
        <f>IF($H$1="","Введите курс",Таблица650[[#This Row],[Оптовая цена KRW за 1шт]]/$H$1)</f>
        <v>Введите курс</v>
      </c>
      <c r="J574" s="48"/>
      <c r="K574" s="18">
        <f>Таблица650[[#This Row],[Заказ коробок ]]*Таблица650[[#This Row],[Кол-во шт в коробке]]</f>
        <v>0</v>
      </c>
      <c r="L574" s="54">
        <f>Таблица650[[#This Row],[Общее кол-во шт]]*Таблица650[[#This Row],[Оптовая цена KRW за 1шт]]</f>
        <v>0</v>
      </c>
      <c r="M574" s="19" t="str">
        <f>IFERROR(Таблица650[[#This Row],[Общее кол-во шт]]*Таблица650[[#This Row],[Оптовая цена USD за 1шт]],"")</f>
        <v/>
      </c>
      <c r="N574" s="49"/>
    </row>
    <row r="575" spans="1:14" ht="22.5" customHeight="1">
      <c r="A575" s="44" t="s">
        <v>2184</v>
      </c>
      <c r="B575" s="14">
        <v>8806194013152</v>
      </c>
      <c r="C575" s="50" t="s">
        <v>2132</v>
      </c>
      <c r="D575" s="46" t="s">
        <v>2133</v>
      </c>
      <c r="E575" s="16">
        <v>4500</v>
      </c>
      <c r="F575" s="15">
        <v>0.51</v>
      </c>
      <c r="G575" s="47">
        <v>6</v>
      </c>
      <c r="H575" s="55">
        <f>Таблица650[[#This Row],[Коэфициент стоимости]]*Таблица650[[#This Row],[Розничная цена KRW]]</f>
        <v>2295</v>
      </c>
      <c r="I575" s="17" t="str">
        <f>IF($H$1="","Введите курс",Таблица650[[#This Row],[Оптовая цена KRW за 1шт]]/$H$1)</f>
        <v>Введите курс</v>
      </c>
      <c r="J575" s="48"/>
      <c r="K575" s="18">
        <f>Таблица650[[#This Row],[Заказ коробок ]]*Таблица650[[#This Row],[Кол-во шт в коробке]]</f>
        <v>0</v>
      </c>
      <c r="L575" s="54">
        <f>Таблица650[[#This Row],[Общее кол-во шт]]*Таблица650[[#This Row],[Оптовая цена KRW за 1шт]]</f>
        <v>0</v>
      </c>
      <c r="M575" s="19" t="str">
        <f>IFERROR(Таблица650[[#This Row],[Общее кол-во шт]]*Таблица650[[#This Row],[Оптовая цена USD за 1шт]],"")</f>
        <v/>
      </c>
      <c r="N575" s="49"/>
    </row>
    <row r="576" spans="1:14" ht="22.5" customHeight="1">
      <c r="A576" s="44" t="s">
        <v>2187</v>
      </c>
      <c r="B576" s="14">
        <v>8806194026091</v>
      </c>
      <c r="C576" s="50" t="s">
        <v>1549</v>
      </c>
      <c r="D576" s="46" t="s">
        <v>1550</v>
      </c>
      <c r="E576" s="16">
        <v>2700</v>
      </c>
      <c r="F576" s="15">
        <v>0.51</v>
      </c>
      <c r="G576" s="47">
        <v>12</v>
      </c>
      <c r="H576" s="55">
        <f>Таблица650[[#This Row],[Коэфициент стоимости]]*Таблица650[[#This Row],[Розничная цена KRW]]</f>
        <v>1377</v>
      </c>
      <c r="I576" s="17" t="str">
        <f>IF($H$1="","Введите курс",Таблица650[[#This Row],[Оптовая цена KRW за 1шт]]/$H$1)</f>
        <v>Введите курс</v>
      </c>
      <c r="J576" s="48"/>
      <c r="K576" s="18">
        <f>Таблица650[[#This Row],[Заказ коробок ]]*Таблица650[[#This Row],[Кол-во шт в коробке]]</f>
        <v>0</v>
      </c>
      <c r="L576" s="54">
        <f>Таблица650[[#This Row],[Общее кол-во шт]]*Таблица650[[#This Row],[Оптовая цена KRW за 1шт]]</f>
        <v>0</v>
      </c>
      <c r="M576" s="19" t="str">
        <f>IFERROR(Таблица650[[#This Row],[Общее кол-во шт]]*Таблица650[[#This Row],[Оптовая цена USD за 1шт]],"")</f>
        <v/>
      </c>
      <c r="N576" s="49"/>
    </row>
    <row r="577" spans="1:14" ht="22.5" customHeight="1">
      <c r="A577" s="44" t="s">
        <v>2190</v>
      </c>
      <c r="B577" s="14">
        <v>8806194026114</v>
      </c>
      <c r="C577" s="50" t="s">
        <v>1555</v>
      </c>
      <c r="D577" s="46" t="s">
        <v>1556</v>
      </c>
      <c r="E577" s="16">
        <v>2700</v>
      </c>
      <c r="F577" s="15">
        <v>0.51</v>
      </c>
      <c r="G577" s="47">
        <v>12</v>
      </c>
      <c r="H577" s="55">
        <f>Таблица650[[#This Row],[Коэфициент стоимости]]*Таблица650[[#This Row],[Розничная цена KRW]]</f>
        <v>1377</v>
      </c>
      <c r="I577" s="17" t="str">
        <f>IF($H$1="","Введите курс",Таблица650[[#This Row],[Оптовая цена KRW за 1шт]]/$H$1)</f>
        <v>Введите курс</v>
      </c>
      <c r="J577" s="48"/>
      <c r="K577" s="18">
        <f>Таблица650[[#This Row],[Заказ коробок ]]*Таблица650[[#This Row],[Кол-во шт в коробке]]</f>
        <v>0</v>
      </c>
      <c r="L577" s="54">
        <f>Таблица650[[#This Row],[Общее кол-во шт]]*Таблица650[[#This Row],[Оптовая цена KRW за 1шт]]</f>
        <v>0</v>
      </c>
      <c r="M577" s="19" t="str">
        <f>IFERROR(Таблица650[[#This Row],[Общее кол-во шт]]*Таблица650[[#This Row],[Оптовая цена USD за 1шт]],"")</f>
        <v/>
      </c>
      <c r="N577" s="49"/>
    </row>
    <row r="578" spans="1:14" ht="22.5" customHeight="1">
      <c r="A578" s="44" t="s">
        <v>2193</v>
      </c>
      <c r="B578" s="14">
        <v>8806358598815</v>
      </c>
      <c r="C578" s="50" t="s">
        <v>2017</v>
      </c>
      <c r="D578" s="46" t="s">
        <v>6578</v>
      </c>
      <c r="E578" s="16">
        <v>3900</v>
      </c>
      <c r="F578" s="15">
        <v>0.59</v>
      </c>
      <c r="G578" s="47">
        <v>12</v>
      </c>
      <c r="H578" s="55">
        <f>Таблица650[[#This Row],[Коэфициент стоимости]]*Таблица650[[#This Row],[Розничная цена KRW]]</f>
        <v>2301</v>
      </c>
      <c r="I578" s="17" t="str">
        <f>IF($H$1="","Введите курс",Таблица650[[#This Row],[Оптовая цена KRW за 1шт]]/$H$1)</f>
        <v>Введите курс</v>
      </c>
      <c r="J578" s="48"/>
      <c r="K578" s="18">
        <f>Таблица650[[#This Row],[Заказ коробок ]]*Таблица650[[#This Row],[Кол-во шт в коробке]]</f>
        <v>0</v>
      </c>
      <c r="L578" s="54">
        <f>Таблица650[[#This Row],[Общее кол-во шт]]*Таблица650[[#This Row],[Оптовая цена KRW за 1шт]]</f>
        <v>0</v>
      </c>
      <c r="M578" s="19" t="str">
        <f>IFERROR(Таблица650[[#This Row],[Общее кол-во шт]]*Таблица650[[#This Row],[Оптовая цена USD за 1шт]],"")</f>
        <v/>
      </c>
      <c r="N578" s="49"/>
    </row>
    <row r="579" spans="1:14" ht="22.5" customHeight="1">
      <c r="A579" s="44" t="s">
        <v>2196</v>
      </c>
      <c r="B579" s="14">
        <v>8806194013138</v>
      </c>
      <c r="C579" s="50" t="s">
        <v>2127</v>
      </c>
      <c r="D579" s="46" t="s">
        <v>2128</v>
      </c>
      <c r="E579" s="16">
        <v>4500</v>
      </c>
      <c r="F579" s="15">
        <v>0.51</v>
      </c>
      <c r="G579" s="47">
        <v>6</v>
      </c>
      <c r="H579" s="55">
        <f>Таблица650[[#This Row],[Коэфициент стоимости]]*Таблица650[[#This Row],[Розничная цена KRW]]</f>
        <v>2295</v>
      </c>
      <c r="I579" s="17" t="str">
        <f>IF($H$1="","Введите курс",Таблица650[[#This Row],[Оптовая цена KRW за 1шт]]/$H$1)</f>
        <v>Введите курс</v>
      </c>
      <c r="J579" s="48"/>
      <c r="K579" s="18">
        <f>Таблица650[[#This Row],[Заказ коробок ]]*Таблица650[[#This Row],[Кол-во шт в коробке]]</f>
        <v>0</v>
      </c>
      <c r="L579" s="54">
        <f>Таблица650[[#This Row],[Общее кол-во шт]]*Таблица650[[#This Row],[Оптовая цена KRW за 1шт]]</f>
        <v>0</v>
      </c>
      <c r="M579" s="19" t="str">
        <f>IFERROR(Таблица650[[#This Row],[Общее кол-во шт]]*Таблица650[[#This Row],[Оптовая цена USD за 1шт]],"")</f>
        <v/>
      </c>
      <c r="N579" s="49"/>
    </row>
    <row r="580" spans="1:14" ht="22.5" customHeight="1">
      <c r="A580" s="44" t="s">
        <v>2199</v>
      </c>
      <c r="B580" s="14">
        <v>8806194006130</v>
      </c>
      <c r="C580" s="50" t="s">
        <v>1579</v>
      </c>
      <c r="D580" s="46" t="s">
        <v>6772</v>
      </c>
      <c r="E580" s="16">
        <v>13000</v>
      </c>
      <c r="F580" s="15">
        <v>0.59</v>
      </c>
      <c r="G580" s="47">
        <v>6</v>
      </c>
      <c r="H580" s="55">
        <f>Таблица650[[#This Row],[Коэфициент стоимости]]*Таблица650[[#This Row],[Розничная цена KRW]]</f>
        <v>7670</v>
      </c>
      <c r="I580" s="17" t="str">
        <f>IF($H$1="","Введите курс",Таблица650[[#This Row],[Оптовая цена KRW за 1шт]]/$H$1)</f>
        <v>Введите курс</v>
      </c>
      <c r="J580" s="48"/>
      <c r="K580" s="18">
        <f>Таблица650[[#This Row],[Заказ коробок ]]*Таблица650[[#This Row],[Кол-во шт в коробке]]</f>
        <v>0</v>
      </c>
      <c r="L580" s="54">
        <f>Таблица650[[#This Row],[Общее кол-во шт]]*Таблица650[[#This Row],[Оптовая цена KRW за 1шт]]</f>
        <v>0</v>
      </c>
      <c r="M580" s="19" t="str">
        <f>IFERROR(Таблица650[[#This Row],[Общее кол-во шт]]*Таблица650[[#This Row],[Оптовая цена USD за 1шт]],"")</f>
        <v/>
      </c>
      <c r="N580" s="49"/>
    </row>
    <row r="581" spans="1:14" ht="22.5" customHeight="1">
      <c r="A581" s="44" t="s">
        <v>2200</v>
      </c>
      <c r="B581" s="14">
        <v>8806358598822</v>
      </c>
      <c r="C581" s="50" t="s">
        <v>2019</v>
      </c>
      <c r="D581" s="46" t="s">
        <v>6783</v>
      </c>
      <c r="E581" s="16">
        <v>3900</v>
      </c>
      <c r="F581" s="15">
        <v>0.59</v>
      </c>
      <c r="G581" s="47">
        <v>12</v>
      </c>
      <c r="H581" s="55">
        <f>Таблица650[[#This Row],[Коэфициент стоимости]]*Таблица650[[#This Row],[Розничная цена KRW]]</f>
        <v>2301</v>
      </c>
      <c r="I581" s="17" t="str">
        <f>IF($H$1="","Введите курс",Таблица650[[#This Row],[Оптовая цена KRW за 1шт]]/$H$1)</f>
        <v>Введите курс</v>
      </c>
      <c r="J581" s="48"/>
      <c r="K581" s="18">
        <f>Таблица650[[#This Row],[Заказ коробок ]]*Таблица650[[#This Row],[Кол-во шт в коробке]]</f>
        <v>0</v>
      </c>
      <c r="L581" s="54">
        <f>Таблица650[[#This Row],[Общее кол-во шт]]*Таблица650[[#This Row],[Оптовая цена KRW за 1шт]]</f>
        <v>0</v>
      </c>
      <c r="M581" s="19" t="str">
        <f>IFERROR(Таблица650[[#This Row],[Общее кол-во шт]]*Таблица650[[#This Row],[Оптовая цена USD за 1шт]],"")</f>
        <v/>
      </c>
      <c r="N581" s="49"/>
    </row>
    <row r="582" spans="1:14" ht="22.5" customHeight="1">
      <c r="A582" s="44" t="s">
        <v>2201</v>
      </c>
      <c r="B582" s="14">
        <v>8806358511654</v>
      </c>
      <c r="C582" s="50" t="s">
        <v>2349</v>
      </c>
      <c r="D582" s="46" t="s">
        <v>6694</v>
      </c>
      <c r="E582" s="16">
        <v>10800</v>
      </c>
      <c r="F582" s="15">
        <v>0.51</v>
      </c>
      <c r="G582" s="47">
        <v>6</v>
      </c>
      <c r="H582" s="55">
        <f>Таблица650[[#This Row],[Коэфициент стоимости]]*Таблица650[[#This Row],[Розничная цена KRW]]</f>
        <v>5508</v>
      </c>
      <c r="I582" s="17" t="str">
        <f>IF($H$1="","Введите курс",Таблица650[[#This Row],[Оптовая цена KRW за 1шт]]/$H$1)</f>
        <v>Введите курс</v>
      </c>
      <c r="J582" s="48"/>
      <c r="K582" s="18">
        <f>Таблица650[[#This Row],[Заказ коробок ]]*Таблица650[[#This Row],[Кол-во шт в коробке]]</f>
        <v>0</v>
      </c>
      <c r="L582" s="54">
        <f>Таблица650[[#This Row],[Общее кол-во шт]]*Таблица650[[#This Row],[Оптовая цена KRW за 1шт]]</f>
        <v>0</v>
      </c>
      <c r="M582" s="19" t="str">
        <f>IFERROR(Таблица650[[#This Row],[Общее кол-во шт]]*Таблица650[[#This Row],[Оптовая цена USD за 1шт]],"")</f>
        <v/>
      </c>
      <c r="N582" s="49"/>
    </row>
    <row r="583" spans="1:14" ht="22.5" customHeight="1">
      <c r="A583" s="44" t="s">
        <v>2202</v>
      </c>
      <c r="B583" s="14">
        <v>8806194053738</v>
      </c>
      <c r="C583" s="50" t="s">
        <v>7211</v>
      </c>
      <c r="D583" s="46" t="s">
        <v>7212</v>
      </c>
      <c r="E583" s="16">
        <v>21800</v>
      </c>
      <c r="F583" s="15">
        <v>0.51</v>
      </c>
      <c r="G583" s="47">
        <v>6</v>
      </c>
      <c r="H583" s="55">
        <f>Таблица650[[#This Row],[Коэфициент стоимости]]*Таблица650[[#This Row],[Розничная цена KRW]]</f>
        <v>11118</v>
      </c>
      <c r="I583" s="17" t="str">
        <f>IF($H$1="","Введите курс",Таблица650[[#This Row],[Оптовая цена KRW за 1шт]]/$H$1)</f>
        <v>Введите курс</v>
      </c>
      <c r="J583" s="48"/>
      <c r="K583" s="18">
        <f>Таблица650[[#This Row],[Заказ коробок ]]*Таблица650[[#This Row],[Кол-во шт в коробке]]</f>
        <v>0</v>
      </c>
      <c r="L583" s="54">
        <f>Таблица650[[#This Row],[Общее кол-во шт]]*Таблица650[[#This Row],[Оптовая цена KRW за 1шт]]</f>
        <v>0</v>
      </c>
      <c r="M583" s="19" t="str">
        <f>IFERROR(Таблица650[[#This Row],[Общее кол-во шт]]*Таблица650[[#This Row],[Оптовая цена USD за 1шт]],"")</f>
        <v/>
      </c>
      <c r="N583" s="49"/>
    </row>
    <row r="584" spans="1:14" ht="22.5" customHeight="1">
      <c r="A584" s="44" t="s">
        <v>2203</v>
      </c>
      <c r="B584" s="14">
        <v>8806358532543</v>
      </c>
      <c r="C584" s="50" t="s">
        <v>2292</v>
      </c>
      <c r="D584" s="46" t="s">
        <v>2293</v>
      </c>
      <c r="E584" s="16">
        <v>7800</v>
      </c>
      <c r="F584" s="15">
        <v>0.51</v>
      </c>
      <c r="G584" s="47">
        <v>6</v>
      </c>
      <c r="H584" s="55">
        <f>Таблица650[[#This Row],[Коэфициент стоимости]]*Таблица650[[#This Row],[Розничная цена KRW]]</f>
        <v>3978</v>
      </c>
      <c r="I584" s="17" t="str">
        <f>IF($H$1="","Введите курс",Таблица650[[#This Row],[Оптовая цена KRW за 1шт]]/$H$1)</f>
        <v>Введите курс</v>
      </c>
      <c r="J584" s="48"/>
      <c r="K584" s="18">
        <f>Таблица650[[#This Row],[Заказ коробок ]]*Таблица650[[#This Row],[Кол-во шт в коробке]]</f>
        <v>0</v>
      </c>
      <c r="L584" s="54">
        <f>Таблица650[[#This Row],[Общее кол-во шт]]*Таблица650[[#This Row],[Оптовая цена KRW за 1шт]]</f>
        <v>0</v>
      </c>
      <c r="M584" s="19" t="str">
        <f>IFERROR(Таблица650[[#This Row],[Общее кол-во шт]]*Таблица650[[#This Row],[Оптовая цена USD за 1шт]],"")</f>
        <v/>
      </c>
      <c r="N584" s="49"/>
    </row>
    <row r="585" spans="1:14" ht="22.5" customHeight="1">
      <c r="A585" s="44" t="s">
        <v>2206</v>
      </c>
      <c r="B585" s="14">
        <v>8806194034027</v>
      </c>
      <c r="C585" s="50" t="s">
        <v>2393</v>
      </c>
      <c r="D585" s="46" t="s">
        <v>2394</v>
      </c>
      <c r="E585" s="16">
        <v>12000</v>
      </c>
      <c r="F585" s="15">
        <v>0.59</v>
      </c>
      <c r="G585" s="47">
        <v>6</v>
      </c>
      <c r="H585" s="55">
        <f>Таблица650[[#This Row],[Коэфициент стоимости]]*Таблица650[[#This Row],[Розничная цена KRW]]</f>
        <v>7080</v>
      </c>
      <c r="I585" s="17" t="str">
        <f>IF($H$1="","Введите курс",Таблица650[[#This Row],[Оптовая цена KRW за 1шт]]/$H$1)</f>
        <v>Введите курс</v>
      </c>
      <c r="J585" s="48"/>
      <c r="K585" s="18">
        <f>Таблица650[[#This Row],[Заказ коробок ]]*Таблица650[[#This Row],[Кол-во шт в коробке]]</f>
        <v>0</v>
      </c>
      <c r="L585" s="54">
        <f>Таблица650[[#This Row],[Общее кол-во шт]]*Таблица650[[#This Row],[Оптовая цена KRW за 1шт]]</f>
        <v>0</v>
      </c>
      <c r="M585" s="19" t="str">
        <f>IFERROR(Таблица650[[#This Row],[Общее кол-во шт]]*Таблица650[[#This Row],[Оптовая цена USD за 1шт]],"")</f>
        <v/>
      </c>
      <c r="N585" s="49"/>
    </row>
    <row r="586" spans="1:14" ht="22.5" customHeight="1">
      <c r="A586" s="44" t="s">
        <v>2207</v>
      </c>
      <c r="B586" s="14">
        <v>8806358594466</v>
      </c>
      <c r="C586" s="50" t="s">
        <v>1907</v>
      </c>
      <c r="D586" s="46" t="s">
        <v>6546</v>
      </c>
      <c r="E586" s="16">
        <v>500</v>
      </c>
      <c r="F586" s="15">
        <v>0.51</v>
      </c>
      <c r="G586" s="47">
        <v>40</v>
      </c>
      <c r="H586" s="55">
        <f>Таблица650[[#This Row],[Коэфициент стоимости]]*Таблица650[[#This Row],[Розничная цена KRW]]</f>
        <v>255</v>
      </c>
      <c r="I586" s="17" t="str">
        <f>IF($H$1="","Введите курс",Таблица650[[#This Row],[Оптовая цена KRW за 1шт]]/$H$1)</f>
        <v>Введите курс</v>
      </c>
      <c r="J586" s="48"/>
      <c r="K586" s="18">
        <f>Таблица650[[#This Row],[Заказ коробок ]]*Таблица650[[#This Row],[Кол-во шт в коробке]]</f>
        <v>0</v>
      </c>
      <c r="L586" s="54">
        <f>Таблица650[[#This Row],[Общее кол-во шт]]*Таблица650[[#This Row],[Оптовая цена KRW за 1шт]]</f>
        <v>0</v>
      </c>
      <c r="M586" s="19" t="str">
        <f>IFERROR(Таблица650[[#This Row],[Общее кол-во шт]]*Таблица650[[#This Row],[Оптовая цена USD за 1шт]],"")</f>
        <v/>
      </c>
      <c r="N586" s="49"/>
    </row>
    <row r="587" spans="1:14" ht="22.5" customHeight="1">
      <c r="A587" s="44" t="s">
        <v>2210</v>
      </c>
      <c r="B587" s="14">
        <v>8806194050218</v>
      </c>
      <c r="C587" s="50" t="s">
        <v>2413</v>
      </c>
      <c r="D587" s="46" t="s">
        <v>2414</v>
      </c>
      <c r="E587" s="16">
        <v>4500</v>
      </c>
      <c r="F587" s="15">
        <v>0.51</v>
      </c>
      <c r="G587" s="47">
        <v>6</v>
      </c>
      <c r="H587" s="55">
        <f>Таблица650[[#This Row],[Коэфициент стоимости]]*Таблица650[[#This Row],[Розничная цена KRW]]</f>
        <v>2295</v>
      </c>
      <c r="I587" s="17" t="str">
        <f>IF($H$1="","Введите курс",Таблица650[[#This Row],[Оптовая цена KRW за 1шт]]/$H$1)</f>
        <v>Введите курс</v>
      </c>
      <c r="J587" s="48"/>
      <c r="K587" s="18">
        <f>Таблица650[[#This Row],[Заказ коробок ]]*Таблица650[[#This Row],[Кол-во шт в коробке]]</f>
        <v>0</v>
      </c>
      <c r="L587" s="54">
        <f>Таблица650[[#This Row],[Общее кол-во шт]]*Таблица650[[#This Row],[Оптовая цена KRW за 1шт]]</f>
        <v>0</v>
      </c>
      <c r="M587" s="19" t="str">
        <f>IFERROR(Таблица650[[#This Row],[Общее кол-во шт]]*Таблица650[[#This Row],[Оптовая цена USD за 1шт]],"")</f>
        <v/>
      </c>
      <c r="N587" s="49"/>
    </row>
    <row r="588" spans="1:14" ht="22.5" customHeight="1">
      <c r="A588" s="44" t="s">
        <v>2213</v>
      </c>
      <c r="B588" s="14">
        <v>8806194031118</v>
      </c>
      <c r="C588" s="50" t="s">
        <v>1518</v>
      </c>
      <c r="D588" s="46" t="s">
        <v>1519</v>
      </c>
      <c r="E588" s="16">
        <v>15500</v>
      </c>
      <c r="F588" s="15">
        <v>0.59</v>
      </c>
      <c r="G588" s="47">
        <v>6</v>
      </c>
      <c r="H588" s="55">
        <f>Таблица650[[#This Row],[Коэфициент стоимости]]*Таблица650[[#This Row],[Розничная цена KRW]]</f>
        <v>9145</v>
      </c>
      <c r="I588" s="17" t="str">
        <f>IF($H$1="","Введите курс",Таблица650[[#This Row],[Оптовая цена KRW за 1шт]]/$H$1)</f>
        <v>Введите курс</v>
      </c>
      <c r="J588" s="48"/>
      <c r="K588" s="18">
        <f>Таблица650[[#This Row],[Заказ коробок ]]*Таблица650[[#This Row],[Кол-во шт в коробке]]</f>
        <v>0</v>
      </c>
      <c r="L588" s="54">
        <f>Таблица650[[#This Row],[Общее кол-во шт]]*Таблица650[[#This Row],[Оптовая цена KRW за 1шт]]</f>
        <v>0</v>
      </c>
      <c r="M588" s="19" t="str">
        <f>IFERROR(Таблица650[[#This Row],[Общее кол-во шт]]*Таблица650[[#This Row],[Оптовая цена USD за 1шт]],"")</f>
        <v/>
      </c>
      <c r="N588" s="49"/>
    </row>
    <row r="589" spans="1:14" ht="22.5" customHeight="1">
      <c r="A589" s="44" t="s">
        <v>2216</v>
      </c>
      <c r="B589" s="14">
        <v>8806358553807</v>
      </c>
      <c r="C589" s="50" t="s">
        <v>6481</v>
      </c>
      <c r="D589" s="46" t="s">
        <v>6482</v>
      </c>
      <c r="E589" s="16">
        <v>8000</v>
      </c>
      <c r="F589" s="15">
        <v>0.51</v>
      </c>
      <c r="G589" s="47">
        <v>12</v>
      </c>
      <c r="H589" s="55">
        <f>Таблица650[[#This Row],[Коэфициент стоимости]]*Таблица650[[#This Row],[Розничная цена KRW]]</f>
        <v>4080</v>
      </c>
      <c r="I589" s="17" t="str">
        <f>IF($H$1="","Введите курс",Таблица650[[#This Row],[Оптовая цена KRW за 1шт]]/$H$1)</f>
        <v>Введите курс</v>
      </c>
      <c r="J589" s="48"/>
      <c r="K589" s="18">
        <f>Таблица650[[#This Row],[Заказ коробок ]]*Таблица650[[#This Row],[Кол-во шт в коробке]]</f>
        <v>0</v>
      </c>
      <c r="L589" s="54">
        <f>Таблица650[[#This Row],[Общее кол-во шт]]*Таблица650[[#This Row],[Оптовая цена KRW за 1шт]]</f>
        <v>0</v>
      </c>
      <c r="M589" s="19" t="str">
        <f>IFERROR(Таблица650[[#This Row],[Общее кол-во шт]]*Таблица650[[#This Row],[Оптовая цена USD за 1шт]],"")</f>
        <v/>
      </c>
      <c r="N589" s="49"/>
    </row>
    <row r="590" spans="1:14" ht="22.5" customHeight="1">
      <c r="A590" s="44" t="s">
        <v>2219</v>
      </c>
      <c r="B590" s="14">
        <v>8806194050225</v>
      </c>
      <c r="C590" s="50" t="s">
        <v>2415</v>
      </c>
      <c r="D590" s="46" t="s">
        <v>2416</v>
      </c>
      <c r="E590" s="16">
        <v>4500</v>
      </c>
      <c r="F590" s="15">
        <v>0.51</v>
      </c>
      <c r="G590" s="47">
        <v>6</v>
      </c>
      <c r="H590" s="55">
        <f>Таблица650[[#This Row],[Коэфициент стоимости]]*Таблица650[[#This Row],[Розничная цена KRW]]</f>
        <v>2295</v>
      </c>
      <c r="I590" s="17" t="str">
        <f>IF($H$1="","Введите курс",Таблица650[[#This Row],[Оптовая цена KRW за 1шт]]/$H$1)</f>
        <v>Введите курс</v>
      </c>
      <c r="J590" s="48"/>
      <c r="K590" s="18">
        <f>Таблица650[[#This Row],[Заказ коробок ]]*Таблица650[[#This Row],[Кол-во шт в коробке]]</f>
        <v>0</v>
      </c>
      <c r="L590" s="54">
        <f>Таблица650[[#This Row],[Общее кол-во шт]]*Таблица650[[#This Row],[Оптовая цена KRW за 1шт]]</f>
        <v>0</v>
      </c>
      <c r="M590" s="19" t="str">
        <f>IFERROR(Таблица650[[#This Row],[Общее кол-во шт]]*Таблица650[[#This Row],[Оптовая цена USD за 1шт]],"")</f>
        <v/>
      </c>
      <c r="N590" s="49"/>
    </row>
    <row r="591" spans="1:14" ht="22.5" customHeight="1">
      <c r="A591" s="44" t="s">
        <v>2222</v>
      </c>
      <c r="B591" s="14">
        <v>8806194050195</v>
      </c>
      <c r="C591" s="50" t="s">
        <v>2419</v>
      </c>
      <c r="D591" s="46" t="s">
        <v>2420</v>
      </c>
      <c r="E591" s="16">
        <v>4500</v>
      </c>
      <c r="F591" s="15">
        <v>0.51</v>
      </c>
      <c r="G591" s="47">
        <v>6</v>
      </c>
      <c r="H591" s="55">
        <f>Таблица650[[#This Row],[Коэфициент стоимости]]*Таблица650[[#This Row],[Розничная цена KRW]]</f>
        <v>2295</v>
      </c>
      <c r="I591" s="17" t="str">
        <f>IF($H$1="","Введите курс",Таблица650[[#This Row],[Оптовая цена KRW за 1шт]]/$H$1)</f>
        <v>Введите курс</v>
      </c>
      <c r="J591" s="48"/>
      <c r="K591" s="18">
        <f>Таблица650[[#This Row],[Заказ коробок ]]*Таблица650[[#This Row],[Кол-во шт в коробке]]</f>
        <v>0</v>
      </c>
      <c r="L591" s="54">
        <f>Таблица650[[#This Row],[Общее кол-во шт]]*Таблица650[[#This Row],[Оптовая цена KRW за 1шт]]</f>
        <v>0</v>
      </c>
      <c r="M591" s="19" t="str">
        <f>IFERROR(Таблица650[[#This Row],[Общее кол-во шт]]*Таблица650[[#This Row],[Оптовая цена USD за 1шт]],"")</f>
        <v/>
      </c>
      <c r="N591" s="49"/>
    </row>
    <row r="592" spans="1:14" ht="22.5" customHeight="1">
      <c r="A592" s="44" t="s">
        <v>2223</v>
      </c>
      <c r="B592" s="14">
        <v>8806358522476</v>
      </c>
      <c r="C592" s="50" t="s">
        <v>7213</v>
      </c>
      <c r="D592" s="46" t="s">
        <v>7214</v>
      </c>
      <c r="E592" s="16">
        <v>8800</v>
      </c>
      <c r="F592" s="15">
        <v>0.51</v>
      </c>
      <c r="G592" s="47">
        <v>12</v>
      </c>
      <c r="H592" s="55">
        <f>Таблица650[[#This Row],[Коэфициент стоимости]]*Таблица650[[#This Row],[Розничная цена KRW]]</f>
        <v>4488</v>
      </c>
      <c r="I592" s="17" t="str">
        <f>IF($H$1="","Введите курс",Таблица650[[#This Row],[Оптовая цена KRW за 1шт]]/$H$1)</f>
        <v>Введите курс</v>
      </c>
      <c r="J592" s="48"/>
      <c r="K592" s="18">
        <f>Таблица650[[#This Row],[Заказ коробок ]]*Таблица650[[#This Row],[Кол-во шт в коробке]]</f>
        <v>0</v>
      </c>
      <c r="L592" s="54">
        <f>Таблица650[[#This Row],[Общее кол-во шт]]*Таблица650[[#This Row],[Оптовая цена KRW за 1шт]]</f>
        <v>0</v>
      </c>
      <c r="M592" s="19" t="str">
        <f>IFERROR(Таблица650[[#This Row],[Общее кол-во шт]]*Таблица650[[#This Row],[Оптовая цена USD за 1шт]],"")</f>
        <v/>
      </c>
      <c r="N592" s="49"/>
    </row>
    <row r="593" spans="1:14" ht="22.5" customHeight="1">
      <c r="A593" s="44" t="s">
        <v>2226</v>
      </c>
      <c r="B593" s="14">
        <v>8806194012315</v>
      </c>
      <c r="C593" s="50" t="s">
        <v>1340</v>
      </c>
      <c r="D593" s="46" t="s">
        <v>6413</v>
      </c>
      <c r="E593" s="16">
        <v>8800</v>
      </c>
      <c r="F593" s="15">
        <v>0.51</v>
      </c>
      <c r="G593" s="47">
        <v>12</v>
      </c>
      <c r="H593" s="55">
        <f>Таблица650[[#This Row],[Коэфициент стоимости]]*Таблица650[[#This Row],[Розничная цена KRW]]</f>
        <v>4488</v>
      </c>
      <c r="I593" s="17" t="str">
        <f>IF($H$1="","Введите курс",Таблица650[[#This Row],[Оптовая цена KRW за 1шт]]/$H$1)</f>
        <v>Введите курс</v>
      </c>
      <c r="J593" s="48"/>
      <c r="K593" s="18">
        <f>Таблица650[[#This Row],[Заказ коробок ]]*Таблица650[[#This Row],[Кол-во шт в коробке]]</f>
        <v>0</v>
      </c>
      <c r="L593" s="54">
        <f>Таблица650[[#This Row],[Общее кол-во шт]]*Таблица650[[#This Row],[Оптовая цена KRW за 1шт]]</f>
        <v>0</v>
      </c>
      <c r="M593" s="19" t="str">
        <f>IFERROR(Таблица650[[#This Row],[Общее кол-во шт]]*Таблица650[[#This Row],[Оптовая цена USD за 1шт]],"")</f>
        <v/>
      </c>
      <c r="N593" s="49"/>
    </row>
    <row r="594" spans="1:14" ht="22.5" customHeight="1">
      <c r="A594" s="44" t="s">
        <v>2229</v>
      </c>
      <c r="B594" s="14">
        <v>8806194034829</v>
      </c>
      <c r="C594" s="50" t="s">
        <v>1502</v>
      </c>
      <c r="D594" s="46" t="s">
        <v>1503</v>
      </c>
      <c r="E594" s="16">
        <v>1000</v>
      </c>
      <c r="F594" s="15">
        <v>0.59</v>
      </c>
      <c r="G594" s="47">
        <v>10</v>
      </c>
      <c r="H594" s="55">
        <f>Таблица650[[#This Row],[Коэфициент стоимости]]*Таблица650[[#This Row],[Розничная цена KRW]]</f>
        <v>590</v>
      </c>
      <c r="I594" s="17" t="str">
        <f>IF($H$1="","Введите курс",Таблица650[[#This Row],[Оптовая цена KRW за 1шт]]/$H$1)</f>
        <v>Введите курс</v>
      </c>
      <c r="J594" s="48"/>
      <c r="K594" s="18">
        <f>Таблица650[[#This Row],[Заказ коробок ]]*Таблица650[[#This Row],[Кол-во шт в коробке]]</f>
        <v>0</v>
      </c>
      <c r="L594" s="54">
        <f>Таблица650[[#This Row],[Общее кол-во шт]]*Таблица650[[#This Row],[Оптовая цена KRW за 1шт]]</f>
        <v>0</v>
      </c>
      <c r="M594" s="19" t="str">
        <f>IFERROR(Таблица650[[#This Row],[Общее кол-во шт]]*Таблица650[[#This Row],[Оптовая цена USD за 1шт]],"")</f>
        <v/>
      </c>
      <c r="N594" s="49"/>
    </row>
    <row r="595" spans="1:14" ht="22.5" customHeight="1">
      <c r="A595" s="44" t="s">
        <v>2231</v>
      </c>
      <c r="B595" s="14">
        <v>8806358558666</v>
      </c>
      <c r="C595" s="50" t="s">
        <v>1642</v>
      </c>
      <c r="D595" s="46" t="s">
        <v>6759</v>
      </c>
      <c r="E595" s="16">
        <v>2000</v>
      </c>
      <c r="F595" s="15">
        <v>0.51</v>
      </c>
      <c r="G595" s="47">
        <v>10</v>
      </c>
      <c r="H595" s="55">
        <f>Таблица650[[#This Row],[Коэфициент стоимости]]*Таблица650[[#This Row],[Розничная цена KRW]]</f>
        <v>1020</v>
      </c>
      <c r="I595" s="17" t="str">
        <f>IF($H$1="","Введите курс",Таблица650[[#This Row],[Оптовая цена KRW за 1шт]]/$H$1)</f>
        <v>Введите курс</v>
      </c>
      <c r="J595" s="48"/>
      <c r="K595" s="18">
        <f>Таблица650[[#This Row],[Заказ коробок ]]*Таблица650[[#This Row],[Кол-во шт в коробке]]</f>
        <v>0</v>
      </c>
      <c r="L595" s="54">
        <f>Таблица650[[#This Row],[Общее кол-во шт]]*Таблица650[[#This Row],[Оптовая цена KRW за 1шт]]</f>
        <v>0</v>
      </c>
      <c r="M595" s="19" t="str">
        <f>IFERROR(Таблица650[[#This Row],[Общее кол-во шт]]*Таблица650[[#This Row],[Оптовая цена USD за 1шт]],"")</f>
        <v/>
      </c>
      <c r="N595" s="49"/>
    </row>
    <row r="596" spans="1:14" ht="22.5" customHeight="1">
      <c r="A596" s="44" t="s">
        <v>2232</v>
      </c>
      <c r="B596" s="14">
        <v>8806194031163</v>
      </c>
      <c r="C596" s="50" t="s">
        <v>1677</v>
      </c>
      <c r="D596" s="46" t="s">
        <v>6499</v>
      </c>
      <c r="E596" s="16">
        <v>9500</v>
      </c>
      <c r="F596" s="15">
        <v>0.51</v>
      </c>
      <c r="G596" s="47">
        <v>6</v>
      </c>
      <c r="H596" s="55">
        <f>Таблица650[[#This Row],[Коэфициент стоимости]]*Таблица650[[#This Row],[Розничная цена KRW]]</f>
        <v>4845</v>
      </c>
      <c r="I596" s="17" t="str">
        <f>IF($H$1="","Введите курс",Таблица650[[#This Row],[Оптовая цена KRW за 1шт]]/$H$1)</f>
        <v>Введите курс</v>
      </c>
      <c r="J596" s="48"/>
      <c r="K596" s="18">
        <f>Таблица650[[#This Row],[Заказ коробок ]]*Таблица650[[#This Row],[Кол-во шт в коробке]]</f>
        <v>0</v>
      </c>
      <c r="L596" s="54">
        <f>Таблица650[[#This Row],[Общее кол-во шт]]*Таблица650[[#This Row],[Оптовая цена KRW за 1шт]]</f>
        <v>0</v>
      </c>
      <c r="M596" s="19" t="str">
        <f>IFERROR(Таблица650[[#This Row],[Общее кол-во шт]]*Таблица650[[#This Row],[Оптовая цена USD за 1шт]],"")</f>
        <v/>
      </c>
      <c r="N596" s="49"/>
    </row>
    <row r="597" spans="1:14" ht="22.5" customHeight="1">
      <c r="A597" s="44" t="s">
        <v>2234</v>
      </c>
      <c r="B597" s="14">
        <v>8806358522926</v>
      </c>
      <c r="C597" s="50" t="s">
        <v>2090</v>
      </c>
      <c r="D597" s="46" t="s">
        <v>6597</v>
      </c>
      <c r="E597" s="16">
        <v>6000</v>
      </c>
      <c r="F597" s="15">
        <v>0.51</v>
      </c>
      <c r="G597" s="47">
        <v>6</v>
      </c>
      <c r="H597" s="55">
        <f>Таблица650[[#This Row],[Коэфициент стоимости]]*Таблица650[[#This Row],[Розничная цена KRW]]</f>
        <v>3060</v>
      </c>
      <c r="I597" s="17" t="str">
        <f>IF($H$1="","Введите курс",Таблица650[[#This Row],[Оптовая цена KRW за 1шт]]/$H$1)</f>
        <v>Введите курс</v>
      </c>
      <c r="J597" s="48"/>
      <c r="K597" s="18">
        <f>Таблица650[[#This Row],[Заказ коробок ]]*Таблица650[[#This Row],[Кол-во шт в коробке]]</f>
        <v>0</v>
      </c>
      <c r="L597" s="54">
        <f>Таблица650[[#This Row],[Общее кол-во шт]]*Таблица650[[#This Row],[Оптовая цена KRW за 1шт]]</f>
        <v>0</v>
      </c>
      <c r="M597" s="19" t="str">
        <f>IFERROR(Таблица650[[#This Row],[Общее кол-во шт]]*Таблица650[[#This Row],[Оптовая цена USD за 1шт]],"")</f>
        <v/>
      </c>
      <c r="N597" s="49"/>
    </row>
    <row r="598" spans="1:14" ht="22.5" customHeight="1">
      <c r="A598" s="44" t="s">
        <v>2235</v>
      </c>
      <c r="B598" s="14">
        <v>8806194045184</v>
      </c>
      <c r="C598" s="50" t="s">
        <v>2341</v>
      </c>
      <c r="D598" s="46" t="s">
        <v>6682</v>
      </c>
      <c r="E598" s="16">
        <v>12000</v>
      </c>
      <c r="F598" s="15">
        <v>0.51</v>
      </c>
      <c r="G598" s="47">
        <v>6</v>
      </c>
      <c r="H598" s="55">
        <f>Таблица650[[#This Row],[Коэфициент стоимости]]*Таблица650[[#This Row],[Розничная цена KRW]]</f>
        <v>6120</v>
      </c>
      <c r="I598" s="17" t="str">
        <f>IF($H$1="","Введите курс",Таблица650[[#This Row],[Оптовая цена KRW за 1шт]]/$H$1)</f>
        <v>Введите курс</v>
      </c>
      <c r="J598" s="48"/>
      <c r="K598" s="18">
        <f>Таблица650[[#This Row],[Заказ коробок ]]*Таблица650[[#This Row],[Кол-во шт в коробке]]</f>
        <v>0</v>
      </c>
      <c r="L598" s="54">
        <f>Таблица650[[#This Row],[Общее кол-во шт]]*Таблица650[[#This Row],[Оптовая цена KRW за 1шт]]</f>
        <v>0</v>
      </c>
      <c r="M598" s="19" t="str">
        <f>IFERROR(Таблица650[[#This Row],[Общее кол-во шт]]*Таблица650[[#This Row],[Оптовая цена USD за 1шт]],"")</f>
        <v/>
      </c>
      <c r="N598" s="49"/>
    </row>
    <row r="599" spans="1:14" ht="22.5" customHeight="1">
      <c r="A599" s="44" t="s">
        <v>2238</v>
      </c>
      <c r="B599" s="14">
        <v>8806194031859</v>
      </c>
      <c r="C599" s="50" t="s">
        <v>2472</v>
      </c>
      <c r="D599" s="46" t="s">
        <v>2473</v>
      </c>
      <c r="E599" s="16">
        <v>18000</v>
      </c>
      <c r="F599" s="15">
        <v>0.51</v>
      </c>
      <c r="G599" s="47">
        <v>6</v>
      </c>
      <c r="H599" s="55">
        <f>Таблица650[[#This Row],[Коэфициент стоимости]]*Таблица650[[#This Row],[Розничная цена KRW]]</f>
        <v>9180</v>
      </c>
      <c r="I599" s="17" t="str">
        <f>IF($H$1="","Введите курс",Таблица650[[#This Row],[Оптовая цена KRW за 1шт]]/$H$1)</f>
        <v>Введите курс</v>
      </c>
      <c r="J599" s="48"/>
      <c r="K599" s="18">
        <f>Таблица650[[#This Row],[Заказ коробок ]]*Таблица650[[#This Row],[Кол-во шт в коробке]]</f>
        <v>0</v>
      </c>
      <c r="L599" s="54">
        <f>Таблица650[[#This Row],[Общее кол-во шт]]*Таблица650[[#This Row],[Оптовая цена KRW за 1шт]]</f>
        <v>0</v>
      </c>
      <c r="M599" s="19" t="str">
        <f>IFERROR(Таблица650[[#This Row],[Общее кол-во шт]]*Таблица650[[#This Row],[Оптовая цена USD за 1шт]],"")</f>
        <v/>
      </c>
      <c r="N599" s="49"/>
    </row>
    <row r="600" spans="1:14" ht="22.5" customHeight="1">
      <c r="A600" s="44" t="s">
        <v>2240</v>
      </c>
      <c r="B600" s="14">
        <v>8806194051857</v>
      </c>
      <c r="C600" s="50" t="s">
        <v>7215</v>
      </c>
      <c r="D600" s="46" t="s">
        <v>7216</v>
      </c>
      <c r="E600" s="16">
        <v>17800</v>
      </c>
      <c r="F600" s="15">
        <v>0.51</v>
      </c>
      <c r="G600" s="47">
        <v>6</v>
      </c>
      <c r="H600" s="55">
        <f>Таблица650[[#This Row],[Коэфициент стоимости]]*Таблица650[[#This Row],[Розничная цена KRW]]</f>
        <v>9078</v>
      </c>
      <c r="I600" s="17" t="str">
        <f>IF($H$1="","Введите курс",Таблица650[[#This Row],[Оптовая цена KRW за 1шт]]/$H$1)</f>
        <v>Введите курс</v>
      </c>
      <c r="J600" s="48"/>
      <c r="K600" s="18">
        <f>Таблица650[[#This Row],[Заказ коробок ]]*Таблица650[[#This Row],[Кол-во шт в коробке]]</f>
        <v>0</v>
      </c>
      <c r="L600" s="54">
        <f>Таблица650[[#This Row],[Общее кол-во шт]]*Таблица650[[#This Row],[Оптовая цена KRW за 1шт]]</f>
        <v>0</v>
      </c>
      <c r="M600" s="19" t="str">
        <f>IFERROR(Таблица650[[#This Row],[Общее кол-во шт]]*Таблица650[[#This Row],[Оптовая цена USD за 1шт]],"")</f>
        <v/>
      </c>
      <c r="N600" s="49"/>
    </row>
    <row r="601" spans="1:14" ht="22.5" customHeight="1">
      <c r="A601" s="44" t="s">
        <v>2242</v>
      </c>
      <c r="B601" s="14">
        <v>8806194027494</v>
      </c>
      <c r="C601" s="50" t="s">
        <v>1920</v>
      </c>
      <c r="D601" s="46" t="s">
        <v>6551</v>
      </c>
      <c r="E601" s="16">
        <v>20000</v>
      </c>
      <c r="F601" s="15">
        <v>0.51</v>
      </c>
      <c r="G601" s="47">
        <v>6</v>
      </c>
      <c r="H601" s="55">
        <f>Таблица650[[#This Row],[Коэфициент стоимости]]*Таблица650[[#This Row],[Розничная цена KRW]]</f>
        <v>10200</v>
      </c>
      <c r="I601" s="17" t="str">
        <f>IF($H$1="","Введите курс",Таблица650[[#This Row],[Оптовая цена KRW за 1шт]]/$H$1)</f>
        <v>Введите курс</v>
      </c>
      <c r="J601" s="48"/>
      <c r="K601" s="18">
        <f>Таблица650[[#This Row],[Заказ коробок ]]*Таблица650[[#This Row],[Кол-во шт в коробке]]</f>
        <v>0</v>
      </c>
      <c r="L601" s="54">
        <f>Таблица650[[#This Row],[Общее кол-во шт]]*Таблица650[[#This Row],[Оптовая цена KRW за 1шт]]</f>
        <v>0</v>
      </c>
      <c r="M601" s="19" t="str">
        <f>IFERROR(Таблица650[[#This Row],[Общее кол-во шт]]*Таблица650[[#This Row],[Оптовая цена USD за 1шт]],"")</f>
        <v/>
      </c>
      <c r="N601" s="49"/>
    </row>
    <row r="602" spans="1:14" ht="22.5" customHeight="1">
      <c r="A602" s="44" t="s">
        <v>2244</v>
      </c>
      <c r="B602" s="14">
        <v>8806194032337</v>
      </c>
      <c r="C602" s="50" t="s">
        <v>1456</v>
      </c>
      <c r="D602" s="46" t="s">
        <v>1457</v>
      </c>
      <c r="E602" s="16">
        <v>18800</v>
      </c>
      <c r="F602" s="15">
        <v>0.51</v>
      </c>
      <c r="G602" s="47">
        <v>3</v>
      </c>
      <c r="H602" s="55">
        <f>Таблица650[[#This Row],[Коэфициент стоимости]]*Таблица650[[#This Row],[Розничная цена KRW]]</f>
        <v>9588</v>
      </c>
      <c r="I602" s="17" t="str">
        <f>IF($H$1="","Введите курс",Таблица650[[#This Row],[Оптовая цена KRW за 1шт]]/$H$1)</f>
        <v>Введите курс</v>
      </c>
      <c r="J602" s="48"/>
      <c r="K602" s="18">
        <f>Таблица650[[#This Row],[Заказ коробок ]]*Таблица650[[#This Row],[Кол-во шт в коробке]]</f>
        <v>0</v>
      </c>
      <c r="L602" s="54">
        <f>Таблица650[[#This Row],[Общее кол-во шт]]*Таблица650[[#This Row],[Оптовая цена KRW за 1шт]]</f>
        <v>0</v>
      </c>
      <c r="M602" s="19" t="str">
        <f>IFERROR(Таблица650[[#This Row],[Общее кол-во шт]]*Таблица650[[#This Row],[Оптовая цена USD за 1шт]],"")</f>
        <v/>
      </c>
      <c r="N602" s="49"/>
    </row>
    <row r="603" spans="1:14" ht="22.5" customHeight="1">
      <c r="A603" s="44" t="s">
        <v>2247</v>
      </c>
      <c r="B603" s="14">
        <v>8806194033457</v>
      </c>
      <c r="C603" s="50" t="s">
        <v>2462</v>
      </c>
      <c r="D603" s="46" t="s">
        <v>2463</v>
      </c>
      <c r="E603" s="16">
        <v>36000</v>
      </c>
      <c r="F603" s="15">
        <v>0.51</v>
      </c>
      <c r="G603" s="47">
        <v>6</v>
      </c>
      <c r="H603" s="55">
        <f>Таблица650[[#This Row],[Коэфициент стоимости]]*Таблица650[[#This Row],[Розничная цена KRW]]</f>
        <v>18360</v>
      </c>
      <c r="I603" s="17" t="str">
        <f>IF($H$1="","Введите курс",Таблица650[[#This Row],[Оптовая цена KRW за 1шт]]/$H$1)</f>
        <v>Введите курс</v>
      </c>
      <c r="J603" s="48"/>
      <c r="K603" s="18">
        <f>Таблица650[[#This Row],[Заказ коробок ]]*Таблица650[[#This Row],[Кол-во шт в коробке]]</f>
        <v>0</v>
      </c>
      <c r="L603" s="54">
        <f>Таблица650[[#This Row],[Общее кол-во шт]]*Таблица650[[#This Row],[Оптовая цена KRW за 1шт]]</f>
        <v>0</v>
      </c>
      <c r="M603" s="19" t="str">
        <f>IFERROR(Таблица650[[#This Row],[Общее кол-во шт]]*Таблица650[[#This Row],[Оптовая цена USD за 1шт]],"")</f>
        <v/>
      </c>
      <c r="N603" s="49"/>
    </row>
    <row r="604" spans="1:14" ht="22.5" customHeight="1">
      <c r="A604" s="44" t="s">
        <v>2249</v>
      </c>
      <c r="B604" s="14">
        <v>8806194051888</v>
      </c>
      <c r="C604" s="50" t="s">
        <v>7217</v>
      </c>
      <c r="D604" s="46" t="s">
        <v>7218</v>
      </c>
      <c r="E604" s="16">
        <v>17800</v>
      </c>
      <c r="F604" s="15">
        <v>0.51</v>
      </c>
      <c r="G604" s="47">
        <v>6</v>
      </c>
      <c r="H604" s="55">
        <f>Таблица650[[#This Row],[Коэфициент стоимости]]*Таблица650[[#This Row],[Розничная цена KRW]]</f>
        <v>9078</v>
      </c>
      <c r="I604" s="17" t="str">
        <f>IF($H$1="","Введите курс",Таблица650[[#This Row],[Оптовая цена KRW за 1шт]]/$H$1)</f>
        <v>Введите курс</v>
      </c>
      <c r="J604" s="48"/>
      <c r="K604" s="18">
        <f>Таблица650[[#This Row],[Заказ коробок ]]*Таблица650[[#This Row],[Кол-во шт в коробке]]</f>
        <v>0</v>
      </c>
      <c r="L604" s="54">
        <f>Таблица650[[#This Row],[Общее кол-во шт]]*Таблица650[[#This Row],[Оптовая цена KRW за 1шт]]</f>
        <v>0</v>
      </c>
      <c r="M604" s="19" t="str">
        <f>IFERROR(Таблица650[[#This Row],[Общее кол-во шт]]*Таблица650[[#This Row],[Оптовая цена USD за 1шт]],"")</f>
        <v/>
      </c>
      <c r="N604" s="49"/>
    </row>
    <row r="605" spans="1:14" ht="22.5" customHeight="1">
      <c r="A605" s="44" t="s">
        <v>2252</v>
      </c>
      <c r="B605" s="14">
        <v>8806194040462</v>
      </c>
      <c r="C605" s="50" t="s">
        <v>1913</v>
      </c>
      <c r="D605" s="46" t="s">
        <v>1914</v>
      </c>
      <c r="E605" s="16">
        <v>39900</v>
      </c>
      <c r="F605" s="15">
        <v>0.51</v>
      </c>
      <c r="G605" s="47">
        <v>6</v>
      </c>
      <c r="H605" s="55">
        <f>Таблица650[[#This Row],[Коэфициент стоимости]]*Таблица650[[#This Row],[Розничная цена KRW]]</f>
        <v>20349</v>
      </c>
      <c r="I605" s="17" t="str">
        <f>IF($H$1="","Введите курс",Таблица650[[#This Row],[Оптовая цена KRW за 1шт]]/$H$1)</f>
        <v>Введите курс</v>
      </c>
      <c r="J605" s="48"/>
      <c r="K605" s="18">
        <f>Таблица650[[#This Row],[Заказ коробок ]]*Таблица650[[#This Row],[Кол-во шт в коробке]]</f>
        <v>0</v>
      </c>
      <c r="L605" s="54">
        <f>Таблица650[[#This Row],[Общее кол-во шт]]*Таблица650[[#This Row],[Оптовая цена KRW за 1шт]]</f>
        <v>0</v>
      </c>
      <c r="M605" s="19" t="str">
        <f>IFERROR(Таблица650[[#This Row],[Общее кол-во шт]]*Таблица650[[#This Row],[Оптовая цена USD за 1шт]],"")</f>
        <v/>
      </c>
      <c r="N605" s="49"/>
    </row>
    <row r="606" spans="1:14" ht="22.5" customHeight="1">
      <c r="A606" s="44" t="s">
        <v>2253</v>
      </c>
      <c r="B606" s="14">
        <v>8806194027654</v>
      </c>
      <c r="C606" s="50" t="s">
        <v>1627</v>
      </c>
      <c r="D606" s="46" t="s">
        <v>6474</v>
      </c>
      <c r="E606" s="16">
        <v>6000</v>
      </c>
      <c r="F606" s="15">
        <v>0.51</v>
      </c>
      <c r="G606" s="47">
        <v>6</v>
      </c>
      <c r="H606" s="55">
        <f>Таблица650[[#This Row],[Коэфициент стоимости]]*Таблица650[[#This Row],[Розничная цена KRW]]</f>
        <v>3060</v>
      </c>
      <c r="I606" s="17" t="str">
        <f>IF($H$1="","Введите курс",Таблица650[[#This Row],[Оптовая цена KRW за 1шт]]/$H$1)</f>
        <v>Введите курс</v>
      </c>
      <c r="J606" s="48"/>
      <c r="K606" s="18">
        <f>Таблица650[[#This Row],[Заказ коробок ]]*Таблица650[[#This Row],[Кол-во шт в коробке]]</f>
        <v>0</v>
      </c>
      <c r="L606" s="54">
        <f>Таблица650[[#This Row],[Общее кол-во шт]]*Таблица650[[#This Row],[Оптовая цена KRW за 1шт]]</f>
        <v>0</v>
      </c>
      <c r="M606" s="19" t="str">
        <f>IFERROR(Таблица650[[#This Row],[Общее кол-во шт]]*Таблица650[[#This Row],[Оптовая цена USD за 1шт]],"")</f>
        <v/>
      </c>
      <c r="N606" s="49"/>
    </row>
    <row r="607" spans="1:14" ht="22.5" customHeight="1">
      <c r="A607" s="44" t="s">
        <v>2256</v>
      </c>
      <c r="B607" s="14">
        <v>8806358513894</v>
      </c>
      <c r="C607" s="50" t="s">
        <v>2027</v>
      </c>
      <c r="D607" s="46" t="s">
        <v>6771</v>
      </c>
      <c r="E607" s="16">
        <v>6000</v>
      </c>
      <c r="F607" s="15">
        <v>0.51</v>
      </c>
      <c r="G607" s="47">
        <v>12</v>
      </c>
      <c r="H607" s="55">
        <f>Таблица650[[#This Row],[Коэфициент стоимости]]*Таблица650[[#This Row],[Розничная цена KRW]]</f>
        <v>3060</v>
      </c>
      <c r="I607" s="17" t="str">
        <f>IF($H$1="","Введите курс",Таблица650[[#This Row],[Оптовая цена KRW за 1шт]]/$H$1)</f>
        <v>Введите курс</v>
      </c>
      <c r="J607" s="48"/>
      <c r="K607" s="18">
        <f>Таблица650[[#This Row],[Заказ коробок ]]*Таблица650[[#This Row],[Кол-во шт в коробке]]</f>
        <v>0</v>
      </c>
      <c r="L607" s="54">
        <f>Таблица650[[#This Row],[Общее кол-во шт]]*Таблица650[[#This Row],[Оптовая цена KRW за 1шт]]</f>
        <v>0</v>
      </c>
      <c r="M607" s="19" t="str">
        <f>IFERROR(Таблица650[[#This Row],[Общее кол-во шт]]*Таблица650[[#This Row],[Оптовая цена USD за 1шт]],"")</f>
        <v/>
      </c>
      <c r="N607" s="49"/>
    </row>
    <row r="608" spans="1:14" ht="22.5" customHeight="1">
      <c r="A608" s="44" t="s">
        <v>2257</v>
      </c>
      <c r="B608" s="14">
        <v>8806194051529</v>
      </c>
      <c r="C608" s="50" t="s">
        <v>2674</v>
      </c>
      <c r="D608" s="46" t="s">
        <v>2675</v>
      </c>
      <c r="E608" s="16">
        <v>14000</v>
      </c>
      <c r="F608" s="15">
        <v>0.59</v>
      </c>
      <c r="G608" s="47">
        <v>6</v>
      </c>
      <c r="H608" s="55">
        <f>Таблица650[[#This Row],[Коэфициент стоимости]]*Таблица650[[#This Row],[Розничная цена KRW]]</f>
        <v>8260</v>
      </c>
      <c r="I608" s="17" t="str">
        <f>IF($H$1="","Введите курс",Таблица650[[#This Row],[Оптовая цена KRW за 1шт]]/$H$1)</f>
        <v>Введите курс</v>
      </c>
      <c r="J608" s="48"/>
      <c r="K608" s="18">
        <f>Таблица650[[#This Row],[Заказ коробок ]]*Таблица650[[#This Row],[Кол-во шт в коробке]]</f>
        <v>0</v>
      </c>
      <c r="L608" s="54">
        <f>Таблица650[[#This Row],[Общее кол-во шт]]*Таблица650[[#This Row],[Оптовая цена KRW за 1шт]]</f>
        <v>0</v>
      </c>
      <c r="M608" s="19" t="str">
        <f>IFERROR(Таблица650[[#This Row],[Общее кол-во шт]]*Таблица650[[#This Row],[Оптовая цена USD за 1шт]],"")</f>
        <v/>
      </c>
      <c r="N608" s="49"/>
    </row>
    <row r="609" spans="1:14" ht="22.5" customHeight="1">
      <c r="A609" s="44" t="s">
        <v>2258</v>
      </c>
      <c r="B609" s="14">
        <v>8806358574765</v>
      </c>
      <c r="C609" s="50" t="s">
        <v>1568</v>
      </c>
      <c r="D609" s="46" t="s">
        <v>1569</v>
      </c>
      <c r="E609" s="16">
        <v>5900</v>
      </c>
      <c r="F609" s="15">
        <v>0.51</v>
      </c>
      <c r="G609" s="47">
        <v>12</v>
      </c>
      <c r="H609" s="55">
        <f>Таблица650[[#This Row],[Коэфициент стоимости]]*Таблица650[[#This Row],[Розничная цена KRW]]</f>
        <v>3009</v>
      </c>
      <c r="I609" s="17" t="str">
        <f>IF($H$1="","Введите курс",Таблица650[[#This Row],[Оптовая цена KRW за 1шт]]/$H$1)</f>
        <v>Введите курс</v>
      </c>
      <c r="J609" s="48"/>
      <c r="K609" s="18">
        <f>Таблица650[[#This Row],[Заказ коробок ]]*Таблица650[[#This Row],[Кол-во шт в коробке]]</f>
        <v>0</v>
      </c>
      <c r="L609" s="54">
        <f>Таблица650[[#This Row],[Общее кол-во шт]]*Таблица650[[#This Row],[Оптовая цена KRW за 1шт]]</f>
        <v>0</v>
      </c>
      <c r="M609" s="19" t="str">
        <f>IFERROR(Таблица650[[#This Row],[Общее кол-во шт]]*Таблица650[[#This Row],[Оптовая цена USD за 1шт]],"")</f>
        <v/>
      </c>
      <c r="N609" s="49"/>
    </row>
    <row r="610" spans="1:14" ht="22.5" customHeight="1">
      <c r="A610" s="44" t="s">
        <v>2261</v>
      </c>
      <c r="B610" s="14">
        <v>8806358512354</v>
      </c>
      <c r="C610" s="50" t="s">
        <v>1771</v>
      </c>
      <c r="D610" s="46" t="s">
        <v>6508</v>
      </c>
      <c r="E610" s="16">
        <v>8500</v>
      </c>
      <c r="F610" s="15">
        <v>0.51</v>
      </c>
      <c r="G610" s="47">
        <v>12</v>
      </c>
      <c r="H610" s="55">
        <f>Таблица650[[#This Row],[Коэфициент стоимости]]*Таблица650[[#This Row],[Розничная цена KRW]]</f>
        <v>4335</v>
      </c>
      <c r="I610" s="17" t="str">
        <f>IF($H$1="","Введите курс",Таблица650[[#This Row],[Оптовая цена KRW за 1шт]]/$H$1)</f>
        <v>Введите курс</v>
      </c>
      <c r="J610" s="48"/>
      <c r="K610" s="18">
        <f>Таблица650[[#This Row],[Заказ коробок ]]*Таблица650[[#This Row],[Кол-во шт в коробке]]</f>
        <v>0</v>
      </c>
      <c r="L610" s="54">
        <f>Таблица650[[#This Row],[Общее кол-во шт]]*Таблица650[[#This Row],[Оптовая цена KRW за 1шт]]</f>
        <v>0</v>
      </c>
      <c r="M610" s="19" t="str">
        <f>IFERROR(Таблица650[[#This Row],[Общее кол-во шт]]*Таблица650[[#This Row],[Оптовая цена USD за 1шт]],"")</f>
        <v/>
      </c>
      <c r="N610" s="49"/>
    </row>
    <row r="611" spans="1:14" ht="22.5" customHeight="1">
      <c r="A611" s="44" t="s">
        <v>2264</v>
      </c>
      <c r="B611" s="14">
        <v>8806358592660</v>
      </c>
      <c r="C611" s="50" t="s">
        <v>6612</v>
      </c>
      <c r="D611" s="46" t="s">
        <v>6613</v>
      </c>
      <c r="E611" s="16">
        <v>4500</v>
      </c>
      <c r="F611" s="15">
        <v>0.51</v>
      </c>
      <c r="G611" s="47">
        <v>20</v>
      </c>
      <c r="H611" s="55">
        <f>Таблица650[[#This Row],[Коэфициент стоимости]]*Таблица650[[#This Row],[Розничная цена KRW]]</f>
        <v>2295</v>
      </c>
      <c r="I611" s="17" t="str">
        <f>IF($H$1="","Введите курс",Таблица650[[#This Row],[Оптовая цена KRW за 1шт]]/$H$1)</f>
        <v>Введите курс</v>
      </c>
      <c r="J611" s="48"/>
      <c r="K611" s="18">
        <f>Таблица650[[#This Row],[Заказ коробок ]]*Таблица650[[#This Row],[Кол-во шт в коробке]]</f>
        <v>0</v>
      </c>
      <c r="L611" s="54">
        <f>Таблица650[[#This Row],[Общее кол-во шт]]*Таблица650[[#This Row],[Оптовая цена KRW за 1шт]]</f>
        <v>0</v>
      </c>
      <c r="M611" s="19" t="str">
        <f>IFERROR(Таблица650[[#This Row],[Общее кол-во шт]]*Таблица650[[#This Row],[Оптовая цена USD за 1шт]],"")</f>
        <v/>
      </c>
      <c r="N611" s="49"/>
    </row>
    <row r="612" spans="1:14" ht="22.5" customHeight="1">
      <c r="A612" s="44" t="s">
        <v>2267</v>
      </c>
      <c r="B612" s="14">
        <v>8806194033976</v>
      </c>
      <c r="C612" s="50" t="s">
        <v>2438</v>
      </c>
      <c r="D612" s="46" t="s">
        <v>6737</v>
      </c>
      <c r="E612" s="16">
        <v>146000</v>
      </c>
      <c r="F612" s="15">
        <v>0.51</v>
      </c>
      <c r="G612" s="47">
        <v>6</v>
      </c>
      <c r="H612" s="55">
        <f>Таблица650[[#This Row],[Коэфициент стоимости]]*Таблица650[[#This Row],[Розничная цена KRW]]</f>
        <v>74460</v>
      </c>
      <c r="I612" s="17" t="str">
        <f>IF($H$1="","Введите курс",Таблица650[[#This Row],[Оптовая цена KRW за 1шт]]/$H$1)</f>
        <v>Введите курс</v>
      </c>
      <c r="J612" s="48"/>
      <c r="K612" s="18">
        <f>Таблица650[[#This Row],[Заказ коробок ]]*Таблица650[[#This Row],[Кол-во шт в коробке]]</f>
        <v>0</v>
      </c>
      <c r="L612" s="54">
        <f>Таблица650[[#This Row],[Общее кол-во шт]]*Таблица650[[#This Row],[Оптовая цена KRW за 1шт]]</f>
        <v>0</v>
      </c>
      <c r="M612" s="19" t="str">
        <f>IFERROR(Таблица650[[#This Row],[Общее кол-во шт]]*Таблица650[[#This Row],[Оптовая цена USD за 1шт]],"")</f>
        <v/>
      </c>
      <c r="N612" s="49"/>
    </row>
    <row r="613" spans="1:14" ht="22.5" customHeight="1">
      <c r="A613" s="44" t="s">
        <v>2270</v>
      </c>
      <c r="B613" s="14">
        <v>8806194036878</v>
      </c>
      <c r="C613" s="50" t="s">
        <v>2479</v>
      </c>
      <c r="D613" s="46" t="s">
        <v>6802</v>
      </c>
      <c r="E613" s="16">
        <v>6900</v>
      </c>
      <c r="F613" s="15">
        <v>0.51</v>
      </c>
      <c r="G613" s="47">
        <v>12</v>
      </c>
      <c r="H613" s="55">
        <f>Таблица650[[#This Row],[Коэфициент стоимости]]*Таблица650[[#This Row],[Розничная цена KRW]]</f>
        <v>3519</v>
      </c>
      <c r="I613" s="17" t="str">
        <f>IF($H$1="","Введите курс",Таблица650[[#This Row],[Оптовая цена KRW за 1шт]]/$H$1)</f>
        <v>Введите курс</v>
      </c>
      <c r="J613" s="48"/>
      <c r="K613" s="18">
        <f>Таблица650[[#This Row],[Заказ коробок ]]*Таблица650[[#This Row],[Кол-во шт в коробке]]</f>
        <v>0</v>
      </c>
      <c r="L613" s="54">
        <f>Таблица650[[#This Row],[Общее кол-во шт]]*Таблица650[[#This Row],[Оптовая цена KRW за 1шт]]</f>
        <v>0</v>
      </c>
      <c r="M613" s="19" t="str">
        <f>IFERROR(Таблица650[[#This Row],[Общее кол-во шт]]*Таблица650[[#This Row],[Оптовая цена USD за 1шт]],"")</f>
        <v/>
      </c>
      <c r="N613" s="49"/>
    </row>
    <row r="614" spans="1:14" ht="22.5" customHeight="1">
      <c r="A614" s="44" t="s">
        <v>2273</v>
      </c>
      <c r="B614" s="14">
        <v>8806358522483</v>
      </c>
      <c r="C614" s="50" t="s">
        <v>7219</v>
      </c>
      <c r="D614" s="46" t="s">
        <v>7220</v>
      </c>
      <c r="E614" s="16">
        <v>8800</v>
      </c>
      <c r="F614" s="15">
        <v>0.51</v>
      </c>
      <c r="G614" s="47">
        <v>12</v>
      </c>
      <c r="H614" s="55">
        <f>Таблица650[[#This Row],[Коэфициент стоимости]]*Таблица650[[#This Row],[Розничная цена KRW]]</f>
        <v>4488</v>
      </c>
      <c r="I614" s="17" t="str">
        <f>IF($H$1="","Введите курс",Таблица650[[#This Row],[Оптовая цена KRW за 1шт]]/$H$1)</f>
        <v>Введите курс</v>
      </c>
      <c r="J614" s="48"/>
      <c r="K614" s="18">
        <f>Таблица650[[#This Row],[Заказ коробок ]]*Таблица650[[#This Row],[Кол-во шт в коробке]]</f>
        <v>0</v>
      </c>
      <c r="L614" s="54">
        <f>Таблица650[[#This Row],[Общее кол-во шт]]*Таблица650[[#This Row],[Оптовая цена KRW за 1шт]]</f>
        <v>0</v>
      </c>
      <c r="M614" s="19" t="str">
        <f>IFERROR(Таблица650[[#This Row],[Общее кол-во шт]]*Таблица650[[#This Row],[Оптовая цена USD за 1шт]],"")</f>
        <v/>
      </c>
      <c r="N614" s="49"/>
    </row>
    <row r="615" spans="1:14" ht="22.5" customHeight="1">
      <c r="A615" s="44" t="s">
        <v>2276</v>
      </c>
      <c r="B615" s="14">
        <v>8806358556488</v>
      </c>
      <c r="C615" s="50" t="s">
        <v>2374</v>
      </c>
      <c r="D615" s="46" t="s">
        <v>6716</v>
      </c>
      <c r="E615" s="16">
        <v>18000</v>
      </c>
      <c r="F615" s="15">
        <v>0.51</v>
      </c>
      <c r="G615" s="47">
        <v>6</v>
      </c>
      <c r="H615" s="55">
        <f>Таблица650[[#This Row],[Коэфициент стоимости]]*Таблица650[[#This Row],[Розничная цена KRW]]</f>
        <v>9180</v>
      </c>
      <c r="I615" s="17" t="str">
        <f>IF($H$1="","Введите курс",Таблица650[[#This Row],[Оптовая цена KRW за 1шт]]/$H$1)</f>
        <v>Введите курс</v>
      </c>
      <c r="J615" s="48"/>
      <c r="K615" s="18">
        <f>Таблица650[[#This Row],[Заказ коробок ]]*Таблица650[[#This Row],[Кол-во шт в коробке]]</f>
        <v>0</v>
      </c>
      <c r="L615" s="54">
        <f>Таблица650[[#This Row],[Общее кол-во шт]]*Таблица650[[#This Row],[Оптовая цена KRW за 1шт]]</f>
        <v>0</v>
      </c>
      <c r="M615" s="19" t="str">
        <f>IFERROR(Таблица650[[#This Row],[Общее кол-во шт]]*Таблица650[[#This Row],[Оптовая цена USD за 1шт]],"")</f>
        <v/>
      </c>
      <c r="N615" s="49"/>
    </row>
    <row r="616" spans="1:14" ht="22.5" customHeight="1">
      <c r="A616" s="44" t="s">
        <v>2278</v>
      </c>
      <c r="B616" s="14">
        <v>8806194040998</v>
      </c>
      <c r="C616" s="50" t="s">
        <v>2458</v>
      </c>
      <c r="D616" s="46" t="s">
        <v>6745</v>
      </c>
      <c r="E616" s="16">
        <v>54000</v>
      </c>
      <c r="F616" s="15">
        <v>0.51</v>
      </c>
      <c r="G616" s="47">
        <v>6</v>
      </c>
      <c r="H616" s="55">
        <f>Таблица650[[#This Row],[Коэфициент стоимости]]*Таблица650[[#This Row],[Розничная цена KRW]]</f>
        <v>27540</v>
      </c>
      <c r="I616" s="17" t="str">
        <f>IF($H$1="","Введите курс",Таблица650[[#This Row],[Оптовая цена KRW за 1шт]]/$H$1)</f>
        <v>Введите курс</v>
      </c>
      <c r="J616" s="48"/>
      <c r="K616" s="18">
        <f>Таблица650[[#This Row],[Заказ коробок ]]*Таблица650[[#This Row],[Кол-во шт в коробке]]</f>
        <v>0</v>
      </c>
      <c r="L616" s="54">
        <f>Таблица650[[#This Row],[Общее кол-во шт]]*Таблица650[[#This Row],[Оптовая цена KRW за 1шт]]</f>
        <v>0</v>
      </c>
      <c r="M616" s="19" t="str">
        <f>IFERROR(Таблица650[[#This Row],[Общее кол-во шт]]*Таблица650[[#This Row],[Оптовая цена USD за 1шт]],"")</f>
        <v/>
      </c>
      <c r="N616" s="49"/>
    </row>
    <row r="617" spans="1:14" ht="22.5" customHeight="1">
      <c r="A617" s="44" t="s">
        <v>2279</v>
      </c>
      <c r="B617" s="14">
        <v>8806358521226</v>
      </c>
      <c r="C617" s="50" t="s">
        <v>2396</v>
      </c>
      <c r="D617" s="46" t="s">
        <v>6726</v>
      </c>
      <c r="E617" s="16">
        <v>9000</v>
      </c>
      <c r="F617" s="15">
        <v>0.51</v>
      </c>
      <c r="G617" s="47">
        <v>12</v>
      </c>
      <c r="H617" s="55">
        <f>Таблица650[[#This Row],[Коэфициент стоимости]]*Таблица650[[#This Row],[Розничная цена KRW]]</f>
        <v>4590</v>
      </c>
      <c r="I617" s="17" t="str">
        <f>IF($H$1="","Введите курс",Таблица650[[#This Row],[Оптовая цена KRW за 1шт]]/$H$1)</f>
        <v>Введите курс</v>
      </c>
      <c r="J617" s="48"/>
      <c r="K617" s="18">
        <f>Таблица650[[#This Row],[Заказ коробок ]]*Таблица650[[#This Row],[Кол-во шт в коробке]]</f>
        <v>0</v>
      </c>
      <c r="L617" s="54">
        <f>Таблица650[[#This Row],[Общее кол-во шт]]*Таблица650[[#This Row],[Оптовая цена KRW за 1шт]]</f>
        <v>0</v>
      </c>
      <c r="M617" s="19" t="str">
        <f>IFERROR(Таблица650[[#This Row],[Общее кол-во шт]]*Таблица650[[#This Row],[Оптовая цена USD за 1шт]],"")</f>
        <v/>
      </c>
      <c r="N617" s="49"/>
    </row>
    <row r="618" spans="1:14" ht="22.5" customHeight="1">
      <c r="A618" s="44" t="s">
        <v>2280</v>
      </c>
      <c r="B618" s="14">
        <v>8806358509309</v>
      </c>
      <c r="C618" s="50" t="s">
        <v>1191</v>
      </c>
      <c r="D618" s="46" t="s">
        <v>6380</v>
      </c>
      <c r="E618" s="16">
        <v>28000</v>
      </c>
      <c r="F618" s="15">
        <v>0.51</v>
      </c>
      <c r="G618" s="47">
        <v>6</v>
      </c>
      <c r="H618" s="55">
        <f>Таблица650[[#This Row],[Коэфициент стоимости]]*Таблица650[[#This Row],[Розничная цена KRW]]</f>
        <v>14280</v>
      </c>
      <c r="I618" s="17" t="str">
        <f>IF($H$1="","Введите курс",Таблица650[[#This Row],[Оптовая цена KRW за 1шт]]/$H$1)</f>
        <v>Введите курс</v>
      </c>
      <c r="J618" s="48"/>
      <c r="K618" s="18">
        <f>Таблица650[[#This Row],[Заказ коробок ]]*Таблица650[[#This Row],[Кол-во шт в коробке]]</f>
        <v>0</v>
      </c>
      <c r="L618" s="54">
        <f>Таблица650[[#This Row],[Общее кол-во шт]]*Таблица650[[#This Row],[Оптовая цена KRW за 1шт]]</f>
        <v>0</v>
      </c>
      <c r="M618" s="19" t="str">
        <f>IFERROR(Таблица650[[#This Row],[Общее кол-во шт]]*Таблица650[[#This Row],[Оптовая цена USD за 1шт]],"")</f>
        <v/>
      </c>
      <c r="N618" s="49"/>
    </row>
    <row r="619" spans="1:14" ht="22.5" customHeight="1">
      <c r="A619" s="44" t="s">
        <v>2281</v>
      </c>
      <c r="B619" s="14">
        <v>8806194022871</v>
      </c>
      <c r="C619" s="50" t="s">
        <v>1880</v>
      </c>
      <c r="D619" s="46" t="s">
        <v>6540</v>
      </c>
      <c r="E619" s="16">
        <v>1000</v>
      </c>
      <c r="F619" s="15">
        <v>0.51</v>
      </c>
      <c r="G619" s="47">
        <v>10</v>
      </c>
      <c r="H619" s="55">
        <f>Таблица650[[#This Row],[Коэфициент стоимости]]*Таблица650[[#This Row],[Розничная цена KRW]]</f>
        <v>510</v>
      </c>
      <c r="I619" s="17" t="str">
        <f>IF($H$1="","Введите курс",Таблица650[[#This Row],[Оптовая цена KRW за 1шт]]/$H$1)</f>
        <v>Введите курс</v>
      </c>
      <c r="J619" s="48"/>
      <c r="K619" s="18">
        <f>Таблица650[[#This Row],[Заказ коробок ]]*Таблица650[[#This Row],[Кол-во шт в коробке]]</f>
        <v>0</v>
      </c>
      <c r="L619" s="54">
        <f>Таблица650[[#This Row],[Общее кол-во шт]]*Таблица650[[#This Row],[Оптовая цена KRW за 1шт]]</f>
        <v>0</v>
      </c>
      <c r="M619" s="19" t="str">
        <f>IFERROR(Таблица650[[#This Row],[Общее кол-во шт]]*Таблица650[[#This Row],[Оптовая цена USD за 1шт]],"")</f>
        <v/>
      </c>
      <c r="N619" s="49"/>
    </row>
    <row r="620" spans="1:14" ht="22.5" customHeight="1">
      <c r="A620" s="44" t="s">
        <v>2282</v>
      </c>
      <c r="B620" s="14">
        <v>8806358521479</v>
      </c>
      <c r="C620" s="50" t="s">
        <v>2398</v>
      </c>
      <c r="D620" s="46" t="s">
        <v>6728</v>
      </c>
      <c r="E620" s="16">
        <v>18800</v>
      </c>
      <c r="F620" s="15">
        <v>0.51</v>
      </c>
      <c r="G620" s="47">
        <v>6</v>
      </c>
      <c r="H620" s="55">
        <f>Таблица650[[#This Row],[Коэфициент стоимости]]*Таблица650[[#This Row],[Розничная цена KRW]]</f>
        <v>9588</v>
      </c>
      <c r="I620" s="17" t="str">
        <f>IF($H$1="","Введите курс",Таблица650[[#This Row],[Оптовая цена KRW за 1шт]]/$H$1)</f>
        <v>Введите курс</v>
      </c>
      <c r="J620" s="48"/>
      <c r="K620" s="18">
        <f>Таблица650[[#This Row],[Заказ коробок ]]*Таблица650[[#This Row],[Кол-во шт в коробке]]</f>
        <v>0</v>
      </c>
      <c r="L620" s="54">
        <f>Таблица650[[#This Row],[Общее кол-во шт]]*Таблица650[[#This Row],[Оптовая цена KRW за 1шт]]</f>
        <v>0</v>
      </c>
      <c r="M620" s="19" t="str">
        <f>IFERROR(Таблица650[[#This Row],[Общее кол-во шт]]*Таблица650[[#This Row],[Оптовая цена USD за 1шт]],"")</f>
        <v/>
      </c>
      <c r="N620" s="49"/>
    </row>
    <row r="621" spans="1:14" ht="22.5" customHeight="1">
      <c r="A621" s="44" t="s">
        <v>2283</v>
      </c>
      <c r="B621" s="14">
        <v>8806358510657</v>
      </c>
      <c r="C621" s="50" t="s">
        <v>2277</v>
      </c>
      <c r="D621" s="46" t="s">
        <v>6777</v>
      </c>
      <c r="E621" s="16">
        <v>15000</v>
      </c>
      <c r="F621" s="15">
        <v>0.51</v>
      </c>
      <c r="G621" s="47">
        <v>6</v>
      </c>
      <c r="H621" s="55">
        <f>Таблица650[[#This Row],[Коэфициент стоимости]]*Таблица650[[#This Row],[Розничная цена KRW]]</f>
        <v>7650</v>
      </c>
      <c r="I621" s="17" t="str">
        <f>IF($H$1="","Введите курс",Таблица650[[#This Row],[Оптовая цена KRW за 1шт]]/$H$1)</f>
        <v>Введите курс</v>
      </c>
      <c r="J621" s="48"/>
      <c r="K621" s="18">
        <f>Таблица650[[#This Row],[Заказ коробок ]]*Таблица650[[#This Row],[Кол-во шт в коробке]]</f>
        <v>0</v>
      </c>
      <c r="L621" s="54">
        <f>Таблица650[[#This Row],[Общее кол-во шт]]*Таблица650[[#This Row],[Оптовая цена KRW за 1шт]]</f>
        <v>0</v>
      </c>
      <c r="M621" s="19" t="str">
        <f>IFERROR(Таблица650[[#This Row],[Общее кол-во шт]]*Таблица650[[#This Row],[Оптовая цена USD за 1шт]],"")</f>
        <v/>
      </c>
      <c r="N621" s="49"/>
    </row>
    <row r="622" spans="1:14" ht="22.5" customHeight="1">
      <c r="A622" s="44" t="s">
        <v>2284</v>
      </c>
      <c r="B622" s="14">
        <v>8806194003467</v>
      </c>
      <c r="C622" s="50" t="s">
        <v>1186</v>
      </c>
      <c r="D622" s="46" t="s">
        <v>1187</v>
      </c>
      <c r="E622" s="16">
        <v>8800</v>
      </c>
      <c r="F622" s="15">
        <v>0.51</v>
      </c>
      <c r="G622" s="47">
        <v>12</v>
      </c>
      <c r="H622" s="55">
        <f>Таблица650[[#This Row],[Коэфициент стоимости]]*Таблица650[[#This Row],[Розничная цена KRW]]</f>
        <v>4488</v>
      </c>
      <c r="I622" s="17" t="str">
        <f>IF($H$1="","Введите курс",Таблица650[[#This Row],[Оптовая цена KRW за 1шт]]/$H$1)</f>
        <v>Введите курс</v>
      </c>
      <c r="J622" s="48"/>
      <c r="K622" s="18">
        <f>Таблица650[[#This Row],[Заказ коробок ]]*Таблица650[[#This Row],[Кол-во шт в коробке]]</f>
        <v>0</v>
      </c>
      <c r="L622" s="54">
        <f>Таблица650[[#This Row],[Общее кол-во шт]]*Таблица650[[#This Row],[Оптовая цена KRW за 1шт]]</f>
        <v>0</v>
      </c>
      <c r="M622" s="19" t="str">
        <f>IFERROR(Таблица650[[#This Row],[Общее кол-во шт]]*Таблица650[[#This Row],[Оптовая цена USD за 1шт]],"")</f>
        <v/>
      </c>
      <c r="N622" s="49"/>
    </row>
    <row r="623" spans="1:14" ht="22.5" customHeight="1">
      <c r="A623" s="44" t="s">
        <v>2285</v>
      </c>
      <c r="B623" s="14">
        <v>8806194035901</v>
      </c>
      <c r="C623" s="50" t="s">
        <v>2301</v>
      </c>
      <c r="D623" s="46" t="s">
        <v>6799</v>
      </c>
      <c r="E623" s="16">
        <v>9000</v>
      </c>
      <c r="F623" s="15">
        <v>0.51</v>
      </c>
      <c r="G623" s="47">
        <v>6</v>
      </c>
      <c r="H623" s="55">
        <f>Таблица650[[#This Row],[Коэфициент стоимости]]*Таблица650[[#This Row],[Розничная цена KRW]]</f>
        <v>4590</v>
      </c>
      <c r="I623" s="17" t="str">
        <f>IF($H$1="","Введите курс",Таблица650[[#This Row],[Оптовая цена KRW за 1шт]]/$H$1)</f>
        <v>Введите курс</v>
      </c>
      <c r="J623" s="48"/>
      <c r="K623" s="18">
        <f>Таблица650[[#This Row],[Заказ коробок ]]*Таблица650[[#This Row],[Кол-во шт в коробке]]</f>
        <v>0</v>
      </c>
      <c r="L623" s="54">
        <f>Таблица650[[#This Row],[Общее кол-во шт]]*Таблица650[[#This Row],[Оптовая цена KRW за 1шт]]</f>
        <v>0</v>
      </c>
      <c r="M623" s="19" t="str">
        <f>IFERROR(Таблица650[[#This Row],[Общее кол-во шт]]*Таблица650[[#This Row],[Оптовая цена USD за 1шт]],"")</f>
        <v/>
      </c>
      <c r="N623" s="49"/>
    </row>
    <row r="624" spans="1:14" ht="22.5" customHeight="1">
      <c r="A624" s="44" t="s">
        <v>2286</v>
      </c>
      <c r="B624" s="14">
        <v>8806358509279</v>
      </c>
      <c r="C624" s="50" t="s">
        <v>1189</v>
      </c>
      <c r="D624" s="46" t="s">
        <v>6804</v>
      </c>
      <c r="E624" s="16">
        <v>28000</v>
      </c>
      <c r="F624" s="15">
        <v>0.51</v>
      </c>
      <c r="G624" s="47">
        <v>6</v>
      </c>
      <c r="H624" s="55">
        <f>Таблица650[[#This Row],[Коэфициент стоимости]]*Таблица650[[#This Row],[Розничная цена KRW]]</f>
        <v>14280</v>
      </c>
      <c r="I624" s="17" t="str">
        <f>IF($H$1="","Введите курс",Таблица650[[#This Row],[Оптовая цена KRW за 1шт]]/$H$1)</f>
        <v>Введите курс</v>
      </c>
      <c r="J624" s="48"/>
      <c r="K624" s="18">
        <f>Таблица650[[#This Row],[Заказ коробок ]]*Таблица650[[#This Row],[Кол-во шт в коробке]]</f>
        <v>0</v>
      </c>
      <c r="L624" s="54">
        <f>Таблица650[[#This Row],[Общее кол-во шт]]*Таблица650[[#This Row],[Оптовая цена KRW за 1шт]]</f>
        <v>0</v>
      </c>
      <c r="M624" s="19" t="str">
        <f>IFERROR(Таблица650[[#This Row],[Общее кол-во шт]]*Таблица650[[#This Row],[Оптовая цена USD за 1шт]],"")</f>
        <v/>
      </c>
      <c r="N624" s="49"/>
    </row>
    <row r="625" spans="1:14" ht="22.5" customHeight="1">
      <c r="A625" s="44" t="s">
        <v>2287</v>
      </c>
      <c r="B625" s="14">
        <v>8806358509330</v>
      </c>
      <c r="C625" s="50" t="s">
        <v>7221</v>
      </c>
      <c r="D625" s="46" t="s">
        <v>7222</v>
      </c>
      <c r="E625" s="16">
        <v>24000</v>
      </c>
      <c r="F625" s="15">
        <v>0.51</v>
      </c>
      <c r="G625" s="47">
        <v>6</v>
      </c>
      <c r="H625" s="55">
        <f>Таблица650[[#This Row],[Коэфициент стоимости]]*Таблица650[[#This Row],[Розничная цена KRW]]</f>
        <v>12240</v>
      </c>
      <c r="I625" s="17" t="str">
        <f>IF($H$1="","Введите курс",Таблица650[[#This Row],[Оптовая цена KRW за 1шт]]/$H$1)</f>
        <v>Введите курс</v>
      </c>
      <c r="J625" s="48"/>
      <c r="K625" s="18">
        <f>Таблица650[[#This Row],[Заказ коробок ]]*Таблица650[[#This Row],[Кол-во шт в коробке]]</f>
        <v>0</v>
      </c>
      <c r="L625" s="54">
        <f>Таблица650[[#This Row],[Общее кол-во шт]]*Таблица650[[#This Row],[Оптовая цена KRW за 1шт]]</f>
        <v>0</v>
      </c>
      <c r="M625" s="19" t="str">
        <f>IFERROR(Таблица650[[#This Row],[Общее кол-во шт]]*Таблица650[[#This Row],[Оптовая цена USD за 1шт]],"")</f>
        <v/>
      </c>
      <c r="N625" s="49"/>
    </row>
    <row r="626" spans="1:14" ht="22.5" customHeight="1">
      <c r="A626" s="44" t="s">
        <v>2288</v>
      </c>
      <c r="B626" s="14">
        <v>8806358522964</v>
      </c>
      <c r="C626" s="50" t="s">
        <v>2094</v>
      </c>
      <c r="D626" s="46" t="s">
        <v>6599</v>
      </c>
      <c r="E626" s="16">
        <v>6000</v>
      </c>
      <c r="F626" s="15">
        <v>0.51</v>
      </c>
      <c r="G626" s="47">
        <v>6</v>
      </c>
      <c r="H626" s="55">
        <f>Таблица650[[#This Row],[Коэфициент стоимости]]*Таблица650[[#This Row],[Розничная цена KRW]]</f>
        <v>3060</v>
      </c>
      <c r="I626" s="17" t="str">
        <f>IF($H$1="","Введите курс",Таблица650[[#This Row],[Оптовая цена KRW за 1шт]]/$H$1)</f>
        <v>Введите курс</v>
      </c>
      <c r="J626" s="48"/>
      <c r="K626" s="18">
        <f>Таблица650[[#This Row],[Заказ коробок ]]*Таблица650[[#This Row],[Кол-во шт в коробке]]</f>
        <v>0</v>
      </c>
      <c r="L626" s="54">
        <f>Таблица650[[#This Row],[Общее кол-во шт]]*Таблица650[[#This Row],[Оптовая цена KRW за 1шт]]</f>
        <v>0</v>
      </c>
      <c r="M626" s="19" t="str">
        <f>IFERROR(Таблица650[[#This Row],[Общее кол-во шт]]*Таблица650[[#This Row],[Оптовая цена USD за 1шт]],"")</f>
        <v/>
      </c>
      <c r="N626" s="49"/>
    </row>
    <row r="627" spans="1:14" ht="22.5" customHeight="1">
      <c r="A627" s="44" t="s">
        <v>2289</v>
      </c>
      <c r="B627" s="14">
        <v>8806194039756</v>
      </c>
      <c r="C627" s="50" t="s">
        <v>6447</v>
      </c>
      <c r="D627" s="46" t="s">
        <v>6448</v>
      </c>
      <c r="E627" s="16">
        <v>8800</v>
      </c>
      <c r="F627" s="15">
        <v>0.51</v>
      </c>
      <c r="G627" s="47">
        <v>6</v>
      </c>
      <c r="H627" s="55">
        <f>Таблица650[[#This Row],[Коэфициент стоимости]]*Таблица650[[#This Row],[Розничная цена KRW]]</f>
        <v>4488</v>
      </c>
      <c r="I627" s="17" t="str">
        <f>IF($H$1="","Введите курс",Таблица650[[#This Row],[Оптовая цена KRW за 1шт]]/$H$1)</f>
        <v>Введите курс</v>
      </c>
      <c r="J627" s="48"/>
      <c r="K627" s="18">
        <f>Таблица650[[#This Row],[Заказ коробок ]]*Таблица650[[#This Row],[Кол-во шт в коробке]]</f>
        <v>0</v>
      </c>
      <c r="L627" s="54">
        <f>Таблица650[[#This Row],[Общее кол-во шт]]*Таблица650[[#This Row],[Оптовая цена KRW за 1шт]]</f>
        <v>0</v>
      </c>
      <c r="M627" s="19" t="str">
        <f>IFERROR(Таблица650[[#This Row],[Общее кол-во шт]]*Таблица650[[#This Row],[Оптовая цена USD за 1шт]],"")</f>
        <v/>
      </c>
      <c r="N627" s="49"/>
    </row>
    <row r="628" spans="1:14" ht="22.5" customHeight="1">
      <c r="A628" s="44" t="s">
        <v>2291</v>
      </c>
      <c r="B628" s="14">
        <v>8806358523640</v>
      </c>
      <c r="C628" s="50" t="s">
        <v>2092</v>
      </c>
      <c r="D628" s="46" t="s">
        <v>6598</v>
      </c>
      <c r="E628" s="16">
        <v>6000</v>
      </c>
      <c r="F628" s="15">
        <v>0.51</v>
      </c>
      <c r="G628" s="47">
        <v>6</v>
      </c>
      <c r="H628" s="55">
        <f>Таблица650[[#This Row],[Коэфициент стоимости]]*Таблица650[[#This Row],[Розничная цена KRW]]</f>
        <v>3060</v>
      </c>
      <c r="I628" s="17" t="str">
        <f>IF($H$1="","Введите курс",Таблица650[[#This Row],[Оптовая цена KRW за 1шт]]/$H$1)</f>
        <v>Введите курс</v>
      </c>
      <c r="J628" s="48"/>
      <c r="K628" s="18">
        <f>Таблица650[[#This Row],[Заказ коробок ]]*Таблица650[[#This Row],[Кол-во шт в коробке]]</f>
        <v>0</v>
      </c>
      <c r="L628" s="54">
        <f>Таблица650[[#This Row],[Общее кол-во шт]]*Таблица650[[#This Row],[Оптовая цена KRW за 1шт]]</f>
        <v>0</v>
      </c>
      <c r="M628" s="19" t="str">
        <f>IFERROR(Таблица650[[#This Row],[Общее кол-во шт]]*Таблица650[[#This Row],[Оптовая цена USD за 1шт]],"")</f>
        <v/>
      </c>
      <c r="N628" s="49"/>
    </row>
    <row r="629" spans="1:14" ht="22.5" customHeight="1">
      <c r="A629" s="44" t="s">
        <v>2294</v>
      </c>
      <c r="B629" s="14">
        <v>8806194036236</v>
      </c>
      <c r="C629" s="50" t="s">
        <v>6781</v>
      </c>
      <c r="D629" s="46" t="s">
        <v>6782</v>
      </c>
      <c r="E629" s="16">
        <v>11900</v>
      </c>
      <c r="F629" s="15">
        <v>0.59</v>
      </c>
      <c r="G629" s="47">
        <v>6</v>
      </c>
      <c r="H629" s="55">
        <f>Таблица650[[#This Row],[Коэфициент стоимости]]*Таблица650[[#This Row],[Розничная цена KRW]]</f>
        <v>7021</v>
      </c>
      <c r="I629" s="17" t="str">
        <f>IF($H$1="","Введите курс",Таблица650[[#This Row],[Оптовая цена KRW за 1шт]]/$H$1)</f>
        <v>Введите курс</v>
      </c>
      <c r="J629" s="48"/>
      <c r="K629" s="18">
        <f>Таблица650[[#This Row],[Заказ коробок ]]*Таблица650[[#This Row],[Кол-во шт в коробке]]</f>
        <v>0</v>
      </c>
      <c r="L629" s="54">
        <f>Таблица650[[#This Row],[Общее кол-во шт]]*Таблица650[[#This Row],[Оптовая цена KRW за 1шт]]</f>
        <v>0</v>
      </c>
      <c r="M629" s="19" t="str">
        <f>IFERROR(Таблица650[[#This Row],[Общее кол-во шт]]*Таблица650[[#This Row],[Оптовая цена USD за 1шт]],"")</f>
        <v/>
      </c>
      <c r="N629" s="49"/>
    </row>
    <row r="630" spans="1:14" ht="22.5" customHeight="1">
      <c r="A630" s="44" t="s">
        <v>2297</v>
      </c>
      <c r="B630" s="14">
        <v>8806358510541</v>
      </c>
      <c r="C630" s="50" t="s">
        <v>7223</v>
      </c>
      <c r="D630" s="46" t="s">
        <v>7224</v>
      </c>
      <c r="E630" s="16">
        <v>9800</v>
      </c>
      <c r="F630" s="15">
        <v>0.51</v>
      </c>
      <c r="G630" s="47">
        <v>12</v>
      </c>
      <c r="H630" s="55">
        <f>Таблица650[[#This Row],[Коэфициент стоимости]]*Таблица650[[#This Row],[Розничная цена KRW]]</f>
        <v>4998</v>
      </c>
      <c r="I630" s="17" t="str">
        <f>IF($H$1="","Введите курс",Таблица650[[#This Row],[Оптовая цена KRW за 1шт]]/$H$1)</f>
        <v>Введите курс</v>
      </c>
      <c r="J630" s="48"/>
      <c r="K630" s="18">
        <f>Таблица650[[#This Row],[Заказ коробок ]]*Таблица650[[#This Row],[Кол-во шт в коробке]]</f>
        <v>0</v>
      </c>
      <c r="L630" s="54">
        <f>Таблица650[[#This Row],[Общее кол-во шт]]*Таблица650[[#This Row],[Оптовая цена KRW за 1шт]]</f>
        <v>0</v>
      </c>
      <c r="M630" s="19" t="str">
        <f>IFERROR(Таблица650[[#This Row],[Общее кол-во шт]]*Таблица650[[#This Row],[Оптовая цена USD за 1шт]],"")</f>
        <v/>
      </c>
      <c r="N630" s="49"/>
    </row>
    <row r="631" spans="1:14" ht="22.5" customHeight="1">
      <c r="A631" s="44" t="s">
        <v>2300</v>
      </c>
      <c r="B631" s="14">
        <v>8806358510558</v>
      </c>
      <c r="C631" s="50" t="s">
        <v>7225</v>
      </c>
      <c r="D631" s="46" t="s">
        <v>7226</v>
      </c>
      <c r="E631" s="16">
        <v>9800</v>
      </c>
      <c r="F631" s="15">
        <v>0.51</v>
      </c>
      <c r="G631" s="47">
        <v>12</v>
      </c>
      <c r="H631" s="55">
        <f>Таблица650[[#This Row],[Коэфициент стоимости]]*Таблица650[[#This Row],[Розничная цена KRW]]</f>
        <v>4998</v>
      </c>
      <c r="I631" s="17" t="str">
        <f>IF($H$1="","Введите курс",Таблица650[[#This Row],[Оптовая цена KRW за 1шт]]/$H$1)</f>
        <v>Введите курс</v>
      </c>
      <c r="J631" s="48"/>
      <c r="K631" s="18">
        <f>Таблица650[[#This Row],[Заказ коробок ]]*Таблица650[[#This Row],[Кол-во шт в коробке]]</f>
        <v>0</v>
      </c>
      <c r="L631" s="54">
        <f>Таблица650[[#This Row],[Общее кол-во шт]]*Таблица650[[#This Row],[Оптовая цена KRW за 1шт]]</f>
        <v>0</v>
      </c>
      <c r="M631" s="19" t="str">
        <f>IFERROR(Таблица650[[#This Row],[Общее кол-во шт]]*Таблица650[[#This Row],[Оптовая цена USD за 1шт]],"")</f>
        <v/>
      </c>
      <c r="N631" s="49"/>
    </row>
    <row r="632" spans="1:14" ht="22.5" customHeight="1">
      <c r="A632" s="44" t="s">
        <v>2302</v>
      </c>
      <c r="B632" s="14">
        <v>8806358510565</v>
      </c>
      <c r="C632" s="50" t="s">
        <v>7227</v>
      </c>
      <c r="D632" s="46" t="s">
        <v>7228</v>
      </c>
      <c r="E632" s="16">
        <v>9800</v>
      </c>
      <c r="F632" s="15">
        <v>0.51</v>
      </c>
      <c r="G632" s="47">
        <v>12</v>
      </c>
      <c r="H632" s="55">
        <f>Таблица650[[#This Row],[Коэфициент стоимости]]*Таблица650[[#This Row],[Розничная цена KRW]]</f>
        <v>4998</v>
      </c>
      <c r="I632" s="17" t="str">
        <f>IF($H$1="","Введите курс",Таблица650[[#This Row],[Оптовая цена KRW за 1шт]]/$H$1)</f>
        <v>Введите курс</v>
      </c>
      <c r="J632" s="48"/>
      <c r="K632" s="18">
        <f>Таблица650[[#This Row],[Заказ коробок ]]*Таблица650[[#This Row],[Кол-во шт в коробке]]</f>
        <v>0</v>
      </c>
      <c r="L632" s="54">
        <f>Таблица650[[#This Row],[Общее кол-во шт]]*Таблица650[[#This Row],[Оптовая цена KRW за 1шт]]</f>
        <v>0</v>
      </c>
      <c r="M632" s="19" t="str">
        <f>IFERROR(Таблица650[[#This Row],[Общее кол-во шт]]*Таблица650[[#This Row],[Оптовая цена USD за 1шт]],"")</f>
        <v/>
      </c>
      <c r="N632" s="49"/>
    </row>
    <row r="633" spans="1:14" ht="22.5" customHeight="1">
      <c r="A633" s="44" t="s">
        <v>2303</v>
      </c>
      <c r="B633" s="14">
        <v>8806358564056</v>
      </c>
      <c r="C633" s="50" t="s">
        <v>7229</v>
      </c>
      <c r="D633" s="46" t="s">
        <v>7230</v>
      </c>
      <c r="E633" s="16">
        <v>7800</v>
      </c>
      <c r="F633" s="15">
        <v>0.51</v>
      </c>
      <c r="G633" s="47">
        <v>6</v>
      </c>
      <c r="H633" s="55">
        <f>Таблица650[[#This Row],[Коэфициент стоимости]]*Таблица650[[#This Row],[Розничная цена KRW]]</f>
        <v>3978</v>
      </c>
      <c r="I633" s="17" t="str">
        <f>IF($H$1="","Введите курс",Таблица650[[#This Row],[Оптовая цена KRW за 1шт]]/$H$1)</f>
        <v>Введите курс</v>
      </c>
      <c r="J633" s="48"/>
      <c r="K633" s="18">
        <f>Таблица650[[#This Row],[Заказ коробок ]]*Таблица650[[#This Row],[Кол-во шт в коробке]]</f>
        <v>0</v>
      </c>
      <c r="L633" s="54">
        <f>Таблица650[[#This Row],[Общее кол-во шт]]*Таблица650[[#This Row],[Оптовая цена KRW за 1шт]]</f>
        <v>0</v>
      </c>
      <c r="M633" s="19" t="str">
        <f>IFERROR(Таблица650[[#This Row],[Общее кол-во шт]]*Таблица650[[#This Row],[Оптовая цена USD за 1шт]],"")</f>
        <v/>
      </c>
      <c r="N633" s="49"/>
    </row>
    <row r="634" spans="1:14" ht="22.5" customHeight="1">
      <c r="A634" s="44" t="s">
        <v>2304</v>
      </c>
      <c r="B634" s="14">
        <v>8806358590826</v>
      </c>
      <c r="C634" s="50" t="s">
        <v>1510</v>
      </c>
      <c r="D634" s="46" t="s">
        <v>6446</v>
      </c>
      <c r="E634" s="16">
        <v>16500</v>
      </c>
      <c r="F634" s="15">
        <v>0.59</v>
      </c>
      <c r="G634" s="47">
        <v>6</v>
      </c>
      <c r="H634" s="55">
        <f>Таблица650[[#This Row],[Коэфициент стоимости]]*Таблица650[[#This Row],[Розничная цена KRW]]</f>
        <v>9735</v>
      </c>
      <c r="I634" s="17" t="str">
        <f>IF($H$1="","Введите курс",Таблица650[[#This Row],[Оптовая цена KRW за 1шт]]/$H$1)</f>
        <v>Введите курс</v>
      </c>
      <c r="J634" s="48"/>
      <c r="K634" s="18">
        <f>Таблица650[[#This Row],[Заказ коробок ]]*Таблица650[[#This Row],[Кол-во шт в коробке]]</f>
        <v>0</v>
      </c>
      <c r="L634" s="54">
        <f>Таблица650[[#This Row],[Общее кол-во шт]]*Таблица650[[#This Row],[Оптовая цена KRW за 1шт]]</f>
        <v>0</v>
      </c>
      <c r="M634" s="19" t="str">
        <f>IFERROR(Таблица650[[#This Row],[Общее кол-во шт]]*Таблица650[[#This Row],[Оптовая цена USD за 1шт]],"")</f>
        <v/>
      </c>
      <c r="N634" s="49"/>
    </row>
    <row r="635" spans="1:14" ht="22.5" customHeight="1">
      <c r="A635" s="44" t="s">
        <v>2305</v>
      </c>
      <c r="B635" s="14">
        <v>8806358510640</v>
      </c>
      <c r="C635" s="50" t="s">
        <v>2271</v>
      </c>
      <c r="D635" s="46" t="s">
        <v>2272</v>
      </c>
      <c r="E635" s="16">
        <v>36000</v>
      </c>
      <c r="F635" s="15">
        <v>0.51</v>
      </c>
      <c r="G635" s="47">
        <v>6</v>
      </c>
      <c r="H635" s="55">
        <f>Таблица650[[#This Row],[Коэфициент стоимости]]*Таблица650[[#This Row],[Розничная цена KRW]]</f>
        <v>18360</v>
      </c>
      <c r="I635" s="17" t="str">
        <f>IF($H$1="","Введите курс",Таблица650[[#This Row],[Оптовая цена KRW за 1шт]]/$H$1)</f>
        <v>Введите курс</v>
      </c>
      <c r="J635" s="48"/>
      <c r="K635" s="18">
        <f>Таблица650[[#This Row],[Заказ коробок ]]*Таблица650[[#This Row],[Кол-во шт в коробке]]</f>
        <v>0</v>
      </c>
      <c r="L635" s="54">
        <f>Таблица650[[#This Row],[Общее кол-во шт]]*Таблица650[[#This Row],[Оптовая цена KRW за 1шт]]</f>
        <v>0</v>
      </c>
      <c r="M635" s="19" t="str">
        <f>IFERROR(Таблица650[[#This Row],[Общее кол-во шт]]*Таблица650[[#This Row],[Оптовая цена USD за 1шт]],"")</f>
        <v/>
      </c>
      <c r="N635" s="49"/>
    </row>
    <row r="636" spans="1:14" ht="22.5" customHeight="1">
      <c r="A636" s="44" t="s">
        <v>2306</v>
      </c>
      <c r="B636" s="14">
        <v>8806194022031</v>
      </c>
      <c r="C636" s="50" t="s">
        <v>7231</v>
      </c>
      <c r="D636" s="46" t="s">
        <v>7232</v>
      </c>
      <c r="E636" s="16">
        <v>3500</v>
      </c>
      <c r="F636" s="15">
        <v>0.51</v>
      </c>
      <c r="G636" s="47">
        <v>12</v>
      </c>
      <c r="H636" s="55">
        <f>Таблица650[[#This Row],[Коэфициент стоимости]]*Таблица650[[#This Row],[Розничная цена KRW]]</f>
        <v>1785</v>
      </c>
      <c r="I636" s="17" t="str">
        <f>IF($H$1="","Введите курс",Таблица650[[#This Row],[Оптовая цена KRW за 1шт]]/$H$1)</f>
        <v>Введите курс</v>
      </c>
      <c r="J636" s="48"/>
      <c r="K636" s="18">
        <f>Таблица650[[#This Row],[Заказ коробок ]]*Таблица650[[#This Row],[Кол-во шт в коробке]]</f>
        <v>0</v>
      </c>
      <c r="L636" s="54">
        <f>Таблица650[[#This Row],[Общее кол-во шт]]*Таблица650[[#This Row],[Оптовая цена KRW за 1шт]]</f>
        <v>0</v>
      </c>
      <c r="M636" s="19" t="str">
        <f>IFERROR(Таблица650[[#This Row],[Общее кол-во шт]]*Таблица650[[#This Row],[Оптовая цена USD за 1шт]],"")</f>
        <v/>
      </c>
      <c r="N636" s="49"/>
    </row>
    <row r="637" spans="1:14" ht="22.5" customHeight="1">
      <c r="A637" s="44" t="s">
        <v>2307</v>
      </c>
      <c r="B637" s="14">
        <v>8806194032771</v>
      </c>
      <c r="C637" s="50" t="s">
        <v>2423</v>
      </c>
      <c r="D637" s="46" t="s">
        <v>2424</v>
      </c>
      <c r="E637" s="16">
        <v>1000</v>
      </c>
      <c r="F637" s="15">
        <v>0.51</v>
      </c>
      <c r="G637" s="47">
        <v>10</v>
      </c>
      <c r="H637" s="55">
        <f>Таблица650[[#This Row],[Коэфициент стоимости]]*Таблица650[[#This Row],[Розничная цена KRW]]</f>
        <v>510</v>
      </c>
      <c r="I637" s="17" t="str">
        <f>IF($H$1="","Введите курс",Таблица650[[#This Row],[Оптовая цена KRW за 1шт]]/$H$1)</f>
        <v>Введите курс</v>
      </c>
      <c r="J637" s="48"/>
      <c r="K637" s="18">
        <f>Таблица650[[#This Row],[Заказ коробок ]]*Таблица650[[#This Row],[Кол-во шт в коробке]]</f>
        <v>0</v>
      </c>
      <c r="L637" s="54">
        <f>Таблица650[[#This Row],[Общее кол-во шт]]*Таблица650[[#This Row],[Оптовая цена KRW за 1шт]]</f>
        <v>0</v>
      </c>
      <c r="M637" s="19" t="str">
        <f>IFERROR(Таблица650[[#This Row],[Общее кол-во шт]]*Таблица650[[#This Row],[Оптовая цена USD за 1шт]],"")</f>
        <v/>
      </c>
      <c r="N637" s="49"/>
    </row>
    <row r="638" spans="1:14" ht="22.5" customHeight="1">
      <c r="A638" s="44" t="s">
        <v>2308</v>
      </c>
      <c r="B638" s="14">
        <v>8806358569716</v>
      </c>
      <c r="C638" s="50" t="s">
        <v>1652</v>
      </c>
      <c r="D638" s="46" t="s">
        <v>6488</v>
      </c>
      <c r="E638" s="16">
        <v>2000</v>
      </c>
      <c r="F638" s="15">
        <v>0.51</v>
      </c>
      <c r="G638" s="47">
        <v>10</v>
      </c>
      <c r="H638" s="55">
        <f>Таблица650[[#This Row],[Коэфициент стоимости]]*Таблица650[[#This Row],[Розничная цена KRW]]</f>
        <v>1020</v>
      </c>
      <c r="I638" s="17" t="str">
        <f>IF($H$1="","Введите курс",Таблица650[[#This Row],[Оптовая цена KRW за 1шт]]/$H$1)</f>
        <v>Введите курс</v>
      </c>
      <c r="J638" s="48"/>
      <c r="K638" s="18">
        <f>Таблица650[[#This Row],[Заказ коробок ]]*Таблица650[[#This Row],[Кол-во шт в коробке]]</f>
        <v>0</v>
      </c>
      <c r="L638" s="54">
        <f>Таблица650[[#This Row],[Общее кол-во шт]]*Таблица650[[#This Row],[Оптовая цена KRW за 1шт]]</f>
        <v>0</v>
      </c>
      <c r="M638" s="19" t="str">
        <f>IFERROR(Таблица650[[#This Row],[Общее кол-во шт]]*Таблица650[[#This Row],[Оптовая цена USD за 1шт]],"")</f>
        <v/>
      </c>
      <c r="N638" s="49"/>
    </row>
    <row r="639" spans="1:14" ht="22.5" customHeight="1">
      <c r="A639" s="44" t="s">
        <v>2309</v>
      </c>
      <c r="B639" s="14">
        <v>8806194041223</v>
      </c>
      <c r="C639" s="50" t="s">
        <v>1198</v>
      </c>
      <c r="D639" s="46" t="s">
        <v>1199</v>
      </c>
      <c r="E639" s="16">
        <v>32000</v>
      </c>
      <c r="F639" s="15">
        <v>0.51</v>
      </c>
      <c r="G639" s="47">
        <v>6</v>
      </c>
      <c r="H639" s="55">
        <f>Таблица650[[#This Row],[Коэфициент стоимости]]*Таблица650[[#This Row],[Розничная цена KRW]]</f>
        <v>16320</v>
      </c>
      <c r="I639" s="17" t="str">
        <f>IF($H$1="","Введите курс",Таблица650[[#This Row],[Оптовая цена KRW за 1шт]]/$H$1)</f>
        <v>Введите курс</v>
      </c>
      <c r="J639" s="48"/>
      <c r="K639" s="18">
        <f>Таблица650[[#This Row],[Заказ коробок ]]*Таблица650[[#This Row],[Кол-во шт в коробке]]</f>
        <v>0</v>
      </c>
      <c r="L639" s="54">
        <f>Таблица650[[#This Row],[Общее кол-во шт]]*Таблица650[[#This Row],[Оптовая цена KRW за 1шт]]</f>
        <v>0</v>
      </c>
      <c r="M639" s="19" t="str">
        <f>IFERROR(Таблица650[[#This Row],[Общее кол-во шт]]*Таблица650[[#This Row],[Оптовая цена USD за 1шт]],"")</f>
        <v/>
      </c>
      <c r="N639" s="49"/>
    </row>
    <row r="640" spans="1:14" ht="22.5" customHeight="1">
      <c r="A640" s="44" t="s">
        <v>2310</v>
      </c>
      <c r="B640" s="14">
        <v>8806194041230</v>
      </c>
      <c r="C640" s="50" t="s">
        <v>7233</v>
      </c>
      <c r="D640" s="46" t="s">
        <v>7234</v>
      </c>
      <c r="E640" s="16">
        <v>30000</v>
      </c>
      <c r="F640" s="15">
        <v>0.51</v>
      </c>
      <c r="G640" s="47">
        <v>6</v>
      </c>
      <c r="H640" s="55">
        <f>Таблица650[[#This Row],[Коэфициент стоимости]]*Таблица650[[#This Row],[Розничная цена KRW]]</f>
        <v>15300</v>
      </c>
      <c r="I640" s="17" t="str">
        <f>IF($H$1="","Введите курс",Таблица650[[#This Row],[Оптовая цена KRW за 1шт]]/$H$1)</f>
        <v>Введите курс</v>
      </c>
      <c r="J640" s="48"/>
      <c r="K640" s="18">
        <f>Таблица650[[#This Row],[Заказ коробок ]]*Таблица650[[#This Row],[Кол-во шт в коробке]]</f>
        <v>0</v>
      </c>
      <c r="L640" s="54">
        <f>Таблица650[[#This Row],[Общее кол-во шт]]*Таблица650[[#This Row],[Оптовая цена KRW за 1шт]]</f>
        <v>0</v>
      </c>
      <c r="M640" s="19" t="str">
        <f>IFERROR(Таблица650[[#This Row],[Общее кол-во шт]]*Таблица650[[#This Row],[Оптовая цена USD за 1шт]],"")</f>
        <v/>
      </c>
      <c r="N640" s="49"/>
    </row>
    <row r="641" spans="1:14" ht="22.5" customHeight="1">
      <c r="A641" s="44" t="s">
        <v>2311</v>
      </c>
      <c r="B641" s="14">
        <v>8806194042206</v>
      </c>
      <c r="C641" s="50" t="s">
        <v>1202</v>
      </c>
      <c r="D641" s="46" t="s">
        <v>1203</v>
      </c>
      <c r="E641" s="16">
        <v>56000</v>
      </c>
      <c r="F641" s="15">
        <v>0.51</v>
      </c>
      <c r="G641" s="47">
        <v>3</v>
      </c>
      <c r="H641" s="55">
        <f>Таблица650[[#This Row],[Коэфициент стоимости]]*Таблица650[[#This Row],[Розничная цена KRW]]</f>
        <v>28560</v>
      </c>
      <c r="I641" s="17" t="str">
        <f>IF($H$1="","Введите курс",Таблица650[[#This Row],[Оптовая цена KRW за 1шт]]/$H$1)</f>
        <v>Введите курс</v>
      </c>
      <c r="J641" s="48"/>
      <c r="K641" s="18">
        <f>Таблица650[[#This Row],[Заказ коробок ]]*Таблица650[[#This Row],[Кол-во шт в коробке]]</f>
        <v>0</v>
      </c>
      <c r="L641" s="54">
        <f>Таблица650[[#This Row],[Общее кол-во шт]]*Таблица650[[#This Row],[Оптовая цена KRW за 1шт]]</f>
        <v>0</v>
      </c>
      <c r="M641" s="19" t="str">
        <f>IFERROR(Таблица650[[#This Row],[Общее кол-во шт]]*Таблица650[[#This Row],[Оптовая цена USD за 1шт]],"")</f>
        <v/>
      </c>
      <c r="N641" s="49"/>
    </row>
    <row r="642" spans="1:14" ht="22.5" customHeight="1">
      <c r="A642" s="44" t="s">
        <v>2312</v>
      </c>
      <c r="B642" s="14">
        <v>8806194041247</v>
      </c>
      <c r="C642" s="50" t="s">
        <v>7235</v>
      </c>
      <c r="D642" s="46" t="s">
        <v>7236</v>
      </c>
      <c r="E642" s="16">
        <v>30000</v>
      </c>
      <c r="F642" s="15">
        <v>0.51</v>
      </c>
      <c r="G642" s="47">
        <v>6</v>
      </c>
      <c r="H642" s="55">
        <f>Таблица650[[#This Row],[Коэфициент стоимости]]*Таблица650[[#This Row],[Розничная цена KRW]]</f>
        <v>15300</v>
      </c>
      <c r="I642" s="17" t="str">
        <f>IF($H$1="","Введите курс",Таблица650[[#This Row],[Оптовая цена KRW за 1шт]]/$H$1)</f>
        <v>Введите курс</v>
      </c>
      <c r="J642" s="48"/>
      <c r="K642" s="18">
        <f>Таблица650[[#This Row],[Заказ коробок ]]*Таблица650[[#This Row],[Кол-во шт в коробке]]</f>
        <v>0</v>
      </c>
      <c r="L642" s="54">
        <f>Таблица650[[#This Row],[Общее кол-во шт]]*Таблица650[[#This Row],[Оптовая цена KRW за 1шт]]</f>
        <v>0</v>
      </c>
      <c r="M642" s="19" t="str">
        <f>IFERROR(Таблица650[[#This Row],[Общее кол-во шт]]*Таблица650[[#This Row],[Оптовая цена USD за 1шт]],"")</f>
        <v/>
      </c>
      <c r="N642" s="49"/>
    </row>
    <row r="643" spans="1:14" ht="22.5" customHeight="1">
      <c r="A643" s="44" t="s">
        <v>2313</v>
      </c>
      <c r="B643" s="14">
        <v>8806358585624</v>
      </c>
      <c r="C643" s="50" t="s">
        <v>1217</v>
      </c>
      <c r="D643" s="46" t="s">
        <v>6381</v>
      </c>
      <c r="E643" s="16">
        <v>6000</v>
      </c>
      <c r="F643" s="15">
        <v>0.51</v>
      </c>
      <c r="G643" s="47">
        <v>10</v>
      </c>
      <c r="H643" s="55">
        <f>Таблица650[[#This Row],[Коэфициент стоимости]]*Таблица650[[#This Row],[Розничная цена KRW]]</f>
        <v>3060</v>
      </c>
      <c r="I643" s="17" t="str">
        <f>IF($H$1="","Введите курс",Таблица650[[#This Row],[Оптовая цена KRW за 1шт]]/$H$1)</f>
        <v>Введите курс</v>
      </c>
      <c r="J643" s="48"/>
      <c r="K643" s="18">
        <f>Таблица650[[#This Row],[Заказ коробок ]]*Таблица650[[#This Row],[Кол-во шт в коробке]]</f>
        <v>0</v>
      </c>
      <c r="L643" s="54">
        <f>Таблица650[[#This Row],[Общее кол-во шт]]*Таблица650[[#This Row],[Оптовая цена KRW за 1шт]]</f>
        <v>0</v>
      </c>
      <c r="M643" s="19" t="str">
        <f>IFERROR(Таблица650[[#This Row],[Общее кол-во шт]]*Таблица650[[#This Row],[Оптовая цена USD за 1шт]],"")</f>
        <v/>
      </c>
      <c r="N643" s="49"/>
    </row>
    <row r="644" spans="1:14" s="75" customFormat="1" ht="22.5" customHeight="1">
      <c r="A644" s="44" t="s">
        <v>2314</v>
      </c>
      <c r="B644" s="63">
        <v>8806194009506</v>
      </c>
      <c r="C644" s="64" t="s">
        <v>1227</v>
      </c>
      <c r="D644" s="65" t="s">
        <v>1228</v>
      </c>
      <c r="E644" s="66">
        <v>58000</v>
      </c>
      <c r="F644" s="67"/>
      <c r="G644" s="47">
        <v>6</v>
      </c>
      <c r="H644" s="69">
        <f>Таблица650[[#This Row],[Коэфициент стоимости]]*Таблица650[[#This Row],[Розничная цена KRW]]</f>
        <v>0</v>
      </c>
      <c r="I644" s="70" t="str">
        <f>IF($H$1="","Введите курс",Таблица650[[#This Row],[Оптовая цена KRW за 1шт]]/$H$1)</f>
        <v>Введите курс</v>
      </c>
      <c r="J644" s="71"/>
      <c r="K644" s="72">
        <f>Таблица650[[#This Row],[Заказ коробок ]]*Таблица650[[#This Row],[Кол-во шт в коробке]]</f>
        <v>0</v>
      </c>
      <c r="L644" s="73">
        <f>Таблица650[[#This Row],[Общее кол-во шт]]*Таблица650[[#This Row],[Оптовая цена KRW за 1шт]]</f>
        <v>0</v>
      </c>
      <c r="M644" s="74" t="str">
        <f>IFERROR(Таблица650[[#This Row],[Общее кол-во шт]]*Таблица650[[#This Row],[Оптовая цена USD за 1шт]],"")</f>
        <v/>
      </c>
      <c r="N644" s="57" t="s">
        <v>4288</v>
      </c>
    </row>
    <row r="645" spans="1:14" s="75" customFormat="1" ht="22.5" customHeight="1">
      <c r="A645" s="44" t="s">
        <v>2315</v>
      </c>
      <c r="B645" s="63">
        <v>8806194023694</v>
      </c>
      <c r="C645" s="64" t="s">
        <v>1235</v>
      </c>
      <c r="D645" s="65" t="s">
        <v>1236</v>
      </c>
      <c r="E645" s="66">
        <v>58000</v>
      </c>
      <c r="F645" s="67"/>
      <c r="G645" s="47">
        <v>6</v>
      </c>
      <c r="H645" s="69">
        <f>Таблица650[[#This Row],[Коэфициент стоимости]]*Таблица650[[#This Row],[Розничная цена KRW]]</f>
        <v>0</v>
      </c>
      <c r="I645" s="70" t="str">
        <f>IF($H$1="","Введите курс",Таблица650[[#This Row],[Оптовая цена KRW за 1шт]]/$H$1)</f>
        <v>Введите курс</v>
      </c>
      <c r="J645" s="71"/>
      <c r="K645" s="72">
        <f>Таблица650[[#This Row],[Заказ коробок ]]*Таблица650[[#This Row],[Кол-во шт в коробке]]</f>
        <v>0</v>
      </c>
      <c r="L645" s="73">
        <f>Таблица650[[#This Row],[Общее кол-во шт]]*Таблица650[[#This Row],[Оптовая цена KRW за 1шт]]</f>
        <v>0</v>
      </c>
      <c r="M645" s="74" t="str">
        <f>IFERROR(Таблица650[[#This Row],[Общее кол-во шт]]*Таблица650[[#This Row],[Оптовая цена USD за 1шт]],"")</f>
        <v/>
      </c>
      <c r="N645" s="57" t="s">
        <v>4288</v>
      </c>
    </row>
    <row r="646" spans="1:14" s="75" customFormat="1" ht="22.5" customHeight="1">
      <c r="A646" s="44" t="s">
        <v>2316</v>
      </c>
      <c r="B646" s="63">
        <v>8806194023762</v>
      </c>
      <c r="C646" s="64" t="s">
        <v>1247</v>
      </c>
      <c r="D646" s="65" t="s">
        <v>1248</v>
      </c>
      <c r="E646" s="66">
        <v>58000</v>
      </c>
      <c r="F646" s="67"/>
      <c r="G646" s="47">
        <v>6</v>
      </c>
      <c r="H646" s="69">
        <f>Таблица650[[#This Row],[Коэфициент стоимости]]*Таблица650[[#This Row],[Розничная цена KRW]]</f>
        <v>0</v>
      </c>
      <c r="I646" s="70" t="str">
        <f>IF($H$1="","Введите курс",Таблица650[[#This Row],[Оптовая цена KRW за 1шт]]/$H$1)</f>
        <v>Введите курс</v>
      </c>
      <c r="J646" s="71"/>
      <c r="K646" s="72">
        <f>Таблица650[[#This Row],[Заказ коробок ]]*Таблица650[[#This Row],[Кол-во шт в коробке]]</f>
        <v>0</v>
      </c>
      <c r="L646" s="73">
        <f>Таблица650[[#This Row],[Общее кол-во шт]]*Таблица650[[#This Row],[Оптовая цена KRW за 1шт]]</f>
        <v>0</v>
      </c>
      <c r="M646" s="74" t="str">
        <f>IFERROR(Таблица650[[#This Row],[Общее кол-во шт]]*Таблица650[[#This Row],[Оптовая цена USD за 1шт]],"")</f>
        <v/>
      </c>
      <c r="N646" s="57" t="s">
        <v>4288</v>
      </c>
    </row>
    <row r="647" spans="1:14" s="75" customFormat="1" ht="22.5" customHeight="1">
      <c r="A647" s="44" t="s">
        <v>2317</v>
      </c>
      <c r="B647" s="63">
        <v>8806194004839</v>
      </c>
      <c r="C647" s="64" t="s">
        <v>1257</v>
      </c>
      <c r="D647" s="65" t="s">
        <v>6384</v>
      </c>
      <c r="E647" s="66">
        <v>15000</v>
      </c>
      <c r="F647" s="67"/>
      <c r="G647" s="47">
        <v>6</v>
      </c>
      <c r="H647" s="69">
        <f>Таблица650[[#This Row],[Коэфициент стоимости]]*Таблица650[[#This Row],[Розничная цена KRW]]</f>
        <v>0</v>
      </c>
      <c r="I647" s="70" t="str">
        <f>IF($H$1="","Введите курс",Таблица650[[#This Row],[Оптовая цена KRW за 1шт]]/$H$1)</f>
        <v>Введите курс</v>
      </c>
      <c r="J647" s="71"/>
      <c r="K647" s="72">
        <f>Таблица650[[#This Row],[Заказ коробок ]]*Таблица650[[#This Row],[Кол-во шт в коробке]]</f>
        <v>0</v>
      </c>
      <c r="L647" s="73">
        <f>Таблица650[[#This Row],[Общее кол-во шт]]*Таблица650[[#This Row],[Оптовая цена KRW за 1шт]]</f>
        <v>0</v>
      </c>
      <c r="M647" s="74" t="str">
        <f>IFERROR(Таблица650[[#This Row],[Общее кол-во шт]]*Таблица650[[#This Row],[Оптовая цена USD за 1шт]],"")</f>
        <v/>
      </c>
      <c r="N647" s="57" t="s">
        <v>4288</v>
      </c>
    </row>
    <row r="648" spans="1:14" ht="22.5" customHeight="1">
      <c r="A648" s="44" t="s">
        <v>2318</v>
      </c>
      <c r="B648" s="14">
        <v>8806358553852</v>
      </c>
      <c r="C648" s="50" t="s">
        <v>1259</v>
      </c>
      <c r="D648" s="46" t="s">
        <v>1260</v>
      </c>
      <c r="E648" s="16">
        <v>28000</v>
      </c>
      <c r="F648" s="15">
        <v>0.51</v>
      </c>
      <c r="G648" s="47">
        <v>12</v>
      </c>
      <c r="H648" s="55">
        <f>Таблица650[[#This Row],[Коэфициент стоимости]]*Таблица650[[#This Row],[Розничная цена KRW]]</f>
        <v>14280</v>
      </c>
      <c r="I648" s="17" t="str">
        <f>IF($H$1="","Введите курс",Таблица650[[#This Row],[Оптовая цена KRW за 1шт]]/$H$1)</f>
        <v>Введите курс</v>
      </c>
      <c r="J648" s="48"/>
      <c r="K648" s="18">
        <f>Таблица650[[#This Row],[Заказ коробок ]]*Таблица650[[#This Row],[Кол-во шт в коробке]]</f>
        <v>0</v>
      </c>
      <c r="L648" s="54">
        <f>Таблица650[[#This Row],[Общее кол-во шт]]*Таблица650[[#This Row],[Оптовая цена KRW за 1шт]]</f>
        <v>0</v>
      </c>
      <c r="M648" s="19" t="str">
        <f>IFERROR(Таблица650[[#This Row],[Общее кол-во шт]]*Таблица650[[#This Row],[Оптовая цена USD за 1шт]],"")</f>
        <v/>
      </c>
      <c r="N648" s="49"/>
    </row>
    <row r="649" spans="1:14" ht="22.5" customHeight="1">
      <c r="A649" s="44" t="s">
        <v>2319</v>
      </c>
      <c r="B649" s="14">
        <v>8806194030395</v>
      </c>
      <c r="C649" s="50" t="s">
        <v>1270</v>
      </c>
      <c r="D649" s="46" t="s">
        <v>6389</v>
      </c>
      <c r="E649" s="16">
        <v>18000</v>
      </c>
      <c r="F649" s="15">
        <v>0.51</v>
      </c>
      <c r="G649" s="47">
        <v>6</v>
      </c>
      <c r="H649" s="55">
        <f>Таблица650[[#This Row],[Коэфициент стоимости]]*Таблица650[[#This Row],[Розничная цена KRW]]</f>
        <v>9180</v>
      </c>
      <c r="I649" s="17" t="str">
        <f>IF($H$1="","Введите курс",Таблица650[[#This Row],[Оптовая цена KRW за 1шт]]/$H$1)</f>
        <v>Введите курс</v>
      </c>
      <c r="J649" s="48"/>
      <c r="K649" s="18">
        <f>Таблица650[[#This Row],[Заказ коробок ]]*Таблица650[[#This Row],[Кол-во шт в коробке]]</f>
        <v>0</v>
      </c>
      <c r="L649" s="54">
        <f>Таблица650[[#This Row],[Общее кол-во шт]]*Таблица650[[#This Row],[Оптовая цена KRW за 1шт]]</f>
        <v>0</v>
      </c>
      <c r="M649" s="19" t="str">
        <f>IFERROR(Таблица650[[#This Row],[Общее кол-во шт]]*Таблица650[[#This Row],[Оптовая цена USD за 1шт]],"")</f>
        <v/>
      </c>
      <c r="N649" s="49"/>
    </row>
    <row r="650" spans="1:14" ht="22.5" customHeight="1">
      <c r="A650" s="44" t="s">
        <v>2320</v>
      </c>
      <c r="B650" s="14">
        <v>8806194054711</v>
      </c>
      <c r="C650" s="50" t="s">
        <v>6793</v>
      </c>
      <c r="D650" s="46" t="s">
        <v>6794</v>
      </c>
      <c r="E650" s="16">
        <v>23000</v>
      </c>
      <c r="F650" s="15">
        <v>0.51</v>
      </c>
      <c r="G650" s="47">
        <v>6</v>
      </c>
      <c r="H650" s="55">
        <f>Таблица650[[#This Row],[Коэфициент стоимости]]*Таблица650[[#This Row],[Розничная цена KRW]]</f>
        <v>11730</v>
      </c>
      <c r="I650" s="17" t="str">
        <f>IF($H$1="","Введите курс",Таблица650[[#This Row],[Оптовая цена KRW за 1шт]]/$H$1)</f>
        <v>Введите курс</v>
      </c>
      <c r="J650" s="48"/>
      <c r="K650" s="18">
        <f>Таблица650[[#This Row],[Заказ коробок ]]*Таблица650[[#This Row],[Кол-во шт в коробке]]</f>
        <v>0</v>
      </c>
      <c r="L650" s="54">
        <f>Таблица650[[#This Row],[Общее кол-во шт]]*Таблица650[[#This Row],[Оптовая цена KRW за 1шт]]</f>
        <v>0</v>
      </c>
      <c r="M650" s="19" t="str">
        <f>IFERROR(Таблица650[[#This Row],[Общее кол-во шт]]*Таблица650[[#This Row],[Оптовая цена USD за 1шт]],"")</f>
        <v/>
      </c>
      <c r="N650" s="49"/>
    </row>
    <row r="651" spans="1:14" ht="22.5" customHeight="1">
      <c r="A651" s="44" t="s">
        <v>2321</v>
      </c>
      <c r="B651" s="14">
        <v>8806194052748</v>
      </c>
      <c r="C651" s="50" t="s">
        <v>7237</v>
      </c>
      <c r="D651" s="46" t="s">
        <v>7238</v>
      </c>
      <c r="E651" s="16">
        <v>55000</v>
      </c>
      <c r="F651" s="15">
        <v>0.51</v>
      </c>
      <c r="G651" s="47">
        <v>6</v>
      </c>
      <c r="H651" s="55">
        <f>Таблица650[[#This Row],[Коэфициент стоимости]]*Таблица650[[#This Row],[Розничная цена KRW]]</f>
        <v>28050</v>
      </c>
      <c r="I651" s="17" t="str">
        <f>IF($H$1="","Введите курс",Таблица650[[#This Row],[Оптовая цена KRW за 1шт]]/$H$1)</f>
        <v>Введите курс</v>
      </c>
      <c r="J651" s="48"/>
      <c r="K651" s="18">
        <f>Таблица650[[#This Row],[Заказ коробок ]]*Таблица650[[#This Row],[Кол-во шт в коробке]]</f>
        <v>0</v>
      </c>
      <c r="L651" s="54">
        <f>Таблица650[[#This Row],[Общее кол-во шт]]*Таблица650[[#This Row],[Оптовая цена KRW за 1шт]]</f>
        <v>0</v>
      </c>
      <c r="M651" s="19" t="str">
        <f>IFERROR(Таблица650[[#This Row],[Общее кол-во шт]]*Таблица650[[#This Row],[Оптовая цена USD за 1шт]],"")</f>
        <v/>
      </c>
      <c r="N651" s="49"/>
    </row>
    <row r="652" spans="1:14" ht="22.5" customHeight="1">
      <c r="A652" s="44" t="s">
        <v>2322</v>
      </c>
      <c r="B652" s="14">
        <v>8806194008806</v>
      </c>
      <c r="C652" s="50" t="s">
        <v>1284</v>
      </c>
      <c r="D652" s="46" t="s">
        <v>6395</v>
      </c>
      <c r="E652" s="16">
        <v>3000</v>
      </c>
      <c r="F652" s="15">
        <v>0.51</v>
      </c>
      <c r="G652" s="47">
        <v>10</v>
      </c>
      <c r="H652" s="55">
        <f>Таблица650[[#This Row],[Коэфициент стоимости]]*Таблица650[[#This Row],[Розничная цена KRW]]</f>
        <v>1530</v>
      </c>
      <c r="I652" s="17" t="str">
        <f>IF($H$1="","Введите курс",Таблица650[[#This Row],[Оптовая цена KRW за 1шт]]/$H$1)</f>
        <v>Введите курс</v>
      </c>
      <c r="J652" s="48"/>
      <c r="K652" s="18">
        <f>Таблица650[[#This Row],[Заказ коробок ]]*Таблица650[[#This Row],[Кол-во шт в коробке]]</f>
        <v>0</v>
      </c>
      <c r="L652" s="54">
        <f>Таблица650[[#This Row],[Общее кол-во шт]]*Таблица650[[#This Row],[Оптовая цена KRW за 1шт]]</f>
        <v>0</v>
      </c>
      <c r="M652" s="19" t="str">
        <f>IFERROR(Таблица650[[#This Row],[Общее кол-во шт]]*Таблица650[[#This Row],[Оптовая цена USD за 1шт]],"")</f>
        <v/>
      </c>
      <c r="N652" s="49"/>
    </row>
    <row r="653" spans="1:14" ht="22.5" customHeight="1">
      <c r="A653" s="44" t="s">
        <v>2323</v>
      </c>
      <c r="B653" s="14">
        <v>8806194041407</v>
      </c>
      <c r="C653" s="50" t="s">
        <v>7239</v>
      </c>
      <c r="D653" s="46" t="s">
        <v>7240</v>
      </c>
      <c r="E653" s="16">
        <v>56000</v>
      </c>
      <c r="F653" s="15">
        <v>0.51</v>
      </c>
      <c r="G653" s="47">
        <v>6</v>
      </c>
      <c r="H653" s="55">
        <f>Таблица650[[#This Row],[Коэфициент стоимости]]*Таблица650[[#This Row],[Розничная цена KRW]]</f>
        <v>28560</v>
      </c>
      <c r="I653" s="17" t="str">
        <f>IF($H$1="","Введите курс",Таблица650[[#This Row],[Оптовая цена KRW за 1шт]]/$H$1)</f>
        <v>Введите курс</v>
      </c>
      <c r="J653" s="48"/>
      <c r="K653" s="18">
        <f>Таблица650[[#This Row],[Заказ коробок ]]*Таблица650[[#This Row],[Кол-во шт в коробке]]</f>
        <v>0</v>
      </c>
      <c r="L653" s="54">
        <f>Таблица650[[#This Row],[Общее кол-во шт]]*Таблица650[[#This Row],[Оптовая цена KRW за 1шт]]</f>
        <v>0</v>
      </c>
      <c r="M653" s="19" t="str">
        <f>IFERROR(Таблица650[[#This Row],[Общее кол-во шт]]*Таблица650[[#This Row],[Оптовая цена USD за 1шт]],"")</f>
        <v/>
      </c>
      <c r="N653" s="49"/>
    </row>
    <row r="654" spans="1:14" ht="22.5" customHeight="1">
      <c r="A654" s="44" t="s">
        <v>2324</v>
      </c>
      <c r="B654" s="14">
        <v>8806194025735</v>
      </c>
      <c r="C654" s="50" t="s">
        <v>7241</v>
      </c>
      <c r="D654" s="46" t="s">
        <v>7242</v>
      </c>
      <c r="E654" s="16">
        <v>3000</v>
      </c>
      <c r="F654" s="15">
        <v>0.51</v>
      </c>
      <c r="G654" s="47">
        <v>10</v>
      </c>
      <c r="H654" s="55">
        <f>Таблица650[[#This Row],[Коэфициент стоимости]]*Таблица650[[#This Row],[Розничная цена KRW]]</f>
        <v>1530</v>
      </c>
      <c r="I654" s="17" t="str">
        <f>IF($H$1="","Введите курс",Таблица650[[#This Row],[Оптовая цена KRW за 1шт]]/$H$1)</f>
        <v>Введите курс</v>
      </c>
      <c r="J654" s="48"/>
      <c r="K654" s="18">
        <f>Таблица650[[#This Row],[Заказ коробок ]]*Таблица650[[#This Row],[Кол-во шт в коробке]]</f>
        <v>0</v>
      </c>
      <c r="L654" s="54">
        <f>Таблица650[[#This Row],[Общее кол-во шт]]*Таблица650[[#This Row],[Оптовая цена KRW за 1шт]]</f>
        <v>0</v>
      </c>
      <c r="M654" s="19" t="str">
        <f>IFERROR(Таблица650[[#This Row],[Общее кол-во шт]]*Таблица650[[#This Row],[Оптовая цена USD за 1шт]],"")</f>
        <v/>
      </c>
      <c r="N654" s="49"/>
    </row>
    <row r="655" spans="1:14" ht="22.5" customHeight="1">
      <c r="A655" s="44" t="s">
        <v>2325</v>
      </c>
      <c r="B655" s="14">
        <v>8806194025407</v>
      </c>
      <c r="C655" s="50" t="s">
        <v>1321</v>
      </c>
      <c r="D655" s="46" t="s">
        <v>2692</v>
      </c>
      <c r="E655" s="16">
        <v>12000</v>
      </c>
      <c r="F655" s="15">
        <v>0.51</v>
      </c>
      <c r="G655" s="47">
        <v>6</v>
      </c>
      <c r="H655" s="55">
        <f>Таблица650[[#This Row],[Коэфициент стоимости]]*Таблица650[[#This Row],[Розничная цена KRW]]</f>
        <v>6120</v>
      </c>
      <c r="I655" s="17" t="str">
        <f>IF($H$1="","Введите курс",Таблица650[[#This Row],[Оптовая цена KRW за 1шт]]/$H$1)</f>
        <v>Введите курс</v>
      </c>
      <c r="J655" s="48"/>
      <c r="K655" s="18">
        <f>Таблица650[[#This Row],[Заказ коробок ]]*Таблица650[[#This Row],[Кол-во шт в коробке]]</f>
        <v>0</v>
      </c>
      <c r="L655" s="54">
        <f>Таблица650[[#This Row],[Общее кол-во шт]]*Таблица650[[#This Row],[Оптовая цена KRW за 1шт]]</f>
        <v>0</v>
      </c>
      <c r="M655" s="19" t="str">
        <f>IFERROR(Таблица650[[#This Row],[Общее кол-во шт]]*Таблица650[[#This Row],[Оптовая цена USD за 1шт]],"")</f>
        <v/>
      </c>
      <c r="N655" s="49"/>
    </row>
    <row r="656" spans="1:14" ht="22.5" customHeight="1">
      <c r="A656" s="44" t="s">
        <v>2326</v>
      </c>
      <c r="B656" s="14">
        <v>8806194034973</v>
      </c>
      <c r="C656" s="50" t="s">
        <v>1324</v>
      </c>
      <c r="D656" s="46" t="s">
        <v>1325</v>
      </c>
      <c r="E656" s="16">
        <v>26000</v>
      </c>
      <c r="F656" s="15">
        <v>0.51</v>
      </c>
      <c r="G656" s="47">
        <v>6</v>
      </c>
      <c r="H656" s="55">
        <f>Таблица650[[#This Row],[Коэфициент стоимости]]*Таблица650[[#This Row],[Розничная цена KRW]]</f>
        <v>13260</v>
      </c>
      <c r="I656" s="17" t="str">
        <f>IF($H$1="","Введите курс",Таблица650[[#This Row],[Оптовая цена KRW за 1шт]]/$H$1)</f>
        <v>Введите курс</v>
      </c>
      <c r="J656" s="48"/>
      <c r="K656" s="18">
        <f>Таблица650[[#This Row],[Заказ коробок ]]*Таблица650[[#This Row],[Кол-во шт в коробке]]</f>
        <v>0</v>
      </c>
      <c r="L656" s="54">
        <f>Таблица650[[#This Row],[Общее кол-во шт]]*Таблица650[[#This Row],[Оптовая цена KRW за 1шт]]</f>
        <v>0</v>
      </c>
      <c r="M656" s="19" t="str">
        <f>IFERROR(Таблица650[[#This Row],[Общее кол-во шт]]*Таблица650[[#This Row],[Оптовая цена USD за 1шт]],"")</f>
        <v/>
      </c>
      <c r="N656" s="49"/>
    </row>
    <row r="657" spans="1:14" ht="22.5" customHeight="1">
      <c r="A657" s="44" t="s">
        <v>2327</v>
      </c>
      <c r="B657" s="14">
        <v>8806194025704</v>
      </c>
      <c r="C657" s="50" t="s">
        <v>1327</v>
      </c>
      <c r="D657" s="46" t="s">
        <v>1328</v>
      </c>
      <c r="E657" s="16">
        <v>22000</v>
      </c>
      <c r="F657" s="15">
        <v>0.51</v>
      </c>
      <c r="G657" s="47">
        <v>6</v>
      </c>
      <c r="H657" s="55">
        <f>Таблица650[[#This Row],[Коэфициент стоимости]]*Таблица650[[#This Row],[Розничная цена KRW]]</f>
        <v>11220</v>
      </c>
      <c r="I657" s="17" t="str">
        <f>IF($H$1="","Введите курс",Таблица650[[#This Row],[Оптовая цена KRW за 1шт]]/$H$1)</f>
        <v>Введите курс</v>
      </c>
      <c r="J657" s="48"/>
      <c r="K657" s="18">
        <f>Таблица650[[#This Row],[Заказ коробок ]]*Таблица650[[#This Row],[Кол-во шт в коробке]]</f>
        <v>0</v>
      </c>
      <c r="L657" s="54">
        <f>Таблица650[[#This Row],[Общее кол-во шт]]*Таблица650[[#This Row],[Оптовая цена KRW за 1шт]]</f>
        <v>0</v>
      </c>
      <c r="M657" s="19" t="str">
        <f>IFERROR(Таблица650[[#This Row],[Общее кол-во шт]]*Таблица650[[#This Row],[Оптовая цена USD за 1шт]],"")</f>
        <v/>
      </c>
      <c r="N657" s="49"/>
    </row>
    <row r="658" spans="1:14" ht="22.5" customHeight="1">
      <c r="A658" s="44" t="s">
        <v>2328</v>
      </c>
      <c r="B658" s="14">
        <v>8806194025698</v>
      </c>
      <c r="C658" s="50" t="s">
        <v>1335</v>
      </c>
      <c r="D658" s="46" t="s">
        <v>1336</v>
      </c>
      <c r="E658" s="16">
        <v>22000</v>
      </c>
      <c r="F658" s="15">
        <v>0.51</v>
      </c>
      <c r="G658" s="47">
        <v>6</v>
      </c>
      <c r="H658" s="55">
        <f>Таблица650[[#This Row],[Коэфициент стоимости]]*Таблица650[[#This Row],[Розничная цена KRW]]</f>
        <v>11220</v>
      </c>
      <c r="I658" s="17" t="str">
        <f>IF($H$1="","Введите курс",Таблица650[[#This Row],[Оптовая цена KRW за 1шт]]/$H$1)</f>
        <v>Введите курс</v>
      </c>
      <c r="J658" s="48"/>
      <c r="K658" s="18">
        <f>Таблица650[[#This Row],[Заказ коробок ]]*Таблица650[[#This Row],[Кол-во шт в коробке]]</f>
        <v>0</v>
      </c>
      <c r="L658" s="54">
        <f>Таблица650[[#This Row],[Общее кол-во шт]]*Таблица650[[#This Row],[Оптовая цена KRW за 1шт]]</f>
        <v>0</v>
      </c>
      <c r="M658" s="19" t="str">
        <f>IFERROR(Таблица650[[#This Row],[Общее кол-во шт]]*Таблица650[[#This Row],[Оптовая цена USD за 1шт]],"")</f>
        <v/>
      </c>
      <c r="N658" s="49"/>
    </row>
    <row r="659" spans="1:14" ht="22.5" customHeight="1">
      <c r="A659" s="44" t="s">
        <v>2330</v>
      </c>
      <c r="B659" s="14">
        <v>8806194031743</v>
      </c>
      <c r="C659" s="50" t="s">
        <v>1348</v>
      </c>
      <c r="D659" s="46" t="s">
        <v>1349</v>
      </c>
      <c r="E659" s="16">
        <v>22000</v>
      </c>
      <c r="F659" s="15">
        <v>0.51</v>
      </c>
      <c r="G659" s="47">
        <v>6</v>
      </c>
      <c r="H659" s="55">
        <f>Таблица650[[#This Row],[Коэфициент стоимости]]*Таблица650[[#This Row],[Розничная цена KRW]]</f>
        <v>11220</v>
      </c>
      <c r="I659" s="17" t="str">
        <f>IF($H$1="","Введите курс",Таблица650[[#This Row],[Оптовая цена KRW за 1шт]]/$H$1)</f>
        <v>Введите курс</v>
      </c>
      <c r="J659" s="48"/>
      <c r="K659" s="18">
        <f>Таблица650[[#This Row],[Заказ коробок ]]*Таблица650[[#This Row],[Кол-во шт в коробке]]</f>
        <v>0</v>
      </c>
      <c r="L659" s="54">
        <f>Таблица650[[#This Row],[Общее кол-во шт]]*Таблица650[[#This Row],[Оптовая цена KRW за 1шт]]</f>
        <v>0</v>
      </c>
      <c r="M659" s="19" t="str">
        <f>IFERROR(Таблица650[[#This Row],[Общее кол-во шт]]*Таблица650[[#This Row],[Оптовая цена USD за 1шт]],"")</f>
        <v/>
      </c>
      <c r="N659" s="49"/>
    </row>
    <row r="660" spans="1:14" ht="22.5" customHeight="1">
      <c r="A660" s="44" t="s">
        <v>2332</v>
      </c>
      <c r="B660" s="14">
        <v>8806194033808</v>
      </c>
      <c r="C660" s="50" t="s">
        <v>1361</v>
      </c>
      <c r="D660" s="46" t="s">
        <v>6803</v>
      </c>
      <c r="E660" s="16">
        <v>44000</v>
      </c>
      <c r="F660" s="15">
        <v>0.51</v>
      </c>
      <c r="G660" s="47">
        <v>6</v>
      </c>
      <c r="H660" s="55">
        <f>Таблица650[[#This Row],[Коэфициент стоимости]]*Таблица650[[#This Row],[Розничная цена KRW]]</f>
        <v>22440</v>
      </c>
      <c r="I660" s="17" t="str">
        <f>IF($H$1="","Введите курс",Таблица650[[#This Row],[Оптовая цена KRW за 1шт]]/$H$1)</f>
        <v>Введите курс</v>
      </c>
      <c r="J660" s="48"/>
      <c r="K660" s="18">
        <f>Таблица650[[#This Row],[Заказ коробок ]]*Таблица650[[#This Row],[Кол-во шт в коробке]]</f>
        <v>0</v>
      </c>
      <c r="L660" s="54">
        <f>Таблица650[[#This Row],[Общее кол-во шт]]*Таблица650[[#This Row],[Оптовая цена KRW за 1шт]]</f>
        <v>0</v>
      </c>
      <c r="M660" s="19" t="str">
        <f>IFERROR(Таблица650[[#This Row],[Общее кол-во шт]]*Таблица650[[#This Row],[Оптовая цена USD за 1шт]],"")</f>
        <v/>
      </c>
      <c r="N660" s="49"/>
    </row>
    <row r="661" spans="1:14" ht="22.5" customHeight="1">
      <c r="A661" s="44" t="s">
        <v>2334</v>
      </c>
      <c r="B661" s="14">
        <v>8806194033938</v>
      </c>
      <c r="C661" s="50" t="s">
        <v>1363</v>
      </c>
      <c r="D661" s="46" t="s">
        <v>6414</v>
      </c>
      <c r="E661" s="16">
        <v>70000</v>
      </c>
      <c r="F661" s="15">
        <v>0.51</v>
      </c>
      <c r="G661" s="47">
        <v>6</v>
      </c>
      <c r="H661" s="55">
        <f>Таблица650[[#This Row],[Коэфициент стоимости]]*Таблица650[[#This Row],[Розничная цена KRW]]</f>
        <v>35700</v>
      </c>
      <c r="I661" s="17" t="str">
        <f>IF($H$1="","Введите курс",Таблица650[[#This Row],[Оптовая цена KRW за 1шт]]/$H$1)</f>
        <v>Введите курс</v>
      </c>
      <c r="J661" s="48"/>
      <c r="K661" s="18">
        <f>Таблица650[[#This Row],[Заказ коробок ]]*Таблица650[[#This Row],[Кол-во шт в коробке]]</f>
        <v>0</v>
      </c>
      <c r="L661" s="54">
        <f>Таблица650[[#This Row],[Общее кол-во шт]]*Таблица650[[#This Row],[Оптовая цена KRW за 1шт]]</f>
        <v>0</v>
      </c>
      <c r="M661" s="19" t="str">
        <f>IFERROR(Таблица650[[#This Row],[Общее кол-во шт]]*Таблица650[[#This Row],[Оптовая цена USD за 1шт]],"")</f>
        <v/>
      </c>
      <c r="N661" s="49"/>
    </row>
    <row r="662" spans="1:14" ht="22.5" customHeight="1">
      <c r="A662" s="44" t="s">
        <v>2336</v>
      </c>
      <c r="B662" s="14">
        <v>8806194034355</v>
      </c>
      <c r="C662" s="50" t="s">
        <v>6419</v>
      </c>
      <c r="D662" s="46" t="s">
        <v>1372</v>
      </c>
      <c r="E662" s="16">
        <v>18000</v>
      </c>
      <c r="F662" s="15">
        <v>0.51</v>
      </c>
      <c r="G662" s="47">
        <v>6</v>
      </c>
      <c r="H662" s="55">
        <f>Таблица650[[#This Row],[Коэфициент стоимости]]*Таблица650[[#This Row],[Розничная цена KRW]]</f>
        <v>9180</v>
      </c>
      <c r="I662" s="17" t="str">
        <f>IF($H$1="","Введите курс",Таблица650[[#This Row],[Оптовая цена KRW за 1шт]]/$H$1)</f>
        <v>Введите курс</v>
      </c>
      <c r="J662" s="48"/>
      <c r="K662" s="18">
        <f>Таблица650[[#This Row],[Заказ коробок ]]*Таблица650[[#This Row],[Кол-во шт в коробке]]</f>
        <v>0</v>
      </c>
      <c r="L662" s="54">
        <f>Таблица650[[#This Row],[Общее кол-во шт]]*Таблица650[[#This Row],[Оптовая цена KRW за 1шт]]</f>
        <v>0</v>
      </c>
      <c r="M662" s="19" t="str">
        <f>IFERROR(Таблица650[[#This Row],[Общее кол-во шт]]*Таблица650[[#This Row],[Оптовая цена USD за 1шт]],"")</f>
        <v/>
      </c>
      <c r="N662" s="49"/>
    </row>
    <row r="663" spans="1:14" ht="22.5" customHeight="1">
      <c r="A663" s="44" t="s">
        <v>2338</v>
      </c>
      <c r="B663" s="14">
        <v>8806194033532</v>
      </c>
      <c r="C663" s="50" t="s">
        <v>6797</v>
      </c>
      <c r="D663" s="46" t="s">
        <v>6798</v>
      </c>
      <c r="E663" s="16">
        <v>6500</v>
      </c>
      <c r="F663" s="15">
        <v>0.51</v>
      </c>
      <c r="G663" s="47">
        <v>6</v>
      </c>
      <c r="H663" s="55">
        <f>Таблица650[[#This Row],[Коэфициент стоимости]]*Таблица650[[#This Row],[Розничная цена KRW]]</f>
        <v>3315</v>
      </c>
      <c r="I663" s="17" t="str">
        <f>IF($H$1="","Введите курс",Таблица650[[#This Row],[Оптовая цена KRW за 1шт]]/$H$1)</f>
        <v>Введите курс</v>
      </c>
      <c r="J663" s="48"/>
      <c r="K663" s="18">
        <f>Таблица650[[#This Row],[Заказ коробок ]]*Таблица650[[#This Row],[Кол-во шт в коробке]]</f>
        <v>0</v>
      </c>
      <c r="L663" s="54">
        <f>Таблица650[[#This Row],[Общее кол-во шт]]*Таблица650[[#This Row],[Оптовая цена KRW за 1шт]]</f>
        <v>0</v>
      </c>
      <c r="M663" s="19" t="str">
        <f>IFERROR(Таблица650[[#This Row],[Общее кол-во шт]]*Таблица650[[#This Row],[Оптовая цена USD за 1шт]],"")</f>
        <v/>
      </c>
      <c r="N663" s="49"/>
    </row>
    <row r="664" spans="1:14" ht="22.5" customHeight="1">
      <c r="A664" s="44" t="s">
        <v>2340</v>
      </c>
      <c r="B664" s="14">
        <v>8806194054940</v>
      </c>
      <c r="C664" s="50" t="s">
        <v>7243</v>
      </c>
      <c r="D664" s="46" t="s">
        <v>7244</v>
      </c>
      <c r="E664" s="16">
        <v>17800</v>
      </c>
      <c r="F664" s="15">
        <v>0.51</v>
      </c>
      <c r="G664" s="47">
        <v>6</v>
      </c>
      <c r="H664" s="55">
        <f>Таблица650[[#This Row],[Коэфициент стоимости]]*Таблица650[[#This Row],[Розничная цена KRW]]</f>
        <v>9078</v>
      </c>
      <c r="I664" s="17" t="str">
        <f>IF($H$1="","Введите курс",Таблица650[[#This Row],[Оптовая цена KRW за 1шт]]/$H$1)</f>
        <v>Введите курс</v>
      </c>
      <c r="J664" s="48"/>
      <c r="K664" s="18">
        <f>Таблица650[[#This Row],[Заказ коробок ]]*Таблица650[[#This Row],[Кол-во шт в коробке]]</f>
        <v>0</v>
      </c>
      <c r="L664" s="54">
        <f>Таблица650[[#This Row],[Общее кол-во шт]]*Таблица650[[#This Row],[Оптовая цена KRW за 1шт]]</f>
        <v>0</v>
      </c>
      <c r="M664" s="19" t="str">
        <f>IFERROR(Таблица650[[#This Row],[Общее кол-во шт]]*Таблица650[[#This Row],[Оптовая цена USD за 1шт]],"")</f>
        <v/>
      </c>
      <c r="N664" s="49"/>
    </row>
    <row r="665" spans="1:14" ht="22.5" customHeight="1">
      <c r="A665" s="44" t="s">
        <v>6954</v>
      </c>
      <c r="B665" s="14">
        <v>8806194056579</v>
      </c>
      <c r="C665" s="50" t="s">
        <v>7245</v>
      </c>
      <c r="D665" s="46" t="s">
        <v>7246</v>
      </c>
      <c r="E665" s="16">
        <v>14800</v>
      </c>
      <c r="F665" s="15">
        <v>0.51</v>
      </c>
      <c r="G665" s="47">
        <v>6</v>
      </c>
      <c r="H665" s="55">
        <f>Таблица650[[#This Row],[Коэфициент стоимости]]*Таблица650[[#This Row],[Розничная цена KRW]]</f>
        <v>7548</v>
      </c>
      <c r="I665" s="17" t="str">
        <f>IF($H$1="","Введите курс",Таблица650[[#This Row],[Оптовая цена KRW за 1шт]]/$H$1)</f>
        <v>Введите курс</v>
      </c>
      <c r="J665" s="48"/>
      <c r="K665" s="18">
        <f>Таблица650[[#This Row],[Заказ коробок ]]*Таблица650[[#This Row],[Кол-во шт в коробке]]</f>
        <v>0</v>
      </c>
      <c r="L665" s="54">
        <f>Таблица650[[#This Row],[Общее кол-во шт]]*Таблица650[[#This Row],[Оптовая цена KRW за 1шт]]</f>
        <v>0</v>
      </c>
      <c r="M665" s="19" t="str">
        <f>IFERROR(Таблица650[[#This Row],[Общее кол-во шт]]*Таблица650[[#This Row],[Оптовая цена USD за 1шт]],"")</f>
        <v/>
      </c>
      <c r="N665" s="49"/>
    </row>
    <row r="666" spans="1:14" ht="22.5" customHeight="1">
      <c r="A666" s="44" t="s">
        <v>6955</v>
      </c>
      <c r="B666" s="14">
        <v>8806194056586</v>
      </c>
      <c r="C666" s="50" t="s">
        <v>7247</v>
      </c>
      <c r="D666" s="46" t="s">
        <v>7248</v>
      </c>
      <c r="E666" s="16">
        <v>14800</v>
      </c>
      <c r="F666" s="15">
        <v>0.51</v>
      </c>
      <c r="G666" s="47">
        <v>6</v>
      </c>
      <c r="H666" s="55">
        <f>Таблица650[[#This Row],[Коэфициент стоимости]]*Таблица650[[#This Row],[Розничная цена KRW]]</f>
        <v>7548</v>
      </c>
      <c r="I666" s="17" t="str">
        <f>IF($H$1="","Введите курс",Таблица650[[#This Row],[Оптовая цена KRW за 1шт]]/$H$1)</f>
        <v>Введите курс</v>
      </c>
      <c r="J666" s="48"/>
      <c r="K666" s="18">
        <f>Таблица650[[#This Row],[Заказ коробок ]]*Таблица650[[#This Row],[Кол-во шт в коробке]]</f>
        <v>0</v>
      </c>
      <c r="L666" s="54">
        <f>Таблица650[[#This Row],[Общее кол-во шт]]*Таблица650[[#This Row],[Оптовая цена KRW за 1шт]]</f>
        <v>0</v>
      </c>
      <c r="M666" s="19" t="str">
        <f>IFERROR(Таблица650[[#This Row],[Общее кол-во шт]]*Таблица650[[#This Row],[Оптовая цена USD за 1шт]],"")</f>
        <v/>
      </c>
      <c r="N666" s="49"/>
    </row>
    <row r="667" spans="1:14" ht="22.5" customHeight="1">
      <c r="A667" s="44" t="s">
        <v>6956</v>
      </c>
      <c r="B667" s="14">
        <v>8806194046532</v>
      </c>
      <c r="C667" s="50" t="s">
        <v>1467</v>
      </c>
      <c r="D667" s="46" t="s">
        <v>1468</v>
      </c>
      <c r="E667" s="16">
        <v>18800</v>
      </c>
      <c r="F667" s="15">
        <v>0.51</v>
      </c>
      <c r="G667" s="47">
        <v>3</v>
      </c>
      <c r="H667" s="55">
        <f>Таблица650[[#This Row],[Коэфициент стоимости]]*Таблица650[[#This Row],[Розничная цена KRW]]</f>
        <v>9588</v>
      </c>
      <c r="I667" s="17" t="str">
        <f>IF($H$1="","Введите курс",Таблица650[[#This Row],[Оптовая цена KRW за 1шт]]/$H$1)</f>
        <v>Введите курс</v>
      </c>
      <c r="J667" s="48"/>
      <c r="K667" s="18">
        <f>Таблица650[[#This Row],[Заказ коробок ]]*Таблица650[[#This Row],[Кол-во шт в коробке]]</f>
        <v>0</v>
      </c>
      <c r="L667" s="54">
        <f>Таблица650[[#This Row],[Общее кол-во шт]]*Таблица650[[#This Row],[Оптовая цена KRW за 1шт]]</f>
        <v>0</v>
      </c>
      <c r="M667" s="19" t="str">
        <f>IFERROR(Таблица650[[#This Row],[Общее кол-во шт]]*Таблица650[[#This Row],[Оптовая цена USD за 1шт]],"")</f>
        <v/>
      </c>
      <c r="N667" s="49"/>
    </row>
    <row r="668" spans="1:14" ht="22.5" customHeight="1">
      <c r="A668" s="44" t="s">
        <v>6957</v>
      </c>
      <c r="B668" s="14">
        <v>8806194038650</v>
      </c>
      <c r="C668" s="50" t="s">
        <v>1479</v>
      </c>
      <c r="D668" s="46" t="s">
        <v>1480</v>
      </c>
      <c r="E668" s="16">
        <v>13800</v>
      </c>
      <c r="F668" s="15">
        <v>0.51</v>
      </c>
      <c r="G668" s="47">
        <v>6</v>
      </c>
      <c r="H668" s="55">
        <f>Таблица650[[#This Row],[Коэфициент стоимости]]*Таблица650[[#This Row],[Розничная цена KRW]]</f>
        <v>7038</v>
      </c>
      <c r="I668" s="17" t="str">
        <f>IF($H$1="","Введите курс",Таблица650[[#This Row],[Оптовая цена KRW за 1шт]]/$H$1)</f>
        <v>Введите курс</v>
      </c>
      <c r="J668" s="48"/>
      <c r="K668" s="18">
        <f>Таблица650[[#This Row],[Заказ коробок ]]*Таблица650[[#This Row],[Кол-во шт в коробке]]</f>
        <v>0</v>
      </c>
      <c r="L668" s="54">
        <f>Таблица650[[#This Row],[Общее кол-во шт]]*Таблица650[[#This Row],[Оптовая цена KRW за 1шт]]</f>
        <v>0</v>
      </c>
      <c r="M668" s="19" t="str">
        <f>IFERROR(Таблица650[[#This Row],[Общее кол-во шт]]*Таблица650[[#This Row],[Оптовая цена USD за 1шт]],"")</f>
        <v/>
      </c>
      <c r="N668" s="49"/>
    </row>
    <row r="669" spans="1:14" ht="22.5" customHeight="1">
      <c r="A669" s="44" t="s">
        <v>6958</v>
      </c>
      <c r="B669" s="14">
        <v>8806194038506</v>
      </c>
      <c r="C669" s="50" t="s">
        <v>7249</v>
      </c>
      <c r="D669" s="46" t="s">
        <v>7250</v>
      </c>
      <c r="E669" s="16">
        <v>25800</v>
      </c>
      <c r="F669" s="15">
        <v>0.59</v>
      </c>
      <c r="G669" s="47">
        <v>10</v>
      </c>
      <c r="H669" s="55">
        <f>Таблица650[[#This Row],[Коэфициент стоимости]]*Таблица650[[#This Row],[Розничная цена KRW]]</f>
        <v>15222</v>
      </c>
      <c r="I669" s="17" t="str">
        <f>IF($H$1="","Введите курс",Таблица650[[#This Row],[Оптовая цена KRW за 1шт]]/$H$1)</f>
        <v>Введите курс</v>
      </c>
      <c r="J669" s="48"/>
      <c r="K669" s="18">
        <f>Таблица650[[#This Row],[Заказ коробок ]]*Таблица650[[#This Row],[Кол-во шт в коробке]]</f>
        <v>0</v>
      </c>
      <c r="L669" s="54">
        <f>Таблица650[[#This Row],[Общее кол-во шт]]*Таблица650[[#This Row],[Оптовая цена KRW за 1шт]]</f>
        <v>0</v>
      </c>
      <c r="M669" s="19" t="str">
        <f>IFERROR(Таблица650[[#This Row],[Общее кол-во шт]]*Таблица650[[#This Row],[Оптовая цена USD за 1шт]],"")</f>
        <v/>
      </c>
      <c r="N669" s="49"/>
    </row>
    <row r="670" spans="1:14" ht="22.5" customHeight="1">
      <c r="A670" s="44" t="s">
        <v>6959</v>
      </c>
      <c r="B670" s="14">
        <v>8806194029283</v>
      </c>
      <c r="C670" s="50" t="s">
        <v>1526</v>
      </c>
      <c r="D670" s="46" t="s">
        <v>2691</v>
      </c>
      <c r="E670" s="16">
        <v>14000</v>
      </c>
      <c r="F670" s="15">
        <v>0.59</v>
      </c>
      <c r="G670" s="47">
        <v>6</v>
      </c>
      <c r="H670" s="55">
        <f>Таблица650[[#This Row],[Коэфициент стоимости]]*Таблица650[[#This Row],[Розничная цена KRW]]</f>
        <v>8260</v>
      </c>
      <c r="I670" s="17" t="str">
        <f>IF($H$1="","Введите курс",Таблица650[[#This Row],[Оптовая цена KRW за 1шт]]/$H$1)</f>
        <v>Введите курс</v>
      </c>
      <c r="J670" s="48"/>
      <c r="K670" s="18">
        <f>Таблица650[[#This Row],[Заказ коробок ]]*Таблица650[[#This Row],[Кол-во шт в коробке]]</f>
        <v>0</v>
      </c>
      <c r="L670" s="54">
        <f>Таблица650[[#This Row],[Общее кол-во шт]]*Таблица650[[#This Row],[Оптовая цена KRW за 1шт]]</f>
        <v>0</v>
      </c>
      <c r="M670" s="19" t="str">
        <f>IFERROR(Таблица650[[#This Row],[Общее кол-во шт]]*Таблица650[[#This Row],[Оптовая цена USD за 1шт]],"")</f>
        <v/>
      </c>
      <c r="N670" s="49"/>
    </row>
    <row r="671" spans="1:14" ht="22.5" customHeight="1">
      <c r="A671" s="44" t="s">
        <v>6960</v>
      </c>
      <c r="B671" s="14">
        <v>8806194030081</v>
      </c>
      <c r="C671" s="50" t="s">
        <v>6779</v>
      </c>
      <c r="D671" s="46" t="s">
        <v>6780</v>
      </c>
      <c r="E671" s="16">
        <v>8800</v>
      </c>
      <c r="F671" s="15">
        <v>0.59</v>
      </c>
      <c r="G671" s="47">
        <v>6</v>
      </c>
      <c r="H671" s="55">
        <f>Таблица650[[#This Row],[Коэфициент стоимости]]*Таблица650[[#This Row],[Розничная цена KRW]]</f>
        <v>5192</v>
      </c>
      <c r="I671" s="17" t="str">
        <f>IF($H$1="","Введите курс",Таблица650[[#This Row],[Оптовая цена KRW за 1шт]]/$H$1)</f>
        <v>Введите курс</v>
      </c>
      <c r="J671" s="48"/>
      <c r="K671" s="18">
        <f>Таблица650[[#This Row],[Заказ коробок ]]*Таблица650[[#This Row],[Кол-во шт в коробке]]</f>
        <v>0</v>
      </c>
      <c r="L671" s="54">
        <f>Таблица650[[#This Row],[Общее кол-во шт]]*Таблица650[[#This Row],[Оптовая цена KRW за 1шт]]</f>
        <v>0</v>
      </c>
      <c r="M671" s="19" t="str">
        <f>IFERROR(Таблица650[[#This Row],[Общее кол-во шт]]*Таблица650[[#This Row],[Оптовая цена USD за 1шт]],"")</f>
        <v/>
      </c>
      <c r="N671" s="49"/>
    </row>
    <row r="672" spans="1:14" ht="22.5" customHeight="1">
      <c r="A672" s="44" t="s">
        <v>6961</v>
      </c>
      <c r="B672" s="14">
        <v>8806194045849</v>
      </c>
      <c r="C672" s="50" t="s">
        <v>1529</v>
      </c>
      <c r="D672" s="46" t="s">
        <v>1530</v>
      </c>
      <c r="E672" s="16">
        <v>13200</v>
      </c>
      <c r="F672" s="15">
        <v>0.59</v>
      </c>
      <c r="G672" s="47">
        <v>6</v>
      </c>
      <c r="H672" s="55">
        <f>Таблица650[[#This Row],[Коэфициент стоимости]]*Таблица650[[#This Row],[Розничная цена KRW]]</f>
        <v>7788</v>
      </c>
      <c r="I672" s="17" t="str">
        <f>IF($H$1="","Введите курс",Таблица650[[#This Row],[Оптовая цена KRW за 1шт]]/$H$1)</f>
        <v>Введите курс</v>
      </c>
      <c r="J672" s="48"/>
      <c r="K672" s="18">
        <f>Таблица650[[#This Row],[Заказ коробок ]]*Таблица650[[#This Row],[Кол-во шт в коробке]]</f>
        <v>0</v>
      </c>
      <c r="L672" s="54">
        <f>Таблица650[[#This Row],[Общее кол-во шт]]*Таблица650[[#This Row],[Оптовая цена KRW за 1шт]]</f>
        <v>0</v>
      </c>
      <c r="M672" s="19" t="str">
        <f>IFERROR(Таблица650[[#This Row],[Общее кол-во шт]]*Таблица650[[#This Row],[Оптовая цена USD за 1шт]],"")</f>
        <v/>
      </c>
      <c r="N672" s="49"/>
    </row>
    <row r="673" spans="1:14" ht="22.5" customHeight="1">
      <c r="A673" s="44" t="s">
        <v>6962</v>
      </c>
      <c r="B673" s="14">
        <v>8806194044293</v>
      </c>
      <c r="C673" s="50" t="s">
        <v>7251</v>
      </c>
      <c r="D673" s="46" t="s">
        <v>7252</v>
      </c>
      <c r="E673" s="16">
        <v>3900</v>
      </c>
      <c r="F673" s="15">
        <v>0.51</v>
      </c>
      <c r="G673" s="47">
        <v>10</v>
      </c>
      <c r="H673" s="55">
        <f>Таблица650[[#This Row],[Коэфициент стоимости]]*Таблица650[[#This Row],[Розничная цена KRW]]</f>
        <v>1989</v>
      </c>
      <c r="I673" s="17" t="str">
        <f>IF($H$1="","Введите курс",Таблица650[[#This Row],[Оптовая цена KRW за 1шт]]/$H$1)</f>
        <v>Введите курс</v>
      </c>
      <c r="J673" s="48"/>
      <c r="K673" s="18">
        <f>Таблица650[[#This Row],[Заказ коробок ]]*Таблица650[[#This Row],[Кол-во шт в коробке]]</f>
        <v>0</v>
      </c>
      <c r="L673" s="54">
        <f>Таблица650[[#This Row],[Общее кол-во шт]]*Таблица650[[#This Row],[Оптовая цена KRW за 1шт]]</f>
        <v>0</v>
      </c>
      <c r="M673" s="19" t="str">
        <f>IFERROR(Таблица650[[#This Row],[Общее кол-во шт]]*Таблица650[[#This Row],[Оптовая цена USD за 1шт]],"")</f>
        <v/>
      </c>
      <c r="N673" s="49"/>
    </row>
    <row r="674" spans="1:14" ht="22.5" customHeight="1">
      <c r="A674" s="44" t="s">
        <v>6963</v>
      </c>
      <c r="B674" s="14">
        <v>8806194044309</v>
      </c>
      <c r="C674" s="50" t="s">
        <v>7253</v>
      </c>
      <c r="D674" s="46" t="s">
        <v>7254</v>
      </c>
      <c r="E674" s="16">
        <v>3900</v>
      </c>
      <c r="F674" s="15">
        <v>0.51</v>
      </c>
      <c r="G674" s="47">
        <v>10</v>
      </c>
      <c r="H674" s="55">
        <f>Таблица650[[#This Row],[Коэфициент стоимости]]*Таблица650[[#This Row],[Розничная цена KRW]]</f>
        <v>1989</v>
      </c>
      <c r="I674" s="17" t="str">
        <f>IF($H$1="","Введите курс",Таблица650[[#This Row],[Оптовая цена KRW за 1шт]]/$H$1)</f>
        <v>Введите курс</v>
      </c>
      <c r="J674" s="48"/>
      <c r="K674" s="18">
        <f>Таблица650[[#This Row],[Заказ коробок ]]*Таблица650[[#This Row],[Кол-во шт в коробке]]</f>
        <v>0</v>
      </c>
      <c r="L674" s="54">
        <f>Таблица650[[#This Row],[Общее кол-во шт]]*Таблица650[[#This Row],[Оптовая цена KRW за 1шт]]</f>
        <v>0</v>
      </c>
      <c r="M674" s="19" t="str">
        <f>IFERROR(Таблица650[[#This Row],[Общее кол-во шт]]*Таблица650[[#This Row],[Оптовая цена USD за 1шт]],"")</f>
        <v/>
      </c>
      <c r="N674" s="49"/>
    </row>
    <row r="675" spans="1:14" ht="22.5" customHeight="1">
      <c r="A675" s="44" t="s">
        <v>6964</v>
      </c>
      <c r="B675" s="14">
        <v>8806194044316</v>
      </c>
      <c r="C675" s="50" t="s">
        <v>7255</v>
      </c>
      <c r="D675" s="46" t="s">
        <v>7256</v>
      </c>
      <c r="E675" s="16">
        <v>3900</v>
      </c>
      <c r="F675" s="15">
        <v>0.51</v>
      </c>
      <c r="G675" s="47">
        <v>10</v>
      </c>
      <c r="H675" s="55">
        <f>Таблица650[[#This Row],[Коэфициент стоимости]]*Таблица650[[#This Row],[Розничная цена KRW]]</f>
        <v>1989</v>
      </c>
      <c r="I675" s="17" t="str">
        <f>IF($H$1="","Введите курс",Таблица650[[#This Row],[Оптовая цена KRW за 1шт]]/$H$1)</f>
        <v>Введите курс</v>
      </c>
      <c r="J675" s="48"/>
      <c r="K675" s="18">
        <f>Таблица650[[#This Row],[Заказ коробок ]]*Таблица650[[#This Row],[Кол-во шт в коробке]]</f>
        <v>0</v>
      </c>
      <c r="L675" s="54">
        <f>Таблица650[[#This Row],[Общее кол-во шт]]*Таблица650[[#This Row],[Оптовая цена KRW за 1шт]]</f>
        <v>0</v>
      </c>
      <c r="M675" s="19" t="str">
        <f>IFERROR(Таблица650[[#This Row],[Общее кол-во шт]]*Таблица650[[#This Row],[Оптовая цена USD за 1шт]],"")</f>
        <v/>
      </c>
      <c r="N675" s="49"/>
    </row>
    <row r="676" spans="1:14" ht="22.5" customHeight="1">
      <c r="A676" s="44" t="s">
        <v>6965</v>
      </c>
      <c r="B676" s="14">
        <v>8806358514389</v>
      </c>
      <c r="C676" s="50" t="s">
        <v>1574</v>
      </c>
      <c r="D676" s="46" t="s">
        <v>1575</v>
      </c>
      <c r="E676" s="16">
        <v>16800</v>
      </c>
      <c r="F676" s="15">
        <v>0.51</v>
      </c>
      <c r="G676" s="47">
        <v>6</v>
      </c>
      <c r="H676" s="55">
        <f>Таблица650[[#This Row],[Коэфициент стоимости]]*Таблица650[[#This Row],[Розничная цена KRW]]</f>
        <v>8568</v>
      </c>
      <c r="I676" s="17" t="str">
        <f>IF($H$1="","Введите курс",Таблица650[[#This Row],[Оптовая цена KRW за 1шт]]/$H$1)</f>
        <v>Введите курс</v>
      </c>
      <c r="J676" s="48"/>
      <c r="K676" s="18">
        <f>Таблица650[[#This Row],[Заказ коробок ]]*Таблица650[[#This Row],[Кол-во шт в коробке]]</f>
        <v>0</v>
      </c>
      <c r="L676" s="54">
        <f>Таблица650[[#This Row],[Общее кол-во шт]]*Таблица650[[#This Row],[Оптовая цена KRW за 1шт]]</f>
        <v>0</v>
      </c>
      <c r="M676" s="19" t="str">
        <f>IFERROR(Таблица650[[#This Row],[Общее кол-во шт]]*Таблица650[[#This Row],[Оптовая цена USD за 1шт]],"")</f>
        <v/>
      </c>
      <c r="N676" s="49"/>
    </row>
    <row r="677" spans="1:14" ht="22.5" customHeight="1">
      <c r="A677" s="44" t="s">
        <v>6966</v>
      </c>
      <c r="B677" s="14">
        <v>8806194006215</v>
      </c>
      <c r="C677" s="50" t="s">
        <v>1577</v>
      </c>
      <c r="D677" s="46" t="s">
        <v>6806</v>
      </c>
      <c r="E677" s="16">
        <v>16800</v>
      </c>
      <c r="F677" s="15">
        <v>0.51</v>
      </c>
      <c r="G677" s="47">
        <v>12</v>
      </c>
      <c r="H677" s="55">
        <f>Таблица650[[#This Row],[Коэфициент стоимости]]*Таблица650[[#This Row],[Розничная цена KRW]]</f>
        <v>8568</v>
      </c>
      <c r="I677" s="17" t="str">
        <f>IF($H$1="","Введите курс",Таблица650[[#This Row],[Оптовая цена KRW за 1шт]]/$H$1)</f>
        <v>Введите курс</v>
      </c>
      <c r="J677" s="48"/>
      <c r="K677" s="18">
        <f>Таблица650[[#This Row],[Заказ коробок ]]*Таблица650[[#This Row],[Кол-во шт в коробке]]</f>
        <v>0</v>
      </c>
      <c r="L677" s="54">
        <f>Таблица650[[#This Row],[Общее кол-во шт]]*Таблица650[[#This Row],[Оптовая цена KRW за 1шт]]</f>
        <v>0</v>
      </c>
      <c r="M677" s="19" t="str">
        <f>IFERROR(Таблица650[[#This Row],[Общее кол-во шт]]*Таблица650[[#This Row],[Оптовая цена USD за 1шт]],"")</f>
        <v/>
      </c>
      <c r="N677" s="49"/>
    </row>
    <row r="678" spans="1:14" ht="22.5" customHeight="1">
      <c r="A678" s="44" t="s">
        <v>6967</v>
      </c>
      <c r="B678" s="14">
        <v>8806194019215</v>
      </c>
      <c r="C678" s="50" t="s">
        <v>1583</v>
      </c>
      <c r="D678" s="46" t="s">
        <v>6778</v>
      </c>
      <c r="E678" s="16">
        <v>12800</v>
      </c>
      <c r="F678" s="15">
        <v>0.51</v>
      </c>
      <c r="G678" s="47">
        <v>6</v>
      </c>
      <c r="H678" s="55">
        <f>Таблица650[[#This Row],[Коэфициент стоимости]]*Таблица650[[#This Row],[Розничная цена KRW]]</f>
        <v>6528</v>
      </c>
      <c r="I678" s="17" t="str">
        <f>IF($H$1="","Введите курс",Таблица650[[#This Row],[Оптовая цена KRW за 1шт]]/$H$1)</f>
        <v>Введите курс</v>
      </c>
      <c r="J678" s="48"/>
      <c r="K678" s="18">
        <f>Таблица650[[#This Row],[Заказ коробок ]]*Таблица650[[#This Row],[Кол-во шт в коробке]]</f>
        <v>0</v>
      </c>
      <c r="L678" s="54">
        <f>Таблица650[[#This Row],[Общее кол-во шт]]*Таблица650[[#This Row],[Оптовая цена KRW за 1шт]]</f>
        <v>0</v>
      </c>
      <c r="M678" s="19" t="str">
        <f>IFERROR(Таблица650[[#This Row],[Общее кол-во шт]]*Таблица650[[#This Row],[Оптовая цена USD за 1шт]],"")</f>
        <v/>
      </c>
      <c r="N678" s="49"/>
    </row>
    <row r="679" spans="1:14" ht="22.5" customHeight="1">
      <c r="A679" s="44" t="s">
        <v>6968</v>
      </c>
      <c r="B679" s="14">
        <v>8806194029757</v>
      </c>
      <c r="C679" s="50" t="s">
        <v>6468</v>
      </c>
      <c r="D679" s="46" t="s">
        <v>6469</v>
      </c>
      <c r="E679" s="16">
        <v>10800</v>
      </c>
      <c r="F679" s="15">
        <v>0.51</v>
      </c>
      <c r="G679" s="47">
        <v>6</v>
      </c>
      <c r="H679" s="55">
        <f>Таблица650[[#This Row],[Коэфициент стоимости]]*Таблица650[[#This Row],[Розничная цена KRW]]</f>
        <v>5508</v>
      </c>
      <c r="I679" s="17" t="str">
        <f>IF($H$1="","Введите курс",Таблица650[[#This Row],[Оптовая цена KRW за 1шт]]/$H$1)</f>
        <v>Введите курс</v>
      </c>
      <c r="J679" s="48"/>
      <c r="K679" s="18">
        <f>Таблица650[[#This Row],[Заказ коробок ]]*Таблица650[[#This Row],[Кол-во шт в коробке]]</f>
        <v>0</v>
      </c>
      <c r="L679" s="54">
        <f>Таблица650[[#This Row],[Общее кол-во шт]]*Таблица650[[#This Row],[Оптовая цена KRW за 1шт]]</f>
        <v>0</v>
      </c>
      <c r="M679" s="19" t="str">
        <f>IFERROR(Таблица650[[#This Row],[Общее кол-во шт]]*Таблица650[[#This Row],[Оптовая цена USD за 1шт]],"")</f>
        <v/>
      </c>
      <c r="N679" s="49"/>
    </row>
    <row r="680" spans="1:14" ht="22.5" customHeight="1">
      <c r="A680" s="44" t="s">
        <v>6969</v>
      </c>
      <c r="B680" s="14">
        <v>8806358558598</v>
      </c>
      <c r="C680" s="50" t="s">
        <v>1654</v>
      </c>
      <c r="D680" s="46" t="s">
        <v>6489</v>
      </c>
      <c r="E680" s="16">
        <v>2000</v>
      </c>
      <c r="F680" s="15">
        <v>0.51</v>
      </c>
      <c r="G680" s="47">
        <v>10</v>
      </c>
      <c r="H680" s="55">
        <f>Таблица650[[#This Row],[Коэфициент стоимости]]*Таблица650[[#This Row],[Розничная цена KRW]]</f>
        <v>1020</v>
      </c>
      <c r="I680" s="17" t="str">
        <f>IF($H$1="","Введите курс",Таблица650[[#This Row],[Оптовая цена KRW за 1шт]]/$H$1)</f>
        <v>Введите курс</v>
      </c>
      <c r="J680" s="48"/>
      <c r="K680" s="18">
        <f>Таблица650[[#This Row],[Заказ коробок ]]*Таблица650[[#This Row],[Кол-во шт в коробке]]</f>
        <v>0</v>
      </c>
      <c r="L680" s="54">
        <f>Таблица650[[#This Row],[Общее кол-во шт]]*Таблица650[[#This Row],[Оптовая цена KRW за 1шт]]</f>
        <v>0</v>
      </c>
      <c r="M680" s="19" t="str">
        <f>IFERROR(Таблица650[[#This Row],[Общее кол-во шт]]*Таблица650[[#This Row],[Оптовая цена USD за 1шт]],"")</f>
        <v/>
      </c>
      <c r="N680" s="49"/>
    </row>
    <row r="681" spans="1:14" ht="22.5" customHeight="1">
      <c r="A681" s="44" t="s">
        <v>6970</v>
      </c>
      <c r="B681" s="14">
        <v>8806358510916</v>
      </c>
      <c r="C681" s="50" t="s">
        <v>6495</v>
      </c>
      <c r="D681" s="46" t="s">
        <v>6496</v>
      </c>
      <c r="E681" s="16">
        <v>22800</v>
      </c>
      <c r="F681" s="15">
        <v>0.51</v>
      </c>
      <c r="G681" s="47">
        <v>6</v>
      </c>
      <c r="H681" s="55">
        <f>Таблица650[[#This Row],[Коэфициент стоимости]]*Таблица650[[#This Row],[Розничная цена KRW]]</f>
        <v>11628</v>
      </c>
      <c r="I681" s="17" t="str">
        <f>IF($H$1="","Введите курс",Таблица650[[#This Row],[Оптовая цена KRW за 1шт]]/$H$1)</f>
        <v>Введите курс</v>
      </c>
      <c r="J681" s="48"/>
      <c r="K681" s="18">
        <f>Таблица650[[#This Row],[Заказ коробок ]]*Таблица650[[#This Row],[Кол-во шт в коробке]]</f>
        <v>0</v>
      </c>
      <c r="L681" s="54">
        <f>Таблица650[[#This Row],[Общее кол-во шт]]*Таблица650[[#This Row],[Оптовая цена KRW за 1шт]]</f>
        <v>0</v>
      </c>
      <c r="M681" s="19" t="str">
        <f>IFERROR(Таблица650[[#This Row],[Общее кол-во шт]]*Таблица650[[#This Row],[Оптовая цена USD за 1шт]],"")</f>
        <v/>
      </c>
      <c r="N681" s="49"/>
    </row>
    <row r="682" spans="1:14" ht="22.5" customHeight="1">
      <c r="A682" s="44" t="s">
        <v>6971</v>
      </c>
      <c r="B682" s="14">
        <v>8806358534950</v>
      </c>
      <c r="C682" s="50" t="s">
        <v>7257</v>
      </c>
      <c r="D682" s="46" t="s">
        <v>7258</v>
      </c>
      <c r="E682" s="16">
        <v>6900</v>
      </c>
      <c r="F682" s="15">
        <v>0.51</v>
      </c>
      <c r="G682" s="47">
        <v>12</v>
      </c>
      <c r="H682" s="55">
        <f>Таблица650[[#This Row],[Коэфициент стоимости]]*Таблица650[[#This Row],[Розничная цена KRW]]</f>
        <v>3519</v>
      </c>
      <c r="I682" s="17" t="str">
        <f>IF($H$1="","Введите курс",Таблица650[[#This Row],[Оптовая цена KRW за 1шт]]/$H$1)</f>
        <v>Введите курс</v>
      </c>
      <c r="J682" s="48"/>
      <c r="K682" s="18">
        <f>Таблица650[[#This Row],[Заказ коробок ]]*Таблица650[[#This Row],[Кол-во шт в коробке]]</f>
        <v>0</v>
      </c>
      <c r="L682" s="54">
        <f>Таблица650[[#This Row],[Общее кол-во шт]]*Таблица650[[#This Row],[Оптовая цена KRW за 1шт]]</f>
        <v>0</v>
      </c>
      <c r="M682" s="19" t="str">
        <f>IFERROR(Таблица650[[#This Row],[Общее кол-во шт]]*Таблица650[[#This Row],[Оптовая цена USD за 1шт]],"")</f>
        <v/>
      </c>
      <c r="N682" s="49"/>
    </row>
    <row r="683" spans="1:14" ht="22.5" customHeight="1">
      <c r="A683" s="44" t="s">
        <v>6972</v>
      </c>
      <c r="B683" s="14">
        <v>8806358513368</v>
      </c>
      <c r="C683" s="50" t="s">
        <v>7259</v>
      </c>
      <c r="D683" s="46" t="s">
        <v>7260</v>
      </c>
      <c r="E683" s="16">
        <v>6900</v>
      </c>
      <c r="F683" s="15">
        <v>0.51</v>
      </c>
      <c r="G683" s="47">
        <v>12</v>
      </c>
      <c r="H683" s="55">
        <f>Таблица650[[#This Row],[Коэфициент стоимости]]*Таблица650[[#This Row],[Розничная цена KRW]]</f>
        <v>3519</v>
      </c>
      <c r="I683" s="17" t="str">
        <f>IF($H$1="","Введите курс",Таблица650[[#This Row],[Оптовая цена KRW за 1шт]]/$H$1)</f>
        <v>Введите курс</v>
      </c>
      <c r="J683" s="48"/>
      <c r="K683" s="18">
        <f>Таблица650[[#This Row],[Заказ коробок ]]*Таблица650[[#This Row],[Кол-во шт в коробке]]</f>
        <v>0</v>
      </c>
      <c r="L683" s="54">
        <f>Таблица650[[#This Row],[Общее кол-во шт]]*Таблица650[[#This Row],[Оптовая цена KRW за 1шт]]</f>
        <v>0</v>
      </c>
      <c r="M683" s="19" t="str">
        <f>IFERROR(Таблица650[[#This Row],[Общее кол-во шт]]*Таблица650[[#This Row],[Оптовая цена USD за 1шт]],"")</f>
        <v/>
      </c>
      <c r="N683" s="49"/>
    </row>
    <row r="684" spans="1:14" ht="22.5" customHeight="1">
      <c r="A684" s="44" t="s">
        <v>6973</v>
      </c>
      <c r="B684" s="14">
        <v>8806358513351</v>
      </c>
      <c r="C684" s="50" t="s">
        <v>7261</v>
      </c>
      <c r="D684" s="46" t="s">
        <v>7262</v>
      </c>
      <c r="E684" s="16">
        <v>6900</v>
      </c>
      <c r="F684" s="15">
        <v>0.51</v>
      </c>
      <c r="G684" s="47">
        <v>12</v>
      </c>
      <c r="H684" s="55">
        <f>Таблица650[[#This Row],[Коэфициент стоимости]]*Таблица650[[#This Row],[Розничная цена KRW]]</f>
        <v>3519</v>
      </c>
      <c r="I684" s="17" t="str">
        <f>IF($H$1="","Введите курс",Таблица650[[#This Row],[Оптовая цена KRW за 1шт]]/$H$1)</f>
        <v>Введите курс</v>
      </c>
      <c r="J684" s="48"/>
      <c r="K684" s="18">
        <f>Таблица650[[#This Row],[Заказ коробок ]]*Таблица650[[#This Row],[Кол-во шт в коробке]]</f>
        <v>0</v>
      </c>
      <c r="L684" s="54">
        <f>Таблица650[[#This Row],[Общее кол-во шт]]*Таблица650[[#This Row],[Оптовая цена KRW за 1шт]]</f>
        <v>0</v>
      </c>
      <c r="M684" s="19" t="str">
        <f>IFERROR(Таблица650[[#This Row],[Общее кол-во шт]]*Таблица650[[#This Row],[Оптовая цена USD за 1шт]],"")</f>
        <v/>
      </c>
      <c r="N684" s="49"/>
    </row>
    <row r="685" spans="1:14" ht="22.5" customHeight="1">
      <c r="A685" s="44" t="s">
        <v>6974</v>
      </c>
      <c r="B685" s="14">
        <v>8806358534714</v>
      </c>
      <c r="C685" s="50" t="s">
        <v>7263</v>
      </c>
      <c r="D685" s="46" t="s">
        <v>7264</v>
      </c>
      <c r="E685" s="16">
        <v>6900</v>
      </c>
      <c r="F685" s="15">
        <v>0.51</v>
      </c>
      <c r="G685" s="47">
        <v>12</v>
      </c>
      <c r="H685" s="55">
        <f>Таблица650[[#This Row],[Коэфициент стоимости]]*Таблица650[[#This Row],[Розничная цена KRW]]</f>
        <v>3519</v>
      </c>
      <c r="I685" s="17" t="str">
        <f>IF($H$1="","Введите курс",Таблица650[[#This Row],[Оптовая цена KRW за 1шт]]/$H$1)</f>
        <v>Введите курс</v>
      </c>
      <c r="J685" s="48"/>
      <c r="K685" s="18">
        <f>Таблица650[[#This Row],[Заказ коробок ]]*Таблица650[[#This Row],[Кол-во шт в коробке]]</f>
        <v>0</v>
      </c>
      <c r="L685" s="54">
        <f>Таблица650[[#This Row],[Общее кол-во шт]]*Таблица650[[#This Row],[Оптовая цена KRW за 1шт]]</f>
        <v>0</v>
      </c>
      <c r="M685" s="19" t="str">
        <f>IFERROR(Таблица650[[#This Row],[Общее кол-во шт]]*Таблица650[[#This Row],[Оптовая цена USD за 1шт]],"")</f>
        <v/>
      </c>
      <c r="N685" s="49"/>
    </row>
    <row r="686" spans="1:14" ht="22.5" customHeight="1">
      <c r="A686" s="44" t="s">
        <v>6975</v>
      </c>
      <c r="B686" s="14">
        <v>8806358539672</v>
      </c>
      <c r="C686" s="50" t="s">
        <v>1674</v>
      </c>
      <c r="D686" s="46" t="s">
        <v>1675</v>
      </c>
      <c r="E686" s="16">
        <v>6900</v>
      </c>
      <c r="F686" s="15">
        <v>0.51</v>
      </c>
      <c r="G686" s="47">
        <v>20</v>
      </c>
      <c r="H686" s="55">
        <f>Таблица650[[#This Row],[Коэфициент стоимости]]*Таблица650[[#This Row],[Розничная цена KRW]]</f>
        <v>3519</v>
      </c>
      <c r="I686" s="17" t="str">
        <f>IF($H$1="","Введите курс",Таблица650[[#This Row],[Оптовая цена KRW за 1шт]]/$H$1)</f>
        <v>Введите курс</v>
      </c>
      <c r="J686" s="48"/>
      <c r="K686" s="18">
        <f>Таблица650[[#This Row],[Заказ коробок ]]*Таблица650[[#This Row],[Кол-во шт в коробке]]</f>
        <v>0</v>
      </c>
      <c r="L686" s="54">
        <f>Таблица650[[#This Row],[Общее кол-во шт]]*Таблица650[[#This Row],[Оптовая цена KRW за 1шт]]</f>
        <v>0</v>
      </c>
      <c r="M686" s="19" t="str">
        <f>IFERROR(Таблица650[[#This Row],[Общее кол-во шт]]*Таблица650[[#This Row],[Оптовая цена USD за 1шт]],"")</f>
        <v/>
      </c>
      <c r="N686" s="49"/>
    </row>
    <row r="687" spans="1:14" ht="22.5" customHeight="1">
      <c r="A687" s="44" t="s">
        <v>6976</v>
      </c>
      <c r="B687" s="14">
        <v>8806194022161</v>
      </c>
      <c r="C687" s="50" t="s">
        <v>6501</v>
      </c>
      <c r="D687" s="46" t="s">
        <v>6502</v>
      </c>
      <c r="E687" s="16">
        <v>30000</v>
      </c>
      <c r="F687" s="15">
        <v>0.59</v>
      </c>
      <c r="G687" s="47">
        <v>6</v>
      </c>
      <c r="H687" s="55">
        <f>Таблица650[[#This Row],[Коэфициент стоимости]]*Таблица650[[#This Row],[Розничная цена KRW]]</f>
        <v>17700</v>
      </c>
      <c r="I687" s="17" t="str">
        <f>IF($H$1="","Введите курс",Таблица650[[#This Row],[Оптовая цена KRW за 1шт]]/$H$1)</f>
        <v>Введите курс</v>
      </c>
      <c r="J687" s="48"/>
      <c r="K687" s="18">
        <f>Таблица650[[#This Row],[Заказ коробок ]]*Таблица650[[#This Row],[Кол-во шт в коробке]]</f>
        <v>0</v>
      </c>
      <c r="L687" s="54">
        <f>Таблица650[[#This Row],[Общее кол-во шт]]*Таблица650[[#This Row],[Оптовая цена KRW за 1шт]]</f>
        <v>0</v>
      </c>
      <c r="M687" s="19" t="str">
        <f>IFERROR(Таблица650[[#This Row],[Общее кол-во шт]]*Таблица650[[#This Row],[Оптовая цена USD за 1шт]],"")</f>
        <v/>
      </c>
      <c r="N687" s="49"/>
    </row>
    <row r="688" spans="1:14" ht="22.5" customHeight="1">
      <c r="A688" s="44" t="s">
        <v>6977</v>
      </c>
      <c r="B688" s="14">
        <v>8806194044538</v>
      </c>
      <c r="C688" s="50" t="s">
        <v>1708</v>
      </c>
      <c r="D688" s="46" t="s">
        <v>1709</v>
      </c>
      <c r="E688" s="16">
        <v>128000</v>
      </c>
      <c r="F688" s="15">
        <v>0.59</v>
      </c>
      <c r="G688" s="47">
        <v>3</v>
      </c>
      <c r="H688" s="55">
        <f>Таблица650[[#This Row],[Коэфициент стоимости]]*Таблица650[[#This Row],[Розничная цена KRW]]</f>
        <v>75520</v>
      </c>
      <c r="I688" s="17" t="str">
        <f>IF($H$1="","Введите курс",Таблица650[[#This Row],[Оптовая цена KRW за 1шт]]/$H$1)</f>
        <v>Введите курс</v>
      </c>
      <c r="J688" s="48"/>
      <c r="K688" s="18">
        <f>Таблица650[[#This Row],[Заказ коробок ]]*Таблица650[[#This Row],[Кол-во шт в коробке]]</f>
        <v>0</v>
      </c>
      <c r="L688" s="54">
        <f>Таблица650[[#This Row],[Общее кол-во шт]]*Таблица650[[#This Row],[Оптовая цена KRW за 1шт]]</f>
        <v>0</v>
      </c>
      <c r="M688" s="19" t="str">
        <f>IFERROR(Таблица650[[#This Row],[Общее кол-во шт]]*Таблица650[[#This Row],[Оптовая цена USD за 1шт]],"")</f>
        <v/>
      </c>
      <c r="N688" s="49"/>
    </row>
    <row r="689" spans="1:14" ht="22.5" customHeight="1">
      <c r="A689" s="44" t="s">
        <v>6978</v>
      </c>
      <c r="B689" s="14">
        <v>8806194048901</v>
      </c>
      <c r="C689" s="50" t="s">
        <v>6503</v>
      </c>
      <c r="D689" s="46" t="s">
        <v>6504</v>
      </c>
      <c r="E689" s="16">
        <v>68000</v>
      </c>
      <c r="F689" s="15">
        <v>0.59</v>
      </c>
      <c r="G689" s="47">
        <v>3</v>
      </c>
      <c r="H689" s="55">
        <f>Таблица650[[#This Row],[Коэфициент стоимости]]*Таблица650[[#This Row],[Розничная цена KRW]]</f>
        <v>40120</v>
      </c>
      <c r="I689" s="17" t="str">
        <f>IF($H$1="","Введите курс",Таблица650[[#This Row],[Оптовая цена KRW за 1шт]]/$H$1)</f>
        <v>Введите курс</v>
      </c>
      <c r="J689" s="48"/>
      <c r="K689" s="18">
        <f>Таблица650[[#This Row],[Заказ коробок ]]*Таблица650[[#This Row],[Кол-во шт в коробке]]</f>
        <v>0</v>
      </c>
      <c r="L689" s="54">
        <f>Таблица650[[#This Row],[Общее кол-во шт]]*Таблица650[[#This Row],[Оптовая цена KRW за 1шт]]</f>
        <v>0</v>
      </c>
      <c r="M689" s="19" t="str">
        <f>IFERROR(Таблица650[[#This Row],[Общее кол-во шт]]*Таблица650[[#This Row],[Оптовая цена USD за 1шт]],"")</f>
        <v/>
      </c>
      <c r="N689" s="49"/>
    </row>
    <row r="690" spans="1:14" ht="22.5" customHeight="1">
      <c r="A690" s="44" t="s">
        <v>6979</v>
      </c>
      <c r="B690" s="14">
        <v>8806194044637</v>
      </c>
      <c r="C690" s="50" t="s">
        <v>1803</v>
      </c>
      <c r="D690" s="46" t="s">
        <v>2696</v>
      </c>
      <c r="E690" s="16">
        <v>2000</v>
      </c>
      <c r="F690" s="15">
        <v>0.59</v>
      </c>
      <c r="G690" s="47">
        <v>12</v>
      </c>
      <c r="H690" s="55">
        <f>Таблица650[[#This Row],[Коэфициент стоимости]]*Таблица650[[#This Row],[Розничная цена KRW]]</f>
        <v>1180</v>
      </c>
      <c r="I690" s="17" t="str">
        <f>IF($H$1="","Введите курс",Таблица650[[#This Row],[Оптовая цена KRW за 1шт]]/$H$1)</f>
        <v>Введите курс</v>
      </c>
      <c r="J690" s="48"/>
      <c r="K690" s="18">
        <f>Таблица650[[#This Row],[Заказ коробок ]]*Таблица650[[#This Row],[Кол-во шт в коробке]]</f>
        <v>0</v>
      </c>
      <c r="L690" s="54">
        <f>Таблица650[[#This Row],[Общее кол-во шт]]*Таблица650[[#This Row],[Оптовая цена KRW за 1шт]]</f>
        <v>0</v>
      </c>
      <c r="M690" s="19" t="str">
        <f>IFERROR(Таблица650[[#This Row],[Общее кол-во шт]]*Таблица650[[#This Row],[Оптовая цена USD за 1шт]],"")</f>
        <v/>
      </c>
      <c r="N690" s="49"/>
    </row>
    <row r="691" spans="1:14" ht="22.5" customHeight="1">
      <c r="A691" s="44" t="s">
        <v>6980</v>
      </c>
      <c r="B691" s="14">
        <v>8806194044651</v>
      </c>
      <c r="C691" s="50" t="s">
        <v>1807</v>
      </c>
      <c r="D691" s="46" t="s">
        <v>2693</v>
      </c>
      <c r="E691" s="16">
        <v>2000</v>
      </c>
      <c r="F691" s="15">
        <v>0.59</v>
      </c>
      <c r="G691" s="47">
        <v>12</v>
      </c>
      <c r="H691" s="55">
        <f>Таблица650[[#This Row],[Коэфициент стоимости]]*Таблица650[[#This Row],[Розничная цена KRW]]</f>
        <v>1180</v>
      </c>
      <c r="I691" s="17" t="str">
        <f>IF($H$1="","Введите курс",Таблица650[[#This Row],[Оптовая цена KRW за 1шт]]/$H$1)</f>
        <v>Введите курс</v>
      </c>
      <c r="J691" s="48"/>
      <c r="K691" s="18">
        <f>Таблица650[[#This Row],[Заказ коробок ]]*Таблица650[[#This Row],[Кол-во шт в коробке]]</f>
        <v>0</v>
      </c>
      <c r="L691" s="54">
        <f>Таблица650[[#This Row],[Общее кол-во шт]]*Таблица650[[#This Row],[Оптовая цена KRW за 1шт]]</f>
        <v>0</v>
      </c>
      <c r="M691" s="19" t="str">
        <f>IFERROR(Таблица650[[#This Row],[Общее кол-во шт]]*Таблица650[[#This Row],[Оптовая цена USD за 1шт]],"")</f>
        <v/>
      </c>
      <c r="N691" s="49"/>
    </row>
    <row r="692" spans="1:14" ht="22.5" customHeight="1">
      <c r="A692" s="44" t="s">
        <v>6981</v>
      </c>
      <c r="B692" s="14">
        <v>8806194004440</v>
      </c>
      <c r="C692" s="50" t="s">
        <v>1815</v>
      </c>
      <c r="D692" s="46" t="s">
        <v>1816</v>
      </c>
      <c r="E692" s="16">
        <v>1000</v>
      </c>
      <c r="F692" s="15">
        <v>0.51</v>
      </c>
      <c r="G692" s="47">
        <v>10</v>
      </c>
      <c r="H692" s="55">
        <f>Таблица650[[#This Row],[Коэфициент стоимости]]*Таблица650[[#This Row],[Розничная цена KRW]]</f>
        <v>510</v>
      </c>
      <c r="I692" s="17" t="str">
        <f>IF($H$1="","Введите курс",Таблица650[[#This Row],[Оптовая цена KRW за 1шт]]/$H$1)</f>
        <v>Введите курс</v>
      </c>
      <c r="J692" s="48"/>
      <c r="K692" s="18">
        <f>Таблица650[[#This Row],[Заказ коробок ]]*Таблица650[[#This Row],[Кол-во шт в коробке]]</f>
        <v>0</v>
      </c>
      <c r="L692" s="54">
        <f>Таблица650[[#This Row],[Общее кол-во шт]]*Таблица650[[#This Row],[Оптовая цена KRW за 1шт]]</f>
        <v>0</v>
      </c>
      <c r="M692" s="19" t="str">
        <f>IFERROR(Таблица650[[#This Row],[Общее кол-во шт]]*Таблица650[[#This Row],[Оптовая цена USD за 1шт]],"")</f>
        <v/>
      </c>
      <c r="N692" s="49"/>
    </row>
    <row r="693" spans="1:14" ht="22.5" customHeight="1">
      <c r="A693" s="44" t="s">
        <v>6982</v>
      </c>
      <c r="B693" s="14">
        <v>8806194004495</v>
      </c>
      <c r="C693" s="50" t="s">
        <v>1818</v>
      </c>
      <c r="D693" s="46" t="s">
        <v>1819</v>
      </c>
      <c r="E693" s="16">
        <v>1000</v>
      </c>
      <c r="F693" s="15">
        <v>0.51</v>
      </c>
      <c r="G693" s="47">
        <v>10</v>
      </c>
      <c r="H693" s="55">
        <f>Таблица650[[#This Row],[Коэфициент стоимости]]*Таблица650[[#This Row],[Розничная цена KRW]]</f>
        <v>510</v>
      </c>
      <c r="I693" s="17" t="str">
        <f>IF($H$1="","Введите курс",Таблица650[[#This Row],[Оптовая цена KRW за 1шт]]/$H$1)</f>
        <v>Введите курс</v>
      </c>
      <c r="J693" s="48"/>
      <c r="K693" s="18">
        <f>Таблица650[[#This Row],[Заказ коробок ]]*Таблица650[[#This Row],[Кол-во шт в коробке]]</f>
        <v>0</v>
      </c>
      <c r="L693" s="54">
        <f>Таблица650[[#This Row],[Общее кол-во шт]]*Таблица650[[#This Row],[Оптовая цена KRW за 1шт]]</f>
        <v>0</v>
      </c>
      <c r="M693" s="19" t="str">
        <f>IFERROR(Таблица650[[#This Row],[Общее кол-во шт]]*Таблица650[[#This Row],[Оптовая цена USD за 1шт]],"")</f>
        <v/>
      </c>
      <c r="N693" s="49"/>
    </row>
    <row r="694" spans="1:14" ht="22.5" customHeight="1">
      <c r="A694" s="44" t="s">
        <v>6983</v>
      </c>
      <c r="B694" s="14">
        <v>8806194004396</v>
      </c>
      <c r="C694" s="50" t="s">
        <v>1821</v>
      </c>
      <c r="D694" s="46" t="s">
        <v>1822</v>
      </c>
      <c r="E694" s="16">
        <v>1000</v>
      </c>
      <c r="F694" s="15">
        <v>0.51</v>
      </c>
      <c r="G694" s="47">
        <v>10</v>
      </c>
      <c r="H694" s="55">
        <f>Таблица650[[#This Row],[Коэфициент стоимости]]*Таблица650[[#This Row],[Розничная цена KRW]]</f>
        <v>510</v>
      </c>
      <c r="I694" s="17" t="str">
        <f>IF($H$1="","Введите курс",Таблица650[[#This Row],[Оптовая цена KRW за 1шт]]/$H$1)</f>
        <v>Введите курс</v>
      </c>
      <c r="J694" s="48"/>
      <c r="K694" s="18">
        <f>Таблица650[[#This Row],[Заказ коробок ]]*Таблица650[[#This Row],[Кол-во шт в коробке]]</f>
        <v>0</v>
      </c>
      <c r="L694" s="54">
        <f>Таблица650[[#This Row],[Общее кол-во шт]]*Таблица650[[#This Row],[Оптовая цена KRW за 1шт]]</f>
        <v>0</v>
      </c>
      <c r="M694" s="19" t="str">
        <f>IFERROR(Таблица650[[#This Row],[Общее кол-во шт]]*Таблица650[[#This Row],[Оптовая цена USD за 1шт]],"")</f>
        <v/>
      </c>
      <c r="N694" s="49"/>
    </row>
    <row r="695" spans="1:14" ht="22.5" customHeight="1">
      <c r="A695" s="44" t="s">
        <v>6984</v>
      </c>
      <c r="B695" s="14">
        <v>8806194004334</v>
      </c>
      <c r="C695" s="50" t="s">
        <v>1824</v>
      </c>
      <c r="D695" s="46" t="s">
        <v>1825</v>
      </c>
      <c r="E695" s="16">
        <v>1000</v>
      </c>
      <c r="F695" s="15">
        <v>0.51</v>
      </c>
      <c r="G695" s="47">
        <v>10</v>
      </c>
      <c r="H695" s="55">
        <f>Таблица650[[#This Row],[Коэфициент стоимости]]*Таблица650[[#This Row],[Розничная цена KRW]]</f>
        <v>510</v>
      </c>
      <c r="I695" s="17" t="str">
        <f>IF($H$1="","Введите курс",Таблица650[[#This Row],[Оптовая цена KRW за 1шт]]/$H$1)</f>
        <v>Введите курс</v>
      </c>
      <c r="J695" s="48"/>
      <c r="K695" s="18">
        <f>Таблица650[[#This Row],[Заказ коробок ]]*Таблица650[[#This Row],[Кол-во шт в коробке]]</f>
        <v>0</v>
      </c>
      <c r="L695" s="54">
        <f>Таблица650[[#This Row],[Общее кол-во шт]]*Таблица650[[#This Row],[Оптовая цена KRW за 1шт]]</f>
        <v>0</v>
      </c>
      <c r="M695" s="19" t="str">
        <f>IFERROR(Таблица650[[#This Row],[Общее кол-во шт]]*Таблица650[[#This Row],[Оптовая цена USD за 1шт]],"")</f>
        <v/>
      </c>
      <c r="N695" s="49"/>
    </row>
    <row r="696" spans="1:14" ht="22.5" customHeight="1">
      <c r="A696" s="44" t="s">
        <v>6985</v>
      </c>
      <c r="B696" s="14">
        <v>8806358571375</v>
      </c>
      <c r="C696" s="50" t="s">
        <v>1827</v>
      </c>
      <c r="D696" s="46" t="s">
        <v>1828</v>
      </c>
      <c r="E696" s="16">
        <v>1000</v>
      </c>
      <c r="F696" s="15">
        <v>0.51</v>
      </c>
      <c r="G696" s="47">
        <v>10</v>
      </c>
      <c r="H696" s="55">
        <f>Таблица650[[#This Row],[Коэфициент стоимости]]*Таблица650[[#This Row],[Розничная цена KRW]]</f>
        <v>510</v>
      </c>
      <c r="I696" s="17" t="str">
        <f>IF($H$1="","Введите курс",Таблица650[[#This Row],[Оптовая цена KRW за 1шт]]/$H$1)</f>
        <v>Введите курс</v>
      </c>
      <c r="J696" s="48"/>
      <c r="K696" s="18">
        <f>Таблица650[[#This Row],[Заказ коробок ]]*Таблица650[[#This Row],[Кол-во шт в коробке]]</f>
        <v>0</v>
      </c>
      <c r="L696" s="54">
        <f>Таблица650[[#This Row],[Общее кол-во шт]]*Таблица650[[#This Row],[Оптовая цена KRW за 1шт]]</f>
        <v>0</v>
      </c>
      <c r="M696" s="19" t="str">
        <f>IFERROR(Таблица650[[#This Row],[Общее кол-во шт]]*Таблица650[[#This Row],[Оптовая цена USD за 1шт]],"")</f>
        <v/>
      </c>
      <c r="N696" s="49"/>
    </row>
    <row r="697" spans="1:14" ht="22.5" customHeight="1">
      <c r="A697" s="44" t="s">
        <v>6986</v>
      </c>
      <c r="B697" s="14">
        <v>8806358571382</v>
      </c>
      <c r="C697" s="50" t="s">
        <v>1833</v>
      </c>
      <c r="D697" s="46" t="s">
        <v>1834</v>
      </c>
      <c r="E697" s="16">
        <v>1000</v>
      </c>
      <c r="F697" s="15">
        <v>0.51</v>
      </c>
      <c r="G697" s="47">
        <v>10</v>
      </c>
      <c r="H697" s="55">
        <f>Таблица650[[#This Row],[Коэфициент стоимости]]*Таблица650[[#This Row],[Розничная цена KRW]]</f>
        <v>510</v>
      </c>
      <c r="I697" s="17" t="str">
        <f>IF($H$1="","Введите курс",Таблица650[[#This Row],[Оптовая цена KRW за 1шт]]/$H$1)</f>
        <v>Введите курс</v>
      </c>
      <c r="J697" s="48"/>
      <c r="K697" s="18">
        <f>Таблица650[[#This Row],[Заказ коробок ]]*Таблица650[[#This Row],[Кол-во шт в коробке]]</f>
        <v>0</v>
      </c>
      <c r="L697" s="54">
        <f>Таблица650[[#This Row],[Общее кол-во шт]]*Таблица650[[#This Row],[Оптовая цена KRW за 1шт]]</f>
        <v>0</v>
      </c>
      <c r="M697" s="19" t="str">
        <f>IFERROR(Таблица650[[#This Row],[Общее кол-во шт]]*Таблица650[[#This Row],[Оптовая цена USD за 1шт]],"")</f>
        <v/>
      </c>
      <c r="N697" s="49"/>
    </row>
    <row r="698" spans="1:14" ht="22.5" customHeight="1">
      <c r="A698" s="44" t="s">
        <v>6987</v>
      </c>
      <c r="B698" s="14">
        <v>8806194004457</v>
      </c>
      <c r="C698" s="50" t="s">
        <v>1836</v>
      </c>
      <c r="D698" s="46" t="s">
        <v>1837</v>
      </c>
      <c r="E698" s="16">
        <v>1000</v>
      </c>
      <c r="F698" s="15">
        <v>0.51</v>
      </c>
      <c r="G698" s="47">
        <v>10</v>
      </c>
      <c r="H698" s="55">
        <f>Таблица650[[#This Row],[Коэфициент стоимости]]*Таблица650[[#This Row],[Розничная цена KRW]]</f>
        <v>510</v>
      </c>
      <c r="I698" s="17" t="str">
        <f>IF($H$1="","Введите курс",Таблица650[[#This Row],[Оптовая цена KRW за 1шт]]/$H$1)</f>
        <v>Введите курс</v>
      </c>
      <c r="J698" s="48"/>
      <c r="K698" s="18">
        <f>Таблица650[[#This Row],[Заказ коробок ]]*Таблица650[[#This Row],[Кол-во шт в коробке]]</f>
        <v>0</v>
      </c>
      <c r="L698" s="54">
        <f>Таблица650[[#This Row],[Общее кол-во шт]]*Таблица650[[#This Row],[Оптовая цена KRW за 1шт]]</f>
        <v>0</v>
      </c>
      <c r="M698" s="19" t="str">
        <f>IFERROR(Таблица650[[#This Row],[Общее кол-во шт]]*Таблица650[[#This Row],[Оптовая цена USD за 1шт]],"")</f>
        <v/>
      </c>
      <c r="N698" s="49"/>
    </row>
    <row r="699" spans="1:14" ht="22.5" customHeight="1">
      <c r="A699" s="44" t="s">
        <v>6988</v>
      </c>
      <c r="B699" s="14">
        <v>8806194031491</v>
      </c>
      <c r="C699" s="50" t="s">
        <v>1842</v>
      </c>
      <c r="D699" s="46" t="s">
        <v>1843</v>
      </c>
      <c r="E699" s="16">
        <v>9500</v>
      </c>
      <c r="F699" s="15">
        <v>0.51</v>
      </c>
      <c r="G699" s="47">
        <v>6</v>
      </c>
      <c r="H699" s="55">
        <f>Таблица650[[#This Row],[Коэфициент стоимости]]*Таблица650[[#This Row],[Розничная цена KRW]]</f>
        <v>4845</v>
      </c>
      <c r="I699" s="17" t="str">
        <f>IF($H$1="","Введите курс",Таблица650[[#This Row],[Оптовая цена KRW за 1шт]]/$H$1)</f>
        <v>Введите курс</v>
      </c>
      <c r="J699" s="48"/>
      <c r="K699" s="18">
        <f>Таблица650[[#This Row],[Заказ коробок ]]*Таблица650[[#This Row],[Кол-во шт в коробке]]</f>
        <v>0</v>
      </c>
      <c r="L699" s="54">
        <f>Таблица650[[#This Row],[Общее кол-во шт]]*Таблица650[[#This Row],[Оптовая цена KRW за 1шт]]</f>
        <v>0</v>
      </c>
      <c r="M699" s="19" t="str">
        <f>IFERROR(Таблица650[[#This Row],[Общее кол-во шт]]*Таблица650[[#This Row],[Оптовая цена USD за 1шт]],"")</f>
        <v/>
      </c>
      <c r="N699" s="49"/>
    </row>
    <row r="700" spans="1:14" ht="22.5" customHeight="1">
      <c r="A700" s="44" t="s">
        <v>6989</v>
      </c>
      <c r="B700" s="14">
        <v>8806194029542</v>
      </c>
      <c r="C700" s="50" t="s">
        <v>6521</v>
      </c>
      <c r="D700" s="46" t="s">
        <v>1846</v>
      </c>
      <c r="E700" s="16">
        <v>8800</v>
      </c>
      <c r="F700" s="15">
        <v>0.51</v>
      </c>
      <c r="G700" s="47">
        <v>6</v>
      </c>
      <c r="H700" s="55">
        <f>Таблица650[[#This Row],[Коэфициент стоимости]]*Таблица650[[#This Row],[Розничная цена KRW]]</f>
        <v>4488</v>
      </c>
      <c r="I700" s="17" t="str">
        <f>IF($H$1="","Введите курс",Таблица650[[#This Row],[Оптовая цена KRW за 1шт]]/$H$1)</f>
        <v>Введите курс</v>
      </c>
      <c r="J700" s="48"/>
      <c r="K700" s="18">
        <f>Таблица650[[#This Row],[Заказ коробок ]]*Таблица650[[#This Row],[Кол-во шт в коробке]]</f>
        <v>0</v>
      </c>
      <c r="L700" s="54">
        <f>Таблица650[[#This Row],[Общее кол-во шт]]*Таблица650[[#This Row],[Оптовая цена KRW за 1шт]]</f>
        <v>0</v>
      </c>
      <c r="M700" s="19" t="str">
        <f>IFERROR(Таблица650[[#This Row],[Общее кол-во шт]]*Таблица650[[#This Row],[Оптовая цена USD за 1шт]],"")</f>
        <v/>
      </c>
      <c r="N700" s="49"/>
    </row>
    <row r="701" spans="1:14" ht="22.5" customHeight="1">
      <c r="A701" s="44" t="s">
        <v>6990</v>
      </c>
      <c r="B701" s="14">
        <v>8806194029993</v>
      </c>
      <c r="C701" s="50" t="s">
        <v>6529</v>
      </c>
      <c r="D701" s="46" t="s">
        <v>1852</v>
      </c>
      <c r="E701" s="16">
        <v>10800</v>
      </c>
      <c r="F701" s="15">
        <v>0.51</v>
      </c>
      <c r="G701" s="47">
        <v>6</v>
      </c>
      <c r="H701" s="55">
        <f>Таблица650[[#This Row],[Коэфициент стоимости]]*Таблица650[[#This Row],[Розничная цена KRW]]</f>
        <v>5508</v>
      </c>
      <c r="I701" s="17" t="str">
        <f>IF($H$1="","Введите курс",Таблица650[[#This Row],[Оптовая цена KRW за 1шт]]/$H$1)</f>
        <v>Введите курс</v>
      </c>
      <c r="J701" s="48"/>
      <c r="K701" s="18">
        <f>Таблица650[[#This Row],[Заказ коробок ]]*Таблица650[[#This Row],[Кол-во шт в коробке]]</f>
        <v>0</v>
      </c>
      <c r="L701" s="54">
        <f>Таблица650[[#This Row],[Общее кол-во шт]]*Таблица650[[#This Row],[Оптовая цена KRW за 1шт]]</f>
        <v>0</v>
      </c>
      <c r="M701" s="19" t="str">
        <f>IFERROR(Таблица650[[#This Row],[Общее кол-во шт]]*Таблица650[[#This Row],[Оптовая цена USD за 1шт]],"")</f>
        <v/>
      </c>
      <c r="N701" s="49"/>
    </row>
    <row r="702" spans="1:14" ht="22.5" customHeight="1">
      <c r="A702" s="44" t="s">
        <v>6991</v>
      </c>
      <c r="B702" s="14">
        <v>8806194055725</v>
      </c>
      <c r="C702" s="50" t="s">
        <v>7265</v>
      </c>
      <c r="D702" s="46" t="s">
        <v>7266</v>
      </c>
      <c r="E702" s="16">
        <v>5900</v>
      </c>
      <c r="F702" s="15">
        <v>0.59</v>
      </c>
      <c r="G702" s="47">
        <v>6</v>
      </c>
      <c r="H702" s="55">
        <f>Таблица650[[#This Row],[Коэфициент стоимости]]*Таблица650[[#This Row],[Розничная цена KRW]]</f>
        <v>3481</v>
      </c>
      <c r="I702" s="17" t="str">
        <f>IF($H$1="","Введите курс",Таблица650[[#This Row],[Оптовая цена KRW за 1шт]]/$H$1)</f>
        <v>Введите курс</v>
      </c>
      <c r="J702" s="48"/>
      <c r="K702" s="18">
        <f>Таблица650[[#This Row],[Заказ коробок ]]*Таблица650[[#This Row],[Кол-во шт в коробке]]</f>
        <v>0</v>
      </c>
      <c r="L702" s="54">
        <f>Таблица650[[#This Row],[Общее кол-во шт]]*Таблица650[[#This Row],[Оптовая цена KRW за 1шт]]</f>
        <v>0</v>
      </c>
      <c r="M702" s="19" t="str">
        <f>IFERROR(Таблица650[[#This Row],[Общее кол-во шт]]*Таблица650[[#This Row],[Оптовая цена USD за 1шт]],"")</f>
        <v/>
      </c>
      <c r="N702" s="49"/>
    </row>
    <row r="703" spans="1:14" ht="22.5" customHeight="1">
      <c r="A703" s="44" t="s">
        <v>6992</v>
      </c>
      <c r="B703" s="14">
        <v>8806194055053</v>
      </c>
      <c r="C703" s="50" t="s">
        <v>7267</v>
      </c>
      <c r="D703" s="46" t="s">
        <v>7268</v>
      </c>
      <c r="E703" s="16">
        <v>5900</v>
      </c>
      <c r="F703" s="15">
        <v>0.59</v>
      </c>
      <c r="G703" s="47">
        <v>6</v>
      </c>
      <c r="H703" s="55">
        <f>Таблица650[[#This Row],[Коэфициент стоимости]]*Таблица650[[#This Row],[Розничная цена KRW]]</f>
        <v>3481</v>
      </c>
      <c r="I703" s="17" t="str">
        <f>IF($H$1="","Введите курс",Таблица650[[#This Row],[Оптовая цена KRW за 1шт]]/$H$1)</f>
        <v>Введите курс</v>
      </c>
      <c r="J703" s="48"/>
      <c r="K703" s="18">
        <f>Таблица650[[#This Row],[Заказ коробок ]]*Таблица650[[#This Row],[Кол-во шт в коробке]]</f>
        <v>0</v>
      </c>
      <c r="L703" s="54">
        <f>Таблица650[[#This Row],[Общее кол-во шт]]*Таблица650[[#This Row],[Оптовая цена KRW за 1шт]]</f>
        <v>0</v>
      </c>
      <c r="M703" s="19" t="str">
        <f>IFERROR(Таблица650[[#This Row],[Общее кол-во шт]]*Таблица650[[#This Row],[Оптовая цена USD за 1шт]],"")</f>
        <v/>
      </c>
      <c r="N703" s="49"/>
    </row>
    <row r="704" spans="1:14" ht="22.5" customHeight="1">
      <c r="A704" s="44" t="s">
        <v>6993</v>
      </c>
      <c r="B704" s="14">
        <v>8806194055114</v>
      </c>
      <c r="C704" s="50" t="s">
        <v>7269</v>
      </c>
      <c r="D704" s="46" t="s">
        <v>7270</v>
      </c>
      <c r="E704" s="16">
        <v>18800</v>
      </c>
      <c r="F704" s="15">
        <v>0.51</v>
      </c>
      <c r="G704" s="47">
        <v>6</v>
      </c>
      <c r="H704" s="55">
        <f>Таблица650[[#This Row],[Коэфициент стоимости]]*Таблица650[[#This Row],[Розничная цена KRW]]</f>
        <v>9588</v>
      </c>
      <c r="I704" s="17" t="str">
        <f>IF($H$1="","Введите курс",Таблица650[[#This Row],[Оптовая цена KRW за 1шт]]/$H$1)</f>
        <v>Введите курс</v>
      </c>
      <c r="J704" s="48"/>
      <c r="K704" s="18">
        <f>Таблица650[[#This Row],[Заказ коробок ]]*Таблица650[[#This Row],[Кол-во шт в коробке]]</f>
        <v>0</v>
      </c>
      <c r="L704" s="54">
        <f>Таблица650[[#This Row],[Общее кол-во шт]]*Таблица650[[#This Row],[Оптовая цена KRW за 1шт]]</f>
        <v>0</v>
      </c>
      <c r="M704" s="19" t="str">
        <f>IFERROR(Таблица650[[#This Row],[Общее кол-во шт]]*Таблица650[[#This Row],[Оптовая цена USD за 1шт]],"")</f>
        <v/>
      </c>
      <c r="N704" s="49"/>
    </row>
    <row r="705" spans="1:14" ht="22.5" customHeight="1">
      <c r="A705" s="44" t="s">
        <v>6994</v>
      </c>
      <c r="B705" s="14">
        <v>8806194055039</v>
      </c>
      <c r="C705" s="50" t="s">
        <v>7271</v>
      </c>
      <c r="D705" s="46" t="s">
        <v>7272</v>
      </c>
      <c r="E705" s="16">
        <v>5900</v>
      </c>
      <c r="F705" s="15">
        <v>0.59</v>
      </c>
      <c r="G705" s="47">
        <v>6</v>
      </c>
      <c r="H705" s="55">
        <f>Таблица650[[#This Row],[Коэфициент стоимости]]*Таблица650[[#This Row],[Розничная цена KRW]]</f>
        <v>3481</v>
      </c>
      <c r="I705" s="17" t="str">
        <f>IF($H$1="","Введите курс",Таблица650[[#This Row],[Оптовая цена KRW за 1шт]]/$H$1)</f>
        <v>Введите курс</v>
      </c>
      <c r="J705" s="48"/>
      <c r="K705" s="18">
        <f>Таблица650[[#This Row],[Заказ коробок ]]*Таблица650[[#This Row],[Кол-во шт в коробке]]</f>
        <v>0</v>
      </c>
      <c r="L705" s="54">
        <f>Таблица650[[#This Row],[Общее кол-во шт]]*Таблица650[[#This Row],[Оптовая цена KRW за 1шт]]</f>
        <v>0</v>
      </c>
      <c r="M705" s="19" t="str">
        <f>IFERROR(Таблица650[[#This Row],[Общее кол-во шт]]*Таблица650[[#This Row],[Оптовая цена USD за 1шт]],"")</f>
        <v/>
      </c>
      <c r="N705" s="49"/>
    </row>
    <row r="706" spans="1:14" ht="22.5" customHeight="1">
      <c r="A706" s="44" t="s">
        <v>6995</v>
      </c>
      <c r="B706" s="14">
        <v>8806194017785</v>
      </c>
      <c r="C706" s="50" t="s">
        <v>7273</v>
      </c>
      <c r="D706" s="46" t="s">
        <v>7274</v>
      </c>
      <c r="E706" s="16">
        <v>20000</v>
      </c>
      <c r="F706" s="15">
        <v>0.51</v>
      </c>
      <c r="G706" s="47">
        <v>6</v>
      </c>
      <c r="H706" s="55">
        <f>Таблица650[[#This Row],[Коэфициент стоимости]]*Таблица650[[#This Row],[Розничная цена KRW]]</f>
        <v>10200</v>
      </c>
      <c r="I706" s="17" t="str">
        <f>IF($H$1="","Введите курс",Таблица650[[#This Row],[Оптовая цена KRW за 1шт]]/$H$1)</f>
        <v>Введите курс</v>
      </c>
      <c r="J706" s="48"/>
      <c r="K706" s="18">
        <f>Таблица650[[#This Row],[Заказ коробок ]]*Таблица650[[#This Row],[Кол-во шт в коробке]]</f>
        <v>0</v>
      </c>
      <c r="L706" s="54">
        <f>Таблица650[[#This Row],[Общее кол-во шт]]*Таблица650[[#This Row],[Оптовая цена KRW за 1шт]]</f>
        <v>0</v>
      </c>
      <c r="M706" s="19" t="str">
        <f>IFERROR(Таблица650[[#This Row],[Общее кол-во шт]]*Таблица650[[#This Row],[Оптовая цена USD за 1шт]],"")</f>
        <v/>
      </c>
      <c r="N706" s="49"/>
    </row>
    <row r="707" spans="1:14" ht="22.5" customHeight="1">
      <c r="A707" s="44" t="s">
        <v>6996</v>
      </c>
      <c r="B707" s="14">
        <v>8806194017808</v>
      </c>
      <c r="C707" s="50" t="s">
        <v>7275</v>
      </c>
      <c r="D707" s="46" t="s">
        <v>7276</v>
      </c>
      <c r="E707" s="16">
        <v>10000</v>
      </c>
      <c r="F707" s="15">
        <v>0.51</v>
      </c>
      <c r="G707" s="47">
        <v>6</v>
      </c>
      <c r="H707" s="55">
        <f>Таблица650[[#This Row],[Коэфициент стоимости]]*Таблица650[[#This Row],[Розничная цена KRW]]</f>
        <v>5100</v>
      </c>
      <c r="I707" s="17" t="str">
        <f>IF($H$1="","Введите курс",Таблица650[[#This Row],[Оптовая цена KRW за 1шт]]/$H$1)</f>
        <v>Введите курс</v>
      </c>
      <c r="J707" s="48"/>
      <c r="K707" s="18">
        <f>Таблица650[[#This Row],[Заказ коробок ]]*Таблица650[[#This Row],[Кол-во шт в коробке]]</f>
        <v>0</v>
      </c>
      <c r="L707" s="54">
        <f>Таблица650[[#This Row],[Общее кол-во шт]]*Таблица650[[#This Row],[Оптовая цена KRW за 1шт]]</f>
        <v>0</v>
      </c>
      <c r="M707" s="19" t="str">
        <f>IFERROR(Таблица650[[#This Row],[Общее кол-во шт]]*Таблица650[[#This Row],[Оптовая цена USD за 1шт]],"")</f>
        <v/>
      </c>
      <c r="N707" s="49"/>
    </row>
    <row r="708" spans="1:14" ht="22.5" customHeight="1">
      <c r="A708" s="44" t="s">
        <v>6997</v>
      </c>
      <c r="B708" s="14">
        <v>8806194030487</v>
      </c>
      <c r="C708" s="50" t="s">
        <v>1984</v>
      </c>
      <c r="D708" s="46" t="s">
        <v>1985</v>
      </c>
      <c r="E708" s="16">
        <v>12800</v>
      </c>
      <c r="F708" s="15">
        <v>0.51</v>
      </c>
      <c r="G708" s="47">
        <v>6</v>
      </c>
      <c r="H708" s="55">
        <f>Таблица650[[#This Row],[Коэфициент стоимости]]*Таблица650[[#This Row],[Розничная цена KRW]]</f>
        <v>6528</v>
      </c>
      <c r="I708" s="17" t="str">
        <f>IF($H$1="","Введите курс",Таблица650[[#This Row],[Оптовая цена KRW за 1шт]]/$H$1)</f>
        <v>Введите курс</v>
      </c>
      <c r="J708" s="48"/>
      <c r="K708" s="18">
        <f>Таблица650[[#This Row],[Заказ коробок ]]*Таблица650[[#This Row],[Кол-во шт в коробке]]</f>
        <v>0</v>
      </c>
      <c r="L708" s="54">
        <f>Таблица650[[#This Row],[Общее кол-во шт]]*Таблица650[[#This Row],[Оптовая цена KRW за 1шт]]</f>
        <v>0</v>
      </c>
      <c r="M708" s="19" t="str">
        <f>IFERROR(Таблица650[[#This Row],[Общее кол-во шт]]*Таблица650[[#This Row],[Оптовая цена USD за 1шт]],"")</f>
        <v/>
      </c>
      <c r="N708" s="49"/>
    </row>
    <row r="709" spans="1:14" ht="22.5" customHeight="1">
      <c r="A709" s="44" t="s">
        <v>6998</v>
      </c>
      <c r="B709" s="14">
        <v>8806358512545</v>
      </c>
      <c r="C709" s="50" t="s">
        <v>2006</v>
      </c>
      <c r="D709" s="46" t="s">
        <v>6573</v>
      </c>
      <c r="E709" s="16">
        <v>4500</v>
      </c>
      <c r="F709" s="15">
        <v>0.51</v>
      </c>
      <c r="G709" s="47">
        <v>12</v>
      </c>
      <c r="H709" s="55">
        <f>Таблица650[[#This Row],[Коэфициент стоимости]]*Таблица650[[#This Row],[Розничная цена KRW]]</f>
        <v>2295</v>
      </c>
      <c r="I709" s="17" t="str">
        <f>IF($H$1="","Введите курс",Таблица650[[#This Row],[Оптовая цена KRW за 1шт]]/$H$1)</f>
        <v>Введите курс</v>
      </c>
      <c r="J709" s="48"/>
      <c r="K709" s="18">
        <f>Таблица650[[#This Row],[Заказ коробок ]]*Таблица650[[#This Row],[Кол-во шт в коробке]]</f>
        <v>0</v>
      </c>
      <c r="L709" s="54">
        <f>Таблица650[[#This Row],[Общее кол-во шт]]*Таблица650[[#This Row],[Оптовая цена KRW за 1шт]]</f>
        <v>0</v>
      </c>
      <c r="M709" s="19" t="str">
        <f>IFERROR(Таблица650[[#This Row],[Общее кол-во шт]]*Таблица650[[#This Row],[Оптовая цена USD за 1шт]],"")</f>
        <v/>
      </c>
      <c r="N709" s="49"/>
    </row>
    <row r="710" spans="1:14" ht="22.5" customHeight="1">
      <c r="A710" s="44" t="s">
        <v>6999</v>
      </c>
      <c r="B710" s="14">
        <v>8806358512552</v>
      </c>
      <c r="C710" s="50" t="s">
        <v>2008</v>
      </c>
      <c r="D710" s="46" t="s">
        <v>6574</v>
      </c>
      <c r="E710" s="16">
        <v>4500</v>
      </c>
      <c r="F710" s="15">
        <v>0.51</v>
      </c>
      <c r="G710" s="47">
        <v>12</v>
      </c>
      <c r="H710" s="55">
        <f>Таблица650[[#This Row],[Коэфициент стоимости]]*Таблица650[[#This Row],[Розничная цена KRW]]</f>
        <v>2295</v>
      </c>
      <c r="I710" s="17" t="str">
        <f>IF($H$1="","Введите курс",Таблица650[[#This Row],[Оптовая цена KRW за 1шт]]/$H$1)</f>
        <v>Введите курс</v>
      </c>
      <c r="J710" s="48"/>
      <c r="K710" s="18">
        <f>Таблица650[[#This Row],[Заказ коробок ]]*Таблица650[[#This Row],[Кол-во шт в коробке]]</f>
        <v>0</v>
      </c>
      <c r="L710" s="54">
        <f>Таблица650[[#This Row],[Общее кол-во шт]]*Таблица650[[#This Row],[Оптовая цена KRW за 1шт]]</f>
        <v>0</v>
      </c>
      <c r="M710" s="19" t="str">
        <f>IFERROR(Таблица650[[#This Row],[Общее кол-во шт]]*Таблица650[[#This Row],[Оптовая цена USD за 1шт]],"")</f>
        <v/>
      </c>
      <c r="N710" s="49"/>
    </row>
    <row r="711" spans="1:14" ht="22.5" customHeight="1">
      <c r="A711" s="44" t="s">
        <v>7000</v>
      </c>
      <c r="B711" s="14">
        <v>8806194045818</v>
      </c>
      <c r="C711" s="50" t="s">
        <v>2049</v>
      </c>
      <c r="D711" s="46" t="s">
        <v>6589</v>
      </c>
      <c r="E711" s="16">
        <v>15800</v>
      </c>
      <c r="F711" s="15">
        <v>0.51</v>
      </c>
      <c r="G711" s="47">
        <v>6</v>
      </c>
      <c r="H711" s="55">
        <f>Таблица650[[#This Row],[Коэфициент стоимости]]*Таблица650[[#This Row],[Розничная цена KRW]]</f>
        <v>8058</v>
      </c>
      <c r="I711" s="17" t="str">
        <f>IF($H$1="","Введите курс",Таблица650[[#This Row],[Оптовая цена KRW за 1шт]]/$H$1)</f>
        <v>Введите курс</v>
      </c>
      <c r="J711" s="48"/>
      <c r="K711" s="18">
        <f>Таблица650[[#This Row],[Заказ коробок ]]*Таблица650[[#This Row],[Кол-во шт в коробке]]</f>
        <v>0</v>
      </c>
      <c r="L711" s="54">
        <f>Таблица650[[#This Row],[Общее кол-во шт]]*Таблица650[[#This Row],[Оптовая цена KRW за 1шт]]</f>
        <v>0</v>
      </c>
      <c r="M711" s="19" t="str">
        <f>IFERROR(Таблица650[[#This Row],[Общее кол-во шт]]*Таблица650[[#This Row],[Оптовая цена USD за 1шт]],"")</f>
        <v/>
      </c>
      <c r="N711" s="49"/>
    </row>
    <row r="712" spans="1:14" ht="22.5" customHeight="1">
      <c r="A712" s="44" t="s">
        <v>7001</v>
      </c>
      <c r="B712" s="14">
        <v>8806194045801</v>
      </c>
      <c r="C712" s="50" t="s">
        <v>2054</v>
      </c>
      <c r="D712" s="46" t="s">
        <v>6590</v>
      </c>
      <c r="E712" s="16">
        <v>15800</v>
      </c>
      <c r="F712" s="15">
        <v>0.51</v>
      </c>
      <c r="G712" s="47">
        <v>6</v>
      </c>
      <c r="H712" s="55">
        <f>Таблица650[[#This Row],[Коэфициент стоимости]]*Таблица650[[#This Row],[Розничная цена KRW]]</f>
        <v>8058</v>
      </c>
      <c r="I712" s="17" t="str">
        <f>IF($H$1="","Введите курс",Таблица650[[#This Row],[Оптовая цена KRW за 1шт]]/$H$1)</f>
        <v>Введите курс</v>
      </c>
      <c r="J712" s="48"/>
      <c r="K712" s="18">
        <f>Таблица650[[#This Row],[Заказ коробок ]]*Таблица650[[#This Row],[Кол-во шт в коробке]]</f>
        <v>0</v>
      </c>
      <c r="L712" s="54">
        <f>Таблица650[[#This Row],[Общее кол-во шт]]*Таблица650[[#This Row],[Оптовая цена KRW за 1шт]]</f>
        <v>0</v>
      </c>
      <c r="M712" s="19" t="str">
        <f>IFERROR(Таблица650[[#This Row],[Общее кол-во шт]]*Таблица650[[#This Row],[Оптовая цена USD за 1шт]],"")</f>
        <v/>
      </c>
      <c r="N712" s="49"/>
    </row>
    <row r="713" spans="1:14" ht="22.5" customHeight="1">
      <c r="A713" s="44" t="s">
        <v>7002</v>
      </c>
      <c r="B713" s="14">
        <v>8806358545062</v>
      </c>
      <c r="C713" s="50" t="s">
        <v>2059</v>
      </c>
      <c r="D713" s="46" t="s">
        <v>6805</v>
      </c>
      <c r="E713" s="16">
        <v>5000</v>
      </c>
      <c r="F713" s="15">
        <v>0.51</v>
      </c>
      <c r="G713" s="47">
        <v>10</v>
      </c>
      <c r="H713" s="55">
        <f>Таблица650[[#This Row],[Коэфициент стоимости]]*Таблица650[[#This Row],[Розничная цена KRW]]</f>
        <v>2550</v>
      </c>
      <c r="I713" s="17" t="str">
        <f>IF($H$1="","Введите курс",Таблица650[[#This Row],[Оптовая цена KRW за 1шт]]/$H$1)</f>
        <v>Введите курс</v>
      </c>
      <c r="J713" s="48"/>
      <c r="K713" s="18">
        <f>Таблица650[[#This Row],[Заказ коробок ]]*Таблица650[[#This Row],[Кол-во шт в коробке]]</f>
        <v>0</v>
      </c>
      <c r="L713" s="54">
        <f>Таблица650[[#This Row],[Общее кол-во шт]]*Таблица650[[#This Row],[Оптовая цена KRW за 1шт]]</f>
        <v>0</v>
      </c>
      <c r="M713" s="19" t="str">
        <f>IFERROR(Таблица650[[#This Row],[Общее кол-во шт]]*Таблица650[[#This Row],[Оптовая цена USD за 1шт]],"")</f>
        <v/>
      </c>
      <c r="N713" s="49"/>
    </row>
    <row r="714" spans="1:14" ht="22.5" customHeight="1">
      <c r="A714" s="44" t="s">
        <v>7003</v>
      </c>
      <c r="B714" s="14">
        <v>8806358545055</v>
      </c>
      <c r="C714" s="50" t="s">
        <v>2064</v>
      </c>
      <c r="D714" s="46" t="s">
        <v>6592</v>
      </c>
      <c r="E714" s="16">
        <v>5000</v>
      </c>
      <c r="F714" s="15">
        <v>0.51</v>
      </c>
      <c r="G714" s="47">
        <v>10</v>
      </c>
      <c r="H714" s="55">
        <f>Таблица650[[#This Row],[Коэфициент стоимости]]*Таблица650[[#This Row],[Розничная цена KRW]]</f>
        <v>2550</v>
      </c>
      <c r="I714" s="17" t="str">
        <f>IF($H$1="","Введите курс",Таблица650[[#This Row],[Оптовая цена KRW за 1шт]]/$H$1)</f>
        <v>Введите курс</v>
      </c>
      <c r="J714" s="48"/>
      <c r="K714" s="18">
        <f>Таблица650[[#This Row],[Заказ коробок ]]*Таблица650[[#This Row],[Кол-во шт в коробке]]</f>
        <v>0</v>
      </c>
      <c r="L714" s="54">
        <f>Таблица650[[#This Row],[Общее кол-во шт]]*Таблица650[[#This Row],[Оптовая цена KRW за 1шт]]</f>
        <v>0</v>
      </c>
      <c r="M714" s="19" t="str">
        <f>IFERROR(Таблица650[[#This Row],[Общее кол-во шт]]*Таблица650[[#This Row],[Оптовая цена USD за 1шт]],"")</f>
        <v/>
      </c>
      <c r="N714" s="49"/>
    </row>
    <row r="715" spans="1:14" ht="22.5" customHeight="1">
      <c r="A715" s="44" t="s">
        <v>7004</v>
      </c>
      <c r="B715" s="14">
        <v>8806194042886</v>
      </c>
      <c r="C715" s="50" t="s">
        <v>6789</v>
      </c>
      <c r="D715" s="46" t="s">
        <v>6790</v>
      </c>
      <c r="E715" s="16">
        <v>165000</v>
      </c>
      <c r="F715" s="15">
        <v>0.59</v>
      </c>
      <c r="G715" s="47">
        <v>6</v>
      </c>
      <c r="H715" s="55">
        <f>Таблица650[[#This Row],[Коэфициент стоимости]]*Таблица650[[#This Row],[Розничная цена KRW]]</f>
        <v>97350</v>
      </c>
      <c r="I715" s="17" t="str">
        <f>IF($H$1="","Введите курс",Таблица650[[#This Row],[Оптовая цена KRW за 1шт]]/$H$1)</f>
        <v>Введите курс</v>
      </c>
      <c r="J715" s="48"/>
      <c r="K715" s="18">
        <f>Таблица650[[#This Row],[Заказ коробок ]]*Таблица650[[#This Row],[Кол-во шт в коробке]]</f>
        <v>0</v>
      </c>
      <c r="L715" s="54">
        <f>Таблица650[[#This Row],[Общее кол-во шт]]*Таблица650[[#This Row],[Оптовая цена KRW за 1шт]]</f>
        <v>0</v>
      </c>
      <c r="M715" s="19" t="str">
        <f>IFERROR(Таблица650[[#This Row],[Общее кол-во шт]]*Таблица650[[#This Row],[Оптовая цена USD за 1шт]],"")</f>
        <v/>
      </c>
      <c r="N715" s="49"/>
    </row>
    <row r="716" spans="1:14" ht="22.5" customHeight="1">
      <c r="A716" s="44" t="s">
        <v>7005</v>
      </c>
      <c r="B716" s="14">
        <v>8806194013350</v>
      </c>
      <c r="C716" s="50" t="s">
        <v>2176</v>
      </c>
      <c r="D716" s="46" t="s">
        <v>2177</v>
      </c>
      <c r="E716" s="16">
        <v>4500</v>
      </c>
      <c r="F716" s="15">
        <v>0.51</v>
      </c>
      <c r="G716" s="47">
        <v>6</v>
      </c>
      <c r="H716" s="55">
        <f>Таблица650[[#This Row],[Коэфициент стоимости]]*Таблица650[[#This Row],[Розничная цена KRW]]</f>
        <v>2295</v>
      </c>
      <c r="I716" s="17" t="str">
        <f>IF($H$1="","Введите курс",Таблица650[[#This Row],[Оптовая цена KRW за 1шт]]/$H$1)</f>
        <v>Введите курс</v>
      </c>
      <c r="J716" s="48"/>
      <c r="K716" s="18">
        <f>Таблица650[[#This Row],[Заказ коробок ]]*Таблица650[[#This Row],[Кол-во шт в коробке]]</f>
        <v>0</v>
      </c>
      <c r="L716" s="54">
        <f>Таблица650[[#This Row],[Общее кол-во шт]]*Таблица650[[#This Row],[Оптовая цена KRW за 1шт]]</f>
        <v>0</v>
      </c>
      <c r="M716" s="19" t="str">
        <f>IFERROR(Таблица650[[#This Row],[Общее кол-во шт]]*Таблица650[[#This Row],[Оптовая цена USD за 1шт]],"")</f>
        <v/>
      </c>
      <c r="N716" s="49"/>
    </row>
    <row r="717" spans="1:14" ht="22.5" customHeight="1">
      <c r="A717" s="44" t="s">
        <v>7006</v>
      </c>
      <c r="B717" s="14">
        <v>8806194013473</v>
      </c>
      <c r="C717" s="50" t="s">
        <v>2197</v>
      </c>
      <c r="D717" s="46" t="s">
        <v>2198</v>
      </c>
      <c r="E717" s="16">
        <v>4500</v>
      </c>
      <c r="F717" s="15">
        <v>0.51</v>
      </c>
      <c r="G717" s="47">
        <v>6</v>
      </c>
      <c r="H717" s="55">
        <f>Таблица650[[#This Row],[Коэфициент стоимости]]*Таблица650[[#This Row],[Розничная цена KRW]]</f>
        <v>2295</v>
      </c>
      <c r="I717" s="17" t="str">
        <f>IF($H$1="","Введите курс",Таблица650[[#This Row],[Оптовая цена KRW за 1шт]]/$H$1)</f>
        <v>Введите курс</v>
      </c>
      <c r="J717" s="48"/>
      <c r="K717" s="18">
        <f>Таблица650[[#This Row],[Заказ коробок ]]*Таблица650[[#This Row],[Кол-во шт в коробке]]</f>
        <v>0</v>
      </c>
      <c r="L717" s="54">
        <f>Таблица650[[#This Row],[Общее кол-во шт]]*Таблица650[[#This Row],[Оптовая цена KRW за 1шт]]</f>
        <v>0</v>
      </c>
      <c r="M717" s="19" t="str">
        <f>IFERROR(Таблица650[[#This Row],[Общее кол-во шт]]*Таблица650[[#This Row],[Оптовая цена USD за 1шт]],"")</f>
        <v/>
      </c>
      <c r="N717" s="49"/>
    </row>
    <row r="718" spans="1:14" ht="22.5" customHeight="1">
      <c r="A718" s="44" t="s">
        <v>7007</v>
      </c>
      <c r="B718" s="14">
        <v>8806194012094</v>
      </c>
      <c r="C718" s="50" t="s">
        <v>2204</v>
      </c>
      <c r="D718" s="46" t="s">
        <v>2205</v>
      </c>
      <c r="E718" s="16">
        <v>5800</v>
      </c>
      <c r="F718" s="15">
        <v>0.51</v>
      </c>
      <c r="G718" s="47">
        <v>12</v>
      </c>
      <c r="H718" s="55">
        <f>Таблица650[[#This Row],[Коэфициент стоимости]]*Таблица650[[#This Row],[Розничная цена KRW]]</f>
        <v>2958</v>
      </c>
      <c r="I718" s="17" t="str">
        <f>IF($H$1="","Введите курс",Таблица650[[#This Row],[Оптовая цена KRW за 1шт]]/$H$1)</f>
        <v>Введите курс</v>
      </c>
      <c r="J718" s="48"/>
      <c r="K718" s="18">
        <f>Таблица650[[#This Row],[Заказ коробок ]]*Таблица650[[#This Row],[Кол-во шт в коробке]]</f>
        <v>0</v>
      </c>
      <c r="L718" s="54">
        <f>Таблица650[[#This Row],[Общее кол-во шт]]*Таблица650[[#This Row],[Оптовая цена KRW за 1шт]]</f>
        <v>0</v>
      </c>
      <c r="M718" s="19" t="str">
        <f>IFERROR(Таблица650[[#This Row],[Общее кол-во шт]]*Таблица650[[#This Row],[Оптовая цена USD за 1шт]],"")</f>
        <v/>
      </c>
      <c r="N718" s="49"/>
    </row>
    <row r="719" spans="1:14" ht="22.5" customHeight="1">
      <c r="A719" s="44" t="s">
        <v>7008</v>
      </c>
      <c r="B719" s="14">
        <v>8806194012117</v>
      </c>
      <c r="C719" s="50" t="s">
        <v>2208</v>
      </c>
      <c r="D719" s="46" t="s">
        <v>2209</v>
      </c>
      <c r="E719" s="16">
        <v>5800</v>
      </c>
      <c r="F719" s="15">
        <v>0.51</v>
      </c>
      <c r="G719" s="47">
        <v>12</v>
      </c>
      <c r="H719" s="55">
        <f>Таблица650[[#This Row],[Коэфициент стоимости]]*Таблица650[[#This Row],[Розничная цена KRW]]</f>
        <v>2958</v>
      </c>
      <c r="I719" s="17" t="str">
        <f>IF($H$1="","Введите курс",Таблица650[[#This Row],[Оптовая цена KRW за 1шт]]/$H$1)</f>
        <v>Введите курс</v>
      </c>
      <c r="J719" s="48"/>
      <c r="K719" s="18">
        <f>Таблица650[[#This Row],[Заказ коробок ]]*Таблица650[[#This Row],[Кол-во шт в коробке]]</f>
        <v>0</v>
      </c>
      <c r="L719" s="54">
        <f>Таблица650[[#This Row],[Общее кол-во шт]]*Таблица650[[#This Row],[Оптовая цена KRW за 1шт]]</f>
        <v>0</v>
      </c>
      <c r="M719" s="19" t="str">
        <f>IFERROR(Таблица650[[#This Row],[Общее кол-во шт]]*Таблица650[[#This Row],[Оптовая цена USD за 1шт]],"")</f>
        <v/>
      </c>
      <c r="N719" s="49"/>
    </row>
    <row r="720" spans="1:14" ht="22.5" customHeight="1">
      <c r="A720" s="44" t="s">
        <v>7009</v>
      </c>
      <c r="B720" s="14">
        <v>8806194012131</v>
      </c>
      <c r="C720" s="50" t="s">
        <v>2211</v>
      </c>
      <c r="D720" s="46" t="s">
        <v>2212</v>
      </c>
      <c r="E720" s="16">
        <v>5800</v>
      </c>
      <c r="F720" s="15">
        <v>0.51</v>
      </c>
      <c r="G720" s="47">
        <v>12</v>
      </c>
      <c r="H720" s="55">
        <f>Таблица650[[#This Row],[Коэфициент стоимости]]*Таблица650[[#This Row],[Розничная цена KRW]]</f>
        <v>2958</v>
      </c>
      <c r="I720" s="17" t="str">
        <f>IF($H$1="","Введите курс",Таблица650[[#This Row],[Оптовая цена KRW за 1шт]]/$H$1)</f>
        <v>Введите курс</v>
      </c>
      <c r="J720" s="48"/>
      <c r="K720" s="18">
        <f>Таблица650[[#This Row],[Заказ коробок ]]*Таблица650[[#This Row],[Кол-во шт в коробке]]</f>
        <v>0</v>
      </c>
      <c r="L720" s="54">
        <f>Таблица650[[#This Row],[Общее кол-во шт]]*Таблица650[[#This Row],[Оптовая цена KRW за 1шт]]</f>
        <v>0</v>
      </c>
      <c r="M720" s="19" t="str">
        <f>IFERROR(Таблица650[[#This Row],[Общее кол-во шт]]*Таблица650[[#This Row],[Оптовая цена USD за 1шт]],"")</f>
        <v/>
      </c>
      <c r="N720" s="49"/>
    </row>
    <row r="721" spans="1:14" ht="22.5" customHeight="1">
      <c r="A721" s="44" t="s">
        <v>7010</v>
      </c>
      <c r="B721" s="14">
        <v>8806194021614</v>
      </c>
      <c r="C721" s="50" t="s">
        <v>2214</v>
      </c>
      <c r="D721" s="46" t="s">
        <v>2215</v>
      </c>
      <c r="E721" s="16">
        <v>5800</v>
      </c>
      <c r="F721" s="15">
        <v>0.51</v>
      </c>
      <c r="G721" s="47">
        <v>12</v>
      </c>
      <c r="H721" s="55">
        <f>Таблица650[[#This Row],[Коэфициент стоимости]]*Таблица650[[#This Row],[Розничная цена KRW]]</f>
        <v>2958</v>
      </c>
      <c r="I721" s="17" t="str">
        <f>IF($H$1="","Введите курс",Таблица650[[#This Row],[Оптовая цена KRW за 1шт]]/$H$1)</f>
        <v>Введите курс</v>
      </c>
      <c r="J721" s="48"/>
      <c r="K721" s="18">
        <f>Таблица650[[#This Row],[Заказ коробок ]]*Таблица650[[#This Row],[Кол-во шт в коробке]]</f>
        <v>0</v>
      </c>
      <c r="L721" s="54">
        <f>Таблица650[[#This Row],[Общее кол-во шт]]*Таблица650[[#This Row],[Оптовая цена KRW за 1шт]]</f>
        <v>0</v>
      </c>
      <c r="M721" s="19" t="str">
        <f>IFERROR(Таблица650[[#This Row],[Общее кол-во шт]]*Таблица650[[#This Row],[Оптовая цена USD за 1шт]],"")</f>
        <v/>
      </c>
      <c r="N721" s="49"/>
    </row>
    <row r="722" spans="1:14" ht="22.5" customHeight="1">
      <c r="A722" s="44" t="s">
        <v>7011</v>
      </c>
      <c r="B722" s="14">
        <v>8806358513733</v>
      </c>
      <c r="C722" s="50" t="s">
        <v>2224</v>
      </c>
      <c r="D722" s="46" t="s">
        <v>2225</v>
      </c>
      <c r="E722" s="16">
        <v>8800</v>
      </c>
      <c r="F722" s="15">
        <v>0.51</v>
      </c>
      <c r="G722" s="47">
        <v>12</v>
      </c>
      <c r="H722" s="55">
        <f>Таблица650[[#This Row],[Коэфициент стоимости]]*Таблица650[[#This Row],[Розничная цена KRW]]</f>
        <v>4488</v>
      </c>
      <c r="I722" s="17" t="str">
        <f>IF($H$1="","Введите курс",Таблица650[[#This Row],[Оптовая цена KRW за 1шт]]/$H$1)</f>
        <v>Введите курс</v>
      </c>
      <c r="J722" s="48"/>
      <c r="K722" s="18">
        <f>Таблица650[[#This Row],[Заказ коробок ]]*Таблица650[[#This Row],[Кол-во шт в коробке]]</f>
        <v>0</v>
      </c>
      <c r="L722" s="54">
        <f>Таблица650[[#This Row],[Общее кол-во шт]]*Таблица650[[#This Row],[Оптовая цена KRW за 1шт]]</f>
        <v>0</v>
      </c>
      <c r="M722" s="19" t="str">
        <f>IFERROR(Таблица650[[#This Row],[Общее кол-во шт]]*Таблица650[[#This Row],[Оптовая цена USD за 1шт]],"")</f>
        <v/>
      </c>
      <c r="N722" s="49"/>
    </row>
    <row r="723" spans="1:14" ht="22.5" customHeight="1">
      <c r="A723" s="44" t="s">
        <v>7012</v>
      </c>
      <c r="B723" s="14">
        <v>8806358582203</v>
      </c>
      <c r="C723" s="50" t="s">
        <v>2233</v>
      </c>
      <c r="D723" s="46" t="s">
        <v>6615</v>
      </c>
      <c r="E723" s="16">
        <v>8800</v>
      </c>
      <c r="F723" s="15">
        <v>0.51</v>
      </c>
      <c r="G723" s="47">
        <v>12</v>
      </c>
      <c r="H723" s="55">
        <f>Таблица650[[#This Row],[Коэфициент стоимости]]*Таблица650[[#This Row],[Розничная цена KRW]]</f>
        <v>4488</v>
      </c>
      <c r="I723" s="17" t="str">
        <f>IF($H$1="","Введите курс",Таблица650[[#This Row],[Оптовая цена KRW за 1шт]]/$H$1)</f>
        <v>Введите курс</v>
      </c>
      <c r="J723" s="48"/>
      <c r="K723" s="18">
        <f>Таблица650[[#This Row],[Заказ коробок ]]*Таблица650[[#This Row],[Кол-во шт в коробке]]</f>
        <v>0</v>
      </c>
      <c r="L723" s="54">
        <f>Таблица650[[#This Row],[Общее кол-во шт]]*Таблица650[[#This Row],[Оптовая цена KRW за 1шт]]</f>
        <v>0</v>
      </c>
      <c r="M723" s="19" t="str">
        <f>IFERROR(Таблица650[[#This Row],[Общее кол-во шт]]*Таблица650[[#This Row],[Оптовая цена USD за 1шт]],"")</f>
        <v/>
      </c>
      <c r="N723" s="49"/>
    </row>
    <row r="724" spans="1:14" ht="22.5" customHeight="1">
      <c r="A724" s="44" t="s">
        <v>7013</v>
      </c>
      <c r="B724" s="14">
        <v>8806358551407</v>
      </c>
      <c r="C724" s="50" t="s">
        <v>2241</v>
      </c>
      <c r="D724" s="46" t="s">
        <v>6796</v>
      </c>
      <c r="E724" s="16">
        <v>8800</v>
      </c>
      <c r="F724" s="15">
        <v>0.51</v>
      </c>
      <c r="G724" s="47">
        <v>12</v>
      </c>
      <c r="H724" s="55">
        <f>Таблица650[[#This Row],[Коэфициент стоимости]]*Таблица650[[#This Row],[Розничная цена KRW]]</f>
        <v>4488</v>
      </c>
      <c r="I724" s="17" t="str">
        <f>IF($H$1="","Введите курс",Таблица650[[#This Row],[Оптовая цена KRW за 1шт]]/$H$1)</f>
        <v>Введите курс</v>
      </c>
      <c r="J724" s="48"/>
      <c r="K724" s="18">
        <f>Таблица650[[#This Row],[Заказ коробок ]]*Таблица650[[#This Row],[Кол-во шт в коробке]]</f>
        <v>0</v>
      </c>
      <c r="L724" s="54">
        <f>Таблица650[[#This Row],[Общее кол-во шт]]*Таблица650[[#This Row],[Оптовая цена KRW за 1шт]]</f>
        <v>0</v>
      </c>
      <c r="M724" s="19" t="str">
        <f>IFERROR(Таблица650[[#This Row],[Общее кол-во шт]]*Таблица650[[#This Row],[Оптовая цена USD за 1шт]],"")</f>
        <v/>
      </c>
      <c r="N724" s="49"/>
    </row>
    <row r="725" spans="1:14" ht="22.5" customHeight="1">
      <c r="A725" s="44" t="s">
        <v>7014</v>
      </c>
      <c r="B725" s="14">
        <v>8806194044385</v>
      </c>
      <c r="C725" s="50" t="s">
        <v>2250</v>
      </c>
      <c r="D725" s="46" t="s">
        <v>2251</v>
      </c>
      <c r="E725" s="16">
        <v>9900</v>
      </c>
      <c r="F725" s="15">
        <v>0.51</v>
      </c>
      <c r="G725" s="47">
        <v>10</v>
      </c>
      <c r="H725" s="55">
        <f>Таблица650[[#This Row],[Коэфициент стоимости]]*Таблица650[[#This Row],[Розничная цена KRW]]</f>
        <v>5049</v>
      </c>
      <c r="I725" s="17" t="str">
        <f>IF($H$1="","Введите курс",Таблица650[[#This Row],[Оптовая цена KRW за 1шт]]/$H$1)</f>
        <v>Введите курс</v>
      </c>
      <c r="J725" s="48"/>
      <c r="K725" s="18">
        <f>Таблица650[[#This Row],[Заказ коробок ]]*Таблица650[[#This Row],[Кол-во шт в коробке]]</f>
        <v>0</v>
      </c>
      <c r="L725" s="54">
        <f>Таблица650[[#This Row],[Общее кол-во шт]]*Таблица650[[#This Row],[Оптовая цена KRW за 1шт]]</f>
        <v>0</v>
      </c>
      <c r="M725" s="19" t="str">
        <f>IFERROR(Таблица650[[#This Row],[Общее кол-во шт]]*Таблица650[[#This Row],[Оптовая цена USD за 1шт]],"")</f>
        <v/>
      </c>
      <c r="N725" s="49"/>
    </row>
    <row r="726" spans="1:14" ht="22.5" customHeight="1">
      <c r="A726" s="44" t="s">
        <v>7015</v>
      </c>
      <c r="B726" s="14">
        <v>8806358574802</v>
      </c>
      <c r="C726" s="50" t="s">
        <v>2254</v>
      </c>
      <c r="D726" s="46" t="s">
        <v>2255</v>
      </c>
      <c r="E726" s="16">
        <v>2000</v>
      </c>
      <c r="F726" s="15">
        <v>0.51</v>
      </c>
      <c r="G726" s="47">
        <v>10</v>
      </c>
      <c r="H726" s="55">
        <f>Таблица650[[#This Row],[Коэфициент стоимости]]*Таблица650[[#This Row],[Розничная цена KRW]]</f>
        <v>1020</v>
      </c>
      <c r="I726" s="17" t="str">
        <f>IF($H$1="","Введите курс",Таблица650[[#This Row],[Оптовая цена KRW за 1шт]]/$H$1)</f>
        <v>Введите курс</v>
      </c>
      <c r="J726" s="48"/>
      <c r="K726" s="18">
        <f>Таблица650[[#This Row],[Заказ коробок ]]*Таблица650[[#This Row],[Кол-во шт в коробке]]</f>
        <v>0</v>
      </c>
      <c r="L726" s="54">
        <f>Таблица650[[#This Row],[Общее кол-во шт]]*Таблица650[[#This Row],[Оптовая цена KRW за 1шт]]</f>
        <v>0</v>
      </c>
      <c r="M726" s="19" t="str">
        <f>IFERROR(Таблица650[[#This Row],[Общее кол-во шт]]*Таблица650[[#This Row],[Оптовая цена USD за 1шт]],"")</f>
        <v/>
      </c>
      <c r="N726" s="49"/>
    </row>
    <row r="727" spans="1:14" ht="22.5" customHeight="1">
      <c r="A727" s="44" t="s">
        <v>7016</v>
      </c>
      <c r="B727" s="14">
        <v>8806194029214</v>
      </c>
      <c r="C727" s="50" t="s">
        <v>6630</v>
      </c>
      <c r="D727" s="46" t="s">
        <v>6631</v>
      </c>
      <c r="E727" s="16">
        <v>5900</v>
      </c>
      <c r="F727" s="15">
        <v>0.51</v>
      </c>
      <c r="G727" s="47">
        <v>12</v>
      </c>
      <c r="H727" s="55">
        <f>Таблица650[[#This Row],[Коэфициент стоимости]]*Таблица650[[#This Row],[Розничная цена KRW]]</f>
        <v>3009</v>
      </c>
      <c r="I727" s="17" t="str">
        <f>IF($H$1="","Введите курс",Таблица650[[#This Row],[Оптовая цена KRW за 1шт]]/$H$1)</f>
        <v>Введите курс</v>
      </c>
      <c r="J727" s="48"/>
      <c r="K727" s="18">
        <f>Таблица650[[#This Row],[Заказ коробок ]]*Таблица650[[#This Row],[Кол-во шт в коробке]]</f>
        <v>0</v>
      </c>
      <c r="L727" s="54">
        <f>Таблица650[[#This Row],[Общее кол-во шт]]*Таблица650[[#This Row],[Оптовая цена KRW за 1шт]]</f>
        <v>0</v>
      </c>
      <c r="M727" s="19" t="str">
        <f>IFERROR(Таблица650[[#This Row],[Общее кол-во шт]]*Таблица650[[#This Row],[Оптовая цена USD за 1шт]],"")</f>
        <v/>
      </c>
      <c r="N727" s="49"/>
    </row>
    <row r="728" spans="1:14" ht="22.5" customHeight="1">
      <c r="A728" s="44" t="s">
        <v>7017</v>
      </c>
      <c r="B728" s="14">
        <v>8806194027609</v>
      </c>
      <c r="C728" s="50" t="s">
        <v>2333</v>
      </c>
      <c r="D728" s="46" t="s">
        <v>6678</v>
      </c>
      <c r="E728" s="16">
        <v>10500</v>
      </c>
      <c r="F728" s="15">
        <v>0.59</v>
      </c>
      <c r="G728" s="47">
        <v>6</v>
      </c>
      <c r="H728" s="55">
        <f>Таблица650[[#This Row],[Коэфициент стоимости]]*Таблица650[[#This Row],[Розничная цена KRW]]</f>
        <v>6195</v>
      </c>
      <c r="I728" s="17" t="str">
        <f>IF($H$1="","Введите курс",Таблица650[[#This Row],[Оптовая цена KRW за 1шт]]/$H$1)</f>
        <v>Введите курс</v>
      </c>
      <c r="J728" s="48"/>
      <c r="K728" s="18">
        <f>Таблица650[[#This Row],[Заказ коробок ]]*Таблица650[[#This Row],[Кол-во шт в коробке]]</f>
        <v>0</v>
      </c>
      <c r="L728" s="54">
        <f>Таблица650[[#This Row],[Общее кол-во шт]]*Таблица650[[#This Row],[Оптовая цена KRW за 1шт]]</f>
        <v>0</v>
      </c>
      <c r="M728" s="19" t="str">
        <f>IFERROR(Таблица650[[#This Row],[Общее кол-во шт]]*Таблица650[[#This Row],[Оптовая цена USD за 1шт]],"")</f>
        <v/>
      </c>
      <c r="N728" s="49"/>
    </row>
    <row r="729" spans="1:14" ht="22.5" customHeight="1">
      <c r="A729" s="44" t="s">
        <v>7018</v>
      </c>
      <c r="B729" s="14">
        <v>8806358563110</v>
      </c>
      <c r="C729" s="50" t="s">
        <v>2339</v>
      </c>
      <c r="D729" s="46" t="s">
        <v>6681</v>
      </c>
      <c r="E729" s="16">
        <v>9000</v>
      </c>
      <c r="F729" s="15">
        <v>0.51</v>
      </c>
      <c r="G729" s="47">
        <v>6</v>
      </c>
      <c r="H729" s="55">
        <f>Таблица650[[#This Row],[Коэфициент стоимости]]*Таблица650[[#This Row],[Розничная цена KRW]]</f>
        <v>4590</v>
      </c>
      <c r="I729" s="17" t="str">
        <f>IF($H$1="","Введите курс",Таблица650[[#This Row],[Оптовая цена KRW за 1шт]]/$H$1)</f>
        <v>Введите курс</v>
      </c>
      <c r="J729" s="48"/>
      <c r="K729" s="18">
        <f>Таблица650[[#This Row],[Заказ коробок ]]*Таблица650[[#This Row],[Кол-во шт в коробке]]</f>
        <v>0</v>
      </c>
      <c r="L729" s="54">
        <f>Таблица650[[#This Row],[Общее кол-во шт]]*Таблица650[[#This Row],[Оптовая цена KRW за 1шт]]</f>
        <v>0</v>
      </c>
      <c r="M729" s="19" t="str">
        <f>IFERROR(Таблица650[[#This Row],[Общее кол-во шт]]*Таблица650[[#This Row],[Оптовая цена USD за 1шт]],"")</f>
        <v/>
      </c>
      <c r="N729" s="49"/>
    </row>
    <row r="730" spans="1:14" ht="22.5" customHeight="1">
      <c r="A730" s="44" t="s">
        <v>7019</v>
      </c>
      <c r="B730" s="14">
        <v>8806358517458</v>
      </c>
      <c r="C730" s="50" t="s">
        <v>2351</v>
      </c>
      <c r="D730" s="46" t="s">
        <v>6695</v>
      </c>
      <c r="E730" s="16">
        <v>7500</v>
      </c>
      <c r="F730" s="15">
        <v>0.51</v>
      </c>
      <c r="G730" s="47">
        <v>6</v>
      </c>
      <c r="H730" s="55">
        <f>Таблица650[[#This Row],[Коэфициент стоимости]]*Таблица650[[#This Row],[Розничная цена KRW]]</f>
        <v>3825</v>
      </c>
      <c r="I730" s="17" t="str">
        <f>IF($H$1="","Введите курс",Таблица650[[#This Row],[Оптовая цена KRW за 1шт]]/$H$1)</f>
        <v>Введите курс</v>
      </c>
      <c r="J730" s="48"/>
      <c r="K730" s="18">
        <f>Таблица650[[#This Row],[Заказ коробок ]]*Таблица650[[#This Row],[Кол-во шт в коробке]]</f>
        <v>0</v>
      </c>
      <c r="L730" s="54">
        <f>Таблица650[[#This Row],[Общее кол-во шт]]*Таблица650[[#This Row],[Оптовая цена KRW за 1шт]]</f>
        <v>0</v>
      </c>
      <c r="M730" s="19" t="str">
        <f>IFERROR(Таблица650[[#This Row],[Общее кол-во шт]]*Таблица650[[#This Row],[Оптовая цена USD за 1шт]],"")</f>
        <v/>
      </c>
      <c r="N730" s="49"/>
    </row>
    <row r="731" spans="1:14" ht="22.5" customHeight="1">
      <c r="A731" s="44" t="s">
        <v>7020</v>
      </c>
      <c r="B731" s="14">
        <v>8806358550745</v>
      </c>
      <c r="C731" s="50" t="s">
        <v>2354</v>
      </c>
      <c r="D731" s="46" t="s">
        <v>2355</v>
      </c>
      <c r="E731" s="16">
        <v>4500</v>
      </c>
      <c r="F731" s="15">
        <v>0.51</v>
      </c>
      <c r="G731" s="47">
        <v>6</v>
      </c>
      <c r="H731" s="55">
        <f>Таблица650[[#This Row],[Коэфициент стоимости]]*Таблица650[[#This Row],[Розничная цена KRW]]</f>
        <v>2295</v>
      </c>
      <c r="I731" s="17" t="str">
        <f>IF($H$1="","Введите курс",Таблица650[[#This Row],[Оптовая цена KRW за 1шт]]/$H$1)</f>
        <v>Введите курс</v>
      </c>
      <c r="J731" s="48"/>
      <c r="K731" s="18">
        <f>Таблица650[[#This Row],[Заказ коробок ]]*Таблица650[[#This Row],[Кол-во шт в коробке]]</f>
        <v>0</v>
      </c>
      <c r="L731" s="54">
        <f>Таблица650[[#This Row],[Общее кол-во шт]]*Таблица650[[#This Row],[Оптовая цена KRW за 1шт]]</f>
        <v>0</v>
      </c>
      <c r="M731" s="19" t="str">
        <f>IFERROR(Таблица650[[#This Row],[Общее кол-во шт]]*Таблица650[[#This Row],[Оптовая цена USD за 1шт]],"")</f>
        <v/>
      </c>
      <c r="N731" s="49"/>
    </row>
    <row r="732" spans="1:14" ht="22.5" customHeight="1">
      <c r="A732" s="44" t="s">
        <v>7021</v>
      </c>
      <c r="B732" s="14">
        <v>8806194028569</v>
      </c>
      <c r="C732" s="50" t="s">
        <v>2356</v>
      </c>
      <c r="D732" s="46" t="s">
        <v>6696</v>
      </c>
      <c r="E732" s="16">
        <v>9900</v>
      </c>
      <c r="F732" s="15">
        <v>0.51</v>
      </c>
      <c r="G732" s="47">
        <v>6</v>
      </c>
      <c r="H732" s="55">
        <f>Таблица650[[#This Row],[Коэфициент стоимости]]*Таблица650[[#This Row],[Розничная цена KRW]]</f>
        <v>5049</v>
      </c>
      <c r="I732" s="17" t="str">
        <f>IF($H$1="","Введите курс",Таблица650[[#This Row],[Оптовая цена KRW за 1шт]]/$H$1)</f>
        <v>Введите курс</v>
      </c>
      <c r="J732" s="48"/>
      <c r="K732" s="18">
        <f>Таблица650[[#This Row],[Заказ коробок ]]*Таблица650[[#This Row],[Кол-во шт в коробке]]</f>
        <v>0</v>
      </c>
      <c r="L732" s="54">
        <f>Таблица650[[#This Row],[Общее кол-во шт]]*Таблица650[[#This Row],[Оптовая цена KRW за 1шт]]</f>
        <v>0</v>
      </c>
      <c r="M732" s="19" t="str">
        <f>IFERROR(Таблица650[[#This Row],[Общее кол-во шт]]*Таблица650[[#This Row],[Оптовая цена USD за 1шт]],"")</f>
        <v/>
      </c>
      <c r="N732" s="49"/>
    </row>
    <row r="733" spans="1:14" ht="22.5" customHeight="1">
      <c r="A733" s="44" t="s">
        <v>7022</v>
      </c>
      <c r="B733" s="14">
        <v>8806358556266</v>
      </c>
      <c r="C733" s="50" t="s">
        <v>6697</v>
      </c>
      <c r="D733" s="46" t="s">
        <v>6698</v>
      </c>
      <c r="E733" s="16">
        <v>7900</v>
      </c>
      <c r="F733" s="15">
        <v>0.51</v>
      </c>
      <c r="G733" s="47">
        <v>10</v>
      </c>
      <c r="H733" s="55">
        <f>Таблица650[[#This Row],[Коэфициент стоимости]]*Таблица650[[#This Row],[Розничная цена KRW]]</f>
        <v>4029</v>
      </c>
      <c r="I733" s="17" t="str">
        <f>IF($H$1="","Введите курс",Таблица650[[#This Row],[Оптовая цена KRW за 1шт]]/$H$1)</f>
        <v>Введите курс</v>
      </c>
      <c r="J733" s="48"/>
      <c r="K733" s="18">
        <f>Таблица650[[#This Row],[Заказ коробок ]]*Таблица650[[#This Row],[Кол-во шт в коробке]]</f>
        <v>0</v>
      </c>
      <c r="L733" s="54">
        <f>Таблица650[[#This Row],[Общее кол-во шт]]*Таблица650[[#This Row],[Оптовая цена KRW за 1шт]]</f>
        <v>0</v>
      </c>
      <c r="M733" s="19" t="str">
        <f>IFERROR(Таблица650[[#This Row],[Общее кол-во шт]]*Таблица650[[#This Row],[Оптовая цена USD за 1шт]],"")</f>
        <v/>
      </c>
      <c r="N733" s="49"/>
    </row>
    <row r="734" spans="1:14" ht="22.5" customHeight="1">
      <c r="A734" s="44" t="s">
        <v>7023</v>
      </c>
      <c r="B734" s="14">
        <v>8806194034249</v>
      </c>
      <c r="C734" s="50" t="s">
        <v>2357</v>
      </c>
      <c r="D734" s="46" t="s">
        <v>2358</v>
      </c>
      <c r="E734" s="16">
        <v>9900</v>
      </c>
      <c r="F734" s="15">
        <v>0.51</v>
      </c>
      <c r="G734" s="47">
        <v>6</v>
      </c>
      <c r="H734" s="55">
        <f>Таблица650[[#This Row],[Коэфициент стоимости]]*Таблица650[[#This Row],[Розничная цена KRW]]</f>
        <v>5049</v>
      </c>
      <c r="I734" s="17" t="str">
        <f>IF($H$1="","Введите курс",Таблица650[[#This Row],[Оптовая цена KRW за 1шт]]/$H$1)</f>
        <v>Введите курс</v>
      </c>
      <c r="J734" s="48"/>
      <c r="K734" s="18">
        <f>Таблица650[[#This Row],[Заказ коробок ]]*Таблица650[[#This Row],[Кол-во шт в коробке]]</f>
        <v>0</v>
      </c>
      <c r="L734" s="54">
        <f>Таблица650[[#This Row],[Общее кол-во шт]]*Таблица650[[#This Row],[Оптовая цена KRW за 1шт]]</f>
        <v>0</v>
      </c>
      <c r="M734" s="19" t="str">
        <f>IFERROR(Таблица650[[#This Row],[Общее кол-во шт]]*Таблица650[[#This Row],[Оптовая цена USD за 1шт]],"")</f>
        <v/>
      </c>
      <c r="N734" s="49"/>
    </row>
    <row r="735" spans="1:14" ht="22.5" customHeight="1">
      <c r="A735" s="44" t="s">
        <v>7024</v>
      </c>
      <c r="B735" s="14">
        <v>8806194034232</v>
      </c>
      <c r="C735" s="50" t="s">
        <v>2359</v>
      </c>
      <c r="D735" s="46" t="s">
        <v>2360</v>
      </c>
      <c r="E735" s="16">
        <v>15000</v>
      </c>
      <c r="F735" s="15">
        <v>0.51</v>
      </c>
      <c r="G735" s="47">
        <v>6</v>
      </c>
      <c r="H735" s="55">
        <f>Таблица650[[#This Row],[Коэфициент стоимости]]*Таблица650[[#This Row],[Розничная цена KRW]]</f>
        <v>7650</v>
      </c>
      <c r="I735" s="17" t="str">
        <f>IF($H$1="","Введите курс",Таблица650[[#This Row],[Оптовая цена KRW за 1шт]]/$H$1)</f>
        <v>Введите курс</v>
      </c>
      <c r="J735" s="48"/>
      <c r="K735" s="18">
        <f>Таблица650[[#This Row],[Заказ коробок ]]*Таблица650[[#This Row],[Кол-во шт в коробке]]</f>
        <v>0</v>
      </c>
      <c r="L735" s="54">
        <f>Таблица650[[#This Row],[Общее кол-во шт]]*Таблица650[[#This Row],[Оптовая цена KRW за 1шт]]</f>
        <v>0</v>
      </c>
      <c r="M735" s="19" t="str">
        <f>IFERROR(Таблица650[[#This Row],[Общее кол-во шт]]*Таблица650[[#This Row],[Оптовая цена USD за 1шт]],"")</f>
        <v/>
      </c>
      <c r="N735" s="49"/>
    </row>
    <row r="736" spans="1:14" ht="22.5" customHeight="1">
      <c r="A736" s="44" t="s">
        <v>7025</v>
      </c>
      <c r="B736" s="14">
        <v>8806194040028</v>
      </c>
      <c r="C736" s="50" t="s">
        <v>2361</v>
      </c>
      <c r="D736" s="46" t="s">
        <v>2362</v>
      </c>
      <c r="E736" s="16">
        <v>8000</v>
      </c>
      <c r="F736" s="15">
        <v>0.51</v>
      </c>
      <c r="G736" s="47">
        <v>6</v>
      </c>
      <c r="H736" s="55">
        <f>Таблица650[[#This Row],[Коэфициент стоимости]]*Таблица650[[#This Row],[Розничная цена KRW]]</f>
        <v>4080</v>
      </c>
      <c r="I736" s="17" t="str">
        <f>IF($H$1="","Введите курс",Таблица650[[#This Row],[Оптовая цена KRW за 1шт]]/$H$1)</f>
        <v>Введите курс</v>
      </c>
      <c r="J736" s="48"/>
      <c r="K736" s="18">
        <f>Таблица650[[#This Row],[Заказ коробок ]]*Таблица650[[#This Row],[Кол-во шт в коробке]]</f>
        <v>0</v>
      </c>
      <c r="L736" s="54">
        <f>Таблица650[[#This Row],[Общее кол-во шт]]*Таблица650[[#This Row],[Оптовая цена KRW за 1шт]]</f>
        <v>0</v>
      </c>
      <c r="M736" s="19" t="str">
        <f>IFERROR(Таблица650[[#This Row],[Общее кол-во шт]]*Таблица650[[#This Row],[Оптовая цена USD за 1шт]],"")</f>
        <v/>
      </c>
      <c r="N736" s="49"/>
    </row>
    <row r="737" spans="1:14" ht="22.5" customHeight="1">
      <c r="A737" s="44" t="s">
        <v>7026</v>
      </c>
      <c r="B737" s="14">
        <v>8806194041704</v>
      </c>
      <c r="C737" s="50" t="s">
        <v>2406</v>
      </c>
      <c r="D737" s="46" t="s">
        <v>6732</v>
      </c>
      <c r="E737" s="16">
        <v>18800</v>
      </c>
      <c r="F737" s="15">
        <v>0.51</v>
      </c>
      <c r="G737" s="47">
        <v>6</v>
      </c>
      <c r="H737" s="55">
        <f>Таблица650[[#This Row],[Коэфициент стоимости]]*Таблица650[[#This Row],[Розничная цена KRW]]</f>
        <v>9588</v>
      </c>
      <c r="I737" s="17" t="str">
        <f>IF($H$1="","Введите курс",Таблица650[[#This Row],[Оптовая цена KRW за 1шт]]/$H$1)</f>
        <v>Введите курс</v>
      </c>
      <c r="J737" s="48"/>
      <c r="K737" s="18">
        <f>Таблица650[[#This Row],[Заказ коробок ]]*Таблица650[[#This Row],[Кол-во шт в коробке]]</f>
        <v>0</v>
      </c>
      <c r="L737" s="54">
        <f>Таблица650[[#This Row],[Общее кол-во шт]]*Таблица650[[#This Row],[Оптовая цена KRW за 1шт]]</f>
        <v>0</v>
      </c>
      <c r="M737" s="19" t="str">
        <f>IFERROR(Таблица650[[#This Row],[Общее кол-во шт]]*Таблица650[[#This Row],[Оптовая цена USD за 1шт]],"")</f>
        <v/>
      </c>
      <c r="N737" s="49"/>
    </row>
    <row r="738" spans="1:14" ht="22.5" customHeight="1">
      <c r="A738" s="44" t="s">
        <v>7027</v>
      </c>
      <c r="B738" s="14">
        <v>8806194041728</v>
      </c>
      <c r="C738" s="50" t="s">
        <v>2407</v>
      </c>
      <c r="D738" s="46" t="s">
        <v>6733</v>
      </c>
      <c r="E738" s="16">
        <v>18800</v>
      </c>
      <c r="F738" s="15">
        <v>0.51</v>
      </c>
      <c r="G738" s="47">
        <v>6</v>
      </c>
      <c r="H738" s="55">
        <f>Таблица650[[#This Row],[Коэфициент стоимости]]*Таблица650[[#This Row],[Розничная цена KRW]]</f>
        <v>9588</v>
      </c>
      <c r="I738" s="17" t="str">
        <f>IF($H$1="","Введите курс",Таблица650[[#This Row],[Оптовая цена KRW за 1шт]]/$H$1)</f>
        <v>Введите курс</v>
      </c>
      <c r="J738" s="48"/>
      <c r="K738" s="18">
        <f>Таблица650[[#This Row],[Заказ коробок ]]*Таблица650[[#This Row],[Кол-во шт в коробке]]</f>
        <v>0</v>
      </c>
      <c r="L738" s="54">
        <f>Таблица650[[#This Row],[Общее кол-во шт]]*Таблица650[[#This Row],[Оптовая цена KRW за 1шт]]</f>
        <v>0</v>
      </c>
      <c r="M738" s="19" t="str">
        <f>IFERROR(Таблица650[[#This Row],[Общее кол-во шт]]*Таблица650[[#This Row],[Оптовая цена USD за 1шт]],"")</f>
        <v/>
      </c>
      <c r="N738" s="49"/>
    </row>
    <row r="739" spans="1:14" ht="22.5" customHeight="1">
      <c r="A739" s="44" t="s">
        <v>7028</v>
      </c>
      <c r="B739" s="14">
        <v>8806194008738</v>
      </c>
      <c r="C739" s="50" t="s">
        <v>2437</v>
      </c>
      <c r="D739" s="46" t="s">
        <v>6760</v>
      </c>
      <c r="E739" s="16">
        <v>9900</v>
      </c>
      <c r="F739" s="15">
        <v>0.51</v>
      </c>
      <c r="G739" s="47">
        <v>6</v>
      </c>
      <c r="H739" s="55">
        <f>Таблица650[[#This Row],[Коэфициент стоимости]]*Таблица650[[#This Row],[Розничная цена KRW]]</f>
        <v>5049</v>
      </c>
      <c r="I739" s="17" t="str">
        <f>IF($H$1="","Введите курс",Таблица650[[#This Row],[Оптовая цена KRW за 1шт]]/$H$1)</f>
        <v>Введите курс</v>
      </c>
      <c r="J739" s="48"/>
      <c r="K739" s="18">
        <f>Таблица650[[#This Row],[Заказ коробок ]]*Таблица650[[#This Row],[Кол-во шт в коробке]]</f>
        <v>0</v>
      </c>
      <c r="L739" s="54">
        <f>Таблица650[[#This Row],[Общее кол-во шт]]*Таблица650[[#This Row],[Оптовая цена KRW за 1шт]]</f>
        <v>0</v>
      </c>
      <c r="M739" s="19" t="str">
        <f>IFERROR(Таблица650[[#This Row],[Общее кол-во шт]]*Таблица650[[#This Row],[Оптовая цена USD за 1шт]],"")</f>
        <v/>
      </c>
      <c r="N739" s="49"/>
    </row>
    <row r="740" spans="1:14" ht="22.5" customHeight="1">
      <c r="A740" s="44" t="s">
        <v>7029</v>
      </c>
      <c r="B740" s="14">
        <v>8806194033983</v>
      </c>
      <c r="C740" s="50" t="s">
        <v>6738</v>
      </c>
      <c r="D740" s="46" t="s">
        <v>6739</v>
      </c>
      <c r="E740" s="16">
        <v>65000</v>
      </c>
      <c r="F740" s="15">
        <v>0.51</v>
      </c>
      <c r="G740" s="47">
        <v>6</v>
      </c>
      <c r="H740" s="55">
        <f>Таблица650[[#This Row],[Коэфициент стоимости]]*Таблица650[[#This Row],[Розничная цена KRW]]</f>
        <v>33150</v>
      </c>
      <c r="I740" s="17" t="str">
        <f>IF($H$1="","Введите курс",Таблица650[[#This Row],[Оптовая цена KRW за 1шт]]/$H$1)</f>
        <v>Введите курс</v>
      </c>
      <c r="J740" s="48"/>
      <c r="K740" s="18">
        <f>Таблица650[[#This Row],[Заказ коробок ]]*Таблица650[[#This Row],[Кол-во шт в коробке]]</f>
        <v>0</v>
      </c>
      <c r="L740" s="54">
        <f>Таблица650[[#This Row],[Общее кол-во шт]]*Таблица650[[#This Row],[Оптовая цена KRW за 1шт]]</f>
        <v>0</v>
      </c>
      <c r="M740" s="19" t="str">
        <f>IFERROR(Таблица650[[#This Row],[Общее кол-во шт]]*Таблица650[[#This Row],[Оптовая цена USD за 1шт]],"")</f>
        <v/>
      </c>
      <c r="N740" s="49"/>
    </row>
    <row r="741" spans="1:14" ht="22.5" customHeight="1">
      <c r="A741" s="44" t="s">
        <v>7030</v>
      </c>
      <c r="B741" s="14">
        <v>8806358557492</v>
      </c>
      <c r="C741" s="50" t="s">
        <v>7277</v>
      </c>
      <c r="D741" s="46" t="s">
        <v>7278</v>
      </c>
      <c r="E741" s="16">
        <v>68000</v>
      </c>
      <c r="F741" s="15">
        <v>0.51</v>
      </c>
      <c r="G741" s="47">
        <v>6</v>
      </c>
      <c r="H741" s="55">
        <f>Таблица650[[#This Row],[Коэфициент стоимости]]*Таблица650[[#This Row],[Розничная цена KRW]]</f>
        <v>34680</v>
      </c>
      <c r="I741" s="17" t="str">
        <f>IF($H$1="","Введите курс",Таблица650[[#This Row],[Оптовая цена KRW за 1шт]]/$H$1)</f>
        <v>Введите курс</v>
      </c>
      <c r="J741" s="48"/>
      <c r="K741" s="18">
        <f>Таблица650[[#This Row],[Заказ коробок ]]*Таблица650[[#This Row],[Кол-во шт в коробке]]</f>
        <v>0</v>
      </c>
      <c r="L741" s="54">
        <f>Таблица650[[#This Row],[Общее кол-во шт]]*Таблица650[[#This Row],[Оптовая цена KRW за 1шт]]</f>
        <v>0</v>
      </c>
      <c r="M741" s="19" t="str">
        <f>IFERROR(Таблица650[[#This Row],[Общее кол-во шт]]*Таблица650[[#This Row],[Оптовая цена USD за 1шт]],"")</f>
        <v/>
      </c>
      <c r="N741" s="49"/>
    </row>
    <row r="742" spans="1:14" ht="22.5" customHeight="1">
      <c r="A742" s="44" t="s">
        <v>7031</v>
      </c>
      <c r="B742" s="14">
        <v>8806194029436</v>
      </c>
      <c r="C742" s="50" t="s">
        <v>2441</v>
      </c>
      <c r="D742" s="46" t="s">
        <v>6740</v>
      </c>
      <c r="E742" s="16">
        <v>5800</v>
      </c>
      <c r="F742" s="15">
        <v>0.51</v>
      </c>
      <c r="G742" s="47">
        <v>6</v>
      </c>
      <c r="H742" s="55">
        <f>Таблица650[[#This Row],[Коэфициент стоимости]]*Таблица650[[#This Row],[Розничная цена KRW]]</f>
        <v>2958</v>
      </c>
      <c r="I742" s="17" t="str">
        <f>IF($H$1="","Введите курс",Таблица650[[#This Row],[Оптовая цена KRW за 1шт]]/$H$1)</f>
        <v>Введите курс</v>
      </c>
      <c r="J742" s="48"/>
      <c r="K742" s="18">
        <f>Таблица650[[#This Row],[Заказ коробок ]]*Таблица650[[#This Row],[Кол-во шт в коробке]]</f>
        <v>0</v>
      </c>
      <c r="L742" s="54">
        <f>Таблица650[[#This Row],[Общее кол-во шт]]*Таблица650[[#This Row],[Оптовая цена KRW за 1шт]]</f>
        <v>0</v>
      </c>
      <c r="M742" s="19" t="str">
        <f>IFERROR(Таблица650[[#This Row],[Общее кол-во шт]]*Таблица650[[#This Row],[Оптовая цена USD за 1шт]],"")</f>
        <v/>
      </c>
      <c r="N742" s="49"/>
    </row>
    <row r="743" spans="1:14" ht="22.5" customHeight="1">
      <c r="A743" s="44" t="s">
        <v>7032</v>
      </c>
      <c r="B743" s="14">
        <v>8806194029443</v>
      </c>
      <c r="C743" s="50" t="s">
        <v>6762</v>
      </c>
      <c r="D743" s="46" t="s">
        <v>6740</v>
      </c>
      <c r="E743" s="16">
        <v>9800</v>
      </c>
      <c r="F743" s="15">
        <v>0.59</v>
      </c>
      <c r="G743" s="47">
        <v>6</v>
      </c>
      <c r="H743" s="55">
        <f>Таблица650[[#This Row],[Коэфициент стоимости]]*Таблица650[[#This Row],[Розничная цена KRW]]</f>
        <v>5782</v>
      </c>
      <c r="I743" s="17" t="str">
        <f>IF($H$1="","Введите курс",Таблица650[[#This Row],[Оптовая цена KRW за 1шт]]/$H$1)</f>
        <v>Введите курс</v>
      </c>
      <c r="J743" s="48"/>
      <c r="K743" s="18">
        <f>Таблица650[[#This Row],[Заказ коробок ]]*Таблица650[[#This Row],[Кол-во шт в коробке]]</f>
        <v>0</v>
      </c>
      <c r="L743" s="54">
        <f>Таблица650[[#This Row],[Общее кол-во шт]]*Таблица650[[#This Row],[Оптовая цена KRW за 1шт]]</f>
        <v>0</v>
      </c>
      <c r="M743" s="19" t="str">
        <f>IFERROR(Таблица650[[#This Row],[Общее кол-во шт]]*Таблица650[[#This Row],[Оптовая цена USD за 1шт]],"")</f>
        <v/>
      </c>
      <c r="N743" s="49"/>
    </row>
    <row r="744" spans="1:14" ht="22.5" customHeight="1">
      <c r="A744" s="44" t="s">
        <v>7033</v>
      </c>
      <c r="B744" s="14">
        <v>8806194050065</v>
      </c>
      <c r="C744" s="50" t="s">
        <v>6743</v>
      </c>
      <c r="D744" s="46" t="s">
        <v>6744</v>
      </c>
      <c r="E744" s="16">
        <v>19000</v>
      </c>
      <c r="F744" s="15">
        <v>0.51</v>
      </c>
      <c r="G744" s="47">
        <v>6</v>
      </c>
      <c r="H744" s="55">
        <f>Таблица650[[#This Row],[Коэфициент стоимости]]*Таблица650[[#This Row],[Розничная цена KRW]]</f>
        <v>9690</v>
      </c>
      <c r="I744" s="17" t="str">
        <f>IF($H$1="","Введите курс",Таблица650[[#This Row],[Оптовая цена KRW за 1шт]]/$H$1)</f>
        <v>Введите курс</v>
      </c>
      <c r="J744" s="48"/>
      <c r="K744" s="18">
        <f>Таблица650[[#This Row],[Заказ коробок ]]*Таблица650[[#This Row],[Кол-во шт в коробке]]</f>
        <v>0</v>
      </c>
      <c r="L744" s="54">
        <f>Таблица650[[#This Row],[Общее кол-во шт]]*Таблица650[[#This Row],[Оптовая цена KRW за 1шт]]</f>
        <v>0</v>
      </c>
      <c r="M744" s="19" t="str">
        <f>IFERROR(Таблица650[[#This Row],[Общее кол-во шт]]*Таблица650[[#This Row],[Оптовая цена USD за 1шт]],"")</f>
        <v/>
      </c>
      <c r="N744" s="49"/>
    </row>
    <row r="745" spans="1:14" ht="22.5" customHeight="1">
      <c r="A745" s="44" t="s">
        <v>7034</v>
      </c>
      <c r="B745" s="14">
        <v>8806194050058</v>
      </c>
      <c r="C745" s="50" t="s">
        <v>2452</v>
      </c>
      <c r="D745" s="46" t="s">
        <v>2453</v>
      </c>
      <c r="E745" s="16">
        <v>15000</v>
      </c>
      <c r="F745" s="15">
        <v>0.51</v>
      </c>
      <c r="G745" s="47">
        <v>6</v>
      </c>
      <c r="H745" s="55">
        <f>Таблица650[[#This Row],[Коэфициент стоимости]]*Таблица650[[#This Row],[Розничная цена KRW]]</f>
        <v>7650</v>
      </c>
      <c r="I745" s="17" t="str">
        <f>IF($H$1="","Введите курс",Таблица650[[#This Row],[Оптовая цена KRW за 1шт]]/$H$1)</f>
        <v>Введите курс</v>
      </c>
      <c r="J745" s="48"/>
      <c r="K745" s="18">
        <f>Таблица650[[#This Row],[Заказ коробок ]]*Таблица650[[#This Row],[Кол-во шт в коробке]]</f>
        <v>0</v>
      </c>
      <c r="L745" s="54">
        <f>Таблица650[[#This Row],[Общее кол-во шт]]*Таблица650[[#This Row],[Оптовая цена KRW за 1шт]]</f>
        <v>0</v>
      </c>
      <c r="M745" s="19" t="str">
        <f>IFERROR(Таблица650[[#This Row],[Общее кол-во шт]]*Таблица650[[#This Row],[Оптовая цена USD за 1шт]],"")</f>
        <v/>
      </c>
      <c r="N745" s="49"/>
    </row>
    <row r="746" spans="1:14" ht="22.5" customHeight="1">
      <c r="A746" s="44" t="s">
        <v>7035</v>
      </c>
      <c r="B746" s="14">
        <v>8806194036427</v>
      </c>
      <c r="C746" s="50" t="s">
        <v>2456</v>
      </c>
      <c r="D746" s="46" t="s">
        <v>2457</v>
      </c>
      <c r="E746" s="16">
        <v>33600</v>
      </c>
      <c r="F746" s="15">
        <v>0.51</v>
      </c>
      <c r="G746" s="47">
        <v>6</v>
      </c>
      <c r="H746" s="55">
        <f>Таблица650[[#This Row],[Коэфициент стоимости]]*Таблица650[[#This Row],[Розничная цена KRW]]</f>
        <v>17136</v>
      </c>
      <c r="I746" s="17" t="str">
        <f>IF($H$1="","Введите курс",Таблица650[[#This Row],[Оптовая цена KRW за 1шт]]/$H$1)</f>
        <v>Введите курс</v>
      </c>
      <c r="J746" s="48"/>
      <c r="K746" s="18">
        <f>Таблица650[[#This Row],[Заказ коробок ]]*Таблица650[[#This Row],[Кол-во шт в коробке]]</f>
        <v>0</v>
      </c>
      <c r="L746" s="54">
        <f>Таблица650[[#This Row],[Общее кол-во шт]]*Таблица650[[#This Row],[Оптовая цена KRW за 1шт]]</f>
        <v>0</v>
      </c>
      <c r="M746" s="19" t="str">
        <f>IFERROR(Таблица650[[#This Row],[Общее кол-во шт]]*Таблица650[[#This Row],[Оптовая цена USD за 1шт]],"")</f>
        <v/>
      </c>
      <c r="N746" s="49"/>
    </row>
    <row r="747" spans="1:14" ht="22.5" customHeight="1">
      <c r="A747" s="44" t="s">
        <v>7036</v>
      </c>
      <c r="B747" s="14">
        <v>8806194031910</v>
      </c>
      <c r="C747" s="50" t="s">
        <v>2470</v>
      </c>
      <c r="D747" s="46" t="s">
        <v>2471</v>
      </c>
      <c r="E747" s="16">
        <v>20000</v>
      </c>
      <c r="F747" s="15">
        <v>0.51</v>
      </c>
      <c r="G747" s="47">
        <v>6</v>
      </c>
      <c r="H747" s="55">
        <f>Таблица650[[#This Row],[Коэфициент стоимости]]*Таблица650[[#This Row],[Розничная цена KRW]]</f>
        <v>10200</v>
      </c>
      <c r="I747" s="17" t="str">
        <f>IF($H$1="","Введите курс",Таблица650[[#This Row],[Оптовая цена KRW за 1шт]]/$H$1)</f>
        <v>Введите курс</v>
      </c>
      <c r="J747" s="48"/>
      <c r="K747" s="18">
        <f>Таблица650[[#This Row],[Заказ коробок ]]*Таблица650[[#This Row],[Кол-во шт в коробке]]</f>
        <v>0</v>
      </c>
      <c r="L747" s="54">
        <f>Таблица650[[#This Row],[Общее кол-во шт]]*Таблица650[[#This Row],[Оптовая цена KRW за 1шт]]</f>
        <v>0</v>
      </c>
      <c r="M747" s="19" t="str">
        <f>IFERROR(Таблица650[[#This Row],[Общее кол-во шт]]*Таблица650[[#This Row],[Оптовая цена USD за 1шт]],"")</f>
        <v/>
      </c>
      <c r="N747" s="49"/>
    </row>
    <row r="748" spans="1:14" ht="22.5" customHeight="1">
      <c r="A748" s="44" t="s">
        <v>7037</v>
      </c>
      <c r="B748" s="14">
        <v>8806358568924</v>
      </c>
      <c r="C748" s="50" t="s">
        <v>2476</v>
      </c>
      <c r="D748" s="46" t="s">
        <v>6747</v>
      </c>
      <c r="E748" s="16">
        <v>8500</v>
      </c>
      <c r="F748" s="15">
        <v>0.59</v>
      </c>
      <c r="G748" s="47">
        <v>6</v>
      </c>
      <c r="H748" s="55">
        <f>Таблица650[[#This Row],[Коэфициент стоимости]]*Таблица650[[#This Row],[Розничная цена KRW]]</f>
        <v>5015</v>
      </c>
      <c r="I748" s="17" t="str">
        <f>IF($H$1="","Введите курс",Таблица650[[#This Row],[Оптовая цена KRW за 1шт]]/$H$1)</f>
        <v>Введите курс</v>
      </c>
      <c r="J748" s="48"/>
      <c r="K748" s="18">
        <f>Таблица650[[#This Row],[Заказ коробок ]]*Таблица650[[#This Row],[Кол-во шт в коробке]]</f>
        <v>0</v>
      </c>
      <c r="L748" s="54">
        <f>Таблица650[[#This Row],[Общее кол-во шт]]*Таблица650[[#This Row],[Оптовая цена KRW за 1шт]]</f>
        <v>0</v>
      </c>
      <c r="M748" s="19" t="str">
        <f>IFERROR(Таблица650[[#This Row],[Общее кол-во шт]]*Таблица650[[#This Row],[Оптовая цена USD за 1шт]],"")</f>
        <v/>
      </c>
      <c r="N748" s="49"/>
    </row>
    <row r="749" spans="1:14" ht="22.5" customHeight="1">
      <c r="A749" s="44" t="s">
        <v>7038</v>
      </c>
      <c r="B749" s="14">
        <v>8806194038933</v>
      </c>
      <c r="C749" s="50" t="s">
        <v>2477</v>
      </c>
      <c r="D749" s="46" t="s">
        <v>2478</v>
      </c>
      <c r="E749" s="16">
        <v>9500</v>
      </c>
      <c r="F749" s="15">
        <v>0.59</v>
      </c>
      <c r="G749" s="47">
        <v>6</v>
      </c>
      <c r="H749" s="55">
        <f>Таблица650[[#This Row],[Коэфициент стоимости]]*Таблица650[[#This Row],[Розничная цена KRW]]</f>
        <v>5605</v>
      </c>
      <c r="I749" s="17" t="str">
        <f>IF($H$1="","Введите курс",Таблица650[[#This Row],[Оптовая цена KRW за 1шт]]/$H$1)</f>
        <v>Введите курс</v>
      </c>
      <c r="J749" s="48"/>
      <c r="K749" s="18">
        <f>Таблица650[[#This Row],[Заказ коробок ]]*Таблица650[[#This Row],[Кол-во шт в коробке]]</f>
        <v>0</v>
      </c>
      <c r="L749" s="54">
        <f>Таблица650[[#This Row],[Общее кол-во шт]]*Таблица650[[#This Row],[Оптовая цена KRW за 1шт]]</f>
        <v>0</v>
      </c>
      <c r="M749" s="19" t="str">
        <f>IFERROR(Таблица650[[#This Row],[Общее кол-во шт]]*Таблица650[[#This Row],[Оптовая цена USD за 1шт]],"")</f>
        <v/>
      </c>
      <c r="N749" s="49"/>
    </row>
    <row r="750" spans="1:14" ht="22.5" customHeight="1">
      <c r="A750" s="44" t="s">
        <v>7039</v>
      </c>
      <c r="B750" s="14">
        <v>8806194010021</v>
      </c>
      <c r="C750" s="50" t="s">
        <v>2480</v>
      </c>
      <c r="D750" s="46" t="s">
        <v>2481</v>
      </c>
      <c r="E750" s="16">
        <v>9800</v>
      </c>
      <c r="F750" s="15">
        <v>0.51</v>
      </c>
      <c r="G750" s="47">
        <v>6</v>
      </c>
      <c r="H750" s="55">
        <f>Таблица650[[#This Row],[Коэфициент стоимости]]*Таблица650[[#This Row],[Розничная цена KRW]]</f>
        <v>4998</v>
      </c>
      <c r="I750" s="17" t="str">
        <f>IF($H$1="","Введите курс",Таблица650[[#This Row],[Оптовая цена KRW за 1шт]]/$H$1)</f>
        <v>Введите курс</v>
      </c>
      <c r="J750" s="48"/>
      <c r="K750" s="18">
        <f>Таблица650[[#This Row],[Заказ коробок ]]*Таблица650[[#This Row],[Кол-во шт в коробке]]</f>
        <v>0</v>
      </c>
      <c r="L750" s="54">
        <f>Таблица650[[#This Row],[Общее кол-во шт]]*Таблица650[[#This Row],[Оптовая цена KRW за 1шт]]</f>
        <v>0</v>
      </c>
      <c r="M750" s="19" t="str">
        <f>IFERROR(Таблица650[[#This Row],[Общее кол-во шт]]*Таблица650[[#This Row],[Оптовая цена USD за 1шт]],"")</f>
        <v/>
      </c>
      <c r="N750" s="49"/>
    </row>
  </sheetData>
  <sheetProtection algorithmName="SHA-512" hashValue="w1yyee8I53c6x544AgeqDZJEDQQx7aR/wX2Yxg7meCa6MruN4ncS2p/nBGt6beDVfsQ/ARBvw7db1yFYm6AEzg==" saltValue="5TOnVTSxFNF4BDUdU4IKUQ==" spinCount="100000" sheet="1" autoFilter="0" pivotTables="0"/>
  <mergeCells count="2">
    <mergeCell ref="A1:C1"/>
    <mergeCell ref="D1:F1"/>
  </mergeCells>
  <conditionalFormatting sqref="A751:A1048576">
    <cfRule type="duplicateValues" dxfId="278" priority="1"/>
  </conditionalFormatting>
  <conditionalFormatting sqref="A751:A1048576">
    <cfRule type="duplicateValues" dxfId="277" priority="2"/>
    <cfRule type="duplicateValues" dxfId="276" priority="3"/>
    <cfRule type="duplicateValues" dxfId="275" priority="4"/>
  </conditionalFormatting>
  <conditionalFormatting sqref="A3:A750">
    <cfRule type="duplicateValues" dxfId="274" priority="5"/>
  </conditionalFormatting>
  <conditionalFormatting sqref="A3:A750">
    <cfRule type="duplicateValues" dxfId="273" priority="6"/>
    <cfRule type="duplicateValues" dxfId="272" priority="7"/>
    <cfRule type="duplicateValues" dxfId="271" priority="8"/>
  </conditionalFormatting>
  <conditionalFormatting sqref="A3:A750">
    <cfRule type="duplicateValues" dxfId="270" priority="9"/>
  </conditionalFormatting>
  <conditionalFormatting sqref="A3:A750">
    <cfRule type="duplicateValues" dxfId="269" priority="10"/>
    <cfRule type="duplicateValues" dxfId="268" priority="11"/>
    <cfRule type="duplicateValues" dxfId="267" priority="12"/>
  </conditionalFormatting>
  <hyperlinks>
    <hyperlink ref="G1" r:id="rId1" xr:uid="{A4BC8D9B-C5DC-412D-9A11-A78D4A42FFD4}"/>
    <hyperlink ref="N1" location="Главная!A1" display="Вернуться на Главную" xr:uid="{D169BFEF-7C1F-4000-92C9-E607863B790F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79931-C812-4417-9495-CDD902FB5B5B}">
  <sheetPr>
    <pageSetUpPr fitToPage="1"/>
  </sheetPr>
  <dimension ref="A1:N164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16495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SUM(J3:J1640)</f>
        <v>0</v>
      </c>
      <c r="K1" s="168">
        <f>SUM(K3:K1640)</f>
        <v>0</v>
      </c>
      <c r="L1" s="169">
        <f>SUM(L3:L1640)</f>
        <v>0</v>
      </c>
      <c r="M1" s="170">
        <f>SUM(M3:M1640)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21065</v>
      </c>
      <c r="B3" s="14">
        <v>8806182570544</v>
      </c>
      <c r="C3" s="45" t="s">
        <v>21066</v>
      </c>
      <c r="D3" s="46" t="s">
        <v>16522</v>
      </c>
      <c r="E3" s="53">
        <v>9000</v>
      </c>
      <c r="F3" s="15">
        <v>0.54</v>
      </c>
      <c r="G3" s="47">
        <v>54</v>
      </c>
      <c r="H3" s="16">
        <f>Таблица648[[#This Row],[Коэфициент стоимости]]*Таблица648[[#This Row],[Розничная цена KRW]]</f>
        <v>4860</v>
      </c>
      <c r="I3" s="17" t="str">
        <f>IF($H$1="","Введите курс",Таблица648[[#This Row],[Оптовая цена KRW за 1шт]]/$H$1)</f>
        <v>Введите курс</v>
      </c>
      <c r="J3" s="48"/>
      <c r="K3" s="18">
        <f>Таблица648[[#This Row],[Заказ коробок ]]*Таблица648[[#This Row],[Кол-во шт в коробке]]</f>
        <v>0</v>
      </c>
      <c r="L3" s="16">
        <f>Таблица648[[#This Row],[Общее кол-во шт]]*Таблица648[[#This Row],[Оптовая цена KRW за 1шт]]</f>
        <v>0</v>
      </c>
      <c r="M3" s="19" t="str">
        <f>IFERROR(Таблица648[[#This Row],[Общее кол-во шт]]*Таблица648[[#This Row],[Оптовая цена USD за 1шт]],"")</f>
        <v/>
      </c>
      <c r="N3" s="49"/>
    </row>
    <row r="4" spans="1:14" ht="22.5" customHeight="1">
      <c r="A4" s="44" t="s">
        <v>21067</v>
      </c>
      <c r="B4" s="14">
        <v>8806182572500</v>
      </c>
      <c r="C4" s="50" t="s">
        <v>17711</v>
      </c>
      <c r="D4" s="46" t="s">
        <v>17712</v>
      </c>
      <c r="E4" s="16">
        <v>9900</v>
      </c>
      <c r="F4" s="15">
        <v>0.54</v>
      </c>
      <c r="G4" s="47">
        <v>54</v>
      </c>
      <c r="H4" s="55">
        <f>Таблица648[[#This Row],[Коэфициент стоимости]]*Таблица648[[#This Row],[Розничная цена KRW]]</f>
        <v>5346</v>
      </c>
      <c r="I4" s="17" t="str">
        <f>IF($H$1="","Введите курс",Таблица648[[#This Row],[Оптовая цена KRW за 1шт]]/$H$1)</f>
        <v>Введите курс</v>
      </c>
      <c r="J4" s="48"/>
      <c r="K4" s="18">
        <f>Таблица648[[#This Row],[Заказ коробок ]]*Таблица648[[#This Row],[Кол-во шт в коробке]]</f>
        <v>0</v>
      </c>
      <c r="L4" s="54">
        <f>Таблица648[[#This Row],[Общее кол-во шт]]*Таблица648[[#This Row],[Оптовая цена KRW за 1шт]]</f>
        <v>0</v>
      </c>
      <c r="M4" s="19" t="str">
        <f>IFERROR(Таблица648[[#This Row],[Общее кол-во шт]]*Таблица648[[#This Row],[Оптовая цена USD за 1шт]],"")</f>
        <v/>
      </c>
      <c r="N4" s="49"/>
    </row>
    <row r="5" spans="1:14" ht="22.5" customHeight="1">
      <c r="A5" s="44" t="s">
        <v>21068</v>
      </c>
      <c r="B5" s="14">
        <v>8806182550997</v>
      </c>
      <c r="C5" s="50" t="s">
        <v>16502</v>
      </c>
      <c r="D5" s="46" t="s">
        <v>16503</v>
      </c>
      <c r="E5" s="16">
        <v>8500</v>
      </c>
      <c r="F5" s="15">
        <v>0.54</v>
      </c>
      <c r="G5" s="47">
        <v>48</v>
      </c>
      <c r="H5" s="55">
        <f>Таблица648[[#This Row],[Коэфициент стоимости]]*Таблица648[[#This Row],[Розничная цена KRW]]</f>
        <v>4590</v>
      </c>
      <c r="I5" s="17" t="str">
        <f>IF($H$1="","Введите курс",Таблица648[[#This Row],[Оптовая цена KRW за 1шт]]/$H$1)</f>
        <v>Введите курс</v>
      </c>
      <c r="J5" s="48"/>
      <c r="K5" s="18">
        <f>Таблица648[[#This Row],[Заказ коробок ]]*Таблица648[[#This Row],[Кол-во шт в коробке]]</f>
        <v>0</v>
      </c>
      <c r="L5" s="54">
        <f>Таблица648[[#This Row],[Общее кол-во шт]]*Таблица648[[#This Row],[Оптовая цена KRW за 1шт]]</f>
        <v>0</v>
      </c>
      <c r="M5" s="19" t="str">
        <f>IFERROR(Таблица648[[#This Row],[Общее кол-во шт]]*Таблица648[[#This Row],[Оптовая цена USD за 1шт]],"")</f>
        <v/>
      </c>
      <c r="N5" s="49"/>
    </row>
    <row r="6" spans="1:14" ht="22.5" customHeight="1">
      <c r="A6" s="44" t="s">
        <v>21069</v>
      </c>
      <c r="B6" s="14">
        <v>8806182519307</v>
      </c>
      <c r="C6" s="50" t="s">
        <v>16496</v>
      </c>
      <c r="D6" s="46" t="s">
        <v>16497</v>
      </c>
      <c r="E6" s="16">
        <v>12000</v>
      </c>
      <c r="F6" s="15">
        <v>0.54</v>
      </c>
      <c r="G6" s="47">
        <v>48</v>
      </c>
      <c r="H6" s="55">
        <f>Таблица648[[#This Row],[Коэфициент стоимости]]*Таблица648[[#This Row],[Розничная цена KRW]]</f>
        <v>6480</v>
      </c>
      <c r="I6" s="17" t="str">
        <f>IF($H$1="","Введите курс",Таблица648[[#This Row],[Оптовая цена KRW за 1шт]]/$H$1)</f>
        <v>Введите курс</v>
      </c>
      <c r="J6" s="48"/>
      <c r="K6" s="18">
        <f>Таблица648[[#This Row],[Заказ коробок ]]*Таблица648[[#This Row],[Кол-во шт в коробке]]</f>
        <v>0</v>
      </c>
      <c r="L6" s="54">
        <f>Таблица648[[#This Row],[Общее кол-во шт]]*Таблица648[[#This Row],[Оптовая цена KRW за 1шт]]</f>
        <v>0</v>
      </c>
      <c r="M6" s="19" t="str">
        <f>IFERROR(Таблица648[[#This Row],[Общее кол-во шт]]*Таблица648[[#This Row],[Оптовая цена USD за 1шт]],"")</f>
        <v/>
      </c>
      <c r="N6" s="49"/>
    </row>
    <row r="7" spans="1:14" ht="22.5" customHeight="1">
      <c r="A7" s="44" t="s">
        <v>21070</v>
      </c>
      <c r="B7" s="14">
        <v>8806182578175</v>
      </c>
      <c r="C7" s="50" t="s">
        <v>16762</v>
      </c>
      <c r="D7" s="46" t="s">
        <v>16763</v>
      </c>
      <c r="E7" s="16">
        <v>14000</v>
      </c>
      <c r="F7" s="15">
        <v>0.54</v>
      </c>
      <c r="G7" s="47">
        <v>288</v>
      </c>
      <c r="H7" s="55">
        <f>Таблица648[[#This Row],[Коэфициент стоимости]]*Таблица648[[#This Row],[Розничная цена KRW]]</f>
        <v>7560.0000000000009</v>
      </c>
      <c r="I7" s="17" t="str">
        <f>IF($H$1="","Введите курс",Таблица648[[#This Row],[Оптовая цена KRW за 1шт]]/$H$1)</f>
        <v>Введите курс</v>
      </c>
      <c r="J7" s="48"/>
      <c r="K7" s="18">
        <f>Таблица648[[#This Row],[Заказ коробок ]]*Таблица648[[#This Row],[Кол-во шт в коробке]]</f>
        <v>0</v>
      </c>
      <c r="L7" s="54">
        <f>Таблица648[[#This Row],[Общее кол-во шт]]*Таблица648[[#This Row],[Оптовая цена KRW за 1шт]]</f>
        <v>0</v>
      </c>
      <c r="M7" s="19" t="str">
        <f>IFERROR(Таблица648[[#This Row],[Общее кол-во шт]]*Таблица648[[#This Row],[Оптовая цена USD за 1шт]],"")</f>
        <v/>
      </c>
      <c r="N7" s="49"/>
    </row>
    <row r="8" spans="1:14" ht="22.5" customHeight="1">
      <c r="A8" s="44" t="s">
        <v>21071</v>
      </c>
      <c r="B8" s="14">
        <v>8806182578243</v>
      </c>
      <c r="C8" s="50" t="s">
        <v>16766</v>
      </c>
      <c r="D8" s="46" t="s">
        <v>16767</v>
      </c>
      <c r="E8" s="16">
        <v>19800</v>
      </c>
      <c r="F8" s="15">
        <v>0.54</v>
      </c>
      <c r="G8" s="47">
        <v>160</v>
      </c>
      <c r="H8" s="55">
        <f>Таблица648[[#This Row],[Коэфициент стоимости]]*Таблица648[[#This Row],[Розничная цена KRW]]</f>
        <v>10692</v>
      </c>
      <c r="I8" s="17" t="str">
        <f>IF($H$1="","Введите курс",Таблица648[[#This Row],[Оптовая цена KRW за 1шт]]/$H$1)</f>
        <v>Введите курс</v>
      </c>
      <c r="J8" s="48"/>
      <c r="K8" s="18">
        <f>Таблица648[[#This Row],[Заказ коробок ]]*Таблица648[[#This Row],[Кол-во шт в коробке]]</f>
        <v>0</v>
      </c>
      <c r="L8" s="54">
        <f>Таблица648[[#This Row],[Общее кол-во шт]]*Таблица648[[#This Row],[Оптовая цена KRW за 1шт]]</f>
        <v>0</v>
      </c>
      <c r="M8" s="19" t="str">
        <f>IFERROR(Таблица648[[#This Row],[Общее кол-во шт]]*Таблица648[[#This Row],[Оптовая цена USD за 1шт]],"")</f>
        <v/>
      </c>
      <c r="N8" s="49"/>
    </row>
    <row r="9" spans="1:14" ht="22.5" customHeight="1">
      <c r="A9" s="44" t="s">
        <v>21072</v>
      </c>
      <c r="B9" s="14">
        <v>8806182592270</v>
      </c>
      <c r="C9" s="50" t="s">
        <v>17864</v>
      </c>
      <c r="D9" s="46" t="s">
        <v>17865</v>
      </c>
      <c r="E9" s="16">
        <v>4800</v>
      </c>
      <c r="F9" s="15">
        <v>0.54</v>
      </c>
      <c r="G9" s="47">
        <v>144</v>
      </c>
      <c r="H9" s="55">
        <f>Таблица648[[#This Row],[Коэфициент стоимости]]*Таблица648[[#This Row],[Розничная цена KRW]]</f>
        <v>2592</v>
      </c>
      <c r="I9" s="17" t="str">
        <f>IF($H$1="","Введите курс",Таблица648[[#This Row],[Оптовая цена KRW за 1шт]]/$H$1)</f>
        <v>Введите курс</v>
      </c>
      <c r="J9" s="48"/>
      <c r="K9" s="18">
        <f>Таблица648[[#This Row],[Заказ коробок ]]*Таблица648[[#This Row],[Кол-во шт в коробке]]</f>
        <v>0</v>
      </c>
      <c r="L9" s="54">
        <f>Таблица648[[#This Row],[Общее кол-во шт]]*Таблица648[[#This Row],[Оптовая цена KRW за 1шт]]</f>
        <v>0</v>
      </c>
      <c r="M9" s="19" t="str">
        <f>IFERROR(Таблица648[[#This Row],[Общее кол-во шт]]*Таблица648[[#This Row],[Оптовая цена USD за 1шт]],"")</f>
        <v/>
      </c>
      <c r="N9" s="49"/>
    </row>
    <row r="10" spans="1:14" ht="22.5" customHeight="1">
      <c r="A10" s="44" t="s">
        <v>21073</v>
      </c>
      <c r="B10" s="14">
        <v>8806182504853</v>
      </c>
      <c r="C10" s="50" t="s">
        <v>21074</v>
      </c>
      <c r="D10" s="46" t="s">
        <v>16512</v>
      </c>
      <c r="E10" s="16">
        <v>33000</v>
      </c>
      <c r="F10" s="15">
        <v>0.54</v>
      </c>
      <c r="G10" s="47">
        <v>80</v>
      </c>
      <c r="H10" s="55">
        <f>Таблица648[[#This Row],[Коэфициент стоимости]]*Таблица648[[#This Row],[Розничная цена KRW]]</f>
        <v>17820</v>
      </c>
      <c r="I10" s="17" t="str">
        <f>IF($H$1="","Введите курс",Таблица648[[#This Row],[Оптовая цена KRW за 1шт]]/$H$1)</f>
        <v>Введите курс</v>
      </c>
      <c r="J10" s="48"/>
      <c r="K10" s="18">
        <f>Таблица648[[#This Row],[Заказ коробок ]]*Таблица648[[#This Row],[Кол-во шт в коробке]]</f>
        <v>0</v>
      </c>
      <c r="L10" s="54">
        <f>Таблица648[[#This Row],[Общее кол-во шт]]*Таблица648[[#This Row],[Оптовая цена KRW за 1шт]]</f>
        <v>0</v>
      </c>
      <c r="M10" s="19" t="str">
        <f>IFERROR(Таблица648[[#This Row],[Общее кол-во шт]]*Таблица648[[#This Row],[Оптовая цена USD за 1шт]],"")</f>
        <v/>
      </c>
      <c r="N10" s="49"/>
    </row>
    <row r="11" spans="1:14" ht="22.5" customHeight="1">
      <c r="A11" s="44" t="s">
        <v>21075</v>
      </c>
      <c r="B11" s="14">
        <v>8806182504860</v>
      </c>
      <c r="C11" s="50" t="s">
        <v>21076</v>
      </c>
      <c r="D11" s="46" t="s">
        <v>16513</v>
      </c>
      <c r="E11" s="16">
        <v>33000</v>
      </c>
      <c r="F11" s="15">
        <v>0.54</v>
      </c>
      <c r="G11" s="47">
        <v>80</v>
      </c>
      <c r="H11" s="55">
        <f>Таблица648[[#This Row],[Коэфициент стоимости]]*Таблица648[[#This Row],[Розничная цена KRW]]</f>
        <v>17820</v>
      </c>
      <c r="I11" s="17" t="str">
        <f>IF($H$1="","Введите курс",Таблица648[[#This Row],[Оптовая цена KRW за 1шт]]/$H$1)</f>
        <v>Введите курс</v>
      </c>
      <c r="J11" s="48"/>
      <c r="K11" s="18">
        <f>Таблица648[[#This Row],[Заказ коробок ]]*Таблица648[[#This Row],[Кол-во шт в коробке]]</f>
        <v>0</v>
      </c>
      <c r="L11" s="54">
        <f>Таблица648[[#This Row],[Общее кол-во шт]]*Таблица648[[#This Row],[Оптовая цена KRW за 1шт]]</f>
        <v>0</v>
      </c>
      <c r="M11" s="19" t="str">
        <f>IFERROR(Таблица648[[#This Row],[Общее кол-во шт]]*Таблица648[[#This Row],[Оптовая цена USD за 1шт]],"")</f>
        <v/>
      </c>
      <c r="N11" s="49"/>
    </row>
    <row r="12" spans="1:14" ht="22.5" customHeight="1">
      <c r="A12" s="44" t="s">
        <v>21077</v>
      </c>
      <c r="B12" s="14">
        <v>8806182529429</v>
      </c>
      <c r="C12" s="50" t="s">
        <v>17679</v>
      </c>
      <c r="D12" s="46" t="s">
        <v>17676</v>
      </c>
      <c r="E12" s="16">
        <v>22000</v>
      </c>
      <c r="F12" s="15">
        <v>0.54</v>
      </c>
      <c r="G12" s="47">
        <v>72</v>
      </c>
      <c r="H12" s="55">
        <f>Таблица648[[#This Row],[Коэфициент стоимости]]*Таблица648[[#This Row],[Розничная цена KRW]]</f>
        <v>11880</v>
      </c>
      <c r="I12" s="17" t="str">
        <f>IF($H$1="","Введите курс",Таблица648[[#This Row],[Оптовая цена KRW за 1шт]]/$H$1)</f>
        <v>Введите курс</v>
      </c>
      <c r="J12" s="48"/>
      <c r="K12" s="18">
        <f>Таблица648[[#This Row],[Заказ коробок ]]*Таблица648[[#This Row],[Кол-во шт в коробке]]</f>
        <v>0</v>
      </c>
      <c r="L12" s="54">
        <f>Таблица648[[#This Row],[Общее кол-во шт]]*Таблица648[[#This Row],[Оптовая цена KRW за 1шт]]</f>
        <v>0</v>
      </c>
      <c r="M12" s="19" t="str">
        <f>IFERROR(Таблица648[[#This Row],[Общее кол-во шт]]*Таблица648[[#This Row],[Оптовая цена USD за 1шт]],"")</f>
        <v/>
      </c>
      <c r="N12" s="49"/>
    </row>
    <row r="13" spans="1:14" ht="22.5" customHeight="1">
      <c r="A13" s="44" t="s">
        <v>21078</v>
      </c>
      <c r="B13" s="14">
        <v>8806182582394</v>
      </c>
      <c r="C13" s="50" t="s">
        <v>17755</v>
      </c>
      <c r="D13" s="46" t="s">
        <v>17756</v>
      </c>
      <c r="E13" s="16">
        <v>30000</v>
      </c>
      <c r="F13" s="15">
        <v>0.54</v>
      </c>
      <c r="G13" s="47">
        <v>54</v>
      </c>
      <c r="H13" s="55">
        <f>Таблица648[[#This Row],[Коэфициент стоимости]]*Таблица648[[#This Row],[Розничная цена KRW]]</f>
        <v>16200.000000000002</v>
      </c>
      <c r="I13" s="17" t="str">
        <f>IF($H$1="","Введите курс",Таблица648[[#This Row],[Оптовая цена KRW за 1шт]]/$H$1)</f>
        <v>Введите курс</v>
      </c>
      <c r="J13" s="48"/>
      <c r="K13" s="18">
        <f>Таблица648[[#This Row],[Заказ коробок ]]*Таблица648[[#This Row],[Кол-во шт в коробке]]</f>
        <v>0</v>
      </c>
      <c r="L13" s="54">
        <f>Таблица648[[#This Row],[Общее кол-во шт]]*Таблица648[[#This Row],[Оптовая цена KRW за 1шт]]</f>
        <v>0</v>
      </c>
      <c r="M13" s="19" t="str">
        <f>IFERROR(Таблица648[[#This Row],[Общее кол-во шт]]*Таблица648[[#This Row],[Оптовая цена USD за 1шт]],"")</f>
        <v/>
      </c>
      <c r="N13" s="49"/>
    </row>
    <row r="14" spans="1:14" ht="22.5" customHeight="1">
      <c r="A14" s="44" t="s">
        <v>21079</v>
      </c>
      <c r="B14" s="14">
        <v>8806182519314</v>
      </c>
      <c r="C14" s="50" t="s">
        <v>16498</v>
      </c>
      <c r="D14" s="46" t="s">
        <v>16499</v>
      </c>
      <c r="E14" s="16">
        <v>12000</v>
      </c>
      <c r="F14" s="15">
        <v>0.54</v>
      </c>
      <c r="G14" s="47">
        <v>48</v>
      </c>
      <c r="H14" s="55">
        <f>Таблица648[[#This Row],[Коэфициент стоимости]]*Таблица648[[#This Row],[Розничная цена KRW]]</f>
        <v>6480</v>
      </c>
      <c r="I14" s="17" t="str">
        <f>IF($H$1="","Введите курс",Таблица648[[#This Row],[Оптовая цена KRW за 1шт]]/$H$1)</f>
        <v>Введите курс</v>
      </c>
      <c r="J14" s="48"/>
      <c r="K14" s="18">
        <f>Таблица648[[#This Row],[Заказ коробок ]]*Таблица648[[#This Row],[Кол-во шт в коробке]]</f>
        <v>0</v>
      </c>
      <c r="L14" s="54">
        <f>Таблица648[[#This Row],[Общее кол-во шт]]*Таблица648[[#This Row],[Оптовая цена KRW за 1шт]]</f>
        <v>0</v>
      </c>
      <c r="M14" s="19" t="str">
        <f>IFERROR(Таблица648[[#This Row],[Общее кол-во шт]]*Таблица648[[#This Row],[Оптовая цена USD за 1шт]],"")</f>
        <v/>
      </c>
      <c r="N14" s="49"/>
    </row>
    <row r="15" spans="1:14" ht="22.5" customHeight="1">
      <c r="A15" s="44" t="s">
        <v>21080</v>
      </c>
      <c r="B15" s="14">
        <v>8806182529399</v>
      </c>
      <c r="C15" s="50" t="s">
        <v>17675</v>
      </c>
      <c r="D15" s="46" t="s">
        <v>17676</v>
      </c>
      <c r="E15" s="16">
        <v>18000</v>
      </c>
      <c r="F15" s="15">
        <v>0.54</v>
      </c>
      <c r="G15" s="47">
        <v>48</v>
      </c>
      <c r="H15" s="55">
        <f>Таблица648[[#This Row],[Коэфициент стоимости]]*Таблица648[[#This Row],[Розничная цена KRW]]</f>
        <v>9720</v>
      </c>
      <c r="I15" s="17" t="str">
        <f>IF($H$1="","Введите курс",Таблица648[[#This Row],[Оптовая цена KRW за 1шт]]/$H$1)</f>
        <v>Введите курс</v>
      </c>
      <c r="J15" s="48"/>
      <c r="K15" s="18">
        <f>Таблица648[[#This Row],[Заказ коробок ]]*Таблица648[[#This Row],[Кол-во шт в коробке]]</f>
        <v>0</v>
      </c>
      <c r="L15" s="54">
        <f>Таблица648[[#This Row],[Общее кол-во шт]]*Таблица648[[#This Row],[Оптовая цена KRW за 1шт]]</f>
        <v>0</v>
      </c>
      <c r="M15" s="19" t="str">
        <f>IFERROR(Таблица648[[#This Row],[Общее кол-во шт]]*Таблица648[[#This Row],[Оптовая цена USD за 1шт]],"")</f>
        <v/>
      </c>
      <c r="N15" s="49"/>
    </row>
    <row r="16" spans="1:14" ht="22.5" customHeight="1">
      <c r="A16" s="44" t="s">
        <v>21081</v>
      </c>
      <c r="B16" s="14">
        <v>8806182529405</v>
      </c>
      <c r="C16" s="50" t="s">
        <v>17677</v>
      </c>
      <c r="D16" s="46" t="s">
        <v>17676</v>
      </c>
      <c r="E16" s="16">
        <v>18000</v>
      </c>
      <c r="F16" s="15">
        <v>0.54</v>
      </c>
      <c r="G16" s="47">
        <v>48</v>
      </c>
      <c r="H16" s="55">
        <f>Таблица648[[#This Row],[Коэфициент стоимости]]*Таблица648[[#This Row],[Розничная цена KRW]]</f>
        <v>9720</v>
      </c>
      <c r="I16" s="17" t="str">
        <f>IF($H$1="","Введите курс",Таблица648[[#This Row],[Оптовая цена KRW за 1шт]]/$H$1)</f>
        <v>Введите курс</v>
      </c>
      <c r="J16" s="48"/>
      <c r="K16" s="18">
        <f>Таблица648[[#This Row],[Заказ коробок ]]*Таблица648[[#This Row],[Кол-во шт в коробке]]</f>
        <v>0</v>
      </c>
      <c r="L16" s="54">
        <f>Таблица648[[#This Row],[Общее кол-во шт]]*Таблица648[[#This Row],[Оптовая цена KRW за 1шт]]</f>
        <v>0</v>
      </c>
      <c r="M16" s="19" t="str">
        <f>IFERROR(Таблица648[[#This Row],[Общее кол-во шт]]*Таблица648[[#This Row],[Оптовая цена USD за 1шт]],"")</f>
        <v/>
      </c>
      <c r="N16" s="49"/>
    </row>
    <row r="17" spans="1:14" ht="22.5" customHeight="1">
      <c r="A17" s="44" t="s">
        <v>21082</v>
      </c>
      <c r="B17" s="14">
        <v>8806182565786</v>
      </c>
      <c r="C17" s="50" t="s">
        <v>17703</v>
      </c>
      <c r="D17" s="46" t="s">
        <v>17704</v>
      </c>
      <c r="E17" s="16">
        <v>38000</v>
      </c>
      <c r="F17" s="15">
        <v>0.54</v>
      </c>
      <c r="G17" s="47">
        <v>48</v>
      </c>
      <c r="H17" s="55">
        <f>Таблица648[[#This Row],[Коэфициент стоимости]]*Таблица648[[#This Row],[Розничная цена KRW]]</f>
        <v>20520</v>
      </c>
      <c r="I17" s="17" t="str">
        <f>IF($H$1="","Введите курс",Таблица648[[#This Row],[Оптовая цена KRW за 1шт]]/$H$1)</f>
        <v>Введите курс</v>
      </c>
      <c r="J17" s="48"/>
      <c r="K17" s="18">
        <f>Таблица648[[#This Row],[Заказ коробок ]]*Таблица648[[#This Row],[Кол-во шт в коробке]]</f>
        <v>0</v>
      </c>
      <c r="L17" s="54">
        <f>Таблица648[[#This Row],[Общее кол-во шт]]*Таблица648[[#This Row],[Оптовая цена KRW за 1шт]]</f>
        <v>0</v>
      </c>
      <c r="M17" s="19" t="str">
        <f>IFERROR(Таблица648[[#This Row],[Общее кол-во шт]]*Таблица648[[#This Row],[Оптовая цена USD за 1шт]],"")</f>
        <v/>
      </c>
      <c r="N17" s="49"/>
    </row>
    <row r="18" spans="1:14" ht="22.5" customHeight="1">
      <c r="A18" s="44" t="s">
        <v>21083</v>
      </c>
      <c r="B18" s="14">
        <v>8806182579202</v>
      </c>
      <c r="C18" s="50" t="s">
        <v>17743</v>
      </c>
      <c r="D18" s="46" t="s">
        <v>17744</v>
      </c>
      <c r="E18" s="16">
        <v>19000</v>
      </c>
      <c r="F18" s="15">
        <v>0.54</v>
      </c>
      <c r="G18" s="47">
        <v>48</v>
      </c>
      <c r="H18" s="55">
        <f>Таблица648[[#This Row],[Коэфициент стоимости]]*Таблица648[[#This Row],[Розничная цена KRW]]</f>
        <v>10260</v>
      </c>
      <c r="I18" s="17" t="str">
        <f>IF($H$1="","Введите курс",Таблица648[[#This Row],[Оптовая цена KRW за 1шт]]/$H$1)</f>
        <v>Введите курс</v>
      </c>
      <c r="J18" s="48"/>
      <c r="K18" s="18">
        <f>Таблица648[[#This Row],[Заказ коробок ]]*Таблица648[[#This Row],[Кол-во шт в коробке]]</f>
        <v>0</v>
      </c>
      <c r="L18" s="54">
        <f>Таблица648[[#This Row],[Общее кол-во шт]]*Таблица648[[#This Row],[Оптовая цена KRW за 1шт]]</f>
        <v>0</v>
      </c>
      <c r="M18" s="19" t="str">
        <f>IFERROR(Таблица648[[#This Row],[Общее кол-во шт]]*Таблица648[[#This Row],[Оптовая цена USD за 1шт]],"")</f>
        <v/>
      </c>
      <c r="N18" s="49"/>
    </row>
    <row r="19" spans="1:14" ht="22.5" customHeight="1">
      <c r="A19" s="44" t="s">
        <v>21084</v>
      </c>
      <c r="B19" s="14">
        <v>8806182579219</v>
      </c>
      <c r="C19" s="50" t="s">
        <v>17745</v>
      </c>
      <c r="D19" s="46" t="s">
        <v>17746</v>
      </c>
      <c r="E19" s="16">
        <v>19000</v>
      </c>
      <c r="F19" s="15">
        <v>0.54</v>
      </c>
      <c r="G19" s="47">
        <v>48</v>
      </c>
      <c r="H19" s="55">
        <f>Таблица648[[#This Row],[Коэфициент стоимости]]*Таблица648[[#This Row],[Розничная цена KRW]]</f>
        <v>10260</v>
      </c>
      <c r="I19" s="17" t="str">
        <f>IF($H$1="","Введите курс",Таблица648[[#This Row],[Оптовая цена KRW за 1шт]]/$H$1)</f>
        <v>Введите курс</v>
      </c>
      <c r="J19" s="48"/>
      <c r="K19" s="18">
        <f>Таблица648[[#This Row],[Заказ коробок ]]*Таблица648[[#This Row],[Кол-во шт в коробке]]</f>
        <v>0</v>
      </c>
      <c r="L19" s="54">
        <f>Таблица648[[#This Row],[Общее кол-во шт]]*Таблица648[[#This Row],[Оптовая цена KRW за 1шт]]</f>
        <v>0</v>
      </c>
      <c r="M19" s="19" t="str">
        <f>IFERROR(Таблица648[[#This Row],[Общее кол-во шт]]*Таблица648[[#This Row],[Оптовая цена USD за 1шт]],"")</f>
        <v/>
      </c>
      <c r="N19" s="49"/>
    </row>
    <row r="20" spans="1:14" ht="22.5" customHeight="1">
      <c r="A20" s="44" t="s">
        <v>21085</v>
      </c>
      <c r="B20" s="14">
        <v>8806182502866</v>
      </c>
      <c r="C20" s="50" t="s">
        <v>16555</v>
      </c>
      <c r="D20" s="46" t="s">
        <v>16556</v>
      </c>
      <c r="E20" s="16">
        <v>27000</v>
      </c>
      <c r="F20" s="15">
        <v>0.54</v>
      </c>
      <c r="G20" s="47">
        <v>36</v>
      </c>
      <c r="H20" s="55">
        <f>Таблица648[[#This Row],[Коэфициент стоимости]]*Таблица648[[#This Row],[Розничная цена KRW]]</f>
        <v>14580.000000000002</v>
      </c>
      <c r="I20" s="17" t="str">
        <f>IF($H$1="","Введите курс",Таблица648[[#This Row],[Оптовая цена KRW за 1шт]]/$H$1)</f>
        <v>Введите курс</v>
      </c>
      <c r="J20" s="48"/>
      <c r="K20" s="18">
        <f>Таблица648[[#This Row],[Заказ коробок ]]*Таблица648[[#This Row],[Кол-во шт в коробке]]</f>
        <v>0</v>
      </c>
      <c r="L20" s="54">
        <f>Таблица648[[#This Row],[Общее кол-во шт]]*Таблица648[[#This Row],[Оптовая цена KRW за 1шт]]</f>
        <v>0</v>
      </c>
      <c r="M20" s="19" t="str">
        <f>IFERROR(Таблица648[[#This Row],[Общее кол-во шт]]*Таблица648[[#This Row],[Оптовая цена USD за 1шт]],"")</f>
        <v/>
      </c>
      <c r="N20" s="49"/>
    </row>
    <row r="21" spans="1:14" ht="22.5" customHeight="1">
      <c r="A21" s="44" t="s">
        <v>21086</v>
      </c>
      <c r="B21" s="14">
        <v>8806182502873</v>
      </c>
      <c r="C21" s="50" t="s">
        <v>16557</v>
      </c>
      <c r="D21" s="46" t="s">
        <v>16558</v>
      </c>
      <c r="E21" s="16">
        <v>24000</v>
      </c>
      <c r="F21" s="15">
        <v>0.54</v>
      </c>
      <c r="G21" s="47">
        <v>36</v>
      </c>
      <c r="H21" s="55">
        <f>Таблица648[[#This Row],[Коэфициент стоимости]]*Таблица648[[#This Row],[Розничная цена KRW]]</f>
        <v>12960</v>
      </c>
      <c r="I21" s="17" t="str">
        <f>IF($H$1="","Введите курс",Таблица648[[#This Row],[Оптовая цена KRW за 1шт]]/$H$1)</f>
        <v>Введите курс</v>
      </c>
      <c r="J21" s="48"/>
      <c r="K21" s="18">
        <f>Таблица648[[#This Row],[Заказ коробок ]]*Таблица648[[#This Row],[Кол-во шт в коробке]]</f>
        <v>0</v>
      </c>
      <c r="L21" s="54">
        <f>Таблица648[[#This Row],[Общее кол-во шт]]*Таблица648[[#This Row],[Оптовая цена KRW за 1шт]]</f>
        <v>0</v>
      </c>
      <c r="M21" s="19" t="str">
        <f>IFERROR(Таблица648[[#This Row],[Общее кол-во шт]]*Таблица648[[#This Row],[Оптовая цена USD за 1шт]],"")</f>
        <v/>
      </c>
      <c r="N21" s="49"/>
    </row>
    <row r="22" spans="1:14" ht="22.5" customHeight="1">
      <c r="A22" s="44" t="s">
        <v>21087</v>
      </c>
      <c r="B22" s="14">
        <v>8806182564413</v>
      </c>
      <c r="C22" s="50" t="s">
        <v>17699</v>
      </c>
      <c r="D22" s="46" t="s">
        <v>17700</v>
      </c>
      <c r="E22" s="16">
        <v>18000</v>
      </c>
      <c r="F22" s="15">
        <v>0.54</v>
      </c>
      <c r="G22" s="47">
        <v>36</v>
      </c>
      <c r="H22" s="55">
        <f>Таблица648[[#This Row],[Коэфициент стоимости]]*Таблица648[[#This Row],[Розничная цена KRW]]</f>
        <v>9720</v>
      </c>
      <c r="I22" s="17" t="str">
        <f>IF($H$1="","Введите курс",Таблица648[[#This Row],[Оптовая цена KRW за 1шт]]/$H$1)</f>
        <v>Введите курс</v>
      </c>
      <c r="J22" s="48"/>
      <c r="K22" s="18">
        <f>Таблица648[[#This Row],[Заказ коробок ]]*Таблица648[[#This Row],[Кол-во шт в коробке]]</f>
        <v>0</v>
      </c>
      <c r="L22" s="54">
        <f>Таблица648[[#This Row],[Общее кол-во шт]]*Таблица648[[#This Row],[Оптовая цена KRW за 1шт]]</f>
        <v>0</v>
      </c>
      <c r="M22" s="19" t="str">
        <f>IFERROR(Таблица648[[#This Row],[Общее кол-во шт]]*Таблица648[[#This Row],[Оптовая цена USD за 1шт]],"")</f>
        <v/>
      </c>
      <c r="N22" s="49"/>
    </row>
    <row r="23" spans="1:14" ht="22.5" customHeight="1">
      <c r="A23" s="44" t="s">
        <v>21088</v>
      </c>
      <c r="B23" s="14">
        <v>8806182572517</v>
      </c>
      <c r="C23" s="50" t="s">
        <v>17713</v>
      </c>
      <c r="D23" s="46" t="s">
        <v>17714</v>
      </c>
      <c r="E23" s="16">
        <v>9900</v>
      </c>
      <c r="F23" s="15">
        <v>0.54</v>
      </c>
      <c r="G23" s="47">
        <v>36</v>
      </c>
      <c r="H23" s="55">
        <f>Таблица648[[#This Row],[Коэфициент стоимости]]*Таблица648[[#This Row],[Розничная цена KRW]]</f>
        <v>5346</v>
      </c>
      <c r="I23" s="17" t="str">
        <f>IF($H$1="","Введите курс",Таблица648[[#This Row],[Оптовая цена KRW за 1шт]]/$H$1)</f>
        <v>Введите курс</v>
      </c>
      <c r="J23" s="48"/>
      <c r="K23" s="18">
        <f>Таблица648[[#This Row],[Заказ коробок ]]*Таблица648[[#This Row],[Кол-во шт в коробке]]</f>
        <v>0</v>
      </c>
      <c r="L23" s="54">
        <f>Таблица648[[#This Row],[Общее кол-во шт]]*Таблица648[[#This Row],[Оптовая цена KRW за 1шт]]</f>
        <v>0</v>
      </c>
      <c r="M23" s="19" t="str">
        <f>IFERROR(Таблица648[[#This Row],[Общее кол-во шт]]*Таблица648[[#This Row],[Оптовая цена USD за 1шт]],"")</f>
        <v/>
      </c>
      <c r="N23" s="49"/>
    </row>
    <row r="24" spans="1:14" ht="22.5" customHeight="1">
      <c r="A24" s="44" t="s">
        <v>21089</v>
      </c>
      <c r="B24" s="14">
        <v>8806182579950</v>
      </c>
      <c r="C24" s="50" t="s">
        <v>21090</v>
      </c>
      <c r="D24" s="46" t="s">
        <v>21091</v>
      </c>
      <c r="E24" s="16">
        <v>69000</v>
      </c>
      <c r="F24" s="15">
        <v>0.54</v>
      </c>
      <c r="G24" s="47">
        <v>24</v>
      </c>
      <c r="H24" s="55">
        <f>Таблица648[[#This Row],[Коэфициент стоимости]]*Таблица648[[#This Row],[Розничная цена KRW]]</f>
        <v>37260</v>
      </c>
      <c r="I24" s="17" t="str">
        <f>IF($H$1="","Введите курс",Таблица648[[#This Row],[Оптовая цена KRW за 1шт]]/$H$1)</f>
        <v>Введите курс</v>
      </c>
      <c r="J24" s="48"/>
      <c r="K24" s="18">
        <f>Таблица648[[#This Row],[Заказ коробок ]]*Таблица648[[#This Row],[Кол-во шт в коробке]]</f>
        <v>0</v>
      </c>
      <c r="L24" s="54">
        <f>Таблица648[[#This Row],[Общее кол-во шт]]*Таблица648[[#This Row],[Оптовая цена KRW за 1шт]]</f>
        <v>0</v>
      </c>
      <c r="M24" s="19" t="str">
        <f>IFERROR(Таблица648[[#This Row],[Общее кол-во шт]]*Таблица648[[#This Row],[Оптовая цена USD за 1шт]],"")</f>
        <v/>
      </c>
      <c r="N24" s="49"/>
    </row>
    <row r="25" spans="1:14" ht="22.5" customHeight="1">
      <c r="A25" s="44" t="s">
        <v>21092</v>
      </c>
      <c r="B25" s="14">
        <v>8806182579967</v>
      </c>
      <c r="C25" s="50" t="s">
        <v>21093</v>
      </c>
      <c r="D25" s="46" t="s">
        <v>21094</v>
      </c>
      <c r="E25" s="16">
        <v>69000</v>
      </c>
      <c r="F25" s="15">
        <v>0.54</v>
      </c>
      <c r="G25" s="47">
        <v>24</v>
      </c>
      <c r="H25" s="55">
        <f>Таблица648[[#This Row],[Коэфициент стоимости]]*Таблица648[[#This Row],[Розничная цена KRW]]</f>
        <v>37260</v>
      </c>
      <c r="I25" s="17" t="str">
        <f>IF($H$1="","Введите курс",Таблица648[[#This Row],[Оптовая цена KRW за 1шт]]/$H$1)</f>
        <v>Введите курс</v>
      </c>
      <c r="J25" s="48"/>
      <c r="K25" s="18">
        <f>Таблица648[[#This Row],[Заказ коробок ]]*Таблица648[[#This Row],[Кол-во шт в коробке]]</f>
        <v>0</v>
      </c>
      <c r="L25" s="54">
        <f>Таблица648[[#This Row],[Общее кол-во шт]]*Таблица648[[#This Row],[Оптовая цена KRW за 1шт]]</f>
        <v>0</v>
      </c>
      <c r="M25" s="19" t="str">
        <f>IFERROR(Таблица648[[#This Row],[Общее кол-во шт]]*Таблица648[[#This Row],[Оптовая цена USD за 1шт]],"")</f>
        <v/>
      </c>
      <c r="N25" s="49"/>
    </row>
    <row r="26" spans="1:14" ht="22.5" customHeight="1">
      <c r="A26" s="44" t="s">
        <v>21095</v>
      </c>
      <c r="B26" s="14">
        <v>8806182584404</v>
      </c>
      <c r="C26" s="50" t="s">
        <v>17830</v>
      </c>
      <c r="D26" s="46" t="s">
        <v>17831</v>
      </c>
      <c r="E26" s="16">
        <v>11000</v>
      </c>
      <c r="F26" s="15">
        <v>0.54</v>
      </c>
      <c r="G26" s="47">
        <v>24</v>
      </c>
      <c r="H26" s="55">
        <f>Таблица648[[#This Row],[Коэфициент стоимости]]*Таблица648[[#This Row],[Розничная цена KRW]]</f>
        <v>5940</v>
      </c>
      <c r="I26" s="17" t="str">
        <f>IF($H$1="","Введите курс",Таблица648[[#This Row],[Оптовая цена KRW за 1шт]]/$H$1)</f>
        <v>Введите курс</v>
      </c>
      <c r="J26" s="48"/>
      <c r="K26" s="18">
        <f>Таблица648[[#This Row],[Заказ коробок ]]*Таблица648[[#This Row],[Кол-во шт в коробке]]</f>
        <v>0</v>
      </c>
      <c r="L26" s="54">
        <f>Таблица648[[#This Row],[Общее кол-во шт]]*Таблица648[[#This Row],[Оптовая цена KRW за 1шт]]</f>
        <v>0</v>
      </c>
      <c r="M26" s="19" t="str">
        <f>IFERROR(Таблица648[[#This Row],[Общее кол-во шт]]*Таблица648[[#This Row],[Оптовая цена USD за 1шт]],"")</f>
        <v/>
      </c>
      <c r="N26" s="49"/>
    </row>
    <row r="27" spans="1:14" ht="22.5" customHeight="1">
      <c r="A27" s="44" t="s">
        <v>21096</v>
      </c>
      <c r="B27" s="14">
        <v>8801051482935</v>
      </c>
      <c r="C27" s="50" t="s">
        <v>21097</v>
      </c>
      <c r="D27" s="46" t="s">
        <v>21098</v>
      </c>
      <c r="E27" s="16">
        <v>4500</v>
      </c>
      <c r="F27" s="15">
        <v>0.54</v>
      </c>
      <c r="G27" s="47">
        <v>24</v>
      </c>
      <c r="H27" s="55">
        <f>Таблица648[[#This Row],[Коэфициент стоимости]]*Таблица648[[#This Row],[Розничная цена KRW]]</f>
        <v>2430</v>
      </c>
      <c r="I27" s="17" t="str">
        <f>IF($H$1="","Введите курс",Таблица648[[#This Row],[Оптовая цена KRW за 1шт]]/$H$1)</f>
        <v>Введите курс</v>
      </c>
      <c r="J27" s="48"/>
      <c r="K27" s="18">
        <f>Таблица648[[#This Row],[Заказ коробок ]]*Таблица648[[#This Row],[Кол-во шт в коробке]]</f>
        <v>0</v>
      </c>
      <c r="L27" s="54">
        <f>Таблица648[[#This Row],[Общее кол-во шт]]*Таблица648[[#This Row],[Оптовая цена KRW за 1шт]]</f>
        <v>0</v>
      </c>
      <c r="M27" s="19" t="str">
        <f>IFERROR(Таблица648[[#This Row],[Общее кол-во шт]]*Таблица648[[#This Row],[Оптовая цена USD за 1шт]],"")</f>
        <v/>
      </c>
      <c r="N27" s="49"/>
    </row>
    <row r="28" spans="1:14" ht="22.5" customHeight="1">
      <c r="A28" s="44" t="s">
        <v>21099</v>
      </c>
      <c r="B28" s="14">
        <v>8806182551000</v>
      </c>
      <c r="C28" s="50" t="s">
        <v>16504</v>
      </c>
      <c r="D28" s="46" t="s">
        <v>16503</v>
      </c>
      <c r="E28" s="16">
        <v>12000</v>
      </c>
      <c r="F28" s="15">
        <v>0.54</v>
      </c>
      <c r="G28" s="47">
        <v>18</v>
      </c>
      <c r="H28" s="55">
        <f>Таблица648[[#This Row],[Коэфициент стоимости]]*Таблица648[[#This Row],[Розничная цена KRW]]</f>
        <v>6480</v>
      </c>
      <c r="I28" s="17" t="str">
        <f>IF($H$1="","Введите курс",Таблица648[[#This Row],[Оптовая цена KRW за 1шт]]/$H$1)</f>
        <v>Введите курс</v>
      </c>
      <c r="J28" s="48"/>
      <c r="K28" s="18">
        <f>Таблица648[[#This Row],[Заказ коробок ]]*Таблица648[[#This Row],[Кол-во шт в коробке]]</f>
        <v>0</v>
      </c>
      <c r="L28" s="54">
        <f>Таблица648[[#This Row],[Общее кол-во шт]]*Таблица648[[#This Row],[Оптовая цена KRW за 1шт]]</f>
        <v>0</v>
      </c>
      <c r="M28" s="19" t="str">
        <f>IFERROR(Таблица648[[#This Row],[Общее кол-во шт]]*Таблица648[[#This Row],[Оптовая цена USD за 1шт]],"")</f>
        <v/>
      </c>
      <c r="N28" s="49"/>
    </row>
    <row r="29" spans="1:14" ht="22.5" customHeight="1">
      <c r="A29" s="44" t="s">
        <v>21100</v>
      </c>
      <c r="B29" s="14">
        <v>8806182584398</v>
      </c>
      <c r="C29" s="50" t="s">
        <v>17829</v>
      </c>
      <c r="D29" s="46" t="s">
        <v>17828</v>
      </c>
      <c r="E29" s="16">
        <v>14000</v>
      </c>
      <c r="F29" s="15">
        <v>0.54</v>
      </c>
      <c r="G29" s="47">
        <v>18</v>
      </c>
      <c r="H29" s="55">
        <f>Таблица648[[#This Row],[Коэфициент стоимости]]*Таблица648[[#This Row],[Розничная цена KRW]]</f>
        <v>7560.0000000000009</v>
      </c>
      <c r="I29" s="17" t="str">
        <f>IF($H$1="","Введите курс",Таблица648[[#This Row],[Оптовая цена KRW за 1шт]]/$H$1)</f>
        <v>Введите курс</v>
      </c>
      <c r="J29" s="48"/>
      <c r="K29" s="18">
        <f>Таблица648[[#This Row],[Заказ коробок ]]*Таблица648[[#This Row],[Кол-во шт в коробке]]</f>
        <v>0</v>
      </c>
      <c r="L29" s="54">
        <f>Таблица648[[#This Row],[Общее кол-во шт]]*Таблица648[[#This Row],[Оптовая цена KRW за 1шт]]</f>
        <v>0</v>
      </c>
      <c r="M29" s="19" t="str">
        <f>IFERROR(Таблица648[[#This Row],[Общее кол-во шт]]*Таблица648[[#This Row],[Оптовая цена USD за 1шт]],"")</f>
        <v/>
      </c>
      <c r="N29" s="49"/>
    </row>
    <row r="30" spans="1:14" ht="22.5" customHeight="1">
      <c r="A30" s="44" t="s">
        <v>21101</v>
      </c>
      <c r="B30" s="14">
        <v>8806182519260</v>
      </c>
      <c r="C30" s="50" t="s">
        <v>21102</v>
      </c>
      <c r="D30" s="46" t="s">
        <v>21103</v>
      </c>
      <c r="E30" s="16">
        <v>8500</v>
      </c>
      <c r="F30" s="15">
        <v>0.54</v>
      </c>
      <c r="G30" s="47">
        <v>12</v>
      </c>
      <c r="H30" s="55">
        <f>Таблица648[[#This Row],[Коэфициент стоимости]]*Таблица648[[#This Row],[Розничная цена KRW]]</f>
        <v>4590</v>
      </c>
      <c r="I30" s="17" t="str">
        <f>IF($H$1="","Введите курс",Таблица648[[#This Row],[Оптовая цена KRW за 1шт]]/$H$1)</f>
        <v>Введите курс</v>
      </c>
      <c r="J30" s="48"/>
      <c r="K30" s="18">
        <f>Таблица648[[#This Row],[Заказ коробок ]]*Таблица648[[#This Row],[Кол-во шт в коробке]]</f>
        <v>0</v>
      </c>
      <c r="L30" s="54">
        <f>Таблица648[[#This Row],[Общее кол-во шт]]*Таблица648[[#This Row],[Оптовая цена KRW за 1шт]]</f>
        <v>0</v>
      </c>
      <c r="M30" s="19" t="str">
        <f>IFERROR(Таблица648[[#This Row],[Общее кол-во шт]]*Таблица648[[#This Row],[Оптовая цена USD за 1шт]],"")</f>
        <v/>
      </c>
      <c r="N30" s="49"/>
    </row>
    <row r="31" spans="1:14" ht="22.5" customHeight="1">
      <c r="A31" s="44" t="s">
        <v>21104</v>
      </c>
      <c r="B31" s="14">
        <v>8806182519277</v>
      </c>
      <c r="C31" s="50" t="s">
        <v>16500</v>
      </c>
      <c r="D31" s="46" t="s">
        <v>16501</v>
      </c>
      <c r="E31" s="16">
        <v>12000</v>
      </c>
      <c r="F31" s="15">
        <v>0.54</v>
      </c>
      <c r="G31" s="47">
        <v>9</v>
      </c>
      <c r="H31" s="55">
        <f>Таблица648[[#This Row],[Коэфициент стоимости]]*Таблица648[[#This Row],[Розничная цена KRW]]</f>
        <v>6480</v>
      </c>
      <c r="I31" s="17" t="str">
        <f>IF($H$1="","Введите курс",Таблица648[[#This Row],[Оптовая цена KRW за 1шт]]/$H$1)</f>
        <v>Введите курс</v>
      </c>
      <c r="J31" s="48"/>
      <c r="K31" s="18">
        <f>Таблица648[[#This Row],[Заказ коробок ]]*Таблица648[[#This Row],[Кол-во шт в коробке]]</f>
        <v>0</v>
      </c>
      <c r="L31" s="54">
        <f>Таблица648[[#This Row],[Общее кол-во шт]]*Таблица648[[#This Row],[Оптовая цена KRW за 1шт]]</f>
        <v>0</v>
      </c>
      <c r="M31" s="19" t="str">
        <f>IFERROR(Таблица648[[#This Row],[Общее кол-во шт]]*Таблица648[[#This Row],[Оптовая цена USD за 1шт]],"")</f>
        <v/>
      </c>
      <c r="N31" s="49"/>
    </row>
    <row r="32" spans="1:14" ht="22.5" customHeight="1">
      <c r="A32" s="44" t="s">
        <v>21105</v>
      </c>
      <c r="B32" s="14">
        <v>8806182574986</v>
      </c>
      <c r="C32" s="50" t="s">
        <v>21106</v>
      </c>
      <c r="D32" s="46" t="s">
        <v>21107</v>
      </c>
      <c r="E32" s="16">
        <v>5500</v>
      </c>
      <c r="F32" s="15">
        <v>0.54</v>
      </c>
      <c r="G32" s="47">
        <v>8</v>
      </c>
      <c r="H32" s="55">
        <f>Таблица648[[#This Row],[Коэфициент стоимости]]*Таблица648[[#This Row],[Розничная цена KRW]]</f>
        <v>2970</v>
      </c>
      <c r="I32" s="17" t="str">
        <f>IF($H$1="","Введите курс",Таблица648[[#This Row],[Оптовая цена KRW за 1шт]]/$H$1)</f>
        <v>Введите курс</v>
      </c>
      <c r="J32" s="48"/>
      <c r="K32" s="18">
        <f>Таблица648[[#This Row],[Заказ коробок ]]*Таблица648[[#This Row],[Кол-во шт в коробке]]</f>
        <v>0</v>
      </c>
      <c r="L32" s="54">
        <f>Таблица648[[#This Row],[Общее кол-во шт]]*Таблица648[[#This Row],[Оптовая цена KRW за 1шт]]</f>
        <v>0</v>
      </c>
      <c r="M32" s="19" t="str">
        <f>IFERROR(Таблица648[[#This Row],[Общее кол-во шт]]*Таблица648[[#This Row],[Оптовая цена USD за 1шт]],"")</f>
        <v/>
      </c>
      <c r="N32" s="49"/>
    </row>
    <row r="33" spans="1:14" ht="22.5" customHeight="1">
      <c r="A33" s="44" t="s">
        <v>21108</v>
      </c>
      <c r="B33" s="14">
        <v>8806182574993</v>
      </c>
      <c r="C33" s="50" t="s">
        <v>21109</v>
      </c>
      <c r="D33" s="46" t="s">
        <v>21110</v>
      </c>
      <c r="E33" s="16">
        <v>5500</v>
      </c>
      <c r="F33" s="15">
        <v>0.54</v>
      </c>
      <c r="G33" s="47">
        <v>8</v>
      </c>
      <c r="H33" s="55">
        <f>Таблица648[[#This Row],[Коэфициент стоимости]]*Таблица648[[#This Row],[Розничная цена KRW]]</f>
        <v>2970</v>
      </c>
      <c r="I33" s="17" t="str">
        <f>IF($H$1="","Введите курс",Таблица648[[#This Row],[Оптовая цена KRW за 1шт]]/$H$1)</f>
        <v>Введите курс</v>
      </c>
      <c r="J33" s="48"/>
      <c r="K33" s="18">
        <f>Таблица648[[#This Row],[Заказ коробок ]]*Таблица648[[#This Row],[Кол-во шт в коробке]]</f>
        <v>0</v>
      </c>
      <c r="L33" s="54">
        <f>Таблица648[[#This Row],[Общее кол-во шт]]*Таблица648[[#This Row],[Оптовая цена KRW за 1шт]]</f>
        <v>0</v>
      </c>
      <c r="M33" s="19" t="str">
        <f>IFERROR(Таблица648[[#This Row],[Общее кол-во шт]]*Таблица648[[#This Row],[Оптовая цена USD за 1шт]],"")</f>
        <v/>
      </c>
      <c r="N33" s="49"/>
    </row>
    <row r="34" spans="1:14" ht="22.5" customHeight="1">
      <c r="A34" s="44" t="s">
        <v>21111</v>
      </c>
      <c r="B34" s="14">
        <v>8806182575006</v>
      </c>
      <c r="C34" s="50" t="s">
        <v>16505</v>
      </c>
      <c r="D34" s="46" t="s">
        <v>16506</v>
      </c>
      <c r="E34" s="16">
        <v>5500</v>
      </c>
      <c r="F34" s="15">
        <v>0.54</v>
      </c>
      <c r="G34" s="47">
        <v>8</v>
      </c>
      <c r="H34" s="55">
        <f>Таблица648[[#This Row],[Коэфициент стоимости]]*Таблица648[[#This Row],[Розничная цена KRW]]</f>
        <v>2970</v>
      </c>
      <c r="I34" s="17" t="str">
        <f>IF($H$1="","Введите курс",Таблица648[[#This Row],[Оптовая цена KRW за 1шт]]/$H$1)</f>
        <v>Введите курс</v>
      </c>
      <c r="J34" s="48"/>
      <c r="K34" s="18">
        <f>Таблица648[[#This Row],[Заказ коробок ]]*Таблица648[[#This Row],[Кол-во шт в коробке]]</f>
        <v>0</v>
      </c>
      <c r="L34" s="54">
        <f>Таблица648[[#This Row],[Общее кол-во шт]]*Таблица648[[#This Row],[Оптовая цена KRW за 1шт]]</f>
        <v>0</v>
      </c>
      <c r="M34" s="19" t="str">
        <f>IFERROR(Таблица648[[#This Row],[Общее кол-во шт]]*Таблица648[[#This Row],[Оптовая цена USD за 1шт]],"")</f>
        <v/>
      </c>
      <c r="N34" s="49"/>
    </row>
    <row r="35" spans="1:14" ht="22.5" customHeight="1">
      <c r="A35" s="44" t="s">
        <v>21112</v>
      </c>
      <c r="B35" s="14">
        <v>8806182576348</v>
      </c>
      <c r="C35" s="50" t="s">
        <v>16507</v>
      </c>
      <c r="D35" s="46" t="s">
        <v>16508</v>
      </c>
      <c r="E35" s="16">
        <v>5500</v>
      </c>
      <c r="F35" s="15">
        <v>0.54</v>
      </c>
      <c r="G35" s="47">
        <v>8</v>
      </c>
      <c r="H35" s="55">
        <f>Таблица648[[#This Row],[Коэфициент стоимости]]*Таблица648[[#This Row],[Розничная цена KRW]]</f>
        <v>2970</v>
      </c>
      <c r="I35" s="17" t="str">
        <f>IF($H$1="","Введите курс",Таблица648[[#This Row],[Оптовая цена KRW за 1шт]]/$H$1)</f>
        <v>Введите курс</v>
      </c>
      <c r="J35" s="48"/>
      <c r="K35" s="18">
        <f>Таблица648[[#This Row],[Заказ коробок ]]*Таблица648[[#This Row],[Кол-во шт в коробке]]</f>
        <v>0</v>
      </c>
      <c r="L35" s="54">
        <f>Таблица648[[#This Row],[Общее кол-во шт]]*Таблица648[[#This Row],[Оптовая цена KRW за 1шт]]</f>
        <v>0</v>
      </c>
      <c r="M35" s="19" t="str">
        <f>IFERROR(Таблица648[[#This Row],[Общее кол-во шт]]*Таблица648[[#This Row],[Оптовая цена USD за 1шт]],"")</f>
        <v/>
      </c>
      <c r="N35" s="49"/>
    </row>
    <row r="36" spans="1:14" ht="22.5" customHeight="1">
      <c r="A36" s="44" t="s">
        <v>21113</v>
      </c>
      <c r="B36" s="14">
        <v>8806182576355</v>
      </c>
      <c r="C36" s="50" t="s">
        <v>16509</v>
      </c>
      <c r="D36" s="46" t="s">
        <v>16510</v>
      </c>
      <c r="E36" s="16">
        <v>5500</v>
      </c>
      <c r="F36" s="15">
        <v>0.54</v>
      </c>
      <c r="G36" s="47">
        <v>8</v>
      </c>
      <c r="H36" s="55">
        <f>Таблица648[[#This Row],[Коэфициент стоимости]]*Таблица648[[#This Row],[Розничная цена KRW]]</f>
        <v>2970</v>
      </c>
      <c r="I36" s="17" t="str">
        <f>IF($H$1="","Введите курс",Таблица648[[#This Row],[Оптовая цена KRW за 1шт]]/$H$1)</f>
        <v>Введите курс</v>
      </c>
      <c r="J36" s="48"/>
      <c r="K36" s="18">
        <f>Таблица648[[#This Row],[Заказ коробок ]]*Таблица648[[#This Row],[Кол-во шт в коробке]]</f>
        <v>0</v>
      </c>
      <c r="L36" s="54">
        <f>Таблица648[[#This Row],[Общее кол-во шт]]*Таблица648[[#This Row],[Оптовая цена KRW за 1шт]]</f>
        <v>0</v>
      </c>
      <c r="M36" s="19" t="str">
        <f>IFERROR(Таблица648[[#This Row],[Общее кол-во шт]]*Таблица648[[#This Row],[Оптовая цена USD за 1шт]],"")</f>
        <v/>
      </c>
      <c r="N36" s="49"/>
    </row>
    <row r="37" spans="1:14" ht="22.5" customHeight="1">
      <c r="A37" s="44" t="s">
        <v>21114</v>
      </c>
      <c r="B37" s="14">
        <v>8806182528613</v>
      </c>
      <c r="C37" s="50" t="s">
        <v>21115</v>
      </c>
      <c r="D37" s="46" t="s">
        <v>16511</v>
      </c>
      <c r="E37" s="16">
        <v>38000</v>
      </c>
      <c r="F37" s="15">
        <v>0.54</v>
      </c>
      <c r="G37" s="47">
        <v>10</v>
      </c>
      <c r="H37" s="55">
        <f>Таблица648[[#This Row],[Коэфициент стоимости]]*Таблица648[[#This Row],[Розничная цена KRW]]</f>
        <v>20520</v>
      </c>
      <c r="I37" s="17" t="str">
        <f>IF($H$1="","Введите курс",Таблица648[[#This Row],[Оптовая цена KRW за 1шт]]/$H$1)</f>
        <v>Введите курс</v>
      </c>
      <c r="J37" s="48"/>
      <c r="K37" s="18">
        <f>Таблица648[[#This Row],[Заказ коробок ]]*Таблица648[[#This Row],[Кол-во шт в коробке]]</f>
        <v>0</v>
      </c>
      <c r="L37" s="54">
        <f>Таблица648[[#This Row],[Общее кол-во шт]]*Таблица648[[#This Row],[Оптовая цена KRW за 1шт]]</f>
        <v>0</v>
      </c>
      <c r="M37" s="19" t="str">
        <f>IFERROR(Таблица648[[#This Row],[Общее кол-во шт]]*Таблица648[[#This Row],[Оптовая цена USD за 1шт]],"")</f>
        <v/>
      </c>
      <c r="N37" s="49"/>
    </row>
    <row r="38" spans="1:14" ht="22.5" customHeight="1">
      <c r="A38" s="44" t="s">
        <v>21116</v>
      </c>
      <c r="B38" s="14">
        <v>8806182558566</v>
      </c>
      <c r="C38" s="50" t="s">
        <v>16514</v>
      </c>
      <c r="D38" s="46" t="s">
        <v>16515</v>
      </c>
      <c r="E38" s="16">
        <v>4000</v>
      </c>
      <c r="F38" s="15">
        <v>0.54</v>
      </c>
      <c r="G38" s="47">
        <v>90</v>
      </c>
      <c r="H38" s="55">
        <f>Таблица648[[#This Row],[Коэфициент стоимости]]*Таблица648[[#This Row],[Розничная цена KRW]]</f>
        <v>2160</v>
      </c>
      <c r="I38" s="17" t="str">
        <f>IF($H$1="","Введите курс",Таблица648[[#This Row],[Оптовая цена KRW за 1шт]]/$H$1)</f>
        <v>Введите курс</v>
      </c>
      <c r="J38" s="48"/>
      <c r="K38" s="18">
        <f>Таблица648[[#This Row],[Заказ коробок ]]*Таблица648[[#This Row],[Кол-во шт в коробке]]</f>
        <v>0</v>
      </c>
      <c r="L38" s="54">
        <f>Таблица648[[#This Row],[Общее кол-во шт]]*Таблица648[[#This Row],[Оптовая цена KRW за 1шт]]</f>
        <v>0</v>
      </c>
      <c r="M38" s="19" t="str">
        <f>IFERROR(Таблица648[[#This Row],[Общее кол-во шт]]*Таблица648[[#This Row],[Оптовая цена USD за 1шт]],"")</f>
        <v/>
      </c>
      <c r="N38" s="49"/>
    </row>
    <row r="39" spans="1:14" ht="22.5" customHeight="1">
      <c r="A39" s="44" t="s">
        <v>21117</v>
      </c>
      <c r="B39" s="14">
        <v>8806182558948</v>
      </c>
      <c r="C39" s="50" t="s">
        <v>16516</v>
      </c>
      <c r="D39" s="46" t="s">
        <v>16517</v>
      </c>
      <c r="E39" s="16">
        <v>4000</v>
      </c>
      <c r="F39" s="15">
        <v>0.54</v>
      </c>
      <c r="G39" s="47">
        <v>90</v>
      </c>
      <c r="H39" s="55">
        <f>Таблица648[[#This Row],[Коэфициент стоимости]]*Таблица648[[#This Row],[Розничная цена KRW]]</f>
        <v>2160</v>
      </c>
      <c r="I39" s="17" t="str">
        <f>IF($H$1="","Введите курс",Таблица648[[#This Row],[Оптовая цена KRW за 1шт]]/$H$1)</f>
        <v>Введите курс</v>
      </c>
      <c r="J39" s="48"/>
      <c r="K39" s="18">
        <f>Таблица648[[#This Row],[Заказ коробок ]]*Таблица648[[#This Row],[Кол-во шт в коробке]]</f>
        <v>0</v>
      </c>
      <c r="L39" s="54">
        <f>Таблица648[[#This Row],[Общее кол-во шт]]*Таблица648[[#This Row],[Оптовая цена KRW за 1шт]]</f>
        <v>0</v>
      </c>
      <c r="M39" s="19" t="str">
        <f>IFERROR(Таблица648[[#This Row],[Общее кол-во шт]]*Таблица648[[#This Row],[Оптовая цена USD за 1шт]],"")</f>
        <v/>
      </c>
      <c r="N39" s="49"/>
    </row>
    <row r="40" spans="1:14" ht="22.5" customHeight="1">
      <c r="A40" s="44" t="s">
        <v>21118</v>
      </c>
      <c r="B40" s="14">
        <v>8806182526930</v>
      </c>
      <c r="C40" s="50" t="s">
        <v>16518</v>
      </c>
      <c r="D40" s="46" t="s">
        <v>16519</v>
      </c>
      <c r="E40" s="16">
        <v>14000</v>
      </c>
      <c r="F40" s="15">
        <v>0.54</v>
      </c>
      <c r="G40" s="47">
        <v>96</v>
      </c>
      <c r="H40" s="55">
        <f>Таблица648[[#This Row],[Коэфициент стоимости]]*Таблица648[[#This Row],[Розничная цена KRW]]</f>
        <v>7560.0000000000009</v>
      </c>
      <c r="I40" s="17" t="str">
        <f>IF($H$1="","Введите курс",Таблица648[[#This Row],[Оптовая цена KRW за 1шт]]/$H$1)</f>
        <v>Введите курс</v>
      </c>
      <c r="J40" s="48"/>
      <c r="K40" s="18">
        <f>Таблица648[[#This Row],[Заказ коробок ]]*Таблица648[[#This Row],[Кол-во шт в коробке]]</f>
        <v>0</v>
      </c>
      <c r="L40" s="54">
        <f>Таблица648[[#This Row],[Общее кол-во шт]]*Таблица648[[#This Row],[Оптовая цена KRW за 1шт]]</f>
        <v>0</v>
      </c>
      <c r="M40" s="19" t="str">
        <f>IFERROR(Таблица648[[#This Row],[Общее кол-во шт]]*Таблица648[[#This Row],[Оптовая цена USD за 1шт]],"")</f>
        <v/>
      </c>
      <c r="N40" s="49"/>
    </row>
    <row r="41" spans="1:14" ht="22.5" customHeight="1">
      <c r="A41" s="44" t="s">
        <v>21119</v>
      </c>
      <c r="B41" s="14">
        <v>8806182526947</v>
      </c>
      <c r="C41" s="50" t="s">
        <v>16520</v>
      </c>
      <c r="D41" s="46" t="s">
        <v>16521</v>
      </c>
      <c r="E41" s="16">
        <v>14000</v>
      </c>
      <c r="F41" s="15">
        <v>0.54</v>
      </c>
      <c r="G41" s="47">
        <v>96</v>
      </c>
      <c r="H41" s="55">
        <f>Таблица648[[#This Row],[Коэфициент стоимости]]*Таблица648[[#This Row],[Розничная цена KRW]]</f>
        <v>7560.0000000000009</v>
      </c>
      <c r="I41" s="17" t="str">
        <f>IF($H$1="","Введите курс",Таблица648[[#This Row],[Оптовая цена KRW за 1шт]]/$H$1)</f>
        <v>Введите курс</v>
      </c>
      <c r="J41" s="48"/>
      <c r="K41" s="18">
        <f>Таблица648[[#This Row],[Заказ коробок ]]*Таблица648[[#This Row],[Кол-во шт в коробке]]</f>
        <v>0</v>
      </c>
      <c r="L41" s="54">
        <f>Таблица648[[#This Row],[Общее кол-во шт]]*Таблица648[[#This Row],[Оптовая цена KRW за 1шт]]</f>
        <v>0</v>
      </c>
      <c r="M41" s="19" t="str">
        <f>IFERROR(Таблица648[[#This Row],[Общее кол-во шт]]*Таблица648[[#This Row],[Оптовая цена USD за 1шт]],"")</f>
        <v/>
      </c>
      <c r="N41" s="49"/>
    </row>
    <row r="42" spans="1:14" ht="22.5" customHeight="1">
      <c r="A42" s="44" t="s">
        <v>21120</v>
      </c>
      <c r="B42" s="14">
        <v>8806182557187</v>
      </c>
      <c r="C42" s="50" t="s">
        <v>16523</v>
      </c>
      <c r="D42" s="46" t="s">
        <v>16524</v>
      </c>
      <c r="E42" s="16">
        <v>1100</v>
      </c>
      <c r="F42" s="15">
        <v>0.54</v>
      </c>
      <c r="G42" s="47">
        <v>30</v>
      </c>
      <c r="H42" s="55">
        <f>Таблица648[[#This Row],[Коэфициент стоимости]]*Таблица648[[#This Row],[Розничная цена KRW]]</f>
        <v>594</v>
      </c>
      <c r="I42" s="17" t="str">
        <f>IF($H$1="","Введите курс",Таблица648[[#This Row],[Оптовая цена KRW за 1шт]]/$H$1)</f>
        <v>Введите курс</v>
      </c>
      <c r="J42" s="48"/>
      <c r="K42" s="18">
        <f>Таблица648[[#This Row],[Заказ коробок ]]*Таблица648[[#This Row],[Кол-во шт в коробке]]</f>
        <v>0</v>
      </c>
      <c r="L42" s="54">
        <f>Таблица648[[#This Row],[Общее кол-во шт]]*Таблица648[[#This Row],[Оптовая цена KRW за 1шт]]</f>
        <v>0</v>
      </c>
      <c r="M42" s="19" t="str">
        <f>IFERROR(Таблица648[[#This Row],[Общее кол-во шт]]*Таблица648[[#This Row],[Оптовая цена USD за 1шт]],"")</f>
        <v/>
      </c>
      <c r="N42" s="49"/>
    </row>
    <row r="43" spans="1:14" ht="22.5" customHeight="1">
      <c r="A43" s="44" t="s">
        <v>21121</v>
      </c>
      <c r="B43" s="14">
        <v>8806182560026</v>
      </c>
      <c r="C43" s="50" t="s">
        <v>16525</v>
      </c>
      <c r="D43" s="46" t="s">
        <v>16526</v>
      </c>
      <c r="E43" s="16">
        <v>1100</v>
      </c>
      <c r="F43" s="15">
        <v>0.54</v>
      </c>
      <c r="G43" s="47">
        <v>30</v>
      </c>
      <c r="H43" s="55">
        <f>Таблица648[[#This Row],[Коэфициент стоимости]]*Таблица648[[#This Row],[Розничная цена KRW]]</f>
        <v>594</v>
      </c>
      <c r="I43" s="17" t="str">
        <f>IF($H$1="","Введите курс",Таблица648[[#This Row],[Оптовая цена KRW за 1шт]]/$H$1)</f>
        <v>Введите курс</v>
      </c>
      <c r="J43" s="48"/>
      <c r="K43" s="18">
        <f>Таблица648[[#This Row],[Заказ коробок ]]*Таблица648[[#This Row],[Кол-во шт в коробке]]</f>
        <v>0</v>
      </c>
      <c r="L43" s="54">
        <f>Таблица648[[#This Row],[Общее кол-во шт]]*Таблица648[[#This Row],[Оптовая цена KRW за 1шт]]</f>
        <v>0</v>
      </c>
      <c r="M43" s="19" t="str">
        <f>IFERROR(Таблица648[[#This Row],[Общее кол-во шт]]*Таблица648[[#This Row],[Оптовая цена USD за 1шт]],"")</f>
        <v/>
      </c>
      <c r="N43" s="49"/>
    </row>
    <row r="44" spans="1:14" ht="22.5" customHeight="1">
      <c r="A44" s="44" t="s">
        <v>21122</v>
      </c>
      <c r="B44" s="14">
        <v>8806182557163</v>
      </c>
      <c r="C44" s="50" t="s">
        <v>16527</v>
      </c>
      <c r="D44" s="46" t="s">
        <v>16528</v>
      </c>
      <c r="E44" s="16">
        <v>1100</v>
      </c>
      <c r="F44" s="15">
        <v>0.54</v>
      </c>
      <c r="G44" s="47">
        <v>30</v>
      </c>
      <c r="H44" s="55">
        <f>Таблица648[[#This Row],[Коэфициент стоимости]]*Таблица648[[#This Row],[Розничная цена KRW]]</f>
        <v>594</v>
      </c>
      <c r="I44" s="17" t="str">
        <f>IF($H$1="","Введите курс",Таблица648[[#This Row],[Оптовая цена KRW за 1шт]]/$H$1)</f>
        <v>Введите курс</v>
      </c>
      <c r="J44" s="48"/>
      <c r="K44" s="18">
        <f>Таблица648[[#This Row],[Заказ коробок ]]*Таблица648[[#This Row],[Кол-во шт в коробке]]</f>
        <v>0</v>
      </c>
      <c r="L44" s="54">
        <f>Таблица648[[#This Row],[Общее кол-во шт]]*Таблица648[[#This Row],[Оптовая цена KRW за 1шт]]</f>
        <v>0</v>
      </c>
      <c r="M44" s="19" t="str">
        <f>IFERROR(Таблица648[[#This Row],[Общее кол-во шт]]*Таблица648[[#This Row],[Оптовая цена USD за 1шт]],"")</f>
        <v/>
      </c>
      <c r="N44" s="49"/>
    </row>
    <row r="45" spans="1:14" ht="22.5" customHeight="1">
      <c r="A45" s="44" t="s">
        <v>21123</v>
      </c>
      <c r="B45" s="14">
        <v>8806182557194</v>
      </c>
      <c r="C45" s="50" t="s">
        <v>16529</v>
      </c>
      <c r="D45" s="46" t="s">
        <v>16530</v>
      </c>
      <c r="E45" s="16">
        <v>1100</v>
      </c>
      <c r="F45" s="15">
        <v>0.54</v>
      </c>
      <c r="G45" s="47">
        <v>30</v>
      </c>
      <c r="H45" s="55">
        <f>Таблица648[[#This Row],[Коэфициент стоимости]]*Таблица648[[#This Row],[Розничная цена KRW]]</f>
        <v>594</v>
      </c>
      <c r="I45" s="17" t="str">
        <f>IF($H$1="","Введите курс",Таблица648[[#This Row],[Оптовая цена KRW за 1шт]]/$H$1)</f>
        <v>Введите курс</v>
      </c>
      <c r="J45" s="48"/>
      <c r="K45" s="18">
        <f>Таблица648[[#This Row],[Заказ коробок ]]*Таблица648[[#This Row],[Кол-во шт в коробке]]</f>
        <v>0</v>
      </c>
      <c r="L45" s="54">
        <f>Таблица648[[#This Row],[Общее кол-во шт]]*Таблица648[[#This Row],[Оптовая цена KRW за 1шт]]</f>
        <v>0</v>
      </c>
      <c r="M45" s="19" t="str">
        <f>IFERROR(Таблица648[[#This Row],[Общее кол-во шт]]*Таблица648[[#This Row],[Оптовая цена USD за 1шт]],"")</f>
        <v/>
      </c>
      <c r="N45" s="49"/>
    </row>
    <row r="46" spans="1:14" ht="22.5" customHeight="1">
      <c r="A46" s="44" t="s">
        <v>21124</v>
      </c>
      <c r="B46" s="14">
        <v>8806182560002</v>
      </c>
      <c r="C46" s="50" t="s">
        <v>16531</v>
      </c>
      <c r="D46" s="46" t="s">
        <v>16532</v>
      </c>
      <c r="E46" s="16">
        <v>1100</v>
      </c>
      <c r="F46" s="15">
        <v>0.54</v>
      </c>
      <c r="G46" s="47">
        <v>30</v>
      </c>
      <c r="H46" s="55">
        <f>Таблица648[[#This Row],[Коэфициент стоимости]]*Таблица648[[#This Row],[Розничная цена KRW]]</f>
        <v>594</v>
      </c>
      <c r="I46" s="17" t="str">
        <f>IF($H$1="","Введите курс",Таблица648[[#This Row],[Оптовая цена KRW за 1шт]]/$H$1)</f>
        <v>Введите курс</v>
      </c>
      <c r="J46" s="48"/>
      <c r="K46" s="18">
        <f>Таблица648[[#This Row],[Заказ коробок ]]*Таблица648[[#This Row],[Кол-во шт в коробке]]</f>
        <v>0</v>
      </c>
      <c r="L46" s="54">
        <f>Таблица648[[#This Row],[Общее кол-во шт]]*Таблица648[[#This Row],[Оптовая цена KRW за 1шт]]</f>
        <v>0</v>
      </c>
      <c r="M46" s="19" t="str">
        <f>IFERROR(Таблица648[[#This Row],[Общее кол-во шт]]*Таблица648[[#This Row],[Оптовая цена USD за 1шт]],"")</f>
        <v/>
      </c>
      <c r="N46" s="49"/>
    </row>
    <row r="47" spans="1:14" ht="22.5" customHeight="1">
      <c r="A47" s="44" t="s">
        <v>21125</v>
      </c>
      <c r="B47" s="14">
        <v>8806182557132</v>
      </c>
      <c r="C47" s="50" t="s">
        <v>16533</v>
      </c>
      <c r="D47" s="46" t="s">
        <v>16534</v>
      </c>
      <c r="E47" s="16">
        <v>1100</v>
      </c>
      <c r="F47" s="15">
        <v>0.54</v>
      </c>
      <c r="G47" s="47">
        <v>30</v>
      </c>
      <c r="H47" s="55">
        <f>Таблица648[[#This Row],[Коэфициент стоимости]]*Таблица648[[#This Row],[Розничная цена KRW]]</f>
        <v>594</v>
      </c>
      <c r="I47" s="17" t="str">
        <f>IF($H$1="","Введите курс",Таблица648[[#This Row],[Оптовая цена KRW за 1шт]]/$H$1)</f>
        <v>Введите курс</v>
      </c>
      <c r="J47" s="48"/>
      <c r="K47" s="18">
        <f>Таблица648[[#This Row],[Заказ коробок ]]*Таблица648[[#This Row],[Кол-во шт в коробке]]</f>
        <v>0</v>
      </c>
      <c r="L47" s="54">
        <f>Таблица648[[#This Row],[Общее кол-во шт]]*Таблица648[[#This Row],[Оптовая цена KRW за 1шт]]</f>
        <v>0</v>
      </c>
      <c r="M47" s="19" t="str">
        <f>IFERROR(Таблица648[[#This Row],[Общее кол-во шт]]*Таблица648[[#This Row],[Оптовая цена USD за 1шт]],"")</f>
        <v/>
      </c>
      <c r="N47" s="49"/>
    </row>
    <row r="48" spans="1:14" ht="22.5" customHeight="1">
      <c r="A48" s="44" t="s">
        <v>21126</v>
      </c>
      <c r="B48" s="14">
        <v>8806182557101</v>
      </c>
      <c r="C48" s="50" t="s">
        <v>16535</v>
      </c>
      <c r="D48" s="46" t="s">
        <v>16536</v>
      </c>
      <c r="E48" s="16">
        <v>1100</v>
      </c>
      <c r="F48" s="15">
        <v>0.54</v>
      </c>
      <c r="G48" s="47">
        <v>30</v>
      </c>
      <c r="H48" s="55">
        <f>Таблица648[[#This Row],[Коэфициент стоимости]]*Таблица648[[#This Row],[Розничная цена KRW]]</f>
        <v>594</v>
      </c>
      <c r="I48" s="17" t="str">
        <f>IF($H$1="","Введите курс",Таблица648[[#This Row],[Оптовая цена KRW за 1шт]]/$H$1)</f>
        <v>Введите курс</v>
      </c>
      <c r="J48" s="48"/>
      <c r="K48" s="18">
        <f>Таблица648[[#This Row],[Заказ коробок ]]*Таблица648[[#This Row],[Кол-во шт в коробке]]</f>
        <v>0</v>
      </c>
      <c r="L48" s="54">
        <f>Таблица648[[#This Row],[Общее кол-во шт]]*Таблица648[[#This Row],[Оптовая цена KRW за 1шт]]</f>
        <v>0</v>
      </c>
      <c r="M48" s="19" t="str">
        <f>IFERROR(Таблица648[[#This Row],[Общее кол-во шт]]*Таблица648[[#This Row],[Оптовая цена USD за 1шт]],"")</f>
        <v/>
      </c>
      <c r="N48" s="49"/>
    </row>
    <row r="49" spans="1:14" ht="22.5" customHeight="1">
      <c r="A49" s="44" t="s">
        <v>21127</v>
      </c>
      <c r="B49" s="14">
        <v>8806182557125</v>
      </c>
      <c r="C49" s="50" t="s">
        <v>16537</v>
      </c>
      <c r="D49" s="46" t="s">
        <v>16538</v>
      </c>
      <c r="E49" s="16">
        <v>1100</v>
      </c>
      <c r="F49" s="15">
        <v>0.54</v>
      </c>
      <c r="G49" s="47">
        <v>30</v>
      </c>
      <c r="H49" s="55">
        <f>Таблица648[[#This Row],[Коэфициент стоимости]]*Таблица648[[#This Row],[Розничная цена KRW]]</f>
        <v>594</v>
      </c>
      <c r="I49" s="17" t="str">
        <f>IF($H$1="","Введите курс",Таблица648[[#This Row],[Оптовая цена KRW за 1шт]]/$H$1)</f>
        <v>Введите курс</v>
      </c>
      <c r="J49" s="48"/>
      <c r="K49" s="18">
        <f>Таблица648[[#This Row],[Заказ коробок ]]*Таблица648[[#This Row],[Кол-во шт в коробке]]</f>
        <v>0</v>
      </c>
      <c r="L49" s="54">
        <f>Таблица648[[#This Row],[Общее кол-во шт]]*Таблица648[[#This Row],[Оптовая цена KRW за 1шт]]</f>
        <v>0</v>
      </c>
      <c r="M49" s="19" t="str">
        <f>IFERROR(Таблица648[[#This Row],[Общее кол-во шт]]*Таблица648[[#This Row],[Оптовая цена USD за 1шт]],"")</f>
        <v/>
      </c>
      <c r="N49" s="49"/>
    </row>
    <row r="50" spans="1:14" ht="22.5" customHeight="1">
      <c r="A50" s="44" t="s">
        <v>21128</v>
      </c>
      <c r="B50" s="14">
        <v>8806182560040</v>
      </c>
      <c r="C50" s="50" t="s">
        <v>16539</v>
      </c>
      <c r="D50" s="46" t="s">
        <v>16540</v>
      </c>
      <c r="E50" s="16">
        <v>1100</v>
      </c>
      <c r="F50" s="15">
        <v>0.54</v>
      </c>
      <c r="G50" s="47">
        <v>30</v>
      </c>
      <c r="H50" s="55">
        <f>Таблица648[[#This Row],[Коэфициент стоимости]]*Таблица648[[#This Row],[Розничная цена KRW]]</f>
        <v>594</v>
      </c>
      <c r="I50" s="17" t="str">
        <f>IF($H$1="","Введите курс",Таблица648[[#This Row],[Оптовая цена KRW за 1шт]]/$H$1)</f>
        <v>Введите курс</v>
      </c>
      <c r="J50" s="48"/>
      <c r="K50" s="18">
        <f>Таблица648[[#This Row],[Заказ коробок ]]*Таблица648[[#This Row],[Кол-во шт в коробке]]</f>
        <v>0</v>
      </c>
      <c r="L50" s="54">
        <f>Таблица648[[#This Row],[Общее кол-во шт]]*Таблица648[[#This Row],[Оптовая цена KRW за 1шт]]</f>
        <v>0</v>
      </c>
      <c r="M50" s="19" t="str">
        <f>IFERROR(Таблица648[[#This Row],[Общее кол-во шт]]*Таблица648[[#This Row],[Оптовая цена USD за 1шт]],"")</f>
        <v/>
      </c>
      <c r="N50" s="49"/>
    </row>
    <row r="51" spans="1:14" ht="22.5" customHeight="1">
      <c r="A51" s="44" t="s">
        <v>21129</v>
      </c>
      <c r="B51" s="14">
        <v>8806182557217</v>
      </c>
      <c r="C51" s="50" t="s">
        <v>16541</v>
      </c>
      <c r="D51" s="46" t="s">
        <v>16542</v>
      </c>
      <c r="E51" s="16">
        <v>1100</v>
      </c>
      <c r="F51" s="15">
        <v>0.54</v>
      </c>
      <c r="G51" s="47">
        <v>30</v>
      </c>
      <c r="H51" s="55">
        <f>Таблица648[[#This Row],[Коэфициент стоимости]]*Таблица648[[#This Row],[Розничная цена KRW]]</f>
        <v>594</v>
      </c>
      <c r="I51" s="17" t="str">
        <f>IF($H$1="","Введите курс",Таблица648[[#This Row],[Оптовая цена KRW за 1шт]]/$H$1)</f>
        <v>Введите курс</v>
      </c>
      <c r="J51" s="48"/>
      <c r="K51" s="18">
        <f>Таблица648[[#This Row],[Заказ коробок ]]*Таблица648[[#This Row],[Кол-во шт в коробке]]</f>
        <v>0</v>
      </c>
      <c r="L51" s="54">
        <f>Таблица648[[#This Row],[Общее кол-во шт]]*Таблица648[[#This Row],[Оптовая цена KRW за 1шт]]</f>
        <v>0</v>
      </c>
      <c r="M51" s="19" t="str">
        <f>IFERROR(Таблица648[[#This Row],[Общее кол-во шт]]*Таблица648[[#This Row],[Оптовая цена USD за 1шт]],"")</f>
        <v/>
      </c>
      <c r="N51" s="49"/>
    </row>
    <row r="52" spans="1:14" ht="22.5" customHeight="1">
      <c r="A52" s="44" t="s">
        <v>21130</v>
      </c>
      <c r="B52" s="14">
        <v>8806182592409</v>
      </c>
      <c r="C52" s="50" t="s">
        <v>21131</v>
      </c>
      <c r="D52" s="46" t="s">
        <v>21132</v>
      </c>
      <c r="E52" s="16">
        <v>4500</v>
      </c>
      <c r="F52" s="15">
        <v>0.54</v>
      </c>
      <c r="G52" s="47">
        <v>12</v>
      </c>
      <c r="H52" s="55">
        <f>Таблица648[[#This Row],[Коэфициент стоимости]]*Таблица648[[#This Row],[Розничная цена KRW]]</f>
        <v>2430</v>
      </c>
      <c r="I52" s="17" t="str">
        <f>IF($H$1="","Введите курс",Таблица648[[#This Row],[Оптовая цена KRW за 1шт]]/$H$1)</f>
        <v>Введите курс</v>
      </c>
      <c r="J52" s="48"/>
      <c r="K52" s="18">
        <f>Таблица648[[#This Row],[Заказ коробок ]]*Таблица648[[#This Row],[Кол-во шт в коробке]]</f>
        <v>0</v>
      </c>
      <c r="L52" s="54">
        <f>Таблица648[[#This Row],[Общее кол-во шт]]*Таблица648[[#This Row],[Оптовая цена KRW за 1шт]]</f>
        <v>0</v>
      </c>
      <c r="M52" s="19" t="str">
        <f>IFERROR(Таблица648[[#This Row],[Общее кол-во шт]]*Таблица648[[#This Row],[Оптовая цена USD за 1шт]],"")</f>
        <v/>
      </c>
      <c r="N52" s="49"/>
    </row>
    <row r="53" spans="1:14" ht="22.5" customHeight="1">
      <c r="A53" s="44" t="s">
        <v>21133</v>
      </c>
      <c r="B53" s="14">
        <v>8801051443202</v>
      </c>
      <c r="C53" s="50" t="s">
        <v>16543</v>
      </c>
      <c r="D53" s="46" t="s">
        <v>16544</v>
      </c>
      <c r="E53" s="16">
        <v>5000</v>
      </c>
      <c r="F53" s="15">
        <v>0.54</v>
      </c>
      <c r="G53" s="47">
        <v>160</v>
      </c>
      <c r="H53" s="55">
        <f>Таблица648[[#This Row],[Коэфициент стоимости]]*Таблица648[[#This Row],[Розничная цена KRW]]</f>
        <v>2700</v>
      </c>
      <c r="I53" s="17" t="str">
        <f>IF($H$1="","Введите курс",Таблица648[[#This Row],[Оптовая цена KRW за 1шт]]/$H$1)</f>
        <v>Введите курс</v>
      </c>
      <c r="J53" s="48"/>
      <c r="K53" s="18">
        <f>Таблица648[[#This Row],[Заказ коробок ]]*Таблица648[[#This Row],[Кол-во шт в коробке]]</f>
        <v>0</v>
      </c>
      <c r="L53" s="54">
        <f>Таблица648[[#This Row],[Общее кол-во шт]]*Таблица648[[#This Row],[Оптовая цена KRW за 1шт]]</f>
        <v>0</v>
      </c>
      <c r="M53" s="19" t="str">
        <f>IFERROR(Таблица648[[#This Row],[Общее кол-во шт]]*Таблица648[[#This Row],[Оптовая цена USD за 1шт]],"")</f>
        <v/>
      </c>
      <c r="N53" s="49"/>
    </row>
    <row r="54" spans="1:14" ht="22.5" customHeight="1">
      <c r="A54" s="44" t="s">
        <v>21134</v>
      </c>
      <c r="B54" s="14">
        <v>8801051443219</v>
      </c>
      <c r="C54" s="50" t="s">
        <v>16545</v>
      </c>
      <c r="D54" s="46" t="s">
        <v>16546</v>
      </c>
      <c r="E54" s="16">
        <v>5000</v>
      </c>
      <c r="F54" s="15">
        <v>0.54</v>
      </c>
      <c r="G54" s="47">
        <v>160</v>
      </c>
      <c r="H54" s="55">
        <f>Таблица648[[#This Row],[Коэфициент стоимости]]*Таблица648[[#This Row],[Розничная цена KRW]]</f>
        <v>2700</v>
      </c>
      <c r="I54" s="17" t="str">
        <f>IF($H$1="","Введите курс",Таблица648[[#This Row],[Оптовая цена KRW за 1шт]]/$H$1)</f>
        <v>Введите курс</v>
      </c>
      <c r="J54" s="48"/>
      <c r="K54" s="18">
        <f>Таблица648[[#This Row],[Заказ коробок ]]*Таблица648[[#This Row],[Кол-во шт в коробке]]</f>
        <v>0</v>
      </c>
      <c r="L54" s="54">
        <f>Таблица648[[#This Row],[Общее кол-во шт]]*Таблица648[[#This Row],[Оптовая цена KRW за 1шт]]</f>
        <v>0</v>
      </c>
      <c r="M54" s="19" t="str">
        <f>IFERROR(Таблица648[[#This Row],[Общее кол-во шт]]*Таблица648[[#This Row],[Оптовая цена USD за 1шт]],"")</f>
        <v/>
      </c>
      <c r="N54" s="49"/>
    </row>
    <row r="55" spans="1:14" ht="22.5" customHeight="1">
      <c r="A55" s="44" t="s">
        <v>21135</v>
      </c>
      <c r="B55" s="14">
        <v>8801051443226</v>
      </c>
      <c r="C55" s="50" t="s">
        <v>16547</v>
      </c>
      <c r="D55" s="46" t="s">
        <v>16548</v>
      </c>
      <c r="E55" s="16">
        <v>5000</v>
      </c>
      <c r="F55" s="15">
        <v>0.54</v>
      </c>
      <c r="G55" s="47">
        <v>160</v>
      </c>
      <c r="H55" s="55">
        <f>Таблица648[[#This Row],[Коэфициент стоимости]]*Таблица648[[#This Row],[Розничная цена KRW]]</f>
        <v>2700</v>
      </c>
      <c r="I55" s="17" t="str">
        <f>IF($H$1="","Введите курс",Таблица648[[#This Row],[Оптовая цена KRW за 1шт]]/$H$1)</f>
        <v>Введите курс</v>
      </c>
      <c r="J55" s="48"/>
      <c r="K55" s="18">
        <f>Таблица648[[#This Row],[Заказ коробок ]]*Таблица648[[#This Row],[Кол-во шт в коробке]]</f>
        <v>0</v>
      </c>
      <c r="L55" s="54">
        <f>Таблица648[[#This Row],[Общее кол-во шт]]*Таблица648[[#This Row],[Оптовая цена KRW за 1шт]]</f>
        <v>0</v>
      </c>
      <c r="M55" s="19" t="str">
        <f>IFERROR(Таблица648[[#This Row],[Общее кол-во шт]]*Таблица648[[#This Row],[Оптовая цена USD за 1шт]],"")</f>
        <v/>
      </c>
      <c r="N55" s="49"/>
    </row>
    <row r="56" spans="1:14" ht="22.5" customHeight="1">
      <c r="A56" s="44" t="s">
        <v>21136</v>
      </c>
      <c r="B56" s="14">
        <v>8801051443233</v>
      </c>
      <c r="C56" s="50" t="s">
        <v>16549</v>
      </c>
      <c r="D56" s="46" t="s">
        <v>16550</v>
      </c>
      <c r="E56" s="16">
        <v>5000</v>
      </c>
      <c r="F56" s="15">
        <v>0.54</v>
      </c>
      <c r="G56" s="47">
        <v>160</v>
      </c>
      <c r="H56" s="55">
        <f>Таблица648[[#This Row],[Коэфициент стоимости]]*Таблица648[[#This Row],[Розничная цена KRW]]</f>
        <v>2700</v>
      </c>
      <c r="I56" s="17" t="str">
        <f>IF($H$1="","Введите курс",Таблица648[[#This Row],[Оптовая цена KRW за 1шт]]/$H$1)</f>
        <v>Введите курс</v>
      </c>
      <c r="J56" s="48"/>
      <c r="K56" s="18">
        <f>Таблица648[[#This Row],[Заказ коробок ]]*Таблица648[[#This Row],[Кол-во шт в коробке]]</f>
        <v>0</v>
      </c>
      <c r="L56" s="54">
        <f>Таблица648[[#This Row],[Общее кол-во шт]]*Таблица648[[#This Row],[Оптовая цена KRW за 1шт]]</f>
        <v>0</v>
      </c>
      <c r="M56" s="19" t="str">
        <f>IFERROR(Таблица648[[#This Row],[Общее кол-во шт]]*Таблица648[[#This Row],[Оптовая цена USD за 1шт]],"")</f>
        <v/>
      </c>
      <c r="N56" s="49"/>
    </row>
    <row r="57" spans="1:14" ht="22.5" customHeight="1">
      <c r="A57" s="44" t="s">
        <v>21137</v>
      </c>
      <c r="B57" s="14">
        <v>8801051443240</v>
      </c>
      <c r="C57" s="50" t="s">
        <v>16551</v>
      </c>
      <c r="D57" s="46" t="s">
        <v>16552</v>
      </c>
      <c r="E57" s="16">
        <v>5000</v>
      </c>
      <c r="F57" s="15">
        <v>0.54</v>
      </c>
      <c r="G57" s="47">
        <v>160</v>
      </c>
      <c r="H57" s="55">
        <f>Таблица648[[#This Row],[Коэфициент стоимости]]*Таблица648[[#This Row],[Розничная цена KRW]]</f>
        <v>2700</v>
      </c>
      <c r="I57" s="17" t="str">
        <f>IF($H$1="","Введите курс",Таблица648[[#This Row],[Оптовая цена KRW за 1шт]]/$H$1)</f>
        <v>Введите курс</v>
      </c>
      <c r="J57" s="48"/>
      <c r="K57" s="18">
        <f>Таблица648[[#This Row],[Заказ коробок ]]*Таблица648[[#This Row],[Кол-во шт в коробке]]</f>
        <v>0</v>
      </c>
      <c r="L57" s="54">
        <f>Таблица648[[#This Row],[Общее кол-во шт]]*Таблица648[[#This Row],[Оптовая цена KRW за 1шт]]</f>
        <v>0</v>
      </c>
      <c r="M57" s="19" t="str">
        <f>IFERROR(Таблица648[[#This Row],[Общее кол-во шт]]*Таблица648[[#This Row],[Оптовая цена USD за 1шт]],"")</f>
        <v/>
      </c>
      <c r="N57" s="49"/>
    </row>
    <row r="58" spans="1:14" ht="22.5" customHeight="1">
      <c r="A58" s="44" t="s">
        <v>21138</v>
      </c>
      <c r="B58" s="14">
        <v>8809173277903</v>
      </c>
      <c r="C58" s="50" t="s">
        <v>16553</v>
      </c>
      <c r="D58" s="46" t="s">
        <v>16554</v>
      </c>
      <c r="E58" s="16">
        <v>6000</v>
      </c>
      <c r="F58" s="15">
        <v>0.54</v>
      </c>
      <c r="G58" s="47">
        <v>18</v>
      </c>
      <c r="H58" s="55">
        <f>Таблица648[[#This Row],[Коэфициент стоимости]]*Таблица648[[#This Row],[Розничная цена KRW]]</f>
        <v>3240</v>
      </c>
      <c r="I58" s="17" t="str">
        <f>IF($H$1="","Введите курс",Таблица648[[#This Row],[Оптовая цена KRW за 1шт]]/$H$1)</f>
        <v>Введите курс</v>
      </c>
      <c r="J58" s="48"/>
      <c r="K58" s="18">
        <f>Таблица648[[#This Row],[Заказ коробок ]]*Таблица648[[#This Row],[Кол-во шт в коробке]]</f>
        <v>0</v>
      </c>
      <c r="L58" s="54">
        <f>Таблица648[[#This Row],[Общее кол-во шт]]*Таблица648[[#This Row],[Оптовая цена KRW за 1шт]]</f>
        <v>0</v>
      </c>
      <c r="M58" s="19" t="str">
        <f>IFERROR(Таблица648[[#This Row],[Общее кол-во шт]]*Таблица648[[#This Row],[Оптовая цена USD за 1шт]],"")</f>
        <v/>
      </c>
      <c r="N58" s="49"/>
    </row>
    <row r="59" spans="1:14" ht="22.5" customHeight="1">
      <c r="A59" s="44" t="s">
        <v>21139</v>
      </c>
      <c r="B59" s="14">
        <v>8806182517136</v>
      </c>
      <c r="C59" s="50" t="s">
        <v>16559</v>
      </c>
      <c r="D59" s="46" t="s">
        <v>16560</v>
      </c>
      <c r="E59" s="16">
        <v>9800</v>
      </c>
      <c r="F59" s="15">
        <v>0.54</v>
      </c>
      <c r="G59" s="47">
        <v>144</v>
      </c>
      <c r="H59" s="55">
        <f>Таблица648[[#This Row],[Коэфициент стоимости]]*Таблица648[[#This Row],[Розничная цена KRW]]</f>
        <v>5292</v>
      </c>
      <c r="I59" s="17" t="str">
        <f>IF($H$1="","Введите курс",Таблица648[[#This Row],[Оптовая цена KRW за 1шт]]/$H$1)</f>
        <v>Введите курс</v>
      </c>
      <c r="J59" s="48"/>
      <c r="K59" s="18">
        <f>Таблица648[[#This Row],[Заказ коробок ]]*Таблица648[[#This Row],[Кол-во шт в коробке]]</f>
        <v>0</v>
      </c>
      <c r="L59" s="54">
        <f>Таблица648[[#This Row],[Общее кол-во шт]]*Таблица648[[#This Row],[Оптовая цена KRW за 1шт]]</f>
        <v>0</v>
      </c>
      <c r="M59" s="19" t="str">
        <f>IFERROR(Таблица648[[#This Row],[Общее кол-во шт]]*Таблица648[[#This Row],[Оптовая цена USD за 1шт]],"")</f>
        <v/>
      </c>
      <c r="N59" s="49"/>
    </row>
    <row r="60" spans="1:14" ht="22.5" customHeight="1">
      <c r="A60" s="44" t="s">
        <v>21140</v>
      </c>
      <c r="B60" s="14">
        <v>8806182517143</v>
      </c>
      <c r="C60" s="50" t="s">
        <v>16561</v>
      </c>
      <c r="D60" s="46" t="s">
        <v>16562</v>
      </c>
      <c r="E60" s="16">
        <v>9800</v>
      </c>
      <c r="F60" s="15">
        <v>0.54</v>
      </c>
      <c r="G60" s="47">
        <v>144</v>
      </c>
      <c r="H60" s="55">
        <f>Таблица648[[#This Row],[Коэфициент стоимости]]*Таблица648[[#This Row],[Розничная цена KRW]]</f>
        <v>5292</v>
      </c>
      <c r="I60" s="17" t="str">
        <f>IF($H$1="","Введите курс",Таблица648[[#This Row],[Оптовая цена KRW за 1шт]]/$H$1)</f>
        <v>Введите курс</v>
      </c>
      <c r="J60" s="48"/>
      <c r="K60" s="18">
        <f>Таблица648[[#This Row],[Заказ коробок ]]*Таблица648[[#This Row],[Кол-во шт в коробке]]</f>
        <v>0</v>
      </c>
      <c r="L60" s="54">
        <f>Таблица648[[#This Row],[Общее кол-во шт]]*Таблица648[[#This Row],[Оптовая цена KRW за 1шт]]</f>
        <v>0</v>
      </c>
      <c r="M60" s="19" t="str">
        <f>IFERROR(Таблица648[[#This Row],[Общее кол-во шт]]*Таблица648[[#This Row],[Оптовая цена USD за 1шт]],"")</f>
        <v/>
      </c>
      <c r="N60" s="49"/>
    </row>
    <row r="61" spans="1:14" ht="22.5" customHeight="1">
      <c r="A61" s="44" t="s">
        <v>21141</v>
      </c>
      <c r="B61" s="14">
        <v>8806182522673</v>
      </c>
      <c r="C61" s="50" t="s">
        <v>16563</v>
      </c>
      <c r="D61" s="46" t="s">
        <v>16564</v>
      </c>
      <c r="E61" s="16">
        <v>20500</v>
      </c>
      <c r="F61" s="15">
        <v>0.54</v>
      </c>
      <c r="G61" s="47">
        <v>144</v>
      </c>
      <c r="H61" s="55">
        <f>Таблица648[[#This Row],[Коэфициент стоимости]]*Таблица648[[#This Row],[Розничная цена KRW]]</f>
        <v>11070</v>
      </c>
      <c r="I61" s="17" t="str">
        <f>IF($H$1="","Введите курс",Таблица648[[#This Row],[Оптовая цена KRW за 1шт]]/$H$1)</f>
        <v>Введите курс</v>
      </c>
      <c r="J61" s="48"/>
      <c r="K61" s="18">
        <f>Таблица648[[#This Row],[Заказ коробок ]]*Таблица648[[#This Row],[Кол-во шт в коробке]]</f>
        <v>0</v>
      </c>
      <c r="L61" s="54">
        <f>Таблица648[[#This Row],[Общее кол-во шт]]*Таблица648[[#This Row],[Оптовая цена KRW за 1шт]]</f>
        <v>0</v>
      </c>
      <c r="M61" s="19" t="str">
        <f>IFERROR(Таблица648[[#This Row],[Общее кол-во шт]]*Таблица648[[#This Row],[Оптовая цена USD за 1шт]],"")</f>
        <v/>
      </c>
      <c r="N61" s="49"/>
    </row>
    <row r="62" spans="1:14" ht="22.5" customHeight="1">
      <c r="A62" s="44" t="s">
        <v>21142</v>
      </c>
      <c r="B62" s="14">
        <v>8806182522680</v>
      </c>
      <c r="C62" s="50" t="s">
        <v>16565</v>
      </c>
      <c r="D62" s="46" t="s">
        <v>16566</v>
      </c>
      <c r="E62" s="16">
        <v>20500</v>
      </c>
      <c r="F62" s="15">
        <v>0.54</v>
      </c>
      <c r="G62" s="47">
        <v>144</v>
      </c>
      <c r="H62" s="55">
        <f>Таблица648[[#This Row],[Коэфициент стоимости]]*Таблица648[[#This Row],[Розничная цена KRW]]</f>
        <v>11070</v>
      </c>
      <c r="I62" s="17" t="str">
        <f>IF($H$1="","Введите курс",Таблица648[[#This Row],[Оптовая цена KRW за 1шт]]/$H$1)</f>
        <v>Введите курс</v>
      </c>
      <c r="J62" s="48"/>
      <c r="K62" s="18">
        <f>Таблица648[[#This Row],[Заказ коробок ]]*Таблица648[[#This Row],[Кол-во шт в коробке]]</f>
        <v>0</v>
      </c>
      <c r="L62" s="54">
        <f>Таблица648[[#This Row],[Общее кол-во шт]]*Таблица648[[#This Row],[Оптовая цена KRW за 1шт]]</f>
        <v>0</v>
      </c>
      <c r="M62" s="19" t="str">
        <f>IFERROR(Таблица648[[#This Row],[Общее кол-во шт]]*Таблица648[[#This Row],[Оптовая цена USD за 1шт]],"")</f>
        <v/>
      </c>
      <c r="N62" s="49"/>
    </row>
    <row r="63" spans="1:14" ht="22.5" customHeight="1">
      <c r="A63" s="44" t="s">
        <v>21143</v>
      </c>
      <c r="B63" s="14">
        <v>8806182522703</v>
      </c>
      <c r="C63" s="50" t="s">
        <v>16567</v>
      </c>
      <c r="D63" s="46" t="s">
        <v>16568</v>
      </c>
      <c r="E63" s="16">
        <v>20500</v>
      </c>
      <c r="F63" s="15">
        <v>0.54</v>
      </c>
      <c r="G63" s="47">
        <v>144</v>
      </c>
      <c r="H63" s="55">
        <f>Таблица648[[#This Row],[Коэфициент стоимости]]*Таблица648[[#This Row],[Розничная цена KRW]]</f>
        <v>11070</v>
      </c>
      <c r="I63" s="17" t="str">
        <f>IF($H$1="","Введите курс",Таблица648[[#This Row],[Оптовая цена KRW за 1шт]]/$H$1)</f>
        <v>Введите курс</v>
      </c>
      <c r="J63" s="48"/>
      <c r="K63" s="18">
        <f>Таблица648[[#This Row],[Заказ коробок ]]*Таблица648[[#This Row],[Кол-во шт в коробке]]</f>
        <v>0</v>
      </c>
      <c r="L63" s="54">
        <f>Таблица648[[#This Row],[Общее кол-во шт]]*Таблица648[[#This Row],[Оптовая цена KRW за 1шт]]</f>
        <v>0</v>
      </c>
      <c r="M63" s="19" t="str">
        <f>IFERROR(Таблица648[[#This Row],[Общее кол-во шт]]*Таблица648[[#This Row],[Оптовая цена USD за 1шт]],"")</f>
        <v/>
      </c>
      <c r="N63" s="49"/>
    </row>
    <row r="64" spans="1:14" ht="22.5" customHeight="1">
      <c r="A64" s="44" t="s">
        <v>21144</v>
      </c>
      <c r="B64" s="14">
        <v>8806182522710</v>
      </c>
      <c r="C64" s="50" t="s">
        <v>16569</v>
      </c>
      <c r="D64" s="46" t="s">
        <v>16570</v>
      </c>
      <c r="E64" s="16">
        <v>20500</v>
      </c>
      <c r="F64" s="15">
        <v>0.54</v>
      </c>
      <c r="G64" s="47">
        <v>144</v>
      </c>
      <c r="H64" s="55">
        <f>Таблица648[[#This Row],[Коэфициент стоимости]]*Таблица648[[#This Row],[Розничная цена KRW]]</f>
        <v>11070</v>
      </c>
      <c r="I64" s="17" t="str">
        <f>IF($H$1="","Введите курс",Таблица648[[#This Row],[Оптовая цена KRW за 1шт]]/$H$1)</f>
        <v>Введите курс</v>
      </c>
      <c r="J64" s="48"/>
      <c r="K64" s="18">
        <f>Таблица648[[#This Row],[Заказ коробок ]]*Таблица648[[#This Row],[Кол-во шт в коробке]]</f>
        <v>0</v>
      </c>
      <c r="L64" s="54">
        <f>Таблица648[[#This Row],[Общее кол-во шт]]*Таблица648[[#This Row],[Оптовая цена KRW за 1шт]]</f>
        <v>0</v>
      </c>
      <c r="M64" s="19" t="str">
        <f>IFERROR(Таблица648[[#This Row],[Общее кол-во шт]]*Таблица648[[#This Row],[Оптовая цена USD за 1шт]],"")</f>
        <v/>
      </c>
      <c r="N64" s="49"/>
    </row>
    <row r="65" spans="1:14" ht="22.5" customHeight="1">
      <c r="A65" s="44" t="s">
        <v>21145</v>
      </c>
      <c r="B65" s="14">
        <v>8806182522727</v>
      </c>
      <c r="C65" s="50" t="s">
        <v>16571</v>
      </c>
      <c r="D65" s="46" t="s">
        <v>16572</v>
      </c>
      <c r="E65" s="16">
        <v>20500</v>
      </c>
      <c r="F65" s="15">
        <v>0.54</v>
      </c>
      <c r="G65" s="47">
        <v>144</v>
      </c>
      <c r="H65" s="55">
        <f>Таблица648[[#This Row],[Коэфициент стоимости]]*Таблица648[[#This Row],[Розничная цена KRW]]</f>
        <v>11070</v>
      </c>
      <c r="I65" s="17" t="str">
        <f>IF($H$1="","Введите курс",Таблица648[[#This Row],[Оптовая цена KRW за 1шт]]/$H$1)</f>
        <v>Введите курс</v>
      </c>
      <c r="J65" s="48"/>
      <c r="K65" s="18">
        <f>Таблица648[[#This Row],[Заказ коробок ]]*Таблица648[[#This Row],[Кол-во шт в коробке]]</f>
        <v>0</v>
      </c>
      <c r="L65" s="54">
        <f>Таблица648[[#This Row],[Общее кол-во шт]]*Таблица648[[#This Row],[Оптовая цена KRW за 1шт]]</f>
        <v>0</v>
      </c>
      <c r="M65" s="19" t="str">
        <f>IFERROR(Таблица648[[#This Row],[Общее кол-во шт]]*Таблица648[[#This Row],[Оптовая цена USD за 1шт]],"")</f>
        <v/>
      </c>
      <c r="N65" s="49"/>
    </row>
    <row r="66" spans="1:14" ht="22.5" customHeight="1">
      <c r="A66" s="44" t="s">
        <v>21146</v>
      </c>
      <c r="B66" s="14">
        <v>8806182522734</v>
      </c>
      <c r="C66" s="50" t="s">
        <v>16573</v>
      </c>
      <c r="D66" s="46" t="s">
        <v>16574</v>
      </c>
      <c r="E66" s="16">
        <v>20500</v>
      </c>
      <c r="F66" s="15">
        <v>0.54</v>
      </c>
      <c r="G66" s="47">
        <v>144</v>
      </c>
      <c r="H66" s="55">
        <f>Таблица648[[#This Row],[Коэфициент стоимости]]*Таблица648[[#This Row],[Розничная цена KRW]]</f>
        <v>11070</v>
      </c>
      <c r="I66" s="17" t="str">
        <f>IF($H$1="","Введите курс",Таблица648[[#This Row],[Оптовая цена KRW за 1шт]]/$H$1)</f>
        <v>Введите курс</v>
      </c>
      <c r="J66" s="48"/>
      <c r="K66" s="18">
        <f>Таблица648[[#This Row],[Заказ коробок ]]*Таблица648[[#This Row],[Кол-во шт в коробке]]</f>
        <v>0</v>
      </c>
      <c r="L66" s="54">
        <f>Таблица648[[#This Row],[Общее кол-во шт]]*Таблица648[[#This Row],[Оптовая цена KRW за 1шт]]</f>
        <v>0</v>
      </c>
      <c r="M66" s="19" t="str">
        <f>IFERROR(Таблица648[[#This Row],[Общее кол-во шт]]*Таблица648[[#This Row],[Оптовая цена USD за 1шт]],"")</f>
        <v/>
      </c>
      <c r="N66" s="49"/>
    </row>
    <row r="67" spans="1:14" ht="22.5" customHeight="1">
      <c r="A67" s="44" t="s">
        <v>21147</v>
      </c>
      <c r="B67" s="14">
        <v>8806182522741</v>
      </c>
      <c r="C67" s="50" t="s">
        <v>16575</v>
      </c>
      <c r="D67" s="46" t="s">
        <v>16576</v>
      </c>
      <c r="E67" s="16">
        <v>20500</v>
      </c>
      <c r="F67" s="15">
        <v>0.54</v>
      </c>
      <c r="G67" s="47">
        <v>144</v>
      </c>
      <c r="H67" s="55">
        <f>Таблица648[[#This Row],[Коэфициент стоимости]]*Таблица648[[#This Row],[Розничная цена KRW]]</f>
        <v>11070</v>
      </c>
      <c r="I67" s="17" t="str">
        <f>IF($H$1="","Введите курс",Таблица648[[#This Row],[Оптовая цена KRW за 1шт]]/$H$1)</f>
        <v>Введите курс</v>
      </c>
      <c r="J67" s="48"/>
      <c r="K67" s="18">
        <f>Таблица648[[#This Row],[Заказ коробок ]]*Таблица648[[#This Row],[Кол-во шт в коробке]]</f>
        <v>0</v>
      </c>
      <c r="L67" s="54">
        <f>Таблица648[[#This Row],[Общее кол-во шт]]*Таблица648[[#This Row],[Оптовая цена KRW за 1шт]]</f>
        <v>0</v>
      </c>
      <c r="M67" s="19" t="str">
        <f>IFERROR(Таблица648[[#This Row],[Общее кол-во шт]]*Таблица648[[#This Row],[Оптовая цена USD за 1шт]],"")</f>
        <v/>
      </c>
      <c r="N67" s="49"/>
    </row>
    <row r="68" spans="1:14" ht="22.5" customHeight="1">
      <c r="A68" s="44" t="s">
        <v>21148</v>
      </c>
      <c r="B68" s="14">
        <v>8806182522758</v>
      </c>
      <c r="C68" s="50" t="s">
        <v>16577</v>
      </c>
      <c r="D68" s="46" t="s">
        <v>16578</v>
      </c>
      <c r="E68" s="16">
        <v>20500</v>
      </c>
      <c r="F68" s="15">
        <v>0.54</v>
      </c>
      <c r="G68" s="47">
        <v>144</v>
      </c>
      <c r="H68" s="55">
        <f>Таблица648[[#This Row],[Коэфициент стоимости]]*Таблица648[[#This Row],[Розничная цена KRW]]</f>
        <v>11070</v>
      </c>
      <c r="I68" s="17" t="str">
        <f>IF($H$1="","Введите курс",Таблица648[[#This Row],[Оптовая цена KRW за 1шт]]/$H$1)</f>
        <v>Введите курс</v>
      </c>
      <c r="J68" s="48"/>
      <c r="K68" s="18">
        <f>Таблица648[[#This Row],[Заказ коробок ]]*Таблица648[[#This Row],[Кол-во шт в коробке]]</f>
        <v>0</v>
      </c>
      <c r="L68" s="54">
        <f>Таблица648[[#This Row],[Общее кол-во шт]]*Таблица648[[#This Row],[Оптовая цена KRW за 1шт]]</f>
        <v>0</v>
      </c>
      <c r="M68" s="19" t="str">
        <f>IFERROR(Таблица648[[#This Row],[Общее кол-во шт]]*Таблица648[[#This Row],[Оптовая цена USD за 1шт]],"")</f>
        <v/>
      </c>
      <c r="N68" s="49"/>
    </row>
    <row r="69" spans="1:14" ht="22.5" customHeight="1">
      <c r="A69" s="44" t="s">
        <v>21149</v>
      </c>
      <c r="B69" s="14">
        <v>8806182522765</v>
      </c>
      <c r="C69" s="50" t="s">
        <v>16579</v>
      </c>
      <c r="D69" s="46" t="s">
        <v>16580</v>
      </c>
      <c r="E69" s="16">
        <v>20500</v>
      </c>
      <c r="F69" s="15">
        <v>0.54</v>
      </c>
      <c r="G69" s="47">
        <v>144</v>
      </c>
      <c r="H69" s="55">
        <f>Таблица648[[#This Row],[Коэфициент стоимости]]*Таблица648[[#This Row],[Розничная цена KRW]]</f>
        <v>11070</v>
      </c>
      <c r="I69" s="17" t="str">
        <f>IF($H$1="","Введите курс",Таблица648[[#This Row],[Оптовая цена KRW за 1шт]]/$H$1)</f>
        <v>Введите курс</v>
      </c>
      <c r="J69" s="48"/>
      <c r="K69" s="18">
        <f>Таблица648[[#This Row],[Заказ коробок ]]*Таблица648[[#This Row],[Кол-во шт в коробке]]</f>
        <v>0</v>
      </c>
      <c r="L69" s="54">
        <f>Таблица648[[#This Row],[Общее кол-во шт]]*Таблица648[[#This Row],[Оптовая цена KRW за 1шт]]</f>
        <v>0</v>
      </c>
      <c r="M69" s="19" t="str">
        <f>IFERROR(Таблица648[[#This Row],[Общее кол-во шт]]*Таблица648[[#This Row],[Оптовая цена USD за 1шт]],"")</f>
        <v/>
      </c>
      <c r="N69" s="49"/>
    </row>
    <row r="70" spans="1:14" ht="22.5" customHeight="1">
      <c r="A70" s="44" t="s">
        <v>21150</v>
      </c>
      <c r="B70" s="14">
        <v>8806182522772</v>
      </c>
      <c r="C70" s="50" t="s">
        <v>16581</v>
      </c>
      <c r="D70" s="46" t="s">
        <v>16582</v>
      </c>
      <c r="E70" s="16">
        <v>20500</v>
      </c>
      <c r="F70" s="15">
        <v>0.54</v>
      </c>
      <c r="G70" s="47">
        <v>144</v>
      </c>
      <c r="H70" s="55">
        <f>Таблица648[[#This Row],[Коэфициент стоимости]]*Таблица648[[#This Row],[Розничная цена KRW]]</f>
        <v>11070</v>
      </c>
      <c r="I70" s="17" t="str">
        <f>IF($H$1="","Введите курс",Таблица648[[#This Row],[Оптовая цена KRW за 1шт]]/$H$1)</f>
        <v>Введите курс</v>
      </c>
      <c r="J70" s="48"/>
      <c r="K70" s="18">
        <f>Таблица648[[#This Row],[Заказ коробок ]]*Таблица648[[#This Row],[Кол-во шт в коробке]]</f>
        <v>0</v>
      </c>
      <c r="L70" s="54">
        <f>Таблица648[[#This Row],[Общее кол-во шт]]*Таблица648[[#This Row],[Оптовая цена KRW за 1шт]]</f>
        <v>0</v>
      </c>
      <c r="M70" s="19" t="str">
        <f>IFERROR(Таблица648[[#This Row],[Общее кол-во шт]]*Таблица648[[#This Row],[Оптовая цена USD за 1шт]],"")</f>
        <v/>
      </c>
      <c r="N70" s="49"/>
    </row>
    <row r="71" spans="1:14" ht="22.5" customHeight="1">
      <c r="A71" s="44" t="s">
        <v>21151</v>
      </c>
      <c r="B71" s="14">
        <v>8806182522789</v>
      </c>
      <c r="C71" s="50" t="s">
        <v>16583</v>
      </c>
      <c r="D71" s="46" t="s">
        <v>16584</v>
      </c>
      <c r="E71" s="16">
        <v>20500</v>
      </c>
      <c r="F71" s="15">
        <v>0.54</v>
      </c>
      <c r="G71" s="47">
        <v>144</v>
      </c>
      <c r="H71" s="55">
        <f>Таблица648[[#This Row],[Коэфициент стоимости]]*Таблица648[[#This Row],[Розничная цена KRW]]</f>
        <v>11070</v>
      </c>
      <c r="I71" s="17" t="str">
        <f>IF($H$1="","Введите курс",Таблица648[[#This Row],[Оптовая цена KRW за 1шт]]/$H$1)</f>
        <v>Введите курс</v>
      </c>
      <c r="J71" s="48"/>
      <c r="K71" s="18">
        <f>Таблица648[[#This Row],[Заказ коробок ]]*Таблица648[[#This Row],[Кол-во шт в коробке]]</f>
        <v>0</v>
      </c>
      <c r="L71" s="54">
        <f>Таблица648[[#This Row],[Общее кол-во шт]]*Таблица648[[#This Row],[Оптовая цена KRW за 1шт]]</f>
        <v>0</v>
      </c>
      <c r="M71" s="19" t="str">
        <f>IFERROR(Таблица648[[#This Row],[Общее кол-во шт]]*Таблица648[[#This Row],[Оптовая цена USD за 1шт]],"")</f>
        <v/>
      </c>
      <c r="N71" s="49"/>
    </row>
    <row r="72" spans="1:14" ht="22.5" customHeight="1">
      <c r="A72" s="44" t="s">
        <v>21152</v>
      </c>
      <c r="B72" s="14">
        <v>8806182522796</v>
      </c>
      <c r="C72" s="50" t="s">
        <v>16585</v>
      </c>
      <c r="D72" s="46" t="s">
        <v>16586</v>
      </c>
      <c r="E72" s="16">
        <v>20500</v>
      </c>
      <c r="F72" s="15">
        <v>0.54</v>
      </c>
      <c r="G72" s="47">
        <v>144</v>
      </c>
      <c r="H72" s="55">
        <f>Таблица648[[#This Row],[Коэфициент стоимости]]*Таблица648[[#This Row],[Розничная цена KRW]]</f>
        <v>11070</v>
      </c>
      <c r="I72" s="17" t="str">
        <f>IF($H$1="","Введите курс",Таблица648[[#This Row],[Оптовая цена KRW за 1шт]]/$H$1)</f>
        <v>Введите курс</v>
      </c>
      <c r="J72" s="48"/>
      <c r="K72" s="18">
        <f>Таблица648[[#This Row],[Заказ коробок ]]*Таблица648[[#This Row],[Кол-во шт в коробке]]</f>
        <v>0</v>
      </c>
      <c r="L72" s="54">
        <f>Таблица648[[#This Row],[Общее кол-во шт]]*Таблица648[[#This Row],[Оптовая цена KRW за 1шт]]</f>
        <v>0</v>
      </c>
      <c r="M72" s="19" t="str">
        <f>IFERROR(Таблица648[[#This Row],[Общее кол-во шт]]*Таблица648[[#This Row],[Оптовая цена USD за 1шт]],"")</f>
        <v/>
      </c>
      <c r="N72" s="49"/>
    </row>
    <row r="73" spans="1:14" ht="22.5" customHeight="1">
      <c r="A73" s="44" t="s">
        <v>21153</v>
      </c>
      <c r="B73" s="14">
        <v>8806182519239</v>
      </c>
      <c r="C73" s="50" t="s">
        <v>16587</v>
      </c>
      <c r="D73" s="46" t="s">
        <v>16588</v>
      </c>
      <c r="E73" s="16">
        <v>27000</v>
      </c>
      <c r="F73" s="15">
        <v>0.54</v>
      </c>
      <c r="G73" s="47">
        <v>6</v>
      </c>
      <c r="H73" s="55">
        <f>Таблица648[[#This Row],[Коэфициент стоимости]]*Таблица648[[#This Row],[Розничная цена KRW]]</f>
        <v>14580.000000000002</v>
      </c>
      <c r="I73" s="17" t="str">
        <f>IF($H$1="","Введите курс",Таблица648[[#This Row],[Оптовая цена KRW за 1шт]]/$H$1)</f>
        <v>Введите курс</v>
      </c>
      <c r="J73" s="48"/>
      <c r="K73" s="18">
        <f>Таблица648[[#This Row],[Заказ коробок ]]*Таблица648[[#This Row],[Кол-во шт в коробке]]</f>
        <v>0</v>
      </c>
      <c r="L73" s="54">
        <f>Таблица648[[#This Row],[Общее кол-во шт]]*Таблица648[[#This Row],[Оптовая цена KRW за 1шт]]</f>
        <v>0</v>
      </c>
      <c r="M73" s="19" t="str">
        <f>IFERROR(Таблица648[[#This Row],[Общее кол-во шт]]*Таблица648[[#This Row],[Оптовая цена USD за 1шт]],"")</f>
        <v/>
      </c>
      <c r="N73" s="49"/>
    </row>
    <row r="74" spans="1:14" ht="22.5" customHeight="1">
      <c r="A74" s="44" t="s">
        <v>21154</v>
      </c>
      <c r="B74" s="14">
        <v>8806182534317</v>
      </c>
      <c r="C74" s="50" t="s">
        <v>16589</v>
      </c>
      <c r="D74" s="46" t="s">
        <v>16590</v>
      </c>
      <c r="E74" s="16">
        <v>38000</v>
      </c>
      <c r="F74" s="15">
        <v>0.54</v>
      </c>
      <c r="G74" s="47">
        <v>6</v>
      </c>
      <c r="H74" s="55">
        <f>Таблица648[[#This Row],[Коэфициент стоимости]]*Таблица648[[#This Row],[Розничная цена KRW]]</f>
        <v>20520</v>
      </c>
      <c r="I74" s="17" t="str">
        <f>IF($H$1="","Введите курс",Таблица648[[#This Row],[Оптовая цена KRW за 1шт]]/$H$1)</f>
        <v>Введите курс</v>
      </c>
      <c r="J74" s="48"/>
      <c r="K74" s="18">
        <f>Таблица648[[#This Row],[Заказ коробок ]]*Таблица648[[#This Row],[Кол-во шт в коробке]]</f>
        <v>0</v>
      </c>
      <c r="L74" s="54">
        <f>Таблица648[[#This Row],[Общее кол-во шт]]*Таблица648[[#This Row],[Оптовая цена KRW за 1шт]]</f>
        <v>0</v>
      </c>
      <c r="M74" s="19" t="str">
        <f>IFERROR(Таблица648[[#This Row],[Общее кол-во шт]]*Таблица648[[#This Row],[Оптовая цена USD за 1шт]],"")</f>
        <v/>
      </c>
      <c r="N74" s="49"/>
    </row>
    <row r="75" spans="1:14" ht="22.5" customHeight="1">
      <c r="A75" s="44" t="s">
        <v>21155</v>
      </c>
      <c r="B75" s="14">
        <v>8806182534324</v>
      </c>
      <c r="C75" s="50" t="s">
        <v>16591</v>
      </c>
      <c r="D75" s="46" t="s">
        <v>16592</v>
      </c>
      <c r="E75" s="16">
        <v>30000</v>
      </c>
      <c r="F75" s="15">
        <v>0.54</v>
      </c>
      <c r="G75" s="47">
        <v>6</v>
      </c>
      <c r="H75" s="55">
        <f>Таблица648[[#This Row],[Коэфициент стоимости]]*Таблица648[[#This Row],[Розничная цена KRW]]</f>
        <v>16200.000000000002</v>
      </c>
      <c r="I75" s="17" t="str">
        <f>IF($H$1="","Введите курс",Таблица648[[#This Row],[Оптовая цена KRW за 1шт]]/$H$1)</f>
        <v>Введите курс</v>
      </c>
      <c r="J75" s="48"/>
      <c r="K75" s="18">
        <f>Таблица648[[#This Row],[Заказ коробок ]]*Таблица648[[#This Row],[Кол-во шт в коробке]]</f>
        <v>0</v>
      </c>
      <c r="L75" s="54">
        <f>Таблица648[[#This Row],[Общее кол-во шт]]*Таблица648[[#This Row],[Оптовая цена KRW за 1шт]]</f>
        <v>0</v>
      </c>
      <c r="M75" s="19" t="str">
        <f>IFERROR(Таблица648[[#This Row],[Общее кол-во шт]]*Таблица648[[#This Row],[Оптовая цена USD за 1шт]],"")</f>
        <v/>
      </c>
      <c r="N75" s="49"/>
    </row>
    <row r="76" spans="1:14" ht="22.5" customHeight="1">
      <c r="A76" s="44" t="s">
        <v>21156</v>
      </c>
      <c r="B76" s="14">
        <v>8806182536502</v>
      </c>
      <c r="C76" s="50" t="s">
        <v>16593</v>
      </c>
      <c r="D76" s="46" t="s">
        <v>16594</v>
      </c>
      <c r="E76" s="16">
        <v>24000</v>
      </c>
      <c r="F76" s="15">
        <v>0.54</v>
      </c>
      <c r="G76" s="47">
        <v>6</v>
      </c>
      <c r="H76" s="55">
        <f>Таблица648[[#This Row],[Коэфициент стоимости]]*Таблица648[[#This Row],[Розничная цена KRW]]</f>
        <v>12960</v>
      </c>
      <c r="I76" s="17" t="str">
        <f>IF($H$1="","Введите курс",Таблица648[[#This Row],[Оптовая цена KRW за 1шт]]/$H$1)</f>
        <v>Введите курс</v>
      </c>
      <c r="J76" s="48"/>
      <c r="K76" s="18">
        <f>Таблица648[[#This Row],[Заказ коробок ]]*Таблица648[[#This Row],[Кол-во шт в коробке]]</f>
        <v>0</v>
      </c>
      <c r="L76" s="54">
        <f>Таблица648[[#This Row],[Общее кол-во шт]]*Таблица648[[#This Row],[Оптовая цена KRW за 1шт]]</f>
        <v>0</v>
      </c>
      <c r="M76" s="19" t="str">
        <f>IFERROR(Таблица648[[#This Row],[Общее кол-во шт]]*Таблица648[[#This Row],[Оптовая цена USD за 1шт]],"")</f>
        <v/>
      </c>
      <c r="N76" s="49"/>
    </row>
    <row r="77" spans="1:14" ht="22.5" customHeight="1">
      <c r="A77" s="44" t="s">
        <v>21157</v>
      </c>
      <c r="B77" s="14">
        <v>8806182525292</v>
      </c>
      <c r="C77" s="50" t="s">
        <v>16595</v>
      </c>
      <c r="D77" s="46" t="s">
        <v>16596</v>
      </c>
      <c r="E77" s="16">
        <v>7500</v>
      </c>
      <c r="F77" s="15">
        <v>0.54</v>
      </c>
      <c r="G77" s="47">
        <v>10</v>
      </c>
      <c r="H77" s="55">
        <f>Таблица648[[#This Row],[Коэфициент стоимости]]*Таблица648[[#This Row],[Розничная цена KRW]]</f>
        <v>4050.0000000000005</v>
      </c>
      <c r="I77" s="17" t="str">
        <f>IF($H$1="","Введите курс",Таблица648[[#This Row],[Оптовая цена KRW за 1шт]]/$H$1)</f>
        <v>Введите курс</v>
      </c>
      <c r="J77" s="48"/>
      <c r="K77" s="18">
        <f>Таблица648[[#This Row],[Заказ коробок ]]*Таблица648[[#This Row],[Кол-во шт в коробке]]</f>
        <v>0</v>
      </c>
      <c r="L77" s="54">
        <f>Таблица648[[#This Row],[Общее кол-во шт]]*Таблица648[[#This Row],[Оптовая цена KRW за 1шт]]</f>
        <v>0</v>
      </c>
      <c r="M77" s="19" t="str">
        <f>IFERROR(Таблица648[[#This Row],[Общее кол-во шт]]*Таблица648[[#This Row],[Оптовая цена USD за 1шт]],"")</f>
        <v/>
      </c>
      <c r="N77" s="49"/>
    </row>
    <row r="78" spans="1:14" ht="22.5" customHeight="1">
      <c r="A78" s="44" t="s">
        <v>21158</v>
      </c>
      <c r="B78" s="14">
        <v>8806182557170</v>
      </c>
      <c r="C78" s="50" t="s">
        <v>21159</v>
      </c>
      <c r="D78" s="46" t="s">
        <v>17885</v>
      </c>
      <c r="E78" s="16">
        <v>1100</v>
      </c>
      <c r="F78" s="15">
        <v>0.54</v>
      </c>
      <c r="G78" s="47">
        <v>30</v>
      </c>
      <c r="H78" s="55">
        <f>Таблица648[[#This Row],[Коэфициент стоимости]]*Таблица648[[#This Row],[Розничная цена KRW]]</f>
        <v>594</v>
      </c>
      <c r="I78" s="17" t="str">
        <f>IF($H$1="","Введите курс",Таблица648[[#This Row],[Оптовая цена KRW за 1шт]]/$H$1)</f>
        <v>Введите курс</v>
      </c>
      <c r="J78" s="48"/>
      <c r="K78" s="18">
        <f>Таблица648[[#This Row],[Заказ коробок ]]*Таблица648[[#This Row],[Кол-во шт в коробке]]</f>
        <v>0</v>
      </c>
      <c r="L78" s="54">
        <f>Таблица648[[#This Row],[Общее кол-во шт]]*Таблица648[[#This Row],[Оптовая цена KRW за 1шт]]</f>
        <v>0</v>
      </c>
      <c r="M78" s="19" t="str">
        <f>IFERROR(Таблица648[[#This Row],[Общее кол-во шт]]*Таблица648[[#This Row],[Оптовая цена USD за 1шт]],"")</f>
        <v/>
      </c>
      <c r="N78" s="49"/>
    </row>
    <row r="79" spans="1:14" ht="22.5" customHeight="1">
      <c r="A79" s="44" t="s">
        <v>21160</v>
      </c>
      <c r="B79" s="14">
        <v>8806182557187</v>
      </c>
      <c r="C79" s="50" t="s">
        <v>21161</v>
      </c>
      <c r="D79" s="46" t="s">
        <v>21162</v>
      </c>
      <c r="E79" s="16">
        <v>1100</v>
      </c>
      <c r="F79" s="15">
        <v>0.54</v>
      </c>
      <c r="G79" s="47">
        <v>30</v>
      </c>
      <c r="H79" s="55">
        <f>Таблица648[[#This Row],[Коэфициент стоимости]]*Таблица648[[#This Row],[Розничная цена KRW]]</f>
        <v>594</v>
      </c>
      <c r="I79" s="17" t="str">
        <f>IF($H$1="","Введите курс",Таблица648[[#This Row],[Оптовая цена KRW за 1шт]]/$H$1)</f>
        <v>Введите курс</v>
      </c>
      <c r="J79" s="48"/>
      <c r="K79" s="18">
        <f>Таблица648[[#This Row],[Заказ коробок ]]*Таблица648[[#This Row],[Кол-во шт в коробке]]</f>
        <v>0</v>
      </c>
      <c r="L79" s="54">
        <f>Таблица648[[#This Row],[Общее кол-во шт]]*Таблица648[[#This Row],[Оптовая цена KRW за 1шт]]</f>
        <v>0</v>
      </c>
      <c r="M79" s="19" t="str">
        <f>IFERROR(Таблица648[[#This Row],[Общее кол-во шт]]*Таблица648[[#This Row],[Оптовая цена USD за 1шт]],"")</f>
        <v/>
      </c>
      <c r="N79" s="49"/>
    </row>
    <row r="80" spans="1:14" ht="22.5" customHeight="1">
      <c r="A80" s="44" t="s">
        <v>21163</v>
      </c>
      <c r="B80" s="14">
        <v>8806182557194</v>
      </c>
      <c r="C80" s="50" t="s">
        <v>16529</v>
      </c>
      <c r="D80" s="46" t="s">
        <v>21164</v>
      </c>
      <c r="E80" s="16">
        <v>1000</v>
      </c>
      <c r="F80" s="15">
        <v>0.54</v>
      </c>
      <c r="G80" s="47">
        <v>30</v>
      </c>
      <c r="H80" s="55">
        <f>Таблица648[[#This Row],[Коэфициент стоимости]]*Таблица648[[#This Row],[Розничная цена KRW]]</f>
        <v>540</v>
      </c>
      <c r="I80" s="17" t="str">
        <f>IF($H$1="","Введите курс",Таблица648[[#This Row],[Оптовая цена KRW за 1шт]]/$H$1)</f>
        <v>Введите курс</v>
      </c>
      <c r="J80" s="48"/>
      <c r="K80" s="18">
        <f>Таблица648[[#This Row],[Заказ коробок ]]*Таблица648[[#This Row],[Кол-во шт в коробке]]</f>
        <v>0</v>
      </c>
      <c r="L80" s="54">
        <f>Таблица648[[#This Row],[Общее кол-во шт]]*Таблица648[[#This Row],[Оптовая цена KRW за 1шт]]</f>
        <v>0</v>
      </c>
      <c r="M80" s="19" t="str">
        <f>IFERROR(Таблица648[[#This Row],[Общее кол-во шт]]*Таблица648[[#This Row],[Оптовая цена USD за 1шт]],"")</f>
        <v/>
      </c>
      <c r="N80" s="49"/>
    </row>
    <row r="81" spans="1:14" ht="22.5" customHeight="1">
      <c r="A81" s="44" t="s">
        <v>21165</v>
      </c>
      <c r="B81" s="14">
        <v>8806182557217</v>
      </c>
      <c r="C81" s="50" t="s">
        <v>16541</v>
      </c>
      <c r="D81" s="46" t="s">
        <v>21166</v>
      </c>
      <c r="E81" s="16">
        <v>1000</v>
      </c>
      <c r="F81" s="15">
        <v>0.54</v>
      </c>
      <c r="G81" s="47">
        <v>30</v>
      </c>
      <c r="H81" s="55">
        <f>Таблица648[[#This Row],[Коэфициент стоимости]]*Таблица648[[#This Row],[Розничная цена KRW]]</f>
        <v>540</v>
      </c>
      <c r="I81" s="17" t="str">
        <f>IF($H$1="","Введите курс",Таблица648[[#This Row],[Оптовая цена KRW за 1шт]]/$H$1)</f>
        <v>Введите курс</v>
      </c>
      <c r="J81" s="48"/>
      <c r="K81" s="18">
        <f>Таблица648[[#This Row],[Заказ коробок ]]*Таблица648[[#This Row],[Кол-во шт в коробке]]</f>
        <v>0</v>
      </c>
      <c r="L81" s="54">
        <f>Таблица648[[#This Row],[Общее кол-во шт]]*Таблица648[[#This Row],[Оптовая цена KRW за 1шт]]</f>
        <v>0</v>
      </c>
      <c r="M81" s="19" t="str">
        <f>IFERROR(Таблица648[[#This Row],[Общее кол-во шт]]*Таблица648[[#This Row],[Оптовая цена USD за 1шт]],"")</f>
        <v/>
      </c>
      <c r="N81" s="49"/>
    </row>
    <row r="82" spans="1:14" ht="22.5" customHeight="1">
      <c r="A82" s="44" t="s">
        <v>21167</v>
      </c>
      <c r="B82" s="14">
        <v>8806182557224</v>
      </c>
      <c r="C82" s="50" t="s">
        <v>21168</v>
      </c>
      <c r="D82" s="46" t="s">
        <v>17893</v>
      </c>
      <c r="E82" s="16">
        <v>1100</v>
      </c>
      <c r="F82" s="15">
        <v>0.54</v>
      </c>
      <c r="G82" s="47">
        <v>30</v>
      </c>
      <c r="H82" s="55">
        <f>Таблица648[[#This Row],[Коэфициент стоимости]]*Таблица648[[#This Row],[Розничная цена KRW]]</f>
        <v>594</v>
      </c>
      <c r="I82" s="17" t="str">
        <f>IF($H$1="","Введите курс",Таблица648[[#This Row],[Оптовая цена KRW за 1шт]]/$H$1)</f>
        <v>Введите курс</v>
      </c>
      <c r="J82" s="48"/>
      <c r="K82" s="18">
        <f>Таблица648[[#This Row],[Заказ коробок ]]*Таблица648[[#This Row],[Кол-во шт в коробке]]</f>
        <v>0</v>
      </c>
      <c r="L82" s="54">
        <f>Таблица648[[#This Row],[Общее кол-во шт]]*Таблица648[[#This Row],[Оптовая цена KRW за 1шт]]</f>
        <v>0</v>
      </c>
      <c r="M82" s="19" t="str">
        <f>IFERROR(Таблица648[[#This Row],[Общее кол-во шт]]*Таблица648[[#This Row],[Оптовая цена USD за 1шт]],"")</f>
        <v/>
      </c>
      <c r="N82" s="49"/>
    </row>
    <row r="83" spans="1:14" ht="22.5" customHeight="1">
      <c r="A83" s="44" t="s">
        <v>21169</v>
      </c>
      <c r="B83" s="14">
        <v>8806182559990</v>
      </c>
      <c r="C83" s="50" t="s">
        <v>21170</v>
      </c>
      <c r="D83" s="46" t="s">
        <v>17883</v>
      </c>
      <c r="E83" s="16">
        <v>1100</v>
      </c>
      <c r="F83" s="15">
        <v>0.54</v>
      </c>
      <c r="G83" s="47">
        <v>30</v>
      </c>
      <c r="H83" s="55">
        <f>Таблица648[[#This Row],[Коэфициент стоимости]]*Таблица648[[#This Row],[Розничная цена KRW]]</f>
        <v>594</v>
      </c>
      <c r="I83" s="17" t="str">
        <f>IF($H$1="","Введите курс",Таблица648[[#This Row],[Оптовая цена KRW за 1шт]]/$H$1)</f>
        <v>Введите курс</v>
      </c>
      <c r="J83" s="48"/>
      <c r="K83" s="18">
        <f>Таблица648[[#This Row],[Заказ коробок ]]*Таблица648[[#This Row],[Кол-во шт в коробке]]</f>
        <v>0</v>
      </c>
      <c r="L83" s="54">
        <f>Таблица648[[#This Row],[Общее кол-во шт]]*Таблица648[[#This Row],[Оптовая цена KRW за 1шт]]</f>
        <v>0</v>
      </c>
      <c r="M83" s="19" t="str">
        <f>IFERROR(Таблица648[[#This Row],[Общее кол-во шт]]*Таблица648[[#This Row],[Оптовая цена USD за 1шт]],"")</f>
        <v/>
      </c>
      <c r="N83" s="49"/>
    </row>
    <row r="84" spans="1:14" ht="22.5" customHeight="1">
      <c r="A84" s="44" t="s">
        <v>21171</v>
      </c>
      <c r="B84" s="14">
        <v>8806182560019</v>
      </c>
      <c r="C84" s="50" t="s">
        <v>21172</v>
      </c>
      <c r="D84" s="46" t="s">
        <v>17889</v>
      </c>
      <c r="E84" s="16">
        <v>1100</v>
      </c>
      <c r="F84" s="15">
        <v>0.54</v>
      </c>
      <c r="G84" s="47">
        <v>30</v>
      </c>
      <c r="H84" s="55">
        <f>Таблица648[[#This Row],[Коэфициент стоимости]]*Таблица648[[#This Row],[Розничная цена KRW]]</f>
        <v>594</v>
      </c>
      <c r="I84" s="17" t="str">
        <f>IF($H$1="","Введите курс",Таблица648[[#This Row],[Оптовая цена KRW за 1шт]]/$H$1)</f>
        <v>Введите курс</v>
      </c>
      <c r="J84" s="48"/>
      <c r="K84" s="18">
        <f>Таблица648[[#This Row],[Заказ коробок ]]*Таблица648[[#This Row],[Кол-во шт в коробке]]</f>
        <v>0</v>
      </c>
      <c r="L84" s="54">
        <f>Таблица648[[#This Row],[Общее кол-во шт]]*Таблица648[[#This Row],[Оптовая цена KRW за 1шт]]</f>
        <v>0</v>
      </c>
      <c r="M84" s="19" t="str">
        <f>IFERROR(Таблица648[[#This Row],[Общее кол-во шт]]*Таблица648[[#This Row],[Оптовая цена USD за 1шт]],"")</f>
        <v/>
      </c>
      <c r="N84" s="49"/>
    </row>
    <row r="85" spans="1:14" ht="22.5" customHeight="1">
      <c r="A85" s="44" t="s">
        <v>21173</v>
      </c>
      <c r="B85" s="14">
        <v>8806182576645</v>
      </c>
      <c r="C85" s="50" t="s">
        <v>21174</v>
      </c>
      <c r="D85" s="46" t="s">
        <v>21175</v>
      </c>
      <c r="E85" s="16">
        <v>16000</v>
      </c>
      <c r="F85" s="15">
        <v>0.54</v>
      </c>
      <c r="G85" s="47">
        <v>4</v>
      </c>
      <c r="H85" s="55">
        <f>Таблица648[[#This Row],[Коэфициент стоимости]]*Таблица648[[#This Row],[Розничная цена KRW]]</f>
        <v>8640</v>
      </c>
      <c r="I85" s="17" t="str">
        <f>IF($H$1="","Введите курс",Таблица648[[#This Row],[Оптовая цена KRW за 1шт]]/$H$1)</f>
        <v>Введите курс</v>
      </c>
      <c r="J85" s="48"/>
      <c r="K85" s="18">
        <f>Таблица648[[#This Row],[Заказ коробок ]]*Таблица648[[#This Row],[Кол-во шт в коробке]]</f>
        <v>0</v>
      </c>
      <c r="L85" s="54">
        <f>Таблица648[[#This Row],[Общее кол-во шт]]*Таблица648[[#This Row],[Оптовая цена KRW за 1шт]]</f>
        <v>0</v>
      </c>
      <c r="M85" s="19" t="str">
        <f>IFERROR(Таблица648[[#This Row],[Общее кол-во шт]]*Таблица648[[#This Row],[Оптовая цена USD за 1шт]],"")</f>
        <v/>
      </c>
      <c r="N85" s="49"/>
    </row>
    <row r="86" spans="1:14" ht="22.5" customHeight="1">
      <c r="A86" s="44" t="s">
        <v>21176</v>
      </c>
      <c r="B86" s="14">
        <v>8806182576683</v>
      </c>
      <c r="C86" s="50" t="s">
        <v>16597</v>
      </c>
      <c r="D86" s="46" t="s">
        <v>16598</v>
      </c>
      <c r="E86" s="16">
        <v>22000</v>
      </c>
      <c r="F86" s="15">
        <v>0.54</v>
      </c>
      <c r="G86" s="47">
        <v>72</v>
      </c>
      <c r="H86" s="55">
        <f>Таблица648[[#This Row],[Коэфициент стоимости]]*Таблица648[[#This Row],[Розничная цена KRW]]</f>
        <v>11880</v>
      </c>
      <c r="I86" s="17" t="str">
        <f>IF($H$1="","Введите курс",Таблица648[[#This Row],[Оптовая цена KRW за 1шт]]/$H$1)</f>
        <v>Введите курс</v>
      </c>
      <c r="J86" s="48"/>
      <c r="K86" s="18">
        <f>Таблица648[[#This Row],[Заказ коробок ]]*Таблица648[[#This Row],[Кол-во шт в коробке]]</f>
        <v>0</v>
      </c>
      <c r="L86" s="54">
        <f>Таблица648[[#This Row],[Общее кол-во шт]]*Таблица648[[#This Row],[Оптовая цена KRW за 1шт]]</f>
        <v>0</v>
      </c>
      <c r="M86" s="19" t="str">
        <f>IFERROR(Таблица648[[#This Row],[Общее кол-во шт]]*Таблица648[[#This Row],[Оптовая цена USD за 1шт]],"")</f>
        <v/>
      </c>
      <c r="N86" s="49"/>
    </row>
    <row r="87" spans="1:14" ht="22.5" customHeight="1">
      <c r="A87" s="44" t="s">
        <v>21177</v>
      </c>
      <c r="B87" s="14">
        <v>8806182581311</v>
      </c>
      <c r="C87" s="50" t="s">
        <v>21178</v>
      </c>
      <c r="D87" s="46" t="s">
        <v>21179</v>
      </c>
      <c r="E87" s="16">
        <v>23000</v>
      </c>
      <c r="F87" s="15">
        <v>0.54</v>
      </c>
      <c r="G87" s="47">
        <v>24</v>
      </c>
      <c r="H87" s="55">
        <f>Таблица648[[#This Row],[Коэфициент стоимости]]*Таблица648[[#This Row],[Розничная цена KRW]]</f>
        <v>12420</v>
      </c>
      <c r="I87" s="17" t="str">
        <f>IF($H$1="","Введите курс",Таблица648[[#This Row],[Оптовая цена KRW за 1шт]]/$H$1)</f>
        <v>Введите курс</v>
      </c>
      <c r="J87" s="48"/>
      <c r="K87" s="18">
        <f>Таблица648[[#This Row],[Заказ коробок ]]*Таблица648[[#This Row],[Кол-во шт в коробке]]</f>
        <v>0</v>
      </c>
      <c r="L87" s="54">
        <f>Таблица648[[#This Row],[Общее кол-во шт]]*Таблица648[[#This Row],[Оптовая цена KRW за 1шт]]</f>
        <v>0</v>
      </c>
      <c r="M87" s="19" t="str">
        <f>IFERROR(Таблица648[[#This Row],[Общее кол-во шт]]*Таблица648[[#This Row],[Оптовая цена USD за 1шт]],"")</f>
        <v/>
      </c>
      <c r="N87" s="49"/>
    </row>
    <row r="88" spans="1:14" ht="22.5" customHeight="1">
      <c r="A88" s="44" t="s">
        <v>21180</v>
      </c>
      <c r="B88" s="14">
        <v>8806182581328</v>
      </c>
      <c r="C88" s="50" t="s">
        <v>21181</v>
      </c>
      <c r="D88" s="46" t="s">
        <v>21182</v>
      </c>
      <c r="E88" s="16">
        <v>23000</v>
      </c>
      <c r="F88" s="15">
        <v>0.54</v>
      </c>
      <c r="G88" s="47">
        <v>24</v>
      </c>
      <c r="H88" s="55">
        <f>Таблица648[[#This Row],[Коэфициент стоимости]]*Таблица648[[#This Row],[Розничная цена KRW]]</f>
        <v>12420</v>
      </c>
      <c r="I88" s="17" t="str">
        <f>IF($H$1="","Введите курс",Таблица648[[#This Row],[Оптовая цена KRW за 1шт]]/$H$1)</f>
        <v>Введите курс</v>
      </c>
      <c r="J88" s="48"/>
      <c r="K88" s="18">
        <f>Таблица648[[#This Row],[Заказ коробок ]]*Таблица648[[#This Row],[Кол-во шт в коробке]]</f>
        <v>0</v>
      </c>
      <c r="L88" s="54">
        <f>Таблица648[[#This Row],[Общее кол-во шт]]*Таблица648[[#This Row],[Оптовая цена KRW за 1шт]]</f>
        <v>0</v>
      </c>
      <c r="M88" s="19" t="str">
        <f>IFERROR(Таблица648[[#This Row],[Общее кол-во шт]]*Таблица648[[#This Row],[Оптовая цена USD за 1шт]],"")</f>
        <v/>
      </c>
      <c r="N88" s="49"/>
    </row>
    <row r="89" spans="1:14" ht="22.5" customHeight="1">
      <c r="A89" s="44" t="s">
        <v>21183</v>
      </c>
      <c r="B89" s="14">
        <v>8806182586309</v>
      </c>
      <c r="C89" s="50" t="s">
        <v>16599</v>
      </c>
      <c r="D89" s="46" t="s">
        <v>16600</v>
      </c>
      <c r="E89" s="16">
        <v>23000</v>
      </c>
      <c r="F89" s="15">
        <v>0.54</v>
      </c>
      <c r="G89" s="47">
        <v>72</v>
      </c>
      <c r="H89" s="55">
        <f>Таблица648[[#This Row],[Коэфициент стоимости]]*Таблица648[[#This Row],[Розничная цена KRW]]</f>
        <v>12420</v>
      </c>
      <c r="I89" s="17" t="str">
        <f>IF($H$1="","Введите курс",Таблица648[[#This Row],[Оптовая цена KRW за 1шт]]/$H$1)</f>
        <v>Введите курс</v>
      </c>
      <c r="J89" s="48"/>
      <c r="K89" s="18">
        <f>Таблица648[[#This Row],[Заказ коробок ]]*Таблица648[[#This Row],[Кол-во шт в коробке]]</f>
        <v>0</v>
      </c>
      <c r="L89" s="54">
        <f>Таблица648[[#This Row],[Общее кол-во шт]]*Таблица648[[#This Row],[Оптовая цена KRW за 1шт]]</f>
        <v>0</v>
      </c>
      <c r="M89" s="19" t="str">
        <f>IFERROR(Таблица648[[#This Row],[Общее кол-во шт]]*Таблица648[[#This Row],[Оптовая цена USD за 1шт]],"")</f>
        <v/>
      </c>
      <c r="N89" s="49"/>
    </row>
    <row r="90" spans="1:14" ht="22.5" customHeight="1">
      <c r="A90" s="44" t="s">
        <v>21184</v>
      </c>
      <c r="B90" s="14">
        <v>8806182586316</v>
      </c>
      <c r="C90" s="50" t="s">
        <v>16601</v>
      </c>
      <c r="D90" s="46" t="s">
        <v>16602</v>
      </c>
      <c r="E90" s="16">
        <v>23000</v>
      </c>
      <c r="F90" s="15">
        <v>0.54</v>
      </c>
      <c r="G90" s="47">
        <v>72</v>
      </c>
      <c r="H90" s="55">
        <f>Таблица648[[#This Row],[Коэфициент стоимости]]*Таблица648[[#This Row],[Розничная цена KRW]]</f>
        <v>12420</v>
      </c>
      <c r="I90" s="17" t="str">
        <f>IF($H$1="","Введите курс",Таблица648[[#This Row],[Оптовая цена KRW за 1шт]]/$H$1)</f>
        <v>Введите курс</v>
      </c>
      <c r="J90" s="48"/>
      <c r="K90" s="18">
        <f>Таблица648[[#This Row],[Заказ коробок ]]*Таблица648[[#This Row],[Кол-во шт в коробке]]</f>
        <v>0</v>
      </c>
      <c r="L90" s="54">
        <f>Таблица648[[#This Row],[Общее кол-во шт]]*Таблица648[[#This Row],[Оптовая цена KRW за 1шт]]</f>
        <v>0</v>
      </c>
      <c r="M90" s="19" t="str">
        <f>IFERROR(Таблица648[[#This Row],[Общее кол-во шт]]*Таблица648[[#This Row],[Оптовая цена USD за 1шт]],"")</f>
        <v/>
      </c>
      <c r="N90" s="49"/>
    </row>
    <row r="91" spans="1:14" ht="22.5" customHeight="1">
      <c r="A91" s="44" t="s">
        <v>21185</v>
      </c>
      <c r="B91" s="14">
        <v>8806182586323</v>
      </c>
      <c r="C91" s="50" t="s">
        <v>16603</v>
      </c>
      <c r="D91" s="46" t="s">
        <v>16604</v>
      </c>
      <c r="E91" s="16">
        <v>23000</v>
      </c>
      <c r="F91" s="15">
        <v>0.54</v>
      </c>
      <c r="G91" s="47">
        <v>72</v>
      </c>
      <c r="H91" s="55">
        <f>Таблица648[[#This Row],[Коэфициент стоимости]]*Таблица648[[#This Row],[Розничная цена KRW]]</f>
        <v>12420</v>
      </c>
      <c r="I91" s="17" t="str">
        <f>IF($H$1="","Введите курс",Таблица648[[#This Row],[Оптовая цена KRW за 1шт]]/$H$1)</f>
        <v>Введите курс</v>
      </c>
      <c r="J91" s="48"/>
      <c r="K91" s="18">
        <f>Таблица648[[#This Row],[Заказ коробок ]]*Таблица648[[#This Row],[Кол-во шт в коробке]]</f>
        <v>0</v>
      </c>
      <c r="L91" s="54">
        <f>Таблица648[[#This Row],[Общее кол-во шт]]*Таблица648[[#This Row],[Оптовая цена KRW за 1шт]]</f>
        <v>0</v>
      </c>
      <c r="M91" s="19" t="str">
        <f>IFERROR(Таблица648[[#This Row],[Общее кол-во шт]]*Таблица648[[#This Row],[Оптовая цена USD за 1шт]],"")</f>
        <v/>
      </c>
      <c r="N91" s="49"/>
    </row>
    <row r="92" spans="1:14" ht="22.5" customHeight="1">
      <c r="A92" s="44" t="s">
        <v>21186</v>
      </c>
      <c r="B92" s="14">
        <v>8806182586330</v>
      </c>
      <c r="C92" s="50" t="s">
        <v>16605</v>
      </c>
      <c r="D92" s="46" t="s">
        <v>16606</v>
      </c>
      <c r="E92" s="16">
        <v>23000</v>
      </c>
      <c r="F92" s="15">
        <v>0.54</v>
      </c>
      <c r="G92" s="47">
        <v>72</v>
      </c>
      <c r="H92" s="55">
        <f>Таблица648[[#This Row],[Коэфициент стоимости]]*Таблица648[[#This Row],[Розничная цена KRW]]</f>
        <v>12420</v>
      </c>
      <c r="I92" s="17" t="str">
        <f>IF($H$1="","Введите курс",Таблица648[[#This Row],[Оптовая цена KRW за 1шт]]/$H$1)</f>
        <v>Введите курс</v>
      </c>
      <c r="J92" s="48"/>
      <c r="K92" s="18">
        <f>Таблица648[[#This Row],[Заказ коробок ]]*Таблица648[[#This Row],[Кол-во шт в коробке]]</f>
        <v>0</v>
      </c>
      <c r="L92" s="54">
        <f>Таблица648[[#This Row],[Общее кол-во шт]]*Таблица648[[#This Row],[Оптовая цена KRW за 1шт]]</f>
        <v>0</v>
      </c>
      <c r="M92" s="19" t="str">
        <f>IFERROR(Таблица648[[#This Row],[Общее кол-во шт]]*Таблица648[[#This Row],[Оптовая цена USD за 1шт]],"")</f>
        <v/>
      </c>
      <c r="N92" s="49"/>
    </row>
    <row r="93" spans="1:14" ht="22.5" customHeight="1">
      <c r="A93" s="44" t="s">
        <v>21187</v>
      </c>
      <c r="B93" s="14">
        <v>8806182586347</v>
      </c>
      <c r="C93" s="50" t="s">
        <v>16607</v>
      </c>
      <c r="D93" s="46" t="s">
        <v>16608</v>
      </c>
      <c r="E93" s="16">
        <v>23000</v>
      </c>
      <c r="F93" s="15">
        <v>0.54</v>
      </c>
      <c r="G93" s="47">
        <v>72</v>
      </c>
      <c r="H93" s="55">
        <f>Таблица648[[#This Row],[Коэфициент стоимости]]*Таблица648[[#This Row],[Розничная цена KRW]]</f>
        <v>12420</v>
      </c>
      <c r="I93" s="17" t="str">
        <f>IF($H$1="","Введите курс",Таблица648[[#This Row],[Оптовая цена KRW за 1шт]]/$H$1)</f>
        <v>Введите курс</v>
      </c>
      <c r="J93" s="48"/>
      <c r="K93" s="18">
        <f>Таблица648[[#This Row],[Заказ коробок ]]*Таблица648[[#This Row],[Кол-во шт в коробке]]</f>
        <v>0</v>
      </c>
      <c r="L93" s="54">
        <f>Таблица648[[#This Row],[Общее кол-во шт]]*Таблица648[[#This Row],[Оптовая цена KRW за 1шт]]</f>
        <v>0</v>
      </c>
      <c r="M93" s="19" t="str">
        <f>IFERROR(Таблица648[[#This Row],[Общее кол-во шт]]*Таблица648[[#This Row],[Оптовая цена USD за 1шт]],"")</f>
        <v/>
      </c>
      <c r="N93" s="49"/>
    </row>
    <row r="94" spans="1:14" ht="22.5" customHeight="1">
      <c r="A94" s="44" t="s">
        <v>21188</v>
      </c>
      <c r="B94" s="14">
        <v>8806182586354</v>
      </c>
      <c r="C94" s="50" t="s">
        <v>16609</v>
      </c>
      <c r="D94" s="46" t="s">
        <v>16610</v>
      </c>
      <c r="E94" s="16">
        <v>13000</v>
      </c>
      <c r="F94" s="15">
        <v>0.54</v>
      </c>
      <c r="G94" s="47">
        <v>40</v>
      </c>
      <c r="H94" s="55">
        <f>Таблица648[[#This Row],[Коэфициент стоимости]]*Таблица648[[#This Row],[Розничная цена KRW]]</f>
        <v>7020.0000000000009</v>
      </c>
      <c r="I94" s="17" t="str">
        <f>IF($H$1="","Введите курс",Таблица648[[#This Row],[Оптовая цена KRW за 1шт]]/$H$1)</f>
        <v>Введите курс</v>
      </c>
      <c r="J94" s="48"/>
      <c r="K94" s="18">
        <f>Таблица648[[#This Row],[Заказ коробок ]]*Таблица648[[#This Row],[Кол-во шт в коробке]]</f>
        <v>0</v>
      </c>
      <c r="L94" s="54">
        <f>Таблица648[[#This Row],[Общее кол-во шт]]*Таблица648[[#This Row],[Оптовая цена KRW за 1шт]]</f>
        <v>0</v>
      </c>
      <c r="M94" s="19" t="str">
        <f>IFERROR(Таблица648[[#This Row],[Общее кол-во шт]]*Таблица648[[#This Row],[Оптовая цена USD за 1шт]],"")</f>
        <v/>
      </c>
      <c r="N94" s="49"/>
    </row>
    <row r="95" spans="1:14" ht="22.5" customHeight="1">
      <c r="A95" s="44" t="s">
        <v>21189</v>
      </c>
      <c r="B95" s="14">
        <v>8806182586361</v>
      </c>
      <c r="C95" s="50" t="s">
        <v>16611</v>
      </c>
      <c r="D95" s="46" t="s">
        <v>16612</v>
      </c>
      <c r="E95" s="16">
        <v>13000</v>
      </c>
      <c r="F95" s="15">
        <v>0.54</v>
      </c>
      <c r="G95" s="47">
        <v>40</v>
      </c>
      <c r="H95" s="55">
        <f>Таблица648[[#This Row],[Коэфициент стоимости]]*Таблица648[[#This Row],[Розничная цена KRW]]</f>
        <v>7020.0000000000009</v>
      </c>
      <c r="I95" s="17" t="str">
        <f>IF($H$1="","Введите курс",Таблица648[[#This Row],[Оптовая цена KRW за 1шт]]/$H$1)</f>
        <v>Введите курс</v>
      </c>
      <c r="J95" s="48"/>
      <c r="K95" s="18">
        <f>Таблица648[[#This Row],[Заказ коробок ]]*Таблица648[[#This Row],[Кол-во шт в коробке]]</f>
        <v>0</v>
      </c>
      <c r="L95" s="54">
        <f>Таблица648[[#This Row],[Общее кол-во шт]]*Таблица648[[#This Row],[Оптовая цена KRW за 1шт]]</f>
        <v>0</v>
      </c>
      <c r="M95" s="19" t="str">
        <f>IFERROR(Таблица648[[#This Row],[Общее кол-во шт]]*Таблица648[[#This Row],[Оптовая цена USD за 1шт]],"")</f>
        <v/>
      </c>
      <c r="N95" s="49"/>
    </row>
    <row r="96" spans="1:14" ht="22.5" customHeight="1">
      <c r="A96" s="44" t="s">
        <v>21190</v>
      </c>
      <c r="B96" s="14">
        <v>8806182586378</v>
      </c>
      <c r="C96" s="50" t="s">
        <v>16613</v>
      </c>
      <c r="D96" s="46" t="s">
        <v>16614</v>
      </c>
      <c r="E96" s="16">
        <v>13000</v>
      </c>
      <c r="F96" s="15">
        <v>0.54</v>
      </c>
      <c r="G96" s="47">
        <v>40</v>
      </c>
      <c r="H96" s="55">
        <f>Таблица648[[#This Row],[Коэфициент стоимости]]*Таблица648[[#This Row],[Розничная цена KRW]]</f>
        <v>7020.0000000000009</v>
      </c>
      <c r="I96" s="17" t="str">
        <f>IF($H$1="","Введите курс",Таблица648[[#This Row],[Оптовая цена KRW за 1шт]]/$H$1)</f>
        <v>Введите курс</v>
      </c>
      <c r="J96" s="48"/>
      <c r="K96" s="18">
        <f>Таблица648[[#This Row],[Заказ коробок ]]*Таблица648[[#This Row],[Кол-во шт в коробке]]</f>
        <v>0</v>
      </c>
      <c r="L96" s="54">
        <f>Таблица648[[#This Row],[Общее кол-во шт]]*Таблица648[[#This Row],[Оптовая цена KRW за 1шт]]</f>
        <v>0</v>
      </c>
      <c r="M96" s="19" t="str">
        <f>IFERROR(Таблица648[[#This Row],[Общее кол-во шт]]*Таблица648[[#This Row],[Оптовая цена USD за 1шт]],"")</f>
        <v/>
      </c>
      <c r="N96" s="49"/>
    </row>
    <row r="97" spans="1:14" ht="22.5" customHeight="1">
      <c r="A97" s="44" t="s">
        <v>21191</v>
      </c>
      <c r="B97" s="14">
        <v>8806182586385</v>
      </c>
      <c r="C97" s="50" t="s">
        <v>16615</v>
      </c>
      <c r="D97" s="46" t="s">
        <v>16616</v>
      </c>
      <c r="E97" s="16">
        <v>13000</v>
      </c>
      <c r="F97" s="15">
        <v>0.54</v>
      </c>
      <c r="G97" s="47">
        <v>40</v>
      </c>
      <c r="H97" s="55">
        <f>Таблица648[[#This Row],[Коэфициент стоимости]]*Таблица648[[#This Row],[Розничная цена KRW]]</f>
        <v>7020.0000000000009</v>
      </c>
      <c r="I97" s="17" t="str">
        <f>IF($H$1="","Введите курс",Таблица648[[#This Row],[Оптовая цена KRW за 1шт]]/$H$1)</f>
        <v>Введите курс</v>
      </c>
      <c r="J97" s="48"/>
      <c r="K97" s="18">
        <f>Таблица648[[#This Row],[Заказ коробок ]]*Таблица648[[#This Row],[Кол-во шт в коробке]]</f>
        <v>0</v>
      </c>
      <c r="L97" s="54">
        <f>Таблица648[[#This Row],[Общее кол-во шт]]*Таблица648[[#This Row],[Оптовая цена KRW за 1шт]]</f>
        <v>0</v>
      </c>
      <c r="M97" s="19" t="str">
        <f>IFERROR(Таблица648[[#This Row],[Общее кол-во шт]]*Таблица648[[#This Row],[Оптовая цена USD за 1шт]],"")</f>
        <v/>
      </c>
      <c r="N97" s="49"/>
    </row>
    <row r="98" spans="1:14" ht="22.5" customHeight="1">
      <c r="A98" s="44" t="s">
        <v>21192</v>
      </c>
      <c r="B98" s="14">
        <v>8806182586392</v>
      </c>
      <c r="C98" s="50" t="s">
        <v>16617</v>
      </c>
      <c r="D98" s="46" t="s">
        <v>16618</v>
      </c>
      <c r="E98" s="16">
        <v>13000</v>
      </c>
      <c r="F98" s="15">
        <v>0.54</v>
      </c>
      <c r="G98" s="47">
        <v>40</v>
      </c>
      <c r="H98" s="55">
        <f>Таблица648[[#This Row],[Коэфициент стоимости]]*Таблица648[[#This Row],[Розничная цена KRW]]</f>
        <v>7020.0000000000009</v>
      </c>
      <c r="I98" s="17" t="str">
        <f>IF($H$1="","Введите курс",Таблица648[[#This Row],[Оптовая цена KRW за 1шт]]/$H$1)</f>
        <v>Введите курс</v>
      </c>
      <c r="J98" s="48"/>
      <c r="K98" s="18">
        <f>Таблица648[[#This Row],[Заказ коробок ]]*Таблица648[[#This Row],[Кол-во шт в коробке]]</f>
        <v>0</v>
      </c>
      <c r="L98" s="54">
        <f>Таблица648[[#This Row],[Общее кол-во шт]]*Таблица648[[#This Row],[Оптовая цена KRW за 1шт]]</f>
        <v>0</v>
      </c>
      <c r="M98" s="19" t="str">
        <f>IFERROR(Таблица648[[#This Row],[Общее кол-во шт]]*Таблица648[[#This Row],[Оптовая цена USD за 1шт]],"")</f>
        <v/>
      </c>
      <c r="N98" s="49"/>
    </row>
    <row r="99" spans="1:14" ht="22.5" customHeight="1">
      <c r="A99" s="44" t="s">
        <v>21193</v>
      </c>
      <c r="B99" s="14">
        <v>8806182591914</v>
      </c>
      <c r="C99" s="50" t="s">
        <v>16619</v>
      </c>
      <c r="D99" s="46" t="s">
        <v>16620</v>
      </c>
      <c r="E99" s="16">
        <v>16000</v>
      </c>
      <c r="F99" s="15">
        <v>0.54</v>
      </c>
      <c r="G99" s="47">
        <v>72</v>
      </c>
      <c r="H99" s="55">
        <f>Таблица648[[#This Row],[Коэфициент стоимости]]*Таблица648[[#This Row],[Розничная цена KRW]]</f>
        <v>8640</v>
      </c>
      <c r="I99" s="17" t="str">
        <f>IF($H$1="","Введите курс",Таблица648[[#This Row],[Оптовая цена KRW за 1шт]]/$H$1)</f>
        <v>Введите курс</v>
      </c>
      <c r="J99" s="48"/>
      <c r="K99" s="18">
        <f>Таблица648[[#This Row],[Заказ коробок ]]*Таблица648[[#This Row],[Кол-во шт в коробке]]</f>
        <v>0</v>
      </c>
      <c r="L99" s="54">
        <f>Таблица648[[#This Row],[Общее кол-во шт]]*Таблица648[[#This Row],[Оптовая цена KRW за 1шт]]</f>
        <v>0</v>
      </c>
      <c r="M99" s="19" t="str">
        <f>IFERROR(Таблица648[[#This Row],[Общее кол-во шт]]*Таблица648[[#This Row],[Оптовая цена USD за 1шт]],"")</f>
        <v/>
      </c>
      <c r="N99" s="49"/>
    </row>
    <row r="100" spans="1:14" ht="22.5" customHeight="1">
      <c r="A100" s="44" t="s">
        <v>21194</v>
      </c>
      <c r="B100" s="14">
        <v>8806182591921</v>
      </c>
      <c r="C100" s="50" t="s">
        <v>16621</v>
      </c>
      <c r="D100" s="46" t="s">
        <v>16622</v>
      </c>
      <c r="E100" s="16">
        <v>16000</v>
      </c>
      <c r="F100" s="15">
        <v>0.54</v>
      </c>
      <c r="G100" s="47">
        <v>72</v>
      </c>
      <c r="H100" s="55">
        <f>Таблица648[[#This Row],[Коэфициент стоимости]]*Таблица648[[#This Row],[Розничная цена KRW]]</f>
        <v>8640</v>
      </c>
      <c r="I100" s="17" t="str">
        <f>IF($H$1="","Введите курс",Таблица648[[#This Row],[Оптовая цена KRW за 1шт]]/$H$1)</f>
        <v>Введите курс</v>
      </c>
      <c r="J100" s="48"/>
      <c r="K100" s="18">
        <f>Таблица648[[#This Row],[Заказ коробок ]]*Таблица648[[#This Row],[Кол-во шт в коробке]]</f>
        <v>0</v>
      </c>
      <c r="L100" s="54">
        <f>Таблица648[[#This Row],[Общее кол-во шт]]*Таблица648[[#This Row],[Оптовая цена KRW за 1шт]]</f>
        <v>0</v>
      </c>
      <c r="M100" s="19" t="str">
        <f>IFERROR(Таблица648[[#This Row],[Общее кол-во шт]]*Таблица648[[#This Row],[Оптовая цена USD за 1шт]],"")</f>
        <v/>
      </c>
      <c r="N100" s="49"/>
    </row>
    <row r="101" spans="1:14" ht="22.5" customHeight="1">
      <c r="A101" s="44" t="s">
        <v>21195</v>
      </c>
      <c r="B101" s="14">
        <v>8806182591938</v>
      </c>
      <c r="C101" s="50" t="s">
        <v>16623</v>
      </c>
      <c r="D101" s="46" t="s">
        <v>16624</v>
      </c>
      <c r="E101" s="16">
        <v>16000</v>
      </c>
      <c r="F101" s="15">
        <v>0.54</v>
      </c>
      <c r="G101" s="47">
        <v>72</v>
      </c>
      <c r="H101" s="55">
        <f>Таблица648[[#This Row],[Коэфициент стоимости]]*Таблица648[[#This Row],[Розничная цена KRW]]</f>
        <v>8640</v>
      </c>
      <c r="I101" s="17" t="str">
        <f>IF($H$1="","Введите курс",Таблица648[[#This Row],[Оптовая цена KRW за 1шт]]/$H$1)</f>
        <v>Введите курс</v>
      </c>
      <c r="J101" s="48"/>
      <c r="K101" s="18">
        <f>Таблица648[[#This Row],[Заказ коробок ]]*Таблица648[[#This Row],[Кол-во шт в коробке]]</f>
        <v>0</v>
      </c>
      <c r="L101" s="54">
        <f>Таблица648[[#This Row],[Общее кол-во шт]]*Таблица648[[#This Row],[Оптовая цена KRW за 1шт]]</f>
        <v>0</v>
      </c>
      <c r="M101" s="19" t="str">
        <f>IFERROR(Таблица648[[#This Row],[Общее кол-во шт]]*Таблица648[[#This Row],[Оптовая цена USD за 1шт]],"")</f>
        <v/>
      </c>
      <c r="N101" s="49"/>
    </row>
    <row r="102" spans="1:14" ht="22.5" customHeight="1">
      <c r="A102" s="44" t="s">
        <v>21196</v>
      </c>
      <c r="B102" s="14">
        <v>8806182591969</v>
      </c>
      <c r="C102" s="50" t="s">
        <v>16625</v>
      </c>
      <c r="D102" s="46" t="s">
        <v>16626</v>
      </c>
      <c r="E102" s="16">
        <v>16000</v>
      </c>
      <c r="F102" s="15">
        <v>0.54</v>
      </c>
      <c r="G102" s="47">
        <v>72</v>
      </c>
      <c r="H102" s="55">
        <f>Таблица648[[#This Row],[Коэфициент стоимости]]*Таблица648[[#This Row],[Розничная цена KRW]]</f>
        <v>8640</v>
      </c>
      <c r="I102" s="17" t="str">
        <f>IF($H$1="","Введите курс",Таблица648[[#This Row],[Оптовая цена KRW за 1шт]]/$H$1)</f>
        <v>Введите курс</v>
      </c>
      <c r="J102" s="48"/>
      <c r="K102" s="18">
        <f>Таблица648[[#This Row],[Заказ коробок ]]*Таблица648[[#This Row],[Кол-во шт в коробке]]</f>
        <v>0</v>
      </c>
      <c r="L102" s="54">
        <f>Таблица648[[#This Row],[Общее кол-во шт]]*Таблица648[[#This Row],[Оптовая цена KRW за 1шт]]</f>
        <v>0</v>
      </c>
      <c r="M102" s="19" t="str">
        <f>IFERROR(Таблица648[[#This Row],[Общее кол-во шт]]*Таблица648[[#This Row],[Оптовая цена USD за 1шт]],"")</f>
        <v/>
      </c>
      <c r="N102" s="49"/>
    </row>
    <row r="103" spans="1:14" ht="22.5" customHeight="1">
      <c r="A103" s="44" t="s">
        <v>21197</v>
      </c>
      <c r="B103" s="14">
        <v>8806182591976</v>
      </c>
      <c r="C103" s="50" t="s">
        <v>16627</v>
      </c>
      <c r="D103" s="46" t="s">
        <v>16628</v>
      </c>
      <c r="E103" s="16">
        <v>14000</v>
      </c>
      <c r="F103" s="15">
        <v>0.54</v>
      </c>
      <c r="G103" s="47">
        <v>96</v>
      </c>
      <c r="H103" s="55">
        <f>Таблица648[[#This Row],[Коэфициент стоимости]]*Таблица648[[#This Row],[Розничная цена KRW]]</f>
        <v>7560.0000000000009</v>
      </c>
      <c r="I103" s="17" t="str">
        <f>IF($H$1="","Введите курс",Таблица648[[#This Row],[Оптовая цена KRW за 1шт]]/$H$1)</f>
        <v>Введите курс</v>
      </c>
      <c r="J103" s="48"/>
      <c r="K103" s="18">
        <f>Таблица648[[#This Row],[Заказ коробок ]]*Таблица648[[#This Row],[Кол-во шт в коробке]]</f>
        <v>0</v>
      </c>
      <c r="L103" s="54">
        <f>Таблица648[[#This Row],[Общее кол-во шт]]*Таблица648[[#This Row],[Оптовая цена KRW за 1шт]]</f>
        <v>0</v>
      </c>
      <c r="M103" s="19" t="str">
        <f>IFERROR(Таблица648[[#This Row],[Общее кол-во шт]]*Таблица648[[#This Row],[Оптовая цена USD за 1шт]],"")</f>
        <v/>
      </c>
      <c r="N103" s="49"/>
    </row>
    <row r="104" spans="1:14" ht="22.5" customHeight="1">
      <c r="A104" s="44" t="s">
        <v>21198</v>
      </c>
      <c r="B104" s="14">
        <v>8806182593703</v>
      </c>
      <c r="C104" s="50" t="s">
        <v>16629</v>
      </c>
      <c r="D104" s="46" t="s">
        <v>16630</v>
      </c>
      <c r="E104" s="16">
        <v>16000</v>
      </c>
      <c r="F104" s="15">
        <v>0.54</v>
      </c>
      <c r="G104" s="47">
        <v>48</v>
      </c>
      <c r="H104" s="55">
        <f>Таблица648[[#This Row],[Коэфициент стоимости]]*Таблица648[[#This Row],[Розничная цена KRW]]</f>
        <v>8640</v>
      </c>
      <c r="I104" s="17" t="str">
        <f>IF($H$1="","Введите курс",Таблица648[[#This Row],[Оптовая цена KRW за 1шт]]/$H$1)</f>
        <v>Введите курс</v>
      </c>
      <c r="J104" s="48"/>
      <c r="K104" s="18">
        <f>Таблица648[[#This Row],[Заказ коробок ]]*Таблица648[[#This Row],[Кол-во шт в коробке]]</f>
        <v>0</v>
      </c>
      <c r="L104" s="54">
        <f>Таблица648[[#This Row],[Общее кол-во шт]]*Таблица648[[#This Row],[Оптовая цена KRW за 1шт]]</f>
        <v>0</v>
      </c>
      <c r="M104" s="19" t="str">
        <f>IFERROR(Таблица648[[#This Row],[Общее кол-во шт]]*Таблица648[[#This Row],[Оптовая цена USD за 1шт]],"")</f>
        <v/>
      </c>
      <c r="N104" s="49"/>
    </row>
    <row r="105" spans="1:14" ht="22.5" customHeight="1">
      <c r="A105" s="44" t="s">
        <v>21199</v>
      </c>
      <c r="B105" s="14">
        <v>8806182593680</v>
      </c>
      <c r="C105" s="50" t="s">
        <v>16631</v>
      </c>
      <c r="D105" s="46" t="s">
        <v>16632</v>
      </c>
      <c r="E105" s="16">
        <v>22000</v>
      </c>
      <c r="F105" s="15">
        <v>0.54</v>
      </c>
      <c r="G105" s="47">
        <v>60</v>
      </c>
      <c r="H105" s="55">
        <f>Таблица648[[#This Row],[Коэфициент стоимости]]*Таблица648[[#This Row],[Розничная цена KRW]]</f>
        <v>11880</v>
      </c>
      <c r="I105" s="17" t="str">
        <f>IF($H$1="","Введите курс",Таблица648[[#This Row],[Оптовая цена KRW за 1шт]]/$H$1)</f>
        <v>Введите курс</v>
      </c>
      <c r="J105" s="48"/>
      <c r="K105" s="18">
        <f>Таблица648[[#This Row],[Заказ коробок ]]*Таблица648[[#This Row],[Кол-во шт в коробке]]</f>
        <v>0</v>
      </c>
      <c r="L105" s="54">
        <f>Таблица648[[#This Row],[Общее кол-во шт]]*Таблица648[[#This Row],[Оптовая цена KRW за 1шт]]</f>
        <v>0</v>
      </c>
      <c r="M105" s="19" t="str">
        <f>IFERROR(Таблица648[[#This Row],[Общее кол-во шт]]*Таблица648[[#This Row],[Оптовая цена USD за 1шт]],"")</f>
        <v/>
      </c>
      <c r="N105" s="49"/>
    </row>
    <row r="106" spans="1:14" ht="22.5" customHeight="1">
      <c r="A106" s="44" t="s">
        <v>21200</v>
      </c>
      <c r="B106" s="14">
        <v>8806182593697</v>
      </c>
      <c r="C106" s="50" t="s">
        <v>16633</v>
      </c>
      <c r="D106" s="46" t="s">
        <v>16634</v>
      </c>
      <c r="E106" s="16">
        <v>22000</v>
      </c>
      <c r="F106" s="15">
        <v>0.54</v>
      </c>
      <c r="G106" s="47">
        <v>64</v>
      </c>
      <c r="H106" s="55">
        <f>Таблица648[[#This Row],[Коэфициент стоимости]]*Таблица648[[#This Row],[Розничная цена KRW]]</f>
        <v>11880</v>
      </c>
      <c r="I106" s="17" t="str">
        <f>IF($H$1="","Введите курс",Таблица648[[#This Row],[Оптовая цена KRW за 1шт]]/$H$1)</f>
        <v>Введите курс</v>
      </c>
      <c r="J106" s="48"/>
      <c r="K106" s="18">
        <f>Таблица648[[#This Row],[Заказ коробок ]]*Таблица648[[#This Row],[Кол-во шт в коробке]]</f>
        <v>0</v>
      </c>
      <c r="L106" s="54">
        <f>Таблица648[[#This Row],[Общее кол-во шт]]*Таблица648[[#This Row],[Оптовая цена KRW за 1шт]]</f>
        <v>0</v>
      </c>
      <c r="M106" s="19" t="str">
        <f>IFERROR(Таблица648[[#This Row],[Общее кол-во шт]]*Таблица648[[#This Row],[Оптовая цена USD за 1шт]],"")</f>
        <v/>
      </c>
      <c r="N106" s="49"/>
    </row>
    <row r="107" spans="1:14" ht="22.5" customHeight="1">
      <c r="A107" s="44" t="s">
        <v>21201</v>
      </c>
      <c r="B107" s="14">
        <v>8806182577574</v>
      </c>
      <c r="C107" s="50" t="s">
        <v>21202</v>
      </c>
      <c r="D107" s="46" t="s">
        <v>21203</v>
      </c>
      <c r="E107" s="16">
        <v>15000</v>
      </c>
      <c r="F107" s="15">
        <v>0.54</v>
      </c>
      <c r="G107" s="47">
        <v>140</v>
      </c>
      <c r="H107" s="55">
        <f>Таблица648[[#This Row],[Коэфициент стоимости]]*Таблица648[[#This Row],[Розничная цена KRW]]</f>
        <v>8100.0000000000009</v>
      </c>
      <c r="I107" s="17" t="str">
        <f>IF($H$1="","Введите курс",Таблица648[[#This Row],[Оптовая цена KRW за 1шт]]/$H$1)</f>
        <v>Введите курс</v>
      </c>
      <c r="J107" s="48"/>
      <c r="K107" s="18">
        <f>Таблица648[[#This Row],[Заказ коробок ]]*Таблица648[[#This Row],[Кол-во шт в коробке]]</f>
        <v>0</v>
      </c>
      <c r="L107" s="54">
        <f>Таблица648[[#This Row],[Общее кол-во шт]]*Таблица648[[#This Row],[Оптовая цена KRW за 1шт]]</f>
        <v>0</v>
      </c>
      <c r="M107" s="19" t="str">
        <f>IFERROR(Таблица648[[#This Row],[Общее кол-во шт]]*Таблица648[[#This Row],[Оптовая цена USD за 1шт]],"")</f>
        <v/>
      </c>
      <c r="N107" s="49"/>
    </row>
    <row r="108" spans="1:14" ht="22.5" customHeight="1">
      <c r="A108" s="44" t="s">
        <v>21204</v>
      </c>
      <c r="B108" s="14">
        <v>8806182577581</v>
      </c>
      <c r="C108" s="50" t="s">
        <v>21205</v>
      </c>
      <c r="D108" s="46" t="s">
        <v>21206</v>
      </c>
      <c r="E108" s="16">
        <v>15000</v>
      </c>
      <c r="F108" s="15">
        <v>0.54</v>
      </c>
      <c r="G108" s="47">
        <v>140</v>
      </c>
      <c r="H108" s="55">
        <f>Таблица648[[#This Row],[Коэфициент стоимости]]*Таблица648[[#This Row],[Розничная цена KRW]]</f>
        <v>8100.0000000000009</v>
      </c>
      <c r="I108" s="17" t="str">
        <f>IF($H$1="","Введите курс",Таблица648[[#This Row],[Оптовая цена KRW за 1шт]]/$H$1)</f>
        <v>Введите курс</v>
      </c>
      <c r="J108" s="48"/>
      <c r="K108" s="18">
        <f>Таблица648[[#This Row],[Заказ коробок ]]*Таблица648[[#This Row],[Кол-во шт в коробке]]</f>
        <v>0</v>
      </c>
      <c r="L108" s="54">
        <f>Таблица648[[#This Row],[Общее кол-во шт]]*Таблица648[[#This Row],[Оптовая цена KRW за 1шт]]</f>
        <v>0</v>
      </c>
      <c r="M108" s="19" t="str">
        <f>IFERROR(Таблица648[[#This Row],[Общее кол-во шт]]*Таблица648[[#This Row],[Оптовая цена USD за 1шт]],"")</f>
        <v/>
      </c>
      <c r="N108" s="49"/>
    </row>
    <row r="109" spans="1:14" ht="22.5" customHeight="1">
      <c r="A109" s="44" t="s">
        <v>21207</v>
      </c>
      <c r="B109" s="14">
        <v>8806182577598</v>
      </c>
      <c r="C109" s="50" t="s">
        <v>21208</v>
      </c>
      <c r="D109" s="46" t="s">
        <v>21209</v>
      </c>
      <c r="E109" s="16">
        <v>15000</v>
      </c>
      <c r="F109" s="15">
        <v>0.54</v>
      </c>
      <c r="G109" s="47">
        <v>140</v>
      </c>
      <c r="H109" s="55">
        <f>Таблица648[[#This Row],[Коэфициент стоимости]]*Таблица648[[#This Row],[Розничная цена KRW]]</f>
        <v>8100.0000000000009</v>
      </c>
      <c r="I109" s="17" t="str">
        <f>IF($H$1="","Введите курс",Таблица648[[#This Row],[Оптовая цена KRW за 1шт]]/$H$1)</f>
        <v>Введите курс</v>
      </c>
      <c r="J109" s="48"/>
      <c r="K109" s="18">
        <f>Таблица648[[#This Row],[Заказ коробок ]]*Таблица648[[#This Row],[Кол-во шт в коробке]]</f>
        <v>0</v>
      </c>
      <c r="L109" s="54">
        <f>Таблица648[[#This Row],[Общее кол-во шт]]*Таблица648[[#This Row],[Оптовая цена KRW за 1шт]]</f>
        <v>0</v>
      </c>
      <c r="M109" s="19" t="str">
        <f>IFERROR(Таблица648[[#This Row],[Общее кол-во шт]]*Таблица648[[#This Row],[Оптовая цена USD за 1шт]],"")</f>
        <v/>
      </c>
      <c r="N109" s="49"/>
    </row>
    <row r="110" spans="1:14" ht="22.5" customHeight="1">
      <c r="A110" s="44" t="s">
        <v>21210</v>
      </c>
      <c r="B110" s="14">
        <v>8806182577604</v>
      </c>
      <c r="C110" s="50" t="s">
        <v>21211</v>
      </c>
      <c r="D110" s="46" t="s">
        <v>21212</v>
      </c>
      <c r="E110" s="16">
        <v>15000</v>
      </c>
      <c r="F110" s="15">
        <v>0.54</v>
      </c>
      <c r="G110" s="47">
        <v>140</v>
      </c>
      <c r="H110" s="55">
        <f>Таблица648[[#This Row],[Коэфициент стоимости]]*Таблица648[[#This Row],[Розничная цена KRW]]</f>
        <v>8100.0000000000009</v>
      </c>
      <c r="I110" s="17" t="str">
        <f>IF($H$1="","Введите курс",Таблица648[[#This Row],[Оптовая цена KRW за 1шт]]/$H$1)</f>
        <v>Введите курс</v>
      </c>
      <c r="J110" s="48"/>
      <c r="K110" s="18">
        <f>Таблица648[[#This Row],[Заказ коробок ]]*Таблица648[[#This Row],[Кол-во шт в коробке]]</f>
        <v>0</v>
      </c>
      <c r="L110" s="54">
        <f>Таблица648[[#This Row],[Общее кол-во шт]]*Таблица648[[#This Row],[Оптовая цена KRW за 1шт]]</f>
        <v>0</v>
      </c>
      <c r="M110" s="19" t="str">
        <f>IFERROR(Таблица648[[#This Row],[Общее кол-во шт]]*Таблица648[[#This Row],[Оптовая цена USD за 1шт]],"")</f>
        <v/>
      </c>
      <c r="N110" s="49"/>
    </row>
    <row r="111" spans="1:14" ht="22.5" customHeight="1">
      <c r="A111" s="44" t="s">
        <v>21213</v>
      </c>
      <c r="B111" s="14">
        <v>8806182577611</v>
      </c>
      <c r="C111" s="50" t="s">
        <v>21214</v>
      </c>
      <c r="D111" s="46" t="s">
        <v>21215</v>
      </c>
      <c r="E111" s="16">
        <v>15000</v>
      </c>
      <c r="F111" s="15">
        <v>0.54</v>
      </c>
      <c r="G111" s="47">
        <v>140</v>
      </c>
      <c r="H111" s="55">
        <f>Таблица648[[#This Row],[Коэфициент стоимости]]*Таблица648[[#This Row],[Розничная цена KRW]]</f>
        <v>8100.0000000000009</v>
      </c>
      <c r="I111" s="17" t="str">
        <f>IF($H$1="","Введите курс",Таблица648[[#This Row],[Оптовая цена KRW за 1шт]]/$H$1)</f>
        <v>Введите курс</v>
      </c>
      <c r="J111" s="48"/>
      <c r="K111" s="18">
        <f>Таблица648[[#This Row],[Заказ коробок ]]*Таблица648[[#This Row],[Кол-во шт в коробке]]</f>
        <v>0</v>
      </c>
      <c r="L111" s="54">
        <f>Таблица648[[#This Row],[Общее кол-во шт]]*Таблица648[[#This Row],[Оптовая цена KRW за 1шт]]</f>
        <v>0</v>
      </c>
      <c r="M111" s="19" t="str">
        <f>IFERROR(Таблица648[[#This Row],[Общее кол-во шт]]*Таблица648[[#This Row],[Оптовая цена USD за 1шт]],"")</f>
        <v/>
      </c>
      <c r="N111" s="49"/>
    </row>
    <row r="112" spans="1:14" ht="22.5" customHeight="1">
      <c r="A112" s="44" t="s">
        <v>21216</v>
      </c>
      <c r="B112" s="14">
        <v>8806182577628</v>
      </c>
      <c r="C112" s="50" t="s">
        <v>21217</v>
      </c>
      <c r="D112" s="46" t="s">
        <v>21218</v>
      </c>
      <c r="E112" s="16">
        <v>15000</v>
      </c>
      <c r="F112" s="15">
        <v>0.54</v>
      </c>
      <c r="G112" s="47">
        <v>140</v>
      </c>
      <c r="H112" s="55">
        <f>Таблица648[[#This Row],[Коэфициент стоимости]]*Таблица648[[#This Row],[Розничная цена KRW]]</f>
        <v>8100.0000000000009</v>
      </c>
      <c r="I112" s="17" t="str">
        <f>IF($H$1="","Введите курс",Таблица648[[#This Row],[Оптовая цена KRW за 1шт]]/$H$1)</f>
        <v>Введите курс</v>
      </c>
      <c r="J112" s="48"/>
      <c r="K112" s="18">
        <f>Таблица648[[#This Row],[Заказ коробок ]]*Таблица648[[#This Row],[Кол-во шт в коробке]]</f>
        <v>0</v>
      </c>
      <c r="L112" s="54">
        <f>Таблица648[[#This Row],[Общее кол-во шт]]*Таблица648[[#This Row],[Оптовая цена KRW за 1шт]]</f>
        <v>0</v>
      </c>
      <c r="M112" s="19" t="str">
        <f>IFERROR(Таблица648[[#This Row],[Общее кол-во шт]]*Таблица648[[#This Row],[Оптовая цена USD за 1шт]],"")</f>
        <v/>
      </c>
      <c r="N112" s="49"/>
    </row>
    <row r="113" spans="1:14" ht="22.5" customHeight="1">
      <c r="A113" s="44" t="s">
        <v>21219</v>
      </c>
      <c r="B113" s="14">
        <v>8806182577635</v>
      </c>
      <c r="C113" s="50" t="s">
        <v>21220</v>
      </c>
      <c r="D113" s="46" t="s">
        <v>21221</v>
      </c>
      <c r="E113" s="16">
        <v>15000</v>
      </c>
      <c r="F113" s="15">
        <v>0.54</v>
      </c>
      <c r="G113" s="47">
        <v>140</v>
      </c>
      <c r="H113" s="55">
        <f>Таблица648[[#This Row],[Коэфициент стоимости]]*Таблица648[[#This Row],[Розничная цена KRW]]</f>
        <v>8100.0000000000009</v>
      </c>
      <c r="I113" s="17" t="str">
        <f>IF($H$1="","Введите курс",Таблица648[[#This Row],[Оптовая цена KRW за 1шт]]/$H$1)</f>
        <v>Введите курс</v>
      </c>
      <c r="J113" s="48"/>
      <c r="K113" s="18">
        <f>Таблица648[[#This Row],[Заказ коробок ]]*Таблица648[[#This Row],[Кол-во шт в коробке]]</f>
        <v>0</v>
      </c>
      <c r="L113" s="54">
        <f>Таблица648[[#This Row],[Общее кол-во шт]]*Таблица648[[#This Row],[Оптовая цена KRW за 1шт]]</f>
        <v>0</v>
      </c>
      <c r="M113" s="19" t="str">
        <f>IFERROR(Таблица648[[#This Row],[Общее кол-во шт]]*Таблица648[[#This Row],[Оптовая цена USD за 1шт]],"")</f>
        <v/>
      </c>
      <c r="N113" s="49"/>
    </row>
    <row r="114" spans="1:14" ht="22.5" customHeight="1">
      <c r="A114" s="44" t="s">
        <v>21222</v>
      </c>
      <c r="B114" s="14">
        <v>8806182577642</v>
      </c>
      <c r="C114" s="50" t="s">
        <v>21223</v>
      </c>
      <c r="D114" s="46" t="s">
        <v>21224</v>
      </c>
      <c r="E114" s="16">
        <v>15000</v>
      </c>
      <c r="F114" s="15">
        <v>0.54</v>
      </c>
      <c r="G114" s="47">
        <v>140</v>
      </c>
      <c r="H114" s="55">
        <f>Таблица648[[#This Row],[Коэфициент стоимости]]*Таблица648[[#This Row],[Розничная цена KRW]]</f>
        <v>8100.0000000000009</v>
      </c>
      <c r="I114" s="17" t="str">
        <f>IF($H$1="","Введите курс",Таблица648[[#This Row],[Оптовая цена KRW за 1шт]]/$H$1)</f>
        <v>Введите курс</v>
      </c>
      <c r="J114" s="48"/>
      <c r="K114" s="18">
        <f>Таблица648[[#This Row],[Заказ коробок ]]*Таблица648[[#This Row],[Кол-во шт в коробке]]</f>
        <v>0</v>
      </c>
      <c r="L114" s="54">
        <f>Таблица648[[#This Row],[Общее кол-во шт]]*Таблица648[[#This Row],[Оптовая цена KRW за 1шт]]</f>
        <v>0</v>
      </c>
      <c r="M114" s="19" t="str">
        <f>IFERROR(Таблица648[[#This Row],[Общее кол-во шт]]*Таблица648[[#This Row],[Оптовая цена USD за 1шт]],"")</f>
        <v/>
      </c>
      <c r="N114" s="49"/>
    </row>
    <row r="115" spans="1:14" ht="22.5" customHeight="1">
      <c r="A115" s="44" t="s">
        <v>21225</v>
      </c>
      <c r="B115" s="14">
        <v>8806182577659</v>
      </c>
      <c r="C115" s="50" t="s">
        <v>21226</v>
      </c>
      <c r="D115" s="46" t="s">
        <v>21227</v>
      </c>
      <c r="E115" s="16">
        <v>15000</v>
      </c>
      <c r="F115" s="15">
        <v>0.54</v>
      </c>
      <c r="G115" s="47">
        <v>140</v>
      </c>
      <c r="H115" s="55">
        <f>Таблица648[[#This Row],[Коэфициент стоимости]]*Таблица648[[#This Row],[Розничная цена KRW]]</f>
        <v>8100.0000000000009</v>
      </c>
      <c r="I115" s="17" t="str">
        <f>IF($H$1="","Введите курс",Таблица648[[#This Row],[Оптовая цена KRW за 1шт]]/$H$1)</f>
        <v>Введите курс</v>
      </c>
      <c r="J115" s="48"/>
      <c r="K115" s="18">
        <f>Таблица648[[#This Row],[Заказ коробок ]]*Таблица648[[#This Row],[Кол-во шт в коробке]]</f>
        <v>0</v>
      </c>
      <c r="L115" s="54">
        <f>Таблица648[[#This Row],[Общее кол-во шт]]*Таблица648[[#This Row],[Оптовая цена KRW за 1шт]]</f>
        <v>0</v>
      </c>
      <c r="M115" s="19" t="str">
        <f>IFERROR(Таблица648[[#This Row],[Общее кол-во шт]]*Таблица648[[#This Row],[Оптовая цена USD за 1шт]],"")</f>
        <v/>
      </c>
      <c r="N115" s="49"/>
    </row>
    <row r="116" spans="1:14" ht="22.5" customHeight="1">
      <c r="A116" s="44" t="s">
        <v>21228</v>
      </c>
      <c r="B116" s="14">
        <v>8806182577666</v>
      </c>
      <c r="C116" s="50" t="s">
        <v>21229</v>
      </c>
      <c r="D116" s="46" t="s">
        <v>21230</v>
      </c>
      <c r="E116" s="16">
        <v>15000</v>
      </c>
      <c r="F116" s="15">
        <v>0.54</v>
      </c>
      <c r="G116" s="47">
        <v>140</v>
      </c>
      <c r="H116" s="55">
        <f>Таблица648[[#This Row],[Коэфициент стоимости]]*Таблица648[[#This Row],[Розничная цена KRW]]</f>
        <v>8100.0000000000009</v>
      </c>
      <c r="I116" s="17" t="str">
        <f>IF($H$1="","Введите курс",Таблица648[[#This Row],[Оптовая цена KRW за 1шт]]/$H$1)</f>
        <v>Введите курс</v>
      </c>
      <c r="J116" s="48"/>
      <c r="K116" s="18">
        <f>Таблица648[[#This Row],[Заказ коробок ]]*Таблица648[[#This Row],[Кол-во шт в коробке]]</f>
        <v>0</v>
      </c>
      <c r="L116" s="54">
        <f>Таблица648[[#This Row],[Общее кол-во шт]]*Таблица648[[#This Row],[Оптовая цена KRW за 1шт]]</f>
        <v>0</v>
      </c>
      <c r="M116" s="19" t="str">
        <f>IFERROR(Таблица648[[#This Row],[Общее кол-во шт]]*Таблица648[[#This Row],[Оптовая цена USD за 1шт]],"")</f>
        <v/>
      </c>
      <c r="N116" s="49"/>
    </row>
    <row r="117" spans="1:14" ht="22.5" customHeight="1">
      <c r="A117" s="44" t="s">
        <v>21231</v>
      </c>
      <c r="B117" s="14">
        <v>8806182577673</v>
      </c>
      <c r="C117" s="50" t="s">
        <v>21232</v>
      </c>
      <c r="D117" s="46" t="s">
        <v>21233</v>
      </c>
      <c r="E117" s="16">
        <v>15000</v>
      </c>
      <c r="F117" s="15">
        <v>0.54</v>
      </c>
      <c r="G117" s="47">
        <v>140</v>
      </c>
      <c r="H117" s="55">
        <f>Таблица648[[#This Row],[Коэфициент стоимости]]*Таблица648[[#This Row],[Розничная цена KRW]]</f>
        <v>8100.0000000000009</v>
      </c>
      <c r="I117" s="17" t="str">
        <f>IF($H$1="","Введите курс",Таблица648[[#This Row],[Оптовая цена KRW за 1шт]]/$H$1)</f>
        <v>Введите курс</v>
      </c>
      <c r="J117" s="48"/>
      <c r="K117" s="18">
        <f>Таблица648[[#This Row],[Заказ коробок ]]*Таблица648[[#This Row],[Кол-во шт в коробке]]</f>
        <v>0</v>
      </c>
      <c r="L117" s="54">
        <f>Таблица648[[#This Row],[Общее кол-во шт]]*Таблица648[[#This Row],[Оптовая цена KRW за 1шт]]</f>
        <v>0</v>
      </c>
      <c r="M117" s="19" t="str">
        <f>IFERROR(Таблица648[[#This Row],[Общее кол-во шт]]*Таблица648[[#This Row],[Оптовая цена USD за 1шт]],"")</f>
        <v/>
      </c>
      <c r="N117" s="49"/>
    </row>
    <row r="118" spans="1:14" ht="22.5" customHeight="1">
      <c r="A118" s="44" t="s">
        <v>21234</v>
      </c>
      <c r="B118" s="14">
        <v>8806182577680</v>
      </c>
      <c r="C118" s="50" t="s">
        <v>21235</v>
      </c>
      <c r="D118" s="46" t="s">
        <v>21236</v>
      </c>
      <c r="E118" s="16">
        <v>15000</v>
      </c>
      <c r="F118" s="15">
        <v>0.54</v>
      </c>
      <c r="G118" s="47">
        <v>140</v>
      </c>
      <c r="H118" s="55">
        <f>Таблица648[[#This Row],[Коэфициент стоимости]]*Таблица648[[#This Row],[Розничная цена KRW]]</f>
        <v>8100.0000000000009</v>
      </c>
      <c r="I118" s="17" t="str">
        <f>IF($H$1="","Введите курс",Таблица648[[#This Row],[Оптовая цена KRW за 1шт]]/$H$1)</f>
        <v>Введите курс</v>
      </c>
      <c r="J118" s="48"/>
      <c r="K118" s="18">
        <f>Таблица648[[#This Row],[Заказ коробок ]]*Таблица648[[#This Row],[Кол-во шт в коробке]]</f>
        <v>0</v>
      </c>
      <c r="L118" s="54">
        <f>Таблица648[[#This Row],[Общее кол-во шт]]*Таблица648[[#This Row],[Оптовая цена KRW за 1шт]]</f>
        <v>0</v>
      </c>
      <c r="M118" s="19" t="str">
        <f>IFERROR(Таблица648[[#This Row],[Общее кол-во шт]]*Таблица648[[#This Row],[Оптовая цена USD за 1шт]],"")</f>
        <v/>
      </c>
      <c r="N118" s="49"/>
    </row>
    <row r="119" spans="1:14" ht="22.5" customHeight="1">
      <c r="A119" s="44" t="s">
        <v>21237</v>
      </c>
      <c r="B119" s="14">
        <v>8806182577697</v>
      </c>
      <c r="C119" s="50" t="s">
        <v>21238</v>
      </c>
      <c r="D119" s="46" t="s">
        <v>21239</v>
      </c>
      <c r="E119" s="16">
        <v>15000</v>
      </c>
      <c r="F119" s="15">
        <v>0.54</v>
      </c>
      <c r="G119" s="47">
        <v>140</v>
      </c>
      <c r="H119" s="55">
        <f>Таблица648[[#This Row],[Коэфициент стоимости]]*Таблица648[[#This Row],[Розничная цена KRW]]</f>
        <v>8100.0000000000009</v>
      </c>
      <c r="I119" s="17" t="str">
        <f>IF($H$1="","Введите курс",Таблица648[[#This Row],[Оптовая цена KRW за 1шт]]/$H$1)</f>
        <v>Введите курс</v>
      </c>
      <c r="J119" s="48"/>
      <c r="K119" s="18">
        <f>Таблица648[[#This Row],[Заказ коробок ]]*Таблица648[[#This Row],[Кол-во шт в коробке]]</f>
        <v>0</v>
      </c>
      <c r="L119" s="54">
        <f>Таблица648[[#This Row],[Общее кол-во шт]]*Таблица648[[#This Row],[Оптовая цена KRW за 1шт]]</f>
        <v>0</v>
      </c>
      <c r="M119" s="19" t="str">
        <f>IFERROR(Таблица648[[#This Row],[Общее кол-во шт]]*Таблица648[[#This Row],[Оптовая цена USD за 1шт]],"")</f>
        <v/>
      </c>
      <c r="N119" s="49"/>
    </row>
    <row r="120" spans="1:14" ht="22.5" customHeight="1">
      <c r="A120" s="44" t="s">
        <v>21240</v>
      </c>
      <c r="B120" s="14">
        <v>8806182577703</v>
      </c>
      <c r="C120" s="50" t="s">
        <v>21241</v>
      </c>
      <c r="D120" s="46" t="s">
        <v>21242</v>
      </c>
      <c r="E120" s="16">
        <v>15000</v>
      </c>
      <c r="F120" s="15">
        <v>0.54</v>
      </c>
      <c r="G120" s="47">
        <v>140</v>
      </c>
      <c r="H120" s="55">
        <f>Таблица648[[#This Row],[Коэфициент стоимости]]*Таблица648[[#This Row],[Розничная цена KRW]]</f>
        <v>8100.0000000000009</v>
      </c>
      <c r="I120" s="17" t="str">
        <f>IF($H$1="","Введите курс",Таблица648[[#This Row],[Оптовая цена KRW за 1шт]]/$H$1)</f>
        <v>Введите курс</v>
      </c>
      <c r="J120" s="48"/>
      <c r="K120" s="18">
        <f>Таблица648[[#This Row],[Заказ коробок ]]*Таблица648[[#This Row],[Кол-во шт в коробке]]</f>
        <v>0</v>
      </c>
      <c r="L120" s="54">
        <f>Таблица648[[#This Row],[Общее кол-во шт]]*Таблица648[[#This Row],[Оптовая цена KRW за 1шт]]</f>
        <v>0</v>
      </c>
      <c r="M120" s="19" t="str">
        <f>IFERROR(Таблица648[[#This Row],[Общее кол-во шт]]*Таблица648[[#This Row],[Оптовая цена USD за 1шт]],"")</f>
        <v/>
      </c>
      <c r="N120" s="49"/>
    </row>
    <row r="121" spans="1:14" ht="22.5" customHeight="1">
      <c r="A121" s="44" t="s">
        <v>21243</v>
      </c>
      <c r="B121" s="14">
        <v>8806182577710</v>
      </c>
      <c r="C121" s="50" t="s">
        <v>21244</v>
      </c>
      <c r="D121" s="46" t="s">
        <v>21245</v>
      </c>
      <c r="E121" s="16">
        <v>15000</v>
      </c>
      <c r="F121" s="15">
        <v>0.54</v>
      </c>
      <c r="G121" s="47">
        <v>140</v>
      </c>
      <c r="H121" s="55">
        <f>Таблица648[[#This Row],[Коэфициент стоимости]]*Таблица648[[#This Row],[Розничная цена KRW]]</f>
        <v>8100.0000000000009</v>
      </c>
      <c r="I121" s="17" t="str">
        <f>IF($H$1="","Введите курс",Таблица648[[#This Row],[Оптовая цена KRW за 1шт]]/$H$1)</f>
        <v>Введите курс</v>
      </c>
      <c r="J121" s="48"/>
      <c r="K121" s="18">
        <f>Таблица648[[#This Row],[Заказ коробок ]]*Таблица648[[#This Row],[Кол-во шт в коробке]]</f>
        <v>0</v>
      </c>
      <c r="L121" s="54">
        <f>Таблица648[[#This Row],[Общее кол-во шт]]*Таблица648[[#This Row],[Оптовая цена KRW за 1шт]]</f>
        <v>0</v>
      </c>
      <c r="M121" s="19" t="str">
        <f>IFERROR(Таблица648[[#This Row],[Общее кол-во шт]]*Таблица648[[#This Row],[Оптовая цена USD за 1шт]],"")</f>
        <v/>
      </c>
      <c r="N121" s="49"/>
    </row>
    <row r="122" spans="1:14" ht="22.5" customHeight="1">
      <c r="A122" s="44" t="s">
        <v>21246</v>
      </c>
      <c r="B122" s="14">
        <v>8806182577727</v>
      </c>
      <c r="C122" s="50" t="s">
        <v>21247</v>
      </c>
      <c r="D122" s="46" t="s">
        <v>21248</v>
      </c>
      <c r="E122" s="16">
        <v>15000</v>
      </c>
      <c r="F122" s="15">
        <v>0.54</v>
      </c>
      <c r="G122" s="47">
        <v>140</v>
      </c>
      <c r="H122" s="55">
        <f>Таблица648[[#This Row],[Коэфициент стоимости]]*Таблица648[[#This Row],[Розничная цена KRW]]</f>
        <v>8100.0000000000009</v>
      </c>
      <c r="I122" s="17" t="str">
        <f>IF($H$1="","Введите курс",Таблица648[[#This Row],[Оптовая цена KRW за 1шт]]/$H$1)</f>
        <v>Введите курс</v>
      </c>
      <c r="J122" s="48"/>
      <c r="K122" s="18">
        <f>Таблица648[[#This Row],[Заказ коробок ]]*Таблица648[[#This Row],[Кол-во шт в коробке]]</f>
        <v>0</v>
      </c>
      <c r="L122" s="54">
        <f>Таблица648[[#This Row],[Общее кол-во шт]]*Таблица648[[#This Row],[Оптовая цена KRW за 1шт]]</f>
        <v>0</v>
      </c>
      <c r="M122" s="19" t="str">
        <f>IFERROR(Таблица648[[#This Row],[Общее кол-во шт]]*Таблица648[[#This Row],[Оптовая цена USD за 1шт]],"")</f>
        <v/>
      </c>
      <c r="N122" s="49"/>
    </row>
    <row r="123" spans="1:14" ht="22.5" customHeight="1">
      <c r="A123" s="44" t="s">
        <v>21249</v>
      </c>
      <c r="B123" s="14">
        <v>8806182577734</v>
      </c>
      <c r="C123" s="50" t="s">
        <v>21250</v>
      </c>
      <c r="D123" s="46" t="s">
        <v>21251</v>
      </c>
      <c r="E123" s="16">
        <v>15000</v>
      </c>
      <c r="F123" s="15">
        <v>0.54</v>
      </c>
      <c r="G123" s="47">
        <v>140</v>
      </c>
      <c r="H123" s="55">
        <f>Таблица648[[#This Row],[Коэфициент стоимости]]*Таблица648[[#This Row],[Розничная цена KRW]]</f>
        <v>8100.0000000000009</v>
      </c>
      <c r="I123" s="17" t="str">
        <f>IF($H$1="","Введите курс",Таблица648[[#This Row],[Оптовая цена KRW за 1шт]]/$H$1)</f>
        <v>Введите курс</v>
      </c>
      <c r="J123" s="48"/>
      <c r="K123" s="18">
        <f>Таблица648[[#This Row],[Заказ коробок ]]*Таблица648[[#This Row],[Кол-во шт в коробке]]</f>
        <v>0</v>
      </c>
      <c r="L123" s="54">
        <f>Таблица648[[#This Row],[Общее кол-во шт]]*Таблица648[[#This Row],[Оптовая цена KRW за 1шт]]</f>
        <v>0</v>
      </c>
      <c r="M123" s="19" t="str">
        <f>IFERROR(Таблица648[[#This Row],[Общее кол-во шт]]*Таблица648[[#This Row],[Оптовая цена USD за 1шт]],"")</f>
        <v/>
      </c>
      <c r="N123" s="49"/>
    </row>
    <row r="124" spans="1:14" ht="22.5" customHeight="1">
      <c r="A124" s="44" t="s">
        <v>21252</v>
      </c>
      <c r="B124" s="14">
        <v>8806182577741</v>
      </c>
      <c r="C124" s="50" t="s">
        <v>21253</v>
      </c>
      <c r="D124" s="46" t="s">
        <v>21254</v>
      </c>
      <c r="E124" s="16">
        <v>15000</v>
      </c>
      <c r="F124" s="15">
        <v>0.54</v>
      </c>
      <c r="G124" s="47">
        <v>140</v>
      </c>
      <c r="H124" s="55">
        <f>Таблица648[[#This Row],[Коэфициент стоимости]]*Таблица648[[#This Row],[Розничная цена KRW]]</f>
        <v>8100.0000000000009</v>
      </c>
      <c r="I124" s="17" t="str">
        <f>IF($H$1="","Введите курс",Таблица648[[#This Row],[Оптовая цена KRW за 1шт]]/$H$1)</f>
        <v>Введите курс</v>
      </c>
      <c r="J124" s="48"/>
      <c r="K124" s="18">
        <f>Таблица648[[#This Row],[Заказ коробок ]]*Таблица648[[#This Row],[Кол-во шт в коробке]]</f>
        <v>0</v>
      </c>
      <c r="L124" s="54">
        <f>Таблица648[[#This Row],[Общее кол-во шт]]*Таблица648[[#This Row],[Оптовая цена KRW за 1шт]]</f>
        <v>0</v>
      </c>
      <c r="M124" s="19" t="str">
        <f>IFERROR(Таблица648[[#This Row],[Общее кол-во шт]]*Таблица648[[#This Row],[Оптовая цена USD за 1шт]],"")</f>
        <v/>
      </c>
      <c r="N124" s="49"/>
    </row>
    <row r="125" spans="1:14" ht="22.5" customHeight="1">
      <c r="A125" s="44" t="s">
        <v>21255</v>
      </c>
      <c r="B125" s="14">
        <v>8806182577758</v>
      </c>
      <c r="C125" s="50" t="s">
        <v>21256</v>
      </c>
      <c r="D125" s="46" t="s">
        <v>21257</v>
      </c>
      <c r="E125" s="16">
        <v>15000</v>
      </c>
      <c r="F125" s="15">
        <v>0.54</v>
      </c>
      <c r="G125" s="47">
        <v>140</v>
      </c>
      <c r="H125" s="55">
        <f>Таблица648[[#This Row],[Коэфициент стоимости]]*Таблица648[[#This Row],[Розничная цена KRW]]</f>
        <v>8100.0000000000009</v>
      </c>
      <c r="I125" s="17" t="str">
        <f>IF($H$1="","Введите курс",Таблица648[[#This Row],[Оптовая цена KRW за 1шт]]/$H$1)</f>
        <v>Введите курс</v>
      </c>
      <c r="J125" s="48"/>
      <c r="K125" s="18">
        <f>Таблица648[[#This Row],[Заказ коробок ]]*Таблица648[[#This Row],[Кол-во шт в коробке]]</f>
        <v>0</v>
      </c>
      <c r="L125" s="54">
        <f>Таблица648[[#This Row],[Общее кол-во шт]]*Таблица648[[#This Row],[Оптовая цена KRW за 1шт]]</f>
        <v>0</v>
      </c>
      <c r="M125" s="19" t="str">
        <f>IFERROR(Таблица648[[#This Row],[Общее кол-во шт]]*Таблица648[[#This Row],[Оптовая цена USD за 1шт]],"")</f>
        <v/>
      </c>
      <c r="N125" s="49"/>
    </row>
    <row r="126" spans="1:14" ht="22.5" customHeight="1">
      <c r="A126" s="44" t="s">
        <v>21258</v>
      </c>
      <c r="B126" s="14">
        <v>8806182577765</v>
      </c>
      <c r="C126" s="50" t="s">
        <v>21259</v>
      </c>
      <c r="D126" s="46" t="s">
        <v>21260</v>
      </c>
      <c r="E126" s="16">
        <v>15000</v>
      </c>
      <c r="F126" s="15">
        <v>0.54</v>
      </c>
      <c r="G126" s="47">
        <v>140</v>
      </c>
      <c r="H126" s="55">
        <f>Таблица648[[#This Row],[Коэфициент стоимости]]*Таблица648[[#This Row],[Розничная цена KRW]]</f>
        <v>8100.0000000000009</v>
      </c>
      <c r="I126" s="17" t="str">
        <f>IF($H$1="","Введите курс",Таблица648[[#This Row],[Оптовая цена KRW за 1шт]]/$H$1)</f>
        <v>Введите курс</v>
      </c>
      <c r="J126" s="48"/>
      <c r="K126" s="18">
        <f>Таблица648[[#This Row],[Заказ коробок ]]*Таблица648[[#This Row],[Кол-во шт в коробке]]</f>
        <v>0</v>
      </c>
      <c r="L126" s="54">
        <f>Таблица648[[#This Row],[Общее кол-во шт]]*Таблица648[[#This Row],[Оптовая цена KRW за 1шт]]</f>
        <v>0</v>
      </c>
      <c r="M126" s="19" t="str">
        <f>IFERROR(Таблица648[[#This Row],[Общее кол-во шт]]*Таблица648[[#This Row],[Оптовая цена USD за 1шт]],"")</f>
        <v/>
      </c>
      <c r="N126" s="49"/>
    </row>
    <row r="127" spans="1:14" ht="22.5" customHeight="1">
      <c r="A127" s="44" t="s">
        <v>21261</v>
      </c>
      <c r="B127" s="14">
        <v>8806182577789</v>
      </c>
      <c r="C127" s="50" t="s">
        <v>16635</v>
      </c>
      <c r="D127" s="46" t="s">
        <v>16636</v>
      </c>
      <c r="E127" s="16">
        <v>18000</v>
      </c>
      <c r="F127" s="15">
        <v>0.54</v>
      </c>
      <c r="G127" s="47">
        <v>48</v>
      </c>
      <c r="H127" s="55">
        <f>Таблица648[[#This Row],[Коэфициент стоимости]]*Таблица648[[#This Row],[Розничная цена KRW]]</f>
        <v>9720</v>
      </c>
      <c r="I127" s="17" t="str">
        <f>IF($H$1="","Введите курс",Таблица648[[#This Row],[Оптовая цена KRW за 1шт]]/$H$1)</f>
        <v>Введите курс</v>
      </c>
      <c r="J127" s="48"/>
      <c r="K127" s="18">
        <f>Таблица648[[#This Row],[Заказ коробок ]]*Таблица648[[#This Row],[Кол-во шт в коробке]]</f>
        <v>0</v>
      </c>
      <c r="L127" s="54">
        <f>Таблица648[[#This Row],[Общее кол-во шт]]*Таблица648[[#This Row],[Оптовая цена KRW за 1шт]]</f>
        <v>0</v>
      </c>
      <c r="M127" s="19" t="str">
        <f>IFERROR(Таблица648[[#This Row],[Общее кол-во шт]]*Таблица648[[#This Row],[Оптовая цена USD за 1шт]],"")</f>
        <v/>
      </c>
      <c r="N127" s="49"/>
    </row>
    <row r="128" spans="1:14" ht="22.5" customHeight="1">
      <c r="A128" s="44" t="s">
        <v>21262</v>
      </c>
      <c r="B128" s="14">
        <v>8806182577772</v>
      </c>
      <c r="C128" s="50" t="s">
        <v>16637</v>
      </c>
      <c r="D128" s="46" t="s">
        <v>16638</v>
      </c>
      <c r="E128" s="16">
        <v>18000</v>
      </c>
      <c r="F128" s="15">
        <v>0.54</v>
      </c>
      <c r="G128" s="47">
        <v>48</v>
      </c>
      <c r="H128" s="55">
        <f>Таблица648[[#This Row],[Коэфициент стоимости]]*Таблица648[[#This Row],[Розничная цена KRW]]</f>
        <v>9720</v>
      </c>
      <c r="I128" s="17" t="str">
        <f>IF($H$1="","Введите курс",Таблица648[[#This Row],[Оптовая цена KRW за 1шт]]/$H$1)</f>
        <v>Введите курс</v>
      </c>
      <c r="J128" s="48"/>
      <c r="K128" s="18">
        <f>Таблица648[[#This Row],[Заказ коробок ]]*Таблица648[[#This Row],[Кол-во шт в коробке]]</f>
        <v>0</v>
      </c>
      <c r="L128" s="54">
        <f>Таблица648[[#This Row],[Общее кол-во шт]]*Таблица648[[#This Row],[Оптовая цена KRW за 1шт]]</f>
        <v>0</v>
      </c>
      <c r="M128" s="19" t="str">
        <f>IFERROR(Таблица648[[#This Row],[Общее кол-во шт]]*Таблица648[[#This Row],[Оптовая цена USD за 1шт]],"")</f>
        <v/>
      </c>
      <c r="N128" s="49"/>
    </row>
    <row r="129" spans="1:14" ht="22.5" customHeight="1">
      <c r="A129" s="44" t="s">
        <v>21263</v>
      </c>
      <c r="B129" s="14">
        <v>8806182578038</v>
      </c>
      <c r="C129" s="50" t="s">
        <v>16639</v>
      </c>
      <c r="D129" s="46" t="s">
        <v>16640</v>
      </c>
      <c r="E129" s="16">
        <v>18000</v>
      </c>
      <c r="F129" s="15">
        <v>0.54</v>
      </c>
      <c r="G129" s="47">
        <v>48</v>
      </c>
      <c r="H129" s="55">
        <f>Таблица648[[#This Row],[Коэфициент стоимости]]*Таблица648[[#This Row],[Розничная цена KRW]]</f>
        <v>9720</v>
      </c>
      <c r="I129" s="17" t="str">
        <f>IF($H$1="","Введите курс",Таблица648[[#This Row],[Оптовая цена KRW за 1шт]]/$H$1)</f>
        <v>Введите курс</v>
      </c>
      <c r="J129" s="48"/>
      <c r="K129" s="18">
        <f>Таблица648[[#This Row],[Заказ коробок ]]*Таблица648[[#This Row],[Кол-во шт в коробке]]</f>
        <v>0</v>
      </c>
      <c r="L129" s="54">
        <f>Таблица648[[#This Row],[Общее кол-во шт]]*Таблица648[[#This Row],[Оптовая цена KRW за 1шт]]</f>
        <v>0</v>
      </c>
      <c r="M129" s="19" t="str">
        <f>IFERROR(Таблица648[[#This Row],[Общее кол-во шт]]*Таблица648[[#This Row],[Оптовая цена USD за 1шт]],"")</f>
        <v/>
      </c>
      <c r="N129" s="49"/>
    </row>
    <row r="130" spans="1:14" ht="22.5" customHeight="1">
      <c r="A130" s="44" t="s">
        <v>21264</v>
      </c>
      <c r="B130" s="14">
        <v>8806182578021</v>
      </c>
      <c r="C130" s="50" t="s">
        <v>16641</v>
      </c>
      <c r="D130" s="46" t="s">
        <v>16642</v>
      </c>
      <c r="E130" s="16">
        <v>18000</v>
      </c>
      <c r="F130" s="15">
        <v>0.54</v>
      </c>
      <c r="G130" s="47">
        <v>48</v>
      </c>
      <c r="H130" s="55">
        <f>Таблица648[[#This Row],[Коэфициент стоимости]]*Таблица648[[#This Row],[Розничная цена KRW]]</f>
        <v>9720</v>
      </c>
      <c r="I130" s="17" t="str">
        <f>IF($H$1="","Введите курс",Таблица648[[#This Row],[Оптовая цена KRW за 1шт]]/$H$1)</f>
        <v>Введите курс</v>
      </c>
      <c r="J130" s="48"/>
      <c r="K130" s="18">
        <f>Таблица648[[#This Row],[Заказ коробок ]]*Таблица648[[#This Row],[Кол-во шт в коробке]]</f>
        <v>0</v>
      </c>
      <c r="L130" s="54">
        <f>Таблица648[[#This Row],[Общее кол-во шт]]*Таблица648[[#This Row],[Оптовая цена KRW за 1шт]]</f>
        <v>0</v>
      </c>
      <c r="M130" s="19" t="str">
        <f>IFERROR(Таблица648[[#This Row],[Общее кол-во шт]]*Таблица648[[#This Row],[Оптовая цена USD за 1шт]],"")</f>
        <v/>
      </c>
      <c r="N130" s="49"/>
    </row>
    <row r="131" spans="1:14" ht="22.5" customHeight="1">
      <c r="A131" s="44" t="s">
        <v>21265</v>
      </c>
      <c r="B131" s="14">
        <v>8806182578014</v>
      </c>
      <c r="C131" s="50" t="s">
        <v>16643</v>
      </c>
      <c r="D131" s="46" t="s">
        <v>16644</v>
      </c>
      <c r="E131" s="16">
        <v>18000</v>
      </c>
      <c r="F131" s="15">
        <v>0.54</v>
      </c>
      <c r="G131" s="47">
        <v>48</v>
      </c>
      <c r="H131" s="55">
        <f>Таблица648[[#This Row],[Коэфициент стоимости]]*Таблица648[[#This Row],[Розничная цена KRW]]</f>
        <v>9720</v>
      </c>
      <c r="I131" s="17" t="str">
        <f>IF($H$1="","Введите курс",Таблица648[[#This Row],[Оптовая цена KRW за 1шт]]/$H$1)</f>
        <v>Введите курс</v>
      </c>
      <c r="J131" s="48"/>
      <c r="K131" s="18">
        <f>Таблица648[[#This Row],[Заказ коробок ]]*Таблица648[[#This Row],[Кол-во шт в коробке]]</f>
        <v>0</v>
      </c>
      <c r="L131" s="54">
        <f>Таблица648[[#This Row],[Общее кол-во шт]]*Таблица648[[#This Row],[Оптовая цена KRW за 1шт]]</f>
        <v>0</v>
      </c>
      <c r="M131" s="19" t="str">
        <f>IFERROR(Таблица648[[#This Row],[Общее кол-во шт]]*Таблица648[[#This Row],[Оптовая цена USD за 1шт]],"")</f>
        <v/>
      </c>
      <c r="N131" s="49"/>
    </row>
    <row r="132" spans="1:14" ht="22.5" customHeight="1">
      <c r="A132" s="44" t="s">
        <v>21266</v>
      </c>
      <c r="B132" s="14">
        <v>8806182577833</v>
      </c>
      <c r="C132" s="50" t="s">
        <v>16645</v>
      </c>
      <c r="D132" s="46" t="s">
        <v>16644</v>
      </c>
      <c r="E132" s="16">
        <v>18000</v>
      </c>
      <c r="F132" s="15">
        <v>0.54</v>
      </c>
      <c r="G132" s="47">
        <v>48</v>
      </c>
      <c r="H132" s="55">
        <f>Таблица648[[#This Row],[Коэфициент стоимости]]*Таблица648[[#This Row],[Розничная цена KRW]]</f>
        <v>9720</v>
      </c>
      <c r="I132" s="17" t="str">
        <f>IF($H$1="","Введите курс",Таблица648[[#This Row],[Оптовая цена KRW за 1шт]]/$H$1)</f>
        <v>Введите курс</v>
      </c>
      <c r="J132" s="48"/>
      <c r="K132" s="18">
        <f>Таблица648[[#This Row],[Заказ коробок ]]*Таблица648[[#This Row],[Кол-во шт в коробке]]</f>
        <v>0</v>
      </c>
      <c r="L132" s="54">
        <f>Таблица648[[#This Row],[Общее кол-во шт]]*Таблица648[[#This Row],[Оптовая цена KRW за 1шт]]</f>
        <v>0</v>
      </c>
      <c r="M132" s="19" t="str">
        <f>IFERROR(Таблица648[[#This Row],[Общее кол-во шт]]*Таблица648[[#This Row],[Оптовая цена USD за 1шт]],"")</f>
        <v/>
      </c>
      <c r="N132" s="49"/>
    </row>
    <row r="133" spans="1:14" ht="22.5" customHeight="1">
      <c r="A133" s="44" t="s">
        <v>21267</v>
      </c>
      <c r="B133" s="14">
        <v>8806182577826</v>
      </c>
      <c r="C133" s="50" t="s">
        <v>16646</v>
      </c>
      <c r="D133" s="46" t="s">
        <v>16647</v>
      </c>
      <c r="E133" s="16">
        <v>18000</v>
      </c>
      <c r="F133" s="15">
        <v>0.54</v>
      </c>
      <c r="G133" s="47">
        <v>48</v>
      </c>
      <c r="H133" s="55">
        <f>Таблица648[[#This Row],[Коэфициент стоимости]]*Таблица648[[#This Row],[Розничная цена KRW]]</f>
        <v>9720</v>
      </c>
      <c r="I133" s="17" t="str">
        <f>IF($H$1="","Введите курс",Таблица648[[#This Row],[Оптовая цена KRW за 1шт]]/$H$1)</f>
        <v>Введите курс</v>
      </c>
      <c r="J133" s="48"/>
      <c r="K133" s="18">
        <f>Таблица648[[#This Row],[Заказ коробок ]]*Таблица648[[#This Row],[Кол-во шт в коробке]]</f>
        <v>0</v>
      </c>
      <c r="L133" s="54">
        <f>Таблица648[[#This Row],[Общее кол-во шт]]*Таблица648[[#This Row],[Оптовая цена KRW за 1шт]]</f>
        <v>0</v>
      </c>
      <c r="M133" s="19" t="str">
        <f>IFERROR(Таблица648[[#This Row],[Общее кол-во шт]]*Таблица648[[#This Row],[Оптовая цена USD за 1шт]],"")</f>
        <v/>
      </c>
      <c r="N133" s="49"/>
    </row>
    <row r="134" spans="1:14" ht="22.5" customHeight="1">
      <c r="A134" s="44" t="s">
        <v>21268</v>
      </c>
      <c r="B134" s="14">
        <v>8806182577819</v>
      </c>
      <c r="C134" s="50" t="s">
        <v>16648</v>
      </c>
      <c r="D134" s="46" t="s">
        <v>16649</v>
      </c>
      <c r="E134" s="16">
        <v>18000</v>
      </c>
      <c r="F134" s="15">
        <v>0.54</v>
      </c>
      <c r="G134" s="47">
        <v>48</v>
      </c>
      <c r="H134" s="55">
        <f>Таблица648[[#This Row],[Коэфициент стоимости]]*Таблица648[[#This Row],[Розничная цена KRW]]</f>
        <v>9720</v>
      </c>
      <c r="I134" s="17" t="str">
        <f>IF($H$1="","Введите курс",Таблица648[[#This Row],[Оптовая цена KRW за 1шт]]/$H$1)</f>
        <v>Введите курс</v>
      </c>
      <c r="J134" s="48"/>
      <c r="K134" s="18">
        <f>Таблица648[[#This Row],[Заказ коробок ]]*Таблица648[[#This Row],[Кол-во шт в коробке]]</f>
        <v>0</v>
      </c>
      <c r="L134" s="54">
        <f>Таблица648[[#This Row],[Общее кол-во шт]]*Таблица648[[#This Row],[Оптовая цена KRW за 1шт]]</f>
        <v>0</v>
      </c>
      <c r="M134" s="19" t="str">
        <f>IFERROR(Таблица648[[#This Row],[Общее кол-во шт]]*Таблица648[[#This Row],[Оптовая цена USD за 1шт]],"")</f>
        <v/>
      </c>
      <c r="N134" s="49"/>
    </row>
    <row r="135" spans="1:14" ht="22.5" customHeight="1">
      <c r="A135" s="44" t="s">
        <v>21269</v>
      </c>
      <c r="B135" s="14">
        <v>8806182577802</v>
      </c>
      <c r="C135" s="50" t="s">
        <v>16650</v>
      </c>
      <c r="D135" s="46" t="s">
        <v>16651</v>
      </c>
      <c r="E135" s="16">
        <v>18000</v>
      </c>
      <c r="F135" s="15">
        <v>0.54</v>
      </c>
      <c r="G135" s="47">
        <v>48</v>
      </c>
      <c r="H135" s="55">
        <f>Таблица648[[#This Row],[Коэфициент стоимости]]*Таблица648[[#This Row],[Розничная цена KRW]]</f>
        <v>9720</v>
      </c>
      <c r="I135" s="17" t="str">
        <f>IF($H$1="","Введите курс",Таблица648[[#This Row],[Оптовая цена KRW за 1шт]]/$H$1)</f>
        <v>Введите курс</v>
      </c>
      <c r="J135" s="48"/>
      <c r="K135" s="18">
        <f>Таблица648[[#This Row],[Заказ коробок ]]*Таблица648[[#This Row],[Кол-во шт в коробке]]</f>
        <v>0</v>
      </c>
      <c r="L135" s="54">
        <f>Таблица648[[#This Row],[Общее кол-во шт]]*Таблица648[[#This Row],[Оптовая цена KRW за 1шт]]</f>
        <v>0</v>
      </c>
      <c r="M135" s="19" t="str">
        <f>IFERROR(Таблица648[[#This Row],[Общее кол-во шт]]*Таблица648[[#This Row],[Оптовая цена USD за 1шт]],"")</f>
        <v/>
      </c>
      <c r="N135" s="49"/>
    </row>
    <row r="136" spans="1:14" ht="22.5" customHeight="1">
      <c r="A136" s="44" t="s">
        <v>21270</v>
      </c>
      <c r="B136" s="14">
        <v>8806182577796</v>
      </c>
      <c r="C136" s="50" t="s">
        <v>16652</v>
      </c>
      <c r="D136" s="46" t="s">
        <v>16653</v>
      </c>
      <c r="E136" s="16">
        <v>18000</v>
      </c>
      <c r="F136" s="15">
        <v>0.54</v>
      </c>
      <c r="G136" s="47">
        <v>48</v>
      </c>
      <c r="H136" s="55">
        <f>Таблица648[[#This Row],[Коэфициент стоимости]]*Таблица648[[#This Row],[Розничная цена KRW]]</f>
        <v>9720</v>
      </c>
      <c r="I136" s="17" t="str">
        <f>IF($H$1="","Введите курс",Таблица648[[#This Row],[Оптовая цена KRW за 1шт]]/$H$1)</f>
        <v>Введите курс</v>
      </c>
      <c r="J136" s="48"/>
      <c r="K136" s="18">
        <f>Таблица648[[#This Row],[Заказ коробок ]]*Таблица648[[#This Row],[Кол-во шт в коробке]]</f>
        <v>0</v>
      </c>
      <c r="L136" s="54">
        <f>Таблица648[[#This Row],[Общее кол-во шт]]*Таблица648[[#This Row],[Оптовая цена KRW за 1шт]]</f>
        <v>0</v>
      </c>
      <c r="M136" s="19" t="str">
        <f>IFERROR(Таблица648[[#This Row],[Общее кол-во шт]]*Таблица648[[#This Row],[Оптовая цена USD за 1шт]],"")</f>
        <v/>
      </c>
      <c r="N136" s="49"/>
    </row>
    <row r="137" spans="1:14" ht="22.5" customHeight="1">
      <c r="A137" s="44" t="s">
        <v>21271</v>
      </c>
      <c r="B137" s="14">
        <v>8806182576799</v>
      </c>
      <c r="C137" s="50" t="s">
        <v>16654</v>
      </c>
      <c r="D137" s="46" t="s">
        <v>16655</v>
      </c>
      <c r="E137" s="16">
        <v>23000</v>
      </c>
      <c r="F137" s="15">
        <v>0.54</v>
      </c>
      <c r="G137" s="47">
        <v>72</v>
      </c>
      <c r="H137" s="55">
        <f>Таблица648[[#This Row],[Коэфициент стоимости]]*Таблица648[[#This Row],[Розничная цена KRW]]</f>
        <v>12420</v>
      </c>
      <c r="I137" s="17" t="str">
        <f>IF($H$1="","Введите курс",Таблица648[[#This Row],[Оптовая цена KRW за 1шт]]/$H$1)</f>
        <v>Введите курс</v>
      </c>
      <c r="J137" s="48"/>
      <c r="K137" s="18">
        <f>Таблица648[[#This Row],[Заказ коробок ]]*Таблица648[[#This Row],[Кол-во шт в коробке]]</f>
        <v>0</v>
      </c>
      <c r="L137" s="54">
        <f>Таблица648[[#This Row],[Общее кол-во шт]]*Таблица648[[#This Row],[Оптовая цена KRW за 1шт]]</f>
        <v>0</v>
      </c>
      <c r="M137" s="19" t="str">
        <f>IFERROR(Таблица648[[#This Row],[Общее кол-во шт]]*Таблица648[[#This Row],[Оптовая цена USD за 1шт]],"")</f>
        <v/>
      </c>
      <c r="N137" s="49"/>
    </row>
    <row r="138" spans="1:14" ht="22.5" customHeight="1">
      <c r="A138" s="44" t="s">
        <v>21272</v>
      </c>
      <c r="B138" s="14">
        <v>8806182576782</v>
      </c>
      <c r="C138" s="50" t="s">
        <v>16656</v>
      </c>
      <c r="D138" s="46" t="s">
        <v>16657</v>
      </c>
      <c r="E138" s="16">
        <v>23000</v>
      </c>
      <c r="F138" s="15">
        <v>0.54</v>
      </c>
      <c r="G138" s="47">
        <v>72</v>
      </c>
      <c r="H138" s="55">
        <f>Таблица648[[#This Row],[Коэфициент стоимости]]*Таблица648[[#This Row],[Розничная цена KRW]]</f>
        <v>12420</v>
      </c>
      <c r="I138" s="17" t="str">
        <f>IF($H$1="","Введите курс",Таблица648[[#This Row],[Оптовая цена KRW за 1шт]]/$H$1)</f>
        <v>Введите курс</v>
      </c>
      <c r="J138" s="48"/>
      <c r="K138" s="18">
        <f>Таблица648[[#This Row],[Заказ коробок ]]*Таблица648[[#This Row],[Кол-во шт в коробке]]</f>
        <v>0</v>
      </c>
      <c r="L138" s="54">
        <f>Таблица648[[#This Row],[Общее кол-во шт]]*Таблица648[[#This Row],[Оптовая цена KRW за 1шт]]</f>
        <v>0</v>
      </c>
      <c r="M138" s="19" t="str">
        <f>IFERROR(Таблица648[[#This Row],[Общее кол-во шт]]*Таблица648[[#This Row],[Оптовая цена USD за 1шт]],"")</f>
        <v/>
      </c>
      <c r="N138" s="49"/>
    </row>
    <row r="139" spans="1:14" ht="22.5" customHeight="1">
      <c r="A139" s="44" t="s">
        <v>21273</v>
      </c>
      <c r="B139" s="14">
        <v>8806182576775</v>
      </c>
      <c r="C139" s="50" t="s">
        <v>16658</v>
      </c>
      <c r="D139" s="46" t="s">
        <v>16659</v>
      </c>
      <c r="E139" s="16">
        <v>23000</v>
      </c>
      <c r="F139" s="15">
        <v>0.54</v>
      </c>
      <c r="G139" s="47">
        <v>72</v>
      </c>
      <c r="H139" s="55">
        <f>Таблица648[[#This Row],[Коэфициент стоимости]]*Таблица648[[#This Row],[Розничная цена KRW]]</f>
        <v>12420</v>
      </c>
      <c r="I139" s="17" t="str">
        <f>IF($H$1="","Введите курс",Таблица648[[#This Row],[Оптовая цена KRW за 1шт]]/$H$1)</f>
        <v>Введите курс</v>
      </c>
      <c r="J139" s="48"/>
      <c r="K139" s="18">
        <f>Таблица648[[#This Row],[Заказ коробок ]]*Таблица648[[#This Row],[Кол-во шт в коробке]]</f>
        <v>0</v>
      </c>
      <c r="L139" s="54">
        <f>Таблица648[[#This Row],[Общее кол-во шт]]*Таблица648[[#This Row],[Оптовая цена KRW за 1шт]]</f>
        <v>0</v>
      </c>
      <c r="M139" s="19" t="str">
        <f>IFERROR(Таблица648[[#This Row],[Общее кол-во шт]]*Таблица648[[#This Row],[Оптовая цена USD за 1шт]],"")</f>
        <v/>
      </c>
      <c r="N139" s="49"/>
    </row>
    <row r="140" spans="1:14" ht="22.5" customHeight="1">
      <c r="A140" s="44" t="s">
        <v>21274</v>
      </c>
      <c r="B140" s="14">
        <v>8806182576768</v>
      </c>
      <c r="C140" s="50" t="s">
        <v>16660</v>
      </c>
      <c r="D140" s="46" t="s">
        <v>16661</v>
      </c>
      <c r="E140" s="16">
        <v>23000</v>
      </c>
      <c r="F140" s="15">
        <v>0.54</v>
      </c>
      <c r="G140" s="47">
        <v>72</v>
      </c>
      <c r="H140" s="55">
        <f>Таблица648[[#This Row],[Коэфициент стоимости]]*Таблица648[[#This Row],[Розничная цена KRW]]</f>
        <v>12420</v>
      </c>
      <c r="I140" s="17" t="str">
        <f>IF($H$1="","Введите курс",Таблица648[[#This Row],[Оптовая цена KRW за 1шт]]/$H$1)</f>
        <v>Введите курс</v>
      </c>
      <c r="J140" s="48"/>
      <c r="K140" s="18">
        <f>Таблица648[[#This Row],[Заказ коробок ]]*Таблица648[[#This Row],[Кол-во шт в коробке]]</f>
        <v>0</v>
      </c>
      <c r="L140" s="54">
        <f>Таблица648[[#This Row],[Общее кол-во шт]]*Таблица648[[#This Row],[Оптовая цена KRW за 1шт]]</f>
        <v>0</v>
      </c>
      <c r="M140" s="19" t="str">
        <f>IFERROR(Таблица648[[#This Row],[Общее кол-во шт]]*Таблица648[[#This Row],[Оптовая цена USD за 1шт]],"")</f>
        <v/>
      </c>
      <c r="N140" s="49"/>
    </row>
    <row r="141" spans="1:14" ht="22.5" customHeight="1">
      <c r="A141" s="44" t="s">
        <v>21275</v>
      </c>
      <c r="B141" s="14">
        <v>8806182576751</v>
      </c>
      <c r="C141" s="50" t="s">
        <v>16662</v>
      </c>
      <c r="D141" s="46" t="s">
        <v>16663</v>
      </c>
      <c r="E141" s="16">
        <v>23000</v>
      </c>
      <c r="F141" s="15">
        <v>0.54</v>
      </c>
      <c r="G141" s="47">
        <v>72</v>
      </c>
      <c r="H141" s="55">
        <f>Таблица648[[#This Row],[Коэфициент стоимости]]*Таблица648[[#This Row],[Розничная цена KRW]]</f>
        <v>12420</v>
      </c>
      <c r="I141" s="17" t="str">
        <f>IF($H$1="","Введите курс",Таблица648[[#This Row],[Оптовая цена KRW за 1шт]]/$H$1)</f>
        <v>Введите курс</v>
      </c>
      <c r="J141" s="48"/>
      <c r="K141" s="18">
        <f>Таблица648[[#This Row],[Заказ коробок ]]*Таблица648[[#This Row],[Кол-во шт в коробке]]</f>
        <v>0</v>
      </c>
      <c r="L141" s="54">
        <f>Таблица648[[#This Row],[Общее кол-во шт]]*Таблица648[[#This Row],[Оптовая цена KRW за 1шт]]</f>
        <v>0</v>
      </c>
      <c r="M141" s="19" t="str">
        <f>IFERROR(Таблица648[[#This Row],[Общее кол-во шт]]*Таблица648[[#This Row],[Оптовая цена USD за 1шт]],"")</f>
        <v/>
      </c>
      <c r="N141" s="49"/>
    </row>
    <row r="142" spans="1:14" ht="22.5" customHeight="1">
      <c r="A142" s="44" t="s">
        <v>21276</v>
      </c>
      <c r="B142" s="14">
        <v>8806182577437</v>
      </c>
      <c r="C142" s="50" t="s">
        <v>21277</v>
      </c>
      <c r="D142" s="46" t="s">
        <v>21278</v>
      </c>
      <c r="E142" s="16">
        <v>5500</v>
      </c>
      <c r="F142" s="15">
        <v>0.54</v>
      </c>
      <c r="G142" s="47">
        <v>10</v>
      </c>
      <c r="H142" s="55">
        <f>Таблица648[[#This Row],[Коэфициент стоимости]]*Таблица648[[#This Row],[Розничная цена KRW]]</f>
        <v>2970</v>
      </c>
      <c r="I142" s="17" t="str">
        <f>IF($H$1="","Введите курс",Таблица648[[#This Row],[Оптовая цена KRW за 1шт]]/$H$1)</f>
        <v>Введите курс</v>
      </c>
      <c r="J142" s="48"/>
      <c r="K142" s="18">
        <f>Таблица648[[#This Row],[Заказ коробок ]]*Таблица648[[#This Row],[Кол-во шт в коробке]]</f>
        <v>0</v>
      </c>
      <c r="L142" s="54">
        <f>Таблица648[[#This Row],[Общее кол-во шт]]*Таблица648[[#This Row],[Оптовая цена KRW за 1шт]]</f>
        <v>0</v>
      </c>
      <c r="M142" s="19" t="str">
        <f>IFERROR(Таблица648[[#This Row],[Общее кол-во шт]]*Таблица648[[#This Row],[Оптовая цена USD за 1шт]],"")</f>
        <v/>
      </c>
      <c r="N142" s="49"/>
    </row>
    <row r="143" spans="1:14" ht="22.5" customHeight="1">
      <c r="A143" s="44" t="s">
        <v>21279</v>
      </c>
      <c r="B143" s="14">
        <v>8806182577451</v>
      </c>
      <c r="C143" s="50" t="s">
        <v>16664</v>
      </c>
      <c r="D143" s="46" t="s">
        <v>16665</v>
      </c>
      <c r="E143" s="16">
        <v>12000</v>
      </c>
      <c r="F143" s="15">
        <v>0.54</v>
      </c>
      <c r="G143" s="47">
        <v>160</v>
      </c>
      <c r="H143" s="55">
        <f>Таблица648[[#This Row],[Коэфициент стоимости]]*Таблица648[[#This Row],[Розничная цена KRW]]</f>
        <v>6480</v>
      </c>
      <c r="I143" s="17" t="str">
        <f>IF($H$1="","Введите курс",Таблица648[[#This Row],[Оптовая цена KRW за 1шт]]/$H$1)</f>
        <v>Введите курс</v>
      </c>
      <c r="J143" s="48"/>
      <c r="K143" s="18">
        <f>Таблица648[[#This Row],[Заказ коробок ]]*Таблица648[[#This Row],[Кол-во шт в коробке]]</f>
        <v>0</v>
      </c>
      <c r="L143" s="54">
        <f>Таблица648[[#This Row],[Общее кол-во шт]]*Таблица648[[#This Row],[Оптовая цена KRW за 1шт]]</f>
        <v>0</v>
      </c>
      <c r="M143" s="19" t="str">
        <f>IFERROR(Таблица648[[#This Row],[Общее кол-во шт]]*Таблица648[[#This Row],[Оптовая цена USD за 1шт]],"")</f>
        <v/>
      </c>
      <c r="N143" s="49"/>
    </row>
    <row r="144" spans="1:14" ht="22.5" customHeight="1">
      <c r="A144" s="44" t="s">
        <v>21280</v>
      </c>
      <c r="B144" s="14">
        <v>8806182577468</v>
      </c>
      <c r="C144" s="50" t="s">
        <v>16666</v>
      </c>
      <c r="D144" s="46" t="s">
        <v>16667</v>
      </c>
      <c r="E144" s="16">
        <v>12000</v>
      </c>
      <c r="F144" s="15">
        <v>0.54</v>
      </c>
      <c r="G144" s="47">
        <v>160</v>
      </c>
      <c r="H144" s="55">
        <f>Таблица648[[#This Row],[Коэфициент стоимости]]*Таблица648[[#This Row],[Розничная цена KRW]]</f>
        <v>6480</v>
      </c>
      <c r="I144" s="17" t="str">
        <f>IF($H$1="","Введите курс",Таблица648[[#This Row],[Оптовая цена KRW за 1шт]]/$H$1)</f>
        <v>Введите курс</v>
      </c>
      <c r="J144" s="48"/>
      <c r="K144" s="18">
        <f>Таблица648[[#This Row],[Заказ коробок ]]*Таблица648[[#This Row],[Кол-во шт в коробке]]</f>
        <v>0</v>
      </c>
      <c r="L144" s="54">
        <f>Таблица648[[#This Row],[Общее кол-во шт]]*Таблица648[[#This Row],[Оптовая цена KRW за 1шт]]</f>
        <v>0</v>
      </c>
      <c r="M144" s="19" t="str">
        <f>IFERROR(Таблица648[[#This Row],[Общее кол-во шт]]*Таблица648[[#This Row],[Оптовая цена USD за 1шт]],"")</f>
        <v/>
      </c>
      <c r="N144" s="49"/>
    </row>
    <row r="145" spans="1:14" ht="22.5" customHeight="1">
      <c r="A145" s="44" t="s">
        <v>21281</v>
      </c>
      <c r="B145" s="14">
        <v>8806182577475</v>
      </c>
      <c r="C145" s="50" t="s">
        <v>16668</v>
      </c>
      <c r="D145" s="46" t="s">
        <v>16669</v>
      </c>
      <c r="E145" s="16">
        <v>12000</v>
      </c>
      <c r="F145" s="15">
        <v>0.54</v>
      </c>
      <c r="G145" s="47">
        <v>160</v>
      </c>
      <c r="H145" s="55">
        <f>Таблица648[[#This Row],[Коэфициент стоимости]]*Таблица648[[#This Row],[Розничная цена KRW]]</f>
        <v>6480</v>
      </c>
      <c r="I145" s="17" t="str">
        <f>IF($H$1="","Введите курс",Таблица648[[#This Row],[Оптовая цена KRW за 1шт]]/$H$1)</f>
        <v>Введите курс</v>
      </c>
      <c r="J145" s="48"/>
      <c r="K145" s="18">
        <f>Таблица648[[#This Row],[Заказ коробок ]]*Таблица648[[#This Row],[Кол-во шт в коробке]]</f>
        <v>0</v>
      </c>
      <c r="L145" s="54">
        <f>Таблица648[[#This Row],[Общее кол-во шт]]*Таблица648[[#This Row],[Оптовая цена KRW за 1шт]]</f>
        <v>0</v>
      </c>
      <c r="M145" s="19" t="str">
        <f>IFERROR(Таблица648[[#This Row],[Общее кол-во шт]]*Таблица648[[#This Row],[Оптовая цена USD за 1шт]],"")</f>
        <v/>
      </c>
      <c r="N145" s="49"/>
    </row>
    <row r="146" spans="1:14" ht="22.5" customHeight="1">
      <c r="A146" s="44" t="s">
        <v>21282</v>
      </c>
      <c r="B146" s="14">
        <v>8806182577482</v>
      </c>
      <c r="C146" s="50" t="s">
        <v>16670</v>
      </c>
      <c r="D146" s="46" t="s">
        <v>16671</v>
      </c>
      <c r="E146" s="16">
        <v>12000</v>
      </c>
      <c r="F146" s="15">
        <v>0.54</v>
      </c>
      <c r="G146" s="47">
        <v>160</v>
      </c>
      <c r="H146" s="55">
        <f>Таблица648[[#This Row],[Коэфициент стоимости]]*Таблица648[[#This Row],[Розничная цена KRW]]</f>
        <v>6480</v>
      </c>
      <c r="I146" s="17" t="str">
        <f>IF($H$1="","Введите курс",Таблица648[[#This Row],[Оптовая цена KRW за 1шт]]/$H$1)</f>
        <v>Введите курс</v>
      </c>
      <c r="J146" s="48"/>
      <c r="K146" s="18">
        <f>Таблица648[[#This Row],[Заказ коробок ]]*Таблица648[[#This Row],[Кол-во шт в коробке]]</f>
        <v>0</v>
      </c>
      <c r="L146" s="54">
        <f>Таблица648[[#This Row],[Общее кол-во шт]]*Таблица648[[#This Row],[Оптовая цена KRW за 1шт]]</f>
        <v>0</v>
      </c>
      <c r="M146" s="19" t="str">
        <f>IFERROR(Таблица648[[#This Row],[Общее кол-во шт]]*Таблица648[[#This Row],[Оптовая цена USD за 1шт]],"")</f>
        <v/>
      </c>
      <c r="N146" s="49"/>
    </row>
    <row r="147" spans="1:14" ht="22.5" customHeight="1">
      <c r="A147" s="44" t="s">
        <v>21283</v>
      </c>
      <c r="B147" s="14">
        <v>8806182577499</v>
      </c>
      <c r="C147" s="50" t="s">
        <v>16672</v>
      </c>
      <c r="D147" s="46" t="s">
        <v>16673</v>
      </c>
      <c r="E147" s="16">
        <v>12000</v>
      </c>
      <c r="F147" s="15">
        <v>0.54</v>
      </c>
      <c r="G147" s="47">
        <v>160</v>
      </c>
      <c r="H147" s="55">
        <f>Таблица648[[#This Row],[Коэфициент стоимости]]*Таблица648[[#This Row],[Розничная цена KRW]]</f>
        <v>6480</v>
      </c>
      <c r="I147" s="17" t="str">
        <f>IF($H$1="","Введите курс",Таблица648[[#This Row],[Оптовая цена KRW за 1шт]]/$H$1)</f>
        <v>Введите курс</v>
      </c>
      <c r="J147" s="48"/>
      <c r="K147" s="18">
        <f>Таблица648[[#This Row],[Заказ коробок ]]*Таблица648[[#This Row],[Кол-во шт в коробке]]</f>
        <v>0</v>
      </c>
      <c r="L147" s="54">
        <f>Таблица648[[#This Row],[Общее кол-во шт]]*Таблица648[[#This Row],[Оптовая цена KRW за 1шт]]</f>
        <v>0</v>
      </c>
      <c r="M147" s="19" t="str">
        <f>IFERROR(Таблица648[[#This Row],[Общее кол-во шт]]*Таблица648[[#This Row],[Оптовая цена USD за 1шт]],"")</f>
        <v/>
      </c>
      <c r="N147" s="49"/>
    </row>
    <row r="148" spans="1:14" ht="22.5" customHeight="1">
      <c r="A148" s="44" t="s">
        <v>21284</v>
      </c>
      <c r="B148" s="14">
        <v>8806182577505</v>
      </c>
      <c r="C148" s="50" t="s">
        <v>16674</v>
      </c>
      <c r="D148" s="46" t="s">
        <v>16675</v>
      </c>
      <c r="E148" s="16">
        <v>12000</v>
      </c>
      <c r="F148" s="15">
        <v>0.54</v>
      </c>
      <c r="G148" s="47">
        <v>160</v>
      </c>
      <c r="H148" s="55">
        <f>Таблица648[[#This Row],[Коэфициент стоимости]]*Таблица648[[#This Row],[Розничная цена KRW]]</f>
        <v>6480</v>
      </c>
      <c r="I148" s="17" t="str">
        <f>IF($H$1="","Введите курс",Таблица648[[#This Row],[Оптовая цена KRW за 1шт]]/$H$1)</f>
        <v>Введите курс</v>
      </c>
      <c r="J148" s="48"/>
      <c r="K148" s="18">
        <f>Таблица648[[#This Row],[Заказ коробок ]]*Таблица648[[#This Row],[Кол-во шт в коробке]]</f>
        <v>0</v>
      </c>
      <c r="L148" s="54">
        <f>Таблица648[[#This Row],[Общее кол-во шт]]*Таблица648[[#This Row],[Оптовая цена KRW за 1шт]]</f>
        <v>0</v>
      </c>
      <c r="M148" s="19" t="str">
        <f>IFERROR(Таблица648[[#This Row],[Общее кол-во шт]]*Таблица648[[#This Row],[Оптовая цена USD за 1шт]],"")</f>
        <v/>
      </c>
      <c r="N148" s="49"/>
    </row>
    <row r="149" spans="1:14" ht="22.5" customHeight="1">
      <c r="A149" s="44" t="s">
        <v>21285</v>
      </c>
      <c r="B149" s="14">
        <v>8806182577512</v>
      </c>
      <c r="C149" s="50" t="s">
        <v>16676</v>
      </c>
      <c r="D149" s="46" t="s">
        <v>16677</v>
      </c>
      <c r="E149" s="16">
        <v>12000</v>
      </c>
      <c r="F149" s="15">
        <v>0.54</v>
      </c>
      <c r="G149" s="47">
        <v>160</v>
      </c>
      <c r="H149" s="55">
        <f>Таблица648[[#This Row],[Коэфициент стоимости]]*Таблица648[[#This Row],[Розничная цена KRW]]</f>
        <v>6480</v>
      </c>
      <c r="I149" s="17" t="str">
        <f>IF($H$1="","Введите курс",Таблица648[[#This Row],[Оптовая цена KRW за 1шт]]/$H$1)</f>
        <v>Введите курс</v>
      </c>
      <c r="J149" s="48"/>
      <c r="K149" s="18">
        <f>Таблица648[[#This Row],[Заказ коробок ]]*Таблица648[[#This Row],[Кол-во шт в коробке]]</f>
        <v>0</v>
      </c>
      <c r="L149" s="54">
        <f>Таблица648[[#This Row],[Общее кол-во шт]]*Таблица648[[#This Row],[Оптовая цена KRW за 1шт]]</f>
        <v>0</v>
      </c>
      <c r="M149" s="19" t="str">
        <f>IFERROR(Таблица648[[#This Row],[Общее кол-во шт]]*Таблица648[[#This Row],[Оптовая цена USD за 1шт]],"")</f>
        <v/>
      </c>
      <c r="N149" s="49"/>
    </row>
    <row r="150" spans="1:14" ht="22.5" customHeight="1">
      <c r="A150" s="44" t="s">
        <v>21286</v>
      </c>
      <c r="B150" s="14">
        <v>8806182577529</v>
      </c>
      <c r="C150" s="50" t="s">
        <v>16678</v>
      </c>
      <c r="D150" s="46" t="s">
        <v>16679</v>
      </c>
      <c r="E150" s="16">
        <v>12000</v>
      </c>
      <c r="F150" s="15">
        <v>0.54</v>
      </c>
      <c r="G150" s="47">
        <v>160</v>
      </c>
      <c r="H150" s="55">
        <f>Таблица648[[#This Row],[Коэфициент стоимости]]*Таблица648[[#This Row],[Розничная цена KRW]]</f>
        <v>6480</v>
      </c>
      <c r="I150" s="17" t="str">
        <f>IF($H$1="","Введите курс",Таблица648[[#This Row],[Оптовая цена KRW за 1шт]]/$H$1)</f>
        <v>Введите курс</v>
      </c>
      <c r="J150" s="48"/>
      <c r="K150" s="18">
        <f>Таблица648[[#This Row],[Заказ коробок ]]*Таблица648[[#This Row],[Кол-во шт в коробке]]</f>
        <v>0</v>
      </c>
      <c r="L150" s="54">
        <f>Таблица648[[#This Row],[Общее кол-во шт]]*Таблица648[[#This Row],[Оптовая цена KRW за 1шт]]</f>
        <v>0</v>
      </c>
      <c r="M150" s="19" t="str">
        <f>IFERROR(Таблица648[[#This Row],[Общее кол-во шт]]*Таблица648[[#This Row],[Оптовая цена USD за 1шт]],"")</f>
        <v/>
      </c>
      <c r="N150" s="49"/>
    </row>
    <row r="151" spans="1:14" ht="22.5" customHeight="1">
      <c r="A151" s="44" t="s">
        <v>21287</v>
      </c>
      <c r="B151" s="14">
        <v>8806182577536</v>
      </c>
      <c r="C151" s="50" t="s">
        <v>16680</v>
      </c>
      <c r="D151" s="46" t="s">
        <v>16681</v>
      </c>
      <c r="E151" s="16">
        <v>12000</v>
      </c>
      <c r="F151" s="15">
        <v>0.54</v>
      </c>
      <c r="G151" s="47">
        <v>160</v>
      </c>
      <c r="H151" s="55">
        <f>Таблица648[[#This Row],[Коэфициент стоимости]]*Таблица648[[#This Row],[Розничная цена KRW]]</f>
        <v>6480</v>
      </c>
      <c r="I151" s="17" t="str">
        <f>IF($H$1="","Введите курс",Таблица648[[#This Row],[Оптовая цена KRW за 1шт]]/$H$1)</f>
        <v>Введите курс</v>
      </c>
      <c r="J151" s="48"/>
      <c r="K151" s="18">
        <f>Таблица648[[#This Row],[Заказ коробок ]]*Таблица648[[#This Row],[Кол-во шт в коробке]]</f>
        <v>0</v>
      </c>
      <c r="L151" s="54">
        <f>Таблица648[[#This Row],[Общее кол-во шт]]*Таблица648[[#This Row],[Оптовая цена KRW за 1шт]]</f>
        <v>0</v>
      </c>
      <c r="M151" s="19" t="str">
        <f>IFERROR(Таблица648[[#This Row],[Общее кол-во шт]]*Таблица648[[#This Row],[Оптовая цена USD за 1шт]],"")</f>
        <v/>
      </c>
      <c r="N151" s="49"/>
    </row>
    <row r="152" spans="1:14" ht="22.5" customHeight="1">
      <c r="A152" s="44" t="s">
        <v>21288</v>
      </c>
      <c r="B152" s="14">
        <v>8806182577543</v>
      </c>
      <c r="C152" s="50" t="s">
        <v>16682</v>
      </c>
      <c r="D152" s="46" t="s">
        <v>16683</v>
      </c>
      <c r="E152" s="16">
        <v>12000</v>
      </c>
      <c r="F152" s="15">
        <v>0.54</v>
      </c>
      <c r="G152" s="47">
        <v>160</v>
      </c>
      <c r="H152" s="55">
        <f>Таблица648[[#This Row],[Коэфициент стоимости]]*Таблица648[[#This Row],[Розничная цена KRW]]</f>
        <v>6480</v>
      </c>
      <c r="I152" s="17" t="str">
        <f>IF($H$1="","Введите курс",Таблица648[[#This Row],[Оптовая цена KRW за 1шт]]/$H$1)</f>
        <v>Введите курс</v>
      </c>
      <c r="J152" s="48"/>
      <c r="K152" s="18">
        <f>Таблица648[[#This Row],[Заказ коробок ]]*Таблица648[[#This Row],[Кол-во шт в коробке]]</f>
        <v>0</v>
      </c>
      <c r="L152" s="54">
        <f>Таблица648[[#This Row],[Общее кол-во шт]]*Таблица648[[#This Row],[Оптовая цена KRW за 1шт]]</f>
        <v>0</v>
      </c>
      <c r="M152" s="19" t="str">
        <f>IFERROR(Таблица648[[#This Row],[Общее кол-во шт]]*Таблица648[[#This Row],[Оптовая цена USD за 1шт]],"")</f>
        <v/>
      </c>
      <c r="N152" s="49"/>
    </row>
    <row r="153" spans="1:14" ht="22.5" customHeight="1">
      <c r="A153" s="44" t="s">
        <v>21289</v>
      </c>
      <c r="B153" s="14">
        <v>8806182577550</v>
      </c>
      <c r="C153" s="50" t="s">
        <v>16684</v>
      </c>
      <c r="D153" s="46" t="s">
        <v>16685</v>
      </c>
      <c r="E153" s="16">
        <v>12000</v>
      </c>
      <c r="F153" s="15">
        <v>0.54</v>
      </c>
      <c r="G153" s="47">
        <v>160</v>
      </c>
      <c r="H153" s="55">
        <f>Таблица648[[#This Row],[Коэфициент стоимости]]*Таблица648[[#This Row],[Розничная цена KRW]]</f>
        <v>6480</v>
      </c>
      <c r="I153" s="17" t="str">
        <f>IF($H$1="","Введите курс",Таблица648[[#This Row],[Оптовая цена KRW за 1шт]]/$H$1)</f>
        <v>Введите курс</v>
      </c>
      <c r="J153" s="48"/>
      <c r="K153" s="18">
        <f>Таблица648[[#This Row],[Заказ коробок ]]*Таблица648[[#This Row],[Кол-во шт в коробке]]</f>
        <v>0</v>
      </c>
      <c r="L153" s="54">
        <f>Таблица648[[#This Row],[Общее кол-во шт]]*Таблица648[[#This Row],[Оптовая цена KRW за 1шт]]</f>
        <v>0</v>
      </c>
      <c r="M153" s="19" t="str">
        <f>IFERROR(Таблица648[[#This Row],[Общее кол-во шт]]*Таблица648[[#This Row],[Оптовая цена USD за 1шт]],"")</f>
        <v/>
      </c>
      <c r="N153" s="49"/>
    </row>
    <row r="154" spans="1:14" ht="22.5" customHeight="1">
      <c r="A154" s="44" t="s">
        <v>21290</v>
      </c>
      <c r="B154" s="14">
        <v>8806182577567</v>
      </c>
      <c r="C154" s="50" t="s">
        <v>16686</v>
      </c>
      <c r="D154" s="46" t="s">
        <v>16687</v>
      </c>
      <c r="E154" s="16">
        <v>12000</v>
      </c>
      <c r="F154" s="15">
        <v>0.54</v>
      </c>
      <c r="G154" s="47">
        <v>160</v>
      </c>
      <c r="H154" s="55">
        <f>Таблица648[[#This Row],[Коэфициент стоимости]]*Таблица648[[#This Row],[Розничная цена KRW]]</f>
        <v>6480</v>
      </c>
      <c r="I154" s="17" t="str">
        <f>IF($H$1="","Введите курс",Таблица648[[#This Row],[Оптовая цена KRW за 1шт]]/$H$1)</f>
        <v>Введите курс</v>
      </c>
      <c r="J154" s="48"/>
      <c r="K154" s="18">
        <f>Таблица648[[#This Row],[Заказ коробок ]]*Таблица648[[#This Row],[Кол-во шт в коробке]]</f>
        <v>0</v>
      </c>
      <c r="L154" s="54">
        <f>Таблица648[[#This Row],[Общее кол-во шт]]*Таблица648[[#This Row],[Оптовая цена KRW за 1шт]]</f>
        <v>0</v>
      </c>
      <c r="M154" s="19" t="str">
        <f>IFERROR(Таблица648[[#This Row],[Общее кол-во шт]]*Таблица648[[#This Row],[Оптовая цена USD за 1шт]],"")</f>
        <v/>
      </c>
      <c r="N154" s="49"/>
    </row>
    <row r="155" spans="1:14" ht="22.5" customHeight="1">
      <c r="A155" s="44" t="s">
        <v>21291</v>
      </c>
      <c r="B155" s="14">
        <v>8806182573958</v>
      </c>
      <c r="C155" s="50" t="s">
        <v>21292</v>
      </c>
      <c r="D155" s="46" t="s">
        <v>21293</v>
      </c>
      <c r="E155" s="16">
        <v>15000</v>
      </c>
      <c r="F155" s="15">
        <v>0.54</v>
      </c>
      <c r="G155" s="47">
        <v>4</v>
      </c>
      <c r="H155" s="55">
        <f>Таблица648[[#This Row],[Коэфициент стоимости]]*Таблица648[[#This Row],[Розничная цена KRW]]</f>
        <v>8100.0000000000009</v>
      </c>
      <c r="I155" s="17" t="str">
        <f>IF($H$1="","Введите курс",Таблица648[[#This Row],[Оптовая цена KRW за 1шт]]/$H$1)</f>
        <v>Введите курс</v>
      </c>
      <c r="J155" s="48"/>
      <c r="K155" s="18">
        <f>Таблица648[[#This Row],[Заказ коробок ]]*Таблица648[[#This Row],[Кол-во шт в коробке]]</f>
        <v>0</v>
      </c>
      <c r="L155" s="54">
        <f>Таблица648[[#This Row],[Общее кол-во шт]]*Таблица648[[#This Row],[Оптовая цена KRW за 1шт]]</f>
        <v>0</v>
      </c>
      <c r="M155" s="19" t="str">
        <f>IFERROR(Таблица648[[#This Row],[Общее кол-во шт]]*Таблица648[[#This Row],[Оптовая цена USD за 1шт]],"")</f>
        <v/>
      </c>
      <c r="N155" s="49"/>
    </row>
    <row r="156" spans="1:14" ht="22.5" customHeight="1">
      <c r="A156" s="44" t="s">
        <v>21294</v>
      </c>
      <c r="B156" s="14">
        <v>8806182573941</v>
      </c>
      <c r="C156" s="50" t="s">
        <v>21295</v>
      </c>
      <c r="D156" s="46" t="s">
        <v>21296</v>
      </c>
      <c r="E156" s="16">
        <v>15000</v>
      </c>
      <c r="F156" s="15">
        <v>0.54</v>
      </c>
      <c r="G156" s="47">
        <v>4</v>
      </c>
      <c r="H156" s="55">
        <f>Таблица648[[#This Row],[Коэфициент стоимости]]*Таблица648[[#This Row],[Розничная цена KRW]]</f>
        <v>8100.0000000000009</v>
      </c>
      <c r="I156" s="17" t="str">
        <f>IF($H$1="","Введите курс",Таблица648[[#This Row],[Оптовая цена KRW за 1шт]]/$H$1)</f>
        <v>Введите курс</v>
      </c>
      <c r="J156" s="48"/>
      <c r="K156" s="18">
        <f>Таблица648[[#This Row],[Заказ коробок ]]*Таблица648[[#This Row],[Кол-во шт в коробке]]</f>
        <v>0</v>
      </c>
      <c r="L156" s="54">
        <f>Таблица648[[#This Row],[Общее кол-во шт]]*Таблица648[[#This Row],[Оптовая цена KRW за 1шт]]</f>
        <v>0</v>
      </c>
      <c r="M156" s="19" t="str">
        <f>IFERROR(Таблица648[[#This Row],[Общее кол-во шт]]*Таблица648[[#This Row],[Оптовая цена USD за 1шт]],"")</f>
        <v/>
      </c>
      <c r="N156" s="49"/>
    </row>
    <row r="157" spans="1:14" ht="22.5" customHeight="1">
      <c r="A157" s="44" t="s">
        <v>21297</v>
      </c>
      <c r="B157" s="14">
        <v>8806182573934</v>
      </c>
      <c r="C157" s="50" t="s">
        <v>21298</v>
      </c>
      <c r="D157" s="46" t="s">
        <v>21299</v>
      </c>
      <c r="E157" s="16">
        <v>15000</v>
      </c>
      <c r="F157" s="15">
        <v>0.54</v>
      </c>
      <c r="G157" s="47">
        <v>4</v>
      </c>
      <c r="H157" s="55">
        <f>Таблица648[[#This Row],[Коэфициент стоимости]]*Таблица648[[#This Row],[Розничная цена KRW]]</f>
        <v>8100.0000000000009</v>
      </c>
      <c r="I157" s="17" t="str">
        <f>IF($H$1="","Введите курс",Таблица648[[#This Row],[Оптовая цена KRW за 1шт]]/$H$1)</f>
        <v>Введите курс</v>
      </c>
      <c r="J157" s="48"/>
      <c r="K157" s="18">
        <f>Таблица648[[#This Row],[Заказ коробок ]]*Таблица648[[#This Row],[Кол-во шт в коробке]]</f>
        <v>0</v>
      </c>
      <c r="L157" s="54">
        <f>Таблица648[[#This Row],[Общее кол-во шт]]*Таблица648[[#This Row],[Оптовая цена KRW за 1шт]]</f>
        <v>0</v>
      </c>
      <c r="M157" s="19" t="str">
        <f>IFERROR(Таблица648[[#This Row],[Общее кол-во шт]]*Таблица648[[#This Row],[Оптовая цена USD за 1шт]],"")</f>
        <v/>
      </c>
      <c r="N157" s="49"/>
    </row>
    <row r="158" spans="1:14" ht="22.5" customHeight="1">
      <c r="A158" s="44" t="s">
        <v>21300</v>
      </c>
      <c r="B158" s="14">
        <v>8806182573927</v>
      </c>
      <c r="C158" s="50" t="s">
        <v>21301</v>
      </c>
      <c r="D158" s="46" t="s">
        <v>21302</v>
      </c>
      <c r="E158" s="16">
        <v>15000</v>
      </c>
      <c r="F158" s="15">
        <v>0.54</v>
      </c>
      <c r="G158" s="47">
        <v>4</v>
      </c>
      <c r="H158" s="55">
        <f>Таблица648[[#This Row],[Коэфициент стоимости]]*Таблица648[[#This Row],[Розничная цена KRW]]</f>
        <v>8100.0000000000009</v>
      </c>
      <c r="I158" s="17" t="str">
        <f>IF($H$1="","Введите курс",Таблица648[[#This Row],[Оптовая цена KRW за 1шт]]/$H$1)</f>
        <v>Введите курс</v>
      </c>
      <c r="J158" s="48"/>
      <c r="K158" s="18">
        <f>Таблица648[[#This Row],[Заказ коробок ]]*Таблица648[[#This Row],[Кол-во шт в коробке]]</f>
        <v>0</v>
      </c>
      <c r="L158" s="54">
        <f>Таблица648[[#This Row],[Общее кол-во шт]]*Таблица648[[#This Row],[Оптовая цена KRW за 1шт]]</f>
        <v>0</v>
      </c>
      <c r="M158" s="19" t="str">
        <f>IFERROR(Таблица648[[#This Row],[Общее кол-во шт]]*Таблица648[[#This Row],[Оптовая цена USD за 1шт]],"")</f>
        <v/>
      </c>
      <c r="N158" s="49"/>
    </row>
    <row r="159" spans="1:14" ht="22.5" customHeight="1">
      <c r="A159" s="44" t="s">
        <v>21303</v>
      </c>
      <c r="B159" s="14">
        <v>8806182575846</v>
      </c>
      <c r="C159" s="50" t="s">
        <v>16688</v>
      </c>
      <c r="D159" s="46" t="s">
        <v>16689</v>
      </c>
      <c r="E159" s="16">
        <v>13000</v>
      </c>
      <c r="F159" s="15">
        <v>0.54</v>
      </c>
      <c r="G159" s="47">
        <v>40</v>
      </c>
      <c r="H159" s="55">
        <f>Таблица648[[#This Row],[Коэфициент стоимости]]*Таблица648[[#This Row],[Розничная цена KRW]]</f>
        <v>7020.0000000000009</v>
      </c>
      <c r="I159" s="17" t="str">
        <f>IF($H$1="","Введите курс",Таблица648[[#This Row],[Оптовая цена KRW за 1шт]]/$H$1)</f>
        <v>Введите курс</v>
      </c>
      <c r="J159" s="48"/>
      <c r="K159" s="18">
        <f>Таблица648[[#This Row],[Заказ коробок ]]*Таблица648[[#This Row],[Кол-во шт в коробке]]</f>
        <v>0</v>
      </c>
      <c r="L159" s="54">
        <f>Таблица648[[#This Row],[Общее кол-во шт]]*Таблица648[[#This Row],[Оптовая цена KRW за 1шт]]</f>
        <v>0</v>
      </c>
      <c r="M159" s="19" t="str">
        <f>IFERROR(Таблица648[[#This Row],[Общее кол-во шт]]*Таблица648[[#This Row],[Оптовая цена USD за 1шт]],"")</f>
        <v/>
      </c>
      <c r="N159" s="49"/>
    </row>
    <row r="160" spans="1:14" ht="22.5" customHeight="1">
      <c r="A160" s="44" t="s">
        <v>21304</v>
      </c>
      <c r="B160" s="14">
        <v>8806182575839</v>
      </c>
      <c r="C160" s="50" t="s">
        <v>16690</v>
      </c>
      <c r="D160" s="46" t="s">
        <v>16691</v>
      </c>
      <c r="E160" s="16">
        <v>13000</v>
      </c>
      <c r="F160" s="15">
        <v>0.54</v>
      </c>
      <c r="G160" s="47">
        <v>40</v>
      </c>
      <c r="H160" s="55">
        <f>Таблица648[[#This Row],[Коэфициент стоимости]]*Таблица648[[#This Row],[Розничная цена KRW]]</f>
        <v>7020.0000000000009</v>
      </c>
      <c r="I160" s="17" t="str">
        <f>IF($H$1="","Введите курс",Таблица648[[#This Row],[Оптовая цена KRW за 1шт]]/$H$1)</f>
        <v>Введите курс</v>
      </c>
      <c r="J160" s="48"/>
      <c r="K160" s="18">
        <f>Таблица648[[#This Row],[Заказ коробок ]]*Таблица648[[#This Row],[Кол-во шт в коробке]]</f>
        <v>0</v>
      </c>
      <c r="L160" s="54">
        <f>Таблица648[[#This Row],[Общее кол-во шт]]*Таблица648[[#This Row],[Оптовая цена KRW за 1шт]]</f>
        <v>0</v>
      </c>
      <c r="M160" s="19" t="str">
        <f>IFERROR(Таблица648[[#This Row],[Общее кол-во шт]]*Таблица648[[#This Row],[Оптовая цена USD за 1шт]],"")</f>
        <v/>
      </c>
      <c r="N160" s="49"/>
    </row>
    <row r="161" spans="1:14" ht="22.5" customHeight="1">
      <c r="A161" s="44" t="s">
        <v>21305</v>
      </c>
      <c r="B161" s="14">
        <v>8806182575822</v>
      </c>
      <c r="C161" s="50" t="s">
        <v>16692</v>
      </c>
      <c r="D161" s="46" t="s">
        <v>16693</v>
      </c>
      <c r="E161" s="16">
        <v>13000</v>
      </c>
      <c r="F161" s="15">
        <v>0.54</v>
      </c>
      <c r="G161" s="47">
        <v>40</v>
      </c>
      <c r="H161" s="55">
        <f>Таблица648[[#This Row],[Коэфициент стоимости]]*Таблица648[[#This Row],[Розничная цена KRW]]</f>
        <v>7020.0000000000009</v>
      </c>
      <c r="I161" s="17" t="str">
        <f>IF($H$1="","Введите курс",Таблица648[[#This Row],[Оптовая цена KRW за 1шт]]/$H$1)</f>
        <v>Введите курс</v>
      </c>
      <c r="J161" s="48"/>
      <c r="K161" s="18">
        <f>Таблица648[[#This Row],[Заказ коробок ]]*Таблица648[[#This Row],[Кол-во шт в коробке]]</f>
        <v>0</v>
      </c>
      <c r="L161" s="54">
        <f>Таблица648[[#This Row],[Общее кол-во шт]]*Таблица648[[#This Row],[Оптовая цена KRW за 1шт]]</f>
        <v>0</v>
      </c>
      <c r="M161" s="19" t="str">
        <f>IFERROR(Таблица648[[#This Row],[Общее кол-во шт]]*Таблица648[[#This Row],[Оптовая цена USD за 1шт]],"")</f>
        <v/>
      </c>
      <c r="N161" s="49"/>
    </row>
    <row r="162" spans="1:14" ht="22.5" customHeight="1">
      <c r="A162" s="44" t="s">
        <v>21306</v>
      </c>
      <c r="B162" s="14">
        <v>8806182575815</v>
      </c>
      <c r="C162" s="50" t="s">
        <v>16694</v>
      </c>
      <c r="D162" s="46" t="s">
        <v>16695</v>
      </c>
      <c r="E162" s="16">
        <v>13000</v>
      </c>
      <c r="F162" s="15">
        <v>0.54</v>
      </c>
      <c r="G162" s="47">
        <v>40</v>
      </c>
      <c r="H162" s="55">
        <f>Таблица648[[#This Row],[Коэфициент стоимости]]*Таблица648[[#This Row],[Розничная цена KRW]]</f>
        <v>7020.0000000000009</v>
      </c>
      <c r="I162" s="17" t="str">
        <f>IF($H$1="","Введите курс",Таблица648[[#This Row],[Оптовая цена KRW за 1шт]]/$H$1)</f>
        <v>Введите курс</v>
      </c>
      <c r="J162" s="48"/>
      <c r="K162" s="18">
        <f>Таблица648[[#This Row],[Заказ коробок ]]*Таблица648[[#This Row],[Кол-во шт в коробке]]</f>
        <v>0</v>
      </c>
      <c r="L162" s="54">
        <f>Таблица648[[#This Row],[Общее кол-во шт]]*Таблица648[[#This Row],[Оптовая цена KRW за 1шт]]</f>
        <v>0</v>
      </c>
      <c r="M162" s="19" t="str">
        <f>IFERROR(Таблица648[[#This Row],[Общее кол-во шт]]*Таблица648[[#This Row],[Оптовая цена USD за 1шт]],"")</f>
        <v/>
      </c>
      <c r="N162" s="49"/>
    </row>
    <row r="163" spans="1:14" ht="22.5" customHeight="1">
      <c r="A163" s="44" t="s">
        <v>21307</v>
      </c>
      <c r="B163" s="14">
        <v>8806182575808</v>
      </c>
      <c r="C163" s="50" t="s">
        <v>16696</v>
      </c>
      <c r="D163" s="46" t="s">
        <v>16697</v>
      </c>
      <c r="E163" s="16">
        <v>13000</v>
      </c>
      <c r="F163" s="15">
        <v>0.54</v>
      </c>
      <c r="G163" s="47">
        <v>40</v>
      </c>
      <c r="H163" s="55">
        <f>Таблица648[[#This Row],[Коэфициент стоимости]]*Таблица648[[#This Row],[Розничная цена KRW]]</f>
        <v>7020.0000000000009</v>
      </c>
      <c r="I163" s="17" t="str">
        <f>IF($H$1="","Введите курс",Таблица648[[#This Row],[Оптовая цена KRW за 1шт]]/$H$1)</f>
        <v>Введите курс</v>
      </c>
      <c r="J163" s="48"/>
      <c r="K163" s="18">
        <f>Таблица648[[#This Row],[Заказ коробок ]]*Таблица648[[#This Row],[Кол-во шт в коробке]]</f>
        <v>0</v>
      </c>
      <c r="L163" s="54">
        <f>Таблица648[[#This Row],[Общее кол-во шт]]*Таблица648[[#This Row],[Оптовая цена KRW за 1шт]]</f>
        <v>0</v>
      </c>
      <c r="M163" s="19" t="str">
        <f>IFERROR(Таблица648[[#This Row],[Общее кол-во шт]]*Таблица648[[#This Row],[Оптовая цена USD за 1шт]],"")</f>
        <v/>
      </c>
      <c r="N163" s="49"/>
    </row>
    <row r="164" spans="1:14" ht="22.5" customHeight="1">
      <c r="A164" s="44" t="s">
        <v>21308</v>
      </c>
      <c r="B164" s="14">
        <v>8801051400175</v>
      </c>
      <c r="C164" s="50" t="s">
        <v>16698</v>
      </c>
      <c r="D164" s="46" t="s">
        <v>16699</v>
      </c>
      <c r="E164" s="16">
        <v>5000</v>
      </c>
      <c r="F164" s="15">
        <v>0.54</v>
      </c>
      <c r="G164" s="47">
        <v>675</v>
      </c>
      <c r="H164" s="55">
        <f>Таблица648[[#This Row],[Коэфициент стоимости]]*Таблица648[[#This Row],[Розничная цена KRW]]</f>
        <v>2700</v>
      </c>
      <c r="I164" s="17" t="str">
        <f>IF($H$1="","Введите курс",Таблица648[[#This Row],[Оптовая цена KRW за 1шт]]/$H$1)</f>
        <v>Введите курс</v>
      </c>
      <c r="J164" s="48"/>
      <c r="K164" s="18">
        <f>Таблица648[[#This Row],[Заказ коробок ]]*Таблица648[[#This Row],[Кол-во шт в коробке]]</f>
        <v>0</v>
      </c>
      <c r="L164" s="54">
        <f>Таблица648[[#This Row],[Общее кол-во шт]]*Таблица648[[#This Row],[Оптовая цена KRW за 1шт]]</f>
        <v>0</v>
      </c>
      <c r="M164" s="19" t="str">
        <f>IFERROR(Таблица648[[#This Row],[Общее кол-во шт]]*Таблица648[[#This Row],[Оптовая цена USD за 1шт]],"")</f>
        <v/>
      </c>
      <c r="N164" s="49"/>
    </row>
    <row r="165" spans="1:14" ht="22.5" customHeight="1">
      <c r="A165" s="44" t="s">
        <v>21309</v>
      </c>
      <c r="B165" s="14">
        <v>8801051400168</v>
      </c>
      <c r="C165" s="50" t="s">
        <v>16700</v>
      </c>
      <c r="D165" s="46" t="s">
        <v>16701</v>
      </c>
      <c r="E165" s="16">
        <v>5000</v>
      </c>
      <c r="F165" s="15">
        <v>0.54</v>
      </c>
      <c r="G165" s="47">
        <v>675</v>
      </c>
      <c r="H165" s="55">
        <f>Таблица648[[#This Row],[Коэфициент стоимости]]*Таблица648[[#This Row],[Розничная цена KRW]]</f>
        <v>2700</v>
      </c>
      <c r="I165" s="17" t="str">
        <f>IF($H$1="","Введите курс",Таблица648[[#This Row],[Оптовая цена KRW за 1шт]]/$H$1)</f>
        <v>Введите курс</v>
      </c>
      <c r="J165" s="48"/>
      <c r="K165" s="18">
        <f>Таблица648[[#This Row],[Заказ коробок ]]*Таблица648[[#This Row],[Кол-во шт в коробке]]</f>
        <v>0</v>
      </c>
      <c r="L165" s="54">
        <f>Таблица648[[#This Row],[Общее кол-во шт]]*Таблица648[[#This Row],[Оптовая цена KRW за 1шт]]</f>
        <v>0</v>
      </c>
      <c r="M165" s="19" t="str">
        <f>IFERROR(Таблица648[[#This Row],[Общее кол-во шт]]*Таблица648[[#This Row],[Оптовая цена USD за 1шт]],"")</f>
        <v/>
      </c>
      <c r="N165" s="49"/>
    </row>
    <row r="166" spans="1:14" ht="22.5" customHeight="1">
      <c r="A166" s="44" t="s">
        <v>21310</v>
      </c>
      <c r="B166" s="14">
        <v>8801051400151</v>
      </c>
      <c r="C166" s="50" t="s">
        <v>16702</v>
      </c>
      <c r="D166" s="46" t="s">
        <v>16703</v>
      </c>
      <c r="E166" s="16">
        <v>5000</v>
      </c>
      <c r="F166" s="15">
        <v>0.54</v>
      </c>
      <c r="G166" s="47">
        <v>675</v>
      </c>
      <c r="H166" s="55">
        <f>Таблица648[[#This Row],[Коэфициент стоимости]]*Таблица648[[#This Row],[Розничная цена KRW]]</f>
        <v>2700</v>
      </c>
      <c r="I166" s="17" t="str">
        <f>IF($H$1="","Введите курс",Таблица648[[#This Row],[Оптовая цена KRW за 1шт]]/$H$1)</f>
        <v>Введите курс</v>
      </c>
      <c r="J166" s="48"/>
      <c r="K166" s="18">
        <f>Таблица648[[#This Row],[Заказ коробок ]]*Таблица648[[#This Row],[Кол-во шт в коробке]]</f>
        <v>0</v>
      </c>
      <c r="L166" s="54">
        <f>Таблица648[[#This Row],[Общее кол-во шт]]*Таблица648[[#This Row],[Оптовая цена KRW за 1шт]]</f>
        <v>0</v>
      </c>
      <c r="M166" s="19" t="str">
        <f>IFERROR(Таблица648[[#This Row],[Общее кол-во шт]]*Таблица648[[#This Row],[Оптовая цена USD за 1шт]],"")</f>
        <v/>
      </c>
      <c r="N166" s="49"/>
    </row>
    <row r="167" spans="1:14" ht="22.5" customHeight="1">
      <c r="A167" s="44" t="s">
        <v>21311</v>
      </c>
      <c r="B167" s="14">
        <v>8801051400144</v>
      </c>
      <c r="C167" s="50" t="s">
        <v>21312</v>
      </c>
      <c r="D167" s="46" t="s">
        <v>21313</v>
      </c>
      <c r="E167" s="16">
        <v>5000</v>
      </c>
      <c r="F167" s="15">
        <v>0.54</v>
      </c>
      <c r="G167" s="47">
        <v>675</v>
      </c>
      <c r="H167" s="55">
        <f>Таблица648[[#This Row],[Коэфициент стоимости]]*Таблица648[[#This Row],[Розничная цена KRW]]</f>
        <v>2700</v>
      </c>
      <c r="I167" s="17" t="str">
        <f>IF($H$1="","Введите курс",Таблица648[[#This Row],[Оптовая цена KRW за 1шт]]/$H$1)</f>
        <v>Введите курс</v>
      </c>
      <c r="J167" s="48"/>
      <c r="K167" s="18">
        <f>Таблица648[[#This Row],[Заказ коробок ]]*Таблица648[[#This Row],[Кол-во шт в коробке]]</f>
        <v>0</v>
      </c>
      <c r="L167" s="54">
        <f>Таблица648[[#This Row],[Общее кол-во шт]]*Таблица648[[#This Row],[Оптовая цена KRW за 1шт]]</f>
        <v>0</v>
      </c>
      <c r="M167" s="19" t="str">
        <f>IFERROR(Таблица648[[#This Row],[Общее кол-во шт]]*Таблица648[[#This Row],[Оптовая цена USD за 1шт]],"")</f>
        <v/>
      </c>
      <c r="N167" s="49"/>
    </row>
    <row r="168" spans="1:14" ht="22.5" customHeight="1">
      <c r="A168" s="44" t="s">
        <v>21314</v>
      </c>
      <c r="B168" s="14">
        <v>8801051400137</v>
      </c>
      <c r="C168" s="50" t="s">
        <v>16704</v>
      </c>
      <c r="D168" s="46" t="s">
        <v>16705</v>
      </c>
      <c r="E168" s="16">
        <v>5000</v>
      </c>
      <c r="F168" s="15">
        <v>0.54</v>
      </c>
      <c r="G168" s="47">
        <v>675</v>
      </c>
      <c r="H168" s="55">
        <f>Таблица648[[#This Row],[Коэфициент стоимости]]*Таблица648[[#This Row],[Розничная цена KRW]]</f>
        <v>2700</v>
      </c>
      <c r="I168" s="17" t="str">
        <f>IF($H$1="","Введите курс",Таблица648[[#This Row],[Оптовая цена KRW за 1шт]]/$H$1)</f>
        <v>Введите курс</v>
      </c>
      <c r="J168" s="48"/>
      <c r="K168" s="18">
        <f>Таблица648[[#This Row],[Заказ коробок ]]*Таблица648[[#This Row],[Кол-во шт в коробке]]</f>
        <v>0</v>
      </c>
      <c r="L168" s="54">
        <f>Таблица648[[#This Row],[Общее кол-во шт]]*Таблица648[[#This Row],[Оптовая цена KRW за 1шт]]</f>
        <v>0</v>
      </c>
      <c r="M168" s="19" t="str">
        <f>IFERROR(Таблица648[[#This Row],[Общее кол-во шт]]*Таблица648[[#This Row],[Оптовая цена USD за 1шт]],"")</f>
        <v/>
      </c>
      <c r="N168" s="49"/>
    </row>
    <row r="169" spans="1:14" ht="22.5" customHeight="1">
      <c r="A169" s="44" t="s">
        <v>21315</v>
      </c>
      <c r="B169" s="14">
        <v>8801051400120</v>
      </c>
      <c r="C169" s="50" t="s">
        <v>21316</v>
      </c>
      <c r="D169" s="46" t="s">
        <v>21317</v>
      </c>
      <c r="E169" s="16">
        <v>2000</v>
      </c>
      <c r="F169" s="15">
        <v>0.54</v>
      </c>
      <c r="G169" s="47">
        <v>9</v>
      </c>
      <c r="H169" s="55">
        <f>Таблица648[[#This Row],[Коэфициент стоимости]]*Таблица648[[#This Row],[Розничная цена KRW]]</f>
        <v>1080</v>
      </c>
      <c r="I169" s="17" t="str">
        <f>IF($H$1="","Введите курс",Таблица648[[#This Row],[Оптовая цена KRW за 1шт]]/$H$1)</f>
        <v>Введите курс</v>
      </c>
      <c r="J169" s="48"/>
      <c r="K169" s="18">
        <f>Таблица648[[#This Row],[Заказ коробок ]]*Таблица648[[#This Row],[Кол-во шт в коробке]]</f>
        <v>0</v>
      </c>
      <c r="L169" s="54">
        <f>Таблица648[[#This Row],[Общее кол-во шт]]*Таблица648[[#This Row],[Оптовая цена KRW за 1шт]]</f>
        <v>0</v>
      </c>
      <c r="M169" s="19" t="str">
        <f>IFERROR(Таблица648[[#This Row],[Общее кол-во шт]]*Таблица648[[#This Row],[Оптовая цена USD за 1шт]],"")</f>
        <v/>
      </c>
      <c r="N169" s="49"/>
    </row>
    <row r="170" spans="1:14" ht="22.5" customHeight="1">
      <c r="A170" s="44" t="s">
        <v>21318</v>
      </c>
      <c r="B170" s="14">
        <v>8801051400113</v>
      </c>
      <c r="C170" s="50" t="s">
        <v>21319</v>
      </c>
      <c r="D170" s="46" t="s">
        <v>21320</v>
      </c>
      <c r="E170" s="16">
        <v>2000</v>
      </c>
      <c r="F170" s="15">
        <v>0.54</v>
      </c>
      <c r="G170" s="47">
        <v>9</v>
      </c>
      <c r="H170" s="55">
        <f>Таблица648[[#This Row],[Коэфициент стоимости]]*Таблица648[[#This Row],[Розничная цена KRW]]</f>
        <v>1080</v>
      </c>
      <c r="I170" s="17" t="str">
        <f>IF($H$1="","Введите курс",Таблица648[[#This Row],[Оптовая цена KRW за 1шт]]/$H$1)</f>
        <v>Введите курс</v>
      </c>
      <c r="J170" s="48"/>
      <c r="K170" s="18">
        <f>Таблица648[[#This Row],[Заказ коробок ]]*Таблица648[[#This Row],[Кол-во шт в коробке]]</f>
        <v>0</v>
      </c>
      <c r="L170" s="54">
        <f>Таблица648[[#This Row],[Общее кол-во шт]]*Таблица648[[#This Row],[Оптовая цена KRW за 1шт]]</f>
        <v>0</v>
      </c>
      <c r="M170" s="19" t="str">
        <f>IFERROR(Таблица648[[#This Row],[Общее кол-во шт]]*Таблица648[[#This Row],[Оптовая цена USD за 1шт]],"")</f>
        <v/>
      </c>
      <c r="N170" s="49"/>
    </row>
    <row r="171" spans="1:14" ht="22.5" customHeight="1">
      <c r="A171" s="44" t="s">
        <v>21321</v>
      </c>
      <c r="B171" s="14">
        <v>8801051400106</v>
      </c>
      <c r="C171" s="50" t="s">
        <v>21322</v>
      </c>
      <c r="D171" s="46" t="s">
        <v>21323</v>
      </c>
      <c r="E171" s="16">
        <v>2000</v>
      </c>
      <c r="F171" s="15">
        <v>0.54</v>
      </c>
      <c r="G171" s="47">
        <v>9</v>
      </c>
      <c r="H171" s="55">
        <f>Таблица648[[#This Row],[Коэфициент стоимости]]*Таблица648[[#This Row],[Розничная цена KRW]]</f>
        <v>1080</v>
      </c>
      <c r="I171" s="17" t="str">
        <f>IF($H$1="","Введите курс",Таблица648[[#This Row],[Оптовая цена KRW за 1шт]]/$H$1)</f>
        <v>Введите курс</v>
      </c>
      <c r="J171" s="48"/>
      <c r="K171" s="18">
        <f>Таблица648[[#This Row],[Заказ коробок ]]*Таблица648[[#This Row],[Кол-во шт в коробке]]</f>
        <v>0</v>
      </c>
      <c r="L171" s="54">
        <f>Таблица648[[#This Row],[Общее кол-во шт]]*Таблица648[[#This Row],[Оптовая цена KRW за 1шт]]</f>
        <v>0</v>
      </c>
      <c r="M171" s="19" t="str">
        <f>IFERROR(Таблица648[[#This Row],[Общее кол-во шт]]*Таблица648[[#This Row],[Оптовая цена USD за 1шт]],"")</f>
        <v/>
      </c>
      <c r="N171" s="49"/>
    </row>
    <row r="172" spans="1:14" ht="22.5" customHeight="1">
      <c r="A172" s="44" t="s">
        <v>21324</v>
      </c>
      <c r="B172" s="14">
        <v>8801051400090</v>
      </c>
      <c r="C172" s="50" t="s">
        <v>21325</v>
      </c>
      <c r="D172" s="46" t="s">
        <v>21326</v>
      </c>
      <c r="E172" s="16">
        <v>2000</v>
      </c>
      <c r="F172" s="15">
        <v>0.54</v>
      </c>
      <c r="G172" s="47">
        <v>9</v>
      </c>
      <c r="H172" s="55">
        <f>Таблица648[[#This Row],[Коэфициент стоимости]]*Таблица648[[#This Row],[Розничная цена KRW]]</f>
        <v>1080</v>
      </c>
      <c r="I172" s="17" t="str">
        <f>IF($H$1="","Введите курс",Таблица648[[#This Row],[Оптовая цена KRW за 1шт]]/$H$1)</f>
        <v>Введите курс</v>
      </c>
      <c r="J172" s="48"/>
      <c r="K172" s="18">
        <f>Таблица648[[#This Row],[Заказ коробок ]]*Таблица648[[#This Row],[Кол-во шт в коробке]]</f>
        <v>0</v>
      </c>
      <c r="L172" s="54">
        <f>Таблица648[[#This Row],[Общее кол-во шт]]*Таблица648[[#This Row],[Оптовая цена KRW за 1шт]]</f>
        <v>0</v>
      </c>
      <c r="M172" s="19" t="str">
        <f>IFERROR(Таблица648[[#This Row],[Общее кол-во шт]]*Таблица648[[#This Row],[Оптовая цена USD за 1шт]],"")</f>
        <v/>
      </c>
      <c r="N172" s="49"/>
    </row>
    <row r="173" spans="1:14" ht="22.5" customHeight="1">
      <c r="A173" s="44" t="s">
        <v>21327</v>
      </c>
      <c r="B173" s="14">
        <v>8801051400083</v>
      </c>
      <c r="C173" s="50" t="s">
        <v>21328</v>
      </c>
      <c r="D173" s="46" t="s">
        <v>21329</v>
      </c>
      <c r="E173" s="16">
        <v>2000</v>
      </c>
      <c r="F173" s="15">
        <v>0.54</v>
      </c>
      <c r="G173" s="47">
        <v>9</v>
      </c>
      <c r="H173" s="55">
        <f>Таблица648[[#This Row],[Коэфициент стоимости]]*Таблица648[[#This Row],[Розничная цена KRW]]</f>
        <v>1080</v>
      </c>
      <c r="I173" s="17" t="str">
        <f>IF($H$1="","Введите курс",Таблица648[[#This Row],[Оптовая цена KRW за 1шт]]/$H$1)</f>
        <v>Введите курс</v>
      </c>
      <c r="J173" s="48"/>
      <c r="K173" s="18">
        <f>Таблица648[[#This Row],[Заказ коробок ]]*Таблица648[[#This Row],[Кол-во шт в коробке]]</f>
        <v>0</v>
      </c>
      <c r="L173" s="54">
        <f>Таблица648[[#This Row],[Общее кол-во шт]]*Таблица648[[#This Row],[Оптовая цена KRW за 1шт]]</f>
        <v>0</v>
      </c>
      <c r="M173" s="19" t="str">
        <f>IFERROR(Таблица648[[#This Row],[Общее кол-во шт]]*Таблица648[[#This Row],[Оптовая цена USD за 1шт]],"")</f>
        <v/>
      </c>
      <c r="N173" s="49"/>
    </row>
    <row r="174" spans="1:14" ht="22.5" customHeight="1">
      <c r="A174" s="44" t="s">
        <v>21330</v>
      </c>
      <c r="B174" s="14">
        <v>8801051400076</v>
      </c>
      <c r="C174" s="50" t="s">
        <v>21331</v>
      </c>
      <c r="D174" s="46" t="s">
        <v>21332</v>
      </c>
      <c r="E174" s="16">
        <v>2000</v>
      </c>
      <c r="F174" s="15">
        <v>0.54</v>
      </c>
      <c r="G174" s="47">
        <v>72</v>
      </c>
      <c r="H174" s="55">
        <f>Таблица648[[#This Row],[Коэфициент стоимости]]*Таблица648[[#This Row],[Розничная цена KRW]]</f>
        <v>1080</v>
      </c>
      <c r="I174" s="17" t="str">
        <f>IF($H$1="","Введите курс",Таблица648[[#This Row],[Оптовая цена KRW за 1шт]]/$H$1)</f>
        <v>Введите курс</v>
      </c>
      <c r="J174" s="48"/>
      <c r="K174" s="18">
        <f>Таблица648[[#This Row],[Заказ коробок ]]*Таблица648[[#This Row],[Кол-во шт в коробке]]</f>
        <v>0</v>
      </c>
      <c r="L174" s="54">
        <f>Таблица648[[#This Row],[Общее кол-во шт]]*Таблица648[[#This Row],[Оптовая цена KRW за 1шт]]</f>
        <v>0</v>
      </c>
      <c r="M174" s="19" t="str">
        <f>IFERROR(Таблица648[[#This Row],[Общее кол-во шт]]*Таблица648[[#This Row],[Оптовая цена USD за 1шт]],"")</f>
        <v/>
      </c>
      <c r="N174" s="49"/>
    </row>
    <row r="175" spans="1:14" ht="22.5" customHeight="1">
      <c r="A175" s="44" t="s">
        <v>21333</v>
      </c>
      <c r="B175" s="14">
        <v>8801051400069</v>
      </c>
      <c r="C175" s="50" t="s">
        <v>21334</v>
      </c>
      <c r="D175" s="46" t="s">
        <v>17276</v>
      </c>
      <c r="E175" s="16">
        <v>3500</v>
      </c>
      <c r="F175" s="15">
        <v>0.54</v>
      </c>
      <c r="G175" s="47">
        <v>378</v>
      </c>
      <c r="H175" s="55">
        <f>Таблица648[[#This Row],[Коэфициент стоимости]]*Таблица648[[#This Row],[Розничная цена KRW]]</f>
        <v>1890.0000000000002</v>
      </c>
      <c r="I175" s="17" t="str">
        <f>IF($H$1="","Введите курс",Таблица648[[#This Row],[Оптовая цена KRW за 1шт]]/$H$1)</f>
        <v>Введите курс</v>
      </c>
      <c r="J175" s="48"/>
      <c r="K175" s="18">
        <f>Таблица648[[#This Row],[Заказ коробок ]]*Таблица648[[#This Row],[Кол-во шт в коробке]]</f>
        <v>0</v>
      </c>
      <c r="L175" s="54">
        <f>Таблица648[[#This Row],[Общее кол-во шт]]*Таблица648[[#This Row],[Оптовая цена KRW за 1шт]]</f>
        <v>0</v>
      </c>
      <c r="M175" s="19" t="str">
        <f>IFERROR(Таблица648[[#This Row],[Общее кол-во шт]]*Таблица648[[#This Row],[Оптовая цена USD за 1шт]],"")</f>
        <v/>
      </c>
      <c r="N175" s="49"/>
    </row>
    <row r="176" spans="1:14" ht="22.5" customHeight="1">
      <c r="A176" s="44" t="s">
        <v>21335</v>
      </c>
      <c r="B176" s="14">
        <v>8801051400052</v>
      </c>
      <c r="C176" s="50" t="s">
        <v>21336</v>
      </c>
      <c r="D176" s="46" t="s">
        <v>21337</v>
      </c>
      <c r="E176" s="16">
        <v>3500</v>
      </c>
      <c r="F176" s="15">
        <v>0.54</v>
      </c>
      <c r="G176" s="47">
        <v>378</v>
      </c>
      <c r="H176" s="55">
        <f>Таблица648[[#This Row],[Коэфициент стоимости]]*Таблица648[[#This Row],[Розничная цена KRW]]</f>
        <v>1890.0000000000002</v>
      </c>
      <c r="I176" s="17" t="str">
        <f>IF($H$1="","Введите курс",Таблица648[[#This Row],[Оптовая цена KRW за 1шт]]/$H$1)</f>
        <v>Введите курс</v>
      </c>
      <c r="J176" s="48"/>
      <c r="K176" s="18">
        <f>Таблица648[[#This Row],[Заказ коробок ]]*Таблица648[[#This Row],[Кол-во шт в коробке]]</f>
        <v>0</v>
      </c>
      <c r="L176" s="54">
        <f>Таблица648[[#This Row],[Общее кол-во шт]]*Таблица648[[#This Row],[Оптовая цена KRW за 1шт]]</f>
        <v>0</v>
      </c>
      <c r="M176" s="19" t="str">
        <f>IFERROR(Таблица648[[#This Row],[Общее кол-во шт]]*Таблица648[[#This Row],[Оптовая цена USD за 1шт]],"")</f>
        <v/>
      </c>
      <c r="N176" s="49"/>
    </row>
    <row r="177" spans="1:14" ht="22.5" customHeight="1">
      <c r="A177" s="44" t="s">
        <v>21338</v>
      </c>
      <c r="B177" s="14">
        <v>8801051400045</v>
      </c>
      <c r="C177" s="50" t="s">
        <v>21339</v>
      </c>
      <c r="D177" s="46" t="s">
        <v>21340</v>
      </c>
      <c r="E177" s="16">
        <v>3500</v>
      </c>
      <c r="F177" s="15">
        <v>0.54</v>
      </c>
      <c r="G177" s="47">
        <v>378</v>
      </c>
      <c r="H177" s="55">
        <f>Таблица648[[#This Row],[Коэфициент стоимости]]*Таблица648[[#This Row],[Розничная цена KRW]]</f>
        <v>1890.0000000000002</v>
      </c>
      <c r="I177" s="17" t="str">
        <f>IF($H$1="","Введите курс",Таблица648[[#This Row],[Оптовая цена KRW за 1шт]]/$H$1)</f>
        <v>Введите курс</v>
      </c>
      <c r="J177" s="48"/>
      <c r="K177" s="18">
        <f>Таблица648[[#This Row],[Заказ коробок ]]*Таблица648[[#This Row],[Кол-во шт в коробке]]</f>
        <v>0</v>
      </c>
      <c r="L177" s="54">
        <f>Таблица648[[#This Row],[Общее кол-во шт]]*Таблица648[[#This Row],[Оптовая цена KRW за 1шт]]</f>
        <v>0</v>
      </c>
      <c r="M177" s="19" t="str">
        <f>IFERROR(Таблица648[[#This Row],[Общее кол-во шт]]*Таблица648[[#This Row],[Оптовая цена USD за 1шт]],"")</f>
        <v/>
      </c>
      <c r="N177" s="49"/>
    </row>
    <row r="178" spans="1:14" ht="22.5" customHeight="1">
      <c r="A178" s="44" t="s">
        <v>21341</v>
      </c>
      <c r="B178" s="14">
        <v>8801051400038</v>
      </c>
      <c r="C178" s="50" t="s">
        <v>21342</v>
      </c>
      <c r="D178" s="46" t="s">
        <v>21343</v>
      </c>
      <c r="E178" s="16">
        <v>3500</v>
      </c>
      <c r="F178" s="15">
        <v>0.54</v>
      </c>
      <c r="G178" s="47">
        <v>378</v>
      </c>
      <c r="H178" s="55">
        <f>Таблица648[[#This Row],[Коэфициент стоимости]]*Таблица648[[#This Row],[Розничная цена KRW]]</f>
        <v>1890.0000000000002</v>
      </c>
      <c r="I178" s="17" t="str">
        <f>IF($H$1="","Введите курс",Таблица648[[#This Row],[Оптовая цена KRW за 1шт]]/$H$1)</f>
        <v>Введите курс</v>
      </c>
      <c r="J178" s="48"/>
      <c r="K178" s="18">
        <f>Таблица648[[#This Row],[Заказ коробок ]]*Таблица648[[#This Row],[Кол-во шт в коробке]]</f>
        <v>0</v>
      </c>
      <c r="L178" s="54">
        <f>Таблица648[[#This Row],[Общее кол-во шт]]*Таблица648[[#This Row],[Оптовая цена KRW за 1шт]]</f>
        <v>0</v>
      </c>
      <c r="M178" s="19" t="str">
        <f>IFERROR(Таблица648[[#This Row],[Общее кол-во шт]]*Таблица648[[#This Row],[Оптовая цена USD за 1шт]],"")</f>
        <v/>
      </c>
      <c r="N178" s="49"/>
    </row>
    <row r="179" spans="1:14" ht="22.5" customHeight="1">
      <c r="A179" s="44" t="s">
        <v>21344</v>
      </c>
      <c r="B179" s="14">
        <v>8801051400021</v>
      </c>
      <c r="C179" s="50" t="s">
        <v>21345</v>
      </c>
      <c r="D179" s="46" t="s">
        <v>21346</v>
      </c>
      <c r="E179" s="16">
        <v>3500</v>
      </c>
      <c r="F179" s="15">
        <v>0.54</v>
      </c>
      <c r="G179" s="47">
        <v>378</v>
      </c>
      <c r="H179" s="55">
        <f>Таблица648[[#This Row],[Коэфициент стоимости]]*Таблица648[[#This Row],[Розничная цена KRW]]</f>
        <v>1890.0000000000002</v>
      </c>
      <c r="I179" s="17" t="str">
        <f>IF($H$1="","Введите курс",Таблица648[[#This Row],[Оптовая цена KRW за 1шт]]/$H$1)</f>
        <v>Введите курс</v>
      </c>
      <c r="J179" s="48"/>
      <c r="K179" s="18">
        <f>Таблица648[[#This Row],[Заказ коробок ]]*Таблица648[[#This Row],[Кол-во шт в коробке]]</f>
        <v>0</v>
      </c>
      <c r="L179" s="54">
        <f>Таблица648[[#This Row],[Общее кол-во шт]]*Таблица648[[#This Row],[Оптовая цена KRW за 1шт]]</f>
        <v>0</v>
      </c>
      <c r="M179" s="19" t="str">
        <f>IFERROR(Таблица648[[#This Row],[Общее кол-во шт]]*Таблица648[[#This Row],[Оптовая цена USD за 1шт]],"")</f>
        <v/>
      </c>
      <c r="N179" s="49"/>
    </row>
    <row r="180" spans="1:14" ht="22.5" customHeight="1">
      <c r="A180" s="44" t="s">
        <v>21347</v>
      </c>
      <c r="B180" s="14">
        <v>8801051400014</v>
      </c>
      <c r="C180" s="50" t="s">
        <v>21348</v>
      </c>
      <c r="D180" s="46" t="s">
        <v>21349</v>
      </c>
      <c r="E180" s="16">
        <v>3500</v>
      </c>
      <c r="F180" s="15">
        <v>0.54</v>
      </c>
      <c r="G180" s="47">
        <v>378</v>
      </c>
      <c r="H180" s="55">
        <f>Таблица648[[#This Row],[Коэфициент стоимости]]*Таблица648[[#This Row],[Розничная цена KRW]]</f>
        <v>1890.0000000000002</v>
      </c>
      <c r="I180" s="17" t="str">
        <f>IF($H$1="","Введите курс",Таблица648[[#This Row],[Оптовая цена KRW за 1шт]]/$H$1)</f>
        <v>Введите курс</v>
      </c>
      <c r="J180" s="48"/>
      <c r="K180" s="18">
        <f>Таблица648[[#This Row],[Заказ коробок ]]*Таблица648[[#This Row],[Кол-во шт в коробке]]</f>
        <v>0</v>
      </c>
      <c r="L180" s="54">
        <f>Таблица648[[#This Row],[Общее кол-во шт]]*Таблица648[[#This Row],[Оптовая цена KRW за 1шт]]</f>
        <v>0</v>
      </c>
      <c r="M180" s="19" t="str">
        <f>IFERROR(Таблица648[[#This Row],[Общее кол-во шт]]*Таблица648[[#This Row],[Оптовая цена USD за 1шт]],"")</f>
        <v/>
      </c>
      <c r="N180" s="49"/>
    </row>
    <row r="181" spans="1:14" ht="22.5" customHeight="1">
      <c r="A181" s="44" t="s">
        <v>21350</v>
      </c>
      <c r="B181" s="14">
        <v>8801051399998</v>
      </c>
      <c r="C181" s="50" t="s">
        <v>21351</v>
      </c>
      <c r="D181" s="46" t="s">
        <v>21352</v>
      </c>
      <c r="E181" s="16">
        <v>18000</v>
      </c>
      <c r="F181" s="15">
        <v>0.54</v>
      </c>
      <c r="G181" s="47">
        <v>120</v>
      </c>
      <c r="H181" s="55">
        <f>Таблица648[[#This Row],[Коэфициент стоимости]]*Таблица648[[#This Row],[Розничная цена KRW]]</f>
        <v>9720</v>
      </c>
      <c r="I181" s="17" t="str">
        <f>IF($H$1="","Введите курс",Таблица648[[#This Row],[Оптовая цена KRW за 1шт]]/$H$1)</f>
        <v>Введите курс</v>
      </c>
      <c r="J181" s="48"/>
      <c r="K181" s="18">
        <f>Таблица648[[#This Row],[Заказ коробок ]]*Таблица648[[#This Row],[Кол-во шт в коробке]]</f>
        <v>0</v>
      </c>
      <c r="L181" s="54">
        <f>Таблица648[[#This Row],[Общее кол-во шт]]*Таблица648[[#This Row],[Оптовая цена KRW за 1шт]]</f>
        <v>0</v>
      </c>
      <c r="M181" s="19" t="str">
        <f>IFERROR(Таблица648[[#This Row],[Общее кол-во шт]]*Таблица648[[#This Row],[Оптовая цена USD за 1шт]],"")</f>
        <v/>
      </c>
      <c r="N181" s="49"/>
    </row>
    <row r="182" spans="1:14" ht="22.5" customHeight="1">
      <c r="A182" s="44" t="s">
        <v>21353</v>
      </c>
      <c r="B182" s="14">
        <v>8801051399981</v>
      </c>
      <c r="C182" s="50" t="s">
        <v>21354</v>
      </c>
      <c r="D182" s="46" t="s">
        <v>21355</v>
      </c>
      <c r="E182" s="16">
        <v>18000</v>
      </c>
      <c r="F182" s="15">
        <v>0.54</v>
      </c>
      <c r="G182" s="47">
        <v>120</v>
      </c>
      <c r="H182" s="55">
        <f>Таблица648[[#This Row],[Коэфициент стоимости]]*Таблица648[[#This Row],[Розничная цена KRW]]</f>
        <v>9720</v>
      </c>
      <c r="I182" s="17" t="str">
        <f>IF($H$1="","Введите курс",Таблица648[[#This Row],[Оптовая цена KRW за 1шт]]/$H$1)</f>
        <v>Введите курс</v>
      </c>
      <c r="J182" s="48"/>
      <c r="K182" s="18">
        <f>Таблица648[[#This Row],[Заказ коробок ]]*Таблица648[[#This Row],[Кол-во шт в коробке]]</f>
        <v>0</v>
      </c>
      <c r="L182" s="54">
        <f>Таблица648[[#This Row],[Общее кол-во шт]]*Таблица648[[#This Row],[Оптовая цена KRW за 1шт]]</f>
        <v>0</v>
      </c>
      <c r="M182" s="19" t="str">
        <f>IFERROR(Таблица648[[#This Row],[Общее кол-во шт]]*Таблица648[[#This Row],[Оптовая цена USD за 1шт]],"")</f>
        <v/>
      </c>
      <c r="N182" s="49"/>
    </row>
    <row r="183" spans="1:14" ht="22.5" customHeight="1">
      <c r="A183" s="44" t="s">
        <v>21356</v>
      </c>
      <c r="B183" s="14">
        <v>8801051399974</v>
      </c>
      <c r="C183" s="50" t="s">
        <v>21357</v>
      </c>
      <c r="D183" s="46" t="s">
        <v>21358</v>
      </c>
      <c r="E183" s="16">
        <v>18000</v>
      </c>
      <c r="F183" s="15">
        <v>0.54</v>
      </c>
      <c r="G183" s="47">
        <v>120</v>
      </c>
      <c r="H183" s="55">
        <f>Таблица648[[#This Row],[Коэфициент стоимости]]*Таблица648[[#This Row],[Розничная цена KRW]]</f>
        <v>9720</v>
      </c>
      <c r="I183" s="17" t="str">
        <f>IF($H$1="","Введите курс",Таблица648[[#This Row],[Оптовая цена KRW за 1шт]]/$H$1)</f>
        <v>Введите курс</v>
      </c>
      <c r="J183" s="48"/>
      <c r="K183" s="18">
        <f>Таблица648[[#This Row],[Заказ коробок ]]*Таблица648[[#This Row],[Кол-во шт в коробке]]</f>
        <v>0</v>
      </c>
      <c r="L183" s="54">
        <f>Таблица648[[#This Row],[Общее кол-во шт]]*Таблица648[[#This Row],[Оптовая цена KRW за 1шт]]</f>
        <v>0</v>
      </c>
      <c r="M183" s="19" t="str">
        <f>IFERROR(Таблица648[[#This Row],[Общее кол-во шт]]*Таблица648[[#This Row],[Оптовая цена USD за 1шт]],"")</f>
        <v/>
      </c>
      <c r="N183" s="49"/>
    </row>
    <row r="184" spans="1:14" ht="22.5" customHeight="1">
      <c r="A184" s="44" t="s">
        <v>21359</v>
      </c>
      <c r="B184" s="14">
        <v>8801051399929</v>
      </c>
      <c r="C184" s="50" t="s">
        <v>21360</v>
      </c>
      <c r="D184" s="46" t="s">
        <v>21361</v>
      </c>
      <c r="E184" s="16">
        <v>18000</v>
      </c>
      <c r="F184" s="15">
        <v>0.54</v>
      </c>
      <c r="G184" s="47">
        <v>120</v>
      </c>
      <c r="H184" s="55">
        <f>Таблица648[[#This Row],[Коэфициент стоимости]]*Таблица648[[#This Row],[Розничная цена KRW]]</f>
        <v>9720</v>
      </c>
      <c r="I184" s="17" t="str">
        <f>IF($H$1="","Введите курс",Таблица648[[#This Row],[Оптовая цена KRW за 1шт]]/$H$1)</f>
        <v>Введите курс</v>
      </c>
      <c r="J184" s="48"/>
      <c r="K184" s="18">
        <f>Таблица648[[#This Row],[Заказ коробок ]]*Таблица648[[#This Row],[Кол-во шт в коробке]]</f>
        <v>0</v>
      </c>
      <c r="L184" s="54">
        <f>Таблица648[[#This Row],[Общее кол-во шт]]*Таблица648[[#This Row],[Оптовая цена KRW за 1шт]]</f>
        <v>0</v>
      </c>
      <c r="M184" s="19" t="str">
        <f>IFERROR(Таблица648[[#This Row],[Общее кол-во шт]]*Таблица648[[#This Row],[Оптовая цена USD за 1шт]],"")</f>
        <v/>
      </c>
      <c r="N184" s="49"/>
    </row>
    <row r="185" spans="1:14" ht="22.5" customHeight="1">
      <c r="A185" s="44" t="s">
        <v>21362</v>
      </c>
      <c r="B185" s="14">
        <v>8801051399912</v>
      </c>
      <c r="C185" s="50" t="s">
        <v>21363</v>
      </c>
      <c r="D185" s="46" t="s">
        <v>21364</v>
      </c>
      <c r="E185" s="16">
        <v>9000</v>
      </c>
      <c r="F185" s="15">
        <v>0.54</v>
      </c>
      <c r="G185" s="47">
        <v>60</v>
      </c>
      <c r="H185" s="55">
        <f>Таблица648[[#This Row],[Коэфициент стоимости]]*Таблица648[[#This Row],[Розничная цена KRW]]</f>
        <v>4860</v>
      </c>
      <c r="I185" s="17" t="str">
        <f>IF($H$1="","Введите курс",Таблица648[[#This Row],[Оптовая цена KRW за 1шт]]/$H$1)</f>
        <v>Введите курс</v>
      </c>
      <c r="J185" s="48"/>
      <c r="K185" s="18">
        <f>Таблица648[[#This Row],[Заказ коробок ]]*Таблица648[[#This Row],[Кол-во шт в коробке]]</f>
        <v>0</v>
      </c>
      <c r="L185" s="54">
        <f>Таблица648[[#This Row],[Общее кол-во шт]]*Таблица648[[#This Row],[Оптовая цена KRW за 1шт]]</f>
        <v>0</v>
      </c>
      <c r="M185" s="19" t="str">
        <f>IFERROR(Таблица648[[#This Row],[Общее кол-во шт]]*Таблица648[[#This Row],[Оптовая цена USD за 1шт]],"")</f>
        <v/>
      </c>
      <c r="N185" s="49"/>
    </row>
    <row r="186" spans="1:14" ht="22.5" customHeight="1">
      <c r="A186" s="44" t="s">
        <v>21365</v>
      </c>
      <c r="B186" s="14">
        <v>8801051399677</v>
      </c>
      <c r="C186" s="50" t="s">
        <v>21366</v>
      </c>
      <c r="D186" s="46" t="s">
        <v>21367</v>
      </c>
      <c r="E186" s="16">
        <v>9000</v>
      </c>
      <c r="F186" s="15">
        <v>0.54</v>
      </c>
      <c r="G186" s="47">
        <v>60</v>
      </c>
      <c r="H186" s="55">
        <f>Таблица648[[#This Row],[Коэфициент стоимости]]*Таблица648[[#This Row],[Розничная цена KRW]]</f>
        <v>4860</v>
      </c>
      <c r="I186" s="17" t="str">
        <f>IF($H$1="","Введите курс",Таблица648[[#This Row],[Оптовая цена KRW за 1шт]]/$H$1)</f>
        <v>Введите курс</v>
      </c>
      <c r="J186" s="48"/>
      <c r="K186" s="18">
        <f>Таблица648[[#This Row],[Заказ коробок ]]*Таблица648[[#This Row],[Кол-во шт в коробке]]</f>
        <v>0</v>
      </c>
      <c r="L186" s="54">
        <f>Таблица648[[#This Row],[Общее кол-во шт]]*Таблица648[[#This Row],[Оптовая цена KRW за 1шт]]</f>
        <v>0</v>
      </c>
      <c r="M186" s="19" t="str">
        <f>IFERROR(Таблица648[[#This Row],[Общее кол-во шт]]*Таблица648[[#This Row],[Оптовая цена USD за 1шт]],"")</f>
        <v/>
      </c>
      <c r="N186" s="49"/>
    </row>
    <row r="187" spans="1:14" ht="22.5" customHeight="1">
      <c r="A187" s="44" t="s">
        <v>21368</v>
      </c>
      <c r="B187" s="14">
        <v>8801051399561</v>
      </c>
      <c r="C187" s="50" t="s">
        <v>21369</v>
      </c>
      <c r="D187" s="46" t="s">
        <v>21370</v>
      </c>
      <c r="E187" s="16">
        <v>9000</v>
      </c>
      <c r="F187" s="15">
        <v>0.54</v>
      </c>
      <c r="G187" s="47">
        <v>60</v>
      </c>
      <c r="H187" s="55">
        <f>Таблица648[[#This Row],[Коэфициент стоимости]]*Таблица648[[#This Row],[Розничная цена KRW]]</f>
        <v>4860</v>
      </c>
      <c r="I187" s="17" t="str">
        <f>IF($H$1="","Введите курс",Таблица648[[#This Row],[Оптовая цена KRW за 1шт]]/$H$1)</f>
        <v>Введите курс</v>
      </c>
      <c r="J187" s="48"/>
      <c r="K187" s="18">
        <f>Таблица648[[#This Row],[Заказ коробок ]]*Таблица648[[#This Row],[Кол-во шт в коробке]]</f>
        <v>0</v>
      </c>
      <c r="L187" s="54">
        <f>Таблица648[[#This Row],[Общее кол-во шт]]*Таблица648[[#This Row],[Оптовая цена KRW за 1шт]]</f>
        <v>0</v>
      </c>
      <c r="M187" s="19" t="str">
        <f>IFERROR(Таблица648[[#This Row],[Общее кол-во шт]]*Таблица648[[#This Row],[Оптовая цена USD за 1шт]],"")</f>
        <v/>
      </c>
      <c r="N187" s="49"/>
    </row>
    <row r="188" spans="1:14" ht="22.5" customHeight="1">
      <c r="A188" s="44" t="s">
        <v>21371</v>
      </c>
      <c r="B188" s="14">
        <v>8801051399400</v>
      </c>
      <c r="C188" s="50" t="s">
        <v>21372</v>
      </c>
      <c r="D188" s="46" t="s">
        <v>21373</v>
      </c>
      <c r="E188" s="16">
        <v>9000</v>
      </c>
      <c r="F188" s="15">
        <v>0.54</v>
      </c>
      <c r="G188" s="47">
        <v>60</v>
      </c>
      <c r="H188" s="55">
        <f>Таблица648[[#This Row],[Коэфициент стоимости]]*Таблица648[[#This Row],[Розничная цена KRW]]</f>
        <v>4860</v>
      </c>
      <c r="I188" s="17" t="str">
        <f>IF($H$1="","Введите курс",Таблица648[[#This Row],[Оптовая цена KRW за 1шт]]/$H$1)</f>
        <v>Введите курс</v>
      </c>
      <c r="J188" s="48"/>
      <c r="K188" s="18">
        <f>Таблица648[[#This Row],[Заказ коробок ]]*Таблица648[[#This Row],[Кол-во шт в коробке]]</f>
        <v>0</v>
      </c>
      <c r="L188" s="54">
        <f>Таблица648[[#This Row],[Общее кол-во шт]]*Таблица648[[#This Row],[Оптовая цена KRW за 1шт]]</f>
        <v>0</v>
      </c>
      <c r="M188" s="19" t="str">
        <f>IFERROR(Таблица648[[#This Row],[Общее кол-во шт]]*Таблица648[[#This Row],[Оптовая цена USD за 1шт]],"")</f>
        <v/>
      </c>
      <c r="N188" s="49"/>
    </row>
    <row r="189" spans="1:14" ht="22.5" customHeight="1">
      <c r="A189" s="44" t="s">
        <v>21374</v>
      </c>
      <c r="B189" s="14">
        <v>8801051399394</v>
      </c>
      <c r="C189" s="50" t="s">
        <v>16706</v>
      </c>
      <c r="D189" s="46" t="s">
        <v>16707</v>
      </c>
      <c r="E189" s="16">
        <v>11000</v>
      </c>
      <c r="F189" s="15">
        <v>0.54</v>
      </c>
      <c r="G189" s="47">
        <v>162</v>
      </c>
      <c r="H189" s="55">
        <f>Таблица648[[#This Row],[Коэфициент стоимости]]*Таблица648[[#This Row],[Розничная цена KRW]]</f>
        <v>5940</v>
      </c>
      <c r="I189" s="17" t="str">
        <f>IF($H$1="","Введите курс",Таблица648[[#This Row],[Оптовая цена KRW за 1шт]]/$H$1)</f>
        <v>Введите курс</v>
      </c>
      <c r="J189" s="48"/>
      <c r="K189" s="18">
        <f>Таблица648[[#This Row],[Заказ коробок ]]*Таблица648[[#This Row],[Кол-во шт в коробке]]</f>
        <v>0</v>
      </c>
      <c r="L189" s="54">
        <f>Таблица648[[#This Row],[Общее кол-во шт]]*Таблица648[[#This Row],[Оптовая цена KRW за 1шт]]</f>
        <v>0</v>
      </c>
      <c r="M189" s="19" t="str">
        <f>IFERROR(Таблица648[[#This Row],[Общее кол-во шт]]*Таблица648[[#This Row],[Оптовая цена USD за 1шт]],"")</f>
        <v/>
      </c>
      <c r="N189" s="49"/>
    </row>
    <row r="190" spans="1:14" ht="22.5" customHeight="1">
      <c r="A190" s="44" t="s">
        <v>21375</v>
      </c>
      <c r="B190" s="14">
        <v>8801051399363</v>
      </c>
      <c r="C190" s="50" t="s">
        <v>16708</v>
      </c>
      <c r="D190" s="46" t="s">
        <v>16709</v>
      </c>
      <c r="E190" s="16">
        <v>11000</v>
      </c>
      <c r="F190" s="15">
        <v>0.54</v>
      </c>
      <c r="G190" s="47">
        <v>162</v>
      </c>
      <c r="H190" s="55">
        <f>Таблица648[[#This Row],[Коэфициент стоимости]]*Таблица648[[#This Row],[Розничная цена KRW]]</f>
        <v>5940</v>
      </c>
      <c r="I190" s="17" t="str">
        <f>IF($H$1="","Введите курс",Таблица648[[#This Row],[Оптовая цена KRW за 1шт]]/$H$1)</f>
        <v>Введите курс</v>
      </c>
      <c r="J190" s="48"/>
      <c r="K190" s="18">
        <f>Таблица648[[#This Row],[Заказ коробок ]]*Таблица648[[#This Row],[Кол-во шт в коробке]]</f>
        <v>0</v>
      </c>
      <c r="L190" s="54">
        <f>Таблица648[[#This Row],[Общее кол-во шт]]*Таблица648[[#This Row],[Оптовая цена KRW за 1шт]]</f>
        <v>0</v>
      </c>
      <c r="M190" s="19" t="str">
        <f>IFERROR(Таблица648[[#This Row],[Общее кол-во шт]]*Таблица648[[#This Row],[Оптовая цена USD за 1шт]],"")</f>
        <v/>
      </c>
      <c r="N190" s="49"/>
    </row>
    <row r="191" spans="1:14" ht="22.5" customHeight="1">
      <c r="A191" s="44" t="s">
        <v>21376</v>
      </c>
      <c r="B191" s="14">
        <v>8801051399325</v>
      </c>
      <c r="C191" s="50" t="s">
        <v>16710</v>
      </c>
      <c r="D191" s="46" t="s">
        <v>16711</v>
      </c>
      <c r="E191" s="16">
        <v>6500</v>
      </c>
      <c r="F191" s="15">
        <v>0.54</v>
      </c>
      <c r="G191" s="47">
        <v>288</v>
      </c>
      <c r="H191" s="55">
        <f>Таблица648[[#This Row],[Коэфициент стоимости]]*Таблица648[[#This Row],[Розничная цена KRW]]</f>
        <v>3510.0000000000005</v>
      </c>
      <c r="I191" s="17" t="str">
        <f>IF($H$1="","Введите курс",Таблица648[[#This Row],[Оптовая цена KRW за 1шт]]/$H$1)</f>
        <v>Введите курс</v>
      </c>
      <c r="J191" s="48"/>
      <c r="K191" s="18">
        <f>Таблица648[[#This Row],[Заказ коробок ]]*Таблица648[[#This Row],[Кол-во шт в коробке]]</f>
        <v>0</v>
      </c>
      <c r="L191" s="54">
        <f>Таблица648[[#This Row],[Общее кол-во шт]]*Таблица648[[#This Row],[Оптовая цена KRW за 1шт]]</f>
        <v>0</v>
      </c>
      <c r="M191" s="19" t="str">
        <f>IFERROR(Таблица648[[#This Row],[Общее кол-во шт]]*Таблица648[[#This Row],[Оптовая цена USD за 1шт]],"")</f>
        <v/>
      </c>
      <c r="N191" s="49"/>
    </row>
    <row r="192" spans="1:14" ht="22.5" customHeight="1">
      <c r="A192" s="44" t="s">
        <v>21377</v>
      </c>
      <c r="B192" s="14">
        <v>8801051399202</v>
      </c>
      <c r="C192" s="50" t="s">
        <v>16712</v>
      </c>
      <c r="D192" s="46" t="s">
        <v>16713</v>
      </c>
      <c r="E192" s="16">
        <v>6500</v>
      </c>
      <c r="F192" s="15">
        <v>0.54</v>
      </c>
      <c r="G192" s="47">
        <v>288</v>
      </c>
      <c r="H192" s="55">
        <f>Таблица648[[#This Row],[Коэфициент стоимости]]*Таблица648[[#This Row],[Розничная цена KRW]]</f>
        <v>3510.0000000000005</v>
      </c>
      <c r="I192" s="17" t="str">
        <f>IF($H$1="","Введите курс",Таблица648[[#This Row],[Оптовая цена KRW за 1шт]]/$H$1)</f>
        <v>Введите курс</v>
      </c>
      <c r="J192" s="48"/>
      <c r="K192" s="18">
        <f>Таблица648[[#This Row],[Заказ коробок ]]*Таблица648[[#This Row],[Кол-во шт в коробке]]</f>
        <v>0</v>
      </c>
      <c r="L192" s="54">
        <f>Таблица648[[#This Row],[Общее кол-во шт]]*Таблица648[[#This Row],[Оптовая цена KRW за 1шт]]</f>
        <v>0</v>
      </c>
      <c r="M192" s="19" t="str">
        <f>IFERROR(Таблица648[[#This Row],[Общее кол-во шт]]*Таблица648[[#This Row],[Оптовая цена USD за 1шт]],"")</f>
        <v/>
      </c>
      <c r="N192" s="49"/>
    </row>
    <row r="193" spans="1:14" ht="22.5" customHeight="1">
      <c r="A193" s="44" t="s">
        <v>21378</v>
      </c>
      <c r="B193" s="14">
        <v>8801051399196</v>
      </c>
      <c r="C193" s="50" t="s">
        <v>16714</v>
      </c>
      <c r="D193" s="46" t="s">
        <v>16715</v>
      </c>
      <c r="E193" s="16">
        <v>6500</v>
      </c>
      <c r="F193" s="15">
        <v>0.54</v>
      </c>
      <c r="G193" s="47">
        <v>288</v>
      </c>
      <c r="H193" s="55">
        <f>Таблица648[[#This Row],[Коэфициент стоимости]]*Таблица648[[#This Row],[Розничная цена KRW]]</f>
        <v>3510.0000000000005</v>
      </c>
      <c r="I193" s="17" t="str">
        <f>IF($H$1="","Введите курс",Таблица648[[#This Row],[Оптовая цена KRW за 1шт]]/$H$1)</f>
        <v>Введите курс</v>
      </c>
      <c r="J193" s="48"/>
      <c r="K193" s="18">
        <f>Таблица648[[#This Row],[Заказ коробок ]]*Таблица648[[#This Row],[Кол-во шт в коробке]]</f>
        <v>0</v>
      </c>
      <c r="L193" s="54">
        <f>Таблица648[[#This Row],[Общее кол-во шт]]*Таблица648[[#This Row],[Оптовая цена KRW за 1шт]]</f>
        <v>0</v>
      </c>
      <c r="M193" s="19" t="str">
        <f>IFERROR(Таблица648[[#This Row],[Общее кол-во шт]]*Таблица648[[#This Row],[Оптовая цена USD за 1шт]],"")</f>
        <v/>
      </c>
      <c r="N193" s="49"/>
    </row>
    <row r="194" spans="1:14" ht="22.5" customHeight="1">
      <c r="A194" s="44" t="s">
        <v>21379</v>
      </c>
      <c r="B194" s="14">
        <v>8801051398595</v>
      </c>
      <c r="C194" s="50" t="s">
        <v>16716</v>
      </c>
      <c r="D194" s="46" t="s">
        <v>16717</v>
      </c>
      <c r="E194" s="16">
        <v>6500</v>
      </c>
      <c r="F194" s="15">
        <v>0.54</v>
      </c>
      <c r="G194" s="47">
        <v>288</v>
      </c>
      <c r="H194" s="55">
        <f>Таблица648[[#This Row],[Коэфициент стоимости]]*Таблица648[[#This Row],[Розничная цена KRW]]</f>
        <v>3510.0000000000005</v>
      </c>
      <c r="I194" s="17" t="str">
        <f>IF($H$1="","Введите курс",Таблица648[[#This Row],[Оптовая цена KRW за 1шт]]/$H$1)</f>
        <v>Введите курс</v>
      </c>
      <c r="J194" s="48"/>
      <c r="K194" s="18">
        <f>Таблица648[[#This Row],[Заказ коробок ]]*Таблица648[[#This Row],[Кол-во шт в коробке]]</f>
        <v>0</v>
      </c>
      <c r="L194" s="54">
        <f>Таблица648[[#This Row],[Общее кол-во шт]]*Таблица648[[#This Row],[Оптовая цена KRW за 1шт]]</f>
        <v>0</v>
      </c>
      <c r="M194" s="19" t="str">
        <f>IFERROR(Таблица648[[#This Row],[Общее кол-во шт]]*Таблица648[[#This Row],[Оптовая цена USD за 1шт]],"")</f>
        <v/>
      </c>
      <c r="N194" s="49"/>
    </row>
    <row r="195" spans="1:14" ht="22.5" customHeight="1">
      <c r="A195" s="44" t="s">
        <v>21380</v>
      </c>
      <c r="B195" s="14">
        <v>8806182579103</v>
      </c>
      <c r="C195" s="50" t="s">
        <v>21381</v>
      </c>
      <c r="D195" s="46" t="s">
        <v>21382</v>
      </c>
      <c r="E195" s="16">
        <v>6500</v>
      </c>
      <c r="F195" s="15">
        <v>0.54</v>
      </c>
      <c r="G195" s="47">
        <v>6</v>
      </c>
      <c r="H195" s="55">
        <f>Таблица648[[#This Row],[Коэфициент стоимости]]*Таблица648[[#This Row],[Розничная цена KRW]]</f>
        <v>3510.0000000000005</v>
      </c>
      <c r="I195" s="17" t="str">
        <f>IF($H$1="","Введите курс",Таблица648[[#This Row],[Оптовая цена KRW за 1шт]]/$H$1)</f>
        <v>Введите курс</v>
      </c>
      <c r="J195" s="48"/>
      <c r="K195" s="18">
        <f>Таблица648[[#This Row],[Заказ коробок ]]*Таблица648[[#This Row],[Кол-во шт в коробке]]</f>
        <v>0</v>
      </c>
      <c r="L195" s="54">
        <f>Таблица648[[#This Row],[Общее кол-во шт]]*Таблица648[[#This Row],[Оптовая цена KRW за 1шт]]</f>
        <v>0</v>
      </c>
      <c r="M195" s="19" t="str">
        <f>IFERROR(Таблица648[[#This Row],[Общее кол-во шт]]*Таблица648[[#This Row],[Оптовая цена USD за 1шт]],"")</f>
        <v/>
      </c>
      <c r="N195" s="49"/>
    </row>
    <row r="196" spans="1:14" ht="22.5" customHeight="1">
      <c r="A196" s="44" t="s">
        <v>21383</v>
      </c>
      <c r="B196" s="14">
        <v>8806182579097</v>
      </c>
      <c r="C196" s="50" t="s">
        <v>21384</v>
      </c>
      <c r="D196" s="46" t="s">
        <v>21385</v>
      </c>
      <c r="E196" s="16">
        <v>6500</v>
      </c>
      <c r="F196" s="15">
        <v>0.54</v>
      </c>
      <c r="G196" s="47">
        <v>96</v>
      </c>
      <c r="H196" s="55">
        <f>Таблица648[[#This Row],[Коэфициент стоимости]]*Таблица648[[#This Row],[Розничная цена KRW]]</f>
        <v>3510.0000000000005</v>
      </c>
      <c r="I196" s="17" t="str">
        <f>IF($H$1="","Введите курс",Таблица648[[#This Row],[Оптовая цена KRW за 1шт]]/$H$1)</f>
        <v>Введите курс</v>
      </c>
      <c r="J196" s="48"/>
      <c r="K196" s="18">
        <f>Таблица648[[#This Row],[Заказ коробок ]]*Таблица648[[#This Row],[Кол-во шт в коробке]]</f>
        <v>0</v>
      </c>
      <c r="L196" s="54">
        <f>Таблица648[[#This Row],[Общее кол-во шт]]*Таблица648[[#This Row],[Оптовая цена KRW за 1шт]]</f>
        <v>0</v>
      </c>
      <c r="M196" s="19" t="str">
        <f>IFERROR(Таблица648[[#This Row],[Общее кол-во шт]]*Таблица648[[#This Row],[Оптовая цена USD за 1шт]],"")</f>
        <v/>
      </c>
      <c r="N196" s="49"/>
    </row>
    <row r="197" spans="1:14" ht="22.5" customHeight="1">
      <c r="A197" s="44" t="s">
        <v>21386</v>
      </c>
      <c r="B197" s="14">
        <v>8806182579080</v>
      </c>
      <c r="C197" s="50" t="s">
        <v>21387</v>
      </c>
      <c r="D197" s="46" t="s">
        <v>21388</v>
      </c>
      <c r="E197" s="16">
        <v>5500</v>
      </c>
      <c r="F197" s="15">
        <v>0.54</v>
      </c>
      <c r="G197" s="47">
        <v>96</v>
      </c>
      <c r="H197" s="55">
        <f>Таблица648[[#This Row],[Коэфициент стоимости]]*Таблица648[[#This Row],[Розничная цена KRW]]</f>
        <v>2970</v>
      </c>
      <c r="I197" s="17" t="str">
        <f>IF($H$1="","Введите курс",Таблица648[[#This Row],[Оптовая цена KRW за 1шт]]/$H$1)</f>
        <v>Введите курс</v>
      </c>
      <c r="J197" s="48"/>
      <c r="K197" s="18">
        <f>Таблица648[[#This Row],[Заказ коробок ]]*Таблица648[[#This Row],[Кол-во шт в коробке]]</f>
        <v>0</v>
      </c>
      <c r="L197" s="54">
        <f>Таблица648[[#This Row],[Общее кол-во шт]]*Таблица648[[#This Row],[Оптовая цена KRW за 1шт]]</f>
        <v>0</v>
      </c>
      <c r="M197" s="19" t="str">
        <f>IFERROR(Таблица648[[#This Row],[Общее кол-во шт]]*Таблица648[[#This Row],[Оптовая цена USD за 1шт]],"")</f>
        <v/>
      </c>
      <c r="N197" s="49"/>
    </row>
    <row r="198" spans="1:14" ht="22.5" customHeight="1">
      <c r="A198" s="44" t="s">
        <v>21389</v>
      </c>
      <c r="B198" s="14">
        <v>8806182579073</v>
      </c>
      <c r="C198" s="50" t="s">
        <v>21390</v>
      </c>
      <c r="D198" s="46" t="s">
        <v>21391</v>
      </c>
      <c r="E198" s="16">
        <v>5500</v>
      </c>
      <c r="F198" s="15">
        <v>0.54</v>
      </c>
      <c r="G198" s="47">
        <v>96</v>
      </c>
      <c r="H198" s="55">
        <f>Таблица648[[#This Row],[Коэфициент стоимости]]*Таблица648[[#This Row],[Розничная цена KRW]]</f>
        <v>2970</v>
      </c>
      <c r="I198" s="17" t="str">
        <f>IF($H$1="","Введите курс",Таблица648[[#This Row],[Оптовая цена KRW за 1шт]]/$H$1)</f>
        <v>Введите курс</v>
      </c>
      <c r="J198" s="48"/>
      <c r="K198" s="18">
        <f>Таблица648[[#This Row],[Заказ коробок ]]*Таблица648[[#This Row],[Кол-во шт в коробке]]</f>
        <v>0</v>
      </c>
      <c r="L198" s="54">
        <f>Таблица648[[#This Row],[Общее кол-во шт]]*Таблица648[[#This Row],[Оптовая цена KRW за 1шт]]</f>
        <v>0</v>
      </c>
      <c r="M198" s="19" t="str">
        <f>IFERROR(Таблица648[[#This Row],[Общее кол-во шт]]*Таблица648[[#This Row],[Оптовая цена USD за 1шт]],"")</f>
        <v/>
      </c>
      <c r="N198" s="49"/>
    </row>
    <row r="199" spans="1:14" ht="22.5" customHeight="1">
      <c r="A199" s="44" t="s">
        <v>21392</v>
      </c>
      <c r="B199" s="14">
        <v>8806182579066</v>
      </c>
      <c r="C199" s="50" t="s">
        <v>16718</v>
      </c>
      <c r="D199" s="46" t="s">
        <v>16719</v>
      </c>
      <c r="E199" s="16">
        <v>5500</v>
      </c>
      <c r="F199" s="15">
        <v>0.54</v>
      </c>
      <c r="G199" s="47">
        <v>96</v>
      </c>
      <c r="H199" s="55">
        <f>Таблица648[[#This Row],[Коэфициент стоимости]]*Таблица648[[#This Row],[Розничная цена KRW]]</f>
        <v>2970</v>
      </c>
      <c r="I199" s="17" t="str">
        <f>IF($H$1="","Введите курс",Таблица648[[#This Row],[Оптовая цена KRW за 1шт]]/$H$1)</f>
        <v>Введите курс</v>
      </c>
      <c r="J199" s="48"/>
      <c r="K199" s="18">
        <f>Таблица648[[#This Row],[Заказ коробок ]]*Таблица648[[#This Row],[Кол-во шт в коробке]]</f>
        <v>0</v>
      </c>
      <c r="L199" s="54">
        <f>Таблица648[[#This Row],[Общее кол-во шт]]*Таблица648[[#This Row],[Оптовая цена KRW за 1шт]]</f>
        <v>0</v>
      </c>
      <c r="M199" s="19" t="str">
        <f>IFERROR(Таблица648[[#This Row],[Общее кол-во шт]]*Таблица648[[#This Row],[Оптовая цена USD за 1шт]],"")</f>
        <v/>
      </c>
      <c r="N199" s="49"/>
    </row>
    <row r="200" spans="1:14" ht="22.5" customHeight="1">
      <c r="A200" s="44" t="s">
        <v>21393</v>
      </c>
      <c r="B200" s="14">
        <v>8806182579059</v>
      </c>
      <c r="C200" s="50" t="s">
        <v>16720</v>
      </c>
      <c r="D200" s="46" t="s">
        <v>16721</v>
      </c>
      <c r="E200" s="16">
        <v>5500</v>
      </c>
      <c r="F200" s="15">
        <v>0.54</v>
      </c>
      <c r="G200" s="47">
        <v>96</v>
      </c>
      <c r="H200" s="55">
        <f>Таблица648[[#This Row],[Коэфициент стоимости]]*Таблица648[[#This Row],[Розничная цена KRW]]</f>
        <v>2970</v>
      </c>
      <c r="I200" s="17" t="str">
        <f>IF($H$1="","Введите курс",Таблица648[[#This Row],[Оптовая цена KRW за 1шт]]/$H$1)</f>
        <v>Введите курс</v>
      </c>
      <c r="J200" s="48"/>
      <c r="K200" s="18">
        <f>Таблица648[[#This Row],[Заказ коробок ]]*Таблица648[[#This Row],[Кол-во шт в коробке]]</f>
        <v>0</v>
      </c>
      <c r="L200" s="54">
        <f>Таблица648[[#This Row],[Общее кол-во шт]]*Таблица648[[#This Row],[Оптовая цена KRW за 1шт]]</f>
        <v>0</v>
      </c>
      <c r="M200" s="19" t="str">
        <f>IFERROR(Таблица648[[#This Row],[Общее кол-во шт]]*Таблица648[[#This Row],[Оптовая цена USD за 1шт]],"")</f>
        <v/>
      </c>
      <c r="N200" s="49"/>
    </row>
    <row r="201" spans="1:14" ht="22.5" customHeight="1">
      <c r="A201" s="44" t="s">
        <v>21394</v>
      </c>
      <c r="B201" s="14">
        <v>8806182579042</v>
      </c>
      <c r="C201" s="50" t="s">
        <v>16722</v>
      </c>
      <c r="D201" s="46" t="s">
        <v>16723</v>
      </c>
      <c r="E201" s="16">
        <v>5500</v>
      </c>
      <c r="F201" s="15">
        <v>0.54</v>
      </c>
      <c r="G201" s="47">
        <v>96</v>
      </c>
      <c r="H201" s="55">
        <f>Таблица648[[#This Row],[Коэфициент стоимости]]*Таблица648[[#This Row],[Розничная цена KRW]]</f>
        <v>2970</v>
      </c>
      <c r="I201" s="17" t="str">
        <f>IF($H$1="","Введите курс",Таблица648[[#This Row],[Оптовая цена KRW за 1шт]]/$H$1)</f>
        <v>Введите курс</v>
      </c>
      <c r="J201" s="48"/>
      <c r="K201" s="18">
        <f>Таблица648[[#This Row],[Заказ коробок ]]*Таблица648[[#This Row],[Кол-во шт в коробке]]</f>
        <v>0</v>
      </c>
      <c r="L201" s="54">
        <f>Таблица648[[#This Row],[Общее кол-во шт]]*Таблица648[[#This Row],[Оптовая цена KRW за 1шт]]</f>
        <v>0</v>
      </c>
      <c r="M201" s="19" t="str">
        <f>IFERROR(Таблица648[[#This Row],[Общее кол-во шт]]*Таблица648[[#This Row],[Оптовая цена USD за 1шт]],"")</f>
        <v/>
      </c>
      <c r="N201" s="49"/>
    </row>
    <row r="202" spans="1:14" ht="22.5" customHeight="1">
      <c r="A202" s="44" t="s">
        <v>21395</v>
      </c>
      <c r="B202" s="14">
        <v>8806182579035</v>
      </c>
      <c r="C202" s="50" t="s">
        <v>16724</v>
      </c>
      <c r="D202" s="46" t="s">
        <v>16725</v>
      </c>
      <c r="E202" s="16">
        <v>5500</v>
      </c>
      <c r="F202" s="15">
        <v>0.54</v>
      </c>
      <c r="G202" s="47">
        <v>96</v>
      </c>
      <c r="H202" s="55">
        <f>Таблица648[[#This Row],[Коэфициент стоимости]]*Таблица648[[#This Row],[Розничная цена KRW]]</f>
        <v>2970</v>
      </c>
      <c r="I202" s="17" t="str">
        <f>IF($H$1="","Введите курс",Таблица648[[#This Row],[Оптовая цена KRW за 1шт]]/$H$1)</f>
        <v>Введите курс</v>
      </c>
      <c r="J202" s="48"/>
      <c r="K202" s="18">
        <f>Таблица648[[#This Row],[Заказ коробок ]]*Таблица648[[#This Row],[Кол-во шт в коробке]]</f>
        <v>0</v>
      </c>
      <c r="L202" s="54">
        <f>Таблица648[[#This Row],[Общее кол-во шт]]*Таблица648[[#This Row],[Оптовая цена KRW за 1шт]]</f>
        <v>0</v>
      </c>
      <c r="M202" s="19" t="str">
        <f>IFERROR(Таблица648[[#This Row],[Общее кол-во шт]]*Таблица648[[#This Row],[Оптовая цена USD за 1шт]],"")</f>
        <v/>
      </c>
      <c r="N202" s="49"/>
    </row>
    <row r="203" spans="1:14" ht="22.5" customHeight="1">
      <c r="A203" s="44" t="s">
        <v>21396</v>
      </c>
      <c r="B203" s="14">
        <v>8806182579028</v>
      </c>
      <c r="C203" s="50" t="s">
        <v>16726</v>
      </c>
      <c r="D203" s="46" t="s">
        <v>16727</v>
      </c>
      <c r="E203" s="16">
        <v>5500</v>
      </c>
      <c r="F203" s="15">
        <v>0.54</v>
      </c>
      <c r="G203" s="47">
        <v>96</v>
      </c>
      <c r="H203" s="55">
        <f>Таблица648[[#This Row],[Коэфициент стоимости]]*Таблица648[[#This Row],[Розничная цена KRW]]</f>
        <v>2970</v>
      </c>
      <c r="I203" s="17" t="str">
        <f>IF($H$1="","Введите курс",Таблица648[[#This Row],[Оптовая цена KRW за 1шт]]/$H$1)</f>
        <v>Введите курс</v>
      </c>
      <c r="J203" s="48"/>
      <c r="K203" s="18">
        <f>Таблица648[[#This Row],[Заказ коробок ]]*Таблица648[[#This Row],[Кол-во шт в коробке]]</f>
        <v>0</v>
      </c>
      <c r="L203" s="54">
        <f>Таблица648[[#This Row],[Общее кол-во шт]]*Таблица648[[#This Row],[Оптовая цена KRW за 1шт]]</f>
        <v>0</v>
      </c>
      <c r="M203" s="19" t="str">
        <f>IFERROR(Таблица648[[#This Row],[Общее кол-во шт]]*Таблица648[[#This Row],[Оптовая цена USD за 1шт]],"")</f>
        <v/>
      </c>
      <c r="N203" s="49"/>
    </row>
    <row r="204" spans="1:14" ht="22.5" customHeight="1">
      <c r="A204" s="44" t="s">
        <v>21397</v>
      </c>
      <c r="B204" s="14">
        <v>8806182579011</v>
      </c>
      <c r="C204" s="50" t="s">
        <v>16728</v>
      </c>
      <c r="D204" s="46" t="s">
        <v>16729</v>
      </c>
      <c r="E204" s="16">
        <v>5500</v>
      </c>
      <c r="F204" s="15">
        <v>0.54</v>
      </c>
      <c r="G204" s="47">
        <v>96</v>
      </c>
      <c r="H204" s="55">
        <f>Таблица648[[#This Row],[Коэфициент стоимости]]*Таблица648[[#This Row],[Розничная цена KRW]]</f>
        <v>2970</v>
      </c>
      <c r="I204" s="17" t="str">
        <f>IF($H$1="","Введите курс",Таблица648[[#This Row],[Оптовая цена KRW за 1шт]]/$H$1)</f>
        <v>Введите курс</v>
      </c>
      <c r="J204" s="48"/>
      <c r="K204" s="18">
        <f>Таблица648[[#This Row],[Заказ коробок ]]*Таблица648[[#This Row],[Кол-во шт в коробке]]</f>
        <v>0</v>
      </c>
      <c r="L204" s="54">
        <f>Таблица648[[#This Row],[Общее кол-во шт]]*Таблица648[[#This Row],[Оптовая цена KRW за 1шт]]</f>
        <v>0</v>
      </c>
      <c r="M204" s="19" t="str">
        <f>IFERROR(Таблица648[[#This Row],[Общее кол-во шт]]*Таблица648[[#This Row],[Оптовая цена USD за 1шт]],"")</f>
        <v/>
      </c>
      <c r="N204" s="49"/>
    </row>
    <row r="205" spans="1:14" ht="22.5" customHeight="1">
      <c r="A205" s="44" t="s">
        <v>21398</v>
      </c>
      <c r="B205" s="14">
        <v>8806182579004</v>
      </c>
      <c r="C205" s="50" t="s">
        <v>16730</v>
      </c>
      <c r="D205" s="46" t="s">
        <v>16731</v>
      </c>
      <c r="E205" s="16">
        <v>5500</v>
      </c>
      <c r="F205" s="15">
        <v>0.54</v>
      </c>
      <c r="G205" s="47">
        <v>96</v>
      </c>
      <c r="H205" s="55">
        <f>Таблица648[[#This Row],[Коэфициент стоимости]]*Таблица648[[#This Row],[Розничная цена KRW]]</f>
        <v>2970</v>
      </c>
      <c r="I205" s="17" t="str">
        <f>IF($H$1="","Введите курс",Таблица648[[#This Row],[Оптовая цена KRW за 1шт]]/$H$1)</f>
        <v>Введите курс</v>
      </c>
      <c r="J205" s="48"/>
      <c r="K205" s="18">
        <f>Таблица648[[#This Row],[Заказ коробок ]]*Таблица648[[#This Row],[Кол-во шт в коробке]]</f>
        <v>0</v>
      </c>
      <c r="L205" s="54">
        <f>Таблица648[[#This Row],[Общее кол-во шт]]*Таблица648[[#This Row],[Оптовая цена KRW за 1шт]]</f>
        <v>0</v>
      </c>
      <c r="M205" s="19" t="str">
        <f>IFERROR(Таблица648[[#This Row],[Общее кол-во шт]]*Таблица648[[#This Row],[Оптовая цена USD за 1шт]],"")</f>
        <v/>
      </c>
      <c r="N205" s="49"/>
    </row>
    <row r="206" spans="1:14" ht="22.5" customHeight="1">
      <c r="A206" s="44" t="s">
        <v>21399</v>
      </c>
      <c r="B206" s="14">
        <v>8806182578991</v>
      </c>
      <c r="C206" s="50" t="s">
        <v>16732</v>
      </c>
      <c r="D206" s="46" t="s">
        <v>16733</v>
      </c>
      <c r="E206" s="16">
        <v>5500</v>
      </c>
      <c r="F206" s="15">
        <v>0.54</v>
      </c>
      <c r="G206" s="47">
        <v>96</v>
      </c>
      <c r="H206" s="55">
        <f>Таблица648[[#This Row],[Коэфициент стоимости]]*Таблица648[[#This Row],[Розничная цена KRW]]</f>
        <v>2970</v>
      </c>
      <c r="I206" s="17" t="str">
        <f>IF($H$1="","Введите курс",Таблица648[[#This Row],[Оптовая цена KRW за 1шт]]/$H$1)</f>
        <v>Введите курс</v>
      </c>
      <c r="J206" s="48"/>
      <c r="K206" s="18">
        <f>Таблица648[[#This Row],[Заказ коробок ]]*Таблица648[[#This Row],[Кол-во шт в коробке]]</f>
        <v>0</v>
      </c>
      <c r="L206" s="54">
        <f>Таблица648[[#This Row],[Общее кол-во шт]]*Таблица648[[#This Row],[Оптовая цена KRW за 1шт]]</f>
        <v>0</v>
      </c>
      <c r="M206" s="19" t="str">
        <f>IFERROR(Таблица648[[#This Row],[Общее кол-во шт]]*Таблица648[[#This Row],[Оптовая цена USD за 1шт]],"")</f>
        <v/>
      </c>
      <c r="N206" s="49"/>
    </row>
    <row r="207" spans="1:14" ht="22.5" customHeight="1">
      <c r="A207" s="44" t="s">
        <v>21400</v>
      </c>
      <c r="B207" s="14">
        <v>8806182578984</v>
      </c>
      <c r="C207" s="50" t="s">
        <v>16734</v>
      </c>
      <c r="D207" s="46" t="s">
        <v>16735</v>
      </c>
      <c r="E207" s="16">
        <v>5500</v>
      </c>
      <c r="F207" s="15">
        <v>0.54</v>
      </c>
      <c r="G207" s="47">
        <v>96</v>
      </c>
      <c r="H207" s="55">
        <f>Таблица648[[#This Row],[Коэфициент стоимости]]*Таблица648[[#This Row],[Розничная цена KRW]]</f>
        <v>2970</v>
      </c>
      <c r="I207" s="17" t="str">
        <f>IF($H$1="","Введите курс",Таблица648[[#This Row],[Оптовая цена KRW за 1шт]]/$H$1)</f>
        <v>Введите курс</v>
      </c>
      <c r="J207" s="48"/>
      <c r="K207" s="18">
        <f>Таблица648[[#This Row],[Заказ коробок ]]*Таблица648[[#This Row],[Кол-во шт в коробке]]</f>
        <v>0</v>
      </c>
      <c r="L207" s="54">
        <f>Таблица648[[#This Row],[Общее кол-во шт]]*Таблица648[[#This Row],[Оптовая цена KRW за 1шт]]</f>
        <v>0</v>
      </c>
      <c r="M207" s="19" t="str">
        <f>IFERROR(Таблица648[[#This Row],[Общее кол-во шт]]*Таблица648[[#This Row],[Оптовая цена USD за 1шт]],"")</f>
        <v/>
      </c>
      <c r="N207" s="49"/>
    </row>
    <row r="208" spans="1:14" ht="22.5" customHeight="1">
      <c r="A208" s="44" t="s">
        <v>21401</v>
      </c>
      <c r="B208" s="14">
        <v>8806182578977</v>
      </c>
      <c r="C208" s="50" t="s">
        <v>16736</v>
      </c>
      <c r="D208" s="46" t="s">
        <v>16737</v>
      </c>
      <c r="E208" s="16">
        <v>5500</v>
      </c>
      <c r="F208" s="15">
        <v>0.54</v>
      </c>
      <c r="G208" s="47">
        <v>96</v>
      </c>
      <c r="H208" s="55">
        <f>Таблица648[[#This Row],[Коэфициент стоимости]]*Таблица648[[#This Row],[Розничная цена KRW]]</f>
        <v>2970</v>
      </c>
      <c r="I208" s="17" t="str">
        <f>IF($H$1="","Введите курс",Таблица648[[#This Row],[Оптовая цена KRW за 1шт]]/$H$1)</f>
        <v>Введите курс</v>
      </c>
      <c r="J208" s="48"/>
      <c r="K208" s="18">
        <f>Таблица648[[#This Row],[Заказ коробок ]]*Таблица648[[#This Row],[Кол-во шт в коробке]]</f>
        <v>0</v>
      </c>
      <c r="L208" s="54">
        <f>Таблица648[[#This Row],[Общее кол-во шт]]*Таблица648[[#This Row],[Оптовая цена KRW за 1шт]]</f>
        <v>0</v>
      </c>
      <c r="M208" s="19" t="str">
        <f>IFERROR(Таблица648[[#This Row],[Общее кол-во шт]]*Таблица648[[#This Row],[Оптовая цена USD за 1шт]],"")</f>
        <v/>
      </c>
      <c r="N208" s="49"/>
    </row>
    <row r="209" spans="1:14" ht="22.5" customHeight="1">
      <c r="A209" s="44" t="s">
        <v>21402</v>
      </c>
      <c r="B209" s="14">
        <v>8806182578960</v>
      </c>
      <c r="C209" s="50" t="s">
        <v>16738</v>
      </c>
      <c r="D209" s="46" t="s">
        <v>16739</v>
      </c>
      <c r="E209" s="16">
        <v>5500</v>
      </c>
      <c r="F209" s="15">
        <v>0.54</v>
      </c>
      <c r="G209" s="47">
        <v>96</v>
      </c>
      <c r="H209" s="55">
        <f>Таблица648[[#This Row],[Коэфициент стоимости]]*Таблица648[[#This Row],[Розничная цена KRW]]</f>
        <v>2970</v>
      </c>
      <c r="I209" s="17" t="str">
        <f>IF($H$1="","Введите курс",Таблица648[[#This Row],[Оптовая цена KRW за 1шт]]/$H$1)</f>
        <v>Введите курс</v>
      </c>
      <c r="J209" s="48"/>
      <c r="K209" s="18">
        <f>Таблица648[[#This Row],[Заказ коробок ]]*Таблица648[[#This Row],[Кол-во шт в коробке]]</f>
        <v>0</v>
      </c>
      <c r="L209" s="54">
        <f>Таблица648[[#This Row],[Общее кол-во шт]]*Таблица648[[#This Row],[Оптовая цена KRW за 1шт]]</f>
        <v>0</v>
      </c>
      <c r="M209" s="19" t="str">
        <f>IFERROR(Таблица648[[#This Row],[Общее кол-во шт]]*Таблица648[[#This Row],[Оптовая цена USD за 1шт]],"")</f>
        <v/>
      </c>
      <c r="N209" s="49"/>
    </row>
    <row r="210" spans="1:14" ht="22.5" customHeight="1">
      <c r="A210" s="44" t="s">
        <v>21403</v>
      </c>
      <c r="B210" s="14">
        <v>8806182578953</v>
      </c>
      <c r="C210" s="50" t="s">
        <v>16740</v>
      </c>
      <c r="D210" s="46" t="s">
        <v>16741</v>
      </c>
      <c r="E210" s="16">
        <v>5500</v>
      </c>
      <c r="F210" s="15">
        <v>0.54</v>
      </c>
      <c r="G210" s="47">
        <v>96</v>
      </c>
      <c r="H210" s="55">
        <f>Таблица648[[#This Row],[Коэфициент стоимости]]*Таблица648[[#This Row],[Розничная цена KRW]]</f>
        <v>2970</v>
      </c>
      <c r="I210" s="17" t="str">
        <f>IF($H$1="","Введите курс",Таблица648[[#This Row],[Оптовая цена KRW за 1шт]]/$H$1)</f>
        <v>Введите курс</v>
      </c>
      <c r="J210" s="48"/>
      <c r="K210" s="18">
        <f>Таблица648[[#This Row],[Заказ коробок ]]*Таблица648[[#This Row],[Кол-во шт в коробке]]</f>
        <v>0</v>
      </c>
      <c r="L210" s="54">
        <f>Таблица648[[#This Row],[Общее кол-во шт]]*Таблица648[[#This Row],[Оптовая цена KRW за 1шт]]</f>
        <v>0</v>
      </c>
      <c r="M210" s="19" t="str">
        <f>IFERROR(Таблица648[[#This Row],[Общее кол-во шт]]*Таблица648[[#This Row],[Оптовая цена USD за 1шт]],"")</f>
        <v/>
      </c>
      <c r="N210" s="49"/>
    </row>
    <row r="211" spans="1:14" ht="22.5" customHeight="1">
      <c r="A211" s="44" t="s">
        <v>21404</v>
      </c>
      <c r="B211" s="14">
        <v>8806182578946</v>
      </c>
      <c r="C211" s="50" t="s">
        <v>16742</v>
      </c>
      <c r="D211" s="46" t="s">
        <v>16743</v>
      </c>
      <c r="E211" s="16">
        <v>5500</v>
      </c>
      <c r="F211" s="15">
        <v>0.54</v>
      </c>
      <c r="G211" s="47">
        <v>96</v>
      </c>
      <c r="H211" s="55">
        <f>Таблица648[[#This Row],[Коэфициент стоимости]]*Таблица648[[#This Row],[Розничная цена KRW]]</f>
        <v>2970</v>
      </c>
      <c r="I211" s="17" t="str">
        <f>IF($H$1="","Введите курс",Таблица648[[#This Row],[Оптовая цена KRW за 1шт]]/$H$1)</f>
        <v>Введите курс</v>
      </c>
      <c r="J211" s="48"/>
      <c r="K211" s="18">
        <f>Таблица648[[#This Row],[Заказ коробок ]]*Таблица648[[#This Row],[Кол-во шт в коробке]]</f>
        <v>0</v>
      </c>
      <c r="L211" s="54">
        <f>Таблица648[[#This Row],[Общее кол-во шт]]*Таблица648[[#This Row],[Оптовая цена KRW за 1шт]]</f>
        <v>0</v>
      </c>
      <c r="M211" s="19" t="str">
        <f>IFERROR(Таблица648[[#This Row],[Общее кол-во шт]]*Таблица648[[#This Row],[Оптовая цена USD за 1шт]],"")</f>
        <v/>
      </c>
      <c r="N211" s="49"/>
    </row>
    <row r="212" spans="1:14" ht="22.5" customHeight="1">
      <c r="A212" s="44" t="s">
        <v>21405</v>
      </c>
      <c r="B212" s="14">
        <v>8806182578939</v>
      </c>
      <c r="C212" s="50" t="s">
        <v>16744</v>
      </c>
      <c r="D212" s="46" t="s">
        <v>16745</v>
      </c>
      <c r="E212" s="16">
        <v>5500</v>
      </c>
      <c r="F212" s="15">
        <v>0.54</v>
      </c>
      <c r="G212" s="47">
        <v>96</v>
      </c>
      <c r="H212" s="55">
        <f>Таблица648[[#This Row],[Коэфициент стоимости]]*Таблица648[[#This Row],[Розничная цена KRW]]</f>
        <v>2970</v>
      </c>
      <c r="I212" s="17" t="str">
        <f>IF($H$1="","Введите курс",Таблица648[[#This Row],[Оптовая цена KRW за 1шт]]/$H$1)</f>
        <v>Введите курс</v>
      </c>
      <c r="J212" s="48"/>
      <c r="K212" s="18">
        <f>Таблица648[[#This Row],[Заказ коробок ]]*Таблица648[[#This Row],[Кол-во шт в коробке]]</f>
        <v>0</v>
      </c>
      <c r="L212" s="54">
        <f>Таблица648[[#This Row],[Общее кол-во шт]]*Таблица648[[#This Row],[Оптовая цена KRW за 1шт]]</f>
        <v>0</v>
      </c>
      <c r="M212" s="19" t="str">
        <f>IFERROR(Таблица648[[#This Row],[Общее кол-во шт]]*Таблица648[[#This Row],[Оптовая цена USD за 1шт]],"")</f>
        <v/>
      </c>
      <c r="N212" s="49"/>
    </row>
    <row r="213" spans="1:14" ht="22.5" customHeight="1">
      <c r="A213" s="44" t="s">
        <v>21406</v>
      </c>
      <c r="B213" s="14">
        <v>8806182578922</v>
      </c>
      <c r="C213" s="50" t="s">
        <v>16746</v>
      </c>
      <c r="D213" s="46" t="s">
        <v>16747</v>
      </c>
      <c r="E213" s="16">
        <v>5500</v>
      </c>
      <c r="F213" s="15">
        <v>0.54</v>
      </c>
      <c r="G213" s="47">
        <v>96</v>
      </c>
      <c r="H213" s="55">
        <f>Таблица648[[#This Row],[Коэфициент стоимости]]*Таблица648[[#This Row],[Розничная цена KRW]]</f>
        <v>2970</v>
      </c>
      <c r="I213" s="17" t="str">
        <f>IF($H$1="","Введите курс",Таблица648[[#This Row],[Оптовая цена KRW за 1шт]]/$H$1)</f>
        <v>Введите курс</v>
      </c>
      <c r="J213" s="48"/>
      <c r="K213" s="18">
        <f>Таблица648[[#This Row],[Заказ коробок ]]*Таблица648[[#This Row],[Кол-во шт в коробке]]</f>
        <v>0</v>
      </c>
      <c r="L213" s="54">
        <f>Таблица648[[#This Row],[Общее кол-во шт]]*Таблица648[[#This Row],[Оптовая цена KRW за 1шт]]</f>
        <v>0</v>
      </c>
      <c r="M213" s="19" t="str">
        <f>IFERROR(Таблица648[[#This Row],[Общее кол-во шт]]*Таблица648[[#This Row],[Оптовая цена USD за 1шт]],"")</f>
        <v/>
      </c>
      <c r="N213" s="49"/>
    </row>
    <row r="214" spans="1:14" ht="22.5" customHeight="1">
      <c r="A214" s="44" t="s">
        <v>21407</v>
      </c>
      <c r="B214" s="14">
        <v>8806182578915</v>
      </c>
      <c r="C214" s="50" t="s">
        <v>16748</v>
      </c>
      <c r="D214" s="46" t="s">
        <v>16749</v>
      </c>
      <c r="E214" s="16">
        <v>5500</v>
      </c>
      <c r="F214" s="15">
        <v>0.54</v>
      </c>
      <c r="G214" s="47">
        <v>96</v>
      </c>
      <c r="H214" s="55">
        <f>Таблица648[[#This Row],[Коэфициент стоимости]]*Таблица648[[#This Row],[Розничная цена KRW]]</f>
        <v>2970</v>
      </c>
      <c r="I214" s="17" t="str">
        <f>IF($H$1="","Введите курс",Таблица648[[#This Row],[Оптовая цена KRW за 1шт]]/$H$1)</f>
        <v>Введите курс</v>
      </c>
      <c r="J214" s="48"/>
      <c r="K214" s="18">
        <f>Таблица648[[#This Row],[Заказ коробок ]]*Таблица648[[#This Row],[Кол-во шт в коробке]]</f>
        <v>0</v>
      </c>
      <c r="L214" s="54">
        <f>Таблица648[[#This Row],[Общее кол-во шт]]*Таблица648[[#This Row],[Оптовая цена KRW за 1шт]]</f>
        <v>0</v>
      </c>
      <c r="M214" s="19" t="str">
        <f>IFERROR(Таблица648[[#This Row],[Общее кол-во шт]]*Таблица648[[#This Row],[Оптовая цена USD за 1шт]],"")</f>
        <v/>
      </c>
      <c r="N214" s="49"/>
    </row>
    <row r="215" spans="1:14" ht="22.5" customHeight="1">
      <c r="A215" s="44" t="s">
        <v>21408</v>
      </c>
      <c r="B215" s="14">
        <v>8806182578908</v>
      </c>
      <c r="C215" s="50" t="s">
        <v>16750</v>
      </c>
      <c r="D215" s="46" t="s">
        <v>16751</v>
      </c>
      <c r="E215" s="16">
        <v>5500</v>
      </c>
      <c r="F215" s="15">
        <v>0.54</v>
      </c>
      <c r="G215" s="47">
        <v>96</v>
      </c>
      <c r="H215" s="55">
        <f>Таблица648[[#This Row],[Коэфициент стоимости]]*Таблица648[[#This Row],[Розничная цена KRW]]</f>
        <v>2970</v>
      </c>
      <c r="I215" s="17" t="str">
        <f>IF($H$1="","Введите курс",Таблица648[[#This Row],[Оптовая цена KRW за 1шт]]/$H$1)</f>
        <v>Введите курс</v>
      </c>
      <c r="J215" s="48"/>
      <c r="K215" s="18">
        <f>Таблица648[[#This Row],[Заказ коробок ]]*Таблица648[[#This Row],[Кол-во шт в коробке]]</f>
        <v>0</v>
      </c>
      <c r="L215" s="54">
        <f>Таблица648[[#This Row],[Общее кол-во шт]]*Таблица648[[#This Row],[Оптовая цена KRW за 1шт]]</f>
        <v>0</v>
      </c>
      <c r="M215" s="19" t="str">
        <f>IFERROR(Таблица648[[#This Row],[Общее кол-во шт]]*Таблица648[[#This Row],[Оптовая цена USD за 1шт]],"")</f>
        <v/>
      </c>
      <c r="N215" s="49"/>
    </row>
    <row r="216" spans="1:14" ht="22.5" customHeight="1">
      <c r="A216" s="44" t="s">
        <v>21409</v>
      </c>
      <c r="B216" s="14">
        <v>8806182578892</v>
      </c>
      <c r="C216" s="50" t="s">
        <v>16752</v>
      </c>
      <c r="D216" s="46" t="s">
        <v>16753</v>
      </c>
      <c r="E216" s="16">
        <v>5500</v>
      </c>
      <c r="F216" s="15">
        <v>0.54</v>
      </c>
      <c r="G216" s="47">
        <v>96</v>
      </c>
      <c r="H216" s="55">
        <f>Таблица648[[#This Row],[Коэфициент стоимости]]*Таблица648[[#This Row],[Розничная цена KRW]]</f>
        <v>2970</v>
      </c>
      <c r="I216" s="17" t="str">
        <f>IF($H$1="","Введите курс",Таблица648[[#This Row],[Оптовая цена KRW за 1шт]]/$H$1)</f>
        <v>Введите курс</v>
      </c>
      <c r="J216" s="48"/>
      <c r="K216" s="18">
        <f>Таблица648[[#This Row],[Заказ коробок ]]*Таблица648[[#This Row],[Кол-во шт в коробке]]</f>
        <v>0</v>
      </c>
      <c r="L216" s="54">
        <f>Таблица648[[#This Row],[Общее кол-во шт]]*Таблица648[[#This Row],[Оптовая цена KRW за 1шт]]</f>
        <v>0</v>
      </c>
      <c r="M216" s="19" t="str">
        <f>IFERROR(Таблица648[[#This Row],[Общее кол-во шт]]*Таблица648[[#This Row],[Оптовая цена USD за 1шт]],"")</f>
        <v/>
      </c>
      <c r="N216" s="49"/>
    </row>
    <row r="217" spans="1:14" ht="22.5" customHeight="1">
      <c r="A217" s="44" t="s">
        <v>21410</v>
      </c>
      <c r="B217" s="14">
        <v>8806182578861</v>
      </c>
      <c r="C217" s="50" t="s">
        <v>21411</v>
      </c>
      <c r="D217" s="46" t="s">
        <v>21412</v>
      </c>
      <c r="E217" s="16">
        <v>5500</v>
      </c>
      <c r="F217" s="15">
        <v>0.54</v>
      </c>
      <c r="G217" s="47">
        <v>6</v>
      </c>
      <c r="H217" s="55">
        <f>Таблица648[[#This Row],[Коэфициент стоимости]]*Таблица648[[#This Row],[Розничная цена KRW]]</f>
        <v>2970</v>
      </c>
      <c r="I217" s="17" t="str">
        <f>IF($H$1="","Введите курс",Таблица648[[#This Row],[Оптовая цена KRW за 1шт]]/$H$1)</f>
        <v>Введите курс</v>
      </c>
      <c r="J217" s="48"/>
      <c r="K217" s="18">
        <f>Таблица648[[#This Row],[Заказ коробок ]]*Таблица648[[#This Row],[Кол-во шт в коробке]]</f>
        <v>0</v>
      </c>
      <c r="L217" s="54">
        <f>Таблица648[[#This Row],[Общее кол-во шт]]*Таблица648[[#This Row],[Оптовая цена KRW за 1шт]]</f>
        <v>0</v>
      </c>
      <c r="M217" s="19" t="str">
        <f>IFERROR(Таблица648[[#This Row],[Общее кол-во шт]]*Таблица648[[#This Row],[Оптовая цена USD за 1шт]],"")</f>
        <v/>
      </c>
      <c r="N217" s="49"/>
    </row>
    <row r="218" spans="1:14" ht="22.5" customHeight="1">
      <c r="A218" s="44" t="s">
        <v>21413</v>
      </c>
      <c r="B218" s="14">
        <v>8806182578854</v>
      </c>
      <c r="C218" s="50" t="s">
        <v>21414</v>
      </c>
      <c r="D218" s="46" t="s">
        <v>21415</v>
      </c>
      <c r="E218" s="16">
        <v>5500</v>
      </c>
      <c r="F218" s="15">
        <v>0.54</v>
      </c>
      <c r="G218" s="47">
        <v>6</v>
      </c>
      <c r="H218" s="55">
        <f>Таблица648[[#This Row],[Коэфициент стоимости]]*Таблица648[[#This Row],[Розничная цена KRW]]</f>
        <v>2970</v>
      </c>
      <c r="I218" s="17" t="str">
        <f>IF($H$1="","Введите курс",Таблица648[[#This Row],[Оптовая цена KRW за 1шт]]/$H$1)</f>
        <v>Введите курс</v>
      </c>
      <c r="J218" s="48"/>
      <c r="K218" s="18">
        <f>Таблица648[[#This Row],[Заказ коробок ]]*Таблица648[[#This Row],[Кол-во шт в коробке]]</f>
        <v>0</v>
      </c>
      <c r="L218" s="54">
        <f>Таблица648[[#This Row],[Общее кол-во шт]]*Таблица648[[#This Row],[Оптовая цена KRW за 1шт]]</f>
        <v>0</v>
      </c>
      <c r="M218" s="19" t="str">
        <f>IFERROR(Таблица648[[#This Row],[Общее кол-во шт]]*Таблица648[[#This Row],[Оптовая цена USD за 1шт]],"")</f>
        <v/>
      </c>
      <c r="N218" s="49"/>
    </row>
    <row r="219" spans="1:14" ht="22.5" customHeight="1">
      <c r="A219" s="44" t="s">
        <v>21416</v>
      </c>
      <c r="B219" s="14">
        <v>8806182578847</v>
      </c>
      <c r="C219" s="50" t="s">
        <v>21417</v>
      </c>
      <c r="D219" s="46" t="s">
        <v>21418</v>
      </c>
      <c r="E219" s="16">
        <v>5500</v>
      </c>
      <c r="F219" s="15">
        <v>0.54</v>
      </c>
      <c r="G219" s="47">
        <v>6</v>
      </c>
      <c r="H219" s="55">
        <f>Таблица648[[#This Row],[Коэфициент стоимости]]*Таблица648[[#This Row],[Розничная цена KRW]]</f>
        <v>2970</v>
      </c>
      <c r="I219" s="17" t="str">
        <f>IF($H$1="","Введите курс",Таблица648[[#This Row],[Оптовая цена KRW за 1шт]]/$H$1)</f>
        <v>Введите курс</v>
      </c>
      <c r="J219" s="48"/>
      <c r="K219" s="18">
        <f>Таблица648[[#This Row],[Заказ коробок ]]*Таблица648[[#This Row],[Кол-во шт в коробке]]</f>
        <v>0</v>
      </c>
      <c r="L219" s="54">
        <f>Таблица648[[#This Row],[Общее кол-во шт]]*Таблица648[[#This Row],[Оптовая цена KRW за 1шт]]</f>
        <v>0</v>
      </c>
      <c r="M219" s="19" t="str">
        <f>IFERROR(Таблица648[[#This Row],[Общее кол-во шт]]*Таблица648[[#This Row],[Оптовая цена USD за 1шт]],"")</f>
        <v/>
      </c>
      <c r="N219" s="49"/>
    </row>
    <row r="220" spans="1:14" ht="22.5" customHeight="1">
      <c r="A220" s="44" t="s">
        <v>21419</v>
      </c>
      <c r="B220" s="14">
        <v>8806182578816</v>
      </c>
      <c r="C220" s="50" t="s">
        <v>21420</v>
      </c>
      <c r="D220" s="46" t="s">
        <v>21421</v>
      </c>
      <c r="E220" s="16">
        <v>5500</v>
      </c>
      <c r="F220" s="15">
        <v>0.54</v>
      </c>
      <c r="G220" s="47">
        <v>6</v>
      </c>
      <c r="H220" s="55">
        <f>Таблица648[[#This Row],[Коэфициент стоимости]]*Таблица648[[#This Row],[Розничная цена KRW]]</f>
        <v>2970</v>
      </c>
      <c r="I220" s="17" t="str">
        <f>IF($H$1="","Введите курс",Таблица648[[#This Row],[Оптовая цена KRW за 1шт]]/$H$1)</f>
        <v>Введите курс</v>
      </c>
      <c r="J220" s="48"/>
      <c r="K220" s="18">
        <f>Таблица648[[#This Row],[Заказ коробок ]]*Таблица648[[#This Row],[Кол-во шт в коробке]]</f>
        <v>0</v>
      </c>
      <c r="L220" s="54">
        <f>Таблица648[[#This Row],[Общее кол-во шт]]*Таблица648[[#This Row],[Оптовая цена KRW за 1шт]]</f>
        <v>0</v>
      </c>
      <c r="M220" s="19" t="str">
        <f>IFERROR(Таблица648[[#This Row],[Общее кол-во шт]]*Таблица648[[#This Row],[Оптовая цена USD за 1шт]],"")</f>
        <v/>
      </c>
      <c r="N220" s="49"/>
    </row>
    <row r="221" spans="1:14" ht="22.5" customHeight="1">
      <c r="A221" s="44" t="s">
        <v>21422</v>
      </c>
      <c r="B221" s="14">
        <v>8806182578199</v>
      </c>
      <c r="C221" s="50" t="s">
        <v>16754</v>
      </c>
      <c r="D221" s="46" t="s">
        <v>16755</v>
      </c>
      <c r="E221" s="16">
        <v>24500</v>
      </c>
      <c r="F221" s="15">
        <v>0.54</v>
      </c>
      <c r="G221" s="47">
        <v>6</v>
      </c>
      <c r="H221" s="55">
        <f>Таблица648[[#This Row],[Коэфициент стоимости]]*Таблица648[[#This Row],[Розничная цена KRW]]</f>
        <v>13230</v>
      </c>
      <c r="I221" s="17" t="str">
        <f>IF($H$1="","Введите курс",Таблица648[[#This Row],[Оптовая цена KRW за 1шт]]/$H$1)</f>
        <v>Введите курс</v>
      </c>
      <c r="J221" s="48"/>
      <c r="K221" s="18">
        <f>Таблица648[[#This Row],[Заказ коробок ]]*Таблица648[[#This Row],[Кол-во шт в коробке]]</f>
        <v>0</v>
      </c>
      <c r="L221" s="54">
        <f>Таблица648[[#This Row],[Общее кол-во шт]]*Таблица648[[#This Row],[Оптовая цена KRW за 1шт]]</f>
        <v>0</v>
      </c>
      <c r="M221" s="19" t="str">
        <f>IFERROR(Таблица648[[#This Row],[Общее кол-во шт]]*Таблица648[[#This Row],[Оптовая цена USD за 1шт]],"")</f>
        <v/>
      </c>
      <c r="N221" s="49"/>
    </row>
    <row r="222" spans="1:14" ht="22.5" customHeight="1">
      <c r="A222" s="44" t="s">
        <v>21423</v>
      </c>
      <c r="B222" s="14">
        <v>8806182578205</v>
      </c>
      <c r="C222" s="50" t="s">
        <v>16756</v>
      </c>
      <c r="D222" s="46" t="s">
        <v>16757</v>
      </c>
      <c r="E222" s="16">
        <v>24500</v>
      </c>
      <c r="F222" s="15">
        <v>0.54</v>
      </c>
      <c r="G222" s="47">
        <v>6</v>
      </c>
      <c r="H222" s="55">
        <f>Таблица648[[#This Row],[Коэфициент стоимости]]*Таблица648[[#This Row],[Розничная цена KRW]]</f>
        <v>13230</v>
      </c>
      <c r="I222" s="17" t="str">
        <f>IF($H$1="","Введите курс",Таблица648[[#This Row],[Оптовая цена KRW за 1шт]]/$H$1)</f>
        <v>Введите курс</v>
      </c>
      <c r="J222" s="48"/>
      <c r="K222" s="18">
        <f>Таблица648[[#This Row],[Заказ коробок ]]*Таблица648[[#This Row],[Кол-во шт в коробке]]</f>
        <v>0</v>
      </c>
      <c r="L222" s="54">
        <f>Таблица648[[#This Row],[Общее кол-во шт]]*Таблица648[[#This Row],[Оптовая цена KRW за 1шт]]</f>
        <v>0</v>
      </c>
      <c r="M222" s="19" t="str">
        <f>IFERROR(Таблица648[[#This Row],[Общее кол-во шт]]*Таблица648[[#This Row],[Оптовая цена USD за 1шт]],"")</f>
        <v/>
      </c>
      <c r="N222" s="49"/>
    </row>
    <row r="223" spans="1:14" ht="22.5" customHeight="1">
      <c r="A223" s="44" t="s">
        <v>21424</v>
      </c>
      <c r="B223" s="14">
        <v>8806182578212</v>
      </c>
      <c r="C223" s="50" t="s">
        <v>16758</v>
      </c>
      <c r="D223" s="46" t="s">
        <v>16759</v>
      </c>
      <c r="E223" s="16">
        <v>24500</v>
      </c>
      <c r="F223" s="15">
        <v>0.54</v>
      </c>
      <c r="G223" s="47">
        <v>6</v>
      </c>
      <c r="H223" s="55">
        <f>Таблица648[[#This Row],[Коэфициент стоимости]]*Таблица648[[#This Row],[Розничная цена KRW]]</f>
        <v>13230</v>
      </c>
      <c r="I223" s="17" t="str">
        <f>IF($H$1="","Введите курс",Таблица648[[#This Row],[Оптовая цена KRW за 1шт]]/$H$1)</f>
        <v>Введите курс</v>
      </c>
      <c r="J223" s="48"/>
      <c r="K223" s="18">
        <f>Таблица648[[#This Row],[Заказ коробок ]]*Таблица648[[#This Row],[Кол-во шт в коробке]]</f>
        <v>0</v>
      </c>
      <c r="L223" s="54">
        <f>Таблица648[[#This Row],[Общее кол-во шт]]*Таблица648[[#This Row],[Оптовая цена KRW за 1шт]]</f>
        <v>0</v>
      </c>
      <c r="M223" s="19" t="str">
        <f>IFERROR(Таблица648[[#This Row],[Общее кол-во шт]]*Таблица648[[#This Row],[Оптовая цена USD за 1шт]],"")</f>
        <v/>
      </c>
      <c r="N223" s="49"/>
    </row>
    <row r="224" spans="1:14" ht="22.5" customHeight="1">
      <c r="A224" s="44" t="s">
        <v>21425</v>
      </c>
      <c r="B224" s="14">
        <v>8806182578168</v>
      </c>
      <c r="C224" s="50" t="s">
        <v>16760</v>
      </c>
      <c r="D224" s="46" t="s">
        <v>16761</v>
      </c>
      <c r="E224" s="16">
        <v>14000</v>
      </c>
      <c r="F224" s="15">
        <v>0.54</v>
      </c>
      <c r="G224" s="47">
        <v>12</v>
      </c>
      <c r="H224" s="55">
        <f>Таблица648[[#This Row],[Коэфициент стоимости]]*Таблица648[[#This Row],[Розничная цена KRW]]</f>
        <v>7560.0000000000009</v>
      </c>
      <c r="I224" s="17" t="str">
        <f>IF($H$1="","Введите курс",Таблица648[[#This Row],[Оптовая цена KRW за 1шт]]/$H$1)</f>
        <v>Введите курс</v>
      </c>
      <c r="J224" s="48"/>
      <c r="K224" s="18">
        <f>Таблица648[[#This Row],[Заказ коробок ]]*Таблица648[[#This Row],[Кол-во шт в коробке]]</f>
        <v>0</v>
      </c>
      <c r="L224" s="54">
        <f>Таблица648[[#This Row],[Общее кол-во шт]]*Таблица648[[#This Row],[Оптовая цена KRW за 1шт]]</f>
        <v>0</v>
      </c>
      <c r="M224" s="19" t="str">
        <f>IFERROR(Таблица648[[#This Row],[Общее кол-во шт]]*Таблица648[[#This Row],[Оптовая цена USD за 1шт]],"")</f>
        <v/>
      </c>
      <c r="N224" s="49"/>
    </row>
    <row r="225" spans="1:14" ht="22.5" customHeight="1">
      <c r="A225" s="44" t="s">
        <v>21426</v>
      </c>
      <c r="B225" s="14">
        <v>8806182578182</v>
      </c>
      <c r="C225" s="50" t="s">
        <v>16764</v>
      </c>
      <c r="D225" s="46" t="s">
        <v>16765</v>
      </c>
      <c r="E225" s="16">
        <v>14000</v>
      </c>
      <c r="F225" s="15">
        <v>0.54</v>
      </c>
      <c r="G225" s="47">
        <v>12</v>
      </c>
      <c r="H225" s="55">
        <f>Таблица648[[#This Row],[Коэфициент стоимости]]*Таблица648[[#This Row],[Розничная цена KRW]]</f>
        <v>7560.0000000000009</v>
      </c>
      <c r="I225" s="17" t="str">
        <f>IF($H$1="","Введите курс",Таблица648[[#This Row],[Оптовая цена KRW за 1шт]]/$H$1)</f>
        <v>Введите курс</v>
      </c>
      <c r="J225" s="48"/>
      <c r="K225" s="18">
        <f>Таблица648[[#This Row],[Заказ коробок ]]*Таблица648[[#This Row],[Кол-во шт в коробке]]</f>
        <v>0</v>
      </c>
      <c r="L225" s="54">
        <f>Таблица648[[#This Row],[Общее кол-во шт]]*Таблица648[[#This Row],[Оптовая цена KRW за 1шт]]</f>
        <v>0</v>
      </c>
      <c r="M225" s="19" t="str">
        <f>IFERROR(Таблица648[[#This Row],[Общее кол-во шт]]*Таблица648[[#This Row],[Оптовая цена USD за 1шт]],"")</f>
        <v/>
      </c>
      <c r="N225" s="49"/>
    </row>
    <row r="226" spans="1:14" ht="22.5" customHeight="1">
      <c r="A226" s="44" t="s">
        <v>21427</v>
      </c>
      <c r="B226" s="14">
        <v>8806182578250</v>
      </c>
      <c r="C226" s="50" t="s">
        <v>16768</v>
      </c>
      <c r="D226" s="46" t="s">
        <v>16769</v>
      </c>
      <c r="E226" s="16">
        <v>19800</v>
      </c>
      <c r="F226" s="15">
        <v>0.54</v>
      </c>
      <c r="G226" s="47">
        <v>10</v>
      </c>
      <c r="H226" s="55">
        <f>Таблица648[[#This Row],[Коэфициент стоимости]]*Таблица648[[#This Row],[Розничная цена KRW]]</f>
        <v>10692</v>
      </c>
      <c r="I226" s="17" t="str">
        <f>IF($H$1="","Введите курс",Таблица648[[#This Row],[Оптовая цена KRW за 1шт]]/$H$1)</f>
        <v>Введите курс</v>
      </c>
      <c r="J226" s="48"/>
      <c r="K226" s="18">
        <f>Таблица648[[#This Row],[Заказ коробок ]]*Таблица648[[#This Row],[Кол-во шт в коробке]]</f>
        <v>0</v>
      </c>
      <c r="L226" s="54">
        <f>Таблица648[[#This Row],[Общее кол-во шт]]*Таблица648[[#This Row],[Оптовая цена KRW за 1шт]]</f>
        <v>0</v>
      </c>
      <c r="M226" s="19" t="str">
        <f>IFERROR(Таблица648[[#This Row],[Общее кол-во шт]]*Таблица648[[#This Row],[Оптовая цена USD за 1шт]],"")</f>
        <v/>
      </c>
      <c r="N226" s="49"/>
    </row>
    <row r="227" spans="1:14" ht="22.5" customHeight="1">
      <c r="A227" s="44" t="s">
        <v>21428</v>
      </c>
      <c r="B227" s="14">
        <v>8806182578229</v>
      </c>
      <c r="C227" s="50" t="s">
        <v>16770</v>
      </c>
      <c r="D227" s="46" t="s">
        <v>16771</v>
      </c>
      <c r="E227" s="16">
        <v>19800</v>
      </c>
      <c r="F227" s="15">
        <v>0.54</v>
      </c>
      <c r="G227" s="47">
        <v>10</v>
      </c>
      <c r="H227" s="55">
        <f>Таблица648[[#This Row],[Коэфициент стоимости]]*Таблица648[[#This Row],[Розничная цена KRW]]</f>
        <v>10692</v>
      </c>
      <c r="I227" s="17" t="str">
        <f>IF($H$1="","Введите курс",Таблица648[[#This Row],[Оптовая цена KRW за 1шт]]/$H$1)</f>
        <v>Введите курс</v>
      </c>
      <c r="J227" s="48"/>
      <c r="K227" s="18">
        <f>Таблица648[[#This Row],[Заказ коробок ]]*Таблица648[[#This Row],[Кол-во шт в коробке]]</f>
        <v>0</v>
      </c>
      <c r="L227" s="54">
        <f>Таблица648[[#This Row],[Общее кол-во шт]]*Таблица648[[#This Row],[Оптовая цена KRW за 1шт]]</f>
        <v>0</v>
      </c>
      <c r="M227" s="19" t="str">
        <f>IFERROR(Таблица648[[#This Row],[Общее кол-во шт]]*Таблица648[[#This Row],[Оптовая цена USD за 1шт]],"")</f>
        <v/>
      </c>
      <c r="N227" s="49"/>
    </row>
    <row r="228" spans="1:14" ht="22.5" customHeight="1">
      <c r="A228" s="44" t="s">
        <v>21429</v>
      </c>
      <c r="B228" s="14">
        <v>8806182578236</v>
      </c>
      <c r="C228" s="50" t="s">
        <v>16772</v>
      </c>
      <c r="D228" s="46" t="s">
        <v>16773</v>
      </c>
      <c r="E228" s="16">
        <v>19800</v>
      </c>
      <c r="F228" s="15">
        <v>0.54</v>
      </c>
      <c r="G228" s="47">
        <v>10</v>
      </c>
      <c r="H228" s="55">
        <f>Таблица648[[#This Row],[Коэфициент стоимости]]*Таблица648[[#This Row],[Розничная цена KRW]]</f>
        <v>10692</v>
      </c>
      <c r="I228" s="17" t="str">
        <f>IF($H$1="","Введите курс",Таблица648[[#This Row],[Оптовая цена KRW за 1шт]]/$H$1)</f>
        <v>Введите курс</v>
      </c>
      <c r="J228" s="48"/>
      <c r="K228" s="18">
        <f>Таблица648[[#This Row],[Заказ коробок ]]*Таблица648[[#This Row],[Кол-во шт в коробке]]</f>
        <v>0</v>
      </c>
      <c r="L228" s="54">
        <f>Таблица648[[#This Row],[Общее кол-во шт]]*Таблица648[[#This Row],[Оптовая цена KRW за 1шт]]</f>
        <v>0</v>
      </c>
      <c r="M228" s="19" t="str">
        <f>IFERROR(Таблица648[[#This Row],[Общее кол-во шт]]*Таблица648[[#This Row],[Оптовая цена USD за 1шт]],"")</f>
        <v/>
      </c>
      <c r="N228" s="49"/>
    </row>
    <row r="229" spans="1:14" ht="22.5" customHeight="1">
      <c r="A229" s="44" t="s">
        <v>21430</v>
      </c>
      <c r="B229" s="14">
        <v>8806182578267</v>
      </c>
      <c r="C229" s="50" t="s">
        <v>16774</v>
      </c>
      <c r="D229" s="46" t="s">
        <v>16775</v>
      </c>
      <c r="E229" s="16">
        <v>27500</v>
      </c>
      <c r="F229" s="15">
        <v>0.54</v>
      </c>
      <c r="G229" s="47">
        <v>64</v>
      </c>
      <c r="H229" s="55">
        <f>Таблица648[[#This Row],[Коэфициент стоимости]]*Таблица648[[#This Row],[Розничная цена KRW]]</f>
        <v>14850.000000000002</v>
      </c>
      <c r="I229" s="17" t="str">
        <f>IF($H$1="","Введите курс",Таблица648[[#This Row],[Оптовая цена KRW за 1шт]]/$H$1)</f>
        <v>Введите курс</v>
      </c>
      <c r="J229" s="48"/>
      <c r="K229" s="18">
        <f>Таблица648[[#This Row],[Заказ коробок ]]*Таблица648[[#This Row],[Кол-во шт в коробке]]</f>
        <v>0</v>
      </c>
      <c r="L229" s="54">
        <f>Таблица648[[#This Row],[Общее кол-во шт]]*Таблица648[[#This Row],[Оптовая цена KRW за 1шт]]</f>
        <v>0</v>
      </c>
      <c r="M229" s="19" t="str">
        <f>IFERROR(Таблица648[[#This Row],[Общее кол-во шт]]*Таблица648[[#This Row],[Оптовая цена USD за 1шт]],"")</f>
        <v/>
      </c>
      <c r="N229" s="49"/>
    </row>
    <row r="230" spans="1:14" ht="22.5" customHeight="1">
      <c r="A230" s="44" t="s">
        <v>21431</v>
      </c>
      <c r="B230" s="14">
        <v>8806182578274</v>
      </c>
      <c r="C230" s="50" t="s">
        <v>16776</v>
      </c>
      <c r="D230" s="46" t="s">
        <v>16777</v>
      </c>
      <c r="E230" s="16">
        <v>27500</v>
      </c>
      <c r="F230" s="15">
        <v>0.54</v>
      </c>
      <c r="G230" s="47">
        <v>64</v>
      </c>
      <c r="H230" s="55">
        <f>Таблица648[[#This Row],[Коэфициент стоимости]]*Таблица648[[#This Row],[Розничная цена KRW]]</f>
        <v>14850.000000000002</v>
      </c>
      <c r="I230" s="17" t="str">
        <f>IF($H$1="","Введите курс",Таблица648[[#This Row],[Оптовая цена KRW за 1шт]]/$H$1)</f>
        <v>Введите курс</v>
      </c>
      <c r="J230" s="48"/>
      <c r="K230" s="18">
        <f>Таблица648[[#This Row],[Заказ коробок ]]*Таблица648[[#This Row],[Кол-во шт в коробке]]</f>
        <v>0</v>
      </c>
      <c r="L230" s="54">
        <f>Таблица648[[#This Row],[Общее кол-во шт]]*Таблица648[[#This Row],[Оптовая цена KRW за 1шт]]</f>
        <v>0</v>
      </c>
      <c r="M230" s="19" t="str">
        <f>IFERROR(Таблица648[[#This Row],[Общее кол-во шт]]*Таблица648[[#This Row],[Оптовая цена USD за 1шт]],"")</f>
        <v/>
      </c>
      <c r="N230" s="49"/>
    </row>
    <row r="231" spans="1:14" ht="22.5" customHeight="1">
      <c r="A231" s="44" t="s">
        <v>21432</v>
      </c>
      <c r="B231" s="14">
        <v>8806182578281</v>
      </c>
      <c r="C231" s="50" t="s">
        <v>16778</v>
      </c>
      <c r="D231" s="46" t="s">
        <v>16779</v>
      </c>
      <c r="E231" s="16">
        <v>16500</v>
      </c>
      <c r="F231" s="15">
        <v>0.54</v>
      </c>
      <c r="G231" s="47">
        <v>48</v>
      </c>
      <c r="H231" s="55">
        <f>Таблица648[[#This Row],[Коэфициент стоимости]]*Таблица648[[#This Row],[Розничная цена KRW]]</f>
        <v>8910</v>
      </c>
      <c r="I231" s="17" t="str">
        <f>IF($H$1="","Введите курс",Таблица648[[#This Row],[Оптовая цена KRW за 1шт]]/$H$1)</f>
        <v>Введите курс</v>
      </c>
      <c r="J231" s="48"/>
      <c r="K231" s="18">
        <f>Таблица648[[#This Row],[Заказ коробок ]]*Таблица648[[#This Row],[Кол-во шт в коробке]]</f>
        <v>0</v>
      </c>
      <c r="L231" s="54">
        <f>Таблица648[[#This Row],[Общее кол-во шт]]*Таблица648[[#This Row],[Оптовая цена KRW за 1шт]]</f>
        <v>0</v>
      </c>
      <c r="M231" s="19" t="str">
        <f>IFERROR(Таблица648[[#This Row],[Общее кол-во шт]]*Таблица648[[#This Row],[Оптовая цена USD за 1шт]],"")</f>
        <v/>
      </c>
      <c r="N231" s="49"/>
    </row>
    <row r="232" spans="1:14" ht="22.5" customHeight="1">
      <c r="A232" s="44" t="s">
        <v>21433</v>
      </c>
      <c r="B232" s="14">
        <v>8806182578298</v>
      </c>
      <c r="C232" s="50" t="s">
        <v>16780</v>
      </c>
      <c r="D232" s="46" t="s">
        <v>16781</v>
      </c>
      <c r="E232" s="16">
        <v>16500</v>
      </c>
      <c r="F232" s="15">
        <v>0.54</v>
      </c>
      <c r="G232" s="47">
        <v>48</v>
      </c>
      <c r="H232" s="55">
        <f>Таблица648[[#This Row],[Коэфициент стоимости]]*Таблица648[[#This Row],[Розничная цена KRW]]</f>
        <v>8910</v>
      </c>
      <c r="I232" s="17" t="str">
        <f>IF($H$1="","Введите курс",Таблица648[[#This Row],[Оптовая цена KRW за 1шт]]/$H$1)</f>
        <v>Введите курс</v>
      </c>
      <c r="J232" s="48"/>
      <c r="K232" s="18">
        <f>Таблица648[[#This Row],[Заказ коробок ]]*Таблица648[[#This Row],[Кол-во шт в коробке]]</f>
        <v>0</v>
      </c>
      <c r="L232" s="54">
        <f>Таблица648[[#This Row],[Общее кол-во шт]]*Таблица648[[#This Row],[Оптовая цена KRW за 1шт]]</f>
        <v>0</v>
      </c>
      <c r="M232" s="19" t="str">
        <f>IFERROR(Таблица648[[#This Row],[Общее кол-во шт]]*Таблица648[[#This Row],[Оптовая цена USD за 1шт]],"")</f>
        <v/>
      </c>
      <c r="N232" s="49"/>
    </row>
    <row r="233" spans="1:14" ht="22.5" customHeight="1">
      <c r="A233" s="44" t="s">
        <v>21434</v>
      </c>
      <c r="B233" s="14">
        <v>8806182578649</v>
      </c>
      <c r="C233" s="50" t="s">
        <v>21435</v>
      </c>
      <c r="D233" s="46" t="s">
        <v>17195</v>
      </c>
      <c r="E233" s="16">
        <v>4900</v>
      </c>
      <c r="F233" s="15">
        <v>0.54</v>
      </c>
      <c r="G233" s="47">
        <v>240</v>
      </c>
      <c r="H233" s="55">
        <f>Таблица648[[#This Row],[Коэфициент стоимости]]*Таблица648[[#This Row],[Розничная цена KRW]]</f>
        <v>2646</v>
      </c>
      <c r="I233" s="17" t="str">
        <f>IF($H$1="","Введите курс",Таблица648[[#This Row],[Оптовая цена KRW за 1шт]]/$H$1)</f>
        <v>Введите курс</v>
      </c>
      <c r="J233" s="48"/>
      <c r="K233" s="18">
        <f>Таблица648[[#This Row],[Заказ коробок ]]*Таблица648[[#This Row],[Кол-во шт в коробке]]</f>
        <v>0</v>
      </c>
      <c r="L233" s="54">
        <f>Таблица648[[#This Row],[Общее кол-во шт]]*Таблица648[[#This Row],[Оптовая цена KRW за 1шт]]</f>
        <v>0</v>
      </c>
      <c r="M233" s="19" t="str">
        <f>IFERROR(Таблица648[[#This Row],[Общее кол-во шт]]*Таблица648[[#This Row],[Оптовая цена USD за 1шт]],"")</f>
        <v/>
      </c>
      <c r="N233" s="49"/>
    </row>
    <row r="234" spans="1:14" ht="22.5" customHeight="1">
      <c r="A234" s="44" t="s">
        <v>21436</v>
      </c>
      <c r="B234" s="14">
        <v>8806182578656</v>
      </c>
      <c r="C234" s="50" t="s">
        <v>16782</v>
      </c>
      <c r="D234" s="46" t="s">
        <v>16783</v>
      </c>
      <c r="E234" s="16">
        <v>4900</v>
      </c>
      <c r="F234" s="15">
        <v>0.54</v>
      </c>
      <c r="G234" s="47">
        <v>240</v>
      </c>
      <c r="H234" s="55">
        <f>Таблица648[[#This Row],[Коэфициент стоимости]]*Таблица648[[#This Row],[Розничная цена KRW]]</f>
        <v>2646</v>
      </c>
      <c r="I234" s="17" t="str">
        <f>IF($H$1="","Введите курс",Таблица648[[#This Row],[Оптовая цена KRW за 1шт]]/$H$1)</f>
        <v>Введите курс</v>
      </c>
      <c r="J234" s="48"/>
      <c r="K234" s="18">
        <f>Таблица648[[#This Row],[Заказ коробок ]]*Таблица648[[#This Row],[Кол-во шт в коробке]]</f>
        <v>0</v>
      </c>
      <c r="L234" s="54">
        <f>Таблица648[[#This Row],[Общее кол-во шт]]*Таблица648[[#This Row],[Оптовая цена KRW за 1шт]]</f>
        <v>0</v>
      </c>
      <c r="M234" s="19" t="str">
        <f>IFERROR(Таблица648[[#This Row],[Общее кол-во шт]]*Таблица648[[#This Row],[Оптовая цена USD за 1шт]],"")</f>
        <v/>
      </c>
      <c r="N234" s="49"/>
    </row>
    <row r="235" spans="1:14" ht="22.5" customHeight="1">
      <c r="A235" s="44" t="s">
        <v>21437</v>
      </c>
      <c r="B235" s="14">
        <v>8806182578663</v>
      </c>
      <c r="C235" s="50" t="s">
        <v>16784</v>
      </c>
      <c r="D235" s="46" t="s">
        <v>16785</v>
      </c>
      <c r="E235" s="16">
        <v>7700</v>
      </c>
      <c r="F235" s="15">
        <v>0.54</v>
      </c>
      <c r="G235" s="47">
        <v>240</v>
      </c>
      <c r="H235" s="55">
        <f>Таблица648[[#This Row],[Коэфициент стоимости]]*Таблица648[[#This Row],[Розничная цена KRW]]</f>
        <v>4158</v>
      </c>
      <c r="I235" s="17" t="str">
        <f>IF($H$1="","Введите курс",Таблица648[[#This Row],[Оптовая цена KRW за 1шт]]/$H$1)</f>
        <v>Введите курс</v>
      </c>
      <c r="J235" s="48"/>
      <c r="K235" s="18">
        <f>Таблица648[[#This Row],[Заказ коробок ]]*Таблица648[[#This Row],[Кол-во шт в коробке]]</f>
        <v>0</v>
      </c>
      <c r="L235" s="54">
        <f>Таблица648[[#This Row],[Общее кол-во шт]]*Таблица648[[#This Row],[Оптовая цена KRW за 1шт]]</f>
        <v>0</v>
      </c>
      <c r="M235" s="19" t="str">
        <f>IFERROR(Таблица648[[#This Row],[Общее кол-во шт]]*Таблица648[[#This Row],[Оптовая цена USD за 1шт]],"")</f>
        <v/>
      </c>
      <c r="N235" s="49"/>
    </row>
    <row r="236" spans="1:14" ht="22.5" customHeight="1">
      <c r="A236" s="44" t="s">
        <v>21438</v>
      </c>
      <c r="B236" s="14">
        <v>8806182578670</v>
      </c>
      <c r="C236" s="50" t="s">
        <v>16786</v>
      </c>
      <c r="D236" s="46" t="s">
        <v>16787</v>
      </c>
      <c r="E236" s="16">
        <v>7700</v>
      </c>
      <c r="F236" s="15">
        <v>0.54</v>
      </c>
      <c r="G236" s="47">
        <v>240</v>
      </c>
      <c r="H236" s="55">
        <f>Таблица648[[#This Row],[Коэфициент стоимости]]*Таблица648[[#This Row],[Розничная цена KRW]]</f>
        <v>4158</v>
      </c>
      <c r="I236" s="17" t="str">
        <f>IF($H$1="","Введите курс",Таблица648[[#This Row],[Оптовая цена KRW за 1шт]]/$H$1)</f>
        <v>Введите курс</v>
      </c>
      <c r="J236" s="48"/>
      <c r="K236" s="18">
        <f>Таблица648[[#This Row],[Заказ коробок ]]*Таблица648[[#This Row],[Кол-во шт в коробке]]</f>
        <v>0</v>
      </c>
      <c r="L236" s="54">
        <f>Таблица648[[#This Row],[Общее кол-во шт]]*Таблица648[[#This Row],[Оптовая цена KRW за 1шт]]</f>
        <v>0</v>
      </c>
      <c r="M236" s="19" t="str">
        <f>IFERROR(Таблица648[[#This Row],[Общее кол-во шт]]*Таблица648[[#This Row],[Оптовая цена USD за 1шт]],"")</f>
        <v/>
      </c>
      <c r="N236" s="49"/>
    </row>
    <row r="237" spans="1:14" ht="22.5" customHeight="1">
      <c r="A237" s="44" t="s">
        <v>21439</v>
      </c>
      <c r="B237" s="14">
        <v>8806182578687</v>
      </c>
      <c r="C237" s="50" t="s">
        <v>21440</v>
      </c>
      <c r="D237" s="46" t="s">
        <v>17198</v>
      </c>
      <c r="E237" s="16">
        <v>5500</v>
      </c>
      <c r="F237" s="15">
        <v>0.54</v>
      </c>
      <c r="G237" s="47">
        <v>240</v>
      </c>
      <c r="H237" s="55">
        <f>Таблица648[[#This Row],[Коэфициент стоимости]]*Таблица648[[#This Row],[Розничная цена KRW]]</f>
        <v>2970</v>
      </c>
      <c r="I237" s="17" t="str">
        <f>IF($H$1="","Введите курс",Таблица648[[#This Row],[Оптовая цена KRW за 1шт]]/$H$1)</f>
        <v>Введите курс</v>
      </c>
      <c r="J237" s="48"/>
      <c r="K237" s="18">
        <f>Таблица648[[#This Row],[Заказ коробок ]]*Таблица648[[#This Row],[Кол-во шт в коробке]]</f>
        <v>0</v>
      </c>
      <c r="L237" s="54">
        <f>Таблица648[[#This Row],[Общее кол-во шт]]*Таблица648[[#This Row],[Оптовая цена KRW за 1шт]]</f>
        <v>0</v>
      </c>
      <c r="M237" s="19" t="str">
        <f>IFERROR(Таблица648[[#This Row],[Общее кол-во шт]]*Таблица648[[#This Row],[Оптовая цена USD за 1шт]],"")</f>
        <v/>
      </c>
      <c r="N237" s="49"/>
    </row>
    <row r="238" spans="1:14" ht="22.5" customHeight="1">
      <c r="A238" s="44" t="s">
        <v>21441</v>
      </c>
      <c r="B238" s="14">
        <v>8806182578045</v>
      </c>
      <c r="C238" s="50" t="s">
        <v>21442</v>
      </c>
      <c r="D238" s="46" t="s">
        <v>21443</v>
      </c>
      <c r="E238" s="16">
        <v>9800</v>
      </c>
      <c r="F238" s="15">
        <v>0.54</v>
      </c>
      <c r="G238" s="47">
        <v>6</v>
      </c>
      <c r="H238" s="55">
        <f>Таблица648[[#This Row],[Коэфициент стоимости]]*Таблица648[[#This Row],[Розничная цена KRW]]</f>
        <v>5292</v>
      </c>
      <c r="I238" s="17" t="str">
        <f>IF($H$1="","Введите курс",Таблица648[[#This Row],[Оптовая цена KRW за 1шт]]/$H$1)</f>
        <v>Введите курс</v>
      </c>
      <c r="J238" s="48"/>
      <c r="K238" s="18">
        <f>Таблица648[[#This Row],[Заказ коробок ]]*Таблица648[[#This Row],[Кол-во шт в коробке]]</f>
        <v>0</v>
      </c>
      <c r="L238" s="54">
        <f>Таблица648[[#This Row],[Общее кол-во шт]]*Таблица648[[#This Row],[Оптовая цена KRW за 1шт]]</f>
        <v>0</v>
      </c>
      <c r="M238" s="19" t="str">
        <f>IFERROR(Таблица648[[#This Row],[Общее кол-во шт]]*Таблица648[[#This Row],[Оптовая цена USD за 1шт]],"")</f>
        <v/>
      </c>
      <c r="N238" s="49"/>
    </row>
    <row r="239" spans="1:14" ht="22.5" customHeight="1">
      <c r="A239" s="44" t="s">
        <v>21444</v>
      </c>
      <c r="B239" s="14">
        <v>8806182578052</v>
      </c>
      <c r="C239" s="50" t="s">
        <v>21445</v>
      </c>
      <c r="D239" s="46" t="s">
        <v>21446</v>
      </c>
      <c r="E239" s="16">
        <v>9800</v>
      </c>
      <c r="F239" s="15">
        <v>0.54</v>
      </c>
      <c r="G239" s="47">
        <v>6</v>
      </c>
      <c r="H239" s="55">
        <f>Таблица648[[#This Row],[Коэфициент стоимости]]*Таблица648[[#This Row],[Розничная цена KRW]]</f>
        <v>5292</v>
      </c>
      <c r="I239" s="17" t="str">
        <f>IF($H$1="","Введите курс",Таблица648[[#This Row],[Оптовая цена KRW за 1шт]]/$H$1)</f>
        <v>Введите курс</v>
      </c>
      <c r="J239" s="48"/>
      <c r="K239" s="18">
        <f>Таблица648[[#This Row],[Заказ коробок ]]*Таблица648[[#This Row],[Кол-во шт в коробке]]</f>
        <v>0</v>
      </c>
      <c r="L239" s="54">
        <f>Таблица648[[#This Row],[Общее кол-во шт]]*Таблица648[[#This Row],[Оптовая цена KRW за 1шт]]</f>
        <v>0</v>
      </c>
      <c r="M239" s="19" t="str">
        <f>IFERROR(Таблица648[[#This Row],[Общее кол-во шт]]*Таблица648[[#This Row],[Оптовая цена USD за 1шт]],"")</f>
        <v/>
      </c>
      <c r="N239" s="49"/>
    </row>
    <row r="240" spans="1:14" ht="22.5" customHeight="1">
      <c r="A240" s="44" t="s">
        <v>21447</v>
      </c>
      <c r="B240" s="14">
        <v>8806182578069</v>
      </c>
      <c r="C240" s="50" t="s">
        <v>21448</v>
      </c>
      <c r="D240" s="46" t="s">
        <v>21449</v>
      </c>
      <c r="E240" s="16">
        <v>9800</v>
      </c>
      <c r="F240" s="15">
        <v>0.54</v>
      </c>
      <c r="G240" s="47">
        <v>6</v>
      </c>
      <c r="H240" s="55">
        <f>Таблица648[[#This Row],[Коэфициент стоимости]]*Таблица648[[#This Row],[Розничная цена KRW]]</f>
        <v>5292</v>
      </c>
      <c r="I240" s="17" t="str">
        <f>IF($H$1="","Введите курс",Таблица648[[#This Row],[Оптовая цена KRW за 1шт]]/$H$1)</f>
        <v>Введите курс</v>
      </c>
      <c r="J240" s="48"/>
      <c r="K240" s="18">
        <f>Таблица648[[#This Row],[Заказ коробок ]]*Таблица648[[#This Row],[Кол-во шт в коробке]]</f>
        <v>0</v>
      </c>
      <c r="L240" s="54">
        <f>Таблица648[[#This Row],[Общее кол-во шт]]*Таблица648[[#This Row],[Оптовая цена KRW за 1шт]]</f>
        <v>0</v>
      </c>
      <c r="M240" s="19" t="str">
        <f>IFERROR(Таблица648[[#This Row],[Общее кол-во шт]]*Таблица648[[#This Row],[Оптовая цена USD за 1шт]],"")</f>
        <v/>
      </c>
      <c r="N240" s="49"/>
    </row>
    <row r="241" spans="1:14" ht="22.5" customHeight="1">
      <c r="A241" s="44" t="s">
        <v>21450</v>
      </c>
      <c r="B241" s="14">
        <v>8806182578083</v>
      </c>
      <c r="C241" s="50" t="s">
        <v>21451</v>
      </c>
      <c r="D241" s="46" t="s">
        <v>21452</v>
      </c>
      <c r="E241" s="16">
        <v>9800</v>
      </c>
      <c r="F241" s="15">
        <v>0.54</v>
      </c>
      <c r="G241" s="47">
        <v>6</v>
      </c>
      <c r="H241" s="55">
        <f>Таблица648[[#This Row],[Коэфициент стоимости]]*Таблица648[[#This Row],[Розничная цена KRW]]</f>
        <v>5292</v>
      </c>
      <c r="I241" s="17" t="str">
        <f>IF($H$1="","Введите курс",Таблица648[[#This Row],[Оптовая цена KRW за 1шт]]/$H$1)</f>
        <v>Введите курс</v>
      </c>
      <c r="J241" s="48"/>
      <c r="K241" s="18">
        <f>Таблица648[[#This Row],[Заказ коробок ]]*Таблица648[[#This Row],[Кол-во шт в коробке]]</f>
        <v>0</v>
      </c>
      <c r="L241" s="54">
        <f>Таблица648[[#This Row],[Общее кол-во шт]]*Таблица648[[#This Row],[Оптовая цена KRW за 1шт]]</f>
        <v>0</v>
      </c>
      <c r="M241" s="19" t="str">
        <f>IFERROR(Таблица648[[#This Row],[Общее кол-во шт]]*Таблица648[[#This Row],[Оптовая цена USD за 1шт]],"")</f>
        <v/>
      </c>
      <c r="N241" s="49"/>
    </row>
    <row r="242" spans="1:14" ht="22.5" customHeight="1">
      <c r="A242" s="44" t="s">
        <v>21453</v>
      </c>
      <c r="B242" s="14">
        <v>8806182578090</v>
      </c>
      <c r="C242" s="50" t="s">
        <v>21454</v>
      </c>
      <c r="D242" s="46" t="s">
        <v>21455</v>
      </c>
      <c r="E242" s="16">
        <v>9800</v>
      </c>
      <c r="F242" s="15">
        <v>0.54</v>
      </c>
      <c r="G242" s="47">
        <v>6</v>
      </c>
      <c r="H242" s="55">
        <f>Таблица648[[#This Row],[Коэфициент стоимости]]*Таблица648[[#This Row],[Розничная цена KRW]]</f>
        <v>5292</v>
      </c>
      <c r="I242" s="17" t="str">
        <f>IF($H$1="","Введите курс",Таблица648[[#This Row],[Оптовая цена KRW за 1шт]]/$H$1)</f>
        <v>Введите курс</v>
      </c>
      <c r="J242" s="48"/>
      <c r="K242" s="18">
        <f>Таблица648[[#This Row],[Заказ коробок ]]*Таблица648[[#This Row],[Кол-во шт в коробке]]</f>
        <v>0</v>
      </c>
      <c r="L242" s="54">
        <f>Таблица648[[#This Row],[Общее кол-во шт]]*Таблица648[[#This Row],[Оптовая цена KRW за 1шт]]</f>
        <v>0</v>
      </c>
      <c r="M242" s="19" t="str">
        <f>IFERROR(Таблица648[[#This Row],[Общее кол-во шт]]*Таблица648[[#This Row],[Оптовая цена USD за 1шт]],"")</f>
        <v/>
      </c>
      <c r="N242" s="49"/>
    </row>
    <row r="243" spans="1:14" ht="22.5" customHeight="1">
      <c r="A243" s="44" t="s">
        <v>21456</v>
      </c>
      <c r="B243" s="14">
        <v>8806182578113</v>
      </c>
      <c r="C243" s="50" t="s">
        <v>21457</v>
      </c>
      <c r="D243" s="46" t="s">
        <v>21458</v>
      </c>
      <c r="E243" s="16">
        <v>9800</v>
      </c>
      <c r="F243" s="15">
        <v>0.54</v>
      </c>
      <c r="G243" s="47">
        <v>6</v>
      </c>
      <c r="H243" s="55">
        <f>Таблица648[[#This Row],[Коэфициент стоимости]]*Таблица648[[#This Row],[Розничная цена KRW]]</f>
        <v>5292</v>
      </c>
      <c r="I243" s="17" t="str">
        <f>IF($H$1="","Введите курс",Таблица648[[#This Row],[Оптовая цена KRW за 1шт]]/$H$1)</f>
        <v>Введите курс</v>
      </c>
      <c r="J243" s="48"/>
      <c r="K243" s="18">
        <f>Таблица648[[#This Row],[Заказ коробок ]]*Таблица648[[#This Row],[Кол-во шт в коробке]]</f>
        <v>0</v>
      </c>
      <c r="L243" s="54">
        <f>Таблица648[[#This Row],[Общее кол-во шт]]*Таблица648[[#This Row],[Оптовая цена KRW за 1шт]]</f>
        <v>0</v>
      </c>
      <c r="M243" s="19" t="str">
        <f>IFERROR(Таблица648[[#This Row],[Общее кол-во шт]]*Таблица648[[#This Row],[Оптовая цена USD за 1шт]],"")</f>
        <v/>
      </c>
      <c r="N243" s="49"/>
    </row>
    <row r="244" spans="1:14" ht="22.5" customHeight="1">
      <c r="A244" s="44" t="s">
        <v>21459</v>
      </c>
      <c r="B244" s="14">
        <v>8806182578120</v>
      </c>
      <c r="C244" s="50" t="s">
        <v>21460</v>
      </c>
      <c r="D244" s="46" t="s">
        <v>21461</v>
      </c>
      <c r="E244" s="16">
        <v>9800</v>
      </c>
      <c r="F244" s="15">
        <v>0.54</v>
      </c>
      <c r="G244" s="47">
        <v>6</v>
      </c>
      <c r="H244" s="55">
        <f>Таблица648[[#This Row],[Коэфициент стоимости]]*Таблица648[[#This Row],[Розничная цена KRW]]</f>
        <v>5292</v>
      </c>
      <c r="I244" s="17" t="str">
        <f>IF($H$1="","Введите курс",Таблица648[[#This Row],[Оптовая цена KRW за 1шт]]/$H$1)</f>
        <v>Введите курс</v>
      </c>
      <c r="J244" s="48"/>
      <c r="K244" s="18">
        <f>Таблица648[[#This Row],[Заказ коробок ]]*Таблица648[[#This Row],[Кол-во шт в коробке]]</f>
        <v>0</v>
      </c>
      <c r="L244" s="54">
        <f>Таблица648[[#This Row],[Общее кол-во шт]]*Таблица648[[#This Row],[Оптовая цена KRW за 1шт]]</f>
        <v>0</v>
      </c>
      <c r="M244" s="19" t="str">
        <f>IFERROR(Таблица648[[#This Row],[Общее кол-во шт]]*Таблица648[[#This Row],[Оптовая цена USD за 1шт]],"")</f>
        <v/>
      </c>
      <c r="N244" s="49"/>
    </row>
    <row r="245" spans="1:14" ht="22.5" customHeight="1">
      <c r="A245" s="44" t="s">
        <v>21462</v>
      </c>
      <c r="B245" s="14">
        <v>8806182578137</v>
      </c>
      <c r="C245" s="50" t="s">
        <v>21463</v>
      </c>
      <c r="D245" s="46" t="s">
        <v>21464</v>
      </c>
      <c r="E245" s="16">
        <v>9800</v>
      </c>
      <c r="F245" s="15">
        <v>0.54</v>
      </c>
      <c r="G245" s="47">
        <v>6</v>
      </c>
      <c r="H245" s="55">
        <f>Таблица648[[#This Row],[Коэфициент стоимости]]*Таблица648[[#This Row],[Розничная цена KRW]]</f>
        <v>5292</v>
      </c>
      <c r="I245" s="17" t="str">
        <f>IF($H$1="","Введите курс",Таблица648[[#This Row],[Оптовая цена KRW за 1шт]]/$H$1)</f>
        <v>Введите курс</v>
      </c>
      <c r="J245" s="48"/>
      <c r="K245" s="18">
        <f>Таблица648[[#This Row],[Заказ коробок ]]*Таблица648[[#This Row],[Кол-во шт в коробке]]</f>
        <v>0</v>
      </c>
      <c r="L245" s="54">
        <f>Таблица648[[#This Row],[Общее кол-во шт]]*Таблица648[[#This Row],[Оптовая цена KRW за 1шт]]</f>
        <v>0</v>
      </c>
      <c r="M245" s="19" t="str">
        <f>IFERROR(Таблица648[[#This Row],[Общее кол-во шт]]*Таблица648[[#This Row],[Оптовая цена USD за 1шт]],"")</f>
        <v/>
      </c>
      <c r="N245" s="49"/>
    </row>
    <row r="246" spans="1:14" ht="22.5" customHeight="1">
      <c r="A246" s="44" t="s">
        <v>21465</v>
      </c>
      <c r="B246" s="14">
        <v>8806182578144</v>
      </c>
      <c r="C246" s="50" t="s">
        <v>21466</v>
      </c>
      <c r="D246" s="46" t="s">
        <v>21467</v>
      </c>
      <c r="E246" s="16">
        <v>9800</v>
      </c>
      <c r="F246" s="15">
        <v>0.54</v>
      </c>
      <c r="G246" s="47">
        <v>6</v>
      </c>
      <c r="H246" s="55">
        <f>Таблица648[[#This Row],[Коэфициент стоимости]]*Таблица648[[#This Row],[Розничная цена KRW]]</f>
        <v>5292</v>
      </c>
      <c r="I246" s="17" t="str">
        <f>IF($H$1="","Введите курс",Таблица648[[#This Row],[Оптовая цена KRW за 1шт]]/$H$1)</f>
        <v>Введите курс</v>
      </c>
      <c r="J246" s="48"/>
      <c r="K246" s="18">
        <f>Таблица648[[#This Row],[Заказ коробок ]]*Таблица648[[#This Row],[Кол-во шт в коробке]]</f>
        <v>0</v>
      </c>
      <c r="L246" s="54">
        <f>Таблица648[[#This Row],[Общее кол-во шт]]*Таблица648[[#This Row],[Оптовая цена KRW за 1шт]]</f>
        <v>0</v>
      </c>
      <c r="M246" s="19" t="str">
        <f>IFERROR(Таблица648[[#This Row],[Общее кол-во шт]]*Таблица648[[#This Row],[Оптовая цена USD за 1шт]],"")</f>
        <v/>
      </c>
      <c r="N246" s="49"/>
    </row>
    <row r="247" spans="1:14" ht="22.5" customHeight="1">
      <c r="A247" s="44" t="s">
        <v>21468</v>
      </c>
      <c r="B247" s="14">
        <v>8806182578151</v>
      </c>
      <c r="C247" s="50" t="s">
        <v>21469</v>
      </c>
      <c r="D247" s="46" t="s">
        <v>21470</v>
      </c>
      <c r="E247" s="16">
        <v>9800</v>
      </c>
      <c r="F247" s="15">
        <v>0.54</v>
      </c>
      <c r="G247" s="47">
        <v>6</v>
      </c>
      <c r="H247" s="55">
        <f>Таблица648[[#This Row],[Коэфициент стоимости]]*Таблица648[[#This Row],[Розничная цена KRW]]</f>
        <v>5292</v>
      </c>
      <c r="I247" s="17" t="str">
        <f>IF($H$1="","Введите курс",Таблица648[[#This Row],[Оптовая цена KRW за 1шт]]/$H$1)</f>
        <v>Введите курс</v>
      </c>
      <c r="J247" s="48"/>
      <c r="K247" s="18">
        <f>Таблица648[[#This Row],[Заказ коробок ]]*Таблица648[[#This Row],[Кол-во шт в коробке]]</f>
        <v>0</v>
      </c>
      <c r="L247" s="54">
        <f>Таблица648[[#This Row],[Общее кол-во шт]]*Таблица648[[#This Row],[Оптовая цена KRW за 1шт]]</f>
        <v>0</v>
      </c>
      <c r="M247" s="19" t="str">
        <f>IFERROR(Таблица648[[#This Row],[Общее кол-во шт]]*Таблица648[[#This Row],[Оптовая цена USD за 1шт]],"")</f>
        <v/>
      </c>
      <c r="N247" s="49"/>
    </row>
    <row r="248" spans="1:14" ht="22.5" customHeight="1">
      <c r="A248" s="44" t="s">
        <v>21471</v>
      </c>
      <c r="B248" s="14">
        <v>8806182577918</v>
      </c>
      <c r="C248" s="50" t="s">
        <v>16788</v>
      </c>
      <c r="D248" s="46" t="s">
        <v>16789</v>
      </c>
      <c r="E248" s="16">
        <v>23000</v>
      </c>
      <c r="F248" s="15">
        <v>0.54</v>
      </c>
      <c r="G248" s="47">
        <v>60</v>
      </c>
      <c r="H248" s="55">
        <f>Таблица648[[#This Row],[Коэфициент стоимости]]*Таблица648[[#This Row],[Розничная цена KRW]]</f>
        <v>12420</v>
      </c>
      <c r="I248" s="17" t="str">
        <f>IF($H$1="","Введите курс",Таблица648[[#This Row],[Оптовая цена KRW за 1шт]]/$H$1)</f>
        <v>Введите курс</v>
      </c>
      <c r="J248" s="48"/>
      <c r="K248" s="18">
        <f>Таблица648[[#This Row],[Заказ коробок ]]*Таблица648[[#This Row],[Кол-во шт в коробке]]</f>
        <v>0</v>
      </c>
      <c r="L248" s="54">
        <f>Таблица648[[#This Row],[Общее кол-во шт]]*Таблица648[[#This Row],[Оптовая цена KRW за 1шт]]</f>
        <v>0</v>
      </c>
      <c r="M248" s="19" t="str">
        <f>IFERROR(Таблица648[[#This Row],[Общее кол-во шт]]*Таблица648[[#This Row],[Оптовая цена USD за 1шт]],"")</f>
        <v/>
      </c>
      <c r="N248" s="49"/>
    </row>
    <row r="249" spans="1:14" ht="22.5" customHeight="1">
      <c r="A249" s="44" t="s">
        <v>21472</v>
      </c>
      <c r="B249" s="14">
        <v>8806182577901</v>
      </c>
      <c r="C249" s="50" t="s">
        <v>16790</v>
      </c>
      <c r="D249" s="46" t="s">
        <v>16791</v>
      </c>
      <c r="E249" s="16">
        <v>23000</v>
      </c>
      <c r="F249" s="15">
        <v>0.54</v>
      </c>
      <c r="G249" s="47">
        <v>60</v>
      </c>
      <c r="H249" s="55">
        <f>Таблица648[[#This Row],[Коэфициент стоимости]]*Таблица648[[#This Row],[Розничная цена KRW]]</f>
        <v>12420</v>
      </c>
      <c r="I249" s="17" t="str">
        <f>IF($H$1="","Введите курс",Таблица648[[#This Row],[Оптовая цена KRW за 1шт]]/$H$1)</f>
        <v>Введите курс</v>
      </c>
      <c r="J249" s="48"/>
      <c r="K249" s="18">
        <f>Таблица648[[#This Row],[Заказ коробок ]]*Таблица648[[#This Row],[Кол-во шт в коробке]]</f>
        <v>0</v>
      </c>
      <c r="L249" s="54">
        <f>Таблица648[[#This Row],[Общее кол-во шт]]*Таблица648[[#This Row],[Оптовая цена KRW за 1шт]]</f>
        <v>0</v>
      </c>
      <c r="M249" s="19" t="str">
        <f>IFERROR(Таблица648[[#This Row],[Общее кол-во шт]]*Таблица648[[#This Row],[Оптовая цена USD за 1шт]],"")</f>
        <v/>
      </c>
      <c r="N249" s="49"/>
    </row>
    <row r="250" spans="1:14" ht="22.5" customHeight="1">
      <c r="A250" s="44" t="s">
        <v>21473</v>
      </c>
      <c r="B250" s="14">
        <v>8806182577925</v>
      </c>
      <c r="C250" s="50" t="s">
        <v>16792</v>
      </c>
      <c r="D250" s="46" t="s">
        <v>16793</v>
      </c>
      <c r="E250" s="16">
        <v>13000</v>
      </c>
      <c r="F250" s="15">
        <v>0.54</v>
      </c>
      <c r="G250" s="47">
        <v>40</v>
      </c>
      <c r="H250" s="55">
        <f>Таблица648[[#This Row],[Коэфициент стоимости]]*Таблица648[[#This Row],[Розничная цена KRW]]</f>
        <v>7020.0000000000009</v>
      </c>
      <c r="I250" s="17" t="str">
        <f>IF($H$1="","Введите курс",Таблица648[[#This Row],[Оптовая цена KRW за 1шт]]/$H$1)</f>
        <v>Введите курс</v>
      </c>
      <c r="J250" s="48"/>
      <c r="K250" s="18">
        <f>Таблица648[[#This Row],[Заказ коробок ]]*Таблица648[[#This Row],[Кол-во шт в коробке]]</f>
        <v>0</v>
      </c>
      <c r="L250" s="54">
        <f>Таблица648[[#This Row],[Общее кол-во шт]]*Таблица648[[#This Row],[Оптовая цена KRW за 1шт]]</f>
        <v>0</v>
      </c>
      <c r="M250" s="19" t="str">
        <f>IFERROR(Таблица648[[#This Row],[Общее кол-во шт]]*Таблица648[[#This Row],[Оптовая цена USD за 1шт]],"")</f>
        <v/>
      </c>
      <c r="N250" s="49"/>
    </row>
    <row r="251" spans="1:14" ht="22.5" customHeight="1">
      <c r="A251" s="44" t="s">
        <v>21474</v>
      </c>
      <c r="B251" s="14">
        <v>8806182577932</v>
      </c>
      <c r="C251" s="50" t="s">
        <v>16794</v>
      </c>
      <c r="D251" s="46" t="s">
        <v>16795</v>
      </c>
      <c r="E251" s="16">
        <v>13000</v>
      </c>
      <c r="F251" s="15">
        <v>0.54</v>
      </c>
      <c r="G251" s="47">
        <v>40</v>
      </c>
      <c r="H251" s="55">
        <f>Таблица648[[#This Row],[Коэфициент стоимости]]*Таблица648[[#This Row],[Розничная цена KRW]]</f>
        <v>7020.0000000000009</v>
      </c>
      <c r="I251" s="17" t="str">
        <f>IF($H$1="","Введите курс",Таблица648[[#This Row],[Оптовая цена KRW за 1шт]]/$H$1)</f>
        <v>Введите курс</v>
      </c>
      <c r="J251" s="48"/>
      <c r="K251" s="18">
        <f>Таблица648[[#This Row],[Заказ коробок ]]*Таблица648[[#This Row],[Кол-во шт в коробке]]</f>
        <v>0</v>
      </c>
      <c r="L251" s="54">
        <f>Таблица648[[#This Row],[Общее кол-во шт]]*Таблица648[[#This Row],[Оптовая цена KRW за 1шт]]</f>
        <v>0</v>
      </c>
      <c r="M251" s="19" t="str">
        <f>IFERROR(Таблица648[[#This Row],[Общее кол-во шт]]*Таблица648[[#This Row],[Оптовая цена USD за 1шт]],"")</f>
        <v/>
      </c>
      <c r="N251" s="49"/>
    </row>
    <row r="252" spans="1:14" ht="22.5" customHeight="1">
      <c r="A252" s="44" t="s">
        <v>21475</v>
      </c>
      <c r="B252" s="14">
        <v>8806182577857</v>
      </c>
      <c r="C252" s="50" t="s">
        <v>16796</v>
      </c>
      <c r="D252" s="46" t="s">
        <v>16797</v>
      </c>
      <c r="E252" s="16">
        <v>19800</v>
      </c>
      <c r="F252" s="15">
        <v>0.54</v>
      </c>
      <c r="G252" s="47">
        <v>40</v>
      </c>
      <c r="H252" s="55">
        <f>Таблица648[[#This Row],[Коэфициент стоимости]]*Таблица648[[#This Row],[Розничная цена KRW]]</f>
        <v>10692</v>
      </c>
      <c r="I252" s="17" t="str">
        <f>IF($H$1="","Введите курс",Таблица648[[#This Row],[Оптовая цена KRW за 1шт]]/$H$1)</f>
        <v>Введите курс</v>
      </c>
      <c r="J252" s="48"/>
      <c r="K252" s="18">
        <f>Таблица648[[#This Row],[Заказ коробок ]]*Таблица648[[#This Row],[Кол-во шт в коробке]]</f>
        <v>0</v>
      </c>
      <c r="L252" s="54">
        <f>Таблица648[[#This Row],[Общее кол-во шт]]*Таблица648[[#This Row],[Оптовая цена KRW за 1шт]]</f>
        <v>0</v>
      </c>
      <c r="M252" s="19" t="str">
        <f>IFERROR(Таблица648[[#This Row],[Общее кол-во шт]]*Таблица648[[#This Row],[Оптовая цена USD за 1шт]],"")</f>
        <v/>
      </c>
      <c r="N252" s="49"/>
    </row>
    <row r="253" spans="1:14" ht="22.5" customHeight="1">
      <c r="A253" s="44" t="s">
        <v>21476</v>
      </c>
      <c r="B253" s="14">
        <v>8806182576270</v>
      </c>
      <c r="C253" s="50" t="s">
        <v>16798</v>
      </c>
      <c r="D253" s="46" t="s">
        <v>16799</v>
      </c>
      <c r="E253" s="16">
        <v>3300</v>
      </c>
      <c r="F253" s="15">
        <v>0.54</v>
      </c>
      <c r="G253" s="47">
        <v>120</v>
      </c>
      <c r="H253" s="55">
        <f>Таблица648[[#This Row],[Коэфициент стоимости]]*Таблица648[[#This Row],[Розничная цена KRW]]</f>
        <v>1782.0000000000002</v>
      </c>
      <c r="I253" s="17" t="str">
        <f>IF($H$1="","Введите курс",Таблица648[[#This Row],[Оптовая цена KRW за 1шт]]/$H$1)</f>
        <v>Введите курс</v>
      </c>
      <c r="J253" s="48"/>
      <c r="K253" s="18">
        <f>Таблица648[[#This Row],[Заказ коробок ]]*Таблица648[[#This Row],[Кол-во шт в коробке]]</f>
        <v>0</v>
      </c>
      <c r="L253" s="54">
        <f>Таблица648[[#This Row],[Общее кол-во шт]]*Таблица648[[#This Row],[Оптовая цена KRW за 1шт]]</f>
        <v>0</v>
      </c>
      <c r="M253" s="19" t="str">
        <f>IFERROR(Таблица648[[#This Row],[Общее кол-во шт]]*Таблица648[[#This Row],[Оптовая цена USD за 1шт]],"")</f>
        <v/>
      </c>
      <c r="N253" s="49"/>
    </row>
    <row r="254" spans="1:14" ht="22.5" customHeight="1">
      <c r="A254" s="44" t="s">
        <v>21477</v>
      </c>
      <c r="B254" s="14">
        <v>8806182576263</v>
      </c>
      <c r="C254" s="50" t="s">
        <v>16800</v>
      </c>
      <c r="D254" s="46" t="s">
        <v>16801</v>
      </c>
      <c r="E254" s="16">
        <v>3300</v>
      </c>
      <c r="F254" s="15">
        <v>0.54</v>
      </c>
      <c r="G254" s="47">
        <v>120</v>
      </c>
      <c r="H254" s="55">
        <f>Таблица648[[#This Row],[Коэфициент стоимости]]*Таблица648[[#This Row],[Розничная цена KRW]]</f>
        <v>1782.0000000000002</v>
      </c>
      <c r="I254" s="17" t="str">
        <f>IF($H$1="","Введите курс",Таблица648[[#This Row],[Оптовая цена KRW за 1шт]]/$H$1)</f>
        <v>Введите курс</v>
      </c>
      <c r="J254" s="48"/>
      <c r="K254" s="18">
        <f>Таблица648[[#This Row],[Заказ коробок ]]*Таблица648[[#This Row],[Кол-во шт в коробке]]</f>
        <v>0</v>
      </c>
      <c r="L254" s="54">
        <f>Таблица648[[#This Row],[Общее кол-во шт]]*Таблица648[[#This Row],[Оптовая цена KRW за 1шт]]</f>
        <v>0</v>
      </c>
      <c r="M254" s="19" t="str">
        <f>IFERROR(Таблица648[[#This Row],[Общее кол-во шт]]*Таблица648[[#This Row],[Оптовая цена USD за 1шт]],"")</f>
        <v/>
      </c>
      <c r="N254" s="49"/>
    </row>
    <row r="255" spans="1:14" ht="22.5" customHeight="1">
      <c r="A255" s="44" t="s">
        <v>21478</v>
      </c>
      <c r="B255" s="14">
        <v>8806182576256</v>
      </c>
      <c r="C255" s="50" t="s">
        <v>16802</v>
      </c>
      <c r="D255" s="46" t="s">
        <v>16803</v>
      </c>
      <c r="E255" s="16">
        <v>3300</v>
      </c>
      <c r="F255" s="15">
        <v>0.54</v>
      </c>
      <c r="G255" s="47">
        <v>120</v>
      </c>
      <c r="H255" s="55">
        <f>Таблица648[[#This Row],[Коэфициент стоимости]]*Таблица648[[#This Row],[Розничная цена KRW]]</f>
        <v>1782.0000000000002</v>
      </c>
      <c r="I255" s="17" t="str">
        <f>IF($H$1="","Введите курс",Таблица648[[#This Row],[Оптовая цена KRW за 1шт]]/$H$1)</f>
        <v>Введите курс</v>
      </c>
      <c r="J255" s="48"/>
      <c r="K255" s="18">
        <f>Таблица648[[#This Row],[Заказ коробок ]]*Таблица648[[#This Row],[Кол-во шт в коробке]]</f>
        <v>0</v>
      </c>
      <c r="L255" s="54">
        <f>Таблица648[[#This Row],[Общее кол-во шт]]*Таблица648[[#This Row],[Оптовая цена KRW за 1шт]]</f>
        <v>0</v>
      </c>
      <c r="M255" s="19" t="str">
        <f>IFERROR(Таблица648[[#This Row],[Общее кол-во шт]]*Таблица648[[#This Row],[Оптовая цена USD за 1шт]],"")</f>
        <v/>
      </c>
      <c r="N255" s="49"/>
    </row>
    <row r="256" spans="1:14" ht="22.5" customHeight="1">
      <c r="A256" s="44" t="s">
        <v>21479</v>
      </c>
      <c r="B256" s="14">
        <v>8806182576249</v>
      </c>
      <c r="C256" s="50" t="s">
        <v>16804</v>
      </c>
      <c r="D256" s="46" t="s">
        <v>16805</v>
      </c>
      <c r="E256" s="16">
        <v>3300</v>
      </c>
      <c r="F256" s="15">
        <v>0.54</v>
      </c>
      <c r="G256" s="47">
        <v>120</v>
      </c>
      <c r="H256" s="55">
        <f>Таблица648[[#This Row],[Коэфициент стоимости]]*Таблица648[[#This Row],[Розничная цена KRW]]</f>
        <v>1782.0000000000002</v>
      </c>
      <c r="I256" s="17" t="str">
        <f>IF($H$1="","Введите курс",Таблица648[[#This Row],[Оптовая цена KRW за 1шт]]/$H$1)</f>
        <v>Введите курс</v>
      </c>
      <c r="J256" s="48"/>
      <c r="K256" s="18">
        <f>Таблица648[[#This Row],[Заказ коробок ]]*Таблица648[[#This Row],[Кол-во шт в коробке]]</f>
        <v>0</v>
      </c>
      <c r="L256" s="54">
        <f>Таблица648[[#This Row],[Общее кол-во шт]]*Таблица648[[#This Row],[Оптовая цена KRW за 1шт]]</f>
        <v>0</v>
      </c>
      <c r="M256" s="19" t="str">
        <f>IFERROR(Таблица648[[#This Row],[Общее кол-во шт]]*Таблица648[[#This Row],[Оптовая цена USD за 1шт]],"")</f>
        <v/>
      </c>
      <c r="N256" s="49"/>
    </row>
    <row r="257" spans="1:14" ht="22.5" customHeight="1">
      <c r="A257" s="44" t="s">
        <v>21480</v>
      </c>
      <c r="B257" s="14">
        <v>8806182576232</v>
      </c>
      <c r="C257" s="50" t="s">
        <v>16806</v>
      </c>
      <c r="D257" s="46" t="s">
        <v>16807</v>
      </c>
      <c r="E257" s="16">
        <v>3300</v>
      </c>
      <c r="F257" s="15">
        <v>0.54</v>
      </c>
      <c r="G257" s="47">
        <v>120</v>
      </c>
      <c r="H257" s="55">
        <f>Таблица648[[#This Row],[Коэфициент стоимости]]*Таблица648[[#This Row],[Розничная цена KRW]]</f>
        <v>1782.0000000000002</v>
      </c>
      <c r="I257" s="17" t="str">
        <f>IF($H$1="","Введите курс",Таблица648[[#This Row],[Оптовая цена KRW за 1шт]]/$H$1)</f>
        <v>Введите курс</v>
      </c>
      <c r="J257" s="48"/>
      <c r="K257" s="18">
        <f>Таблица648[[#This Row],[Заказ коробок ]]*Таблица648[[#This Row],[Кол-во шт в коробке]]</f>
        <v>0</v>
      </c>
      <c r="L257" s="54">
        <f>Таблица648[[#This Row],[Общее кол-во шт]]*Таблица648[[#This Row],[Оптовая цена KRW за 1шт]]</f>
        <v>0</v>
      </c>
      <c r="M257" s="19" t="str">
        <f>IFERROR(Таблица648[[#This Row],[Общее кол-во шт]]*Таблица648[[#This Row],[Оптовая цена USD за 1шт]],"")</f>
        <v/>
      </c>
      <c r="N257" s="49"/>
    </row>
    <row r="258" spans="1:14" ht="22.5" customHeight="1">
      <c r="A258" s="44" t="s">
        <v>21481</v>
      </c>
      <c r="B258" s="14">
        <v>8806182576225</v>
      </c>
      <c r="C258" s="50" t="s">
        <v>16808</v>
      </c>
      <c r="D258" s="46" t="s">
        <v>16809</v>
      </c>
      <c r="E258" s="16">
        <v>3300</v>
      </c>
      <c r="F258" s="15">
        <v>0.54</v>
      </c>
      <c r="G258" s="47">
        <v>120</v>
      </c>
      <c r="H258" s="55">
        <f>Таблица648[[#This Row],[Коэфициент стоимости]]*Таблица648[[#This Row],[Розничная цена KRW]]</f>
        <v>1782.0000000000002</v>
      </c>
      <c r="I258" s="17" t="str">
        <f>IF($H$1="","Введите курс",Таблица648[[#This Row],[Оптовая цена KRW за 1шт]]/$H$1)</f>
        <v>Введите курс</v>
      </c>
      <c r="J258" s="48"/>
      <c r="K258" s="18">
        <f>Таблица648[[#This Row],[Заказ коробок ]]*Таблица648[[#This Row],[Кол-во шт в коробке]]</f>
        <v>0</v>
      </c>
      <c r="L258" s="54">
        <f>Таблица648[[#This Row],[Общее кол-во шт]]*Таблица648[[#This Row],[Оптовая цена KRW за 1шт]]</f>
        <v>0</v>
      </c>
      <c r="M258" s="19" t="str">
        <f>IFERROR(Таблица648[[#This Row],[Общее кол-во шт]]*Таблица648[[#This Row],[Оптовая цена USD за 1шт]],"")</f>
        <v/>
      </c>
      <c r="N258" s="49"/>
    </row>
    <row r="259" spans="1:14" ht="22.5" customHeight="1">
      <c r="A259" s="44" t="s">
        <v>21482</v>
      </c>
      <c r="B259" s="14">
        <v>8806182576218</v>
      </c>
      <c r="C259" s="50" t="s">
        <v>16810</v>
      </c>
      <c r="D259" s="46" t="s">
        <v>16811</v>
      </c>
      <c r="E259" s="16">
        <v>3300</v>
      </c>
      <c r="F259" s="15">
        <v>0.54</v>
      </c>
      <c r="G259" s="47">
        <v>120</v>
      </c>
      <c r="H259" s="55">
        <f>Таблица648[[#This Row],[Коэфициент стоимости]]*Таблица648[[#This Row],[Розничная цена KRW]]</f>
        <v>1782.0000000000002</v>
      </c>
      <c r="I259" s="17" t="str">
        <f>IF($H$1="","Введите курс",Таблица648[[#This Row],[Оптовая цена KRW за 1шт]]/$H$1)</f>
        <v>Введите курс</v>
      </c>
      <c r="J259" s="48"/>
      <c r="K259" s="18">
        <f>Таблица648[[#This Row],[Заказ коробок ]]*Таблица648[[#This Row],[Кол-во шт в коробке]]</f>
        <v>0</v>
      </c>
      <c r="L259" s="54">
        <f>Таблица648[[#This Row],[Общее кол-во шт]]*Таблица648[[#This Row],[Оптовая цена KRW за 1шт]]</f>
        <v>0</v>
      </c>
      <c r="M259" s="19" t="str">
        <f>IFERROR(Таблица648[[#This Row],[Общее кол-во шт]]*Таблица648[[#This Row],[Оптовая цена USD за 1шт]],"")</f>
        <v/>
      </c>
      <c r="N259" s="49"/>
    </row>
    <row r="260" spans="1:14" ht="22.5" customHeight="1">
      <c r="A260" s="44" t="s">
        <v>21483</v>
      </c>
      <c r="B260" s="14">
        <v>8806182576201</v>
      </c>
      <c r="C260" s="50" t="s">
        <v>16812</v>
      </c>
      <c r="D260" s="46" t="s">
        <v>16813</v>
      </c>
      <c r="E260" s="16">
        <v>3300</v>
      </c>
      <c r="F260" s="15">
        <v>0.54</v>
      </c>
      <c r="G260" s="47">
        <v>120</v>
      </c>
      <c r="H260" s="55">
        <f>Таблица648[[#This Row],[Коэфициент стоимости]]*Таблица648[[#This Row],[Розничная цена KRW]]</f>
        <v>1782.0000000000002</v>
      </c>
      <c r="I260" s="17" t="str">
        <f>IF($H$1="","Введите курс",Таблица648[[#This Row],[Оптовая цена KRW за 1шт]]/$H$1)</f>
        <v>Введите курс</v>
      </c>
      <c r="J260" s="48"/>
      <c r="K260" s="18">
        <f>Таблица648[[#This Row],[Заказ коробок ]]*Таблица648[[#This Row],[Кол-во шт в коробке]]</f>
        <v>0</v>
      </c>
      <c r="L260" s="54">
        <f>Таблица648[[#This Row],[Общее кол-во шт]]*Таблица648[[#This Row],[Оптовая цена KRW за 1шт]]</f>
        <v>0</v>
      </c>
      <c r="M260" s="19" t="str">
        <f>IFERROR(Таблица648[[#This Row],[Общее кол-во шт]]*Таблица648[[#This Row],[Оптовая цена USD за 1шт]],"")</f>
        <v/>
      </c>
      <c r="N260" s="49"/>
    </row>
    <row r="261" spans="1:14" ht="22.5" customHeight="1">
      <c r="A261" s="44" t="s">
        <v>21484</v>
      </c>
      <c r="B261" s="14">
        <v>8806182576195</v>
      </c>
      <c r="C261" s="50" t="s">
        <v>16814</v>
      </c>
      <c r="D261" s="46" t="s">
        <v>16815</v>
      </c>
      <c r="E261" s="16">
        <v>3300</v>
      </c>
      <c r="F261" s="15">
        <v>0.54</v>
      </c>
      <c r="G261" s="47">
        <v>120</v>
      </c>
      <c r="H261" s="55">
        <f>Таблица648[[#This Row],[Коэфициент стоимости]]*Таблица648[[#This Row],[Розничная цена KRW]]</f>
        <v>1782.0000000000002</v>
      </c>
      <c r="I261" s="17" t="str">
        <f>IF($H$1="","Введите курс",Таблица648[[#This Row],[Оптовая цена KRW за 1шт]]/$H$1)</f>
        <v>Введите курс</v>
      </c>
      <c r="J261" s="48"/>
      <c r="K261" s="18">
        <f>Таблица648[[#This Row],[Заказ коробок ]]*Таблица648[[#This Row],[Кол-во шт в коробке]]</f>
        <v>0</v>
      </c>
      <c r="L261" s="54">
        <f>Таблица648[[#This Row],[Общее кол-во шт]]*Таблица648[[#This Row],[Оптовая цена KRW за 1шт]]</f>
        <v>0</v>
      </c>
      <c r="M261" s="19" t="str">
        <f>IFERROR(Таблица648[[#This Row],[Общее кол-во шт]]*Таблица648[[#This Row],[Оптовая цена USD за 1шт]],"")</f>
        <v/>
      </c>
      <c r="N261" s="49"/>
    </row>
    <row r="262" spans="1:14" ht="22.5" customHeight="1">
      <c r="A262" s="44" t="s">
        <v>21485</v>
      </c>
      <c r="B262" s="14">
        <v>8806182576188</v>
      </c>
      <c r="C262" s="50" t="s">
        <v>16816</v>
      </c>
      <c r="D262" s="46" t="s">
        <v>16817</v>
      </c>
      <c r="E262" s="16">
        <v>3300</v>
      </c>
      <c r="F262" s="15">
        <v>0.54</v>
      </c>
      <c r="G262" s="47">
        <v>120</v>
      </c>
      <c r="H262" s="55">
        <f>Таблица648[[#This Row],[Коэфициент стоимости]]*Таблица648[[#This Row],[Розничная цена KRW]]</f>
        <v>1782.0000000000002</v>
      </c>
      <c r="I262" s="17" t="str">
        <f>IF($H$1="","Введите курс",Таблица648[[#This Row],[Оптовая цена KRW за 1шт]]/$H$1)</f>
        <v>Введите курс</v>
      </c>
      <c r="J262" s="48"/>
      <c r="K262" s="18">
        <f>Таблица648[[#This Row],[Заказ коробок ]]*Таблица648[[#This Row],[Кол-во шт в коробке]]</f>
        <v>0</v>
      </c>
      <c r="L262" s="54">
        <f>Таблица648[[#This Row],[Общее кол-во шт]]*Таблица648[[#This Row],[Оптовая цена KRW за 1шт]]</f>
        <v>0</v>
      </c>
      <c r="M262" s="19" t="str">
        <f>IFERROR(Таблица648[[#This Row],[Общее кол-во шт]]*Таблица648[[#This Row],[Оптовая цена USD за 1шт]],"")</f>
        <v/>
      </c>
      <c r="N262" s="49"/>
    </row>
    <row r="263" spans="1:14" ht="22.5" customHeight="1">
      <c r="A263" s="44" t="s">
        <v>21486</v>
      </c>
      <c r="B263" s="14">
        <v>8806182576171</v>
      </c>
      <c r="C263" s="50" t="s">
        <v>16818</v>
      </c>
      <c r="D263" s="46" t="s">
        <v>16819</v>
      </c>
      <c r="E263" s="16">
        <v>3300</v>
      </c>
      <c r="F263" s="15">
        <v>0.54</v>
      </c>
      <c r="G263" s="47">
        <v>120</v>
      </c>
      <c r="H263" s="55">
        <f>Таблица648[[#This Row],[Коэфициент стоимости]]*Таблица648[[#This Row],[Розничная цена KRW]]</f>
        <v>1782.0000000000002</v>
      </c>
      <c r="I263" s="17" t="str">
        <f>IF($H$1="","Введите курс",Таблица648[[#This Row],[Оптовая цена KRW за 1шт]]/$H$1)</f>
        <v>Введите курс</v>
      </c>
      <c r="J263" s="48"/>
      <c r="K263" s="18">
        <f>Таблица648[[#This Row],[Заказ коробок ]]*Таблица648[[#This Row],[Кол-во шт в коробке]]</f>
        <v>0</v>
      </c>
      <c r="L263" s="54">
        <f>Таблица648[[#This Row],[Общее кол-во шт]]*Таблица648[[#This Row],[Оптовая цена KRW за 1шт]]</f>
        <v>0</v>
      </c>
      <c r="M263" s="19" t="str">
        <f>IFERROR(Таблица648[[#This Row],[Общее кол-во шт]]*Таблица648[[#This Row],[Оптовая цена USD за 1шт]],"")</f>
        <v/>
      </c>
      <c r="N263" s="49"/>
    </row>
    <row r="264" spans="1:14" ht="22.5" customHeight="1">
      <c r="A264" s="44" t="s">
        <v>21487</v>
      </c>
      <c r="B264" s="14">
        <v>8806182576164</v>
      </c>
      <c r="C264" s="50" t="s">
        <v>16820</v>
      </c>
      <c r="D264" s="46" t="s">
        <v>16821</v>
      </c>
      <c r="E264" s="16">
        <v>3300</v>
      </c>
      <c r="F264" s="15">
        <v>0.54</v>
      </c>
      <c r="G264" s="47">
        <v>120</v>
      </c>
      <c r="H264" s="55">
        <f>Таблица648[[#This Row],[Коэфициент стоимости]]*Таблица648[[#This Row],[Розничная цена KRW]]</f>
        <v>1782.0000000000002</v>
      </c>
      <c r="I264" s="17" t="str">
        <f>IF($H$1="","Введите курс",Таблица648[[#This Row],[Оптовая цена KRW за 1шт]]/$H$1)</f>
        <v>Введите курс</v>
      </c>
      <c r="J264" s="48"/>
      <c r="K264" s="18">
        <f>Таблица648[[#This Row],[Заказ коробок ]]*Таблица648[[#This Row],[Кол-во шт в коробке]]</f>
        <v>0</v>
      </c>
      <c r="L264" s="54">
        <f>Таблица648[[#This Row],[Общее кол-во шт]]*Таблица648[[#This Row],[Оптовая цена KRW за 1шт]]</f>
        <v>0</v>
      </c>
      <c r="M264" s="19" t="str">
        <f>IFERROR(Таблица648[[#This Row],[Общее кол-во шт]]*Таблица648[[#This Row],[Оптовая цена USD за 1шт]],"")</f>
        <v/>
      </c>
      <c r="N264" s="49"/>
    </row>
    <row r="265" spans="1:14" ht="22.5" customHeight="1">
      <c r="A265" s="44" t="s">
        <v>21488</v>
      </c>
      <c r="B265" s="14">
        <v>8806182576157</v>
      </c>
      <c r="C265" s="50" t="s">
        <v>16822</v>
      </c>
      <c r="D265" s="46" t="s">
        <v>16823</v>
      </c>
      <c r="E265" s="16">
        <v>3300</v>
      </c>
      <c r="F265" s="15">
        <v>0.54</v>
      </c>
      <c r="G265" s="47">
        <v>120</v>
      </c>
      <c r="H265" s="55">
        <f>Таблица648[[#This Row],[Коэфициент стоимости]]*Таблица648[[#This Row],[Розничная цена KRW]]</f>
        <v>1782.0000000000002</v>
      </c>
      <c r="I265" s="17" t="str">
        <f>IF($H$1="","Введите курс",Таблица648[[#This Row],[Оптовая цена KRW за 1шт]]/$H$1)</f>
        <v>Введите курс</v>
      </c>
      <c r="J265" s="48"/>
      <c r="K265" s="18">
        <f>Таблица648[[#This Row],[Заказ коробок ]]*Таблица648[[#This Row],[Кол-во шт в коробке]]</f>
        <v>0</v>
      </c>
      <c r="L265" s="54">
        <f>Таблица648[[#This Row],[Общее кол-во шт]]*Таблица648[[#This Row],[Оптовая цена KRW за 1шт]]</f>
        <v>0</v>
      </c>
      <c r="M265" s="19" t="str">
        <f>IFERROR(Таблица648[[#This Row],[Общее кол-во шт]]*Таблица648[[#This Row],[Оптовая цена USD за 1шт]],"")</f>
        <v/>
      </c>
      <c r="N265" s="49"/>
    </row>
    <row r="266" spans="1:14" ht="22.5" customHeight="1">
      <c r="A266" s="44" t="s">
        <v>21489</v>
      </c>
      <c r="B266" s="14">
        <v>8806182576140</v>
      </c>
      <c r="C266" s="50" t="s">
        <v>16824</v>
      </c>
      <c r="D266" s="46" t="s">
        <v>16825</v>
      </c>
      <c r="E266" s="16">
        <v>3300</v>
      </c>
      <c r="F266" s="15">
        <v>0.54</v>
      </c>
      <c r="G266" s="47">
        <v>120</v>
      </c>
      <c r="H266" s="55">
        <f>Таблица648[[#This Row],[Коэфициент стоимости]]*Таблица648[[#This Row],[Розничная цена KRW]]</f>
        <v>1782.0000000000002</v>
      </c>
      <c r="I266" s="17" t="str">
        <f>IF($H$1="","Введите курс",Таблица648[[#This Row],[Оптовая цена KRW за 1шт]]/$H$1)</f>
        <v>Введите курс</v>
      </c>
      <c r="J266" s="48"/>
      <c r="K266" s="18">
        <f>Таблица648[[#This Row],[Заказ коробок ]]*Таблица648[[#This Row],[Кол-во шт в коробке]]</f>
        <v>0</v>
      </c>
      <c r="L266" s="54">
        <f>Таблица648[[#This Row],[Общее кол-во шт]]*Таблица648[[#This Row],[Оптовая цена KRW за 1шт]]</f>
        <v>0</v>
      </c>
      <c r="M266" s="19" t="str">
        <f>IFERROR(Таблица648[[#This Row],[Общее кол-во шт]]*Таблица648[[#This Row],[Оптовая цена USD за 1шт]],"")</f>
        <v/>
      </c>
      <c r="N266" s="49"/>
    </row>
    <row r="267" spans="1:14" ht="22.5" customHeight="1">
      <c r="A267" s="44" t="s">
        <v>21490</v>
      </c>
      <c r="B267" s="14">
        <v>8806182576133</v>
      </c>
      <c r="C267" s="50" t="s">
        <v>16826</v>
      </c>
      <c r="D267" s="46" t="s">
        <v>16827</v>
      </c>
      <c r="E267" s="16">
        <v>3300</v>
      </c>
      <c r="F267" s="15">
        <v>0.54</v>
      </c>
      <c r="G267" s="47">
        <v>120</v>
      </c>
      <c r="H267" s="55">
        <f>Таблица648[[#This Row],[Коэфициент стоимости]]*Таблица648[[#This Row],[Розничная цена KRW]]</f>
        <v>1782.0000000000002</v>
      </c>
      <c r="I267" s="17" t="str">
        <f>IF($H$1="","Введите курс",Таблица648[[#This Row],[Оптовая цена KRW за 1шт]]/$H$1)</f>
        <v>Введите курс</v>
      </c>
      <c r="J267" s="48"/>
      <c r="K267" s="18">
        <f>Таблица648[[#This Row],[Заказ коробок ]]*Таблица648[[#This Row],[Кол-во шт в коробке]]</f>
        <v>0</v>
      </c>
      <c r="L267" s="54">
        <f>Таблица648[[#This Row],[Общее кол-во шт]]*Таблица648[[#This Row],[Оптовая цена KRW за 1шт]]</f>
        <v>0</v>
      </c>
      <c r="M267" s="19" t="str">
        <f>IFERROR(Таблица648[[#This Row],[Общее кол-во шт]]*Таблица648[[#This Row],[Оптовая цена USD за 1шт]],"")</f>
        <v/>
      </c>
      <c r="N267" s="49"/>
    </row>
    <row r="268" spans="1:14" ht="22.5" customHeight="1">
      <c r="A268" s="44" t="s">
        <v>21491</v>
      </c>
      <c r="B268" s="14">
        <v>8806182575952</v>
      </c>
      <c r="C268" s="50" t="s">
        <v>16828</v>
      </c>
      <c r="D268" s="46" t="s">
        <v>16829</v>
      </c>
      <c r="E268" s="16">
        <v>3300</v>
      </c>
      <c r="F268" s="15">
        <v>0.54</v>
      </c>
      <c r="G268" s="47">
        <v>120</v>
      </c>
      <c r="H268" s="55">
        <f>Таблица648[[#This Row],[Коэфициент стоимости]]*Таблица648[[#This Row],[Розничная цена KRW]]</f>
        <v>1782.0000000000002</v>
      </c>
      <c r="I268" s="17" t="str">
        <f>IF($H$1="","Введите курс",Таблица648[[#This Row],[Оптовая цена KRW за 1шт]]/$H$1)</f>
        <v>Введите курс</v>
      </c>
      <c r="J268" s="48"/>
      <c r="K268" s="18">
        <f>Таблица648[[#This Row],[Заказ коробок ]]*Таблица648[[#This Row],[Кол-во шт в коробке]]</f>
        <v>0</v>
      </c>
      <c r="L268" s="54">
        <f>Таблица648[[#This Row],[Общее кол-во шт]]*Таблица648[[#This Row],[Оптовая цена KRW за 1шт]]</f>
        <v>0</v>
      </c>
      <c r="M268" s="19" t="str">
        <f>IFERROR(Таблица648[[#This Row],[Общее кол-во шт]]*Таблица648[[#This Row],[Оптовая цена USD за 1шт]],"")</f>
        <v/>
      </c>
      <c r="N268" s="49"/>
    </row>
    <row r="269" spans="1:14" ht="22.5" customHeight="1">
      <c r="A269" s="44" t="s">
        <v>21492</v>
      </c>
      <c r="B269" s="14">
        <v>8806182575945</v>
      </c>
      <c r="C269" s="50" t="s">
        <v>16830</v>
      </c>
      <c r="D269" s="46" t="s">
        <v>16831</v>
      </c>
      <c r="E269" s="16">
        <v>3300</v>
      </c>
      <c r="F269" s="15">
        <v>0.54</v>
      </c>
      <c r="G269" s="47">
        <v>120</v>
      </c>
      <c r="H269" s="55">
        <f>Таблица648[[#This Row],[Коэфициент стоимости]]*Таблица648[[#This Row],[Розничная цена KRW]]</f>
        <v>1782.0000000000002</v>
      </c>
      <c r="I269" s="17" t="str">
        <f>IF($H$1="","Введите курс",Таблица648[[#This Row],[Оптовая цена KRW за 1шт]]/$H$1)</f>
        <v>Введите курс</v>
      </c>
      <c r="J269" s="48"/>
      <c r="K269" s="18">
        <f>Таблица648[[#This Row],[Заказ коробок ]]*Таблица648[[#This Row],[Кол-во шт в коробке]]</f>
        <v>0</v>
      </c>
      <c r="L269" s="54">
        <f>Таблица648[[#This Row],[Общее кол-во шт]]*Таблица648[[#This Row],[Оптовая цена KRW за 1шт]]</f>
        <v>0</v>
      </c>
      <c r="M269" s="19" t="str">
        <f>IFERROR(Таблица648[[#This Row],[Общее кол-во шт]]*Таблица648[[#This Row],[Оптовая цена USD за 1шт]],"")</f>
        <v/>
      </c>
      <c r="N269" s="49"/>
    </row>
    <row r="270" spans="1:14" ht="22.5" customHeight="1">
      <c r="A270" s="44" t="s">
        <v>21493</v>
      </c>
      <c r="B270" s="14">
        <v>8806182575938</v>
      </c>
      <c r="C270" s="50" t="s">
        <v>16832</v>
      </c>
      <c r="D270" s="46" t="s">
        <v>16833</v>
      </c>
      <c r="E270" s="16">
        <v>3300</v>
      </c>
      <c r="F270" s="15">
        <v>0.54</v>
      </c>
      <c r="G270" s="47">
        <v>120</v>
      </c>
      <c r="H270" s="55">
        <f>Таблица648[[#This Row],[Коэфициент стоимости]]*Таблица648[[#This Row],[Розничная цена KRW]]</f>
        <v>1782.0000000000002</v>
      </c>
      <c r="I270" s="17" t="str">
        <f>IF($H$1="","Введите курс",Таблица648[[#This Row],[Оптовая цена KRW за 1шт]]/$H$1)</f>
        <v>Введите курс</v>
      </c>
      <c r="J270" s="48"/>
      <c r="K270" s="18">
        <f>Таблица648[[#This Row],[Заказ коробок ]]*Таблица648[[#This Row],[Кол-во шт в коробке]]</f>
        <v>0</v>
      </c>
      <c r="L270" s="54">
        <f>Таблица648[[#This Row],[Общее кол-во шт]]*Таблица648[[#This Row],[Оптовая цена KRW за 1шт]]</f>
        <v>0</v>
      </c>
      <c r="M270" s="19" t="str">
        <f>IFERROR(Таблица648[[#This Row],[Общее кол-во шт]]*Таблица648[[#This Row],[Оптовая цена USD за 1шт]],"")</f>
        <v/>
      </c>
      <c r="N270" s="49"/>
    </row>
    <row r="271" spans="1:14" ht="22.5" customHeight="1">
      <c r="A271" s="44" t="s">
        <v>21494</v>
      </c>
      <c r="B271" s="14">
        <v>8806182575921</v>
      </c>
      <c r="C271" s="50" t="s">
        <v>16834</v>
      </c>
      <c r="D271" s="46" t="s">
        <v>16835</v>
      </c>
      <c r="E271" s="16">
        <v>3300</v>
      </c>
      <c r="F271" s="15">
        <v>0.54</v>
      </c>
      <c r="G271" s="47">
        <v>120</v>
      </c>
      <c r="H271" s="55">
        <f>Таблица648[[#This Row],[Коэфициент стоимости]]*Таблица648[[#This Row],[Розничная цена KRW]]</f>
        <v>1782.0000000000002</v>
      </c>
      <c r="I271" s="17" t="str">
        <f>IF($H$1="","Введите курс",Таблица648[[#This Row],[Оптовая цена KRW за 1шт]]/$H$1)</f>
        <v>Введите курс</v>
      </c>
      <c r="J271" s="48"/>
      <c r="K271" s="18">
        <f>Таблица648[[#This Row],[Заказ коробок ]]*Таблица648[[#This Row],[Кол-во шт в коробке]]</f>
        <v>0</v>
      </c>
      <c r="L271" s="54">
        <f>Таблица648[[#This Row],[Общее кол-во шт]]*Таблица648[[#This Row],[Оптовая цена KRW за 1шт]]</f>
        <v>0</v>
      </c>
      <c r="M271" s="19" t="str">
        <f>IFERROR(Таблица648[[#This Row],[Общее кол-во шт]]*Таблица648[[#This Row],[Оптовая цена USD за 1шт]],"")</f>
        <v/>
      </c>
      <c r="N271" s="49"/>
    </row>
    <row r="272" spans="1:14" ht="22.5" customHeight="1">
      <c r="A272" s="44" t="s">
        <v>21495</v>
      </c>
      <c r="B272" s="14">
        <v>8806182575914</v>
      </c>
      <c r="C272" s="50" t="s">
        <v>16836</v>
      </c>
      <c r="D272" s="46" t="s">
        <v>16837</v>
      </c>
      <c r="E272" s="16">
        <v>3300</v>
      </c>
      <c r="F272" s="15">
        <v>0.54</v>
      </c>
      <c r="G272" s="47">
        <v>120</v>
      </c>
      <c r="H272" s="55">
        <f>Таблица648[[#This Row],[Коэфициент стоимости]]*Таблица648[[#This Row],[Розничная цена KRW]]</f>
        <v>1782.0000000000002</v>
      </c>
      <c r="I272" s="17" t="str">
        <f>IF($H$1="","Введите курс",Таблица648[[#This Row],[Оптовая цена KRW за 1шт]]/$H$1)</f>
        <v>Введите курс</v>
      </c>
      <c r="J272" s="48"/>
      <c r="K272" s="18">
        <f>Таблица648[[#This Row],[Заказ коробок ]]*Таблица648[[#This Row],[Кол-во шт в коробке]]</f>
        <v>0</v>
      </c>
      <c r="L272" s="54">
        <f>Таблица648[[#This Row],[Общее кол-во шт]]*Таблица648[[#This Row],[Оптовая цена KRW за 1шт]]</f>
        <v>0</v>
      </c>
      <c r="M272" s="19" t="str">
        <f>IFERROR(Таблица648[[#This Row],[Общее кол-во шт]]*Таблица648[[#This Row],[Оптовая цена USD за 1шт]],"")</f>
        <v/>
      </c>
      <c r="N272" s="49"/>
    </row>
    <row r="273" spans="1:14" ht="22.5" customHeight="1">
      <c r="A273" s="44" t="s">
        <v>21496</v>
      </c>
      <c r="B273" s="14">
        <v>8806182575907</v>
      </c>
      <c r="C273" s="50" t="s">
        <v>16838</v>
      </c>
      <c r="D273" s="46" t="s">
        <v>16839</v>
      </c>
      <c r="E273" s="16">
        <v>3300</v>
      </c>
      <c r="F273" s="15">
        <v>0.54</v>
      </c>
      <c r="G273" s="47">
        <v>120</v>
      </c>
      <c r="H273" s="55">
        <f>Таблица648[[#This Row],[Коэфициент стоимости]]*Таблица648[[#This Row],[Розничная цена KRW]]</f>
        <v>1782.0000000000002</v>
      </c>
      <c r="I273" s="17" t="str">
        <f>IF($H$1="","Введите курс",Таблица648[[#This Row],[Оптовая цена KRW за 1шт]]/$H$1)</f>
        <v>Введите курс</v>
      </c>
      <c r="J273" s="48"/>
      <c r="K273" s="18">
        <f>Таблица648[[#This Row],[Заказ коробок ]]*Таблица648[[#This Row],[Кол-во шт в коробке]]</f>
        <v>0</v>
      </c>
      <c r="L273" s="54">
        <f>Таблица648[[#This Row],[Общее кол-во шт]]*Таблица648[[#This Row],[Оптовая цена KRW за 1шт]]</f>
        <v>0</v>
      </c>
      <c r="M273" s="19" t="str">
        <f>IFERROR(Таблица648[[#This Row],[Общее кол-во шт]]*Таблица648[[#This Row],[Оптовая цена USD за 1шт]],"")</f>
        <v/>
      </c>
      <c r="N273" s="49"/>
    </row>
    <row r="274" spans="1:14" ht="22.5" customHeight="1">
      <c r="A274" s="44" t="s">
        <v>21497</v>
      </c>
      <c r="B274" s="14">
        <v>8806182575891</v>
      </c>
      <c r="C274" s="50" t="s">
        <v>16840</v>
      </c>
      <c r="D274" s="46" t="s">
        <v>16841</v>
      </c>
      <c r="E274" s="16">
        <v>3300</v>
      </c>
      <c r="F274" s="15">
        <v>0.54</v>
      </c>
      <c r="G274" s="47">
        <v>120</v>
      </c>
      <c r="H274" s="55">
        <f>Таблица648[[#This Row],[Коэфициент стоимости]]*Таблица648[[#This Row],[Розничная цена KRW]]</f>
        <v>1782.0000000000002</v>
      </c>
      <c r="I274" s="17" t="str">
        <f>IF($H$1="","Введите курс",Таблица648[[#This Row],[Оптовая цена KRW за 1шт]]/$H$1)</f>
        <v>Введите курс</v>
      </c>
      <c r="J274" s="48"/>
      <c r="K274" s="18">
        <f>Таблица648[[#This Row],[Заказ коробок ]]*Таблица648[[#This Row],[Кол-во шт в коробке]]</f>
        <v>0</v>
      </c>
      <c r="L274" s="54">
        <f>Таблица648[[#This Row],[Общее кол-во шт]]*Таблица648[[#This Row],[Оптовая цена KRW за 1шт]]</f>
        <v>0</v>
      </c>
      <c r="M274" s="19" t="str">
        <f>IFERROR(Таблица648[[#This Row],[Общее кол-во шт]]*Таблица648[[#This Row],[Оптовая цена USD за 1шт]],"")</f>
        <v/>
      </c>
      <c r="N274" s="49"/>
    </row>
    <row r="275" spans="1:14" ht="22.5" customHeight="1">
      <c r="A275" s="44" t="s">
        <v>21498</v>
      </c>
      <c r="B275" s="14">
        <v>8806182575884</v>
      </c>
      <c r="C275" s="50" t="s">
        <v>16842</v>
      </c>
      <c r="D275" s="46" t="s">
        <v>16843</v>
      </c>
      <c r="E275" s="16">
        <v>3300</v>
      </c>
      <c r="F275" s="15">
        <v>0.54</v>
      </c>
      <c r="G275" s="47">
        <v>120</v>
      </c>
      <c r="H275" s="55">
        <f>Таблица648[[#This Row],[Коэфициент стоимости]]*Таблица648[[#This Row],[Розничная цена KRW]]</f>
        <v>1782.0000000000002</v>
      </c>
      <c r="I275" s="17" t="str">
        <f>IF($H$1="","Введите курс",Таблица648[[#This Row],[Оптовая цена KRW за 1шт]]/$H$1)</f>
        <v>Введите курс</v>
      </c>
      <c r="J275" s="48"/>
      <c r="K275" s="18">
        <f>Таблица648[[#This Row],[Заказ коробок ]]*Таблица648[[#This Row],[Кол-во шт в коробке]]</f>
        <v>0</v>
      </c>
      <c r="L275" s="54">
        <f>Таблица648[[#This Row],[Общее кол-во шт]]*Таблица648[[#This Row],[Оптовая цена KRW за 1шт]]</f>
        <v>0</v>
      </c>
      <c r="M275" s="19" t="str">
        <f>IFERROR(Таблица648[[#This Row],[Общее кол-во шт]]*Таблица648[[#This Row],[Оптовая цена USD за 1шт]],"")</f>
        <v/>
      </c>
      <c r="N275" s="49"/>
    </row>
    <row r="276" spans="1:14" ht="22.5" customHeight="1">
      <c r="A276" s="44" t="s">
        <v>21499</v>
      </c>
      <c r="B276" s="14">
        <v>8806182576119</v>
      </c>
      <c r="C276" s="50" t="s">
        <v>16844</v>
      </c>
      <c r="D276" s="46" t="s">
        <v>16845</v>
      </c>
      <c r="E276" s="16">
        <v>3300</v>
      </c>
      <c r="F276" s="15">
        <v>0.54</v>
      </c>
      <c r="G276" s="47">
        <v>120</v>
      </c>
      <c r="H276" s="55">
        <f>Таблица648[[#This Row],[Коэфициент стоимости]]*Таблица648[[#This Row],[Розничная цена KRW]]</f>
        <v>1782.0000000000002</v>
      </c>
      <c r="I276" s="17" t="str">
        <f>IF($H$1="","Введите курс",Таблица648[[#This Row],[Оптовая цена KRW за 1шт]]/$H$1)</f>
        <v>Введите курс</v>
      </c>
      <c r="J276" s="48"/>
      <c r="K276" s="18">
        <f>Таблица648[[#This Row],[Заказ коробок ]]*Таблица648[[#This Row],[Кол-во шт в коробке]]</f>
        <v>0</v>
      </c>
      <c r="L276" s="54">
        <f>Таблица648[[#This Row],[Общее кол-во шт]]*Таблица648[[#This Row],[Оптовая цена KRW за 1шт]]</f>
        <v>0</v>
      </c>
      <c r="M276" s="19" t="str">
        <f>IFERROR(Таблица648[[#This Row],[Общее кол-во шт]]*Таблица648[[#This Row],[Оптовая цена USD за 1шт]],"")</f>
        <v/>
      </c>
      <c r="N276" s="49"/>
    </row>
    <row r="277" spans="1:14" ht="22.5" customHeight="1">
      <c r="A277" s="44" t="s">
        <v>21500</v>
      </c>
      <c r="B277" s="14">
        <v>8806182576102</v>
      </c>
      <c r="C277" s="50" t="s">
        <v>16846</v>
      </c>
      <c r="D277" s="46" t="s">
        <v>16847</v>
      </c>
      <c r="E277" s="16">
        <v>3300</v>
      </c>
      <c r="F277" s="15">
        <v>0.54</v>
      </c>
      <c r="G277" s="47">
        <v>120</v>
      </c>
      <c r="H277" s="55">
        <f>Таблица648[[#This Row],[Коэфициент стоимости]]*Таблица648[[#This Row],[Розничная цена KRW]]</f>
        <v>1782.0000000000002</v>
      </c>
      <c r="I277" s="17" t="str">
        <f>IF($H$1="","Введите курс",Таблица648[[#This Row],[Оптовая цена KRW за 1шт]]/$H$1)</f>
        <v>Введите курс</v>
      </c>
      <c r="J277" s="48"/>
      <c r="K277" s="18">
        <f>Таблица648[[#This Row],[Заказ коробок ]]*Таблица648[[#This Row],[Кол-во шт в коробке]]</f>
        <v>0</v>
      </c>
      <c r="L277" s="54">
        <f>Таблица648[[#This Row],[Общее кол-во шт]]*Таблица648[[#This Row],[Оптовая цена KRW за 1шт]]</f>
        <v>0</v>
      </c>
      <c r="M277" s="19" t="str">
        <f>IFERROR(Таблица648[[#This Row],[Общее кол-во шт]]*Таблица648[[#This Row],[Оптовая цена USD за 1шт]],"")</f>
        <v/>
      </c>
      <c r="N277" s="49"/>
    </row>
    <row r="278" spans="1:14" ht="22.5" customHeight="1">
      <c r="A278" s="44" t="s">
        <v>21501</v>
      </c>
      <c r="B278" s="14">
        <v>8806182576096</v>
      </c>
      <c r="C278" s="50" t="s">
        <v>16848</v>
      </c>
      <c r="D278" s="46" t="s">
        <v>16849</v>
      </c>
      <c r="E278" s="16">
        <v>3300</v>
      </c>
      <c r="F278" s="15">
        <v>0.54</v>
      </c>
      <c r="G278" s="47">
        <v>120</v>
      </c>
      <c r="H278" s="55">
        <f>Таблица648[[#This Row],[Коэфициент стоимости]]*Таблица648[[#This Row],[Розничная цена KRW]]</f>
        <v>1782.0000000000002</v>
      </c>
      <c r="I278" s="17" t="str">
        <f>IF($H$1="","Введите курс",Таблица648[[#This Row],[Оптовая цена KRW за 1шт]]/$H$1)</f>
        <v>Введите курс</v>
      </c>
      <c r="J278" s="48"/>
      <c r="K278" s="18">
        <f>Таблица648[[#This Row],[Заказ коробок ]]*Таблица648[[#This Row],[Кол-во шт в коробке]]</f>
        <v>0</v>
      </c>
      <c r="L278" s="54">
        <f>Таблица648[[#This Row],[Общее кол-во шт]]*Таблица648[[#This Row],[Оптовая цена KRW за 1шт]]</f>
        <v>0</v>
      </c>
      <c r="M278" s="19" t="str">
        <f>IFERROR(Таблица648[[#This Row],[Общее кол-во шт]]*Таблица648[[#This Row],[Оптовая цена USD за 1шт]],"")</f>
        <v/>
      </c>
      <c r="N278" s="49"/>
    </row>
    <row r="279" spans="1:14" ht="22.5" customHeight="1">
      <c r="A279" s="44" t="s">
        <v>21502</v>
      </c>
      <c r="B279" s="14">
        <v>8806182576089</v>
      </c>
      <c r="C279" s="50" t="s">
        <v>16850</v>
      </c>
      <c r="D279" s="46" t="s">
        <v>16851</v>
      </c>
      <c r="E279" s="16">
        <v>3300</v>
      </c>
      <c r="F279" s="15">
        <v>0.54</v>
      </c>
      <c r="G279" s="47">
        <v>120</v>
      </c>
      <c r="H279" s="55">
        <f>Таблица648[[#This Row],[Коэфициент стоимости]]*Таблица648[[#This Row],[Розничная цена KRW]]</f>
        <v>1782.0000000000002</v>
      </c>
      <c r="I279" s="17" t="str">
        <f>IF($H$1="","Введите курс",Таблица648[[#This Row],[Оптовая цена KRW за 1шт]]/$H$1)</f>
        <v>Введите курс</v>
      </c>
      <c r="J279" s="48"/>
      <c r="K279" s="18">
        <f>Таблица648[[#This Row],[Заказ коробок ]]*Таблица648[[#This Row],[Кол-во шт в коробке]]</f>
        <v>0</v>
      </c>
      <c r="L279" s="54">
        <f>Таблица648[[#This Row],[Общее кол-во шт]]*Таблица648[[#This Row],[Оптовая цена KRW за 1шт]]</f>
        <v>0</v>
      </c>
      <c r="M279" s="19" t="str">
        <f>IFERROR(Таблица648[[#This Row],[Общее кол-во шт]]*Таблица648[[#This Row],[Оптовая цена USD за 1шт]],"")</f>
        <v/>
      </c>
      <c r="N279" s="49"/>
    </row>
    <row r="280" spans="1:14" ht="22.5" customHeight="1">
      <c r="A280" s="44" t="s">
        <v>21503</v>
      </c>
      <c r="B280" s="14">
        <v>8806182576072</v>
      </c>
      <c r="C280" s="50" t="s">
        <v>16852</v>
      </c>
      <c r="D280" s="46" t="s">
        <v>16853</v>
      </c>
      <c r="E280" s="16">
        <v>3300</v>
      </c>
      <c r="F280" s="15">
        <v>0.54</v>
      </c>
      <c r="G280" s="47">
        <v>120</v>
      </c>
      <c r="H280" s="55">
        <f>Таблица648[[#This Row],[Коэфициент стоимости]]*Таблица648[[#This Row],[Розничная цена KRW]]</f>
        <v>1782.0000000000002</v>
      </c>
      <c r="I280" s="17" t="str">
        <f>IF($H$1="","Введите курс",Таблица648[[#This Row],[Оптовая цена KRW за 1шт]]/$H$1)</f>
        <v>Введите курс</v>
      </c>
      <c r="J280" s="48"/>
      <c r="K280" s="18">
        <f>Таблица648[[#This Row],[Заказ коробок ]]*Таблица648[[#This Row],[Кол-во шт в коробке]]</f>
        <v>0</v>
      </c>
      <c r="L280" s="54">
        <f>Таблица648[[#This Row],[Общее кол-во шт]]*Таблица648[[#This Row],[Оптовая цена KRW за 1шт]]</f>
        <v>0</v>
      </c>
      <c r="M280" s="19" t="str">
        <f>IFERROR(Таблица648[[#This Row],[Общее кол-во шт]]*Таблица648[[#This Row],[Оптовая цена USD за 1шт]],"")</f>
        <v/>
      </c>
      <c r="N280" s="49"/>
    </row>
    <row r="281" spans="1:14" ht="22.5" customHeight="1">
      <c r="A281" s="44" t="s">
        <v>21504</v>
      </c>
      <c r="B281" s="14">
        <v>8806182576065</v>
      </c>
      <c r="C281" s="50" t="s">
        <v>16854</v>
      </c>
      <c r="D281" s="46" t="s">
        <v>16855</v>
      </c>
      <c r="E281" s="16">
        <v>3300</v>
      </c>
      <c r="F281" s="15">
        <v>0.54</v>
      </c>
      <c r="G281" s="47">
        <v>120</v>
      </c>
      <c r="H281" s="55">
        <f>Таблица648[[#This Row],[Коэфициент стоимости]]*Таблица648[[#This Row],[Розничная цена KRW]]</f>
        <v>1782.0000000000002</v>
      </c>
      <c r="I281" s="17" t="str">
        <f>IF($H$1="","Введите курс",Таблица648[[#This Row],[Оптовая цена KRW за 1шт]]/$H$1)</f>
        <v>Введите курс</v>
      </c>
      <c r="J281" s="48"/>
      <c r="K281" s="18">
        <f>Таблица648[[#This Row],[Заказ коробок ]]*Таблица648[[#This Row],[Кол-во шт в коробке]]</f>
        <v>0</v>
      </c>
      <c r="L281" s="54">
        <f>Таблица648[[#This Row],[Общее кол-во шт]]*Таблица648[[#This Row],[Оптовая цена KRW за 1шт]]</f>
        <v>0</v>
      </c>
      <c r="M281" s="19" t="str">
        <f>IFERROR(Таблица648[[#This Row],[Общее кол-во шт]]*Таблица648[[#This Row],[Оптовая цена USD за 1шт]],"")</f>
        <v/>
      </c>
      <c r="N281" s="49"/>
    </row>
    <row r="282" spans="1:14" ht="22.5" customHeight="1">
      <c r="A282" s="44" t="s">
        <v>21505</v>
      </c>
      <c r="B282" s="14">
        <v>8806182576058</v>
      </c>
      <c r="C282" s="50" t="s">
        <v>16856</v>
      </c>
      <c r="D282" s="46" t="s">
        <v>16857</v>
      </c>
      <c r="E282" s="16">
        <v>3300</v>
      </c>
      <c r="F282" s="15">
        <v>0.54</v>
      </c>
      <c r="G282" s="47">
        <v>120</v>
      </c>
      <c r="H282" s="55">
        <f>Таблица648[[#This Row],[Коэфициент стоимости]]*Таблица648[[#This Row],[Розничная цена KRW]]</f>
        <v>1782.0000000000002</v>
      </c>
      <c r="I282" s="17" t="str">
        <f>IF($H$1="","Введите курс",Таблица648[[#This Row],[Оптовая цена KRW за 1шт]]/$H$1)</f>
        <v>Введите курс</v>
      </c>
      <c r="J282" s="48"/>
      <c r="K282" s="18">
        <f>Таблица648[[#This Row],[Заказ коробок ]]*Таблица648[[#This Row],[Кол-во шт в коробке]]</f>
        <v>0</v>
      </c>
      <c r="L282" s="54">
        <f>Таблица648[[#This Row],[Общее кол-во шт]]*Таблица648[[#This Row],[Оптовая цена KRW за 1шт]]</f>
        <v>0</v>
      </c>
      <c r="M282" s="19" t="str">
        <f>IFERROR(Таблица648[[#This Row],[Общее кол-во шт]]*Таблица648[[#This Row],[Оптовая цена USD за 1шт]],"")</f>
        <v/>
      </c>
      <c r="N282" s="49"/>
    </row>
    <row r="283" spans="1:14" ht="22.5" customHeight="1">
      <c r="A283" s="44" t="s">
        <v>21506</v>
      </c>
      <c r="B283" s="14">
        <v>8801051401226</v>
      </c>
      <c r="C283" s="50" t="s">
        <v>16858</v>
      </c>
      <c r="D283" s="46" t="s">
        <v>16859</v>
      </c>
      <c r="E283" s="16">
        <v>12000</v>
      </c>
      <c r="F283" s="15">
        <v>0.54</v>
      </c>
      <c r="G283" s="47">
        <v>150</v>
      </c>
      <c r="H283" s="55">
        <f>Таблица648[[#This Row],[Коэфициент стоимости]]*Таблица648[[#This Row],[Розничная цена KRW]]</f>
        <v>6480</v>
      </c>
      <c r="I283" s="17" t="str">
        <f>IF($H$1="","Введите курс",Таблица648[[#This Row],[Оптовая цена KRW за 1шт]]/$H$1)</f>
        <v>Введите курс</v>
      </c>
      <c r="J283" s="48"/>
      <c r="K283" s="18">
        <f>Таблица648[[#This Row],[Заказ коробок ]]*Таблица648[[#This Row],[Кол-во шт в коробке]]</f>
        <v>0</v>
      </c>
      <c r="L283" s="54">
        <f>Таблица648[[#This Row],[Общее кол-во шт]]*Таблица648[[#This Row],[Оптовая цена KRW за 1шт]]</f>
        <v>0</v>
      </c>
      <c r="M283" s="19" t="str">
        <f>IFERROR(Таблица648[[#This Row],[Общее кол-во шт]]*Таблица648[[#This Row],[Оптовая цена USD за 1шт]],"")</f>
        <v/>
      </c>
      <c r="N283" s="49"/>
    </row>
    <row r="284" spans="1:14" ht="22.5" customHeight="1">
      <c r="A284" s="44" t="s">
        <v>21507</v>
      </c>
      <c r="B284" s="14">
        <v>8801051401233</v>
      </c>
      <c r="C284" s="50" t="s">
        <v>16860</v>
      </c>
      <c r="D284" s="46" t="s">
        <v>16861</v>
      </c>
      <c r="E284" s="16">
        <v>12000</v>
      </c>
      <c r="F284" s="15">
        <v>0.54</v>
      </c>
      <c r="G284" s="47">
        <v>150</v>
      </c>
      <c r="H284" s="55">
        <f>Таблица648[[#This Row],[Коэфициент стоимости]]*Таблица648[[#This Row],[Розничная цена KRW]]</f>
        <v>6480</v>
      </c>
      <c r="I284" s="17" t="str">
        <f>IF($H$1="","Введите курс",Таблица648[[#This Row],[Оптовая цена KRW за 1шт]]/$H$1)</f>
        <v>Введите курс</v>
      </c>
      <c r="J284" s="48"/>
      <c r="K284" s="18">
        <f>Таблица648[[#This Row],[Заказ коробок ]]*Таблица648[[#This Row],[Кол-во шт в коробке]]</f>
        <v>0</v>
      </c>
      <c r="L284" s="54">
        <f>Таблица648[[#This Row],[Общее кол-во шт]]*Таблица648[[#This Row],[Оптовая цена KRW за 1шт]]</f>
        <v>0</v>
      </c>
      <c r="M284" s="19" t="str">
        <f>IFERROR(Таблица648[[#This Row],[Общее кол-во шт]]*Таблица648[[#This Row],[Оптовая цена USD за 1шт]],"")</f>
        <v/>
      </c>
      <c r="N284" s="49"/>
    </row>
    <row r="285" spans="1:14" ht="22.5" customHeight="1">
      <c r="A285" s="44" t="s">
        <v>21508</v>
      </c>
      <c r="B285" s="14">
        <v>8801051401240</v>
      </c>
      <c r="C285" s="50" t="s">
        <v>16862</v>
      </c>
      <c r="D285" s="46" t="s">
        <v>16863</v>
      </c>
      <c r="E285" s="16">
        <v>11000</v>
      </c>
      <c r="F285" s="15">
        <v>0.54</v>
      </c>
      <c r="G285" s="47">
        <v>250</v>
      </c>
      <c r="H285" s="55">
        <f>Таблица648[[#This Row],[Коэфициент стоимости]]*Таблица648[[#This Row],[Розничная цена KRW]]</f>
        <v>5940</v>
      </c>
      <c r="I285" s="17" t="str">
        <f>IF($H$1="","Введите курс",Таблица648[[#This Row],[Оптовая цена KRW за 1шт]]/$H$1)</f>
        <v>Введите курс</v>
      </c>
      <c r="J285" s="48"/>
      <c r="K285" s="18">
        <f>Таблица648[[#This Row],[Заказ коробок ]]*Таблица648[[#This Row],[Кол-во шт в коробке]]</f>
        <v>0</v>
      </c>
      <c r="L285" s="54">
        <f>Таблица648[[#This Row],[Общее кол-во шт]]*Таблица648[[#This Row],[Оптовая цена KRW за 1шт]]</f>
        <v>0</v>
      </c>
      <c r="M285" s="19" t="str">
        <f>IFERROR(Таблица648[[#This Row],[Общее кол-во шт]]*Таблица648[[#This Row],[Оптовая цена USD за 1шт]],"")</f>
        <v/>
      </c>
      <c r="N285" s="49"/>
    </row>
    <row r="286" spans="1:14" ht="22.5" customHeight="1">
      <c r="A286" s="44" t="s">
        <v>21509</v>
      </c>
      <c r="B286" s="14">
        <v>8801051401257</v>
      </c>
      <c r="C286" s="50" t="s">
        <v>16864</v>
      </c>
      <c r="D286" s="46" t="s">
        <v>16865</v>
      </c>
      <c r="E286" s="16">
        <v>11000</v>
      </c>
      <c r="F286" s="15">
        <v>0.54</v>
      </c>
      <c r="G286" s="47">
        <v>250</v>
      </c>
      <c r="H286" s="55">
        <f>Таблица648[[#This Row],[Коэфициент стоимости]]*Таблица648[[#This Row],[Розничная цена KRW]]</f>
        <v>5940</v>
      </c>
      <c r="I286" s="17" t="str">
        <f>IF($H$1="","Введите курс",Таблица648[[#This Row],[Оптовая цена KRW за 1шт]]/$H$1)</f>
        <v>Введите курс</v>
      </c>
      <c r="J286" s="48"/>
      <c r="K286" s="18">
        <f>Таблица648[[#This Row],[Заказ коробок ]]*Таблица648[[#This Row],[Кол-во шт в коробке]]</f>
        <v>0</v>
      </c>
      <c r="L286" s="54">
        <f>Таблица648[[#This Row],[Общее кол-во шт]]*Таблица648[[#This Row],[Оптовая цена KRW за 1шт]]</f>
        <v>0</v>
      </c>
      <c r="M286" s="19" t="str">
        <f>IFERROR(Таблица648[[#This Row],[Общее кол-во шт]]*Таблица648[[#This Row],[Оптовая цена USD за 1шт]],"")</f>
        <v/>
      </c>
      <c r="N286" s="49"/>
    </row>
    <row r="287" spans="1:14" ht="22.5" customHeight="1">
      <c r="A287" s="44" t="s">
        <v>21510</v>
      </c>
      <c r="B287" s="14">
        <v>8801051401264</v>
      </c>
      <c r="C287" s="50" t="s">
        <v>16866</v>
      </c>
      <c r="D287" s="46" t="s">
        <v>16867</v>
      </c>
      <c r="E287" s="16">
        <v>16500</v>
      </c>
      <c r="F287" s="15">
        <v>0.54</v>
      </c>
      <c r="G287" s="47">
        <v>144</v>
      </c>
      <c r="H287" s="55">
        <f>Таблица648[[#This Row],[Коэфициент стоимости]]*Таблица648[[#This Row],[Розничная цена KRW]]</f>
        <v>8910</v>
      </c>
      <c r="I287" s="17" t="str">
        <f>IF($H$1="","Введите курс",Таблица648[[#This Row],[Оптовая цена KRW за 1шт]]/$H$1)</f>
        <v>Введите курс</v>
      </c>
      <c r="J287" s="48"/>
      <c r="K287" s="18">
        <f>Таблица648[[#This Row],[Заказ коробок ]]*Таблица648[[#This Row],[Кол-во шт в коробке]]</f>
        <v>0</v>
      </c>
      <c r="L287" s="54">
        <f>Таблица648[[#This Row],[Общее кол-во шт]]*Таблица648[[#This Row],[Оптовая цена KRW за 1шт]]</f>
        <v>0</v>
      </c>
      <c r="M287" s="19" t="str">
        <f>IFERROR(Таблица648[[#This Row],[Общее кол-во шт]]*Таблица648[[#This Row],[Оптовая цена USD за 1шт]],"")</f>
        <v/>
      </c>
      <c r="N287" s="49"/>
    </row>
    <row r="288" spans="1:14" ht="22.5" customHeight="1">
      <c r="A288" s="44" t="s">
        <v>21511</v>
      </c>
      <c r="B288" s="14">
        <v>8801051401271</v>
      </c>
      <c r="C288" s="50" t="s">
        <v>16868</v>
      </c>
      <c r="D288" s="46" t="s">
        <v>16869</v>
      </c>
      <c r="E288" s="16">
        <v>16500</v>
      </c>
      <c r="F288" s="15">
        <v>0.54</v>
      </c>
      <c r="G288" s="47">
        <v>144</v>
      </c>
      <c r="H288" s="55">
        <f>Таблица648[[#This Row],[Коэфициент стоимости]]*Таблица648[[#This Row],[Розничная цена KRW]]</f>
        <v>8910</v>
      </c>
      <c r="I288" s="17" t="str">
        <f>IF($H$1="","Введите курс",Таблица648[[#This Row],[Оптовая цена KRW за 1шт]]/$H$1)</f>
        <v>Введите курс</v>
      </c>
      <c r="J288" s="48"/>
      <c r="K288" s="18">
        <f>Таблица648[[#This Row],[Заказ коробок ]]*Таблица648[[#This Row],[Кол-во шт в коробке]]</f>
        <v>0</v>
      </c>
      <c r="L288" s="54">
        <f>Таблица648[[#This Row],[Общее кол-во шт]]*Таблица648[[#This Row],[Оптовая цена KRW за 1шт]]</f>
        <v>0</v>
      </c>
      <c r="M288" s="19" t="str">
        <f>IFERROR(Таблица648[[#This Row],[Общее кол-во шт]]*Таблица648[[#This Row],[Оптовая цена USD за 1шт]],"")</f>
        <v/>
      </c>
      <c r="N288" s="49"/>
    </row>
    <row r="289" spans="1:14" ht="22.5" customHeight="1">
      <c r="A289" s="44" t="s">
        <v>21512</v>
      </c>
      <c r="B289" s="14">
        <v>8801051401288</v>
      </c>
      <c r="C289" s="50" t="s">
        <v>16870</v>
      </c>
      <c r="D289" s="46" t="s">
        <v>16871</v>
      </c>
      <c r="E289" s="16">
        <v>13000</v>
      </c>
      <c r="F289" s="15">
        <v>0.54</v>
      </c>
      <c r="G289" s="47">
        <v>150</v>
      </c>
      <c r="H289" s="55">
        <f>Таблица648[[#This Row],[Коэфициент стоимости]]*Таблица648[[#This Row],[Розничная цена KRW]]</f>
        <v>7020.0000000000009</v>
      </c>
      <c r="I289" s="17" t="str">
        <f>IF($H$1="","Введите курс",Таблица648[[#This Row],[Оптовая цена KRW за 1шт]]/$H$1)</f>
        <v>Введите курс</v>
      </c>
      <c r="J289" s="48"/>
      <c r="K289" s="18">
        <f>Таблица648[[#This Row],[Заказ коробок ]]*Таблица648[[#This Row],[Кол-во шт в коробке]]</f>
        <v>0</v>
      </c>
      <c r="L289" s="54">
        <f>Таблица648[[#This Row],[Общее кол-во шт]]*Таблица648[[#This Row],[Оптовая цена KRW за 1шт]]</f>
        <v>0</v>
      </c>
      <c r="M289" s="19" t="str">
        <f>IFERROR(Таблица648[[#This Row],[Общее кол-во шт]]*Таблица648[[#This Row],[Оптовая цена USD за 1шт]],"")</f>
        <v/>
      </c>
      <c r="N289" s="49"/>
    </row>
    <row r="290" spans="1:14" ht="22.5" customHeight="1">
      <c r="A290" s="44" t="s">
        <v>21513</v>
      </c>
      <c r="B290" s="14">
        <v>8801051401295</v>
      </c>
      <c r="C290" s="50" t="s">
        <v>16872</v>
      </c>
      <c r="D290" s="46" t="s">
        <v>16873</v>
      </c>
      <c r="E290" s="16">
        <v>13000</v>
      </c>
      <c r="F290" s="15">
        <v>0.54</v>
      </c>
      <c r="G290" s="47">
        <v>150</v>
      </c>
      <c r="H290" s="55">
        <f>Таблица648[[#This Row],[Коэфициент стоимости]]*Таблица648[[#This Row],[Розничная цена KRW]]</f>
        <v>7020.0000000000009</v>
      </c>
      <c r="I290" s="17" t="str">
        <f>IF($H$1="","Введите курс",Таблица648[[#This Row],[Оптовая цена KRW за 1шт]]/$H$1)</f>
        <v>Введите курс</v>
      </c>
      <c r="J290" s="48"/>
      <c r="K290" s="18">
        <f>Таблица648[[#This Row],[Заказ коробок ]]*Таблица648[[#This Row],[Кол-во шт в коробке]]</f>
        <v>0</v>
      </c>
      <c r="L290" s="54">
        <f>Таблица648[[#This Row],[Общее кол-во шт]]*Таблица648[[#This Row],[Оптовая цена KRW за 1шт]]</f>
        <v>0</v>
      </c>
      <c r="M290" s="19" t="str">
        <f>IFERROR(Таблица648[[#This Row],[Общее кол-во шт]]*Таблица648[[#This Row],[Оптовая цена USD за 1шт]],"")</f>
        <v/>
      </c>
      <c r="N290" s="49"/>
    </row>
    <row r="291" spans="1:14" ht="22.5" customHeight="1">
      <c r="A291" s="44" t="s">
        <v>21514</v>
      </c>
      <c r="B291" s="14">
        <v>8801051401301</v>
      </c>
      <c r="C291" s="50" t="s">
        <v>21515</v>
      </c>
      <c r="D291" s="46" t="s">
        <v>21516</v>
      </c>
      <c r="E291" s="16">
        <v>13000</v>
      </c>
      <c r="F291" s="15">
        <v>0.54</v>
      </c>
      <c r="G291" s="47">
        <v>250</v>
      </c>
      <c r="H291" s="55">
        <f>Таблица648[[#This Row],[Коэфициент стоимости]]*Таблица648[[#This Row],[Розничная цена KRW]]</f>
        <v>7020.0000000000009</v>
      </c>
      <c r="I291" s="17" t="str">
        <f>IF($H$1="","Введите курс",Таблица648[[#This Row],[Оптовая цена KRW за 1шт]]/$H$1)</f>
        <v>Введите курс</v>
      </c>
      <c r="J291" s="48"/>
      <c r="K291" s="18">
        <f>Таблица648[[#This Row],[Заказ коробок ]]*Таблица648[[#This Row],[Кол-во шт в коробке]]</f>
        <v>0</v>
      </c>
      <c r="L291" s="54">
        <f>Таблица648[[#This Row],[Общее кол-во шт]]*Таблица648[[#This Row],[Оптовая цена KRW за 1шт]]</f>
        <v>0</v>
      </c>
      <c r="M291" s="19" t="str">
        <f>IFERROR(Таблица648[[#This Row],[Общее кол-во шт]]*Таблица648[[#This Row],[Оптовая цена USD за 1шт]],"")</f>
        <v/>
      </c>
      <c r="N291" s="49"/>
    </row>
    <row r="292" spans="1:14" ht="22.5" customHeight="1">
      <c r="A292" s="44" t="s">
        <v>21517</v>
      </c>
      <c r="B292" s="14">
        <v>8801051401318</v>
      </c>
      <c r="C292" s="50" t="s">
        <v>21518</v>
      </c>
      <c r="D292" s="46" t="s">
        <v>21519</v>
      </c>
      <c r="E292" s="16">
        <v>13000</v>
      </c>
      <c r="F292" s="15">
        <v>0.54</v>
      </c>
      <c r="G292" s="47">
        <v>250</v>
      </c>
      <c r="H292" s="55">
        <f>Таблица648[[#This Row],[Коэфициент стоимости]]*Таблица648[[#This Row],[Розничная цена KRW]]</f>
        <v>7020.0000000000009</v>
      </c>
      <c r="I292" s="17" t="str">
        <f>IF($H$1="","Введите курс",Таблица648[[#This Row],[Оптовая цена KRW за 1шт]]/$H$1)</f>
        <v>Введите курс</v>
      </c>
      <c r="J292" s="48"/>
      <c r="K292" s="18">
        <f>Таблица648[[#This Row],[Заказ коробок ]]*Таблица648[[#This Row],[Кол-во шт в коробке]]</f>
        <v>0</v>
      </c>
      <c r="L292" s="54">
        <f>Таблица648[[#This Row],[Общее кол-во шт]]*Таблица648[[#This Row],[Оптовая цена KRW за 1шт]]</f>
        <v>0</v>
      </c>
      <c r="M292" s="19" t="str">
        <f>IFERROR(Таблица648[[#This Row],[Общее кол-во шт]]*Таблица648[[#This Row],[Оптовая цена USD за 1шт]],"")</f>
        <v/>
      </c>
      <c r="N292" s="49"/>
    </row>
    <row r="293" spans="1:14" ht="22.5" customHeight="1">
      <c r="A293" s="44" t="s">
        <v>21520</v>
      </c>
      <c r="B293" s="14">
        <v>8801051401332</v>
      </c>
      <c r="C293" s="50" t="s">
        <v>16874</v>
      </c>
      <c r="D293" s="46" t="s">
        <v>16875</v>
      </c>
      <c r="E293" s="16">
        <v>13000</v>
      </c>
      <c r="F293" s="15">
        <v>0.54</v>
      </c>
      <c r="G293" s="47">
        <v>168</v>
      </c>
      <c r="H293" s="55">
        <f>Таблица648[[#This Row],[Коэфициент стоимости]]*Таблица648[[#This Row],[Розничная цена KRW]]</f>
        <v>7020.0000000000009</v>
      </c>
      <c r="I293" s="17" t="str">
        <f>IF($H$1="","Введите курс",Таблица648[[#This Row],[Оптовая цена KRW за 1шт]]/$H$1)</f>
        <v>Введите курс</v>
      </c>
      <c r="J293" s="48"/>
      <c r="K293" s="18">
        <f>Таблица648[[#This Row],[Заказ коробок ]]*Таблица648[[#This Row],[Кол-во шт в коробке]]</f>
        <v>0</v>
      </c>
      <c r="L293" s="54">
        <f>Таблица648[[#This Row],[Общее кол-во шт]]*Таблица648[[#This Row],[Оптовая цена KRW за 1шт]]</f>
        <v>0</v>
      </c>
      <c r="M293" s="19" t="str">
        <f>IFERROR(Таблица648[[#This Row],[Общее кол-во шт]]*Таблица648[[#This Row],[Оптовая цена USD за 1шт]],"")</f>
        <v/>
      </c>
      <c r="N293" s="49"/>
    </row>
    <row r="294" spans="1:14" ht="22.5" customHeight="1">
      <c r="A294" s="44" t="s">
        <v>21521</v>
      </c>
      <c r="B294" s="14">
        <v>8801051400625</v>
      </c>
      <c r="C294" s="50" t="s">
        <v>16876</v>
      </c>
      <c r="D294" s="46" t="s">
        <v>16877</v>
      </c>
      <c r="E294" s="16">
        <v>5500</v>
      </c>
      <c r="F294" s="15">
        <v>0.54</v>
      </c>
      <c r="G294" s="47">
        <v>288</v>
      </c>
      <c r="H294" s="55">
        <f>Таблица648[[#This Row],[Коэфициент стоимости]]*Таблица648[[#This Row],[Розничная цена KRW]]</f>
        <v>2970</v>
      </c>
      <c r="I294" s="17" t="str">
        <f>IF($H$1="","Введите курс",Таблица648[[#This Row],[Оптовая цена KRW за 1шт]]/$H$1)</f>
        <v>Введите курс</v>
      </c>
      <c r="J294" s="48"/>
      <c r="K294" s="18">
        <f>Таблица648[[#This Row],[Заказ коробок ]]*Таблица648[[#This Row],[Кол-во шт в коробке]]</f>
        <v>0</v>
      </c>
      <c r="L294" s="54">
        <f>Таблица648[[#This Row],[Общее кол-во шт]]*Таблица648[[#This Row],[Оптовая цена KRW за 1шт]]</f>
        <v>0</v>
      </c>
      <c r="M294" s="19" t="str">
        <f>IFERROR(Таблица648[[#This Row],[Общее кол-во шт]]*Таблица648[[#This Row],[Оптовая цена USD за 1шт]],"")</f>
        <v/>
      </c>
      <c r="N294" s="49"/>
    </row>
    <row r="295" spans="1:14" ht="22.5" customHeight="1">
      <c r="A295" s="44" t="s">
        <v>21522</v>
      </c>
      <c r="B295" s="14">
        <v>8801051400632</v>
      </c>
      <c r="C295" s="50" t="s">
        <v>16878</v>
      </c>
      <c r="D295" s="46" t="s">
        <v>16879</v>
      </c>
      <c r="E295" s="16">
        <v>5500</v>
      </c>
      <c r="F295" s="15">
        <v>0.54</v>
      </c>
      <c r="G295" s="47">
        <v>288</v>
      </c>
      <c r="H295" s="55">
        <f>Таблица648[[#This Row],[Коэфициент стоимости]]*Таблица648[[#This Row],[Розничная цена KRW]]</f>
        <v>2970</v>
      </c>
      <c r="I295" s="17" t="str">
        <f>IF($H$1="","Введите курс",Таблица648[[#This Row],[Оптовая цена KRW за 1шт]]/$H$1)</f>
        <v>Введите курс</v>
      </c>
      <c r="J295" s="48"/>
      <c r="K295" s="18">
        <f>Таблица648[[#This Row],[Заказ коробок ]]*Таблица648[[#This Row],[Кол-во шт в коробке]]</f>
        <v>0</v>
      </c>
      <c r="L295" s="54">
        <f>Таблица648[[#This Row],[Общее кол-во шт]]*Таблица648[[#This Row],[Оптовая цена KRW за 1шт]]</f>
        <v>0</v>
      </c>
      <c r="M295" s="19" t="str">
        <f>IFERROR(Таблица648[[#This Row],[Общее кол-во шт]]*Таблица648[[#This Row],[Оптовая цена USD за 1шт]],"")</f>
        <v/>
      </c>
      <c r="N295" s="49"/>
    </row>
    <row r="296" spans="1:14" ht="22.5" customHeight="1">
      <c r="A296" s="44" t="s">
        <v>21523</v>
      </c>
      <c r="B296" s="14">
        <v>8801051400649</v>
      </c>
      <c r="C296" s="50" t="s">
        <v>21524</v>
      </c>
      <c r="D296" s="46" t="s">
        <v>21525</v>
      </c>
      <c r="E296" s="16">
        <v>5500</v>
      </c>
      <c r="F296" s="15">
        <v>0.54</v>
      </c>
      <c r="G296" s="47">
        <v>288</v>
      </c>
      <c r="H296" s="55">
        <f>Таблица648[[#This Row],[Коэфициент стоимости]]*Таблица648[[#This Row],[Розничная цена KRW]]</f>
        <v>2970</v>
      </c>
      <c r="I296" s="17" t="str">
        <f>IF($H$1="","Введите курс",Таблица648[[#This Row],[Оптовая цена KRW за 1шт]]/$H$1)</f>
        <v>Введите курс</v>
      </c>
      <c r="J296" s="48"/>
      <c r="K296" s="18">
        <f>Таблица648[[#This Row],[Заказ коробок ]]*Таблица648[[#This Row],[Кол-во шт в коробке]]</f>
        <v>0</v>
      </c>
      <c r="L296" s="54">
        <f>Таблица648[[#This Row],[Общее кол-во шт]]*Таблица648[[#This Row],[Оптовая цена KRW за 1шт]]</f>
        <v>0</v>
      </c>
      <c r="M296" s="19" t="str">
        <f>IFERROR(Таблица648[[#This Row],[Общее кол-во шт]]*Таблица648[[#This Row],[Оптовая цена USD за 1шт]],"")</f>
        <v/>
      </c>
      <c r="N296" s="49"/>
    </row>
    <row r="297" spans="1:14" ht="22.5" customHeight="1">
      <c r="A297" s="44" t="s">
        <v>21526</v>
      </c>
      <c r="B297" s="14">
        <v>8801051400656</v>
      </c>
      <c r="C297" s="50" t="s">
        <v>16880</v>
      </c>
      <c r="D297" s="46" t="s">
        <v>16881</v>
      </c>
      <c r="E297" s="16">
        <v>5500</v>
      </c>
      <c r="F297" s="15">
        <v>0.54</v>
      </c>
      <c r="G297" s="47">
        <v>288</v>
      </c>
      <c r="H297" s="55">
        <f>Таблица648[[#This Row],[Коэфициент стоимости]]*Таблица648[[#This Row],[Розничная цена KRW]]</f>
        <v>2970</v>
      </c>
      <c r="I297" s="17" t="str">
        <f>IF($H$1="","Введите курс",Таблица648[[#This Row],[Оптовая цена KRW за 1шт]]/$H$1)</f>
        <v>Введите курс</v>
      </c>
      <c r="J297" s="48"/>
      <c r="K297" s="18">
        <f>Таблица648[[#This Row],[Заказ коробок ]]*Таблица648[[#This Row],[Кол-во шт в коробке]]</f>
        <v>0</v>
      </c>
      <c r="L297" s="54">
        <f>Таблица648[[#This Row],[Общее кол-во шт]]*Таблица648[[#This Row],[Оптовая цена KRW за 1шт]]</f>
        <v>0</v>
      </c>
      <c r="M297" s="19" t="str">
        <f>IFERROR(Таблица648[[#This Row],[Общее кол-во шт]]*Таблица648[[#This Row],[Оптовая цена USD за 1шт]],"")</f>
        <v/>
      </c>
      <c r="N297" s="49"/>
    </row>
    <row r="298" spans="1:14" ht="22.5" customHeight="1">
      <c r="A298" s="44" t="s">
        <v>21527</v>
      </c>
      <c r="B298" s="14">
        <v>8801051400663</v>
      </c>
      <c r="C298" s="50" t="s">
        <v>16882</v>
      </c>
      <c r="D298" s="46" t="s">
        <v>16883</v>
      </c>
      <c r="E298" s="16">
        <v>5500</v>
      </c>
      <c r="F298" s="15">
        <v>0.54</v>
      </c>
      <c r="G298" s="47">
        <v>288</v>
      </c>
      <c r="H298" s="55">
        <f>Таблица648[[#This Row],[Коэфициент стоимости]]*Таблица648[[#This Row],[Розничная цена KRW]]</f>
        <v>2970</v>
      </c>
      <c r="I298" s="17" t="str">
        <f>IF($H$1="","Введите курс",Таблица648[[#This Row],[Оптовая цена KRW за 1шт]]/$H$1)</f>
        <v>Введите курс</v>
      </c>
      <c r="J298" s="48"/>
      <c r="K298" s="18">
        <f>Таблица648[[#This Row],[Заказ коробок ]]*Таблица648[[#This Row],[Кол-во шт в коробке]]</f>
        <v>0</v>
      </c>
      <c r="L298" s="54">
        <f>Таблица648[[#This Row],[Общее кол-во шт]]*Таблица648[[#This Row],[Оптовая цена KRW за 1шт]]</f>
        <v>0</v>
      </c>
      <c r="M298" s="19" t="str">
        <f>IFERROR(Таблица648[[#This Row],[Общее кол-во шт]]*Таблица648[[#This Row],[Оптовая цена USD за 1шт]],"")</f>
        <v/>
      </c>
      <c r="N298" s="49"/>
    </row>
    <row r="299" spans="1:14" ht="22.5" customHeight="1">
      <c r="A299" s="44" t="s">
        <v>21528</v>
      </c>
      <c r="B299" s="14">
        <v>8801051400670</v>
      </c>
      <c r="C299" s="50" t="s">
        <v>16884</v>
      </c>
      <c r="D299" s="46" t="s">
        <v>16885</v>
      </c>
      <c r="E299" s="16">
        <v>5500</v>
      </c>
      <c r="F299" s="15">
        <v>0.54</v>
      </c>
      <c r="G299" s="47">
        <v>288</v>
      </c>
      <c r="H299" s="55">
        <f>Таблица648[[#This Row],[Коэфициент стоимости]]*Таблица648[[#This Row],[Розничная цена KRW]]</f>
        <v>2970</v>
      </c>
      <c r="I299" s="17" t="str">
        <f>IF($H$1="","Введите курс",Таблица648[[#This Row],[Оптовая цена KRW за 1шт]]/$H$1)</f>
        <v>Введите курс</v>
      </c>
      <c r="J299" s="48"/>
      <c r="K299" s="18">
        <f>Таблица648[[#This Row],[Заказ коробок ]]*Таблица648[[#This Row],[Кол-во шт в коробке]]</f>
        <v>0</v>
      </c>
      <c r="L299" s="54">
        <f>Таблица648[[#This Row],[Общее кол-во шт]]*Таблица648[[#This Row],[Оптовая цена KRW за 1шт]]</f>
        <v>0</v>
      </c>
      <c r="M299" s="19" t="str">
        <f>IFERROR(Таблица648[[#This Row],[Общее кол-во шт]]*Таблица648[[#This Row],[Оптовая цена USD за 1шт]],"")</f>
        <v/>
      </c>
      <c r="N299" s="49"/>
    </row>
    <row r="300" spans="1:14" ht="22.5" customHeight="1">
      <c r="A300" s="44" t="s">
        <v>21529</v>
      </c>
      <c r="B300" s="14">
        <v>8801051400700</v>
      </c>
      <c r="C300" s="50" t="s">
        <v>16886</v>
      </c>
      <c r="D300" s="46" t="s">
        <v>16887</v>
      </c>
      <c r="E300" s="16">
        <v>5500</v>
      </c>
      <c r="F300" s="15">
        <v>0.54</v>
      </c>
      <c r="G300" s="47">
        <v>288</v>
      </c>
      <c r="H300" s="55">
        <f>Таблица648[[#This Row],[Коэфициент стоимости]]*Таблица648[[#This Row],[Розничная цена KRW]]</f>
        <v>2970</v>
      </c>
      <c r="I300" s="17" t="str">
        <f>IF($H$1="","Введите курс",Таблица648[[#This Row],[Оптовая цена KRW за 1шт]]/$H$1)</f>
        <v>Введите курс</v>
      </c>
      <c r="J300" s="48"/>
      <c r="K300" s="18">
        <f>Таблица648[[#This Row],[Заказ коробок ]]*Таблица648[[#This Row],[Кол-во шт в коробке]]</f>
        <v>0</v>
      </c>
      <c r="L300" s="54">
        <f>Таблица648[[#This Row],[Общее кол-во шт]]*Таблица648[[#This Row],[Оптовая цена KRW за 1шт]]</f>
        <v>0</v>
      </c>
      <c r="M300" s="19" t="str">
        <f>IFERROR(Таблица648[[#This Row],[Общее кол-во шт]]*Таблица648[[#This Row],[Оптовая цена USD за 1шт]],"")</f>
        <v/>
      </c>
      <c r="N300" s="49"/>
    </row>
    <row r="301" spans="1:14" ht="22.5" customHeight="1">
      <c r="A301" s="44" t="s">
        <v>21530</v>
      </c>
      <c r="B301" s="14">
        <v>8801051400717</v>
      </c>
      <c r="C301" s="50" t="s">
        <v>21531</v>
      </c>
      <c r="D301" s="46" t="s">
        <v>21532</v>
      </c>
      <c r="E301" s="16">
        <v>5500</v>
      </c>
      <c r="F301" s="15">
        <v>0.54</v>
      </c>
      <c r="G301" s="47">
        <v>288</v>
      </c>
      <c r="H301" s="55">
        <f>Таблица648[[#This Row],[Коэфициент стоимости]]*Таблица648[[#This Row],[Розничная цена KRW]]</f>
        <v>2970</v>
      </c>
      <c r="I301" s="17" t="str">
        <f>IF($H$1="","Введите курс",Таблица648[[#This Row],[Оптовая цена KRW за 1шт]]/$H$1)</f>
        <v>Введите курс</v>
      </c>
      <c r="J301" s="48"/>
      <c r="K301" s="18">
        <f>Таблица648[[#This Row],[Заказ коробок ]]*Таблица648[[#This Row],[Кол-во шт в коробке]]</f>
        <v>0</v>
      </c>
      <c r="L301" s="54">
        <f>Таблица648[[#This Row],[Общее кол-во шт]]*Таблица648[[#This Row],[Оптовая цена KRW за 1шт]]</f>
        <v>0</v>
      </c>
      <c r="M301" s="19" t="str">
        <f>IFERROR(Таблица648[[#This Row],[Общее кол-во шт]]*Таблица648[[#This Row],[Оптовая цена USD за 1шт]],"")</f>
        <v/>
      </c>
      <c r="N301" s="49"/>
    </row>
    <row r="302" spans="1:14" ht="22.5" customHeight="1">
      <c r="A302" s="44" t="s">
        <v>21533</v>
      </c>
      <c r="B302" s="14">
        <v>8801051400724</v>
      </c>
      <c r="C302" s="50" t="s">
        <v>16888</v>
      </c>
      <c r="D302" s="46" t="s">
        <v>16889</v>
      </c>
      <c r="E302" s="16">
        <v>5500</v>
      </c>
      <c r="F302" s="15">
        <v>0.54</v>
      </c>
      <c r="G302" s="47">
        <v>288</v>
      </c>
      <c r="H302" s="55">
        <f>Таблица648[[#This Row],[Коэфициент стоимости]]*Таблица648[[#This Row],[Розничная цена KRW]]</f>
        <v>2970</v>
      </c>
      <c r="I302" s="17" t="str">
        <f>IF($H$1="","Введите курс",Таблица648[[#This Row],[Оптовая цена KRW за 1шт]]/$H$1)</f>
        <v>Введите курс</v>
      </c>
      <c r="J302" s="48"/>
      <c r="K302" s="18">
        <f>Таблица648[[#This Row],[Заказ коробок ]]*Таблица648[[#This Row],[Кол-во шт в коробке]]</f>
        <v>0</v>
      </c>
      <c r="L302" s="54">
        <f>Таблица648[[#This Row],[Общее кол-во шт]]*Таблица648[[#This Row],[Оптовая цена KRW за 1шт]]</f>
        <v>0</v>
      </c>
      <c r="M302" s="19" t="str">
        <f>IFERROR(Таблица648[[#This Row],[Общее кол-во шт]]*Таблица648[[#This Row],[Оптовая цена USD за 1шт]],"")</f>
        <v/>
      </c>
      <c r="N302" s="49"/>
    </row>
    <row r="303" spans="1:14" ht="22.5" customHeight="1">
      <c r="A303" s="44" t="s">
        <v>21534</v>
      </c>
      <c r="B303" s="14">
        <v>8801051400731</v>
      </c>
      <c r="C303" s="50" t="s">
        <v>21535</v>
      </c>
      <c r="D303" s="46" t="s">
        <v>21536</v>
      </c>
      <c r="E303" s="16">
        <v>5500</v>
      </c>
      <c r="F303" s="15">
        <v>0.54</v>
      </c>
      <c r="G303" s="47">
        <v>288</v>
      </c>
      <c r="H303" s="55">
        <f>Таблица648[[#This Row],[Коэфициент стоимости]]*Таблица648[[#This Row],[Розничная цена KRW]]</f>
        <v>2970</v>
      </c>
      <c r="I303" s="17" t="str">
        <f>IF($H$1="","Введите курс",Таблица648[[#This Row],[Оптовая цена KRW за 1шт]]/$H$1)</f>
        <v>Введите курс</v>
      </c>
      <c r="J303" s="48"/>
      <c r="K303" s="18">
        <f>Таблица648[[#This Row],[Заказ коробок ]]*Таблица648[[#This Row],[Кол-во шт в коробке]]</f>
        <v>0</v>
      </c>
      <c r="L303" s="54">
        <f>Таблица648[[#This Row],[Общее кол-во шт]]*Таблица648[[#This Row],[Оптовая цена KRW за 1шт]]</f>
        <v>0</v>
      </c>
      <c r="M303" s="19" t="str">
        <f>IFERROR(Таблица648[[#This Row],[Общее кол-во шт]]*Таблица648[[#This Row],[Оптовая цена USD за 1шт]],"")</f>
        <v/>
      </c>
      <c r="N303" s="49"/>
    </row>
    <row r="304" spans="1:14" ht="22.5" customHeight="1">
      <c r="A304" s="44" t="s">
        <v>21537</v>
      </c>
      <c r="B304" s="14">
        <v>8801051400748</v>
      </c>
      <c r="C304" s="50" t="s">
        <v>16890</v>
      </c>
      <c r="D304" s="46" t="s">
        <v>16891</v>
      </c>
      <c r="E304" s="16">
        <v>5500</v>
      </c>
      <c r="F304" s="15">
        <v>0.54</v>
      </c>
      <c r="G304" s="47">
        <v>288</v>
      </c>
      <c r="H304" s="55">
        <f>Таблица648[[#This Row],[Коэфициент стоимости]]*Таблица648[[#This Row],[Розничная цена KRW]]</f>
        <v>2970</v>
      </c>
      <c r="I304" s="17" t="str">
        <f>IF($H$1="","Введите курс",Таблица648[[#This Row],[Оптовая цена KRW за 1шт]]/$H$1)</f>
        <v>Введите курс</v>
      </c>
      <c r="J304" s="48"/>
      <c r="K304" s="18">
        <f>Таблица648[[#This Row],[Заказ коробок ]]*Таблица648[[#This Row],[Кол-во шт в коробке]]</f>
        <v>0</v>
      </c>
      <c r="L304" s="54">
        <f>Таблица648[[#This Row],[Общее кол-во шт]]*Таблица648[[#This Row],[Оптовая цена KRW за 1шт]]</f>
        <v>0</v>
      </c>
      <c r="M304" s="19" t="str">
        <f>IFERROR(Таблица648[[#This Row],[Общее кол-во шт]]*Таблица648[[#This Row],[Оптовая цена USD за 1шт]],"")</f>
        <v/>
      </c>
      <c r="N304" s="49"/>
    </row>
    <row r="305" spans="1:14" ht="22.5" customHeight="1">
      <c r="A305" s="44" t="s">
        <v>21538</v>
      </c>
      <c r="B305" s="14">
        <v>8801051400755</v>
      </c>
      <c r="C305" s="50" t="s">
        <v>21539</v>
      </c>
      <c r="D305" s="46" t="s">
        <v>21540</v>
      </c>
      <c r="E305" s="16">
        <v>5500</v>
      </c>
      <c r="F305" s="15">
        <v>0.54</v>
      </c>
      <c r="G305" s="47">
        <v>4</v>
      </c>
      <c r="H305" s="55">
        <f>Таблица648[[#This Row],[Коэфициент стоимости]]*Таблица648[[#This Row],[Розничная цена KRW]]</f>
        <v>2970</v>
      </c>
      <c r="I305" s="17" t="str">
        <f>IF($H$1="","Введите курс",Таблица648[[#This Row],[Оптовая цена KRW за 1шт]]/$H$1)</f>
        <v>Введите курс</v>
      </c>
      <c r="J305" s="48"/>
      <c r="K305" s="18">
        <f>Таблица648[[#This Row],[Заказ коробок ]]*Таблица648[[#This Row],[Кол-во шт в коробке]]</f>
        <v>0</v>
      </c>
      <c r="L305" s="54">
        <f>Таблица648[[#This Row],[Общее кол-во шт]]*Таблица648[[#This Row],[Оптовая цена KRW за 1шт]]</f>
        <v>0</v>
      </c>
      <c r="M305" s="19" t="str">
        <f>IFERROR(Таблица648[[#This Row],[Общее кол-во шт]]*Таблица648[[#This Row],[Оптовая цена USD за 1шт]],"")</f>
        <v/>
      </c>
      <c r="N305" s="49"/>
    </row>
    <row r="306" spans="1:14" ht="22.5" customHeight="1">
      <c r="A306" s="44" t="s">
        <v>21541</v>
      </c>
      <c r="B306" s="14">
        <v>8801051400762</v>
      </c>
      <c r="C306" s="50" t="s">
        <v>16892</v>
      </c>
      <c r="D306" s="46" t="s">
        <v>16893</v>
      </c>
      <c r="E306" s="16">
        <v>5500</v>
      </c>
      <c r="F306" s="15">
        <v>0.54</v>
      </c>
      <c r="G306" s="47">
        <v>288</v>
      </c>
      <c r="H306" s="55">
        <f>Таблица648[[#This Row],[Коэфициент стоимости]]*Таблица648[[#This Row],[Розничная цена KRW]]</f>
        <v>2970</v>
      </c>
      <c r="I306" s="17" t="str">
        <f>IF($H$1="","Введите курс",Таблица648[[#This Row],[Оптовая цена KRW за 1шт]]/$H$1)</f>
        <v>Введите курс</v>
      </c>
      <c r="J306" s="48"/>
      <c r="K306" s="18">
        <f>Таблица648[[#This Row],[Заказ коробок ]]*Таблица648[[#This Row],[Кол-во шт в коробке]]</f>
        <v>0</v>
      </c>
      <c r="L306" s="54">
        <f>Таблица648[[#This Row],[Общее кол-во шт]]*Таблица648[[#This Row],[Оптовая цена KRW за 1шт]]</f>
        <v>0</v>
      </c>
      <c r="M306" s="19" t="str">
        <f>IFERROR(Таблица648[[#This Row],[Общее кол-во шт]]*Таблица648[[#This Row],[Оптовая цена USD за 1шт]],"")</f>
        <v/>
      </c>
      <c r="N306" s="49"/>
    </row>
    <row r="307" spans="1:14" ht="22.5" customHeight="1">
      <c r="A307" s="44" t="s">
        <v>21542</v>
      </c>
      <c r="B307" s="14">
        <v>8801051400779</v>
      </c>
      <c r="C307" s="50" t="s">
        <v>16894</v>
      </c>
      <c r="D307" s="46" t="s">
        <v>16895</v>
      </c>
      <c r="E307" s="16">
        <v>5500</v>
      </c>
      <c r="F307" s="15">
        <v>0.54</v>
      </c>
      <c r="G307" s="47">
        <v>288</v>
      </c>
      <c r="H307" s="55">
        <f>Таблица648[[#This Row],[Коэфициент стоимости]]*Таблица648[[#This Row],[Розничная цена KRW]]</f>
        <v>2970</v>
      </c>
      <c r="I307" s="17" t="str">
        <f>IF($H$1="","Введите курс",Таблица648[[#This Row],[Оптовая цена KRW за 1шт]]/$H$1)</f>
        <v>Введите курс</v>
      </c>
      <c r="J307" s="48"/>
      <c r="K307" s="18">
        <f>Таблица648[[#This Row],[Заказ коробок ]]*Таблица648[[#This Row],[Кол-во шт в коробке]]</f>
        <v>0</v>
      </c>
      <c r="L307" s="54">
        <f>Таблица648[[#This Row],[Общее кол-во шт]]*Таблица648[[#This Row],[Оптовая цена KRW за 1шт]]</f>
        <v>0</v>
      </c>
      <c r="M307" s="19" t="str">
        <f>IFERROR(Таблица648[[#This Row],[Общее кол-во шт]]*Таблица648[[#This Row],[Оптовая цена USD за 1шт]],"")</f>
        <v/>
      </c>
      <c r="N307" s="49"/>
    </row>
    <row r="308" spans="1:14" ht="22.5" customHeight="1">
      <c r="A308" s="44" t="s">
        <v>21543</v>
      </c>
      <c r="B308" s="14">
        <v>8801051400786</v>
      </c>
      <c r="C308" s="50" t="s">
        <v>21544</v>
      </c>
      <c r="D308" s="46" t="s">
        <v>21545</v>
      </c>
      <c r="E308" s="16">
        <v>5500</v>
      </c>
      <c r="F308" s="15">
        <v>0.54</v>
      </c>
      <c r="G308" s="47">
        <v>4</v>
      </c>
      <c r="H308" s="55">
        <f>Таблица648[[#This Row],[Коэфициент стоимости]]*Таблица648[[#This Row],[Розничная цена KRW]]</f>
        <v>2970</v>
      </c>
      <c r="I308" s="17" t="str">
        <f>IF($H$1="","Введите курс",Таблица648[[#This Row],[Оптовая цена KRW за 1шт]]/$H$1)</f>
        <v>Введите курс</v>
      </c>
      <c r="J308" s="48"/>
      <c r="K308" s="18">
        <f>Таблица648[[#This Row],[Заказ коробок ]]*Таблица648[[#This Row],[Кол-во шт в коробке]]</f>
        <v>0</v>
      </c>
      <c r="L308" s="54">
        <f>Таблица648[[#This Row],[Общее кол-во шт]]*Таблица648[[#This Row],[Оптовая цена KRW за 1шт]]</f>
        <v>0</v>
      </c>
      <c r="M308" s="19" t="str">
        <f>IFERROR(Таблица648[[#This Row],[Общее кол-во шт]]*Таблица648[[#This Row],[Оптовая цена USD за 1шт]],"")</f>
        <v/>
      </c>
      <c r="N308" s="49"/>
    </row>
    <row r="309" spans="1:14" ht="22.5" customHeight="1">
      <c r="A309" s="44" t="s">
        <v>21546</v>
      </c>
      <c r="B309" s="14">
        <v>8801051400793</v>
      </c>
      <c r="C309" s="50" t="s">
        <v>16896</v>
      </c>
      <c r="D309" s="46" t="s">
        <v>16897</v>
      </c>
      <c r="E309" s="16">
        <v>5500</v>
      </c>
      <c r="F309" s="15">
        <v>0.54</v>
      </c>
      <c r="G309" s="47">
        <v>288</v>
      </c>
      <c r="H309" s="55">
        <f>Таблица648[[#This Row],[Коэфициент стоимости]]*Таблица648[[#This Row],[Розничная цена KRW]]</f>
        <v>2970</v>
      </c>
      <c r="I309" s="17" t="str">
        <f>IF($H$1="","Введите курс",Таблица648[[#This Row],[Оптовая цена KRW за 1шт]]/$H$1)</f>
        <v>Введите курс</v>
      </c>
      <c r="J309" s="48"/>
      <c r="K309" s="18">
        <f>Таблица648[[#This Row],[Заказ коробок ]]*Таблица648[[#This Row],[Кол-во шт в коробке]]</f>
        <v>0</v>
      </c>
      <c r="L309" s="54">
        <f>Таблица648[[#This Row],[Общее кол-во шт]]*Таблица648[[#This Row],[Оптовая цена KRW за 1шт]]</f>
        <v>0</v>
      </c>
      <c r="M309" s="19" t="str">
        <f>IFERROR(Таблица648[[#This Row],[Общее кол-во шт]]*Таблица648[[#This Row],[Оптовая цена USD за 1шт]],"")</f>
        <v/>
      </c>
      <c r="N309" s="49"/>
    </row>
    <row r="310" spans="1:14" ht="22.5" customHeight="1">
      <c r="A310" s="44" t="s">
        <v>21547</v>
      </c>
      <c r="B310" s="14">
        <v>8801051400809</v>
      </c>
      <c r="C310" s="50" t="s">
        <v>21548</v>
      </c>
      <c r="D310" s="46" t="s">
        <v>21549</v>
      </c>
      <c r="E310" s="16">
        <v>5500</v>
      </c>
      <c r="F310" s="15">
        <v>0.54</v>
      </c>
      <c r="G310" s="47">
        <v>288</v>
      </c>
      <c r="H310" s="55">
        <f>Таблица648[[#This Row],[Коэфициент стоимости]]*Таблица648[[#This Row],[Розничная цена KRW]]</f>
        <v>2970</v>
      </c>
      <c r="I310" s="17" t="str">
        <f>IF($H$1="","Введите курс",Таблица648[[#This Row],[Оптовая цена KRW за 1шт]]/$H$1)</f>
        <v>Введите курс</v>
      </c>
      <c r="J310" s="48"/>
      <c r="K310" s="18">
        <f>Таблица648[[#This Row],[Заказ коробок ]]*Таблица648[[#This Row],[Кол-во шт в коробке]]</f>
        <v>0</v>
      </c>
      <c r="L310" s="54">
        <f>Таблица648[[#This Row],[Общее кол-во шт]]*Таблица648[[#This Row],[Оптовая цена KRW за 1шт]]</f>
        <v>0</v>
      </c>
      <c r="M310" s="19" t="str">
        <f>IFERROR(Таблица648[[#This Row],[Общее кол-во шт]]*Таблица648[[#This Row],[Оптовая цена USD за 1шт]],"")</f>
        <v/>
      </c>
      <c r="N310" s="49"/>
    </row>
    <row r="311" spans="1:14" ht="22.5" customHeight="1">
      <c r="A311" s="44" t="s">
        <v>21550</v>
      </c>
      <c r="B311" s="14">
        <v>8801051400816</v>
      </c>
      <c r="C311" s="50" t="s">
        <v>21551</v>
      </c>
      <c r="D311" s="46" t="s">
        <v>21552</v>
      </c>
      <c r="E311" s="16">
        <v>5500</v>
      </c>
      <c r="F311" s="15">
        <v>0.54</v>
      </c>
      <c r="G311" s="47">
        <v>288</v>
      </c>
      <c r="H311" s="55">
        <f>Таблица648[[#This Row],[Коэфициент стоимости]]*Таблица648[[#This Row],[Розничная цена KRW]]</f>
        <v>2970</v>
      </c>
      <c r="I311" s="17" t="str">
        <f>IF($H$1="","Введите курс",Таблица648[[#This Row],[Оптовая цена KRW за 1шт]]/$H$1)</f>
        <v>Введите курс</v>
      </c>
      <c r="J311" s="48"/>
      <c r="K311" s="18">
        <f>Таблица648[[#This Row],[Заказ коробок ]]*Таблица648[[#This Row],[Кол-во шт в коробке]]</f>
        <v>0</v>
      </c>
      <c r="L311" s="54">
        <f>Таблица648[[#This Row],[Общее кол-во шт]]*Таблица648[[#This Row],[Оптовая цена KRW за 1шт]]</f>
        <v>0</v>
      </c>
      <c r="M311" s="19" t="str">
        <f>IFERROR(Таблица648[[#This Row],[Общее кол-во шт]]*Таблица648[[#This Row],[Оптовая цена USD за 1шт]],"")</f>
        <v/>
      </c>
      <c r="N311" s="49"/>
    </row>
    <row r="312" spans="1:14" ht="22.5" customHeight="1">
      <c r="A312" s="44" t="s">
        <v>21553</v>
      </c>
      <c r="B312" s="14">
        <v>8801051400823</v>
      </c>
      <c r="C312" s="50" t="s">
        <v>21554</v>
      </c>
      <c r="D312" s="46" t="s">
        <v>21555</v>
      </c>
      <c r="E312" s="16">
        <v>6000</v>
      </c>
      <c r="F312" s="15">
        <v>0.54</v>
      </c>
      <c r="G312" s="47">
        <v>4</v>
      </c>
      <c r="H312" s="55">
        <f>Таблица648[[#This Row],[Коэфициент стоимости]]*Таблица648[[#This Row],[Розничная цена KRW]]</f>
        <v>3240</v>
      </c>
      <c r="I312" s="17" t="str">
        <f>IF($H$1="","Введите курс",Таблица648[[#This Row],[Оптовая цена KRW за 1шт]]/$H$1)</f>
        <v>Введите курс</v>
      </c>
      <c r="J312" s="48"/>
      <c r="K312" s="18">
        <f>Таблица648[[#This Row],[Заказ коробок ]]*Таблица648[[#This Row],[Кол-во шт в коробке]]</f>
        <v>0</v>
      </c>
      <c r="L312" s="54">
        <f>Таблица648[[#This Row],[Общее кол-во шт]]*Таблица648[[#This Row],[Оптовая цена KRW за 1шт]]</f>
        <v>0</v>
      </c>
      <c r="M312" s="19" t="str">
        <f>IFERROR(Таблица648[[#This Row],[Общее кол-во шт]]*Таблица648[[#This Row],[Оптовая цена USD за 1шт]],"")</f>
        <v/>
      </c>
      <c r="N312" s="49"/>
    </row>
    <row r="313" spans="1:14" ht="22.5" customHeight="1">
      <c r="A313" s="44" t="s">
        <v>21556</v>
      </c>
      <c r="B313" s="14">
        <v>8801051400830</v>
      </c>
      <c r="C313" s="50" t="s">
        <v>21557</v>
      </c>
      <c r="D313" s="46" t="s">
        <v>21558</v>
      </c>
      <c r="E313" s="16">
        <v>6000</v>
      </c>
      <c r="F313" s="15">
        <v>0.54</v>
      </c>
      <c r="G313" s="47">
        <v>288</v>
      </c>
      <c r="H313" s="55">
        <f>Таблица648[[#This Row],[Коэфициент стоимости]]*Таблица648[[#This Row],[Розничная цена KRW]]</f>
        <v>3240</v>
      </c>
      <c r="I313" s="17" t="str">
        <f>IF($H$1="","Введите курс",Таблица648[[#This Row],[Оптовая цена KRW за 1шт]]/$H$1)</f>
        <v>Введите курс</v>
      </c>
      <c r="J313" s="48"/>
      <c r="K313" s="18">
        <f>Таблица648[[#This Row],[Заказ коробок ]]*Таблица648[[#This Row],[Кол-во шт в коробке]]</f>
        <v>0</v>
      </c>
      <c r="L313" s="54">
        <f>Таблица648[[#This Row],[Общее кол-во шт]]*Таблица648[[#This Row],[Оптовая цена KRW за 1шт]]</f>
        <v>0</v>
      </c>
      <c r="M313" s="19" t="str">
        <f>IFERROR(Таблица648[[#This Row],[Общее кол-во шт]]*Таблица648[[#This Row],[Оптовая цена USD за 1шт]],"")</f>
        <v/>
      </c>
      <c r="N313" s="49"/>
    </row>
    <row r="314" spans="1:14" ht="22.5" customHeight="1">
      <c r="A314" s="44" t="s">
        <v>21559</v>
      </c>
      <c r="B314" s="14">
        <v>8801051400847</v>
      </c>
      <c r="C314" s="50" t="s">
        <v>16898</v>
      </c>
      <c r="D314" s="46" t="s">
        <v>16899</v>
      </c>
      <c r="E314" s="16">
        <v>6000</v>
      </c>
      <c r="F314" s="15">
        <v>0.54</v>
      </c>
      <c r="G314" s="47">
        <v>288</v>
      </c>
      <c r="H314" s="55">
        <f>Таблица648[[#This Row],[Коэфициент стоимости]]*Таблица648[[#This Row],[Розничная цена KRW]]</f>
        <v>3240</v>
      </c>
      <c r="I314" s="17" t="str">
        <f>IF($H$1="","Введите курс",Таблица648[[#This Row],[Оптовая цена KRW за 1шт]]/$H$1)</f>
        <v>Введите курс</v>
      </c>
      <c r="J314" s="48"/>
      <c r="K314" s="18">
        <f>Таблица648[[#This Row],[Заказ коробок ]]*Таблица648[[#This Row],[Кол-во шт в коробке]]</f>
        <v>0</v>
      </c>
      <c r="L314" s="54">
        <f>Таблица648[[#This Row],[Общее кол-во шт]]*Таблица648[[#This Row],[Оптовая цена KRW за 1шт]]</f>
        <v>0</v>
      </c>
      <c r="M314" s="19" t="str">
        <f>IFERROR(Таблица648[[#This Row],[Общее кол-во шт]]*Таблица648[[#This Row],[Оптовая цена USD за 1шт]],"")</f>
        <v/>
      </c>
      <c r="N314" s="49"/>
    </row>
    <row r="315" spans="1:14" ht="22.5" customHeight="1">
      <c r="A315" s="44" t="s">
        <v>21560</v>
      </c>
      <c r="B315" s="14">
        <v>8801051400854</v>
      </c>
      <c r="C315" s="50" t="s">
        <v>16900</v>
      </c>
      <c r="D315" s="46" t="s">
        <v>16901</v>
      </c>
      <c r="E315" s="16">
        <v>6000</v>
      </c>
      <c r="F315" s="15">
        <v>0.54</v>
      </c>
      <c r="G315" s="47">
        <v>288</v>
      </c>
      <c r="H315" s="55">
        <f>Таблица648[[#This Row],[Коэфициент стоимости]]*Таблица648[[#This Row],[Розничная цена KRW]]</f>
        <v>3240</v>
      </c>
      <c r="I315" s="17" t="str">
        <f>IF($H$1="","Введите курс",Таблица648[[#This Row],[Оптовая цена KRW за 1шт]]/$H$1)</f>
        <v>Введите курс</v>
      </c>
      <c r="J315" s="48"/>
      <c r="K315" s="18">
        <f>Таблица648[[#This Row],[Заказ коробок ]]*Таблица648[[#This Row],[Кол-во шт в коробке]]</f>
        <v>0</v>
      </c>
      <c r="L315" s="54">
        <f>Таблица648[[#This Row],[Общее кол-во шт]]*Таблица648[[#This Row],[Оптовая цена KRW за 1шт]]</f>
        <v>0</v>
      </c>
      <c r="M315" s="19" t="str">
        <f>IFERROR(Таблица648[[#This Row],[Общее кол-во шт]]*Таблица648[[#This Row],[Оптовая цена USD за 1шт]],"")</f>
        <v/>
      </c>
      <c r="N315" s="49"/>
    </row>
    <row r="316" spans="1:14" ht="22.5" customHeight="1">
      <c r="A316" s="44" t="s">
        <v>21561</v>
      </c>
      <c r="B316" s="14">
        <v>8801051400861</v>
      </c>
      <c r="C316" s="50" t="s">
        <v>21562</v>
      </c>
      <c r="D316" s="46" t="s">
        <v>21563</v>
      </c>
      <c r="E316" s="16">
        <v>6000</v>
      </c>
      <c r="F316" s="15">
        <v>0.54</v>
      </c>
      <c r="G316" s="47">
        <v>288</v>
      </c>
      <c r="H316" s="55">
        <f>Таблица648[[#This Row],[Коэфициент стоимости]]*Таблица648[[#This Row],[Розничная цена KRW]]</f>
        <v>3240</v>
      </c>
      <c r="I316" s="17" t="str">
        <f>IF($H$1="","Введите курс",Таблица648[[#This Row],[Оптовая цена KRW за 1шт]]/$H$1)</f>
        <v>Введите курс</v>
      </c>
      <c r="J316" s="48"/>
      <c r="K316" s="18">
        <f>Таблица648[[#This Row],[Заказ коробок ]]*Таблица648[[#This Row],[Кол-во шт в коробке]]</f>
        <v>0</v>
      </c>
      <c r="L316" s="54">
        <f>Таблица648[[#This Row],[Общее кол-во шт]]*Таблица648[[#This Row],[Оптовая цена KRW за 1шт]]</f>
        <v>0</v>
      </c>
      <c r="M316" s="19" t="str">
        <f>IFERROR(Таблица648[[#This Row],[Общее кол-во шт]]*Таблица648[[#This Row],[Оптовая цена USD за 1шт]],"")</f>
        <v/>
      </c>
      <c r="N316" s="49"/>
    </row>
    <row r="317" spans="1:14" ht="22.5" customHeight="1">
      <c r="A317" s="44" t="s">
        <v>21564</v>
      </c>
      <c r="B317" s="14">
        <v>8801051400878</v>
      </c>
      <c r="C317" s="50" t="s">
        <v>16902</v>
      </c>
      <c r="D317" s="46" t="s">
        <v>16903</v>
      </c>
      <c r="E317" s="16">
        <v>6000</v>
      </c>
      <c r="F317" s="15">
        <v>0.54</v>
      </c>
      <c r="G317" s="47">
        <v>288</v>
      </c>
      <c r="H317" s="55">
        <f>Таблица648[[#This Row],[Коэфициент стоимости]]*Таблица648[[#This Row],[Розничная цена KRW]]</f>
        <v>3240</v>
      </c>
      <c r="I317" s="17" t="str">
        <f>IF($H$1="","Введите курс",Таблица648[[#This Row],[Оптовая цена KRW за 1шт]]/$H$1)</f>
        <v>Введите курс</v>
      </c>
      <c r="J317" s="48"/>
      <c r="K317" s="18">
        <f>Таблица648[[#This Row],[Заказ коробок ]]*Таблица648[[#This Row],[Кол-во шт в коробке]]</f>
        <v>0</v>
      </c>
      <c r="L317" s="54">
        <f>Таблица648[[#This Row],[Общее кол-во шт]]*Таблица648[[#This Row],[Оптовая цена KRW за 1шт]]</f>
        <v>0</v>
      </c>
      <c r="M317" s="19" t="str">
        <f>IFERROR(Таблица648[[#This Row],[Общее кол-во шт]]*Таблица648[[#This Row],[Оптовая цена USD за 1шт]],"")</f>
        <v/>
      </c>
      <c r="N317" s="49"/>
    </row>
    <row r="318" spans="1:14" ht="22.5" customHeight="1">
      <c r="A318" s="44" t="s">
        <v>21565</v>
      </c>
      <c r="B318" s="14">
        <v>8801051400885</v>
      </c>
      <c r="C318" s="50" t="s">
        <v>16904</v>
      </c>
      <c r="D318" s="46" t="s">
        <v>16905</v>
      </c>
      <c r="E318" s="16">
        <v>6000</v>
      </c>
      <c r="F318" s="15">
        <v>0.54</v>
      </c>
      <c r="G318" s="47">
        <v>288</v>
      </c>
      <c r="H318" s="55">
        <f>Таблица648[[#This Row],[Коэфициент стоимости]]*Таблица648[[#This Row],[Розничная цена KRW]]</f>
        <v>3240</v>
      </c>
      <c r="I318" s="17" t="str">
        <f>IF($H$1="","Введите курс",Таблица648[[#This Row],[Оптовая цена KRW за 1шт]]/$H$1)</f>
        <v>Введите курс</v>
      </c>
      <c r="J318" s="48"/>
      <c r="K318" s="18">
        <f>Таблица648[[#This Row],[Заказ коробок ]]*Таблица648[[#This Row],[Кол-во шт в коробке]]</f>
        <v>0</v>
      </c>
      <c r="L318" s="54">
        <f>Таблица648[[#This Row],[Общее кол-во шт]]*Таблица648[[#This Row],[Оптовая цена KRW за 1шт]]</f>
        <v>0</v>
      </c>
      <c r="M318" s="19" t="str">
        <f>IFERROR(Таблица648[[#This Row],[Общее кол-во шт]]*Таблица648[[#This Row],[Оптовая цена USD за 1шт]],"")</f>
        <v/>
      </c>
      <c r="N318" s="49"/>
    </row>
    <row r="319" spans="1:14" ht="22.5" customHeight="1">
      <c r="A319" s="44" t="s">
        <v>21566</v>
      </c>
      <c r="B319" s="14">
        <v>8801051400892</v>
      </c>
      <c r="C319" s="50" t="s">
        <v>16906</v>
      </c>
      <c r="D319" s="46" t="s">
        <v>16907</v>
      </c>
      <c r="E319" s="16">
        <v>6000</v>
      </c>
      <c r="F319" s="15">
        <v>0.54</v>
      </c>
      <c r="G319" s="47">
        <v>288</v>
      </c>
      <c r="H319" s="55">
        <f>Таблица648[[#This Row],[Коэфициент стоимости]]*Таблица648[[#This Row],[Розничная цена KRW]]</f>
        <v>3240</v>
      </c>
      <c r="I319" s="17" t="str">
        <f>IF($H$1="","Введите курс",Таблица648[[#This Row],[Оптовая цена KRW за 1шт]]/$H$1)</f>
        <v>Введите курс</v>
      </c>
      <c r="J319" s="48"/>
      <c r="K319" s="18">
        <f>Таблица648[[#This Row],[Заказ коробок ]]*Таблица648[[#This Row],[Кол-во шт в коробке]]</f>
        <v>0</v>
      </c>
      <c r="L319" s="54">
        <f>Таблица648[[#This Row],[Общее кол-во шт]]*Таблица648[[#This Row],[Оптовая цена KRW за 1шт]]</f>
        <v>0</v>
      </c>
      <c r="M319" s="19" t="str">
        <f>IFERROR(Таблица648[[#This Row],[Общее кол-во шт]]*Таблица648[[#This Row],[Оптовая цена USD за 1шт]],"")</f>
        <v/>
      </c>
      <c r="N319" s="49"/>
    </row>
    <row r="320" spans="1:14" ht="22.5" customHeight="1">
      <c r="A320" s="44" t="s">
        <v>21567</v>
      </c>
      <c r="B320" s="14">
        <v>8801051400908</v>
      </c>
      <c r="C320" s="50" t="s">
        <v>16908</v>
      </c>
      <c r="D320" s="46" t="s">
        <v>16909</v>
      </c>
      <c r="E320" s="16">
        <v>6000</v>
      </c>
      <c r="F320" s="15">
        <v>0.54</v>
      </c>
      <c r="G320" s="47">
        <v>288</v>
      </c>
      <c r="H320" s="55">
        <f>Таблица648[[#This Row],[Коэфициент стоимости]]*Таблица648[[#This Row],[Розничная цена KRW]]</f>
        <v>3240</v>
      </c>
      <c r="I320" s="17" t="str">
        <f>IF($H$1="","Введите курс",Таблица648[[#This Row],[Оптовая цена KRW за 1шт]]/$H$1)</f>
        <v>Введите курс</v>
      </c>
      <c r="J320" s="48"/>
      <c r="K320" s="18">
        <f>Таблица648[[#This Row],[Заказ коробок ]]*Таблица648[[#This Row],[Кол-во шт в коробке]]</f>
        <v>0</v>
      </c>
      <c r="L320" s="54">
        <f>Таблица648[[#This Row],[Общее кол-во шт]]*Таблица648[[#This Row],[Оптовая цена KRW за 1шт]]</f>
        <v>0</v>
      </c>
      <c r="M320" s="19" t="str">
        <f>IFERROR(Таблица648[[#This Row],[Общее кол-во шт]]*Таблица648[[#This Row],[Оптовая цена USD за 1шт]],"")</f>
        <v/>
      </c>
      <c r="N320" s="49"/>
    </row>
    <row r="321" spans="1:14" ht="22.5" customHeight="1">
      <c r="A321" s="44" t="s">
        <v>21568</v>
      </c>
      <c r="B321" s="14">
        <v>8801051400915</v>
      </c>
      <c r="C321" s="50" t="s">
        <v>16910</v>
      </c>
      <c r="D321" s="46" t="s">
        <v>16911</v>
      </c>
      <c r="E321" s="16">
        <v>6000</v>
      </c>
      <c r="F321" s="15">
        <v>0.54</v>
      </c>
      <c r="G321" s="47">
        <v>288</v>
      </c>
      <c r="H321" s="55">
        <f>Таблица648[[#This Row],[Коэфициент стоимости]]*Таблица648[[#This Row],[Розничная цена KRW]]</f>
        <v>3240</v>
      </c>
      <c r="I321" s="17" t="str">
        <f>IF($H$1="","Введите курс",Таблица648[[#This Row],[Оптовая цена KRW за 1шт]]/$H$1)</f>
        <v>Введите курс</v>
      </c>
      <c r="J321" s="48"/>
      <c r="K321" s="18">
        <f>Таблица648[[#This Row],[Заказ коробок ]]*Таблица648[[#This Row],[Кол-во шт в коробке]]</f>
        <v>0</v>
      </c>
      <c r="L321" s="54">
        <f>Таблица648[[#This Row],[Общее кол-во шт]]*Таблица648[[#This Row],[Оптовая цена KRW за 1шт]]</f>
        <v>0</v>
      </c>
      <c r="M321" s="19" t="str">
        <f>IFERROR(Таблица648[[#This Row],[Общее кол-во шт]]*Таблица648[[#This Row],[Оптовая цена USD за 1шт]],"")</f>
        <v/>
      </c>
      <c r="N321" s="49"/>
    </row>
    <row r="322" spans="1:14" ht="22.5" customHeight="1">
      <c r="A322" s="44" t="s">
        <v>21569</v>
      </c>
      <c r="B322" s="14">
        <v>8801051400922</v>
      </c>
      <c r="C322" s="50" t="s">
        <v>16912</v>
      </c>
      <c r="D322" s="46" t="s">
        <v>16913</v>
      </c>
      <c r="E322" s="16">
        <v>6000</v>
      </c>
      <c r="F322" s="15">
        <v>0.54</v>
      </c>
      <c r="G322" s="47">
        <v>288</v>
      </c>
      <c r="H322" s="55">
        <f>Таблица648[[#This Row],[Коэфициент стоимости]]*Таблица648[[#This Row],[Розничная цена KRW]]</f>
        <v>3240</v>
      </c>
      <c r="I322" s="17" t="str">
        <f>IF($H$1="","Введите курс",Таблица648[[#This Row],[Оптовая цена KRW за 1шт]]/$H$1)</f>
        <v>Введите курс</v>
      </c>
      <c r="J322" s="48"/>
      <c r="K322" s="18">
        <f>Таблица648[[#This Row],[Заказ коробок ]]*Таблица648[[#This Row],[Кол-во шт в коробке]]</f>
        <v>0</v>
      </c>
      <c r="L322" s="54">
        <f>Таблица648[[#This Row],[Общее кол-во шт]]*Таблица648[[#This Row],[Оптовая цена KRW за 1шт]]</f>
        <v>0</v>
      </c>
      <c r="M322" s="19" t="str">
        <f>IFERROR(Таблица648[[#This Row],[Общее кол-во шт]]*Таблица648[[#This Row],[Оптовая цена USD за 1шт]],"")</f>
        <v/>
      </c>
      <c r="N322" s="49"/>
    </row>
    <row r="323" spans="1:14" ht="22.5" customHeight="1">
      <c r="A323" s="44" t="s">
        <v>21570</v>
      </c>
      <c r="B323" s="14">
        <v>8801051400939</v>
      </c>
      <c r="C323" s="50" t="s">
        <v>16914</v>
      </c>
      <c r="D323" s="46" t="s">
        <v>16915</v>
      </c>
      <c r="E323" s="16">
        <v>6000</v>
      </c>
      <c r="F323" s="15">
        <v>0.54</v>
      </c>
      <c r="G323" s="47">
        <v>288</v>
      </c>
      <c r="H323" s="55">
        <f>Таблица648[[#This Row],[Коэфициент стоимости]]*Таблица648[[#This Row],[Розничная цена KRW]]</f>
        <v>3240</v>
      </c>
      <c r="I323" s="17" t="str">
        <f>IF($H$1="","Введите курс",Таблица648[[#This Row],[Оптовая цена KRW за 1шт]]/$H$1)</f>
        <v>Введите курс</v>
      </c>
      <c r="J323" s="48"/>
      <c r="K323" s="18">
        <f>Таблица648[[#This Row],[Заказ коробок ]]*Таблица648[[#This Row],[Кол-во шт в коробке]]</f>
        <v>0</v>
      </c>
      <c r="L323" s="54">
        <f>Таблица648[[#This Row],[Общее кол-во шт]]*Таблица648[[#This Row],[Оптовая цена KRW за 1шт]]</f>
        <v>0</v>
      </c>
      <c r="M323" s="19" t="str">
        <f>IFERROR(Таблица648[[#This Row],[Общее кол-во шт]]*Таблица648[[#This Row],[Оптовая цена USD за 1шт]],"")</f>
        <v/>
      </c>
      <c r="N323" s="49"/>
    </row>
    <row r="324" spans="1:14" ht="22.5" customHeight="1">
      <c r="A324" s="44" t="s">
        <v>21571</v>
      </c>
      <c r="B324" s="14">
        <v>8801051400946</v>
      </c>
      <c r="C324" s="50" t="s">
        <v>21572</v>
      </c>
      <c r="D324" s="46" t="s">
        <v>21573</v>
      </c>
      <c r="E324" s="16">
        <v>6000</v>
      </c>
      <c r="F324" s="15">
        <v>0.54</v>
      </c>
      <c r="G324" s="47">
        <v>288</v>
      </c>
      <c r="H324" s="55">
        <f>Таблица648[[#This Row],[Коэфициент стоимости]]*Таблица648[[#This Row],[Розничная цена KRW]]</f>
        <v>3240</v>
      </c>
      <c r="I324" s="17" t="str">
        <f>IF($H$1="","Введите курс",Таблица648[[#This Row],[Оптовая цена KRW за 1шт]]/$H$1)</f>
        <v>Введите курс</v>
      </c>
      <c r="J324" s="48"/>
      <c r="K324" s="18">
        <f>Таблица648[[#This Row],[Заказ коробок ]]*Таблица648[[#This Row],[Кол-во шт в коробке]]</f>
        <v>0</v>
      </c>
      <c r="L324" s="54">
        <f>Таблица648[[#This Row],[Общее кол-во шт]]*Таблица648[[#This Row],[Оптовая цена KRW за 1шт]]</f>
        <v>0</v>
      </c>
      <c r="M324" s="19" t="str">
        <f>IFERROR(Таблица648[[#This Row],[Общее кол-во шт]]*Таблица648[[#This Row],[Оптовая цена USD за 1шт]],"")</f>
        <v/>
      </c>
      <c r="N324" s="49"/>
    </row>
    <row r="325" spans="1:14" ht="22.5" customHeight="1">
      <c r="A325" s="44" t="s">
        <v>21574</v>
      </c>
      <c r="B325" s="14">
        <v>8801051400953</v>
      </c>
      <c r="C325" s="50" t="s">
        <v>21575</v>
      </c>
      <c r="D325" s="46" t="s">
        <v>21576</v>
      </c>
      <c r="E325" s="16">
        <v>6000</v>
      </c>
      <c r="F325" s="15">
        <v>0.54</v>
      </c>
      <c r="G325" s="47">
        <v>288</v>
      </c>
      <c r="H325" s="55">
        <f>Таблица648[[#This Row],[Коэфициент стоимости]]*Таблица648[[#This Row],[Розничная цена KRW]]</f>
        <v>3240</v>
      </c>
      <c r="I325" s="17" t="str">
        <f>IF($H$1="","Введите курс",Таблица648[[#This Row],[Оптовая цена KRW за 1шт]]/$H$1)</f>
        <v>Введите курс</v>
      </c>
      <c r="J325" s="48"/>
      <c r="K325" s="18">
        <f>Таблица648[[#This Row],[Заказ коробок ]]*Таблица648[[#This Row],[Кол-во шт в коробке]]</f>
        <v>0</v>
      </c>
      <c r="L325" s="54">
        <f>Таблица648[[#This Row],[Общее кол-во шт]]*Таблица648[[#This Row],[Оптовая цена KRW за 1шт]]</f>
        <v>0</v>
      </c>
      <c r="M325" s="19" t="str">
        <f>IFERROR(Таблица648[[#This Row],[Общее кол-во шт]]*Таблица648[[#This Row],[Оптовая цена USD за 1шт]],"")</f>
        <v/>
      </c>
      <c r="N325" s="49"/>
    </row>
    <row r="326" spans="1:14" ht="22.5" customHeight="1">
      <c r="A326" s="44" t="s">
        <v>21577</v>
      </c>
      <c r="B326" s="14">
        <v>8801051400960</v>
      </c>
      <c r="C326" s="50" t="s">
        <v>16916</v>
      </c>
      <c r="D326" s="46" t="s">
        <v>16917</v>
      </c>
      <c r="E326" s="16">
        <v>6000</v>
      </c>
      <c r="F326" s="15">
        <v>0.54</v>
      </c>
      <c r="G326" s="47">
        <v>288</v>
      </c>
      <c r="H326" s="55">
        <f>Таблица648[[#This Row],[Коэфициент стоимости]]*Таблица648[[#This Row],[Розничная цена KRW]]</f>
        <v>3240</v>
      </c>
      <c r="I326" s="17" t="str">
        <f>IF($H$1="","Введите курс",Таблица648[[#This Row],[Оптовая цена KRW за 1шт]]/$H$1)</f>
        <v>Введите курс</v>
      </c>
      <c r="J326" s="48"/>
      <c r="K326" s="18">
        <f>Таблица648[[#This Row],[Заказ коробок ]]*Таблица648[[#This Row],[Кол-во шт в коробке]]</f>
        <v>0</v>
      </c>
      <c r="L326" s="54">
        <f>Таблица648[[#This Row],[Общее кол-во шт]]*Таблица648[[#This Row],[Оптовая цена KRW за 1шт]]</f>
        <v>0</v>
      </c>
      <c r="M326" s="19" t="str">
        <f>IFERROR(Таблица648[[#This Row],[Общее кол-во шт]]*Таблица648[[#This Row],[Оптовая цена USD за 1шт]],"")</f>
        <v/>
      </c>
      <c r="N326" s="49"/>
    </row>
    <row r="327" spans="1:14" ht="22.5" customHeight="1">
      <c r="A327" s="44" t="s">
        <v>21578</v>
      </c>
      <c r="B327" s="14">
        <v>8801051400977</v>
      </c>
      <c r="C327" s="50" t="s">
        <v>16918</v>
      </c>
      <c r="D327" s="46" t="s">
        <v>16919</v>
      </c>
      <c r="E327" s="16">
        <v>6000</v>
      </c>
      <c r="F327" s="15">
        <v>0.54</v>
      </c>
      <c r="G327" s="47">
        <v>288</v>
      </c>
      <c r="H327" s="55">
        <f>Таблица648[[#This Row],[Коэфициент стоимости]]*Таблица648[[#This Row],[Розничная цена KRW]]</f>
        <v>3240</v>
      </c>
      <c r="I327" s="17" t="str">
        <f>IF($H$1="","Введите курс",Таблица648[[#This Row],[Оптовая цена KRW за 1шт]]/$H$1)</f>
        <v>Введите курс</v>
      </c>
      <c r="J327" s="48"/>
      <c r="K327" s="18">
        <f>Таблица648[[#This Row],[Заказ коробок ]]*Таблица648[[#This Row],[Кол-во шт в коробке]]</f>
        <v>0</v>
      </c>
      <c r="L327" s="54">
        <f>Таблица648[[#This Row],[Общее кол-во шт]]*Таблица648[[#This Row],[Оптовая цена KRW за 1шт]]</f>
        <v>0</v>
      </c>
      <c r="M327" s="19" t="str">
        <f>IFERROR(Таблица648[[#This Row],[Общее кол-во шт]]*Таблица648[[#This Row],[Оптовая цена USD за 1шт]],"")</f>
        <v/>
      </c>
      <c r="N327" s="49"/>
    </row>
    <row r="328" spans="1:14" ht="22.5" customHeight="1">
      <c r="A328" s="44" t="s">
        <v>21579</v>
      </c>
      <c r="B328" s="14">
        <v>8801051400984</v>
      </c>
      <c r="C328" s="50" t="s">
        <v>21580</v>
      </c>
      <c r="D328" s="46" t="s">
        <v>21581</v>
      </c>
      <c r="E328" s="16">
        <v>6000</v>
      </c>
      <c r="F328" s="15">
        <v>0.54</v>
      </c>
      <c r="G328" s="47">
        <v>288</v>
      </c>
      <c r="H328" s="55">
        <f>Таблица648[[#This Row],[Коэфициент стоимости]]*Таблица648[[#This Row],[Розничная цена KRW]]</f>
        <v>3240</v>
      </c>
      <c r="I328" s="17" t="str">
        <f>IF($H$1="","Введите курс",Таблица648[[#This Row],[Оптовая цена KRW за 1шт]]/$H$1)</f>
        <v>Введите курс</v>
      </c>
      <c r="J328" s="48"/>
      <c r="K328" s="18">
        <f>Таблица648[[#This Row],[Заказ коробок ]]*Таблица648[[#This Row],[Кол-во шт в коробке]]</f>
        <v>0</v>
      </c>
      <c r="L328" s="54">
        <f>Таблица648[[#This Row],[Общее кол-во шт]]*Таблица648[[#This Row],[Оптовая цена KRW за 1шт]]</f>
        <v>0</v>
      </c>
      <c r="M328" s="19" t="str">
        <f>IFERROR(Таблица648[[#This Row],[Общее кол-во шт]]*Таблица648[[#This Row],[Оптовая цена USD за 1шт]],"")</f>
        <v/>
      </c>
      <c r="N328" s="49"/>
    </row>
    <row r="329" spans="1:14" ht="22.5" customHeight="1">
      <c r="A329" s="44" t="s">
        <v>21582</v>
      </c>
      <c r="B329" s="14">
        <v>8801051400991</v>
      </c>
      <c r="C329" s="50" t="s">
        <v>16920</v>
      </c>
      <c r="D329" s="46" t="s">
        <v>16921</v>
      </c>
      <c r="E329" s="16">
        <v>6000</v>
      </c>
      <c r="F329" s="15">
        <v>0.54</v>
      </c>
      <c r="G329" s="47">
        <v>288</v>
      </c>
      <c r="H329" s="55">
        <f>Таблица648[[#This Row],[Коэфициент стоимости]]*Таблица648[[#This Row],[Розничная цена KRW]]</f>
        <v>3240</v>
      </c>
      <c r="I329" s="17" t="str">
        <f>IF($H$1="","Введите курс",Таблица648[[#This Row],[Оптовая цена KRW за 1шт]]/$H$1)</f>
        <v>Введите курс</v>
      </c>
      <c r="J329" s="48"/>
      <c r="K329" s="18">
        <f>Таблица648[[#This Row],[Заказ коробок ]]*Таблица648[[#This Row],[Кол-во шт в коробке]]</f>
        <v>0</v>
      </c>
      <c r="L329" s="54">
        <f>Таблица648[[#This Row],[Общее кол-во шт]]*Таблица648[[#This Row],[Оптовая цена KRW за 1шт]]</f>
        <v>0</v>
      </c>
      <c r="M329" s="19" t="str">
        <f>IFERROR(Таблица648[[#This Row],[Общее кол-во шт]]*Таблица648[[#This Row],[Оптовая цена USD за 1шт]],"")</f>
        <v/>
      </c>
      <c r="N329" s="49"/>
    </row>
    <row r="330" spans="1:14" ht="22.5" customHeight="1">
      <c r="A330" s="44" t="s">
        <v>21583</v>
      </c>
      <c r="B330" s="14">
        <v>8801051401004</v>
      </c>
      <c r="C330" s="50" t="s">
        <v>16922</v>
      </c>
      <c r="D330" s="46" t="s">
        <v>16923</v>
      </c>
      <c r="E330" s="16">
        <v>6000</v>
      </c>
      <c r="F330" s="15">
        <v>0.54</v>
      </c>
      <c r="G330" s="47">
        <v>288</v>
      </c>
      <c r="H330" s="55">
        <f>Таблица648[[#This Row],[Коэфициент стоимости]]*Таблица648[[#This Row],[Розничная цена KRW]]</f>
        <v>3240</v>
      </c>
      <c r="I330" s="17" t="str">
        <f>IF($H$1="","Введите курс",Таблица648[[#This Row],[Оптовая цена KRW за 1шт]]/$H$1)</f>
        <v>Введите курс</v>
      </c>
      <c r="J330" s="48"/>
      <c r="K330" s="18">
        <f>Таблица648[[#This Row],[Заказ коробок ]]*Таблица648[[#This Row],[Кол-во шт в коробке]]</f>
        <v>0</v>
      </c>
      <c r="L330" s="54">
        <f>Таблица648[[#This Row],[Общее кол-во шт]]*Таблица648[[#This Row],[Оптовая цена KRW за 1шт]]</f>
        <v>0</v>
      </c>
      <c r="M330" s="19" t="str">
        <f>IFERROR(Таблица648[[#This Row],[Общее кол-во шт]]*Таблица648[[#This Row],[Оптовая цена USD за 1шт]],"")</f>
        <v/>
      </c>
      <c r="N330" s="49"/>
    </row>
    <row r="331" spans="1:14" ht="22.5" customHeight="1">
      <c r="A331" s="44" t="s">
        <v>21584</v>
      </c>
      <c r="B331" s="14">
        <v>8801051401011</v>
      </c>
      <c r="C331" s="50" t="s">
        <v>16924</v>
      </c>
      <c r="D331" s="46" t="s">
        <v>16925</v>
      </c>
      <c r="E331" s="16">
        <v>6000</v>
      </c>
      <c r="F331" s="15">
        <v>0.54</v>
      </c>
      <c r="G331" s="47">
        <v>288</v>
      </c>
      <c r="H331" s="55">
        <f>Таблица648[[#This Row],[Коэфициент стоимости]]*Таблица648[[#This Row],[Розничная цена KRW]]</f>
        <v>3240</v>
      </c>
      <c r="I331" s="17" t="str">
        <f>IF($H$1="","Введите курс",Таблица648[[#This Row],[Оптовая цена KRW за 1шт]]/$H$1)</f>
        <v>Введите курс</v>
      </c>
      <c r="J331" s="48"/>
      <c r="K331" s="18">
        <f>Таблица648[[#This Row],[Заказ коробок ]]*Таблица648[[#This Row],[Кол-во шт в коробке]]</f>
        <v>0</v>
      </c>
      <c r="L331" s="54">
        <f>Таблица648[[#This Row],[Общее кол-во шт]]*Таблица648[[#This Row],[Оптовая цена KRW за 1шт]]</f>
        <v>0</v>
      </c>
      <c r="M331" s="19" t="str">
        <f>IFERROR(Таблица648[[#This Row],[Общее кол-во шт]]*Таблица648[[#This Row],[Оптовая цена USD за 1шт]],"")</f>
        <v/>
      </c>
      <c r="N331" s="49"/>
    </row>
    <row r="332" spans="1:14" ht="22.5" customHeight="1">
      <c r="A332" s="44" t="s">
        <v>21585</v>
      </c>
      <c r="B332" s="14">
        <v>8801051401028</v>
      </c>
      <c r="C332" s="50" t="s">
        <v>16926</v>
      </c>
      <c r="D332" s="46" t="s">
        <v>16927</v>
      </c>
      <c r="E332" s="16">
        <v>6000</v>
      </c>
      <c r="F332" s="15">
        <v>0.54</v>
      </c>
      <c r="G332" s="47">
        <v>288</v>
      </c>
      <c r="H332" s="55">
        <f>Таблица648[[#This Row],[Коэфициент стоимости]]*Таблица648[[#This Row],[Розничная цена KRW]]</f>
        <v>3240</v>
      </c>
      <c r="I332" s="17" t="str">
        <f>IF($H$1="","Введите курс",Таблица648[[#This Row],[Оптовая цена KRW за 1шт]]/$H$1)</f>
        <v>Введите курс</v>
      </c>
      <c r="J332" s="48"/>
      <c r="K332" s="18">
        <f>Таблица648[[#This Row],[Заказ коробок ]]*Таблица648[[#This Row],[Кол-во шт в коробке]]</f>
        <v>0</v>
      </c>
      <c r="L332" s="54">
        <f>Таблица648[[#This Row],[Общее кол-во шт]]*Таблица648[[#This Row],[Оптовая цена KRW за 1шт]]</f>
        <v>0</v>
      </c>
      <c r="M332" s="19" t="str">
        <f>IFERROR(Таблица648[[#This Row],[Общее кол-во шт]]*Таблица648[[#This Row],[Оптовая цена USD за 1шт]],"")</f>
        <v/>
      </c>
      <c r="N332" s="49"/>
    </row>
    <row r="333" spans="1:14" ht="22.5" customHeight="1">
      <c r="A333" s="44" t="s">
        <v>21586</v>
      </c>
      <c r="B333" s="14">
        <v>8801051401042</v>
      </c>
      <c r="C333" s="50" t="s">
        <v>21587</v>
      </c>
      <c r="D333" s="46" t="s">
        <v>21588</v>
      </c>
      <c r="E333" s="16">
        <v>6000</v>
      </c>
      <c r="F333" s="15">
        <v>0.54</v>
      </c>
      <c r="G333" s="47">
        <v>288</v>
      </c>
      <c r="H333" s="55">
        <f>Таблица648[[#This Row],[Коэфициент стоимости]]*Таблица648[[#This Row],[Розничная цена KRW]]</f>
        <v>3240</v>
      </c>
      <c r="I333" s="17" t="str">
        <f>IF($H$1="","Введите курс",Таблица648[[#This Row],[Оптовая цена KRW за 1шт]]/$H$1)</f>
        <v>Введите курс</v>
      </c>
      <c r="J333" s="48"/>
      <c r="K333" s="18">
        <f>Таблица648[[#This Row],[Заказ коробок ]]*Таблица648[[#This Row],[Кол-во шт в коробке]]</f>
        <v>0</v>
      </c>
      <c r="L333" s="54">
        <f>Таблица648[[#This Row],[Общее кол-во шт]]*Таблица648[[#This Row],[Оптовая цена KRW за 1шт]]</f>
        <v>0</v>
      </c>
      <c r="M333" s="19" t="str">
        <f>IFERROR(Таблица648[[#This Row],[Общее кол-во шт]]*Таблица648[[#This Row],[Оптовая цена USD за 1шт]],"")</f>
        <v/>
      </c>
      <c r="N333" s="49"/>
    </row>
    <row r="334" spans="1:14" ht="22.5" customHeight="1">
      <c r="A334" s="44" t="s">
        <v>21589</v>
      </c>
      <c r="B334" s="14">
        <v>8801051401059</v>
      </c>
      <c r="C334" s="50" t="s">
        <v>21590</v>
      </c>
      <c r="D334" s="46" t="s">
        <v>21591</v>
      </c>
      <c r="E334" s="16">
        <v>6000</v>
      </c>
      <c r="F334" s="15">
        <v>0.54</v>
      </c>
      <c r="G334" s="47">
        <v>288</v>
      </c>
      <c r="H334" s="55">
        <f>Таблица648[[#This Row],[Коэфициент стоимости]]*Таблица648[[#This Row],[Розничная цена KRW]]</f>
        <v>3240</v>
      </c>
      <c r="I334" s="17" t="str">
        <f>IF($H$1="","Введите курс",Таблица648[[#This Row],[Оптовая цена KRW за 1шт]]/$H$1)</f>
        <v>Введите курс</v>
      </c>
      <c r="J334" s="48"/>
      <c r="K334" s="18">
        <f>Таблица648[[#This Row],[Заказ коробок ]]*Таблица648[[#This Row],[Кол-во шт в коробке]]</f>
        <v>0</v>
      </c>
      <c r="L334" s="54">
        <f>Таблица648[[#This Row],[Общее кол-во шт]]*Таблица648[[#This Row],[Оптовая цена KRW за 1шт]]</f>
        <v>0</v>
      </c>
      <c r="M334" s="19" t="str">
        <f>IFERROR(Таблица648[[#This Row],[Общее кол-во шт]]*Таблица648[[#This Row],[Оптовая цена USD за 1шт]],"")</f>
        <v/>
      </c>
      <c r="N334" s="49"/>
    </row>
    <row r="335" spans="1:14" ht="22.5" customHeight="1">
      <c r="A335" s="44" t="s">
        <v>21592</v>
      </c>
      <c r="B335" s="14">
        <v>8801051401066</v>
      </c>
      <c r="C335" s="50" t="s">
        <v>16928</v>
      </c>
      <c r="D335" s="46" t="s">
        <v>16929</v>
      </c>
      <c r="E335" s="16">
        <v>6000</v>
      </c>
      <c r="F335" s="15">
        <v>0.54</v>
      </c>
      <c r="G335" s="47">
        <v>288</v>
      </c>
      <c r="H335" s="55">
        <f>Таблица648[[#This Row],[Коэфициент стоимости]]*Таблица648[[#This Row],[Розничная цена KRW]]</f>
        <v>3240</v>
      </c>
      <c r="I335" s="17" t="str">
        <f>IF($H$1="","Введите курс",Таблица648[[#This Row],[Оптовая цена KRW за 1шт]]/$H$1)</f>
        <v>Введите курс</v>
      </c>
      <c r="J335" s="48"/>
      <c r="K335" s="18">
        <f>Таблица648[[#This Row],[Заказ коробок ]]*Таблица648[[#This Row],[Кол-во шт в коробке]]</f>
        <v>0</v>
      </c>
      <c r="L335" s="54">
        <f>Таблица648[[#This Row],[Общее кол-во шт]]*Таблица648[[#This Row],[Оптовая цена KRW за 1шт]]</f>
        <v>0</v>
      </c>
      <c r="M335" s="19" t="str">
        <f>IFERROR(Таблица648[[#This Row],[Общее кол-во шт]]*Таблица648[[#This Row],[Оптовая цена USD за 1шт]],"")</f>
        <v/>
      </c>
      <c r="N335" s="49"/>
    </row>
    <row r="336" spans="1:14" ht="22.5" customHeight="1">
      <c r="A336" s="44" t="s">
        <v>21593</v>
      </c>
      <c r="B336" s="14">
        <v>8801051401073</v>
      </c>
      <c r="C336" s="50" t="s">
        <v>16930</v>
      </c>
      <c r="D336" s="46" t="s">
        <v>16931</v>
      </c>
      <c r="E336" s="16">
        <v>6000</v>
      </c>
      <c r="F336" s="15">
        <v>0.54</v>
      </c>
      <c r="G336" s="47">
        <v>288</v>
      </c>
      <c r="H336" s="55">
        <f>Таблица648[[#This Row],[Коэфициент стоимости]]*Таблица648[[#This Row],[Розничная цена KRW]]</f>
        <v>3240</v>
      </c>
      <c r="I336" s="17" t="str">
        <f>IF($H$1="","Введите курс",Таблица648[[#This Row],[Оптовая цена KRW за 1шт]]/$H$1)</f>
        <v>Введите курс</v>
      </c>
      <c r="J336" s="48"/>
      <c r="K336" s="18">
        <f>Таблица648[[#This Row],[Заказ коробок ]]*Таблица648[[#This Row],[Кол-во шт в коробке]]</f>
        <v>0</v>
      </c>
      <c r="L336" s="54">
        <f>Таблица648[[#This Row],[Общее кол-во шт]]*Таблица648[[#This Row],[Оптовая цена KRW за 1шт]]</f>
        <v>0</v>
      </c>
      <c r="M336" s="19" t="str">
        <f>IFERROR(Таблица648[[#This Row],[Общее кол-во шт]]*Таблица648[[#This Row],[Оптовая цена USD за 1шт]],"")</f>
        <v/>
      </c>
      <c r="N336" s="49"/>
    </row>
    <row r="337" spans="1:14" ht="22.5" customHeight="1">
      <c r="A337" s="44" t="s">
        <v>21594</v>
      </c>
      <c r="B337" s="14">
        <v>8801051401080</v>
      </c>
      <c r="C337" s="50" t="s">
        <v>16932</v>
      </c>
      <c r="D337" s="46" t="s">
        <v>16933</v>
      </c>
      <c r="E337" s="16">
        <v>6000</v>
      </c>
      <c r="F337" s="15">
        <v>0.54</v>
      </c>
      <c r="G337" s="47">
        <v>288</v>
      </c>
      <c r="H337" s="55">
        <f>Таблица648[[#This Row],[Коэфициент стоимости]]*Таблица648[[#This Row],[Розничная цена KRW]]</f>
        <v>3240</v>
      </c>
      <c r="I337" s="17" t="str">
        <f>IF($H$1="","Введите курс",Таблица648[[#This Row],[Оптовая цена KRW за 1шт]]/$H$1)</f>
        <v>Введите курс</v>
      </c>
      <c r="J337" s="48"/>
      <c r="K337" s="18">
        <f>Таблица648[[#This Row],[Заказ коробок ]]*Таблица648[[#This Row],[Кол-во шт в коробке]]</f>
        <v>0</v>
      </c>
      <c r="L337" s="54">
        <f>Таблица648[[#This Row],[Общее кол-во шт]]*Таблица648[[#This Row],[Оптовая цена KRW за 1шт]]</f>
        <v>0</v>
      </c>
      <c r="M337" s="19" t="str">
        <f>IFERROR(Таблица648[[#This Row],[Общее кол-во шт]]*Таблица648[[#This Row],[Оптовая цена USD за 1шт]],"")</f>
        <v/>
      </c>
      <c r="N337" s="49"/>
    </row>
    <row r="338" spans="1:14" ht="22.5" customHeight="1">
      <c r="A338" s="44" t="s">
        <v>21595</v>
      </c>
      <c r="B338" s="14">
        <v>8801051401097</v>
      </c>
      <c r="C338" s="50" t="s">
        <v>21596</v>
      </c>
      <c r="D338" s="46" t="s">
        <v>21597</v>
      </c>
      <c r="E338" s="16">
        <v>6000</v>
      </c>
      <c r="F338" s="15">
        <v>0.54</v>
      </c>
      <c r="G338" s="47">
        <v>288</v>
      </c>
      <c r="H338" s="55">
        <f>Таблица648[[#This Row],[Коэфициент стоимости]]*Таблица648[[#This Row],[Розничная цена KRW]]</f>
        <v>3240</v>
      </c>
      <c r="I338" s="17" t="str">
        <f>IF($H$1="","Введите курс",Таблица648[[#This Row],[Оптовая цена KRW за 1шт]]/$H$1)</f>
        <v>Введите курс</v>
      </c>
      <c r="J338" s="48"/>
      <c r="K338" s="18">
        <f>Таблица648[[#This Row],[Заказ коробок ]]*Таблица648[[#This Row],[Кол-во шт в коробке]]</f>
        <v>0</v>
      </c>
      <c r="L338" s="54">
        <f>Таблица648[[#This Row],[Общее кол-во шт]]*Таблица648[[#This Row],[Оптовая цена KRW за 1шт]]</f>
        <v>0</v>
      </c>
      <c r="M338" s="19" t="str">
        <f>IFERROR(Таблица648[[#This Row],[Общее кол-во шт]]*Таблица648[[#This Row],[Оптовая цена USD за 1шт]],"")</f>
        <v/>
      </c>
      <c r="N338" s="49"/>
    </row>
    <row r="339" spans="1:14" ht="22.5" customHeight="1">
      <c r="A339" s="44" t="s">
        <v>21598</v>
      </c>
      <c r="B339" s="14">
        <v>8801051401103</v>
      </c>
      <c r="C339" s="50" t="s">
        <v>16934</v>
      </c>
      <c r="D339" s="46" t="s">
        <v>16935</v>
      </c>
      <c r="E339" s="16">
        <v>6000</v>
      </c>
      <c r="F339" s="15">
        <v>0.54</v>
      </c>
      <c r="G339" s="47">
        <v>288</v>
      </c>
      <c r="H339" s="55">
        <f>Таблица648[[#This Row],[Коэфициент стоимости]]*Таблица648[[#This Row],[Розничная цена KRW]]</f>
        <v>3240</v>
      </c>
      <c r="I339" s="17" t="str">
        <f>IF($H$1="","Введите курс",Таблица648[[#This Row],[Оптовая цена KRW за 1шт]]/$H$1)</f>
        <v>Введите курс</v>
      </c>
      <c r="J339" s="48"/>
      <c r="K339" s="18">
        <f>Таблица648[[#This Row],[Заказ коробок ]]*Таблица648[[#This Row],[Кол-во шт в коробке]]</f>
        <v>0</v>
      </c>
      <c r="L339" s="54">
        <f>Таблица648[[#This Row],[Общее кол-во шт]]*Таблица648[[#This Row],[Оптовая цена KRW за 1шт]]</f>
        <v>0</v>
      </c>
      <c r="M339" s="19" t="str">
        <f>IFERROR(Таблица648[[#This Row],[Общее кол-во шт]]*Таблица648[[#This Row],[Оптовая цена USD за 1шт]],"")</f>
        <v/>
      </c>
      <c r="N339" s="49"/>
    </row>
    <row r="340" spans="1:14" ht="22.5" customHeight="1">
      <c r="A340" s="44" t="s">
        <v>21599</v>
      </c>
      <c r="B340" s="14">
        <v>8801051401110</v>
      </c>
      <c r="C340" s="50" t="s">
        <v>16936</v>
      </c>
      <c r="D340" s="46" t="s">
        <v>16937</v>
      </c>
      <c r="E340" s="16">
        <v>6000</v>
      </c>
      <c r="F340" s="15">
        <v>0.54</v>
      </c>
      <c r="G340" s="47">
        <v>288</v>
      </c>
      <c r="H340" s="55">
        <f>Таблица648[[#This Row],[Коэфициент стоимости]]*Таблица648[[#This Row],[Розничная цена KRW]]</f>
        <v>3240</v>
      </c>
      <c r="I340" s="17" t="str">
        <f>IF($H$1="","Введите курс",Таблица648[[#This Row],[Оптовая цена KRW за 1шт]]/$H$1)</f>
        <v>Введите курс</v>
      </c>
      <c r="J340" s="48"/>
      <c r="K340" s="18">
        <f>Таблица648[[#This Row],[Заказ коробок ]]*Таблица648[[#This Row],[Кол-во шт в коробке]]</f>
        <v>0</v>
      </c>
      <c r="L340" s="54">
        <f>Таблица648[[#This Row],[Общее кол-во шт]]*Таблица648[[#This Row],[Оптовая цена KRW за 1шт]]</f>
        <v>0</v>
      </c>
      <c r="M340" s="19" t="str">
        <f>IFERROR(Таблица648[[#This Row],[Общее кол-во шт]]*Таблица648[[#This Row],[Оптовая цена USD за 1шт]],"")</f>
        <v/>
      </c>
      <c r="N340" s="49"/>
    </row>
    <row r="341" spans="1:14" ht="22.5" customHeight="1">
      <c r="A341" s="44" t="s">
        <v>21600</v>
      </c>
      <c r="B341" s="14">
        <v>8801051400502</v>
      </c>
      <c r="C341" s="50" t="s">
        <v>16938</v>
      </c>
      <c r="D341" s="46" t="s">
        <v>16939</v>
      </c>
      <c r="E341" s="16">
        <v>24000</v>
      </c>
      <c r="F341" s="15">
        <v>0.54</v>
      </c>
      <c r="G341" s="47">
        <v>80</v>
      </c>
      <c r="H341" s="55">
        <f>Таблица648[[#This Row],[Коэфициент стоимости]]*Таблица648[[#This Row],[Розничная цена KRW]]</f>
        <v>12960</v>
      </c>
      <c r="I341" s="17" t="str">
        <f>IF($H$1="","Введите курс",Таблица648[[#This Row],[Оптовая цена KRW за 1шт]]/$H$1)</f>
        <v>Введите курс</v>
      </c>
      <c r="J341" s="48"/>
      <c r="K341" s="18">
        <f>Таблица648[[#This Row],[Заказ коробок ]]*Таблица648[[#This Row],[Кол-во шт в коробке]]</f>
        <v>0</v>
      </c>
      <c r="L341" s="54">
        <f>Таблица648[[#This Row],[Общее кол-во шт]]*Таблица648[[#This Row],[Оптовая цена KRW за 1шт]]</f>
        <v>0</v>
      </c>
      <c r="M341" s="19" t="str">
        <f>IFERROR(Таблица648[[#This Row],[Общее кол-во шт]]*Таблица648[[#This Row],[Оптовая цена USD за 1шт]],"")</f>
        <v/>
      </c>
      <c r="N341" s="49"/>
    </row>
    <row r="342" spans="1:14" ht="22.5" customHeight="1">
      <c r="A342" s="44" t="s">
        <v>21601</v>
      </c>
      <c r="B342" s="14">
        <v>8801051400519</v>
      </c>
      <c r="C342" s="50" t="s">
        <v>16940</v>
      </c>
      <c r="D342" s="46" t="s">
        <v>16941</v>
      </c>
      <c r="E342" s="16">
        <v>24000</v>
      </c>
      <c r="F342" s="15">
        <v>0.54</v>
      </c>
      <c r="G342" s="47">
        <v>80</v>
      </c>
      <c r="H342" s="55">
        <f>Таблица648[[#This Row],[Коэфициент стоимости]]*Таблица648[[#This Row],[Розничная цена KRW]]</f>
        <v>12960</v>
      </c>
      <c r="I342" s="17" t="str">
        <f>IF($H$1="","Введите курс",Таблица648[[#This Row],[Оптовая цена KRW за 1шт]]/$H$1)</f>
        <v>Введите курс</v>
      </c>
      <c r="J342" s="48"/>
      <c r="K342" s="18">
        <f>Таблица648[[#This Row],[Заказ коробок ]]*Таблица648[[#This Row],[Кол-во шт в коробке]]</f>
        <v>0</v>
      </c>
      <c r="L342" s="54">
        <f>Таблица648[[#This Row],[Общее кол-во шт]]*Таблица648[[#This Row],[Оптовая цена KRW за 1шт]]</f>
        <v>0</v>
      </c>
      <c r="M342" s="19" t="str">
        <f>IFERROR(Таблица648[[#This Row],[Общее кол-во шт]]*Таблица648[[#This Row],[Оптовая цена USD за 1шт]],"")</f>
        <v/>
      </c>
      <c r="N342" s="49"/>
    </row>
    <row r="343" spans="1:14" ht="22.5" customHeight="1">
      <c r="A343" s="44" t="s">
        <v>21602</v>
      </c>
      <c r="B343" s="14">
        <v>8806182579776</v>
      </c>
      <c r="C343" s="50" t="s">
        <v>21603</v>
      </c>
      <c r="D343" s="46" t="s">
        <v>21604</v>
      </c>
      <c r="E343" s="16">
        <v>12000</v>
      </c>
      <c r="F343" s="15">
        <v>0.54</v>
      </c>
      <c r="G343" s="47">
        <v>4</v>
      </c>
      <c r="H343" s="55">
        <f>Таблица648[[#This Row],[Коэфициент стоимости]]*Таблица648[[#This Row],[Розничная цена KRW]]</f>
        <v>6480</v>
      </c>
      <c r="I343" s="17" t="str">
        <f>IF($H$1="","Введите курс",Таблица648[[#This Row],[Оптовая цена KRW за 1шт]]/$H$1)</f>
        <v>Введите курс</v>
      </c>
      <c r="J343" s="48"/>
      <c r="K343" s="18">
        <f>Таблица648[[#This Row],[Заказ коробок ]]*Таблица648[[#This Row],[Кол-во шт в коробке]]</f>
        <v>0</v>
      </c>
      <c r="L343" s="54">
        <f>Таблица648[[#This Row],[Общее кол-во шт]]*Таблица648[[#This Row],[Оптовая цена KRW за 1шт]]</f>
        <v>0</v>
      </c>
      <c r="M343" s="19" t="str">
        <f>IFERROR(Таблица648[[#This Row],[Общее кол-во шт]]*Таблица648[[#This Row],[Оптовая цена USD за 1шт]],"")</f>
        <v/>
      </c>
      <c r="N343" s="49"/>
    </row>
    <row r="344" spans="1:14" ht="22.5" customHeight="1">
      <c r="A344" s="44" t="s">
        <v>21605</v>
      </c>
      <c r="B344" s="14">
        <v>8806182579783</v>
      </c>
      <c r="C344" s="50" t="s">
        <v>21606</v>
      </c>
      <c r="D344" s="46" t="s">
        <v>21607</v>
      </c>
      <c r="E344" s="16">
        <v>12000</v>
      </c>
      <c r="F344" s="15">
        <v>0.54</v>
      </c>
      <c r="G344" s="47">
        <v>4</v>
      </c>
      <c r="H344" s="55">
        <f>Таблица648[[#This Row],[Коэфициент стоимости]]*Таблица648[[#This Row],[Розничная цена KRW]]</f>
        <v>6480</v>
      </c>
      <c r="I344" s="17" t="str">
        <f>IF($H$1="","Введите курс",Таблица648[[#This Row],[Оптовая цена KRW за 1шт]]/$H$1)</f>
        <v>Введите курс</v>
      </c>
      <c r="J344" s="48"/>
      <c r="K344" s="18">
        <f>Таблица648[[#This Row],[Заказ коробок ]]*Таблица648[[#This Row],[Кол-во шт в коробке]]</f>
        <v>0</v>
      </c>
      <c r="L344" s="54">
        <f>Таблица648[[#This Row],[Общее кол-во шт]]*Таблица648[[#This Row],[Оптовая цена KRW за 1шт]]</f>
        <v>0</v>
      </c>
      <c r="M344" s="19" t="str">
        <f>IFERROR(Таблица648[[#This Row],[Общее кол-во шт]]*Таблица648[[#This Row],[Оптовая цена USD за 1шт]],"")</f>
        <v/>
      </c>
      <c r="N344" s="49"/>
    </row>
    <row r="345" spans="1:14" ht="22.5" customHeight="1">
      <c r="A345" s="44" t="s">
        <v>21608</v>
      </c>
      <c r="B345" s="14">
        <v>8806182579790</v>
      </c>
      <c r="C345" s="50" t="s">
        <v>21609</v>
      </c>
      <c r="D345" s="46" t="s">
        <v>21610</v>
      </c>
      <c r="E345" s="16">
        <v>12000</v>
      </c>
      <c r="F345" s="15">
        <v>0.54</v>
      </c>
      <c r="G345" s="47">
        <v>120</v>
      </c>
      <c r="H345" s="55">
        <f>Таблица648[[#This Row],[Коэфициент стоимости]]*Таблица648[[#This Row],[Розничная цена KRW]]</f>
        <v>6480</v>
      </c>
      <c r="I345" s="17" t="str">
        <f>IF($H$1="","Введите курс",Таблица648[[#This Row],[Оптовая цена KRW за 1шт]]/$H$1)</f>
        <v>Введите курс</v>
      </c>
      <c r="J345" s="48"/>
      <c r="K345" s="18">
        <f>Таблица648[[#This Row],[Заказ коробок ]]*Таблица648[[#This Row],[Кол-во шт в коробке]]</f>
        <v>0</v>
      </c>
      <c r="L345" s="54">
        <f>Таблица648[[#This Row],[Общее кол-во шт]]*Таблица648[[#This Row],[Оптовая цена KRW за 1шт]]</f>
        <v>0</v>
      </c>
      <c r="M345" s="19" t="str">
        <f>IFERROR(Таблица648[[#This Row],[Общее кол-во шт]]*Таблица648[[#This Row],[Оптовая цена USD за 1шт]],"")</f>
        <v/>
      </c>
      <c r="N345" s="49"/>
    </row>
    <row r="346" spans="1:14" ht="22.5" customHeight="1">
      <c r="A346" s="44" t="s">
        <v>21611</v>
      </c>
      <c r="B346" s="14">
        <v>8806182579738</v>
      </c>
      <c r="C346" s="50" t="s">
        <v>21612</v>
      </c>
      <c r="D346" s="46" t="s">
        <v>21613</v>
      </c>
      <c r="E346" s="16">
        <v>11000</v>
      </c>
      <c r="F346" s="15">
        <v>0.54</v>
      </c>
      <c r="G346" s="47">
        <v>100</v>
      </c>
      <c r="H346" s="55">
        <f>Таблица648[[#This Row],[Коэфициент стоимости]]*Таблица648[[#This Row],[Розничная цена KRW]]</f>
        <v>5940</v>
      </c>
      <c r="I346" s="17" t="str">
        <f>IF($H$1="","Введите курс",Таблица648[[#This Row],[Оптовая цена KRW за 1шт]]/$H$1)</f>
        <v>Введите курс</v>
      </c>
      <c r="J346" s="48"/>
      <c r="K346" s="18">
        <f>Таблица648[[#This Row],[Заказ коробок ]]*Таблица648[[#This Row],[Кол-во шт в коробке]]</f>
        <v>0</v>
      </c>
      <c r="L346" s="54">
        <f>Таблица648[[#This Row],[Общее кол-во шт]]*Таблица648[[#This Row],[Оптовая цена KRW за 1шт]]</f>
        <v>0</v>
      </c>
      <c r="M346" s="19" t="str">
        <f>IFERROR(Таблица648[[#This Row],[Общее кол-во шт]]*Таблица648[[#This Row],[Оптовая цена USD за 1шт]],"")</f>
        <v/>
      </c>
      <c r="N346" s="49"/>
    </row>
    <row r="347" spans="1:14" ht="22.5" customHeight="1">
      <c r="A347" s="44" t="s">
        <v>21614</v>
      </c>
      <c r="B347" s="14">
        <v>8806182579745</v>
      </c>
      <c r="C347" s="50" t="s">
        <v>21615</v>
      </c>
      <c r="D347" s="46" t="s">
        <v>21616</v>
      </c>
      <c r="E347" s="16">
        <v>11000</v>
      </c>
      <c r="F347" s="15">
        <v>0.54</v>
      </c>
      <c r="G347" s="47">
        <v>100</v>
      </c>
      <c r="H347" s="55">
        <f>Таблица648[[#This Row],[Коэфициент стоимости]]*Таблица648[[#This Row],[Розничная цена KRW]]</f>
        <v>5940</v>
      </c>
      <c r="I347" s="17" t="str">
        <f>IF($H$1="","Введите курс",Таблица648[[#This Row],[Оптовая цена KRW за 1шт]]/$H$1)</f>
        <v>Введите курс</v>
      </c>
      <c r="J347" s="48"/>
      <c r="K347" s="18">
        <f>Таблица648[[#This Row],[Заказ коробок ]]*Таблица648[[#This Row],[Кол-во шт в коробке]]</f>
        <v>0</v>
      </c>
      <c r="L347" s="54">
        <f>Таблица648[[#This Row],[Общее кол-во шт]]*Таблица648[[#This Row],[Оптовая цена KRW за 1шт]]</f>
        <v>0</v>
      </c>
      <c r="M347" s="19" t="str">
        <f>IFERROR(Таблица648[[#This Row],[Общее кол-во шт]]*Таблица648[[#This Row],[Оптовая цена USD за 1шт]],"")</f>
        <v/>
      </c>
      <c r="N347" s="49"/>
    </row>
    <row r="348" spans="1:14" ht="22.5" customHeight="1">
      <c r="A348" s="44" t="s">
        <v>21617</v>
      </c>
      <c r="B348" s="14">
        <v>8806182579752</v>
      </c>
      <c r="C348" s="50" t="s">
        <v>21618</v>
      </c>
      <c r="D348" s="46" t="s">
        <v>21619</v>
      </c>
      <c r="E348" s="16">
        <v>11000</v>
      </c>
      <c r="F348" s="15">
        <v>0.54</v>
      </c>
      <c r="G348" s="47">
        <v>100</v>
      </c>
      <c r="H348" s="55">
        <f>Таблица648[[#This Row],[Коэфициент стоимости]]*Таблица648[[#This Row],[Розничная цена KRW]]</f>
        <v>5940</v>
      </c>
      <c r="I348" s="17" t="str">
        <f>IF($H$1="","Введите курс",Таблица648[[#This Row],[Оптовая цена KRW за 1шт]]/$H$1)</f>
        <v>Введите курс</v>
      </c>
      <c r="J348" s="48"/>
      <c r="K348" s="18">
        <f>Таблица648[[#This Row],[Заказ коробок ]]*Таблица648[[#This Row],[Кол-во шт в коробке]]</f>
        <v>0</v>
      </c>
      <c r="L348" s="54">
        <f>Таблица648[[#This Row],[Общее кол-во шт]]*Таблица648[[#This Row],[Оптовая цена KRW за 1шт]]</f>
        <v>0</v>
      </c>
      <c r="M348" s="19" t="str">
        <f>IFERROR(Таблица648[[#This Row],[Общее кол-во шт]]*Таблица648[[#This Row],[Оптовая цена USD за 1шт]],"")</f>
        <v/>
      </c>
      <c r="N348" s="49"/>
    </row>
    <row r="349" spans="1:14" ht="22.5" customHeight="1">
      <c r="A349" s="44" t="s">
        <v>21620</v>
      </c>
      <c r="B349" s="14">
        <v>8806182579769</v>
      </c>
      <c r="C349" s="50" t="s">
        <v>21621</v>
      </c>
      <c r="D349" s="46" t="s">
        <v>21622</v>
      </c>
      <c r="E349" s="16">
        <v>11000</v>
      </c>
      <c r="F349" s="15">
        <v>0.54</v>
      </c>
      <c r="G349" s="47">
        <v>100</v>
      </c>
      <c r="H349" s="55">
        <f>Таблица648[[#This Row],[Коэфициент стоимости]]*Таблица648[[#This Row],[Розничная цена KRW]]</f>
        <v>5940</v>
      </c>
      <c r="I349" s="17" t="str">
        <f>IF($H$1="","Введите курс",Таблица648[[#This Row],[Оптовая цена KRW за 1шт]]/$H$1)</f>
        <v>Введите курс</v>
      </c>
      <c r="J349" s="48"/>
      <c r="K349" s="18">
        <f>Таблица648[[#This Row],[Заказ коробок ]]*Таблица648[[#This Row],[Кол-во шт в коробке]]</f>
        <v>0</v>
      </c>
      <c r="L349" s="54">
        <f>Таблица648[[#This Row],[Общее кол-во шт]]*Таблица648[[#This Row],[Оптовая цена KRW за 1шт]]</f>
        <v>0</v>
      </c>
      <c r="M349" s="19" t="str">
        <f>IFERROR(Таблица648[[#This Row],[Общее кол-во шт]]*Таблица648[[#This Row],[Оптовая цена USD за 1шт]],"")</f>
        <v/>
      </c>
      <c r="N349" s="49"/>
    </row>
    <row r="350" spans="1:14" ht="22.5" customHeight="1">
      <c r="A350" s="44" t="s">
        <v>21623</v>
      </c>
      <c r="B350" s="14">
        <v>8806182579592</v>
      </c>
      <c r="C350" s="50" t="s">
        <v>16942</v>
      </c>
      <c r="D350" s="46" t="s">
        <v>16943</v>
      </c>
      <c r="E350" s="16">
        <v>23000</v>
      </c>
      <c r="F350" s="15">
        <v>0.54</v>
      </c>
      <c r="G350" s="47">
        <v>60</v>
      </c>
      <c r="H350" s="55">
        <f>Таблица648[[#This Row],[Коэфициент стоимости]]*Таблица648[[#This Row],[Розничная цена KRW]]</f>
        <v>12420</v>
      </c>
      <c r="I350" s="17" t="str">
        <f>IF($H$1="","Введите курс",Таблица648[[#This Row],[Оптовая цена KRW за 1шт]]/$H$1)</f>
        <v>Введите курс</v>
      </c>
      <c r="J350" s="48"/>
      <c r="K350" s="18">
        <f>Таблица648[[#This Row],[Заказ коробок ]]*Таблица648[[#This Row],[Кол-во шт в коробке]]</f>
        <v>0</v>
      </c>
      <c r="L350" s="54">
        <f>Таблица648[[#This Row],[Общее кол-во шт]]*Таблица648[[#This Row],[Оптовая цена KRW за 1шт]]</f>
        <v>0</v>
      </c>
      <c r="M350" s="19" t="str">
        <f>IFERROR(Таблица648[[#This Row],[Общее кол-во шт]]*Таблица648[[#This Row],[Оптовая цена USD за 1шт]],"")</f>
        <v/>
      </c>
      <c r="N350" s="49"/>
    </row>
    <row r="351" spans="1:14" ht="22.5" customHeight="1">
      <c r="A351" s="44" t="s">
        <v>21624</v>
      </c>
      <c r="B351" s="14">
        <v>8806182579608</v>
      </c>
      <c r="C351" s="50" t="s">
        <v>16944</v>
      </c>
      <c r="D351" s="46" t="s">
        <v>16945</v>
      </c>
      <c r="E351" s="16">
        <v>23000</v>
      </c>
      <c r="F351" s="15">
        <v>0.54</v>
      </c>
      <c r="G351" s="47">
        <v>60</v>
      </c>
      <c r="H351" s="55">
        <f>Таблица648[[#This Row],[Коэфициент стоимости]]*Таблица648[[#This Row],[Розничная цена KRW]]</f>
        <v>12420</v>
      </c>
      <c r="I351" s="17" t="str">
        <f>IF($H$1="","Введите курс",Таблица648[[#This Row],[Оптовая цена KRW за 1шт]]/$H$1)</f>
        <v>Введите курс</v>
      </c>
      <c r="J351" s="48"/>
      <c r="K351" s="18">
        <f>Таблица648[[#This Row],[Заказ коробок ]]*Таблица648[[#This Row],[Кол-во шт в коробке]]</f>
        <v>0</v>
      </c>
      <c r="L351" s="54">
        <f>Таблица648[[#This Row],[Общее кол-во шт]]*Таблица648[[#This Row],[Оптовая цена KRW за 1шт]]</f>
        <v>0</v>
      </c>
      <c r="M351" s="19" t="str">
        <f>IFERROR(Таблица648[[#This Row],[Общее кол-во шт]]*Таблица648[[#This Row],[Оптовая цена USD за 1шт]],"")</f>
        <v/>
      </c>
      <c r="N351" s="49"/>
    </row>
    <row r="352" spans="1:14" ht="22.5" customHeight="1">
      <c r="A352" s="44" t="s">
        <v>21625</v>
      </c>
      <c r="B352" s="14">
        <v>8806182579615</v>
      </c>
      <c r="C352" s="50" t="s">
        <v>16946</v>
      </c>
      <c r="D352" s="46" t="s">
        <v>16947</v>
      </c>
      <c r="E352" s="16">
        <v>23000</v>
      </c>
      <c r="F352" s="15">
        <v>0.54</v>
      </c>
      <c r="G352" s="47">
        <v>60</v>
      </c>
      <c r="H352" s="55">
        <f>Таблица648[[#This Row],[Коэфициент стоимости]]*Таблица648[[#This Row],[Розничная цена KRW]]</f>
        <v>12420</v>
      </c>
      <c r="I352" s="17" t="str">
        <f>IF($H$1="","Введите курс",Таблица648[[#This Row],[Оптовая цена KRW за 1шт]]/$H$1)</f>
        <v>Введите курс</v>
      </c>
      <c r="J352" s="48"/>
      <c r="K352" s="18">
        <f>Таблица648[[#This Row],[Заказ коробок ]]*Таблица648[[#This Row],[Кол-во шт в коробке]]</f>
        <v>0</v>
      </c>
      <c r="L352" s="54">
        <f>Таблица648[[#This Row],[Общее кол-во шт]]*Таблица648[[#This Row],[Оптовая цена KRW за 1шт]]</f>
        <v>0</v>
      </c>
      <c r="M352" s="19" t="str">
        <f>IFERROR(Таблица648[[#This Row],[Общее кол-во шт]]*Таблица648[[#This Row],[Оптовая цена USD за 1шт]],"")</f>
        <v/>
      </c>
      <c r="N352" s="49"/>
    </row>
    <row r="353" spans="1:14" ht="22.5" customHeight="1">
      <c r="A353" s="44" t="s">
        <v>21626</v>
      </c>
      <c r="B353" s="14">
        <v>8806182579622</v>
      </c>
      <c r="C353" s="50" t="s">
        <v>16948</v>
      </c>
      <c r="D353" s="46" t="s">
        <v>16949</v>
      </c>
      <c r="E353" s="16">
        <v>23000</v>
      </c>
      <c r="F353" s="15">
        <v>0.54</v>
      </c>
      <c r="G353" s="47">
        <v>60</v>
      </c>
      <c r="H353" s="55">
        <f>Таблица648[[#This Row],[Коэфициент стоимости]]*Таблица648[[#This Row],[Розничная цена KRW]]</f>
        <v>12420</v>
      </c>
      <c r="I353" s="17" t="str">
        <f>IF($H$1="","Введите курс",Таблица648[[#This Row],[Оптовая цена KRW за 1шт]]/$H$1)</f>
        <v>Введите курс</v>
      </c>
      <c r="J353" s="48"/>
      <c r="K353" s="18">
        <f>Таблица648[[#This Row],[Заказ коробок ]]*Таблица648[[#This Row],[Кол-во шт в коробке]]</f>
        <v>0</v>
      </c>
      <c r="L353" s="54">
        <f>Таблица648[[#This Row],[Общее кол-во шт]]*Таблица648[[#This Row],[Оптовая цена KRW за 1шт]]</f>
        <v>0</v>
      </c>
      <c r="M353" s="19" t="str">
        <f>IFERROR(Таблица648[[#This Row],[Общее кол-во шт]]*Таблица648[[#This Row],[Оптовая цена USD за 1шт]],"")</f>
        <v/>
      </c>
      <c r="N353" s="49"/>
    </row>
    <row r="354" spans="1:14" ht="22.5" customHeight="1">
      <c r="A354" s="44" t="s">
        <v>21627</v>
      </c>
      <c r="B354" s="14">
        <v>8806182579639</v>
      </c>
      <c r="C354" s="50" t="s">
        <v>16950</v>
      </c>
      <c r="D354" s="46" t="s">
        <v>16951</v>
      </c>
      <c r="E354" s="16">
        <v>23000</v>
      </c>
      <c r="F354" s="15">
        <v>0.54</v>
      </c>
      <c r="G354" s="47">
        <v>60</v>
      </c>
      <c r="H354" s="55">
        <f>Таблица648[[#This Row],[Коэфициент стоимости]]*Таблица648[[#This Row],[Розничная цена KRW]]</f>
        <v>12420</v>
      </c>
      <c r="I354" s="17" t="str">
        <f>IF($H$1="","Введите курс",Таблица648[[#This Row],[Оптовая цена KRW за 1шт]]/$H$1)</f>
        <v>Введите курс</v>
      </c>
      <c r="J354" s="48"/>
      <c r="K354" s="18">
        <f>Таблица648[[#This Row],[Заказ коробок ]]*Таблица648[[#This Row],[Кол-во шт в коробке]]</f>
        <v>0</v>
      </c>
      <c r="L354" s="54">
        <f>Таблица648[[#This Row],[Общее кол-во шт]]*Таблица648[[#This Row],[Оптовая цена KRW за 1шт]]</f>
        <v>0</v>
      </c>
      <c r="M354" s="19" t="str">
        <f>IFERROR(Таблица648[[#This Row],[Общее кол-во шт]]*Таблица648[[#This Row],[Оптовая цена USD за 1шт]],"")</f>
        <v/>
      </c>
      <c r="N354" s="49"/>
    </row>
    <row r="355" spans="1:14" ht="22.5" customHeight="1">
      <c r="A355" s="44" t="s">
        <v>21628</v>
      </c>
      <c r="B355" s="14">
        <v>8806182579646</v>
      </c>
      <c r="C355" s="50" t="s">
        <v>21629</v>
      </c>
      <c r="D355" s="46" t="s">
        <v>21630</v>
      </c>
      <c r="E355" s="16">
        <v>13000</v>
      </c>
      <c r="F355" s="15">
        <v>0.54</v>
      </c>
      <c r="G355" s="47">
        <v>40</v>
      </c>
      <c r="H355" s="55">
        <f>Таблица648[[#This Row],[Коэфициент стоимости]]*Таблица648[[#This Row],[Розничная цена KRW]]</f>
        <v>7020.0000000000009</v>
      </c>
      <c r="I355" s="17" t="str">
        <f>IF($H$1="","Введите курс",Таблица648[[#This Row],[Оптовая цена KRW за 1шт]]/$H$1)</f>
        <v>Введите курс</v>
      </c>
      <c r="J355" s="48"/>
      <c r="K355" s="18">
        <f>Таблица648[[#This Row],[Заказ коробок ]]*Таблица648[[#This Row],[Кол-во шт в коробке]]</f>
        <v>0</v>
      </c>
      <c r="L355" s="54">
        <f>Таблица648[[#This Row],[Общее кол-во шт]]*Таблица648[[#This Row],[Оптовая цена KRW за 1шт]]</f>
        <v>0</v>
      </c>
      <c r="M355" s="19" t="str">
        <f>IFERROR(Таблица648[[#This Row],[Общее кол-во шт]]*Таблица648[[#This Row],[Оптовая цена USD за 1шт]],"")</f>
        <v/>
      </c>
      <c r="N355" s="49"/>
    </row>
    <row r="356" spans="1:14" ht="22.5" customHeight="1">
      <c r="A356" s="44" t="s">
        <v>21631</v>
      </c>
      <c r="B356" s="14">
        <v>8806182579653</v>
      </c>
      <c r="C356" s="50" t="s">
        <v>21632</v>
      </c>
      <c r="D356" s="46" t="s">
        <v>21633</v>
      </c>
      <c r="E356" s="16">
        <v>13000</v>
      </c>
      <c r="F356" s="15">
        <v>0.54</v>
      </c>
      <c r="G356" s="47">
        <v>40</v>
      </c>
      <c r="H356" s="55">
        <f>Таблица648[[#This Row],[Коэфициент стоимости]]*Таблица648[[#This Row],[Розничная цена KRW]]</f>
        <v>7020.0000000000009</v>
      </c>
      <c r="I356" s="17" t="str">
        <f>IF($H$1="","Введите курс",Таблица648[[#This Row],[Оптовая цена KRW за 1шт]]/$H$1)</f>
        <v>Введите курс</v>
      </c>
      <c r="J356" s="48"/>
      <c r="K356" s="18">
        <f>Таблица648[[#This Row],[Заказ коробок ]]*Таблица648[[#This Row],[Кол-во шт в коробке]]</f>
        <v>0</v>
      </c>
      <c r="L356" s="54">
        <f>Таблица648[[#This Row],[Общее кол-во шт]]*Таблица648[[#This Row],[Оптовая цена KRW за 1шт]]</f>
        <v>0</v>
      </c>
      <c r="M356" s="19" t="str">
        <f>IFERROR(Таблица648[[#This Row],[Общее кол-во шт]]*Таблица648[[#This Row],[Оптовая цена USD за 1шт]],"")</f>
        <v/>
      </c>
      <c r="N356" s="49"/>
    </row>
    <row r="357" spans="1:14" ht="22.5" customHeight="1">
      <c r="A357" s="44" t="s">
        <v>21634</v>
      </c>
      <c r="B357" s="14">
        <v>8806182579660</v>
      </c>
      <c r="C357" s="50" t="s">
        <v>21635</v>
      </c>
      <c r="D357" s="46" t="s">
        <v>21636</v>
      </c>
      <c r="E357" s="16">
        <v>13000</v>
      </c>
      <c r="F357" s="15">
        <v>0.54</v>
      </c>
      <c r="G357" s="47">
        <v>40</v>
      </c>
      <c r="H357" s="55">
        <f>Таблица648[[#This Row],[Коэфициент стоимости]]*Таблица648[[#This Row],[Розничная цена KRW]]</f>
        <v>7020.0000000000009</v>
      </c>
      <c r="I357" s="17" t="str">
        <f>IF($H$1="","Введите курс",Таблица648[[#This Row],[Оптовая цена KRW за 1шт]]/$H$1)</f>
        <v>Введите курс</v>
      </c>
      <c r="J357" s="48"/>
      <c r="K357" s="18">
        <f>Таблица648[[#This Row],[Заказ коробок ]]*Таблица648[[#This Row],[Кол-во шт в коробке]]</f>
        <v>0</v>
      </c>
      <c r="L357" s="54">
        <f>Таблица648[[#This Row],[Общее кол-во шт]]*Таблица648[[#This Row],[Оптовая цена KRW за 1шт]]</f>
        <v>0</v>
      </c>
      <c r="M357" s="19" t="str">
        <f>IFERROR(Таблица648[[#This Row],[Общее кол-во шт]]*Таблица648[[#This Row],[Оптовая цена USD за 1шт]],"")</f>
        <v/>
      </c>
      <c r="N357" s="49"/>
    </row>
    <row r="358" spans="1:14" ht="22.5" customHeight="1">
      <c r="A358" s="44" t="s">
        <v>21637</v>
      </c>
      <c r="B358" s="14">
        <v>8806182579677</v>
      </c>
      <c r="C358" s="50" t="s">
        <v>21638</v>
      </c>
      <c r="D358" s="46" t="s">
        <v>21639</v>
      </c>
      <c r="E358" s="16">
        <v>13000</v>
      </c>
      <c r="F358" s="15">
        <v>0.54</v>
      </c>
      <c r="G358" s="47">
        <v>40</v>
      </c>
      <c r="H358" s="55">
        <f>Таблица648[[#This Row],[Коэфициент стоимости]]*Таблица648[[#This Row],[Розничная цена KRW]]</f>
        <v>7020.0000000000009</v>
      </c>
      <c r="I358" s="17" t="str">
        <f>IF($H$1="","Введите курс",Таблица648[[#This Row],[Оптовая цена KRW за 1шт]]/$H$1)</f>
        <v>Введите курс</v>
      </c>
      <c r="J358" s="48"/>
      <c r="K358" s="18">
        <f>Таблица648[[#This Row],[Заказ коробок ]]*Таблица648[[#This Row],[Кол-во шт в коробке]]</f>
        <v>0</v>
      </c>
      <c r="L358" s="54">
        <f>Таблица648[[#This Row],[Общее кол-во шт]]*Таблица648[[#This Row],[Оптовая цена KRW за 1шт]]</f>
        <v>0</v>
      </c>
      <c r="M358" s="19" t="str">
        <f>IFERROR(Таблица648[[#This Row],[Общее кол-во шт]]*Таблица648[[#This Row],[Оптовая цена USD за 1шт]],"")</f>
        <v/>
      </c>
      <c r="N358" s="49"/>
    </row>
    <row r="359" spans="1:14" ht="22.5" customHeight="1">
      <c r="A359" s="44" t="s">
        <v>21640</v>
      </c>
      <c r="B359" s="14">
        <v>8806182579684</v>
      </c>
      <c r="C359" s="50" t="s">
        <v>16952</v>
      </c>
      <c r="D359" s="46" t="s">
        <v>16953</v>
      </c>
      <c r="E359" s="16">
        <v>13000</v>
      </c>
      <c r="F359" s="15">
        <v>0.54</v>
      </c>
      <c r="G359" s="47">
        <v>40</v>
      </c>
      <c r="H359" s="55">
        <f>Таблица648[[#This Row],[Коэфициент стоимости]]*Таблица648[[#This Row],[Розничная цена KRW]]</f>
        <v>7020.0000000000009</v>
      </c>
      <c r="I359" s="17" t="str">
        <f>IF($H$1="","Введите курс",Таблица648[[#This Row],[Оптовая цена KRW за 1шт]]/$H$1)</f>
        <v>Введите курс</v>
      </c>
      <c r="J359" s="48"/>
      <c r="K359" s="18">
        <f>Таблица648[[#This Row],[Заказ коробок ]]*Таблица648[[#This Row],[Кол-во шт в коробке]]</f>
        <v>0</v>
      </c>
      <c r="L359" s="54">
        <f>Таблица648[[#This Row],[Общее кол-во шт]]*Таблица648[[#This Row],[Оптовая цена KRW за 1шт]]</f>
        <v>0</v>
      </c>
      <c r="M359" s="19" t="str">
        <f>IFERROR(Таблица648[[#This Row],[Общее кол-во шт]]*Таблица648[[#This Row],[Оптовая цена USD за 1шт]],"")</f>
        <v/>
      </c>
      <c r="N359" s="49"/>
    </row>
    <row r="360" spans="1:14" ht="22.5" customHeight="1">
      <c r="A360" s="44" t="s">
        <v>21641</v>
      </c>
      <c r="B360" s="14">
        <v>8806182579691</v>
      </c>
      <c r="C360" s="50" t="s">
        <v>16954</v>
      </c>
      <c r="D360" s="46" t="s">
        <v>16955</v>
      </c>
      <c r="E360" s="16">
        <v>23000</v>
      </c>
      <c r="F360" s="15">
        <v>0.54</v>
      </c>
      <c r="G360" s="47">
        <v>60</v>
      </c>
      <c r="H360" s="55">
        <f>Таблица648[[#This Row],[Коэфициент стоимости]]*Таблица648[[#This Row],[Розничная цена KRW]]</f>
        <v>12420</v>
      </c>
      <c r="I360" s="17" t="str">
        <f>IF($H$1="","Введите курс",Таблица648[[#This Row],[Оптовая цена KRW за 1шт]]/$H$1)</f>
        <v>Введите курс</v>
      </c>
      <c r="J360" s="48"/>
      <c r="K360" s="18">
        <f>Таблица648[[#This Row],[Заказ коробок ]]*Таблица648[[#This Row],[Кол-во шт в коробке]]</f>
        <v>0</v>
      </c>
      <c r="L360" s="54">
        <f>Таблица648[[#This Row],[Общее кол-во шт]]*Таблица648[[#This Row],[Оптовая цена KRW за 1шт]]</f>
        <v>0</v>
      </c>
      <c r="M360" s="19" t="str">
        <f>IFERROR(Таблица648[[#This Row],[Общее кол-во шт]]*Таблица648[[#This Row],[Оптовая цена USD за 1шт]],"")</f>
        <v/>
      </c>
      <c r="N360" s="49"/>
    </row>
    <row r="361" spans="1:14" ht="22.5" customHeight="1">
      <c r="A361" s="44" t="s">
        <v>21642</v>
      </c>
      <c r="B361" s="14">
        <v>8806182579707</v>
      </c>
      <c r="C361" s="50" t="s">
        <v>16956</v>
      </c>
      <c r="D361" s="46" t="s">
        <v>16957</v>
      </c>
      <c r="E361" s="16">
        <v>23000</v>
      </c>
      <c r="F361" s="15">
        <v>0.54</v>
      </c>
      <c r="G361" s="47">
        <v>60</v>
      </c>
      <c r="H361" s="55">
        <f>Таблица648[[#This Row],[Коэфициент стоимости]]*Таблица648[[#This Row],[Розничная цена KRW]]</f>
        <v>12420</v>
      </c>
      <c r="I361" s="17" t="str">
        <f>IF($H$1="","Введите курс",Таблица648[[#This Row],[Оптовая цена KRW за 1шт]]/$H$1)</f>
        <v>Введите курс</v>
      </c>
      <c r="J361" s="48"/>
      <c r="K361" s="18">
        <f>Таблица648[[#This Row],[Заказ коробок ]]*Таблица648[[#This Row],[Кол-во шт в коробке]]</f>
        <v>0</v>
      </c>
      <c r="L361" s="54">
        <f>Таблица648[[#This Row],[Общее кол-во шт]]*Таблица648[[#This Row],[Оптовая цена KRW за 1шт]]</f>
        <v>0</v>
      </c>
      <c r="M361" s="19" t="str">
        <f>IFERROR(Таблица648[[#This Row],[Общее кол-во шт]]*Таблица648[[#This Row],[Оптовая цена USD за 1шт]],"")</f>
        <v/>
      </c>
      <c r="N361" s="49"/>
    </row>
    <row r="362" spans="1:14" ht="22.5" customHeight="1">
      <c r="A362" s="44" t="s">
        <v>21643</v>
      </c>
      <c r="B362" s="14">
        <v>8806182579714</v>
      </c>
      <c r="C362" s="50" t="s">
        <v>16958</v>
      </c>
      <c r="D362" s="46" t="s">
        <v>16959</v>
      </c>
      <c r="E362" s="16">
        <v>13000</v>
      </c>
      <c r="F362" s="15">
        <v>0.54</v>
      </c>
      <c r="G362" s="47">
        <v>40</v>
      </c>
      <c r="H362" s="55">
        <f>Таблица648[[#This Row],[Коэфициент стоимости]]*Таблица648[[#This Row],[Розничная цена KRW]]</f>
        <v>7020.0000000000009</v>
      </c>
      <c r="I362" s="17" t="str">
        <f>IF($H$1="","Введите курс",Таблица648[[#This Row],[Оптовая цена KRW за 1шт]]/$H$1)</f>
        <v>Введите курс</v>
      </c>
      <c r="J362" s="48"/>
      <c r="K362" s="18">
        <f>Таблица648[[#This Row],[Заказ коробок ]]*Таблица648[[#This Row],[Кол-во шт в коробке]]</f>
        <v>0</v>
      </c>
      <c r="L362" s="54">
        <f>Таблица648[[#This Row],[Общее кол-во шт]]*Таблица648[[#This Row],[Оптовая цена KRW за 1шт]]</f>
        <v>0</v>
      </c>
      <c r="M362" s="19" t="str">
        <f>IFERROR(Таблица648[[#This Row],[Общее кол-во шт]]*Таблица648[[#This Row],[Оптовая цена USD за 1шт]],"")</f>
        <v/>
      </c>
      <c r="N362" s="49"/>
    </row>
    <row r="363" spans="1:14" ht="22.5" customHeight="1">
      <c r="A363" s="44" t="s">
        <v>21644</v>
      </c>
      <c r="B363" s="14">
        <v>8806182579721</v>
      </c>
      <c r="C363" s="50" t="s">
        <v>21645</v>
      </c>
      <c r="D363" s="46" t="s">
        <v>21646</v>
      </c>
      <c r="E363" s="16">
        <v>13000</v>
      </c>
      <c r="F363" s="15">
        <v>0.54</v>
      </c>
      <c r="G363" s="47">
        <v>40</v>
      </c>
      <c r="H363" s="55">
        <f>Таблица648[[#This Row],[Коэфициент стоимости]]*Таблица648[[#This Row],[Розничная цена KRW]]</f>
        <v>7020.0000000000009</v>
      </c>
      <c r="I363" s="17" t="str">
        <f>IF($H$1="","Введите курс",Таблица648[[#This Row],[Оптовая цена KRW за 1шт]]/$H$1)</f>
        <v>Введите курс</v>
      </c>
      <c r="J363" s="48"/>
      <c r="K363" s="18">
        <f>Таблица648[[#This Row],[Заказ коробок ]]*Таблица648[[#This Row],[Кол-во шт в коробке]]</f>
        <v>0</v>
      </c>
      <c r="L363" s="54">
        <f>Таблица648[[#This Row],[Общее кол-во шт]]*Таблица648[[#This Row],[Оптовая цена KRW за 1шт]]</f>
        <v>0</v>
      </c>
      <c r="M363" s="19" t="str">
        <f>IFERROR(Таблица648[[#This Row],[Общее кол-во шт]]*Таблица648[[#This Row],[Оптовая цена USD за 1шт]],"")</f>
        <v/>
      </c>
      <c r="N363" s="49"/>
    </row>
    <row r="364" spans="1:14" ht="22.5" customHeight="1">
      <c r="A364" s="44" t="s">
        <v>21647</v>
      </c>
      <c r="B364" s="14">
        <v>8801051402261</v>
      </c>
      <c r="C364" s="50" t="s">
        <v>21648</v>
      </c>
      <c r="D364" s="46" t="s">
        <v>21649</v>
      </c>
      <c r="E364" s="16">
        <v>16500</v>
      </c>
      <c r="F364" s="15">
        <v>0.54</v>
      </c>
      <c r="G364" s="47">
        <v>120</v>
      </c>
      <c r="H364" s="55">
        <f>Таблица648[[#This Row],[Коэфициент стоимости]]*Таблица648[[#This Row],[Розничная цена KRW]]</f>
        <v>8910</v>
      </c>
      <c r="I364" s="17" t="str">
        <f>IF($H$1="","Введите курс",Таблица648[[#This Row],[Оптовая цена KRW за 1шт]]/$H$1)</f>
        <v>Введите курс</v>
      </c>
      <c r="J364" s="48"/>
      <c r="K364" s="18">
        <f>Таблица648[[#This Row],[Заказ коробок ]]*Таблица648[[#This Row],[Кол-во шт в коробке]]</f>
        <v>0</v>
      </c>
      <c r="L364" s="54">
        <f>Таблица648[[#This Row],[Общее кол-во шт]]*Таблица648[[#This Row],[Оптовая цена KRW за 1шт]]</f>
        <v>0</v>
      </c>
      <c r="M364" s="19" t="str">
        <f>IFERROR(Таблица648[[#This Row],[Общее кол-во шт]]*Таблица648[[#This Row],[Оптовая цена USD за 1шт]],"")</f>
        <v/>
      </c>
      <c r="N364" s="49"/>
    </row>
    <row r="365" spans="1:14" ht="22.5" customHeight="1">
      <c r="A365" s="44" t="s">
        <v>21650</v>
      </c>
      <c r="B365" s="14">
        <v>8801051402278</v>
      </c>
      <c r="C365" s="50" t="s">
        <v>16960</v>
      </c>
      <c r="D365" s="46" t="s">
        <v>16961</v>
      </c>
      <c r="E365" s="16">
        <v>16500</v>
      </c>
      <c r="F365" s="15">
        <v>0.54</v>
      </c>
      <c r="G365" s="47">
        <v>120</v>
      </c>
      <c r="H365" s="55">
        <f>Таблица648[[#This Row],[Коэфициент стоимости]]*Таблица648[[#This Row],[Розничная цена KRW]]</f>
        <v>8910</v>
      </c>
      <c r="I365" s="17" t="str">
        <f>IF($H$1="","Введите курс",Таблица648[[#This Row],[Оптовая цена KRW за 1шт]]/$H$1)</f>
        <v>Введите курс</v>
      </c>
      <c r="J365" s="48"/>
      <c r="K365" s="18">
        <f>Таблица648[[#This Row],[Заказ коробок ]]*Таблица648[[#This Row],[Кол-во шт в коробке]]</f>
        <v>0</v>
      </c>
      <c r="L365" s="54">
        <f>Таблица648[[#This Row],[Общее кол-во шт]]*Таблица648[[#This Row],[Оптовая цена KRW за 1шт]]</f>
        <v>0</v>
      </c>
      <c r="M365" s="19" t="str">
        <f>IFERROR(Таблица648[[#This Row],[Общее кол-во шт]]*Таблица648[[#This Row],[Оптовая цена USD за 1шт]],"")</f>
        <v/>
      </c>
      <c r="N365" s="49"/>
    </row>
    <row r="366" spans="1:14" ht="22.5" customHeight="1">
      <c r="A366" s="44" t="s">
        <v>21651</v>
      </c>
      <c r="B366" s="14">
        <v>8801051402285</v>
      </c>
      <c r="C366" s="50" t="s">
        <v>16962</v>
      </c>
      <c r="D366" s="46" t="s">
        <v>16963</v>
      </c>
      <c r="E366" s="16">
        <v>20500</v>
      </c>
      <c r="F366" s="15">
        <v>0.54</v>
      </c>
      <c r="G366" s="47">
        <v>90</v>
      </c>
      <c r="H366" s="55">
        <f>Таблица648[[#This Row],[Коэфициент стоимости]]*Таблица648[[#This Row],[Розничная цена KRW]]</f>
        <v>11070</v>
      </c>
      <c r="I366" s="17" t="str">
        <f>IF($H$1="","Введите курс",Таблица648[[#This Row],[Оптовая цена KRW за 1шт]]/$H$1)</f>
        <v>Введите курс</v>
      </c>
      <c r="J366" s="48"/>
      <c r="K366" s="18">
        <f>Таблица648[[#This Row],[Заказ коробок ]]*Таблица648[[#This Row],[Кол-во шт в коробке]]</f>
        <v>0</v>
      </c>
      <c r="L366" s="54">
        <f>Таблица648[[#This Row],[Общее кол-во шт]]*Таблица648[[#This Row],[Оптовая цена KRW за 1шт]]</f>
        <v>0</v>
      </c>
      <c r="M366" s="19" t="str">
        <f>IFERROR(Таблица648[[#This Row],[Общее кол-во шт]]*Таблица648[[#This Row],[Оптовая цена USD за 1шт]],"")</f>
        <v/>
      </c>
      <c r="N366" s="49"/>
    </row>
    <row r="367" spans="1:14" ht="22.5" customHeight="1">
      <c r="A367" s="44" t="s">
        <v>21652</v>
      </c>
      <c r="B367" s="14">
        <v>8801051402292</v>
      </c>
      <c r="C367" s="50" t="s">
        <v>16964</v>
      </c>
      <c r="D367" s="46" t="s">
        <v>16965</v>
      </c>
      <c r="E367" s="16">
        <v>19800</v>
      </c>
      <c r="F367" s="15">
        <v>0.54</v>
      </c>
      <c r="G367" s="47">
        <v>90</v>
      </c>
      <c r="H367" s="55">
        <f>Таблица648[[#This Row],[Коэфициент стоимости]]*Таблица648[[#This Row],[Розничная цена KRW]]</f>
        <v>10692</v>
      </c>
      <c r="I367" s="17" t="str">
        <f>IF($H$1="","Введите курс",Таблица648[[#This Row],[Оптовая цена KRW за 1шт]]/$H$1)</f>
        <v>Введите курс</v>
      </c>
      <c r="J367" s="48"/>
      <c r="K367" s="18">
        <f>Таблица648[[#This Row],[Заказ коробок ]]*Таблица648[[#This Row],[Кол-во шт в коробке]]</f>
        <v>0</v>
      </c>
      <c r="L367" s="54">
        <f>Таблица648[[#This Row],[Общее кол-во шт]]*Таблица648[[#This Row],[Оптовая цена KRW за 1шт]]</f>
        <v>0</v>
      </c>
      <c r="M367" s="19" t="str">
        <f>IFERROR(Таблица648[[#This Row],[Общее кол-во шт]]*Таблица648[[#This Row],[Оптовая цена USD за 1шт]],"")</f>
        <v/>
      </c>
      <c r="N367" s="49"/>
    </row>
    <row r="368" spans="1:14" ht="22.5" customHeight="1">
      <c r="A368" s="44" t="s">
        <v>21653</v>
      </c>
      <c r="B368" s="14">
        <v>8801051402308</v>
      </c>
      <c r="C368" s="50" t="s">
        <v>16966</v>
      </c>
      <c r="D368" s="46" t="s">
        <v>16967</v>
      </c>
      <c r="E368" s="16">
        <v>16500</v>
      </c>
      <c r="F368" s="15">
        <v>0.54</v>
      </c>
      <c r="G368" s="47">
        <v>120</v>
      </c>
      <c r="H368" s="55">
        <f>Таблица648[[#This Row],[Коэфициент стоимости]]*Таблица648[[#This Row],[Розничная цена KRW]]</f>
        <v>8910</v>
      </c>
      <c r="I368" s="17" t="str">
        <f>IF($H$1="","Введите курс",Таблица648[[#This Row],[Оптовая цена KRW за 1шт]]/$H$1)</f>
        <v>Введите курс</v>
      </c>
      <c r="J368" s="48"/>
      <c r="K368" s="18">
        <f>Таблица648[[#This Row],[Заказ коробок ]]*Таблица648[[#This Row],[Кол-во шт в коробке]]</f>
        <v>0</v>
      </c>
      <c r="L368" s="54">
        <f>Таблица648[[#This Row],[Общее кол-во шт]]*Таблица648[[#This Row],[Оптовая цена KRW за 1шт]]</f>
        <v>0</v>
      </c>
      <c r="M368" s="19" t="str">
        <f>IFERROR(Таблица648[[#This Row],[Общее кол-во шт]]*Таблица648[[#This Row],[Оптовая цена USD за 1шт]],"")</f>
        <v/>
      </c>
      <c r="N368" s="49"/>
    </row>
    <row r="369" spans="1:14" ht="22.5" customHeight="1">
      <c r="A369" s="44" t="s">
        <v>21654</v>
      </c>
      <c r="B369" s="14">
        <v>8801051402315</v>
      </c>
      <c r="C369" s="50" t="s">
        <v>21655</v>
      </c>
      <c r="D369" s="46" t="s">
        <v>21656</v>
      </c>
      <c r="E369" s="16">
        <v>12000</v>
      </c>
      <c r="F369" s="15">
        <v>0.54</v>
      </c>
      <c r="G369" s="47">
        <v>96</v>
      </c>
      <c r="H369" s="55">
        <f>Таблица648[[#This Row],[Коэфициент стоимости]]*Таблица648[[#This Row],[Розничная цена KRW]]</f>
        <v>6480</v>
      </c>
      <c r="I369" s="17" t="str">
        <f>IF($H$1="","Введите курс",Таблица648[[#This Row],[Оптовая цена KRW за 1шт]]/$H$1)</f>
        <v>Введите курс</v>
      </c>
      <c r="J369" s="48"/>
      <c r="K369" s="18">
        <f>Таблица648[[#This Row],[Заказ коробок ]]*Таблица648[[#This Row],[Кол-во шт в коробке]]</f>
        <v>0</v>
      </c>
      <c r="L369" s="54">
        <f>Таблица648[[#This Row],[Общее кол-во шт]]*Таблица648[[#This Row],[Оптовая цена KRW за 1шт]]</f>
        <v>0</v>
      </c>
      <c r="M369" s="19" t="str">
        <f>IFERROR(Таблица648[[#This Row],[Общее кол-во шт]]*Таблица648[[#This Row],[Оптовая цена USD за 1шт]],"")</f>
        <v/>
      </c>
      <c r="N369" s="49"/>
    </row>
    <row r="370" spans="1:14" ht="22.5" customHeight="1">
      <c r="A370" s="44" t="s">
        <v>21657</v>
      </c>
      <c r="B370" s="14">
        <v>8801051402322</v>
      </c>
      <c r="C370" s="50" t="s">
        <v>16968</v>
      </c>
      <c r="D370" s="46" t="s">
        <v>16969</v>
      </c>
      <c r="E370" s="16">
        <v>15000</v>
      </c>
      <c r="F370" s="15">
        <v>0.54</v>
      </c>
      <c r="G370" s="47">
        <v>96</v>
      </c>
      <c r="H370" s="55">
        <f>Таблица648[[#This Row],[Коэфициент стоимости]]*Таблица648[[#This Row],[Розничная цена KRW]]</f>
        <v>8100.0000000000009</v>
      </c>
      <c r="I370" s="17" t="str">
        <f>IF($H$1="","Введите курс",Таблица648[[#This Row],[Оптовая цена KRW за 1шт]]/$H$1)</f>
        <v>Введите курс</v>
      </c>
      <c r="J370" s="48"/>
      <c r="K370" s="18">
        <f>Таблица648[[#This Row],[Заказ коробок ]]*Таблица648[[#This Row],[Кол-во шт в коробке]]</f>
        <v>0</v>
      </c>
      <c r="L370" s="54">
        <f>Таблица648[[#This Row],[Общее кол-во шт]]*Таблица648[[#This Row],[Оптовая цена KRW за 1шт]]</f>
        <v>0</v>
      </c>
      <c r="M370" s="19" t="str">
        <f>IFERROR(Таблица648[[#This Row],[Общее кол-во шт]]*Таблица648[[#This Row],[Оптовая цена USD за 1шт]],"")</f>
        <v/>
      </c>
      <c r="N370" s="49"/>
    </row>
    <row r="371" spans="1:14" ht="22.5" customHeight="1">
      <c r="A371" s="44" t="s">
        <v>21658</v>
      </c>
      <c r="B371" s="14">
        <v>8801051402339</v>
      </c>
      <c r="C371" s="50" t="s">
        <v>16970</v>
      </c>
      <c r="D371" s="46" t="s">
        <v>16971</v>
      </c>
      <c r="E371" s="16">
        <v>12000</v>
      </c>
      <c r="F371" s="15">
        <v>0.54</v>
      </c>
      <c r="G371" s="47">
        <v>96</v>
      </c>
      <c r="H371" s="55">
        <f>Таблица648[[#This Row],[Коэфициент стоимости]]*Таблица648[[#This Row],[Розничная цена KRW]]</f>
        <v>6480</v>
      </c>
      <c r="I371" s="17" t="str">
        <f>IF($H$1="","Введите курс",Таблица648[[#This Row],[Оптовая цена KRW за 1шт]]/$H$1)</f>
        <v>Введите курс</v>
      </c>
      <c r="J371" s="48"/>
      <c r="K371" s="18">
        <f>Таблица648[[#This Row],[Заказ коробок ]]*Таблица648[[#This Row],[Кол-во шт в коробке]]</f>
        <v>0</v>
      </c>
      <c r="L371" s="54">
        <f>Таблица648[[#This Row],[Общее кол-во шт]]*Таблица648[[#This Row],[Оптовая цена KRW за 1шт]]</f>
        <v>0</v>
      </c>
      <c r="M371" s="19" t="str">
        <f>IFERROR(Таблица648[[#This Row],[Общее кол-во шт]]*Таблица648[[#This Row],[Оптовая цена USD за 1шт]],"")</f>
        <v/>
      </c>
      <c r="N371" s="49"/>
    </row>
    <row r="372" spans="1:14" ht="22.5" customHeight="1">
      <c r="A372" s="44" t="s">
        <v>21659</v>
      </c>
      <c r="B372" s="14">
        <v>8806182578380</v>
      </c>
      <c r="C372" s="50" t="s">
        <v>16972</v>
      </c>
      <c r="D372" s="46" t="s">
        <v>16973</v>
      </c>
      <c r="E372" s="16">
        <v>18000</v>
      </c>
      <c r="F372" s="15">
        <v>0.54</v>
      </c>
      <c r="G372" s="47">
        <v>40</v>
      </c>
      <c r="H372" s="55">
        <f>Таблица648[[#This Row],[Коэфициент стоимости]]*Таблица648[[#This Row],[Розничная цена KRW]]</f>
        <v>9720</v>
      </c>
      <c r="I372" s="17" t="str">
        <f>IF($H$1="","Введите курс",Таблица648[[#This Row],[Оптовая цена KRW за 1шт]]/$H$1)</f>
        <v>Введите курс</v>
      </c>
      <c r="J372" s="48"/>
      <c r="K372" s="18">
        <f>Таблица648[[#This Row],[Заказ коробок ]]*Таблица648[[#This Row],[Кол-во шт в коробке]]</f>
        <v>0</v>
      </c>
      <c r="L372" s="54">
        <f>Таблица648[[#This Row],[Общее кол-во шт]]*Таблица648[[#This Row],[Оптовая цена KRW за 1шт]]</f>
        <v>0</v>
      </c>
      <c r="M372" s="19" t="str">
        <f>IFERROR(Таблица648[[#This Row],[Общее кол-во шт]]*Таблица648[[#This Row],[Оптовая цена USD за 1шт]],"")</f>
        <v/>
      </c>
      <c r="N372" s="49"/>
    </row>
    <row r="373" spans="1:14" ht="22.5" customHeight="1">
      <c r="A373" s="44" t="s">
        <v>21660</v>
      </c>
      <c r="B373" s="14">
        <v>8806182578397</v>
      </c>
      <c r="C373" s="50" t="s">
        <v>21661</v>
      </c>
      <c r="D373" s="46" t="s">
        <v>21662</v>
      </c>
      <c r="E373" s="16">
        <v>18000</v>
      </c>
      <c r="F373" s="15">
        <v>0.54</v>
      </c>
      <c r="G373" s="47">
        <v>40</v>
      </c>
      <c r="H373" s="55">
        <f>Таблица648[[#This Row],[Коэфициент стоимости]]*Таблица648[[#This Row],[Розничная цена KRW]]</f>
        <v>9720</v>
      </c>
      <c r="I373" s="17" t="str">
        <f>IF($H$1="","Введите курс",Таблица648[[#This Row],[Оптовая цена KRW за 1шт]]/$H$1)</f>
        <v>Введите курс</v>
      </c>
      <c r="J373" s="48"/>
      <c r="K373" s="18">
        <f>Таблица648[[#This Row],[Заказ коробок ]]*Таблица648[[#This Row],[Кол-во шт в коробке]]</f>
        <v>0</v>
      </c>
      <c r="L373" s="54">
        <f>Таблица648[[#This Row],[Общее кол-во шт]]*Таблица648[[#This Row],[Оптовая цена KRW за 1шт]]</f>
        <v>0</v>
      </c>
      <c r="M373" s="19" t="str">
        <f>IFERROR(Таблица648[[#This Row],[Общее кол-во шт]]*Таблица648[[#This Row],[Оптовая цена USD за 1шт]],"")</f>
        <v/>
      </c>
      <c r="N373" s="49"/>
    </row>
    <row r="374" spans="1:14" ht="22.5" customHeight="1">
      <c r="A374" s="44" t="s">
        <v>21663</v>
      </c>
      <c r="B374" s="14">
        <v>8806182578403</v>
      </c>
      <c r="C374" s="50" t="s">
        <v>21664</v>
      </c>
      <c r="D374" s="46" t="s">
        <v>21665</v>
      </c>
      <c r="E374" s="16">
        <v>18000</v>
      </c>
      <c r="F374" s="15">
        <v>0.54</v>
      </c>
      <c r="G374" s="47">
        <v>40</v>
      </c>
      <c r="H374" s="55">
        <f>Таблица648[[#This Row],[Коэфициент стоимости]]*Таблица648[[#This Row],[Розничная цена KRW]]</f>
        <v>9720</v>
      </c>
      <c r="I374" s="17" t="str">
        <f>IF($H$1="","Введите курс",Таблица648[[#This Row],[Оптовая цена KRW за 1шт]]/$H$1)</f>
        <v>Введите курс</v>
      </c>
      <c r="J374" s="48"/>
      <c r="K374" s="18">
        <f>Таблица648[[#This Row],[Заказ коробок ]]*Таблица648[[#This Row],[Кол-во шт в коробке]]</f>
        <v>0</v>
      </c>
      <c r="L374" s="54">
        <f>Таблица648[[#This Row],[Общее кол-во шт]]*Таблица648[[#This Row],[Оптовая цена KRW за 1шт]]</f>
        <v>0</v>
      </c>
      <c r="M374" s="19" t="str">
        <f>IFERROR(Таблица648[[#This Row],[Общее кол-во шт]]*Таблица648[[#This Row],[Оптовая цена USD за 1шт]],"")</f>
        <v/>
      </c>
      <c r="N374" s="49"/>
    </row>
    <row r="375" spans="1:14" ht="22.5" customHeight="1">
      <c r="A375" s="44" t="s">
        <v>21666</v>
      </c>
      <c r="B375" s="14">
        <v>8806182578410</v>
      </c>
      <c r="C375" s="50" t="s">
        <v>21667</v>
      </c>
      <c r="D375" s="46" t="s">
        <v>21668</v>
      </c>
      <c r="E375" s="16">
        <v>18000</v>
      </c>
      <c r="F375" s="15">
        <v>0.54</v>
      </c>
      <c r="G375" s="47">
        <v>40</v>
      </c>
      <c r="H375" s="55">
        <f>Таблица648[[#This Row],[Коэфициент стоимости]]*Таблица648[[#This Row],[Розничная цена KRW]]</f>
        <v>9720</v>
      </c>
      <c r="I375" s="17" t="str">
        <f>IF($H$1="","Введите курс",Таблица648[[#This Row],[Оптовая цена KRW за 1шт]]/$H$1)</f>
        <v>Введите курс</v>
      </c>
      <c r="J375" s="48"/>
      <c r="K375" s="18">
        <f>Таблица648[[#This Row],[Заказ коробок ]]*Таблица648[[#This Row],[Кол-во шт в коробке]]</f>
        <v>0</v>
      </c>
      <c r="L375" s="54">
        <f>Таблица648[[#This Row],[Общее кол-во шт]]*Таблица648[[#This Row],[Оптовая цена KRW за 1шт]]</f>
        <v>0</v>
      </c>
      <c r="M375" s="19" t="str">
        <f>IFERROR(Таблица648[[#This Row],[Общее кол-во шт]]*Таблица648[[#This Row],[Оптовая цена USD за 1шт]],"")</f>
        <v/>
      </c>
      <c r="N375" s="49"/>
    </row>
    <row r="376" spans="1:14" ht="22.5" customHeight="1">
      <c r="A376" s="44" t="s">
        <v>21669</v>
      </c>
      <c r="B376" s="14">
        <v>8806182578427</v>
      </c>
      <c r="C376" s="50" t="s">
        <v>21670</v>
      </c>
      <c r="D376" s="46" t="s">
        <v>21671</v>
      </c>
      <c r="E376" s="16">
        <v>18000</v>
      </c>
      <c r="F376" s="15">
        <v>0.54</v>
      </c>
      <c r="G376" s="47">
        <v>80</v>
      </c>
      <c r="H376" s="55">
        <f>Таблица648[[#This Row],[Коэфициент стоимости]]*Таблица648[[#This Row],[Розничная цена KRW]]</f>
        <v>9720</v>
      </c>
      <c r="I376" s="17" t="str">
        <f>IF($H$1="","Введите курс",Таблица648[[#This Row],[Оптовая цена KRW за 1шт]]/$H$1)</f>
        <v>Введите курс</v>
      </c>
      <c r="J376" s="48"/>
      <c r="K376" s="18">
        <f>Таблица648[[#This Row],[Заказ коробок ]]*Таблица648[[#This Row],[Кол-во шт в коробке]]</f>
        <v>0</v>
      </c>
      <c r="L376" s="54">
        <f>Таблица648[[#This Row],[Общее кол-во шт]]*Таблица648[[#This Row],[Оптовая цена KRW за 1шт]]</f>
        <v>0</v>
      </c>
      <c r="M376" s="19" t="str">
        <f>IFERROR(Таблица648[[#This Row],[Общее кол-во шт]]*Таблица648[[#This Row],[Оптовая цена USD за 1шт]],"")</f>
        <v/>
      </c>
      <c r="N376" s="49"/>
    </row>
    <row r="377" spans="1:14" ht="22.5" customHeight="1">
      <c r="A377" s="44" t="s">
        <v>21672</v>
      </c>
      <c r="B377" s="14">
        <v>8806182578434</v>
      </c>
      <c r="C377" s="50" t="s">
        <v>21673</v>
      </c>
      <c r="D377" s="46" t="s">
        <v>21674</v>
      </c>
      <c r="E377" s="16">
        <v>18000</v>
      </c>
      <c r="F377" s="15">
        <v>0.54</v>
      </c>
      <c r="G377" s="47">
        <v>80</v>
      </c>
      <c r="H377" s="55">
        <f>Таблица648[[#This Row],[Коэфициент стоимости]]*Таблица648[[#This Row],[Розничная цена KRW]]</f>
        <v>9720</v>
      </c>
      <c r="I377" s="17" t="str">
        <f>IF($H$1="","Введите курс",Таблица648[[#This Row],[Оптовая цена KRW за 1шт]]/$H$1)</f>
        <v>Введите курс</v>
      </c>
      <c r="J377" s="48"/>
      <c r="K377" s="18">
        <f>Таблица648[[#This Row],[Заказ коробок ]]*Таблица648[[#This Row],[Кол-во шт в коробке]]</f>
        <v>0</v>
      </c>
      <c r="L377" s="54">
        <f>Таблица648[[#This Row],[Общее кол-во шт]]*Таблица648[[#This Row],[Оптовая цена KRW за 1шт]]</f>
        <v>0</v>
      </c>
      <c r="M377" s="19" t="str">
        <f>IFERROR(Таблица648[[#This Row],[Общее кол-во шт]]*Таблица648[[#This Row],[Оптовая цена USD за 1шт]],"")</f>
        <v/>
      </c>
      <c r="N377" s="49"/>
    </row>
    <row r="378" spans="1:14" ht="22.5" customHeight="1">
      <c r="A378" s="44" t="s">
        <v>21675</v>
      </c>
      <c r="B378" s="14">
        <v>8806182578441</v>
      </c>
      <c r="C378" s="50" t="s">
        <v>16974</v>
      </c>
      <c r="D378" s="46" t="s">
        <v>16975</v>
      </c>
      <c r="E378" s="16">
        <v>19800</v>
      </c>
      <c r="F378" s="15">
        <v>0.54</v>
      </c>
      <c r="G378" s="47">
        <v>80</v>
      </c>
      <c r="H378" s="55">
        <f>Таблица648[[#This Row],[Коэфициент стоимости]]*Таблица648[[#This Row],[Розничная цена KRW]]</f>
        <v>10692</v>
      </c>
      <c r="I378" s="17" t="str">
        <f>IF($H$1="","Введите курс",Таблица648[[#This Row],[Оптовая цена KRW за 1шт]]/$H$1)</f>
        <v>Введите курс</v>
      </c>
      <c r="J378" s="48"/>
      <c r="K378" s="18">
        <f>Таблица648[[#This Row],[Заказ коробок ]]*Таблица648[[#This Row],[Кол-во шт в коробке]]</f>
        <v>0</v>
      </c>
      <c r="L378" s="54">
        <f>Таблица648[[#This Row],[Общее кол-во шт]]*Таблица648[[#This Row],[Оптовая цена KRW за 1шт]]</f>
        <v>0</v>
      </c>
      <c r="M378" s="19" t="str">
        <f>IFERROR(Таблица648[[#This Row],[Общее кол-во шт]]*Таблица648[[#This Row],[Оптовая цена USD за 1шт]],"")</f>
        <v/>
      </c>
      <c r="N378" s="49"/>
    </row>
    <row r="379" spans="1:14" ht="22.5" customHeight="1">
      <c r="A379" s="44" t="s">
        <v>21676</v>
      </c>
      <c r="B379" s="14">
        <v>8806182578458</v>
      </c>
      <c r="C379" s="50" t="s">
        <v>16976</v>
      </c>
      <c r="D379" s="46" t="s">
        <v>16977</v>
      </c>
      <c r="E379" s="16">
        <v>19800</v>
      </c>
      <c r="F379" s="15">
        <v>0.54</v>
      </c>
      <c r="G379" s="47">
        <v>80</v>
      </c>
      <c r="H379" s="55">
        <f>Таблица648[[#This Row],[Коэфициент стоимости]]*Таблица648[[#This Row],[Розничная цена KRW]]</f>
        <v>10692</v>
      </c>
      <c r="I379" s="17" t="str">
        <f>IF($H$1="","Введите курс",Таблица648[[#This Row],[Оптовая цена KRW за 1шт]]/$H$1)</f>
        <v>Введите курс</v>
      </c>
      <c r="J379" s="48"/>
      <c r="K379" s="18">
        <f>Таблица648[[#This Row],[Заказ коробок ]]*Таблица648[[#This Row],[Кол-во шт в коробке]]</f>
        <v>0</v>
      </c>
      <c r="L379" s="54">
        <f>Таблица648[[#This Row],[Общее кол-во шт]]*Таблица648[[#This Row],[Оптовая цена KRW за 1шт]]</f>
        <v>0</v>
      </c>
      <c r="M379" s="19" t="str">
        <f>IFERROR(Таблица648[[#This Row],[Общее кол-во шт]]*Таблица648[[#This Row],[Оптовая цена USD за 1шт]],"")</f>
        <v/>
      </c>
      <c r="N379" s="49"/>
    </row>
    <row r="380" spans="1:14" ht="22.5" customHeight="1">
      <c r="A380" s="44" t="s">
        <v>21677</v>
      </c>
      <c r="B380" s="14">
        <v>8806182578465</v>
      </c>
      <c r="C380" s="50" t="s">
        <v>16978</v>
      </c>
      <c r="D380" s="46" t="s">
        <v>16979</v>
      </c>
      <c r="E380" s="16">
        <v>19800</v>
      </c>
      <c r="F380" s="15">
        <v>0.54</v>
      </c>
      <c r="G380" s="47">
        <v>90</v>
      </c>
      <c r="H380" s="55">
        <f>Таблица648[[#This Row],[Коэфициент стоимости]]*Таблица648[[#This Row],[Розничная цена KRW]]</f>
        <v>10692</v>
      </c>
      <c r="I380" s="17" t="str">
        <f>IF($H$1="","Введите курс",Таблица648[[#This Row],[Оптовая цена KRW за 1шт]]/$H$1)</f>
        <v>Введите курс</v>
      </c>
      <c r="J380" s="48"/>
      <c r="K380" s="18">
        <f>Таблица648[[#This Row],[Заказ коробок ]]*Таблица648[[#This Row],[Кол-во шт в коробке]]</f>
        <v>0</v>
      </c>
      <c r="L380" s="54">
        <f>Таблица648[[#This Row],[Общее кол-во шт]]*Таблица648[[#This Row],[Оптовая цена KRW за 1шт]]</f>
        <v>0</v>
      </c>
      <c r="M380" s="19" t="str">
        <f>IFERROR(Таблица648[[#This Row],[Общее кол-во шт]]*Таблица648[[#This Row],[Оптовая цена USD за 1шт]],"")</f>
        <v/>
      </c>
      <c r="N380" s="49"/>
    </row>
    <row r="381" spans="1:14" ht="22.5" customHeight="1">
      <c r="A381" s="44" t="s">
        <v>21678</v>
      </c>
      <c r="B381" s="14">
        <v>8806182578472</v>
      </c>
      <c r="C381" s="50" t="s">
        <v>16980</v>
      </c>
      <c r="D381" s="46" t="s">
        <v>16981</v>
      </c>
      <c r="E381" s="16">
        <v>19800</v>
      </c>
      <c r="F381" s="15">
        <v>0.54</v>
      </c>
      <c r="G381" s="47">
        <v>90</v>
      </c>
      <c r="H381" s="55">
        <f>Таблица648[[#This Row],[Коэфициент стоимости]]*Таблица648[[#This Row],[Розничная цена KRW]]</f>
        <v>10692</v>
      </c>
      <c r="I381" s="17" t="str">
        <f>IF($H$1="","Введите курс",Таблица648[[#This Row],[Оптовая цена KRW за 1шт]]/$H$1)</f>
        <v>Введите курс</v>
      </c>
      <c r="J381" s="48"/>
      <c r="K381" s="18">
        <f>Таблица648[[#This Row],[Заказ коробок ]]*Таблица648[[#This Row],[Кол-во шт в коробке]]</f>
        <v>0</v>
      </c>
      <c r="L381" s="54">
        <f>Таблица648[[#This Row],[Общее кол-во шт]]*Таблица648[[#This Row],[Оптовая цена KRW за 1шт]]</f>
        <v>0</v>
      </c>
      <c r="M381" s="19" t="str">
        <f>IFERROR(Таблица648[[#This Row],[Общее кол-во шт]]*Таблица648[[#This Row],[Оптовая цена USD за 1шт]],"")</f>
        <v/>
      </c>
      <c r="N381" s="49"/>
    </row>
    <row r="382" spans="1:14" ht="22.5" customHeight="1">
      <c r="A382" s="44" t="s">
        <v>21679</v>
      </c>
      <c r="B382" s="14">
        <v>8806182578540</v>
      </c>
      <c r="C382" s="50" t="s">
        <v>16982</v>
      </c>
      <c r="D382" s="46" t="s">
        <v>16983</v>
      </c>
      <c r="E382" s="16">
        <v>7700</v>
      </c>
      <c r="F382" s="15">
        <v>0.54</v>
      </c>
      <c r="G382" s="47">
        <v>120</v>
      </c>
      <c r="H382" s="55">
        <f>Таблица648[[#This Row],[Коэфициент стоимости]]*Таблица648[[#This Row],[Розничная цена KRW]]</f>
        <v>4158</v>
      </c>
      <c r="I382" s="17" t="str">
        <f>IF($H$1="","Введите курс",Таблица648[[#This Row],[Оптовая цена KRW за 1шт]]/$H$1)</f>
        <v>Введите курс</v>
      </c>
      <c r="J382" s="48"/>
      <c r="K382" s="18">
        <f>Таблица648[[#This Row],[Заказ коробок ]]*Таблица648[[#This Row],[Кол-во шт в коробке]]</f>
        <v>0</v>
      </c>
      <c r="L382" s="54">
        <f>Таблица648[[#This Row],[Общее кол-во шт]]*Таблица648[[#This Row],[Оптовая цена KRW за 1шт]]</f>
        <v>0</v>
      </c>
      <c r="M382" s="19" t="str">
        <f>IFERROR(Таблица648[[#This Row],[Общее кол-во шт]]*Таблица648[[#This Row],[Оптовая цена USD за 1шт]],"")</f>
        <v/>
      </c>
      <c r="N382" s="49"/>
    </row>
    <row r="383" spans="1:14" ht="22.5" customHeight="1">
      <c r="A383" s="44" t="s">
        <v>21680</v>
      </c>
      <c r="B383" s="14">
        <v>8806182578557</v>
      </c>
      <c r="C383" s="50" t="s">
        <v>16984</v>
      </c>
      <c r="D383" s="46" t="s">
        <v>16985</v>
      </c>
      <c r="E383" s="16">
        <v>7700</v>
      </c>
      <c r="F383" s="15">
        <v>0.54</v>
      </c>
      <c r="G383" s="47">
        <v>120</v>
      </c>
      <c r="H383" s="55">
        <f>Таблица648[[#This Row],[Коэфициент стоимости]]*Таблица648[[#This Row],[Розничная цена KRW]]</f>
        <v>4158</v>
      </c>
      <c r="I383" s="17" t="str">
        <f>IF($H$1="","Введите курс",Таблица648[[#This Row],[Оптовая цена KRW за 1шт]]/$H$1)</f>
        <v>Введите курс</v>
      </c>
      <c r="J383" s="48"/>
      <c r="K383" s="18">
        <f>Таблица648[[#This Row],[Заказ коробок ]]*Таблица648[[#This Row],[Кол-во шт в коробке]]</f>
        <v>0</v>
      </c>
      <c r="L383" s="54">
        <f>Таблица648[[#This Row],[Общее кол-во шт]]*Таблица648[[#This Row],[Оптовая цена KRW за 1шт]]</f>
        <v>0</v>
      </c>
      <c r="M383" s="19" t="str">
        <f>IFERROR(Таблица648[[#This Row],[Общее кол-во шт]]*Таблица648[[#This Row],[Оптовая цена USD за 1шт]],"")</f>
        <v/>
      </c>
      <c r="N383" s="49"/>
    </row>
    <row r="384" spans="1:14" ht="22.5" customHeight="1">
      <c r="A384" s="44" t="s">
        <v>21681</v>
      </c>
      <c r="B384" s="14">
        <v>8806182578564</v>
      </c>
      <c r="C384" s="50" t="s">
        <v>16986</v>
      </c>
      <c r="D384" s="46" t="s">
        <v>16987</v>
      </c>
      <c r="E384" s="16">
        <v>7700</v>
      </c>
      <c r="F384" s="15">
        <v>0.54</v>
      </c>
      <c r="G384" s="47">
        <v>120</v>
      </c>
      <c r="H384" s="55">
        <f>Таблица648[[#This Row],[Коэфициент стоимости]]*Таблица648[[#This Row],[Розничная цена KRW]]</f>
        <v>4158</v>
      </c>
      <c r="I384" s="17" t="str">
        <f>IF($H$1="","Введите курс",Таблица648[[#This Row],[Оптовая цена KRW за 1шт]]/$H$1)</f>
        <v>Введите курс</v>
      </c>
      <c r="J384" s="48"/>
      <c r="K384" s="18">
        <f>Таблица648[[#This Row],[Заказ коробок ]]*Таблица648[[#This Row],[Кол-во шт в коробке]]</f>
        <v>0</v>
      </c>
      <c r="L384" s="54">
        <f>Таблица648[[#This Row],[Общее кол-во шт]]*Таблица648[[#This Row],[Оптовая цена KRW за 1шт]]</f>
        <v>0</v>
      </c>
      <c r="M384" s="19" t="str">
        <f>IFERROR(Таблица648[[#This Row],[Общее кол-во шт]]*Таблица648[[#This Row],[Оптовая цена USD за 1шт]],"")</f>
        <v/>
      </c>
      <c r="N384" s="49"/>
    </row>
    <row r="385" spans="1:14" ht="22.5" customHeight="1">
      <c r="A385" s="44" t="s">
        <v>21682</v>
      </c>
      <c r="B385" s="14">
        <v>8806182578571</v>
      </c>
      <c r="C385" s="50" t="s">
        <v>16988</v>
      </c>
      <c r="D385" s="46" t="s">
        <v>16989</v>
      </c>
      <c r="E385" s="16">
        <v>7700</v>
      </c>
      <c r="F385" s="15">
        <v>0.54</v>
      </c>
      <c r="G385" s="47">
        <v>120</v>
      </c>
      <c r="H385" s="55">
        <f>Таблица648[[#This Row],[Коэфициент стоимости]]*Таблица648[[#This Row],[Розничная цена KRW]]</f>
        <v>4158</v>
      </c>
      <c r="I385" s="17" t="str">
        <f>IF($H$1="","Введите курс",Таблица648[[#This Row],[Оптовая цена KRW за 1шт]]/$H$1)</f>
        <v>Введите курс</v>
      </c>
      <c r="J385" s="48"/>
      <c r="K385" s="18">
        <f>Таблица648[[#This Row],[Заказ коробок ]]*Таблица648[[#This Row],[Кол-во шт в коробке]]</f>
        <v>0</v>
      </c>
      <c r="L385" s="54">
        <f>Таблица648[[#This Row],[Общее кол-во шт]]*Таблица648[[#This Row],[Оптовая цена KRW за 1шт]]</f>
        <v>0</v>
      </c>
      <c r="M385" s="19" t="str">
        <f>IFERROR(Таблица648[[#This Row],[Общее кол-во шт]]*Таблица648[[#This Row],[Оптовая цена USD за 1шт]],"")</f>
        <v/>
      </c>
      <c r="N385" s="49"/>
    </row>
    <row r="386" spans="1:14" ht="22.5" customHeight="1">
      <c r="A386" s="44" t="s">
        <v>21683</v>
      </c>
      <c r="B386" s="14">
        <v>8806182578588</v>
      </c>
      <c r="C386" s="50" t="s">
        <v>16990</v>
      </c>
      <c r="D386" s="46" t="s">
        <v>16991</v>
      </c>
      <c r="E386" s="16">
        <v>7700</v>
      </c>
      <c r="F386" s="15">
        <v>0.54</v>
      </c>
      <c r="G386" s="47">
        <v>120</v>
      </c>
      <c r="H386" s="55">
        <f>Таблица648[[#This Row],[Коэфициент стоимости]]*Таблица648[[#This Row],[Розничная цена KRW]]</f>
        <v>4158</v>
      </c>
      <c r="I386" s="17" t="str">
        <f>IF($H$1="","Введите курс",Таблица648[[#This Row],[Оптовая цена KRW за 1шт]]/$H$1)</f>
        <v>Введите курс</v>
      </c>
      <c r="J386" s="48"/>
      <c r="K386" s="18">
        <f>Таблица648[[#This Row],[Заказ коробок ]]*Таблица648[[#This Row],[Кол-во шт в коробке]]</f>
        <v>0</v>
      </c>
      <c r="L386" s="54">
        <f>Таблица648[[#This Row],[Общее кол-во шт]]*Таблица648[[#This Row],[Оптовая цена KRW за 1шт]]</f>
        <v>0</v>
      </c>
      <c r="M386" s="19" t="str">
        <f>IFERROR(Таблица648[[#This Row],[Общее кол-во шт]]*Таблица648[[#This Row],[Оптовая цена USD за 1шт]],"")</f>
        <v/>
      </c>
      <c r="N386" s="49"/>
    </row>
    <row r="387" spans="1:14" ht="22.5" customHeight="1">
      <c r="A387" s="44" t="s">
        <v>21684</v>
      </c>
      <c r="B387" s="14">
        <v>8806182578601</v>
      </c>
      <c r="C387" s="50" t="s">
        <v>16992</v>
      </c>
      <c r="D387" s="46" t="s">
        <v>16993</v>
      </c>
      <c r="E387" s="16">
        <v>22000</v>
      </c>
      <c r="F387" s="15">
        <v>0.54</v>
      </c>
      <c r="G387" s="47">
        <v>64</v>
      </c>
      <c r="H387" s="55">
        <f>Таблица648[[#This Row],[Коэфициент стоимости]]*Таблица648[[#This Row],[Розничная цена KRW]]</f>
        <v>11880</v>
      </c>
      <c r="I387" s="17" t="str">
        <f>IF($H$1="","Введите курс",Таблица648[[#This Row],[Оптовая цена KRW за 1шт]]/$H$1)</f>
        <v>Введите курс</v>
      </c>
      <c r="J387" s="48"/>
      <c r="K387" s="18">
        <f>Таблица648[[#This Row],[Заказ коробок ]]*Таблица648[[#This Row],[Кол-во шт в коробке]]</f>
        <v>0</v>
      </c>
      <c r="L387" s="54">
        <f>Таблица648[[#This Row],[Общее кол-во шт]]*Таблица648[[#This Row],[Оптовая цена KRW за 1шт]]</f>
        <v>0</v>
      </c>
      <c r="M387" s="19" t="str">
        <f>IFERROR(Таблица648[[#This Row],[Общее кол-во шт]]*Таблица648[[#This Row],[Оптовая цена USD за 1шт]],"")</f>
        <v/>
      </c>
      <c r="N387" s="49"/>
    </row>
    <row r="388" spans="1:14" ht="22.5" customHeight="1">
      <c r="A388" s="44" t="s">
        <v>21685</v>
      </c>
      <c r="B388" s="14">
        <v>8806182578618</v>
      </c>
      <c r="C388" s="50" t="s">
        <v>21686</v>
      </c>
      <c r="D388" s="46" t="s">
        <v>21687</v>
      </c>
      <c r="E388" s="16">
        <v>22000</v>
      </c>
      <c r="F388" s="15">
        <v>0.54</v>
      </c>
      <c r="G388" s="47">
        <v>64</v>
      </c>
      <c r="H388" s="55">
        <f>Таблица648[[#This Row],[Коэфициент стоимости]]*Таблица648[[#This Row],[Розничная цена KRW]]</f>
        <v>11880</v>
      </c>
      <c r="I388" s="17" t="str">
        <f>IF($H$1="","Введите курс",Таблица648[[#This Row],[Оптовая цена KRW за 1шт]]/$H$1)</f>
        <v>Введите курс</v>
      </c>
      <c r="J388" s="48"/>
      <c r="K388" s="18">
        <f>Таблица648[[#This Row],[Заказ коробок ]]*Таблица648[[#This Row],[Кол-во шт в коробке]]</f>
        <v>0</v>
      </c>
      <c r="L388" s="54">
        <f>Таблица648[[#This Row],[Общее кол-во шт]]*Таблица648[[#This Row],[Оптовая цена KRW за 1шт]]</f>
        <v>0</v>
      </c>
      <c r="M388" s="19" t="str">
        <f>IFERROR(Таблица648[[#This Row],[Общее кол-во шт]]*Таблица648[[#This Row],[Оптовая цена USD за 1шт]],"")</f>
        <v/>
      </c>
      <c r="N388" s="49"/>
    </row>
    <row r="389" spans="1:14" ht="22.5" customHeight="1">
      <c r="A389" s="44" t="s">
        <v>21688</v>
      </c>
      <c r="B389" s="14">
        <v>8806182578700</v>
      </c>
      <c r="C389" s="50" t="s">
        <v>16994</v>
      </c>
      <c r="D389" s="46" t="s">
        <v>16995</v>
      </c>
      <c r="E389" s="16">
        <v>15000</v>
      </c>
      <c r="F389" s="15">
        <v>0.54</v>
      </c>
      <c r="G389" s="47">
        <v>80</v>
      </c>
      <c r="H389" s="55">
        <f>Таблица648[[#This Row],[Коэфициент стоимости]]*Таблица648[[#This Row],[Розничная цена KRW]]</f>
        <v>8100.0000000000009</v>
      </c>
      <c r="I389" s="17" t="str">
        <f>IF($H$1="","Введите курс",Таблица648[[#This Row],[Оптовая цена KRW за 1шт]]/$H$1)</f>
        <v>Введите курс</v>
      </c>
      <c r="J389" s="48"/>
      <c r="K389" s="18">
        <f>Таблица648[[#This Row],[Заказ коробок ]]*Таблица648[[#This Row],[Кол-во шт в коробке]]</f>
        <v>0</v>
      </c>
      <c r="L389" s="54">
        <f>Таблица648[[#This Row],[Общее кол-во шт]]*Таблица648[[#This Row],[Оптовая цена KRW за 1шт]]</f>
        <v>0</v>
      </c>
      <c r="M389" s="19" t="str">
        <f>IFERROR(Таблица648[[#This Row],[Общее кол-во шт]]*Таблица648[[#This Row],[Оптовая цена USD за 1шт]],"")</f>
        <v/>
      </c>
      <c r="N389" s="49"/>
    </row>
    <row r="390" spans="1:14" ht="22.5" customHeight="1">
      <c r="A390" s="44" t="s">
        <v>21689</v>
      </c>
      <c r="B390" s="14">
        <v>8806182578717</v>
      </c>
      <c r="C390" s="50" t="s">
        <v>16996</v>
      </c>
      <c r="D390" s="46" t="s">
        <v>16997</v>
      </c>
      <c r="E390" s="16">
        <v>15000</v>
      </c>
      <c r="F390" s="15">
        <v>0.54</v>
      </c>
      <c r="G390" s="47">
        <v>80</v>
      </c>
      <c r="H390" s="55">
        <f>Таблица648[[#This Row],[Коэфициент стоимости]]*Таблица648[[#This Row],[Розничная цена KRW]]</f>
        <v>8100.0000000000009</v>
      </c>
      <c r="I390" s="17" t="str">
        <f>IF($H$1="","Введите курс",Таблица648[[#This Row],[Оптовая цена KRW за 1шт]]/$H$1)</f>
        <v>Введите курс</v>
      </c>
      <c r="J390" s="48"/>
      <c r="K390" s="18">
        <f>Таблица648[[#This Row],[Заказ коробок ]]*Таблица648[[#This Row],[Кол-во шт в коробке]]</f>
        <v>0</v>
      </c>
      <c r="L390" s="54">
        <f>Таблица648[[#This Row],[Общее кол-во шт]]*Таблица648[[#This Row],[Оптовая цена KRW за 1шт]]</f>
        <v>0</v>
      </c>
      <c r="M390" s="19" t="str">
        <f>IFERROR(Таблица648[[#This Row],[Общее кол-во шт]]*Таблица648[[#This Row],[Оптовая цена USD за 1шт]],"")</f>
        <v/>
      </c>
      <c r="N390" s="49"/>
    </row>
    <row r="391" spans="1:14" ht="22.5" customHeight="1">
      <c r="A391" s="44" t="s">
        <v>21690</v>
      </c>
      <c r="B391" s="14">
        <v>8806182578724</v>
      </c>
      <c r="C391" s="50" t="s">
        <v>16998</v>
      </c>
      <c r="D391" s="46" t="s">
        <v>16999</v>
      </c>
      <c r="E391" s="16">
        <v>15000</v>
      </c>
      <c r="F391" s="15">
        <v>0.54</v>
      </c>
      <c r="G391" s="47">
        <v>80</v>
      </c>
      <c r="H391" s="55">
        <f>Таблица648[[#This Row],[Коэфициент стоимости]]*Таблица648[[#This Row],[Розничная цена KRW]]</f>
        <v>8100.0000000000009</v>
      </c>
      <c r="I391" s="17" t="str">
        <f>IF($H$1="","Введите курс",Таблица648[[#This Row],[Оптовая цена KRW за 1шт]]/$H$1)</f>
        <v>Введите курс</v>
      </c>
      <c r="J391" s="48"/>
      <c r="K391" s="18">
        <f>Таблица648[[#This Row],[Заказ коробок ]]*Таблица648[[#This Row],[Кол-во шт в коробке]]</f>
        <v>0</v>
      </c>
      <c r="L391" s="54">
        <f>Таблица648[[#This Row],[Общее кол-во шт]]*Таблица648[[#This Row],[Оптовая цена KRW за 1шт]]</f>
        <v>0</v>
      </c>
      <c r="M391" s="19" t="str">
        <f>IFERROR(Таблица648[[#This Row],[Общее кол-во шт]]*Таблица648[[#This Row],[Оптовая цена USD за 1шт]],"")</f>
        <v/>
      </c>
      <c r="N391" s="49"/>
    </row>
    <row r="392" spans="1:14" ht="22.5" customHeight="1">
      <c r="A392" s="44" t="s">
        <v>21691</v>
      </c>
      <c r="B392" s="14">
        <v>8806182578731</v>
      </c>
      <c r="C392" s="50" t="s">
        <v>17000</v>
      </c>
      <c r="D392" s="46" t="s">
        <v>17001</v>
      </c>
      <c r="E392" s="16">
        <v>15000</v>
      </c>
      <c r="F392" s="15">
        <v>0.54</v>
      </c>
      <c r="G392" s="47">
        <v>80</v>
      </c>
      <c r="H392" s="55">
        <f>Таблица648[[#This Row],[Коэфициент стоимости]]*Таблица648[[#This Row],[Розничная цена KRW]]</f>
        <v>8100.0000000000009</v>
      </c>
      <c r="I392" s="17" t="str">
        <f>IF($H$1="","Введите курс",Таблица648[[#This Row],[Оптовая цена KRW за 1шт]]/$H$1)</f>
        <v>Введите курс</v>
      </c>
      <c r="J392" s="48"/>
      <c r="K392" s="18">
        <f>Таблица648[[#This Row],[Заказ коробок ]]*Таблица648[[#This Row],[Кол-во шт в коробке]]</f>
        <v>0</v>
      </c>
      <c r="L392" s="54">
        <f>Таблица648[[#This Row],[Общее кол-во шт]]*Таблица648[[#This Row],[Оптовая цена KRW за 1шт]]</f>
        <v>0</v>
      </c>
      <c r="M392" s="19" t="str">
        <f>IFERROR(Таблица648[[#This Row],[Общее кол-во шт]]*Таблица648[[#This Row],[Оптовая цена USD за 1шт]],"")</f>
        <v/>
      </c>
      <c r="N392" s="49"/>
    </row>
    <row r="393" spans="1:14" ht="22.5" customHeight="1">
      <c r="A393" s="44" t="s">
        <v>21692</v>
      </c>
      <c r="B393" s="14">
        <v>8806182578748</v>
      </c>
      <c r="C393" s="50" t="s">
        <v>17002</v>
      </c>
      <c r="D393" s="46" t="s">
        <v>17003</v>
      </c>
      <c r="E393" s="16">
        <v>15000</v>
      </c>
      <c r="F393" s="15">
        <v>0.54</v>
      </c>
      <c r="G393" s="47">
        <v>80</v>
      </c>
      <c r="H393" s="55">
        <f>Таблица648[[#This Row],[Коэфициент стоимости]]*Таблица648[[#This Row],[Розничная цена KRW]]</f>
        <v>8100.0000000000009</v>
      </c>
      <c r="I393" s="17" t="str">
        <f>IF($H$1="","Введите курс",Таблица648[[#This Row],[Оптовая цена KRW за 1шт]]/$H$1)</f>
        <v>Введите курс</v>
      </c>
      <c r="J393" s="48"/>
      <c r="K393" s="18">
        <f>Таблица648[[#This Row],[Заказ коробок ]]*Таблица648[[#This Row],[Кол-во шт в коробке]]</f>
        <v>0</v>
      </c>
      <c r="L393" s="54">
        <f>Таблица648[[#This Row],[Общее кол-во шт]]*Таблица648[[#This Row],[Оптовая цена KRW за 1шт]]</f>
        <v>0</v>
      </c>
      <c r="M393" s="19" t="str">
        <f>IFERROR(Таблица648[[#This Row],[Общее кол-во шт]]*Таблица648[[#This Row],[Оптовая цена USD за 1шт]],"")</f>
        <v/>
      </c>
      <c r="N393" s="49"/>
    </row>
    <row r="394" spans="1:14" ht="22.5" customHeight="1">
      <c r="A394" s="44" t="s">
        <v>21693</v>
      </c>
      <c r="B394" s="14">
        <v>8806182578755</v>
      </c>
      <c r="C394" s="50" t="s">
        <v>17004</v>
      </c>
      <c r="D394" s="46" t="s">
        <v>17005</v>
      </c>
      <c r="E394" s="16">
        <v>13000</v>
      </c>
      <c r="F394" s="15">
        <v>0.54</v>
      </c>
      <c r="G394" s="47">
        <v>60</v>
      </c>
      <c r="H394" s="55">
        <f>Таблица648[[#This Row],[Коэфициент стоимости]]*Таблица648[[#This Row],[Розничная цена KRW]]</f>
        <v>7020.0000000000009</v>
      </c>
      <c r="I394" s="17" t="str">
        <f>IF($H$1="","Введите курс",Таблица648[[#This Row],[Оптовая цена KRW за 1шт]]/$H$1)</f>
        <v>Введите курс</v>
      </c>
      <c r="J394" s="48"/>
      <c r="K394" s="18">
        <f>Таблица648[[#This Row],[Заказ коробок ]]*Таблица648[[#This Row],[Кол-во шт в коробке]]</f>
        <v>0</v>
      </c>
      <c r="L394" s="54">
        <f>Таблица648[[#This Row],[Общее кол-во шт]]*Таблица648[[#This Row],[Оптовая цена KRW за 1шт]]</f>
        <v>0</v>
      </c>
      <c r="M394" s="19" t="str">
        <f>IFERROR(Таблица648[[#This Row],[Общее кол-во шт]]*Таблица648[[#This Row],[Оптовая цена USD за 1шт]],"")</f>
        <v/>
      </c>
      <c r="N394" s="49"/>
    </row>
    <row r="395" spans="1:14" ht="22.5" customHeight="1">
      <c r="A395" s="44" t="s">
        <v>21694</v>
      </c>
      <c r="B395" s="14">
        <v>8806182578762</v>
      </c>
      <c r="C395" s="50" t="s">
        <v>17006</v>
      </c>
      <c r="D395" s="46" t="s">
        <v>17007</v>
      </c>
      <c r="E395" s="16">
        <v>13000</v>
      </c>
      <c r="F395" s="15">
        <v>0.54</v>
      </c>
      <c r="G395" s="47">
        <v>60</v>
      </c>
      <c r="H395" s="55">
        <f>Таблица648[[#This Row],[Коэфициент стоимости]]*Таблица648[[#This Row],[Розничная цена KRW]]</f>
        <v>7020.0000000000009</v>
      </c>
      <c r="I395" s="17" t="str">
        <f>IF($H$1="","Введите курс",Таблица648[[#This Row],[Оптовая цена KRW за 1шт]]/$H$1)</f>
        <v>Введите курс</v>
      </c>
      <c r="J395" s="48"/>
      <c r="K395" s="18">
        <f>Таблица648[[#This Row],[Заказ коробок ]]*Таблица648[[#This Row],[Кол-во шт в коробке]]</f>
        <v>0</v>
      </c>
      <c r="L395" s="54">
        <f>Таблица648[[#This Row],[Общее кол-во шт]]*Таблица648[[#This Row],[Оптовая цена KRW за 1шт]]</f>
        <v>0</v>
      </c>
      <c r="M395" s="19" t="str">
        <f>IFERROR(Таблица648[[#This Row],[Общее кол-во шт]]*Таблица648[[#This Row],[Оптовая цена USD за 1шт]],"")</f>
        <v/>
      </c>
      <c r="N395" s="49"/>
    </row>
    <row r="396" spans="1:14" ht="22.5" customHeight="1">
      <c r="A396" s="44" t="s">
        <v>21695</v>
      </c>
      <c r="B396" s="14">
        <v>8806182578779</v>
      </c>
      <c r="C396" s="50" t="s">
        <v>17008</v>
      </c>
      <c r="D396" s="46" t="s">
        <v>17009</v>
      </c>
      <c r="E396" s="16">
        <v>13000</v>
      </c>
      <c r="F396" s="15">
        <v>0.54</v>
      </c>
      <c r="G396" s="47">
        <v>60</v>
      </c>
      <c r="H396" s="55">
        <f>Таблица648[[#This Row],[Коэфициент стоимости]]*Таблица648[[#This Row],[Розничная цена KRW]]</f>
        <v>7020.0000000000009</v>
      </c>
      <c r="I396" s="17" t="str">
        <f>IF($H$1="","Введите курс",Таблица648[[#This Row],[Оптовая цена KRW за 1шт]]/$H$1)</f>
        <v>Введите курс</v>
      </c>
      <c r="J396" s="48"/>
      <c r="K396" s="18">
        <f>Таблица648[[#This Row],[Заказ коробок ]]*Таблица648[[#This Row],[Кол-во шт в коробке]]</f>
        <v>0</v>
      </c>
      <c r="L396" s="54">
        <f>Таблица648[[#This Row],[Общее кол-во шт]]*Таблица648[[#This Row],[Оптовая цена KRW за 1шт]]</f>
        <v>0</v>
      </c>
      <c r="M396" s="19" t="str">
        <f>IFERROR(Таблица648[[#This Row],[Общее кол-во шт]]*Таблица648[[#This Row],[Оптовая цена USD за 1шт]],"")</f>
        <v/>
      </c>
      <c r="N396" s="49"/>
    </row>
    <row r="397" spans="1:14" ht="22.5" customHeight="1">
      <c r="A397" s="44" t="s">
        <v>21696</v>
      </c>
      <c r="B397" s="14">
        <v>8806182578786</v>
      </c>
      <c r="C397" s="50" t="s">
        <v>17010</v>
      </c>
      <c r="D397" s="46" t="s">
        <v>17011</v>
      </c>
      <c r="E397" s="16">
        <v>13000</v>
      </c>
      <c r="F397" s="15">
        <v>0.54</v>
      </c>
      <c r="G397" s="47">
        <v>60</v>
      </c>
      <c r="H397" s="55">
        <f>Таблица648[[#This Row],[Коэфициент стоимости]]*Таблица648[[#This Row],[Розничная цена KRW]]</f>
        <v>7020.0000000000009</v>
      </c>
      <c r="I397" s="17" t="str">
        <f>IF($H$1="","Введите курс",Таблица648[[#This Row],[Оптовая цена KRW за 1шт]]/$H$1)</f>
        <v>Введите курс</v>
      </c>
      <c r="J397" s="48"/>
      <c r="K397" s="18">
        <f>Таблица648[[#This Row],[Заказ коробок ]]*Таблица648[[#This Row],[Кол-во шт в коробке]]</f>
        <v>0</v>
      </c>
      <c r="L397" s="54">
        <f>Таблица648[[#This Row],[Общее кол-во шт]]*Таблица648[[#This Row],[Оптовая цена KRW за 1шт]]</f>
        <v>0</v>
      </c>
      <c r="M397" s="19" t="str">
        <f>IFERROR(Таблица648[[#This Row],[Общее кол-во шт]]*Таблица648[[#This Row],[Оптовая цена USD за 1шт]],"")</f>
        <v/>
      </c>
      <c r="N397" s="49"/>
    </row>
    <row r="398" spans="1:14" ht="22.5" customHeight="1">
      <c r="A398" s="44" t="s">
        <v>21697</v>
      </c>
      <c r="B398" s="14">
        <v>8801051403206</v>
      </c>
      <c r="C398" s="50" t="s">
        <v>17012</v>
      </c>
      <c r="D398" s="46" t="s">
        <v>17013</v>
      </c>
      <c r="E398" s="16">
        <v>16500</v>
      </c>
      <c r="F398" s="15">
        <v>0.54</v>
      </c>
      <c r="G398" s="47">
        <v>120</v>
      </c>
      <c r="H398" s="55">
        <f>Таблица648[[#This Row],[Коэфициент стоимости]]*Таблица648[[#This Row],[Розничная цена KRW]]</f>
        <v>8910</v>
      </c>
      <c r="I398" s="17" t="str">
        <f>IF($H$1="","Введите курс",Таблица648[[#This Row],[Оптовая цена KRW за 1шт]]/$H$1)</f>
        <v>Введите курс</v>
      </c>
      <c r="J398" s="48"/>
      <c r="K398" s="18">
        <f>Таблица648[[#This Row],[Заказ коробок ]]*Таблица648[[#This Row],[Кол-во шт в коробке]]</f>
        <v>0</v>
      </c>
      <c r="L398" s="54">
        <f>Таблица648[[#This Row],[Общее кол-во шт]]*Таблица648[[#This Row],[Оптовая цена KRW за 1шт]]</f>
        <v>0</v>
      </c>
      <c r="M398" s="19" t="str">
        <f>IFERROR(Таблица648[[#This Row],[Общее кол-во шт]]*Таблица648[[#This Row],[Оптовая цена USD за 1шт]],"")</f>
        <v/>
      </c>
      <c r="N398" s="49"/>
    </row>
    <row r="399" spans="1:14" ht="22.5" customHeight="1">
      <c r="A399" s="44" t="s">
        <v>21698</v>
      </c>
      <c r="B399" s="14">
        <v>8806182580376</v>
      </c>
      <c r="C399" s="50" t="s">
        <v>17014</v>
      </c>
      <c r="D399" s="46" t="s">
        <v>17015</v>
      </c>
      <c r="E399" s="16">
        <v>6500</v>
      </c>
      <c r="F399" s="15">
        <v>0.54</v>
      </c>
      <c r="G399" s="47">
        <v>10</v>
      </c>
      <c r="H399" s="55">
        <f>Таблица648[[#This Row],[Коэфициент стоимости]]*Таблица648[[#This Row],[Розничная цена KRW]]</f>
        <v>3510.0000000000005</v>
      </c>
      <c r="I399" s="17" t="str">
        <f>IF($H$1="","Введите курс",Таблица648[[#This Row],[Оптовая цена KRW за 1шт]]/$H$1)</f>
        <v>Введите курс</v>
      </c>
      <c r="J399" s="48"/>
      <c r="K399" s="18">
        <f>Таблица648[[#This Row],[Заказ коробок ]]*Таблица648[[#This Row],[Кол-во шт в коробке]]</f>
        <v>0</v>
      </c>
      <c r="L399" s="54">
        <f>Таблица648[[#This Row],[Общее кол-во шт]]*Таблица648[[#This Row],[Оптовая цена KRW за 1шт]]</f>
        <v>0</v>
      </c>
      <c r="M399" s="19" t="str">
        <f>IFERROR(Таблица648[[#This Row],[Общее кол-во шт]]*Таблица648[[#This Row],[Оптовая цена USD за 1шт]],"")</f>
        <v/>
      </c>
      <c r="N399" s="49"/>
    </row>
    <row r="400" spans="1:14" ht="22.5" customHeight="1">
      <c r="A400" s="44" t="s">
        <v>21699</v>
      </c>
      <c r="B400" s="14">
        <v>8806182580383</v>
      </c>
      <c r="C400" s="50" t="s">
        <v>17016</v>
      </c>
      <c r="D400" s="46" t="s">
        <v>17017</v>
      </c>
      <c r="E400" s="16">
        <v>6500</v>
      </c>
      <c r="F400" s="15">
        <v>0.54</v>
      </c>
      <c r="G400" s="47">
        <v>1400</v>
      </c>
      <c r="H400" s="55">
        <f>Таблица648[[#This Row],[Коэфициент стоимости]]*Таблица648[[#This Row],[Розничная цена KRW]]</f>
        <v>3510.0000000000005</v>
      </c>
      <c r="I400" s="17" t="str">
        <f>IF($H$1="","Введите курс",Таблица648[[#This Row],[Оптовая цена KRW за 1шт]]/$H$1)</f>
        <v>Введите курс</v>
      </c>
      <c r="J400" s="48"/>
      <c r="K400" s="18">
        <f>Таблица648[[#This Row],[Заказ коробок ]]*Таблица648[[#This Row],[Кол-во шт в коробке]]</f>
        <v>0</v>
      </c>
      <c r="L400" s="54">
        <f>Таблица648[[#This Row],[Общее кол-во шт]]*Таблица648[[#This Row],[Оптовая цена KRW за 1шт]]</f>
        <v>0</v>
      </c>
      <c r="M400" s="19" t="str">
        <f>IFERROR(Таблица648[[#This Row],[Общее кол-во шт]]*Таблица648[[#This Row],[Оптовая цена USD за 1шт]],"")</f>
        <v/>
      </c>
      <c r="N400" s="49"/>
    </row>
    <row r="401" spans="1:14" ht="22.5" customHeight="1">
      <c r="A401" s="44" t="s">
        <v>21700</v>
      </c>
      <c r="B401" s="14">
        <v>8806182580390</v>
      </c>
      <c r="C401" s="50" t="s">
        <v>17018</v>
      </c>
      <c r="D401" s="46" t="s">
        <v>17019</v>
      </c>
      <c r="E401" s="16">
        <v>6500</v>
      </c>
      <c r="F401" s="15">
        <v>0.54</v>
      </c>
      <c r="G401" s="47">
        <v>1400</v>
      </c>
      <c r="H401" s="55">
        <f>Таблица648[[#This Row],[Коэфициент стоимости]]*Таблица648[[#This Row],[Розничная цена KRW]]</f>
        <v>3510.0000000000005</v>
      </c>
      <c r="I401" s="17" t="str">
        <f>IF($H$1="","Введите курс",Таблица648[[#This Row],[Оптовая цена KRW за 1шт]]/$H$1)</f>
        <v>Введите курс</v>
      </c>
      <c r="J401" s="48"/>
      <c r="K401" s="18">
        <f>Таблица648[[#This Row],[Заказ коробок ]]*Таблица648[[#This Row],[Кол-во шт в коробке]]</f>
        <v>0</v>
      </c>
      <c r="L401" s="54">
        <f>Таблица648[[#This Row],[Общее кол-во шт]]*Таблица648[[#This Row],[Оптовая цена KRW за 1шт]]</f>
        <v>0</v>
      </c>
      <c r="M401" s="19" t="str">
        <f>IFERROR(Таблица648[[#This Row],[Общее кол-во шт]]*Таблица648[[#This Row],[Оптовая цена USD за 1шт]],"")</f>
        <v/>
      </c>
      <c r="N401" s="49"/>
    </row>
    <row r="402" spans="1:14" ht="22.5" customHeight="1">
      <c r="A402" s="44" t="s">
        <v>21701</v>
      </c>
      <c r="B402" s="14">
        <v>8806182580406</v>
      </c>
      <c r="C402" s="50" t="s">
        <v>17020</v>
      </c>
      <c r="D402" s="46" t="s">
        <v>17021</v>
      </c>
      <c r="E402" s="16">
        <v>6500</v>
      </c>
      <c r="F402" s="15">
        <v>0.54</v>
      </c>
      <c r="G402" s="47">
        <v>1400</v>
      </c>
      <c r="H402" s="55">
        <f>Таблица648[[#This Row],[Коэфициент стоимости]]*Таблица648[[#This Row],[Розничная цена KRW]]</f>
        <v>3510.0000000000005</v>
      </c>
      <c r="I402" s="17" t="str">
        <f>IF($H$1="","Введите курс",Таблица648[[#This Row],[Оптовая цена KRW за 1шт]]/$H$1)</f>
        <v>Введите курс</v>
      </c>
      <c r="J402" s="48"/>
      <c r="K402" s="18">
        <f>Таблица648[[#This Row],[Заказ коробок ]]*Таблица648[[#This Row],[Кол-во шт в коробке]]</f>
        <v>0</v>
      </c>
      <c r="L402" s="54">
        <f>Таблица648[[#This Row],[Общее кол-во шт]]*Таблица648[[#This Row],[Оптовая цена KRW за 1шт]]</f>
        <v>0</v>
      </c>
      <c r="M402" s="19" t="str">
        <f>IFERROR(Таблица648[[#This Row],[Общее кол-во шт]]*Таблица648[[#This Row],[Оптовая цена USD за 1шт]],"")</f>
        <v/>
      </c>
      <c r="N402" s="49"/>
    </row>
    <row r="403" spans="1:14" ht="22.5" customHeight="1">
      <c r="A403" s="44" t="s">
        <v>21702</v>
      </c>
      <c r="B403" s="14">
        <v>8806182580413</v>
      </c>
      <c r="C403" s="50" t="s">
        <v>17022</v>
      </c>
      <c r="D403" s="46" t="s">
        <v>17023</v>
      </c>
      <c r="E403" s="16">
        <v>6500</v>
      </c>
      <c r="F403" s="15">
        <v>0.54</v>
      </c>
      <c r="G403" s="47">
        <v>1400</v>
      </c>
      <c r="H403" s="55">
        <f>Таблица648[[#This Row],[Коэфициент стоимости]]*Таблица648[[#This Row],[Розничная цена KRW]]</f>
        <v>3510.0000000000005</v>
      </c>
      <c r="I403" s="17" t="str">
        <f>IF($H$1="","Введите курс",Таблица648[[#This Row],[Оптовая цена KRW за 1шт]]/$H$1)</f>
        <v>Введите курс</v>
      </c>
      <c r="J403" s="48"/>
      <c r="K403" s="18">
        <f>Таблица648[[#This Row],[Заказ коробок ]]*Таблица648[[#This Row],[Кол-во шт в коробке]]</f>
        <v>0</v>
      </c>
      <c r="L403" s="54">
        <f>Таблица648[[#This Row],[Общее кол-во шт]]*Таблица648[[#This Row],[Оптовая цена KRW за 1шт]]</f>
        <v>0</v>
      </c>
      <c r="M403" s="19" t="str">
        <f>IFERROR(Таблица648[[#This Row],[Общее кол-во шт]]*Таблица648[[#This Row],[Оптовая цена USD за 1шт]],"")</f>
        <v/>
      </c>
      <c r="N403" s="49"/>
    </row>
    <row r="404" spans="1:14" ht="22.5" customHeight="1">
      <c r="A404" s="44" t="s">
        <v>21703</v>
      </c>
      <c r="B404" s="14">
        <v>8806182580420</v>
      </c>
      <c r="C404" s="50" t="s">
        <v>17024</v>
      </c>
      <c r="D404" s="46" t="s">
        <v>17025</v>
      </c>
      <c r="E404" s="16">
        <v>6500</v>
      </c>
      <c r="F404" s="15">
        <v>0.54</v>
      </c>
      <c r="G404" s="47">
        <v>1400</v>
      </c>
      <c r="H404" s="55">
        <f>Таблица648[[#This Row],[Коэфициент стоимости]]*Таблица648[[#This Row],[Розничная цена KRW]]</f>
        <v>3510.0000000000005</v>
      </c>
      <c r="I404" s="17" t="str">
        <f>IF($H$1="","Введите курс",Таблица648[[#This Row],[Оптовая цена KRW за 1шт]]/$H$1)</f>
        <v>Введите курс</v>
      </c>
      <c r="J404" s="48"/>
      <c r="K404" s="18">
        <f>Таблица648[[#This Row],[Заказ коробок ]]*Таблица648[[#This Row],[Кол-во шт в коробке]]</f>
        <v>0</v>
      </c>
      <c r="L404" s="54">
        <f>Таблица648[[#This Row],[Общее кол-во шт]]*Таблица648[[#This Row],[Оптовая цена KRW за 1шт]]</f>
        <v>0</v>
      </c>
      <c r="M404" s="19" t="str">
        <f>IFERROR(Таблица648[[#This Row],[Общее кол-во шт]]*Таблица648[[#This Row],[Оптовая цена USD за 1шт]],"")</f>
        <v/>
      </c>
      <c r="N404" s="49"/>
    </row>
    <row r="405" spans="1:14" ht="22.5" customHeight="1">
      <c r="A405" s="44" t="s">
        <v>21704</v>
      </c>
      <c r="B405" s="14">
        <v>8806182580291</v>
      </c>
      <c r="C405" s="50" t="s">
        <v>17026</v>
      </c>
      <c r="D405" s="46" t="s">
        <v>17027</v>
      </c>
      <c r="E405" s="16">
        <v>12000</v>
      </c>
      <c r="F405" s="15">
        <v>0.54</v>
      </c>
      <c r="G405" s="47">
        <v>120</v>
      </c>
      <c r="H405" s="55">
        <f>Таблица648[[#This Row],[Коэфициент стоимости]]*Таблица648[[#This Row],[Розничная цена KRW]]</f>
        <v>6480</v>
      </c>
      <c r="I405" s="17" t="str">
        <f>IF($H$1="","Введите курс",Таблица648[[#This Row],[Оптовая цена KRW за 1шт]]/$H$1)</f>
        <v>Введите курс</v>
      </c>
      <c r="J405" s="48"/>
      <c r="K405" s="18">
        <f>Таблица648[[#This Row],[Заказ коробок ]]*Таблица648[[#This Row],[Кол-во шт в коробке]]</f>
        <v>0</v>
      </c>
      <c r="L405" s="54">
        <f>Таблица648[[#This Row],[Общее кол-во шт]]*Таблица648[[#This Row],[Оптовая цена KRW за 1шт]]</f>
        <v>0</v>
      </c>
      <c r="M405" s="19" t="str">
        <f>IFERROR(Таблица648[[#This Row],[Общее кол-во шт]]*Таблица648[[#This Row],[Оптовая цена USD за 1шт]],"")</f>
        <v/>
      </c>
      <c r="N405" s="49"/>
    </row>
    <row r="406" spans="1:14" ht="22.5" customHeight="1">
      <c r="A406" s="44" t="s">
        <v>21705</v>
      </c>
      <c r="B406" s="14">
        <v>8806182580307</v>
      </c>
      <c r="C406" s="50" t="s">
        <v>17028</v>
      </c>
      <c r="D406" s="46" t="s">
        <v>17029</v>
      </c>
      <c r="E406" s="16">
        <v>12000</v>
      </c>
      <c r="F406" s="15">
        <v>0.54</v>
      </c>
      <c r="G406" s="47">
        <v>120</v>
      </c>
      <c r="H406" s="55">
        <f>Таблица648[[#This Row],[Коэфициент стоимости]]*Таблица648[[#This Row],[Розничная цена KRW]]</f>
        <v>6480</v>
      </c>
      <c r="I406" s="17" t="str">
        <f>IF($H$1="","Введите курс",Таблица648[[#This Row],[Оптовая цена KRW за 1шт]]/$H$1)</f>
        <v>Введите курс</v>
      </c>
      <c r="J406" s="48"/>
      <c r="K406" s="18">
        <f>Таблица648[[#This Row],[Заказ коробок ]]*Таблица648[[#This Row],[Кол-во шт в коробке]]</f>
        <v>0</v>
      </c>
      <c r="L406" s="54">
        <f>Таблица648[[#This Row],[Общее кол-во шт]]*Таблица648[[#This Row],[Оптовая цена KRW за 1шт]]</f>
        <v>0</v>
      </c>
      <c r="M406" s="19" t="str">
        <f>IFERROR(Таблица648[[#This Row],[Общее кол-во шт]]*Таблица648[[#This Row],[Оптовая цена USD за 1шт]],"")</f>
        <v/>
      </c>
      <c r="N406" s="49"/>
    </row>
    <row r="407" spans="1:14" ht="22.5" customHeight="1">
      <c r="A407" s="44" t="s">
        <v>21706</v>
      </c>
      <c r="B407" s="14">
        <v>8806182580314</v>
      </c>
      <c r="C407" s="50" t="s">
        <v>17030</v>
      </c>
      <c r="D407" s="46" t="s">
        <v>17031</v>
      </c>
      <c r="E407" s="16">
        <v>12000</v>
      </c>
      <c r="F407" s="15">
        <v>0.54</v>
      </c>
      <c r="G407" s="47">
        <v>120</v>
      </c>
      <c r="H407" s="55">
        <f>Таблица648[[#This Row],[Коэфициент стоимости]]*Таблица648[[#This Row],[Розничная цена KRW]]</f>
        <v>6480</v>
      </c>
      <c r="I407" s="17" t="str">
        <f>IF($H$1="","Введите курс",Таблица648[[#This Row],[Оптовая цена KRW за 1шт]]/$H$1)</f>
        <v>Введите курс</v>
      </c>
      <c r="J407" s="48"/>
      <c r="K407" s="18">
        <f>Таблица648[[#This Row],[Заказ коробок ]]*Таблица648[[#This Row],[Кол-во шт в коробке]]</f>
        <v>0</v>
      </c>
      <c r="L407" s="54">
        <f>Таблица648[[#This Row],[Общее кол-во шт]]*Таблица648[[#This Row],[Оптовая цена KRW за 1шт]]</f>
        <v>0</v>
      </c>
      <c r="M407" s="19" t="str">
        <f>IFERROR(Таблица648[[#This Row],[Общее кол-во шт]]*Таблица648[[#This Row],[Оптовая цена USD за 1шт]],"")</f>
        <v/>
      </c>
      <c r="N407" s="49"/>
    </row>
    <row r="408" spans="1:14" ht="22.5" customHeight="1">
      <c r="A408" s="44" t="s">
        <v>21707</v>
      </c>
      <c r="B408" s="14">
        <v>8806182580321</v>
      </c>
      <c r="C408" s="50" t="s">
        <v>17032</v>
      </c>
      <c r="D408" s="46" t="s">
        <v>17033</v>
      </c>
      <c r="E408" s="16">
        <v>12000</v>
      </c>
      <c r="F408" s="15">
        <v>0.54</v>
      </c>
      <c r="G408" s="47">
        <v>120</v>
      </c>
      <c r="H408" s="55">
        <f>Таблица648[[#This Row],[Коэфициент стоимости]]*Таблица648[[#This Row],[Розничная цена KRW]]</f>
        <v>6480</v>
      </c>
      <c r="I408" s="17" t="str">
        <f>IF($H$1="","Введите курс",Таблица648[[#This Row],[Оптовая цена KRW за 1шт]]/$H$1)</f>
        <v>Введите курс</v>
      </c>
      <c r="J408" s="48"/>
      <c r="K408" s="18">
        <f>Таблица648[[#This Row],[Заказ коробок ]]*Таблица648[[#This Row],[Кол-во шт в коробке]]</f>
        <v>0</v>
      </c>
      <c r="L408" s="54">
        <f>Таблица648[[#This Row],[Общее кол-во шт]]*Таблица648[[#This Row],[Оптовая цена KRW за 1шт]]</f>
        <v>0</v>
      </c>
      <c r="M408" s="19" t="str">
        <f>IFERROR(Таблица648[[#This Row],[Общее кол-во шт]]*Таблица648[[#This Row],[Оптовая цена USD за 1шт]],"")</f>
        <v/>
      </c>
      <c r="N408" s="49"/>
    </row>
    <row r="409" spans="1:14" ht="22.5" customHeight="1">
      <c r="A409" s="44" t="s">
        <v>21708</v>
      </c>
      <c r="B409" s="14">
        <v>8806182580338</v>
      </c>
      <c r="C409" s="50" t="s">
        <v>17034</v>
      </c>
      <c r="D409" s="46" t="s">
        <v>17035</v>
      </c>
      <c r="E409" s="16">
        <v>12000</v>
      </c>
      <c r="F409" s="15">
        <v>0.54</v>
      </c>
      <c r="G409" s="47">
        <v>120</v>
      </c>
      <c r="H409" s="55">
        <f>Таблица648[[#This Row],[Коэфициент стоимости]]*Таблица648[[#This Row],[Розничная цена KRW]]</f>
        <v>6480</v>
      </c>
      <c r="I409" s="17" t="str">
        <f>IF($H$1="","Введите курс",Таблица648[[#This Row],[Оптовая цена KRW за 1шт]]/$H$1)</f>
        <v>Введите курс</v>
      </c>
      <c r="J409" s="48"/>
      <c r="K409" s="18">
        <f>Таблица648[[#This Row],[Заказ коробок ]]*Таблица648[[#This Row],[Кол-во шт в коробке]]</f>
        <v>0</v>
      </c>
      <c r="L409" s="54">
        <f>Таблица648[[#This Row],[Общее кол-во шт]]*Таблица648[[#This Row],[Оптовая цена KRW за 1шт]]</f>
        <v>0</v>
      </c>
      <c r="M409" s="19" t="str">
        <f>IFERROR(Таблица648[[#This Row],[Общее кол-во шт]]*Таблица648[[#This Row],[Оптовая цена USD за 1шт]],"")</f>
        <v/>
      </c>
      <c r="N409" s="49"/>
    </row>
    <row r="410" spans="1:14" ht="22.5" customHeight="1">
      <c r="A410" s="44" t="s">
        <v>21709</v>
      </c>
      <c r="B410" s="14">
        <v>8806182580345</v>
      </c>
      <c r="C410" s="50" t="s">
        <v>17036</v>
      </c>
      <c r="D410" s="46" t="s">
        <v>17037</v>
      </c>
      <c r="E410" s="16">
        <v>12000</v>
      </c>
      <c r="F410" s="15">
        <v>0.54</v>
      </c>
      <c r="G410" s="47">
        <v>120</v>
      </c>
      <c r="H410" s="55">
        <f>Таблица648[[#This Row],[Коэфициент стоимости]]*Таблица648[[#This Row],[Розничная цена KRW]]</f>
        <v>6480</v>
      </c>
      <c r="I410" s="17" t="str">
        <f>IF($H$1="","Введите курс",Таблица648[[#This Row],[Оптовая цена KRW за 1шт]]/$H$1)</f>
        <v>Введите курс</v>
      </c>
      <c r="J410" s="48"/>
      <c r="K410" s="18">
        <f>Таблица648[[#This Row],[Заказ коробок ]]*Таблица648[[#This Row],[Кол-во шт в коробке]]</f>
        <v>0</v>
      </c>
      <c r="L410" s="54">
        <f>Таблица648[[#This Row],[Общее кол-во шт]]*Таблица648[[#This Row],[Оптовая цена KRW за 1шт]]</f>
        <v>0</v>
      </c>
      <c r="M410" s="19" t="str">
        <f>IFERROR(Таблица648[[#This Row],[Общее кол-во шт]]*Таблица648[[#This Row],[Оптовая цена USD за 1шт]],"")</f>
        <v/>
      </c>
      <c r="N410" s="49"/>
    </row>
    <row r="411" spans="1:14" ht="22.5" customHeight="1">
      <c r="A411" s="44" t="s">
        <v>21710</v>
      </c>
      <c r="B411" s="14">
        <v>8806182580352</v>
      </c>
      <c r="C411" s="50" t="s">
        <v>17038</v>
      </c>
      <c r="D411" s="46" t="s">
        <v>17039</v>
      </c>
      <c r="E411" s="16">
        <v>12000</v>
      </c>
      <c r="F411" s="15">
        <v>0.54</v>
      </c>
      <c r="G411" s="47">
        <v>120</v>
      </c>
      <c r="H411" s="55">
        <f>Таблица648[[#This Row],[Коэфициент стоимости]]*Таблица648[[#This Row],[Розничная цена KRW]]</f>
        <v>6480</v>
      </c>
      <c r="I411" s="17" t="str">
        <f>IF($H$1="","Введите курс",Таблица648[[#This Row],[Оптовая цена KRW за 1шт]]/$H$1)</f>
        <v>Введите курс</v>
      </c>
      <c r="J411" s="48"/>
      <c r="K411" s="18">
        <f>Таблица648[[#This Row],[Заказ коробок ]]*Таблица648[[#This Row],[Кол-во шт в коробке]]</f>
        <v>0</v>
      </c>
      <c r="L411" s="54">
        <f>Таблица648[[#This Row],[Общее кол-во шт]]*Таблица648[[#This Row],[Оптовая цена KRW за 1шт]]</f>
        <v>0</v>
      </c>
      <c r="M411" s="19" t="str">
        <f>IFERROR(Таблица648[[#This Row],[Общее кол-во шт]]*Таблица648[[#This Row],[Оптовая цена USD за 1шт]],"")</f>
        <v/>
      </c>
      <c r="N411" s="49"/>
    </row>
    <row r="412" spans="1:14" ht="22.5" customHeight="1">
      <c r="A412" s="44" t="s">
        <v>21711</v>
      </c>
      <c r="B412" s="14">
        <v>8806182580369</v>
      </c>
      <c r="C412" s="50" t="s">
        <v>17040</v>
      </c>
      <c r="D412" s="46" t="s">
        <v>17041</v>
      </c>
      <c r="E412" s="16">
        <v>12000</v>
      </c>
      <c r="F412" s="15">
        <v>0.54</v>
      </c>
      <c r="G412" s="47">
        <v>120</v>
      </c>
      <c r="H412" s="55">
        <f>Таблица648[[#This Row],[Коэфициент стоимости]]*Таблица648[[#This Row],[Розничная цена KRW]]</f>
        <v>6480</v>
      </c>
      <c r="I412" s="17" t="str">
        <f>IF($H$1="","Введите курс",Таблица648[[#This Row],[Оптовая цена KRW за 1шт]]/$H$1)</f>
        <v>Введите курс</v>
      </c>
      <c r="J412" s="48"/>
      <c r="K412" s="18">
        <f>Таблица648[[#This Row],[Заказ коробок ]]*Таблица648[[#This Row],[Кол-во шт в коробке]]</f>
        <v>0</v>
      </c>
      <c r="L412" s="54">
        <f>Таблица648[[#This Row],[Общее кол-во шт]]*Таблица648[[#This Row],[Оптовая цена KRW за 1шт]]</f>
        <v>0</v>
      </c>
      <c r="M412" s="19" t="str">
        <f>IFERROR(Таблица648[[#This Row],[Общее кол-во шт]]*Таблица648[[#This Row],[Оптовая цена USD за 1шт]],"")</f>
        <v/>
      </c>
      <c r="N412" s="49"/>
    </row>
    <row r="413" spans="1:14" ht="22.5" customHeight="1">
      <c r="A413" s="44" t="s">
        <v>21712</v>
      </c>
      <c r="B413" s="14">
        <v>8801051404920</v>
      </c>
      <c r="C413" s="50" t="s">
        <v>17042</v>
      </c>
      <c r="D413" s="46" t="s">
        <v>17043</v>
      </c>
      <c r="E413" s="16">
        <v>8800</v>
      </c>
      <c r="F413" s="15">
        <v>0.54</v>
      </c>
      <c r="G413" s="47">
        <v>60</v>
      </c>
      <c r="H413" s="55">
        <f>Таблица648[[#This Row],[Коэфициент стоимости]]*Таблица648[[#This Row],[Розничная цена KRW]]</f>
        <v>4752</v>
      </c>
      <c r="I413" s="17" t="str">
        <f>IF($H$1="","Введите курс",Таблица648[[#This Row],[Оптовая цена KRW за 1шт]]/$H$1)</f>
        <v>Введите курс</v>
      </c>
      <c r="J413" s="48"/>
      <c r="K413" s="18">
        <f>Таблица648[[#This Row],[Заказ коробок ]]*Таблица648[[#This Row],[Кол-во шт в коробке]]</f>
        <v>0</v>
      </c>
      <c r="L413" s="54">
        <f>Таблица648[[#This Row],[Общее кол-во шт]]*Таблица648[[#This Row],[Оптовая цена KRW за 1шт]]</f>
        <v>0</v>
      </c>
      <c r="M413" s="19" t="str">
        <f>IFERROR(Таблица648[[#This Row],[Общее кол-во шт]]*Таблица648[[#This Row],[Оптовая цена USD за 1шт]],"")</f>
        <v/>
      </c>
      <c r="N413" s="49"/>
    </row>
    <row r="414" spans="1:14" ht="22.5" customHeight="1">
      <c r="A414" s="44" t="s">
        <v>21713</v>
      </c>
      <c r="B414" s="14">
        <v>8806182580765</v>
      </c>
      <c r="C414" s="50" t="s">
        <v>21714</v>
      </c>
      <c r="D414" s="46" t="s">
        <v>21715</v>
      </c>
      <c r="E414" s="16">
        <v>9800</v>
      </c>
      <c r="F414" s="15">
        <v>0.54</v>
      </c>
      <c r="G414" s="47">
        <v>6</v>
      </c>
      <c r="H414" s="55">
        <f>Таблица648[[#This Row],[Коэфициент стоимости]]*Таблица648[[#This Row],[Розничная цена KRW]]</f>
        <v>5292</v>
      </c>
      <c r="I414" s="17" t="str">
        <f>IF($H$1="","Введите курс",Таблица648[[#This Row],[Оптовая цена KRW за 1шт]]/$H$1)</f>
        <v>Введите курс</v>
      </c>
      <c r="J414" s="48"/>
      <c r="K414" s="18">
        <f>Таблица648[[#This Row],[Заказ коробок ]]*Таблица648[[#This Row],[Кол-во шт в коробке]]</f>
        <v>0</v>
      </c>
      <c r="L414" s="54">
        <f>Таблица648[[#This Row],[Общее кол-во шт]]*Таблица648[[#This Row],[Оптовая цена KRW за 1шт]]</f>
        <v>0</v>
      </c>
      <c r="M414" s="19" t="str">
        <f>IFERROR(Таблица648[[#This Row],[Общее кол-во шт]]*Таблица648[[#This Row],[Оптовая цена USD за 1шт]],"")</f>
        <v/>
      </c>
      <c r="N414" s="49"/>
    </row>
    <row r="415" spans="1:14" ht="22.5" customHeight="1">
      <c r="A415" s="44" t="s">
        <v>21716</v>
      </c>
      <c r="B415" s="14">
        <v>8806182580741</v>
      </c>
      <c r="C415" s="50" t="s">
        <v>21717</v>
      </c>
      <c r="D415" s="46" t="s">
        <v>21718</v>
      </c>
      <c r="E415" s="16">
        <v>9800</v>
      </c>
      <c r="F415" s="15">
        <v>0.54</v>
      </c>
      <c r="G415" s="47">
        <v>6</v>
      </c>
      <c r="H415" s="55">
        <f>Таблица648[[#This Row],[Коэфициент стоимости]]*Таблица648[[#This Row],[Розничная цена KRW]]</f>
        <v>5292</v>
      </c>
      <c r="I415" s="17" t="str">
        <f>IF($H$1="","Введите курс",Таблица648[[#This Row],[Оптовая цена KRW за 1шт]]/$H$1)</f>
        <v>Введите курс</v>
      </c>
      <c r="J415" s="48"/>
      <c r="K415" s="18">
        <f>Таблица648[[#This Row],[Заказ коробок ]]*Таблица648[[#This Row],[Кол-во шт в коробке]]</f>
        <v>0</v>
      </c>
      <c r="L415" s="54">
        <f>Таблица648[[#This Row],[Общее кол-во шт]]*Таблица648[[#This Row],[Оптовая цена KRW за 1шт]]</f>
        <v>0</v>
      </c>
      <c r="M415" s="19" t="str">
        <f>IFERROR(Таблица648[[#This Row],[Общее кол-во шт]]*Таблица648[[#This Row],[Оптовая цена USD за 1шт]],"")</f>
        <v/>
      </c>
      <c r="N415" s="49"/>
    </row>
    <row r="416" spans="1:14" ht="22.5" customHeight="1">
      <c r="A416" s="44" t="s">
        <v>21719</v>
      </c>
      <c r="B416" s="14">
        <v>8806182580734</v>
      </c>
      <c r="C416" s="50" t="s">
        <v>21720</v>
      </c>
      <c r="D416" s="46" t="s">
        <v>21721</v>
      </c>
      <c r="E416" s="16">
        <v>9800</v>
      </c>
      <c r="F416" s="15">
        <v>0.54</v>
      </c>
      <c r="G416" s="47">
        <v>6</v>
      </c>
      <c r="H416" s="55">
        <f>Таблица648[[#This Row],[Коэфициент стоимости]]*Таблица648[[#This Row],[Розничная цена KRW]]</f>
        <v>5292</v>
      </c>
      <c r="I416" s="17" t="str">
        <f>IF($H$1="","Введите курс",Таблица648[[#This Row],[Оптовая цена KRW за 1шт]]/$H$1)</f>
        <v>Введите курс</v>
      </c>
      <c r="J416" s="48"/>
      <c r="K416" s="18">
        <f>Таблица648[[#This Row],[Заказ коробок ]]*Таблица648[[#This Row],[Кол-во шт в коробке]]</f>
        <v>0</v>
      </c>
      <c r="L416" s="54">
        <f>Таблица648[[#This Row],[Общее кол-во шт]]*Таблица648[[#This Row],[Оптовая цена KRW за 1шт]]</f>
        <v>0</v>
      </c>
      <c r="M416" s="19" t="str">
        <f>IFERROR(Таблица648[[#This Row],[Общее кол-во шт]]*Таблица648[[#This Row],[Оптовая цена USD за 1шт]],"")</f>
        <v/>
      </c>
      <c r="N416" s="49"/>
    </row>
    <row r="417" spans="1:14" ht="22.5" customHeight="1">
      <c r="A417" s="44" t="s">
        <v>21722</v>
      </c>
      <c r="B417" s="14">
        <v>8806182580710</v>
      </c>
      <c r="C417" s="50" t="s">
        <v>21723</v>
      </c>
      <c r="D417" s="46" t="s">
        <v>21724</v>
      </c>
      <c r="E417" s="16">
        <v>9800</v>
      </c>
      <c r="F417" s="15">
        <v>0.54</v>
      </c>
      <c r="G417" s="47">
        <v>6</v>
      </c>
      <c r="H417" s="55">
        <f>Таблица648[[#This Row],[Коэфициент стоимости]]*Таблица648[[#This Row],[Розничная цена KRW]]</f>
        <v>5292</v>
      </c>
      <c r="I417" s="17" t="str">
        <f>IF($H$1="","Введите курс",Таблица648[[#This Row],[Оптовая цена KRW за 1шт]]/$H$1)</f>
        <v>Введите курс</v>
      </c>
      <c r="J417" s="48"/>
      <c r="K417" s="18">
        <f>Таблица648[[#This Row],[Заказ коробок ]]*Таблица648[[#This Row],[Кол-во шт в коробке]]</f>
        <v>0</v>
      </c>
      <c r="L417" s="54">
        <f>Таблица648[[#This Row],[Общее кол-во шт]]*Таблица648[[#This Row],[Оптовая цена KRW за 1шт]]</f>
        <v>0</v>
      </c>
      <c r="M417" s="19" t="str">
        <f>IFERROR(Таблица648[[#This Row],[Общее кол-во шт]]*Таблица648[[#This Row],[Оптовая цена USD за 1шт]],"")</f>
        <v/>
      </c>
      <c r="N417" s="49"/>
    </row>
    <row r="418" spans="1:14" ht="22.5" customHeight="1">
      <c r="A418" s="44" t="s">
        <v>21725</v>
      </c>
      <c r="B418" s="14">
        <v>8806182580703</v>
      </c>
      <c r="C418" s="50" t="s">
        <v>21726</v>
      </c>
      <c r="D418" s="46" t="s">
        <v>21727</v>
      </c>
      <c r="E418" s="16">
        <v>9800</v>
      </c>
      <c r="F418" s="15">
        <v>0.54</v>
      </c>
      <c r="G418" s="47">
        <v>6</v>
      </c>
      <c r="H418" s="55">
        <f>Таблица648[[#This Row],[Коэфициент стоимости]]*Таблица648[[#This Row],[Розничная цена KRW]]</f>
        <v>5292</v>
      </c>
      <c r="I418" s="17" t="str">
        <f>IF($H$1="","Введите курс",Таблица648[[#This Row],[Оптовая цена KRW за 1шт]]/$H$1)</f>
        <v>Введите курс</v>
      </c>
      <c r="J418" s="48"/>
      <c r="K418" s="18">
        <f>Таблица648[[#This Row],[Заказ коробок ]]*Таблица648[[#This Row],[Кол-во шт в коробке]]</f>
        <v>0</v>
      </c>
      <c r="L418" s="54">
        <f>Таблица648[[#This Row],[Общее кол-во шт]]*Таблица648[[#This Row],[Оптовая цена KRW за 1шт]]</f>
        <v>0</v>
      </c>
      <c r="M418" s="19" t="str">
        <f>IFERROR(Таблица648[[#This Row],[Общее кол-во шт]]*Таблица648[[#This Row],[Оптовая цена USD за 1шт]],"")</f>
        <v/>
      </c>
      <c r="N418" s="49"/>
    </row>
    <row r="419" spans="1:14" ht="22.5" customHeight="1">
      <c r="A419" s="44" t="s">
        <v>21728</v>
      </c>
      <c r="B419" s="14">
        <v>8806182580680</v>
      </c>
      <c r="C419" s="50" t="s">
        <v>21729</v>
      </c>
      <c r="D419" s="46" t="s">
        <v>21730</v>
      </c>
      <c r="E419" s="16">
        <v>9800</v>
      </c>
      <c r="F419" s="15">
        <v>0.54</v>
      </c>
      <c r="G419" s="47">
        <v>6</v>
      </c>
      <c r="H419" s="55">
        <f>Таблица648[[#This Row],[Коэфициент стоимости]]*Таблица648[[#This Row],[Розничная цена KRW]]</f>
        <v>5292</v>
      </c>
      <c r="I419" s="17" t="str">
        <f>IF($H$1="","Введите курс",Таблица648[[#This Row],[Оптовая цена KRW за 1шт]]/$H$1)</f>
        <v>Введите курс</v>
      </c>
      <c r="J419" s="48"/>
      <c r="K419" s="18">
        <f>Таблица648[[#This Row],[Заказ коробок ]]*Таблица648[[#This Row],[Кол-во шт в коробке]]</f>
        <v>0</v>
      </c>
      <c r="L419" s="54">
        <f>Таблица648[[#This Row],[Общее кол-во шт]]*Таблица648[[#This Row],[Оптовая цена KRW за 1шт]]</f>
        <v>0</v>
      </c>
      <c r="M419" s="19" t="str">
        <f>IFERROR(Таблица648[[#This Row],[Общее кол-во шт]]*Таблица648[[#This Row],[Оптовая цена USD за 1шт]],"")</f>
        <v/>
      </c>
      <c r="N419" s="49"/>
    </row>
    <row r="420" spans="1:14" ht="22.5" customHeight="1">
      <c r="A420" s="44" t="s">
        <v>21731</v>
      </c>
      <c r="B420" s="14">
        <v>8806182580673</v>
      </c>
      <c r="C420" s="50" t="s">
        <v>21732</v>
      </c>
      <c r="D420" s="46" t="s">
        <v>21733</v>
      </c>
      <c r="E420" s="16">
        <v>9800</v>
      </c>
      <c r="F420" s="15">
        <v>0.54</v>
      </c>
      <c r="G420" s="47">
        <v>6</v>
      </c>
      <c r="H420" s="55">
        <f>Таблица648[[#This Row],[Коэфициент стоимости]]*Таблица648[[#This Row],[Розничная цена KRW]]</f>
        <v>5292</v>
      </c>
      <c r="I420" s="17" t="str">
        <f>IF($H$1="","Введите курс",Таблица648[[#This Row],[Оптовая цена KRW за 1шт]]/$H$1)</f>
        <v>Введите курс</v>
      </c>
      <c r="J420" s="48"/>
      <c r="K420" s="18">
        <f>Таблица648[[#This Row],[Заказ коробок ]]*Таблица648[[#This Row],[Кол-во шт в коробке]]</f>
        <v>0</v>
      </c>
      <c r="L420" s="54">
        <f>Таблица648[[#This Row],[Общее кол-во шт]]*Таблица648[[#This Row],[Оптовая цена KRW за 1шт]]</f>
        <v>0</v>
      </c>
      <c r="M420" s="19" t="str">
        <f>IFERROR(Таблица648[[#This Row],[Общее кол-во шт]]*Таблица648[[#This Row],[Оптовая цена USD за 1шт]],"")</f>
        <v/>
      </c>
      <c r="N420" s="49"/>
    </row>
    <row r="421" spans="1:14" ht="22.5" customHeight="1">
      <c r="A421" s="44" t="s">
        <v>21734</v>
      </c>
      <c r="B421" s="14">
        <v>8806182580666</v>
      </c>
      <c r="C421" s="50" t="s">
        <v>21735</v>
      </c>
      <c r="D421" s="46" t="s">
        <v>21736</v>
      </c>
      <c r="E421" s="16">
        <v>9800</v>
      </c>
      <c r="F421" s="15">
        <v>0.54</v>
      </c>
      <c r="G421" s="47">
        <v>6</v>
      </c>
      <c r="H421" s="55">
        <f>Таблица648[[#This Row],[Коэфициент стоимости]]*Таблица648[[#This Row],[Розничная цена KRW]]</f>
        <v>5292</v>
      </c>
      <c r="I421" s="17" t="str">
        <f>IF($H$1="","Введите курс",Таблица648[[#This Row],[Оптовая цена KRW за 1шт]]/$H$1)</f>
        <v>Введите курс</v>
      </c>
      <c r="J421" s="48"/>
      <c r="K421" s="18">
        <f>Таблица648[[#This Row],[Заказ коробок ]]*Таблица648[[#This Row],[Кол-во шт в коробке]]</f>
        <v>0</v>
      </c>
      <c r="L421" s="54">
        <f>Таблица648[[#This Row],[Общее кол-во шт]]*Таблица648[[#This Row],[Оптовая цена KRW за 1шт]]</f>
        <v>0</v>
      </c>
      <c r="M421" s="19" t="str">
        <f>IFERROR(Таблица648[[#This Row],[Общее кол-во шт]]*Таблица648[[#This Row],[Оптовая цена USD за 1шт]],"")</f>
        <v/>
      </c>
      <c r="N421" s="49"/>
    </row>
    <row r="422" spans="1:14" ht="22.5" customHeight="1">
      <c r="A422" s="44" t="s">
        <v>21737</v>
      </c>
      <c r="B422" s="14">
        <v>8806182580659</v>
      </c>
      <c r="C422" s="50" t="s">
        <v>21738</v>
      </c>
      <c r="D422" s="46" t="s">
        <v>21739</v>
      </c>
      <c r="E422" s="16">
        <v>9800</v>
      </c>
      <c r="F422" s="15">
        <v>0.54</v>
      </c>
      <c r="G422" s="47">
        <v>144</v>
      </c>
      <c r="H422" s="55">
        <f>Таблица648[[#This Row],[Коэфициент стоимости]]*Таблица648[[#This Row],[Розничная цена KRW]]</f>
        <v>5292</v>
      </c>
      <c r="I422" s="17" t="str">
        <f>IF($H$1="","Введите курс",Таблица648[[#This Row],[Оптовая цена KRW за 1шт]]/$H$1)</f>
        <v>Введите курс</v>
      </c>
      <c r="J422" s="48"/>
      <c r="K422" s="18">
        <f>Таблица648[[#This Row],[Заказ коробок ]]*Таблица648[[#This Row],[Кол-во шт в коробке]]</f>
        <v>0</v>
      </c>
      <c r="L422" s="54">
        <f>Таблица648[[#This Row],[Общее кол-во шт]]*Таблица648[[#This Row],[Оптовая цена KRW за 1шт]]</f>
        <v>0</v>
      </c>
      <c r="M422" s="19" t="str">
        <f>IFERROR(Таблица648[[#This Row],[Общее кол-во шт]]*Таблица648[[#This Row],[Оптовая цена USD за 1шт]],"")</f>
        <v/>
      </c>
      <c r="N422" s="49"/>
    </row>
    <row r="423" spans="1:14" ht="22.5" customHeight="1">
      <c r="A423" s="44" t="s">
        <v>21740</v>
      </c>
      <c r="B423" s="14">
        <v>8806182580642</v>
      </c>
      <c r="C423" s="50" t="s">
        <v>21741</v>
      </c>
      <c r="D423" s="46" t="s">
        <v>21742</v>
      </c>
      <c r="E423" s="16">
        <v>9800</v>
      </c>
      <c r="F423" s="15">
        <v>0.54</v>
      </c>
      <c r="G423" s="47">
        <v>6</v>
      </c>
      <c r="H423" s="55">
        <f>Таблица648[[#This Row],[Коэфициент стоимости]]*Таблица648[[#This Row],[Розничная цена KRW]]</f>
        <v>5292</v>
      </c>
      <c r="I423" s="17" t="str">
        <f>IF($H$1="","Введите курс",Таблица648[[#This Row],[Оптовая цена KRW за 1шт]]/$H$1)</f>
        <v>Введите курс</v>
      </c>
      <c r="J423" s="48"/>
      <c r="K423" s="18">
        <f>Таблица648[[#This Row],[Заказ коробок ]]*Таблица648[[#This Row],[Кол-во шт в коробке]]</f>
        <v>0</v>
      </c>
      <c r="L423" s="54">
        <f>Таблица648[[#This Row],[Общее кол-во шт]]*Таблица648[[#This Row],[Оптовая цена KRW за 1шт]]</f>
        <v>0</v>
      </c>
      <c r="M423" s="19" t="str">
        <f>IFERROR(Таблица648[[#This Row],[Общее кол-во шт]]*Таблица648[[#This Row],[Оптовая цена USD за 1шт]],"")</f>
        <v/>
      </c>
      <c r="N423" s="49"/>
    </row>
    <row r="424" spans="1:14" ht="22.5" customHeight="1">
      <c r="A424" s="44" t="s">
        <v>21743</v>
      </c>
      <c r="B424" s="14">
        <v>8806182580505</v>
      </c>
      <c r="C424" s="50" t="s">
        <v>21744</v>
      </c>
      <c r="D424" s="46" t="s">
        <v>21745</v>
      </c>
      <c r="E424" s="16">
        <v>9800</v>
      </c>
      <c r="F424" s="15">
        <v>0.54</v>
      </c>
      <c r="G424" s="47">
        <v>6</v>
      </c>
      <c r="H424" s="55">
        <f>Таблица648[[#This Row],[Коэфициент стоимости]]*Таблица648[[#This Row],[Розничная цена KRW]]</f>
        <v>5292</v>
      </c>
      <c r="I424" s="17" t="str">
        <f>IF($H$1="","Введите курс",Таблица648[[#This Row],[Оптовая цена KRW за 1шт]]/$H$1)</f>
        <v>Введите курс</v>
      </c>
      <c r="J424" s="48"/>
      <c r="K424" s="18">
        <f>Таблица648[[#This Row],[Заказ коробок ]]*Таблица648[[#This Row],[Кол-во шт в коробке]]</f>
        <v>0</v>
      </c>
      <c r="L424" s="54">
        <f>Таблица648[[#This Row],[Общее кол-во шт]]*Таблица648[[#This Row],[Оптовая цена KRW за 1шт]]</f>
        <v>0</v>
      </c>
      <c r="M424" s="19" t="str">
        <f>IFERROR(Таблица648[[#This Row],[Общее кол-во шт]]*Таблица648[[#This Row],[Оптовая цена USD за 1шт]],"")</f>
        <v/>
      </c>
      <c r="N424" s="49"/>
    </row>
    <row r="425" spans="1:14" ht="22.5" customHeight="1">
      <c r="A425" s="44" t="s">
        <v>21746</v>
      </c>
      <c r="B425" s="14">
        <v>8806182580499</v>
      </c>
      <c r="C425" s="50" t="s">
        <v>21747</v>
      </c>
      <c r="D425" s="46" t="s">
        <v>21748</v>
      </c>
      <c r="E425" s="16">
        <v>9800</v>
      </c>
      <c r="F425" s="15">
        <v>0.54</v>
      </c>
      <c r="G425" s="47">
        <v>6</v>
      </c>
      <c r="H425" s="55">
        <f>Таблица648[[#This Row],[Коэфициент стоимости]]*Таблица648[[#This Row],[Розничная цена KRW]]</f>
        <v>5292</v>
      </c>
      <c r="I425" s="17" t="str">
        <f>IF($H$1="","Введите курс",Таблица648[[#This Row],[Оптовая цена KRW за 1шт]]/$H$1)</f>
        <v>Введите курс</v>
      </c>
      <c r="J425" s="48"/>
      <c r="K425" s="18">
        <f>Таблица648[[#This Row],[Заказ коробок ]]*Таблица648[[#This Row],[Кол-во шт в коробке]]</f>
        <v>0</v>
      </c>
      <c r="L425" s="54">
        <f>Таблица648[[#This Row],[Общее кол-во шт]]*Таблица648[[#This Row],[Оптовая цена KRW за 1шт]]</f>
        <v>0</v>
      </c>
      <c r="M425" s="19" t="str">
        <f>IFERROR(Таблица648[[#This Row],[Общее кол-во шт]]*Таблица648[[#This Row],[Оптовая цена USD за 1шт]],"")</f>
        <v/>
      </c>
      <c r="N425" s="49"/>
    </row>
    <row r="426" spans="1:14" ht="22.5" customHeight="1">
      <c r="A426" s="44" t="s">
        <v>21749</v>
      </c>
      <c r="B426" s="14">
        <v>8806182580635</v>
      </c>
      <c r="C426" s="50" t="s">
        <v>21750</v>
      </c>
      <c r="D426" s="46" t="s">
        <v>21751</v>
      </c>
      <c r="E426" s="16">
        <v>9800</v>
      </c>
      <c r="F426" s="15">
        <v>0.54</v>
      </c>
      <c r="G426" s="47">
        <v>6</v>
      </c>
      <c r="H426" s="55">
        <f>Таблица648[[#This Row],[Коэфициент стоимости]]*Таблица648[[#This Row],[Розничная цена KRW]]</f>
        <v>5292</v>
      </c>
      <c r="I426" s="17" t="str">
        <f>IF($H$1="","Введите курс",Таблица648[[#This Row],[Оптовая цена KRW за 1шт]]/$H$1)</f>
        <v>Введите курс</v>
      </c>
      <c r="J426" s="48"/>
      <c r="K426" s="18">
        <f>Таблица648[[#This Row],[Заказ коробок ]]*Таблица648[[#This Row],[Кол-во шт в коробке]]</f>
        <v>0</v>
      </c>
      <c r="L426" s="54">
        <f>Таблица648[[#This Row],[Общее кол-во шт]]*Таблица648[[#This Row],[Оптовая цена KRW за 1шт]]</f>
        <v>0</v>
      </c>
      <c r="M426" s="19" t="str">
        <f>IFERROR(Таблица648[[#This Row],[Общее кол-во шт]]*Таблица648[[#This Row],[Оптовая цена USD за 1шт]],"")</f>
        <v/>
      </c>
      <c r="N426" s="49"/>
    </row>
    <row r="427" spans="1:14" ht="22.5" customHeight="1">
      <c r="A427" s="44" t="s">
        <v>21752</v>
      </c>
      <c r="B427" s="14">
        <v>8806182580543</v>
      </c>
      <c r="C427" s="50" t="s">
        <v>21753</v>
      </c>
      <c r="D427" s="46" t="s">
        <v>21754</v>
      </c>
      <c r="E427" s="16">
        <v>9800</v>
      </c>
      <c r="F427" s="15">
        <v>0.54</v>
      </c>
      <c r="G427" s="47">
        <v>6</v>
      </c>
      <c r="H427" s="55">
        <f>Таблица648[[#This Row],[Коэфициент стоимости]]*Таблица648[[#This Row],[Розничная цена KRW]]</f>
        <v>5292</v>
      </c>
      <c r="I427" s="17" t="str">
        <f>IF($H$1="","Введите курс",Таблица648[[#This Row],[Оптовая цена KRW за 1шт]]/$H$1)</f>
        <v>Введите курс</v>
      </c>
      <c r="J427" s="48"/>
      <c r="K427" s="18">
        <f>Таблица648[[#This Row],[Заказ коробок ]]*Таблица648[[#This Row],[Кол-во шт в коробке]]</f>
        <v>0</v>
      </c>
      <c r="L427" s="54">
        <f>Таблица648[[#This Row],[Общее кол-во шт]]*Таблица648[[#This Row],[Оптовая цена KRW за 1шт]]</f>
        <v>0</v>
      </c>
      <c r="M427" s="19" t="str">
        <f>IFERROR(Таблица648[[#This Row],[Общее кол-во шт]]*Таблица648[[#This Row],[Оптовая цена USD за 1шт]],"")</f>
        <v/>
      </c>
      <c r="N427" s="49"/>
    </row>
    <row r="428" spans="1:14" ht="22.5" customHeight="1">
      <c r="A428" s="44" t="s">
        <v>21755</v>
      </c>
      <c r="B428" s="14">
        <v>8806182579813</v>
      </c>
      <c r="C428" s="50" t="s">
        <v>17044</v>
      </c>
      <c r="D428" s="46" t="s">
        <v>17045</v>
      </c>
      <c r="E428" s="16">
        <v>7700</v>
      </c>
      <c r="F428" s="15">
        <v>0.54</v>
      </c>
      <c r="G428" s="47">
        <v>120</v>
      </c>
      <c r="H428" s="55">
        <f>Таблица648[[#This Row],[Коэфициент стоимости]]*Таблица648[[#This Row],[Розничная цена KRW]]</f>
        <v>4158</v>
      </c>
      <c r="I428" s="17" t="str">
        <f>IF($H$1="","Введите курс",Таблица648[[#This Row],[Оптовая цена KRW за 1шт]]/$H$1)</f>
        <v>Введите курс</v>
      </c>
      <c r="J428" s="48"/>
      <c r="K428" s="18">
        <f>Таблица648[[#This Row],[Заказ коробок ]]*Таблица648[[#This Row],[Кол-во шт в коробке]]</f>
        <v>0</v>
      </c>
      <c r="L428" s="54">
        <f>Таблица648[[#This Row],[Общее кол-во шт]]*Таблица648[[#This Row],[Оптовая цена KRW за 1шт]]</f>
        <v>0</v>
      </c>
      <c r="M428" s="19" t="str">
        <f>IFERROR(Таблица648[[#This Row],[Общее кол-во шт]]*Таблица648[[#This Row],[Оптовая цена USD за 1шт]],"")</f>
        <v/>
      </c>
      <c r="N428" s="49"/>
    </row>
    <row r="429" spans="1:14" ht="22.5" customHeight="1">
      <c r="A429" s="44" t="s">
        <v>21756</v>
      </c>
      <c r="B429" s="14">
        <v>8806182579820</v>
      </c>
      <c r="C429" s="50" t="s">
        <v>17046</v>
      </c>
      <c r="D429" s="46" t="s">
        <v>17047</v>
      </c>
      <c r="E429" s="16">
        <v>7700</v>
      </c>
      <c r="F429" s="15">
        <v>0.54</v>
      </c>
      <c r="G429" s="47">
        <v>120</v>
      </c>
      <c r="H429" s="55">
        <f>Таблица648[[#This Row],[Коэфициент стоимости]]*Таблица648[[#This Row],[Розничная цена KRW]]</f>
        <v>4158</v>
      </c>
      <c r="I429" s="17" t="str">
        <f>IF($H$1="","Введите курс",Таблица648[[#This Row],[Оптовая цена KRW за 1шт]]/$H$1)</f>
        <v>Введите курс</v>
      </c>
      <c r="J429" s="48"/>
      <c r="K429" s="18">
        <f>Таблица648[[#This Row],[Заказ коробок ]]*Таблица648[[#This Row],[Кол-во шт в коробке]]</f>
        <v>0</v>
      </c>
      <c r="L429" s="54">
        <f>Таблица648[[#This Row],[Общее кол-во шт]]*Таблица648[[#This Row],[Оптовая цена KRW за 1шт]]</f>
        <v>0</v>
      </c>
      <c r="M429" s="19" t="str">
        <f>IFERROR(Таблица648[[#This Row],[Общее кол-во шт]]*Таблица648[[#This Row],[Оптовая цена USD за 1шт]],"")</f>
        <v/>
      </c>
      <c r="N429" s="49"/>
    </row>
    <row r="430" spans="1:14" ht="22.5" customHeight="1">
      <c r="A430" s="44" t="s">
        <v>21757</v>
      </c>
      <c r="B430" s="14">
        <v>8806182579837</v>
      </c>
      <c r="C430" s="50" t="s">
        <v>17048</v>
      </c>
      <c r="D430" s="46" t="s">
        <v>17049</v>
      </c>
      <c r="E430" s="16">
        <v>7700</v>
      </c>
      <c r="F430" s="15">
        <v>0.54</v>
      </c>
      <c r="G430" s="47">
        <v>120</v>
      </c>
      <c r="H430" s="55">
        <f>Таблица648[[#This Row],[Коэфициент стоимости]]*Таблица648[[#This Row],[Розничная цена KRW]]</f>
        <v>4158</v>
      </c>
      <c r="I430" s="17" t="str">
        <f>IF($H$1="","Введите курс",Таблица648[[#This Row],[Оптовая цена KRW за 1шт]]/$H$1)</f>
        <v>Введите курс</v>
      </c>
      <c r="J430" s="48"/>
      <c r="K430" s="18">
        <f>Таблица648[[#This Row],[Заказ коробок ]]*Таблица648[[#This Row],[Кол-во шт в коробке]]</f>
        <v>0</v>
      </c>
      <c r="L430" s="54">
        <f>Таблица648[[#This Row],[Общее кол-во шт]]*Таблица648[[#This Row],[Оптовая цена KRW за 1шт]]</f>
        <v>0</v>
      </c>
      <c r="M430" s="19" t="str">
        <f>IFERROR(Таблица648[[#This Row],[Общее кол-во шт]]*Таблица648[[#This Row],[Оптовая цена USD за 1шт]],"")</f>
        <v/>
      </c>
      <c r="N430" s="49"/>
    </row>
    <row r="431" spans="1:14" ht="22.5" customHeight="1">
      <c r="A431" s="44" t="s">
        <v>21758</v>
      </c>
      <c r="B431" s="14">
        <v>8806182580208</v>
      </c>
      <c r="C431" s="50" t="s">
        <v>21759</v>
      </c>
      <c r="D431" s="46" t="s">
        <v>21760</v>
      </c>
      <c r="E431" s="16">
        <v>5000</v>
      </c>
      <c r="F431" s="15">
        <v>0.54</v>
      </c>
      <c r="G431" s="47">
        <v>6</v>
      </c>
      <c r="H431" s="55">
        <f>Таблица648[[#This Row],[Коэфициент стоимости]]*Таблица648[[#This Row],[Розничная цена KRW]]</f>
        <v>2700</v>
      </c>
      <c r="I431" s="17" t="str">
        <f>IF($H$1="","Введите курс",Таблица648[[#This Row],[Оптовая цена KRW за 1шт]]/$H$1)</f>
        <v>Введите курс</v>
      </c>
      <c r="J431" s="48"/>
      <c r="K431" s="18">
        <f>Таблица648[[#This Row],[Заказ коробок ]]*Таблица648[[#This Row],[Кол-во шт в коробке]]</f>
        <v>0</v>
      </c>
      <c r="L431" s="54">
        <f>Таблица648[[#This Row],[Общее кол-во шт]]*Таблица648[[#This Row],[Оптовая цена KRW за 1шт]]</f>
        <v>0</v>
      </c>
      <c r="M431" s="19" t="str">
        <f>IFERROR(Таблица648[[#This Row],[Общее кол-во шт]]*Таблица648[[#This Row],[Оптовая цена USD за 1шт]],"")</f>
        <v/>
      </c>
      <c r="N431" s="49"/>
    </row>
    <row r="432" spans="1:14" ht="22.5" customHeight="1">
      <c r="A432" s="44" t="s">
        <v>21761</v>
      </c>
      <c r="B432" s="14">
        <v>8806182580215</v>
      </c>
      <c r="C432" s="50" t="s">
        <v>21762</v>
      </c>
      <c r="D432" s="46" t="s">
        <v>21763</v>
      </c>
      <c r="E432" s="16">
        <v>5000</v>
      </c>
      <c r="F432" s="15">
        <v>0.54</v>
      </c>
      <c r="G432" s="47">
        <v>6</v>
      </c>
      <c r="H432" s="55">
        <f>Таблица648[[#This Row],[Коэфициент стоимости]]*Таблица648[[#This Row],[Розничная цена KRW]]</f>
        <v>2700</v>
      </c>
      <c r="I432" s="17" t="str">
        <f>IF($H$1="","Введите курс",Таблица648[[#This Row],[Оптовая цена KRW за 1шт]]/$H$1)</f>
        <v>Введите курс</v>
      </c>
      <c r="J432" s="48"/>
      <c r="K432" s="18">
        <f>Таблица648[[#This Row],[Заказ коробок ]]*Таблица648[[#This Row],[Кол-во шт в коробке]]</f>
        <v>0</v>
      </c>
      <c r="L432" s="54">
        <f>Таблица648[[#This Row],[Общее кол-во шт]]*Таблица648[[#This Row],[Оптовая цена KRW за 1шт]]</f>
        <v>0</v>
      </c>
      <c r="M432" s="19" t="str">
        <f>IFERROR(Таблица648[[#This Row],[Общее кол-во шт]]*Таблица648[[#This Row],[Оптовая цена USD за 1шт]],"")</f>
        <v/>
      </c>
      <c r="N432" s="49"/>
    </row>
    <row r="433" spans="1:14" ht="22.5" customHeight="1">
      <c r="A433" s="44" t="s">
        <v>21764</v>
      </c>
      <c r="B433" s="14">
        <v>8806182580222</v>
      </c>
      <c r="C433" s="50" t="s">
        <v>21765</v>
      </c>
      <c r="D433" s="46" t="s">
        <v>21766</v>
      </c>
      <c r="E433" s="16">
        <v>5000</v>
      </c>
      <c r="F433" s="15">
        <v>0.54</v>
      </c>
      <c r="G433" s="47">
        <v>6</v>
      </c>
      <c r="H433" s="55">
        <f>Таблица648[[#This Row],[Коэфициент стоимости]]*Таблица648[[#This Row],[Розничная цена KRW]]</f>
        <v>2700</v>
      </c>
      <c r="I433" s="17" t="str">
        <f>IF($H$1="","Введите курс",Таблица648[[#This Row],[Оптовая цена KRW за 1шт]]/$H$1)</f>
        <v>Введите курс</v>
      </c>
      <c r="J433" s="48"/>
      <c r="K433" s="18">
        <f>Таблица648[[#This Row],[Заказ коробок ]]*Таблица648[[#This Row],[Кол-во шт в коробке]]</f>
        <v>0</v>
      </c>
      <c r="L433" s="54">
        <f>Таблица648[[#This Row],[Общее кол-во шт]]*Таблица648[[#This Row],[Оптовая цена KRW за 1шт]]</f>
        <v>0</v>
      </c>
      <c r="M433" s="19" t="str">
        <f>IFERROR(Таблица648[[#This Row],[Общее кол-во шт]]*Таблица648[[#This Row],[Оптовая цена USD за 1шт]],"")</f>
        <v/>
      </c>
      <c r="N433" s="49"/>
    </row>
    <row r="434" spans="1:14" ht="22.5" customHeight="1">
      <c r="A434" s="44" t="s">
        <v>21767</v>
      </c>
      <c r="B434" s="14">
        <v>8806182580239</v>
      </c>
      <c r="C434" s="50" t="s">
        <v>21768</v>
      </c>
      <c r="D434" s="46" t="s">
        <v>21769</v>
      </c>
      <c r="E434" s="16">
        <v>5000</v>
      </c>
      <c r="F434" s="15">
        <v>0.54</v>
      </c>
      <c r="G434" s="47">
        <v>720</v>
      </c>
      <c r="H434" s="55">
        <f>Таблица648[[#This Row],[Коэфициент стоимости]]*Таблица648[[#This Row],[Розничная цена KRW]]</f>
        <v>2700</v>
      </c>
      <c r="I434" s="17" t="str">
        <f>IF($H$1="","Введите курс",Таблица648[[#This Row],[Оптовая цена KRW за 1шт]]/$H$1)</f>
        <v>Введите курс</v>
      </c>
      <c r="J434" s="48"/>
      <c r="K434" s="18">
        <f>Таблица648[[#This Row],[Заказ коробок ]]*Таблица648[[#This Row],[Кол-во шт в коробке]]</f>
        <v>0</v>
      </c>
      <c r="L434" s="54">
        <f>Таблица648[[#This Row],[Общее кол-во шт]]*Таблица648[[#This Row],[Оптовая цена KRW за 1шт]]</f>
        <v>0</v>
      </c>
      <c r="M434" s="19" t="str">
        <f>IFERROR(Таблица648[[#This Row],[Общее кол-во шт]]*Таблица648[[#This Row],[Оптовая цена USD за 1шт]],"")</f>
        <v/>
      </c>
      <c r="N434" s="49"/>
    </row>
    <row r="435" spans="1:14" ht="22.5" customHeight="1">
      <c r="A435" s="44" t="s">
        <v>21770</v>
      </c>
      <c r="B435" s="14">
        <v>8806182580246</v>
      </c>
      <c r="C435" s="50" t="s">
        <v>21771</v>
      </c>
      <c r="D435" s="46" t="s">
        <v>21772</v>
      </c>
      <c r="E435" s="16">
        <v>5000</v>
      </c>
      <c r="F435" s="15">
        <v>0.54</v>
      </c>
      <c r="G435" s="47">
        <v>6</v>
      </c>
      <c r="H435" s="55">
        <f>Таблица648[[#This Row],[Коэфициент стоимости]]*Таблица648[[#This Row],[Розничная цена KRW]]</f>
        <v>2700</v>
      </c>
      <c r="I435" s="17" t="str">
        <f>IF($H$1="","Введите курс",Таблица648[[#This Row],[Оптовая цена KRW за 1шт]]/$H$1)</f>
        <v>Введите курс</v>
      </c>
      <c r="J435" s="48"/>
      <c r="K435" s="18">
        <f>Таблица648[[#This Row],[Заказ коробок ]]*Таблица648[[#This Row],[Кол-во шт в коробке]]</f>
        <v>0</v>
      </c>
      <c r="L435" s="54">
        <f>Таблица648[[#This Row],[Общее кол-во шт]]*Таблица648[[#This Row],[Оптовая цена KRW за 1шт]]</f>
        <v>0</v>
      </c>
      <c r="M435" s="19" t="str">
        <f>IFERROR(Таблица648[[#This Row],[Общее кол-во шт]]*Таблица648[[#This Row],[Оптовая цена USD за 1шт]],"")</f>
        <v/>
      </c>
      <c r="N435" s="49"/>
    </row>
    <row r="436" spans="1:14" ht="22.5" customHeight="1">
      <c r="A436" s="44" t="s">
        <v>21773</v>
      </c>
      <c r="B436" s="14">
        <v>8806182580048</v>
      </c>
      <c r="C436" s="50" t="s">
        <v>21774</v>
      </c>
      <c r="D436" s="46" t="s">
        <v>21775</v>
      </c>
      <c r="E436" s="16">
        <v>8000</v>
      </c>
      <c r="F436" s="15">
        <v>0.54</v>
      </c>
      <c r="G436" s="47">
        <v>6</v>
      </c>
      <c r="H436" s="55">
        <f>Таблица648[[#This Row],[Коэфициент стоимости]]*Таблица648[[#This Row],[Розничная цена KRW]]</f>
        <v>4320</v>
      </c>
      <c r="I436" s="17" t="str">
        <f>IF($H$1="","Введите курс",Таблица648[[#This Row],[Оптовая цена KRW за 1шт]]/$H$1)</f>
        <v>Введите курс</v>
      </c>
      <c r="J436" s="48"/>
      <c r="K436" s="18">
        <f>Таблица648[[#This Row],[Заказ коробок ]]*Таблица648[[#This Row],[Кол-во шт в коробке]]</f>
        <v>0</v>
      </c>
      <c r="L436" s="54">
        <f>Таблица648[[#This Row],[Общее кол-во шт]]*Таблица648[[#This Row],[Оптовая цена KRW за 1шт]]</f>
        <v>0</v>
      </c>
      <c r="M436" s="19" t="str">
        <f>IFERROR(Таблица648[[#This Row],[Общее кол-во шт]]*Таблица648[[#This Row],[Оптовая цена USD за 1шт]],"")</f>
        <v/>
      </c>
      <c r="N436" s="49"/>
    </row>
    <row r="437" spans="1:14" ht="22.5" customHeight="1">
      <c r="A437" s="44" t="s">
        <v>21776</v>
      </c>
      <c r="B437" s="14">
        <v>8806182580253</v>
      </c>
      <c r="C437" s="50" t="s">
        <v>17050</v>
      </c>
      <c r="D437" s="46" t="s">
        <v>17051</v>
      </c>
      <c r="E437" s="16">
        <v>2700</v>
      </c>
      <c r="F437" s="15">
        <v>0.54</v>
      </c>
      <c r="G437" s="47">
        <v>40</v>
      </c>
      <c r="H437" s="55">
        <f>Таблица648[[#This Row],[Коэфициент стоимости]]*Таблица648[[#This Row],[Розничная цена KRW]]</f>
        <v>1458</v>
      </c>
      <c r="I437" s="17" t="str">
        <f>IF($H$1="","Введите курс",Таблица648[[#This Row],[Оптовая цена KRW за 1шт]]/$H$1)</f>
        <v>Введите курс</v>
      </c>
      <c r="J437" s="48"/>
      <c r="K437" s="18">
        <f>Таблица648[[#This Row],[Заказ коробок ]]*Таблица648[[#This Row],[Кол-во шт в коробке]]</f>
        <v>0</v>
      </c>
      <c r="L437" s="54">
        <f>Таблица648[[#This Row],[Общее кол-во шт]]*Таблица648[[#This Row],[Оптовая цена KRW за 1шт]]</f>
        <v>0</v>
      </c>
      <c r="M437" s="19" t="str">
        <f>IFERROR(Таблица648[[#This Row],[Общее кол-во шт]]*Таблица648[[#This Row],[Оптовая цена USD за 1шт]],"")</f>
        <v/>
      </c>
      <c r="N437" s="49"/>
    </row>
    <row r="438" spans="1:14" ht="22.5" customHeight="1">
      <c r="A438" s="44" t="s">
        <v>21777</v>
      </c>
      <c r="B438" s="14">
        <v>8806182580260</v>
      </c>
      <c r="C438" s="50" t="s">
        <v>17052</v>
      </c>
      <c r="D438" s="46" t="s">
        <v>17053</v>
      </c>
      <c r="E438" s="16">
        <v>5500</v>
      </c>
      <c r="F438" s="15">
        <v>0.54</v>
      </c>
      <c r="G438" s="47">
        <v>9</v>
      </c>
      <c r="H438" s="55">
        <f>Таблица648[[#This Row],[Коэфициент стоимости]]*Таблица648[[#This Row],[Розничная цена KRW]]</f>
        <v>2970</v>
      </c>
      <c r="I438" s="17" t="str">
        <f>IF($H$1="","Введите курс",Таблица648[[#This Row],[Оптовая цена KRW за 1шт]]/$H$1)</f>
        <v>Введите курс</v>
      </c>
      <c r="J438" s="48"/>
      <c r="K438" s="18">
        <f>Таблица648[[#This Row],[Заказ коробок ]]*Таблица648[[#This Row],[Кол-во шт в коробке]]</f>
        <v>0</v>
      </c>
      <c r="L438" s="54">
        <f>Таблица648[[#This Row],[Общее кол-во шт]]*Таблица648[[#This Row],[Оптовая цена KRW за 1шт]]</f>
        <v>0</v>
      </c>
      <c r="M438" s="19" t="str">
        <f>IFERROR(Таблица648[[#This Row],[Общее кол-во шт]]*Таблица648[[#This Row],[Оптовая цена USD за 1шт]],"")</f>
        <v/>
      </c>
      <c r="N438" s="49"/>
    </row>
    <row r="439" spans="1:14" ht="22.5" customHeight="1">
      <c r="A439" s="44" t="s">
        <v>21778</v>
      </c>
      <c r="B439" s="14">
        <v>8806182581021</v>
      </c>
      <c r="C439" s="50" t="s">
        <v>17054</v>
      </c>
      <c r="D439" s="46" t="s">
        <v>17055</v>
      </c>
      <c r="E439" s="16">
        <v>3300</v>
      </c>
      <c r="F439" s="15">
        <v>0.54</v>
      </c>
      <c r="G439" s="47">
        <v>96</v>
      </c>
      <c r="H439" s="55">
        <f>Таблица648[[#This Row],[Коэфициент стоимости]]*Таблица648[[#This Row],[Розничная цена KRW]]</f>
        <v>1782.0000000000002</v>
      </c>
      <c r="I439" s="17" t="str">
        <f>IF($H$1="","Введите курс",Таблица648[[#This Row],[Оптовая цена KRW за 1шт]]/$H$1)</f>
        <v>Введите курс</v>
      </c>
      <c r="J439" s="48"/>
      <c r="K439" s="18">
        <f>Таблица648[[#This Row],[Заказ коробок ]]*Таблица648[[#This Row],[Кол-во шт в коробке]]</f>
        <v>0</v>
      </c>
      <c r="L439" s="54">
        <f>Таблица648[[#This Row],[Общее кол-во шт]]*Таблица648[[#This Row],[Оптовая цена KRW за 1шт]]</f>
        <v>0</v>
      </c>
      <c r="M439" s="19" t="str">
        <f>IFERROR(Таблица648[[#This Row],[Общее кол-во шт]]*Таблица648[[#This Row],[Оптовая цена USD за 1шт]],"")</f>
        <v/>
      </c>
      <c r="N439" s="49"/>
    </row>
    <row r="440" spans="1:14" ht="22.5" customHeight="1">
      <c r="A440" s="44" t="s">
        <v>21779</v>
      </c>
      <c r="B440" s="14">
        <v>8806182581038</v>
      </c>
      <c r="C440" s="50" t="s">
        <v>17056</v>
      </c>
      <c r="D440" s="46" t="s">
        <v>17057</v>
      </c>
      <c r="E440" s="16">
        <v>4400</v>
      </c>
      <c r="F440" s="15">
        <v>0.54</v>
      </c>
      <c r="G440" s="47">
        <v>96</v>
      </c>
      <c r="H440" s="55">
        <f>Таблица648[[#This Row],[Коэфициент стоимости]]*Таблица648[[#This Row],[Розничная цена KRW]]</f>
        <v>2376</v>
      </c>
      <c r="I440" s="17" t="str">
        <f>IF($H$1="","Введите курс",Таблица648[[#This Row],[Оптовая цена KRW за 1шт]]/$H$1)</f>
        <v>Введите курс</v>
      </c>
      <c r="J440" s="48"/>
      <c r="K440" s="18">
        <f>Таблица648[[#This Row],[Заказ коробок ]]*Таблица648[[#This Row],[Кол-во шт в коробке]]</f>
        <v>0</v>
      </c>
      <c r="L440" s="54">
        <f>Таблица648[[#This Row],[Общее кол-во шт]]*Таблица648[[#This Row],[Оптовая цена KRW за 1шт]]</f>
        <v>0</v>
      </c>
      <c r="M440" s="19" t="str">
        <f>IFERROR(Таблица648[[#This Row],[Общее кол-во шт]]*Таблица648[[#This Row],[Оптовая цена USD за 1шт]],"")</f>
        <v/>
      </c>
      <c r="N440" s="49"/>
    </row>
    <row r="441" spans="1:14" ht="22.5" customHeight="1">
      <c r="A441" s="44" t="s">
        <v>21780</v>
      </c>
      <c r="B441" s="14">
        <v>8806182581045</v>
      </c>
      <c r="C441" s="50" t="s">
        <v>17058</v>
      </c>
      <c r="D441" s="46" t="s">
        <v>17059</v>
      </c>
      <c r="E441" s="16">
        <v>4400</v>
      </c>
      <c r="F441" s="15">
        <v>0.54</v>
      </c>
      <c r="G441" s="47">
        <v>96</v>
      </c>
      <c r="H441" s="55">
        <f>Таблица648[[#This Row],[Коэфициент стоимости]]*Таблица648[[#This Row],[Розничная цена KRW]]</f>
        <v>2376</v>
      </c>
      <c r="I441" s="17" t="str">
        <f>IF($H$1="","Введите курс",Таблица648[[#This Row],[Оптовая цена KRW за 1шт]]/$H$1)</f>
        <v>Введите курс</v>
      </c>
      <c r="J441" s="48"/>
      <c r="K441" s="18">
        <f>Таблица648[[#This Row],[Заказ коробок ]]*Таблица648[[#This Row],[Кол-во шт в коробке]]</f>
        <v>0</v>
      </c>
      <c r="L441" s="54">
        <f>Таблица648[[#This Row],[Общее кол-во шт]]*Таблица648[[#This Row],[Оптовая цена KRW за 1шт]]</f>
        <v>0</v>
      </c>
      <c r="M441" s="19" t="str">
        <f>IFERROR(Таблица648[[#This Row],[Общее кол-во шт]]*Таблица648[[#This Row],[Оптовая цена USD за 1шт]],"")</f>
        <v/>
      </c>
      <c r="N441" s="49"/>
    </row>
    <row r="442" spans="1:14" ht="22.5" customHeight="1">
      <c r="A442" s="44" t="s">
        <v>21781</v>
      </c>
      <c r="B442" s="14">
        <v>8806182581052</v>
      </c>
      <c r="C442" s="50" t="s">
        <v>17060</v>
      </c>
      <c r="D442" s="46" t="s">
        <v>17061</v>
      </c>
      <c r="E442" s="16">
        <v>5500</v>
      </c>
      <c r="F442" s="15">
        <v>0.54</v>
      </c>
      <c r="G442" s="47">
        <v>96</v>
      </c>
      <c r="H442" s="55">
        <f>Таблица648[[#This Row],[Коэфициент стоимости]]*Таблица648[[#This Row],[Розничная цена KRW]]</f>
        <v>2970</v>
      </c>
      <c r="I442" s="17" t="str">
        <f>IF($H$1="","Введите курс",Таблица648[[#This Row],[Оптовая цена KRW за 1шт]]/$H$1)</f>
        <v>Введите курс</v>
      </c>
      <c r="J442" s="48"/>
      <c r="K442" s="18">
        <f>Таблица648[[#This Row],[Заказ коробок ]]*Таблица648[[#This Row],[Кол-во шт в коробке]]</f>
        <v>0</v>
      </c>
      <c r="L442" s="54">
        <f>Таблица648[[#This Row],[Общее кол-во шт]]*Таблица648[[#This Row],[Оптовая цена KRW за 1шт]]</f>
        <v>0</v>
      </c>
      <c r="M442" s="19" t="str">
        <f>IFERROR(Таблица648[[#This Row],[Общее кол-во шт]]*Таблица648[[#This Row],[Оптовая цена USD за 1шт]],"")</f>
        <v/>
      </c>
      <c r="N442" s="49"/>
    </row>
    <row r="443" spans="1:14" ht="22.5" customHeight="1">
      <c r="A443" s="44" t="s">
        <v>21782</v>
      </c>
      <c r="B443" s="14">
        <v>8806182581069</v>
      </c>
      <c r="C443" s="50" t="s">
        <v>17062</v>
      </c>
      <c r="D443" s="46" t="s">
        <v>17063</v>
      </c>
      <c r="E443" s="16">
        <v>5500</v>
      </c>
      <c r="F443" s="15">
        <v>0.54</v>
      </c>
      <c r="G443" s="47">
        <v>96</v>
      </c>
      <c r="H443" s="55">
        <f>Таблица648[[#This Row],[Коэфициент стоимости]]*Таблица648[[#This Row],[Розничная цена KRW]]</f>
        <v>2970</v>
      </c>
      <c r="I443" s="17" t="str">
        <f>IF($H$1="","Введите курс",Таблица648[[#This Row],[Оптовая цена KRW за 1шт]]/$H$1)</f>
        <v>Введите курс</v>
      </c>
      <c r="J443" s="48"/>
      <c r="K443" s="18">
        <f>Таблица648[[#This Row],[Заказ коробок ]]*Таблица648[[#This Row],[Кол-во шт в коробке]]</f>
        <v>0</v>
      </c>
      <c r="L443" s="54">
        <f>Таблица648[[#This Row],[Общее кол-во шт]]*Таблица648[[#This Row],[Оптовая цена KRW за 1шт]]</f>
        <v>0</v>
      </c>
      <c r="M443" s="19" t="str">
        <f>IFERROR(Таблица648[[#This Row],[Общее кол-во шт]]*Таблица648[[#This Row],[Оптовая цена USD за 1шт]],"")</f>
        <v/>
      </c>
      <c r="N443" s="49"/>
    </row>
    <row r="444" spans="1:14" ht="22.5" customHeight="1">
      <c r="A444" s="44" t="s">
        <v>21783</v>
      </c>
      <c r="B444" s="14">
        <v>8806182581076</v>
      </c>
      <c r="C444" s="50" t="s">
        <v>17064</v>
      </c>
      <c r="D444" s="46" t="s">
        <v>17065</v>
      </c>
      <c r="E444" s="16">
        <v>5500</v>
      </c>
      <c r="F444" s="15">
        <v>0.54</v>
      </c>
      <c r="G444" s="47">
        <v>96</v>
      </c>
      <c r="H444" s="55">
        <f>Таблица648[[#This Row],[Коэфициент стоимости]]*Таблица648[[#This Row],[Розничная цена KRW]]</f>
        <v>2970</v>
      </c>
      <c r="I444" s="17" t="str">
        <f>IF($H$1="","Введите курс",Таблица648[[#This Row],[Оптовая цена KRW за 1шт]]/$H$1)</f>
        <v>Введите курс</v>
      </c>
      <c r="J444" s="48"/>
      <c r="K444" s="18">
        <f>Таблица648[[#This Row],[Заказ коробок ]]*Таблица648[[#This Row],[Кол-во шт в коробке]]</f>
        <v>0</v>
      </c>
      <c r="L444" s="54">
        <f>Таблица648[[#This Row],[Общее кол-во шт]]*Таблица648[[#This Row],[Оптовая цена KRW за 1шт]]</f>
        <v>0</v>
      </c>
      <c r="M444" s="19" t="str">
        <f>IFERROR(Таблица648[[#This Row],[Общее кол-во шт]]*Таблица648[[#This Row],[Оптовая цена USD за 1шт]],"")</f>
        <v/>
      </c>
      <c r="N444" s="49"/>
    </row>
    <row r="445" spans="1:14" ht="22.5" customHeight="1">
      <c r="A445" s="44" t="s">
        <v>21784</v>
      </c>
      <c r="B445" s="14">
        <v>8806182581083</v>
      </c>
      <c r="C445" s="50" t="s">
        <v>17066</v>
      </c>
      <c r="D445" s="46" t="s">
        <v>17067</v>
      </c>
      <c r="E445" s="16">
        <v>5500</v>
      </c>
      <c r="F445" s="15">
        <v>0.54</v>
      </c>
      <c r="G445" s="47">
        <v>96</v>
      </c>
      <c r="H445" s="55">
        <f>Таблица648[[#This Row],[Коэфициент стоимости]]*Таблица648[[#This Row],[Розничная цена KRW]]</f>
        <v>2970</v>
      </c>
      <c r="I445" s="17" t="str">
        <f>IF($H$1="","Введите курс",Таблица648[[#This Row],[Оптовая цена KRW за 1шт]]/$H$1)</f>
        <v>Введите курс</v>
      </c>
      <c r="J445" s="48"/>
      <c r="K445" s="18">
        <f>Таблица648[[#This Row],[Заказ коробок ]]*Таблица648[[#This Row],[Кол-во шт в коробке]]</f>
        <v>0</v>
      </c>
      <c r="L445" s="54">
        <f>Таблица648[[#This Row],[Общее кол-во шт]]*Таблица648[[#This Row],[Оптовая цена KRW за 1шт]]</f>
        <v>0</v>
      </c>
      <c r="M445" s="19" t="str">
        <f>IFERROR(Таблица648[[#This Row],[Общее кол-во шт]]*Таблица648[[#This Row],[Оптовая цена USD за 1шт]],"")</f>
        <v/>
      </c>
      <c r="N445" s="49"/>
    </row>
    <row r="446" spans="1:14" ht="22.5" customHeight="1">
      <c r="A446" s="44" t="s">
        <v>21785</v>
      </c>
      <c r="B446" s="14">
        <v>8806182581090</v>
      </c>
      <c r="C446" s="50" t="s">
        <v>17068</v>
      </c>
      <c r="D446" s="46" t="s">
        <v>17069</v>
      </c>
      <c r="E446" s="16">
        <v>5500</v>
      </c>
      <c r="F446" s="15">
        <v>0.54</v>
      </c>
      <c r="G446" s="47">
        <v>96</v>
      </c>
      <c r="H446" s="55">
        <f>Таблица648[[#This Row],[Коэфициент стоимости]]*Таблица648[[#This Row],[Розничная цена KRW]]</f>
        <v>2970</v>
      </c>
      <c r="I446" s="17" t="str">
        <f>IF($H$1="","Введите курс",Таблица648[[#This Row],[Оптовая цена KRW за 1шт]]/$H$1)</f>
        <v>Введите курс</v>
      </c>
      <c r="J446" s="48"/>
      <c r="K446" s="18">
        <f>Таблица648[[#This Row],[Заказ коробок ]]*Таблица648[[#This Row],[Кол-во шт в коробке]]</f>
        <v>0</v>
      </c>
      <c r="L446" s="54">
        <f>Таблица648[[#This Row],[Общее кол-во шт]]*Таблица648[[#This Row],[Оптовая цена KRW за 1шт]]</f>
        <v>0</v>
      </c>
      <c r="M446" s="19" t="str">
        <f>IFERROR(Таблица648[[#This Row],[Общее кол-во шт]]*Таблица648[[#This Row],[Оптовая цена USD за 1шт]],"")</f>
        <v/>
      </c>
      <c r="N446" s="49"/>
    </row>
    <row r="447" spans="1:14" ht="22.5" customHeight="1">
      <c r="A447" s="44" t="s">
        <v>21786</v>
      </c>
      <c r="B447" s="14">
        <v>8806182581809</v>
      </c>
      <c r="C447" s="50" t="s">
        <v>17070</v>
      </c>
      <c r="D447" s="46" t="s">
        <v>17071</v>
      </c>
      <c r="E447" s="16">
        <v>15000</v>
      </c>
      <c r="F447" s="15">
        <v>0.54</v>
      </c>
      <c r="G447" s="47">
        <v>200</v>
      </c>
      <c r="H447" s="55">
        <f>Таблица648[[#This Row],[Коэфициент стоимости]]*Таблица648[[#This Row],[Розничная цена KRW]]</f>
        <v>8100.0000000000009</v>
      </c>
      <c r="I447" s="17" t="str">
        <f>IF($H$1="","Введите курс",Таблица648[[#This Row],[Оптовая цена KRW за 1шт]]/$H$1)</f>
        <v>Введите курс</v>
      </c>
      <c r="J447" s="48"/>
      <c r="K447" s="18">
        <f>Таблица648[[#This Row],[Заказ коробок ]]*Таблица648[[#This Row],[Кол-во шт в коробке]]</f>
        <v>0</v>
      </c>
      <c r="L447" s="54">
        <f>Таблица648[[#This Row],[Общее кол-во шт]]*Таблица648[[#This Row],[Оптовая цена KRW за 1шт]]</f>
        <v>0</v>
      </c>
      <c r="M447" s="19" t="str">
        <f>IFERROR(Таблица648[[#This Row],[Общее кол-во шт]]*Таблица648[[#This Row],[Оптовая цена USD за 1шт]],"")</f>
        <v/>
      </c>
      <c r="N447" s="49"/>
    </row>
    <row r="448" spans="1:14" ht="22.5" customHeight="1">
      <c r="A448" s="44" t="s">
        <v>21787</v>
      </c>
      <c r="B448" s="14">
        <v>8806182581816</v>
      </c>
      <c r="C448" s="50" t="s">
        <v>17072</v>
      </c>
      <c r="D448" s="46" t="s">
        <v>17073</v>
      </c>
      <c r="E448" s="16">
        <v>15000</v>
      </c>
      <c r="F448" s="15">
        <v>0.54</v>
      </c>
      <c r="G448" s="47">
        <v>200</v>
      </c>
      <c r="H448" s="55">
        <f>Таблица648[[#This Row],[Коэфициент стоимости]]*Таблица648[[#This Row],[Розничная цена KRW]]</f>
        <v>8100.0000000000009</v>
      </c>
      <c r="I448" s="17" t="str">
        <f>IF($H$1="","Введите курс",Таблица648[[#This Row],[Оптовая цена KRW за 1шт]]/$H$1)</f>
        <v>Введите курс</v>
      </c>
      <c r="J448" s="48"/>
      <c r="K448" s="18">
        <f>Таблица648[[#This Row],[Заказ коробок ]]*Таблица648[[#This Row],[Кол-во шт в коробке]]</f>
        <v>0</v>
      </c>
      <c r="L448" s="54">
        <f>Таблица648[[#This Row],[Общее кол-во шт]]*Таблица648[[#This Row],[Оптовая цена KRW за 1шт]]</f>
        <v>0</v>
      </c>
      <c r="M448" s="19" t="str">
        <f>IFERROR(Таблица648[[#This Row],[Общее кол-во шт]]*Таблица648[[#This Row],[Оптовая цена USD за 1шт]],"")</f>
        <v/>
      </c>
      <c r="N448" s="49"/>
    </row>
    <row r="449" spans="1:14" ht="22.5" customHeight="1">
      <c r="A449" s="44" t="s">
        <v>21788</v>
      </c>
      <c r="B449" s="14">
        <v>8806182581823</v>
      </c>
      <c r="C449" s="50" t="s">
        <v>17074</v>
      </c>
      <c r="D449" s="46" t="s">
        <v>17075</v>
      </c>
      <c r="E449" s="16">
        <v>15000</v>
      </c>
      <c r="F449" s="15">
        <v>0.54</v>
      </c>
      <c r="G449" s="47">
        <v>200</v>
      </c>
      <c r="H449" s="55">
        <f>Таблица648[[#This Row],[Коэфициент стоимости]]*Таблица648[[#This Row],[Розничная цена KRW]]</f>
        <v>8100.0000000000009</v>
      </c>
      <c r="I449" s="17" t="str">
        <f>IF($H$1="","Введите курс",Таблица648[[#This Row],[Оптовая цена KRW за 1шт]]/$H$1)</f>
        <v>Введите курс</v>
      </c>
      <c r="J449" s="48"/>
      <c r="K449" s="18">
        <f>Таблица648[[#This Row],[Заказ коробок ]]*Таблица648[[#This Row],[Кол-во шт в коробке]]</f>
        <v>0</v>
      </c>
      <c r="L449" s="54">
        <f>Таблица648[[#This Row],[Общее кол-во шт]]*Таблица648[[#This Row],[Оптовая цена KRW за 1шт]]</f>
        <v>0</v>
      </c>
      <c r="M449" s="19" t="str">
        <f>IFERROR(Таблица648[[#This Row],[Общее кол-во шт]]*Таблица648[[#This Row],[Оптовая цена USD за 1шт]],"")</f>
        <v/>
      </c>
      <c r="N449" s="49"/>
    </row>
    <row r="450" spans="1:14" ht="22.5" customHeight="1">
      <c r="A450" s="44" t="s">
        <v>21789</v>
      </c>
      <c r="B450" s="14">
        <v>8806182581830</v>
      </c>
      <c r="C450" s="50" t="s">
        <v>17076</v>
      </c>
      <c r="D450" s="46" t="s">
        <v>17077</v>
      </c>
      <c r="E450" s="16">
        <v>15000</v>
      </c>
      <c r="F450" s="15">
        <v>0.54</v>
      </c>
      <c r="G450" s="47">
        <v>200</v>
      </c>
      <c r="H450" s="55">
        <f>Таблица648[[#This Row],[Коэфициент стоимости]]*Таблица648[[#This Row],[Розничная цена KRW]]</f>
        <v>8100.0000000000009</v>
      </c>
      <c r="I450" s="17" t="str">
        <f>IF($H$1="","Введите курс",Таблица648[[#This Row],[Оптовая цена KRW за 1шт]]/$H$1)</f>
        <v>Введите курс</v>
      </c>
      <c r="J450" s="48"/>
      <c r="K450" s="18">
        <f>Таблица648[[#This Row],[Заказ коробок ]]*Таблица648[[#This Row],[Кол-во шт в коробке]]</f>
        <v>0</v>
      </c>
      <c r="L450" s="54">
        <f>Таблица648[[#This Row],[Общее кол-во шт]]*Таблица648[[#This Row],[Оптовая цена KRW за 1шт]]</f>
        <v>0</v>
      </c>
      <c r="M450" s="19" t="str">
        <f>IFERROR(Таблица648[[#This Row],[Общее кол-во шт]]*Таблица648[[#This Row],[Оптовая цена USD за 1шт]],"")</f>
        <v/>
      </c>
      <c r="N450" s="49"/>
    </row>
    <row r="451" spans="1:14" ht="22.5" customHeight="1">
      <c r="A451" s="44" t="s">
        <v>21790</v>
      </c>
      <c r="B451" s="14">
        <v>8806182581847</v>
      </c>
      <c r="C451" s="50" t="s">
        <v>17078</v>
      </c>
      <c r="D451" s="46" t="s">
        <v>17079</v>
      </c>
      <c r="E451" s="16">
        <v>15000</v>
      </c>
      <c r="F451" s="15">
        <v>0.54</v>
      </c>
      <c r="G451" s="47">
        <v>200</v>
      </c>
      <c r="H451" s="55">
        <f>Таблица648[[#This Row],[Коэфициент стоимости]]*Таблица648[[#This Row],[Розничная цена KRW]]</f>
        <v>8100.0000000000009</v>
      </c>
      <c r="I451" s="17" t="str">
        <f>IF($H$1="","Введите курс",Таблица648[[#This Row],[Оптовая цена KRW за 1шт]]/$H$1)</f>
        <v>Введите курс</v>
      </c>
      <c r="J451" s="48"/>
      <c r="K451" s="18">
        <f>Таблица648[[#This Row],[Заказ коробок ]]*Таблица648[[#This Row],[Кол-во шт в коробке]]</f>
        <v>0</v>
      </c>
      <c r="L451" s="54">
        <f>Таблица648[[#This Row],[Общее кол-во шт]]*Таблица648[[#This Row],[Оптовая цена KRW за 1шт]]</f>
        <v>0</v>
      </c>
      <c r="M451" s="19" t="str">
        <f>IFERROR(Таблица648[[#This Row],[Общее кол-во шт]]*Таблица648[[#This Row],[Оптовая цена USD за 1шт]],"")</f>
        <v/>
      </c>
      <c r="N451" s="49"/>
    </row>
    <row r="452" spans="1:14" ht="22.5" customHeight="1">
      <c r="A452" s="44" t="s">
        <v>21791</v>
      </c>
      <c r="B452" s="14">
        <v>8806182581854</v>
      </c>
      <c r="C452" s="50" t="s">
        <v>17080</v>
      </c>
      <c r="D452" s="46" t="s">
        <v>17081</v>
      </c>
      <c r="E452" s="16">
        <v>15000</v>
      </c>
      <c r="F452" s="15">
        <v>0.54</v>
      </c>
      <c r="G452" s="47">
        <v>200</v>
      </c>
      <c r="H452" s="55">
        <f>Таблица648[[#This Row],[Коэфициент стоимости]]*Таблица648[[#This Row],[Розничная цена KRW]]</f>
        <v>8100.0000000000009</v>
      </c>
      <c r="I452" s="17" t="str">
        <f>IF($H$1="","Введите курс",Таблица648[[#This Row],[Оптовая цена KRW за 1шт]]/$H$1)</f>
        <v>Введите курс</v>
      </c>
      <c r="J452" s="48"/>
      <c r="K452" s="18">
        <f>Таблица648[[#This Row],[Заказ коробок ]]*Таблица648[[#This Row],[Кол-во шт в коробке]]</f>
        <v>0</v>
      </c>
      <c r="L452" s="54">
        <f>Таблица648[[#This Row],[Общее кол-во шт]]*Таблица648[[#This Row],[Оптовая цена KRW за 1шт]]</f>
        <v>0</v>
      </c>
      <c r="M452" s="19" t="str">
        <f>IFERROR(Таблица648[[#This Row],[Общее кол-во шт]]*Таблица648[[#This Row],[Оптовая цена USD за 1шт]],"")</f>
        <v/>
      </c>
      <c r="N452" s="49"/>
    </row>
    <row r="453" spans="1:14" ht="22.5" customHeight="1">
      <c r="A453" s="44" t="s">
        <v>21792</v>
      </c>
      <c r="B453" s="14">
        <v>8806182581861</v>
      </c>
      <c r="C453" s="50" t="s">
        <v>17082</v>
      </c>
      <c r="D453" s="46" t="s">
        <v>17083</v>
      </c>
      <c r="E453" s="16">
        <v>15000</v>
      </c>
      <c r="F453" s="15">
        <v>0.54</v>
      </c>
      <c r="G453" s="47">
        <v>200</v>
      </c>
      <c r="H453" s="55">
        <f>Таблица648[[#This Row],[Коэфициент стоимости]]*Таблица648[[#This Row],[Розничная цена KRW]]</f>
        <v>8100.0000000000009</v>
      </c>
      <c r="I453" s="17" t="str">
        <f>IF($H$1="","Введите курс",Таблица648[[#This Row],[Оптовая цена KRW за 1шт]]/$H$1)</f>
        <v>Введите курс</v>
      </c>
      <c r="J453" s="48"/>
      <c r="K453" s="18">
        <f>Таблица648[[#This Row],[Заказ коробок ]]*Таблица648[[#This Row],[Кол-во шт в коробке]]</f>
        <v>0</v>
      </c>
      <c r="L453" s="54">
        <f>Таблица648[[#This Row],[Общее кол-во шт]]*Таблица648[[#This Row],[Оптовая цена KRW за 1шт]]</f>
        <v>0</v>
      </c>
      <c r="M453" s="19" t="str">
        <f>IFERROR(Таблица648[[#This Row],[Общее кол-во шт]]*Таблица648[[#This Row],[Оптовая цена USD за 1шт]],"")</f>
        <v/>
      </c>
      <c r="N453" s="49"/>
    </row>
    <row r="454" spans="1:14" ht="22.5" customHeight="1">
      <c r="A454" s="44" t="s">
        <v>21793</v>
      </c>
      <c r="B454" s="14">
        <v>8806182581779</v>
      </c>
      <c r="C454" s="50" t="s">
        <v>17084</v>
      </c>
      <c r="D454" s="46" t="s">
        <v>17085</v>
      </c>
      <c r="E454" s="16">
        <v>15000</v>
      </c>
      <c r="F454" s="15">
        <v>0.54</v>
      </c>
      <c r="G454" s="47">
        <v>200</v>
      </c>
      <c r="H454" s="55">
        <f>Таблица648[[#This Row],[Коэфициент стоимости]]*Таблица648[[#This Row],[Розничная цена KRW]]</f>
        <v>8100.0000000000009</v>
      </c>
      <c r="I454" s="17" t="str">
        <f>IF($H$1="","Введите курс",Таблица648[[#This Row],[Оптовая цена KRW за 1шт]]/$H$1)</f>
        <v>Введите курс</v>
      </c>
      <c r="J454" s="48"/>
      <c r="K454" s="18">
        <f>Таблица648[[#This Row],[Заказ коробок ]]*Таблица648[[#This Row],[Кол-во шт в коробке]]</f>
        <v>0</v>
      </c>
      <c r="L454" s="54">
        <f>Таблица648[[#This Row],[Общее кол-во шт]]*Таблица648[[#This Row],[Оптовая цена KRW за 1шт]]</f>
        <v>0</v>
      </c>
      <c r="M454" s="19" t="str">
        <f>IFERROR(Таблица648[[#This Row],[Общее кол-во шт]]*Таблица648[[#This Row],[Оптовая цена USD за 1шт]],"")</f>
        <v/>
      </c>
      <c r="N454" s="49"/>
    </row>
    <row r="455" spans="1:14" ht="22.5" customHeight="1">
      <c r="A455" s="44" t="s">
        <v>21794</v>
      </c>
      <c r="B455" s="14">
        <v>8806182581786</v>
      </c>
      <c r="C455" s="50" t="s">
        <v>17086</v>
      </c>
      <c r="D455" s="46" t="s">
        <v>17087</v>
      </c>
      <c r="E455" s="16">
        <v>15000</v>
      </c>
      <c r="F455" s="15">
        <v>0.54</v>
      </c>
      <c r="G455" s="47">
        <v>200</v>
      </c>
      <c r="H455" s="55">
        <f>Таблица648[[#This Row],[Коэфициент стоимости]]*Таблица648[[#This Row],[Розничная цена KRW]]</f>
        <v>8100.0000000000009</v>
      </c>
      <c r="I455" s="17" t="str">
        <f>IF($H$1="","Введите курс",Таблица648[[#This Row],[Оптовая цена KRW за 1шт]]/$H$1)</f>
        <v>Введите курс</v>
      </c>
      <c r="J455" s="48"/>
      <c r="K455" s="18">
        <f>Таблица648[[#This Row],[Заказ коробок ]]*Таблица648[[#This Row],[Кол-во шт в коробке]]</f>
        <v>0</v>
      </c>
      <c r="L455" s="54">
        <f>Таблица648[[#This Row],[Общее кол-во шт]]*Таблица648[[#This Row],[Оптовая цена KRW за 1шт]]</f>
        <v>0</v>
      </c>
      <c r="M455" s="19" t="str">
        <f>IFERROR(Таблица648[[#This Row],[Общее кол-во шт]]*Таблица648[[#This Row],[Оптовая цена USD за 1шт]],"")</f>
        <v/>
      </c>
      <c r="N455" s="49"/>
    </row>
    <row r="456" spans="1:14" ht="22.5" customHeight="1">
      <c r="A456" s="44" t="s">
        <v>21795</v>
      </c>
      <c r="B456" s="14">
        <v>8806182581793</v>
      </c>
      <c r="C456" s="50" t="s">
        <v>17088</v>
      </c>
      <c r="D456" s="46" t="s">
        <v>17089</v>
      </c>
      <c r="E456" s="16">
        <v>15000</v>
      </c>
      <c r="F456" s="15">
        <v>0.54</v>
      </c>
      <c r="G456" s="47">
        <v>200</v>
      </c>
      <c r="H456" s="55">
        <f>Таблица648[[#This Row],[Коэфициент стоимости]]*Таблица648[[#This Row],[Розничная цена KRW]]</f>
        <v>8100.0000000000009</v>
      </c>
      <c r="I456" s="17" t="str">
        <f>IF($H$1="","Введите курс",Таблица648[[#This Row],[Оптовая цена KRW за 1шт]]/$H$1)</f>
        <v>Введите курс</v>
      </c>
      <c r="J456" s="48"/>
      <c r="K456" s="18">
        <f>Таблица648[[#This Row],[Заказ коробок ]]*Таблица648[[#This Row],[Кол-во шт в коробке]]</f>
        <v>0</v>
      </c>
      <c r="L456" s="54">
        <f>Таблица648[[#This Row],[Общее кол-во шт]]*Таблица648[[#This Row],[Оптовая цена KRW за 1шт]]</f>
        <v>0</v>
      </c>
      <c r="M456" s="19" t="str">
        <f>IFERROR(Таблица648[[#This Row],[Общее кол-во шт]]*Таблица648[[#This Row],[Оптовая цена USD за 1шт]],"")</f>
        <v/>
      </c>
      <c r="N456" s="49"/>
    </row>
    <row r="457" spans="1:14" ht="22.5" customHeight="1">
      <c r="A457" s="44" t="s">
        <v>21796</v>
      </c>
      <c r="B457" s="14">
        <v>8806182581700</v>
      </c>
      <c r="C457" s="50" t="s">
        <v>17090</v>
      </c>
      <c r="D457" s="46" t="s">
        <v>17091</v>
      </c>
      <c r="E457" s="16">
        <v>13000</v>
      </c>
      <c r="F457" s="15">
        <v>0.54</v>
      </c>
      <c r="G457" s="47">
        <v>288</v>
      </c>
      <c r="H457" s="55">
        <f>Таблица648[[#This Row],[Коэфициент стоимости]]*Таблица648[[#This Row],[Розничная цена KRW]]</f>
        <v>7020.0000000000009</v>
      </c>
      <c r="I457" s="17" t="str">
        <f>IF($H$1="","Введите курс",Таблица648[[#This Row],[Оптовая цена KRW за 1шт]]/$H$1)</f>
        <v>Введите курс</v>
      </c>
      <c r="J457" s="48"/>
      <c r="K457" s="18">
        <f>Таблица648[[#This Row],[Заказ коробок ]]*Таблица648[[#This Row],[Кол-во шт в коробке]]</f>
        <v>0</v>
      </c>
      <c r="L457" s="54">
        <f>Таблица648[[#This Row],[Общее кол-во шт]]*Таблица648[[#This Row],[Оптовая цена KRW за 1шт]]</f>
        <v>0</v>
      </c>
      <c r="M457" s="19" t="str">
        <f>IFERROR(Таблица648[[#This Row],[Общее кол-во шт]]*Таблица648[[#This Row],[Оптовая цена USD за 1шт]],"")</f>
        <v/>
      </c>
      <c r="N457" s="49"/>
    </row>
    <row r="458" spans="1:14" ht="22.5" customHeight="1">
      <c r="A458" s="44" t="s">
        <v>21797</v>
      </c>
      <c r="B458" s="14">
        <v>8806182581717</v>
      </c>
      <c r="C458" s="50" t="s">
        <v>17092</v>
      </c>
      <c r="D458" s="46" t="s">
        <v>17093</v>
      </c>
      <c r="E458" s="16">
        <v>13000</v>
      </c>
      <c r="F458" s="15">
        <v>0.54</v>
      </c>
      <c r="G458" s="47">
        <v>288</v>
      </c>
      <c r="H458" s="55">
        <f>Таблица648[[#This Row],[Коэфициент стоимости]]*Таблица648[[#This Row],[Розничная цена KRW]]</f>
        <v>7020.0000000000009</v>
      </c>
      <c r="I458" s="17" t="str">
        <f>IF($H$1="","Введите курс",Таблица648[[#This Row],[Оптовая цена KRW за 1шт]]/$H$1)</f>
        <v>Введите курс</v>
      </c>
      <c r="J458" s="48"/>
      <c r="K458" s="18">
        <f>Таблица648[[#This Row],[Заказ коробок ]]*Таблица648[[#This Row],[Кол-во шт в коробке]]</f>
        <v>0</v>
      </c>
      <c r="L458" s="54">
        <f>Таблица648[[#This Row],[Общее кол-во шт]]*Таблица648[[#This Row],[Оптовая цена KRW за 1шт]]</f>
        <v>0</v>
      </c>
      <c r="M458" s="19" t="str">
        <f>IFERROR(Таблица648[[#This Row],[Общее кол-во шт]]*Таблица648[[#This Row],[Оптовая цена USD за 1шт]],"")</f>
        <v/>
      </c>
      <c r="N458" s="49"/>
    </row>
    <row r="459" spans="1:14" ht="22.5" customHeight="1">
      <c r="A459" s="44" t="s">
        <v>21798</v>
      </c>
      <c r="B459" s="14">
        <v>8806182581724</v>
      </c>
      <c r="C459" s="50" t="s">
        <v>17094</v>
      </c>
      <c r="D459" s="46" t="s">
        <v>17095</v>
      </c>
      <c r="E459" s="16">
        <v>13000</v>
      </c>
      <c r="F459" s="15">
        <v>0.54</v>
      </c>
      <c r="G459" s="47">
        <v>288</v>
      </c>
      <c r="H459" s="55">
        <f>Таблица648[[#This Row],[Коэфициент стоимости]]*Таблица648[[#This Row],[Розничная цена KRW]]</f>
        <v>7020.0000000000009</v>
      </c>
      <c r="I459" s="17" t="str">
        <f>IF($H$1="","Введите курс",Таблица648[[#This Row],[Оптовая цена KRW за 1шт]]/$H$1)</f>
        <v>Введите курс</v>
      </c>
      <c r="J459" s="48"/>
      <c r="K459" s="18">
        <f>Таблица648[[#This Row],[Заказ коробок ]]*Таблица648[[#This Row],[Кол-во шт в коробке]]</f>
        <v>0</v>
      </c>
      <c r="L459" s="54">
        <f>Таблица648[[#This Row],[Общее кол-во шт]]*Таблица648[[#This Row],[Оптовая цена KRW за 1шт]]</f>
        <v>0</v>
      </c>
      <c r="M459" s="19" t="str">
        <f>IFERROR(Таблица648[[#This Row],[Общее кол-во шт]]*Таблица648[[#This Row],[Оптовая цена USD за 1шт]],"")</f>
        <v/>
      </c>
      <c r="N459" s="49"/>
    </row>
    <row r="460" spans="1:14" ht="22.5" customHeight="1">
      <c r="A460" s="44" t="s">
        <v>21799</v>
      </c>
      <c r="B460" s="14">
        <v>8806182581731</v>
      </c>
      <c r="C460" s="50" t="s">
        <v>21800</v>
      </c>
      <c r="D460" s="46" t="s">
        <v>21801</v>
      </c>
      <c r="E460" s="16">
        <v>13000</v>
      </c>
      <c r="F460" s="15">
        <v>0.54</v>
      </c>
      <c r="G460" s="47">
        <v>288</v>
      </c>
      <c r="H460" s="55">
        <f>Таблица648[[#This Row],[Коэфициент стоимости]]*Таблица648[[#This Row],[Розничная цена KRW]]</f>
        <v>7020.0000000000009</v>
      </c>
      <c r="I460" s="17" t="str">
        <f>IF($H$1="","Введите курс",Таблица648[[#This Row],[Оптовая цена KRW за 1шт]]/$H$1)</f>
        <v>Введите курс</v>
      </c>
      <c r="J460" s="48"/>
      <c r="K460" s="18">
        <f>Таблица648[[#This Row],[Заказ коробок ]]*Таблица648[[#This Row],[Кол-во шт в коробке]]</f>
        <v>0</v>
      </c>
      <c r="L460" s="54">
        <f>Таблица648[[#This Row],[Общее кол-во шт]]*Таблица648[[#This Row],[Оптовая цена KRW за 1шт]]</f>
        <v>0</v>
      </c>
      <c r="M460" s="19" t="str">
        <f>IFERROR(Таблица648[[#This Row],[Общее кол-во шт]]*Таблица648[[#This Row],[Оптовая цена USD за 1шт]],"")</f>
        <v/>
      </c>
      <c r="N460" s="49"/>
    </row>
    <row r="461" spans="1:14" ht="22.5" customHeight="1">
      <c r="A461" s="44" t="s">
        <v>21802</v>
      </c>
      <c r="B461" s="14">
        <v>8806182581748</v>
      </c>
      <c r="C461" s="50" t="s">
        <v>17096</v>
      </c>
      <c r="D461" s="46" t="s">
        <v>17097</v>
      </c>
      <c r="E461" s="16">
        <v>13000</v>
      </c>
      <c r="F461" s="15">
        <v>0.54</v>
      </c>
      <c r="G461" s="47">
        <v>288</v>
      </c>
      <c r="H461" s="55">
        <f>Таблица648[[#This Row],[Коэфициент стоимости]]*Таблица648[[#This Row],[Розничная цена KRW]]</f>
        <v>7020.0000000000009</v>
      </c>
      <c r="I461" s="17" t="str">
        <f>IF($H$1="","Введите курс",Таблица648[[#This Row],[Оптовая цена KRW за 1шт]]/$H$1)</f>
        <v>Введите курс</v>
      </c>
      <c r="J461" s="48"/>
      <c r="K461" s="18">
        <f>Таблица648[[#This Row],[Заказ коробок ]]*Таблица648[[#This Row],[Кол-во шт в коробке]]</f>
        <v>0</v>
      </c>
      <c r="L461" s="54">
        <f>Таблица648[[#This Row],[Общее кол-во шт]]*Таблица648[[#This Row],[Оптовая цена KRW за 1шт]]</f>
        <v>0</v>
      </c>
      <c r="M461" s="19" t="str">
        <f>IFERROR(Таблица648[[#This Row],[Общее кол-во шт]]*Таблица648[[#This Row],[Оптовая цена USD за 1шт]],"")</f>
        <v/>
      </c>
      <c r="N461" s="49"/>
    </row>
    <row r="462" spans="1:14" ht="22.5" customHeight="1">
      <c r="A462" s="44" t="s">
        <v>21803</v>
      </c>
      <c r="B462" s="14">
        <v>8806182582523</v>
      </c>
      <c r="C462" s="50" t="s">
        <v>17098</v>
      </c>
      <c r="D462" s="46" t="s">
        <v>17099</v>
      </c>
      <c r="E462" s="16">
        <v>23000</v>
      </c>
      <c r="F462" s="15">
        <v>0.54</v>
      </c>
      <c r="G462" s="47">
        <v>72</v>
      </c>
      <c r="H462" s="55">
        <f>Таблица648[[#This Row],[Коэфициент стоимости]]*Таблица648[[#This Row],[Розничная цена KRW]]</f>
        <v>12420</v>
      </c>
      <c r="I462" s="17" t="str">
        <f>IF($H$1="","Введите курс",Таблица648[[#This Row],[Оптовая цена KRW за 1шт]]/$H$1)</f>
        <v>Введите курс</v>
      </c>
      <c r="J462" s="48"/>
      <c r="K462" s="18">
        <f>Таблица648[[#This Row],[Заказ коробок ]]*Таблица648[[#This Row],[Кол-во шт в коробке]]</f>
        <v>0</v>
      </c>
      <c r="L462" s="54">
        <f>Таблица648[[#This Row],[Общее кол-во шт]]*Таблица648[[#This Row],[Оптовая цена KRW за 1шт]]</f>
        <v>0</v>
      </c>
      <c r="M462" s="19" t="str">
        <f>IFERROR(Таблица648[[#This Row],[Общее кол-во шт]]*Таблица648[[#This Row],[Оптовая цена USD за 1шт]],"")</f>
        <v/>
      </c>
      <c r="N462" s="49"/>
    </row>
    <row r="463" spans="1:14" ht="22.5" customHeight="1">
      <c r="A463" s="44" t="s">
        <v>21804</v>
      </c>
      <c r="B463" s="14">
        <v>8806182582530</v>
      </c>
      <c r="C463" s="50" t="s">
        <v>17100</v>
      </c>
      <c r="D463" s="46" t="s">
        <v>17101</v>
      </c>
      <c r="E463" s="16">
        <v>23000</v>
      </c>
      <c r="F463" s="15">
        <v>0.54</v>
      </c>
      <c r="G463" s="47">
        <v>72</v>
      </c>
      <c r="H463" s="55">
        <f>Таблица648[[#This Row],[Коэфициент стоимости]]*Таблица648[[#This Row],[Розничная цена KRW]]</f>
        <v>12420</v>
      </c>
      <c r="I463" s="17" t="str">
        <f>IF($H$1="","Введите курс",Таблица648[[#This Row],[Оптовая цена KRW за 1шт]]/$H$1)</f>
        <v>Введите курс</v>
      </c>
      <c r="J463" s="48"/>
      <c r="K463" s="18">
        <f>Таблица648[[#This Row],[Заказ коробок ]]*Таблица648[[#This Row],[Кол-во шт в коробке]]</f>
        <v>0</v>
      </c>
      <c r="L463" s="54">
        <f>Таблица648[[#This Row],[Общее кол-во шт]]*Таблица648[[#This Row],[Оптовая цена KRW за 1шт]]</f>
        <v>0</v>
      </c>
      <c r="M463" s="19" t="str">
        <f>IFERROR(Таблица648[[#This Row],[Общее кол-во шт]]*Таблица648[[#This Row],[Оптовая цена USD за 1шт]],"")</f>
        <v/>
      </c>
      <c r="N463" s="49"/>
    </row>
    <row r="464" spans="1:14" ht="22.5" customHeight="1">
      <c r="A464" s="44" t="s">
        <v>21805</v>
      </c>
      <c r="B464" s="14">
        <v>8806182582547</v>
      </c>
      <c r="C464" s="50" t="s">
        <v>21806</v>
      </c>
      <c r="D464" s="46" t="s">
        <v>21807</v>
      </c>
      <c r="E464" s="16">
        <v>13000</v>
      </c>
      <c r="F464" s="15">
        <v>0.54</v>
      </c>
      <c r="G464" s="47">
        <v>60</v>
      </c>
      <c r="H464" s="55">
        <f>Таблица648[[#This Row],[Коэфициент стоимости]]*Таблица648[[#This Row],[Розничная цена KRW]]</f>
        <v>7020.0000000000009</v>
      </c>
      <c r="I464" s="17" t="str">
        <f>IF($H$1="","Введите курс",Таблица648[[#This Row],[Оптовая цена KRW за 1шт]]/$H$1)</f>
        <v>Введите курс</v>
      </c>
      <c r="J464" s="48"/>
      <c r="K464" s="18">
        <f>Таблица648[[#This Row],[Заказ коробок ]]*Таблица648[[#This Row],[Кол-во шт в коробке]]</f>
        <v>0</v>
      </c>
      <c r="L464" s="54">
        <f>Таблица648[[#This Row],[Общее кол-во шт]]*Таблица648[[#This Row],[Оптовая цена KRW за 1шт]]</f>
        <v>0</v>
      </c>
      <c r="M464" s="19" t="str">
        <f>IFERROR(Таблица648[[#This Row],[Общее кол-во шт]]*Таблица648[[#This Row],[Оптовая цена USD за 1шт]],"")</f>
        <v/>
      </c>
      <c r="N464" s="49"/>
    </row>
    <row r="465" spans="1:14" ht="22.5" customHeight="1">
      <c r="A465" s="44" t="s">
        <v>21808</v>
      </c>
      <c r="B465" s="14">
        <v>8806182582554</v>
      </c>
      <c r="C465" s="50" t="s">
        <v>21809</v>
      </c>
      <c r="D465" s="46" t="s">
        <v>21810</v>
      </c>
      <c r="E465" s="16">
        <v>13000</v>
      </c>
      <c r="F465" s="15">
        <v>0.54</v>
      </c>
      <c r="G465" s="47">
        <v>60</v>
      </c>
      <c r="H465" s="55">
        <f>Таблица648[[#This Row],[Коэфициент стоимости]]*Таблица648[[#This Row],[Розничная цена KRW]]</f>
        <v>7020.0000000000009</v>
      </c>
      <c r="I465" s="17" t="str">
        <f>IF($H$1="","Введите курс",Таблица648[[#This Row],[Оптовая цена KRW за 1шт]]/$H$1)</f>
        <v>Введите курс</v>
      </c>
      <c r="J465" s="48"/>
      <c r="K465" s="18">
        <f>Таблица648[[#This Row],[Заказ коробок ]]*Таблица648[[#This Row],[Кол-во шт в коробке]]</f>
        <v>0</v>
      </c>
      <c r="L465" s="54">
        <f>Таблица648[[#This Row],[Общее кол-во шт]]*Таблица648[[#This Row],[Оптовая цена KRW за 1шт]]</f>
        <v>0</v>
      </c>
      <c r="M465" s="19" t="str">
        <f>IFERROR(Таблица648[[#This Row],[Общее кол-во шт]]*Таблица648[[#This Row],[Оптовая цена USD за 1шт]],"")</f>
        <v/>
      </c>
      <c r="N465" s="49"/>
    </row>
    <row r="466" spans="1:14" ht="22.5" customHeight="1">
      <c r="A466" s="44" t="s">
        <v>21811</v>
      </c>
      <c r="B466" s="14">
        <v>8806182582585</v>
      </c>
      <c r="C466" s="50" t="s">
        <v>17102</v>
      </c>
      <c r="D466" s="46" t="s">
        <v>17103</v>
      </c>
      <c r="E466" s="16">
        <v>23000</v>
      </c>
      <c r="F466" s="15">
        <v>0.54</v>
      </c>
      <c r="G466" s="47">
        <v>48</v>
      </c>
      <c r="H466" s="55">
        <f>Таблица648[[#This Row],[Коэфициент стоимости]]*Таблица648[[#This Row],[Розничная цена KRW]]</f>
        <v>12420</v>
      </c>
      <c r="I466" s="17" t="str">
        <f>IF($H$1="","Введите курс",Таблица648[[#This Row],[Оптовая цена KRW за 1шт]]/$H$1)</f>
        <v>Введите курс</v>
      </c>
      <c r="J466" s="48"/>
      <c r="K466" s="18">
        <f>Таблица648[[#This Row],[Заказ коробок ]]*Таблица648[[#This Row],[Кол-во шт в коробке]]</f>
        <v>0</v>
      </c>
      <c r="L466" s="54">
        <f>Таблица648[[#This Row],[Общее кол-во шт]]*Таблица648[[#This Row],[Оптовая цена KRW за 1шт]]</f>
        <v>0</v>
      </c>
      <c r="M466" s="19" t="str">
        <f>IFERROR(Таблица648[[#This Row],[Общее кол-во шт]]*Таблица648[[#This Row],[Оптовая цена USD за 1шт]],"")</f>
        <v/>
      </c>
      <c r="N466" s="49"/>
    </row>
    <row r="467" spans="1:14" ht="22.5" customHeight="1">
      <c r="A467" s="44" t="s">
        <v>21812</v>
      </c>
      <c r="B467" s="14">
        <v>8806182582592</v>
      </c>
      <c r="C467" s="50" t="s">
        <v>17104</v>
      </c>
      <c r="D467" s="46" t="s">
        <v>17105</v>
      </c>
      <c r="E467" s="16">
        <v>23000</v>
      </c>
      <c r="F467" s="15">
        <v>0.54</v>
      </c>
      <c r="G467" s="47">
        <v>48</v>
      </c>
      <c r="H467" s="55">
        <f>Таблица648[[#This Row],[Коэфициент стоимости]]*Таблица648[[#This Row],[Розничная цена KRW]]</f>
        <v>12420</v>
      </c>
      <c r="I467" s="17" t="str">
        <f>IF($H$1="","Введите курс",Таблица648[[#This Row],[Оптовая цена KRW за 1шт]]/$H$1)</f>
        <v>Введите курс</v>
      </c>
      <c r="J467" s="48"/>
      <c r="K467" s="18">
        <f>Таблица648[[#This Row],[Заказ коробок ]]*Таблица648[[#This Row],[Кол-во шт в коробке]]</f>
        <v>0</v>
      </c>
      <c r="L467" s="54">
        <f>Таблица648[[#This Row],[Общее кол-во шт]]*Таблица648[[#This Row],[Оптовая цена KRW за 1шт]]</f>
        <v>0</v>
      </c>
      <c r="M467" s="19" t="str">
        <f>IFERROR(Таблица648[[#This Row],[Общее кол-во шт]]*Таблица648[[#This Row],[Оптовая цена USD за 1шт]],"")</f>
        <v/>
      </c>
      <c r="N467" s="49"/>
    </row>
    <row r="468" spans="1:14" ht="22.5" customHeight="1">
      <c r="A468" s="44" t="s">
        <v>21813</v>
      </c>
      <c r="B468" s="14">
        <v>8806182582561</v>
      </c>
      <c r="C468" s="50" t="s">
        <v>17106</v>
      </c>
      <c r="D468" s="46" t="s">
        <v>17107</v>
      </c>
      <c r="E468" s="16">
        <v>23000</v>
      </c>
      <c r="F468" s="15">
        <v>0.54</v>
      </c>
      <c r="G468" s="47">
        <v>60</v>
      </c>
      <c r="H468" s="55">
        <f>Таблица648[[#This Row],[Коэфициент стоимости]]*Таблица648[[#This Row],[Розничная цена KRW]]</f>
        <v>12420</v>
      </c>
      <c r="I468" s="17" t="str">
        <f>IF($H$1="","Введите курс",Таблица648[[#This Row],[Оптовая цена KRW за 1шт]]/$H$1)</f>
        <v>Введите курс</v>
      </c>
      <c r="J468" s="48"/>
      <c r="K468" s="18">
        <f>Таблица648[[#This Row],[Заказ коробок ]]*Таблица648[[#This Row],[Кол-во шт в коробке]]</f>
        <v>0</v>
      </c>
      <c r="L468" s="54">
        <f>Таблица648[[#This Row],[Общее кол-во шт]]*Таблица648[[#This Row],[Оптовая цена KRW за 1шт]]</f>
        <v>0</v>
      </c>
      <c r="M468" s="19" t="str">
        <f>IFERROR(Таблица648[[#This Row],[Общее кол-во шт]]*Таблица648[[#This Row],[Оптовая цена USD за 1шт]],"")</f>
        <v/>
      </c>
      <c r="N468" s="49"/>
    </row>
    <row r="469" spans="1:14" ht="22.5" customHeight="1">
      <c r="A469" s="44" t="s">
        <v>21814</v>
      </c>
      <c r="B469" s="14">
        <v>8806182582578</v>
      </c>
      <c r="C469" s="50" t="s">
        <v>17108</v>
      </c>
      <c r="D469" s="46" t="s">
        <v>17109</v>
      </c>
      <c r="E469" s="16">
        <v>23000</v>
      </c>
      <c r="F469" s="15">
        <v>0.54</v>
      </c>
      <c r="G469" s="47">
        <v>60</v>
      </c>
      <c r="H469" s="55">
        <f>Таблица648[[#This Row],[Коэфициент стоимости]]*Таблица648[[#This Row],[Розничная цена KRW]]</f>
        <v>12420</v>
      </c>
      <c r="I469" s="17" t="str">
        <f>IF($H$1="","Введите курс",Таблица648[[#This Row],[Оптовая цена KRW за 1шт]]/$H$1)</f>
        <v>Введите курс</v>
      </c>
      <c r="J469" s="48"/>
      <c r="K469" s="18">
        <f>Таблица648[[#This Row],[Заказ коробок ]]*Таблица648[[#This Row],[Кол-во шт в коробке]]</f>
        <v>0</v>
      </c>
      <c r="L469" s="54">
        <f>Таблица648[[#This Row],[Общее кол-во шт]]*Таблица648[[#This Row],[Оптовая цена KRW за 1шт]]</f>
        <v>0</v>
      </c>
      <c r="M469" s="19" t="str">
        <f>IFERROR(Таблица648[[#This Row],[Общее кол-во шт]]*Таблица648[[#This Row],[Оптовая цена USD за 1шт]],"")</f>
        <v/>
      </c>
      <c r="N469" s="49"/>
    </row>
    <row r="470" spans="1:14" ht="22.5" customHeight="1">
      <c r="A470" s="44" t="s">
        <v>21815</v>
      </c>
      <c r="B470" s="14">
        <v>8806182583131</v>
      </c>
      <c r="C470" s="50" t="s">
        <v>21816</v>
      </c>
      <c r="D470" s="46" t="s">
        <v>21817</v>
      </c>
      <c r="E470" s="16">
        <v>12000</v>
      </c>
      <c r="F470" s="15">
        <v>0.54</v>
      </c>
      <c r="G470" s="47">
        <v>200</v>
      </c>
      <c r="H470" s="55">
        <f>Таблица648[[#This Row],[Коэфициент стоимости]]*Таблица648[[#This Row],[Розничная цена KRW]]</f>
        <v>6480</v>
      </c>
      <c r="I470" s="17" t="str">
        <f>IF($H$1="","Введите курс",Таблица648[[#This Row],[Оптовая цена KRW за 1шт]]/$H$1)</f>
        <v>Введите курс</v>
      </c>
      <c r="J470" s="48"/>
      <c r="K470" s="18">
        <f>Таблица648[[#This Row],[Заказ коробок ]]*Таблица648[[#This Row],[Кол-во шт в коробке]]</f>
        <v>0</v>
      </c>
      <c r="L470" s="54">
        <f>Таблица648[[#This Row],[Общее кол-во шт]]*Таблица648[[#This Row],[Оптовая цена KRW за 1шт]]</f>
        <v>0</v>
      </c>
      <c r="M470" s="19" t="str">
        <f>IFERROR(Таблица648[[#This Row],[Общее кол-во шт]]*Таблица648[[#This Row],[Оптовая цена USD за 1шт]],"")</f>
        <v/>
      </c>
      <c r="N470" s="49"/>
    </row>
    <row r="471" spans="1:14" ht="22.5" customHeight="1">
      <c r="A471" s="44" t="s">
        <v>21818</v>
      </c>
      <c r="B471" s="14">
        <v>8806182583148</v>
      </c>
      <c r="C471" s="50" t="s">
        <v>21819</v>
      </c>
      <c r="D471" s="46" t="s">
        <v>21820</v>
      </c>
      <c r="E471" s="16">
        <v>12000</v>
      </c>
      <c r="F471" s="15">
        <v>0.54</v>
      </c>
      <c r="G471" s="47">
        <v>10</v>
      </c>
      <c r="H471" s="55">
        <f>Таблица648[[#This Row],[Коэфициент стоимости]]*Таблица648[[#This Row],[Розничная цена KRW]]</f>
        <v>6480</v>
      </c>
      <c r="I471" s="17" t="str">
        <f>IF($H$1="","Введите курс",Таблица648[[#This Row],[Оптовая цена KRW за 1шт]]/$H$1)</f>
        <v>Введите курс</v>
      </c>
      <c r="J471" s="48"/>
      <c r="K471" s="18">
        <f>Таблица648[[#This Row],[Заказ коробок ]]*Таблица648[[#This Row],[Кол-во шт в коробке]]</f>
        <v>0</v>
      </c>
      <c r="L471" s="54">
        <f>Таблица648[[#This Row],[Общее кол-во шт]]*Таблица648[[#This Row],[Оптовая цена KRW за 1шт]]</f>
        <v>0</v>
      </c>
      <c r="M471" s="19" t="str">
        <f>IFERROR(Таблица648[[#This Row],[Общее кол-во шт]]*Таблица648[[#This Row],[Оптовая цена USD за 1шт]],"")</f>
        <v/>
      </c>
      <c r="N471" s="49"/>
    </row>
    <row r="472" spans="1:14" ht="22.5" customHeight="1">
      <c r="A472" s="44" t="s">
        <v>21821</v>
      </c>
      <c r="B472" s="14">
        <v>8806182583155</v>
      </c>
      <c r="C472" s="50" t="s">
        <v>21822</v>
      </c>
      <c r="D472" s="46" t="s">
        <v>21823</v>
      </c>
      <c r="E472" s="16">
        <v>12000</v>
      </c>
      <c r="F472" s="15">
        <v>0.54</v>
      </c>
      <c r="G472" s="47">
        <v>200</v>
      </c>
      <c r="H472" s="55">
        <f>Таблица648[[#This Row],[Коэфициент стоимости]]*Таблица648[[#This Row],[Розничная цена KRW]]</f>
        <v>6480</v>
      </c>
      <c r="I472" s="17" t="str">
        <f>IF($H$1="","Введите курс",Таблица648[[#This Row],[Оптовая цена KRW за 1шт]]/$H$1)</f>
        <v>Введите курс</v>
      </c>
      <c r="J472" s="48"/>
      <c r="K472" s="18">
        <f>Таблица648[[#This Row],[Заказ коробок ]]*Таблица648[[#This Row],[Кол-во шт в коробке]]</f>
        <v>0</v>
      </c>
      <c r="L472" s="54">
        <f>Таблица648[[#This Row],[Общее кол-во шт]]*Таблица648[[#This Row],[Оптовая цена KRW за 1шт]]</f>
        <v>0</v>
      </c>
      <c r="M472" s="19" t="str">
        <f>IFERROR(Таблица648[[#This Row],[Общее кол-во шт]]*Таблица648[[#This Row],[Оптовая цена USD за 1шт]],"")</f>
        <v/>
      </c>
      <c r="N472" s="49"/>
    </row>
    <row r="473" spans="1:14" ht="22.5" customHeight="1">
      <c r="A473" s="44" t="s">
        <v>21824</v>
      </c>
      <c r="B473" s="14">
        <v>8806182583162</v>
      </c>
      <c r="C473" s="50" t="s">
        <v>21825</v>
      </c>
      <c r="D473" s="46" t="s">
        <v>21826</v>
      </c>
      <c r="E473" s="16">
        <v>12000</v>
      </c>
      <c r="F473" s="15">
        <v>0.54</v>
      </c>
      <c r="G473" s="47">
        <v>200</v>
      </c>
      <c r="H473" s="55">
        <f>Таблица648[[#This Row],[Коэфициент стоимости]]*Таблица648[[#This Row],[Розничная цена KRW]]</f>
        <v>6480</v>
      </c>
      <c r="I473" s="17" t="str">
        <f>IF($H$1="","Введите курс",Таблица648[[#This Row],[Оптовая цена KRW за 1шт]]/$H$1)</f>
        <v>Введите курс</v>
      </c>
      <c r="J473" s="48"/>
      <c r="K473" s="18">
        <f>Таблица648[[#This Row],[Заказ коробок ]]*Таблица648[[#This Row],[Кол-во шт в коробке]]</f>
        <v>0</v>
      </c>
      <c r="L473" s="54">
        <f>Таблица648[[#This Row],[Общее кол-во шт]]*Таблица648[[#This Row],[Оптовая цена KRW за 1шт]]</f>
        <v>0</v>
      </c>
      <c r="M473" s="19" t="str">
        <f>IFERROR(Таблица648[[#This Row],[Общее кол-во шт]]*Таблица648[[#This Row],[Оптовая цена USD за 1шт]],"")</f>
        <v/>
      </c>
      <c r="N473" s="49"/>
    </row>
    <row r="474" spans="1:14" ht="22.5" customHeight="1">
      <c r="A474" s="44" t="s">
        <v>21827</v>
      </c>
      <c r="B474" s="14">
        <v>8806182583179</v>
      </c>
      <c r="C474" s="50" t="s">
        <v>21828</v>
      </c>
      <c r="D474" s="46" t="s">
        <v>21829</v>
      </c>
      <c r="E474" s="16">
        <v>5500</v>
      </c>
      <c r="F474" s="15">
        <v>0.54</v>
      </c>
      <c r="G474" s="47">
        <v>6</v>
      </c>
      <c r="H474" s="55">
        <f>Таблица648[[#This Row],[Коэфициент стоимости]]*Таблица648[[#This Row],[Розничная цена KRW]]</f>
        <v>2970</v>
      </c>
      <c r="I474" s="17" t="str">
        <f>IF($H$1="","Введите курс",Таблица648[[#This Row],[Оптовая цена KRW за 1шт]]/$H$1)</f>
        <v>Введите курс</v>
      </c>
      <c r="J474" s="48"/>
      <c r="K474" s="18">
        <f>Таблица648[[#This Row],[Заказ коробок ]]*Таблица648[[#This Row],[Кол-во шт в коробке]]</f>
        <v>0</v>
      </c>
      <c r="L474" s="54">
        <f>Таблица648[[#This Row],[Общее кол-во шт]]*Таблица648[[#This Row],[Оптовая цена KRW за 1шт]]</f>
        <v>0</v>
      </c>
      <c r="M474" s="19" t="str">
        <f>IFERROR(Таблица648[[#This Row],[Общее кол-во шт]]*Таблица648[[#This Row],[Оптовая цена USD за 1шт]],"")</f>
        <v/>
      </c>
      <c r="N474" s="49"/>
    </row>
    <row r="475" spans="1:14" ht="22.5" customHeight="1">
      <c r="A475" s="44" t="s">
        <v>21830</v>
      </c>
      <c r="B475" s="14">
        <v>8806182583186</v>
      </c>
      <c r="C475" s="50" t="s">
        <v>21831</v>
      </c>
      <c r="D475" s="46" t="s">
        <v>21832</v>
      </c>
      <c r="E475" s="16">
        <v>5500</v>
      </c>
      <c r="F475" s="15">
        <v>0.54</v>
      </c>
      <c r="G475" s="47">
        <v>6</v>
      </c>
      <c r="H475" s="55">
        <f>Таблица648[[#This Row],[Коэфициент стоимости]]*Таблица648[[#This Row],[Розничная цена KRW]]</f>
        <v>2970</v>
      </c>
      <c r="I475" s="17" t="str">
        <f>IF($H$1="","Введите курс",Таблица648[[#This Row],[Оптовая цена KRW за 1шт]]/$H$1)</f>
        <v>Введите курс</v>
      </c>
      <c r="J475" s="48"/>
      <c r="K475" s="18">
        <f>Таблица648[[#This Row],[Заказ коробок ]]*Таблица648[[#This Row],[Кол-во шт в коробке]]</f>
        <v>0</v>
      </c>
      <c r="L475" s="54">
        <f>Таблица648[[#This Row],[Общее кол-во шт]]*Таблица648[[#This Row],[Оптовая цена KRW за 1шт]]</f>
        <v>0</v>
      </c>
      <c r="M475" s="19" t="str">
        <f>IFERROR(Таблица648[[#This Row],[Общее кол-во шт]]*Таблица648[[#This Row],[Оптовая цена USD за 1шт]],"")</f>
        <v/>
      </c>
      <c r="N475" s="49"/>
    </row>
    <row r="476" spans="1:14" ht="22.5" customHeight="1">
      <c r="A476" s="44" t="s">
        <v>21833</v>
      </c>
      <c r="B476" s="14">
        <v>8806182583193</v>
      </c>
      <c r="C476" s="50" t="s">
        <v>21834</v>
      </c>
      <c r="D476" s="46" t="s">
        <v>21835</v>
      </c>
      <c r="E476" s="16">
        <v>5500</v>
      </c>
      <c r="F476" s="15">
        <v>0.54</v>
      </c>
      <c r="G476" s="47">
        <v>6</v>
      </c>
      <c r="H476" s="55">
        <f>Таблица648[[#This Row],[Коэфициент стоимости]]*Таблица648[[#This Row],[Розничная цена KRW]]</f>
        <v>2970</v>
      </c>
      <c r="I476" s="17" t="str">
        <f>IF($H$1="","Введите курс",Таблица648[[#This Row],[Оптовая цена KRW за 1шт]]/$H$1)</f>
        <v>Введите курс</v>
      </c>
      <c r="J476" s="48"/>
      <c r="K476" s="18">
        <f>Таблица648[[#This Row],[Заказ коробок ]]*Таблица648[[#This Row],[Кол-во шт в коробке]]</f>
        <v>0</v>
      </c>
      <c r="L476" s="54">
        <f>Таблица648[[#This Row],[Общее кол-во шт]]*Таблица648[[#This Row],[Оптовая цена KRW за 1шт]]</f>
        <v>0</v>
      </c>
      <c r="M476" s="19" t="str">
        <f>IFERROR(Таблица648[[#This Row],[Общее кол-во шт]]*Таблица648[[#This Row],[Оптовая цена USD за 1шт]],"")</f>
        <v/>
      </c>
      <c r="N476" s="49"/>
    </row>
    <row r="477" spans="1:14" ht="22.5" customHeight="1">
      <c r="A477" s="44" t="s">
        <v>21836</v>
      </c>
      <c r="B477" s="14">
        <v>8806182583209</v>
      </c>
      <c r="C477" s="50" t="s">
        <v>21837</v>
      </c>
      <c r="D477" s="46" t="s">
        <v>21838</v>
      </c>
      <c r="E477" s="16">
        <v>5500</v>
      </c>
      <c r="F477" s="15">
        <v>0.54</v>
      </c>
      <c r="G477" s="47">
        <v>6</v>
      </c>
      <c r="H477" s="55">
        <f>Таблица648[[#This Row],[Коэфициент стоимости]]*Таблица648[[#This Row],[Розничная цена KRW]]</f>
        <v>2970</v>
      </c>
      <c r="I477" s="17" t="str">
        <f>IF($H$1="","Введите курс",Таблица648[[#This Row],[Оптовая цена KRW за 1шт]]/$H$1)</f>
        <v>Введите курс</v>
      </c>
      <c r="J477" s="48"/>
      <c r="K477" s="18">
        <f>Таблица648[[#This Row],[Заказ коробок ]]*Таблица648[[#This Row],[Кол-во шт в коробке]]</f>
        <v>0</v>
      </c>
      <c r="L477" s="54">
        <f>Таблица648[[#This Row],[Общее кол-во шт]]*Таблица648[[#This Row],[Оптовая цена KRW за 1шт]]</f>
        <v>0</v>
      </c>
      <c r="M477" s="19" t="str">
        <f>IFERROR(Таблица648[[#This Row],[Общее кол-во шт]]*Таблица648[[#This Row],[Оптовая цена USD за 1шт]],"")</f>
        <v/>
      </c>
      <c r="N477" s="49"/>
    </row>
    <row r="478" spans="1:14" ht="22.5" customHeight="1">
      <c r="A478" s="44" t="s">
        <v>21839</v>
      </c>
      <c r="B478" s="14">
        <v>8806182583216</v>
      </c>
      <c r="C478" s="50" t="s">
        <v>21840</v>
      </c>
      <c r="D478" s="46" t="s">
        <v>21841</v>
      </c>
      <c r="E478" s="16">
        <v>5500</v>
      </c>
      <c r="F478" s="15">
        <v>0.54</v>
      </c>
      <c r="G478" s="47">
        <v>6</v>
      </c>
      <c r="H478" s="55">
        <f>Таблица648[[#This Row],[Коэфициент стоимости]]*Таблица648[[#This Row],[Розничная цена KRW]]</f>
        <v>2970</v>
      </c>
      <c r="I478" s="17" t="str">
        <f>IF($H$1="","Введите курс",Таблица648[[#This Row],[Оптовая цена KRW за 1шт]]/$H$1)</f>
        <v>Введите курс</v>
      </c>
      <c r="J478" s="48"/>
      <c r="K478" s="18">
        <f>Таблица648[[#This Row],[Заказ коробок ]]*Таблица648[[#This Row],[Кол-во шт в коробке]]</f>
        <v>0</v>
      </c>
      <c r="L478" s="54">
        <f>Таблица648[[#This Row],[Общее кол-во шт]]*Таблица648[[#This Row],[Оптовая цена KRW за 1шт]]</f>
        <v>0</v>
      </c>
      <c r="M478" s="19" t="str">
        <f>IFERROR(Таблица648[[#This Row],[Общее кол-во шт]]*Таблица648[[#This Row],[Оптовая цена USD за 1шт]],"")</f>
        <v/>
      </c>
      <c r="N478" s="49"/>
    </row>
    <row r="479" spans="1:14" ht="22.5" customHeight="1">
      <c r="A479" s="44" t="s">
        <v>21842</v>
      </c>
      <c r="B479" s="14">
        <v>8806182583223</v>
      </c>
      <c r="C479" s="50" t="s">
        <v>21843</v>
      </c>
      <c r="D479" s="46" t="s">
        <v>21844</v>
      </c>
      <c r="E479" s="16">
        <v>5500</v>
      </c>
      <c r="F479" s="15">
        <v>0.54</v>
      </c>
      <c r="G479" s="47">
        <v>6</v>
      </c>
      <c r="H479" s="55">
        <f>Таблица648[[#This Row],[Коэфициент стоимости]]*Таблица648[[#This Row],[Розничная цена KRW]]</f>
        <v>2970</v>
      </c>
      <c r="I479" s="17" t="str">
        <f>IF($H$1="","Введите курс",Таблица648[[#This Row],[Оптовая цена KRW за 1шт]]/$H$1)</f>
        <v>Введите курс</v>
      </c>
      <c r="J479" s="48"/>
      <c r="K479" s="18">
        <f>Таблица648[[#This Row],[Заказ коробок ]]*Таблица648[[#This Row],[Кол-во шт в коробке]]</f>
        <v>0</v>
      </c>
      <c r="L479" s="54">
        <f>Таблица648[[#This Row],[Общее кол-во шт]]*Таблица648[[#This Row],[Оптовая цена KRW за 1шт]]</f>
        <v>0</v>
      </c>
      <c r="M479" s="19" t="str">
        <f>IFERROR(Таблица648[[#This Row],[Общее кол-во шт]]*Таблица648[[#This Row],[Оптовая цена USD за 1шт]],"")</f>
        <v/>
      </c>
      <c r="N479" s="49"/>
    </row>
    <row r="480" spans="1:14" ht="22.5" customHeight="1">
      <c r="A480" s="44" t="s">
        <v>21845</v>
      </c>
      <c r="B480" s="14">
        <v>8806182583230</v>
      </c>
      <c r="C480" s="50" t="s">
        <v>21846</v>
      </c>
      <c r="D480" s="46" t="s">
        <v>21847</v>
      </c>
      <c r="E480" s="16">
        <v>5500</v>
      </c>
      <c r="F480" s="15">
        <v>0.54</v>
      </c>
      <c r="G480" s="47">
        <v>6</v>
      </c>
      <c r="H480" s="55">
        <f>Таблица648[[#This Row],[Коэфициент стоимости]]*Таблица648[[#This Row],[Розничная цена KRW]]</f>
        <v>2970</v>
      </c>
      <c r="I480" s="17" t="str">
        <f>IF($H$1="","Введите курс",Таблица648[[#This Row],[Оптовая цена KRW за 1шт]]/$H$1)</f>
        <v>Введите курс</v>
      </c>
      <c r="J480" s="48"/>
      <c r="K480" s="18">
        <f>Таблица648[[#This Row],[Заказ коробок ]]*Таблица648[[#This Row],[Кол-во шт в коробке]]</f>
        <v>0</v>
      </c>
      <c r="L480" s="54">
        <f>Таблица648[[#This Row],[Общее кол-во шт]]*Таблица648[[#This Row],[Оптовая цена KRW за 1шт]]</f>
        <v>0</v>
      </c>
      <c r="M480" s="19" t="str">
        <f>IFERROR(Таблица648[[#This Row],[Общее кол-во шт]]*Таблица648[[#This Row],[Оптовая цена USD за 1шт]],"")</f>
        <v/>
      </c>
      <c r="N480" s="49"/>
    </row>
    <row r="481" spans="1:14" ht="22.5" customHeight="1">
      <c r="A481" s="44" t="s">
        <v>21848</v>
      </c>
      <c r="B481" s="14">
        <v>8806182583247</v>
      </c>
      <c r="C481" s="50" t="s">
        <v>21849</v>
      </c>
      <c r="D481" s="46" t="s">
        <v>21850</v>
      </c>
      <c r="E481" s="16">
        <v>5500</v>
      </c>
      <c r="F481" s="15">
        <v>0.54</v>
      </c>
      <c r="G481" s="47">
        <v>6</v>
      </c>
      <c r="H481" s="55">
        <f>Таблица648[[#This Row],[Коэфициент стоимости]]*Таблица648[[#This Row],[Розничная цена KRW]]</f>
        <v>2970</v>
      </c>
      <c r="I481" s="17" t="str">
        <f>IF($H$1="","Введите курс",Таблица648[[#This Row],[Оптовая цена KRW за 1шт]]/$H$1)</f>
        <v>Введите курс</v>
      </c>
      <c r="J481" s="48"/>
      <c r="K481" s="18">
        <f>Таблица648[[#This Row],[Заказ коробок ]]*Таблица648[[#This Row],[Кол-во шт в коробке]]</f>
        <v>0</v>
      </c>
      <c r="L481" s="54">
        <f>Таблица648[[#This Row],[Общее кол-во шт]]*Таблица648[[#This Row],[Оптовая цена KRW за 1шт]]</f>
        <v>0</v>
      </c>
      <c r="M481" s="19" t="str">
        <f>IFERROR(Таблица648[[#This Row],[Общее кол-во шт]]*Таблица648[[#This Row],[Оптовая цена USD за 1шт]],"")</f>
        <v/>
      </c>
      <c r="N481" s="49"/>
    </row>
    <row r="482" spans="1:14" ht="22.5" customHeight="1">
      <c r="A482" s="44" t="s">
        <v>21851</v>
      </c>
      <c r="B482" s="14">
        <v>8806182583254</v>
      </c>
      <c r="C482" s="50" t="s">
        <v>21852</v>
      </c>
      <c r="D482" s="46" t="s">
        <v>21853</v>
      </c>
      <c r="E482" s="16">
        <v>5500</v>
      </c>
      <c r="F482" s="15">
        <v>0.54</v>
      </c>
      <c r="G482" s="47">
        <v>6</v>
      </c>
      <c r="H482" s="55">
        <f>Таблица648[[#This Row],[Коэфициент стоимости]]*Таблица648[[#This Row],[Розничная цена KRW]]</f>
        <v>2970</v>
      </c>
      <c r="I482" s="17" t="str">
        <f>IF($H$1="","Введите курс",Таблица648[[#This Row],[Оптовая цена KRW за 1шт]]/$H$1)</f>
        <v>Введите курс</v>
      </c>
      <c r="J482" s="48"/>
      <c r="K482" s="18">
        <f>Таблица648[[#This Row],[Заказ коробок ]]*Таблица648[[#This Row],[Кол-во шт в коробке]]</f>
        <v>0</v>
      </c>
      <c r="L482" s="54">
        <f>Таблица648[[#This Row],[Общее кол-во шт]]*Таблица648[[#This Row],[Оптовая цена KRW за 1шт]]</f>
        <v>0</v>
      </c>
      <c r="M482" s="19" t="str">
        <f>IFERROR(Таблица648[[#This Row],[Общее кол-во шт]]*Таблица648[[#This Row],[Оптовая цена USD за 1шт]],"")</f>
        <v/>
      </c>
      <c r="N482" s="49"/>
    </row>
    <row r="483" spans="1:14" ht="22.5" customHeight="1">
      <c r="A483" s="44" t="s">
        <v>21854</v>
      </c>
      <c r="B483" s="14">
        <v>8806182583261</v>
      </c>
      <c r="C483" s="50" t="s">
        <v>21855</v>
      </c>
      <c r="D483" s="46" t="s">
        <v>21856</v>
      </c>
      <c r="E483" s="16">
        <v>5500</v>
      </c>
      <c r="F483" s="15">
        <v>0.54</v>
      </c>
      <c r="G483" s="47">
        <v>6</v>
      </c>
      <c r="H483" s="55">
        <f>Таблица648[[#This Row],[Коэфициент стоимости]]*Таблица648[[#This Row],[Розничная цена KRW]]</f>
        <v>2970</v>
      </c>
      <c r="I483" s="17" t="str">
        <f>IF($H$1="","Введите курс",Таблица648[[#This Row],[Оптовая цена KRW за 1шт]]/$H$1)</f>
        <v>Введите курс</v>
      </c>
      <c r="J483" s="48"/>
      <c r="K483" s="18">
        <f>Таблица648[[#This Row],[Заказ коробок ]]*Таблица648[[#This Row],[Кол-во шт в коробке]]</f>
        <v>0</v>
      </c>
      <c r="L483" s="54">
        <f>Таблица648[[#This Row],[Общее кол-во шт]]*Таблица648[[#This Row],[Оптовая цена KRW за 1шт]]</f>
        <v>0</v>
      </c>
      <c r="M483" s="19" t="str">
        <f>IFERROR(Таблица648[[#This Row],[Общее кол-во шт]]*Таблица648[[#This Row],[Оптовая цена USD за 1шт]],"")</f>
        <v/>
      </c>
      <c r="N483" s="49"/>
    </row>
    <row r="484" spans="1:14" ht="22.5" customHeight="1">
      <c r="A484" s="44" t="s">
        <v>21857</v>
      </c>
      <c r="B484" s="14">
        <v>8801051411539</v>
      </c>
      <c r="C484" s="50" t="s">
        <v>21858</v>
      </c>
      <c r="D484" s="46" t="s">
        <v>21859</v>
      </c>
      <c r="E484" s="16">
        <v>35000</v>
      </c>
      <c r="F484" s="15">
        <v>0.54</v>
      </c>
      <c r="G484" s="47">
        <v>36</v>
      </c>
      <c r="H484" s="55">
        <f>Таблица648[[#This Row],[Коэфициент стоимости]]*Таблица648[[#This Row],[Розничная цена KRW]]</f>
        <v>18900</v>
      </c>
      <c r="I484" s="17" t="str">
        <f>IF($H$1="","Введите курс",Таблица648[[#This Row],[Оптовая цена KRW за 1шт]]/$H$1)</f>
        <v>Введите курс</v>
      </c>
      <c r="J484" s="48"/>
      <c r="K484" s="18">
        <f>Таблица648[[#This Row],[Заказ коробок ]]*Таблица648[[#This Row],[Кол-во шт в коробке]]</f>
        <v>0</v>
      </c>
      <c r="L484" s="54">
        <f>Таблица648[[#This Row],[Общее кол-во шт]]*Таблица648[[#This Row],[Оптовая цена KRW за 1шт]]</f>
        <v>0</v>
      </c>
      <c r="M484" s="19" t="str">
        <f>IFERROR(Таблица648[[#This Row],[Общее кол-во шт]]*Таблица648[[#This Row],[Оптовая цена USD за 1шт]],"")</f>
        <v/>
      </c>
      <c r="N484" s="49"/>
    </row>
    <row r="485" spans="1:14" ht="22.5" customHeight="1">
      <c r="A485" s="44" t="s">
        <v>21860</v>
      </c>
      <c r="B485" s="14">
        <v>8801051411720</v>
      </c>
      <c r="C485" s="50" t="s">
        <v>17110</v>
      </c>
      <c r="D485" s="46" t="s">
        <v>17111</v>
      </c>
      <c r="E485" s="16">
        <v>15000</v>
      </c>
      <c r="F485" s="15">
        <v>0.54</v>
      </c>
      <c r="G485" s="47">
        <v>180</v>
      </c>
      <c r="H485" s="55">
        <f>Таблица648[[#This Row],[Коэфициент стоимости]]*Таблица648[[#This Row],[Розничная цена KRW]]</f>
        <v>8100.0000000000009</v>
      </c>
      <c r="I485" s="17" t="str">
        <f>IF($H$1="","Введите курс",Таблица648[[#This Row],[Оптовая цена KRW за 1шт]]/$H$1)</f>
        <v>Введите курс</v>
      </c>
      <c r="J485" s="48"/>
      <c r="K485" s="18">
        <f>Таблица648[[#This Row],[Заказ коробок ]]*Таблица648[[#This Row],[Кол-во шт в коробке]]</f>
        <v>0</v>
      </c>
      <c r="L485" s="54">
        <f>Таблица648[[#This Row],[Общее кол-во шт]]*Таблица648[[#This Row],[Оптовая цена KRW за 1шт]]</f>
        <v>0</v>
      </c>
      <c r="M485" s="19" t="str">
        <f>IFERROR(Таблица648[[#This Row],[Общее кол-во шт]]*Таблица648[[#This Row],[Оптовая цена USD за 1шт]],"")</f>
        <v/>
      </c>
      <c r="N485" s="49"/>
    </row>
    <row r="486" spans="1:14" ht="22.5" customHeight="1">
      <c r="A486" s="44" t="s">
        <v>21861</v>
      </c>
      <c r="B486" s="14">
        <v>8801051411737</v>
      </c>
      <c r="C486" s="50" t="s">
        <v>17112</v>
      </c>
      <c r="D486" s="46" t="s">
        <v>17113</v>
      </c>
      <c r="E486" s="16">
        <v>15000</v>
      </c>
      <c r="F486" s="15">
        <v>0.54</v>
      </c>
      <c r="G486" s="47">
        <v>180</v>
      </c>
      <c r="H486" s="55">
        <f>Таблица648[[#This Row],[Коэфициент стоимости]]*Таблица648[[#This Row],[Розничная цена KRW]]</f>
        <v>8100.0000000000009</v>
      </c>
      <c r="I486" s="17" t="str">
        <f>IF($H$1="","Введите курс",Таблица648[[#This Row],[Оптовая цена KRW за 1шт]]/$H$1)</f>
        <v>Введите курс</v>
      </c>
      <c r="J486" s="48"/>
      <c r="K486" s="18">
        <f>Таблица648[[#This Row],[Заказ коробок ]]*Таблица648[[#This Row],[Кол-во шт в коробке]]</f>
        <v>0</v>
      </c>
      <c r="L486" s="54">
        <f>Таблица648[[#This Row],[Общее кол-во шт]]*Таблица648[[#This Row],[Оптовая цена KRW за 1шт]]</f>
        <v>0</v>
      </c>
      <c r="M486" s="19" t="str">
        <f>IFERROR(Таблица648[[#This Row],[Общее кол-во шт]]*Таблица648[[#This Row],[Оптовая цена USD за 1шт]],"")</f>
        <v/>
      </c>
      <c r="N486" s="49"/>
    </row>
    <row r="487" spans="1:14" ht="22.5" customHeight="1">
      <c r="A487" s="44" t="s">
        <v>21862</v>
      </c>
      <c r="B487" s="14">
        <v>8801051411744</v>
      </c>
      <c r="C487" s="50" t="s">
        <v>17114</v>
      </c>
      <c r="D487" s="46" t="s">
        <v>17115</v>
      </c>
      <c r="E487" s="16">
        <v>15000</v>
      </c>
      <c r="F487" s="15">
        <v>0.54</v>
      </c>
      <c r="G487" s="47">
        <v>180</v>
      </c>
      <c r="H487" s="55">
        <f>Таблица648[[#This Row],[Коэфициент стоимости]]*Таблица648[[#This Row],[Розничная цена KRW]]</f>
        <v>8100.0000000000009</v>
      </c>
      <c r="I487" s="17" t="str">
        <f>IF($H$1="","Введите курс",Таблица648[[#This Row],[Оптовая цена KRW за 1шт]]/$H$1)</f>
        <v>Введите курс</v>
      </c>
      <c r="J487" s="48"/>
      <c r="K487" s="18">
        <f>Таблица648[[#This Row],[Заказ коробок ]]*Таблица648[[#This Row],[Кол-во шт в коробке]]</f>
        <v>0</v>
      </c>
      <c r="L487" s="54">
        <f>Таблица648[[#This Row],[Общее кол-во шт]]*Таблица648[[#This Row],[Оптовая цена KRW за 1шт]]</f>
        <v>0</v>
      </c>
      <c r="M487" s="19" t="str">
        <f>IFERROR(Таблица648[[#This Row],[Общее кол-во шт]]*Таблица648[[#This Row],[Оптовая цена USD за 1шт]],"")</f>
        <v/>
      </c>
      <c r="N487" s="49"/>
    </row>
    <row r="488" spans="1:14" ht="22.5" customHeight="1">
      <c r="A488" s="44" t="s">
        <v>21863</v>
      </c>
      <c r="B488" s="14">
        <v>8801051411751</v>
      </c>
      <c r="C488" s="50" t="s">
        <v>17116</v>
      </c>
      <c r="D488" s="46" t="s">
        <v>17117</v>
      </c>
      <c r="E488" s="16">
        <v>15000</v>
      </c>
      <c r="F488" s="15">
        <v>0.54</v>
      </c>
      <c r="G488" s="47">
        <v>180</v>
      </c>
      <c r="H488" s="55">
        <f>Таблица648[[#This Row],[Коэфициент стоимости]]*Таблица648[[#This Row],[Розничная цена KRW]]</f>
        <v>8100.0000000000009</v>
      </c>
      <c r="I488" s="17" t="str">
        <f>IF($H$1="","Введите курс",Таблица648[[#This Row],[Оптовая цена KRW за 1шт]]/$H$1)</f>
        <v>Введите курс</v>
      </c>
      <c r="J488" s="48"/>
      <c r="K488" s="18">
        <f>Таблица648[[#This Row],[Заказ коробок ]]*Таблица648[[#This Row],[Кол-во шт в коробке]]</f>
        <v>0</v>
      </c>
      <c r="L488" s="54">
        <f>Таблица648[[#This Row],[Общее кол-во шт]]*Таблица648[[#This Row],[Оптовая цена KRW за 1шт]]</f>
        <v>0</v>
      </c>
      <c r="M488" s="19" t="str">
        <f>IFERROR(Таблица648[[#This Row],[Общее кол-во шт]]*Таблица648[[#This Row],[Оптовая цена USD за 1шт]],"")</f>
        <v/>
      </c>
      <c r="N488" s="49"/>
    </row>
    <row r="489" spans="1:14" ht="22.5" customHeight="1">
      <c r="A489" s="44" t="s">
        <v>21864</v>
      </c>
      <c r="B489" s="14">
        <v>8801051411768</v>
      </c>
      <c r="C489" s="50" t="s">
        <v>17118</v>
      </c>
      <c r="D489" s="46" t="s">
        <v>17119</v>
      </c>
      <c r="E489" s="16">
        <v>15000</v>
      </c>
      <c r="F489" s="15">
        <v>0.54</v>
      </c>
      <c r="G489" s="47">
        <v>180</v>
      </c>
      <c r="H489" s="55">
        <f>Таблица648[[#This Row],[Коэфициент стоимости]]*Таблица648[[#This Row],[Розничная цена KRW]]</f>
        <v>8100.0000000000009</v>
      </c>
      <c r="I489" s="17" t="str">
        <f>IF($H$1="","Введите курс",Таблица648[[#This Row],[Оптовая цена KRW за 1шт]]/$H$1)</f>
        <v>Введите курс</v>
      </c>
      <c r="J489" s="48"/>
      <c r="K489" s="18">
        <f>Таблица648[[#This Row],[Заказ коробок ]]*Таблица648[[#This Row],[Кол-во шт в коробке]]</f>
        <v>0</v>
      </c>
      <c r="L489" s="54">
        <f>Таблица648[[#This Row],[Общее кол-во шт]]*Таблица648[[#This Row],[Оптовая цена KRW за 1шт]]</f>
        <v>0</v>
      </c>
      <c r="M489" s="19" t="str">
        <f>IFERROR(Таблица648[[#This Row],[Общее кол-во шт]]*Таблица648[[#This Row],[Оптовая цена USD за 1шт]],"")</f>
        <v/>
      </c>
      <c r="N489" s="49"/>
    </row>
    <row r="490" spans="1:14" ht="22.5" customHeight="1">
      <c r="A490" s="44" t="s">
        <v>21865</v>
      </c>
      <c r="B490" s="14">
        <v>8801051411775</v>
      </c>
      <c r="C490" s="50" t="s">
        <v>17120</v>
      </c>
      <c r="D490" s="46" t="s">
        <v>17121</v>
      </c>
      <c r="E490" s="16">
        <v>15000</v>
      </c>
      <c r="F490" s="15">
        <v>0.54</v>
      </c>
      <c r="G490" s="47">
        <v>180</v>
      </c>
      <c r="H490" s="55">
        <f>Таблица648[[#This Row],[Коэфициент стоимости]]*Таблица648[[#This Row],[Розничная цена KRW]]</f>
        <v>8100.0000000000009</v>
      </c>
      <c r="I490" s="17" t="str">
        <f>IF($H$1="","Введите курс",Таблица648[[#This Row],[Оптовая цена KRW за 1шт]]/$H$1)</f>
        <v>Введите курс</v>
      </c>
      <c r="J490" s="48"/>
      <c r="K490" s="18">
        <f>Таблица648[[#This Row],[Заказ коробок ]]*Таблица648[[#This Row],[Кол-во шт в коробке]]</f>
        <v>0</v>
      </c>
      <c r="L490" s="54">
        <f>Таблица648[[#This Row],[Общее кол-во шт]]*Таблица648[[#This Row],[Оптовая цена KRW за 1шт]]</f>
        <v>0</v>
      </c>
      <c r="M490" s="19" t="str">
        <f>IFERROR(Таблица648[[#This Row],[Общее кол-во шт]]*Таблица648[[#This Row],[Оптовая цена USD за 1шт]],"")</f>
        <v/>
      </c>
      <c r="N490" s="49"/>
    </row>
    <row r="491" spans="1:14" ht="22.5" customHeight="1">
      <c r="A491" s="44" t="s">
        <v>21866</v>
      </c>
      <c r="B491" s="14">
        <v>8801051411874</v>
      </c>
      <c r="C491" s="50" t="s">
        <v>21867</v>
      </c>
      <c r="D491" s="46" t="s">
        <v>21868</v>
      </c>
      <c r="E491" s="16">
        <v>5500</v>
      </c>
      <c r="F491" s="15">
        <v>0.54</v>
      </c>
      <c r="G491" s="47">
        <v>160</v>
      </c>
      <c r="H491" s="55">
        <f>Таблица648[[#This Row],[Коэфициент стоимости]]*Таблица648[[#This Row],[Розничная цена KRW]]</f>
        <v>2970</v>
      </c>
      <c r="I491" s="17" t="str">
        <f>IF($H$1="","Введите курс",Таблица648[[#This Row],[Оптовая цена KRW за 1шт]]/$H$1)</f>
        <v>Введите курс</v>
      </c>
      <c r="J491" s="48"/>
      <c r="K491" s="18">
        <f>Таблица648[[#This Row],[Заказ коробок ]]*Таблица648[[#This Row],[Кол-во шт в коробке]]</f>
        <v>0</v>
      </c>
      <c r="L491" s="54">
        <f>Таблица648[[#This Row],[Общее кол-во шт]]*Таблица648[[#This Row],[Оптовая цена KRW за 1шт]]</f>
        <v>0</v>
      </c>
      <c r="M491" s="19" t="str">
        <f>IFERROR(Таблица648[[#This Row],[Общее кол-во шт]]*Таблица648[[#This Row],[Оптовая цена USD за 1шт]],"")</f>
        <v/>
      </c>
      <c r="N491" s="49"/>
    </row>
    <row r="492" spans="1:14" ht="22.5" customHeight="1">
      <c r="A492" s="44" t="s">
        <v>21869</v>
      </c>
      <c r="B492" s="14">
        <v>8801051411881</v>
      </c>
      <c r="C492" s="50" t="s">
        <v>21870</v>
      </c>
      <c r="D492" s="46" t="s">
        <v>21871</v>
      </c>
      <c r="E492" s="16">
        <v>5500</v>
      </c>
      <c r="F492" s="15">
        <v>0.54</v>
      </c>
      <c r="G492" s="47">
        <v>160</v>
      </c>
      <c r="H492" s="55">
        <f>Таблица648[[#This Row],[Коэфициент стоимости]]*Таблица648[[#This Row],[Розничная цена KRW]]</f>
        <v>2970</v>
      </c>
      <c r="I492" s="17" t="str">
        <f>IF($H$1="","Введите курс",Таблица648[[#This Row],[Оптовая цена KRW за 1шт]]/$H$1)</f>
        <v>Введите курс</v>
      </c>
      <c r="J492" s="48"/>
      <c r="K492" s="18">
        <f>Таблица648[[#This Row],[Заказ коробок ]]*Таблица648[[#This Row],[Кол-во шт в коробке]]</f>
        <v>0</v>
      </c>
      <c r="L492" s="54">
        <f>Таблица648[[#This Row],[Общее кол-во шт]]*Таблица648[[#This Row],[Оптовая цена KRW за 1шт]]</f>
        <v>0</v>
      </c>
      <c r="M492" s="19" t="str">
        <f>IFERROR(Таблица648[[#This Row],[Общее кол-во шт]]*Таблица648[[#This Row],[Оптовая цена USD за 1шт]],"")</f>
        <v/>
      </c>
      <c r="N492" s="49"/>
    </row>
    <row r="493" spans="1:14" ht="22.5" customHeight="1">
      <c r="A493" s="44" t="s">
        <v>21872</v>
      </c>
      <c r="B493" s="14">
        <v>8801051411898</v>
      </c>
      <c r="C493" s="50" t="s">
        <v>21873</v>
      </c>
      <c r="D493" s="46" t="s">
        <v>21874</v>
      </c>
      <c r="E493" s="16">
        <v>5500</v>
      </c>
      <c r="F493" s="15">
        <v>0.54</v>
      </c>
      <c r="G493" s="47">
        <v>160</v>
      </c>
      <c r="H493" s="55">
        <f>Таблица648[[#This Row],[Коэфициент стоимости]]*Таблица648[[#This Row],[Розничная цена KRW]]</f>
        <v>2970</v>
      </c>
      <c r="I493" s="17" t="str">
        <f>IF($H$1="","Введите курс",Таблица648[[#This Row],[Оптовая цена KRW за 1шт]]/$H$1)</f>
        <v>Введите курс</v>
      </c>
      <c r="J493" s="48"/>
      <c r="K493" s="18">
        <f>Таблица648[[#This Row],[Заказ коробок ]]*Таблица648[[#This Row],[Кол-во шт в коробке]]</f>
        <v>0</v>
      </c>
      <c r="L493" s="54">
        <f>Таблица648[[#This Row],[Общее кол-во шт]]*Таблица648[[#This Row],[Оптовая цена KRW за 1шт]]</f>
        <v>0</v>
      </c>
      <c r="M493" s="19" t="str">
        <f>IFERROR(Таблица648[[#This Row],[Общее кол-во шт]]*Таблица648[[#This Row],[Оптовая цена USD за 1шт]],"")</f>
        <v/>
      </c>
      <c r="N493" s="49"/>
    </row>
    <row r="494" spans="1:14" ht="22.5" customHeight="1">
      <c r="A494" s="44" t="s">
        <v>21875</v>
      </c>
      <c r="B494" s="14">
        <v>8801051411904</v>
      </c>
      <c r="C494" s="50" t="s">
        <v>21876</v>
      </c>
      <c r="D494" s="46" t="s">
        <v>21877</v>
      </c>
      <c r="E494" s="16">
        <v>5500</v>
      </c>
      <c r="F494" s="15">
        <v>0.54</v>
      </c>
      <c r="G494" s="47">
        <v>160</v>
      </c>
      <c r="H494" s="55">
        <f>Таблица648[[#This Row],[Коэфициент стоимости]]*Таблица648[[#This Row],[Розничная цена KRW]]</f>
        <v>2970</v>
      </c>
      <c r="I494" s="17" t="str">
        <f>IF($H$1="","Введите курс",Таблица648[[#This Row],[Оптовая цена KRW за 1шт]]/$H$1)</f>
        <v>Введите курс</v>
      </c>
      <c r="J494" s="48"/>
      <c r="K494" s="18">
        <f>Таблица648[[#This Row],[Заказ коробок ]]*Таблица648[[#This Row],[Кол-во шт в коробке]]</f>
        <v>0</v>
      </c>
      <c r="L494" s="54">
        <f>Таблица648[[#This Row],[Общее кол-во шт]]*Таблица648[[#This Row],[Оптовая цена KRW за 1шт]]</f>
        <v>0</v>
      </c>
      <c r="M494" s="19" t="str">
        <f>IFERROR(Таблица648[[#This Row],[Общее кол-во шт]]*Таблица648[[#This Row],[Оптовая цена USD за 1шт]],"")</f>
        <v/>
      </c>
      <c r="N494" s="49"/>
    </row>
    <row r="495" spans="1:14" ht="22.5" customHeight="1">
      <c r="A495" s="44" t="s">
        <v>21878</v>
      </c>
      <c r="B495" s="14">
        <v>8801051411911</v>
      </c>
      <c r="C495" s="50" t="s">
        <v>21879</v>
      </c>
      <c r="D495" s="46" t="s">
        <v>21880</v>
      </c>
      <c r="E495" s="16">
        <v>5500</v>
      </c>
      <c r="F495" s="15">
        <v>0.54</v>
      </c>
      <c r="G495" s="47">
        <v>160</v>
      </c>
      <c r="H495" s="55">
        <f>Таблица648[[#This Row],[Коэфициент стоимости]]*Таблица648[[#This Row],[Розничная цена KRW]]</f>
        <v>2970</v>
      </c>
      <c r="I495" s="17" t="str">
        <f>IF($H$1="","Введите курс",Таблица648[[#This Row],[Оптовая цена KRW за 1шт]]/$H$1)</f>
        <v>Введите курс</v>
      </c>
      <c r="J495" s="48"/>
      <c r="K495" s="18">
        <f>Таблица648[[#This Row],[Заказ коробок ]]*Таблица648[[#This Row],[Кол-во шт в коробке]]</f>
        <v>0</v>
      </c>
      <c r="L495" s="54">
        <f>Таблица648[[#This Row],[Общее кол-во шт]]*Таблица648[[#This Row],[Оптовая цена KRW за 1шт]]</f>
        <v>0</v>
      </c>
      <c r="M495" s="19" t="str">
        <f>IFERROR(Таблица648[[#This Row],[Общее кол-во шт]]*Таблица648[[#This Row],[Оптовая цена USD за 1шт]],"")</f>
        <v/>
      </c>
      <c r="N495" s="49"/>
    </row>
    <row r="496" spans="1:14" ht="22.5" customHeight="1">
      <c r="A496" s="44" t="s">
        <v>21881</v>
      </c>
      <c r="B496" s="14">
        <v>8801051414011</v>
      </c>
      <c r="C496" s="50" t="s">
        <v>21882</v>
      </c>
      <c r="D496" s="46" t="s">
        <v>21883</v>
      </c>
      <c r="E496" s="16">
        <v>3300</v>
      </c>
      <c r="F496" s="15">
        <v>0.54</v>
      </c>
      <c r="G496" s="47">
        <v>120</v>
      </c>
      <c r="H496" s="55">
        <f>Таблица648[[#This Row],[Коэфициент стоимости]]*Таблица648[[#This Row],[Розничная цена KRW]]</f>
        <v>1782.0000000000002</v>
      </c>
      <c r="I496" s="17" t="str">
        <f>IF($H$1="","Введите курс",Таблица648[[#This Row],[Оптовая цена KRW за 1шт]]/$H$1)</f>
        <v>Введите курс</v>
      </c>
      <c r="J496" s="48"/>
      <c r="K496" s="18">
        <f>Таблица648[[#This Row],[Заказ коробок ]]*Таблица648[[#This Row],[Кол-во шт в коробке]]</f>
        <v>0</v>
      </c>
      <c r="L496" s="54">
        <f>Таблица648[[#This Row],[Общее кол-во шт]]*Таблица648[[#This Row],[Оптовая цена KRW за 1шт]]</f>
        <v>0</v>
      </c>
      <c r="M496" s="19" t="str">
        <f>IFERROR(Таблица648[[#This Row],[Общее кол-во шт]]*Таблица648[[#This Row],[Оптовая цена USD за 1шт]],"")</f>
        <v/>
      </c>
      <c r="N496" s="49"/>
    </row>
    <row r="497" spans="1:14" ht="22.5" customHeight="1">
      <c r="A497" s="44" t="s">
        <v>21884</v>
      </c>
      <c r="B497" s="14">
        <v>8801051414028</v>
      </c>
      <c r="C497" s="50" t="s">
        <v>21885</v>
      </c>
      <c r="D497" s="46" t="s">
        <v>21886</v>
      </c>
      <c r="E497" s="16">
        <v>3300</v>
      </c>
      <c r="F497" s="15">
        <v>0.54</v>
      </c>
      <c r="G497" s="47">
        <v>120</v>
      </c>
      <c r="H497" s="55">
        <f>Таблица648[[#This Row],[Коэфициент стоимости]]*Таблица648[[#This Row],[Розничная цена KRW]]</f>
        <v>1782.0000000000002</v>
      </c>
      <c r="I497" s="17" t="str">
        <f>IF($H$1="","Введите курс",Таблица648[[#This Row],[Оптовая цена KRW за 1шт]]/$H$1)</f>
        <v>Введите курс</v>
      </c>
      <c r="J497" s="48"/>
      <c r="K497" s="18">
        <f>Таблица648[[#This Row],[Заказ коробок ]]*Таблица648[[#This Row],[Кол-во шт в коробке]]</f>
        <v>0</v>
      </c>
      <c r="L497" s="54">
        <f>Таблица648[[#This Row],[Общее кол-во шт]]*Таблица648[[#This Row],[Оптовая цена KRW за 1шт]]</f>
        <v>0</v>
      </c>
      <c r="M497" s="19" t="str">
        <f>IFERROR(Таблица648[[#This Row],[Общее кол-во шт]]*Таблица648[[#This Row],[Оптовая цена USD за 1шт]],"")</f>
        <v/>
      </c>
      <c r="N497" s="49"/>
    </row>
    <row r="498" spans="1:14" ht="22.5" customHeight="1">
      <c r="A498" s="44" t="s">
        <v>21887</v>
      </c>
      <c r="B498" s="14">
        <v>8801051414035</v>
      </c>
      <c r="C498" s="50" t="s">
        <v>17122</v>
      </c>
      <c r="D498" s="46" t="s">
        <v>17123</v>
      </c>
      <c r="E498" s="16">
        <v>3300</v>
      </c>
      <c r="F498" s="15">
        <v>0.54</v>
      </c>
      <c r="G498" s="47">
        <v>120</v>
      </c>
      <c r="H498" s="55">
        <f>Таблица648[[#This Row],[Коэфициент стоимости]]*Таблица648[[#This Row],[Розничная цена KRW]]</f>
        <v>1782.0000000000002</v>
      </c>
      <c r="I498" s="17" t="str">
        <f>IF($H$1="","Введите курс",Таблица648[[#This Row],[Оптовая цена KRW за 1шт]]/$H$1)</f>
        <v>Введите курс</v>
      </c>
      <c r="J498" s="48"/>
      <c r="K498" s="18">
        <f>Таблица648[[#This Row],[Заказ коробок ]]*Таблица648[[#This Row],[Кол-во шт в коробке]]</f>
        <v>0</v>
      </c>
      <c r="L498" s="54">
        <f>Таблица648[[#This Row],[Общее кол-во шт]]*Таблица648[[#This Row],[Оптовая цена KRW за 1шт]]</f>
        <v>0</v>
      </c>
      <c r="M498" s="19" t="str">
        <f>IFERROR(Таблица648[[#This Row],[Общее кол-во шт]]*Таблица648[[#This Row],[Оптовая цена USD за 1шт]],"")</f>
        <v/>
      </c>
      <c r="N498" s="49"/>
    </row>
    <row r="499" spans="1:14" ht="22.5" customHeight="1">
      <c r="A499" s="44" t="s">
        <v>21888</v>
      </c>
      <c r="B499" s="14">
        <v>8801051414042</v>
      </c>
      <c r="C499" s="50" t="s">
        <v>17124</v>
      </c>
      <c r="D499" s="46" t="s">
        <v>17125</v>
      </c>
      <c r="E499" s="16">
        <v>3300</v>
      </c>
      <c r="F499" s="15">
        <v>0.54</v>
      </c>
      <c r="G499" s="47">
        <v>120</v>
      </c>
      <c r="H499" s="55">
        <f>Таблица648[[#This Row],[Коэфициент стоимости]]*Таблица648[[#This Row],[Розничная цена KRW]]</f>
        <v>1782.0000000000002</v>
      </c>
      <c r="I499" s="17" t="str">
        <f>IF($H$1="","Введите курс",Таблица648[[#This Row],[Оптовая цена KRW за 1шт]]/$H$1)</f>
        <v>Введите курс</v>
      </c>
      <c r="J499" s="48"/>
      <c r="K499" s="18">
        <f>Таблица648[[#This Row],[Заказ коробок ]]*Таблица648[[#This Row],[Кол-во шт в коробке]]</f>
        <v>0</v>
      </c>
      <c r="L499" s="54">
        <f>Таблица648[[#This Row],[Общее кол-во шт]]*Таблица648[[#This Row],[Оптовая цена KRW за 1шт]]</f>
        <v>0</v>
      </c>
      <c r="M499" s="19" t="str">
        <f>IFERROR(Таблица648[[#This Row],[Общее кол-во шт]]*Таблица648[[#This Row],[Оптовая цена USD за 1шт]],"")</f>
        <v/>
      </c>
      <c r="N499" s="49"/>
    </row>
    <row r="500" spans="1:14" ht="22.5" customHeight="1">
      <c r="A500" s="44" t="s">
        <v>21889</v>
      </c>
      <c r="B500" s="14">
        <v>8801051414059</v>
      </c>
      <c r="C500" s="50" t="s">
        <v>17126</v>
      </c>
      <c r="D500" s="46" t="s">
        <v>17127</v>
      </c>
      <c r="E500" s="16">
        <v>3300</v>
      </c>
      <c r="F500" s="15">
        <v>0.54</v>
      </c>
      <c r="G500" s="47">
        <v>120</v>
      </c>
      <c r="H500" s="55">
        <f>Таблица648[[#This Row],[Коэфициент стоимости]]*Таблица648[[#This Row],[Розничная цена KRW]]</f>
        <v>1782.0000000000002</v>
      </c>
      <c r="I500" s="17" t="str">
        <f>IF($H$1="","Введите курс",Таблица648[[#This Row],[Оптовая цена KRW за 1шт]]/$H$1)</f>
        <v>Введите курс</v>
      </c>
      <c r="J500" s="48"/>
      <c r="K500" s="18">
        <f>Таблица648[[#This Row],[Заказ коробок ]]*Таблица648[[#This Row],[Кол-во шт в коробке]]</f>
        <v>0</v>
      </c>
      <c r="L500" s="54">
        <f>Таблица648[[#This Row],[Общее кол-во шт]]*Таблица648[[#This Row],[Оптовая цена KRW за 1шт]]</f>
        <v>0</v>
      </c>
      <c r="M500" s="19" t="str">
        <f>IFERROR(Таблица648[[#This Row],[Общее кол-во шт]]*Таблица648[[#This Row],[Оптовая цена USD за 1шт]],"")</f>
        <v/>
      </c>
      <c r="N500" s="49"/>
    </row>
    <row r="501" spans="1:14" ht="22.5" customHeight="1">
      <c r="A501" s="44" t="s">
        <v>21890</v>
      </c>
      <c r="B501" s="14">
        <v>8801051414066</v>
      </c>
      <c r="C501" s="50" t="s">
        <v>17128</v>
      </c>
      <c r="D501" s="46" t="s">
        <v>17129</v>
      </c>
      <c r="E501" s="16">
        <v>3300</v>
      </c>
      <c r="F501" s="15">
        <v>0.54</v>
      </c>
      <c r="G501" s="47">
        <v>120</v>
      </c>
      <c r="H501" s="55">
        <f>Таблица648[[#This Row],[Коэфициент стоимости]]*Таблица648[[#This Row],[Розничная цена KRW]]</f>
        <v>1782.0000000000002</v>
      </c>
      <c r="I501" s="17" t="str">
        <f>IF($H$1="","Введите курс",Таблица648[[#This Row],[Оптовая цена KRW за 1шт]]/$H$1)</f>
        <v>Введите курс</v>
      </c>
      <c r="J501" s="48"/>
      <c r="K501" s="18">
        <f>Таблица648[[#This Row],[Заказ коробок ]]*Таблица648[[#This Row],[Кол-во шт в коробке]]</f>
        <v>0</v>
      </c>
      <c r="L501" s="54">
        <f>Таблица648[[#This Row],[Общее кол-во шт]]*Таблица648[[#This Row],[Оптовая цена KRW за 1шт]]</f>
        <v>0</v>
      </c>
      <c r="M501" s="19" t="str">
        <f>IFERROR(Таблица648[[#This Row],[Общее кол-во шт]]*Таблица648[[#This Row],[Оптовая цена USD за 1шт]],"")</f>
        <v/>
      </c>
      <c r="N501" s="49"/>
    </row>
    <row r="502" spans="1:14" ht="22.5" customHeight="1">
      <c r="A502" s="44" t="s">
        <v>21891</v>
      </c>
      <c r="B502" s="14">
        <v>8801051414073</v>
      </c>
      <c r="C502" s="50" t="s">
        <v>17130</v>
      </c>
      <c r="D502" s="46" t="s">
        <v>17131</v>
      </c>
      <c r="E502" s="16">
        <v>3300</v>
      </c>
      <c r="F502" s="15">
        <v>0.54</v>
      </c>
      <c r="G502" s="47">
        <v>120</v>
      </c>
      <c r="H502" s="55">
        <f>Таблица648[[#This Row],[Коэфициент стоимости]]*Таблица648[[#This Row],[Розничная цена KRW]]</f>
        <v>1782.0000000000002</v>
      </c>
      <c r="I502" s="17" t="str">
        <f>IF($H$1="","Введите курс",Таблица648[[#This Row],[Оптовая цена KRW за 1шт]]/$H$1)</f>
        <v>Введите курс</v>
      </c>
      <c r="J502" s="48"/>
      <c r="K502" s="18">
        <f>Таблица648[[#This Row],[Заказ коробок ]]*Таблица648[[#This Row],[Кол-во шт в коробке]]</f>
        <v>0</v>
      </c>
      <c r="L502" s="54">
        <f>Таблица648[[#This Row],[Общее кол-во шт]]*Таблица648[[#This Row],[Оптовая цена KRW за 1шт]]</f>
        <v>0</v>
      </c>
      <c r="M502" s="19" t="str">
        <f>IFERROR(Таблица648[[#This Row],[Общее кол-во шт]]*Таблица648[[#This Row],[Оптовая цена USD за 1шт]],"")</f>
        <v/>
      </c>
      <c r="N502" s="49"/>
    </row>
    <row r="503" spans="1:14" ht="22.5" customHeight="1">
      <c r="A503" s="44" t="s">
        <v>21892</v>
      </c>
      <c r="B503" s="14">
        <v>8801051414080</v>
      </c>
      <c r="C503" s="50" t="s">
        <v>17132</v>
      </c>
      <c r="D503" s="46" t="s">
        <v>17133</v>
      </c>
      <c r="E503" s="16">
        <v>3300</v>
      </c>
      <c r="F503" s="15">
        <v>0.54</v>
      </c>
      <c r="G503" s="47">
        <v>120</v>
      </c>
      <c r="H503" s="55">
        <f>Таблица648[[#This Row],[Коэфициент стоимости]]*Таблица648[[#This Row],[Розничная цена KRW]]</f>
        <v>1782.0000000000002</v>
      </c>
      <c r="I503" s="17" t="str">
        <f>IF($H$1="","Введите курс",Таблица648[[#This Row],[Оптовая цена KRW за 1шт]]/$H$1)</f>
        <v>Введите курс</v>
      </c>
      <c r="J503" s="48"/>
      <c r="K503" s="18">
        <f>Таблица648[[#This Row],[Заказ коробок ]]*Таблица648[[#This Row],[Кол-во шт в коробке]]</f>
        <v>0</v>
      </c>
      <c r="L503" s="54">
        <f>Таблица648[[#This Row],[Общее кол-во шт]]*Таблица648[[#This Row],[Оптовая цена KRW за 1шт]]</f>
        <v>0</v>
      </c>
      <c r="M503" s="19" t="str">
        <f>IFERROR(Таблица648[[#This Row],[Общее кол-во шт]]*Таблица648[[#This Row],[Оптовая цена USD за 1шт]],"")</f>
        <v/>
      </c>
      <c r="N503" s="49"/>
    </row>
    <row r="504" spans="1:14" ht="22.5" customHeight="1">
      <c r="A504" s="44" t="s">
        <v>21893</v>
      </c>
      <c r="B504" s="14">
        <v>8801051414097</v>
      </c>
      <c r="C504" s="50" t="s">
        <v>17134</v>
      </c>
      <c r="D504" s="46" t="s">
        <v>17135</v>
      </c>
      <c r="E504" s="16">
        <v>3300</v>
      </c>
      <c r="F504" s="15">
        <v>0.54</v>
      </c>
      <c r="G504" s="47">
        <v>120</v>
      </c>
      <c r="H504" s="55">
        <f>Таблица648[[#This Row],[Коэфициент стоимости]]*Таблица648[[#This Row],[Розничная цена KRW]]</f>
        <v>1782.0000000000002</v>
      </c>
      <c r="I504" s="17" t="str">
        <f>IF($H$1="","Введите курс",Таблица648[[#This Row],[Оптовая цена KRW за 1шт]]/$H$1)</f>
        <v>Введите курс</v>
      </c>
      <c r="J504" s="48"/>
      <c r="K504" s="18">
        <f>Таблица648[[#This Row],[Заказ коробок ]]*Таблица648[[#This Row],[Кол-во шт в коробке]]</f>
        <v>0</v>
      </c>
      <c r="L504" s="54">
        <f>Таблица648[[#This Row],[Общее кол-во шт]]*Таблица648[[#This Row],[Оптовая цена KRW за 1шт]]</f>
        <v>0</v>
      </c>
      <c r="M504" s="19" t="str">
        <f>IFERROR(Таблица648[[#This Row],[Общее кол-во шт]]*Таблица648[[#This Row],[Оптовая цена USD за 1шт]],"")</f>
        <v/>
      </c>
      <c r="N504" s="49"/>
    </row>
    <row r="505" spans="1:14" ht="22.5" customHeight="1">
      <c r="A505" s="44" t="s">
        <v>21894</v>
      </c>
      <c r="B505" s="14">
        <v>8801051414103</v>
      </c>
      <c r="C505" s="50" t="s">
        <v>17136</v>
      </c>
      <c r="D505" s="46" t="s">
        <v>17137</v>
      </c>
      <c r="E505" s="16">
        <v>3300</v>
      </c>
      <c r="F505" s="15">
        <v>0.54</v>
      </c>
      <c r="G505" s="47">
        <v>120</v>
      </c>
      <c r="H505" s="55">
        <f>Таблица648[[#This Row],[Коэфициент стоимости]]*Таблица648[[#This Row],[Розничная цена KRW]]</f>
        <v>1782.0000000000002</v>
      </c>
      <c r="I505" s="17" t="str">
        <f>IF($H$1="","Введите курс",Таблица648[[#This Row],[Оптовая цена KRW за 1шт]]/$H$1)</f>
        <v>Введите курс</v>
      </c>
      <c r="J505" s="48"/>
      <c r="K505" s="18">
        <f>Таблица648[[#This Row],[Заказ коробок ]]*Таблица648[[#This Row],[Кол-во шт в коробке]]</f>
        <v>0</v>
      </c>
      <c r="L505" s="54">
        <f>Таблица648[[#This Row],[Общее кол-во шт]]*Таблица648[[#This Row],[Оптовая цена KRW за 1шт]]</f>
        <v>0</v>
      </c>
      <c r="M505" s="19" t="str">
        <f>IFERROR(Таблица648[[#This Row],[Общее кол-во шт]]*Таблица648[[#This Row],[Оптовая цена USD за 1шт]],"")</f>
        <v/>
      </c>
      <c r="N505" s="49"/>
    </row>
    <row r="506" spans="1:14" ht="22.5" customHeight="1">
      <c r="A506" s="44" t="s">
        <v>21895</v>
      </c>
      <c r="B506" s="14">
        <v>8801051414523</v>
      </c>
      <c r="C506" s="50" t="s">
        <v>17138</v>
      </c>
      <c r="D506" s="46" t="s">
        <v>17139</v>
      </c>
      <c r="E506" s="16">
        <v>15000</v>
      </c>
      <c r="F506" s="15">
        <v>0.54</v>
      </c>
      <c r="G506" s="47">
        <v>240</v>
      </c>
      <c r="H506" s="55">
        <f>Таблица648[[#This Row],[Коэфициент стоимости]]*Таблица648[[#This Row],[Розничная цена KRW]]</f>
        <v>8100.0000000000009</v>
      </c>
      <c r="I506" s="17" t="str">
        <f>IF($H$1="","Введите курс",Таблица648[[#This Row],[Оптовая цена KRW за 1шт]]/$H$1)</f>
        <v>Введите курс</v>
      </c>
      <c r="J506" s="48"/>
      <c r="K506" s="18">
        <f>Таблица648[[#This Row],[Заказ коробок ]]*Таблица648[[#This Row],[Кол-во шт в коробке]]</f>
        <v>0</v>
      </c>
      <c r="L506" s="54">
        <f>Таблица648[[#This Row],[Общее кол-во шт]]*Таблица648[[#This Row],[Оптовая цена KRW за 1шт]]</f>
        <v>0</v>
      </c>
      <c r="M506" s="19" t="str">
        <f>IFERROR(Таблица648[[#This Row],[Общее кол-во шт]]*Таблица648[[#This Row],[Оптовая цена USD за 1шт]],"")</f>
        <v/>
      </c>
      <c r="N506" s="49"/>
    </row>
    <row r="507" spans="1:14" ht="22.5" customHeight="1">
      <c r="A507" s="44" t="s">
        <v>21896</v>
      </c>
      <c r="B507" s="14">
        <v>8801051414530</v>
      </c>
      <c r="C507" s="50" t="s">
        <v>17140</v>
      </c>
      <c r="D507" s="46" t="s">
        <v>17141</v>
      </c>
      <c r="E507" s="16">
        <v>15000</v>
      </c>
      <c r="F507" s="15">
        <v>0.54</v>
      </c>
      <c r="G507" s="47">
        <v>240</v>
      </c>
      <c r="H507" s="55">
        <f>Таблица648[[#This Row],[Коэфициент стоимости]]*Таблица648[[#This Row],[Розничная цена KRW]]</f>
        <v>8100.0000000000009</v>
      </c>
      <c r="I507" s="17" t="str">
        <f>IF($H$1="","Введите курс",Таблица648[[#This Row],[Оптовая цена KRW за 1шт]]/$H$1)</f>
        <v>Введите курс</v>
      </c>
      <c r="J507" s="48"/>
      <c r="K507" s="18">
        <f>Таблица648[[#This Row],[Заказ коробок ]]*Таблица648[[#This Row],[Кол-во шт в коробке]]</f>
        <v>0</v>
      </c>
      <c r="L507" s="54">
        <f>Таблица648[[#This Row],[Общее кол-во шт]]*Таблица648[[#This Row],[Оптовая цена KRW за 1шт]]</f>
        <v>0</v>
      </c>
      <c r="M507" s="19" t="str">
        <f>IFERROR(Таблица648[[#This Row],[Общее кол-во шт]]*Таблица648[[#This Row],[Оптовая цена USD за 1шт]],"")</f>
        <v/>
      </c>
      <c r="N507" s="49"/>
    </row>
    <row r="508" spans="1:14" ht="22.5" customHeight="1">
      <c r="A508" s="44" t="s">
        <v>21897</v>
      </c>
      <c r="B508" s="14">
        <v>8801051414547</v>
      </c>
      <c r="C508" s="50" t="s">
        <v>17142</v>
      </c>
      <c r="D508" s="46" t="s">
        <v>17143</v>
      </c>
      <c r="E508" s="16">
        <v>15000</v>
      </c>
      <c r="F508" s="15">
        <v>0.54</v>
      </c>
      <c r="G508" s="47">
        <v>240</v>
      </c>
      <c r="H508" s="55">
        <f>Таблица648[[#This Row],[Коэфициент стоимости]]*Таблица648[[#This Row],[Розничная цена KRW]]</f>
        <v>8100.0000000000009</v>
      </c>
      <c r="I508" s="17" t="str">
        <f>IF($H$1="","Введите курс",Таблица648[[#This Row],[Оптовая цена KRW за 1шт]]/$H$1)</f>
        <v>Введите курс</v>
      </c>
      <c r="J508" s="48"/>
      <c r="K508" s="18">
        <f>Таблица648[[#This Row],[Заказ коробок ]]*Таблица648[[#This Row],[Кол-во шт в коробке]]</f>
        <v>0</v>
      </c>
      <c r="L508" s="54">
        <f>Таблица648[[#This Row],[Общее кол-во шт]]*Таблица648[[#This Row],[Оптовая цена KRW за 1шт]]</f>
        <v>0</v>
      </c>
      <c r="M508" s="19" t="str">
        <f>IFERROR(Таблица648[[#This Row],[Общее кол-во шт]]*Таблица648[[#This Row],[Оптовая цена USD за 1шт]],"")</f>
        <v/>
      </c>
      <c r="N508" s="49"/>
    </row>
    <row r="509" spans="1:14" ht="22.5" customHeight="1">
      <c r="A509" s="44" t="s">
        <v>21898</v>
      </c>
      <c r="B509" s="14">
        <v>8801051414554</v>
      </c>
      <c r="C509" s="50" t="s">
        <v>17144</v>
      </c>
      <c r="D509" s="46" t="s">
        <v>17145</v>
      </c>
      <c r="E509" s="16">
        <v>15000</v>
      </c>
      <c r="F509" s="15">
        <v>0.54</v>
      </c>
      <c r="G509" s="47">
        <v>240</v>
      </c>
      <c r="H509" s="55">
        <f>Таблица648[[#This Row],[Коэфициент стоимости]]*Таблица648[[#This Row],[Розничная цена KRW]]</f>
        <v>8100.0000000000009</v>
      </c>
      <c r="I509" s="17" t="str">
        <f>IF($H$1="","Введите курс",Таблица648[[#This Row],[Оптовая цена KRW за 1шт]]/$H$1)</f>
        <v>Введите курс</v>
      </c>
      <c r="J509" s="48"/>
      <c r="K509" s="18">
        <f>Таблица648[[#This Row],[Заказ коробок ]]*Таблица648[[#This Row],[Кол-во шт в коробке]]</f>
        <v>0</v>
      </c>
      <c r="L509" s="54">
        <f>Таблица648[[#This Row],[Общее кол-во шт]]*Таблица648[[#This Row],[Оптовая цена KRW за 1шт]]</f>
        <v>0</v>
      </c>
      <c r="M509" s="19" t="str">
        <f>IFERROR(Таблица648[[#This Row],[Общее кол-во шт]]*Таблица648[[#This Row],[Оптовая цена USD за 1шт]],"")</f>
        <v/>
      </c>
      <c r="N509" s="49"/>
    </row>
    <row r="510" spans="1:14" ht="22.5" customHeight="1">
      <c r="A510" s="44" t="s">
        <v>21899</v>
      </c>
      <c r="B510" s="14">
        <v>8801051414561</v>
      </c>
      <c r="C510" s="50" t="s">
        <v>17146</v>
      </c>
      <c r="D510" s="46" t="s">
        <v>17147</v>
      </c>
      <c r="E510" s="16">
        <v>15000</v>
      </c>
      <c r="F510" s="15">
        <v>0.54</v>
      </c>
      <c r="G510" s="47">
        <v>240</v>
      </c>
      <c r="H510" s="55">
        <f>Таблица648[[#This Row],[Коэфициент стоимости]]*Таблица648[[#This Row],[Розничная цена KRW]]</f>
        <v>8100.0000000000009</v>
      </c>
      <c r="I510" s="17" t="str">
        <f>IF($H$1="","Введите курс",Таблица648[[#This Row],[Оптовая цена KRW за 1шт]]/$H$1)</f>
        <v>Введите курс</v>
      </c>
      <c r="J510" s="48"/>
      <c r="K510" s="18">
        <f>Таблица648[[#This Row],[Заказ коробок ]]*Таблица648[[#This Row],[Кол-во шт в коробке]]</f>
        <v>0</v>
      </c>
      <c r="L510" s="54">
        <f>Таблица648[[#This Row],[Общее кол-во шт]]*Таблица648[[#This Row],[Оптовая цена KRW за 1шт]]</f>
        <v>0</v>
      </c>
      <c r="M510" s="19" t="str">
        <f>IFERROR(Таблица648[[#This Row],[Общее кол-во шт]]*Таблица648[[#This Row],[Оптовая цена USD за 1шт]],"")</f>
        <v/>
      </c>
      <c r="N510" s="49"/>
    </row>
    <row r="511" spans="1:14" ht="22.5" customHeight="1">
      <c r="A511" s="44" t="s">
        <v>21900</v>
      </c>
      <c r="B511" s="14">
        <v>8801051414578</v>
      </c>
      <c r="C511" s="50" t="s">
        <v>17148</v>
      </c>
      <c r="D511" s="46" t="s">
        <v>17149</v>
      </c>
      <c r="E511" s="16">
        <v>15000</v>
      </c>
      <c r="F511" s="15">
        <v>0.54</v>
      </c>
      <c r="G511" s="47">
        <v>240</v>
      </c>
      <c r="H511" s="55">
        <f>Таблица648[[#This Row],[Коэфициент стоимости]]*Таблица648[[#This Row],[Розничная цена KRW]]</f>
        <v>8100.0000000000009</v>
      </c>
      <c r="I511" s="17" t="str">
        <f>IF($H$1="","Введите курс",Таблица648[[#This Row],[Оптовая цена KRW за 1шт]]/$H$1)</f>
        <v>Введите курс</v>
      </c>
      <c r="J511" s="48"/>
      <c r="K511" s="18">
        <f>Таблица648[[#This Row],[Заказ коробок ]]*Таблица648[[#This Row],[Кол-во шт в коробке]]</f>
        <v>0</v>
      </c>
      <c r="L511" s="54">
        <f>Таблица648[[#This Row],[Общее кол-во шт]]*Таблица648[[#This Row],[Оптовая цена KRW за 1шт]]</f>
        <v>0</v>
      </c>
      <c r="M511" s="19" t="str">
        <f>IFERROR(Таблица648[[#This Row],[Общее кол-во шт]]*Таблица648[[#This Row],[Оптовая цена USD за 1шт]],"")</f>
        <v/>
      </c>
      <c r="N511" s="49"/>
    </row>
    <row r="512" spans="1:14" ht="22.5" customHeight="1">
      <c r="A512" s="44" t="s">
        <v>21901</v>
      </c>
      <c r="B512" s="14">
        <v>8801051414585</v>
      </c>
      <c r="C512" s="50" t="s">
        <v>17150</v>
      </c>
      <c r="D512" s="46" t="s">
        <v>17151</v>
      </c>
      <c r="E512" s="16">
        <v>15000</v>
      </c>
      <c r="F512" s="15">
        <v>0.54</v>
      </c>
      <c r="G512" s="47">
        <v>240</v>
      </c>
      <c r="H512" s="55">
        <f>Таблица648[[#This Row],[Коэфициент стоимости]]*Таблица648[[#This Row],[Розничная цена KRW]]</f>
        <v>8100.0000000000009</v>
      </c>
      <c r="I512" s="17" t="str">
        <f>IF($H$1="","Введите курс",Таблица648[[#This Row],[Оптовая цена KRW за 1шт]]/$H$1)</f>
        <v>Введите курс</v>
      </c>
      <c r="J512" s="48"/>
      <c r="K512" s="18">
        <f>Таблица648[[#This Row],[Заказ коробок ]]*Таблица648[[#This Row],[Кол-во шт в коробке]]</f>
        <v>0</v>
      </c>
      <c r="L512" s="54">
        <f>Таблица648[[#This Row],[Общее кол-во шт]]*Таблица648[[#This Row],[Оптовая цена KRW за 1шт]]</f>
        <v>0</v>
      </c>
      <c r="M512" s="19" t="str">
        <f>IFERROR(Таблица648[[#This Row],[Общее кол-во шт]]*Таблица648[[#This Row],[Оптовая цена USD за 1шт]],"")</f>
        <v/>
      </c>
      <c r="N512" s="49"/>
    </row>
    <row r="513" spans="1:14" ht="22.5" customHeight="1">
      <c r="A513" s="44" t="s">
        <v>21902</v>
      </c>
      <c r="B513" s="14">
        <v>8801051414592</v>
      </c>
      <c r="C513" s="50" t="s">
        <v>17152</v>
      </c>
      <c r="D513" s="46" t="s">
        <v>17153</v>
      </c>
      <c r="E513" s="16">
        <v>15000</v>
      </c>
      <c r="F513" s="15">
        <v>0.54</v>
      </c>
      <c r="G513" s="47">
        <v>240</v>
      </c>
      <c r="H513" s="55">
        <f>Таблица648[[#This Row],[Коэфициент стоимости]]*Таблица648[[#This Row],[Розничная цена KRW]]</f>
        <v>8100.0000000000009</v>
      </c>
      <c r="I513" s="17" t="str">
        <f>IF($H$1="","Введите курс",Таблица648[[#This Row],[Оптовая цена KRW за 1шт]]/$H$1)</f>
        <v>Введите курс</v>
      </c>
      <c r="J513" s="48"/>
      <c r="K513" s="18">
        <f>Таблица648[[#This Row],[Заказ коробок ]]*Таблица648[[#This Row],[Кол-во шт в коробке]]</f>
        <v>0</v>
      </c>
      <c r="L513" s="54">
        <f>Таблица648[[#This Row],[Общее кол-во шт]]*Таблица648[[#This Row],[Оптовая цена KRW за 1шт]]</f>
        <v>0</v>
      </c>
      <c r="M513" s="19" t="str">
        <f>IFERROR(Таблица648[[#This Row],[Общее кол-во шт]]*Таблица648[[#This Row],[Оптовая цена USD за 1шт]],"")</f>
        <v/>
      </c>
      <c r="N513" s="49"/>
    </row>
    <row r="514" spans="1:14" ht="22.5" customHeight="1">
      <c r="A514" s="44" t="s">
        <v>21903</v>
      </c>
      <c r="B514" s="14">
        <v>8801051414608</v>
      </c>
      <c r="C514" s="50" t="s">
        <v>17154</v>
      </c>
      <c r="D514" s="46" t="s">
        <v>17155</v>
      </c>
      <c r="E514" s="16">
        <v>15000</v>
      </c>
      <c r="F514" s="15">
        <v>0.54</v>
      </c>
      <c r="G514" s="47">
        <v>240</v>
      </c>
      <c r="H514" s="55">
        <f>Таблица648[[#This Row],[Коэфициент стоимости]]*Таблица648[[#This Row],[Розничная цена KRW]]</f>
        <v>8100.0000000000009</v>
      </c>
      <c r="I514" s="17" t="str">
        <f>IF($H$1="","Введите курс",Таблица648[[#This Row],[Оптовая цена KRW за 1шт]]/$H$1)</f>
        <v>Введите курс</v>
      </c>
      <c r="J514" s="48"/>
      <c r="K514" s="18">
        <f>Таблица648[[#This Row],[Заказ коробок ]]*Таблица648[[#This Row],[Кол-во шт в коробке]]</f>
        <v>0</v>
      </c>
      <c r="L514" s="54">
        <f>Таблица648[[#This Row],[Общее кол-во шт]]*Таблица648[[#This Row],[Оптовая цена KRW за 1шт]]</f>
        <v>0</v>
      </c>
      <c r="M514" s="19" t="str">
        <f>IFERROR(Таблица648[[#This Row],[Общее кол-во шт]]*Таблица648[[#This Row],[Оптовая цена USD за 1шт]],"")</f>
        <v/>
      </c>
      <c r="N514" s="49"/>
    </row>
    <row r="515" spans="1:14" ht="22.5" customHeight="1">
      <c r="A515" s="44" t="s">
        <v>21904</v>
      </c>
      <c r="B515" s="14">
        <v>8801051414615</v>
      </c>
      <c r="C515" s="50" t="s">
        <v>17156</v>
      </c>
      <c r="D515" s="46" t="s">
        <v>17157</v>
      </c>
      <c r="E515" s="16">
        <v>15000</v>
      </c>
      <c r="F515" s="15">
        <v>0.54</v>
      </c>
      <c r="G515" s="47">
        <v>240</v>
      </c>
      <c r="H515" s="55">
        <f>Таблица648[[#This Row],[Коэфициент стоимости]]*Таблица648[[#This Row],[Розничная цена KRW]]</f>
        <v>8100.0000000000009</v>
      </c>
      <c r="I515" s="17" t="str">
        <f>IF($H$1="","Введите курс",Таблица648[[#This Row],[Оптовая цена KRW за 1шт]]/$H$1)</f>
        <v>Введите курс</v>
      </c>
      <c r="J515" s="48"/>
      <c r="K515" s="18">
        <f>Таблица648[[#This Row],[Заказ коробок ]]*Таблица648[[#This Row],[Кол-во шт в коробке]]</f>
        <v>0</v>
      </c>
      <c r="L515" s="54">
        <f>Таблица648[[#This Row],[Общее кол-во шт]]*Таблица648[[#This Row],[Оптовая цена KRW за 1шт]]</f>
        <v>0</v>
      </c>
      <c r="M515" s="19" t="str">
        <f>IFERROR(Таблица648[[#This Row],[Общее кол-во шт]]*Таблица648[[#This Row],[Оптовая цена USD за 1шт]],"")</f>
        <v/>
      </c>
      <c r="N515" s="49"/>
    </row>
    <row r="516" spans="1:14" ht="22.5" customHeight="1">
      <c r="A516" s="44" t="s">
        <v>21905</v>
      </c>
      <c r="B516" s="14">
        <v>8806182581182</v>
      </c>
      <c r="C516" s="50" t="s">
        <v>21906</v>
      </c>
      <c r="D516" s="46" t="s">
        <v>21907</v>
      </c>
      <c r="E516" s="16">
        <v>9000</v>
      </c>
      <c r="F516" s="15">
        <v>0.54</v>
      </c>
      <c r="G516" s="47">
        <v>240</v>
      </c>
      <c r="H516" s="55">
        <f>Таблица648[[#This Row],[Коэфициент стоимости]]*Таблица648[[#This Row],[Розничная цена KRW]]</f>
        <v>4860</v>
      </c>
      <c r="I516" s="17" t="str">
        <f>IF($H$1="","Введите курс",Таблица648[[#This Row],[Оптовая цена KRW за 1шт]]/$H$1)</f>
        <v>Введите курс</v>
      </c>
      <c r="J516" s="48"/>
      <c r="K516" s="18">
        <f>Таблица648[[#This Row],[Заказ коробок ]]*Таблица648[[#This Row],[Кол-во шт в коробке]]</f>
        <v>0</v>
      </c>
      <c r="L516" s="54">
        <f>Таблица648[[#This Row],[Общее кол-во шт]]*Таблица648[[#This Row],[Оптовая цена KRW за 1шт]]</f>
        <v>0</v>
      </c>
      <c r="M516" s="19" t="str">
        <f>IFERROR(Таблица648[[#This Row],[Общее кол-во шт]]*Таблица648[[#This Row],[Оптовая цена USD за 1шт]],"")</f>
        <v/>
      </c>
      <c r="N516" s="49"/>
    </row>
    <row r="517" spans="1:14" ht="22.5" customHeight="1">
      <c r="A517" s="44" t="s">
        <v>21908</v>
      </c>
      <c r="B517" s="14">
        <v>8806182581199</v>
      </c>
      <c r="C517" s="50" t="s">
        <v>21909</v>
      </c>
      <c r="D517" s="46" t="s">
        <v>21910</v>
      </c>
      <c r="E517" s="16">
        <v>9000</v>
      </c>
      <c r="F517" s="15">
        <v>0.54</v>
      </c>
      <c r="G517" s="47">
        <v>240</v>
      </c>
      <c r="H517" s="55">
        <f>Таблица648[[#This Row],[Коэфициент стоимости]]*Таблица648[[#This Row],[Розничная цена KRW]]</f>
        <v>4860</v>
      </c>
      <c r="I517" s="17" t="str">
        <f>IF($H$1="","Введите курс",Таблица648[[#This Row],[Оптовая цена KRW за 1шт]]/$H$1)</f>
        <v>Введите курс</v>
      </c>
      <c r="J517" s="48"/>
      <c r="K517" s="18">
        <f>Таблица648[[#This Row],[Заказ коробок ]]*Таблица648[[#This Row],[Кол-во шт в коробке]]</f>
        <v>0</v>
      </c>
      <c r="L517" s="54">
        <f>Таблица648[[#This Row],[Общее кол-во шт]]*Таблица648[[#This Row],[Оптовая цена KRW за 1шт]]</f>
        <v>0</v>
      </c>
      <c r="M517" s="19" t="str">
        <f>IFERROR(Таблица648[[#This Row],[Общее кол-во шт]]*Таблица648[[#This Row],[Оптовая цена USD за 1шт]],"")</f>
        <v/>
      </c>
      <c r="N517" s="49"/>
    </row>
    <row r="518" spans="1:14" ht="22.5" customHeight="1">
      <c r="A518" s="44" t="s">
        <v>21911</v>
      </c>
      <c r="B518" s="14">
        <v>8806182581205</v>
      </c>
      <c r="C518" s="50" t="s">
        <v>21912</v>
      </c>
      <c r="D518" s="46" t="s">
        <v>21913</v>
      </c>
      <c r="E518" s="16">
        <v>9000</v>
      </c>
      <c r="F518" s="15">
        <v>0.54</v>
      </c>
      <c r="G518" s="47">
        <v>240</v>
      </c>
      <c r="H518" s="55">
        <f>Таблица648[[#This Row],[Коэфициент стоимости]]*Таблица648[[#This Row],[Розничная цена KRW]]</f>
        <v>4860</v>
      </c>
      <c r="I518" s="17" t="str">
        <f>IF($H$1="","Введите курс",Таблица648[[#This Row],[Оптовая цена KRW за 1шт]]/$H$1)</f>
        <v>Введите курс</v>
      </c>
      <c r="J518" s="48"/>
      <c r="K518" s="18">
        <f>Таблица648[[#This Row],[Заказ коробок ]]*Таблица648[[#This Row],[Кол-во шт в коробке]]</f>
        <v>0</v>
      </c>
      <c r="L518" s="54">
        <f>Таблица648[[#This Row],[Общее кол-во шт]]*Таблица648[[#This Row],[Оптовая цена KRW за 1шт]]</f>
        <v>0</v>
      </c>
      <c r="M518" s="19" t="str">
        <f>IFERROR(Таблица648[[#This Row],[Общее кол-во шт]]*Таблица648[[#This Row],[Оптовая цена USD за 1шт]],"")</f>
        <v/>
      </c>
      <c r="N518" s="49"/>
    </row>
    <row r="519" spans="1:14" ht="22.5" customHeight="1">
      <c r="A519" s="44" t="s">
        <v>21914</v>
      </c>
      <c r="B519" s="14">
        <v>8806182586064</v>
      </c>
      <c r="C519" s="50" t="s">
        <v>21915</v>
      </c>
      <c r="D519" s="46" t="s">
        <v>21916</v>
      </c>
      <c r="E519" s="16">
        <v>9000</v>
      </c>
      <c r="F519" s="15">
        <v>0.54</v>
      </c>
      <c r="G519" s="47">
        <v>240</v>
      </c>
      <c r="H519" s="55">
        <f>Таблица648[[#This Row],[Коэфициент стоимости]]*Таблица648[[#This Row],[Розничная цена KRW]]</f>
        <v>4860</v>
      </c>
      <c r="I519" s="17" t="str">
        <f>IF($H$1="","Введите курс",Таблица648[[#This Row],[Оптовая цена KRW за 1шт]]/$H$1)</f>
        <v>Введите курс</v>
      </c>
      <c r="J519" s="48"/>
      <c r="K519" s="18">
        <f>Таблица648[[#This Row],[Заказ коробок ]]*Таблица648[[#This Row],[Кол-во шт в коробке]]</f>
        <v>0</v>
      </c>
      <c r="L519" s="54">
        <f>Таблица648[[#This Row],[Общее кол-во шт]]*Таблица648[[#This Row],[Оптовая цена KRW за 1шт]]</f>
        <v>0</v>
      </c>
      <c r="M519" s="19" t="str">
        <f>IFERROR(Таблица648[[#This Row],[Общее кол-во шт]]*Таблица648[[#This Row],[Оптовая цена USD за 1шт]],"")</f>
        <v/>
      </c>
      <c r="N519" s="49"/>
    </row>
    <row r="520" spans="1:14" ht="22.5" customHeight="1">
      <c r="A520" s="44" t="s">
        <v>21917</v>
      </c>
      <c r="B520" s="14">
        <v>8806182586071</v>
      </c>
      <c r="C520" s="50" t="s">
        <v>21918</v>
      </c>
      <c r="D520" s="46" t="s">
        <v>21919</v>
      </c>
      <c r="E520" s="16">
        <v>9000</v>
      </c>
      <c r="F520" s="15">
        <v>0.54</v>
      </c>
      <c r="G520" s="47">
        <v>240</v>
      </c>
      <c r="H520" s="55">
        <f>Таблица648[[#This Row],[Коэфициент стоимости]]*Таблица648[[#This Row],[Розничная цена KRW]]</f>
        <v>4860</v>
      </c>
      <c r="I520" s="17" t="str">
        <f>IF($H$1="","Введите курс",Таблица648[[#This Row],[Оптовая цена KRW за 1шт]]/$H$1)</f>
        <v>Введите курс</v>
      </c>
      <c r="J520" s="48"/>
      <c r="K520" s="18">
        <f>Таблица648[[#This Row],[Заказ коробок ]]*Таблица648[[#This Row],[Кол-во шт в коробке]]</f>
        <v>0</v>
      </c>
      <c r="L520" s="54">
        <f>Таблица648[[#This Row],[Общее кол-во шт]]*Таблица648[[#This Row],[Оптовая цена KRW за 1шт]]</f>
        <v>0</v>
      </c>
      <c r="M520" s="19" t="str">
        <f>IFERROR(Таблица648[[#This Row],[Общее кол-во шт]]*Таблица648[[#This Row],[Оптовая цена USD за 1шт]],"")</f>
        <v/>
      </c>
      <c r="N520" s="49"/>
    </row>
    <row r="521" spans="1:14" ht="22.5" customHeight="1">
      <c r="A521" s="44" t="s">
        <v>21920</v>
      </c>
      <c r="B521" s="14">
        <v>8801051414714</v>
      </c>
      <c r="C521" s="50" t="s">
        <v>21921</v>
      </c>
      <c r="D521" s="46" t="s">
        <v>21922</v>
      </c>
      <c r="E521" s="16">
        <v>12000</v>
      </c>
      <c r="F521" s="15">
        <v>0.54</v>
      </c>
      <c r="G521" s="47">
        <v>60</v>
      </c>
      <c r="H521" s="55">
        <f>Таблица648[[#This Row],[Коэфициент стоимости]]*Таблица648[[#This Row],[Розничная цена KRW]]</f>
        <v>6480</v>
      </c>
      <c r="I521" s="17" t="str">
        <f>IF($H$1="","Введите курс",Таблица648[[#This Row],[Оптовая цена KRW за 1шт]]/$H$1)</f>
        <v>Введите курс</v>
      </c>
      <c r="J521" s="48"/>
      <c r="K521" s="18">
        <f>Таблица648[[#This Row],[Заказ коробок ]]*Таблица648[[#This Row],[Кол-во шт в коробке]]</f>
        <v>0</v>
      </c>
      <c r="L521" s="54">
        <f>Таблица648[[#This Row],[Общее кол-во шт]]*Таблица648[[#This Row],[Оптовая цена KRW за 1шт]]</f>
        <v>0</v>
      </c>
      <c r="M521" s="19" t="str">
        <f>IFERROR(Таблица648[[#This Row],[Общее кол-во шт]]*Таблица648[[#This Row],[Оптовая цена USD за 1шт]],"")</f>
        <v/>
      </c>
      <c r="N521" s="49"/>
    </row>
    <row r="522" spans="1:14" ht="22.5" customHeight="1">
      <c r="A522" s="44" t="s">
        <v>21923</v>
      </c>
      <c r="B522" s="14">
        <v>8801051414721</v>
      </c>
      <c r="C522" s="50" t="s">
        <v>21924</v>
      </c>
      <c r="D522" s="46" t="s">
        <v>21925</v>
      </c>
      <c r="E522" s="16">
        <v>12000</v>
      </c>
      <c r="F522" s="15">
        <v>0.54</v>
      </c>
      <c r="G522" s="47">
        <v>60</v>
      </c>
      <c r="H522" s="55">
        <f>Таблица648[[#This Row],[Коэфициент стоимости]]*Таблица648[[#This Row],[Розничная цена KRW]]</f>
        <v>6480</v>
      </c>
      <c r="I522" s="17" t="str">
        <f>IF($H$1="","Введите курс",Таблица648[[#This Row],[Оптовая цена KRW за 1шт]]/$H$1)</f>
        <v>Введите курс</v>
      </c>
      <c r="J522" s="48"/>
      <c r="K522" s="18">
        <f>Таблица648[[#This Row],[Заказ коробок ]]*Таблица648[[#This Row],[Кол-во шт в коробке]]</f>
        <v>0</v>
      </c>
      <c r="L522" s="54">
        <f>Таблица648[[#This Row],[Общее кол-во шт]]*Таблица648[[#This Row],[Оптовая цена KRW за 1шт]]</f>
        <v>0</v>
      </c>
      <c r="M522" s="19" t="str">
        <f>IFERROR(Таблица648[[#This Row],[Общее кол-во шт]]*Таблица648[[#This Row],[Оптовая цена USD за 1шт]],"")</f>
        <v/>
      </c>
      <c r="N522" s="49"/>
    </row>
    <row r="523" spans="1:14" ht="22.5" customHeight="1">
      <c r="A523" s="44" t="s">
        <v>21926</v>
      </c>
      <c r="B523" s="14">
        <v>8801051414738</v>
      </c>
      <c r="C523" s="50" t="s">
        <v>17158</v>
      </c>
      <c r="D523" s="46" t="s">
        <v>17159</v>
      </c>
      <c r="E523" s="16">
        <v>13000</v>
      </c>
      <c r="F523" s="15">
        <v>0.54</v>
      </c>
      <c r="G523" s="47">
        <v>60</v>
      </c>
      <c r="H523" s="55">
        <f>Таблица648[[#This Row],[Коэфициент стоимости]]*Таблица648[[#This Row],[Розничная цена KRW]]</f>
        <v>7020.0000000000009</v>
      </c>
      <c r="I523" s="17" t="str">
        <f>IF($H$1="","Введите курс",Таблица648[[#This Row],[Оптовая цена KRW за 1шт]]/$H$1)</f>
        <v>Введите курс</v>
      </c>
      <c r="J523" s="48"/>
      <c r="K523" s="18">
        <f>Таблица648[[#This Row],[Заказ коробок ]]*Таблица648[[#This Row],[Кол-во шт в коробке]]</f>
        <v>0</v>
      </c>
      <c r="L523" s="54">
        <f>Таблица648[[#This Row],[Общее кол-во шт]]*Таблица648[[#This Row],[Оптовая цена KRW за 1шт]]</f>
        <v>0</v>
      </c>
      <c r="M523" s="19" t="str">
        <f>IFERROR(Таблица648[[#This Row],[Общее кол-во шт]]*Таблица648[[#This Row],[Оптовая цена USD за 1шт]],"")</f>
        <v/>
      </c>
      <c r="N523" s="49"/>
    </row>
    <row r="524" spans="1:14" ht="22.5" customHeight="1">
      <c r="A524" s="44" t="s">
        <v>21927</v>
      </c>
      <c r="B524" s="14">
        <v>8806182586873</v>
      </c>
      <c r="C524" s="50" t="s">
        <v>17160</v>
      </c>
      <c r="D524" s="46" t="s">
        <v>17161</v>
      </c>
      <c r="E524" s="16">
        <v>28000</v>
      </c>
      <c r="F524" s="15">
        <v>0.54</v>
      </c>
      <c r="G524" s="47">
        <v>64</v>
      </c>
      <c r="H524" s="55">
        <f>Таблица648[[#This Row],[Коэфициент стоимости]]*Таблица648[[#This Row],[Розничная цена KRW]]</f>
        <v>15120.000000000002</v>
      </c>
      <c r="I524" s="17" t="str">
        <f>IF($H$1="","Введите курс",Таблица648[[#This Row],[Оптовая цена KRW за 1шт]]/$H$1)</f>
        <v>Введите курс</v>
      </c>
      <c r="J524" s="48"/>
      <c r="K524" s="18">
        <f>Таблица648[[#This Row],[Заказ коробок ]]*Таблица648[[#This Row],[Кол-во шт в коробке]]</f>
        <v>0</v>
      </c>
      <c r="L524" s="54">
        <f>Таблица648[[#This Row],[Общее кол-во шт]]*Таблица648[[#This Row],[Оптовая цена KRW за 1шт]]</f>
        <v>0</v>
      </c>
      <c r="M524" s="19" t="str">
        <f>IFERROR(Таблица648[[#This Row],[Общее кол-во шт]]*Таблица648[[#This Row],[Оптовая цена USD за 1шт]],"")</f>
        <v/>
      </c>
      <c r="N524" s="49"/>
    </row>
    <row r="525" spans="1:14" ht="22.5" customHeight="1">
      <c r="A525" s="44" t="s">
        <v>21928</v>
      </c>
      <c r="B525" s="14">
        <v>8806182586880</v>
      </c>
      <c r="C525" s="50" t="s">
        <v>17162</v>
      </c>
      <c r="D525" s="46" t="s">
        <v>17163</v>
      </c>
      <c r="E525" s="16">
        <v>28000</v>
      </c>
      <c r="F525" s="15">
        <v>0.54</v>
      </c>
      <c r="G525" s="47">
        <v>64</v>
      </c>
      <c r="H525" s="55">
        <f>Таблица648[[#This Row],[Коэфициент стоимости]]*Таблица648[[#This Row],[Розничная цена KRW]]</f>
        <v>15120.000000000002</v>
      </c>
      <c r="I525" s="17" t="str">
        <f>IF($H$1="","Введите курс",Таблица648[[#This Row],[Оптовая цена KRW за 1шт]]/$H$1)</f>
        <v>Введите курс</v>
      </c>
      <c r="J525" s="48"/>
      <c r="K525" s="18">
        <f>Таблица648[[#This Row],[Заказ коробок ]]*Таблица648[[#This Row],[Кол-во шт в коробке]]</f>
        <v>0</v>
      </c>
      <c r="L525" s="54">
        <f>Таблица648[[#This Row],[Общее кол-во шт]]*Таблица648[[#This Row],[Оптовая цена KRW за 1шт]]</f>
        <v>0</v>
      </c>
      <c r="M525" s="19" t="str">
        <f>IFERROR(Таблица648[[#This Row],[Общее кол-во шт]]*Таблица648[[#This Row],[Оптовая цена USD за 1шт]],"")</f>
        <v/>
      </c>
      <c r="N525" s="49"/>
    </row>
    <row r="526" spans="1:14" ht="22.5" customHeight="1">
      <c r="A526" s="44" t="s">
        <v>21929</v>
      </c>
      <c r="B526" s="14">
        <v>8806182586897</v>
      </c>
      <c r="C526" s="50" t="s">
        <v>17164</v>
      </c>
      <c r="D526" s="46" t="s">
        <v>17165</v>
      </c>
      <c r="E526" s="16">
        <v>16500</v>
      </c>
      <c r="F526" s="15">
        <v>0.54</v>
      </c>
      <c r="G526" s="47">
        <v>32</v>
      </c>
      <c r="H526" s="55">
        <f>Таблица648[[#This Row],[Коэфициент стоимости]]*Таблица648[[#This Row],[Розничная цена KRW]]</f>
        <v>8910</v>
      </c>
      <c r="I526" s="17" t="str">
        <f>IF($H$1="","Введите курс",Таблица648[[#This Row],[Оптовая цена KRW за 1шт]]/$H$1)</f>
        <v>Введите курс</v>
      </c>
      <c r="J526" s="48"/>
      <c r="K526" s="18">
        <f>Таблица648[[#This Row],[Заказ коробок ]]*Таблица648[[#This Row],[Кол-во шт в коробке]]</f>
        <v>0</v>
      </c>
      <c r="L526" s="54">
        <f>Таблица648[[#This Row],[Общее кол-во шт]]*Таблица648[[#This Row],[Оптовая цена KRW за 1шт]]</f>
        <v>0</v>
      </c>
      <c r="M526" s="19" t="str">
        <f>IFERROR(Таблица648[[#This Row],[Общее кол-во шт]]*Таблица648[[#This Row],[Оптовая цена USD за 1шт]],"")</f>
        <v/>
      </c>
      <c r="N526" s="49"/>
    </row>
    <row r="527" spans="1:14" ht="22.5" customHeight="1">
      <c r="A527" s="44" t="s">
        <v>21930</v>
      </c>
      <c r="B527" s="14">
        <v>8806182586903</v>
      </c>
      <c r="C527" s="50" t="s">
        <v>17166</v>
      </c>
      <c r="D527" s="46" t="s">
        <v>17167</v>
      </c>
      <c r="E527" s="16">
        <v>16500</v>
      </c>
      <c r="F527" s="15">
        <v>0.54</v>
      </c>
      <c r="G527" s="47">
        <v>32</v>
      </c>
      <c r="H527" s="55">
        <f>Таблица648[[#This Row],[Коэфициент стоимости]]*Таблица648[[#This Row],[Розничная цена KRW]]</f>
        <v>8910</v>
      </c>
      <c r="I527" s="17" t="str">
        <f>IF($H$1="","Введите курс",Таблица648[[#This Row],[Оптовая цена KRW за 1шт]]/$H$1)</f>
        <v>Введите курс</v>
      </c>
      <c r="J527" s="48"/>
      <c r="K527" s="18">
        <f>Таблица648[[#This Row],[Заказ коробок ]]*Таблица648[[#This Row],[Кол-во шт в коробке]]</f>
        <v>0</v>
      </c>
      <c r="L527" s="54">
        <f>Таблица648[[#This Row],[Общее кол-во шт]]*Таблица648[[#This Row],[Оптовая цена KRW за 1шт]]</f>
        <v>0</v>
      </c>
      <c r="M527" s="19" t="str">
        <f>IFERROR(Таблица648[[#This Row],[Общее кол-во шт]]*Таблица648[[#This Row],[Оптовая цена USD за 1шт]],"")</f>
        <v/>
      </c>
      <c r="N527" s="49"/>
    </row>
    <row r="528" spans="1:14" ht="22.5" customHeight="1">
      <c r="A528" s="44" t="s">
        <v>21931</v>
      </c>
      <c r="B528" s="14">
        <v>8806182586835</v>
      </c>
      <c r="C528" s="50" t="s">
        <v>17168</v>
      </c>
      <c r="D528" s="46" t="s">
        <v>17169</v>
      </c>
      <c r="E528" s="16">
        <v>28000</v>
      </c>
      <c r="F528" s="15">
        <v>0.54</v>
      </c>
      <c r="G528" s="47">
        <v>64</v>
      </c>
      <c r="H528" s="55">
        <f>Таблица648[[#This Row],[Коэфициент стоимости]]*Таблица648[[#This Row],[Розничная цена KRW]]</f>
        <v>15120.000000000002</v>
      </c>
      <c r="I528" s="17" t="str">
        <f>IF($H$1="","Введите курс",Таблица648[[#This Row],[Оптовая цена KRW за 1шт]]/$H$1)</f>
        <v>Введите курс</v>
      </c>
      <c r="J528" s="48"/>
      <c r="K528" s="18">
        <f>Таблица648[[#This Row],[Заказ коробок ]]*Таблица648[[#This Row],[Кол-во шт в коробке]]</f>
        <v>0</v>
      </c>
      <c r="L528" s="54">
        <f>Таблица648[[#This Row],[Общее кол-во шт]]*Таблица648[[#This Row],[Оптовая цена KRW за 1шт]]</f>
        <v>0</v>
      </c>
      <c r="M528" s="19" t="str">
        <f>IFERROR(Таблица648[[#This Row],[Общее кол-во шт]]*Таблица648[[#This Row],[Оптовая цена USD за 1шт]],"")</f>
        <v/>
      </c>
      <c r="N528" s="49"/>
    </row>
    <row r="529" spans="1:14" ht="22.5" customHeight="1">
      <c r="A529" s="44" t="s">
        <v>21932</v>
      </c>
      <c r="B529" s="14">
        <v>8806182586842</v>
      </c>
      <c r="C529" s="50" t="s">
        <v>17170</v>
      </c>
      <c r="D529" s="46" t="s">
        <v>17171</v>
      </c>
      <c r="E529" s="16">
        <v>28000</v>
      </c>
      <c r="F529" s="15">
        <v>0.54</v>
      </c>
      <c r="G529" s="47">
        <v>64</v>
      </c>
      <c r="H529" s="55">
        <f>Таблица648[[#This Row],[Коэфициент стоимости]]*Таблица648[[#This Row],[Розничная цена KRW]]</f>
        <v>15120.000000000002</v>
      </c>
      <c r="I529" s="17" t="str">
        <f>IF($H$1="","Введите курс",Таблица648[[#This Row],[Оптовая цена KRW за 1шт]]/$H$1)</f>
        <v>Введите курс</v>
      </c>
      <c r="J529" s="48"/>
      <c r="K529" s="18">
        <f>Таблица648[[#This Row],[Заказ коробок ]]*Таблица648[[#This Row],[Кол-во шт в коробке]]</f>
        <v>0</v>
      </c>
      <c r="L529" s="54">
        <f>Таблица648[[#This Row],[Общее кол-во шт]]*Таблица648[[#This Row],[Оптовая цена KRW за 1шт]]</f>
        <v>0</v>
      </c>
      <c r="M529" s="19" t="str">
        <f>IFERROR(Таблица648[[#This Row],[Общее кол-во шт]]*Таблица648[[#This Row],[Оптовая цена USD за 1шт]],"")</f>
        <v/>
      </c>
      <c r="N529" s="49"/>
    </row>
    <row r="530" spans="1:14" ht="22.5" customHeight="1">
      <c r="A530" s="44" t="s">
        <v>21933</v>
      </c>
      <c r="B530" s="14">
        <v>8806182586859</v>
      </c>
      <c r="C530" s="50" t="s">
        <v>17172</v>
      </c>
      <c r="D530" s="46" t="s">
        <v>17173</v>
      </c>
      <c r="E530" s="16">
        <v>16500</v>
      </c>
      <c r="F530" s="15">
        <v>0.54</v>
      </c>
      <c r="G530" s="47">
        <v>32</v>
      </c>
      <c r="H530" s="55">
        <f>Таблица648[[#This Row],[Коэфициент стоимости]]*Таблица648[[#This Row],[Розничная цена KRW]]</f>
        <v>8910</v>
      </c>
      <c r="I530" s="17" t="str">
        <f>IF($H$1="","Введите курс",Таблица648[[#This Row],[Оптовая цена KRW за 1шт]]/$H$1)</f>
        <v>Введите курс</v>
      </c>
      <c r="J530" s="48"/>
      <c r="K530" s="18">
        <f>Таблица648[[#This Row],[Заказ коробок ]]*Таблица648[[#This Row],[Кол-во шт в коробке]]</f>
        <v>0</v>
      </c>
      <c r="L530" s="54">
        <f>Таблица648[[#This Row],[Общее кол-во шт]]*Таблица648[[#This Row],[Оптовая цена KRW за 1шт]]</f>
        <v>0</v>
      </c>
      <c r="M530" s="19" t="str">
        <f>IFERROR(Таблица648[[#This Row],[Общее кол-во шт]]*Таблица648[[#This Row],[Оптовая цена USD за 1шт]],"")</f>
        <v/>
      </c>
      <c r="N530" s="49"/>
    </row>
    <row r="531" spans="1:14" ht="22.5" customHeight="1">
      <c r="A531" s="44" t="s">
        <v>21934</v>
      </c>
      <c r="B531" s="14">
        <v>8806182586866</v>
      </c>
      <c r="C531" s="50" t="s">
        <v>17174</v>
      </c>
      <c r="D531" s="46" t="s">
        <v>17175</v>
      </c>
      <c r="E531" s="16">
        <v>16500</v>
      </c>
      <c r="F531" s="15">
        <v>0.54</v>
      </c>
      <c r="G531" s="47">
        <v>32</v>
      </c>
      <c r="H531" s="55">
        <f>Таблица648[[#This Row],[Коэфициент стоимости]]*Таблица648[[#This Row],[Розничная цена KRW]]</f>
        <v>8910</v>
      </c>
      <c r="I531" s="17" t="str">
        <f>IF($H$1="","Введите курс",Таблица648[[#This Row],[Оптовая цена KRW за 1шт]]/$H$1)</f>
        <v>Введите курс</v>
      </c>
      <c r="J531" s="48"/>
      <c r="K531" s="18">
        <f>Таблица648[[#This Row],[Заказ коробок ]]*Таблица648[[#This Row],[Кол-во шт в коробке]]</f>
        <v>0</v>
      </c>
      <c r="L531" s="54">
        <f>Таблица648[[#This Row],[Общее кол-во шт]]*Таблица648[[#This Row],[Оптовая цена KRW за 1шт]]</f>
        <v>0</v>
      </c>
      <c r="M531" s="19" t="str">
        <f>IFERROR(Таблица648[[#This Row],[Общее кол-во шт]]*Таблица648[[#This Row],[Оптовая цена USD за 1шт]],"")</f>
        <v/>
      </c>
      <c r="N531" s="49"/>
    </row>
    <row r="532" spans="1:14" ht="22.5" customHeight="1">
      <c r="A532" s="44" t="s">
        <v>21935</v>
      </c>
      <c r="B532" s="14">
        <v>8806182586910</v>
      </c>
      <c r="C532" s="50" t="s">
        <v>17176</v>
      </c>
      <c r="D532" s="46" t="s">
        <v>17177</v>
      </c>
      <c r="E532" s="16">
        <v>28000</v>
      </c>
      <c r="F532" s="15">
        <v>0.54</v>
      </c>
      <c r="G532" s="47">
        <v>64</v>
      </c>
      <c r="H532" s="55">
        <f>Таблица648[[#This Row],[Коэфициент стоимости]]*Таблица648[[#This Row],[Розничная цена KRW]]</f>
        <v>15120.000000000002</v>
      </c>
      <c r="I532" s="17" t="str">
        <f>IF($H$1="","Введите курс",Таблица648[[#This Row],[Оптовая цена KRW за 1шт]]/$H$1)</f>
        <v>Введите курс</v>
      </c>
      <c r="J532" s="48"/>
      <c r="K532" s="18">
        <f>Таблица648[[#This Row],[Заказ коробок ]]*Таблица648[[#This Row],[Кол-во шт в коробке]]</f>
        <v>0</v>
      </c>
      <c r="L532" s="54">
        <f>Таблица648[[#This Row],[Общее кол-во шт]]*Таблица648[[#This Row],[Оптовая цена KRW за 1шт]]</f>
        <v>0</v>
      </c>
      <c r="M532" s="19" t="str">
        <f>IFERROR(Таблица648[[#This Row],[Общее кол-во шт]]*Таблица648[[#This Row],[Оптовая цена USD за 1шт]],"")</f>
        <v/>
      </c>
      <c r="N532" s="49"/>
    </row>
    <row r="533" spans="1:14" ht="22.5" customHeight="1">
      <c r="A533" s="44" t="s">
        <v>21936</v>
      </c>
      <c r="B533" s="14">
        <v>8806182586927</v>
      </c>
      <c r="C533" s="50" t="s">
        <v>17178</v>
      </c>
      <c r="D533" s="46" t="s">
        <v>17179</v>
      </c>
      <c r="E533" s="16">
        <v>28000</v>
      </c>
      <c r="F533" s="15">
        <v>0.54</v>
      </c>
      <c r="G533" s="47">
        <v>64</v>
      </c>
      <c r="H533" s="55">
        <f>Таблица648[[#This Row],[Коэфициент стоимости]]*Таблица648[[#This Row],[Розничная цена KRW]]</f>
        <v>15120.000000000002</v>
      </c>
      <c r="I533" s="17" t="str">
        <f>IF($H$1="","Введите курс",Таблица648[[#This Row],[Оптовая цена KRW за 1шт]]/$H$1)</f>
        <v>Введите курс</v>
      </c>
      <c r="J533" s="48"/>
      <c r="K533" s="18">
        <f>Таблица648[[#This Row],[Заказ коробок ]]*Таблица648[[#This Row],[Кол-во шт в коробке]]</f>
        <v>0</v>
      </c>
      <c r="L533" s="54">
        <f>Таблица648[[#This Row],[Общее кол-во шт]]*Таблица648[[#This Row],[Оптовая цена KRW за 1шт]]</f>
        <v>0</v>
      </c>
      <c r="M533" s="19" t="str">
        <f>IFERROR(Таблица648[[#This Row],[Общее кол-во шт]]*Таблица648[[#This Row],[Оптовая цена USD за 1шт]],"")</f>
        <v/>
      </c>
      <c r="N533" s="49"/>
    </row>
    <row r="534" spans="1:14" ht="22.5" customHeight="1">
      <c r="A534" s="44" t="s">
        <v>21937</v>
      </c>
      <c r="B534" s="14">
        <v>8806182586934</v>
      </c>
      <c r="C534" s="50" t="s">
        <v>17180</v>
      </c>
      <c r="D534" s="46" t="s">
        <v>17181</v>
      </c>
      <c r="E534" s="16">
        <v>16500</v>
      </c>
      <c r="F534" s="15">
        <v>0.54</v>
      </c>
      <c r="G534" s="47">
        <v>96</v>
      </c>
      <c r="H534" s="55">
        <f>Таблица648[[#This Row],[Коэфициент стоимости]]*Таблица648[[#This Row],[Розничная цена KRW]]</f>
        <v>8910</v>
      </c>
      <c r="I534" s="17" t="str">
        <f>IF($H$1="","Введите курс",Таблица648[[#This Row],[Оптовая цена KRW за 1шт]]/$H$1)</f>
        <v>Введите курс</v>
      </c>
      <c r="J534" s="48"/>
      <c r="K534" s="18">
        <f>Таблица648[[#This Row],[Заказ коробок ]]*Таблица648[[#This Row],[Кол-во шт в коробке]]</f>
        <v>0</v>
      </c>
      <c r="L534" s="54">
        <f>Таблица648[[#This Row],[Общее кол-во шт]]*Таблица648[[#This Row],[Оптовая цена KRW за 1шт]]</f>
        <v>0</v>
      </c>
      <c r="M534" s="19" t="str">
        <f>IFERROR(Таблица648[[#This Row],[Общее кол-во шт]]*Таблица648[[#This Row],[Оптовая цена USD за 1шт]],"")</f>
        <v/>
      </c>
      <c r="N534" s="49"/>
    </row>
    <row r="535" spans="1:14" ht="22.5" customHeight="1">
      <c r="A535" s="44" t="s">
        <v>21938</v>
      </c>
      <c r="B535" s="14">
        <v>8806182586941</v>
      </c>
      <c r="C535" s="50" t="s">
        <v>17182</v>
      </c>
      <c r="D535" s="46" t="s">
        <v>17183</v>
      </c>
      <c r="E535" s="16">
        <v>16500</v>
      </c>
      <c r="F535" s="15">
        <v>0.54</v>
      </c>
      <c r="G535" s="47">
        <v>96</v>
      </c>
      <c r="H535" s="55">
        <f>Таблица648[[#This Row],[Коэфициент стоимости]]*Таблица648[[#This Row],[Розничная цена KRW]]</f>
        <v>8910</v>
      </c>
      <c r="I535" s="17" t="str">
        <f>IF($H$1="","Введите курс",Таблица648[[#This Row],[Оптовая цена KRW за 1шт]]/$H$1)</f>
        <v>Введите курс</v>
      </c>
      <c r="J535" s="48"/>
      <c r="K535" s="18">
        <f>Таблица648[[#This Row],[Заказ коробок ]]*Таблица648[[#This Row],[Кол-во шт в коробке]]</f>
        <v>0</v>
      </c>
      <c r="L535" s="54">
        <f>Таблица648[[#This Row],[Общее кол-во шт]]*Таблица648[[#This Row],[Оптовая цена KRW за 1шт]]</f>
        <v>0</v>
      </c>
      <c r="M535" s="19" t="str">
        <f>IFERROR(Таблица648[[#This Row],[Общее кол-во шт]]*Таблица648[[#This Row],[Оптовая цена USD за 1шт]],"")</f>
        <v/>
      </c>
      <c r="N535" s="49"/>
    </row>
    <row r="536" spans="1:14" ht="22.5" customHeight="1">
      <c r="A536" s="44" t="s">
        <v>21939</v>
      </c>
      <c r="B536" s="14">
        <v>8806182588020</v>
      </c>
      <c r="C536" s="50" t="s">
        <v>17184</v>
      </c>
      <c r="D536" s="46" t="s">
        <v>17185</v>
      </c>
      <c r="E536" s="16">
        <v>27500</v>
      </c>
      <c r="F536" s="15">
        <v>0.54</v>
      </c>
      <c r="G536" s="47">
        <v>36</v>
      </c>
      <c r="H536" s="55">
        <f>Таблица648[[#This Row],[Коэфициент стоимости]]*Таблица648[[#This Row],[Розничная цена KRW]]</f>
        <v>14850.000000000002</v>
      </c>
      <c r="I536" s="17" t="str">
        <f>IF($H$1="","Введите курс",Таблица648[[#This Row],[Оптовая цена KRW за 1шт]]/$H$1)</f>
        <v>Введите курс</v>
      </c>
      <c r="J536" s="48"/>
      <c r="K536" s="18">
        <f>Таблица648[[#This Row],[Заказ коробок ]]*Таблица648[[#This Row],[Кол-во шт в коробке]]</f>
        <v>0</v>
      </c>
      <c r="L536" s="54">
        <f>Таблица648[[#This Row],[Общее кол-во шт]]*Таблица648[[#This Row],[Оптовая цена KRW за 1шт]]</f>
        <v>0</v>
      </c>
      <c r="M536" s="19" t="str">
        <f>IFERROR(Таблица648[[#This Row],[Общее кол-во шт]]*Таблица648[[#This Row],[Оптовая цена USD за 1шт]],"")</f>
        <v/>
      </c>
      <c r="N536" s="49"/>
    </row>
    <row r="537" spans="1:14" ht="22.5" customHeight="1">
      <c r="A537" s="44" t="s">
        <v>21940</v>
      </c>
      <c r="B537" s="14">
        <v>8806182588037</v>
      </c>
      <c r="C537" s="50" t="s">
        <v>17186</v>
      </c>
      <c r="D537" s="46" t="s">
        <v>17187</v>
      </c>
      <c r="E537" s="16">
        <v>27500</v>
      </c>
      <c r="F537" s="15">
        <v>0.54</v>
      </c>
      <c r="G537" s="47">
        <v>36</v>
      </c>
      <c r="H537" s="55">
        <f>Таблица648[[#This Row],[Коэфициент стоимости]]*Таблица648[[#This Row],[Розничная цена KRW]]</f>
        <v>14850.000000000002</v>
      </c>
      <c r="I537" s="17" t="str">
        <f>IF($H$1="","Введите курс",Таблица648[[#This Row],[Оптовая цена KRW за 1шт]]/$H$1)</f>
        <v>Введите курс</v>
      </c>
      <c r="J537" s="48"/>
      <c r="K537" s="18">
        <f>Таблица648[[#This Row],[Заказ коробок ]]*Таблица648[[#This Row],[Кол-во шт в коробке]]</f>
        <v>0</v>
      </c>
      <c r="L537" s="54">
        <f>Таблица648[[#This Row],[Общее кол-во шт]]*Таблица648[[#This Row],[Оптовая цена KRW за 1шт]]</f>
        <v>0</v>
      </c>
      <c r="M537" s="19" t="str">
        <f>IFERROR(Таблица648[[#This Row],[Общее кол-во шт]]*Таблица648[[#This Row],[Оптовая цена USD за 1шт]],"")</f>
        <v/>
      </c>
      <c r="N537" s="49"/>
    </row>
    <row r="538" spans="1:14" ht="22.5" customHeight="1">
      <c r="A538" s="44" t="s">
        <v>21941</v>
      </c>
      <c r="B538" s="14">
        <v>8806182588044</v>
      </c>
      <c r="C538" s="50" t="s">
        <v>17188</v>
      </c>
      <c r="D538" s="46" t="s">
        <v>17189</v>
      </c>
      <c r="E538" s="16">
        <v>27500</v>
      </c>
      <c r="F538" s="15">
        <v>0.54</v>
      </c>
      <c r="G538" s="47">
        <v>36</v>
      </c>
      <c r="H538" s="55">
        <f>Таблица648[[#This Row],[Коэфициент стоимости]]*Таблица648[[#This Row],[Розничная цена KRW]]</f>
        <v>14850.000000000002</v>
      </c>
      <c r="I538" s="17" t="str">
        <f>IF($H$1="","Введите курс",Таблица648[[#This Row],[Оптовая цена KRW за 1шт]]/$H$1)</f>
        <v>Введите курс</v>
      </c>
      <c r="J538" s="48"/>
      <c r="K538" s="18">
        <f>Таблица648[[#This Row],[Заказ коробок ]]*Таблица648[[#This Row],[Кол-во шт в коробке]]</f>
        <v>0</v>
      </c>
      <c r="L538" s="54">
        <f>Таблица648[[#This Row],[Общее кол-во шт]]*Таблица648[[#This Row],[Оптовая цена KRW за 1шт]]</f>
        <v>0</v>
      </c>
      <c r="M538" s="19" t="str">
        <f>IFERROR(Таблица648[[#This Row],[Общее кол-во шт]]*Таблица648[[#This Row],[Оптовая цена USD за 1шт]],"")</f>
        <v/>
      </c>
      <c r="N538" s="49"/>
    </row>
    <row r="539" spans="1:14" ht="22.5" customHeight="1">
      <c r="A539" s="44" t="s">
        <v>21942</v>
      </c>
      <c r="B539" s="14">
        <v>8806182588051</v>
      </c>
      <c r="C539" s="50" t="s">
        <v>17190</v>
      </c>
      <c r="D539" s="46" t="s">
        <v>17191</v>
      </c>
      <c r="E539" s="16">
        <v>27500</v>
      </c>
      <c r="F539" s="15">
        <v>0.54</v>
      </c>
      <c r="G539" s="47">
        <v>36</v>
      </c>
      <c r="H539" s="55">
        <f>Таблица648[[#This Row],[Коэфициент стоимости]]*Таблица648[[#This Row],[Розничная цена KRW]]</f>
        <v>14850.000000000002</v>
      </c>
      <c r="I539" s="17" t="str">
        <f>IF($H$1="","Введите курс",Таблица648[[#This Row],[Оптовая цена KRW за 1шт]]/$H$1)</f>
        <v>Введите курс</v>
      </c>
      <c r="J539" s="48"/>
      <c r="K539" s="18">
        <f>Таблица648[[#This Row],[Заказ коробок ]]*Таблица648[[#This Row],[Кол-во шт в коробке]]</f>
        <v>0</v>
      </c>
      <c r="L539" s="54">
        <f>Таблица648[[#This Row],[Общее кол-во шт]]*Таблица648[[#This Row],[Оптовая цена KRW за 1шт]]</f>
        <v>0</v>
      </c>
      <c r="M539" s="19" t="str">
        <f>IFERROR(Таблица648[[#This Row],[Общее кол-во шт]]*Таблица648[[#This Row],[Оптовая цена USD за 1шт]],"")</f>
        <v/>
      </c>
      <c r="N539" s="49"/>
    </row>
    <row r="540" spans="1:14" ht="22.5" customHeight="1">
      <c r="A540" s="44" t="s">
        <v>21943</v>
      </c>
      <c r="B540" s="14">
        <v>8801051421569</v>
      </c>
      <c r="C540" s="50" t="s">
        <v>17192</v>
      </c>
      <c r="D540" s="46" t="s">
        <v>16785</v>
      </c>
      <c r="E540" s="16">
        <v>7700</v>
      </c>
      <c r="F540" s="15">
        <v>0.54</v>
      </c>
      <c r="G540" s="47">
        <v>288</v>
      </c>
      <c r="H540" s="55">
        <f>Таблица648[[#This Row],[Коэфициент стоимости]]*Таблица648[[#This Row],[Розничная цена KRW]]</f>
        <v>4158</v>
      </c>
      <c r="I540" s="17" t="str">
        <f>IF($H$1="","Введите курс",Таблица648[[#This Row],[Оптовая цена KRW за 1шт]]/$H$1)</f>
        <v>Введите курс</v>
      </c>
      <c r="J540" s="48"/>
      <c r="K540" s="18">
        <f>Таблица648[[#This Row],[Заказ коробок ]]*Таблица648[[#This Row],[Кол-во шт в коробке]]</f>
        <v>0</v>
      </c>
      <c r="L540" s="54">
        <f>Таблица648[[#This Row],[Общее кол-во шт]]*Таблица648[[#This Row],[Оптовая цена KRW за 1шт]]</f>
        <v>0</v>
      </c>
      <c r="M540" s="19" t="str">
        <f>IFERROR(Таблица648[[#This Row],[Общее кол-во шт]]*Таблица648[[#This Row],[Оптовая цена USD за 1шт]],"")</f>
        <v/>
      </c>
      <c r="N540" s="49"/>
    </row>
    <row r="541" spans="1:14" ht="22.5" customHeight="1">
      <c r="A541" s="44" t="s">
        <v>21944</v>
      </c>
      <c r="B541" s="14">
        <v>8801051421552</v>
      </c>
      <c r="C541" s="50" t="s">
        <v>17193</v>
      </c>
      <c r="D541" s="46" t="s">
        <v>16787</v>
      </c>
      <c r="E541" s="16">
        <v>7700</v>
      </c>
      <c r="F541" s="15">
        <v>0.54</v>
      </c>
      <c r="G541" s="47">
        <v>288</v>
      </c>
      <c r="H541" s="55">
        <f>Таблица648[[#This Row],[Коэфициент стоимости]]*Таблица648[[#This Row],[Розничная цена KRW]]</f>
        <v>4158</v>
      </c>
      <c r="I541" s="17" t="str">
        <f>IF($H$1="","Введите курс",Таблица648[[#This Row],[Оптовая цена KRW за 1шт]]/$H$1)</f>
        <v>Введите курс</v>
      </c>
      <c r="J541" s="48"/>
      <c r="K541" s="18">
        <f>Таблица648[[#This Row],[Заказ коробок ]]*Таблица648[[#This Row],[Кол-во шт в коробке]]</f>
        <v>0</v>
      </c>
      <c r="L541" s="54">
        <f>Таблица648[[#This Row],[Общее кол-во шт]]*Таблица648[[#This Row],[Оптовая цена KRW за 1шт]]</f>
        <v>0</v>
      </c>
      <c r="M541" s="19" t="str">
        <f>IFERROR(Таблица648[[#This Row],[Общее кол-во шт]]*Таблица648[[#This Row],[Оптовая цена USD за 1шт]],"")</f>
        <v/>
      </c>
      <c r="N541" s="49"/>
    </row>
    <row r="542" spans="1:14" ht="22.5" customHeight="1">
      <c r="A542" s="44" t="s">
        <v>21945</v>
      </c>
      <c r="B542" s="14">
        <v>8801051421545</v>
      </c>
      <c r="C542" s="50" t="s">
        <v>17194</v>
      </c>
      <c r="D542" s="46" t="s">
        <v>17195</v>
      </c>
      <c r="E542" s="16">
        <v>4900</v>
      </c>
      <c r="F542" s="15">
        <v>0.54</v>
      </c>
      <c r="G542" s="47">
        <v>192</v>
      </c>
      <c r="H542" s="55">
        <f>Таблица648[[#This Row],[Коэфициент стоимости]]*Таблица648[[#This Row],[Розничная цена KRW]]</f>
        <v>2646</v>
      </c>
      <c r="I542" s="17" t="str">
        <f>IF($H$1="","Введите курс",Таблица648[[#This Row],[Оптовая цена KRW за 1шт]]/$H$1)</f>
        <v>Введите курс</v>
      </c>
      <c r="J542" s="48"/>
      <c r="K542" s="18">
        <f>Таблица648[[#This Row],[Заказ коробок ]]*Таблица648[[#This Row],[Кол-во шт в коробке]]</f>
        <v>0</v>
      </c>
      <c r="L542" s="54">
        <f>Таблица648[[#This Row],[Общее кол-во шт]]*Таблица648[[#This Row],[Оптовая цена KRW за 1шт]]</f>
        <v>0</v>
      </c>
      <c r="M542" s="19" t="str">
        <f>IFERROR(Таблица648[[#This Row],[Общее кол-во шт]]*Таблица648[[#This Row],[Оптовая цена USD за 1шт]],"")</f>
        <v/>
      </c>
      <c r="N542" s="49"/>
    </row>
    <row r="543" spans="1:14" ht="22.5" customHeight="1">
      <c r="A543" s="44" t="s">
        <v>21946</v>
      </c>
      <c r="B543" s="14">
        <v>8801051421538</v>
      </c>
      <c r="C543" s="50" t="s">
        <v>17196</v>
      </c>
      <c r="D543" s="46" t="s">
        <v>16783</v>
      </c>
      <c r="E543" s="16">
        <v>4900</v>
      </c>
      <c r="F543" s="15">
        <v>0.54</v>
      </c>
      <c r="G543" s="47">
        <v>192</v>
      </c>
      <c r="H543" s="55">
        <f>Таблица648[[#This Row],[Коэфициент стоимости]]*Таблица648[[#This Row],[Розничная цена KRW]]</f>
        <v>2646</v>
      </c>
      <c r="I543" s="17" t="str">
        <f>IF($H$1="","Введите курс",Таблица648[[#This Row],[Оптовая цена KRW за 1шт]]/$H$1)</f>
        <v>Введите курс</v>
      </c>
      <c r="J543" s="48"/>
      <c r="K543" s="18">
        <f>Таблица648[[#This Row],[Заказ коробок ]]*Таблица648[[#This Row],[Кол-во шт в коробке]]</f>
        <v>0</v>
      </c>
      <c r="L543" s="54">
        <f>Таблица648[[#This Row],[Общее кол-во шт]]*Таблица648[[#This Row],[Оптовая цена KRW за 1шт]]</f>
        <v>0</v>
      </c>
      <c r="M543" s="19" t="str">
        <f>IFERROR(Таблица648[[#This Row],[Общее кол-во шт]]*Таблица648[[#This Row],[Оптовая цена USD за 1шт]],"")</f>
        <v/>
      </c>
      <c r="N543" s="49"/>
    </row>
    <row r="544" spans="1:14" ht="22.5" customHeight="1">
      <c r="A544" s="44" t="s">
        <v>21947</v>
      </c>
      <c r="B544" s="14">
        <v>8801051421521</v>
      </c>
      <c r="C544" s="50" t="s">
        <v>17197</v>
      </c>
      <c r="D544" s="46" t="s">
        <v>17198</v>
      </c>
      <c r="E544" s="16">
        <v>5500</v>
      </c>
      <c r="F544" s="15">
        <v>0.54</v>
      </c>
      <c r="G544" s="47">
        <v>192</v>
      </c>
      <c r="H544" s="55">
        <f>Таблица648[[#This Row],[Коэфициент стоимости]]*Таблица648[[#This Row],[Розничная цена KRW]]</f>
        <v>2970</v>
      </c>
      <c r="I544" s="17" t="str">
        <f>IF($H$1="","Введите курс",Таблица648[[#This Row],[Оптовая цена KRW за 1шт]]/$H$1)</f>
        <v>Введите курс</v>
      </c>
      <c r="J544" s="48"/>
      <c r="K544" s="18">
        <f>Таблица648[[#This Row],[Заказ коробок ]]*Таблица648[[#This Row],[Кол-во шт в коробке]]</f>
        <v>0</v>
      </c>
      <c r="L544" s="54">
        <f>Таблица648[[#This Row],[Общее кол-во шт]]*Таблица648[[#This Row],[Оптовая цена KRW за 1шт]]</f>
        <v>0</v>
      </c>
      <c r="M544" s="19" t="str">
        <f>IFERROR(Таблица648[[#This Row],[Общее кол-во шт]]*Таблица648[[#This Row],[Оптовая цена USD за 1шт]],"")</f>
        <v/>
      </c>
      <c r="N544" s="49"/>
    </row>
    <row r="545" spans="1:14" ht="22.5" customHeight="1">
      <c r="A545" s="44" t="s">
        <v>21948</v>
      </c>
      <c r="B545" s="14">
        <v>8801051421514</v>
      </c>
      <c r="C545" s="50" t="s">
        <v>17199</v>
      </c>
      <c r="D545" s="46" t="s">
        <v>17200</v>
      </c>
      <c r="E545" s="16">
        <v>12000</v>
      </c>
      <c r="F545" s="15">
        <v>0.54</v>
      </c>
      <c r="G545" s="47">
        <v>120</v>
      </c>
      <c r="H545" s="55">
        <f>Таблица648[[#This Row],[Коэфициент стоимости]]*Таблица648[[#This Row],[Розничная цена KRW]]</f>
        <v>6480</v>
      </c>
      <c r="I545" s="17" t="str">
        <f>IF($H$1="","Введите курс",Таблица648[[#This Row],[Оптовая цена KRW за 1шт]]/$H$1)</f>
        <v>Введите курс</v>
      </c>
      <c r="J545" s="48"/>
      <c r="K545" s="18">
        <f>Таблица648[[#This Row],[Заказ коробок ]]*Таблица648[[#This Row],[Кол-во шт в коробке]]</f>
        <v>0</v>
      </c>
      <c r="L545" s="54">
        <f>Таблица648[[#This Row],[Общее кол-во шт]]*Таблица648[[#This Row],[Оптовая цена KRW за 1шт]]</f>
        <v>0</v>
      </c>
      <c r="M545" s="19" t="str">
        <f>IFERROR(Таблица648[[#This Row],[Общее кол-во шт]]*Таблица648[[#This Row],[Оптовая цена USD за 1шт]],"")</f>
        <v/>
      </c>
      <c r="N545" s="49"/>
    </row>
    <row r="546" spans="1:14" ht="22.5" customHeight="1">
      <c r="A546" s="44" t="s">
        <v>21949</v>
      </c>
      <c r="B546" s="14">
        <v>8801051421507</v>
      </c>
      <c r="C546" s="50" t="s">
        <v>17201</v>
      </c>
      <c r="D546" s="46" t="s">
        <v>17202</v>
      </c>
      <c r="E546" s="16">
        <v>12000</v>
      </c>
      <c r="F546" s="15">
        <v>0.54</v>
      </c>
      <c r="G546" s="47">
        <v>120</v>
      </c>
      <c r="H546" s="55">
        <f>Таблица648[[#This Row],[Коэфициент стоимости]]*Таблица648[[#This Row],[Розничная цена KRW]]</f>
        <v>6480</v>
      </c>
      <c r="I546" s="17" t="str">
        <f>IF($H$1="","Введите курс",Таблица648[[#This Row],[Оптовая цена KRW за 1шт]]/$H$1)</f>
        <v>Введите курс</v>
      </c>
      <c r="J546" s="48"/>
      <c r="K546" s="18">
        <f>Таблица648[[#This Row],[Заказ коробок ]]*Таблица648[[#This Row],[Кол-во шт в коробке]]</f>
        <v>0</v>
      </c>
      <c r="L546" s="54">
        <f>Таблица648[[#This Row],[Общее кол-во шт]]*Таблица648[[#This Row],[Оптовая цена KRW за 1шт]]</f>
        <v>0</v>
      </c>
      <c r="M546" s="19" t="str">
        <f>IFERROR(Таблица648[[#This Row],[Общее кол-во шт]]*Таблица648[[#This Row],[Оптовая цена USD за 1шт]],"")</f>
        <v/>
      </c>
      <c r="N546" s="49"/>
    </row>
    <row r="547" spans="1:14" ht="22.5" customHeight="1">
      <c r="A547" s="44" t="s">
        <v>21950</v>
      </c>
      <c r="B547" s="14">
        <v>8801051421491</v>
      </c>
      <c r="C547" s="50" t="s">
        <v>17203</v>
      </c>
      <c r="D547" s="46" t="s">
        <v>17204</v>
      </c>
      <c r="E547" s="16">
        <v>12000</v>
      </c>
      <c r="F547" s="15">
        <v>0.54</v>
      </c>
      <c r="G547" s="47">
        <v>120</v>
      </c>
      <c r="H547" s="55">
        <f>Таблица648[[#This Row],[Коэфициент стоимости]]*Таблица648[[#This Row],[Розничная цена KRW]]</f>
        <v>6480</v>
      </c>
      <c r="I547" s="17" t="str">
        <f>IF($H$1="","Введите курс",Таблица648[[#This Row],[Оптовая цена KRW за 1шт]]/$H$1)</f>
        <v>Введите курс</v>
      </c>
      <c r="J547" s="48"/>
      <c r="K547" s="18">
        <f>Таблица648[[#This Row],[Заказ коробок ]]*Таблица648[[#This Row],[Кол-во шт в коробке]]</f>
        <v>0</v>
      </c>
      <c r="L547" s="54">
        <f>Таблица648[[#This Row],[Общее кол-во шт]]*Таблица648[[#This Row],[Оптовая цена KRW за 1шт]]</f>
        <v>0</v>
      </c>
      <c r="M547" s="19" t="str">
        <f>IFERROR(Таблица648[[#This Row],[Общее кол-во шт]]*Таблица648[[#This Row],[Оптовая цена USD за 1шт]],"")</f>
        <v/>
      </c>
      <c r="N547" s="49"/>
    </row>
    <row r="548" spans="1:14" ht="22.5" customHeight="1">
      <c r="A548" s="44" t="s">
        <v>21951</v>
      </c>
      <c r="B548" s="14">
        <v>8801051421484</v>
      </c>
      <c r="C548" s="50" t="s">
        <v>17205</v>
      </c>
      <c r="D548" s="46" t="s">
        <v>17206</v>
      </c>
      <c r="E548" s="16">
        <v>12000</v>
      </c>
      <c r="F548" s="15">
        <v>0.54</v>
      </c>
      <c r="G548" s="47">
        <v>120</v>
      </c>
      <c r="H548" s="55">
        <f>Таблица648[[#This Row],[Коэфициент стоимости]]*Таблица648[[#This Row],[Розничная цена KRW]]</f>
        <v>6480</v>
      </c>
      <c r="I548" s="17" t="str">
        <f>IF($H$1="","Введите курс",Таблица648[[#This Row],[Оптовая цена KRW за 1шт]]/$H$1)</f>
        <v>Введите курс</v>
      </c>
      <c r="J548" s="48"/>
      <c r="K548" s="18">
        <f>Таблица648[[#This Row],[Заказ коробок ]]*Таблица648[[#This Row],[Кол-во шт в коробке]]</f>
        <v>0</v>
      </c>
      <c r="L548" s="54">
        <f>Таблица648[[#This Row],[Общее кол-во шт]]*Таблица648[[#This Row],[Оптовая цена KRW за 1шт]]</f>
        <v>0</v>
      </c>
      <c r="M548" s="19" t="str">
        <f>IFERROR(Таблица648[[#This Row],[Общее кол-во шт]]*Таблица648[[#This Row],[Оптовая цена USD за 1шт]],"")</f>
        <v/>
      </c>
      <c r="N548" s="49"/>
    </row>
    <row r="549" spans="1:14" ht="22.5" customHeight="1">
      <c r="A549" s="44" t="s">
        <v>21952</v>
      </c>
      <c r="B549" s="14">
        <v>8801051421477</v>
      </c>
      <c r="C549" s="50" t="s">
        <v>17207</v>
      </c>
      <c r="D549" s="46" t="s">
        <v>17208</v>
      </c>
      <c r="E549" s="16">
        <v>12000</v>
      </c>
      <c r="F549" s="15">
        <v>0.54</v>
      </c>
      <c r="G549" s="47">
        <v>120</v>
      </c>
      <c r="H549" s="55">
        <f>Таблица648[[#This Row],[Коэфициент стоимости]]*Таблица648[[#This Row],[Розничная цена KRW]]</f>
        <v>6480</v>
      </c>
      <c r="I549" s="17" t="str">
        <f>IF($H$1="","Введите курс",Таблица648[[#This Row],[Оптовая цена KRW за 1шт]]/$H$1)</f>
        <v>Введите курс</v>
      </c>
      <c r="J549" s="48"/>
      <c r="K549" s="18">
        <f>Таблица648[[#This Row],[Заказ коробок ]]*Таблица648[[#This Row],[Кол-во шт в коробке]]</f>
        <v>0</v>
      </c>
      <c r="L549" s="54">
        <f>Таблица648[[#This Row],[Общее кол-во шт]]*Таблица648[[#This Row],[Оптовая цена KRW за 1шт]]</f>
        <v>0</v>
      </c>
      <c r="M549" s="19" t="str">
        <f>IFERROR(Таблица648[[#This Row],[Общее кол-во шт]]*Таблица648[[#This Row],[Оптовая цена USD за 1шт]],"")</f>
        <v/>
      </c>
      <c r="N549" s="49"/>
    </row>
    <row r="550" spans="1:14" ht="22.5" customHeight="1">
      <c r="A550" s="44" t="s">
        <v>21953</v>
      </c>
      <c r="B550" s="14">
        <v>8801051421460</v>
      </c>
      <c r="C550" s="50" t="s">
        <v>17209</v>
      </c>
      <c r="D550" s="46" t="s">
        <v>17210</v>
      </c>
      <c r="E550" s="16">
        <v>12000</v>
      </c>
      <c r="F550" s="15">
        <v>0.54</v>
      </c>
      <c r="G550" s="47">
        <v>120</v>
      </c>
      <c r="H550" s="55">
        <f>Таблица648[[#This Row],[Коэфициент стоимости]]*Таблица648[[#This Row],[Розничная цена KRW]]</f>
        <v>6480</v>
      </c>
      <c r="I550" s="17" t="str">
        <f>IF($H$1="","Введите курс",Таблица648[[#This Row],[Оптовая цена KRW за 1шт]]/$H$1)</f>
        <v>Введите курс</v>
      </c>
      <c r="J550" s="48"/>
      <c r="K550" s="18">
        <f>Таблица648[[#This Row],[Заказ коробок ]]*Таблица648[[#This Row],[Кол-во шт в коробке]]</f>
        <v>0</v>
      </c>
      <c r="L550" s="54">
        <f>Таблица648[[#This Row],[Общее кол-во шт]]*Таблица648[[#This Row],[Оптовая цена KRW за 1шт]]</f>
        <v>0</v>
      </c>
      <c r="M550" s="19" t="str">
        <f>IFERROR(Таблица648[[#This Row],[Общее кол-во шт]]*Таблица648[[#This Row],[Оптовая цена USD за 1шт]],"")</f>
        <v/>
      </c>
      <c r="N550" s="49"/>
    </row>
    <row r="551" spans="1:14" ht="22.5" customHeight="1">
      <c r="A551" s="44" t="s">
        <v>21954</v>
      </c>
      <c r="B551" s="14">
        <v>8801051421453</v>
      </c>
      <c r="C551" s="50" t="s">
        <v>17211</v>
      </c>
      <c r="D551" s="46" t="s">
        <v>17212</v>
      </c>
      <c r="E551" s="16">
        <v>12000</v>
      </c>
      <c r="F551" s="15">
        <v>0.54</v>
      </c>
      <c r="G551" s="47">
        <v>120</v>
      </c>
      <c r="H551" s="55">
        <f>Таблица648[[#This Row],[Коэфициент стоимости]]*Таблица648[[#This Row],[Розничная цена KRW]]</f>
        <v>6480</v>
      </c>
      <c r="I551" s="17" t="str">
        <f>IF($H$1="","Введите курс",Таблица648[[#This Row],[Оптовая цена KRW за 1шт]]/$H$1)</f>
        <v>Введите курс</v>
      </c>
      <c r="J551" s="48"/>
      <c r="K551" s="18">
        <f>Таблица648[[#This Row],[Заказ коробок ]]*Таблица648[[#This Row],[Кол-во шт в коробке]]</f>
        <v>0</v>
      </c>
      <c r="L551" s="54">
        <f>Таблица648[[#This Row],[Общее кол-во шт]]*Таблица648[[#This Row],[Оптовая цена KRW за 1шт]]</f>
        <v>0</v>
      </c>
      <c r="M551" s="19" t="str">
        <f>IFERROR(Таблица648[[#This Row],[Общее кол-во шт]]*Таблица648[[#This Row],[Оптовая цена USD за 1шт]],"")</f>
        <v/>
      </c>
      <c r="N551" s="49"/>
    </row>
    <row r="552" spans="1:14" ht="22.5" customHeight="1">
      <c r="A552" s="44" t="s">
        <v>21955</v>
      </c>
      <c r="B552" s="14">
        <v>8801051421446</v>
      </c>
      <c r="C552" s="50" t="s">
        <v>17213</v>
      </c>
      <c r="D552" s="46" t="s">
        <v>17214</v>
      </c>
      <c r="E552" s="16">
        <v>12000</v>
      </c>
      <c r="F552" s="15">
        <v>0.54</v>
      </c>
      <c r="G552" s="47">
        <v>120</v>
      </c>
      <c r="H552" s="55">
        <f>Таблица648[[#This Row],[Коэфициент стоимости]]*Таблица648[[#This Row],[Розничная цена KRW]]</f>
        <v>6480</v>
      </c>
      <c r="I552" s="17" t="str">
        <f>IF($H$1="","Введите курс",Таблица648[[#This Row],[Оптовая цена KRW за 1шт]]/$H$1)</f>
        <v>Введите курс</v>
      </c>
      <c r="J552" s="48"/>
      <c r="K552" s="18">
        <f>Таблица648[[#This Row],[Заказ коробок ]]*Таблица648[[#This Row],[Кол-во шт в коробке]]</f>
        <v>0</v>
      </c>
      <c r="L552" s="54">
        <f>Таблица648[[#This Row],[Общее кол-во шт]]*Таблица648[[#This Row],[Оптовая цена KRW за 1шт]]</f>
        <v>0</v>
      </c>
      <c r="M552" s="19" t="str">
        <f>IFERROR(Таблица648[[#This Row],[Общее кол-во шт]]*Таблица648[[#This Row],[Оптовая цена USD за 1шт]],"")</f>
        <v/>
      </c>
      <c r="N552" s="49"/>
    </row>
    <row r="553" spans="1:14" ht="22.5" customHeight="1">
      <c r="A553" s="44" t="s">
        <v>21956</v>
      </c>
      <c r="B553" s="14">
        <v>8801051421279</v>
      </c>
      <c r="C553" s="50" t="s">
        <v>17215</v>
      </c>
      <c r="D553" s="46" t="s">
        <v>17216</v>
      </c>
      <c r="E553" s="16">
        <v>13000</v>
      </c>
      <c r="F553" s="15">
        <v>0.54</v>
      </c>
      <c r="G553" s="47">
        <v>288</v>
      </c>
      <c r="H553" s="55">
        <f>Таблица648[[#This Row],[Коэфициент стоимости]]*Таблица648[[#This Row],[Розничная цена KRW]]</f>
        <v>7020.0000000000009</v>
      </c>
      <c r="I553" s="17" t="str">
        <f>IF($H$1="","Введите курс",Таблица648[[#This Row],[Оптовая цена KRW за 1шт]]/$H$1)</f>
        <v>Введите курс</v>
      </c>
      <c r="J553" s="48"/>
      <c r="K553" s="18">
        <f>Таблица648[[#This Row],[Заказ коробок ]]*Таблица648[[#This Row],[Кол-во шт в коробке]]</f>
        <v>0</v>
      </c>
      <c r="L553" s="54">
        <f>Таблица648[[#This Row],[Общее кол-во шт]]*Таблица648[[#This Row],[Оптовая цена KRW за 1шт]]</f>
        <v>0</v>
      </c>
      <c r="M553" s="19" t="str">
        <f>IFERROR(Таблица648[[#This Row],[Общее кол-во шт]]*Таблица648[[#This Row],[Оптовая цена USD за 1шт]],"")</f>
        <v/>
      </c>
      <c r="N553" s="49"/>
    </row>
    <row r="554" spans="1:14" ht="22.5" customHeight="1">
      <c r="A554" s="44" t="s">
        <v>21957</v>
      </c>
      <c r="B554" s="14">
        <v>8801051421262</v>
      </c>
      <c r="C554" s="50" t="s">
        <v>17217</v>
      </c>
      <c r="D554" s="46" t="s">
        <v>17218</v>
      </c>
      <c r="E554" s="16">
        <v>13000</v>
      </c>
      <c r="F554" s="15">
        <v>0.54</v>
      </c>
      <c r="G554" s="47">
        <v>288</v>
      </c>
      <c r="H554" s="55">
        <f>Таблица648[[#This Row],[Коэфициент стоимости]]*Таблица648[[#This Row],[Розничная цена KRW]]</f>
        <v>7020.0000000000009</v>
      </c>
      <c r="I554" s="17" t="str">
        <f>IF($H$1="","Введите курс",Таблица648[[#This Row],[Оптовая цена KRW за 1шт]]/$H$1)</f>
        <v>Введите курс</v>
      </c>
      <c r="J554" s="48"/>
      <c r="K554" s="18">
        <f>Таблица648[[#This Row],[Заказ коробок ]]*Таблица648[[#This Row],[Кол-во шт в коробке]]</f>
        <v>0</v>
      </c>
      <c r="L554" s="54">
        <f>Таблица648[[#This Row],[Общее кол-во шт]]*Таблица648[[#This Row],[Оптовая цена KRW за 1шт]]</f>
        <v>0</v>
      </c>
      <c r="M554" s="19" t="str">
        <f>IFERROR(Таблица648[[#This Row],[Общее кол-во шт]]*Таблица648[[#This Row],[Оптовая цена USD за 1шт]],"")</f>
        <v/>
      </c>
      <c r="N554" s="49"/>
    </row>
    <row r="555" spans="1:14" ht="22.5" customHeight="1">
      <c r="A555" s="44" t="s">
        <v>21958</v>
      </c>
      <c r="B555" s="14">
        <v>8801051421255</v>
      </c>
      <c r="C555" s="50" t="s">
        <v>17219</v>
      </c>
      <c r="D555" s="46" t="s">
        <v>17220</v>
      </c>
      <c r="E555" s="16">
        <v>13000</v>
      </c>
      <c r="F555" s="15">
        <v>0.54</v>
      </c>
      <c r="G555" s="47">
        <v>288</v>
      </c>
      <c r="H555" s="55">
        <f>Таблица648[[#This Row],[Коэфициент стоимости]]*Таблица648[[#This Row],[Розничная цена KRW]]</f>
        <v>7020.0000000000009</v>
      </c>
      <c r="I555" s="17" t="str">
        <f>IF($H$1="","Введите курс",Таблица648[[#This Row],[Оптовая цена KRW за 1шт]]/$H$1)</f>
        <v>Введите курс</v>
      </c>
      <c r="J555" s="48"/>
      <c r="K555" s="18">
        <f>Таблица648[[#This Row],[Заказ коробок ]]*Таблица648[[#This Row],[Кол-во шт в коробке]]</f>
        <v>0</v>
      </c>
      <c r="L555" s="54">
        <f>Таблица648[[#This Row],[Общее кол-во шт]]*Таблица648[[#This Row],[Оптовая цена KRW за 1шт]]</f>
        <v>0</v>
      </c>
      <c r="M555" s="19" t="str">
        <f>IFERROR(Таблица648[[#This Row],[Общее кол-во шт]]*Таблица648[[#This Row],[Оптовая цена USD за 1шт]],"")</f>
        <v/>
      </c>
      <c r="N555" s="49"/>
    </row>
    <row r="556" spans="1:14" ht="22.5" customHeight="1">
      <c r="A556" s="44" t="s">
        <v>21959</v>
      </c>
      <c r="B556" s="14">
        <v>8801051421248</v>
      </c>
      <c r="C556" s="50" t="s">
        <v>17221</v>
      </c>
      <c r="D556" s="46" t="s">
        <v>17222</v>
      </c>
      <c r="E556" s="16">
        <v>13000</v>
      </c>
      <c r="F556" s="15">
        <v>0.54</v>
      </c>
      <c r="G556" s="47">
        <v>288</v>
      </c>
      <c r="H556" s="55">
        <f>Таблица648[[#This Row],[Коэфициент стоимости]]*Таблица648[[#This Row],[Розничная цена KRW]]</f>
        <v>7020.0000000000009</v>
      </c>
      <c r="I556" s="17" t="str">
        <f>IF($H$1="","Введите курс",Таблица648[[#This Row],[Оптовая цена KRW за 1шт]]/$H$1)</f>
        <v>Введите курс</v>
      </c>
      <c r="J556" s="48"/>
      <c r="K556" s="18">
        <f>Таблица648[[#This Row],[Заказ коробок ]]*Таблица648[[#This Row],[Кол-во шт в коробке]]</f>
        <v>0</v>
      </c>
      <c r="L556" s="54">
        <f>Таблица648[[#This Row],[Общее кол-во шт]]*Таблица648[[#This Row],[Оптовая цена KRW за 1шт]]</f>
        <v>0</v>
      </c>
      <c r="M556" s="19" t="str">
        <f>IFERROR(Таблица648[[#This Row],[Общее кол-во шт]]*Таблица648[[#This Row],[Оптовая цена USD за 1шт]],"")</f>
        <v/>
      </c>
      <c r="N556" s="49"/>
    </row>
    <row r="557" spans="1:14" ht="22.5" customHeight="1">
      <c r="A557" s="44" t="s">
        <v>21960</v>
      </c>
      <c r="B557" s="14">
        <v>8801051421231</v>
      </c>
      <c r="C557" s="50" t="s">
        <v>17223</v>
      </c>
      <c r="D557" s="46" t="s">
        <v>17224</v>
      </c>
      <c r="E557" s="16">
        <v>13000</v>
      </c>
      <c r="F557" s="15">
        <v>0.54</v>
      </c>
      <c r="G557" s="47">
        <v>288</v>
      </c>
      <c r="H557" s="55">
        <f>Таблица648[[#This Row],[Коэфициент стоимости]]*Таблица648[[#This Row],[Розничная цена KRW]]</f>
        <v>7020.0000000000009</v>
      </c>
      <c r="I557" s="17" t="str">
        <f>IF($H$1="","Введите курс",Таблица648[[#This Row],[Оптовая цена KRW за 1шт]]/$H$1)</f>
        <v>Введите курс</v>
      </c>
      <c r="J557" s="48"/>
      <c r="K557" s="18">
        <f>Таблица648[[#This Row],[Заказ коробок ]]*Таблица648[[#This Row],[Кол-во шт в коробке]]</f>
        <v>0</v>
      </c>
      <c r="L557" s="54">
        <f>Таблица648[[#This Row],[Общее кол-во шт]]*Таблица648[[#This Row],[Оптовая цена KRW за 1шт]]</f>
        <v>0</v>
      </c>
      <c r="M557" s="19" t="str">
        <f>IFERROR(Таблица648[[#This Row],[Общее кол-во шт]]*Таблица648[[#This Row],[Оптовая цена USD за 1шт]],"")</f>
        <v/>
      </c>
      <c r="N557" s="49"/>
    </row>
    <row r="558" spans="1:14" ht="22.5" customHeight="1">
      <c r="A558" s="44" t="s">
        <v>21961</v>
      </c>
      <c r="B558" s="14">
        <v>8801051420555</v>
      </c>
      <c r="C558" s="50" t="s">
        <v>17225</v>
      </c>
      <c r="D558" s="46" t="s">
        <v>17226</v>
      </c>
      <c r="E558" s="16">
        <v>29000</v>
      </c>
      <c r="F558" s="15">
        <v>0.54</v>
      </c>
      <c r="G558" s="47">
        <v>36</v>
      </c>
      <c r="H558" s="55">
        <f>Таблица648[[#This Row],[Коэфициент стоимости]]*Таблица648[[#This Row],[Розничная цена KRW]]</f>
        <v>15660.000000000002</v>
      </c>
      <c r="I558" s="17" t="str">
        <f>IF($H$1="","Введите курс",Таблица648[[#This Row],[Оптовая цена KRW за 1шт]]/$H$1)</f>
        <v>Введите курс</v>
      </c>
      <c r="J558" s="48"/>
      <c r="K558" s="18">
        <f>Таблица648[[#This Row],[Заказ коробок ]]*Таблица648[[#This Row],[Кол-во шт в коробке]]</f>
        <v>0</v>
      </c>
      <c r="L558" s="54">
        <f>Таблица648[[#This Row],[Общее кол-во шт]]*Таблица648[[#This Row],[Оптовая цена KRW за 1шт]]</f>
        <v>0</v>
      </c>
      <c r="M558" s="19" t="str">
        <f>IFERROR(Таблица648[[#This Row],[Общее кол-во шт]]*Таблица648[[#This Row],[Оптовая цена USD за 1шт]],"")</f>
        <v/>
      </c>
      <c r="N558" s="49"/>
    </row>
    <row r="559" spans="1:14" ht="22.5" customHeight="1">
      <c r="A559" s="44" t="s">
        <v>21962</v>
      </c>
      <c r="B559" s="14">
        <v>8801051420562</v>
      </c>
      <c r="C559" s="50" t="s">
        <v>17227</v>
      </c>
      <c r="D559" s="46" t="s">
        <v>17228</v>
      </c>
      <c r="E559" s="16">
        <v>29000</v>
      </c>
      <c r="F559" s="15">
        <v>0.54</v>
      </c>
      <c r="G559" s="47">
        <v>36</v>
      </c>
      <c r="H559" s="55">
        <f>Таблица648[[#This Row],[Коэфициент стоимости]]*Таблица648[[#This Row],[Розничная цена KRW]]</f>
        <v>15660.000000000002</v>
      </c>
      <c r="I559" s="17" t="str">
        <f>IF($H$1="","Введите курс",Таблица648[[#This Row],[Оптовая цена KRW за 1шт]]/$H$1)</f>
        <v>Введите курс</v>
      </c>
      <c r="J559" s="48"/>
      <c r="K559" s="18">
        <f>Таблица648[[#This Row],[Заказ коробок ]]*Таблица648[[#This Row],[Кол-во шт в коробке]]</f>
        <v>0</v>
      </c>
      <c r="L559" s="54">
        <f>Таблица648[[#This Row],[Общее кол-во шт]]*Таблица648[[#This Row],[Оптовая цена KRW за 1шт]]</f>
        <v>0</v>
      </c>
      <c r="M559" s="19" t="str">
        <f>IFERROR(Таблица648[[#This Row],[Общее кол-во шт]]*Таблица648[[#This Row],[Оптовая цена USD за 1шт]],"")</f>
        <v/>
      </c>
      <c r="N559" s="49"/>
    </row>
    <row r="560" spans="1:14" ht="22.5" customHeight="1">
      <c r="A560" s="44" t="s">
        <v>21963</v>
      </c>
      <c r="B560" s="14">
        <v>8801051420579</v>
      </c>
      <c r="C560" s="50" t="s">
        <v>17229</v>
      </c>
      <c r="D560" s="46" t="s">
        <v>17230</v>
      </c>
      <c r="E560" s="16">
        <v>29000</v>
      </c>
      <c r="F560" s="15">
        <v>0.54</v>
      </c>
      <c r="G560" s="47">
        <v>36</v>
      </c>
      <c r="H560" s="55">
        <f>Таблица648[[#This Row],[Коэфициент стоимости]]*Таблица648[[#This Row],[Розничная цена KRW]]</f>
        <v>15660.000000000002</v>
      </c>
      <c r="I560" s="17" t="str">
        <f>IF($H$1="","Введите курс",Таблица648[[#This Row],[Оптовая цена KRW за 1шт]]/$H$1)</f>
        <v>Введите курс</v>
      </c>
      <c r="J560" s="48"/>
      <c r="K560" s="18">
        <f>Таблица648[[#This Row],[Заказ коробок ]]*Таблица648[[#This Row],[Кол-во шт в коробке]]</f>
        <v>0</v>
      </c>
      <c r="L560" s="54">
        <f>Таблица648[[#This Row],[Общее кол-во шт]]*Таблица648[[#This Row],[Оптовая цена KRW за 1шт]]</f>
        <v>0</v>
      </c>
      <c r="M560" s="19" t="str">
        <f>IFERROR(Таблица648[[#This Row],[Общее кол-во шт]]*Таблица648[[#This Row],[Оптовая цена USD за 1шт]],"")</f>
        <v/>
      </c>
      <c r="N560" s="49"/>
    </row>
    <row r="561" spans="1:14" ht="22.5" customHeight="1">
      <c r="A561" s="44" t="s">
        <v>21964</v>
      </c>
      <c r="B561" s="14">
        <v>8806182586828</v>
      </c>
      <c r="C561" s="50" t="s">
        <v>17231</v>
      </c>
      <c r="D561" s="46" t="s">
        <v>17232</v>
      </c>
      <c r="E561" s="16">
        <v>27500</v>
      </c>
      <c r="F561" s="15">
        <v>0.54</v>
      </c>
      <c r="G561" s="47">
        <v>36</v>
      </c>
      <c r="H561" s="55">
        <f>Таблица648[[#This Row],[Коэфициент стоимости]]*Таблица648[[#This Row],[Розничная цена KRW]]</f>
        <v>14850.000000000002</v>
      </c>
      <c r="I561" s="17" t="str">
        <f>IF($H$1="","Введите курс",Таблица648[[#This Row],[Оптовая цена KRW за 1шт]]/$H$1)</f>
        <v>Введите курс</v>
      </c>
      <c r="J561" s="48"/>
      <c r="K561" s="18">
        <f>Таблица648[[#This Row],[Заказ коробок ]]*Таблица648[[#This Row],[Кол-во шт в коробке]]</f>
        <v>0</v>
      </c>
      <c r="L561" s="54">
        <f>Таблица648[[#This Row],[Общее кол-во шт]]*Таблица648[[#This Row],[Оптовая цена KRW за 1шт]]</f>
        <v>0</v>
      </c>
      <c r="M561" s="19" t="str">
        <f>IFERROR(Таблица648[[#This Row],[Общее кол-во шт]]*Таблица648[[#This Row],[Оптовая цена USD за 1шт]],"")</f>
        <v/>
      </c>
      <c r="N561" s="49"/>
    </row>
    <row r="562" spans="1:14" ht="22.5" customHeight="1">
      <c r="A562" s="44" t="s">
        <v>21965</v>
      </c>
      <c r="B562" s="14">
        <v>8801051423372</v>
      </c>
      <c r="C562" s="50" t="s">
        <v>17233</v>
      </c>
      <c r="D562" s="46" t="s">
        <v>17234</v>
      </c>
      <c r="E562" s="16">
        <v>29000</v>
      </c>
      <c r="F562" s="15">
        <v>0.54</v>
      </c>
      <c r="G562" s="47">
        <v>24</v>
      </c>
      <c r="H562" s="55">
        <f>Таблица648[[#This Row],[Коэфициент стоимости]]*Таблица648[[#This Row],[Розничная цена KRW]]</f>
        <v>15660.000000000002</v>
      </c>
      <c r="I562" s="17" t="str">
        <f>IF($H$1="","Введите курс",Таблица648[[#This Row],[Оптовая цена KRW за 1шт]]/$H$1)</f>
        <v>Введите курс</v>
      </c>
      <c r="J562" s="48"/>
      <c r="K562" s="18">
        <f>Таблица648[[#This Row],[Заказ коробок ]]*Таблица648[[#This Row],[Кол-во шт в коробке]]</f>
        <v>0</v>
      </c>
      <c r="L562" s="54">
        <f>Таблица648[[#This Row],[Общее кол-во шт]]*Таблица648[[#This Row],[Оптовая цена KRW за 1шт]]</f>
        <v>0</v>
      </c>
      <c r="M562" s="19" t="str">
        <f>IFERROR(Таблица648[[#This Row],[Общее кол-во шт]]*Таблица648[[#This Row],[Оптовая цена USD за 1шт]],"")</f>
        <v/>
      </c>
      <c r="N562" s="49"/>
    </row>
    <row r="563" spans="1:14" ht="22.5" customHeight="1">
      <c r="A563" s="44" t="s">
        <v>21966</v>
      </c>
      <c r="B563" s="14">
        <v>8806182589904</v>
      </c>
      <c r="C563" s="50" t="s">
        <v>21967</v>
      </c>
      <c r="D563" s="46" t="s">
        <v>24172</v>
      </c>
      <c r="E563" s="16">
        <v>22000</v>
      </c>
      <c r="F563" s="15">
        <v>0.54</v>
      </c>
      <c r="G563" s="47">
        <v>60</v>
      </c>
      <c r="H563" s="55">
        <f>Таблица648[[#This Row],[Коэфициент стоимости]]*Таблица648[[#This Row],[Розничная цена KRW]]</f>
        <v>11880</v>
      </c>
      <c r="I563" s="17" t="str">
        <f>IF($H$1="","Введите курс",Таблица648[[#This Row],[Оптовая цена KRW за 1шт]]/$H$1)</f>
        <v>Введите курс</v>
      </c>
      <c r="J563" s="48"/>
      <c r="K563" s="18">
        <f>Таблица648[[#This Row],[Заказ коробок ]]*Таблица648[[#This Row],[Кол-во шт в коробке]]</f>
        <v>0</v>
      </c>
      <c r="L563" s="54">
        <f>Таблица648[[#This Row],[Общее кол-во шт]]*Таблица648[[#This Row],[Оптовая цена KRW за 1шт]]</f>
        <v>0</v>
      </c>
      <c r="M563" s="19" t="str">
        <f>IFERROR(Таблица648[[#This Row],[Общее кол-во шт]]*Таблица648[[#This Row],[Оптовая цена USD за 1шт]],"")</f>
        <v/>
      </c>
      <c r="N563" s="49"/>
    </row>
    <row r="564" spans="1:14" ht="22.5" customHeight="1">
      <c r="A564" s="44" t="s">
        <v>21968</v>
      </c>
      <c r="B564" s="14">
        <v>8806182589911</v>
      </c>
      <c r="C564" s="50" t="s">
        <v>21969</v>
      </c>
      <c r="D564" s="46" t="s">
        <v>24173</v>
      </c>
      <c r="E564" s="16">
        <v>12000</v>
      </c>
      <c r="F564" s="15">
        <v>0.54</v>
      </c>
      <c r="G564" s="47">
        <v>40</v>
      </c>
      <c r="H564" s="55">
        <f>Таблица648[[#This Row],[Коэфициент стоимости]]*Таблица648[[#This Row],[Розничная цена KRW]]</f>
        <v>6480</v>
      </c>
      <c r="I564" s="17" t="str">
        <f>IF($H$1="","Введите курс",Таблица648[[#This Row],[Оптовая цена KRW за 1шт]]/$H$1)</f>
        <v>Введите курс</v>
      </c>
      <c r="J564" s="48"/>
      <c r="K564" s="18">
        <f>Таблица648[[#This Row],[Заказ коробок ]]*Таблица648[[#This Row],[Кол-во шт в коробке]]</f>
        <v>0</v>
      </c>
      <c r="L564" s="54">
        <f>Таблица648[[#This Row],[Общее кол-во шт]]*Таблица648[[#This Row],[Оптовая цена KRW за 1шт]]</f>
        <v>0</v>
      </c>
      <c r="M564" s="19" t="str">
        <f>IFERROR(Таблица648[[#This Row],[Общее кол-во шт]]*Таблица648[[#This Row],[Оптовая цена USD за 1шт]],"")</f>
        <v/>
      </c>
      <c r="N564" s="49"/>
    </row>
    <row r="565" spans="1:14" ht="22.5" customHeight="1">
      <c r="A565" s="44" t="s">
        <v>21970</v>
      </c>
      <c r="B565" s="14">
        <v>8806182589928</v>
      </c>
      <c r="C565" s="50" t="s">
        <v>21971</v>
      </c>
      <c r="D565" s="46" t="s">
        <v>24174</v>
      </c>
      <c r="E565" s="16">
        <v>26000</v>
      </c>
      <c r="F565" s="15">
        <v>0.54</v>
      </c>
      <c r="G565" s="47">
        <v>64</v>
      </c>
      <c r="H565" s="55">
        <f>Таблица648[[#This Row],[Коэфициент стоимости]]*Таблица648[[#This Row],[Розничная цена KRW]]</f>
        <v>14040.000000000002</v>
      </c>
      <c r="I565" s="17" t="str">
        <f>IF($H$1="","Введите курс",Таблица648[[#This Row],[Оптовая цена KRW за 1шт]]/$H$1)</f>
        <v>Введите курс</v>
      </c>
      <c r="J565" s="48"/>
      <c r="K565" s="18">
        <f>Таблица648[[#This Row],[Заказ коробок ]]*Таблица648[[#This Row],[Кол-во шт в коробке]]</f>
        <v>0</v>
      </c>
      <c r="L565" s="54">
        <f>Таблица648[[#This Row],[Общее кол-во шт]]*Таблица648[[#This Row],[Оптовая цена KRW за 1шт]]</f>
        <v>0</v>
      </c>
      <c r="M565" s="19" t="str">
        <f>IFERROR(Таблица648[[#This Row],[Общее кол-во шт]]*Таблица648[[#This Row],[Оптовая цена USD за 1шт]],"")</f>
        <v/>
      </c>
      <c r="N565" s="49"/>
    </row>
    <row r="566" spans="1:14" ht="22.5" customHeight="1">
      <c r="A566" s="44" t="s">
        <v>21972</v>
      </c>
      <c r="B566" s="14">
        <v>8806182589935</v>
      </c>
      <c r="C566" s="50" t="s">
        <v>21973</v>
      </c>
      <c r="D566" s="46" t="s">
        <v>24175</v>
      </c>
      <c r="E566" s="16">
        <v>15000</v>
      </c>
      <c r="F566" s="15">
        <v>0.54</v>
      </c>
      <c r="G566" s="47">
        <v>64</v>
      </c>
      <c r="H566" s="55">
        <f>Таблица648[[#This Row],[Коэфициент стоимости]]*Таблица648[[#This Row],[Розничная цена KRW]]</f>
        <v>8100.0000000000009</v>
      </c>
      <c r="I566" s="17" t="str">
        <f>IF($H$1="","Введите курс",Таблица648[[#This Row],[Оптовая цена KRW за 1шт]]/$H$1)</f>
        <v>Введите курс</v>
      </c>
      <c r="J566" s="48"/>
      <c r="K566" s="18">
        <f>Таблица648[[#This Row],[Заказ коробок ]]*Таблица648[[#This Row],[Кол-во шт в коробке]]</f>
        <v>0</v>
      </c>
      <c r="L566" s="54">
        <f>Таблица648[[#This Row],[Общее кол-во шт]]*Таблица648[[#This Row],[Оптовая цена KRW за 1шт]]</f>
        <v>0</v>
      </c>
      <c r="M566" s="19" t="str">
        <f>IFERROR(Таблица648[[#This Row],[Общее кол-во шт]]*Таблица648[[#This Row],[Оптовая цена USD за 1шт]],"")</f>
        <v/>
      </c>
      <c r="N566" s="49"/>
    </row>
    <row r="567" spans="1:14" ht="22.5" customHeight="1">
      <c r="A567" s="44" t="s">
        <v>21974</v>
      </c>
      <c r="B567" s="14">
        <v>8801051426410</v>
      </c>
      <c r="C567" s="50" t="s">
        <v>21975</v>
      </c>
      <c r="D567" s="46" t="s">
        <v>21976</v>
      </c>
      <c r="E567" s="16">
        <v>10000</v>
      </c>
      <c r="F567" s="15">
        <v>0.54</v>
      </c>
      <c r="G567" s="47">
        <v>294</v>
      </c>
      <c r="H567" s="55">
        <f>Таблица648[[#This Row],[Коэфициент стоимости]]*Таблица648[[#This Row],[Розничная цена KRW]]</f>
        <v>5400</v>
      </c>
      <c r="I567" s="17" t="str">
        <f>IF($H$1="","Введите курс",Таблица648[[#This Row],[Оптовая цена KRW за 1шт]]/$H$1)</f>
        <v>Введите курс</v>
      </c>
      <c r="J567" s="48"/>
      <c r="K567" s="18">
        <f>Таблица648[[#This Row],[Заказ коробок ]]*Таблица648[[#This Row],[Кол-во шт в коробке]]</f>
        <v>0</v>
      </c>
      <c r="L567" s="54">
        <f>Таблица648[[#This Row],[Общее кол-во шт]]*Таблица648[[#This Row],[Оптовая цена KRW за 1шт]]</f>
        <v>0</v>
      </c>
      <c r="M567" s="19" t="str">
        <f>IFERROR(Таблица648[[#This Row],[Общее кол-во шт]]*Таблица648[[#This Row],[Оптовая цена USD за 1шт]],"")</f>
        <v/>
      </c>
      <c r="N567" s="49"/>
    </row>
    <row r="568" spans="1:14" ht="22.5" customHeight="1">
      <c r="A568" s="44" t="s">
        <v>21977</v>
      </c>
      <c r="B568" s="14">
        <v>8801051427479</v>
      </c>
      <c r="C568" s="50" t="s">
        <v>21978</v>
      </c>
      <c r="D568" s="46" t="s">
        <v>21979</v>
      </c>
      <c r="E568" s="16">
        <v>18000</v>
      </c>
      <c r="F568" s="15">
        <v>0.54</v>
      </c>
      <c r="G568" s="47">
        <v>40</v>
      </c>
      <c r="H568" s="55">
        <f>Таблица648[[#This Row],[Коэфициент стоимости]]*Таблица648[[#This Row],[Розничная цена KRW]]</f>
        <v>9720</v>
      </c>
      <c r="I568" s="17" t="str">
        <f>IF($H$1="","Введите курс",Таблица648[[#This Row],[Оптовая цена KRW за 1шт]]/$H$1)</f>
        <v>Введите курс</v>
      </c>
      <c r="J568" s="48"/>
      <c r="K568" s="18">
        <f>Таблица648[[#This Row],[Заказ коробок ]]*Таблица648[[#This Row],[Кол-во шт в коробке]]</f>
        <v>0</v>
      </c>
      <c r="L568" s="54">
        <f>Таблица648[[#This Row],[Общее кол-во шт]]*Таблица648[[#This Row],[Оптовая цена KRW за 1шт]]</f>
        <v>0</v>
      </c>
      <c r="M568" s="19" t="str">
        <f>IFERROR(Таблица648[[#This Row],[Общее кол-во шт]]*Таблица648[[#This Row],[Оптовая цена USD за 1шт]],"")</f>
        <v/>
      </c>
      <c r="N568" s="49"/>
    </row>
    <row r="569" spans="1:14" ht="22.5" customHeight="1">
      <c r="A569" s="44" t="s">
        <v>21980</v>
      </c>
      <c r="B569" s="14">
        <v>8801051427486</v>
      </c>
      <c r="C569" s="50" t="s">
        <v>21981</v>
      </c>
      <c r="D569" s="46" t="s">
        <v>21982</v>
      </c>
      <c r="E569" s="16">
        <v>18000</v>
      </c>
      <c r="F569" s="15">
        <v>0.54</v>
      </c>
      <c r="G569" s="47">
        <v>40</v>
      </c>
      <c r="H569" s="55">
        <f>Таблица648[[#This Row],[Коэфициент стоимости]]*Таблица648[[#This Row],[Розничная цена KRW]]</f>
        <v>9720</v>
      </c>
      <c r="I569" s="17" t="str">
        <f>IF($H$1="","Введите курс",Таблица648[[#This Row],[Оптовая цена KRW за 1шт]]/$H$1)</f>
        <v>Введите курс</v>
      </c>
      <c r="J569" s="48"/>
      <c r="K569" s="18">
        <f>Таблица648[[#This Row],[Заказ коробок ]]*Таблица648[[#This Row],[Кол-во шт в коробке]]</f>
        <v>0</v>
      </c>
      <c r="L569" s="54">
        <f>Таблица648[[#This Row],[Общее кол-во шт]]*Таблица648[[#This Row],[Оптовая цена KRW за 1шт]]</f>
        <v>0</v>
      </c>
      <c r="M569" s="19" t="str">
        <f>IFERROR(Таблица648[[#This Row],[Общее кол-во шт]]*Таблица648[[#This Row],[Оптовая цена USD за 1шт]],"")</f>
        <v/>
      </c>
      <c r="N569" s="49"/>
    </row>
    <row r="570" spans="1:14" ht="22.5" customHeight="1">
      <c r="A570" s="44" t="s">
        <v>21983</v>
      </c>
      <c r="B570" s="14">
        <v>8801051427493</v>
      </c>
      <c r="C570" s="50" t="s">
        <v>21984</v>
      </c>
      <c r="D570" s="46" t="s">
        <v>21985</v>
      </c>
      <c r="E570" s="16">
        <v>23000</v>
      </c>
      <c r="F570" s="15">
        <v>0.54</v>
      </c>
      <c r="G570" s="47">
        <v>64</v>
      </c>
      <c r="H570" s="55">
        <f>Таблица648[[#This Row],[Коэфициент стоимости]]*Таблица648[[#This Row],[Розничная цена KRW]]</f>
        <v>12420</v>
      </c>
      <c r="I570" s="17" t="str">
        <f>IF($H$1="","Введите курс",Таблица648[[#This Row],[Оптовая цена KRW за 1шт]]/$H$1)</f>
        <v>Введите курс</v>
      </c>
      <c r="J570" s="48"/>
      <c r="K570" s="18">
        <f>Таблица648[[#This Row],[Заказ коробок ]]*Таблица648[[#This Row],[Кол-во шт в коробке]]</f>
        <v>0</v>
      </c>
      <c r="L570" s="54">
        <f>Таблица648[[#This Row],[Общее кол-во шт]]*Таблица648[[#This Row],[Оптовая цена KRW за 1шт]]</f>
        <v>0</v>
      </c>
      <c r="M570" s="19" t="str">
        <f>IFERROR(Таблица648[[#This Row],[Общее кол-во шт]]*Таблица648[[#This Row],[Оптовая цена USD за 1шт]],"")</f>
        <v/>
      </c>
      <c r="N570" s="49"/>
    </row>
    <row r="571" spans="1:14" ht="22.5" customHeight="1">
      <c r="A571" s="44" t="s">
        <v>21986</v>
      </c>
      <c r="B571" s="14">
        <v>8801051427455</v>
      </c>
      <c r="C571" s="50" t="s">
        <v>21987</v>
      </c>
      <c r="D571" s="46" t="s">
        <v>21988</v>
      </c>
      <c r="E571" s="16">
        <v>23000</v>
      </c>
      <c r="F571" s="15">
        <v>0.54</v>
      </c>
      <c r="G571" s="47">
        <v>64</v>
      </c>
      <c r="H571" s="55">
        <f>Таблица648[[#This Row],[Коэфициент стоимости]]*Таблица648[[#This Row],[Розничная цена KRW]]</f>
        <v>12420</v>
      </c>
      <c r="I571" s="17" t="str">
        <f>IF($H$1="","Введите курс",Таблица648[[#This Row],[Оптовая цена KRW за 1шт]]/$H$1)</f>
        <v>Введите курс</v>
      </c>
      <c r="J571" s="48"/>
      <c r="K571" s="18">
        <f>Таблица648[[#This Row],[Заказ коробок ]]*Таблица648[[#This Row],[Кол-во шт в коробке]]</f>
        <v>0</v>
      </c>
      <c r="L571" s="54">
        <f>Таблица648[[#This Row],[Общее кол-во шт]]*Таблица648[[#This Row],[Оптовая цена KRW за 1шт]]</f>
        <v>0</v>
      </c>
      <c r="M571" s="19" t="str">
        <f>IFERROR(Таблица648[[#This Row],[Общее кол-во шт]]*Таблица648[[#This Row],[Оптовая цена USD за 1шт]],"")</f>
        <v/>
      </c>
      <c r="N571" s="49"/>
    </row>
    <row r="572" spans="1:14" ht="22.5" customHeight="1">
      <c r="A572" s="44" t="s">
        <v>21989</v>
      </c>
      <c r="B572" s="14">
        <v>8801051427462</v>
      </c>
      <c r="C572" s="50" t="s">
        <v>21990</v>
      </c>
      <c r="D572" s="46" t="s">
        <v>21991</v>
      </c>
      <c r="E572" s="16">
        <v>23000</v>
      </c>
      <c r="F572" s="15">
        <v>0.54</v>
      </c>
      <c r="G572" s="47">
        <v>64</v>
      </c>
      <c r="H572" s="55">
        <f>Таблица648[[#This Row],[Коэфициент стоимости]]*Таблица648[[#This Row],[Розничная цена KRW]]</f>
        <v>12420</v>
      </c>
      <c r="I572" s="17" t="str">
        <f>IF($H$1="","Введите курс",Таблица648[[#This Row],[Оптовая цена KRW за 1шт]]/$H$1)</f>
        <v>Введите курс</v>
      </c>
      <c r="J572" s="48"/>
      <c r="K572" s="18">
        <f>Таблица648[[#This Row],[Заказ коробок ]]*Таблица648[[#This Row],[Кол-во шт в коробке]]</f>
        <v>0</v>
      </c>
      <c r="L572" s="54">
        <f>Таблица648[[#This Row],[Общее кол-во шт]]*Таблица648[[#This Row],[Оптовая цена KRW за 1шт]]</f>
        <v>0</v>
      </c>
      <c r="M572" s="19" t="str">
        <f>IFERROR(Таблица648[[#This Row],[Общее кол-во шт]]*Таблица648[[#This Row],[Оптовая цена USD за 1шт]],"")</f>
        <v/>
      </c>
      <c r="N572" s="49"/>
    </row>
    <row r="573" spans="1:14" ht="22.5" customHeight="1">
      <c r="A573" s="44" t="s">
        <v>21992</v>
      </c>
      <c r="B573" s="14">
        <v>8801051427400</v>
      </c>
      <c r="C573" s="50" t="s">
        <v>21993</v>
      </c>
      <c r="D573" s="46" t="s">
        <v>21994</v>
      </c>
      <c r="E573" s="16">
        <v>15000</v>
      </c>
      <c r="F573" s="15">
        <v>0.54</v>
      </c>
      <c r="G573" s="47">
        <v>160</v>
      </c>
      <c r="H573" s="55">
        <f>Таблица648[[#This Row],[Коэфициент стоимости]]*Таблица648[[#This Row],[Розничная цена KRW]]</f>
        <v>8100.0000000000009</v>
      </c>
      <c r="I573" s="17" t="str">
        <f>IF($H$1="","Введите курс",Таблица648[[#This Row],[Оптовая цена KRW за 1шт]]/$H$1)</f>
        <v>Введите курс</v>
      </c>
      <c r="J573" s="48"/>
      <c r="K573" s="18">
        <f>Таблица648[[#This Row],[Заказ коробок ]]*Таблица648[[#This Row],[Кол-во шт в коробке]]</f>
        <v>0</v>
      </c>
      <c r="L573" s="54">
        <f>Таблица648[[#This Row],[Общее кол-во шт]]*Таблица648[[#This Row],[Оптовая цена KRW за 1шт]]</f>
        <v>0</v>
      </c>
      <c r="M573" s="19" t="str">
        <f>IFERROR(Таблица648[[#This Row],[Общее кол-во шт]]*Таблица648[[#This Row],[Оптовая цена USD за 1шт]],"")</f>
        <v/>
      </c>
      <c r="N573" s="49"/>
    </row>
    <row r="574" spans="1:14" ht="22.5" customHeight="1">
      <c r="A574" s="44" t="s">
        <v>21995</v>
      </c>
      <c r="B574" s="14">
        <v>8801051427417</v>
      </c>
      <c r="C574" s="50" t="s">
        <v>21996</v>
      </c>
      <c r="D574" s="46" t="s">
        <v>21997</v>
      </c>
      <c r="E574" s="16">
        <v>15000</v>
      </c>
      <c r="F574" s="15">
        <v>0.54</v>
      </c>
      <c r="G574" s="47">
        <v>160</v>
      </c>
      <c r="H574" s="55">
        <f>Таблица648[[#This Row],[Коэфициент стоимости]]*Таблица648[[#This Row],[Розничная цена KRW]]</f>
        <v>8100.0000000000009</v>
      </c>
      <c r="I574" s="17" t="str">
        <f>IF($H$1="","Введите курс",Таблица648[[#This Row],[Оптовая цена KRW за 1шт]]/$H$1)</f>
        <v>Введите курс</v>
      </c>
      <c r="J574" s="48"/>
      <c r="K574" s="18">
        <f>Таблица648[[#This Row],[Заказ коробок ]]*Таблица648[[#This Row],[Кол-во шт в коробке]]</f>
        <v>0</v>
      </c>
      <c r="L574" s="54">
        <f>Таблица648[[#This Row],[Общее кол-во шт]]*Таблица648[[#This Row],[Оптовая цена KRW за 1шт]]</f>
        <v>0</v>
      </c>
      <c r="M574" s="19" t="str">
        <f>IFERROR(Таблица648[[#This Row],[Общее кол-во шт]]*Таблица648[[#This Row],[Оптовая цена USD за 1шт]],"")</f>
        <v/>
      </c>
      <c r="N574" s="49"/>
    </row>
    <row r="575" spans="1:14" ht="22.5" customHeight="1">
      <c r="A575" s="44" t="s">
        <v>21998</v>
      </c>
      <c r="B575" s="14">
        <v>8801051427424</v>
      </c>
      <c r="C575" s="50" t="s">
        <v>21999</v>
      </c>
      <c r="D575" s="46" t="s">
        <v>22000</v>
      </c>
      <c r="E575" s="16">
        <v>15000</v>
      </c>
      <c r="F575" s="15">
        <v>0.54</v>
      </c>
      <c r="G575" s="47">
        <v>160</v>
      </c>
      <c r="H575" s="55">
        <f>Таблица648[[#This Row],[Коэфициент стоимости]]*Таблица648[[#This Row],[Розничная цена KRW]]</f>
        <v>8100.0000000000009</v>
      </c>
      <c r="I575" s="17" t="str">
        <f>IF($H$1="","Введите курс",Таблица648[[#This Row],[Оптовая цена KRW за 1шт]]/$H$1)</f>
        <v>Введите курс</v>
      </c>
      <c r="J575" s="48"/>
      <c r="K575" s="18">
        <f>Таблица648[[#This Row],[Заказ коробок ]]*Таблица648[[#This Row],[Кол-во шт в коробке]]</f>
        <v>0</v>
      </c>
      <c r="L575" s="54">
        <f>Таблица648[[#This Row],[Общее кол-во шт]]*Таблица648[[#This Row],[Оптовая цена KRW за 1шт]]</f>
        <v>0</v>
      </c>
      <c r="M575" s="19" t="str">
        <f>IFERROR(Таблица648[[#This Row],[Общее кол-во шт]]*Таблица648[[#This Row],[Оптовая цена USD за 1шт]],"")</f>
        <v/>
      </c>
      <c r="N575" s="49"/>
    </row>
    <row r="576" spans="1:14" ht="22.5" customHeight="1">
      <c r="A576" s="44" t="s">
        <v>22001</v>
      </c>
      <c r="B576" s="14">
        <v>8801051427431</v>
      </c>
      <c r="C576" s="50" t="s">
        <v>22002</v>
      </c>
      <c r="D576" s="46" t="s">
        <v>22003</v>
      </c>
      <c r="E576" s="16">
        <v>15000</v>
      </c>
      <c r="F576" s="15">
        <v>0.54</v>
      </c>
      <c r="G576" s="47">
        <v>160</v>
      </c>
      <c r="H576" s="55">
        <f>Таблица648[[#This Row],[Коэфициент стоимости]]*Таблица648[[#This Row],[Розничная цена KRW]]</f>
        <v>8100.0000000000009</v>
      </c>
      <c r="I576" s="17" t="str">
        <f>IF($H$1="","Введите курс",Таблица648[[#This Row],[Оптовая цена KRW за 1шт]]/$H$1)</f>
        <v>Введите курс</v>
      </c>
      <c r="J576" s="48"/>
      <c r="K576" s="18">
        <f>Таблица648[[#This Row],[Заказ коробок ]]*Таблица648[[#This Row],[Кол-во шт в коробке]]</f>
        <v>0</v>
      </c>
      <c r="L576" s="54">
        <f>Таблица648[[#This Row],[Общее кол-во шт]]*Таблица648[[#This Row],[Оптовая цена KRW за 1шт]]</f>
        <v>0</v>
      </c>
      <c r="M576" s="19" t="str">
        <f>IFERROR(Таблица648[[#This Row],[Общее кол-во шт]]*Таблица648[[#This Row],[Оптовая цена USD за 1шт]],"")</f>
        <v/>
      </c>
      <c r="N576" s="49"/>
    </row>
    <row r="577" spans="1:14" ht="22.5" customHeight="1">
      <c r="A577" s="44" t="s">
        <v>22004</v>
      </c>
      <c r="B577" s="14">
        <v>8801051427448</v>
      </c>
      <c r="C577" s="50" t="s">
        <v>22005</v>
      </c>
      <c r="D577" s="46" t="s">
        <v>22006</v>
      </c>
      <c r="E577" s="16">
        <v>15000</v>
      </c>
      <c r="F577" s="15">
        <v>0.54</v>
      </c>
      <c r="G577" s="47">
        <v>160</v>
      </c>
      <c r="H577" s="55">
        <f>Таблица648[[#This Row],[Коэфициент стоимости]]*Таблица648[[#This Row],[Розничная цена KRW]]</f>
        <v>8100.0000000000009</v>
      </c>
      <c r="I577" s="17" t="str">
        <f>IF($H$1="","Введите курс",Таблица648[[#This Row],[Оптовая цена KRW за 1шт]]/$H$1)</f>
        <v>Введите курс</v>
      </c>
      <c r="J577" s="48"/>
      <c r="K577" s="18">
        <f>Таблица648[[#This Row],[Заказ коробок ]]*Таблица648[[#This Row],[Кол-во шт в коробке]]</f>
        <v>0</v>
      </c>
      <c r="L577" s="54">
        <f>Таблица648[[#This Row],[Общее кол-во шт]]*Таблица648[[#This Row],[Оптовая цена KRW за 1шт]]</f>
        <v>0</v>
      </c>
      <c r="M577" s="19" t="str">
        <f>IFERROR(Таблица648[[#This Row],[Общее кол-во шт]]*Таблица648[[#This Row],[Оптовая цена USD за 1шт]],"")</f>
        <v/>
      </c>
      <c r="N577" s="49"/>
    </row>
    <row r="578" spans="1:14" ht="22.5" customHeight="1">
      <c r="A578" s="44" t="s">
        <v>22007</v>
      </c>
      <c r="B578" s="14">
        <v>8801051427516</v>
      </c>
      <c r="C578" s="50" t="s">
        <v>22008</v>
      </c>
      <c r="D578" s="46" t="s">
        <v>22009</v>
      </c>
      <c r="E578" s="16">
        <v>18000</v>
      </c>
      <c r="F578" s="15">
        <v>0.54</v>
      </c>
      <c r="G578" s="47">
        <v>48</v>
      </c>
      <c r="H578" s="55">
        <f>Таблица648[[#This Row],[Коэфициент стоимости]]*Таблица648[[#This Row],[Розничная цена KRW]]</f>
        <v>9720</v>
      </c>
      <c r="I578" s="17" t="str">
        <f>IF($H$1="","Введите курс",Таблица648[[#This Row],[Оптовая цена KRW за 1шт]]/$H$1)</f>
        <v>Введите курс</v>
      </c>
      <c r="J578" s="48"/>
      <c r="K578" s="18">
        <f>Таблица648[[#This Row],[Заказ коробок ]]*Таблица648[[#This Row],[Кол-во шт в коробке]]</f>
        <v>0</v>
      </c>
      <c r="L578" s="54">
        <f>Таблица648[[#This Row],[Общее кол-во шт]]*Таблица648[[#This Row],[Оптовая цена KRW за 1шт]]</f>
        <v>0</v>
      </c>
      <c r="M578" s="19" t="str">
        <f>IFERROR(Таблица648[[#This Row],[Общее кол-во шт]]*Таблица648[[#This Row],[Оптовая цена USD за 1шт]],"")</f>
        <v/>
      </c>
      <c r="N578" s="49"/>
    </row>
    <row r="579" spans="1:14" ht="22.5" customHeight="1">
      <c r="A579" s="44" t="s">
        <v>22010</v>
      </c>
      <c r="B579" s="14">
        <v>8801051427998</v>
      </c>
      <c r="C579" s="50" t="s">
        <v>22011</v>
      </c>
      <c r="D579" s="46" t="s">
        <v>22012</v>
      </c>
      <c r="E579" s="16">
        <v>15000</v>
      </c>
      <c r="F579" s="15">
        <v>0.54</v>
      </c>
      <c r="G579" s="47">
        <v>180</v>
      </c>
      <c r="H579" s="55">
        <f>Таблица648[[#This Row],[Коэфициент стоимости]]*Таблица648[[#This Row],[Розничная цена KRW]]</f>
        <v>8100.0000000000009</v>
      </c>
      <c r="I579" s="17" t="str">
        <f>IF($H$1="","Введите курс",Таблица648[[#This Row],[Оптовая цена KRW за 1шт]]/$H$1)</f>
        <v>Введите курс</v>
      </c>
      <c r="J579" s="48"/>
      <c r="K579" s="18">
        <f>Таблица648[[#This Row],[Заказ коробок ]]*Таблица648[[#This Row],[Кол-во шт в коробке]]</f>
        <v>0</v>
      </c>
      <c r="L579" s="54">
        <f>Таблица648[[#This Row],[Общее кол-во шт]]*Таблица648[[#This Row],[Оптовая цена KRW за 1шт]]</f>
        <v>0</v>
      </c>
      <c r="M579" s="19" t="str">
        <f>IFERROR(Таблица648[[#This Row],[Общее кол-во шт]]*Таблица648[[#This Row],[Оптовая цена USD за 1шт]],"")</f>
        <v/>
      </c>
      <c r="N579" s="49"/>
    </row>
    <row r="580" spans="1:14" ht="22.5" customHeight="1">
      <c r="A580" s="44" t="s">
        <v>22013</v>
      </c>
      <c r="B580" s="14">
        <v>8801051428001</v>
      </c>
      <c r="C580" s="50" t="s">
        <v>22014</v>
      </c>
      <c r="D580" s="46" t="s">
        <v>22015</v>
      </c>
      <c r="E580" s="16">
        <v>15000</v>
      </c>
      <c r="F580" s="15">
        <v>0.54</v>
      </c>
      <c r="G580" s="47">
        <v>180</v>
      </c>
      <c r="H580" s="55">
        <f>Таблица648[[#This Row],[Коэфициент стоимости]]*Таблица648[[#This Row],[Розничная цена KRW]]</f>
        <v>8100.0000000000009</v>
      </c>
      <c r="I580" s="17" t="str">
        <f>IF($H$1="","Введите курс",Таблица648[[#This Row],[Оптовая цена KRW за 1шт]]/$H$1)</f>
        <v>Введите курс</v>
      </c>
      <c r="J580" s="48"/>
      <c r="K580" s="18">
        <f>Таблица648[[#This Row],[Заказ коробок ]]*Таблица648[[#This Row],[Кол-во шт в коробке]]</f>
        <v>0</v>
      </c>
      <c r="L580" s="54">
        <f>Таблица648[[#This Row],[Общее кол-во шт]]*Таблица648[[#This Row],[Оптовая цена KRW за 1шт]]</f>
        <v>0</v>
      </c>
      <c r="M580" s="19" t="str">
        <f>IFERROR(Таблица648[[#This Row],[Общее кол-во шт]]*Таблица648[[#This Row],[Оптовая цена USD за 1шт]],"")</f>
        <v/>
      </c>
      <c r="N580" s="49"/>
    </row>
    <row r="581" spans="1:14" ht="22.5" customHeight="1">
      <c r="A581" s="44" t="s">
        <v>22016</v>
      </c>
      <c r="B581" s="14">
        <v>8801051428018</v>
      </c>
      <c r="C581" s="50" t="s">
        <v>22017</v>
      </c>
      <c r="D581" s="46" t="s">
        <v>22018</v>
      </c>
      <c r="E581" s="16">
        <v>15000</v>
      </c>
      <c r="F581" s="15">
        <v>0.54</v>
      </c>
      <c r="G581" s="47">
        <v>180</v>
      </c>
      <c r="H581" s="55">
        <f>Таблица648[[#This Row],[Коэфициент стоимости]]*Таблица648[[#This Row],[Розничная цена KRW]]</f>
        <v>8100.0000000000009</v>
      </c>
      <c r="I581" s="17" t="str">
        <f>IF($H$1="","Введите курс",Таблица648[[#This Row],[Оптовая цена KRW за 1шт]]/$H$1)</f>
        <v>Введите курс</v>
      </c>
      <c r="J581" s="48"/>
      <c r="K581" s="18">
        <f>Таблица648[[#This Row],[Заказ коробок ]]*Таблица648[[#This Row],[Кол-во шт в коробке]]</f>
        <v>0</v>
      </c>
      <c r="L581" s="54">
        <f>Таблица648[[#This Row],[Общее кол-во шт]]*Таблица648[[#This Row],[Оптовая цена KRW за 1шт]]</f>
        <v>0</v>
      </c>
      <c r="M581" s="19" t="str">
        <f>IFERROR(Таблица648[[#This Row],[Общее кол-во шт]]*Таблица648[[#This Row],[Оптовая цена USD за 1шт]],"")</f>
        <v/>
      </c>
      <c r="N581" s="49"/>
    </row>
    <row r="582" spans="1:14" ht="22.5" customHeight="1">
      <c r="A582" s="44" t="s">
        <v>22019</v>
      </c>
      <c r="B582" s="14">
        <v>8801051428025</v>
      </c>
      <c r="C582" s="50" t="s">
        <v>22020</v>
      </c>
      <c r="D582" s="46" t="s">
        <v>22021</v>
      </c>
      <c r="E582" s="16">
        <v>15000</v>
      </c>
      <c r="F582" s="15">
        <v>0.54</v>
      </c>
      <c r="G582" s="47">
        <v>180</v>
      </c>
      <c r="H582" s="55">
        <f>Таблица648[[#This Row],[Коэфициент стоимости]]*Таблица648[[#This Row],[Розничная цена KRW]]</f>
        <v>8100.0000000000009</v>
      </c>
      <c r="I582" s="17" t="str">
        <f>IF($H$1="","Введите курс",Таблица648[[#This Row],[Оптовая цена KRW за 1шт]]/$H$1)</f>
        <v>Введите курс</v>
      </c>
      <c r="J582" s="48"/>
      <c r="K582" s="18">
        <f>Таблица648[[#This Row],[Заказ коробок ]]*Таблица648[[#This Row],[Кол-во шт в коробке]]</f>
        <v>0</v>
      </c>
      <c r="L582" s="54">
        <f>Таблица648[[#This Row],[Общее кол-во шт]]*Таблица648[[#This Row],[Оптовая цена KRW за 1шт]]</f>
        <v>0</v>
      </c>
      <c r="M582" s="19" t="str">
        <f>IFERROR(Таблица648[[#This Row],[Общее кол-во шт]]*Таблица648[[#This Row],[Оптовая цена USD за 1шт]],"")</f>
        <v/>
      </c>
      <c r="N582" s="49"/>
    </row>
    <row r="583" spans="1:14" ht="22.5" customHeight="1">
      <c r="A583" s="44" t="s">
        <v>22022</v>
      </c>
      <c r="B583" s="14">
        <v>8801051428032</v>
      </c>
      <c r="C583" s="50" t="s">
        <v>22023</v>
      </c>
      <c r="D583" s="46" t="s">
        <v>22024</v>
      </c>
      <c r="E583" s="16">
        <v>15000</v>
      </c>
      <c r="F583" s="15">
        <v>0.54</v>
      </c>
      <c r="G583" s="47">
        <v>180</v>
      </c>
      <c r="H583" s="55">
        <f>Таблица648[[#This Row],[Коэфициент стоимости]]*Таблица648[[#This Row],[Розничная цена KRW]]</f>
        <v>8100.0000000000009</v>
      </c>
      <c r="I583" s="17" t="str">
        <f>IF($H$1="","Введите курс",Таблица648[[#This Row],[Оптовая цена KRW за 1шт]]/$H$1)</f>
        <v>Введите курс</v>
      </c>
      <c r="J583" s="48"/>
      <c r="K583" s="18">
        <f>Таблица648[[#This Row],[Заказ коробок ]]*Таблица648[[#This Row],[Кол-во шт в коробке]]</f>
        <v>0</v>
      </c>
      <c r="L583" s="54">
        <f>Таблица648[[#This Row],[Общее кол-во шт]]*Таблица648[[#This Row],[Оптовая цена KRW за 1шт]]</f>
        <v>0</v>
      </c>
      <c r="M583" s="19" t="str">
        <f>IFERROR(Таблица648[[#This Row],[Общее кол-во шт]]*Таблица648[[#This Row],[Оптовая цена USD за 1шт]],"")</f>
        <v/>
      </c>
      <c r="N583" s="49"/>
    </row>
    <row r="584" spans="1:14" ht="22.5" customHeight="1">
      <c r="A584" s="44" t="s">
        <v>22025</v>
      </c>
      <c r="B584" s="14">
        <v>8801051428049</v>
      </c>
      <c r="C584" s="50" t="s">
        <v>22026</v>
      </c>
      <c r="D584" s="46" t="s">
        <v>22027</v>
      </c>
      <c r="E584" s="16">
        <v>15000</v>
      </c>
      <c r="F584" s="15">
        <v>0.54</v>
      </c>
      <c r="G584" s="47">
        <v>180</v>
      </c>
      <c r="H584" s="55">
        <f>Таблица648[[#This Row],[Коэфициент стоимости]]*Таблица648[[#This Row],[Розничная цена KRW]]</f>
        <v>8100.0000000000009</v>
      </c>
      <c r="I584" s="17" t="str">
        <f>IF($H$1="","Введите курс",Таблица648[[#This Row],[Оптовая цена KRW за 1шт]]/$H$1)</f>
        <v>Введите курс</v>
      </c>
      <c r="J584" s="48"/>
      <c r="K584" s="18">
        <f>Таблица648[[#This Row],[Заказ коробок ]]*Таблица648[[#This Row],[Кол-во шт в коробке]]</f>
        <v>0</v>
      </c>
      <c r="L584" s="54">
        <f>Таблица648[[#This Row],[Общее кол-во шт]]*Таблица648[[#This Row],[Оптовая цена KRW за 1шт]]</f>
        <v>0</v>
      </c>
      <c r="M584" s="19" t="str">
        <f>IFERROR(Таблица648[[#This Row],[Общее кол-во шт]]*Таблица648[[#This Row],[Оптовая цена USD за 1шт]],"")</f>
        <v/>
      </c>
      <c r="N584" s="49"/>
    </row>
    <row r="585" spans="1:14" ht="22.5" customHeight="1">
      <c r="A585" s="44" t="s">
        <v>22028</v>
      </c>
      <c r="B585" s="14">
        <v>8801051428056</v>
      </c>
      <c r="C585" s="50" t="s">
        <v>22029</v>
      </c>
      <c r="D585" s="46" t="s">
        <v>22030</v>
      </c>
      <c r="E585" s="16">
        <v>15000</v>
      </c>
      <c r="F585" s="15">
        <v>0.54</v>
      </c>
      <c r="G585" s="47">
        <v>180</v>
      </c>
      <c r="H585" s="55">
        <f>Таблица648[[#This Row],[Коэфициент стоимости]]*Таблица648[[#This Row],[Розничная цена KRW]]</f>
        <v>8100.0000000000009</v>
      </c>
      <c r="I585" s="17" t="str">
        <f>IF($H$1="","Введите курс",Таблица648[[#This Row],[Оптовая цена KRW за 1шт]]/$H$1)</f>
        <v>Введите курс</v>
      </c>
      <c r="J585" s="48"/>
      <c r="K585" s="18">
        <f>Таблица648[[#This Row],[Заказ коробок ]]*Таблица648[[#This Row],[Кол-во шт в коробке]]</f>
        <v>0</v>
      </c>
      <c r="L585" s="54">
        <f>Таблица648[[#This Row],[Общее кол-во шт]]*Таблица648[[#This Row],[Оптовая цена KRW за 1шт]]</f>
        <v>0</v>
      </c>
      <c r="M585" s="19" t="str">
        <f>IFERROR(Таблица648[[#This Row],[Общее кол-во шт]]*Таблица648[[#This Row],[Оптовая цена USD за 1шт]],"")</f>
        <v/>
      </c>
      <c r="N585" s="49"/>
    </row>
    <row r="586" spans="1:14" ht="22.5" customHeight="1">
      <c r="A586" s="44" t="s">
        <v>22031</v>
      </c>
      <c r="B586" s="14">
        <v>8801051428063</v>
      </c>
      <c r="C586" s="50" t="s">
        <v>22032</v>
      </c>
      <c r="D586" s="46" t="s">
        <v>22033</v>
      </c>
      <c r="E586" s="16">
        <v>15000</v>
      </c>
      <c r="F586" s="15">
        <v>0.54</v>
      </c>
      <c r="G586" s="47">
        <v>180</v>
      </c>
      <c r="H586" s="55">
        <f>Таблица648[[#This Row],[Коэфициент стоимости]]*Таблица648[[#This Row],[Розничная цена KRW]]</f>
        <v>8100.0000000000009</v>
      </c>
      <c r="I586" s="17" t="str">
        <f>IF($H$1="","Введите курс",Таблица648[[#This Row],[Оптовая цена KRW за 1шт]]/$H$1)</f>
        <v>Введите курс</v>
      </c>
      <c r="J586" s="48"/>
      <c r="K586" s="18">
        <f>Таблица648[[#This Row],[Заказ коробок ]]*Таблица648[[#This Row],[Кол-во шт в коробке]]</f>
        <v>0</v>
      </c>
      <c r="L586" s="54">
        <f>Таблица648[[#This Row],[Общее кол-во шт]]*Таблица648[[#This Row],[Оптовая цена KRW за 1шт]]</f>
        <v>0</v>
      </c>
      <c r="M586" s="19" t="str">
        <f>IFERROR(Таблица648[[#This Row],[Общее кол-во шт]]*Таблица648[[#This Row],[Оптовая цена USD за 1шт]],"")</f>
        <v/>
      </c>
      <c r="N586" s="49"/>
    </row>
    <row r="587" spans="1:14" ht="22.5" customHeight="1">
      <c r="A587" s="44" t="s">
        <v>22034</v>
      </c>
      <c r="B587" s="14">
        <v>8801051428070</v>
      </c>
      <c r="C587" s="50" t="s">
        <v>22035</v>
      </c>
      <c r="D587" s="46" t="s">
        <v>22036</v>
      </c>
      <c r="E587" s="16">
        <v>15000</v>
      </c>
      <c r="F587" s="15">
        <v>0.54</v>
      </c>
      <c r="G587" s="47">
        <v>180</v>
      </c>
      <c r="H587" s="55">
        <f>Таблица648[[#This Row],[Коэфициент стоимости]]*Таблица648[[#This Row],[Розничная цена KRW]]</f>
        <v>8100.0000000000009</v>
      </c>
      <c r="I587" s="17" t="str">
        <f>IF($H$1="","Введите курс",Таблица648[[#This Row],[Оптовая цена KRW за 1шт]]/$H$1)</f>
        <v>Введите курс</v>
      </c>
      <c r="J587" s="48"/>
      <c r="K587" s="18">
        <f>Таблица648[[#This Row],[Заказ коробок ]]*Таблица648[[#This Row],[Кол-во шт в коробке]]</f>
        <v>0</v>
      </c>
      <c r="L587" s="54">
        <f>Таблица648[[#This Row],[Общее кол-во шт]]*Таблица648[[#This Row],[Оптовая цена KRW за 1шт]]</f>
        <v>0</v>
      </c>
      <c r="M587" s="19" t="str">
        <f>IFERROR(Таблица648[[#This Row],[Общее кол-во шт]]*Таблица648[[#This Row],[Оптовая цена USD за 1шт]],"")</f>
        <v/>
      </c>
      <c r="N587" s="49"/>
    </row>
    <row r="588" spans="1:14" ht="22.5" customHeight="1">
      <c r="A588" s="44" t="s">
        <v>22037</v>
      </c>
      <c r="B588" s="14">
        <v>8801051428087</v>
      </c>
      <c r="C588" s="50" t="s">
        <v>22038</v>
      </c>
      <c r="D588" s="46" t="s">
        <v>22039</v>
      </c>
      <c r="E588" s="16">
        <v>15000</v>
      </c>
      <c r="F588" s="15">
        <v>0.54</v>
      </c>
      <c r="G588" s="47">
        <v>180</v>
      </c>
      <c r="H588" s="55">
        <f>Таблица648[[#This Row],[Коэфициент стоимости]]*Таблица648[[#This Row],[Розничная цена KRW]]</f>
        <v>8100.0000000000009</v>
      </c>
      <c r="I588" s="17" t="str">
        <f>IF($H$1="","Введите курс",Таблица648[[#This Row],[Оптовая цена KRW за 1шт]]/$H$1)</f>
        <v>Введите курс</v>
      </c>
      <c r="J588" s="48"/>
      <c r="K588" s="18">
        <f>Таблица648[[#This Row],[Заказ коробок ]]*Таблица648[[#This Row],[Кол-во шт в коробке]]</f>
        <v>0</v>
      </c>
      <c r="L588" s="54">
        <f>Таблица648[[#This Row],[Общее кол-во шт]]*Таблица648[[#This Row],[Оптовая цена KRW за 1шт]]</f>
        <v>0</v>
      </c>
      <c r="M588" s="19" t="str">
        <f>IFERROR(Таблица648[[#This Row],[Общее кол-во шт]]*Таблица648[[#This Row],[Оптовая цена USD за 1шт]],"")</f>
        <v/>
      </c>
      <c r="N588" s="49"/>
    </row>
    <row r="589" spans="1:14" ht="22.5" customHeight="1">
      <c r="A589" s="44" t="s">
        <v>22040</v>
      </c>
      <c r="B589" s="14">
        <v>8801051428216</v>
      </c>
      <c r="C589" s="50" t="s">
        <v>22041</v>
      </c>
      <c r="D589" s="46" t="s">
        <v>22042</v>
      </c>
      <c r="E589" s="16">
        <v>12000</v>
      </c>
      <c r="F589" s="15">
        <v>0.54</v>
      </c>
      <c r="G589" s="47">
        <v>192</v>
      </c>
      <c r="H589" s="55">
        <f>Таблица648[[#This Row],[Коэфициент стоимости]]*Таблица648[[#This Row],[Розничная цена KRW]]</f>
        <v>6480</v>
      </c>
      <c r="I589" s="17" t="str">
        <f>IF($H$1="","Введите курс",Таблица648[[#This Row],[Оптовая цена KRW за 1шт]]/$H$1)</f>
        <v>Введите курс</v>
      </c>
      <c r="J589" s="48"/>
      <c r="K589" s="18">
        <f>Таблица648[[#This Row],[Заказ коробок ]]*Таблица648[[#This Row],[Кол-во шт в коробке]]</f>
        <v>0</v>
      </c>
      <c r="L589" s="54">
        <f>Таблица648[[#This Row],[Общее кол-во шт]]*Таблица648[[#This Row],[Оптовая цена KRW за 1шт]]</f>
        <v>0</v>
      </c>
      <c r="M589" s="19" t="str">
        <f>IFERROR(Таблица648[[#This Row],[Общее кол-во шт]]*Таблица648[[#This Row],[Оптовая цена USD за 1шт]],"")</f>
        <v/>
      </c>
      <c r="N589" s="49"/>
    </row>
    <row r="590" spans="1:14" ht="22.5" customHeight="1">
      <c r="A590" s="44" t="s">
        <v>22043</v>
      </c>
      <c r="B590" s="14">
        <v>8801051428223</v>
      </c>
      <c r="C590" s="50" t="s">
        <v>22044</v>
      </c>
      <c r="D590" s="46" t="s">
        <v>22045</v>
      </c>
      <c r="E590" s="16">
        <v>12000</v>
      </c>
      <c r="F590" s="15">
        <v>0.54</v>
      </c>
      <c r="G590" s="47">
        <v>192</v>
      </c>
      <c r="H590" s="55">
        <f>Таблица648[[#This Row],[Коэфициент стоимости]]*Таблица648[[#This Row],[Розничная цена KRW]]</f>
        <v>6480</v>
      </c>
      <c r="I590" s="17" t="str">
        <f>IF($H$1="","Введите курс",Таблица648[[#This Row],[Оптовая цена KRW за 1шт]]/$H$1)</f>
        <v>Введите курс</v>
      </c>
      <c r="J590" s="48"/>
      <c r="K590" s="18">
        <f>Таблица648[[#This Row],[Заказ коробок ]]*Таблица648[[#This Row],[Кол-во шт в коробке]]</f>
        <v>0</v>
      </c>
      <c r="L590" s="54">
        <f>Таблица648[[#This Row],[Общее кол-во шт]]*Таблица648[[#This Row],[Оптовая цена KRW за 1шт]]</f>
        <v>0</v>
      </c>
      <c r="M590" s="19" t="str">
        <f>IFERROR(Таблица648[[#This Row],[Общее кол-во шт]]*Таблица648[[#This Row],[Оптовая цена USD за 1шт]],"")</f>
        <v/>
      </c>
      <c r="N590" s="49"/>
    </row>
    <row r="591" spans="1:14" ht="22.5" customHeight="1">
      <c r="A591" s="44" t="s">
        <v>22046</v>
      </c>
      <c r="B591" s="14">
        <v>8801051428230</v>
      </c>
      <c r="C591" s="50" t="s">
        <v>22047</v>
      </c>
      <c r="D591" s="46" t="s">
        <v>22048</v>
      </c>
      <c r="E591" s="16">
        <v>12000</v>
      </c>
      <c r="F591" s="15">
        <v>0.54</v>
      </c>
      <c r="G591" s="47">
        <v>192</v>
      </c>
      <c r="H591" s="55">
        <f>Таблица648[[#This Row],[Коэфициент стоимости]]*Таблица648[[#This Row],[Розничная цена KRW]]</f>
        <v>6480</v>
      </c>
      <c r="I591" s="17" t="str">
        <f>IF($H$1="","Введите курс",Таблица648[[#This Row],[Оптовая цена KRW за 1шт]]/$H$1)</f>
        <v>Введите курс</v>
      </c>
      <c r="J591" s="48"/>
      <c r="K591" s="18">
        <f>Таблица648[[#This Row],[Заказ коробок ]]*Таблица648[[#This Row],[Кол-во шт в коробке]]</f>
        <v>0</v>
      </c>
      <c r="L591" s="54">
        <f>Таблица648[[#This Row],[Общее кол-во шт]]*Таблица648[[#This Row],[Оптовая цена KRW за 1шт]]</f>
        <v>0</v>
      </c>
      <c r="M591" s="19" t="str">
        <f>IFERROR(Таблица648[[#This Row],[Общее кол-во шт]]*Таблица648[[#This Row],[Оптовая цена USD за 1шт]],"")</f>
        <v/>
      </c>
      <c r="N591" s="49"/>
    </row>
    <row r="592" spans="1:14" ht="22.5" customHeight="1">
      <c r="A592" s="44" t="s">
        <v>22049</v>
      </c>
      <c r="B592" s="14">
        <v>8801051428247</v>
      </c>
      <c r="C592" s="50" t="s">
        <v>22050</v>
      </c>
      <c r="D592" s="46" t="s">
        <v>22051</v>
      </c>
      <c r="E592" s="16">
        <v>12000</v>
      </c>
      <c r="F592" s="15">
        <v>0.54</v>
      </c>
      <c r="G592" s="47">
        <v>192</v>
      </c>
      <c r="H592" s="55">
        <f>Таблица648[[#This Row],[Коэфициент стоимости]]*Таблица648[[#This Row],[Розничная цена KRW]]</f>
        <v>6480</v>
      </c>
      <c r="I592" s="17" t="str">
        <f>IF($H$1="","Введите курс",Таблица648[[#This Row],[Оптовая цена KRW за 1шт]]/$H$1)</f>
        <v>Введите курс</v>
      </c>
      <c r="J592" s="48"/>
      <c r="K592" s="18">
        <f>Таблица648[[#This Row],[Заказ коробок ]]*Таблица648[[#This Row],[Кол-во шт в коробке]]</f>
        <v>0</v>
      </c>
      <c r="L592" s="54">
        <f>Таблица648[[#This Row],[Общее кол-во шт]]*Таблица648[[#This Row],[Оптовая цена KRW за 1шт]]</f>
        <v>0</v>
      </c>
      <c r="M592" s="19" t="str">
        <f>IFERROR(Таблица648[[#This Row],[Общее кол-во шт]]*Таблица648[[#This Row],[Оптовая цена USD за 1шт]],"")</f>
        <v/>
      </c>
      <c r="N592" s="49"/>
    </row>
    <row r="593" spans="1:14" ht="22.5" customHeight="1">
      <c r="A593" s="44" t="s">
        <v>22052</v>
      </c>
      <c r="B593" s="14">
        <v>8801051428254</v>
      </c>
      <c r="C593" s="50" t="s">
        <v>22053</v>
      </c>
      <c r="D593" s="46" t="s">
        <v>22054</v>
      </c>
      <c r="E593" s="16">
        <v>12000</v>
      </c>
      <c r="F593" s="15">
        <v>0.54</v>
      </c>
      <c r="G593" s="47">
        <v>192</v>
      </c>
      <c r="H593" s="55">
        <f>Таблица648[[#This Row],[Коэфициент стоимости]]*Таблица648[[#This Row],[Розничная цена KRW]]</f>
        <v>6480</v>
      </c>
      <c r="I593" s="17" t="str">
        <f>IF($H$1="","Введите курс",Таблица648[[#This Row],[Оптовая цена KRW за 1шт]]/$H$1)</f>
        <v>Введите курс</v>
      </c>
      <c r="J593" s="48"/>
      <c r="K593" s="18">
        <f>Таблица648[[#This Row],[Заказ коробок ]]*Таблица648[[#This Row],[Кол-во шт в коробке]]</f>
        <v>0</v>
      </c>
      <c r="L593" s="54">
        <f>Таблица648[[#This Row],[Общее кол-во шт]]*Таблица648[[#This Row],[Оптовая цена KRW за 1шт]]</f>
        <v>0</v>
      </c>
      <c r="M593" s="19" t="str">
        <f>IFERROR(Таблица648[[#This Row],[Общее кол-во шт]]*Таблица648[[#This Row],[Оптовая цена USD за 1шт]],"")</f>
        <v/>
      </c>
      <c r="N593" s="49"/>
    </row>
    <row r="594" spans="1:14" ht="22.5" customHeight="1">
      <c r="A594" s="44" t="s">
        <v>22055</v>
      </c>
      <c r="B594" s="14">
        <v>8801051428261</v>
      </c>
      <c r="C594" s="50" t="s">
        <v>22056</v>
      </c>
      <c r="D594" s="46" t="s">
        <v>22057</v>
      </c>
      <c r="E594" s="16">
        <v>12000</v>
      </c>
      <c r="F594" s="15">
        <v>0.54</v>
      </c>
      <c r="G594" s="47">
        <v>192</v>
      </c>
      <c r="H594" s="55">
        <f>Таблица648[[#This Row],[Коэфициент стоимости]]*Таблица648[[#This Row],[Розничная цена KRW]]</f>
        <v>6480</v>
      </c>
      <c r="I594" s="17" t="str">
        <f>IF($H$1="","Введите курс",Таблица648[[#This Row],[Оптовая цена KRW за 1шт]]/$H$1)</f>
        <v>Введите курс</v>
      </c>
      <c r="J594" s="48"/>
      <c r="K594" s="18">
        <f>Таблица648[[#This Row],[Заказ коробок ]]*Таблица648[[#This Row],[Кол-во шт в коробке]]</f>
        <v>0</v>
      </c>
      <c r="L594" s="54">
        <f>Таблица648[[#This Row],[Общее кол-во шт]]*Таблица648[[#This Row],[Оптовая цена KRW за 1шт]]</f>
        <v>0</v>
      </c>
      <c r="M594" s="19" t="str">
        <f>IFERROR(Таблица648[[#This Row],[Общее кол-во шт]]*Таблица648[[#This Row],[Оптовая цена USD за 1шт]],"")</f>
        <v/>
      </c>
      <c r="N594" s="49"/>
    </row>
    <row r="595" spans="1:14" ht="22.5" customHeight="1">
      <c r="A595" s="44" t="s">
        <v>22058</v>
      </c>
      <c r="B595" s="14">
        <v>8801051428278</v>
      </c>
      <c r="C595" s="50" t="s">
        <v>22059</v>
      </c>
      <c r="D595" s="46" t="s">
        <v>22060</v>
      </c>
      <c r="E595" s="16">
        <v>12000</v>
      </c>
      <c r="F595" s="15">
        <v>0.54</v>
      </c>
      <c r="G595" s="47">
        <v>192</v>
      </c>
      <c r="H595" s="55">
        <f>Таблица648[[#This Row],[Коэфициент стоимости]]*Таблица648[[#This Row],[Розничная цена KRW]]</f>
        <v>6480</v>
      </c>
      <c r="I595" s="17" t="str">
        <f>IF($H$1="","Введите курс",Таблица648[[#This Row],[Оптовая цена KRW за 1шт]]/$H$1)</f>
        <v>Введите курс</v>
      </c>
      <c r="J595" s="48"/>
      <c r="K595" s="18">
        <f>Таблица648[[#This Row],[Заказ коробок ]]*Таблица648[[#This Row],[Кол-во шт в коробке]]</f>
        <v>0</v>
      </c>
      <c r="L595" s="54">
        <f>Таблица648[[#This Row],[Общее кол-во шт]]*Таблица648[[#This Row],[Оптовая цена KRW за 1шт]]</f>
        <v>0</v>
      </c>
      <c r="M595" s="19" t="str">
        <f>IFERROR(Таблица648[[#This Row],[Общее кол-во шт]]*Таблица648[[#This Row],[Оптовая цена USD за 1шт]],"")</f>
        <v/>
      </c>
      <c r="N595" s="49"/>
    </row>
    <row r="596" spans="1:14" ht="22.5" customHeight="1">
      <c r="A596" s="44" t="s">
        <v>22061</v>
      </c>
      <c r="B596" s="14">
        <v>8801051428285</v>
      </c>
      <c r="C596" s="50" t="s">
        <v>22062</v>
      </c>
      <c r="D596" s="46" t="s">
        <v>22063</v>
      </c>
      <c r="E596" s="16">
        <v>12000</v>
      </c>
      <c r="F596" s="15">
        <v>0.54</v>
      </c>
      <c r="G596" s="47">
        <v>192</v>
      </c>
      <c r="H596" s="55">
        <f>Таблица648[[#This Row],[Коэфициент стоимости]]*Таблица648[[#This Row],[Розничная цена KRW]]</f>
        <v>6480</v>
      </c>
      <c r="I596" s="17" t="str">
        <f>IF($H$1="","Введите курс",Таблица648[[#This Row],[Оптовая цена KRW за 1шт]]/$H$1)</f>
        <v>Введите курс</v>
      </c>
      <c r="J596" s="48"/>
      <c r="K596" s="18">
        <f>Таблица648[[#This Row],[Заказ коробок ]]*Таблица648[[#This Row],[Кол-во шт в коробке]]</f>
        <v>0</v>
      </c>
      <c r="L596" s="54">
        <f>Таблица648[[#This Row],[Общее кол-во шт]]*Таблица648[[#This Row],[Оптовая цена KRW за 1шт]]</f>
        <v>0</v>
      </c>
      <c r="M596" s="19" t="str">
        <f>IFERROR(Таблица648[[#This Row],[Общее кол-во шт]]*Таблица648[[#This Row],[Оптовая цена USD за 1шт]],"")</f>
        <v/>
      </c>
      <c r="N596" s="49"/>
    </row>
    <row r="597" spans="1:14" ht="22.5" customHeight="1">
      <c r="A597" s="44" t="s">
        <v>22064</v>
      </c>
      <c r="B597" s="14">
        <v>8801051428292</v>
      </c>
      <c r="C597" s="50" t="s">
        <v>22065</v>
      </c>
      <c r="D597" s="46" t="s">
        <v>22066</v>
      </c>
      <c r="E597" s="16">
        <v>12000</v>
      </c>
      <c r="F597" s="15">
        <v>0.54</v>
      </c>
      <c r="G597" s="47">
        <v>192</v>
      </c>
      <c r="H597" s="55">
        <f>Таблица648[[#This Row],[Коэфициент стоимости]]*Таблица648[[#This Row],[Розничная цена KRW]]</f>
        <v>6480</v>
      </c>
      <c r="I597" s="17" t="str">
        <f>IF($H$1="","Введите курс",Таблица648[[#This Row],[Оптовая цена KRW за 1шт]]/$H$1)</f>
        <v>Введите курс</v>
      </c>
      <c r="J597" s="48"/>
      <c r="K597" s="18">
        <f>Таблица648[[#This Row],[Заказ коробок ]]*Таблица648[[#This Row],[Кол-во шт в коробке]]</f>
        <v>0</v>
      </c>
      <c r="L597" s="54">
        <f>Таблица648[[#This Row],[Общее кол-во шт]]*Таблица648[[#This Row],[Оптовая цена KRW за 1шт]]</f>
        <v>0</v>
      </c>
      <c r="M597" s="19" t="str">
        <f>IFERROR(Таблица648[[#This Row],[Общее кол-во шт]]*Таблица648[[#This Row],[Оптовая цена USD за 1шт]],"")</f>
        <v/>
      </c>
      <c r="N597" s="49"/>
    </row>
    <row r="598" spans="1:14" ht="22.5" customHeight="1">
      <c r="A598" s="44" t="s">
        <v>22067</v>
      </c>
      <c r="B598" s="14">
        <v>8801051428308</v>
      </c>
      <c r="C598" s="50" t="s">
        <v>22068</v>
      </c>
      <c r="D598" s="46" t="s">
        <v>22069</v>
      </c>
      <c r="E598" s="16">
        <v>12000</v>
      </c>
      <c r="F598" s="15">
        <v>0.54</v>
      </c>
      <c r="G598" s="47">
        <v>192</v>
      </c>
      <c r="H598" s="55">
        <f>Таблица648[[#This Row],[Коэфициент стоимости]]*Таблица648[[#This Row],[Розничная цена KRW]]</f>
        <v>6480</v>
      </c>
      <c r="I598" s="17" t="str">
        <f>IF($H$1="","Введите курс",Таблица648[[#This Row],[Оптовая цена KRW за 1шт]]/$H$1)</f>
        <v>Введите курс</v>
      </c>
      <c r="J598" s="48"/>
      <c r="K598" s="18">
        <f>Таблица648[[#This Row],[Заказ коробок ]]*Таблица648[[#This Row],[Кол-во шт в коробке]]</f>
        <v>0</v>
      </c>
      <c r="L598" s="54">
        <f>Таблица648[[#This Row],[Общее кол-во шт]]*Таблица648[[#This Row],[Оптовая цена KRW за 1шт]]</f>
        <v>0</v>
      </c>
      <c r="M598" s="19" t="str">
        <f>IFERROR(Таблица648[[#This Row],[Общее кол-во шт]]*Таблица648[[#This Row],[Оптовая цена USD за 1шт]],"")</f>
        <v/>
      </c>
      <c r="N598" s="49"/>
    </row>
    <row r="599" spans="1:14" ht="22.5" customHeight="1">
      <c r="A599" s="44" t="s">
        <v>22070</v>
      </c>
      <c r="B599" s="14">
        <v>8801051428452</v>
      </c>
      <c r="C599" s="50" t="s">
        <v>22071</v>
      </c>
      <c r="D599" s="46" t="s">
        <v>22072</v>
      </c>
      <c r="E599" s="16">
        <v>18000</v>
      </c>
      <c r="F599" s="15">
        <v>0.54</v>
      </c>
      <c r="G599" s="47">
        <v>4</v>
      </c>
      <c r="H599" s="55">
        <f>Таблица648[[#This Row],[Коэфициент стоимости]]*Таблица648[[#This Row],[Розничная цена KRW]]</f>
        <v>9720</v>
      </c>
      <c r="I599" s="17" t="str">
        <f>IF($H$1="","Введите курс",Таблица648[[#This Row],[Оптовая цена KRW за 1шт]]/$H$1)</f>
        <v>Введите курс</v>
      </c>
      <c r="J599" s="48"/>
      <c r="K599" s="18">
        <f>Таблица648[[#This Row],[Заказ коробок ]]*Таблица648[[#This Row],[Кол-во шт в коробке]]</f>
        <v>0</v>
      </c>
      <c r="L599" s="54">
        <f>Таблица648[[#This Row],[Общее кол-во шт]]*Таблица648[[#This Row],[Оптовая цена KRW за 1шт]]</f>
        <v>0</v>
      </c>
      <c r="M599" s="19" t="str">
        <f>IFERROR(Таблица648[[#This Row],[Общее кол-во шт]]*Таблица648[[#This Row],[Оптовая цена USD за 1шт]],"")</f>
        <v/>
      </c>
      <c r="N599" s="49"/>
    </row>
    <row r="600" spans="1:14" ht="22.5" customHeight="1">
      <c r="A600" s="44" t="s">
        <v>22073</v>
      </c>
      <c r="B600" s="14">
        <v>8801051428469</v>
      </c>
      <c r="C600" s="50" t="s">
        <v>22074</v>
      </c>
      <c r="D600" s="46" t="s">
        <v>22072</v>
      </c>
      <c r="E600" s="16">
        <v>18000</v>
      </c>
      <c r="F600" s="15">
        <v>0.54</v>
      </c>
      <c r="G600" s="47">
        <v>4</v>
      </c>
      <c r="H600" s="55">
        <f>Таблица648[[#This Row],[Коэфициент стоимости]]*Таблица648[[#This Row],[Розничная цена KRW]]</f>
        <v>9720</v>
      </c>
      <c r="I600" s="17" t="str">
        <f>IF($H$1="","Введите курс",Таблица648[[#This Row],[Оптовая цена KRW за 1шт]]/$H$1)</f>
        <v>Введите курс</v>
      </c>
      <c r="J600" s="48"/>
      <c r="K600" s="18">
        <f>Таблица648[[#This Row],[Заказ коробок ]]*Таблица648[[#This Row],[Кол-во шт в коробке]]</f>
        <v>0</v>
      </c>
      <c r="L600" s="54">
        <f>Таблица648[[#This Row],[Общее кол-во шт]]*Таблица648[[#This Row],[Оптовая цена KRW за 1шт]]</f>
        <v>0</v>
      </c>
      <c r="M600" s="19" t="str">
        <f>IFERROR(Таблица648[[#This Row],[Общее кол-во шт]]*Таблица648[[#This Row],[Оптовая цена USD за 1шт]],"")</f>
        <v/>
      </c>
      <c r="N600" s="49"/>
    </row>
    <row r="601" spans="1:14" ht="22.5" customHeight="1">
      <c r="A601" s="44" t="s">
        <v>22075</v>
      </c>
      <c r="B601" s="14">
        <v>8801051428483</v>
      </c>
      <c r="C601" s="50" t="s">
        <v>22076</v>
      </c>
      <c r="D601" s="46" t="s">
        <v>22077</v>
      </c>
      <c r="E601" s="16">
        <v>18000</v>
      </c>
      <c r="F601" s="15">
        <v>0.54</v>
      </c>
      <c r="G601" s="47">
        <v>4</v>
      </c>
      <c r="H601" s="55">
        <f>Таблица648[[#This Row],[Коэфициент стоимости]]*Таблица648[[#This Row],[Розничная цена KRW]]</f>
        <v>9720</v>
      </c>
      <c r="I601" s="17" t="str">
        <f>IF($H$1="","Введите курс",Таблица648[[#This Row],[Оптовая цена KRW за 1шт]]/$H$1)</f>
        <v>Введите курс</v>
      </c>
      <c r="J601" s="48"/>
      <c r="K601" s="18">
        <f>Таблица648[[#This Row],[Заказ коробок ]]*Таблица648[[#This Row],[Кол-во шт в коробке]]</f>
        <v>0</v>
      </c>
      <c r="L601" s="54">
        <f>Таблица648[[#This Row],[Общее кол-во шт]]*Таблица648[[#This Row],[Оптовая цена KRW за 1шт]]</f>
        <v>0</v>
      </c>
      <c r="M601" s="19" t="str">
        <f>IFERROR(Таблица648[[#This Row],[Общее кол-во шт]]*Таблица648[[#This Row],[Оптовая цена USD за 1шт]],"")</f>
        <v/>
      </c>
      <c r="N601" s="49"/>
    </row>
    <row r="602" spans="1:14" ht="22.5" customHeight="1">
      <c r="A602" s="44" t="s">
        <v>22078</v>
      </c>
      <c r="B602" s="14">
        <v>8801051428803</v>
      </c>
      <c r="C602" s="50" t="s">
        <v>22079</v>
      </c>
      <c r="D602" s="46" t="s">
        <v>22080</v>
      </c>
      <c r="E602" s="16">
        <v>9800</v>
      </c>
      <c r="F602" s="15">
        <v>0.54</v>
      </c>
      <c r="G602" s="47">
        <v>144</v>
      </c>
      <c r="H602" s="55">
        <f>Таблица648[[#This Row],[Коэфициент стоимости]]*Таблица648[[#This Row],[Розничная цена KRW]]</f>
        <v>5292</v>
      </c>
      <c r="I602" s="17" t="str">
        <f>IF($H$1="","Введите курс",Таблица648[[#This Row],[Оптовая цена KRW за 1шт]]/$H$1)</f>
        <v>Введите курс</v>
      </c>
      <c r="J602" s="48"/>
      <c r="K602" s="18">
        <f>Таблица648[[#This Row],[Заказ коробок ]]*Таблица648[[#This Row],[Кол-во шт в коробке]]</f>
        <v>0</v>
      </c>
      <c r="L602" s="54">
        <f>Таблица648[[#This Row],[Общее кол-во шт]]*Таблица648[[#This Row],[Оптовая цена KRW за 1шт]]</f>
        <v>0</v>
      </c>
      <c r="M602" s="19" t="str">
        <f>IFERROR(Таблица648[[#This Row],[Общее кол-во шт]]*Таблица648[[#This Row],[Оптовая цена USD за 1шт]],"")</f>
        <v/>
      </c>
      <c r="N602" s="49"/>
    </row>
    <row r="603" spans="1:14" ht="22.5" customHeight="1">
      <c r="A603" s="44" t="s">
        <v>22081</v>
      </c>
      <c r="B603" s="14">
        <v>8801051428810</v>
      </c>
      <c r="C603" s="50" t="s">
        <v>22082</v>
      </c>
      <c r="D603" s="46" t="s">
        <v>22083</v>
      </c>
      <c r="E603" s="16">
        <v>9800</v>
      </c>
      <c r="F603" s="15">
        <v>0.54</v>
      </c>
      <c r="G603" s="47">
        <v>144</v>
      </c>
      <c r="H603" s="55">
        <f>Таблица648[[#This Row],[Коэфициент стоимости]]*Таблица648[[#This Row],[Розничная цена KRW]]</f>
        <v>5292</v>
      </c>
      <c r="I603" s="17" t="str">
        <f>IF($H$1="","Введите курс",Таблица648[[#This Row],[Оптовая цена KRW за 1шт]]/$H$1)</f>
        <v>Введите курс</v>
      </c>
      <c r="J603" s="48"/>
      <c r="K603" s="18">
        <f>Таблица648[[#This Row],[Заказ коробок ]]*Таблица648[[#This Row],[Кол-во шт в коробке]]</f>
        <v>0</v>
      </c>
      <c r="L603" s="54">
        <f>Таблица648[[#This Row],[Общее кол-во шт]]*Таблица648[[#This Row],[Оптовая цена KRW за 1шт]]</f>
        <v>0</v>
      </c>
      <c r="M603" s="19" t="str">
        <f>IFERROR(Таблица648[[#This Row],[Общее кол-во шт]]*Таблица648[[#This Row],[Оптовая цена USD за 1шт]],"")</f>
        <v/>
      </c>
      <c r="N603" s="49"/>
    </row>
    <row r="604" spans="1:14" ht="22.5" customHeight="1">
      <c r="A604" s="44" t="s">
        <v>22084</v>
      </c>
      <c r="B604" s="14">
        <v>8801051428827</v>
      </c>
      <c r="C604" s="50" t="s">
        <v>22085</v>
      </c>
      <c r="D604" s="46" t="s">
        <v>22086</v>
      </c>
      <c r="E604" s="16">
        <v>9800</v>
      </c>
      <c r="F604" s="15">
        <v>0.54</v>
      </c>
      <c r="G604" s="47">
        <v>144</v>
      </c>
      <c r="H604" s="55">
        <f>Таблица648[[#This Row],[Коэфициент стоимости]]*Таблица648[[#This Row],[Розничная цена KRW]]</f>
        <v>5292</v>
      </c>
      <c r="I604" s="17" t="str">
        <f>IF($H$1="","Введите курс",Таблица648[[#This Row],[Оптовая цена KRW за 1шт]]/$H$1)</f>
        <v>Введите курс</v>
      </c>
      <c r="J604" s="48"/>
      <c r="K604" s="18">
        <f>Таблица648[[#This Row],[Заказ коробок ]]*Таблица648[[#This Row],[Кол-во шт в коробке]]</f>
        <v>0</v>
      </c>
      <c r="L604" s="54">
        <f>Таблица648[[#This Row],[Общее кол-во шт]]*Таблица648[[#This Row],[Оптовая цена KRW за 1шт]]</f>
        <v>0</v>
      </c>
      <c r="M604" s="19" t="str">
        <f>IFERROR(Таблица648[[#This Row],[Общее кол-во шт]]*Таблица648[[#This Row],[Оптовая цена USD за 1шт]],"")</f>
        <v/>
      </c>
      <c r="N604" s="49"/>
    </row>
    <row r="605" spans="1:14" ht="22.5" customHeight="1">
      <c r="A605" s="44" t="s">
        <v>22087</v>
      </c>
      <c r="B605" s="14">
        <v>8801051428834</v>
      </c>
      <c r="C605" s="50" t="s">
        <v>22088</v>
      </c>
      <c r="D605" s="46" t="s">
        <v>22089</v>
      </c>
      <c r="E605" s="16">
        <v>9800</v>
      </c>
      <c r="F605" s="15">
        <v>0.54</v>
      </c>
      <c r="G605" s="47">
        <v>144</v>
      </c>
      <c r="H605" s="55">
        <f>Таблица648[[#This Row],[Коэфициент стоимости]]*Таблица648[[#This Row],[Розничная цена KRW]]</f>
        <v>5292</v>
      </c>
      <c r="I605" s="17" t="str">
        <f>IF($H$1="","Введите курс",Таблица648[[#This Row],[Оптовая цена KRW за 1шт]]/$H$1)</f>
        <v>Введите курс</v>
      </c>
      <c r="J605" s="48"/>
      <c r="K605" s="18">
        <f>Таблица648[[#This Row],[Заказ коробок ]]*Таблица648[[#This Row],[Кол-во шт в коробке]]</f>
        <v>0</v>
      </c>
      <c r="L605" s="54">
        <f>Таблица648[[#This Row],[Общее кол-во шт]]*Таблица648[[#This Row],[Оптовая цена KRW за 1шт]]</f>
        <v>0</v>
      </c>
      <c r="M605" s="19" t="str">
        <f>IFERROR(Таблица648[[#This Row],[Общее кол-во шт]]*Таблица648[[#This Row],[Оптовая цена USD за 1шт]],"")</f>
        <v/>
      </c>
      <c r="N605" s="49"/>
    </row>
    <row r="606" spans="1:14" ht="22.5" customHeight="1">
      <c r="A606" s="44" t="s">
        <v>22090</v>
      </c>
      <c r="B606" s="14">
        <v>8801051428841</v>
      </c>
      <c r="C606" s="50" t="s">
        <v>22091</v>
      </c>
      <c r="D606" s="46" t="s">
        <v>22092</v>
      </c>
      <c r="E606" s="16">
        <v>9800</v>
      </c>
      <c r="F606" s="15">
        <v>0.54</v>
      </c>
      <c r="G606" s="47">
        <v>144</v>
      </c>
      <c r="H606" s="55">
        <f>Таблица648[[#This Row],[Коэфициент стоимости]]*Таблица648[[#This Row],[Розничная цена KRW]]</f>
        <v>5292</v>
      </c>
      <c r="I606" s="17" t="str">
        <f>IF($H$1="","Введите курс",Таблица648[[#This Row],[Оптовая цена KRW за 1шт]]/$H$1)</f>
        <v>Введите курс</v>
      </c>
      <c r="J606" s="48"/>
      <c r="K606" s="18">
        <f>Таблица648[[#This Row],[Заказ коробок ]]*Таблица648[[#This Row],[Кол-во шт в коробке]]</f>
        <v>0</v>
      </c>
      <c r="L606" s="54">
        <f>Таблица648[[#This Row],[Общее кол-во шт]]*Таблица648[[#This Row],[Оптовая цена KRW за 1шт]]</f>
        <v>0</v>
      </c>
      <c r="M606" s="19" t="str">
        <f>IFERROR(Таблица648[[#This Row],[Общее кол-во шт]]*Таблица648[[#This Row],[Оптовая цена USD за 1шт]],"")</f>
        <v/>
      </c>
      <c r="N606" s="49"/>
    </row>
    <row r="607" spans="1:14" ht="22.5" customHeight="1">
      <c r="A607" s="44" t="s">
        <v>22093</v>
      </c>
      <c r="B607" s="14">
        <v>8801051428858</v>
      </c>
      <c r="C607" s="50" t="s">
        <v>22094</v>
      </c>
      <c r="D607" s="46" t="s">
        <v>22095</v>
      </c>
      <c r="E607" s="16">
        <v>9800</v>
      </c>
      <c r="F607" s="15">
        <v>0.54</v>
      </c>
      <c r="G607" s="47">
        <v>144</v>
      </c>
      <c r="H607" s="55">
        <f>Таблица648[[#This Row],[Коэфициент стоимости]]*Таблица648[[#This Row],[Розничная цена KRW]]</f>
        <v>5292</v>
      </c>
      <c r="I607" s="17" t="str">
        <f>IF($H$1="","Введите курс",Таблица648[[#This Row],[Оптовая цена KRW за 1шт]]/$H$1)</f>
        <v>Введите курс</v>
      </c>
      <c r="J607" s="48"/>
      <c r="K607" s="18">
        <f>Таблица648[[#This Row],[Заказ коробок ]]*Таблица648[[#This Row],[Кол-во шт в коробке]]</f>
        <v>0</v>
      </c>
      <c r="L607" s="54">
        <f>Таблица648[[#This Row],[Общее кол-во шт]]*Таблица648[[#This Row],[Оптовая цена KRW за 1шт]]</f>
        <v>0</v>
      </c>
      <c r="M607" s="19" t="str">
        <f>IFERROR(Таблица648[[#This Row],[Общее кол-во шт]]*Таблица648[[#This Row],[Оптовая цена USD за 1шт]],"")</f>
        <v/>
      </c>
      <c r="N607" s="49"/>
    </row>
    <row r="608" spans="1:14" ht="22.5" customHeight="1">
      <c r="A608" s="44" t="s">
        <v>22096</v>
      </c>
      <c r="B608" s="14">
        <v>8801051428865</v>
      </c>
      <c r="C608" s="50" t="s">
        <v>22097</v>
      </c>
      <c r="D608" s="46" t="s">
        <v>22098</v>
      </c>
      <c r="E608" s="16">
        <v>9800</v>
      </c>
      <c r="F608" s="15">
        <v>0.54</v>
      </c>
      <c r="G608" s="47">
        <v>6</v>
      </c>
      <c r="H608" s="55">
        <f>Таблица648[[#This Row],[Коэфициент стоимости]]*Таблица648[[#This Row],[Розничная цена KRW]]</f>
        <v>5292</v>
      </c>
      <c r="I608" s="17" t="str">
        <f>IF($H$1="","Введите курс",Таблица648[[#This Row],[Оптовая цена KRW за 1шт]]/$H$1)</f>
        <v>Введите курс</v>
      </c>
      <c r="J608" s="48"/>
      <c r="K608" s="18">
        <f>Таблица648[[#This Row],[Заказ коробок ]]*Таблица648[[#This Row],[Кол-во шт в коробке]]</f>
        <v>0</v>
      </c>
      <c r="L608" s="54">
        <f>Таблица648[[#This Row],[Общее кол-во шт]]*Таблица648[[#This Row],[Оптовая цена KRW за 1шт]]</f>
        <v>0</v>
      </c>
      <c r="M608" s="19" t="str">
        <f>IFERROR(Таблица648[[#This Row],[Общее кол-во шт]]*Таблица648[[#This Row],[Оптовая цена USD за 1шт]],"")</f>
        <v/>
      </c>
      <c r="N608" s="49"/>
    </row>
    <row r="609" spans="1:14" ht="22.5" customHeight="1">
      <c r="A609" s="44" t="s">
        <v>22099</v>
      </c>
      <c r="B609" s="14">
        <v>8801051428872</v>
      </c>
      <c r="C609" s="50" t="s">
        <v>22100</v>
      </c>
      <c r="D609" s="46" t="s">
        <v>22101</v>
      </c>
      <c r="E609" s="16">
        <v>9800</v>
      </c>
      <c r="F609" s="15">
        <v>0.54</v>
      </c>
      <c r="G609" s="47">
        <v>144</v>
      </c>
      <c r="H609" s="55">
        <f>Таблица648[[#This Row],[Коэфициент стоимости]]*Таблица648[[#This Row],[Розничная цена KRW]]</f>
        <v>5292</v>
      </c>
      <c r="I609" s="17" t="str">
        <f>IF($H$1="","Введите курс",Таблица648[[#This Row],[Оптовая цена KRW за 1шт]]/$H$1)</f>
        <v>Введите курс</v>
      </c>
      <c r="J609" s="48"/>
      <c r="K609" s="18">
        <f>Таблица648[[#This Row],[Заказ коробок ]]*Таблица648[[#This Row],[Кол-во шт в коробке]]</f>
        <v>0</v>
      </c>
      <c r="L609" s="54">
        <f>Таблица648[[#This Row],[Общее кол-во шт]]*Таблица648[[#This Row],[Оптовая цена KRW за 1шт]]</f>
        <v>0</v>
      </c>
      <c r="M609" s="19" t="str">
        <f>IFERROR(Таблица648[[#This Row],[Общее кол-во шт]]*Таблица648[[#This Row],[Оптовая цена USD за 1шт]],"")</f>
        <v/>
      </c>
      <c r="N609" s="49"/>
    </row>
    <row r="610" spans="1:14" ht="22.5" customHeight="1">
      <c r="A610" s="44" t="s">
        <v>22102</v>
      </c>
      <c r="B610" s="14">
        <v>8801051428889</v>
      </c>
      <c r="C610" s="50" t="s">
        <v>22103</v>
      </c>
      <c r="D610" s="46" t="s">
        <v>22104</v>
      </c>
      <c r="E610" s="16">
        <v>9800</v>
      </c>
      <c r="F610" s="15">
        <v>0.54</v>
      </c>
      <c r="G610" s="47">
        <v>144</v>
      </c>
      <c r="H610" s="55">
        <f>Таблица648[[#This Row],[Коэфициент стоимости]]*Таблица648[[#This Row],[Розничная цена KRW]]</f>
        <v>5292</v>
      </c>
      <c r="I610" s="17" t="str">
        <f>IF($H$1="","Введите курс",Таблица648[[#This Row],[Оптовая цена KRW за 1шт]]/$H$1)</f>
        <v>Введите курс</v>
      </c>
      <c r="J610" s="48"/>
      <c r="K610" s="18">
        <f>Таблица648[[#This Row],[Заказ коробок ]]*Таблица648[[#This Row],[Кол-во шт в коробке]]</f>
        <v>0</v>
      </c>
      <c r="L610" s="54">
        <f>Таблица648[[#This Row],[Общее кол-во шт]]*Таблица648[[#This Row],[Оптовая цена KRW за 1шт]]</f>
        <v>0</v>
      </c>
      <c r="M610" s="19" t="str">
        <f>IFERROR(Таблица648[[#This Row],[Общее кол-во шт]]*Таблица648[[#This Row],[Оптовая цена USD за 1шт]],"")</f>
        <v/>
      </c>
      <c r="N610" s="49"/>
    </row>
    <row r="611" spans="1:14" ht="22.5" customHeight="1">
      <c r="A611" s="44" t="s">
        <v>22105</v>
      </c>
      <c r="B611" s="14">
        <v>8801051428896</v>
      </c>
      <c r="C611" s="50" t="s">
        <v>22106</v>
      </c>
      <c r="D611" s="46" t="s">
        <v>22107</v>
      </c>
      <c r="E611" s="16">
        <v>9800</v>
      </c>
      <c r="F611" s="15">
        <v>0.54</v>
      </c>
      <c r="G611" s="47">
        <v>144</v>
      </c>
      <c r="H611" s="55">
        <f>Таблица648[[#This Row],[Коэфициент стоимости]]*Таблица648[[#This Row],[Розничная цена KRW]]</f>
        <v>5292</v>
      </c>
      <c r="I611" s="17" t="str">
        <f>IF($H$1="","Введите курс",Таблица648[[#This Row],[Оптовая цена KRW за 1шт]]/$H$1)</f>
        <v>Введите курс</v>
      </c>
      <c r="J611" s="48"/>
      <c r="K611" s="18">
        <f>Таблица648[[#This Row],[Заказ коробок ]]*Таблица648[[#This Row],[Кол-во шт в коробке]]</f>
        <v>0</v>
      </c>
      <c r="L611" s="54">
        <f>Таблица648[[#This Row],[Общее кол-во шт]]*Таблица648[[#This Row],[Оптовая цена KRW за 1шт]]</f>
        <v>0</v>
      </c>
      <c r="M611" s="19" t="str">
        <f>IFERROR(Таблица648[[#This Row],[Общее кол-во шт]]*Таблица648[[#This Row],[Оптовая цена USD за 1шт]],"")</f>
        <v/>
      </c>
      <c r="N611" s="49"/>
    </row>
    <row r="612" spans="1:14" ht="22.5" customHeight="1">
      <c r="A612" s="44" t="s">
        <v>22108</v>
      </c>
      <c r="B612" s="14">
        <v>8801051428902</v>
      </c>
      <c r="C612" s="50" t="s">
        <v>22109</v>
      </c>
      <c r="D612" s="46" t="s">
        <v>22110</v>
      </c>
      <c r="E612" s="16">
        <v>14800</v>
      </c>
      <c r="F612" s="15">
        <v>0.54</v>
      </c>
      <c r="G612" s="47">
        <v>144</v>
      </c>
      <c r="H612" s="55">
        <f>Таблица648[[#This Row],[Коэфициент стоимости]]*Таблица648[[#This Row],[Розничная цена KRW]]</f>
        <v>7992.0000000000009</v>
      </c>
      <c r="I612" s="17" t="str">
        <f>IF($H$1="","Введите курс",Таблица648[[#This Row],[Оптовая цена KRW за 1шт]]/$H$1)</f>
        <v>Введите курс</v>
      </c>
      <c r="J612" s="48"/>
      <c r="K612" s="18">
        <f>Таблица648[[#This Row],[Заказ коробок ]]*Таблица648[[#This Row],[Кол-во шт в коробке]]</f>
        <v>0</v>
      </c>
      <c r="L612" s="54">
        <f>Таблица648[[#This Row],[Общее кол-во шт]]*Таблица648[[#This Row],[Оптовая цена KRW за 1шт]]</f>
        <v>0</v>
      </c>
      <c r="M612" s="19" t="str">
        <f>IFERROR(Таблица648[[#This Row],[Общее кол-во шт]]*Таблица648[[#This Row],[Оптовая цена USD за 1шт]],"")</f>
        <v/>
      </c>
      <c r="N612" s="49"/>
    </row>
    <row r="613" spans="1:14" ht="22.5" customHeight="1">
      <c r="A613" s="44" t="s">
        <v>22111</v>
      </c>
      <c r="B613" s="14">
        <v>8801051428919</v>
      </c>
      <c r="C613" s="50" t="s">
        <v>22112</v>
      </c>
      <c r="D613" s="46" t="s">
        <v>22113</v>
      </c>
      <c r="E613" s="16">
        <v>14800</v>
      </c>
      <c r="F613" s="15">
        <v>0.54</v>
      </c>
      <c r="G613" s="47">
        <v>144</v>
      </c>
      <c r="H613" s="55">
        <f>Таблица648[[#This Row],[Коэфициент стоимости]]*Таблица648[[#This Row],[Розничная цена KRW]]</f>
        <v>7992.0000000000009</v>
      </c>
      <c r="I613" s="17" t="str">
        <f>IF($H$1="","Введите курс",Таблица648[[#This Row],[Оптовая цена KRW за 1шт]]/$H$1)</f>
        <v>Введите курс</v>
      </c>
      <c r="J613" s="48"/>
      <c r="K613" s="18">
        <f>Таблица648[[#This Row],[Заказ коробок ]]*Таблица648[[#This Row],[Кол-во шт в коробке]]</f>
        <v>0</v>
      </c>
      <c r="L613" s="54">
        <f>Таблица648[[#This Row],[Общее кол-во шт]]*Таблица648[[#This Row],[Оптовая цена KRW за 1шт]]</f>
        <v>0</v>
      </c>
      <c r="M613" s="19" t="str">
        <f>IFERROR(Таблица648[[#This Row],[Общее кол-во шт]]*Таблица648[[#This Row],[Оптовая цена USD за 1шт]],"")</f>
        <v/>
      </c>
      <c r="N613" s="49"/>
    </row>
    <row r="614" spans="1:14" ht="22.5" customHeight="1">
      <c r="A614" s="44" t="s">
        <v>22114</v>
      </c>
      <c r="B614" s="14">
        <v>8801051428926</v>
      </c>
      <c r="C614" s="50" t="s">
        <v>22115</v>
      </c>
      <c r="D614" s="46" t="s">
        <v>22116</v>
      </c>
      <c r="E614" s="16">
        <v>14800</v>
      </c>
      <c r="F614" s="15">
        <v>0.54</v>
      </c>
      <c r="G614" s="47">
        <v>144</v>
      </c>
      <c r="H614" s="55">
        <f>Таблица648[[#This Row],[Коэфициент стоимости]]*Таблица648[[#This Row],[Розничная цена KRW]]</f>
        <v>7992.0000000000009</v>
      </c>
      <c r="I614" s="17" t="str">
        <f>IF($H$1="","Введите курс",Таблица648[[#This Row],[Оптовая цена KRW за 1шт]]/$H$1)</f>
        <v>Введите курс</v>
      </c>
      <c r="J614" s="48"/>
      <c r="K614" s="18">
        <f>Таблица648[[#This Row],[Заказ коробок ]]*Таблица648[[#This Row],[Кол-во шт в коробке]]</f>
        <v>0</v>
      </c>
      <c r="L614" s="54">
        <f>Таблица648[[#This Row],[Общее кол-во шт]]*Таблица648[[#This Row],[Оптовая цена KRW за 1шт]]</f>
        <v>0</v>
      </c>
      <c r="M614" s="19" t="str">
        <f>IFERROR(Таблица648[[#This Row],[Общее кол-во шт]]*Таблица648[[#This Row],[Оптовая цена USD за 1шт]],"")</f>
        <v/>
      </c>
      <c r="N614" s="49"/>
    </row>
    <row r="615" spans="1:14" ht="22.5" customHeight="1">
      <c r="A615" s="44" t="s">
        <v>22117</v>
      </c>
      <c r="B615" s="14">
        <v>8801051428933</v>
      </c>
      <c r="C615" s="50" t="s">
        <v>22118</v>
      </c>
      <c r="D615" s="46" t="s">
        <v>22119</v>
      </c>
      <c r="E615" s="16">
        <v>14800</v>
      </c>
      <c r="F615" s="15">
        <v>0.54</v>
      </c>
      <c r="G615" s="47">
        <v>144</v>
      </c>
      <c r="H615" s="55">
        <f>Таблица648[[#This Row],[Коэфициент стоимости]]*Таблица648[[#This Row],[Розничная цена KRW]]</f>
        <v>7992.0000000000009</v>
      </c>
      <c r="I615" s="17" t="str">
        <f>IF($H$1="","Введите курс",Таблица648[[#This Row],[Оптовая цена KRW за 1шт]]/$H$1)</f>
        <v>Введите курс</v>
      </c>
      <c r="J615" s="48"/>
      <c r="K615" s="18">
        <f>Таблица648[[#This Row],[Заказ коробок ]]*Таблица648[[#This Row],[Кол-во шт в коробке]]</f>
        <v>0</v>
      </c>
      <c r="L615" s="54">
        <f>Таблица648[[#This Row],[Общее кол-во шт]]*Таблица648[[#This Row],[Оптовая цена KRW за 1шт]]</f>
        <v>0</v>
      </c>
      <c r="M615" s="19" t="str">
        <f>IFERROR(Таблица648[[#This Row],[Общее кол-во шт]]*Таблица648[[#This Row],[Оптовая цена USD за 1шт]],"")</f>
        <v/>
      </c>
      <c r="N615" s="49"/>
    </row>
    <row r="616" spans="1:14" ht="22.5" customHeight="1">
      <c r="A616" s="44" t="s">
        <v>22120</v>
      </c>
      <c r="B616" s="14">
        <v>8801051428940</v>
      </c>
      <c r="C616" s="50" t="s">
        <v>22121</v>
      </c>
      <c r="D616" s="46" t="s">
        <v>22122</v>
      </c>
      <c r="E616" s="16">
        <v>9800</v>
      </c>
      <c r="F616" s="15">
        <v>0.54</v>
      </c>
      <c r="G616" s="47">
        <v>144</v>
      </c>
      <c r="H616" s="55">
        <f>Таблица648[[#This Row],[Коэфициент стоимости]]*Таблица648[[#This Row],[Розничная цена KRW]]</f>
        <v>5292</v>
      </c>
      <c r="I616" s="17" t="str">
        <f>IF($H$1="","Введите курс",Таблица648[[#This Row],[Оптовая цена KRW за 1шт]]/$H$1)</f>
        <v>Введите курс</v>
      </c>
      <c r="J616" s="48"/>
      <c r="K616" s="18">
        <f>Таблица648[[#This Row],[Заказ коробок ]]*Таблица648[[#This Row],[Кол-во шт в коробке]]</f>
        <v>0</v>
      </c>
      <c r="L616" s="54">
        <f>Таблица648[[#This Row],[Общее кол-во шт]]*Таблица648[[#This Row],[Оптовая цена KRW за 1шт]]</f>
        <v>0</v>
      </c>
      <c r="M616" s="19" t="str">
        <f>IFERROR(Таблица648[[#This Row],[Общее кол-во шт]]*Таблица648[[#This Row],[Оптовая цена USD за 1шт]],"")</f>
        <v/>
      </c>
      <c r="N616" s="49"/>
    </row>
    <row r="617" spans="1:14" ht="22.5" customHeight="1">
      <c r="A617" s="44" t="s">
        <v>22123</v>
      </c>
      <c r="B617" s="14">
        <v>8801051428957</v>
      </c>
      <c r="C617" s="50" t="s">
        <v>22124</v>
      </c>
      <c r="D617" s="46" t="s">
        <v>22125</v>
      </c>
      <c r="E617" s="16">
        <v>9800</v>
      </c>
      <c r="F617" s="15">
        <v>0.54</v>
      </c>
      <c r="G617" s="47">
        <v>144</v>
      </c>
      <c r="H617" s="55">
        <f>Таблица648[[#This Row],[Коэфициент стоимости]]*Таблица648[[#This Row],[Розничная цена KRW]]</f>
        <v>5292</v>
      </c>
      <c r="I617" s="17" t="str">
        <f>IF($H$1="","Введите курс",Таблица648[[#This Row],[Оптовая цена KRW за 1шт]]/$H$1)</f>
        <v>Введите курс</v>
      </c>
      <c r="J617" s="48"/>
      <c r="K617" s="18">
        <f>Таблица648[[#This Row],[Заказ коробок ]]*Таблица648[[#This Row],[Кол-во шт в коробке]]</f>
        <v>0</v>
      </c>
      <c r="L617" s="54">
        <f>Таблица648[[#This Row],[Общее кол-во шт]]*Таблица648[[#This Row],[Оптовая цена KRW за 1шт]]</f>
        <v>0</v>
      </c>
      <c r="M617" s="19" t="str">
        <f>IFERROR(Таблица648[[#This Row],[Общее кол-во шт]]*Таблица648[[#This Row],[Оптовая цена USD за 1шт]],"")</f>
        <v/>
      </c>
      <c r="N617" s="49"/>
    </row>
    <row r="618" spans="1:14" ht="22.5" customHeight="1">
      <c r="A618" s="44" t="s">
        <v>22126</v>
      </c>
      <c r="B618" s="14">
        <v>8801051428964</v>
      </c>
      <c r="C618" s="50" t="s">
        <v>22127</v>
      </c>
      <c r="D618" s="46" t="s">
        <v>22128</v>
      </c>
      <c r="E618" s="16">
        <v>9800</v>
      </c>
      <c r="F618" s="15">
        <v>0.54</v>
      </c>
      <c r="G618" s="47">
        <v>144</v>
      </c>
      <c r="H618" s="55">
        <f>Таблица648[[#This Row],[Коэфициент стоимости]]*Таблица648[[#This Row],[Розничная цена KRW]]</f>
        <v>5292</v>
      </c>
      <c r="I618" s="17" t="str">
        <f>IF($H$1="","Введите курс",Таблица648[[#This Row],[Оптовая цена KRW за 1шт]]/$H$1)</f>
        <v>Введите курс</v>
      </c>
      <c r="J618" s="48"/>
      <c r="K618" s="18">
        <f>Таблица648[[#This Row],[Заказ коробок ]]*Таблица648[[#This Row],[Кол-во шт в коробке]]</f>
        <v>0</v>
      </c>
      <c r="L618" s="54">
        <f>Таблица648[[#This Row],[Общее кол-во шт]]*Таблица648[[#This Row],[Оптовая цена KRW за 1шт]]</f>
        <v>0</v>
      </c>
      <c r="M618" s="19" t="str">
        <f>IFERROR(Таблица648[[#This Row],[Общее кол-во шт]]*Таблица648[[#This Row],[Оптовая цена USD за 1шт]],"")</f>
        <v/>
      </c>
      <c r="N618" s="49"/>
    </row>
    <row r="619" spans="1:14" ht="22.5" customHeight="1">
      <c r="A619" s="44" t="s">
        <v>22129</v>
      </c>
      <c r="B619" s="14">
        <v>8801051428971</v>
      </c>
      <c r="C619" s="50" t="s">
        <v>22130</v>
      </c>
      <c r="D619" s="46" t="s">
        <v>22131</v>
      </c>
      <c r="E619" s="16">
        <v>9800</v>
      </c>
      <c r="F619" s="15">
        <v>0.54</v>
      </c>
      <c r="G619" s="47">
        <v>144</v>
      </c>
      <c r="H619" s="55">
        <f>Таблица648[[#This Row],[Коэфициент стоимости]]*Таблица648[[#This Row],[Розничная цена KRW]]</f>
        <v>5292</v>
      </c>
      <c r="I619" s="17" t="str">
        <f>IF($H$1="","Введите курс",Таблица648[[#This Row],[Оптовая цена KRW за 1шт]]/$H$1)</f>
        <v>Введите курс</v>
      </c>
      <c r="J619" s="48"/>
      <c r="K619" s="18">
        <f>Таблица648[[#This Row],[Заказ коробок ]]*Таблица648[[#This Row],[Кол-во шт в коробке]]</f>
        <v>0</v>
      </c>
      <c r="L619" s="54">
        <f>Таблица648[[#This Row],[Общее кол-во шт]]*Таблица648[[#This Row],[Оптовая цена KRW за 1шт]]</f>
        <v>0</v>
      </c>
      <c r="M619" s="19" t="str">
        <f>IFERROR(Таблица648[[#This Row],[Общее кол-во шт]]*Таблица648[[#This Row],[Оптовая цена USD за 1шт]],"")</f>
        <v/>
      </c>
      <c r="N619" s="49"/>
    </row>
    <row r="620" spans="1:14" ht="22.5" customHeight="1">
      <c r="A620" s="44" t="s">
        <v>22132</v>
      </c>
      <c r="B620" s="14">
        <v>8801051428988</v>
      </c>
      <c r="C620" s="50" t="s">
        <v>22133</v>
      </c>
      <c r="D620" s="46" t="s">
        <v>22134</v>
      </c>
      <c r="E620" s="16">
        <v>9800</v>
      </c>
      <c r="F620" s="15">
        <v>0.54</v>
      </c>
      <c r="G620" s="47">
        <v>144</v>
      </c>
      <c r="H620" s="55">
        <f>Таблица648[[#This Row],[Коэфициент стоимости]]*Таблица648[[#This Row],[Розничная цена KRW]]</f>
        <v>5292</v>
      </c>
      <c r="I620" s="17" t="str">
        <f>IF($H$1="","Введите курс",Таблица648[[#This Row],[Оптовая цена KRW за 1шт]]/$H$1)</f>
        <v>Введите курс</v>
      </c>
      <c r="J620" s="48"/>
      <c r="K620" s="18">
        <f>Таблица648[[#This Row],[Заказ коробок ]]*Таблица648[[#This Row],[Кол-во шт в коробке]]</f>
        <v>0</v>
      </c>
      <c r="L620" s="54">
        <f>Таблица648[[#This Row],[Общее кол-во шт]]*Таблица648[[#This Row],[Оптовая цена KRW за 1шт]]</f>
        <v>0</v>
      </c>
      <c r="M620" s="19" t="str">
        <f>IFERROR(Таблица648[[#This Row],[Общее кол-во шт]]*Таблица648[[#This Row],[Оптовая цена USD за 1шт]],"")</f>
        <v/>
      </c>
      <c r="N620" s="49"/>
    </row>
    <row r="621" spans="1:14" ht="22.5" customHeight="1">
      <c r="A621" s="44" t="s">
        <v>22135</v>
      </c>
      <c r="B621" s="14">
        <v>8801051428995</v>
      </c>
      <c r="C621" s="50" t="s">
        <v>22136</v>
      </c>
      <c r="D621" s="46" t="s">
        <v>22137</v>
      </c>
      <c r="E621" s="16">
        <v>9800</v>
      </c>
      <c r="F621" s="15">
        <v>0.54</v>
      </c>
      <c r="G621" s="47">
        <v>144</v>
      </c>
      <c r="H621" s="55">
        <f>Таблица648[[#This Row],[Коэфициент стоимости]]*Таблица648[[#This Row],[Розничная цена KRW]]</f>
        <v>5292</v>
      </c>
      <c r="I621" s="17" t="str">
        <f>IF($H$1="","Введите курс",Таблица648[[#This Row],[Оптовая цена KRW за 1шт]]/$H$1)</f>
        <v>Введите курс</v>
      </c>
      <c r="J621" s="48"/>
      <c r="K621" s="18">
        <f>Таблица648[[#This Row],[Заказ коробок ]]*Таблица648[[#This Row],[Кол-во шт в коробке]]</f>
        <v>0</v>
      </c>
      <c r="L621" s="54">
        <f>Таблица648[[#This Row],[Общее кол-во шт]]*Таблица648[[#This Row],[Оптовая цена KRW за 1шт]]</f>
        <v>0</v>
      </c>
      <c r="M621" s="19" t="str">
        <f>IFERROR(Таблица648[[#This Row],[Общее кол-во шт]]*Таблица648[[#This Row],[Оптовая цена USD за 1шт]],"")</f>
        <v/>
      </c>
      <c r="N621" s="49"/>
    </row>
    <row r="622" spans="1:14" ht="22.5" customHeight="1">
      <c r="A622" s="44" t="s">
        <v>22138</v>
      </c>
      <c r="B622" s="14">
        <v>8801051429008</v>
      </c>
      <c r="C622" s="50" t="s">
        <v>22139</v>
      </c>
      <c r="D622" s="46" t="s">
        <v>22140</v>
      </c>
      <c r="E622" s="16">
        <v>9800</v>
      </c>
      <c r="F622" s="15">
        <v>0.54</v>
      </c>
      <c r="G622" s="47">
        <v>144</v>
      </c>
      <c r="H622" s="55">
        <f>Таблица648[[#This Row],[Коэфициент стоимости]]*Таблица648[[#This Row],[Розничная цена KRW]]</f>
        <v>5292</v>
      </c>
      <c r="I622" s="17" t="str">
        <f>IF($H$1="","Введите курс",Таблица648[[#This Row],[Оптовая цена KRW за 1шт]]/$H$1)</f>
        <v>Введите курс</v>
      </c>
      <c r="J622" s="48"/>
      <c r="K622" s="18">
        <f>Таблица648[[#This Row],[Заказ коробок ]]*Таблица648[[#This Row],[Кол-во шт в коробке]]</f>
        <v>0</v>
      </c>
      <c r="L622" s="54">
        <f>Таблица648[[#This Row],[Общее кол-во шт]]*Таблица648[[#This Row],[Оптовая цена KRW за 1шт]]</f>
        <v>0</v>
      </c>
      <c r="M622" s="19" t="str">
        <f>IFERROR(Таблица648[[#This Row],[Общее кол-во шт]]*Таблица648[[#This Row],[Оптовая цена USD за 1шт]],"")</f>
        <v/>
      </c>
      <c r="N622" s="49"/>
    </row>
    <row r="623" spans="1:14" ht="22.5" customHeight="1">
      <c r="A623" s="44" t="s">
        <v>22141</v>
      </c>
      <c r="B623" s="14">
        <v>8801051429015</v>
      </c>
      <c r="C623" s="50" t="s">
        <v>22142</v>
      </c>
      <c r="D623" s="46" t="s">
        <v>22143</v>
      </c>
      <c r="E623" s="16">
        <v>9800</v>
      </c>
      <c r="F623" s="15">
        <v>0.54</v>
      </c>
      <c r="G623" s="47">
        <v>144</v>
      </c>
      <c r="H623" s="55">
        <f>Таблица648[[#This Row],[Коэфициент стоимости]]*Таблица648[[#This Row],[Розничная цена KRW]]</f>
        <v>5292</v>
      </c>
      <c r="I623" s="17" t="str">
        <f>IF($H$1="","Введите курс",Таблица648[[#This Row],[Оптовая цена KRW за 1шт]]/$H$1)</f>
        <v>Введите курс</v>
      </c>
      <c r="J623" s="48"/>
      <c r="K623" s="18">
        <f>Таблица648[[#This Row],[Заказ коробок ]]*Таблица648[[#This Row],[Кол-во шт в коробке]]</f>
        <v>0</v>
      </c>
      <c r="L623" s="54">
        <f>Таблица648[[#This Row],[Общее кол-во шт]]*Таблица648[[#This Row],[Оптовая цена KRW за 1шт]]</f>
        <v>0</v>
      </c>
      <c r="M623" s="19" t="str">
        <f>IFERROR(Таблица648[[#This Row],[Общее кол-во шт]]*Таблица648[[#This Row],[Оптовая цена USD за 1шт]],"")</f>
        <v/>
      </c>
      <c r="N623" s="49"/>
    </row>
    <row r="624" spans="1:14" ht="22.5" customHeight="1">
      <c r="A624" s="44" t="s">
        <v>22144</v>
      </c>
      <c r="B624" s="14">
        <v>8801051429022</v>
      </c>
      <c r="C624" s="50" t="s">
        <v>22145</v>
      </c>
      <c r="D624" s="46" t="s">
        <v>22146</v>
      </c>
      <c r="E624" s="16">
        <v>9800</v>
      </c>
      <c r="F624" s="15">
        <v>0.54</v>
      </c>
      <c r="G624" s="47">
        <v>144</v>
      </c>
      <c r="H624" s="55">
        <f>Таблица648[[#This Row],[Коэфициент стоимости]]*Таблица648[[#This Row],[Розничная цена KRW]]</f>
        <v>5292</v>
      </c>
      <c r="I624" s="17" t="str">
        <f>IF($H$1="","Введите курс",Таблица648[[#This Row],[Оптовая цена KRW за 1шт]]/$H$1)</f>
        <v>Введите курс</v>
      </c>
      <c r="J624" s="48"/>
      <c r="K624" s="18">
        <f>Таблица648[[#This Row],[Заказ коробок ]]*Таблица648[[#This Row],[Кол-во шт в коробке]]</f>
        <v>0</v>
      </c>
      <c r="L624" s="54">
        <f>Таблица648[[#This Row],[Общее кол-во шт]]*Таблица648[[#This Row],[Оптовая цена KRW за 1шт]]</f>
        <v>0</v>
      </c>
      <c r="M624" s="19" t="str">
        <f>IFERROR(Таблица648[[#This Row],[Общее кол-во шт]]*Таблица648[[#This Row],[Оптовая цена USD за 1шт]],"")</f>
        <v/>
      </c>
      <c r="N624" s="49"/>
    </row>
    <row r="625" spans="1:14" ht="22.5" customHeight="1">
      <c r="A625" s="44" t="s">
        <v>22147</v>
      </c>
      <c r="B625" s="14">
        <v>8801051429039</v>
      </c>
      <c r="C625" s="50" t="s">
        <v>22148</v>
      </c>
      <c r="D625" s="46" t="s">
        <v>22149</v>
      </c>
      <c r="E625" s="16">
        <v>9800</v>
      </c>
      <c r="F625" s="15">
        <v>0.54</v>
      </c>
      <c r="G625" s="47">
        <v>144</v>
      </c>
      <c r="H625" s="55">
        <f>Таблица648[[#This Row],[Коэфициент стоимости]]*Таблица648[[#This Row],[Розничная цена KRW]]</f>
        <v>5292</v>
      </c>
      <c r="I625" s="17" t="str">
        <f>IF($H$1="","Введите курс",Таблица648[[#This Row],[Оптовая цена KRW за 1шт]]/$H$1)</f>
        <v>Введите курс</v>
      </c>
      <c r="J625" s="48"/>
      <c r="K625" s="18">
        <f>Таблица648[[#This Row],[Заказ коробок ]]*Таблица648[[#This Row],[Кол-во шт в коробке]]</f>
        <v>0</v>
      </c>
      <c r="L625" s="54">
        <f>Таблица648[[#This Row],[Общее кол-во шт]]*Таблица648[[#This Row],[Оптовая цена KRW за 1шт]]</f>
        <v>0</v>
      </c>
      <c r="M625" s="19" t="str">
        <f>IFERROR(Таблица648[[#This Row],[Общее кол-во шт]]*Таблица648[[#This Row],[Оптовая цена USD за 1шт]],"")</f>
        <v/>
      </c>
      <c r="N625" s="49"/>
    </row>
    <row r="626" spans="1:14" ht="22.5" customHeight="1">
      <c r="A626" s="44" t="s">
        <v>22150</v>
      </c>
      <c r="B626" s="14">
        <v>8801051429046</v>
      </c>
      <c r="C626" s="50" t="s">
        <v>22151</v>
      </c>
      <c r="D626" s="46" t="s">
        <v>22152</v>
      </c>
      <c r="E626" s="16">
        <v>9800</v>
      </c>
      <c r="F626" s="15">
        <v>0.54</v>
      </c>
      <c r="G626" s="47">
        <v>144</v>
      </c>
      <c r="H626" s="55">
        <f>Таблица648[[#This Row],[Коэфициент стоимости]]*Таблица648[[#This Row],[Розничная цена KRW]]</f>
        <v>5292</v>
      </c>
      <c r="I626" s="17" t="str">
        <f>IF($H$1="","Введите курс",Таблица648[[#This Row],[Оптовая цена KRW за 1шт]]/$H$1)</f>
        <v>Введите курс</v>
      </c>
      <c r="J626" s="48"/>
      <c r="K626" s="18">
        <f>Таблица648[[#This Row],[Заказ коробок ]]*Таблица648[[#This Row],[Кол-во шт в коробке]]</f>
        <v>0</v>
      </c>
      <c r="L626" s="54">
        <f>Таблица648[[#This Row],[Общее кол-во шт]]*Таблица648[[#This Row],[Оптовая цена KRW за 1шт]]</f>
        <v>0</v>
      </c>
      <c r="M626" s="19" t="str">
        <f>IFERROR(Таблица648[[#This Row],[Общее кол-во шт]]*Таблица648[[#This Row],[Оптовая цена USD за 1шт]],"")</f>
        <v/>
      </c>
      <c r="N626" s="49"/>
    </row>
    <row r="627" spans="1:14" ht="22.5" customHeight="1">
      <c r="A627" s="44" t="s">
        <v>22153</v>
      </c>
      <c r="B627" s="14">
        <v>8801051429053</v>
      </c>
      <c r="C627" s="50" t="s">
        <v>22154</v>
      </c>
      <c r="D627" s="46" t="s">
        <v>22155</v>
      </c>
      <c r="E627" s="16">
        <v>9800</v>
      </c>
      <c r="F627" s="15">
        <v>0.54</v>
      </c>
      <c r="G627" s="47">
        <v>144</v>
      </c>
      <c r="H627" s="55">
        <f>Таблица648[[#This Row],[Коэфициент стоимости]]*Таблица648[[#This Row],[Розничная цена KRW]]</f>
        <v>5292</v>
      </c>
      <c r="I627" s="17" t="str">
        <f>IF($H$1="","Введите курс",Таблица648[[#This Row],[Оптовая цена KRW за 1шт]]/$H$1)</f>
        <v>Введите курс</v>
      </c>
      <c r="J627" s="48"/>
      <c r="K627" s="18">
        <f>Таблица648[[#This Row],[Заказ коробок ]]*Таблица648[[#This Row],[Кол-во шт в коробке]]</f>
        <v>0</v>
      </c>
      <c r="L627" s="54">
        <f>Таблица648[[#This Row],[Общее кол-во шт]]*Таблица648[[#This Row],[Оптовая цена KRW за 1шт]]</f>
        <v>0</v>
      </c>
      <c r="M627" s="19" t="str">
        <f>IFERROR(Таблица648[[#This Row],[Общее кол-во шт]]*Таблица648[[#This Row],[Оптовая цена USD за 1шт]],"")</f>
        <v/>
      </c>
      <c r="N627" s="49"/>
    </row>
    <row r="628" spans="1:14" ht="22.5" customHeight="1">
      <c r="A628" s="44" t="s">
        <v>22156</v>
      </c>
      <c r="B628" s="14">
        <v>8801051429060</v>
      </c>
      <c r="C628" s="50" t="s">
        <v>22157</v>
      </c>
      <c r="D628" s="46" t="s">
        <v>22158</v>
      </c>
      <c r="E628" s="16">
        <v>9800</v>
      </c>
      <c r="F628" s="15">
        <v>0.54</v>
      </c>
      <c r="G628" s="47">
        <v>144</v>
      </c>
      <c r="H628" s="55">
        <f>Таблица648[[#This Row],[Коэфициент стоимости]]*Таблица648[[#This Row],[Розничная цена KRW]]</f>
        <v>5292</v>
      </c>
      <c r="I628" s="17" t="str">
        <f>IF($H$1="","Введите курс",Таблица648[[#This Row],[Оптовая цена KRW за 1шт]]/$H$1)</f>
        <v>Введите курс</v>
      </c>
      <c r="J628" s="48"/>
      <c r="K628" s="18">
        <f>Таблица648[[#This Row],[Заказ коробок ]]*Таблица648[[#This Row],[Кол-во шт в коробке]]</f>
        <v>0</v>
      </c>
      <c r="L628" s="54">
        <f>Таблица648[[#This Row],[Общее кол-во шт]]*Таблица648[[#This Row],[Оптовая цена KRW за 1шт]]</f>
        <v>0</v>
      </c>
      <c r="M628" s="19" t="str">
        <f>IFERROR(Таблица648[[#This Row],[Общее кол-во шт]]*Таблица648[[#This Row],[Оптовая цена USD за 1шт]],"")</f>
        <v/>
      </c>
      <c r="N628" s="49"/>
    </row>
    <row r="629" spans="1:14" ht="22.5" customHeight="1">
      <c r="A629" s="44" t="s">
        <v>22159</v>
      </c>
      <c r="B629" s="14">
        <v>8801051429077</v>
      </c>
      <c r="C629" s="50" t="s">
        <v>22160</v>
      </c>
      <c r="D629" s="46" t="s">
        <v>22161</v>
      </c>
      <c r="E629" s="16">
        <v>9800</v>
      </c>
      <c r="F629" s="15">
        <v>0.54</v>
      </c>
      <c r="G629" s="47">
        <v>144</v>
      </c>
      <c r="H629" s="55">
        <f>Таблица648[[#This Row],[Коэфициент стоимости]]*Таблица648[[#This Row],[Розничная цена KRW]]</f>
        <v>5292</v>
      </c>
      <c r="I629" s="17" t="str">
        <f>IF($H$1="","Введите курс",Таблица648[[#This Row],[Оптовая цена KRW за 1шт]]/$H$1)</f>
        <v>Введите курс</v>
      </c>
      <c r="J629" s="48"/>
      <c r="K629" s="18">
        <f>Таблица648[[#This Row],[Заказ коробок ]]*Таблица648[[#This Row],[Кол-во шт в коробке]]</f>
        <v>0</v>
      </c>
      <c r="L629" s="54">
        <f>Таблица648[[#This Row],[Общее кол-во шт]]*Таблица648[[#This Row],[Оптовая цена KRW за 1шт]]</f>
        <v>0</v>
      </c>
      <c r="M629" s="19" t="str">
        <f>IFERROR(Таблица648[[#This Row],[Общее кол-во шт]]*Таблица648[[#This Row],[Оптовая цена USD за 1шт]],"")</f>
        <v/>
      </c>
      <c r="N629" s="49"/>
    </row>
    <row r="630" spans="1:14" ht="22.5" customHeight="1">
      <c r="A630" s="44" t="s">
        <v>22162</v>
      </c>
      <c r="B630" s="14">
        <v>8801051429084</v>
      </c>
      <c r="C630" s="50" t="s">
        <v>22163</v>
      </c>
      <c r="D630" s="46" t="s">
        <v>22164</v>
      </c>
      <c r="E630" s="16">
        <v>9800</v>
      </c>
      <c r="F630" s="15">
        <v>0.54</v>
      </c>
      <c r="G630" s="47">
        <v>144</v>
      </c>
      <c r="H630" s="55">
        <f>Таблица648[[#This Row],[Коэфициент стоимости]]*Таблица648[[#This Row],[Розничная цена KRW]]</f>
        <v>5292</v>
      </c>
      <c r="I630" s="17" t="str">
        <f>IF($H$1="","Введите курс",Таблица648[[#This Row],[Оптовая цена KRW за 1шт]]/$H$1)</f>
        <v>Введите курс</v>
      </c>
      <c r="J630" s="48"/>
      <c r="K630" s="18">
        <f>Таблица648[[#This Row],[Заказ коробок ]]*Таблица648[[#This Row],[Кол-во шт в коробке]]</f>
        <v>0</v>
      </c>
      <c r="L630" s="54">
        <f>Таблица648[[#This Row],[Общее кол-во шт]]*Таблица648[[#This Row],[Оптовая цена KRW за 1шт]]</f>
        <v>0</v>
      </c>
      <c r="M630" s="19" t="str">
        <f>IFERROR(Таблица648[[#This Row],[Общее кол-во шт]]*Таблица648[[#This Row],[Оптовая цена USD за 1шт]],"")</f>
        <v/>
      </c>
      <c r="N630" s="49"/>
    </row>
    <row r="631" spans="1:14" ht="22.5" customHeight="1">
      <c r="A631" s="44" t="s">
        <v>22165</v>
      </c>
      <c r="B631" s="14">
        <v>8801051429091</v>
      </c>
      <c r="C631" s="50" t="s">
        <v>22166</v>
      </c>
      <c r="D631" s="46" t="s">
        <v>22167</v>
      </c>
      <c r="E631" s="16">
        <v>9800</v>
      </c>
      <c r="F631" s="15">
        <v>0.54</v>
      </c>
      <c r="G631" s="47">
        <v>144</v>
      </c>
      <c r="H631" s="55">
        <f>Таблица648[[#This Row],[Коэфициент стоимости]]*Таблица648[[#This Row],[Розничная цена KRW]]</f>
        <v>5292</v>
      </c>
      <c r="I631" s="17" t="str">
        <f>IF($H$1="","Введите курс",Таблица648[[#This Row],[Оптовая цена KRW за 1шт]]/$H$1)</f>
        <v>Введите курс</v>
      </c>
      <c r="J631" s="48"/>
      <c r="K631" s="18">
        <f>Таблица648[[#This Row],[Заказ коробок ]]*Таблица648[[#This Row],[Кол-во шт в коробке]]</f>
        <v>0</v>
      </c>
      <c r="L631" s="54">
        <f>Таблица648[[#This Row],[Общее кол-во шт]]*Таблица648[[#This Row],[Оптовая цена KRW за 1шт]]</f>
        <v>0</v>
      </c>
      <c r="M631" s="19" t="str">
        <f>IFERROR(Таблица648[[#This Row],[Общее кол-во шт]]*Таблица648[[#This Row],[Оптовая цена USD за 1шт]],"")</f>
        <v/>
      </c>
      <c r="N631" s="49"/>
    </row>
    <row r="632" spans="1:14" ht="22.5" customHeight="1">
      <c r="A632" s="44" t="s">
        <v>22168</v>
      </c>
      <c r="B632" s="14">
        <v>8801051429107</v>
      </c>
      <c r="C632" s="50" t="s">
        <v>22169</v>
      </c>
      <c r="D632" s="46" t="s">
        <v>22170</v>
      </c>
      <c r="E632" s="16">
        <v>9800</v>
      </c>
      <c r="F632" s="15">
        <v>0.54</v>
      </c>
      <c r="G632" s="47">
        <v>144</v>
      </c>
      <c r="H632" s="55">
        <f>Таблица648[[#This Row],[Коэфициент стоимости]]*Таблица648[[#This Row],[Розничная цена KRW]]</f>
        <v>5292</v>
      </c>
      <c r="I632" s="17" t="str">
        <f>IF($H$1="","Введите курс",Таблица648[[#This Row],[Оптовая цена KRW за 1шт]]/$H$1)</f>
        <v>Введите курс</v>
      </c>
      <c r="J632" s="48"/>
      <c r="K632" s="18">
        <f>Таблица648[[#This Row],[Заказ коробок ]]*Таблица648[[#This Row],[Кол-во шт в коробке]]</f>
        <v>0</v>
      </c>
      <c r="L632" s="54">
        <f>Таблица648[[#This Row],[Общее кол-во шт]]*Таблица648[[#This Row],[Оптовая цена KRW за 1шт]]</f>
        <v>0</v>
      </c>
      <c r="M632" s="19" t="str">
        <f>IFERROR(Таблица648[[#This Row],[Общее кол-во шт]]*Таблица648[[#This Row],[Оптовая цена USD за 1шт]],"")</f>
        <v/>
      </c>
      <c r="N632" s="49"/>
    </row>
    <row r="633" spans="1:14" ht="22.5" customHeight="1">
      <c r="A633" s="44" t="s">
        <v>22171</v>
      </c>
      <c r="B633" s="14">
        <v>8801051429114</v>
      </c>
      <c r="C633" s="50" t="s">
        <v>22172</v>
      </c>
      <c r="D633" s="46" t="s">
        <v>22173</v>
      </c>
      <c r="E633" s="16">
        <v>9800</v>
      </c>
      <c r="F633" s="15">
        <v>0.54</v>
      </c>
      <c r="G633" s="47">
        <v>6</v>
      </c>
      <c r="H633" s="55">
        <f>Таблица648[[#This Row],[Коэфициент стоимости]]*Таблица648[[#This Row],[Розничная цена KRW]]</f>
        <v>5292</v>
      </c>
      <c r="I633" s="17" t="str">
        <f>IF($H$1="","Введите курс",Таблица648[[#This Row],[Оптовая цена KRW за 1шт]]/$H$1)</f>
        <v>Введите курс</v>
      </c>
      <c r="J633" s="48"/>
      <c r="K633" s="18">
        <f>Таблица648[[#This Row],[Заказ коробок ]]*Таблица648[[#This Row],[Кол-во шт в коробке]]</f>
        <v>0</v>
      </c>
      <c r="L633" s="54">
        <f>Таблица648[[#This Row],[Общее кол-во шт]]*Таблица648[[#This Row],[Оптовая цена KRW за 1шт]]</f>
        <v>0</v>
      </c>
      <c r="M633" s="19" t="str">
        <f>IFERROR(Таблица648[[#This Row],[Общее кол-во шт]]*Таблица648[[#This Row],[Оптовая цена USD за 1шт]],"")</f>
        <v/>
      </c>
      <c r="N633" s="49"/>
    </row>
    <row r="634" spans="1:14" ht="22.5" customHeight="1">
      <c r="A634" s="44" t="s">
        <v>22174</v>
      </c>
      <c r="B634" s="14">
        <v>8801051429121</v>
      </c>
      <c r="C634" s="50" t="s">
        <v>22175</v>
      </c>
      <c r="D634" s="46" t="s">
        <v>22176</v>
      </c>
      <c r="E634" s="16">
        <v>9800</v>
      </c>
      <c r="F634" s="15">
        <v>0.54</v>
      </c>
      <c r="G634" s="47">
        <v>144</v>
      </c>
      <c r="H634" s="55">
        <f>Таблица648[[#This Row],[Коэфициент стоимости]]*Таблица648[[#This Row],[Розничная цена KRW]]</f>
        <v>5292</v>
      </c>
      <c r="I634" s="17" t="str">
        <f>IF($H$1="","Введите курс",Таблица648[[#This Row],[Оптовая цена KRW за 1шт]]/$H$1)</f>
        <v>Введите курс</v>
      </c>
      <c r="J634" s="48"/>
      <c r="K634" s="18">
        <f>Таблица648[[#This Row],[Заказ коробок ]]*Таблица648[[#This Row],[Кол-во шт в коробке]]</f>
        <v>0</v>
      </c>
      <c r="L634" s="54">
        <f>Таблица648[[#This Row],[Общее кол-во шт]]*Таблица648[[#This Row],[Оптовая цена KRW за 1шт]]</f>
        <v>0</v>
      </c>
      <c r="M634" s="19" t="str">
        <f>IFERROR(Таблица648[[#This Row],[Общее кол-во шт]]*Таблица648[[#This Row],[Оптовая цена USD за 1шт]],"")</f>
        <v/>
      </c>
      <c r="N634" s="49"/>
    </row>
    <row r="635" spans="1:14" ht="22.5" customHeight="1">
      <c r="A635" s="44" t="s">
        <v>22177</v>
      </c>
      <c r="B635" s="14">
        <v>8801051429138</v>
      </c>
      <c r="C635" s="50" t="s">
        <v>22178</v>
      </c>
      <c r="D635" s="46" t="s">
        <v>22179</v>
      </c>
      <c r="E635" s="16">
        <v>9800</v>
      </c>
      <c r="F635" s="15">
        <v>0.54</v>
      </c>
      <c r="G635" s="47">
        <v>144</v>
      </c>
      <c r="H635" s="55">
        <f>Таблица648[[#This Row],[Коэфициент стоимости]]*Таблица648[[#This Row],[Розничная цена KRW]]</f>
        <v>5292</v>
      </c>
      <c r="I635" s="17" t="str">
        <f>IF($H$1="","Введите курс",Таблица648[[#This Row],[Оптовая цена KRW за 1шт]]/$H$1)</f>
        <v>Введите курс</v>
      </c>
      <c r="J635" s="48"/>
      <c r="K635" s="18">
        <f>Таблица648[[#This Row],[Заказ коробок ]]*Таблица648[[#This Row],[Кол-во шт в коробке]]</f>
        <v>0</v>
      </c>
      <c r="L635" s="54">
        <f>Таблица648[[#This Row],[Общее кол-во шт]]*Таблица648[[#This Row],[Оптовая цена KRW за 1шт]]</f>
        <v>0</v>
      </c>
      <c r="M635" s="19" t="str">
        <f>IFERROR(Таблица648[[#This Row],[Общее кол-во шт]]*Таблица648[[#This Row],[Оптовая цена USD за 1шт]],"")</f>
        <v/>
      </c>
      <c r="N635" s="49"/>
    </row>
    <row r="636" spans="1:14" ht="22.5" customHeight="1">
      <c r="A636" s="44" t="s">
        <v>22180</v>
      </c>
      <c r="B636" s="14">
        <v>8801051429145</v>
      </c>
      <c r="C636" s="50" t="s">
        <v>22181</v>
      </c>
      <c r="D636" s="46" t="s">
        <v>22182</v>
      </c>
      <c r="E636" s="16">
        <v>9800</v>
      </c>
      <c r="F636" s="15">
        <v>0.54</v>
      </c>
      <c r="G636" s="47">
        <v>144</v>
      </c>
      <c r="H636" s="55">
        <f>Таблица648[[#This Row],[Коэфициент стоимости]]*Таблица648[[#This Row],[Розничная цена KRW]]</f>
        <v>5292</v>
      </c>
      <c r="I636" s="17" t="str">
        <f>IF($H$1="","Введите курс",Таблица648[[#This Row],[Оптовая цена KRW за 1шт]]/$H$1)</f>
        <v>Введите курс</v>
      </c>
      <c r="J636" s="48"/>
      <c r="K636" s="18">
        <f>Таблица648[[#This Row],[Заказ коробок ]]*Таблица648[[#This Row],[Кол-во шт в коробке]]</f>
        <v>0</v>
      </c>
      <c r="L636" s="54">
        <f>Таблица648[[#This Row],[Общее кол-во шт]]*Таблица648[[#This Row],[Оптовая цена KRW за 1шт]]</f>
        <v>0</v>
      </c>
      <c r="M636" s="19" t="str">
        <f>IFERROR(Таблица648[[#This Row],[Общее кол-во шт]]*Таблица648[[#This Row],[Оптовая цена USD за 1шт]],"")</f>
        <v/>
      </c>
      <c r="N636" s="49"/>
    </row>
    <row r="637" spans="1:14" ht="22.5" customHeight="1">
      <c r="A637" s="44" t="s">
        <v>22183</v>
      </c>
      <c r="B637" s="14">
        <v>8801051429152</v>
      </c>
      <c r="C637" s="50" t="s">
        <v>22184</v>
      </c>
      <c r="D637" s="46" t="s">
        <v>22185</v>
      </c>
      <c r="E637" s="16">
        <v>9800</v>
      </c>
      <c r="F637" s="15">
        <v>0.54</v>
      </c>
      <c r="G637" s="47">
        <v>144</v>
      </c>
      <c r="H637" s="55">
        <f>Таблица648[[#This Row],[Коэфициент стоимости]]*Таблица648[[#This Row],[Розничная цена KRW]]</f>
        <v>5292</v>
      </c>
      <c r="I637" s="17" t="str">
        <f>IF($H$1="","Введите курс",Таблица648[[#This Row],[Оптовая цена KRW за 1шт]]/$H$1)</f>
        <v>Введите курс</v>
      </c>
      <c r="J637" s="48"/>
      <c r="K637" s="18">
        <f>Таблица648[[#This Row],[Заказ коробок ]]*Таблица648[[#This Row],[Кол-во шт в коробке]]</f>
        <v>0</v>
      </c>
      <c r="L637" s="54">
        <f>Таблица648[[#This Row],[Общее кол-во шт]]*Таблица648[[#This Row],[Оптовая цена KRW за 1шт]]</f>
        <v>0</v>
      </c>
      <c r="M637" s="19" t="str">
        <f>IFERROR(Таблица648[[#This Row],[Общее кол-во шт]]*Таблица648[[#This Row],[Оптовая цена USD за 1шт]],"")</f>
        <v/>
      </c>
      <c r="N637" s="49"/>
    </row>
    <row r="638" spans="1:14" ht="22.5" customHeight="1">
      <c r="A638" s="44" t="s">
        <v>22186</v>
      </c>
      <c r="B638" s="14">
        <v>8801051429169</v>
      </c>
      <c r="C638" s="50" t="s">
        <v>22187</v>
      </c>
      <c r="D638" s="46" t="s">
        <v>22188</v>
      </c>
      <c r="E638" s="16">
        <v>9800</v>
      </c>
      <c r="F638" s="15">
        <v>0.54</v>
      </c>
      <c r="G638" s="47">
        <v>144</v>
      </c>
      <c r="H638" s="55">
        <f>Таблица648[[#This Row],[Коэфициент стоимости]]*Таблица648[[#This Row],[Розничная цена KRW]]</f>
        <v>5292</v>
      </c>
      <c r="I638" s="17" t="str">
        <f>IF($H$1="","Введите курс",Таблица648[[#This Row],[Оптовая цена KRW за 1шт]]/$H$1)</f>
        <v>Введите курс</v>
      </c>
      <c r="J638" s="48"/>
      <c r="K638" s="18">
        <f>Таблица648[[#This Row],[Заказ коробок ]]*Таблица648[[#This Row],[Кол-во шт в коробке]]</f>
        <v>0</v>
      </c>
      <c r="L638" s="54">
        <f>Таблица648[[#This Row],[Общее кол-во шт]]*Таблица648[[#This Row],[Оптовая цена KRW за 1шт]]</f>
        <v>0</v>
      </c>
      <c r="M638" s="19" t="str">
        <f>IFERROR(Таблица648[[#This Row],[Общее кол-во шт]]*Таблица648[[#This Row],[Оптовая цена USD за 1шт]],"")</f>
        <v/>
      </c>
      <c r="N638" s="49"/>
    </row>
    <row r="639" spans="1:14" ht="22.5" customHeight="1">
      <c r="A639" s="44" t="s">
        <v>22189</v>
      </c>
      <c r="B639" s="14">
        <v>8801051429176</v>
      </c>
      <c r="C639" s="50" t="s">
        <v>22190</v>
      </c>
      <c r="D639" s="46" t="s">
        <v>22191</v>
      </c>
      <c r="E639" s="16">
        <v>9800</v>
      </c>
      <c r="F639" s="15">
        <v>0.54</v>
      </c>
      <c r="G639" s="47">
        <v>144</v>
      </c>
      <c r="H639" s="55">
        <f>Таблица648[[#This Row],[Коэфициент стоимости]]*Таблица648[[#This Row],[Розничная цена KRW]]</f>
        <v>5292</v>
      </c>
      <c r="I639" s="17" t="str">
        <f>IF($H$1="","Введите курс",Таблица648[[#This Row],[Оптовая цена KRW за 1шт]]/$H$1)</f>
        <v>Введите курс</v>
      </c>
      <c r="J639" s="48"/>
      <c r="K639" s="18">
        <f>Таблица648[[#This Row],[Заказ коробок ]]*Таблица648[[#This Row],[Кол-во шт в коробке]]</f>
        <v>0</v>
      </c>
      <c r="L639" s="54">
        <f>Таблица648[[#This Row],[Общее кол-во шт]]*Таблица648[[#This Row],[Оптовая цена KRW за 1шт]]</f>
        <v>0</v>
      </c>
      <c r="M639" s="19" t="str">
        <f>IFERROR(Таблица648[[#This Row],[Общее кол-во шт]]*Таблица648[[#This Row],[Оптовая цена USD за 1шт]],"")</f>
        <v/>
      </c>
      <c r="N639" s="49"/>
    </row>
    <row r="640" spans="1:14" ht="22.5" customHeight="1">
      <c r="A640" s="44" t="s">
        <v>22192</v>
      </c>
      <c r="B640" s="14">
        <v>8801051429183</v>
      </c>
      <c r="C640" s="50" t="s">
        <v>22193</v>
      </c>
      <c r="D640" s="46" t="s">
        <v>22194</v>
      </c>
      <c r="E640" s="16">
        <v>9800</v>
      </c>
      <c r="F640" s="15">
        <v>0.54</v>
      </c>
      <c r="G640" s="47">
        <v>144</v>
      </c>
      <c r="H640" s="55">
        <f>Таблица648[[#This Row],[Коэфициент стоимости]]*Таблица648[[#This Row],[Розничная цена KRW]]</f>
        <v>5292</v>
      </c>
      <c r="I640" s="17" t="str">
        <f>IF($H$1="","Введите курс",Таблица648[[#This Row],[Оптовая цена KRW за 1шт]]/$H$1)</f>
        <v>Введите курс</v>
      </c>
      <c r="J640" s="48"/>
      <c r="K640" s="18">
        <f>Таблица648[[#This Row],[Заказ коробок ]]*Таблица648[[#This Row],[Кол-во шт в коробке]]</f>
        <v>0</v>
      </c>
      <c r="L640" s="54">
        <f>Таблица648[[#This Row],[Общее кол-во шт]]*Таблица648[[#This Row],[Оптовая цена KRW за 1шт]]</f>
        <v>0</v>
      </c>
      <c r="M640" s="19" t="str">
        <f>IFERROR(Таблица648[[#This Row],[Общее кол-во шт]]*Таблица648[[#This Row],[Оптовая цена USD за 1шт]],"")</f>
        <v/>
      </c>
      <c r="N640" s="49"/>
    </row>
    <row r="641" spans="1:14" ht="22.5" customHeight="1">
      <c r="A641" s="44" t="s">
        <v>22195</v>
      </c>
      <c r="B641" s="14">
        <v>8801051429190</v>
      </c>
      <c r="C641" s="50" t="s">
        <v>22196</v>
      </c>
      <c r="D641" s="46" t="s">
        <v>22197</v>
      </c>
      <c r="E641" s="16">
        <v>9800</v>
      </c>
      <c r="F641" s="15">
        <v>0.54</v>
      </c>
      <c r="G641" s="47">
        <v>144</v>
      </c>
      <c r="H641" s="55">
        <f>Таблица648[[#This Row],[Коэфициент стоимости]]*Таблица648[[#This Row],[Розничная цена KRW]]</f>
        <v>5292</v>
      </c>
      <c r="I641" s="17" t="str">
        <f>IF($H$1="","Введите курс",Таблица648[[#This Row],[Оптовая цена KRW за 1шт]]/$H$1)</f>
        <v>Введите курс</v>
      </c>
      <c r="J641" s="48"/>
      <c r="K641" s="18">
        <f>Таблица648[[#This Row],[Заказ коробок ]]*Таблица648[[#This Row],[Кол-во шт в коробке]]</f>
        <v>0</v>
      </c>
      <c r="L641" s="54">
        <f>Таблица648[[#This Row],[Общее кол-во шт]]*Таблица648[[#This Row],[Оптовая цена KRW за 1шт]]</f>
        <v>0</v>
      </c>
      <c r="M641" s="19" t="str">
        <f>IFERROR(Таблица648[[#This Row],[Общее кол-во шт]]*Таблица648[[#This Row],[Оптовая цена USD за 1шт]],"")</f>
        <v/>
      </c>
      <c r="N641" s="49"/>
    </row>
    <row r="642" spans="1:14" ht="22.5" customHeight="1">
      <c r="A642" s="44" t="s">
        <v>22198</v>
      </c>
      <c r="B642" s="14">
        <v>8801051429206</v>
      </c>
      <c r="C642" s="50" t="s">
        <v>22199</v>
      </c>
      <c r="D642" s="46" t="s">
        <v>22200</v>
      </c>
      <c r="E642" s="16">
        <v>9800</v>
      </c>
      <c r="F642" s="15">
        <v>0.54</v>
      </c>
      <c r="G642" s="47">
        <v>144</v>
      </c>
      <c r="H642" s="55">
        <f>Таблица648[[#This Row],[Коэфициент стоимости]]*Таблица648[[#This Row],[Розничная цена KRW]]</f>
        <v>5292</v>
      </c>
      <c r="I642" s="17" t="str">
        <f>IF($H$1="","Введите курс",Таблица648[[#This Row],[Оптовая цена KRW за 1шт]]/$H$1)</f>
        <v>Введите курс</v>
      </c>
      <c r="J642" s="48"/>
      <c r="K642" s="18">
        <f>Таблица648[[#This Row],[Заказ коробок ]]*Таблица648[[#This Row],[Кол-во шт в коробке]]</f>
        <v>0</v>
      </c>
      <c r="L642" s="54">
        <f>Таблица648[[#This Row],[Общее кол-во шт]]*Таблица648[[#This Row],[Оптовая цена KRW за 1шт]]</f>
        <v>0</v>
      </c>
      <c r="M642" s="19" t="str">
        <f>IFERROR(Таблица648[[#This Row],[Общее кол-во шт]]*Таблица648[[#This Row],[Оптовая цена USD за 1шт]],"")</f>
        <v/>
      </c>
      <c r="N642" s="49"/>
    </row>
    <row r="643" spans="1:14" ht="22.5" customHeight="1">
      <c r="A643" s="44" t="s">
        <v>22201</v>
      </c>
      <c r="B643" s="14">
        <v>8801051429213</v>
      </c>
      <c r="C643" s="50" t="s">
        <v>22202</v>
      </c>
      <c r="D643" s="46" t="s">
        <v>22203</v>
      </c>
      <c r="E643" s="16">
        <v>9800</v>
      </c>
      <c r="F643" s="15">
        <v>0.54</v>
      </c>
      <c r="G643" s="47">
        <v>144</v>
      </c>
      <c r="H643" s="55">
        <f>Таблица648[[#This Row],[Коэфициент стоимости]]*Таблица648[[#This Row],[Розничная цена KRW]]</f>
        <v>5292</v>
      </c>
      <c r="I643" s="17" t="str">
        <f>IF($H$1="","Введите курс",Таблица648[[#This Row],[Оптовая цена KRW за 1шт]]/$H$1)</f>
        <v>Введите курс</v>
      </c>
      <c r="J643" s="48"/>
      <c r="K643" s="18">
        <f>Таблица648[[#This Row],[Заказ коробок ]]*Таблица648[[#This Row],[Кол-во шт в коробке]]</f>
        <v>0</v>
      </c>
      <c r="L643" s="54">
        <f>Таблица648[[#This Row],[Общее кол-во шт]]*Таблица648[[#This Row],[Оптовая цена KRW за 1шт]]</f>
        <v>0</v>
      </c>
      <c r="M643" s="19" t="str">
        <f>IFERROR(Таблица648[[#This Row],[Общее кол-во шт]]*Таблица648[[#This Row],[Оптовая цена USD за 1шт]],"")</f>
        <v/>
      </c>
      <c r="N643" s="49"/>
    </row>
    <row r="644" spans="1:14" ht="22.5" customHeight="1">
      <c r="A644" s="44" t="s">
        <v>22204</v>
      </c>
      <c r="B644" s="14">
        <v>8801051429220</v>
      </c>
      <c r="C644" s="50" t="s">
        <v>22205</v>
      </c>
      <c r="D644" s="46" t="s">
        <v>22206</v>
      </c>
      <c r="E644" s="16">
        <v>9800</v>
      </c>
      <c r="F644" s="15">
        <v>0.54</v>
      </c>
      <c r="G644" s="47">
        <v>144</v>
      </c>
      <c r="H644" s="55">
        <f>Таблица648[[#This Row],[Коэфициент стоимости]]*Таблица648[[#This Row],[Розничная цена KRW]]</f>
        <v>5292</v>
      </c>
      <c r="I644" s="17" t="str">
        <f>IF($H$1="","Введите курс",Таблица648[[#This Row],[Оптовая цена KRW за 1шт]]/$H$1)</f>
        <v>Введите курс</v>
      </c>
      <c r="J644" s="48"/>
      <c r="K644" s="18">
        <f>Таблица648[[#This Row],[Заказ коробок ]]*Таблица648[[#This Row],[Кол-во шт в коробке]]</f>
        <v>0</v>
      </c>
      <c r="L644" s="54">
        <f>Таблица648[[#This Row],[Общее кол-во шт]]*Таблица648[[#This Row],[Оптовая цена KRW за 1шт]]</f>
        <v>0</v>
      </c>
      <c r="M644" s="19" t="str">
        <f>IFERROR(Таблица648[[#This Row],[Общее кол-во шт]]*Таблица648[[#This Row],[Оптовая цена USD за 1шт]],"")</f>
        <v/>
      </c>
      <c r="N644" s="49"/>
    </row>
    <row r="645" spans="1:14" ht="22.5" customHeight="1">
      <c r="A645" s="44" t="s">
        <v>22207</v>
      </c>
      <c r="B645" s="14">
        <v>8801051429237</v>
      </c>
      <c r="C645" s="50" t="s">
        <v>22208</v>
      </c>
      <c r="D645" s="46" t="s">
        <v>22209</v>
      </c>
      <c r="E645" s="16">
        <v>9800</v>
      </c>
      <c r="F645" s="15">
        <v>0.54</v>
      </c>
      <c r="G645" s="47">
        <v>144</v>
      </c>
      <c r="H645" s="55">
        <f>Таблица648[[#This Row],[Коэфициент стоимости]]*Таблица648[[#This Row],[Розничная цена KRW]]</f>
        <v>5292</v>
      </c>
      <c r="I645" s="17" t="str">
        <f>IF($H$1="","Введите курс",Таблица648[[#This Row],[Оптовая цена KRW за 1шт]]/$H$1)</f>
        <v>Введите курс</v>
      </c>
      <c r="J645" s="48"/>
      <c r="K645" s="18">
        <f>Таблица648[[#This Row],[Заказ коробок ]]*Таблица648[[#This Row],[Кол-во шт в коробке]]</f>
        <v>0</v>
      </c>
      <c r="L645" s="54">
        <f>Таблица648[[#This Row],[Общее кол-во шт]]*Таблица648[[#This Row],[Оптовая цена KRW за 1шт]]</f>
        <v>0</v>
      </c>
      <c r="M645" s="19" t="str">
        <f>IFERROR(Таблица648[[#This Row],[Общее кол-во шт]]*Таблица648[[#This Row],[Оптовая цена USD за 1шт]],"")</f>
        <v/>
      </c>
      <c r="N645" s="49"/>
    </row>
    <row r="646" spans="1:14" ht="22.5" customHeight="1">
      <c r="A646" s="44" t="s">
        <v>22210</v>
      </c>
      <c r="B646" s="14">
        <v>8801051429244</v>
      </c>
      <c r="C646" s="50" t="s">
        <v>22211</v>
      </c>
      <c r="D646" s="46" t="s">
        <v>22212</v>
      </c>
      <c r="E646" s="16">
        <v>9800</v>
      </c>
      <c r="F646" s="15">
        <v>0.54</v>
      </c>
      <c r="G646" s="47">
        <v>6</v>
      </c>
      <c r="H646" s="55">
        <f>Таблица648[[#This Row],[Коэфициент стоимости]]*Таблица648[[#This Row],[Розничная цена KRW]]</f>
        <v>5292</v>
      </c>
      <c r="I646" s="17" t="str">
        <f>IF($H$1="","Введите курс",Таблица648[[#This Row],[Оптовая цена KRW за 1шт]]/$H$1)</f>
        <v>Введите курс</v>
      </c>
      <c r="J646" s="48"/>
      <c r="K646" s="18">
        <f>Таблица648[[#This Row],[Заказ коробок ]]*Таблица648[[#This Row],[Кол-во шт в коробке]]</f>
        <v>0</v>
      </c>
      <c r="L646" s="54">
        <f>Таблица648[[#This Row],[Общее кол-во шт]]*Таблица648[[#This Row],[Оптовая цена KRW за 1шт]]</f>
        <v>0</v>
      </c>
      <c r="M646" s="19" t="str">
        <f>IFERROR(Таблица648[[#This Row],[Общее кол-во шт]]*Таблица648[[#This Row],[Оптовая цена USD за 1шт]],"")</f>
        <v/>
      </c>
      <c r="N646" s="49"/>
    </row>
    <row r="647" spans="1:14" ht="22.5" customHeight="1">
      <c r="A647" s="44" t="s">
        <v>22213</v>
      </c>
      <c r="B647" s="14">
        <v>8801051429251</v>
      </c>
      <c r="C647" s="50" t="s">
        <v>22214</v>
      </c>
      <c r="D647" s="46" t="s">
        <v>22215</v>
      </c>
      <c r="E647" s="16">
        <v>9800</v>
      </c>
      <c r="F647" s="15">
        <v>0.54</v>
      </c>
      <c r="G647" s="47">
        <v>144</v>
      </c>
      <c r="H647" s="55">
        <f>Таблица648[[#This Row],[Коэфициент стоимости]]*Таблица648[[#This Row],[Розничная цена KRW]]</f>
        <v>5292</v>
      </c>
      <c r="I647" s="17" t="str">
        <f>IF($H$1="","Введите курс",Таблица648[[#This Row],[Оптовая цена KRW за 1шт]]/$H$1)</f>
        <v>Введите курс</v>
      </c>
      <c r="J647" s="48"/>
      <c r="K647" s="18">
        <f>Таблица648[[#This Row],[Заказ коробок ]]*Таблица648[[#This Row],[Кол-во шт в коробке]]</f>
        <v>0</v>
      </c>
      <c r="L647" s="54">
        <f>Таблица648[[#This Row],[Общее кол-во шт]]*Таблица648[[#This Row],[Оптовая цена KRW за 1шт]]</f>
        <v>0</v>
      </c>
      <c r="M647" s="19" t="str">
        <f>IFERROR(Таблица648[[#This Row],[Общее кол-во шт]]*Таблица648[[#This Row],[Оптовая цена USD за 1шт]],"")</f>
        <v/>
      </c>
      <c r="N647" s="49"/>
    </row>
    <row r="648" spans="1:14" ht="22.5" customHeight="1">
      <c r="A648" s="44" t="s">
        <v>22216</v>
      </c>
      <c r="B648" s="14">
        <v>8801051429268</v>
      </c>
      <c r="C648" s="50" t="s">
        <v>22217</v>
      </c>
      <c r="D648" s="46" t="s">
        <v>22218</v>
      </c>
      <c r="E648" s="16">
        <v>9800</v>
      </c>
      <c r="F648" s="15">
        <v>0.54</v>
      </c>
      <c r="G648" s="47">
        <v>144</v>
      </c>
      <c r="H648" s="55">
        <f>Таблица648[[#This Row],[Коэфициент стоимости]]*Таблица648[[#This Row],[Розничная цена KRW]]</f>
        <v>5292</v>
      </c>
      <c r="I648" s="17" t="str">
        <f>IF($H$1="","Введите курс",Таблица648[[#This Row],[Оптовая цена KRW за 1шт]]/$H$1)</f>
        <v>Введите курс</v>
      </c>
      <c r="J648" s="48"/>
      <c r="K648" s="18">
        <f>Таблица648[[#This Row],[Заказ коробок ]]*Таблица648[[#This Row],[Кол-во шт в коробке]]</f>
        <v>0</v>
      </c>
      <c r="L648" s="54">
        <f>Таблица648[[#This Row],[Общее кол-во шт]]*Таблица648[[#This Row],[Оптовая цена KRW за 1шт]]</f>
        <v>0</v>
      </c>
      <c r="M648" s="19" t="str">
        <f>IFERROR(Таблица648[[#This Row],[Общее кол-во шт]]*Таблица648[[#This Row],[Оптовая цена USD за 1шт]],"")</f>
        <v/>
      </c>
      <c r="N648" s="49"/>
    </row>
    <row r="649" spans="1:14" ht="22.5" customHeight="1">
      <c r="A649" s="44" t="s">
        <v>22219</v>
      </c>
      <c r="B649" s="14">
        <v>8801051429275</v>
      </c>
      <c r="C649" s="50" t="s">
        <v>22220</v>
      </c>
      <c r="D649" s="46" t="s">
        <v>22221</v>
      </c>
      <c r="E649" s="16">
        <v>9800</v>
      </c>
      <c r="F649" s="15">
        <v>0.54</v>
      </c>
      <c r="G649" s="47">
        <v>144</v>
      </c>
      <c r="H649" s="55">
        <f>Таблица648[[#This Row],[Коэфициент стоимости]]*Таблица648[[#This Row],[Розничная цена KRW]]</f>
        <v>5292</v>
      </c>
      <c r="I649" s="17" t="str">
        <f>IF($H$1="","Введите курс",Таблица648[[#This Row],[Оптовая цена KRW за 1шт]]/$H$1)</f>
        <v>Введите курс</v>
      </c>
      <c r="J649" s="48"/>
      <c r="K649" s="18">
        <f>Таблица648[[#This Row],[Заказ коробок ]]*Таблица648[[#This Row],[Кол-во шт в коробке]]</f>
        <v>0</v>
      </c>
      <c r="L649" s="54">
        <f>Таблица648[[#This Row],[Общее кол-во шт]]*Таблица648[[#This Row],[Оптовая цена KRW за 1шт]]</f>
        <v>0</v>
      </c>
      <c r="M649" s="19" t="str">
        <f>IFERROR(Таблица648[[#This Row],[Общее кол-во шт]]*Таблица648[[#This Row],[Оптовая цена USD за 1шт]],"")</f>
        <v/>
      </c>
      <c r="N649" s="49"/>
    </row>
    <row r="650" spans="1:14" ht="22.5" customHeight="1">
      <c r="A650" s="44" t="s">
        <v>22222</v>
      </c>
      <c r="B650" s="14">
        <v>8801051429282</v>
      </c>
      <c r="C650" s="50" t="s">
        <v>22223</v>
      </c>
      <c r="D650" s="46" t="s">
        <v>22224</v>
      </c>
      <c r="E650" s="16">
        <v>14800</v>
      </c>
      <c r="F650" s="15">
        <v>0.54</v>
      </c>
      <c r="G650" s="47">
        <v>144</v>
      </c>
      <c r="H650" s="55">
        <f>Таблица648[[#This Row],[Коэфициент стоимости]]*Таблица648[[#This Row],[Розничная цена KRW]]</f>
        <v>7992.0000000000009</v>
      </c>
      <c r="I650" s="17" t="str">
        <f>IF($H$1="","Введите курс",Таблица648[[#This Row],[Оптовая цена KRW за 1шт]]/$H$1)</f>
        <v>Введите курс</v>
      </c>
      <c r="J650" s="48"/>
      <c r="K650" s="18">
        <f>Таблица648[[#This Row],[Заказ коробок ]]*Таблица648[[#This Row],[Кол-во шт в коробке]]</f>
        <v>0</v>
      </c>
      <c r="L650" s="54">
        <f>Таблица648[[#This Row],[Общее кол-во шт]]*Таблица648[[#This Row],[Оптовая цена KRW за 1шт]]</f>
        <v>0</v>
      </c>
      <c r="M650" s="19" t="str">
        <f>IFERROR(Таблица648[[#This Row],[Общее кол-во шт]]*Таблица648[[#This Row],[Оптовая цена USD за 1шт]],"")</f>
        <v/>
      </c>
      <c r="N650" s="49"/>
    </row>
    <row r="651" spans="1:14" ht="22.5" customHeight="1">
      <c r="A651" s="44" t="s">
        <v>22225</v>
      </c>
      <c r="B651" s="14">
        <v>8801051429299</v>
      </c>
      <c r="C651" s="50" t="s">
        <v>22226</v>
      </c>
      <c r="D651" s="46" t="s">
        <v>22227</v>
      </c>
      <c r="E651" s="16">
        <v>14800</v>
      </c>
      <c r="F651" s="15">
        <v>0.54</v>
      </c>
      <c r="G651" s="47">
        <v>144</v>
      </c>
      <c r="H651" s="55">
        <f>Таблица648[[#This Row],[Коэфициент стоимости]]*Таблица648[[#This Row],[Розничная цена KRW]]</f>
        <v>7992.0000000000009</v>
      </c>
      <c r="I651" s="17" t="str">
        <f>IF($H$1="","Введите курс",Таблица648[[#This Row],[Оптовая цена KRW за 1шт]]/$H$1)</f>
        <v>Введите курс</v>
      </c>
      <c r="J651" s="48"/>
      <c r="K651" s="18">
        <f>Таблица648[[#This Row],[Заказ коробок ]]*Таблица648[[#This Row],[Кол-во шт в коробке]]</f>
        <v>0</v>
      </c>
      <c r="L651" s="54">
        <f>Таблица648[[#This Row],[Общее кол-во шт]]*Таблица648[[#This Row],[Оптовая цена KRW за 1шт]]</f>
        <v>0</v>
      </c>
      <c r="M651" s="19" t="str">
        <f>IFERROR(Таблица648[[#This Row],[Общее кол-во шт]]*Таблица648[[#This Row],[Оптовая цена USD за 1шт]],"")</f>
        <v/>
      </c>
      <c r="N651" s="49"/>
    </row>
    <row r="652" spans="1:14" ht="22.5" customHeight="1">
      <c r="A652" s="44" t="s">
        <v>22228</v>
      </c>
      <c r="B652" s="14">
        <v>8801051429305</v>
      </c>
      <c r="C652" s="50" t="s">
        <v>22229</v>
      </c>
      <c r="D652" s="46" t="s">
        <v>22230</v>
      </c>
      <c r="E652" s="16">
        <v>14800</v>
      </c>
      <c r="F652" s="15">
        <v>0.54</v>
      </c>
      <c r="G652" s="47">
        <v>144</v>
      </c>
      <c r="H652" s="55">
        <f>Таблица648[[#This Row],[Коэфициент стоимости]]*Таблица648[[#This Row],[Розничная цена KRW]]</f>
        <v>7992.0000000000009</v>
      </c>
      <c r="I652" s="17" t="str">
        <f>IF($H$1="","Введите курс",Таблица648[[#This Row],[Оптовая цена KRW за 1шт]]/$H$1)</f>
        <v>Введите курс</v>
      </c>
      <c r="J652" s="48"/>
      <c r="K652" s="18">
        <f>Таблица648[[#This Row],[Заказ коробок ]]*Таблица648[[#This Row],[Кол-во шт в коробке]]</f>
        <v>0</v>
      </c>
      <c r="L652" s="54">
        <f>Таблица648[[#This Row],[Общее кол-во шт]]*Таблица648[[#This Row],[Оптовая цена KRW за 1шт]]</f>
        <v>0</v>
      </c>
      <c r="M652" s="19" t="str">
        <f>IFERROR(Таблица648[[#This Row],[Общее кол-во шт]]*Таблица648[[#This Row],[Оптовая цена USD за 1шт]],"")</f>
        <v/>
      </c>
      <c r="N652" s="49"/>
    </row>
    <row r="653" spans="1:14" ht="22.5" customHeight="1">
      <c r="A653" s="44" t="s">
        <v>22231</v>
      </c>
      <c r="B653" s="14">
        <v>8801051429312</v>
      </c>
      <c r="C653" s="50" t="s">
        <v>22232</v>
      </c>
      <c r="D653" s="46" t="s">
        <v>22233</v>
      </c>
      <c r="E653" s="16">
        <v>14800</v>
      </c>
      <c r="F653" s="15">
        <v>0.54</v>
      </c>
      <c r="G653" s="47">
        <v>144</v>
      </c>
      <c r="H653" s="55">
        <f>Таблица648[[#This Row],[Коэфициент стоимости]]*Таблица648[[#This Row],[Розничная цена KRW]]</f>
        <v>7992.0000000000009</v>
      </c>
      <c r="I653" s="17" t="str">
        <f>IF($H$1="","Введите курс",Таблица648[[#This Row],[Оптовая цена KRW за 1шт]]/$H$1)</f>
        <v>Введите курс</v>
      </c>
      <c r="J653" s="48"/>
      <c r="K653" s="18">
        <f>Таблица648[[#This Row],[Заказ коробок ]]*Таблица648[[#This Row],[Кол-во шт в коробке]]</f>
        <v>0</v>
      </c>
      <c r="L653" s="54">
        <f>Таблица648[[#This Row],[Общее кол-во шт]]*Таблица648[[#This Row],[Оптовая цена KRW за 1шт]]</f>
        <v>0</v>
      </c>
      <c r="M653" s="19" t="str">
        <f>IFERROR(Таблица648[[#This Row],[Общее кол-во шт]]*Таблица648[[#This Row],[Оптовая цена USD за 1шт]],"")</f>
        <v/>
      </c>
      <c r="N653" s="49"/>
    </row>
    <row r="654" spans="1:14" ht="22.5" customHeight="1">
      <c r="A654" s="44" t="s">
        <v>22234</v>
      </c>
      <c r="B654" s="14">
        <v>8801051429329</v>
      </c>
      <c r="C654" s="50" t="s">
        <v>22235</v>
      </c>
      <c r="D654" s="46" t="s">
        <v>22236</v>
      </c>
      <c r="E654" s="16">
        <v>14800</v>
      </c>
      <c r="F654" s="15">
        <v>0.54</v>
      </c>
      <c r="G654" s="47">
        <v>144</v>
      </c>
      <c r="H654" s="55">
        <f>Таблица648[[#This Row],[Коэфициент стоимости]]*Таблица648[[#This Row],[Розничная цена KRW]]</f>
        <v>7992.0000000000009</v>
      </c>
      <c r="I654" s="17" t="str">
        <f>IF($H$1="","Введите курс",Таблица648[[#This Row],[Оптовая цена KRW за 1шт]]/$H$1)</f>
        <v>Введите курс</v>
      </c>
      <c r="J654" s="48"/>
      <c r="K654" s="18">
        <f>Таблица648[[#This Row],[Заказ коробок ]]*Таблица648[[#This Row],[Кол-во шт в коробке]]</f>
        <v>0</v>
      </c>
      <c r="L654" s="54">
        <f>Таблица648[[#This Row],[Общее кол-во шт]]*Таблица648[[#This Row],[Оптовая цена KRW за 1шт]]</f>
        <v>0</v>
      </c>
      <c r="M654" s="19" t="str">
        <f>IFERROR(Таблица648[[#This Row],[Общее кол-во шт]]*Таблица648[[#This Row],[Оптовая цена USD за 1шт]],"")</f>
        <v/>
      </c>
      <c r="N654" s="49"/>
    </row>
    <row r="655" spans="1:14" ht="22.5" customHeight="1">
      <c r="A655" s="44" t="s">
        <v>22237</v>
      </c>
      <c r="B655" s="14">
        <v>8801051429336</v>
      </c>
      <c r="C655" s="50" t="s">
        <v>22238</v>
      </c>
      <c r="D655" s="46" t="s">
        <v>22239</v>
      </c>
      <c r="E655" s="16">
        <v>14800</v>
      </c>
      <c r="F655" s="15">
        <v>0.54</v>
      </c>
      <c r="G655" s="47">
        <v>144</v>
      </c>
      <c r="H655" s="55">
        <f>Таблица648[[#This Row],[Коэфициент стоимости]]*Таблица648[[#This Row],[Розничная цена KRW]]</f>
        <v>7992.0000000000009</v>
      </c>
      <c r="I655" s="17" t="str">
        <f>IF($H$1="","Введите курс",Таблица648[[#This Row],[Оптовая цена KRW за 1шт]]/$H$1)</f>
        <v>Введите курс</v>
      </c>
      <c r="J655" s="48"/>
      <c r="K655" s="18">
        <f>Таблица648[[#This Row],[Заказ коробок ]]*Таблица648[[#This Row],[Кол-во шт в коробке]]</f>
        <v>0</v>
      </c>
      <c r="L655" s="54">
        <f>Таблица648[[#This Row],[Общее кол-во шт]]*Таблица648[[#This Row],[Оптовая цена KRW за 1шт]]</f>
        <v>0</v>
      </c>
      <c r="M655" s="19" t="str">
        <f>IFERROR(Таблица648[[#This Row],[Общее кол-во шт]]*Таблица648[[#This Row],[Оптовая цена USD за 1шт]],"")</f>
        <v/>
      </c>
      <c r="N655" s="49"/>
    </row>
    <row r="656" spans="1:14" ht="22.5" customHeight="1">
      <c r="A656" s="44" t="s">
        <v>22240</v>
      </c>
      <c r="B656" s="14">
        <v>8801051429343</v>
      </c>
      <c r="C656" s="50" t="s">
        <v>22241</v>
      </c>
      <c r="D656" s="46" t="s">
        <v>22242</v>
      </c>
      <c r="E656" s="16">
        <v>14800</v>
      </c>
      <c r="F656" s="15">
        <v>0.54</v>
      </c>
      <c r="G656" s="47">
        <v>144</v>
      </c>
      <c r="H656" s="55">
        <f>Таблица648[[#This Row],[Коэфициент стоимости]]*Таблица648[[#This Row],[Розничная цена KRW]]</f>
        <v>7992.0000000000009</v>
      </c>
      <c r="I656" s="17" t="str">
        <f>IF($H$1="","Введите курс",Таблица648[[#This Row],[Оптовая цена KRW за 1шт]]/$H$1)</f>
        <v>Введите курс</v>
      </c>
      <c r="J656" s="48"/>
      <c r="K656" s="18">
        <f>Таблица648[[#This Row],[Заказ коробок ]]*Таблица648[[#This Row],[Кол-во шт в коробке]]</f>
        <v>0</v>
      </c>
      <c r="L656" s="54">
        <f>Таблица648[[#This Row],[Общее кол-во шт]]*Таблица648[[#This Row],[Оптовая цена KRW за 1шт]]</f>
        <v>0</v>
      </c>
      <c r="M656" s="19" t="str">
        <f>IFERROR(Таблица648[[#This Row],[Общее кол-во шт]]*Таблица648[[#This Row],[Оптовая цена USD за 1шт]],"")</f>
        <v/>
      </c>
      <c r="N656" s="49"/>
    </row>
    <row r="657" spans="1:14" ht="22.5" customHeight="1">
      <c r="A657" s="44" t="s">
        <v>22243</v>
      </c>
      <c r="B657" s="14">
        <v>8801051428605</v>
      </c>
      <c r="C657" s="50" t="s">
        <v>22244</v>
      </c>
      <c r="D657" s="46" t="s">
        <v>22245</v>
      </c>
      <c r="E657" s="16">
        <v>5500</v>
      </c>
      <c r="F657" s="15">
        <v>0.54</v>
      </c>
      <c r="G657" s="47">
        <v>6</v>
      </c>
      <c r="H657" s="55">
        <f>Таблица648[[#This Row],[Коэфициент стоимости]]*Таблица648[[#This Row],[Розничная цена KRW]]</f>
        <v>2970</v>
      </c>
      <c r="I657" s="17" t="str">
        <f>IF($H$1="","Введите курс",Таблица648[[#This Row],[Оптовая цена KRW за 1шт]]/$H$1)</f>
        <v>Введите курс</v>
      </c>
      <c r="J657" s="48"/>
      <c r="K657" s="18">
        <f>Таблица648[[#This Row],[Заказ коробок ]]*Таблица648[[#This Row],[Кол-во шт в коробке]]</f>
        <v>0</v>
      </c>
      <c r="L657" s="54">
        <f>Таблица648[[#This Row],[Общее кол-во шт]]*Таблица648[[#This Row],[Оптовая цена KRW за 1шт]]</f>
        <v>0</v>
      </c>
      <c r="M657" s="19" t="str">
        <f>IFERROR(Таблица648[[#This Row],[Общее кол-во шт]]*Таблица648[[#This Row],[Оптовая цена USD за 1шт]],"")</f>
        <v/>
      </c>
      <c r="N657" s="49"/>
    </row>
    <row r="658" spans="1:14" ht="22.5" customHeight="1">
      <c r="A658" s="44" t="s">
        <v>22246</v>
      </c>
      <c r="B658" s="14">
        <v>8801051428612</v>
      </c>
      <c r="C658" s="50" t="s">
        <v>22247</v>
      </c>
      <c r="D658" s="46" t="s">
        <v>22248</v>
      </c>
      <c r="E658" s="16">
        <v>5500</v>
      </c>
      <c r="F658" s="15">
        <v>0.54</v>
      </c>
      <c r="G658" s="47">
        <v>6</v>
      </c>
      <c r="H658" s="55">
        <f>Таблица648[[#This Row],[Коэфициент стоимости]]*Таблица648[[#This Row],[Розничная цена KRW]]</f>
        <v>2970</v>
      </c>
      <c r="I658" s="17" t="str">
        <f>IF($H$1="","Введите курс",Таблица648[[#This Row],[Оптовая цена KRW за 1шт]]/$H$1)</f>
        <v>Введите курс</v>
      </c>
      <c r="J658" s="48"/>
      <c r="K658" s="18">
        <f>Таблица648[[#This Row],[Заказ коробок ]]*Таблица648[[#This Row],[Кол-во шт в коробке]]</f>
        <v>0</v>
      </c>
      <c r="L658" s="54">
        <f>Таблица648[[#This Row],[Общее кол-во шт]]*Таблица648[[#This Row],[Оптовая цена KRW за 1шт]]</f>
        <v>0</v>
      </c>
      <c r="M658" s="19" t="str">
        <f>IFERROR(Таблица648[[#This Row],[Общее кол-во шт]]*Таблица648[[#This Row],[Оптовая цена USD за 1шт]],"")</f>
        <v/>
      </c>
      <c r="N658" s="49"/>
    </row>
    <row r="659" spans="1:14" ht="22.5" customHeight="1">
      <c r="A659" s="44" t="s">
        <v>22249</v>
      </c>
      <c r="B659" s="14">
        <v>8801051428629</v>
      </c>
      <c r="C659" s="50" t="s">
        <v>22250</v>
      </c>
      <c r="D659" s="46" t="s">
        <v>22251</v>
      </c>
      <c r="E659" s="16">
        <v>5500</v>
      </c>
      <c r="F659" s="15">
        <v>0.54</v>
      </c>
      <c r="G659" s="47">
        <v>96</v>
      </c>
      <c r="H659" s="55">
        <f>Таблица648[[#This Row],[Коэфициент стоимости]]*Таблица648[[#This Row],[Розничная цена KRW]]</f>
        <v>2970</v>
      </c>
      <c r="I659" s="17" t="str">
        <f>IF($H$1="","Введите курс",Таблица648[[#This Row],[Оптовая цена KRW за 1шт]]/$H$1)</f>
        <v>Введите курс</v>
      </c>
      <c r="J659" s="48"/>
      <c r="K659" s="18">
        <f>Таблица648[[#This Row],[Заказ коробок ]]*Таблица648[[#This Row],[Кол-во шт в коробке]]</f>
        <v>0</v>
      </c>
      <c r="L659" s="54">
        <f>Таблица648[[#This Row],[Общее кол-во шт]]*Таблица648[[#This Row],[Оптовая цена KRW за 1шт]]</f>
        <v>0</v>
      </c>
      <c r="M659" s="19" t="str">
        <f>IFERROR(Таблица648[[#This Row],[Общее кол-во шт]]*Таблица648[[#This Row],[Оптовая цена USD за 1шт]],"")</f>
        <v/>
      </c>
      <c r="N659" s="49"/>
    </row>
    <row r="660" spans="1:14" ht="22.5" customHeight="1">
      <c r="A660" s="44" t="s">
        <v>22252</v>
      </c>
      <c r="B660" s="14">
        <v>8801051428636</v>
      </c>
      <c r="C660" s="50" t="s">
        <v>22253</v>
      </c>
      <c r="D660" s="46" t="s">
        <v>22254</v>
      </c>
      <c r="E660" s="16">
        <v>5500</v>
      </c>
      <c r="F660" s="15">
        <v>0.54</v>
      </c>
      <c r="G660" s="47">
        <v>6</v>
      </c>
      <c r="H660" s="55">
        <f>Таблица648[[#This Row],[Коэфициент стоимости]]*Таблица648[[#This Row],[Розничная цена KRW]]</f>
        <v>2970</v>
      </c>
      <c r="I660" s="17" t="str">
        <f>IF($H$1="","Введите курс",Таблица648[[#This Row],[Оптовая цена KRW за 1шт]]/$H$1)</f>
        <v>Введите курс</v>
      </c>
      <c r="J660" s="48"/>
      <c r="K660" s="18">
        <f>Таблица648[[#This Row],[Заказ коробок ]]*Таблица648[[#This Row],[Кол-во шт в коробке]]</f>
        <v>0</v>
      </c>
      <c r="L660" s="54">
        <f>Таблица648[[#This Row],[Общее кол-во шт]]*Таблица648[[#This Row],[Оптовая цена KRW за 1шт]]</f>
        <v>0</v>
      </c>
      <c r="M660" s="19" t="str">
        <f>IFERROR(Таблица648[[#This Row],[Общее кол-во шт]]*Таблица648[[#This Row],[Оптовая цена USD за 1шт]],"")</f>
        <v/>
      </c>
      <c r="N660" s="49"/>
    </row>
    <row r="661" spans="1:14" ht="22.5" customHeight="1">
      <c r="A661" s="44" t="s">
        <v>22255</v>
      </c>
      <c r="B661" s="14">
        <v>8801051428643</v>
      </c>
      <c r="C661" s="50" t="s">
        <v>22256</v>
      </c>
      <c r="D661" s="46" t="s">
        <v>22257</v>
      </c>
      <c r="E661" s="16">
        <v>5500</v>
      </c>
      <c r="F661" s="15">
        <v>0.54</v>
      </c>
      <c r="G661" s="47">
        <v>6</v>
      </c>
      <c r="H661" s="55">
        <f>Таблица648[[#This Row],[Коэфициент стоимости]]*Таблица648[[#This Row],[Розничная цена KRW]]</f>
        <v>2970</v>
      </c>
      <c r="I661" s="17" t="str">
        <f>IF($H$1="","Введите курс",Таблица648[[#This Row],[Оптовая цена KRW за 1шт]]/$H$1)</f>
        <v>Введите курс</v>
      </c>
      <c r="J661" s="48"/>
      <c r="K661" s="18">
        <f>Таблица648[[#This Row],[Заказ коробок ]]*Таблица648[[#This Row],[Кол-во шт в коробке]]</f>
        <v>0</v>
      </c>
      <c r="L661" s="54">
        <f>Таблица648[[#This Row],[Общее кол-во шт]]*Таблица648[[#This Row],[Оптовая цена KRW за 1шт]]</f>
        <v>0</v>
      </c>
      <c r="M661" s="19" t="str">
        <f>IFERROR(Таблица648[[#This Row],[Общее кол-во шт]]*Таблица648[[#This Row],[Оптовая цена USD за 1шт]],"")</f>
        <v/>
      </c>
      <c r="N661" s="49"/>
    </row>
    <row r="662" spans="1:14" ht="22.5" customHeight="1">
      <c r="A662" s="44" t="s">
        <v>22258</v>
      </c>
      <c r="B662" s="14">
        <v>8801051428650</v>
      </c>
      <c r="C662" s="50" t="s">
        <v>22259</v>
      </c>
      <c r="D662" s="46" t="s">
        <v>22260</v>
      </c>
      <c r="E662" s="16">
        <v>5500</v>
      </c>
      <c r="F662" s="15">
        <v>0.54</v>
      </c>
      <c r="G662" s="47">
        <v>96</v>
      </c>
      <c r="H662" s="55">
        <f>Таблица648[[#This Row],[Коэфициент стоимости]]*Таблица648[[#This Row],[Розничная цена KRW]]</f>
        <v>2970</v>
      </c>
      <c r="I662" s="17" t="str">
        <f>IF($H$1="","Введите курс",Таблица648[[#This Row],[Оптовая цена KRW за 1шт]]/$H$1)</f>
        <v>Введите курс</v>
      </c>
      <c r="J662" s="48"/>
      <c r="K662" s="18">
        <f>Таблица648[[#This Row],[Заказ коробок ]]*Таблица648[[#This Row],[Кол-во шт в коробке]]</f>
        <v>0</v>
      </c>
      <c r="L662" s="54">
        <f>Таблица648[[#This Row],[Общее кол-во шт]]*Таблица648[[#This Row],[Оптовая цена KRW за 1шт]]</f>
        <v>0</v>
      </c>
      <c r="M662" s="19" t="str">
        <f>IFERROR(Таблица648[[#This Row],[Общее кол-во шт]]*Таблица648[[#This Row],[Оптовая цена USD за 1шт]],"")</f>
        <v/>
      </c>
      <c r="N662" s="49"/>
    </row>
    <row r="663" spans="1:14" ht="22.5" customHeight="1">
      <c r="A663" s="44" t="s">
        <v>22261</v>
      </c>
      <c r="B663" s="14">
        <v>8801051428667</v>
      </c>
      <c r="C663" s="50" t="s">
        <v>22262</v>
      </c>
      <c r="D663" s="46" t="s">
        <v>22263</v>
      </c>
      <c r="E663" s="16">
        <v>5500</v>
      </c>
      <c r="F663" s="15">
        <v>0.54</v>
      </c>
      <c r="G663" s="47">
        <v>96</v>
      </c>
      <c r="H663" s="55">
        <f>Таблица648[[#This Row],[Коэфициент стоимости]]*Таблица648[[#This Row],[Розничная цена KRW]]</f>
        <v>2970</v>
      </c>
      <c r="I663" s="17" t="str">
        <f>IF($H$1="","Введите курс",Таблица648[[#This Row],[Оптовая цена KRW за 1шт]]/$H$1)</f>
        <v>Введите курс</v>
      </c>
      <c r="J663" s="48"/>
      <c r="K663" s="18">
        <f>Таблица648[[#This Row],[Заказ коробок ]]*Таблица648[[#This Row],[Кол-во шт в коробке]]</f>
        <v>0</v>
      </c>
      <c r="L663" s="54">
        <f>Таблица648[[#This Row],[Общее кол-во шт]]*Таблица648[[#This Row],[Оптовая цена KRW за 1шт]]</f>
        <v>0</v>
      </c>
      <c r="M663" s="19" t="str">
        <f>IFERROR(Таблица648[[#This Row],[Общее кол-во шт]]*Таблица648[[#This Row],[Оптовая цена USD за 1шт]],"")</f>
        <v/>
      </c>
      <c r="N663" s="49"/>
    </row>
    <row r="664" spans="1:14" ht="22.5" customHeight="1">
      <c r="A664" s="44" t="s">
        <v>22264</v>
      </c>
      <c r="B664" s="14">
        <v>8801051428674</v>
      </c>
      <c r="C664" s="50" t="s">
        <v>22265</v>
      </c>
      <c r="D664" s="46" t="s">
        <v>22266</v>
      </c>
      <c r="E664" s="16">
        <v>5500</v>
      </c>
      <c r="F664" s="15">
        <v>0.54</v>
      </c>
      <c r="G664" s="47">
        <v>6</v>
      </c>
      <c r="H664" s="55">
        <f>Таблица648[[#This Row],[Коэфициент стоимости]]*Таблица648[[#This Row],[Розничная цена KRW]]</f>
        <v>2970</v>
      </c>
      <c r="I664" s="17" t="str">
        <f>IF($H$1="","Введите курс",Таблица648[[#This Row],[Оптовая цена KRW за 1шт]]/$H$1)</f>
        <v>Введите курс</v>
      </c>
      <c r="J664" s="48"/>
      <c r="K664" s="18">
        <f>Таблица648[[#This Row],[Заказ коробок ]]*Таблица648[[#This Row],[Кол-во шт в коробке]]</f>
        <v>0</v>
      </c>
      <c r="L664" s="54">
        <f>Таблица648[[#This Row],[Общее кол-во шт]]*Таблица648[[#This Row],[Оптовая цена KRW за 1шт]]</f>
        <v>0</v>
      </c>
      <c r="M664" s="19" t="str">
        <f>IFERROR(Таблица648[[#This Row],[Общее кол-во шт]]*Таблица648[[#This Row],[Оптовая цена USD за 1шт]],"")</f>
        <v/>
      </c>
      <c r="N664" s="49"/>
    </row>
    <row r="665" spans="1:14" ht="22.5" customHeight="1">
      <c r="A665" s="44" t="s">
        <v>22267</v>
      </c>
      <c r="B665" s="14">
        <v>8801051428681</v>
      </c>
      <c r="C665" s="50" t="s">
        <v>22268</v>
      </c>
      <c r="D665" s="46" t="s">
        <v>22269</v>
      </c>
      <c r="E665" s="16">
        <v>5500</v>
      </c>
      <c r="F665" s="15">
        <v>0.54</v>
      </c>
      <c r="G665" s="47">
        <v>96</v>
      </c>
      <c r="H665" s="55">
        <f>Таблица648[[#This Row],[Коэфициент стоимости]]*Таблица648[[#This Row],[Розничная цена KRW]]</f>
        <v>2970</v>
      </c>
      <c r="I665" s="17" t="str">
        <f>IF($H$1="","Введите курс",Таблица648[[#This Row],[Оптовая цена KRW за 1шт]]/$H$1)</f>
        <v>Введите курс</v>
      </c>
      <c r="J665" s="48"/>
      <c r="K665" s="18">
        <f>Таблица648[[#This Row],[Заказ коробок ]]*Таблица648[[#This Row],[Кол-во шт в коробке]]</f>
        <v>0</v>
      </c>
      <c r="L665" s="54">
        <f>Таблица648[[#This Row],[Общее кол-во шт]]*Таблица648[[#This Row],[Оптовая цена KRW за 1шт]]</f>
        <v>0</v>
      </c>
      <c r="M665" s="19" t="str">
        <f>IFERROR(Таблица648[[#This Row],[Общее кол-во шт]]*Таблица648[[#This Row],[Оптовая цена USD за 1шт]],"")</f>
        <v/>
      </c>
      <c r="N665" s="49"/>
    </row>
    <row r="666" spans="1:14" ht="22.5" customHeight="1">
      <c r="A666" s="44" t="s">
        <v>22270</v>
      </c>
      <c r="B666" s="14">
        <v>8801051428698</v>
      </c>
      <c r="C666" s="50" t="s">
        <v>22271</v>
      </c>
      <c r="D666" s="46" t="s">
        <v>22272</v>
      </c>
      <c r="E666" s="16">
        <v>5500</v>
      </c>
      <c r="F666" s="15">
        <v>0.54</v>
      </c>
      <c r="G666" s="47">
        <v>6</v>
      </c>
      <c r="H666" s="55">
        <f>Таблица648[[#This Row],[Коэфициент стоимости]]*Таблица648[[#This Row],[Розничная цена KRW]]</f>
        <v>2970</v>
      </c>
      <c r="I666" s="17" t="str">
        <f>IF($H$1="","Введите курс",Таблица648[[#This Row],[Оптовая цена KRW за 1шт]]/$H$1)</f>
        <v>Введите курс</v>
      </c>
      <c r="J666" s="48"/>
      <c r="K666" s="18">
        <f>Таблица648[[#This Row],[Заказ коробок ]]*Таблица648[[#This Row],[Кол-во шт в коробке]]</f>
        <v>0</v>
      </c>
      <c r="L666" s="54">
        <f>Таблица648[[#This Row],[Общее кол-во шт]]*Таблица648[[#This Row],[Оптовая цена KRW за 1шт]]</f>
        <v>0</v>
      </c>
      <c r="M666" s="19" t="str">
        <f>IFERROR(Таблица648[[#This Row],[Общее кол-во шт]]*Таблица648[[#This Row],[Оптовая цена USD за 1шт]],"")</f>
        <v/>
      </c>
      <c r="N666" s="49"/>
    </row>
    <row r="667" spans="1:14" ht="22.5" customHeight="1">
      <c r="A667" s="44" t="s">
        <v>22273</v>
      </c>
      <c r="B667" s="14">
        <v>8801051428704</v>
      </c>
      <c r="C667" s="50" t="s">
        <v>22274</v>
      </c>
      <c r="D667" s="46" t="s">
        <v>22275</v>
      </c>
      <c r="E667" s="16">
        <v>6000</v>
      </c>
      <c r="F667" s="15">
        <v>0.54</v>
      </c>
      <c r="G667" s="47">
        <v>96</v>
      </c>
      <c r="H667" s="55">
        <f>Таблица648[[#This Row],[Коэфициент стоимости]]*Таблица648[[#This Row],[Розничная цена KRW]]</f>
        <v>3240</v>
      </c>
      <c r="I667" s="17" t="str">
        <f>IF($H$1="","Введите курс",Таблица648[[#This Row],[Оптовая цена KRW за 1шт]]/$H$1)</f>
        <v>Введите курс</v>
      </c>
      <c r="J667" s="48"/>
      <c r="K667" s="18">
        <f>Таблица648[[#This Row],[Заказ коробок ]]*Таблица648[[#This Row],[Кол-во шт в коробке]]</f>
        <v>0</v>
      </c>
      <c r="L667" s="54">
        <f>Таблица648[[#This Row],[Общее кол-во шт]]*Таблица648[[#This Row],[Оптовая цена KRW за 1шт]]</f>
        <v>0</v>
      </c>
      <c r="M667" s="19" t="str">
        <f>IFERROR(Таблица648[[#This Row],[Общее кол-во шт]]*Таблица648[[#This Row],[Оптовая цена USD за 1шт]],"")</f>
        <v/>
      </c>
      <c r="N667" s="49"/>
    </row>
    <row r="668" spans="1:14" ht="22.5" customHeight="1">
      <c r="A668" s="44" t="s">
        <v>22276</v>
      </c>
      <c r="B668" s="14">
        <v>8801051428711</v>
      </c>
      <c r="C668" s="50" t="s">
        <v>22277</v>
      </c>
      <c r="D668" s="46" t="s">
        <v>22278</v>
      </c>
      <c r="E668" s="16">
        <v>6000</v>
      </c>
      <c r="F668" s="15">
        <v>0.54</v>
      </c>
      <c r="G668" s="47">
        <v>96</v>
      </c>
      <c r="H668" s="55">
        <f>Таблица648[[#This Row],[Коэфициент стоимости]]*Таблица648[[#This Row],[Розничная цена KRW]]</f>
        <v>3240</v>
      </c>
      <c r="I668" s="17" t="str">
        <f>IF($H$1="","Введите курс",Таблица648[[#This Row],[Оптовая цена KRW за 1шт]]/$H$1)</f>
        <v>Введите курс</v>
      </c>
      <c r="J668" s="48"/>
      <c r="K668" s="18">
        <f>Таблица648[[#This Row],[Заказ коробок ]]*Таблица648[[#This Row],[Кол-во шт в коробке]]</f>
        <v>0</v>
      </c>
      <c r="L668" s="54">
        <f>Таблица648[[#This Row],[Общее кол-во шт]]*Таблица648[[#This Row],[Оптовая цена KRW за 1шт]]</f>
        <v>0</v>
      </c>
      <c r="M668" s="19" t="str">
        <f>IFERROR(Таблица648[[#This Row],[Общее кол-во шт]]*Таблица648[[#This Row],[Оптовая цена USD за 1шт]],"")</f>
        <v/>
      </c>
      <c r="N668" s="49"/>
    </row>
    <row r="669" spans="1:14" ht="22.5" customHeight="1">
      <c r="A669" s="44" t="s">
        <v>22279</v>
      </c>
      <c r="B669" s="14">
        <v>8801051428728</v>
      </c>
      <c r="C669" s="50" t="s">
        <v>22280</v>
      </c>
      <c r="D669" s="46" t="s">
        <v>22281</v>
      </c>
      <c r="E669" s="16">
        <v>6000</v>
      </c>
      <c r="F669" s="15">
        <v>0.54</v>
      </c>
      <c r="G669" s="47">
        <v>96</v>
      </c>
      <c r="H669" s="55">
        <f>Таблица648[[#This Row],[Коэфициент стоимости]]*Таблица648[[#This Row],[Розничная цена KRW]]</f>
        <v>3240</v>
      </c>
      <c r="I669" s="17" t="str">
        <f>IF($H$1="","Введите курс",Таблица648[[#This Row],[Оптовая цена KRW за 1шт]]/$H$1)</f>
        <v>Введите курс</v>
      </c>
      <c r="J669" s="48"/>
      <c r="K669" s="18">
        <f>Таблица648[[#This Row],[Заказ коробок ]]*Таблица648[[#This Row],[Кол-во шт в коробке]]</f>
        <v>0</v>
      </c>
      <c r="L669" s="54">
        <f>Таблица648[[#This Row],[Общее кол-во шт]]*Таблица648[[#This Row],[Оптовая цена KRW за 1шт]]</f>
        <v>0</v>
      </c>
      <c r="M669" s="19" t="str">
        <f>IFERROR(Таблица648[[#This Row],[Общее кол-во шт]]*Таблица648[[#This Row],[Оптовая цена USD за 1шт]],"")</f>
        <v/>
      </c>
      <c r="N669" s="49"/>
    </row>
    <row r="670" spans="1:14" ht="22.5" customHeight="1">
      <c r="A670" s="44" t="s">
        <v>22282</v>
      </c>
      <c r="B670" s="14">
        <v>8801051428735</v>
      </c>
      <c r="C670" s="50" t="s">
        <v>22283</v>
      </c>
      <c r="D670" s="46" t="s">
        <v>22284</v>
      </c>
      <c r="E670" s="16">
        <v>6000</v>
      </c>
      <c r="F670" s="15">
        <v>0.54</v>
      </c>
      <c r="G670" s="47">
        <v>96</v>
      </c>
      <c r="H670" s="55">
        <f>Таблица648[[#This Row],[Коэфициент стоимости]]*Таблица648[[#This Row],[Розничная цена KRW]]</f>
        <v>3240</v>
      </c>
      <c r="I670" s="17" t="str">
        <f>IF($H$1="","Введите курс",Таблица648[[#This Row],[Оптовая цена KRW за 1шт]]/$H$1)</f>
        <v>Введите курс</v>
      </c>
      <c r="J670" s="48"/>
      <c r="K670" s="18">
        <f>Таблица648[[#This Row],[Заказ коробок ]]*Таблица648[[#This Row],[Кол-во шт в коробке]]</f>
        <v>0</v>
      </c>
      <c r="L670" s="54">
        <f>Таблица648[[#This Row],[Общее кол-во шт]]*Таблица648[[#This Row],[Оптовая цена KRW за 1шт]]</f>
        <v>0</v>
      </c>
      <c r="M670" s="19" t="str">
        <f>IFERROR(Таблица648[[#This Row],[Общее кол-во шт]]*Таблица648[[#This Row],[Оптовая цена USD за 1шт]],"")</f>
        <v/>
      </c>
      <c r="N670" s="49"/>
    </row>
    <row r="671" spans="1:14" ht="22.5" customHeight="1">
      <c r="A671" s="44" t="s">
        <v>22285</v>
      </c>
      <c r="B671" s="14">
        <v>8801051428742</v>
      </c>
      <c r="C671" s="50" t="s">
        <v>22286</v>
      </c>
      <c r="D671" s="46" t="s">
        <v>22287</v>
      </c>
      <c r="E671" s="16">
        <v>6000</v>
      </c>
      <c r="F671" s="15">
        <v>0.54</v>
      </c>
      <c r="G671" s="47">
        <v>96</v>
      </c>
      <c r="H671" s="55">
        <f>Таблица648[[#This Row],[Коэфициент стоимости]]*Таблица648[[#This Row],[Розничная цена KRW]]</f>
        <v>3240</v>
      </c>
      <c r="I671" s="17" t="str">
        <f>IF($H$1="","Введите курс",Таблица648[[#This Row],[Оптовая цена KRW за 1шт]]/$H$1)</f>
        <v>Введите курс</v>
      </c>
      <c r="J671" s="48"/>
      <c r="K671" s="18">
        <f>Таблица648[[#This Row],[Заказ коробок ]]*Таблица648[[#This Row],[Кол-во шт в коробке]]</f>
        <v>0</v>
      </c>
      <c r="L671" s="54">
        <f>Таблица648[[#This Row],[Общее кол-во шт]]*Таблица648[[#This Row],[Оптовая цена KRW за 1шт]]</f>
        <v>0</v>
      </c>
      <c r="M671" s="19" t="str">
        <f>IFERROR(Таблица648[[#This Row],[Общее кол-во шт]]*Таблица648[[#This Row],[Оптовая цена USD за 1шт]],"")</f>
        <v/>
      </c>
      <c r="N671" s="49"/>
    </row>
    <row r="672" spans="1:14" ht="22.5" customHeight="1">
      <c r="A672" s="44" t="s">
        <v>22288</v>
      </c>
      <c r="B672" s="14">
        <v>8801051428759</v>
      </c>
      <c r="C672" s="50" t="s">
        <v>22289</v>
      </c>
      <c r="D672" s="46" t="s">
        <v>22290</v>
      </c>
      <c r="E672" s="16">
        <v>6000</v>
      </c>
      <c r="F672" s="15">
        <v>0.54</v>
      </c>
      <c r="G672" s="47">
        <v>96</v>
      </c>
      <c r="H672" s="55">
        <f>Таблица648[[#This Row],[Коэфициент стоимости]]*Таблица648[[#This Row],[Розничная цена KRW]]</f>
        <v>3240</v>
      </c>
      <c r="I672" s="17" t="str">
        <f>IF($H$1="","Введите курс",Таблица648[[#This Row],[Оптовая цена KRW за 1шт]]/$H$1)</f>
        <v>Введите курс</v>
      </c>
      <c r="J672" s="48"/>
      <c r="K672" s="18">
        <f>Таблица648[[#This Row],[Заказ коробок ]]*Таблица648[[#This Row],[Кол-во шт в коробке]]</f>
        <v>0</v>
      </c>
      <c r="L672" s="54">
        <f>Таблица648[[#This Row],[Общее кол-во шт]]*Таблица648[[#This Row],[Оптовая цена KRW за 1шт]]</f>
        <v>0</v>
      </c>
      <c r="M672" s="19" t="str">
        <f>IFERROR(Таблица648[[#This Row],[Общее кол-во шт]]*Таблица648[[#This Row],[Оптовая цена USD за 1шт]],"")</f>
        <v/>
      </c>
      <c r="N672" s="49"/>
    </row>
    <row r="673" spans="1:14" ht="22.5" customHeight="1">
      <c r="A673" s="44" t="s">
        <v>22291</v>
      </c>
      <c r="B673" s="14">
        <v>8801051428766</v>
      </c>
      <c r="C673" s="50" t="s">
        <v>22292</v>
      </c>
      <c r="D673" s="46" t="s">
        <v>22293</v>
      </c>
      <c r="E673" s="16">
        <v>6000</v>
      </c>
      <c r="F673" s="15">
        <v>0.54</v>
      </c>
      <c r="G673" s="47">
        <v>96</v>
      </c>
      <c r="H673" s="55">
        <f>Таблица648[[#This Row],[Коэфициент стоимости]]*Таблица648[[#This Row],[Розничная цена KRW]]</f>
        <v>3240</v>
      </c>
      <c r="I673" s="17" t="str">
        <f>IF($H$1="","Введите курс",Таблица648[[#This Row],[Оптовая цена KRW за 1шт]]/$H$1)</f>
        <v>Введите курс</v>
      </c>
      <c r="J673" s="48"/>
      <c r="K673" s="18">
        <f>Таблица648[[#This Row],[Заказ коробок ]]*Таблица648[[#This Row],[Кол-во шт в коробке]]</f>
        <v>0</v>
      </c>
      <c r="L673" s="54">
        <f>Таблица648[[#This Row],[Общее кол-во шт]]*Таблица648[[#This Row],[Оптовая цена KRW за 1шт]]</f>
        <v>0</v>
      </c>
      <c r="M673" s="19" t="str">
        <f>IFERROR(Таблица648[[#This Row],[Общее кол-во шт]]*Таблица648[[#This Row],[Оптовая цена USD за 1шт]],"")</f>
        <v/>
      </c>
      <c r="N673" s="49"/>
    </row>
    <row r="674" spans="1:14" ht="22.5" customHeight="1">
      <c r="A674" s="44" t="s">
        <v>22294</v>
      </c>
      <c r="B674" s="14">
        <v>8801051428773</v>
      </c>
      <c r="C674" s="50" t="s">
        <v>22295</v>
      </c>
      <c r="D674" s="46" t="s">
        <v>22296</v>
      </c>
      <c r="E674" s="16">
        <v>6000</v>
      </c>
      <c r="F674" s="15">
        <v>0.54</v>
      </c>
      <c r="G674" s="47">
        <v>96</v>
      </c>
      <c r="H674" s="55">
        <f>Таблица648[[#This Row],[Коэфициент стоимости]]*Таблица648[[#This Row],[Розничная цена KRW]]</f>
        <v>3240</v>
      </c>
      <c r="I674" s="17" t="str">
        <f>IF($H$1="","Введите курс",Таблица648[[#This Row],[Оптовая цена KRW за 1шт]]/$H$1)</f>
        <v>Введите курс</v>
      </c>
      <c r="J674" s="48"/>
      <c r="K674" s="18">
        <f>Таблица648[[#This Row],[Заказ коробок ]]*Таблица648[[#This Row],[Кол-во шт в коробке]]</f>
        <v>0</v>
      </c>
      <c r="L674" s="54">
        <f>Таблица648[[#This Row],[Общее кол-во шт]]*Таблица648[[#This Row],[Оптовая цена KRW за 1шт]]</f>
        <v>0</v>
      </c>
      <c r="M674" s="19" t="str">
        <f>IFERROR(Таблица648[[#This Row],[Общее кол-во шт]]*Таблица648[[#This Row],[Оптовая цена USD за 1шт]],"")</f>
        <v/>
      </c>
      <c r="N674" s="49"/>
    </row>
    <row r="675" spans="1:14" ht="22.5" customHeight="1">
      <c r="A675" s="44" t="s">
        <v>22297</v>
      </c>
      <c r="B675" s="14">
        <v>8801051428780</v>
      </c>
      <c r="C675" s="50" t="s">
        <v>22298</v>
      </c>
      <c r="D675" s="46" t="s">
        <v>22299</v>
      </c>
      <c r="E675" s="16">
        <v>6000</v>
      </c>
      <c r="F675" s="15">
        <v>0.54</v>
      </c>
      <c r="G675" s="47">
        <v>96</v>
      </c>
      <c r="H675" s="55">
        <f>Таблица648[[#This Row],[Коэфициент стоимости]]*Таблица648[[#This Row],[Розничная цена KRW]]</f>
        <v>3240</v>
      </c>
      <c r="I675" s="17" t="str">
        <f>IF($H$1="","Введите курс",Таблица648[[#This Row],[Оптовая цена KRW за 1шт]]/$H$1)</f>
        <v>Введите курс</v>
      </c>
      <c r="J675" s="48"/>
      <c r="K675" s="18">
        <f>Таблица648[[#This Row],[Заказ коробок ]]*Таблица648[[#This Row],[Кол-во шт в коробке]]</f>
        <v>0</v>
      </c>
      <c r="L675" s="54">
        <f>Таблица648[[#This Row],[Общее кол-во шт]]*Таблица648[[#This Row],[Оптовая цена KRW за 1шт]]</f>
        <v>0</v>
      </c>
      <c r="M675" s="19" t="str">
        <f>IFERROR(Таблица648[[#This Row],[Общее кол-во шт]]*Таблица648[[#This Row],[Оптовая цена USD за 1шт]],"")</f>
        <v/>
      </c>
      <c r="N675" s="49"/>
    </row>
    <row r="676" spans="1:14" ht="22.5" customHeight="1">
      <c r="A676" s="44" t="s">
        <v>22300</v>
      </c>
      <c r="B676" s="14">
        <v>8801051428797</v>
      </c>
      <c r="C676" s="50" t="s">
        <v>22301</v>
      </c>
      <c r="D676" s="46" t="s">
        <v>22302</v>
      </c>
      <c r="E676" s="16">
        <v>6000</v>
      </c>
      <c r="F676" s="15">
        <v>0.54</v>
      </c>
      <c r="G676" s="47">
        <v>96</v>
      </c>
      <c r="H676" s="55">
        <f>Таблица648[[#This Row],[Коэфициент стоимости]]*Таблица648[[#This Row],[Розничная цена KRW]]</f>
        <v>3240</v>
      </c>
      <c r="I676" s="17" t="str">
        <f>IF($H$1="","Введите курс",Таблица648[[#This Row],[Оптовая цена KRW за 1шт]]/$H$1)</f>
        <v>Введите курс</v>
      </c>
      <c r="J676" s="48"/>
      <c r="K676" s="18">
        <f>Таблица648[[#This Row],[Заказ коробок ]]*Таблица648[[#This Row],[Кол-во шт в коробке]]</f>
        <v>0</v>
      </c>
      <c r="L676" s="54">
        <f>Таблица648[[#This Row],[Общее кол-во шт]]*Таблица648[[#This Row],[Оптовая цена KRW за 1шт]]</f>
        <v>0</v>
      </c>
      <c r="M676" s="19" t="str">
        <f>IFERROR(Таблица648[[#This Row],[Общее кол-во шт]]*Таблица648[[#This Row],[Оптовая цена USD за 1шт]],"")</f>
        <v/>
      </c>
      <c r="N676" s="49"/>
    </row>
    <row r="677" spans="1:14" ht="22.5" customHeight="1">
      <c r="A677" s="44" t="s">
        <v>22303</v>
      </c>
      <c r="B677" s="14">
        <v>8801051428506</v>
      </c>
      <c r="C677" s="50" t="s">
        <v>22304</v>
      </c>
      <c r="D677" s="46" t="s">
        <v>22305</v>
      </c>
      <c r="E677" s="16">
        <v>3300</v>
      </c>
      <c r="F677" s="15">
        <v>0.54</v>
      </c>
      <c r="G677" s="47">
        <v>120</v>
      </c>
      <c r="H677" s="55">
        <f>Таблица648[[#This Row],[Коэфициент стоимости]]*Таблица648[[#This Row],[Розничная цена KRW]]</f>
        <v>1782.0000000000002</v>
      </c>
      <c r="I677" s="17" t="str">
        <f>IF($H$1="","Введите курс",Таблица648[[#This Row],[Оптовая цена KRW за 1шт]]/$H$1)</f>
        <v>Введите курс</v>
      </c>
      <c r="J677" s="48"/>
      <c r="K677" s="18">
        <f>Таблица648[[#This Row],[Заказ коробок ]]*Таблица648[[#This Row],[Кол-во шт в коробке]]</f>
        <v>0</v>
      </c>
      <c r="L677" s="54">
        <f>Таблица648[[#This Row],[Общее кол-во шт]]*Таблица648[[#This Row],[Оптовая цена KRW за 1шт]]</f>
        <v>0</v>
      </c>
      <c r="M677" s="19" t="str">
        <f>IFERROR(Таблица648[[#This Row],[Общее кол-во шт]]*Таблица648[[#This Row],[Оптовая цена USD за 1шт]],"")</f>
        <v/>
      </c>
      <c r="N677" s="49"/>
    </row>
    <row r="678" spans="1:14" ht="22.5" customHeight="1">
      <c r="A678" s="44" t="s">
        <v>22306</v>
      </c>
      <c r="B678" s="14">
        <v>8801051428513</v>
      </c>
      <c r="C678" s="50" t="s">
        <v>22307</v>
      </c>
      <c r="D678" s="46" t="s">
        <v>22308</v>
      </c>
      <c r="E678" s="16">
        <v>3300</v>
      </c>
      <c r="F678" s="15">
        <v>0.54</v>
      </c>
      <c r="G678" s="47">
        <v>120</v>
      </c>
      <c r="H678" s="55">
        <f>Таблица648[[#This Row],[Коэфициент стоимости]]*Таблица648[[#This Row],[Розничная цена KRW]]</f>
        <v>1782.0000000000002</v>
      </c>
      <c r="I678" s="17" t="str">
        <f>IF($H$1="","Введите курс",Таблица648[[#This Row],[Оптовая цена KRW за 1шт]]/$H$1)</f>
        <v>Введите курс</v>
      </c>
      <c r="J678" s="48"/>
      <c r="K678" s="18">
        <f>Таблица648[[#This Row],[Заказ коробок ]]*Таблица648[[#This Row],[Кол-во шт в коробке]]</f>
        <v>0</v>
      </c>
      <c r="L678" s="54">
        <f>Таблица648[[#This Row],[Общее кол-во шт]]*Таблица648[[#This Row],[Оптовая цена KRW за 1шт]]</f>
        <v>0</v>
      </c>
      <c r="M678" s="19" t="str">
        <f>IFERROR(Таблица648[[#This Row],[Общее кол-во шт]]*Таблица648[[#This Row],[Оптовая цена USD за 1шт]],"")</f>
        <v/>
      </c>
      <c r="N678" s="49"/>
    </row>
    <row r="679" spans="1:14" ht="22.5" customHeight="1">
      <c r="A679" s="44" t="s">
        <v>22309</v>
      </c>
      <c r="B679" s="14">
        <v>8801051428520</v>
      </c>
      <c r="C679" s="50" t="s">
        <v>22310</v>
      </c>
      <c r="D679" s="46" t="s">
        <v>22311</v>
      </c>
      <c r="E679" s="16">
        <v>3300</v>
      </c>
      <c r="F679" s="15">
        <v>0.54</v>
      </c>
      <c r="G679" s="47">
        <v>120</v>
      </c>
      <c r="H679" s="55">
        <f>Таблица648[[#This Row],[Коэфициент стоимости]]*Таблица648[[#This Row],[Розничная цена KRW]]</f>
        <v>1782.0000000000002</v>
      </c>
      <c r="I679" s="17" t="str">
        <f>IF($H$1="","Введите курс",Таблица648[[#This Row],[Оптовая цена KRW за 1шт]]/$H$1)</f>
        <v>Введите курс</v>
      </c>
      <c r="J679" s="48"/>
      <c r="K679" s="18">
        <f>Таблица648[[#This Row],[Заказ коробок ]]*Таблица648[[#This Row],[Кол-во шт в коробке]]</f>
        <v>0</v>
      </c>
      <c r="L679" s="54">
        <f>Таблица648[[#This Row],[Общее кол-во шт]]*Таблица648[[#This Row],[Оптовая цена KRW за 1шт]]</f>
        <v>0</v>
      </c>
      <c r="M679" s="19" t="str">
        <f>IFERROR(Таблица648[[#This Row],[Общее кол-во шт]]*Таблица648[[#This Row],[Оптовая цена USD за 1шт]],"")</f>
        <v/>
      </c>
      <c r="N679" s="49"/>
    </row>
    <row r="680" spans="1:14" ht="22.5" customHeight="1">
      <c r="A680" s="44" t="s">
        <v>22312</v>
      </c>
      <c r="B680" s="14">
        <v>8801051428537</v>
      </c>
      <c r="C680" s="50" t="s">
        <v>22313</v>
      </c>
      <c r="D680" s="46" t="s">
        <v>22314</v>
      </c>
      <c r="E680" s="16">
        <v>3300</v>
      </c>
      <c r="F680" s="15">
        <v>0.54</v>
      </c>
      <c r="G680" s="47">
        <v>120</v>
      </c>
      <c r="H680" s="55">
        <f>Таблица648[[#This Row],[Коэфициент стоимости]]*Таблица648[[#This Row],[Розничная цена KRW]]</f>
        <v>1782.0000000000002</v>
      </c>
      <c r="I680" s="17" t="str">
        <f>IF($H$1="","Введите курс",Таблица648[[#This Row],[Оптовая цена KRW за 1шт]]/$H$1)</f>
        <v>Введите курс</v>
      </c>
      <c r="J680" s="48"/>
      <c r="K680" s="18">
        <f>Таблица648[[#This Row],[Заказ коробок ]]*Таблица648[[#This Row],[Кол-во шт в коробке]]</f>
        <v>0</v>
      </c>
      <c r="L680" s="54">
        <f>Таблица648[[#This Row],[Общее кол-во шт]]*Таблица648[[#This Row],[Оптовая цена KRW за 1шт]]</f>
        <v>0</v>
      </c>
      <c r="M680" s="19" t="str">
        <f>IFERROR(Таблица648[[#This Row],[Общее кол-во шт]]*Таблица648[[#This Row],[Оптовая цена USD за 1шт]],"")</f>
        <v/>
      </c>
      <c r="N680" s="49"/>
    </row>
    <row r="681" spans="1:14" ht="22.5" customHeight="1">
      <c r="A681" s="44" t="s">
        <v>22315</v>
      </c>
      <c r="B681" s="14">
        <v>8801051428544</v>
      </c>
      <c r="C681" s="50" t="s">
        <v>22316</v>
      </c>
      <c r="D681" s="46" t="s">
        <v>22317</v>
      </c>
      <c r="E681" s="16">
        <v>3300</v>
      </c>
      <c r="F681" s="15">
        <v>0.54</v>
      </c>
      <c r="G681" s="47">
        <v>120</v>
      </c>
      <c r="H681" s="55">
        <f>Таблица648[[#This Row],[Коэфициент стоимости]]*Таблица648[[#This Row],[Розничная цена KRW]]</f>
        <v>1782.0000000000002</v>
      </c>
      <c r="I681" s="17" t="str">
        <f>IF($H$1="","Введите курс",Таблица648[[#This Row],[Оптовая цена KRW за 1шт]]/$H$1)</f>
        <v>Введите курс</v>
      </c>
      <c r="J681" s="48"/>
      <c r="K681" s="18">
        <f>Таблица648[[#This Row],[Заказ коробок ]]*Таблица648[[#This Row],[Кол-во шт в коробке]]</f>
        <v>0</v>
      </c>
      <c r="L681" s="54">
        <f>Таблица648[[#This Row],[Общее кол-во шт]]*Таблица648[[#This Row],[Оптовая цена KRW за 1шт]]</f>
        <v>0</v>
      </c>
      <c r="M681" s="19" t="str">
        <f>IFERROR(Таблица648[[#This Row],[Общее кол-во шт]]*Таблица648[[#This Row],[Оптовая цена USD за 1шт]],"")</f>
        <v/>
      </c>
      <c r="N681" s="49"/>
    </row>
    <row r="682" spans="1:14" ht="22.5" customHeight="1">
      <c r="A682" s="44" t="s">
        <v>22318</v>
      </c>
      <c r="B682" s="14">
        <v>8801051428551</v>
      </c>
      <c r="C682" s="50" t="s">
        <v>22319</v>
      </c>
      <c r="D682" s="46" t="s">
        <v>22320</v>
      </c>
      <c r="E682" s="16">
        <v>3300</v>
      </c>
      <c r="F682" s="15">
        <v>0.54</v>
      </c>
      <c r="G682" s="47">
        <v>120</v>
      </c>
      <c r="H682" s="55">
        <f>Таблица648[[#This Row],[Коэфициент стоимости]]*Таблица648[[#This Row],[Розничная цена KRW]]</f>
        <v>1782.0000000000002</v>
      </c>
      <c r="I682" s="17" t="str">
        <f>IF($H$1="","Введите курс",Таблица648[[#This Row],[Оптовая цена KRW за 1шт]]/$H$1)</f>
        <v>Введите курс</v>
      </c>
      <c r="J682" s="48"/>
      <c r="K682" s="18">
        <f>Таблица648[[#This Row],[Заказ коробок ]]*Таблица648[[#This Row],[Кол-во шт в коробке]]</f>
        <v>0</v>
      </c>
      <c r="L682" s="54">
        <f>Таблица648[[#This Row],[Общее кол-во шт]]*Таблица648[[#This Row],[Оптовая цена KRW за 1шт]]</f>
        <v>0</v>
      </c>
      <c r="M682" s="19" t="str">
        <f>IFERROR(Таблица648[[#This Row],[Общее кол-во шт]]*Таблица648[[#This Row],[Оптовая цена USD за 1шт]],"")</f>
        <v/>
      </c>
      <c r="N682" s="49"/>
    </row>
    <row r="683" spans="1:14" ht="22.5" customHeight="1">
      <c r="A683" s="44" t="s">
        <v>22321</v>
      </c>
      <c r="B683" s="14">
        <v>8801051428568</v>
      </c>
      <c r="C683" s="50" t="s">
        <v>22322</v>
      </c>
      <c r="D683" s="46" t="s">
        <v>22323</v>
      </c>
      <c r="E683" s="16">
        <v>6500</v>
      </c>
      <c r="F683" s="15">
        <v>0.54</v>
      </c>
      <c r="G683" s="47">
        <v>96</v>
      </c>
      <c r="H683" s="55">
        <f>Таблица648[[#This Row],[Коэфициент стоимости]]*Таблица648[[#This Row],[Розничная цена KRW]]</f>
        <v>3510.0000000000005</v>
      </c>
      <c r="I683" s="17" t="str">
        <f>IF($H$1="","Введите курс",Таблица648[[#This Row],[Оптовая цена KRW за 1шт]]/$H$1)</f>
        <v>Введите курс</v>
      </c>
      <c r="J683" s="48"/>
      <c r="K683" s="18">
        <f>Таблица648[[#This Row],[Заказ коробок ]]*Таблица648[[#This Row],[Кол-во шт в коробке]]</f>
        <v>0</v>
      </c>
      <c r="L683" s="54">
        <f>Таблица648[[#This Row],[Общее кол-во шт]]*Таблица648[[#This Row],[Оптовая цена KRW за 1шт]]</f>
        <v>0</v>
      </c>
      <c r="M683" s="19" t="str">
        <f>IFERROR(Таблица648[[#This Row],[Общее кол-во шт]]*Таблица648[[#This Row],[Оптовая цена USD за 1шт]],"")</f>
        <v/>
      </c>
      <c r="N683" s="49"/>
    </row>
    <row r="684" spans="1:14" ht="22.5" customHeight="1">
      <c r="A684" s="44" t="s">
        <v>22324</v>
      </c>
      <c r="B684" s="14">
        <v>8801051431797</v>
      </c>
      <c r="C684" s="50" t="s">
        <v>22325</v>
      </c>
      <c r="D684" s="46" t="s">
        <v>22326</v>
      </c>
      <c r="E684" s="16">
        <v>10000</v>
      </c>
      <c r="F684" s="15">
        <v>0.54</v>
      </c>
      <c r="G684" s="47">
        <v>294</v>
      </c>
      <c r="H684" s="55">
        <f>Таблица648[[#This Row],[Коэфициент стоимости]]*Таблица648[[#This Row],[Розничная цена KRW]]</f>
        <v>5400</v>
      </c>
      <c r="I684" s="17" t="str">
        <f>IF($H$1="","Введите курс",Таблица648[[#This Row],[Оптовая цена KRW за 1шт]]/$H$1)</f>
        <v>Введите курс</v>
      </c>
      <c r="J684" s="48"/>
      <c r="K684" s="18">
        <f>Таблица648[[#This Row],[Заказ коробок ]]*Таблица648[[#This Row],[Кол-во шт в коробке]]</f>
        <v>0</v>
      </c>
      <c r="L684" s="54">
        <f>Таблица648[[#This Row],[Общее кол-во шт]]*Таблица648[[#This Row],[Оптовая цена KRW за 1шт]]</f>
        <v>0</v>
      </c>
      <c r="M684" s="19" t="str">
        <f>IFERROR(Таблица648[[#This Row],[Общее кол-во шт]]*Таблица648[[#This Row],[Оптовая цена USD за 1шт]],"")</f>
        <v/>
      </c>
      <c r="N684" s="49"/>
    </row>
    <row r="685" spans="1:14" ht="22.5" customHeight="1">
      <c r="A685" s="44" t="s">
        <v>22327</v>
      </c>
      <c r="B685" s="14">
        <v>8801051431803</v>
      </c>
      <c r="C685" s="50" t="s">
        <v>22328</v>
      </c>
      <c r="D685" s="46" t="s">
        <v>22329</v>
      </c>
      <c r="E685" s="16">
        <v>10000</v>
      </c>
      <c r="F685" s="15">
        <v>0.54</v>
      </c>
      <c r="G685" s="47">
        <v>294</v>
      </c>
      <c r="H685" s="55">
        <f>Таблица648[[#This Row],[Коэфициент стоимости]]*Таблица648[[#This Row],[Розничная цена KRW]]</f>
        <v>5400</v>
      </c>
      <c r="I685" s="17" t="str">
        <f>IF($H$1="","Введите курс",Таблица648[[#This Row],[Оптовая цена KRW за 1шт]]/$H$1)</f>
        <v>Введите курс</v>
      </c>
      <c r="J685" s="48"/>
      <c r="K685" s="18">
        <f>Таблица648[[#This Row],[Заказ коробок ]]*Таблица648[[#This Row],[Кол-во шт в коробке]]</f>
        <v>0</v>
      </c>
      <c r="L685" s="54">
        <f>Таблица648[[#This Row],[Общее кол-во шт]]*Таблица648[[#This Row],[Оптовая цена KRW за 1шт]]</f>
        <v>0</v>
      </c>
      <c r="M685" s="19" t="str">
        <f>IFERROR(Таблица648[[#This Row],[Общее кол-во шт]]*Таблица648[[#This Row],[Оптовая цена USD за 1шт]],"")</f>
        <v/>
      </c>
      <c r="N685" s="49"/>
    </row>
    <row r="686" spans="1:14" ht="22.5" customHeight="1">
      <c r="A686" s="44" t="s">
        <v>22330</v>
      </c>
      <c r="B686" s="14">
        <v>8801051431810</v>
      </c>
      <c r="C686" s="50" t="s">
        <v>22331</v>
      </c>
      <c r="D686" s="46" t="s">
        <v>22332</v>
      </c>
      <c r="E686" s="16">
        <v>10000</v>
      </c>
      <c r="F686" s="15">
        <v>0.54</v>
      </c>
      <c r="G686" s="47">
        <v>294</v>
      </c>
      <c r="H686" s="55">
        <f>Таблица648[[#This Row],[Коэфициент стоимости]]*Таблица648[[#This Row],[Розничная цена KRW]]</f>
        <v>5400</v>
      </c>
      <c r="I686" s="17" t="str">
        <f>IF($H$1="","Введите курс",Таблица648[[#This Row],[Оптовая цена KRW за 1шт]]/$H$1)</f>
        <v>Введите курс</v>
      </c>
      <c r="J686" s="48"/>
      <c r="K686" s="18">
        <f>Таблица648[[#This Row],[Заказ коробок ]]*Таблица648[[#This Row],[Кол-во шт в коробке]]</f>
        <v>0</v>
      </c>
      <c r="L686" s="54">
        <f>Таблица648[[#This Row],[Общее кол-во шт]]*Таблица648[[#This Row],[Оптовая цена KRW за 1шт]]</f>
        <v>0</v>
      </c>
      <c r="M686" s="19" t="str">
        <f>IFERROR(Таблица648[[#This Row],[Общее кол-во шт]]*Таблица648[[#This Row],[Оптовая цена USD за 1шт]],"")</f>
        <v/>
      </c>
      <c r="N686" s="49"/>
    </row>
    <row r="687" spans="1:14" ht="22.5" customHeight="1">
      <c r="A687" s="44" t="s">
        <v>22333</v>
      </c>
      <c r="B687" s="14">
        <v>8801051431827</v>
      </c>
      <c r="C687" s="50" t="s">
        <v>22334</v>
      </c>
      <c r="D687" s="46" t="s">
        <v>22335</v>
      </c>
      <c r="E687" s="16">
        <v>10000</v>
      </c>
      <c r="F687" s="15">
        <v>0.54</v>
      </c>
      <c r="G687" s="47">
        <v>294</v>
      </c>
      <c r="H687" s="55">
        <f>Таблица648[[#This Row],[Коэфициент стоимости]]*Таблица648[[#This Row],[Розничная цена KRW]]</f>
        <v>5400</v>
      </c>
      <c r="I687" s="17" t="str">
        <f>IF($H$1="","Введите курс",Таблица648[[#This Row],[Оптовая цена KRW за 1шт]]/$H$1)</f>
        <v>Введите курс</v>
      </c>
      <c r="J687" s="48"/>
      <c r="K687" s="18">
        <f>Таблица648[[#This Row],[Заказ коробок ]]*Таблица648[[#This Row],[Кол-во шт в коробке]]</f>
        <v>0</v>
      </c>
      <c r="L687" s="54">
        <f>Таблица648[[#This Row],[Общее кол-во шт]]*Таблица648[[#This Row],[Оптовая цена KRW за 1шт]]</f>
        <v>0</v>
      </c>
      <c r="M687" s="19" t="str">
        <f>IFERROR(Таблица648[[#This Row],[Общее кол-во шт]]*Таблица648[[#This Row],[Оптовая цена USD за 1шт]],"")</f>
        <v/>
      </c>
      <c r="N687" s="49"/>
    </row>
    <row r="688" spans="1:14" ht="22.5" customHeight="1">
      <c r="A688" s="44" t="s">
        <v>22336</v>
      </c>
      <c r="B688" s="14">
        <v>8801051431834</v>
      </c>
      <c r="C688" s="50" t="s">
        <v>22337</v>
      </c>
      <c r="D688" s="46" t="s">
        <v>22338</v>
      </c>
      <c r="E688" s="16">
        <v>10000</v>
      </c>
      <c r="F688" s="15">
        <v>0.54</v>
      </c>
      <c r="G688" s="47">
        <v>294</v>
      </c>
      <c r="H688" s="55">
        <f>Таблица648[[#This Row],[Коэфициент стоимости]]*Таблица648[[#This Row],[Розничная цена KRW]]</f>
        <v>5400</v>
      </c>
      <c r="I688" s="17" t="str">
        <f>IF($H$1="","Введите курс",Таблица648[[#This Row],[Оптовая цена KRW за 1шт]]/$H$1)</f>
        <v>Введите курс</v>
      </c>
      <c r="J688" s="48"/>
      <c r="K688" s="18">
        <f>Таблица648[[#This Row],[Заказ коробок ]]*Таблица648[[#This Row],[Кол-во шт в коробке]]</f>
        <v>0</v>
      </c>
      <c r="L688" s="54">
        <f>Таблица648[[#This Row],[Общее кол-во шт]]*Таблица648[[#This Row],[Оптовая цена KRW за 1шт]]</f>
        <v>0</v>
      </c>
      <c r="M688" s="19" t="str">
        <f>IFERROR(Таблица648[[#This Row],[Общее кол-во шт]]*Таблица648[[#This Row],[Оптовая цена USD за 1шт]],"")</f>
        <v/>
      </c>
      <c r="N688" s="49"/>
    </row>
    <row r="689" spans="1:14" ht="22.5" customHeight="1">
      <c r="A689" s="44" t="s">
        <v>22339</v>
      </c>
      <c r="B689" s="14">
        <v>8801051432534</v>
      </c>
      <c r="C689" s="50" t="s">
        <v>22340</v>
      </c>
      <c r="D689" s="46" t="s">
        <v>22341</v>
      </c>
      <c r="E689" s="16">
        <v>8000</v>
      </c>
      <c r="F689" s="15">
        <v>0.54</v>
      </c>
      <c r="G689" s="47">
        <v>200</v>
      </c>
      <c r="H689" s="55">
        <f>Таблица648[[#This Row],[Коэфициент стоимости]]*Таблица648[[#This Row],[Розничная цена KRW]]</f>
        <v>4320</v>
      </c>
      <c r="I689" s="17" t="str">
        <f>IF($H$1="","Введите курс",Таблица648[[#This Row],[Оптовая цена KRW за 1шт]]/$H$1)</f>
        <v>Введите курс</v>
      </c>
      <c r="J689" s="48"/>
      <c r="K689" s="18">
        <f>Таблица648[[#This Row],[Заказ коробок ]]*Таблица648[[#This Row],[Кол-во шт в коробке]]</f>
        <v>0</v>
      </c>
      <c r="L689" s="54">
        <f>Таблица648[[#This Row],[Общее кол-во шт]]*Таблица648[[#This Row],[Оптовая цена KRW за 1шт]]</f>
        <v>0</v>
      </c>
      <c r="M689" s="19" t="str">
        <f>IFERROR(Таблица648[[#This Row],[Общее кол-во шт]]*Таблица648[[#This Row],[Оптовая цена USD за 1шт]],"")</f>
        <v/>
      </c>
      <c r="N689" s="49"/>
    </row>
    <row r="690" spans="1:14" ht="22.5" customHeight="1">
      <c r="A690" s="44" t="s">
        <v>22342</v>
      </c>
      <c r="B690" s="14">
        <v>8801051432541</v>
      </c>
      <c r="C690" s="50" t="s">
        <v>22343</v>
      </c>
      <c r="D690" s="46" t="s">
        <v>22344</v>
      </c>
      <c r="E690" s="16">
        <v>8000</v>
      </c>
      <c r="F690" s="15">
        <v>0.54</v>
      </c>
      <c r="G690" s="47">
        <v>200</v>
      </c>
      <c r="H690" s="55">
        <f>Таблица648[[#This Row],[Коэфициент стоимости]]*Таблица648[[#This Row],[Розничная цена KRW]]</f>
        <v>4320</v>
      </c>
      <c r="I690" s="17" t="str">
        <f>IF($H$1="","Введите курс",Таблица648[[#This Row],[Оптовая цена KRW за 1шт]]/$H$1)</f>
        <v>Введите курс</v>
      </c>
      <c r="J690" s="48"/>
      <c r="K690" s="18">
        <f>Таблица648[[#This Row],[Заказ коробок ]]*Таблица648[[#This Row],[Кол-во шт в коробке]]</f>
        <v>0</v>
      </c>
      <c r="L690" s="54">
        <f>Таблица648[[#This Row],[Общее кол-во шт]]*Таблица648[[#This Row],[Оптовая цена KRW за 1шт]]</f>
        <v>0</v>
      </c>
      <c r="M690" s="19" t="str">
        <f>IFERROR(Таблица648[[#This Row],[Общее кол-во шт]]*Таблица648[[#This Row],[Оптовая цена USD за 1шт]],"")</f>
        <v/>
      </c>
      <c r="N690" s="49"/>
    </row>
    <row r="691" spans="1:14" ht="22.5" customHeight="1">
      <c r="A691" s="44" t="s">
        <v>22345</v>
      </c>
      <c r="B691" s="14">
        <v>8801051432558</v>
      </c>
      <c r="C691" s="50" t="s">
        <v>22346</v>
      </c>
      <c r="D691" s="46" t="s">
        <v>22347</v>
      </c>
      <c r="E691" s="16">
        <v>8000</v>
      </c>
      <c r="F691" s="15">
        <v>0.54</v>
      </c>
      <c r="G691" s="47">
        <v>200</v>
      </c>
      <c r="H691" s="55">
        <f>Таблица648[[#This Row],[Коэфициент стоимости]]*Таблица648[[#This Row],[Розничная цена KRW]]</f>
        <v>4320</v>
      </c>
      <c r="I691" s="17" t="str">
        <f>IF($H$1="","Введите курс",Таблица648[[#This Row],[Оптовая цена KRW за 1шт]]/$H$1)</f>
        <v>Введите курс</v>
      </c>
      <c r="J691" s="48"/>
      <c r="K691" s="18">
        <f>Таблица648[[#This Row],[Заказ коробок ]]*Таблица648[[#This Row],[Кол-во шт в коробке]]</f>
        <v>0</v>
      </c>
      <c r="L691" s="54">
        <f>Таблица648[[#This Row],[Общее кол-во шт]]*Таблица648[[#This Row],[Оптовая цена KRW за 1шт]]</f>
        <v>0</v>
      </c>
      <c r="M691" s="19" t="str">
        <f>IFERROR(Таблица648[[#This Row],[Общее кол-во шт]]*Таблица648[[#This Row],[Оптовая цена USD за 1шт]],"")</f>
        <v/>
      </c>
      <c r="N691" s="49"/>
    </row>
    <row r="692" spans="1:14" ht="22.5" customHeight="1">
      <c r="A692" s="44" t="s">
        <v>22348</v>
      </c>
      <c r="B692" s="14">
        <v>8801051432565</v>
      </c>
      <c r="C692" s="50" t="s">
        <v>22349</v>
      </c>
      <c r="D692" s="46" t="s">
        <v>22350</v>
      </c>
      <c r="E692" s="16">
        <v>8000</v>
      </c>
      <c r="F692" s="15">
        <v>0.54</v>
      </c>
      <c r="G692" s="47">
        <v>200</v>
      </c>
      <c r="H692" s="55">
        <f>Таблица648[[#This Row],[Коэфициент стоимости]]*Таблица648[[#This Row],[Розничная цена KRW]]</f>
        <v>4320</v>
      </c>
      <c r="I692" s="17" t="str">
        <f>IF($H$1="","Введите курс",Таблица648[[#This Row],[Оптовая цена KRW за 1шт]]/$H$1)</f>
        <v>Введите курс</v>
      </c>
      <c r="J692" s="48"/>
      <c r="K692" s="18">
        <f>Таблица648[[#This Row],[Заказ коробок ]]*Таблица648[[#This Row],[Кол-во шт в коробке]]</f>
        <v>0</v>
      </c>
      <c r="L692" s="54">
        <f>Таблица648[[#This Row],[Общее кол-во шт]]*Таблица648[[#This Row],[Оптовая цена KRW за 1шт]]</f>
        <v>0</v>
      </c>
      <c r="M692" s="19" t="str">
        <f>IFERROR(Таблица648[[#This Row],[Общее кол-во шт]]*Таблица648[[#This Row],[Оптовая цена USD за 1шт]],"")</f>
        <v/>
      </c>
      <c r="N692" s="49"/>
    </row>
    <row r="693" spans="1:14" ht="22.5" customHeight="1">
      <c r="A693" s="44" t="s">
        <v>22351</v>
      </c>
      <c r="B693" s="14">
        <v>8801051432572</v>
      </c>
      <c r="C693" s="50" t="s">
        <v>22352</v>
      </c>
      <c r="D693" s="46" t="s">
        <v>22353</v>
      </c>
      <c r="E693" s="16">
        <v>8000</v>
      </c>
      <c r="F693" s="15">
        <v>0.54</v>
      </c>
      <c r="G693" s="47">
        <v>200</v>
      </c>
      <c r="H693" s="55">
        <f>Таблица648[[#This Row],[Коэфициент стоимости]]*Таблица648[[#This Row],[Розничная цена KRW]]</f>
        <v>4320</v>
      </c>
      <c r="I693" s="17" t="str">
        <f>IF($H$1="","Введите курс",Таблица648[[#This Row],[Оптовая цена KRW за 1шт]]/$H$1)</f>
        <v>Введите курс</v>
      </c>
      <c r="J693" s="48"/>
      <c r="K693" s="18">
        <f>Таблица648[[#This Row],[Заказ коробок ]]*Таблица648[[#This Row],[Кол-во шт в коробке]]</f>
        <v>0</v>
      </c>
      <c r="L693" s="54">
        <f>Таблица648[[#This Row],[Общее кол-во шт]]*Таблица648[[#This Row],[Оптовая цена KRW за 1шт]]</f>
        <v>0</v>
      </c>
      <c r="M693" s="19" t="str">
        <f>IFERROR(Таблица648[[#This Row],[Общее кол-во шт]]*Таблица648[[#This Row],[Оптовая цена USD за 1шт]],"")</f>
        <v/>
      </c>
      <c r="N693" s="49"/>
    </row>
    <row r="694" spans="1:14" ht="22.5" customHeight="1">
      <c r="A694" s="44" t="s">
        <v>22354</v>
      </c>
      <c r="B694" s="14">
        <v>8801051432589</v>
      </c>
      <c r="C694" s="50" t="s">
        <v>22355</v>
      </c>
      <c r="D694" s="46" t="s">
        <v>22356</v>
      </c>
      <c r="E694" s="16">
        <v>8000</v>
      </c>
      <c r="F694" s="15">
        <v>0.54</v>
      </c>
      <c r="G694" s="47">
        <v>200</v>
      </c>
      <c r="H694" s="55">
        <f>Таблица648[[#This Row],[Коэфициент стоимости]]*Таблица648[[#This Row],[Розничная цена KRW]]</f>
        <v>4320</v>
      </c>
      <c r="I694" s="17" t="str">
        <f>IF($H$1="","Введите курс",Таблица648[[#This Row],[Оптовая цена KRW за 1шт]]/$H$1)</f>
        <v>Введите курс</v>
      </c>
      <c r="J694" s="48"/>
      <c r="K694" s="18">
        <f>Таблица648[[#This Row],[Заказ коробок ]]*Таблица648[[#This Row],[Кол-во шт в коробке]]</f>
        <v>0</v>
      </c>
      <c r="L694" s="54">
        <f>Таблица648[[#This Row],[Общее кол-во шт]]*Таблица648[[#This Row],[Оптовая цена KRW за 1шт]]</f>
        <v>0</v>
      </c>
      <c r="M694" s="19" t="str">
        <f>IFERROR(Таблица648[[#This Row],[Общее кол-во шт]]*Таблица648[[#This Row],[Оптовая цена USD за 1шт]],"")</f>
        <v/>
      </c>
      <c r="N694" s="49"/>
    </row>
    <row r="695" spans="1:14" ht="22.5" customHeight="1">
      <c r="A695" s="44" t="s">
        <v>22357</v>
      </c>
      <c r="B695" s="14">
        <v>8801051432596</v>
      </c>
      <c r="C695" s="50" t="s">
        <v>22358</v>
      </c>
      <c r="D695" s="46" t="s">
        <v>22359</v>
      </c>
      <c r="E695" s="16">
        <v>8000</v>
      </c>
      <c r="F695" s="15">
        <v>0.54</v>
      </c>
      <c r="G695" s="47">
        <v>200</v>
      </c>
      <c r="H695" s="55">
        <f>Таблица648[[#This Row],[Коэфициент стоимости]]*Таблица648[[#This Row],[Розничная цена KRW]]</f>
        <v>4320</v>
      </c>
      <c r="I695" s="17" t="str">
        <f>IF($H$1="","Введите курс",Таблица648[[#This Row],[Оптовая цена KRW за 1шт]]/$H$1)</f>
        <v>Введите курс</v>
      </c>
      <c r="J695" s="48"/>
      <c r="K695" s="18">
        <f>Таблица648[[#This Row],[Заказ коробок ]]*Таблица648[[#This Row],[Кол-во шт в коробке]]</f>
        <v>0</v>
      </c>
      <c r="L695" s="54">
        <f>Таблица648[[#This Row],[Общее кол-во шт]]*Таблица648[[#This Row],[Оптовая цена KRW за 1шт]]</f>
        <v>0</v>
      </c>
      <c r="M695" s="19" t="str">
        <f>IFERROR(Таблица648[[#This Row],[Общее кол-во шт]]*Таблица648[[#This Row],[Оптовая цена USD за 1шт]],"")</f>
        <v/>
      </c>
      <c r="N695" s="49"/>
    </row>
    <row r="696" spans="1:14" ht="22.5" customHeight="1">
      <c r="A696" s="44" t="s">
        <v>22360</v>
      </c>
      <c r="B696" s="14">
        <v>8801051432602</v>
      </c>
      <c r="C696" s="50" t="s">
        <v>22361</v>
      </c>
      <c r="D696" s="46" t="s">
        <v>22362</v>
      </c>
      <c r="E696" s="16">
        <v>8000</v>
      </c>
      <c r="F696" s="15">
        <v>0.54</v>
      </c>
      <c r="G696" s="47">
        <v>200</v>
      </c>
      <c r="H696" s="55">
        <f>Таблица648[[#This Row],[Коэфициент стоимости]]*Таблица648[[#This Row],[Розничная цена KRW]]</f>
        <v>4320</v>
      </c>
      <c r="I696" s="17" t="str">
        <f>IF($H$1="","Введите курс",Таблица648[[#This Row],[Оптовая цена KRW за 1шт]]/$H$1)</f>
        <v>Введите курс</v>
      </c>
      <c r="J696" s="48"/>
      <c r="K696" s="18">
        <f>Таблица648[[#This Row],[Заказ коробок ]]*Таблица648[[#This Row],[Кол-во шт в коробке]]</f>
        <v>0</v>
      </c>
      <c r="L696" s="54">
        <f>Таблица648[[#This Row],[Общее кол-во шт]]*Таблица648[[#This Row],[Оптовая цена KRW за 1шт]]</f>
        <v>0</v>
      </c>
      <c r="M696" s="19" t="str">
        <f>IFERROR(Таблица648[[#This Row],[Общее кол-во шт]]*Таблица648[[#This Row],[Оптовая цена USD за 1шт]],"")</f>
        <v/>
      </c>
      <c r="N696" s="49"/>
    </row>
    <row r="697" spans="1:14" ht="22.5" customHeight="1">
      <c r="A697" s="44" t="s">
        <v>22363</v>
      </c>
      <c r="B697" s="14">
        <v>8801051432619</v>
      </c>
      <c r="C697" s="50" t="s">
        <v>22364</v>
      </c>
      <c r="D697" s="46" t="s">
        <v>22365</v>
      </c>
      <c r="E697" s="16">
        <v>8000</v>
      </c>
      <c r="F697" s="15">
        <v>0.54</v>
      </c>
      <c r="G697" s="47">
        <v>200</v>
      </c>
      <c r="H697" s="55">
        <f>Таблица648[[#This Row],[Коэфициент стоимости]]*Таблица648[[#This Row],[Розничная цена KRW]]</f>
        <v>4320</v>
      </c>
      <c r="I697" s="17" t="str">
        <f>IF($H$1="","Введите курс",Таблица648[[#This Row],[Оптовая цена KRW за 1шт]]/$H$1)</f>
        <v>Введите курс</v>
      </c>
      <c r="J697" s="48"/>
      <c r="K697" s="18">
        <f>Таблица648[[#This Row],[Заказ коробок ]]*Таблица648[[#This Row],[Кол-во шт в коробке]]</f>
        <v>0</v>
      </c>
      <c r="L697" s="54">
        <f>Таблица648[[#This Row],[Общее кол-во шт]]*Таблица648[[#This Row],[Оптовая цена KRW за 1шт]]</f>
        <v>0</v>
      </c>
      <c r="M697" s="19" t="str">
        <f>IFERROR(Таблица648[[#This Row],[Общее кол-во шт]]*Таблица648[[#This Row],[Оптовая цена USD за 1шт]],"")</f>
        <v/>
      </c>
      <c r="N697" s="49"/>
    </row>
    <row r="698" spans="1:14" ht="22.5" customHeight="1">
      <c r="A698" s="44" t="s">
        <v>22366</v>
      </c>
      <c r="B698" s="14">
        <v>8801051432626</v>
      </c>
      <c r="C698" s="50" t="s">
        <v>22367</v>
      </c>
      <c r="D698" s="46" t="s">
        <v>22368</v>
      </c>
      <c r="E698" s="16">
        <v>8000</v>
      </c>
      <c r="F698" s="15">
        <v>0.54</v>
      </c>
      <c r="G698" s="47">
        <v>200</v>
      </c>
      <c r="H698" s="55">
        <f>Таблица648[[#This Row],[Коэфициент стоимости]]*Таблица648[[#This Row],[Розничная цена KRW]]</f>
        <v>4320</v>
      </c>
      <c r="I698" s="17" t="str">
        <f>IF($H$1="","Введите курс",Таблица648[[#This Row],[Оптовая цена KRW за 1шт]]/$H$1)</f>
        <v>Введите курс</v>
      </c>
      <c r="J698" s="48"/>
      <c r="K698" s="18">
        <f>Таблица648[[#This Row],[Заказ коробок ]]*Таблица648[[#This Row],[Кол-во шт в коробке]]</f>
        <v>0</v>
      </c>
      <c r="L698" s="54">
        <f>Таблица648[[#This Row],[Общее кол-во шт]]*Таблица648[[#This Row],[Оптовая цена KRW за 1шт]]</f>
        <v>0</v>
      </c>
      <c r="M698" s="19" t="str">
        <f>IFERROR(Таблица648[[#This Row],[Общее кол-во шт]]*Таблица648[[#This Row],[Оптовая цена USD за 1шт]],"")</f>
        <v/>
      </c>
      <c r="N698" s="49"/>
    </row>
    <row r="699" spans="1:14" ht="22.5" customHeight="1">
      <c r="A699" s="44" t="s">
        <v>22369</v>
      </c>
      <c r="B699" s="14">
        <v>8801051432244</v>
      </c>
      <c r="C699" s="50" t="s">
        <v>22370</v>
      </c>
      <c r="D699" s="46" t="s">
        <v>24176</v>
      </c>
      <c r="E699" s="16">
        <v>23000</v>
      </c>
      <c r="F699" s="15">
        <v>0.54</v>
      </c>
      <c r="G699" s="47">
        <v>48</v>
      </c>
      <c r="H699" s="55">
        <f>Таблица648[[#This Row],[Коэфициент стоимости]]*Таблица648[[#This Row],[Розничная цена KRW]]</f>
        <v>12420</v>
      </c>
      <c r="I699" s="17" t="str">
        <f>IF($H$1="","Введите курс",Таблица648[[#This Row],[Оптовая цена KRW за 1шт]]/$H$1)</f>
        <v>Введите курс</v>
      </c>
      <c r="J699" s="48"/>
      <c r="K699" s="18">
        <f>Таблица648[[#This Row],[Заказ коробок ]]*Таблица648[[#This Row],[Кол-во шт в коробке]]</f>
        <v>0</v>
      </c>
      <c r="L699" s="54">
        <f>Таблица648[[#This Row],[Общее кол-во шт]]*Таблица648[[#This Row],[Оптовая цена KRW за 1шт]]</f>
        <v>0</v>
      </c>
      <c r="M699" s="19" t="str">
        <f>IFERROR(Таблица648[[#This Row],[Общее кол-во шт]]*Таблица648[[#This Row],[Оптовая цена USD за 1шт]],"")</f>
        <v/>
      </c>
      <c r="N699" s="49"/>
    </row>
    <row r="700" spans="1:14" ht="22.5" customHeight="1">
      <c r="A700" s="44" t="s">
        <v>22371</v>
      </c>
      <c r="B700" s="14">
        <v>8801051432251</v>
      </c>
      <c r="C700" s="50" t="s">
        <v>22372</v>
      </c>
      <c r="D700" s="46" t="s">
        <v>24177</v>
      </c>
      <c r="E700" s="16">
        <v>23000</v>
      </c>
      <c r="F700" s="15">
        <v>0.54</v>
      </c>
      <c r="G700" s="47">
        <v>48</v>
      </c>
      <c r="H700" s="55">
        <f>Таблица648[[#This Row],[Коэфициент стоимости]]*Таблица648[[#This Row],[Розничная цена KRW]]</f>
        <v>12420</v>
      </c>
      <c r="I700" s="17" t="str">
        <f>IF($H$1="","Введите курс",Таблица648[[#This Row],[Оптовая цена KRW за 1шт]]/$H$1)</f>
        <v>Введите курс</v>
      </c>
      <c r="J700" s="48"/>
      <c r="K700" s="18">
        <f>Таблица648[[#This Row],[Заказ коробок ]]*Таблица648[[#This Row],[Кол-во шт в коробке]]</f>
        <v>0</v>
      </c>
      <c r="L700" s="54">
        <f>Таблица648[[#This Row],[Общее кол-во шт]]*Таблица648[[#This Row],[Оптовая цена KRW за 1шт]]</f>
        <v>0</v>
      </c>
      <c r="M700" s="19" t="str">
        <f>IFERROR(Таблица648[[#This Row],[Общее кол-во шт]]*Таблица648[[#This Row],[Оптовая цена USD за 1шт]],"")</f>
        <v/>
      </c>
      <c r="N700" s="49"/>
    </row>
    <row r="701" spans="1:14" ht="22.5" customHeight="1">
      <c r="A701" s="44" t="s">
        <v>22373</v>
      </c>
      <c r="B701" s="14">
        <v>8801051432282</v>
      </c>
      <c r="C701" s="50" t="s">
        <v>17235</v>
      </c>
      <c r="D701" s="46" t="s">
        <v>24178</v>
      </c>
      <c r="E701" s="16">
        <v>18000</v>
      </c>
      <c r="F701" s="15">
        <v>0.54</v>
      </c>
      <c r="G701" s="47">
        <v>64</v>
      </c>
      <c r="H701" s="55">
        <f>Таблица648[[#This Row],[Коэфициент стоимости]]*Таблица648[[#This Row],[Розничная цена KRW]]</f>
        <v>9720</v>
      </c>
      <c r="I701" s="17" t="str">
        <f>IF($H$1="","Введите курс",Таблица648[[#This Row],[Оптовая цена KRW за 1шт]]/$H$1)</f>
        <v>Введите курс</v>
      </c>
      <c r="J701" s="48"/>
      <c r="K701" s="18">
        <f>Таблица648[[#This Row],[Заказ коробок ]]*Таблица648[[#This Row],[Кол-во шт в коробке]]</f>
        <v>0</v>
      </c>
      <c r="L701" s="54">
        <f>Таблица648[[#This Row],[Общее кол-во шт]]*Таблица648[[#This Row],[Оптовая цена KRW за 1шт]]</f>
        <v>0</v>
      </c>
      <c r="M701" s="19" t="str">
        <f>IFERROR(Таблица648[[#This Row],[Общее кол-во шт]]*Таблица648[[#This Row],[Оптовая цена USD за 1шт]],"")</f>
        <v/>
      </c>
      <c r="N701" s="49"/>
    </row>
    <row r="702" spans="1:14" ht="22.5" customHeight="1">
      <c r="A702" s="44" t="s">
        <v>22374</v>
      </c>
      <c r="B702" s="14">
        <v>8801051432299</v>
      </c>
      <c r="C702" s="50" t="s">
        <v>22375</v>
      </c>
      <c r="D702" s="46" t="s">
        <v>22376</v>
      </c>
      <c r="E702" s="16">
        <v>16000</v>
      </c>
      <c r="F702" s="15">
        <v>0.54</v>
      </c>
      <c r="G702" s="47">
        <v>72</v>
      </c>
      <c r="H702" s="55">
        <f>Таблица648[[#This Row],[Коэфициент стоимости]]*Таблица648[[#This Row],[Розничная цена KRW]]</f>
        <v>8640</v>
      </c>
      <c r="I702" s="17" t="str">
        <f>IF($H$1="","Введите курс",Таблица648[[#This Row],[Оптовая цена KRW за 1шт]]/$H$1)</f>
        <v>Введите курс</v>
      </c>
      <c r="J702" s="48"/>
      <c r="K702" s="18">
        <f>Таблица648[[#This Row],[Заказ коробок ]]*Таблица648[[#This Row],[Кол-во шт в коробке]]</f>
        <v>0</v>
      </c>
      <c r="L702" s="54">
        <f>Таблица648[[#This Row],[Общее кол-во шт]]*Таблица648[[#This Row],[Оптовая цена KRW за 1шт]]</f>
        <v>0</v>
      </c>
      <c r="M702" s="19" t="str">
        <f>IFERROR(Таблица648[[#This Row],[Общее кол-во шт]]*Таблица648[[#This Row],[Оптовая цена USD за 1шт]],"")</f>
        <v/>
      </c>
      <c r="N702" s="49"/>
    </row>
    <row r="703" spans="1:14" ht="22.5" customHeight="1">
      <c r="A703" s="44" t="s">
        <v>22377</v>
      </c>
      <c r="B703" s="14">
        <v>8801051432305</v>
      </c>
      <c r="C703" s="50" t="s">
        <v>22378</v>
      </c>
      <c r="D703" s="46" t="s">
        <v>22379</v>
      </c>
      <c r="E703" s="16">
        <v>16000</v>
      </c>
      <c r="F703" s="15">
        <v>0.54</v>
      </c>
      <c r="G703" s="47">
        <v>72</v>
      </c>
      <c r="H703" s="55">
        <f>Таблица648[[#This Row],[Коэфициент стоимости]]*Таблица648[[#This Row],[Розничная цена KRW]]</f>
        <v>8640</v>
      </c>
      <c r="I703" s="17" t="str">
        <f>IF($H$1="","Введите курс",Таблица648[[#This Row],[Оптовая цена KRW за 1шт]]/$H$1)</f>
        <v>Введите курс</v>
      </c>
      <c r="J703" s="48"/>
      <c r="K703" s="18">
        <f>Таблица648[[#This Row],[Заказ коробок ]]*Таблица648[[#This Row],[Кол-во шт в коробке]]</f>
        <v>0</v>
      </c>
      <c r="L703" s="54">
        <f>Таблица648[[#This Row],[Общее кол-во шт]]*Таблица648[[#This Row],[Оптовая цена KRW за 1шт]]</f>
        <v>0</v>
      </c>
      <c r="M703" s="19" t="str">
        <f>IFERROR(Таблица648[[#This Row],[Общее кол-во шт]]*Таблица648[[#This Row],[Оптовая цена USD за 1шт]],"")</f>
        <v/>
      </c>
      <c r="N703" s="49"/>
    </row>
    <row r="704" spans="1:14" ht="22.5" customHeight="1">
      <c r="A704" s="44" t="s">
        <v>22380</v>
      </c>
      <c r="B704" s="14">
        <v>8801051433357</v>
      </c>
      <c r="C704" s="50" t="s">
        <v>17236</v>
      </c>
      <c r="D704" s="46" t="s">
        <v>17237</v>
      </c>
      <c r="E704" s="16">
        <v>7700</v>
      </c>
      <c r="F704" s="15">
        <v>0.54</v>
      </c>
      <c r="G704" s="47">
        <v>270</v>
      </c>
      <c r="H704" s="55">
        <f>Таблица648[[#This Row],[Коэфициент стоимости]]*Таблица648[[#This Row],[Розничная цена KRW]]</f>
        <v>4158</v>
      </c>
      <c r="I704" s="17" t="str">
        <f>IF($H$1="","Введите курс",Таблица648[[#This Row],[Оптовая цена KRW за 1шт]]/$H$1)</f>
        <v>Введите курс</v>
      </c>
      <c r="J704" s="48"/>
      <c r="K704" s="18">
        <f>Таблица648[[#This Row],[Заказ коробок ]]*Таблица648[[#This Row],[Кол-во шт в коробке]]</f>
        <v>0</v>
      </c>
      <c r="L704" s="54">
        <f>Таблица648[[#This Row],[Общее кол-во шт]]*Таблица648[[#This Row],[Оптовая цена KRW за 1шт]]</f>
        <v>0</v>
      </c>
      <c r="M704" s="19" t="str">
        <f>IFERROR(Таблица648[[#This Row],[Общее кол-во шт]]*Таблица648[[#This Row],[Оптовая цена USD за 1шт]],"")</f>
        <v/>
      </c>
      <c r="N704" s="49"/>
    </row>
    <row r="705" spans="1:14" ht="22.5" customHeight="1">
      <c r="A705" s="44" t="s">
        <v>22381</v>
      </c>
      <c r="B705" s="14">
        <v>8801051433364</v>
      </c>
      <c r="C705" s="50" t="s">
        <v>17238</v>
      </c>
      <c r="D705" s="46" t="s">
        <v>17239</v>
      </c>
      <c r="E705" s="16">
        <v>7700</v>
      </c>
      <c r="F705" s="15">
        <v>0.54</v>
      </c>
      <c r="G705" s="47">
        <v>270</v>
      </c>
      <c r="H705" s="55">
        <f>Таблица648[[#This Row],[Коэфициент стоимости]]*Таблица648[[#This Row],[Розничная цена KRW]]</f>
        <v>4158</v>
      </c>
      <c r="I705" s="17" t="str">
        <f>IF($H$1="","Введите курс",Таблица648[[#This Row],[Оптовая цена KRW за 1шт]]/$H$1)</f>
        <v>Введите курс</v>
      </c>
      <c r="J705" s="48"/>
      <c r="K705" s="18">
        <f>Таблица648[[#This Row],[Заказ коробок ]]*Таблица648[[#This Row],[Кол-во шт в коробке]]</f>
        <v>0</v>
      </c>
      <c r="L705" s="54">
        <f>Таблица648[[#This Row],[Общее кол-во шт]]*Таблица648[[#This Row],[Оптовая цена KRW за 1шт]]</f>
        <v>0</v>
      </c>
      <c r="M705" s="19" t="str">
        <f>IFERROR(Таблица648[[#This Row],[Общее кол-во шт]]*Таблица648[[#This Row],[Оптовая цена USD за 1шт]],"")</f>
        <v/>
      </c>
      <c r="N705" s="49"/>
    </row>
    <row r="706" spans="1:14" ht="22.5" customHeight="1">
      <c r="A706" s="44" t="s">
        <v>22382</v>
      </c>
      <c r="B706" s="14">
        <v>8801051433371</v>
      </c>
      <c r="C706" s="50" t="s">
        <v>17240</v>
      </c>
      <c r="D706" s="46" t="s">
        <v>17241</v>
      </c>
      <c r="E706" s="16">
        <v>7700</v>
      </c>
      <c r="F706" s="15">
        <v>0.54</v>
      </c>
      <c r="G706" s="47">
        <v>270</v>
      </c>
      <c r="H706" s="55">
        <f>Таблица648[[#This Row],[Коэфициент стоимости]]*Таблица648[[#This Row],[Розничная цена KRW]]</f>
        <v>4158</v>
      </c>
      <c r="I706" s="17" t="str">
        <f>IF($H$1="","Введите курс",Таблица648[[#This Row],[Оптовая цена KRW за 1шт]]/$H$1)</f>
        <v>Введите курс</v>
      </c>
      <c r="J706" s="48"/>
      <c r="K706" s="18">
        <f>Таблица648[[#This Row],[Заказ коробок ]]*Таблица648[[#This Row],[Кол-во шт в коробке]]</f>
        <v>0</v>
      </c>
      <c r="L706" s="54">
        <f>Таблица648[[#This Row],[Общее кол-во шт]]*Таблица648[[#This Row],[Оптовая цена KRW за 1шт]]</f>
        <v>0</v>
      </c>
      <c r="M706" s="19" t="str">
        <f>IFERROR(Таблица648[[#This Row],[Общее кол-во шт]]*Таблица648[[#This Row],[Оптовая цена USD за 1шт]],"")</f>
        <v/>
      </c>
      <c r="N706" s="49"/>
    </row>
    <row r="707" spans="1:14" ht="22.5" customHeight="1">
      <c r="A707" s="44" t="s">
        <v>22383</v>
      </c>
      <c r="B707" s="14">
        <v>8801051433388</v>
      </c>
      <c r="C707" s="50" t="s">
        <v>17242</v>
      </c>
      <c r="D707" s="46" t="s">
        <v>17243</v>
      </c>
      <c r="E707" s="16">
        <v>7700</v>
      </c>
      <c r="F707" s="15">
        <v>0.54</v>
      </c>
      <c r="G707" s="47">
        <v>270</v>
      </c>
      <c r="H707" s="55">
        <f>Таблица648[[#This Row],[Коэфициент стоимости]]*Таблица648[[#This Row],[Розничная цена KRW]]</f>
        <v>4158</v>
      </c>
      <c r="I707" s="17" t="str">
        <f>IF($H$1="","Введите курс",Таблица648[[#This Row],[Оптовая цена KRW за 1шт]]/$H$1)</f>
        <v>Введите курс</v>
      </c>
      <c r="J707" s="48"/>
      <c r="K707" s="18">
        <f>Таблица648[[#This Row],[Заказ коробок ]]*Таблица648[[#This Row],[Кол-во шт в коробке]]</f>
        <v>0</v>
      </c>
      <c r="L707" s="54">
        <f>Таблица648[[#This Row],[Общее кол-во шт]]*Таблица648[[#This Row],[Оптовая цена KRW за 1шт]]</f>
        <v>0</v>
      </c>
      <c r="M707" s="19" t="str">
        <f>IFERROR(Таблица648[[#This Row],[Общее кол-во шт]]*Таблица648[[#This Row],[Оптовая цена USD за 1шт]],"")</f>
        <v/>
      </c>
      <c r="N707" s="49"/>
    </row>
    <row r="708" spans="1:14" ht="22.5" customHeight="1">
      <c r="A708" s="44" t="s">
        <v>22384</v>
      </c>
      <c r="B708" s="14">
        <v>8801051433395</v>
      </c>
      <c r="C708" s="50" t="s">
        <v>17244</v>
      </c>
      <c r="D708" s="46" t="s">
        <v>17245</v>
      </c>
      <c r="E708" s="16">
        <v>7700</v>
      </c>
      <c r="F708" s="15">
        <v>0.54</v>
      </c>
      <c r="G708" s="47">
        <v>270</v>
      </c>
      <c r="H708" s="55">
        <f>Таблица648[[#This Row],[Коэфициент стоимости]]*Таблица648[[#This Row],[Розничная цена KRW]]</f>
        <v>4158</v>
      </c>
      <c r="I708" s="17" t="str">
        <f>IF($H$1="","Введите курс",Таблица648[[#This Row],[Оптовая цена KRW за 1шт]]/$H$1)</f>
        <v>Введите курс</v>
      </c>
      <c r="J708" s="48"/>
      <c r="K708" s="18">
        <f>Таблица648[[#This Row],[Заказ коробок ]]*Таблица648[[#This Row],[Кол-во шт в коробке]]</f>
        <v>0</v>
      </c>
      <c r="L708" s="54">
        <f>Таблица648[[#This Row],[Общее кол-во шт]]*Таблица648[[#This Row],[Оптовая цена KRW за 1шт]]</f>
        <v>0</v>
      </c>
      <c r="M708" s="19" t="str">
        <f>IFERROR(Таблица648[[#This Row],[Общее кол-во шт]]*Таблица648[[#This Row],[Оптовая цена USD за 1шт]],"")</f>
        <v/>
      </c>
      <c r="N708" s="49"/>
    </row>
    <row r="709" spans="1:14" ht="22.5" customHeight="1">
      <c r="A709" s="44" t="s">
        <v>22385</v>
      </c>
      <c r="B709" s="14">
        <v>8801051433883</v>
      </c>
      <c r="C709" s="50" t="s">
        <v>17246</v>
      </c>
      <c r="D709" s="46" t="s">
        <v>17247</v>
      </c>
      <c r="E709" s="16">
        <v>13000</v>
      </c>
      <c r="F709" s="15">
        <v>0.54</v>
      </c>
      <c r="G709" s="47">
        <v>150</v>
      </c>
      <c r="H709" s="55">
        <f>Таблица648[[#This Row],[Коэфициент стоимости]]*Таблица648[[#This Row],[Розничная цена KRW]]</f>
        <v>7020.0000000000009</v>
      </c>
      <c r="I709" s="17" t="str">
        <f>IF($H$1="","Введите курс",Таблица648[[#This Row],[Оптовая цена KRW за 1шт]]/$H$1)</f>
        <v>Введите курс</v>
      </c>
      <c r="J709" s="48"/>
      <c r="K709" s="18">
        <f>Таблица648[[#This Row],[Заказ коробок ]]*Таблица648[[#This Row],[Кол-во шт в коробке]]</f>
        <v>0</v>
      </c>
      <c r="L709" s="54">
        <f>Таблица648[[#This Row],[Общее кол-во шт]]*Таблица648[[#This Row],[Оптовая цена KRW за 1шт]]</f>
        <v>0</v>
      </c>
      <c r="M709" s="19" t="str">
        <f>IFERROR(Таблица648[[#This Row],[Общее кол-во шт]]*Таблица648[[#This Row],[Оптовая цена USD за 1шт]],"")</f>
        <v/>
      </c>
      <c r="N709" s="49"/>
    </row>
    <row r="710" spans="1:14" ht="22.5" customHeight="1">
      <c r="A710" s="44" t="s">
        <v>22386</v>
      </c>
      <c r="B710" s="14">
        <v>8801051433890</v>
      </c>
      <c r="C710" s="50" t="s">
        <v>17248</v>
      </c>
      <c r="D710" s="46" t="s">
        <v>17249</v>
      </c>
      <c r="E710" s="16">
        <v>13000</v>
      </c>
      <c r="F710" s="15">
        <v>0.54</v>
      </c>
      <c r="G710" s="47">
        <v>150</v>
      </c>
      <c r="H710" s="55">
        <f>Таблица648[[#This Row],[Коэфициент стоимости]]*Таблица648[[#This Row],[Розничная цена KRW]]</f>
        <v>7020.0000000000009</v>
      </c>
      <c r="I710" s="17" t="str">
        <f>IF($H$1="","Введите курс",Таблица648[[#This Row],[Оптовая цена KRW за 1шт]]/$H$1)</f>
        <v>Введите курс</v>
      </c>
      <c r="J710" s="48"/>
      <c r="K710" s="18">
        <f>Таблица648[[#This Row],[Заказ коробок ]]*Таблица648[[#This Row],[Кол-во шт в коробке]]</f>
        <v>0</v>
      </c>
      <c r="L710" s="54">
        <f>Таблица648[[#This Row],[Общее кол-во шт]]*Таблица648[[#This Row],[Оптовая цена KRW за 1шт]]</f>
        <v>0</v>
      </c>
      <c r="M710" s="19" t="str">
        <f>IFERROR(Таблица648[[#This Row],[Общее кол-во шт]]*Таблица648[[#This Row],[Оптовая цена USD за 1шт]],"")</f>
        <v/>
      </c>
      <c r="N710" s="49"/>
    </row>
    <row r="711" spans="1:14" ht="22.5" customHeight="1">
      <c r="A711" s="44" t="s">
        <v>22387</v>
      </c>
      <c r="B711" s="14">
        <v>8801051437034</v>
      </c>
      <c r="C711" s="50" t="s">
        <v>22388</v>
      </c>
      <c r="D711" s="46" t="s">
        <v>22389</v>
      </c>
      <c r="E711" s="16">
        <v>16000</v>
      </c>
      <c r="F711" s="15">
        <v>0.54</v>
      </c>
      <c r="G711" s="47">
        <v>72</v>
      </c>
      <c r="H711" s="55">
        <f>Таблица648[[#This Row],[Коэфициент стоимости]]*Таблица648[[#This Row],[Розничная цена KRW]]</f>
        <v>8640</v>
      </c>
      <c r="I711" s="17" t="str">
        <f>IF($H$1="","Введите курс",Таблица648[[#This Row],[Оптовая цена KRW за 1шт]]/$H$1)</f>
        <v>Введите курс</v>
      </c>
      <c r="J711" s="48"/>
      <c r="K711" s="18">
        <f>Таблица648[[#This Row],[Заказ коробок ]]*Таблица648[[#This Row],[Кол-во шт в коробке]]</f>
        <v>0</v>
      </c>
      <c r="L711" s="54">
        <f>Таблица648[[#This Row],[Общее кол-во шт]]*Таблица648[[#This Row],[Оптовая цена KRW за 1шт]]</f>
        <v>0</v>
      </c>
      <c r="M711" s="19" t="str">
        <f>IFERROR(Таблица648[[#This Row],[Общее кол-во шт]]*Таблица648[[#This Row],[Оптовая цена USD за 1шт]],"")</f>
        <v/>
      </c>
      <c r="N711" s="49"/>
    </row>
    <row r="712" spans="1:14" ht="22.5" customHeight="1">
      <c r="A712" s="44" t="s">
        <v>22390</v>
      </c>
      <c r="B712" s="14">
        <v>8801051437041</v>
      </c>
      <c r="C712" s="50" t="s">
        <v>22391</v>
      </c>
      <c r="D712" s="46" t="s">
        <v>22392</v>
      </c>
      <c r="E712" s="16">
        <v>16000</v>
      </c>
      <c r="F712" s="15">
        <v>0.54</v>
      </c>
      <c r="G712" s="47">
        <v>72</v>
      </c>
      <c r="H712" s="55">
        <f>Таблица648[[#This Row],[Коэфициент стоимости]]*Таблица648[[#This Row],[Розничная цена KRW]]</f>
        <v>8640</v>
      </c>
      <c r="I712" s="17" t="str">
        <f>IF($H$1="","Введите курс",Таблица648[[#This Row],[Оптовая цена KRW за 1шт]]/$H$1)</f>
        <v>Введите курс</v>
      </c>
      <c r="J712" s="48"/>
      <c r="K712" s="18">
        <f>Таблица648[[#This Row],[Заказ коробок ]]*Таблица648[[#This Row],[Кол-во шт в коробке]]</f>
        <v>0</v>
      </c>
      <c r="L712" s="54">
        <f>Таблица648[[#This Row],[Общее кол-во шт]]*Таблица648[[#This Row],[Оптовая цена KRW за 1шт]]</f>
        <v>0</v>
      </c>
      <c r="M712" s="19" t="str">
        <f>IFERROR(Таблица648[[#This Row],[Общее кол-во шт]]*Таблица648[[#This Row],[Оптовая цена USD за 1шт]],"")</f>
        <v/>
      </c>
      <c r="N712" s="49"/>
    </row>
    <row r="713" spans="1:14" ht="22.5" customHeight="1">
      <c r="A713" s="44" t="s">
        <v>22393</v>
      </c>
      <c r="B713" s="14">
        <v>8801051437102</v>
      </c>
      <c r="C713" s="50" t="s">
        <v>17250</v>
      </c>
      <c r="D713" s="46" t="s">
        <v>17251</v>
      </c>
      <c r="E713" s="16">
        <v>7700</v>
      </c>
      <c r="F713" s="15">
        <v>0.54</v>
      </c>
      <c r="G713" s="47">
        <v>210</v>
      </c>
      <c r="H713" s="55">
        <f>Таблица648[[#This Row],[Коэфициент стоимости]]*Таблица648[[#This Row],[Розничная цена KRW]]</f>
        <v>4158</v>
      </c>
      <c r="I713" s="17" t="str">
        <f>IF($H$1="","Введите курс",Таблица648[[#This Row],[Оптовая цена KRW за 1шт]]/$H$1)</f>
        <v>Введите курс</v>
      </c>
      <c r="J713" s="48"/>
      <c r="K713" s="18">
        <f>Таблица648[[#This Row],[Заказ коробок ]]*Таблица648[[#This Row],[Кол-во шт в коробке]]</f>
        <v>0</v>
      </c>
      <c r="L713" s="54">
        <f>Таблица648[[#This Row],[Общее кол-во шт]]*Таблица648[[#This Row],[Оптовая цена KRW за 1шт]]</f>
        <v>0</v>
      </c>
      <c r="M713" s="19" t="str">
        <f>IFERROR(Таблица648[[#This Row],[Общее кол-во шт]]*Таблица648[[#This Row],[Оптовая цена USD за 1шт]],"")</f>
        <v/>
      </c>
      <c r="N713" s="49"/>
    </row>
    <row r="714" spans="1:14" ht="22.5" customHeight="1">
      <c r="A714" s="44" t="s">
        <v>22394</v>
      </c>
      <c r="B714" s="14">
        <v>8801051437119</v>
      </c>
      <c r="C714" s="50" t="s">
        <v>17252</v>
      </c>
      <c r="D714" s="46" t="s">
        <v>17253</v>
      </c>
      <c r="E714" s="16">
        <v>7700</v>
      </c>
      <c r="F714" s="15">
        <v>0.54</v>
      </c>
      <c r="G714" s="47">
        <v>210</v>
      </c>
      <c r="H714" s="55">
        <f>Таблица648[[#This Row],[Коэфициент стоимости]]*Таблица648[[#This Row],[Розничная цена KRW]]</f>
        <v>4158</v>
      </c>
      <c r="I714" s="17" t="str">
        <f>IF($H$1="","Введите курс",Таблица648[[#This Row],[Оптовая цена KRW за 1шт]]/$H$1)</f>
        <v>Введите курс</v>
      </c>
      <c r="J714" s="48"/>
      <c r="K714" s="18">
        <f>Таблица648[[#This Row],[Заказ коробок ]]*Таблица648[[#This Row],[Кол-во шт в коробке]]</f>
        <v>0</v>
      </c>
      <c r="L714" s="54">
        <f>Таблица648[[#This Row],[Общее кол-во шт]]*Таблица648[[#This Row],[Оптовая цена KRW за 1шт]]</f>
        <v>0</v>
      </c>
      <c r="M714" s="19" t="str">
        <f>IFERROR(Таблица648[[#This Row],[Общее кол-во шт]]*Таблица648[[#This Row],[Оптовая цена USD за 1шт]],"")</f>
        <v/>
      </c>
      <c r="N714" s="49"/>
    </row>
    <row r="715" spans="1:14" ht="22.5" customHeight="1">
      <c r="A715" s="44" t="s">
        <v>22395</v>
      </c>
      <c r="B715" s="14">
        <v>8801051437126</v>
      </c>
      <c r="C715" s="50" t="s">
        <v>17254</v>
      </c>
      <c r="D715" s="46" t="s">
        <v>17255</v>
      </c>
      <c r="E715" s="16">
        <v>7700</v>
      </c>
      <c r="F715" s="15">
        <v>0.54</v>
      </c>
      <c r="G715" s="47">
        <v>210</v>
      </c>
      <c r="H715" s="55">
        <f>Таблица648[[#This Row],[Коэфициент стоимости]]*Таблица648[[#This Row],[Розничная цена KRW]]</f>
        <v>4158</v>
      </c>
      <c r="I715" s="17" t="str">
        <f>IF($H$1="","Введите курс",Таблица648[[#This Row],[Оптовая цена KRW за 1шт]]/$H$1)</f>
        <v>Введите курс</v>
      </c>
      <c r="J715" s="48"/>
      <c r="K715" s="18">
        <f>Таблица648[[#This Row],[Заказ коробок ]]*Таблица648[[#This Row],[Кол-во шт в коробке]]</f>
        <v>0</v>
      </c>
      <c r="L715" s="54">
        <f>Таблица648[[#This Row],[Общее кол-во шт]]*Таблица648[[#This Row],[Оптовая цена KRW за 1шт]]</f>
        <v>0</v>
      </c>
      <c r="M715" s="19" t="str">
        <f>IFERROR(Таблица648[[#This Row],[Общее кол-во шт]]*Таблица648[[#This Row],[Оптовая цена USD за 1шт]],"")</f>
        <v/>
      </c>
      <c r="N715" s="49"/>
    </row>
    <row r="716" spans="1:14" ht="22.5" customHeight="1">
      <c r="A716" s="44" t="s">
        <v>22396</v>
      </c>
      <c r="B716" s="14">
        <v>8801051437133</v>
      </c>
      <c r="C716" s="50" t="s">
        <v>17256</v>
      </c>
      <c r="D716" s="46" t="s">
        <v>17257</v>
      </c>
      <c r="E716" s="16">
        <v>7700</v>
      </c>
      <c r="F716" s="15">
        <v>0.54</v>
      </c>
      <c r="G716" s="47">
        <v>210</v>
      </c>
      <c r="H716" s="55">
        <f>Таблица648[[#This Row],[Коэфициент стоимости]]*Таблица648[[#This Row],[Розничная цена KRW]]</f>
        <v>4158</v>
      </c>
      <c r="I716" s="17" t="str">
        <f>IF($H$1="","Введите курс",Таблица648[[#This Row],[Оптовая цена KRW за 1шт]]/$H$1)</f>
        <v>Введите курс</v>
      </c>
      <c r="J716" s="48"/>
      <c r="K716" s="18">
        <f>Таблица648[[#This Row],[Заказ коробок ]]*Таблица648[[#This Row],[Кол-во шт в коробке]]</f>
        <v>0</v>
      </c>
      <c r="L716" s="54">
        <f>Таблица648[[#This Row],[Общее кол-во шт]]*Таблица648[[#This Row],[Оптовая цена KRW за 1шт]]</f>
        <v>0</v>
      </c>
      <c r="M716" s="19" t="str">
        <f>IFERROR(Таблица648[[#This Row],[Общее кол-во шт]]*Таблица648[[#This Row],[Оптовая цена USD за 1шт]],"")</f>
        <v/>
      </c>
      <c r="N716" s="49"/>
    </row>
    <row r="717" spans="1:14" ht="22.5" customHeight="1">
      <c r="A717" s="44" t="s">
        <v>22397</v>
      </c>
      <c r="B717" s="14">
        <v>8801051437294</v>
      </c>
      <c r="C717" s="50" t="s">
        <v>22398</v>
      </c>
      <c r="D717" s="46" t="s">
        <v>22399</v>
      </c>
      <c r="E717" s="16">
        <v>13000</v>
      </c>
      <c r="F717" s="15">
        <v>0.54</v>
      </c>
      <c r="G717" s="47">
        <v>200</v>
      </c>
      <c r="H717" s="55">
        <f>Таблица648[[#This Row],[Коэфициент стоимости]]*Таблица648[[#This Row],[Розничная цена KRW]]</f>
        <v>7020.0000000000009</v>
      </c>
      <c r="I717" s="17" t="str">
        <f>IF($H$1="","Введите курс",Таблица648[[#This Row],[Оптовая цена KRW за 1шт]]/$H$1)</f>
        <v>Введите курс</v>
      </c>
      <c r="J717" s="48"/>
      <c r="K717" s="18">
        <f>Таблица648[[#This Row],[Заказ коробок ]]*Таблица648[[#This Row],[Кол-во шт в коробке]]</f>
        <v>0</v>
      </c>
      <c r="L717" s="54">
        <f>Таблица648[[#This Row],[Общее кол-во шт]]*Таблица648[[#This Row],[Оптовая цена KRW за 1шт]]</f>
        <v>0</v>
      </c>
      <c r="M717" s="19" t="str">
        <f>IFERROR(Таблица648[[#This Row],[Общее кол-во шт]]*Таблица648[[#This Row],[Оптовая цена USD за 1шт]],"")</f>
        <v/>
      </c>
      <c r="N717" s="49"/>
    </row>
    <row r="718" spans="1:14" ht="22.5" customHeight="1">
      <c r="A718" s="44" t="s">
        <v>22400</v>
      </c>
      <c r="B718" s="14">
        <v>8801051437300</v>
      </c>
      <c r="C718" s="50" t="s">
        <v>17258</v>
      </c>
      <c r="D718" s="46" t="s">
        <v>17259</v>
      </c>
      <c r="E718" s="16">
        <v>13000</v>
      </c>
      <c r="F718" s="15">
        <v>0.54</v>
      </c>
      <c r="G718" s="47">
        <v>200</v>
      </c>
      <c r="H718" s="55">
        <f>Таблица648[[#This Row],[Коэфициент стоимости]]*Таблица648[[#This Row],[Розничная цена KRW]]</f>
        <v>7020.0000000000009</v>
      </c>
      <c r="I718" s="17" t="str">
        <f>IF($H$1="","Введите курс",Таблица648[[#This Row],[Оптовая цена KRW за 1шт]]/$H$1)</f>
        <v>Введите курс</v>
      </c>
      <c r="J718" s="48"/>
      <c r="K718" s="18">
        <f>Таблица648[[#This Row],[Заказ коробок ]]*Таблица648[[#This Row],[Кол-во шт в коробке]]</f>
        <v>0</v>
      </c>
      <c r="L718" s="54">
        <f>Таблица648[[#This Row],[Общее кол-во шт]]*Таблица648[[#This Row],[Оптовая цена KRW за 1шт]]</f>
        <v>0</v>
      </c>
      <c r="M718" s="19" t="str">
        <f>IFERROR(Таблица648[[#This Row],[Общее кол-во шт]]*Таблица648[[#This Row],[Оптовая цена USD за 1шт]],"")</f>
        <v/>
      </c>
      <c r="N718" s="49"/>
    </row>
    <row r="719" spans="1:14" ht="22.5" customHeight="1">
      <c r="A719" s="44" t="s">
        <v>22401</v>
      </c>
      <c r="B719" s="14">
        <v>8801051437317</v>
      </c>
      <c r="C719" s="50" t="s">
        <v>17260</v>
      </c>
      <c r="D719" s="46" t="s">
        <v>17261</v>
      </c>
      <c r="E719" s="16">
        <v>13000</v>
      </c>
      <c r="F719" s="15">
        <v>0.54</v>
      </c>
      <c r="G719" s="47">
        <v>200</v>
      </c>
      <c r="H719" s="55">
        <f>Таблица648[[#This Row],[Коэфициент стоимости]]*Таблица648[[#This Row],[Розничная цена KRW]]</f>
        <v>7020.0000000000009</v>
      </c>
      <c r="I719" s="17" t="str">
        <f>IF($H$1="","Введите курс",Таблица648[[#This Row],[Оптовая цена KRW за 1шт]]/$H$1)</f>
        <v>Введите курс</v>
      </c>
      <c r="J719" s="48"/>
      <c r="K719" s="18">
        <f>Таблица648[[#This Row],[Заказ коробок ]]*Таблица648[[#This Row],[Кол-во шт в коробке]]</f>
        <v>0</v>
      </c>
      <c r="L719" s="54">
        <f>Таблица648[[#This Row],[Общее кол-во шт]]*Таблица648[[#This Row],[Оптовая цена KRW за 1шт]]</f>
        <v>0</v>
      </c>
      <c r="M719" s="19" t="str">
        <f>IFERROR(Таблица648[[#This Row],[Общее кол-во шт]]*Таблица648[[#This Row],[Оптовая цена USD за 1шт]],"")</f>
        <v/>
      </c>
      <c r="N719" s="49"/>
    </row>
    <row r="720" spans="1:14" ht="22.5" customHeight="1">
      <c r="A720" s="44" t="s">
        <v>22402</v>
      </c>
      <c r="B720" s="14">
        <v>8801051437324</v>
      </c>
      <c r="C720" s="50" t="s">
        <v>17262</v>
      </c>
      <c r="D720" s="46" t="s">
        <v>17263</v>
      </c>
      <c r="E720" s="16">
        <v>13000</v>
      </c>
      <c r="F720" s="15">
        <v>0.54</v>
      </c>
      <c r="G720" s="47">
        <v>200</v>
      </c>
      <c r="H720" s="55">
        <f>Таблица648[[#This Row],[Коэфициент стоимости]]*Таблица648[[#This Row],[Розничная цена KRW]]</f>
        <v>7020.0000000000009</v>
      </c>
      <c r="I720" s="17" t="str">
        <f>IF($H$1="","Введите курс",Таблица648[[#This Row],[Оптовая цена KRW за 1шт]]/$H$1)</f>
        <v>Введите курс</v>
      </c>
      <c r="J720" s="48"/>
      <c r="K720" s="18">
        <f>Таблица648[[#This Row],[Заказ коробок ]]*Таблица648[[#This Row],[Кол-во шт в коробке]]</f>
        <v>0</v>
      </c>
      <c r="L720" s="54">
        <f>Таблица648[[#This Row],[Общее кол-во шт]]*Таблица648[[#This Row],[Оптовая цена KRW за 1шт]]</f>
        <v>0</v>
      </c>
      <c r="M720" s="19" t="str">
        <f>IFERROR(Таблица648[[#This Row],[Общее кол-во шт]]*Таблица648[[#This Row],[Оптовая цена USD за 1шт]],"")</f>
        <v/>
      </c>
      <c r="N720" s="49"/>
    </row>
    <row r="721" spans="1:14" ht="22.5" customHeight="1">
      <c r="A721" s="44" t="s">
        <v>22403</v>
      </c>
      <c r="B721" s="14">
        <v>8801051437331</v>
      </c>
      <c r="C721" s="50" t="s">
        <v>17264</v>
      </c>
      <c r="D721" s="46" t="s">
        <v>17265</v>
      </c>
      <c r="E721" s="16">
        <v>13000</v>
      </c>
      <c r="F721" s="15">
        <v>0.54</v>
      </c>
      <c r="G721" s="47">
        <v>200</v>
      </c>
      <c r="H721" s="55">
        <f>Таблица648[[#This Row],[Коэфициент стоимости]]*Таблица648[[#This Row],[Розничная цена KRW]]</f>
        <v>7020.0000000000009</v>
      </c>
      <c r="I721" s="17" t="str">
        <f>IF($H$1="","Введите курс",Таблица648[[#This Row],[Оптовая цена KRW за 1шт]]/$H$1)</f>
        <v>Введите курс</v>
      </c>
      <c r="J721" s="48"/>
      <c r="K721" s="18">
        <f>Таблица648[[#This Row],[Заказ коробок ]]*Таблица648[[#This Row],[Кол-во шт в коробке]]</f>
        <v>0</v>
      </c>
      <c r="L721" s="54">
        <f>Таблица648[[#This Row],[Общее кол-во шт]]*Таблица648[[#This Row],[Оптовая цена KRW за 1шт]]</f>
        <v>0</v>
      </c>
      <c r="M721" s="19" t="str">
        <f>IFERROR(Таблица648[[#This Row],[Общее кол-во шт]]*Таблица648[[#This Row],[Оптовая цена USD за 1шт]],"")</f>
        <v/>
      </c>
      <c r="N721" s="49"/>
    </row>
    <row r="722" spans="1:14" ht="22.5" customHeight="1">
      <c r="A722" s="44" t="s">
        <v>22404</v>
      </c>
      <c r="B722" s="14">
        <v>8801051440294</v>
      </c>
      <c r="C722" s="50" t="s">
        <v>17266</v>
      </c>
      <c r="D722" s="46" t="s">
        <v>17267</v>
      </c>
      <c r="E722" s="16">
        <v>7700</v>
      </c>
      <c r="F722" s="15">
        <v>0.54</v>
      </c>
      <c r="G722" s="47">
        <v>96</v>
      </c>
      <c r="H722" s="55">
        <f>Таблица648[[#This Row],[Коэфициент стоимости]]*Таблица648[[#This Row],[Розничная цена KRW]]</f>
        <v>4158</v>
      </c>
      <c r="I722" s="17" t="str">
        <f>IF($H$1="","Введите курс",Таблица648[[#This Row],[Оптовая цена KRW за 1шт]]/$H$1)</f>
        <v>Введите курс</v>
      </c>
      <c r="J722" s="48"/>
      <c r="K722" s="18">
        <f>Таблица648[[#This Row],[Заказ коробок ]]*Таблица648[[#This Row],[Кол-во шт в коробке]]</f>
        <v>0</v>
      </c>
      <c r="L722" s="54">
        <f>Таблица648[[#This Row],[Общее кол-во шт]]*Таблица648[[#This Row],[Оптовая цена KRW за 1шт]]</f>
        <v>0</v>
      </c>
      <c r="M722" s="19" t="str">
        <f>IFERROR(Таблица648[[#This Row],[Общее кол-во шт]]*Таблица648[[#This Row],[Оптовая цена USD за 1шт]],"")</f>
        <v/>
      </c>
      <c r="N722" s="49"/>
    </row>
    <row r="723" spans="1:14" ht="22.5" customHeight="1">
      <c r="A723" s="44" t="s">
        <v>22405</v>
      </c>
      <c r="B723" s="14">
        <v>8801051440300</v>
      </c>
      <c r="C723" s="50" t="s">
        <v>17268</v>
      </c>
      <c r="D723" s="46" t="s">
        <v>17269</v>
      </c>
      <c r="E723" s="16">
        <v>7700</v>
      </c>
      <c r="F723" s="15">
        <v>0.54</v>
      </c>
      <c r="G723" s="47">
        <v>96</v>
      </c>
      <c r="H723" s="55">
        <f>Таблица648[[#This Row],[Коэфициент стоимости]]*Таблица648[[#This Row],[Розничная цена KRW]]</f>
        <v>4158</v>
      </c>
      <c r="I723" s="17" t="str">
        <f>IF($H$1="","Введите курс",Таблица648[[#This Row],[Оптовая цена KRW за 1шт]]/$H$1)</f>
        <v>Введите курс</v>
      </c>
      <c r="J723" s="48"/>
      <c r="K723" s="18">
        <f>Таблица648[[#This Row],[Заказ коробок ]]*Таблица648[[#This Row],[Кол-во шт в коробке]]</f>
        <v>0</v>
      </c>
      <c r="L723" s="54">
        <f>Таблица648[[#This Row],[Общее кол-во шт]]*Таблица648[[#This Row],[Оптовая цена KRW за 1шт]]</f>
        <v>0</v>
      </c>
      <c r="M723" s="19" t="str">
        <f>IFERROR(Таблица648[[#This Row],[Общее кол-во шт]]*Таблица648[[#This Row],[Оптовая цена USD за 1шт]],"")</f>
        <v/>
      </c>
      <c r="N723" s="49"/>
    </row>
    <row r="724" spans="1:14" ht="22.5" customHeight="1">
      <c r="A724" s="44" t="s">
        <v>22406</v>
      </c>
      <c r="B724" s="14">
        <v>8801051440317</v>
      </c>
      <c r="C724" s="50" t="s">
        <v>17270</v>
      </c>
      <c r="D724" s="46" t="s">
        <v>17271</v>
      </c>
      <c r="E724" s="16">
        <v>7700</v>
      </c>
      <c r="F724" s="15">
        <v>0.54</v>
      </c>
      <c r="G724" s="47">
        <v>96</v>
      </c>
      <c r="H724" s="55">
        <f>Таблица648[[#This Row],[Коэфициент стоимости]]*Таблица648[[#This Row],[Розничная цена KRW]]</f>
        <v>4158</v>
      </c>
      <c r="I724" s="17" t="str">
        <f>IF($H$1="","Введите курс",Таблица648[[#This Row],[Оптовая цена KRW за 1шт]]/$H$1)</f>
        <v>Введите курс</v>
      </c>
      <c r="J724" s="48"/>
      <c r="K724" s="18">
        <f>Таблица648[[#This Row],[Заказ коробок ]]*Таблица648[[#This Row],[Кол-во шт в коробке]]</f>
        <v>0</v>
      </c>
      <c r="L724" s="54">
        <f>Таблица648[[#This Row],[Общее кол-во шт]]*Таблица648[[#This Row],[Оптовая цена KRW за 1шт]]</f>
        <v>0</v>
      </c>
      <c r="M724" s="19" t="str">
        <f>IFERROR(Таблица648[[#This Row],[Общее кол-во шт]]*Таблица648[[#This Row],[Оптовая цена USD за 1шт]],"")</f>
        <v/>
      </c>
      <c r="N724" s="49"/>
    </row>
    <row r="725" spans="1:14" ht="22.5" customHeight="1">
      <c r="A725" s="44" t="s">
        <v>22407</v>
      </c>
      <c r="B725" s="14">
        <v>8801051440324</v>
      </c>
      <c r="C725" s="50" t="s">
        <v>17272</v>
      </c>
      <c r="D725" s="46" t="s">
        <v>17273</v>
      </c>
      <c r="E725" s="16">
        <v>7700</v>
      </c>
      <c r="F725" s="15">
        <v>0.54</v>
      </c>
      <c r="G725" s="47">
        <v>96</v>
      </c>
      <c r="H725" s="55">
        <f>Таблица648[[#This Row],[Коэфициент стоимости]]*Таблица648[[#This Row],[Розничная цена KRW]]</f>
        <v>4158</v>
      </c>
      <c r="I725" s="17" t="str">
        <f>IF($H$1="","Введите курс",Таблица648[[#This Row],[Оптовая цена KRW за 1шт]]/$H$1)</f>
        <v>Введите курс</v>
      </c>
      <c r="J725" s="48"/>
      <c r="K725" s="18">
        <f>Таблица648[[#This Row],[Заказ коробок ]]*Таблица648[[#This Row],[Кол-во шт в коробке]]</f>
        <v>0</v>
      </c>
      <c r="L725" s="54">
        <f>Таблица648[[#This Row],[Общее кол-во шт]]*Таблица648[[#This Row],[Оптовая цена KRW за 1шт]]</f>
        <v>0</v>
      </c>
      <c r="M725" s="19" t="str">
        <f>IFERROR(Таблица648[[#This Row],[Общее кол-во шт]]*Таблица648[[#This Row],[Оптовая цена USD за 1шт]],"")</f>
        <v/>
      </c>
      <c r="N725" s="49"/>
    </row>
    <row r="726" spans="1:14" ht="22.5" customHeight="1">
      <c r="A726" s="44" t="s">
        <v>22408</v>
      </c>
      <c r="B726" s="14">
        <v>8801051440638</v>
      </c>
      <c r="C726" s="50" t="s">
        <v>22409</v>
      </c>
      <c r="D726" s="46" t="s">
        <v>22399</v>
      </c>
      <c r="E726" s="16">
        <v>10000</v>
      </c>
      <c r="F726" s="15">
        <v>0.54</v>
      </c>
      <c r="G726" s="47">
        <v>160</v>
      </c>
      <c r="H726" s="55">
        <f>Таблица648[[#This Row],[Коэфициент стоимости]]*Таблица648[[#This Row],[Розничная цена KRW]]</f>
        <v>5400</v>
      </c>
      <c r="I726" s="17" t="str">
        <f>IF($H$1="","Введите курс",Таблица648[[#This Row],[Оптовая цена KRW за 1шт]]/$H$1)</f>
        <v>Введите курс</v>
      </c>
      <c r="J726" s="48"/>
      <c r="K726" s="18">
        <f>Таблица648[[#This Row],[Заказ коробок ]]*Таблица648[[#This Row],[Кол-во шт в коробке]]</f>
        <v>0</v>
      </c>
      <c r="L726" s="54">
        <f>Таблица648[[#This Row],[Общее кол-во шт]]*Таблица648[[#This Row],[Оптовая цена KRW за 1шт]]</f>
        <v>0</v>
      </c>
      <c r="M726" s="19" t="str">
        <f>IFERROR(Таблица648[[#This Row],[Общее кол-во шт]]*Таблица648[[#This Row],[Оптовая цена USD за 1шт]],"")</f>
        <v/>
      </c>
      <c r="N726" s="49"/>
    </row>
    <row r="727" spans="1:14" ht="22.5" customHeight="1">
      <c r="A727" s="44" t="s">
        <v>22410</v>
      </c>
      <c r="B727" s="14">
        <v>8801051440645</v>
      </c>
      <c r="C727" s="50" t="s">
        <v>22411</v>
      </c>
      <c r="D727" s="46" t="s">
        <v>17259</v>
      </c>
      <c r="E727" s="16">
        <v>10000</v>
      </c>
      <c r="F727" s="15">
        <v>0.54</v>
      </c>
      <c r="G727" s="47">
        <v>160</v>
      </c>
      <c r="H727" s="55">
        <f>Таблица648[[#This Row],[Коэфициент стоимости]]*Таблица648[[#This Row],[Розничная цена KRW]]</f>
        <v>5400</v>
      </c>
      <c r="I727" s="17" t="str">
        <f>IF($H$1="","Введите курс",Таблица648[[#This Row],[Оптовая цена KRW за 1шт]]/$H$1)</f>
        <v>Введите курс</v>
      </c>
      <c r="J727" s="48"/>
      <c r="K727" s="18">
        <f>Таблица648[[#This Row],[Заказ коробок ]]*Таблица648[[#This Row],[Кол-во шт в коробке]]</f>
        <v>0</v>
      </c>
      <c r="L727" s="54">
        <f>Таблица648[[#This Row],[Общее кол-во шт]]*Таблица648[[#This Row],[Оптовая цена KRW за 1шт]]</f>
        <v>0</v>
      </c>
      <c r="M727" s="19" t="str">
        <f>IFERROR(Таблица648[[#This Row],[Общее кол-во шт]]*Таблица648[[#This Row],[Оптовая цена USD за 1шт]],"")</f>
        <v/>
      </c>
      <c r="N727" s="49"/>
    </row>
    <row r="728" spans="1:14" ht="22.5" customHeight="1">
      <c r="A728" s="44" t="s">
        <v>22412</v>
      </c>
      <c r="B728" s="14">
        <v>8801051440652</v>
      </c>
      <c r="C728" s="50" t="s">
        <v>22413</v>
      </c>
      <c r="D728" s="46" t="s">
        <v>17261</v>
      </c>
      <c r="E728" s="16">
        <v>10000</v>
      </c>
      <c r="F728" s="15">
        <v>0.54</v>
      </c>
      <c r="G728" s="47">
        <v>160</v>
      </c>
      <c r="H728" s="55">
        <f>Таблица648[[#This Row],[Коэфициент стоимости]]*Таблица648[[#This Row],[Розничная цена KRW]]</f>
        <v>5400</v>
      </c>
      <c r="I728" s="17" t="str">
        <f>IF($H$1="","Введите курс",Таблица648[[#This Row],[Оптовая цена KRW за 1шт]]/$H$1)</f>
        <v>Введите курс</v>
      </c>
      <c r="J728" s="48"/>
      <c r="K728" s="18">
        <f>Таблица648[[#This Row],[Заказ коробок ]]*Таблица648[[#This Row],[Кол-во шт в коробке]]</f>
        <v>0</v>
      </c>
      <c r="L728" s="54">
        <f>Таблица648[[#This Row],[Общее кол-во шт]]*Таблица648[[#This Row],[Оптовая цена KRW за 1шт]]</f>
        <v>0</v>
      </c>
      <c r="M728" s="19" t="str">
        <f>IFERROR(Таблица648[[#This Row],[Общее кол-во шт]]*Таблица648[[#This Row],[Оптовая цена USD за 1шт]],"")</f>
        <v/>
      </c>
      <c r="N728" s="49"/>
    </row>
    <row r="729" spans="1:14" ht="22.5" customHeight="1">
      <c r="A729" s="44" t="s">
        <v>22414</v>
      </c>
      <c r="B729" s="14">
        <v>8801051440669</v>
      </c>
      <c r="C729" s="50" t="s">
        <v>22415</v>
      </c>
      <c r="D729" s="46" t="s">
        <v>17263</v>
      </c>
      <c r="E729" s="16">
        <v>10000</v>
      </c>
      <c r="F729" s="15">
        <v>0.54</v>
      </c>
      <c r="G729" s="47">
        <v>160</v>
      </c>
      <c r="H729" s="55">
        <f>Таблица648[[#This Row],[Коэфициент стоимости]]*Таблица648[[#This Row],[Розничная цена KRW]]</f>
        <v>5400</v>
      </c>
      <c r="I729" s="17" t="str">
        <f>IF($H$1="","Введите курс",Таблица648[[#This Row],[Оптовая цена KRW за 1шт]]/$H$1)</f>
        <v>Введите курс</v>
      </c>
      <c r="J729" s="48"/>
      <c r="K729" s="18">
        <f>Таблица648[[#This Row],[Заказ коробок ]]*Таблица648[[#This Row],[Кол-во шт в коробке]]</f>
        <v>0</v>
      </c>
      <c r="L729" s="54">
        <f>Таблица648[[#This Row],[Общее кол-во шт]]*Таблица648[[#This Row],[Оптовая цена KRW за 1шт]]</f>
        <v>0</v>
      </c>
      <c r="M729" s="19" t="str">
        <f>IFERROR(Таблица648[[#This Row],[Общее кол-во шт]]*Таблица648[[#This Row],[Оптовая цена USD за 1шт]],"")</f>
        <v/>
      </c>
      <c r="N729" s="49"/>
    </row>
    <row r="730" spans="1:14" ht="22.5" customHeight="1">
      <c r="A730" s="44" t="s">
        <v>22416</v>
      </c>
      <c r="B730" s="14">
        <v>8801051440676</v>
      </c>
      <c r="C730" s="50" t="s">
        <v>22417</v>
      </c>
      <c r="D730" s="46" t="s">
        <v>17265</v>
      </c>
      <c r="E730" s="16">
        <v>10000</v>
      </c>
      <c r="F730" s="15">
        <v>0.54</v>
      </c>
      <c r="G730" s="47">
        <v>160</v>
      </c>
      <c r="H730" s="55">
        <f>Таблица648[[#This Row],[Коэфициент стоимости]]*Таблица648[[#This Row],[Розничная цена KRW]]</f>
        <v>5400</v>
      </c>
      <c r="I730" s="17" t="str">
        <f>IF($H$1="","Введите курс",Таблица648[[#This Row],[Оптовая цена KRW за 1шт]]/$H$1)</f>
        <v>Введите курс</v>
      </c>
      <c r="J730" s="48"/>
      <c r="K730" s="18">
        <f>Таблица648[[#This Row],[Заказ коробок ]]*Таблица648[[#This Row],[Кол-во шт в коробке]]</f>
        <v>0</v>
      </c>
      <c r="L730" s="54">
        <f>Таблица648[[#This Row],[Общее кол-во шт]]*Таблица648[[#This Row],[Оптовая цена KRW за 1шт]]</f>
        <v>0</v>
      </c>
      <c r="M730" s="19" t="str">
        <f>IFERROR(Таблица648[[#This Row],[Общее кол-во шт]]*Таблица648[[#This Row],[Оптовая цена USD за 1шт]],"")</f>
        <v/>
      </c>
      <c r="N730" s="49"/>
    </row>
    <row r="731" spans="1:14" ht="22.5" customHeight="1">
      <c r="A731" s="44" t="s">
        <v>22418</v>
      </c>
      <c r="B731" s="14">
        <v>8801051443479</v>
      </c>
      <c r="C731" s="50" t="s">
        <v>22419</v>
      </c>
      <c r="D731" s="46" t="s">
        <v>17247</v>
      </c>
      <c r="E731" s="16">
        <v>13000</v>
      </c>
      <c r="F731" s="15">
        <v>0.54</v>
      </c>
      <c r="G731" s="47">
        <v>270</v>
      </c>
      <c r="H731" s="55">
        <f>Таблица648[[#This Row],[Коэфициент стоимости]]*Таблица648[[#This Row],[Розничная цена KRW]]</f>
        <v>7020.0000000000009</v>
      </c>
      <c r="I731" s="17" t="str">
        <f>IF($H$1="","Введите курс",Таблица648[[#This Row],[Оптовая цена KRW за 1шт]]/$H$1)</f>
        <v>Введите курс</v>
      </c>
      <c r="J731" s="48"/>
      <c r="K731" s="18">
        <f>Таблица648[[#This Row],[Заказ коробок ]]*Таблица648[[#This Row],[Кол-во шт в коробке]]</f>
        <v>0</v>
      </c>
      <c r="L731" s="54">
        <f>Таблица648[[#This Row],[Общее кол-во шт]]*Таблица648[[#This Row],[Оптовая цена KRW за 1шт]]</f>
        <v>0</v>
      </c>
      <c r="M731" s="19" t="str">
        <f>IFERROR(Таблица648[[#This Row],[Общее кол-во шт]]*Таблица648[[#This Row],[Оптовая цена USD за 1шт]],"")</f>
        <v/>
      </c>
      <c r="N731" s="49"/>
    </row>
    <row r="732" spans="1:14" ht="22.5" customHeight="1">
      <c r="A732" s="44" t="s">
        <v>22420</v>
      </c>
      <c r="B732" s="14">
        <v>8801051443486</v>
      </c>
      <c r="C732" s="50" t="s">
        <v>22421</v>
      </c>
      <c r="D732" s="46" t="s">
        <v>17249</v>
      </c>
      <c r="E732" s="16">
        <v>13000</v>
      </c>
      <c r="F732" s="15">
        <v>0.54</v>
      </c>
      <c r="G732" s="47">
        <v>150</v>
      </c>
      <c r="H732" s="55">
        <f>Таблица648[[#This Row],[Коэфициент стоимости]]*Таблица648[[#This Row],[Розничная цена KRW]]</f>
        <v>7020.0000000000009</v>
      </c>
      <c r="I732" s="17" t="str">
        <f>IF($H$1="","Введите курс",Таблица648[[#This Row],[Оптовая цена KRW за 1шт]]/$H$1)</f>
        <v>Введите курс</v>
      </c>
      <c r="J732" s="48"/>
      <c r="K732" s="18">
        <f>Таблица648[[#This Row],[Заказ коробок ]]*Таблица648[[#This Row],[Кол-во шт в коробке]]</f>
        <v>0</v>
      </c>
      <c r="L732" s="54">
        <f>Таблица648[[#This Row],[Общее кол-во шт]]*Таблица648[[#This Row],[Оптовая цена KRW за 1шт]]</f>
        <v>0</v>
      </c>
      <c r="M732" s="19" t="str">
        <f>IFERROR(Таблица648[[#This Row],[Общее кол-во шт]]*Таблица648[[#This Row],[Оптовая цена USD за 1шт]],"")</f>
        <v/>
      </c>
      <c r="N732" s="49"/>
    </row>
    <row r="733" spans="1:14" ht="22.5" customHeight="1">
      <c r="A733" s="44" t="s">
        <v>22422</v>
      </c>
      <c r="B733" s="14">
        <v>8801051443493</v>
      </c>
      <c r="C733" s="50" t="s">
        <v>22423</v>
      </c>
      <c r="D733" s="46" t="s">
        <v>22424</v>
      </c>
      <c r="E733" s="16">
        <v>7700</v>
      </c>
      <c r="F733" s="15">
        <v>0.54</v>
      </c>
      <c r="G733" s="47">
        <v>270</v>
      </c>
      <c r="H733" s="55">
        <f>Таблица648[[#This Row],[Коэфициент стоимости]]*Таблица648[[#This Row],[Розничная цена KRW]]</f>
        <v>4158</v>
      </c>
      <c r="I733" s="17" t="str">
        <f>IF($H$1="","Введите курс",Таблица648[[#This Row],[Оптовая цена KRW за 1шт]]/$H$1)</f>
        <v>Введите курс</v>
      </c>
      <c r="J733" s="48"/>
      <c r="K733" s="18">
        <f>Таблица648[[#This Row],[Заказ коробок ]]*Таблица648[[#This Row],[Кол-во шт в коробке]]</f>
        <v>0</v>
      </c>
      <c r="L733" s="54">
        <f>Таблица648[[#This Row],[Общее кол-во шт]]*Таблица648[[#This Row],[Оптовая цена KRW за 1шт]]</f>
        <v>0</v>
      </c>
      <c r="M733" s="19" t="str">
        <f>IFERROR(Таблица648[[#This Row],[Общее кол-во шт]]*Таблица648[[#This Row],[Оптовая цена USD за 1шт]],"")</f>
        <v/>
      </c>
      <c r="N733" s="49"/>
    </row>
    <row r="734" spans="1:14" ht="22.5" customHeight="1">
      <c r="A734" s="44" t="s">
        <v>22425</v>
      </c>
      <c r="B734" s="14">
        <v>8801051443509</v>
      </c>
      <c r="C734" s="50" t="s">
        <v>22426</v>
      </c>
      <c r="D734" s="46" t="s">
        <v>22427</v>
      </c>
      <c r="E734" s="16">
        <v>7700</v>
      </c>
      <c r="F734" s="15">
        <v>0.54</v>
      </c>
      <c r="G734" s="47">
        <v>270</v>
      </c>
      <c r="H734" s="55">
        <f>Таблица648[[#This Row],[Коэфициент стоимости]]*Таблица648[[#This Row],[Розничная цена KRW]]</f>
        <v>4158</v>
      </c>
      <c r="I734" s="17" t="str">
        <f>IF($H$1="","Введите курс",Таблица648[[#This Row],[Оптовая цена KRW за 1шт]]/$H$1)</f>
        <v>Введите курс</v>
      </c>
      <c r="J734" s="48"/>
      <c r="K734" s="18">
        <f>Таблица648[[#This Row],[Заказ коробок ]]*Таблица648[[#This Row],[Кол-во шт в коробке]]</f>
        <v>0</v>
      </c>
      <c r="L734" s="54">
        <f>Таблица648[[#This Row],[Общее кол-во шт]]*Таблица648[[#This Row],[Оптовая цена KRW за 1шт]]</f>
        <v>0</v>
      </c>
      <c r="M734" s="19" t="str">
        <f>IFERROR(Таблица648[[#This Row],[Общее кол-во шт]]*Таблица648[[#This Row],[Оптовая цена USD за 1шт]],"")</f>
        <v/>
      </c>
      <c r="N734" s="49"/>
    </row>
    <row r="735" spans="1:14" ht="22.5" customHeight="1">
      <c r="A735" s="44" t="s">
        <v>22428</v>
      </c>
      <c r="B735" s="14">
        <v>8801051443516</v>
      </c>
      <c r="C735" s="50" t="s">
        <v>22429</v>
      </c>
      <c r="D735" s="46" t="s">
        <v>22430</v>
      </c>
      <c r="E735" s="16">
        <v>7700</v>
      </c>
      <c r="F735" s="15">
        <v>0.54</v>
      </c>
      <c r="G735" s="47">
        <v>270</v>
      </c>
      <c r="H735" s="55">
        <f>Таблица648[[#This Row],[Коэфициент стоимости]]*Таблица648[[#This Row],[Розничная цена KRW]]</f>
        <v>4158</v>
      </c>
      <c r="I735" s="17" t="str">
        <f>IF($H$1="","Введите курс",Таблица648[[#This Row],[Оптовая цена KRW за 1шт]]/$H$1)</f>
        <v>Введите курс</v>
      </c>
      <c r="J735" s="48"/>
      <c r="K735" s="18">
        <f>Таблица648[[#This Row],[Заказ коробок ]]*Таблица648[[#This Row],[Кол-во шт в коробке]]</f>
        <v>0</v>
      </c>
      <c r="L735" s="54">
        <f>Таблица648[[#This Row],[Общее кол-во шт]]*Таблица648[[#This Row],[Оптовая цена KRW за 1шт]]</f>
        <v>0</v>
      </c>
      <c r="M735" s="19" t="str">
        <f>IFERROR(Таблица648[[#This Row],[Общее кол-во шт]]*Таблица648[[#This Row],[Оптовая цена USD за 1шт]],"")</f>
        <v/>
      </c>
      <c r="N735" s="49"/>
    </row>
    <row r="736" spans="1:14" ht="22.5" customHeight="1">
      <c r="A736" s="44" t="s">
        <v>22431</v>
      </c>
      <c r="B736" s="14">
        <v>8801051443523</v>
      </c>
      <c r="C736" s="50" t="s">
        <v>22432</v>
      </c>
      <c r="D736" s="46" t="s">
        <v>22433</v>
      </c>
      <c r="E736" s="16">
        <v>7700</v>
      </c>
      <c r="F736" s="15">
        <v>0.54</v>
      </c>
      <c r="G736" s="47">
        <v>270</v>
      </c>
      <c r="H736" s="55">
        <f>Таблица648[[#This Row],[Коэфициент стоимости]]*Таблица648[[#This Row],[Розничная цена KRW]]</f>
        <v>4158</v>
      </c>
      <c r="I736" s="17" t="str">
        <f>IF($H$1="","Введите курс",Таблица648[[#This Row],[Оптовая цена KRW за 1шт]]/$H$1)</f>
        <v>Введите курс</v>
      </c>
      <c r="J736" s="48"/>
      <c r="K736" s="18">
        <f>Таблица648[[#This Row],[Заказ коробок ]]*Таблица648[[#This Row],[Кол-во шт в коробке]]</f>
        <v>0</v>
      </c>
      <c r="L736" s="54">
        <f>Таблица648[[#This Row],[Общее кол-во шт]]*Таблица648[[#This Row],[Оптовая цена KRW за 1шт]]</f>
        <v>0</v>
      </c>
      <c r="M736" s="19" t="str">
        <f>IFERROR(Таблица648[[#This Row],[Общее кол-во шт]]*Таблица648[[#This Row],[Оптовая цена USD за 1шт]],"")</f>
        <v/>
      </c>
      <c r="N736" s="49"/>
    </row>
    <row r="737" spans="1:14" ht="22.5" customHeight="1">
      <c r="A737" s="44" t="s">
        <v>22434</v>
      </c>
      <c r="B737" s="14">
        <v>8801051443530</v>
      </c>
      <c r="C737" s="50" t="s">
        <v>22435</v>
      </c>
      <c r="D737" s="46" t="s">
        <v>22436</v>
      </c>
      <c r="E737" s="16">
        <v>7700</v>
      </c>
      <c r="F737" s="15">
        <v>0.54</v>
      </c>
      <c r="G737" s="47">
        <v>270</v>
      </c>
      <c r="H737" s="55">
        <f>Таблица648[[#This Row],[Коэфициент стоимости]]*Таблица648[[#This Row],[Розничная цена KRW]]</f>
        <v>4158</v>
      </c>
      <c r="I737" s="17" t="str">
        <f>IF($H$1="","Введите курс",Таблица648[[#This Row],[Оптовая цена KRW за 1шт]]/$H$1)</f>
        <v>Введите курс</v>
      </c>
      <c r="J737" s="48"/>
      <c r="K737" s="18">
        <f>Таблица648[[#This Row],[Заказ коробок ]]*Таблица648[[#This Row],[Кол-во шт в коробке]]</f>
        <v>0</v>
      </c>
      <c r="L737" s="54">
        <f>Таблица648[[#This Row],[Общее кол-во шт]]*Таблица648[[#This Row],[Оптовая цена KRW за 1шт]]</f>
        <v>0</v>
      </c>
      <c r="M737" s="19" t="str">
        <f>IFERROR(Таблица648[[#This Row],[Общее кол-во шт]]*Таблица648[[#This Row],[Оптовая цена USD за 1шт]],"")</f>
        <v/>
      </c>
      <c r="N737" s="49"/>
    </row>
    <row r="738" spans="1:14" ht="22.5" customHeight="1">
      <c r="A738" s="44" t="s">
        <v>22437</v>
      </c>
      <c r="B738" s="14">
        <v>8806182593970</v>
      </c>
      <c r="C738" s="50" t="s">
        <v>22438</v>
      </c>
      <c r="D738" s="46" t="s">
        <v>24179</v>
      </c>
      <c r="E738" s="16">
        <v>14000</v>
      </c>
      <c r="F738" s="15">
        <v>0.54</v>
      </c>
      <c r="G738" s="47">
        <v>36</v>
      </c>
      <c r="H738" s="55">
        <f>Таблица648[[#This Row],[Коэфициент стоимости]]*Таблица648[[#This Row],[Розничная цена KRW]]</f>
        <v>7560.0000000000009</v>
      </c>
      <c r="I738" s="17" t="str">
        <f>IF($H$1="","Введите курс",Таблица648[[#This Row],[Оптовая цена KRW за 1шт]]/$H$1)</f>
        <v>Введите курс</v>
      </c>
      <c r="J738" s="48"/>
      <c r="K738" s="18">
        <f>Таблица648[[#This Row],[Заказ коробок ]]*Таблица648[[#This Row],[Кол-во шт в коробке]]</f>
        <v>0</v>
      </c>
      <c r="L738" s="54">
        <f>Таблица648[[#This Row],[Общее кол-во шт]]*Таблица648[[#This Row],[Оптовая цена KRW за 1шт]]</f>
        <v>0</v>
      </c>
      <c r="M738" s="19" t="str">
        <f>IFERROR(Таблица648[[#This Row],[Общее кол-во шт]]*Таблица648[[#This Row],[Оптовая цена USD за 1шт]],"")</f>
        <v/>
      </c>
      <c r="N738" s="49"/>
    </row>
    <row r="739" spans="1:14" ht="22.5" customHeight="1">
      <c r="A739" s="44" t="s">
        <v>22439</v>
      </c>
      <c r="B739" s="14">
        <v>8801051445121</v>
      </c>
      <c r="C739" s="50" t="s">
        <v>22440</v>
      </c>
      <c r="D739" s="46" t="s">
        <v>22441</v>
      </c>
      <c r="E739" s="16">
        <v>15000</v>
      </c>
      <c r="F739" s="15">
        <v>0.54</v>
      </c>
      <c r="G739" s="47">
        <v>96</v>
      </c>
      <c r="H739" s="55">
        <f>Таблица648[[#This Row],[Коэфициент стоимости]]*Таблица648[[#This Row],[Розничная цена KRW]]</f>
        <v>8100.0000000000009</v>
      </c>
      <c r="I739" s="17" t="str">
        <f>IF($H$1="","Введите курс",Таблица648[[#This Row],[Оптовая цена KRW за 1шт]]/$H$1)</f>
        <v>Введите курс</v>
      </c>
      <c r="J739" s="48"/>
      <c r="K739" s="18">
        <f>Таблица648[[#This Row],[Заказ коробок ]]*Таблица648[[#This Row],[Кол-во шт в коробке]]</f>
        <v>0</v>
      </c>
      <c r="L739" s="54">
        <f>Таблица648[[#This Row],[Общее кол-во шт]]*Таблица648[[#This Row],[Оптовая цена KRW за 1шт]]</f>
        <v>0</v>
      </c>
      <c r="M739" s="19" t="str">
        <f>IFERROR(Таблица648[[#This Row],[Общее кол-во шт]]*Таблица648[[#This Row],[Оптовая цена USD за 1шт]],"")</f>
        <v/>
      </c>
      <c r="N739" s="49"/>
    </row>
    <row r="740" spans="1:14" ht="22.5" customHeight="1">
      <c r="A740" s="44" t="s">
        <v>22442</v>
      </c>
      <c r="B740" s="14">
        <v>8806182517150</v>
      </c>
      <c r="C740" s="50" t="s">
        <v>22443</v>
      </c>
      <c r="D740" s="46" t="s">
        <v>22444</v>
      </c>
      <c r="E740" s="16">
        <v>9000</v>
      </c>
      <c r="F740" s="15">
        <v>0.54</v>
      </c>
      <c r="G740" s="47">
        <v>6</v>
      </c>
      <c r="H740" s="55">
        <f>Таблица648[[#This Row],[Коэфициент стоимости]]*Таблица648[[#This Row],[Розничная цена KRW]]</f>
        <v>4860</v>
      </c>
      <c r="I740" s="17" t="str">
        <f>IF($H$1="","Введите курс",Таблица648[[#This Row],[Оптовая цена KRW за 1шт]]/$H$1)</f>
        <v>Введите курс</v>
      </c>
      <c r="J740" s="48"/>
      <c r="K740" s="18">
        <f>Таблица648[[#This Row],[Заказ коробок ]]*Таблица648[[#This Row],[Кол-во шт в коробке]]</f>
        <v>0</v>
      </c>
      <c r="L740" s="54">
        <f>Таблица648[[#This Row],[Общее кол-во шт]]*Таблица648[[#This Row],[Оптовая цена KRW за 1шт]]</f>
        <v>0</v>
      </c>
      <c r="M740" s="19" t="str">
        <f>IFERROR(Таблица648[[#This Row],[Общее кол-во шт]]*Таблица648[[#This Row],[Оптовая цена USD за 1шт]],"")</f>
        <v/>
      </c>
      <c r="N740" s="49"/>
    </row>
    <row r="741" spans="1:14" ht="22.5" customHeight="1">
      <c r="A741" s="44" t="s">
        <v>22445</v>
      </c>
      <c r="B741" s="14">
        <v>8806182517167</v>
      </c>
      <c r="C741" s="50" t="s">
        <v>22446</v>
      </c>
      <c r="D741" s="46" t="s">
        <v>22447</v>
      </c>
      <c r="E741" s="16">
        <v>7000</v>
      </c>
      <c r="F741" s="15">
        <v>0.54</v>
      </c>
      <c r="G741" s="47">
        <v>6</v>
      </c>
      <c r="H741" s="55">
        <f>Таблица648[[#This Row],[Коэфициент стоимости]]*Таблица648[[#This Row],[Розничная цена KRW]]</f>
        <v>3780.0000000000005</v>
      </c>
      <c r="I741" s="17" t="str">
        <f>IF($H$1="","Введите курс",Таблица648[[#This Row],[Оптовая цена KRW за 1шт]]/$H$1)</f>
        <v>Введите курс</v>
      </c>
      <c r="J741" s="48"/>
      <c r="K741" s="18">
        <f>Таблица648[[#This Row],[Заказ коробок ]]*Таблица648[[#This Row],[Кол-во шт в коробке]]</f>
        <v>0</v>
      </c>
      <c r="L741" s="54">
        <f>Таблица648[[#This Row],[Общее кол-во шт]]*Таблица648[[#This Row],[Оптовая цена KRW за 1шт]]</f>
        <v>0</v>
      </c>
      <c r="M741" s="19" t="str">
        <f>IFERROR(Таблица648[[#This Row],[Общее кол-во шт]]*Таблица648[[#This Row],[Оптовая цена USD за 1шт]],"")</f>
        <v/>
      </c>
      <c r="N741" s="49"/>
    </row>
    <row r="742" spans="1:14" ht="22.5" customHeight="1">
      <c r="A742" s="44" t="s">
        <v>22448</v>
      </c>
      <c r="B742" s="14">
        <v>8801051451849</v>
      </c>
      <c r="C742" s="50" t="s">
        <v>17274</v>
      </c>
      <c r="D742" s="46" t="s">
        <v>17274</v>
      </c>
      <c r="E742" s="16">
        <v>13000</v>
      </c>
      <c r="F742" s="15">
        <v>0.54</v>
      </c>
      <c r="G742" s="47">
        <v>100</v>
      </c>
      <c r="H742" s="55">
        <f>Таблица648[[#This Row],[Коэфициент стоимости]]*Таблица648[[#This Row],[Розничная цена KRW]]</f>
        <v>7020.0000000000009</v>
      </c>
      <c r="I742" s="17" t="str">
        <f>IF($H$1="","Введите курс",Таблица648[[#This Row],[Оптовая цена KRW за 1шт]]/$H$1)</f>
        <v>Введите курс</v>
      </c>
      <c r="J742" s="48"/>
      <c r="K742" s="18">
        <f>Таблица648[[#This Row],[Заказ коробок ]]*Таблица648[[#This Row],[Кол-во шт в коробке]]</f>
        <v>0</v>
      </c>
      <c r="L742" s="54">
        <f>Таблица648[[#This Row],[Общее кол-во шт]]*Таблица648[[#This Row],[Оптовая цена KRW за 1шт]]</f>
        <v>0</v>
      </c>
      <c r="M742" s="19" t="str">
        <f>IFERROR(Таблица648[[#This Row],[Общее кол-во шт]]*Таблица648[[#This Row],[Оптовая цена USD за 1шт]],"")</f>
        <v/>
      </c>
      <c r="N742" s="49"/>
    </row>
    <row r="743" spans="1:14" ht="22.5" customHeight="1">
      <c r="A743" s="44" t="s">
        <v>22449</v>
      </c>
      <c r="B743" s="14">
        <v>8801051451856</v>
      </c>
      <c r="C743" s="50" t="s">
        <v>17275</v>
      </c>
      <c r="D743" s="46" t="s">
        <v>17275</v>
      </c>
      <c r="E743" s="16">
        <v>13000</v>
      </c>
      <c r="F743" s="15">
        <v>0.54</v>
      </c>
      <c r="G743" s="47">
        <v>100</v>
      </c>
      <c r="H743" s="55">
        <f>Таблица648[[#This Row],[Коэфициент стоимости]]*Таблица648[[#This Row],[Розничная цена KRW]]</f>
        <v>7020.0000000000009</v>
      </c>
      <c r="I743" s="17" t="str">
        <f>IF($H$1="","Введите курс",Таблица648[[#This Row],[Оптовая цена KRW за 1шт]]/$H$1)</f>
        <v>Введите курс</v>
      </c>
      <c r="J743" s="48"/>
      <c r="K743" s="18">
        <f>Таблица648[[#This Row],[Заказ коробок ]]*Таблица648[[#This Row],[Кол-во шт в коробке]]</f>
        <v>0</v>
      </c>
      <c r="L743" s="54">
        <f>Таблица648[[#This Row],[Общее кол-во шт]]*Таблица648[[#This Row],[Оптовая цена KRW за 1шт]]</f>
        <v>0</v>
      </c>
      <c r="M743" s="19" t="str">
        <f>IFERROR(Таблица648[[#This Row],[Общее кол-во шт]]*Таблица648[[#This Row],[Оптовая цена USD за 1шт]],"")</f>
        <v/>
      </c>
      <c r="N743" s="49"/>
    </row>
    <row r="744" spans="1:14" ht="22.5" customHeight="1">
      <c r="A744" s="44" t="s">
        <v>22450</v>
      </c>
      <c r="B744" s="14">
        <v>8801051452884</v>
      </c>
      <c r="C744" s="50" t="s">
        <v>22451</v>
      </c>
      <c r="D744" s="46" t="s">
        <v>22452</v>
      </c>
      <c r="E744" s="16">
        <v>3500</v>
      </c>
      <c r="F744" s="15">
        <v>0.54</v>
      </c>
      <c r="G744" s="47">
        <v>378</v>
      </c>
      <c r="H744" s="55">
        <f>Таблица648[[#This Row],[Коэфициент стоимости]]*Таблица648[[#This Row],[Розничная цена KRW]]</f>
        <v>1890.0000000000002</v>
      </c>
      <c r="I744" s="17" t="str">
        <f>IF($H$1="","Введите курс",Таблица648[[#This Row],[Оптовая цена KRW за 1шт]]/$H$1)</f>
        <v>Введите курс</v>
      </c>
      <c r="J744" s="48"/>
      <c r="K744" s="18">
        <f>Таблица648[[#This Row],[Заказ коробок ]]*Таблица648[[#This Row],[Кол-во шт в коробке]]</f>
        <v>0</v>
      </c>
      <c r="L744" s="54">
        <f>Таблица648[[#This Row],[Общее кол-во шт]]*Таблица648[[#This Row],[Оптовая цена KRW за 1шт]]</f>
        <v>0</v>
      </c>
      <c r="M744" s="19" t="str">
        <f>IFERROR(Таблица648[[#This Row],[Общее кол-во шт]]*Таблица648[[#This Row],[Оптовая цена USD за 1шт]],"")</f>
        <v/>
      </c>
      <c r="N744" s="49"/>
    </row>
    <row r="745" spans="1:14" ht="22.5" customHeight="1">
      <c r="A745" s="44" t="s">
        <v>22453</v>
      </c>
      <c r="B745" s="14">
        <v>8801051452891</v>
      </c>
      <c r="C745" s="50" t="s">
        <v>17277</v>
      </c>
      <c r="D745" s="46" t="s">
        <v>17278</v>
      </c>
      <c r="E745" s="16">
        <v>3500</v>
      </c>
      <c r="F745" s="15">
        <v>0.54</v>
      </c>
      <c r="G745" s="47">
        <v>378</v>
      </c>
      <c r="H745" s="55">
        <f>Таблица648[[#This Row],[Коэфициент стоимости]]*Таблица648[[#This Row],[Розничная цена KRW]]</f>
        <v>1890.0000000000002</v>
      </c>
      <c r="I745" s="17" t="str">
        <f>IF($H$1="","Введите курс",Таблица648[[#This Row],[Оптовая цена KRW за 1шт]]/$H$1)</f>
        <v>Введите курс</v>
      </c>
      <c r="J745" s="48"/>
      <c r="K745" s="18">
        <f>Таблица648[[#This Row],[Заказ коробок ]]*Таблица648[[#This Row],[Кол-во шт в коробке]]</f>
        <v>0</v>
      </c>
      <c r="L745" s="54">
        <f>Таблица648[[#This Row],[Общее кол-во шт]]*Таблица648[[#This Row],[Оптовая цена KRW за 1шт]]</f>
        <v>0</v>
      </c>
      <c r="M745" s="19" t="str">
        <f>IFERROR(Таблица648[[#This Row],[Общее кол-во шт]]*Таблица648[[#This Row],[Оптовая цена USD за 1шт]],"")</f>
        <v/>
      </c>
      <c r="N745" s="49"/>
    </row>
    <row r="746" spans="1:14" ht="22.5" customHeight="1">
      <c r="A746" s="44" t="s">
        <v>22454</v>
      </c>
      <c r="B746" s="14">
        <v>8801051452907</v>
      </c>
      <c r="C746" s="50" t="s">
        <v>17279</v>
      </c>
      <c r="D746" s="46" t="s">
        <v>17280</v>
      </c>
      <c r="E746" s="16">
        <v>3500</v>
      </c>
      <c r="F746" s="15">
        <v>0.54</v>
      </c>
      <c r="G746" s="47">
        <v>378</v>
      </c>
      <c r="H746" s="55">
        <f>Таблица648[[#This Row],[Коэфициент стоимости]]*Таблица648[[#This Row],[Розничная цена KRW]]</f>
        <v>1890.0000000000002</v>
      </c>
      <c r="I746" s="17" t="str">
        <f>IF($H$1="","Введите курс",Таблица648[[#This Row],[Оптовая цена KRW за 1шт]]/$H$1)</f>
        <v>Введите курс</v>
      </c>
      <c r="J746" s="48"/>
      <c r="K746" s="18">
        <f>Таблица648[[#This Row],[Заказ коробок ]]*Таблица648[[#This Row],[Кол-во шт в коробке]]</f>
        <v>0</v>
      </c>
      <c r="L746" s="54">
        <f>Таблица648[[#This Row],[Общее кол-во шт]]*Таблица648[[#This Row],[Оптовая цена KRW за 1шт]]</f>
        <v>0</v>
      </c>
      <c r="M746" s="19" t="str">
        <f>IFERROR(Таблица648[[#This Row],[Общее кол-во шт]]*Таблица648[[#This Row],[Оптовая цена USD за 1шт]],"")</f>
        <v/>
      </c>
      <c r="N746" s="49"/>
    </row>
    <row r="747" spans="1:14" ht="22.5" customHeight="1">
      <c r="A747" s="44" t="s">
        <v>22455</v>
      </c>
      <c r="B747" s="14">
        <v>8801051452914</v>
      </c>
      <c r="C747" s="50" t="s">
        <v>17281</v>
      </c>
      <c r="D747" s="46" t="s">
        <v>17282</v>
      </c>
      <c r="E747" s="16">
        <v>3500</v>
      </c>
      <c r="F747" s="15">
        <v>0.54</v>
      </c>
      <c r="G747" s="47">
        <v>378</v>
      </c>
      <c r="H747" s="55">
        <f>Таблица648[[#This Row],[Коэфициент стоимости]]*Таблица648[[#This Row],[Розничная цена KRW]]</f>
        <v>1890.0000000000002</v>
      </c>
      <c r="I747" s="17" t="str">
        <f>IF($H$1="","Введите курс",Таблица648[[#This Row],[Оптовая цена KRW за 1шт]]/$H$1)</f>
        <v>Введите курс</v>
      </c>
      <c r="J747" s="48"/>
      <c r="K747" s="18">
        <f>Таблица648[[#This Row],[Заказ коробок ]]*Таблица648[[#This Row],[Кол-во шт в коробке]]</f>
        <v>0</v>
      </c>
      <c r="L747" s="54">
        <f>Таблица648[[#This Row],[Общее кол-во шт]]*Таблица648[[#This Row],[Оптовая цена KRW за 1шт]]</f>
        <v>0</v>
      </c>
      <c r="M747" s="19" t="str">
        <f>IFERROR(Таблица648[[#This Row],[Общее кол-во шт]]*Таблица648[[#This Row],[Оптовая цена USD за 1шт]],"")</f>
        <v/>
      </c>
      <c r="N747" s="49"/>
    </row>
    <row r="748" spans="1:14" ht="22.5" customHeight="1">
      <c r="A748" s="44" t="s">
        <v>22456</v>
      </c>
      <c r="B748" s="14">
        <v>8801051452921</v>
      </c>
      <c r="C748" s="50" t="s">
        <v>17283</v>
      </c>
      <c r="D748" s="46" t="s">
        <v>17284</v>
      </c>
      <c r="E748" s="16">
        <v>3500</v>
      </c>
      <c r="F748" s="15">
        <v>0.54</v>
      </c>
      <c r="G748" s="47">
        <v>378</v>
      </c>
      <c r="H748" s="55">
        <f>Таблица648[[#This Row],[Коэфициент стоимости]]*Таблица648[[#This Row],[Розничная цена KRW]]</f>
        <v>1890.0000000000002</v>
      </c>
      <c r="I748" s="17" t="str">
        <f>IF($H$1="","Введите курс",Таблица648[[#This Row],[Оптовая цена KRW за 1шт]]/$H$1)</f>
        <v>Введите курс</v>
      </c>
      <c r="J748" s="48"/>
      <c r="K748" s="18">
        <f>Таблица648[[#This Row],[Заказ коробок ]]*Таблица648[[#This Row],[Кол-во шт в коробке]]</f>
        <v>0</v>
      </c>
      <c r="L748" s="54">
        <f>Таблица648[[#This Row],[Общее кол-во шт]]*Таблица648[[#This Row],[Оптовая цена KRW за 1шт]]</f>
        <v>0</v>
      </c>
      <c r="M748" s="19" t="str">
        <f>IFERROR(Таблица648[[#This Row],[Общее кол-во шт]]*Таблица648[[#This Row],[Оптовая цена USD за 1шт]],"")</f>
        <v/>
      </c>
      <c r="N748" s="49"/>
    </row>
    <row r="749" spans="1:14" ht="22.5" customHeight="1">
      <c r="A749" s="44" t="s">
        <v>22457</v>
      </c>
      <c r="B749" s="14">
        <v>8801051452938</v>
      </c>
      <c r="C749" s="50" t="s">
        <v>17285</v>
      </c>
      <c r="D749" s="46" t="s">
        <v>17286</v>
      </c>
      <c r="E749" s="16">
        <v>3500</v>
      </c>
      <c r="F749" s="15">
        <v>0.54</v>
      </c>
      <c r="G749" s="47">
        <v>378</v>
      </c>
      <c r="H749" s="55">
        <f>Таблица648[[#This Row],[Коэфициент стоимости]]*Таблица648[[#This Row],[Розничная цена KRW]]</f>
        <v>1890.0000000000002</v>
      </c>
      <c r="I749" s="17" t="str">
        <f>IF($H$1="","Введите курс",Таблица648[[#This Row],[Оптовая цена KRW за 1шт]]/$H$1)</f>
        <v>Введите курс</v>
      </c>
      <c r="J749" s="48"/>
      <c r="K749" s="18">
        <f>Таблица648[[#This Row],[Заказ коробок ]]*Таблица648[[#This Row],[Кол-во шт в коробке]]</f>
        <v>0</v>
      </c>
      <c r="L749" s="54">
        <f>Таблица648[[#This Row],[Общее кол-во шт]]*Таблица648[[#This Row],[Оптовая цена KRW за 1шт]]</f>
        <v>0</v>
      </c>
      <c r="M749" s="19" t="str">
        <f>IFERROR(Таблица648[[#This Row],[Общее кол-во шт]]*Таблица648[[#This Row],[Оптовая цена USD за 1шт]],"")</f>
        <v/>
      </c>
      <c r="N749" s="49"/>
    </row>
    <row r="750" spans="1:14" ht="22.5" customHeight="1">
      <c r="A750" s="44" t="s">
        <v>22458</v>
      </c>
      <c r="B750" s="14">
        <v>8801051452945</v>
      </c>
      <c r="C750" s="50" t="s">
        <v>17287</v>
      </c>
      <c r="D750" s="46" t="s">
        <v>17288</v>
      </c>
      <c r="E750" s="16">
        <v>2000</v>
      </c>
      <c r="F750" s="15">
        <v>0.54</v>
      </c>
      <c r="G750" s="47">
        <v>72</v>
      </c>
      <c r="H750" s="55">
        <f>Таблица648[[#This Row],[Коэфициент стоимости]]*Таблица648[[#This Row],[Розничная цена KRW]]</f>
        <v>1080</v>
      </c>
      <c r="I750" s="17" t="str">
        <f>IF($H$1="","Введите курс",Таблица648[[#This Row],[Оптовая цена KRW за 1шт]]/$H$1)</f>
        <v>Введите курс</v>
      </c>
      <c r="J750" s="48"/>
      <c r="K750" s="18">
        <f>Таблица648[[#This Row],[Заказ коробок ]]*Таблица648[[#This Row],[Кол-во шт в коробке]]</f>
        <v>0</v>
      </c>
      <c r="L750" s="54">
        <f>Таблица648[[#This Row],[Общее кол-во шт]]*Таблица648[[#This Row],[Оптовая цена KRW за 1шт]]</f>
        <v>0</v>
      </c>
      <c r="M750" s="19" t="str">
        <f>IFERROR(Таблица648[[#This Row],[Общее кол-во шт]]*Таблица648[[#This Row],[Оптовая цена USD за 1шт]],"")</f>
        <v/>
      </c>
      <c r="N750" s="49"/>
    </row>
    <row r="751" spans="1:14" ht="22.5" customHeight="1">
      <c r="A751" s="44" t="s">
        <v>22459</v>
      </c>
      <c r="B751" s="14">
        <v>8801051452952</v>
      </c>
      <c r="C751" s="50" t="s">
        <v>17289</v>
      </c>
      <c r="D751" s="46" t="s">
        <v>17290</v>
      </c>
      <c r="E751" s="16">
        <v>2000</v>
      </c>
      <c r="F751" s="15">
        <v>0.54</v>
      </c>
      <c r="G751" s="47">
        <v>72</v>
      </c>
      <c r="H751" s="55">
        <f>Таблица648[[#This Row],[Коэфициент стоимости]]*Таблица648[[#This Row],[Розничная цена KRW]]</f>
        <v>1080</v>
      </c>
      <c r="I751" s="17" t="str">
        <f>IF($H$1="","Введите курс",Таблица648[[#This Row],[Оптовая цена KRW за 1шт]]/$H$1)</f>
        <v>Введите курс</v>
      </c>
      <c r="J751" s="48"/>
      <c r="K751" s="18">
        <f>Таблица648[[#This Row],[Заказ коробок ]]*Таблица648[[#This Row],[Кол-во шт в коробке]]</f>
        <v>0</v>
      </c>
      <c r="L751" s="54">
        <f>Таблица648[[#This Row],[Общее кол-во шт]]*Таблица648[[#This Row],[Оптовая цена KRW за 1шт]]</f>
        <v>0</v>
      </c>
      <c r="M751" s="19" t="str">
        <f>IFERROR(Таблица648[[#This Row],[Общее кол-во шт]]*Таблица648[[#This Row],[Оптовая цена USD за 1шт]],"")</f>
        <v/>
      </c>
      <c r="N751" s="49"/>
    </row>
    <row r="752" spans="1:14" ht="22.5" customHeight="1">
      <c r="A752" s="44" t="s">
        <v>22460</v>
      </c>
      <c r="B752" s="14">
        <v>8801051452969</v>
      </c>
      <c r="C752" s="50" t="s">
        <v>17291</v>
      </c>
      <c r="D752" s="46" t="s">
        <v>17292</v>
      </c>
      <c r="E752" s="16">
        <v>2000</v>
      </c>
      <c r="F752" s="15">
        <v>0.54</v>
      </c>
      <c r="G752" s="47">
        <v>72</v>
      </c>
      <c r="H752" s="55">
        <f>Таблица648[[#This Row],[Коэфициент стоимости]]*Таблица648[[#This Row],[Розничная цена KRW]]</f>
        <v>1080</v>
      </c>
      <c r="I752" s="17" t="str">
        <f>IF($H$1="","Введите курс",Таблица648[[#This Row],[Оптовая цена KRW за 1шт]]/$H$1)</f>
        <v>Введите курс</v>
      </c>
      <c r="J752" s="48"/>
      <c r="K752" s="18">
        <f>Таблица648[[#This Row],[Заказ коробок ]]*Таблица648[[#This Row],[Кол-во шт в коробке]]</f>
        <v>0</v>
      </c>
      <c r="L752" s="54">
        <f>Таблица648[[#This Row],[Общее кол-во шт]]*Таблица648[[#This Row],[Оптовая цена KRW за 1шт]]</f>
        <v>0</v>
      </c>
      <c r="M752" s="19" t="str">
        <f>IFERROR(Таблица648[[#This Row],[Общее кол-во шт]]*Таблица648[[#This Row],[Оптовая цена USD за 1шт]],"")</f>
        <v/>
      </c>
      <c r="N752" s="49"/>
    </row>
    <row r="753" spans="1:14" ht="22.5" customHeight="1">
      <c r="A753" s="44" t="s">
        <v>22461</v>
      </c>
      <c r="B753" s="14">
        <v>8801051452976</v>
      </c>
      <c r="C753" s="50" t="s">
        <v>17293</v>
      </c>
      <c r="D753" s="46" t="s">
        <v>17294</v>
      </c>
      <c r="E753" s="16">
        <v>2000</v>
      </c>
      <c r="F753" s="15">
        <v>0.54</v>
      </c>
      <c r="G753" s="47">
        <v>72</v>
      </c>
      <c r="H753" s="55">
        <f>Таблица648[[#This Row],[Коэфициент стоимости]]*Таблица648[[#This Row],[Розничная цена KRW]]</f>
        <v>1080</v>
      </c>
      <c r="I753" s="17" t="str">
        <f>IF($H$1="","Введите курс",Таблица648[[#This Row],[Оптовая цена KRW за 1шт]]/$H$1)</f>
        <v>Введите курс</v>
      </c>
      <c r="J753" s="48"/>
      <c r="K753" s="18">
        <f>Таблица648[[#This Row],[Заказ коробок ]]*Таблица648[[#This Row],[Кол-во шт в коробке]]</f>
        <v>0</v>
      </c>
      <c r="L753" s="54">
        <f>Таблица648[[#This Row],[Общее кол-во шт]]*Таблица648[[#This Row],[Оптовая цена KRW за 1шт]]</f>
        <v>0</v>
      </c>
      <c r="M753" s="19" t="str">
        <f>IFERROR(Таблица648[[#This Row],[Общее кол-во шт]]*Таблица648[[#This Row],[Оптовая цена USD за 1шт]],"")</f>
        <v/>
      </c>
      <c r="N753" s="49"/>
    </row>
    <row r="754" spans="1:14" ht="22.5" customHeight="1">
      <c r="A754" s="44" t="s">
        <v>22462</v>
      </c>
      <c r="B754" s="14">
        <v>8801051452983</v>
      </c>
      <c r="C754" s="50" t="s">
        <v>17295</v>
      </c>
      <c r="D754" s="46" t="s">
        <v>17296</v>
      </c>
      <c r="E754" s="16">
        <v>2000</v>
      </c>
      <c r="F754" s="15">
        <v>0.54</v>
      </c>
      <c r="G754" s="47">
        <v>72</v>
      </c>
      <c r="H754" s="55">
        <f>Таблица648[[#This Row],[Коэфициент стоимости]]*Таблица648[[#This Row],[Розничная цена KRW]]</f>
        <v>1080</v>
      </c>
      <c r="I754" s="17" t="str">
        <f>IF($H$1="","Введите курс",Таблица648[[#This Row],[Оптовая цена KRW за 1шт]]/$H$1)</f>
        <v>Введите курс</v>
      </c>
      <c r="J754" s="48"/>
      <c r="K754" s="18">
        <f>Таблица648[[#This Row],[Заказ коробок ]]*Таблица648[[#This Row],[Кол-во шт в коробке]]</f>
        <v>0</v>
      </c>
      <c r="L754" s="54">
        <f>Таблица648[[#This Row],[Общее кол-во шт]]*Таблица648[[#This Row],[Оптовая цена KRW за 1шт]]</f>
        <v>0</v>
      </c>
      <c r="M754" s="19" t="str">
        <f>IFERROR(Таблица648[[#This Row],[Общее кол-во шт]]*Таблица648[[#This Row],[Оптовая цена USD за 1шт]],"")</f>
        <v/>
      </c>
      <c r="N754" s="49"/>
    </row>
    <row r="755" spans="1:14" ht="22.5" customHeight="1">
      <c r="A755" s="44" t="s">
        <v>22463</v>
      </c>
      <c r="B755" s="14">
        <v>8801051452990</v>
      </c>
      <c r="C755" s="50" t="s">
        <v>17297</v>
      </c>
      <c r="D755" s="46" t="s">
        <v>17298</v>
      </c>
      <c r="E755" s="16">
        <v>2000</v>
      </c>
      <c r="F755" s="15">
        <v>0.54</v>
      </c>
      <c r="G755" s="47">
        <v>72</v>
      </c>
      <c r="H755" s="55">
        <f>Таблица648[[#This Row],[Коэфициент стоимости]]*Таблица648[[#This Row],[Розничная цена KRW]]</f>
        <v>1080</v>
      </c>
      <c r="I755" s="17" t="str">
        <f>IF($H$1="","Введите курс",Таблица648[[#This Row],[Оптовая цена KRW за 1шт]]/$H$1)</f>
        <v>Введите курс</v>
      </c>
      <c r="J755" s="48"/>
      <c r="K755" s="18">
        <f>Таблица648[[#This Row],[Заказ коробок ]]*Таблица648[[#This Row],[Кол-во шт в коробке]]</f>
        <v>0</v>
      </c>
      <c r="L755" s="54">
        <f>Таблица648[[#This Row],[Общее кол-во шт]]*Таблица648[[#This Row],[Оптовая цена KRW за 1шт]]</f>
        <v>0</v>
      </c>
      <c r="M755" s="19" t="str">
        <f>IFERROR(Таблица648[[#This Row],[Общее кол-во шт]]*Таблица648[[#This Row],[Оптовая цена USD за 1шт]],"")</f>
        <v/>
      </c>
      <c r="N755" s="49"/>
    </row>
    <row r="756" spans="1:14" ht="22.5" customHeight="1">
      <c r="A756" s="44" t="s">
        <v>22464</v>
      </c>
      <c r="B756" s="14">
        <v>8801051401325</v>
      </c>
      <c r="C756" s="50" t="s">
        <v>22465</v>
      </c>
      <c r="D756" s="46" t="s">
        <v>24180</v>
      </c>
      <c r="E756" s="16">
        <v>16500</v>
      </c>
      <c r="F756" s="15">
        <v>0.54</v>
      </c>
      <c r="G756" s="47">
        <v>10</v>
      </c>
      <c r="H756" s="55">
        <f>Таблица648[[#This Row],[Коэфициент стоимости]]*Таблица648[[#This Row],[Розничная цена KRW]]</f>
        <v>8910</v>
      </c>
      <c r="I756" s="17" t="str">
        <f>IF($H$1="","Введите курс",Таблица648[[#This Row],[Оптовая цена KRW за 1шт]]/$H$1)</f>
        <v>Введите курс</v>
      </c>
      <c r="J756" s="48"/>
      <c r="K756" s="18">
        <f>Таблица648[[#This Row],[Заказ коробок ]]*Таблица648[[#This Row],[Кол-во шт в коробке]]</f>
        <v>0</v>
      </c>
      <c r="L756" s="54">
        <f>Таблица648[[#This Row],[Общее кол-во шт]]*Таблица648[[#This Row],[Оптовая цена KRW за 1шт]]</f>
        <v>0</v>
      </c>
      <c r="M756" s="19" t="str">
        <f>IFERROR(Таблица648[[#This Row],[Общее кол-во шт]]*Таблица648[[#This Row],[Оптовая цена USD за 1шт]],"")</f>
        <v/>
      </c>
      <c r="N756" s="49"/>
    </row>
    <row r="757" spans="1:14" ht="22.5" customHeight="1">
      <c r="A757" s="44" t="s">
        <v>22466</v>
      </c>
      <c r="B757" s="14">
        <v>8806182506611</v>
      </c>
      <c r="C757" s="50" t="s">
        <v>22467</v>
      </c>
      <c r="D757" s="46" t="s">
        <v>22468</v>
      </c>
      <c r="E757" s="16">
        <v>24000</v>
      </c>
      <c r="F757" s="15">
        <v>0.54</v>
      </c>
      <c r="G757" s="47">
        <v>6</v>
      </c>
      <c r="H757" s="55">
        <f>Таблица648[[#This Row],[Коэфициент стоимости]]*Таблица648[[#This Row],[Розничная цена KRW]]</f>
        <v>12960</v>
      </c>
      <c r="I757" s="17" t="str">
        <f>IF($H$1="","Введите курс",Таблица648[[#This Row],[Оптовая цена KRW за 1шт]]/$H$1)</f>
        <v>Введите курс</v>
      </c>
      <c r="J757" s="48"/>
      <c r="K757" s="18">
        <f>Таблица648[[#This Row],[Заказ коробок ]]*Таблица648[[#This Row],[Кол-во шт в коробке]]</f>
        <v>0</v>
      </c>
      <c r="L757" s="54">
        <f>Таблица648[[#This Row],[Общее кол-во шт]]*Таблица648[[#This Row],[Оптовая цена KRW за 1шт]]</f>
        <v>0</v>
      </c>
      <c r="M757" s="19" t="str">
        <f>IFERROR(Таблица648[[#This Row],[Общее кол-во шт]]*Таблица648[[#This Row],[Оптовая цена USD за 1шт]],"")</f>
        <v/>
      </c>
      <c r="N757" s="49"/>
    </row>
    <row r="758" spans="1:14" ht="22.5" customHeight="1">
      <c r="A758" s="44" t="s">
        <v>22469</v>
      </c>
      <c r="B758" s="14">
        <v>8806182506628</v>
      </c>
      <c r="C758" s="50" t="s">
        <v>22470</v>
      </c>
      <c r="D758" s="46" t="s">
        <v>22471</v>
      </c>
      <c r="E758" s="16">
        <v>24000</v>
      </c>
      <c r="F758" s="15">
        <v>0.54</v>
      </c>
      <c r="G758" s="47">
        <v>6</v>
      </c>
      <c r="H758" s="55">
        <f>Таблица648[[#This Row],[Коэфициент стоимости]]*Таблица648[[#This Row],[Розничная цена KRW]]</f>
        <v>12960</v>
      </c>
      <c r="I758" s="17" t="str">
        <f>IF($H$1="","Введите курс",Таблица648[[#This Row],[Оптовая цена KRW за 1шт]]/$H$1)</f>
        <v>Введите курс</v>
      </c>
      <c r="J758" s="48"/>
      <c r="K758" s="18">
        <f>Таблица648[[#This Row],[Заказ коробок ]]*Таблица648[[#This Row],[Кол-во шт в коробке]]</f>
        <v>0</v>
      </c>
      <c r="L758" s="54">
        <f>Таблица648[[#This Row],[Общее кол-во шт]]*Таблица648[[#This Row],[Оптовая цена KRW за 1шт]]</f>
        <v>0</v>
      </c>
      <c r="M758" s="19" t="str">
        <f>IFERROR(Таблица648[[#This Row],[Общее кол-во шт]]*Таблица648[[#This Row],[Оптовая цена USD за 1шт]],"")</f>
        <v/>
      </c>
      <c r="N758" s="49"/>
    </row>
    <row r="759" spans="1:14" ht="22.5" customHeight="1">
      <c r="A759" s="44" t="s">
        <v>22472</v>
      </c>
      <c r="B759" s="14">
        <v>8806182520747</v>
      </c>
      <c r="C759" s="50" t="s">
        <v>22473</v>
      </c>
      <c r="D759" s="46" t="s">
        <v>22474</v>
      </c>
      <c r="E759" s="16">
        <v>11000</v>
      </c>
      <c r="F759" s="15">
        <v>0.54</v>
      </c>
      <c r="G759" s="47">
        <v>9</v>
      </c>
      <c r="H759" s="55">
        <f>Таблица648[[#This Row],[Коэфициент стоимости]]*Таблица648[[#This Row],[Розничная цена KRW]]</f>
        <v>5940</v>
      </c>
      <c r="I759" s="17" t="str">
        <f>IF($H$1="","Введите курс",Таблица648[[#This Row],[Оптовая цена KRW за 1шт]]/$H$1)</f>
        <v>Введите курс</v>
      </c>
      <c r="J759" s="48"/>
      <c r="K759" s="18">
        <f>Таблица648[[#This Row],[Заказ коробок ]]*Таблица648[[#This Row],[Кол-во шт в коробке]]</f>
        <v>0</v>
      </c>
      <c r="L759" s="54">
        <f>Таблица648[[#This Row],[Общее кол-во шт]]*Таблица648[[#This Row],[Оптовая цена KRW за 1шт]]</f>
        <v>0</v>
      </c>
      <c r="M759" s="19" t="str">
        <f>IFERROR(Таблица648[[#This Row],[Общее кол-во шт]]*Таблица648[[#This Row],[Оптовая цена USD за 1шт]],"")</f>
        <v/>
      </c>
      <c r="N759" s="49"/>
    </row>
    <row r="760" spans="1:14" ht="22.5" customHeight="1">
      <c r="A760" s="44" t="s">
        <v>22475</v>
      </c>
      <c r="B760" s="14">
        <v>8806182507199</v>
      </c>
      <c r="C760" s="50" t="s">
        <v>22476</v>
      </c>
      <c r="D760" s="46" t="s">
        <v>22477</v>
      </c>
      <c r="E760" s="16">
        <v>11000</v>
      </c>
      <c r="F760" s="15">
        <v>0.54</v>
      </c>
      <c r="G760" s="47">
        <v>9</v>
      </c>
      <c r="H760" s="55">
        <f>Таблица648[[#This Row],[Коэфициент стоимости]]*Таблица648[[#This Row],[Розничная цена KRW]]</f>
        <v>5940</v>
      </c>
      <c r="I760" s="17" t="str">
        <f>IF($H$1="","Введите курс",Таблица648[[#This Row],[Оптовая цена KRW за 1шт]]/$H$1)</f>
        <v>Введите курс</v>
      </c>
      <c r="J760" s="48"/>
      <c r="K760" s="18">
        <f>Таблица648[[#This Row],[Заказ коробок ]]*Таблица648[[#This Row],[Кол-во шт в коробке]]</f>
        <v>0</v>
      </c>
      <c r="L760" s="54">
        <f>Таблица648[[#This Row],[Общее кол-во шт]]*Таблица648[[#This Row],[Оптовая цена KRW за 1шт]]</f>
        <v>0</v>
      </c>
      <c r="M760" s="19" t="str">
        <f>IFERROR(Таблица648[[#This Row],[Общее кол-во шт]]*Таблица648[[#This Row],[Оптовая цена USD за 1шт]],"")</f>
        <v/>
      </c>
      <c r="N760" s="49"/>
    </row>
    <row r="761" spans="1:14" ht="22.5" customHeight="1">
      <c r="A761" s="44" t="s">
        <v>22478</v>
      </c>
      <c r="B761" s="14">
        <v>8806182521973</v>
      </c>
      <c r="C761" s="50" t="s">
        <v>22479</v>
      </c>
      <c r="D761" s="46" t="s">
        <v>22480</v>
      </c>
      <c r="E761" s="16">
        <v>1000</v>
      </c>
      <c r="F761" s="15">
        <v>0.54</v>
      </c>
      <c r="G761" s="47">
        <v>20</v>
      </c>
      <c r="H761" s="55">
        <f>Таблица648[[#This Row],[Коэфициент стоимости]]*Таблица648[[#This Row],[Розничная цена KRW]]</f>
        <v>540</v>
      </c>
      <c r="I761" s="17" t="str">
        <f>IF($H$1="","Введите курс",Таблица648[[#This Row],[Оптовая цена KRW за 1шт]]/$H$1)</f>
        <v>Введите курс</v>
      </c>
      <c r="J761" s="48"/>
      <c r="K761" s="18">
        <f>Таблица648[[#This Row],[Заказ коробок ]]*Таблица648[[#This Row],[Кол-во шт в коробке]]</f>
        <v>0</v>
      </c>
      <c r="L761" s="54">
        <f>Таблица648[[#This Row],[Общее кол-во шт]]*Таблица648[[#This Row],[Оптовая цена KRW за 1шт]]</f>
        <v>0</v>
      </c>
      <c r="M761" s="19" t="str">
        <f>IFERROR(Таблица648[[#This Row],[Общее кол-во шт]]*Таблица648[[#This Row],[Оптовая цена USD за 1шт]],"")</f>
        <v/>
      </c>
      <c r="N761" s="49"/>
    </row>
    <row r="762" spans="1:14" ht="22.5" customHeight="1">
      <c r="A762" s="44" t="s">
        <v>22481</v>
      </c>
      <c r="B762" s="14">
        <v>8806182521980</v>
      </c>
      <c r="C762" s="50" t="s">
        <v>22482</v>
      </c>
      <c r="D762" s="46" t="s">
        <v>22483</v>
      </c>
      <c r="E762" s="16">
        <v>1500</v>
      </c>
      <c r="F762" s="15">
        <v>0.54</v>
      </c>
      <c r="G762" s="47">
        <v>720</v>
      </c>
      <c r="H762" s="55">
        <f>Таблица648[[#This Row],[Коэфициент стоимости]]*Таблица648[[#This Row],[Розничная цена KRW]]</f>
        <v>810</v>
      </c>
      <c r="I762" s="17" t="str">
        <f>IF($H$1="","Введите курс",Таблица648[[#This Row],[Оптовая цена KRW за 1шт]]/$H$1)</f>
        <v>Введите курс</v>
      </c>
      <c r="J762" s="48"/>
      <c r="K762" s="18">
        <f>Таблица648[[#This Row],[Заказ коробок ]]*Таблица648[[#This Row],[Кол-во шт в коробке]]</f>
        <v>0</v>
      </c>
      <c r="L762" s="54">
        <f>Таблица648[[#This Row],[Общее кол-во шт]]*Таблица648[[#This Row],[Оптовая цена KRW за 1шт]]</f>
        <v>0</v>
      </c>
      <c r="M762" s="19" t="str">
        <f>IFERROR(Таблица648[[#This Row],[Общее кол-во шт]]*Таблица648[[#This Row],[Оптовая цена USD за 1шт]],"")</f>
        <v/>
      </c>
      <c r="N762" s="49"/>
    </row>
    <row r="763" spans="1:14" ht="22.5" customHeight="1">
      <c r="A763" s="44" t="s">
        <v>22484</v>
      </c>
      <c r="B763" s="14">
        <v>8806182523533</v>
      </c>
      <c r="C763" s="50" t="s">
        <v>17299</v>
      </c>
      <c r="D763" s="46" t="s">
        <v>17300</v>
      </c>
      <c r="E763" s="16">
        <v>12000</v>
      </c>
      <c r="F763" s="15">
        <v>0.54</v>
      </c>
      <c r="G763" s="47">
        <v>144</v>
      </c>
      <c r="H763" s="55">
        <f>Таблица648[[#This Row],[Коэфициент стоимости]]*Таблица648[[#This Row],[Розничная цена KRW]]</f>
        <v>6480</v>
      </c>
      <c r="I763" s="17" t="str">
        <f>IF($H$1="","Введите курс",Таблица648[[#This Row],[Оптовая цена KRW за 1шт]]/$H$1)</f>
        <v>Введите курс</v>
      </c>
      <c r="J763" s="48"/>
      <c r="K763" s="18">
        <f>Таблица648[[#This Row],[Заказ коробок ]]*Таблица648[[#This Row],[Кол-во шт в коробке]]</f>
        <v>0</v>
      </c>
      <c r="L763" s="54">
        <f>Таблица648[[#This Row],[Общее кол-во шт]]*Таблица648[[#This Row],[Оптовая цена KRW за 1шт]]</f>
        <v>0</v>
      </c>
      <c r="M763" s="19" t="str">
        <f>IFERROR(Таблица648[[#This Row],[Общее кол-во шт]]*Таблица648[[#This Row],[Оптовая цена USD за 1шт]],"")</f>
        <v/>
      </c>
      <c r="N763" s="49"/>
    </row>
    <row r="764" spans="1:14" ht="22.5" customHeight="1">
      <c r="A764" s="44" t="s">
        <v>22485</v>
      </c>
      <c r="B764" s="14">
        <v>8806182526206</v>
      </c>
      <c r="C764" s="50" t="s">
        <v>22486</v>
      </c>
      <c r="D764" s="46" t="s">
        <v>22487</v>
      </c>
      <c r="E764" s="16">
        <v>9000</v>
      </c>
      <c r="F764" s="15">
        <v>0.54</v>
      </c>
      <c r="G764" s="47">
        <v>6</v>
      </c>
      <c r="H764" s="55">
        <f>Таблица648[[#This Row],[Коэфициент стоимости]]*Таблица648[[#This Row],[Розничная цена KRW]]</f>
        <v>4860</v>
      </c>
      <c r="I764" s="17" t="str">
        <f>IF($H$1="","Введите курс",Таблица648[[#This Row],[Оптовая цена KRW за 1шт]]/$H$1)</f>
        <v>Введите курс</v>
      </c>
      <c r="J764" s="48"/>
      <c r="K764" s="18">
        <f>Таблица648[[#This Row],[Заказ коробок ]]*Таблица648[[#This Row],[Кол-во шт в коробке]]</f>
        <v>0</v>
      </c>
      <c r="L764" s="54">
        <f>Таблица648[[#This Row],[Общее кол-во шт]]*Таблица648[[#This Row],[Оптовая цена KRW за 1шт]]</f>
        <v>0</v>
      </c>
      <c r="M764" s="19" t="str">
        <f>IFERROR(Таблица648[[#This Row],[Общее кол-во шт]]*Таблица648[[#This Row],[Оптовая цена USD за 1шт]],"")</f>
        <v/>
      </c>
      <c r="N764" s="49"/>
    </row>
    <row r="765" spans="1:14" ht="22.5" customHeight="1">
      <c r="A765" s="44" t="s">
        <v>22488</v>
      </c>
      <c r="B765" s="14">
        <v>8806182531828</v>
      </c>
      <c r="C765" s="50" t="s">
        <v>22489</v>
      </c>
      <c r="D765" s="46" t="s">
        <v>22490</v>
      </c>
      <c r="E765" s="16">
        <v>6000</v>
      </c>
      <c r="F765" s="15">
        <v>0.54</v>
      </c>
      <c r="G765" s="47">
        <v>6</v>
      </c>
      <c r="H765" s="55">
        <f>Таблица648[[#This Row],[Коэфициент стоимости]]*Таблица648[[#This Row],[Розничная цена KRW]]</f>
        <v>3240</v>
      </c>
      <c r="I765" s="17" t="str">
        <f>IF($H$1="","Введите курс",Таблица648[[#This Row],[Оптовая цена KRW за 1шт]]/$H$1)</f>
        <v>Введите курс</v>
      </c>
      <c r="J765" s="48"/>
      <c r="K765" s="18">
        <f>Таблица648[[#This Row],[Заказ коробок ]]*Таблица648[[#This Row],[Кол-во шт в коробке]]</f>
        <v>0</v>
      </c>
      <c r="L765" s="54">
        <f>Таблица648[[#This Row],[Общее кол-во шт]]*Таблица648[[#This Row],[Оптовая цена KRW за 1шт]]</f>
        <v>0</v>
      </c>
      <c r="M765" s="19" t="str">
        <f>IFERROR(Таблица648[[#This Row],[Общее кол-во шт]]*Таблица648[[#This Row],[Оптовая цена USD за 1шт]],"")</f>
        <v/>
      </c>
      <c r="N765" s="49"/>
    </row>
    <row r="766" spans="1:14" ht="22.5" customHeight="1">
      <c r="A766" s="44" t="s">
        <v>22491</v>
      </c>
      <c r="B766" s="14">
        <v>8806182531835</v>
      </c>
      <c r="C766" s="50" t="s">
        <v>22492</v>
      </c>
      <c r="D766" s="46" t="s">
        <v>22493</v>
      </c>
      <c r="E766" s="16">
        <v>6000</v>
      </c>
      <c r="F766" s="15">
        <v>0.54</v>
      </c>
      <c r="G766" s="47">
        <v>180</v>
      </c>
      <c r="H766" s="55">
        <f>Таблица648[[#This Row],[Коэфициент стоимости]]*Таблица648[[#This Row],[Розничная цена KRW]]</f>
        <v>3240</v>
      </c>
      <c r="I766" s="17" t="str">
        <f>IF($H$1="","Введите курс",Таблица648[[#This Row],[Оптовая цена KRW за 1шт]]/$H$1)</f>
        <v>Введите курс</v>
      </c>
      <c r="J766" s="48"/>
      <c r="K766" s="18">
        <f>Таблица648[[#This Row],[Заказ коробок ]]*Таблица648[[#This Row],[Кол-во шт в коробке]]</f>
        <v>0</v>
      </c>
      <c r="L766" s="54">
        <f>Таблица648[[#This Row],[Общее кол-во шт]]*Таблица648[[#This Row],[Оптовая цена KRW за 1шт]]</f>
        <v>0</v>
      </c>
      <c r="M766" s="19" t="str">
        <f>IFERROR(Таблица648[[#This Row],[Общее кол-во шт]]*Таблица648[[#This Row],[Оптовая цена USD за 1шт]],"")</f>
        <v/>
      </c>
      <c r="N766" s="49"/>
    </row>
    <row r="767" spans="1:14" ht="22.5" customHeight="1">
      <c r="A767" s="44" t="s">
        <v>22494</v>
      </c>
      <c r="B767" s="14">
        <v>8806182531842</v>
      </c>
      <c r="C767" s="50" t="s">
        <v>22495</v>
      </c>
      <c r="D767" s="46" t="s">
        <v>22496</v>
      </c>
      <c r="E767" s="16">
        <v>6000</v>
      </c>
      <c r="F767" s="15">
        <v>0.54</v>
      </c>
      <c r="G767" s="47">
        <v>6</v>
      </c>
      <c r="H767" s="55">
        <f>Таблица648[[#This Row],[Коэфициент стоимости]]*Таблица648[[#This Row],[Розничная цена KRW]]</f>
        <v>3240</v>
      </c>
      <c r="I767" s="17" t="str">
        <f>IF($H$1="","Введите курс",Таблица648[[#This Row],[Оптовая цена KRW за 1шт]]/$H$1)</f>
        <v>Введите курс</v>
      </c>
      <c r="J767" s="48"/>
      <c r="K767" s="18">
        <f>Таблица648[[#This Row],[Заказ коробок ]]*Таблица648[[#This Row],[Кол-во шт в коробке]]</f>
        <v>0</v>
      </c>
      <c r="L767" s="54">
        <f>Таблица648[[#This Row],[Общее кол-во шт]]*Таблица648[[#This Row],[Оптовая цена KRW за 1шт]]</f>
        <v>0</v>
      </c>
      <c r="M767" s="19" t="str">
        <f>IFERROR(Таблица648[[#This Row],[Общее кол-во шт]]*Таблица648[[#This Row],[Оптовая цена USD за 1шт]],"")</f>
        <v/>
      </c>
      <c r="N767" s="49"/>
    </row>
    <row r="768" spans="1:14" ht="22.5" customHeight="1">
      <c r="A768" s="44" t="s">
        <v>22497</v>
      </c>
      <c r="B768" s="14">
        <v>8806182531859</v>
      </c>
      <c r="C768" s="50" t="s">
        <v>22498</v>
      </c>
      <c r="D768" s="46" t="s">
        <v>22499</v>
      </c>
      <c r="E768" s="16">
        <v>6000</v>
      </c>
      <c r="F768" s="15">
        <v>0.54</v>
      </c>
      <c r="G768" s="47">
        <v>180</v>
      </c>
      <c r="H768" s="55">
        <f>Таблица648[[#This Row],[Коэфициент стоимости]]*Таблица648[[#This Row],[Розничная цена KRW]]</f>
        <v>3240</v>
      </c>
      <c r="I768" s="17" t="str">
        <f>IF($H$1="","Введите курс",Таблица648[[#This Row],[Оптовая цена KRW за 1шт]]/$H$1)</f>
        <v>Введите курс</v>
      </c>
      <c r="J768" s="48"/>
      <c r="K768" s="18">
        <f>Таблица648[[#This Row],[Заказ коробок ]]*Таблица648[[#This Row],[Кол-во шт в коробке]]</f>
        <v>0</v>
      </c>
      <c r="L768" s="54">
        <f>Таблица648[[#This Row],[Общее кол-во шт]]*Таблица648[[#This Row],[Оптовая цена KRW за 1шт]]</f>
        <v>0</v>
      </c>
      <c r="M768" s="19" t="str">
        <f>IFERROR(Таблица648[[#This Row],[Общее кол-во шт]]*Таблица648[[#This Row],[Оптовая цена USD за 1шт]],"")</f>
        <v/>
      </c>
      <c r="N768" s="49"/>
    </row>
    <row r="769" spans="1:14" ht="22.5" customHeight="1">
      <c r="A769" s="44" t="s">
        <v>22500</v>
      </c>
      <c r="B769" s="14">
        <v>8806182532412</v>
      </c>
      <c r="C769" s="50" t="s">
        <v>22501</v>
      </c>
      <c r="D769" s="46" t="s">
        <v>22502</v>
      </c>
      <c r="E769" s="16">
        <v>6000</v>
      </c>
      <c r="F769" s="15">
        <v>0.54</v>
      </c>
      <c r="G769" s="47">
        <v>6</v>
      </c>
      <c r="H769" s="55">
        <f>Таблица648[[#This Row],[Коэфициент стоимости]]*Таблица648[[#This Row],[Розничная цена KRW]]</f>
        <v>3240</v>
      </c>
      <c r="I769" s="17" t="str">
        <f>IF($H$1="","Введите курс",Таблица648[[#This Row],[Оптовая цена KRW за 1шт]]/$H$1)</f>
        <v>Введите курс</v>
      </c>
      <c r="J769" s="48"/>
      <c r="K769" s="18">
        <f>Таблица648[[#This Row],[Заказ коробок ]]*Таблица648[[#This Row],[Кол-во шт в коробке]]</f>
        <v>0</v>
      </c>
      <c r="L769" s="54">
        <f>Таблица648[[#This Row],[Общее кол-во шт]]*Таблица648[[#This Row],[Оптовая цена KRW за 1шт]]</f>
        <v>0</v>
      </c>
      <c r="M769" s="19" t="str">
        <f>IFERROR(Таблица648[[#This Row],[Общее кол-во шт]]*Таблица648[[#This Row],[Оптовая цена USD за 1шт]],"")</f>
        <v/>
      </c>
      <c r="N769" s="49"/>
    </row>
    <row r="770" spans="1:14" ht="22.5" customHeight="1">
      <c r="A770" s="44" t="s">
        <v>22503</v>
      </c>
      <c r="B770" s="14">
        <v>8806182533587</v>
      </c>
      <c r="C770" s="50" t="s">
        <v>22504</v>
      </c>
      <c r="D770" s="46" t="s">
        <v>22505</v>
      </c>
      <c r="E770" s="16">
        <v>23000</v>
      </c>
      <c r="F770" s="15">
        <v>0.54</v>
      </c>
      <c r="G770" s="47">
        <v>6</v>
      </c>
      <c r="H770" s="55">
        <f>Таблица648[[#This Row],[Коэфициент стоимости]]*Таблица648[[#This Row],[Розничная цена KRW]]</f>
        <v>12420</v>
      </c>
      <c r="I770" s="17" t="str">
        <f>IF($H$1="","Введите курс",Таблица648[[#This Row],[Оптовая цена KRW за 1шт]]/$H$1)</f>
        <v>Введите курс</v>
      </c>
      <c r="J770" s="48"/>
      <c r="K770" s="18">
        <f>Таблица648[[#This Row],[Заказ коробок ]]*Таблица648[[#This Row],[Кол-во шт в коробке]]</f>
        <v>0</v>
      </c>
      <c r="L770" s="54">
        <f>Таблица648[[#This Row],[Общее кол-во шт]]*Таблица648[[#This Row],[Оптовая цена KRW за 1шт]]</f>
        <v>0</v>
      </c>
      <c r="M770" s="19" t="str">
        <f>IFERROR(Таблица648[[#This Row],[Общее кол-во шт]]*Таблица648[[#This Row],[Оптовая цена USD за 1шт]],"")</f>
        <v/>
      </c>
      <c r="N770" s="49"/>
    </row>
    <row r="771" spans="1:14" ht="22.5" customHeight="1">
      <c r="A771" s="44" t="s">
        <v>22506</v>
      </c>
      <c r="B771" s="14">
        <v>8806182543678</v>
      </c>
      <c r="C771" s="50" t="s">
        <v>22507</v>
      </c>
      <c r="D771" s="46" t="s">
        <v>22508</v>
      </c>
      <c r="E771" s="16">
        <v>6000</v>
      </c>
      <c r="F771" s="15">
        <v>0.54</v>
      </c>
      <c r="G771" s="47">
        <v>270</v>
      </c>
      <c r="H771" s="55">
        <f>Таблица648[[#This Row],[Коэфициент стоимости]]*Таблица648[[#This Row],[Розничная цена KRW]]</f>
        <v>3240</v>
      </c>
      <c r="I771" s="17" t="str">
        <f>IF($H$1="","Введите курс",Таблица648[[#This Row],[Оптовая цена KRW за 1шт]]/$H$1)</f>
        <v>Введите курс</v>
      </c>
      <c r="J771" s="48"/>
      <c r="K771" s="18">
        <f>Таблица648[[#This Row],[Заказ коробок ]]*Таблица648[[#This Row],[Кол-во шт в коробке]]</f>
        <v>0</v>
      </c>
      <c r="L771" s="54">
        <f>Таблица648[[#This Row],[Общее кол-во шт]]*Таблица648[[#This Row],[Оптовая цена KRW за 1шт]]</f>
        <v>0</v>
      </c>
      <c r="M771" s="19" t="str">
        <f>IFERROR(Таблица648[[#This Row],[Общее кол-во шт]]*Таблица648[[#This Row],[Оптовая цена USD за 1шт]],"")</f>
        <v/>
      </c>
      <c r="N771" s="49"/>
    </row>
    <row r="772" spans="1:14" ht="22.5" customHeight="1">
      <c r="A772" s="44" t="s">
        <v>22509</v>
      </c>
      <c r="B772" s="14">
        <v>8806182543692</v>
      </c>
      <c r="C772" s="50" t="s">
        <v>22510</v>
      </c>
      <c r="D772" s="46" t="s">
        <v>22511</v>
      </c>
      <c r="E772" s="16">
        <v>6000</v>
      </c>
      <c r="F772" s="15">
        <v>0.54</v>
      </c>
      <c r="G772" s="47">
        <v>270</v>
      </c>
      <c r="H772" s="55">
        <f>Таблица648[[#This Row],[Коэфициент стоимости]]*Таблица648[[#This Row],[Розничная цена KRW]]</f>
        <v>3240</v>
      </c>
      <c r="I772" s="17" t="str">
        <f>IF($H$1="","Введите курс",Таблица648[[#This Row],[Оптовая цена KRW за 1шт]]/$H$1)</f>
        <v>Введите курс</v>
      </c>
      <c r="J772" s="48"/>
      <c r="K772" s="18">
        <f>Таблица648[[#This Row],[Заказ коробок ]]*Таблица648[[#This Row],[Кол-во шт в коробке]]</f>
        <v>0</v>
      </c>
      <c r="L772" s="54">
        <f>Таблица648[[#This Row],[Общее кол-во шт]]*Таблица648[[#This Row],[Оптовая цена KRW за 1шт]]</f>
        <v>0</v>
      </c>
      <c r="M772" s="19" t="str">
        <f>IFERROR(Таблица648[[#This Row],[Общее кол-во шт]]*Таблица648[[#This Row],[Оптовая цена USD за 1шт]],"")</f>
        <v/>
      </c>
      <c r="N772" s="49"/>
    </row>
    <row r="773" spans="1:14" ht="22.5" customHeight="1">
      <c r="A773" s="44" t="s">
        <v>22512</v>
      </c>
      <c r="B773" s="14">
        <v>8806182543708</v>
      </c>
      <c r="C773" s="50" t="s">
        <v>22513</v>
      </c>
      <c r="D773" s="46" t="s">
        <v>22514</v>
      </c>
      <c r="E773" s="16">
        <v>6000</v>
      </c>
      <c r="F773" s="15">
        <v>0.54</v>
      </c>
      <c r="G773" s="47">
        <v>270</v>
      </c>
      <c r="H773" s="55">
        <f>Таблица648[[#This Row],[Коэфициент стоимости]]*Таблица648[[#This Row],[Розничная цена KRW]]</f>
        <v>3240</v>
      </c>
      <c r="I773" s="17" t="str">
        <f>IF($H$1="","Введите курс",Таблица648[[#This Row],[Оптовая цена KRW за 1шт]]/$H$1)</f>
        <v>Введите курс</v>
      </c>
      <c r="J773" s="48"/>
      <c r="K773" s="18">
        <f>Таблица648[[#This Row],[Заказ коробок ]]*Таблица648[[#This Row],[Кол-во шт в коробке]]</f>
        <v>0</v>
      </c>
      <c r="L773" s="54">
        <f>Таблица648[[#This Row],[Общее кол-во шт]]*Таблица648[[#This Row],[Оптовая цена KRW за 1шт]]</f>
        <v>0</v>
      </c>
      <c r="M773" s="19" t="str">
        <f>IFERROR(Таблица648[[#This Row],[Общее кол-во шт]]*Таблица648[[#This Row],[Оптовая цена USD за 1шт]],"")</f>
        <v/>
      </c>
      <c r="N773" s="49"/>
    </row>
    <row r="774" spans="1:14" ht="22.5" customHeight="1">
      <c r="A774" s="44" t="s">
        <v>22515</v>
      </c>
      <c r="B774" s="14">
        <v>8806182543715</v>
      </c>
      <c r="C774" s="50" t="s">
        <v>22516</v>
      </c>
      <c r="D774" s="46" t="s">
        <v>22517</v>
      </c>
      <c r="E774" s="16">
        <v>6000</v>
      </c>
      <c r="F774" s="15">
        <v>0.54</v>
      </c>
      <c r="G774" s="47">
        <v>270</v>
      </c>
      <c r="H774" s="55">
        <f>Таблица648[[#This Row],[Коэфициент стоимости]]*Таблица648[[#This Row],[Розничная цена KRW]]</f>
        <v>3240</v>
      </c>
      <c r="I774" s="17" t="str">
        <f>IF($H$1="","Введите курс",Таблица648[[#This Row],[Оптовая цена KRW за 1шт]]/$H$1)</f>
        <v>Введите курс</v>
      </c>
      <c r="J774" s="48"/>
      <c r="K774" s="18">
        <f>Таблица648[[#This Row],[Заказ коробок ]]*Таблица648[[#This Row],[Кол-во шт в коробке]]</f>
        <v>0</v>
      </c>
      <c r="L774" s="54">
        <f>Таблица648[[#This Row],[Общее кол-во шт]]*Таблица648[[#This Row],[Оптовая цена KRW за 1шт]]</f>
        <v>0</v>
      </c>
      <c r="M774" s="19" t="str">
        <f>IFERROR(Таблица648[[#This Row],[Общее кол-во шт]]*Таблица648[[#This Row],[Оптовая цена USD за 1шт]],"")</f>
        <v/>
      </c>
      <c r="N774" s="49"/>
    </row>
    <row r="775" spans="1:14" ht="22.5" customHeight="1">
      <c r="A775" s="44" t="s">
        <v>22518</v>
      </c>
      <c r="B775" s="14">
        <v>8806182543722</v>
      </c>
      <c r="C775" s="50" t="s">
        <v>22519</v>
      </c>
      <c r="D775" s="46" t="s">
        <v>22520</v>
      </c>
      <c r="E775" s="16">
        <v>6000</v>
      </c>
      <c r="F775" s="15">
        <v>0.54</v>
      </c>
      <c r="G775" s="47">
        <v>270</v>
      </c>
      <c r="H775" s="55">
        <f>Таблица648[[#This Row],[Коэфициент стоимости]]*Таблица648[[#This Row],[Розничная цена KRW]]</f>
        <v>3240</v>
      </c>
      <c r="I775" s="17" t="str">
        <f>IF($H$1="","Введите курс",Таблица648[[#This Row],[Оптовая цена KRW за 1шт]]/$H$1)</f>
        <v>Введите курс</v>
      </c>
      <c r="J775" s="48"/>
      <c r="K775" s="18">
        <f>Таблица648[[#This Row],[Заказ коробок ]]*Таблица648[[#This Row],[Кол-во шт в коробке]]</f>
        <v>0</v>
      </c>
      <c r="L775" s="54">
        <f>Таблица648[[#This Row],[Общее кол-во шт]]*Таблица648[[#This Row],[Оптовая цена KRW за 1шт]]</f>
        <v>0</v>
      </c>
      <c r="M775" s="19" t="str">
        <f>IFERROR(Таблица648[[#This Row],[Общее кол-во шт]]*Таблица648[[#This Row],[Оптовая цена USD за 1шт]],"")</f>
        <v/>
      </c>
      <c r="N775" s="49"/>
    </row>
    <row r="776" spans="1:14" ht="22.5" customHeight="1">
      <c r="A776" s="44" t="s">
        <v>22521</v>
      </c>
      <c r="B776" s="14">
        <v>8806182543869</v>
      </c>
      <c r="C776" s="50" t="s">
        <v>22522</v>
      </c>
      <c r="D776" s="46" t="s">
        <v>22523</v>
      </c>
      <c r="E776" s="16">
        <v>6000</v>
      </c>
      <c r="F776" s="15">
        <v>0.54</v>
      </c>
      <c r="G776" s="47">
        <v>6</v>
      </c>
      <c r="H776" s="55">
        <f>Таблица648[[#This Row],[Коэфициент стоимости]]*Таблица648[[#This Row],[Розничная цена KRW]]</f>
        <v>3240</v>
      </c>
      <c r="I776" s="17" t="str">
        <f>IF($H$1="","Введите курс",Таблица648[[#This Row],[Оптовая цена KRW за 1шт]]/$H$1)</f>
        <v>Введите курс</v>
      </c>
      <c r="J776" s="48"/>
      <c r="K776" s="18">
        <f>Таблица648[[#This Row],[Заказ коробок ]]*Таблица648[[#This Row],[Кол-во шт в коробке]]</f>
        <v>0</v>
      </c>
      <c r="L776" s="54">
        <f>Таблица648[[#This Row],[Общее кол-во шт]]*Таблица648[[#This Row],[Оптовая цена KRW за 1шт]]</f>
        <v>0</v>
      </c>
      <c r="M776" s="19" t="str">
        <f>IFERROR(Таблица648[[#This Row],[Общее кол-во шт]]*Таблица648[[#This Row],[Оптовая цена USD за 1шт]],"")</f>
        <v/>
      </c>
      <c r="N776" s="49"/>
    </row>
    <row r="777" spans="1:14" ht="22.5" customHeight="1">
      <c r="A777" s="44" t="s">
        <v>22524</v>
      </c>
      <c r="B777" s="14">
        <v>8806182543876</v>
      </c>
      <c r="C777" s="50" t="s">
        <v>22525</v>
      </c>
      <c r="D777" s="46" t="s">
        <v>22526</v>
      </c>
      <c r="E777" s="16">
        <v>6000</v>
      </c>
      <c r="F777" s="15">
        <v>0.54</v>
      </c>
      <c r="G777" s="47">
        <v>6</v>
      </c>
      <c r="H777" s="55">
        <f>Таблица648[[#This Row],[Коэфициент стоимости]]*Таблица648[[#This Row],[Розничная цена KRW]]</f>
        <v>3240</v>
      </c>
      <c r="I777" s="17" t="str">
        <f>IF($H$1="","Введите курс",Таблица648[[#This Row],[Оптовая цена KRW за 1шт]]/$H$1)</f>
        <v>Введите курс</v>
      </c>
      <c r="J777" s="48"/>
      <c r="K777" s="18">
        <f>Таблица648[[#This Row],[Заказ коробок ]]*Таблица648[[#This Row],[Кол-во шт в коробке]]</f>
        <v>0</v>
      </c>
      <c r="L777" s="54">
        <f>Таблица648[[#This Row],[Общее кол-во шт]]*Таблица648[[#This Row],[Оптовая цена KRW за 1шт]]</f>
        <v>0</v>
      </c>
      <c r="M777" s="19" t="str">
        <f>IFERROR(Таблица648[[#This Row],[Общее кол-во шт]]*Таблица648[[#This Row],[Оптовая цена USD за 1шт]],"")</f>
        <v/>
      </c>
      <c r="N777" s="49"/>
    </row>
    <row r="778" spans="1:14" ht="22.5" customHeight="1">
      <c r="A778" s="44" t="s">
        <v>22527</v>
      </c>
      <c r="B778" s="14">
        <v>8806182543883</v>
      </c>
      <c r="C778" s="50" t="s">
        <v>22528</v>
      </c>
      <c r="D778" s="46" t="s">
        <v>22529</v>
      </c>
      <c r="E778" s="16">
        <v>6000</v>
      </c>
      <c r="F778" s="15">
        <v>0.54</v>
      </c>
      <c r="G778" s="47">
        <v>6</v>
      </c>
      <c r="H778" s="55">
        <f>Таблица648[[#This Row],[Коэфициент стоимости]]*Таблица648[[#This Row],[Розничная цена KRW]]</f>
        <v>3240</v>
      </c>
      <c r="I778" s="17" t="str">
        <f>IF($H$1="","Введите курс",Таблица648[[#This Row],[Оптовая цена KRW за 1шт]]/$H$1)</f>
        <v>Введите курс</v>
      </c>
      <c r="J778" s="48"/>
      <c r="K778" s="18">
        <f>Таблица648[[#This Row],[Заказ коробок ]]*Таблица648[[#This Row],[Кол-во шт в коробке]]</f>
        <v>0</v>
      </c>
      <c r="L778" s="54">
        <f>Таблица648[[#This Row],[Общее кол-во шт]]*Таблица648[[#This Row],[Оптовая цена KRW за 1шт]]</f>
        <v>0</v>
      </c>
      <c r="M778" s="19" t="str">
        <f>IFERROR(Таблица648[[#This Row],[Общее кол-во шт]]*Таблица648[[#This Row],[Оптовая цена USD за 1шт]],"")</f>
        <v/>
      </c>
      <c r="N778" s="49"/>
    </row>
    <row r="779" spans="1:14" ht="22.5" customHeight="1">
      <c r="A779" s="44" t="s">
        <v>22530</v>
      </c>
      <c r="B779" s="14">
        <v>8806182543890</v>
      </c>
      <c r="C779" s="50" t="s">
        <v>22531</v>
      </c>
      <c r="D779" s="46" t="s">
        <v>22532</v>
      </c>
      <c r="E779" s="16">
        <v>6000</v>
      </c>
      <c r="F779" s="15">
        <v>0.54</v>
      </c>
      <c r="G779" s="47">
        <v>6</v>
      </c>
      <c r="H779" s="55">
        <f>Таблица648[[#This Row],[Коэфициент стоимости]]*Таблица648[[#This Row],[Розничная цена KRW]]</f>
        <v>3240</v>
      </c>
      <c r="I779" s="17" t="str">
        <f>IF($H$1="","Введите курс",Таблица648[[#This Row],[Оптовая цена KRW за 1шт]]/$H$1)</f>
        <v>Введите курс</v>
      </c>
      <c r="J779" s="48"/>
      <c r="K779" s="18">
        <f>Таблица648[[#This Row],[Заказ коробок ]]*Таблица648[[#This Row],[Кол-во шт в коробке]]</f>
        <v>0</v>
      </c>
      <c r="L779" s="54">
        <f>Таблица648[[#This Row],[Общее кол-во шт]]*Таблица648[[#This Row],[Оптовая цена KRW за 1шт]]</f>
        <v>0</v>
      </c>
      <c r="M779" s="19" t="str">
        <f>IFERROR(Таблица648[[#This Row],[Общее кол-во шт]]*Таблица648[[#This Row],[Оптовая цена USD за 1шт]],"")</f>
        <v/>
      </c>
      <c r="N779" s="49"/>
    </row>
    <row r="780" spans="1:14" ht="22.5" customHeight="1">
      <c r="A780" s="44" t="s">
        <v>22533</v>
      </c>
      <c r="B780" s="14">
        <v>8806182544873</v>
      </c>
      <c r="C780" s="50" t="s">
        <v>17301</v>
      </c>
      <c r="D780" s="46" t="s">
        <v>17302</v>
      </c>
      <c r="E780" s="16">
        <v>3800</v>
      </c>
      <c r="F780" s="15">
        <v>0.54</v>
      </c>
      <c r="G780" s="47">
        <v>480</v>
      </c>
      <c r="H780" s="55">
        <f>Таблица648[[#This Row],[Коэфициент стоимости]]*Таблица648[[#This Row],[Розничная цена KRW]]</f>
        <v>2052</v>
      </c>
      <c r="I780" s="17" t="str">
        <f>IF($H$1="","Введите курс",Таблица648[[#This Row],[Оптовая цена KRW за 1шт]]/$H$1)</f>
        <v>Введите курс</v>
      </c>
      <c r="J780" s="48"/>
      <c r="K780" s="18">
        <f>Таблица648[[#This Row],[Заказ коробок ]]*Таблица648[[#This Row],[Кол-во шт в коробке]]</f>
        <v>0</v>
      </c>
      <c r="L780" s="54">
        <f>Таблица648[[#This Row],[Общее кол-во шт]]*Таблица648[[#This Row],[Оптовая цена KRW за 1шт]]</f>
        <v>0</v>
      </c>
      <c r="M780" s="19" t="str">
        <f>IFERROR(Таблица648[[#This Row],[Общее кол-во шт]]*Таблица648[[#This Row],[Оптовая цена USD за 1шт]],"")</f>
        <v/>
      </c>
      <c r="N780" s="49"/>
    </row>
    <row r="781" spans="1:14" ht="22.5" customHeight="1">
      <c r="A781" s="44" t="s">
        <v>22534</v>
      </c>
      <c r="B781" s="14">
        <v>8806182544880</v>
      </c>
      <c r="C781" s="50" t="s">
        <v>17303</v>
      </c>
      <c r="D781" s="46" t="s">
        <v>17304</v>
      </c>
      <c r="E781" s="16">
        <v>3800</v>
      </c>
      <c r="F781" s="15">
        <v>0.54</v>
      </c>
      <c r="G781" s="47">
        <v>480</v>
      </c>
      <c r="H781" s="55">
        <f>Таблица648[[#This Row],[Коэфициент стоимости]]*Таблица648[[#This Row],[Розничная цена KRW]]</f>
        <v>2052</v>
      </c>
      <c r="I781" s="17" t="str">
        <f>IF($H$1="","Введите курс",Таблица648[[#This Row],[Оптовая цена KRW за 1шт]]/$H$1)</f>
        <v>Введите курс</v>
      </c>
      <c r="J781" s="48"/>
      <c r="K781" s="18">
        <f>Таблица648[[#This Row],[Заказ коробок ]]*Таблица648[[#This Row],[Кол-во шт в коробке]]</f>
        <v>0</v>
      </c>
      <c r="L781" s="54">
        <f>Таблица648[[#This Row],[Общее кол-во шт]]*Таблица648[[#This Row],[Оптовая цена KRW за 1шт]]</f>
        <v>0</v>
      </c>
      <c r="M781" s="19" t="str">
        <f>IFERROR(Таблица648[[#This Row],[Общее кол-во шт]]*Таблица648[[#This Row],[Оптовая цена USD за 1шт]],"")</f>
        <v/>
      </c>
      <c r="N781" s="49"/>
    </row>
    <row r="782" spans="1:14" ht="22.5" customHeight="1">
      <c r="A782" s="44" t="s">
        <v>22535</v>
      </c>
      <c r="B782" s="14">
        <v>8806182544897</v>
      </c>
      <c r="C782" s="50" t="s">
        <v>17305</v>
      </c>
      <c r="D782" s="46" t="s">
        <v>17306</v>
      </c>
      <c r="E782" s="16">
        <v>3800</v>
      </c>
      <c r="F782" s="15">
        <v>0.54</v>
      </c>
      <c r="G782" s="47">
        <v>480</v>
      </c>
      <c r="H782" s="55">
        <f>Таблица648[[#This Row],[Коэфициент стоимости]]*Таблица648[[#This Row],[Розничная цена KRW]]</f>
        <v>2052</v>
      </c>
      <c r="I782" s="17" t="str">
        <f>IF($H$1="","Введите курс",Таблица648[[#This Row],[Оптовая цена KRW за 1шт]]/$H$1)</f>
        <v>Введите курс</v>
      </c>
      <c r="J782" s="48"/>
      <c r="K782" s="18">
        <f>Таблица648[[#This Row],[Заказ коробок ]]*Таблица648[[#This Row],[Кол-во шт в коробке]]</f>
        <v>0</v>
      </c>
      <c r="L782" s="54">
        <f>Таблица648[[#This Row],[Общее кол-во шт]]*Таблица648[[#This Row],[Оптовая цена KRW за 1шт]]</f>
        <v>0</v>
      </c>
      <c r="M782" s="19" t="str">
        <f>IFERROR(Таблица648[[#This Row],[Общее кол-во шт]]*Таблица648[[#This Row],[Оптовая цена USD за 1шт]],"")</f>
        <v/>
      </c>
      <c r="N782" s="49"/>
    </row>
    <row r="783" spans="1:14" ht="22.5" customHeight="1">
      <c r="A783" s="44" t="s">
        <v>22536</v>
      </c>
      <c r="B783" s="14">
        <v>8806182544903</v>
      </c>
      <c r="C783" s="50" t="s">
        <v>17307</v>
      </c>
      <c r="D783" s="46" t="s">
        <v>17308</v>
      </c>
      <c r="E783" s="16">
        <v>3800</v>
      </c>
      <c r="F783" s="15">
        <v>0.54</v>
      </c>
      <c r="G783" s="47">
        <v>480</v>
      </c>
      <c r="H783" s="55">
        <f>Таблица648[[#This Row],[Коэфициент стоимости]]*Таблица648[[#This Row],[Розничная цена KRW]]</f>
        <v>2052</v>
      </c>
      <c r="I783" s="17" t="str">
        <f>IF($H$1="","Введите курс",Таблица648[[#This Row],[Оптовая цена KRW за 1шт]]/$H$1)</f>
        <v>Введите курс</v>
      </c>
      <c r="J783" s="48"/>
      <c r="K783" s="18">
        <f>Таблица648[[#This Row],[Заказ коробок ]]*Таблица648[[#This Row],[Кол-во шт в коробке]]</f>
        <v>0</v>
      </c>
      <c r="L783" s="54">
        <f>Таблица648[[#This Row],[Общее кол-во шт]]*Таблица648[[#This Row],[Оптовая цена KRW за 1шт]]</f>
        <v>0</v>
      </c>
      <c r="M783" s="19" t="str">
        <f>IFERROR(Таблица648[[#This Row],[Общее кол-во шт]]*Таблица648[[#This Row],[Оптовая цена USD за 1шт]],"")</f>
        <v/>
      </c>
      <c r="N783" s="49"/>
    </row>
    <row r="784" spans="1:14" ht="22.5" customHeight="1">
      <c r="A784" s="44" t="s">
        <v>22537</v>
      </c>
      <c r="B784" s="14">
        <v>8806182547249</v>
      </c>
      <c r="C784" s="50" t="s">
        <v>17309</v>
      </c>
      <c r="D784" s="46" t="s">
        <v>17310</v>
      </c>
      <c r="E784" s="16">
        <v>3800</v>
      </c>
      <c r="F784" s="15">
        <v>0.54</v>
      </c>
      <c r="G784" s="47">
        <v>480</v>
      </c>
      <c r="H784" s="55">
        <f>Таблица648[[#This Row],[Коэфициент стоимости]]*Таблица648[[#This Row],[Розничная цена KRW]]</f>
        <v>2052</v>
      </c>
      <c r="I784" s="17" t="str">
        <f>IF($H$1="","Введите курс",Таблица648[[#This Row],[Оптовая цена KRW за 1шт]]/$H$1)</f>
        <v>Введите курс</v>
      </c>
      <c r="J784" s="48"/>
      <c r="K784" s="18">
        <f>Таблица648[[#This Row],[Заказ коробок ]]*Таблица648[[#This Row],[Кол-во шт в коробке]]</f>
        <v>0</v>
      </c>
      <c r="L784" s="54">
        <f>Таблица648[[#This Row],[Общее кол-во шт]]*Таблица648[[#This Row],[Оптовая цена KRW за 1шт]]</f>
        <v>0</v>
      </c>
      <c r="M784" s="19" t="str">
        <f>IFERROR(Таблица648[[#This Row],[Общее кол-во шт]]*Таблица648[[#This Row],[Оптовая цена USD за 1шт]],"")</f>
        <v/>
      </c>
      <c r="N784" s="49"/>
    </row>
    <row r="785" spans="1:14" ht="22.5" customHeight="1">
      <c r="A785" s="44" t="s">
        <v>22538</v>
      </c>
      <c r="B785" s="14">
        <v>8806182548871</v>
      </c>
      <c r="C785" s="50" t="s">
        <v>17311</v>
      </c>
      <c r="D785" s="46" t="s">
        <v>17312</v>
      </c>
      <c r="E785" s="16">
        <v>8800</v>
      </c>
      <c r="F785" s="15">
        <v>0.54</v>
      </c>
      <c r="G785" s="47">
        <v>180</v>
      </c>
      <c r="H785" s="55">
        <f>Таблица648[[#This Row],[Коэфициент стоимости]]*Таблица648[[#This Row],[Розничная цена KRW]]</f>
        <v>4752</v>
      </c>
      <c r="I785" s="17" t="str">
        <f>IF($H$1="","Введите курс",Таблица648[[#This Row],[Оптовая цена KRW за 1шт]]/$H$1)</f>
        <v>Введите курс</v>
      </c>
      <c r="J785" s="48"/>
      <c r="K785" s="18">
        <f>Таблица648[[#This Row],[Заказ коробок ]]*Таблица648[[#This Row],[Кол-во шт в коробке]]</f>
        <v>0</v>
      </c>
      <c r="L785" s="54">
        <f>Таблица648[[#This Row],[Общее кол-во шт]]*Таблица648[[#This Row],[Оптовая цена KRW за 1шт]]</f>
        <v>0</v>
      </c>
      <c r="M785" s="19" t="str">
        <f>IFERROR(Таблица648[[#This Row],[Общее кол-во шт]]*Таблица648[[#This Row],[Оптовая цена USD за 1шт]],"")</f>
        <v/>
      </c>
      <c r="N785" s="49"/>
    </row>
    <row r="786" spans="1:14" ht="22.5" customHeight="1">
      <c r="A786" s="44" t="s">
        <v>22539</v>
      </c>
      <c r="B786" s="14">
        <v>8806182548888</v>
      </c>
      <c r="C786" s="50" t="s">
        <v>17313</v>
      </c>
      <c r="D786" s="46" t="s">
        <v>17314</v>
      </c>
      <c r="E786" s="16">
        <v>8800</v>
      </c>
      <c r="F786" s="15">
        <v>0.54</v>
      </c>
      <c r="G786" s="47">
        <v>180</v>
      </c>
      <c r="H786" s="55">
        <f>Таблица648[[#This Row],[Коэфициент стоимости]]*Таблица648[[#This Row],[Розничная цена KRW]]</f>
        <v>4752</v>
      </c>
      <c r="I786" s="17" t="str">
        <f>IF($H$1="","Введите курс",Таблица648[[#This Row],[Оптовая цена KRW за 1шт]]/$H$1)</f>
        <v>Введите курс</v>
      </c>
      <c r="J786" s="48"/>
      <c r="K786" s="18">
        <f>Таблица648[[#This Row],[Заказ коробок ]]*Таблица648[[#This Row],[Кол-во шт в коробке]]</f>
        <v>0</v>
      </c>
      <c r="L786" s="54">
        <f>Таблица648[[#This Row],[Общее кол-во шт]]*Таблица648[[#This Row],[Оптовая цена KRW за 1шт]]</f>
        <v>0</v>
      </c>
      <c r="M786" s="19" t="str">
        <f>IFERROR(Таблица648[[#This Row],[Общее кол-во шт]]*Таблица648[[#This Row],[Оптовая цена USD за 1шт]],"")</f>
        <v/>
      </c>
      <c r="N786" s="49"/>
    </row>
    <row r="787" spans="1:14" ht="22.5" customHeight="1">
      <c r="A787" s="44" t="s">
        <v>22540</v>
      </c>
      <c r="B787" s="14">
        <v>8806182548895</v>
      </c>
      <c r="C787" s="50" t="s">
        <v>17315</v>
      </c>
      <c r="D787" s="46" t="s">
        <v>17316</v>
      </c>
      <c r="E787" s="16">
        <v>8800</v>
      </c>
      <c r="F787" s="15">
        <v>0.54</v>
      </c>
      <c r="G787" s="47">
        <v>180</v>
      </c>
      <c r="H787" s="55">
        <f>Таблица648[[#This Row],[Коэфициент стоимости]]*Таблица648[[#This Row],[Розничная цена KRW]]</f>
        <v>4752</v>
      </c>
      <c r="I787" s="17" t="str">
        <f>IF($H$1="","Введите курс",Таблица648[[#This Row],[Оптовая цена KRW за 1шт]]/$H$1)</f>
        <v>Введите курс</v>
      </c>
      <c r="J787" s="48"/>
      <c r="K787" s="18">
        <f>Таблица648[[#This Row],[Заказ коробок ]]*Таблица648[[#This Row],[Кол-во шт в коробке]]</f>
        <v>0</v>
      </c>
      <c r="L787" s="54">
        <f>Таблица648[[#This Row],[Общее кол-во шт]]*Таблица648[[#This Row],[Оптовая цена KRW за 1шт]]</f>
        <v>0</v>
      </c>
      <c r="M787" s="19" t="str">
        <f>IFERROR(Таблица648[[#This Row],[Общее кол-во шт]]*Таблица648[[#This Row],[Оптовая цена USD за 1шт]],"")</f>
        <v/>
      </c>
      <c r="N787" s="49"/>
    </row>
    <row r="788" spans="1:14" ht="22.5" customHeight="1">
      <c r="A788" s="44" t="s">
        <v>22541</v>
      </c>
      <c r="B788" s="14">
        <v>8806182548901</v>
      </c>
      <c r="C788" s="50" t="s">
        <v>17317</v>
      </c>
      <c r="D788" s="46" t="s">
        <v>17318</v>
      </c>
      <c r="E788" s="16">
        <v>8800</v>
      </c>
      <c r="F788" s="15">
        <v>0.54</v>
      </c>
      <c r="G788" s="47">
        <v>180</v>
      </c>
      <c r="H788" s="55">
        <f>Таблица648[[#This Row],[Коэфициент стоимости]]*Таблица648[[#This Row],[Розничная цена KRW]]</f>
        <v>4752</v>
      </c>
      <c r="I788" s="17" t="str">
        <f>IF($H$1="","Введите курс",Таблица648[[#This Row],[Оптовая цена KRW за 1шт]]/$H$1)</f>
        <v>Введите курс</v>
      </c>
      <c r="J788" s="48"/>
      <c r="K788" s="18">
        <f>Таблица648[[#This Row],[Заказ коробок ]]*Таблица648[[#This Row],[Кол-во шт в коробке]]</f>
        <v>0</v>
      </c>
      <c r="L788" s="54">
        <f>Таблица648[[#This Row],[Общее кол-во шт]]*Таблица648[[#This Row],[Оптовая цена KRW за 1шт]]</f>
        <v>0</v>
      </c>
      <c r="M788" s="19" t="str">
        <f>IFERROR(Таблица648[[#This Row],[Общее кол-во шт]]*Таблица648[[#This Row],[Оптовая цена USD за 1шт]],"")</f>
        <v/>
      </c>
      <c r="N788" s="49"/>
    </row>
    <row r="789" spans="1:14" ht="22.5" customHeight="1">
      <c r="A789" s="44" t="s">
        <v>22542</v>
      </c>
      <c r="B789" s="14">
        <v>8806182548918</v>
      </c>
      <c r="C789" s="50" t="s">
        <v>22543</v>
      </c>
      <c r="D789" s="46" t="s">
        <v>22544</v>
      </c>
      <c r="E789" s="16">
        <v>8000</v>
      </c>
      <c r="F789" s="15">
        <v>0.54</v>
      </c>
      <c r="G789" s="47">
        <v>180</v>
      </c>
      <c r="H789" s="55">
        <f>Таблица648[[#This Row],[Коэфициент стоимости]]*Таблица648[[#This Row],[Розничная цена KRW]]</f>
        <v>4320</v>
      </c>
      <c r="I789" s="17" t="str">
        <f>IF($H$1="","Введите курс",Таблица648[[#This Row],[Оптовая цена KRW за 1шт]]/$H$1)</f>
        <v>Введите курс</v>
      </c>
      <c r="J789" s="48"/>
      <c r="K789" s="18">
        <f>Таблица648[[#This Row],[Заказ коробок ]]*Таблица648[[#This Row],[Кол-во шт в коробке]]</f>
        <v>0</v>
      </c>
      <c r="L789" s="54">
        <f>Таблица648[[#This Row],[Общее кол-во шт]]*Таблица648[[#This Row],[Оптовая цена KRW за 1шт]]</f>
        <v>0</v>
      </c>
      <c r="M789" s="19" t="str">
        <f>IFERROR(Таблица648[[#This Row],[Общее кол-во шт]]*Таблица648[[#This Row],[Оптовая цена USD за 1шт]],"")</f>
        <v/>
      </c>
      <c r="N789" s="49"/>
    </row>
    <row r="790" spans="1:14" ht="22.5" customHeight="1">
      <c r="A790" s="44" t="s">
        <v>22545</v>
      </c>
      <c r="B790" s="14">
        <v>8806182548994</v>
      </c>
      <c r="C790" s="50" t="s">
        <v>22546</v>
      </c>
      <c r="D790" s="46" t="s">
        <v>22547</v>
      </c>
      <c r="E790" s="16">
        <v>7000</v>
      </c>
      <c r="F790" s="15">
        <v>0.54</v>
      </c>
      <c r="G790" s="47">
        <v>240</v>
      </c>
      <c r="H790" s="55">
        <f>Таблица648[[#This Row],[Коэфициент стоимости]]*Таблица648[[#This Row],[Розничная цена KRW]]</f>
        <v>3780.0000000000005</v>
      </c>
      <c r="I790" s="17" t="str">
        <f>IF($H$1="","Введите курс",Таблица648[[#This Row],[Оптовая цена KRW за 1шт]]/$H$1)</f>
        <v>Введите курс</v>
      </c>
      <c r="J790" s="48"/>
      <c r="K790" s="18">
        <f>Таблица648[[#This Row],[Заказ коробок ]]*Таблица648[[#This Row],[Кол-во шт в коробке]]</f>
        <v>0</v>
      </c>
      <c r="L790" s="54">
        <f>Таблица648[[#This Row],[Общее кол-во шт]]*Таблица648[[#This Row],[Оптовая цена KRW за 1шт]]</f>
        <v>0</v>
      </c>
      <c r="M790" s="19" t="str">
        <f>IFERROR(Таблица648[[#This Row],[Общее кол-во шт]]*Таблица648[[#This Row],[Оптовая цена USD за 1шт]],"")</f>
        <v/>
      </c>
      <c r="N790" s="49"/>
    </row>
    <row r="791" spans="1:14" ht="22.5" customHeight="1">
      <c r="A791" s="44" t="s">
        <v>22548</v>
      </c>
      <c r="B791" s="14">
        <v>8806182549007</v>
      </c>
      <c r="C791" s="50" t="s">
        <v>17319</v>
      </c>
      <c r="D791" s="46" t="s">
        <v>17320</v>
      </c>
      <c r="E791" s="16">
        <v>7000</v>
      </c>
      <c r="F791" s="15">
        <v>0.54</v>
      </c>
      <c r="G791" s="47">
        <v>240</v>
      </c>
      <c r="H791" s="55">
        <f>Таблица648[[#This Row],[Коэфициент стоимости]]*Таблица648[[#This Row],[Розничная цена KRW]]</f>
        <v>3780.0000000000005</v>
      </c>
      <c r="I791" s="17" t="str">
        <f>IF($H$1="","Введите курс",Таблица648[[#This Row],[Оптовая цена KRW за 1шт]]/$H$1)</f>
        <v>Введите курс</v>
      </c>
      <c r="J791" s="48"/>
      <c r="K791" s="18">
        <f>Таблица648[[#This Row],[Заказ коробок ]]*Таблица648[[#This Row],[Кол-во шт в коробке]]</f>
        <v>0</v>
      </c>
      <c r="L791" s="54">
        <f>Таблица648[[#This Row],[Общее кол-во шт]]*Таблица648[[#This Row],[Оптовая цена KRW за 1шт]]</f>
        <v>0</v>
      </c>
      <c r="M791" s="19" t="str">
        <f>IFERROR(Таблица648[[#This Row],[Общее кол-во шт]]*Таблица648[[#This Row],[Оптовая цена USD за 1шт]],"")</f>
        <v/>
      </c>
      <c r="N791" s="49"/>
    </row>
    <row r="792" spans="1:14" ht="22.5" customHeight="1">
      <c r="A792" s="44" t="s">
        <v>22549</v>
      </c>
      <c r="B792" s="14">
        <v>8806182549014</v>
      </c>
      <c r="C792" s="50" t="s">
        <v>22550</v>
      </c>
      <c r="D792" s="46" t="s">
        <v>22551</v>
      </c>
      <c r="E792" s="16">
        <v>7000</v>
      </c>
      <c r="F792" s="15">
        <v>0.54</v>
      </c>
      <c r="G792" s="47">
        <v>240</v>
      </c>
      <c r="H792" s="55">
        <f>Таблица648[[#This Row],[Коэфициент стоимости]]*Таблица648[[#This Row],[Розничная цена KRW]]</f>
        <v>3780.0000000000005</v>
      </c>
      <c r="I792" s="17" t="str">
        <f>IF($H$1="","Введите курс",Таблица648[[#This Row],[Оптовая цена KRW за 1шт]]/$H$1)</f>
        <v>Введите курс</v>
      </c>
      <c r="J792" s="48"/>
      <c r="K792" s="18">
        <f>Таблица648[[#This Row],[Заказ коробок ]]*Таблица648[[#This Row],[Кол-во шт в коробке]]</f>
        <v>0</v>
      </c>
      <c r="L792" s="54">
        <f>Таблица648[[#This Row],[Общее кол-во шт]]*Таблица648[[#This Row],[Оптовая цена KRW за 1шт]]</f>
        <v>0</v>
      </c>
      <c r="M792" s="19" t="str">
        <f>IFERROR(Таблица648[[#This Row],[Общее кол-во шт]]*Таблица648[[#This Row],[Оптовая цена USD за 1шт]],"")</f>
        <v/>
      </c>
      <c r="N792" s="49"/>
    </row>
    <row r="793" spans="1:14" ht="22.5" customHeight="1">
      <c r="A793" s="44" t="s">
        <v>22552</v>
      </c>
      <c r="B793" s="14">
        <v>8806182551840</v>
      </c>
      <c r="C793" s="50" t="s">
        <v>17321</v>
      </c>
      <c r="D793" s="46" t="s">
        <v>17322</v>
      </c>
      <c r="E793" s="16">
        <v>3800</v>
      </c>
      <c r="F793" s="15">
        <v>0.54</v>
      </c>
      <c r="G793" s="47">
        <v>480</v>
      </c>
      <c r="H793" s="55">
        <f>Таблица648[[#This Row],[Коэфициент стоимости]]*Таблица648[[#This Row],[Розничная цена KRW]]</f>
        <v>2052</v>
      </c>
      <c r="I793" s="17" t="str">
        <f>IF($H$1="","Введите курс",Таблица648[[#This Row],[Оптовая цена KRW за 1шт]]/$H$1)</f>
        <v>Введите курс</v>
      </c>
      <c r="J793" s="48"/>
      <c r="K793" s="18">
        <f>Таблица648[[#This Row],[Заказ коробок ]]*Таблица648[[#This Row],[Кол-во шт в коробке]]</f>
        <v>0</v>
      </c>
      <c r="L793" s="54">
        <f>Таблица648[[#This Row],[Общее кол-во шт]]*Таблица648[[#This Row],[Оптовая цена KRW за 1шт]]</f>
        <v>0</v>
      </c>
      <c r="M793" s="19" t="str">
        <f>IFERROR(Таблица648[[#This Row],[Общее кол-во шт]]*Таблица648[[#This Row],[Оптовая цена USD за 1шт]],"")</f>
        <v/>
      </c>
      <c r="N793" s="49"/>
    </row>
    <row r="794" spans="1:14" ht="22.5" customHeight="1">
      <c r="A794" s="44" t="s">
        <v>22553</v>
      </c>
      <c r="B794" s="14">
        <v>8806182552748</v>
      </c>
      <c r="C794" s="50" t="s">
        <v>22554</v>
      </c>
      <c r="D794" s="46" t="s">
        <v>22555</v>
      </c>
      <c r="E794" s="16">
        <v>4400</v>
      </c>
      <c r="F794" s="15">
        <v>0.54</v>
      </c>
      <c r="G794" s="47">
        <v>10</v>
      </c>
      <c r="H794" s="55">
        <f>Таблица648[[#This Row],[Коэфициент стоимости]]*Таблица648[[#This Row],[Розничная цена KRW]]</f>
        <v>2376</v>
      </c>
      <c r="I794" s="17" t="str">
        <f>IF($H$1="","Введите курс",Таблица648[[#This Row],[Оптовая цена KRW за 1шт]]/$H$1)</f>
        <v>Введите курс</v>
      </c>
      <c r="J794" s="48"/>
      <c r="K794" s="18">
        <f>Таблица648[[#This Row],[Заказ коробок ]]*Таблица648[[#This Row],[Кол-во шт в коробке]]</f>
        <v>0</v>
      </c>
      <c r="L794" s="54">
        <f>Таблица648[[#This Row],[Общее кол-во шт]]*Таблица648[[#This Row],[Оптовая цена KRW за 1шт]]</f>
        <v>0</v>
      </c>
      <c r="M794" s="19" t="str">
        <f>IFERROR(Таблица648[[#This Row],[Общее кол-во шт]]*Таблица648[[#This Row],[Оптовая цена USD за 1шт]],"")</f>
        <v/>
      </c>
      <c r="N794" s="49"/>
    </row>
    <row r="795" spans="1:14" ht="22.5" customHeight="1">
      <c r="A795" s="44" t="s">
        <v>22556</v>
      </c>
      <c r="B795" s="14">
        <v>8806182552755</v>
      </c>
      <c r="C795" s="50" t="s">
        <v>22557</v>
      </c>
      <c r="D795" s="46" t="s">
        <v>22558</v>
      </c>
      <c r="E795" s="16">
        <v>4400</v>
      </c>
      <c r="F795" s="15">
        <v>0.54</v>
      </c>
      <c r="G795" s="47">
        <v>10</v>
      </c>
      <c r="H795" s="55">
        <f>Таблица648[[#This Row],[Коэфициент стоимости]]*Таблица648[[#This Row],[Розничная цена KRW]]</f>
        <v>2376</v>
      </c>
      <c r="I795" s="17" t="str">
        <f>IF($H$1="","Введите курс",Таблица648[[#This Row],[Оптовая цена KRW за 1шт]]/$H$1)</f>
        <v>Введите курс</v>
      </c>
      <c r="J795" s="48"/>
      <c r="K795" s="18">
        <f>Таблица648[[#This Row],[Заказ коробок ]]*Таблица648[[#This Row],[Кол-во шт в коробке]]</f>
        <v>0</v>
      </c>
      <c r="L795" s="54">
        <f>Таблица648[[#This Row],[Общее кол-во шт]]*Таблица648[[#This Row],[Оптовая цена KRW за 1шт]]</f>
        <v>0</v>
      </c>
      <c r="M795" s="19" t="str">
        <f>IFERROR(Таблица648[[#This Row],[Общее кол-во шт]]*Таблица648[[#This Row],[Оптовая цена USD за 1шт]],"")</f>
        <v/>
      </c>
      <c r="N795" s="49"/>
    </row>
    <row r="796" spans="1:14" ht="22.5" customHeight="1">
      <c r="A796" s="44" t="s">
        <v>22559</v>
      </c>
      <c r="B796" s="14">
        <v>8806182554391</v>
      </c>
      <c r="C796" s="50" t="s">
        <v>22560</v>
      </c>
      <c r="D796" s="46" t="s">
        <v>22561</v>
      </c>
      <c r="E796" s="16">
        <v>11000</v>
      </c>
      <c r="F796" s="15">
        <v>0.54</v>
      </c>
      <c r="G796" s="47">
        <v>6</v>
      </c>
      <c r="H796" s="55">
        <f>Таблица648[[#This Row],[Коэфициент стоимости]]*Таблица648[[#This Row],[Розничная цена KRW]]</f>
        <v>5940</v>
      </c>
      <c r="I796" s="17" t="str">
        <f>IF($H$1="","Введите курс",Таблица648[[#This Row],[Оптовая цена KRW за 1шт]]/$H$1)</f>
        <v>Введите курс</v>
      </c>
      <c r="J796" s="48"/>
      <c r="K796" s="18">
        <f>Таблица648[[#This Row],[Заказ коробок ]]*Таблица648[[#This Row],[Кол-во шт в коробке]]</f>
        <v>0</v>
      </c>
      <c r="L796" s="54">
        <f>Таблица648[[#This Row],[Общее кол-во шт]]*Таблица648[[#This Row],[Оптовая цена KRW за 1шт]]</f>
        <v>0</v>
      </c>
      <c r="M796" s="19" t="str">
        <f>IFERROR(Таблица648[[#This Row],[Общее кол-во шт]]*Таблица648[[#This Row],[Оптовая цена USD за 1шт]],"")</f>
        <v/>
      </c>
      <c r="N796" s="49"/>
    </row>
    <row r="797" spans="1:14" ht="22.5" customHeight="1">
      <c r="A797" s="44" t="s">
        <v>22562</v>
      </c>
      <c r="B797" s="14">
        <v>8806182554407</v>
      </c>
      <c r="C797" s="50" t="s">
        <v>17323</v>
      </c>
      <c r="D797" s="46" t="s">
        <v>17324</v>
      </c>
      <c r="E797" s="16">
        <v>12000</v>
      </c>
      <c r="F797" s="15">
        <v>0.54</v>
      </c>
      <c r="G797" s="47">
        <v>144</v>
      </c>
      <c r="H797" s="55">
        <f>Таблица648[[#This Row],[Коэфициент стоимости]]*Таблица648[[#This Row],[Розничная цена KRW]]</f>
        <v>6480</v>
      </c>
      <c r="I797" s="17" t="str">
        <f>IF($H$1="","Введите курс",Таблица648[[#This Row],[Оптовая цена KRW за 1шт]]/$H$1)</f>
        <v>Введите курс</v>
      </c>
      <c r="J797" s="48"/>
      <c r="K797" s="18">
        <f>Таблица648[[#This Row],[Заказ коробок ]]*Таблица648[[#This Row],[Кол-во шт в коробке]]</f>
        <v>0</v>
      </c>
      <c r="L797" s="54">
        <f>Таблица648[[#This Row],[Общее кол-во шт]]*Таблица648[[#This Row],[Оптовая цена KRW за 1шт]]</f>
        <v>0</v>
      </c>
      <c r="M797" s="19" t="str">
        <f>IFERROR(Таблица648[[#This Row],[Общее кол-во шт]]*Таблица648[[#This Row],[Оптовая цена USD за 1шт]],"")</f>
        <v/>
      </c>
      <c r="N797" s="49"/>
    </row>
    <row r="798" spans="1:14" ht="22.5" customHeight="1">
      <c r="A798" s="44" t="s">
        <v>22563</v>
      </c>
      <c r="B798" s="14">
        <v>8806182556968</v>
      </c>
      <c r="C798" s="50" t="s">
        <v>22564</v>
      </c>
      <c r="D798" s="46" t="s">
        <v>22565</v>
      </c>
      <c r="E798" s="16">
        <v>7000</v>
      </c>
      <c r="F798" s="15">
        <v>0.54</v>
      </c>
      <c r="G798" s="47">
        <v>180</v>
      </c>
      <c r="H798" s="55">
        <f>Таблица648[[#This Row],[Коэфициент стоимости]]*Таблица648[[#This Row],[Розничная цена KRW]]</f>
        <v>3780.0000000000005</v>
      </c>
      <c r="I798" s="17" t="str">
        <f>IF($H$1="","Введите курс",Таблица648[[#This Row],[Оптовая цена KRW за 1шт]]/$H$1)</f>
        <v>Введите курс</v>
      </c>
      <c r="J798" s="48"/>
      <c r="K798" s="18">
        <f>Таблица648[[#This Row],[Заказ коробок ]]*Таблица648[[#This Row],[Кол-во шт в коробке]]</f>
        <v>0</v>
      </c>
      <c r="L798" s="54">
        <f>Таблица648[[#This Row],[Общее кол-во шт]]*Таблица648[[#This Row],[Оптовая цена KRW за 1шт]]</f>
        <v>0</v>
      </c>
      <c r="M798" s="19" t="str">
        <f>IFERROR(Таблица648[[#This Row],[Общее кол-во шт]]*Таблица648[[#This Row],[Оптовая цена USD за 1шт]],"")</f>
        <v/>
      </c>
      <c r="N798" s="49"/>
    </row>
    <row r="799" spans="1:14" ht="22.5" customHeight="1">
      <c r="A799" s="44" t="s">
        <v>22566</v>
      </c>
      <c r="B799" s="14">
        <v>8806182556975</v>
      </c>
      <c r="C799" s="50" t="s">
        <v>22567</v>
      </c>
      <c r="D799" s="46" t="s">
        <v>22565</v>
      </c>
      <c r="E799" s="16">
        <v>7000</v>
      </c>
      <c r="F799" s="15">
        <v>0.54</v>
      </c>
      <c r="G799" s="47">
        <v>180</v>
      </c>
      <c r="H799" s="55">
        <f>Таблица648[[#This Row],[Коэфициент стоимости]]*Таблица648[[#This Row],[Розничная цена KRW]]</f>
        <v>3780.0000000000005</v>
      </c>
      <c r="I799" s="17" t="str">
        <f>IF($H$1="","Введите курс",Таблица648[[#This Row],[Оптовая цена KRW за 1шт]]/$H$1)</f>
        <v>Введите курс</v>
      </c>
      <c r="J799" s="48"/>
      <c r="K799" s="18">
        <f>Таблица648[[#This Row],[Заказ коробок ]]*Таблица648[[#This Row],[Кол-во шт в коробке]]</f>
        <v>0</v>
      </c>
      <c r="L799" s="54">
        <f>Таблица648[[#This Row],[Общее кол-во шт]]*Таблица648[[#This Row],[Оптовая цена KRW за 1шт]]</f>
        <v>0</v>
      </c>
      <c r="M799" s="19" t="str">
        <f>IFERROR(Таблица648[[#This Row],[Общее кол-во шт]]*Таблица648[[#This Row],[Оптовая цена USD за 1шт]],"")</f>
        <v/>
      </c>
      <c r="N799" s="49"/>
    </row>
    <row r="800" spans="1:14" ht="22.5" customHeight="1">
      <c r="A800" s="44" t="s">
        <v>22568</v>
      </c>
      <c r="B800" s="14">
        <v>8806182557880</v>
      </c>
      <c r="C800" s="50" t="s">
        <v>17325</v>
      </c>
      <c r="D800" s="46" t="s">
        <v>17326</v>
      </c>
      <c r="E800" s="16">
        <v>2000</v>
      </c>
      <c r="F800" s="15">
        <v>0.54</v>
      </c>
      <c r="G800" s="47">
        <v>800</v>
      </c>
      <c r="H800" s="55">
        <f>Таблица648[[#This Row],[Коэфициент стоимости]]*Таблица648[[#This Row],[Розничная цена KRW]]</f>
        <v>1080</v>
      </c>
      <c r="I800" s="17" t="str">
        <f>IF($H$1="","Введите курс",Таблица648[[#This Row],[Оптовая цена KRW за 1шт]]/$H$1)</f>
        <v>Введите курс</v>
      </c>
      <c r="J800" s="48"/>
      <c r="K800" s="18">
        <f>Таблица648[[#This Row],[Заказ коробок ]]*Таблица648[[#This Row],[Кол-во шт в коробке]]</f>
        <v>0</v>
      </c>
      <c r="L800" s="54">
        <f>Таблица648[[#This Row],[Общее кол-во шт]]*Таблица648[[#This Row],[Оптовая цена KRW за 1шт]]</f>
        <v>0</v>
      </c>
      <c r="M800" s="19" t="str">
        <f>IFERROR(Таблица648[[#This Row],[Общее кол-во шт]]*Таблица648[[#This Row],[Оптовая цена USD за 1шт]],"")</f>
        <v/>
      </c>
      <c r="N800" s="49"/>
    </row>
    <row r="801" spans="1:14" ht="22.5" customHeight="1">
      <c r="A801" s="44" t="s">
        <v>22569</v>
      </c>
      <c r="B801" s="14">
        <v>8806182558467</v>
      </c>
      <c r="C801" s="50" t="s">
        <v>22570</v>
      </c>
      <c r="D801" s="46" t="s">
        <v>22571</v>
      </c>
      <c r="E801" s="16">
        <v>9000</v>
      </c>
      <c r="F801" s="15">
        <v>0.54</v>
      </c>
      <c r="G801" s="47">
        <v>288</v>
      </c>
      <c r="H801" s="55">
        <f>Таблица648[[#This Row],[Коэфициент стоимости]]*Таблица648[[#This Row],[Розничная цена KRW]]</f>
        <v>4860</v>
      </c>
      <c r="I801" s="17" t="str">
        <f>IF($H$1="","Введите курс",Таблица648[[#This Row],[Оптовая цена KRW за 1шт]]/$H$1)</f>
        <v>Введите курс</v>
      </c>
      <c r="J801" s="48"/>
      <c r="K801" s="18">
        <f>Таблица648[[#This Row],[Заказ коробок ]]*Таблица648[[#This Row],[Кол-во шт в коробке]]</f>
        <v>0</v>
      </c>
      <c r="L801" s="54">
        <f>Таблица648[[#This Row],[Общее кол-во шт]]*Таблица648[[#This Row],[Оптовая цена KRW за 1шт]]</f>
        <v>0</v>
      </c>
      <c r="M801" s="19" t="str">
        <f>IFERROR(Таблица648[[#This Row],[Общее кол-во шт]]*Таблица648[[#This Row],[Оптовая цена USD за 1шт]],"")</f>
        <v/>
      </c>
      <c r="N801" s="49"/>
    </row>
    <row r="802" spans="1:14" ht="22.5" customHeight="1">
      <c r="A802" s="44" t="s">
        <v>22572</v>
      </c>
      <c r="B802" s="14">
        <v>8806182558474</v>
      </c>
      <c r="C802" s="50" t="s">
        <v>22573</v>
      </c>
      <c r="D802" s="46" t="s">
        <v>22574</v>
      </c>
      <c r="E802" s="16">
        <v>9000</v>
      </c>
      <c r="F802" s="15">
        <v>0.54</v>
      </c>
      <c r="G802" s="47">
        <v>6</v>
      </c>
      <c r="H802" s="55">
        <f>Таблица648[[#This Row],[Коэфициент стоимости]]*Таблица648[[#This Row],[Розничная цена KRW]]</f>
        <v>4860</v>
      </c>
      <c r="I802" s="17" t="str">
        <f>IF($H$1="","Введите курс",Таблица648[[#This Row],[Оптовая цена KRW за 1шт]]/$H$1)</f>
        <v>Введите курс</v>
      </c>
      <c r="J802" s="48"/>
      <c r="K802" s="18">
        <f>Таблица648[[#This Row],[Заказ коробок ]]*Таблица648[[#This Row],[Кол-во шт в коробке]]</f>
        <v>0</v>
      </c>
      <c r="L802" s="54">
        <f>Таблица648[[#This Row],[Общее кол-во шт]]*Таблица648[[#This Row],[Оптовая цена KRW за 1шт]]</f>
        <v>0</v>
      </c>
      <c r="M802" s="19" t="str">
        <f>IFERROR(Таблица648[[#This Row],[Общее кол-во шт]]*Таблица648[[#This Row],[Оптовая цена USD за 1шт]],"")</f>
        <v/>
      </c>
      <c r="N802" s="49"/>
    </row>
    <row r="803" spans="1:14" ht="22.5" customHeight="1">
      <c r="A803" s="44" t="s">
        <v>22575</v>
      </c>
      <c r="B803" s="14">
        <v>8806182558481</v>
      </c>
      <c r="C803" s="50" t="s">
        <v>22576</v>
      </c>
      <c r="D803" s="46" t="s">
        <v>22577</v>
      </c>
      <c r="E803" s="16">
        <v>9000</v>
      </c>
      <c r="F803" s="15">
        <v>0.54</v>
      </c>
      <c r="G803" s="47">
        <v>288</v>
      </c>
      <c r="H803" s="55">
        <f>Таблица648[[#This Row],[Коэфициент стоимости]]*Таблица648[[#This Row],[Розничная цена KRW]]</f>
        <v>4860</v>
      </c>
      <c r="I803" s="17" t="str">
        <f>IF($H$1="","Введите курс",Таблица648[[#This Row],[Оптовая цена KRW за 1шт]]/$H$1)</f>
        <v>Введите курс</v>
      </c>
      <c r="J803" s="48"/>
      <c r="K803" s="18">
        <f>Таблица648[[#This Row],[Заказ коробок ]]*Таблица648[[#This Row],[Кол-во шт в коробке]]</f>
        <v>0</v>
      </c>
      <c r="L803" s="54">
        <f>Таблица648[[#This Row],[Общее кол-во шт]]*Таблица648[[#This Row],[Оптовая цена KRW за 1шт]]</f>
        <v>0</v>
      </c>
      <c r="M803" s="19" t="str">
        <f>IFERROR(Таблица648[[#This Row],[Общее кол-во шт]]*Таблица648[[#This Row],[Оптовая цена USD за 1шт]],"")</f>
        <v/>
      </c>
      <c r="N803" s="49"/>
    </row>
    <row r="804" spans="1:14" ht="22.5" customHeight="1">
      <c r="A804" s="44" t="s">
        <v>22578</v>
      </c>
      <c r="B804" s="14">
        <v>8806182558498</v>
      </c>
      <c r="C804" s="50" t="s">
        <v>22579</v>
      </c>
      <c r="D804" s="46" t="s">
        <v>22580</v>
      </c>
      <c r="E804" s="16">
        <v>9000</v>
      </c>
      <c r="F804" s="15">
        <v>0.54</v>
      </c>
      <c r="G804" s="47">
        <v>288</v>
      </c>
      <c r="H804" s="55">
        <f>Таблица648[[#This Row],[Коэфициент стоимости]]*Таблица648[[#This Row],[Розничная цена KRW]]</f>
        <v>4860</v>
      </c>
      <c r="I804" s="17" t="str">
        <f>IF($H$1="","Введите курс",Таблица648[[#This Row],[Оптовая цена KRW за 1шт]]/$H$1)</f>
        <v>Введите курс</v>
      </c>
      <c r="J804" s="48"/>
      <c r="K804" s="18">
        <f>Таблица648[[#This Row],[Заказ коробок ]]*Таблица648[[#This Row],[Кол-во шт в коробке]]</f>
        <v>0</v>
      </c>
      <c r="L804" s="54">
        <f>Таблица648[[#This Row],[Общее кол-во шт]]*Таблица648[[#This Row],[Оптовая цена KRW за 1шт]]</f>
        <v>0</v>
      </c>
      <c r="M804" s="19" t="str">
        <f>IFERROR(Таблица648[[#This Row],[Общее кол-во шт]]*Таблица648[[#This Row],[Оптовая цена USD за 1шт]],"")</f>
        <v/>
      </c>
      <c r="N804" s="49"/>
    </row>
    <row r="805" spans="1:14" ht="22.5" customHeight="1">
      <c r="A805" s="44" t="s">
        <v>22581</v>
      </c>
      <c r="B805" s="14">
        <v>8806182558504</v>
      </c>
      <c r="C805" s="50" t="s">
        <v>22582</v>
      </c>
      <c r="D805" s="46" t="s">
        <v>22583</v>
      </c>
      <c r="E805" s="16">
        <v>9000</v>
      </c>
      <c r="F805" s="15">
        <v>0.54</v>
      </c>
      <c r="G805" s="47">
        <v>288</v>
      </c>
      <c r="H805" s="55">
        <f>Таблица648[[#This Row],[Коэфициент стоимости]]*Таблица648[[#This Row],[Розничная цена KRW]]</f>
        <v>4860</v>
      </c>
      <c r="I805" s="17" t="str">
        <f>IF($H$1="","Введите курс",Таблица648[[#This Row],[Оптовая цена KRW за 1шт]]/$H$1)</f>
        <v>Введите курс</v>
      </c>
      <c r="J805" s="48"/>
      <c r="K805" s="18">
        <f>Таблица648[[#This Row],[Заказ коробок ]]*Таблица648[[#This Row],[Кол-во шт в коробке]]</f>
        <v>0</v>
      </c>
      <c r="L805" s="54">
        <f>Таблица648[[#This Row],[Общее кол-во шт]]*Таблица648[[#This Row],[Оптовая цена KRW за 1шт]]</f>
        <v>0</v>
      </c>
      <c r="M805" s="19" t="str">
        <f>IFERROR(Таблица648[[#This Row],[Общее кол-во шт]]*Таблица648[[#This Row],[Оптовая цена USD за 1шт]],"")</f>
        <v/>
      </c>
      <c r="N805" s="49"/>
    </row>
    <row r="806" spans="1:14" ht="22.5" customHeight="1">
      <c r="A806" s="44" t="s">
        <v>22584</v>
      </c>
      <c r="B806" s="14">
        <v>8806182558511</v>
      </c>
      <c r="C806" s="50" t="s">
        <v>22585</v>
      </c>
      <c r="D806" s="46" t="s">
        <v>22586</v>
      </c>
      <c r="E806" s="16">
        <v>9000</v>
      </c>
      <c r="F806" s="15">
        <v>0.54</v>
      </c>
      <c r="G806" s="47">
        <v>288</v>
      </c>
      <c r="H806" s="55">
        <f>Таблица648[[#This Row],[Коэфициент стоимости]]*Таблица648[[#This Row],[Розничная цена KRW]]</f>
        <v>4860</v>
      </c>
      <c r="I806" s="17" t="str">
        <f>IF($H$1="","Введите курс",Таблица648[[#This Row],[Оптовая цена KRW за 1шт]]/$H$1)</f>
        <v>Введите курс</v>
      </c>
      <c r="J806" s="48"/>
      <c r="K806" s="18">
        <f>Таблица648[[#This Row],[Заказ коробок ]]*Таблица648[[#This Row],[Кол-во шт в коробке]]</f>
        <v>0</v>
      </c>
      <c r="L806" s="54">
        <f>Таблица648[[#This Row],[Общее кол-во шт]]*Таблица648[[#This Row],[Оптовая цена KRW за 1шт]]</f>
        <v>0</v>
      </c>
      <c r="M806" s="19" t="str">
        <f>IFERROR(Таблица648[[#This Row],[Общее кол-во шт]]*Таблица648[[#This Row],[Оптовая цена USD за 1шт]],"")</f>
        <v/>
      </c>
      <c r="N806" s="49"/>
    </row>
    <row r="807" spans="1:14" ht="22.5" customHeight="1">
      <c r="A807" s="44" t="s">
        <v>22587</v>
      </c>
      <c r="B807" s="14">
        <v>8806182558528</v>
      </c>
      <c r="C807" s="50" t="s">
        <v>22588</v>
      </c>
      <c r="D807" s="46" t="s">
        <v>22589</v>
      </c>
      <c r="E807" s="16">
        <v>9000</v>
      </c>
      <c r="F807" s="15">
        <v>0.54</v>
      </c>
      <c r="G807" s="47">
        <v>288</v>
      </c>
      <c r="H807" s="55">
        <f>Таблица648[[#This Row],[Коэфициент стоимости]]*Таблица648[[#This Row],[Розничная цена KRW]]</f>
        <v>4860</v>
      </c>
      <c r="I807" s="17" t="str">
        <f>IF($H$1="","Введите курс",Таблица648[[#This Row],[Оптовая цена KRW за 1шт]]/$H$1)</f>
        <v>Введите курс</v>
      </c>
      <c r="J807" s="48"/>
      <c r="K807" s="18">
        <f>Таблица648[[#This Row],[Заказ коробок ]]*Таблица648[[#This Row],[Кол-во шт в коробке]]</f>
        <v>0</v>
      </c>
      <c r="L807" s="54">
        <f>Таблица648[[#This Row],[Общее кол-во шт]]*Таблица648[[#This Row],[Оптовая цена KRW за 1шт]]</f>
        <v>0</v>
      </c>
      <c r="M807" s="19" t="str">
        <f>IFERROR(Таблица648[[#This Row],[Общее кол-во шт]]*Таблица648[[#This Row],[Оптовая цена USD за 1шт]],"")</f>
        <v/>
      </c>
      <c r="N807" s="49"/>
    </row>
    <row r="808" spans="1:14" ht="22.5" customHeight="1">
      <c r="A808" s="44" t="s">
        <v>22590</v>
      </c>
      <c r="B808" s="14">
        <v>8806182558535</v>
      </c>
      <c r="C808" s="50" t="s">
        <v>22591</v>
      </c>
      <c r="D808" s="46" t="s">
        <v>22592</v>
      </c>
      <c r="E808" s="16">
        <v>9000</v>
      </c>
      <c r="F808" s="15">
        <v>0.54</v>
      </c>
      <c r="G808" s="47">
        <v>288</v>
      </c>
      <c r="H808" s="55">
        <f>Таблица648[[#This Row],[Коэфициент стоимости]]*Таблица648[[#This Row],[Розничная цена KRW]]</f>
        <v>4860</v>
      </c>
      <c r="I808" s="17" t="str">
        <f>IF($H$1="","Введите курс",Таблица648[[#This Row],[Оптовая цена KRW за 1шт]]/$H$1)</f>
        <v>Введите курс</v>
      </c>
      <c r="J808" s="48"/>
      <c r="K808" s="18">
        <f>Таблица648[[#This Row],[Заказ коробок ]]*Таблица648[[#This Row],[Кол-во шт в коробке]]</f>
        <v>0</v>
      </c>
      <c r="L808" s="54">
        <f>Таблица648[[#This Row],[Общее кол-во шт]]*Таблица648[[#This Row],[Оптовая цена KRW за 1шт]]</f>
        <v>0</v>
      </c>
      <c r="M808" s="19" t="str">
        <f>IFERROR(Таблица648[[#This Row],[Общее кол-во шт]]*Таблица648[[#This Row],[Оптовая цена USD за 1шт]],"")</f>
        <v/>
      </c>
      <c r="N808" s="49"/>
    </row>
    <row r="809" spans="1:14" ht="22.5" customHeight="1">
      <c r="A809" s="44" t="s">
        <v>22593</v>
      </c>
      <c r="B809" s="14">
        <v>8806182558689</v>
      </c>
      <c r="C809" s="50" t="s">
        <v>17327</v>
      </c>
      <c r="D809" s="46" t="s">
        <v>17328</v>
      </c>
      <c r="E809" s="16">
        <v>2000</v>
      </c>
      <c r="F809" s="15">
        <v>0.54</v>
      </c>
      <c r="G809" s="47">
        <v>30</v>
      </c>
      <c r="H809" s="55">
        <f>Таблица648[[#This Row],[Коэфициент стоимости]]*Таблица648[[#This Row],[Розничная цена KRW]]</f>
        <v>1080</v>
      </c>
      <c r="I809" s="17" t="str">
        <f>IF($H$1="","Введите курс",Таблица648[[#This Row],[Оптовая цена KRW за 1шт]]/$H$1)</f>
        <v>Введите курс</v>
      </c>
      <c r="J809" s="48"/>
      <c r="K809" s="18">
        <f>Таблица648[[#This Row],[Заказ коробок ]]*Таблица648[[#This Row],[Кол-во шт в коробке]]</f>
        <v>0</v>
      </c>
      <c r="L809" s="54">
        <f>Таблица648[[#This Row],[Общее кол-во шт]]*Таблица648[[#This Row],[Оптовая цена KRW за 1шт]]</f>
        <v>0</v>
      </c>
      <c r="M809" s="19" t="str">
        <f>IFERROR(Таблица648[[#This Row],[Общее кол-во шт]]*Таблица648[[#This Row],[Оптовая цена USD за 1шт]],"")</f>
        <v/>
      </c>
      <c r="N809" s="49"/>
    </row>
    <row r="810" spans="1:14" ht="22.5" customHeight="1">
      <c r="A810" s="44" t="s">
        <v>22594</v>
      </c>
      <c r="B810" s="14">
        <v>8806182558696</v>
      </c>
      <c r="C810" s="50" t="s">
        <v>17329</v>
      </c>
      <c r="D810" s="46" t="s">
        <v>17330</v>
      </c>
      <c r="E810" s="16">
        <v>2000</v>
      </c>
      <c r="F810" s="15">
        <v>0.54</v>
      </c>
      <c r="G810" s="47">
        <v>30</v>
      </c>
      <c r="H810" s="55">
        <f>Таблица648[[#This Row],[Коэфициент стоимости]]*Таблица648[[#This Row],[Розничная цена KRW]]</f>
        <v>1080</v>
      </c>
      <c r="I810" s="17" t="str">
        <f>IF($H$1="","Введите курс",Таблица648[[#This Row],[Оптовая цена KRW за 1шт]]/$H$1)</f>
        <v>Введите курс</v>
      </c>
      <c r="J810" s="48"/>
      <c r="K810" s="18">
        <f>Таблица648[[#This Row],[Заказ коробок ]]*Таблица648[[#This Row],[Кол-во шт в коробке]]</f>
        <v>0</v>
      </c>
      <c r="L810" s="54">
        <f>Таблица648[[#This Row],[Общее кол-во шт]]*Таблица648[[#This Row],[Оптовая цена KRW за 1шт]]</f>
        <v>0</v>
      </c>
      <c r="M810" s="19" t="str">
        <f>IFERROR(Таблица648[[#This Row],[Общее кол-во шт]]*Таблица648[[#This Row],[Оптовая цена USD за 1шт]],"")</f>
        <v/>
      </c>
      <c r="N810" s="49"/>
    </row>
    <row r="811" spans="1:14" ht="22.5" customHeight="1">
      <c r="A811" s="44" t="s">
        <v>22595</v>
      </c>
      <c r="B811" s="14">
        <v>8806182558719</v>
      </c>
      <c r="C811" s="50" t="s">
        <v>22596</v>
      </c>
      <c r="D811" s="46" t="s">
        <v>22597</v>
      </c>
      <c r="E811" s="16">
        <v>4500</v>
      </c>
      <c r="F811" s="15">
        <v>0.54</v>
      </c>
      <c r="G811" s="47">
        <v>9</v>
      </c>
      <c r="H811" s="55">
        <f>Таблица648[[#This Row],[Коэфициент стоимости]]*Таблица648[[#This Row],[Розничная цена KRW]]</f>
        <v>2430</v>
      </c>
      <c r="I811" s="17" t="str">
        <f>IF($H$1="","Введите курс",Таблица648[[#This Row],[Оптовая цена KRW за 1шт]]/$H$1)</f>
        <v>Введите курс</v>
      </c>
      <c r="J811" s="48"/>
      <c r="K811" s="18">
        <f>Таблица648[[#This Row],[Заказ коробок ]]*Таблица648[[#This Row],[Кол-во шт в коробке]]</f>
        <v>0</v>
      </c>
      <c r="L811" s="54">
        <f>Таблица648[[#This Row],[Общее кол-во шт]]*Таблица648[[#This Row],[Оптовая цена KRW за 1шт]]</f>
        <v>0</v>
      </c>
      <c r="M811" s="19" t="str">
        <f>IFERROR(Таблица648[[#This Row],[Общее кол-во шт]]*Таблица648[[#This Row],[Оптовая цена USD за 1шт]],"")</f>
        <v/>
      </c>
      <c r="N811" s="49"/>
    </row>
    <row r="812" spans="1:14" ht="22.5" customHeight="1">
      <c r="A812" s="44" t="s">
        <v>22598</v>
      </c>
      <c r="B812" s="14">
        <v>8806182558740</v>
      </c>
      <c r="C812" s="50" t="s">
        <v>22599</v>
      </c>
      <c r="D812" s="46" t="s">
        <v>22600</v>
      </c>
      <c r="E812" s="16">
        <v>4500</v>
      </c>
      <c r="F812" s="15">
        <v>0.54</v>
      </c>
      <c r="G812" s="47">
        <v>9</v>
      </c>
      <c r="H812" s="55">
        <f>Таблица648[[#This Row],[Коэфициент стоимости]]*Таблица648[[#This Row],[Розничная цена KRW]]</f>
        <v>2430</v>
      </c>
      <c r="I812" s="17" t="str">
        <f>IF($H$1="","Введите курс",Таблица648[[#This Row],[Оптовая цена KRW за 1шт]]/$H$1)</f>
        <v>Введите курс</v>
      </c>
      <c r="J812" s="48"/>
      <c r="K812" s="18">
        <f>Таблица648[[#This Row],[Заказ коробок ]]*Таблица648[[#This Row],[Кол-во шт в коробке]]</f>
        <v>0</v>
      </c>
      <c r="L812" s="54">
        <f>Таблица648[[#This Row],[Общее кол-во шт]]*Таблица648[[#This Row],[Оптовая цена KRW за 1шт]]</f>
        <v>0</v>
      </c>
      <c r="M812" s="19" t="str">
        <f>IFERROR(Таблица648[[#This Row],[Общее кол-во шт]]*Таблица648[[#This Row],[Оптовая цена USD за 1шт]],"")</f>
        <v/>
      </c>
      <c r="N812" s="49"/>
    </row>
    <row r="813" spans="1:14" ht="22.5" customHeight="1">
      <c r="A813" s="44" t="s">
        <v>22601</v>
      </c>
      <c r="B813" s="14">
        <v>8806182560873</v>
      </c>
      <c r="C813" s="50" t="s">
        <v>22602</v>
      </c>
      <c r="D813" s="46" t="s">
        <v>22603</v>
      </c>
      <c r="E813" s="16">
        <v>9000</v>
      </c>
      <c r="F813" s="15">
        <v>0.54</v>
      </c>
      <c r="G813" s="47">
        <v>288</v>
      </c>
      <c r="H813" s="55">
        <f>Таблица648[[#This Row],[Коэфициент стоимости]]*Таблица648[[#This Row],[Розничная цена KRW]]</f>
        <v>4860</v>
      </c>
      <c r="I813" s="17" t="str">
        <f>IF($H$1="","Введите курс",Таблица648[[#This Row],[Оптовая цена KRW за 1шт]]/$H$1)</f>
        <v>Введите курс</v>
      </c>
      <c r="J813" s="48"/>
      <c r="K813" s="18">
        <f>Таблица648[[#This Row],[Заказ коробок ]]*Таблица648[[#This Row],[Кол-во шт в коробке]]</f>
        <v>0</v>
      </c>
      <c r="L813" s="54">
        <f>Таблица648[[#This Row],[Общее кол-во шт]]*Таблица648[[#This Row],[Оптовая цена KRW за 1шт]]</f>
        <v>0</v>
      </c>
      <c r="M813" s="19" t="str">
        <f>IFERROR(Таблица648[[#This Row],[Общее кол-во шт]]*Таблица648[[#This Row],[Оптовая цена USD за 1шт]],"")</f>
        <v/>
      </c>
      <c r="N813" s="49"/>
    </row>
    <row r="814" spans="1:14" ht="22.5" customHeight="1">
      <c r="A814" s="44" t="s">
        <v>22604</v>
      </c>
      <c r="B814" s="14">
        <v>8806182560880</v>
      </c>
      <c r="C814" s="50" t="s">
        <v>22605</v>
      </c>
      <c r="D814" s="46" t="s">
        <v>22606</v>
      </c>
      <c r="E814" s="16">
        <v>9000</v>
      </c>
      <c r="F814" s="15">
        <v>0.54</v>
      </c>
      <c r="G814" s="47">
        <v>6</v>
      </c>
      <c r="H814" s="55">
        <f>Таблица648[[#This Row],[Коэфициент стоимости]]*Таблица648[[#This Row],[Розничная цена KRW]]</f>
        <v>4860</v>
      </c>
      <c r="I814" s="17" t="str">
        <f>IF($H$1="","Введите курс",Таблица648[[#This Row],[Оптовая цена KRW за 1шт]]/$H$1)</f>
        <v>Введите курс</v>
      </c>
      <c r="J814" s="48"/>
      <c r="K814" s="18">
        <f>Таблица648[[#This Row],[Заказ коробок ]]*Таблица648[[#This Row],[Кол-во шт в коробке]]</f>
        <v>0</v>
      </c>
      <c r="L814" s="54">
        <f>Таблица648[[#This Row],[Общее кол-во шт]]*Таблица648[[#This Row],[Оптовая цена KRW за 1шт]]</f>
        <v>0</v>
      </c>
      <c r="M814" s="19" t="str">
        <f>IFERROR(Таблица648[[#This Row],[Общее кол-во шт]]*Таблица648[[#This Row],[Оптовая цена USD за 1шт]],"")</f>
        <v/>
      </c>
      <c r="N814" s="49"/>
    </row>
    <row r="815" spans="1:14" ht="22.5" customHeight="1">
      <c r="A815" s="44" t="s">
        <v>22607</v>
      </c>
      <c r="B815" s="14">
        <v>8806182560897</v>
      </c>
      <c r="C815" s="50" t="s">
        <v>22608</v>
      </c>
      <c r="D815" s="46" t="s">
        <v>22609</v>
      </c>
      <c r="E815" s="16">
        <v>9000</v>
      </c>
      <c r="F815" s="15">
        <v>0.54</v>
      </c>
      <c r="G815" s="47">
        <v>288</v>
      </c>
      <c r="H815" s="55">
        <f>Таблица648[[#This Row],[Коэфициент стоимости]]*Таблица648[[#This Row],[Розничная цена KRW]]</f>
        <v>4860</v>
      </c>
      <c r="I815" s="17" t="str">
        <f>IF($H$1="","Введите курс",Таблица648[[#This Row],[Оптовая цена KRW за 1шт]]/$H$1)</f>
        <v>Введите курс</v>
      </c>
      <c r="J815" s="48"/>
      <c r="K815" s="18">
        <f>Таблица648[[#This Row],[Заказ коробок ]]*Таблица648[[#This Row],[Кол-во шт в коробке]]</f>
        <v>0</v>
      </c>
      <c r="L815" s="54">
        <f>Таблица648[[#This Row],[Общее кол-во шт]]*Таблица648[[#This Row],[Оптовая цена KRW за 1шт]]</f>
        <v>0</v>
      </c>
      <c r="M815" s="19" t="str">
        <f>IFERROR(Таблица648[[#This Row],[Общее кол-во шт]]*Таблица648[[#This Row],[Оптовая цена USD за 1шт]],"")</f>
        <v/>
      </c>
      <c r="N815" s="49"/>
    </row>
    <row r="816" spans="1:14" ht="22.5" customHeight="1">
      <c r="A816" s="44" t="s">
        <v>22610</v>
      </c>
      <c r="B816" s="14">
        <v>8806182560903</v>
      </c>
      <c r="C816" s="50" t="s">
        <v>22611</v>
      </c>
      <c r="D816" s="46" t="s">
        <v>22612</v>
      </c>
      <c r="E816" s="16">
        <v>9000</v>
      </c>
      <c r="F816" s="15">
        <v>0.54</v>
      </c>
      <c r="G816" s="47">
        <v>288</v>
      </c>
      <c r="H816" s="55">
        <f>Таблица648[[#This Row],[Коэфициент стоимости]]*Таблица648[[#This Row],[Розничная цена KRW]]</f>
        <v>4860</v>
      </c>
      <c r="I816" s="17" t="str">
        <f>IF($H$1="","Введите курс",Таблица648[[#This Row],[Оптовая цена KRW за 1шт]]/$H$1)</f>
        <v>Введите курс</v>
      </c>
      <c r="J816" s="48"/>
      <c r="K816" s="18">
        <f>Таблица648[[#This Row],[Заказ коробок ]]*Таблица648[[#This Row],[Кол-во шт в коробке]]</f>
        <v>0</v>
      </c>
      <c r="L816" s="54">
        <f>Таблица648[[#This Row],[Общее кол-во шт]]*Таблица648[[#This Row],[Оптовая цена KRW за 1шт]]</f>
        <v>0</v>
      </c>
      <c r="M816" s="19" t="str">
        <f>IFERROR(Таблица648[[#This Row],[Общее кол-во шт]]*Таблица648[[#This Row],[Оптовая цена USD за 1шт]],"")</f>
        <v/>
      </c>
      <c r="N816" s="49"/>
    </row>
    <row r="817" spans="1:14" ht="22.5" customHeight="1">
      <c r="A817" s="44" t="s">
        <v>22613</v>
      </c>
      <c r="B817" s="14">
        <v>8806182561733</v>
      </c>
      <c r="C817" s="50" t="s">
        <v>22614</v>
      </c>
      <c r="D817" s="46" t="s">
        <v>22615</v>
      </c>
      <c r="E817" s="16">
        <v>5000</v>
      </c>
      <c r="F817" s="15">
        <v>0.54</v>
      </c>
      <c r="G817" s="47">
        <v>4</v>
      </c>
      <c r="H817" s="55">
        <f>Таблица648[[#This Row],[Коэфициент стоимости]]*Таблица648[[#This Row],[Розничная цена KRW]]</f>
        <v>2700</v>
      </c>
      <c r="I817" s="17" t="str">
        <f>IF($H$1="","Введите курс",Таблица648[[#This Row],[Оптовая цена KRW за 1шт]]/$H$1)</f>
        <v>Введите курс</v>
      </c>
      <c r="J817" s="48"/>
      <c r="K817" s="18">
        <f>Таблица648[[#This Row],[Заказ коробок ]]*Таблица648[[#This Row],[Кол-во шт в коробке]]</f>
        <v>0</v>
      </c>
      <c r="L817" s="54">
        <f>Таблица648[[#This Row],[Общее кол-во шт]]*Таблица648[[#This Row],[Оптовая цена KRW за 1шт]]</f>
        <v>0</v>
      </c>
      <c r="M817" s="19" t="str">
        <f>IFERROR(Таблица648[[#This Row],[Общее кол-во шт]]*Таблица648[[#This Row],[Оптовая цена USD за 1шт]],"")</f>
        <v/>
      </c>
      <c r="N817" s="49"/>
    </row>
    <row r="818" spans="1:14" ht="22.5" customHeight="1">
      <c r="A818" s="44" t="s">
        <v>22616</v>
      </c>
      <c r="B818" s="14">
        <v>8806182562235</v>
      </c>
      <c r="C818" s="50" t="s">
        <v>22617</v>
      </c>
      <c r="D818" s="46" t="s">
        <v>22618</v>
      </c>
      <c r="E818" s="16">
        <v>5500</v>
      </c>
      <c r="F818" s="15">
        <v>0.54</v>
      </c>
      <c r="G818" s="47">
        <v>4</v>
      </c>
      <c r="H818" s="55">
        <f>Таблица648[[#This Row],[Коэфициент стоимости]]*Таблица648[[#This Row],[Розничная цена KRW]]</f>
        <v>2970</v>
      </c>
      <c r="I818" s="17" t="str">
        <f>IF($H$1="","Введите курс",Таблица648[[#This Row],[Оптовая цена KRW за 1шт]]/$H$1)</f>
        <v>Введите курс</v>
      </c>
      <c r="J818" s="48"/>
      <c r="K818" s="18">
        <f>Таблица648[[#This Row],[Заказ коробок ]]*Таблица648[[#This Row],[Кол-во шт в коробке]]</f>
        <v>0</v>
      </c>
      <c r="L818" s="54">
        <f>Таблица648[[#This Row],[Общее кол-во шт]]*Таблица648[[#This Row],[Оптовая цена KRW за 1шт]]</f>
        <v>0</v>
      </c>
      <c r="M818" s="19" t="str">
        <f>IFERROR(Таблица648[[#This Row],[Общее кол-во шт]]*Таблица648[[#This Row],[Оптовая цена USD за 1шт]],"")</f>
        <v/>
      </c>
      <c r="N818" s="49"/>
    </row>
    <row r="819" spans="1:14" ht="22.5" customHeight="1">
      <c r="A819" s="44" t="s">
        <v>22619</v>
      </c>
      <c r="B819" s="14">
        <v>8806182563591</v>
      </c>
      <c r="C819" s="50" t="s">
        <v>22620</v>
      </c>
      <c r="D819" s="46" t="s">
        <v>22621</v>
      </c>
      <c r="E819" s="16">
        <v>4500</v>
      </c>
      <c r="F819" s="15">
        <v>0.54</v>
      </c>
      <c r="G819" s="47">
        <v>6</v>
      </c>
      <c r="H819" s="55">
        <f>Таблица648[[#This Row],[Коэфициент стоимости]]*Таблица648[[#This Row],[Розничная цена KRW]]</f>
        <v>2430</v>
      </c>
      <c r="I819" s="17" t="str">
        <f>IF($H$1="","Введите курс",Таблица648[[#This Row],[Оптовая цена KRW за 1шт]]/$H$1)</f>
        <v>Введите курс</v>
      </c>
      <c r="J819" s="48"/>
      <c r="K819" s="18">
        <f>Таблица648[[#This Row],[Заказ коробок ]]*Таблица648[[#This Row],[Кол-во шт в коробке]]</f>
        <v>0</v>
      </c>
      <c r="L819" s="54">
        <f>Таблица648[[#This Row],[Общее кол-во шт]]*Таблица648[[#This Row],[Оптовая цена KRW за 1шт]]</f>
        <v>0</v>
      </c>
      <c r="M819" s="19" t="str">
        <f>IFERROR(Таблица648[[#This Row],[Общее кол-во шт]]*Таблица648[[#This Row],[Оптовая цена USD за 1шт]],"")</f>
        <v/>
      </c>
      <c r="N819" s="49"/>
    </row>
    <row r="820" spans="1:14" ht="22.5" customHeight="1">
      <c r="A820" s="44" t="s">
        <v>22622</v>
      </c>
      <c r="B820" s="14">
        <v>8806182563614</v>
      </c>
      <c r="C820" s="50" t="s">
        <v>22623</v>
      </c>
      <c r="D820" s="46" t="s">
        <v>22624</v>
      </c>
      <c r="E820" s="16">
        <v>5000</v>
      </c>
      <c r="F820" s="15">
        <v>0.54</v>
      </c>
      <c r="G820" s="47">
        <v>6</v>
      </c>
      <c r="H820" s="55">
        <f>Таблица648[[#This Row],[Коэфициент стоимости]]*Таблица648[[#This Row],[Розничная цена KRW]]</f>
        <v>2700</v>
      </c>
      <c r="I820" s="17" t="str">
        <f>IF($H$1="","Введите курс",Таблица648[[#This Row],[Оптовая цена KRW за 1шт]]/$H$1)</f>
        <v>Введите курс</v>
      </c>
      <c r="J820" s="48"/>
      <c r="K820" s="18">
        <f>Таблица648[[#This Row],[Заказ коробок ]]*Таблица648[[#This Row],[Кол-во шт в коробке]]</f>
        <v>0</v>
      </c>
      <c r="L820" s="54">
        <f>Таблица648[[#This Row],[Общее кол-во шт]]*Таблица648[[#This Row],[Оптовая цена KRW за 1шт]]</f>
        <v>0</v>
      </c>
      <c r="M820" s="19" t="str">
        <f>IFERROR(Таблица648[[#This Row],[Общее кол-во шт]]*Таблица648[[#This Row],[Оптовая цена USD за 1шт]],"")</f>
        <v/>
      </c>
      <c r="N820" s="49"/>
    </row>
    <row r="821" spans="1:14" ht="22.5" customHeight="1">
      <c r="A821" s="44" t="s">
        <v>22625</v>
      </c>
      <c r="B821" s="14">
        <v>8806182563874</v>
      </c>
      <c r="C821" s="50" t="s">
        <v>22626</v>
      </c>
      <c r="D821" s="46" t="s">
        <v>17410</v>
      </c>
      <c r="E821" s="16">
        <v>3000</v>
      </c>
      <c r="F821" s="15">
        <v>0.54</v>
      </c>
      <c r="G821" s="47">
        <v>50</v>
      </c>
      <c r="H821" s="55">
        <f>Таблица648[[#This Row],[Коэфициент стоимости]]*Таблица648[[#This Row],[Розничная цена KRW]]</f>
        <v>1620</v>
      </c>
      <c r="I821" s="17" t="str">
        <f>IF($H$1="","Введите курс",Таблица648[[#This Row],[Оптовая цена KRW за 1шт]]/$H$1)</f>
        <v>Введите курс</v>
      </c>
      <c r="J821" s="48"/>
      <c r="K821" s="18">
        <f>Таблица648[[#This Row],[Заказ коробок ]]*Таблица648[[#This Row],[Кол-во шт в коробке]]</f>
        <v>0</v>
      </c>
      <c r="L821" s="54">
        <f>Таблица648[[#This Row],[Общее кол-во шт]]*Таблица648[[#This Row],[Оптовая цена KRW за 1шт]]</f>
        <v>0</v>
      </c>
      <c r="M821" s="19" t="str">
        <f>IFERROR(Таблица648[[#This Row],[Общее кол-во шт]]*Таблица648[[#This Row],[Оптовая цена USD за 1шт]],"")</f>
        <v/>
      </c>
      <c r="N821" s="49"/>
    </row>
    <row r="822" spans="1:14" ht="22.5" customHeight="1">
      <c r="A822" s="44" t="s">
        <v>22627</v>
      </c>
      <c r="B822" s="14">
        <v>8806182563881</v>
      </c>
      <c r="C822" s="50" t="s">
        <v>22628</v>
      </c>
      <c r="D822" s="46" t="s">
        <v>17412</v>
      </c>
      <c r="E822" s="16">
        <v>3500</v>
      </c>
      <c r="F822" s="15">
        <v>0.54</v>
      </c>
      <c r="G822" s="47">
        <v>50</v>
      </c>
      <c r="H822" s="55">
        <f>Таблица648[[#This Row],[Коэфициент стоимости]]*Таблица648[[#This Row],[Розничная цена KRW]]</f>
        <v>1890.0000000000002</v>
      </c>
      <c r="I822" s="17" t="str">
        <f>IF($H$1="","Введите курс",Таблица648[[#This Row],[Оптовая цена KRW за 1шт]]/$H$1)</f>
        <v>Введите курс</v>
      </c>
      <c r="J822" s="48"/>
      <c r="K822" s="18">
        <f>Таблица648[[#This Row],[Заказ коробок ]]*Таблица648[[#This Row],[Кол-во шт в коробке]]</f>
        <v>0</v>
      </c>
      <c r="L822" s="54">
        <f>Таблица648[[#This Row],[Общее кол-во шт]]*Таблица648[[#This Row],[Оптовая цена KRW за 1шт]]</f>
        <v>0</v>
      </c>
      <c r="M822" s="19" t="str">
        <f>IFERROR(Таблица648[[#This Row],[Общее кол-во шт]]*Таблица648[[#This Row],[Оптовая цена USD за 1шт]],"")</f>
        <v/>
      </c>
      <c r="N822" s="49"/>
    </row>
    <row r="823" spans="1:14" ht="22.5" customHeight="1">
      <c r="A823" s="44" t="s">
        <v>22629</v>
      </c>
      <c r="B823" s="14">
        <v>8806182564062</v>
      </c>
      <c r="C823" s="50" t="s">
        <v>17331</v>
      </c>
      <c r="D823" s="46" t="s">
        <v>17332</v>
      </c>
      <c r="E823" s="16">
        <v>1000</v>
      </c>
      <c r="F823" s="15">
        <v>0.54</v>
      </c>
      <c r="G823" s="47">
        <v>20</v>
      </c>
      <c r="H823" s="55">
        <f>Таблица648[[#This Row],[Коэфициент стоимости]]*Таблица648[[#This Row],[Розничная цена KRW]]</f>
        <v>540</v>
      </c>
      <c r="I823" s="17" t="str">
        <f>IF($H$1="","Введите курс",Таблица648[[#This Row],[Оптовая цена KRW за 1шт]]/$H$1)</f>
        <v>Введите курс</v>
      </c>
      <c r="J823" s="48"/>
      <c r="K823" s="18">
        <f>Таблица648[[#This Row],[Заказ коробок ]]*Таблица648[[#This Row],[Кол-во шт в коробке]]</f>
        <v>0</v>
      </c>
      <c r="L823" s="54">
        <f>Таблица648[[#This Row],[Общее кол-во шт]]*Таблица648[[#This Row],[Оптовая цена KRW за 1шт]]</f>
        <v>0</v>
      </c>
      <c r="M823" s="19" t="str">
        <f>IFERROR(Таблица648[[#This Row],[Общее кол-во шт]]*Таблица648[[#This Row],[Оптовая цена USD за 1шт]],"")</f>
        <v/>
      </c>
      <c r="N823" s="49"/>
    </row>
    <row r="824" spans="1:14" ht="22.5" customHeight="1">
      <c r="A824" s="44" t="s">
        <v>22630</v>
      </c>
      <c r="B824" s="14">
        <v>8806182564079</v>
      </c>
      <c r="C824" s="50" t="s">
        <v>17333</v>
      </c>
      <c r="D824" s="46" t="s">
        <v>17334</v>
      </c>
      <c r="E824" s="16">
        <v>3500</v>
      </c>
      <c r="F824" s="15">
        <v>0.54</v>
      </c>
      <c r="G824" s="47">
        <v>240</v>
      </c>
      <c r="H824" s="55">
        <f>Таблица648[[#This Row],[Коэфициент стоимости]]*Таблица648[[#This Row],[Розничная цена KRW]]</f>
        <v>1890.0000000000002</v>
      </c>
      <c r="I824" s="17" t="str">
        <f>IF($H$1="","Введите курс",Таблица648[[#This Row],[Оптовая цена KRW за 1шт]]/$H$1)</f>
        <v>Введите курс</v>
      </c>
      <c r="J824" s="48"/>
      <c r="K824" s="18">
        <f>Таблица648[[#This Row],[Заказ коробок ]]*Таблица648[[#This Row],[Кол-во шт в коробке]]</f>
        <v>0</v>
      </c>
      <c r="L824" s="54">
        <f>Таблица648[[#This Row],[Общее кол-во шт]]*Таблица648[[#This Row],[Оптовая цена KRW за 1шт]]</f>
        <v>0</v>
      </c>
      <c r="M824" s="19" t="str">
        <f>IFERROR(Таблица648[[#This Row],[Общее кол-во шт]]*Таблица648[[#This Row],[Оптовая цена USD за 1шт]],"")</f>
        <v/>
      </c>
      <c r="N824" s="49"/>
    </row>
    <row r="825" spans="1:14" ht="22.5" customHeight="1">
      <c r="A825" s="44" t="s">
        <v>22631</v>
      </c>
      <c r="B825" s="14">
        <v>8806182564086</v>
      </c>
      <c r="C825" s="50" t="s">
        <v>17335</v>
      </c>
      <c r="D825" s="46" t="s">
        <v>17336</v>
      </c>
      <c r="E825" s="16">
        <v>2000</v>
      </c>
      <c r="F825" s="15">
        <v>0.54</v>
      </c>
      <c r="G825" s="47">
        <v>20</v>
      </c>
      <c r="H825" s="55">
        <f>Таблица648[[#This Row],[Коэфициент стоимости]]*Таблица648[[#This Row],[Розничная цена KRW]]</f>
        <v>1080</v>
      </c>
      <c r="I825" s="17" t="str">
        <f>IF($H$1="","Введите курс",Таблица648[[#This Row],[Оптовая цена KRW за 1шт]]/$H$1)</f>
        <v>Введите курс</v>
      </c>
      <c r="J825" s="48"/>
      <c r="K825" s="18">
        <f>Таблица648[[#This Row],[Заказ коробок ]]*Таблица648[[#This Row],[Кол-во шт в коробке]]</f>
        <v>0</v>
      </c>
      <c r="L825" s="54">
        <f>Таблица648[[#This Row],[Общее кол-во шт]]*Таблица648[[#This Row],[Оптовая цена KRW за 1шт]]</f>
        <v>0</v>
      </c>
      <c r="M825" s="19" t="str">
        <f>IFERROR(Таблица648[[#This Row],[Общее кол-во шт]]*Таблица648[[#This Row],[Оптовая цена USD за 1шт]],"")</f>
        <v/>
      </c>
      <c r="N825" s="49"/>
    </row>
    <row r="826" spans="1:14" ht="22.5" customHeight="1">
      <c r="A826" s="44" t="s">
        <v>22632</v>
      </c>
      <c r="B826" s="14">
        <v>8806182564093</v>
      </c>
      <c r="C826" s="50" t="s">
        <v>17337</v>
      </c>
      <c r="D826" s="46" t="s">
        <v>17338</v>
      </c>
      <c r="E826" s="16">
        <v>2000</v>
      </c>
      <c r="F826" s="15">
        <v>0.54</v>
      </c>
      <c r="G826" s="47">
        <v>160</v>
      </c>
      <c r="H826" s="55">
        <f>Таблица648[[#This Row],[Коэфициент стоимости]]*Таблица648[[#This Row],[Розничная цена KRW]]</f>
        <v>1080</v>
      </c>
      <c r="I826" s="17" t="str">
        <f>IF($H$1="","Введите курс",Таблица648[[#This Row],[Оптовая цена KRW за 1шт]]/$H$1)</f>
        <v>Введите курс</v>
      </c>
      <c r="J826" s="48"/>
      <c r="K826" s="18">
        <f>Таблица648[[#This Row],[Заказ коробок ]]*Таблица648[[#This Row],[Кол-во шт в коробке]]</f>
        <v>0</v>
      </c>
      <c r="L826" s="54">
        <f>Таблица648[[#This Row],[Общее кол-во шт]]*Таблица648[[#This Row],[Оптовая цена KRW за 1шт]]</f>
        <v>0</v>
      </c>
      <c r="M826" s="19" t="str">
        <f>IFERROR(Таблица648[[#This Row],[Общее кол-во шт]]*Таблица648[[#This Row],[Оптовая цена USD за 1шт]],"")</f>
        <v/>
      </c>
      <c r="N826" s="49"/>
    </row>
    <row r="827" spans="1:14" ht="22.5" customHeight="1">
      <c r="A827" s="44" t="s">
        <v>22633</v>
      </c>
      <c r="B827" s="14">
        <v>8806182564109</v>
      </c>
      <c r="C827" s="50" t="s">
        <v>17339</v>
      </c>
      <c r="D827" s="46" t="s">
        <v>17340</v>
      </c>
      <c r="E827" s="16">
        <v>3500</v>
      </c>
      <c r="F827" s="15">
        <v>0.54</v>
      </c>
      <c r="G827" s="47">
        <v>20</v>
      </c>
      <c r="H827" s="55">
        <f>Таблица648[[#This Row],[Коэфициент стоимости]]*Таблица648[[#This Row],[Розничная цена KRW]]</f>
        <v>1890.0000000000002</v>
      </c>
      <c r="I827" s="17" t="str">
        <f>IF($H$1="","Введите курс",Таблица648[[#This Row],[Оптовая цена KRW за 1шт]]/$H$1)</f>
        <v>Введите курс</v>
      </c>
      <c r="J827" s="48"/>
      <c r="K827" s="18">
        <f>Таблица648[[#This Row],[Заказ коробок ]]*Таблица648[[#This Row],[Кол-во шт в коробке]]</f>
        <v>0</v>
      </c>
      <c r="L827" s="54">
        <f>Таблица648[[#This Row],[Общее кол-во шт]]*Таблица648[[#This Row],[Оптовая цена KRW за 1шт]]</f>
        <v>0</v>
      </c>
      <c r="M827" s="19" t="str">
        <f>IFERROR(Таблица648[[#This Row],[Общее кол-во шт]]*Таблица648[[#This Row],[Оптовая цена USD за 1шт]],"")</f>
        <v/>
      </c>
      <c r="N827" s="49"/>
    </row>
    <row r="828" spans="1:14" ht="22.5" customHeight="1">
      <c r="A828" s="44" t="s">
        <v>22634</v>
      </c>
      <c r="B828" s="14">
        <v>8806182565052</v>
      </c>
      <c r="C828" s="50" t="s">
        <v>22635</v>
      </c>
      <c r="D828" s="46" t="s">
        <v>22636</v>
      </c>
      <c r="E828" s="16">
        <v>4500</v>
      </c>
      <c r="F828" s="15">
        <v>0.54</v>
      </c>
      <c r="G828" s="47">
        <v>9</v>
      </c>
      <c r="H828" s="55">
        <f>Таблица648[[#This Row],[Коэфициент стоимости]]*Таблица648[[#This Row],[Розничная цена KRW]]</f>
        <v>2430</v>
      </c>
      <c r="I828" s="17" t="str">
        <f>IF($H$1="","Введите курс",Таблица648[[#This Row],[Оптовая цена KRW за 1шт]]/$H$1)</f>
        <v>Введите курс</v>
      </c>
      <c r="J828" s="48"/>
      <c r="K828" s="18">
        <f>Таблица648[[#This Row],[Заказ коробок ]]*Таблица648[[#This Row],[Кол-во шт в коробке]]</f>
        <v>0</v>
      </c>
      <c r="L828" s="54">
        <f>Таблица648[[#This Row],[Общее кол-во шт]]*Таблица648[[#This Row],[Оптовая цена KRW за 1шт]]</f>
        <v>0</v>
      </c>
      <c r="M828" s="19" t="str">
        <f>IFERROR(Таблица648[[#This Row],[Общее кол-во шт]]*Таблица648[[#This Row],[Оптовая цена USD за 1шт]],"")</f>
        <v/>
      </c>
      <c r="N828" s="49"/>
    </row>
    <row r="829" spans="1:14" ht="22.5" customHeight="1">
      <c r="A829" s="44" t="s">
        <v>22637</v>
      </c>
      <c r="B829" s="14">
        <v>8806182565069</v>
      </c>
      <c r="C829" s="50" t="s">
        <v>22638</v>
      </c>
      <c r="D829" s="46" t="s">
        <v>22639</v>
      </c>
      <c r="E829" s="16">
        <v>4500</v>
      </c>
      <c r="F829" s="15">
        <v>0.54</v>
      </c>
      <c r="G829" s="47">
        <v>9</v>
      </c>
      <c r="H829" s="55">
        <f>Таблица648[[#This Row],[Коэфициент стоимости]]*Таблица648[[#This Row],[Розничная цена KRW]]</f>
        <v>2430</v>
      </c>
      <c r="I829" s="17" t="str">
        <f>IF($H$1="","Введите курс",Таблица648[[#This Row],[Оптовая цена KRW за 1шт]]/$H$1)</f>
        <v>Введите курс</v>
      </c>
      <c r="J829" s="48"/>
      <c r="K829" s="18">
        <f>Таблица648[[#This Row],[Заказ коробок ]]*Таблица648[[#This Row],[Кол-во шт в коробке]]</f>
        <v>0</v>
      </c>
      <c r="L829" s="54">
        <f>Таблица648[[#This Row],[Общее кол-во шт]]*Таблица648[[#This Row],[Оптовая цена KRW за 1шт]]</f>
        <v>0</v>
      </c>
      <c r="M829" s="19" t="str">
        <f>IFERROR(Таблица648[[#This Row],[Общее кол-во шт]]*Таблица648[[#This Row],[Оптовая цена USD за 1шт]],"")</f>
        <v/>
      </c>
      <c r="N829" s="49"/>
    </row>
    <row r="830" spans="1:14" ht="22.5" customHeight="1">
      <c r="A830" s="44" t="s">
        <v>22640</v>
      </c>
      <c r="B830" s="14">
        <v>8806182565939</v>
      </c>
      <c r="C830" s="50" t="s">
        <v>17341</v>
      </c>
      <c r="D830" s="46" t="s">
        <v>17342</v>
      </c>
      <c r="E830" s="16">
        <v>1200</v>
      </c>
      <c r="F830" s="15">
        <v>0.54</v>
      </c>
      <c r="G830" s="47">
        <v>30</v>
      </c>
      <c r="H830" s="55">
        <f>Таблица648[[#This Row],[Коэфициент стоимости]]*Таблица648[[#This Row],[Розничная цена KRW]]</f>
        <v>648</v>
      </c>
      <c r="I830" s="17" t="str">
        <f>IF($H$1="","Введите курс",Таблица648[[#This Row],[Оптовая цена KRW за 1шт]]/$H$1)</f>
        <v>Введите курс</v>
      </c>
      <c r="J830" s="48"/>
      <c r="K830" s="18">
        <f>Таблица648[[#This Row],[Заказ коробок ]]*Таблица648[[#This Row],[Кол-во шт в коробке]]</f>
        <v>0</v>
      </c>
      <c r="L830" s="54">
        <f>Таблица648[[#This Row],[Общее кол-во шт]]*Таблица648[[#This Row],[Оптовая цена KRW за 1шт]]</f>
        <v>0</v>
      </c>
      <c r="M830" s="19" t="str">
        <f>IFERROR(Таблица648[[#This Row],[Общее кол-во шт]]*Таблица648[[#This Row],[Оптовая цена USD за 1шт]],"")</f>
        <v/>
      </c>
      <c r="N830" s="49"/>
    </row>
    <row r="831" spans="1:14" ht="22.5" customHeight="1">
      <c r="A831" s="44" t="s">
        <v>22641</v>
      </c>
      <c r="B831" s="14">
        <v>8806182567704</v>
      </c>
      <c r="C831" s="50" t="s">
        <v>17343</v>
      </c>
      <c r="D831" s="46" t="s">
        <v>17344</v>
      </c>
      <c r="E831" s="16">
        <v>2500</v>
      </c>
      <c r="F831" s="15">
        <v>0.54</v>
      </c>
      <c r="G831" s="47">
        <v>20</v>
      </c>
      <c r="H831" s="55">
        <f>Таблица648[[#This Row],[Коэфициент стоимости]]*Таблица648[[#This Row],[Розничная цена KRW]]</f>
        <v>1350</v>
      </c>
      <c r="I831" s="17" t="str">
        <f>IF($H$1="","Введите курс",Таблица648[[#This Row],[Оптовая цена KRW за 1шт]]/$H$1)</f>
        <v>Введите курс</v>
      </c>
      <c r="J831" s="48"/>
      <c r="K831" s="18">
        <f>Таблица648[[#This Row],[Заказ коробок ]]*Таблица648[[#This Row],[Кол-во шт в коробке]]</f>
        <v>0</v>
      </c>
      <c r="L831" s="54">
        <f>Таблица648[[#This Row],[Общее кол-во шт]]*Таблица648[[#This Row],[Оптовая цена KRW за 1шт]]</f>
        <v>0</v>
      </c>
      <c r="M831" s="19" t="str">
        <f>IFERROR(Таблица648[[#This Row],[Общее кол-во шт]]*Таблица648[[#This Row],[Оптовая цена USD за 1шт]],"")</f>
        <v/>
      </c>
      <c r="N831" s="49"/>
    </row>
    <row r="832" spans="1:14" ht="22.5" customHeight="1">
      <c r="A832" s="44" t="s">
        <v>22642</v>
      </c>
      <c r="B832" s="14">
        <v>8806182567711</v>
      </c>
      <c r="C832" s="50" t="s">
        <v>17345</v>
      </c>
      <c r="D832" s="46" t="s">
        <v>17346</v>
      </c>
      <c r="E832" s="16">
        <v>1000</v>
      </c>
      <c r="F832" s="15">
        <v>0.54</v>
      </c>
      <c r="G832" s="47">
        <v>160</v>
      </c>
      <c r="H832" s="55">
        <f>Таблица648[[#This Row],[Коэфициент стоимости]]*Таблица648[[#This Row],[Розничная цена KRW]]</f>
        <v>540</v>
      </c>
      <c r="I832" s="17" t="str">
        <f>IF($H$1="","Введите курс",Таблица648[[#This Row],[Оптовая цена KRW за 1шт]]/$H$1)</f>
        <v>Введите курс</v>
      </c>
      <c r="J832" s="48"/>
      <c r="K832" s="18">
        <f>Таблица648[[#This Row],[Заказ коробок ]]*Таблица648[[#This Row],[Кол-во шт в коробке]]</f>
        <v>0</v>
      </c>
      <c r="L832" s="54">
        <f>Таблица648[[#This Row],[Общее кол-во шт]]*Таблица648[[#This Row],[Оптовая цена KRW за 1шт]]</f>
        <v>0</v>
      </c>
      <c r="M832" s="19" t="str">
        <f>IFERROR(Таблица648[[#This Row],[Общее кол-во шт]]*Таблица648[[#This Row],[Оптовая цена USD за 1шт]],"")</f>
        <v/>
      </c>
      <c r="N832" s="49"/>
    </row>
    <row r="833" spans="1:14" ht="22.5" customHeight="1">
      <c r="A833" s="44" t="s">
        <v>22643</v>
      </c>
      <c r="B833" s="14">
        <v>8806182567735</v>
      </c>
      <c r="C833" s="50" t="s">
        <v>17347</v>
      </c>
      <c r="D833" s="46" t="s">
        <v>17348</v>
      </c>
      <c r="E833" s="16">
        <v>4000</v>
      </c>
      <c r="F833" s="15">
        <v>0.54</v>
      </c>
      <c r="G833" s="47">
        <v>1200</v>
      </c>
      <c r="H833" s="55">
        <f>Таблица648[[#This Row],[Коэфициент стоимости]]*Таблица648[[#This Row],[Розничная цена KRW]]</f>
        <v>2160</v>
      </c>
      <c r="I833" s="17" t="str">
        <f>IF($H$1="","Введите курс",Таблица648[[#This Row],[Оптовая цена KRW за 1шт]]/$H$1)</f>
        <v>Введите курс</v>
      </c>
      <c r="J833" s="48"/>
      <c r="K833" s="18">
        <f>Таблица648[[#This Row],[Заказ коробок ]]*Таблица648[[#This Row],[Кол-во шт в коробке]]</f>
        <v>0</v>
      </c>
      <c r="L833" s="54">
        <f>Таблица648[[#This Row],[Общее кол-во шт]]*Таблица648[[#This Row],[Оптовая цена KRW за 1шт]]</f>
        <v>0</v>
      </c>
      <c r="M833" s="19" t="str">
        <f>IFERROR(Таблица648[[#This Row],[Общее кол-во шт]]*Таблица648[[#This Row],[Оптовая цена USD за 1шт]],"")</f>
        <v/>
      </c>
      <c r="N833" s="49"/>
    </row>
    <row r="834" spans="1:14" ht="22.5" customHeight="1">
      <c r="A834" s="44" t="s">
        <v>22644</v>
      </c>
      <c r="B834" s="14">
        <v>8806182568176</v>
      </c>
      <c r="C834" s="50" t="s">
        <v>22645</v>
      </c>
      <c r="D834" s="46" t="s">
        <v>17418</v>
      </c>
      <c r="E834" s="16">
        <v>3500</v>
      </c>
      <c r="F834" s="15">
        <v>0.54</v>
      </c>
      <c r="G834" s="47">
        <v>20</v>
      </c>
      <c r="H834" s="55">
        <f>Таблица648[[#This Row],[Коэфициент стоимости]]*Таблица648[[#This Row],[Розничная цена KRW]]</f>
        <v>1890.0000000000002</v>
      </c>
      <c r="I834" s="17" t="str">
        <f>IF($H$1="","Введите курс",Таблица648[[#This Row],[Оптовая цена KRW за 1шт]]/$H$1)</f>
        <v>Введите курс</v>
      </c>
      <c r="J834" s="48"/>
      <c r="K834" s="18">
        <f>Таблица648[[#This Row],[Заказ коробок ]]*Таблица648[[#This Row],[Кол-во шт в коробке]]</f>
        <v>0</v>
      </c>
      <c r="L834" s="54">
        <f>Таблица648[[#This Row],[Общее кол-во шт]]*Таблица648[[#This Row],[Оптовая цена KRW за 1шт]]</f>
        <v>0</v>
      </c>
      <c r="M834" s="19" t="str">
        <f>IFERROR(Таблица648[[#This Row],[Общее кол-во шт]]*Таблица648[[#This Row],[Оптовая цена USD за 1шт]],"")</f>
        <v/>
      </c>
      <c r="N834" s="49"/>
    </row>
    <row r="835" spans="1:14" ht="22.5" customHeight="1">
      <c r="A835" s="44" t="s">
        <v>22646</v>
      </c>
      <c r="B835" s="14">
        <v>8806182568183</v>
      </c>
      <c r="C835" s="50" t="s">
        <v>22647</v>
      </c>
      <c r="D835" s="46" t="s">
        <v>17420</v>
      </c>
      <c r="E835" s="16">
        <v>3000</v>
      </c>
      <c r="F835" s="15">
        <v>0.54</v>
      </c>
      <c r="G835" s="47">
        <v>50</v>
      </c>
      <c r="H835" s="55">
        <f>Таблица648[[#This Row],[Коэфициент стоимости]]*Таблица648[[#This Row],[Розничная цена KRW]]</f>
        <v>1620</v>
      </c>
      <c r="I835" s="17" t="str">
        <f>IF($H$1="","Введите курс",Таблица648[[#This Row],[Оптовая цена KRW за 1шт]]/$H$1)</f>
        <v>Введите курс</v>
      </c>
      <c r="J835" s="48"/>
      <c r="K835" s="18">
        <f>Таблица648[[#This Row],[Заказ коробок ]]*Таблица648[[#This Row],[Кол-во шт в коробке]]</f>
        <v>0</v>
      </c>
      <c r="L835" s="54">
        <f>Таблица648[[#This Row],[Общее кол-во шт]]*Таблица648[[#This Row],[Оптовая цена KRW за 1шт]]</f>
        <v>0</v>
      </c>
      <c r="M835" s="19" t="str">
        <f>IFERROR(Таблица648[[#This Row],[Общее кол-во шт]]*Таблица648[[#This Row],[Оптовая цена USD за 1шт]],"")</f>
        <v/>
      </c>
      <c r="N835" s="49"/>
    </row>
    <row r="836" spans="1:14" ht="22.5" customHeight="1">
      <c r="A836" s="44" t="s">
        <v>22648</v>
      </c>
      <c r="B836" s="14">
        <v>8806182568831</v>
      </c>
      <c r="C836" s="50" t="s">
        <v>17349</v>
      </c>
      <c r="D836" s="46" t="s">
        <v>17350</v>
      </c>
      <c r="E836" s="16">
        <v>9000</v>
      </c>
      <c r="F836" s="15">
        <v>0.54</v>
      </c>
      <c r="G836" s="47">
        <v>288</v>
      </c>
      <c r="H836" s="55">
        <f>Таблица648[[#This Row],[Коэфициент стоимости]]*Таблица648[[#This Row],[Розничная цена KRW]]</f>
        <v>4860</v>
      </c>
      <c r="I836" s="17" t="str">
        <f>IF($H$1="","Введите курс",Таблица648[[#This Row],[Оптовая цена KRW за 1шт]]/$H$1)</f>
        <v>Введите курс</v>
      </c>
      <c r="J836" s="48"/>
      <c r="K836" s="18">
        <f>Таблица648[[#This Row],[Заказ коробок ]]*Таблица648[[#This Row],[Кол-во шт в коробке]]</f>
        <v>0</v>
      </c>
      <c r="L836" s="54">
        <f>Таблица648[[#This Row],[Общее кол-во шт]]*Таблица648[[#This Row],[Оптовая цена KRW за 1шт]]</f>
        <v>0</v>
      </c>
      <c r="M836" s="19" t="str">
        <f>IFERROR(Таблица648[[#This Row],[Общее кол-во шт]]*Таблица648[[#This Row],[Оптовая цена USD за 1шт]],"")</f>
        <v/>
      </c>
      <c r="N836" s="49"/>
    </row>
    <row r="837" spans="1:14" ht="22.5" customHeight="1">
      <c r="A837" s="44" t="s">
        <v>22649</v>
      </c>
      <c r="B837" s="14">
        <v>8806182568848</v>
      </c>
      <c r="C837" s="50" t="s">
        <v>22650</v>
      </c>
      <c r="D837" s="46" t="s">
        <v>22651</v>
      </c>
      <c r="E837" s="16">
        <v>9000</v>
      </c>
      <c r="F837" s="15">
        <v>0.54</v>
      </c>
      <c r="G837" s="47">
        <v>288</v>
      </c>
      <c r="H837" s="55">
        <f>Таблица648[[#This Row],[Коэфициент стоимости]]*Таблица648[[#This Row],[Розничная цена KRW]]</f>
        <v>4860</v>
      </c>
      <c r="I837" s="17" t="str">
        <f>IF($H$1="","Введите курс",Таблица648[[#This Row],[Оптовая цена KRW за 1шт]]/$H$1)</f>
        <v>Введите курс</v>
      </c>
      <c r="J837" s="48"/>
      <c r="K837" s="18">
        <f>Таблица648[[#This Row],[Заказ коробок ]]*Таблица648[[#This Row],[Кол-во шт в коробке]]</f>
        <v>0</v>
      </c>
      <c r="L837" s="54">
        <f>Таблица648[[#This Row],[Общее кол-во шт]]*Таблица648[[#This Row],[Оптовая цена KRW за 1шт]]</f>
        <v>0</v>
      </c>
      <c r="M837" s="19" t="str">
        <f>IFERROR(Таблица648[[#This Row],[Общее кол-во шт]]*Таблица648[[#This Row],[Оптовая цена USD за 1шт]],"")</f>
        <v/>
      </c>
      <c r="N837" s="49"/>
    </row>
    <row r="838" spans="1:14" ht="22.5" customHeight="1">
      <c r="A838" s="44" t="s">
        <v>22652</v>
      </c>
      <c r="B838" s="14">
        <v>8806182568855</v>
      </c>
      <c r="C838" s="50" t="s">
        <v>22653</v>
      </c>
      <c r="D838" s="46" t="s">
        <v>22654</v>
      </c>
      <c r="E838" s="16">
        <v>9000</v>
      </c>
      <c r="F838" s="15">
        <v>0.54</v>
      </c>
      <c r="G838" s="47">
        <v>288</v>
      </c>
      <c r="H838" s="55">
        <f>Таблица648[[#This Row],[Коэфициент стоимости]]*Таблица648[[#This Row],[Розничная цена KRW]]</f>
        <v>4860</v>
      </c>
      <c r="I838" s="17" t="str">
        <f>IF($H$1="","Введите курс",Таблица648[[#This Row],[Оптовая цена KRW за 1шт]]/$H$1)</f>
        <v>Введите курс</v>
      </c>
      <c r="J838" s="48"/>
      <c r="K838" s="18">
        <f>Таблица648[[#This Row],[Заказ коробок ]]*Таблица648[[#This Row],[Кол-во шт в коробке]]</f>
        <v>0</v>
      </c>
      <c r="L838" s="54">
        <f>Таблица648[[#This Row],[Общее кол-во шт]]*Таблица648[[#This Row],[Оптовая цена KRW за 1шт]]</f>
        <v>0</v>
      </c>
      <c r="M838" s="19" t="str">
        <f>IFERROR(Таблица648[[#This Row],[Общее кол-во шт]]*Таблица648[[#This Row],[Оптовая цена USD за 1шт]],"")</f>
        <v/>
      </c>
      <c r="N838" s="49"/>
    </row>
    <row r="839" spans="1:14" ht="22.5" customHeight="1">
      <c r="A839" s="44" t="s">
        <v>22655</v>
      </c>
      <c r="B839" s="14">
        <v>8806182568862</v>
      </c>
      <c r="C839" s="50" t="s">
        <v>22656</v>
      </c>
      <c r="D839" s="46" t="s">
        <v>22657</v>
      </c>
      <c r="E839" s="16">
        <v>9000</v>
      </c>
      <c r="F839" s="15">
        <v>0.54</v>
      </c>
      <c r="G839" s="47">
        <v>288</v>
      </c>
      <c r="H839" s="55">
        <f>Таблица648[[#This Row],[Коэфициент стоимости]]*Таблица648[[#This Row],[Розничная цена KRW]]</f>
        <v>4860</v>
      </c>
      <c r="I839" s="17" t="str">
        <f>IF($H$1="","Введите курс",Таблица648[[#This Row],[Оптовая цена KRW за 1шт]]/$H$1)</f>
        <v>Введите курс</v>
      </c>
      <c r="J839" s="48"/>
      <c r="K839" s="18">
        <f>Таблица648[[#This Row],[Заказ коробок ]]*Таблица648[[#This Row],[Кол-во шт в коробке]]</f>
        <v>0</v>
      </c>
      <c r="L839" s="54">
        <f>Таблица648[[#This Row],[Общее кол-во шт]]*Таблица648[[#This Row],[Оптовая цена KRW за 1шт]]</f>
        <v>0</v>
      </c>
      <c r="M839" s="19" t="str">
        <f>IFERROR(Таблица648[[#This Row],[Общее кол-во шт]]*Таблица648[[#This Row],[Оптовая цена USD за 1шт]],"")</f>
        <v/>
      </c>
      <c r="N839" s="49"/>
    </row>
    <row r="840" spans="1:14" ht="22.5" customHeight="1">
      <c r="A840" s="44" t="s">
        <v>22658</v>
      </c>
      <c r="B840" s="14">
        <v>8806182569531</v>
      </c>
      <c r="C840" s="50" t="s">
        <v>22659</v>
      </c>
      <c r="D840" s="46" t="s">
        <v>22660</v>
      </c>
      <c r="E840" s="16">
        <v>5000</v>
      </c>
      <c r="F840" s="15">
        <v>0.54</v>
      </c>
      <c r="G840" s="47">
        <v>720</v>
      </c>
      <c r="H840" s="55">
        <f>Таблица648[[#This Row],[Коэфициент стоимости]]*Таблица648[[#This Row],[Розничная цена KRW]]</f>
        <v>2700</v>
      </c>
      <c r="I840" s="17" t="str">
        <f>IF($H$1="","Введите курс",Таблица648[[#This Row],[Оптовая цена KRW за 1шт]]/$H$1)</f>
        <v>Введите курс</v>
      </c>
      <c r="J840" s="48"/>
      <c r="K840" s="18">
        <f>Таблица648[[#This Row],[Заказ коробок ]]*Таблица648[[#This Row],[Кол-во шт в коробке]]</f>
        <v>0</v>
      </c>
      <c r="L840" s="54">
        <f>Таблица648[[#This Row],[Общее кол-во шт]]*Таблица648[[#This Row],[Оптовая цена KRW за 1шт]]</f>
        <v>0</v>
      </c>
      <c r="M840" s="19" t="str">
        <f>IFERROR(Таблица648[[#This Row],[Общее кол-во шт]]*Таблица648[[#This Row],[Оптовая цена USD за 1шт]],"")</f>
        <v/>
      </c>
      <c r="N840" s="49"/>
    </row>
    <row r="841" spans="1:14" ht="22.5" customHeight="1">
      <c r="A841" s="44" t="s">
        <v>22661</v>
      </c>
      <c r="B841" s="14">
        <v>8806182569548</v>
      </c>
      <c r="C841" s="50" t="s">
        <v>22662</v>
      </c>
      <c r="D841" s="46" t="s">
        <v>22660</v>
      </c>
      <c r="E841" s="16">
        <v>5000</v>
      </c>
      <c r="F841" s="15">
        <v>0.54</v>
      </c>
      <c r="G841" s="47">
        <v>720</v>
      </c>
      <c r="H841" s="55">
        <f>Таблица648[[#This Row],[Коэфициент стоимости]]*Таблица648[[#This Row],[Розничная цена KRW]]</f>
        <v>2700</v>
      </c>
      <c r="I841" s="17" t="str">
        <f>IF($H$1="","Введите курс",Таблица648[[#This Row],[Оптовая цена KRW за 1шт]]/$H$1)</f>
        <v>Введите курс</v>
      </c>
      <c r="J841" s="48"/>
      <c r="K841" s="18">
        <f>Таблица648[[#This Row],[Заказ коробок ]]*Таблица648[[#This Row],[Кол-во шт в коробке]]</f>
        <v>0</v>
      </c>
      <c r="L841" s="54">
        <f>Таблица648[[#This Row],[Общее кол-во шт]]*Таблица648[[#This Row],[Оптовая цена KRW за 1шт]]</f>
        <v>0</v>
      </c>
      <c r="M841" s="19" t="str">
        <f>IFERROR(Таблица648[[#This Row],[Общее кол-во шт]]*Таблица648[[#This Row],[Оптовая цена USD за 1шт]],"")</f>
        <v/>
      </c>
      <c r="N841" s="49"/>
    </row>
    <row r="842" spans="1:14" ht="22.5" customHeight="1">
      <c r="A842" s="44" t="s">
        <v>22663</v>
      </c>
      <c r="B842" s="14">
        <v>8806182569555</v>
      </c>
      <c r="C842" s="50" t="s">
        <v>22664</v>
      </c>
      <c r="D842" s="46" t="s">
        <v>22660</v>
      </c>
      <c r="E842" s="16">
        <v>5000</v>
      </c>
      <c r="F842" s="15">
        <v>0.54</v>
      </c>
      <c r="G842" s="47">
        <v>720</v>
      </c>
      <c r="H842" s="55">
        <f>Таблица648[[#This Row],[Коэфициент стоимости]]*Таблица648[[#This Row],[Розничная цена KRW]]</f>
        <v>2700</v>
      </c>
      <c r="I842" s="17" t="str">
        <f>IF($H$1="","Введите курс",Таблица648[[#This Row],[Оптовая цена KRW за 1шт]]/$H$1)</f>
        <v>Введите курс</v>
      </c>
      <c r="J842" s="48"/>
      <c r="K842" s="18">
        <f>Таблица648[[#This Row],[Заказ коробок ]]*Таблица648[[#This Row],[Кол-во шт в коробке]]</f>
        <v>0</v>
      </c>
      <c r="L842" s="54">
        <f>Таблица648[[#This Row],[Общее кол-во шт]]*Таблица648[[#This Row],[Оптовая цена KRW за 1шт]]</f>
        <v>0</v>
      </c>
      <c r="M842" s="19" t="str">
        <f>IFERROR(Таблица648[[#This Row],[Общее кол-во шт]]*Таблица648[[#This Row],[Оптовая цена USD за 1шт]],"")</f>
        <v/>
      </c>
      <c r="N842" s="49"/>
    </row>
    <row r="843" spans="1:14" ht="22.5" customHeight="1">
      <c r="A843" s="44" t="s">
        <v>22665</v>
      </c>
      <c r="B843" s="14">
        <v>8806182569562</v>
      </c>
      <c r="C843" s="50" t="s">
        <v>22666</v>
      </c>
      <c r="D843" s="46" t="s">
        <v>22660</v>
      </c>
      <c r="E843" s="16">
        <v>5000</v>
      </c>
      <c r="F843" s="15">
        <v>0.54</v>
      </c>
      <c r="G843" s="47">
        <v>720</v>
      </c>
      <c r="H843" s="55">
        <f>Таблица648[[#This Row],[Коэфициент стоимости]]*Таблица648[[#This Row],[Розничная цена KRW]]</f>
        <v>2700</v>
      </c>
      <c r="I843" s="17" t="str">
        <f>IF($H$1="","Введите курс",Таблица648[[#This Row],[Оптовая цена KRW за 1шт]]/$H$1)</f>
        <v>Введите курс</v>
      </c>
      <c r="J843" s="48"/>
      <c r="K843" s="18">
        <f>Таблица648[[#This Row],[Заказ коробок ]]*Таблица648[[#This Row],[Кол-во шт в коробке]]</f>
        <v>0</v>
      </c>
      <c r="L843" s="54">
        <f>Таблица648[[#This Row],[Общее кол-во шт]]*Таблица648[[#This Row],[Оптовая цена KRW за 1шт]]</f>
        <v>0</v>
      </c>
      <c r="M843" s="19" t="str">
        <f>IFERROR(Таблица648[[#This Row],[Общее кол-во шт]]*Таблица648[[#This Row],[Оптовая цена USD за 1шт]],"")</f>
        <v/>
      </c>
      <c r="N843" s="49"/>
    </row>
    <row r="844" spans="1:14" ht="22.5" customHeight="1">
      <c r="A844" s="44" t="s">
        <v>22667</v>
      </c>
      <c r="B844" s="14">
        <v>8806182572364</v>
      </c>
      <c r="C844" s="50" t="s">
        <v>22668</v>
      </c>
      <c r="D844" s="46" t="s">
        <v>22669</v>
      </c>
      <c r="E844" s="16">
        <v>10000</v>
      </c>
      <c r="F844" s="15">
        <v>0.54</v>
      </c>
      <c r="G844" s="47">
        <v>6</v>
      </c>
      <c r="H844" s="55">
        <f>Таблица648[[#This Row],[Коэфициент стоимости]]*Таблица648[[#This Row],[Розничная цена KRW]]</f>
        <v>5400</v>
      </c>
      <c r="I844" s="17" t="str">
        <f>IF($H$1="","Введите курс",Таблица648[[#This Row],[Оптовая цена KRW за 1шт]]/$H$1)</f>
        <v>Введите курс</v>
      </c>
      <c r="J844" s="48"/>
      <c r="K844" s="18">
        <f>Таблица648[[#This Row],[Заказ коробок ]]*Таблица648[[#This Row],[Кол-во шт в коробке]]</f>
        <v>0</v>
      </c>
      <c r="L844" s="54">
        <f>Таблица648[[#This Row],[Общее кол-во шт]]*Таблица648[[#This Row],[Оптовая цена KRW за 1шт]]</f>
        <v>0</v>
      </c>
      <c r="M844" s="19" t="str">
        <f>IFERROR(Таблица648[[#This Row],[Общее кол-во шт]]*Таблица648[[#This Row],[Оптовая цена USD за 1шт]],"")</f>
        <v/>
      </c>
      <c r="N844" s="49"/>
    </row>
    <row r="845" spans="1:14" ht="22.5" customHeight="1">
      <c r="A845" s="44" t="s">
        <v>22670</v>
      </c>
      <c r="B845" s="14">
        <v>8806182572388</v>
      </c>
      <c r="C845" s="50" t="s">
        <v>22671</v>
      </c>
      <c r="D845" s="46" t="s">
        <v>22672</v>
      </c>
      <c r="E845" s="16">
        <v>12000</v>
      </c>
      <c r="F845" s="15">
        <v>0.54</v>
      </c>
      <c r="G845" s="47">
        <v>120</v>
      </c>
      <c r="H845" s="55">
        <f>Таблица648[[#This Row],[Коэфициент стоимости]]*Таблица648[[#This Row],[Розничная цена KRW]]</f>
        <v>6480</v>
      </c>
      <c r="I845" s="17" t="str">
        <f>IF($H$1="","Введите курс",Таблица648[[#This Row],[Оптовая цена KRW за 1шт]]/$H$1)</f>
        <v>Введите курс</v>
      </c>
      <c r="J845" s="48"/>
      <c r="K845" s="18">
        <f>Таблица648[[#This Row],[Заказ коробок ]]*Таблица648[[#This Row],[Кол-во шт в коробке]]</f>
        <v>0</v>
      </c>
      <c r="L845" s="54">
        <f>Таблица648[[#This Row],[Общее кол-во шт]]*Таблица648[[#This Row],[Оптовая цена KRW за 1шт]]</f>
        <v>0</v>
      </c>
      <c r="M845" s="19" t="str">
        <f>IFERROR(Таблица648[[#This Row],[Общее кол-во шт]]*Таблица648[[#This Row],[Оптовая цена USD за 1шт]],"")</f>
        <v/>
      </c>
      <c r="N845" s="49"/>
    </row>
    <row r="846" spans="1:14" ht="22.5" customHeight="1">
      <c r="A846" s="44" t="s">
        <v>22673</v>
      </c>
      <c r="B846" s="14">
        <v>8806182572395</v>
      </c>
      <c r="C846" s="50" t="s">
        <v>22674</v>
      </c>
      <c r="D846" s="46" t="s">
        <v>22675</v>
      </c>
      <c r="E846" s="16">
        <v>12000</v>
      </c>
      <c r="F846" s="15">
        <v>0.54</v>
      </c>
      <c r="G846" s="47">
        <v>120</v>
      </c>
      <c r="H846" s="55">
        <f>Таблица648[[#This Row],[Коэфициент стоимости]]*Таблица648[[#This Row],[Розничная цена KRW]]</f>
        <v>6480</v>
      </c>
      <c r="I846" s="17" t="str">
        <f>IF($H$1="","Введите курс",Таблица648[[#This Row],[Оптовая цена KRW за 1шт]]/$H$1)</f>
        <v>Введите курс</v>
      </c>
      <c r="J846" s="48"/>
      <c r="K846" s="18">
        <f>Таблица648[[#This Row],[Заказ коробок ]]*Таблица648[[#This Row],[Кол-во шт в коробке]]</f>
        <v>0</v>
      </c>
      <c r="L846" s="54">
        <f>Таблица648[[#This Row],[Общее кол-во шт]]*Таблица648[[#This Row],[Оптовая цена KRW за 1шт]]</f>
        <v>0</v>
      </c>
      <c r="M846" s="19" t="str">
        <f>IFERROR(Таблица648[[#This Row],[Общее кол-во шт]]*Таблица648[[#This Row],[Оптовая цена USD за 1шт]],"")</f>
        <v/>
      </c>
      <c r="N846" s="49"/>
    </row>
    <row r="847" spans="1:14" ht="22.5" customHeight="1">
      <c r="A847" s="44" t="s">
        <v>22676</v>
      </c>
      <c r="B847" s="14">
        <v>8806182572401</v>
      </c>
      <c r="C847" s="50" t="s">
        <v>22677</v>
      </c>
      <c r="D847" s="46" t="s">
        <v>22678</v>
      </c>
      <c r="E847" s="16">
        <v>12000</v>
      </c>
      <c r="F847" s="15">
        <v>0.54</v>
      </c>
      <c r="G847" s="47">
        <v>6</v>
      </c>
      <c r="H847" s="55">
        <f>Таблица648[[#This Row],[Коэфициент стоимости]]*Таблица648[[#This Row],[Розничная цена KRW]]</f>
        <v>6480</v>
      </c>
      <c r="I847" s="17" t="str">
        <f>IF($H$1="","Введите курс",Таблица648[[#This Row],[Оптовая цена KRW за 1шт]]/$H$1)</f>
        <v>Введите курс</v>
      </c>
      <c r="J847" s="48"/>
      <c r="K847" s="18">
        <f>Таблица648[[#This Row],[Заказ коробок ]]*Таблица648[[#This Row],[Кол-во шт в коробке]]</f>
        <v>0</v>
      </c>
      <c r="L847" s="54">
        <f>Таблица648[[#This Row],[Общее кол-во шт]]*Таблица648[[#This Row],[Оптовая цена KRW за 1шт]]</f>
        <v>0</v>
      </c>
      <c r="M847" s="19" t="str">
        <f>IFERROR(Таблица648[[#This Row],[Общее кол-во шт]]*Таблица648[[#This Row],[Оптовая цена USD за 1шт]],"")</f>
        <v/>
      </c>
      <c r="N847" s="49"/>
    </row>
    <row r="848" spans="1:14" ht="22.5" customHeight="1">
      <c r="A848" s="44" t="s">
        <v>22679</v>
      </c>
      <c r="B848" s="14">
        <v>8806182572418</v>
      </c>
      <c r="C848" s="50" t="s">
        <v>22680</v>
      </c>
      <c r="D848" s="46" t="s">
        <v>22681</v>
      </c>
      <c r="E848" s="16">
        <v>12000</v>
      </c>
      <c r="F848" s="15">
        <v>0.54</v>
      </c>
      <c r="G848" s="47">
        <v>120</v>
      </c>
      <c r="H848" s="55">
        <f>Таблица648[[#This Row],[Коэфициент стоимости]]*Таблица648[[#This Row],[Розничная цена KRW]]</f>
        <v>6480</v>
      </c>
      <c r="I848" s="17" t="str">
        <f>IF($H$1="","Введите курс",Таблица648[[#This Row],[Оптовая цена KRW за 1шт]]/$H$1)</f>
        <v>Введите курс</v>
      </c>
      <c r="J848" s="48"/>
      <c r="K848" s="18">
        <f>Таблица648[[#This Row],[Заказ коробок ]]*Таблица648[[#This Row],[Кол-во шт в коробке]]</f>
        <v>0</v>
      </c>
      <c r="L848" s="54">
        <f>Таблица648[[#This Row],[Общее кол-во шт]]*Таблица648[[#This Row],[Оптовая цена KRW за 1шт]]</f>
        <v>0</v>
      </c>
      <c r="M848" s="19" t="str">
        <f>IFERROR(Таблица648[[#This Row],[Общее кол-во шт]]*Таблица648[[#This Row],[Оптовая цена USD за 1шт]],"")</f>
        <v/>
      </c>
      <c r="N848" s="49"/>
    </row>
    <row r="849" spans="1:14" ht="22.5" customHeight="1">
      <c r="A849" s="44" t="s">
        <v>22682</v>
      </c>
      <c r="B849" s="14">
        <v>8806182572425</v>
      </c>
      <c r="C849" s="50" t="s">
        <v>22683</v>
      </c>
      <c r="D849" s="46" t="s">
        <v>22684</v>
      </c>
      <c r="E849" s="16">
        <v>12000</v>
      </c>
      <c r="F849" s="15">
        <v>0.54</v>
      </c>
      <c r="G849" s="47">
        <v>120</v>
      </c>
      <c r="H849" s="55">
        <f>Таблица648[[#This Row],[Коэфициент стоимости]]*Таблица648[[#This Row],[Розничная цена KRW]]</f>
        <v>6480</v>
      </c>
      <c r="I849" s="17" t="str">
        <f>IF($H$1="","Введите курс",Таблица648[[#This Row],[Оптовая цена KRW за 1шт]]/$H$1)</f>
        <v>Введите курс</v>
      </c>
      <c r="J849" s="48"/>
      <c r="K849" s="18">
        <f>Таблица648[[#This Row],[Заказ коробок ]]*Таблица648[[#This Row],[Кол-во шт в коробке]]</f>
        <v>0</v>
      </c>
      <c r="L849" s="54">
        <f>Таблица648[[#This Row],[Общее кол-во шт]]*Таблица648[[#This Row],[Оптовая цена KRW за 1шт]]</f>
        <v>0</v>
      </c>
      <c r="M849" s="19" t="str">
        <f>IFERROR(Таблица648[[#This Row],[Общее кол-во шт]]*Таблица648[[#This Row],[Оптовая цена USD за 1шт]],"")</f>
        <v/>
      </c>
      <c r="N849" s="49"/>
    </row>
    <row r="850" spans="1:14" ht="22.5" customHeight="1">
      <c r="A850" s="44" t="s">
        <v>22685</v>
      </c>
      <c r="B850" s="14">
        <v>8806182572432</v>
      </c>
      <c r="C850" s="50" t="s">
        <v>22686</v>
      </c>
      <c r="D850" s="46" t="s">
        <v>22687</v>
      </c>
      <c r="E850" s="16">
        <v>12000</v>
      </c>
      <c r="F850" s="15">
        <v>0.54</v>
      </c>
      <c r="G850" s="47">
        <v>120</v>
      </c>
      <c r="H850" s="55">
        <f>Таблица648[[#This Row],[Коэфициент стоимости]]*Таблица648[[#This Row],[Розничная цена KRW]]</f>
        <v>6480</v>
      </c>
      <c r="I850" s="17" t="str">
        <f>IF($H$1="","Введите курс",Таблица648[[#This Row],[Оптовая цена KRW за 1шт]]/$H$1)</f>
        <v>Введите курс</v>
      </c>
      <c r="J850" s="48"/>
      <c r="K850" s="18">
        <f>Таблица648[[#This Row],[Заказ коробок ]]*Таблица648[[#This Row],[Кол-во шт в коробке]]</f>
        <v>0</v>
      </c>
      <c r="L850" s="54">
        <f>Таблица648[[#This Row],[Общее кол-во шт]]*Таблица648[[#This Row],[Оптовая цена KRW за 1шт]]</f>
        <v>0</v>
      </c>
      <c r="M850" s="19" t="str">
        <f>IFERROR(Таблица648[[#This Row],[Общее кол-во шт]]*Таблица648[[#This Row],[Оптовая цена USD за 1шт]],"")</f>
        <v/>
      </c>
      <c r="N850" s="49"/>
    </row>
    <row r="851" spans="1:14" ht="22.5" customHeight="1">
      <c r="A851" s="44" t="s">
        <v>22688</v>
      </c>
      <c r="B851" s="14">
        <v>8806182573477</v>
      </c>
      <c r="C851" s="50" t="s">
        <v>22689</v>
      </c>
      <c r="D851" s="46" t="s">
        <v>22690</v>
      </c>
      <c r="E851" s="16">
        <v>5000</v>
      </c>
      <c r="F851" s="15">
        <v>0.54</v>
      </c>
      <c r="G851" s="47">
        <v>720</v>
      </c>
      <c r="H851" s="55">
        <f>Таблица648[[#This Row],[Коэфициент стоимости]]*Таблица648[[#This Row],[Розничная цена KRW]]</f>
        <v>2700</v>
      </c>
      <c r="I851" s="17" t="str">
        <f>IF($H$1="","Введите курс",Таблица648[[#This Row],[Оптовая цена KRW за 1шт]]/$H$1)</f>
        <v>Введите курс</v>
      </c>
      <c r="J851" s="48"/>
      <c r="K851" s="18">
        <f>Таблица648[[#This Row],[Заказ коробок ]]*Таблица648[[#This Row],[Кол-во шт в коробке]]</f>
        <v>0</v>
      </c>
      <c r="L851" s="54">
        <f>Таблица648[[#This Row],[Общее кол-во шт]]*Таблица648[[#This Row],[Оптовая цена KRW за 1шт]]</f>
        <v>0</v>
      </c>
      <c r="M851" s="19" t="str">
        <f>IFERROR(Таблица648[[#This Row],[Общее кол-во шт]]*Таблица648[[#This Row],[Оптовая цена USD за 1шт]],"")</f>
        <v/>
      </c>
      <c r="N851" s="49"/>
    </row>
    <row r="852" spans="1:14" ht="22.5" customHeight="1">
      <c r="A852" s="44" t="s">
        <v>22691</v>
      </c>
      <c r="B852" s="14">
        <v>8806182576041</v>
      </c>
      <c r="C852" s="50" t="s">
        <v>22692</v>
      </c>
      <c r="D852" s="46" t="s">
        <v>22693</v>
      </c>
      <c r="E852" s="16">
        <v>5000</v>
      </c>
      <c r="F852" s="15">
        <v>0.54</v>
      </c>
      <c r="G852" s="47">
        <v>6</v>
      </c>
      <c r="H852" s="55">
        <f>Таблица648[[#This Row],[Коэфициент стоимости]]*Таблица648[[#This Row],[Розничная цена KRW]]</f>
        <v>2700</v>
      </c>
      <c r="I852" s="17" t="str">
        <f>IF($H$1="","Введите курс",Таблица648[[#This Row],[Оптовая цена KRW за 1шт]]/$H$1)</f>
        <v>Введите курс</v>
      </c>
      <c r="J852" s="48"/>
      <c r="K852" s="18">
        <f>Таблица648[[#This Row],[Заказ коробок ]]*Таблица648[[#This Row],[Кол-во шт в коробке]]</f>
        <v>0</v>
      </c>
      <c r="L852" s="54">
        <f>Таблица648[[#This Row],[Общее кол-во шт]]*Таблица648[[#This Row],[Оптовая цена KRW за 1шт]]</f>
        <v>0</v>
      </c>
      <c r="M852" s="19" t="str">
        <f>IFERROR(Таблица648[[#This Row],[Общее кол-во шт]]*Таблица648[[#This Row],[Оптовая цена USD за 1шт]],"")</f>
        <v/>
      </c>
      <c r="N852" s="49"/>
    </row>
    <row r="853" spans="1:14" ht="22.5" customHeight="1">
      <c r="A853" s="44" t="s">
        <v>22694</v>
      </c>
      <c r="B853" s="14">
        <v>8806182576867</v>
      </c>
      <c r="C853" s="50" t="s">
        <v>22695</v>
      </c>
      <c r="D853" s="46" t="s">
        <v>22696</v>
      </c>
      <c r="E853" s="16">
        <v>2000</v>
      </c>
      <c r="F853" s="15">
        <v>0.54</v>
      </c>
      <c r="G853" s="47">
        <v>900</v>
      </c>
      <c r="H853" s="55">
        <f>Таблица648[[#This Row],[Коэфициент стоимости]]*Таблица648[[#This Row],[Розничная цена KRW]]</f>
        <v>1080</v>
      </c>
      <c r="I853" s="17" t="str">
        <f>IF($H$1="","Введите курс",Таблица648[[#This Row],[Оптовая цена KRW за 1шт]]/$H$1)</f>
        <v>Введите курс</v>
      </c>
      <c r="J853" s="48"/>
      <c r="K853" s="18">
        <f>Таблица648[[#This Row],[Заказ коробок ]]*Таблица648[[#This Row],[Кол-во шт в коробке]]</f>
        <v>0</v>
      </c>
      <c r="L853" s="54">
        <f>Таблица648[[#This Row],[Общее кол-во шт]]*Таблица648[[#This Row],[Оптовая цена KRW за 1шт]]</f>
        <v>0</v>
      </c>
      <c r="M853" s="19" t="str">
        <f>IFERROR(Таблица648[[#This Row],[Общее кол-во шт]]*Таблица648[[#This Row],[Оптовая цена USD за 1шт]],"")</f>
        <v/>
      </c>
      <c r="N853" s="49"/>
    </row>
    <row r="854" spans="1:14" ht="22.5" customHeight="1">
      <c r="A854" s="44" t="s">
        <v>22697</v>
      </c>
      <c r="B854" s="14">
        <v>8806182576874</v>
      </c>
      <c r="C854" s="50" t="s">
        <v>17351</v>
      </c>
      <c r="D854" s="46" t="s">
        <v>17352</v>
      </c>
      <c r="E854" s="16">
        <v>2500</v>
      </c>
      <c r="F854" s="15">
        <v>0.54</v>
      </c>
      <c r="G854" s="47">
        <v>800</v>
      </c>
      <c r="H854" s="55">
        <f>Таблица648[[#This Row],[Коэфициент стоимости]]*Таблица648[[#This Row],[Розничная цена KRW]]</f>
        <v>1350</v>
      </c>
      <c r="I854" s="17" t="str">
        <f>IF($H$1="","Введите курс",Таблица648[[#This Row],[Оптовая цена KRW за 1шт]]/$H$1)</f>
        <v>Введите курс</v>
      </c>
      <c r="J854" s="48"/>
      <c r="K854" s="18">
        <f>Таблица648[[#This Row],[Заказ коробок ]]*Таблица648[[#This Row],[Кол-во шт в коробке]]</f>
        <v>0</v>
      </c>
      <c r="L854" s="54">
        <f>Таблица648[[#This Row],[Общее кол-во шт]]*Таблица648[[#This Row],[Оптовая цена KRW за 1шт]]</f>
        <v>0</v>
      </c>
      <c r="M854" s="19" t="str">
        <f>IFERROR(Таблица648[[#This Row],[Общее кол-во шт]]*Таблица648[[#This Row],[Оптовая цена USD за 1шт]],"")</f>
        <v/>
      </c>
      <c r="N854" s="49"/>
    </row>
    <row r="855" spans="1:14" ht="22.5" customHeight="1">
      <c r="A855" s="44" t="s">
        <v>22698</v>
      </c>
      <c r="B855" s="14">
        <v>8806182576881</v>
      </c>
      <c r="C855" s="50" t="s">
        <v>17353</v>
      </c>
      <c r="D855" s="46" t="s">
        <v>17354</v>
      </c>
      <c r="E855" s="16">
        <v>2000</v>
      </c>
      <c r="F855" s="15">
        <v>0.54</v>
      </c>
      <c r="G855" s="47">
        <v>30</v>
      </c>
      <c r="H855" s="55">
        <f>Таблица648[[#This Row],[Коэфициент стоимости]]*Таблица648[[#This Row],[Розничная цена KRW]]</f>
        <v>1080</v>
      </c>
      <c r="I855" s="17" t="str">
        <f>IF($H$1="","Введите курс",Таблица648[[#This Row],[Оптовая цена KRW за 1шт]]/$H$1)</f>
        <v>Введите курс</v>
      </c>
      <c r="J855" s="48"/>
      <c r="K855" s="18">
        <f>Таблица648[[#This Row],[Заказ коробок ]]*Таблица648[[#This Row],[Кол-во шт в коробке]]</f>
        <v>0</v>
      </c>
      <c r="L855" s="54">
        <f>Таблица648[[#This Row],[Общее кол-во шт]]*Таблица648[[#This Row],[Оптовая цена KRW за 1шт]]</f>
        <v>0</v>
      </c>
      <c r="M855" s="19" t="str">
        <f>IFERROR(Таблица648[[#This Row],[Общее кол-во шт]]*Таблица648[[#This Row],[Оптовая цена USD за 1шт]],"")</f>
        <v/>
      </c>
      <c r="N855" s="49"/>
    </row>
    <row r="856" spans="1:14" ht="22.5" customHeight="1">
      <c r="A856" s="44" t="s">
        <v>22699</v>
      </c>
      <c r="B856" s="14">
        <v>8806182576898</v>
      </c>
      <c r="C856" s="50" t="s">
        <v>17355</v>
      </c>
      <c r="D856" s="46" t="s">
        <v>17356</v>
      </c>
      <c r="E856" s="16">
        <v>2000</v>
      </c>
      <c r="F856" s="15">
        <v>0.54</v>
      </c>
      <c r="G856" s="47">
        <v>108</v>
      </c>
      <c r="H856" s="55">
        <f>Таблица648[[#This Row],[Коэфициент стоимости]]*Таблица648[[#This Row],[Розничная цена KRW]]</f>
        <v>1080</v>
      </c>
      <c r="I856" s="17" t="str">
        <f>IF($H$1="","Введите курс",Таблица648[[#This Row],[Оптовая цена KRW за 1шт]]/$H$1)</f>
        <v>Введите курс</v>
      </c>
      <c r="J856" s="48"/>
      <c r="K856" s="18">
        <f>Таблица648[[#This Row],[Заказ коробок ]]*Таблица648[[#This Row],[Кол-во шт в коробке]]</f>
        <v>0</v>
      </c>
      <c r="L856" s="54">
        <f>Таблица648[[#This Row],[Общее кол-во шт]]*Таблица648[[#This Row],[Оптовая цена KRW за 1шт]]</f>
        <v>0</v>
      </c>
      <c r="M856" s="19" t="str">
        <f>IFERROR(Таблица648[[#This Row],[Общее кол-во шт]]*Таблица648[[#This Row],[Оптовая цена USD за 1шт]],"")</f>
        <v/>
      </c>
      <c r="N856" s="49"/>
    </row>
    <row r="857" spans="1:14" ht="22.5" customHeight="1">
      <c r="A857" s="44" t="s">
        <v>22700</v>
      </c>
      <c r="B857" s="14">
        <v>8806182576904</v>
      </c>
      <c r="C857" s="50" t="s">
        <v>17357</v>
      </c>
      <c r="D857" s="46" t="s">
        <v>17358</v>
      </c>
      <c r="E857" s="16">
        <v>2500</v>
      </c>
      <c r="F857" s="15">
        <v>0.54</v>
      </c>
      <c r="G857" s="47">
        <v>900</v>
      </c>
      <c r="H857" s="55">
        <f>Таблица648[[#This Row],[Коэфициент стоимости]]*Таблица648[[#This Row],[Розничная цена KRW]]</f>
        <v>1350</v>
      </c>
      <c r="I857" s="17" t="str">
        <f>IF($H$1="","Введите курс",Таблица648[[#This Row],[Оптовая цена KRW за 1шт]]/$H$1)</f>
        <v>Введите курс</v>
      </c>
      <c r="J857" s="48"/>
      <c r="K857" s="18">
        <f>Таблица648[[#This Row],[Заказ коробок ]]*Таблица648[[#This Row],[Кол-во шт в коробке]]</f>
        <v>0</v>
      </c>
      <c r="L857" s="54">
        <f>Таблица648[[#This Row],[Общее кол-во шт]]*Таблица648[[#This Row],[Оптовая цена KRW за 1шт]]</f>
        <v>0</v>
      </c>
      <c r="M857" s="19" t="str">
        <f>IFERROR(Таблица648[[#This Row],[Общее кол-во шт]]*Таблица648[[#This Row],[Оптовая цена USD за 1шт]],"")</f>
        <v/>
      </c>
      <c r="N857" s="49"/>
    </row>
    <row r="858" spans="1:14" ht="22.5" customHeight="1">
      <c r="A858" s="44" t="s">
        <v>22701</v>
      </c>
      <c r="B858" s="14">
        <v>8806182576911</v>
      </c>
      <c r="C858" s="50" t="s">
        <v>17359</v>
      </c>
      <c r="D858" s="46" t="s">
        <v>17360</v>
      </c>
      <c r="E858" s="16">
        <v>4500</v>
      </c>
      <c r="F858" s="15">
        <v>0.54</v>
      </c>
      <c r="G858" s="47">
        <v>30</v>
      </c>
      <c r="H858" s="55">
        <f>Таблица648[[#This Row],[Коэфициент стоимости]]*Таблица648[[#This Row],[Розничная цена KRW]]</f>
        <v>2430</v>
      </c>
      <c r="I858" s="17" t="str">
        <f>IF($H$1="","Введите курс",Таблица648[[#This Row],[Оптовая цена KRW за 1шт]]/$H$1)</f>
        <v>Введите курс</v>
      </c>
      <c r="J858" s="48"/>
      <c r="K858" s="18">
        <f>Таблица648[[#This Row],[Заказ коробок ]]*Таблица648[[#This Row],[Кол-во шт в коробке]]</f>
        <v>0</v>
      </c>
      <c r="L858" s="54">
        <f>Таблица648[[#This Row],[Общее кол-во шт]]*Таблица648[[#This Row],[Оптовая цена KRW за 1шт]]</f>
        <v>0</v>
      </c>
      <c r="M858" s="19" t="str">
        <f>IFERROR(Таблица648[[#This Row],[Общее кол-во шт]]*Таблица648[[#This Row],[Оптовая цена USD за 1шт]],"")</f>
        <v/>
      </c>
      <c r="N858" s="49"/>
    </row>
    <row r="859" spans="1:14" ht="22.5" customHeight="1">
      <c r="A859" s="44" t="s">
        <v>22702</v>
      </c>
      <c r="B859" s="14">
        <v>8806182576928</v>
      </c>
      <c r="C859" s="50" t="s">
        <v>17361</v>
      </c>
      <c r="D859" s="46" t="s">
        <v>17362</v>
      </c>
      <c r="E859" s="16">
        <v>2500</v>
      </c>
      <c r="F859" s="15">
        <v>0.54</v>
      </c>
      <c r="G859" s="47">
        <v>20</v>
      </c>
      <c r="H859" s="55">
        <f>Таблица648[[#This Row],[Коэфициент стоимости]]*Таблица648[[#This Row],[Розничная цена KRW]]</f>
        <v>1350</v>
      </c>
      <c r="I859" s="17" t="str">
        <f>IF($H$1="","Введите курс",Таблица648[[#This Row],[Оптовая цена KRW за 1шт]]/$H$1)</f>
        <v>Введите курс</v>
      </c>
      <c r="J859" s="48"/>
      <c r="K859" s="18">
        <f>Таблица648[[#This Row],[Заказ коробок ]]*Таблица648[[#This Row],[Кол-во шт в коробке]]</f>
        <v>0</v>
      </c>
      <c r="L859" s="54">
        <f>Таблица648[[#This Row],[Общее кол-во шт]]*Таблица648[[#This Row],[Оптовая цена KRW за 1шт]]</f>
        <v>0</v>
      </c>
      <c r="M859" s="19" t="str">
        <f>IFERROR(Таблица648[[#This Row],[Общее кол-во шт]]*Таблица648[[#This Row],[Оптовая цена USD за 1шт]],"")</f>
        <v/>
      </c>
      <c r="N859" s="49"/>
    </row>
    <row r="860" spans="1:14" ht="22.5" customHeight="1">
      <c r="A860" s="44" t="s">
        <v>22703</v>
      </c>
      <c r="B860" s="14">
        <v>8806182576935</v>
      </c>
      <c r="C860" s="50" t="s">
        <v>17363</v>
      </c>
      <c r="D860" s="46" t="s">
        <v>17364</v>
      </c>
      <c r="E860" s="16">
        <v>1500</v>
      </c>
      <c r="F860" s="15">
        <v>0.54</v>
      </c>
      <c r="G860" s="47">
        <v>720</v>
      </c>
      <c r="H860" s="55">
        <f>Таблица648[[#This Row],[Коэфициент стоимости]]*Таблица648[[#This Row],[Розничная цена KRW]]</f>
        <v>810</v>
      </c>
      <c r="I860" s="17" t="str">
        <f>IF($H$1="","Введите курс",Таблица648[[#This Row],[Оптовая цена KRW за 1шт]]/$H$1)</f>
        <v>Введите курс</v>
      </c>
      <c r="J860" s="48"/>
      <c r="K860" s="18">
        <f>Таблица648[[#This Row],[Заказ коробок ]]*Таблица648[[#This Row],[Кол-во шт в коробке]]</f>
        <v>0</v>
      </c>
      <c r="L860" s="54">
        <f>Таблица648[[#This Row],[Общее кол-во шт]]*Таблица648[[#This Row],[Оптовая цена KRW за 1шт]]</f>
        <v>0</v>
      </c>
      <c r="M860" s="19" t="str">
        <f>IFERROR(Таблица648[[#This Row],[Общее кол-во шт]]*Таблица648[[#This Row],[Оптовая цена USD за 1шт]],"")</f>
        <v/>
      </c>
      <c r="N860" s="49"/>
    </row>
    <row r="861" spans="1:14" ht="22.5" customHeight="1">
      <c r="A861" s="44" t="s">
        <v>22704</v>
      </c>
      <c r="B861" s="14">
        <v>8806182576942</v>
      </c>
      <c r="C861" s="50" t="s">
        <v>17365</v>
      </c>
      <c r="D861" s="46" t="s">
        <v>17366</v>
      </c>
      <c r="E861" s="16">
        <v>2000</v>
      </c>
      <c r="F861" s="15">
        <v>0.54</v>
      </c>
      <c r="G861" s="47">
        <v>280</v>
      </c>
      <c r="H861" s="55">
        <f>Таблица648[[#This Row],[Коэфициент стоимости]]*Таблица648[[#This Row],[Розничная цена KRW]]</f>
        <v>1080</v>
      </c>
      <c r="I861" s="17" t="str">
        <f>IF($H$1="","Введите курс",Таблица648[[#This Row],[Оптовая цена KRW за 1шт]]/$H$1)</f>
        <v>Введите курс</v>
      </c>
      <c r="J861" s="48"/>
      <c r="K861" s="18">
        <f>Таблица648[[#This Row],[Заказ коробок ]]*Таблица648[[#This Row],[Кол-во шт в коробке]]</f>
        <v>0</v>
      </c>
      <c r="L861" s="54">
        <f>Таблица648[[#This Row],[Общее кол-во шт]]*Таблица648[[#This Row],[Оптовая цена KRW за 1шт]]</f>
        <v>0</v>
      </c>
      <c r="M861" s="19" t="str">
        <f>IFERROR(Таблица648[[#This Row],[Общее кол-во шт]]*Таблица648[[#This Row],[Оптовая цена USD за 1шт]],"")</f>
        <v/>
      </c>
      <c r="N861" s="49"/>
    </row>
    <row r="862" spans="1:14" ht="22.5" customHeight="1">
      <c r="A862" s="44" t="s">
        <v>22705</v>
      </c>
      <c r="B862" s="14">
        <v>8806182576959</v>
      </c>
      <c r="C862" s="50" t="s">
        <v>17367</v>
      </c>
      <c r="D862" s="46" t="s">
        <v>17368</v>
      </c>
      <c r="E862" s="16">
        <v>1500</v>
      </c>
      <c r="F862" s="15">
        <v>0.54</v>
      </c>
      <c r="G862" s="47">
        <v>280</v>
      </c>
      <c r="H862" s="55">
        <f>Таблица648[[#This Row],[Коэфициент стоимости]]*Таблица648[[#This Row],[Розничная цена KRW]]</f>
        <v>810</v>
      </c>
      <c r="I862" s="17" t="str">
        <f>IF($H$1="","Введите курс",Таблица648[[#This Row],[Оптовая цена KRW за 1шт]]/$H$1)</f>
        <v>Введите курс</v>
      </c>
      <c r="J862" s="48"/>
      <c r="K862" s="18">
        <f>Таблица648[[#This Row],[Заказ коробок ]]*Таблица648[[#This Row],[Кол-во шт в коробке]]</f>
        <v>0</v>
      </c>
      <c r="L862" s="54">
        <f>Таблица648[[#This Row],[Общее кол-во шт]]*Таблица648[[#This Row],[Оптовая цена KRW за 1шт]]</f>
        <v>0</v>
      </c>
      <c r="M862" s="19" t="str">
        <f>IFERROR(Таблица648[[#This Row],[Общее кол-во шт]]*Таблица648[[#This Row],[Оптовая цена USD за 1шт]],"")</f>
        <v/>
      </c>
      <c r="N862" s="49"/>
    </row>
    <row r="863" spans="1:14" ht="22.5" customHeight="1">
      <c r="A863" s="44" t="s">
        <v>22706</v>
      </c>
      <c r="B863" s="14">
        <v>8806182576966</v>
      </c>
      <c r="C863" s="50" t="s">
        <v>17369</v>
      </c>
      <c r="D863" s="46" t="s">
        <v>17370</v>
      </c>
      <c r="E863" s="16">
        <v>2000</v>
      </c>
      <c r="F863" s="15">
        <v>0.54</v>
      </c>
      <c r="G863" s="47">
        <v>10</v>
      </c>
      <c r="H863" s="55">
        <f>Таблица648[[#This Row],[Коэфициент стоимости]]*Таблица648[[#This Row],[Розничная цена KRW]]</f>
        <v>1080</v>
      </c>
      <c r="I863" s="17" t="str">
        <f>IF($H$1="","Введите курс",Таблица648[[#This Row],[Оптовая цена KRW за 1шт]]/$H$1)</f>
        <v>Введите курс</v>
      </c>
      <c r="J863" s="48"/>
      <c r="K863" s="18">
        <f>Таблица648[[#This Row],[Заказ коробок ]]*Таблица648[[#This Row],[Кол-во шт в коробке]]</f>
        <v>0</v>
      </c>
      <c r="L863" s="54">
        <f>Таблица648[[#This Row],[Общее кол-во шт]]*Таблица648[[#This Row],[Оптовая цена KRW за 1шт]]</f>
        <v>0</v>
      </c>
      <c r="M863" s="19" t="str">
        <f>IFERROR(Таблица648[[#This Row],[Общее кол-во шт]]*Таблица648[[#This Row],[Оптовая цена USD за 1шт]],"")</f>
        <v/>
      </c>
      <c r="N863" s="49"/>
    </row>
    <row r="864" spans="1:14" ht="22.5" customHeight="1">
      <c r="A864" s="44" t="s">
        <v>22707</v>
      </c>
      <c r="B864" s="14">
        <v>8806182576973</v>
      </c>
      <c r="C864" s="50" t="s">
        <v>17371</v>
      </c>
      <c r="D864" s="46" t="s">
        <v>17372</v>
      </c>
      <c r="E864" s="16">
        <v>1500</v>
      </c>
      <c r="F864" s="15">
        <v>0.54</v>
      </c>
      <c r="G864" s="47">
        <v>20</v>
      </c>
      <c r="H864" s="55">
        <f>Таблица648[[#This Row],[Коэфициент стоимости]]*Таблица648[[#This Row],[Розничная цена KRW]]</f>
        <v>810</v>
      </c>
      <c r="I864" s="17" t="str">
        <f>IF($H$1="","Введите курс",Таблица648[[#This Row],[Оптовая цена KRW за 1шт]]/$H$1)</f>
        <v>Введите курс</v>
      </c>
      <c r="J864" s="48"/>
      <c r="K864" s="18">
        <f>Таблица648[[#This Row],[Заказ коробок ]]*Таблица648[[#This Row],[Кол-во шт в коробке]]</f>
        <v>0</v>
      </c>
      <c r="L864" s="54">
        <f>Таблица648[[#This Row],[Общее кол-во шт]]*Таблица648[[#This Row],[Оптовая цена KRW за 1шт]]</f>
        <v>0</v>
      </c>
      <c r="M864" s="19" t="str">
        <f>IFERROR(Таблица648[[#This Row],[Общее кол-во шт]]*Таблица648[[#This Row],[Оптовая цена USD за 1шт]],"")</f>
        <v/>
      </c>
      <c r="N864" s="49"/>
    </row>
    <row r="865" spans="1:14" ht="22.5" customHeight="1">
      <c r="A865" s="44" t="s">
        <v>22708</v>
      </c>
      <c r="B865" s="14">
        <v>8806182576980</v>
      </c>
      <c r="C865" s="50" t="s">
        <v>17373</v>
      </c>
      <c r="D865" s="46" t="s">
        <v>17374</v>
      </c>
      <c r="E865" s="16">
        <v>2000</v>
      </c>
      <c r="F865" s="15">
        <v>0.54</v>
      </c>
      <c r="G865" s="47">
        <v>720</v>
      </c>
      <c r="H865" s="55">
        <f>Таблица648[[#This Row],[Коэфициент стоимости]]*Таблица648[[#This Row],[Розничная цена KRW]]</f>
        <v>1080</v>
      </c>
      <c r="I865" s="17" t="str">
        <f>IF($H$1="","Введите курс",Таблица648[[#This Row],[Оптовая цена KRW за 1шт]]/$H$1)</f>
        <v>Введите курс</v>
      </c>
      <c r="J865" s="48"/>
      <c r="K865" s="18">
        <f>Таблица648[[#This Row],[Заказ коробок ]]*Таблица648[[#This Row],[Кол-во шт в коробке]]</f>
        <v>0</v>
      </c>
      <c r="L865" s="54">
        <f>Таблица648[[#This Row],[Общее кол-во шт]]*Таблица648[[#This Row],[Оптовая цена KRW за 1шт]]</f>
        <v>0</v>
      </c>
      <c r="M865" s="19" t="str">
        <f>IFERROR(Таблица648[[#This Row],[Общее кол-во шт]]*Таблица648[[#This Row],[Оптовая цена USD за 1шт]],"")</f>
        <v/>
      </c>
      <c r="N865" s="49"/>
    </row>
    <row r="866" spans="1:14" ht="22.5" customHeight="1">
      <c r="A866" s="44" t="s">
        <v>22709</v>
      </c>
      <c r="B866" s="14">
        <v>8806182577949</v>
      </c>
      <c r="C866" s="50" t="s">
        <v>22710</v>
      </c>
      <c r="D866" s="46" t="s">
        <v>22711</v>
      </c>
      <c r="E866" s="16">
        <v>6000</v>
      </c>
      <c r="F866" s="15">
        <v>0.54</v>
      </c>
      <c r="G866" s="47">
        <v>360</v>
      </c>
      <c r="H866" s="55">
        <f>Таблица648[[#This Row],[Коэфициент стоимости]]*Таблица648[[#This Row],[Розничная цена KRW]]</f>
        <v>3240</v>
      </c>
      <c r="I866" s="17" t="str">
        <f>IF($H$1="","Введите курс",Таблица648[[#This Row],[Оптовая цена KRW за 1шт]]/$H$1)</f>
        <v>Введите курс</v>
      </c>
      <c r="J866" s="48"/>
      <c r="K866" s="18">
        <f>Таблица648[[#This Row],[Заказ коробок ]]*Таблица648[[#This Row],[Кол-во шт в коробке]]</f>
        <v>0</v>
      </c>
      <c r="L866" s="54">
        <f>Таблица648[[#This Row],[Общее кол-во шт]]*Таблица648[[#This Row],[Оптовая цена KRW за 1шт]]</f>
        <v>0</v>
      </c>
      <c r="M866" s="19" t="str">
        <f>IFERROR(Таблица648[[#This Row],[Общее кол-во шт]]*Таблица648[[#This Row],[Оптовая цена USD за 1шт]],"")</f>
        <v/>
      </c>
      <c r="N866" s="49"/>
    </row>
    <row r="867" spans="1:14" ht="22.5" customHeight="1">
      <c r="A867" s="44" t="s">
        <v>22712</v>
      </c>
      <c r="B867" s="14">
        <v>8806182581212</v>
      </c>
      <c r="C867" s="50" t="s">
        <v>17375</v>
      </c>
      <c r="D867" s="46" t="s">
        <v>17376</v>
      </c>
      <c r="E867" s="16">
        <v>4000</v>
      </c>
      <c r="F867" s="15">
        <v>0.54</v>
      </c>
      <c r="G867" s="47">
        <v>9</v>
      </c>
      <c r="H867" s="55">
        <f>Таблица648[[#This Row],[Коэфициент стоимости]]*Таблица648[[#This Row],[Розничная цена KRW]]</f>
        <v>2160</v>
      </c>
      <c r="I867" s="17" t="str">
        <f>IF($H$1="","Введите курс",Таблица648[[#This Row],[Оптовая цена KRW за 1шт]]/$H$1)</f>
        <v>Введите курс</v>
      </c>
      <c r="J867" s="48"/>
      <c r="K867" s="18">
        <f>Таблица648[[#This Row],[Заказ коробок ]]*Таблица648[[#This Row],[Кол-во шт в коробке]]</f>
        <v>0</v>
      </c>
      <c r="L867" s="54">
        <f>Таблица648[[#This Row],[Общее кол-во шт]]*Таблица648[[#This Row],[Оптовая цена KRW за 1шт]]</f>
        <v>0</v>
      </c>
      <c r="M867" s="19" t="str">
        <f>IFERROR(Таблица648[[#This Row],[Общее кол-во шт]]*Таблица648[[#This Row],[Оптовая цена USD за 1шт]],"")</f>
        <v/>
      </c>
      <c r="N867" s="49"/>
    </row>
    <row r="868" spans="1:14" ht="22.5" customHeight="1">
      <c r="A868" s="44" t="s">
        <v>22713</v>
      </c>
      <c r="B868" s="14">
        <v>8806182581229</v>
      </c>
      <c r="C868" s="50" t="s">
        <v>22714</v>
      </c>
      <c r="D868" s="46" t="s">
        <v>22715</v>
      </c>
      <c r="E868" s="16">
        <v>10000</v>
      </c>
      <c r="F868" s="15">
        <v>0.54</v>
      </c>
      <c r="G868" s="47">
        <v>270</v>
      </c>
      <c r="H868" s="55">
        <f>Таблица648[[#This Row],[Коэфициент стоимости]]*Таблица648[[#This Row],[Розничная цена KRW]]</f>
        <v>5400</v>
      </c>
      <c r="I868" s="17" t="str">
        <f>IF($H$1="","Введите курс",Таблица648[[#This Row],[Оптовая цена KRW за 1шт]]/$H$1)</f>
        <v>Введите курс</v>
      </c>
      <c r="J868" s="48"/>
      <c r="K868" s="18">
        <f>Таблица648[[#This Row],[Заказ коробок ]]*Таблица648[[#This Row],[Кол-во шт в коробке]]</f>
        <v>0</v>
      </c>
      <c r="L868" s="54">
        <f>Таблица648[[#This Row],[Общее кол-во шт]]*Таблица648[[#This Row],[Оптовая цена KRW за 1шт]]</f>
        <v>0</v>
      </c>
      <c r="M868" s="19" t="str">
        <f>IFERROR(Таблица648[[#This Row],[Общее кол-во шт]]*Таблица648[[#This Row],[Оптовая цена USD за 1шт]],"")</f>
        <v/>
      </c>
      <c r="N868" s="49"/>
    </row>
    <row r="869" spans="1:14" ht="22.5" customHeight="1">
      <c r="A869" s="44" t="s">
        <v>22716</v>
      </c>
      <c r="B869" s="14">
        <v>8806182581236</v>
      </c>
      <c r="C869" s="50" t="s">
        <v>17377</v>
      </c>
      <c r="D869" s="46" t="s">
        <v>17378</v>
      </c>
      <c r="E869" s="16">
        <v>5000</v>
      </c>
      <c r="F869" s="15">
        <v>0.54</v>
      </c>
      <c r="G869" s="47">
        <v>270</v>
      </c>
      <c r="H869" s="55">
        <f>Таблица648[[#This Row],[Коэфициент стоимости]]*Таблица648[[#This Row],[Розничная цена KRW]]</f>
        <v>2700</v>
      </c>
      <c r="I869" s="17" t="str">
        <f>IF($H$1="","Введите курс",Таблица648[[#This Row],[Оптовая цена KRW за 1шт]]/$H$1)</f>
        <v>Введите курс</v>
      </c>
      <c r="J869" s="48"/>
      <c r="K869" s="18">
        <f>Таблица648[[#This Row],[Заказ коробок ]]*Таблица648[[#This Row],[Кол-во шт в коробке]]</f>
        <v>0</v>
      </c>
      <c r="L869" s="54">
        <f>Таблица648[[#This Row],[Общее кол-во шт]]*Таблица648[[#This Row],[Оптовая цена KRW за 1шт]]</f>
        <v>0</v>
      </c>
      <c r="M869" s="19" t="str">
        <f>IFERROR(Таблица648[[#This Row],[Общее кол-во шт]]*Таблица648[[#This Row],[Оптовая цена USD за 1шт]],"")</f>
        <v/>
      </c>
      <c r="N869" s="49"/>
    </row>
    <row r="870" spans="1:14" ht="22.5" customHeight="1">
      <c r="A870" s="44" t="s">
        <v>22717</v>
      </c>
      <c r="B870" s="14">
        <v>8806182581243</v>
      </c>
      <c r="C870" s="50" t="s">
        <v>17379</v>
      </c>
      <c r="D870" s="46" t="s">
        <v>17380</v>
      </c>
      <c r="E870" s="16">
        <v>1500</v>
      </c>
      <c r="F870" s="15">
        <v>0.54</v>
      </c>
      <c r="G870" s="47">
        <v>720</v>
      </c>
      <c r="H870" s="55">
        <f>Таблица648[[#This Row],[Коэфициент стоимости]]*Таблица648[[#This Row],[Розничная цена KRW]]</f>
        <v>810</v>
      </c>
      <c r="I870" s="17" t="str">
        <f>IF($H$1="","Введите курс",Таблица648[[#This Row],[Оптовая цена KRW за 1шт]]/$H$1)</f>
        <v>Введите курс</v>
      </c>
      <c r="J870" s="48"/>
      <c r="K870" s="18">
        <f>Таблица648[[#This Row],[Заказ коробок ]]*Таблица648[[#This Row],[Кол-во шт в коробке]]</f>
        <v>0</v>
      </c>
      <c r="L870" s="54">
        <f>Таблица648[[#This Row],[Общее кол-во шт]]*Таблица648[[#This Row],[Оптовая цена KRW за 1шт]]</f>
        <v>0</v>
      </c>
      <c r="M870" s="19" t="str">
        <f>IFERROR(Таблица648[[#This Row],[Общее кол-во шт]]*Таблица648[[#This Row],[Оптовая цена USD за 1шт]],"")</f>
        <v/>
      </c>
      <c r="N870" s="49"/>
    </row>
    <row r="871" spans="1:14" ht="22.5" customHeight="1">
      <c r="A871" s="44" t="s">
        <v>22718</v>
      </c>
      <c r="B871" s="14">
        <v>8806182581250</v>
      </c>
      <c r="C871" s="50" t="s">
        <v>17381</v>
      </c>
      <c r="D871" s="46" t="s">
        <v>17382</v>
      </c>
      <c r="E871" s="16">
        <v>1500</v>
      </c>
      <c r="F871" s="15">
        <v>0.54</v>
      </c>
      <c r="G871" s="47">
        <v>270</v>
      </c>
      <c r="H871" s="55">
        <f>Таблица648[[#This Row],[Коэфициент стоимости]]*Таблица648[[#This Row],[Розничная цена KRW]]</f>
        <v>810</v>
      </c>
      <c r="I871" s="17" t="str">
        <f>IF($H$1="","Введите курс",Таблица648[[#This Row],[Оптовая цена KRW за 1шт]]/$H$1)</f>
        <v>Введите курс</v>
      </c>
      <c r="J871" s="48"/>
      <c r="K871" s="18">
        <f>Таблица648[[#This Row],[Заказ коробок ]]*Таблица648[[#This Row],[Кол-во шт в коробке]]</f>
        <v>0</v>
      </c>
      <c r="L871" s="54">
        <f>Таблица648[[#This Row],[Общее кол-во шт]]*Таблица648[[#This Row],[Оптовая цена KRW за 1шт]]</f>
        <v>0</v>
      </c>
      <c r="M871" s="19" t="str">
        <f>IFERROR(Таблица648[[#This Row],[Общее кол-во шт]]*Таблица648[[#This Row],[Оптовая цена USD за 1шт]],"")</f>
        <v/>
      </c>
      <c r="N871" s="49"/>
    </row>
    <row r="872" spans="1:14" ht="22.5" customHeight="1">
      <c r="A872" s="44" t="s">
        <v>22719</v>
      </c>
      <c r="B872" s="14">
        <v>8806182581267</v>
      </c>
      <c r="C872" s="50" t="s">
        <v>17383</v>
      </c>
      <c r="D872" s="46" t="s">
        <v>17384</v>
      </c>
      <c r="E872" s="16">
        <v>2500</v>
      </c>
      <c r="F872" s="15">
        <v>0.54</v>
      </c>
      <c r="G872" s="47">
        <v>450</v>
      </c>
      <c r="H872" s="55">
        <f>Таблица648[[#This Row],[Коэфициент стоимости]]*Таблица648[[#This Row],[Розничная цена KRW]]</f>
        <v>1350</v>
      </c>
      <c r="I872" s="17" t="str">
        <f>IF($H$1="","Введите курс",Таблица648[[#This Row],[Оптовая цена KRW за 1шт]]/$H$1)</f>
        <v>Введите курс</v>
      </c>
      <c r="J872" s="48"/>
      <c r="K872" s="18">
        <f>Таблица648[[#This Row],[Заказ коробок ]]*Таблица648[[#This Row],[Кол-во шт в коробке]]</f>
        <v>0</v>
      </c>
      <c r="L872" s="54">
        <f>Таблица648[[#This Row],[Общее кол-во шт]]*Таблица648[[#This Row],[Оптовая цена KRW за 1шт]]</f>
        <v>0</v>
      </c>
      <c r="M872" s="19" t="str">
        <f>IFERROR(Таблица648[[#This Row],[Общее кол-во шт]]*Таблица648[[#This Row],[Оптовая цена USD за 1шт]],"")</f>
        <v/>
      </c>
      <c r="N872" s="49"/>
    </row>
    <row r="873" spans="1:14" ht="22.5" customHeight="1">
      <c r="A873" s="44" t="s">
        <v>22720</v>
      </c>
      <c r="B873" s="14">
        <v>8806182581274</v>
      </c>
      <c r="C873" s="50" t="s">
        <v>17385</v>
      </c>
      <c r="D873" s="46" t="s">
        <v>17386</v>
      </c>
      <c r="E873" s="16">
        <v>1500</v>
      </c>
      <c r="F873" s="15">
        <v>0.54</v>
      </c>
      <c r="G873" s="47">
        <v>432</v>
      </c>
      <c r="H873" s="55">
        <f>Таблица648[[#This Row],[Коэфициент стоимости]]*Таблица648[[#This Row],[Розничная цена KRW]]</f>
        <v>810</v>
      </c>
      <c r="I873" s="17" t="str">
        <f>IF($H$1="","Введите курс",Таблица648[[#This Row],[Оптовая цена KRW за 1шт]]/$H$1)</f>
        <v>Введите курс</v>
      </c>
      <c r="J873" s="48"/>
      <c r="K873" s="18">
        <f>Таблица648[[#This Row],[Заказ коробок ]]*Таблица648[[#This Row],[Кол-во шт в коробке]]</f>
        <v>0</v>
      </c>
      <c r="L873" s="54">
        <f>Таблица648[[#This Row],[Общее кол-во шт]]*Таблица648[[#This Row],[Оптовая цена KRW за 1шт]]</f>
        <v>0</v>
      </c>
      <c r="M873" s="19" t="str">
        <f>IFERROR(Таблица648[[#This Row],[Общее кол-во шт]]*Таблица648[[#This Row],[Оптовая цена USD за 1шт]],"")</f>
        <v/>
      </c>
      <c r="N873" s="49"/>
    </row>
    <row r="874" spans="1:14" ht="22.5" customHeight="1">
      <c r="A874" s="44" t="s">
        <v>22721</v>
      </c>
      <c r="B874" s="14">
        <v>8806182586682</v>
      </c>
      <c r="C874" s="50" t="s">
        <v>22722</v>
      </c>
      <c r="D874" s="46" t="s">
        <v>22723</v>
      </c>
      <c r="E874" s="16">
        <v>7000</v>
      </c>
      <c r="F874" s="15">
        <v>0.54</v>
      </c>
      <c r="G874" s="47">
        <v>48</v>
      </c>
      <c r="H874" s="55">
        <f>Таблица648[[#This Row],[Коэфициент стоимости]]*Таблица648[[#This Row],[Розничная цена KRW]]</f>
        <v>3780.0000000000005</v>
      </c>
      <c r="I874" s="17" t="str">
        <f>IF($H$1="","Введите курс",Таблица648[[#This Row],[Оптовая цена KRW за 1шт]]/$H$1)</f>
        <v>Введите курс</v>
      </c>
      <c r="J874" s="48"/>
      <c r="K874" s="18">
        <f>Таблица648[[#This Row],[Заказ коробок ]]*Таблица648[[#This Row],[Кол-во шт в коробке]]</f>
        <v>0</v>
      </c>
      <c r="L874" s="54">
        <f>Таблица648[[#This Row],[Общее кол-во шт]]*Таблица648[[#This Row],[Оптовая цена KRW за 1шт]]</f>
        <v>0</v>
      </c>
      <c r="M874" s="19" t="str">
        <f>IFERROR(Таблица648[[#This Row],[Общее кол-во шт]]*Таблица648[[#This Row],[Оптовая цена USD за 1шт]],"")</f>
        <v/>
      </c>
      <c r="N874" s="49"/>
    </row>
    <row r="875" spans="1:14" ht="22.5" customHeight="1">
      <c r="A875" s="44" t="s">
        <v>22724</v>
      </c>
      <c r="B875" s="14">
        <v>8806182586699</v>
      </c>
      <c r="C875" s="50" t="s">
        <v>17387</v>
      </c>
      <c r="D875" s="46" t="s">
        <v>17388</v>
      </c>
      <c r="E875" s="16">
        <v>1000</v>
      </c>
      <c r="F875" s="15">
        <v>0.54</v>
      </c>
      <c r="G875" s="47">
        <v>800</v>
      </c>
      <c r="H875" s="55">
        <f>Таблица648[[#This Row],[Коэфициент стоимости]]*Таблица648[[#This Row],[Розничная цена KRW]]</f>
        <v>540</v>
      </c>
      <c r="I875" s="17" t="str">
        <f>IF($H$1="","Введите курс",Таблица648[[#This Row],[Оптовая цена KRW за 1шт]]/$H$1)</f>
        <v>Введите курс</v>
      </c>
      <c r="J875" s="48"/>
      <c r="K875" s="18">
        <f>Таблица648[[#This Row],[Заказ коробок ]]*Таблица648[[#This Row],[Кол-во шт в коробке]]</f>
        <v>0</v>
      </c>
      <c r="L875" s="54">
        <f>Таблица648[[#This Row],[Общее кол-во шт]]*Таблица648[[#This Row],[Оптовая цена KRW за 1шт]]</f>
        <v>0</v>
      </c>
      <c r="M875" s="19" t="str">
        <f>IFERROR(Таблица648[[#This Row],[Общее кол-во шт]]*Таблица648[[#This Row],[Оптовая цена USD за 1шт]],"")</f>
        <v/>
      </c>
      <c r="N875" s="49"/>
    </row>
    <row r="876" spans="1:14" ht="22.5" customHeight="1">
      <c r="A876" s="44" t="s">
        <v>22725</v>
      </c>
      <c r="B876" s="14">
        <v>8806182586705</v>
      </c>
      <c r="C876" s="50" t="s">
        <v>17389</v>
      </c>
      <c r="D876" s="46" t="s">
        <v>17390</v>
      </c>
      <c r="E876" s="16">
        <v>1500</v>
      </c>
      <c r="F876" s="15">
        <v>0.54</v>
      </c>
      <c r="G876" s="47">
        <v>140</v>
      </c>
      <c r="H876" s="55">
        <f>Таблица648[[#This Row],[Коэфициент стоимости]]*Таблица648[[#This Row],[Розничная цена KRW]]</f>
        <v>810</v>
      </c>
      <c r="I876" s="17" t="str">
        <f>IF($H$1="","Введите курс",Таблица648[[#This Row],[Оптовая цена KRW за 1шт]]/$H$1)</f>
        <v>Введите курс</v>
      </c>
      <c r="J876" s="48"/>
      <c r="K876" s="18">
        <f>Таблица648[[#This Row],[Заказ коробок ]]*Таблица648[[#This Row],[Кол-во шт в коробке]]</f>
        <v>0</v>
      </c>
      <c r="L876" s="54">
        <f>Таблица648[[#This Row],[Общее кол-во шт]]*Таблица648[[#This Row],[Оптовая цена KRW за 1шт]]</f>
        <v>0</v>
      </c>
      <c r="M876" s="19" t="str">
        <f>IFERROR(Таблица648[[#This Row],[Общее кол-во шт]]*Таблица648[[#This Row],[Оптовая цена USD за 1шт]],"")</f>
        <v/>
      </c>
      <c r="N876" s="49"/>
    </row>
    <row r="877" spans="1:14" ht="22.5" customHeight="1">
      <c r="A877" s="44" t="s">
        <v>22726</v>
      </c>
      <c r="B877" s="14">
        <v>8806182586712</v>
      </c>
      <c r="C877" s="50" t="s">
        <v>17391</v>
      </c>
      <c r="D877" s="46" t="s">
        <v>17392</v>
      </c>
      <c r="E877" s="16">
        <v>1500</v>
      </c>
      <c r="F877" s="15">
        <v>0.54</v>
      </c>
      <c r="G877" s="47">
        <v>450</v>
      </c>
      <c r="H877" s="55">
        <f>Таблица648[[#This Row],[Коэфициент стоимости]]*Таблица648[[#This Row],[Розничная цена KRW]]</f>
        <v>810</v>
      </c>
      <c r="I877" s="17" t="str">
        <f>IF($H$1="","Введите курс",Таблица648[[#This Row],[Оптовая цена KRW за 1шт]]/$H$1)</f>
        <v>Введите курс</v>
      </c>
      <c r="J877" s="48"/>
      <c r="K877" s="18">
        <f>Таблица648[[#This Row],[Заказ коробок ]]*Таблица648[[#This Row],[Кол-во шт в коробке]]</f>
        <v>0</v>
      </c>
      <c r="L877" s="54">
        <f>Таблица648[[#This Row],[Общее кол-во шт]]*Таблица648[[#This Row],[Оптовая цена KRW за 1шт]]</f>
        <v>0</v>
      </c>
      <c r="M877" s="19" t="str">
        <f>IFERROR(Таблица648[[#This Row],[Общее кол-во шт]]*Таблица648[[#This Row],[Оптовая цена USD за 1шт]],"")</f>
        <v/>
      </c>
      <c r="N877" s="49"/>
    </row>
    <row r="878" spans="1:14" ht="22.5" customHeight="1">
      <c r="A878" s="44" t="s">
        <v>22727</v>
      </c>
      <c r="B878" s="14">
        <v>8806182586729</v>
      </c>
      <c r="C878" s="50" t="s">
        <v>17393</v>
      </c>
      <c r="D878" s="46" t="s">
        <v>17394</v>
      </c>
      <c r="E878" s="16">
        <v>2000</v>
      </c>
      <c r="F878" s="15">
        <v>0.54</v>
      </c>
      <c r="G878" s="47">
        <v>720</v>
      </c>
      <c r="H878" s="55">
        <f>Таблица648[[#This Row],[Коэфициент стоимости]]*Таблица648[[#This Row],[Розничная цена KRW]]</f>
        <v>1080</v>
      </c>
      <c r="I878" s="17" t="str">
        <f>IF($H$1="","Введите курс",Таблица648[[#This Row],[Оптовая цена KRW за 1шт]]/$H$1)</f>
        <v>Введите курс</v>
      </c>
      <c r="J878" s="48"/>
      <c r="K878" s="18">
        <f>Таблица648[[#This Row],[Заказ коробок ]]*Таблица648[[#This Row],[Кол-во шт в коробке]]</f>
        <v>0</v>
      </c>
      <c r="L878" s="54">
        <f>Таблица648[[#This Row],[Общее кол-во шт]]*Таблица648[[#This Row],[Оптовая цена KRW за 1шт]]</f>
        <v>0</v>
      </c>
      <c r="M878" s="19" t="str">
        <f>IFERROR(Таблица648[[#This Row],[Общее кол-во шт]]*Таблица648[[#This Row],[Оптовая цена USD за 1шт]],"")</f>
        <v/>
      </c>
      <c r="N878" s="49"/>
    </row>
    <row r="879" spans="1:14" ht="22.5" customHeight="1">
      <c r="A879" s="44" t="s">
        <v>22728</v>
      </c>
      <c r="B879" s="14">
        <v>8806182586736</v>
      </c>
      <c r="C879" s="50" t="s">
        <v>17395</v>
      </c>
      <c r="D879" s="46" t="s">
        <v>17396</v>
      </c>
      <c r="E879" s="16">
        <v>2500</v>
      </c>
      <c r="F879" s="15">
        <v>0.54</v>
      </c>
      <c r="G879" s="47">
        <v>1200</v>
      </c>
      <c r="H879" s="55">
        <f>Таблица648[[#This Row],[Коэфициент стоимости]]*Таблица648[[#This Row],[Розничная цена KRW]]</f>
        <v>1350</v>
      </c>
      <c r="I879" s="17" t="str">
        <f>IF($H$1="","Введите курс",Таблица648[[#This Row],[Оптовая цена KRW за 1шт]]/$H$1)</f>
        <v>Введите курс</v>
      </c>
      <c r="J879" s="48"/>
      <c r="K879" s="18">
        <f>Таблица648[[#This Row],[Заказ коробок ]]*Таблица648[[#This Row],[Кол-во шт в коробке]]</f>
        <v>0</v>
      </c>
      <c r="L879" s="54">
        <f>Таблица648[[#This Row],[Общее кол-во шт]]*Таблица648[[#This Row],[Оптовая цена KRW за 1шт]]</f>
        <v>0</v>
      </c>
      <c r="M879" s="19" t="str">
        <f>IFERROR(Таблица648[[#This Row],[Общее кол-во шт]]*Таблица648[[#This Row],[Оптовая цена USD за 1шт]],"")</f>
        <v/>
      </c>
      <c r="N879" s="49"/>
    </row>
    <row r="880" spans="1:14" ht="22.5" customHeight="1">
      <c r="A880" s="44" t="s">
        <v>22729</v>
      </c>
      <c r="B880" s="14">
        <v>8806182586743</v>
      </c>
      <c r="C880" s="50" t="s">
        <v>17397</v>
      </c>
      <c r="D880" s="46" t="s">
        <v>17398</v>
      </c>
      <c r="E880" s="16">
        <v>4000</v>
      </c>
      <c r="F880" s="15">
        <v>0.54</v>
      </c>
      <c r="G880" s="47">
        <v>320</v>
      </c>
      <c r="H880" s="55">
        <f>Таблица648[[#This Row],[Коэфициент стоимости]]*Таблица648[[#This Row],[Розничная цена KRW]]</f>
        <v>2160</v>
      </c>
      <c r="I880" s="17" t="str">
        <f>IF($H$1="","Введите курс",Таблица648[[#This Row],[Оптовая цена KRW за 1шт]]/$H$1)</f>
        <v>Введите курс</v>
      </c>
      <c r="J880" s="48"/>
      <c r="K880" s="18">
        <f>Таблица648[[#This Row],[Заказ коробок ]]*Таблица648[[#This Row],[Кол-во шт в коробке]]</f>
        <v>0</v>
      </c>
      <c r="L880" s="54">
        <f>Таблица648[[#This Row],[Общее кол-во шт]]*Таблица648[[#This Row],[Оптовая цена KRW за 1шт]]</f>
        <v>0</v>
      </c>
      <c r="M880" s="19" t="str">
        <f>IFERROR(Таблица648[[#This Row],[Общее кол-во шт]]*Таблица648[[#This Row],[Оптовая цена USD за 1шт]],"")</f>
        <v/>
      </c>
      <c r="N880" s="49"/>
    </row>
    <row r="881" spans="1:14" ht="22.5" customHeight="1">
      <c r="A881" s="44" t="s">
        <v>22730</v>
      </c>
      <c r="B881" s="14">
        <v>8806182586750</v>
      </c>
      <c r="C881" s="50" t="s">
        <v>17399</v>
      </c>
      <c r="D881" s="46" t="s">
        <v>17400</v>
      </c>
      <c r="E881" s="16">
        <v>2000</v>
      </c>
      <c r="F881" s="15">
        <v>0.54</v>
      </c>
      <c r="G881" s="47">
        <v>1200</v>
      </c>
      <c r="H881" s="55">
        <f>Таблица648[[#This Row],[Коэфициент стоимости]]*Таблица648[[#This Row],[Розничная цена KRW]]</f>
        <v>1080</v>
      </c>
      <c r="I881" s="17" t="str">
        <f>IF($H$1="","Введите курс",Таблица648[[#This Row],[Оптовая цена KRW за 1шт]]/$H$1)</f>
        <v>Введите курс</v>
      </c>
      <c r="J881" s="48"/>
      <c r="K881" s="18">
        <f>Таблица648[[#This Row],[Заказ коробок ]]*Таблица648[[#This Row],[Кол-во шт в коробке]]</f>
        <v>0</v>
      </c>
      <c r="L881" s="54">
        <f>Таблица648[[#This Row],[Общее кол-во шт]]*Таблица648[[#This Row],[Оптовая цена KRW за 1шт]]</f>
        <v>0</v>
      </c>
      <c r="M881" s="19" t="str">
        <f>IFERROR(Таблица648[[#This Row],[Общее кол-во шт]]*Таблица648[[#This Row],[Оптовая цена USD за 1шт]],"")</f>
        <v/>
      </c>
      <c r="N881" s="49"/>
    </row>
    <row r="882" spans="1:14" ht="22.5" customHeight="1">
      <c r="A882" s="44" t="s">
        <v>22731</v>
      </c>
      <c r="B882" s="14">
        <v>8806182586767</v>
      </c>
      <c r="C882" s="50" t="s">
        <v>17401</v>
      </c>
      <c r="D882" s="46" t="s">
        <v>17402</v>
      </c>
      <c r="E882" s="16">
        <v>3500</v>
      </c>
      <c r="F882" s="15">
        <v>0.54</v>
      </c>
      <c r="G882" s="47">
        <v>10</v>
      </c>
      <c r="H882" s="55">
        <f>Таблица648[[#This Row],[Коэфициент стоимости]]*Таблица648[[#This Row],[Розничная цена KRW]]</f>
        <v>1890.0000000000002</v>
      </c>
      <c r="I882" s="17" t="str">
        <f>IF($H$1="","Введите курс",Таблица648[[#This Row],[Оптовая цена KRW за 1шт]]/$H$1)</f>
        <v>Введите курс</v>
      </c>
      <c r="J882" s="48"/>
      <c r="K882" s="18">
        <f>Таблица648[[#This Row],[Заказ коробок ]]*Таблица648[[#This Row],[Кол-во шт в коробке]]</f>
        <v>0</v>
      </c>
      <c r="L882" s="54">
        <f>Таблица648[[#This Row],[Общее кол-во шт]]*Таблица648[[#This Row],[Оптовая цена KRW за 1шт]]</f>
        <v>0</v>
      </c>
      <c r="M882" s="19" t="str">
        <f>IFERROR(Таблица648[[#This Row],[Общее кол-во шт]]*Таблица648[[#This Row],[Оптовая цена USD за 1шт]],"")</f>
        <v/>
      </c>
      <c r="N882" s="49"/>
    </row>
    <row r="883" spans="1:14" ht="22.5" customHeight="1">
      <c r="A883" s="44" t="s">
        <v>22732</v>
      </c>
      <c r="B883" s="14">
        <v>8806182586774</v>
      </c>
      <c r="C883" s="50" t="s">
        <v>17403</v>
      </c>
      <c r="D883" s="46" t="s">
        <v>17404</v>
      </c>
      <c r="E883" s="16">
        <v>4500</v>
      </c>
      <c r="F883" s="15">
        <v>0.54</v>
      </c>
      <c r="G883" s="47">
        <v>360</v>
      </c>
      <c r="H883" s="55">
        <f>Таблица648[[#This Row],[Коэфициент стоимости]]*Таблица648[[#This Row],[Розничная цена KRW]]</f>
        <v>2430</v>
      </c>
      <c r="I883" s="17" t="str">
        <f>IF($H$1="","Введите курс",Таблица648[[#This Row],[Оптовая цена KRW за 1шт]]/$H$1)</f>
        <v>Введите курс</v>
      </c>
      <c r="J883" s="48"/>
      <c r="K883" s="18">
        <f>Таблица648[[#This Row],[Заказ коробок ]]*Таблица648[[#This Row],[Кол-во шт в коробке]]</f>
        <v>0</v>
      </c>
      <c r="L883" s="54">
        <f>Таблица648[[#This Row],[Общее кол-во шт]]*Таблица648[[#This Row],[Оптовая цена KRW за 1шт]]</f>
        <v>0</v>
      </c>
      <c r="M883" s="19" t="str">
        <f>IFERROR(Таблица648[[#This Row],[Общее кол-во шт]]*Таблица648[[#This Row],[Оптовая цена USD за 1шт]],"")</f>
        <v/>
      </c>
      <c r="N883" s="49"/>
    </row>
    <row r="884" spans="1:14" ht="22.5" customHeight="1">
      <c r="A884" s="44" t="s">
        <v>22733</v>
      </c>
      <c r="B884" s="14">
        <v>8806182586781</v>
      </c>
      <c r="C884" s="50" t="s">
        <v>17405</v>
      </c>
      <c r="D884" s="46" t="s">
        <v>17406</v>
      </c>
      <c r="E884" s="16">
        <v>10000</v>
      </c>
      <c r="F884" s="15">
        <v>0.54</v>
      </c>
      <c r="G884" s="47">
        <v>240</v>
      </c>
      <c r="H884" s="55">
        <f>Таблица648[[#This Row],[Коэфициент стоимости]]*Таблица648[[#This Row],[Розничная цена KRW]]</f>
        <v>5400</v>
      </c>
      <c r="I884" s="17" t="str">
        <f>IF($H$1="","Введите курс",Таблица648[[#This Row],[Оптовая цена KRW за 1шт]]/$H$1)</f>
        <v>Введите курс</v>
      </c>
      <c r="J884" s="48"/>
      <c r="K884" s="18">
        <f>Таблица648[[#This Row],[Заказ коробок ]]*Таблица648[[#This Row],[Кол-во шт в коробке]]</f>
        <v>0</v>
      </c>
      <c r="L884" s="54">
        <f>Таблица648[[#This Row],[Общее кол-во шт]]*Таблица648[[#This Row],[Оптовая цена KRW за 1шт]]</f>
        <v>0</v>
      </c>
      <c r="M884" s="19" t="str">
        <f>IFERROR(Таблица648[[#This Row],[Общее кол-во шт]]*Таблица648[[#This Row],[Оптовая цена USD за 1шт]],"")</f>
        <v/>
      </c>
      <c r="N884" s="49"/>
    </row>
    <row r="885" spans="1:14" ht="22.5" customHeight="1">
      <c r="A885" s="44" t="s">
        <v>22734</v>
      </c>
      <c r="B885" s="14">
        <v>8806182587580</v>
      </c>
      <c r="C885" s="50" t="s">
        <v>17407</v>
      </c>
      <c r="D885" s="46" t="s">
        <v>17408</v>
      </c>
      <c r="E885" s="16">
        <v>1000</v>
      </c>
      <c r="F885" s="15">
        <v>0.54</v>
      </c>
      <c r="G885" s="47">
        <v>50</v>
      </c>
      <c r="H885" s="55">
        <f>Таблица648[[#This Row],[Коэфициент стоимости]]*Таблица648[[#This Row],[Розничная цена KRW]]</f>
        <v>540</v>
      </c>
      <c r="I885" s="17" t="str">
        <f>IF($H$1="","Введите курс",Таблица648[[#This Row],[Оптовая цена KRW за 1шт]]/$H$1)</f>
        <v>Введите курс</v>
      </c>
      <c r="J885" s="48"/>
      <c r="K885" s="18">
        <f>Таблица648[[#This Row],[Заказ коробок ]]*Таблица648[[#This Row],[Кол-во шт в коробке]]</f>
        <v>0</v>
      </c>
      <c r="L885" s="54">
        <f>Таблица648[[#This Row],[Общее кол-во шт]]*Таблица648[[#This Row],[Оптовая цена KRW за 1шт]]</f>
        <v>0</v>
      </c>
      <c r="M885" s="19" t="str">
        <f>IFERROR(Таблица648[[#This Row],[Общее кол-во шт]]*Таблица648[[#This Row],[Оптовая цена USD за 1шт]],"")</f>
        <v/>
      </c>
      <c r="N885" s="49"/>
    </row>
    <row r="886" spans="1:14" ht="22.5" customHeight="1">
      <c r="A886" s="44" t="s">
        <v>22735</v>
      </c>
      <c r="B886" s="14">
        <v>8806182587597</v>
      </c>
      <c r="C886" s="50" t="s">
        <v>17409</v>
      </c>
      <c r="D886" s="46" t="s">
        <v>17410</v>
      </c>
      <c r="E886" s="16">
        <v>3000</v>
      </c>
      <c r="F886" s="15">
        <v>0.54</v>
      </c>
      <c r="G886" s="47">
        <v>50</v>
      </c>
      <c r="H886" s="55">
        <f>Таблица648[[#This Row],[Коэфициент стоимости]]*Таблица648[[#This Row],[Розничная цена KRW]]</f>
        <v>1620</v>
      </c>
      <c r="I886" s="17" t="str">
        <f>IF($H$1="","Введите курс",Таблица648[[#This Row],[Оптовая цена KRW за 1шт]]/$H$1)</f>
        <v>Введите курс</v>
      </c>
      <c r="J886" s="48"/>
      <c r="K886" s="18">
        <f>Таблица648[[#This Row],[Заказ коробок ]]*Таблица648[[#This Row],[Кол-во шт в коробке]]</f>
        <v>0</v>
      </c>
      <c r="L886" s="54">
        <f>Таблица648[[#This Row],[Общее кол-во шт]]*Таблица648[[#This Row],[Оптовая цена KRW за 1шт]]</f>
        <v>0</v>
      </c>
      <c r="M886" s="19" t="str">
        <f>IFERROR(Таблица648[[#This Row],[Общее кол-во шт]]*Таблица648[[#This Row],[Оптовая цена USD за 1шт]],"")</f>
        <v/>
      </c>
      <c r="N886" s="49"/>
    </row>
    <row r="887" spans="1:14" ht="22.5" customHeight="1">
      <c r="A887" s="44" t="s">
        <v>22736</v>
      </c>
      <c r="B887" s="14">
        <v>8806182587603</v>
      </c>
      <c r="C887" s="50" t="s">
        <v>17411</v>
      </c>
      <c r="D887" s="46" t="s">
        <v>17412</v>
      </c>
      <c r="E887" s="16">
        <v>3500</v>
      </c>
      <c r="F887" s="15">
        <v>0.54</v>
      </c>
      <c r="G887" s="47">
        <v>50</v>
      </c>
      <c r="H887" s="55">
        <f>Таблица648[[#This Row],[Коэфициент стоимости]]*Таблица648[[#This Row],[Розничная цена KRW]]</f>
        <v>1890.0000000000002</v>
      </c>
      <c r="I887" s="17" t="str">
        <f>IF($H$1="","Введите курс",Таблица648[[#This Row],[Оптовая цена KRW за 1шт]]/$H$1)</f>
        <v>Введите курс</v>
      </c>
      <c r="J887" s="48"/>
      <c r="K887" s="18">
        <f>Таблица648[[#This Row],[Заказ коробок ]]*Таблица648[[#This Row],[Кол-во шт в коробке]]</f>
        <v>0</v>
      </c>
      <c r="L887" s="54">
        <f>Таблица648[[#This Row],[Общее кол-во шт]]*Таблица648[[#This Row],[Оптовая цена KRW за 1шт]]</f>
        <v>0</v>
      </c>
      <c r="M887" s="19" t="str">
        <f>IFERROR(Таблица648[[#This Row],[Общее кол-во шт]]*Таблица648[[#This Row],[Оптовая цена USD за 1шт]],"")</f>
        <v/>
      </c>
      <c r="N887" s="49"/>
    </row>
    <row r="888" spans="1:14" ht="22.5" customHeight="1">
      <c r="A888" s="44" t="s">
        <v>22737</v>
      </c>
      <c r="B888" s="14">
        <v>8806182587610</v>
      </c>
      <c r="C888" s="50" t="s">
        <v>17413</v>
      </c>
      <c r="D888" s="46" t="s">
        <v>17414</v>
      </c>
      <c r="E888" s="16">
        <v>1000</v>
      </c>
      <c r="F888" s="15">
        <v>0.54</v>
      </c>
      <c r="G888" s="47">
        <v>200</v>
      </c>
      <c r="H888" s="55">
        <f>Таблица648[[#This Row],[Коэфициент стоимости]]*Таблица648[[#This Row],[Розничная цена KRW]]</f>
        <v>540</v>
      </c>
      <c r="I888" s="17" t="str">
        <f>IF($H$1="","Введите курс",Таблица648[[#This Row],[Оптовая цена KRW за 1шт]]/$H$1)</f>
        <v>Введите курс</v>
      </c>
      <c r="J888" s="48"/>
      <c r="K888" s="18">
        <f>Таблица648[[#This Row],[Заказ коробок ]]*Таблица648[[#This Row],[Кол-во шт в коробке]]</f>
        <v>0</v>
      </c>
      <c r="L888" s="54">
        <f>Таблица648[[#This Row],[Общее кол-во шт]]*Таблица648[[#This Row],[Оптовая цена KRW за 1шт]]</f>
        <v>0</v>
      </c>
      <c r="M888" s="19" t="str">
        <f>IFERROR(Таблица648[[#This Row],[Общее кол-во шт]]*Таблица648[[#This Row],[Оптовая цена USD за 1шт]],"")</f>
        <v/>
      </c>
      <c r="N888" s="49"/>
    </row>
    <row r="889" spans="1:14" ht="22.5" customHeight="1">
      <c r="A889" s="44" t="s">
        <v>22738</v>
      </c>
      <c r="B889" s="14">
        <v>8806182587627</v>
      </c>
      <c r="C889" s="50" t="s">
        <v>17415</v>
      </c>
      <c r="D889" s="46" t="s">
        <v>17416</v>
      </c>
      <c r="E889" s="16">
        <v>3000</v>
      </c>
      <c r="F889" s="15">
        <v>0.54</v>
      </c>
      <c r="G889" s="47">
        <v>20</v>
      </c>
      <c r="H889" s="55">
        <f>Таблица648[[#This Row],[Коэфициент стоимости]]*Таблица648[[#This Row],[Розничная цена KRW]]</f>
        <v>1620</v>
      </c>
      <c r="I889" s="17" t="str">
        <f>IF($H$1="","Введите курс",Таблица648[[#This Row],[Оптовая цена KRW за 1шт]]/$H$1)</f>
        <v>Введите курс</v>
      </c>
      <c r="J889" s="48"/>
      <c r="K889" s="18">
        <f>Таблица648[[#This Row],[Заказ коробок ]]*Таблица648[[#This Row],[Кол-во шт в коробке]]</f>
        <v>0</v>
      </c>
      <c r="L889" s="54">
        <f>Таблица648[[#This Row],[Общее кол-во шт]]*Таблица648[[#This Row],[Оптовая цена KRW за 1шт]]</f>
        <v>0</v>
      </c>
      <c r="M889" s="19" t="str">
        <f>IFERROR(Таблица648[[#This Row],[Общее кол-во шт]]*Таблица648[[#This Row],[Оптовая цена USD за 1шт]],"")</f>
        <v/>
      </c>
      <c r="N889" s="49"/>
    </row>
    <row r="890" spans="1:14" ht="22.5" customHeight="1">
      <c r="A890" s="44" t="s">
        <v>22739</v>
      </c>
      <c r="B890" s="14">
        <v>8806182587634</v>
      </c>
      <c r="C890" s="50" t="s">
        <v>17417</v>
      </c>
      <c r="D890" s="46" t="s">
        <v>17418</v>
      </c>
      <c r="E890" s="16">
        <v>3500</v>
      </c>
      <c r="F890" s="15">
        <v>0.54</v>
      </c>
      <c r="G890" s="47">
        <v>800</v>
      </c>
      <c r="H890" s="55">
        <f>Таблица648[[#This Row],[Коэфициент стоимости]]*Таблица648[[#This Row],[Розничная цена KRW]]</f>
        <v>1890.0000000000002</v>
      </c>
      <c r="I890" s="17" t="str">
        <f>IF($H$1="","Введите курс",Таблица648[[#This Row],[Оптовая цена KRW за 1шт]]/$H$1)</f>
        <v>Введите курс</v>
      </c>
      <c r="J890" s="48"/>
      <c r="K890" s="18">
        <f>Таблица648[[#This Row],[Заказ коробок ]]*Таблица648[[#This Row],[Кол-во шт в коробке]]</f>
        <v>0</v>
      </c>
      <c r="L890" s="54">
        <f>Таблица648[[#This Row],[Общее кол-во шт]]*Таблица648[[#This Row],[Оптовая цена KRW за 1шт]]</f>
        <v>0</v>
      </c>
      <c r="M890" s="19" t="str">
        <f>IFERROR(Таблица648[[#This Row],[Общее кол-во шт]]*Таблица648[[#This Row],[Оптовая цена USD за 1шт]],"")</f>
        <v/>
      </c>
      <c r="N890" s="49"/>
    </row>
    <row r="891" spans="1:14" ht="22.5" customHeight="1">
      <c r="A891" s="44" t="s">
        <v>22740</v>
      </c>
      <c r="B891" s="14">
        <v>8806182587641</v>
      </c>
      <c r="C891" s="50" t="s">
        <v>17419</v>
      </c>
      <c r="D891" s="46" t="s">
        <v>17420</v>
      </c>
      <c r="E891" s="16">
        <v>3000</v>
      </c>
      <c r="F891" s="15">
        <v>0.54</v>
      </c>
      <c r="G891" s="47">
        <v>50</v>
      </c>
      <c r="H891" s="55">
        <f>Таблица648[[#This Row],[Коэфициент стоимости]]*Таблица648[[#This Row],[Розничная цена KRW]]</f>
        <v>1620</v>
      </c>
      <c r="I891" s="17" t="str">
        <f>IF($H$1="","Введите курс",Таблица648[[#This Row],[Оптовая цена KRW за 1шт]]/$H$1)</f>
        <v>Введите курс</v>
      </c>
      <c r="J891" s="48"/>
      <c r="K891" s="18">
        <f>Таблица648[[#This Row],[Заказ коробок ]]*Таблица648[[#This Row],[Кол-во шт в коробке]]</f>
        <v>0</v>
      </c>
      <c r="L891" s="54">
        <f>Таблица648[[#This Row],[Общее кол-во шт]]*Таблица648[[#This Row],[Оптовая цена KRW за 1шт]]</f>
        <v>0</v>
      </c>
      <c r="M891" s="19" t="str">
        <f>IFERROR(Таблица648[[#This Row],[Общее кол-во шт]]*Таблица648[[#This Row],[Оптовая цена USD за 1шт]],"")</f>
        <v/>
      </c>
      <c r="N891" s="49"/>
    </row>
    <row r="892" spans="1:14" ht="22.5" customHeight="1">
      <c r="A892" s="44" t="s">
        <v>22741</v>
      </c>
      <c r="B892" s="14">
        <v>8806182589416</v>
      </c>
      <c r="C892" s="50" t="s">
        <v>22742</v>
      </c>
      <c r="D892" s="46" t="s">
        <v>22743</v>
      </c>
      <c r="E892" s="16">
        <v>10000</v>
      </c>
      <c r="F892" s="15">
        <v>0.54</v>
      </c>
      <c r="G892" s="47">
        <v>120</v>
      </c>
      <c r="H892" s="55">
        <f>Таблица648[[#This Row],[Коэфициент стоимости]]*Таблица648[[#This Row],[Розничная цена KRW]]</f>
        <v>5400</v>
      </c>
      <c r="I892" s="17" t="str">
        <f>IF($H$1="","Введите курс",Таблица648[[#This Row],[Оптовая цена KRW за 1шт]]/$H$1)</f>
        <v>Введите курс</v>
      </c>
      <c r="J892" s="48"/>
      <c r="K892" s="18">
        <f>Таблица648[[#This Row],[Заказ коробок ]]*Таблица648[[#This Row],[Кол-во шт в коробке]]</f>
        <v>0</v>
      </c>
      <c r="L892" s="54">
        <f>Таблица648[[#This Row],[Общее кол-во шт]]*Таблица648[[#This Row],[Оптовая цена KRW за 1шт]]</f>
        <v>0</v>
      </c>
      <c r="M892" s="19" t="str">
        <f>IFERROR(Таблица648[[#This Row],[Общее кол-во шт]]*Таблица648[[#This Row],[Оптовая цена USD за 1шт]],"")</f>
        <v/>
      </c>
      <c r="N892" s="49"/>
    </row>
    <row r="893" spans="1:14" ht="22.5" customHeight="1">
      <c r="A893" s="44" t="s">
        <v>22744</v>
      </c>
      <c r="B893" s="14">
        <v>8806182589423</v>
      </c>
      <c r="C893" s="50" t="s">
        <v>17421</v>
      </c>
      <c r="D893" s="46" t="s">
        <v>17422</v>
      </c>
      <c r="E893" s="16">
        <v>11000</v>
      </c>
      <c r="F893" s="15">
        <v>0.54</v>
      </c>
      <c r="G893" s="47">
        <v>96</v>
      </c>
      <c r="H893" s="55">
        <f>Таблица648[[#This Row],[Коэфициент стоимости]]*Таблица648[[#This Row],[Розничная цена KRW]]</f>
        <v>5940</v>
      </c>
      <c r="I893" s="17" t="str">
        <f>IF($H$1="","Введите курс",Таблица648[[#This Row],[Оптовая цена KRW за 1шт]]/$H$1)</f>
        <v>Введите курс</v>
      </c>
      <c r="J893" s="48"/>
      <c r="K893" s="18">
        <f>Таблица648[[#This Row],[Заказ коробок ]]*Таблица648[[#This Row],[Кол-во шт в коробке]]</f>
        <v>0</v>
      </c>
      <c r="L893" s="54">
        <f>Таблица648[[#This Row],[Общее кол-во шт]]*Таблица648[[#This Row],[Оптовая цена KRW за 1шт]]</f>
        <v>0</v>
      </c>
      <c r="M893" s="19" t="str">
        <f>IFERROR(Таблица648[[#This Row],[Общее кол-во шт]]*Таблица648[[#This Row],[Оптовая цена USD за 1шт]],"")</f>
        <v/>
      </c>
      <c r="N893" s="49"/>
    </row>
    <row r="894" spans="1:14" ht="22.5" customHeight="1">
      <c r="A894" s="44" t="s">
        <v>22745</v>
      </c>
      <c r="B894" s="14">
        <v>8806182589447</v>
      </c>
      <c r="C894" s="50" t="s">
        <v>17423</v>
      </c>
      <c r="D894" s="46" t="s">
        <v>17424</v>
      </c>
      <c r="E894" s="16">
        <v>1500</v>
      </c>
      <c r="F894" s="15">
        <v>0.54</v>
      </c>
      <c r="G894" s="47">
        <v>336</v>
      </c>
      <c r="H894" s="55">
        <f>Таблица648[[#This Row],[Коэфициент стоимости]]*Таблица648[[#This Row],[Розничная цена KRW]]</f>
        <v>810</v>
      </c>
      <c r="I894" s="17" t="str">
        <f>IF($H$1="","Введите курс",Таблица648[[#This Row],[Оптовая цена KRW за 1шт]]/$H$1)</f>
        <v>Введите курс</v>
      </c>
      <c r="J894" s="48"/>
      <c r="K894" s="18">
        <f>Таблица648[[#This Row],[Заказ коробок ]]*Таблица648[[#This Row],[Кол-во шт в коробке]]</f>
        <v>0</v>
      </c>
      <c r="L894" s="54">
        <f>Таблица648[[#This Row],[Общее кол-во шт]]*Таблица648[[#This Row],[Оптовая цена KRW за 1шт]]</f>
        <v>0</v>
      </c>
      <c r="M894" s="19" t="str">
        <f>IFERROR(Таблица648[[#This Row],[Общее кол-во шт]]*Таблица648[[#This Row],[Оптовая цена USD за 1шт]],"")</f>
        <v/>
      </c>
      <c r="N894" s="49"/>
    </row>
    <row r="895" spans="1:14" ht="22.5" customHeight="1">
      <c r="A895" s="44" t="s">
        <v>22746</v>
      </c>
      <c r="B895" s="14">
        <v>8806182589454</v>
      </c>
      <c r="C895" s="50" t="s">
        <v>17425</v>
      </c>
      <c r="D895" s="46" t="s">
        <v>17426</v>
      </c>
      <c r="E895" s="16">
        <v>3500</v>
      </c>
      <c r="F895" s="15">
        <v>0.54</v>
      </c>
      <c r="G895" s="47">
        <v>504</v>
      </c>
      <c r="H895" s="55">
        <f>Таблица648[[#This Row],[Коэфициент стоимости]]*Таблица648[[#This Row],[Розничная цена KRW]]</f>
        <v>1890.0000000000002</v>
      </c>
      <c r="I895" s="17" t="str">
        <f>IF($H$1="","Введите курс",Таблица648[[#This Row],[Оптовая цена KRW за 1шт]]/$H$1)</f>
        <v>Введите курс</v>
      </c>
      <c r="J895" s="48"/>
      <c r="K895" s="18">
        <f>Таблица648[[#This Row],[Заказ коробок ]]*Таблица648[[#This Row],[Кол-во шт в коробке]]</f>
        <v>0</v>
      </c>
      <c r="L895" s="54">
        <f>Таблица648[[#This Row],[Общее кол-во шт]]*Таблица648[[#This Row],[Оптовая цена KRW за 1шт]]</f>
        <v>0</v>
      </c>
      <c r="M895" s="19" t="str">
        <f>IFERROR(Таблица648[[#This Row],[Общее кол-во шт]]*Таблица648[[#This Row],[Оптовая цена USD за 1шт]],"")</f>
        <v/>
      </c>
      <c r="N895" s="49"/>
    </row>
    <row r="896" spans="1:14" ht="22.5" customHeight="1">
      <c r="A896" s="44" t="s">
        <v>22747</v>
      </c>
      <c r="B896" s="14">
        <v>8806182589461</v>
      </c>
      <c r="C896" s="50" t="s">
        <v>22748</v>
      </c>
      <c r="D896" s="46" t="s">
        <v>22749</v>
      </c>
      <c r="E896" s="16">
        <v>4500</v>
      </c>
      <c r="F896" s="15">
        <v>0.54</v>
      </c>
      <c r="G896" s="47">
        <v>252</v>
      </c>
      <c r="H896" s="55">
        <f>Таблица648[[#This Row],[Коэфициент стоимости]]*Таблица648[[#This Row],[Розничная цена KRW]]</f>
        <v>2430</v>
      </c>
      <c r="I896" s="17" t="str">
        <f>IF($H$1="","Введите курс",Таблица648[[#This Row],[Оптовая цена KRW за 1шт]]/$H$1)</f>
        <v>Введите курс</v>
      </c>
      <c r="J896" s="48"/>
      <c r="K896" s="18">
        <f>Таблица648[[#This Row],[Заказ коробок ]]*Таблица648[[#This Row],[Кол-во шт в коробке]]</f>
        <v>0</v>
      </c>
      <c r="L896" s="54">
        <f>Таблица648[[#This Row],[Общее кол-во шт]]*Таблица648[[#This Row],[Оптовая цена KRW за 1шт]]</f>
        <v>0</v>
      </c>
      <c r="M896" s="19" t="str">
        <f>IFERROR(Таблица648[[#This Row],[Общее кол-во шт]]*Таблица648[[#This Row],[Оптовая цена USD за 1шт]],"")</f>
        <v/>
      </c>
      <c r="N896" s="49"/>
    </row>
    <row r="897" spans="1:14" ht="22.5" customHeight="1">
      <c r="A897" s="44" t="s">
        <v>22750</v>
      </c>
      <c r="B897" s="14">
        <v>8806182589478</v>
      </c>
      <c r="C897" s="50" t="s">
        <v>22751</v>
      </c>
      <c r="D897" s="46" t="s">
        <v>22752</v>
      </c>
      <c r="E897" s="16">
        <v>5000</v>
      </c>
      <c r="F897" s="15">
        <v>0.54</v>
      </c>
      <c r="G897" s="47">
        <v>252</v>
      </c>
      <c r="H897" s="55">
        <f>Таблица648[[#This Row],[Коэфициент стоимости]]*Таблица648[[#This Row],[Розничная цена KRW]]</f>
        <v>2700</v>
      </c>
      <c r="I897" s="17" t="str">
        <f>IF($H$1="","Введите курс",Таблица648[[#This Row],[Оптовая цена KRW за 1шт]]/$H$1)</f>
        <v>Введите курс</v>
      </c>
      <c r="J897" s="48"/>
      <c r="K897" s="18">
        <f>Таблица648[[#This Row],[Заказ коробок ]]*Таблица648[[#This Row],[Кол-во шт в коробке]]</f>
        <v>0</v>
      </c>
      <c r="L897" s="54">
        <f>Таблица648[[#This Row],[Общее кол-во шт]]*Таблица648[[#This Row],[Оптовая цена KRW за 1шт]]</f>
        <v>0</v>
      </c>
      <c r="M897" s="19" t="str">
        <f>IFERROR(Таблица648[[#This Row],[Общее кол-во шт]]*Таблица648[[#This Row],[Оптовая цена USD за 1шт]],"")</f>
        <v/>
      </c>
      <c r="N897" s="49"/>
    </row>
    <row r="898" spans="1:14" ht="22.5" customHeight="1">
      <c r="A898" s="44" t="s">
        <v>22753</v>
      </c>
      <c r="B898" s="14">
        <v>8806182589485</v>
      </c>
      <c r="C898" s="50" t="s">
        <v>17427</v>
      </c>
      <c r="D898" s="46" t="s">
        <v>17428</v>
      </c>
      <c r="E898" s="16">
        <v>5000</v>
      </c>
      <c r="F898" s="15">
        <v>0.54</v>
      </c>
      <c r="G898" s="47">
        <v>252</v>
      </c>
      <c r="H898" s="55">
        <f>Таблица648[[#This Row],[Коэфициент стоимости]]*Таблица648[[#This Row],[Розничная цена KRW]]</f>
        <v>2700</v>
      </c>
      <c r="I898" s="17" t="str">
        <f>IF($H$1="","Введите курс",Таблица648[[#This Row],[Оптовая цена KRW за 1шт]]/$H$1)</f>
        <v>Введите курс</v>
      </c>
      <c r="J898" s="48"/>
      <c r="K898" s="18">
        <f>Таблица648[[#This Row],[Заказ коробок ]]*Таблица648[[#This Row],[Кол-во шт в коробке]]</f>
        <v>0</v>
      </c>
      <c r="L898" s="54">
        <f>Таблица648[[#This Row],[Общее кол-во шт]]*Таблица648[[#This Row],[Оптовая цена KRW за 1шт]]</f>
        <v>0</v>
      </c>
      <c r="M898" s="19" t="str">
        <f>IFERROR(Таблица648[[#This Row],[Общее кол-во шт]]*Таблица648[[#This Row],[Оптовая цена USD за 1шт]],"")</f>
        <v/>
      </c>
      <c r="N898" s="49"/>
    </row>
    <row r="899" spans="1:14" ht="22.5" customHeight="1">
      <c r="A899" s="44" t="s">
        <v>22754</v>
      </c>
      <c r="B899" s="14">
        <v>8806182589492</v>
      </c>
      <c r="C899" s="50" t="s">
        <v>22755</v>
      </c>
      <c r="D899" s="46" t="s">
        <v>22756</v>
      </c>
      <c r="E899" s="16">
        <v>5000</v>
      </c>
      <c r="F899" s="15">
        <v>0.54</v>
      </c>
      <c r="G899" s="47">
        <v>252</v>
      </c>
      <c r="H899" s="55">
        <f>Таблица648[[#This Row],[Коэфициент стоимости]]*Таблица648[[#This Row],[Розничная цена KRW]]</f>
        <v>2700</v>
      </c>
      <c r="I899" s="17" t="str">
        <f>IF($H$1="","Введите курс",Таблица648[[#This Row],[Оптовая цена KRW за 1шт]]/$H$1)</f>
        <v>Введите курс</v>
      </c>
      <c r="J899" s="48"/>
      <c r="K899" s="18">
        <f>Таблица648[[#This Row],[Заказ коробок ]]*Таблица648[[#This Row],[Кол-во шт в коробке]]</f>
        <v>0</v>
      </c>
      <c r="L899" s="54">
        <f>Таблица648[[#This Row],[Общее кол-во шт]]*Таблица648[[#This Row],[Оптовая цена KRW за 1шт]]</f>
        <v>0</v>
      </c>
      <c r="M899" s="19" t="str">
        <f>IFERROR(Таблица648[[#This Row],[Общее кол-во шт]]*Таблица648[[#This Row],[Оптовая цена USD за 1шт]],"")</f>
        <v/>
      </c>
      <c r="N899" s="49"/>
    </row>
    <row r="900" spans="1:14" ht="22.5" customHeight="1">
      <c r="A900" s="44" t="s">
        <v>22757</v>
      </c>
      <c r="B900" s="14">
        <v>8806182591747</v>
      </c>
      <c r="C900" s="50" t="s">
        <v>17429</v>
      </c>
      <c r="D900" s="46" t="s">
        <v>24181</v>
      </c>
      <c r="E900" s="16">
        <v>3500</v>
      </c>
      <c r="F900" s="15">
        <v>0.54</v>
      </c>
      <c r="G900" s="47">
        <v>30</v>
      </c>
      <c r="H900" s="55">
        <f>Таблица648[[#This Row],[Коэфициент стоимости]]*Таблица648[[#This Row],[Розничная цена KRW]]</f>
        <v>1890.0000000000002</v>
      </c>
      <c r="I900" s="17" t="str">
        <f>IF($H$1="","Введите курс",Таблица648[[#This Row],[Оптовая цена KRW за 1шт]]/$H$1)</f>
        <v>Введите курс</v>
      </c>
      <c r="J900" s="48"/>
      <c r="K900" s="18">
        <f>Таблица648[[#This Row],[Заказ коробок ]]*Таблица648[[#This Row],[Кол-во шт в коробке]]</f>
        <v>0</v>
      </c>
      <c r="L900" s="54">
        <f>Таблица648[[#This Row],[Общее кол-во шт]]*Таблица648[[#This Row],[Оптовая цена KRW за 1шт]]</f>
        <v>0</v>
      </c>
      <c r="M900" s="19" t="str">
        <f>IFERROR(Таблица648[[#This Row],[Общее кол-во шт]]*Таблица648[[#This Row],[Оптовая цена USD за 1шт]],"")</f>
        <v/>
      </c>
      <c r="N900" s="49"/>
    </row>
    <row r="901" spans="1:14" ht="22.5" customHeight="1">
      <c r="A901" s="44" t="s">
        <v>22758</v>
      </c>
      <c r="B901" s="14">
        <v>8806182593994</v>
      </c>
      <c r="C901" s="50" t="s">
        <v>17430</v>
      </c>
      <c r="D901" s="46" t="s">
        <v>17431</v>
      </c>
      <c r="E901" s="16">
        <v>3000</v>
      </c>
      <c r="F901" s="15">
        <v>0.54</v>
      </c>
      <c r="G901" s="47">
        <v>450</v>
      </c>
      <c r="H901" s="55">
        <f>Таблица648[[#This Row],[Коэфициент стоимости]]*Таблица648[[#This Row],[Розничная цена KRW]]</f>
        <v>1620</v>
      </c>
      <c r="I901" s="17" t="str">
        <f>IF($H$1="","Введите курс",Таблица648[[#This Row],[Оптовая цена KRW за 1шт]]/$H$1)</f>
        <v>Введите курс</v>
      </c>
      <c r="J901" s="48"/>
      <c r="K901" s="18">
        <f>Таблица648[[#This Row],[Заказ коробок ]]*Таблица648[[#This Row],[Кол-во шт в коробке]]</f>
        <v>0</v>
      </c>
      <c r="L901" s="54">
        <f>Таблица648[[#This Row],[Общее кол-во шт]]*Таблица648[[#This Row],[Оптовая цена KRW за 1шт]]</f>
        <v>0</v>
      </c>
      <c r="M901" s="19" t="str">
        <f>IFERROR(Таблица648[[#This Row],[Общее кол-во шт]]*Таблица648[[#This Row],[Оптовая цена USD за 1шт]],"")</f>
        <v/>
      </c>
      <c r="N901" s="49"/>
    </row>
    <row r="902" spans="1:14" ht="22.5" customHeight="1">
      <c r="A902" s="44" t="s">
        <v>22759</v>
      </c>
      <c r="B902" s="14">
        <v>8806182594007</v>
      </c>
      <c r="C902" s="50" t="s">
        <v>17432</v>
      </c>
      <c r="D902" s="46" t="s">
        <v>17433</v>
      </c>
      <c r="E902" s="16">
        <v>3000</v>
      </c>
      <c r="F902" s="15">
        <v>0.54</v>
      </c>
      <c r="G902" s="47">
        <v>10</v>
      </c>
      <c r="H902" s="55">
        <f>Таблица648[[#This Row],[Коэфициент стоимости]]*Таблица648[[#This Row],[Розничная цена KRW]]</f>
        <v>1620</v>
      </c>
      <c r="I902" s="17" t="str">
        <f>IF($H$1="","Введите курс",Таблица648[[#This Row],[Оптовая цена KRW за 1шт]]/$H$1)</f>
        <v>Введите курс</v>
      </c>
      <c r="J902" s="48"/>
      <c r="K902" s="18">
        <f>Таблица648[[#This Row],[Заказ коробок ]]*Таблица648[[#This Row],[Кол-во шт в коробке]]</f>
        <v>0</v>
      </c>
      <c r="L902" s="54">
        <f>Таблица648[[#This Row],[Общее кол-во шт]]*Таблица648[[#This Row],[Оптовая цена KRW за 1шт]]</f>
        <v>0</v>
      </c>
      <c r="M902" s="19" t="str">
        <f>IFERROR(Таблица648[[#This Row],[Общее кол-во шт]]*Таблица648[[#This Row],[Оптовая цена USD за 1шт]],"")</f>
        <v/>
      </c>
      <c r="N902" s="49"/>
    </row>
    <row r="903" spans="1:14" ht="22.5" customHeight="1">
      <c r="A903" s="44" t="s">
        <v>22760</v>
      </c>
      <c r="B903" s="14">
        <v>8806182594052</v>
      </c>
      <c r="C903" s="50" t="s">
        <v>17434</v>
      </c>
      <c r="D903" s="46" t="s">
        <v>17435</v>
      </c>
      <c r="E903" s="16">
        <v>2500</v>
      </c>
      <c r="F903" s="15">
        <v>0.54</v>
      </c>
      <c r="G903" s="47">
        <v>20</v>
      </c>
      <c r="H903" s="55">
        <f>Таблица648[[#This Row],[Коэфициент стоимости]]*Таблица648[[#This Row],[Розничная цена KRW]]</f>
        <v>1350</v>
      </c>
      <c r="I903" s="17" t="str">
        <f>IF($H$1="","Введите курс",Таблица648[[#This Row],[Оптовая цена KRW за 1шт]]/$H$1)</f>
        <v>Введите курс</v>
      </c>
      <c r="J903" s="48"/>
      <c r="K903" s="18">
        <f>Таблица648[[#This Row],[Заказ коробок ]]*Таблица648[[#This Row],[Кол-во шт в коробке]]</f>
        <v>0</v>
      </c>
      <c r="L903" s="54">
        <f>Таблица648[[#This Row],[Общее кол-во шт]]*Таблица648[[#This Row],[Оптовая цена KRW за 1шт]]</f>
        <v>0</v>
      </c>
      <c r="M903" s="19" t="str">
        <f>IFERROR(Таблица648[[#This Row],[Общее кол-во шт]]*Таблица648[[#This Row],[Оптовая цена USD за 1шт]],"")</f>
        <v/>
      </c>
      <c r="N903" s="49"/>
    </row>
    <row r="904" spans="1:14" ht="22.5" customHeight="1">
      <c r="A904" s="44" t="s">
        <v>22761</v>
      </c>
      <c r="B904" s="14">
        <v>8806364011469</v>
      </c>
      <c r="C904" s="50" t="s">
        <v>22762</v>
      </c>
      <c r="D904" s="46" t="s">
        <v>22763</v>
      </c>
      <c r="E904" s="16">
        <v>2000</v>
      </c>
      <c r="F904" s="15">
        <v>0.54</v>
      </c>
      <c r="G904" s="47">
        <v>30</v>
      </c>
      <c r="H904" s="55">
        <f>Таблица648[[#This Row],[Коэфициент стоимости]]*Таблица648[[#This Row],[Розничная цена KRW]]</f>
        <v>1080</v>
      </c>
      <c r="I904" s="17" t="str">
        <f>IF($H$1="","Введите курс",Таблица648[[#This Row],[Оптовая цена KRW за 1шт]]/$H$1)</f>
        <v>Введите курс</v>
      </c>
      <c r="J904" s="48"/>
      <c r="K904" s="18">
        <f>Таблица648[[#This Row],[Заказ коробок ]]*Таблица648[[#This Row],[Кол-во шт в коробке]]</f>
        <v>0</v>
      </c>
      <c r="L904" s="54">
        <f>Таблица648[[#This Row],[Общее кол-во шт]]*Таблица648[[#This Row],[Оптовая цена KRW за 1шт]]</f>
        <v>0</v>
      </c>
      <c r="M904" s="19" t="str">
        <f>IFERROR(Таблица648[[#This Row],[Общее кол-во шт]]*Таблица648[[#This Row],[Оптовая цена USD за 1шт]],"")</f>
        <v/>
      </c>
      <c r="N904" s="49"/>
    </row>
    <row r="905" spans="1:14" ht="22.5" customHeight="1">
      <c r="A905" s="44" t="s">
        <v>22764</v>
      </c>
      <c r="B905" s="14">
        <v>8806364040834</v>
      </c>
      <c r="C905" s="50" t="s">
        <v>22765</v>
      </c>
      <c r="D905" s="46" t="s">
        <v>22766</v>
      </c>
      <c r="E905" s="16">
        <v>12000</v>
      </c>
      <c r="F905" s="15">
        <v>0.54</v>
      </c>
      <c r="G905" s="47">
        <v>12</v>
      </c>
      <c r="H905" s="55">
        <f>Таблица648[[#This Row],[Коэфициент стоимости]]*Таблица648[[#This Row],[Розничная цена KRW]]</f>
        <v>6480</v>
      </c>
      <c r="I905" s="17" t="str">
        <f>IF($H$1="","Введите курс",Таблица648[[#This Row],[Оптовая цена KRW за 1шт]]/$H$1)</f>
        <v>Введите курс</v>
      </c>
      <c r="J905" s="48"/>
      <c r="K905" s="18">
        <f>Таблица648[[#This Row],[Заказ коробок ]]*Таблица648[[#This Row],[Кол-во шт в коробке]]</f>
        <v>0</v>
      </c>
      <c r="L905" s="54">
        <f>Таблица648[[#This Row],[Общее кол-во шт]]*Таблица648[[#This Row],[Оптовая цена KRW за 1шт]]</f>
        <v>0</v>
      </c>
      <c r="M905" s="19" t="str">
        <f>IFERROR(Таблица648[[#This Row],[Общее кол-во шт]]*Таблица648[[#This Row],[Оптовая цена USD за 1шт]],"")</f>
        <v/>
      </c>
      <c r="N905" s="49"/>
    </row>
    <row r="906" spans="1:14" ht="22.5" customHeight="1">
      <c r="A906" s="44" t="s">
        <v>22767</v>
      </c>
      <c r="B906" s="14">
        <v>8806364055371</v>
      </c>
      <c r="C906" s="50" t="s">
        <v>22768</v>
      </c>
      <c r="D906" s="46" t="s">
        <v>22769</v>
      </c>
      <c r="E906" s="16">
        <v>1000</v>
      </c>
      <c r="F906" s="15">
        <v>0.54</v>
      </c>
      <c r="G906" s="47">
        <v>200</v>
      </c>
      <c r="H906" s="55">
        <f>Таблица648[[#This Row],[Коэфициент стоимости]]*Таблица648[[#This Row],[Розничная цена KRW]]</f>
        <v>540</v>
      </c>
      <c r="I906" s="17" t="str">
        <f>IF($H$1="","Введите курс",Таблица648[[#This Row],[Оптовая цена KRW за 1шт]]/$H$1)</f>
        <v>Введите курс</v>
      </c>
      <c r="J906" s="48"/>
      <c r="K906" s="18">
        <f>Таблица648[[#This Row],[Заказ коробок ]]*Таблица648[[#This Row],[Кол-во шт в коробке]]</f>
        <v>0</v>
      </c>
      <c r="L906" s="54">
        <f>Таблица648[[#This Row],[Общее кол-во шт]]*Таблица648[[#This Row],[Оптовая цена KRW за 1шт]]</f>
        <v>0</v>
      </c>
      <c r="M906" s="19" t="str">
        <f>IFERROR(Таблица648[[#This Row],[Общее кол-во шт]]*Таблица648[[#This Row],[Оптовая цена USD за 1шт]],"")</f>
        <v/>
      </c>
      <c r="N906" s="49"/>
    </row>
    <row r="907" spans="1:14" ht="22.5" customHeight="1">
      <c r="A907" s="44" t="s">
        <v>22770</v>
      </c>
      <c r="B907" s="14">
        <v>8806364078554</v>
      </c>
      <c r="C907" s="50" t="s">
        <v>22771</v>
      </c>
      <c r="D907" s="46" t="s">
        <v>22772</v>
      </c>
      <c r="E907" s="16">
        <v>1500</v>
      </c>
      <c r="F907" s="15">
        <v>0.54</v>
      </c>
      <c r="G907" s="47">
        <v>30</v>
      </c>
      <c r="H907" s="55">
        <f>Таблица648[[#This Row],[Коэфициент стоимости]]*Таблица648[[#This Row],[Розничная цена KRW]]</f>
        <v>810</v>
      </c>
      <c r="I907" s="17" t="str">
        <f>IF($H$1="","Введите курс",Таблица648[[#This Row],[Оптовая цена KRW за 1шт]]/$H$1)</f>
        <v>Введите курс</v>
      </c>
      <c r="J907" s="48"/>
      <c r="K907" s="18">
        <f>Таблица648[[#This Row],[Заказ коробок ]]*Таблица648[[#This Row],[Кол-во шт в коробке]]</f>
        <v>0</v>
      </c>
      <c r="L907" s="54">
        <f>Таблица648[[#This Row],[Общее кол-во шт]]*Таблица648[[#This Row],[Оптовая цена KRW за 1шт]]</f>
        <v>0</v>
      </c>
      <c r="M907" s="19" t="str">
        <f>IFERROR(Таблица648[[#This Row],[Общее кол-во шт]]*Таблица648[[#This Row],[Оптовая цена USD за 1шт]],"")</f>
        <v/>
      </c>
      <c r="N907" s="49"/>
    </row>
    <row r="908" spans="1:14" ht="22.5" customHeight="1">
      <c r="A908" s="44" t="s">
        <v>22773</v>
      </c>
      <c r="B908" s="14">
        <v>8806364085743</v>
      </c>
      <c r="C908" s="50" t="s">
        <v>22774</v>
      </c>
      <c r="D908" s="46" t="s">
        <v>22775</v>
      </c>
      <c r="E908" s="16">
        <v>2500</v>
      </c>
      <c r="F908" s="15">
        <v>0.54</v>
      </c>
      <c r="G908" s="47">
        <v>1200</v>
      </c>
      <c r="H908" s="55">
        <f>Таблица648[[#This Row],[Коэфициент стоимости]]*Таблица648[[#This Row],[Розничная цена KRW]]</f>
        <v>1350</v>
      </c>
      <c r="I908" s="17" t="str">
        <f>IF($H$1="","Введите курс",Таблица648[[#This Row],[Оптовая цена KRW за 1шт]]/$H$1)</f>
        <v>Введите курс</v>
      </c>
      <c r="J908" s="48"/>
      <c r="K908" s="18">
        <f>Таблица648[[#This Row],[Заказ коробок ]]*Таблица648[[#This Row],[Кол-во шт в коробке]]</f>
        <v>0</v>
      </c>
      <c r="L908" s="54">
        <f>Таблица648[[#This Row],[Общее кол-во шт]]*Таблица648[[#This Row],[Оптовая цена KRW за 1шт]]</f>
        <v>0</v>
      </c>
      <c r="M908" s="19" t="str">
        <f>IFERROR(Таблица648[[#This Row],[Общее кол-во шт]]*Таблица648[[#This Row],[Оптовая цена USD за 1шт]],"")</f>
        <v/>
      </c>
      <c r="N908" s="49"/>
    </row>
    <row r="909" spans="1:14" ht="22.5" customHeight="1">
      <c r="A909" s="44" t="s">
        <v>22776</v>
      </c>
      <c r="B909" s="14">
        <v>8806364085750</v>
      </c>
      <c r="C909" s="50" t="s">
        <v>22777</v>
      </c>
      <c r="D909" s="46" t="s">
        <v>22778</v>
      </c>
      <c r="E909" s="16">
        <v>2500</v>
      </c>
      <c r="F909" s="15">
        <v>0.54</v>
      </c>
      <c r="G909" s="47">
        <v>12</v>
      </c>
      <c r="H909" s="55">
        <f>Таблица648[[#This Row],[Коэфициент стоимости]]*Таблица648[[#This Row],[Розничная цена KRW]]</f>
        <v>1350</v>
      </c>
      <c r="I909" s="17" t="str">
        <f>IF($H$1="","Введите курс",Таблица648[[#This Row],[Оптовая цена KRW за 1шт]]/$H$1)</f>
        <v>Введите курс</v>
      </c>
      <c r="J909" s="48"/>
      <c r="K909" s="18">
        <f>Таблица648[[#This Row],[Заказ коробок ]]*Таблица648[[#This Row],[Кол-во шт в коробке]]</f>
        <v>0</v>
      </c>
      <c r="L909" s="54">
        <f>Таблица648[[#This Row],[Общее кол-во шт]]*Таблица648[[#This Row],[Оптовая цена KRW за 1шт]]</f>
        <v>0</v>
      </c>
      <c r="M909" s="19" t="str">
        <f>IFERROR(Таблица648[[#This Row],[Общее кол-во шт]]*Таблица648[[#This Row],[Оптовая цена USD за 1шт]],"")</f>
        <v/>
      </c>
      <c r="N909" s="49"/>
    </row>
    <row r="910" spans="1:14" ht="22.5" customHeight="1">
      <c r="A910" s="44" t="s">
        <v>22779</v>
      </c>
      <c r="B910" s="14">
        <v>8806364085767</v>
      </c>
      <c r="C910" s="50" t="s">
        <v>22780</v>
      </c>
      <c r="D910" s="46" t="s">
        <v>22781</v>
      </c>
      <c r="E910" s="16">
        <v>2500</v>
      </c>
      <c r="F910" s="15">
        <v>0.54</v>
      </c>
      <c r="G910" s="47">
        <v>1200</v>
      </c>
      <c r="H910" s="55">
        <f>Таблица648[[#This Row],[Коэфициент стоимости]]*Таблица648[[#This Row],[Розничная цена KRW]]</f>
        <v>1350</v>
      </c>
      <c r="I910" s="17" t="str">
        <f>IF($H$1="","Введите курс",Таблица648[[#This Row],[Оптовая цена KRW за 1шт]]/$H$1)</f>
        <v>Введите курс</v>
      </c>
      <c r="J910" s="48"/>
      <c r="K910" s="18">
        <f>Таблица648[[#This Row],[Заказ коробок ]]*Таблица648[[#This Row],[Кол-во шт в коробке]]</f>
        <v>0</v>
      </c>
      <c r="L910" s="54">
        <f>Таблица648[[#This Row],[Общее кол-во шт]]*Таблица648[[#This Row],[Оптовая цена KRW за 1шт]]</f>
        <v>0</v>
      </c>
      <c r="M910" s="19" t="str">
        <f>IFERROR(Таблица648[[#This Row],[Общее кол-во шт]]*Таблица648[[#This Row],[Оптовая цена USD за 1шт]],"")</f>
        <v/>
      </c>
      <c r="N910" s="49"/>
    </row>
    <row r="911" spans="1:14" ht="22.5" customHeight="1">
      <c r="A911" s="44" t="s">
        <v>22782</v>
      </c>
      <c r="B911" s="14">
        <v>8806364085774</v>
      </c>
      <c r="C911" s="50" t="s">
        <v>22783</v>
      </c>
      <c r="D911" s="46" t="s">
        <v>22784</v>
      </c>
      <c r="E911" s="16">
        <v>2500</v>
      </c>
      <c r="F911" s="15">
        <v>0.54</v>
      </c>
      <c r="G911" s="47">
        <v>12</v>
      </c>
      <c r="H911" s="55">
        <f>Таблица648[[#This Row],[Коэфициент стоимости]]*Таблица648[[#This Row],[Розничная цена KRW]]</f>
        <v>1350</v>
      </c>
      <c r="I911" s="17" t="str">
        <f>IF($H$1="","Введите курс",Таблица648[[#This Row],[Оптовая цена KRW за 1шт]]/$H$1)</f>
        <v>Введите курс</v>
      </c>
      <c r="J911" s="48"/>
      <c r="K911" s="18">
        <f>Таблица648[[#This Row],[Заказ коробок ]]*Таблица648[[#This Row],[Кол-во шт в коробке]]</f>
        <v>0</v>
      </c>
      <c r="L911" s="54">
        <f>Таблица648[[#This Row],[Общее кол-во шт]]*Таблица648[[#This Row],[Оптовая цена KRW за 1шт]]</f>
        <v>0</v>
      </c>
      <c r="M911" s="19" t="str">
        <f>IFERROR(Таблица648[[#This Row],[Общее кол-во шт]]*Таблица648[[#This Row],[Оптовая цена USD за 1шт]],"")</f>
        <v/>
      </c>
      <c r="N911" s="49"/>
    </row>
    <row r="912" spans="1:14" ht="22.5" customHeight="1">
      <c r="A912" s="44" t="s">
        <v>22785</v>
      </c>
      <c r="B912" s="14">
        <v>8806364085781</v>
      </c>
      <c r="C912" s="50" t="s">
        <v>22786</v>
      </c>
      <c r="D912" s="46" t="s">
        <v>22787</v>
      </c>
      <c r="E912" s="16">
        <v>2500</v>
      </c>
      <c r="F912" s="15">
        <v>0.54</v>
      </c>
      <c r="G912" s="47">
        <v>1200</v>
      </c>
      <c r="H912" s="55">
        <f>Таблица648[[#This Row],[Коэфициент стоимости]]*Таблица648[[#This Row],[Розничная цена KRW]]</f>
        <v>1350</v>
      </c>
      <c r="I912" s="17" t="str">
        <f>IF($H$1="","Введите курс",Таблица648[[#This Row],[Оптовая цена KRW за 1шт]]/$H$1)</f>
        <v>Введите курс</v>
      </c>
      <c r="J912" s="48"/>
      <c r="K912" s="18">
        <f>Таблица648[[#This Row],[Заказ коробок ]]*Таблица648[[#This Row],[Кол-во шт в коробке]]</f>
        <v>0</v>
      </c>
      <c r="L912" s="54">
        <f>Таблица648[[#This Row],[Общее кол-во шт]]*Таблица648[[#This Row],[Оптовая цена KRW за 1шт]]</f>
        <v>0</v>
      </c>
      <c r="M912" s="19" t="str">
        <f>IFERROR(Таблица648[[#This Row],[Общее кол-во шт]]*Таблица648[[#This Row],[Оптовая цена USD за 1шт]],"")</f>
        <v/>
      </c>
      <c r="N912" s="49"/>
    </row>
    <row r="913" spans="1:14" ht="22.5" customHeight="1">
      <c r="A913" s="44" t="s">
        <v>22788</v>
      </c>
      <c r="B913" s="14">
        <v>8806364085798</v>
      </c>
      <c r="C913" s="50" t="s">
        <v>22789</v>
      </c>
      <c r="D913" s="46" t="s">
        <v>22790</v>
      </c>
      <c r="E913" s="16">
        <v>2500</v>
      </c>
      <c r="F913" s="15">
        <v>0.54</v>
      </c>
      <c r="G913" s="47">
        <v>1200</v>
      </c>
      <c r="H913" s="55">
        <f>Таблица648[[#This Row],[Коэфициент стоимости]]*Таблица648[[#This Row],[Розничная цена KRW]]</f>
        <v>1350</v>
      </c>
      <c r="I913" s="17" t="str">
        <f>IF($H$1="","Введите курс",Таблица648[[#This Row],[Оптовая цена KRW за 1шт]]/$H$1)</f>
        <v>Введите курс</v>
      </c>
      <c r="J913" s="48"/>
      <c r="K913" s="18">
        <f>Таблица648[[#This Row],[Заказ коробок ]]*Таблица648[[#This Row],[Кол-во шт в коробке]]</f>
        <v>0</v>
      </c>
      <c r="L913" s="54">
        <f>Таблица648[[#This Row],[Общее кол-во шт]]*Таблица648[[#This Row],[Оптовая цена KRW за 1шт]]</f>
        <v>0</v>
      </c>
      <c r="M913" s="19" t="str">
        <f>IFERROR(Таблица648[[#This Row],[Общее кол-во шт]]*Таблица648[[#This Row],[Оптовая цена USD за 1шт]],"")</f>
        <v/>
      </c>
      <c r="N913" s="49"/>
    </row>
    <row r="914" spans="1:14" ht="22.5" customHeight="1">
      <c r="A914" s="44" t="s">
        <v>22791</v>
      </c>
      <c r="B914" s="14">
        <v>8806364085804</v>
      </c>
      <c r="C914" s="50" t="s">
        <v>22792</v>
      </c>
      <c r="D914" s="46" t="s">
        <v>22793</v>
      </c>
      <c r="E914" s="16">
        <v>3000</v>
      </c>
      <c r="F914" s="15">
        <v>0.54</v>
      </c>
      <c r="G914" s="47">
        <v>1200</v>
      </c>
      <c r="H914" s="55">
        <f>Таблица648[[#This Row],[Коэфициент стоимости]]*Таблица648[[#This Row],[Розничная цена KRW]]</f>
        <v>1620</v>
      </c>
      <c r="I914" s="17" t="str">
        <f>IF($H$1="","Введите курс",Таблица648[[#This Row],[Оптовая цена KRW за 1шт]]/$H$1)</f>
        <v>Введите курс</v>
      </c>
      <c r="J914" s="48"/>
      <c r="K914" s="18">
        <f>Таблица648[[#This Row],[Заказ коробок ]]*Таблица648[[#This Row],[Кол-во шт в коробке]]</f>
        <v>0</v>
      </c>
      <c r="L914" s="54">
        <f>Таблица648[[#This Row],[Общее кол-во шт]]*Таблица648[[#This Row],[Оптовая цена KRW за 1шт]]</f>
        <v>0</v>
      </c>
      <c r="M914" s="19" t="str">
        <f>IFERROR(Таблица648[[#This Row],[Общее кол-во шт]]*Таблица648[[#This Row],[Оптовая цена USD за 1шт]],"")</f>
        <v/>
      </c>
      <c r="N914" s="49"/>
    </row>
    <row r="915" spans="1:14" ht="22.5" customHeight="1">
      <c r="A915" s="44" t="s">
        <v>22794</v>
      </c>
      <c r="B915" s="14">
        <v>8806364085811</v>
      </c>
      <c r="C915" s="50" t="s">
        <v>22795</v>
      </c>
      <c r="D915" s="46" t="s">
        <v>22796</v>
      </c>
      <c r="E915" s="16">
        <v>3000</v>
      </c>
      <c r="F915" s="15">
        <v>0.54</v>
      </c>
      <c r="G915" s="47">
        <v>1200</v>
      </c>
      <c r="H915" s="55">
        <f>Таблица648[[#This Row],[Коэфициент стоимости]]*Таблица648[[#This Row],[Розничная цена KRW]]</f>
        <v>1620</v>
      </c>
      <c r="I915" s="17" t="str">
        <f>IF($H$1="","Введите курс",Таблица648[[#This Row],[Оптовая цена KRW за 1шт]]/$H$1)</f>
        <v>Введите курс</v>
      </c>
      <c r="J915" s="48"/>
      <c r="K915" s="18">
        <f>Таблица648[[#This Row],[Заказ коробок ]]*Таблица648[[#This Row],[Кол-во шт в коробке]]</f>
        <v>0</v>
      </c>
      <c r="L915" s="54">
        <f>Таблица648[[#This Row],[Общее кол-во шт]]*Таблица648[[#This Row],[Оптовая цена KRW за 1шт]]</f>
        <v>0</v>
      </c>
      <c r="M915" s="19" t="str">
        <f>IFERROR(Таблица648[[#This Row],[Общее кол-во шт]]*Таблица648[[#This Row],[Оптовая цена USD за 1шт]],"")</f>
        <v/>
      </c>
      <c r="N915" s="49"/>
    </row>
    <row r="916" spans="1:14" ht="22.5" customHeight="1">
      <c r="A916" s="44" t="s">
        <v>22797</v>
      </c>
      <c r="B916" s="14">
        <v>8806364085828</v>
      </c>
      <c r="C916" s="50" t="s">
        <v>22798</v>
      </c>
      <c r="D916" s="46" t="s">
        <v>22799</v>
      </c>
      <c r="E916" s="16">
        <v>3000</v>
      </c>
      <c r="F916" s="15">
        <v>0.54</v>
      </c>
      <c r="G916" s="47">
        <v>12</v>
      </c>
      <c r="H916" s="55">
        <f>Таблица648[[#This Row],[Коэфициент стоимости]]*Таблица648[[#This Row],[Розничная цена KRW]]</f>
        <v>1620</v>
      </c>
      <c r="I916" s="17" t="str">
        <f>IF($H$1="","Введите курс",Таблица648[[#This Row],[Оптовая цена KRW за 1шт]]/$H$1)</f>
        <v>Введите курс</v>
      </c>
      <c r="J916" s="48"/>
      <c r="K916" s="18">
        <f>Таблица648[[#This Row],[Заказ коробок ]]*Таблица648[[#This Row],[Кол-во шт в коробке]]</f>
        <v>0</v>
      </c>
      <c r="L916" s="54">
        <f>Таблица648[[#This Row],[Общее кол-во шт]]*Таблица648[[#This Row],[Оптовая цена KRW за 1шт]]</f>
        <v>0</v>
      </c>
      <c r="M916" s="19" t="str">
        <f>IFERROR(Таблица648[[#This Row],[Общее кол-во шт]]*Таблица648[[#This Row],[Оптовая цена USD за 1шт]],"")</f>
        <v/>
      </c>
      <c r="N916" s="49"/>
    </row>
    <row r="917" spans="1:14" ht="22.5" customHeight="1">
      <c r="A917" s="44" t="s">
        <v>22800</v>
      </c>
      <c r="B917" s="14">
        <v>8806364085842</v>
      </c>
      <c r="C917" s="50" t="s">
        <v>22801</v>
      </c>
      <c r="D917" s="46" t="s">
        <v>22802</v>
      </c>
      <c r="E917" s="16">
        <v>3000</v>
      </c>
      <c r="F917" s="15">
        <v>0.54</v>
      </c>
      <c r="G917" s="47">
        <v>1200</v>
      </c>
      <c r="H917" s="55">
        <f>Таблица648[[#This Row],[Коэфициент стоимости]]*Таблица648[[#This Row],[Розничная цена KRW]]</f>
        <v>1620</v>
      </c>
      <c r="I917" s="17" t="str">
        <f>IF($H$1="","Введите курс",Таблица648[[#This Row],[Оптовая цена KRW за 1шт]]/$H$1)</f>
        <v>Введите курс</v>
      </c>
      <c r="J917" s="48"/>
      <c r="K917" s="18">
        <f>Таблица648[[#This Row],[Заказ коробок ]]*Таблица648[[#This Row],[Кол-во шт в коробке]]</f>
        <v>0</v>
      </c>
      <c r="L917" s="54">
        <f>Таблица648[[#This Row],[Общее кол-во шт]]*Таблица648[[#This Row],[Оптовая цена KRW за 1шт]]</f>
        <v>0</v>
      </c>
      <c r="M917" s="19" t="str">
        <f>IFERROR(Таблица648[[#This Row],[Общее кол-во шт]]*Таблица648[[#This Row],[Оптовая цена USD за 1шт]],"")</f>
        <v/>
      </c>
      <c r="N917" s="49"/>
    </row>
    <row r="918" spans="1:14" ht="22.5" customHeight="1">
      <c r="A918" s="44" t="s">
        <v>22803</v>
      </c>
      <c r="B918" s="14">
        <v>8806364085859</v>
      </c>
      <c r="C918" s="50" t="s">
        <v>22804</v>
      </c>
      <c r="D918" s="46" t="s">
        <v>22805</v>
      </c>
      <c r="E918" s="16">
        <v>3000</v>
      </c>
      <c r="F918" s="15">
        <v>0.54</v>
      </c>
      <c r="G918" s="47">
        <v>1200</v>
      </c>
      <c r="H918" s="55">
        <f>Таблица648[[#This Row],[Коэфициент стоимости]]*Таблица648[[#This Row],[Розничная цена KRW]]</f>
        <v>1620</v>
      </c>
      <c r="I918" s="17" t="str">
        <f>IF($H$1="","Введите курс",Таблица648[[#This Row],[Оптовая цена KRW за 1шт]]/$H$1)</f>
        <v>Введите курс</v>
      </c>
      <c r="J918" s="48"/>
      <c r="K918" s="18">
        <f>Таблица648[[#This Row],[Заказ коробок ]]*Таблица648[[#This Row],[Кол-во шт в коробке]]</f>
        <v>0</v>
      </c>
      <c r="L918" s="54">
        <f>Таблица648[[#This Row],[Общее кол-во шт]]*Таблица648[[#This Row],[Оптовая цена KRW за 1шт]]</f>
        <v>0</v>
      </c>
      <c r="M918" s="19" t="str">
        <f>IFERROR(Таблица648[[#This Row],[Общее кол-во шт]]*Таблица648[[#This Row],[Оптовая цена USD за 1шт]],"")</f>
        <v/>
      </c>
      <c r="N918" s="49"/>
    </row>
    <row r="919" spans="1:14" ht="22.5" customHeight="1">
      <c r="A919" s="44" t="s">
        <v>22806</v>
      </c>
      <c r="B919" s="14">
        <v>8806364085866</v>
      </c>
      <c r="C919" s="50" t="s">
        <v>22807</v>
      </c>
      <c r="D919" s="46" t="s">
        <v>22808</v>
      </c>
      <c r="E919" s="16">
        <v>3000</v>
      </c>
      <c r="F919" s="15">
        <v>0.54</v>
      </c>
      <c r="G919" s="47">
        <v>1200</v>
      </c>
      <c r="H919" s="55">
        <f>Таблица648[[#This Row],[Коэфициент стоимости]]*Таблица648[[#This Row],[Розничная цена KRW]]</f>
        <v>1620</v>
      </c>
      <c r="I919" s="17" t="str">
        <f>IF($H$1="","Введите курс",Таблица648[[#This Row],[Оптовая цена KRW за 1шт]]/$H$1)</f>
        <v>Введите курс</v>
      </c>
      <c r="J919" s="48"/>
      <c r="K919" s="18">
        <f>Таблица648[[#This Row],[Заказ коробок ]]*Таблица648[[#This Row],[Кол-во шт в коробке]]</f>
        <v>0</v>
      </c>
      <c r="L919" s="54">
        <f>Таблица648[[#This Row],[Общее кол-во шт]]*Таблица648[[#This Row],[Оптовая цена KRW за 1шт]]</f>
        <v>0</v>
      </c>
      <c r="M919" s="19" t="str">
        <f>IFERROR(Таблица648[[#This Row],[Общее кол-во шт]]*Таблица648[[#This Row],[Оптовая цена USD за 1шт]],"")</f>
        <v/>
      </c>
      <c r="N919" s="49"/>
    </row>
    <row r="920" spans="1:14" ht="22.5" customHeight="1">
      <c r="A920" s="44" t="s">
        <v>22809</v>
      </c>
      <c r="B920" s="14">
        <v>8806364092246</v>
      </c>
      <c r="C920" s="50" t="s">
        <v>22810</v>
      </c>
      <c r="D920" s="46" t="s">
        <v>22811</v>
      </c>
      <c r="E920" s="16">
        <v>9000</v>
      </c>
      <c r="F920" s="15">
        <v>0.54</v>
      </c>
      <c r="G920" s="47">
        <v>9</v>
      </c>
      <c r="H920" s="55">
        <f>Таблица648[[#This Row],[Коэфициент стоимости]]*Таблица648[[#This Row],[Розничная цена KRW]]</f>
        <v>4860</v>
      </c>
      <c r="I920" s="17" t="str">
        <f>IF($H$1="","Введите курс",Таблица648[[#This Row],[Оптовая цена KRW за 1шт]]/$H$1)</f>
        <v>Введите курс</v>
      </c>
      <c r="J920" s="48"/>
      <c r="K920" s="18">
        <f>Таблица648[[#This Row],[Заказ коробок ]]*Таблица648[[#This Row],[Кол-во шт в коробке]]</f>
        <v>0</v>
      </c>
      <c r="L920" s="54">
        <f>Таблица648[[#This Row],[Общее кол-во шт]]*Таблица648[[#This Row],[Оптовая цена KRW за 1шт]]</f>
        <v>0</v>
      </c>
      <c r="M920" s="19" t="str">
        <f>IFERROR(Таблица648[[#This Row],[Общее кол-во шт]]*Таблица648[[#This Row],[Оптовая цена USD за 1шт]],"")</f>
        <v/>
      </c>
      <c r="N920" s="49"/>
    </row>
    <row r="921" spans="1:14" ht="22.5" customHeight="1">
      <c r="A921" s="44" t="s">
        <v>22812</v>
      </c>
      <c r="B921" s="14">
        <v>8806364092253</v>
      </c>
      <c r="C921" s="50" t="s">
        <v>22813</v>
      </c>
      <c r="D921" s="46" t="s">
        <v>22814</v>
      </c>
      <c r="E921" s="16">
        <v>9000</v>
      </c>
      <c r="F921" s="15">
        <v>0.54</v>
      </c>
      <c r="G921" s="47">
        <v>9</v>
      </c>
      <c r="H921" s="55">
        <f>Таблица648[[#This Row],[Коэфициент стоимости]]*Таблица648[[#This Row],[Розничная цена KRW]]</f>
        <v>4860</v>
      </c>
      <c r="I921" s="17" t="str">
        <f>IF($H$1="","Введите курс",Таблица648[[#This Row],[Оптовая цена KRW за 1шт]]/$H$1)</f>
        <v>Введите курс</v>
      </c>
      <c r="J921" s="48"/>
      <c r="K921" s="18">
        <f>Таблица648[[#This Row],[Заказ коробок ]]*Таблица648[[#This Row],[Кол-во шт в коробке]]</f>
        <v>0</v>
      </c>
      <c r="L921" s="54">
        <f>Таблица648[[#This Row],[Общее кол-во шт]]*Таблица648[[#This Row],[Оптовая цена KRW за 1шт]]</f>
        <v>0</v>
      </c>
      <c r="M921" s="19" t="str">
        <f>IFERROR(Таблица648[[#This Row],[Общее кол-во шт]]*Таблица648[[#This Row],[Оптовая цена USD за 1шт]],"")</f>
        <v/>
      </c>
      <c r="N921" s="49"/>
    </row>
    <row r="922" spans="1:14" ht="22.5" customHeight="1">
      <c r="A922" s="44" t="s">
        <v>22815</v>
      </c>
      <c r="B922" s="14">
        <v>8809014913687</v>
      </c>
      <c r="C922" s="50" t="s">
        <v>22816</v>
      </c>
      <c r="D922" s="46" t="s">
        <v>22817</v>
      </c>
      <c r="E922" s="16">
        <v>6000</v>
      </c>
      <c r="F922" s="15">
        <v>0.54</v>
      </c>
      <c r="G922" s="47">
        <v>576</v>
      </c>
      <c r="H922" s="55">
        <f>Таблица648[[#This Row],[Коэфициент стоимости]]*Таблица648[[#This Row],[Розничная цена KRW]]</f>
        <v>3240</v>
      </c>
      <c r="I922" s="17" t="str">
        <f>IF($H$1="","Введите курс",Таблица648[[#This Row],[Оптовая цена KRW за 1шт]]/$H$1)</f>
        <v>Введите курс</v>
      </c>
      <c r="J922" s="48"/>
      <c r="K922" s="18">
        <f>Таблица648[[#This Row],[Заказ коробок ]]*Таблица648[[#This Row],[Кол-во шт в коробке]]</f>
        <v>0</v>
      </c>
      <c r="L922" s="54">
        <f>Таблица648[[#This Row],[Общее кол-во шт]]*Таблица648[[#This Row],[Оптовая цена KRW за 1шт]]</f>
        <v>0</v>
      </c>
      <c r="M922" s="19" t="str">
        <f>IFERROR(Таблица648[[#This Row],[Общее кол-во шт]]*Таблица648[[#This Row],[Оптовая цена USD за 1шт]],"")</f>
        <v/>
      </c>
      <c r="N922" s="49"/>
    </row>
    <row r="923" spans="1:14" ht="22.5" customHeight="1">
      <c r="A923" s="44" t="s">
        <v>22818</v>
      </c>
      <c r="B923" s="14">
        <v>8809014913731</v>
      </c>
      <c r="C923" s="50" t="s">
        <v>22819</v>
      </c>
      <c r="D923" s="46" t="s">
        <v>22820</v>
      </c>
      <c r="E923" s="16">
        <v>6000</v>
      </c>
      <c r="F923" s="15">
        <v>0.54</v>
      </c>
      <c r="G923" s="47">
        <v>576</v>
      </c>
      <c r="H923" s="55">
        <f>Таблица648[[#This Row],[Коэфициент стоимости]]*Таблица648[[#This Row],[Розничная цена KRW]]</f>
        <v>3240</v>
      </c>
      <c r="I923" s="17" t="str">
        <f>IF($H$1="","Введите курс",Таблица648[[#This Row],[Оптовая цена KRW за 1шт]]/$H$1)</f>
        <v>Введите курс</v>
      </c>
      <c r="J923" s="48"/>
      <c r="K923" s="18">
        <f>Таблица648[[#This Row],[Заказ коробок ]]*Таблица648[[#This Row],[Кол-во шт в коробке]]</f>
        <v>0</v>
      </c>
      <c r="L923" s="54">
        <f>Таблица648[[#This Row],[Общее кол-во шт]]*Таблица648[[#This Row],[Оптовая цена KRW за 1шт]]</f>
        <v>0</v>
      </c>
      <c r="M923" s="19" t="str">
        <f>IFERROR(Таблица648[[#This Row],[Общее кол-во шт]]*Таблица648[[#This Row],[Оптовая цена USD за 1шт]],"")</f>
        <v/>
      </c>
      <c r="N923" s="49"/>
    </row>
    <row r="924" spans="1:14" ht="22.5" customHeight="1">
      <c r="A924" s="44" t="s">
        <v>22821</v>
      </c>
      <c r="B924" s="14">
        <v>8809014913762</v>
      </c>
      <c r="C924" s="50" t="s">
        <v>22822</v>
      </c>
      <c r="D924" s="46" t="s">
        <v>22823</v>
      </c>
      <c r="E924" s="16">
        <v>6000</v>
      </c>
      <c r="F924" s="15">
        <v>0.54</v>
      </c>
      <c r="G924" s="47">
        <v>576</v>
      </c>
      <c r="H924" s="55">
        <f>Таблица648[[#This Row],[Коэфициент стоимости]]*Таблица648[[#This Row],[Розничная цена KRW]]</f>
        <v>3240</v>
      </c>
      <c r="I924" s="17" t="str">
        <f>IF($H$1="","Введите курс",Таблица648[[#This Row],[Оптовая цена KRW за 1шт]]/$H$1)</f>
        <v>Введите курс</v>
      </c>
      <c r="J924" s="48"/>
      <c r="K924" s="18">
        <f>Таблица648[[#This Row],[Заказ коробок ]]*Таблица648[[#This Row],[Кол-во шт в коробке]]</f>
        <v>0</v>
      </c>
      <c r="L924" s="54">
        <f>Таблица648[[#This Row],[Общее кол-во шт]]*Таблица648[[#This Row],[Оптовая цена KRW за 1шт]]</f>
        <v>0</v>
      </c>
      <c r="M924" s="19" t="str">
        <f>IFERROR(Таблица648[[#This Row],[Общее кол-во шт]]*Таблица648[[#This Row],[Оптовая цена USD за 1шт]],"")</f>
        <v/>
      </c>
      <c r="N924" s="49"/>
    </row>
    <row r="925" spans="1:14" ht="22.5" customHeight="1">
      <c r="A925" s="44" t="s">
        <v>22824</v>
      </c>
      <c r="B925" s="14">
        <v>8809014915858</v>
      </c>
      <c r="C925" s="50" t="s">
        <v>22825</v>
      </c>
      <c r="D925" s="46" t="s">
        <v>22826</v>
      </c>
      <c r="E925" s="16">
        <v>6000</v>
      </c>
      <c r="F925" s="15">
        <v>0.54</v>
      </c>
      <c r="G925" s="47">
        <v>576</v>
      </c>
      <c r="H925" s="55">
        <f>Таблица648[[#This Row],[Коэфициент стоимости]]*Таблица648[[#This Row],[Розничная цена KRW]]</f>
        <v>3240</v>
      </c>
      <c r="I925" s="17" t="str">
        <f>IF($H$1="","Введите курс",Таблица648[[#This Row],[Оптовая цена KRW за 1шт]]/$H$1)</f>
        <v>Введите курс</v>
      </c>
      <c r="J925" s="48"/>
      <c r="K925" s="18">
        <f>Таблица648[[#This Row],[Заказ коробок ]]*Таблица648[[#This Row],[Кол-во шт в коробке]]</f>
        <v>0</v>
      </c>
      <c r="L925" s="54">
        <f>Таблица648[[#This Row],[Общее кол-во шт]]*Таблица648[[#This Row],[Оптовая цена KRW за 1шт]]</f>
        <v>0</v>
      </c>
      <c r="M925" s="19" t="str">
        <f>IFERROR(Таблица648[[#This Row],[Общее кол-во шт]]*Таблица648[[#This Row],[Оптовая цена USD за 1шт]],"")</f>
        <v/>
      </c>
      <c r="N925" s="49"/>
    </row>
    <row r="926" spans="1:14" ht="22.5" customHeight="1">
      <c r="A926" s="44" t="s">
        <v>22827</v>
      </c>
      <c r="B926" s="14">
        <v>8809014918736</v>
      </c>
      <c r="C926" s="50" t="s">
        <v>22828</v>
      </c>
      <c r="D926" s="46" t="s">
        <v>22829</v>
      </c>
      <c r="E926" s="16">
        <v>3500</v>
      </c>
      <c r="F926" s="15">
        <v>0.54</v>
      </c>
      <c r="G926" s="47">
        <v>450</v>
      </c>
      <c r="H926" s="55">
        <f>Таблица648[[#This Row],[Коэфициент стоимости]]*Таблица648[[#This Row],[Розничная цена KRW]]</f>
        <v>1890.0000000000002</v>
      </c>
      <c r="I926" s="17" t="str">
        <f>IF($H$1="","Введите курс",Таблица648[[#This Row],[Оптовая цена KRW за 1шт]]/$H$1)</f>
        <v>Введите курс</v>
      </c>
      <c r="J926" s="48"/>
      <c r="K926" s="18">
        <f>Таблица648[[#This Row],[Заказ коробок ]]*Таблица648[[#This Row],[Кол-во шт в коробке]]</f>
        <v>0</v>
      </c>
      <c r="L926" s="54">
        <f>Таблица648[[#This Row],[Общее кол-во шт]]*Таблица648[[#This Row],[Оптовая цена KRW за 1шт]]</f>
        <v>0</v>
      </c>
      <c r="M926" s="19" t="str">
        <f>IFERROR(Таблица648[[#This Row],[Общее кол-во шт]]*Таблица648[[#This Row],[Оптовая цена USD за 1шт]],"")</f>
        <v/>
      </c>
      <c r="N926" s="49"/>
    </row>
    <row r="927" spans="1:14" ht="22.5" customHeight="1">
      <c r="A927" s="44" t="s">
        <v>22830</v>
      </c>
      <c r="B927" s="14">
        <v>8809014918743</v>
      </c>
      <c r="C927" s="50" t="s">
        <v>22831</v>
      </c>
      <c r="D927" s="46" t="s">
        <v>22832</v>
      </c>
      <c r="E927" s="16">
        <v>3500</v>
      </c>
      <c r="F927" s="15">
        <v>0.54</v>
      </c>
      <c r="G927" s="47">
        <v>450</v>
      </c>
      <c r="H927" s="55">
        <f>Таблица648[[#This Row],[Коэфициент стоимости]]*Таблица648[[#This Row],[Розничная цена KRW]]</f>
        <v>1890.0000000000002</v>
      </c>
      <c r="I927" s="17" t="str">
        <f>IF($H$1="","Введите курс",Таблица648[[#This Row],[Оптовая цена KRW за 1шт]]/$H$1)</f>
        <v>Введите курс</v>
      </c>
      <c r="J927" s="48"/>
      <c r="K927" s="18">
        <f>Таблица648[[#This Row],[Заказ коробок ]]*Таблица648[[#This Row],[Кол-во шт в коробке]]</f>
        <v>0</v>
      </c>
      <c r="L927" s="54">
        <f>Таблица648[[#This Row],[Общее кол-во шт]]*Таблица648[[#This Row],[Оптовая цена KRW за 1шт]]</f>
        <v>0</v>
      </c>
      <c r="M927" s="19" t="str">
        <f>IFERROR(Таблица648[[#This Row],[Общее кол-во шт]]*Таблица648[[#This Row],[Оптовая цена USD за 1шт]],"")</f>
        <v/>
      </c>
      <c r="N927" s="49"/>
    </row>
    <row r="928" spans="1:14" ht="22.5" customHeight="1">
      <c r="A928" s="44" t="s">
        <v>22833</v>
      </c>
      <c r="B928" s="14">
        <v>8809014919610</v>
      </c>
      <c r="C928" s="50" t="s">
        <v>22834</v>
      </c>
      <c r="D928" s="46" t="s">
        <v>22835</v>
      </c>
      <c r="E928" s="16">
        <v>6000</v>
      </c>
      <c r="F928" s="15">
        <v>0.54</v>
      </c>
      <c r="G928" s="47">
        <v>576</v>
      </c>
      <c r="H928" s="55">
        <f>Таблица648[[#This Row],[Коэфициент стоимости]]*Таблица648[[#This Row],[Розничная цена KRW]]</f>
        <v>3240</v>
      </c>
      <c r="I928" s="17" t="str">
        <f>IF($H$1="","Введите курс",Таблица648[[#This Row],[Оптовая цена KRW за 1шт]]/$H$1)</f>
        <v>Введите курс</v>
      </c>
      <c r="J928" s="48"/>
      <c r="K928" s="18">
        <f>Таблица648[[#This Row],[Заказ коробок ]]*Таблица648[[#This Row],[Кол-во шт в коробке]]</f>
        <v>0</v>
      </c>
      <c r="L928" s="54">
        <f>Таблица648[[#This Row],[Общее кол-во шт]]*Таблица648[[#This Row],[Оптовая цена KRW за 1шт]]</f>
        <v>0</v>
      </c>
      <c r="M928" s="19" t="str">
        <f>IFERROR(Таблица648[[#This Row],[Общее кол-во шт]]*Таблица648[[#This Row],[Оптовая цена USD за 1шт]],"")</f>
        <v/>
      </c>
      <c r="N928" s="49"/>
    </row>
    <row r="929" spans="1:14" ht="22.5" customHeight="1">
      <c r="A929" s="44" t="s">
        <v>22836</v>
      </c>
      <c r="B929" s="14">
        <v>8806182595400</v>
      </c>
      <c r="C929" s="50" t="s">
        <v>22837</v>
      </c>
      <c r="D929" s="46" t="s">
        <v>22838</v>
      </c>
      <c r="E929" s="16">
        <v>4000</v>
      </c>
      <c r="F929" s="15">
        <v>0.54</v>
      </c>
      <c r="G929" s="47">
        <v>30</v>
      </c>
      <c r="H929" s="55">
        <f>Таблица648[[#This Row],[Коэфициент стоимости]]*Таблица648[[#This Row],[Розничная цена KRW]]</f>
        <v>2160</v>
      </c>
      <c r="I929" s="17" t="str">
        <f>IF($H$1="","Введите курс",Таблица648[[#This Row],[Оптовая цена KRW за 1шт]]/$H$1)</f>
        <v>Введите курс</v>
      </c>
      <c r="J929" s="48"/>
      <c r="K929" s="18">
        <f>Таблица648[[#This Row],[Заказ коробок ]]*Таблица648[[#This Row],[Кол-во шт в коробке]]</f>
        <v>0</v>
      </c>
      <c r="L929" s="54">
        <f>Таблица648[[#This Row],[Общее кол-во шт]]*Таблица648[[#This Row],[Оптовая цена KRW за 1шт]]</f>
        <v>0</v>
      </c>
      <c r="M929" s="19" t="str">
        <f>IFERROR(Таблица648[[#This Row],[Общее кол-во шт]]*Таблица648[[#This Row],[Оптовая цена USD за 1шт]],"")</f>
        <v/>
      </c>
      <c r="N929" s="49"/>
    </row>
    <row r="930" spans="1:14" ht="22.5" customHeight="1">
      <c r="A930" s="44" t="s">
        <v>22839</v>
      </c>
      <c r="B930" s="14">
        <v>8806182546389</v>
      </c>
      <c r="C930" s="50" t="s">
        <v>22840</v>
      </c>
      <c r="D930" s="46" t="s">
        <v>22841</v>
      </c>
      <c r="E930" s="16">
        <v>26000</v>
      </c>
      <c r="F930" s="15">
        <v>0.54</v>
      </c>
      <c r="G930" s="47">
        <v>6</v>
      </c>
      <c r="H930" s="55">
        <f>Таблица648[[#This Row],[Коэфициент стоимости]]*Таблица648[[#This Row],[Розничная цена KRW]]</f>
        <v>14040.000000000002</v>
      </c>
      <c r="I930" s="17" t="str">
        <f>IF($H$1="","Введите курс",Таблица648[[#This Row],[Оптовая цена KRW за 1шт]]/$H$1)</f>
        <v>Введите курс</v>
      </c>
      <c r="J930" s="48"/>
      <c r="K930" s="18">
        <f>Таблица648[[#This Row],[Заказ коробок ]]*Таблица648[[#This Row],[Кол-во шт в коробке]]</f>
        <v>0</v>
      </c>
      <c r="L930" s="54">
        <f>Таблица648[[#This Row],[Общее кол-во шт]]*Таблица648[[#This Row],[Оптовая цена KRW за 1шт]]</f>
        <v>0</v>
      </c>
      <c r="M930" s="19" t="str">
        <f>IFERROR(Таблица648[[#This Row],[Общее кол-во шт]]*Таблица648[[#This Row],[Оптовая цена USD за 1шт]],"")</f>
        <v/>
      </c>
      <c r="N930" s="49"/>
    </row>
    <row r="931" spans="1:14" ht="22.5" customHeight="1">
      <c r="A931" s="44" t="s">
        <v>22842</v>
      </c>
      <c r="B931" s="14">
        <v>8806182546396</v>
      </c>
      <c r="C931" s="50" t="s">
        <v>22843</v>
      </c>
      <c r="D931" s="46" t="s">
        <v>22844</v>
      </c>
      <c r="E931" s="16">
        <v>26000</v>
      </c>
      <c r="F931" s="15">
        <v>0.54</v>
      </c>
      <c r="G931" s="47">
        <v>6</v>
      </c>
      <c r="H931" s="55">
        <f>Таблица648[[#This Row],[Коэфициент стоимости]]*Таблица648[[#This Row],[Розничная цена KRW]]</f>
        <v>14040.000000000002</v>
      </c>
      <c r="I931" s="17" t="str">
        <f>IF($H$1="","Введите курс",Таблица648[[#This Row],[Оптовая цена KRW за 1шт]]/$H$1)</f>
        <v>Введите курс</v>
      </c>
      <c r="J931" s="48"/>
      <c r="K931" s="18">
        <f>Таблица648[[#This Row],[Заказ коробок ]]*Таблица648[[#This Row],[Кол-во шт в коробке]]</f>
        <v>0</v>
      </c>
      <c r="L931" s="54">
        <f>Таблица648[[#This Row],[Общее кол-во шт]]*Таблица648[[#This Row],[Оптовая цена KRW за 1шт]]</f>
        <v>0</v>
      </c>
      <c r="M931" s="19" t="str">
        <f>IFERROR(Таблица648[[#This Row],[Общее кол-во шт]]*Таблица648[[#This Row],[Оптовая цена USD за 1шт]],"")</f>
        <v/>
      </c>
      <c r="N931" s="49"/>
    </row>
    <row r="932" spans="1:14" ht="22.5" customHeight="1">
      <c r="A932" s="44" t="s">
        <v>22845</v>
      </c>
      <c r="B932" s="14">
        <v>8806182546402</v>
      </c>
      <c r="C932" s="50" t="s">
        <v>22846</v>
      </c>
      <c r="D932" s="46" t="s">
        <v>22847</v>
      </c>
      <c r="E932" s="16">
        <v>42000</v>
      </c>
      <c r="F932" s="15">
        <v>0.54</v>
      </c>
      <c r="G932" s="47">
        <v>6</v>
      </c>
      <c r="H932" s="55">
        <f>Таблица648[[#This Row],[Коэфициент стоимости]]*Таблица648[[#This Row],[Розничная цена KRW]]</f>
        <v>22680</v>
      </c>
      <c r="I932" s="17" t="str">
        <f>IF($H$1="","Введите курс",Таблица648[[#This Row],[Оптовая цена KRW за 1шт]]/$H$1)</f>
        <v>Введите курс</v>
      </c>
      <c r="J932" s="48"/>
      <c r="K932" s="18">
        <f>Таблица648[[#This Row],[Заказ коробок ]]*Таблица648[[#This Row],[Кол-во шт в коробке]]</f>
        <v>0</v>
      </c>
      <c r="L932" s="54">
        <f>Таблица648[[#This Row],[Общее кол-во шт]]*Таблица648[[#This Row],[Оптовая цена KRW за 1шт]]</f>
        <v>0</v>
      </c>
      <c r="M932" s="19" t="str">
        <f>IFERROR(Таблица648[[#This Row],[Общее кол-во шт]]*Таблица648[[#This Row],[Оптовая цена USD за 1шт]],"")</f>
        <v/>
      </c>
      <c r="N932" s="49"/>
    </row>
    <row r="933" spans="1:14" ht="22.5" customHeight="1">
      <c r="A933" s="44" t="s">
        <v>22848</v>
      </c>
      <c r="B933" s="14">
        <v>8806182546419</v>
      </c>
      <c r="C933" s="50" t="s">
        <v>22849</v>
      </c>
      <c r="D933" s="46" t="s">
        <v>22850</v>
      </c>
      <c r="E933" s="16">
        <v>42000</v>
      </c>
      <c r="F933" s="15">
        <v>0.54</v>
      </c>
      <c r="G933" s="47">
        <v>6</v>
      </c>
      <c r="H933" s="55">
        <f>Таблица648[[#This Row],[Коэфициент стоимости]]*Таблица648[[#This Row],[Розничная цена KRW]]</f>
        <v>22680</v>
      </c>
      <c r="I933" s="17" t="str">
        <f>IF($H$1="","Введите курс",Таблица648[[#This Row],[Оптовая цена KRW за 1шт]]/$H$1)</f>
        <v>Введите курс</v>
      </c>
      <c r="J933" s="48"/>
      <c r="K933" s="18">
        <f>Таблица648[[#This Row],[Заказ коробок ]]*Таблица648[[#This Row],[Кол-во шт в коробке]]</f>
        <v>0</v>
      </c>
      <c r="L933" s="54">
        <f>Таблица648[[#This Row],[Общее кол-во шт]]*Таблица648[[#This Row],[Оптовая цена KRW за 1шт]]</f>
        <v>0</v>
      </c>
      <c r="M933" s="19" t="str">
        <f>IFERROR(Таблица648[[#This Row],[Общее кол-во шт]]*Таблица648[[#This Row],[Оптовая цена USD за 1шт]],"")</f>
        <v/>
      </c>
      <c r="N933" s="49"/>
    </row>
    <row r="934" spans="1:14" ht="22.5" customHeight="1">
      <c r="A934" s="44" t="s">
        <v>22851</v>
      </c>
      <c r="B934" s="14">
        <v>8806182546426</v>
      </c>
      <c r="C934" s="50" t="s">
        <v>22852</v>
      </c>
      <c r="D934" s="46" t="s">
        <v>22853</v>
      </c>
      <c r="E934" s="16">
        <v>40000</v>
      </c>
      <c r="F934" s="15">
        <v>0.54</v>
      </c>
      <c r="G934" s="47">
        <v>6</v>
      </c>
      <c r="H934" s="55">
        <f>Таблица648[[#This Row],[Коэфициент стоимости]]*Таблица648[[#This Row],[Розничная цена KRW]]</f>
        <v>21600</v>
      </c>
      <c r="I934" s="17" t="str">
        <f>IF($H$1="","Введите курс",Таблица648[[#This Row],[Оптовая цена KRW за 1шт]]/$H$1)</f>
        <v>Введите курс</v>
      </c>
      <c r="J934" s="48"/>
      <c r="K934" s="18">
        <f>Таблица648[[#This Row],[Заказ коробок ]]*Таблица648[[#This Row],[Кол-во шт в коробке]]</f>
        <v>0</v>
      </c>
      <c r="L934" s="54">
        <f>Таблица648[[#This Row],[Общее кол-во шт]]*Таблица648[[#This Row],[Оптовая цена KRW за 1шт]]</f>
        <v>0</v>
      </c>
      <c r="M934" s="19" t="str">
        <f>IFERROR(Таблица648[[#This Row],[Общее кол-во шт]]*Таблица648[[#This Row],[Оптовая цена USD за 1шт]],"")</f>
        <v/>
      </c>
      <c r="N934" s="49"/>
    </row>
    <row r="935" spans="1:14" ht="22.5" customHeight="1">
      <c r="A935" s="44" t="s">
        <v>22854</v>
      </c>
      <c r="B935" s="14">
        <v>8806182546556</v>
      </c>
      <c r="C935" s="50" t="s">
        <v>22855</v>
      </c>
      <c r="D935" s="46" t="s">
        <v>22856</v>
      </c>
      <c r="E935" s="16">
        <v>52000</v>
      </c>
      <c r="F935" s="15">
        <v>0.54</v>
      </c>
      <c r="G935" s="47">
        <v>6</v>
      </c>
      <c r="H935" s="55">
        <f>Таблица648[[#This Row],[Коэфициент стоимости]]*Таблица648[[#This Row],[Розничная цена KRW]]</f>
        <v>28080.000000000004</v>
      </c>
      <c r="I935" s="17" t="str">
        <f>IF($H$1="","Введите курс",Таблица648[[#This Row],[Оптовая цена KRW за 1шт]]/$H$1)</f>
        <v>Введите курс</v>
      </c>
      <c r="J935" s="48"/>
      <c r="K935" s="18">
        <f>Таблица648[[#This Row],[Заказ коробок ]]*Таблица648[[#This Row],[Кол-во шт в коробке]]</f>
        <v>0</v>
      </c>
      <c r="L935" s="54">
        <f>Таблица648[[#This Row],[Общее кол-во шт]]*Таблица648[[#This Row],[Оптовая цена KRW за 1шт]]</f>
        <v>0</v>
      </c>
      <c r="M935" s="19" t="str">
        <f>IFERROR(Таблица648[[#This Row],[Общее кол-во шт]]*Таблица648[[#This Row],[Оптовая цена USD за 1шт]],"")</f>
        <v/>
      </c>
      <c r="N935" s="49"/>
    </row>
    <row r="936" spans="1:14" ht="22.5" customHeight="1">
      <c r="A936" s="44" t="s">
        <v>22857</v>
      </c>
      <c r="B936" s="14">
        <v>8806182550935</v>
      </c>
      <c r="C936" s="50" t="s">
        <v>22858</v>
      </c>
      <c r="D936" s="46" t="s">
        <v>22859</v>
      </c>
      <c r="E936" s="16">
        <v>30000</v>
      </c>
      <c r="F936" s="15">
        <v>0.54</v>
      </c>
      <c r="G936" s="47">
        <v>6</v>
      </c>
      <c r="H936" s="55">
        <f>Таблица648[[#This Row],[Коэфициент стоимости]]*Таблица648[[#This Row],[Розничная цена KRW]]</f>
        <v>16200.000000000002</v>
      </c>
      <c r="I936" s="17" t="str">
        <f>IF($H$1="","Введите курс",Таблица648[[#This Row],[Оптовая цена KRW за 1шт]]/$H$1)</f>
        <v>Введите курс</v>
      </c>
      <c r="J936" s="48"/>
      <c r="K936" s="18">
        <f>Таблица648[[#This Row],[Заказ коробок ]]*Таблица648[[#This Row],[Кол-во шт в коробке]]</f>
        <v>0</v>
      </c>
      <c r="L936" s="54">
        <f>Таблица648[[#This Row],[Общее кол-во шт]]*Таблица648[[#This Row],[Оптовая цена KRW за 1шт]]</f>
        <v>0</v>
      </c>
      <c r="M936" s="19" t="str">
        <f>IFERROR(Таблица648[[#This Row],[Общее кол-во шт]]*Таблица648[[#This Row],[Оптовая цена USD за 1шт]],"")</f>
        <v/>
      </c>
      <c r="N936" s="49"/>
    </row>
    <row r="937" spans="1:14" ht="22.5" customHeight="1">
      <c r="A937" s="44" t="s">
        <v>22860</v>
      </c>
      <c r="B937" s="14">
        <v>8806182550942</v>
      </c>
      <c r="C937" s="50" t="s">
        <v>22861</v>
      </c>
      <c r="D937" s="46" t="s">
        <v>22862</v>
      </c>
      <c r="E937" s="16">
        <v>30000</v>
      </c>
      <c r="F937" s="15">
        <v>0.54</v>
      </c>
      <c r="G937" s="47">
        <v>6</v>
      </c>
      <c r="H937" s="55">
        <f>Таблица648[[#This Row],[Коэфициент стоимости]]*Таблица648[[#This Row],[Розничная цена KRW]]</f>
        <v>16200.000000000002</v>
      </c>
      <c r="I937" s="17" t="str">
        <f>IF($H$1="","Введите курс",Таблица648[[#This Row],[Оптовая цена KRW за 1шт]]/$H$1)</f>
        <v>Введите курс</v>
      </c>
      <c r="J937" s="48"/>
      <c r="K937" s="18">
        <f>Таблица648[[#This Row],[Заказ коробок ]]*Таблица648[[#This Row],[Кол-во шт в коробке]]</f>
        <v>0</v>
      </c>
      <c r="L937" s="54">
        <f>Таблица648[[#This Row],[Общее кол-во шт]]*Таблица648[[#This Row],[Оптовая цена KRW за 1шт]]</f>
        <v>0</v>
      </c>
      <c r="M937" s="19" t="str">
        <f>IFERROR(Таблица648[[#This Row],[Общее кол-во шт]]*Таблица648[[#This Row],[Оптовая цена USD за 1шт]],"")</f>
        <v/>
      </c>
      <c r="N937" s="49"/>
    </row>
    <row r="938" spans="1:14" ht="22.5" customHeight="1">
      <c r="A938" s="44" t="s">
        <v>22863</v>
      </c>
      <c r="B938" s="14">
        <v>8806182550959</v>
      </c>
      <c r="C938" s="50" t="s">
        <v>22864</v>
      </c>
      <c r="D938" s="46" t="s">
        <v>22865</v>
      </c>
      <c r="E938" s="16">
        <v>48000</v>
      </c>
      <c r="F938" s="15">
        <v>0.54</v>
      </c>
      <c r="G938" s="47">
        <v>6</v>
      </c>
      <c r="H938" s="55">
        <f>Таблица648[[#This Row],[Коэфициент стоимости]]*Таблица648[[#This Row],[Розничная цена KRW]]</f>
        <v>25920</v>
      </c>
      <c r="I938" s="17" t="str">
        <f>IF($H$1="","Введите курс",Таблица648[[#This Row],[Оптовая цена KRW за 1шт]]/$H$1)</f>
        <v>Введите курс</v>
      </c>
      <c r="J938" s="48"/>
      <c r="K938" s="18">
        <f>Таблица648[[#This Row],[Заказ коробок ]]*Таблица648[[#This Row],[Кол-во шт в коробке]]</f>
        <v>0</v>
      </c>
      <c r="L938" s="54">
        <f>Таблица648[[#This Row],[Общее кол-во шт]]*Таблица648[[#This Row],[Оптовая цена KRW за 1шт]]</f>
        <v>0</v>
      </c>
      <c r="M938" s="19" t="str">
        <f>IFERROR(Таблица648[[#This Row],[Общее кол-во шт]]*Таблица648[[#This Row],[Оптовая цена USD за 1шт]],"")</f>
        <v/>
      </c>
      <c r="N938" s="49"/>
    </row>
    <row r="939" spans="1:14" ht="22.5" customHeight="1">
      <c r="A939" s="44" t="s">
        <v>22866</v>
      </c>
      <c r="B939" s="14">
        <v>8806182550966</v>
      </c>
      <c r="C939" s="50" t="s">
        <v>22867</v>
      </c>
      <c r="D939" s="46" t="s">
        <v>22868</v>
      </c>
      <c r="E939" s="16">
        <v>48000</v>
      </c>
      <c r="F939" s="15">
        <v>0.54</v>
      </c>
      <c r="G939" s="47">
        <v>6</v>
      </c>
      <c r="H939" s="55">
        <f>Таблица648[[#This Row],[Коэфициент стоимости]]*Таблица648[[#This Row],[Розничная цена KRW]]</f>
        <v>25920</v>
      </c>
      <c r="I939" s="17" t="str">
        <f>IF($H$1="","Введите курс",Таблица648[[#This Row],[Оптовая цена KRW за 1шт]]/$H$1)</f>
        <v>Введите курс</v>
      </c>
      <c r="J939" s="48"/>
      <c r="K939" s="18">
        <f>Таблица648[[#This Row],[Заказ коробок ]]*Таблица648[[#This Row],[Кол-во шт в коробке]]</f>
        <v>0</v>
      </c>
      <c r="L939" s="54">
        <f>Таблица648[[#This Row],[Общее кол-во шт]]*Таблица648[[#This Row],[Оптовая цена KRW за 1шт]]</f>
        <v>0</v>
      </c>
      <c r="M939" s="19" t="str">
        <f>IFERROR(Таблица648[[#This Row],[Общее кол-во шт]]*Таблица648[[#This Row],[Оптовая цена USD за 1шт]],"")</f>
        <v/>
      </c>
      <c r="N939" s="49"/>
    </row>
    <row r="940" spans="1:14" ht="22.5" customHeight="1">
      <c r="A940" s="44" t="s">
        <v>22869</v>
      </c>
      <c r="B940" s="14">
        <v>8806182564130</v>
      </c>
      <c r="C940" s="50" t="s">
        <v>22870</v>
      </c>
      <c r="D940" s="46" t="s">
        <v>22871</v>
      </c>
      <c r="E940" s="16">
        <v>24000</v>
      </c>
      <c r="F940" s="15">
        <v>0.54</v>
      </c>
      <c r="G940" s="47">
        <v>6</v>
      </c>
      <c r="H940" s="55">
        <f>Таблица648[[#This Row],[Коэфициент стоимости]]*Таблица648[[#This Row],[Розничная цена KRW]]</f>
        <v>12960</v>
      </c>
      <c r="I940" s="17" t="str">
        <f>IF($H$1="","Введите курс",Таблица648[[#This Row],[Оптовая цена KRW за 1шт]]/$H$1)</f>
        <v>Введите курс</v>
      </c>
      <c r="J940" s="48"/>
      <c r="K940" s="18">
        <f>Таблица648[[#This Row],[Заказ коробок ]]*Таблица648[[#This Row],[Кол-во шт в коробке]]</f>
        <v>0</v>
      </c>
      <c r="L940" s="54">
        <f>Таблица648[[#This Row],[Общее кол-во шт]]*Таблица648[[#This Row],[Оптовая цена KRW за 1шт]]</f>
        <v>0</v>
      </c>
      <c r="M940" s="19" t="str">
        <f>IFERROR(Таблица648[[#This Row],[Общее кол-во шт]]*Таблица648[[#This Row],[Оптовая цена USD за 1шт]],"")</f>
        <v/>
      </c>
      <c r="N940" s="49"/>
    </row>
    <row r="941" spans="1:14" ht="22.5" customHeight="1">
      <c r="A941" s="44" t="s">
        <v>22872</v>
      </c>
      <c r="B941" s="14">
        <v>8806182569210</v>
      </c>
      <c r="C941" s="50" t="s">
        <v>22873</v>
      </c>
      <c r="D941" s="46" t="s">
        <v>22874</v>
      </c>
      <c r="E941" s="16">
        <v>24000</v>
      </c>
      <c r="F941" s="15">
        <v>0.54</v>
      </c>
      <c r="G941" s="47">
        <v>6</v>
      </c>
      <c r="H941" s="55">
        <f>Таблица648[[#This Row],[Коэфициент стоимости]]*Таблица648[[#This Row],[Розничная цена KRW]]</f>
        <v>12960</v>
      </c>
      <c r="I941" s="17" t="str">
        <f>IF($H$1="","Введите курс",Таблица648[[#This Row],[Оптовая цена KRW за 1шт]]/$H$1)</f>
        <v>Введите курс</v>
      </c>
      <c r="J941" s="48"/>
      <c r="K941" s="18">
        <f>Таблица648[[#This Row],[Заказ коробок ]]*Таблица648[[#This Row],[Кол-во шт в коробке]]</f>
        <v>0</v>
      </c>
      <c r="L941" s="54">
        <f>Таблица648[[#This Row],[Общее кол-во шт]]*Таблица648[[#This Row],[Оптовая цена KRW за 1шт]]</f>
        <v>0</v>
      </c>
      <c r="M941" s="19" t="str">
        <f>IFERROR(Таблица648[[#This Row],[Общее кол-во шт]]*Таблица648[[#This Row],[Оптовая цена USD за 1шт]],"")</f>
        <v/>
      </c>
      <c r="N941" s="49"/>
    </row>
    <row r="942" spans="1:14" ht="22.5" customHeight="1">
      <c r="A942" s="44" t="s">
        <v>22875</v>
      </c>
      <c r="B942" s="14">
        <v>8806182571138</v>
      </c>
      <c r="C942" s="50" t="s">
        <v>22876</v>
      </c>
      <c r="D942" s="46" t="s">
        <v>22877</v>
      </c>
      <c r="E942" s="16">
        <v>48000</v>
      </c>
      <c r="F942" s="15">
        <v>0.54</v>
      </c>
      <c r="G942" s="47">
        <v>6</v>
      </c>
      <c r="H942" s="55">
        <f>Таблица648[[#This Row],[Коэфициент стоимости]]*Таблица648[[#This Row],[Розничная цена KRW]]</f>
        <v>25920</v>
      </c>
      <c r="I942" s="17" t="str">
        <f>IF($H$1="","Введите курс",Таблица648[[#This Row],[Оптовая цена KRW за 1шт]]/$H$1)</f>
        <v>Введите курс</v>
      </c>
      <c r="J942" s="48"/>
      <c r="K942" s="18">
        <f>Таблица648[[#This Row],[Заказ коробок ]]*Таблица648[[#This Row],[Кол-во шт в коробке]]</f>
        <v>0</v>
      </c>
      <c r="L942" s="54">
        <f>Таблица648[[#This Row],[Общее кол-во шт]]*Таблица648[[#This Row],[Оптовая цена KRW за 1шт]]</f>
        <v>0</v>
      </c>
      <c r="M942" s="19" t="str">
        <f>IFERROR(Таблица648[[#This Row],[Общее кол-во шт]]*Таблица648[[#This Row],[Оптовая цена USD за 1шт]],"")</f>
        <v/>
      </c>
      <c r="N942" s="49"/>
    </row>
    <row r="943" spans="1:14" ht="22.5" customHeight="1">
      <c r="A943" s="44" t="s">
        <v>22878</v>
      </c>
      <c r="B943" s="14">
        <v>8806182571435</v>
      </c>
      <c r="C943" s="50" t="s">
        <v>17436</v>
      </c>
      <c r="D943" s="46" t="s">
        <v>17437</v>
      </c>
      <c r="E943" s="16">
        <v>38000</v>
      </c>
      <c r="F943" s="15">
        <v>0.54</v>
      </c>
      <c r="G943" s="47">
        <v>6</v>
      </c>
      <c r="H943" s="55">
        <f>Таблица648[[#This Row],[Коэфициент стоимости]]*Таблица648[[#This Row],[Розничная цена KRW]]</f>
        <v>20520</v>
      </c>
      <c r="I943" s="17" t="str">
        <f>IF($H$1="","Введите курс",Таблица648[[#This Row],[Оптовая цена KRW за 1шт]]/$H$1)</f>
        <v>Введите курс</v>
      </c>
      <c r="J943" s="48"/>
      <c r="K943" s="18">
        <f>Таблица648[[#This Row],[Заказ коробок ]]*Таблица648[[#This Row],[Кол-во шт в коробке]]</f>
        <v>0</v>
      </c>
      <c r="L943" s="54">
        <f>Таблица648[[#This Row],[Общее кол-во шт]]*Таблица648[[#This Row],[Оптовая цена KRW за 1шт]]</f>
        <v>0</v>
      </c>
      <c r="M943" s="19" t="str">
        <f>IFERROR(Таблица648[[#This Row],[Общее кол-во шт]]*Таблица648[[#This Row],[Оптовая цена USD за 1шт]],"")</f>
        <v/>
      </c>
      <c r="N943" s="49"/>
    </row>
    <row r="944" spans="1:14" ht="22.5" customHeight="1">
      <c r="A944" s="44" t="s">
        <v>22879</v>
      </c>
      <c r="B944" s="14">
        <v>8806182571442</v>
      </c>
      <c r="C944" s="50" t="s">
        <v>17438</v>
      </c>
      <c r="D944" s="46" t="s">
        <v>17439</v>
      </c>
      <c r="E944" s="16">
        <v>38000</v>
      </c>
      <c r="F944" s="15">
        <v>0.54</v>
      </c>
      <c r="G944" s="47">
        <v>6</v>
      </c>
      <c r="H944" s="55">
        <f>Таблица648[[#This Row],[Коэфициент стоимости]]*Таблица648[[#This Row],[Розничная цена KRW]]</f>
        <v>20520</v>
      </c>
      <c r="I944" s="17" t="str">
        <f>IF($H$1="","Введите курс",Таблица648[[#This Row],[Оптовая цена KRW за 1шт]]/$H$1)</f>
        <v>Введите курс</v>
      </c>
      <c r="J944" s="48"/>
      <c r="K944" s="18">
        <f>Таблица648[[#This Row],[Заказ коробок ]]*Таблица648[[#This Row],[Кол-во шт в коробке]]</f>
        <v>0</v>
      </c>
      <c r="L944" s="54">
        <f>Таблица648[[#This Row],[Общее кол-во шт]]*Таблица648[[#This Row],[Оптовая цена KRW за 1шт]]</f>
        <v>0</v>
      </c>
      <c r="M944" s="19" t="str">
        <f>IFERROR(Таблица648[[#This Row],[Общее кол-во шт]]*Таблица648[[#This Row],[Оптовая цена USD за 1шт]],"")</f>
        <v/>
      </c>
      <c r="N944" s="49"/>
    </row>
    <row r="945" spans="1:14" ht="22.5" customHeight="1">
      <c r="A945" s="44" t="s">
        <v>22880</v>
      </c>
      <c r="B945" s="14">
        <v>8806182571459</v>
      </c>
      <c r="C945" s="50" t="s">
        <v>17440</v>
      </c>
      <c r="D945" s="46" t="s">
        <v>17441</v>
      </c>
      <c r="E945" s="16">
        <v>66000</v>
      </c>
      <c r="F945" s="15">
        <v>0.54</v>
      </c>
      <c r="G945" s="47">
        <v>6</v>
      </c>
      <c r="H945" s="55">
        <f>Таблица648[[#This Row],[Коэфициент стоимости]]*Таблица648[[#This Row],[Розничная цена KRW]]</f>
        <v>35640</v>
      </c>
      <c r="I945" s="17" t="str">
        <f>IF($H$1="","Введите курс",Таблица648[[#This Row],[Оптовая цена KRW за 1шт]]/$H$1)</f>
        <v>Введите курс</v>
      </c>
      <c r="J945" s="48"/>
      <c r="K945" s="18">
        <f>Таблица648[[#This Row],[Заказ коробок ]]*Таблица648[[#This Row],[Кол-во шт в коробке]]</f>
        <v>0</v>
      </c>
      <c r="L945" s="54">
        <f>Таблица648[[#This Row],[Общее кол-во шт]]*Таблица648[[#This Row],[Оптовая цена KRW за 1шт]]</f>
        <v>0</v>
      </c>
      <c r="M945" s="19" t="str">
        <f>IFERROR(Таблица648[[#This Row],[Общее кол-во шт]]*Таблица648[[#This Row],[Оптовая цена USD за 1шт]],"")</f>
        <v/>
      </c>
      <c r="N945" s="49"/>
    </row>
    <row r="946" spans="1:14" ht="22.5" customHeight="1">
      <c r="A946" s="44" t="s">
        <v>22881</v>
      </c>
      <c r="B946" s="14">
        <v>8806182571466</v>
      </c>
      <c r="C946" s="50" t="s">
        <v>17442</v>
      </c>
      <c r="D946" s="46" t="s">
        <v>17443</v>
      </c>
      <c r="E946" s="16">
        <v>74000</v>
      </c>
      <c r="F946" s="15">
        <v>0.54</v>
      </c>
      <c r="G946" s="47">
        <v>6</v>
      </c>
      <c r="H946" s="55">
        <f>Таблица648[[#This Row],[Коэфициент стоимости]]*Таблица648[[#This Row],[Розничная цена KRW]]</f>
        <v>39960</v>
      </c>
      <c r="I946" s="17" t="str">
        <f>IF($H$1="","Введите курс",Таблица648[[#This Row],[Оптовая цена KRW за 1шт]]/$H$1)</f>
        <v>Введите курс</v>
      </c>
      <c r="J946" s="48"/>
      <c r="K946" s="18">
        <f>Таблица648[[#This Row],[Заказ коробок ]]*Таблица648[[#This Row],[Кол-во шт в коробке]]</f>
        <v>0</v>
      </c>
      <c r="L946" s="54">
        <f>Таблица648[[#This Row],[Общее кол-во шт]]*Таблица648[[#This Row],[Оптовая цена KRW за 1шт]]</f>
        <v>0</v>
      </c>
      <c r="M946" s="19" t="str">
        <f>IFERROR(Таблица648[[#This Row],[Общее кол-во шт]]*Таблица648[[#This Row],[Оптовая цена USD за 1шт]],"")</f>
        <v/>
      </c>
      <c r="N946" s="49"/>
    </row>
    <row r="947" spans="1:14" ht="22.5" customHeight="1">
      <c r="A947" s="44" t="s">
        <v>22882</v>
      </c>
      <c r="B947" s="14">
        <v>8806182571473</v>
      </c>
      <c r="C947" s="50" t="s">
        <v>17444</v>
      </c>
      <c r="D947" s="46" t="s">
        <v>17445</v>
      </c>
      <c r="E947" s="16">
        <v>66000</v>
      </c>
      <c r="F947" s="15">
        <v>0.54</v>
      </c>
      <c r="G947" s="47">
        <v>6</v>
      </c>
      <c r="H947" s="55">
        <f>Таблица648[[#This Row],[Коэфициент стоимости]]*Таблица648[[#This Row],[Розничная цена KRW]]</f>
        <v>35640</v>
      </c>
      <c r="I947" s="17" t="str">
        <f>IF($H$1="","Введите курс",Таблица648[[#This Row],[Оптовая цена KRW за 1шт]]/$H$1)</f>
        <v>Введите курс</v>
      </c>
      <c r="J947" s="48"/>
      <c r="K947" s="18">
        <f>Таблица648[[#This Row],[Заказ коробок ]]*Таблица648[[#This Row],[Кол-во шт в коробке]]</f>
        <v>0</v>
      </c>
      <c r="L947" s="54">
        <f>Таблица648[[#This Row],[Общее кол-во шт]]*Таблица648[[#This Row],[Оптовая цена KRW за 1шт]]</f>
        <v>0</v>
      </c>
      <c r="M947" s="19" t="str">
        <f>IFERROR(Таблица648[[#This Row],[Общее кол-во шт]]*Таблица648[[#This Row],[Оптовая цена USD за 1шт]],"")</f>
        <v/>
      </c>
      <c r="N947" s="49"/>
    </row>
    <row r="948" spans="1:14" ht="22.5" customHeight="1">
      <c r="A948" s="44" t="s">
        <v>22883</v>
      </c>
      <c r="B948" s="14">
        <v>8806182571244</v>
      </c>
      <c r="C948" s="50" t="s">
        <v>22884</v>
      </c>
      <c r="D948" s="46" t="s">
        <v>22885</v>
      </c>
      <c r="E948" s="16">
        <v>30000</v>
      </c>
      <c r="F948" s="15">
        <v>0.54</v>
      </c>
      <c r="G948" s="47">
        <v>6</v>
      </c>
      <c r="H948" s="55">
        <f>Таблица648[[#This Row],[Коэфициент стоимости]]*Таблица648[[#This Row],[Розничная цена KRW]]</f>
        <v>16200.000000000002</v>
      </c>
      <c r="I948" s="17" t="str">
        <f>IF($H$1="","Введите курс",Таблица648[[#This Row],[Оптовая цена KRW за 1шт]]/$H$1)</f>
        <v>Введите курс</v>
      </c>
      <c r="J948" s="48"/>
      <c r="K948" s="18">
        <f>Таблица648[[#This Row],[Заказ коробок ]]*Таблица648[[#This Row],[Кол-во шт в коробке]]</f>
        <v>0</v>
      </c>
      <c r="L948" s="54">
        <f>Таблица648[[#This Row],[Общее кол-во шт]]*Таблица648[[#This Row],[Оптовая цена KRW за 1шт]]</f>
        <v>0</v>
      </c>
      <c r="M948" s="19" t="str">
        <f>IFERROR(Таблица648[[#This Row],[Общее кол-во шт]]*Таблица648[[#This Row],[Оптовая цена USD за 1шт]],"")</f>
        <v/>
      </c>
      <c r="N948" s="49"/>
    </row>
    <row r="949" spans="1:14" ht="22.5" customHeight="1">
      <c r="A949" s="44" t="s">
        <v>22886</v>
      </c>
      <c r="B949" s="14">
        <v>8806182571480</v>
      </c>
      <c r="C949" s="50" t="s">
        <v>17446</v>
      </c>
      <c r="D949" s="46" t="s">
        <v>17447</v>
      </c>
      <c r="E949" s="16">
        <v>76000</v>
      </c>
      <c r="F949" s="15">
        <v>0.54</v>
      </c>
      <c r="G949" s="47">
        <v>6</v>
      </c>
      <c r="H949" s="55">
        <f>Таблица648[[#This Row],[Коэфициент стоимости]]*Таблица648[[#This Row],[Розничная цена KRW]]</f>
        <v>41040</v>
      </c>
      <c r="I949" s="17" t="str">
        <f>IF($H$1="","Введите курс",Таблица648[[#This Row],[Оптовая цена KRW за 1шт]]/$H$1)</f>
        <v>Введите курс</v>
      </c>
      <c r="J949" s="48"/>
      <c r="K949" s="18">
        <f>Таблица648[[#This Row],[Заказ коробок ]]*Таблица648[[#This Row],[Кол-во шт в коробке]]</f>
        <v>0</v>
      </c>
      <c r="L949" s="54">
        <f>Таблица648[[#This Row],[Общее кол-во шт]]*Таблица648[[#This Row],[Оптовая цена KRW за 1шт]]</f>
        <v>0</v>
      </c>
      <c r="M949" s="19" t="str">
        <f>IFERROR(Таблица648[[#This Row],[Общее кол-во шт]]*Таблица648[[#This Row],[Оптовая цена USD за 1шт]],"")</f>
        <v/>
      </c>
      <c r="N949" s="49"/>
    </row>
    <row r="950" spans="1:14" ht="22.5" customHeight="1">
      <c r="A950" s="44" t="s">
        <v>22887</v>
      </c>
      <c r="B950" s="14">
        <v>8806182575341</v>
      </c>
      <c r="C950" s="50" t="s">
        <v>17448</v>
      </c>
      <c r="D950" s="46" t="s">
        <v>17449</v>
      </c>
      <c r="E950" s="16">
        <v>33000</v>
      </c>
      <c r="F950" s="15">
        <v>0.54</v>
      </c>
      <c r="G950" s="47">
        <v>6</v>
      </c>
      <c r="H950" s="55">
        <f>Таблица648[[#This Row],[Коэфициент стоимости]]*Таблица648[[#This Row],[Розничная цена KRW]]</f>
        <v>17820</v>
      </c>
      <c r="I950" s="17" t="str">
        <f>IF($H$1="","Введите курс",Таблица648[[#This Row],[Оптовая цена KRW за 1шт]]/$H$1)</f>
        <v>Введите курс</v>
      </c>
      <c r="J950" s="48"/>
      <c r="K950" s="18">
        <f>Таблица648[[#This Row],[Заказ коробок ]]*Таблица648[[#This Row],[Кол-во шт в коробке]]</f>
        <v>0</v>
      </c>
      <c r="L950" s="54">
        <f>Таблица648[[#This Row],[Общее кол-во шт]]*Таблица648[[#This Row],[Оптовая цена KRW за 1шт]]</f>
        <v>0</v>
      </c>
      <c r="M950" s="19" t="str">
        <f>IFERROR(Таблица648[[#This Row],[Общее кол-во шт]]*Таблица648[[#This Row],[Оптовая цена USD за 1шт]],"")</f>
        <v/>
      </c>
      <c r="N950" s="49"/>
    </row>
    <row r="951" spans="1:14" ht="22.5" customHeight="1">
      <c r="A951" s="44" t="s">
        <v>22888</v>
      </c>
      <c r="B951" s="14">
        <v>8806182575358</v>
      </c>
      <c r="C951" s="50" t="s">
        <v>17450</v>
      </c>
      <c r="D951" s="46" t="s">
        <v>17451</v>
      </c>
      <c r="E951" s="16">
        <v>33000</v>
      </c>
      <c r="F951" s="15">
        <v>0.54</v>
      </c>
      <c r="G951" s="47">
        <v>6</v>
      </c>
      <c r="H951" s="55">
        <f>Таблица648[[#This Row],[Коэфициент стоимости]]*Таблица648[[#This Row],[Розничная цена KRW]]</f>
        <v>17820</v>
      </c>
      <c r="I951" s="17" t="str">
        <f>IF($H$1="","Введите курс",Таблица648[[#This Row],[Оптовая цена KRW за 1шт]]/$H$1)</f>
        <v>Введите курс</v>
      </c>
      <c r="J951" s="48"/>
      <c r="K951" s="18">
        <f>Таблица648[[#This Row],[Заказ коробок ]]*Таблица648[[#This Row],[Кол-во шт в коробке]]</f>
        <v>0</v>
      </c>
      <c r="L951" s="54">
        <f>Таблица648[[#This Row],[Общее кол-во шт]]*Таблица648[[#This Row],[Оптовая цена KRW за 1шт]]</f>
        <v>0</v>
      </c>
      <c r="M951" s="19" t="str">
        <f>IFERROR(Таблица648[[#This Row],[Общее кол-во шт]]*Таблица648[[#This Row],[Оптовая цена USD за 1шт]],"")</f>
        <v/>
      </c>
      <c r="N951" s="49"/>
    </row>
    <row r="952" spans="1:14" ht="22.5" customHeight="1">
      <c r="A952" s="44" t="s">
        <v>22889</v>
      </c>
      <c r="B952" s="14">
        <v>8806182575365</v>
      </c>
      <c r="C952" s="50" t="s">
        <v>17452</v>
      </c>
      <c r="D952" s="46" t="s">
        <v>17453</v>
      </c>
      <c r="E952" s="16">
        <v>52000</v>
      </c>
      <c r="F952" s="15">
        <v>0.54</v>
      </c>
      <c r="G952" s="47">
        <v>6</v>
      </c>
      <c r="H952" s="55">
        <f>Таблица648[[#This Row],[Коэфициент стоимости]]*Таблица648[[#This Row],[Розничная цена KRW]]</f>
        <v>28080.000000000004</v>
      </c>
      <c r="I952" s="17" t="str">
        <f>IF($H$1="","Введите курс",Таблица648[[#This Row],[Оптовая цена KRW за 1шт]]/$H$1)</f>
        <v>Введите курс</v>
      </c>
      <c r="J952" s="48"/>
      <c r="K952" s="18">
        <f>Таблица648[[#This Row],[Заказ коробок ]]*Таблица648[[#This Row],[Кол-во шт в коробке]]</f>
        <v>0</v>
      </c>
      <c r="L952" s="54">
        <f>Таблица648[[#This Row],[Общее кол-во шт]]*Таблица648[[#This Row],[Оптовая цена KRW за 1шт]]</f>
        <v>0</v>
      </c>
      <c r="M952" s="19" t="str">
        <f>IFERROR(Таблица648[[#This Row],[Общее кол-во шт]]*Таблица648[[#This Row],[Оптовая цена USD за 1шт]],"")</f>
        <v/>
      </c>
      <c r="N952" s="49"/>
    </row>
    <row r="953" spans="1:14" ht="22.5" customHeight="1">
      <c r="A953" s="44" t="s">
        <v>22890</v>
      </c>
      <c r="B953" s="14">
        <v>8806182575372</v>
      </c>
      <c r="C953" s="50" t="s">
        <v>22891</v>
      </c>
      <c r="D953" s="46" t="s">
        <v>22892</v>
      </c>
      <c r="E953" s="16">
        <v>52000</v>
      </c>
      <c r="F953" s="15">
        <v>0.54</v>
      </c>
      <c r="G953" s="47">
        <v>6</v>
      </c>
      <c r="H953" s="55">
        <f>Таблица648[[#This Row],[Коэфициент стоимости]]*Таблица648[[#This Row],[Розничная цена KRW]]</f>
        <v>28080.000000000004</v>
      </c>
      <c r="I953" s="17" t="str">
        <f>IF($H$1="","Введите курс",Таблица648[[#This Row],[Оптовая цена KRW за 1шт]]/$H$1)</f>
        <v>Введите курс</v>
      </c>
      <c r="J953" s="48"/>
      <c r="K953" s="18">
        <f>Таблица648[[#This Row],[Заказ коробок ]]*Таблица648[[#This Row],[Кол-во шт в коробке]]</f>
        <v>0</v>
      </c>
      <c r="L953" s="54">
        <f>Таблица648[[#This Row],[Общее кол-во шт]]*Таблица648[[#This Row],[Оптовая цена KRW за 1шт]]</f>
        <v>0</v>
      </c>
      <c r="M953" s="19" t="str">
        <f>IFERROR(Таблица648[[#This Row],[Общее кол-во шт]]*Таблица648[[#This Row],[Оптовая цена USD за 1шт]],"")</f>
        <v/>
      </c>
      <c r="N953" s="49"/>
    </row>
    <row r="954" spans="1:14" ht="22.5" customHeight="1">
      <c r="A954" s="44" t="s">
        <v>22893</v>
      </c>
      <c r="B954" s="14">
        <v>8806182575389</v>
      </c>
      <c r="C954" s="50" t="s">
        <v>17454</v>
      </c>
      <c r="D954" s="46" t="s">
        <v>17455</v>
      </c>
      <c r="E954" s="16">
        <v>49000</v>
      </c>
      <c r="F954" s="15">
        <v>0.54</v>
      </c>
      <c r="G954" s="47">
        <v>6</v>
      </c>
      <c r="H954" s="55">
        <f>Таблица648[[#This Row],[Коэфициент стоимости]]*Таблица648[[#This Row],[Розничная цена KRW]]</f>
        <v>26460</v>
      </c>
      <c r="I954" s="17" t="str">
        <f>IF($H$1="","Введите курс",Таблица648[[#This Row],[Оптовая цена KRW за 1шт]]/$H$1)</f>
        <v>Введите курс</v>
      </c>
      <c r="J954" s="48"/>
      <c r="K954" s="18">
        <f>Таблица648[[#This Row],[Заказ коробок ]]*Таблица648[[#This Row],[Кол-во шт в коробке]]</f>
        <v>0</v>
      </c>
      <c r="L954" s="54">
        <f>Таблица648[[#This Row],[Общее кол-во шт]]*Таблица648[[#This Row],[Оптовая цена KRW за 1шт]]</f>
        <v>0</v>
      </c>
      <c r="M954" s="19" t="str">
        <f>IFERROR(Таблица648[[#This Row],[Общее кол-во шт]]*Таблица648[[#This Row],[Оптовая цена USD за 1шт]],"")</f>
        <v/>
      </c>
      <c r="N954" s="49"/>
    </row>
    <row r="955" spans="1:14" ht="22.5" customHeight="1">
      <c r="A955" s="44" t="s">
        <v>22894</v>
      </c>
      <c r="B955" s="14">
        <v>8806182575440</v>
      </c>
      <c r="C955" s="50" t="s">
        <v>22895</v>
      </c>
      <c r="D955" s="46" t="s">
        <v>22896</v>
      </c>
      <c r="E955" s="16">
        <v>35000</v>
      </c>
      <c r="F955" s="15">
        <v>0.54</v>
      </c>
      <c r="G955" s="47">
        <v>6</v>
      </c>
      <c r="H955" s="55">
        <f>Таблица648[[#This Row],[Коэфициент стоимости]]*Таблица648[[#This Row],[Розничная цена KRW]]</f>
        <v>18900</v>
      </c>
      <c r="I955" s="17" t="str">
        <f>IF($H$1="","Введите курс",Таблица648[[#This Row],[Оптовая цена KRW за 1шт]]/$H$1)</f>
        <v>Введите курс</v>
      </c>
      <c r="J955" s="48"/>
      <c r="K955" s="18">
        <f>Таблица648[[#This Row],[Заказ коробок ]]*Таблица648[[#This Row],[Кол-во шт в коробке]]</f>
        <v>0</v>
      </c>
      <c r="L955" s="54">
        <f>Таблица648[[#This Row],[Общее кол-во шт]]*Таблица648[[#This Row],[Оптовая цена KRW за 1шт]]</f>
        <v>0</v>
      </c>
      <c r="M955" s="19" t="str">
        <f>IFERROR(Таблица648[[#This Row],[Общее кол-во шт]]*Таблица648[[#This Row],[Оптовая цена USD за 1шт]],"")</f>
        <v/>
      </c>
      <c r="N955" s="49"/>
    </row>
    <row r="956" spans="1:14" ht="22.5" customHeight="1">
      <c r="A956" s="44" t="s">
        <v>22897</v>
      </c>
      <c r="B956" s="14">
        <v>8806182571169</v>
      </c>
      <c r="C956" s="50" t="s">
        <v>17456</v>
      </c>
      <c r="D956" s="46" t="s">
        <v>17457</v>
      </c>
      <c r="E956" s="16">
        <v>28000</v>
      </c>
      <c r="F956" s="15">
        <v>0.54</v>
      </c>
      <c r="G956" s="47">
        <v>6</v>
      </c>
      <c r="H956" s="55">
        <f>Таблица648[[#This Row],[Коэфициент стоимости]]*Таблица648[[#This Row],[Розничная цена KRW]]</f>
        <v>15120.000000000002</v>
      </c>
      <c r="I956" s="17" t="str">
        <f>IF($H$1="","Введите курс",Таблица648[[#This Row],[Оптовая цена KRW за 1шт]]/$H$1)</f>
        <v>Введите курс</v>
      </c>
      <c r="J956" s="48"/>
      <c r="K956" s="18">
        <f>Таблица648[[#This Row],[Заказ коробок ]]*Таблица648[[#This Row],[Кол-во шт в коробке]]</f>
        <v>0</v>
      </c>
      <c r="L956" s="54">
        <f>Таблица648[[#This Row],[Общее кол-во шт]]*Таблица648[[#This Row],[Оптовая цена KRW за 1шт]]</f>
        <v>0</v>
      </c>
      <c r="M956" s="19" t="str">
        <f>IFERROR(Таблица648[[#This Row],[Общее кол-во шт]]*Таблица648[[#This Row],[Оптовая цена USD за 1шт]],"")</f>
        <v/>
      </c>
      <c r="N956" s="49"/>
    </row>
    <row r="957" spans="1:14" ht="22.5" customHeight="1">
      <c r="A957" s="44" t="s">
        <v>22898</v>
      </c>
      <c r="B957" s="14">
        <v>8806182575396</v>
      </c>
      <c r="C957" s="50" t="s">
        <v>17458</v>
      </c>
      <c r="D957" s="46" t="s">
        <v>17459</v>
      </c>
      <c r="E957" s="16">
        <v>66000</v>
      </c>
      <c r="F957" s="15">
        <v>0.54</v>
      </c>
      <c r="G957" s="47">
        <v>6</v>
      </c>
      <c r="H957" s="55">
        <f>Таблица648[[#This Row],[Коэфициент стоимости]]*Таблица648[[#This Row],[Розничная цена KRW]]</f>
        <v>35640</v>
      </c>
      <c r="I957" s="17" t="str">
        <f>IF($H$1="","Введите курс",Таблица648[[#This Row],[Оптовая цена KRW за 1шт]]/$H$1)</f>
        <v>Введите курс</v>
      </c>
      <c r="J957" s="48"/>
      <c r="K957" s="18">
        <f>Таблица648[[#This Row],[Заказ коробок ]]*Таблица648[[#This Row],[Кол-во шт в коробке]]</f>
        <v>0</v>
      </c>
      <c r="L957" s="54">
        <f>Таблица648[[#This Row],[Общее кол-во шт]]*Таблица648[[#This Row],[Оптовая цена KRW за 1шт]]</f>
        <v>0</v>
      </c>
      <c r="M957" s="19" t="str">
        <f>IFERROR(Таблица648[[#This Row],[Общее кол-во шт]]*Таблица648[[#This Row],[Оптовая цена USD за 1шт]],"")</f>
        <v/>
      </c>
      <c r="N957" s="49"/>
    </row>
    <row r="958" spans="1:14" ht="22.5" customHeight="1">
      <c r="A958" s="44" t="s">
        <v>22899</v>
      </c>
      <c r="B958" s="14">
        <v>8806182571176</v>
      </c>
      <c r="C958" s="50" t="s">
        <v>22900</v>
      </c>
      <c r="D958" s="46" t="s">
        <v>24182</v>
      </c>
      <c r="E958" s="16">
        <v>88000</v>
      </c>
      <c r="F958" s="15">
        <v>0.54</v>
      </c>
      <c r="G958" s="47">
        <v>6</v>
      </c>
      <c r="H958" s="55">
        <f>Таблица648[[#This Row],[Коэфициент стоимости]]*Таблица648[[#This Row],[Розничная цена KRW]]</f>
        <v>47520</v>
      </c>
      <c r="I958" s="17" t="str">
        <f>IF($H$1="","Введите курс",Таблица648[[#This Row],[Оптовая цена KRW за 1шт]]/$H$1)</f>
        <v>Введите курс</v>
      </c>
      <c r="J958" s="48"/>
      <c r="K958" s="18">
        <f>Таблица648[[#This Row],[Заказ коробок ]]*Таблица648[[#This Row],[Кол-во шт в коробке]]</f>
        <v>0</v>
      </c>
      <c r="L958" s="54">
        <f>Таблица648[[#This Row],[Общее кол-во шт]]*Таблица648[[#This Row],[Оптовая цена KRW за 1шт]]</f>
        <v>0</v>
      </c>
      <c r="M958" s="19" t="str">
        <f>IFERROR(Таблица648[[#This Row],[Общее кол-во шт]]*Таблица648[[#This Row],[Оптовая цена USD за 1шт]],"")</f>
        <v/>
      </c>
      <c r="N958" s="49"/>
    </row>
    <row r="959" spans="1:14" ht="22.5" customHeight="1">
      <c r="A959" s="44" t="s">
        <v>22901</v>
      </c>
      <c r="B959" s="14">
        <v>8806182577147</v>
      </c>
      <c r="C959" s="50" t="s">
        <v>17460</v>
      </c>
      <c r="D959" s="46" t="s">
        <v>17461</v>
      </c>
      <c r="E959" s="16">
        <v>28000</v>
      </c>
      <c r="F959" s="15">
        <v>0.54</v>
      </c>
      <c r="G959" s="47">
        <v>6</v>
      </c>
      <c r="H959" s="55">
        <f>Таблица648[[#This Row],[Коэфициент стоимости]]*Таблица648[[#This Row],[Розничная цена KRW]]</f>
        <v>15120.000000000002</v>
      </c>
      <c r="I959" s="17" t="str">
        <f>IF($H$1="","Введите курс",Таблица648[[#This Row],[Оптовая цена KRW за 1шт]]/$H$1)</f>
        <v>Введите курс</v>
      </c>
      <c r="J959" s="48"/>
      <c r="K959" s="18">
        <f>Таблица648[[#This Row],[Заказ коробок ]]*Таблица648[[#This Row],[Кол-во шт в коробке]]</f>
        <v>0</v>
      </c>
      <c r="L959" s="54">
        <f>Таблица648[[#This Row],[Общее кол-во шт]]*Таблица648[[#This Row],[Оптовая цена KRW за 1шт]]</f>
        <v>0</v>
      </c>
      <c r="M959" s="19" t="str">
        <f>IFERROR(Таблица648[[#This Row],[Общее кол-во шт]]*Таблица648[[#This Row],[Оптовая цена USD за 1шт]],"")</f>
        <v/>
      </c>
      <c r="N959" s="49"/>
    </row>
    <row r="960" spans="1:14" ht="22.5" customHeight="1">
      <c r="A960" s="44" t="s">
        <v>22902</v>
      </c>
      <c r="B960" s="14">
        <v>8806182577130</v>
      </c>
      <c r="C960" s="50" t="s">
        <v>17462</v>
      </c>
      <c r="D960" s="46" t="s">
        <v>17463</v>
      </c>
      <c r="E960" s="16">
        <v>34000</v>
      </c>
      <c r="F960" s="15">
        <v>0.54</v>
      </c>
      <c r="G960" s="47">
        <v>6</v>
      </c>
      <c r="H960" s="55">
        <f>Таблица648[[#This Row],[Коэфициент стоимости]]*Таблица648[[#This Row],[Розничная цена KRW]]</f>
        <v>18360</v>
      </c>
      <c r="I960" s="17" t="str">
        <f>IF($H$1="","Введите курс",Таблица648[[#This Row],[Оптовая цена KRW за 1шт]]/$H$1)</f>
        <v>Введите курс</v>
      </c>
      <c r="J960" s="48"/>
      <c r="K960" s="18">
        <f>Таблица648[[#This Row],[Заказ коробок ]]*Таблица648[[#This Row],[Кол-во шт в коробке]]</f>
        <v>0</v>
      </c>
      <c r="L960" s="54">
        <f>Таблица648[[#This Row],[Общее кол-во шт]]*Таблица648[[#This Row],[Оптовая цена KRW за 1шт]]</f>
        <v>0</v>
      </c>
      <c r="M960" s="19" t="str">
        <f>IFERROR(Таблица648[[#This Row],[Общее кол-во шт]]*Таблица648[[#This Row],[Оптовая цена USD за 1шт]],"")</f>
        <v/>
      </c>
      <c r="N960" s="49"/>
    </row>
    <row r="961" spans="1:14" ht="22.5" customHeight="1">
      <c r="A961" s="44" t="s">
        <v>22903</v>
      </c>
      <c r="B961" s="14">
        <v>8806182579547</v>
      </c>
      <c r="C961" s="50" t="s">
        <v>17464</v>
      </c>
      <c r="D961" s="46" t="s">
        <v>17465</v>
      </c>
      <c r="E961" s="16">
        <v>19000</v>
      </c>
      <c r="F961" s="15">
        <v>0.54</v>
      </c>
      <c r="G961" s="47">
        <v>6</v>
      </c>
      <c r="H961" s="55">
        <f>Таблица648[[#This Row],[Коэфициент стоимости]]*Таблица648[[#This Row],[Розничная цена KRW]]</f>
        <v>10260</v>
      </c>
      <c r="I961" s="17" t="str">
        <f>IF($H$1="","Введите курс",Таблица648[[#This Row],[Оптовая цена KRW за 1шт]]/$H$1)</f>
        <v>Введите курс</v>
      </c>
      <c r="J961" s="48"/>
      <c r="K961" s="18">
        <f>Таблица648[[#This Row],[Заказ коробок ]]*Таблица648[[#This Row],[Кол-во шт в коробке]]</f>
        <v>0</v>
      </c>
      <c r="L961" s="54">
        <f>Таблица648[[#This Row],[Общее кол-во шт]]*Таблица648[[#This Row],[Оптовая цена KRW за 1шт]]</f>
        <v>0</v>
      </c>
      <c r="M961" s="19" t="str">
        <f>IFERROR(Таблица648[[#This Row],[Общее кол-во шт]]*Таблица648[[#This Row],[Оптовая цена USD за 1шт]],"")</f>
        <v/>
      </c>
      <c r="N961" s="49"/>
    </row>
    <row r="962" spans="1:14" ht="22.5" customHeight="1">
      <c r="A962" s="44" t="s">
        <v>22904</v>
      </c>
      <c r="B962" s="14">
        <v>8806182579554</v>
      </c>
      <c r="C962" s="50" t="s">
        <v>17466</v>
      </c>
      <c r="D962" s="46" t="s">
        <v>17467</v>
      </c>
      <c r="E962" s="16">
        <v>19000</v>
      </c>
      <c r="F962" s="15">
        <v>0.54</v>
      </c>
      <c r="G962" s="47">
        <v>6</v>
      </c>
      <c r="H962" s="55">
        <f>Таблица648[[#This Row],[Коэфициент стоимости]]*Таблица648[[#This Row],[Розничная цена KRW]]</f>
        <v>10260</v>
      </c>
      <c r="I962" s="17" t="str">
        <f>IF($H$1="","Введите курс",Таблица648[[#This Row],[Оптовая цена KRW за 1шт]]/$H$1)</f>
        <v>Введите курс</v>
      </c>
      <c r="J962" s="48"/>
      <c r="K962" s="18">
        <f>Таблица648[[#This Row],[Заказ коробок ]]*Таблица648[[#This Row],[Кол-во шт в коробке]]</f>
        <v>0</v>
      </c>
      <c r="L962" s="54">
        <f>Таблица648[[#This Row],[Общее кол-во шт]]*Таблица648[[#This Row],[Оптовая цена KRW за 1шт]]</f>
        <v>0</v>
      </c>
      <c r="M962" s="19" t="str">
        <f>IFERROR(Таблица648[[#This Row],[Общее кол-во шт]]*Таблица648[[#This Row],[Оптовая цена USD за 1шт]],"")</f>
        <v/>
      </c>
      <c r="N962" s="49"/>
    </row>
    <row r="963" spans="1:14" ht="22.5" customHeight="1">
      <c r="A963" s="44" t="s">
        <v>22905</v>
      </c>
      <c r="B963" s="14">
        <v>8806182578007</v>
      </c>
      <c r="C963" s="50" t="s">
        <v>17468</v>
      </c>
      <c r="D963" s="46" t="s">
        <v>17469</v>
      </c>
      <c r="E963" s="16">
        <v>19000</v>
      </c>
      <c r="F963" s="15">
        <v>0.54</v>
      </c>
      <c r="G963" s="47">
        <v>9</v>
      </c>
      <c r="H963" s="55">
        <f>Таблица648[[#This Row],[Коэфициент стоимости]]*Таблица648[[#This Row],[Розничная цена KRW]]</f>
        <v>10260</v>
      </c>
      <c r="I963" s="17" t="str">
        <f>IF($H$1="","Введите курс",Таблица648[[#This Row],[Оптовая цена KRW за 1шт]]/$H$1)</f>
        <v>Введите курс</v>
      </c>
      <c r="J963" s="48"/>
      <c r="K963" s="18">
        <f>Таблица648[[#This Row],[Заказ коробок ]]*Таблица648[[#This Row],[Кол-во шт в коробке]]</f>
        <v>0</v>
      </c>
      <c r="L963" s="54">
        <f>Таблица648[[#This Row],[Общее кол-во шт]]*Таблица648[[#This Row],[Оптовая цена KRW за 1шт]]</f>
        <v>0</v>
      </c>
      <c r="M963" s="19" t="str">
        <f>IFERROR(Таблица648[[#This Row],[Общее кол-во шт]]*Таблица648[[#This Row],[Оптовая цена USD за 1шт]],"")</f>
        <v/>
      </c>
      <c r="N963" s="49"/>
    </row>
    <row r="964" spans="1:14" ht="22.5" customHeight="1">
      <c r="A964" s="44" t="s">
        <v>22906</v>
      </c>
      <c r="B964" s="14">
        <v>8806182579844</v>
      </c>
      <c r="C964" s="50" t="s">
        <v>17470</v>
      </c>
      <c r="D964" s="46" t="s">
        <v>17471</v>
      </c>
      <c r="E964" s="16">
        <v>38000</v>
      </c>
      <c r="F964" s="15">
        <v>0.54</v>
      </c>
      <c r="G964" s="47">
        <v>6</v>
      </c>
      <c r="H964" s="55">
        <f>Таблица648[[#This Row],[Коэфициент стоимости]]*Таблица648[[#This Row],[Розничная цена KRW]]</f>
        <v>20520</v>
      </c>
      <c r="I964" s="17" t="str">
        <f>IF($H$1="","Введите курс",Таблица648[[#This Row],[Оптовая цена KRW за 1шт]]/$H$1)</f>
        <v>Введите курс</v>
      </c>
      <c r="J964" s="48"/>
      <c r="K964" s="18">
        <f>Таблица648[[#This Row],[Заказ коробок ]]*Таблица648[[#This Row],[Кол-во шт в коробке]]</f>
        <v>0</v>
      </c>
      <c r="L964" s="54">
        <f>Таблица648[[#This Row],[Общее кол-во шт]]*Таблица648[[#This Row],[Оптовая цена KRW за 1шт]]</f>
        <v>0</v>
      </c>
      <c r="M964" s="19" t="str">
        <f>IFERROR(Таблица648[[#This Row],[Общее кол-во шт]]*Таблица648[[#This Row],[Оптовая цена USD за 1шт]],"")</f>
        <v/>
      </c>
      <c r="N964" s="49"/>
    </row>
    <row r="965" spans="1:14" ht="22.5" customHeight="1">
      <c r="A965" s="44" t="s">
        <v>22907</v>
      </c>
      <c r="B965" s="14">
        <v>8806182579851</v>
      </c>
      <c r="C965" s="50" t="s">
        <v>17472</v>
      </c>
      <c r="D965" s="46" t="s">
        <v>17473</v>
      </c>
      <c r="E965" s="16">
        <v>38000</v>
      </c>
      <c r="F965" s="15">
        <v>0.54</v>
      </c>
      <c r="G965" s="47">
        <v>6</v>
      </c>
      <c r="H965" s="55">
        <f>Таблица648[[#This Row],[Коэфициент стоимости]]*Таблица648[[#This Row],[Розничная цена KRW]]</f>
        <v>20520</v>
      </c>
      <c r="I965" s="17" t="str">
        <f>IF($H$1="","Введите курс",Таблица648[[#This Row],[Оптовая цена KRW за 1шт]]/$H$1)</f>
        <v>Введите курс</v>
      </c>
      <c r="J965" s="48"/>
      <c r="K965" s="18">
        <f>Таблица648[[#This Row],[Заказ коробок ]]*Таблица648[[#This Row],[Кол-во шт в коробке]]</f>
        <v>0</v>
      </c>
      <c r="L965" s="54">
        <f>Таблица648[[#This Row],[Общее кол-во шт]]*Таблица648[[#This Row],[Оптовая цена KRW за 1шт]]</f>
        <v>0</v>
      </c>
      <c r="M965" s="19" t="str">
        <f>IFERROR(Таблица648[[#This Row],[Общее кол-во шт]]*Таблица648[[#This Row],[Оптовая цена USD за 1шт]],"")</f>
        <v/>
      </c>
      <c r="N965" s="49"/>
    </row>
    <row r="966" spans="1:14" ht="22.5" customHeight="1">
      <c r="A966" s="44" t="s">
        <v>22908</v>
      </c>
      <c r="B966" s="14">
        <v>8806182579868</v>
      </c>
      <c r="C966" s="50" t="s">
        <v>17474</v>
      </c>
      <c r="D966" s="46" t="s">
        <v>17475</v>
      </c>
      <c r="E966" s="16">
        <v>66000</v>
      </c>
      <c r="F966" s="15">
        <v>0.54</v>
      </c>
      <c r="G966" s="47">
        <v>6</v>
      </c>
      <c r="H966" s="55">
        <f>Таблица648[[#This Row],[Коэфициент стоимости]]*Таблица648[[#This Row],[Розничная цена KRW]]</f>
        <v>35640</v>
      </c>
      <c r="I966" s="17" t="str">
        <f>IF($H$1="","Введите курс",Таблица648[[#This Row],[Оптовая цена KRW за 1шт]]/$H$1)</f>
        <v>Введите курс</v>
      </c>
      <c r="J966" s="48"/>
      <c r="K966" s="18">
        <f>Таблица648[[#This Row],[Заказ коробок ]]*Таблица648[[#This Row],[Кол-во шт в коробке]]</f>
        <v>0</v>
      </c>
      <c r="L966" s="54">
        <f>Таблица648[[#This Row],[Общее кол-во шт]]*Таблица648[[#This Row],[Оптовая цена KRW за 1шт]]</f>
        <v>0</v>
      </c>
      <c r="M966" s="19" t="str">
        <f>IFERROR(Таблица648[[#This Row],[Общее кол-во шт]]*Таблица648[[#This Row],[Оптовая цена USD за 1шт]],"")</f>
        <v/>
      </c>
      <c r="N966" s="49"/>
    </row>
    <row r="967" spans="1:14" ht="22.5" customHeight="1">
      <c r="A967" s="44" t="s">
        <v>22909</v>
      </c>
      <c r="B967" s="14">
        <v>8806182579882</v>
      </c>
      <c r="C967" s="50" t="s">
        <v>17476</v>
      </c>
      <c r="D967" s="46" t="s">
        <v>17477</v>
      </c>
      <c r="E967" s="16">
        <v>74000</v>
      </c>
      <c r="F967" s="15">
        <v>0.54</v>
      </c>
      <c r="G967" s="47">
        <v>6</v>
      </c>
      <c r="H967" s="55">
        <f>Таблица648[[#This Row],[Коэфициент стоимости]]*Таблица648[[#This Row],[Розничная цена KRW]]</f>
        <v>39960</v>
      </c>
      <c r="I967" s="17" t="str">
        <f>IF($H$1="","Введите курс",Таблица648[[#This Row],[Оптовая цена KRW за 1шт]]/$H$1)</f>
        <v>Введите курс</v>
      </c>
      <c r="J967" s="48"/>
      <c r="K967" s="18">
        <f>Таблица648[[#This Row],[Заказ коробок ]]*Таблица648[[#This Row],[Кол-во шт в коробке]]</f>
        <v>0</v>
      </c>
      <c r="L967" s="54">
        <f>Таблица648[[#This Row],[Общее кол-во шт]]*Таблица648[[#This Row],[Оптовая цена KRW за 1шт]]</f>
        <v>0</v>
      </c>
      <c r="M967" s="19" t="str">
        <f>IFERROR(Таблица648[[#This Row],[Общее кол-во шт]]*Таблица648[[#This Row],[Оптовая цена USD за 1шт]],"")</f>
        <v/>
      </c>
      <c r="N967" s="49"/>
    </row>
    <row r="968" spans="1:14" ht="22.5" customHeight="1">
      <c r="A968" s="44" t="s">
        <v>22910</v>
      </c>
      <c r="B968" s="14">
        <v>8806182579899</v>
      </c>
      <c r="C968" s="50" t="s">
        <v>17478</v>
      </c>
      <c r="D968" s="46" t="s">
        <v>17479</v>
      </c>
      <c r="E968" s="16">
        <v>76000</v>
      </c>
      <c r="F968" s="15">
        <v>0.54</v>
      </c>
      <c r="G968" s="47">
        <v>6</v>
      </c>
      <c r="H968" s="55">
        <f>Таблица648[[#This Row],[Коэфициент стоимости]]*Таблица648[[#This Row],[Розничная цена KRW]]</f>
        <v>41040</v>
      </c>
      <c r="I968" s="17" t="str">
        <f>IF($H$1="","Введите курс",Таблица648[[#This Row],[Оптовая цена KRW за 1шт]]/$H$1)</f>
        <v>Введите курс</v>
      </c>
      <c r="J968" s="48"/>
      <c r="K968" s="18">
        <f>Таблица648[[#This Row],[Заказ коробок ]]*Таблица648[[#This Row],[Кол-во шт в коробке]]</f>
        <v>0</v>
      </c>
      <c r="L968" s="54">
        <f>Таблица648[[#This Row],[Общее кол-во шт]]*Таблица648[[#This Row],[Оптовая цена KRW за 1шт]]</f>
        <v>0</v>
      </c>
      <c r="M968" s="19" t="str">
        <f>IFERROR(Таблица648[[#This Row],[Общее кол-во шт]]*Таблица648[[#This Row],[Оптовая цена USD за 1шт]],"")</f>
        <v/>
      </c>
      <c r="N968" s="49"/>
    </row>
    <row r="969" spans="1:14" ht="22.5" customHeight="1">
      <c r="A969" s="44" t="s">
        <v>22911</v>
      </c>
      <c r="B969" s="14">
        <v>8806182580925</v>
      </c>
      <c r="C969" s="50" t="s">
        <v>17480</v>
      </c>
      <c r="D969" s="46" t="s">
        <v>17481</v>
      </c>
      <c r="E969" s="16">
        <v>40000</v>
      </c>
      <c r="F969" s="15">
        <v>0.54</v>
      </c>
      <c r="G969" s="47">
        <v>6</v>
      </c>
      <c r="H969" s="55">
        <f>Таблица648[[#This Row],[Коэфициент стоимости]]*Таблица648[[#This Row],[Розничная цена KRW]]</f>
        <v>21600</v>
      </c>
      <c r="I969" s="17" t="str">
        <f>IF($H$1="","Введите курс",Таблица648[[#This Row],[Оптовая цена KRW за 1шт]]/$H$1)</f>
        <v>Введите курс</v>
      </c>
      <c r="J969" s="48"/>
      <c r="K969" s="18">
        <f>Таблица648[[#This Row],[Заказ коробок ]]*Таблица648[[#This Row],[Кол-во шт в коробке]]</f>
        <v>0</v>
      </c>
      <c r="L969" s="54">
        <f>Таблица648[[#This Row],[Общее кол-во шт]]*Таблица648[[#This Row],[Оптовая цена KRW за 1шт]]</f>
        <v>0</v>
      </c>
      <c r="M969" s="19" t="str">
        <f>IFERROR(Таблица648[[#This Row],[Общее кол-во шт]]*Таблица648[[#This Row],[Оптовая цена USD за 1шт]],"")</f>
        <v/>
      </c>
      <c r="N969" s="49"/>
    </row>
    <row r="970" spans="1:14" ht="22.5" customHeight="1">
      <c r="A970" s="44" t="s">
        <v>22912</v>
      </c>
      <c r="B970" s="14">
        <v>8806182580932</v>
      </c>
      <c r="C970" s="50" t="s">
        <v>17482</v>
      </c>
      <c r="D970" s="46" t="s">
        <v>17483</v>
      </c>
      <c r="E970" s="16">
        <v>40000</v>
      </c>
      <c r="F970" s="15">
        <v>0.54</v>
      </c>
      <c r="G970" s="47">
        <v>6</v>
      </c>
      <c r="H970" s="55">
        <f>Таблица648[[#This Row],[Коэфициент стоимости]]*Таблица648[[#This Row],[Розничная цена KRW]]</f>
        <v>21600</v>
      </c>
      <c r="I970" s="17" t="str">
        <f>IF($H$1="","Введите курс",Таблица648[[#This Row],[Оптовая цена KRW за 1шт]]/$H$1)</f>
        <v>Введите курс</v>
      </c>
      <c r="J970" s="48"/>
      <c r="K970" s="18">
        <f>Таблица648[[#This Row],[Заказ коробок ]]*Таблица648[[#This Row],[Кол-во шт в коробке]]</f>
        <v>0</v>
      </c>
      <c r="L970" s="54">
        <f>Таблица648[[#This Row],[Общее кол-во шт]]*Таблица648[[#This Row],[Оптовая цена KRW за 1шт]]</f>
        <v>0</v>
      </c>
      <c r="M970" s="19" t="str">
        <f>IFERROR(Таблица648[[#This Row],[Общее кол-во шт]]*Таблица648[[#This Row],[Оптовая цена USD за 1шт]],"")</f>
        <v/>
      </c>
      <c r="N970" s="49"/>
    </row>
    <row r="971" spans="1:14" ht="22.5" customHeight="1">
      <c r="A971" s="44" t="s">
        <v>22913</v>
      </c>
      <c r="B971" s="14">
        <v>8806182580949</v>
      </c>
      <c r="C971" s="50" t="s">
        <v>17484</v>
      </c>
      <c r="D971" s="46" t="s">
        <v>17485</v>
      </c>
      <c r="E971" s="16">
        <v>19000</v>
      </c>
      <c r="F971" s="15">
        <v>0.54</v>
      </c>
      <c r="G971" s="47">
        <v>6</v>
      </c>
      <c r="H971" s="55">
        <f>Таблица648[[#This Row],[Коэфициент стоимости]]*Таблица648[[#This Row],[Розничная цена KRW]]</f>
        <v>10260</v>
      </c>
      <c r="I971" s="17" t="str">
        <f>IF($H$1="","Введите курс",Таблица648[[#This Row],[Оптовая цена KRW за 1шт]]/$H$1)</f>
        <v>Введите курс</v>
      </c>
      <c r="J971" s="48"/>
      <c r="K971" s="18">
        <f>Таблица648[[#This Row],[Заказ коробок ]]*Таблица648[[#This Row],[Кол-во шт в коробке]]</f>
        <v>0</v>
      </c>
      <c r="L971" s="54">
        <f>Таблица648[[#This Row],[Общее кол-во шт]]*Таблица648[[#This Row],[Оптовая цена KRW за 1шт]]</f>
        <v>0</v>
      </c>
      <c r="M971" s="19" t="str">
        <f>IFERROR(Таблица648[[#This Row],[Общее кол-во шт]]*Таблица648[[#This Row],[Оптовая цена USD за 1шт]],"")</f>
        <v/>
      </c>
      <c r="N971" s="49"/>
    </row>
    <row r="972" spans="1:14" ht="22.5" customHeight="1">
      <c r="A972" s="44" t="s">
        <v>22914</v>
      </c>
      <c r="B972" s="14">
        <v>8806182580956</v>
      </c>
      <c r="C972" s="50" t="s">
        <v>17486</v>
      </c>
      <c r="D972" s="46" t="s">
        <v>17487</v>
      </c>
      <c r="E972" s="16">
        <v>19000</v>
      </c>
      <c r="F972" s="15">
        <v>0.54</v>
      </c>
      <c r="G972" s="47">
        <v>6</v>
      </c>
      <c r="H972" s="55">
        <f>Таблица648[[#This Row],[Коэфициент стоимости]]*Таблица648[[#This Row],[Розничная цена KRW]]</f>
        <v>10260</v>
      </c>
      <c r="I972" s="17" t="str">
        <f>IF($H$1="","Введите курс",Таблица648[[#This Row],[Оптовая цена KRW за 1шт]]/$H$1)</f>
        <v>Введите курс</v>
      </c>
      <c r="J972" s="48"/>
      <c r="K972" s="18">
        <f>Таблица648[[#This Row],[Заказ коробок ]]*Таблица648[[#This Row],[Кол-во шт в коробке]]</f>
        <v>0</v>
      </c>
      <c r="L972" s="54">
        <f>Таблица648[[#This Row],[Общее кол-во шт]]*Таблица648[[#This Row],[Оптовая цена KRW за 1шт]]</f>
        <v>0</v>
      </c>
      <c r="M972" s="19" t="str">
        <f>IFERROR(Таблица648[[#This Row],[Общее кол-во шт]]*Таблица648[[#This Row],[Оптовая цена USD за 1шт]],"")</f>
        <v/>
      </c>
      <c r="N972" s="49"/>
    </row>
    <row r="973" spans="1:14" ht="22.5" customHeight="1">
      <c r="A973" s="44" t="s">
        <v>22915</v>
      </c>
      <c r="B973" s="14">
        <v>8806182581519</v>
      </c>
      <c r="C973" s="50" t="s">
        <v>17488</v>
      </c>
      <c r="D973" s="46" t="s">
        <v>17489</v>
      </c>
      <c r="E973" s="16">
        <v>19000</v>
      </c>
      <c r="F973" s="15">
        <v>0.54</v>
      </c>
      <c r="G973" s="47">
        <v>6</v>
      </c>
      <c r="H973" s="55">
        <f>Таблица648[[#This Row],[Коэфициент стоимости]]*Таблица648[[#This Row],[Розничная цена KRW]]</f>
        <v>10260</v>
      </c>
      <c r="I973" s="17" t="str">
        <f>IF($H$1="","Введите курс",Таблица648[[#This Row],[Оптовая цена KRW за 1шт]]/$H$1)</f>
        <v>Введите курс</v>
      </c>
      <c r="J973" s="48"/>
      <c r="K973" s="18">
        <f>Таблица648[[#This Row],[Заказ коробок ]]*Таблица648[[#This Row],[Кол-во шт в коробке]]</f>
        <v>0</v>
      </c>
      <c r="L973" s="54">
        <f>Таблица648[[#This Row],[Общее кол-во шт]]*Таблица648[[#This Row],[Оптовая цена KRW за 1шт]]</f>
        <v>0</v>
      </c>
      <c r="M973" s="19" t="str">
        <f>IFERROR(Таблица648[[#This Row],[Общее кол-во шт]]*Таблица648[[#This Row],[Оптовая цена USD за 1шт]],"")</f>
        <v/>
      </c>
      <c r="N973" s="49"/>
    </row>
    <row r="974" spans="1:14" ht="22.5" customHeight="1">
      <c r="A974" s="44" t="s">
        <v>22916</v>
      </c>
      <c r="B974" s="14">
        <v>8806182581892</v>
      </c>
      <c r="C974" s="50" t="s">
        <v>17490</v>
      </c>
      <c r="D974" s="46" t="s">
        <v>24183</v>
      </c>
      <c r="E974" s="16">
        <v>5500</v>
      </c>
      <c r="F974" s="15">
        <v>0.54</v>
      </c>
      <c r="G974" s="47">
        <v>10</v>
      </c>
      <c r="H974" s="55">
        <f>Таблица648[[#This Row],[Коэфициент стоимости]]*Таблица648[[#This Row],[Розничная цена KRW]]</f>
        <v>2970</v>
      </c>
      <c r="I974" s="17" t="str">
        <f>IF($H$1="","Введите курс",Таблица648[[#This Row],[Оптовая цена KRW за 1шт]]/$H$1)</f>
        <v>Введите курс</v>
      </c>
      <c r="J974" s="48"/>
      <c r="K974" s="18">
        <f>Таблица648[[#This Row],[Заказ коробок ]]*Таблица648[[#This Row],[Кол-во шт в коробке]]</f>
        <v>0</v>
      </c>
      <c r="L974" s="54">
        <f>Таблица648[[#This Row],[Общее кол-во шт]]*Таблица648[[#This Row],[Оптовая цена KRW за 1шт]]</f>
        <v>0</v>
      </c>
      <c r="M974" s="19" t="str">
        <f>IFERROR(Таблица648[[#This Row],[Общее кол-во шт]]*Таблица648[[#This Row],[Оптовая цена USD за 1шт]],"")</f>
        <v/>
      </c>
      <c r="N974" s="49"/>
    </row>
    <row r="975" spans="1:14" ht="22.5" customHeight="1">
      <c r="A975" s="44" t="s">
        <v>22917</v>
      </c>
      <c r="B975" s="14">
        <v>8806182581908</v>
      </c>
      <c r="C975" s="50" t="s">
        <v>17491</v>
      </c>
      <c r="D975" s="46" t="s">
        <v>17492</v>
      </c>
      <c r="E975" s="16">
        <v>6500</v>
      </c>
      <c r="F975" s="15">
        <v>0.54</v>
      </c>
      <c r="G975" s="47">
        <v>10</v>
      </c>
      <c r="H975" s="55">
        <f>Таблица648[[#This Row],[Коэфициент стоимости]]*Таблица648[[#This Row],[Розничная цена KRW]]</f>
        <v>3510.0000000000005</v>
      </c>
      <c r="I975" s="17" t="str">
        <f>IF($H$1="","Введите курс",Таблица648[[#This Row],[Оптовая цена KRW за 1шт]]/$H$1)</f>
        <v>Введите курс</v>
      </c>
      <c r="J975" s="48"/>
      <c r="K975" s="18">
        <f>Таблица648[[#This Row],[Заказ коробок ]]*Таблица648[[#This Row],[Кол-во шт в коробке]]</f>
        <v>0</v>
      </c>
      <c r="L975" s="54">
        <f>Таблица648[[#This Row],[Общее кол-во шт]]*Таблица648[[#This Row],[Оптовая цена KRW за 1шт]]</f>
        <v>0</v>
      </c>
      <c r="M975" s="19" t="str">
        <f>IFERROR(Таблица648[[#This Row],[Общее кол-во шт]]*Таблица648[[#This Row],[Оптовая цена USD за 1шт]],"")</f>
        <v/>
      </c>
      <c r="N975" s="49"/>
    </row>
    <row r="976" spans="1:14" ht="22.5" customHeight="1">
      <c r="A976" s="44" t="s">
        <v>22918</v>
      </c>
      <c r="B976" s="14">
        <v>8806182582271</v>
      </c>
      <c r="C976" s="50" t="s">
        <v>17493</v>
      </c>
      <c r="D976" s="46" t="s">
        <v>17494</v>
      </c>
      <c r="E976" s="16">
        <v>32000</v>
      </c>
      <c r="F976" s="15">
        <v>0.54</v>
      </c>
      <c r="G976" s="47">
        <v>6</v>
      </c>
      <c r="H976" s="55">
        <f>Таблица648[[#This Row],[Коэфициент стоимости]]*Таблица648[[#This Row],[Розничная цена KRW]]</f>
        <v>17280</v>
      </c>
      <c r="I976" s="17" t="str">
        <f>IF($H$1="","Введите курс",Таблица648[[#This Row],[Оптовая цена KRW за 1шт]]/$H$1)</f>
        <v>Введите курс</v>
      </c>
      <c r="J976" s="48"/>
      <c r="K976" s="18">
        <f>Таблица648[[#This Row],[Заказ коробок ]]*Таблица648[[#This Row],[Кол-во шт в коробке]]</f>
        <v>0</v>
      </c>
      <c r="L976" s="54">
        <f>Таблица648[[#This Row],[Общее кол-во шт]]*Таблица648[[#This Row],[Оптовая цена KRW за 1шт]]</f>
        <v>0</v>
      </c>
      <c r="M976" s="19" t="str">
        <f>IFERROR(Таблица648[[#This Row],[Общее кол-во шт]]*Таблица648[[#This Row],[Оптовая цена USD за 1шт]],"")</f>
        <v/>
      </c>
      <c r="N976" s="49"/>
    </row>
    <row r="977" spans="1:14" ht="22.5" customHeight="1">
      <c r="A977" s="44" t="s">
        <v>22919</v>
      </c>
      <c r="B977" s="14">
        <v>8806182583407</v>
      </c>
      <c r="C977" s="50" t="s">
        <v>17495</v>
      </c>
      <c r="D977" s="46" t="s">
        <v>24184</v>
      </c>
      <c r="E977" s="16">
        <v>4400</v>
      </c>
      <c r="F977" s="15">
        <v>0.54</v>
      </c>
      <c r="G977" s="47">
        <v>10</v>
      </c>
      <c r="H977" s="55">
        <f>Таблица648[[#This Row],[Коэфициент стоимости]]*Таблица648[[#This Row],[Розничная цена KRW]]</f>
        <v>2376</v>
      </c>
      <c r="I977" s="17" t="str">
        <f>IF($H$1="","Введите курс",Таблица648[[#This Row],[Оптовая цена KRW за 1шт]]/$H$1)</f>
        <v>Введите курс</v>
      </c>
      <c r="J977" s="48"/>
      <c r="K977" s="18">
        <f>Таблица648[[#This Row],[Заказ коробок ]]*Таблица648[[#This Row],[Кол-во шт в коробке]]</f>
        <v>0</v>
      </c>
      <c r="L977" s="54">
        <f>Таблица648[[#This Row],[Общее кол-во шт]]*Таблица648[[#This Row],[Оптовая цена KRW за 1шт]]</f>
        <v>0</v>
      </c>
      <c r="M977" s="19" t="str">
        <f>IFERROR(Таблица648[[#This Row],[Общее кол-во шт]]*Таблица648[[#This Row],[Оптовая цена USD за 1шт]],"")</f>
        <v/>
      </c>
      <c r="N977" s="49"/>
    </row>
    <row r="978" spans="1:14" ht="22.5" customHeight="1">
      <c r="A978" s="44" t="s">
        <v>22920</v>
      </c>
      <c r="B978" s="14">
        <v>8806182583414</v>
      </c>
      <c r="C978" s="50" t="s">
        <v>17496</v>
      </c>
      <c r="D978" s="46" t="s">
        <v>24185</v>
      </c>
      <c r="E978" s="16">
        <v>5500</v>
      </c>
      <c r="F978" s="15">
        <v>0.54</v>
      </c>
      <c r="G978" s="47">
        <v>10</v>
      </c>
      <c r="H978" s="55">
        <f>Таблица648[[#This Row],[Коэфициент стоимости]]*Таблица648[[#This Row],[Розничная цена KRW]]</f>
        <v>2970</v>
      </c>
      <c r="I978" s="17" t="str">
        <f>IF($H$1="","Введите курс",Таблица648[[#This Row],[Оптовая цена KRW за 1шт]]/$H$1)</f>
        <v>Введите курс</v>
      </c>
      <c r="J978" s="48"/>
      <c r="K978" s="18">
        <f>Таблица648[[#This Row],[Заказ коробок ]]*Таблица648[[#This Row],[Кол-во шт в коробке]]</f>
        <v>0</v>
      </c>
      <c r="L978" s="54">
        <f>Таблица648[[#This Row],[Общее кол-во шт]]*Таблица648[[#This Row],[Оптовая цена KRW за 1шт]]</f>
        <v>0</v>
      </c>
      <c r="M978" s="19" t="str">
        <f>IFERROR(Таблица648[[#This Row],[Общее кол-во шт]]*Таблица648[[#This Row],[Оптовая цена USD за 1шт]],"")</f>
        <v/>
      </c>
      <c r="N978" s="49"/>
    </row>
    <row r="979" spans="1:14" ht="22.5" customHeight="1">
      <c r="A979" s="44" t="s">
        <v>22921</v>
      </c>
      <c r="B979" s="14">
        <v>8806182583421</v>
      </c>
      <c r="C979" s="50" t="s">
        <v>22922</v>
      </c>
      <c r="D979" s="46" t="s">
        <v>24186</v>
      </c>
      <c r="E979" s="16">
        <v>6500</v>
      </c>
      <c r="F979" s="15">
        <v>0.54</v>
      </c>
      <c r="G979" s="47">
        <v>10</v>
      </c>
      <c r="H979" s="55">
        <f>Таблица648[[#This Row],[Коэфициент стоимости]]*Таблица648[[#This Row],[Розничная цена KRW]]</f>
        <v>3510.0000000000005</v>
      </c>
      <c r="I979" s="17" t="str">
        <f>IF($H$1="","Введите курс",Таблица648[[#This Row],[Оптовая цена KRW за 1шт]]/$H$1)</f>
        <v>Введите курс</v>
      </c>
      <c r="J979" s="48"/>
      <c r="K979" s="18">
        <f>Таблица648[[#This Row],[Заказ коробок ]]*Таблица648[[#This Row],[Кол-во шт в коробке]]</f>
        <v>0</v>
      </c>
      <c r="L979" s="54">
        <f>Таблица648[[#This Row],[Общее кол-во шт]]*Таблица648[[#This Row],[Оптовая цена KRW за 1шт]]</f>
        <v>0</v>
      </c>
      <c r="M979" s="19" t="str">
        <f>IFERROR(Таблица648[[#This Row],[Общее кол-во шт]]*Таблица648[[#This Row],[Оптовая цена USD за 1шт]],"")</f>
        <v/>
      </c>
      <c r="N979" s="49"/>
    </row>
    <row r="980" spans="1:14" ht="22.5" customHeight="1">
      <c r="A980" s="44" t="s">
        <v>22923</v>
      </c>
      <c r="B980" s="14">
        <v>8806182583629</v>
      </c>
      <c r="C980" s="50" t="s">
        <v>22924</v>
      </c>
      <c r="D980" s="46" t="s">
        <v>22925</v>
      </c>
      <c r="E980" s="16">
        <v>22000</v>
      </c>
      <c r="F980" s="15">
        <v>0.54</v>
      </c>
      <c r="G980" s="47">
        <v>20</v>
      </c>
      <c r="H980" s="55">
        <f>Таблица648[[#This Row],[Коэфициент стоимости]]*Таблица648[[#This Row],[Розничная цена KRW]]</f>
        <v>11880</v>
      </c>
      <c r="I980" s="17" t="str">
        <f>IF($H$1="","Введите курс",Таблица648[[#This Row],[Оптовая цена KRW за 1шт]]/$H$1)</f>
        <v>Введите курс</v>
      </c>
      <c r="J980" s="48"/>
      <c r="K980" s="18">
        <f>Таблица648[[#This Row],[Заказ коробок ]]*Таблица648[[#This Row],[Кол-во шт в коробке]]</f>
        <v>0</v>
      </c>
      <c r="L980" s="54">
        <f>Таблица648[[#This Row],[Общее кол-во шт]]*Таблица648[[#This Row],[Оптовая цена KRW за 1шт]]</f>
        <v>0</v>
      </c>
      <c r="M980" s="19" t="str">
        <f>IFERROR(Таблица648[[#This Row],[Общее кол-во шт]]*Таблица648[[#This Row],[Оптовая цена USD за 1шт]],"")</f>
        <v/>
      </c>
      <c r="N980" s="49"/>
    </row>
    <row r="981" spans="1:14" ht="22.5" customHeight="1">
      <c r="A981" s="44" t="s">
        <v>22926</v>
      </c>
      <c r="B981" s="14">
        <v>8806182583636</v>
      </c>
      <c r="C981" s="50" t="s">
        <v>22927</v>
      </c>
      <c r="D981" s="46" t="s">
        <v>22928</v>
      </c>
      <c r="E981" s="16">
        <v>22000</v>
      </c>
      <c r="F981" s="15">
        <v>0.54</v>
      </c>
      <c r="G981" s="47">
        <v>20</v>
      </c>
      <c r="H981" s="55">
        <f>Таблица648[[#This Row],[Коэфициент стоимости]]*Таблица648[[#This Row],[Розничная цена KRW]]</f>
        <v>11880</v>
      </c>
      <c r="I981" s="17" t="str">
        <f>IF($H$1="","Введите курс",Таблица648[[#This Row],[Оптовая цена KRW за 1шт]]/$H$1)</f>
        <v>Введите курс</v>
      </c>
      <c r="J981" s="48"/>
      <c r="K981" s="18">
        <f>Таблица648[[#This Row],[Заказ коробок ]]*Таблица648[[#This Row],[Кол-во шт в коробке]]</f>
        <v>0</v>
      </c>
      <c r="L981" s="54">
        <f>Таблица648[[#This Row],[Общее кол-во шт]]*Таблица648[[#This Row],[Оптовая цена KRW за 1шт]]</f>
        <v>0</v>
      </c>
      <c r="M981" s="19" t="str">
        <f>IFERROR(Таблица648[[#This Row],[Общее кол-во шт]]*Таблица648[[#This Row],[Оптовая цена USD за 1шт]],"")</f>
        <v/>
      </c>
      <c r="N981" s="49"/>
    </row>
    <row r="982" spans="1:14" ht="22.5" customHeight="1">
      <c r="A982" s="44" t="s">
        <v>22929</v>
      </c>
      <c r="B982" s="14">
        <v>8806182583612</v>
      </c>
      <c r="C982" s="50" t="s">
        <v>17497</v>
      </c>
      <c r="D982" s="46" t="s">
        <v>17498</v>
      </c>
      <c r="E982" s="16">
        <v>68000</v>
      </c>
      <c r="F982" s="15">
        <v>0.54</v>
      </c>
      <c r="G982" s="47">
        <v>6</v>
      </c>
      <c r="H982" s="55">
        <f>Таблица648[[#This Row],[Коэфициент стоимости]]*Таблица648[[#This Row],[Розничная цена KRW]]</f>
        <v>36720</v>
      </c>
      <c r="I982" s="17" t="str">
        <f>IF($H$1="","Введите курс",Таблица648[[#This Row],[Оптовая цена KRW за 1шт]]/$H$1)</f>
        <v>Введите курс</v>
      </c>
      <c r="J982" s="48"/>
      <c r="K982" s="18">
        <f>Таблица648[[#This Row],[Заказ коробок ]]*Таблица648[[#This Row],[Кол-во шт в коробке]]</f>
        <v>0</v>
      </c>
      <c r="L982" s="54">
        <f>Таблица648[[#This Row],[Общее кол-во шт]]*Таблица648[[#This Row],[Оптовая цена KRW за 1шт]]</f>
        <v>0</v>
      </c>
      <c r="M982" s="19" t="str">
        <f>IFERROR(Таблица648[[#This Row],[Общее кол-во шт]]*Таблица648[[#This Row],[Оптовая цена USD за 1шт]],"")</f>
        <v/>
      </c>
      <c r="N982" s="49"/>
    </row>
    <row r="983" spans="1:14" ht="22.5" customHeight="1">
      <c r="A983" s="44" t="s">
        <v>22930</v>
      </c>
      <c r="B983" s="14">
        <v>8806182582998</v>
      </c>
      <c r="C983" s="50" t="s">
        <v>17499</v>
      </c>
      <c r="D983" s="46" t="s">
        <v>17500</v>
      </c>
      <c r="E983" s="16">
        <v>17000</v>
      </c>
      <c r="F983" s="15">
        <v>0.54</v>
      </c>
      <c r="G983" s="47">
        <v>10</v>
      </c>
      <c r="H983" s="55">
        <f>Таблица648[[#This Row],[Коэфициент стоимости]]*Таблица648[[#This Row],[Розничная цена KRW]]</f>
        <v>9180</v>
      </c>
      <c r="I983" s="17" t="str">
        <f>IF($H$1="","Введите курс",Таблица648[[#This Row],[Оптовая цена KRW за 1шт]]/$H$1)</f>
        <v>Введите курс</v>
      </c>
      <c r="J983" s="48"/>
      <c r="K983" s="18">
        <f>Таблица648[[#This Row],[Заказ коробок ]]*Таблица648[[#This Row],[Кол-во шт в коробке]]</f>
        <v>0</v>
      </c>
      <c r="L983" s="54">
        <f>Таблица648[[#This Row],[Общее кол-во шт]]*Таблица648[[#This Row],[Оптовая цена KRW за 1шт]]</f>
        <v>0</v>
      </c>
      <c r="M983" s="19" t="str">
        <f>IFERROR(Таблица648[[#This Row],[Общее кол-во шт]]*Таблица648[[#This Row],[Оптовая цена USD за 1шт]],"")</f>
        <v/>
      </c>
      <c r="N983" s="49"/>
    </row>
    <row r="984" spans="1:14" ht="22.5" customHeight="1">
      <c r="A984" s="44" t="s">
        <v>22931</v>
      </c>
      <c r="B984" s="14">
        <v>8806182583704</v>
      </c>
      <c r="C984" s="50" t="s">
        <v>22932</v>
      </c>
      <c r="D984" s="46" t="s">
        <v>22933</v>
      </c>
      <c r="E984" s="16">
        <v>110000</v>
      </c>
      <c r="F984" s="15">
        <v>0.54</v>
      </c>
      <c r="G984" s="47">
        <v>6</v>
      </c>
      <c r="H984" s="55">
        <f>Таблица648[[#This Row],[Коэфициент стоимости]]*Таблица648[[#This Row],[Розничная цена KRW]]</f>
        <v>59400.000000000007</v>
      </c>
      <c r="I984" s="17" t="str">
        <f>IF($H$1="","Введите курс",Таблица648[[#This Row],[Оптовая цена KRW за 1шт]]/$H$1)</f>
        <v>Введите курс</v>
      </c>
      <c r="J984" s="48"/>
      <c r="K984" s="18">
        <f>Таблица648[[#This Row],[Заказ коробок ]]*Таблица648[[#This Row],[Кол-во шт в коробке]]</f>
        <v>0</v>
      </c>
      <c r="L984" s="54">
        <f>Таблица648[[#This Row],[Общее кол-во шт]]*Таблица648[[#This Row],[Оптовая цена KRW за 1шт]]</f>
        <v>0</v>
      </c>
      <c r="M984" s="19" t="str">
        <f>IFERROR(Таблица648[[#This Row],[Общее кол-во шт]]*Таблица648[[#This Row],[Оптовая цена USD за 1шт]],"")</f>
        <v/>
      </c>
      <c r="N984" s="49"/>
    </row>
    <row r="985" spans="1:14" ht="22.5" customHeight="1">
      <c r="A985" s="44" t="s">
        <v>22934</v>
      </c>
      <c r="B985" s="14">
        <v>8806182583957</v>
      </c>
      <c r="C985" s="50" t="s">
        <v>22935</v>
      </c>
      <c r="D985" s="46" t="s">
        <v>22936</v>
      </c>
      <c r="E985" s="16">
        <v>10000</v>
      </c>
      <c r="F985" s="15">
        <v>0.54</v>
      </c>
      <c r="G985" s="47">
        <v>10</v>
      </c>
      <c r="H985" s="55">
        <f>Таблица648[[#This Row],[Коэфициент стоимости]]*Таблица648[[#This Row],[Розничная цена KRW]]</f>
        <v>5400</v>
      </c>
      <c r="I985" s="17" t="str">
        <f>IF($H$1="","Введите курс",Таблица648[[#This Row],[Оптовая цена KRW за 1шт]]/$H$1)</f>
        <v>Введите курс</v>
      </c>
      <c r="J985" s="48"/>
      <c r="K985" s="18">
        <f>Таблица648[[#This Row],[Заказ коробок ]]*Таблица648[[#This Row],[Кол-во шт в коробке]]</f>
        <v>0</v>
      </c>
      <c r="L985" s="54">
        <f>Таблица648[[#This Row],[Общее кол-во шт]]*Таблица648[[#This Row],[Оптовая цена KRW за 1шт]]</f>
        <v>0</v>
      </c>
      <c r="M985" s="19" t="str">
        <f>IFERROR(Таблица648[[#This Row],[Общее кол-во шт]]*Таблица648[[#This Row],[Оптовая цена USD за 1шт]],"")</f>
        <v/>
      </c>
      <c r="N985" s="49"/>
    </row>
    <row r="986" spans="1:14" ht="22.5" customHeight="1">
      <c r="A986" s="44" t="s">
        <v>22937</v>
      </c>
      <c r="B986" s="14">
        <v>8806182584350</v>
      </c>
      <c r="C986" s="50" t="s">
        <v>22938</v>
      </c>
      <c r="D986" s="46" t="s">
        <v>24187</v>
      </c>
      <c r="E986" s="16">
        <v>32000</v>
      </c>
      <c r="F986" s="15">
        <v>0.54</v>
      </c>
      <c r="G986" s="47">
        <v>6</v>
      </c>
      <c r="H986" s="55">
        <f>Таблица648[[#This Row],[Коэфициент стоимости]]*Таблица648[[#This Row],[Розничная цена KRW]]</f>
        <v>17280</v>
      </c>
      <c r="I986" s="17" t="str">
        <f>IF($H$1="","Введите курс",Таблица648[[#This Row],[Оптовая цена KRW за 1шт]]/$H$1)</f>
        <v>Введите курс</v>
      </c>
      <c r="J986" s="48"/>
      <c r="K986" s="18">
        <f>Таблица648[[#This Row],[Заказ коробок ]]*Таблица648[[#This Row],[Кол-во шт в коробке]]</f>
        <v>0</v>
      </c>
      <c r="L986" s="54">
        <f>Таблица648[[#This Row],[Общее кол-во шт]]*Таблица648[[#This Row],[Оптовая цена KRW за 1шт]]</f>
        <v>0</v>
      </c>
      <c r="M986" s="19" t="str">
        <f>IFERROR(Таблица648[[#This Row],[Общее кол-во шт]]*Таблица648[[#This Row],[Оптовая цена USD за 1шт]],"")</f>
        <v/>
      </c>
      <c r="N986" s="49"/>
    </row>
    <row r="987" spans="1:14" ht="22.5" customHeight="1">
      <c r="A987" s="44" t="s">
        <v>22939</v>
      </c>
      <c r="B987" s="14">
        <v>8806182586606</v>
      </c>
      <c r="C987" s="50" t="s">
        <v>17501</v>
      </c>
      <c r="D987" s="46" t="s">
        <v>17502</v>
      </c>
      <c r="E987" s="16">
        <v>3000</v>
      </c>
      <c r="F987" s="15">
        <v>0.54</v>
      </c>
      <c r="G987" s="47">
        <v>720</v>
      </c>
      <c r="H987" s="55">
        <f>Таблица648[[#This Row],[Коэфициент стоимости]]*Таблица648[[#This Row],[Розничная цена KRW]]</f>
        <v>1620</v>
      </c>
      <c r="I987" s="17" t="str">
        <f>IF($H$1="","Введите курс",Таблица648[[#This Row],[Оптовая цена KRW за 1шт]]/$H$1)</f>
        <v>Введите курс</v>
      </c>
      <c r="J987" s="48"/>
      <c r="K987" s="18">
        <f>Таблица648[[#This Row],[Заказ коробок ]]*Таблица648[[#This Row],[Кол-во шт в коробке]]</f>
        <v>0</v>
      </c>
      <c r="L987" s="54">
        <f>Таблица648[[#This Row],[Общее кол-во шт]]*Таблица648[[#This Row],[Оптовая цена KRW за 1шт]]</f>
        <v>0</v>
      </c>
      <c r="M987" s="19" t="str">
        <f>IFERROR(Таблица648[[#This Row],[Общее кол-во шт]]*Таблица648[[#This Row],[Оптовая цена USD за 1шт]],"")</f>
        <v/>
      </c>
      <c r="N987" s="49"/>
    </row>
    <row r="988" spans="1:14" ht="22.5" customHeight="1">
      <c r="A988" s="44" t="s">
        <v>22940</v>
      </c>
      <c r="B988" s="14">
        <v>8806182588471</v>
      </c>
      <c r="C988" s="50" t="s">
        <v>17503</v>
      </c>
      <c r="D988" s="46" t="s">
        <v>17504</v>
      </c>
      <c r="E988" s="16">
        <v>30000</v>
      </c>
      <c r="F988" s="15">
        <v>0.54</v>
      </c>
      <c r="G988" s="47">
        <v>6</v>
      </c>
      <c r="H988" s="55">
        <f>Таблица648[[#This Row],[Коэфициент стоимости]]*Таблица648[[#This Row],[Розничная цена KRW]]</f>
        <v>16200.000000000002</v>
      </c>
      <c r="I988" s="17" t="str">
        <f>IF($H$1="","Введите курс",Таблица648[[#This Row],[Оптовая цена KRW за 1шт]]/$H$1)</f>
        <v>Введите курс</v>
      </c>
      <c r="J988" s="48"/>
      <c r="K988" s="18">
        <f>Таблица648[[#This Row],[Заказ коробок ]]*Таблица648[[#This Row],[Кол-во шт в коробке]]</f>
        <v>0</v>
      </c>
      <c r="L988" s="54">
        <f>Таблица648[[#This Row],[Общее кол-во шт]]*Таблица648[[#This Row],[Оптовая цена KRW за 1шт]]</f>
        <v>0</v>
      </c>
      <c r="M988" s="19" t="str">
        <f>IFERROR(Таблица648[[#This Row],[Общее кол-во шт]]*Таблица648[[#This Row],[Оптовая цена USD за 1шт]],"")</f>
        <v/>
      </c>
      <c r="N988" s="49"/>
    </row>
    <row r="989" spans="1:14" ht="22.5" customHeight="1">
      <c r="A989" s="44" t="s">
        <v>22941</v>
      </c>
      <c r="B989" s="14">
        <v>8806182588488</v>
      </c>
      <c r="C989" s="50" t="s">
        <v>17505</v>
      </c>
      <c r="D989" s="46" t="s">
        <v>17506</v>
      </c>
      <c r="E989" s="16">
        <v>30000</v>
      </c>
      <c r="F989" s="15">
        <v>0.54</v>
      </c>
      <c r="G989" s="47">
        <v>6</v>
      </c>
      <c r="H989" s="55">
        <f>Таблица648[[#This Row],[Коэфициент стоимости]]*Таблица648[[#This Row],[Розничная цена KRW]]</f>
        <v>16200.000000000002</v>
      </c>
      <c r="I989" s="17" t="str">
        <f>IF($H$1="","Введите курс",Таблица648[[#This Row],[Оптовая цена KRW за 1шт]]/$H$1)</f>
        <v>Введите курс</v>
      </c>
      <c r="J989" s="48"/>
      <c r="K989" s="18">
        <f>Таблица648[[#This Row],[Заказ коробок ]]*Таблица648[[#This Row],[Кол-во шт в коробке]]</f>
        <v>0</v>
      </c>
      <c r="L989" s="54">
        <f>Таблица648[[#This Row],[Общее кол-во шт]]*Таблица648[[#This Row],[Оптовая цена KRW за 1шт]]</f>
        <v>0</v>
      </c>
      <c r="M989" s="19" t="str">
        <f>IFERROR(Таблица648[[#This Row],[Общее кол-во шт]]*Таблица648[[#This Row],[Оптовая цена USD за 1шт]],"")</f>
        <v/>
      </c>
      <c r="N989" s="49"/>
    </row>
    <row r="990" spans="1:14" ht="22.5" customHeight="1">
      <c r="A990" s="44" t="s">
        <v>22942</v>
      </c>
      <c r="B990" s="14">
        <v>8806182588495</v>
      </c>
      <c r="C990" s="50" t="s">
        <v>22943</v>
      </c>
      <c r="D990" s="46" t="s">
        <v>24188</v>
      </c>
      <c r="E990" s="16">
        <v>60000</v>
      </c>
      <c r="F990" s="15">
        <v>0.54</v>
      </c>
      <c r="G990" s="47">
        <v>6</v>
      </c>
      <c r="H990" s="55">
        <f>Таблица648[[#This Row],[Коэфициент стоимости]]*Таблица648[[#This Row],[Розничная цена KRW]]</f>
        <v>32400.000000000004</v>
      </c>
      <c r="I990" s="17" t="str">
        <f>IF($H$1="","Введите курс",Таблица648[[#This Row],[Оптовая цена KRW за 1шт]]/$H$1)</f>
        <v>Введите курс</v>
      </c>
      <c r="J990" s="48"/>
      <c r="K990" s="18">
        <f>Таблица648[[#This Row],[Заказ коробок ]]*Таблица648[[#This Row],[Кол-во шт в коробке]]</f>
        <v>0</v>
      </c>
      <c r="L990" s="54">
        <f>Таблица648[[#This Row],[Общее кол-во шт]]*Таблица648[[#This Row],[Оптовая цена KRW за 1шт]]</f>
        <v>0</v>
      </c>
      <c r="M990" s="19" t="str">
        <f>IFERROR(Таблица648[[#This Row],[Общее кол-во шт]]*Таблица648[[#This Row],[Оптовая цена USD за 1шт]],"")</f>
        <v/>
      </c>
      <c r="N990" s="49"/>
    </row>
    <row r="991" spans="1:14" ht="22.5" customHeight="1">
      <c r="A991" s="44" t="s">
        <v>22944</v>
      </c>
      <c r="B991" s="14">
        <v>8806182586293</v>
      </c>
      <c r="C991" s="50" t="s">
        <v>17507</v>
      </c>
      <c r="D991" s="46" t="s">
        <v>17508</v>
      </c>
      <c r="E991" s="16">
        <v>40000</v>
      </c>
      <c r="F991" s="15">
        <v>0.54</v>
      </c>
      <c r="G991" s="47">
        <v>6</v>
      </c>
      <c r="H991" s="55">
        <f>Таблица648[[#This Row],[Коэфициент стоимости]]*Таблица648[[#This Row],[Розничная цена KRW]]</f>
        <v>21600</v>
      </c>
      <c r="I991" s="17" t="str">
        <f>IF($H$1="","Введите курс",Таблица648[[#This Row],[Оптовая цена KRW за 1шт]]/$H$1)</f>
        <v>Введите курс</v>
      </c>
      <c r="J991" s="48"/>
      <c r="K991" s="18">
        <f>Таблица648[[#This Row],[Заказ коробок ]]*Таблица648[[#This Row],[Кол-во шт в коробке]]</f>
        <v>0</v>
      </c>
      <c r="L991" s="54">
        <f>Таблица648[[#This Row],[Общее кол-во шт]]*Таблица648[[#This Row],[Оптовая цена KRW за 1шт]]</f>
        <v>0</v>
      </c>
      <c r="M991" s="19" t="str">
        <f>IFERROR(Таблица648[[#This Row],[Общее кол-во шт]]*Таблица648[[#This Row],[Оптовая цена USD за 1шт]],"")</f>
        <v/>
      </c>
      <c r="N991" s="49"/>
    </row>
    <row r="992" spans="1:14" ht="22.5" customHeight="1">
      <c r="A992" s="44" t="s">
        <v>22945</v>
      </c>
      <c r="B992" s="14">
        <v>8806182589386</v>
      </c>
      <c r="C992" s="50" t="s">
        <v>17509</v>
      </c>
      <c r="D992" s="46" t="s">
        <v>17510</v>
      </c>
      <c r="E992" s="16">
        <v>66000</v>
      </c>
      <c r="F992" s="15">
        <v>0.54</v>
      </c>
      <c r="G992" s="47">
        <v>6</v>
      </c>
      <c r="H992" s="55">
        <f>Таблица648[[#This Row],[Коэфициент стоимости]]*Таблица648[[#This Row],[Розничная цена KRW]]</f>
        <v>35640</v>
      </c>
      <c r="I992" s="17" t="str">
        <f>IF($H$1="","Введите курс",Таблица648[[#This Row],[Оптовая цена KRW за 1шт]]/$H$1)</f>
        <v>Введите курс</v>
      </c>
      <c r="J992" s="48"/>
      <c r="K992" s="18">
        <f>Таблица648[[#This Row],[Заказ коробок ]]*Таблица648[[#This Row],[Кол-во шт в коробке]]</f>
        <v>0</v>
      </c>
      <c r="L992" s="54">
        <f>Таблица648[[#This Row],[Общее кол-во шт]]*Таблица648[[#This Row],[Оптовая цена KRW за 1шт]]</f>
        <v>0</v>
      </c>
      <c r="M992" s="19" t="str">
        <f>IFERROR(Таблица648[[#This Row],[Общее кол-во шт]]*Таблица648[[#This Row],[Оптовая цена USD за 1шт]],"")</f>
        <v/>
      </c>
      <c r="N992" s="49"/>
    </row>
    <row r="993" spans="1:14" ht="22.5" customHeight="1">
      <c r="A993" s="44" t="s">
        <v>22946</v>
      </c>
      <c r="B993" s="14">
        <v>8806182589409</v>
      </c>
      <c r="C993" s="50" t="s">
        <v>17511</v>
      </c>
      <c r="D993" s="46" t="s">
        <v>17512</v>
      </c>
      <c r="E993" s="16">
        <v>24000</v>
      </c>
      <c r="F993" s="15">
        <v>0.54</v>
      </c>
      <c r="G993" s="47">
        <v>9</v>
      </c>
      <c r="H993" s="55">
        <f>Таблица648[[#This Row],[Коэфициент стоимости]]*Таблица648[[#This Row],[Розничная цена KRW]]</f>
        <v>12960</v>
      </c>
      <c r="I993" s="17" t="str">
        <f>IF($H$1="","Введите курс",Таблица648[[#This Row],[Оптовая цена KRW за 1шт]]/$H$1)</f>
        <v>Введите курс</v>
      </c>
      <c r="J993" s="48"/>
      <c r="K993" s="18">
        <f>Таблица648[[#This Row],[Заказ коробок ]]*Таблица648[[#This Row],[Кол-во шт в коробке]]</f>
        <v>0</v>
      </c>
      <c r="L993" s="54">
        <f>Таблица648[[#This Row],[Общее кол-во шт]]*Таблица648[[#This Row],[Оптовая цена KRW за 1шт]]</f>
        <v>0</v>
      </c>
      <c r="M993" s="19" t="str">
        <f>IFERROR(Таблица648[[#This Row],[Общее кол-во шт]]*Таблица648[[#This Row],[Оптовая цена USD за 1шт]],"")</f>
        <v/>
      </c>
      <c r="N993" s="49"/>
    </row>
    <row r="994" spans="1:14" ht="22.5" customHeight="1">
      <c r="A994" s="44" t="s">
        <v>22947</v>
      </c>
      <c r="B994" s="14">
        <v>8806182589867</v>
      </c>
      <c r="C994" s="50" t="s">
        <v>17513</v>
      </c>
      <c r="D994" s="46" t="s">
        <v>17514</v>
      </c>
      <c r="E994" s="16">
        <v>52000</v>
      </c>
      <c r="F994" s="15">
        <v>0.54</v>
      </c>
      <c r="G994" s="47">
        <v>6</v>
      </c>
      <c r="H994" s="55">
        <f>Таблица648[[#This Row],[Коэфициент стоимости]]*Таблица648[[#This Row],[Розничная цена KRW]]</f>
        <v>28080.000000000004</v>
      </c>
      <c r="I994" s="17" t="str">
        <f>IF($H$1="","Введите курс",Таблица648[[#This Row],[Оптовая цена KRW за 1шт]]/$H$1)</f>
        <v>Введите курс</v>
      </c>
      <c r="J994" s="48"/>
      <c r="K994" s="18">
        <f>Таблица648[[#This Row],[Заказ коробок ]]*Таблица648[[#This Row],[Кол-во шт в коробке]]</f>
        <v>0</v>
      </c>
      <c r="L994" s="54">
        <f>Таблица648[[#This Row],[Общее кол-во шт]]*Таблица648[[#This Row],[Оптовая цена KRW за 1шт]]</f>
        <v>0</v>
      </c>
      <c r="M994" s="19" t="str">
        <f>IFERROR(Таблица648[[#This Row],[Общее кол-во шт]]*Таблица648[[#This Row],[Оптовая цена USD за 1шт]],"")</f>
        <v/>
      </c>
      <c r="N994" s="49"/>
    </row>
    <row r="995" spans="1:14" ht="22.5" customHeight="1">
      <c r="A995" s="44" t="s">
        <v>22948</v>
      </c>
      <c r="B995" s="14">
        <v>8806182589874</v>
      </c>
      <c r="C995" s="50" t="s">
        <v>17515</v>
      </c>
      <c r="D995" s="46" t="s">
        <v>17516</v>
      </c>
      <c r="E995" s="16">
        <v>52000</v>
      </c>
      <c r="F995" s="15">
        <v>0.54</v>
      </c>
      <c r="G995" s="47">
        <v>6</v>
      </c>
      <c r="H995" s="55">
        <f>Таблица648[[#This Row],[Коэфициент стоимости]]*Таблица648[[#This Row],[Розничная цена KRW]]</f>
        <v>28080.000000000004</v>
      </c>
      <c r="I995" s="17" t="str">
        <f>IF($H$1="","Введите курс",Таблица648[[#This Row],[Оптовая цена KRW за 1шт]]/$H$1)</f>
        <v>Введите курс</v>
      </c>
      <c r="J995" s="48"/>
      <c r="K995" s="18">
        <f>Таблица648[[#This Row],[Заказ коробок ]]*Таблица648[[#This Row],[Кол-во шт в коробке]]</f>
        <v>0</v>
      </c>
      <c r="L995" s="54">
        <f>Таблица648[[#This Row],[Общее кол-во шт]]*Таблица648[[#This Row],[Оптовая цена KRW за 1шт]]</f>
        <v>0</v>
      </c>
      <c r="M995" s="19" t="str">
        <f>IFERROR(Таблица648[[#This Row],[Общее кол-во шт]]*Таблица648[[#This Row],[Оптовая цена USD за 1шт]],"")</f>
        <v/>
      </c>
      <c r="N995" s="49"/>
    </row>
    <row r="996" spans="1:14" ht="22.5" customHeight="1">
      <c r="A996" s="44" t="s">
        <v>22949</v>
      </c>
      <c r="B996" s="14">
        <v>8806182589881</v>
      </c>
      <c r="C996" s="50" t="s">
        <v>17517</v>
      </c>
      <c r="D996" s="46" t="s">
        <v>17518</v>
      </c>
      <c r="E996" s="16">
        <v>98000</v>
      </c>
      <c r="F996" s="15">
        <v>0.54</v>
      </c>
      <c r="G996" s="47">
        <v>6</v>
      </c>
      <c r="H996" s="55">
        <f>Таблица648[[#This Row],[Коэфициент стоимости]]*Таблица648[[#This Row],[Розничная цена KRW]]</f>
        <v>52920</v>
      </c>
      <c r="I996" s="17" t="str">
        <f>IF($H$1="","Введите курс",Таблица648[[#This Row],[Оптовая цена KRW за 1шт]]/$H$1)</f>
        <v>Введите курс</v>
      </c>
      <c r="J996" s="48"/>
      <c r="K996" s="18">
        <f>Таблица648[[#This Row],[Заказ коробок ]]*Таблица648[[#This Row],[Кол-во шт в коробке]]</f>
        <v>0</v>
      </c>
      <c r="L996" s="54">
        <f>Таблица648[[#This Row],[Общее кол-во шт]]*Таблица648[[#This Row],[Оптовая цена KRW за 1шт]]</f>
        <v>0</v>
      </c>
      <c r="M996" s="19" t="str">
        <f>IFERROR(Таблица648[[#This Row],[Общее кол-во шт]]*Таблица648[[#This Row],[Оптовая цена USD за 1шт]],"")</f>
        <v/>
      </c>
      <c r="N996" s="49"/>
    </row>
    <row r="997" spans="1:14" ht="22.5" customHeight="1">
      <c r="A997" s="44" t="s">
        <v>22950</v>
      </c>
      <c r="B997" s="14">
        <v>8806182589836</v>
      </c>
      <c r="C997" s="50" t="s">
        <v>22951</v>
      </c>
      <c r="D997" s="46" t="s">
        <v>22952</v>
      </c>
      <c r="E997" s="16">
        <v>104000</v>
      </c>
      <c r="F997" s="15">
        <v>0.54</v>
      </c>
      <c r="G997" s="47">
        <v>6</v>
      </c>
      <c r="H997" s="55">
        <f>Таблица648[[#This Row],[Коэфициент стоимости]]*Таблица648[[#This Row],[Розничная цена KRW]]</f>
        <v>56160.000000000007</v>
      </c>
      <c r="I997" s="17" t="str">
        <f>IF($H$1="","Введите курс",Таблица648[[#This Row],[Оптовая цена KRW за 1шт]]/$H$1)</f>
        <v>Введите курс</v>
      </c>
      <c r="J997" s="48"/>
      <c r="K997" s="18">
        <f>Таблица648[[#This Row],[Заказ коробок ]]*Таблица648[[#This Row],[Кол-во шт в коробке]]</f>
        <v>0</v>
      </c>
      <c r="L997" s="54">
        <f>Таблица648[[#This Row],[Общее кол-во шт]]*Таблица648[[#This Row],[Оптовая цена KRW за 1шт]]</f>
        <v>0</v>
      </c>
      <c r="M997" s="19" t="str">
        <f>IFERROR(Таблица648[[#This Row],[Общее кол-во шт]]*Таблица648[[#This Row],[Оптовая цена USD за 1шт]],"")</f>
        <v/>
      </c>
      <c r="N997" s="49"/>
    </row>
    <row r="998" spans="1:14" ht="22.5" customHeight="1">
      <c r="A998" s="44" t="s">
        <v>22953</v>
      </c>
      <c r="B998" s="14">
        <v>8806182589850</v>
      </c>
      <c r="C998" s="50" t="s">
        <v>22954</v>
      </c>
      <c r="D998" s="46" t="s">
        <v>22955</v>
      </c>
      <c r="E998" s="16">
        <v>74000</v>
      </c>
      <c r="F998" s="15">
        <v>0.54</v>
      </c>
      <c r="G998" s="47">
        <v>6</v>
      </c>
      <c r="H998" s="55">
        <f>Таблица648[[#This Row],[Коэфициент стоимости]]*Таблица648[[#This Row],[Розничная цена KRW]]</f>
        <v>39960</v>
      </c>
      <c r="I998" s="17" t="str">
        <f>IF($H$1="","Введите курс",Таблица648[[#This Row],[Оптовая цена KRW за 1шт]]/$H$1)</f>
        <v>Введите курс</v>
      </c>
      <c r="J998" s="48"/>
      <c r="K998" s="18">
        <f>Таблица648[[#This Row],[Заказ коробок ]]*Таблица648[[#This Row],[Кол-во шт в коробке]]</f>
        <v>0</v>
      </c>
      <c r="L998" s="54">
        <f>Таблица648[[#This Row],[Общее кол-во шт]]*Таблица648[[#This Row],[Оптовая цена KRW за 1шт]]</f>
        <v>0</v>
      </c>
      <c r="M998" s="19" t="str">
        <f>IFERROR(Таблица648[[#This Row],[Общее кол-во шт]]*Таблица648[[#This Row],[Оптовая цена USD за 1шт]],"")</f>
        <v/>
      </c>
      <c r="N998" s="49"/>
    </row>
    <row r="999" spans="1:14" ht="22.5" customHeight="1">
      <c r="A999" s="44" t="s">
        <v>22956</v>
      </c>
      <c r="B999" s="14">
        <v>8806182592089</v>
      </c>
      <c r="C999" s="50" t="s">
        <v>22957</v>
      </c>
      <c r="D999" s="46" t="s">
        <v>22958</v>
      </c>
      <c r="E999" s="16">
        <v>45000</v>
      </c>
      <c r="F999" s="15">
        <v>0.54</v>
      </c>
      <c r="G999" s="47">
        <v>6</v>
      </c>
      <c r="H999" s="55">
        <f>Таблица648[[#This Row],[Коэфициент стоимости]]*Таблица648[[#This Row],[Розничная цена KRW]]</f>
        <v>24300</v>
      </c>
      <c r="I999" s="17" t="str">
        <f>IF($H$1="","Введите курс",Таблица648[[#This Row],[Оптовая цена KRW за 1шт]]/$H$1)</f>
        <v>Введите курс</v>
      </c>
      <c r="J999" s="48"/>
      <c r="K999" s="18">
        <f>Таблица648[[#This Row],[Заказ коробок ]]*Таблица648[[#This Row],[Кол-во шт в коробке]]</f>
        <v>0</v>
      </c>
      <c r="L999" s="54">
        <f>Таблица648[[#This Row],[Общее кол-во шт]]*Таблица648[[#This Row],[Оптовая цена KRW за 1шт]]</f>
        <v>0</v>
      </c>
      <c r="M999" s="19" t="str">
        <f>IFERROR(Таблица648[[#This Row],[Общее кол-во шт]]*Таблица648[[#This Row],[Оптовая цена USD за 1шт]],"")</f>
        <v/>
      </c>
      <c r="N999" s="49"/>
    </row>
    <row r="1000" spans="1:14" ht="22.5" customHeight="1">
      <c r="A1000" s="44" t="s">
        <v>22959</v>
      </c>
      <c r="B1000" s="14">
        <v>8806182592096</v>
      </c>
      <c r="C1000" s="50" t="s">
        <v>22960</v>
      </c>
      <c r="D1000" s="46" t="s">
        <v>22961</v>
      </c>
      <c r="E1000" s="16">
        <v>32000</v>
      </c>
      <c r="F1000" s="15">
        <v>0.54</v>
      </c>
      <c r="G1000" s="47">
        <v>6</v>
      </c>
      <c r="H1000" s="55">
        <f>Таблица648[[#This Row],[Коэфициент стоимости]]*Таблица648[[#This Row],[Розничная цена KRW]]</f>
        <v>17280</v>
      </c>
      <c r="I1000" s="17" t="str">
        <f>IF($H$1="","Введите курс",Таблица648[[#This Row],[Оптовая цена KRW за 1шт]]/$H$1)</f>
        <v>Введите курс</v>
      </c>
      <c r="J1000" s="48"/>
      <c r="K1000" s="18">
        <f>Таблица648[[#This Row],[Заказ коробок ]]*Таблица648[[#This Row],[Кол-во шт в коробке]]</f>
        <v>0</v>
      </c>
      <c r="L1000" s="54">
        <f>Таблица648[[#This Row],[Общее кол-во шт]]*Таблица648[[#This Row],[Оптовая цена KRW за 1шт]]</f>
        <v>0</v>
      </c>
      <c r="M1000" s="19" t="str">
        <f>IFERROR(Таблица648[[#This Row],[Общее кол-во шт]]*Таблица648[[#This Row],[Оптовая цена USD за 1шт]],"")</f>
        <v/>
      </c>
      <c r="N1000" s="49"/>
    </row>
    <row r="1001" spans="1:14" ht="22.5" customHeight="1">
      <c r="A1001" s="44" t="s">
        <v>22962</v>
      </c>
      <c r="B1001" s="14">
        <v>8806182592775</v>
      </c>
      <c r="C1001" s="50" t="s">
        <v>17519</v>
      </c>
      <c r="D1001" s="46" t="s">
        <v>17520</v>
      </c>
      <c r="E1001" s="16">
        <v>28000</v>
      </c>
      <c r="F1001" s="15">
        <v>0.54</v>
      </c>
      <c r="G1001" s="47">
        <v>6</v>
      </c>
      <c r="H1001" s="55">
        <f>Таблица648[[#This Row],[Коэфициент стоимости]]*Таблица648[[#This Row],[Розничная цена KRW]]</f>
        <v>15120.000000000002</v>
      </c>
      <c r="I1001" s="17" t="str">
        <f>IF($H$1="","Введите курс",Таблица648[[#This Row],[Оптовая цена KRW за 1шт]]/$H$1)</f>
        <v>Введите курс</v>
      </c>
      <c r="J1001" s="48"/>
      <c r="K1001" s="18">
        <f>Таблица648[[#This Row],[Заказ коробок ]]*Таблица648[[#This Row],[Кол-во шт в коробке]]</f>
        <v>0</v>
      </c>
      <c r="L1001" s="54">
        <f>Таблица648[[#This Row],[Общее кол-во шт]]*Таблица648[[#This Row],[Оптовая цена KRW за 1шт]]</f>
        <v>0</v>
      </c>
      <c r="M1001" s="19" t="str">
        <f>IFERROR(Таблица648[[#This Row],[Общее кол-во шт]]*Таблица648[[#This Row],[Оптовая цена USD за 1шт]],"")</f>
        <v/>
      </c>
      <c r="N1001" s="49"/>
    </row>
    <row r="1002" spans="1:14" ht="22.5" customHeight="1">
      <c r="A1002" s="44" t="s">
        <v>22963</v>
      </c>
      <c r="B1002" s="14">
        <v>8806182592782</v>
      </c>
      <c r="C1002" s="50" t="s">
        <v>17521</v>
      </c>
      <c r="D1002" s="46" t="s">
        <v>17520</v>
      </c>
      <c r="E1002" s="16">
        <v>28000</v>
      </c>
      <c r="F1002" s="15">
        <v>0.54</v>
      </c>
      <c r="G1002" s="47">
        <v>6</v>
      </c>
      <c r="H1002" s="55">
        <f>Таблица648[[#This Row],[Коэфициент стоимости]]*Таблица648[[#This Row],[Розничная цена KRW]]</f>
        <v>15120.000000000002</v>
      </c>
      <c r="I1002" s="17" t="str">
        <f>IF($H$1="","Введите курс",Таблица648[[#This Row],[Оптовая цена KRW за 1шт]]/$H$1)</f>
        <v>Введите курс</v>
      </c>
      <c r="J1002" s="48"/>
      <c r="K1002" s="18">
        <f>Таблица648[[#This Row],[Заказ коробок ]]*Таблица648[[#This Row],[Кол-во шт в коробке]]</f>
        <v>0</v>
      </c>
      <c r="L1002" s="54">
        <f>Таблица648[[#This Row],[Общее кол-во шт]]*Таблица648[[#This Row],[Оптовая цена KRW за 1шт]]</f>
        <v>0</v>
      </c>
      <c r="M1002" s="19" t="str">
        <f>IFERROR(Таблица648[[#This Row],[Общее кол-во шт]]*Таблица648[[#This Row],[Оптовая цена USD за 1шт]],"")</f>
        <v/>
      </c>
      <c r="N1002" s="49"/>
    </row>
    <row r="1003" spans="1:14" ht="22.5" customHeight="1">
      <c r="A1003" s="44" t="s">
        <v>22964</v>
      </c>
      <c r="B1003" s="14">
        <v>8806182592799</v>
      </c>
      <c r="C1003" s="50" t="s">
        <v>17522</v>
      </c>
      <c r="D1003" s="46" t="s">
        <v>17520</v>
      </c>
      <c r="E1003" s="16">
        <v>34000</v>
      </c>
      <c r="F1003" s="15">
        <v>0.54</v>
      </c>
      <c r="G1003" s="47">
        <v>12</v>
      </c>
      <c r="H1003" s="55">
        <f>Таблица648[[#This Row],[Коэфициент стоимости]]*Таблица648[[#This Row],[Розничная цена KRW]]</f>
        <v>18360</v>
      </c>
      <c r="I1003" s="17" t="str">
        <f>IF($H$1="","Введите курс",Таблица648[[#This Row],[Оптовая цена KRW за 1шт]]/$H$1)</f>
        <v>Введите курс</v>
      </c>
      <c r="J1003" s="48"/>
      <c r="K1003" s="18">
        <f>Таблица648[[#This Row],[Заказ коробок ]]*Таблица648[[#This Row],[Кол-во шт в коробке]]</f>
        <v>0</v>
      </c>
      <c r="L1003" s="54">
        <f>Таблица648[[#This Row],[Общее кол-во шт]]*Таблица648[[#This Row],[Оптовая цена KRW за 1шт]]</f>
        <v>0</v>
      </c>
      <c r="M1003" s="19" t="str">
        <f>IFERROR(Таблица648[[#This Row],[Общее кол-во шт]]*Таблица648[[#This Row],[Оптовая цена USD за 1шт]],"")</f>
        <v/>
      </c>
      <c r="N1003" s="49"/>
    </row>
    <row r="1004" spans="1:14" ht="22.5" customHeight="1">
      <c r="A1004" s="44" t="s">
        <v>22965</v>
      </c>
      <c r="B1004" s="14">
        <v>8806182593215</v>
      </c>
      <c r="C1004" s="50" t="s">
        <v>22966</v>
      </c>
      <c r="D1004" s="46" t="s">
        <v>22967</v>
      </c>
      <c r="E1004" s="16">
        <v>28000</v>
      </c>
      <c r="F1004" s="15">
        <v>0.54</v>
      </c>
      <c r="G1004" s="47">
        <v>6</v>
      </c>
      <c r="H1004" s="55">
        <f>Таблица648[[#This Row],[Коэфициент стоимости]]*Таблица648[[#This Row],[Розничная цена KRW]]</f>
        <v>15120.000000000002</v>
      </c>
      <c r="I1004" s="17" t="str">
        <f>IF($H$1="","Введите курс",Таблица648[[#This Row],[Оптовая цена KRW за 1шт]]/$H$1)</f>
        <v>Введите курс</v>
      </c>
      <c r="J1004" s="48"/>
      <c r="K1004" s="18">
        <f>Таблица648[[#This Row],[Заказ коробок ]]*Таблица648[[#This Row],[Кол-во шт в коробке]]</f>
        <v>0</v>
      </c>
      <c r="L1004" s="54">
        <f>Таблица648[[#This Row],[Общее кол-во шт]]*Таблица648[[#This Row],[Оптовая цена KRW за 1шт]]</f>
        <v>0</v>
      </c>
      <c r="M1004" s="19" t="str">
        <f>IFERROR(Таблица648[[#This Row],[Общее кол-во шт]]*Таблица648[[#This Row],[Оптовая цена USD за 1шт]],"")</f>
        <v/>
      </c>
      <c r="N1004" s="49"/>
    </row>
    <row r="1005" spans="1:14" ht="22.5" customHeight="1">
      <c r="A1005" s="44" t="s">
        <v>22968</v>
      </c>
      <c r="B1005" s="14">
        <v>8806182593222</v>
      </c>
      <c r="C1005" s="50" t="s">
        <v>22969</v>
      </c>
      <c r="D1005" s="46" t="s">
        <v>22970</v>
      </c>
      <c r="E1005" s="16">
        <v>28000</v>
      </c>
      <c r="F1005" s="15">
        <v>0.54</v>
      </c>
      <c r="G1005" s="47">
        <v>6</v>
      </c>
      <c r="H1005" s="55">
        <f>Таблица648[[#This Row],[Коэфициент стоимости]]*Таблица648[[#This Row],[Розничная цена KRW]]</f>
        <v>15120.000000000002</v>
      </c>
      <c r="I1005" s="17" t="str">
        <f>IF($H$1="","Введите курс",Таблица648[[#This Row],[Оптовая цена KRW за 1шт]]/$H$1)</f>
        <v>Введите курс</v>
      </c>
      <c r="J1005" s="48"/>
      <c r="K1005" s="18">
        <f>Таблица648[[#This Row],[Заказ коробок ]]*Таблица648[[#This Row],[Кол-во шт в коробке]]</f>
        <v>0</v>
      </c>
      <c r="L1005" s="54">
        <f>Таблица648[[#This Row],[Общее кол-во шт]]*Таблица648[[#This Row],[Оптовая цена KRW за 1шт]]</f>
        <v>0</v>
      </c>
      <c r="M1005" s="19" t="str">
        <f>IFERROR(Таблица648[[#This Row],[Общее кол-во шт]]*Таблица648[[#This Row],[Оптовая цена USD за 1шт]],"")</f>
        <v/>
      </c>
      <c r="N1005" s="49"/>
    </row>
    <row r="1006" spans="1:14" ht="22.5" customHeight="1">
      <c r="A1006" s="44" t="s">
        <v>22971</v>
      </c>
      <c r="B1006" s="14">
        <v>8806182594328</v>
      </c>
      <c r="C1006" s="50" t="s">
        <v>22972</v>
      </c>
      <c r="D1006" s="46" t="s">
        <v>17520</v>
      </c>
      <c r="E1006" s="16">
        <v>34000</v>
      </c>
      <c r="F1006" s="15">
        <v>0.54</v>
      </c>
      <c r="G1006" s="47">
        <v>12</v>
      </c>
      <c r="H1006" s="55">
        <f>Таблица648[[#This Row],[Коэфициент стоимости]]*Таблица648[[#This Row],[Розничная цена KRW]]</f>
        <v>18360</v>
      </c>
      <c r="I1006" s="17" t="str">
        <f>IF($H$1="","Введите курс",Таблица648[[#This Row],[Оптовая цена KRW за 1шт]]/$H$1)</f>
        <v>Введите курс</v>
      </c>
      <c r="J1006" s="48"/>
      <c r="K1006" s="18">
        <f>Таблица648[[#This Row],[Заказ коробок ]]*Таблица648[[#This Row],[Кол-во шт в коробке]]</f>
        <v>0</v>
      </c>
      <c r="L1006" s="54">
        <f>Таблица648[[#This Row],[Общее кол-во шт]]*Таблица648[[#This Row],[Оптовая цена KRW за 1шт]]</f>
        <v>0</v>
      </c>
      <c r="M1006" s="19" t="str">
        <f>IFERROR(Таблица648[[#This Row],[Общее кол-во шт]]*Таблица648[[#This Row],[Оптовая цена USD за 1шт]],"")</f>
        <v/>
      </c>
      <c r="N1006" s="49"/>
    </row>
    <row r="1007" spans="1:14" ht="22.5" customHeight="1">
      <c r="A1007" s="44" t="s">
        <v>22973</v>
      </c>
      <c r="B1007" s="14">
        <v>8806182594472</v>
      </c>
      <c r="C1007" s="50" t="s">
        <v>17523</v>
      </c>
      <c r="D1007" s="46" t="s">
        <v>17524</v>
      </c>
      <c r="E1007" s="16">
        <v>30000</v>
      </c>
      <c r="F1007" s="15">
        <v>0.54</v>
      </c>
      <c r="G1007" s="47">
        <v>6</v>
      </c>
      <c r="H1007" s="55">
        <f>Таблица648[[#This Row],[Коэфициент стоимости]]*Таблица648[[#This Row],[Розничная цена KRW]]</f>
        <v>16200.000000000002</v>
      </c>
      <c r="I1007" s="17" t="str">
        <f>IF($H$1="","Введите курс",Таблица648[[#This Row],[Оптовая цена KRW за 1шт]]/$H$1)</f>
        <v>Введите курс</v>
      </c>
      <c r="J1007" s="48"/>
      <c r="K1007" s="18">
        <f>Таблица648[[#This Row],[Заказ коробок ]]*Таблица648[[#This Row],[Кол-во шт в коробке]]</f>
        <v>0</v>
      </c>
      <c r="L1007" s="54">
        <f>Таблица648[[#This Row],[Общее кол-во шт]]*Таблица648[[#This Row],[Оптовая цена KRW за 1шт]]</f>
        <v>0</v>
      </c>
      <c r="M1007" s="19" t="str">
        <f>IFERROR(Таблица648[[#This Row],[Общее кол-во шт]]*Таблица648[[#This Row],[Оптовая цена USD за 1шт]],"")</f>
        <v/>
      </c>
      <c r="N1007" s="49"/>
    </row>
    <row r="1008" spans="1:14" ht="22.5" customHeight="1">
      <c r="A1008" s="44" t="s">
        <v>22974</v>
      </c>
      <c r="B1008" s="14">
        <v>8806182594489</v>
      </c>
      <c r="C1008" s="50" t="s">
        <v>17525</v>
      </c>
      <c r="D1008" s="46" t="s">
        <v>17526</v>
      </c>
      <c r="E1008" s="16">
        <v>30000</v>
      </c>
      <c r="F1008" s="15">
        <v>0.54</v>
      </c>
      <c r="G1008" s="47">
        <v>6</v>
      </c>
      <c r="H1008" s="55">
        <f>Таблица648[[#This Row],[Коэфициент стоимости]]*Таблица648[[#This Row],[Розничная цена KRW]]</f>
        <v>16200.000000000002</v>
      </c>
      <c r="I1008" s="17" t="str">
        <f>IF($H$1="","Введите курс",Таблица648[[#This Row],[Оптовая цена KRW за 1шт]]/$H$1)</f>
        <v>Введите курс</v>
      </c>
      <c r="J1008" s="48"/>
      <c r="K1008" s="18">
        <f>Таблица648[[#This Row],[Заказ коробок ]]*Таблица648[[#This Row],[Кол-во шт в коробке]]</f>
        <v>0</v>
      </c>
      <c r="L1008" s="54">
        <f>Таблица648[[#This Row],[Общее кол-во шт]]*Таблица648[[#This Row],[Оптовая цена KRW за 1шт]]</f>
        <v>0</v>
      </c>
      <c r="M1008" s="19" t="str">
        <f>IFERROR(Таблица648[[#This Row],[Общее кол-во шт]]*Таблица648[[#This Row],[Оптовая цена USD за 1шт]],"")</f>
        <v/>
      </c>
      <c r="N1008" s="49"/>
    </row>
    <row r="1009" spans="1:14" ht="22.5" customHeight="1">
      <c r="A1009" s="44" t="s">
        <v>22975</v>
      </c>
      <c r="B1009" s="14">
        <v>8806182594496</v>
      </c>
      <c r="C1009" s="50" t="s">
        <v>17527</v>
      </c>
      <c r="D1009" s="46" t="s">
        <v>17528</v>
      </c>
      <c r="E1009" s="16">
        <v>46000</v>
      </c>
      <c r="F1009" s="15">
        <v>0.54</v>
      </c>
      <c r="G1009" s="47">
        <v>6</v>
      </c>
      <c r="H1009" s="55">
        <f>Таблица648[[#This Row],[Коэфициент стоимости]]*Таблица648[[#This Row],[Розничная цена KRW]]</f>
        <v>24840</v>
      </c>
      <c r="I1009" s="17" t="str">
        <f>IF($H$1="","Введите курс",Таблица648[[#This Row],[Оптовая цена KRW за 1шт]]/$H$1)</f>
        <v>Введите курс</v>
      </c>
      <c r="J1009" s="48"/>
      <c r="K1009" s="18">
        <f>Таблица648[[#This Row],[Заказ коробок ]]*Таблица648[[#This Row],[Кол-во шт в коробке]]</f>
        <v>0</v>
      </c>
      <c r="L1009" s="54">
        <f>Таблица648[[#This Row],[Общее кол-во шт]]*Таблица648[[#This Row],[Оптовая цена KRW за 1шт]]</f>
        <v>0</v>
      </c>
      <c r="M1009" s="19" t="str">
        <f>IFERROR(Таблица648[[#This Row],[Общее кол-во шт]]*Таблица648[[#This Row],[Оптовая цена USD за 1шт]],"")</f>
        <v/>
      </c>
      <c r="N1009" s="49"/>
    </row>
    <row r="1010" spans="1:14" ht="22.5" customHeight="1">
      <c r="A1010" s="44" t="s">
        <v>22976</v>
      </c>
      <c r="B1010" s="14">
        <v>8806182594502</v>
      </c>
      <c r="C1010" s="50" t="s">
        <v>17529</v>
      </c>
      <c r="D1010" s="46" t="s">
        <v>17530</v>
      </c>
      <c r="E1010" s="16">
        <v>46000</v>
      </c>
      <c r="F1010" s="15">
        <v>0.54</v>
      </c>
      <c r="G1010" s="47">
        <v>12</v>
      </c>
      <c r="H1010" s="55">
        <f>Таблица648[[#This Row],[Коэфициент стоимости]]*Таблица648[[#This Row],[Розничная цена KRW]]</f>
        <v>24840</v>
      </c>
      <c r="I1010" s="17" t="str">
        <f>IF($H$1="","Введите курс",Таблица648[[#This Row],[Оптовая цена KRW за 1шт]]/$H$1)</f>
        <v>Введите курс</v>
      </c>
      <c r="J1010" s="48"/>
      <c r="K1010" s="18">
        <f>Таблица648[[#This Row],[Заказ коробок ]]*Таблица648[[#This Row],[Кол-во шт в коробке]]</f>
        <v>0</v>
      </c>
      <c r="L1010" s="54">
        <f>Таблица648[[#This Row],[Общее кол-во шт]]*Таблица648[[#This Row],[Оптовая цена KRW за 1шт]]</f>
        <v>0</v>
      </c>
      <c r="M1010" s="19" t="str">
        <f>IFERROR(Таблица648[[#This Row],[Общее кол-во шт]]*Таблица648[[#This Row],[Оптовая цена USD за 1шт]],"")</f>
        <v/>
      </c>
      <c r="N1010" s="49"/>
    </row>
    <row r="1011" spans="1:14" ht="22.5" customHeight="1">
      <c r="A1011" s="44" t="s">
        <v>22977</v>
      </c>
      <c r="B1011" s="14">
        <v>8806182594519</v>
      </c>
      <c r="C1011" s="50" t="s">
        <v>17531</v>
      </c>
      <c r="D1011" s="46" t="s">
        <v>17532</v>
      </c>
      <c r="E1011" s="16">
        <v>42000</v>
      </c>
      <c r="F1011" s="15">
        <v>0.54</v>
      </c>
      <c r="G1011" s="47">
        <v>12</v>
      </c>
      <c r="H1011" s="55">
        <f>Таблица648[[#This Row],[Коэфициент стоимости]]*Таблица648[[#This Row],[Розничная цена KRW]]</f>
        <v>22680</v>
      </c>
      <c r="I1011" s="17" t="str">
        <f>IF($H$1="","Введите курс",Таблица648[[#This Row],[Оптовая цена KRW за 1шт]]/$H$1)</f>
        <v>Введите курс</v>
      </c>
      <c r="J1011" s="48"/>
      <c r="K1011" s="18">
        <f>Таблица648[[#This Row],[Заказ коробок ]]*Таблица648[[#This Row],[Кол-во шт в коробке]]</f>
        <v>0</v>
      </c>
      <c r="L1011" s="54">
        <f>Таблица648[[#This Row],[Общее кол-во шт]]*Таблица648[[#This Row],[Оптовая цена KRW за 1шт]]</f>
        <v>0</v>
      </c>
      <c r="M1011" s="19" t="str">
        <f>IFERROR(Таблица648[[#This Row],[Общее кол-во шт]]*Таблица648[[#This Row],[Оптовая цена USD за 1шт]],"")</f>
        <v/>
      </c>
      <c r="N1011" s="49"/>
    </row>
    <row r="1012" spans="1:14" ht="22.5" customHeight="1">
      <c r="A1012" s="44" t="s">
        <v>22978</v>
      </c>
      <c r="B1012" s="14">
        <v>8806182594526</v>
      </c>
      <c r="C1012" s="50" t="s">
        <v>22979</v>
      </c>
      <c r="D1012" s="46" t="s">
        <v>22980</v>
      </c>
      <c r="E1012" s="16">
        <v>60000</v>
      </c>
      <c r="F1012" s="15">
        <v>0.54</v>
      </c>
      <c r="G1012" s="47">
        <v>4</v>
      </c>
      <c r="H1012" s="55">
        <f>Таблица648[[#This Row],[Коэфициент стоимости]]*Таблица648[[#This Row],[Розничная цена KRW]]</f>
        <v>32400.000000000004</v>
      </c>
      <c r="I1012" s="17" t="str">
        <f>IF($H$1="","Введите курс",Таблица648[[#This Row],[Оптовая цена KRW за 1шт]]/$H$1)</f>
        <v>Введите курс</v>
      </c>
      <c r="J1012" s="48"/>
      <c r="K1012" s="18">
        <f>Таблица648[[#This Row],[Заказ коробок ]]*Таблица648[[#This Row],[Кол-во шт в коробке]]</f>
        <v>0</v>
      </c>
      <c r="L1012" s="54">
        <f>Таблица648[[#This Row],[Общее кол-во шт]]*Таблица648[[#This Row],[Оптовая цена KRW за 1шт]]</f>
        <v>0</v>
      </c>
      <c r="M1012" s="19" t="str">
        <f>IFERROR(Таблица648[[#This Row],[Общее кол-во шт]]*Таблица648[[#This Row],[Оптовая цена USD за 1шт]],"")</f>
        <v/>
      </c>
      <c r="N1012" s="49"/>
    </row>
    <row r="1013" spans="1:14" ht="22.5" customHeight="1">
      <c r="A1013" s="44" t="s">
        <v>22981</v>
      </c>
      <c r="B1013" s="14">
        <v>8806182594649</v>
      </c>
      <c r="C1013" s="50" t="s">
        <v>22982</v>
      </c>
      <c r="D1013" s="46" t="s">
        <v>22983</v>
      </c>
      <c r="E1013" s="16">
        <v>66000</v>
      </c>
      <c r="F1013" s="15">
        <v>0.54</v>
      </c>
      <c r="G1013" s="47">
        <v>6</v>
      </c>
      <c r="H1013" s="55">
        <f>Таблица648[[#This Row],[Коэфициент стоимости]]*Таблица648[[#This Row],[Розничная цена KRW]]</f>
        <v>35640</v>
      </c>
      <c r="I1013" s="17" t="str">
        <f>IF($H$1="","Введите курс",Таблица648[[#This Row],[Оптовая цена KRW за 1шт]]/$H$1)</f>
        <v>Введите курс</v>
      </c>
      <c r="J1013" s="48"/>
      <c r="K1013" s="18">
        <f>Таблица648[[#This Row],[Заказ коробок ]]*Таблица648[[#This Row],[Кол-во шт в коробке]]</f>
        <v>0</v>
      </c>
      <c r="L1013" s="54">
        <f>Таблица648[[#This Row],[Общее кол-во шт]]*Таблица648[[#This Row],[Оптовая цена KRW за 1шт]]</f>
        <v>0</v>
      </c>
      <c r="M1013" s="19" t="str">
        <f>IFERROR(Таблица648[[#This Row],[Общее кол-во шт]]*Таблица648[[#This Row],[Оптовая цена USD за 1шт]],"")</f>
        <v/>
      </c>
      <c r="N1013" s="49"/>
    </row>
    <row r="1014" spans="1:14" ht="22.5" customHeight="1">
      <c r="A1014" s="44" t="s">
        <v>22984</v>
      </c>
      <c r="B1014" s="14">
        <v>8806182594656</v>
      </c>
      <c r="C1014" s="50" t="s">
        <v>22985</v>
      </c>
      <c r="D1014" s="46" t="s">
        <v>22983</v>
      </c>
      <c r="E1014" s="16">
        <v>74000</v>
      </c>
      <c r="F1014" s="15">
        <v>0.54</v>
      </c>
      <c r="G1014" s="47">
        <v>6</v>
      </c>
      <c r="H1014" s="55">
        <f>Таблица648[[#This Row],[Коэфициент стоимости]]*Таблица648[[#This Row],[Розничная цена KRW]]</f>
        <v>39960</v>
      </c>
      <c r="I1014" s="17" t="str">
        <f>IF($H$1="","Введите курс",Таблица648[[#This Row],[Оптовая цена KRW за 1шт]]/$H$1)</f>
        <v>Введите курс</v>
      </c>
      <c r="J1014" s="48"/>
      <c r="K1014" s="18">
        <f>Таблица648[[#This Row],[Заказ коробок ]]*Таблица648[[#This Row],[Кол-во шт в коробке]]</f>
        <v>0</v>
      </c>
      <c r="L1014" s="54">
        <f>Таблица648[[#This Row],[Общее кол-во шт]]*Таблица648[[#This Row],[Оптовая цена KRW за 1шт]]</f>
        <v>0</v>
      </c>
      <c r="M1014" s="19" t="str">
        <f>IFERROR(Таблица648[[#This Row],[Общее кол-во шт]]*Таблица648[[#This Row],[Оптовая цена USD за 1шт]],"")</f>
        <v/>
      </c>
      <c r="N1014" s="49"/>
    </row>
    <row r="1015" spans="1:14" ht="22.5" customHeight="1">
      <c r="A1015" s="44" t="s">
        <v>22986</v>
      </c>
      <c r="B1015" s="14">
        <v>8806182594922</v>
      </c>
      <c r="C1015" s="50" t="s">
        <v>22987</v>
      </c>
      <c r="D1015" s="46" t="s">
        <v>22988</v>
      </c>
      <c r="E1015" s="16">
        <v>13000</v>
      </c>
      <c r="F1015" s="15">
        <v>0.54</v>
      </c>
      <c r="G1015" s="47">
        <v>6</v>
      </c>
      <c r="H1015" s="55">
        <f>Таблица648[[#This Row],[Коэфициент стоимости]]*Таблица648[[#This Row],[Розничная цена KRW]]</f>
        <v>7020.0000000000009</v>
      </c>
      <c r="I1015" s="17" t="str">
        <f>IF($H$1="","Введите курс",Таблица648[[#This Row],[Оптовая цена KRW за 1шт]]/$H$1)</f>
        <v>Введите курс</v>
      </c>
      <c r="J1015" s="48"/>
      <c r="K1015" s="18">
        <f>Таблица648[[#This Row],[Заказ коробок ]]*Таблица648[[#This Row],[Кол-во шт в коробке]]</f>
        <v>0</v>
      </c>
      <c r="L1015" s="54">
        <f>Таблица648[[#This Row],[Общее кол-во шт]]*Таблица648[[#This Row],[Оптовая цена KRW за 1шт]]</f>
        <v>0</v>
      </c>
      <c r="M1015" s="19" t="str">
        <f>IFERROR(Таблица648[[#This Row],[Общее кол-во шт]]*Таблица648[[#This Row],[Оптовая цена USD за 1шт]],"")</f>
        <v/>
      </c>
      <c r="N1015" s="49"/>
    </row>
    <row r="1016" spans="1:14" ht="22.5" customHeight="1">
      <c r="A1016" s="44" t="s">
        <v>22989</v>
      </c>
      <c r="B1016" s="14">
        <v>8806182594892</v>
      </c>
      <c r="C1016" s="50" t="s">
        <v>22990</v>
      </c>
      <c r="D1016" s="46" t="s">
        <v>22991</v>
      </c>
      <c r="E1016" s="16">
        <v>16000</v>
      </c>
      <c r="F1016" s="15">
        <v>0.54</v>
      </c>
      <c r="G1016" s="47">
        <v>6</v>
      </c>
      <c r="H1016" s="55">
        <f>Таблица648[[#This Row],[Коэфициент стоимости]]*Таблица648[[#This Row],[Розничная цена KRW]]</f>
        <v>8640</v>
      </c>
      <c r="I1016" s="17" t="str">
        <f>IF($H$1="","Введите курс",Таблица648[[#This Row],[Оптовая цена KRW за 1шт]]/$H$1)</f>
        <v>Введите курс</v>
      </c>
      <c r="J1016" s="48"/>
      <c r="K1016" s="18">
        <f>Таблица648[[#This Row],[Заказ коробок ]]*Таблица648[[#This Row],[Кол-во шт в коробке]]</f>
        <v>0</v>
      </c>
      <c r="L1016" s="54">
        <f>Таблица648[[#This Row],[Общее кол-во шт]]*Таблица648[[#This Row],[Оптовая цена KRW за 1шт]]</f>
        <v>0</v>
      </c>
      <c r="M1016" s="19" t="str">
        <f>IFERROR(Таблица648[[#This Row],[Общее кол-во шт]]*Таблица648[[#This Row],[Оптовая цена USD за 1шт]],"")</f>
        <v/>
      </c>
      <c r="N1016" s="49"/>
    </row>
    <row r="1017" spans="1:14" ht="22.5" customHeight="1">
      <c r="A1017" s="44" t="s">
        <v>22992</v>
      </c>
      <c r="B1017" s="14">
        <v>8806182594786</v>
      </c>
      <c r="C1017" s="50" t="s">
        <v>22993</v>
      </c>
      <c r="D1017" s="46" t="s">
        <v>22994</v>
      </c>
      <c r="E1017" s="16">
        <v>56000</v>
      </c>
      <c r="F1017" s="15">
        <v>0.54</v>
      </c>
      <c r="G1017" s="47">
        <v>6</v>
      </c>
      <c r="H1017" s="55">
        <f>Таблица648[[#This Row],[Коэфициент стоимости]]*Таблица648[[#This Row],[Розничная цена KRW]]</f>
        <v>30240.000000000004</v>
      </c>
      <c r="I1017" s="17" t="str">
        <f>IF($H$1="","Введите курс",Таблица648[[#This Row],[Оптовая цена KRW за 1шт]]/$H$1)</f>
        <v>Введите курс</v>
      </c>
      <c r="J1017" s="48"/>
      <c r="K1017" s="18">
        <f>Таблица648[[#This Row],[Заказ коробок ]]*Таблица648[[#This Row],[Кол-во шт в коробке]]</f>
        <v>0</v>
      </c>
      <c r="L1017" s="54">
        <f>Таблица648[[#This Row],[Общее кол-во шт]]*Таблица648[[#This Row],[Оптовая цена KRW за 1шт]]</f>
        <v>0</v>
      </c>
      <c r="M1017" s="19" t="str">
        <f>IFERROR(Таблица648[[#This Row],[Общее кол-во шт]]*Таблица648[[#This Row],[Оптовая цена USD за 1шт]],"")</f>
        <v/>
      </c>
      <c r="N1017" s="49"/>
    </row>
    <row r="1018" spans="1:14" ht="22.5" customHeight="1">
      <c r="A1018" s="44" t="s">
        <v>22995</v>
      </c>
      <c r="B1018" s="14">
        <v>8806182555183</v>
      </c>
      <c r="C1018" s="50" t="s">
        <v>22996</v>
      </c>
      <c r="D1018" s="46" t="s">
        <v>22997</v>
      </c>
      <c r="E1018" s="16">
        <v>2000</v>
      </c>
      <c r="F1018" s="15">
        <v>0.54</v>
      </c>
      <c r="G1018" s="47">
        <v>50</v>
      </c>
      <c r="H1018" s="55">
        <f>Таблица648[[#This Row],[Коэфициент стоимости]]*Таблица648[[#This Row],[Розничная цена KRW]]</f>
        <v>1080</v>
      </c>
      <c r="I1018" s="17" t="str">
        <f>IF($H$1="","Введите курс",Таблица648[[#This Row],[Оптовая цена KRW за 1шт]]/$H$1)</f>
        <v>Введите курс</v>
      </c>
      <c r="J1018" s="48"/>
      <c r="K1018" s="18">
        <f>Таблица648[[#This Row],[Заказ коробок ]]*Таблица648[[#This Row],[Кол-во шт в коробке]]</f>
        <v>0</v>
      </c>
      <c r="L1018" s="54">
        <f>Таблица648[[#This Row],[Общее кол-во шт]]*Таблица648[[#This Row],[Оптовая цена KRW за 1шт]]</f>
        <v>0</v>
      </c>
      <c r="M1018" s="19" t="str">
        <f>IFERROR(Таблица648[[#This Row],[Общее кол-во шт]]*Таблица648[[#This Row],[Оптовая цена USD за 1шт]],"")</f>
        <v/>
      </c>
      <c r="N1018" s="49"/>
    </row>
    <row r="1019" spans="1:14" ht="22.5" customHeight="1">
      <c r="A1019" s="44" t="s">
        <v>22998</v>
      </c>
      <c r="B1019" s="14">
        <v>8806182551130</v>
      </c>
      <c r="C1019" s="50" t="s">
        <v>17533</v>
      </c>
      <c r="D1019" s="46" t="s">
        <v>17534</v>
      </c>
      <c r="E1019" s="16">
        <v>11000</v>
      </c>
      <c r="F1019" s="15">
        <v>0.54</v>
      </c>
      <c r="G1019" s="47">
        <v>6</v>
      </c>
      <c r="H1019" s="55">
        <f>Таблица648[[#This Row],[Коэфициент стоимости]]*Таблица648[[#This Row],[Розничная цена KRW]]</f>
        <v>5940</v>
      </c>
      <c r="I1019" s="17" t="str">
        <f>IF($H$1="","Введите курс",Таблица648[[#This Row],[Оптовая цена KRW за 1шт]]/$H$1)</f>
        <v>Введите курс</v>
      </c>
      <c r="J1019" s="48"/>
      <c r="K1019" s="18">
        <f>Таблица648[[#This Row],[Заказ коробок ]]*Таблица648[[#This Row],[Кол-во шт в коробке]]</f>
        <v>0</v>
      </c>
      <c r="L1019" s="54">
        <f>Таблица648[[#This Row],[Общее кол-во шт]]*Таблица648[[#This Row],[Оптовая цена KRW за 1шт]]</f>
        <v>0</v>
      </c>
      <c r="M1019" s="19" t="str">
        <f>IFERROR(Таблица648[[#This Row],[Общее кол-во шт]]*Таблица648[[#This Row],[Оптовая цена USD за 1шт]],"")</f>
        <v/>
      </c>
      <c r="N1019" s="49"/>
    </row>
    <row r="1020" spans="1:14" ht="22.5" customHeight="1">
      <c r="A1020" s="44" t="s">
        <v>22999</v>
      </c>
      <c r="B1020" s="14">
        <v>8806182551147</v>
      </c>
      <c r="C1020" s="50" t="s">
        <v>17535</v>
      </c>
      <c r="D1020" s="46" t="s">
        <v>17536</v>
      </c>
      <c r="E1020" s="16">
        <v>19000</v>
      </c>
      <c r="F1020" s="15">
        <v>0.54</v>
      </c>
      <c r="G1020" s="47">
        <v>6</v>
      </c>
      <c r="H1020" s="55">
        <f>Таблица648[[#This Row],[Коэфициент стоимости]]*Таблица648[[#This Row],[Розничная цена KRW]]</f>
        <v>10260</v>
      </c>
      <c r="I1020" s="17" t="str">
        <f>IF($H$1="","Введите курс",Таблица648[[#This Row],[Оптовая цена KRW за 1шт]]/$H$1)</f>
        <v>Введите курс</v>
      </c>
      <c r="J1020" s="48"/>
      <c r="K1020" s="18">
        <f>Таблица648[[#This Row],[Заказ коробок ]]*Таблица648[[#This Row],[Кол-во шт в коробке]]</f>
        <v>0</v>
      </c>
      <c r="L1020" s="54">
        <f>Таблица648[[#This Row],[Общее кол-во шт]]*Таблица648[[#This Row],[Оптовая цена KRW за 1шт]]</f>
        <v>0</v>
      </c>
      <c r="M1020" s="19" t="str">
        <f>IFERROR(Таблица648[[#This Row],[Общее кол-во шт]]*Таблица648[[#This Row],[Оптовая цена USD за 1шт]],"")</f>
        <v/>
      </c>
      <c r="N1020" s="49"/>
    </row>
    <row r="1021" spans="1:14" ht="22.5" customHeight="1">
      <c r="A1021" s="44" t="s">
        <v>23000</v>
      </c>
      <c r="B1021" s="14">
        <v>8806182551154</v>
      </c>
      <c r="C1021" s="50" t="s">
        <v>17537</v>
      </c>
      <c r="D1021" s="46" t="s">
        <v>17538</v>
      </c>
      <c r="E1021" s="16">
        <v>22000</v>
      </c>
      <c r="F1021" s="15">
        <v>0.54</v>
      </c>
      <c r="G1021" s="47">
        <v>6</v>
      </c>
      <c r="H1021" s="55">
        <f>Таблица648[[#This Row],[Коэфициент стоимости]]*Таблица648[[#This Row],[Розничная цена KRW]]</f>
        <v>11880</v>
      </c>
      <c r="I1021" s="17" t="str">
        <f>IF($H$1="","Введите курс",Таблица648[[#This Row],[Оптовая цена KRW за 1шт]]/$H$1)</f>
        <v>Введите курс</v>
      </c>
      <c r="J1021" s="48"/>
      <c r="K1021" s="18">
        <f>Таблица648[[#This Row],[Заказ коробок ]]*Таблица648[[#This Row],[Кол-во шт в коробке]]</f>
        <v>0</v>
      </c>
      <c r="L1021" s="54">
        <f>Таблица648[[#This Row],[Общее кол-во шт]]*Таблица648[[#This Row],[Оптовая цена KRW за 1шт]]</f>
        <v>0</v>
      </c>
      <c r="M1021" s="19" t="str">
        <f>IFERROR(Таблица648[[#This Row],[Общее кол-во шт]]*Таблица648[[#This Row],[Оптовая цена USD за 1шт]],"")</f>
        <v/>
      </c>
      <c r="N1021" s="49"/>
    </row>
    <row r="1022" spans="1:14" ht="22.5" customHeight="1">
      <c r="A1022" s="44" t="s">
        <v>23001</v>
      </c>
      <c r="B1022" s="14">
        <v>8806182551222</v>
      </c>
      <c r="C1022" s="50" t="s">
        <v>17539</v>
      </c>
      <c r="D1022" s="46" t="s">
        <v>17540</v>
      </c>
      <c r="E1022" s="16">
        <v>19000</v>
      </c>
      <c r="F1022" s="15">
        <v>0.54</v>
      </c>
      <c r="G1022" s="47">
        <v>6</v>
      </c>
      <c r="H1022" s="55">
        <f>Таблица648[[#This Row],[Коэфициент стоимости]]*Таблица648[[#This Row],[Розничная цена KRW]]</f>
        <v>10260</v>
      </c>
      <c r="I1022" s="17" t="str">
        <f>IF($H$1="","Введите курс",Таблица648[[#This Row],[Оптовая цена KRW за 1шт]]/$H$1)</f>
        <v>Введите курс</v>
      </c>
      <c r="J1022" s="48"/>
      <c r="K1022" s="18">
        <f>Таблица648[[#This Row],[Заказ коробок ]]*Таблица648[[#This Row],[Кол-во шт в коробке]]</f>
        <v>0</v>
      </c>
      <c r="L1022" s="54">
        <f>Таблица648[[#This Row],[Общее кол-во шт]]*Таблица648[[#This Row],[Оптовая цена KRW за 1шт]]</f>
        <v>0</v>
      </c>
      <c r="M1022" s="19" t="str">
        <f>IFERROR(Таблица648[[#This Row],[Общее кол-во шт]]*Таблица648[[#This Row],[Оптовая цена USD за 1шт]],"")</f>
        <v/>
      </c>
      <c r="N1022" s="49"/>
    </row>
    <row r="1023" spans="1:14" ht="22.5" customHeight="1">
      <c r="A1023" s="44" t="s">
        <v>23002</v>
      </c>
      <c r="B1023" s="14">
        <v>8806182551239</v>
      </c>
      <c r="C1023" s="50" t="s">
        <v>17541</v>
      </c>
      <c r="D1023" s="46" t="s">
        <v>17542</v>
      </c>
      <c r="E1023" s="16">
        <v>22000</v>
      </c>
      <c r="F1023" s="15">
        <v>0.54</v>
      </c>
      <c r="G1023" s="47">
        <v>6</v>
      </c>
      <c r="H1023" s="55">
        <f>Таблица648[[#This Row],[Коэфициент стоимости]]*Таблица648[[#This Row],[Розничная цена KRW]]</f>
        <v>11880</v>
      </c>
      <c r="I1023" s="17" t="str">
        <f>IF($H$1="","Введите курс",Таблица648[[#This Row],[Оптовая цена KRW за 1шт]]/$H$1)</f>
        <v>Введите курс</v>
      </c>
      <c r="J1023" s="48"/>
      <c r="K1023" s="18">
        <f>Таблица648[[#This Row],[Заказ коробок ]]*Таблица648[[#This Row],[Кол-во шт в коробке]]</f>
        <v>0</v>
      </c>
      <c r="L1023" s="54">
        <f>Таблица648[[#This Row],[Общее кол-во шт]]*Таблица648[[#This Row],[Оптовая цена KRW за 1шт]]</f>
        <v>0</v>
      </c>
      <c r="M1023" s="19" t="str">
        <f>IFERROR(Таблица648[[#This Row],[Общее кол-во шт]]*Таблица648[[#This Row],[Оптовая цена USD за 1шт]],"")</f>
        <v/>
      </c>
      <c r="N1023" s="49"/>
    </row>
    <row r="1024" spans="1:14" ht="22.5" customHeight="1">
      <c r="A1024" s="44" t="s">
        <v>23003</v>
      </c>
      <c r="B1024" s="14">
        <v>8806182551246</v>
      </c>
      <c r="C1024" s="50" t="s">
        <v>17543</v>
      </c>
      <c r="D1024" s="46" t="s">
        <v>17544</v>
      </c>
      <c r="E1024" s="16">
        <v>27000</v>
      </c>
      <c r="F1024" s="15">
        <v>0.54</v>
      </c>
      <c r="G1024" s="47">
        <v>6</v>
      </c>
      <c r="H1024" s="55">
        <f>Таблица648[[#This Row],[Коэфициент стоимости]]*Таблица648[[#This Row],[Розничная цена KRW]]</f>
        <v>14580.000000000002</v>
      </c>
      <c r="I1024" s="17" t="str">
        <f>IF($H$1="","Введите курс",Таблица648[[#This Row],[Оптовая цена KRW за 1шт]]/$H$1)</f>
        <v>Введите курс</v>
      </c>
      <c r="J1024" s="48"/>
      <c r="K1024" s="18">
        <f>Таблица648[[#This Row],[Заказ коробок ]]*Таблица648[[#This Row],[Кол-во шт в коробке]]</f>
        <v>0</v>
      </c>
      <c r="L1024" s="54">
        <f>Таблица648[[#This Row],[Общее кол-во шт]]*Таблица648[[#This Row],[Оптовая цена KRW за 1шт]]</f>
        <v>0</v>
      </c>
      <c r="M1024" s="19" t="str">
        <f>IFERROR(Таблица648[[#This Row],[Общее кол-во шт]]*Таблица648[[#This Row],[Оптовая цена USD за 1шт]],"")</f>
        <v/>
      </c>
      <c r="N1024" s="49"/>
    </row>
    <row r="1025" spans="1:14" ht="22.5" customHeight="1">
      <c r="A1025" s="44" t="s">
        <v>23004</v>
      </c>
      <c r="B1025" s="14">
        <v>8806182551253</v>
      </c>
      <c r="C1025" s="50" t="s">
        <v>17545</v>
      </c>
      <c r="D1025" s="46" t="s">
        <v>17546</v>
      </c>
      <c r="E1025" s="16">
        <v>7000</v>
      </c>
      <c r="F1025" s="15">
        <v>0.54</v>
      </c>
      <c r="G1025" s="47">
        <v>20</v>
      </c>
      <c r="H1025" s="55">
        <f>Таблица648[[#This Row],[Коэфициент стоимости]]*Таблица648[[#This Row],[Розничная цена KRW]]</f>
        <v>3780.0000000000005</v>
      </c>
      <c r="I1025" s="17" t="str">
        <f>IF($H$1="","Введите курс",Таблица648[[#This Row],[Оптовая цена KRW за 1шт]]/$H$1)</f>
        <v>Введите курс</v>
      </c>
      <c r="J1025" s="48"/>
      <c r="K1025" s="18">
        <f>Таблица648[[#This Row],[Заказ коробок ]]*Таблица648[[#This Row],[Кол-во шт в коробке]]</f>
        <v>0</v>
      </c>
      <c r="L1025" s="54">
        <f>Таблица648[[#This Row],[Общее кол-во шт]]*Таблица648[[#This Row],[Оптовая цена KRW за 1шт]]</f>
        <v>0</v>
      </c>
      <c r="M1025" s="19" t="str">
        <f>IFERROR(Таблица648[[#This Row],[Общее кол-во шт]]*Таблица648[[#This Row],[Оптовая цена USD за 1шт]],"")</f>
        <v/>
      </c>
      <c r="N1025" s="49"/>
    </row>
    <row r="1026" spans="1:14" ht="22.5" customHeight="1">
      <c r="A1026" s="44" t="s">
        <v>23005</v>
      </c>
      <c r="B1026" s="14">
        <v>8806182551581</v>
      </c>
      <c r="C1026" s="50" t="s">
        <v>17547</v>
      </c>
      <c r="D1026" s="46" t="s">
        <v>17548</v>
      </c>
      <c r="E1026" s="16">
        <v>8500</v>
      </c>
      <c r="F1026" s="15">
        <v>0.54</v>
      </c>
      <c r="G1026" s="47">
        <v>6</v>
      </c>
      <c r="H1026" s="55">
        <f>Таблица648[[#This Row],[Коэфициент стоимости]]*Таблица648[[#This Row],[Розничная цена KRW]]</f>
        <v>4590</v>
      </c>
      <c r="I1026" s="17" t="str">
        <f>IF($H$1="","Введите курс",Таблица648[[#This Row],[Оптовая цена KRW за 1шт]]/$H$1)</f>
        <v>Введите курс</v>
      </c>
      <c r="J1026" s="48"/>
      <c r="K1026" s="18">
        <f>Таблица648[[#This Row],[Заказ коробок ]]*Таблица648[[#This Row],[Кол-во шт в коробке]]</f>
        <v>0</v>
      </c>
      <c r="L1026" s="54">
        <f>Таблица648[[#This Row],[Общее кол-во шт]]*Таблица648[[#This Row],[Оптовая цена KRW за 1шт]]</f>
        <v>0</v>
      </c>
      <c r="M1026" s="19" t="str">
        <f>IFERROR(Таблица648[[#This Row],[Общее кол-во шт]]*Таблица648[[#This Row],[Оптовая цена USD за 1шт]],"")</f>
        <v/>
      </c>
      <c r="N1026" s="49"/>
    </row>
    <row r="1027" spans="1:14" ht="22.5" customHeight="1">
      <c r="A1027" s="44" t="s">
        <v>23006</v>
      </c>
      <c r="B1027" s="14">
        <v>8806182564598</v>
      </c>
      <c r="C1027" s="50" t="s">
        <v>17549</v>
      </c>
      <c r="D1027" s="46" t="s">
        <v>17550</v>
      </c>
      <c r="E1027" s="16">
        <v>13000</v>
      </c>
      <c r="F1027" s="15">
        <v>0.54</v>
      </c>
      <c r="G1027" s="47">
        <v>6</v>
      </c>
      <c r="H1027" s="55">
        <f>Таблица648[[#This Row],[Коэфициент стоимости]]*Таблица648[[#This Row],[Розничная цена KRW]]</f>
        <v>7020.0000000000009</v>
      </c>
      <c r="I1027" s="17" t="str">
        <f>IF($H$1="","Введите курс",Таблица648[[#This Row],[Оптовая цена KRW за 1шт]]/$H$1)</f>
        <v>Введите курс</v>
      </c>
      <c r="J1027" s="48"/>
      <c r="K1027" s="18">
        <f>Таблица648[[#This Row],[Заказ коробок ]]*Таблица648[[#This Row],[Кол-во шт в коробке]]</f>
        <v>0</v>
      </c>
      <c r="L1027" s="54">
        <f>Таблица648[[#This Row],[Общее кол-во шт]]*Таблица648[[#This Row],[Оптовая цена KRW за 1шт]]</f>
        <v>0</v>
      </c>
      <c r="M1027" s="19" t="str">
        <f>IFERROR(Таблица648[[#This Row],[Общее кол-во шт]]*Таблица648[[#This Row],[Оптовая цена USD за 1шт]],"")</f>
        <v/>
      </c>
      <c r="N1027" s="49"/>
    </row>
    <row r="1028" spans="1:14" ht="22.5" customHeight="1">
      <c r="A1028" s="44" t="s">
        <v>23007</v>
      </c>
      <c r="B1028" s="14">
        <v>8806182564628</v>
      </c>
      <c r="C1028" s="50" t="s">
        <v>17551</v>
      </c>
      <c r="D1028" s="46" t="s">
        <v>17552</v>
      </c>
      <c r="E1028" s="16">
        <v>11000</v>
      </c>
      <c r="F1028" s="15">
        <v>0.54</v>
      </c>
      <c r="G1028" s="47">
        <v>6</v>
      </c>
      <c r="H1028" s="55">
        <f>Таблица648[[#This Row],[Коэфициент стоимости]]*Таблица648[[#This Row],[Розничная цена KRW]]</f>
        <v>5940</v>
      </c>
      <c r="I1028" s="17" t="str">
        <f>IF($H$1="","Введите курс",Таблица648[[#This Row],[Оптовая цена KRW за 1шт]]/$H$1)</f>
        <v>Введите курс</v>
      </c>
      <c r="J1028" s="48"/>
      <c r="K1028" s="18">
        <f>Таблица648[[#This Row],[Заказ коробок ]]*Таблица648[[#This Row],[Кол-во шт в коробке]]</f>
        <v>0</v>
      </c>
      <c r="L1028" s="54">
        <f>Таблица648[[#This Row],[Общее кол-во шт]]*Таблица648[[#This Row],[Оптовая цена KRW за 1шт]]</f>
        <v>0</v>
      </c>
      <c r="M1028" s="19" t="str">
        <f>IFERROR(Таблица648[[#This Row],[Общее кол-во шт]]*Таблица648[[#This Row],[Оптовая цена USD за 1шт]],"")</f>
        <v/>
      </c>
      <c r="N1028" s="49"/>
    </row>
    <row r="1029" spans="1:14" ht="22.5" customHeight="1">
      <c r="A1029" s="44" t="s">
        <v>23008</v>
      </c>
      <c r="B1029" s="14">
        <v>8806182555220</v>
      </c>
      <c r="C1029" s="50" t="s">
        <v>17553</v>
      </c>
      <c r="D1029" s="46" t="s">
        <v>17554</v>
      </c>
      <c r="E1029" s="16">
        <v>34000</v>
      </c>
      <c r="F1029" s="15">
        <v>0.54</v>
      </c>
      <c r="G1029" s="47">
        <v>6</v>
      </c>
      <c r="H1029" s="55">
        <f>Таблица648[[#This Row],[Коэфициент стоимости]]*Таблица648[[#This Row],[Розничная цена KRW]]</f>
        <v>18360</v>
      </c>
      <c r="I1029" s="17" t="str">
        <f>IF($H$1="","Введите курс",Таблица648[[#This Row],[Оптовая цена KRW за 1шт]]/$H$1)</f>
        <v>Введите курс</v>
      </c>
      <c r="J1029" s="48"/>
      <c r="K1029" s="18">
        <f>Таблица648[[#This Row],[Заказ коробок ]]*Таблица648[[#This Row],[Кол-во шт в коробке]]</f>
        <v>0</v>
      </c>
      <c r="L1029" s="54">
        <f>Таблица648[[#This Row],[Общее кол-во шт]]*Таблица648[[#This Row],[Оптовая цена KRW за 1шт]]</f>
        <v>0</v>
      </c>
      <c r="M1029" s="19" t="str">
        <f>IFERROR(Таблица648[[#This Row],[Общее кол-во шт]]*Таблица648[[#This Row],[Оптовая цена USD за 1шт]],"")</f>
        <v/>
      </c>
      <c r="N1029" s="49"/>
    </row>
    <row r="1030" spans="1:14" ht="22.5" customHeight="1">
      <c r="A1030" s="44" t="s">
        <v>23009</v>
      </c>
      <c r="B1030" s="14">
        <v>8806182574160</v>
      </c>
      <c r="C1030" s="50" t="s">
        <v>17555</v>
      </c>
      <c r="D1030" s="46" t="s">
        <v>17556</v>
      </c>
      <c r="E1030" s="16">
        <v>34000</v>
      </c>
      <c r="F1030" s="15">
        <v>0.54</v>
      </c>
      <c r="G1030" s="47">
        <v>6</v>
      </c>
      <c r="H1030" s="55">
        <f>Таблица648[[#This Row],[Коэфициент стоимости]]*Таблица648[[#This Row],[Розничная цена KRW]]</f>
        <v>18360</v>
      </c>
      <c r="I1030" s="17" t="str">
        <f>IF($H$1="","Введите курс",Таблица648[[#This Row],[Оптовая цена KRW за 1шт]]/$H$1)</f>
        <v>Введите курс</v>
      </c>
      <c r="J1030" s="48"/>
      <c r="K1030" s="18">
        <f>Таблица648[[#This Row],[Заказ коробок ]]*Таблица648[[#This Row],[Кол-во шт в коробке]]</f>
        <v>0</v>
      </c>
      <c r="L1030" s="54">
        <f>Таблица648[[#This Row],[Общее кол-во шт]]*Таблица648[[#This Row],[Оптовая цена KRW за 1шт]]</f>
        <v>0</v>
      </c>
      <c r="M1030" s="19" t="str">
        <f>IFERROR(Таблица648[[#This Row],[Общее кол-во шт]]*Таблица648[[#This Row],[Оптовая цена USD за 1шт]],"")</f>
        <v/>
      </c>
      <c r="N1030" s="49"/>
    </row>
    <row r="1031" spans="1:14" ht="22.5" customHeight="1">
      <c r="A1031" s="44" t="s">
        <v>23010</v>
      </c>
      <c r="B1031" s="14">
        <v>8806182574191</v>
      </c>
      <c r="C1031" s="50" t="s">
        <v>17557</v>
      </c>
      <c r="D1031" s="46" t="s">
        <v>17558</v>
      </c>
      <c r="E1031" s="16">
        <v>34000</v>
      </c>
      <c r="F1031" s="15">
        <v>0.54</v>
      </c>
      <c r="G1031" s="47">
        <v>6</v>
      </c>
      <c r="H1031" s="55">
        <f>Таблица648[[#This Row],[Коэфициент стоимости]]*Таблица648[[#This Row],[Розничная цена KRW]]</f>
        <v>18360</v>
      </c>
      <c r="I1031" s="17" t="str">
        <f>IF($H$1="","Введите курс",Таблица648[[#This Row],[Оптовая цена KRW за 1шт]]/$H$1)</f>
        <v>Введите курс</v>
      </c>
      <c r="J1031" s="48"/>
      <c r="K1031" s="18">
        <f>Таблица648[[#This Row],[Заказ коробок ]]*Таблица648[[#This Row],[Кол-во шт в коробке]]</f>
        <v>0</v>
      </c>
      <c r="L1031" s="54">
        <f>Таблица648[[#This Row],[Общее кол-во шт]]*Таблица648[[#This Row],[Оптовая цена KRW за 1шт]]</f>
        <v>0</v>
      </c>
      <c r="M1031" s="19" t="str">
        <f>IFERROR(Таблица648[[#This Row],[Общее кол-во шт]]*Таблица648[[#This Row],[Оптовая цена USD за 1шт]],"")</f>
        <v/>
      </c>
      <c r="N1031" s="49"/>
    </row>
    <row r="1032" spans="1:14" ht="22.5" customHeight="1">
      <c r="A1032" s="44" t="s">
        <v>23011</v>
      </c>
      <c r="B1032" s="14">
        <v>8806182575556</v>
      </c>
      <c r="C1032" s="50" t="s">
        <v>23012</v>
      </c>
      <c r="D1032" s="46" t="s">
        <v>23013</v>
      </c>
      <c r="E1032" s="16">
        <v>34000</v>
      </c>
      <c r="F1032" s="15">
        <v>0.54</v>
      </c>
      <c r="G1032" s="47">
        <v>6</v>
      </c>
      <c r="H1032" s="55">
        <f>Таблица648[[#This Row],[Коэфициент стоимости]]*Таблица648[[#This Row],[Розничная цена KRW]]</f>
        <v>18360</v>
      </c>
      <c r="I1032" s="17" t="str">
        <f>IF($H$1="","Введите курс",Таблица648[[#This Row],[Оптовая цена KRW за 1шт]]/$H$1)</f>
        <v>Введите курс</v>
      </c>
      <c r="J1032" s="48"/>
      <c r="K1032" s="18">
        <f>Таблица648[[#This Row],[Заказ коробок ]]*Таблица648[[#This Row],[Кол-во шт в коробке]]</f>
        <v>0</v>
      </c>
      <c r="L1032" s="54">
        <f>Таблица648[[#This Row],[Общее кол-во шт]]*Таблица648[[#This Row],[Оптовая цена KRW за 1шт]]</f>
        <v>0</v>
      </c>
      <c r="M1032" s="19" t="str">
        <f>IFERROR(Таблица648[[#This Row],[Общее кол-во шт]]*Таблица648[[#This Row],[Оптовая цена USD за 1шт]],"")</f>
        <v/>
      </c>
      <c r="N1032" s="49"/>
    </row>
    <row r="1033" spans="1:14" ht="22.5" customHeight="1">
      <c r="A1033" s="44" t="s">
        <v>23014</v>
      </c>
      <c r="B1033" s="14">
        <v>8806182576416</v>
      </c>
      <c r="C1033" s="50" t="s">
        <v>17559</v>
      </c>
      <c r="D1033" s="46" t="s">
        <v>17560</v>
      </c>
      <c r="E1033" s="16">
        <v>24000</v>
      </c>
      <c r="F1033" s="15">
        <v>0.54</v>
      </c>
      <c r="G1033" s="47">
        <v>6</v>
      </c>
      <c r="H1033" s="55">
        <f>Таблица648[[#This Row],[Коэфициент стоимости]]*Таблица648[[#This Row],[Розничная цена KRW]]</f>
        <v>12960</v>
      </c>
      <c r="I1033" s="17" t="str">
        <f>IF($H$1="","Введите курс",Таблица648[[#This Row],[Оптовая цена KRW за 1шт]]/$H$1)</f>
        <v>Введите курс</v>
      </c>
      <c r="J1033" s="48"/>
      <c r="K1033" s="18">
        <f>Таблица648[[#This Row],[Заказ коробок ]]*Таблица648[[#This Row],[Кол-во шт в коробке]]</f>
        <v>0</v>
      </c>
      <c r="L1033" s="54">
        <f>Таблица648[[#This Row],[Общее кол-во шт]]*Таблица648[[#This Row],[Оптовая цена KRW за 1шт]]</f>
        <v>0</v>
      </c>
      <c r="M1033" s="19" t="str">
        <f>IFERROR(Таблица648[[#This Row],[Общее кол-во шт]]*Таблица648[[#This Row],[Оптовая цена USD за 1шт]],"")</f>
        <v/>
      </c>
      <c r="N1033" s="49"/>
    </row>
    <row r="1034" spans="1:14" ht="22.5" customHeight="1">
      <c r="A1034" s="44" t="s">
        <v>23015</v>
      </c>
      <c r="B1034" s="14">
        <v>8806182576478</v>
      </c>
      <c r="C1034" s="50" t="s">
        <v>17561</v>
      </c>
      <c r="D1034" s="46" t="s">
        <v>17562</v>
      </c>
      <c r="E1034" s="16">
        <v>26000</v>
      </c>
      <c r="F1034" s="15">
        <v>0.54</v>
      </c>
      <c r="G1034" s="47">
        <v>6</v>
      </c>
      <c r="H1034" s="55">
        <f>Таблица648[[#This Row],[Коэфициент стоимости]]*Таблица648[[#This Row],[Розничная цена KRW]]</f>
        <v>14040.000000000002</v>
      </c>
      <c r="I1034" s="17" t="str">
        <f>IF($H$1="","Введите курс",Таблица648[[#This Row],[Оптовая цена KRW за 1шт]]/$H$1)</f>
        <v>Введите курс</v>
      </c>
      <c r="J1034" s="48"/>
      <c r="K1034" s="18">
        <f>Таблица648[[#This Row],[Заказ коробок ]]*Таблица648[[#This Row],[Кол-во шт в коробке]]</f>
        <v>0</v>
      </c>
      <c r="L1034" s="54">
        <f>Таблица648[[#This Row],[Общее кол-во шт]]*Таблица648[[#This Row],[Оптовая цена KRW за 1шт]]</f>
        <v>0</v>
      </c>
      <c r="M1034" s="19" t="str">
        <f>IFERROR(Таблица648[[#This Row],[Общее кол-во шт]]*Таблица648[[#This Row],[Оптовая цена USD за 1шт]],"")</f>
        <v/>
      </c>
      <c r="N1034" s="49"/>
    </row>
    <row r="1035" spans="1:14" ht="22.5" customHeight="1">
      <c r="A1035" s="44" t="s">
        <v>23016</v>
      </c>
      <c r="B1035" s="14">
        <v>8806182577055</v>
      </c>
      <c r="C1035" s="50" t="s">
        <v>17563</v>
      </c>
      <c r="D1035" s="46" t="s">
        <v>17564</v>
      </c>
      <c r="E1035" s="16">
        <v>34000</v>
      </c>
      <c r="F1035" s="15">
        <v>0.54</v>
      </c>
      <c r="G1035" s="47">
        <v>6</v>
      </c>
      <c r="H1035" s="55">
        <f>Таблица648[[#This Row],[Коэфициент стоимости]]*Таблица648[[#This Row],[Розничная цена KRW]]</f>
        <v>18360</v>
      </c>
      <c r="I1035" s="17" t="str">
        <f>IF($H$1="","Введите курс",Таблица648[[#This Row],[Оптовая цена KRW за 1шт]]/$H$1)</f>
        <v>Введите курс</v>
      </c>
      <c r="J1035" s="48"/>
      <c r="K1035" s="18">
        <f>Таблица648[[#This Row],[Заказ коробок ]]*Таблица648[[#This Row],[Кол-во шт в коробке]]</f>
        <v>0</v>
      </c>
      <c r="L1035" s="54">
        <f>Таблица648[[#This Row],[Общее кол-во шт]]*Таблица648[[#This Row],[Оптовая цена KRW за 1шт]]</f>
        <v>0</v>
      </c>
      <c r="M1035" s="19" t="str">
        <f>IFERROR(Таблица648[[#This Row],[Общее кол-во шт]]*Таблица648[[#This Row],[Оптовая цена USD за 1шт]],"")</f>
        <v/>
      </c>
      <c r="N1035" s="49"/>
    </row>
    <row r="1036" spans="1:14" ht="22.5" customHeight="1">
      <c r="A1036" s="44" t="s">
        <v>23017</v>
      </c>
      <c r="B1036" s="14">
        <v>8806182579110</v>
      </c>
      <c r="C1036" s="50" t="s">
        <v>17565</v>
      </c>
      <c r="D1036" s="46" t="s">
        <v>17566</v>
      </c>
      <c r="E1036" s="16">
        <v>34000</v>
      </c>
      <c r="F1036" s="15">
        <v>0.54</v>
      </c>
      <c r="G1036" s="47">
        <v>6</v>
      </c>
      <c r="H1036" s="55">
        <f>Таблица648[[#This Row],[Коэфициент стоимости]]*Таблица648[[#This Row],[Розничная цена KRW]]</f>
        <v>18360</v>
      </c>
      <c r="I1036" s="17" t="str">
        <f>IF($H$1="","Введите курс",Таблица648[[#This Row],[Оптовая цена KRW за 1шт]]/$H$1)</f>
        <v>Введите курс</v>
      </c>
      <c r="J1036" s="48"/>
      <c r="K1036" s="18">
        <f>Таблица648[[#This Row],[Заказ коробок ]]*Таблица648[[#This Row],[Кол-во шт в коробке]]</f>
        <v>0</v>
      </c>
      <c r="L1036" s="54">
        <f>Таблица648[[#This Row],[Общее кол-во шт]]*Таблица648[[#This Row],[Оптовая цена KRW за 1шт]]</f>
        <v>0</v>
      </c>
      <c r="M1036" s="19" t="str">
        <f>IFERROR(Таблица648[[#This Row],[Общее кол-во шт]]*Таблица648[[#This Row],[Оптовая цена USD за 1шт]],"")</f>
        <v/>
      </c>
      <c r="N1036" s="49"/>
    </row>
    <row r="1037" spans="1:14" ht="22.5" customHeight="1">
      <c r="A1037" s="44" t="s">
        <v>23018</v>
      </c>
      <c r="B1037" s="14">
        <v>8806182577222</v>
      </c>
      <c r="C1037" s="50" t="s">
        <v>17567</v>
      </c>
      <c r="D1037" s="46" t="s">
        <v>17568</v>
      </c>
      <c r="E1037" s="16">
        <v>19800</v>
      </c>
      <c r="F1037" s="15">
        <v>0.54</v>
      </c>
      <c r="G1037" s="47">
        <v>4</v>
      </c>
      <c r="H1037" s="55">
        <f>Таблица648[[#This Row],[Коэфициент стоимости]]*Таблица648[[#This Row],[Розничная цена KRW]]</f>
        <v>10692</v>
      </c>
      <c r="I1037" s="17" t="str">
        <f>IF($H$1="","Введите курс",Таблица648[[#This Row],[Оптовая цена KRW за 1шт]]/$H$1)</f>
        <v>Введите курс</v>
      </c>
      <c r="J1037" s="48"/>
      <c r="K1037" s="18">
        <f>Таблица648[[#This Row],[Заказ коробок ]]*Таблица648[[#This Row],[Кол-во шт в коробке]]</f>
        <v>0</v>
      </c>
      <c r="L1037" s="54">
        <f>Таблица648[[#This Row],[Общее кол-во шт]]*Таблица648[[#This Row],[Оптовая цена KRW за 1шт]]</f>
        <v>0</v>
      </c>
      <c r="M1037" s="19" t="str">
        <f>IFERROR(Таблица648[[#This Row],[Общее кол-во шт]]*Таблица648[[#This Row],[Оптовая цена USD за 1шт]],"")</f>
        <v/>
      </c>
      <c r="N1037" s="49"/>
    </row>
    <row r="1038" spans="1:14" ht="22.5" customHeight="1">
      <c r="A1038" s="44" t="s">
        <v>23019</v>
      </c>
      <c r="B1038" s="14">
        <v>8806182577239</v>
      </c>
      <c r="C1038" s="50" t="s">
        <v>17569</v>
      </c>
      <c r="D1038" s="46" t="s">
        <v>17570</v>
      </c>
      <c r="E1038" s="16">
        <v>21900</v>
      </c>
      <c r="F1038" s="15">
        <v>0.54</v>
      </c>
      <c r="G1038" s="47">
        <v>4</v>
      </c>
      <c r="H1038" s="55">
        <f>Таблица648[[#This Row],[Коэфициент стоимости]]*Таблица648[[#This Row],[Розничная цена KRW]]</f>
        <v>11826</v>
      </c>
      <c r="I1038" s="17" t="str">
        <f>IF($H$1="","Введите курс",Таблица648[[#This Row],[Оптовая цена KRW за 1шт]]/$H$1)</f>
        <v>Введите курс</v>
      </c>
      <c r="J1038" s="48"/>
      <c r="K1038" s="18">
        <f>Таблица648[[#This Row],[Заказ коробок ]]*Таблица648[[#This Row],[Кол-во шт в коробке]]</f>
        <v>0</v>
      </c>
      <c r="L1038" s="54">
        <f>Таблица648[[#This Row],[Общее кол-во шт]]*Таблица648[[#This Row],[Оптовая цена KRW за 1шт]]</f>
        <v>0</v>
      </c>
      <c r="M1038" s="19" t="str">
        <f>IFERROR(Таблица648[[#This Row],[Общее кол-во шт]]*Таблица648[[#This Row],[Оптовая цена USD за 1шт]],"")</f>
        <v/>
      </c>
      <c r="N1038" s="49"/>
    </row>
    <row r="1039" spans="1:14" ht="22.5" customHeight="1">
      <c r="A1039" s="44" t="s">
        <v>23020</v>
      </c>
      <c r="B1039" s="14">
        <v>8806182577246</v>
      </c>
      <c r="C1039" s="50" t="s">
        <v>17571</v>
      </c>
      <c r="D1039" s="46" t="s">
        <v>17572</v>
      </c>
      <c r="E1039" s="16">
        <v>19800</v>
      </c>
      <c r="F1039" s="15">
        <v>0.54</v>
      </c>
      <c r="G1039" s="47">
        <v>4</v>
      </c>
      <c r="H1039" s="55">
        <f>Таблица648[[#This Row],[Коэфициент стоимости]]*Таблица648[[#This Row],[Розничная цена KRW]]</f>
        <v>10692</v>
      </c>
      <c r="I1039" s="17" t="str">
        <f>IF($H$1="","Введите курс",Таблица648[[#This Row],[Оптовая цена KRW за 1шт]]/$H$1)</f>
        <v>Введите курс</v>
      </c>
      <c r="J1039" s="48"/>
      <c r="K1039" s="18">
        <f>Таблица648[[#This Row],[Заказ коробок ]]*Таблица648[[#This Row],[Кол-во шт в коробке]]</f>
        <v>0</v>
      </c>
      <c r="L1039" s="54">
        <f>Таблица648[[#This Row],[Общее кол-во шт]]*Таблица648[[#This Row],[Оптовая цена KRW за 1шт]]</f>
        <v>0</v>
      </c>
      <c r="M1039" s="19" t="str">
        <f>IFERROR(Таблица648[[#This Row],[Общее кол-во шт]]*Таблица648[[#This Row],[Оптовая цена USD за 1шт]],"")</f>
        <v/>
      </c>
      <c r="N1039" s="49"/>
    </row>
    <row r="1040" spans="1:14" ht="22.5" customHeight="1">
      <c r="A1040" s="44" t="s">
        <v>23021</v>
      </c>
      <c r="B1040" s="14">
        <v>8806182577277</v>
      </c>
      <c r="C1040" s="50" t="s">
        <v>17573</v>
      </c>
      <c r="D1040" s="46" t="s">
        <v>17574</v>
      </c>
      <c r="E1040" s="16">
        <v>3800</v>
      </c>
      <c r="F1040" s="15">
        <v>0.54</v>
      </c>
      <c r="G1040" s="47">
        <v>20</v>
      </c>
      <c r="H1040" s="55">
        <f>Таблица648[[#This Row],[Коэфициент стоимости]]*Таблица648[[#This Row],[Розничная цена KRW]]</f>
        <v>2052</v>
      </c>
      <c r="I1040" s="17" t="str">
        <f>IF($H$1="","Введите курс",Таблица648[[#This Row],[Оптовая цена KRW за 1шт]]/$H$1)</f>
        <v>Введите курс</v>
      </c>
      <c r="J1040" s="48"/>
      <c r="K1040" s="18">
        <f>Таблица648[[#This Row],[Заказ коробок ]]*Таблица648[[#This Row],[Кол-во шт в коробке]]</f>
        <v>0</v>
      </c>
      <c r="L1040" s="54">
        <f>Таблица648[[#This Row],[Общее кол-во шт]]*Таблица648[[#This Row],[Оптовая цена KRW за 1шт]]</f>
        <v>0</v>
      </c>
      <c r="M1040" s="19" t="str">
        <f>IFERROR(Таблица648[[#This Row],[Общее кол-во шт]]*Таблица648[[#This Row],[Оптовая цена USD за 1шт]],"")</f>
        <v/>
      </c>
      <c r="N1040" s="49"/>
    </row>
    <row r="1041" spans="1:14" ht="22.5" customHeight="1">
      <c r="A1041" s="44" t="s">
        <v>23022</v>
      </c>
      <c r="B1041" s="14">
        <v>8806182577284</v>
      </c>
      <c r="C1041" s="50" t="s">
        <v>17575</v>
      </c>
      <c r="D1041" s="46" t="s">
        <v>17576</v>
      </c>
      <c r="E1041" s="16">
        <v>3800</v>
      </c>
      <c r="F1041" s="15">
        <v>0.54</v>
      </c>
      <c r="G1041" s="47">
        <v>20</v>
      </c>
      <c r="H1041" s="55">
        <f>Таблица648[[#This Row],[Коэфициент стоимости]]*Таблица648[[#This Row],[Розничная цена KRW]]</f>
        <v>2052</v>
      </c>
      <c r="I1041" s="17" t="str">
        <f>IF($H$1="","Введите курс",Таблица648[[#This Row],[Оптовая цена KRW за 1шт]]/$H$1)</f>
        <v>Введите курс</v>
      </c>
      <c r="J1041" s="48"/>
      <c r="K1041" s="18">
        <f>Таблица648[[#This Row],[Заказ коробок ]]*Таблица648[[#This Row],[Кол-во шт в коробке]]</f>
        <v>0</v>
      </c>
      <c r="L1041" s="54">
        <f>Таблица648[[#This Row],[Общее кол-во шт]]*Таблица648[[#This Row],[Оптовая цена KRW за 1шт]]</f>
        <v>0</v>
      </c>
      <c r="M1041" s="19" t="str">
        <f>IFERROR(Таблица648[[#This Row],[Общее кол-во шт]]*Таблица648[[#This Row],[Оптовая цена USD за 1шт]],"")</f>
        <v/>
      </c>
      <c r="N1041" s="49"/>
    </row>
    <row r="1042" spans="1:14" ht="22.5" customHeight="1">
      <c r="A1042" s="44" t="s">
        <v>23023</v>
      </c>
      <c r="B1042" s="14">
        <v>8806182577307</v>
      </c>
      <c r="C1042" s="50" t="s">
        <v>23024</v>
      </c>
      <c r="D1042" s="46" t="s">
        <v>23025</v>
      </c>
      <c r="E1042" s="16">
        <v>2500</v>
      </c>
      <c r="F1042" s="15">
        <v>0.54</v>
      </c>
      <c r="G1042" s="47">
        <v>20</v>
      </c>
      <c r="H1042" s="55">
        <f>Таблица648[[#This Row],[Коэфициент стоимости]]*Таблица648[[#This Row],[Розничная цена KRW]]</f>
        <v>1350</v>
      </c>
      <c r="I1042" s="17" t="str">
        <f>IF($H$1="","Введите курс",Таблица648[[#This Row],[Оптовая цена KRW за 1шт]]/$H$1)</f>
        <v>Введите курс</v>
      </c>
      <c r="J1042" s="48"/>
      <c r="K1042" s="18">
        <f>Таблица648[[#This Row],[Заказ коробок ]]*Таблица648[[#This Row],[Кол-во шт в коробке]]</f>
        <v>0</v>
      </c>
      <c r="L1042" s="54">
        <f>Таблица648[[#This Row],[Общее кол-во шт]]*Таблица648[[#This Row],[Оптовая цена KRW за 1шт]]</f>
        <v>0</v>
      </c>
      <c r="M1042" s="19" t="str">
        <f>IFERROR(Таблица648[[#This Row],[Общее кол-во шт]]*Таблица648[[#This Row],[Оптовая цена USD за 1шт]],"")</f>
        <v/>
      </c>
      <c r="N1042" s="49"/>
    </row>
    <row r="1043" spans="1:14" ht="22.5" customHeight="1">
      <c r="A1043" s="44" t="s">
        <v>23026</v>
      </c>
      <c r="B1043" s="14">
        <v>8806182577321</v>
      </c>
      <c r="C1043" s="50" t="s">
        <v>23027</v>
      </c>
      <c r="D1043" s="46" t="s">
        <v>23028</v>
      </c>
      <c r="E1043" s="16">
        <v>2500</v>
      </c>
      <c r="F1043" s="15">
        <v>0.54</v>
      </c>
      <c r="G1043" s="47">
        <v>20</v>
      </c>
      <c r="H1043" s="55">
        <f>Таблица648[[#This Row],[Коэфициент стоимости]]*Таблица648[[#This Row],[Розничная цена KRW]]</f>
        <v>1350</v>
      </c>
      <c r="I1043" s="17" t="str">
        <f>IF($H$1="","Введите курс",Таблица648[[#This Row],[Оптовая цена KRW за 1шт]]/$H$1)</f>
        <v>Введите курс</v>
      </c>
      <c r="J1043" s="48"/>
      <c r="K1043" s="18">
        <f>Таблица648[[#This Row],[Заказ коробок ]]*Таблица648[[#This Row],[Кол-во шт в коробке]]</f>
        <v>0</v>
      </c>
      <c r="L1043" s="54">
        <f>Таблица648[[#This Row],[Общее кол-во шт]]*Таблица648[[#This Row],[Оптовая цена KRW за 1шт]]</f>
        <v>0</v>
      </c>
      <c r="M1043" s="19" t="str">
        <f>IFERROR(Таблица648[[#This Row],[Общее кол-во шт]]*Таблица648[[#This Row],[Оптовая цена USD за 1шт]],"")</f>
        <v/>
      </c>
      <c r="N1043" s="49"/>
    </row>
    <row r="1044" spans="1:14" ht="22.5" customHeight="1">
      <c r="A1044" s="44" t="s">
        <v>23029</v>
      </c>
      <c r="B1044" s="14">
        <v>8806182577291</v>
      </c>
      <c r="C1044" s="50" t="s">
        <v>23030</v>
      </c>
      <c r="D1044" s="46" t="s">
        <v>23031</v>
      </c>
      <c r="E1044" s="16">
        <v>2500</v>
      </c>
      <c r="F1044" s="15">
        <v>0.54</v>
      </c>
      <c r="G1044" s="47">
        <v>180</v>
      </c>
      <c r="H1044" s="55">
        <f>Таблица648[[#This Row],[Коэфициент стоимости]]*Таблица648[[#This Row],[Розничная цена KRW]]</f>
        <v>1350</v>
      </c>
      <c r="I1044" s="17" t="str">
        <f>IF($H$1="","Введите курс",Таблица648[[#This Row],[Оптовая цена KRW за 1шт]]/$H$1)</f>
        <v>Введите курс</v>
      </c>
      <c r="J1044" s="48"/>
      <c r="K1044" s="18">
        <f>Таблица648[[#This Row],[Заказ коробок ]]*Таблица648[[#This Row],[Кол-во шт в коробке]]</f>
        <v>0</v>
      </c>
      <c r="L1044" s="54">
        <f>Таблица648[[#This Row],[Общее кол-во шт]]*Таблица648[[#This Row],[Оптовая цена KRW за 1шт]]</f>
        <v>0</v>
      </c>
      <c r="M1044" s="19" t="str">
        <f>IFERROR(Таблица648[[#This Row],[Общее кол-во шт]]*Таблица648[[#This Row],[Оптовая цена USD за 1шт]],"")</f>
        <v/>
      </c>
      <c r="N1044" s="49"/>
    </row>
    <row r="1045" spans="1:14" ht="22.5" customHeight="1">
      <c r="A1045" s="44" t="s">
        <v>23032</v>
      </c>
      <c r="B1045" s="14">
        <v>8806182577338</v>
      </c>
      <c r="C1045" s="50" t="s">
        <v>23033</v>
      </c>
      <c r="D1045" s="46" t="s">
        <v>23034</v>
      </c>
      <c r="E1045" s="16">
        <v>2500</v>
      </c>
      <c r="F1045" s="15">
        <v>0.54</v>
      </c>
      <c r="G1045" s="47">
        <v>20</v>
      </c>
      <c r="H1045" s="55">
        <f>Таблица648[[#This Row],[Коэфициент стоимости]]*Таблица648[[#This Row],[Розничная цена KRW]]</f>
        <v>1350</v>
      </c>
      <c r="I1045" s="17" t="str">
        <f>IF($H$1="","Введите курс",Таблица648[[#This Row],[Оптовая цена KRW за 1шт]]/$H$1)</f>
        <v>Введите курс</v>
      </c>
      <c r="J1045" s="48"/>
      <c r="K1045" s="18">
        <f>Таблица648[[#This Row],[Заказ коробок ]]*Таблица648[[#This Row],[Кол-во шт в коробке]]</f>
        <v>0</v>
      </c>
      <c r="L1045" s="54">
        <f>Таблица648[[#This Row],[Общее кол-во шт]]*Таблица648[[#This Row],[Оптовая цена KRW за 1шт]]</f>
        <v>0</v>
      </c>
      <c r="M1045" s="19" t="str">
        <f>IFERROR(Таблица648[[#This Row],[Общее кол-во шт]]*Таблица648[[#This Row],[Оптовая цена USD за 1шт]],"")</f>
        <v/>
      </c>
      <c r="N1045" s="49"/>
    </row>
    <row r="1046" spans="1:14" ht="22.5" customHeight="1">
      <c r="A1046" s="44" t="s">
        <v>23035</v>
      </c>
      <c r="B1046" s="14">
        <v>8806182577314</v>
      </c>
      <c r="C1046" s="50" t="s">
        <v>17577</v>
      </c>
      <c r="D1046" s="46" t="s">
        <v>17578</v>
      </c>
      <c r="E1046" s="16">
        <v>2500</v>
      </c>
      <c r="F1046" s="15">
        <v>0.54</v>
      </c>
      <c r="G1046" s="47">
        <v>20</v>
      </c>
      <c r="H1046" s="55">
        <f>Таблица648[[#This Row],[Коэфициент стоимости]]*Таблица648[[#This Row],[Розничная цена KRW]]</f>
        <v>1350</v>
      </c>
      <c r="I1046" s="17" t="str">
        <f>IF($H$1="","Введите курс",Таблица648[[#This Row],[Оптовая цена KRW за 1шт]]/$H$1)</f>
        <v>Введите курс</v>
      </c>
      <c r="J1046" s="48"/>
      <c r="K1046" s="18">
        <f>Таблица648[[#This Row],[Заказ коробок ]]*Таблица648[[#This Row],[Кол-во шт в коробке]]</f>
        <v>0</v>
      </c>
      <c r="L1046" s="54">
        <f>Таблица648[[#This Row],[Общее кол-во шт]]*Таблица648[[#This Row],[Оптовая цена KRW за 1шт]]</f>
        <v>0</v>
      </c>
      <c r="M1046" s="19" t="str">
        <f>IFERROR(Таблица648[[#This Row],[Общее кол-во шт]]*Таблица648[[#This Row],[Оптовая цена USD за 1шт]],"")</f>
        <v/>
      </c>
      <c r="N1046" s="49"/>
    </row>
    <row r="1047" spans="1:14" ht="22.5" customHeight="1">
      <c r="A1047" s="44" t="s">
        <v>23036</v>
      </c>
      <c r="B1047" s="14">
        <v>8806182581120</v>
      </c>
      <c r="C1047" s="50" t="s">
        <v>17579</v>
      </c>
      <c r="D1047" s="46" t="s">
        <v>17580</v>
      </c>
      <c r="E1047" s="16">
        <v>12000</v>
      </c>
      <c r="F1047" s="15">
        <v>0.54</v>
      </c>
      <c r="G1047" s="47">
        <v>6</v>
      </c>
      <c r="H1047" s="55">
        <f>Таблица648[[#This Row],[Коэфициент стоимости]]*Таблица648[[#This Row],[Розничная цена KRW]]</f>
        <v>6480</v>
      </c>
      <c r="I1047" s="17" t="str">
        <f>IF($H$1="","Введите курс",Таблица648[[#This Row],[Оптовая цена KRW за 1шт]]/$H$1)</f>
        <v>Введите курс</v>
      </c>
      <c r="J1047" s="48"/>
      <c r="K1047" s="18">
        <f>Таблица648[[#This Row],[Заказ коробок ]]*Таблица648[[#This Row],[Кол-во шт в коробке]]</f>
        <v>0</v>
      </c>
      <c r="L1047" s="54">
        <f>Таблица648[[#This Row],[Общее кол-во шт]]*Таблица648[[#This Row],[Оптовая цена KRW за 1шт]]</f>
        <v>0</v>
      </c>
      <c r="M1047" s="19" t="str">
        <f>IFERROR(Таблица648[[#This Row],[Общее кол-во шт]]*Таблица648[[#This Row],[Оптовая цена USD за 1шт]],"")</f>
        <v/>
      </c>
      <c r="N1047" s="49"/>
    </row>
    <row r="1048" spans="1:14" ht="22.5" customHeight="1">
      <c r="A1048" s="44" t="s">
        <v>23037</v>
      </c>
      <c r="B1048" s="14">
        <v>8806182581137</v>
      </c>
      <c r="C1048" s="50" t="s">
        <v>17581</v>
      </c>
      <c r="D1048" s="46" t="s">
        <v>17582</v>
      </c>
      <c r="E1048" s="16">
        <v>16500</v>
      </c>
      <c r="F1048" s="15">
        <v>0.54</v>
      </c>
      <c r="G1048" s="47">
        <v>6</v>
      </c>
      <c r="H1048" s="55">
        <f>Таблица648[[#This Row],[Коэфициент стоимости]]*Таблица648[[#This Row],[Розничная цена KRW]]</f>
        <v>8910</v>
      </c>
      <c r="I1048" s="17" t="str">
        <f>IF($H$1="","Введите курс",Таблица648[[#This Row],[Оптовая цена KRW за 1шт]]/$H$1)</f>
        <v>Введите курс</v>
      </c>
      <c r="J1048" s="48"/>
      <c r="K1048" s="18">
        <f>Таблица648[[#This Row],[Заказ коробок ]]*Таблица648[[#This Row],[Кол-во шт в коробке]]</f>
        <v>0</v>
      </c>
      <c r="L1048" s="54">
        <f>Таблица648[[#This Row],[Общее кол-во шт]]*Таблица648[[#This Row],[Оптовая цена KRW за 1шт]]</f>
        <v>0</v>
      </c>
      <c r="M1048" s="19" t="str">
        <f>IFERROR(Таблица648[[#This Row],[Общее кол-во шт]]*Таблица648[[#This Row],[Оптовая цена USD за 1шт]],"")</f>
        <v/>
      </c>
      <c r="N1048" s="49"/>
    </row>
    <row r="1049" spans="1:14" ht="22.5" customHeight="1">
      <c r="A1049" s="44" t="s">
        <v>23038</v>
      </c>
      <c r="B1049" s="14">
        <v>8806182581144</v>
      </c>
      <c r="C1049" s="50" t="s">
        <v>17583</v>
      </c>
      <c r="D1049" s="46" t="s">
        <v>17584</v>
      </c>
      <c r="E1049" s="16">
        <v>13000</v>
      </c>
      <c r="F1049" s="15">
        <v>0.54</v>
      </c>
      <c r="G1049" s="47">
        <v>6</v>
      </c>
      <c r="H1049" s="55">
        <f>Таблица648[[#This Row],[Коэфициент стоимости]]*Таблица648[[#This Row],[Розничная цена KRW]]</f>
        <v>7020.0000000000009</v>
      </c>
      <c r="I1049" s="17" t="str">
        <f>IF($H$1="","Введите курс",Таблица648[[#This Row],[Оптовая цена KRW за 1шт]]/$H$1)</f>
        <v>Введите курс</v>
      </c>
      <c r="J1049" s="48"/>
      <c r="K1049" s="18">
        <f>Таблица648[[#This Row],[Заказ коробок ]]*Таблица648[[#This Row],[Кол-во шт в коробке]]</f>
        <v>0</v>
      </c>
      <c r="L1049" s="54">
        <f>Таблица648[[#This Row],[Общее кол-во шт]]*Таблица648[[#This Row],[Оптовая цена KRW за 1шт]]</f>
        <v>0</v>
      </c>
      <c r="M1049" s="19" t="str">
        <f>IFERROR(Таблица648[[#This Row],[Общее кол-во шт]]*Таблица648[[#This Row],[Оптовая цена USD за 1шт]],"")</f>
        <v/>
      </c>
      <c r="N1049" s="49"/>
    </row>
    <row r="1050" spans="1:14" ht="22.5" customHeight="1">
      <c r="A1050" s="44" t="s">
        <v>23039</v>
      </c>
      <c r="B1050" s="14">
        <v>8806182581151</v>
      </c>
      <c r="C1050" s="50" t="s">
        <v>17585</v>
      </c>
      <c r="D1050" s="46" t="s">
        <v>17586</v>
      </c>
      <c r="E1050" s="16">
        <v>12000</v>
      </c>
      <c r="F1050" s="15">
        <v>0.54</v>
      </c>
      <c r="G1050" s="47">
        <v>6</v>
      </c>
      <c r="H1050" s="55">
        <f>Таблица648[[#This Row],[Коэфициент стоимости]]*Таблица648[[#This Row],[Розничная цена KRW]]</f>
        <v>6480</v>
      </c>
      <c r="I1050" s="17" t="str">
        <f>IF($H$1="","Введите курс",Таблица648[[#This Row],[Оптовая цена KRW за 1шт]]/$H$1)</f>
        <v>Введите курс</v>
      </c>
      <c r="J1050" s="48"/>
      <c r="K1050" s="18">
        <f>Таблица648[[#This Row],[Заказ коробок ]]*Таблица648[[#This Row],[Кол-во шт в коробке]]</f>
        <v>0</v>
      </c>
      <c r="L1050" s="54">
        <f>Таблица648[[#This Row],[Общее кол-во шт]]*Таблица648[[#This Row],[Оптовая цена KRW за 1шт]]</f>
        <v>0</v>
      </c>
      <c r="M1050" s="19" t="str">
        <f>IFERROR(Таблица648[[#This Row],[Общее кол-во шт]]*Таблица648[[#This Row],[Оптовая цена USD за 1шт]],"")</f>
        <v/>
      </c>
      <c r="N1050" s="49"/>
    </row>
    <row r="1051" spans="1:14" ht="22.5" customHeight="1">
      <c r="A1051" s="44" t="s">
        <v>23040</v>
      </c>
      <c r="B1051" s="14">
        <v>8806182581168</v>
      </c>
      <c r="C1051" s="50" t="s">
        <v>17587</v>
      </c>
      <c r="D1051" s="46" t="s">
        <v>17588</v>
      </c>
      <c r="E1051" s="16">
        <v>20000</v>
      </c>
      <c r="F1051" s="15">
        <v>0.54</v>
      </c>
      <c r="G1051" s="47">
        <v>6</v>
      </c>
      <c r="H1051" s="55">
        <f>Таблица648[[#This Row],[Коэфициент стоимости]]*Таблица648[[#This Row],[Розничная цена KRW]]</f>
        <v>10800</v>
      </c>
      <c r="I1051" s="17" t="str">
        <f>IF($H$1="","Введите курс",Таблица648[[#This Row],[Оптовая цена KRW за 1шт]]/$H$1)</f>
        <v>Введите курс</v>
      </c>
      <c r="J1051" s="48"/>
      <c r="K1051" s="18">
        <f>Таблица648[[#This Row],[Заказ коробок ]]*Таблица648[[#This Row],[Кол-во шт в коробке]]</f>
        <v>0</v>
      </c>
      <c r="L1051" s="54">
        <f>Таблица648[[#This Row],[Общее кол-во шт]]*Таблица648[[#This Row],[Оптовая цена KRW за 1шт]]</f>
        <v>0</v>
      </c>
      <c r="M1051" s="19" t="str">
        <f>IFERROR(Таблица648[[#This Row],[Общее кол-во шт]]*Таблица648[[#This Row],[Оптовая цена USD за 1шт]],"")</f>
        <v/>
      </c>
      <c r="N1051" s="49"/>
    </row>
    <row r="1052" spans="1:14" ht="22.5" customHeight="1">
      <c r="A1052" s="44" t="s">
        <v>23041</v>
      </c>
      <c r="B1052" s="14">
        <v>8806182582103</v>
      </c>
      <c r="C1052" s="50" t="s">
        <v>17589</v>
      </c>
      <c r="D1052" s="46" t="s">
        <v>17590</v>
      </c>
      <c r="E1052" s="16">
        <v>13200</v>
      </c>
      <c r="F1052" s="15">
        <v>0.54</v>
      </c>
      <c r="G1052" s="47">
        <v>6</v>
      </c>
      <c r="H1052" s="55">
        <f>Таблица648[[#This Row],[Коэфициент стоимости]]*Таблица648[[#This Row],[Розничная цена KRW]]</f>
        <v>7128.0000000000009</v>
      </c>
      <c r="I1052" s="17" t="str">
        <f>IF($H$1="","Введите курс",Таблица648[[#This Row],[Оптовая цена KRW за 1шт]]/$H$1)</f>
        <v>Введите курс</v>
      </c>
      <c r="J1052" s="48"/>
      <c r="K1052" s="18">
        <f>Таблица648[[#This Row],[Заказ коробок ]]*Таблица648[[#This Row],[Кол-во шт в коробке]]</f>
        <v>0</v>
      </c>
      <c r="L1052" s="54">
        <f>Таблица648[[#This Row],[Общее кол-во шт]]*Таблица648[[#This Row],[Оптовая цена KRW за 1шт]]</f>
        <v>0</v>
      </c>
      <c r="M1052" s="19" t="str">
        <f>IFERROR(Таблица648[[#This Row],[Общее кол-во шт]]*Таблица648[[#This Row],[Оптовая цена USD за 1шт]],"")</f>
        <v/>
      </c>
      <c r="N1052" s="49"/>
    </row>
    <row r="1053" spans="1:14" ht="22.5" customHeight="1">
      <c r="A1053" s="44" t="s">
        <v>23042</v>
      </c>
      <c r="B1053" s="14">
        <v>8806182582110</v>
      </c>
      <c r="C1053" s="50" t="s">
        <v>17591</v>
      </c>
      <c r="D1053" s="46" t="s">
        <v>17592</v>
      </c>
      <c r="E1053" s="16">
        <v>13200</v>
      </c>
      <c r="F1053" s="15">
        <v>0.54</v>
      </c>
      <c r="G1053" s="47">
        <v>6</v>
      </c>
      <c r="H1053" s="55">
        <f>Таблица648[[#This Row],[Коэфициент стоимости]]*Таблица648[[#This Row],[Розничная цена KRW]]</f>
        <v>7128.0000000000009</v>
      </c>
      <c r="I1053" s="17" t="str">
        <f>IF($H$1="","Введите курс",Таблица648[[#This Row],[Оптовая цена KRW за 1шт]]/$H$1)</f>
        <v>Введите курс</v>
      </c>
      <c r="J1053" s="48"/>
      <c r="K1053" s="18">
        <f>Таблица648[[#This Row],[Заказ коробок ]]*Таблица648[[#This Row],[Кол-во шт в коробке]]</f>
        <v>0</v>
      </c>
      <c r="L1053" s="54">
        <f>Таблица648[[#This Row],[Общее кол-во шт]]*Таблица648[[#This Row],[Оптовая цена KRW за 1шт]]</f>
        <v>0</v>
      </c>
      <c r="M1053" s="19" t="str">
        <f>IFERROR(Таблица648[[#This Row],[Общее кол-во шт]]*Таблица648[[#This Row],[Оптовая цена USD за 1шт]],"")</f>
        <v/>
      </c>
      <c r="N1053" s="49"/>
    </row>
    <row r="1054" spans="1:14" ht="22.5" customHeight="1">
      <c r="A1054" s="44" t="s">
        <v>23043</v>
      </c>
      <c r="B1054" s="14">
        <v>8806182581960</v>
      </c>
      <c r="C1054" s="50" t="s">
        <v>23044</v>
      </c>
      <c r="D1054" s="46" t="s">
        <v>23045</v>
      </c>
      <c r="E1054" s="16">
        <v>25000</v>
      </c>
      <c r="F1054" s="15">
        <v>0.54</v>
      </c>
      <c r="G1054" s="47">
        <v>4</v>
      </c>
      <c r="H1054" s="55">
        <f>Таблица648[[#This Row],[Коэфициент стоимости]]*Таблица648[[#This Row],[Розничная цена KRW]]</f>
        <v>13500</v>
      </c>
      <c r="I1054" s="17" t="str">
        <f>IF($H$1="","Введите курс",Таблица648[[#This Row],[Оптовая цена KRW за 1шт]]/$H$1)</f>
        <v>Введите курс</v>
      </c>
      <c r="J1054" s="48"/>
      <c r="K1054" s="18">
        <f>Таблица648[[#This Row],[Заказ коробок ]]*Таблица648[[#This Row],[Кол-во шт в коробке]]</f>
        <v>0</v>
      </c>
      <c r="L1054" s="54">
        <f>Таблица648[[#This Row],[Общее кол-во шт]]*Таблица648[[#This Row],[Оптовая цена KRW за 1шт]]</f>
        <v>0</v>
      </c>
      <c r="M1054" s="19" t="str">
        <f>IFERROR(Таблица648[[#This Row],[Общее кол-во шт]]*Таблица648[[#This Row],[Оптовая цена USD за 1шт]],"")</f>
        <v/>
      </c>
      <c r="N1054" s="49"/>
    </row>
    <row r="1055" spans="1:14" ht="22.5" customHeight="1">
      <c r="A1055" s="44" t="s">
        <v>23046</v>
      </c>
      <c r="B1055" s="14">
        <v>8806182581977</v>
      </c>
      <c r="C1055" s="50" t="s">
        <v>17593</v>
      </c>
      <c r="D1055" s="46" t="s">
        <v>17594</v>
      </c>
      <c r="E1055" s="16">
        <v>25000</v>
      </c>
      <c r="F1055" s="15">
        <v>0.54</v>
      </c>
      <c r="G1055" s="47">
        <v>4</v>
      </c>
      <c r="H1055" s="55">
        <f>Таблица648[[#This Row],[Коэфициент стоимости]]*Таблица648[[#This Row],[Розничная цена KRW]]</f>
        <v>13500</v>
      </c>
      <c r="I1055" s="17" t="str">
        <f>IF($H$1="","Введите курс",Таблица648[[#This Row],[Оптовая цена KRW за 1шт]]/$H$1)</f>
        <v>Введите курс</v>
      </c>
      <c r="J1055" s="48"/>
      <c r="K1055" s="18">
        <f>Таблица648[[#This Row],[Заказ коробок ]]*Таблица648[[#This Row],[Кол-во шт в коробке]]</f>
        <v>0</v>
      </c>
      <c r="L1055" s="54">
        <f>Таблица648[[#This Row],[Общее кол-во шт]]*Таблица648[[#This Row],[Оптовая цена KRW за 1шт]]</f>
        <v>0</v>
      </c>
      <c r="M1055" s="19" t="str">
        <f>IFERROR(Таблица648[[#This Row],[Общее кол-во шт]]*Таблица648[[#This Row],[Оптовая цена USD за 1шт]],"")</f>
        <v/>
      </c>
      <c r="N1055" s="49"/>
    </row>
    <row r="1056" spans="1:14" ht="22.5" customHeight="1">
      <c r="A1056" s="44" t="s">
        <v>23047</v>
      </c>
      <c r="B1056" s="14">
        <v>8806182581984</v>
      </c>
      <c r="C1056" s="50" t="s">
        <v>17595</v>
      </c>
      <c r="D1056" s="46" t="s">
        <v>17596</v>
      </c>
      <c r="E1056" s="16">
        <v>15000</v>
      </c>
      <c r="F1056" s="15">
        <v>0.54</v>
      </c>
      <c r="G1056" s="47">
        <v>4</v>
      </c>
      <c r="H1056" s="55">
        <f>Таблица648[[#This Row],[Коэфициент стоимости]]*Таблица648[[#This Row],[Розничная цена KRW]]</f>
        <v>8100.0000000000009</v>
      </c>
      <c r="I1056" s="17" t="str">
        <f>IF($H$1="","Введите курс",Таблица648[[#This Row],[Оптовая цена KRW за 1шт]]/$H$1)</f>
        <v>Введите курс</v>
      </c>
      <c r="J1056" s="48"/>
      <c r="K1056" s="18">
        <f>Таблица648[[#This Row],[Заказ коробок ]]*Таблица648[[#This Row],[Кол-во шт в коробке]]</f>
        <v>0</v>
      </c>
      <c r="L1056" s="54">
        <f>Таблица648[[#This Row],[Общее кол-во шт]]*Таблица648[[#This Row],[Оптовая цена KRW за 1шт]]</f>
        <v>0</v>
      </c>
      <c r="M1056" s="19" t="str">
        <f>IFERROR(Таблица648[[#This Row],[Общее кол-во шт]]*Таблица648[[#This Row],[Оптовая цена USD за 1шт]],"")</f>
        <v/>
      </c>
      <c r="N1056" s="49"/>
    </row>
    <row r="1057" spans="1:14" ht="22.5" customHeight="1">
      <c r="A1057" s="44" t="s">
        <v>23048</v>
      </c>
      <c r="B1057" s="14">
        <v>8806182581991</v>
      </c>
      <c r="C1057" s="50" t="s">
        <v>17597</v>
      </c>
      <c r="D1057" s="46" t="s">
        <v>17598</v>
      </c>
      <c r="E1057" s="16">
        <v>15000</v>
      </c>
      <c r="F1057" s="15">
        <v>0.54</v>
      </c>
      <c r="G1057" s="47">
        <v>4</v>
      </c>
      <c r="H1057" s="55">
        <f>Таблица648[[#This Row],[Коэфициент стоимости]]*Таблица648[[#This Row],[Розничная цена KRW]]</f>
        <v>8100.0000000000009</v>
      </c>
      <c r="I1057" s="17" t="str">
        <f>IF($H$1="","Введите курс",Таблица648[[#This Row],[Оптовая цена KRW за 1шт]]/$H$1)</f>
        <v>Введите курс</v>
      </c>
      <c r="J1057" s="48"/>
      <c r="K1057" s="18">
        <f>Таблица648[[#This Row],[Заказ коробок ]]*Таблица648[[#This Row],[Кол-во шт в коробке]]</f>
        <v>0</v>
      </c>
      <c r="L1057" s="54">
        <f>Таблица648[[#This Row],[Общее кол-во шт]]*Таблица648[[#This Row],[Оптовая цена KRW за 1шт]]</f>
        <v>0</v>
      </c>
      <c r="M1057" s="19" t="str">
        <f>IFERROR(Таблица648[[#This Row],[Общее кол-во шт]]*Таблица648[[#This Row],[Оптовая цена USD за 1шт]],"")</f>
        <v/>
      </c>
      <c r="N1057" s="49"/>
    </row>
    <row r="1058" spans="1:14" ht="22.5" customHeight="1">
      <c r="A1058" s="44" t="s">
        <v>23049</v>
      </c>
      <c r="B1058" s="14">
        <v>8806182582004</v>
      </c>
      <c r="C1058" s="50" t="s">
        <v>17599</v>
      </c>
      <c r="D1058" s="46" t="s">
        <v>17600</v>
      </c>
      <c r="E1058" s="16">
        <v>24000</v>
      </c>
      <c r="F1058" s="15">
        <v>0.54</v>
      </c>
      <c r="G1058" s="47">
        <v>4</v>
      </c>
      <c r="H1058" s="55">
        <f>Таблица648[[#This Row],[Коэфициент стоимости]]*Таблица648[[#This Row],[Розничная цена KRW]]</f>
        <v>12960</v>
      </c>
      <c r="I1058" s="17" t="str">
        <f>IF($H$1="","Введите курс",Таблица648[[#This Row],[Оптовая цена KRW за 1шт]]/$H$1)</f>
        <v>Введите курс</v>
      </c>
      <c r="J1058" s="48"/>
      <c r="K1058" s="18">
        <f>Таблица648[[#This Row],[Заказ коробок ]]*Таблица648[[#This Row],[Кол-во шт в коробке]]</f>
        <v>0</v>
      </c>
      <c r="L1058" s="54">
        <f>Таблица648[[#This Row],[Общее кол-во шт]]*Таблица648[[#This Row],[Оптовая цена KRW за 1шт]]</f>
        <v>0</v>
      </c>
      <c r="M1058" s="19" t="str">
        <f>IFERROR(Таблица648[[#This Row],[Общее кол-во шт]]*Таблица648[[#This Row],[Оптовая цена USD за 1шт]],"")</f>
        <v/>
      </c>
      <c r="N1058" s="49"/>
    </row>
    <row r="1059" spans="1:14" ht="22.5" customHeight="1">
      <c r="A1059" s="44" t="s">
        <v>23050</v>
      </c>
      <c r="B1059" s="14">
        <v>8806182582608</v>
      </c>
      <c r="C1059" s="50" t="s">
        <v>23051</v>
      </c>
      <c r="D1059" s="46" t="s">
        <v>23052</v>
      </c>
      <c r="E1059" s="16">
        <v>34000</v>
      </c>
      <c r="F1059" s="15">
        <v>0.54</v>
      </c>
      <c r="G1059" s="47">
        <v>6</v>
      </c>
      <c r="H1059" s="55">
        <f>Таблица648[[#This Row],[Коэфициент стоимости]]*Таблица648[[#This Row],[Розничная цена KRW]]</f>
        <v>18360</v>
      </c>
      <c r="I1059" s="17" t="str">
        <f>IF($H$1="","Введите курс",Таблица648[[#This Row],[Оптовая цена KRW за 1шт]]/$H$1)</f>
        <v>Введите курс</v>
      </c>
      <c r="J1059" s="48"/>
      <c r="K1059" s="18">
        <f>Таблица648[[#This Row],[Заказ коробок ]]*Таблица648[[#This Row],[Кол-во шт в коробке]]</f>
        <v>0</v>
      </c>
      <c r="L1059" s="54">
        <f>Таблица648[[#This Row],[Общее кол-во шт]]*Таблица648[[#This Row],[Оптовая цена KRW за 1шт]]</f>
        <v>0</v>
      </c>
      <c r="M1059" s="19" t="str">
        <f>IFERROR(Таблица648[[#This Row],[Общее кол-во шт]]*Таблица648[[#This Row],[Оптовая цена USD за 1шт]],"")</f>
        <v/>
      </c>
      <c r="N1059" s="49"/>
    </row>
    <row r="1060" spans="1:14" ht="22.5" customHeight="1">
      <c r="A1060" s="44" t="s">
        <v>23053</v>
      </c>
      <c r="B1060" s="14">
        <v>8806182582950</v>
      </c>
      <c r="C1060" s="50" t="s">
        <v>23054</v>
      </c>
      <c r="D1060" s="46" t="s">
        <v>23055</v>
      </c>
      <c r="E1060" s="16">
        <v>28000</v>
      </c>
      <c r="F1060" s="15">
        <v>0.54</v>
      </c>
      <c r="G1060" s="47">
        <v>6</v>
      </c>
      <c r="H1060" s="55">
        <f>Таблица648[[#This Row],[Коэфициент стоимости]]*Таблица648[[#This Row],[Розничная цена KRW]]</f>
        <v>15120.000000000002</v>
      </c>
      <c r="I1060" s="17" t="str">
        <f>IF($H$1="","Введите курс",Таблица648[[#This Row],[Оптовая цена KRW за 1шт]]/$H$1)</f>
        <v>Введите курс</v>
      </c>
      <c r="J1060" s="48"/>
      <c r="K1060" s="18">
        <f>Таблица648[[#This Row],[Заказ коробок ]]*Таблица648[[#This Row],[Кол-во шт в коробке]]</f>
        <v>0</v>
      </c>
      <c r="L1060" s="54">
        <f>Таблица648[[#This Row],[Общее кол-во шт]]*Таблица648[[#This Row],[Оптовая цена KRW за 1шт]]</f>
        <v>0</v>
      </c>
      <c r="M1060" s="19" t="str">
        <f>IFERROR(Таблица648[[#This Row],[Общее кол-во шт]]*Таблица648[[#This Row],[Оптовая цена USD за 1шт]],"")</f>
        <v/>
      </c>
      <c r="N1060" s="49"/>
    </row>
    <row r="1061" spans="1:14" ht="22.5" customHeight="1">
      <c r="A1061" s="44" t="s">
        <v>23056</v>
      </c>
      <c r="B1061" s="14">
        <v>8806182582967</v>
      </c>
      <c r="C1061" s="50" t="s">
        <v>17601</v>
      </c>
      <c r="D1061" s="46" t="s">
        <v>17602</v>
      </c>
      <c r="E1061" s="16">
        <v>30000</v>
      </c>
      <c r="F1061" s="15">
        <v>0.54</v>
      </c>
      <c r="G1061" s="47">
        <v>6</v>
      </c>
      <c r="H1061" s="55">
        <f>Таблица648[[#This Row],[Коэфициент стоимости]]*Таблица648[[#This Row],[Розничная цена KRW]]</f>
        <v>16200.000000000002</v>
      </c>
      <c r="I1061" s="17" t="str">
        <f>IF($H$1="","Введите курс",Таблица648[[#This Row],[Оптовая цена KRW за 1шт]]/$H$1)</f>
        <v>Введите курс</v>
      </c>
      <c r="J1061" s="48"/>
      <c r="K1061" s="18">
        <f>Таблица648[[#This Row],[Заказ коробок ]]*Таблица648[[#This Row],[Кол-во шт в коробке]]</f>
        <v>0</v>
      </c>
      <c r="L1061" s="54">
        <f>Таблица648[[#This Row],[Общее кол-во шт]]*Таблица648[[#This Row],[Оптовая цена KRW за 1шт]]</f>
        <v>0</v>
      </c>
      <c r="M1061" s="19" t="str">
        <f>IFERROR(Таблица648[[#This Row],[Общее кол-во шт]]*Таблица648[[#This Row],[Оптовая цена USD за 1шт]],"")</f>
        <v/>
      </c>
      <c r="N1061" s="49"/>
    </row>
    <row r="1062" spans="1:14" ht="22.5" customHeight="1">
      <c r="A1062" s="44" t="s">
        <v>23057</v>
      </c>
      <c r="B1062" s="14">
        <v>8806182583858</v>
      </c>
      <c r="C1062" s="50" t="s">
        <v>17603</v>
      </c>
      <c r="D1062" s="46" t="s">
        <v>17604</v>
      </c>
      <c r="E1062" s="16">
        <v>24000</v>
      </c>
      <c r="F1062" s="15">
        <v>0.54</v>
      </c>
      <c r="G1062" s="47">
        <v>6</v>
      </c>
      <c r="H1062" s="55">
        <f>Таблица648[[#This Row],[Коэфициент стоимости]]*Таблица648[[#This Row],[Розничная цена KRW]]</f>
        <v>12960</v>
      </c>
      <c r="I1062" s="17" t="str">
        <f>IF($H$1="","Введите курс",Таблица648[[#This Row],[Оптовая цена KRW за 1шт]]/$H$1)</f>
        <v>Введите курс</v>
      </c>
      <c r="J1062" s="48"/>
      <c r="K1062" s="18">
        <f>Таблица648[[#This Row],[Заказ коробок ]]*Таблица648[[#This Row],[Кол-во шт в коробке]]</f>
        <v>0</v>
      </c>
      <c r="L1062" s="54">
        <f>Таблица648[[#This Row],[Общее кол-во шт]]*Таблица648[[#This Row],[Оптовая цена KRW за 1шт]]</f>
        <v>0</v>
      </c>
      <c r="M1062" s="19" t="str">
        <f>IFERROR(Таблица648[[#This Row],[Общее кол-во шт]]*Таблица648[[#This Row],[Оптовая цена USD за 1шт]],"")</f>
        <v/>
      </c>
      <c r="N1062" s="49"/>
    </row>
    <row r="1063" spans="1:14" ht="22.5" customHeight="1">
      <c r="A1063" s="44" t="s">
        <v>23058</v>
      </c>
      <c r="B1063" s="14">
        <v>8806182583865</v>
      </c>
      <c r="C1063" s="50" t="s">
        <v>17605</v>
      </c>
      <c r="D1063" s="46" t="s">
        <v>17606</v>
      </c>
      <c r="E1063" s="16">
        <v>27000</v>
      </c>
      <c r="F1063" s="15">
        <v>0.54</v>
      </c>
      <c r="G1063" s="47">
        <v>6</v>
      </c>
      <c r="H1063" s="55">
        <f>Таблица648[[#This Row],[Коэфициент стоимости]]*Таблица648[[#This Row],[Розничная цена KRW]]</f>
        <v>14580.000000000002</v>
      </c>
      <c r="I1063" s="17" t="str">
        <f>IF($H$1="","Введите курс",Таблица648[[#This Row],[Оптовая цена KRW за 1шт]]/$H$1)</f>
        <v>Введите курс</v>
      </c>
      <c r="J1063" s="48"/>
      <c r="K1063" s="18">
        <f>Таблица648[[#This Row],[Заказ коробок ]]*Таблица648[[#This Row],[Кол-во шт в коробке]]</f>
        <v>0</v>
      </c>
      <c r="L1063" s="54">
        <f>Таблица648[[#This Row],[Общее кол-во шт]]*Таблица648[[#This Row],[Оптовая цена KRW за 1шт]]</f>
        <v>0</v>
      </c>
      <c r="M1063" s="19" t="str">
        <f>IFERROR(Таблица648[[#This Row],[Общее кол-во шт]]*Таблица648[[#This Row],[Оптовая цена USD за 1шт]],"")</f>
        <v/>
      </c>
      <c r="N1063" s="49"/>
    </row>
    <row r="1064" spans="1:14" ht="22.5" customHeight="1">
      <c r="A1064" s="44" t="s">
        <v>23059</v>
      </c>
      <c r="B1064" s="14">
        <v>8806182583872</v>
      </c>
      <c r="C1064" s="50" t="s">
        <v>17607</v>
      </c>
      <c r="D1064" s="46" t="s">
        <v>17608</v>
      </c>
      <c r="E1064" s="16">
        <v>20900</v>
      </c>
      <c r="F1064" s="15">
        <v>0.54</v>
      </c>
      <c r="G1064" s="47">
        <v>4</v>
      </c>
      <c r="H1064" s="55">
        <f>Таблица648[[#This Row],[Коэфициент стоимости]]*Таблица648[[#This Row],[Розничная цена KRW]]</f>
        <v>11286</v>
      </c>
      <c r="I1064" s="17" t="str">
        <f>IF($H$1="","Введите курс",Таблица648[[#This Row],[Оптовая цена KRW за 1шт]]/$H$1)</f>
        <v>Введите курс</v>
      </c>
      <c r="J1064" s="48"/>
      <c r="K1064" s="18">
        <f>Таблица648[[#This Row],[Заказ коробок ]]*Таблица648[[#This Row],[Кол-во шт в коробке]]</f>
        <v>0</v>
      </c>
      <c r="L1064" s="54">
        <f>Таблица648[[#This Row],[Общее кол-во шт]]*Таблица648[[#This Row],[Оптовая цена KRW за 1шт]]</f>
        <v>0</v>
      </c>
      <c r="M1064" s="19" t="str">
        <f>IFERROR(Таблица648[[#This Row],[Общее кол-во шт]]*Таблица648[[#This Row],[Оптовая цена USD за 1шт]],"")</f>
        <v/>
      </c>
      <c r="N1064" s="49"/>
    </row>
    <row r="1065" spans="1:14" ht="22.5" customHeight="1">
      <c r="A1065" s="44" t="s">
        <v>23060</v>
      </c>
      <c r="B1065" s="14">
        <v>8806182583889</v>
      </c>
      <c r="C1065" s="50" t="s">
        <v>17609</v>
      </c>
      <c r="D1065" s="46" t="s">
        <v>17610</v>
      </c>
      <c r="E1065" s="16">
        <v>14000</v>
      </c>
      <c r="F1065" s="15">
        <v>0.54</v>
      </c>
      <c r="G1065" s="47">
        <v>4</v>
      </c>
      <c r="H1065" s="55">
        <f>Таблица648[[#This Row],[Коэфициент стоимости]]*Таблица648[[#This Row],[Розничная цена KRW]]</f>
        <v>7560.0000000000009</v>
      </c>
      <c r="I1065" s="17" t="str">
        <f>IF($H$1="","Введите курс",Таблица648[[#This Row],[Оптовая цена KRW за 1шт]]/$H$1)</f>
        <v>Введите курс</v>
      </c>
      <c r="J1065" s="48"/>
      <c r="K1065" s="18">
        <f>Таблица648[[#This Row],[Заказ коробок ]]*Таблица648[[#This Row],[Кол-во шт в коробке]]</f>
        <v>0</v>
      </c>
      <c r="L1065" s="54">
        <f>Таблица648[[#This Row],[Общее кол-во шт]]*Таблица648[[#This Row],[Оптовая цена KRW за 1шт]]</f>
        <v>0</v>
      </c>
      <c r="M1065" s="19" t="str">
        <f>IFERROR(Таблица648[[#This Row],[Общее кол-во шт]]*Таблица648[[#This Row],[Оптовая цена USD за 1шт]],"")</f>
        <v/>
      </c>
      <c r="N1065" s="49"/>
    </row>
    <row r="1066" spans="1:14" ht="22.5" customHeight="1">
      <c r="A1066" s="44" t="s">
        <v>23061</v>
      </c>
      <c r="B1066" s="14">
        <v>8806182584084</v>
      </c>
      <c r="C1066" s="50" t="s">
        <v>23062</v>
      </c>
      <c r="D1066" s="46" t="s">
        <v>23063</v>
      </c>
      <c r="E1066" s="16">
        <v>34000</v>
      </c>
      <c r="F1066" s="15">
        <v>0.54</v>
      </c>
      <c r="G1066" s="47">
        <v>6</v>
      </c>
      <c r="H1066" s="55">
        <f>Таблица648[[#This Row],[Коэфициент стоимости]]*Таблица648[[#This Row],[Розничная цена KRW]]</f>
        <v>18360</v>
      </c>
      <c r="I1066" s="17" t="str">
        <f>IF($H$1="","Введите курс",Таблица648[[#This Row],[Оптовая цена KRW за 1шт]]/$H$1)</f>
        <v>Введите курс</v>
      </c>
      <c r="J1066" s="48"/>
      <c r="K1066" s="18">
        <f>Таблица648[[#This Row],[Заказ коробок ]]*Таблица648[[#This Row],[Кол-во шт в коробке]]</f>
        <v>0</v>
      </c>
      <c r="L1066" s="54">
        <f>Таблица648[[#This Row],[Общее кол-во шт]]*Таблица648[[#This Row],[Оптовая цена KRW за 1шт]]</f>
        <v>0</v>
      </c>
      <c r="M1066" s="19" t="str">
        <f>IFERROR(Таблица648[[#This Row],[Общее кол-во шт]]*Таблица648[[#This Row],[Оптовая цена USD за 1шт]],"")</f>
        <v/>
      </c>
      <c r="N1066" s="49"/>
    </row>
    <row r="1067" spans="1:14" ht="22.5" customHeight="1">
      <c r="A1067" s="44" t="s">
        <v>23064</v>
      </c>
      <c r="B1067" s="14">
        <v>8806182584077</v>
      </c>
      <c r="C1067" s="50" t="s">
        <v>23065</v>
      </c>
      <c r="D1067" s="46" t="s">
        <v>23066</v>
      </c>
      <c r="E1067" s="16">
        <v>34000</v>
      </c>
      <c r="F1067" s="15">
        <v>0.54</v>
      </c>
      <c r="G1067" s="47">
        <v>6</v>
      </c>
      <c r="H1067" s="55">
        <f>Таблица648[[#This Row],[Коэфициент стоимости]]*Таблица648[[#This Row],[Розничная цена KRW]]</f>
        <v>18360</v>
      </c>
      <c r="I1067" s="17" t="str">
        <f>IF($H$1="","Введите курс",Таблица648[[#This Row],[Оптовая цена KRW за 1шт]]/$H$1)</f>
        <v>Введите курс</v>
      </c>
      <c r="J1067" s="48"/>
      <c r="K1067" s="18">
        <f>Таблица648[[#This Row],[Заказ коробок ]]*Таблица648[[#This Row],[Кол-во шт в коробке]]</f>
        <v>0</v>
      </c>
      <c r="L1067" s="54">
        <f>Таблица648[[#This Row],[Общее кол-во шт]]*Таблица648[[#This Row],[Оптовая цена KRW за 1шт]]</f>
        <v>0</v>
      </c>
      <c r="M1067" s="19" t="str">
        <f>IFERROR(Таблица648[[#This Row],[Общее кол-во шт]]*Таблица648[[#This Row],[Оптовая цена USD за 1шт]],"")</f>
        <v/>
      </c>
      <c r="N1067" s="49"/>
    </row>
    <row r="1068" spans="1:14" ht="22.5" customHeight="1">
      <c r="A1068" s="44" t="s">
        <v>23067</v>
      </c>
      <c r="B1068" s="14">
        <v>8806182586200</v>
      </c>
      <c r="C1068" s="50" t="s">
        <v>17611</v>
      </c>
      <c r="D1068" s="46" t="s">
        <v>17612</v>
      </c>
      <c r="E1068" s="16">
        <v>19800</v>
      </c>
      <c r="F1068" s="15">
        <v>0.54</v>
      </c>
      <c r="G1068" s="47">
        <v>4</v>
      </c>
      <c r="H1068" s="55">
        <f>Таблица648[[#This Row],[Коэфициент стоимости]]*Таблица648[[#This Row],[Розничная цена KRW]]</f>
        <v>10692</v>
      </c>
      <c r="I1068" s="17" t="str">
        <f>IF($H$1="","Введите курс",Таблица648[[#This Row],[Оптовая цена KRW за 1шт]]/$H$1)</f>
        <v>Введите курс</v>
      </c>
      <c r="J1068" s="48"/>
      <c r="K1068" s="18">
        <f>Таблица648[[#This Row],[Заказ коробок ]]*Таблица648[[#This Row],[Кол-во шт в коробке]]</f>
        <v>0</v>
      </c>
      <c r="L1068" s="54">
        <f>Таблица648[[#This Row],[Общее кол-во шт]]*Таблица648[[#This Row],[Оптовая цена KRW за 1шт]]</f>
        <v>0</v>
      </c>
      <c r="M1068" s="19" t="str">
        <f>IFERROR(Таблица648[[#This Row],[Общее кол-во шт]]*Таблица648[[#This Row],[Оптовая цена USD за 1шт]],"")</f>
        <v/>
      </c>
      <c r="N1068" s="49"/>
    </row>
    <row r="1069" spans="1:14" ht="22.5" customHeight="1">
      <c r="A1069" s="44" t="s">
        <v>23068</v>
      </c>
      <c r="B1069" s="14">
        <v>8806182586217</v>
      </c>
      <c r="C1069" s="50" t="s">
        <v>17613</v>
      </c>
      <c r="D1069" s="46" t="s">
        <v>17614</v>
      </c>
      <c r="E1069" s="16">
        <v>27500</v>
      </c>
      <c r="F1069" s="15">
        <v>0.54</v>
      </c>
      <c r="G1069" s="47">
        <v>4</v>
      </c>
      <c r="H1069" s="55">
        <f>Таблица648[[#This Row],[Коэфициент стоимости]]*Таблица648[[#This Row],[Розничная цена KRW]]</f>
        <v>14850.000000000002</v>
      </c>
      <c r="I1069" s="17" t="str">
        <f>IF($H$1="","Введите курс",Таблица648[[#This Row],[Оптовая цена KRW за 1шт]]/$H$1)</f>
        <v>Введите курс</v>
      </c>
      <c r="J1069" s="48"/>
      <c r="K1069" s="18">
        <f>Таблица648[[#This Row],[Заказ коробок ]]*Таблица648[[#This Row],[Кол-во шт в коробке]]</f>
        <v>0</v>
      </c>
      <c r="L1069" s="54">
        <f>Таблица648[[#This Row],[Общее кол-во шт]]*Таблица648[[#This Row],[Оптовая цена KRW за 1шт]]</f>
        <v>0</v>
      </c>
      <c r="M1069" s="19" t="str">
        <f>IFERROR(Таблица648[[#This Row],[Общее кол-во шт]]*Таблица648[[#This Row],[Оптовая цена USD за 1шт]],"")</f>
        <v/>
      </c>
      <c r="N1069" s="49"/>
    </row>
    <row r="1070" spans="1:14" ht="22.5" customHeight="1">
      <c r="A1070" s="44" t="s">
        <v>23069</v>
      </c>
      <c r="B1070" s="14">
        <v>8806182586224</v>
      </c>
      <c r="C1070" s="50" t="s">
        <v>17615</v>
      </c>
      <c r="D1070" s="46" t="s">
        <v>17616</v>
      </c>
      <c r="E1070" s="16">
        <v>22000</v>
      </c>
      <c r="F1070" s="15">
        <v>0.54</v>
      </c>
      <c r="G1070" s="47">
        <v>6</v>
      </c>
      <c r="H1070" s="55">
        <f>Таблица648[[#This Row],[Коэфициент стоимости]]*Таблица648[[#This Row],[Розничная цена KRW]]</f>
        <v>11880</v>
      </c>
      <c r="I1070" s="17" t="str">
        <f>IF($H$1="","Введите курс",Таблица648[[#This Row],[Оптовая цена KRW за 1шт]]/$H$1)</f>
        <v>Введите курс</v>
      </c>
      <c r="J1070" s="48"/>
      <c r="K1070" s="18">
        <f>Таблица648[[#This Row],[Заказ коробок ]]*Таблица648[[#This Row],[Кол-во шт в коробке]]</f>
        <v>0</v>
      </c>
      <c r="L1070" s="54">
        <f>Таблица648[[#This Row],[Общее кол-во шт]]*Таблица648[[#This Row],[Оптовая цена KRW за 1шт]]</f>
        <v>0</v>
      </c>
      <c r="M1070" s="19" t="str">
        <f>IFERROR(Таблица648[[#This Row],[Общее кол-во шт]]*Таблица648[[#This Row],[Оптовая цена USD за 1шт]],"")</f>
        <v/>
      </c>
      <c r="N1070" s="49"/>
    </row>
    <row r="1071" spans="1:14" ht="22.5" customHeight="1">
      <c r="A1071" s="44" t="s">
        <v>23070</v>
      </c>
      <c r="B1071" s="14">
        <v>8806182587146</v>
      </c>
      <c r="C1071" s="50" t="s">
        <v>23071</v>
      </c>
      <c r="D1071" s="46" t="s">
        <v>23072</v>
      </c>
      <c r="E1071" s="16">
        <v>28000</v>
      </c>
      <c r="F1071" s="15">
        <v>0.54</v>
      </c>
      <c r="G1071" s="47">
        <v>6</v>
      </c>
      <c r="H1071" s="55">
        <f>Таблица648[[#This Row],[Коэфициент стоимости]]*Таблица648[[#This Row],[Розничная цена KRW]]</f>
        <v>15120.000000000002</v>
      </c>
      <c r="I1071" s="17" t="str">
        <f>IF($H$1="","Введите курс",Таблица648[[#This Row],[Оптовая цена KRW за 1шт]]/$H$1)</f>
        <v>Введите курс</v>
      </c>
      <c r="J1071" s="48"/>
      <c r="K1071" s="18">
        <f>Таблица648[[#This Row],[Заказ коробок ]]*Таблица648[[#This Row],[Кол-во шт в коробке]]</f>
        <v>0</v>
      </c>
      <c r="L1071" s="54">
        <f>Таблица648[[#This Row],[Общее кол-во шт]]*Таблица648[[#This Row],[Оптовая цена KRW за 1шт]]</f>
        <v>0</v>
      </c>
      <c r="M1071" s="19" t="str">
        <f>IFERROR(Таблица648[[#This Row],[Общее кол-во шт]]*Таблица648[[#This Row],[Оптовая цена USD за 1шт]],"")</f>
        <v/>
      </c>
      <c r="N1071" s="49"/>
    </row>
    <row r="1072" spans="1:14" ht="22.5" customHeight="1">
      <c r="A1072" s="44" t="s">
        <v>23073</v>
      </c>
      <c r="B1072" s="14">
        <v>8806182587702</v>
      </c>
      <c r="C1072" s="50" t="s">
        <v>17617</v>
      </c>
      <c r="D1072" s="46" t="s">
        <v>17618</v>
      </c>
      <c r="E1072" s="16">
        <v>19000</v>
      </c>
      <c r="F1072" s="15">
        <v>0.54</v>
      </c>
      <c r="G1072" s="47">
        <v>6</v>
      </c>
      <c r="H1072" s="55">
        <f>Таблица648[[#This Row],[Коэфициент стоимости]]*Таблица648[[#This Row],[Розничная цена KRW]]</f>
        <v>10260</v>
      </c>
      <c r="I1072" s="17" t="str">
        <f>IF($H$1="","Введите курс",Таблица648[[#This Row],[Оптовая цена KRW за 1шт]]/$H$1)</f>
        <v>Введите курс</v>
      </c>
      <c r="J1072" s="48"/>
      <c r="K1072" s="18">
        <f>Таблица648[[#This Row],[Заказ коробок ]]*Таблица648[[#This Row],[Кол-во шт в коробке]]</f>
        <v>0</v>
      </c>
      <c r="L1072" s="54">
        <f>Таблица648[[#This Row],[Общее кол-во шт]]*Таблица648[[#This Row],[Оптовая цена KRW за 1шт]]</f>
        <v>0</v>
      </c>
      <c r="M1072" s="19" t="str">
        <f>IFERROR(Таблица648[[#This Row],[Общее кол-во шт]]*Таблица648[[#This Row],[Оптовая цена USD за 1шт]],"")</f>
        <v/>
      </c>
      <c r="N1072" s="49"/>
    </row>
    <row r="1073" spans="1:14" ht="22.5" customHeight="1">
      <c r="A1073" s="44" t="s">
        <v>23074</v>
      </c>
      <c r="B1073" s="14">
        <v>8806182587719</v>
      </c>
      <c r="C1073" s="50" t="s">
        <v>17619</v>
      </c>
      <c r="D1073" s="46" t="s">
        <v>17620</v>
      </c>
      <c r="E1073" s="16">
        <v>22000</v>
      </c>
      <c r="F1073" s="15">
        <v>0.54</v>
      </c>
      <c r="G1073" s="47">
        <v>6</v>
      </c>
      <c r="H1073" s="55">
        <f>Таблица648[[#This Row],[Коэфициент стоимости]]*Таблица648[[#This Row],[Розничная цена KRW]]</f>
        <v>11880</v>
      </c>
      <c r="I1073" s="17" t="str">
        <f>IF($H$1="","Введите курс",Таблица648[[#This Row],[Оптовая цена KRW за 1шт]]/$H$1)</f>
        <v>Введите курс</v>
      </c>
      <c r="J1073" s="48"/>
      <c r="K1073" s="18">
        <f>Таблица648[[#This Row],[Заказ коробок ]]*Таблица648[[#This Row],[Кол-во шт в коробке]]</f>
        <v>0</v>
      </c>
      <c r="L1073" s="54">
        <f>Таблица648[[#This Row],[Общее кол-во шт]]*Таблица648[[#This Row],[Оптовая цена KRW за 1шт]]</f>
        <v>0</v>
      </c>
      <c r="M1073" s="19" t="str">
        <f>IFERROR(Таблица648[[#This Row],[Общее кол-во шт]]*Таблица648[[#This Row],[Оптовая цена USD за 1шт]],"")</f>
        <v/>
      </c>
      <c r="N1073" s="49"/>
    </row>
    <row r="1074" spans="1:14" ht="22.5" customHeight="1">
      <c r="A1074" s="44" t="s">
        <v>23075</v>
      </c>
      <c r="B1074" s="14">
        <v>8806182587726</v>
      </c>
      <c r="C1074" s="50" t="s">
        <v>17621</v>
      </c>
      <c r="D1074" s="46" t="s">
        <v>17622</v>
      </c>
      <c r="E1074" s="16">
        <v>19000</v>
      </c>
      <c r="F1074" s="15">
        <v>0.54</v>
      </c>
      <c r="G1074" s="47">
        <v>6</v>
      </c>
      <c r="H1074" s="55">
        <f>Таблица648[[#This Row],[Коэфициент стоимости]]*Таблица648[[#This Row],[Розничная цена KRW]]</f>
        <v>10260</v>
      </c>
      <c r="I1074" s="17" t="str">
        <f>IF($H$1="","Введите курс",Таблица648[[#This Row],[Оптовая цена KRW за 1шт]]/$H$1)</f>
        <v>Введите курс</v>
      </c>
      <c r="J1074" s="48"/>
      <c r="K1074" s="18">
        <f>Таблица648[[#This Row],[Заказ коробок ]]*Таблица648[[#This Row],[Кол-во шт в коробке]]</f>
        <v>0</v>
      </c>
      <c r="L1074" s="54">
        <f>Таблица648[[#This Row],[Общее кол-во шт]]*Таблица648[[#This Row],[Оптовая цена KRW за 1шт]]</f>
        <v>0</v>
      </c>
      <c r="M1074" s="19" t="str">
        <f>IFERROR(Таблица648[[#This Row],[Общее кол-во шт]]*Таблица648[[#This Row],[Оптовая цена USD за 1шт]],"")</f>
        <v/>
      </c>
      <c r="N1074" s="49"/>
    </row>
    <row r="1075" spans="1:14" ht="22.5" customHeight="1">
      <c r="A1075" s="44" t="s">
        <v>23076</v>
      </c>
      <c r="B1075" s="14">
        <v>8806182587733</v>
      </c>
      <c r="C1075" s="50" t="s">
        <v>17623</v>
      </c>
      <c r="D1075" s="46" t="s">
        <v>17624</v>
      </c>
      <c r="E1075" s="16">
        <v>22000</v>
      </c>
      <c r="F1075" s="15">
        <v>0.54</v>
      </c>
      <c r="G1075" s="47">
        <v>6</v>
      </c>
      <c r="H1075" s="55">
        <f>Таблица648[[#This Row],[Коэфициент стоимости]]*Таблица648[[#This Row],[Розничная цена KRW]]</f>
        <v>11880</v>
      </c>
      <c r="I1075" s="17" t="str">
        <f>IF($H$1="","Введите курс",Таблица648[[#This Row],[Оптовая цена KRW за 1шт]]/$H$1)</f>
        <v>Введите курс</v>
      </c>
      <c r="J1075" s="48"/>
      <c r="K1075" s="18">
        <f>Таблица648[[#This Row],[Заказ коробок ]]*Таблица648[[#This Row],[Кол-во шт в коробке]]</f>
        <v>0</v>
      </c>
      <c r="L1075" s="54">
        <f>Таблица648[[#This Row],[Общее кол-во шт]]*Таблица648[[#This Row],[Оптовая цена KRW за 1шт]]</f>
        <v>0</v>
      </c>
      <c r="M1075" s="19" t="str">
        <f>IFERROR(Таблица648[[#This Row],[Общее кол-во шт]]*Таблица648[[#This Row],[Оптовая цена USD за 1шт]],"")</f>
        <v/>
      </c>
      <c r="N1075" s="49"/>
    </row>
    <row r="1076" spans="1:14" ht="22.5" customHeight="1">
      <c r="A1076" s="44" t="s">
        <v>23077</v>
      </c>
      <c r="B1076" s="14">
        <v>8806182587481</v>
      </c>
      <c r="C1076" s="50" t="s">
        <v>17625</v>
      </c>
      <c r="D1076" s="46" t="s">
        <v>17626</v>
      </c>
      <c r="E1076" s="16">
        <v>3800</v>
      </c>
      <c r="F1076" s="15">
        <v>0.54</v>
      </c>
      <c r="G1076" s="47">
        <v>20</v>
      </c>
      <c r="H1076" s="55">
        <f>Таблица648[[#This Row],[Коэфициент стоимости]]*Таблица648[[#This Row],[Розничная цена KRW]]</f>
        <v>2052</v>
      </c>
      <c r="I1076" s="17" t="str">
        <f>IF($H$1="","Введите курс",Таблица648[[#This Row],[Оптовая цена KRW за 1шт]]/$H$1)</f>
        <v>Введите курс</v>
      </c>
      <c r="J1076" s="48"/>
      <c r="K1076" s="18">
        <f>Таблица648[[#This Row],[Заказ коробок ]]*Таблица648[[#This Row],[Кол-во шт в коробке]]</f>
        <v>0</v>
      </c>
      <c r="L1076" s="54">
        <f>Таблица648[[#This Row],[Общее кол-во шт]]*Таблица648[[#This Row],[Оптовая цена KRW за 1шт]]</f>
        <v>0</v>
      </c>
      <c r="M1076" s="19" t="str">
        <f>IFERROR(Таблица648[[#This Row],[Общее кол-во шт]]*Таблица648[[#This Row],[Оптовая цена USD за 1шт]],"")</f>
        <v/>
      </c>
      <c r="N1076" s="49"/>
    </row>
    <row r="1077" spans="1:14" ht="22.5" customHeight="1">
      <c r="A1077" s="44" t="s">
        <v>23078</v>
      </c>
      <c r="B1077" s="14">
        <v>8806182589393</v>
      </c>
      <c r="C1077" s="50" t="s">
        <v>17627</v>
      </c>
      <c r="D1077" s="46" t="s">
        <v>17628</v>
      </c>
      <c r="E1077" s="16">
        <v>35000</v>
      </c>
      <c r="F1077" s="15">
        <v>0.54</v>
      </c>
      <c r="G1077" s="47">
        <v>6</v>
      </c>
      <c r="H1077" s="55">
        <f>Таблица648[[#This Row],[Коэфициент стоимости]]*Таблица648[[#This Row],[Розничная цена KRW]]</f>
        <v>18900</v>
      </c>
      <c r="I1077" s="17" t="str">
        <f>IF($H$1="","Введите курс",Таблица648[[#This Row],[Оптовая цена KRW за 1шт]]/$H$1)</f>
        <v>Введите курс</v>
      </c>
      <c r="J1077" s="48"/>
      <c r="K1077" s="18">
        <f>Таблица648[[#This Row],[Заказ коробок ]]*Таблица648[[#This Row],[Кол-во шт в коробке]]</f>
        <v>0</v>
      </c>
      <c r="L1077" s="54">
        <f>Таблица648[[#This Row],[Общее кол-во шт]]*Таблица648[[#This Row],[Оптовая цена KRW за 1шт]]</f>
        <v>0</v>
      </c>
      <c r="M1077" s="19" t="str">
        <f>IFERROR(Таблица648[[#This Row],[Общее кол-во шт]]*Таблица648[[#This Row],[Оптовая цена USD за 1шт]],"")</f>
        <v/>
      </c>
      <c r="N1077" s="49"/>
    </row>
    <row r="1078" spans="1:14" ht="22.5" customHeight="1">
      <c r="A1078" s="44" t="s">
        <v>23079</v>
      </c>
      <c r="B1078" s="14">
        <v>8806182589713</v>
      </c>
      <c r="C1078" s="50" t="s">
        <v>17629</v>
      </c>
      <c r="D1078" s="46" t="s">
        <v>17630</v>
      </c>
      <c r="E1078" s="16">
        <v>13000</v>
      </c>
      <c r="F1078" s="15">
        <v>0.54</v>
      </c>
      <c r="G1078" s="47">
        <v>6</v>
      </c>
      <c r="H1078" s="55">
        <f>Таблица648[[#This Row],[Коэфициент стоимости]]*Таблица648[[#This Row],[Розничная цена KRW]]</f>
        <v>7020.0000000000009</v>
      </c>
      <c r="I1078" s="17" t="str">
        <f>IF($H$1="","Введите курс",Таблица648[[#This Row],[Оптовая цена KRW за 1шт]]/$H$1)</f>
        <v>Введите курс</v>
      </c>
      <c r="J1078" s="48"/>
      <c r="K1078" s="18">
        <f>Таблица648[[#This Row],[Заказ коробок ]]*Таблица648[[#This Row],[Кол-во шт в коробке]]</f>
        <v>0</v>
      </c>
      <c r="L1078" s="54">
        <f>Таблица648[[#This Row],[Общее кол-во шт]]*Таблица648[[#This Row],[Оптовая цена KRW за 1шт]]</f>
        <v>0</v>
      </c>
      <c r="M1078" s="19" t="str">
        <f>IFERROR(Таблица648[[#This Row],[Общее кол-во шт]]*Таблица648[[#This Row],[Оптовая цена USD за 1шт]],"")</f>
        <v/>
      </c>
      <c r="N1078" s="49"/>
    </row>
    <row r="1079" spans="1:14" ht="22.5" customHeight="1">
      <c r="A1079" s="44" t="s">
        <v>23080</v>
      </c>
      <c r="B1079" s="14">
        <v>8806182589720</v>
      </c>
      <c r="C1079" s="50" t="s">
        <v>17631</v>
      </c>
      <c r="D1079" s="46" t="s">
        <v>17632</v>
      </c>
      <c r="E1079" s="16">
        <v>13000</v>
      </c>
      <c r="F1079" s="15">
        <v>0.54</v>
      </c>
      <c r="G1079" s="47">
        <v>6</v>
      </c>
      <c r="H1079" s="55">
        <f>Таблица648[[#This Row],[Коэфициент стоимости]]*Таблица648[[#This Row],[Розничная цена KRW]]</f>
        <v>7020.0000000000009</v>
      </c>
      <c r="I1079" s="17" t="str">
        <f>IF($H$1="","Введите курс",Таблица648[[#This Row],[Оптовая цена KRW за 1шт]]/$H$1)</f>
        <v>Введите курс</v>
      </c>
      <c r="J1079" s="48"/>
      <c r="K1079" s="18">
        <f>Таблица648[[#This Row],[Заказ коробок ]]*Таблица648[[#This Row],[Кол-во шт в коробке]]</f>
        <v>0</v>
      </c>
      <c r="L1079" s="54">
        <f>Таблица648[[#This Row],[Общее кол-во шт]]*Таблица648[[#This Row],[Оптовая цена KRW за 1шт]]</f>
        <v>0</v>
      </c>
      <c r="M1079" s="19" t="str">
        <f>IFERROR(Таблица648[[#This Row],[Общее кол-во шт]]*Таблица648[[#This Row],[Оптовая цена USD за 1шт]],"")</f>
        <v/>
      </c>
      <c r="N1079" s="49"/>
    </row>
    <row r="1080" spans="1:14" ht="22.5" customHeight="1">
      <c r="A1080" s="44" t="s">
        <v>23081</v>
      </c>
      <c r="B1080" s="14">
        <v>8806182589737</v>
      </c>
      <c r="C1080" s="50" t="s">
        <v>17633</v>
      </c>
      <c r="D1080" s="46" t="s">
        <v>17634</v>
      </c>
      <c r="E1080" s="16">
        <v>13000</v>
      </c>
      <c r="F1080" s="15">
        <v>0.54</v>
      </c>
      <c r="G1080" s="47">
        <v>6</v>
      </c>
      <c r="H1080" s="55">
        <f>Таблица648[[#This Row],[Коэфициент стоимости]]*Таблица648[[#This Row],[Розничная цена KRW]]</f>
        <v>7020.0000000000009</v>
      </c>
      <c r="I1080" s="17" t="str">
        <f>IF($H$1="","Введите курс",Таблица648[[#This Row],[Оптовая цена KRW за 1шт]]/$H$1)</f>
        <v>Введите курс</v>
      </c>
      <c r="J1080" s="48"/>
      <c r="K1080" s="18">
        <f>Таблица648[[#This Row],[Заказ коробок ]]*Таблица648[[#This Row],[Кол-во шт в коробке]]</f>
        <v>0</v>
      </c>
      <c r="L1080" s="54">
        <f>Таблица648[[#This Row],[Общее кол-во шт]]*Таблица648[[#This Row],[Оптовая цена KRW за 1шт]]</f>
        <v>0</v>
      </c>
      <c r="M1080" s="19" t="str">
        <f>IFERROR(Таблица648[[#This Row],[Общее кол-во шт]]*Таблица648[[#This Row],[Оптовая цена USD за 1шт]],"")</f>
        <v/>
      </c>
      <c r="N1080" s="49"/>
    </row>
    <row r="1081" spans="1:14" ht="22.5" customHeight="1">
      <c r="A1081" s="44" t="s">
        <v>23082</v>
      </c>
      <c r="B1081" s="14">
        <v>8806182591372</v>
      </c>
      <c r="C1081" s="50" t="s">
        <v>23083</v>
      </c>
      <c r="D1081" s="46" t="s">
        <v>23084</v>
      </c>
      <c r="E1081" s="16">
        <v>34000</v>
      </c>
      <c r="F1081" s="15">
        <v>0.54</v>
      </c>
      <c r="G1081" s="47">
        <v>6</v>
      </c>
      <c r="H1081" s="55">
        <f>Таблица648[[#This Row],[Коэфициент стоимости]]*Таблица648[[#This Row],[Розничная цена KRW]]</f>
        <v>18360</v>
      </c>
      <c r="I1081" s="17" t="str">
        <f>IF($H$1="","Введите курс",Таблица648[[#This Row],[Оптовая цена KRW за 1шт]]/$H$1)</f>
        <v>Введите курс</v>
      </c>
      <c r="J1081" s="48"/>
      <c r="K1081" s="18">
        <f>Таблица648[[#This Row],[Заказ коробок ]]*Таблица648[[#This Row],[Кол-во шт в коробке]]</f>
        <v>0</v>
      </c>
      <c r="L1081" s="54">
        <f>Таблица648[[#This Row],[Общее кол-во шт]]*Таблица648[[#This Row],[Оптовая цена KRW за 1шт]]</f>
        <v>0</v>
      </c>
      <c r="M1081" s="19" t="str">
        <f>IFERROR(Таблица648[[#This Row],[Общее кол-во шт]]*Таблица648[[#This Row],[Оптовая цена USD за 1шт]],"")</f>
        <v/>
      </c>
      <c r="N1081" s="49"/>
    </row>
    <row r="1082" spans="1:14" ht="22.5" customHeight="1">
      <c r="A1082" s="44" t="s">
        <v>23085</v>
      </c>
      <c r="B1082" s="14">
        <v>8806182591389</v>
      </c>
      <c r="C1082" s="50" t="s">
        <v>23086</v>
      </c>
      <c r="D1082" s="46" t="s">
        <v>23087</v>
      </c>
      <c r="E1082" s="16">
        <v>37000</v>
      </c>
      <c r="F1082" s="15">
        <v>0.54</v>
      </c>
      <c r="G1082" s="47">
        <v>6</v>
      </c>
      <c r="H1082" s="55">
        <f>Таблица648[[#This Row],[Коэфициент стоимости]]*Таблица648[[#This Row],[Розничная цена KRW]]</f>
        <v>19980</v>
      </c>
      <c r="I1082" s="17" t="str">
        <f>IF($H$1="","Введите курс",Таблица648[[#This Row],[Оптовая цена KRW за 1шт]]/$H$1)</f>
        <v>Введите курс</v>
      </c>
      <c r="J1082" s="48"/>
      <c r="K1082" s="18">
        <f>Таблица648[[#This Row],[Заказ коробок ]]*Таблица648[[#This Row],[Кол-во шт в коробке]]</f>
        <v>0</v>
      </c>
      <c r="L1082" s="54">
        <f>Таблица648[[#This Row],[Общее кол-во шт]]*Таблица648[[#This Row],[Оптовая цена KRW за 1шт]]</f>
        <v>0</v>
      </c>
      <c r="M1082" s="19" t="str">
        <f>IFERROR(Таблица648[[#This Row],[Общее кол-во шт]]*Таблица648[[#This Row],[Оптовая цена USD за 1шт]],"")</f>
        <v/>
      </c>
      <c r="N1082" s="49"/>
    </row>
    <row r="1083" spans="1:14" ht="22.5" customHeight="1">
      <c r="A1083" s="44" t="s">
        <v>23088</v>
      </c>
      <c r="B1083" s="14">
        <v>8806182591396</v>
      </c>
      <c r="C1083" s="50" t="s">
        <v>23089</v>
      </c>
      <c r="D1083" s="46" t="s">
        <v>23090</v>
      </c>
      <c r="E1083" s="16">
        <v>27000</v>
      </c>
      <c r="F1083" s="15">
        <v>0.54</v>
      </c>
      <c r="G1083" s="47">
        <v>6</v>
      </c>
      <c r="H1083" s="55">
        <f>Таблица648[[#This Row],[Коэфициент стоимости]]*Таблица648[[#This Row],[Розничная цена KRW]]</f>
        <v>14580.000000000002</v>
      </c>
      <c r="I1083" s="17" t="str">
        <f>IF($H$1="","Введите курс",Таблица648[[#This Row],[Оптовая цена KRW за 1шт]]/$H$1)</f>
        <v>Введите курс</v>
      </c>
      <c r="J1083" s="48"/>
      <c r="K1083" s="18">
        <f>Таблица648[[#This Row],[Заказ коробок ]]*Таблица648[[#This Row],[Кол-во шт в коробке]]</f>
        <v>0</v>
      </c>
      <c r="L1083" s="54">
        <f>Таблица648[[#This Row],[Общее кол-во шт]]*Таблица648[[#This Row],[Оптовая цена KRW за 1шт]]</f>
        <v>0</v>
      </c>
      <c r="M1083" s="19" t="str">
        <f>IFERROR(Таблица648[[#This Row],[Общее кол-во шт]]*Таблица648[[#This Row],[Оптовая цена USD за 1шт]],"")</f>
        <v/>
      </c>
      <c r="N1083" s="49"/>
    </row>
    <row r="1084" spans="1:14" ht="22.5" customHeight="1">
      <c r="A1084" s="44" t="s">
        <v>23091</v>
      </c>
      <c r="B1084" s="14">
        <v>8806182591679</v>
      </c>
      <c r="C1084" s="50" t="s">
        <v>17635</v>
      </c>
      <c r="D1084" s="46" t="s">
        <v>17636</v>
      </c>
      <c r="E1084" s="16">
        <v>14000</v>
      </c>
      <c r="F1084" s="15">
        <v>0.54</v>
      </c>
      <c r="G1084" s="47">
        <v>6</v>
      </c>
      <c r="H1084" s="55">
        <f>Таблица648[[#This Row],[Коэфициент стоимости]]*Таблица648[[#This Row],[Розничная цена KRW]]</f>
        <v>7560.0000000000009</v>
      </c>
      <c r="I1084" s="17" t="str">
        <f>IF($H$1="","Введите курс",Таблица648[[#This Row],[Оптовая цена KRW за 1шт]]/$H$1)</f>
        <v>Введите курс</v>
      </c>
      <c r="J1084" s="48"/>
      <c r="K1084" s="18">
        <f>Таблица648[[#This Row],[Заказ коробок ]]*Таблица648[[#This Row],[Кол-во шт в коробке]]</f>
        <v>0</v>
      </c>
      <c r="L1084" s="54">
        <f>Таблица648[[#This Row],[Общее кол-во шт]]*Таблица648[[#This Row],[Оптовая цена KRW за 1шт]]</f>
        <v>0</v>
      </c>
      <c r="M1084" s="19" t="str">
        <f>IFERROR(Таблица648[[#This Row],[Общее кол-во шт]]*Таблица648[[#This Row],[Оптовая цена USD за 1шт]],"")</f>
        <v/>
      </c>
      <c r="N1084" s="49"/>
    </row>
    <row r="1085" spans="1:14" ht="22.5" customHeight="1">
      <c r="A1085" s="44" t="s">
        <v>23092</v>
      </c>
      <c r="B1085" s="14">
        <v>8806182591907</v>
      </c>
      <c r="C1085" s="50" t="s">
        <v>23093</v>
      </c>
      <c r="D1085" s="46" t="s">
        <v>17616</v>
      </c>
      <c r="E1085" s="16">
        <v>28500</v>
      </c>
      <c r="F1085" s="15">
        <v>0.54</v>
      </c>
      <c r="G1085" s="47">
        <v>4</v>
      </c>
      <c r="H1085" s="55">
        <f>Таблица648[[#This Row],[Коэфициент стоимости]]*Таблица648[[#This Row],[Розничная цена KRW]]</f>
        <v>15390.000000000002</v>
      </c>
      <c r="I1085" s="17" t="str">
        <f>IF($H$1="","Введите курс",Таблица648[[#This Row],[Оптовая цена KRW за 1шт]]/$H$1)</f>
        <v>Введите курс</v>
      </c>
      <c r="J1085" s="48"/>
      <c r="K1085" s="18">
        <f>Таблица648[[#This Row],[Заказ коробок ]]*Таблица648[[#This Row],[Кол-во шт в коробке]]</f>
        <v>0</v>
      </c>
      <c r="L1085" s="54">
        <f>Таблица648[[#This Row],[Общее кол-во шт]]*Таблица648[[#This Row],[Оптовая цена KRW за 1шт]]</f>
        <v>0</v>
      </c>
      <c r="M1085" s="19" t="str">
        <f>IFERROR(Таблица648[[#This Row],[Общее кол-во шт]]*Таблица648[[#This Row],[Оптовая цена USD за 1шт]],"")</f>
        <v/>
      </c>
      <c r="N1085" s="49"/>
    </row>
    <row r="1086" spans="1:14" ht="22.5" customHeight="1">
      <c r="A1086" s="44" t="s">
        <v>23094</v>
      </c>
      <c r="B1086" s="14">
        <v>8806182592591</v>
      </c>
      <c r="C1086" s="50" t="s">
        <v>17637</v>
      </c>
      <c r="D1086" s="46" t="s">
        <v>17638</v>
      </c>
      <c r="E1086" s="16">
        <v>32000</v>
      </c>
      <c r="F1086" s="15">
        <v>0.54</v>
      </c>
      <c r="G1086" s="47">
        <v>6</v>
      </c>
      <c r="H1086" s="55">
        <f>Таблица648[[#This Row],[Коэфициент стоимости]]*Таблица648[[#This Row],[Розничная цена KRW]]</f>
        <v>17280</v>
      </c>
      <c r="I1086" s="17" t="str">
        <f>IF($H$1="","Введите курс",Таблица648[[#This Row],[Оптовая цена KRW за 1шт]]/$H$1)</f>
        <v>Введите курс</v>
      </c>
      <c r="J1086" s="48"/>
      <c r="K1086" s="18">
        <f>Таблица648[[#This Row],[Заказ коробок ]]*Таблица648[[#This Row],[Кол-во шт в коробке]]</f>
        <v>0</v>
      </c>
      <c r="L1086" s="54">
        <f>Таблица648[[#This Row],[Общее кол-во шт]]*Таблица648[[#This Row],[Оптовая цена KRW за 1шт]]</f>
        <v>0</v>
      </c>
      <c r="M1086" s="19" t="str">
        <f>IFERROR(Таблица648[[#This Row],[Общее кол-во шт]]*Таблица648[[#This Row],[Оптовая цена USD за 1шт]],"")</f>
        <v/>
      </c>
      <c r="N1086" s="49"/>
    </row>
    <row r="1087" spans="1:14" ht="22.5" customHeight="1">
      <c r="A1087" s="44" t="s">
        <v>23095</v>
      </c>
      <c r="B1087" s="14">
        <v>8806182592607</v>
      </c>
      <c r="C1087" s="50" t="s">
        <v>17639</v>
      </c>
      <c r="D1087" s="46" t="s">
        <v>17640</v>
      </c>
      <c r="E1087" s="16">
        <v>34000</v>
      </c>
      <c r="F1087" s="15">
        <v>0.54</v>
      </c>
      <c r="G1087" s="47">
        <v>6</v>
      </c>
      <c r="H1087" s="55">
        <f>Таблица648[[#This Row],[Коэфициент стоимости]]*Таблица648[[#This Row],[Розничная цена KRW]]</f>
        <v>18360</v>
      </c>
      <c r="I1087" s="17" t="str">
        <f>IF($H$1="","Введите курс",Таблица648[[#This Row],[Оптовая цена KRW за 1шт]]/$H$1)</f>
        <v>Введите курс</v>
      </c>
      <c r="J1087" s="48"/>
      <c r="K1087" s="18">
        <f>Таблица648[[#This Row],[Заказ коробок ]]*Таблица648[[#This Row],[Кол-во шт в коробке]]</f>
        <v>0</v>
      </c>
      <c r="L1087" s="54">
        <f>Таблица648[[#This Row],[Общее кол-во шт]]*Таблица648[[#This Row],[Оптовая цена KRW за 1шт]]</f>
        <v>0</v>
      </c>
      <c r="M1087" s="19" t="str">
        <f>IFERROR(Таблица648[[#This Row],[Общее кол-во шт]]*Таблица648[[#This Row],[Оптовая цена USD за 1шт]],"")</f>
        <v/>
      </c>
      <c r="N1087" s="49"/>
    </row>
    <row r="1088" spans="1:14" ht="22.5" customHeight="1">
      <c r="A1088" s="44" t="s">
        <v>23096</v>
      </c>
      <c r="B1088" s="14">
        <v>8806182592843</v>
      </c>
      <c r="C1088" s="50" t="s">
        <v>17641</v>
      </c>
      <c r="D1088" s="46" t="s">
        <v>17642</v>
      </c>
      <c r="E1088" s="16">
        <v>34000</v>
      </c>
      <c r="F1088" s="15">
        <v>0.54</v>
      </c>
      <c r="G1088" s="47">
        <v>6</v>
      </c>
      <c r="H1088" s="55">
        <f>Таблица648[[#This Row],[Коэфициент стоимости]]*Таблица648[[#This Row],[Розничная цена KRW]]</f>
        <v>18360</v>
      </c>
      <c r="I1088" s="17" t="str">
        <f>IF($H$1="","Введите курс",Таблица648[[#This Row],[Оптовая цена KRW за 1шт]]/$H$1)</f>
        <v>Введите курс</v>
      </c>
      <c r="J1088" s="48"/>
      <c r="K1088" s="18">
        <f>Таблица648[[#This Row],[Заказ коробок ]]*Таблица648[[#This Row],[Кол-во шт в коробке]]</f>
        <v>0</v>
      </c>
      <c r="L1088" s="54">
        <f>Таблица648[[#This Row],[Общее кол-во шт]]*Таблица648[[#This Row],[Оптовая цена KRW за 1шт]]</f>
        <v>0</v>
      </c>
      <c r="M1088" s="19" t="str">
        <f>IFERROR(Таблица648[[#This Row],[Общее кол-во шт]]*Таблица648[[#This Row],[Оптовая цена USD за 1шт]],"")</f>
        <v/>
      </c>
      <c r="N1088" s="49"/>
    </row>
    <row r="1089" spans="1:14" ht="22.5" customHeight="1">
      <c r="A1089" s="44" t="s">
        <v>23097</v>
      </c>
      <c r="B1089" s="14">
        <v>8806182593062</v>
      </c>
      <c r="C1089" s="50" t="s">
        <v>23098</v>
      </c>
      <c r="D1089" s="46" t="s">
        <v>23099</v>
      </c>
      <c r="E1089" s="16">
        <v>20000</v>
      </c>
      <c r="F1089" s="15">
        <v>0.54</v>
      </c>
      <c r="G1089" s="47">
        <v>4</v>
      </c>
      <c r="H1089" s="55">
        <f>Таблица648[[#This Row],[Коэфициент стоимости]]*Таблица648[[#This Row],[Розничная цена KRW]]</f>
        <v>10800</v>
      </c>
      <c r="I1089" s="17" t="str">
        <f>IF($H$1="","Введите курс",Таблица648[[#This Row],[Оптовая цена KRW за 1шт]]/$H$1)</f>
        <v>Введите курс</v>
      </c>
      <c r="J1089" s="48"/>
      <c r="K1089" s="18">
        <f>Таблица648[[#This Row],[Заказ коробок ]]*Таблица648[[#This Row],[Кол-во шт в коробке]]</f>
        <v>0</v>
      </c>
      <c r="L1089" s="54">
        <f>Таблица648[[#This Row],[Общее кол-во шт]]*Таблица648[[#This Row],[Оптовая цена KRW за 1шт]]</f>
        <v>0</v>
      </c>
      <c r="M1089" s="19" t="str">
        <f>IFERROR(Таблица648[[#This Row],[Общее кол-во шт]]*Таблица648[[#This Row],[Оптовая цена USD за 1шт]],"")</f>
        <v/>
      </c>
      <c r="N1089" s="49"/>
    </row>
    <row r="1090" spans="1:14" ht="22.5" customHeight="1">
      <c r="A1090" s="44" t="s">
        <v>23100</v>
      </c>
      <c r="B1090" s="14">
        <v>8806182593055</v>
      </c>
      <c r="C1090" s="50" t="s">
        <v>23101</v>
      </c>
      <c r="D1090" s="46" t="s">
        <v>23102</v>
      </c>
      <c r="E1090" s="16">
        <v>20000</v>
      </c>
      <c r="F1090" s="15">
        <v>0.54</v>
      </c>
      <c r="G1090" s="47">
        <v>4</v>
      </c>
      <c r="H1090" s="55">
        <f>Таблица648[[#This Row],[Коэфициент стоимости]]*Таблица648[[#This Row],[Розничная цена KRW]]</f>
        <v>10800</v>
      </c>
      <c r="I1090" s="17" t="str">
        <f>IF($H$1="","Введите курс",Таблица648[[#This Row],[Оптовая цена KRW за 1шт]]/$H$1)</f>
        <v>Введите курс</v>
      </c>
      <c r="J1090" s="48"/>
      <c r="K1090" s="18">
        <f>Таблица648[[#This Row],[Заказ коробок ]]*Таблица648[[#This Row],[Кол-во шт в коробке]]</f>
        <v>0</v>
      </c>
      <c r="L1090" s="54">
        <f>Таблица648[[#This Row],[Общее кол-во шт]]*Таблица648[[#This Row],[Оптовая цена KRW за 1шт]]</f>
        <v>0</v>
      </c>
      <c r="M1090" s="19" t="str">
        <f>IFERROR(Таблица648[[#This Row],[Общее кол-во шт]]*Таблица648[[#This Row],[Оптовая цена USD за 1шт]],"")</f>
        <v/>
      </c>
      <c r="N1090" s="49"/>
    </row>
    <row r="1091" spans="1:14" ht="22.5" customHeight="1">
      <c r="A1091" s="44" t="s">
        <v>23103</v>
      </c>
      <c r="B1091" s="14">
        <v>8806182593338</v>
      </c>
      <c r="C1091" s="50" t="s">
        <v>17643</v>
      </c>
      <c r="D1091" s="46" t="s">
        <v>17644</v>
      </c>
      <c r="E1091" s="16">
        <v>47300</v>
      </c>
      <c r="F1091" s="15">
        <v>0.54</v>
      </c>
      <c r="G1091" s="47">
        <v>2</v>
      </c>
      <c r="H1091" s="55">
        <f>Таблица648[[#This Row],[Коэфициент стоимости]]*Таблица648[[#This Row],[Розничная цена KRW]]</f>
        <v>25542</v>
      </c>
      <c r="I1091" s="17" t="str">
        <f>IF($H$1="","Введите курс",Таблица648[[#This Row],[Оптовая цена KRW за 1шт]]/$H$1)</f>
        <v>Введите курс</v>
      </c>
      <c r="J1091" s="48"/>
      <c r="K1091" s="18">
        <f>Таблица648[[#This Row],[Заказ коробок ]]*Таблица648[[#This Row],[Кол-во шт в коробке]]</f>
        <v>0</v>
      </c>
      <c r="L1091" s="54">
        <f>Таблица648[[#This Row],[Общее кол-во шт]]*Таблица648[[#This Row],[Оптовая цена KRW за 1шт]]</f>
        <v>0</v>
      </c>
      <c r="M1091" s="19" t="str">
        <f>IFERROR(Таблица648[[#This Row],[Общее кол-во шт]]*Таблица648[[#This Row],[Оптовая цена USD за 1шт]],"")</f>
        <v/>
      </c>
      <c r="N1091" s="49"/>
    </row>
    <row r="1092" spans="1:14" ht="22.5" customHeight="1">
      <c r="A1092" s="44" t="s">
        <v>23104</v>
      </c>
      <c r="B1092" s="14">
        <v>8806182593345</v>
      </c>
      <c r="C1092" s="50" t="s">
        <v>23105</v>
      </c>
      <c r="D1092" s="46" t="s">
        <v>23106</v>
      </c>
      <c r="E1092" s="16">
        <v>41000</v>
      </c>
      <c r="F1092" s="15">
        <v>0.54</v>
      </c>
      <c r="G1092" s="47">
        <v>6</v>
      </c>
      <c r="H1092" s="55">
        <f>Таблица648[[#This Row],[Коэфициент стоимости]]*Таблица648[[#This Row],[Розничная цена KRW]]</f>
        <v>22140</v>
      </c>
      <c r="I1092" s="17" t="str">
        <f>IF($H$1="","Введите курс",Таблица648[[#This Row],[Оптовая цена KRW за 1шт]]/$H$1)</f>
        <v>Введите курс</v>
      </c>
      <c r="J1092" s="48"/>
      <c r="K1092" s="18">
        <f>Таблица648[[#This Row],[Заказ коробок ]]*Таблица648[[#This Row],[Кол-во шт в коробке]]</f>
        <v>0</v>
      </c>
      <c r="L1092" s="54">
        <f>Таблица648[[#This Row],[Общее кол-во шт]]*Таблица648[[#This Row],[Оптовая цена KRW за 1шт]]</f>
        <v>0</v>
      </c>
      <c r="M1092" s="19" t="str">
        <f>IFERROR(Таблица648[[#This Row],[Общее кол-во шт]]*Таблица648[[#This Row],[Оптовая цена USD за 1шт]],"")</f>
        <v/>
      </c>
      <c r="N1092" s="49"/>
    </row>
    <row r="1093" spans="1:14" ht="22.5" customHeight="1">
      <c r="A1093" s="44" t="s">
        <v>23107</v>
      </c>
      <c r="B1093" s="14">
        <v>8806182593390</v>
      </c>
      <c r="C1093" s="50" t="s">
        <v>23108</v>
      </c>
      <c r="D1093" s="46" t="s">
        <v>23109</v>
      </c>
      <c r="E1093" s="16">
        <v>50000</v>
      </c>
      <c r="F1093" s="15">
        <v>0.54</v>
      </c>
      <c r="G1093" s="47">
        <v>6</v>
      </c>
      <c r="H1093" s="55">
        <f>Таблица648[[#This Row],[Коэфициент стоимости]]*Таблица648[[#This Row],[Розничная цена KRW]]</f>
        <v>27000</v>
      </c>
      <c r="I1093" s="17" t="str">
        <f>IF($H$1="","Введите курс",Таблица648[[#This Row],[Оптовая цена KRW за 1шт]]/$H$1)</f>
        <v>Введите курс</v>
      </c>
      <c r="J1093" s="48"/>
      <c r="K1093" s="18">
        <f>Таблица648[[#This Row],[Заказ коробок ]]*Таблица648[[#This Row],[Кол-во шт в коробке]]</f>
        <v>0</v>
      </c>
      <c r="L1093" s="54">
        <f>Таблица648[[#This Row],[Общее кол-во шт]]*Таблица648[[#This Row],[Оптовая цена KRW за 1шт]]</f>
        <v>0</v>
      </c>
      <c r="M1093" s="19" t="str">
        <f>IFERROR(Таблица648[[#This Row],[Общее кол-во шт]]*Таблица648[[#This Row],[Оптовая цена USD за 1шт]],"")</f>
        <v/>
      </c>
      <c r="N1093" s="49"/>
    </row>
    <row r="1094" spans="1:14" ht="22.5" customHeight="1">
      <c r="A1094" s="44" t="s">
        <v>23110</v>
      </c>
      <c r="B1094" s="14">
        <v>8806182593406</v>
      </c>
      <c r="C1094" s="50" t="s">
        <v>23111</v>
      </c>
      <c r="D1094" s="46" t="s">
        <v>23112</v>
      </c>
      <c r="E1094" s="16">
        <v>34000</v>
      </c>
      <c r="F1094" s="15">
        <v>0.54</v>
      </c>
      <c r="G1094" s="47">
        <v>6</v>
      </c>
      <c r="H1094" s="55">
        <f>Таблица648[[#This Row],[Коэфициент стоимости]]*Таблица648[[#This Row],[Розничная цена KRW]]</f>
        <v>18360</v>
      </c>
      <c r="I1094" s="17" t="str">
        <f>IF($H$1="","Введите курс",Таблица648[[#This Row],[Оптовая цена KRW за 1шт]]/$H$1)</f>
        <v>Введите курс</v>
      </c>
      <c r="J1094" s="48"/>
      <c r="K1094" s="18">
        <f>Таблица648[[#This Row],[Заказ коробок ]]*Таблица648[[#This Row],[Кол-во шт в коробке]]</f>
        <v>0</v>
      </c>
      <c r="L1094" s="54">
        <f>Таблица648[[#This Row],[Общее кол-во шт]]*Таблица648[[#This Row],[Оптовая цена KRW за 1шт]]</f>
        <v>0</v>
      </c>
      <c r="M1094" s="19" t="str">
        <f>IFERROR(Таблица648[[#This Row],[Общее кол-во шт]]*Таблица648[[#This Row],[Оптовая цена USD за 1шт]],"")</f>
        <v/>
      </c>
      <c r="N1094" s="49"/>
    </row>
    <row r="1095" spans="1:14" ht="22.5" customHeight="1">
      <c r="A1095" s="44" t="s">
        <v>23113</v>
      </c>
      <c r="B1095" s="14">
        <v>8806182593482</v>
      </c>
      <c r="C1095" s="50" t="s">
        <v>23114</v>
      </c>
      <c r="D1095" s="46" t="s">
        <v>23115</v>
      </c>
      <c r="E1095" s="16">
        <v>37000</v>
      </c>
      <c r="F1095" s="15">
        <v>0.54</v>
      </c>
      <c r="G1095" s="47">
        <v>6</v>
      </c>
      <c r="H1095" s="55">
        <f>Таблица648[[#This Row],[Коэфициент стоимости]]*Таблица648[[#This Row],[Розничная цена KRW]]</f>
        <v>19980</v>
      </c>
      <c r="I1095" s="17" t="str">
        <f>IF($H$1="","Введите курс",Таблица648[[#This Row],[Оптовая цена KRW за 1шт]]/$H$1)</f>
        <v>Введите курс</v>
      </c>
      <c r="J1095" s="48"/>
      <c r="K1095" s="18">
        <f>Таблица648[[#This Row],[Заказ коробок ]]*Таблица648[[#This Row],[Кол-во шт в коробке]]</f>
        <v>0</v>
      </c>
      <c r="L1095" s="54">
        <f>Таблица648[[#This Row],[Общее кол-во шт]]*Таблица648[[#This Row],[Оптовая цена KRW за 1шт]]</f>
        <v>0</v>
      </c>
      <c r="M1095" s="19" t="str">
        <f>IFERROR(Таблица648[[#This Row],[Общее кол-во шт]]*Таблица648[[#This Row],[Оптовая цена USD за 1шт]],"")</f>
        <v/>
      </c>
      <c r="N1095" s="49"/>
    </row>
    <row r="1096" spans="1:14" ht="22.5" customHeight="1">
      <c r="A1096" s="44" t="s">
        <v>23116</v>
      </c>
      <c r="B1096" s="14">
        <v>8806182593475</v>
      </c>
      <c r="C1096" s="50" t="s">
        <v>23117</v>
      </c>
      <c r="D1096" s="46" t="s">
        <v>23118</v>
      </c>
      <c r="E1096" s="16">
        <v>34000</v>
      </c>
      <c r="F1096" s="15">
        <v>0.54</v>
      </c>
      <c r="G1096" s="47">
        <v>6</v>
      </c>
      <c r="H1096" s="55">
        <f>Таблица648[[#This Row],[Коэфициент стоимости]]*Таблица648[[#This Row],[Розничная цена KRW]]</f>
        <v>18360</v>
      </c>
      <c r="I1096" s="17" t="str">
        <f>IF($H$1="","Введите курс",Таблица648[[#This Row],[Оптовая цена KRW за 1шт]]/$H$1)</f>
        <v>Введите курс</v>
      </c>
      <c r="J1096" s="48"/>
      <c r="K1096" s="18">
        <f>Таблица648[[#This Row],[Заказ коробок ]]*Таблица648[[#This Row],[Кол-во шт в коробке]]</f>
        <v>0</v>
      </c>
      <c r="L1096" s="54">
        <f>Таблица648[[#This Row],[Общее кол-во шт]]*Таблица648[[#This Row],[Оптовая цена KRW за 1шт]]</f>
        <v>0</v>
      </c>
      <c r="M1096" s="19" t="str">
        <f>IFERROR(Таблица648[[#This Row],[Общее кол-во шт]]*Таблица648[[#This Row],[Оптовая цена USD за 1шт]],"")</f>
        <v/>
      </c>
      <c r="N1096" s="49"/>
    </row>
    <row r="1097" spans="1:14" ht="22.5" customHeight="1">
      <c r="A1097" s="44" t="s">
        <v>23119</v>
      </c>
      <c r="B1097" s="14">
        <v>8806182593789</v>
      </c>
      <c r="C1097" s="50" t="s">
        <v>23120</v>
      </c>
      <c r="D1097" s="46" t="s">
        <v>23121</v>
      </c>
      <c r="E1097" s="16">
        <v>25000</v>
      </c>
      <c r="F1097" s="15">
        <v>0.54</v>
      </c>
      <c r="G1097" s="47">
        <v>6</v>
      </c>
      <c r="H1097" s="55">
        <f>Таблица648[[#This Row],[Коэфициент стоимости]]*Таблица648[[#This Row],[Розничная цена KRW]]</f>
        <v>13500</v>
      </c>
      <c r="I1097" s="17" t="str">
        <f>IF($H$1="","Введите курс",Таблица648[[#This Row],[Оптовая цена KRW за 1шт]]/$H$1)</f>
        <v>Введите курс</v>
      </c>
      <c r="J1097" s="48"/>
      <c r="K1097" s="18">
        <f>Таблица648[[#This Row],[Заказ коробок ]]*Таблица648[[#This Row],[Кол-во шт в коробке]]</f>
        <v>0</v>
      </c>
      <c r="L1097" s="54">
        <f>Таблица648[[#This Row],[Общее кол-во шт]]*Таблица648[[#This Row],[Оптовая цена KRW за 1шт]]</f>
        <v>0</v>
      </c>
      <c r="M1097" s="19" t="str">
        <f>IFERROR(Таблица648[[#This Row],[Общее кол-во шт]]*Таблица648[[#This Row],[Оптовая цена USD за 1шт]],"")</f>
        <v/>
      </c>
      <c r="N1097" s="49"/>
    </row>
    <row r="1098" spans="1:14" ht="22.5" customHeight="1">
      <c r="A1098" s="44" t="s">
        <v>23122</v>
      </c>
      <c r="B1098" s="14">
        <v>8806182593772</v>
      </c>
      <c r="C1098" s="50" t="s">
        <v>17645</v>
      </c>
      <c r="D1098" s="46" t="s">
        <v>17646</v>
      </c>
      <c r="E1098" s="16">
        <v>2200</v>
      </c>
      <c r="F1098" s="15">
        <v>0.54</v>
      </c>
      <c r="G1098" s="47">
        <v>400</v>
      </c>
      <c r="H1098" s="55">
        <f>Таблица648[[#This Row],[Коэфициент стоимости]]*Таблица648[[#This Row],[Розничная цена KRW]]</f>
        <v>1188</v>
      </c>
      <c r="I1098" s="17" t="str">
        <f>IF($H$1="","Введите курс",Таблица648[[#This Row],[Оптовая цена KRW за 1шт]]/$H$1)</f>
        <v>Введите курс</v>
      </c>
      <c r="J1098" s="48"/>
      <c r="K1098" s="18">
        <f>Таблица648[[#This Row],[Заказ коробок ]]*Таблица648[[#This Row],[Кол-во шт в коробке]]</f>
        <v>0</v>
      </c>
      <c r="L1098" s="54">
        <f>Таблица648[[#This Row],[Общее кол-во шт]]*Таблица648[[#This Row],[Оптовая цена KRW за 1шт]]</f>
        <v>0</v>
      </c>
      <c r="M1098" s="19" t="str">
        <f>IFERROR(Таблица648[[#This Row],[Общее кол-во шт]]*Таблица648[[#This Row],[Оптовая цена USD за 1шт]],"")</f>
        <v/>
      </c>
      <c r="N1098" s="49"/>
    </row>
    <row r="1099" spans="1:14" ht="22.5" customHeight="1">
      <c r="A1099" s="44" t="s">
        <v>23123</v>
      </c>
      <c r="B1099" s="14">
        <v>8806182593765</v>
      </c>
      <c r="C1099" s="50" t="s">
        <v>17647</v>
      </c>
      <c r="D1099" s="46" t="s">
        <v>17648</v>
      </c>
      <c r="E1099" s="16">
        <v>4400</v>
      </c>
      <c r="F1099" s="15">
        <v>0.54</v>
      </c>
      <c r="G1099" s="47">
        <v>400</v>
      </c>
      <c r="H1099" s="55">
        <f>Таблица648[[#This Row],[Коэфициент стоимости]]*Таблица648[[#This Row],[Розничная цена KRW]]</f>
        <v>2376</v>
      </c>
      <c r="I1099" s="17" t="str">
        <f>IF($H$1="","Введите курс",Таблица648[[#This Row],[Оптовая цена KRW за 1шт]]/$H$1)</f>
        <v>Введите курс</v>
      </c>
      <c r="J1099" s="48"/>
      <c r="K1099" s="18">
        <f>Таблица648[[#This Row],[Заказ коробок ]]*Таблица648[[#This Row],[Кол-во шт в коробке]]</f>
        <v>0</v>
      </c>
      <c r="L1099" s="54">
        <f>Таблица648[[#This Row],[Общее кол-во шт]]*Таблица648[[#This Row],[Оптовая цена KRW за 1шт]]</f>
        <v>0</v>
      </c>
      <c r="M1099" s="19" t="str">
        <f>IFERROR(Таблица648[[#This Row],[Общее кол-во шт]]*Таблица648[[#This Row],[Оптовая цена USD за 1шт]],"")</f>
        <v/>
      </c>
      <c r="N1099" s="49"/>
    </row>
    <row r="1100" spans="1:14" ht="22.5" customHeight="1">
      <c r="A1100" s="44" t="s">
        <v>23124</v>
      </c>
      <c r="B1100" s="14">
        <v>8806182593932</v>
      </c>
      <c r="C1100" s="50" t="s">
        <v>23125</v>
      </c>
      <c r="D1100" s="46" t="s">
        <v>23126</v>
      </c>
      <c r="E1100" s="16">
        <v>22000</v>
      </c>
      <c r="F1100" s="15">
        <v>0.54</v>
      </c>
      <c r="G1100" s="47">
        <v>6</v>
      </c>
      <c r="H1100" s="55">
        <f>Таблица648[[#This Row],[Коэфициент стоимости]]*Таблица648[[#This Row],[Розничная цена KRW]]</f>
        <v>11880</v>
      </c>
      <c r="I1100" s="17" t="str">
        <f>IF($H$1="","Введите курс",Таблица648[[#This Row],[Оптовая цена KRW за 1шт]]/$H$1)</f>
        <v>Введите курс</v>
      </c>
      <c r="J1100" s="48"/>
      <c r="K1100" s="18">
        <f>Таблица648[[#This Row],[Заказ коробок ]]*Таблица648[[#This Row],[Кол-во шт в коробке]]</f>
        <v>0</v>
      </c>
      <c r="L1100" s="54">
        <f>Таблица648[[#This Row],[Общее кол-во шт]]*Таблица648[[#This Row],[Оптовая цена KRW за 1шт]]</f>
        <v>0</v>
      </c>
      <c r="M1100" s="19" t="str">
        <f>IFERROR(Таблица648[[#This Row],[Общее кол-во шт]]*Таблица648[[#This Row],[Оптовая цена USD за 1шт]],"")</f>
        <v/>
      </c>
      <c r="N1100" s="49"/>
    </row>
    <row r="1101" spans="1:14" ht="22.5" customHeight="1">
      <c r="A1101" s="44" t="s">
        <v>23127</v>
      </c>
      <c r="B1101" s="14">
        <v>8806182589751</v>
      </c>
      <c r="C1101" s="50" t="s">
        <v>17649</v>
      </c>
      <c r="D1101" s="46" t="s">
        <v>17650</v>
      </c>
      <c r="E1101" s="16">
        <v>19800</v>
      </c>
      <c r="F1101" s="15">
        <v>0.54</v>
      </c>
      <c r="G1101" s="47">
        <v>4</v>
      </c>
      <c r="H1101" s="55">
        <f>Таблица648[[#This Row],[Коэфициент стоимости]]*Таблица648[[#This Row],[Розничная цена KRW]]</f>
        <v>10692</v>
      </c>
      <c r="I1101" s="17" t="str">
        <f>IF($H$1="","Введите курс",Таблица648[[#This Row],[Оптовая цена KRW за 1шт]]/$H$1)</f>
        <v>Введите курс</v>
      </c>
      <c r="J1101" s="48"/>
      <c r="K1101" s="18">
        <f>Таблица648[[#This Row],[Заказ коробок ]]*Таблица648[[#This Row],[Кол-во шт в коробке]]</f>
        <v>0</v>
      </c>
      <c r="L1101" s="54">
        <f>Таблица648[[#This Row],[Общее кол-во шт]]*Таблица648[[#This Row],[Оптовая цена KRW за 1шт]]</f>
        <v>0</v>
      </c>
      <c r="M1101" s="19" t="str">
        <f>IFERROR(Таблица648[[#This Row],[Общее кол-во шт]]*Таблица648[[#This Row],[Оптовая цена USD за 1шт]],"")</f>
        <v/>
      </c>
      <c r="N1101" s="49"/>
    </row>
    <row r="1102" spans="1:14" ht="22.5" customHeight="1">
      <c r="A1102" s="44" t="s">
        <v>23128</v>
      </c>
      <c r="B1102" s="14">
        <v>8806182589768</v>
      </c>
      <c r="C1102" s="50" t="s">
        <v>17651</v>
      </c>
      <c r="D1102" s="46" t="s">
        <v>17652</v>
      </c>
      <c r="E1102" s="16">
        <v>13200</v>
      </c>
      <c r="F1102" s="15">
        <v>0.54</v>
      </c>
      <c r="G1102" s="47">
        <v>6</v>
      </c>
      <c r="H1102" s="55">
        <f>Таблица648[[#This Row],[Коэфициент стоимости]]*Таблица648[[#This Row],[Розничная цена KRW]]</f>
        <v>7128.0000000000009</v>
      </c>
      <c r="I1102" s="17" t="str">
        <f>IF($H$1="","Введите курс",Таблица648[[#This Row],[Оптовая цена KRW за 1шт]]/$H$1)</f>
        <v>Введите курс</v>
      </c>
      <c r="J1102" s="48"/>
      <c r="K1102" s="18">
        <f>Таблица648[[#This Row],[Заказ коробок ]]*Таблица648[[#This Row],[Кол-во шт в коробке]]</f>
        <v>0</v>
      </c>
      <c r="L1102" s="54">
        <f>Таблица648[[#This Row],[Общее кол-во шт]]*Таблица648[[#This Row],[Оптовая цена KRW за 1шт]]</f>
        <v>0</v>
      </c>
      <c r="M1102" s="19" t="str">
        <f>IFERROR(Таблица648[[#This Row],[Общее кол-во шт]]*Таблица648[[#This Row],[Оптовая цена USD за 1шт]],"")</f>
        <v/>
      </c>
      <c r="N1102" s="49"/>
    </row>
    <row r="1103" spans="1:14" ht="22.5" customHeight="1">
      <c r="A1103" s="44" t="s">
        <v>23129</v>
      </c>
      <c r="B1103" s="14">
        <v>8806182589775</v>
      </c>
      <c r="C1103" s="50" t="s">
        <v>17653</v>
      </c>
      <c r="D1103" s="46" t="s">
        <v>17654</v>
      </c>
      <c r="E1103" s="16">
        <v>27500</v>
      </c>
      <c r="F1103" s="15">
        <v>0.54</v>
      </c>
      <c r="G1103" s="47">
        <v>6</v>
      </c>
      <c r="H1103" s="55">
        <f>Таблица648[[#This Row],[Коэфициент стоимости]]*Таблица648[[#This Row],[Розничная цена KRW]]</f>
        <v>14850.000000000002</v>
      </c>
      <c r="I1103" s="17" t="str">
        <f>IF($H$1="","Введите курс",Таблица648[[#This Row],[Оптовая цена KRW за 1шт]]/$H$1)</f>
        <v>Введите курс</v>
      </c>
      <c r="J1103" s="48"/>
      <c r="K1103" s="18">
        <f>Таблица648[[#This Row],[Заказ коробок ]]*Таблица648[[#This Row],[Кол-во шт в коробке]]</f>
        <v>0</v>
      </c>
      <c r="L1103" s="54">
        <f>Таблица648[[#This Row],[Общее кол-во шт]]*Таблица648[[#This Row],[Оптовая цена KRW за 1шт]]</f>
        <v>0</v>
      </c>
      <c r="M1103" s="19" t="str">
        <f>IFERROR(Таблица648[[#This Row],[Общее кол-во шт]]*Таблица648[[#This Row],[Оптовая цена USD за 1шт]],"")</f>
        <v/>
      </c>
      <c r="N1103" s="49"/>
    </row>
    <row r="1104" spans="1:14" ht="22.5" customHeight="1">
      <c r="A1104" s="44" t="s">
        <v>23130</v>
      </c>
      <c r="B1104" s="14">
        <v>8806182594137</v>
      </c>
      <c r="C1104" s="50" t="s">
        <v>23131</v>
      </c>
      <c r="D1104" s="46" t="s">
        <v>23132</v>
      </c>
      <c r="E1104" s="16">
        <v>13000</v>
      </c>
      <c r="F1104" s="15">
        <v>0.54</v>
      </c>
      <c r="G1104" s="47">
        <v>6</v>
      </c>
      <c r="H1104" s="55">
        <f>Таблица648[[#This Row],[Коэфициент стоимости]]*Таблица648[[#This Row],[Розничная цена KRW]]</f>
        <v>7020.0000000000009</v>
      </c>
      <c r="I1104" s="17" t="str">
        <f>IF($H$1="","Введите курс",Таблица648[[#This Row],[Оптовая цена KRW за 1шт]]/$H$1)</f>
        <v>Введите курс</v>
      </c>
      <c r="J1104" s="48"/>
      <c r="K1104" s="18">
        <f>Таблица648[[#This Row],[Заказ коробок ]]*Таблица648[[#This Row],[Кол-во шт в коробке]]</f>
        <v>0</v>
      </c>
      <c r="L1104" s="54">
        <f>Таблица648[[#This Row],[Общее кол-во шт]]*Таблица648[[#This Row],[Оптовая цена KRW за 1шт]]</f>
        <v>0</v>
      </c>
      <c r="M1104" s="19" t="str">
        <f>IFERROR(Таблица648[[#This Row],[Общее кол-во шт]]*Таблица648[[#This Row],[Оптовая цена USD за 1шт]],"")</f>
        <v/>
      </c>
      <c r="N1104" s="49"/>
    </row>
    <row r="1105" spans="1:14" ht="22.5" customHeight="1">
      <c r="A1105" s="44" t="s">
        <v>23133</v>
      </c>
      <c r="B1105" s="14">
        <v>8806182594144</v>
      </c>
      <c r="C1105" s="50" t="s">
        <v>17655</v>
      </c>
      <c r="D1105" s="46" t="s">
        <v>17656</v>
      </c>
      <c r="E1105" s="16">
        <v>13000</v>
      </c>
      <c r="F1105" s="15">
        <v>0.54</v>
      </c>
      <c r="G1105" s="47">
        <v>6</v>
      </c>
      <c r="H1105" s="55">
        <f>Таблица648[[#This Row],[Коэфициент стоимости]]*Таблица648[[#This Row],[Розничная цена KRW]]</f>
        <v>7020.0000000000009</v>
      </c>
      <c r="I1105" s="17" t="str">
        <f>IF($H$1="","Введите курс",Таблица648[[#This Row],[Оптовая цена KRW за 1шт]]/$H$1)</f>
        <v>Введите курс</v>
      </c>
      <c r="J1105" s="48"/>
      <c r="K1105" s="18">
        <f>Таблица648[[#This Row],[Заказ коробок ]]*Таблица648[[#This Row],[Кол-во шт в коробке]]</f>
        <v>0</v>
      </c>
      <c r="L1105" s="54">
        <f>Таблица648[[#This Row],[Общее кол-во шт]]*Таблица648[[#This Row],[Оптовая цена KRW за 1шт]]</f>
        <v>0</v>
      </c>
      <c r="M1105" s="19" t="str">
        <f>IFERROR(Таблица648[[#This Row],[Общее кол-во шт]]*Таблица648[[#This Row],[Оптовая цена USD за 1шт]],"")</f>
        <v/>
      </c>
      <c r="N1105" s="49"/>
    </row>
    <row r="1106" spans="1:14" ht="22.5" customHeight="1">
      <c r="A1106" s="44" t="s">
        <v>23134</v>
      </c>
      <c r="B1106" s="14">
        <v>8806182594182</v>
      </c>
      <c r="C1106" s="50" t="s">
        <v>17657</v>
      </c>
      <c r="D1106" s="46" t="s">
        <v>17658</v>
      </c>
      <c r="E1106" s="16">
        <v>7500</v>
      </c>
      <c r="F1106" s="15">
        <v>0.54</v>
      </c>
      <c r="G1106" s="47">
        <v>20</v>
      </c>
      <c r="H1106" s="55">
        <f>Таблица648[[#This Row],[Коэфициент стоимости]]*Таблица648[[#This Row],[Розничная цена KRW]]</f>
        <v>4050.0000000000005</v>
      </c>
      <c r="I1106" s="17" t="str">
        <f>IF($H$1="","Введите курс",Таблица648[[#This Row],[Оптовая цена KRW за 1шт]]/$H$1)</f>
        <v>Введите курс</v>
      </c>
      <c r="J1106" s="48"/>
      <c r="K1106" s="18">
        <f>Таблица648[[#This Row],[Заказ коробок ]]*Таблица648[[#This Row],[Кол-во шт в коробке]]</f>
        <v>0</v>
      </c>
      <c r="L1106" s="54">
        <f>Таблица648[[#This Row],[Общее кол-во шт]]*Таблица648[[#This Row],[Оптовая цена KRW за 1шт]]</f>
        <v>0</v>
      </c>
      <c r="M1106" s="19" t="str">
        <f>IFERROR(Таблица648[[#This Row],[Общее кол-во шт]]*Таблица648[[#This Row],[Оптовая цена USD за 1шт]],"")</f>
        <v/>
      </c>
      <c r="N1106" s="49"/>
    </row>
    <row r="1107" spans="1:14" ht="22.5" customHeight="1">
      <c r="A1107" s="44" t="s">
        <v>23135</v>
      </c>
      <c r="B1107" s="14">
        <v>8806182594212</v>
      </c>
      <c r="C1107" s="50" t="s">
        <v>17659</v>
      </c>
      <c r="D1107" s="46" t="s">
        <v>17660</v>
      </c>
      <c r="E1107" s="16">
        <v>37000</v>
      </c>
      <c r="F1107" s="15">
        <v>0.54</v>
      </c>
      <c r="G1107" s="47">
        <v>6</v>
      </c>
      <c r="H1107" s="55">
        <f>Таблица648[[#This Row],[Коэфициент стоимости]]*Таблица648[[#This Row],[Розничная цена KRW]]</f>
        <v>19980</v>
      </c>
      <c r="I1107" s="17" t="str">
        <f>IF($H$1="","Введите курс",Таблица648[[#This Row],[Оптовая цена KRW за 1шт]]/$H$1)</f>
        <v>Введите курс</v>
      </c>
      <c r="J1107" s="48"/>
      <c r="K1107" s="18">
        <f>Таблица648[[#This Row],[Заказ коробок ]]*Таблица648[[#This Row],[Кол-во шт в коробке]]</f>
        <v>0</v>
      </c>
      <c r="L1107" s="54">
        <f>Таблица648[[#This Row],[Общее кол-во шт]]*Таблица648[[#This Row],[Оптовая цена KRW за 1шт]]</f>
        <v>0</v>
      </c>
      <c r="M1107" s="19" t="str">
        <f>IFERROR(Таблица648[[#This Row],[Общее кол-во шт]]*Таблица648[[#This Row],[Оптовая цена USD за 1шт]],"")</f>
        <v/>
      </c>
      <c r="N1107" s="49"/>
    </row>
    <row r="1108" spans="1:14" ht="22.5" customHeight="1">
      <c r="A1108" s="44" t="s">
        <v>23136</v>
      </c>
      <c r="B1108" s="14">
        <v>8806182594236</v>
      </c>
      <c r="C1108" s="50" t="s">
        <v>23137</v>
      </c>
      <c r="D1108" s="46" t="s">
        <v>23118</v>
      </c>
      <c r="E1108" s="16">
        <v>34000</v>
      </c>
      <c r="F1108" s="15">
        <v>0.54</v>
      </c>
      <c r="G1108" s="47">
        <v>4</v>
      </c>
      <c r="H1108" s="55">
        <f>Таблица648[[#This Row],[Коэфициент стоимости]]*Таблица648[[#This Row],[Розничная цена KRW]]</f>
        <v>18360</v>
      </c>
      <c r="I1108" s="17" t="str">
        <f>IF($H$1="","Введите курс",Таблица648[[#This Row],[Оптовая цена KRW за 1шт]]/$H$1)</f>
        <v>Введите курс</v>
      </c>
      <c r="J1108" s="48"/>
      <c r="K1108" s="18">
        <f>Таблица648[[#This Row],[Заказ коробок ]]*Таблица648[[#This Row],[Кол-во шт в коробке]]</f>
        <v>0</v>
      </c>
      <c r="L1108" s="54">
        <f>Таблица648[[#This Row],[Общее кол-во шт]]*Таблица648[[#This Row],[Оптовая цена KRW за 1шт]]</f>
        <v>0</v>
      </c>
      <c r="M1108" s="19" t="str">
        <f>IFERROR(Таблица648[[#This Row],[Общее кол-во шт]]*Таблица648[[#This Row],[Оптовая цена USD за 1шт]],"")</f>
        <v/>
      </c>
      <c r="N1108" s="49"/>
    </row>
    <row r="1109" spans="1:14" ht="22.5" customHeight="1">
      <c r="A1109" s="44" t="s">
        <v>23138</v>
      </c>
      <c r="B1109" s="14">
        <v>8806182594373</v>
      </c>
      <c r="C1109" s="50" t="s">
        <v>17661</v>
      </c>
      <c r="D1109" s="46" t="s">
        <v>17662</v>
      </c>
      <c r="E1109" s="16">
        <v>37000</v>
      </c>
      <c r="F1109" s="15">
        <v>0.54</v>
      </c>
      <c r="G1109" s="47">
        <v>6</v>
      </c>
      <c r="H1109" s="55">
        <f>Таблица648[[#This Row],[Коэфициент стоимости]]*Таблица648[[#This Row],[Розничная цена KRW]]</f>
        <v>19980</v>
      </c>
      <c r="I1109" s="17" t="str">
        <f>IF($H$1="","Введите курс",Таблица648[[#This Row],[Оптовая цена KRW за 1шт]]/$H$1)</f>
        <v>Введите курс</v>
      </c>
      <c r="J1109" s="48"/>
      <c r="K1109" s="18">
        <f>Таблица648[[#This Row],[Заказ коробок ]]*Таблица648[[#This Row],[Кол-во шт в коробке]]</f>
        <v>0</v>
      </c>
      <c r="L1109" s="54">
        <f>Таблица648[[#This Row],[Общее кол-во шт]]*Таблица648[[#This Row],[Оптовая цена KRW за 1шт]]</f>
        <v>0</v>
      </c>
      <c r="M1109" s="19" t="str">
        <f>IFERROR(Таблица648[[#This Row],[Общее кол-во шт]]*Таблица648[[#This Row],[Оптовая цена USD за 1шт]],"")</f>
        <v/>
      </c>
      <c r="N1109" s="49"/>
    </row>
    <row r="1110" spans="1:14" ht="22.5" customHeight="1">
      <c r="A1110" s="44" t="s">
        <v>23139</v>
      </c>
      <c r="B1110" s="14">
        <v>8806182594625</v>
      </c>
      <c r="C1110" s="50" t="s">
        <v>23140</v>
      </c>
      <c r="D1110" s="46" t="s">
        <v>17650</v>
      </c>
      <c r="E1110" s="16">
        <v>23000</v>
      </c>
      <c r="F1110" s="15">
        <v>0.54</v>
      </c>
      <c r="G1110" s="47">
        <v>4</v>
      </c>
      <c r="H1110" s="55">
        <f>Таблица648[[#This Row],[Коэфициент стоимости]]*Таблица648[[#This Row],[Розничная цена KRW]]</f>
        <v>12420</v>
      </c>
      <c r="I1110" s="17" t="str">
        <f>IF($H$1="","Введите курс",Таблица648[[#This Row],[Оптовая цена KRW за 1шт]]/$H$1)</f>
        <v>Введите курс</v>
      </c>
      <c r="J1110" s="48"/>
      <c r="K1110" s="18">
        <f>Таблица648[[#This Row],[Заказ коробок ]]*Таблица648[[#This Row],[Кол-во шт в коробке]]</f>
        <v>0</v>
      </c>
      <c r="L1110" s="54">
        <f>Таблица648[[#This Row],[Общее кол-во шт]]*Таблица648[[#This Row],[Оптовая цена KRW за 1шт]]</f>
        <v>0</v>
      </c>
      <c r="M1110" s="19" t="str">
        <f>IFERROR(Таблица648[[#This Row],[Общее кол-во шт]]*Таблица648[[#This Row],[Оптовая цена USD за 1шт]],"")</f>
        <v/>
      </c>
      <c r="N1110" s="49"/>
    </row>
    <row r="1111" spans="1:14" ht="22.5" customHeight="1">
      <c r="A1111" s="44" t="s">
        <v>23141</v>
      </c>
      <c r="B1111" s="14">
        <v>8806182594700</v>
      </c>
      <c r="C1111" s="50" t="s">
        <v>17663</v>
      </c>
      <c r="D1111" s="46" t="s">
        <v>17664</v>
      </c>
      <c r="E1111" s="16">
        <v>20000</v>
      </c>
      <c r="F1111" s="15">
        <v>0.54</v>
      </c>
      <c r="G1111" s="47">
        <v>6</v>
      </c>
      <c r="H1111" s="55">
        <f>Таблица648[[#This Row],[Коэфициент стоимости]]*Таблица648[[#This Row],[Розничная цена KRW]]</f>
        <v>10800</v>
      </c>
      <c r="I1111" s="17" t="str">
        <f>IF($H$1="","Введите курс",Таблица648[[#This Row],[Оптовая цена KRW за 1шт]]/$H$1)</f>
        <v>Введите курс</v>
      </c>
      <c r="J1111" s="48"/>
      <c r="K1111" s="18">
        <f>Таблица648[[#This Row],[Заказ коробок ]]*Таблица648[[#This Row],[Кол-во шт в коробке]]</f>
        <v>0</v>
      </c>
      <c r="L1111" s="54">
        <f>Таблица648[[#This Row],[Общее кол-во шт]]*Таблица648[[#This Row],[Оптовая цена KRW за 1шт]]</f>
        <v>0</v>
      </c>
      <c r="M1111" s="19" t="str">
        <f>IFERROR(Таблица648[[#This Row],[Общее кол-во шт]]*Таблица648[[#This Row],[Оптовая цена USD за 1шт]],"")</f>
        <v/>
      </c>
      <c r="N1111" s="49"/>
    </row>
    <row r="1112" spans="1:14" ht="22.5" customHeight="1">
      <c r="A1112" s="44" t="s">
        <v>23142</v>
      </c>
      <c r="B1112" s="14">
        <v>8806182594977</v>
      </c>
      <c r="C1112" s="50" t="s">
        <v>17665</v>
      </c>
      <c r="D1112" s="46" t="s">
        <v>17666</v>
      </c>
      <c r="E1112" s="16">
        <v>37000</v>
      </c>
      <c r="F1112" s="15">
        <v>0.54</v>
      </c>
      <c r="G1112" s="47">
        <v>6</v>
      </c>
      <c r="H1112" s="55">
        <f>Таблица648[[#This Row],[Коэфициент стоимости]]*Таблица648[[#This Row],[Розничная цена KRW]]</f>
        <v>19980</v>
      </c>
      <c r="I1112" s="17" t="str">
        <f>IF($H$1="","Введите курс",Таблица648[[#This Row],[Оптовая цена KRW за 1шт]]/$H$1)</f>
        <v>Введите курс</v>
      </c>
      <c r="J1112" s="48"/>
      <c r="K1112" s="18">
        <f>Таблица648[[#This Row],[Заказ коробок ]]*Таблица648[[#This Row],[Кол-во шт в коробке]]</f>
        <v>0</v>
      </c>
      <c r="L1112" s="54">
        <f>Таблица648[[#This Row],[Общее кол-во шт]]*Таблица648[[#This Row],[Оптовая цена KRW за 1шт]]</f>
        <v>0</v>
      </c>
      <c r="M1112" s="19" t="str">
        <f>IFERROR(Таблица648[[#This Row],[Общее кол-во шт]]*Таблица648[[#This Row],[Оптовая цена USD за 1шт]],"")</f>
        <v/>
      </c>
      <c r="N1112" s="49"/>
    </row>
    <row r="1113" spans="1:14" ht="22.5" customHeight="1">
      <c r="A1113" s="44" t="s">
        <v>23143</v>
      </c>
      <c r="B1113" s="14">
        <v>8806182595202</v>
      </c>
      <c r="C1113" s="50" t="s">
        <v>17667</v>
      </c>
      <c r="D1113" s="46" t="s">
        <v>17668</v>
      </c>
      <c r="E1113" s="16">
        <v>8000</v>
      </c>
      <c r="F1113" s="15">
        <v>0.54</v>
      </c>
      <c r="G1113" s="47">
        <v>240</v>
      </c>
      <c r="H1113" s="55">
        <f>Таблица648[[#This Row],[Коэфициент стоимости]]*Таблица648[[#This Row],[Розничная цена KRW]]</f>
        <v>4320</v>
      </c>
      <c r="I1113" s="17" t="str">
        <f>IF($H$1="","Введите курс",Таблица648[[#This Row],[Оптовая цена KRW за 1шт]]/$H$1)</f>
        <v>Введите курс</v>
      </c>
      <c r="J1113" s="48"/>
      <c r="K1113" s="18">
        <f>Таблица648[[#This Row],[Заказ коробок ]]*Таблица648[[#This Row],[Кол-во шт в коробке]]</f>
        <v>0</v>
      </c>
      <c r="L1113" s="54">
        <f>Таблица648[[#This Row],[Общее кол-во шт]]*Таблица648[[#This Row],[Оптовая цена KRW за 1шт]]</f>
        <v>0</v>
      </c>
      <c r="M1113" s="19" t="str">
        <f>IFERROR(Таблица648[[#This Row],[Общее кол-во шт]]*Таблица648[[#This Row],[Оптовая цена USD за 1шт]],"")</f>
        <v/>
      </c>
      <c r="N1113" s="49"/>
    </row>
    <row r="1114" spans="1:14" ht="22.5" customHeight="1">
      <c r="A1114" s="44" t="s">
        <v>23144</v>
      </c>
      <c r="B1114" s="14">
        <v>8806182594878</v>
      </c>
      <c r="C1114" s="50" t="s">
        <v>17669</v>
      </c>
      <c r="D1114" s="46" t="s">
        <v>17670</v>
      </c>
      <c r="E1114" s="16">
        <v>3800</v>
      </c>
      <c r="F1114" s="15">
        <v>0.54</v>
      </c>
      <c r="G1114" s="47">
        <v>20</v>
      </c>
      <c r="H1114" s="55">
        <f>Таблица648[[#This Row],[Коэфициент стоимости]]*Таблица648[[#This Row],[Розничная цена KRW]]</f>
        <v>2052</v>
      </c>
      <c r="I1114" s="17" t="str">
        <f>IF($H$1="","Введите курс",Таблица648[[#This Row],[Оптовая цена KRW за 1шт]]/$H$1)</f>
        <v>Введите курс</v>
      </c>
      <c r="J1114" s="48"/>
      <c r="K1114" s="18">
        <f>Таблица648[[#This Row],[Заказ коробок ]]*Таблица648[[#This Row],[Кол-во шт в коробке]]</f>
        <v>0</v>
      </c>
      <c r="L1114" s="54">
        <f>Таблица648[[#This Row],[Общее кол-во шт]]*Таблица648[[#This Row],[Оптовая цена KRW за 1шт]]</f>
        <v>0</v>
      </c>
      <c r="M1114" s="19" t="str">
        <f>IFERROR(Таблица648[[#This Row],[Общее кол-во шт]]*Таблица648[[#This Row],[Оптовая цена USD за 1шт]],"")</f>
        <v/>
      </c>
      <c r="N1114" s="49"/>
    </row>
    <row r="1115" spans="1:14" ht="22.5" customHeight="1">
      <c r="A1115" s="44" t="s">
        <v>23145</v>
      </c>
      <c r="B1115" s="14">
        <v>8806182595776</v>
      </c>
      <c r="C1115" s="50" t="s">
        <v>17671</v>
      </c>
      <c r="D1115" s="46" t="s">
        <v>17672</v>
      </c>
      <c r="E1115" s="16">
        <v>41000</v>
      </c>
      <c r="F1115" s="15">
        <v>0.54</v>
      </c>
      <c r="G1115" s="47">
        <v>6</v>
      </c>
      <c r="H1115" s="55">
        <f>Таблица648[[#This Row],[Коэфициент стоимости]]*Таблица648[[#This Row],[Розничная цена KRW]]</f>
        <v>22140</v>
      </c>
      <c r="I1115" s="17" t="str">
        <f>IF($H$1="","Введите курс",Таблица648[[#This Row],[Оптовая цена KRW за 1шт]]/$H$1)</f>
        <v>Введите курс</v>
      </c>
      <c r="J1115" s="48"/>
      <c r="K1115" s="18">
        <f>Таблица648[[#This Row],[Заказ коробок ]]*Таблица648[[#This Row],[Кол-во шт в коробке]]</f>
        <v>0</v>
      </c>
      <c r="L1115" s="54">
        <f>Таблица648[[#This Row],[Общее кол-во шт]]*Таблица648[[#This Row],[Оптовая цена KRW за 1шт]]</f>
        <v>0</v>
      </c>
      <c r="M1115" s="19" t="str">
        <f>IFERROR(Таблица648[[#This Row],[Общее кол-во шт]]*Таблица648[[#This Row],[Оптовая цена USD за 1шт]],"")</f>
        <v/>
      </c>
      <c r="N1115" s="49"/>
    </row>
    <row r="1116" spans="1:14" ht="22.5" customHeight="1">
      <c r="A1116" s="44" t="s">
        <v>23146</v>
      </c>
      <c r="B1116" s="14">
        <v>8806182595783</v>
      </c>
      <c r="C1116" s="50" t="s">
        <v>17673</v>
      </c>
      <c r="D1116" s="46" t="s">
        <v>17674</v>
      </c>
      <c r="E1116" s="16">
        <v>41000</v>
      </c>
      <c r="F1116" s="15">
        <v>0.54</v>
      </c>
      <c r="G1116" s="47">
        <v>6</v>
      </c>
      <c r="H1116" s="55">
        <f>Таблица648[[#This Row],[Коэфициент стоимости]]*Таблица648[[#This Row],[Розничная цена KRW]]</f>
        <v>22140</v>
      </c>
      <c r="I1116" s="17" t="str">
        <f>IF($H$1="","Введите курс",Таблица648[[#This Row],[Оптовая цена KRW за 1шт]]/$H$1)</f>
        <v>Введите курс</v>
      </c>
      <c r="J1116" s="48"/>
      <c r="K1116" s="18">
        <f>Таблица648[[#This Row],[Заказ коробок ]]*Таблица648[[#This Row],[Кол-во шт в коробке]]</f>
        <v>0</v>
      </c>
      <c r="L1116" s="54">
        <f>Таблица648[[#This Row],[Общее кол-во шт]]*Таблица648[[#This Row],[Оптовая цена KRW за 1шт]]</f>
        <v>0</v>
      </c>
      <c r="M1116" s="19" t="str">
        <f>IFERROR(Таблица648[[#This Row],[Общее кол-во шт]]*Таблица648[[#This Row],[Оптовая цена USD за 1шт]],"")</f>
        <v/>
      </c>
      <c r="N1116" s="49"/>
    </row>
    <row r="1117" spans="1:14" ht="22.5" customHeight="1">
      <c r="A1117" s="44" t="s">
        <v>23147</v>
      </c>
      <c r="B1117" s="14">
        <v>8806182526657</v>
      </c>
      <c r="C1117" s="50" t="s">
        <v>23148</v>
      </c>
      <c r="D1117" s="46" t="s">
        <v>23149</v>
      </c>
      <c r="E1117" s="16">
        <v>7000</v>
      </c>
      <c r="F1117" s="15">
        <v>0.54</v>
      </c>
      <c r="G1117" s="47">
        <v>6</v>
      </c>
      <c r="H1117" s="55">
        <f>Таблица648[[#This Row],[Коэфициент стоимости]]*Таблица648[[#This Row],[Розничная цена KRW]]</f>
        <v>3780.0000000000005</v>
      </c>
      <c r="I1117" s="17" t="str">
        <f>IF($H$1="","Введите курс",Таблица648[[#This Row],[Оптовая цена KRW за 1шт]]/$H$1)</f>
        <v>Введите курс</v>
      </c>
      <c r="J1117" s="48"/>
      <c r="K1117" s="18">
        <f>Таблица648[[#This Row],[Заказ коробок ]]*Таблица648[[#This Row],[Кол-во шт в коробке]]</f>
        <v>0</v>
      </c>
      <c r="L1117" s="54">
        <f>Таблица648[[#This Row],[Общее кол-во шт]]*Таблица648[[#This Row],[Оптовая цена KRW за 1шт]]</f>
        <v>0</v>
      </c>
      <c r="M1117" s="19" t="str">
        <f>IFERROR(Таблица648[[#This Row],[Общее кол-во шт]]*Таблица648[[#This Row],[Оптовая цена USD за 1шт]],"")</f>
        <v/>
      </c>
      <c r="N1117" s="49"/>
    </row>
    <row r="1118" spans="1:14" ht="22.5" customHeight="1">
      <c r="A1118" s="44" t="s">
        <v>23150</v>
      </c>
      <c r="B1118" s="14">
        <v>8806182529412</v>
      </c>
      <c r="C1118" s="50" t="s">
        <v>17678</v>
      </c>
      <c r="D1118" s="46" t="s">
        <v>17676</v>
      </c>
      <c r="E1118" s="16">
        <v>22000</v>
      </c>
      <c r="F1118" s="15">
        <v>0.54</v>
      </c>
      <c r="G1118" s="47">
        <v>6</v>
      </c>
      <c r="H1118" s="55">
        <f>Таблица648[[#This Row],[Коэфициент стоимости]]*Таблица648[[#This Row],[Розничная цена KRW]]</f>
        <v>11880</v>
      </c>
      <c r="I1118" s="17" t="str">
        <f>IF($H$1="","Введите курс",Таблица648[[#This Row],[Оптовая цена KRW за 1шт]]/$H$1)</f>
        <v>Введите курс</v>
      </c>
      <c r="J1118" s="48"/>
      <c r="K1118" s="18">
        <f>Таблица648[[#This Row],[Заказ коробок ]]*Таблица648[[#This Row],[Кол-во шт в коробке]]</f>
        <v>0</v>
      </c>
      <c r="L1118" s="54">
        <f>Таблица648[[#This Row],[Общее кол-во шт]]*Таблица648[[#This Row],[Оптовая цена KRW за 1шт]]</f>
        <v>0</v>
      </c>
      <c r="M1118" s="19" t="str">
        <f>IFERROR(Таблица648[[#This Row],[Общее кол-во шт]]*Таблица648[[#This Row],[Оптовая цена USD за 1шт]],"")</f>
        <v/>
      </c>
      <c r="N1118" s="49"/>
    </row>
    <row r="1119" spans="1:14" ht="22.5" customHeight="1">
      <c r="A1119" s="44" t="s">
        <v>23151</v>
      </c>
      <c r="B1119" s="14">
        <v>8806182529436</v>
      </c>
      <c r="C1119" s="50" t="s">
        <v>17680</v>
      </c>
      <c r="D1119" s="46" t="s">
        <v>17676</v>
      </c>
      <c r="E1119" s="16">
        <v>22000</v>
      </c>
      <c r="F1119" s="15">
        <v>0.54</v>
      </c>
      <c r="G1119" s="47">
        <v>6</v>
      </c>
      <c r="H1119" s="55">
        <f>Таблица648[[#This Row],[Коэфициент стоимости]]*Таблица648[[#This Row],[Розничная цена KRW]]</f>
        <v>11880</v>
      </c>
      <c r="I1119" s="17" t="str">
        <f>IF($H$1="","Введите курс",Таблица648[[#This Row],[Оптовая цена KRW за 1шт]]/$H$1)</f>
        <v>Введите курс</v>
      </c>
      <c r="J1119" s="48"/>
      <c r="K1119" s="18">
        <f>Таблица648[[#This Row],[Заказ коробок ]]*Таблица648[[#This Row],[Кол-во шт в коробке]]</f>
        <v>0</v>
      </c>
      <c r="L1119" s="54">
        <f>Таблица648[[#This Row],[Общее кол-во шт]]*Таблица648[[#This Row],[Оптовая цена KRW за 1шт]]</f>
        <v>0</v>
      </c>
      <c r="M1119" s="19" t="str">
        <f>IFERROR(Таблица648[[#This Row],[Общее кол-во шт]]*Таблица648[[#This Row],[Оптовая цена USD за 1шт]],"")</f>
        <v/>
      </c>
      <c r="N1119" s="49"/>
    </row>
    <row r="1120" spans="1:14" ht="22.5" customHeight="1">
      <c r="A1120" s="44" t="s">
        <v>23152</v>
      </c>
      <c r="B1120" s="14">
        <v>8806182532771</v>
      </c>
      <c r="C1120" s="50" t="s">
        <v>17681</v>
      </c>
      <c r="D1120" s="46" t="s">
        <v>17682</v>
      </c>
      <c r="E1120" s="16">
        <v>30000</v>
      </c>
      <c r="F1120" s="15">
        <v>0.54</v>
      </c>
      <c r="G1120" s="47">
        <v>6</v>
      </c>
      <c r="H1120" s="55">
        <f>Таблица648[[#This Row],[Коэфициент стоимости]]*Таблица648[[#This Row],[Розничная цена KRW]]</f>
        <v>16200.000000000002</v>
      </c>
      <c r="I1120" s="17" t="str">
        <f>IF($H$1="","Введите курс",Таблица648[[#This Row],[Оптовая цена KRW за 1шт]]/$H$1)</f>
        <v>Введите курс</v>
      </c>
      <c r="J1120" s="48"/>
      <c r="K1120" s="18">
        <f>Таблица648[[#This Row],[Заказ коробок ]]*Таблица648[[#This Row],[Кол-во шт в коробке]]</f>
        <v>0</v>
      </c>
      <c r="L1120" s="54">
        <f>Таблица648[[#This Row],[Общее кол-во шт]]*Таблица648[[#This Row],[Оптовая цена KRW за 1шт]]</f>
        <v>0</v>
      </c>
      <c r="M1120" s="19" t="str">
        <f>IFERROR(Таблица648[[#This Row],[Общее кол-во шт]]*Таблица648[[#This Row],[Оптовая цена USD за 1шт]],"")</f>
        <v/>
      </c>
      <c r="N1120" s="49"/>
    </row>
    <row r="1121" spans="1:14" ht="22.5" customHeight="1">
      <c r="A1121" s="44" t="s">
        <v>23153</v>
      </c>
      <c r="B1121" s="14">
        <v>8806182535451</v>
      </c>
      <c r="C1121" s="50" t="s">
        <v>17683</v>
      </c>
      <c r="D1121" s="46" t="s">
        <v>17684</v>
      </c>
      <c r="E1121" s="16">
        <v>8500</v>
      </c>
      <c r="F1121" s="15">
        <v>0.54</v>
      </c>
      <c r="G1121" s="47">
        <v>9</v>
      </c>
      <c r="H1121" s="55">
        <f>Таблица648[[#This Row],[Коэфициент стоимости]]*Таблица648[[#This Row],[Розничная цена KRW]]</f>
        <v>4590</v>
      </c>
      <c r="I1121" s="17" t="str">
        <f>IF($H$1="","Введите курс",Таблица648[[#This Row],[Оптовая цена KRW за 1шт]]/$H$1)</f>
        <v>Введите курс</v>
      </c>
      <c r="J1121" s="48"/>
      <c r="K1121" s="18">
        <f>Таблица648[[#This Row],[Заказ коробок ]]*Таблица648[[#This Row],[Кол-во шт в коробке]]</f>
        <v>0</v>
      </c>
      <c r="L1121" s="54">
        <f>Таблица648[[#This Row],[Общее кол-во шт]]*Таблица648[[#This Row],[Оптовая цена KRW за 1шт]]</f>
        <v>0</v>
      </c>
      <c r="M1121" s="19" t="str">
        <f>IFERROR(Таблица648[[#This Row],[Общее кол-во шт]]*Таблица648[[#This Row],[Оптовая цена USD за 1шт]],"")</f>
        <v/>
      </c>
      <c r="N1121" s="49"/>
    </row>
    <row r="1122" spans="1:14" ht="22.5" customHeight="1">
      <c r="A1122" s="44" t="s">
        <v>23154</v>
      </c>
      <c r="B1122" s="14">
        <v>8806182535468</v>
      </c>
      <c r="C1122" s="50" t="s">
        <v>23155</v>
      </c>
      <c r="D1122" s="46" t="s">
        <v>23156</v>
      </c>
      <c r="E1122" s="16">
        <v>8500</v>
      </c>
      <c r="F1122" s="15">
        <v>0.54</v>
      </c>
      <c r="G1122" s="47">
        <v>9</v>
      </c>
      <c r="H1122" s="55">
        <f>Таблица648[[#This Row],[Коэфициент стоимости]]*Таблица648[[#This Row],[Розничная цена KRW]]</f>
        <v>4590</v>
      </c>
      <c r="I1122" s="17" t="str">
        <f>IF($H$1="","Введите курс",Таблица648[[#This Row],[Оптовая цена KRW за 1шт]]/$H$1)</f>
        <v>Введите курс</v>
      </c>
      <c r="J1122" s="48"/>
      <c r="K1122" s="18">
        <f>Таблица648[[#This Row],[Заказ коробок ]]*Таблица648[[#This Row],[Кол-во шт в коробке]]</f>
        <v>0</v>
      </c>
      <c r="L1122" s="54">
        <f>Таблица648[[#This Row],[Общее кол-во шт]]*Таблица648[[#This Row],[Оптовая цена KRW за 1шт]]</f>
        <v>0</v>
      </c>
      <c r="M1122" s="19" t="str">
        <f>IFERROR(Таблица648[[#This Row],[Общее кол-во шт]]*Таблица648[[#This Row],[Оптовая цена USD за 1шт]],"")</f>
        <v/>
      </c>
      <c r="N1122" s="49"/>
    </row>
    <row r="1123" spans="1:14" ht="22.5" customHeight="1">
      <c r="A1123" s="44" t="s">
        <v>23157</v>
      </c>
      <c r="B1123" s="14">
        <v>8806182535475</v>
      </c>
      <c r="C1123" s="50" t="s">
        <v>17685</v>
      </c>
      <c r="D1123" s="46" t="s">
        <v>17686</v>
      </c>
      <c r="E1123" s="16">
        <v>9500</v>
      </c>
      <c r="F1123" s="15">
        <v>0.54</v>
      </c>
      <c r="G1123" s="47">
        <v>9</v>
      </c>
      <c r="H1123" s="55">
        <f>Таблица648[[#This Row],[Коэфициент стоимости]]*Таблица648[[#This Row],[Розничная цена KRW]]</f>
        <v>5130</v>
      </c>
      <c r="I1123" s="17" t="str">
        <f>IF($H$1="","Введите курс",Таблица648[[#This Row],[Оптовая цена KRW за 1шт]]/$H$1)</f>
        <v>Введите курс</v>
      </c>
      <c r="J1123" s="48"/>
      <c r="K1123" s="18">
        <f>Таблица648[[#This Row],[Заказ коробок ]]*Таблица648[[#This Row],[Кол-во шт в коробке]]</f>
        <v>0</v>
      </c>
      <c r="L1123" s="54">
        <f>Таблица648[[#This Row],[Общее кол-во шт]]*Таблица648[[#This Row],[Оптовая цена KRW за 1шт]]</f>
        <v>0</v>
      </c>
      <c r="M1123" s="19" t="str">
        <f>IFERROR(Таблица648[[#This Row],[Общее кол-во шт]]*Таблица648[[#This Row],[Оптовая цена USD за 1шт]],"")</f>
        <v/>
      </c>
      <c r="N1123" s="49"/>
    </row>
    <row r="1124" spans="1:14" ht="22.5" customHeight="1">
      <c r="A1124" s="44" t="s">
        <v>23158</v>
      </c>
      <c r="B1124" s="14">
        <v>8806182543401</v>
      </c>
      <c r="C1124" s="50" t="s">
        <v>17687</v>
      </c>
      <c r="D1124" s="46" t="s">
        <v>17688</v>
      </c>
      <c r="E1124" s="16">
        <v>13000</v>
      </c>
      <c r="F1124" s="15">
        <v>0.54</v>
      </c>
      <c r="G1124" s="47">
        <v>6</v>
      </c>
      <c r="H1124" s="55">
        <f>Таблица648[[#This Row],[Коэфициент стоимости]]*Таблица648[[#This Row],[Розничная цена KRW]]</f>
        <v>7020.0000000000009</v>
      </c>
      <c r="I1124" s="17" t="str">
        <f>IF($H$1="","Введите курс",Таблица648[[#This Row],[Оптовая цена KRW за 1шт]]/$H$1)</f>
        <v>Введите курс</v>
      </c>
      <c r="J1124" s="48"/>
      <c r="K1124" s="18">
        <f>Таблица648[[#This Row],[Заказ коробок ]]*Таблица648[[#This Row],[Кол-во шт в коробке]]</f>
        <v>0</v>
      </c>
      <c r="L1124" s="54">
        <f>Таблица648[[#This Row],[Общее кол-во шт]]*Таблица648[[#This Row],[Оптовая цена KRW за 1шт]]</f>
        <v>0</v>
      </c>
      <c r="M1124" s="19" t="str">
        <f>IFERROR(Таблица648[[#This Row],[Общее кол-во шт]]*Таблица648[[#This Row],[Оптовая цена USD за 1шт]],"")</f>
        <v/>
      </c>
      <c r="N1124" s="49"/>
    </row>
    <row r="1125" spans="1:14" ht="22.5" customHeight="1">
      <c r="A1125" s="44" t="s">
        <v>23159</v>
      </c>
      <c r="B1125" s="14">
        <v>8806182549571</v>
      </c>
      <c r="C1125" s="50" t="s">
        <v>23160</v>
      </c>
      <c r="D1125" s="46" t="s">
        <v>23161</v>
      </c>
      <c r="E1125" s="16">
        <v>8500</v>
      </c>
      <c r="F1125" s="15">
        <v>0.54</v>
      </c>
      <c r="G1125" s="47">
        <v>9</v>
      </c>
      <c r="H1125" s="55">
        <f>Таблица648[[#This Row],[Коэфициент стоимости]]*Таблица648[[#This Row],[Розничная цена KRW]]</f>
        <v>4590</v>
      </c>
      <c r="I1125" s="17" t="str">
        <f>IF($H$1="","Введите курс",Таблица648[[#This Row],[Оптовая цена KRW за 1шт]]/$H$1)</f>
        <v>Введите курс</v>
      </c>
      <c r="J1125" s="48"/>
      <c r="K1125" s="18">
        <f>Таблица648[[#This Row],[Заказ коробок ]]*Таблица648[[#This Row],[Кол-во шт в коробке]]</f>
        <v>0</v>
      </c>
      <c r="L1125" s="54">
        <f>Таблица648[[#This Row],[Общее кол-во шт]]*Таблица648[[#This Row],[Оптовая цена KRW за 1шт]]</f>
        <v>0</v>
      </c>
      <c r="M1125" s="19" t="str">
        <f>IFERROR(Таблица648[[#This Row],[Общее кол-во шт]]*Таблица648[[#This Row],[Оптовая цена USD за 1шт]],"")</f>
        <v/>
      </c>
      <c r="N1125" s="49"/>
    </row>
    <row r="1126" spans="1:14" ht="22.5" customHeight="1">
      <c r="A1126" s="44" t="s">
        <v>23162</v>
      </c>
      <c r="B1126" s="14">
        <v>8806182550638</v>
      </c>
      <c r="C1126" s="50" t="s">
        <v>23163</v>
      </c>
      <c r="D1126" s="46" t="s">
        <v>23164</v>
      </c>
      <c r="E1126" s="16">
        <v>13000</v>
      </c>
      <c r="F1126" s="15">
        <v>0.54</v>
      </c>
      <c r="G1126" s="47">
        <v>12</v>
      </c>
      <c r="H1126" s="55">
        <f>Таблица648[[#This Row],[Коэфициент стоимости]]*Таблица648[[#This Row],[Розничная цена KRW]]</f>
        <v>7020.0000000000009</v>
      </c>
      <c r="I1126" s="17" t="str">
        <f>IF($H$1="","Введите курс",Таблица648[[#This Row],[Оптовая цена KRW за 1шт]]/$H$1)</f>
        <v>Введите курс</v>
      </c>
      <c r="J1126" s="48"/>
      <c r="K1126" s="18">
        <f>Таблица648[[#This Row],[Заказ коробок ]]*Таблица648[[#This Row],[Кол-во шт в коробке]]</f>
        <v>0</v>
      </c>
      <c r="L1126" s="54">
        <f>Таблица648[[#This Row],[Общее кол-во шт]]*Таблица648[[#This Row],[Оптовая цена KRW за 1шт]]</f>
        <v>0</v>
      </c>
      <c r="M1126" s="19" t="str">
        <f>IFERROR(Таблица648[[#This Row],[Общее кол-во шт]]*Таблица648[[#This Row],[Оптовая цена USD за 1шт]],"")</f>
        <v/>
      </c>
      <c r="N1126" s="49"/>
    </row>
    <row r="1127" spans="1:14" ht="22.5" customHeight="1">
      <c r="A1127" s="44" t="s">
        <v>23165</v>
      </c>
      <c r="B1127" s="14">
        <v>8806182550645</v>
      </c>
      <c r="C1127" s="50" t="s">
        <v>23166</v>
      </c>
      <c r="D1127" s="46" t="s">
        <v>23167</v>
      </c>
      <c r="E1127" s="16">
        <v>13000</v>
      </c>
      <c r="F1127" s="15">
        <v>0.54</v>
      </c>
      <c r="G1127" s="47">
        <v>12</v>
      </c>
      <c r="H1127" s="55">
        <f>Таблица648[[#This Row],[Коэфициент стоимости]]*Таблица648[[#This Row],[Розничная цена KRW]]</f>
        <v>7020.0000000000009</v>
      </c>
      <c r="I1127" s="17" t="str">
        <f>IF($H$1="","Введите курс",Таблица648[[#This Row],[Оптовая цена KRW за 1шт]]/$H$1)</f>
        <v>Введите курс</v>
      </c>
      <c r="J1127" s="48"/>
      <c r="K1127" s="18">
        <f>Таблица648[[#This Row],[Заказ коробок ]]*Таблица648[[#This Row],[Кол-во шт в коробке]]</f>
        <v>0</v>
      </c>
      <c r="L1127" s="54">
        <f>Таблица648[[#This Row],[Общее кол-во шт]]*Таблица648[[#This Row],[Оптовая цена KRW за 1шт]]</f>
        <v>0</v>
      </c>
      <c r="M1127" s="19" t="str">
        <f>IFERROR(Таблица648[[#This Row],[Общее кол-во шт]]*Таблица648[[#This Row],[Оптовая цена USD за 1шт]],"")</f>
        <v/>
      </c>
      <c r="N1127" s="49"/>
    </row>
    <row r="1128" spans="1:14" ht="22.5" customHeight="1">
      <c r="A1128" s="44" t="s">
        <v>23168</v>
      </c>
      <c r="B1128" s="14">
        <v>8806182550652</v>
      </c>
      <c r="C1128" s="50" t="s">
        <v>23169</v>
      </c>
      <c r="D1128" s="46" t="s">
        <v>23170</v>
      </c>
      <c r="E1128" s="16">
        <v>14000</v>
      </c>
      <c r="F1128" s="15">
        <v>0.54</v>
      </c>
      <c r="G1128" s="47">
        <v>12</v>
      </c>
      <c r="H1128" s="55">
        <f>Таблица648[[#This Row],[Коэфициент стоимости]]*Таблица648[[#This Row],[Розничная цена KRW]]</f>
        <v>7560.0000000000009</v>
      </c>
      <c r="I1128" s="17" t="str">
        <f>IF($H$1="","Введите курс",Таблица648[[#This Row],[Оптовая цена KRW за 1шт]]/$H$1)</f>
        <v>Введите курс</v>
      </c>
      <c r="J1128" s="48"/>
      <c r="K1128" s="18">
        <f>Таблица648[[#This Row],[Заказ коробок ]]*Таблица648[[#This Row],[Кол-во шт в коробке]]</f>
        <v>0</v>
      </c>
      <c r="L1128" s="54">
        <f>Таблица648[[#This Row],[Общее кол-во шт]]*Таблица648[[#This Row],[Оптовая цена KRW за 1шт]]</f>
        <v>0</v>
      </c>
      <c r="M1128" s="19" t="str">
        <f>IFERROR(Таблица648[[#This Row],[Общее кол-во шт]]*Таблица648[[#This Row],[Оптовая цена USD за 1шт]],"")</f>
        <v/>
      </c>
      <c r="N1128" s="49"/>
    </row>
    <row r="1129" spans="1:14" ht="22.5" customHeight="1">
      <c r="A1129" s="44" t="s">
        <v>23171</v>
      </c>
      <c r="B1129" s="14">
        <v>8806182550706</v>
      </c>
      <c r="C1129" s="50" t="s">
        <v>23172</v>
      </c>
      <c r="D1129" s="46" t="s">
        <v>17762</v>
      </c>
      <c r="E1129" s="16">
        <v>10000</v>
      </c>
      <c r="F1129" s="15">
        <v>0.54</v>
      </c>
      <c r="G1129" s="47">
        <v>9</v>
      </c>
      <c r="H1129" s="55">
        <f>Таблица648[[#This Row],[Коэфициент стоимости]]*Таблица648[[#This Row],[Розничная цена KRW]]</f>
        <v>5400</v>
      </c>
      <c r="I1129" s="17" t="str">
        <f>IF($H$1="","Введите курс",Таблица648[[#This Row],[Оптовая цена KRW за 1шт]]/$H$1)</f>
        <v>Введите курс</v>
      </c>
      <c r="J1129" s="48"/>
      <c r="K1129" s="18">
        <f>Таблица648[[#This Row],[Заказ коробок ]]*Таблица648[[#This Row],[Кол-во шт в коробке]]</f>
        <v>0</v>
      </c>
      <c r="L1129" s="54">
        <f>Таблица648[[#This Row],[Общее кол-во шт]]*Таблица648[[#This Row],[Оптовая цена KRW за 1шт]]</f>
        <v>0</v>
      </c>
      <c r="M1129" s="19" t="str">
        <f>IFERROR(Таблица648[[#This Row],[Общее кол-во шт]]*Таблица648[[#This Row],[Оптовая цена USD за 1шт]],"")</f>
        <v/>
      </c>
      <c r="N1129" s="49"/>
    </row>
    <row r="1130" spans="1:14" ht="22.5" customHeight="1">
      <c r="A1130" s="44" t="s">
        <v>23173</v>
      </c>
      <c r="B1130" s="14">
        <v>8806182551604</v>
      </c>
      <c r="C1130" s="50" t="s">
        <v>23174</v>
      </c>
      <c r="D1130" s="46" t="s">
        <v>23175</v>
      </c>
      <c r="E1130" s="16">
        <v>36000</v>
      </c>
      <c r="F1130" s="15">
        <v>0.54</v>
      </c>
      <c r="G1130" s="47">
        <v>10</v>
      </c>
      <c r="H1130" s="55">
        <f>Таблица648[[#This Row],[Коэфициент стоимости]]*Таблица648[[#This Row],[Розничная цена KRW]]</f>
        <v>19440</v>
      </c>
      <c r="I1130" s="17" t="str">
        <f>IF($H$1="","Введите курс",Таблица648[[#This Row],[Оптовая цена KRW за 1шт]]/$H$1)</f>
        <v>Введите курс</v>
      </c>
      <c r="J1130" s="48"/>
      <c r="K1130" s="18">
        <f>Таблица648[[#This Row],[Заказ коробок ]]*Таблица648[[#This Row],[Кол-во шт в коробке]]</f>
        <v>0</v>
      </c>
      <c r="L1130" s="54">
        <f>Таблица648[[#This Row],[Общее кол-во шт]]*Таблица648[[#This Row],[Оптовая цена KRW за 1шт]]</f>
        <v>0</v>
      </c>
      <c r="M1130" s="19" t="str">
        <f>IFERROR(Таблица648[[#This Row],[Общее кол-во шт]]*Таблица648[[#This Row],[Оптовая цена USD за 1шт]],"")</f>
        <v/>
      </c>
      <c r="N1130" s="49"/>
    </row>
    <row r="1131" spans="1:14" ht="22.5" customHeight="1">
      <c r="A1131" s="44" t="s">
        <v>23176</v>
      </c>
      <c r="B1131" s="14">
        <v>8806182552571</v>
      </c>
      <c r="C1131" s="50" t="s">
        <v>23177</v>
      </c>
      <c r="D1131" s="46" t="s">
        <v>23178</v>
      </c>
      <c r="E1131" s="16">
        <v>9500</v>
      </c>
      <c r="F1131" s="15">
        <v>0.54</v>
      </c>
      <c r="G1131" s="47">
        <v>9</v>
      </c>
      <c r="H1131" s="55">
        <f>Таблица648[[#This Row],[Коэфициент стоимости]]*Таблица648[[#This Row],[Розничная цена KRW]]</f>
        <v>5130</v>
      </c>
      <c r="I1131" s="17" t="str">
        <f>IF($H$1="","Введите курс",Таблица648[[#This Row],[Оптовая цена KRW за 1шт]]/$H$1)</f>
        <v>Введите курс</v>
      </c>
      <c r="J1131" s="48"/>
      <c r="K1131" s="18">
        <f>Таблица648[[#This Row],[Заказ коробок ]]*Таблица648[[#This Row],[Кол-во шт в коробке]]</f>
        <v>0</v>
      </c>
      <c r="L1131" s="54">
        <f>Таблица648[[#This Row],[Общее кол-во шт]]*Таблица648[[#This Row],[Оптовая цена KRW за 1шт]]</f>
        <v>0</v>
      </c>
      <c r="M1131" s="19" t="str">
        <f>IFERROR(Таблица648[[#This Row],[Общее кол-во шт]]*Таблица648[[#This Row],[Оптовая цена USD за 1шт]],"")</f>
        <v/>
      </c>
      <c r="N1131" s="49"/>
    </row>
    <row r="1132" spans="1:14" ht="22.5" customHeight="1">
      <c r="A1132" s="44" t="s">
        <v>23179</v>
      </c>
      <c r="B1132" s="14">
        <v>8806182554612</v>
      </c>
      <c r="C1132" s="50" t="s">
        <v>17689</v>
      </c>
      <c r="D1132" s="46" t="s">
        <v>17690</v>
      </c>
      <c r="E1132" s="16">
        <v>25000</v>
      </c>
      <c r="F1132" s="15">
        <v>0.54</v>
      </c>
      <c r="G1132" s="47">
        <v>6</v>
      </c>
      <c r="H1132" s="55">
        <f>Таблица648[[#This Row],[Коэфициент стоимости]]*Таблица648[[#This Row],[Розничная цена KRW]]</f>
        <v>13500</v>
      </c>
      <c r="I1132" s="17" t="str">
        <f>IF($H$1="","Введите курс",Таблица648[[#This Row],[Оптовая цена KRW за 1шт]]/$H$1)</f>
        <v>Введите курс</v>
      </c>
      <c r="J1132" s="48"/>
      <c r="K1132" s="18">
        <f>Таблица648[[#This Row],[Заказ коробок ]]*Таблица648[[#This Row],[Кол-во шт в коробке]]</f>
        <v>0</v>
      </c>
      <c r="L1132" s="54">
        <f>Таблица648[[#This Row],[Общее кол-во шт]]*Таблица648[[#This Row],[Оптовая цена KRW за 1шт]]</f>
        <v>0</v>
      </c>
      <c r="M1132" s="19" t="str">
        <f>IFERROR(Таблица648[[#This Row],[Общее кол-во шт]]*Таблица648[[#This Row],[Оптовая цена USD за 1шт]],"")</f>
        <v/>
      </c>
      <c r="N1132" s="49"/>
    </row>
    <row r="1133" spans="1:14" ht="22.5" customHeight="1">
      <c r="A1133" s="44" t="s">
        <v>23180</v>
      </c>
      <c r="B1133" s="14">
        <v>8806182554629</v>
      </c>
      <c r="C1133" s="50" t="s">
        <v>17691</v>
      </c>
      <c r="D1133" s="46" t="s">
        <v>17692</v>
      </c>
      <c r="E1133" s="16">
        <v>25000</v>
      </c>
      <c r="F1133" s="15">
        <v>0.54</v>
      </c>
      <c r="G1133" s="47">
        <v>6</v>
      </c>
      <c r="H1133" s="55">
        <f>Таблица648[[#This Row],[Коэфициент стоимости]]*Таблица648[[#This Row],[Розничная цена KRW]]</f>
        <v>13500</v>
      </c>
      <c r="I1133" s="17" t="str">
        <f>IF($H$1="","Введите курс",Таблица648[[#This Row],[Оптовая цена KRW за 1шт]]/$H$1)</f>
        <v>Введите курс</v>
      </c>
      <c r="J1133" s="48"/>
      <c r="K1133" s="18">
        <f>Таблица648[[#This Row],[Заказ коробок ]]*Таблица648[[#This Row],[Кол-во шт в коробке]]</f>
        <v>0</v>
      </c>
      <c r="L1133" s="54">
        <f>Таблица648[[#This Row],[Общее кол-во шт]]*Таблица648[[#This Row],[Оптовая цена KRW за 1шт]]</f>
        <v>0</v>
      </c>
      <c r="M1133" s="19" t="str">
        <f>IFERROR(Таблица648[[#This Row],[Общее кол-во шт]]*Таблица648[[#This Row],[Оптовая цена USD за 1шт]],"")</f>
        <v/>
      </c>
      <c r="N1133" s="49"/>
    </row>
    <row r="1134" spans="1:14" ht="22.5" customHeight="1">
      <c r="A1134" s="44" t="s">
        <v>23181</v>
      </c>
      <c r="B1134" s="14">
        <v>8806182554964</v>
      </c>
      <c r="C1134" s="50" t="s">
        <v>17693</v>
      </c>
      <c r="D1134" s="46" t="s">
        <v>17694</v>
      </c>
      <c r="E1134" s="16">
        <v>19000</v>
      </c>
      <c r="F1134" s="15">
        <v>0.54</v>
      </c>
      <c r="G1134" s="47">
        <v>6</v>
      </c>
      <c r="H1134" s="55">
        <f>Таблица648[[#This Row],[Коэфициент стоимости]]*Таблица648[[#This Row],[Розничная цена KRW]]</f>
        <v>10260</v>
      </c>
      <c r="I1134" s="17" t="str">
        <f>IF($H$1="","Введите курс",Таблица648[[#This Row],[Оптовая цена KRW за 1шт]]/$H$1)</f>
        <v>Введите курс</v>
      </c>
      <c r="J1134" s="48"/>
      <c r="K1134" s="18">
        <f>Таблица648[[#This Row],[Заказ коробок ]]*Таблица648[[#This Row],[Кол-во шт в коробке]]</f>
        <v>0</v>
      </c>
      <c r="L1134" s="54">
        <f>Таблица648[[#This Row],[Общее кол-во шт]]*Таблица648[[#This Row],[Оптовая цена KRW за 1шт]]</f>
        <v>0</v>
      </c>
      <c r="M1134" s="19" t="str">
        <f>IFERROR(Таблица648[[#This Row],[Общее кол-во шт]]*Таблица648[[#This Row],[Оптовая цена USD за 1шт]],"")</f>
        <v/>
      </c>
      <c r="N1134" s="49"/>
    </row>
    <row r="1135" spans="1:14" ht="22.5" customHeight="1">
      <c r="A1135" s="44" t="s">
        <v>23182</v>
      </c>
      <c r="B1135" s="14">
        <v>8806182559457</v>
      </c>
      <c r="C1135" s="50" t="s">
        <v>17695</v>
      </c>
      <c r="D1135" s="46" t="s">
        <v>17696</v>
      </c>
      <c r="E1135" s="16">
        <v>28000</v>
      </c>
      <c r="F1135" s="15">
        <v>0.54</v>
      </c>
      <c r="G1135" s="47">
        <v>6</v>
      </c>
      <c r="H1135" s="55">
        <f>Таблица648[[#This Row],[Коэфициент стоимости]]*Таблица648[[#This Row],[Розничная цена KRW]]</f>
        <v>15120.000000000002</v>
      </c>
      <c r="I1135" s="17" t="str">
        <f>IF($H$1="","Введите курс",Таблица648[[#This Row],[Оптовая цена KRW за 1шт]]/$H$1)</f>
        <v>Введите курс</v>
      </c>
      <c r="J1135" s="48"/>
      <c r="K1135" s="18">
        <f>Таблица648[[#This Row],[Заказ коробок ]]*Таблица648[[#This Row],[Кол-во шт в коробке]]</f>
        <v>0</v>
      </c>
      <c r="L1135" s="54">
        <f>Таблица648[[#This Row],[Общее кол-во шт]]*Таблица648[[#This Row],[Оптовая цена KRW за 1шт]]</f>
        <v>0</v>
      </c>
      <c r="M1135" s="19" t="str">
        <f>IFERROR(Таблица648[[#This Row],[Общее кол-во шт]]*Таблица648[[#This Row],[Оптовая цена USD за 1шт]],"")</f>
        <v/>
      </c>
      <c r="N1135" s="49"/>
    </row>
    <row r="1136" spans="1:14" ht="22.5" customHeight="1">
      <c r="A1136" s="44" t="s">
        <v>23183</v>
      </c>
      <c r="B1136" s="14">
        <v>8806182559464</v>
      </c>
      <c r="C1136" s="50" t="s">
        <v>17697</v>
      </c>
      <c r="D1136" s="46" t="s">
        <v>17698</v>
      </c>
      <c r="E1136" s="16">
        <v>50000</v>
      </c>
      <c r="F1136" s="15">
        <v>0.54</v>
      </c>
      <c r="G1136" s="47">
        <v>6</v>
      </c>
      <c r="H1136" s="55">
        <f>Таблица648[[#This Row],[Коэфициент стоимости]]*Таблица648[[#This Row],[Розничная цена KRW]]</f>
        <v>27000</v>
      </c>
      <c r="I1136" s="17" t="str">
        <f>IF($H$1="","Введите курс",Таблица648[[#This Row],[Оптовая цена KRW за 1шт]]/$H$1)</f>
        <v>Введите курс</v>
      </c>
      <c r="J1136" s="48"/>
      <c r="K1136" s="18">
        <f>Таблица648[[#This Row],[Заказ коробок ]]*Таблица648[[#This Row],[Кол-во шт в коробке]]</f>
        <v>0</v>
      </c>
      <c r="L1136" s="54">
        <f>Таблица648[[#This Row],[Общее кол-во шт]]*Таблица648[[#This Row],[Оптовая цена KRW за 1шт]]</f>
        <v>0</v>
      </c>
      <c r="M1136" s="19" t="str">
        <f>IFERROR(Таблица648[[#This Row],[Общее кол-во шт]]*Таблица648[[#This Row],[Оптовая цена USD за 1шт]],"")</f>
        <v/>
      </c>
      <c r="N1136" s="49"/>
    </row>
    <row r="1137" spans="1:14" ht="22.5" customHeight="1">
      <c r="A1137" s="44" t="s">
        <v>23184</v>
      </c>
      <c r="B1137" s="14">
        <v>8806182564161</v>
      </c>
      <c r="C1137" s="50" t="s">
        <v>23185</v>
      </c>
      <c r="D1137" s="46" t="s">
        <v>24189</v>
      </c>
      <c r="E1137" s="16">
        <v>27000</v>
      </c>
      <c r="F1137" s="15">
        <v>0.54</v>
      </c>
      <c r="G1137" s="47">
        <v>6</v>
      </c>
      <c r="H1137" s="55">
        <f>Таблица648[[#This Row],[Коэфициент стоимости]]*Таблица648[[#This Row],[Розничная цена KRW]]</f>
        <v>14580.000000000002</v>
      </c>
      <c r="I1137" s="17" t="str">
        <f>IF($H$1="","Введите курс",Таблица648[[#This Row],[Оптовая цена KRW за 1шт]]/$H$1)</f>
        <v>Введите курс</v>
      </c>
      <c r="J1137" s="48"/>
      <c r="K1137" s="18">
        <f>Таблица648[[#This Row],[Заказ коробок ]]*Таблица648[[#This Row],[Кол-во шт в коробке]]</f>
        <v>0</v>
      </c>
      <c r="L1137" s="54">
        <f>Таблица648[[#This Row],[Общее кол-во шт]]*Таблица648[[#This Row],[Оптовая цена KRW за 1шт]]</f>
        <v>0</v>
      </c>
      <c r="M1137" s="19" t="str">
        <f>IFERROR(Таблица648[[#This Row],[Общее кол-во шт]]*Таблица648[[#This Row],[Оптовая цена USD за 1шт]],"")</f>
        <v/>
      </c>
      <c r="N1137" s="49"/>
    </row>
    <row r="1138" spans="1:14" ht="22.5" customHeight="1">
      <c r="A1138" s="44" t="s">
        <v>23186</v>
      </c>
      <c r="B1138" s="14">
        <v>8806182564420</v>
      </c>
      <c r="C1138" s="50" t="s">
        <v>17701</v>
      </c>
      <c r="D1138" s="46" t="s">
        <v>17702</v>
      </c>
      <c r="E1138" s="16">
        <v>14000</v>
      </c>
      <c r="F1138" s="15">
        <v>0.54</v>
      </c>
      <c r="G1138" s="47">
        <v>9</v>
      </c>
      <c r="H1138" s="55">
        <f>Таблица648[[#This Row],[Коэфициент стоимости]]*Таблица648[[#This Row],[Розничная цена KRW]]</f>
        <v>7560.0000000000009</v>
      </c>
      <c r="I1138" s="17" t="str">
        <f>IF($H$1="","Введите курс",Таблица648[[#This Row],[Оптовая цена KRW за 1шт]]/$H$1)</f>
        <v>Введите курс</v>
      </c>
      <c r="J1138" s="48"/>
      <c r="K1138" s="18">
        <f>Таблица648[[#This Row],[Заказ коробок ]]*Таблица648[[#This Row],[Кол-во шт в коробке]]</f>
        <v>0</v>
      </c>
      <c r="L1138" s="54">
        <f>Таблица648[[#This Row],[Общее кол-во шт]]*Таблица648[[#This Row],[Оптовая цена KRW за 1шт]]</f>
        <v>0</v>
      </c>
      <c r="M1138" s="19" t="str">
        <f>IFERROR(Таблица648[[#This Row],[Общее кол-во шт]]*Таблица648[[#This Row],[Оптовая цена USD за 1шт]],"")</f>
        <v/>
      </c>
      <c r="N1138" s="49"/>
    </row>
    <row r="1139" spans="1:14" ht="22.5" customHeight="1">
      <c r="A1139" s="44" t="s">
        <v>23187</v>
      </c>
      <c r="B1139" s="14">
        <v>8806182565694</v>
      </c>
      <c r="C1139" s="50" t="s">
        <v>23188</v>
      </c>
      <c r="D1139" s="46" t="s">
        <v>23189</v>
      </c>
      <c r="E1139" s="16">
        <v>14000</v>
      </c>
      <c r="F1139" s="15">
        <v>0.54</v>
      </c>
      <c r="G1139" s="47">
        <v>12</v>
      </c>
      <c r="H1139" s="55">
        <f>Таблица648[[#This Row],[Коэфициент стоимости]]*Таблица648[[#This Row],[Розничная цена KRW]]</f>
        <v>7560.0000000000009</v>
      </c>
      <c r="I1139" s="17" t="str">
        <f>IF($H$1="","Введите курс",Таблица648[[#This Row],[Оптовая цена KRW за 1шт]]/$H$1)</f>
        <v>Введите курс</v>
      </c>
      <c r="J1139" s="48"/>
      <c r="K1139" s="18">
        <f>Таблица648[[#This Row],[Заказ коробок ]]*Таблица648[[#This Row],[Кол-во шт в коробке]]</f>
        <v>0</v>
      </c>
      <c r="L1139" s="54">
        <f>Таблица648[[#This Row],[Общее кол-во шт]]*Таблица648[[#This Row],[Оптовая цена KRW за 1шт]]</f>
        <v>0</v>
      </c>
      <c r="M1139" s="19" t="str">
        <f>IFERROR(Таблица648[[#This Row],[Общее кол-во шт]]*Таблица648[[#This Row],[Оптовая цена USD за 1шт]],"")</f>
        <v/>
      </c>
      <c r="N1139" s="49"/>
    </row>
    <row r="1140" spans="1:14" ht="22.5" customHeight="1">
      <c r="A1140" s="44" t="s">
        <v>23190</v>
      </c>
      <c r="B1140" s="14">
        <v>8806182565700</v>
      </c>
      <c r="C1140" s="50" t="s">
        <v>23191</v>
      </c>
      <c r="D1140" s="46" t="s">
        <v>23192</v>
      </c>
      <c r="E1140" s="16">
        <v>13000</v>
      </c>
      <c r="F1140" s="15">
        <v>0.54</v>
      </c>
      <c r="G1140" s="47">
        <v>12</v>
      </c>
      <c r="H1140" s="55">
        <f>Таблица648[[#This Row],[Коэфициент стоимости]]*Таблица648[[#This Row],[Розничная цена KRW]]</f>
        <v>7020.0000000000009</v>
      </c>
      <c r="I1140" s="17" t="str">
        <f>IF($H$1="","Введите курс",Таблица648[[#This Row],[Оптовая цена KRW за 1шт]]/$H$1)</f>
        <v>Введите курс</v>
      </c>
      <c r="J1140" s="48"/>
      <c r="K1140" s="18">
        <f>Таблица648[[#This Row],[Заказ коробок ]]*Таблица648[[#This Row],[Кол-во шт в коробке]]</f>
        <v>0</v>
      </c>
      <c r="L1140" s="54">
        <f>Таблица648[[#This Row],[Общее кол-во шт]]*Таблица648[[#This Row],[Оптовая цена KRW за 1шт]]</f>
        <v>0</v>
      </c>
      <c r="M1140" s="19" t="str">
        <f>IFERROR(Таблица648[[#This Row],[Общее кол-во шт]]*Таблица648[[#This Row],[Оптовая цена USD за 1шт]],"")</f>
        <v/>
      </c>
      <c r="N1140" s="49"/>
    </row>
    <row r="1141" spans="1:14" ht="22.5" customHeight="1">
      <c r="A1141" s="44" t="s">
        <v>23193</v>
      </c>
      <c r="B1141" s="14">
        <v>8806182568503</v>
      </c>
      <c r="C1141" s="50" t="s">
        <v>17705</v>
      </c>
      <c r="D1141" s="46" t="s">
        <v>17706</v>
      </c>
      <c r="E1141" s="16">
        <v>51000</v>
      </c>
      <c r="F1141" s="15">
        <v>0.54</v>
      </c>
      <c r="G1141" s="47">
        <v>6</v>
      </c>
      <c r="H1141" s="55">
        <f>Таблица648[[#This Row],[Коэфициент стоимости]]*Таблица648[[#This Row],[Розничная цена KRW]]</f>
        <v>27540</v>
      </c>
      <c r="I1141" s="17" t="str">
        <f>IF($H$1="","Введите курс",Таблица648[[#This Row],[Оптовая цена KRW за 1шт]]/$H$1)</f>
        <v>Введите курс</v>
      </c>
      <c r="J1141" s="48"/>
      <c r="K1141" s="18">
        <f>Таблица648[[#This Row],[Заказ коробок ]]*Таблица648[[#This Row],[Кол-во шт в коробке]]</f>
        <v>0</v>
      </c>
      <c r="L1141" s="54">
        <f>Таблица648[[#This Row],[Общее кол-во шт]]*Таблица648[[#This Row],[Оптовая цена KRW за 1шт]]</f>
        <v>0</v>
      </c>
      <c r="M1141" s="19" t="str">
        <f>IFERROR(Таблица648[[#This Row],[Общее кол-во шт]]*Таблица648[[#This Row],[Оптовая цена USD за 1шт]],"")</f>
        <v/>
      </c>
      <c r="N1141" s="49"/>
    </row>
    <row r="1142" spans="1:14" ht="22.5" customHeight="1">
      <c r="A1142" s="44" t="s">
        <v>23194</v>
      </c>
      <c r="B1142" s="14">
        <v>8806182568510</v>
      </c>
      <c r="C1142" s="50" t="s">
        <v>23195</v>
      </c>
      <c r="D1142" s="46" t="s">
        <v>23196</v>
      </c>
      <c r="E1142" s="16">
        <v>38000</v>
      </c>
      <c r="F1142" s="15">
        <v>0.54</v>
      </c>
      <c r="G1142" s="47">
        <v>6</v>
      </c>
      <c r="H1142" s="55">
        <f>Таблица648[[#This Row],[Коэфициент стоимости]]*Таблица648[[#This Row],[Розничная цена KRW]]</f>
        <v>20520</v>
      </c>
      <c r="I1142" s="17" t="str">
        <f>IF($H$1="","Введите курс",Таблица648[[#This Row],[Оптовая цена KRW за 1шт]]/$H$1)</f>
        <v>Введите курс</v>
      </c>
      <c r="J1142" s="48"/>
      <c r="K1142" s="18">
        <f>Таблица648[[#This Row],[Заказ коробок ]]*Таблица648[[#This Row],[Кол-во шт в коробке]]</f>
        <v>0</v>
      </c>
      <c r="L1142" s="54">
        <f>Таблица648[[#This Row],[Общее кол-во шт]]*Таблица648[[#This Row],[Оптовая цена KRW за 1шт]]</f>
        <v>0</v>
      </c>
      <c r="M1142" s="19" t="str">
        <f>IFERROR(Таблица648[[#This Row],[Общее кол-во шт]]*Таблица648[[#This Row],[Оптовая цена USD за 1шт]],"")</f>
        <v/>
      </c>
      <c r="N1142" s="49"/>
    </row>
    <row r="1143" spans="1:14" ht="22.5" customHeight="1">
      <c r="A1143" s="44" t="s">
        <v>23197</v>
      </c>
      <c r="B1143" s="14">
        <v>8806182571312</v>
      </c>
      <c r="C1143" s="50" t="s">
        <v>17707</v>
      </c>
      <c r="D1143" s="46" t="s">
        <v>17708</v>
      </c>
      <c r="E1143" s="16">
        <v>25000</v>
      </c>
      <c r="F1143" s="15">
        <v>0.54</v>
      </c>
      <c r="G1143" s="47">
        <v>6</v>
      </c>
      <c r="H1143" s="55">
        <f>Таблица648[[#This Row],[Коэфициент стоимости]]*Таблица648[[#This Row],[Розничная цена KRW]]</f>
        <v>13500</v>
      </c>
      <c r="I1143" s="17" t="str">
        <f>IF($H$1="","Введите курс",Таблица648[[#This Row],[Оптовая цена KRW за 1шт]]/$H$1)</f>
        <v>Введите курс</v>
      </c>
      <c r="J1143" s="48"/>
      <c r="K1143" s="18">
        <f>Таблица648[[#This Row],[Заказ коробок ]]*Таблица648[[#This Row],[Кол-во шт в коробке]]</f>
        <v>0</v>
      </c>
      <c r="L1143" s="54">
        <f>Таблица648[[#This Row],[Общее кол-во шт]]*Таблица648[[#This Row],[Оптовая цена KRW за 1шт]]</f>
        <v>0</v>
      </c>
      <c r="M1143" s="19" t="str">
        <f>IFERROR(Таблица648[[#This Row],[Общее кол-во шт]]*Таблица648[[#This Row],[Оптовая цена USD за 1шт]],"")</f>
        <v/>
      </c>
      <c r="N1143" s="49"/>
    </row>
    <row r="1144" spans="1:14" ht="22.5" customHeight="1">
      <c r="A1144" s="44" t="s">
        <v>23198</v>
      </c>
      <c r="B1144" s="14">
        <v>8806182571404</v>
      </c>
      <c r="C1144" s="50" t="s">
        <v>23199</v>
      </c>
      <c r="D1144" s="46" t="s">
        <v>24190</v>
      </c>
      <c r="E1144" s="16">
        <v>38000</v>
      </c>
      <c r="F1144" s="15">
        <v>0.54</v>
      </c>
      <c r="G1144" s="47">
        <v>6</v>
      </c>
      <c r="H1144" s="55">
        <f>Таблица648[[#This Row],[Коэфициент стоимости]]*Таблица648[[#This Row],[Розничная цена KRW]]</f>
        <v>20520</v>
      </c>
      <c r="I1144" s="17" t="str">
        <f>IF($H$1="","Введите курс",Таблица648[[#This Row],[Оптовая цена KRW за 1шт]]/$H$1)</f>
        <v>Введите курс</v>
      </c>
      <c r="J1144" s="48"/>
      <c r="K1144" s="18">
        <f>Таблица648[[#This Row],[Заказ коробок ]]*Таблица648[[#This Row],[Кол-во шт в коробке]]</f>
        <v>0</v>
      </c>
      <c r="L1144" s="54">
        <f>Таблица648[[#This Row],[Общее кол-во шт]]*Таблица648[[#This Row],[Оптовая цена KRW за 1шт]]</f>
        <v>0</v>
      </c>
      <c r="M1144" s="19" t="str">
        <f>IFERROR(Таблица648[[#This Row],[Общее кол-во шт]]*Таблица648[[#This Row],[Оптовая цена USD за 1шт]],"")</f>
        <v/>
      </c>
      <c r="N1144" s="49"/>
    </row>
    <row r="1145" spans="1:14" ht="22.5" customHeight="1">
      <c r="A1145" s="44" t="s">
        <v>23200</v>
      </c>
      <c r="B1145" s="14">
        <v>8806182571626</v>
      </c>
      <c r="C1145" s="50" t="s">
        <v>23201</v>
      </c>
      <c r="D1145" s="46" t="s">
        <v>23202</v>
      </c>
      <c r="E1145" s="16">
        <v>13000</v>
      </c>
      <c r="F1145" s="15">
        <v>0.54</v>
      </c>
      <c r="G1145" s="47">
        <v>6</v>
      </c>
      <c r="H1145" s="55">
        <f>Таблица648[[#This Row],[Коэфициент стоимости]]*Таблица648[[#This Row],[Розничная цена KRW]]</f>
        <v>7020.0000000000009</v>
      </c>
      <c r="I1145" s="17" t="str">
        <f>IF($H$1="","Введите курс",Таблица648[[#This Row],[Оптовая цена KRW за 1шт]]/$H$1)</f>
        <v>Введите курс</v>
      </c>
      <c r="J1145" s="48"/>
      <c r="K1145" s="18">
        <f>Таблица648[[#This Row],[Заказ коробок ]]*Таблица648[[#This Row],[Кол-во шт в коробке]]</f>
        <v>0</v>
      </c>
      <c r="L1145" s="54">
        <f>Таблица648[[#This Row],[Общее кол-во шт]]*Таблица648[[#This Row],[Оптовая цена KRW за 1шт]]</f>
        <v>0</v>
      </c>
      <c r="M1145" s="19" t="str">
        <f>IFERROR(Таблица648[[#This Row],[Общее кол-во шт]]*Таблица648[[#This Row],[Оптовая цена USD за 1шт]],"")</f>
        <v/>
      </c>
      <c r="N1145" s="49"/>
    </row>
    <row r="1146" spans="1:14" ht="22.5" customHeight="1">
      <c r="A1146" s="44" t="s">
        <v>23203</v>
      </c>
      <c r="B1146" s="14">
        <v>8806182571787</v>
      </c>
      <c r="C1146" s="50" t="s">
        <v>17709</v>
      </c>
      <c r="D1146" s="46" t="s">
        <v>17710</v>
      </c>
      <c r="E1146" s="16">
        <v>27000</v>
      </c>
      <c r="F1146" s="15">
        <v>0.54</v>
      </c>
      <c r="G1146" s="47">
        <v>6</v>
      </c>
      <c r="H1146" s="55">
        <f>Таблица648[[#This Row],[Коэфициент стоимости]]*Таблица648[[#This Row],[Розничная цена KRW]]</f>
        <v>14580.000000000002</v>
      </c>
      <c r="I1146" s="17" t="str">
        <f>IF($H$1="","Введите курс",Таблица648[[#This Row],[Оптовая цена KRW за 1шт]]/$H$1)</f>
        <v>Введите курс</v>
      </c>
      <c r="J1146" s="48"/>
      <c r="K1146" s="18">
        <f>Таблица648[[#This Row],[Заказ коробок ]]*Таблица648[[#This Row],[Кол-во шт в коробке]]</f>
        <v>0</v>
      </c>
      <c r="L1146" s="54">
        <f>Таблица648[[#This Row],[Общее кол-во шт]]*Таблица648[[#This Row],[Оптовая цена KRW за 1шт]]</f>
        <v>0</v>
      </c>
      <c r="M1146" s="19" t="str">
        <f>IFERROR(Таблица648[[#This Row],[Общее кол-во шт]]*Таблица648[[#This Row],[Оптовая цена USD за 1шт]],"")</f>
        <v/>
      </c>
      <c r="N1146" s="49"/>
    </row>
    <row r="1147" spans="1:14" ht="22.5" customHeight="1">
      <c r="A1147" s="44" t="s">
        <v>23204</v>
      </c>
      <c r="B1147" s="14">
        <v>8806182574122</v>
      </c>
      <c r="C1147" s="50" t="s">
        <v>17715</v>
      </c>
      <c r="D1147" s="46" t="s">
        <v>17716</v>
      </c>
      <c r="E1147" s="16">
        <v>20000</v>
      </c>
      <c r="F1147" s="15">
        <v>0.54</v>
      </c>
      <c r="G1147" s="47">
        <v>6</v>
      </c>
      <c r="H1147" s="55">
        <f>Таблица648[[#This Row],[Коэфициент стоимости]]*Таблица648[[#This Row],[Розничная цена KRW]]</f>
        <v>10800</v>
      </c>
      <c r="I1147" s="17" t="str">
        <f>IF($H$1="","Введите курс",Таблица648[[#This Row],[Оптовая цена KRW за 1шт]]/$H$1)</f>
        <v>Введите курс</v>
      </c>
      <c r="J1147" s="48"/>
      <c r="K1147" s="18">
        <f>Таблица648[[#This Row],[Заказ коробок ]]*Таблица648[[#This Row],[Кол-во шт в коробке]]</f>
        <v>0</v>
      </c>
      <c r="L1147" s="54">
        <f>Таблица648[[#This Row],[Общее кол-во шт]]*Таблица648[[#This Row],[Оптовая цена KRW за 1шт]]</f>
        <v>0</v>
      </c>
      <c r="M1147" s="19" t="str">
        <f>IFERROR(Таблица648[[#This Row],[Общее кол-во шт]]*Таблица648[[#This Row],[Оптовая цена USD за 1шт]],"")</f>
        <v/>
      </c>
      <c r="N1147" s="49"/>
    </row>
    <row r="1148" spans="1:14" ht="22.5" customHeight="1">
      <c r="A1148" s="44" t="s">
        <v>23205</v>
      </c>
      <c r="B1148" s="14">
        <v>8806182574139</v>
      </c>
      <c r="C1148" s="50" t="s">
        <v>17717</v>
      </c>
      <c r="D1148" s="46" t="s">
        <v>17718</v>
      </c>
      <c r="E1148" s="16">
        <v>20000</v>
      </c>
      <c r="F1148" s="15">
        <v>0.54</v>
      </c>
      <c r="G1148" s="47">
        <v>6</v>
      </c>
      <c r="H1148" s="55">
        <f>Таблица648[[#This Row],[Коэфициент стоимости]]*Таблица648[[#This Row],[Розничная цена KRW]]</f>
        <v>10800</v>
      </c>
      <c r="I1148" s="17" t="str">
        <f>IF($H$1="","Введите курс",Таблица648[[#This Row],[Оптовая цена KRW за 1шт]]/$H$1)</f>
        <v>Введите курс</v>
      </c>
      <c r="J1148" s="48"/>
      <c r="K1148" s="18">
        <f>Таблица648[[#This Row],[Заказ коробок ]]*Таблица648[[#This Row],[Кол-во шт в коробке]]</f>
        <v>0</v>
      </c>
      <c r="L1148" s="54">
        <f>Таблица648[[#This Row],[Общее кол-во шт]]*Таблица648[[#This Row],[Оптовая цена KRW за 1шт]]</f>
        <v>0</v>
      </c>
      <c r="M1148" s="19" t="str">
        <f>IFERROR(Таблица648[[#This Row],[Общее кол-во шт]]*Таблица648[[#This Row],[Оптовая цена USD за 1шт]],"")</f>
        <v/>
      </c>
      <c r="N1148" s="49"/>
    </row>
    <row r="1149" spans="1:14" ht="22.5" customHeight="1">
      <c r="A1149" s="44" t="s">
        <v>23206</v>
      </c>
      <c r="B1149" s="14">
        <v>8806182574238</v>
      </c>
      <c r="C1149" s="50" t="s">
        <v>17719</v>
      </c>
      <c r="D1149" s="46" t="s">
        <v>17720</v>
      </c>
      <c r="E1149" s="16">
        <v>13000</v>
      </c>
      <c r="F1149" s="15">
        <v>0.54</v>
      </c>
      <c r="G1149" s="47">
        <v>6</v>
      </c>
      <c r="H1149" s="55">
        <f>Таблица648[[#This Row],[Коэфициент стоимости]]*Таблица648[[#This Row],[Розничная цена KRW]]</f>
        <v>7020.0000000000009</v>
      </c>
      <c r="I1149" s="17" t="str">
        <f>IF($H$1="","Введите курс",Таблица648[[#This Row],[Оптовая цена KRW за 1шт]]/$H$1)</f>
        <v>Введите курс</v>
      </c>
      <c r="J1149" s="48"/>
      <c r="K1149" s="18">
        <f>Таблица648[[#This Row],[Заказ коробок ]]*Таблица648[[#This Row],[Кол-во шт в коробке]]</f>
        <v>0</v>
      </c>
      <c r="L1149" s="54">
        <f>Таблица648[[#This Row],[Общее кол-во шт]]*Таблица648[[#This Row],[Оптовая цена KRW за 1шт]]</f>
        <v>0</v>
      </c>
      <c r="M1149" s="19" t="str">
        <f>IFERROR(Таблица648[[#This Row],[Общее кол-во шт]]*Таблица648[[#This Row],[Оптовая цена USD за 1шт]],"")</f>
        <v/>
      </c>
      <c r="N1149" s="49"/>
    </row>
    <row r="1150" spans="1:14" ht="22.5" customHeight="1">
      <c r="A1150" s="44" t="s">
        <v>23207</v>
      </c>
      <c r="B1150" s="14">
        <v>8806182574313</v>
      </c>
      <c r="C1150" s="50" t="s">
        <v>17721</v>
      </c>
      <c r="D1150" s="46" t="s">
        <v>17722</v>
      </c>
      <c r="E1150" s="16">
        <v>22000</v>
      </c>
      <c r="F1150" s="15">
        <v>0.54</v>
      </c>
      <c r="G1150" s="47">
        <v>6</v>
      </c>
      <c r="H1150" s="55">
        <f>Таблица648[[#This Row],[Коэфициент стоимости]]*Таблица648[[#This Row],[Розничная цена KRW]]</f>
        <v>11880</v>
      </c>
      <c r="I1150" s="17" t="str">
        <f>IF($H$1="","Введите курс",Таблица648[[#This Row],[Оптовая цена KRW за 1шт]]/$H$1)</f>
        <v>Введите курс</v>
      </c>
      <c r="J1150" s="48"/>
      <c r="K1150" s="18">
        <f>Таблица648[[#This Row],[Заказ коробок ]]*Таблица648[[#This Row],[Кол-во шт в коробке]]</f>
        <v>0</v>
      </c>
      <c r="L1150" s="54">
        <f>Таблица648[[#This Row],[Общее кол-во шт]]*Таблица648[[#This Row],[Оптовая цена KRW за 1шт]]</f>
        <v>0</v>
      </c>
      <c r="M1150" s="19" t="str">
        <f>IFERROR(Таблица648[[#This Row],[Общее кол-во шт]]*Таблица648[[#This Row],[Оптовая цена USD за 1шт]],"")</f>
        <v/>
      </c>
      <c r="N1150" s="49"/>
    </row>
    <row r="1151" spans="1:14" ht="22.5" customHeight="1">
      <c r="A1151" s="44" t="s">
        <v>23208</v>
      </c>
      <c r="B1151" s="14">
        <v>8806182574320</v>
      </c>
      <c r="C1151" s="50" t="s">
        <v>17723</v>
      </c>
      <c r="D1151" s="46" t="s">
        <v>17724</v>
      </c>
      <c r="E1151" s="16">
        <v>22000</v>
      </c>
      <c r="F1151" s="15">
        <v>0.54</v>
      </c>
      <c r="G1151" s="47">
        <v>6</v>
      </c>
      <c r="H1151" s="55">
        <f>Таблица648[[#This Row],[Коэфициент стоимости]]*Таблица648[[#This Row],[Розничная цена KRW]]</f>
        <v>11880</v>
      </c>
      <c r="I1151" s="17" t="str">
        <f>IF($H$1="","Введите курс",Таблица648[[#This Row],[Оптовая цена KRW за 1шт]]/$H$1)</f>
        <v>Введите курс</v>
      </c>
      <c r="J1151" s="48"/>
      <c r="K1151" s="18">
        <f>Таблица648[[#This Row],[Заказ коробок ]]*Таблица648[[#This Row],[Кол-во шт в коробке]]</f>
        <v>0</v>
      </c>
      <c r="L1151" s="54">
        <f>Таблица648[[#This Row],[Общее кол-во шт]]*Таблица648[[#This Row],[Оптовая цена KRW за 1шт]]</f>
        <v>0</v>
      </c>
      <c r="M1151" s="19" t="str">
        <f>IFERROR(Таблица648[[#This Row],[Общее кол-во шт]]*Таблица648[[#This Row],[Оптовая цена USD за 1шт]],"")</f>
        <v/>
      </c>
      <c r="N1151" s="49"/>
    </row>
    <row r="1152" spans="1:14" ht="22.5" customHeight="1">
      <c r="A1152" s="44" t="s">
        <v>23209</v>
      </c>
      <c r="B1152" s="14">
        <v>8806182574337</v>
      </c>
      <c r="C1152" s="50" t="s">
        <v>17725</v>
      </c>
      <c r="D1152" s="46" t="s">
        <v>17726</v>
      </c>
      <c r="E1152" s="16">
        <v>26000</v>
      </c>
      <c r="F1152" s="15">
        <v>0.54</v>
      </c>
      <c r="G1152" s="47">
        <v>6</v>
      </c>
      <c r="H1152" s="55">
        <f>Таблица648[[#This Row],[Коэфициент стоимости]]*Таблица648[[#This Row],[Розничная цена KRW]]</f>
        <v>14040.000000000002</v>
      </c>
      <c r="I1152" s="17" t="str">
        <f>IF($H$1="","Введите курс",Таблица648[[#This Row],[Оптовая цена KRW за 1шт]]/$H$1)</f>
        <v>Введите курс</v>
      </c>
      <c r="J1152" s="48"/>
      <c r="K1152" s="18">
        <f>Таблица648[[#This Row],[Заказ коробок ]]*Таблица648[[#This Row],[Кол-во шт в коробке]]</f>
        <v>0</v>
      </c>
      <c r="L1152" s="54">
        <f>Таблица648[[#This Row],[Общее кол-во шт]]*Таблица648[[#This Row],[Оптовая цена KRW за 1шт]]</f>
        <v>0</v>
      </c>
      <c r="M1152" s="19" t="str">
        <f>IFERROR(Таблица648[[#This Row],[Общее кол-во шт]]*Таблица648[[#This Row],[Оптовая цена USD за 1шт]],"")</f>
        <v/>
      </c>
      <c r="N1152" s="49"/>
    </row>
    <row r="1153" spans="1:14" ht="22.5" customHeight="1">
      <c r="A1153" s="44" t="s">
        <v>23210</v>
      </c>
      <c r="B1153" s="14">
        <v>8806182574351</v>
      </c>
      <c r="C1153" s="50" t="s">
        <v>17727</v>
      </c>
      <c r="D1153" s="46" t="s">
        <v>17728</v>
      </c>
      <c r="E1153" s="16">
        <v>44000</v>
      </c>
      <c r="F1153" s="15">
        <v>0.54</v>
      </c>
      <c r="G1153" s="47">
        <v>6</v>
      </c>
      <c r="H1153" s="55">
        <f>Таблица648[[#This Row],[Коэфициент стоимости]]*Таблица648[[#This Row],[Розничная цена KRW]]</f>
        <v>23760</v>
      </c>
      <c r="I1153" s="17" t="str">
        <f>IF($H$1="","Введите курс",Таблица648[[#This Row],[Оптовая цена KRW за 1шт]]/$H$1)</f>
        <v>Введите курс</v>
      </c>
      <c r="J1153" s="48"/>
      <c r="K1153" s="18">
        <f>Таблица648[[#This Row],[Заказ коробок ]]*Таблица648[[#This Row],[Кол-во шт в коробке]]</f>
        <v>0</v>
      </c>
      <c r="L1153" s="54">
        <f>Таблица648[[#This Row],[Общее кол-во шт]]*Таблица648[[#This Row],[Оптовая цена KRW за 1шт]]</f>
        <v>0</v>
      </c>
      <c r="M1153" s="19" t="str">
        <f>IFERROR(Таблица648[[#This Row],[Общее кол-во шт]]*Таблица648[[#This Row],[Оптовая цена USD за 1шт]],"")</f>
        <v/>
      </c>
      <c r="N1153" s="49"/>
    </row>
    <row r="1154" spans="1:14" ht="22.5" customHeight="1">
      <c r="A1154" s="44" t="s">
        <v>23211</v>
      </c>
      <c r="B1154" s="14">
        <v>8806182574603</v>
      </c>
      <c r="C1154" s="50" t="s">
        <v>23212</v>
      </c>
      <c r="D1154" s="46" t="s">
        <v>23213</v>
      </c>
      <c r="E1154" s="16">
        <v>18000</v>
      </c>
      <c r="F1154" s="15">
        <v>0.54</v>
      </c>
      <c r="G1154" s="47">
        <v>6</v>
      </c>
      <c r="H1154" s="55">
        <f>Таблица648[[#This Row],[Коэфициент стоимости]]*Таблица648[[#This Row],[Розничная цена KRW]]</f>
        <v>9720</v>
      </c>
      <c r="I1154" s="17" t="str">
        <f>IF($H$1="","Введите курс",Таблица648[[#This Row],[Оптовая цена KRW за 1шт]]/$H$1)</f>
        <v>Введите курс</v>
      </c>
      <c r="J1154" s="48"/>
      <c r="K1154" s="18">
        <f>Таблица648[[#This Row],[Заказ коробок ]]*Таблица648[[#This Row],[Кол-во шт в коробке]]</f>
        <v>0</v>
      </c>
      <c r="L1154" s="54">
        <f>Таблица648[[#This Row],[Общее кол-во шт]]*Таблица648[[#This Row],[Оптовая цена KRW за 1шт]]</f>
        <v>0</v>
      </c>
      <c r="M1154" s="19" t="str">
        <f>IFERROR(Таблица648[[#This Row],[Общее кол-во шт]]*Таблица648[[#This Row],[Оптовая цена USD за 1шт]],"")</f>
        <v/>
      </c>
      <c r="N1154" s="49"/>
    </row>
    <row r="1155" spans="1:14" ht="22.5" customHeight="1">
      <c r="A1155" s="44" t="s">
        <v>23214</v>
      </c>
      <c r="B1155" s="14">
        <v>8806182574610</v>
      </c>
      <c r="C1155" s="50" t="s">
        <v>23215</v>
      </c>
      <c r="D1155" s="46" t="s">
        <v>23216</v>
      </c>
      <c r="E1155" s="16">
        <v>18000</v>
      </c>
      <c r="F1155" s="15">
        <v>0.54</v>
      </c>
      <c r="G1155" s="47">
        <v>6</v>
      </c>
      <c r="H1155" s="55">
        <f>Таблица648[[#This Row],[Коэфициент стоимости]]*Таблица648[[#This Row],[Розничная цена KRW]]</f>
        <v>9720</v>
      </c>
      <c r="I1155" s="17" t="str">
        <f>IF($H$1="","Введите курс",Таблица648[[#This Row],[Оптовая цена KRW за 1шт]]/$H$1)</f>
        <v>Введите курс</v>
      </c>
      <c r="J1155" s="48"/>
      <c r="K1155" s="18">
        <f>Таблица648[[#This Row],[Заказ коробок ]]*Таблица648[[#This Row],[Кол-во шт в коробке]]</f>
        <v>0</v>
      </c>
      <c r="L1155" s="54">
        <f>Таблица648[[#This Row],[Общее кол-во шт]]*Таблица648[[#This Row],[Оптовая цена KRW за 1шт]]</f>
        <v>0</v>
      </c>
      <c r="M1155" s="19" t="str">
        <f>IFERROR(Таблица648[[#This Row],[Общее кол-во шт]]*Таблица648[[#This Row],[Оптовая цена USD за 1шт]],"")</f>
        <v/>
      </c>
      <c r="N1155" s="49"/>
    </row>
    <row r="1156" spans="1:14" ht="22.5" customHeight="1">
      <c r="A1156" s="44" t="s">
        <v>23217</v>
      </c>
      <c r="B1156" s="14">
        <v>8806182574627</v>
      </c>
      <c r="C1156" s="50" t="s">
        <v>23218</v>
      </c>
      <c r="D1156" s="46" t="s">
        <v>23219</v>
      </c>
      <c r="E1156" s="16">
        <v>20000</v>
      </c>
      <c r="F1156" s="15">
        <v>0.54</v>
      </c>
      <c r="G1156" s="47">
        <v>6</v>
      </c>
      <c r="H1156" s="55">
        <f>Таблица648[[#This Row],[Коэфициент стоимости]]*Таблица648[[#This Row],[Розничная цена KRW]]</f>
        <v>10800</v>
      </c>
      <c r="I1156" s="17" t="str">
        <f>IF($H$1="","Введите курс",Таблица648[[#This Row],[Оптовая цена KRW за 1шт]]/$H$1)</f>
        <v>Введите курс</v>
      </c>
      <c r="J1156" s="48"/>
      <c r="K1156" s="18">
        <f>Таблица648[[#This Row],[Заказ коробок ]]*Таблица648[[#This Row],[Кол-во шт в коробке]]</f>
        <v>0</v>
      </c>
      <c r="L1156" s="54">
        <f>Таблица648[[#This Row],[Общее кол-во шт]]*Таблица648[[#This Row],[Оптовая цена KRW за 1шт]]</f>
        <v>0</v>
      </c>
      <c r="M1156" s="19" t="str">
        <f>IFERROR(Таблица648[[#This Row],[Общее кол-во шт]]*Таблица648[[#This Row],[Оптовая цена USD за 1шт]],"")</f>
        <v/>
      </c>
      <c r="N1156" s="49"/>
    </row>
    <row r="1157" spans="1:14" ht="22.5" customHeight="1">
      <c r="A1157" s="44" t="s">
        <v>23220</v>
      </c>
      <c r="B1157" s="14">
        <v>8806182574634</v>
      </c>
      <c r="C1157" s="50" t="s">
        <v>23221</v>
      </c>
      <c r="D1157" s="46" t="s">
        <v>24191</v>
      </c>
      <c r="E1157" s="16">
        <v>36000</v>
      </c>
      <c r="F1157" s="15">
        <v>0.54</v>
      </c>
      <c r="G1157" s="47">
        <v>6</v>
      </c>
      <c r="H1157" s="55">
        <f>Таблица648[[#This Row],[Коэфициент стоимости]]*Таблица648[[#This Row],[Розничная цена KRW]]</f>
        <v>19440</v>
      </c>
      <c r="I1157" s="17" t="str">
        <f>IF($H$1="","Введите курс",Таблица648[[#This Row],[Оптовая цена KRW за 1шт]]/$H$1)</f>
        <v>Введите курс</v>
      </c>
      <c r="J1157" s="48"/>
      <c r="K1157" s="18">
        <f>Таблица648[[#This Row],[Заказ коробок ]]*Таблица648[[#This Row],[Кол-во шт в коробке]]</f>
        <v>0</v>
      </c>
      <c r="L1157" s="54">
        <f>Таблица648[[#This Row],[Общее кол-во шт]]*Таблица648[[#This Row],[Оптовая цена KRW за 1шт]]</f>
        <v>0</v>
      </c>
      <c r="M1157" s="19" t="str">
        <f>IFERROR(Таблица648[[#This Row],[Общее кол-во шт]]*Таблица648[[#This Row],[Оптовая цена USD за 1шт]],"")</f>
        <v/>
      </c>
      <c r="N1157" s="49"/>
    </row>
    <row r="1158" spans="1:14" ht="22.5" customHeight="1">
      <c r="A1158" s="44" t="s">
        <v>23222</v>
      </c>
      <c r="B1158" s="14">
        <v>8806182576652</v>
      </c>
      <c r="C1158" s="50" t="s">
        <v>23223</v>
      </c>
      <c r="D1158" s="46" t="s">
        <v>23224</v>
      </c>
      <c r="E1158" s="16">
        <v>15000</v>
      </c>
      <c r="F1158" s="15">
        <v>0.54</v>
      </c>
      <c r="G1158" s="47">
        <v>4</v>
      </c>
      <c r="H1158" s="55">
        <f>Таблица648[[#This Row],[Коэфициент стоимости]]*Таблица648[[#This Row],[Розничная цена KRW]]</f>
        <v>8100.0000000000009</v>
      </c>
      <c r="I1158" s="17" t="str">
        <f>IF($H$1="","Введите курс",Таблица648[[#This Row],[Оптовая цена KRW за 1шт]]/$H$1)</f>
        <v>Введите курс</v>
      </c>
      <c r="J1158" s="48"/>
      <c r="K1158" s="18">
        <f>Таблица648[[#This Row],[Заказ коробок ]]*Таблица648[[#This Row],[Кол-во шт в коробке]]</f>
        <v>0</v>
      </c>
      <c r="L1158" s="54">
        <f>Таблица648[[#This Row],[Общее кол-во шт]]*Таблица648[[#This Row],[Оптовая цена KRW за 1шт]]</f>
        <v>0</v>
      </c>
      <c r="M1158" s="19" t="str">
        <f>IFERROR(Таблица648[[#This Row],[Общее кол-во шт]]*Таблица648[[#This Row],[Оптовая цена USD за 1шт]],"")</f>
        <v/>
      </c>
      <c r="N1158" s="49"/>
    </row>
    <row r="1159" spans="1:14" ht="22.5" customHeight="1">
      <c r="A1159" s="44" t="s">
        <v>23225</v>
      </c>
      <c r="B1159" s="14">
        <v>8806182576669</v>
      </c>
      <c r="C1159" s="50" t="s">
        <v>17729</v>
      </c>
      <c r="D1159" s="46" t="s">
        <v>17730</v>
      </c>
      <c r="E1159" s="16">
        <v>19000</v>
      </c>
      <c r="F1159" s="15">
        <v>0.54</v>
      </c>
      <c r="G1159" s="47">
        <v>60</v>
      </c>
      <c r="H1159" s="55">
        <f>Таблица648[[#This Row],[Коэфициент стоимости]]*Таблица648[[#This Row],[Розничная цена KRW]]</f>
        <v>10260</v>
      </c>
      <c r="I1159" s="17" t="str">
        <f>IF($H$1="","Введите курс",Таблица648[[#This Row],[Оптовая цена KRW за 1шт]]/$H$1)</f>
        <v>Введите курс</v>
      </c>
      <c r="J1159" s="48"/>
      <c r="K1159" s="18">
        <f>Таблица648[[#This Row],[Заказ коробок ]]*Таблица648[[#This Row],[Кол-во шт в коробке]]</f>
        <v>0</v>
      </c>
      <c r="L1159" s="54">
        <f>Таблица648[[#This Row],[Общее кол-во шт]]*Таблица648[[#This Row],[Оптовая цена KRW за 1шт]]</f>
        <v>0</v>
      </c>
      <c r="M1159" s="19" t="str">
        <f>IFERROR(Таблица648[[#This Row],[Общее кол-во шт]]*Таблица648[[#This Row],[Оптовая цена USD за 1шт]],"")</f>
        <v/>
      </c>
      <c r="N1159" s="49"/>
    </row>
    <row r="1160" spans="1:14" ht="22.5" customHeight="1">
      <c r="A1160" s="44" t="s">
        <v>23226</v>
      </c>
      <c r="B1160" s="14">
        <v>8806182576676</v>
      </c>
      <c r="C1160" s="50" t="s">
        <v>17731</v>
      </c>
      <c r="D1160" s="46" t="s">
        <v>17732</v>
      </c>
      <c r="E1160" s="16">
        <v>19000</v>
      </c>
      <c r="F1160" s="15">
        <v>0.54</v>
      </c>
      <c r="G1160" s="47">
        <v>60</v>
      </c>
      <c r="H1160" s="55">
        <f>Таблица648[[#This Row],[Коэфициент стоимости]]*Таблица648[[#This Row],[Розничная цена KRW]]</f>
        <v>10260</v>
      </c>
      <c r="I1160" s="17" t="str">
        <f>IF($H$1="","Введите курс",Таблица648[[#This Row],[Оптовая цена KRW за 1шт]]/$H$1)</f>
        <v>Введите курс</v>
      </c>
      <c r="J1160" s="48"/>
      <c r="K1160" s="18">
        <f>Таблица648[[#This Row],[Заказ коробок ]]*Таблица648[[#This Row],[Кол-во шт в коробке]]</f>
        <v>0</v>
      </c>
      <c r="L1160" s="54">
        <f>Таблица648[[#This Row],[Общее кол-во шт]]*Таблица648[[#This Row],[Оптовая цена KRW за 1шт]]</f>
        <v>0</v>
      </c>
      <c r="M1160" s="19" t="str">
        <f>IFERROR(Таблица648[[#This Row],[Общее кол-во шт]]*Таблица648[[#This Row],[Оптовая цена USD за 1шт]],"")</f>
        <v/>
      </c>
      <c r="N1160" s="49"/>
    </row>
    <row r="1161" spans="1:14" ht="22.5" customHeight="1">
      <c r="A1161" s="44" t="s">
        <v>23227</v>
      </c>
      <c r="B1161" s="14">
        <v>8806182576690</v>
      </c>
      <c r="C1161" s="50" t="s">
        <v>17733</v>
      </c>
      <c r="D1161" s="46" t="s">
        <v>17734</v>
      </c>
      <c r="E1161" s="16">
        <v>19000</v>
      </c>
      <c r="F1161" s="15">
        <v>0.54</v>
      </c>
      <c r="G1161" s="47">
        <v>48</v>
      </c>
      <c r="H1161" s="55">
        <f>Таблица648[[#This Row],[Коэфициент стоимости]]*Таблица648[[#This Row],[Розничная цена KRW]]</f>
        <v>10260</v>
      </c>
      <c r="I1161" s="17" t="str">
        <f>IF($H$1="","Введите курс",Таблица648[[#This Row],[Оптовая цена KRW за 1шт]]/$H$1)</f>
        <v>Введите курс</v>
      </c>
      <c r="J1161" s="48"/>
      <c r="K1161" s="18">
        <f>Таблица648[[#This Row],[Заказ коробок ]]*Таблица648[[#This Row],[Кол-во шт в коробке]]</f>
        <v>0</v>
      </c>
      <c r="L1161" s="54">
        <f>Таблица648[[#This Row],[Общее кол-во шт]]*Таблица648[[#This Row],[Оптовая цена KRW за 1шт]]</f>
        <v>0</v>
      </c>
      <c r="M1161" s="19" t="str">
        <f>IFERROR(Таблица648[[#This Row],[Общее кол-во шт]]*Таблица648[[#This Row],[Оптовая цена USD за 1шт]],"")</f>
        <v/>
      </c>
      <c r="N1161" s="49"/>
    </row>
    <row r="1162" spans="1:14" ht="22.5" customHeight="1">
      <c r="A1162" s="44" t="s">
        <v>23228</v>
      </c>
      <c r="B1162" s="14">
        <v>8806182576713</v>
      </c>
      <c r="C1162" s="50" t="s">
        <v>23229</v>
      </c>
      <c r="D1162" s="46" t="s">
        <v>23230</v>
      </c>
      <c r="E1162" s="16">
        <v>35000</v>
      </c>
      <c r="F1162" s="15">
        <v>0.54</v>
      </c>
      <c r="G1162" s="47">
        <v>6</v>
      </c>
      <c r="H1162" s="55">
        <f>Таблица648[[#This Row],[Коэфициент стоимости]]*Таблица648[[#This Row],[Розничная цена KRW]]</f>
        <v>18900</v>
      </c>
      <c r="I1162" s="17" t="str">
        <f>IF($H$1="","Введите курс",Таблица648[[#This Row],[Оптовая цена KRW за 1шт]]/$H$1)</f>
        <v>Введите курс</v>
      </c>
      <c r="J1162" s="48"/>
      <c r="K1162" s="18">
        <f>Таблица648[[#This Row],[Заказ коробок ]]*Таблица648[[#This Row],[Кол-во шт в коробке]]</f>
        <v>0</v>
      </c>
      <c r="L1162" s="54">
        <f>Таблица648[[#This Row],[Общее кол-во шт]]*Таблица648[[#This Row],[Оптовая цена KRW за 1шт]]</f>
        <v>0</v>
      </c>
      <c r="M1162" s="19" t="str">
        <f>IFERROR(Таблица648[[#This Row],[Общее кол-во шт]]*Таблица648[[#This Row],[Оптовая цена USD за 1шт]],"")</f>
        <v/>
      </c>
      <c r="N1162" s="49"/>
    </row>
    <row r="1163" spans="1:14" ht="22.5" customHeight="1">
      <c r="A1163" s="44" t="s">
        <v>23231</v>
      </c>
      <c r="B1163" s="14">
        <v>8806182577086</v>
      </c>
      <c r="C1163" s="50" t="s">
        <v>23232</v>
      </c>
      <c r="D1163" s="46" t="s">
        <v>24192</v>
      </c>
      <c r="E1163" s="16">
        <v>51000</v>
      </c>
      <c r="F1163" s="15">
        <v>0.54</v>
      </c>
      <c r="G1163" s="47">
        <v>6</v>
      </c>
      <c r="H1163" s="55">
        <f>Таблица648[[#This Row],[Коэфициент стоимости]]*Таблица648[[#This Row],[Розничная цена KRW]]</f>
        <v>27540</v>
      </c>
      <c r="I1163" s="17" t="str">
        <f>IF($H$1="","Введите курс",Таблица648[[#This Row],[Оптовая цена KRW за 1шт]]/$H$1)</f>
        <v>Введите курс</v>
      </c>
      <c r="J1163" s="48"/>
      <c r="K1163" s="18">
        <f>Таблица648[[#This Row],[Заказ коробок ]]*Таблица648[[#This Row],[Кол-во шт в коробке]]</f>
        <v>0</v>
      </c>
      <c r="L1163" s="54">
        <f>Таблица648[[#This Row],[Общее кол-во шт]]*Таблица648[[#This Row],[Оптовая цена KRW за 1шт]]</f>
        <v>0</v>
      </c>
      <c r="M1163" s="19" t="str">
        <f>IFERROR(Таблица648[[#This Row],[Общее кол-во шт]]*Таблица648[[#This Row],[Оптовая цена USD за 1шт]],"")</f>
        <v/>
      </c>
      <c r="N1163" s="49"/>
    </row>
    <row r="1164" spans="1:14" ht="22.5" customHeight="1">
      <c r="A1164" s="44" t="s">
        <v>23233</v>
      </c>
      <c r="B1164" s="14">
        <v>8806182577161</v>
      </c>
      <c r="C1164" s="50" t="s">
        <v>23234</v>
      </c>
      <c r="D1164" s="46" t="s">
        <v>23235</v>
      </c>
      <c r="E1164" s="16">
        <v>15000</v>
      </c>
      <c r="F1164" s="15">
        <v>0.54</v>
      </c>
      <c r="G1164" s="47">
        <v>4</v>
      </c>
      <c r="H1164" s="55">
        <f>Таблица648[[#This Row],[Коэфициент стоимости]]*Таблица648[[#This Row],[Розничная цена KRW]]</f>
        <v>8100.0000000000009</v>
      </c>
      <c r="I1164" s="17" t="str">
        <f>IF($H$1="","Введите курс",Таблица648[[#This Row],[Оптовая цена KRW за 1шт]]/$H$1)</f>
        <v>Введите курс</v>
      </c>
      <c r="J1164" s="48"/>
      <c r="K1164" s="18">
        <f>Таблица648[[#This Row],[Заказ коробок ]]*Таблица648[[#This Row],[Кол-во шт в коробке]]</f>
        <v>0</v>
      </c>
      <c r="L1164" s="54">
        <f>Таблица648[[#This Row],[Общее кол-во шт]]*Таблица648[[#This Row],[Оптовая цена KRW за 1шт]]</f>
        <v>0</v>
      </c>
      <c r="M1164" s="19" t="str">
        <f>IFERROR(Таблица648[[#This Row],[Общее кол-во шт]]*Таблица648[[#This Row],[Оптовая цена USD за 1шт]],"")</f>
        <v/>
      </c>
      <c r="N1164" s="49"/>
    </row>
    <row r="1165" spans="1:14" ht="22.5" customHeight="1">
      <c r="A1165" s="44" t="s">
        <v>23236</v>
      </c>
      <c r="B1165" s="14">
        <v>8806182577970</v>
      </c>
      <c r="C1165" s="50" t="s">
        <v>23237</v>
      </c>
      <c r="D1165" s="46" t="s">
        <v>23238</v>
      </c>
      <c r="E1165" s="16">
        <v>24000</v>
      </c>
      <c r="F1165" s="15">
        <v>0.54</v>
      </c>
      <c r="G1165" s="47">
        <v>6</v>
      </c>
      <c r="H1165" s="55">
        <f>Таблица648[[#This Row],[Коэфициент стоимости]]*Таблица648[[#This Row],[Розничная цена KRW]]</f>
        <v>12960</v>
      </c>
      <c r="I1165" s="17" t="str">
        <f>IF($H$1="","Введите курс",Таблица648[[#This Row],[Оптовая цена KRW за 1шт]]/$H$1)</f>
        <v>Введите курс</v>
      </c>
      <c r="J1165" s="48"/>
      <c r="K1165" s="18">
        <f>Таблица648[[#This Row],[Заказ коробок ]]*Таблица648[[#This Row],[Кол-во шт в коробке]]</f>
        <v>0</v>
      </c>
      <c r="L1165" s="54">
        <f>Таблица648[[#This Row],[Общее кол-во шт]]*Таблица648[[#This Row],[Оптовая цена KRW за 1шт]]</f>
        <v>0</v>
      </c>
      <c r="M1165" s="19" t="str">
        <f>IFERROR(Таблица648[[#This Row],[Общее кол-во шт]]*Таблица648[[#This Row],[Оптовая цена USD за 1шт]],"")</f>
        <v/>
      </c>
      <c r="N1165" s="49"/>
    </row>
    <row r="1166" spans="1:14" ht="22.5" customHeight="1">
      <c r="A1166" s="44" t="s">
        <v>23239</v>
      </c>
      <c r="B1166" s="14">
        <v>8806182577994</v>
      </c>
      <c r="C1166" s="50" t="s">
        <v>23240</v>
      </c>
      <c r="D1166" s="46" t="s">
        <v>23241</v>
      </c>
      <c r="E1166" s="16">
        <v>12000</v>
      </c>
      <c r="F1166" s="15">
        <v>0.54</v>
      </c>
      <c r="G1166" s="47">
        <v>6</v>
      </c>
      <c r="H1166" s="55">
        <f>Таблица648[[#This Row],[Коэфициент стоимости]]*Таблица648[[#This Row],[Розничная цена KRW]]</f>
        <v>6480</v>
      </c>
      <c r="I1166" s="17" t="str">
        <f>IF($H$1="","Введите курс",Таблица648[[#This Row],[Оптовая цена KRW за 1шт]]/$H$1)</f>
        <v>Введите курс</v>
      </c>
      <c r="J1166" s="48"/>
      <c r="K1166" s="18">
        <f>Таблица648[[#This Row],[Заказ коробок ]]*Таблица648[[#This Row],[Кол-во шт в коробке]]</f>
        <v>0</v>
      </c>
      <c r="L1166" s="54">
        <f>Таблица648[[#This Row],[Общее кол-во шт]]*Таблица648[[#This Row],[Оптовая цена KRW за 1шт]]</f>
        <v>0</v>
      </c>
      <c r="M1166" s="19" t="str">
        <f>IFERROR(Таблица648[[#This Row],[Общее кол-во шт]]*Таблица648[[#This Row],[Оптовая цена USD за 1шт]],"")</f>
        <v/>
      </c>
      <c r="N1166" s="49"/>
    </row>
    <row r="1167" spans="1:14" ht="22.5" customHeight="1">
      <c r="A1167" s="44" t="s">
        <v>23242</v>
      </c>
      <c r="B1167" s="14">
        <v>8806182578373</v>
      </c>
      <c r="C1167" s="50" t="s">
        <v>23243</v>
      </c>
      <c r="D1167" s="46" t="s">
        <v>23244</v>
      </c>
      <c r="E1167" s="16">
        <v>11000</v>
      </c>
      <c r="F1167" s="15">
        <v>0.54</v>
      </c>
      <c r="G1167" s="47">
        <v>4</v>
      </c>
      <c r="H1167" s="55">
        <f>Таблица648[[#This Row],[Коэфициент стоимости]]*Таблица648[[#This Row],[Розничная цена KRW]]</f>
        <v>5940</v>
      </c>
      <c r="I1167" s="17" t="str">
        <f>IF($H$1="","Введите курс",Таблица648[[#This Row],[Оптовая цена KRW за 1шт]]/$H$1)</f>
        <v>Введите курс</v>
      </c>
      <c r="J1167" s="48"/>
      <c r="K1167" s="18">
        <f>Таблица648[[#This Row],[Заказ коробок ]]*Таблица648[[#This Row],[Кол-во шт в коробке]]</f>
        <v>0</v>
      </c>
      <c r="L1167" s="54">
        <f>Таблица648[[#This Row],[Общее кол-во шт]]*Таблица648[[#This Row],[Оптовая цена KRW за 1шт]]</f>
        <v>0</v>
      </c>
      <c r="M1167" s="19" t="str">
        <f>IFERROR(Таблица648[[#This Row],[Общее кол-во шт]]*Таблица648[[#This Row],[Оптовая цена USD за 1шт]],"")</f>
        <v/>
      </c>
      <c r="N1167" s="49"/>
    </row>
    <row r="1168" spans="1:14" ht="22.5" customHeight="1">
      <c r="A1168" s="44" t="s">
        <v>23245</v>
      </c>
      <c r="B1168" s="14">
        <v>8806182579165</v>
      </c>
      <c r="C1168" s="50" t="s">
        <v>17735</v>
      </c>
      <c r="D1168" s="46" t="s">
        <v>17736</v>
      </c>
      <c r="E1168" s="16">
        <v>17000</v>
      </c>
      <c r="F1168" s="15">
        <v>0.54</v>
      </c>
      <c r="G1168" s="47">
        <v>6</v>
      </c>
      <c r="H1168" s="55">
        <f>Таблица648[[#This Row],[Коэфициент стоимости]]*Таблица648[[#This Row],[Розничная цена KRW]]</f>
        <v>9180</v>
      </c>
      <c r="I1168" s="17" t="str">
        <f>IF($H$1="","Введите курс",Таблица648[[#This Row],[Оптовая цена KRW за 1шт]]/$H$1)</f>
        <v>Введите курс</v>
      </c>
      <c r="J1168" s="48"/>
      <c r="K1168" s="18">
        <f>Таблица648[[#This Row],[Заказ коробок ]]*Таблица648[[#This Row],[Кол-во шт в коробке]]</f>
        <v>0</v>
      </c>
      <c r="L1168" s="54">
        <f>Таблица648[[#This Row],[Общее кол-во шт]]*Таблица648[[#This Row],[Оптовая цена KRW за 1шт]]</f>
        <v>0</v>
      </c>
      <c r="M1168" s="19" t="str">
        <f>IFERROR(Таблица648[[#This Row],[Общее кол-во шт]]*Таблица648[[#This Row],[Оптовая цена USD за 1шт]],"")</f>
        <v/>
      </c>
      <c r="N1168" s="49"/>
    </row>
    <row r="1169" spans="1:14" ht="22.5" customHeight="1">
      <c r="A1169" s="44" t="s">
        <v>23246</v>
      </c>
      <c r="B1169" s="14">
        <v>8806182579172</v>
      </c>
      <c r="C1169" s="50" t="s">
        <v>17737</v>
      </c>
      <c r="D1169" s="46" t="s">
        <v>17738</v>
      </c>
      <c r="E1169" s="16">
        <v>17000</v>
      </c>
      <c r="F1169" s="15">
        <v>0.54</v>
      </c>
      <c r="G1169" s="47">
        <v>6</v>
      </c>
      <c r="H1169" s="55">
        <f>Таблица648[[#This Row],[Коэфициент стоимости]]*Таблица648[[#This Row],[Розничная цена KRW]]</f>
        <v>9180</v>
      </c>
      <c r="I1169" s="17" t="str">
        <f>IF($H$1="","Введите курс",Таблица648[[#This Row],[Оптовая цена KRW за 1шт]]/$H$1)</f>
        <v>Введите курс</v>
      </c>
      <c r="J1169" s="48"/>
      <c r="K1169" s="18">
        <f>Таблица648[[#This Row],[Заказ коробок ]]*Таблица648[[#This Row],[Кол-во шт в коробке]]</f>
        <v>0</v>
      </c>
      <c r="L1169" s="54">
        <f>Таблица648[[#This Row],[Общее кол-во шт]]*Таблица648[[#This Row],[Оптовая цена KRW за 1шт]]</f>
        <v>0</v>
      </c>
      <c r="M1169" s="19" t="str">
        <f>IFERROR(Таблица648[[#This Row],[Общее кол-во шт]]*Таблица648[[#This Row],[Оптовая цена USD за 1шт]],"")</f>
        <v/>
      </c>
      <c r="N1169" s="49"/>
    </row>
    <row r="1170" spans="1:14" ht="22.5" customHeight="1">
      <c r="A1170" s="44" t="s">
        <v>23247</v>
      </c>
      <c r="B1170" s="14">
        <v>8806182579189</v>
      </c>
      <c r="C1170" s="50" t="s">
        <v>17739</v>
      </c>
      <c r="D1170" s="46" t="s">
        <v>17740</v>
      </c>
      <c r="E1170" s="16">
        <v>17000</v>
      </c>
      <c r="F1170" s="15">
        <v>0.54</v>
      </c>
      <c r="G1170" s="47">
        <v>6</v>
      </c>
      <c r="H1170" s="55">
        <f>Таблица648[[#This Row],[Коэфициент стоимости]]*Таблица648[[#This Row],[Розничная цена KRW]]</f>
        <v>9180</v>
      </c>
      <c r="I1170" s="17" t="str">
        <f>IF($H$1="","Введите курс",Таблица648[[#This Row],[Оптовая цена KRW за 1шт]]/$H$1)</f>
        <v>Введите курс</v>
      </c>
      <c r="J1170" s="48"/>
      <c r="K1170" s="18">
        <f>Таблица648[[#This Row],[Заказ коробок ]]*Таблица648[[#This Row],[Кол-во шт в коробке]]</f>
        <v>0</v>
      </c>
      <c r="L1170" s="54">
        <f>Таблица648[[#This Row],[Общее кол-во шт]]*Таблица648[[#This Row],[Оптовая цена KRW за 1шт]]</f>
        <v>0</v>
      </c>
      <c r="M1170" s="19" t="str">
        <f>IFERROR(Таблица648[[#This Row],[Общее кол-во шт]]*Таблица648[[#This Row],[Оптовая цена USD за 1шт]],"")</f>
        <v/>
      </c>
      <c r="N1170" s="49"/>
    </row>
    <row r="1171" spans="1:14" ht="22.5" customHeight="1">
      <c r="A1171" s="44" t="s">
        <v>23248</v>
      </c>
      <c r="B1171" s="14">
        <v>8806182579196</v>
      </c>
      <c r="C1171" s="50" t="s">
        <v>17741</v>
      </c>
      <c r="D1171" s="46" t="s">
        <v>17742</v>
      </c>
      <c r="E1171" s="16">
        <v>26000</v>
      </c>
      <c r="F1171" s="15">
        <v>0.54</v>
      </c>
      <c r="G1171" s="47">
        <v>6</v>
      </c>
      <c r="H1171" s="55">
        <f>Таблица648[[#This Row],[Коэфициент стоимости]]*Таблица648[[#This Row],[Розничная цена KRW]]</f>
        <v>14040.000000000002</v>
      </c>
      <c r="I1171" s="17" t="str">
        <f>IF($H$1="","Введите курс",Таблица648[[#This Row],[Оптовая цена KRW за 1шт]]/$H$1)</f>
        <v>Введите курс</v>
      </c>
      <c r="J1171" s="48"/>
      <c r="K1171" s="18">
        <f>Таблица648[[#This Row],[Заказ коробок ]]*Таблица648[[#This Row],[Кол-во шт в коробке]]</f>
        <v>0</v>
      </c>
      <c r="L1171" s="54">
        <f>Таблица648[[#This Row],[Общее кол-во шт]]*Таблица648[[#This Row],[Оптовая цена KRW за 1шт]]</f>
        <v>0</v>
      </c>
      <c r="M1171" s="19" t="str">
        <f>IFERROR(Таблица648[[#This Row],[Общее кол-во шт]]*Таблица648[[#This Row],[Оптовая цена USD за 1шт]],"")</f>
        <v/>
      </c>
      <c r="N1171" s="49"/>
    </row>
    <row r="1172" spans="1:14" ht="22.5" customHeight="1">
      <c r="A1172" s="44" t="s">
        <v>23249</v>
      </c>
      <c r="B1172" s="14">
        <v>8806182579226</v>
      </c>
      <c r="C1172" s="50" t="s">
        <v>17747</v>
      </c>
      <c r="D1172" s="46" t="s">
        <v>17748</v>
      </c>
      <c r="E1172" s="16">
        <v>28000</v>
      </c>
      <c r="F1172" s="15">
        <v>0.54</v>
      </c>
      <c r="G1172" s="47">
        <v>6</v>
      </c>
      <c r="H1172" s="55">
        <f>Таблица648[[#This Row],[Коэфициент стоимости]]*Таблица648[[#This Row],[Розничная цена KRW]]</f>
        <v>15120.000000000002</v>
      </c>
      <c r="I1172" s="17" t="str">
        <f>IF($H$1="","Введите курс",Таблица648[[#This Row],[Оптовая цена KRW за 1шт]]/$H$1)</f>
        <v>Введите курс</v>
      </c>
      <c r="J1172" s="48"/>
      <c r="K1172" s="18">
        <f>Таблица648[[#This Row],[Заказ коробок ]]*Таблица648[[#This Row],[Кол-во шт в коробке]]</f>
        <v>0</v>
      </c>
      <c r="L1172" s="54">
        <f>Таблица648[[#This Row],[Общее кол-во шт]]*Таблица648[[#This Row],[Оптовая цена KRW за 1шт]]</f>
        <v>0</v>
      </c>
      <c r="M1172" s="19" t="str">
        <f>IFERROR(Таблица648[[#This Row],[Общее кол-во шт]]*Таблица648[[#This Row],[Оптовая цена USD за 1шт]],"")</f>
        <v/>
      </c>
      <c r="N1172" s="49"/>
    </row>
    <row r="1173" spans="1:14" ht="22.5" customHeight="1">
      <c r="A1173" s="44" t="s">
        <v>23250</v>
      </c>
      <c r="B1173" s="14">
        <v>8806182579233</v>
      </c>
      <c r="C1173" s="50" t="s">
        <v>17749</v>
      </c>
      <c r="D1173" s="46" t="s">
        <v>17750</v>
      </c>
      <c r="E1173" s="16">
        <v>23000</v>
      </c>
      <c r="F1173" s="15">
        <v>0.54</v>
      </c>
      <c r="G1173" s="47">
        <v>6</v>
      </c>
      <c r="H1173" s="55">
        <f>Таблица648[[#This Row],[Коэфициент стоимости]]*Таблица648[[#This Row],[Розничная цена KRW]]</f>
        <v>12420</v>
      </c>
      <c r="I1173" s="17" t="str">
        <f>IF($H$1="","Введите курс",Таблица648[[#This Row],[Оптовая цена KRW за 1шт]]/$H$1)</f>
        <v>Введите курс</v>
      </c>
      <c r="J1173" s="48"/>
      <c r="K1173" s="18">
        <f>Таблица648[[#This Row],[Заказ коробок ]]*Таблица648[[#This Row],[Кол-во шт в коробке]]</f>
        <v>0</v>
      </c>
      <c r="L1173" s="54">
        <f>Таблица648[[#This Row],[Общее кол-во шт]]*Таблица648[[#This Row],[Оптовая цена KRW за 1шт]]</f>
        <v>0</v>
      </c>
      <c r="M1173" s="19" t="str">
        <f>IFERROR(Таблица648[[#This Row],[Общее кол-во шт]]*Таблица648[[#This Row],[Оптовая цена USD за 1шт]],"")</f>
        <v/>
      </c>
      <c r="N1173" s="49"/>
    </row>
    <row r="1174" spans="1:14" ht="22.5" customHeight="1">
      <c r="A1174" s="44" t="s">
        <v>23251</v>
      </c>
      <c r="B1174" s="14">
        <v>8806182579240</v>
      </c>
      <c r="C1174" s="50" t="s">
        <v>17751</v>
      </c>
      <c r="D1174" s="46" t="s">
        <v>17752</v>
      </c>
      <c r="E1174" s="16">
        <v>28000</v>
      </c>
      <c r="F1174" s="15">
        <v>0.54</v>
      </c>
      <c r="G1174" s="47">
        <v>6</v>
      </c>
      <c r="H1174" s="55">
        <f>Таблица648[[#This Row],[Коэфициент стоимости]]*Таблица648[[#This Row],[Розничная цена KRW]]</f>
        <v>15120.000000000002</v>
      </c>
      <c r="I1174" s="17" t="str">
        <f>IF($H$1="","Введите курс",Таблица648[[#This Row],[Оптовая цена KRW за 1шт]]/$H$1)</f>
        <v>Введите курс</v>
      </c>
      <c r="J1174" s="48"/>
      <c r="K1174" s="18">
        <f>Таблица648[[#This Row],[Заказ коробок ]]*Таблица648[[#This Row],[Кол-во шт в коробке]]</f>
        <v>0</v>
      </c>
      <c r="L1174" s="54">
        <f>Таблица648[[#This Row],[Общее кол-во шт]]*Таблица648[[#This Row],[Оптовая цена KRW за 1шт]]</f>
        <v>0</v>
      </c>
      <c r="M1174" s="19" t="str">
        <f>IFERROR(Таблица648[[#This Row],[Общее кол-во шт]]*Таблица648[[#This Row],[Оптовая цена USD за 1шт]],"")</f>
        <v/>
      </c>
      <c r="N1174" s="49"/>
    </row>
    <row r="1175" spans="1:14" ht="22.5" customHeight="1">
      <c r="A1175" s="44" t="s">
        <v>23252</v>
      </c>
      <c r="B1175" s="14">
        <v>8806182579257</v>
      </c>
      <c r="C1175" s="50" t="s">
        <v>23253</v>
      </c>
      <c r="D1175" s="46" t="s">
        <v>23254</v>
      </c>
      <c r="E1175" s="16">
        <v>19000</v>
      </c>
      <c r="F1175" s="15">
        <v>0.54</v>
      </c>
      <c r="G1175" s="47">
        <v>6</v>
      </c>
      <c r="H1175" s="55">
        <f>Таблица648[[#This Row],[Коэфициент стоимости]]*Таблица648[[#This Row],[Розничная цена KRW]]</f>
        <v>10260</v>
      </c>
      <c r="I1175" s="17" t="str">
        <f>IF($H$1="","Введите курс",Таблица648[[#This Row],[Оптовая цена KRW за 1шт]]/$H$1)</f>
        <v>Введите курс</v>
      </c>
      <c r="J1175" s="48"/>
      <c r="K1175" s="18">
        <f>Таблица648[[#This Row],[Заказ коробок ]]*Таблица648[[#This Row],[Кол-во шт в коробке]]</f>
        <v>0</v>
      </c>
      <c r="L1175" s="54">
        <f>Таблица648[[#This Row],[Общее кол-во шт]]*Таблица648[[#This Row],[Оптовая цена KRW за 1шт]]</f>
        <v>0</v>
      </c>
      <c r="M1175" s="19" t="str">
        <f>IFERROR(Таблица648[[#This Row],[Общее кол-во шт]]*Таблица648[[#This Row],[Оптовая цена USD за 1шт]],"")</f>
        <v/>
      </c>
      <c r="N1175" s="49"/>
    </row>
    <row r="1176" spans="1:14" ht="22.5" customHeight="1">
      <c r="A1176" s="44" t="s">
        <v>23255</v>
      </c>
      <c r="B1176" s="14">
        <v>8806182579264</v>
      </c>
      <c r="C1176" s="50" t="s">
        <v>23256</v>
      </c>
      <c r="D1176" s="46" t="s">
        <v>23254</v>
      </c>
      <c r="E1176" s="16">
        <v>19000</v>
      </c>
      <c r="F1176" s="15">
        <v>0.54</v>
      </c>
      <c r="G1176" s="47">
        <v>6</v>
      </c>
      <c r="H1176" s="55">
        <f>Таблица648[[#This Row],[Коэфициент стоимости]]*Таблица648[[#This Row],[Розничная цена KRW]]</f>
        <v>10260</v>
      </c>
      <c r="I1176" s="17" t="str">
        <f>IF($H$1="","Введите курс",Таблица648[[#This Row],[Оптовая цена KRW за 1шт]]/$H$1)</f>
        <v>Введите курс</v>
      </c>
      <c r="J1176" s="48"/>
      <c r="K1176" s="18">
        <f>Таблица648[[#This Row],[Заказ коробок ]]*Таблица648[[#This Row],[Кол-во шт в коробке]]</f>
        <v>0</v>
      </c>
      <c r="L1176" s="54">
        <f>Таблица648[[#This Row],[Общее кол-во шт]]*Таблица648[[#This Row],[Оптовая цена KRW за 1шт]]</f>
        <v>0</v>
      </c>
      <c r="M1176" s="19" t="str">
        <f>IFERROR(Таблица648[[#This Row],[Общее кол-во шт]]*Таблица648[[#This Row],[Оптовая цена USD за 1шт]],"")</f>
        <v/>
      </c>
      <c r="N1176" s="49"/>
    </row>
    <row r="1177" spans="1:14" ht="22.5" customHeight="1">
      <c r="A1177" s="44" t="s">
        <v>23257</v>
      </c>
      <c r="B1177" s="14">
        <v>8806182579271</v>
      </c>
      <c r="C1177" s="50" t="s">
        <v>23258</v>
      </c>
      <c r="D1177" s="46" t="s">
        <v>23254</v>
      </c>
      <c r="E1177" s="16">
        <v>23000</v>
      </c>
      <c r="F1177" s="15">
        <v>0.54</v>
      </c>
      <c r="G1177" s="47">
        <v>6</v>
      </c>
      <c r="H1177" s="55">
        <f>Таблица648[[#This Row],[Коэфициент стоимости]]*Таблица648[[#This Row],[Розничная цена KRW]]</f>
        <v>12420</v>
      </c>
      <c r="I1177" s="17" t="str">
        <f>IF($H$1="","Введите курс",Таблица648[[#This Row],[Оптовая цена KRW за 1шт]]/$H$1)</f>
        <v>Введите курс</v>
      </c>
      <c r="J1177" s="48"/>
      <c r="K1177" s="18">
        <f>Таблица648[[#This Row],[Заказ коробок ]]*Таблица648[[#This Row],[Кол-во шт в коробке]]</f>
        <v>0</v>
      </c>
      <c r="L1177" s="54">
        <f>Таблица648[[#This Row],[Общее кол-во шт]]*Таблица648[[#This Row],[Оптовая цена KRW за 1шт]]</f>
        <v>0</v>
      </c>
      <c r="M1177" s="19" t="str">
        <f>IFERROR(Таблица648[[#This Row],[Общее кол-во шт]]*Таблица648[[#This Row],[Оптовая цена USD за 1шт]],"")</f>
        <v/>
      </c>
      <c r="N1177" s="49"/>
    </row>
    <row r="1178" spans="1:14" ht="22.5" customHeight="1">
      <c r="A1178" s="44" t="s">
        <v>23259</v>
      </c>
      <c r="B1178" s="14">
        <v>8806182579288</v>
      </c>
      <c r="C1178" s="50" t="s">
        <v>23260</v>
      </c>
      <c r="D1178" s="46" t="s">
        <v>23254</v>
      </c>
      <c r="E1178" s="16">
        <v>28000</v>
      </c>
      <c r="F1178" s="15">
        <v>0.54</v>
      </c>
      <c r="G1178" s="47">
        <v>6</v>
      </c>
      <c r="H1178" s="55">
        <f>Таблица648[[#This Row],[Коэфициент стоимости]]*Таблица648[[#This Row],[Розничная цена KRW]]</f>
        <v>15120.000000000002</v>
      </c>
      <c r="I1178" s="17" t="str">
        <f>IF($H$1="","Введите курс",Таблица648[[#This Row],[Оптовая цена KRW за 1шт]]/$H$1)</f>
        <v>Введите курс</v>
      </c>
      <c r="J1178" s="48"/>
      <c r="K1178" s="18">
        <f>Таблица648[[#This Row],[Заказ коробок ]]*Таблица648[[#This Row],[Кол-во шт в коробке]]</f>
        <v>0</v>
      </c>
      <c r="L1178" s="54">
        <f>Таблица648[[#This Row],[Общее кол-во шт]]*Таблица648[[#This Row],[Оптовая цена KRW за 1шт]]</f>
        <v>0</v>
      </c>
      <c r="M1178" s="19" t="str">
        <f>IFERROR(Таблица648[[#This Row],[Общее кол-во шт]]*Таблица648[[#This Row],[Оптовая цена USD за 1шт]],"")</f>
        <v/>
      </c>
      <c r="N1178" s="49"/>
    </row>
    <row r="1179" spans="1:14" ht="22.5" customHeight="1">
      <c r="A1179" s="44" t="s">
        <v>23261</v>
      </c>
      <c r="B1179" s="14">
        <v>8806182579295</v>
      </c>
      <c r="C1179" s="50" t="s">
        <v>23262</v>
      </c>
      <c r="D1179" s="46" t="s">
        <v>23263</v>
      </c>
      <c r="E1179" s="16">
        <v>22000</v>
      </c>
      <c r="F1179" s="15">
        <v>0.54</v>
      </c>
      <c r="G1179" s="47">
        <v>6</v>
      </c>
      <c r="H1179" s="55">
        <f>Таблица648[[#This Row],[Коэфициент стоимости]]*Таблица648[[#This Row],[Розничная цена KRW]]</f>
        <v>11880</v>
      </c>
      <c r="I1179" s="17" t="str">
        <f>IF($H$1="","Введите курс",Таблица648[[#This Row],[Оптовая цена KRW за 1шт]]/$H$1)</f>
        <v>Введите курс</v>
      </c>
      <c r="J1179" s="48"/>
      <c r="K1179" s="18">
        <f>Таблица648[[#This Row],[Заказ коробок ]]*Таблица648[[#This Row],[Кол-во шт в коробке]]</f>
        <v>0</v>
      </c>
      <c r="L1179" s="54">
        <f>Таблица648[[#This Row],[Общее кол-во шт]]*Таблица648[[#This Row],[Оптовая цена KRW за 1шт]]</f>
        <v>0</v>
      </c>
      <c r="M1179" s="19" t="str">
        <f>IFERROR(Таблица648[[#This Row],[Общее кол-во шт]]*Таблица648[[#This Row],[Оптовая цена USD за 1шт]],"")</f>
        <v/>
      </c>
      <c r="N1179" s="49"/>
    </row>
    <row r="1180" spans="1:14" ht="22.5" customHeight="1">
      <c r="A1180" s="44" t="s">
        <v>23264</v>
      </c>
      <c r="B1180" s="14">
        <v>8806182580444</v>
      </c>
      <c r="C1180" s="50" t="s">
        <v>23265</v>
      </c>
      <c r="D1180" s="46" t="s">
        <v>23266</v>
      </c>
      <c r="E1180" s="16">
        <v>34000</v>
      </c>
      <c r="F1180" s="15">
        <v>0.54</v>
      </c>
      <c r="G1180" s="47">
        <v>2</v>
      </c>
      <c r="H1180" s="55">
        <f>Таблица648[[#This Row],[Коэфициент стоимости]]*Таблица648[[#This Row],[Розничная цена KRW]]</f>
        <v>18360</v>
      </c>
      <c r="I1180" s="17" t="str">
        <f>IF($H$1="","Введите курс",Таблица648[[#This Row],[Оптовая цена KRW за 1шт]]/$H$1)</f>
        <v>Введите курс</v>
      </c>
      <c r="J1180" s="48"/>
      <c r="K1180" s="18">
        <f>Таблица648[[#This Row],[Заказ коробок ]]*Таблица648[[#This Row],[Кол-во шт в коробке]]</f>
        <v>0</v>
      </c>
      <c r="L1180" s="54">
        <f>Таблица648[[#This Row],[Общее кол-во шт]]*Таблица648[[#This Row],[Оптовая цена KRW за 1шт]]</f>
        <v>0</v>
      </c>
      <c r="M1180" s="19" t="str">
        <f>IFERROR(Таблица648[[#This Row],[Общее кол-во шт]]*Таблица648[[#This Row],[Оптовая цена USD за 1шт]],"")</f>
        <v/>
      </c>
      <c r="N1180" s="49"/>
    </row>
    <row r="1181" spans="1:14" ht="22.5" customHeight="1">
      <c r="A1181" s="44" t="s">
        <v>23267</v>
      </c>
      <c r="B1181" s="14">
        <v>8806182582370</v>
      </c>
      <c r="C1181" s="50" t="s">
        <v>17753</v>
      </c>
      <c r="D1181" s="46" t="s">
        <v>17754</v>
      </c>
      <c r="E1181" s="16">
        <v>24000</v>
      </c>
      <c r="F1181" s="15">
        <v>0.54</v>
      </c>
      <c r="G1181" s="47">
        <v>6</v>
      </c>
      <c r="H1181" s="55">
        <f>Таблица648[[#This Row],[Коэфициент стоимости]]*Таблица648[[#This Row],[Розничная цена KRW]]</f>
        <v>12960</v>
      </c>
      <c r="I1181" s="17" t="str">
        <f>IF($H$1="","Введите курс",Таблица648[[#This Row],[Оптовая цена KRW за 1шт]]/$H$1)</f>
        <v>Введите курс</v>
      </c>
      <c r="J1181" s="48"/>
      <c r="K1181" s="18">
        <f>Таблица648[[#This Row],[Заказ коробок ]]*Таблица648[[#This Row],[Кол-во шт в коробке]]</f>
        <v>0</v>
      </c>
      <c r="L1181" s="54">
        <f>Таблица648[[#This Row],[Общее кол-во шт]]*Таблица648[[#This Row],[Оптовая цена KRW за 1шт]]</f>
        <v>0</v>
      </c>
      <c r="M1181" s="19" t="str">
        <f>IFERROR(Таблица648[[#This Row],[Общее кол-во шт]]*Таблица648[[#This Row],[Оптовая цена USD за 1шт]],"")</f>
        <v/>
      </c>
      <c r="N1181" s="49"/>
    </row>
    <row r="1182" spans="1:14" ht="22.5" customHeight="1">
      <c r="A1182" s="44" t="s">
        <v>23268</v>
      </c>
      <c r="B1182" s="14">
        <v>8806182582400</v>
      </c>
      <c r="C1182" s="50" t="s">
        <v>17757</v>
      </c>
      <c r="D1182" s="46" t="s">
        <v>17758</v>
      </c>
      <c r="E1182" s="16">
        <v>30000</v>
      </c>
      <c r="F1182" s="15">
        <v>0.54</v>
      </c>
      <c r="G1182" s="47">
        <v>6</v>
      </c>
      <c r="H1182" s="55">
        <f>Таблица648[[#This Row],[Коэфициент стоимости]]*Таблица648[[#This Row],[Розничная цена KRW]]</f>
        <v>16200.000000000002</v>
      </c>
      <c r="I1182" s="17" t="str">
        <f>IF($H$1="","Введите курс",Таблица648[[#This Row],[Оптовая цена KRW за 1шт]]/$H$1)</f>
        <v>Введите курс</v>
      </c>
      <c r="J1182" s="48"/>
      <c r="K1182" s="18">
        <f>Таблица648[[#This Row],[Заказ коробок ]]*Таблица648[[#This Row],[Кол-во шт в коробке]]</f>
        <v>0</v>
      </c>
      <c r="L1182" s="54">
        <f>Таблица648[[#This Row],[Общее кол-во шт]]*Таблица648[[#This Row],[Оптовая цена KRW за 1шт]]</f>
        <v>0</v>
      </c>
      <c r="M1182" s="19" t="str">
        <f>IFERROR(Таблица648[[#This Row],[Общее кол-во шт]]*Таблица648[[#This Row],[Оптовая цена USD за 1шт]],"")</f>
        <v/>
      </c>
      <c r="N1182" s="49"/>
    </row>
    <row r="1183" spans="1:14" ht="22.5" customHeight="1">
      <c r="A1183" s="44" t="s">
        <v>23269</v>
      </c>
      <c r="B1183" s="14">
        <v>8806182582493</v>
      </c>
      <c r="C1183" s="50" t="s">
        <v>23270</v>
      </c>
      <c r="D1183" s="46" t="s">
        <v>23271</v>
      </c>
      <c r="E1183" s="16">
        <v>15000</v>
      </c>
      <c r="F1183" s="15">
        <v>0.54</v>
      </c>
      <c r="G1183" s="47">
        <v>6</v>
      </c>
      <c r="H1183" s="55">
        <f>Таблица648[[#This Row],[Коэфициент стоимости]]*Таблица648[[#This Row],[Розничная цена KRW]]</f>
        <v>8100.0000000000009</v>
      </c>
      <c r="I1183" s="17" t="str">
        <f>IF($H$1="","Введите курс",Таблица648[[#This Row],[Оптовая цена KRW за 1шт]]/$H$1)</f>
        <v>Введите курс</v>
      </c>
      <c r="J1183" s="48"/>
      <c r="K1183" s="18">
        <f>Таблица648[[#This Row],[Заказ коробок ]]*Таблица648[[#This Row],[Кол-во шт в коробке]]</f>
        <v>0</v>
      </c>
      <c r="L1183" s="54">
        <f>Таблица648[[#This Row],[Общее кол-во шт]]*Таблица648[[#This Row],[Оптовая цена KRW за 1шт]]</f>
        <v>0</v>
      </c>
      <c r="M1183" s="19" t="str">
        <f>IFERROR(Таблица648[[#This Row],[Общее кол-во шт]]*Таблица648[[#This Row],[Оптовая цена USD за 1шт]],"")</f>
        <v/>
      </c>
      <c r="N1183" s="49"/>
    </row>
    <row r="1184" spans="1:14" ht="22.5" customHeight="1">
      <c r="A1184" s="44" t="s">
        <v>23272</v>
      </c>
      <c r="B1184" s="14">
        <v>8806182582509</v>
      </c>
      <c r="C1184" s="50" t="s">
        <v>23273</v>
      </c>
      <c r="D1184" s="46" t="s">
        <v>23274</v>
      </c>
      <c r="E1184" s="16">
        <v>15000</v>
      </c>
      <c r="F1184" s="15">
        <v>0.54</v>
      </c>
      <c r="G1184" s="47">
        <v>6</v>
      </c>
      <c r="H1184" s="55">
        <f>Таблица648[[#This Row],[Коэфициент стоимости]]*Таблица648[[#This Row],[Розничная цена KRW]]</f>
        <v>8100.0000000000009</v>
      </c>
      <c r="I1184" s="17" t="str">
        <f>IF($H$1="","Введите курс",Таблица648[[#This Row],[Оптовая цена KRW за 1шт]]/$H$1)</f>
        <v>Введите курс</v>
      </c>
      <c r="J1184" s="48"/>
      <c r="K1184" s="18">
        <f>Таблица648[[#This Row],[Заказ коробок ]]*Таблица648[[#This Row],[Кол-во шт в коробке]]</f>
        <v>0</v>
      </c>
      <c r="L1184" s="54">
        <f>Таблица648[[#This Row],[Общее кол-во шт]]*Таблица648[[#This Row],[Оптовая цена KRW за 1шт]]</f>
        <v>0</v>
      </c>
      <c r="M1184" s="19" t="str">
        <f>IFERROR(Таблица648[[#This Row],[Общее кол-во шт]]*Таблица648[[#This Row],[Оптовая цена USD за 1шт]],"")</f>
        <v/>
      </c>
      <c r="N1184" s="49"/>
    </row>
    <row r="1185" spans="1:14" ht="22.5" customHeight="1">
      <c r="A1185" s="44" t="s">
        <v>23275</v>
      </c>
      <c r="B1185" s="14">
        <v>8806182582516</v>
      </c>
      <c r="C1185" s="50" t="s">
        <v>23276</v>
      </c>
      <c r="D1185" s="46" t="s">
        <v>24193</v>
      </c>
      <c r="E1185" s="16">
        <v>30000</v>
      </c>
      <c r="F1185" s="15">
        <v>0.54</v>
      </c>
      <c r="G1185" s="47">
        <v>6</v>
      </c>
      <c r="H1185" s="55">
        <f>Таблица648[[#This Row],[Коэфициент стоимости]]*Таблица648[[#This Row],[Розничная цена KRW]]</f>
        <v>16200.000000000002</v>
      </c>
      <c r="I1185" s="17" t="str">
        <f>IF($H$1="","Введите курс",Таблица648[[#This Row],[Оптовая цена KRW за 1шт]]/$H$1)</f>
        <v>Введите курс</v>
      </c>
      <c r="J1185" s="48"/>
      <c r="K1185" s="18">
        <f>Таблица648[[#This Row],[Заказ коробок ]]*Таблица648[[#This Row],[Кол-во шт в коробке]]</f>
        <v>0</v>
      </c>
      <c r="L1185" s="54">
        <f>Таблица648[[#This Row],[Общее кол-во шт]]*Таблица648[[#This Row],[Оптовая цена KRW за 1шт]]</f>
        <v>0</v>
      </c>
      <c r="M1185" s="19" t="str">
        <f>IFERROR(Таблица648[[#This Row],[Общее кол-во шт]]*Таблица648[[#This Row],[Оптовая цена USD за 1шт]],"")</f>
        <v/>
      </c>
      <c r="N1185" s="49"/>
    </row>
    <row r="1186" spans="1:14" ht="22.5" customHeight="1">
      <c r="A1186" s="44" t="s">
        <v>23277</v>
      </c>
      <c r="B1186" s="14">
        <v>8806182582899</v>
      </c>
      <c r="C1186" s="50" t="s">
        <v>17759</v>
      </c>
      <c r="D1186" s="46" t="s">
        <v>17760</v>
      </c>
      <c r="E1186" s="16">
        <v>27000</v>
      </c>
      <c r="F1186" s="15">
        <v>0.54</v>
      </c>
      <c r="G1186" s="47">
        <v>32</v>
      </c>
      <c r="H1186" s="55">
        <f>Таблица648[[#This Row],[Коэфициент стоимости]]*Таблица648[[#This Row],[Розничная цена KRW]]</f>
        <v>14580.000000000002</v>
      </c>
      <c r="I1186" s="17" t="str">
        <f>IF($H$1="","Введите курс",Таблица648[[#This Row],[Оптовая цена KRW за 1шт]]/$H$1)</f>
        <v>Введите курс</v>
      </c>
      <c r="J1186" s="48"/>
      <c r="K1186" s="18">
        <f>Таблица648[[#This Row],[Заказ коробок ]]*Таблица648[[#This Row],[Кол-во шт в коробке]]</f>
        <v>0</v>
      </c>
      <c r="L1186" s="54">
        <f>Таблица648[[#This Row],[Общее кол-во шт]]*Таблица648[[#This Row],[Оптовая цена KRW за 1шт]]</f>
        <v>0</v>
      </c>
      <c r="M1186" s="19" t="str">
        <f>IFERROR(Таблица648[[#This Row],[Общее кол-во шт]]*Таблица648[[#This Row],[Оптовая цена USD за 1шт]],"")</f>
        <v/>
      </c>
      <c r="N1186" s="49"/>
    </row>
    <row r="1187" spans="1:14" ht="22.5" customHeight="1">
      <c r="A1187" s="44" t="s">
        <v>23278</v>
      </c>
      <c r="B1187" s="14">
        <v>8806182582905</v>
      </c>
      <c r="C1187" s="50" t="s">
        <v>23279</v>
      </c>
      <c r="D1187" s="46" t="s">
        <v>23280</v>
      </c>
      <c r="E1187" s="16">
        <v>16000</v>
      </c>
      <c r="F1187" s="15">
        <v>0.54</v>
      </c>
      <c r="G1187" s="47">
        <v>4</v>
      </c>
      <c r="H1187" s="55">
        <f>Таблица648[[#This Row],[Коэфициент стоимости]]*Таблица648[[#This Row],[Розничная цена KRW]]</f>
        <v>8640</v>
      </c>
      <c r="I1187" s="17" t="str">
        <f>IF($H$1="","Введите курс",Таблица648[[#This Row],[Оптовая цена KRW за 1шт]]/$H$1)</f>
        <v>Введите курс</v>
      </c>
      <c r="J1187" s="48"/>
      <c r="K1187" s="18">
        <f>Таблица648[[#This Row],[Заказ коробок ]]*Таблица648[[#This Row],[Кол-во шт в коробке]]</f>
        <v>0</v>
      </c>
      <c r="L1187" s="54">
        <f>Таблица648[[#This Row],[Общее кол-во шт]]*Таблица648[[#This Row],[Оптовая цена KRW за 1шт]]</f>
        <v>0</v>
      </c>
      <c r="M1187" s="19" t="str">
        <f>IFERROR(Таблица648[[#This Row],[Общее кол-во шт]]*Таблица648[[#This Row],[Оптовая цена USD за 1шт]],"")</f>
        <v/>
      </c>
      <c r="N1187" s="49"/>
    </row>
    <row r="1188" spans="1:14" ht="22.5" customHeight="1">
      <c r="A1188" s="44" t="s">
        <v>23281</v>
      </c>
      <c r="B1188" s="14">
        <v>8806182582929</v>
      </c>
      <c r="C1188" s="50" t="s">
        <v>23282</v>
      </c>
      <c r="D1188" s="46" t="s">
        <v>23283</v>
      </c>
      <c r="E1188" s="16">
        <v>21000</v>
      </c>
      <c r="F1188" s="15">
        <v>0.54</v>
      </c>
      <c r="G1188" s="47">
        <v>4</v>
      </c>
      <c r="H1188" s="55">
        <f>Таблица648[[#This Row],[Коэфициент стоимости]]*Таблица648[[#This Row],[Розничная цена KRW]]</f>
        <v>11340</v>
      </c>
      <c r="I1188" s="17" t="str">
        <f>IF($H$1="","Введите курс",Таблица648[[#This Row],[Оптовая цена KRW за 1шт]]/$H$1)</f>
        <v>Введите курс</v>
      </c>
      <c r="J1188" s="48"/>
      <c r="K1188" s="18">
        <f>Таблица648[[#This Row],[Заказ коробок ]]*Таблица648[[#This Row],[Кол-во шт в коробке]]</f>
        <v>0</v>
      </c>
      <c r="L1188" s="54">
        <f>Таблица648[[#This Row],[Общее кол-во шт]]*Таблица648[[#This Row],[Оптовая цена KRW за 1шт]]</f>
        <v>0</v>
      </c>
      <c r="M1188" s="19" t="str">
        <f>IFERROR(Таблица648[[#This Row],[Общее кол-во шт]]*Таблица648[[#This Row],[Оптовая цена USD за 1шт]],"")</f>
        <v/>
      </c>
      <c r="N1188" s="49"/>
    </row>
    <row r="1189" spans="1:14" ht="22.5" customHeight="1">
      <c r="A1189" s="44" t="s">
        <v>23284</v>
      </c>
      <c r="B1189" s="14">
        <v>8806182583803</v>
      </c>
      <c r="C1189" s="50" t="s">
        <v>23285</v>
      </c>
      <c r="D1189" s="46" t="s">
        <v>24194</v>
      </c>
      <c r="E1189" s="16">
        <v>51000</v>
      </c>
      <c r="F1189" s="15">
        <v>0.54</v>
      </c>
      <c r="G1189" s="47">
        <v>6</v>
      </c>
      <c r="H1189" s="55">
        <f>Таблица648[[#This Row],[Коэфициент стоимости]]*Таблица648[[#This Row],[Розничная цена KRW]]</f>
        <v>27540</v>
      </c>
      <c r="I1189" s="17" t="str">
        <f>IF($H$1="","Введите курс",Таблица648[[#This Row],[Оптовая цена KRW за 1шт]]/$H$1)</f>
        <v>Введите курс</v>
      </c>
      <c r="J1189" s="48"/>
      <c r="K1189" s="18">
        <f>Таблица648[[#This Row],[Заказ коробок ]]*Таблица648[[#This Row],[Кол-во шт в коробке]]</f>
        <v>0</v>
      </c>
      <c r="L1189" s="54">
        <f>Таблица648[[#This Row],[Общее кол-во шт]]*Таблица648[[#This Row],[Оптовая цена KRW за 1шт]]</f>
        <v>0</v>
      </c>
      <c r="M1189" s="19" t="str">
        <f>IFERROR(Таблица648[[#This Row],[Общее кол-во шт]]*Таблица648[[#This Row],[Оптовая цена USD за 1шт]],"")</f>
        <v/>
      </c>
      <c r="N1189" s="49"/>
    </row>
    <row r="1190" spans="1:14" ht="22.5" customHeight="1">
      <c r="A1190" s="44" t="s">
        <v>23286</v>
      </c>
      <c r="B1190" s="14">
        <v>8806182584152</v>
      </c>
      <c r="C1190" s="50" t="s">
        <v>23287</v>
      </c>
      <c r="D1190" s="46" t="s">
        <v>23288</v>
      </c>
      <c r="E1190" s="16">
        <v>38000</v>
      </c>
      <c r="F1190" s="15">
        <v>0.54</v>
      </c>
      <c r="G1190" s="47">
        <v>6</v>
      </c>
      <c r="H1190" s="55">
        <f>Таблица648[[#This Row],[Коэфициент стоимости]]*Таблица648[[#This Row],[Розничная цена KRW]]</f>
        <v>20520</v>
      </c>
      <c r="I1190" s="17" t="str">
        <f>IF($H$1="","Введите курс",Таблица648[[#This Row],[Оптовая цена KRW за 1шт]]/$H$1)</f>
        <v>Введите курс</v>
      </c>
      <c r="J1190" s="48"/>
      <c r="K1190" s="18">
        <f>Таблица648[[#This Row],[Заказ коробок ]]*Таблица648[[#This Row],[Кол-во шт в коробке]]</f>
        <v>0</v>
      </c>
      <c r="L1190" s="54">
        <f>Таблица648[[#This Row],[Общее кол-во шт]]*Таблица648[[#This Row],[Оптовая цена KRW за 1шт]]</f>
        <v>0</v>
      </c>
      <c r="M1190" s="19" t="str">
        <f>IFERROR(Таблица648[[#This Row],[Общее кол-во шт]]*Таблица648[[#This Row],[Оптовая цена USD за 1шт]],"")</f>
        <v/>
      </c>
      <c r="N1190" s="49"/>
    </row>
    <row r="1191" spans="1:14" ht="22.5" customHeight="1">
      <c r="A1191" s="44" t="s">
        <v>23289</v>
      </c>
      <c r="B1191" s="14">
        <v>8806182586989</v>
      </c>
      <c r="C1191" s="50" t="s">
        <v>23290</v>
      </c>
      <c r="D1191" s="46" t="s">
        <v>23291</v>
      </c>
      <c r="E1191" s="16">
        <v>9900</v>
      </c>
      <c r="F1191" s="15">
        <v>0.54</v>
      </c>
      <c r="G1191" s="47">
        <v>9</v>
      </c>
      <c r="H1191" s="55">
        <f>Таблица648[[#This Row],[Коэфициент стоимости]]*Таблица648[[#This Row],[Розничная цена KRW]]</f>
        <v>5346</v>
      </c>
      <c r="I1191" s="17" t="str">
        <f>IF($H$1="","Введите курс",Таблица648[[#This Row],[Оптовая цена KRW за 1шт]]/$H$1)</f>
        <v>Введите курс</v>
      </c>
      <c r="J1191" s="48"/>
      <c r="K1191" s="18">
        <f>Таблица648[[#This Row],[Заказ коробок ]]*Таблица648[[#This Row],[Кол-во шт в коробке]]</f>
        <v>0</v>
      </c>
      <c r="L1191" s="54">
        <f>Таблица648[[#This Row],[Общее кол-во шт]]*Таблица648[[#This Row],[Оптовая цена KRW за 1шт]]</f>
        <v>0</v>
      </c>
      <c r="M1191" s="19" t="str">
        <f>IFERROR(Таблица648[[#This Row],[Общее кол-во шт]]*Таблица648[[#This Row],[Оптовая цена USD за 1шт]],"")</f>
        <v/>
      </c>
      <c r="N1191" s="49"/>
    </row>
    <row r="1192" spans="1:14" ht="22.5" customHeight="1">
      <c r="A1192" s="44" t="s">
        <v>23292</v>
      </c>
      <c r="B1192" s="14">
        <v>8806182587078</v>
      </c>
      <c r="C1192" s="50" t="s">
        <v>17761</v>
      </c>
      <c r="D1192" s="46" t="s">
        <v>17762</v>
      </c>
      <c r="E1192" s="16">
        <v>11000</v>
      </c>
      <c r="F1192" s="15">
        <v>0.54</v>
      </c>
      <c r="G1192" s="47">
        <v>9</v>
      </c>
      <c r="H1192" s="55">
        <f>Таблица648[[#This Row],[Коэфициент стоимости]]*Таблица648[[#This Row],[Розничная цена KRW]]</f>
        <v>5940</v>
      </c>
      <c r="I1192" s="17" t="str">
        <f>IF($H$1="","Введите курс",Таблица648[[#This Row],[Оптовая цена KRW за 1шт]]/$H$1)</f>
        <v>Введите курс</v>
      </c>
      <c r="J1192" s="48"/>
      <c r="K1192" s="18">
        <f>Таблица648[[#This Row],[Заказ коробок ]]*Таблица648[[#This Row],[Кол-во шт в коробке]]</f>
        <v>0</v>
      </c>
      <c r="L1192" s="54">
        <f>Таблица648[[#This Row],[Общее кол-во шт]]*Таблица648[[#This Row],[Оптовая цена KRW за 1шт]]</f>
        <v>0</v>
      </c>
      <c r="M1192" s="19" t="str">
        <f>IFERROR(Таблица648[[#This Row],[Общее кол-во шт]]*Таблица648[[#This Row],[Оптовая цена USD за 1шт]],"")</f>
        <v/>
      </c>
      <c r="N1192" s="49"/>
    </row>
    <row r="1193" spans="1:14" ht="22.5" customHeight="1">
      <c r="A1193" s="44" t="s">
        <v>23293</v>
      </c>
      <c r="B1193" s="14">
        <v>8806182588235</v>
      </c>
      <c r="C1193" s="50" t="s">
        <v>17763</v>
      </c>
      <c r="D1193" s="46" t="s">
        <v>17764</v>
      </c>
      <c r="E1193" s="16">
        <v>18000</v>
      </c>
      <c r="F1193" s="15">
        <v>0.54</v>
      </c>
      <c r="G1193" s="47">
        <v>6</v>
      </c>
      <c r="H1193" s="55">
        <f>Таблица648[[#This Row],[Коэфициент стоимости]]*Таблица648[[#This Row],[Розничная цена KRW]]</f>
        <v>9720</v>
      </c>
      <c r="I1193" s="17" t="str">
        <f>IF($H$1="","Введите курс",Таблица648[[#This Row],[Оптовая цена KRW за 1шт]]/$H$1)</f>
        <v>Введите курс</v>
      </c>
      <c r="J1193" s="48"/>
      <c r="K1193" s="18">
        <f>Таблица648[[#This Row],[Заказ коробок ]]*Таблица648[[#This Row],[Кол-во шт в коробке]]</f>
        <v>0</v>
      </c>
      <c r="L1193" s="54">
        <f>Таблица648[[#This Row],[Общее кол-во шт]]*Таблица648[[#This Row],[Оптовая цена KRW за 1шт]]</f>
        <v>0</v>
      </c>
      <c r="M1193" s="19" t="str">
        <f>IFERROR(Таблица648[[#This Row],[Общее кол-во шт]]*Таблица648[[#This Row],[Оптовая цена USD за 1шт]],"")</f>
        <v/>
      </c>
      <c r="N1193" s="49"/>
    </row>
    <row r="1194" spans="1:14" ht="22.5" customHeight="1">
      <c r="A1194" s="44" t="s">
        <v>23294</v>
      </c>
      <c r="B1194" s="14">
        <v>8806182588242</v>
      </c>
      <c r="C1194" s="50" t="s">
        <v>17765</v>
      </c>
      <c r="D1194" s="46" t="s">
        <v>17766</v>
      </c>
      <c r="E1194" s="16">
        <v>18000</v>
      </c>
      <c r="F1194" s="15">
        <v>0.54</v>
      </c>
      <c r="G1194" s="47">
        <v>6</v>
      </c>
      <c r="H1194" s="55">
        <f>Таблица648[[#This Row],[Коэфициент стоимости]]*Таблица648[[#This Row],[Розничная цена KRW]]</f>
        <v>9720</v>
      </c>
      <c r="I1194" s="17" t="str">
        <f>IF($H$1="","Введите курс",Таблица648[[#This Row],[Оптовая цена KRW за 1шт]]/$H$1)</f>
        <v>Введите курс</v>
      </c>
      <c r="J1194" s="48"/>
      <c r="K1194" s="18">
        <f>Таблица648[[#This Row],[Заказ коробок ]]*Таблица648[[#This Row],[Кол-во шт в коробке]]</f>
        <v>0</v>
      </c>
      <c r="L1194" s="54">
        <f>Таблица648[[#This Row],[Общее кол-во шт]]*Таблица648[[#This Row],[Оптовая цена KRW за 1шт]]</f>
        <v>0</v>
      </c>
      <c r="M1194" s="19" t="str">
        <f>IFERROR(Таблица648[[#This Row],[Общее кол-во шт]]*Таблица648[[#This Row],[Оптовая цена USD за 1шт]],"")</f>
        <v/>
      </c>
      <c r="N1194" s="49"/>
    </row>
    <row r="1195" spans="1:14" ht="22.5" customHeight="1">
      <c r="A1195" s="44" t="s">
        <v>23295</v>
      </c>
      <c r="B1195" s="14">
        <v>8806182588259</v>
      </c>
      <c r="C1195" s="50" t="s">
        <v>17767</v>
      </c>
      <c r="D1195" s="46" t="s">
        <v>17768</v>
      </c>
      <c r="E1195" s="16">
        <v>20000</v>
      </c>
      <c r="F1195" s="15">
        <v>0.54</v>
      </c>
      <c r="G1195" s="47">
        <v>6</v>
      </c>
      <c r="H1195" s="55">
        <f>Таблица648[[#This Row],[Коэфициент стоимости]]*Таблица648[[#This Row],[Розничная цена KRW]]</f>
        <v>10800</v>
      </c>
      <c r="I1195" s="17" t="str">
        <f>IF($H$1="","Введите курс",Таблица648[[#This Row],[Оптовая цена KRW за 1шт]]/$H$1)</f>
        <v>Введите курс</v>
      </c>
      <c r="J1195" s="48"/>
      <c r="K1195" s="18">
        <f>Таблица648[[#This Row],[Заказ коробок ]]*Таблица648[[#This Row],[Кол-во шт в коробке]]</f>
        <v>0</v>
      </c>
      <c r="L1195" s="54">
        <f>Таблица648[[#This Row],[Общее кол-во шт]]*Таблица648[[#This Row],[Оптовая цена KRW за 1шт]]</f>
        <v>0</v>
      </c>
      <c r="M1195" s="19" t="str">
        <f>IFERROR(Таблица648[[#This Row],[Общее кол-во шт]]*Таблица648[[#This Row],[Оптовая цена USD за 1шт]],"")</f>
        <v/>
      </c>
      <c r="N1195" s="49"/>
    </row>
    <row r="1196" spans="1:14" ht="22.5" customHeight="1">
      <c r="A1196" s="44" t="s">
        <v>23296</v>
      </c>
      <c r="B1196" s="14">
        <v>8806182588266</v>
      </c>
      <c r="C1196" s="50" t="s">
        <v>17769</v>
      </c>
      <c r="D1196" s="46" t="s">
        <v>17770</v>
      </c>
      <c r="E1196" s="16">
        <v>36000</v>
      </c>
      <c r="F1196" s="15">
        <v>0.54</v>
      </c>
      <c r="G1196" s="47">
        <v>6</v>
      </c>
      <c r="H1196" s="55">
        <f>Таблица648[[#This Row],[Коэфициент стоимости]]*Таблица648[[#This Row],[Розничная цена KRW]]</f>
        <v>19440</v>
      </c>
      <c r="I1196" s="17" t="str">
        <f>IF($H$1="","Введите курс",Таблица648[[#This Row],[Оптовая цена KRW за 1шт]]/$H$1)</f>
        <v>Введите курс</v>
      </c>
      <c r="J1196" s="48"/>
      <c r="K1196" s="18">
        <f>Таблица648[[#This Row],[Заказ коробок ]]*Таблица648[[#This Row],[Кол-во шт в коробке]]</f>
        <v>0</v>
      </c>
      <c r="L1196" s="54">
        <f>Таблица648[[#This Row],[Общее кол-во шт]]*Таблица648[[#This Row],[Оптовая цена KRW за 1шт]]</f>
        <v>0</v>
      </c>
      <c r="M1196" s="19" t="str">
        <f>IFERROR(Таблица648[[#This Row],[Общее кол-во шт]]*Таблица648[[#This Row],[Оптовая цена USD за 1шт]],"")</f>
        <v/>
      </c>
      <c r="N1196" s="49"/>
    </row>
    <row r="1197" spans="1:14" ht="22.5" customHeight="1">
      <c r="A1197" s="44" t="s">
        <v>23297</v>
      </c>
      <c r="B1197" s="14">
        <v>8806182588273</v>
      </c>
      <c r="C1197" s="50" t="s">
        <v>17771</v>
      </c>
      <c r="D1197" s="46" t="s">
        <v>17772</v>
      </c>
      <c r="E1197" s="16">
        <v>15000</v>
      </c>
      <c r="F1197" s="15">
        <v>0.54</v>
      </c>
      <c r="G1197" s="47">
        <v>6</v>
      </c>
      <c r="H1197" s="55">
        <f>Таблица648[[#This Row],[Коэфициент стоимости]]*Таблица648[[#This Row],[Розничная цена KRW]]</f>
        <v>8100.0000000000009</v>
      </c>
      <c r="I1197" s="17" t="str">
        <f>IF($H$1="","Введите курс",Таблица648[[#This Row],[Оптовая цена KRW за 1шт]]/$H$1)</f>
        <v>Введите курс</v>
      </c>
      <c r="J1197" s="48"/>
      <c r="K1197" s="18">
        <f>Таблица648[[#This Row],[Заказ коробок ]]*Таблица648[[#This Row],[Кол-во шт в коробке]]</f>
        <v>0</v>
      </c>
      <c r="L1197" s="54">
        <f>Таблица648[[#This Row],[Общее кол-во шт]]*Таблица648[[#This Row],[Оптовая цена KRW за 1шт]]</f>
        <v>0</v>
      </c>
      <c r="M1197" s="19" t="str">
        <f>IFERROR(Таблица648[[#This Row],[Общее кол-во шт]]*Таблица648[[#This Row],[Оптовая цена USD за 1шт]],"")</f>
        <v/>
      </c>
      <c r="N1197" s="49"/>
    </row>
    <row r="1198" spans="1:14" ht="22.5" customHeight="1">
      <c r="A1198" s="44" t="s">
        <v>23298</v>
      </c>
      <c r="B1198" s="14">
        <v>8806182588280</v>
      </c>
      <c r="C1198" s="50" t="s">
        <v>17773</v>
      </c>
      <c r="D1198" s="46" t="s">
        <v>17774</v>
      </c>
      <c r="E1198" s="16">
        <v>15000</v>
      </c>
      <c r="F1198" s="15">
        <v>0.54</v>
      </c>
      <c r="G1198" s="47">
        <v>6</v>
      </c>
      <c r="H1198" s="55">
        <f>Таблица648[[#This Row],[Коэфициент стоимости]]*Таблица648[[#This Row],[Розничная цена KRW]]</f>
        <v>8100.0000000000009</v>
      </c>
      <c r="I1198" s="17" t="str">
        <f>IF($H$1="","Введите курс",Таблица648[[#This Row],[Оптовая цена KRW за 1шт]]/$H$1)</f>
        <v>Введите курс</v>
      </c>
      <c r="J1198" s="48"/>
      <c r="K1198" s="18">
        <f>Таблица648[[#This Row],[Заказ коробок ]]*Таблица648[[#This Row],[Кол-во шт в коробке]]</f>
        <v>0</v>
      </c>
      <c r="L1198" s="54">
        <f>Таблица648[[#This Row],[Общее кол-во шт]]*Таблица648[[#This Row],[Оптовая цена KRW за 1шт]]</f>
        <v>0</v>
      </c>
      <c r="M1198" s="19" t="str">
        <f>IFERROR(Таблица648[[#This Row],[Общее кол-во шт]]*Таблица648[[#This Row],[Оптовая цена USD за 1шт]],"")</f>
        <v/>
      </c>
      <c r="N1198" s="49"/>
    </row>
    <row r="1199" spans="1:14" ht="22.5" customHeight="1">
      <c r="A1199" s="44" t="s">
        <v>23299</v>
      </c>
      <c r="B1199" s="14">
        <v>8806182588440</v>
      </c>
      <c r="C1199" s="50" t="s">
        <v>17775</v>
      </c>
      <c r="D1199" s="46" t="s">
        <v>17776</v>
      </c>
      <c r="E1199" s="16">
        <v>18000</v>
      </c>
      <c r="F1199" s="15">
        <v>0.54</v>
      </c>
      <c r="G1199" s="47">
        <v>60</v>
      </c>
      <c r="H1199" s="55">
        <f>Таблица648[[#This Row],[Коэфициент стоимости]]*Таблица648[[#This Row],[Розничная цена KRW]]</f>
        <v>9720</v>
      </c>
      <c r="I1199" s="17" t="str">
        <f>IF($H$1="","Введите курс",Таблица648[[#This Row],[Оптовая цена KRW за 1шт]]/$H$1)</f>
        <v>Введите курс</v>
      </c>
      <c r="J1199" s="48"/>
      <c r="K1199" s="18">
        <f>Таблица648[[#This Row],[Заказ коробок ]]*Таблица648[[#This Row],[Кол-во шт в коробке]]</f>
        <v>0</v>
      </c>
      <c r="L1199" s="54">
        <f>Таблица648[[#This Row],[Общее кол-во шт]]*Таблица648[[#This Row],[Оптовая цена KRW за 1шт]]</f>
        <v>0</v>
      </c>
      <c r="M1199" s="19" t="str">
        <f>IFERROR(Таблица648[[#This Row],[Общее кол-во шт]]*Таблица648[[#This Row],[Оптовая цена USD за 1шт]],"")</f>
        <v/>
      </c>
      <c r="N1199" s="49"/>
    </row>
    <row r="1200" spans="1:14" ht="22.5" customHeight="1">
      <c r="A1200" s="44" t="s">
        <v>23300</v>
      </c>
      <c r="B1200" s="14">
        <v>8806182588662</v>
      </c>
      <c r="C1200" s="50" t="s">
        <v>17777</v>
      </c>
      <c r="D1200" s="46" t="s">
        <v>17778</v>
      </c>
      <c r="E1200" s="16">
        <v>11000</v>
      </c>
      <c r="F1200" s="15">
        <v>0.54</v>
      </c>
      <c r="G1200" s="47">
        <v>4</v>
      </c>
      <c r="H1200" s="55">
        <f>Таблица648[[#This Row],[Коэфициент стоимости]]*Таблица648[[#This Row],[Розничная цена KRW]]</f>
        <v>5940</v>
      </c>
      <c r="I1200" s="17" t="str">
        <f>IF($H$1="","Введите курс",Таблица648[[#This Row],[Оптовая цена KRW за 1шт]]/$H$1)</f>
        <v>Введите курс</v>
      </c>
      <c r="J1200" s="48"/>
      <c r="K1200" s="18">
        <f>Таблица648[[#This Row],[Заказ коробок ]]*Таблица648[[#This Row],[Кол-во шт в коробке]]</f>
        <v>0</v>
      </c>
      <c r="L1200" s="54">
        <f>Таблица648[[#This Row],[Общее кол-во шт]]*Таблица648[[#This Row],[Оптовая цена KRW за 1шт]]</f>
        <v>0</v>
      </c>
      <c r="M1200" s="19" t="str">
        <f>IFERROR(Таблица648[[#This Row],[Общее кол-во шт]]*Таблица648[[#This Row],[Оптовая цена USD за 1шт]],"")</f>
        <v/>
      </c>
      <c r="N1200" s="49"/>
    </row>
    <row r="1201" spans="1:14" ht="22.5" customHeight="1">
      <c r="A1201" s="44" t="s">
        <v>23301</v>
      </c>
      <c r="B1201" s="14">
        <v>8806182588679</v>
      </c>
      <c r="C1201" s="50" t="s">
        <v>17779</v>
      </c>
      <c r="D1201" s="46" t="s">
        <v>17780</v>
      </c>
      <c r="E1201" s="16">
        <v>9500</v>
      </c>
      <c r="F1201" s="15">
        <v>0.54</v>
      </c>
      <c r="G1201" s="47">
        <v>9</v>
      </c>
      <c r="H1201" s="55">
        <f>Таблица648[[#This Row],[Коэфициент стоимости]]*Таблица648[[#This Row],[Розничная цена KRW]]</f>
        <v>5130</v>
      </c>
      <c r="I1201" s="17" t="str">
        <f>IF($H$1="","Введите курс",Таблица648[[#This Row],[Оптовая цена KRW за 1шт]]/$H$1)</f>
        <v>Введите курс</v>
      </c>
      <c r="J1201" s="48"/>
      <c r="K1201" s="18">
        <f>Таблица648[[#This Row],[Заказ коробок ]]*Таблица648[[#This Row],[Кол-во шт в коробке]]</f>
        <v>0</v>
      </c>
      <c r="L1201" s="54">
        <f>Таблица648[[#This Row],[Общее кол-во шт]]*Таблица648[[#This Row],[Оптовая цена KRW за 1шт]]</f>
        <v>0</v>
      </c>
      <c r="M1201" s="19" t="str">
        <f>IFERROR(Таблица648[[#This Row],[Общее кол-во шт]]*Таблица648[[#This Row],[Оптовая цена USD за 1шт]],"")</f>
        <v/>
      </c>
      <c r="N1201" s="49"/>
    </row>
    <row r="1202" spans="1:14" ht="22.5" customHeight="1">
      <c r="A1202" s="44" t="s">
        <v>23302</v>
      </c>
      <c r="B1202" s="14">
        <v>8806182588686</v>
      </c>
      <c r="C1202" s="50" t="s">
        <v>17781</v>
      </c>
      <c r="D1202" s="46" t="s">
        <v>17782</v>
      </c>
      <c r="E1202" s="16">
        <v>8500</v>
      </c>
      <c r="F1202" s="15">
        <v>0.54</v>
      </c>
      <c r="G1202" s="47">
        <v>9</v>
      </c>
      <c r="H1202" s="55">
        <f>Таблица648[[#This Row],[Коэфициент стоимости]]*Таблица648[[#This Row],[Розничная цена KRW]]</f>
        <v>4590</v>
      </c>
      <c r="I1202" s="17" t="str">
        <f>IF($H$1="","Введите курс",Таблица648[[#This Row],[Оптовая цена KRW за 1шт]]/$H$1)</f>
        <v>Введите курс</v>
      </c>
      <c r="J1202" s="48"/>
      <c r="K1202" s="18">
        <f>Таблица648[[#This Row],[Заказ коробок ]]*Таблица648[[#This Row],[Кол-во шт в коробке]]</f>
        <v>0</v>
      </c>
      <c r="L1202" s="54">
        <f>Таблица648[[#This Row],[Общее кол-во шт]]*Таблица648[[#This Row],[Оптовая цена KRW за 1шт]]</f>
        <v>0</v>
      </c>
      <c r="M1202" s="19" t="str">
        <f>IFERROR(Таблица648[[#This Row],[Общее кол-во шт]]*Таблица648[[#This Row],[Оптовая цена USD за 1шт]],"")</f>
        <v/>
      </c>
      <c r="N1202" s="49"/>
    </row>
    <row r="1203" spans="1:14" ht="22.5" customHeight="1">
      <c r="A1203" s="44" t="s">
        <v>23303</v>
      </c>
      <c r="B1203" s="14">
        <v>8806182591495</v>
      </c>
      <c r="C1203" s="50" t="s">
        <v>17783</v>
      </c>
      <c r="D1203" s="46" t="s">
        <v>17784</v>
      </c>
      <c r="E1203" s="16">
        <v>28000</v>
      </c>
      <c r="F1203" s="15">
        <v>0.54</v>
      </c>
      <c r="G1203" s="47">
        <v>6</v>
      </c>
      <c r="H1203" s="55">
        <f>Таблица648[[#This Row],[Коэфициент стоимости]]*Таблица648[[#This Row],[Розничная цена KRW]]</f>
        <v>15120.000000000002</v>
      </c>
      <c r="I1203" s="17" t="str">
        <f>IF($H$1="","Введите курс",Таблица648[[#This Row],[Оптовая цена KRW за 1шт]]/$H$1)</f>
        <v>Введите курс</v>
      </c>
      <c r="J1203" s="48"/>
      <c r="K1203" s="18">
        <f>Таблица648[[#This Row],[Заказ коробок ]]*Таблица648[[#This Row],[Кол-во шт в коробке]]</f>
        <v>0</v>
      </c>
      <c r="L1203" s="54">
        <f>Таблица648[[#This Row],[Общее кол-во шт]]*Таблица648[[#This Row],[Оптовая цена KRW за 1шт]]</f>
        <v>0</v>
      </c>
      <c r="M1203" s="19" t="str">
        <f>IFERROR(Таблица648[[#This Row],[Общее кол-во шт]]*Таблица648[[#This Row],[Оптовая цена USD за 1шт]],"")</f>
        <v/>
      </c>
      <c r="N1203" s="49"/>
    </row>
    <row r="1204" spans="1:14" ht="22.5" customHeight="1">
      <c r="A1204" s="44" t="s">
        <v>23304</v>
      </c>
      <c r="B1204" s="14">
        <v>8806182591945</v>
      </c>
      <c r="C1204" s="50" t="s">
        <v>17785</v>
      </c>
      <c r="D1204" s="46" t="s">
        <v>17786</v>
      </c>
      <c r="E1204" s="16">
        <v>16000</v>
      </c>
      <c r="F1204" s="15">
        <v>0.54</v>
      </c>
      <c r="G1204" s="47">
        <v>64</v>
      </c>
      <c r="H1204" s="55">
        <f>Таблица648[[#This Row],[Коэфициент стоимости]]*Таблица648[[#This Row],[Розничная цена KRW]]</f>
        <v>8640</v>
      </c>
      <c r="I1204" s="17" t="str">
        <f>IF($H$1="","Введите курс",Таблица648[[#This Row],[Оптовая цена KRW за 1шт]]/$H$1)</f>
        <v>Введите курс</v>
      </c>
      <c r="J1204" s="48"/>
      <c r="K1204" s="18">
        <f>Таблица648[[#This Row],[Заказ коробок ]]*Таблица648[[#This Row],[Кол-во шт в коробке]]</f>
        <v>0</v>
      </c>
      <c r="L1204" s="54">
        <f>Таблица648[[#This Row],[Общее кол-во шт]]*Таблица648[[#This Row],[Оптовая цена KRW за 1шт]]</f>
        <v>0</v>
      </c>
      <c r="M1204" s="19" t="str">
        <f>IFERROR(Таблица648[[#This Row],[Общее кол-во шт]]*Таблица648[[#This Row],[Оптовая цена USD за 1шт]],"")</f>
        <v/>
      </c>
      <c r="N1204" s="49"/>
    </row>
    <row r="1205" spans="1:14" ht="22.5" customHeight="1">
      <c r="A1205" s="44" t="s">
        <v>23305</v>
      </c>
      <c r="B1205" s="14">
        <v>8806182592003</v>
      </c>
      <c r="C1205" s="50" t="s">
        <v>17787</v>
      </c>
      <c r="D1205" s="46" t="s">
        <v>17788</v>
      </c>
      <c r="E1205" s="16">
        <v>13000</v>
      </c>
      <c r="F1205" s="15">
        <v>0.54</v>
      </c>
      <c r="G1205" s="47">
        <v>12</v>
      </c>
      <c r="H1205" s="55">
        <f>Таблица648[[#This Row],[Коэфициент стоимости]]*Таблица648[[#This Row],[Розничная цена KRW]]</f>
        <v>7020.0000000000009</v>
      </c>
      <c r="I1205" s="17" t="str">
        <f>IF($H$1="","Введите курс",Таблица648[[#This Row],[Оптовая цена KRW за 1шт]]/$H$1)</f>
        <v>Введите курс</v>
      </c>
      <c r="J1205" s="48"/>
      <c r="K1205" s="18">
        <f>Таблица648[[#This Row],[Заказ коробок ]]*Таблица648[[#This Row],[Кол-во шт в коробке]]</f>
        <v>0</v>
      </c>
      <c r="L1205" s="54">
        <f>Таблица648[[#This Row],[Общее кол-во шт]]*Таблица648[[#This Row],[Оптовая цена KRW за 1шт]]</f>
        <v>0</v>
      </c>
      <c r="M1205" s="19" t="str">
        <f>IFERROR(Таблица648[[#This Row],[Общее кол-во шт]]*Таблица648[[#This Row],[Оптовая цена USD за 1шт]],"")</f>
        <v/>
      </c>
      <c r="N1205" s="49"/>
    </row>
    <row r="1206" spans="1:14" ht="22.5" customHeight="1">
      <c r="A1206" s="44" t="s">
        <v>23306</v>
      </c>
      <c r="B1206" s="14">
        <v>8806182592010</v>
      </c>
      <c r="C1206" s="50" t="s">
        <v>17789</v>
      </c>
      <c r="D1206" s="46" t="s">
        <v>17790</v>
      </c>
      <c r="E1206" s="16">
        <v>13000</v>
      </c>
      <c r="F1206" s="15">
        <v>0.54</v>
      </c>
      <c r="G1206" s="47">
        <v>12</v>
      </c>
      <c r="H1206" s="55">
        <f>Таблица648[[#This Row],[Коэфициент стоимости]]*Таблица648[[#This Row],[Розничная цена KRW]]</f>
        <v>7020.0000000000009</v>
      </c>
      <c r="I1206" s="17" t="str">
        <f>IF($H$1="","Введите курс",Таблица648[[#This Row],[Оптовая цена KRW за 1шт]]/$H$1)</f>
        <v>Введите курс</v>
      </c>
      <c r="J1206" s="48"/>
      <c r="K1206" s="18">
        <f>Таблица648[[#This Row],[Заказ коробок ]]*Таблица648[[#This Row],[Кол-во шт в коробке]]</f>
        <v>0</v>
      </c>
      <c r="L1206" s="54">
        <f>Таблица648[[#This Row],[Общее кол-во шт]]*Таблица648[[#This Row],[Оптовая цена KRW за 1шт]]</f>
        <v>0</v>
      </c>
      <c r="M1206" s="19" t="str">
        <f>IFERROR(Таблица648[[#This Row],[Общее кол-во шт]]*Таблица648[[#This Row],[Оптовая цена USD за 1шт]],"")</f>
        <v/>
      </c>
      <c r="N1206" s="49"/>
    </row>
    <row r="1207" spans="1:14" ht="22.5" customHeight="1">
      <c r="A1207" s="44" t="s">
        <v>23307</v>
      </c>
      <c r="B1207" s="14">
        <v>8806182592027</v>
      </c>
      <c r="C1207" s="50" t="s">
        <v>17791</v>
      </c>
      <c r="D1207" s="46" t="s">
        <v>17792</v>
      </c>
      <c r="E1207" s="16">
        <v>14000</v>
      </c>
      <c r="F1207" s="15">
        <v>0.54</v>
      </c>
      <c r="G1207" s="47">
        <v>12</v>
      </c>
      <c r="H1207" s="55">
        <f>Таблица648[[#This Row],[Коэфициент стоимости]]*Таблица648[[#This Row],[Розничная цена KRW]]</f>
        <v>7560.0000000000009</v>
      </c>
      <c r="I1207" s="17" t="str">
        <f>IF($H$1="","Введите курс",Таблица648[[#This Row],[Оптовая цена KRW за 1шт]]/$H$1)</f>
        <v>Введите курс</v>
      </c>
      <c r="J1207" s="48"/>
      <c r="K1207" s="18">
        <f>Таблица648[[#This Row],[Заказ коробок ]]*Таблица648[[#This Row],[Кол-во шт в коробке]]</f>
        <v>0</v>
      </c>
      <c r="L1207" s="54">
        <f>Таблица648[[#This Row],[Общее кол-во шт]]*Таблица648[[#This Row],[Оптовая цена KRW за 1шт]]</f>
        <v>0</v>
      </c>
      <c r="M1207" s="19" t="str">
        <f>IFERROR(Таблица648[[#This Row],[Общее кол-во шт]]*Таблица648[[#This Row],[Оптовая цена USD за 1шт]],"")</f>
        <v/>
      </c>
      <c r="N1207" s="49"/>
    </row>
    <row r="1208" spans="1:14" ht="22.5" customHeight="1">
      <c r="A1208" s="44" t="s">
        <v>23308</v>
      </c>
      <c r="B1208" s="14">
        <v>8806182592041</v>
      </c>
      <c r="C1208" s="50" t="s">
        <v>17793</v>
      </c>
      <c r="D1208" s="46" t="s">
        <v>17794</v>
      </c>
      <c r="E1208" s="16">
        <v>13000</v>
      </c>
      <c r="F1208" s="15">
        <v>0.54</v>
      </c>
      <c r="G1208" s="47">
        <v>12</v>
      </c>
      <c r="H1208" s="55">
        <f>Таблица648[[#This Row],[Коэфициент стоимости]]*Таблица648[[#This Row],[Розничная цена KRW]]</f>
        <v>7020.0000000000009</v>
      </c>
      <c r="I1208" s="17" t="str">
        <f>IF($H$1="","Введите курс",Таблица648[[#This Row],[Оптовая цена KRW за 1шт]]/$H$1)</f>
        <v>Введите курс</v>
      </c>
      <c r="J1208" s="48"/>
      <c r="K1208" s="18">
        <f>Таблица648[[#This Row],[Заказ коробок ]]*Таблица648[[#This Row],[Кол-во шт в коробке]]</f>
        <v>0</v>
      </c>
      <c r="L1208" s="54">
        <f>Таблица648[[#This Row],[Общее кол-во шт]]*Таблица648[[#This Row],[Оптовая цена KRW за 1шт]]</f>
        <v>0</v>
      </c>
      <c r="M1208" s="19" t="str">
        <f>IFERROR(Таблица648[[#This Row],[Общее кол-во шт]]*Таблица648[[#This Row],[Оптовая цена USD за 1шт]],"")</f>
        <v/>
      </c>
      <c r="N1208" s="49"/>
    </row>
    <row r="1209" spans="1:14" ht="22.5" customHeight="1">
      <c r="A1209" s="44" t="s">
        <v>23309</v>
      </c>
      <c r="B1209" s="14">
        <v>8806182593208</v>
      </c>
      <c r="C1209" s="50" t="s">
        <v>17795</v>
      </c>
      <c r="D1209" s="46" t="s">
        <v>17796</v>
      </c>
      <c r="E1209" s="16">
        <v>22000</v>
      </c>
      <c r="F1209" s="15">
        <v>0.54</v>
      </c>
      <c r="G1209" s="47">
        <v>4</v>
      </c>
      <c r="H1209" s="55">
        <f>Таблица648[[#This Row],[Коэфициент стоимости]]*Таблица648[[#This Row],[Розничная цена KRW]]</f>
        <v>11880</v>
      </c>
      <c r="I1209" s="17" t="str">
        <f>IF($H$1="","Введите курс",Таблица648[[#This Row],[Оптовая цена KRW за 1шт]]/$H$1)</f>
        <v>Введите курс</v>
      </c>
      <c r="J1209" s="48"/>
      <c r="K1209" s="18">
        <f>Таблица648[[#This Row],[Заказ коробок ]]*Таблица648[[#This Row],[Кол-во шт в коробке]]</f>
        <v>0</v>
      </c>
      <c r="L1209" s="54">
        <f>Таблица648[[#This Row],[Общее кол-во шт]]*Таблица648[[#This Row],[Оптовая цена KRW за 1шт]]</f>
        <v>0</v>
      </c>
      <c r="M1209" s="19" t="str">
        <f>IFERROR(Таблица648[[#This Row],[Общее кол-во шт]]*Таблица648[[#This Row],[Оптовая цена USD за 1шт]],"")</f>
        <v/>
      </c>
      <c r="N1209" s="49"/>
    </row>
    <row r="1210" spans="1:14" ht="22.5" customHeight="1">
      <c r="A1210" s="44" t="s">
        <v>23310</v>
      </c>
      <c r="B1210" s="14">
        <v>8806182593796</v>
      </c>
      <c r="C1210" s="50" t="s">
        <v>17797</v>
      </c>
      <c r="D1210" s="46" t="s">
        <v>17798</v>
      </c>
      <c r="E1210" s="16">
        <v>8500</v>
      </c>
      <c r="F1210" s="15">
        <v>0.54</v>
      </c>
      <c r="G1210" s="47">
        <v>9</v>
      </c>
      <c r="H1210" s="55">
        <f>Таблица648[[#This Row],[Коэфициент стоимости]]*Таблица648[[#This Row],[Розничная цена KRW]]</f>
        <v>4590</v>
      </c>
      <c r="I1210" s="17" t="str">
        <f>IF($H$1="","Введите курс",Таблица648[[#This Row],[Оптовая цена KRW за 1шт]]/$H$1)</f>
        <v>Введите курс</v>
      </c>
      <c r="J1210" s="48"/>
      <c r="K1210" s="18">
        <f>Таблица648[[#This Row],[Заказ коробок ]]*Таблица648[[#This Row],[Кол-во шт в коробке]]</f>
        <v>0</v>
      </c>
      <c r="L1210" s="54">
        <f>Таблица648[[#This Row],[Общее кол-во шт]]*Таблица648[[#This Row],[Оптовая цена KRW за 1шт]]</f>
        <v>0</v>
      </c>
      <c r="M1210" s="19" t="str">
        <f>IFERROR(Таблица648[[#This Row],[Общее кол-во шт]]*Таблица648[[#This Row],[Оптовая цена USD за 1шт]],"")</f>
        <v/>
      </c>
      <c r="N1210" s="49"/>
    </row>
    <row r="1211" spans="1:14" ht="22.5" customHeight="1">
      <c r="A1211" s="44" t="s">
        <v>23311</v>
      </c>
      <c r="B1211" s="14">
        <v>8806182593956</v>
      </c>
      <c r="C1211" s="50" t="s">
        <v>23312</v>
      </c>
      <c r="D1211" s="46" t="s">
        <v>23313</v>
      </c>
      <c r="E1211" s="16">
        <v>24000</v>
      </c>
      <c r="F1211" s="15">
        <v>0.54</v>
      </c>
      <c r="G1211" s="47">
        <v>6</v>
      </c>
      <c r="H1211" s="55">
        <f>Таблица648[[#This Row],[Коэфициент стоимости]]*Таблица648[[#This Row],[Розничная цена KRW]]</f>
        <v>12960</v>
      </c>
      <c r="I1211" s="17" t="str">
        <f>IF($H$1="","Введите курс",Таблица648[[#This Row],[Оптовая цена KRW за 1шт]]/$H$1)</f>
        <v>Введите курс</v>
      </c>
      <c r="J1211" s="48"/>
      <c r="K1211" s="18">
        <f>Таблица648[[#This Row],[Заказ коробок ]]*Таблица648[[#This Row],[Кол-во шт в коробке]]</f>
        <v>0</v>
      </c>
      <c r="L1211" s="54">
        <f>Таблица648[[#This Row],[Общее кол-во шт]]*Таблица648[[#This Row],[Оптовая цена KRW за 1шт]]</f>
        <v>0</v>
      </c>
      <c r="M1211" s="19" t="str">
        <f>IFERROR(Таблица648[[#This Row],[Общее кол-во шт]]*Таблица648[[#This Row],[Оптовая цена USD за 1шт]],"")</f>
        <v/>
      </c>
      <c r="N1211" s="49"/>
    </row>
    <row r="1212" spans="1:14" ht="22.5" customHeight="1">
      <c r="A1212" s="44" t="s">
        <v>23314</v>
      </c>
      <c r="B1212" s="14">
        <v>8806182594335</v>
      </c>
      <c r="C1212" s="50" t="s">
        <v>23315</v>
      </c>
      <c r="D1212" s="46" t="s">
        <v>23316</v>
      </c>
      <c r="E1212" s="16">
        <v>27000</v>
      </c>
      <c r="F1212" s="15">
        <v>0.54</v>
      </c>
      <c r="G1212" s="47">
        <v>4</v>
      </c>
      <c r="H1212" s="55">
        <f>Таблица648[[#This Row],[Коэфициент стоимости]]*Таблица648[[#This Row],[Розничная цена KRW]]</f>
        <v>14580.000000000002</v>
      </c>
      <c r="I1212" s="17" t="str">
        <f>IF($H$1="","Введите курс",Таблица648[[#This Row],[Оптовая цена KRW за 1шт]]/$H$1)</f>
        <v>Введите курс</v>
      </c>
      <c r="J1212" s="48"/>
      <c r="K1212" s="18">
        <f>Таблица648[[#This Row],[Заказ коробок ]]*Таблица648[[#This Row],[Кол-во шт в коробке]]</f>
        <v>0</v>
      </c>
      <c r="L1212" s="54">
        <f>Таблица648[[#This Row],[Общее кол-во шт]]*Таблица648[[#This Row],[Оптовая цена KRW за 1шт]]</f>
        <v>0</v>
      </c>
      <c r="M1212" s="19" t="str">
        <f>IFERROR(Таблица648[[#This Row],[Общее кол-во шт]]*Таблица648[[#This Row],[Оптовая цена USD за 1шт]],"")</f>
        <v/>
      </c>
      <c r="N1212" s="49"/>
    </row>
    <row r="1213" spans="1:14" ht="22.5" customHeight="1">
      <c r="A1213" s="44" t="s">
        <v>23317</v>
      </c>
      <c r="B1213" s="14">
        <v>8806182594731</v>
      </c>
      <c r="C1213" s="50" t="s">
        <v>17799</v>
      </c>
      <c r="D1213" s="46" t="s">
        <v>17800</v>
      </c>
      <c r="E1213" s="16">
        <v>12000</v>
      </c>
      <c r="F1213" s="15">
        <v>0.54</v>
      </c>
      <c r="G1213" s="47">
        <v>6</v>
      </c>
      <c r="H1213" s="55">
        <f>Таблица648[[#This Row],[Коэфициент стоимости]]*Таблица648[[#This Row],[Розничная цена KRW]]</f>
        <v>6480</v>
      </c>
      <c r="I1213" s="17" t="str">
        <f>IF($H$1="","Введите курс",Таблица648[[#This Row],[Оптовая цена KRW за 1шт]]/$H$1)</f>
        <v>Введите курс</v>
      </c>
      <c r="J1213" s="48"/>
      <c r="K1213" s="18">
        <f>Таблица648[[#This Row],[Заказ коробок ]]*Таблица648[[#This Row],[Кол-во шт в коробке]]</f>
        <v>0</v>
      </c>
      <c r="L1213" s="54">
        <f>Таблица648[[#This Row],[Общее кол-во шт]]*Таблица648[[#This Row],[Оптовая цена KRW за 1шт]]</f>
        <v>0</v>
      </c>
      <c r="M1213" s="19" t="str">
        <f>IFERROR(Таблица648[[#This Row],[Общее кол-во шт]]*Таблица648[[#This Row],[Оптовая цена USD за 1шт]],"")</f>
        <v/>
      </c>
      <c r="N1213" s="49"/>
    </row>
    <row r="1214" spans="1:14" ht="22.5" customHeight="1">
      <c r="A1214" s="44" t="s">
        <v>23318</v>
      </c>
      <c r="B1214" s="14">
        <v>8806182594908</v>
      </c>
      <c r="C1214" s="50" t="s">
        <v>23319</v>
      </c>
      <c r="D1214" s="46" t="s">
        <v>23320</v>
      </c>
      <c r="E1214" s="16">
        <v>40000</v>
      </c>
      <c r="F1214" s="15">
        <v>0.54</v>
      </c>
      <c r="G1214" s="47">
        <v>6</v>
      </c>
      <c r="H1214" s="55">
        <f>Таблица648[[#This Row],[Коэфициент стоимости]]*Таблица648[[#This Row],[Розничная цена KRW]]</f>
        <v>21600</v>
      </c>
      <c r="I1214" s="17" t="str">
        <f>IF($H$1="","Введите курс",Таблица648[[#This Row],[Оптовая цена KRW за 1шт]]/$H$1)</f>
        <v>Введите курс</v>
      </c>
      <c r="J1214" s="48"/>
      <c r="K1214" s="18">
        <f>Таблица648[[#This Row],[Заказ коробок ]]*Таблица648[[#This Row],[Кол-во шт в коробке]]</f>
        <v>0</v>
      </c>
      <c r="L1214" s="54">
        <f>Таблица648[[#This Row],[Общее кол-во шт]]*Таблица648[[#This Row],[Оптовая цена KRW за 1шт]]</f>
        <v>0</v>
      </c>
      <c r="M1214" s="19" t="str">
        <f>IFERROR(Таблица648[[#This Row],[Общее кол-во шт]]*Таблица648[[#This Row],[Оптовая цена USD за 1шт]],"")</f>
        <v/>
      </c>
      <c r="N1214" s="49"/>
    </row>
    <row r="1215" spans="1:14" ht="22.5" customHeight="1">
      <c r="A1215" s="44" t="s">
        <v>23321</v>
      </c>
      <c r="B1215" s="14">
        <v>8806364071678</v>
      </c>
      <c r="C1215" s="50" t="s">
        <v>17801</v>
      </c>
      <c r="D1215" s="46" t="s">
        <v>17802</v>
      </c>
      <c r="E1215" s="16">
        <v>50000</v>
      </c>
      <c r="F1215" s="15">
        <v>0.54</v>
      </c>
      <c r="G1215" s="47">
        <v>6</v>
      </c>
      <c r="H1215" s="55">
        <f>Таблица648[[#This Row],[Коэфициент стоимости]]*Таблица648[[#This Row],[Розничная цена KRW]]</f>
        <v>27000</v>
      </c>
      <c r="I1215" s="17" t="str">
        <f>IF($H$1="","Введите курс",Таблица648[[#This Row],[Оптовая цена KRW за 1шт]]/$H$1)</f>
        <v>Введите курс</v>
      </c>
      <c r="J1215" s="48"/>
      <c r="K1215" s="18">
        <f>Таблица648[[#This Row],[Заказ коробок ]]*Таблица648[[#This Row],[Кол-во шт в коробке]]</f>
        <v>0</v>
      </c>
      <c r="L1215" s="54">
        <f>Таблица648[[#This Row],[Общее кол-во шт]]*Таблица648[[#This Row],[Оптовая цена KRW за 1шт]]</f>
        <v>0</v>
      </c>
      <c r="M1215" s="19" t="str">
        <f>IFERROR(Таблица648[[#This Row],[Общее кол-во шт]]*Таблица648[[#This Row],[Оптовая цена USD за 1шт]],"")</f>
        <v/>
      </c>
      <c r="N1215" s="49"/>
    </row>
    <row r="1216" spans="1:14" ht="22.5" customHeight="1">
      <c r="A1216" s="44" t="s">
        <v>23322</v>
      </c>
      <c r="B1216" s="14">
        <v>8806364075300</v>
      </c>
      <c r="C1216" s="50" t="s">
        <v>17803</v>
      </c>
      <c r="D1216" s="46" t="s">
        <v>17804</v>
      </c>
      <c r="E1216" s="16">
        <v>25000</v>
      </c>
      <c r="F1216" s="15">
        <v>0.54</v>
      </c>
      <c r="G1216" s="47">
        <v>6</v>
      </c>
      <c r="H1216" s="55">
        <f>Таблица648[[#This Row],[Коэфициент стоимости]]*Таблица648[[#This Row],[Розничная цена KRW]]</f>
        <v>13500</v>
      </c>
      <c r="I1216" s="17" t="str">
        <f>IF($H$1="","Введите курс",Таблица648[[#This Row],[Оптовая цена KRW за 1шт]]/$H$1)</f>
        <v>Введите курс</v>
      </c>
      <c r="J1216" s="48"/>
      <c r="K1216" s="18">
        <f>Таблица648[[#This Row],[Заказ коробок ]]*Таблица648[[#This Row],[Кол-во шт в коробке]]</f>
        <v>0</v>
      </c>
      <c r="L1216" s="54">
        <f>Таблица648[[#This Row],[Общее кол-во шт]]*Таблица648[[#This Row],[Оптовая цена KRW за 1шт]]</f>
        <v>0</v>
      </c>
      <c r="M1216" s="19" t="str">
        <f>IFERROR(Таблица648[[#This Row],[Общее кол-во шт]]*Таблица648[[#This Row],[Оптовая цена USD за 1шт]],"")</f>
        <v/>
      </c>
      <c r="N1216" s="49"/>
    </row>
    <row r="1217" spans="1:14" ht="22.5" customHeight="1">
      <c r="A1217" s="44" t="s">
        <v>23323</v>
      </c>
      <c r="B1217" s="14">
        <v>8806364075317</v>
      </c>
      <c r="C1217" s="50" t="s">
        <v>17805</v>
      </c>
      <c r="D1217" s="46" t="s">
        <v>17806</v>
      </c>
      <c r="E1217" s="16">
        <v>25000</v>
      </c>
      <c r="F1217" s="15">
        <v>0.54</v>
      </c>
      <c r="G1217" s="47">
        <v>6</v>
      </c>
      <c r="H1217" s="55">
        <f>Таблица648[[#This Row],[Коэфициент стоимости]]*Таблица648[[#This Row],[Розничная цена KRW]]</f>
        <v>13500</v>
      </c>
      <c r="I1217" s="17" t="str">
        <f>IF($H$1="","Введите курс",Таблица648[[#This Row],[Оптовая цена KRW за 1шт]]/$H$1)</f>
        <v>Введите курс</v>
      </c>
      <c r="J1217" s="48"/>
      <c r="K1217" s="18">
        <f>Таблица648[[#This Row],[Заказ коробок ]]*Таблица648[[#This Row],[Кол-во шт в коробке]]</f>
        <v>0</v>
      </c>
      <c r="L1217" s="54">
        <f>Таблица648[[#This Row],[Общее кол-во шт]]*Таблица648[[#This Row],[Оптовая цена KRW за 1шт]]</f>
        <v>0</v>
      </c>
      <c r="M1217" s="19" t="str">
        <f>IFERROR(Таблица648[[#This Row],[Общее кол-во шт]]*Таблица648[[#This Row],[Оптовая цена USD за 1шт]],"")</f>
        <v/>
      </c>
      <c r="N1217" s="49"/>
    </row>
    <row r="1218" spans="1:14" ht="22.5" customHeight="1">
      <c r="A1218" s="44" t="s">
        <v>23324</v>
      </c>
      <c r="B1218" s="14">
        <v>8806364090631</v>
      </c>
      <c r="C1218" s="50" t="s">
        <v>23325</v>
      </c>
      <c r="D1218" s="46" t="s">
        <v>23326</v>
      </c>
      <c r="E1218" s="16">
        <v>9000</v>
      </c>
      <c r="F1218" s="15">
        <v>0.54</v>
      </c>
      <c r="G1218" s="47">
        <v>6</v>
      </c>
      <c r="H1218" s="55">
        <f>Таблица648[[#This Row],[Коэфициент стоимости]]*Таблица648[[#This Row],[Розничная цена KRW]]</f>
        <v>4860</v>
      </c>
      <c r="I1218" s="17" t="str">
        <f>IF($H$1="","Введите курс",Таблица648[[#This Row],[Оптовая цена KRW за 1шт]]/$H$1)</f>
        <v>Введите курс</v>
      </c>
      <c r="J1218" s="48"/>
      <c r="K1218" s="18">
        <f>Таблица648[[#This Row],[Заказ коробок ]]*Таблица648[[#This Row],[Кол-во шт в коробке]]</f>
        <v>0</v>
      </c>
      <c r="L1218" s="54">
        <f>Таблица648[[#This Row],[Общее кол-во шт]]*Таблица648[[#This Row],[Оптовая цена KRW за 1шт]]</f>
        <v>0</v>
      </c>
      <c r="M1218" s="19" t="str">
        <f>IFERROR(Таблица648[[#This Row],[Общее кол-во шт]]*Таблица648[[#This Row],[Оптовая цена USD за 1шт]],"")</f>
        <v/>
      </c>
      <c r="N1218" s="49"/>
    </row>
    <row r="1219" spans="1:14" ht="22.5" customHeight="1">
      <c r="A1219" s="44" t="s">
        <v>23327</v>
      </c>
      <c r="B1219" s="14">
        <v>8806182519581</v>
      </c>
      <c r="C1219" s="50" t="s">
        <v>23328</v>
      </c>
      <c r="D1219" s="46" t="s">
        <v>23329</v>
      </c>
      <c r="E1219" s="16">
        <v>8000</v>
      </c>
      <c r="F1219" s="15">
        <v>0.54</v>
      </c>
      <c r="G1219" s="47">
        <v>9</v>
      </c>
      <c r="H1219" s="55">
        <f>Таблица648[[#This Row],[Коэфициент стоимости]]*Таблица648[[#This Row],[Розничная цена KRW]]</f>
        <v>4320</v>
      </c>
      <c r="I1219" s="17" t="str">
        <f>IF($H$1="","Введите курс",Таблица648[[#This Row],[Оптовая цена KRW за 1шт]]/$H$1)</f>
        <v>Введите курс</v>
      </c>
      <c r="J1219" s="48"/>
      <c r="K1219" s="18">
        <f>Таблица648[[#This Row],[Заказ коробок ]]*Таблица648[[#This Row],[Кол-во шт в коробке]]</f>
        <v>0</v>
      </c>
      <c r="L1219" s="54">
        <f>Таблица648[[#This Row],[Общее кол-во шт]]*Таблица648[[#This Row],[Оптовая цена KRW за 1шт]]</f>
        <v>0</v>
      </c>
      <c r="M1219" s="19" t="str">
        <f>IFERROR(Таблица648[[#This Row],[Общее кол-во шт]]*Таблица648[[#This Row],[Оптовая цена USD за 1шт]],"")</f>
        <v/>
      </c>
      <c r="N1219" s="49"/>
    </row>
    <row r="1220" spans="1:14" ht="22.5" customHeight="1">
      <c r="A1220" s="44" t="s">
        <v>23330</v>
      </c>
      <c r="B1220" s="14">
        <v>8806182519604</v>
      </c>
      <c r="C1220" s="50" t="s">
        <v>23331</v>
      </c>
      <c r="D1220" s="46" t="s">
        <v>23332</v>
      </c>
      <c r="E1220" s="16">
        <v>13000</v>
      </c>
      <c r="F1220" s="15">
        <v>0.54</v>
      </c>
      <c r="G1220" s="47">
        <v>6</v>
      </c>
      <c r="H1220" s="55">
        <f>Таблица648[[#This Row],[Коэфициент стоимости]]*Таблица648[[#This Row],[Розничная цена KRW]]</f>
        <v>7020.0000000000009</v>
      </c>
      <c r="I1220" s="17" t="str">
        <f>IF($H$1="","Введите курс",Таблица648[[#This Row],[Оптовая цена KRW за 1шт]]/$H$1)</f>
        <v>Введите курс</v>
      </c>
      <c r="J1220" s="48"/>
      <c r="K1220" s="18">
        <f>Таблица648[[#This Row],[Заказ коробок ]]*Таблица648[[#This Row],[Кол-во шт в коробке]]</f>
        <v>0</v>
      </c>
      <c r="L1220" s="54">
        <f>Таблица648[[#This Row],[Общее кол-во шт]]*Таблица648[[#This Row],[Оптовая цена KRW за 1шт]]</f>
        <v>0</v>
      </c>
      <c r="M1220" s="19" t="str">
        <f>IFERROR(Таблица648[[#This Row],[Общее кол-во шт]]*Таблица648[[#This Row],[Оптовая цена USD за 1шт]],"")</f>
        <v/>
      </c>
      <c r="N1220" s="49"/>
    </row>
    <row r="1221" spans="1:14" ht="22.5" customHeight="1">
      <c r="A1221" s="44" t="s">
        <v>23333</v>
      </c>
      <c r="B1221" s="14">
        <v>8806182520044</v>
      </c>
      <c r="C1221" s="50" t="s">
        <v>23334</v>
      </c>
      <c r="D1221" s="46" t="s">
        <v>23335</v>
      </c>
      <c r="E1221" s="16">
        <v>8000</v>
      </c>
      <c r="F1221" s="15">
        <v>0.54</v>
      </c>
      <c r="G1221" s="47">
        <v>12</v>
      </c>
      <c r="H1221" s="55">
        <f>Таблица648[[#This Row],[Коэфициент стоимости]]*Таблица648[[#This Row],[Розничная цена KRW]]</f>
        <v>4320</v>
      </c>
      <c r="I1221" s="17" t="str">
        <f>IF($H$1="","Введите курс",Таблица648[[#This Row],[Оптовая цена KRW за 1шт]]/$H$1)</f>
        <v>Введите курс</v>
      </c>
      <c r="J1221" s="48"/>
      <c r="K1221" s="18">
        <f>Таблица648[[#This Row],[Заказ коробок ]]*Таблица648[[#This Row],[Кол-во шт в коробке]]</f>
        <v>0</v>
      </c>
      <c r="L1221" s="54">
        <f>Таблица648[[#This Row],[Общее кол-во шт]]*Таблица648[[#This Row],[Оптовая цена KRW за 1шт]]</f>
        <v>0</v>
      </c>
      <c r="M1221" s="19" t="str">
        <f>IFERROR(Таблица648[[#This Row],[Общее кол-во шт]]*Таблица648[[#This Row],[Оптовая цена USD за 1шт]],"")</f>
        <v/>
      </c>
      <c r="N1221" s="49"/>
    </row>
    <row r="1222" spans="1:14" ht="22.5" customHeight="1">
      <c r="A1222" s="44" t="s">
        <v>23336</v>
      </c>
      <c r="B1222" s="14">
        <v>8806182520051</v>
      </c>
      <c r="C1222" s="50" t="s">
        <v>23337</v>
      </c>
      <c r="D1222" s="46" t="s">
        <v>23335</v>
      </c>
      <c r="E1222" s="16">
        <v>11000</v>
      </c>
      <c r="F1222" s="15">
        <v>0.54</v>
      </c>
      <c r="G1222" s="47">
        <v>9</v>
      </c>
      <c r="H1222" s="55">
        <f>Таблица648[[#This Row],[Коэфициент стоимости]]*Таблица648[[#This Row],[Розничная цена KRW]]</f>
        <v>5940</v>
      </c>
      <c r="I1222" s="17" t="str">
        <f>IF($H$1="","Введите курс",Таблица648[[#This Row],[Оптовая цена KRW за 1шт]]/$H$1)</f>
        <v>Введите курс</v>
      </c>
      <c r="J1222" s="48"/>
      <c r="K1222" s="18">
        <f>Таблица648[[#This Row],[Заказ коробок ]]*Таблица648[[#This Row],[Кол-во шт в коробке]]</f>
        <v>0</v>
      </c>
      <c r="L1222" s="54">
        <f>Таблица648[[#This Row],[Общее кол-во шт]]*Таблица648[[#This Row],[Оптовая цена KRW за 1шт]]</f>
        <v>0</v>
      </c>
      <c r="M1222" s="19" t="str">
        <f>IFERROR(Таблица648[[#This Row],[Общее кол-во шт]]*Таблица648[[#This Row],[Оптовая цена USD за 1шт]],"")</f>
        <v/>
      </c>
      <c r="N1222" s="49"/>
    </row>
    <row r="1223" spans="1:14" ht="22.5" customHeight="1">
      <c r="A1223" s="44" t="s">
        <v>23338</v>
      </c>
      <c r="B1223" s="14">
        <v>8806182520099</v>
      </c>
      <c r="C1223" s="50" t="s">
        <v>23339</v>
      </c>
      <c r="D1223" s="46" t="s">
        <v>23340</v>
      </c>
      <c r="E1223" s="16">
        <v>8000</v>
      </c>
      <c r="F1223" s="15">
        <v>0.54</v>
      </c>
      <c r="G1223" s="47">
        <v>12</v>
      </c>
      <c r="H1223" s="55">
        <f>Таблица648[[#This Row],[Коэфициент стоимости]]*Таблица648[[#This Row],[Розничная цена KRW]]</f>
        <v>4320</v>
      </c>
      <c r="I1223" s="17" t="str">
        <f>IF($H$1="","Введите курс",Таблица648[[#This Row],[Оптовая цена KRW за 1шт]]/$H$1)</f>
        <v>Введите курс</v>
      </c>
      <c r="J1223" s="48"/>
      <c r="K1223" s="18">
        <f>Таблица648[[#This Row],[Заказ коробок ]]*Таблица648[[#This Row],[Кол-во шт в коробке]]</f>
        <v>0</v>
      </c>
      <c r="L1223" s="54">
        <f>Таблица648[[#This Row],[Общее кол-во шт]]*Таблица648[[#This Row],[Оптовая цена KRW за 1шт]]</f>
        <v>0</v>
      </c>
      <c r="M1223" s="19" t="str">
        <f>IFERROR(Таблица648[[#This Row],[Общее кол-во шт]]*Таблица648[[#This Row],[Оптовая цена USD за 1шт]],"")</f>
        <v/>
      </c>
      <c r="N1223" s="49"/>
    </row>
    <row r="1224" spans="1:14" ht="22.5" customHeight="1">
      <c r="A1224" s="44" t="s">
        <v>23341</v>
      </c>
      <c r="B1224" s="14">
        <v>8806182528064</v>
      </c>
      <c r="C1224" s="50" t="s">
        <v>23342</v>
      </c>
      <c r="D1224" s="46" t="s">
        <v>23343</v>
      </c>
      <c r="E1224" s="16">
        <v>3300</v>
      </c>
      <c r="F1224" s="15">
        <v>0.54</v>
      </c>
      <c r="G1224" s="47">
        <v>20</v>
      </c>
      <c r="H1224" s="55">
        <f>Таблица648[[#This Row],[Коэфициент стоимости]]*Таблица648[[#This Row],[Розничная цена KRW]]</f>
        <v>1782.0000000000002</v>
      </c>
      <c r="I1224" s="17" t="str">
        <f>IF($H$1="","Введите курс",Таблица648[[#This Row],[Оптовая цена KRW за 1шт]]/$H$1)</f>
        <v>Введите курс</v>
      </c>
      <c r="J1224" s="48"/>
      <c r="K1224" s="18">
        <f>Таблица648[[#This Row],[Заказ коробок ]]*Таблица648[[#This Row],[Кол-во шт в коробке]]</f>
        <v>0</v>
      </c>
      <c r="L1224" s="54">
        <f>Таблица648[[#This Row],[Общее кол-во шт]]*Таблица648[[#This Row],[Оптовая цена KRW за 1шт]]</f>
        <v>0</v>
      </c>
      <c r="M1224" s="19" t="str">
        <f>IFERROR(Таблица648[[#This Row],[Общее кол-во шт]]*Таблица648[[#This Row],[Оптовая цена USD за 1шт]],"")</f>
        <v/>
      </c>
      <c r="N1224" s="49"/>
    </row>
    <row r="1225" spans="1:14" ht="22.5" customHeight="1">
      <c r="A1225" s="44" t="s">
        <v>23344</v>
      </c>
      <c r="B1225" s="14">
        <v>8806182528071</v>
      </c>
      <c r="C1225" s="50" t="s">
        <v>23345</v>
      </c>
      <c r="D1225" s="46" t="s">
        <v>23346</v>
      </c>
      <c r="E1225" s="16">
        <v>3300</v>
      </c>
      <c r="F1225" s="15">
        <v>0.54</v>
      </c>
      <c r="G1225" s="47">
        <v>20</v>
      </c>
      <c r="H1225" s="55">
        <f>Таблица648[[#This Row],[Коэфициент стоимости]]*Таблица648[[#This Row],[Розничная цена KRW]]</f>
        <v>1782.0000000000002</v>
      </c>
      <c r="I1225" s="17" t="str">
        <f>IF($H$1="","Введите курс",Таблица648[[#This Row],[Оптовая цена KRW за 1шт]]/$H$1)</f>
        <v>Введите курс</v>
      </c>
      <c r="J1225" s="48"/>
      <c r="K1225" s="18">
        <f>Таблица648[[#This Row],[Заказ коробок ]]*Таблица648[[#This Row],[Кол-во шт в коробке]]</f>
        <v>0</v>
      </c>
      <c r="L1225" s="54">
        <f>Таблица648[[#This Row],[Общее кол-во шт]]*Таблица648[[#This Row],[Оптовая цена KRW за 1шт]]</f>
        <v>0</v>
      </c>
      <c r="M1225" s="19" t="str">
        <f>IFERROR(Таблица648[[#This Row],[Общее кол-во шт]]*Таблица648[[#This Row],[Оптовая цена USD за 1шт]],"")</f>
        <v/>
      </c>
      <c r="N1225" s="49"/>
    </row>
    <row r="1226" spans="1:14" ht="22.5" customHeight="1">
      <c r="A1226" s="44" t="s">
        <v>23347</v>
      </c>
      <c r="B1226" s="14">
        <v>8806182528569</v>
      </c>
      <c r="C1226" s="50" t="s">
        <v>17807</v>
      </c>
      <c r="D1226" s="46" t="s">
        <v>17808</v>
      </c>
      <c r="E1226" s="16">
        <v>19000</v>
      </c>
      <c r="F1226" s="15">
        <v>0.54</v>
      </c>
      <c r="G1226" s="47">
        <v>6</v>
      </c>
      <c r="H1226" s="55">
        <f>Таблица648[[#This Row],[Коэфициент стоимости]]*Таблица648[[#This Row],[Розничная цена KRW]]</f>
        <v>10260</v>
      </c>
      <c r="I1226" s="17" t="str">
        <f>IF($H$1="","Введите курс",Таблица648[[#This Row],[Оптовая цена KRW за 1шт]]/$H$1)</f>
        <v>Введите курс</v>
      </c>
      <c r="J1226" s="48"/>
      <c r="K1226" s="18">
        <f>Таблица648[[#This Row],[Заказ коробок ]]*Таблица648[[#This Row],[Кол-во шт в коробке]]</f>
        <v>0</v>
      </c>
      <c r="L1226" s="54">
        <f>Таблица648[[#This Row],[Общее кол-во шт]]*Таблица648[[#This Row],[Оптовая цена KRW за 1шт]]</f>
        <v>0</v>
      </c>
      <c r="M1226" s="19" t="str">
        <f>IFERROR(Таблица648[[#This Row],[Общее кол-во шт]]*Таблица648[[#This Row],[Оптовая цена USD за 1шт]],"")</f>
        <v/>
      </c>
      <c r="N1226" s="49"/>
    </row>
    <row r="1227" spans="1:14" ht="22.5" customHeight="1">
      <c r="A1227" s="44" t="s">
        <v>23348</v>
      </c>
      <c r="B1227" s="14">
        <v>8806182528576</v>
      </c>
      <c r="C1227" s="50" t="s">
        <v>23349</v>
      </c>
      <c r="D1227" s="46" t="s">
        <v>23350</v>
      </c>
      <c r="E1227" s="16">
        <v>19000</v>
      </c>
      <c r="F1227" s="15">
        <v>0.54</v>
      </c>
      <c r="G1227" s="47">
        <v>6</v>
      </c>
      <c r="H1227" s="55">
        <f>Таблица648[[#This Row],[Коэфициент стоимости]]*Таблица648[[#This Row],[Розничная цена KRW]]</f>
        <v>10260</v>
      </c>
      <c r="I1227" s="17" t="str">
        <f>IF($H$1="","Введите курс",Таблица648[[#This Row],[Оптовая цена KRW за 1шт]]/$H$1)</f>
        <v>Введите курс</v>
      </c>
      <c r="J1227" s="48"/>
      <c r="K1227" s="18">
        <f>Таблица648[[#This Row],[Заказ коробок ]]*Таблица648[[#This Row],[Кол-во шт в коробке]]</f>
        <v>0</v>
      </c>
      <c r="L1227" s="54">
        <f>Таблица648[[#This Row],[Общее кол-во шт]]*Таблица648[[#This Row],[Оптовая цена KRW за 1шт]]</f>
        <v>0</v>
      </c>
      <c r="M1227" s="19" t="str">
        <f>IFERROR(Таблица648[[#This Row],[Общее кол-во шт]]*Таблица648[[#This Row],[Оптовая цена USD за 1шт]],"")</f>
        <v/>
      </c>
      <c r="N1227" s="49"/>
    </row>
    <row r="1228" spans="1:14" ht="22.5" customHeight="1">
      <c r="A1228" s="44" t="s">
        <v>23351</v>
      </c>
      <c r="B1228" s="14">
        <v>8806182528583</v>
      </c>
      <c r="C1228" s="50" t="s">
        <v>17809</v>
      </c>
      <c r="D1228" s="46" t="s">
        <v>17810</v>
      </c>
      <c r="E1228" s="16">
        <v>19000</v>
      </c>
      <c r="F1228" s="15">
        <v>0.54</v>
      </c>
      <c r="G1228" s="47">
        <v>6</v>
      </c>
      <c r="H1228" s="55">
        <f>Таблица648[[#This Row],[Коэфициент стоимости]]*Таблица648[[#This Row],[Розничная цена KRW]]</f>
        <v>10260</v>
      </c>
      <c r="I1228" s="17" t="str">
        <f>IF($H$1="","Введите курс",Таблица648[[#This Row],[Оптовая цена KRW за 1шт]]/$H$1)</f>
        <v>Введите курс</v>
      </c>
      <c r="J1228" s="48"/>
      <c r="K1228" s="18">
        <f>Таблица648[[#This Row],[Заказ коробок ]]*Таблица648[[#This Row],[Кол-во шт в коробке]]</f>
        <v>0</v>
      </c>
      <c r="L1228" s="54">
        <f>Таблица648[[#This Row],[Общее кол-во шт]]*Таблица648[[#This Row],[Оптовая цена KRW за 1шт]]</f>
        <v>0</v>
      </c>
      <c r="M1228" s="19" t="str">
        <f>IFERROR(Таблица648[[#This Row],[Общее кол-во шт]]*Таблица648[[#This Row],[Оптовая цена USD за 1шт]],"")</f>
        <v/>
      </c>
      <c r="N1228" s="49"/>
    </row>
    <row r="1229" spans="1:14" ht="22.5" customHeight="1">
      <c r="A1229" s="44" t="s">
        <v>23352</v>
      </c>
      <c r="B1229" s="14">
        <v>8806182534102</v>
      </c>
      <c r="C1229" s="50" t="s">
        <v>23353</v>
      </c>
      <c r="D1229" s="46" t="s">
        <v>23354</v>
      </c>
      <c r="E1229" s="16">
        <v>2500</v>
      </c>
      <c r="F1229" s="15">
        <v>0.54</v>
      </c>
      <c r="G1229" s="47">
        <v>20</v>
      </c>
      <c r="H1229" s="55">
        <f>Таблица648[[#This Row],[Коэфициент стоимости]]*Таблица648[[#This Row],[Розничная цена KRW]]</f>
        <v>1350</v>
      </c>
      <c r="I1229" s="17" t="str">
        <f>IF($H$1="","Введите курс",Таблица648[[#This Row],[Оптовая цена KRW за 1шт]]/$H$1)</f>
        <v>Введите курс</v>
      </c>
      <c r="J1229" s="48"/>
      <c r="K1229" s="18">
        <f>Таблица648[[#This Row],[Заказ коробок ]]*Таблица648[[#This Row],[Кол-во шт в коробке]]</f>
        <v>0</v>
      </c>
      <c r="L1229" s="54">
        <f>Таблица648[[#This Row],[Общее кол-во шт]]*Таблица648[[#This Row],[Оптовая цена KRW за 1шт]]</f>
        <v>0</v>
      </c>
      <c r="M1229" s="19" t="str">
        <f>IFERROR(Таблица648[[#This Row],[Общее кол-во шт]]*Таблица648[[#This Row],[Оптовая цена USD за 1шт]],"")</f>
        <v/>
      </c>
      <c r="N1229" s="49"/>
    </row>
    <row r="1230" spans="1:14" ht="22.5" customHeight="1">
      <c r="A1230" s="44" t="s">
        <v>23355</v>
      </c>
      <c r="B1230" s="14">
        <v>8806182550683</v>
      </c>
      <c r="C1230" s="50" t="s">
        <v>23356</v>
      </c>
      <c r="D1230" s="46" t="s">
        <v>23357</v>
      </c>
      <c r="E1230" s="16">
        <v>8000</v>
      </c>
      <c r="F1230" s="15">
        <v>0.54</v>
      </c>
      <c r="G1230" s="47">
        <v>9</v>
      </c>
      <c r="H1230" s="55">
        <f>Таблица648[[#This Row],[Коэфициент стоимости]]*Таблица648[[#This Row],[Розничная цена KRW]]</f>
        <v>4320</v>
      </c>
      <c r="I1230" s="17" t="str">
        <f>IF($H$1="","Введите курс",Таблица648[[#This Row],[Оптовая цена KRW за 1шт]]/$H$1)</f>
        <v>Введите курс</v>
      </c>
      <c r="J1230" s="48"/>
      <c r="K1230" s="18">
        <f>Таблица648[[#This Row],[Заказ коробок ]]*Таблица648[[#This Row],[Кол-во шт в коробке]]</f>
        <v>0</v>
      </c>
      <c r="L1230" s="54">
        <f>Таблица648[[#This Row],[Общее кол-во шт]]*Таблица648[[#This Row],[Оптовая цена KRW за 1шт]]</f>
        <v>0</v>
      </c>
      <c r="M1230" s="19" t="str">
        <f>IFERROR(Таблица648[[#This Row],[Общее кол-во шт]]*Таблица648[[#This Row],[Оптовая цена USD за 1шт]],"")</f>
        <v/>
      </c>
      <c r="N1230" s="49"/>
    </row>
    <row r="1231" spans="1:14" ht="22.5" customHeight="1">
      <c r="A1231" s="44" t="s">
        <v>23358</v>
      </c>
      <c r="B1231" s="14">
        <v>8806182551017</v>
      </c>
      <c r="C1231" s="50" t="s">
        <v>23359</v>
      </c>
      <c r="D1231" s="46" t="s">
        <v>23360</v>
      </c>
      <c r="E1231" s="16">
        <v>9500</v>
      </c>
      <c r="F1231" s="15">
        <v>0.54</v>
      </c>
      <c r="G1231" s="47">
        <v>12</v>
      </c>
      <c r="H1231" s="55">
        <f>Таблица648[[#This Row],[Коэфициент стоимости]]*Таблица648[[#This Row],[Розничная цена KRW]]</f>
        <v>5130</v>
      </c>
      <c r="I1231" s="17" t="str">
        <f>IF($H$1="","Введите курс",Таблица648[[#This Row],[Оптовая цена KRW за 1шт]]/$H$1)</f>
        <v>Введите курс</v>
      </c>
      <c r="J1231" s="48"/>
      <c r="K1231" s="18">
        <f>Таблица648[[#This Row],[Заказ коробок ]]*Таблица648[[#This Row],[Кол-во шт в коробке]]</f>
        <v>0</v>
      </c>
      <c r="L1231" s="54">
        <f>Таблица648[[#This Row],[Общее кол-во шт]]*Таблица648[[#This Row],[Оптовая цена KRW за 1шт]]</f>
        <v>0</v>
      </c>
      <c r="M1231" s="19" t="str">
        <f>IFERROR(Таблица648[[#This Row],[Общее кол-во шт]]*Таблица648[[#This Row],[Оптовая цена USD за 1шт]],"")</f>
        <v/>
      </c>
      <c r="N1231" s="49"/>
    </row>
    <row r="1232" spans="1:14" ht="22.5" customHeight="1">
      <c r="A1232" s="44" t="s">
        <v>23361</v>
      </c>
      <c r="B1232" s="14">
        <v>8806182561375</v>
      </c>
      <c r="C1232" s="50" t="s">
        <v>23362</v>
      </c>
      <c r="D1232" s="46" t="s">
        <v>23363</v>
      </c>
      <c r="E1232" s="16">
        <v>15000</v>
      </c>
      <c r="F1232" s="15">
        <v>0.54</v>
      </c>
      <c r="G1232" s="47">
        <v>6</v>
      </c>
      <c r="H1232" s="55">
        <f>Таблица648[[#This Row],[Коэфициент стоимости]]*Таблица648[[#This Row],[Розничная цена KRW]]</f>
        <v>8100.0000000000009</v>
      </c>
      <c r="I1232" s="17" t="str">
        <f>IF($H$1="","Введите курс",Таблица648[[#This Row],[Оптовая цена KRW за 1шт]]/$H$1)</f>
        <v>Введите курс</v>
      </c>
      <c r="J1232" s="48"/>
      <c r="K1232" s="18">
        <f>Таблица648[[#This Row],[Заказ коробок ]]*Таблица648[[#This Row],[Кол-во шт в коробке]]</f>
        <v>0</v>
      </c>
      <c r="L1232" s="54">
        <f>Таблица648[[#This Row],[Общее кол-во шт]]*Таблица648[[#This Row],[Оптовая цена KRW за 1шт]]</f>
        <v>0</v>
      </c>
      <c r="M1232" s="19" t="str">
        <f>IFERROR(Таблица648[[#This Row],[Общее кол-во шт]]*Таблица648[[#This Row],[Оптовая цена USD за 1шт]],"")</f>
        <v/>
      </c>
      <c r="N1232" s="49"/>
    </row>
    <row r="1233" spans="1:14" ht="22.5" customHeight="1">
      <c r="A1233" s="44" t="s">
        <v>23364</v>
      </c>
      <c r="B1233" s="14">
        <v>8806182564499</v>
      </c>
      <c r="C1233" s="50" t="s">
        <v>23365</v>
      </c>
      <c r="D1233" s="46" t="s">
        <v>23366</v>
      </c>
      <c r="E1233" s="16">
        <v>8500</v>
      </c>
      <c r="F1233" s="15">
        <v>0.54</v>
      </c>
      <c r="G1233" s="47">
        <v>12</v>
      </c>
      <c r="H1233" s="55">
        <f>Таблица648[[#This Row],[Коэфициент стоимости]]*Таблица648[[#This Row],[Розничная цена KRW]]</f>
        <v>4590</v>
      </c>
      <c r="I1233" s="17" t="str">
        <f>IF($H$1="","Введите курс",Таблица648[[#This Row],[Оптовая цена KRW за 1шт]]/$H$1)</f>
        <v>Введите курс</v>
      </c>
      <c r="J1233" s="48"/>
      <c r="K1233" s="18">
        <f>Таблица648[[#This Row],[Заказ коробок ]]*Таблица648[[#This Row],[Кол-во шт в коробке]]</f>
        <v>0</v>
      </c>
      <c r="L1233" s="54">
        <f>Таблица648[[#This Row],[Общее кол-во шт]]*Таблица648[[#This Row],[Оптовая цена KRW за 1шт]]</f>
        <v>0</v>
      </c>
      <c r="M1233" s="19" t="str">
        <f>IFERROR(Таблица648[[#This Row],[Общее кол-во шт]]*Таблица648[[#This Row],[Оптовая цена USD за 1шт]],"")</f>
        <v/>
      </c>
      <c r="N1233" s="49"/>
    </row>
    <row r="1234" spans="1:14" ht="22.5" customHeight="1">
      <c r="A1234" s="44" t="s">
        <v>23367</v>
      </c>
      <c r="B1234" s="14">
        <v>8806182564505</v>
      </c>
      <c r="C1234" s="50" t="s">
        <v>23368</v>
      </c>
      <c r="D1234" s="46" t="s">
        <v>23369</v>
      </c>
      <c r="E1234" s="16">
        <v>8500</v>
      </c>
      <c r="F1234" s="15">
        <v>0.54</v>
      </c>
      <c r="G1234" s="47">
        <v>12</v>
      </c>
      <c r="H1234" s="55">
        <f>Таблица648[[#This Row],[Коэфициент стоимости]]*Таблица648[[#This Row],[Розничная цена KRW]]</f>
        <v>4590</v>
      </c>
      <c r="I1234" s="17" t="str">
        <f>IF($H$1="","Введите курс",Таблица648[[#This Row],[Оптовая цена KRW за 1шт]]/$H$1)</f>
        <v>Введите курс</v>
      </c>
      <c r="J1234" s="48"/>
      <c r="K1234" s="18">
        <f>Таблица648[[#This Row],[Заказ коробок ]]*Таблица648[[#This Row],[Кол-во шт в коробке]]</f>
        <v>0</v>
      </c>
      <c r="L1234" s="54">
        <f>Таблица648[[#This Row],[Общее кол-во шт]]*Таблица648[[#This Row],[Оптовая цена KRW за 1шт]]</f>
        <v>0</v>
      </c>
      <c r="M1234" s="19" t="str">
        <f>IFERROR(Таблица648[[#This Row],[Общее кол-во шт]]*Таблица648[[#This Row],[Оптовая цена USD за 1шт]],"")</f>
        <v/>
      </c>
      <c r="N1234" s="49"/>
    </row>
    <row r="1235" spans="1:14" ht="22.5" customHeight="1">
      <c r="A1235" s="44" t="s">
        <v>23370</v>
      </c>
      <c r="B1235" s="14">
        <v>8806182565618</v>
      </c>
      <c r="C1235" s="50" t="s">
        <v>17811</v>
      </c>
      <c r="D1235" s="46" t="s">
        <v>17812</v>
      </c>
      <c r="E1235" s="16">
        <v>10000</v>
      </c>
      <c r="F1235" s="15">
        <v>0.54</v>
      </c>
      <c r="G1235" s="47">
        <v>6</v>
      </c>
      <c r="H1235" s="55">
        <f>Таблица648[[#This Row],[Коэфициент стоимости]]*Таблица648[[#This Row],[Розничная цена KRW]]</f>
        <v>5400</v>
      </c>
      <c r="I1235" s="17" t="str">
        <f>IF($H$1="","Введите курс",Таблица648[[#This Row],[Оптовая цена KRW за 1шт]]/$H$1)</f>
        <v>Введите курс</v>
      </c>
      <c r="J1235" s="48"/>
      <c r="K1235" s="18">
        <f>Таблица648[[#This Row],[Заказ коробок ]]*Таблица648[[#This Row],[Кол-во шт в коробке]]</f>
        <v>0</v>
      </c>
      <c r="L1235" s="54">
        <f>Таблица648[[#This Row],[Общее кол-во шт]]*Таблица648[[#This Row],[Оптовая цена KRW за 1шт]]</f>
        <v>0</v>
      </c>
      <c r="M1235" s="19" t="str">
        <f>IFERROR(Таблица648[[#This Row],[Общее кол-во шт]]*Таблица648[[#This Row],[Оптовая цена USD за 1шт]],"")</f>
        <v/>
      </c>
      <c r="N1235" s="49"/>
    </row>
    <row r="1236" spans="1:14" ht="22.5" customHeight="1">
      <c r="A1236" s="44" t="s">
        <v>23371</v>
      </c>
      <c r="B1236" s="14">
        <v>8806182565632</v>
      </c>
      <c r="C1236" s="50" t="s">
        <v>17813</v>
      </c>
      <c r="D1236" s="46" t="s">
        <v>17814</v>
      </c>
      <c r="E1236" s="16">
        <v>12000</v>
      </c>
      <c r="F1236" s="15">
        <v>0.54</v>
      </c>
      <c r="G1236" s="47">
        <v>6</v>
      </c>
      <c r="H1236" s="55">
        <f>Таблица648[[#This Row],[Коэфициент стоимости]]*Таблица648[[#This Row],[Розничная цена KRW]]</f>
        <v>6480</v>
      </c>
      <c r="I1236" s="17" t="str">
        <f>IF($H$1="","Введите курс",Таблица648[[#This Row],[Оптовая цена KRW за 1шт]]/$H$1)</f>
        <v>Введите курс</v>
      </c>
      <c r="J1236" s="48"/>
      <c r="K1236" s="18">
        <f>Таблица648[[#This Row],[Заказ коробок ]]*Таблица648[[#This Row],[Кол-во шт в коробке]]</f>
        <v>0</v>
      </c>
      <c r="L1236" s="54">
        <f>Таблица648[[#This Row],[Общее кол-во шт]]*Таблица648[[#This Row],[Оптовая цена KRW за 1шт]]</f>
        <v>0</v>
      </c>
      <c r="M1236" s="19" t="str">
        <f>IFERROR(Таблица648[[#This Row],[Общее кол-во шт]]*Таблица648[[#This Row],[Оптовая цена USD за 1шт]],"")</f>
        <v/>
      </c>
      <c r="N1236" s="49"/>
    </row>
    <row r="1237" spans="1:14" ht="22.5" customHeight="1">
      <c r="A1237" s="44" t="s">
        <v>23372</v>
      </c>
      <c r="B1237" s="14">
        <v>8806182565649</v>
      </c>
      <c r="C1237" s="50" t="s">
        <v>17815</v>
      </c>
      <c r="D1237" s="46" t="s">
        <v>17816</v>
      </c>
      <c r="E1237" s="16">
        <v>9000</v>
      </c>
      <c r="F1237" s="15">
        <v>0.54</v>
      </c>
      <c r="G1237" s="47">
        <v>6</v>
      </c>
      <c r="H1237" s="55">
        <f>Таблица648[[#This Row],[Коэфициент стоимости]]*Таблица648[[#This Row],[Розничная цена KRW]]</f>
        <v>4860</v>
      </c>
      <c r="I1237" s="17" t="str">
        <f>IF($H$1="","Введите курс",Таблица648[[#This Row],[Оптовая цена KRW за 1шт]]/$H$1)</f>
        <v>Введите курс</v>
      </c>
      <c r="J1237" s="48"/>
      <c r="K1237" s="18">
        <f>Таблица648[[#This Row],[Заказ коробок ]]*Таблица648[[#This Row],[Кол-во шт в коробке]]</f>
        <v>0</v>
      </c>
      <c r="L1237" s="54">
        <f>Таблица648[[#This Row],[Общее кол-во шт]]*Таблица648[[#This Row],[Оптовая цена KRW за 1шт]]</f>
        <v>0</v>
      </c>
      <c r="M1237" s="19" t="str">
        <f>IFERROR(Таблица648[[#This Row],[Общее кол-во шт]]*Таблица648[[#This Row],[Оптовая цена USD за 1шт]],"")</f>
        <v/>
      </c>
      <c r="N1237" s="49"/>
    </row>
    <row r="1238" spans="1:14" ht="22.5" customHeight="1">
      <c r="A1238" s="44" t="s">
        <v>23373</v>
      </c>
      <c r="B1238" s="14">
        <v>8806182565656</v>
      </c>
      <c r="C1238" s="50" t="s">
        <v>23374</v>
      </c>
      <c r="D1238" s="46" t="s">
        <v>23375</v>
      </c>
      <c r="E1238" s="16">
        <v>9000</v>
      </c>
      <c r="F1238" s="15">
        <v>0.54</v>
      </c>
      <c r="G1238" s="47">
        <v>6</v>
      </c>
      <c r="H1238" s="55">
        <f>Таблица648[[#This Row],[Коэфициент стоимости]]*Таблица648[[#This Row],[Розничная цена KRW]]</f>
        <v>4860</v>
      </c>
      <c r="I1238" s="17" t="str">
        <f>IF($H$1="","Введите курс",Таблица648[[#This Row],[Оптовая цена KRW за 1шт]]/$H$1)</f>
        <v>Введите курс</v>
      </c>
      <c r="J1238" s="48"/>
      <c r="K1238" s="18">
        <f>Таблица648[[#This Row],[Заказ коробок ]]*Таблица648[[#This Row],[Кол-во шт в коробке]]</f>
        <v>0</v>
      </c>
      <c r="L1238" s="54">
        <f>Таблица648[[#This Row],[Общее кол-во шт]]*Таблица648[[#This Row],[Оптовая цена KRW за 1шт]]</f>
        <v>0</v>
      </c>
      <c r="M1238" s="19" t="str">
        <f>IFERROR(Таблица648[[#This Row],[Общее кол-во шт]]*Таблица648[[#This Row],[Оптовая цена USD за 1шт]],"")</f>
        <v/>
      </c>
      <c r="N1238" s="49"/>
    </row>
    <row r="1239" spans="1:14" ht="22.5" customHeight="1">
      <c r="A1239" s="44" t="s">
        <v>23376</v>
      </c>
      <c r="B1239" s="14">
        <v>8806182565663</v>
      </c>
      <c r="C1239" s="50" t="s">
        <v>17817</v>
      </c>
      <c r="D1239" s="46" t="s">
        <v>17818</v>
      </c>
      <c r="E1239" s="16">
        <v>14000</v>
      </c>
      <c r="F1239" s="15">
        <v>0.54</v>
      </c>
      <c r="G1239" s="47">
        <v>8</v>
      </c>
      <c r="H1239" s="55">
        <f>Таблица648[[#This Row],[Коэфициент стоимости]]*Таблица648[[#This Row],[Розничная цена KRW]]</f>
        <v>7560.0000000000009</v>
      </c>
      <c r="I1239" s="17" t="str">
        <f>IF($H$1="","Введите курс",Таблица648[[#This Row],[Оптовая цена KRW за 1шт]]/$H$1)</f>
        <v>Введите курс</v>
      </c>
      <c r="J1239" s="48"/>
      <c r="K1239" s="18">
        <f>Таблица648[[#This Row],[Заказ коробок ]]*Таблица648[[#This Row],[Кол-во шт в коробке]]</f>
        <v>0</v>
      </c>
      <c r="L1239" s="54">
        <f>Таблица648[[#This Row],[Общее кол-во шт]]*Таблица648[[#This Row],[Оптовая цена KRW за 1шт]]</f>
        <v>0</v>
      </c>
      <c r="M1239" s="19" t="str">
        <f>IFERROR(Таблица648[[#This Row],[Общее кол-во шт]]*Таблица648[[#This Row],[Оптовая цена USD за 1шт]],"")</f>
        <v/>
      </c>
      <c r="N1239" s="49"/>
    </row>
    <row r="1240" spans="1:14" ht="22.5" customHeight="1">
      <c r="A1240" s="44" t="s">
        <v>23377</v>
      </c>
      <c r="B1240" s="14">
        <v>8806182573156</v>
      </c>
      <c r="C1240" s="50" t="s">
        <v>17819</v>
      </c>
      <c r="D1240" s="46" t="s">
        <v>17820</v>
      </c>
      <c r="E1240" s="16">
        <v>8500</v>
      </c>
      <c r="F1240" s="15">
        <v>0.54</v>
      </c>
      <c r="G1240" s="47">
        <v>12</v>
      </c>
      <c r="H1240" s="55">
        <f>Таблица648[[#This Row],[Коэфициент стоимости]]*Таблица648[[#This Row],[Розничная цена KRW]]</f>
        <v>4590</v>
      </c>
      <c r="I1240" s="17" t="str">
        <f>IF($H$1="","Введите курс",Таблица648[[#This Row],[Оптовая цена KRW за 1шт]]/$H$1)</f>
        <v>Введите курс</v>
      </c>
      <c r="J1240" s="48"/>
      <c r="K1240" s="18">
        <f>Таблица648[[#This Row],[Заказ коробок ]]*Таблица648[[#This Row],[Кол-во шт в коробке]]</f>
        <v>0</v>
      </c>
      <c r="L1240" s="54">
        <f>Таблица648[[#This Row],[Общее кол-во шт]]*Таблица648[[#This Row],[Оптовая цена KRW за 1шт]]</f>
        <v>0</v>
      </c>
      <c r="M1240" s="19" t="str">
        <f>IFERROR(Таблица648[[#This Row],[Общее кол-во шт]]*Таблица648[[#This Row],[Оптовая цена USD за 1шт]],"")</f>
        <v/>
      </c>
      <c r="N1240" s="49"/>
    </row>
    <row r="1241" spans="1:14" ht="22.5" customHeight="1">
      <c r="A1241" s="44" t="s">
        <v>23378</v>
      </c>
      <c r="B1241" s="14">
        <v>8806182573569</v>
      </c>
      <c r="C1241" s="50" t="s">
        <v>17821</v>
      </c>
      <c r="D1241" s="46" t="s">
        <v>17822</v>
      </c>
      <c r="E1241" s="16">
        <v>18000</v>
      </c>
      <c r="F1241" s="15">
        <v>0.54</v>
      </c>
      <c r="G1241" s="47">
        <v>6</v>
      </c>
      <c r="H1241" s="55">
        <f>Таблица648[[#This Row],[Коэфициент стоимости]]*Таблица648[[#This Row],[Розничная цена KRW]]</f>
        <v>9720</v>
      </c>
      <c r="I1241" s="17" t="str">
        <f>IF($H$1="","Введите курс",Таблица648[[#This Row],[Оптовая цена KRW за 1шт]]/$H$1)</f>
        <v>Введите курс</v>
      </c>
      <c r="J1241" s="48"/>
      <c r="K1241" s="18">
        <f>Таблица648[[#This Row],[Заказ коробок ]]*Таблица648[[#This Row],[Кол-во шт в коробке]]</f>
        <v>0</v>
      </c>
      <c r="L1241" s="54">
        <f>Таблица648[[#This Row],[Общее кол-во шт]]*Таблица648[[#This Row],[Оптовая цена KRW за 1шт]]</f>
        <v>0</v>
      </c>
      <c r="M1241" s="19" t="str">
        <f>IFERROR(Таблица648[[#This Row],[Общее кол-во шт]]*Таблица648[[#This Row],[Оптовая цена USD за 1шт]],"")</f>
        <v/>
      </c>
      <c r="N1241" s="49"/>
    </row>
    <row r="1242" spans="1:14" ht="22.5" customHeight="1">
      <c r="A1242" s="44" t="s">
        <v>23379</v>
      </c>
      <c r="B1242" s="14">
        <v>8806182574788</v>
      </c>
      <c r="C1242" s="50" t="s">
        <v>23380</v>
      </c>
      <c r="D1242" s="46" t="s">
        <v>23381</v>
      </c>
      <c r="E1242" s="16">
        <v>7000</v>
      </c>
      <c r="F1242" s="15">
        <v>0.54</v>
      </c>
      <c r="G1242" s="47">
        <v>15</v>
      </c>
      <c r="H1242" s="55">
        <f>Таблица648[[#This Row],[Коэфициент стоимости]]*Таблица648[[#This Row],[Розничная цена KRW]]</f>
        <v>3780.0000000000005</v>
      </c>
      <c r="I1242" s="17" t="str">
        <f>IF($H$1="","Введите курс",Таблица648[[#This Row],[Оптовая цена KRW за 1шт]]/$H$1)</f>
        <v>Введите курс</v>
      </c>
      <c r="J1242" s="48"/>
      <c r="K1242" s="18">
        <f>Таблица648[[#This Row],[Заказ коробок ]]*Таблица648[[#This Row],[Кол-во шт в коробке]]</f>
        <v>0</v>
      </c>
      <c r="L1242" s="54">
        <f>Таблица648[[#This Row],[Общее кол-во шт]]*Таблица648[[#This Row],[Оптовая цена KRW за 1шт]]</f>
        <v>0</v>
      </c>
      <c r="M1242" s="19" t="str">
        <f>IFERROR(Таблица648[[#This Row],[Общее кол-во шт]]*Таблица648[[#This Row],[Оптовая цена USD за 1шт]],"")</f>
        <v/>
      </c>
      <c r="N1242" s="49"/>
    </row>
    <row r="1243" spans="1:14" ht="22.5" customHeight="1">
      <c r="A1243" s="44" t="s">
        <v>23382</v>
      </c>
      <c r="B1243" s="14">
        <v>8806182574849</v>
      </c>
      <c r="C1243" s="50" t="s">
        <v>17823</v>
      </c>
      <c r="D1243" s="46" t="s">
        <v>17824</v>
      </c>
      <c r="E1243" s="16">
        <v>3000</v>
      </c>
      <c r="F1243" s="15">
        <v>0.54</v>
      </c>
      <c r="G1243" s="47">
        <v>30</v>
      </c>
      <c r="H1243" s="55">
        <f>Таблица648[[#This Row],[Коэфициент стоимости]]*Таблица648[[#This Row],[Розничная цена KRW]]</f>
        <v>1620</v>
      </c>
      <c r="I1243" s="17" t="str">
        <f>IF($H$1="","Введите курс",Таблица648[[#This Row],[Оптовая цена KRW за 1шт]]/$H$1)</f>
        <v>Введите курс</v>
      </c>
      <c r="J1243" s="48"/>
      <c r="K1243" s="18">
        <f>Таблица648[[#This Row],[Заказ коробок ]]*Таблица648[[#This Row],[Кол-во шт в коробке]]</f>
        <v>0</v>
      </c>
      <c r="L1243" s="54">
        <f>Таблица648[[#This Row],[Общее кол-во шт]]*Таблица648[[#This Row],[Оптовая цена KRW за 1шт]]</f>
        <v>0</v>
      </c>
      <c r="M1243" s="19" t="str">
        <f>IFERROR(Таблица648[[#This Row],[Общее кол-во шт]]*Таблица648[[#This Row],[Оптовая цена USD за 1шт]],"")</f>
        <v/>
      </c>
      <c r="N1243" s="49"/>
    </row>
    <row r="1244" spans="1:14" ht="22.5" customHeight="1">
      <c r="A1244" s="44" t="s">
        <v>23383</v>
      </c>
      <c r="B1244" s="14">
        <v>8806182575174</v>
      </c>
      <c r="C1244" s="50" t="s">
        <v>23384</v>
      </c>
      <c r="D1244" s="46" t="s">
        <v>23385</v>
      </c>
      <c r="E1244" s="16">
        <v>2000</v>
      </c>
      <c r="F1244" s="15">
        <v>0.54</v>
      </c>
      <c r="G1244" s="47">
        <v>20</v>
      </c>
      <c r="H1244" s="55">
        <f>Таблица648[[#This Row],[Коэфициент стоимости]]*Таблица648[[#This Row],[Розничная цена KRW]]</f>
        <v>1080</v>
      </c>
      <c r="I1244" s="17" t="str">
        <f>IF($H$1="","Введите курс",Таблица648[[#This Row],[Оптовая цена KRW за 1шт]]/$H$1)</f>
        <v>Введите курс</v>
      </c>
      <c r="J1244" s="48"/>
      <c r="K1244" s="18">
        <f>Таблица648[[#This Row],[Заказ коробок ]]*Таблица648[[#This Row],[Кол-во шт в коробке]]</f>
        <v>0</v>
      </c>
      <c r="L1244" s="54">
        <f>Таблица648[[#This Row],[Общее кол-во шт]]*Таблица648[[#This Row],[Оптовая цена KRW за 1шт]]</f>
        <v>0</v>
      </c>
      <c r="M1244" s="19" t="str">
        <f>IFERROR(Таблица648[[#This Row],[Общее кол-во шт]]*Таблица648[[#This Row],[Оптовая цена USD за 1шт]],"")</f>
        <v/>
      </c>
      <c r="N1244" s="49"/>
    </row>
    <row r="1245" spans="1:14" ht="22.5" customHeight="1">
      <c r="A1245" s="44" t="s">
        <v>23386</v>
      </c>
      <c r="B1245" s="14">
        <v>8806182575457</v>
      </c>
      <c r="C1245" s="50" t="s">
        <v>17825</v>
      </c>
      <c r="D1245" s="46" t="s">
        <v>17826</v>
      </c>
      <c r="E1245" s="16">
        <v>2000</v>
      </c>
      <c r="F1245" s="15">
        <v>0.54</v>
      </c>
      <c r="G1245" s="47">
        <v>20</v>
      </c>
      <c r="H1245" s="55">
        <f>Таблица648[[#This Row],[Коэфициент стоимости]]*Таблица648[[#This Row],[Розничная цена KRW]]</f>
        <v>1080</v>
      </c>
      <c r="I1245" s="17" t="str">
        <f>IF($H$1="","Введите курс",Таблица648[[#This Row],[Оптовая цена KRW за 1шт]]/$H$1)</f>
        <v>Введите курс</v>
      </c>
      <c r="J1245" s="48"/>
      <c r="K1245" s="18">
        <f>Таблица648[[#This Row],[Заказ коробок ]]*Таблица648[[#This Row],[Кол-во шт в коробке]]</f>
        <v>0</v>
      </c>
      <c r="L1245" s="54">
        <f>Таблица648[[#This Row],[Общее кол-во шт]]*Таблица648[[#This Row],[Оптовая цена KRW за 1шт]]</f>
        <v>0</v>
      </c>
      <c r="M1245" s="19" t="str">
        <f>IFERROR(Таблица648[[#This Row],[Общее кол-во шт]]*Таблица648[[#This Row],[Оптовая цена USD за 1шт]],"")</f>
        <v/>
      </c>
      <c r="N1245" s="49"/>
    </row>
    <row r="1246" spans="1:14" ht="22.5" customHeight="1">
      <c r="A1246" s="44" t="s">
        <v>23387</v>
      </c>
      <c r="B1246" s="14">
        <v>8806182577956</v>
      </c>
      <c r="C1246" s="50" t="s">
        <v>23388</v>
      </c>
      <c r="D1246" s="46" t="s">
        <v>23389</v>
      </c>
      <c r="E1246" s="16">
        <v>4500</v>
      </c>
      <c r="F1246" s="15">
        <v>0.54</v>
      </c>
      <c r="G1246" s="47">
        <v>8</v>
      </c>
      <c r="H1246" s="55">
        <f>Таблица648[[#This Row],[Коэфициент стоимости]]*Таблица648[[#This Row],[Розничная цена KRW]]</f>
        <v>2430</v>
      </c>
      <c r="I1246" s="17" t="str">
        <f>IF($H$1="","Введите курс",Таблица648[[#This Row],[Оптовая цена KRW за 1шт]]/$H$1)</f>
        <v>Введите курс</v>
      </c>
      <c r="J1246" s="48"/>
      <c r="K1246" s="18">
        <f>Таблица648[[#This Row],[Заказ коробок ]]*Таблица648[[#This Row],[Кол-во шт в коробке]]</f>
        <v>0</v>
      </c>
      <c r="L1246" s="54">
        <f>Таблица648[[#This Row],[Общее кол-во шт]]*Таблица648[[#This Row],[Оптовая цена KRW за 1шт]]</f>
        <v>0</v>
      </c>
      <c r="M1246" s="19" t="str">
        <f>IFERROR(Таблица648[[#This Row],[Общее кол-во шт]]*Таблица648[[#This Row],[Оптовая цена USD за 1шт]],"")</f>
        <v/>
      </c>
      <c r="N1246" s="49"/>
    </row>
    <row r="1247" spans="1:14" ht="22.5" customHeight="1">
      <c r="A1247" s="44" t="s">
        <v>23390</v>
      </c>
      <c r="B1247" s="14">
        <v>8806182581281</v>
      </c>
      <c r="C1247" s="50" t="s">
        <v>23391</v>
      </c>
      <c r="D1247" s="46" t="s">
        <v>23392</v>
      </c>
      <c r="E1247" s="16">
        <v>5500</v>
      </c>
      <c r="F1247" s="15">
        <v>0.54</v>
      </c>
      <c r="G1247" s="47">
        <v>8</v>
      </c>
      <c r="H1247" s="55">
        <f>Таблица648[[#This Row],[Коэфициент стоимости]]*Таблица648[[#This Row],[Розничная цена KRW]]</f>
        <v>2970</v>
      </c>
      <c r="I1247" s="17" t="str">
        <f>IF($H$1="","Введите курс",Таблица648[[#This Row],[Оптовая цена KRW за 1шт]]/$H$1)</f>
        <v>Введите курс</v>
      </c>
      <c r="J1247" s="48"/>
      <c r="K1247" s="18">
        <f>Таблица648[[#This Row],[Заказ коробок ]]*Таблица648[[#This Row],[Кол-во шт в коробке]]</f>
        <v>0</v>
      </c>
      <c r="L1247" s="54">
        <f>Таблица648[[#This Row],[Общее кол-во шт]]*Таблица648[[#This Row],[Оптовая цена KRW за 1шт]]</f>
        <v>0</v>
      </c>
      <c r="M1247" s="19" t="str">
        <f>IFERROR(Таблица648[[#This Row],[Общее кол-во шт]]*Таблица648[[#This Row],[Оптовая цена USD за 1шт]],"")</f>
        <v/>
      </c>
      <c r="N1247" s="49"/>
    </row>
    <row r="1248" spans="1:14" ht="22.5" customHeight="1">
      <c r="A1248" s="44" t="s">
        <v>23393</v>
      </c>
      <c r="B1248" s="14">
        <v>8806182581298</v>
      </c>
      <c r="C1248" s="50" t="s">
        <v>23394</v>
      </c>
      <c r="D1248" s="46" t="s">
        <v>23395</v>
      </c>
      <c r="E1248" s="16">
        <v>5500</v>
      </c>
      <c r="F1248" s="15">
        <v>0.54</v>
      </c>
      <c r="G1248" s="47">
        <v>8</v>
      </c>
      <c r="H1248" s="55">
        <f>Таблица648[[#This Row],[Коэфициент стоимости]]*Таблица648[[#This Row],[Розничная цена KRW]]</f>
        <v>2970</v>
      </c>
      <c r="I1248" s="17" t="str">
        <f>IF($H$1="","Введите курс",Таблица648[[#This Row],[Оптовая цена KRW за 1шт]]/$H$1)</f>
        <v>Введите курс</v>
      </c>
      <c r="J1248" s="48"/>
      <c r="K1248" s="18">
        <f>Таблица648[[#This Row],[Заказ коробок ]]*Таблица648[[#This Row],[Кол-во шт в коробке]]</f>
        <v>0</v>
      </c>
      <c r="L1248" s="54">
        <f>Таблица648[[#This Row],[Общее кол-во шт]]*Таблица648[[#This Row],[Оптовая цена KRW за 1шт]]</f>
        <v>0</v>
      </c>
      <c r="M1248" s="19" t="str">
        <f>IFERROR(Таблица648[[#This Row],[Общее кол-во шт]]*Таблица648[[#This Row],[Оптовая цена USD за 1шт]],"")</f>
        <v/>
      </c>
      <c r="N1248" s="49"/>
    </row>
    <row r="1249" spans="1:14" ht="22.5" customHeight="1">
      <c r="A1249" s="44" t="s">
        <v>23396</v>
      </c>
      <c r="B1249" s="14">
        <v>8806182581304</v>
      </c>
      <c r="C1249" s="50" t="s">
        <v>23397</v>
      </c>
      <c r="D1249" s="46" t="s">
        <v>23398</v>
      </c>
      <c r="E1249" s="16">
        <v>5500</v>
      </c>
      <c r="F1249" s="15">
        <v>0.54</v>
      </c>
      <c r="G1249" s="47">
        <v>8</v>
      </c>
      <c r="H1249" s="55">
        <f>Таблица648[[#This Row],[Коэфициент стоимости]]*Таблица648[[#This Row],[Розничная цена KRW]]</f>
        <v>2970</v>
      </c>
      <c r="I1249" s="17" t="str">
        <f>IF($H$1="","Введите курс",Таблица648[[#This Row],[Оптовая цена KRW за 1шт]]/$H$1)</f>
        <v>Введите курс</v>
      </c>
      <c r="J1249" s="48"/>
      <c r="K1249" s="18">
        <f>Таблица648[[#This Row],[Заказ коробок ]]*Таблица648[[#This Row],[Кол-во шт в коробке]]</f>
        <v>0</v>
      </c>
      <c r="L1249" s="54">
        <f>Таблица648[[#This Row],[Общее кол-во шт]]*Таблица648[[#This Row],[Оптовая цена KRW за 1шт]]</f>
        <v>0</v>
      </c>
      <c r="M1249" s="19" t="str">
        <f>IFERROR(Таблица648[[#This Row],[Общее кол-во шт]]*Таблица648[[#This Row],[Оптовая цена USD за 1шт]],"")</f>
        <v/>
      </c>
      <c r="N1249" s="49"/>
    </row>
    <row r="1250" spans="1:14" ht="22.5" customHeight="1">
      <c r="A1250" s="44" t="s">
        <v>23399</v>
      </c>
      <c r="B1250" s="14">
        <v>8806182582325</v>
      </c>
      <c r="C1250" s="50" t="s">
        <v>23400</v>
      </c>
      <c r="D1250" s="46" t="s">
        <v>23401</v>
      </c>
      <c r="E1250" s="16">
        <v>16500</v>
      </c>
      <c r="F1250" s="15">
        <v>0.54</v>
      </c>
      <c r="G1250" s="47">
        <v>10</v>
      </c>
      <c r="H1250" s="55">
        <f>Таблица648[[#This Row],[Коэфициент стоимости]]*Таблица648[[#This Row],[Розничная цена KRW]]</f>
        <v>8910</v>
      </c>
      <c r="I1250" s="17" t="str">
        <f>IF($H$1="","Введите курс",Таблица648[[#This Row],[Оптовая цена KRW за 1шт]]/$H$1)</f>
        <v>Введите курс</v>
      </c>
      <c r="J1250" s="48"/>
      <c r="K1250" s="18">
        <f>Таблица648[[#This Row],[Заказ коробок ]]*Таблица648[[#This Row],[Кол-во шт в коробке]]</f>
        <v>0</v>
      </c>
      <c r="L1250" s="54">
        <f>Таблица648[[#This Row],[Общее кол-во шт]]*Таблица648[[#This Row],[Оптовая цена KRW за 1шт]]</f>
        <v>0</v>
      </c>
      <c r="M1250" s="19" t="str">
        <f>IFERROR(Таблица648[[#This Row],[Общее кол-во шт]]*Таблица648[[#This Row],[Оптовая цена USD за 1шт]],"")</f>
        <v/>
      </c>
      <c r="N1250" s="49"/>
    </row>
    <row r="1251" spans="1:14" ht="22.5" customHeight="1">
      <c r="A1251" s="44" t="s">
        <v>23402</v>
      </c>
      <c r="B1251" s="14">
        <v>8806182583032</v>
      </c>
      <c r="C1251" s="50" t="s">
        <v>23403</v>
      </c>
      <c r="D1251" s="46" t="s">
        <v>23404</v>
      </c>
      <c r="E1251" s="16">
        <v>10000</v>
      </c>
      <c r="F1251" s="15">
        <v>0.54</v>
      </c>
      <c r="G1251" s="47">
        <v>12</v>
      </c>
      <c r="H1251" s="55">
        <f>Таблица648[[#This Row],[Коэфициент стоимости]]*Таблица648[[#This Row],[Розничная цена KRW]]</f>
        <v>5400</v>
      </c>
      <c r="I1251" s="17" t="str">
        <f>IF($H$1="","Введите курс",Таблица648[[#This Row],[Оптовая цена KRW за 1шт]]/$H$1)</f>
        <v>Введите курс</v>
      </c>
      <c r="J1251" s="48"/>
      <c r="K1251" s="18">
        <f>Таблица648[[#This Row],[Заказ коробок ]]*Таблица648[[#This Row],[Кол-во шт в коробке]]</f>
        <v>0</v>
      </c>
      <c r="L1251" s="54">
        <f>Таблица648[[#This Row],[Общее кол-во шт]]*Таблица648[[#This Row],[Оптовая цена KRW за 1шт]]</f>
        <v>0</v>
      </c>
      <c r="M1251" s="19" t="str">
        <f>IFERROR(Таблица648[[#This Row],[Общее кол-во шт]]*Таблица648[[#This Row],[Оптовая цена USD за 1шт]],"")</f>
        <v/>
      </c>
      <c r="N1251" s="49"/>
    </row>
    <row r="1252" spans="1:14" ht="22.5" customHeight="1">
      <c r="A1252" s="44" t="s">
        <v>23405</v>
      </c>
      <c r="B1252" s="14">
        <v>8806182583056</v>
      </c>
      <c r="C1252" s="50" t="s">
        <v>23406</v>
      </c>
      <c r="D1252" s="46" t="s">
        <v>23404</v>
      </c>
      <c r="E1252" s="16">
        <v>10000</v>
      </c>
      <c r="F1252" s="15">
        <v>0.54</v>
      </c>
      <c r="G1252" s="47">
        <v>12</v>
      </c>
      <c r="H1252" s="55">
        <f>Таблица648[[#This Row],[Коэфициент стоимости]]*Таблица648[[#This Row],[Розничная цена KRW]]</f>
        <v>5400</v>
      </c>
      <c r="I1252" s="17" t="str">
        <f>IF($H$1="","Введите курс",Таблица648[[#This Row],[Оптовая цена KRW за 1шт]]/$H$1)</f>
        <v>Введите курс</v>
      </c>
      <c r="J1252" s="48"/>
      <c r="K1252" s="18">
        <f>Таблица648[[#This Row],[Заказ коробок ]]*Таблица648[[#This Row],[Кол-во шт в коробке]]</f>
        <v>0</v>
      </c>
      <c r="L1252" s="54">
        <f>Таблица648[[#This Row],[Общее кол-во шт]]*Таблица648[[#This Row],[Оптовая цена KRW за 1шт]]</f>
        <v>0</v>
      </c>
      <c r="M1252" s="19" t="str">
        <f>IFERROR(Таблица648[[#This Row],[Общее кол-во шт]]*Таблица648[[#This Row],[Оптовая цена USD за 1шт]],"")</f>
        <v/>
      </c>
      <c r="N1252" s="49"/>
    </row>
    <row r="1253" spans="1:14" ht="22.5" customHeight="1">
      <c r="A1253" s="44" t="s">
        <v>23407</v>
      </c>
      <c r="B1253" s="14">
        <v>8806182583667</v>
      </c>
      <c r="C1253" s="50" t="s">
        <v>23408</v>
      </c>
      <c r="D1253" s="46" t="s">
        <v>23401</v>
      </c>
      <c r="E1253" s="16">
        <v>16500</v>
      </c>
      <c r="F1253" s="15">
        <v>0.54</v>
      </c>
      <c r="G1253" s="47">
        <v>10</v>
      </c>
      <c r="H1253" s="55">
        <f>Таблица648[[#This Row],[Коэфициент стоимости]]*Таблица648[[#This Row],[Розничная цена KRW]]</f>
        <v>8910</v>
      </c>
      <c r="I1253" s="17" t="str">
        <f>IF($H$1="","Введите курс",Таблица648[[#This Row],[Оптовая цена KRW за 1шт]]/$H$1)</f>
        <v>Введите курс</v>
      </c>
      <c r="J1253" s="48"/>
      <c r="K1253" s="18">
        <f>Таблица648[[#This Row],[Заказ коробок ]]*Таблица648[[#This Row],[Кол-во шт в коробке]]</f>
        <v>0</v>
      </c>
      <c r="L1253" s="54">
        <f>Таблица648[[#This Row],[Общее кол-во шт]]*Таблица648[[#This Row],[Оптовая цена KRW за 1шт]]</f>
        <v>0</v>
      </c>
      <c r="M1253" s="19" t="str">
        <f>IFERROR(Таблица648[[#This Row],[Общее кол-во шт]]*Таблица648[[#This Row],[Оптовая цена USD за 1шт]],"")</f>
        <v/>
      </c>
      <c r="N1253" s="49"/>
    </row>
    <row r="1254" spans="1:14" ht="22.5" customHeight="1">
      <c r="A1254" s="44" t="s">
        <v>23409</v>
      </c>
      <c r="B1254" s="14">
        <v>8806182584381</v>
      </c>
      <c r="C1254" s="50" t="s">
        <v>17827</v>
      </c>
      <c r="D1254" s="46" t="s">
        <v>17828</v>
      </c>
      <c r="E1254" s="16">
        <v>11000</v>
      </c>
      <c r="F1254" s="15">
        <v>0.54</v>
      </c>
      <c r="G1254" s="47">
        <v>12</v>
      </c>
      <c r="H1254" s="55">
        <f>Таблица648[[#This Row],[Коэфициент стоимости]]*Таблица648[[#This Row],[Розничная цена KRW]]</f>
        <v>5940</v>
      </c>
      <c r="I1254" s="17" t="str">
        <f>IF($H$1="","Введите курс",Таблица648[[#This Row],[Оптовая цена KRW за 1шт]]/$H$1)</f>
        <v>Введите курс</v>
      </c>
      <c r="J1254" s="48"/>
      <c r="K1254" s="18">
        <f>Таблица648[[#This Row],[Заказ коробок ]]*Таблица648[[#This Row],[Кол-во шт в коробке]]</f>
        <v>0</v>
      </c>
      <c r="L1254" s="54">
        <f>Таблица648[[#This Row],[Общее кол-во шт]]*Таблица648[[#This Row],[Оптовая цена KRW за 1шт]]</f>
        <v>0</v>
      </c>
      <c r="M1254" s="19" t="str">
        <f>IFERROR(Таблица648[[#This Row],[Общее кол-во шт]]*Таблица648[[#This Row],[Оптовая цена USD за 1шт]],"")</f>
        <v/>
      </c>
      <c r="N1254" s="49"/>
    </row>
    <row r="1255" spans="1:14" ht="22.5" customHeight="1">
      <c r="A1255" s="44" t="s">
        <v>23410</v>
      </c>
      <c r="B1255" s="14">
        <v>8806182584411</v>
      </c>
      <c r="C1255" s="50" t="s">
        <v>17832</v>
      </c>
      <c r="D1255" s="46" t="s">
        <v>17833</v>
      </c>
      <c r="E1255" s="16">
        <v>11000</v>
      </c>
      <c r="F1255" s="15">
        <v>0.54</v>
      </c>
      <c r="G1255" s="47">
        <v>12</v>
      </c>
      <c r="H1255" s="55">
        <f>Таблица648[[#This Row],[Коэфициент стоимости]]*Таблица648[[#This Row],[Розничная цена KRW]]</f>
        <v>5940</v>
      </c>
      <c r="I1255" s="17" t="str">
        <f>IF($H$1="","Введите курс",Таблица648[[#This Row],[Оптовая цена KRW за 1шт]]/$H$1)</f>
        <v>Введите курс</v>
      </c>
      <c r="J1255" s="48"/>
      <c r="K1255" s="18">
        <f>Таблица648[[#This Row],[Заказ коробок ]]*Таблица648[[#This Row],[Кол-во шт в коробке]]</f>
        <v>0</v>
      </c>
      <c r="L1255" s="54">
        <f>Таблица648[[#This Row],[Общее кол-во шт]]*Таблица648[[#This Row],[Оптовая цена KRW за 1шт]]</f>
        <v>0</v>
      </c>
      <c r="M1255" s="19" t="str">
        <f>IFERROR(Таблица648[[#This Row],[Общее кол-во шт]]*Таблица648[[#This Row],[Оптовая цена USD за 1шт]],"")</f>
        <v/>
      </c>
      <c r="N1255" s="49"/>
    </row>
    <row r="1256" spans="1:14" ht="22.5" customHeight="1">
      <c r="A1256" s="44" t="s">
        <v>23411</v>
      </c>
      <c r="B1256" s="14">
        <v>8806182587498</v>
      </c>
      <c r="C1256" s="50" t="s">
        <v>23412</v>
      </c>
      <c r="D1256" s="46" t="s">
        <v>23413</v>
      </c>
      <c r="E1256" s="16">
        <v>12000</v>
      </c>
      <c r="F1256" s="15">
        <v>0.54</v>
      </c>
      <c r="G1256" s="47">
        <v>12</v>
      </c>
      <c r="H1256" s="55">
        <f>Таблица648[[#This Row],[Коэфициент стоимости]]*Таблица648[[#This Row],[Розничная цена KRW]]</f>
        <v>6480</v>
      </c>
      <c r="I1256" s="17" t="str">
        <f>IF($H$1="","Введите курс",Таблица648[[#This Row],[Оптовая цена KRW за 1шт]]/$H$1)</f>
        <v>Введите курс</v>
      </c>
      <c r="J1256" s="48"/>
      <c r="K1256" s="18">
        <f>Таблица648[[#This Row],[Заказ коробок ]]*Таблица648[[#This Row],[Кол-во шт в коробке]]</f>
        <v>0</v>
      </c>
      <c r="L1256" s="54">
        <f>Таблица648[[#This Row],[Общее кол-во шт]]*Таблица648[[#This Row],[Оптовая цена KRW за 1шт]]</f>
        <v>0</v>
      </c>
      <c r="M1256" s="19" t="str">
        <f>IFERROR(Таблица648[[#This Row],[Общее кол-во шт]]*Таблица648[[#This Row],[Оптовая цена USD за 1шт]],"")</f>
        <v/>
      </c>
      <c r="N1256" s="49"/>
    </row>
    <row r="1257" spans="1:14" ht="22.5" customHeight="1">
      <c r="A1257" s="44" t="s">
        <v>23414</v>
      </c>
      <c r="B1257" s="14">
        <v>8806182587504</v>
      </c>
      <c r="C1257" s="50" t="s">
        <v>23415</v>
      </c>
      <c r="D1257" s="46" t="s">
        <v>23416</v>
      </c>
      <c r="E1257" s="16">
        <v>12000</v>
      </c>
      <c r="F1257" s="15">
        <v>0.54</v>
      </c>
      <c r="G1257" s="47">
        <v>12</v>
      </c>
      <c r="H1257" s="55">
        <f>Таблица648[[#This Row],[Коэфициент стоимости]]*Таблица648[[#This Row],[Розничная цена KRW]]</f>
        <v>6480</v>
      </c>
      <c r="I1257" s="17" t="str">
        <f>IF($H$1="","Введите курс",Таблица648[[#This Row],[Оптовая цена KRW за 1шт]]/$H$1)</f>
        <v>Введите курс</v>
      </c>
      <c r="J1257" s="48"/>
      <c r="K1257" s="18">
        <f>Таблица648[[#This Row],[Заказ коробок ]]*Таблица648[[#This Row],[Кол-во шт в коробке]]</f>
        <v>0</v>
      </c>
      <c r="L1257" s="54">
        <f>Таблица648[[#This Row],[Общее кол-во шт]]*Таблица648[[#This Row],[Оптовая цена KRW за 1шт]]</f>
        <v>0</v>
      </c>
      <c r="M1257" s="19" t="str">
        <f>IFERROR(Таблица648[[#This Row],[Общее кол-во шт]]*Таблица648[[#This Row],[Оптовая цена USD за 1шт]],"")</f>
        <v/>
      </c>
      <c r="N1257" s="49"/>
    </row>
    <row r="1258" spans="1:14" ht="22.5" customHeight="1">
      <c r="A1258" s="44" t="s">
        <v>23417</v>
      </c>
      <c r="B1258" s="14">
        <v>8806182587511</v>
      </c>
      <c r="C1258" s="50" t="s">
        <v>23418</v>
      </c>
      <c r="D1258" s="46" t="s">
        <v>17837</v>
      </c>
      <c r="E1258" s="16">
        <v>8500</v>
      </c>
      <c r="F1258" s="15">
        <v>0.54</v>
      </c>
      <c r="G1258" s="47">
        <v>12</v>
      </c>
      <c r="H1258" s="55">
        <f>Таблица648[[#This Row],[Коэфициент стоимости]]*Таблица648[[#This Row],[Розничная цена KRW]]</f>
        <v>4590</v>
      </c>
      <c r="I1258" s="17" t="str">
        <f>IF($H$1="","Введите курс",Таблица648[[#This Row],[Оптовая цена KRW за 1шт]]/$H$1)</f>
        <v>Введите курс</v>
      </c>
      <c r="J1258" s="48"/>
      <c r="K1258" s="18">
        <f>Таблица648[[#This Row],[Заказ коробок ]]*Таблица648[[#This Row],[Кол-во шт в коробке]]</f>
        <v>0</v>
      </c>
      <c r="L1258" s="54">
        <f>Таблица648[[#This Row],[Общее кол-во шт]]*Таблица648[[#This Row],[Оптовая цена KRW за 1шт]]</f>
        <v>0</v>
      </c>
      <c r="M1258" s="19" t="str">
        <f>IFERROR(Таблица648[[#This Row],[Общее кол-во шт]]*Таблица648[[#This Row],[Оптовая цена USD за 1шт]],"")</f>
        <v/>
      </c>
      <c r="N1258" s="49"/>
    </row>
    <row r="1259" spans="1:14" ht="22.5" customHeight="1">
      <c r="A1259" s="44" t="s">
        <v>23419</v>
      </c>
      <c r="B1259" s="14">
        <v>8806182587528</v>
      </c>
      <c r="C1259" s="50" t="s">
        <v>23420</v>
      </c>
      <c r="D1259" s="46" t="s">
        <v>17837</v>
      </c>
      <c r="E1259" s="16">
        <v>12000</v>
      </c>
      <c r="F1259" s="15">
        <v>0.54</v>
      </c>
      <c r="G1259" s="47">
        <v>9</v>
      </c>
      <c r="H1259" s="55">
        <f>Таблица648[[#This Row],[Коэфициент стоимости]]*Таблица648[[#This Row],[Розничная цена KRW]]</f>
        <v>6480</v>
      </c>
      <c r="I1259" s="17" t="str">
        <f>IF($H$1="","Введите курс",Таблица648[[#This Row],[Оптовая цена KRW за 1шт]]/$H$1)</f>
        <v>Введите курс</v>
      </c>
      <c r="J1259" s="48"/>
      <c r="K1259" s="18">
        <f>Таблица648[[#This Row],[Заказ коробок ]]*Таблица648[[#This Row],[Кол-во шт в коробке]]</f>
        <v>0</v>
      </c>
      <c r="L1259" s="54">
        <f>Таблица648[[#This Row],[Общее кол-во шт]]*Таблица648[[#This Row],[Оптовая цена KRW за 1шт]]</f>
        <v>0</v>
      </c>
      <c r="M1259" s="19" t="str">
        <f>IFERROR(Таблица648[[#This Row],[Общее кол-во шт]]*Таблица648[[#This Row],[Оптовая цена USD за 1шт]],"")</f>
        <v/>
      </c>
      <c r="N1259" s="49"/>
    </row>
    <row r="1260" spans="1:14" ht="22.5" customHeight="1">
      <c r="A1260" s="44" t="s">
        <v>23421</v>
      </c>
      <c r="B1260" s="14">
        <v>8806182587542</v>
      </c>
      <c r="C1260" s="50" t="s">
        <v>17834</v>
      </c>
      <c r="D1260" s="46" t="s">
        <v>17835</v>
      </c>
      <c r="E1260" s="16">
        <v>15000</v>
      </c>
      <c r="F1260" s="15">
        <v>0.54</v>
      </c>
      <c r="G1260" s="47">
        <v>6</v>
      </c>
      <c r="H1260" s="55">
        <f>Таблица648[[#This Row],[Коэфициент стоимости]]*Таблица648[[#This Row],[Розничная цена KRW]]</f>
        <v>8100.0000000000009</v>
      </c>
      <c r="I1260" s="17" t="str">
        <f>IF($H$1="","Введите курс",Таблица648[[#This Row],[Оптовая цена KRW за 1шт]]/$H$1)</f>
        <v>Введите курс</v>
      </c>
      <c r="J1260" s="48"/>
      <c r="K1260" s="18">
        <f>Таблица648[[#This Row],[Заказ коробок ]]*Таблица648[[#This Row],[Кол-во шт в коробке]]</f>
        <v>0</v>
      </c>
      <c r="L1260" s="54">
        <f>Таблица648[[#This Row],[Общее кол-во шт]]*Таблица648[[#This Row],[Оптовая цена KRW за 1шт]]</f>
        <v>0</v>
      </c>
      <c r="M1260" s="19" t="str">
        <f>IFERROR(Таблица648[[#This Row],[Общее кол-во шт]]*Таблица648[[#This Row],[Оптовая цена USD за 1шт]],"")</f>
        <v/>
      </c>
      <c r="N1260" s="49"/>
    </row>
    <row r="1261" spans="1:14" ht="22.5" customHeight="1">
      <c r="A1261" s="44" t="s">
        <v>23422</v>
      </c>
      <c r="B1261" s="14">
        <v>8806182587559</v>
      </c>
      <c r="C1261" s="50" t="s">
        <v>17836</v>
      </c>
      <c r="D1261" s="46" t="s">
        <v>17837</v>
      </c>
      <c r="E1261" s="16">
        <v>8500</v>
      </c>
      <c r="F1261" s="15">
        <v>0.54</v>
      </c>
      <c r="G1261" s="47">
        <v>12</v>
      </c>
      <c r="H1261" s="55">
        <f>Таблица648[[#This Row],[Коэфициент стоимости]]*Таблица648[[#This Row],[Розничная цена KRW]]</f>
        <v>4590</v>
      </c>
      <c r="I1261" s="17" t="str">
        <f>IF($H$1="","Введите курс",Таблица648[[#This Row],[Оптовая цена KRW за 1шт]]/$H$1)</f>
        <v>Введите курс</v>
      </c>
      <c r="J1261" s="48"/>
      <c r="K1261" s="18">
        <f>Таблица648[[#This Row],[Заказ коробок ]]*Таблица648[[#This Row],[Кол-во шт в коробке]]</f>
        <v>0</v>
      </c>
      <c r="L1261" s="54">
        <f>Таблица648[[#This Row],[Общее кол-во шт]]*Таблица648[[#This Row],[Оптовая цена KRW за 1шт]]</f>
        <v>0</v>
      </c>
      <c r="M1261" s="19" t="str">
        <f>IFERROR(Таблица648[[#This Row],[Общее кол-во шт]]*Таблица648[[#This Row],[Оптовая цена USD за 1шт]],"")</f>
        <v/>
      </c>
      <c r="N1261" s="49"/>
    </row>
    <row r="1262" spans="1:14" ht="22.5" customHeight="1">
      <c r="A1262" s="44" t="s">
        <v>23423</v>
      </c>
      <c r="B1262" s="14">
        <v>8806182587566</v>
      </c>
      <c r="C1262" s="50" t="s">
        <v>23424</v>
      </c>
      <c r="D1262" s="46" t="s">
        <v>23425</v>
      </c>
      <c r="E1262" s="16">
        <v>8500</v>
      </c>
      <c r="F1262" s="15">
        <v>0.54</v>
      </c>
      <c r="G1262" s="47">
        <v>12</v>
      </c>
      <c r="H1262" s="55">
        <f>Таблица648[[#This Row],[Коэфициент стоимости]]*Таблица648[[#This Row],[Розничная цена KRW]]</f>
        <v>4590</v>
      </c>
      <c r="I1262" s="17" t="str">
        <f>IF($H$1="","Введите курс",Таблица648[[#This Row],[Оптовая цена KRW за 1шт]]/$H$1)</f>
        <v>Введите курс</v>
      </c>
      <c r="J1262" s="48"/>
      <c r="K1262" s="18">
        <f>Таблица648[[#This Row],[Заказ коробок ]]*Таблица648[[#This Row],[Кол-во шт в коробке]]</f>
        <v>0</v>
      </c>
      <c r="L1262" s="54">
        <f>Таблица648[[#This Row],[Общее кол-во шт]]*Таблица648[[#This Row],[Оптовая цена KRW за 1шт]]</f>
        <v>0</v>
      </c>
      <c r="M1262" s="19" t="str">
        <f>IFERROR(Таблица648[[#This Row],[Общее кол-во шт]]*Таблица648[[#This Row],[Оптовая цена USD за 1шт]],"")</f>
        <v/>
      </c>
      <c r="N1262" s="49"/>
    </row>
    <row r="1263" spans="1:14" ht="22.5" customHeight="1">
      <c r="A1263" s="44" t="s">
        <v>23426</v>
      </c>
      <c r="B1263" s="14">
        <v>8806182587832</v>
      </c>
      <c r="C1263" s="50" t="s">
        <v>23427</v>
      </c>
      <c r="D1263" s="46" t="s">
        <v>23428</v>
      </c>
      <c r="E1263" s="16">
        <v>8500</v>
      </c>
      <c r="F1263" s="15">
        <v>0.54</v>
      </c>
      <c r="G1263" s="47">
        <v>12</v>
      </c>
      <c r="H1263" s="55">
        <f>Таблица648[[#This Row],[Коэфициент стоимости]]*Таблица648[[#This Row],[Розничная цена KRW]]</f>
        <v>4590</v>
      </c>
      <c r="I1263" s="17" t="str">
        <f>IF($H$1="","Введите курс",Таблица648[[#This Row],[Оптовая цена KRW за 1шт]]/$H$1)</f>
        <v>Введите курс</v>
      </c>
      <c r="J1263" s="48"/>
      <c r="K1263" s="18">
        <f>Таблица648[[#This Row],[Заказ коробок ]]*Таблица648[[#This Row],[Кол-во шт в коробке]]</f>
        <v>0</v>
      </c>
      <c r="L1263" s="54">
        <f>Таблица648[[#This Row],[Общее кол-во шт]]*Таблица648[[#This Row],[Оптовая цена KRW за 1шт]]</f>
        <v>0</v>
      </c>
      <c r="M1263" s="19" t="str">
        <f>IFERROR(Таблица648[[#This Row],[Общее кол-во шт]]*Таблица648[[#This Row],[Оптовая цена USD за 1шт]],"")</f>
        <v/>
      </c>
      <c r="N1263" s="49"/>
    </row>
    <row r="1264" spans="1:14" ht="22.5" customHeight="1">
      <c r="A1264" s="44" t="s">
        <v>23429</v>
      </c>
      <c r="B1264" s="14">
        <v>8806182587849</v>
      </c>
      <c r="C1264" s="50" t="s">
        <v>23430</v>
      </c>
      <c r="D1264" s="46" t="s">
        <v>23428</v>
      </c>
      <c r="E1264" s="16">
        <v>12000</v>
      </c>
      <c r="F1264" s="15">
        <v>0.54</v>
      </c>
      <c r="G1264" s="47">
        <v>9</v>
      </c>
      <c r="H1264" s="55">
        <f>Таблица648[[#This Row],[Коэфициент стоимости]]*Таблица648[[#This Row],[Розничная цена KRW]]</f>
        <v>6480</v>
      </c>
      <c r="I1264" s="17" t="str">
        <f>IF($H$1="","Введите курс",Таблица648[[#This Row],[Оптовая цена KRW за 1шт]]/$H$1)</f>
        <v>Введите курс</v>
      </c>
      <c r="J1264" s="48"/>
      <c r="K1264" s="18">
        <f>Таблица648[[#This Row],[Заказ коробок ]]*Таблица648[[#This Row],[Кол-во шт в коробке]]</f>
        <v>0</v>
      </c>
      <c r="L1264" s="54">
        <f>Таблица648[[#This Row],[Общее кол-во шт]]*Таблица648[[#This Row],[Оптовая цена KRW за 1шт]]</f>
        <v>0</v>
      </c>
      <c r="M1264" s="19" t="str">
        <f>IFERROR(Таблица648[[#This Row],[Общее кол-во шт]]*Таблица648[[#This Row],[Оптовая цена USD за 1шт]],"")</f>
        <v/>
      </c>
      <c r="N1264" s="49"/>
    </row>
    <row r="1265" spans="1:14" ht="22.5" customHeight="1">
      <c r="A1265" s="44" t="s">
        <v>23431</v>
      </c>
      <c r="B1265" s="14">
        <v>8806182587856</v>
      </c>
      <c r="C1265" s="50" t="s">
        <v>17838</v>
      </c>
      <c r="D1265" s="46" t="s">
        <v>17839</v>
      </c>
      <c r="E1265" s="16">
        <v>9500</v>
      </c>
      <c r="F1265" s="15">
        <v>0.54</v>
      </c>
      <c r="G1265" s="47">
        <v>12</v>
      </c>
      <c r="H1265" s="55">
        <f>Таблица648[[#This Row],[Коэфициент стоимости]]*Таблица648[[#This Row],[Розничная цена KRW]]</f>
        <v>5130</v>
      </c>
      <c r="I1265" s="17" t="str">
        <f>IF($H$1="","Введите курс",Таблица648[[#This Row],[Оптовая цена KRW за 1шт]]/$H$1)</f>
        <v>Введите курс</v>
      </c>
      <c r="J1265" s="48"/>
      <c r="K1265" s="18">
        <f>Таблица648[[#This Row],[Заказ коробок ]]*Таблица648[[#This Row],[Кол-во шт в коробке]]</f>
        <v>0</v>
      </c>
      <c r="L1265" s="54">
        <f>Таблица648[[#This Row],[Общее кол-во шт]]*Таблица648[[#This Row],[Оптовая цена KRW за 1шт]]</f>
        <v>0</v>
      </c>
      <c r="M1265" s="19" t="str">
        <f>IFERROR(Таблица648[[#This Row],[Общее кол-во шт]]*Таблица648[[#This Row],[Оптовая цена USD за 1шт]],"")</f>
        <v/>
      </c>
      <c r="N1265" s="49"/>
    </row>
    <row r="1266" spans="1:14" ht="22.5" customHeight="1">
      <c r="A1266" s="44" t="s">
        <v>23432</v>
      </c>
      <c r="B1266" s="14">
        <v>8806182588136</v>
      </c>
      <c r="C1266" s="50" t="s">
        <v>23433</v>
      </c>
      <c r="D1266" s="46" t="s">
        <v>23434</v>
      </c>
      <c r="E1266" s="16">
        <v>5500</v>
      </c>
      <c r="F1266" s="15">
        <v>0.54</v>
      </c>
      <c r="G1266" s="47">
        <v>8</v>
      </c>
      <c r="H1266" s="55">
        <f>Таблица648[[#This Row],[Коэфициент стоимости]]*Таблица648[[#This Row],[Розничная цена KRW]]</f>
        <v>2970</v>
      </c>
      <c r="I1266" s="17" t="str">
        <f>IF($H$1="","Введите курс",Таблица648[[#This Row],[Оптовая цена KRW за 1шт]]/$H$1)</f>
        <v>Введите курс</v>
      </c>
      <c r="J1266" s="48"/>
      <c r="K1266" s="18">
        <f>Таблица648[[#This Row],[Заказ коробок ]]*Таблица648[[#This Row],[Кол-во шт в коробке]]</f>
        <v>0</v>
      </c>
      <c r="L1266" s="54">
        <f>Таблица648[[#This Row],[Общее кол-во шт]]*Таблица648[[#This Row],[Оптовая цена KRW за 1шт]]</f>
        <v>0</v>
      </c>
      <c r="M1266" s="19" t="str">
        <f>IFERROR(Таблица648[[#This Row],[Общее кол-во шт]]*Таблица648[[#This Row],[Оптовая цена USD за 1шт]],"")</f>
        <v/>
      </c>
      <c r="N1266" s="49"/>
    </row>
    <row r="1267" spans="1:14" ht="22.5" customHeight="1">
      <c r="A1267" s="44" t="s">
        <v>23435</v>
      </c>
      <c r="B1267" s="14">
        <v>8806182588143</v>
      </c>
      <c r="C1267" s="50" t="s">
        <v>23436</v>
      </c>
      <c r="D1267" s="46" t="s">
        <v>17841</v>
      </c>
      <c r="E1267" s="16">
        <v>5500</v>
      </c>
      <c r="F1267" s="15">
        <v>0.54</v>
      </c>
      <c r="G1267" s="47">
        <v>8</v>
      </c>
      <c r="H1267" s="55">
        <f>Таблица648[[#This Row],[Коэфициент стоимости]]*Таблица648[[#This Row],[Розничная цена KRW]]</f>
        <v>2970</v>
      </c>
      <c r="I1267" s="17" t="str">
        <f>IF($H$1="","Введите курс",Таблица648[[#This Row],[Оптовая цена KRW за 1шт]]/$H$1)</f>
        <v>Введите курс</v>
      </c>
      <c r="J1267" s="48"/>
      <c r="K1267" s="18">
        <f>Таблица648[[#This Row],[Заказ коробок ]]*Таблица648[[#This Row],[Кол-во шт в коробке]]</f>
        <v>0</v>
      </c>
      <c r="L1267" s="54">
        <f>Таблица648[[#This Row],[Общее кол-во шт]]*Таблица648[[#This Row],[Оптовая цена KRW за 1шт]]</f>
        <v>0</v>
      </c>
      <c r="M1267" s="19" t="str">
        <f>IFERROR(Таблица648[[#This Row],[Общее кол-во шт]]*Таблица648[[#This Row],[Оптовая цена USD за 1шт]],"")</f>
        <v/>
      </c>
      <c r="N1267" s="49"/>
    </row>
    <row r="1268" spans="1:14" ht="22.5" customHeight="1">
      <c r="A1268" s="44" t="s">
        <v>23437</v>
      </c>
      <c r="B1268" s="14">
        <v>8806182588150</v>
      </c>
      <c r="C1268" s="50" t="s">
        <v>23438</v>
      </c>
      <c r="D1268" s="46" t="s">
        <v>17843</v>
      </c>
      <c r="E1268" s="16">
        <v>5500</v>
      </c>
      <c r="F1268" s="15">
        <v>0.54</v>
      </c>
      <c r="G1268" s="47">
        <v>8</v>
      </c>
      <c r="H1268" s="55">
        <f>Таблица648[[#This Row],[Коэфициент стоимости]]*Таблица648[[#This Row],[Розничная цена KRW]]</f>
        <v>2970</v>
      </c>
      <c r="I1268" s="17" t="str">
        <f>IF($H$1="","Введите курс",Таблица648[[#This Row],[Оптовая цена KRW за 1шт]]/$H$1)</f>
        <v>Введите курс</v>
      </c>
      <c r="J1268" s="48"/>
      <c r="K1268" s="18">
        <f>Таблица648[[#This Row],[Заказ коробок ]]*Таблица648[[#This Row],[Кол-во шт в коробке]]</f>
        <v>0</v>
      </c>
      <c r="L1268" s="54">
        <f>Таблица648[[#This Row],[Общее кол-во шт]]*Таблица648[[#This Row],[Оптовая цена KRW за 1шт]]</f>
        <v>0</v>
      </c>
      <c r="M1268" s="19" t="str">
        <f>IFERROR(Таблица648[[#This Row],[Общее кол-во шт]]*Таблица648[[#This Row],[Оптовая цена USD за 1шт]],"")</f>
        <v/>
      </c>
      <c r="N1268" s="49"/>
    </row>
    <row r="1269" spans="1:14" ht="22.5" customHeight="1">
      <c r="A1269" s="44" t="s">
        <v>23439</v>
      </c>
      <c r="B1269" s="14">
        <v>8806182588167</v>
      </c>
      <c r="C1269" s="50" t="s">
        <v>23440</v>
      </c>
      <c r="D1269" s="46" t="s">
        <v>17845</v>
      </c>
      <c r="E1269" s="16">
        <v>5500</v>
      </c>
      <c r="F1269" s="15">
        <v>0.54</v>
      </c>
      <c r="G1269" s="47">
        <v>8</v>
      </c>
      <c r="H1269" s="55">
        <f>Таблица648[[#This Row],[Коэфициент стоимости]]*Таблица648[[#This Row],[Розничная цена KRW]]</f>
        <v>2970</v>
      </c>
      <c r="I1269" s="17" t="str">
        <f>IF($H$1="","Введите курс",Таблица648[[#This Row],[Оптовая цена KRW за 1шт]]/$H$1)</f>
        <v>Введите курс</v>
      </c>
      <c r="J1269" s="48"/>
      <c r="K1269" s="18">
        <f>Таблица648[[#This Row],[Заказ коробок ]]*Таблица648[[#This Row],[Кол-во шт в коробке]]</f>
        <v>0</v>
      </c>
      <c r="L1269" s="54">
        <f>Таблица648[[#This Row],[Общее кол-во шт]]*Таблица648[[#This Row],[Оптовая цена KRW за 1шт]]</f>
        <v>0</v>
      </c>
      <c r="M1269" s="19" t="str">
        <f>IFERROR(Таблица648[[#This Row],[Общее кол-во шт]]*Таблица648[[#This Row],[Оптовая цена USD за 1шт]],"")</f>
        <v/>
      </c>
      <c r="N1269" s="49"/>
    </row>
    <row r="1270" spans="1:14" ht="22.5" customHeight="1">
      <c r="A1270" s="44" t="s">
        <v>23441</v>
      </c>
      <c r="B1270" s="14">
        <v>8806182588174</v>
      </c>
      <c r="C1270" s="50" t="s">
        <v>23442</v>
      </c>
      <c r="D1270" s="46" t="s">
        <v>23443</v>
      </c>
      <c r="E1270" s="16">
        <v>5500</v>
      </c>
      <c r="F1270" s="15">
        <v>0.54</v>
      </c>
      <c r="G1270" s="47">
        <v>8</v>
      </c>
      <c r="H1270" s="55">
        <f>Таблица648[[#This Row],[Коэфициент стоимости]]*Таблица648[[#This Row],[Розничная цена KRW]]</f>
        <v>2970</v>
      </c>
      <c r="I1270" s="17" t="str">
        <f>IF($H$1="","Введите курс",Таблица648[[#This Row],[Оптовая цена KRW за 1шт]]/$H$1)</f>
        <v>Введите курс</v>
      </c>
      <c r="J1270" s="48"/>
      <c r="K1270" s="18">
        <f>Таблица648[[#This Row],[Заказ коробок ]]*Таблица648[[#This Row],[Кол-во шт в коробке]]</f>
        <v>0</v>
      </c>
      <c r="L1270" s="54">
        <f>Таблица648[[#This Row],[Общее кол-во шт]]*Таблица648[[#This Row],[Оптовая цена KRW за 1шт]]</f>
        <v>0</v>
      </c>
      <c r="M1270" s="19" t="str">
        <f>IFERROR(Таблица648[[#This Row],[Общее кол-во шт]]*Таблица648[[#This Row],[Оптовая цена USD за 1шт]],"")</f>
        <v/>
      </c>
      <c r="N1270" s="49"/>
    </row>
    <row r="1271" spans="1:14" ht="22.5" customHeight="1">
      <c r="A1271" s="44" t="s">
        <v>23444</v>
      </c>
      <c r="B1271" s="14">
        <v>8806182588181</v>
      </c>
      <c r="C1271" s="50" t="s">
        <v>17840</v>
      </c>
      <c r="D1271" s="46" t="s">
        <v>17841</v>
      </c>
      <c r="E1271" s="16">
        <v>5500</v>
      </c>
      <c r="F1271" s="15">
        <v>0.54</v>
      </c>
      <c r="G1271" s="47">
        <v>8</v>
      </c>
      <c r="H1271" s="55">
        <f>Таблица648[[#This Row],[Коэфициент стоимости]]*Таблица648[[#This Row],[Розничная цена KRW]]</f>
        <v>2970</v>
      </c>
      <c r="I1271" s="17" t="str">
        <f>IF($H$1="","Введите курс",Таблица648[[#This Row],[Оптовая цена KRW за 1шт]]/$H$1)</f>
        <v>Введите курс</v>
      </c>
      <c r="J1271" s="48"/>
      <c r="K1271" s="18">
        <f>Таблица648[[#This Row],[Заказ коробок ]]*Таблица648[[#This Row],[Кол-во шт в коробке]]</f>
        <v>0</v>
      </c>
      <c r="L1271" s="54">
        <f>Таблица648[[#This Row],[Общее кол-во шт]]*Таблица648[[#This Row],[Оптовая цена KRW за 1шт]]</f>
        <v>0</v>
      </c>
      <c r="M1271" s="19" t="str">
        <f>IFERROR(Таблица648[[#This Row],[Общее кол-во шт]]*Таблица648[[#This Row],[Оптовая цена USD за 1шт]],"")</f>
        <v/>
      </c>
      <c r="N1271" s="49"/>
    </row>
    <row r="1272" spans="1:14" ht="22.5" customHeight="1">
      <c r="A1272" s="44" t="s">
        <v>23445</v>
      </c>
      <c r="B1272" s="14">
        <v>8806182588198</v>
      </c>
      <c r="C1272" s="50" t="s">
        <v>17842</v>
      </c>
      <c r="D1272" s="46" t="s">
        <v>17843</v>
      </c>
      <c r="E1272" s="16">
        <v>5500</v>
      </c>
      <c r="F1272" s="15">
        <v>0.54</v>
      </c>
      <c r="G1272" s="47">
        <v>8</v>
      </c>
      <c r="H1272" s="55">
        <f>Таблица648[[#This Row],[Коэфициент стоимости]]*Таблица648[[#This Row],[Розничная цена KRW]]</f>
        <v>2970</v>
      </c>
      <c r="I1272" s="17" t="str">
        <f>IF($H$1="","Введите курс",Таблица648[[#This Row],[Оптовая цена KRW за 1шт]]/$H$1)</f>
        <v>Введите курс</v>
      </c>
      <c r="J1272" s="48"/>
      <c r="K1272" s="18">
        <f>Таблица648[[#This Row],[Заказ коробок ]]*Таблица648[[#This Row],[Кол-во шт в коробке]]</f>
        <v>0</v>
      </c>
      <c r="L1272" s="54">
        <f>Таблица648[[#This Row],[Общее кол-во шт]]*Таблица648[[#This Row],[Оптовая цена KRW за 1шт]]</f>
        <v>0</v>
      </c>
      <c r="M1272" s="19" t="str">
        <f>IFERROR(Таблица648[[#This Row],[Общее кол-во шт]]*Таблица648[[#This Row],[Оптовая цена USD за 1шт]],"")</f>
        <v/>
      </c>
      <c r="N1272" s="49"/>
    </row>
    <row r="1273" spans="1:14" ht="22.5" customHeight="1">
      <c r="A1273" s="44" t="s">
        <v>23446</v>
      </c>
      <c r="B1273" s="14">
        <v>8806182588204</v>
      </c>
      <c r="C1273" s="50" t="s">
        <v>17844</v>
      </c>
      <c r="D1273" s="46" t="s">
        <v>17845</v>
      </c>
      <c r="E1273" s="16">
        <v>5500</v>
      </c>
      <c r="F1273" s="15">
        <v>0.54</v>
      </c>
      <c r="G1273" s="47">
        <v>8</v>
      </c>
      <c r="H1273" s="55">
        <f>Таблица648[[#This Row],[Коэфициент стоимости]]*Таблица648[[#This Row],[Розничная цена KRW]]</f>
        <v>2970</v>
      </c>
      <c r="I1273" s="17" t="str">
        <f>IF($H$1="","Введите курс",Таблица648[[#This Row],[Оптовая цена KRW за 1шт]]/$H$1)</f>
        <v>Введите курс</v>
      </c>
      <c r="J1273" s="48"/>
      <c r="K1273" s="18">
        <f>Таблица648[[#This Row],[Заказ коробок ]]*Таблица648[[#This Row],[Кол-во шт в коробке]]</f>
        <v>0</v>
      </c>
      <c r="L1273" s="54">
        <f>Таблица648[[#This Row],[Общее кол-во шт]]*Таблица648[[#This Row],[Оптовая цена KRW за 1шт]]</f>
        <v>0</v>
      </c>
      <c r="M1273" s="19" t="str">
        <f>IFERROR(Таблица648[[#This Row],[Общее кол-во шт]]*Таблица648[[#This Row],[Оптовая цена USD за 1шт]],"")</f>
        <v/>
      </c>
      <c r="N1273" s="49"/>
    </row>
    <row r="1274" spans="1:14" ht="22.5" customHeight="1">
      <c r="A1274" s="44" t="s">
        <v>23447</v>
      </c>
      <c r="B1274" s="14">
        <v>8806182588556</v>
      </c>
      <c r="C1274" s="50" t="s">
        <v>17846</v>
      </c>
      <c r="D1274" s="46" t="s">
        <v>17847</v>
      </c>
      <c r="E1274" s="16">
        <v>16500</v>
      </c>
      <c r="F1274" s="15">
        <v>0.54</v>
      </c>
      <c r="G1274" s="47">
        <v>10</v>
      </c>
      <c r="H1274" s="55">
        <f>Таблица648[[#This Row],[Коэфициент стоимости]]*Таблица648[[#This Row],[Розничная цена KRW]]</f>
        <v>8910</v>
      </c>
      <c r="I1274" s="17" t="str">
        <f>IF($H$1="","Введите курс",Таблица648[[#This Row],[Оптовая цена KRW за 1шт]]/$H$1)</f>
        <v>Введите курс</v>
      </c>
      <c r="J1274" s="48"/>
      <c r="K1274" s="18">
        <f>Таблица648[[#This Row],[Заказ коробок ]]*Таблица648[[#This Row],[Кол-во шт в коробке]]</f>
        <v>0</v>
      </c>
      <c r="L1274" s="54">
        <f>Таблица648[[#This Row],[Общее кол-во шт]]*Таблица648[[#This Row],[Оптовая цена KRW за 1шт]]</f>
        <v>0</v>
      </c>
      <c r="M1274" s="19" t="str">
        <f>IFERROR(Таблица648[[#This Row],[Общее кол-во шт]]*Таблица648[[#This Row],[Оптовая цена USD за 1шт]],"")</f>
        <v/>
      </c>
      <c r="N1274" s="49"/>
    </row>
    <row r="1275" spans="1:14" ht="22.5" customHeight="1">
      <c r="A1275" s="44" t="s">
        <v>23448</v>
      </c>
      <c r="B1275" s="14">
        <v>8806182588563</v>
      </c>
      <c r="C1275" s="50" t="s">
        <v>17848</v>
      </c>
      <c r="D1275" s="46" t="s">
        <v>17849</v>
      </c>
      <c r="E1275" s="16">
        <v>7000</v>
      </c>
      <c r="F1275" s="15">
        <v>0.54</v>
      </c>
      <c r="G1275" s="47">
        <v>15</v>
      </c>
      <c r="H1275" s="55">
        <f>Таблица648[[#This Row],[Коэфициент стоимости]]*Таблица648[[#This Row],[Розничная цена KRW]]</f>
        <v>3780.0000000000005</v>
      </c>
      <c r="I1275" s="17" t="str">
        <f>IF($H$1="","Введите курс",Таблица648[[#This Row],[Оптовая цена KRW за 1шт]]/$H$1)</f>
        <v>Введите курс</v>
      </c>
      <c r="J1275" s="48"/>
      <c r="K1275" s="18">
        <f>Таблица648[[#This Row],[Заказ коробок ]]*Таблица648[[#This Row],[Кол-во шт в коробке]]</f>
        <v>0</v>
      </c>
      <c r="L1275" s="54">
        <f>Таблица648[[#This Row],[Общее кол-во шт]]*Таблица648[[#This Row],[Оптовая цена KRW за 1шт]]</f>
        <v>0</v>
      </c>
      <c r="M1275" s="19" t="str">
        <f>IFERROR(Таблица648[[#This Row],[Общее кол-во шт]]*Таблица648[[#This Row],[Оптовая цена USD за 1шт]],"")</f>
        <v/>
      </c>
      <c r="N1275" s="49"/>
    </row>
    <row r="1276" spans="1:14" ht="22.5" customHeight="1">
      <c r="A1276" s="44" t="s">
        <v>23449</v>
      </c>
      <c r="B1276" s="14">
        <v>8806182592102</v>
      </c>
      <c r="C1276" s="50" t="s">
        <v>17850</v>
      </c>
      <c r="D1276" s="46" t="s">
        <v>17851</v>
      </c>
      <c r="E1276" s="16">
        <v>26000</v>
      </c>
      <c r="F1276" s="15">
        <v>0.54</v>
      </c>
      <c r="G1276" s="47">
        <v>12</v>
      </c>
      <c r="H1276" s="55">
        <f>Таблица648[[#This Row],[Коэфициент стоимости]]*Таблица648[[#This Row],[Розничная цена KRW]]</f>
        <v>14040.000000000002</v>
      </c>
      <c r="I1276" s="17" t="str">
        <f>IF($H$1="","Введите курс",Таблица648[[#This Row],[Оптовая цена KRW за 1шт]]/$H$1)</f>
        <v>Введите курс</v>
      </c>
      <c r="J1276" s="48"/>
      <c r="K1276" s="18">
        <f>Таблица648[[#This Row],[Заказ коробок ]]*Таблица648[[#This Row],[Кол-во шт в коробке]]</f>
        <v>0</v>
      </c>
      <c r="L1276" s="54">
        <f>Таблица648[[#This Row],[Общее кол-во шт]]*Таблица648[[#This Row],[Оптовая цена KRW за 1шт]]</f>
        <v>0</v>
      </c>
      <c r="M1276" s="19" t="str">
        <f>IFERROR(Таблица648[[#This Row],[Общее кол-во шт]]*Таблица648[[#This Row],[Оптовая цена USD за 1шт]],"")</f>
        <v/>
      </c>
      <c r="N1276" s="49"/>
    </row>
    <row r="1277" spans="1:14" ht="22.5" customHeight="1">
      <c r="A1277" s="44" t="s">
        <v>23450</v>
      </c>
      <c r="B1277" s="14">
        <v>8806182592119</v>
      </c>
      <c r="C1277" s="50" t="s">
        <v>17852</v>
      </c>
      <c r="D1277" s="46" t="s">
        <v>17853</v>
      </c>
      <c r="E1277" s="16">
        <v>4500</v>
      </c>
      <c r="F1277" s="15">
        <v>0.54</v>
      </c>
      <c r="G1277" s="47">
        <v>12</v>
      </c>
      <c r="H1277" s="55">
        <f>Таблица648[[#This Row],[Коэфициент стоимости]]*Таблица648[[#This Row],[Розничная цена KRW]]</f>
        <v>2430</v>
      </c>
      <c r="I1277" s="17" t="str">
        <f>IF($H$1="","Введите курс",Таблица648[[#This Row],[Оптовая цена KRW за 1шт]]/$H$1)</f>
        <v>Введите курс</v>
      </c>
      <c r="J1277" s="48"/>
      <c r="K1277" s="18">
        <f>Таблица648[[#This Row],[Заказ коробок ]]*Таблица648[[#This Row],[Кол-во шт в коробке]]</f>
        <v>0</v>
      </c>
      <c r="L1277" s="54">
        <f>Таблица648[[#This Row],[Общее кол-во шт]]*Таблица648[[#This Row],[Оптовая цена KRW за 1шт]]</f>
        <v>0</v>
      </c>
      <c r="M1277" s="19" t="str">
        <f>IFERROR(Таблица648[[#This Row],[Общее кол-во шт]]*Таблица648[[#This Row],[Оптовая цена USD за 1шт]],"")</f>
        <v/>
      </c>
      <c r="N1277" s="49"/>
    </row>
    <row r="1278" spans="1:14" ht="22.5" customHeight="1">
      <c r="A1278" s="44" t="s">
        <v>23451</v>
      </c>
      <c r="B1278" s="14">
        <v>8806182592218</v>
      </c>
      <c r="C1278" s="50" t="s">
        <v>17854</v>
      </c>
      <c r="D1278" s="46" t="s">
        <v>17855</v>
      </c>
      <c r="E1278" s="16">
        <v>11000</v>
      </c>
      <c r="F1278" s="15">
        <v>0.54</v>
      </c>
      <c r="G1278" s="47">
        <v>12</v>
      </c>
      <c r="H1278" s="55">
        <f>Таблица648[[#This Row],[Коэфициент стоимости]]*Таблица648[[#This Row],[Розничная цена KRW]]</f>
        <v>5940</v>
      </c>
      <c r="I1278" s="17" t="str">
        <f>IF($H$1="","Введите курс",Таблица648[[#This Row],[Оптовая цена KRW за 1шт]]/$H$1)</f>
        <v>Введите курс</v>
      </c>
      <c r="J1278" s="48"/>
      <c r="K1278" s="18">
        <f>Таблица648[[#This Row],[Заказ коробок ]]*Таблица648[[#This Row],[Кол-во шт в коробке]]</f>
        <v>0</v>
      </c>
      <c r="L1278" s="54">
        <f>Таблица648[[#This Row],[Общее кол-во шт]]*Таблица648[[#This Row],[Оптовая цена KRW за 1шт]]</f>
        <v>0</v>
      </c>
      <c r="M1278" s="19" t="str">
        <f>IFERROR(Таблица648[[#This Row],[Общее кол-во шт]]*Таблица648[[#This Row],[Оптовая цена USD за 1шт]],"")</f>
        <v/>
      </c>
      <c r="N1278" s="49"/>
    </row>
    <row r="1279" spans="1:14" ht="22.5" customHeight="1">
      <c r="A1279" s="44" t="s">
        <v>23452</v>
      </c>
      <c r="B1279" s="14">
        <v>8806182592225</v>
      </c>
      <c r="C1279" s="50" t="s">
        <v>17856</v>
      </c>
      <c r="D1279" s="46" t="s">
        <v>17857</v>
      </c>
      <c r="E1279" s="16">
        <v>11000</v>
      </c>
      <c r="F1279" s="15">
        <v>0.54</v>
      </c>
      <c r="G1279" s="47">
        <v>12</v>
      </c>
      <c r="H1279" s="55">
        <f>Таблица648[[#This Row],[Коэфициент стоимости]]*Таблица648[[#This Row],[Розничная цена KRW]]</f>
        <v>5940</v>
      </c>
      <c r="I1279" s="17" t="str">
        <f>IF($H$1="","Введите курс",Таблица648[[#This Row],[Оптовая цена KRW за 1шт]]/$H$1)</f>
        <v>Введите курс</v>
      </c>
      <c r="J1279" s="48"/>
      <c r="K1279" s="18">
        <f>Таблица648[[#This Row],[Заказ коробок ]]*Таблица648[[#This Row],[Кол-во шт в коробке]]</f>
        <v>0</v>
      </c>
      <c r="L1279" s="54">
        <f>Таблица648[[#This Row],[Общее кол-во шт]]*Таблица648[[#This Row],[Оптовая цена KRW за 1шт]]</f>
        <v>0</v>
      </c>
      <c r="M1279" s="19" t="str">
        <f>IFERROR(Таблица648[[#This Row],[Общее кол-во шт]]*Таблица648[[#This Row],[Оптовая цена USD за 1шт]],"")</f>
        <v/>
      </c>
      <c r="N1279" s="49"/>
    </row>
    <row r="1280" spans="1:14" ht="22.5" customHeight="1">
      <c r="A1280" s="44" t="s">
        <v>23453</v>
      </c>
      <c r="B1280" s="14">
        <v>8806182592232</v>
      </c>
      <c r="C1280" s="50" t="s">
        <v>23454</v>
      </c>
      <c r="D1280" s="46" t="s">
        <v>23455</v>
      </c>
      <c r="E1280" s="16">
        <v>8000</v>
      </c>
      <c r="F1280" s="15">
        <v>0.54</v>
      </c>
      <c r="G1280" s="47">
        <v>12</v>
      </c>
      <c r="H1280" s="55">
        <f>Таблица648[[#This Row],[Коэфициент стоимости]]*Таблица648[[#This Row],[Розничная цена KRW]]</f>
        <v>4320</v>
      </c>
      <c r="I1280" s="17" t="str">
        <f>IF($H$1="","Введите курс",Таблица648[[#This Row],[Оптовая цена KRW за 1шт]]/$H$1)</f>
        <v>Введите курс</v>
      </c>
      <c r="J1280" s="48"/>
      <c r="K1280" s="18">
        <f>Таблица648[[#This Row],[Заказ коробок ]]*Таблица648[[#This Row],[Кол-во шт в коробке]]</f>
        <v>0</v>
      </c>
      <c r="L1280" s="54">
        <f>Таблица648[[#This Row],[Общее кол-во шт]]*Таблица648[[#This Row],[Оптовая цена KRW за 1шт]]</f>
        <v>0</v>
      </c>
      <c r="M1280" s="19" t="str">
        <f>IFERROR(Таблица648[[#This Row],[Общее кол-во шт]]*Таблица648[[#This Row],[Оптовая цена USD за 1шт]],"")</f>
        <v/>
      </c>
      <c r="N1280" s="49"/>
    </row>
    <row r="1281" spans="1:14" ht="22.5" customHeight="1">
      <c r="A1281" s="44" t="s">
        <v>23456</v>
      </c>
      <c r="B1281" s="14">
        <v>8806182592249</v>
      </c>
      <c r="C1281" s="50" t="s">
        <v>17858</v>
      </c>
      <c r="D1281" s="46" t="s">
        <v>17859</v>
      </c>
      <c r="E1281" s="16">
        <v>3800</v>
      </c>
      <c r="F1281" s="15">
        <v>0.54</v>
      </c>
      <c r="G1281" s="47">
        <v>20</v>
      </c>
      <c r="H1281" s="55">
        <f>Таблица648[[#This Row],[Коэфициент стоимости]]*Таблица648[[#This Row],[Розничная цена KRW]]</f>
        <v>2052</v>
      </c>
      <c r="I1281" s="17" t="str">
        <f>IF($H$1="","Введите курс",Таблица648[[#This Row],[Оптовая цена KRW за 1шт]]/$H$1)</f>
        <v>Введите курс</v>
      </c>
      <c r="J1281" s="48"/>
      <c r="K1281" s="18">
        <f>Таблица648[[#This Row],[Заказ коробок ]]*Таблица648[[#This Row],[Кол-во шт в коробке]]</f>
        <v>0</v>
      </c>
      <c r="L1281" s="54">
        <f>Таблица648[[#This Row],[Общее кол-во шт]]*Таблица648[[#This Row],[Оптовая цена KRW за 1шт]]</f>
        <v>0</v>
      </c>
      <c r="M1281" s="19" t="str">
        <f>IFERROR(Таблица648[[#This Row],[Общее кол-во шт]]*Таблица648[[#This Row],[Оптовая цена USD за 1шт]],"")</f>
        <v/>
      </c>
      <c r="N1281" s="49"/>
    </row>
    <row r="1282" spans="1:14" ht="22.5" customHeight="1">
      <c r="A1282" s="44" t="s">
        <v>23457</v>
      </c>
      <c r="B1282" s="14">
        <v>8806182592256</v>
      </c>
      <c r="C1282" s="50" t="s">
        <v>17860</v>
      </c>
      <c r="D1282" s="46" t="s">
        <v>17861</v>
      </c>
      <c r="E1282" s="16">
        <v>3500</v>
      </c>
      <c r="F1282" s="15">
        <v>0.54</v>
      </c>
      <c r="G1282" s="47">
        <v>20</v>
      </c>
      <c r="H1282" s="55">
        <f>Таблица648[[#This Row],[Коэфициент стоимости]]*Таблица648[[#This Row],[Розничная цена KRW]]</f>
        <v>1890.0000000000002</v>
      </c>
      <c r="I1282" s="17" t="str">
        <f>IF($H$1="","Введите курс",Таблица648[[#This Row],[Оптовая цена KRW за 1шт]]/$H$1)</f>
        <v>Введите курс</v>
      </c>
      <c r="J1282" s="48"/>
      <c r="K1282" s="18">
        <f>Таблица648[[#This Row],[Заказ коробок ]]*Таблица648[[#This Row],[Кол-во шт в коробке]]</f>
        <v>0</v>
      </c>
      <c r="L1282" s="54">
        <f>Таблица648[[#This Row],[Общее кол-во шт]]*Таблица648[[#This Row],[Оптовая цена KRW за 1шт]]</f>
        <v>0</v>
      </c>
      <c r="M1282" s="19" t="str">
        <f>IFERROR(Таблица648[[#This Row],[Общее кол-во шт]]*Таблица648[[#This Row],[Оптовая цена USD за 1шт]],"")</f>
        <v/>
      </c>
      <c r="N1282" s="49"/>
    </row>
    <row r="1283" spans="1:14" ht="22.5" customHeight="1">
      <c r="A1283" s="44" t="s">
        <v>23458</v>
      </c>
      <c r="B1283" s="14">
        <v>8806182592263</v>
      </c>
      <c r="C1283" s="50" t="s">
        <v>17862</v>
      </c>
      <c r="D1283" s="46" t="s">
        <v>17863</v>
      </c>
      <c r="E1283" s="16">
        <v>2200</v>
      </c>
      <c r="F1283" s="15">
        <v>0.54</v>
      </c>
      <c r="G1283" s="47">
        <v>20</v>
      </c>
      <c r="H1283" s="55">
        <f>Таблица648[[#This Row],[Коэфициент стоимости]]*Таблица648[[#This Row],[Розничная цена KRW]]</f>
        <v>1188</v>
      </c>
      <c r="I1283" s="17" t="str">
        <f>IF($H$1="","Введите курс",Таблица648[[#This Row],[Оптовая цена KRW за 1шт]]/$H$1)</f>
        <v>Введите курс</v>
      </c>
      <c r="J1283" s="48"/>
      <c r="K1283" s="18">
        <f>Таблица648[[#This Row],[Заказ коробок ]]*Таблица648[[#This Row],[Кол-во шт в коробке]]</f>
        <v>0</v>
      </c>
      <c r="L1283" s="54">
        <f>Таблица648[[#This Row],[Общее кол-во шт]]*Таблица648[[#This Row],[Оптовая цена KRW за 1шт]]</f>
        <v>0</v>
      </c>
      <c r="M1283" s="19" t="str">
        <f>IFERROR(Таблица648[[#This Row],[Общее кол-во шт]]*Таблица648[[#This Row],[Оптовая цена USD за 1шт]],"")</f>
        <v/>
      </c>
      <c r="N1283" s="49"/>
    </row>
    <row r="1284" spans="1:14" ht="22.5" customHeight="1">
      <c r="A1284" s="44" t="s">
        <v>23459</v>
      </c>
      <c r="B1284" s="14">
        <v>8806182592287</v>
      </c>
      <c r="C1284" s="50" t="s">
        <v>23460</v>
      </c>
      <c r="D1284" s="46" t="s">
        <v>23461</v>
      </c>
      <c r="E1284" s="16">
        <v>12000</v>
      </c>
      <c r="F1284" s="15">
        <v>0.54</v>
      </c>
      <c r="G1284" s="47">
        <v>12</v>
      </c>
      <c r="H1284" s="55">
        <f>Таблица648[[#This Row],[Коэфициент стоимости]]*Таблица648[[#This Row],[Розничная цена KRW]]</f>
        <v>6480</v>
      </c>
      <c r="I1284" s="17" t="str">
        <f>IF($H$1="","Введите курс",Таблица648[[#This Row],[Оптовая цена KRW за 1шт]]/$H$1)</f>
        <v>Введите курс</v>
      </c>
      <c r="J1284" s="48"/>
      <c r="K1284" s="18">
        <f>Таблица648[[#This Row],[Заказ коробок ]]*Таблица648[[#This Row],[Кол-во шт в коробке]]</f>
        <v>0</v>
      </c>
      <c r="L1284" s="54">
        <f>Таблица648[[#This Row],[Общее кол-во шт]]*Таблица648[[#This Row],[Оптовая цена KRW за 1шт]]</f>
        <v>0</v>
      </c>
      <c r="M1284" s="19" t="str">
        <f>IFERROR(Таблица648[[#This Row],[Общее кол-во шт]]*Таблица648[[#This Row],[Оптовая цена USD за 1шт]],"")</f>
        <v/>
      </c>
      <c r="N1284" s="49"/>
    </row>
    <row r="1285" spans="1:14" ht="22.5" customHeight="1">
      <c r="A1285" s="44" t="s">
        <v>23462</v>
      </c>
      <c r="B1285" s="14">
        <v>8806182592294</v>
      </c>
      <c r="C1285" s="50" t="s">
        <v>23463</v>
      </c>
      <c r="D1285" s="46" t="s">
        <v>23464</v>
      </c>
      <c r="E1285" s="16">
        <v>12000</v>
      </c>
      <c r="F1285" s="15">
        <v>0.54</v>
      </c>
      <c r="G1285" s="47">
        <v>12</v>
      </c>
      <c r="H1285" s="55">
        <f>Таблица648[[#This Row],[Коэфициент стоимости]]*Таблица648[[#This Row],[Розничная цена KRW]]</f>
        <v>6480</v>
      </c>
      <c r="I1285" s="17" t="str">
        <f>IF($H$1="","Введите курс",Таблица648[[#This Row],[Оптовая цена KRW за 1шт]]/$H$1)</f>
        <v>Введите курс</v>
      </c>
      <c r="J1285" s="48"/>
      <c r="K1285" s="18">
        <f>Таблица648[[#This Row],[Заказ коробок ]]*Таблица648[[#This Row],[Кол-во шт в коробке]]</f>
        <v>0</v>
      </c>
      <c r="L1285" s="54">
        <f>Таблица648[[#This Row],[Общее кол-во шт]]*Таблица648[[#This Row],[Оптовая цена KRW за 1шт]]</f>
        <v>0</v>
      </c>
      <c r="M1285" s="19" t="str">
        <f>IFERROR(Таблица648[[#This Row],[Общее кол-во шт]]*Таблица648[[#This Row],[Оптовая цена USD за 1шт]],"")</f>
        <v/>
      </c>
      <c r="N1285" s="49"/>
    </row>
    <row r="1286" spans="1:14" ht="22.5" customHeight="1">
      <c r="A1286" s="44" t="s">
        <v>23465</v>
      </c>
      <c r="B1286" s="14">
        <v>8806182592911</v>
      </c>
      <c r="C1286" s="50" t="s">
        <v>23466</v>
      </c>
      <c r="D1286" s="46" t="s">
        <v>23467</v>
      </c>
      <c r="E1286" s="16">
        <v>3500</v>
      </c>
      <c r="F1286" s="15">
        <v>0.54</v>
      </c>
      <c r="G1286" s="47">
        <v>24</v>
      </c>
      <c r="H1286" s="55">
        <f>Таблица648[[#This Row],[Коэфициент стоимости]]*Таблица648[[#This Row],[Розничная цена KRW]]</f>
        <v>1890.0000000000002</v>
      </c>
      <c r="I1286" s="17" t="str">
        <f>IF($H$1="","Введите курс",Таблица648[[#This Row],[Оптовая цена KRW за 1шт]]/$H$1)</f>
        <v>Введите курс</v>
      </c>
      <c r="J1286" s="48"/>
      <c r="K1286" s="18">
        <f>Таблица648[[#This Row],[Заказ коробок ]]*Таблица648[[#This Row],[Кол-во шт в коробке]]</f>
        <v>0</v>
      </c>
      <c r="L1286" s="54">
        <f>Таблица648[[#This Row],[Общее кол-во шт]]*Таблица648[[#This Row],[Оптовая цена KRW за 1шт]]</f>
        <v>0</v>
      </c>
      <c r="M1286" s="19" t="str">
        <f>IFERROR(Таблица648[[#This Row],[Общее кол-во шт]]*Таблица648[[#This Row],[Оптовая цена USD за 1шт]],"")</f>
        <v/>
      </c>
      <c r="N1286" s="49"/>
    </row>
    <row r="1287" spans="1:14" ht="22.5" customHeight="1">
      <c r="A1287" s="44" t="s">
        <v>23468</v>
      </c>
      <c r="B1287" s="14">
        <v>8806182592928</v>
      </c>
      <c r="C1287" s="50" t="s">
        <v>23469</v>
      </c>
      <c r="D1287" s="46" t="s">
        <v>23470</v>
      </c>
      <c r="E1287" s="16">
        <v>3500</v>
      </c>
      <c r="F1287" s="15">
        <v>0.54</v>
      </c>
      <c r="G1287" s="47">
        <v>24</v>
      </c>
      <c r="H1287" s="55">
        <f>Таблица648[[#This Row],[Коэфициент стоимости]]*Таблица648[[#This Row],[Розничная цена KRW]]</f>
        <v>1890.0000000000002</v>
      </c>
      <c r="I1287" s="17" t="str">
        <f>IF($H$1="","Введите курс",Таблица648[[#This Row],[Оптовая цена KRW за 1шт]]/$H$1)</f>
        <v>Введите курс</v>
      </c>
      <c r="J1287" s="48"/>
      <c r="K1287" s="18">
        <f>Таблица648[[#This Row],[Заказ коробок ]]*Таблица648[[#This Row],[Кол-во шт в коробке]]</f>
        <v>0</v>
      </c>
      <c r="L1287" s="54">
        <f>Таблица648[[#This Row],[Общее кол-во шт]]*Таблица648[[#This Row],[Оптовая цена KRW за 1шт]]</f>
        <v>0</v>
      </c>
      <c r="M1287" s="19" t="str">
        <f>IFERROR(Таблица648[[#This Row],[Общее кол-во шт]]*Таблица648[[#This Row],[Оптовая цена USD за 1шт]],"")</f>
        <v/>
      </c>
      <c r="N1287" s="49"/>
    </row>
    <row r="1288" spans="1:14" ht="22.5" customHeight="1">
      <c r="A1288" s="44" t="s">
        <v>23471</v>
      </c>
      <c r="B1288" s="14">
        <v>8806182592935</v>
      </c>
      <c r="C1288" s="50" t="s">
        <v>23472</v>
      </c>
      <c r="D1288" s="46" t="s">
        <v>23473</v>
      </c>
      <c r="E1288" s="16">
        <v>3500</v>
      </c>
      <c r="F1288" s="15">
        <v>0.54</v>
      </c>
      <c r="G1288" s="47">
        <v>24</v>
      </c>
      <c r="H1288" s="55">
        <f>Таблица648[[#This Row],[Коэфициент стоимости]]*Таблица648[[#This Row],[Розничная цена KRW]]</f>
        <v>1890.0000000000002</v>
      </c>
      <c r="I1288" s="17" t="str">
        <f>IF($H$1="","Введите курс",Таблица648[[#This Row],[Оптовая цена KRW за 1шт]]/$H$1)</f>
        <v>Введите курс</v>
      </c>
      <c r="J1288" s="48"/>
      <c r="K1288" s="18">
        <f>Таблица648[[#This Row],[Заказ коробок ]]*Таблица648[[#This Row],[Кол-во шт в коробке]]</f>
        <v>0</v>
      </c>
      <c r="L1288" s="54">
        <f>Таблица648[[#This Row],[Общее кол-во шт]]*Таблица648[[#This Row],[Оптовая цена KRW за 1шт]]</f>
        <v>0</v>
      </c>
      <c r="M1288" s="19" t="str">
        <f>IFERROR(Таблица648[[#This Row],[Общее кол-во шт]]*Таблица648[[#This Row],[Оптовая цена USD за 1шт]],"")</f>
        <v/>
      </c>
      <c r="N1288" s="49"/>
    </row>
    <row r="1289" spans="1:14" ht="22.5" customHeight="1">
      <c r="A1289" s="44" t="s">
        <v>23474</v>
      </c>
      <c r="B1289" s="14">
        <v>8806182592942</v>
      </c>
      <c r="C1289" s="50" t="s">
        <v>23475</v>
      </c>
      <c r="D1289" s="46" t="s">
        <v>23476</v>
      </c>
      <c r="E1289" s="16">
        <v>8000</v>
      </c>
      <c r="F1289" s="15">
        <v>0.54</v>
      </c>
      <c r="G1289" s="47">
        <v>12</v>
      </c>
      <c r="H1289" s="55">
        <f>Таблица648[[#This Row],[Коэфициент стоимости]]*Таблица648[[#This Row],[Розничная цена KRW]]</f>
        <v>4320</v>
      </c>
      <c r="I1289" s="17" t="str">
        <f>IF($H$1="","Введите курс",Таблица648[[#This Row],[Оптовая цена KRW за 1шт]]/$H$1)</f>
        <v>Введите курс</v>
      </c>
      <c r="J1289" s="48"/>
      <c r="K1289" s="18">
        <f>Таблица648[[#This Row],[Заказ коробок ]]*Таблица648[[#This Row],[Кол-во шт в коробке]]</f>
        <v>0</v>
      </c>
      <c r="L1289" s="54">
        <f>Таблица648[[#This Row],[Общее кол-во шт]]*Таблица648[[#This Row],[Оптовая цена KRW за 1шт]]</f>
        <v>0</v>
      </c>
      <c r="M1289" s="19" t="str">
        <f>IFERROR(Таблица648[[#This Row],[Общее кол-во шт]]*Таблица648[[#This Row],[Оптовая цена USD за 1шт]],"")</f>
        <v/>
      </c>
      <c r="N1289" s="49"/>
    </row>
    <row r="1290" spans="1:14" ht="22.5" customHeight="1">
      <c r="A1290" s="44" t="s">
        <v>23477</v>
      </c>
      <c r="B1290" s="14">
        <v>8806182593079</v>
      </c>
      <c r="C1290" s="50" t="s">
        <v>23478</v>
      </c>
      <c r="D1290" s="46" t="s">
        <v>17855</v>
      </c>
      <c r="E1290" s="16">
        <v>11000</v>
      </c>
      <c r="F1290" s="15">
        <v>0.54</v>
      </c>
      <c r="G1290" s="47">
        <v>12</v>
      </c>
      <c r="H1290" s="55">
        <f>Таблица648[[#This Row],[Коэфициент стоимости]]*Таблица648[[#This Row],[Розничная цена KRW]]</f>
        <v>5940</v>
      </c>
      <c r="I1290" s="17" t="str">
        <f>IF($H$1="","Введите курс",Таблица648[[#This Row],[Оптовая цена KRW за 1шт]]/$H$1)</f>
        <v>Введите курс</v>
      </c>
      <c r="J1290" s="48"/>
      <c r="K1290" s="18">
        <f>Таблица648[[#This Row],[Заказ коробок ]]*Таблица648[[#This Row],[Кол-во шт в коробке]]</f>
        <v>0</v>
      </c>
      <c r="L1290" s="54">
        <f>Таблица648[[#This Row],[Общее кол-во шт]]*Таблица648[[#This Row],[Оптовая цена KRW за 1шт]]</f>
        <v>0</v>
      </c>
      <c r="M1290" s="19" t="str">
        <f>IFERROR(Таблица648[[#This Row],[Общее кол-во шт]]*Таблица648[[#This Row],[Оптовая цена USD за 1шт]],"")</f>
        <v/>
      </c>
      <c r="N1290" s="49"/>
    </row>
    <row r="1291" spans="1:14" ht="22.5" customHeight="1">
      <c r="A1291" s="44" t="s">
        <v>23479</v>
      </c>
      <c r="B1291" s="14">
        <v>8806182593086</v>
      </c>
      <c r="C1291" s="50" t="s">
        <v>23480</v>
      </c>
      <c r="D1291" s="46" t="s">
        <v>17859</v>
      </c>
      <c r="E1291" s="16">
        <v>3800</v>
      </c>
      <c r="F1291" s="15">
        <v>0.54</v>
      </c>
      <c r="G1291" s="47">
        <v>20</v>
      </c>
      <c r="H1291" s="55">
        <f>Таблица648[[#This Row],[Коэфициент стоимости]]*Таблица648[[#This Row],[Розничная цена KRW]]</f>
        <v>2052</v>
      </c>
      <c r="I1291" s="17" t="str">
        <f>IF($H$1="","Введите курс",Таблица648[[#This Row],[Оптовая цена KRW за 1шт]]/$H$1)</f>
        <v>Введите курс</v>
      </c>
      <c r="J1291" s="48"/>
      <c r="K1291" s="18">
        <f>Таблица648[[#This Row],[Заказ коробок ]]*Таблица648[[#This Row],[Кол-во шт в коробке]]</f>
        <v>0</v>
      </c>
      <c r="L1291" s="54">
        <f>Таблица648[[#This Row],[Общее кол-во шт]]*Таблица648[[#This Row],[Оптовая цена KRW за 1шт]]</f>
        <v>0</v>
      </c>
      <c r="M1291" s="19" t="str">
        <f>IFERROR(Таблица648[[#This Row],[Общее кол-во шт]]*Таблица648[[#This Row],[Оптовая цена USD за 1шт]],"")</f>
        <v/>
      </c>
      <c r="N1291" s="49"/>
    </row>
    <row r="1292" spans="1:14" ht="22.5" customHeight="1">
      <c r="A1292" s="44" t="s">
        <v>23481</v>
      </c>
      <c r="B1292" s="14">
        <v>8806182593093</v>
      </c>
      <c r="C1292" s="50" t="s">
        <v>23482</v>
      </c>
      <c r="D1292" s="46" t="s">
        <v>17859</v>
      </c>
      <c r="E1292" s="16">
        <v>3800</v>
      </c>
      <c r="F1292" s="15">
        <v>0.54</v>
      </c>
      <c r="G1292" s="47">
        <v>20</v>
      </c>
      <c r="H1292" s="55">
        <f>Таблица648[[#This Row],[Коэфициент стоимости]]*Таблица648[[#This Row],[Розничная цена KRW]]</f>
        <v>2052</v>
      </c>
      <c r="I1292" s="17" t="str">
        <f>IF($H$1="","Введите курс",Таблица648[[#This Row],[Оптовая цена KRW за 1шт]]/$H$1)</f>
        <v>Введите курс</v>
      </c>
      <c r="J1292" s="48"/>
      <c r="K1292" s="18">
        <f>Таблица648[[#This Row],[Заказ коробок ]]*Таблица648[[#This Row],[Кол-во шт в коробке]]</f>
        <v>0</v>
      </c>
      <c r="L1292" s="54">
        <f>Таблица648[[#This Row],[Общее кол-во шт]]*Таблица648[[#This Row],[Оптовая цена KRW за 1шт]]</f>
        <v>0</v>
      </c>
      <c r="M1292" s="19" t="str">
        <f>IFERROR(Таблица648[[#This Row],[Общее кол-во шт]]*Таблица648[[#This Row],[Оптовая цена USD за 1шт]],"")</f>
        <v/>
      </c>
      <c r="N1292" s="49"/>
    </row>
    <row r="1293" spans="1:14" ht="22.5" customHeight="1">
      <c r="A1293" s="44" t="s">
        <v>23483</v>
      </c>
      <c r="B1293" s="14">
        <v>8806182594915</v>
      </c>
      <c r="C1293" s="50" t="s">
        <v>23484</v>
      </c>
      <c r="D1293" s="46" t="s">
        <v>23485</v>
      </c>
      <c r="E1293" s="16">
        <v>10500</v>
      </c>
      <c r="F1293" s="15">
        <v>0.54</v>
      </c>
      <c r="G1293" s="47">
        <v>6</v>
      </c>
      <c r="H1293" s="55">
        <f>Таблица648[[#This Row],[Коэфициент стоимости]]*Таблица648[[#This Row],[Розничная цена KRW]]</f>
        <v>5670</v>
      </c>
      <c r="I1293" s="17" t="str">
        <f>IF($H$1="","Введите курс",Таблица648[[#This Row],[Оптовая цена KRW за 1шт]]/$H$1)</f>
        <v>Введите курс</v>
      </c>
      <c r="J1293" s="48"/>
      <c r="K1293" s="18">
        <f>Таблица648[[#This Row],[Заказ коробок ]]*Таблица648[[#This Row],[Кол-во шт в коробке]]</f>
        <v>0</v>
      </c>
      <c r="L1293" s="54">
        <f>Таблица648[[#This Row],[Общее кол-во шт]]*Таблица648[[#This Row],[Оптовая цена KRW за 1шт]]</f>
        <v>0</v>
      </c>
      <c r="M1293" s="19" t="str">
        <f>IFERROR(Таблица648[[#This Row],[Общее кол-во шт]]*Таблица648[[#This Row],[Оптовая цена USD за 1шт]],"")</f>
        <v/>
      </c>
      <c r="N1293" s="49"/>
    </row>
    <row r="1294" spans="1:14" ht="22.5" customHeight="1">
      <c r="A1294" s="44" t="s">
        <v>23486</v>
      </c>
      <c r="B1294" s="14">
        <v>8806182557118</v>
      </c>
      <c r="C1294" s="50" t="s">
        <v>23487</v>
      </c>
      <c r="D1294" s="46" t="s">
        <v>17887</v>
      </c>
      <c r="E1294" s="16">
        <v>1100</v>
      </c>
      <c r="F1294" s="15">
        <v>0.54</v>
      </c>
      <c r="G1294" s="47">
        <v>30</v>
      </c>
      <c r="H1294" s="55">
        <f>Таблица648[[#This Row],[Коэфициент стоимости]]*Таблица648[[#This Row],[Розничная цена KRW]]</f>
        <v>594</v>
      </c>
      <c r="I1294" s="17" t="str">
        <f>IF($H$1="","Введите курс",Таблица648[[#This Row],[Оптовая цена KRW за 1шт]]/$H$1)</f>
        <v>Введите курс</v>
      </c>
      <c r="J1294" s="48"/>
      <c r="K1294" s="18">
        <f>Таблица648[[#This Row],[Заказ коробок ]]*Таблица648[[#This Row],[Кол-во шт в коробке]]</f>
        <v>0</v>
      </c>
      <c r="L1294" s="54">
        <f>Таблица648[[#This Row],[Общее кол-во шт]]*Таблица648[[#This Row],[Оптовая цена KRW за 1шт]]</f>
        <v>0</v>
      </c>
      <c r="M1294" s="19" t="str">
        <f>IFERROR(Таблица648[[#This Row],[Общее кол-во шт]]*Таблица648[[#This Row],[Оптовая цена USD за 1шт]],"")</f>
        <v/>
      </c>
      <c r="N1294" s="49"/>
    </row>
    <row r="1295" spans="1:14" ht="22.5" customHeight="1">
      <c r="A1295" s="44" t="s">
        <v>23488</v>
      </c>
      <c r="B1295" s="14">
        <v>8806182557149</v>
      </c>
      <c r="C1295" s="50" t="s">
        <v>23489</v>
      </c>
      <c r="D1295" s="46" t="s">
        <v>17899</v>
      </c>
      <c r="E1295" s="16">
        <v>1100</v>
      </c>
      <c r="F1295" s="15">
        <v>0.54</v>
      </c>
      <c r="G1295" s="47">
        <v>30</v>
      </c>
      <c r="H1295" s="55">
        <f>Таблица648[[#This Row],[Коэфициент стоимости]]*Таблица648[[#This Row],[Розничная цена KRW]]</f>
        <v>594</v>
      </c>
      <c r="I1295" s="17" t="str">
        <f>IF($H$1="","Введите курс",Таблица648[[#This Row],[Оптовая цена KRW за 1шт]]/$H$1)</f>
        <v>Введите курс</v>
      </c>
      <c r="J1295" s="48"/>
      <c r="K1295" s="18">
        <f>Таблица648[[#This Row],[Заказ коробок ]]*Таблица648[[#This Row],[Кол-во шт в коробке]]</f>
        <v>0</v>
      </c>
      <c r="L1295" s="54">
        <f>Таблица648[[#This Row],[Общее кол-во шт]]*Таблица648[[#This Row],[Оптовая цена KRW за 1шт]]</f>
        <v>0</v>
      </c>
      <c r="M1295" s="19" t="str">
        <f>IFERROR(Таблица648[[#This Row],[Общее кол-во шт]]*Таблица648[[#This Row],[Оптовая цена USD за 1шт]],"")</f>
        <v/>
      </c>
      <c r="N1295" s="49"/>
    </row>
    <row r="1296" spans="1:14" ht="22.5" customHeight="1">
      <c r="A1296" s="44" t="s">
        <v>23490</v>
      </c>
      <c r="B1296" s="14">
        <v>8806182557156</v>
      </c>
      <c r="C1296" s="50" t="s">
        <v>23491</v>
      </c>
      <c r="D1296" s="46" t="s">
        <v>17897</v>
      </c>
      <c r="E1296" s="16">
        <v>1100</v>
      </c>
      <c r="F1296" s="15">
        <v>0.54</v>
      </c>
      <c r="G1296" s="47">
        <v>30</v>
      </c>
      <c r="H1296" s="55">
        <f>Таблица648[[#This Row],[Коэфициент стоимости]]*Таблица648[[#This Row],[Розничная цена KRW]]</f>
        <v>594</v>
      </c>
      <c r="I1296" s="17" t="str">
        <f>IF($H$1="","Введите курс",Таблица648[[#This Row],[Оптовая цена KRW за 1шт]]/$H$1)</f>
        <v>Введите курс</v>
      </c>
      <c r="J1296" s="48"/>
      <c r="K1296" s="18">
        <f>Таблица648[[#This Row],[Заказ коробок ]]*Таблица648[[#This Row],[Кол-во шт в коробке]]</f>
        <v>0</v>
      </c>
      <c r="L1296" s="54">
        <f>Таблица648[[#This Row],[Общее кол-во шт]]*Таблица648[[#This Row],[Оптовая цена KRW за 1шт]]</f>
        <v>0</v>
      </c>
      <c r="M1296" s="19" t="str">
        <f>IFERROR(Таблица648[[#This Row],[Общее кол-во шт]]*Таблица648[[#This Row],[Оптовая цена USD за 1шт]],"")</f>
        <v/>
      </c>
      <c r="N1296" s="49"/>
    </row>
    <row r="1297" spans="1:14" ht="22.5" customHeight="1">
      <c r="A1297" s="44" t="s">
        <v>23492</v>
      </c>
      <c r="B1297" s="14">
        <v>8806182557200</v>
      </c>
      <c r="C1297" s="50" t="s">
        <v>23493</v>
      </c>
      <c r="D1297" s="46" t="s">
        <v>17881</v>
      </c>
      <c r="E1297" s="16">
        <v>1100</v>
      </c>
      <c r="F1297" s="15">
        <v>0.54</v>
      </c>
      <c r="G1297" s="47">
        <v>30</v>
      </c>
      <c r="H1297" s="55">
        <f>Таблица648[[#This Row],[Коэфициент стоимости]]*Таблица648[[#This Row],[Розничная цена KRW]]</f>
        <v>594</v>
      </c>
      <c r="I1297" s="17" t="str">
        <f>IF($H$1="","Введите курс",Таблица648[[#This Row],[Оптовая цена KRW за 1шт]]/$H$1)</f>
        <v>Введите курс</v>
      </c>
      <c r="J1297" s="48"/>
      <c r="K1297" s="18">
        <f>Таблица648[[#This Row],[Заказ коробок ]]*Таблица648[[#This Row],[Кол-во шт в коробке]]</f>
        <v>0</v>
      </c>
      <c r="L1297" s="54">
        <f>Таблица648[[#This Row],[Общее кол-во шт]]*Таблица648[[#This Row],[Оптовая цена KRW за 1шт]]</f>
        <v>0</v>
      </c>
      <c r="M1297" s="19" t="str">
        <f>IFERROR(Таблица648[[#This Row],[Общее кол-во шт]]*Таблица648[[#This Row],[Оптовая цена USD за 1шт]],"")</f>
        <v/>
      </c>
      <c r="N1297" s="49"/>
    </row>
    <row r="1298" spans="1:14" ht="22.5" customHeight="1">
      <c r="A1298" s="44" t="s">
        <v>23494</v>
      </c>
      <c r="B1298" s="14">
        <v>8806182559983</v>
      </c>
      <c r="C1298" s="50" t="s">
        <v>23495</v>
      </c>
      <c r="D1298" s="46" t="s">
        <v>17891</v>
      </c>
      <c r="E1298" s="16">
        <v>1100</v>
      </c>
      <c r="F1298" s="15">
        <v>0.54</v>
      </c>
      <c r="G1298" s="47">
        <v>30</v>
      </c>
      <c r="H1298" s="55">
        <f>Таблица648[[#This Row],[Коэфициент стоимости]]*Таблица648[[#This Row],[Розничная цена KRW]]</f>
        <v>594</v>
      </c>
      <c r="I1298" s="17" t="str">
        <f>IF($H$1="","Введите курс",Таблица648[[#This Row],[Оптовая цена KRW за 1шт]]/$H$1)</f>
        <v>Введите курс</v>
      </c>
      <c r="J1298" s="48"/>
      <c r="K1298" s="18">
        <f>Таблица648[[#This Row],[Заказ коробок ]]*Таблица648[[#This Row],[Кол-во шт в коробке]]</f>
        <v>0</v>
      </c>
      <c r="L1298" s="54">
        <f>Таблица648[[#This Row],[Общее кол-во шт]]*Таблица648[[#This Row],[Оптовая цена KRW за 1шт]]</f>
        <v>0</v>
      </c>
      <c r="M1298" s="19" t="str">
        <f>IFERROR(Таблица648[[#This Row],[Общее кол-во шт]]*Таблица648[[#This Row],[Оптовая цена USD за 1шт]],"")</f>
        <v/>
      </c>
      <c r="N1298" s="49"/>
    </row>
    <row r="1299" spans="1:14" ht="22.5" customHeight="1">
      <c r="A1299" s="44" t="s">
        <v>23496</v>
      </c>
      <c r="B1299" s="14">
        <v>8806182560033</v>
      </c>
      <c r="C1299" s="50" t="s">
        <v>23497</v>
      </c>
      <c r="D1299" s="46" t="s">
        <v>17895</v>
      </c>
      <c r="E1299" s="16">
        <v>1100</v>
      </c>
      <c r="F1299" s="15">
        <v>0.54</v>
      </c>
      <c r="G1299" s="47">
        <v>30</v>
      </c>
      <c r="H1299" s="55">
        <f>Таблица648[[#This Row],[Коэфициент стоимости]]*Таблица648[[#This Row],[Розничная цена KRW]]</f>
        <v>594</v>
      </c>
      <c r="I1299" s="17" t="str">
        <f>IF($H$1="","Введите курс",Таблица648[[#This Row],[Оптовая цена KRW за 1шт]]/$H$1)</f>
        <v>Введите курс</v>
      </c>
      <c r="J1299" s="48"/>
      <c r="K1299" s="18">
        <f>Таблица648[[#This Row],[Заказ коробок ]]*Таблица648[[#This Row],[Кол-во шт в коробке]]</f>
        <v>0</v>
      </c>
      <c r="L1299" s="54">
        <f>Таблица648[[#This Row],[Общее кол-во шт]]*Таблица648[[#This Row],[Оптовая цена KRW за 1шт]]</f>
        <v>0</v>
      </c>
      <c r="M1299" s="19" t="str">
        <f>IFERROR(Таблица648[[#This Row],[Общее кол-во шт]]*Таблица648[[#This Row],[Оптовая цена USD за 1шт]],"")</f>
        <v/>
      </c>
      <c r="N1299" s="49"/>
    </row>
    <row r="1300" spans="1:14" ht="22.5" customHeight="1">
      <c r="A1300" s="44" t="s">
        <v>23498</v>
      </c>
      <c r="B1300" s="14">
        <v>8806182560088</v>
      </c>
      <c r="C1300" s="50" t="s">
        <v>23499</v>
      </c>
      <c r="D1300" s="46" t="s">
        <v>23500</v>
      </c>
      <c r="E1300" s="16">
        <v>3000</v>
      </c>
      <c r="F1300" s="15">
        <v>0.54</v>
      </c>
      <c r="G1300" s="47">
        <v>20</v>
      </c>
      <c r="H1300" s="55">
        <f>Таблица648[[#This Row],[Коэфициент стоимости]]*Таблица648[[#This Row],[Розничная цена KRW]]</f>
        <v>1620</v>
      </c>
      <c r="I1300" s="17" t="str">
        <f>IF($H$1="","Введите курс",Таблица648[[#This Row],[Оптовая цена KRW за 1шт]]/$H$1)</f>
        <v>Введите курс</v>
      </c>
      <c r="J1300" s="48"/>
      <c r="K1300" s="18">
        <f>Таблица648[[#This Row],[Заказ коробок ]]*Таблица648[[#This Row],[Кол-во шт в коробке]]</f>
        <v>0</v>
      </c>
      <c r="L1300" s="54">
        <f>Таблица648[[#This Row],[Общее кол-во шт]]*Таблица648[[#This Row],[Оптовая цена KRW за 1шт]]</f>
        <v>0</v>
      </c>
      <c r="M1300" s="19" t="str">
        <f>IFERROR(Таблица648[[#This Row],[Общее кол-во шт]]*Таблица648[[#This Row],[Оптовая цена USD за 1шт]],"")</f>
        <v/>
      </c>
      <c r="N1300" s="49"/>
    </row>
    <row r="1301" spans="1:14" ht="22.5" customHeight="1">
      <c r="A1301" s="44" t="s">
        <v>23501</v>
      </c>
      <c r="B1301" s="14">
        <v>8806182565298</v>
      </c>
      <c r="C1301" s="50" t="s">
        <v>23502</v>
      </c>
      <c r="D1301" s="46" t="s">
        <v>23503</v>
      </c>
      <c r="E1301" s="16">
        <v>3000</v>
      </c>
      <c r="F1301" s="15">
        <v>0.54</v>
      </c>
      <c r="G1301" s="47">
        <v>20</v>
      </c>
      <c r="H1301" s="55">
        <f>Таблица648[[#This Row],[Коэфициент стоимости]]*Таблица648[[#This Row],[Розничная цена KRW]]</f>
        <v>1620</v>
      </c>
      <c r="I1301" s="17" t="str">
        <f>IF($H$1="","Введите курс",Таблица648[[#This Row],[Оптовая цена KRW за 1шт]]/$H$1)</f>
        <v>Введите курс</v>
      </c>
      <c r="J1301" s="48"/>
      <c r="K1301" s="18">
        <f>Таблица648[[#This Row],[Заказ коробок ]]*Таблица648[[#This Row],[Кол-во шт в коробке]]</f>
        <v>0</v>
      </c>
      <c r="L1301" s="54">
        <f>Таблица648[[#This Row],[Общее кол-во шт]]*Таблица648[[#This Row],[Оптовая цена KRW за 1шт]]</f>
        <v>0</v>
      </c>
      <c r="M1301" s="19" t="str">
        <f>IFERROR(Таблица648[[#This Row],[Общее кол-во шт]]*Таблица648[[#This Row],[Оптовая цена USD за 1шт]],"")</f>
        <v/>
      </c>
      <c r="N1301" s="49"/>
    </row>
    <row r="1302" spans="1:14" ht="22.5" customHeight="1">
      <c r="A1302" s="44" t="s">
        <v>23504</v>
      </c>
      <c r="B1302" s="14">
        <v>8806182565304</v>
      </c>
      <c r="C1302" s="50" t="s">
        <v>23505</v>
      </c>
      <c r="D1302" s="46" t="s">
        <v>23506</v>
      </c>
      <c r="E1302" s="16">
        <v>3000</v>
      </c>
      <c r="F1302" s="15">
        <v>0.54</v>
      </c>
      <c r="G1302" s="47">
        <v>20</v>
      </c>
      <c r="H1302" s="55">
        <f>Таблица648[[#This Row],[Коэфициент стоимости]]*Таблица648[[#This Row],[Розничная цена KRW]]</f>
        <v>1620</v>
      </c>
      <c r="I1302" s="17" t="str">
        <f>IF($H$1="","Введите курс",Таблица648[[#This Row],[Оптовая цена KRW за 1шт]]/$H$1)</f>
        <v>Введите курс</v>
      </c>
      <c r="J1302" s="48"/>
      <c r="K1302" s="18">
        <f>Таблица648[[#This Row],[Заказ коробок ]]*Таблица648[[#This Row],[Кол-во шт в коробке]]</f>
        <v>0</v>
      </c>
      <c r="L1302" s="54">
        <f>Таблица648[[#This Row],[Общее кол-во шт]]*Таблица648[[#This Row],[Оптовая цена KRW за 1шт]]</f>
        <v>0</v>
      </c>
      <c r="M1302" s="19" t="str">
        <f>IFERROR(Таблица648[[#This Row],[Общее кол-во шт]]*Таблица648[[#This Row],[Оптовая цена USD за 1шт]],"")</f>
        <v/>
      </c>
      <c r="N1302" s="49"/>
    </row>
    <row r="1303" spans="1:14" ht="22.5" customHeight="1">
      <c r="A1303" s="44" t="s">
        <v>23507</v>
      </c>
      <c r="B1303" s="14">
        <v>8806182565366</v>
      </c>
      <c r="C1303" s="50" t="s">
        <v>23508</v>
      </c>
      <c r="D1303" s="46" t="s">
        <v>23509</v>
      </c>
      <c r="E1303" s="16">
        <v>2000</v>
      </c>
      <c r="F1303" s="15">
        <v>0.54</v>
      </c>
      <c r="G1303" s="47">
        <v>30</v>
      </c>
      <c r="H1303" s="55">
        <f>Таблица648[[#This Row],[Коэфициент стоимости]]*Таблица648[[#This Row],[Розничная цена KRW]]</f>
        <v>1080</v>
      </c>
      <c r="I1303" s="17" t="str">
        <f>IF($H$1="","Введите курс",Таблица648[[#This Row],[Оптовая цена KRW за 1шт]]/$H$1)</f>
        <v>Введите курс</v>
      </c>
      <c r="J1303" s="48"/>
      <c r="K1303" s="18">
        <f>Таблица648[[#This Row],[Заказ коробок ]]*Таблица648[[#This Row],[Кол-во шт в коробке]]</f>
        <v>0</v>
      </c>
      <c r="L1303" s="54">
        <f>Таблица648[[#This Row],[Общее кол-во шт]]*Таблица648[[#This Row],[Оптовая цена KRW за 1шт]]</f>
        <v>0</v>
      </c>
      <c r="M1303" s="19" t="str">
        <f>IFERROR(Таблица648[[#This Row],[Общее кол-во шт]]*Таблица648[[#This Row],[Оптовая цена USD за 1шт]],"")</f>
        <v/>
      </c>
      <c r="N1303" s="49"/>
    </row>
    <row r="1304" spans="1:14" ht="22.5" customHeight="1">
      <c r="A1304" s="44" t="s">
        <v>23510</v>
      </c>
      <c r="B1304" s="14">
        <v>8806182565373</v>
      </c>
      <c r="C1304" s="50" t="s">
        <v>23511</v>
      </c>
      <c r="D1304" s="46" t="s">
        <v>23512</v>
      </c>
      <c r="E1304" s="16">
        <v>2000</v>
      </c>
      <c r="F1304" s="15">
        <v>0.54</v>
      </c>
      <c r="G1304" s="47">
        <v>30</v>
      </c>
      <c r="H1304" s="55">
        <f>Таблица648[[#This Row],[Коэфициент стоимости]]*Таблица648[[#This Row],[Розничная цена KRW]]</f>
        <v>1080</v>
      </c>
      <c r="I1304" s="17" t="str">
        <f>IF($H$1="","Введите курс",Таблица648[[#This Row],[Оптовая цена KRW за 1шт]]/$H$1)</f>
        <v>Введите курс</v>
      </c>
      <c r="J1304" s="48"/>
      <c r="K1304" s="18">
        <f>Таблица648[[#This Row],[Заказ коробок ]]*Таблица648[[#This Row],[Кол-во шт в коробке]]</f>
        <v>0</v>
      </c>
      <c r="L1304" s="54">
        <f>Таблица648[[#This Row],[Общее кол-во шт]]*Таблица648[[#This Row],[Оптовая цена KRW за 1шт]]</f>
        <v>0</v>
      </c>
      <c r="M1304" s="19" t="str">
        <f>IFERROR(Таблица648[[#This Row],[Общее кол-во шт]]*Таблица648[[#This Row],[Оптовая цена USD за 1шт]],"")</f>
        <v/>
      </c>
      <c r="N1304" s="49"/>
    </row>
    <row r="1305" spans="1:14" ht="22.5" customHeight="1">
      <c r="A1305" s="44" t="s">
        <v>23513</v>
      </c>
      <c r="B1305" s="14">
        <v>8806182565380</v>
      </c>
      <c r="C1305" s="50" t="s">
        <v>23514</v>
      </c>
      <c r="D1305" s="46" t="s">
        <v>23515</v>
      </c>
      <c r="E1305" s="16">
        <v>2000</v>
      </c>
      <c r="F1305" s="15">
        <v>0.54</v>
      </c>
      <c r="G1305" s="47">
        <v>30</v>
      </c>
      <c r="H1305" s="55">
        <f>Таблица648[[#This Row],[Коэфициент стоимости]]*Таблица648[[#This Row],[Розничная цена KRW]]</f>
        <v>1080</v>
      </c>
      <c r="I1305" s="17" t="str">
        <f>IF($H$1="","Введите курс",Таблица648[[#This Row],[Оптовая цена KRW за 1шт]]/$H$1)</f>
        <v>Введите курс</v>
      </c>
      <c r="J1305" s="48"/>
      <c r="K1305" s="18">
        <f>Таблица648[[#This Row],[Заказ коробок ]]*Таблица648[[#This Row],[Кол-во шт в коробке]]</f>
        <v>0</v>
      </c>
      <c r="L1305" s="54">
        <f>Таблица648[[#This Row],[Общее кол-во шт]]*Таблица648[[#This Row],[Оптовая цена KRW за 1шт]]</f>
        <v>0</v>
      </c>
      <c r="M1305" s="19" t="str">
        <f>IFERROR(Таблица648[[#This Row],[Общее кол-во шт]]*Таблица648[[#This Row],[Оптовая цена USD за 1шт]],"")</f>
        <v/>
      </c>
      <c r="N1305" s="49"/>
    </row>
    <row r="1306" spans="1:14" ht="22.5" customHeight="1">
      <c r="A1306" s="44" t="s">
        <v>23516</v>
      </c>
      <c r="B1306" s="14">
        <v>8806182565403</v>
      </c>
      <c r="C1306" s="50" t="s">
        <v>23517</v>
      </c>
      <c r="D1306" s="46" t="s">
        <v>23518</v>
      </c>
      <c r="E1306" s="16">
        <v>2000</v>
      </c>
      <c r="F1306" s="15">
        <v>0.54</v>
      </c>
      <c r="G1306" s="47">
        <v>30</v>
      </c>
      <c r="H1306" s="55">
        <f>Таблица648[[#This Row],[Коэфициент стоимости]]*Таблица648[[#This Row],[Розничная цена KRW]]</f>
        <v>1080</v>
      </c>
      <c r="I1306" s="17" t="str">
        <f>IF($H$1="","Введите курс",Таблица648[[#This Row],[Оптовая цена KRW за 1шт]]/$H$1)</f>
        <v>Введите курс</v>
      </c>
      <c r="J1306" s="48"/>
      <c r="K1306" s="18">
        <f>Таблица648[[#This Row],[Заказ коробок ]]*Таблица648[[#This Row],[Кол-во шт в коробке]]</f>
        <v>0</v>
      </c>
      <c r="L1306" s="54">
        <f>Таблица648[[#This Row],[Общее кол-во шт]]*Таблица648[[#This Row],[Оптовая цена KRW за 1шт]]</f>
        <v>0</v>
      </c>
      <c r="M1306" s="19" t="str">
        <f>IFERROR(Таблица648[[#This Row],[Общее кол-во шт]]*Таблица648[[#This Row],[Оптовая цена USD за 1шт]],"")</f>
        <v/>
      </c>
      <c r="N1306" s="49"/>
    </row>
    <row r="1307" spans="1:14" ht="22.5" customHeight="1">
      <c r="A1307" s="44" t="s">
        <v>23519</v>
      </c>
      <c r="B1307" s="14">
        <v>8806182565427</v>
      </c>
      <c r="C1307" s="50" t="s">
        <v>23520</v>
      </c>
      <c r="D1307" s="46" t="s">
        <v>23521</v>
      </c>
      <c r="E1307" s="16">
        <v>2000</v>
      </c>
      <c r="F1307" s="15">
        <v>0.54</v>
      </c>
      <c r="G1307" s="47">
        <v>30</v>
      </c>
      <c r="H1307" s="55">
        <f>Таблица648[[#This Row],[Коэфициент стоимости]]*Таблица648[[#This Row],[Розничная цена KRW]]</f>
        <v>1080</v>
      </c>
      <c r="I1307" s="17" t="str">
        <f>IF($H$1="","Введите курс",Таблица648[[#This Row],[Оптовая цена KRW за 1шт]]/$H$1)</f>
        <v>Введите курс</v>
      </c>
      <c r="J1307" s="48"/>
      <c r="K1307" s="18">
        <f>Таблица648[[#This Row],[Заказ коробок ]]*Таблица648[[#This Row],[Кол-во шт в коробке]]</f>
        <v>0</v>
      </c>
      <c r="L1307" s="54">
        <f>Таблица648[[#This Row],[Общее кол-во шт]]*Таблица648[[#This Row],[Оптовая цена KRW за 1шт]]</f>
        <v>0</v>
      </c>
      <c r="M1307" s="19" t="str">
        <f>IFERROR(Таблица648[[#This Row],[Общее кол-во шт]]*Таблица648[[#This Row],[Оптовая цена USD за 1шт]],"")</f>
        <v/>
      </c>
      <c r="N1307" s="49"/>
    </row>
    <row r="1308" spans="1:14" ht="22.5" customHeight="1">
      <c r="A1308" s="44" t="s">
        <v>23522</v>
      </c>
      <c r="B1308" s="14">
        <v>8806182565434</v>
      </c>
      <c r="C1308" s="50" t="s">
        <v>23523</v>
      </c>
      <c r="D1308" s="46" t="s">
        <v>23524</v>
      </c>
      <c r="E1308" s="16">
        <v>2000</v>
      </c>
      <c r="F1308" s="15">
        <v>0.54</v>
      </c>
      <c r="G1308" s="47">
        <v>30</v>
      </c>
      <c r="H1308" s="55">
        <f>Таблица648[[#This Row],[Коэфициент стоимости]]*Таблица648[[#This Row],[Розничная цена KRW]]</f>
        <v>1080</v>
      </c>
      <c r="I1308" s="17" t="str">
        <f>IF($H$1="","Введите курс",Таблица648[[#This Row],[Оптовая цена KRW за 1шт]]/$H$1)</f>
        <v>Введите курс</v>
      </c>
      <c r="J1308" s="48"/>
      <c r="K1308" s="18">
        <f>Таблица648[[#This Row],[Заказ коробок ]]*Таблица648[[#This Row],[Кол-во шт в коробке]]</f>
        <v>0</v>
      </c>
      <c r="L1308" s="54">
        <f>Таблица648[[#This Row],[Общее кол-во шт]]*Таблица648[[#This Row],[Оптовая цена KRW за 1шт]]</f>
        <v>0</v>
      </c>
      <c r="M1308" s="19" t="str">
        <f>IFERROR(Таблица648[[#This Row],[Общее кол-во шт]]*Таблица648[[#This Row],[Оптовая цена USD за 1шт]],"")</f>
        <v/>
      </c>
      <c r="N1308" s="49"/>
    </row>
    <row r="1309" spans="1:14" ht="22.5" customHeight="1">
      <c r="A1309" s="44" t="s">
        <v>23525</v>
      </c>
      <c r="B1309" s="14">
        <v>8806182565441</v>
      </c>
      <c r="C1309" s="50" t="s">
        <v>23526</v>
      </c>
      <c r="D1309" s="46" t="s">
        <v>23527</v>
      </c>
      <c r="E1309" s="16">
        <v>2000</v>
      </c>
      <c r="F1309" s="15">
        <v>0.54</v>
      </c>
      <c r="G1309" s="47">
        <v>30</v>
      </c>
      <c r="H1309" s="55">
        <f>Таблица648[[#This Row],[Коэфициент стоимости]]*Таблица648[[#This Row],[Розничная цена KRW]]</f>
        <v>1080</v>
      </c>
      <c r="I1309" s="17" t="str">
        <f>IF($H$1="","Введите курс",Таблица648[[#This Row],[Оптовая цена KRW за 1шт]]/$H$1)</f>
        <v>Введите курс</v>
      </c>
      <c r="J1309" s="48"/>
      <c r="K1309" s="18">
        <f>Таблица648[[#This Row],[Заказ коробок ]]*Таблица648[[#This Row],[Кол-во шт в коробке]]</f>
        <v>0</v>
      </c>
      <c r="L1309" s="54">
        <f>Таблица648[[#This Row],[Общее кол-во шт]]*Таблица648[[#This Row],[Оптовая цена KRW за 1шт]]</f>
        <v>0</v>
      </c>
      <c r="M1309" s="19" t="str">
        <f>IFERROR(Таблица648[[#This Row],[Общее кол-во шт]]*Таблица648[[#This Row],[Оптовая цена USD за 1шт]],"")</f>
        <v/>
      </c>
      <c r="N1309" s="49"/>
    </row>
    <row r="1310" spans="1:14" ht="22.5" customHeight="1">
      <c r="A1310" s="44" t="s">
        <v>23528</v>
      </c>
      <c r="B1310" s="14">
        <v>8806182570667</v>
      </c>
      <c r="C1310" s="50" t="s">
        <v>23529</v>
      </c>
      <c r="D1310" s="46" t="s">
        <v>23530</v>
      </c>
      <c r="E1310" s="16">
        <v>2500</v>
      </c>
      <c r="F1310" s="15">
        <v>0.54</v>
      </c>
      <c r="G1310" s="47">
        <v>20</v>
      </c>
      <c r="H1310" s="55">
        <f>Таблица648[[#This Row],[Коэфициент стоимости]]*Таблица648[[#This Row],[Розничная цена KRW]]</f>
        <v>1350</v>
      </c>
      <c r="I1310" s="17" t="str">
        <f>IF($H$1="","Введите курс",Таблица648[[#This Row],[Оптовая цена KRW за 1шт]]/$H$1)</f>
        <v>Введите курс</v>
      </c>
      <c r="J1310" s="48"/>
      <c r="K1310" s="18">
        <f>Таблица648[[#This Row],[Заказ коробок ]]*Таблица648[[#This Row],[Кол-во шт в коробке]]</f>
        <v>0</v>
      </c>
      <c r="L1310" s="54">
        <f>Таблица648[[#This Row],[Общее кол-во шт]]*Таблица648[[#This Row],[Оптовая цена KRW за 1шт]]</f>
        <v>0</v>
      </c>
      <c r="M1310" s="19" t="str">
        <f>IFERROR(Таблица648[[#This Row],[Общее кол-во шт]]*Таблица648[[#This Row],[Оптовая цена USD за 1шт]],"")</f>
        <v/>
      </c>
      <c r="N1310" s="49"/>
    </row>
    <row r="1311" spans="1:14" ht="22.5" customHeight="1">
      <c r="A1311" s="44" t="s">
        <v>23531</v>
      </c>
      <c r="B1311" s="14">
        <v>8806182573033</v>
      </c>
      <c r="C1311" s="50" t="s">
        <v>17866</v>
      </c>
      <c r="D1311" s="46" t="s">
        <v>17867</v>
      </c>
      <c r="E1311" s="16">
        <v>3000</v>
      </c>
      <c r="F1311" s="15">
        <v>0.54</v>
      </c>
      <c r="G1311" s="47">
        <v>20</v>
      </c>
      <c r="H1311" s="55">
        <f>Таблица648[[#This Row],[Коэфициент стоимости]]*Таблица648[[#This Row],[Розничная цена KRW]]</f>
        <v>1620</v>
      </c>
      <c r="I1311" s="17" t="str">
        <f>IF($H$1="","Введите курс",Таблица648[[#This Row],[Оптовая цена KRW за 1шт]]/$H$1)</f>
        <v>Введите курс</v>
      </c>
      <c r="J1311" s="48"/>
      <c r="K1311" s="18">
        <f>Таблица648[[#This Row],[Заказ коробок ]]*Таблица648[[#This Row],[Кол-во шт в коробке]]</f>
        <v>0</v>
      </c>
      <c r="L1311" s="54">
        <f>Таблица648[[#This Row],[Общее кол-во шт]]*Таблица648[[#This Row],[Оптовая цена KRW за 1шт]]</f>
        <v>0</v>
      </c>
      <c r="M1311" s="19" t="str">
        <f>IFERROR(Таблица648[[#This Row],[Общее кол-во шт]]*Таблица648[[#This Row],[Оптовая цена USD за 1шт]],"")</f>
        <v/>
      </c>
      <c r="N1311" s="49"/>
    </row>
    <row r="1312" spans="1:14" ht="22.5" customHeight="1">
      <c r="A1312" s="44" t="s">
        <v>23532</v>
      </c>
      <c r="B1312" s="14">
        <v>8806182573040</v>
      </c>
      <c r="C1312" s="50" t="s">
        <v>17868</v>
      </c>
      <c r="D1312" s="46" t="s">
        <v>17869</v>
      </c>
      <c r="E1312" s="16">
        <v>3000</v>
      </c>
      <c r="F1312" s="15">
        <v>0.54</v>
      </c>
      <c r="G1312" s="47">
        <v>20</v>
      </c>
      <c r="H1312" s="55">
        <f>Таблица648[[#This Row],[Коэфициент стоимости]]*Таблица648[[#This Row],[Розничная цена KRW]]</f>
        <v>1620</v>
      </c>
      <c r="I1312" s="17" t="str">
        <f>IF($H$1="","Введите курс",Таблица648[[#This Row],[Оптовая цена KRW за 1шт]]/$H$1)</f>
        <v>Введите курс</v>
      </c>
      <c r="J1312" s="48"/>
      <c r="K1312" s="18">
        <f>Таблица648[[#This Row],[Заказ коробок ]]*Таблица648[[#This Row],[Кол-во шт в коробке]]</f>
        <v>0</v>
      </c>
      <c r="L1312" s="54">
        <f>Таблица648[[#This Row],[Общее кол-во шт]]*Таблица648[[#This Row],[Оптовая цена KRW за 1шт]]</f>
        <v>0</v>
      </c>
      <c r="M1312" s="19" t="str">
        <f>IFERROR(Таблица648[[#This Row],[Общее кол-во шт]]*Таблица648[[#This Row],[Оптовая цена USD за 1шт]],"")</f>
        <v/>
      </c>
      <c r="N1312" s="49"/>
    </row>
    <row r="1313" spans="1:14" ht="22.5" customHeight="1">
      <c r="A1313" s="44" t="s">
        <v>23533</v>
      </c>
      <c r="B1313" s="14">
        <v>8806182582622</v>
      </c>
      <c r="C1313" s="50" t="s">
        <v>17870</v>
      </c>
      <c r="D1313" s="46" t="s">
        <v>17871</v>
      </c>
      <c r="E1313" s="16">
        <v>3000</v>
      </c>
      <c r="F1313" s="15">
        <v>0.54</v>
      </c>
      <c r="G1313" s="47">
        <v>20</v>
      </c>
      <c r="H1313" s="55">
        <f>Таблица648[[#This Row],[Коэфициент стоимости]]*Таблица648[[#This Row],[Розничная цена KRW]]</f>
        <v>1620</v>
      </c>
      <c r="I1313" s="17" t="str">
        <f>IF($H$1="","Введите курс",Таблица648[[#This Row],[Оптовая цена KRW за 1шт]]/$H$1)</f>
        <v>Введите курс</v>
      </c>
      <c r="J1313" s="48"/>
      <c r="K1313" s="18">
        <f>Таблица648[[#This Row],[Заказ коробок ]]*Таблица648[[#This Row],[Кол-во шт в коробке]]</f>
        <v>0</v>
      </c>
      <c r="L1313" s="54">
        <f>Таблица648[[#This Row],[Общее кол-во шт]]*Таблица648[[#This Row],[Оптовая цена KRW за 1шт]]</f>
        <v>0</v>
      </c>
      <c r="M1313" s="19" t="str">
        <f>IFERROR(Таблица648[[#This Row],[Общее кол-во шт]]*Таблица648[[#This Row],[Оптовая цена USD за 1шт]],"")</f>
        <v/>
      </c>
      <c r="N1313" s="49"/>
    </row>
    <row r="1314" spans="1:14" ht="22.5" customHeight="1">
      <c r="A1314" s="44" t="s">
        <v>23534</v>
      </c>
      <c r="B1314" s="14">
        <v>8806182582639</v>
      </c>
      <c r="C1314" s="50" t="s">
        <v>23535</v>
      </c>
      <c r="D1314" s="46" t="s">
        <v>23536</v>
      </c>
      <c r="E1314" s="16">
        <v>1500</v>
      </c>
      <c r="F1314" s="15">
        <v>0.54</v>
      </c>
      <c r="G1314" s="47">
        <v>20</v>
      </c>
      <c r="H1314" s="55">
        <f>Таблица648[[#This Row],[Коэфициент стоимости]]*Таблица648[[#This Row],[Розничная цена KRW]]</f>
        <v>810</v>
      </c>
      <c r="I1314" s="17" t="str">
        <f>IF($H$1="","Введите курс",Таблица648[[#This Row],[Оптовая цена KRW за 1шт]]/$H$1)</f>
        <v>Введите курс</v>
      </c>
      <c r="J1314" s="48"/>
      <c r="K1314" s="18">
        <f>Таблица648[[#This Row],[Заказ коробок ]]*Таблица648[[#This Row],[Кол-во шт в коробке]]</f>
        <v>0</v>
      </c>
      <c r="L1314" s="54">
        <f>Таблица648[[#This Row],[Общее кол-во шт]]*Таблица648[[#This Row],[Оптовая цена KRW за 1шт]]</f>
        <v>0</v>
      </c>
      <c r="M1314" s="19" t="str">
        <f>IFERROR(Таблица648[[#This Row],[Общее кол-во шт]]*Таблица648[[#This Row],[Оптовая цена USD за 1шт]],"")</f>
        <v/>
      </c>
      <c r="N1314" s="49"/>
    </row>
    <row r="1315" spans="1:14" ht="22.5" customHeight="1">
      <c r="A1315" s="44" t="s">
        <v>23537</v>
      </c>
      <c r="B1315" s="14">
        <v>8806182582646</v>
      </c>
      <c r="C1315" s="50" t="s">
        <v>23538</v>
      </c>
      <c r="D1315" s="46" t="s">
        <v>23539</v>
      </c>
      <c r="E1315" s="16">
        <v>1500</v>
      </c>
      <c r="F1315" s="15">
        <v>0.54</v>
      </c>
      <c r="G1315" s="47">
        <v>20</v>
      </c>
      <c r="H1315" s="55">
        <f>Таблица648[[#This Row],[Коэфициент стоимости]]*Таблица648[[#This Row],[Розничная цена KRW]]</f>
        <v>810</v>
      </c>
      <c r="I1315" s="17" t="str">
        <f>IF($H$1="","Введите курс",Таблица648[[#This Row],[Оптовая цена KRW за 1шт]]/$H$1)</f>
        <v>Введите курс</v>
      </c>
      <c r="J1315" s="48"/>
      <c r="K1315" s="18">
        <f>Таблица648[[#This Row],[Заказ коробок ]]*Таблица648[[#This Row],[Кол-во шт в коробке]]</f>
        <v>0</v>
      </c>
      <c r="L1315" s="54">
        <f>Таблица648[[#This Row],[Общее кол-во шт]]*Таблица648[[#This Row],[Оптовая цена KRW за 1шт]]</f>
        <v>0</v>
      </c>
      <c r="M1315" s="19" t="str">
        <f>IFERROR(Таблица648[[#This Row],[Общее кол-во шт]]*Таблица648[[#This Row],[Оптовая цена USD за 1шт]],"")</f>
        <v/>
      </c>
      <c r="N1315" s="49"/>
    </row>
    <row r="1316" spans="1:14" ht="22.5" customHeight="1">
      <c r="A1316" s="44" t="s">
        <v>23540</v>
      </c>
      <c r="B1316" s="14">
        <v>8806182582653</v>
      </c>
      <c r="C1316" s="50" t="s">
        <v>23541</v>
      </c>
      <c r="D1316" s="46" t="s">
        <v>23542</v>
      </c>
      <c r="E1316" s="16">
        <v>1500</v>
      </c>
      <c r="F1316" s="15">
        <v>0.54</v>
      </c>
      <c r="G1316" s="47">
        <v>20</v>
      </c>
      <c r="H1316" s="55">
        <f>Таблица648[[#This Row],[Коэфициент стоимости]]*Таблица648[[#This Row],[Розничная цена KRW]]</f>
        <v>810</v>
      </c>
      <c r="I1316" s="17" t="str">
        <f>IF($H$1="","Введите курс",Таблица648[[#This Row],[Оптовая цена KRW за 1шт]]/$H$1)</f>
        <v>Введите курс</v>
      </c>
      <c r="J1316" s="48"/>
      <c r="K1316" s="18">
        <f>Таблица648[[#This Row],[Заказ коробок ]]*Таблица648[[#This Row],[Кол-во шт в коробке]]</f>
        <v>0</v>
      </c>
      <c r="L1316" s="54">
        <f>Таблица648[[#This Row],[Общее кол-во шт]]*Таблица648[[#This Row],[Оптовая цена KRW за 1шт]]</f>
        <v>0</v>
      </c>
      <c r="M1316" s="19" t="str">
        <f>IFERROR(Таблица648[[#This Row],[Общее кол-во шт]]*Таблица648[[#This Row],[Оптовая цена USD за 1шт]],"")</f>
        <v/>
      </c>
      <c r="N1316" s="49"/>
    </row>
    <row r="1317" spans="1:14" ht="22.5" customHeight="1">
      <c r="A1317" s="44" t="s">
        <v>23543</v>
      </c>
      <c r="B1317" s="14">
        <v>8806182582660</v>
      </c>
      <c r="C1317" s="50" t="s">
        <v>23544</v>
      </c>
      <c r="D1317" s="46" t="s">
        <v>23545</v>
      </c>
      <c r="E1317" s="16">
        <v>1500</v>
      </c>
      <c r="F1317" s="15">
        <v>0.54</v>
      </c>
      <c r="G1317" s="47">
        <v>20</v>
      </c>
      <c r="H1317" s="55">
        <f>Таблица648[[#This Row],[Коэфициент стоимости]]*Таблица648[[#This Row],[Розничная цена KRW]]</f>
        <v>810</v>
      </c>
      <c r="I1317" s="17" t="str">
        <f>IF($H$1="","Введите курс",Таблица648[[#This Row],[Оптовая цена KRW за 1шт]]/$H$1)</f>
        <v>Введите курс</v>
      </c>
      <c r="J1317" s="48"/>
      <c r="K1317" s="18">
        <f>Таблица648[[#This Row],[Заказ коробок ]]*Таблица648[[#This Row],[Кол-во шт в коробке]]</f>
        <v>0</v>
      </c>
      <c r="L1317" s="54">
        <f>Таблица648[[#This Row],[Общее кол-во шт]]*Таблица648[[#This Row],[Оптовая цена KRW за 1шт]]</f>
        <v>0</v>
      </c>
      <c r="M1317" s="19" t="str">
        <f>IFERROR(Таблица648[[#This Row],[Общее кол-во шт]]*Таблица648[[#This Row],[Оптовая цена USD за 1шт]],"")</f>
        <v/>
      </c>
      <c r="N1317" s="49"/>
    </row>
    <row r="1318" spans="1:14" ht="22.5" customHeight="1">
      <c r="A1318" s="44" t="s">
        <v>23546</v>
      </c>
      <c r="B1318" s="14">
        <v>8806182582677</v>
      </c>
      <c r="C1318" s="50" t="s">
        <v>23547</v>
      </c>
      <c r="D1318" s="46" t="s">
        <v>23548</v>
      </c>
      <c r="E1318" s="16">
        <v>1500</v>
      </c>
      <c r="F1318" s="15">
        <v>0.54</v>
      </c>
      <c r="G1318" s="47">
        <v>20</v>
      </c>
      <c r="H1318" s="55">
        <f>Таблица648[[#This Row],[Коэфициент стоимости]]*Таблица648[[#This Row],[Розничная цена KRW]]</f>
        <v>810</v>
      </c>
      <c r="I1318" s="17" t="str">
        <f>IF($H$1="","Введите курс",Таблица648[[#This Row],[Оптовая цена KRW за 1шт]]/$H$1)</f>
        <v>Введите курс</v>
      </c>
      <c r="J1318" s="48"/>
      <c r="K1318" s="18">
        <f>Таблица648[[#This Row],[Заказ коробок ]]*Таблица648[[#This Row],[Кол-во шт в коробке]]</f>
        <v>0</v>
      </c>
      <c r="L1318" s="54">
        <f>Таблица648[[#This Row],[Общее кол-во шт]]*Таблица648[[#This Row],[Оптовая цена KRW за 1шт]]</f>
        <v>0</v>
      </c>
      <c r="M1318" s="19" t="str">
        <f>IFERROR(Таблица648[[#This Row],[Общее кол-во шт]]*Таблица648[[#This Row],[Оптовая цена USD за 1шт]],"")</f>
        <v/>
      </c>
      <c r="N1318" s="49"/>
    </row>
    <row r="1319" spans="1:14" ht="22.5" customHeight="1">
      <c r="A1319" s="44" t="s">
        <v>23549</v>
      </c>
      <c r="B1319" s="14">
        <v>8806182589621</v>
      </c>
      <c r="C1319" s="50" t="s">
        <v>17872</v>
      </c>
      <c r="D1319" s="46" t="s">
        <v>17873</v>
      </c>
      <c r="E1319" s="16">
        <v>3300</v>
      </c>
      <c r="F1319" s="15">
        <v>0.54</v>
      </c>
      <c r="G1319" s="47">
        <v>20</v>
      </c>
      <c r="H1319" s="55">
        <f>Таблица648[[#This Row],[Коэфициент стоимости]]*Таблица648[[#This Row],[Розничная цена KRW]]</f>
        <v>1782.0000000000002</v>
      </c>
      <c r="I1319" s="17" t="str">
        <f>IF($H$1="","Введите курс",Таблица648[[#This Row],[Оптовая цена KRW за 1шт]]/$H$1)</f>
        <v>Введите курс</v>
      </c>
      <c r="J1319" s="48"/>
      <c r="K1319" s="18">
        <f>Таблица648[[#This Row],[Заказ коробок ]]*Таблица648[[#This Row],[Кол-во шт в коробке]]</f>
        <v>0</v>
      </c>
      <c r="L1319" s="54">
        <f>Таблица648[[#This Row],[Общее кол-во шт]]*Таблица648[[#This Row],[Оптовая цена KRW за 1шт]]</f>
        <v>0</v>
      </c>
      <c r="M1319" s="19" t="str">
        <f>IFERROR(Таблица648[[#This Row],[Общее кол-во шт]]*Таблица648[[#This Row],[Оптовая цена USD за 1шт]],"")</f>
        <v/>
      </c>
      <c r="N1319" s="49"/>
    </row>
    <row r="1320" spans="1:14" ht="22.5" customHeight="1">
      <c r="A1320" s="44" t="s">
        <v>23550</v>
      </c>
      <c r="B1320" s="14">
        <v>8806182589638</v>
      </c>
      <c r="C1320" s="50" t="s">
        <v>17874</v>
      </c>
      <c r="D1320" s="46" t="s">
        <v>17875</v>
      </c>
      <c r="E1320" s="16">
        <v>3300</v>
      </c>
      <c r="F1320" s="15">
        <v>0.54</v>
      </c>
      <c r="G1320" s="47">
        <v>20</v>
      </c>
      <c r="H1320" s="55">
        <f>Таблица648[[#This Row],[Коэфициент стоимости]]*Таблица648[[#This Row],[Розничная цена KRW]]</f>
        <v>1782.0000000000002</v>
      </c>
      <c r="I1320" s="17" t="str">
        <f>IF($H$1="","Введите курс",Таблица648[[#This Row],[Оптовая цена KRW за 1шт]]/$H$1)</f>
        <v>Введите курс</v>
      </c>
      <c r="J1320" s="48"/>
      <c r="K1320" s="18">
        <f>Таблица648[[#This Row],[Заказ коробок ]]*Таблица648[[#This Row],[Кол-во шт в коробке]]</f>
        <v>0</v>
      </c>
      <c r="L1320" s="54">
        <f>Таблица648[[#This Row],[Общее кол-во шт]]*Таблица648[[#This Row],[Оптовая цена KRW за 1шт]]</f>
        <v>0</v>
      </c>
      <c r="M1320" s="19" t="str">
        <f>IFERROR(Таблица648[[#This Row],[Общее кол-во шт]]*Таблица648[[#This Row],[Оптовая цена USD за 1шт]],"")</f>
        <v/>
      </c>
      <c r="N1320" s="49"/>
    </row>
    <row r="1321" spans="1:14" ht="22.5" customHeight="1">
      <c r="A1321" s="44" t="s">
        <v>23551</v>
      </c>
      <c r="B1321" s="14">
        <v>8806182589645</v>
      </c>
      <c r="C1321" s="50" t="s">
        <v>17876</v>
      </c>
      <c r="D1321" s="46" t="s">
        <v>17877</v>
      </c>
      <c r="E1321" s="16">
        <v>3300</v>
      </c>
      <c r="F1321" s="15">
        <v>0.54</v>
      </c>
      <c r="G1321" s="47">
        <v>20</v>
      </c>
      <c r="H1321" s="55">
        <f>Таблица648[[#This Row],[Коэфициент стоимости]]*Таблица648[[#This Row],[Розничная цена KRW]]</f>
        <v>1782.0000000000002</v>
      </c>
      <c r="I1321" s="17" t="str">
        <f>IF($H$1="","Введите курс",Таблица648[[#This Row],[Оптовая цена KRW за 1шт]]/$H$1)</f>
        <v>Введите курс</v>
      </c>
      <c r="J1321" s="48"/>
      <c r="K1321" s="18">
        <f>Таблица648[[#This Row],[Заказ коробок ]]*Таблица648[[#This Row],[Кол-во шт в коробке]]</f>
        <v>0</v>
      </c>
      <c r="L1321" s="54">
        <f>Таблица648[[#This Row],[Общее кол-во шт]]*Таблица648[[#This Row],[Оптовая цена KRW за 1шт]]</f>
        <v>0</v>
      </c>
      <c r="M1321" s="19" t="str">
        <f>IFERROR(Таблица648[[#This Row],[Общее кол-во шт]]*Таблица648[[#This Row],[Оптовая цена USD за 1шт]],"")</f>
        <v/>
      </c>
      <c r="N1321" s="49"/>
    </row>
    <row r="1322" spans="1:14" ht="22.5" customHeight="1">
      <c r="A1322" s="44" t="s">
        <v>23552</v>
      </c>
      <c r="B1322" s="14">
        <v>8806182589652</v>
      </c>
      <c r="C1322" s="50" t="s">
        <v>17878</v>
      </c>
      <c r="D1322" s="46" t="s">
        <v>17879</v>
      </c>
      <c r="E1322" s="16">
        <v>3300</v>
      </c>
      <c r="F1322" s="15">
        <v>0.54</v>
      </c>
      <c r="G1322" s="47">
        <v>20</v>
      </c>
      <c r="H1322" s="55">
        <f>Таблица648[[#This Row],[Коэфициент стоимости]]*Таблица648[[#This Row],[Розничная цена KRW]]</f>
        <v>1782.0000000000002</v>
      </c>
      <c r="I1322" s="17" t="str">
        <f>IF($H$1="","Введите курс",Таблица648[[#This Row],[Оптовая цена KRW за 1шт]]/$H$1)</f>
        <v>Введите курс</v>
      </c>
      <c r="J1322" s="48"/>
      <c r="K1322" s="18">
        <f>Таблица648[[#This Row],[Заказ коробок ]]*Таблица648[[#This Row],[Кол-во шт в коробке]]</f>
        <v>0</v>
      </c>
      <c r="L1322" s="54">
        <f>Таблица648[[#This Row],[Общее кол-во шт]]*Таблица648[[#This Row],[Оптовая цена KRW за 1шт]]</f>
        <v>0</v>
      </c>
      <c r="M1322" s="19" t="str">
        <f>IFERROR(Таблица648[[#This Row],[Общее кол-во шт]]*Таблица648[[#This Row],[Оптовая цена USD за 1шт]],"")</f>
        <v/>
      </c>
      <c r="N1322" s="49"/>
    </row>
    <row r="1323" spans="1:14" ht="22.5" customHeight="1">
      <c r="A1323" s="44" t="s">
        <v>23553</v>
      </c>
      <c r="B1323" s="14">
        <v>8806182590122</v>
      </c>
      <c r="C1323" s="50" t="s">
        <v>23554</v>
      </c>
      <c r="D1323" s="46" t="s">
        <v>23555</v>
      </c>
      <c r="E1323" s="16">
        <v>1100</v>
      </c>
      <c r="F1323" s="15">
        <v>0.54</v>
      </c>
      <c r="G1323" s="47">
        <v>30</v>
      </c>
      <c r="H1323" s="55">
        <f>Таблица648[[#This Row],[Коэфициент стоимости]]*Таблица648[[#This Row],[Розничная цена KRW]]</f>
        <v>594</v>
      </c>
      <c r="I1323" s="17" t="str">
        <f>IF($H$1="","Введите курс",Таблица648[[#This Row],[Оптовая цена KRW за 1шт]]/$H$1)</f>
        <v>Введите курс</v>
      </c>
      <c r="J1323" s="48"/>
      <c r="K1323" s="18">
        <f>Таблица648[[#This Row],[Заказ коробок ]]*Таблица648[[#This Row],[Кол-во шт в коробке]]</f>
        <v>0</v>
      </c>
      <c r="L1323" s="54">
        <f>Таблица648[[#This Row],[Общее кол-во шт]]*Таблица648[[#This Row],[Оптовая цена KRW за 1шт]]</f>
        <v>0</v>
      </c>
      <c r="M1323" s="19" t="str">
        <f>IFERROR(Таблица648[[#This Row],[Общее кол-во шт]]*Таблица648[[#This Row],[Оптовая цена USD за 1шт]],"")</f>
        <v/>
      </c>
      <c r="N1323" s="49"/>
    </row>
    <row r="1324" spans="1:14" ht="22.5" customHeight="1">
      <c r="A1324" s="44" t="s">
        <v>23556</v>
      </c>
      <c r="B1324" s="14">
        <v>8806182590139</v>
      </c>
      <c r="C1324" s="50" t="s">
        <v>17880</v>
      </c>
      <c r="D1324" s="46" t="s">
        <v>17881</v>
      </c>
      <c r="E1324" s="16">
        <v>1100</v>
      </c>
      <c r="F1324" s="15">
        <v>0.54</v>
      </c>
      <c r="G1324" s="47">
        <v>30</v>
      </c>
      <c r="H1324" s="55">
        <f>Таблица648[[#This Row],[Коэфициент стоимости]]*Таблица648[[#This Row],[Розничная цена KRW]]</f>
        <v>594</v>
      </c>
      <c r="I1324" s="17" t="str">
        <f>IF($H$1="","Введите курс",Таблица648[[#This Row],[Оптовая цена KRW за 1шт]]/$H$1)</f>
        <v>Введите курс</v>
      </c>
      <c r="J1324" s="48"/>
      <c r="K1324" s="18">
        <f>Таблица648[[#This Row],[Заказ коробок ]]*Таблица648[[#This Row],[Кол-во шт в коробке]]</f>
        <v>0</v>
      </c>
      <c r="L1324" s="54">
        <f>Таблица648[[#This Row],[Общее кол-во шт]]*Таблица648[[#This Row],[Оптовая цена KRW за 1шт]]</f>
        <v>0</v>
      </c>
      <c r="M1324" s="19" t="str">
        <f>IFERROR(Таблица648[[#This Row],[Общее кол-во шт]]*Таблица648[[#This Row],[Оптовая цена USD за 1шт]],"")</f>
        <v/>
      </c>
      <c r="N1324" s="49"/>
    </row>
    <row r="1325" spans="1:14" ht="22.5" customHeight="1">
      <c r="A1325" s="44" t="s">
        <v>23557</v>
      </c>
      <c r="B1325" s="14">
        <v>8806182590146</v>
      </c>
      <c r="C1325" s="50" t="s">
        <v>17882</v>
      </c>
      <c r="D1325" s="46" t="s">
        <v>17883</v>
      </c>
      <c r="E1325" s="16">
        <v>1100</v>
      </c>
      <c r="F1325" s="15">
        <v>0.54</v>
      </c>
      <c r="G1325" s="47">
        <v>30</v>
      </c>
      <c r="H1325" s="55">
        <f>Таблица648[[#This Row],[Коэфициент стоимости]]*Таблица648[[#This Row],[Розничная цена KRW]]</f>
        <v>594</v>
      </c>
      <c r="I1325" s="17" t="str">
        <f>IF($H$1="","Введите курс",Таблица648[[#This Row],[Оптовая цена KRW за 1шт]]/$H$1)</f>
        <v>Введите курс</v>
      </c>
      <c r="J1325" s="48"/>
      <c r="K1325" s="18">
        <f>Таблица648[[#This Row],[Заказ коробок ]]*Таблица648[[#This Row],[Кол-во шт в коробке]]</f>
        <v>0</v>
      </c>
      <c r="L1325" s="54">
        <f>Таблица648[[#This Row],[Общее кол-во шт]]*Таблица648[[#This Row],[Оптовая цена KRW за 1шт]]</f>
        <v>0</v>
      </c>
      <c r="M1325" s="19" t="str">
        <f>IFERROR(Таблица648[[#This Row],[Общее кол-во шт]]*Таблица648[[#This Row],[Оптовая цена USD за 1шт]],"")</f>
        <v/>
      </c>
      <c r="N1325" s="49"/>
    </row>
    <row r="1326" spans="1:14" ht="22.5" customHeight="1">
      <c r="A1326" s="44" t="s">
        <v>23558</v>
      </c>
      <c r="B1326" s="14">
        <v>8806182590153</v>
      </c>
      <c r="C1326" s="50" t="s">
        <v>17884</v>
      </c>
      <c r="D1326" s="46" t="s">
        <v>17885</v>
      </c>
      <c r="E1326" s="16">
        <v>1100</v>
      </c>
      <c r="F1326" s="15">
        <v>0.54</v>
      </c>
      <c r="G1326" s="47">
        <v>30</v>
      </c>
      <c r="H1326" s="55">
        <f>Таблица648[[#This Row],[Коэфициент стоимости]]*Таблица648[[#This Row],[Розничная цена KRW]]</f>
        <v>594</v>
      </c>
      <c r="I1326" s="17" t="str">
        <f>IF($H$1="","Введите курс",Таблица648[[#This Row],[Оптовая цена KRW за 1шт]]/$H$1)</f>
        <v>Введите курс</v>
      </c>
      <c r="J1326" s="48"/>
      <c r="K1326" s="18">
        <f>Таблица648[[#This Row],[Заказ коробок ]]*Таблица648[[#This Row],[Кол-во шт в коробке]]</f>
        <v>0</v>
      </c>
      <c r="L1326" s="54">
        <f>Таблица648[[#This Row],[Общее кол-во шт]]*Таблица648[[#This Row],[Оптовая цена KRW за 1шт]]</f>
        <v>0</v>
      </c>
      <c r="M1326" s="19" t="str">
        <f>IFERROR(Таблица648[[#This Row],[Общее кол-во шт]]*Таблица648[[#This Row],[Оптовая цена USD за 1шт]],"")</f>
        <v/>
      </c>
      <c r="N1326" s="49"/>
    </row>
    <row r="1327" spans="1:14" ht="22.5" customHeight="1">
      <c r="A1327" s="44" t="s">
        <v>23559</v>
      </c>
      <c r="B1327" s="14">
        <v>8806182590160</v>
      </c>
      <c r="C1327" s="50" t="s">
        <v>17886</v>
      </c>
      <c r="D1327" s="46" t="s">
        <v>17887</v>
      </c>
      <c r="E1327" s="16">
        <v>1100</v>
      </c>
      <c r="F1327" s="15">
        <v>0.54</v>
      </c>
      <c r="G1327" s="47">
        <v>30</v>
      </c>
      <c r="H1327" s="55">
        <f>Таблица648[[#This Row],[Коэфициент стоимости]]*Таблица648[[#This Row],[Розничная цена KRW]]</f>
        <v>594</v>
      </c>
      <c r="I1327" s="17" t="str">
        <f>IF($H$1="","Введите курс",Таблица648[[#This Row],[Оптовая цена KRW за 1шт]]/$H$1)</f>
        <v>Введите курс</v>
      </c>
      <c r="J1327" s="48"/>
      <c r="K1327" s="18">
        <f>Таблица648[[#This Row],[Заказ коробок ]]*Таблица648[[#This Row],[Кол-во шт в коробке]]</f>
        <v>0</v>
      </c>
      <c r="L1327" s="54">
        <f>Таблица648[[#This Row],[Общее кол-во шт]]*Таблица648[[#This Row],[Оптовая цена KRW за 1шт]]</f>
        <v>0</v>
      </c>
      <c r="M1327" s="19" t="str">
        <f>IFERROR(Таблица648[[#This Row],[Общее кол-во шт]]*Таблица648[[#This Row],[Оптовая цена USD за 1шт]],"")</f>
        <v/>
      </c>
      <c r="N1327" s="49"/>
    </row>
    <row r="1328" spans="1:14" ht="22.5" customHeight="1">
      <c r="A1328" s="44" t="s">
        <v>23560</v>
      </c>
      <c r="B1328" s="14">
        <v>8806182590177</v>
      </c>
      <c r="C1328" s="50" t="s">
        <v>17888</v>
      </c>
      <c r="D1328" s="46" t="s">
        <v>17889</v>
      </c>
      <c r="E1328" s="16">
        <v>1100</v>
      </c>
      <c r="F1328" s="15">
        <v>0.54</v>
      </c>
      <c r="G1328" s="47">
        <v>30</v>
      </c>
      <c r="H1328" s="55">
        <f>Таблица648[[#This Row],[Коэфициент стоимости]]*Таблица648[[#This Row],[Розничная цена KRW]]</f>
        <v>594</v>
      </c>
      <c r="I1328" s="17" t="str">
        <f>IF($H$1="","Введите курс",Таблица648[[#This Row],[Оптовая цена KRW за 1шт]]/$H$1)</f>
        <v>Введите курс</v>
      </c>
      <c r="J1328" s="48"/>
      <c r="K1328" s="18">
        <f>Таблица648[[#This Row],[Заказ коробок ]]*Таблица648[[#This Row],[Кол-во шт в коробке]]</f>
        <v>0</v>
      </c>
      <c r="L1328" s="54">
        <f>Таблица648[[#This Row],[Общее кол-во шт]]*Таблица648[[#This Row],[Оптовая цена KRW за 1шт]]</f>
        <v>0</v>
      </c>
      <c r="M1328" s="19" t="str">
        <f>IFERROR(Таблица648[[#This Row],[Общее кол-во шт]]*Таблица648[[#This Row],[Оптовая цена USD за 1шт]],"")</f>
        <v/>
      </c>
      <c r="N1328" s="49"/>
    </row>
    <row r="1329" spans="1:14" ht="22.5" customHeight="1">
      <c r="A1329" s="44" t="s">
        <v>23561</v>
      </c>
      <c r="B1329" s="14">
        <v>8806182590184</v>
      </c>
      <c r="C1329" s="50" t="s">
        <v>17890</v>
      </c>
      <c r="D1329" s="46" t="s">
        <v>17891</v>
      </c>
      <c r="E1329" s="16">
        <v>1100</v>
      </c>
      <c r="F1329" s="15">
        <v>0.54</v>
      </c>
      <c r="G1329" s="47">
        <v>30</v>
      </c>
      <c r="H1329" s="55">
        <f>Таблица648[[#This Row],[Коэфициент стоимости]]*Таблица648[[#This Row],[Розничная цена KRW]]</f>
        <v>594</v>
      </c>
      <c r="I1329" s="17" t="str">
        <f>IF($H$1="","Введите курс",Таблица648[[#This Row],[Оптовая цена KRW за 1шт]]/$H$1)</f>
        <v>Введите курс</v>
      </c>
      <c r="J1329" s="48"/>
      <c r="K1329" s="18">
        <f>Таблица648[[#This Row],[Заказ коробок ]]*Таблица648[[#This Row],[Кол-во шт в коробке]]</f>
        <v>0</v>
      </c>
      <c r="L1329" s="54">
        <f>Таблица648[[#This Row],[Общее кол-во шт]]*Таблица648[[#This Row],[Оптовая цена KRW за 1шт]]</f>
        <v>0</v>
      </c>
      <c r="M1329" s="19" t="str">
        <f>IFERROR(Таблица648[[#This Row],[Общее кол-во шт]]*Таблица648[[#This Row],[Оптовая цена USD за 1шт]],"")</f>
        <v/>
      </c>
      <c r="N1329" s="49"/>
    </row>
    <row r="1330" spans="1:14" ht="22.5" customHeight="1">
      <c r="A1330" s="44" t="s">
        <v>23562</v>
      </c>
      <c r="B1330" s="14">
        <v>8806182590191</v>
      </c>
      <c r="C1330" s="50" t="s">
        <v>23563</v>
      </c>
      <c r="D1330" s="46" t="s">
        <v>16536</v>
      </c>
      <c r="E1330" s="16">
        <v>1100</v>
      </c>
      <c r="F1330" s="15">
        <v>0.54</v>
      </c>
      <c r="G1330" s="47">
        <v>30</v>
      </c>
      <c r="H1330" s="55">
        <f>Таблица648[[#This Row],[Коэфициент стоимости]]*Таблица648[[#This Row],[Розничная цена KRW]]</f>
        <v>594</v>
      </c>
      <c r="I1330" s="17" t="str">
        <f>IF($H$1="","Введите курс",Таблица648[[#This Row],[Оптовая цена KRW за 1шт]]/$H$1)</f>
        <v>Введите курс</v>
      </c>
      <c r="J1330" s="48"/>
      <c r="K1330" s="18">
        <f>Таблица648[[#This Row],[Заказ коробок ]]*Таблица648[[#This Row],[Кол-во шт в коробке]]</f>
        <v>0</v>
      </c>
      <c r="L1330" s="54">
        <f>Таблица648[[#This Row],[Общее кол-во шт]]*Таблица648[[#This Row],[Оптовая цена KRW за 1шт]]</f>
        <v>0</v>
      </c>
      <c r="M1330" s="19" t="str">
        <f>IFERROR(Таблица648[[#This Row],[Общее кол-во шт]]*Таблица648[[#This Row],[Оптовая цена USD за 1шт]],"")</f>
        <v/>
      </c>
      <c r="N1330" s="49"/>
    </row>
    <row r="1331" spans="1:14" ht="22.5" customHeight="1">
      <c r="A1331" s="44" t="s">
        <v>23564</v>
      </c>
      <c r="B1331" s="14">
        <v>8806182590207</v>
      </c>
      <c r="C1331" s="50" t="s">
        <v>23565</v>
      </c>
      <c r="D1331" s="46" t="s">
        <v>21162</v>
      </c>
      <c r="E1331" s="16">
        <v>1100</v>
      </c>
      <c r="F1331" s="15">
        <v>0.54</v>
      </c>
      <c r="G1331" s="47">
        <v>30</v>
      </c>
      <c r="H1331" s="55">
        <f>Таблица648[[#This Row],[Коэфициент стоимости]]*Таблица648[[#This Row],[Розничная цена KRW]]</f>
        <v>594</v>
      </c>
      <c r="I1331" s="17" t="str">
        <f>IF($H$1="","Введите курс",Таблица648[[#This Row],[Оптовая цена KRW за 1шт]]/$H$1)</f>
        <v>Введите курс</v>
      </c>
      <c r="J1331" s="48"/>
      <c r="K1331" s="18">
        <f>Таблица648[[#This Row],[Заказ коробок ]]*Таблица648[[#This Row],[Кол-во шт в коробке]]</f>
        <v>0</v>
      </c>
      <c r="L1331" s="54">
        <f>Таблица648[[#This Row],[Общее кол-во шт]]*Таблица648[[#This Row],[Оптовая цена KRW за 1шт]]</f>
        <v>0</v>
      </c>
      <c r="M1331" s="19" t="str">
        <f>IFERROR(Таблица648[[#This Row],[Общее кол-во шт]]*Таблица648[[#This Row],[Оптовая цена USD за 1шт]],"")</f>
        <v/>
      </c>
      <c r="N1331" s="49"/>
    </row>
    <row r="1332" spans="1:14" ht="22.5" customHeight="1">
      <c r="A1332" s="44" t="s">
        <v>23566</v>
      </c>
      <c r="B1332" s="14">
        <v>8806182590214</v>
      </c>
      <c r="C1332" s="50" t="s">
        <v>23567</v>
      </c>
      <c r="D1332" s="46" t="s">
        <v>16534</v>
      </c>
      <c r="E1332" s="16">
        <v>1100</v>
      </c>
      <c r="F1332" s="15">
        <v>0.54</v>
      </c>
      <c r="G1332" s="47">
        <v>30</v>
      </c>
      <c r="H1332" s="55">
        <f>Таблица648[[#This Row],[Коэфициент стоимости]]*Таблица648[[#This Row],[Розничная цена KRW]]</f>
        <v>594</v>
      </c>
      <c r="I1332" s="17" t="str">
        <f>IF($H$1="","Введите курс",Таблица648[[#This Row],[Оптовая цена KRW за 1шт]]/$H$1)</f>
        <v>Введите курс</v>
      </c>
      <c r="J1332" s="48"/>
      <c r="K1332" s="18">
        <f>Таблица648[[#This Row],[Заказ коробок ]]*Таблица648[[#This Row],[Кол-во шт в коробке]]</f>
        <v>0</v>
      </c>
      <c r="L1332" s="54">
        <f>Таблица648[[#This Row],[Общее кол-во шт]]*Таблица648[[#This Row],[Оптовая цена KRW за 1шт]]</f>
        <v>0</v>
      </c>
      <c r="M1332" s="19" t="str">
        <f>IFERROR(Таблица648[[#This Row],[Общее кол-во шт]]*Таблица648[[#This Row],[Оптовая цена USD за 1шт]],"")</f>
        <v/>
      </c>
      <c r="N1332" s="49"/>
    </row>
    <row r="1333" spans="1:14" ht="22.5" customHeight="1">
      <c r="A1333" s="44" t="s">
        <v>23568</v>
      </c>
      <c r="B1333" s="14">
        <v>8806182590221</v>
      </c>
      <c r="C1333" s="50" t="s">
        <v>17892</v>
      </c>
      <c r="D1333" s="46" t="s">
        <v>17893</v>
      </c>
      <c r="E1333" s="16">
        <v>1100</v>
      </c>
      <c r="F1333" s="15">
        <v>0.54</v>
      </c>
      <c r="G1333" s="47">
        <v>30</v>
      </c>
      <c r="H1333" s="55">
        <f>Таблица648[[#This Row],[Коэфициент стоимости]]*Таблица648[[#This Row],[Розничная цена KRW]]</f>
        <v>594</v>
      </c>
      <c r="I1333" s="17" t="str">
        <f>IF($H$1="","Введите курс",Таблица648[[#This Row],[Оптовая цена KRW за 1шт]]/$H$1)</f>
        <v>Введите курс</v>
      </c>
      <c r="J1333" s="48"/>
      <c r="K1333" s="18">
        <f>Таблица648[[#This Row],[Заказ коробок ]]*Таблица648[[#This Row],[Кол-во шт в коробке]]</f>
        <v>0</v>
      </c>
      <c r="L1333" s="54">
        <f>Таблица648[[#This Row],[Общее кол-во шт]]*Таблица648[[#This Row],[Оптовая цена KRW за 1шт]]</f>
        <v>0</v>
      </c>
      <c r="M1333" s="19" t="str">
        <f>IFERROR(Таблица648[[#This Row],[Общее кол-во шт]]*Таблица648[[#This Row],[Оптовая цена USD за 1шт]],"")</f>
        <v/>
      </c>
      <c r="N1333" s="49"/>
    </row>
    <row r="1334" spans="1:14" ht="22.5" customHeight="1">
      <c r="A1334" s="44" t="s">
        <v>23569</v>
      </c>
      <c r="B1334" s="14">
        <v>8806182590238</v>
      </c>
      <c r="C1334" s="50" t="s">
        <v>23570</v>
      </c>
      <c r="D1334" s="46" t="s">
        <v>21164</v>
      </c>
      <c r="E1334" s="16">
        <v>1100</v>
      </c>
      <c r="F1334" s="15">
        <v>0.54</v>
      </c>
      <c r="G1334" s="47">
        <v>30</v>
      </c>
      <c r="H1334" s="55">
        <f>Таблица648[[#This Row],[Коэфициент стоимости]]*Таблица648[[#This Row],[Розничная цена KRW]]</f>
        <v>594</v>
      </c>
      <c r="I1334" s="17" t="str">
        <f>IF($H$1="","Введите курс",Таблица648[[#This Row],[Оптовая цена KRW за 1шт]]/$H$1)</f>
        <v>Введите курс</v>
      </c>
      <c r="J1334" s="48"/>
      <c r="K1334" s="18">
        <f>Таблица648[[#This Row],[Заказ коробок ]]*Таблица648[[#This Row],[Кол-во шт в коробке]]</f>
        <v>0</v>
      </c>
      <c r="L1334" s="54">
        <f>Таблица648[[#This Row],[Общее кол-во шт]]*Таблица648[[#This Row],[Оптовая цена KRW за 1шт]]</f>
        <v>0</v>
      </c>
      <c r="M1334" s="19" t="str">
        <f>IFERROR(Таблица648[[#This Row],[Общее кол-во шт]]*Таблица648[[#This Row],[Оптовая цена USD за 1шт]],"")</f>
        <v/>
      </c>
      <c r="N1334" s="49"/>
    </row>
    <row r="1335" spans="1:14" ht="22.5" customHeight="1">
      <c r="A1335" s="44" t="s">
        <v>23571</v>
      </c>
      <c r="B1335" s="14">
        <v>8806182590245</v>
      </c>
      <c r="C1335" s="50" t="s">
        <v>23572</v>
      </c>
      <c r="D1335" s="46" t="s">
        <v>21166</v>
      </c>
      <c r="E1335" s="16">
        <v>1100</v>
      </c>
      <c r="F1335" s="15">
        <v>0.54</v>
      </c>
      <c r="G1335" s="47">
        <v>30</v>
      </c>
      <c r="H1335" s="55">
        <f>Таблица648[[#This Row],[Коэфициент стоимости]]*Таблица648[[#This Row],[Розничная цена KRW]]</f>
        <v>594</v>
      </c>
      <c r="I1335" s="17" t="str">
        <f>IF($H$1="","Введите курс",Таблица648[[#This Row],[Оптовая цена KRW за 1шт]]/$H$1)</f>
        <v>Введите курс</v>
      </c>
      <c r="J1335" s="48"/>
      <c r="K1335" s="18">
        <f>Таблица648[[#This Row],[Заказ коробок ]]*Таблица648[[#This Row],[Кол-во шт в коробке]]</f>
        <v>0</v>
      </c>
      <c r="L1335" s="54">
        <f>Таблица648[[#This Row],[Общее кол-во шт]]*Таблица648[[#This Row],[Оптовая цена KRW за 1шт]]</f>
        <v>0</v>
      </c>
      <c r="M1335" s="19" t="str">
        <f>IFERROR(Таблица648[[#This Row],[Общее кол-во шт]]*Таблица648[[#This Row],[Оптовая цена USD за 1шт]],"")</f>
        <v/>
      </c>
      <c r="N1335" s="49"/>
    </row>
    <row r="1336" spans="1:14" ht="22.5" customHeight="1">
      <c r="A1336" s="44" t="s">
        <v>23573</v>
      </c>
      <c r="B1336" s="14">
        <v>8806182590252</v>
      </c>
      <c r="C1336" s="50" t="s">
        <v>23574</v>
      </c>
      <c r="D1336" s="46" t="s">
        <v>16538</v>
      </c>
      <c r="E1336" s="16">
        <v>1100</v>
      </c>
      <c r="F1336" s="15">
        <v>0.54</v>
      </c>
      <c r="G1336" s="47">
        <v>30</v>
      </c>
      <c r="H1336" s="55">
        <f>Таблица648[[#This Row],[Коэфициент стоимости]]*Таблица648[[#This Row],[Розничная цена KRW]]</f>
        <v>594</v>
      </c>
      <c r="I1336" s="17" t="str">
        <f>IF($H$1="","Введите курс",Таблица648[[#This Row],[Оптовая цена KRW за 1шт]]/$H$1)</f>
        <v>Введите курс</v>
      </c>
      <c r="J1336" s="48"/>
      <c r="K1336" s="18">
        <f>Таблица648[[#This Row],[Заказ коробок ]]*Таблица648[[#This Row],[Кол-во шт в коробке]]</f>
        <v>0</v>
      </c>
      <c r="L1336" s="54">
        <f>Таблица648[[#This Row],[Общее кол-во шт]]*Таблица648[[#This Row],[Оптовая цена KRW за 1шт]]</f>
        <v>0</v>
      </c>
      <c r="M1336" s="19" t="str">
        <f>IFERROR(Таблица648[[#This Row],[Общее кол-во шт]]*Таблица648[[#This Row],[Оптовая цена USD за 1шт]],"")</f>
        <v/>
      </c>
      <c r="N1336" s="49"/>
    </row>
    <row r="1337" spans="1:14" ht="22.5" customHeight="1">
      <c r="A1337" s="44" t="s">
        <v>23575</v>
      </c>
      <c r="B1337" s="14">
        <v>8806182590269</v>
      </c>
      <c r="C1337" s="50" t="s">
        <v>17894</v>
      </c>
      <c r="D1337" s="46" t="s">
        <v>17895</v>
      </c>
      <c r="E1337" s="16">
        <v>1100</v>
      </c>
      <c r="F1337" s="15">
        <v>0.54</v>
      </c>
      <c r="G1337" s="47">
        <v>30</v>
      </c>
      <c r="H1337" s="55">
        <f>Таблица648[[#This Row],[Коэфициент стоимости]]*Таблица648[[#This Row],[Розничная цена KRW]]</f>
        <v>594</v>
      </c>
      <c r="I1337" s="17" t="str">
        <f>IF($H$1="","Введите курс",Таблица648[[#This Row],[Оптовая цена KRW за 1шт]]/$H$1)</f>
        <v>Введите курс</v>
      </c>
      <c r="J1337" s="48"/>
      <c r="K1337" s="18">
        <f>Таблица648[[#This Row],[Заказ коробок ]]*Таблица648[[#This Row],[Кол-во шт в коробке]]</f>
        <v>0</v>
      </c>
      <c r="L1337" s="54">
        <f>Таблица648[[#This Row],[Общее кол-во шт]]*Таблица648[[#This Row],[Оптовая цена KRW за 1шт]]</f>
        <v>0</v>
      </c>
      <c r="M1337" s="19" t="str">
        <f>IFERROR(Таблица648[[#This Row],[Общее кол-во шт]]*Таблица648[[#This Row],[Оптовая цена USD за 1шт]],"")</f>
        <v/>
      </c>
      <c r="N1337" s="49"/>
    </row>
    <row r="1338" spans="1:14" ht="22.5" customHeight="1">
      <c r="A1338" s="44" t="s">
        <v>23576</v>
      </c>
      <c r="B1338" s="14">
        <v>8806182590276</v>
      </c>
      <c r="C1338" s="50" t="s">
        <v>17896</v>
      </c>
      <c r="D1338" s="46" t="s">
        <v>17897</v>
      </c>
      <c r="E1338" s="16">
        <v>1100</v>
      </c>
      <c r="F1338" s="15">
        <v>0.54</v>
      </c>
      <c r="G1338" s="47">
        <v>30</v>
      </c>
      <c r="H1338" s="55">
        <f>Таблица648[[#This Row],[Коэфициент стоимости]]*Таблица648[[#This Row],[Розничная цена KRW]]</f>
        <v>594</v>
      </c>
      <c r="I1338" s="17" t="str">
        <f>IF($H$1="","Введите курс",Таблица648[[#This Row],[Оптовая цена KRW за 1шт]]/$H$1)</f>
        <v>Введите курс</v>
      </c>
      <c r="J1338" s="48"/>
      <c r="K1338" s="18">
        <f>Таблица648[[#This Row],[Заказ коробок ]]*Таблица648[[#This Row],[Кол-во шт в коробке]]</f>
        <v>0</v>
      </c>
      <c r="L1338" s="54">
        <f>Таблица648[[#This Row],[Общее кол-во шт]]*Таблица648[[#This Row],[Оптовая цена KRW за 1шт]]</f>
        <v>0</v>
      </c>
      <c r="M1338" s="19" t="str">
        <f>IFERROR(Таблица648[[#This Row],[Общее кол-во шт]]*Таблица648[[#This Row],[Оптовая цена USD за 1шт]],"")</f>
        <v/>
      </c>
      <c r="N1338" s="49"/>
    </row>
    <row r="1339" spans="1:14" ht="22.5" customHeight="1">
      <c r="A1339" s="44" t="s">
        <v>23577</v>
      </c>
      <c r="B1339" s="14">
        <v>8806182590283</v>
      </c>
      <c r="C1339" s="50" t="s">
        <v>23578</v>
      </c>
      <c r="D1339" s="46" t="s">
        <v>16532</v>
      </c>
      <c r="E1339" s="16">
        <v>1100</v>
      </c>
      <c r="F1339" s="15">
        <v>0.54</v>
      </c>
      <c r="G1339" s="47">
        <v>30</v>
      </c>
      <c r="H1339" s="55">
        <f>Таблица648[[#This Row],[Коэфициент стоимости]]*Таблица648[[#This Row],[Розничная цена KRW]]</f>
        <v>594</v>
      </c>
      <c r="I1339" s="17" t="str">
        <f>IF($H$1="","Введите курс",Таблица648[[#This Row],[Оптовая цена KRW за 1шт]]/$H$1)</f>
        <v>Введите курс</v>
      </c>
      <c r="J1339" s="48"/>
      <c r="K1339" s="18">
        <f>Таблица648[[#This Row],[Заказ коробок ]]*Таблица648[[#This Row],[Кол-во шт в коробке]]</f>
        <v>0</v>
      </c>
      <c r="L1339" s="54">
        <f>Таблица648[[#This Row],[Общее кол-во шт]]*Таблица648[[#This Row],[Оптовая цена KRW за 1шт]]</f>
        <v>0</v>
      </c>
      <c r="M1339" s="19" t="str">
        <f>IFERROR(Таблица648[[#This Row],[Общее кол-во шт]]*Таблица648[[#This Row],[Оптовая цена USD за 1шт]],"")</f>
        <v/>
      </c>
      <c r="N1339" s="49"/>
    </row>
    <row r="1340" spans="1:14" ht="22.5" customHeight="1">
      <c r="A1340" s="44" t="s">
        <v>23579</v>
      </c>
      <c r="B1340" s="14">
        <v>8806182590290</v>
      </c>
      <c r="C1340" s="50" t="s">
        <v>17898</v>
      </c>
      <c r="D1340" s="46" t="s">
        <v>17899</v>
      </c>
      <c r="E1340" s="16">
        <v>1100</v>
      </c>
      <c r="F1340" s="15">
        <v>0.54</v>
      </c>
      <c r="G1340" s="47">
        <v>30</v>
      </c>
      <c r="H1340" s="55">
        <f>Таблица648[[#This Row],[Коэфициент стоимости]]*Таблица648[[#This Row],[Розничная цена KRW]]</f>
        <v>594</v>
      </c>
      <c r="I1340" s="17" t="str">
        <f>IF($H$1="","Введите курс",Таблица648[[#This Row],[Оптовая цена KRW за 1шт]]/$H$1)</f>
        <v>Введите курс</v>
      </c>
      <c r="J1340" s="48"/>
      <c r="K1340" s="18">
        <f>Таблица648[[#This Row],[Заказ коробок ]]*Таблица648[[#This Row],[Кол-во шт в коробке]]</f>
        <v>0</v>
      </c>
      <c r="L1340" s="54">
        <f>Таблица648[[#This Row],[Общее кол-во шт]]*Таблица648[[#This Row],[Оптовая цена KRW за 1шт]]</f>
        <v>0</v>
      </c>
      <c r="M1340" s="19" t="str">
        <f>IFERROR(Таблица648[[#This Row],[Общее кол-во шт]]*Таблица648[[#This Row],[Оптовая цена USD за 1шт]],"")</f>
        <v/>
      </c>
      <c r="N1340" s="49"/>
    </row>
    <row r="1341" spans="1:14" ht="22.5" customHeight="1">
      <c r="A1341" s="44" t="s">
        <v>23580</v>
      </c>
      <c r="B1341" s="14">
        <v>8806182590306</v>
      </c>
      <c r="C1341" s="50" t="s">
        <v>23581</v>
      </c>
      <c r="D1341" s="46" t="s">
        <v>23582</v>
      </c>
      <c r="E1341" s="16">
        <v>1100</v>
      </c>
      <c r="F1341" s="15">
        <v>0.54</v>
      </c>
      <c r="G1341" s="47">
        <v>30</v>
      </c>
      <c r="H1341" s="55">
        <f>Таблица648[[#This Row],[Коэфициент стоимости]]*Таблица648[[#This Row],[Розничная цена KRW]]</f>
        <v>594</v>
      </c>
      <c r="I1341" s="17" t="str">
        <f>IF($H$1="","Введите курс",Таблица648[[#This Row],[Оптовая цена KRW за 1шт]]/$H$1)</f>
        <v>Введите курс</v>
      </c>
      <c r="J1341" s="48"/>
      <c r="K1341" s="18">
        <f>Таблица648[[#This Row],[Заказ коробок ]]*Таблица648[[#This Row],[Кол-во шт в коробке]]</f>
        <v>0</v>
      </c>
      <c r="L1341" s="54">
        <f>Таблица648[[#This Row],[Общее кол-во шт]]*Таблица648[[#This Row],[Оптовая цена KRW за 1шт]]</f>
        <v>0</v>
      </c>
      <c r="M1341" s="19" t="str">
        <f>IFERROR(Таблица648[[#This Row],[Общее кол-во шт]]*Таблица648[[#This Row],[Оптовая цена USD за 1шт]],"")</f>
        <v/>
      </c>
      <c r="N1341" s="49"/>
    </row>
    <row r="1342" spans="1:14" ht="22.5" customHeight="1">
      <c r="A1342" s="44" t="s">
        <v>23583</v>
      </c>
      <c r="B1342" s="14">
        <v>8806182590313</v>
      </c>
      <c r="C1342" s="50" t="s">
        <v>23584</v>
      </c>
      <c r="D1342" s="46" t="s">
        <v>16540</v>
      </c>
      <c r="E1342" s="16">
        <v>1100</v>
      </c>
      <c r="F1342" s="15">
        <v>0.54</v>
      </c>
      <c r="G1342" s="47">
        <v>30</v>
      </c>
      <c r="H1342" s="55">
        <f>Таблица648[[#This Row],[Коэфициент стоимости]]*Таблица648[[#This Row],[Розничная цена KRW]]</f>
        <v>594</v>
      </c>
      <c r="I1342" s="17" t="str">
        <f>IF($H$1="","Введите курс",Таблица648[[#This Row],[Оптовая цена KRW за 1шт]]/$H$1)</f>
        <v>Введите курс</v>
      </c>
      <c r="J1342" s="48"/>
      <c r="K1342" s="18">
        <f>Таблица648[[#This Row],[Заказ коробок ]]*Таблица648[[#This Row],[Кол-во шт в коробке]]</f>
        <v>0</v>
      </c>
      <c r="L1342" s="54">
        <f>Таблица648[[#This Row],[Общее кол-во шт]]*Таблица648[[#This Row],[Оптовая цена KRW за 1шт]]</f>
        <v>0</v>
      </c>
      <c r="M1342" s="19" t="str">
        <f>IFERROR(Таблица648[[#This Row],[Общее кол-во шт]]*Таблица648[[#This Row],[Оптовая цена USD за 1шт]],"")</f>
        <v/>
      </c>
      <c r="N1342" s="49"/>
    </row>
    <row r="1343" spans="1:14" ht="22.5" customHeight="1">
      <c r="A1343" s="44" t="s">
        <v>23585</v>
      </c>
      <c r="B1343" s="14">
        <v>8806364004089</v>
      </c>
      <c r="C1343" s="50" t="s">
        <v>23586</v>
      </c>
      <c r="D1343" s="46" t="s">
        <v>23587</v>
      </c>
      <c r="E1343" s="16">
        <v>3300</v>
      </c>
      <c r="F1343" s="15">
        <v>0.54</v>
      </c>
      <c r="G1343" s="47">
        <v>30</v>
      </c>
      <c r="H1343" s="55">
        <f>Таблица648[[#This Row],[Коэфициент стоимости]]*Таблица648[[#This Row],[Розничная цена KRW]]</f>
        <v>1782.0000000000002</v>
      </c>
      <c r="I1343" s="17" t="str">
        <f>IF($H$1="","Введите курс",Таблица648[[#This Row],[Оптовая цена KRW за 1шт]]/$H$1)</f>
        <v>Введите курс</v>
      </c>
      <c r="J1343" s="48"/>
      <c r="K1343" s="18">
        <f>Таблица648[[#This Row],[Заказ коробок ]]*Таблица648[[#This Row],[Кол-во шт в коробке]]</f>
        <v>0</v>
      </c>
      <c r="L1343" s="54">
        <f>Таблица648[[#This Row],[Общее кол-во шт]]*Таблица648[[#This Row],[Оптовая цена KRW за 1шт]]</f>
        <v>0</v>
      </c>
      <c r="M1343" s="19" t="str">
        <f>IFERROR(Таблица648[[#This Row],[Общее кол-во шт]]*Таблица648[[#This Row],[Оптовая цена USD за 1шт]],"")</f>
        <v/>
      </c>
      <c r="N1343" s="49"/>
    </row>
    <row r="1344" spans="1:14" ht="22.5" customHeight="1">
      <c r="A1344" s="44" t="s">
        <v>23588</v>
      </c>
      <c r="B1344" s="14">
        <v>8806182508318</v>
      </c>
      <c r="C1344" s="50" t="s">
        <v>17900</v>
      </c>
      <c r="D1344" s="46" t="s">
        <v>17901</v>
      </c>
      <c r="E1344" s="16">
        <v>4900</v>
      </c>
      <c r="F1344" s="15">
        <v>0.54</v>
      </c>
      <c r="G1344" s="47">
        <v>30</v>
      </c>
      <c r="H1344" s="55">
        <f>Таблица648[[#This Row],[Коэфициент стоимости]]*Таблица648[[#This Row],[Розничная цена KRW]]</f>
        <v>2646</v>
      </c>
      <c r="I1344" s="17" t="str">
        <f>IF($H$1="","Введите курс",Таблица648[[#This Row],[Оптовая цена KRW за 1шт]]/$H$1)</f>
        <v>Введите курс</v>
      </c>
      <c r="J1344" s="48"/>
      <c r="K1344" s="18">
        <f>Таблица648[[#This Row],[Заказ коробок ]]*Таблица648[[#This Row],[Кол-во шт в коробке]]</f>
        <v>0</v>
      </c>
      <c r="L1344" s="54">
        <f>Таблица648[[#This Row],[Общее кол-во шт]]*Таблица648[[#This Row],[Оптовая цена KRW за 1шт]]</f>
        <v>0</v>
      </c>
      <c r="M1344" s="19" t="str">
        <f>IFERROR(Таблица648[[#This Row],[Общее кол-во шт]]*Таблица648[[#This Row],[Оптовая цена USD за 1шт]],"")</f>
        <v/>
      </c>
      <c r="N1344" s="49"/>
    </row>
    <row r="1345" spans="1:14" ht="22.5" customHeight="1">
      <c r="A1345" s="44" t="s">
        <v>23589</v>
      </c>
      <c r="B1345" s="14">
        <v>8806182509728</v>
      </c>
      <c r="C1345" s="50" t="s">
        <v>17902</v>
      </c>
      <c r="D1345" s="46" t="s">
        <v>17903</v>
      </c>
      <c r="E1345" s="16">
        <v>4500</v>
      </c>
      <c r="F1345" s="15">
        <v>0.54</v>
      </c>
      <c r="G1345" s="47">
        <v>12</v>
      </c>
      <c r="H1345" s="55">
        <f>Таблица648[[#This Row],[Коэфициент стоимости]]*Таблица648[[#This Row],[Розничная цена KRW]]</f>
        <v>2430</v>
      </c>
      <c r="I1345" s="17" t="str">
        <f>IF($H$1="","Введите курс",Таблица648[[#This Row],[Оптовая цена KRW за 1шт]]/$H$1)</f>
        <v>Введите курс</v>
      </c>
      <c r="J1345" s="48"/>
      <c r="K1345" s="18">
        <f>Таблица648[[#This Row],[Заказ коробок ]]*Таблица648[[#This Row],[Кол-во шт в коробке]]</f>
        <v>0</v>
      </c>
      <c r="L1345" s="54">
        <f>Таблица648[[#This Row],[Общее кол-во шт]]*Таблица648[[#This Row],[Оптовая цена KRW за 1шт]]</f>
        <v>0</v>
      </c>
      <c r="M1345" s="19" t="str">
        <f>IFERROR(Таблица648[[#This Row],[Общее кол-во шт]]*Таблица648[[#This Row],[Оптовая цена USD за 1шт]],"")</f>
        <v/>
      </c>
      <c r="N1345" s="49"/>
    </row>
    <row r="1346" spans="1:14" ht="22.5" customHeight="1">
      <c r="A1346" s="44" t="s">
        <v>23590</v>
      </c>
      <c r="B1346" s="14">
        <v>8806182517228</v>
      </c>
      <c r="C1346" s="50" t="s">
        <v>17904</v>
      </c>
      <c r="D1346" s="46" t="s">
        <v>17905</v>
      </c>
      <c r="E1346" s="16">
        <v>8500</v>
      </c>
      <c r="F1346" s="15">
        <v>0.54</v>
      </c>
      <c r="G1346" s="47">
        <v>12</v>
      </c>
      <c r="H1346" s="55">
        <f>Таблица648[[#This Row],[Коэфициент стоимости]]*Таблица648[[#This Row],[Розничная цена KRW]]</f>
        <v>4590</v>
      </c>
      <c r="I1346" s="17" t="str">
        <f>IF($H$1="","Введите курс",Таблица648[[#This Row],[Оптовая цена KRW за 1шт]]/$H$1)</f>
        <v>Введите курс</v>
      </c>
      <c r="J1346" s="48"/>
      <c r="K1346" s="18">
        <f>Таблица648[[#This Row],[Заказ коробок ]]*Таблица648[[#This Row],[Кол-во шт в коробке]]</f>
        <v>0</v>
      </c>
      <c r="L1346" s="54">
        <f>Таблица648[[#This Row],[Общее кол-во шт]]*Таблица648[[#This Row],[Оптовая цена KRW за 1шт]]</f>
        <v>0</v>
      </c>
      <c r="M1346" s="19" t="str">
        <f>IFERROR(Таблица648[[#This Row],[Общее кол-во шт]]*Таблица648[[#This Row],[Оптовая цена USD за 1шт]],"")</f>
        <v/>
      </c>
      <c r="N1346" s="49"/>
    </row>
    <row r="1347" spans="1:14" ht="22.5" customHeight="1">
      <c r="A1347" s="44" t="s">
        <v>23591</v>
      </c>
      <c r="B1347" s="14">
        <v>8806182521577</v>
      </c>
      <c r="C1347" s="50" t="s">
        <v>23592</v>
      </c>
      <c r="D1347" s="46" t="s">
        <v>23593</v>
      </c>
      <c r="E1347" s="16">
        <v>13000</v>
      </c>
      <c r="F1347" s="15">
        <v>0.54</v>
      </c>
      <c r="G1347" s="47">
        <v>6</v>
      </c>
      <c r="H1347" s="55">
        <f>Таблица648[[#This Row],[Коэфициент стоимости]]*Таблица648[[#This Row],[Розничная цена KRW]]</f>
        <v>7020.0000000000009</v>
      </c>
      <c r="I1347" s="17" t="str">
        <f>IF($H$1="","Введите курс",Таблица648[[#This Row],[Оптовая цена KRW за 1шт]]/$H$1)</f>
        <v>Введите курс</v>
      </c>
      <c r="J1347" s="48"/>
      <c r="K1347" s="18">
        <f>Таблица648[[#This Row],[Заказ коробок ]]*Таблица648[[#This Row],[Кол-во шт в коробке]]</f>
        <v>0</v>
      </c>
      <c r="L1347" s="54">
        <f>Таблица648[[#This Row],[Общее кол-во шт]]*Таблица648[[#This Row],[Оптовая цена KRW за 1шт]]</f>
        <v>0</v>
      </c>
      <c r="M1347" s="19" t="str">
        <f>IFERROR(Таблица648[[#This Row],[Общее кол-во шт]]*Таблица648[[#This Row],[Оптовая цена USD за 1шт]],"")</f>
        <v/>
      </c>
      <c r="N1347" s="49"/>
    </row>
    <row r="1348" spans="1:14" ht="22.5" customHeight="1">
      <c r="A1348" s="44" t="s">
        <v>23594</v>
      </c>
      <c r="B1348" s="14">
        <v>8806182521638</v>
      </c>
      <c r="C1348" s="50" t="s">
        <v>23595</v>
      </c>
      <c r="D1348" s="46" t="s">
        <v>23596</v>
      </c>
      <c r="E1348" s="16">
        <v>13000</v>
      </c>
      <c r="F1348" s="15">
        <v>0.54</v>
      </c>
      <c r="G1348" s="47">
        <v>6</v>
      </c>
      <c r="H1348" s="55">
        <f>Таблица648[[#This Row],[Коэфициент стоимости]]*Таблица648[[#This Row],[Розничная цена KRW]]</f>
        <v>7020.0000000000009</v>
      </c>
      <c r="I1348" s="17" t="str">
        <f>IF($H$1="","Введите курс",Таблица648[[#This Row],[Оптовая цена KRW за 1шт]]/$H$1)</f>
        <v>Введите курс</v>
      </c>
      <c r="J1348" s="48"/>
      <c r="K1348" s="18">
        <f>Таблица648[[#This Row],[Заказ коробок ]]*Таблица648[[#This Row],[Кол-во шт в коробке]]</f>
        <v>0</v>
      </c>
      <c r="L1348" s="54">
        <f>Таблица648[[#This Row],[Общее кол-во шт]]*Таблица648[[#This Row],[Оптовая цена KRW за 1шт]]</f>
        <v>0</v>
      </c>
      <c r="M1348" s="19" t="str">
        <f>IFERROR(Таблица648[[#This Row],[Общее кол-во шт]]*Таблица648[[#This Row],[Оптовая цена USD за 1шт]],"")</f>
        <v/>
      </c>
      <c r="N1348" s="49"/>
    </row>
    <row r="1349" spans="1:14" ht="22.5" customHeight="1">
      <c r="A1349" s="44" t="s">
        <v>23597</v>
      </c>
      <c r="B1349" s="14">
        <v>8806182523106</v>
      </c>
      <c r="C1349" s="50" t="s">
        <v>23598</v>
      </c>
      <c r="D1349" s="46" t="s">
        <v>23599</v>
      </c>
      <c r="E1349" s="16">
        <v>13000</v>
      </c>
      <c r="F1349" s="15">
        <v>0.54</v>
      </c>
      <c r="G1349" s="47">
        <v>6</v>
      </c>
      <c r="H1349" s="55">
        <f>Таблица648[[#This Row],[Коэфициент стоимости]]*Таблица648[[#This Row],[Розничная цена KRW]]</f>
        <v>7020.0000000000009</v>
      </c>
      <c r="I1349" s="17" t="str">
        <f>IF($H$1="","Введите курс",Таблица648[[#This Row],[Оптовая цена KRW за 1шт]]/$H$1)</f>
        <v>Введите курс</v>
      </c>
      <c r="J1349" s="48"/>
      <c r="K1349" s="18">
        <f>Таблица648[[#This Row],[Заказ коробок ]]*Таблица648[[#This Row],[Кол-во шт в коробке]]</f>
        <v>0</v>
      </c>
      <c r="L1349" s="54">
        <f>Таблица648[[#This Row],[Общее кол-во шт]]*Таблица648[[#This Row],[Оптовая цена KRW за 1шт]]</f>
        <v>0</v>
      </c>
      <c r="M1349" s="19" t="str">
        <f>IFERROR(Таблица648[[#This Row],[Общее кол-во шт]]*Таблица648[[#This Row],[Оптовая цена USD за 1шт]],"")</f>
        <v/>
      </c>
      <c r="N1349" s="49"/>
    </row>
    <row r="1350" spans="1:14" ht="22.5" customHeight="1">
      <c r="A1350" s="44" t="s">
        <v>23600</v>
      </c>
      <c r="B1350" s="14">
        <v>8806182526428</v>
      </c>
      <c r="C1350" s="50" t="s">
        <v>23601</v>
      </c>
      <c r="D1350" s="46" t="s">
        <v>17976</v>
      </c>
      <c r="E1350" s="16">
        <v>8000</v>
      </c>
      <c r="F1350" s="15">
        <v>0.54</v>
      </c>
      <c r="G1350" s="47">
        <v>9</v>
      </c>
      <c r="H1350" s="55">
        <f>Таблица648[[#This Row],[Коэфициент стоимости]]*Таблица648[[#This Row],[Розничная цена KRW]]</f>
        <v>4320</v>
      </c>
      <c r="I1350" s="17" t="str">
        <f>IF($H$1="","Введите курс",Таблица648[[#This Row],[Оптовая цена KRW за 1шт]]/$H$1)</f>
        <v>Введите курс</v>
      </c>
      <c r="J1350" s="48"/>
      <c r="K1350" s="18">
        <f>Таблица648[[#This Row],[Заказ коробок ]]*Таблица648[[#This Row],[Кол-во шт в коробке]]</f>
        <v>0</v>
      </c>
      <c r="L1350" s="54">
        <f>Таблица648[[#This Row],[Общее кол-во шт]]*Таблица648[[#This Row],[Оптовая цена KRW за 1шт]]</f>
        <v>0</v>
      </c>
      <c r="M1350" s="19" t="str">
        <f>IFERROR(Таблица648[[#This Row],[Общее кол-во шт]]*Таблица648[[#This Row],[Оптовая цена USD за 1шт]],"")</f>
        <v/>
      </c>
      <c r="N1350" s="49"/>
    </row>
    <row r="1351" spans="1:14" ht="22.5" customHeight="1">
      <c r="A1351" s="44" t="s">
        <v>23602</v>
      </c>
      <c r="B1351" s="14">
        <v>8806182526435</v>
      </c>
      <c r="C1351" s="50" t="s">
        <v>23603</v>
      </c>
      <c r="D1351" s="46" t="s">
        <v>17974</v>
      </c>
      <c r="E1351" s="16">
        <v>8500</v>
      </c>
      <c r="F1351" s="15">
        <v>0.54</v>
      </c>
      <c r="G1351" s="47">
        <v>9</v>
      </c>
      <c r="H1351" s="55">
        <f>Таблица648[[#This Row],[Коэфициент стоимости]]*Таблица648[[#This Row],[Розничная цена KRW]]</f>
        <v>4590</v>
      </c>
      <c r="I1351" s="17" t="str">
        <f>IF($H$1="","Введите курс",Таблица648[[#This Row],[Оптовая цена KRW за 1шт]]/$H$1)</f>
        <v>Введите курс</v>
      </c>
      <c r="J1351" s="48"/>
      <c r="K1351" s="18">
        <f>Таблица648[[#This Row],[Заказ коробок ]]*Таблица648[[#This Row],[Кол-во шт в коробке]]</f>
        <v>0</v>
      </c>
      <c r="L1351" s="54">
        <f>Таблица648[[#This Row],[Общее кол-во шт]]*Таблица648[[#This Row],[Оптовая цена KRW за 1шт]]</f>
        <v>0</v>
      </c>
      <c r="M1351" s="19" t="str">
        <f>IFERROR(Таблица648[[#This Row],[Общее кол-во шт]]*Таблица648[[#This Row],[Оптовая цена USD за 1шт]],"")</f>
        <v/>
      </c>
      <c r="N1351" s="49"/>
    </row>
    <row r="1352" spans="1:14" ht="22.5" customHeight="1">
      <c r="A1352" s="44" t="s">
        <v>23604</v>
      </c>
      <c r="B1352" s="14">
        <v>8806182526473</v>
      </c>
      <c r="C1352" s="50" t="s">
        <v>23605</v>
      </c>
      <c r="D1352" s="46" t="s">
        <v>17994</v>
      </c>
      <c r="E1352" s="16">
        <v>3800</v>
      </c>
      <c r="F1352" s="15">
        <v>0.54</v>
      </c>
      <c r="G1352" s="47">
        <v>12</v>
      </c>
      <c r="H1352" s="55">
        <f>Таблица648[[#This Row],[Коэфициент стоимости]]*Таблица648[[#This Row],[Розничная цена KRW]]</f>
        <v>2052</v>
      </c>
      <c r="I1352" s="17" t="str">
        <f>IF($H$1="","Введите курс",Таблица648[[#This Row],[Оптовая цена KRW за 1шт]]/$H$1)</f>
        <v>Введите курс</v>
      </c>
      <c r="J1352" s="48"/>
      <c r="K1352" s="18">
        <f>Таблица648[[#This Row],[Заказ коробок ]]*Таблица648[[#This Row],[Кол-во шт в коробке]]</f>
        <v>0</v>
      </c>
      <c r="L1352" s="54">
        <f>Таблица648[[#This Row],[Общее кол-во шт]]*Таблица648[[#This Row],[Оптовая цена KRW за 1шт]]</f>
        <v>0</v>
      </c>
      <c r="M1352" s="19" t="str">
        <f>IFERROR(Таблица648[[#This Row],[Общее кол-во шт]]*Таблица648[[#This Row],[Оптовая цена USD за 1шт]],"")</f>
        <v/>
      </c>
      <c r="N1352" s="49"/>
    </row>
    <row r="1353" spans="1:14" ht="22.5" customHeight="1">
      <c r="A1353" s="44" t="s">
        <v>23606</v>
      </c>
      <c r="B1353" s="14">
        <v>8806182526510</v>
      </c>
      <c r="C1353" s="50" t="s">
        <v>23607</v>
      </c>
      <c r="D1353" s="46" t="s">
        <v>17986</v>
      </c>
      <c r="E1353" s="16">
        <v>3800</v>
      </c>
      <c r="F1353" s="15">
        <v>0.54</v>
      </c>
      <c r="G1353" s="47">
        <v>12</v>
      </c>
      <c r="H1353" s="55">
        <f>Таблица648[[#This Row],[Коэфициент стоимости]]*Таблица648[[#This Row],[Розничная цена KRW]]</f>
        <v>2052</v>
      </c>
      <c r="I1353" s="17" t="str">
        <f>IF($H$1="","Введите курс",Таблица648[[#This Row],[Оптовая цена KRW за 1шт]]/$H$1)</f>
        <v>Введите курс</v>
      </c>
      <c r="J1353" s="48"/>
      <c r="K1353" s="18">
        <f>Таблица648[[#This Row],[Заказ коробок ]]*Таблица648[[#This Row],[Кол-во шт в коробке]]</f>
        <v>0</v>
      </c>
      <c r="L1353" s="54">
        <f>Таблица648[[#This Row],[Общее кол-во шт]]*Таблица648[[#This Row],[Оптовая цена KRW за 1шт]]</f>
        <v>0</v>
      </c>
      <c r="M1353" s="19" t="str">
        <f>IFERROR(Таблица648[[#This Row],[Общее кол-во шт]]*Таблица648[[#This Row],[Оптовая цена USD за 1шт]],"")</f>
        <v/>
      </c>
      <c r="N1353" s="49"/>
    </row>
    <row r="1354" spans="1:14" ht="22.5" customHeight="1">
      <c r="A1354" s="44" t="s">
        <v>23608</v>
      </c>
      <c r="B1354" s="14">
        <v>8806182526527</v>
      </c>
      <c r="C1354" s="50" t="s">
        <v>23609</v>
      </c>
      <c r="D1354" s="46" t="s">
        <v>17984</v>
      </c>
      <c r="E1354" s="16">
        <v>3800</v>
      </c>
      <c r="F1354" s="15">
        <v>0.54</v>
      </c>
      <c r="G1354" s="47">
        <v>12</v>
      </c>
      <c r="H1354" s="55">
        <f>Таблица648[[#This Row],[Коэфициент стоимости]]*Таблица648[[#This Row],[Розничная цена KRW]]</f>
        <v>2052</v>
      </c>
      <c r="I1354" s="17" t="str">
        <f>IF($H$1="","Введите курс",Таблица648[[#This Row],[Оптовая цена KRW за 1шт]]/$H$1)</f>
        <v>Введите курс</v>
      </c>
      <c r="J1354" s="48"/>
      <c r="K1354" s="18">
        <f>Таблица648[[#This Row],[Заказ коробок ]]*Таблица648[[#This Row],[Кол-во шт в коробке]]</f>
        <v>0</v>
      </c>
      <c r="L1354" s="54">
        <f>Таблица648[[#This Row],[Общее кол-во шт]]*Таблица648[[#This Row],[Оптовая цена KRW за 1шт]]</f>
        <v>0</v>
      </c>
      <c r="M1354" s="19" t="str">
        <f>IFERROR(Таблица648[[#This Row],[Общее кол-во шт]]*Таблица648[[#This Row],[Оптовая цена USD за 1шт]],"")</f>
        <v/>
      </c>
      <c r="N1354" s="49"/>
    </row>
    <row r="1355" spans="1:14" ht="22.5" customHeight="1">
      <c r="A1355" s="44" t="s">
        <v>23610</v>
      </c>
      <c r="B1355" s="14">
        <v>8806182526558</v>
      </c>
      <c r="C1355" s="50" t="s">
        <v>17906</v>
      </c>
      <c r="D1355" s="46" t="s">
        <v>17907</v>
      </c>
      <c r="E1355" s="16">
        <v>3800</v>
      </c>
      <c r="F1355" s="15">
        <v>0.54</v>
      </c>
      <c r="G1355" s="47">
        <v>72</v>
      </c>
      <c r="H1355" s="55">
        <f>Таблица648[[#This Row],[Коэфициент стоимости]]*Таблица648[[#This Row],[Розничная цена KRW]]</f>
        <v>2052</v>
      </c>
      <c r="I1355" s="17" t="str">
        <f>IF($H$1="","Введите курс",Таблица648[[#This Row],[Оптовая цена KRW за 1шт]]/$H$1)</f>
        <v>Введите курс</v>
      </c>
      <c r="J1355" s="48"/>
      <c r="K1355" s="18">
        <f>Таблица648[[#This Row],[Заказ коробок ]]*Таблица648[[#This Row],[Кол-во шт в коробке]]</f>
        <v>0</v>
      </c>
      <c r="L1355" s="54">
        <f>Таблица648[[#This Row],[Общее кол-во шт]]*Таблица648[[#This Row],[Оптовая цена KRW за 1шт]]</f>
        <v>0</v>
      </c>
      <c r="M1355" s="19" t="str">
        <f>IFERROR(Таблица648[[#This Row],[Общее кол-во шт]]*Таблица648[[#This Row],[Оптовая цена USD за 1шт]],"")</f>
        <v/>
      </c>
      <c r="N1355" s="49"/>
    </row>
    <row r="1356" spans="1:14" ht="22.5" customHeight="1">
      <c r="A1356" s="44" t="s">
        <v>23611</v>
      </c>
      <c r="B1356" s="14">
        <v>8806182527272</v>
      </c>
      <c r="C1356" s="50" t="s">
        <v>23612</v>
      </c>
      <c r="D1356" s="46" t="s">
        <v>18018</v>
      </c>
      <c r="E1356" s="16">
        <v>9900</v>
      </c>
      <c r="F1356" s="15">
        <v>0.54</v>
      </c>
      <c r="G1356" s="47">
        <v>9</v>
      </c>
      <c r="H1356" s="55">
        <f>Таблица648[[#This Row],[Коэфициент стоимости]]*Таблица648[[#This Row],[Розничная цена KRW]]</f>
        <v>5346</v>
      </c>
      <c r="I1356" s="17" t="str">
        <f>IF($H$1="","Введите курс",Таблица648[[#This Row],[Оптовая цена KRW за 1шт]]/$H$1)</f>
        <v>Введите курс</v>
      </c>
      <c r="J1356" s="48"/>
      <c r="K1356" s="18">
        <f>Таблица648[[#This Row],[Заказ коробок ]]*Таблица648[[#This Row],[Кол-во шт в коробке]]</f>
        <v>0</v>
      </c>
      <c r="L1356" s="54">
        <f>Таблица648[[#This Row],[Общее кол-во шт]]*Таблица648[[#This Row],[Оптовая цена KRW за 1шт]]</f>
        <v>0</v>
      </c>
      <c r="M1356" s="19" t="str">
        <f>IFERROR(Таблица648[[#This Row],[Общее кол-во шт]]*Таблица648[[#This Row],[Оптовая цена USD за 1шт]],"")</f>
        <v/>
      </c>
      <c r="N1356" s="49"/>
    </row>
    <row r="1357" spans="1:14" ht="22.5" customHeight="1">
      <c r="A1357" s="44" t="s">
        <v>23613</v>
      </c>
      <c r="B1357" s="14">
        <v>8806182527296</v>
      </c>
      <c r="C1357" s="50" t="s">
        <v>23614</v>
      </c>
      <c r="D1357" s="46" t="s">
        <v>18022</v>
      </c>
      <c r="E1357" s="16">
        <v>9900</v>
      </c>
      <c r="F1357" s="15">
        <v>0.54</v>
      </c>
      <c r="G1357" s="47">
        <v>9</v>
      </c>
      <c r="H1357" s="55">
        <f>Таблица648[[#This Row],[Коэфициент стоимости]]*Таблица648[[#This Row],[Розничная цена KRW]]</f>
        <v>5346</v>
      </c>
      <c r="I1357" s="17" t="str">
        <f>IF($H$1="","Введите курс",Таблица648[[#This Row],[Оптовая цена KRW за 1шт]]/$H$1)</f>
        <v>Введите курс</v>
      </c>
      <c r="J1357" s="48"/>
      <c r="K1357" s="18">
        <f>Таблица648[[#This Row],[Заказ коробок ]]*Таблица648[[#This Row],[Кол-во шт в коробке]]</f>
        <v>0</v>
      </c>
      <c r="L1357" s="54">
        <f>Таблица648[[#This Row],[Общее кол-во шт]]*Таблица648[[#This Row],[Оптовая цена KRW за 1шт]]</f>
        <v>0</v>
      </c>
      <c r="M1357" s="19" t="str">
        <f>IFERROR(Таблица648[[#This Row],[Общее кол-во шт]]*Таблица648[[#This Row],[Оптовая цена USD за 1шт]],"")</f>
        <v/>
      </c>
      <c r="N1357" s="49"/>
    </row>
    <row r="1358" spans="1:14" ht="22.5" customHeight="1">
      <c r="A1358" s="44" t="s">
        <v>23615</v>
      </c>
      <c r="B1358" s="14">
        <v>8806182528835</v>
      </c>
      <c r="C1358" s="50" t="s">
        <v>17908</v>
      </c>
      <c r="D1358" s="46" t="s">
        <v>17909</v>
      </c>
      <c r="E1358" s="16">
        <v>4500</v>
      </c>
      <c r="F1358" s="15">
        <v>0.54</v>
      </c>
      <c r="G1358" s="47">
        <v>12</v>
      </c>
      <c r="H1358" s="55">
        <f>Таблица648[[#This Row],[Коэфициент стоимости]]*Таблица648[[#This Row],[Розничная цена KRW]]</f>
        <v>2430</v>
      </c>
      <c r="I1358" s="17" t="str">
        <f>IF($H$1="","Введите курс",Таблица648[[#This Row],[Оптовая цена KRW за 1шт]]/$H$1)</f>
        <v>Введите курс</v>
      </c>
      <c r="J1358" s="48"/>
      <c r="K1358" s="18">
        <f>Таблица648[[#This Row],[Заказ коробок ]]*Таблица648[[#This Row],[Кол-во шт в коробке]]</f>
        <v>0</v>
      </c>
      <c r="L1358" s="54">
        <f>Таблица648[[#This Row],[Общее кол-во шт]]*Таблица648[[#This Row],[Оптовая цена KRW за 1шт]]</f>
        <v>0</v>
      </c>
      <c r="M1358" s="19" t="str">
        <f>IFERROR(Таблица648[[#This Row],[Общее кол-во шт]]*Таблица648[[#This Row],[Оптовая цена USD за 1шт]],"")</f>
        <v/>
      </c>
      <c r="N1358" s="49"/>
    </row>
    <row r="1359" spans="1:14" ht="22.5" customHeight="1">
      <c r="A1359" s="44" t="s">
        <v>23616</v>
      </c>
      <c r="B1359" s="14">
        <v>8806182530449</v>
      </c>
      <c r="C1359" s="50" t="s">
        <v>23617</v>
      </c>
      <c r="D1359" s="46" t="s">
        <v>23618</v>
      </c>
      <c r="E1359" s="16">
        <v>9500</v>
      </c>
      <c r="F1359" s="15">
        <v>0.54</v>
      </c>
      <c r="G1359" s="47">
        <v>6</v>
      </c>
      <c r="H1359" s="55">
        <f>Таблица648[[#This Row],[Коэфициент стоимости]]*Таблица648[[#This Row],[Розничная цена KRW]]</f>
        <v>5130</v>
      </c>
      <c r="I1359" s="17" t="str">
        <f>IF($H$1="","Введите курс",Таблица648[[#This Row],[Оптовая цена KRW за 1шт]]/$H$1)</f>
        <v>Введите курс</v>
      </c>
      <c r="J1359" s="48"/>
      <c r="K1359" s="18">
        <f>Таблица648[[#This Row],[Заказ коробок ]]*Таблица648[[#This Row],[Кол-во шт в коробке]]</f>
        <v>0</v>
      </c>
      <c r="L1359" s="54">
        <f>Таблица648[[#This Row],[Общее кол-во шт]]*Таблица648[[#This Row],[Оптовая цена KRW за 1шт]]</f>
        <v>0</v>
      </c>
      <c r="M1359" s="19" t="str">
        <f>IFERROR(Таблица648[[#This Row],[Общее кол-во шт]]*Таблица648[[#This Row],[Оптовая цена USD за 1шт]],"")</f>
        <v/>
      </c>
      <c r="N1359" s="49"/>
    </row>
    <row r="1360" spans="1:14" ht="22.5" customHeight="1">
      <c r="A1360" s="44" t="s">
        <v>23619</v>
      </c>
      <c r="B1360" s="14">
        <v>8806182530463</v>
      </c>
      <c r="C1360" s="50" t="s">
        <v>17910</v>
      </c>
      <c r="D1360" s="46" t="s">
        <v>17911</v>
      </c>
      <c r="E1360" s="16">
        <v>7500</v>
      </c>
      <c r="F1360" s="15">
        <v>0.54</v>
      </c>
      <c r="G1360" s="47">
        <v>9</v>
      </c>
      <c r="H1360" s="55">
        <f>Таблица648[[#This Row],[Коэфициент стоимости]]*Таблица648[[#This Row],[Розничная цена KRW]]</f>
        <v>4050.0000000000005</v>
      </c>
      <c r="I1360" s="17" t="str">
        <f>IF($H$1="","Введите курс",Таблица648[[#This Row],[Оптовая цена KRW за 1шт]]/$H$1)</f>
        <v>Введите курс</v>
      </c>
      <c r="J1360" s="48"/>
      <c r="K1360" s="18">
        <f>Таблица648[[#This Row],[Заказ коробок ]]*Таблица648[[#This Row],[Кол-во шт в коробке]]</f>
        <v>0</v>
      </c>
      <c r="L1360" s="54">
        <f>Таблица648[[#This Row],[Общее кол-во шт]]*Таблица648[[#This Row],[Оптовая цена KRW за 1шт]]</f>
        <v>0</v>
      </c>
      <c r="M1360" s="19" t="str">
        <f>IFERROR(Таблица648[[#This Row],[Общее кол-во шт]]*Таблица648[[#This Row],[Оптовая цена USD за 1шт]],"")</f>
        <v/>
      </c>
      <c r="N1360" s="49"/>
    </row>
    <row r="1361" spans="1:14" ht="22.5" customHeight="1">
      <c r="A1361" s="44" t="s">
        <v>23620</v>
      </c>
      <c r="B1361" s="14">
        <v>8806182530487</v>
      </c>
      <c r="C1361" s="50" t="s">
        <v>23621</v>
      </c>
      <c r="D1361" s="46" t="s">
        <v>23622</v>
      </c>
      <c r="E1361" s="16">
        <v>14000</v>
      </c>
      <c r="F1361" s="15">
        <v>0.54</v>
      </c>
      <c r="G1361" s="47">
        <v>6</v>
      </c>
      <c r="H1361" s="55">
        <f>Таблица648[[#This Row],[Коэфициент стоимости]]*Таблица648[[#This Row],[Розничная цена KRW]]</f>
        <v>7560.0000000000009</v>
      </c>
      <c r="I1361" s="17" t="str">
        <f>IF($H$1="","Введите курс",Таблица648[[#This Row],[Оптовая цена KRW за 1шт]]/$H$1)</f>
        <v>Введите курс</v>
      </c>
      <c r="J1361" s="48"/>
      <c r="K1361" s="18">
        <f>Таблица648[[#This Row],[Заказ коробок ]]*Таблица648[[#This Row],[Кол-во шт в коробке]]</f>
        <v>0</v>
      </c>
      <c r="L1361" s="54">
        <f>Таблица648[[#This Row],[Общее кол-во шт]]*Таблица648[[#This Row],[Оптовая цена KRW за 1шт]]</f>
        <v>0</v>
      </c>
      <c r="M1361" s="19" t="str">
        <f>IFERROR(Таблица648[[#This Row],[Общее кол-во шт]]*Таблица648[[#This Row],[Оптовая цена USD за 1шт]],"")</f>
        <v/>
      </c>
      <c r="N1361" s="49"/>
    </row>
    <row r="1362" spans="1:14" ht="22.5" customHeight="1">
      <c r="A1362" s="44" t="s">
        <v>23623</v>
      </c>
      <c r="B1362" s="14">
        <v>8806182535048</v>
      </c>
      <c r="C1362" s="50" t="s">
        <v>23624</v>
      </c>
      <c r="D1362" s="46" t="s">
        <v>23625</v>
      </c>
      <c r="E1362" s="16">
        <v>9000</v>
      </c>
      <c r="F1362" s="15">
        <v>0.54</v>
      </c>
      <c r="G1362" s="47">
        <v>9</v>
      </c>
      <c r="H1362" s="55">
        <f>Таблица648[[#This Row],[Коэфициент стоимости]]*Таблица648[[#This Row],[Розничная цена KRW]]</f>
        <v>4860</v>
      </c>
      <c r="I1362" s="17" t="str">
        <f>IF($H$1="","Введите курс",Таблица648[[#This Row],[Оптовая цена KRW за 1шт]]/$H$1)</f>
        <v>Введите курс</v>
      </c>
      <c r="J1362" s="48"/>
      <c r="K1362" s="18">
        <f>Таблица648[[#This Row],[Заказ коробок ]]*Таблица648[[#This Row],[Кол-во шт в коробке]]</f>
        <v>0</v>
      </c>
      <c r="L1362" s="54">
        <f>Таблица648[[#This Row],[Общее кол-во шт]]*Таблица648[[#This Row],[Оптовая цена KRW за 1шт]]</f>
        <v>0</v>
      </c>
      <c r="M1362" s="19" t="str">
        <f>IFERROR(Таблица648[[#This Row],[Общее кол-во шт]]*Таблица648[[#This Row],[Оптовая цена USD за 1шт]],"")</f>
        <v/>
      </c>
      <c r="N1362" s="49"/>
    </row>
    <row r="1363" spans="1:14" ht="22.5" customHeight="1">
      <c r="A1363" s="44" t="s">
        <v>23626</v>
      </c>
      <c r="B1363" s="14">
        <v>8806182535055</v>
      </c>
      <c r="C1363" s="50" t="s">
        <v>23627</v>
      </c>
      <c r="D1363" s="46" t="s">
        <v>18024</v>
      </c>
      <c r="E1363" s="16">
        <v>9000</v>
      </c>
      <c r="F1363" s="15">
        <v>0.54</v>
      </c>
      <c r="G1363" s="47">
        <v>9</v>
      </c>
      <c r="H1363" s="55">
        <f>Таблица648[[#This Row],[Коэфициент стоимости]]*Таблица648[[#This Row],[Розничная цена KRW]]</f>
        <v>4860</v>
      </c>
      <c r="I1363" s="17" t="str">
        <f>IF($H$1="","Введите курс",Таблица648[[#This Row],[Оптовая цена KRW за 1шт]]/$H$1)</f>
        <v>Введите курс</v>
      </c>
      <c r="J1363" s="48"/>
      <c r="K1363" s="18">
        <f>Таблица648[[#This Row],[Заказ коробок ]]*Таблица648[[#This Row],[Кол-во шт в коробке]]</f>
        <v>0</v>
      </c>
      <c r="L1363" s="54">
        <f>Таблица648[[#This Row],[Общее кол-во шт]]*Таблица648[[#This Row],[Оптовая цена KRW за 1шт]]</f>
        <v>0</v>
      </c>
      <c r="M1363" s="19" t="str">
        <f>IFERROR(Таблица648[[#This Row],[Общее кол-во шт]]*Таблица648[[#This Row],[Оптовая цена USD за 1шт]],"")</f>
        <v/>
      </c>
      <c r="N1363" s="49"/>
    </row>
    <row r="1364" spans="1:14" ht="22.5" customHeight="1">
      <c r="A1364" s="44" t="s">
        <v>23628</v>
      </c>
      <c r="B1364" s="14">
        <v>8806182539848</v>
      </c>
      <c r="C1364" s="50" t="s">
        <v>23629</v>
      </c>
      <c r="D1364" s="46" t="s">
        <v>17970</v>
      </c>
      <c r="E1364" s="16">
        <v>9000</v>
      </c>
      <c r="F1364" s="15">
        <v>0.54</v>
      </c>
      <c r="G1364" s="47">
        <v>9</v>
      </c>
      <c r="H1364" s="55">
        <f>Таблица648[[#This Row],[Коэфициент стоимости]]*Таблица648[[#This Row],[Розничная цена KRW]]</f>
        <v>4860</v>
      </c>
      <c r="I1364" s="17" t="str">
        <f>IF($H$1="","Введите курс",Таблица648[[#This Row],[Оптовая цена KRW за 1шт]]/$H$1)</f>
        <v>Введите курс</v>
      </c>
      <c r="J1364" s="48"/>
      <c r="K1364" s="18">
        <f>Таблица648[[#This Row],[Заказ коробок ]]*Таблица648[[#This Row],[Кол-во шт в коробке]]</f>
        <v>0</v>
      </c>
      <c r="L1364" s="54">
        <f>Таблица648[[#This Row],[Общее кол-во шт]]*Таблица648[[#This Row],[Оптовая цена KRW за 1шт]]</f>
        <v>0</v>
      </c>
      <c r="M1364" s="19" t="str">
        <f>IFERROR(Таблица648[[#This Row],[Общее кол-во шт]]*Таблица648[[#This Row],[Оптовая цена USD за 1шт]],"")</f>
        <v/>
      </c>
      <c r="N1364" s="49"/>
    </row>
    <row r="1365" spans="1:14" ht="22.5" customHeight="1">
      <c r="A1365" s="44" t="s">
        <v>23630</v>
      </c>
      <c r="B1365" s="14">
        <v>8806182549168</v>
      </c>
      <c r="C1365" s="50" t="s">
        <v>23631</v>
      </c>
      <c r="D1365" s="46" t="s">
        <v>18020</v>
      </c>
      <c r="E1365" s="16">
        <v>9900</v>
      </c>
      <c r="F1365" s="15">
        <v>0.54</v>
      </c>
      <c r="G1365" s="47">
        <v>9</v>
      </c>
      <c r="H1365" s="55">
        <f>Таблица648[[#This Row],[Коэфициент стоимости]]*Таблица648[[#This Row],[Розничная цена KRW]]</f>
        <v>5346</v>
      </c>
      <c r="I1365" s="17" t="str">
        <f>IF($H$1="","Введите курс",Таблица648[[#This Row],[Оптовая цена KRW за 1шт]]/$H$1)</f>
        <v>Введите курс</v>
      </c>
      <c r="J1365" s="48"/>
      <c r="K1365" s="18">
        <f>Таблица648[[#This Row],[Заказ коробок ]]*Таблица648[[#This Row],[Кол-во шт в коробке]]</f>
        <v>0</v>
      </c>
      <c r="L1365" s="54">
        <f>Таблица648[[#This Row],[Общее кол-во шт]]*Таблица648[[#This Row],[Оптовая цена KRW за 1шт]]</f>
        <v>0</v>
      </c>
      <c r="M1365" s="19" t="str">
        <f>IFERROR(Таблица648[[#This Row],[Общее кол-во шт]]*Таблица648[[#This Row],[Оптовая цена USD за 1шт]],"")</f>
        <v/>
      </c>
      <c r="N1365" s="49"/>
    </row>
    <row r="1366" spans="1:14" ht="22.5" customHeight="1">
      <c r="A1366" s="44" t="s">
        <v>23632</v>
      </c>
      <c r="B1366" s="14">
        <v>8806182549175</v>
      </c>
      <c r="C1366" s="50" t="s">
        <v>23633</v>
      </c>
      <c r="D1366" s="46" t="s">
        <v>18032</v>
      </c>
      <c r="E1366" s="16">
        <v>13000</v>
      </c>
      <c r="F1366" s="15">
        <v>0.54</v>
      </c>
      <c r="G1366" s="47">
        <v>6</v>
      </c>
      <c r="H1366" s="55">
        <f>Таблица648[[#This Row],[Коэфициент стоимости]]*Таблица648[[#This Row],[Розничная цена KRW]]</f>
        <v>7020.0000000000009</v>
      </c>
      <c r="I1366" s="17" t="str">
        <f>IF($H$1="","Введите курс",Таблица648[[#This Row],[Оптовая цена KRW за 1шт]]/$H$1)</f>
        <v>Введите курс</v>
      </c>
      <c r="J1366" s="48"/>
      <c r="K1366" s="18">
        <f>Таблица648[[#This Row],[Заказ коробок ]]*Таблица648[[#This Row],[Кол-во шт в коробке]]</f>
        <v>0</v>
      </c>
      <c r="L1366" s="54">
        <f>Таблица648[[#This Row],[Общее кол-во шт]]*Таблица648[[#This Row],[Оптовая цена KRW за 1шт]]</f>
        <v>0</v>
      </c>
      <c r="M1366" s="19" t="str">
        <f>IFERROR(Таблица648[[#This Row],[Общее кол-во шт]]*Таблица648[[#This Row],[Оптовая цена USD за 1шт]],"")</f>
        <v/>
      </c>
      <c r="N1366" s="49"/>
    </row>
    <row r="1367" spans="1:14" ht="22.5" customHeight="1">
      <c r="A1367" s="44" t="s">
        <v>23634</v>
      </c>
      <c r="B1367" s="14">
        <v>8806182549182</v>
      </c>
      <c r="C1367" s="50" t="s">
        <v>23635</v>
      </c>
      <c r="D1367" s="46" t="s">
        <v>18012</v>
      </c>
      <c r="E1367" s="16">
        <v>9900</v>
      </c>
      <c r="F1367" s="15">
        <v>0.54</v>
      </c>
      <c r="G1367" s="47">
        <v>9</v>
      </c>
      <c r="H1367" s="55">
        <f>Таблица648[[#This Row],[Коэфициент стоимости]]*Таблица648[[#This Row],[Розничная цена KRW]]</f>
        <v>5346</v>
      </c>
      <c r="I1367" s="17" t="str">
        <f>IF($H$1="","Введите курс",Таблица648[[#This Row],[Оптовая цена KRW за 1шт]]/$H$1)</f>
        <v>Введите курс</v>
      </c>
      <c r="J1367" s="48"/>
      <c r="K1367" s="18">
        <f>Таблица648[[#This Row],[Заказ коробок ]]*Таблица648[[#This Row],[Кол-во шт в коробке]]</f>
        <v>0</v>
      </c>
      <c r="L1367" s="54">
        <f>Таблица648[[#This Row],[Общее кол-во шт]]*Таблица648[[#This Row],[Оптовая цена KRW за 1шт]]</f>
        <v>0</v>
      </c>
      <c r="M1367" s="19" t="str">
        <f>IFERROR(Таблица648[[#This Row],[Общее кол-во шт]]*Таблица648[[#This Row],[Оптовая цена USD за 1шт]],"")</f>
        <v/>
      </c>
      <c r="N1367" s="49"/>
    </row>
    <row r="1368" spans="1:14" ht="22.5" customHeight="1">
      <c r="A1368" s="44" t="s">
        <v>23636</v>
      </c>
      <c r="B1368" s="14">
        <v>8806182549199</v>
      </c>
      <c r="C1368" s="50" t="s">
        <v>23637</v>
      </c>
      <c r="D1368" s="46" t="s">
        <v>18016</v>
      </c>
      <c r="E1368" s="16">
        <v>9900</v>
      </c>
      <c r="F1368" s="15">
        <v>0.54</v>
      </c>
      <c r="G1368" s="47">
        <v>9</v>
      </c>
      <c r="H1368" s="55">
        <f>Таблица648[[#This Row],[Коэфициент стоимости]]*Таблица648[[#This Row],[Розничная цена KRW]]</f>
        <v>5346</v>
      </c>
      <c r="I1368" s="17" t="str">
        <f>IF($H$1="","Введите курс",Таблица648[[#This Row],[Оптовая цена KRW за 1шт]]/$H$1)</f>
        <v>Введите курс</v>
      </c>
      <c r="J1368" s="48"/>
      <c r="K1368" s="18">
        <f>Таблица648[[#This Row],[Заказ коробок ]]*Таблица648[[#This Row],[Кол-во шт в коробке]]</f>
        <v>0</v>
      </c>
      <c r="L1368" s="54">
        <f>Таблица648[[#This Row],[Общее кол-во шт]]*Таблица648[[#This Row],[Оптовая цена KRW за 1шт]]</f>
        <v>0</v>
      </c>
      <c r="M1368" s="19" t="str">
        <f>IFERROR(Таблица648[[#This Row],[Общее кол-во шт]]*Таблица648[[#This Row],[Оптовая цена USD за 1шт]],"")</f>
        <v/>
      </c>
      <c r="N1368" s="49"/>
    </row>
    <row r="1369" spans="1:14" ht="22.5" customHeight="1">
      <c r="A1369" s="44" t="s">
        <v>23638</v>
      </c>
      <c r="B1369" s="14">
        <v>8806182550836</v>
      </c>
      <c r="C1369" s="50" t="s">
        <v>23639</v>
      </c>
      <c r="D1369" s="46" t="s">
        <v>18036</v>
      </c>
      <c r="E1369" s="16">
        <v>13000</v>
      </c>
      <c r="F1369" s="15">
        <v>0.54</v>
      </c>
      <c r="G1369" s="47">
        <v>6</v>
      </c>
      <c r="H1369" s="55">
        <f>Таблица648[[#This Row],[Коэфициент стоимости]]*Таблица648[[#This Row],[Розничная цена KRW]]</f>
        <v>7020.0000000000009</v>
      </c>
      <c r="I1369" s="17" t="str">
        <f>IF($H$1="","Введите курс",Таблица648[[#This Row],[Оптовая цена KRW за 1шт]]/$H$1)</f>
        <v>Введите курс</v>
      </c>
      <c r="J1369" s="48"/>
      <c r="K1369" s="18">
        <f>Таблица648[[#This Row],[Заказ коробок ]]*Таблица648[[#This Row],[Кол-во шт в коробке]]</f>
        <v>0</v>
      </c>
      <c r="L1369" s="54">
        <f>Таблица648[[#This Row],[Общее кол-во шт]]*Таблица648[[#This Row],[Оптовая цена KRW за 1шт]]</f>
        <v>0</v>
      </c>
      <c r="M1369" s="19" t="str">
        <f>IFERROR(Таблица648[[#This Row],[Общее кол-во шт]]*Таблица648[[#This Row],[Оптовая цена USD за 1шт]],"")</f>
        <v/>
      </c>
      <c r="N1369" s="49"/>
    </row>
    <row r="1370" spans="1:14" ht="22.5" customHeight="1">
      <c r="A1370" s="44" t="s">
        <v>23640</v>
      </c>
      <c r="B1370" s="14">
        <v>8806182551079</v>
      </c>
      <c r="C1370" s="50" t="s">
        <v>17912</v>
      </c>
      <c r="D1370" s="46" t="s">
        <v>17913</v>
      </c>
      <c r="E1370" s="16">
        <v>19800</v>
      </c>
      <c r="F1370" s="15">
        <v>0.54</v>
      </c>
      <c r="G1370" s="47">
        <v>6</v>
      </c>
      <c r="H1370" s="55">
        <f>Таблица648[[#This Row],[Коэфициент стоимости]]*Таблица648[[#This Row],[Розничная цена KRW]]</f>
        <v>10692</v>
      </c>
      <c r="I1370" s="17" t="str">
        <f>IF($H$1="","Введите курс",Таблица648[[#This Row],[Оптовая цена KRW за 1шт]]/$H$1)</f>
        <v>Введите курс</v>
      </c>
      <c r="J1370" s="48"/>
      <c r="K1370" s="18">
        <f>Таблица648[[#This Row],[Заказ коробок ]]*Таблица648[[#This Row],[Кол-во шт в коробке]]</f>
        <v>0</v>
      </c>
      <c r="L1370" s="54">
        <f>Таблица648[[#This Row],[Общее кол-во шт]]*Таблица648[[#This Row],[Оптовая цена KRW за 1шт]]</f>
        <v>0</v>
      </c>
      <c r="M1370" s="19" t="str">
        <f>IFERROR(Таблица648[[#This Row],[Общее кол-во шт]]*Таблица648[[#This Row],[Оптовая цена USD за 1шт]],"")</f>
        <v/>
      </c>
      <c r="N1370" s="49"/>
    </row>
    <row r="1371" spans="1:14" ht="22.5" customHeight="1">
      <c r="A1371" s="44" t="s">
        <v>23641</v>
      </c>
      <c r="B1371" s="14">
        <v>8806182551628</v>
      </c>
      <c r="C1371" s="50" t="s">
        <v>23642</v>
      </c>
      <c r="D1371" s="46" t="s">
        <v>23643</v>
      </c>
      <c r="E1371" s="16">
        <v>13000</v>
      </c>
      <c r="F1371" s="15">
        <v>0.54</v>
      </c>
      <c r="G1371" s="47">
        <v>128</v>
      </c>
      <c r="H1371" s="55">
        <f>Таблица648[[#This Row],[Коэфициент стоимости]]*Таблица648[[#This Row],[Розничная цена KRW]]</f>
        <v>7020.0000000000009</v>
      </c>
      <c r="I1371" s="17" t="str">
        <f>IF($H$1="","Введите курс",Таблица648[[#This Row],[Оптовая цена KRW за 1шт]]/$H$1)</f>
        <v>Введите курс</v>
      </c>
      <c r="J1371" s="48"/>
      <c r="K1371" s="18">
        <f>Таблица648[[#This Row],[Заказ коробок ]]*Таблица648[[#This Row],[Кол-во шт в коробке]]</f>
        <v>0</v>
      </c>
      <c r="L1371" s="54">
        <f>Таблица648[[#This Row],[Общее кол-во шт]]*Таблица648[[#This Row],[Оптовая цена KRW за 1шт]]</f>
        <v>0</v>
      </c>
      <c r="M1371" s="19" t="str">
        <f>IFERROR(Таблица648[[#This Row],[Общее кол-во шт]]*Таблица648[[#This Row],[Оптовая цена USD за 1шт]],"")</f>
        <v/>
      </c>
      <c r="N1371" s="49"/>
    </row>
    <row r="1372" spans="1:14" ht="22.5" customHeight="1">
      <c r="A1372" s="44" t="s">
        <v>23644</v>
      </c>
      <c r="B1372" s="14">
        <v>8806182551802</v>
      </c>
      <c r="C1372" s="50" t="s">
        <v>23645</v>
      </c>
      <c r="D1372" s="46" t="s">
        <v>23646</v>
      </c>
      <c r="E1372" s="16">
        <v>8000</v>
      </c>
      <c r="F1372" s="15">
        <v>0.54</v>
      </c>
      <c r="G1372" s="47">
        <v>6</v>
      </c>
      <c r="H1372" s="55">
        <f>Таблица648[[#This Row],[Коэфициент стоимости]]*Таблица648[[#This Row],[Розничная цена KRW]]</f>
        <v>4320</v>
      </c>
      <c r="I1372" s="17" t="str">
        <f>IF($H$1="","Введите курс",Таблица648[[#This Row],[Оптовая цена KRW за 1шт]]/$H$1)</f>
        <v>Введите курс</v>
      </c>
      <c r="J1372" s="48"/>
      <c r="K1372" s="18">
        <f>Таблица648[[#This Row],[Заказ коробок ]]*Таблица648[[#This Row],[Кол-во шт в коробке]]</f>
        <v>0</v>
      </c>
      <c r="L1372" s="54">
        <f>Таблица648[[#This Row],[Общее кол-во шт]]*Таблица648[[#This Row],[Оптовая цена KRW за 1шт]]</f>
        <v>0</v>
      </c>
      <c r="M1372" s="19" t="str">
        <f>IFERROR(Таблица648[[#This Row],[Общее кол-во шт]]*Таблица648[[#This Row],[Оптовая цена USD за 1шт]],"")</f>
        <v/>
      </c>
      <c r="N1372" s="49"/>
    </row>
    <row r="1373" spans="1:14" ht="22.5" customHeight="1">
      <c r="A1373" s="44" t="s">
        <v>23647</v>
      </c>
      <c r="B1373" s="14">
        <v>8806182551819</v>
      </c>
      <c r="C1373" s="50" t="s">
        <v>23648</v>
      </c>
      <c r="D1373" s="46" t="s">
        <v>23649</v>
      </c>
      <c r="E1373" s="16">
        <v>11000</v>
      </c>
      <c r="F1373" s="15">
        <v>0.54</v>
      </c>
      <c r="G1373" s="47">
        <v>6</v>
      </c>
      <c r="H1373" s="55">
        <f>Таблица648[[#This Row],[Коэфициент стоимости]]*Таблица648[[#This Row],[Розничная цена KRW]]</f>
        <v>5940</v>
      </c>
      <c r="I1373" s="17" t="str">
        <f>IF($H$1="","Введите курс",Таблица648[[#This Row],[Оптовая цена KRW за 1шт]]/$H$1)</f>
        <v>Введите курс</v>
      </c>
      <c r="J1373" s="48"/>
      <c r="K1373" s="18">
        <f>Таблица648[[#This Row],[Заказ коробок ]]*Таблица648[[#This Row],[Кол-во шт в коробке]]</f>
        <v>0</v>
      </c>
      <c r="L1373" s="54">
        <f>Таблица648[[#This Row],[Общее кол-во шт]]*Таблица648[[#This Row],[Оптовая цена KRW за 1шт]]</f>
        <v>0</v>
      </c>
      <c r="M1373" s="19" t="str">
        <f>IFERROR(Таблица648[[#This Row],[Общее кол-во шт]]*Таблица648[[#This Row],[Оптовая цена USD за 1шт]],"")</f>
        <v/>
      </c>
      <c r="N1373" s="49"/>
    </row>
    <row r="1374" spans="1:14" ht="22.5" customHeight="1">
      <c r="A1374" s="44" t="s">
        <v>23650</v>
      </c>
      <c r="B1374" s="14">
        <v>8806182551826</v>
      </c>
      <c r="C1374" s="50" t="s">
        <v>23651</v>
      </c>
      <c r="D1374" s="46" t="s">
        <v>23652</v>
      </c>
      <c r="E1374" s="16">
        <v>10000</v>
      </c>
      <c r="F1374" s="15">
        <v>0.54</v>
      </c>
      <c r="G1374" s="47">
        <v>6</v>
      </c>
      <c r="H1374" s="55">
        <f>Таблица648[[#This Row],[Коэфициент стоимости]]*Таблица648[[#This Row],[Розничная цена KRW]]</f>
        <v>5400</v>
      </c>
      <c r="I1374" s="17" t="str">
        <f>IF($H$1="","Введите курс",Таблица648[[#This Row],[Оптовая цена KRW за 1шт]]/$H$1)</f>
        <v>Введите курс</v>
      </c>
      <c r="J1374" s="48"/>
      <c r="K1374" s="18">
        <f>Таблица648[[#This Row],[Заказ коробок ]]*Таблица648[[#This Row],[Кол-во шт в коробке]]</f>
        <v>0</v>
      </c>
      <c r="L1374" s="54">
        <f>Таблица648[[#This Row],[Общее кол-во шт]]*Таблица648[[#This Row],[Оптовая цена KRW за 1шт]]</f>
        <v>0</v>
      </c>
      <c r="M1374" s="19" t="str">
        <f>IFERROR(Таблица648[[#This Row],[Общее кол-во шт]]*Таблица648[[#This Row],[Оптовая цена USD за 1шт]],"")</f>
        <v/>
      </c>
      <c r="N1374" s="49"/>
    </row>
    <row r="1375" spans="1:14" ht="22.5" customHeight="1">
      <c r="A1375" s="44" t="s">
        <v>23653</v>
      </c>
      <c r="B1375" s="14">
        <v>8806182551833</v>
      </c>
      <c r="C1375" s="50" t="s">
        <v>23654</v>
      </c>
      <c r="D1375" s="46" t="s">
        <v>23655</v>
      </c>
      <c r="E1375" s="16">
        <v>8500</v>
      </c>
      <c r="F1375" s="15">
        <v>0.54</v>
      </c>
      <c r="G1375" s="47">
        <v>6</v>
      </c>
      <c r="H1375" s="55">
        <f>Таблица648[[#This Row],[Коэфициент стоимости]]*Таблица648[[#This Row],[Розничная цена KRW]]</f>
        <v>4590</v>
      </c>
      <c r="I1375" s="17" t="str">
        <f>IF($H$1="","Введите курс",Таблица648[[#This Row],[Оптовая цена KRW за 1шт]]/$H$1)</f>
        <v>Введите курс</v>
      </c>
      <c r="J1375" s="48"/>
      <c r="K1375" s="18">
        <f>Таблица648[[#This Row],[Заказ коробок ]]*Таблица648[[#This Row],[Кол-во шт в коробке]]</f>
        <v>0</v>
      </c>
      <c r="L1375" s="54">
        <f>Таблица648[[#This Row],[Общее кол-во шт]]*Таблица648[[#This Row],[Оптовая цена KRW за 1шт]]</f>
        <v>0</v>
      </c>
      <c r="M1375" s="19" t="str">
        <f>IFERROR(Таблица648[[#This Row],[Общее кол-во шт]]*Таблица648[[#This Row],[Оптовая цена USD за 1шт]],"")</f>
        <v/>
      </c>
      <c r="N1375" s="49"/>
    </row>
    <row r="1376" spans="1:14" ht="22.5" customHeight="1">
      <c r="A1376" s="44" t="s">
        <v>23656</v>
      </c>
      <c r="B1376" s="14">
        <v>8806182552342</v>
      </c>
      <c r="C1376" s="50" t="s">
        <v>23657</v>
      </c>
      <c r="D1376" s="46" t="s">
        <v>23658</v>
      </c>
      <c r="E1376" s="16">
        <v>5000</v>
      </c>
      <c r="F1376" s="15">
        <v>0.54</v>
      </c>
      <c r="G1376" s="47">
        <v>12</v>
      </c>
      <c r="H1376" s="55">
        <f>Таблица648[[#This Row],[Коэфициент стоимости]]*Таблица648[[#This Row],[Розничная цена KRW]]</f>
        <v>2700</v>
      </c>
      <c r="I1376" s="17" t="str">
        <f>IF($H$1="","Введите курс",Таблица648[[#This Row],[Оптовая цена KRW за 1шт]]/$H$1)</f>
        <v>Введите курс</v>
      </c>
      <c r="J1376" s="48"/>
      <c r="K1376" s="18">
        <f>Таблица648[[#This Row],[Заказ коробок ]]*Таблица648[[#This Row],[Кол-во шт в коробке]]</f>
        <v>0</v>
      </c>
      <c r="L1376" s="54">
        <f>Таблица648[[#This Row],[Общее кол-во шт]]*Таблица648[[#This Row],[Оптовая цена KRW за 1шт]]</f>
        <v>0</v>
      </c>
      <c r="M1376" s="19" t="str">
        <f>IFERROR(Таблица648[[#This Row],[Общее кол-во шт]]*Таблица648[[#This Row],[Оптовая цена USD за 1шт]],"")</f>
        <v/>
      </c>
      <c r="N1376" s="49"/>
    </row>
    <row r="1377" spans="1:14" ht="22.5" customHeight="1">
      <c r="A1377" s="44" t="s">
        <v>23659</v>
      </c>
      <c r="B1377" s="14">
        <v>8806182552656</v>
      </c>
      <c r="C1377" s="50" t="s">
        <v>23660</v>
      </c>
      <c r="D1377" s="46" t="s">
        <v>23661</v>
      </c>
      <c r="E1377" s="16">
        <v>5000</v>
      </c>
      <c r="F1377" s="15">
        <v>0.54</v>
      </c>
      <c r="G1377" s="47">
        <v>8</v>
      </c>
      <c r="H1377" s="55">
        <f>Таблица648[[#This Row],[Коэфициент стоимости]]*Таблица648[[#This Row],[Розничная цена KRW]]</f>
        <v>2700</v>
      </c>
      <c r="I1377" s="17" t="str">
        <f>IF($H$1="","Введите курс",Таблица648[[#This Row],[Оптовая цена KRW за 1шт]]/$H$1)</f>
        <v>Введите курс</v>
      </c>
      <c r="J1377" s="48"/>
      <c r="K1377" s="18">
        <f>Таблица648[[#This Row],[Заказ коробок ]]*Таблица648[[#This Row],[Кол-во шт в коробке]]</f>
        <v>0</v>
      </c>
      <c r="L1377" s="54">
        <f>Таблица648[[#This Row],[Общее кол-во шт]]*Таблица648[[#This Row],[Оптовая цена KRW за 1шт]]</f>
        <v>0</v>
      </c>
      <c r="M1377" s="19" t="str">
        <f>IFERROR(Таблица648[[#This Row],[Общее кол-во шт]]*Таблица648[[#This Row],[Оптовая цена USD за 1шт]],"")</f>
        <v/>
      </c>
      <c r="N1377" s="49"/>
    </row>
    <row r="1378" spans="1:14" ht="22.5" customHeight="1">
      <c r="A1378" s="44" t="s">
        <v>23662</v>
      </c>
      <c r="B1378" s="14">
        <v>8806182555954</v>
      </c>
      <c r="C1378" s="50" t="s">
        <v>23663</v>
      </c>
      <c r="D1378" s="46" t="s">
        <v>23664</v>
      </c>
      <c r="E1378" s="16">
        <v>5000</v>
      </c>
      <c r="F1378" s="15">
        <v>0.54</v>
      </c>
      <c r="G1378" s="47">
        <v>8</v>
      </c>
      <c r="H1378" s="55">
        <f>Таблица648[[#This Row],[Коэфициент стоимости]]*Таблица648[[#This Row],[Розничная цена KRW]]</f>
        <v>2700</v>
      </c>
      <c r="I1378" s="17" t="str">
        <f>IF($H$1="","Введите курс",Таблица648[[#This Row],[Оптовая цена KRW за 1шт]]/$H$1)</f>
        <v>Введите курс</v>
      </c>
      <c r="J1378" s="48"/>
      <c r="K1378" s="18">
        <f>Таблица648[[#This Row],[Заказ коробок ]]*Таблица648[[#This Row],[Кол-во шт в коробке]]</f>
        <v>0</v>
      </c>
      <c r="L1378" s="54">
        <f>Таблица648[[#This Row],[Общее кол-во шт]]*Таблица648[[#This Row],[Оптовая цена KRW за 1шт]]</f>
        <v>0</v>
      </c>
      <c r="M1378" s="19" t="str">
        <f>IFERROR(Таблица648[[#This Row],[Общее кол-во шт]]*Таблица648[[#This Row],[Оптовая цена USD за 1шт]],"")</f>
        <v/>
      </c>
      <c r="N1378" s="49"/>
    </row>
    <row r="1379" spans="1:14" ht="22.5" customHeight="1">
      <c r="A1379" s="44" t="s">
        <v>23665</v>
      </c>
      <c r="B1379" s="14">
        <v>8806182556388</v>
      </c>
      <c r="C1379" s="50" t="s">
        <v>23666</v>
      </c>
      <c r="D1379" s="46" t="s">
        <v>23667</v>
      </c>
      <c r="E1379" s="16">
        <v>30000</v>
      </c>
      <c r="F1379" s="15">
        <v>0.54</v>
      </c>
      <c r="G1379" s="47">
        <v>6</v>
      </c>
      <c r="H1379" s="55">
        <f>Таблица648[[#This Row],[Коэфициент стоимости]]*Таблица648[[#This Row],[Розничная цена KRW]]</f>
        <v>16200.000000000002</v>
      </c>
      <c r="I1379" s="17" t="str">
        <f>IF($H$1="","Введите курс",Таблица648[[#This Row],[Оптовая цена KRW за 1шт]]/$H$1)</f>
        <v>Введите курс</v>
      </c>
      <c r="J1379" s="48"/>
      <c r="K1379" s="18">
        <f>Таблица648[[#This Row],[Заказ коробок ]]*Таблица648[[#This Row],[Кол-во шт в коробке]]</f>
        <v>0</v>
      </c>
      <c r="L1379" s="54">
        <f>Таблица648[[#This Row],[Общее кол-во шт]]*Таблица648[[#This Row],[Оптовая цена KRW за 1шт]]</f>
        <v>0</v>
      </c>
      <c r="M1379" s="19" t="str">
        <f>IFERROR(Таблица648[[#This Row],[Общее кол-во шт]]*Таблица648[[#This Row],[Оптовая цена USD за 1шт]],"")</f>
        <v/>
      </c>
      <c r="N1379" s="49"/>
    </row>
    <row r="1380" spans="1:14" ht="22.5" customHeight="1">
      <c r="A1380" s="44" t="s">
        <v>23668</v>
      </c>
      <c r="B1380" s="14">
        <v>8806182560347</v>
      </c>
      <c r="C1380" s="50" t="s">
        <v>17914</v>
      </c>
      <c r="D1380" s="46" t="s">
        <v>17915</v>
      </c>
      <c r="E1380" s="16">
        <v>7500</v>
      </c>
      <c r="F1380" s="15">
        <v>0.54</v>
      </c>
      <c r="G1380" s="47">
        <v>8</v>
      </c>
      <c r="H1380" s="55">
        <f>Таблица648[[#This Row],[Коэфициент стоимости]]*Таблица648[[#This Row],[Розничная цена KRW]]</f>
        <v>4050.0000000000005</v>
      </c>
      <c r="I1380" s="17" t="str">
        <f>IF($H$1="","Введите курс",Таблица648[[#This Row],[Оптовая цена KRW за 1шт]]/$H$1)</f>
        <v>Введите курс</v>
      </c>
      <c r="J1380" s="48"/>
      <c r="K1380" s="18">
        <f>Таблица648[[#This Row],[Заказ коробок ]]*Таблица648[[#This Row],[Кол-во шт в коробке]]</f>
        <v>0</v>
      </c>
      <c r="L1380" s="54">
        <f>Таблица648[[#This Row],[Общее кол-во шт]]*Таблица648[[#This Row],[Оптовая цена KRW за 1шт]]</f>
        <v>0</v>
      </c>
      <c r="M1380" s="19" t="str">
        <f>IFERROR(Таблица648[[#This Row],[Общее кол-во шт]]*Таблица648[[#This Row],[Оптовая цена USD за 1шт]],"")</f>
        <v/>
      </c>
      <c r="N1380" s="49"/>
    </row>
    <row r="1381" spans="1:14" ht="22.5" customHeight="1">
      <c r="A1381" s="44" t="s">
        <v>23669</v>
      </c>
      <c r="B1381" s="14">
        <v>8806182560354</v>
      </c>
      <c r="C1381" s="50" t="s">
        <v>17916</v>
      </c>
      <c r="D1381" s="46" t="s">
        <v>17917</v>
      </c>
      <c r="E1381" s="16">
        <v>7500</v>
      </c>
      <c r="F1381" s="15">
        <v>0.54</v>
      </c>
      <c r="G1381" s="47">
        <v>8</v>
      </c>
      <c r="H1381" s="55">
        <f>Таблица648[[#This Row],[Коэфициент стоимости]]*Таблица648[[#This Row],[Розничная цена KRW]]</f>
        <v>4050.0000000000005</v>
      </c>
      <c r="I1381" s="17" t="str">
        <f>IF($H$1="","Введите курс",Таблица648[[#This Row],[Оптовая цена KRW за 1шт]]/$H$1)</f>
        <v>Введите курс</v>
      </c>
      <c r="J1381" s="48"/>
      <c r="K1381" s="18">
        <f>Таблица648[[#This Row],[Заказ коробок ]]*Таблица648[[#This Row],[Кол-во шт в коробке]]</f>
        <v>0</v>
      </c>
      <c r="L1381" s="54">
        <f>Таблица648[[#This Row],[Общее кол-во шт]]*Таблица648[[#This Row],[Оптовая цена KRW за 1шт]]</f>
        <v>0</v>
      </c>
      <c r="M1381" s="19" t="str">
        <f>IFERROR(Таблица648[[#This Row],[Общее кол-во шт]]*Таблица648[[#This Row],[Оптовая цена USD за 1шт]],"")</f>
        <v/>
      </c>
      <c r="N1381" s="49"/>
    </row>
    <row r="1382" spans="1:14" ht="22.5" customHeight="1">
      <c r="A1382" s="44" t="s">
        <v>23670</v>
      </c>
      <c r="B1382" s="14">
        <v>8806182560392</v>
      </c>
      <c r="C1382" s="50" t="s">
        <v>17918</v>
      </c>
      <c r="D1382" s="46" t="s">
        <v>17919</v>
      </c>
      <c r="E1382" s="16">
        <v>3300</v>
      </c>
      <c r="F1382" s="15">
        <v>0.54</v>
      </c>
      <c r="G1382" s="47">
        <v>15</v>
      </c>
      <c r="H1382" s="55">
        <f>Таблица648[[#This Row],[Коэфициент стоимости]]*Таблица648[[#This Row],[Розничная цена KRW]]</f>
        <v>1782.0000000000002</v>
      </c>
      <c r="I1382" s="17" t="str">
        <f>IF($H$1="","Введите курс",Таблица648[[#This Row],[Оптовая цена KRW за 1шт]]/$H$1)</f>
        <v>Введите курс</v>
      </c>
      <c r="J1382" s="48"/>
      <c r="K1382" s="18">
        <f>Таблица648[[#This Row],[Заказ коробок ]]*Таблица648[[#This Row],[Кол-во шт в коробке]]</f>
        <v>0</v>
      </c>
      <c r="L1382" s="54">
        <f>Таблица648[[#This Row],[Общее кол-во шт]]*Таблица648[[#This Row],[Оптовая цена KRW за 1шт]]</f>
        <v>0</v>
      </c>
      <c r="M1382" s="19" t="str">
        <f>IFERROR(Таблица648[[#This Row],[Общее кол-во шт]]*Таблица648[[#This Row],[Оптовая цена USD за 1шт]],"")</f>
        <v/>
      </c>
      <c r="N1382" s="49"/>
    </row>
    <row r="1383" spans="1:14" ht="22.5" customHeight="1">
      <c r="A1383" s="44" t="s">
        <v>23671</v>
      </c>
      <c r="B1383" s="14">
        <v>8806182563539</v>
      </c>
      <c r="C1383" s="50" t="s">
        <v>17920</v>
      </c>
      <c r="D1383" s="46" t="s">
        <v>17921</v>
      </c>
      <c r="E1383" s="16">
        <v>9500</v>
      </c>
      <c r="F1383" s="15">
        <v>0.54</v>
      </c>
      <c r="G1383" s="47">
        <v>30</v>
      </c>
      <c r="H1383" s="55">
        <f>Таблица648[[#This Row],[Коэфициент стоимости]]*Таблица648[[#This Row],[Розничная цена KRW]]</f>
        <v>5130</v>
      </c>
      <c r="I1383" s="17" t="str">
        <f>IF($H$1="","Введите курс",Таблица648[[#This Row],[Оптовая цена KRW за 1шт]]/$H$1)</f>
        <v>Введите курс</v>
      </c>
      <c r="J1383" s="48"/>
      <c r="K1383" s="18">
        <f>Таблица648[[#This Row],[Заказ коробок ]]*Таблица648[[#This Row],[Кол-во шт в коробке]]</f>
        <v>0</v>
      </c>
      <c r="L1383" s="54">
        <f>Таблица648[[#This Row],[Общее кол-во шт]]*Таблица648[[#This Row],[Оптовая цена KRW за 1шт]]</f>
        <v>0</v>
      </c>
      <c r="M1383" s="19" t="str">
        <f>IFERROR(Таблица648[[#This Row],[Общее кол-во шт]]*Таблица648[[#This Row],[Оптовая цена USD за 1шт]],"")</f>
        <v/>
      </c>
      <c r="N1383" s="49"/>
    </row>
    <row r="1384" spans="1:14" ht="22.5" customHeight="1">
      <c r="A1384" s="44" t="s">
        <v>23672</v>
      </c>
      <c r="B1384" s="14">
        <v>8806182564666</v>
      </c>
      <c r="C1384" s="50" t="s">
        <v>17922</v>
      </c>
      <c r="D1384" s="46" t="s">
        <v>17923</v>
      </c>
      <c r="E1384" s="16">
        <v>6500</v>
      </c>
      <c r="F1384" s="15">
        <v>0.54</v>
      </c>
      <c r="G1384" s="47">
        <v>15</v>
      </c>
      <c r="H1384" s="55">
        <f>Таблица648[[#This Row],[Коэфициент стоимости]]*Таблица648[[#This Row],[Розничная цена KRW]]</f>
        <v>3510.0000000000005</v>
      </c>
      <c r="I1384" s="17" t="str">
        <f>IF($H$1="","Введите курс",Таблица648[[#This Row],[Оптовая цена KRW за 1шт]]/$H$1)</f>
        <v>Введите курс</v>
      </c>
      <c r="J1384" s="48"/>
      <c r="K1384" s="18">
        <f>Таблица648[[#This Row],[Заказ коробок ]]*Таблица648[[#This Row],[Кол-во шт в коробке]]</f>
        <v>0</v>
      </c>
      <c r="L1384" s="54">
        <f>Таблица648[[#This Row],[Общее кол-во шт]]*Таблица648[[#This Row],[Оптовая цена KRW за 1шт]]</f>
        <v>0</v>
      </c>
      <c r="M1384" s="19" t="str">
        <f>IFERROR(Таблица648[[#This Row],[Общее кол-во шт]]*Таблица648[[#This Row],[Оптовая цена USD за 1шт]],"")</f>
        <v/>
      </c>
      <c r="N1384" s="49"/>
    </row>
    <row r="1385" spans="1:14" ht="22.5" customHeight="1">
      <c r="A1385" s="44" t="s">
        <v>23673</v>
      </c>
      <c r="B1385" s="14">
        <v>8806182564673</v>
      </c>
      <c r="C1385" s="50" t="s">
        <v>23674</v>
      </c>
      <c r="D1385" s="46" t="s">
        <v>17972</v>
      </c>
      <c r="E1385" s="16">
        <v>9500</v>
      </c>
      <c r="F1385" s="15">
        <v>0.54</v>
      </c>
      <c r="G1385" s="47">
        <v>6</v>
      </c>
      <c r="H1385" s="55">
        <f>Таблица648[[#This Row],[Коэфициент стоимости]]*Таблица648[[#This Row],[Розничная цена KRW]]</f>
        <v>5130</v>
      </c>
      <c r="I1385" s="17" t="str">
        <f>IF($H$1="","Введите курс",Таблица648[[#This Row],[Оптовая цена KRW за 1шт]]/$H$1)</f>
        <v>Введите курс</v>
      </c>
      <c r="J1385" s="48"/>
      <c r="K1385" s="18">
        <f>Таблица648[[#This Row],[Заказ коробок ]]*Таблица648[[#This Row],[Кол-во шт в коробке]]</f>
        <v>0</v>
      </c>
      <c r="L1385" s="54">
        <f>Таблица648[[#This Row],[Общее кол-во шт]]*Таблица648[[#This Row],[Оптовая цена KRW за 1шт]]</f>
        <v>0</v>
      </c>
      <c r="M1385" s="19" t="str">
        <f>IFERROR(Таблица648[[#This Row],[Общее кол-во шт]]*Таблица648[[#This Row],[Оптовая цена USD за 1шт]],"")</f>
        <v/>
      </c>
      <c r="N1385" s="49"/>
    </row>
    <row r="1386" spans="1:14" ht="22.5" customHeight="1">
      <c r="A1386" s="44" t="s">
        <v>23675</v>
      </c>
      <c r="B1386" s="14">
        <v>8806182565687</v>
      </c>
      <c r="C1386" s="50" t="s">
        <v>23676</v>
      </c>
      <c r="D1386" s="46" t="s">
        <v>23677</v>
      </c>
      <c r="E1386" s="16">
        <v>9900</v>
      </c>
      <c r="F1386" s="15">
        <v>0.54</v>
      </c>
      <c r="G1386" s="47">
        <v>9</v>
      </c>
      <c r="H1386" s="55">
        <f>Таблица648[[#This Row],[Коэфициент стоимости]]*Таблица648[[#This Row],[Розничная цена KRW]]</f>
        <v>5346</v>
      </c>
      <c r="I1386" s="17" t="str">
        <f>IF($H$1="","Введите курс",Таблица648[[#This Row],[Оптовая цена KRW за 1шт]]/$H$1)</f>
        <v>Введите курс</v>
      </c>
      <c r="J1386" s="48"/>
      <c r="K1386" s="18">
        <f>Таблица648[[#This Row],[Заказ коробок ]]*Таблица648[[#This Row],[Кол-во шт в коробке]]</f>
        <v>0</v>
      </c>
      <c r="L1386" s="54">
        <f>Таблица648[[#This Row],[Общее кол-во шт]]*Таблица648[[#This Row],[Оптовая цена KRW за 1шт]]</f>
        <v>0</v>
      </c>
      <c r="M1386" s="19" t="str">
        <f>IFERROR(Таблица648[[#This Row],[Общее кол-во шт]]*Таблица648[[#This Row],[Оптовая цена USD за 1шт]],"")</f>
        <v/>
      </c>
      <c r="N1386" s="49"/>
    </row>
    <row r="1387" spans="1:14" ht="22.5" customHeight="1">
      <c r="A1387" s="44" t="s">
        <v>23678</v>
      </c>
      <c r="B1387" s="14">
        <v>8806182568138</v>
      </c>
      <c r="C1387" s="50" t="s">
        <v>17924</v>
      </c>
      <c r="D1387" s="46" t="s">
        <v>17925</v>
      </c>
      <c r="E1387" s="16">
        <v>3300</v>
      </c>
      <c r="F1387" s="15">
        <v>0.54</v>
      </c>
      <c r="G1387" s="47">
        <v>15</v>
      </c>
      <c r="H1387" s="55">
        <f>Таблица648[[#This Row],[Коэфициент стоимости]]*Таблица648[[#This Row],[Розничная цена KRW]]</f>
        <v>1782.0000000000002</v>
      </c>
      <c r="I1387" s="17" t="str">
        <f>IF($H$1="","Введите курс",Таблица648[[#This Row],[Оптовая цена KRW за 1шт]]/$H$1)</f>
        <v>Введите курс</v>
      </c>
      <c r="J1387" s="48"/>
      <c r="K1387" s="18">
        <f>Таблица648[[#This Row],[Заказ коробок ]]*Таблица648[[#This Row],[Кол-во шт в коробке]]</f>
        <v>0</v>
      </c>
      <c r="L1387" s="54">
        <f>Таблица648[[#This Row],[Общее кол-во шт]]*Таблица648[[#This Row],[Оптовая цена KRW за 1шт]]</f>
        <v>0</v>
      </c>
      <c r="M1387" s="19" t="str">
        <f>IFERROR(Таблица648[[#This Row],[Общее кол-во шт]]*Таблица648[[#This Row],[Оптовая цена USD за 1шт]],"")</f>
        <v/>
      </c>
      <c r="N1387" s="49"/>
    </row>
    <row r="1388" spans="1:14" ht="22.5" customHeight="1">
      <c r="A1388" s="44" t="s">
        <v>23679</v>
      </c>
      <c r="B1388" s="14">
        <v>8806182570520</v>
      </c>
      <c r="C1388" s="50" t="s">
        <v>23680</v>
      </c>
      <c r="D1388" s="46" t="s">
        <v>23681</v>
      </c>
      <c r="E1388" s="16">
        <v>11000</v>
      </c>
      <c r="F1388" s="15">
        <v>0.54</v>
      </c>
      <c r="G1388" s="47">
        <v>6</v>
      </c>
      <c r="H1388" s="55">
        <f>Таблица648[[#This Row],[Коэфициент стоимости]]*Таблица648[[#This Row],[Розничная цена KRW]]</f>
        <v>5940</v>
      </c>
      <c r="I1388" s="17" t="str">
        <f>IF($H$1="","Введите курс",Таблица648[[#This Row],[Оптовая цена KRW за 1шт]]/$H$1)</f>
        <v>Введите курс</v>
      </c>
      <c r="J1388" s="48"/>
      <c r="K1388" s="18">
        <f>Таблица648[[#This Row],[Заказ коробок ]]*Таблица648[[#This Row],[Кол-во шт в коробке]]</f>
        <v>0</v>
      </c>
      <c r="L1388" s="54">
        <f>Таблица648[[#This Row],[Общее кол-во шт]]*Таблица648[[#This Row],[Оптовая цена KRW за 1шт]]</f>
        <v>0</v>
      </c>
      <c r="M1388" s="19" t="str">
        <f>IFERROR(Таблица648[[#This Row],[Общее кол-во шт]]*Таблица648[[#This Row],[Оптовая цена USD за 1шт]],"")</f>
        <v/>
      </c>
      <c r="N1388" s="49"/>
    </row>
    <row r="1389" spans="1:14" ht="22.5" customHeight="1">
      <c r="A1389" s="44" t="s">
        <v>23682</v>
      </c>
      <c r="B1389" s="14">
        <v>8806182570544</v>
      </c>
      <c r="C1389" s="50" t="s">
        <v>23683</v>
      </c>
      <c r="D1389" s="46" t="s">
        <v>23684</v>
      </c>
      <c r="E1389" s="16">
        <v>9000</v>
      </c>
      <c r="F1389" s="15">
        <v>0.54</v>
      </c>
      <c r="G1389" s="47">
        <v>9</v>
      </c>
      <c r="H1389" s="55">
        <f>Таблица648[[#This Row],[Коэфициент стоимости]]*Таблица648[[#This Row],[Розничная цена KRW]]</f>
        <v>4860</v>
      </c>
      <c r="I1389" s="17" t="str">
        <f>IF($H$1="","Введите курс",Таблица648[[#This Row],[Оптовая цена KRW за 1шт]]/$H$1)</f>
        <v>Введите курс</v>
      </c>
      <c r="J1389" s="48"/>
      <c r="K1389" s="18">
        <f>Таблица648[[#This Row],[Заказ коробок ]]*Таблица648[[#This Row],[Кол-во шт в коробке]]</f>
        <v>0</v>
      </c>
      <c r="L1389" s="54">
        <f>Таблица648[[#This Row],[Общее кол-во шт]]*Таблица648[[#This Row],[Оптовая цена KRW за 1шт]]</f>
        <v>0</v>
      </c>
      <c r="M1389" s="19" t="str">
        <f>IFERROR(Таблица648[[#This Row],[Общее кол-во шт]]*Таблица648[[#This Row],[Оптовая цена USD за 1шт]],"")</f>
        <v/>
      </c>
      <c r="N1389" s="49"/>
    </row>
    <row r="1390" spans="1:14" ht="22.5" customHeight="1">
      <c r="A1390" s="44" t="s">
        <v>23685</v>
      </c>
      <c r="B1390" s="14">
        <v>8806182571848</v>
      </c>
      <c r="C1390" s="50" t="s">
        <v>17926</v>
      </c>
      <c r="D1390" s="46" t="s">
        <v>17927</v>
      </c>
      <c r="E1390" s="16">
        <v>6500</v>
      </c>
      <c r="F1390" s="15">
        <v>0.54</v>
      </c>
      <c r="G1390" s="47">
        <v>15</v>
      </c>
      <c r="H1390" s="55">
        <f>Таблица648[[#This Row],[Коэфициент стоимости]]*Таблица648[[#This Row],[Розничная цена KRW]]</f>
        <v>3510.0000000000005</v>
      </c>
      <c r="I1390" s="17" t="str">
        <f>IF($H$1="","Введите курс",Таблица648[[#This Row],[Оптовая цена KRW за 1шт]]/$H$1)</f>
        <v>Введите курс</v>
      </c>
      <c r="J1390" s="48"/>
      <c r="K1390" s="18">
        <f>Таблица648[[#This Row],[Заказ коробок ]]*Таблица648[[#This Row],[Кол-во шт в коробке]]</f>
        <v>0</v>
      </c>
      <c r="L1390" s="54">
        <f>Таблица648[[#This Row],[Общее кол-во шт]]*Таблица648[[#This Row],[Оптовая цена KRW за 1шт]]</f>
        <v>0</v>
      </c>
      <c r="M1390" s="19" t="str">
        <f>IFERROR(Таблица648[[#This Row],[Общее кол-во шт]]*Таблица648[[#This Row],[Оптовая цена USD за 1шт]],"")</f>
        <v/>
      </c>
      <c r="N1390" s="49"/>
    </row>
    <row r="1391" spans="1:14" ht="22.5" customHeight="1">
      <c r="A1391" s="44" t="s">
        <v>23686</v>
      </c>
      <c r="B1391" s="14">
        <v>8806182571855</v>
      </c>
      <c r="C1391" s="50" t="s">
        <v>17928</v>
      </c>
      <c r="D1391" s="46" t="s">
        <v>17929</v>
      </c>
      <c r="E1391" s="16">
        <v>7500</v>
      </c>
      <c r="F1391" s="15">
        <v>0.54</v>
      </c>
      <c r="G1391" s="47">
        <v>15</v>
      </c>
      <c r="H1391" s="55">
        <f>Таблица648[[#This Row],[Коэфициент стоимости]]*Таблица648[[#This Row],[Розничная цена KRW]]</f>
        <v>4050.0000000000005</v>
      </c>
      <c r="I1391" s="17" t="str">
        <f>IF($H$1="","Введите курс",Таблица648[[#This Row],[Оптовая цена KRW за 1шт]]/$H$1)</f>
        <v>Введите курс</v>
      </c>
      <c r="J1391" s="48"/>
      <c r="K1391" s="18">
        <f>Таблица648[[#This Row],[Заказ коробок ]]*Таблица648[[#This Row],[Кол-во шт в коробке]]</f>
        <v>0</v>
      </c>
      <c r="L1391" s="54">
        <f>Таблица648[[#This Row],[Общее кол-во шт]]*Таблица648[[#This Row],[Оптовая цена KRW за 1шт]]</f>
        <v>0</v>
      </c>
      <c r="M1391" s="19" t="str">
        <f>IFERROR(Таблица648[[#This Row],[Общее кол-во шт]]*Таблица648[[#This Row],[Оптовая цена USD за 1шт]],"")</f>
        <v/>
      </c>
      <c r="N1391" s="49"/>
    </row>
    <row r="1392" spans="1:14" ht="22.5" customHeight="1">
      <c r="A1392" s="44" t="s">
        <v>23687</v>
      </c>
      <c r="B1392" s="14">
        <v>8806182571862</v>
      </c>
      <c r="C1392" s="50" t="s">
        <v>23688</v>
      </c>
      <c r="D1392" s="46" t="s">
        <v>23689</v>
      </c>
      <c r="E1392" s="16">
        <v>3800</v>
      </c>
      <c r="F1392" s="15">
        <v>0.54</v>
      </c>
      <c r="G1392" s="47">
        <v>12</v>
      </c>
      <c r="H1392" s="55">
        <f>Таблица648[[#This Row],[Коэфициент стоимости]]*Таблица648[[#This Row],[Розничная цена KRW]]</f>
        <v>2052</v>
      </c>
      <c r="I1392" s="17" t="str">
        <f>IF($H$1="","Введите курс",Таблица648[[#This Row],[Оптовая цена KRW за 1шт]]/$H$1)</f>
        <v>Введите курс</v>
      </c>
      <c r="J1392" s="48"/>
      <c r="K1392" s="18">
        <f>Таблица648[[#This Row],[Заказ коробок ]]*Таблица648[[#This Row],[Кол-во шт в коробке]]</f>
        <v>0</v>
      </c>
      <c r="L1392" s="54">
        <f>Таблица648[[#This Row],[Общее кол-во шт]]*Таблица648[[#This Row],[Оптовая цена KRW за 1шт]]</f>
        <v>0</v>
      </c>
      <c r="M1392" s="19" t="str">
        <f>IFERROR(Таблица648[[#This Row],[Общее кол-во шт]]*Таблица648[[#This Row],[Оптовая цена USD за 1шт]],"")</f>
        <v/>
      </c>
      <c r="N1392" s="49"/>
    </row>
    <row r="1393" spans="1:14" ht="22.5" customHeight="1">
      <c r="A1393" s="44" t="s">
        <v>23690</v>
      </c>
      <c r="B1393" s="14">
        <v>8806182571879</v>
      </c>
      <c r="C1393" s="50" t="s">
        <v>23691</v>
      </c>
      <c r="D1393" s="46" t="s">
        <v>23692</v>
      </c>
      <c r="E1393" s="16">
        <v>3800</v>
      </c>
      <c r="F1393" s="15">
        <v>0.54</v>
      </c>
      <c r="G1393" s="47">
        <v>12</v>
      </c>
      <c r="H1393" s="55">
        <f>Таблица648[[#This Row],[Коэфициент стоимости]]*Таблица648[[#This Row],[Розничная цена KRW]]</f>
        <v>2052</v>
      </c>
      <c r="I1393" s="17" t="str">
        <f>IF($H$1="","Введите курс",Таблица648[[#This Row],[Оптовая цена KRW за 1шт]]/$H$1)</f>
        <v>Введите курс</v>
      </c>
      <c r="J1393" s="48"/>
      <c r="K1393" s="18">
        <f>Таблица648[[#This Row],[Заказ коробок ]]*Таблица648[[#This Row],[Кол-во шт в коробке]]</f>
        <v>0</v>
      </c>
      <c r="L1393" s="54">
        <f>Таблица648[[#This Row],[Общее кол-во шт]]*Таблица648[[#This Row],[Оптовая цена KRW за 1шт]]</f>
        <v>0</v>
      </c>
      <c r="M1393" s="19" t="str">
        <f>IFERROR(Таблица648[[#This Row],[Общее кол-во шт]]*Таблица648[[#This Row],[Оптовая цена USD за 1шт]],"")</f>
        <v/>
      </c>
      <c r="N1393" s="49"/>
    </row>
    <row r="1394" spans="1:14" ht="22.5" customHeight="1">
      <c r="A1394" s="44" t="s">
        <v>23693</v>
      </c>
      <c r="B1394" s="14">
        <v>8806182571886</v>
      </c>
      <c r="C1394" s="50" t="s">
        <v>23694</v>
      </c>
      <c r="D1394" s="46" t="s">
        <v>23695</v>
      </c>
      <c r="E1394" s="16">
        <v>3800</v>
      </c>
      <c r="F1394" s="15">
        <v>0.54</v>
      </c>
      <c r="G1394" s="47">
        <v>12</v>
      </c>
      <c r="H1394" s="55">
        <f>Таблица648[[#This Row],[Коэфициент стоимости]]*Таблица648[[#This Row],[Розничная цена KRW]]</f>
        <v>2052</v>
      </c>
      <c r="I1394" s="17" t="str">
        <f>IF($H$1="","Введите курс",Таблица648[[#This Row],[Оптовая цена KRW за 1шт]]/$H$1)</f>
        <v>Введите курс</v>
      </c>
      <c r="J1394" s="48"/>
      <c r="K1394" s="18">
        <f>Таблица648[[#This Row],[Заказ коробок ]]*Таблица648[[#This Row],[Кол-во шт в коробке]]</f>
        <v>0</v>
      </c>
      <c r="L1394" s="54">
        <f>Таблица648[[#This Row],[Общее кол-во шт]]*Таблица648[[#This Row],[Оптовая цена KRW за 1шт]]</f>
        <v>0</v>
      </c>
      <c r="M1394" s="19" t="str">
        <f>IFERROR(Таблица648[[#This Row],[Общее кол-во шт]]*Таблица648[[#This Row],[Оптовая цена USD за 1шт]],"")</f>
        <v/>
      </c>
      <c r="N1394" s="49"/>
    </row>
    <row r="1395" spans="1:14" ht="22.5" customHeight="1">
      <c r="A1395" s="44" t="s">
        <v>23696</v>
      </c>
      <c r="B1395" s="14">
        <v>8806182574016</v>
      </c>
      <c r="C1395" s="50" t="s">
        <v>17930</v>
      </c>
      <c r="D1395" s="46" t="s">
        <v>17931</v>
      </c>
      <c r="E1395" s="16">
        <v>8500</v>
      </c>
      <c r="F1395" s="15">
        <v>0.54</v>
      </c>
      <c r="G1395" s="47">
        <v>4</v>
      </c>
      <c r="H1395" s="55">
        <f>Таблица648[[#This Row],[Коэфициент стоимости]]*Таблица648[[#This Row],[Розничная цена KRW]]</f>
        <v>4590</v>
      </c>
      <c r="I1395" s="17" t="str">
        <f>IF($H$1="","Введите курс",Таблица648[[#This Row],[Оптовая цена KRW за 1шт]]/$H$1)</f>
        <v>Введите курс</v>
      </c>
      <c r="J1395" s="48"/>
      <c r="K1395" s="18">
        <f>Таблица648[[#This Row],[Заказ коробок ]]*Таблица648[[#This Row],[Кол-во шт в коробке]]</f>
        <v>0</v>
      </c>
      <c r="L1395" s="54">
        <f>Таблица648[[#This Row],[Общее кол-во шт]]*Таблица648[[#This Row],[Оптовая цена KRW за 1шт]]</f>
        <v>0</v>
      </c>
      <c r="M1395" s="19" t="str">
        <f>IFERROR(Таблица648[[#This Row],[Общее кол-во шт]]*Таблица648[[#This Row],[Оптовая цена USD за 1шт]],"")</f>
        <v/>
      </c>
      <c r="N1395" s="49"/>
    </row>
    <row r="1396" spans="1:14" ht="22.5" customHeight="1">
      <c r="A1396" s="44" t="s">
        <v>23697</v>
      </c>
      <c r="B1396" s="14">
        <v>8806182574023</v>
      </c>
      <c r="C1396" s="50" t="s">
        <v>17932</v>
      </c>
      <c r="D1396" s="46" t="s">
        <v>17933</v>
      </c>
      <c r="E1396" s="16">
        <v>8500</v>
      </c>
      <c r="F1396" s="15">
        <v>0.54</v>
      </c>
      <c r="G1396" s="47">
        <v>4</v>
      </c>
      <c r="H1396" s="55">
        <f>Таблица648[[#This Row],[Коэфициент стоимости]]*Таблица648[[#This Row],[Розничная цена KRW]]</f>
        <v>4590</v>
      </c>
      <c r="I1396" s="17" t="str">
        <f>IF($H$1="","Введите курс",Таблица648[[#This Row],[Оптовая цена KRW за 1шт]]/$H$1)</f>
        <v>Введите курс</v>
      </c>
      <c r="J1396" s="48"/>
      <c r="K1396" s="18">
        <f>Таблица648[[#This Row],[Заказ коробок ]]*Таблица648[[#This Row],[Кол-во шт в коробке]]</f>
        <v>0</v>
      </c>
      <c r="L1396" s="54">
        <f>Таблица648[[#This Row],[Общее кол-во шт]]*Таблица648[[#This Row],[Оптовая цена KRW за 1шт]]</f>
        <v>0</v>
      </c>
      <c r="M1396" s="19" t="str">
        <f>IFERROR(Таблица648[[#This Row],[Общее кол-во шт]]*Таблица648[[#This Row],[Оптовая цена USD за 1шт]],"")</f>
        <v/>
      </c>
      <c r="N1396" s="49"/>
    </row>
    <row r="1397" spans="1:14" ht="22.5" customHeight="1">
      <c r="A1397" s="44" t="s">
        <v>23698</v>
      </c>
      <c r="B1397" s="14">
        <v>8806182574030</v>
      </c>
      <c r="C1397" s="50" t="s">
        <v>17934</v>
      </c>
      <c r="D1397" s="46" t="s">
        <v>17935</v>
      </c>
      <c r="E1397" s="16">
        <v>8500</v>
      </c>
      <c r="F1397" s="15">
        <v>0.54</v>
      </c>
      <c r="G1397" s="47">
        <v>4</v>
      </c>
      <c r="H1397" s="55">
        <f>Таблица648[[#This Row],[Коэфициент стоимости]]*Таблица648[[#This Row],[Розничная цена KRW]]</f>
        <v>4590</v>
      </c>
      <c r="I1397" s="17" t="str">
        <f>IF($H$1="","Введите курс",Таблица648[[#This Row],[Оптовая цена KRW за 1шт]]/$H$1)</f>
        <v>Введите курс</v>
      </c>
      <c r="J1397" s="48"/>
      <c r="K1397" s="18">
        <f>Таблица648[[#This Row],[Заказ коробок ]]*Таблица648[[#This Row],[Кол-во шт в коробке]]</f>
        <v>0</v>
      </c>
      <c r="L1397" s="54">
        <f>Таблица648[[#This Row],[Общее кол-во шт]]*Таблица648[[#This Row],[Оптовая цена KRW за 1шт]]</f>
        <v>0</v>
      </c>
      <c r="M1397" s="19" t="str">
        <f>IFERROR(Таблица648[[#This Row],[Общее кол-во шт]]*Таблица648[[#This Row],[Оптовая цена USD за 1шт]],"")</f>
        <v/>
      </c>
      <c r="N1397" s="49"/>
    </row>
    <row r="1398" spans="1:14" ht="22.5" customHeight="1">
      <c r="A1398" s="44" t="s">
        <v>23699</v>
      </c>
      <c r="B1398" s="14">
        <v>8806182574047</v>
      </c>
      <c r="C1398" s="50" t="s">
        <v>17936</v>
      </c>
      <c r="D1398" s="46" t="s">
        <v>17937</v>
      </c>
      <c r="E1398" s="16">
        <v>8500</v>
      </c>
      <c r="F1398" s="15">
        <v>0.54</v>
      </c>
      <c r="G1398" s="47">
        <v>4</v>
      </c>
      <c r="H1398" s="55">
        <f>Таблица648[[#This Row],[Коэфициент стоимости]]*Таблица648[[#This Row],[Розничная цена KRW]]</f>
        <v>4590</v>
      </c>
      <c r="I1398" s="17" t="str">
        <f>IF($H$1="","Введите курс",Таблица648[[#This Row],[Оптовая цена KRW за 1шт]]/$H$1)</f>
        <v>Введите курс</v>
      </c>
      <c r="J1398" s="48"/>
      <c r="K1398" s="18">
        <f>Таблица648[[#This Row],[Заказ коробок ]]*Таблица648[[#This Row],[Кол-во шт в коробке]]</f>
        <v>0</v>
      </c>
      <c r="L1398" s="54">
        <f>Таблица648[[#This Row],[Общее кол-во шт]]*Таблица648[[#This Row],[Оптовая цена KRW за 1шт]]</f>
        <v>0</v>
      </c>
      <c r="M1398" s="19" t="str">
        <f>IFERROR(Таблица648[[#This Row],[Общее кол-во шт]]*Таблица648[[#This Row],[Оптовая цена USD за 1шт]],"")</f>
        <v/>
      </c>
      <c r="N1398" s="49"/>
    </row>
    <row r="1399" spans="1:14" ht="22.5" customHeight="1">
      <c r="A1399" s="44" t="s">
        <v>23700</v>
      </c>
      <c r="B1399" s="14">
        <v>8806182574054</v>
      </c>
      <c r="C1399" s="50" t="s">
        <v>17938</v>
      </c>
      <c r="D1399" s="46" t="s">
        <v>17939</v>
      </c>
      <c r="E1399" s="16">
        <v>8500</v>
      </c>
      <c r="F1399" s="15">
        <v>0.54</v>
      </c>
      <c r="G1399" s="47">
        <v>4</v>
      </c>
      <c r="H1399" s="55">
        <f>Таблица648[[#This Row],[Коэфициент стоимости]]*Таблица648[[#This Row],[Розничная цена KRW]]</f>
        <v>4590</v>
      </c>
      <c r="I1399" s="17" t="str">
        <f>IF($H$1="","Введите курс",Таблица648[[#This Row],[Оптовая цена KRW за 1шт]]/$H$1)</f>
        <v>Введите курс</v>
      </c>
      <c r="J1399" s="48"/>
      <c r="K1399" s="18">
        <f>Таблица648[[#This Row],[Заказ коробок ]]*Таблица648[[#This Row],[Кол-во шт в коробке]]</f>
        <v>0</v>
      </c>
      <c r="L1399" s="54">
        <f>Таблица648[[#This Row],[Общее кол-во шт]]*Таблица648[[#This Row],[Оптовая цена KRW за 1шт]]</f>
        <v>0</v>
      </c>
      <c r="M1399" s="19" t="str">
        <f>IFERROR(Таблица648[[#This Row],[Общее кол-во шт]]*Таблица648[[#This Row],[Оптовая цена USD за 1шт]],"")</f>
        <v/>
      </c>
      <c r="N1399" s="49"/>
    </row>
    <row r="1400" spans="1:14" ht="22.5" customHeight="1">
      <c r="A1400" s="44" t="s">
        <v>23701</v>
      </c>
      <c r="B1400" s="14">
        <v>8806182574061</v>
      </c>
      <c r="C1400" s="50" t="s">
        <v>17940</v>
      </c>
      <c r="D1400" s="46" t="s">
        <v>17941</v>
      </c>
      <c r="E1400" s="16">
        <v>8500</v>
      </c>
      <c r="F1400" s="15">
        <v>0.54</v>
      </c>
      <c r="G1400" s="47">
        <v>4</v>
      </c>
      <c r="H1400" s="55">
        <f>Таблица648[[#This Row],[Коэфициент стоимости]]*Таблица648[[#This Row],[Розничная цена KRW]]</f>
        <v>4590</v>
      </c>
      <c r="I1400" s="17" t="str">
        <f>IF($H$1="","Введите курс",Таблица648[[#This Row],[Оптовая цена KRW за 1шт]]/$H$1)</f>
        <v>Введите курс</v>
      </c>
      <c r="J1400" s="48"/>
      <c r="K1400" s="18">
        <f>Таблица648[[#This Row],[Заказ коробок ]]*Таблица648[[#This Row],[Кол-во шт в коробке]]</f>
        <v>0</v>
      </c>
      <c r="L1400" s="54">
        <f>Таблица648[[#This Row],[Общее кол-во шт]]*Таблица648[[#This Row],[Оптовая цена KRW за 1шт]]</f>
        <v>0</v>
      </c>
      <c r="M1400" s="19" t="str">
        <f>IFERROR(Таблица648[[#This Row],[Общее кол-во шт]]*Таблица648[[#This Row],[Оптовая цена USD за 1шт]],"")</f>
        <v/>
      </c>
      <c r="N1400" s="49"/>
    </row>
    <row r="1401" spans="1:14" ht="22.5" customHeight="1">
      <c r="A1401" s="44" t="s">
        <v>23702</v>
      </c>
      <c r="B1401" s="14">
        <v>8806182574078</v>
      </c>
      <c r="C1401" s="50" t="s">
        <v>17942</v>
      </c>
      <c r="D1401" s="46" t="s">
        <v>17943</v>
      </c>
      <c r="E1401" s="16">
        <v>8500</v>
      </c>
      <c r="F1401" s="15">
        <v>0.54</v>
      </c>
      <c r="G1401" s="47">
        <v>4</v>
      </c>
      <c r="H1401" s="55">
        <f>Таблица648[[#This Row],[Коэфициент стоимости]]*Таблица648[[#This Row],[Розничная цена KRW]]</f>
        <v>4590</v>
      </c>
      <c r="I1401" s="17" t="str">
        <f>IF($H$1="","Введите курс",Таблица648[[#This Row],[Оптовая цена KRW за 1шт]]/$H$1)</f>
        <v>Введите курс</v>
      </c>
      <c r="J1401" s="48"/>
      <c r="K1401" s="18">
        <f>Таблица648[[#This Row],[Заказ коробок ]]*Таблица648[[#This Row],[Кол-во шт в коробке]]</f>
        <v>0</v>
      </c>
      <c r="L1401" s="54">
        <f>Таблица648[[#This Row],[Общее кол-во шт]]*Таблица648[[#This Row],[Оптовая цена KRW за 1шт]]</f>
        <v>0</v>
      </c>
      <c r="M1401" s="19" t="str">
        <f>IFERROR(Таблица648[[#This Row],[Общее кол-во шт]]*Таблица648[[#This Row],[Оптовая цена USD за 1шт]],"")</f>
        <v/>
      </c>
      <c r="N1401" s="49"/>
    </row>
    <row r="1402" spans="1:14" ht="22.5" customHeight="1">
      <c r="A1402" s="44" t="s">
        <v>23703</v>
      </c>
      <c r="B1402" s="14">
        <v>8806182574917</v>
      </c>
      <c r="C1402" s="50" t="s">
        <v>23704</v>
      </c>
      <c r="D1402" s="46" t="s">
        <v>23705</v>
      </c>
      <c r="E1402" s="16">
        <v>20000</v>
      </c>
      <c r="F1402" s="15">
        <v>0.54</v>
      </c>
      <c r="G1402" s="47">
        <v>8</v>
      </c>
      <c r="H1402" s="55">
        <f>Таблица648[[#This Row],[Коэфициент стоимости]]*Таблица648[[#This Row],[Розничная цена KRW]]</f>
        <v>10800</v>
      </c>
      <c r="I1402" s="17" t="str">
        <f>IF($H$1="","Введите курс",Таблица648[[#This Row],[Оптовая цена KRW за 1шт]]/$H$1)</f>
        <v>Введите курс</v>
      </c>
      <c r="J1402" s="48"/>
      <c r="K1402" s="18">
        <f>Таблица648[[#This Row],[Заказ коробок ]]*Таблица648[[#This Row],[Кол-во шт в коробке]]</f>
        <v>0</v>
      </c>
      <c r="L1402" s="54">
        <f>Таблица648[[#This Row],[Общее кол-во шт]]*Таблица648[[#This Row],[Оптовая цена KRW за 1шт]]</f>
        <v>0</v>
      </c>
      <c r="M1402" s="19" t="str">
        <f>IFERROR(Таблица648[[#This Row],[Общее кол-во шт]]*Таблица648[[#This Row],[Оптовая цена USD за 1шт]],"")</f>
        <v/>
      </c>
      <c r="N1402" s="49"/>
    </row>
    <row r="1403" spans="1:14" ht="22.5" customHeight="1">
      <c r="A1403" s="44" t="s">
        <v>23706</v>
      </c>
      <c r="B1403" s="14">
        <v>8806182574924</v>
      </c>
      <c r="C1403" s="50" t="s">
        <v>23707</v>
      </c>
      <c r="D1403" s="46" t="s">
        <v>23708</v>
      </c>
      <c r="E1403" s="16">
        <v>20000</v>
      </c>
      <c r="F1403" s="15">
        <v>0.54</v>
      </c>
      <c r="G1403" s="47">
        <v>8</v>
      </c>
      <c r="H1403" s="55">
        <f>Таблица648[[#This Row],[Коэфициент стоимости]]*Таблица648[[#This Row],[Розничная цена KRW]]</f>
        <v>10800</v>
      </c>
      <c r="I1403" s="17" t="str">
        <f>IF($H$1="","Введите курс",Таблица648[[#This Row],[Оптовая цена KRW за 1шт]]/$H$1)</f>
        <v>Введите курс</v>
      </c>
      <c r="J1403" s="48"/>
      <c r="K1403" s="18">
        <f>Таблица648[[#This Row],[Заказ коробок ]]*Таблица648[[#This Row],[Кол-во шт в коробке]]</f>
        <v>0</v>
      </c>
      <c r="L1403" s="54">
        <f>Таблица648[[#This Row],[Общее кол-во шт]]*Таблица648[[#This Row],[Оптовая цена KRW за 1шт]]</f>
        <v>0</v>
      </c>
      <c r="M1403" s="19" t="str">
        <f>IFERROR(Таблица648[[#This Row],[Общее кол-во шт]]*Таблица648[[#This Row],[Оптовая цена USD за 1шт]],"")</f>
        <v/>
      </c>
      <c r="N1403" s="49"/>
    </row>
    <row r="1404" spans="1:14" ht="22.5" customHeight="1">
      <c r="A1404" s="44" t="s">
        <v>23709</v>
      </c>
      <c r="B1404" s="14">
        <v>8806182575563</v>
      </c>
      <c r="C1404" s="50" t="s">
        <v>17944</v>
      </c>
      <c r="D1404" s="46" t="s">
        <v>17945</v>
      </c>
      <c r="E1404" s="16">
        <v>2700</v>
      </c>
      <c r="F1404" s="15">
        <v>0.54</v>
      </c>
      <c r="G1404" s="47">
        <v>25</v>
      </c>
      <c r="H1404" s="55">
        <f>Таблица648[[#This Row],[Коэфициент стоимости]]*Таблица648[[#This Row],[Розничная цена KRW]]</f>
        <v>1458</v>
      </c>
      <c r="I1404" s="17" t="str">
        <f>IF($H$1="","Введите курс",Таблица648[[#This Row],[Оптовая цена KRW за 1шт]]/$H$1)</f>
        <v>Введите курс</v>
      </c>
      <c r="J1404" s="48"/>
      <c r="K1404" s="18">
        <f>Таблица648[[#This Row],[Заказ коробок ]]*Таблица648[[#This Row],[Кол-во шт в коробке]]</f>
        <v>0</v>
      </c>
      <c r="L1404" s="54">
        <f>Таблица648[[#This Row],[Общее кол-во шт]]*Таблица648[[#This Row],[Оптовая цена KRW за 1шт]]</f>
        <v>0</v>
      </c>
      <c r="M1404" s="19" t="str">
        <f>IFERROR(Таблица648[[#This Row],[Общее кол-во шт]]*Таблица648[[#This Row],[Оптовая цена USD за 1шт]],"")</f>
        <v/>
      </c>
      <c r="N1404" s="49"/>
    </row>
    <row r="1405" spans="1:14" ht="22.5" customHeight="1">
      <c r="A1405" s="44" t="s">
        <v>23710</v>
      </c>
      <c r="B1405" s="14">
        <v>8806182576836</v>
      </c>
      <c r="C1405" s="50" t="s">
        <v>23711</v>
      </c>
      <c r="D1405" s="46" t="s">
        <v>17992</v>
      </c>
      <c r="E1405" s="16">
        <v>3800</v>
      </c>
      <c r="F1405" s="15">
        <v>0.54</v>
      </c>
      <c r="G1405" s="47">
        <v>12</v>
      </c>
      <c r="H1405" s="55">
        <f>Таблица648[[#This Row],[Коэфициент стоимости]]*Таблица648[[#This Row],[Розничная цена KRW]]</f>
        <v>2052</v>
      </c>
      <c r="I1405" s="17" t="str">
        <f>IF($H$1="","Введите курс",Таблица648[[#This Row],[Оптовая цена KRW за 1шт]]/$H$1)</f>
        <v>Введите курс</v>
      </c>
      <c r="J1405" s="48"/>
      <c r="K1405" s="18">
        <f>Таблица648[[#This Row],[Заказ коробок ]]*Таблица648[[#This Row],[Кол-во шт в коробке]]</f>
        <v>0</v>
      </c>
      <c r="L1405" s="54">
        <f>Таблица648[[#This Row],[Общее кол-во шт]]*Таблица648[[#This Row],[Оптовая цена KRW за 1шт]]</f>
        <v>0</v>
      </c>
      <c r="M1405" s="19" t="str">
        <f>IFERROR(Таблица648[[#This Row],[Общее кол-во шт]]*Таблица648[[#This Row],[Оптовая цена USD за 1шт]],"")</f>
        <v/>
      </c>
      <c r="N1405" s="49"/>
    </row>
    <row r="1406" spans="1:14" ht="22.5" customHeight="1">
      <c r="A1406" s="44" t="s">
        <v>23712</v>
      </c>
      <c r="B1406" s="14">
        <v>8806182576843</v>
      </c>
      <c r="C1406" s="50" t="s">
        <v>23713</v>
      </c>
      <c r="D1406" s="46" t="s">
        <v>17982</v>
      </c>
      <c r="E1406" s="16">
        <v>3800</v>
      </c>
      <c r="F1406" s="15">
        <v>0.54</v>
      </c>
      <c r="G1406" s="47">
        <v>12</v>
      </c>
      <c r="H1406" s="55">
        <f>Таблица648[[#This Row],[Коэфициент стоимости]]*Таблица648[[#This Row],[Розничная цена KRW]]</f>
        <v>2052</v>
      </c>
      <c r="I1406" s="17" t="str">
        <f>IF($H$1="","Введите курс",Таблица648[[#This Row],[Оптовая цена KRW за 1шт]]/$H$1)</f>
        <v>Введите курс</v>
      </c>
      <c r="J1406" s="48"/>
      <c r="K1406" s="18">
        <f>Таблица648[[#This Row],[Заказ коробок ]]*Таблица648[[#This Row],[Кол-во шт в коробке]]</f>
        <v>0</v>
      </c>
      <c r="L1406" s="54">
        <f>Таблица648[[#This Row],[Общее кол-во шт]]*Таблица648[[#This Row],[Оптовая цена KRW за 1шт]]</f>
        <v>0</v>
      </c>
      <c r="M1406" s="19" t="str">
        <f>IFERROR(Таблица648[[#This Row],[Общее кол-во шт]]*Таблица648[[#This Row],[Оптовая цена USD за 1шт]],"")</f>
        <v/>
      </c>
      <c r="N1406" s="49"/>
    </row>
    <row r="1407" spans="1:14" ht="22.5" customHeight="1">
      <c r="A1407" s="44" t="s">
        <v>23714</v>
      </c>
      <c r="B1407" s="14">
        <v>8806182576850</v>
      </c>
      <c r="C1407" s="50" t="s">
        <v>23715</v>
      </c>
      <c r="D1407" s="46" t="s">
        <v>17980</v>
      </c>
      <c r="E1407" s="16">
        <v>3800</v>
      </c>
      <c r="F1407" s="15">
        <v>0.54</v>
      </c>
      <c r="G1407" s="47">
        <v>12</v>
      </c>
      <c r="H1407" s="55">
        <f>Таблица648[[#This Row],[Коэфициент стоимости]]*Таблица648[[#This Row],[Розничная цена KRW]]</f>
        <v>2052</v>
      </c>
      <c r="I1407" s="17" t="str">
        <f>IF($H$1="","Введите курс",Таблица648[[#This Row],[Оптовая цена KRW за 1шт]]/$H$1)</f>
        <v>Введите курс</v>
      </c>
      <c r="J1407" s="48"/>
      <c r="K1407" s="18">
        <f>Таблица648[[#This Row],[Заказ коробок ]]*Таблица648[[#This Row],[Кол-во шт в коробке]]</f>
        <v>0</v>
      </c>
      <c r="L1407" s="54">
        <f>Таблица648[[#This Row],[Общее кол-во шт]]*Таблица648[[#This Row],[Оптовая цена KRW за 1шт]]</f>
        <v>0</v>
      </c>
      <c r="M1407" s="19" t="str">
        <f>IFERROR(Таблица648[[#This Row],[Общее кол-во шт]]*Таблица648[[#This Row],[Оптовая цена USD за 1шт]],"")</f>
        <v/>
      </c>
      <c r="N1407" s="49"/>
    </row>
    <row r="1408" spans="1:14" ht="22.5" customHeight="1">
      <c r="A1408" s="44" t="s">
        <v>23716</v>
      </c>
      <c r="B1408" s="14">
        <v>8806182577369</v>
      </c>
      <c r="C1408" s="50" t="s">
        <v>23717</v>
      </c>
      <c r="D1408" s="46" t="s">
        <v>23718</v>
      </c>
      <c r="E1408" s="16">
        <v>6500</v>
      </c>
      <c r="F1408" s="15">
        <v>0.54</v>
      </c>
      <c r="G1408" s="47">
        <v>48</v>
      </c>
      <c r="H1408" s="55">
        <f>Таблица648[[#This Row],[Коэфициент стоимости]]*Таблица648[[#This Row],[Розничная цена KRW]]</f>
        <v>3510.0000000000005</v>
      </c>
      <c r="I1408" s="17" t="str">
        <f>IF($H$1="","Введите курс",Таблица648[[#This Row],[Оптовая цена KRW за 1шт]]/$H$1)</f>
        <v>Введите курс</v>
      </c>
      <c r="J1408" s="48"/>
      <c r="K1408" s="18">
        <f>Таблица648[[#This Row],[Заказ коробок ]]*Таблица648[[#This Row],[Кол-во шт в коробке]]</f>
        <v>0</v>
      </c>
      <c r="L1408" s="54">
        <f>Таблица648[[#This Row],[Общее кол-во шт]]*Таблица648[[#This Row],[Оптовая цена KRW за 1шт]]</f>
        <v>0</v>
      </c>
      <c r="M1408" s="19" t="str">
        <f>IFERROR(Таблица648[[#This Row],[Общее кол-во шт]]*Таблица648[[#This Row],[Оптовая цена USD за 1шт]],"")</f>
        <v/>
      </c>
      <c r="N1408" s="49"/>
    </row>
    <row r="1409" spans="1:14" ht="22.5" customHeight="1">
      <c r="A1409" s="44" t="s">
        <v>23719</v>
      </c>
      <c r="B1409" s="14">
        <v>8806182577376</v>
      </c>
      <c r="C1409" s="50" t="s">
        <v>23720</v>
      </c>
      <c r="D1409" s="46" t="s">
        <v>17967</v>
      </c>
      <c r="E1409" s="16">
        <v>6500</v>
      </c>
      <c r="F1409" s="15">
        <v>0.54</v>
      </c>
      <c r="G1409" s="47">
        <v>6</v>
      </c>
      <c r="H1409" s="55">
        <f>Таблица648[[#This Row],[Коэфициент стоимости]]*Таблица648[[#This Row],[Розничная цена KRW]]</f>
        <v>3510.0000000000005</v>
      </c>
      <c r="I1409" s="17" t="str">
        <f>IF($H$1="","Введите курс",Таблица648[[#This Row],[Оптовая цена KRW за 1шт]]/$H$1)</f>
        <v>Введите курс</v>
      </c>
      <c r="J1409" s="48"/>
      <c r="K1409" s="18">
        <f>Таблица648[[#This Row],[Заказ коробок ]]*Таблица648[[#This Row],[Кол-во шт в коробке]]</f>
        <v>0</v>
      </c>
      <c r="L1409" s="54">
        <f>Таблица648[[#This Row],[Общее кол-во шт]]*Таблица648[[#This Row],[Оптовая цена KRW за 1шт]]</f>
        <v>0</v>
      </c>
      <c r="M1409" s="19" t="str">
        <f>IFERROR(Таблица648[[#This Row],[Общее кол-во шт]]*Таблица648[[#This Row],[Оптовая цена USD за 1шт]],"")</f>
        <v/>
      </c>
      <c r="N1409" s="49"/>
    </row>
    <row r="1410" spans="1:14" ht="22.5" customHeight="1">
      <c r="A1410" s="44" t="s">
        <v>23721</v>
      </c>
      <c r="B1410" s="14">
        <v>8806182577383</v>
      </c>
      <c r="C1410" s="50" t="s">
        <v>23722</v>
      </c>
      <c r="D1410" s="46" t="s">
        <v>17965</v>
      </c>
      <c r="E1410" s="16">
        <v>6500</v>
      </c>
      <c r="F1410" s="15">
        <v>0.54</v>
      </c>
      <c r="G1410" s="47">
        <v>48</v>
      </c>
      <c r="H1410" s="55">
        <f>Таблица648[[#This Row],[Коэфициент стоимости]]*Таблица648[[#This Row],[Розничная цена KRW]]</f>
        <v>3510.0000000000005</v>
      </c>
      <c r="I1410" s="17" t="str">
        <f>IF($H$1="","Введите курс",Таблица648[[#This Row],[Оптовая цена KRW за 1шт]]/$H$1)</f>
        <v>Введите курс</v>
      </c>
      <c r="J1410" s="48"/>
      <c r="K1410" s="18">
        <f>Таблица648[[#This Row],[Заказ коробок ]]*Таблица648[[#This Row],[Кол-во шт в коробке]]</f>
        <v>0</v>
      </c>
      <c r="L1410" s="54">
        <f>Таблица648[[#This Row],[Общее кол-во шт]]*Таблица648[[#This Row],[Оптовая цена KRW за 1шт]]</f>
        <v>0</v>
      </c>
      <c r="M1410" s="19" t="str">
        <f>IFERROR(Таблица648[[#This Row],[Общее кол-во шт]]*Таблица648[[#This Row],[Оптовая цена USD за 1шт]],"")</f>
        <v/>
      </c>
      <c r="N1410" s="49"/>
    </row>
    <row r="1411" spans="1:14" ht="22.5" customHeight="1">
      <c r="A1411" s="44" t="s">
        <v>23723</v>
      </c>
      <c r="B1411" s="14">
        <v>8806182579974</v>
      </c>
      <c r="C1411" s="50" t="s">
        <v>17946</v>
      </c>
      <c r="D1411" s="46" t="s">
        <v>17947</v>
      </c>
      <c r="E1411" s="16">
        <v>17000</v>
      </c>
      <c r="F1411" s="15">
        <v>0.54</v>
      </c>
      <c r="G1411" s="47">
        <v>10</v>
      </c>
      <c r="H1411" s="55">
        <f>Таблица648[[#This Row],[Коэфициент стоимости]]*Таблица648[[#This Row],[Розничная цена KRW]]</f>
        <v>9180</v>
      </c>
      <c r="I1411" s="17" t="str">
        <f>IF($H$1="","Введите курс",Таблица648[[#This Row],[Оптовая цена KRW за 1шт]]/$H$1)</f>
        <v>Введите курс</v>
      </c>
      <c r="J1411" s="48"/>
      <c r="K1411" s="18">
        <f>Таблица648[[#This Row],[Заказ коробок ]]*Таблица648[[#This Row],[Кол-во шт в коробке]]</f>
        <v>0</v>
      </c>
      <c r="L1411" s="54">
        <f>Таблица648[[#This Row],[Общее кол-во шт]]*Таблица648[[#This Row],[Оптовая цена KRW за 1шт]]</f>
        <v>0</v>
      </c>
      <c r="M1411" s="19" t="str">
        <f>IFERROR(Таблица648[[#This Row],[Общее кол-во шт]]*Таблица648[[#This Row],[Оптовая цена USD за 1шт]],"")</f>
        <v/>
      </c>
      <c r="N1411" s="49"/>
    </row>
    <row r="1412" spans="1:14" ht="22.5" customHeight="1">
      <c r="A1412" s="44" t="s">
        <v>23724</v>
      </c>
      <c r="B1412" s="14">
        <v>8806182581359</v>
      </c>
      <c r="C1412" s="50" t="s">
        <v>17948</v>
      </c>
      <c r="D1412" s="46" t="s">
        <v>17949</v>
      </c>
      <c r="E1412" s="16">
        <v>9500</v>
      </c>
      <c r="F1412" s="15">
        <v>0.54</v>
      </c>
      <c r="G1412" s="47">
        <v>4</v>
      </c>
      <c r="H1412" s="55">
        <f>Таблица648[[#This Row],[Коэфициент стоимости]]*Таблица648[[#This Row],[Розничная цена KRW]]</f>
        <v>5130</v>
      </c>
      <c r="I1412" s="17" t="str">
        <f>IF($H$1="","Введите курс",Таблица648[[#This Row],[Оптовая цена KRW за 1шт]]/$H$1)</f>
        <v>Введите курс</v>
      </c>
      <c r="J1412" s="48"/>
      <c r="K1412" s="18">
        <f>Таблица648[[#This Row],[Заказ коробок ]]*Таблица648[[#This Row],[Кол-во шт в коробке]]</f>
        <v>0</v>
      </c>
      <c r="L1412" s="54">
        <f>Таблица648[[#This Row],[Общее кол-во шт]]*Таблица648[[#This Row],[Оптовая цена KRW за 1шт]]</f>
        <v>0</v>
      </c>
      <c r="M1412" s="19" t="str">
        <f>IFERROR(Таблица648[[#This Row],[Общее кол-во шт]]*Таблица648[[#This Row],[Оптовая цена USD за 1шт]],"")</f>
        <v/>
      </c>
      <c r="N1412" s="49"/>
    </row>
    <row r="1413" spans="1:14" ht="22.5" customHeight="1">
      <c r="A1413" s="44" t="s">
        <v>23725</v>
      </c>
      <c r="B1413" s="14">
        <v>8806182581526</v>
      </c>
      <c r="C1413" s="50" t="s">
        <v>23726</v>
      </c>
      <c r="D1413" s="46" t="s">
        <v>23727</v>
      </c>
      <c r="E1413" s="16">
        <v>17000</v>
      </c>
      <c r="F1413" s="15">
        <v>0.54</v>
      </c>
      <c r="G1413" s="47">
        <v>10</v>
      </c>
      <c r="H1413" s="55">
        <f>Таблица648[[#This Row],[Коэфициент стоимости]]*Таблица648[[#This Row],[Розничная цена KRW]]</f>
        <v>9180</v>
      </c>
      <c r="I1413" s="17" t="str">
        <f>IF($H$1="","Введите курс",Таблица648[[#This Row],[Оптовая цена KRW за 1шт]]/$H$1)</f>
        <v>Введите курс</v>
      </c>
      <c r="J1413" s="48"/>
      <c r="K1413" s="18">
        <f>Таблица648[[#This Row],[Заказ коробок ]]*Таблица648[[#This Row],[Кол-во шт в коробке]]</f>
        <v>0</v>
      </c>
      <c r="L1413" s="54">
        <f>Таблица648[[#This Row],[Общее кол-во шт]]*Таблица648[[#This Row],[Оптовая цена KRW за 1шт]]</f>
        <v>0</v>
      </c>
      <c r="M1413" s="19" t="str">
        <f>IFERROR(Таблица648[[#This Row],[Общее кол-во шт]]*Таблица648[[#This Row],[Оптовая цена USD за 1шт]],"")</f>
        <v/>
      </c>
      <c r="N1413" s="49"/>
    </row>
    <row r="1414" spans="1:14" ht="22.5" customHeight="1">
      <c r="A1414" s="44" t="s">
        <v>23728</v>
      </c>
      <c r="B1414" s="14">
        <v>8806182581533</v>
      </c>
      <c r="C1414" s="50" t="s">
        <v>23729</v>
      </c>
      <c r="D1414" s="46" t="s">
        <v>23730</v>
      </c>
      <c r="E1414" s="16">
        <v>17000</v>
      </c>
      <c r="F1414" s="15">
        <v>0.54</v>
      </c>
      <c r="G1414" s="47">
        <v>10</v>
      </c>
      <c r="H1414" s="55">
        <f>Таблица648[[#This Row],[Коэфициент стоимости]]*Таблица648[[#This Row],[Розничная цена KRW]]</f>
        <v>9180</v>
      </c>
      <c r="I1414" s="17" t="str">
        <f>IF($H$1="","Введите курс",Таблица648[[#This Row],[Оптовая цена KRW за 1шт]]/$H$1)</f>
        <v>Введите курс</v>
      </c>
      <c r="J1414" s="48"/>
      <c r="K1414" s="18">
        <f>Таблица648[[#This Row],[Заказ коробок ]]*Таблица648[[#This Row],[Кол-во шт в коробке]]</f>
        <v>0</v>
      </c>
      <c r="L1414" s="54">
        <f>Таблица648[[#This Row],[Общее кол-во шт]]*Таблица648[[#This Row],[Оптовая цена KRW за 1шт]]</f>
        <v>0</v>
      </c>
      <c r="M1414" s="19" t="str">
        <f>IFERROR(Таблица648[[#This Row],[Общее кол-во шт]]*Таблица648[[#This Row],[Оптовая цена USD за 1шт]],"")</f>
        <v/>
      </c>
      <c r="N1414" s="49"/>
    </row>
    <row r="1415" spans="1:14" ht="22.5" customHeight="1">
      <c r="A1415" s="44" t="s">
        <v>23731</v>
      </c>
      <c r="B1415" s="14">
        <v>8806182581946</v>
      </c>
      <c r="C1415" s="50" t="s">
        <v>17950</v>
      </c>
      <c r="D1415" s="46" t="s">
        <v>17951</v>
      </c>
      <c r="E1415" s="16">
        <v>7500</v>
      </c>
      <c r="F1415" s="15">
        <v>0.54</v>
      </c>
      <c r="G1415" s="47">
        <v>8</v>
      </c>
      <c r="H1415" s="55">
        <f>Таблица648[[#This Row],[Коэфициент стоимости]]*Таблица648[[#This Row],[Розничная цена KRW]]</f>
        <v>4050.0000000000005</v>
      </c>
      <c r="I1415" s="17" t="str">
        <f>IF($H$1="","Введите курс",Таблица648[[#This Row],[Оптовая цена KRW за 1шт]]/$H$1)</f>
        <v>Введите курс</v>
      </c>
      <c r="J1415" s="48"/>
      <c r="K1415" s="18">
        <f>Таблица648[[#This Row],[Заказ коробок ]]*Таблица648[[#This Row],[Кол-во шт в коробке]]</f>
        <v>0</v>
      </c>
      <c r="L1415" s="54">
        <f>Таблица648[[#This Row],[Общее кол-во шт]]*Таблица648[[#This Row],[Оптовая цена KRW за 1шт]]</f>
        <v>0</v>
      </c>
      <c r="M1415" s="19" t="str">
        <f>IFERROR(Таблица648[[#This Row],[Общее кол-во шт]]*Таблица648[[#This Row],[Оптовая цена USD за 1шт]],"")</f>
        <v/>
      </c>
      <c r="N1415" s="49"/>
    </row>
    <row r="1416" spans="1:14" ht="22.5" customHeight="1">
      <c r="A1416" s="44" t="s">
        <v>23732</v>
      </c>
      <c r="B1416" s="14">
        <v>8806182582158</v>
      </c>
      <c r="C1416" s="50" t="s">
        <v>23733</v>
      </c>
      <c r="D1416" s="46" t="s">
        <v>23734</v>
      </c>
      <c r="E1416" s="16">
        <v>17000</v>
      </c>
      <c r="F1416" s="15">
        <v>0.54</v>
      </c>
      <c r="G1416" s="47">
        <v>10</v>
      </c>
      <c r="H1416" s="55">
        <f>Таблица648[[#This Row],[Коэфициент стоимости]]*Таблица648[[#This Row],[Розничная цена KRW]]</f>
        <v>9180</v>
      </c>
      <c r="I1416" s="17" t="str">
        <f>IF($H$1="","Введите курс",Таблица648[[#This Row],[Оптовая цена KRW за 1шт]]/$H$1)</f>
        <v>Введите курс</v>
      </c>
      <c r="J1416" s="48"/>
      <c r="K1416" s="18">
        <f>Таблица648[[#This Row],[Заказ коробок ]]*Таблица648[[#This Row],[Кол-во шт в коробке]]</f>
        <v>0</v>
      </c>
      <c r="L1416" s="54">
        <f>Таблица648[[#This Row],[Общее кол-во шт]]*Таблица648[[#This Row],[Оптовая цена KRW за 1шт]]</f>
        <v>0</v>
      </c>
      <c r="M1416" s="19" t="str">
        <f>IFERROR(Таблица648[[#This Row],[Общее кол-во шт]]*Таблица648[[#This Row],[Оптовая цена USD за 1шт]],"")</f>
        <v/>
      </c>
      <c r="N1416" s="49"/>
    </row>
    <row r="1417" spans="1:14" ht="22.5" customHeight="1">
      <c r="A1417" s="44" t="s">
        <v>23735</v>
      </c>
      <c r="B1417" s="14">
        <v>8806182582226</v>
      </c>
      <c r="C1417" s="50" t="s">
        <v>23736</v>
      </c>
      <c r="D1417" s="46" t="s">
        <v>23737</v>
      </c>
      <c r="E1417" s="16">
        <v>9000</v>
      </c>
      <c r="F1417" s="15">
        <v>0.54</v>
      </c>
      <c r="G1417" s="47">
        <v>6</v>
      </c>
      <c r="H1417" s="55">
        <f>Таблица648[[#This Row],[Коэфициент стоимости]]*Таблица648[[#This Row],[Розничная цена KRW]]</f>
        <v>4860</v>
      </c>
      <c r="I1417" s="17" t="str">
        <f>IF($H$1="","Введите курс",Таблица648[[#This Row],[Оптовая цена KRW за 1шт]]/$H$1)</f>
        <v>Введите курс</v>
      </c>
      <c r="J1417" s="48"/>
      <c r="K1417" s="18">
        <f>Таблица648[[#This Row],[Заказ коробок ]]*Таблица648[[#This Row],[Кол-во шт в коробке]]</f>
        <v>0</v>
      </c>
      <c r="L1417" s="54">
        <f>Таблица648[[#This Row],[Общее кол-во шт]]*Таблица648[[#This Row],[Оптовая цена KRW за 1шт]]</f>
        <v>0</v>
      </c>
      <c r="M1417" s="19" t="str">
        <f>IFERROR(Таблица648[[#This Row],[Общее кол-во шт]]*Таблица648[[#This Row],[Оптовая цена USD за 1шт]],"")</f>
        <v/>
      </c>
      <c r="N1417" s="49"/>
    </row>
    <row r="1418" spans="1:14" ht="22.5" customHeight="1">
      <c r="A1418" s="44" t="s">
        <v>23738</v>
      </c>
      <c r="B1418" s="14">
        <v>8806182586477</v>
      </c>
      <c r="C1418" s="50" t="s">
        <v>17952</v>
      </c>
      <c r="D1418" s="46" t="s">
        <v>17953</v>
      </c>
      <c r="E1418" s="16">
        <v>13000</v>
      </c>
      <c r="F1418" s="15">
        <v>0.54</v>
      </c>
      <c r="G1418" s="47">
        <v>36</v>
      </c>
      <c r="H1418" s="55">
        <f>Таблица648[[#This Row],[Коэфициент стоимости]]*Таблица648[[#This Row],[Розничная цена KRW]]</f>
        <v>7020.0000000000009</v>
      </c>
      <c r="I1418" s="17" t="str">
        <f>IF($H$1="","Введите курс",Таблица648[[#This Row],[Оптовая цена KRW за 1шт]]/$H$1)</f>
        <v>Введите курс</v>
      </c>
      <c r="J1418" s="48"/>
      <c r="K1418" s="18">
        <f>Таблица648[[#This Row],[Заказ коробок ]]*Таблица648[[#This Row],[Кол-во шт в коробке]]</f>
        <v>0</v>
      </c>
      <c r="L1418" s="54">
        <f>Таблица648[[#This Row],[Общее кол-во шт]]*Таблица648[[#This Row],[Оптовая цена KRW за 1шт]]</f>
        <v>0</v>
      </c>
      <c r="M1418" s="19" t="str">
        <f>IFERROR(Таблица648[[#This Row],[Общее кол-во шт]]*Таблица648[[#This Row],[Оптовая цена USD за 1шт]],"")</f>
        <v/>
      </c>
      <c r="N1418" s="49"/>
    </row>
    <row r="1419" spans="1:14" ht="22.5" customHeight="1">
      <c r="A1419" s="44" t="s">
        <v>23739</v>
      </c>
      <c r="B1419" s="14">
        <v>8806182586484</v>
      </c>
      <c r="C1419" s="50" t="s">
        <v>17954</v>
      </c>
      <c r="D1419" s="46" t="s">
        <v>17955</v>
      </c>
      <c r="E1419" s="16">
        <v>13000</v>
      </c>
      <c r="F1419" s="15">
        <v>0.54</v>
      </c>
      <c r="G1419" s="47">
        <v>36</v>
      </c>
      <c r="H1419" s="55">
        <f>Таблица648[[#This Row],[Коэфициент стоимости]]*Таблица648[[#This Row],[Розничная цена KRW]]</f>
        <v>7020.0000000000009</v>
      </c>
      <c r="I1419" s="17" t="str">
        <f>IF($H$1="","Введите курс",Таблица648[[#This Row],[Оптовая цена KRW за 1шт]]/$H$1)</f>
        <v>Введите курс</v>
      </c>
      <c r="J1419" s="48"/>
      <c r="K1419" s="18">
        <f>Таблица648[[#This Row],[Заказ коробок ]]*Таблица648[[#This Row],[Кол-во шт в коробке]]</f>
        <v>0</v>
      </c>
      <c r="L1419" s="54">
        <f>Таблица648[[#This Row],[Общее кол-во шт]]*Таблица648[[#This Row],[Оптовая цена KRW за 1шт]]</f>
        <v>0</v>
      </c>
      <c r="M1419" s="19" t="str">
        <f>IFERROR(Таблица648[[#This Row],[Общее кол-во шт]]*Таблица648[[#This Row],[Оптовая цена USD за 1шт]],"")</f>
        <v/>
      </c>
      <c r="N1419" s="49"/>
    </row>
    <row r="1420" spans="1:14" ht="22.5" customHeight="1">
      <c r="A1420" s="44" t="s">
        <v>23740</v>
      </c>
      <c r="B1420" s="14">
        <v>8806182586491</v>
      </c>
      <c r="C1420" s="50" t="s">
        <v>23741</v>
      </c>
      <c r="D1420" s="46" t="s">
        <v>18004</v>
      </c>
      <c r="E1420" s="16">
        <v>13000</v>
      </c>
      <c r="F1420" s="15">
        <v>0.54</v>
      </c>
      <c r="G1420" s="47">
        <v>6</v>
      </c>
      <c r="H1420" s="55">
        <f>Таблица648[[#This Row],[Коэфициент стоимости]]*Таблица648[[#This Row],[Розничная цена KRW]]</f>
        <v>7020.0000000000009</v>
      </c>
      <c r="I1420" s="17" t="str">
        <f>IF($H$1="","Введите курс",Таблица648[[#This Row],[Оптовая цена KRW за 1шт]]/$H$1)</f>
        <v>Введите курс</v>
      </c>
      <c r="J1420" s="48"/>
      <c r="K1420" s="18">
        <f>Таблица648[[#This Row],[Заказ коробок ]]*Таблица648[[#This Row],[Кол-во шт в коробке]]</f>
        <v>0</v>
      </c>
      <c r="L1420" s="54">
        <f>Таблица648[[#This Row],[Общее кол-во шт]]*Таблица648[[#This Row],[Оптовая цена KRW за 1шт]]</f>
        <v>0</v>
      </c>
      <c r="M1420" s="19" t="str">
        <f>IFERROR(Таблица648[[#This Row],[Общее кол-во шт]]*Таблица648[[#This Row],[Оптовая цена USD за 1шт]],"")</f>
        <v/>
      </c>
      <c r="N1420" s="49"/>
    </row>
    <row r="1421" spans="1:14" ht="22.5" customHeight="1">
      <c r="A1421" s="44" t="s">
        <v>23742</v>
      </c>
      <c r="B1421" s="14">
        <v>8806182586507</v>
      </c>
      <c r="C1421" s="50" t="s">
        <v>23743</v>
      </c>
      <c r="D1421" s="46" t="s">
        <v>18006</v>
      </c>
      <c r="E1421" s="16">
        <v>13000</v>
      </c>
      <c r="F1421" s="15">
        <v>0.54</v>
      </c>
      <c r="G1421" s="47">
        <v>6</v>
      </c>
      <c r="H1421" s="55">
        <f>Таблица648[[#This Row],[Коэфициент стоимости]]*Таблица648[[#This Row],[Розничная цена KRW]]</f>
        <v>7020.0000000000009</v>
      </c>
      <c r="I1421" s="17" t="str">
        <f>IF($H$1="","Введите курс",Таблица648[[#This Row],[Оптовая цена KRW за 1шт]]/$H$1)</f>
        <v>Введите курс</v>
      </c>
      <c r="J1421" s="48"/>
      <c r="K1421" s="18">
        <f>Таблица648[[#This Row],[Заказ коробок ]]*Таблица648[[#This Row],[Кол-во шт в коробке]]</f>
        <v>0</v>
      </c>
      <c r="L1421" s="54">
        <f>Таблица648[[#This Row],[Общее кол-во шт]]*Таблица648[[#This Row],[Оптовая цена KRW за 1шт]]</f>
        <v>0</v>
      </c>
      <c r="M1421" s="19" t="str">
        <f>IFERROR(Таблица648[[#This Row],[Общее кол-во шт]]*Таблица648[[#This Row],[Оптовая цена USD за 1шт]],"")</f>
        <v/>
      </c>
      <c r="N1421" s="49"/>
    </row>
    <row r="1422" spans="1:14" ht="22.5" customHeight="1">
      <c r="A1422" s="44" t="s">
        <v>23744</v>
      </c>
      <c r="B1422" s="14">
        <v>8806182586514</v>
      </c>
      <c r="C1422" s="50" t="s">
        <v>23745</v>
      </c>
      <c r="D1422" s="46" t="s">
        <v>18008</v>
      </c>
      <c r="E1422" s="16">
        <v>13000</v>
      </c>
      <c r="F1422" s="15">
        <v>0.54</v>
      </c>
      <c r="G1422" s="47">
        <v>6</v>
      </c>
      <c r="H1422" s="55">
        <f>Таблица648[[#This Row],[Коэфициент стоимости]]*Таблица648[[#This Row],[Розничная цена KRW]]</f>
        <v>7020.0000000000009</v>
      </c>
      <c r="I1422" s="17" t="str">
        <f>IF($H$1="","Введите курс",Таблица648[[#This Row],[Оптовая цена KRW за 1шт]]/$H$1)</f>
        <v>Введите курс</v>
      </c>
      <c r="J1422" s="48"/>
      <c r="K1422" s="18">
        <f>Таблица648[[#This Row],[Заказ коробок ]]*Таблица648[[#This Row],[Кол-во шт в коробке]]</f>
        <v>0</v>
      </c>
      <c r="L1422" s="54">
        <f>Таблица648[[#This Row],[Общее кол-во шт]]*Таблица648[[#This Row],[Оптовая цена KRW за 1шт]]</f>
        <v>0</v>
      </c>
      <c r="M1422" s="19" t="str">
        <f>IFERROR(Таблица648[[#This Row],[Общее кол-во шт]]*Таблица648[[#This Row],[Оптовая цена USD за 1шт]],"")</f>
        <v/>
      </c>
      <c r="N1422" s="49"/>
    </row>
    <row r="1423" spans="1:14" ht="22.5" customHeight="1">
      <c r="A1423" s="44" t="s">
        <v>23746</v>
      </c>
      <c r="B1423" s="14">
        <v>8806182586521</v>
      </c>
      <c r="C1423" s="50" t="s">
        <v>23747</v>
      </c>
      <c r="D1423" s="46" t="s">
        <v>18010</v>
      </c>
      <c r="E1423" s="16">
        <v>13000</v>
      </c>
      <c r="F1423" s="15">
        <v>0.54</v>
      </c>
      <c r="G1423" s="47">
        <v>6</v>
      </c>
      <c r="H1423" s="55">
        <f>Таблица648[[#This Row],[Коэфициент стоимости]]*Таблица648[[#This Row],[Розничная цена KRW]]</f>
        <v>7020.0000000000009</v>
      </c>
      <c r="I1423" s="17" t="str">
        <f>IF($H$1="","Введите курс",Таблица648[[#This Row],[Оптовая цена KRW за 1шт]]/$H$1)</f>
        <v>Введите курс</v>
      </c>
      <c r="J1423" s="48"/>
      <c r="K1423" s="18">
        <f>Таблица648[[#This Row],[Заказ коробок ]]*Таблица648[[#This Row],[Кол-во шт в коробке]]</f>
        <v>0</v>
      </c>
      <c r="L1423" s="54">
        <f>Таблица648[[#This Row],[Общее кол-во шт]]*Таблица648[[#This Row],[Оптовая цена KRW за 1шт]]</f>
        <v>0</v>
      </c>
      <c r="M1423" s="19" t="str">
        <f>IFERROR(Таблица648[[#This Row],[Общее кол-во шт]]*Таблица648[[#This Row],[Оптовая цена USD за 1шт]],"")</f>
        <v/>
      </c>
      <c r="N1423" s="49"/>
    </row>
    <row r="1424" spans="1:14" ht="22.5" customHeight="1">
      <c r="A1424" s="44" t="s">
        <v>23748</v>
      </c>
      <c r="B1424" s="14">
        <v>8806182586538</v>
      </c>
      <c r="C1424" s="50" t="s">
        <v>17956</v>
      </c>
      <c r="D1424" s="46" t="s">
        <v>17957</v>
      </c>
      <c r="E1424" s="16">
        <v>9900</v>
      </c>
      <c r="F1424" s="15">
        <v>0.54</v>
      </c>
      <c r="G1424" s="47">
        <v>40</v>
      </c>
      <c r="H1424" s="55">
        <f>Таблица648[[#This Row],[Коэфициент стоимости]]*Таблица648[[#This Row],[Розничная цена KRW]]</f>
        <v>5346</v>
      </c>
      <c r="I1424" s="17" t="str">
        <f>IF($H$1="","Введите курс",Таблица648[[#This Row],[Оптовая цена KRW за 1шт]]/$H$1)</f>
        <v>Введите курс</v>
      </c>
      <c r="J1424" s="48"/>
      <c r="K1424" s="18">
        <f>Таблица648[[#This Row],[Заказ коробок ]]*Таблица648[[#This Row],[Кол-во шт в коробке]]</f>
        <v>0</v>
      </c>
      <c r="L1424" s="54">
        <f>Таблица648[[#This Row],[Общее кол-во шт]]*Таблица648[[#This Row],[Оптовая цена KRW за 1шт]]</f>
        <v>0</v>
      </c>
      <c r="M1424" s="19" t="str">
        <f>IFERROR(Таблица648[[#This Row],[Общее кол-во шт]]*Таблица648[[#This Row],[Оптовая цена USD за 1шт]],"")</f>
        <v/>
      </c>
      <c r="N1424" s="49"/>
    </row>
    <row r="1425" spans="1:14" ht="22.5" customHeight="1">
      <c r="A1425" s="44" t="s">
        <v>23749</v>
      </c>
      <c r="B1425" s="14">
        <v>8806182586545</v>
      </c>
      <c r="C1425" s="50" t="s">
        <v>17958</v>
      </c>
      <c r="D1425" s="46" t="s">
        <v>17959</v>
      </c>
      <c r="E1425" s="16">
        <v>9900</v>
      </c>
      <c r="F1425" s="15">
        <v>0.54</v>
      </c>
      <c r="G1425" s="47">
        <v>40</v>
      </c>
      <c r="H1425" s="55">
        <f>Таблица648[[#This Row],[Коэфициент стоимости]]*Таблица648[[#This Row],[Розничная цена KRW]]</f>
        <v>5346</v>
      </c>
      <c r="I1425" s="17" t="str">
        <f>IF($H$1="","Введите курс",Таблица648[[#This Row],[Оптовая цена KRW за 1шт]]/$H$1)</f>
        <v>Введите курс</v>
      </c>
      <c r="J1425" s="48"/>
      <c r="K1425" s="18">
        <f>Таблица648[[#This Row],[Заказ коробок ]]*Таблица648[[#This Row],[Кол-во шт в коробке]]</f>
        <v>0</v>
      </c>
      <c r="L1425" s="54">
        <f>Таблица648[[#This Row],[Общее кол-во шт]]*Таблица648[[#This Row],[Оптовая цена KRW за 1шт]]</f>
        <v>0</v>
      </c>
      <c r="M1425" s="19" t="str">
        <f>IFERROR(Таблица648[[#This Row],[Общее кол-во шт]]*Таблица648[[#This Row],[Оптовая цена USD за 1шт]],"")</f>
        <v/>
      </c>
      <c r="N1425" s="49"/>
    </row>
    <row r="1426" spans="1:14" ht="22.5" customHeight="1">
      <c r="A1426" s="44" t="s">
        <v>23750</v>
      </c>
      <c r="B1426" s="14">
        <v>8806182586552</v>
      </c>
      <c r="C1426" s="50" t="s">
        <v>17960</v>
      </c>
      <c r="D1426" s="46" t="s">
        <v>17961</v>
      </c>
      <c r="E1426" s="16">
        <v>9900</v>
      </c>
      <c r="F1426" s="15">
        <v>0.54</v>
      </c>
      <c r="G1426" s="47">
        <v>40</v>
      </c>
      <c r="H1426" s="55">
        <f>Таблица648[[#This Row],[Коэфициент стоимости]]*Таблица648[[#This Row],[Розничная цена KRW]]</f>
        <v>5346</v>
      </c>
      <c r="I1426" s="17" t="str">
        <f>IF($H$1="","Введите курс",Таблица648[[#This Row],[Оптовая цена KRW за 1шт]]/$H$1)</f>
        <v>Введите курс</v>
      </c>
      <c r="J1426" s="48"/>
      <c r="K1426" s="18">
        <f>Таблица648[[#This Row],[Заказ коробок ]]*Таблица648[[#This Row],[Кол-во шт в коробке]]</f>
        <v>0</v>
      </c>
      <c r="L1426" s="54">
        <f>Таблица648[[#This Row],[Общее кол-во шт]]*Таблица648[[#This Row],[Оптовая цена KRW за 1шт]]</f>
        <v>0</v>
      </c>
      <c r="M1426" s="19" t="str">
        <f>IFERROR(Таблица648[[#This Row],[Общее кол-во шт]]*Таблица648[[#This Row],[Оптовая цена USD за 1шт]],"")</f>
        <v/>
      </c>
      <c r="N1426" s="49"/>
    </row>
    <row r="1427" spans="1:14" ht="22.5" customHeight="1">
      <c r="A1427" s="44" t="s">
        <v>23751</v>
      </c>
      <c r="B1427" s="14">
        <v>8806182586958</v>
      </c>
      <c r="C1427" s="50" t="s">
        <v>23752</v>
      </c>
      <c r="D1427" s="46" t="s">
        <v>23753</v>
      </c>
      <c r="E1427" s="16">
        <v>9000</v>
      </c>
      <c r="F1427" s="15">
        <v>0.54</v>
      </c>
      <c r="G1427" s="47">
        <v>6</v>
      </c>
      <c r="H1427" s="55">
        <f>Таблица648[[#This Row],[Коэфициент стоимости]]*Таблица648[[#This Row],[Розничная цена KRW]]</f>
        <v>4860</v>
      </c>
      <c r="I1427" s="17" t="str">
        <f>IF($H$1="","Введите курс",Таблица648[[#This Row],[Оптовая цена KRW за 1шт]]/$H$1)</f>
        <v>Введите курс</v>
      </c>
      <c r="J1427" s="48"/>
      <c r="K1427" s="18">
        <f>Таблица648[[#This Row],[Заказ коробок ]]*Таблица648[[#This Row],[Кол-во шт в коробке]]</f>
        <v>0</v>
      </c>
      <c r="L1427" s="54">
        <f>Таблица648[[#This Row],[Общее кол-во шт]]*Таблица648[[#This Row],[Оптовая цена KRW за 1шт]]</f>
        <v>0</v>
      </c>
      <c r="M1427" s="19" t="str">
        <f>IFERROR(Таблица648[[#This Row],[Общее кол-во шт]]*Таблица648[[#This Row],[Оптовая цена USD за 1шт]],"")</f>
        <v/>
      </c>
      <c r="N1427" s="49"/>
    </row>
    <row r="1428" spans="1:14" ht="22.5" customHeight="1">
      <c r="A1428" s="44" t="s">
        <v>23754</v>
      </c>
      <c r="B1428" s="14">
        <v>8806182586965</v>
      </c>
      <c r="C1428" s="50" t="s">
        <v>23755</v>
      </c>
      <c r="D1428" s="46" t="s">
        <v>23646</v>
      </c>
      <c r="E1428" s="16">
        <v>8000</v>
      </c>
      <c r="F1428" s="15">
        <v>0.54</v>
      </c>
      <c r="G1428" s="47">
        <v>6</v>
      </c>
      <c r="H1428" s="55">
        <f>Таблица648[[#This Row],[Коэфициент стоимости]]*Таблица648[[#This Row],[Розничная цена KRW]]</f>
        <v>4320</v>
      </c>
      <c r="I1428" s="17" t="str">
        <f>IF($H$1="","Введите курс",Таблица648[[#This Row],[Оптовая цена KRW за 1шт]]/$H$1)</f>
        <v>Введите курс</v>
      </c>
      <c r="J1428" s="48"/>
      <c r="K1428" s="18">
        <f>Таблица648[[#This Row],[Заказ коробок ]]*Таблица648[[#This Row],[Кол-во шт в коробке]]</f>
        <v>0</v>
      </c>
      <c r="L1428" s="54">
        <f>Таблица648[[#This Row],[Общее кол-во шт]]*Таблица648[[#This Row],[Оптовая цена KRW за 1шт]]</f>
        <v>0</v>
      </c>
      <c r="M1428" s="19" t="str">
        <f>IFERROR(Таблица648[[#This Row],[Общее кол-во шт]]*Таблица648[[#This Row],[Оптовая цена USD за 1шт]],"")</f>
        <v/>
      </c>
      <c r="N1428" s="49"/>
    </row>
    <row r="1429" spans="1:14" ht="22.5" customHeight="1">
      <c r="A1429" s="44" t="s">
        <v>23756</v>
      </c>
      <c r="B1429" s="14">
        <v>8806182586972</v>
      </c>
      <c r="C1429" s="50" t="s">
        <v>17962</v>
      </c>
      <c r="D1429" s="46" t="s">
        <v>17963</v>
      </c>
      <c r="E1429" s="16">
        <v>9500</v>
      </c>
      <c r="F1429" s="15">
        <v>0.54</v>
      </c>
      <c r="G1429" s="47">
        <v>6</v>
      </c>
      <c r="H1429" s="55">
        <f>Таблица648[[#This Row],[Коэфициент стоимости]]*Таблица648[[#This Row],[Розничная цена KRW]]</f>
        <v>5130</v>
      </c>
      <c r="I1429" s="17" t="str">
        <f>IF($H$1="","Введите курс",Таблица648[[#This Row],[Оптовая цена KRW за 1шт]]/$H$1)</f>
        <v>Введите курс</v>
      </c>
      <c r="J1429" s="48"/>
      <c r="K1429" s="18">
        <f>Таблица648[[#This Row],[Заказ коробок ]]*Таблица648[[#This Row],[Кол-во шт в коробке]]</f>
        <v>0</v>
      </c>
      <c r="L1429" s="54">
        <f>Таблица648[[#This Row],[Общее кол-во шт]]*Таблица648[[#This Row],[Оптовая цена KRW за 1шт]]</f>
        <v>0</v>
      </c>
      <c r="M1429" s="19" t="str">
        <f>IFERROR(Таблица648[[#This Row],[Общее кол-во шт]]*Таблица648[[#This Row],[Оптовая цена USD за 1шт]],"")</f>
        <v/>
      </c>
      <c r="N1429" s="49"/>
    </row>
    <row r="1430" spans="1:14" ht="22.5" customHeight="1">
      <c r="A1430" s="44" t="s">
        <v>23757</v>
      </c>
      <c r="B1430" s="14">
        <v>8806182587047</v>
      </c>
      <c r="C1430" s="50" t="s">
        <v>17964</v>
      </c>
      <c r="D1430" s="46" t="s">
        <v>17965</v>
      </c>
      <c r="E1430" s="16">
        <v>6500</v>
      </c>
      <c r="F1430" s="15">
        <v>0.54</v>
      </c>
      <c r="G1430" s="47">
        <v>48</v>
      </c>
      <c r="H1430" s="55">
        <f>Таблица648[[#This Row],[Коэфициент стоимости]]*Таблица648[[#This Row],[Розничная цена KRW]]</f>
        <v>3510.0000000000005</v>
      </c>
      <c r="I1430" s="17" t="str">
        <f>IF($H$1="","Введите курс",Таблица648[[#This Row],[Оптовая цена KRW за 1шт]]/$H$1)</f>
        <v>Введите курс</v>
      </c>
      <c r="J1430" s="48"/>
      <c r="K1430" s="18">
        <f>Таблица648[[#This Row],[Заказ коробок ]]*Таблица648[[#This Row],[Кол-во шт в коробке]]</f>
        <v>0</v>
      </c>
      <c r="L1430" s="54">
        <f>Таблица648[[#This Row],[Общее кол-во шт]]*Таблица648[[#This Row],[Оптовая цена KRW за 1шт]]</f>
        <v>0</v>
      </c>
      <c r="M1430" s="19" t="str">
        <f>IFERROR(Таблица648[[#This Row],[Общее кол-во шт]]*Таблица648[[#This Row],[Оптовая цена USD за 1шт]],"")</f>
        <v/>
      </c>
      <c r="N1430" s="49"/>
    </row>
    <row r="1431" spans="1:14" ht="22.5" customHeight="1">
      <c r="A1431" s="44" t="s">
        <v>23758</v>
      </c>
      <c r="B1431" s="14">
        <v>8806182587054</v>
      </c>
      <c r="C1431" s="50" t="s">
        <v>17966</v>
      </c>
      <c r="D1431" s="46" t="s">
        <v>17967</v>
      </c>
      <c r="E1431" s="16">
        <v>6500</v>
      </c>
      <c r="F1431" s="15">
        <v>0.54</v>
      </c>
      <c r="G1431" s="47">
        <v>48</v>
      </c>
      <c r="H1431" s="55">
        <f>Таблица648[[#This Row],[Коэфициент стоимости]]*Таблица648[[#This Row],[Розничная цена KRW]]</f>
        <v>3510.0000000000005</v>
      </c>
      <c r="I1431" s="17" t="str">
        <f>IF($H$1="","Введите курс",Таблица648[[#This Row],[Оптовая цена KRW за 1шт]]/$H$1)</f>
        <v>Введите курс</v>
      </c>
      <c r="J1431" s="48"/>
      <c r="K1431" s="18">
        <f>Таблица648[[#This Row],[Заказ коробок ]]*Таблица648[[#This Row],[Кол-во шт в коробке]]</f>
        <v>0</v>
      </c>
      <c r="L1431" s="54">
        <f>Таблица648[[#This Row],[Общее кол-во шт]]*Таблица648[[#This Row],[Оптовая цена KRW за 1шт]]</f>
        <v>0</v>
      </c>
      <c r="M1431" s="19" t="str">
        <f>IFERROR(Таблица648[[#This Row],[Общее кол-во шт]]*Таблица648[[#This Row],[Оптовая цена USD за 1шт]],"")</f>
        <v/>
      </c>
      <c r="N1431" s="49"/>
    </row>
    <row r="1432" spans="1:14" ht="22.5" customHeight="1">
      <c r="A1432" s="44" t="s">
        <v>23759</v>
      </c>
      <c r="B1432" s="14">
        <v>8806182587061</v>
      </c>
      <c r="C1432" s="50" t="s">
        <v>23760</v>
      </c>
      <c r="D1432" s="46" t="s">
        <v>23718</v>
      </c>
      <c r="E1432" s="16">
        <v>6500</v>
      </c>
      <c r="F1432" s="15">
        <v>0.54</v>
      </c>
      <c r="G1432" s="47">
        <v>48</v>
      </c>
      <c r="H1432" s="55">
        <f>Таблица648[[#This Row],[Коэфициент стоимости]]*Таблица648[[#This Row],[Розничная цена KRW]]</f>
        <v>3510.0000000000005</v>
      </c>
      <c r="I1432" s="17" t="str">
        <f>IF($H$1="","Введите курс",Таблица648[[#This Row],[Оптовая цена KRW за 1шт]]/$H$1)</f>
        <v>Введите курс</v>
      </c>
      <c r="J1432" s="48"/>
      <c r="K1432" s="18">
        <f>Таблица648[[#This Row],[Заказ коробок ]]*Таблица648[[#This Row],[Кол-во шт в коробке]]</f>
        <v>0</v>
      </c>
      <c r="L1432" s="54">
        <f>Таблица648[[#This Row],[Общее кол-во шт]]*Таблица648[[#This Row],[Оптовая цена KRW за 1шт]]</f>
        <v>0</v>
      </c>
      <c r="M1432" s="19" t="str">
        <f>IFERROR(Таблица648[[#This Row],[Общее кол-во шт]]*Таблица648[[#This Row],[Оптовая цена USD за 1шт]],"")</f>
        <v/>
      </c>
      <c r="N1432" s="49"/>
    </row>
    <row r="1433" spans="1:14" ht="22.5" customHeight="1">
      <c r="A1433" s="44" t="s">
        <v>23761</v>
      </c>
      <c r="B1433" s="14">
        <v>8806182587160</v>
      </c>
      <c r="C1433" s="50" t="s">
        <v>17968</v>
      </c>
      <c r="D1433" s="46" t="s">
        <v>17913</v>
      </c>
      <c r="E1433" s="16">
        <v>19800</v>
      </c>
      <c r="F1433" s="15">
        <v>0.54</v>
      </c>
      <c r="G1433" s="47">
        <v>6</v>
      </c>
      <c r="H1433" s="55">
        <f>Таблица648[[#This Row],[Коэфициент стоимости]]*Таблица648[[#This Row],[Розничная цена KRW]]</f>
        <v>10692</v>
      </c>
      <c r="I1433" s="17" t="str">
        <f>IF($H$1="","Введите курс",Таблица648[[#This Row],[Оптовая цена KRW за 1шт]]/$H$1)</f>
        <v>Введите курс</v>
      </c>
      <c r="J1433" s="48"/>
      <c r="K1433" s="18">
        <f>Таблица648[[#This Row],[Заказ коробок ]]*Таблица648[[#This Row],[Кол-во шт в коробке]]</f>
        <v>0</v>
      </c>
      <c r="L1433" s="54">
        <f>Таблица648[[#This Row],[Общее кол-во шт]]*Таблица648[[#This Row],[Оптовая цена KRW за 1шт]]</f>
        <v>0</v>
      </c>
      <c r="M1433" s="19" t="str">
        <f>IFERROR(Таблица648[[#This Row],[Общее кол-во шт]]*Таблица648[[#This Row],[Оптовая цена USD за 1шт]],"")</f>
        <v/>
      </c>
      <c r="N1433" s="49"/>
    </row>
    <row r="1434" spans="1:14" ht="22.5" customHeight="1">
      <c r="A1434" s="44" t="s">
        <v>23762</v>
      </c>
      <c r="B1434" s="14">
        <v>8806182587177</v>
      </c>
      <c r="C1434" s="50" t="s">
        <v>17969</v>
      </c>
      <c r="D1434" s="46" t="s">
        <v>17970</v>
      </c>
      <c r="E1434" s="16">
        <v>9000</v>
      </c>
      <c r="F1434" s="15">
        <v>0.54</v>
      </c>
      <c r="G1434" s="47">
        <v>9</v>
      </c>
      <c r="H1434" s="55">
        <f>Таблица648[[#This Row],[Коэфициент стоимости]]*Таблица648[[#This Row],[Розничная цена KRW]]</f>
        <v>4860</v>
      </c>
      <c r="I1434" s="17" t="str">
        <f>IF($H$1="","Введите курс",Таблица648[[#This Row],[Оптовая цена KRW за 1шт]]/$H$1)</f>
        <v>Введите курс</v>
      </c>
      <c r="J1434" s="48"/>
      <c r="K1434" s="18">
        <f>Таблица648[[#This Row],[Заказ коробок ]]*Таблица648[[#This Row],[Кол-во шт в коробке]]</f>
        <v>0</v>
      </c>
      <c r="L1434" s="54">
        <f>Таблица648[[#This Row],[Общее кол-во шт]]*Таблица648[[#This Row],[Оптовая цена KRW за 1шт]]</f>
        <v>0</v>
      </c>
      <c r="M1434" s="19" t="str">
        <f>IFERROR(Таблица648[[#This Row],[Общее кол-во шт]]*Таблица648[[#This Row],[Оптовая цена USD за 1шт]],"")</f>
        <v/>
      </c>
      <c r="N1434" s="49"/>
    </row>
    <row r="1435" spans="1:14" ht="22.5" customHeight="1">
      <c r="A1435" s="44" t="s">
        <v>23763</v>
      </c>
      <c r="B1435" s="14">
        <v>8806182587191</v>
      </c>
      <c r="C1435" s="50" t="s">
        <v>17971</v>
      </c>
      <c r="D1435" s="46" t="s">
        <v>17972</v>
      </c>
      <c r="E1435" s="16">
        <v>9500</v>
      </c>
      <c r="F1435" s="15">
        <v>0.54</v>
      </c>
      <c r="G1435" s="47">
        <v>6</v>
      </c>
      <c r="H1435" s="55">
        <f>Таблица648[[#This Row],[Коэфициент стоимости]]*Таблица648[[#This Row],[Розничная цена KRW]]</f>
        <v>5130</v>
      </c>
      <c r="I1435" s="17" t="str">
        <f>IF($H$1="","Введите курс",Таблица648[[#This Row],[Оптовая цена KRW за 1шт]]/$H$1)</f>
        <v>Введите курс</v>
      </c>
      <c r="J1435" s="48"/>
      <c r="K1435" s="18">
        <f>Таблица648[[#This Row],[Заказ коробок ]]*Таблица648[[#This Row],[Кол-во шт в коробке]]</f>
        <v>0</v>
      </c>
      <c r="L1435" s="54">
        <f>Таблица648[[#This Row],[Общее кол-во шт]]*Таблица648[[#This Row],[Оптовая цена KRW за 1шт]]</f>
        <v>0</v>
      </c>
      <c r="M1435" s="19" t="str">
        <f>IFERROR(Таблица648[[#This Row],[Общее кол-во шт]]*Таблица648[[#This Row],[Оптовая цена USD за 1шт]],"")</f>
        <v/>
      </c>
      <c r="N1435" s="49"/>
    </row>
    <row r="1436" spans="1:14" ht="22.5" customHeight="1">
      <c r="A1436" s="44" t="s">
        <v>23764</v>
      </c>
      <c r="B1436" s="14">
        <v>8806182587214</v>
      </c>
      <c r="C1436" s="50" t="s">
        <v>17973</v>
      </c>
      <c r="D1436" s="46" t="s">
        <v>17974</v>
      </c>
      <c r="E1436" s="16">
        <v>8500</v>
      </c>
      <c r="F1436" s="15">
        <v>0.54</v>
      </c>
      <c r="G1436" s="47">
        <v>9</v>
      </c>
      <c r="H1436" s="55">
        <f>Таблица648[[#This Row],[Коэфициент стоимости]]*Таблица648[[#This Row],[Розничная цена KRW]]</f>
        <v>4590</v>
      </c>
      <c r="I1436" s="17" t="str">
        <f>IF($H$1="","Введите курс",Таблица648[[#This Row],[Оптовая цена KRW за 1шт]]/$H$1)</f>
        <v>Введите курс</v>
      </c>
      <c r="J1436" s="48"/>
      <c r="K1436" s="18">
        <f>Таблица648[[#This Row],[Заказ коробок ]]*Таблица648[[#This Row],[Кол-во шт в коробке]]</f>
        <v>0</v>
      </c>
      <c r="L1436" s="54">
        <f>Таблица648[[#This Row],[Общее кол-во шт]]*Таблица648[[#This Row],[Оптовая цена KRW за 1шт]]</f>
        <v>0</v>
      </c>
      <c r="M1436" s="19" t="str">
        <f>IFERROR(Таблица648[[#This Row],[Общее кол-во шт]]*Таблица648[[#This Row],[Оптовая цена USD за 1шт]],"")</f>
        <v/>
      </c>
      <c r="N1436" s="49"/>
    </row>
    <row r="1437" spans="1:14" ht="22.5" customHeight="1">
      <c r="A1437" s="44" t="s">
        <v>23765</v>
      </c>
      <c r="B1437" s="14">
        <v>8806182587221</v>
      </c>
      <c r="C1437" s="50" t="s">
        <v>17975</v>
      </c>
      <c r="D1437" s="46" t="s">
        <v>17976</v>
      </c>
      <c r="E1437" s="16">
        <v>8500</v>
      </c>
      <c r="F1437" s="15">
        <v>0.54</v>
      </c>
      <c r="G1437" s="47">
        <v>9</v>
      </c>
      <c r="H1437" s="55">
        <f>Таблица648[[#This Row],[Коэфициент стоимости]]*Таблица648[[#This Row],[Розничная цена KRW]]</f>
        <v>4590</v>
      </c>
      <c r="I1437" s="17" t="str">
        <f>IF($H$1="","Введите курс",Таблица648[[#This Row],[Оптовая цена KRW за 1шт]]/$H$1)</f>
        <v>Введите курс</v>
      </c>
      <c r="J1437" s="48"/>
      <c r="K1437" s="18">
        <f>Таблица648[[#This Row],[Заказ коробок ]]*Таблица648[[#This Row],[Кол-во шт в коробке]]</f>
        <v>0</v>
      </c>
      <c r="L1437" s="54">
        <f>Таблица648[[#This Row],[Общее кол-во шт]]*Таблица648[[#This Row],[Оптовая цена KRW за 1шт]]</f>
        <v>0</v>
      </c>
      <c r="M1437" s="19" t="str">
        <f>IFERROR(Таблица648[[#This Row],[Общее кол-во шт]]*Таблица648[[#This Row],[Оптовая цена USD за 1шт]],"")</f>
        <v/>
      </c>
      <c r="N1437" s="49"/>
    </row>
    <row r="1438" spans="1:14" ht="22.5" customHeight="1">
      <c r="A1438" s="44" t="s">
        <v>23766</v>
      </c>
      <c r="B1438" s="14">
        <v>8806182587252</v>
      </c>
      <c r="C1438" s="50" t="s">
        <v>17977</v>
      </c>
      <c r="D1438" s="46" t="s">
        <v>17978</v>
      </c>
      <c r="E1438" s="16">
        <v>3800</v>
      </c>
      <c r="F1438" s="15">
        <v>0.54</v>
      </c>
      <c r="G1438" s="47">
        <v>72</v>
      </c>
      <c r="H1438" s="55">
        <f>Таблица648[[#This Row],[Коэфициент стоимости]]*Таблица648[[#This Row],[Розничная цена KRW]]</f>
        <v>2052</v>
      </c>
      <c r="I1438" s="17" t="str">
        <f>IF($H$1="","Введите курс",Таблица648[[#This Row],[Оптовая цена KRW за 1шт]]/$H$1)</f>
        <v>Введите курс</v>
      </c>
      <c r="J1438" s="48"/>
      <c r="K1438" s="18">
        <f>Таблица648[[#This Row],[Заказ коробок ]]*Таблица648[[#This Row],[Кол-во шт в коробке]]</f>
        <v>0</v>
      </c>
      <c r="L1438" s="54">
        <f>Таблица648[[#This Row],[Общее кол-во шт]]*Таблица648[[#This Row],[Оптовая цена KRW за 1шт]]</f>
        <v>0</v>
      </c>
      <c r="M1438" s="19" t="str">
        <f>IFERROR(Таблица648[[#This Row],[Общее кол-во шт]]*Таблица648[[#This Row],[Оптовая цена USD за 1шт]],"")</f>
        <v/>
      </c>
      <c r="N1438" s="49"/>
    </row>
    <row r="1439" spans="1:14" ht="22.5" customHeight="1">
      <c r="A1439" s="44" t="s">
        <v>23767</v>
      </c>
      <c r="B1439" s="14">
        <v>8806182587276</v>
      </c>
      <c r="C1439" s="50" t="s">
        <v>17979</v>
      </c>
      <c r="D1439" s="46" t="s">
        <v>17980</v>
      </c>
      <c r="E1439" s="16">
        <v>3800</v>
      </c>
      <c r="F1439" s="15">
        <v>0.54</v>
      </c>
      <c r="G1439" s="47">
        <v>72</v>
      </c>
      <c r="H1439" s="55">
        <f>Таблица648[[#This Row],[Коэфициент стоимости]]*Таблица648[[#This Row],[Розничная цена KRW]]</f>
        <v>2052</v>
      </c>
      <c r="I1439" s="17" t="str">
        <f>IF($H$1="","Введите курс",Таблица648[[#This Row],[Оптовая цена KRW за 1шт]]/$H$1)</f>
        <v>Введите курс</v>
      </c>
      <c r="J1439" s="48"/>
      <c r="K1439" s="18">
        <f>Таблица648[[#This Row],[Заказ коробок ]]*Таблица648[[#This Row],[Кол-во шт в коробке]]</f>
        <v>0</v>
      </c>
      <c r="L1439" s="54">
        <f>Таблица648[[#This Row],[Общее кол-во шт]]*Таблица648[[#This Row],[Оптовая цена KRW за 1шт]]</f>
        <v>0</v>
      </c>
      <c r="M1439" s="19" t="str">
        <f>IFERROR(Таблица648[[#This Row],[Общее кол-во шт]]*Таблица648[[#This Row],[Оптовая цена USD за 1шт]],"")</f>
        <v/>
      </c>
      <c r="N1439" s="49"/>
    </row>
    <row r="1440" spans="1:14" ht="22.5" customHeight="1">
      <c r="A1440" s="44" t="s">
        <v>23768</v>
      </c>
      <c r="B1440" s="14">
        <v>8806182587283</v>
      </c>
      <c r="C1440" s="50" t="s">
        <v>17981</v>
      </c>
      <c r="D1440" s="46" t="s">
        <v>17982</v>
      </c>
      <c r="E1440" s="16">
        <v>3800</v>
      </c>
      <c r="F1440" s="15">
        <v>0.54</v>
      </c>
      <c r="G1440" s="47">
        <v>72</v>
      </c>
      <c r="H1440" s="55">
        <f>Таблица648[[#This Row],[Коэфициент стоимости]]*Таблица648[[#This Row],[Розничная цена KRW]]</f>
        <v>2052</v>
      </c>
      <c r="I1440" s="17" t="str">
        <f>IF($H$1="","Введите курс",Таблица648[[#This Row],[Оптовая цена KRW за 1шт]]/$H$1)</f>
        <v>Введите курс</v>
      </c>
      <c r="J1440" s="48"/>
      <c r="K1440" s="18">
        <f>Таблица648[[#This Row],[Заказ коробок ]]*Таблица648[[#This Row],[Кол-во шт в коробке]]</f>
        <v>0</v>
      </c>
      <c r="L1440" s="54">
        <f>Таблица648[[#This Row],[Общее кол-во шт]]*Таблица648[[#This Row],[Оптовая цена KRW за 1шт]]</f>
        <v>0</v>
      </c>
      <c r="M1440" s="19" t="str">
        <f>IFERROR(Таблица648[[#This Row],[Общее кол-во шт]]*Таблица648[[#This Row],[Оптовая цена USD за 1шт]],"")</f>
        <v/>
      </c>
      <c r="N1440" s="49"/>
    </row>
    <row r="1441" spans="1:14" ht="22.5" customHeight="1">
      <c r="A1441" s="44" t="s">
        <v>23769</v>
      </c>
      <c r="B1441" s="14">
        <v>8806182587290</v>
      </c>
      <c r="C1441" s="50" t="s">
        <v>17983</v>
      </c>
      <c r="D1441" s="46" t="s">
        <v>17984</v>
      </c>
      <c r="E1441" s="16">
        <v>3800</v>
      </c>
      <c r="F1441" s="15">
        <v>0.54</v>
      </c>
      <c r="G1441" s="47">
        <v>72</v>
      </c>
      <c r="H1441" s="55">
        <f>Таблица648[[#This Row],[Коэфициент стоимости]]*Таблица648[[#This Row],[Розничная цена KRW]]</f>
        <v>2052</v>
      </c>
      <c r="I1441" s="17" t="str">
        <f>IF($H$1="","Введите курс",Таблица648[[#This Row],[Оптовая цена KRW за 1шт]]/$H$1)</f>
        <v>Введите курс</v>
      </c>
      <c r="J1441" s="48"/>
      <c r="K1441" s="18">
        <f>Таблица648[[#This Row],[Заказ коробок ]]*Таблица648[[#This Row],[Кол-во шт в коробке]]</f>
        <v>0</v>
      </c>
      <c r="L1441" s="54">
        <f>Таблица648[[#This Row],[Общее кол-во шт]]*Таблица648[[#This Row],[Оптовая цена KRW за 1шт]]</f>
        <v>0</v>
      </c>
      <c r="M1441" s="19" t="str">
        <f>IFERROR(Таблица648[[#This Row],[Общее кол-во шт]]*Таблица648[[#This Row],[Оптовая цена USD за 1шт]],"")</f>
        <v/>
      </c>
      <c r="N1441" s="49"/>
    </row>
    <row r="1442" spans="1:14" ht="22.5" customHeight="1">
      <c r="A1442" s="44" t="s">
        <v>23770</v>
      </c>
      <c r="B1442" s="14">
        <v>8806182587306</v>
      </c>
      <c r="C1442" s="50" t="s">
        <v>17985</v>
      </c>
      <c r="D1442" s="46" t="s">
        <v>17986</v>
      </c>
      <c r="E1442" s="16">
        <v>3800</v>
      </c>
      <c r="F1442" s="15">
        <v>0.54</v>
      </c>
      <c r="G1442" s="47">
        <v>72</v>
      </c>
      <c r="H1442" s="55">
        <f>Таблица648[[#This Row],[Коэфициент стоимости]]*Таблица648[[#This Row],[Розничная цена KRW]]</f>
        <v>2052</v>
      </c>
      <c r="I1442" s="17" t="str">
        <f>IF($H$1="","Введите курс",Таблица648[[#This Row],[Оптовая цена KRW за 1шт]]/$H$1)</f>
        <v>Введите курс</v>
      </c>
      <c r="J1442" s="48"/>
      <c r="K1442" s="18">
        <f>Таблица648[[#This Row],[Заказ коробок ]]*Таблица648[[#This Row],[Кол-во шт в коробке]]</f>
        <v>0</v>
      </c>
      <c r="L1442" s="54">
        <f>Таблица648[[#This Row],[Общее кол-во шт]]*Таблица648[[#This Row],[Оптовая цена KRW за 1шт]]</f>
        <v>0</v>
      </c>
      <c r="M1442" s="19" t="str">
        <f>IFERROR(Таблица648[[#This Row],[Общее кол-во шт]]*Таблица648[[#This Row],[Оптовая цена USD за 1шт]],"")</f>
        <v/>
      </c>
      <c r="N1442" s="49"/>
    </row>
    <row r="1443" spans="1:14" ht="22.5" customHeight="1">
      <c r="A1443" s="44" t="s">
        <v>23771</v>
      </c>
      <c r="B1443" s="14">
        <v>8806182587313</v>
      </c>
      <c r="C1443" s="50" t="s">
        <v>17987</v>
      </c>
      <c r="D1443" s="46" t="s">
        <v>17988</v>
      </c>
      <c r="E1443" s="16">
        <v>3800</v>
      </c>
      <c r="F1443" s="15">
        <v>0.54</v>
      </c>
      <c r="G1443" s="47">
        <v>72</v>
      </c>
      <c r="H1443" s="55">
        <f>Таблица648[[#This Row],[Коэфициент стоимости]]*Таблица648[[#This Row],[Розничная цена KRW]]</f>
        <v>2052</v>
      </c>
      <c r="I1443" s="17" t="str">
        <f>IF($H$1="","Введите курс",Таблица648[[#This Row],[Оптовая цена KRW за 1шт]]/$H$1)</f>
        <v>Введите курс</v>
      </c>
      <c r="J1443" s="48"/>
      <c r="K1443" s="18">
        <f>Таблица648[[#This Row],[Заказ коробок ]]*Таблица648[[#This Row],[Кол-во шт в коробке]]</f>
        <v>0</v>
      </c>
      <c r="L1443" s="54">
        <f>Таблица648[[#This Row],[Общее кол-во шт]]*Таблица648[[#This Row],[Оптовая цена KRW за 1шт]]</f>
        <v>0</v>
      </c>
      <c r="M1443" s="19" t="str">
        <f>IFERROR(Таблица648[[#This Row],[Общее кол-во шт]]*Таблица648[[#This Row],[Оптовая цена USD за 1шт]],"")</f>
        <v/>
      </c>
      <c r="N1443" s="49"/>
    </row>
    <row r="1444" spans="1:14" ht="22.5" customHeight="1">
      <c r="A1444" s="44" t="s">
        <v>23772</v>
      </c>
      <c r="B1444" s="14">
        <v>8806182587320</v>
      </c>
      <c r="C1444" s="50" t="s">
        <v>17989</v>
      </c>
      <c r="D1444" s="46" t="s">
        <v>17990</v>
      </c>
      <c r="E1444" s="16">
        <v>3800</v>
      </c>
      <c r="F1444" s="15">
        <v>0.54</v>
      </c>
      <c r="G1444" s="47">
        <v>72</v>
      </c>
      <c r="H1444" s="55">
        <f>Таблица648[[#This Row],[Коэфициент стоимости]]*Таблица648[[#This Row],[Розничная цена KRW]]</f>
        <v>2052</v>
      </c>
      <c r="I1444" s="17" t="str">
        <f>IF($H$1="","Введите курс",Таблица648[[#This Row],[Оптовая цена KRW за 1шт]]/$H$1)</f>
        <v>Введите курс</v>
      </c>
      <c r="J1444" s="48"/>
      <c r="K1444" s="18">
        <f>Таблица648[[#This Row],[Заказ коробок ]]*Таблица648[[#This Row],[Кол-во шт в коробке]]</f>
        <v>0</v>
      </c>
      <c r="L1444" s="54">
        <f>Таблица648[[#This Row],[Общее кол-во шт]]*Таблица648[[#This Row],[Оптовая цена KRW за 1шт]]</f>
        <v>0</v>
      </c>
      <c r="M1444" s="19" t="str">
        <f>IFERROR(Таблица648[[#This Row],[Общее кол-во шт]]*Таблица648[[#This Row],[Оптовая цена USD за 1шт]],"")</f>
        <v/>
      </c>
      <c r="N1444" s="49"/>
    </row>
    <row r="1445" spans="1:14" ht="22.5" customHeight="1">
      <c r="A1445" s="44" t="s">
        <v>23773</v>
      </c>
      <c r="B1445" s="14">
        <v>8806182587337</v>
      </c>
      <c r="C1445" s="50" t="s">
        <v>17991</v>
      </c>
      <c r="D1445" s="46" t="s">
        <v>17992</v>
      </c>
      <c r="E1445" s="16">
        <v>3800</v>
      </c>
      <c r="F1445" s="15">
        <v>0.54</v>
      </c>
      <c r="G1445" s="47">
        <v>72</v>
      </c>
      <c r="H1445" s="55">
        <f>Таблица648[[#This Row],[Коэфициент стоимости]]*Таблица648[[#This Row],[Розничная цена KRW]]</f>
        <v>2052</v>
      </c>
      <c r="I1445" s="17" t="str">
        <f>IF($H$1="","Введите курс",Таблица648[[#This Row],[Оптовая цена KRW за 1шт]]/$H$1)</f>
        <v>Введите курс</v>
      </c>
      <c r="J1445" s="48"/>
      <c r="K1445" s="18">
        <f>Таблица648[[#This Row],[Заказ коробок ]]*Таблица648[[#This Row],[Кол-во шт в коробке]]</f>
        <v>0</v>
      </c>
      <c r="L1445" s="54">
        <f>Таблица648[[#This Row],[Общее кол-во шт]]*Таблица648[[#This Row],[Оптовая цена KRW за 1шт]]</f>
        <v>0</v>
      </c>
      <c r="M1445" s="19" t="str">
        <f>IFERROR(Таблица648[[#This Row],[Общее кол-во шт]]*Таблица648[[#This Row],[Оптовая цена USD за 1шт]],"")</f>
        <v/>
      </c>
      <c r="N1445" s="49"/>
    </row>
    <row r="1446" spans="1:14" ht="22.5" customHeight="1">
      <c r="A1446" s="44" t="s">
        <v>23774</v>
      </c>
      <c r="B1446" s="14">
        <v>8806182587344</v>
      </c>
      <c r="C1446" s="50" t="s">
        <v>17993</v>
      </c>
      <c r="D1446" s="46" t="s">
        <v>17994</v>
      </c>
      <c r="E1446" s="16">
        <v>3800</v>
      </c>
      <c r="F1446" s="15">
        <v>0.54</v>
      </c>
      <c r="G1446" s="47">
        <v>72</v>
      </c>
      <c r="H1446" s="55">
        <f>Таблица648[[#This Row],[Коэфициент стоимости]]*Таблица648[[#This Row],[Розничная цена KRW]]</f>
        <v>2052</v>
      </c>
      <c r="I1446" s="17" t="str">
        <f>IF($H$1="","Введите курс",Таблица648[[#This Row],[Оптовая цена KRW за 1шт]]/$H$1)</f>
        <v>Введите курс</v>
      </c>
      <c r="J1446" s="48"/>
      <c r="K1446" s="18">
        <f>Таблица648[[#This Row],[Заказ коробок ]]*Таблица648[[#This Row],[Кол-во шт в коробке]]</f>
        <v>0</v>
      </c>
      <c r="L1446" s="54">
        <f>Таблица648[[#This Row],[Общее кол-во шт]]*Таблица648[[#This Row],[Оптовая цена KRW за 1шт]]</f>
        <v>0</v>
      </c>
      <c r="M1446" s="19" t="str">
        <f>IFERROR(Таблица648[[#This Row],[Общее кол-во шт]]*Таблица648[[#This Row],[Оптовая цена USD за 1шт]],"")</f>
        <v/>
      </c>
      <c r="N1446" s="49"/>
    </row>
    <row r="1447" spans="1:14" ht="22.5" customHeight="1">
      <c r="A1447" s="44" t="s">
        <v>23775</v>
      </c>
      <c r="B1447" s="14">
        <v>8806182587658</v>
      </c>
      <c r="C1447" s="50" t="s">
        <v>23776</v>
      </c>
      <c r="D1447" s="46" t="s">
        <v>17957</v>
      </c>
      <c r="E1447" s="16">
        <v>9900</v>
      </c>
      <c r="F1447" s="15">
        <v>0.54</v>
      </c>
      <c r="G1447" s="47">
        <v>9</v>
      </c>
      <c r="H1447" s="55">
        <f>Таблица648[[#This Row],[Коэфициент стоимости]]*Таблица648[[#This Row],[Розничная цена KRW]]</f>
        <v>5346</v>
      </c>
      <c r="I1447" s="17" t="str">
        <f>IF($H$1="","Введите курс",Таблица648[[#This Row],[Оптовая цена KRW за 1шт]]/$H$1)</f>
        <v>Введите курс</v>
      </c>
      <c r="J1447" s="48"/>
      <c r="K1447" s="18">
        <f>Таблица648[[#This Row],[Заказ коробок ]]*Таблица648[[#This Row],[Кол-во шт в коробке]]</f>
        <v>0</v>
      </c>
      <c r="L1447" s="54">
        <f>Таблица648[[#This Row],[Общее кол-во шт]]*Таблица648[[#This Row],[Оптовая цена KRW за 1шт]]</f>
        <v>0</v>
      </c>
      <c r="M1447" s="19" t="str">
        <f>IFERROR(Таблица648[[#This Row],[Общее кол-во шт]]*Таблица648[[#This Row],[Оптовая цена USD за 1шт]],"")</f>
        <v/>
      </c>
      <c r="N1447" s="49"/>
    </row>
    <row r="1448" spans="1:14" ht="22.5" customHeight="1">
      <c r="A1448" s="44" t="s">
        <v>23777</v>
      </c>
      <c r="B1448" s="14">
        <v>8806182587665</v>
      </c>
      <c r="C1448" s="50" t="s">
        <v>23778</v>
      </c>
      <c r="D1448" s="46" t="s">
        <v>17959</v>
      </c>
      <c r="E1448" s="16">
        <v>9900</v>
      </c>
      <c r="F1448" s="15">
        <v>0.54</v>
      </c>
      <c r="G1448" s="47">
        <v>9</v>
      </c>
      <c r="H1448" s="55">
        <f>Таблица648[[#This Row],[Коэфициент стоимости]]*Таблица648[[#This Row],[Розничная цена KRW]]</f>
        <v>5346</v>
      </c>
      <c r="I1448" s="17" t="str">
        <f>IF($H$1="","Введите курс",Таблица648[[#This Row],[Оптовая цена KRW за 1шт]]/$H$1)</f>
        <v>Введите курс</v>
      </c>
      <c r="J1448" s="48"/>
      <c r="K1448" s="18">
        <f>Таблица648[[#This Row],[Заказ коробок ]]*Таблица648[[#This Row],[Кол-во шт в коробке]]</f>
        <v>0</v>
      </c>
      <c r="L1448" s="54">
        <f>Таблица648[[#This Row],[Общее кол-во шт]]*Таблица648[[#This Row],[Оптовая цена KRW за 1шт]]</f>
        <v>0</v>
      </c>
      <c r="M1448" s="19" t="str">
        <f>IFERROR(Таблица648[[#This Row],[Общее кол-во шт]]*Таблица648[[#This Row],[Оптовая цена USD за 1шт]],"")</f>
        <v/>
      </c>
      <c r="N1448" s="49"/>
    </row>
    <row r="1449" spans="1:14" ht="22.5" customHeight="1">
      <c r="A1449" s="44" t="s">
        <v>23779</v>
      </c>
      <c r="B1449" s="14">
        <v>8806182587672</v>
      </c>
      <c r="C1449" s="50" t="s">
        <v>23780</v>
      </c>
      <c r="D1449" s="46" t="s">
        <v>17961</v>
      </c>
      <c r="E1449" s="16">
        <v>9900</v>
      </c>
      <c r="F1449" s="15">
        <v>0.54</v>
      </c>
      <c r="G1449" s="47">
        <v>9</v>
      </c>
      <c r="H1449" s="55">
        <f>Таблица648[[#This Row],[Коэфициент стоимости]]*Таблица648[[#This Row],[Розничная цена KRW]]</f>
        <v>5346</v>
      </c>
      <c r="I1449" s="17" t="str">
        <f>IF($H$1="","Введите курс",Таблица648[[#This Row],[Оптовая цена KRW за 1шт]]/$H$1)</f>
        <v>Введите курс</v>
      </c>
      <c r="J1449" s="48"/>
      <c r="K1449" s="18">
        <f>Таблица648[[#This Row],[Заказ коробок ]]*Таблица648[[#This Row],[Кол-во шт в коробке]]</f>
        <v>0</v>
      </c>
      <c r="L1449" s="54">
        <f>Таблица648[[#This Row],[Общее кол-во шт]]*Таблица648[[#This Row],[Оптовая цена KRW за 1шт]]</f>
        <v>0</v>
      </c>
      <c r="M1449" s="19" t="str">
        <f>IFERROR(Таблица648[[#This Row],[Общее кол-во шт]]*Таблица648[[#This Row],[Оптовая цена USD за 1шт]],"")</f>
        <v/>
      </c>
      <c r="N1449" s="49"/>
    </row>
    <row r="1450" spans="1:14" ht="22.5" customHeight="1">
      <c r="A1450" s="44" t="s">
        <v>23781</v>
      </c>
      <c r="B1450" s="14">
        <v>8806182588082</v>
      </c>
      <c r="C1450" s="50" t="s">
        <v>23782</v>
      </c>
      <c r="D1450" s="46" t="s">
        <v>23783</v>
      </c>
      <c r="E1450" s="16">
        <v>12000</v>
      </c>
      <c r="F1450" s="15">
        <v>0.54</v>
      </c>
      <c r="G1450" s="47">
        <v>6</v>
      </c>
      <c r="H1450" s="55">
        <f>Таблица648[[#This Row],[Коэфициент стоимости]]*Таблица648[[#This Row],[Розничная цена KRW]]</f>
        <v>6480</v>
      </c>
      <c r="I1450" s="17" t="str">
        <f>IF($H$1="","Введите курс",Таблица648[[#This Row],[Оптовая цена KRW за 1шт]]/$H$1)</f>
        <v>Введите курс</v>
      </c>
      <c r="J1450" s="48"/>
      <c r="K1450" s="18">
        <f>Таблица648[[#This Row],[Заказ коробок ]]*Таблица648[[#This Row],[Кол-во шт в коробке]]</f>
        <v>0</v>
      </c>
      <c r="L1450" s="54">
        <f>Таблица648[[#This Row],[Общее кол-во шт]]*Таблица648[[#This Row],[Оптовая цена KRW за 1шт]]</f>
        <v>0</v>
      </c>
      <c r="M1450" s="19" t="str">
        <f>IFERROR(Таблица648[[#This Row],[Общее кол-во шт]]*Таблица648[[#This Row],[Оптовая цена USD за 1шт]],"")</f>
        <v/>
      </c>
      <c r="N1450" s="49"/>
    </row>
    <row r="1451" spans="1:14" ht="22.5" customHeight="1">
      <c r="A1451" s="44" t="s">
        <v>23784</v>
      </c>
      <c r="B1451" s="14">
        <v>8806182588594</v>
      </c>
      <c r="C1451" s="50" t="s">
        <v>23785</v>
      </c>
      <c r="D1451" s="46" t="s">
        <v>23786</v>
      </c>
      <c r="E1451" s="16">
        <v>8000</v>
      </c>
      <c r="F1451" s="15">
        <v>0.54</v>
      </c>
      <c r="G1451" s="47">
        <v>6</v>
      </c>
      <c r="H1451" s="55">
        <f>Таблица648[[#This Row],[Коэфициент стоимости]]*Таблица648[[#This Row],[Розничная цена KRW]]</f>
        <v>4320</v>
      </c>
      <c r="I1451" s="17" t="str">
        <f>IF($H$1="","Введите курс",Таблица648[[#This Row],[Оптовая цена KRW за 1шт]]/$H$1)</f>
        <v>Введите курс</v>
      </c>
      <c r="J1451" s="48"/>
      <c r="K1451" s="18">
        <f>Таблица648[[#This Row],[Заказ коробок ]]*Таблица648[[#This Row],[Кол-во шт в коробке]]</f>
        <v>0</v>
      </c>
      <c r="L1451" s="54">
        <f>Таблица648[[#This Row],[Общее кол-во шт]]*Таблица648[[#This Row],[Оптовая цена KRW за 1шт]]</f>
        <v>0</v>
      </c>
      <c r="M1451" s="19" t="str">
        <f>IFERROR(Таблица648[[#This Row],[Общее кол-во шт]]*Таблица648[[#This Row],[Оптовая цена USD за 1шт]],"")</f>
        <v/>
      </c>
      <c r="N1451" s="49"/>
    </row>
    <row r="1452" spans="1:14" ht="22.5" customHeight="1">
      <c r="A1452" s="44" t="s">
        <v>23787</v>
      </c>
      <c r="B1452" s="14">
        <v>8806182588600</v>
      </c>
      <c r="C1452" s="50" t="s">
        <v>23788</v>
      </c>
      <c r="D1452" s="46" t="s">
        <v>23789</v>
      </c>
      <c r="E1452" s="16">
        <v>14000</v>
      </c>
      <c r="F1452" s="15">
        <v>0.54</v>
      </c>
      <c r="G1452" s="47">
        <v>8</v>
      </c>
      <c r="H1452" s="55">
        <f>Таблица648[[#This Row],[Коэфициент стоимости]]*Таблица648[[#This Row],[Розничная цена KRW]]</f>
        <v>7560.0000000000009</v>
      </c>
      <c r="I1452" s="17" t="str">
        <f>IF($H$1="","Введите курс",Таблица648[[#This Row],[Оптовая цена KRW за 1шт]]/$H$1)</f>
        <v>Введите курс</v>
      </c>
      <c r="J1452" s="48"/>
      <c r="K1452" s="18">
        <f>Таблица648[[#This Row],[Заказ коробок ]]*Таблица648[[#This Row],[Кол-во шт в коробке]]</f>
        <v>0</v>
      </c>
      <c r="L1452" s="54">
        <f>Таблица648[[#This Row],[Общее кол-во шт]]*Таблица648[[#This Row],[Оптовая цена KRW за 1шт]]</f>
        <v>0</v>
      </c>
      <c r="M1452" s="19" t="str">
        <f>IFERROR(Таблица648[[#This Row],[Общее кол-во шт]]*Таблица648[[#This Row],[Оптовая цена USD за 1шт]],"")</f>
        <v/>
      </c>
      <c r="N1452" s="49"/>
    </row>
    <row r="1453" spans="1:14" ht="22.5" customHeight="1">
      <c r="A1453" s="44" t="s">
        <v>23790</v>
      </c>
      <c r="B1453" s="14">
        <v>8806182588617</v>
      </c>
      <c r="C1453" s="50" t="s">
        <v>23791</v>
      </c>
      <c r="D1453" s="46" t="s">
        <v>23792</v>
      </c>
      <c r="E1453" s="16">
        <v>14000</v>
      </c>
      <c r="F1453" s="15">
        <v>0.54</v>
      </c>
      <c r="G1453" s="47">
        <v>8</v>
      </c>
      <c r="H1453" s="55">
        <f>Таблица648[[#This Row],[Коэфициент стоимости]]*Таблица648[[#This Row],[Розничная цена KRW]]</f>
        <v>7560.0000000000009</v>
      </c>
      <c r="I1453" s="17" t="str">
        <f>IF($H$1="","Введите курс",Таблица648[[#This Row],[Оптовая цена KRW за 1шт]]/$H$1)</f>
        <v>Введите курс</v>
      </c>
      <c r="J1453" s="48"/>
      <c r="K1453" s="18">
        <f>Таблица648[[#This Row],[Заказ коробок ]]*Таблица648[[#This Row],[Кол-во шт в коробке]]</f>
        <v>0</v>
      </c>
      <c r="L1453" s="54">
        <f>Таблица648[[#This Row],[Общее кол-во шт]]*Таблица648[[#This Row],[Оптовая цена KRW за 1шт]]</f>
        <v>0</v>
      </c>
      <c r="M1453" s="19" t="str">
        <f>IFERROR(Таблица648[[#This Row],[Общее кол-во шт]]*Таблица648[[#This Row],[Оптовая цена USD за 1шт]],"")</f>
        <v/>
      </c>
      <c r="N1453" s="49"/>
    </row>
    <row r="1454" spans="1:14" ht="22.5" customHeight="1">
      <c r="A1454" s="44" t="s">
        <v>23793</v>
      </c>
      <c r="B1454" s="14">
        <v>8806182588624</v>
      </c>
      <c r="C1454" s="50" t="s">
        <v>17995</v>
      </c>
      <c r="D1454" s="46" t="s">
        <v>17996</v>
      </c>
      <c r="E1454" s="16">
        <v>7500</v>
      </c>
      <c r="F1454" s="15">
        <v>0.54</v>
      </c>
      <c r="G1454" s="47">
        <v>24</v>
      </c>
      <c r="H1454" s="55">
        <f>Таблица648[[#This Row],[Коэфициент стоимости]]*Таблица648[[#This Row],[Розничная цена KRW]]</f>
        <v>4050.0000000000005</v>
      </c>
      <c r="I1454" s="17" t="str">
        <f>IF($H$1="","Введите курс",Таблица648[[#This Row],[Оптовая цена KRW за 1шт]]/$H$1)</f>
        <v>Введите курс</v>
      </c>
      <c r="J1454" s="48"/>
      <c r="K1454" s="18">
        <f>Таблица648[[#This Row],[Заказ коробок ]]*Таблица648[[#This Row],[Кол-во шт в коробке]]</f>
        <v>0</v>
      </c>
      <c r="L1454" s="54">
        <f>Таблица648[[#This Row],[Общее кол-во шт]]*Таблица648[[#This Row],[Оптовая цена KRW за 1шт]]</f>
        <v>0</v>
      </c>
      <c r="M1454" s="19" t="str">
        <f>IFERROR(Таблица648[[#This Row],[Общее кол-во шт]]*Таблица648[[#This Row],[Оптовая цена USD за 1шт]],"")</f>
        <v/>
      </c>
      <c r="N1454" s="49"/>
    </row>
    <row r="1455" spans="1:14" ht="22.5" customHeight="1">
      <c r="A1455" s="44" t="s">
        <v>23794</v>
      </c>
      <c r="B1455" s="14">
        <v>8806182588631</v>
      </c>
      <c r="C1455" s="50" t="s">
        <v>17997</v>
      </c>
      <c r="D1455" s="46" t="s">
        <v>17998</v>
      </c>
      <c r="E1455" s="16">
        <v>11000</v>
      </c>
      <c r="F1455" s="15">
        <v>0.54</v>
      </c>
      <c r="G1455" s="47">
        <v>6</v>
      </c>
      <c r="H1455" s="55">
        <f>Таблица648[[#This Row],[Коэфициент стоимости]]*Таблица648[[#This Row],[Розничная цена KRW]]</f>
        <v>5940</v>
      </c>
      <c r="I1455" s="17" t="str">
        <f>IF($H$1="","Введите курс",Таблица648[[#This Row],[Оптовая цена KRW за 1шт]]/$H$1)</f>
        <v>Введите курс</v>
      </c>
      <c r="J1455" s="48"/>
      <c r="K1455" s="18">
        <f>Таблица648[[#This Row],[Заказ коробок ]]*Таблица648[[#This Row],[Кол-во шт в коробке]]</f>
        <v>0</v>
      </c>
      <c r="L1455" s="54">
        <f>Таблица648[[#This Row],[Общее кол-во шт]]*Таблица648[[#This Row],[Оптовая цена KRW за 1шт]]</f>
        <v>0</v>
      </c>
      <c r="M1455" s="19" t="str">
        <f>IFERROR(Таблица648[[#This Row],[Общее кол-во шт]]*Таблица648[[#This Row],[Оптовая цена USD за 1шт]],"")</f>
        <v/>
      </c>
      <c r="N1455" s="49"/>
    </row>
    <row r="1456" spans="1:14" ht="22.5" customHeight="1">
      <c r="A1456" s="44" t="s">
        <v>23795</v>
      </c>
      <c r="B1456" s="14">
        <v>8806182588648</v>
      </c>
      <c r="C1456" s="50" t="s">
        <v>17999</v>
      </c>
      <c r="D1456" s="46" t="s">
        <v>18000</v>
      </c>
      <c r="E1456" s="16">
        <v>10000</v>
      </c>
      <c r="F1456" s="15">
        <v>0.54</v>
      </c>
      <c r="G1456" s="47">
        <v>6</v>
      </c>
      <c r="H1456" s="55">
        <f>Таблица648[[#This Row],[Коэфициент стоимости]]*Таблица648[[#This Row],[Розничная цена KRW]]</f>
        <v>5400</v>
      </c>
      <c r="I1456" s="17" t="str">
        <f>IF($H$1="","Введите курс",Таблица648[[#This Row],[Оптовая цена KRW за 1шт]]/$H$1)</f>
        <v>Введите курс</v>
      </c>
      <c r="J1456" s="48"/>
      <c r="K1456" s="18">
        <f>Таблица648[[#This Row],[Заказ коробок ]]*Таблица648[[#This Row],[Кол-во шт в коробке]]</f>
        <v>0</v>
      </c>
      <c r="L1456" s="54">
        <f>Таблица648[[#This Row],[Общее кол-во шт]]*Таблица648[[#This Row],[Оптовая цена KRW за 1шт]]</f>
        <v>0</v>
      </c>
      <c r="M1456" s="19" t="str">
        <f>IFERROR(Таблица648[[#This Row],[Общее кол-во шт]]*Таблица648[[#This Row],[Оптовая цена USD за 1шт]],"")</f>
        <v/>
      </c>
      <c r="N1456" s="49"/>
    </row>
    <row r="1457" spans="1:14" ht="22.5" customHeight="1">
      <c r="A1457" s="44" t="s">
        <v>23796</v>
      </c>
      <c r="B1457" s="14">
        <v>8806182588655</v>
      </c>
      <c r="C1457" s="50" t="s">
        <v>18001</v>
      </c>
      <c r="D1457" s="46" t="s">
        <v>18002</v>
      </c>
      <c r="E1457" s="16">
        <v>8500</v>
      </c>
      <c r="F1457" s="15">
        <v>0.54</v>
      </c>
      <c r="G1457" s="47">
        <v>28</v>
      </c>
      <c r="H1457" s="55">
        <f>Таблица648[[#This Row],[Коэфициент стоимости]]*Таблица648[[#This Row],[Розничная цена KRW]]</f>
        <v>4590</v>
      </c>
      <c r="I1457" s="17" t="str">
        <f>IF($H$1="","Введите курс",Таблица648[[#This Row],[Оптовая цена KRW за 1шт]]/$H$1)</f>
        <v>Введите курс</v>
      </c>
      <c r="J1457" s="48"/>
      <c r="K1457" s="18">
        <f>Таблица648[[#This Row],[Заказ коробок ]]*Таблица648[[#This Row],[Кол-во шт в коробке]]</f>
        <v>0</v>
      </c>
      <c r="L1457" s="54">
        <f>Таблица648[[#This Row],[Общее кол-во шт]]*Таблица648[[#This Row],[Оптовая цена KRW за 1шт]]</f>
        <v>0</v>
      </c>
      <c r="M1457" s="19" t="str">
        <f>IFERROR(Таблица648[[#This Row],[Общее кол-во шт]]*Таблица648[[#This Row],[Оптовая цена USD за 1шт]],"")</f>
        <v/>
      </c>
      <c r="N1457" s="49"/>
    </row>
    <row r="1458" spans="1:14" ht="22.5" customHeight="1">
      <c r="A1458" s="44" t="s">
        <v>23797</v>
      </c>
      <c r="B1458" s="14">
        <v>8806182588914</v>
      </c>
      <c r="C1458" s="50" t="s">
        <v>18003</v>
      </c>
      <c r="D1458" s="46" t="s">
        <v>18004</v>
      </c>
      <c r="E1458" s="16">
        <v>13000</v>
      </c>
      <c r="F1458" s="15">
        <v>0.54</v>
      </c>
      <c r="G1458" s="47">
        <v>6</v>
      </c>
      <c r="H1458" s="55">
        <f>Таблица648[[#This Row],[Коэфициент стоимости]]*Таблица648[[#This Row],[Розничная цена KRW]]</f>
        <v>7020.0000000000009</v>
      </c>
      <c r="I1458" s="17" t="str">
        <f>IF($H$1="","Введите курс",Таблица648[[#This Row],[Оптовая цена KRW за 1шт]]/$H$1)</f>
        <v>Введите курс</v>
      </c>
      <c r="J1458" s="48"/>
      <c r="K1458" s="18">
        <f>Таблица648[[#This Row],[Заказ коробок ]]*Таблица648[[#This Row],[Кол-во шт в коробке]]</f>
        <v>0</v>
      </c>
      <c r="L1458" s="54">
        <f>Таблица648[[#This Row],[Общее кол-во шт]]*Таблица648[[#This Row],[Оптовая цена KRW за 1шт]]</f>
        <v>0</v>
      </c>
      <c r="M1458" s="19" t="str">
        <f>IFERROR(Таблица648[[#This Row],[Общее кол-во шт]]*Таблица648[[#This Row],[Оптовая цена USD за 1шт]],"")</f>
        <v/>
      </c>
      <c r="N1458" s="49"/>
    </row>
    <row r="1459" spans="1:14" ht="22.5" customHeight="1">
      <c r="A1459" s="44" t="s">
        <v>23798</v>
      </c>
      <c r="B1459" s="14">
        <v>8806182588921</v>
      </c>
      <c r="C1459" s="50" t="s">
        <v>18005</v>
      </c>
      <c r="D1459" s="46" t="s">
        <v>18006</v>
      </c>
      <c r="E1459" s="16">
        <v>13000</v>
      </c>
      <c r="F1459" s="15">
        <v>0.54</v>
      </c>
      <c r="G1459" s="47">
        <v>6</v>
      </c>
      <c r="H1459" s="55">
        <f>Таблица648[[#This Row],[Коэфициент стоимости]]*Таблица648[[#This Row],[Розничная цена KRW]]</f>
        <v>7020.0000000000009</v>
      </c>
      <c r="I1459" s="17" t="str">
        <f>IF($H$1="","Введите курс",Таблица648[[#This Row],[Оптовая цена KRW за 1шт]]/$H$1)</f>
        <v>Введите курс</v>
      </c>
      <c r="J1459" s="48"/>
      <c r="K1459" s="18">
        <f>Таблица648[[#This Row],[Заказ коробок ]]*Таблица648[[#This Row],[Кол-во шт в коробке]]</f>
        <v>0</v>
      </c>
      <c r="L1459" s="54">
        <f>Таблица648[[#This Row],[Общее кол-во шт]]*Таблица648[[#This Row],[Оптовая цена KRW за 1шт]]</f>
        <v>0</v>
      </c>
      <c r="M1459" s="19" t="str">
        <f>IFERROR(Таблица648[[#This Row],[Общее кол-во шт]]*Таблица648[[#This Row],[Оптовая цена USD за 1шт]],"")</f>
        <v/>
      </c>
      <c r="N1459" s="49"/>
    </row>
    <row r="1460" spans="1:14" ht="22.5" customHeight="1">
      <c r="A1460" s="44" t="s">
        <v>23799</v>
      </c>
      <c r="B1460" s="14">
        <v>8806182588938</v>
      </c>
      <c r="C1460" s="50" t="s">
        <v>18007</v>
      </c>
      <c r="D1460" s="46" t="s">
        <v>18008</v>
      </c>
      <c r="E1460" s="16">
        <v>13000</v>
      </c>
      <c r="F1460" s="15">
        <v>0.54</v>
      </c>
      <c r="G1460" s="47">
        <v>6</v>
      </c>
      <c r="H1460" s="55">
        <f>Таблица648[[#This Row],[Коэфициент стоимости]]*Таблица648[[#This Row],[Розничная цена KRW]]</f>
        <v>7020.0000000000009</v>
      </c>
      <c r="I1460" s="17" t="str">
        <f>IF($H$1="","Введите курс",Таблица648[[#This Row],[Оптовая цена KRW за 1шт]]/$H$1)</f>
        <v>Введите курс</v>
      </c>
      <c r="J1460" s="48"/>
      <c r="K1460" s="18">
        <f>Таблица648[[#This Row],[Заказ коробок ]]*Таблица648[[#This Row],[Кол-во шт в коробке]]</f>
        <v>0</v>
      </c>
      <c r="L1460" s="54">
        <f>Таблица648[[#This Row],[Общее кол-во шт]]*Таблица648[[#This Row],[Оптовая цена KRW за 1шт]]</f>
        <v>0</v>
      </c>
      <c r="M1460" s="19" t="str">
        <f>IFERROR(Таблица648[[#This Row],[Общее кол-во шт]]*Таблица648[[#This Row],[Оптовая цена USD за 1шт]],"")</f>
        <v/>
      </c>
      <c r="N1460" s="49"/>
    </row>
    <row r="1461" spans="1:14" ht="22.5" customHeight="1">
      <c r="A1461" s="44" t="s">
        <v>23800</v>
      </c>
      <c r="B1461" s="14">
        <v>8806182588945</v>
      </c>
      <c r="C1461" s="50" t="s">
        <v>18009</v>
      </c>
      <c r="D1461" s="46" t="s">
        <v>18010</v>
      </c>
      <c r="E1461" s="16">
        <v>13000</v>
      </c>
      <c r="F1461" s="15">
        <v>0.54</v>
      </c>
      <c r="G1461" s="47">
        <v>24</v>
      </c>
      <c r="H1461" s="55">
        <f>Таблица648[[#This Row],[Коэфициент стоимости]]*Таблица648[[#This Row],[Розничная цена KRW]]</f>
        <v>7020.0000000000009</v>
      </c>
      <c r="I1461" s="17" t="str">
        <f>IF($H$1="","Введите курс",Таблица648[[#This Row],[Оптовая цена KRW за 1шт]]/$H$1)</f>
        <v>Введите курс</v>
      </c>
      <c r="J1461" s="48"/>
      <c r="K1461" s="18">
        <f>Таблица648[[#This Row],[Заказ коробок ]]*Таблица648[[#This Row],[Кол-во шт в коробке]]</f>
        <v>0</v>
      </c>
      <c r="L1461" s="54">
        <f>Таблица648[[#This Row],[Общее кол-во шт]]*Таблица648[[#This Row],[Оптовая цена KRW за 1шт]]</f>
        <v>0</v>
      </c>
      <c r="M1461" s="19" t="str">
        <f>IFERROR(Таблица648[[#This Row],[Общее кол-во шт]]*Таблица648[[#This Row],[Оптовая цена USD за 1шт]],"")</f>
        <v/>
      </c>
      <c r="N1461" s="49"/>
    </row>
    <row r="1462" spans="1:14" ht="22.5" customHeight="1">
      <c r="A1462" s="44" t="s">
        <v>23801</v>
      </c>
      <c r="B1462" s="14">
        <v>8806182588969</v>
      </c>
      <c r="C1462" s="50" t="s">
        <v>18011</v>
      </c>
      <c r="D1462" s="46" t="s">
        <v>18012</v>
      </c>
      <c r="E1462" s="16">
        <v>9900</v>
      </c>
      <c r="F1462" s="15">
        <v>0.54</v>
      </c>
      <c r="G1462" s="47">
        <v>9</v>
      </c>
      <c r="H1462" s="55">
        <f>Таблица648[[#This Row],[Коэфициент стоимости]]*Таблица648[[#This Row],[Розничная цена KRW]]</f>
        <v>5346</v>
      </c>
      <c r="I1462" s="17" t="str">
        <f>IF($H$1="","Введите курс",Таблица648[[#This Row],[Оптовая цена KRW за 1шт]]/$H$1)</f>
        <v>Введите курс</v>
      </c>
      <c r="J1462" s="48"/>
      <c r="K1462" s="18">
        <f>Таблица648[[#This Row],[Заказ коробок ]]*Таблица648[[#This Row],[Кол-во шт в коробке]]</f>
        <v>0</v>
      </c>
      <c r="L1462" s="54">
        <f>Таблица648[[#This Row],[Общее кол-во шт]]*Таблица648[[#This Row],[Оптовая цена KRW за 1шт]]</f>
        <v>0</v>
      </c>
      <c r="M1462" s="19" t="str">
        <f>IFERROR(Таблица648[[#This Row],[Общее кол-во шт]]*Таблица648[[#This Row],[Оптовая цена USD за 1шт]],"")</f>
        <v/>
      </c>
      <c r="N1462" s="49"/>
    </row>
    <row r="1463" spans="1:14" ht="22.5" customHeight="1">
      <c r="A1463" s="44" t="s">
        <v>23802</v>
      </c>
      <c r="B1463" s="14">
        <v>8806182588976</v>
      </c>
      <c r="C1463" s="50" t="s">
        <v>18013</v>
      </c>
      <c r="D1463" s="46" t="s">
        <v>18014</v>
      </c>
      <c r="E1463" s="16">
        <v>9900</v>
      </c>
      <c r="F1463" s="15">
        <v>0.54</v>
      </c>
      <c r="G1463" s="47">
        <v>9</v>
      </c>
      <c r="H1463" s="55">
        <f>Таблица648[[#This Row],[Коэфициент стоимости]]*Таблица648[[#This Row],[Розничная цена KRW]]</f>
        <v>5346</v>
      </c>
      <c r="I1463" s="17" t="str">
        <f>IF($H$1="","Введите курс",Таблица648[[#This Row],[Оптовая цена KRW за 1шт]]/$H$1)</f>
        <v>Введите курс</v>
      </c>
      <c r="J1463" s="48"/>
      <c r="K1463" s="18">
        <f>Таблица648[[#This Row],[Заказ коробок ]]*Таблица648[[#This Row],[Кол-во шт в коробке]]</f>
        <v>0</v>
      </c>
      <c r="L1463" s="54">
        <f>Таблица648[[#This Row],[Общее кол-во шт]]*Таблица648[[#This Row],[Оптовая цена KRW за 1шт]]</f>
        <v>0</v>
      </c>
      <c r="M1463" s="19" t="str">
        <f>IFERROR(Таблица648[[#This Row],[Общее кол-во шт]]*Таблица648[[#This Row],[Оптовая цена USD за 1шт]],"")</f>
        <v/>
      </c>
      <c r="N1463" s="49"/>
    </row>
    <row r="1464" spans="1:14" ht="22.5" customHeight="1">
      <c r="A1464" s="44" t="s">
        <v>23803</v>
      </c>
      <c r="B1464" s="14">
        <v>8806182588983</v>
      </c>
      <c r="C1464" s="50" t="s">
        <v>18015</v>
      </c>
      <c r="D1464" s="46" t="s">
        <v>18016</v>
      </c>
      <c r="E1464" s="16">
        <v>9900</v>
      </c>
      <c r="F1464" s="15">
        <v>0.54</v>
      </c>
      <c r="G1464" s="47">
        <v>9</v>
      </c>
      <c r="H1464" s="55">
        <f>Таблица648[[#This Row],[Коэфициент стоимости]]*Таблица648[[#This Row],[Розничная цена KRW]]</f>
        <v>5346</v>
      </c>
      <c r="I1464" s="17" t="str">
        <f>IF($H$1="","Введите курс",Таблица648[[#This Row],[Оптовая цена KRW за 1шт]]/$H$1)</f>
        <v>Введите курс</v>
      </c>
      <c r="J1464" s="48"/>
      <c r="K1464" s="18">
        <f>Таблица648[[#This Row],[Заказ коробок ]]*Таблица648[[#This Row],[Кол-во шт в коробке]]</f>
        <v>0</v>
      </c>
      <c r="L1464" s="54">
        <f>Таблица648[[#This Row],[Общее кол-во шт]]*Таблица648[[#This Row],[Оптовая цена KRW за 1шт]]</f>
        <v>0</v>
      </c>
      <c r="M1464" s="19" t="str">
        <f>IFERROR(Таблица648[[#This Row],[Общее кол-во шт]]*Таблица648[[#This Row],[Оптовая цена USD за 1шт]],"")</f>
        <v/>
      </c>
      <c r="N1464" s="49"/>
    </row>
    <row r="1465" spans="1:14" ht="22.5" customHeight="1">
      <c r="A1465" s="44" t="s">
        <v>23804</v>
      </c>
      <c r="B1465" s="14">
        <v>8806182588990</v>
      </c>
      <c r="C1465" s="50" t="s">
        <v>18017</v>
      </c>
      <c r="D1465" s="46" t="s">
        <v>18018</v>
      </c>
      <c r="E1465" s="16">
        <v>9900</v>
      </c>
      <c r="F1465" s="15">
        <v>0.54</v>
      </c>
      <c r="G1465" s="47">
        <v>9</v>
      </c>
      <c r="H1465" s="55">
        <f>Таблица648[[#This Row],[Коэфициент стоимости]]*Таблица648[[#This Row],[Розничная цена KRW]]</f>
        <v>5346</v>
      </c>
      <c r="I1465" s="17" t="str">
        <f>IF($H$1="","Введите курс",Таблица648[[#This Row],[Оптовая цена KRW за 1шт]]/$H$1)</f>
        <v>Введите курс</v>
      </c>
      <c r="J1465" s="48"/>
      <c r="K1465" s="18">
        <f>Таблица648[[#This Row],[Заказ коробок ]]*Таблица648[[#This Row],[Кол-во шт в коробке]]</f>
        <v>0</v>
      </c>
      <c r="L1465" s="54">
        <f>Таблица648[[#This Row],[Общее кол-во шт]]*Таблица648[[#This Row],[Оптовая цена KRW за 1шт]]</f>
        <v>0</v>
      </c>
      <c r="M1465" s="19" t="str">
        <f>IFERROR(Таблица648[[#This Row],[Общее кол-во шт]]*Таблица648[[#This Row],[Оптовая цена USD за 1шт]],"")</f>
        <v/>
      </c>
      <c r="N1465" s="49"/>
    </row>
    <row r="1466" spans="1:14" ht="22.5" customHeight="1">
      <c r="A1466" s="44" t="s">
        <v>23805</v>
      </c>
      <c r="B1466" s="14">
        <v>8806182589003</v>
      </c>
      <c r="C1466" s="50" t="s">
        <v>18019</v>
      </c>
      <c r="D1466" s="46" t="s">
        <v>18020</v>
      </c>
      <c r="E1466" s="16">
        <v>9900</v>
      </c>
      <c r="F1466" s="15">
        <v>0.54</v>
      </c>
      <c r="G1466" s="47">
        <v>9</v>
      </c>
      <c r="H1466" s="55">
        <f>Таблица648[[#This Row],[Коэфициент стоимости]]*Таблица648[[#This Row],[Розничная цена KRW]]</f>
        <v>5346</v>
      </c>
      <c r="I1466" s="17" t="str">
        <f>IF($H$1="","Введите курс",Таблица648[[#This Row],[Оптовая цена KRW за 1шт]]/$H$1)</f>
        <v>Введите курс</v>
      </c>
      <c r="J1466" s="48"/>
      <c r="K1466" s="18">
        <f>Таблица648[[#This Row],[Заказ коробок ]]*Таблица648[[#This Row],[Кол-во шт в коробке]]</f>
        <v>0</v>
      </c>
      <c r="L1466" s="54">
        <f>Таблица648[[#This Row],[Общее кол-во шт]]*Таблица648[[#This Row],[Оптовая цена KRW за 1шт]]</f>
        <v>0</v>
      </c>
      <c r="M1466" s="19" t="str">
        <f>IFERROR(Таблица648[[#This Row],[Общее кол-во шт]]*Таблица648[[#This Row],[Оптовая цена USD за 1шт]],"")</f>
        <v/>
      </c>
      <c r="N1466" s="49"/>
    </row>
    <row r="1467" spans="1:14" ht="22.5" customHeight="1">
      <c r="A1467" s="44" t="s">
        <v>23806</v>
      </c>
      <c r="B1467" s="14">
        <v>8806182589010</v>
      </c>
      <c r="C1467" s="50" t="s">
        <v>18021</v>
      </c>
      <c r="D1467" s="46" t="s">
        <v>18022</v>
      </c>
      <c r="E1467" s="16">
        <v>9900</v>
      </c>
      <c r="F1467" s="15">
        <v>0.54</v>
      </c>
      <c r="G1467" s="47">
        <v>9</v>
      </c>
      <c r="H1467" s="55">
        <f>Таблица648[[#This Row],[Коэфициент стоимости]]*Таблица648[[#This Row],[Розничная цена KRW]]</f>
        <v>5346</v>
      </c>
      <c r="I1467" s="17" t="str">
        <f>IF($H$1="","Введите курс",Таблица648[[#This Row],[Оптовая цена KRW за 1шт]]/$H$1)</f>
        <v>Введите курс</v>
      </c>
      <c r="J1467" s="48"/>
      <c r="K1467" s="18">
        <f>Таблица648[[#This Row],[Заказ коробок ]]*Таблица648[[#This Row],[Кол-во шт в коробке]]</f>
        <v>0</v>
      </c>
      <c r="L1467" s="54">
        <f>Таблица648[[#This Row],[Общее кол-во шт]]*Таблица648[[#This Row],[Оптовая цена KRW за 1шт]]</f>
        <v>0</v>
      </c>
      <c r="M1467" s="19" t="str">
        <f>IFERROR(Таблица648[[#This Row],[Общее кол-во шт]]*Таблица648[[#This Row],[Оптовая цена USD за 1шт]],"")</f>
        <v/>
      </c>
      <c r="N1467" s="49"/>
    </row>
    <row r="1468" spans="1:14" ht="22.5" customHeight="1">
      <c r="A1468" s="44" t="s">
        <v>23807</v>
      </c>
      <c r="B1468" s="14">
        <v>8806182589027</v>
      </c>
      <c r="C1468" s="50" t="s">
        <v>18023</v>
      </c>
      <c r="D1468" s="46" t="s">
        <v>18024</v>
      </c>
      <c r="E1468" s="16">
        <v>9000</v>
      </c>
      <c r="F1468" s="15">
        <v>0.54</v>
      </c>
      <c r="G1468" s="47">
        <v>9</v>
      </c>
      <c r="H1468" s="55">
        <f>Таблица648[[#This Row],[Коэфициент стоимости]]*Таблица648[[#This Row],[Розничная цена KRW]]</f>
        <v>4860</v>
      </c>
      <c r="I1468" s="17" t="str">
        <f>IF($H$1="","Введите курс",Таблица648[[#This Row],[Оптовая цена KRW за 1шт]]/$H$1)</f>
        <v>Введите курс</v>
      </c>
      <c r="J1468" s="48"/>
      <c r="K1468" s="18">
        <f>Таблица648[[#This Row],[Заказ коробок ]]*Таблица648[[#This Row],[Кол-во шт в коробке]]</f>
        <v>0</v>
      </c>
      <c r="L1468" s="54">
        <f>Таблица648[[#This Row],[Общее кол-во шт]]*Таблица648[[#This Row],[Оптовая цена KRW за 1шт]]</f>
        <v>0</v>
      </c>
      <c r="M1468" s="19" t="str">
        <f>IFERROR(Таблица648[[#This Row],[Общее кол-во шт]]*Таблица648[[#This Row],[Оптовая цена USD за 1шт]],"")</f>
        <v/>
      </c>
      <c r="N1468" s="49"/>
    </row>
    <row r="1469" spans="1:14" ht="22.5" customHeight="1">
      <c r="A1469" s="44" t="s">
        <v>23808</v>
      </c>
      <c r="B1469" s="14">
        <v>8806182589034</v>
      </c>
      <c r="C1469" s="50" t="s">
        <v>23809</v>
      </c>
      <c r="D1469" s="46" t="s">
        <v>23625</v>
      </c>
      <c r="E1469" s="16">
        <v>9000</v>
      </c>
      <c r="F1469" s="15">
        <v>0.54</v>
      </c>
      <c r="G1469" s="47">
        <v>9</v>
      </c>
      <c r="H1469" s="55">
        <f>Таблица648[[#This Row],[Коэфициент стоимости]]*Таблица648[[#This Row],[Розничная цена KRW]]</f>
        <v>4860</v>
      </c>
      <c r="I1469" s="17" t="str">
        <f>IF($H$1="","Введите курс",Таблица648[[#This Row],[Оптовая цена KRW за 1шт]]/$H$1)</f>
        <v>Введите курс</v>
      </c>
      <c r="J1469" s="48"/>
      <c r="K1469" s="18">
        <f>Таблица648[[#This Row],[Заказ коробок ]]*Таблица648[[#This Row],[Кол-во шт в коробке]]</f>
        <v>0</v>
      </c>
      <c r="L1469" s="54">
        <f>Таблица648[[#This Row],[Общее кол-во шт]]*Таблица648[[#This Row],[Оптовая цена KRW за 1шт]]</f>
        <v>0</v>
      </c>
      <c r="M1469" s="19" t="str">
        <f>IFERROR(Таблица648[[#This Row],[Общее кол-во шт]]*Таблица648[[#This Row],[Оптовая цена USD за 1шт]],"")</f>
        <v/>
      </c>
      <c r="N1469" s="49"/>
    </row>
    <row r="1470" spans="1:14" ht="22.5" customHeight="1">
      <c r="A1470" s="44" t="s">
        <v>23810</v>
      </c>
      <c r="B1470" s="14">
        <v>8806182591532</v>
      </c>
      <c r="C1470" s="50" t="s">
        <v>18025</v>
      </c>
      <c r="D1470" s="46" t="s">
        <v>18026</v>
      </c>
      <c r="E1470" s="16">
        <v>8500</v>
      </c>
      <c r="F1470" s="15">
        <v>0.54</v>
      </c>
      <c r="G1470" s="47">
        <v>9</v>
      </c>
      <c r="H1470" s="55">
        <f>Таблица648[[#This Row],[Коэфициент стоимости]]*Таблица648[[#This Row],[Розничная цена KRW]]</f>
        <v>4590</v>
      </c>
      <c r="I1470" s="17" t="str">
        <f>IF($H$1="","Введите курс",Таблица648[[#This Row],[Оптовая цена KRW за 1шт]]/$H$1)</f>
        <v>Введите курс</v>
      </c>
      <c r="J1470" s="48"/>
      <c r="K1470" s="18">
        <f>Таблица648[[#This Row],[Заказ коробок ]]*Таблица648[[#This Row],[Кол-во шт в коробке]]</f>
        <v>0</v>
      </c>
      <c r="L1470" s="54">
        <f>Таблица648[[#This Row],[Общее кол-во шт]]*Таблица648[[#This Row],[Оптовая цена KRW за 1шт]]</f>
        <v>0</v>
      </c>
      <c r="M1470" s="19" t="str">
        <f>IFERROR(Таблица648[[#This Row],[Общее кол-во шт]]*Таблица648[[#This Row],[Оптовая цена USD за 1шт]],"")</f>
        <v/>
      </c>
      <c r="N1470" s="49"/>
    </row>
    <row r="1471" spans="1:14" ht="22.5" customHeight="1">
      <c r="A1471" s="44" t="s">
        <v>23811</v>
      </c>
      <c r="B1471" s="14">
        <v>8806182591563</v>
      </c>
      <c r="C1471" s="50" t="s">
        <v>23812</v>
      </c>
      <c r="D1471" s="46" t="s">
        <v>23813</v>
      </c>
      <c r="E1471" s="16">
        <v>9000</v>
      </c>
      <c r="F1471" s="15">
        <v>0.54</v>
      </c>
      <c r="G1471" s="47">
        <v>9</v>
      </c>
      <c r="H1471" s="55">
        <f>Таблица648[[#This Row],[Коэфициент стоимости]]*Таблица648[[#This Row],[Розничная цена KRW]]</f>
        <v>4860</v>
      </c>
      <c r="I1471" s="17" t="str">
        <f>IF($H$1="","Введите курс",Таблица648[[#This Row],[Оптовая цена KRW за 1шт]]/$H$1)</f>
        <v>Введите курс</v>
      </c>
      <c r="J1471" s="48"/>
      <c r="K1471" s="18">
        <f>Таблица648[[#This Row],[Заказ коробок ]]*Таблица648[[#This Row],[Кол-во шт в коробке]]</f>
        <v>0</v>
      </c>
      <c r="L1471" s="54">
        <f>Таблица648[[#This Row],[Общее кол-во шт]]*Таблица648[[#This Row],[Оптовая цена KRW за 1шт]]</f>
        <v>0</v>
      </c>
      <c r="M1471" s="19" t="str">
        <f>IFERROR(Таблица648[[#This Row],[Общее кол-во шт]]*Таблица648[[#This Row],[Оптовая цена USD за 1шт]],"")</f>
        <v/>
      </c>
      <c r="N1471" s="49"/>
    </row>
    <row r="1472" spans="1:14" ht="22.5" customHeight="1">
      <c r="A1472" s="44" t="s">
        <v>23814</v>
      </c>
      <c r="B1472" s="14">
        <v>8806182591570</v>
      </c>
      <c r="C1472" s="50" t="s">
        <v>18027</v>
      </c>
      <c r="D1472" s="46" t="s">
        <v>18028</v>
      </c>
      <c r="E1472" s="16">
        <v>12000</v>
      </c>
      <c r="F1472" s="15">
        <v>0.54</v>
      </c>
      <c r="G1472" s="47">
        <v>8</v>
      </c>
      <c r="H1472" s="55">
        <f>Таблица648[[#This Row],[Коэфициент стоимости]]*Таблица648[[#This Row],[Розничная цена KRW]]</f>
        <v>6480</v>
      </c>
      <c r="I1472" s="17" t="str">
        <f>IF($H$1="","Введите курс",Таблица648[[#This Row],[Оптовая цена KRW за 1шт]]/$H$1)</f>
        <v>Введите курс</v>
      </c>
      <c r="J1472" s="48"/>
      <c r="K1472" s="18">
        <f>Таблица648[[#This Row],[Заказ коробок ]]*Таблица648[[#This Row],[Кол-во шт в коробке]]</f>
        <v>0</v>
      </c>
      <c r="L1472" s="54">
        <f>Таблица648[[#This Row],[Общее кол-во шт]]*Таблица648[[#This Row],[Оптовая цена KRW за 1шт]]</f>
        <v>0</v>
      </c>
      <c r="M1472" s="19" t="str">
        <f>IFERROR(Таблица648[[#This Row],[Общее кол-во шт]]*Таблица648[[#This Row],[Оптовая цена USD за 1шт]],"")</f>
        <v/>
      </c>
      <c r="N1472" s="49"/>
    </row>
    <row r="1473" spans="1:14" ht="22.5" customHeight="1">
      <c r="A1473" s="44" t="s">
        <v>23815</v>
      </c>
      <c r="B1473" s="14">
        <v>8806182591587</v>
      </c>
      <c r="C1473" s="50" t="s">
        <v>18029</v>
      </c>
      <c r="D1473" s="46" t="s">
        <v>18030</v>
      </c>
      <c r="E1473" s="16">
        <v>12000</v>
      </c>
      <c r="F1473" s="15">
        <v>0.54</v>
      </c>
      <c r="G1473" s="47">
        <v>8</v>
      </c>
      <c r="H1473" s="55">
        <f>Таблица648[[#This Row],[Коэфициент стоимости]]*Таблица648[[#This Row],[Розничная цена KRW]]</f>
        <v>6480</v>
      </c>
      <c r="I1473" s="17" t="str">
        <f>IF($H$1="","Введите курс",Таблица648[[#This Row],[Оптовая цена KRW за 1шт]]/$H$1)</f>
        <v>Введите курс</v>
      </c>
      <c r="J1473" s="48"/>
      <c r="K1473" s="18">
        <f>Таблица648[[#This Row],[Заказ коробок ]]*Таблица648[[#This Row],[Кол-во шт в коробке]]</f>
        <v>0</v>
      </c>
      <c r="L1473" s="54">
        <f>Таблица648[[#This Row],[Общее кол-во шт]]*Таблица648[[#This Row],[Оптовая цена KRW за 1шт]]</f>
        <v>0</v>
      </c>
      <c r="M1473" s="19" t="str">
        <f>IFERROR(Таблица648[[#This Row],[Общее кол-во шт]]*Таблица648[[#This Row],[Оптовая цена USD за 1шт]],"")</f>
        <v/>
      </c>
      <c r="N1473" s="49"/>
    </row>
    <row r="1474" spans="1:14" ht="22.5" customHeight="1">
      <c r="A1474" s="44" t="s">
        <v>23816</v>
      </c>
      <c r="B1474" s="14">
        <v>8806182592324</v>
      </c>
      <c r="C1474" s="50" t="s">
        <v>18031</v>
      </c>
      <c r="D1474" s="46" t="s">
        <v>18032</v>
      </c>
      <c r="E1474" s="16">
        <v>13000</v>
      </c>
      <c r="F1474" s="15">
        <v>0.54</v>
      </c>
      <c r="G1474" s="47">
        <v>6</v>
      </c>
      <c r="H1474" s="55">
        <f>Таблица648[[#This Row],[Коэфициент стоимости]]*Таблица648[[#This Row],[Розничная цена KRW]]</f>
        <v>7020.0000000000009</v>
      </c>
      <c r="I1474" s="17" t="str">
        <f>IF($H$1="","Введите курс",Таблица648[[#This Row],[Оптовая цена KRW за 1шт]]/$H$1)</f>
        <v>Введите курс</v>
      </c>
      <c r="J1474" s="48"/>
      <c r="K1474" s="18">
        <f>Таблица648[[#This Row],[Заказ коробок ]]*Таблица648[[#This Row],[Кол-во шт в коробке]]</f>
        <v>0</v>
      </c>
      <c r="L1474" s="54">
        <f>Таблица648[[#This Row],[Общее кол-во шт]]*Таблица648[[#This Row],[Оптовая цена KRW за 1шт]]</f>
        <v>0</v>
      </c>
      <c r="M1474" s="19" t="str">
        <f>IFERROR(Таблица648[[#This Row],[Общее кол-во шт]]*Таблица648[[#This Row],[Оптовая цена USD за 1шт]],"")</f>
        <v/>
      </c>
      <c r="N1474" s="49"/>
    </row>
    <row r="1475" spans="1:14" ht="22.5" customHeight="1">
      <c r="A1475" s="44" t="s">
        <v>23817</v>
      </c>
      <c r="B1475" s="14">
        <v>8806182592331</v>
      </c>
      <c r="C1475" s="50" t="s">
        <v>18033</v>
      </c>
      <c r="D1475" s="46" t="s">
        <v>18034</v>
      </c>
      <c r="E1475" s="16">
        <v>13000</v>
      </c>
      <c r="F1475" s="15">
        <v>0.54</v>
      </c>
      <c r="G1475" s="47">
        <v>6</v>
      </c>
      <c r="H1475" s="55">
        <f>Таблица648[[#This Row],[Коэфициент стоимости]]*Таблица648[[#This Row],[Розничная цена KRW]]</f>
        <v>7020.0000000000009</v>
      </c>
      <c r="I1475" s="17" t="str">
        <f>IF($H$1="","Введите курс",Таблица648[[#This Row],[Оптовая цена KRW за 1шт]]/$H$1)</f>
        <v>Введите курс</v>
      </c>
      <c r="J1475" s="48"/>
      <c r="K1475" s="18">
        <f>Таблица648[[#This Row],[Заказ коробок ]]*Таблица648[[#This Row],[Кол-во шт в коробке]]</f>
        <v>0</v>
      </c>
      <c r="L1475" s="54">
        <f>Таблица648[[#This Row],[Общее кол-во шт]]*Таблица648[[#This Row],[Оптовая цена KRW за 1шт]]</f>
        <v>0</v>
      </c>
      <c r="M1475" s="19" t="str">
        <f>IFERROR(Таблица648[[#This Row],[Общее кол-во шт]]*Таблица648[[#This Row],[Оптовая цена USD за 1шт]],"")</f>
        <v/>
      </c>
      <c r="N1475" s="49"/>
    </row>
    <row r="1476" spans="1:14" ht="22.5" customHeight="1">
      <c r="A1476" s="44" t="s">
        <v>23818</v>
      </c>
      <c r="B1476" s="14">
        <v>8806182592348</v>
      </c>
      <c r="C1476" s="50" t="s">
        <v>18035</v>
      </c>
      <c r="D1476" s="46" t="s">
        <v>18036</v>
      </c>
      <c r="E1476" s="16">
        <v>13000</v>
      </c>
      <c r="F1476" s="15">
        <v>0.54</v>
      </c>
      <c r="G1476" s="47">
        <v>6</v>
      </c>
      <c r="H1476" s="55">
        <f>Таблица648[[#This Row],[Коэфициент стоимости]]*Таблица648[[#This Row],[Розничная цена KRW]]</f>
        <v>7020.0000000000009</v>
      </c>
      <c r="I1476" s="17" t="str">
        <f>IF($H$1="","Введите курс",Таблица648[[#This Row],[Оптовая цена KRW за 1шт]]/$H$1)</f>
        <v>Введите курс</v>
      </c>
      <c r="J1476" s="48"/>
      <c r="K1476" s="18">
        <f>Таблица648[[#This Row],[Заказ коробок ]]*Таблица648[[#This Row],[Кол-во шт в коробке]]</f>
        <v>0</v>
      </c>
      <c r="L1476" s="54">
        <f>Таблица648[[#This Row],[Общее кол-во шт]]*Таблица648[[#This Row],[Оптовая цена KRW за 1шт]]</f>
        <v>0</v>
      </c>
      <c r="M1476" s="19" t="str">
        <f>IFERROR(Таблица648[[#This Row],[Общее кол-во шт]]*Таблица648[[#This Row],[Оптовая цена USD за 1шт]],"")</f>
        <v/>
      </c>
      <c r="N1476" s="49"/>
    </row>
    <row r="1477" spans="1:14" ht="22.5" customHeight="1">
      <c r="A1477" s="44" t="s">
        <v>23819</v>
      </c>
      <c r="B1477" s="14">
        <v>8806182592355</v>
      </c>
      <c r="C1477" s="50" t="s">
        <v>18037</v>
      </c>
      <c r="D1477" s="46" t="s">
        <v>18038</v>
      </c>
      <c r="E1477" s="16">
        <v>13000</v>
      </c>
      <c r="F1477" s="15">
        <v>0.54</v>
      </c>
      <c r="G1477" s="47">
        <v>6</v>
      </c>
      <c r="H1477" s="55">
        <f>Таблица648[[#This Row],[Коэфициент стоимости]]*Таблица648[[#This Row],[Розничная цена KRW]]</f>
        <v>7020.0000000000009</v>
      </c>
      <c r="I1477" s="17" t="str">
        <f>IF($H$1="","Введите курс",Таблица648[[#This Row],[Оптовая цена KRW за 1шт]]/$H$1)</f>
        <v>Введите курс</v>
      </c>
      <c r="J1477" s="48"/>
      <c r="K1477" s="18">
        <f>Таблица648[[#This Row],[Заказ коробок ]]*Таблица648[[#This Row],[Кол-во шт в коробке]]</f>
        <v>0</v>
      </c>
      <c r="L1477" s="54">
        <f>Таблица648[[#This Row],[Общее кол-во шт]]*Таблица648[[#This Row],[Оптовая цена KRW за 1шт]]</f>
        <v>0</v>
      </c>
      <c r="M1477" s="19" t="str">
        <f>IFERROR(Таблица648[[#This Row],[Общее кол-во шт]]*Таблица648[[#This Row],[Оптовая цена USD за 1шт]],"")</f>
        <v/>
      </c>
      <c r="N1477" s="49"/>
    </row>
    <row r="1478" spans="1:14" ht="22.5" customHeight="1">
      <c r="A1478" s="44" t="s">
        <v>23820</v>
      </c>
      <c r="B1478" s="14">
        <v>8806182592362</v>
      </c>
      <c r="C1478" s="50" t="s">
        <v>18039</v>
      </c>
      <c r="D1478" s="46" t="s">
        <v>18040</v>
      </c>
      <c r="E1478" s="16">
        <v>12000</v>
      </c>
      <c r="F1478" s="15">
        <v>0.54</v>
      </c>
      <c r="G1478" s="47">
        <v>6</v>
      </c>
      <c r="H1478" s="55">
        <f>Таблица648[[#This Row],[Коэфициент стоимости]]*Таблица648[[#This Row],[Розничная цена KRW]]</f>
        <v>6480</v>
      </c>
      <c r="I1478" s="17" t="str">
        <f>IF($H$1="","Введите курс",Таблица648[[#This Row],[Оптовая цена KRW за 1шт]]/$H$1)</f>
        <v>Введите курс</v>
      </c>
      <c r="J1478" s="48"/>
      <c r="K1478" s="18">
        <f>Таблица648[[#This Row],[Заказ коробок ]]*Таблица648[[#This Row],[Кол-во шт в коробке]]</f>
        <v>0</v>
      </c>
      <c r="L1478" s="54">
        <f>Таблица648[[#This Row],[Общее кол-во шт]]*Таблица648[[#This Row],[Оптовая цена KRW за 1шт]]</f>
        <v>0</v>
      </c>
      <c r="M1478" s="19" t="str">
        <f>IFERROR(Таблица648[[#This Row],[Общее кол-во шт]]*Таблица648[[#This Row],[Оптовая цена USD за 1шт]],"")</f>
        <v/>
      </c>
      <c r="N1478" s="49"/>
    </row>
    <row r="1479" spans="1:14" ht="22.5" customHeight="1">
      <c r="A1479" s="44" t="s">
        <v>23821</v>
      </c>
      <c r="B1479" s="14">
        <v>8806182592379</v>
      </c>
      <c r="C1479" s="50" t="s">
        <v>18041</v>
      </c>
      <c r="D1479" s="46" t="s">
        <v>18042</v>
      </c>
      <c r="E1479" s="16">
        <v>13000</v>
      </c>
      <c r="F1479" s="15">
        <v>0.54</v>
      </c>
      <c r="G1479" s="47">
        <v>6</v>
      </c>
      <c r="H1479" s="55">
        <f>Таблица648[[#This Row],[Коэфициент стоимости]]*Таблица648[[#This Row],[Розничная цена KRW]]</f>
        <v>7020.0000000000009</v>
      </c>
      <c r="I1479" s="17" t="str">
        <f>IF($H$1="","Введите курс",Таблица648[[#This Row],[Оптовая цена KRW за 1шт]]/$H$1)</f>
        <v>Введите курс</v>
      </c>
      <c r="J1479" s="48"/>
      <c r="K1479" s="18">
        <f>Таблица648[[#This Row],[Заказ коробок ]]*Таблица648[[#This Row],[Кол-во шт в коробке]]</f>
        <v>0</v>
      </c>
      <c r="L1479" s="54">
        <f>Таблица648[[#This Row],[Общее кол-во шт]]*Таблица648[[#This Row],[Оптовая цена KRW за 1шт]]</f>
        <v>0</v>
      </c>
      <c r="M1479" s="19" t="str">
        <f>IFERROR(Таблица648[[#This Row],[Общее кол-во шт]]*Таблица648[[#This Row],[Оптовая цена USD за 1шт]],"")</f>
        <v/>
      </c>
      <c r="N1479" s="49"/>
    </row>
    <row r="1480" spans="1:14" ht="22.5" customHeight="1">
      <c r="A1480" s="44" t="s">
        <v>23822</v>
      </c>
      <c r="B1480" s="14">
        <v>8806182592454</v>
      </c>
      <c r="C1480" s="50" t="s">
        <v>18043</v>
      </c>
      <c r="D1480" s="46" t="s">
        <v>18044</v>
      </c>
      <c r="E1480" s="16">
        <v>17000</v>
      </c>
      <c r="F1480" s="15">
        <v>0.54</v>
      </c>
      <c r="G1480" s="47">
        <v>40</v>
      </c>
      <c r="H1480" s="55">
        <f>Таблица648[[#This Row],[Коэфициент стоимости]]*Таблица648[[#This Row],[Розничная цена KRW]]</f>
        <v>9180</v>
      </c>
      <c r="I1480" s="17" t="str">
        <f>IF($H$1="","Введите курс",Таблица648[[#This Row],[Оптовая цена KRW за 1шт]]/$H$1)</f>
        <v>Введите курс</v>
      </c>
      <c r="J1480" s="48"/>
      <c r="K1480" s="18">
        <f>Таблица648[[#This Row],[Заказ коробок ]]*Таблица648[[#This Row],[Кол-во шт в коробке]]</f>
        <v>0</v>
      </c>
      <c r="L1480" s="54">
        <f>Таблица648[[#This Row],[Общее кол-во шт]]*Таблица648[[#This Row],[Оптовая цена KRW за 1шт]]</f>
        <v>0</v>
      </c>
      <c r="M1480" s="19" t="str">
        <f>IFERROR(Таблица648[[#This Row],[Общее кол-во шт]]*Таблица648[[#This Row],[Оптовая цена USD за 1шт]],"")</f>
        <v/>
      </c>
      <c r="N1480" s="49"/>
    </row>
    <row r="1481" spans="1:14" ht="22.5" customHeight="1">
      <c r="A1481" s="44" t="s">
        <v>23823</v>
      </c>
      <c r="B1481" s="14">
        <v>8806182593321</v>
      </c>
      <c r="C1481" s="50" t="s">
        <v>18045</v>
      </c>
      <c r="D1481" s="46" t="s">
        <v>18046</v>
      </c>
      <c r="E1481" s="16">
        <v>16000</v>
      </c>
      <c r="F1481" s="15">
        <v>0.54</v>
      </c>
      <c r="G1481" s="47">
        <v>6</v>
      </c>
      <c r="H1481" s="55">
        <f>Таблица648[[#This Row],[Коэфициент стоимости]]*Таблица648[[#This Row],[Розничная цена KRW]]</f>
        <v>8640</v>
      </c>
      <c r="I1481" s="17" t="str">
        <f>IF($H$1="","Введите курс",Таблица648[[#This Row],[Оптовая цена KRW за 1шт]]/$H$1)</f>
        <v>Введите курс</v>
      </c>
      <c r="J1481" s="48"/>
      <c r="K1481" s="18">
        <f>Таблица648[[#This Row],[Заказ коробок ]]*Таблица648[[#This Row],[Кол-во шт в коробке]]</f>
        <v>0</v>
      </c>
      <c r="L1481" s="54">
        <f>Таблица648[[#This Row],[Общее кол-во шт]]*Таблица648[[#This Row],[Оптовая цена KRW за 1шт]]</f>
        <v>0</v>
      </c>
      <c r="M1481" s="19" t="str">
        <f>IFERROR(Таблица648[[#This Row],[Общее кол-во шт]]*Таблица648[[#This Row],[Оптовая цена USD за 1шт]],"")</f>
        <v/>
      </c>
      <c r="N1481" s="49"/>
    </row>
    <row r="1482" spans="1:14" ht="22.5" customHeight="1">
      <c r="A1482" s="44" t="s">
        <v>23824</v>
      </c>
      <c r="B1482" s="14">
        <v>8806182593673</v>
      </c>
      <c r="C1482" s="50" t="s">
        <v>23825</v>
      </c>
      <c r="D1482" s="46" t="s">
        <v>23826</v>
      </c>
      <c r="E1482" s="16">
        <v>8000</v>
      </c>
      <c r="F1482" s="15">
        <v>0.54</v>
      </c>
      <c r="G1482" s="47">
        <v>108</v>
      </c>
      <c r="H1482" s="55">
        <f>Таблица648[[#This Row],[Коэфициент стоимости]]*Таблица648[[#This Row],[Розничная цена KRW]]</f>
        <v>4320</v>
      </c>
      <c r="I1482" s="17" t="str">
        <f>IF($H$1="","Введите курс",Таблица648[[#This Row],[Оптовая цена KRW за 1шт]]/$H$1)</f>
        <v>Введите курс</v>
      </c>
      <c r="J1482" s="48"/>
      <c r="K1482" s="18">
        <f>Таблица648[[#This Row],[Заказ коробок ]]*Таблица648[[#This Row],[Кол-во шт в коробке]]</f>
        <v>0</v>
      </c>
      <c r="L1482" s="54">
        <f>Таблица648[[#This Row],[Общее кол-во шт]]*Таблица648[[#This Row],[Оптовая цена KRW за 1шт]]</f>
        <v>0</v>
      </c>
      <c r="M1482" s="19" t="str">
        <f>IFERROR(Таблица648[[#This Row],[Общее кол-во шт]]*Таблица648[[#This Row],[Оптовая цена USD за 1шт]],"")</f>
        <v/>
      </c>
      <c r="N1482" s="49"/>
    </row>
    <row r="1483" spans="1:14" ht="22.5" customHeight="1">
      <c r="A1483" s="44" t="s">
        <v>23827</v>
      </c>
      <c r="B1483" s="14">
        <v>8806182594090</v>
      </c>
      <c r="C1483" s="50" t="s">
        <v>18047</v>
      </c>
      <c r="D1483" s="46" t="s">
        <v>18048</v>
      </c>
      <c r="E1483" s="16">
        <v>14000</v>
      </c>
      <c r="F1483" s="15">
        <v>0.54</v>
      </c>
      <c r="G1483" s="47">
        <v>8</v>
      </c>
      <c r="H1483" s="55">
        <f>Таблица648[[#This Row],[Коэфициент стоимости]]*Таблица648[[#This Row],[Розничная цена KRW]]</f>
        <v>7560.0000000000009</v>
      </c>
      <c r="I1483" s="17" t="str">
        <f>IF($H$1="","Введите курс",Таблица648[[#This Row],[Оптовая цена KRW за 1шт]]/$H$1)</f>
        <v>Введите курс</v>
      </c>
      <c r="J1483" s="48"/>
      <c r="K1483" s="18">
        <f>Таблица648[[#This Row],[Заказ коробок ]]*Таблица648[[#This Row],[Кол-во шт в коробке]]</f>
        <v>0</v>
      </c>
      <c r="L1483" s="54">
        <f>Таблица648[[#This Row],[Общее кол-во шт]]*Таблица648[[#This Row],[Оптовая цена KRW за 1шт]]</f>
        <v>0</v>
      </c>
      <c r="M1483" s="19" t="str">
        <f>IFERROR(Таблица648[[#This Row],[Общее кол-во шт]]*Таблица648[[#This Row],[Оптовая цена USD за 1шт]],"")</f>
        <v/>
      </c>
      <c r="N1483" s="49"/>
    </row>
    <row r="1484" spans="1:14" ht="22.5" customHeight="1">
      <c r="A1484" s="44" t="s">
        <v>23828</v>
      </c>
      <c r="B1484" s="14">
        <v>8806182594106</v>
      </c>
      <c r="C1484" s="50" t="s">
        <v>18049</v>
      </c>
      <c r="D1484" s="46" t="s">
        <v>18050</v>
      </c>
      <c r="E1484" s="16">
        <v>14000</v>
      </c>
      <c r="F1484" s="15">
        <v>0.54</v>
      </c>
      <c r="G1484" s="47">
        <v>8</v>
      </c>
      <c r="H1484" s="55">
        <f>Таблица648[[#This Row],[Коэфициент стоимости]]*Таблица648[[#This Row],[Розничная цена KRW]]</f>
        <v>7560.0000000000009</v>
      </c>
      <c r="I1484" s="17" t="str">
        <f>IF($H$1="","Введите курс",Таблица648[[#This Row],[Оптовая цена KRW за 1шт]]/$H$1)</f>
        <v>Введите курс</v>
      </c>
      <c r="J1484" s="48"/>
      <c r="K1484" s="18">
        <f>Таблица648[[#This Row],[Заказ коробок ]]*Таблица648[[#This Row],[Кол-во шт в коробке]]</f>
        <v>0</v>
      </c>
      <c r="L1484" s="54">
        <f>Таблица648[[#This Row],[Общее кол-во шт]]*Таблица648[[#This Row],[Оптовая цена KRW за 1шт]]</f>
        <v>0</v>
      </c>
      <c r="M1484" s="19" t="str">
        <f>IFERROR(Таблица648[[#This Row],[Общее кол-во шт]]*Таблица648[[#This Row],[Оптовая цена USD за 1шт]],"")</f>
        <v/>
      </c>
      <c r="N1484" s="49"/>
    </row>
    <row r="1485" spans="1:14" ht="22.5" customHeight="1">
      <c r="A1485" s="44" t="s">
        <v>23829</v>
      </c>
      <c r="B1485" s="14">
        <v>8806182594199</v>
      </c>
      <c r="C1485" s="50" t="s">
        <v>18051</v>
      </c>
      <c r="D1485" s="46" t="s">
        <v>18052</v>
      </c>
      <c r="E1485" s="16">
        <v>7500</v>
      </c>
      <c r="F1485" s="15">
        <v>0.54</v>
      </c>
      <c r="G1485" s="47">
        <v>8</v>
      </c>
      <c r="H1485" s="55">
        <f>Таблица648[[#This Row],[Коэфициент стоимости]]*Таблица648[[#This Row],[Розничная цена KRW]]</f>
        <v>4050.0000000000005</v>
      </c>
      <c r="I1485" s="17" t="str">
        <f>IF($H$1="","Введите курс",Таблица648[[#This Row],[Оптовая цена KRW за 1шт]]/$H$1)</f>
        <v>Введите курс</v>
      </c>
      <c r="J1485" s="48"/>
      <c r="K1485" s="18">
        <f>Таблица648[[#This Row],[Заказ коробок ]]*Таблица648[[#This Row],[Кол-во шт в коробке]]</f>
        <v>0</v>
      </c>
      <c r="L1485" s="54">
        <f>Таблица648[[#This Row],[Общее кол-во шт]]*Таблица648[[#This Row],[Оптовая цена KRW за 1шт]]</f>
        <v>0</v>
      </c>
      <c r="M1485" s="19" t="str">
        <f>IFERROR(Таблица648[[#This Row],[Общее кол-во шт]]*Таблица648[[#This Row],[Оптовая цена USD за 1шт]],"")</f>
        <v/>
      </c>
      <c r="N1485" s="49"/>
    </row>
    <row r="1486" spans="1:14" ht="22.5" customHeight="1">
      <c r="A1486" s="44" t="s">
        <v>23830</v>
      </c>
      <c r="B1486" s="14">
        <v>8806182594687</v>
      </c>
      <c r="C1486" s="50" t="s">
        <v>23831</v>
      </c>
      <c r="D1486" s="46" t="s">
        <v>23832</v>
      </c>
      <c r="E1486" s="16">
        <v>12000</v>
      </c>
      <c r="F1486" s="15">
        <v>0.54</v>
      </c>
      <c r="G1486" s="47">
        <v>6</v>
      </c>
      <c r="H1486" s="55">
        <f>Таблица648[[#This Row],[Коэфициент стоимости]]*Таблица648[[#This Row],[Розничная цена KRW]]</f>
        <v>6480</v>
      </c>
      <c r="I1486" s="17" t="str">
        <f>IF($H$1="","Введите курс",Таблица648[[#This Row],[Оптовая цена KRW за 1шт]]/$H$1)</f>
        <v>Введите курс</v>
      </c>
      <c r="J1486" s="48"/>
      <c r="K1486" s="18">
        <f>Таблица648[[#This Row],[Заказ коробок ]]*Таблица648[[#This Row],[Кол-во шт в коробке]]</f>
        <v>0</v>
      </c>
      <c r="L1486" s="54">
        <f>Таблица648[[#This Row],[Общее кол-во шт]]*Таблица648[[#This Row],[Оптовая цена KRW за 1шт]]</f>
        <v>0</v>
      </c>
      <c r="M1486" s="19" t="str">
        <f>IFERROR(Таблица648[[#This Row],[Общее кол-во шт]]*Таблица648[[#This Row],[Оптовая цена USD за 1шт]],"")</f>
        <v/>
      </c>
      <c r="N1486" s="49"/>
    </row>
    <row r="1487" spans="1:14" ht="22.5" customHeight="1">
      <c r="A1487" s="44" t="s">
        <v>23833</v>
      </c>
      <c r="B1487" s="14">
        <v>8806364014941</v>
      </c>
      <c r="C1487" s="50" t="s">
        <v>23834</v>
      </c>
      <c r="D1487" s="46" t="s">
        <v>24195</v>
      </c>
      <c r="E1487" s="16">
        <v>5000</v>
      </c>
      <c r="F1487" s="15">
        <v>0.54</v>
      </c>
      <c r="G1487" s="47">
        <v>10</v>
      </c>
      <c r="H1487" s="55">
        <f>Таблица648[[#This Row],[Коэфициент стоимости]]*Таблица648[[#This Row],[Розничная цена KRW]]</f>
        <v>2700</v>
      </c>
      <c r="I1487" s="17" t="str">
        <f>IF($H$1="","Введите курс",Таблица648[[#This Row],[Оптовая цена KRW за 1шт]]/$H$1)</f>
        <v>Введите курс</v>
      </c>
      <c r="J1487" s="48"/>
      <c r="K1487" s="18">
        <f>Таблица648[[#This Row],[Заказ коробок ]]*Таблица648[[#This Row],[Кол-во шт в коробке]]</f>
        <v>0</v>
      </c>
      <c r="L1487" s="54">
        <f>Таблица648[[#This Row],[Общее кол-во шт]]*Таблица648[[#This Row],[Оптовая цена KRW за 1шт]]</f>
        <v>0</v>
      </c>
      <c r="M1487" s="19" t="str">
        <f>IFERROR(Таблица648[[#This Row],[Общее кол-во шт]]*Таблица648[[#This Row],[Оптовая цена USD за 1шт]],"")</f>
        <v/>
      </c>
      <c r="N1487" s="49"/>
    </row>
    <row r="1488" spans="1:14" ht="22.5" customHeight="1">
      <c r="A1488" s="44" t="s">
        <v>23835</v>
      </c>
      <c r="B1488" s="14">
        <v>8806364099351</v>
      </c>
      <c r="C1488" s="50" t="s">
        <v>23836</v>
      </c>
      <c r="D1488" s="46" t="s">
        <v>23837</v>
      </c>
      <c r="E1488" s="16">
        <v>35000</v>
      </c>
      <c r="F1488" s="15">
        <v>0.54</v>
      </c>
      <c r="G1488" s="47">
        <v>4</v>
      </c>
      <c r="H1488" s="55">
        <f>Таблица648[[#This Row],[Коэфициент стоимости]]*Таблица648[[#This Row],[Розничная цена KRW]]</f>
        <v>18900</v>
      </c>
      <c r="I1488" s="17" t="str">
        <f>IF($H$1="","Введите курс",Таблица648[[#This Row],[Оптовая цена KRW за 1шт]]/$H$1)</f>
        <v>Введите курс</v>
      </c>
      <c r="J1488" s="48"/>
      <c r="K1488" s="18">
        <f>Таблица648[[#This Row],[Заказ коробок ]]*Таблица648[[#This Row],[Кол-во шт в коробке]]</f>
        <v>0</v>
      </c>
      <c r="L1488" s="54">
        <f>Таблица648[[#This Row],[Общее кол-во шт]]*Таблица648[[#This Row],[Оптовая цена KRW за 1шт]]</f>
        <v>0</v>
      </c>
      <c r="M1488" s="19" t="str">
        <f>IFERROR(Таблица648[[#This Row],[Общее кол-во шт]]*Таблица648[[#This Row],[Оптовая цена USD за 1шт]],"")</f>
        <v/>
      </c>
      <c r="N1488" s="49"/>
    </row>
    <row r="1489" spans="1:14" ht="22.5" customHeight="1">
      <c r="A1489" s="44" t="s">
        <v>23838</v>
      </c>
      <c r="B1489" s="14">
        <v>8806182573514</v>
      </c>
      <c r="C1489" s="50" t="s">
        <v>23839</v>
      </c>
      <c r="D1489" s="46" t="s">
        <v>23840</v>
      </c>
      <c r="E1489" s="16">
        <v>8000</v>
      </c>
      <c r="F1489" s="15">
        <v>0.54</v>
      </c>
      <c r="G1489" s="47">
        <v>6</v>
      </c>
      <c r="H1489" s="55">
        <f>Таблица648[[#This Row],[Коэфициент стоимости]]*Таблица648[[#This Row],[Розничная цена KRW]]</f>
        <v>4320</v>
      </c>
      <c r="I1489" s="17" t="str">
        <f>IF($H$1="","Введите курс",Таблица648[[#This Row],[Оптовая цена KRW за 1шт]]/$H$1)</f>
        <v>Введите курс</v>
      </c>
      <c r="J1489" s="48"/>
      <c r="K1489" s="18">
        <f>Таблица648[[#This Row],[Заказ коробок ]]*Таблица648[[#This Row],[Кол-во шт в коробке]]</f>
        <v>0</v>
      </c>
      <c r="L1489" s="54">
        <f>Таблица648[[#This Row],[Общее кол-во шт]]*Таблица648[[#This Row],[Оптовая цена KRW за 1шт]]</f>
        <v>0</v>
      </c>
      <c r="M1489" s="19" t="str">
        <f>IFERROR(Таблица648[[#This Row],[Общее кол-во шт]]*Таблица648[[#This Row],[Оптовая цена USD за 1шт]],"")</f>
        <v/>
      </c>
      <c r="N1489" s="49"/>
    </row>
    <row r="1490" spans="1:14" ht="22.5" customHeight="1">
      <c r="A1490" s="44" t="s">
        <v>23841</v>
      </c>
      <c r="B1490" s="14">
        <v>8806182571503</v>
      </c>
      <c r="C1490" s="50" t="s">
        <v>23842</v>
      </c>
      <c r="D1490" s="46" t="s">
        <v>23843</v>
      </c>
      <c r="E1490" s="16">
        <v>10000</v>
      </c>
      <c r="F1490" s="15">
        <v>0.54</v>
      </c>
      <c r="G1490" s="47">
        <v>6</v>
      </c>
      <c r="H1490" s="55">
        <f>Таблица648[[#This Row],[Коэфициент стоимости]]*Таблица648[[#This Row],[Розничная цена KRW]]</f>
        <v>5400</v>
      </c>
      <c r="I1490" s="17" t="str">
        <f>IF($H$1="","Введите курс",Таблица648[[#This Row],[Оптовая цена KRW за 1шт]]/$H$1)</f>
        <v>Введите курс</v>
      </c>
      <c r="J1490" s="48"/>
      <c r="K1490" s="18">
        <f>Таблица648[[#This Row],[Заказ коробок ]]*Таблица648[[#This Row],[Кол-во шт в коробке]]</f>
        <v>0</v>
      </c>
      <c r="L1490" s="54">
        <f>Таблица648[[#This Row],[Общее кол-во шт]]*Таблица648[[#This Row],[Оптовая цена KRW за 1шт]]</f>
        <v>0</v>
      </c>
      <c r="M1490" s="19" t="str">
        <f>IFERROR(Таблица648[[#This Row],[Общее кол-во шт]]*Таблица648[[#This Row],[Оптовая цена USD за 1шт]],"")</f>
        <v/>
      </c>
      <c r="N1490" s="49"/>
    </row>
    <row r="1491" spans="1:14" ht="22.5" customHeight="1">
      <c r="A1491" s="44" t="s">
        <v>23844</v>
      </c>
      <c r="B1491" s="14">
        <v>8806182571510</v>
      </c>
      <c r="C1491" s="50" t="s">
        <v>23845</v>
      </c>
      <c r="D1491" s="46" t="s">
        <v>23846</v>
      </c>
      <c r="E1491" s="16">
        <v>10000</v>
      </c>
      <c r="F1491" s="15">
        <v>0.54</v>
      </c>
      <c r="G1491" s="47">
        <v>6</v>
      </c>
      <c r="H1491" s="55">
        <f>Таблица648[[#This Row],[Коэфициент стоимости]]*Таблица648[[#This Row],[Розничная цена KRW]]</f>
        <v>5400</v>
      </c>
      <c r="I1491" s="17" t="str">
        <f>IF($H$1="","Введите курс",Таблица648[[#This Row],[Оптовая цена KRW за 1шт]]/$H$1)</f>
        <v>Введите курс</v>
      </c>
      <c r="J1491" s="48"/>
      <c r="K1491" s="18">
        <f>Таблица648[[#This Row],[Заказ коробок ]]*Таблица648[[#This Row],[Кол-во шт в коробке]]</f>
        <v>0</v>
      </c>
      <c r="L1491" s="54">
        <f>Таблица648[[#This Row],[Общее кол-во шт]]*Таблица648[[#This Row],[Оптовая цена KRW за 1шт]]</f>
        <v>0</v>
      </c>
      <c r="M1491" s="19" t="str">
        <f>IFERROR(Таблица648[[#This Row],[Общее кол-во шт]]*Таблица648[[#This Row],[Оптовая цена USD за 1шт]],"")</f>
        <v/>
      </c>
      <c r="N1491" s="49"/>
    </row>
    <row r="1492" spans="1:14" ht="22.5" customHeight="1">
      <c r="A1492" s="44" t="s">
        <v>23847</v>
      </c>
      <c r="B1492" s="14">
        <v>8806182571527</v>
      </c>
      <c r="C1492" s="50" t="s">
        <v>23848</v>
      </c>
      <c r="D1492" s="46" t="s">
        <v>23849</v>
      </c>
      <c r="E1492" s="16">
        <v>10000</v>
      </c>
      <c r="F1492" s="15">
        <v>0.54</v>
      </c>
      <c r="G1492" s="47">
        <v>6</v>
      </c>
      <c r="H1492" s="55">
        <f>Таблица648[[#This Row],[Коэфициент стоимости]]*Таблица648[[#This Row],[Розничная цена KRW]]</f>
        <v>5400</v>
      </c>
      <c r="I1492" s="17" t="str">
        <f>IF($H$1="","Введите курс",Таблица648[[#This Row],[Оптовая цена KRW за 1шт]]/$H$1)</f>
        <v>Введите курс</v>
      </c>
      <c r="J1492" s="48"/>
      <c r="K1492" s="18">
        <f>Таблица648[[#This Row],[Заказ коробок ]]*Таблица648[[#This Row],[Кол-во шт в коробке]]</f>
        <v>0</v>
      </c>
      <c r="L1492" s="54">
        <f>Таблица648[[#This Row],[Общее кол-во шт]]*Таблица648[[#This Row],[Оптовая цена KRW за 1шт]]</f>
        <v>0</v>
      </c>
      <c r="M1492" s="19" t="str">
        <f>IFERROR(Таблица648[[#This Row],[Общее кол-во шт]]*Таблица648[[#This Row],[Оптовая цена USD за 1шт]],"")</f>
        <v/>
      </c>
      <c r="N1492" s="49"/>
    </row>
    <row r="1493" spans="1:14" ht="22.5" customHeight="1">
      <c r="A1493" s="44" t="s">
        <v>23850</v>
      </c>
      <c r="B1493" s="14">
        <v>8806182571534</v>
      </c>
      <c r="C1493" s="50" t="s">
        <v>23851</v>
      </c>
      <c r="D1493" s="46" t="s">
        <v>23852</v>
      </c>
      <c r="E1493" s="16">
        <v>10000</v>
      </c>
      <c r="F1493" s="15">
        <v>0.54</v>
      </c>
      <c r="G1493" s="47">
        <v>6</v>
      </c>
      <c r="H1493" s="55">
        <f>Таблица648[[#This Row],[Коэфициент стоимости]]*Таблица648[[#This Row],[Розничная цена KRW]]</f>
        <v>5400</v>
      </c>
      <c r="I1493" s="17" t="str">
        <f>IF($H$1="","Введите курс",Таблица648[[#This Row],[Оптовая цена KRW за 1шт]]/$H$1)</f>
        <v>Введите курс</v>
      </c>
      <c r="J1493" s="48"/>
      <c r="K1493" s="18">
        <f>Таблица648[[#This Row],[Заказ коробок ]]*Таблица648[[#This Row],[Кол-во шт в коробке]]</f>
        <v>0</v>
      </c>
      <c r="L1493" s="54">
        <f>Таблица648[[#This Row],[Общее кол-во шт]]*Таблица648[[#This Row],[Оптовая цена KRW за 1шт]]</f>
        <v>0</v>
      </c>
      <c r="M1493" s="19" t="str">
        <f>IFERROR(Таблица648[[#This Row],[Общее кол-во шт]]*Таблица648[[#This Row],[Оптовая цена USD за 1шт]],"")</f>
        <v/>
      </c>
      <c r="N1493" s="49"/>
    </row>
    <row r="1494" spans="1:14" ht="22.5" customHeight="1">
      <c r="A1494" s="44" t="s">
        <v>23853</v>
      </c>
      <c r="B1494" s="14">
        <v>8806182572333</v>
      </c>
      <c r="C1494" s="50" t="s">
        <v>23854</v>
      </c>
      <c r="D1494" s="46" t="s">
        <v>23855</v>
      </c>
      <c r="E1494" s="16">
        <v>9000</v>
      </c>
      <c r="F1494" s="15">
        <v>0.54</v>
      </c>
      <c r="G1494" s="47">
        <v>6</v>
      </c>
      <c r="H1494" s="55">
        <f>Таблица648[[#This Row],[Коэфициент стоимости]]*Таблица648[[#This Row],[Розничная цена KRW]]</f>
        <v>4860</v>
      </c>
      <c r="I1494" s="17" t="str">
        <f>IF($H$1="","Введите курс",Таблица648[[#This Row],[Оптовая цена KRW за 1шт]]/$H$1)</f>
        <v>Введите курс</v>
      </c>
      <c r="J1494" s="48"/>
      <c r="K1494" s="18">
        <f>Таблица648[[#This Row],[Заказ коробок ]]*Таблица648[[#This Row],[Кол-во шт в коробке]]</f>
        <v>0</v>
      </c>
      <c r="L1494" s="54">
        <f>Таблица648[[#This Row],[Общее кол-во шт]]*Таблица648[[#This Row],[Оптовая цена KRW за 1шт]]</f>
        <v>0</v>
      </c>
      <c r="M1494" s="19" t="str">
        <f>IFERROR(Таблица648[[#This Row],[Общее кол-во шт]]*Таблица648[[#This Row],[Оптовая цена USD за 1шт]],"")</f>
        <v/>
      </c>
      <c r="N1494" s="49"/>
    </row>
    <row r="1495" spans="1:14" ht="22.5" customHeight="1">
      <c r="A1495" s="44" t="s">
        <v>23856</v>
      </c>
      <c r="B1495" s="14">
        <v>8806182573521</v>
      </c>
      <c r="C1495" s="50" t="s">
        <v>23857</v>
      </c>
      <c r="D1495" s="46" t="s">
        <v>17996</v>
      </c>
      <c r="E1495" s="16">
        <v>7500</v>
      </c>
      <c r="F1495" s="15">
        <v>0.54</v>
      </c>
      <c r="G1495" s="47">
        <v>8</v>
      </c>
      <c r="H1495" s="55">
        <f>Таблица648[[#This Row],[Коэфициент стоимости]]*Таблица648[[#This Row],[Розничная цена KRW]]</f>
        <v>4050.0000000000005</v>
      </c>
      <c r="I1495" s="17" t="str">
        <f>IF($H$1="","Введите курс",Таблица648[[#This Row],[Оптовая цена KRW за 1шт]]/$H$1)</f>
        <v>Введите курс</v>
      </c>
      <c r="J1495" s="48"/>
      <c r="K1495" s="18">
        <f>Таблица648[[#This Row],[Заказ коробок ]]*Таблица648[[#This Row],[Кол-во шт в коробке]]</f>
        <v>0</v>
      </c>
      <c r="L1495" s="54">
        <f>Таблица648[[#This Row],[Общее кол-во шт]]*Таблица648[[#This Row],[Оптовая цена KRW за 1шт]]</f>
        <v>0</v>
      </c>
      <c r="M1495" s="19" t="str">
        <f>IFERROR(Таблица648[[#This Row],[Общее кол-во шт]]*Таблица648[[#This Row],[Оптовая цена USD за 1шт]],"")</f>
        <v/>
      </c>
      <c r="N1495" s="49"/>
    </row>
    <row r="1496" spans="1:14" ht="22.5" customHeight="1">
      <c r="A1496" s="44" t="s">
        <v>23858</v>
      </c>
      <c r="B1496" s="14">
        <v>8806182593574</v>
      </c>
      <c r="C1496" s="50" t="s">
        <v>18053</v>
      </c>
      <c r="D1496" s="46" t="s">
        <v>18054</v>
      </c>
      <c r="E1496" s="16">
        <v>8800</v>
      </c>
      <c r="F1496" s="15">
        <v>0.54</v>
      </c>
      <c r="G1496" s="47">
        <v>150</v>
      </c>
      <c r="H1496" s="55">
        <f>Таблица648[[#This Row],[Коэфициент стоимости]]*Таблица648[[#This Row],[Розничная цена KRW]]</f>
        <v>4752</v>
      </c>
      <c r="I1496" s="17" t="str">
        <f>IF($H$1="","Введите курс",Таблица648[[#This Row],[Оптовая цена KRW за 1шт]]/$H$1)</f>
        <v>Введите курс</v>
      </c>
      <c r="J1496" s="48"/>
      <c r="K1496" s="18">
        <f>Таблица648[[#This Row],[Заказ коробок ]]*Таблица648[[#This Row],[Кол-во шт в коробке]]</f>
        <v>0</v>
      </c>
      <c r="L1496" s="54">
        <f>Таблица648[[#This Row],[Общее кол-во шт]]*Таблица648[[#This Row],[Оптовая цена KRW за 1шт]]</f>
        <v>0</v>
      </c>
      <c r="M1496" s="19" t="str">
        <f>IFERROR(Таблица648[[#This Row],[Общее кол-во шт]]*Таблица648[[#This Row],[Оптовая цена USD за 1шт]],"")</f>
        <v/>
      </c>
      <c r="N1496" s="49"/>
    </row>
    <row r="1497" spans="1:14" ht="22.5" customHeight="1">
      <c r="A1497" s="44" t="s">
        <v>23859</v>
      </c>
      <c r="B1497" s="14">
        <v>8806182593581</v>
      </c>
      <c r="C1497" s="50" t="s">
        <v>18055</v>
      </c>
      <c r="D1497" s="46" t="s">
        <v>18056</v>
      </c>
      <c r="E1497" s="16">
        <v>8800</v>
      </c>
      <c r="F1497" s="15">
        <v>0.54</v>
      </c>
      <c r="G1497" s="47">
        <v>150</v>
      </c>
      <c r="H1497" s="55">
        <f>Таблица648[[#This Row],[Коэфициент стоимости]]*Таблица648[[#This Row],[Розничная цена KRW]]</f>
        <v>4752</v>
      </c>
      <c r="I1497" s="17" t="str">
        <f>IF($H$1="","Введите курс",Таблица648[[#This Row],[Оптовая цена KRW за 1шт]]/$H$1)</f>
        <v>Введите курс</v>
      </c>
      <c r="J1497" s="48"/>
      <c r="K1497" s="18">
        <f>Таблица648[[#This Row],[Заказ коробок ]]*Таблица648[[#This Row],[Кол-во шт в коробке]]</f>
        <v>0</v>
      </c>
      <c r="L1497" s="54">
        <f>Таблица648[[#This Row],[Общее кол-во шт]]*Таблица648[[#This Row],[Оптовая цена KRW за 1шт]]</f>
        <v>0</v>
      </c>
      <c r="M1497" s="19" t="str">
        <f>IFERROR(Таблица648[[#This Row],[Общее кол-во шт]]*Таблица648[[#This Row],[Оптовая цена USD за 1шт]],"")</f>
        <v/>
      </c>
      <c r="N1497" s="49"/>
    </row>
    <row r="1498" spans="1:14" ht="22.5" customHeight="1">
      <c r="A1498" s="44" t="s">
        <v>23860</v>
      </c>
      <c r="B1498" s="14">
        <v>8806182592508</v>
      </c>
      <c r="C1498" s="50" t="s">
        <v>18057</v>
      </c>
      <c r="D1498" s="46" t="s">
        <v>18058</v>
      </c>
      <c r="E1498" s="16">
        <v>19000</v>
      </c>
      <c r="F1498" s="15">
        <v>0.54</v>
      </c>
      <c r="G1498" s="47">
        <v>6</v>
      </c>
      <c r="H1498" s="55">
        <f>Таблица648[[#This Row],[Коэфициент стоимости]]*Таблица648[[#This Row],[Розничная цена KRW]]</f>
        <v>10260</v>
      </c>
      <c r="I1498" s="17" t="str">
        <f>IF($H$1="","Введите курс",Таблица648[[#This Row],[Оптовая цена KRW за 1шт]]/$H$1)</f>
        <v>Введите курс</v>
      </c>
      <c r="J1498" s="48"/>
      <c r="K1498" s="18">
        <f>Таблица648[[#This Row],[Заказ коробок ]]*Таблица648[[#This Row],[Кол-во шт в коробке]]</f>
        <v>0</v>
      </c>
      <c r="L1498" s="54">
        <f>Таблица648[[#This Row],[Общее кол-во шт]]*Таблица648[[#This Row],[Оптовая цена KRW за 1шт]]</f>
        <v>0</v>
      </c>
      <c r="M1498" s="19" t="str">
        <f>IFERROR(Таблица648[[#This Row],[Общее кол-во шт]]*Таблица648[[#This Row],[Оптовая цена USD за 1шт]],"")</f>
        <v/>
      </c>
      <c r="N1498" s="49"/>
    </row>
    <row r="1499" spans="1:14" ht="22.5" customHeight="1">
      <c r="A1499" s="44" t="s">
        <v>23861</v>
      </c>
      <c r="B1499" s="14">
        <v>8801051462111</v>
      </c>
      <c r="C1499" s="50" t="s">
        <v>18059</v>
      </c>
      <c r="D1499" s="46" t="s">
        <v>18060</v>
      </c>
      <c r="E1499" s="16">
        <v>3000</v>
      </c>
      <c r="F1499" s="15">
        <v>0.54</v>
      </c>
      <c r="G1499" s="47">
        <v>20</v>
      </c>
      <c r="H1499" s="55">
        <f>Таблица648[[#This Row],[Коэфициент стоимости]]*Таблица648[[#This Row],[Розничная цена KRW]]</f>
        <v>1620</v>
      </c>
      <c r="I1499" s="17" t="str">
        <f>IF($H$1="","Введите курс",Таблица648[[#This Row],[Оптовая цена KRW за 1шт]]/$H$1)</f>
        <v>Введите курс</v>
      </c>
      <c r="J1499" s="48"/>
      <c r="K1499" s="18">
        <f>Таблица648[[#This Row],[Заказ коробок ]]*Таблица648[[#This Row],[Кол-во шт в коробке]]</f>
        <v>0</v>
      </c>
      <c r="L1499" s="54">
        <f>Таблица648[[#This Row],[Общее кол-во шт]]*Таблица648[[#This Row],[Оптовая цена KRW за 1шт]]</f>
        <v>0</v>
      </c>
      <c r="M1499" s="19" t="str">
        <f>IFERROR(Таблица648[[#This Row],[Общее кол-во шт]]*Таблица648[[#This Row],[Оптовая цена USD за 1шт]],"")</f>
        <v/>
      </c>
      <c r="N1499" s="49"/>
    </row>
    <row r="1500" spans="1:14" ht="22.5" customHeight="1">
      <c r="A1500" s="44" t="s">
        <v>23862</v>
      </c>
      <c r="B1500" s="14">
        <v>8801051462128</v>
      </c>
      <c r="C1500" s="50" t="s">
        <v>18061</v>
      </c>
      <c r="D1500" s="46" t="s">
        <v>18062</v>
      </c>
      <c r="E1500" s="16">
        <v>3000</v>
      </c>
      <c r="F1500" s="15">
        <v>0.54</v>
      </c>
      <c r="G1500" s="47">
        <v>20</v>
      </c>
      <c r="H1500" s="55">
        <f>Таблица648[[#This Row],[Коэфициент стоимости]]*Таблица648[[#This Row],[Розничная цена KRW]]</f>
        <v>1620</v>
      </c>
      <c r="I1500" s="17" t="str">
        <f>IF($H$1="","Введите курс",Таблица648[[#This Row],[Оптовая цена KRW за 1шт]]/$H$1)</f>
        <v>Введите курс</v>
      </c>
      <c r="J1500" s="48"/>
      <c r="K1500" s="18">
        <f>Таблица648[[#This Row],[Заказ коробок ]]*Таблица648[[#This Row],[Кол-во шт в коробке]]</f>
        <v>0</v>
      </c>
      <c r="L1500" s="54">
        <f>Таблица648[[#This Row],[Общее кол-во шт]]*Таблица648[[#This Row],[Оптовая цена KRW за 1шт]]</f>
        <v>0</v>
      </c>
      <c r="M1500" s="19" t="str">
        <f>IFERROR(Таблица648[[#This Row],[Общее кол-во шт]]*Таблица648[[#This Row],[Оптовая цена USD за 1шт]],"")</f>
        <v/>
      </c>
      <c r="N1500" s="49"/>
    </row>
    <row r="1501" spans="1:14" ht="22.5" customHeight="1">
      <c r="A1501" s="44" t="s">
        <v>23863</v>
      </c>
      <c r="B1501" s="14">
        <v>8801051462135</v>
      </c>
      <c r="C1501" s="50" t="s">
        <v>18063</v>
      </c>
      <c r="D1501" s="46" t="s">
        <v>18064</v>
      </c>
      <c r="E1501" s="16">
        <v>3000</v>
      </c>
      <c r="F1501" s="15">
        <v>0.54</v>
      </c>
      <c r="G1501" s="47">
        <v>20</v>
      </c>
      <c r="H1501" s="55">
        <f>Таблица648[[#This Row],[Коэфициент стоимости]]*Таблица648[[#This Row],[Розничная цена KRW]]</f>
        <v>1620</v>
      </c>
      <c r="I1501" s="17" t="str">
        <f>IF($H$1="","Введите курс",Таблица648[[#This Row],[Оптовая цена KRW за 1шт]]/$H$1)</f>
        <v>Введите курс</v>
      </c>
      <c r="J1501" s="48"/>
      <c r="K1501" s="18">
        <f>Таблица648[[#This Row],[Заказ коробок ]]*Таблица648[[#This Row],[Кол-во шт в коробке]]</f>
        <v>0</v>
      </c>
      <c r="L1501" s="54">
        <f>Таблица648[[#This Row],[Общее кол-во шт]]*Таблица648[[#This Row],[Оптовая цена KRW за 1шт]]</f>
        <v>0</v>
      </c>
      <c r="M1501" s="19" t="str">
        <f>IFERROR(Таблица648[[#This Row],[Общее кол-во шт]]*Таблица648[[#This Row],[Оптовая цена USD за 1шт]],"")</f>
        <v/>
      </c>
      <c r="N1501" s="49"/>
    </row>
    <row r="1502" spans="1:14" ht="22.5" customHeight="1">
      <c r="A1502" s="44" t="s">
        <v>23864</v>
      </c>
      <c r="B1502" s="14">
        <v>8801051471304</v>
      </c>
      <c r="C1502" s="50" t="s">
        <v>18065</v>
      </c>
      <c r="D1502" s="46" t="s">
        <v>18066</v>
      </c>
      <c r="E1502" s="16">
        <v>10000</v>
      </c>
      <c r="F1502" s="15">
        <v>0.54</v>
      </c>
      <c r="G1502" s="47">
        <v>160</v>
      </c>
      <c r="H1502" s="55">
        <f>Таблица648[[#This Row],[Коэфициент стоимости]]*Таблица648[[#This Row],[Розничная цена KRW]]</f>
        <v>5400</v>
      </c>
      <c r="I1502" s="17" t="str">
        <f>IF($H$1="","Введите курс",Таблица648[[#This Row],[Оптовая цена KRW за 1шт]]/$H$1)</f>
        <v>Введите курс</v>
      </c>
      <c r="J1502" s="48"/>
      <c r="K1502" s="18">
        <f>Таблица648[[#This Row],[Заказ коробок ]]*Таблица648[[#This Row],[Кол-во шт в коробке]]</f>
        <v>0</v>
      </c>
      <c r="L1502" s="54">
        <f>Таблица648[[#This Row],[Общее кол-во шт]]*Таблица648[[#This Row],[Оптовая цена KRW за 1шт]]</f>
        <v>0</v>
      </c>
      <c r="M1502" s="19" t="str">
        <f>IFERROR(Таблица648[[#This Row],[Общее кол-во шт]]*Таблица648[[#This Row],[Оптовая цена USD за 1шт]],"")</f>
        <v/>
      </c>
      <c r="N1502" s="49"/>
    </row>
    <row r="1503" spans="1:14" ht="22.5" customHeight="1">
      <c r="A1503" s="44" t="s">
        <v>23865</v>
      </c>
      <c r="B1503" s="14">
        <v>8801051471311</v>
      </c>
      <c r="C1503" s="50" t="s">
        <v>18067</v>
      </c>
      <c r="D1503" s="46" t="s">
        <v>18068</v>
      </c>
      <c r="E1503" s="16">
        <v>10000</v>
      </c>
      <c r="F1503" s="15">
        <v>0.54</v>
      </c>
      <c r="G1503" s="47">
        <v>160</v>
      </c>
      <c r="H1503" s="55">
        <f>Таблица648[[#This Row],[Коэфициент стоимости]]*Таблица648[[#This Row],[Розничная цена KRW]]</f>
        <v>5400</v>
      </c>
      <c r="I1503" s="17" t="str">
        <f>IF($H$1="","Введите курс",Таблица648[[#This Row],[Оптовая цена KRW за 1шт]]/$H$1)</f>
        <v>Введите курс</v>
      </c>
      <c r="J1503" s="48"/>
      <c r="K1503" s="18">
        <f>Таблица648[[#This Row],[Заказ коробок ]]*Таблица648[[#This Row],[Кол-во шт в коробке]]</f>
        <v>0</v>
      </c>
      <c r="L1503" s="54">
        <f>Таблица648[[#This Row],[Общее кол-во шт]]*Таблица648[[#This Row],[Оптовая цена KRW за 1шт]]</f>
        <v>0</v>
      </c>
      <c r="M1503" s="19" t="str">
        <f>IFERROR(Таблица648[[#This Row],[Общее кол-во шт]]*Таблица648[[#This Row],[Оптовая цена USD за 1шт]],"")</f>
        <v/>
      </c>
      <c r="N1503" s="49"/>
    </row>
    <row r="1504" spans="1:14" ht="22.5" customHeight="1">
      <c r="A1504" s="44" t="s">
        <v>23866</v>
      </c>
      <c r="B1504" s="14">
        <v>8801051471328</v>
      </c>
      <c r="C1504" s="50" t="s">
        <v>18069</v>
      </c>
      <c r="D1504" s="46" t="s">
        <v>18070</v>
      </c>
      <c r="E1504" s="16">
        <v>10000</v>
      </c>
      <c r="F1504" s="15">
        <v>0.54</v>
      </c>
      <c r="G1504" s="47">
        <v>160</v>
      </c>
      <c r="H1504" s="55">
        <f>Таблица648[[#This Row],[Коэфициент стоимости]]*Таблица648[[#This Row],[Розничная цена KRW]]</f>
        <v>5400</v>
      </c>
      <c r="I1504" s="17" t="str">
        <f>IF($H$1="","Введите курс",Таблица648[[#This Row],[Оптовая цена KRW за 1шт]]/$H$1)</f>
        <v>Введите курс</v>
      </c>
      <c r="J1504" s="48"/>
      <c r="K1504" s="18">
        <f>Таблица648[[#This Row],[Заказ коробок ]]*Таблица648[[#This Row],[Кол-во шт в коробке]]</f>
        <v>0</v>
      </c>
      <c r="L1504" s="54">
        <f>Таблица648[[#This Row],[Общее кол-во шт]]*Таблица648[[#This Row],[Оптовая цена KRW за 1шт]]</f>
        <v>0</v>
      </c>
      <c r="M1504" s="19" t="str">
        <f>IFERROR(Таблица648[[#This Row],[Общее кол-во шт]]*Таблица648[[#This Row],[Оптовая цена USD за 1шт]],"")</f>
        <v/>
      </c>
      <c r="N1504" s="49"/>
    </row>
    <row r="1505" spans="1:14" ht="22.5" customHeight="1">
      <c r="A1505" s="44" t="s">
        <v>23867</v>
      </c>
      <c r="B1505" s="14">
        <v>8801051471335</v>
      </c>
      <c r="C1505" s="50" t="s">
        <v>18071</v>
      </c>
      <c r="D1505" s="46" t="s">
        <v>18072</v>
      </c>
      <c r="E1505" s="16">
        <v>10000</v>
      </c>
      <c r="F1505" s="15">
        <v>0.54</v>
      </c>
      <c r="G1505" s="47">
        <v>160</v>
      </c>
      <c r="H1505" s="55">
        <f>Таблица648[[#This Row],[Коэфициент стоимости]]*Таблица648[[#This Row],[Розничная цена KRW]]</f>
        <v>5400</v>
      </c>
      <c r="I1505" s="17" t="str">
        <f>IF($H$1="","Введите курс",Таблица648[[#This Row],[Оптовая цена KRW за 1шт]]/$H$1)</f>
        <v>Введите курс</v>
      </c>
      <c r="J1505" s="48"/>
      <c r="K1505" s="18">
        <f>Таблица648[[#This Row],[Заказ коробок ]]*Таблица648[[#This Row],[Кол-во шт в коробке]]</f>
        <v>0</v>
      </c>
      <c r="L1505" s="54">
        <f>Таблица648[[#This Row],[Общее кол-во шт]]*Таблица648[[#This Row],[Оптовая цена KRW за 1шт]]</f>
        <v>0</v>
      </c>
      <c r="M1505" s="19" t="str">
        <f>IFERROR(Таблица648[[#This Row],[Общее кол-во шт]]*Таблица648[[#This Row],[Оптовая цена USD за 1шт]],"")</f>
        <v/>
      </c>
      <c r="N1505" s="49"/>
    </row>
    <row r="1506" spans="1:14" ht="22.5" customHeight="1">
      <c r="A1506" s="44" t="s">
        <v>23868</v>
      </c>
      <c r="B1506" s="14">
        <v>8801051471342</v>
      </c>
      <c r="C1506" s="50" t="s">
        <v>18073</v>
      </c>
      <c r="D1506" s="46" t="s">
        <v>18074</v>
      </c>
      <c r="E1506" s="16">
        <v>10000</v>
      </c>
      <c r="F1506" s="15">
        <v>0.54</v>
      </c>
      <c r="G1506" s="47">
        <v>160</v>
      </c>
      <c r="H1506" s="55">
        <f>Таблица648[[#This Row],[Коэфициент стоимости]]*Таблица648[[#This Row],[Розничная цена KRW]]</f>
        <v>5400</v>
      </c>
      <c r="I1506" s="17" t="str">
        <f>IF($H$1="","Введите курс",Таблица648[[#This Row],[Оптовая цена KRW за 1шт]]/$H$1)</f>
        <v>Введите курс</v>
      </c>
      <c r="J1506" s="48"/>
      <c r="K1506" s="18">
        <f>Таблица648[[#This Row],[Заказ коробок ]]*Таблица648[[#This Row],[Кол-во шт в коробке]]</f>
        <v>0</v>
      </c>
      <c r="L1506" s="54">
        <f>Таблица648[[#This Row],[Общее кол-во шт]]*Таблица648[[#This Row],[Оптовая цена KRW за 1шт]]</f>
        <v>0</v>
      </c>
      <c r="M1506" s="19" t="str">
        <f>IFERROR(Таблица648[[#This Row],[Общее кол-во шт]]*Таблица648[[#This Row],[Оптовая цена USD за 1шт]],"")</f>
        <v/>
      </c>
      <c r="N1506" s="49"/>
    </row>
    <row r="1507" spans="1:14" ht="22.5" customHeight="1">
      <c r="A1507" s="44" t="s">
        <v>23869</v>
      </c>
      <c r="B1507" s="14">
        <v>8806182595837</v>
      </c>
      <c r="C1507" s="50" t="s">
        <v>18075</v>
      </c>
      <c r="D1507" s="46" t="s">
        <v>23870</v>
      </c>
      <c r="E1507" s="16">
        <v>35000</v>
      </c>
      <c r="F1507" s="15">
        <v>0.54</v>
      </c>
      <c r="G1507" s="47">
        <v>15</v>
      </c>
      <c r="H1507" s="55">
        <f>Таблица648[[#This Row],[Коэфициент стоимости]]*Таблица648[[#This Row],[Розничная цена KRW]]</f>
        <v>18900</v>
      </c>
      <c r="I1507" s="17" t="str">
        <f>IF($H$1="","Введите курс",Таблица648[[#This Row],[Оптовая цена KRW за 1шт]]/$H$1)</f>
        <v>Введите курс</v>
      </c>
      <c r="J1507" s="48"/>
      <c r="K1507" s="18">
        <f>Таблица648[[#This Row],[Заказ коробок ]]*Таблица648[[#This Row],[Кол-во шт в коробке]]</f>
        <v>0</v>
      </c>
      <c r="L1507" s="54">
        <f>Таблица648[[#This Row],[Общее кол-во шт]]*Таблица648[[#This Row],[Оптовая цена KRW за 1шт]]</f>
        <v>0</v>
      </c>
      <c r="M1507" s="19" t="str">
        <f>IFERROR(Таблица648[[#This Row],[Общее кол-во шт]]*Таблица648[[#This Row],[Оптовая цена USD за 1шт]],"")</f>
        <v/>
      </c>
      <c r="N1507" s="49"/>
    </row>
    <row r="1508" spans="1:14" ht="22.5" customHeight="1">
      <c r="A1508" s="44" t="s">
        <v>23871</v>
      </c>
      <c r="B1508" s="14">
        <v>8806182592430</v>
      </c>
      <c r="C1508" s="50" t="s">
        <v>18076</v>
      </c>
      <c r="D1508" s="46" t="s">
        <v>23727</v>
      </c>
      <c r="E1508" s="16">
        <v>17000</v>
      </c>
      <c r="F1508" s="15">
        <v>0.54</v>
      </c>
      <c r="G1508" s="47">
        <v>40</v>
      </c>
      <c r="H1508" s="55">
        <f>Таблица648[[#This Row],[Коэфициент стоимости]]*Таблица648[[#This Row],[Розничная цена KRW]]</f>
        <v>9180</v>
      </c>
      <c r="I1508" s="17" t="str">
        <f>IF($H$1="","Введите курс",Таблица648[[#This Row],[Оптовая цена KRW за 1шт]]/$H$1)</f>
        <v>Введите курс</v>
      </c>
      <c r="J1508" s="48"/>
      <c r="K1508" s="18">
        <f>Таблица648[[#This Row],[Заказ коробок ]]*Таблица648[[#This Row],[Кол-во шт в коробке]]</f>
        <v>0</v>
      </c>
      <c r="L1508" s="54">
        <f>Таблица648[[#This Row],[Общее кол-во шт]]*Таблица648[[#This Row],[Оптовая цена KRW за 1шт]]</f>
        <v>0</v>
      </c>
      <c r="M1508" s="19" t="str">
        <f>IFERROR(Таблица648[[#This Row],[Общее кол-во шт]]*Таблица648[[#This Row],[Оптовая цена USD за 1шт]],"")</f>
        <v/>
      </c>
      <c r="N1508" s="49"/>
    </row>
    <row r="1509" spans="1:14" ht="22.5" customHeight="1">
      <c r="A1509" s="44" t="s">
        <v>23872</v>
      </c>
      <c r="B1509" s="14">
        <v>8801051462142</v>
      </c>
      <c r="C1509" s="50" t="s">
        <v>18077</v>
      </c>
      <c r="D1509" s="46" t="s">
        <v>23873</v>
      </c>
      <c r="E1509" s="16">
        <v>5500</v>
      </c>
      <c r="F1509" s="15">
        <v>0.54</v>
      </c>
      <c r="G1509" s="47">
        <v>20</v>
      </c>
      <c r="H1509" s="55">
        <f>Таблица648[[#This Row],[Коэфициент стоимости]]*Таблица648[[#This Row],[Розничная цена KRW]]</f>
        <v>2970</v>
      </c>
      <c r="I1509" s="17" t="str">
        <f>IF($H$1="","Введите курс",Таблица648[[#This Row],[Оптовая цена KRW за 1шт]]/$H$1)</f>
        <v>Введите курс</v>
      </c>
      <c r="J1509" s="48"/>
      <c r="K1509" s="18">
        <f>Таблица648[[#This Row],[Заказ коробок ]]*Таблица648[[#This Row],[Кол-во шт в коробке]]</f>
        <v>0</v>
      </c>
      <c r="L1509" s="54">
        <f>Таблица648[[#This Row],[Общее кол-во шт]]*Таблица648[[#This Row],[Оптовая цена KRW за 1шт]]</f>
        <v>0</v>
      </c>
      <c r="M1509" s="19" t="str">
        <f>IFERROR(Таблица648[[#This Row],[Общее кол-во шт]]*Таблица648[[#This Row],[Оптовая цена USD за 1шт]],"")</f>
        <v/>
      </c>
      <c r="N1509" s="49"/>
    </row>
    <row r="1510" spans="1:14" ht="22.5" customHeight="1">
      <c r="A1510" s="44" t="s">
        <v>23874</v>
      </c>
      <c r="B1510" s="14">
        <v>8801051462159</v>
      </c>
      <c r="C1510" s="50" t="s">
        <v>18078</v>
      </c>
      <c r="D1510" s="46" t="s">
        <v>23875</v>
      </c>
      <c r="E1510" s="16">
        <v>5500</v>
      </c>
      <c r="F1510" s="15">
        <v>0.54</v>
      </c>
      <c r="G1510" s="47">
        <v>20</v>
      </c>
      <c r="H1510" s="55">
        <f>Таблица648[[#This Row],[Коэфициент стоимости]]*Таблица648[[#This Row],[Розничная цена KRW]]</f>
        <v>2970</v>
      </c>
      <c r="I1510" s="17" t="str">
        <f>IF($H$1="","Введите курс",Таблица648[[#This Row],[Оптовая цена KRW за 1шт]]/$H$1)</f>
        <v>Введите курс</v>
      </c>
      <c r="J1510" s="48"/>
      <c r="K1510" s="18">
        <f>Таблица648[[#This Row],[Заказ коробок ]]*Таблица648[[#This Row],[Кол-во шт в коробке]]</f>
        <v>0</v>
      </c>
      <c r="L1510" s="54">
        <f>Таблица648[[#This Row],[Общее кол-во шт]]*Таблица648[[#This Row],[Оптовая цена KRW за 1шт]]</f>
        <v>0</v>
      </c>
      <c r="M1510" s="19" t="str">
        <f>IFERROR(Таблица648[[#This Row],[Общее кол-во шт]]*Таблица648[[#This Row],[Оптовая цена USD за 1шт]],"")</f>
        <v/>
      </c>
      <c r="N1510" s="49"/>
    </row>
    <row r="1511" spans="1:14" ht="22.5" customHeight="1">
      <c r="A1511" s="44" t="s">
        <v>23876</v>
      </c>
      <c r="B1511" s="14">
        <v>8806182563966</v>
      </c>
      <c r="C1511" s="50" t="s">
        <v>18079</v>
      </c>
      <c r="D1511" s="46" t="s">
        <v>23877</v>
      </c>
      <c r="E1511" s="16">
        <v>2500</v>
      </c>
      <c r="F1511" s="15">
        <v>0.54</v>
      </c>
      <c r="G1511" s="47">
        <v>750</v>
      </c>
      <c r="H1511" s="55">
        <f>Таблица648[[#This Row],[Коэфициент стоимости]]*Таблица648[[#This Row],[Розничная цена KRW]]</f>
        <v>1350</v>
      </c>
      <c r="I1511" s="17" t="str">
        <f>IF($H$1="","Введите курс",Таблица648[[#This Row],[Оптовая цена KRW за 1шт]]/$H$1)</f>
        <v>Введите курс</v>
      </c>
      <c r="J1511" s="48"/>
      <c r="K1511" s="18">
        <f>Таблица648[[#This Row],[Заказ коробок ]]*Таблица648[[#This Row],[Кол-во шт в коробке]]</f>
        <v>0</v>
      </c>
      <c r="L1511" s="54">
        <f>Таблица648[[#This Row],[Общее кол-во шт]]*Таблица648[[#This Row],[Оптовая цена KRW за 1шт]]</f>
        <v>0</v>
      </c>
      <c r="M1511" s="19" t="str">
        <f>IFERROR(Таблица648[[#This Row],[Общее кол-во шт]]*Таблица648[[#This Row],[Оптовая цена USD за 1шт]],"")</f>
        <v/>
      </c>
      <c r="N1511" s="49"/>
    </row>
    <row r="1512" spans="1:14" ht="22.5" customHeight="1">
      <c r="A1512" s="44" t="s">
        <v>23878</v>
      </c>
      <c r="B1512" s="14">
        <v>8806182563973</v>
      </c>
      <c r="C1512" s="50" t="s">
        <v>18080</v>
      </c>
      <c r="D1512" s="46" t="s">
        <v>23879</v>
      </c>
      <c r="E1512" s="16">
        <v>2500</v>
      </c>
      <c r="F1512" s="15">
        <v>0.54</v>
      </c>
      <c r="G1512" s="47">
        <v>750</v>
      </c>
      <c r="H1512" s="55">
        <f>Таблица648[[#This Row],[Коэфициент стоимости]]*Таблица648[[#This Row],[Розничная цена KRW]]</f>
        <v>1350</v>
      </c>
      <c r="I1512" s="17" t="str">
        <f>IF($H$1="","Введите курс",Таблица648[[#This Row],[Оптовая цена KRW за 1шт]]/$H$1)</f>
        <v>Введите курс</v>
      </c>
      <c r="J1512" s="48"/>
      <c r="K1512" s="18">
        <f>Таблица648[[#This Row],[Заказ коробок ]]*Таблица648[[#This Row],[Кол-во шт в коробке]]</f>
        <v>0</v>
      </c>
      <c r="L1512" s="54">
        <f>Таблица648[[#This Row],[Общее кол-во шт]]*Таблица648[[#This Row],[Оптовая цена KRW за 1шт]]</f>
        <v>0</v>
      </c>
      <c r="M1512" s="19" t="str">
        <f>IFERROR(Таблица648[[#This Row],[Общее кол-во шт]]*Таблица648[[#This Row],[Оптовая цена USD за 1шт]],"")</f>
        <v/>
      </c>
      <c r="N1512" s="49"/>
    </row>
    <row r="1513" spans="1:14" ht="22.5" customHeight="1">
      <c r="A1513" s="44" t="s">
        <v>23880</v>
      </c>
      <c r="B1513" s="14">
        <v>8806182563980</v>
      </c>
      <c r="C1513" s="50" t="s">
        <v>18081</v>
      </c>
      <c r="D1513" s="46" t="s">
        <v>23881</v>
      </c>
      <c r="E1513" s="16">
        <v>2500</v>
      </c>
      <c r="F1513" s="15">
        <v>0.54</v>
      </c>
      <c r="G1513" s="47">
        <v>750</v>
      </c>
      <c r="H1513" s="55">
        <f>Таблица648[[#This Row],[Коэфициент стоимости]]*Таблица648[[#This Row],[Розничная цена KRW]]</f>
        <v>1350</v>
      </c>
      <c r="I1513" s="17" t="str">
        <f>IF($H$1="","Введите курс",Таблица648[[#This Row],[Оптовая цена KRW за 1шт]]/$H$1)</f>
        <v>Введите курс</v>
      </c>
      <c r="J1513" s="48"/>
      <c r="K1513" s="18">
        <f>Таблица648[[#This Row],[Заказ коробок ]]*Таблица648[[#This Row],[Кол-во шт в коробке]]</f>
        <v>0</v>
      </c>
      <c r="L1513" s="54">
        <f>Таблица648[[#This Row],[Общее кол-во шт]]*Таблица648[[#This Row],[Оптовая цена KRW за 1шт]]</f>
        <v>0</v>
      </c>
      <c r="M1513" s="19" t="str">
        <f>IFERROR(Таблица648[[#This Row],[Общее кол-во шт]]*Таблица648[[#This Row],[Оптовая цена USD за 1шт]],"")</f>
        <v/>
      </c>
      <c r="N1513" s="49"/>
    </row>
    <row r="1514" spans="1:14" ht="22.5" customHeight="1">
      <c r="A1514" s="44" t="s">
        <v>23882</v>
      </c>
      <c r="B1514" s="14">
        <v>8806182563997</v>
      </c>
      <c r="C1514" s="50" t="s">
        <v>18082</v>
      </c>
      <c r="D1514" s="46" t="s">
        <v>23883</v>
      </c>
      <c r="E1514" s="16">
        <v>2500</v>
      </c>
      <c r="F1514" s="15">
        <v>0.54</v>
      </c>
      <c r="G1514" s="47">
        <v>750</v>
      </c>
      <c r="H1514" s="55">
        <f>Таблица648[[#This Row],[Коэфициент стоимости]]*Таблица648[[#This Row],[Розничная цена KRW]]</f>
        <v>1350</v>
      </c>
      <c r="I1514" s="17" t="str">
        <f>IF($H$1="","Введите курс",Таблица648[[#This Row],[Оптовая цена KRW за 1шт]]/$H$1)</f>
        <v>Введите курс</v>
      </c>
      <c r="J1514" s="48"/>
      <c r="K1514" s="18">
        <f>Таблица648[[#This Row],[Заказ коробок ]]*Таблица648[[#This Row],[Кол-во шт в коробке]]</f>
        <v>0</v>
      </c>
      <c r="L1514" s="54">
        <f>Таблица648[[#This Row],[Общее кол-во шт]]*Таблица648[[#This Row],[Оптовая цена KRW за 1шт]]</f>
        <v>0</v>
      </c>
      <c r="M1514" s="19" t="str">
        <f>IFERROR(Таблица648[[#This Row],[Общее кол-во шт]]*Таблица648[[#This Row],[Оптовая цена USD за 1шт]],"")</f>
        <v/>
      </c>
      <c r="N1514" s="49"/>
    </row>
    <row r="1515" spans="1:14" ht="22.5" customHeight="1">
      <c r="A1515" s="44" t="s">
        <v>23884</v>
      </c>
      <c r="B1515" s="14">
        <v>8806182564000</v>
      </c>
      <c r="C1515" s="50" t="s">
        <v>18083</v>
      </c>
      <c r="D1515" s="46" t="s">
        <v>23885</v>
      </c>
      <c r="E1515" s="16">
        <v>2500</v>
      </c>
      <c r="F1515" s="15">
        <v>0.54</v>
      </c>
      <c r="G1515" s="47">
        <v>750</v>
      </c>
      <c r="H1515" s="55">
        <f>Таблица648[[#This Row],[Коэфициент стоимости]]*Таблица648[[#This Row],[Розничная цена KRW]]</f>
        <v>1350</v>
      </c>
      <c r="I1515" s="17" t="str">
        <f>IF($H$1="","Введите курс",Таблица648[[#This Row],[Оптовая цена KRW за 1шт]]/$H$1)</f>
        <v>Введите курс</v>
      </c>
      <c r="J1515" s="48"/>
      <c r="K1515" s="18">
        <f>Таблица648[[#This Row],[Заказ коробок ]]*Таблица648[[#This Row],[Кол-во шт в коробке]]</f>
        <v>0</v>
      </c>
      <c r="L1515" s="54">
        <f>Таблица648[[#This Row],[Общее кол-во шт]]*Таблица648[[#This Row],[Оптовая цена KRW за 1шт]]</f>
        <v>0</v>
      </c>
      <c r="M1515" s="19" t="str">
        <f>IFERROR(Таблица648[[#This Row],[Общее кол-во шт]]*Таблица648[[#This Row],[Оптовая цена USD за 1шт]],"")</f>
        <v/>
      </c>
      <c r="N1515" s="49"/>
    </row>
    <row r="1516" spans="1:14" ht="22.5" customHeight="1">
      <c r="A1516" s="44" t="s">
        <v>23886</v>
      </c>
      <c r="B1516" s="14">
        <v>8806182564031</v>
      </c>
      <c r="C1516" s="50" t="s">
        <v>18084</v>
      </c>
      <c r="D1516" s="46" t="s">
        <v>23887</v>
      </c>
      <c r="E1516" s="16">
        <v>4000</v>
      </c>
      <c r="F1516" s="15">
        <v>0.54</v>
      </c>
      <c r="G1516" s="47">
        <v>750</v>
      </c>
      <c r="H1516" s="55">
        <f>Таблица648[[#This Row],[Коэфициент стоимости]]*Таблица648[[#This Row],[Розничная цена KRW]]</f>
        <v>2160</v>
      </c>
      <c r="I1516" s="17" t="str">
        <f>IF($H$1="","Введите курс",Таблица648[[#This Row],[Оптовая цена KRW за 1шт]]/$H$1)</f>
        <v>Введите курс</v>
      </c>
      <c r="J1516" s="48"/>
      <c r="K1516" s="18">
        <f>Таблица648[[#This Row],[Заказ коробок ]]*Таблица648[[#This Row],[Кол-во шт в коробке]]</f>
        <v>0</v>
      </c>
      <c r="L1516" s="54">
        <f>Таблица648[[#This Row],[Общее кол-во шт]]*Таблица648[[#This Row],[Оптовая цена KRW за 1шт]]</f>
        <v>0</v>
      </c>
      <c r="M1516" s="19" t="str">
        <f>IFERROR(Таблица648[[#This Row],[Общее кол-во шт]]*Таблица648[[#This Row],[Оптовая цена USD за 1шт]],"")</f>
        <v/>
      </c>
      <c r="N1516" s="49"/>
    </row>
    <row r="1517" spans="1:14" ht="22.5" customHeight="1">
      <c r="A1517" s="44" t="s">
        <v>23888</v>
      </c>
      <c r="B1517" s="14">
        <v>8806182564048</v>
      </c>
      <c r="C1517" s="50" t="s">
        <v>18085</v>
      </c>
      <c r="D1517" s="46" t="s">
        <v>23889</v>
      </c>
      <c r="E1517" s="16">
        <v>5000</v>
      </c>
      <c r="F1517" s="15">
        <v>0.54</v>
      </c>
      <c r="G1517" s="47">
        <v>750</v>
      </c>
      <c r="H1517" s="55">
        <f>Таблица648[[#This Row],[Коэфициент стоимости]]*Таблица648[[#This Row],[Розничная цена KRW]]</f>
        <v>2700</v>
      </c>
      <c r="I1517" s="17" t="str">
        <f>IF($H$1="","Введите курс",Таблица648[[#This Row],[Оптовая цена KRW за 1шт]]/$H$1)</f>
        <v>Введите курс</v>
      </c>
      <c r="J1517" s="48"/>
      <c r="K1517" s="18">
        <f>Таблица648[[#This Row],[Заказ коробок ]]*Таблица648[[#This Row],[Кол-во шт в коробке]]</f>
        <v>0</v>
      </c>
      <c r="L1517" s="54">
        <f>Таблица648[[#This Row],[Общее кол-во шт]]*Таблица648[[#This Row],[Оптовая цена KRW за 1шт]]</f>
        <v>0</v>
      </c>
      <c r="M1517" s="19" t="str">
        <f>IFERROR(Таблица648[[#This Row],[Общее кол-во шт]]*Таблица648[[#This Row],[Оптовая цена USD за 1шт]],"")</f>
        <v/>
      </c>
      <c r="N1517" s="49"/>
    </row>
    <row r="1518" spans="1:14" ht="22.5" customHeight="1">
      <c r="A1518" s="44" t="s">
        <v>23890</v>
      </c>
      <c r="B1518" s="14">
        <v>8806182564055</v>
      </c>
      <c r="C1518" s="50" t="s">
        <v>18086</v>
      </c>
      <c r="D1518" s="46" t="s">
        <v>23891</v>
      </c>
      <c r="E1518" s="16">
        <v>5000</v>
      </c>
      <c r="F1518" s="15">
        <v>0.54</v>
      </c>
      <c r="G1518" s="47">
        <v>750</v>
      </c>
      <c r="H1518" s="55">
        <f>Таблица648[[#This Row],[Коэфициент стоимости]]*Таблица648[[#This Row],[Розничная цена KRW]]</f>
        <v>2700</v>
      </c>
      <c r="I1518" s="17" t="str">
        <f>IF($H$1="","Введите курс",Таблица648[[#This Row],[Оптовая цена KRW за 1шт]]/$H$1)</f>
        <v>Введите курс</v>
      </c>
      <c r="J1518" s="48"/>
      <c r="K1518" s="18">
        <f>Таблица648[[#This Row],[Заказ коробок ]]*Таблица648[[#This Row],[Кол-во шт в коробке]]</f>
        <v>0</v>
      </c>
      <c r="L1518" s="54">
        <f>Таблица648[[#This Row],[Общее кол-во шт]]*Таблица648[[#This Row],[Оптовая цена KRW за 1шт]]</f>
        <v>0</v>
      </c>
      <c r="M1518" s="19" t="str">
        <f>IFERROR(Таблица648[[#This Row],[Общее кол-во шт]]*Таблица648[[#This Row],[Оптовая цена USD за 1шт]],"")</f>
        <v/>
      </c>
      <c r="N1518" s="49"/>
    </row>
    <row r="1519" spans="1:14" ht="22.5" customHeight="1">
      <c r="A1519" s="44" t="s">
        <v>23892</v>
      </c>
      <c r="B1519" s="14">
        <v>8806182593239</v>
      </c>
      <c r="C1519" s="50" t="s">
        <v>18087</v>
      </c>
      <c r="D1519" s="46" t="s">
        <v>23893</v>
      </c>
      <c r="E1519" s="16">
        <v>6500</v>
      </c>
      <c r="F1519" s="15">
        <v>0.54</v>
      </c>
      <c r="G1519" s="47">
        <v>500</v>
      </c>
      <c r="H1519" s="55">
        <f>Таблица648[[#This Row],[Коэфициент стоимости]]*Таблица648[[#This Row],[Розничная цена KRW]]</f>
        <v>3510.0000000000005</v>
      </c>
      <c r="I1519" s="17" t="str">
        <f>IF($H$1="","Введите курс",Таблица648[[#This Row],[Оптовая цена KRW за 1шт]]/$H$1)</f>
        <v>Введите курс</v>
      </c>
      <c r="J1519" s="48"/>
      <c r="K1519" s="18">
        <f>Таблица648[[#This Row],[Заказ коробок ]]*Таблица648[[#This Row],[Кол-во шт в коробке]]</f>
        <v>0</v>
      </c>
      <c r="L1519" s="54">
        <f>Таблица648[[#This Row],[Общее кол-во шт]]*Таблица648[[#This Row],[Оптовая цена KRW за 1шт]]</f>
        <v>0</v>
      </c>
      <c r="M1519" s="19" t="str">
        <f>IFERROR(Таблица648[[#This Row],[Общее кол-во шт]]*Таблица648[[#This Row],[Оптовая цена USD за 1шт]],"")</f>
        <v/>
      </c>
      <c r="N1519" s="49"/>
    </row>
    <row r="1520" spans="1:14" ht="22.5" customHeight="1">
      <c r="A1520" s="44" t="s">
        <v>23894</v>
      </c>
      <c r="B1520" s="14">
        <v>8801051471281</v>
      </c>
      <c r="C1520" s="50" t="s">
        <v>18088</v>
      </c>
      <c r="D1520" s="46" t="s">
        <v>18089</v>
      </c>
      <c r="E1520" s="16">
        <v>13000</v>
      </c>
      <c r="F1520" s="15">
        <v>0.54</v>
      </c>
      <c r="G1520" s="47">
        <v>270</v>
      </c>
      <c r="H1520" s="55">
        <f>Таблица648[[#This Row],[Коэфициент стоимости]]*Таблица648[[#This Row],[Розничная цена KRW]]</f>
        <v>7020.0000000000009</v>
      </c>
      <c r="I1520" s="17" t="str">
        <f>IF($H$1="","Введите курс",Таблица648[[#This Row],[Оптовая цена KRW за 1шт]]/$H$1)</f>
        <v>Введите курс</v>
      </c>
      <c r="J1520" s="48"/>
      <c r="K1520" s="18">
        <f>Таблица648[[#This Row],[Заказ коробок ]]*Таблица648[[#This Row],[Кол-во шт в коробке]]</f>
        <v>0</v>
      </c>
      <c r="L1520" s="54">
        <f>Таблица648[[#This Row],[Общее кол-во шт]]*Таблица648[[#This Row],[Оптовая цена KRW за 1шт]]</f>
        <v>0</v>
      </c>
      <c r="M1520" s="19" t="str">
        <f>IFERROR(Таблица648[[#This Row],[Общее кол-во шт]]*Таблица648[[#This Row],[Оптовая цена USD за 1шт]],"")</f>
        <v/>
      </c>
      <c r="N1520" s="49"/>
    </row>
    <row r="1521" spans="1:14" ht="22.5" customHeight="1">
      <c r="A1521" s="44" t="s">
        <v>23895</v>
      </c>
      <c r="B1521" s="14">
        <v>8801051461671</v>
      </c>
      <c r="C1521" s="50" t="s">
        <v>18090</v>
      </c>
      <c r="D1521" s="46" t="s">
        <v>23896</v>
      </c>
      <c r="E1521" s="16">
        <v>12000</v>
      </c>
      <c r="F1521" s="15">
        <v>0.54</v>
      </c>
      <c r="G1521" s="47">
        <v>192</v>
      </c>
      <c r="H1521" s="55">
        <f>Таблица648[[#This Row],[Коэфициент стоимости]]*Таблица648[[#This Row],[Розничная цена KRW]]</f>
        <v>6480</v>
      </c>
      <c r="I1521" s="17" t="str">
        <f>IF($H$1="","Введите курс",Таблица648[[#This Row],[Оптовая цена KRW за 1шт]]/$H$1)</f>
        <v>Введите курс</v>
      </c>
      <c r="J1521" s="48"/>
      <c r="K1521" s="18">
        <f>Таблица648[[#This Row],[Заказ коробок ]]*Таблица648[[#This Row],[Кол-во шт в коробке]]</f>
        <v>0</v>
      </c>
      <c r="L1521" s="54">
        <f>Таблица648[[#This Row],[Общее кол-во шт]]*Таблица648[[#This Row],[Оптовая цена KRW за 1шт]]</f>
        <v>0</v>
      </c>
      <c r="M1521" s="19" t="str">
        <f>IFERROR(Таблица648[[#This Row],[Общее кол-во шт]]*Таблица648[[#This Row],[Оптовая цена USD за 1шт]],"")</f>
        <v/>
      </c>
      <c r="N1521" s="49"/>
    </row>
    <row r="1522" spans="1:14" ht="22.5" customHeight="1">
      <c r="A1522" s="44" t="s">
        <v>23897</v>
      </c>
      <c r="B1522" s="14">
        <v>8801051461688</v>
      </c>
      <c r="C1522" s="50" t="s">
        <v>18091</v>
      </c>
      <c r="D1522" s="46" t="s">
        <v>23898</v>
      </c>
      <c r="E1522" s="16">
        <v>12000</v>
      </c>
      <c r="F1522" s="15">
        <v>0.54</v>
      </c>
      <c r="G1522" s="47">
        <v>192</v>
      </c>
      <c r="H1522" s="55">
        <f>Таблица648[[#This Row],[Коэфициент стоимости]]*Таблица648[[#This Row],[Розничная цена KRW]]</f>
        <v>6480</v>
      </c>
      <c r="I1522" s="17" t="str">
        <f>IF($H$1="","Введите курс",Таблица648[[#This Row],[Оптовая цена KRW за 1шт]]/$H$1)</f>
        <v>Введите курс</v>
      </c>
      <c r="J1522" s="48"/>
      <c r="K1522" s="18">
        <f>Таблица648[[#This Row],[Заказ коробок ]]*Таблица648[[#This Row],[Кол-во шт в коробке]]</f>
        <v>0</v>
      </c>
      <c r="L1522" s="54">
        <f>Таблица648[[#This Row],[Общее кол-во шт]]*Таблица648[[#This Row],[Оптовая цена KRW за 1шт]]</f>
        <v>0</v>
      </c>
      <c r="M1522" s="19" t="str">
        <f>IFERROR(Таблица648[[#This Row],[Общее кол-во шт]]*Таблица648[[#This Row],[Оптовая цена USD за 1шт]],"")</f>
        <v/>
      </c>
      <c r="N1522" s="49"/>
    </row>
    <row r="1523" spans="1:14" ht="22.5" customHeight="1">
      <c r="A1523" s="44" t="s">
        <v>23899</v>
      </c>
      <c r="B1523" s="14">
        <v>8801051461695</v>
      </c>
      <c r="C1523" s="50" t="s">
        <v>18092</v>
      </c>
      <c r="D1523" s="46" t="s">
        <v>23900</v>
      </c>
      <c r="E1523" s="16">
        <v>12000</v>
      </c>
      <c r="F1523" s="15">
        <v>0.54</v>
      </c>
      <c r="G1523" s="47">
        <v>192</v>
      </c>
      <c r="H1523" s="55">
        <f>Таблица648[[#This Row],[Коэфициент стоимости]]*Таблица648[[#This Row],[Розничная цена KRW]]</f>
        <v>6480</v>
      </c>
      <c r="I1523" s="17" t="str">
        <f>IF($H$1="","Введите курс",Таблица648[[#This Row],[Оптовая цена KRW за 1шт]]/$H$1)</f>
        <v>Введите курс</v>
      </c>
      <c r="J1523" s="48"/>
      <c r="K1523" s="18">
        <f>Таблица648[[#This Row],[Заказ коробок ]]*Таблица648[[#This Row],[Кол-во шт в коробке]]</f>
        <v>0</v>
      </c>
      <c r="L1523" s="54">
        <f>Таблица648[[#This Row],[Общее кол-во шт]]*Таблица648[[#This Row],[Оптовая цена KRW за 1шт]]</f>
        <v>0</v>
      </c>
      <c r="M1523" s="19" t="str">
        <f>IFERROR(Таблица648[[#This Row],[Общее кол-во шт]]*Таблица648[[#This Row],[Оптовая цена USD за 1шт]],"")</f>
        <v/>
      </c>
      <c r="N1523" s="49"/>
    </row>
    <row r="1524" spans="1:14" ht="22.5" customHeight="1">
      <c r="A1524" s="44" t="s">
        <v>23901</v>
      </c>
      <c r="B1524" s="14">
        <v>8801051451863</v>
      </c>
      <c r="C1524" s="50" t="s">
        <v>23902</v>
      </c>
      <c r="D1524" s="46" t="s">
        <v>23903</v>
      </c>
      <c r="E1524" s="16">
        <v>18000</v>
      </c>
      <c r="F1524" s="15">
        <v>0.54</v>
      </c>
      <c r="G1524" s="47">
        <v>120</v>
      </c>
      <c r="H1524" s="55">
        <f>Таблица648[[#This Row],[Коэфициент стоимости]]*Таблица648[[#This Row],[Розничная цена KRW]]</f>
        <v>9720</v>
      </c>
      <c r="I1524" s="17" t="str">
        <f>IF($H$1="","Введите курс",Таблица648[[#This Row],[Оптовая цена KRW за 1шт]]/$H$1)</f>
        <v>Введите курс</v>
      </c>
      <c r="J1524" s="48"/>
      <c r="K1524" s="18">
        <f>Таблица648[[#This Row],[Заказ коробок ]]*Таблица648[[#This Row],[Кол-во шт в коробке]]</f>
        <v>0</v>
      </c>
      <c r="L1524" s="54">
        <f>Таблица648[[#This Row],[Общее кол-во шт]]*Таблица648[[#This Row],[Оптовая цена KRW за 1шт]]</f>
        <v>0</v>
      </c>
      <c r="M1524" s="19" t="str">
        <f>IFERROR(Таблица648[[#This Row],[Общее кол-во шт]]*Таблица648[[#This Row],[Оптовая цена USD за 1шт]],"")</f>
        <v/>
      </c>
      <c r="N1524" s="49"/>
    </row>
    <row r="1525" spans="1:14" ht="22.5" customHeight="1">
      <c r="A1525" s="44" t="s">
        <v>23904</v>
      </c>
      <c r="B1525" s="14">
        <v>8801051472257</v>
      </c>
      <c r="C1525" s="50" t="s">
        <v>18093</v>
      </c>
      <c r="D1525" s="46" t="s">
        <v>23905</v>
      </c>
      <c r="E1525" s="16">
        <v>18000</v>
      </c>
      <c r="F1525" s="15">
        <v>0.54</v>
      </c>
      <c r="G1525" s="47">
        <v>120</v>
      </c>
      <c r="H1525" s="55">
        <f>Таблица648[[#This Row],[Коэфициент стоимости]]*Таблица648[[#This Row],[Розничная цена KRW]]</f>
        <v>9720</v>
      </c>
      <c r="I1525" s="17" t="str">
        <f>IF($H$1="","Введите курс",Таблица648[[#This Row],[Оптовая цена KRW за 1шт]]/$H$1)</f>
        <v>Введите курс</v>
      </c>
      <c r="J1525" s="48"/>
      <c r="K1525" s="18">
        <f>Таблица648[[#This Row],[Заказ коробок ]]*Таблица648[[#This Row],[Кол-во шт в коробке]]</f>
        <v>0</v>
      </c>
      <c r="L1525" s="54">
        <f>Таблица648[[#This Row],[Общее кол-во шт]]*Таблица648[[#This Row],[Оптовая цена KRW за 1шт]]</f>
        <v>0</v>
      </c>
      <c r="M1525" s="19" t="str">
        <f>IFERROR(Таблица648[[#This Row],[Общее кол-во шт]]*Таблица648[[#This Row],[Оптовая цена USD за 1шт]],"")</f>
        <v/>
      </c>
      <c r="N1525" s="49"/>
    </row>
    <row r="1526" spans="1:14" ht="22.5" customHeight="1">
      <c r="A1526" s="44" t="s">
        <v>23906</v>
      </c>
      <c r="B1526" s="14">
        <v>8801051472264</v>
      </c>
      <c r="C1526" s="50" t="s">
        <v>18094</v>
      </c>
      <c r="D1526" s="46" t="s">
        <v>23907</v>
      </c>
      <c r="E1526" s="16">
        <v>18000</v>
      </c>
      <c r="F1526" s="15">
        <v>0.54</v>
      </c>
      <c r="G1526" s="47">
        <v>120</v>
      </c>
      <c r="H1526" s="55">
        <f>Таблица648[[#This Row],[Коэфициент стоимости]]*Таблица648[[#This Row],[Розничная цена KRW]]</f>
        <v>9720</v>
      </c>
      <c r="I1526" s="17" t="str">
        <f>IF($H$1="","Введите курс",Таблица648[[#This Row],[Оптовая цена KRW за 1шт]]/$H$1)</f>
        <v>Введите курс</v>
      </c>
      <c r="J1526" s="48"/>
      <c r="K1526" s="18">
        <f>Таблица648[[#This Row],[Заказ коробок ]]*Таблица648[[#This Row],[Кол-во шт в коробке]]</f>
        <v>0</v>
      </c>
      <c r="L1526" s="54">
        <f>Таблица648[[#This Row],[Общее кол-во шт]]*Таблица648[[#This Row],[Оптовая цена KRW за 1шт]]</f>
        <v>0</v>
      </c>
      <c r="M1526" s="19" t="str">
        <f>IFERROR(Таблица648[[#This Row],[Общее кол-во шт]]*Таблица648[[#This Row],[Оптовая цена USD за 1шт]],"")</f>
        <v/>
      </c>
      <c r="N1526" s="49"/>
    </row>
    <row r="1527" spans="1:14" ht="22.5" customHeight="1">
      <c r="A1527" s="44" t="s">
        <v>23908</v>
      </c>
      <c r="B1527" s="14">
        <v>8801051472271</v>
      </c>
      <c r="C1527" s="50" t="s">
        <v>23909</v>
      </c>
      <c r="D1527" s="46"/>
      <c r="E1527" s="16">
        <v>18000</v>
      </c>
      <c r="F1527" s="15">
        <v>0.54</v>
      </c>
      <c r="G1527" s="47">
        <v>120</v>
      </c>
      <c r="H1527" s="55">
        <f>Таблица648[[#This Row],[Коэфициент стоимости]]*Таблица648[[#This Row],[Розничная цена KRW]]</f>
        <v>9720</v>
      </c>
      <c r="I1527" s="17" t="str">
        <f>IF($H$1="","Введите курс",Таблица648[[#This Row],[Оптовая цена KRW за 1шт]]/$H$1)</f>
        <v>Введите курс</v>
      </c>
      <c r="J1527" s="48"/>
      <c r="K1527" s="18">
        <f>Таблица648[[#This Row],[Заказ коробок ]]*Таблица648[[#This Row],[Кол-во шт в коробке]]</f>
        <v>0</v>
      </c>
      <c r="L1527" s="54">
        <f>Таблица648[[#This Row],[Общее кол-во шт]]*Таблица648[[#This Row],[Оптовая цена KRW за 1шт]]</f>
        <v>0</v>
      </c>
      <c r="M1527" s="19" t="str">
        <f>IFERROR(Таблица648[[#This Row],[Общее кол-во шт]]*Таблица648[[#This Row],[Оптовая цена USD за 1шт]],"")</f>
        <v/>
      </c>
      <c r="N1527" s="49"/>
    </row>
    <row r="1528" spans="1:14" ht="22.5" customHeight="1">
      <c r="A1528" s="44" t="s">
        <v>23910</v>
      </c>
      <c r="B1528" s="14">
        <v>8801051461701</v>
      </c>
      <c r="C1528" s="50" t="s">
        <v>18095</v>
      </c>
      <c r="D1528" s="46" t="s">
        <v>23911</v>
      </c>
      <c r="E1528" s="16">
        <v>12000</v>
      </c>
      <c r="F1528" s="15">
        <v>0.54</v>
      </c>
      <c r="G1528" s="47">
        <v>144</v>
      </c>
      <c r="H1528" s="55">
        <f>Таблица648[[#This Row],[Коэфициент стоимости]]*Таблица648[[#This Row],[Розничная цена KRW]]</f>
        <v>6480</v>
      </c>
      <c r="I1528" s="17" t="str">
        <f>IF($H$1="","Введите курс",Таблица648[[#This Row],[Оптовая цена KRW за 1шт]]/$H$1)</f>
        <v>Введите курс</v>
      </c>
      <c r="J1528" s="48"/>
      <c r="K1528" s="18">
        <f>Таблица648[[#This Row],[Заказ коробок ]]*Таблица648[[#This Row],[Кол-во шт в коробке]]</f>
        <v>0</v>
      </c>
      <c r="L1528" s="54">
        <f>Таблица648[[#This Row],[Общее кол-во шт]]*Таблица648[[#This Row],[Оптовая цена KRW за 1шт]]</f>
        <v>0</v>
      </c>
      <c r="M1528" s="19" t="str">
        <f>IFERROR(Таблица648[[#This Row],[Общее кол-во шт]]*Таблица648[[#This Row],[Оптовая цена USD за 1шт]],"")</f>
        <v/>
      </c>
      <c r="N1528" s="49"/>
    </row>
    <row r="1529" spans="1:14" ht="22.5" customHeight="1">
      <c r="A1529" s="44" t="s">
        <v>23912</v>
      </c>
      <c r="B1529" s="14">
        <v>8801051461718</v>
      </c>
      <c r="C1529" s="50" t="s">
        <v>18096</v>
      </c>
      <c r="D1529" s="46" t="s">
        <v>23913</v>
      </c>
      <c r="E1529" s="16">
        <v>12000</v>
      </c>
      <c r="F1529" s="15">
        <v>0.54</v>
      </c>
      <c r="G1529" s="47">
        <v>144</v>
      </c>
      <c r="H1529" s="55">
        <f>Таблица648[[#This Row],[Коэфициент стоимости]]*Таблица648[[#This Row],[Розничная цена KRW]]</f>
        <v>6480</v>
      </c>
      <c r="I1529" s="17" t="str">
        <f>IF($H$1="","Введите курс",Таблица648[[#This Row],[Оптовая цена KRW за 1шт]]/$H$1)</f>
        <v>Введите курс</v>
      </c>
      <c r="J1529" s="48"/>
      <c r="K1529" s="18">
        <f>Таблица648[[#This Row],[Заказ коробок ]]*Таблица648[[#This Row],[Кол-во шт в коробке]]</f>
        <v>0</v>
      </c>
      <c r="L1529" s="54">
        <f>Таблица648[[#This Row],[Общее кол-во шт]]*Таблица648[[#This Row],[Оптовая цена KRW за 1шт]]</f>
        <v>0</v>
      </c>
      <c r="M1529" s="19" t="str">
        <f>IFERROR(Таблица648[[#This Row],[Общее кол-во шт]]*Таблица648[[#This Row],[Оптовая цена USD за 1шт]],"")</f>
        <v/>
      </c>
      <c r="N1529" s="49"/>
    </row>
    <row r="1530" spans="1:14" ht="22.5" customHeight="1">
      <c r="A1530" s="44" t="s">
        <v>23914</v>
      </c>
      <c r="B1530" s="14">
        <v>8801051469905</v>
      </c>
      <c r="C1530" s="50" t="s">
        <v>18097</v>
      </c>
      <c r="D1530" s="46" t="s">
        <v>23915</v>
      </c>
      <c r="E1530" s="16">
        <v>13000</v>
      </c>
      <c r="F1530" s="15">
        <v>0.54</v>
      </c>
      <c r="G1530" s="47">
        <v>150</v>
      </c>
      <c r="H1530" s="55">
        <f>Таблица648[[#This Row],[Коэфициент стоимости]]*Таблица648[[#This Row],[Розничная цена KRW]]</f>
        <v>7020.0000000000009</v>
      </c>
      <c r="I1530" s="17" t="str">
        <f>IF($H$1="","Введите курс",Таблица648[[#This Row],[Оптовая цена KRW за 1шт]]/$H$1)</f>
        <v>Введите курс</v>
      </c>
      <c r="J1530" s="48"/>
      <c r="K1530" s="18">
        <f>Таблица648[[#This Row],[Заказ коробок ]]*Таблица648[[#This Row],[Кол-во шт в коробке]]</f>
        <v>0</v>
      </c>
      <c r="L1530" s="54">
        <f>Таблица648[[#This Row],[Общее кол-во шт]]*Таблица648[[#This Row],[Оптовая цена KRW за 1шт]]</f>
        <v>0</v>
      </c>
      <c r="M1530" s="19" t="str">
        <f>IFERROR(Таблица648[[#This Row],[Общее кол-во шт]]*Таблица648[[#This Row],[Оптовая цена USD за 1шт]],"")</f>
        <v/>
      </c>
      <c r="N1530" s="49"/>
    </row>
    <row r="1531" spans="1:14" ht="22.5" customHeight="1">
      <c r="A1531" s="44" t="s">
        <v>23916</v>
      </c>
      <c r="B1531" s="14">
        <v>8801051469912</v>
      </c>
      <c r="C1531" s="50" t="s">
        <v>18098</v>
      </c>
      <c r="D1531" s="46" t="s">
        <v>23917</v>
      </c>
      <c r="E1531" s="16">
        <v>13000</v>
      </c>
      <c r="F1531" s="15">
        <v>0.54</v>
      </c>
      <c r="G1531" s="47">
        <v>150</v>
      </c>
      <c r="H1531" s="55">
        <f>Таблица648[[#This Row],[Коэфициент стоимости]]*Таблица648[[#This Row],[Розничная цена KRW]]</f>
        <v>7020.0000000000009</v>
      </c>
      <c r="I1531" s="17" t="str">
        <f>IF($H$1="","Введите курс",Таблица648[[#This Row],[Оптовая цена KRW за 1шт]]/$H$1)</f>
        <v>Введите курс</v>
      </c>
      <c r="J1531" s="48"/>
      <c r="K1531" s="18">
        <f>Таблица648[[#This Row],[Заказ коробок ]]*Таблица648[[#This Row],[Кол-во шт в коробке]]</f>
        <v>0</v>
      </c>
      <c r="L1531" s="54">
        <f>Таблица648[[#This Row],[Общее кол-во шт]]*Таблица648[[#This Row],[Оптовая цена KRW за 1шт]]</f>
        <v>0</v>
      </c>
      <c r="M1531" s="19" t="str">
        <f>IFERROR(Таблица648[[#This Row],[Общее кол-во шт]]*Таблица648[[#This Row],[Оптовая цена USD за 1шт]],"")</f>
        <v/>
      </c>
      <c r="N1531" s="49"/>
    </row>
    <row r="1532" spans="1:14" ht="22.5" customHeight="1">
      <c r="A1532" s="44" t="s">
        <v>23918</v>
      </c>
      <c r="B1532" s="14">
        <v>8801051473162</v>
      </c>
      <c r="C1532" s="50" t="s">
        <v>18099</v>
      </c>
      <c r="D1532" s="46" t="s">
        <v>23919</v>
      </c>
      <c r="E1532" s="16">
        <v>12000</v>
      </c>
      <c r="F1532" s="15">
        <v>0.54</v>
      </c>
      <c r="G1532" s="47">
        <v>144</v>
      </c>
      <c r="H1532" s="55">
        <f>Таблица648[[#This Row],[Коэфициент стоимости]]*Таблица648[[#This Row],[Розничная цена KRW]]</f>
        <v>6480</v>
      </c>
      <c r="I1532" s="17" t="str">
        <f>IF($H$1="","Введите курс",Таблица648[[#This Row],[Оптовая цена KRW за 1шт]]/$H$1)</f>
        <v>Введите курс</v>
      </c>
      <c r="J1532" s="48"/>
      <c r="K1532" s="18">
        <f>Таблица648[[#This Row],[Заказ коробок ]]*Таблица648[[#This Row],[Кол-во шт в коробке]]</f>
        <v>0</v>
      </c>
      <c r="L1532" s="54">
        <f>Таблица648[[#This Row],[Общее кол-во шт]]*Таблица648[[#This Row],[Оптовая цена KRW за 1шт]]</f>
        <v>0</v>
      </c>
      <c r="M1532" s="19" t="str">
        <f>IFERROR(Таблица648[[#This Row],[Общее кол-во шт]]*Таблица648[[#This Row],[Оптовая цена USD за 1шт]],"")</f>
        <v/>
      </c>
      <c r="N1532" s="49"/>
    </row>
    <row r="1533" spans="1:14" ht="22.5" customHeight="1">
      <c r="A1533" s="44" t="s">
        <v>23920</v>
      </c>
      <c r="B1533" s="14">
        <v>8801051473179</v>
      </c>
      <c r="C1533" s="50" t="s">
        <v>18100</v>
      </c>
      <c r="D1533" s="46" t="s">
        <v>23921</v>
      </c>
      <c r="E1533" s="16">
        <v>12000</v>
      </c>
      <c r="F1533" s="15">
        <v>0.54</v>
      </c>
      <c r="G1533" s="47">
        <v>144</v>
      </c>
      <c r="H1533" s="55">
        <f>Таблица648[[#This Row],[Коэфициент стоимости]]*Таблица648[[#This Row],[Розничная цена KRW]]</f>
        <v>6480</v>
      </c>
      <c r="I1533" s="17" t="str">
        <f>IF($H$1="","Введите курс",Таблица648[[#This Row],[Оптовая цена KRW за 1шт]]/$H$1)</f>
        <v>Введите курс</v>
      </c>
      <c r="J1533" s="48"/>
      <c r="K1533" s="18">
        <f>Таблица648[[#This Row],[Заказ коробок ]]*Таблица648[[#This Row],[Кол-во шт в коробке]]</f>
        <v>0</v>
      </c>
      <c r="L1533" s="54">
        <f>Таблица648[[#This Row],[Общее кол-во шт]]*Таблица648[[#This Row],[Оптовая цена KRW за 1шт]]</f>
        <v>0</v>
      </c>
      <c r="M1533" s="19" t="str">
        <f>IFERROR(Таблица648[[#This Row],[Общее кол-во шт]]*Таблица648[[#This Row],[Оптовая цена USD за 1шт]],"")</f>
        <v/>
      </c>
      <c r="N1533" s="49"/>
    </row>
    <row r="1534" spans="1:14" ht="22.5" customHeight="1">
      <c r="A1534" s="44" t="s">
        <v>23922</v>
      </c>
      <c r="B1534" s="14">
        <v>8801051473186</v>
      </c>
      <c r="C1534" s="50" t="s">
        <v>18101</v>
      </c>
      <c r="D1534" s="46" t="s">
        <v>23923</v>
      </c>
      <c r="E1534" s="16">
        <v>12000</v>
      </c>
      <c r="F1534" s="15">
        <v>0.54</v>
      </c>
      <c r="G1534" s="47">
        <v>144</v>
      </c>
      <c r="H1534" s="55">
        <f>Таблица648[[#This Row],[Коэфициент стоимости]]*Таблица648[[#This Row],[Розничная цена KRW]]</f>
        <v>6480</v>
      </c>
      <c r="I1534" s="17" t="str">
        <f>IF($H$1="","Введите курс",Таблица648[[#This Row],[Оптовая цена KRW за 1шт]]/$H$1)</f>
        <v>Введите курс</v>
      </c>
      <c r="J1534" s="48"/>
      <c r="K1534" s="18">
        <f>Таблица648[[#This Row],[Заказ коробок ]]*Таблица648[[#This Row],[Кол-во шт в коробке]]</f>
        <v>0</v>
      </c>
      <c r="L1534" s="54">
        <f>Таблица648[[#This Row],[Общее кол-во шт]]*Таблица648[[#This Row],[Оптовая цена KRW за 1шт]]</f>
        <v>0</v>
      </c>
      <c r="M1534" s="19" t="str">
        <f>IFERROR(Таблица648[[#This Row],[Общее кол-во шт]]*Таблица648[[#This Row],[Оптовая цена USD за 1шт]],"")</f>
        <v/>
      </c>
      <c r="N1534" s="49"/>
    </row>
    <row r="1535" spans="1:14" ht="22.5" customHeight="1">
      <c r="A1535" s="44" t="s">
        <v>23924</v>
      </c>
      <c r="B1535" s="14">
        <v>8801051473193</v>
      </c>
      <c r="C1535" s="50" t="s">
        <v>18102</v>
      </c>
      <c r="D1535" s="46" t="s">
        <v>23925</v>
      </c>
      <c r="E1535" s="16">
        <v>12000</v>
      </c>
      <c r="F1535" s="15">
        <v>0.54</v>
      </c>
      <c r="G1535" s="47">
        <v>144</v>
      </c>
      <c r="H1535" s="55">
        <f>Таблица648[[#This Row],[Коэфициент стоимости]]*Таблица648[[#This Row],[Розничная цена KRW]]</f>
        <v>6480</v>
      </c>
      <c r="I1535" s="17" t="str">
        <f>IF($H$1="","Введите курс",Таблица648[[#This Row],[Оптовая цена KRW за 1шт]]/$H$1)</f>
        <v>Введите курс</v>
      </c>
      <c r="J1535" s="48"/>
      <c r="K1535" s="18">
        <f>Таблица648[[#This Row],[Заказ коробок ]]*Таблица648[[#This Row],[Кол-во шт в коробке]]</f>
        <v>0</v>
      </c>
      <c r="L1535" s="54">
        <f>Таблица648[[#This Row],[Общее кол-во шт]]*Таблица648[[#This Row],[Оптовая цена KRW за 1шт]]</f>
        <v>0</v>
      </c>
      <c r="M1535" s="19" t="str">
        <f>IFERROR(Таблица648[[#This Row],[Общее кол-во шт]]*Таблица648[[#This Row],[Оптовая цена USD за 1шт]],"")</f>
        <v/>
      </c>
      <c r="N1535" s="49"/>
    </row>
    <row r="1536" spans="1:14" ht="22.5" customHeight="1">
      <c r="A1536" s="44" t="s">
        <v>23926</v>
      </c>
      <c r="B1536" s="14">
        <v>8801051473643</v>
      </c>
      <c r="C1536" s="50" t="s">
        <v>18103</v>
      </c>
      <c r="D1536" s="46" t="s">
        <v>23927</v>
      </c>
      <c r="E1536" s="16">
        <v>8000</v>
      </c>
      <c r="F1536" s="15">
        <v>0.54</v>
      </c>
      <c r="G1536" s="47">
        <v>270</v>
      </c>
      <c r="H1536" s="55">
        <f>Таблица648[[#This Row],[Коэфициент стоимости]]*Таблица648[[#This Row],[Розничная цена KRW]]</f>
        <v>4320</v>
      </c>
      <c r="I1536" s="17" t="str">
        <f>IF($H$1="","Введите курс",Таблица648[[#This Row],[Оптовая цена KRW за 1шт]]/$H$1)</f>
        <v>Введите курс</v>
      </c>
      <c r="J1536" s="48"/>
      <c r="K1536" s="18">
        <f>Таблица648[[#This Row],[Заказ коробок ]]*Таблица648[[#This Row],[Кол-во шт в коробке]]</f>
        <v>0</v>
      </c>
      <c r="L1536" s="54">
        <f>Таблица648[[#This Row],[Общее кол-во шт]]*Таблица648[[#This Row],[Оптовая цена KRW за 1шт]]</f>
        <v>0</v>
      </c>
      <c r="M1536" s="19" t="str">
        <f>IFERROR(Таблица648[[#This Row],[Общее кол-во шт]]*Таблица648[[#This Row],[Оптовая цена USD за 1шт]],"")</f>
        <v/>
      </c>
      <c r="N1536" s="49"/>
    </row>
    <row r="1537" spans="1:14" ht="22.5" customHeight="1">
      <c r="A1537" s="44" t="s">
        <v>23928</v>
      </c>
      <c r="B1537" s="14">
        <v>8801051473650</v>
      </c>
      <c r="C1537" s="50" t="s">
        <v>18104</v>
      </c>
      <c r="D1537" s="46" t="s">
        <v>23929</v>
      </c>
      <c r="E1537" s="16">
        <v>8000</v>
      </c>
      <c r="F1537" s="15">
        <v>0.54</v>
      </c>
      <c r="G1537" s="47">
        <v>270</v>
      </c>
      <c r="H1537" s="55">
        <f>Таблица648[[#This Row],[Коэфициент стоимости]]*Таблица648[[#This Row],[Розничная цена KRW]]</f>
        <v>4320</v>
      </c>
      <c r="I1537" s="17" t="str">
        <f>IF($H$1="","Введите курс",Таблица648[[#This Row],[Оптовая цена KRW за 1шт]]/$H$1)</f>
        <v>Введите курс</v>
      </c>
      <c r="J1537" s="48"/>
      <c r="K1537" s="18">
        <f>Таблица648[[#This Row],[Заказ коробок ]]*Таблица648[[#This Row],[Кол-во шт в коробке]]</f>
        <v>0</v>
      </c>
      <c r="L1537" s="54">
        <f>Таблица648[[#This Row],[Общее кол-во шт]]*Таблица648[[#This Row],[Оптовая цена KRW за 1шт]]</f>
        <v>0</v>
      </c>
      <c r="M1537" s="19" t="str">
        <f>IFERROR(Таблица648[[#This Row],[Общее кол-во шт]]*Таблица648[[#This Row],[Оптовая цена USD за 1шт]],"")</f>
        <v/>
      </c>
      <c r="N1537" s="49"/>
    </row>
    <row r="1538" spans="1:14" ht="22.5" customHeight="1">
      <c r="A1538" s="44" t="s">
        <v>23930</v>
      </c>
      <c r="B1538" s="14">
        <v>8801051473599</v>
      </c>
      <c r="C1538" s="50" t="s">
        <v>18105</v>
      </c>
      <c r="D1538" s="46" t="s">
        <v>23931</v>
      </c>
      <c r="E1538" s="16">
        <v>8000</v>
      </c>
      <c r="F1538" s="15">
        <v>0.54</v>
      </c>
      <c r="G1538" s="47">
        <v>270</v>
      </c>
      <c r="H1538" s="55">
        <f>Таблица648[[#This Row],[Коэфициент стоимости]]*Таблица648[[#This Row],[Розничная цена KRW]]</f>
        <v>4320</v>
      </c>
      <c r="I1538" s="17" t="str">
        <f>IF($H$1="","Введите курс",Таблица648[[#This Row],[Оптовая цена KRW за 1шт]]/$H$1)</f>
        <v>Введите курс</v>
      </c>
      <c r="J1538" s="48"/>
      <c r="K1538" s="18">
        <f>Таблица648[[#This Row],[Заказ коробок ]]*Таблица648[[#This Row],[Кол-во шт в коробке]]</f>
        <v>0</v>
      </c>
      <c r="L1538" s="54">
        <f>Таблица648[[#This Row],[Общее кол-во шт]]*Таблица648[[#This Row],[Оптовая цена KRW за 1шт]]</f>
        <v>0</v>
      </c>
      <c r="M1538" s="19" t="str">
        <f>IFERROR(Таблица648[[#This Row],[Общее кол-во шт]]*Таблица648[[#This Row],[Оптовая цена USD за 1шт]],"")</f>
        <v/>
      </c>
      <c r="N1538" s="49"/>
    </row>
    <row r="1539" spans="1:14" ht="22.5" customHeight="1">
      <c r="A1539" s="44" t="s">
        <v>23932</v>
      </c>
      <c r="B1539" s="14">
        <v>8801051473605</v>
      </c>
      <c r="C1539" s="50" t="s">
        <v>18106</v>
      </c>
      <c r="D1539" s="46" t="s">
        <v>23933</v>
      </c>
      <c r="E1539" s="16">
        <v>8000</v>
      </c>
      <c r="F1539" s="15">
        <v>0.54</v>
      </c>
      <c r="G1539" s="47">
        <v>270</v>
      </c>
      <c r="H1539" s="55">
        <f>Таблица648[[#This Row],[Коэфициент стоимости]]*Таблица648[[#This Row],[Розничная цена KRW]]</f>
        <v>4320</v>
      </c>
      <c r="I1539" s="17" t="str">
        <f>IF($H$1="","Введите курс",Таблица648[[#This Row],[Оптовая цена KRW за 1шт]]/$H$1)</f>
        <v>Введите курс</v>
      </c>
      <c r="J1539" s="48"/>
      <c r="K1539" s="18">
        <f>Таблица648[[#This Row],[Заказ коробок ]]*Таблица648[[#This Row],[Кол-во шт в коробке]]</f>
        <v>0</v>
      </c>
      <c r="L1539" s="54">
        <f>Таблица648[[#This Row],[Общее кол-во шт]]*Таблица648[[#This Row],[Оптовая цена KRW за 1шт]]</f>
        <v>0</v>
      </c>
      <c r="M1539" s="19" t="str">
        <f>IFERROR(Таблица648[[#This Row],[Общее кол-во шт]]*Таблица648[[#This Row],[Оптовая цена USD за 1шт]],"")</f>
        <v/>
      </c>
      <c r="N1539" s="49"/>
    </row>
    <row r="1540" spans="1:14" ht="22.5" customHeight="1">
      <c r="A1540" s="44" t="s">
        <v>23934</v>
      </c>
      <c r="B1540" s="14">
        <v>8801051473612</v>
      </c>
      <c r="C1540" s="50" t="s">
        <v>18107</v>
      </c>
      <c r="D1540" s="46" t="s">
        <v>23935</v>
      </c>
      <c r="E1540" s="16">
        <v>8000</v>
      </c>
      <c r="F1540" s="15">
        <v>0.54</v>
      </c>
      <c r="G1540" s="47">
        <v>270</v>
      </c>
      <c r="H1540" s="55">
        <f>Таблица648[[#This Row],[Коэфициент стоимости]]*Таблица648[[#This Row],[Розничная цена KRW]]</f>
        <v>4320</v>
      </c>
      <c r="I1540" s="17" t="str">
        <f>IF($H$1="","Введите курс",Таблица648[[#This Row],[Оптовая цена KRW за 1шт]]/$H$1)</f>
        <v>Введите курс</v>
      </c>
      <c r="J1540" s="48"/>
      <c r="K1540" s="18">
        <f>Таблица648[[#This Row],[Заказ коробок ]]*Таблица648[[#This Row],[Кол-во шт в коробке]]</f>
        <v>0</v>
      </c>
      <c r="L1540" s="54">
        <f>Таблица648[[#This Row],[Общее кол-во шт]]*Таблица648[[#This Row],[Оптовая цена KRW за 1шт]]</f>
        <v>0</v>
      </c>
      <c r="M1540" s="19" t="str">
        <f>IFERROR(Таблица648[[#This Row],[Общее кол-во шт]]*Таблица648[[#This Row],[Оптовая цена USD за 1шт]],"")</f>
        <v/>
      </c>
      <c r="N1540" s="49"/>
    </row>
    <row r="1541" spans="1:14" ht="22.5" customHeight="1">
      <c r="A1541" s="44" t="s">
        <v>23936</v>
      </c>
      <c r="B1541" s="14">
        <v>8801051473629</v>
      </c>
      <c r="C1541" s="50" t="s">
        <v>18108</v>
      </c>
      <c r="D1541" s="46" t="s">
        <v>23937</v>
      </c>
      <c r="E1541" s="16">
        <v>8000</v>
      </c>
      <c r="F1541" s="15">
        <v>0.54</v>
      </c>
      <c r="G1541" s="47">
        <v>270</v>
      </c>
      <c r="H1541" s="55">
        <f>Таблица648[[#This Row],[Коэфициент стоимости]]*Таблица648[[#This Row],[Розничная цена KRW]]</f>
        <v>4320</v>
      </c>
      <c r="I1541" s="17" t="str">
        <f>IF($H$1="","Введите курс",Таблица648[[#This Row],[Оптовая цена KRW за 1шт]]/$H$1)</f>
        <v>Введите курс</v>
      </c>
      <c r="J1541" s="48"/>
      <c r="K1541" s="18">
        <f>Таблица648[[#This Row],[Заказ коробок ]]*Таблица648[[#This Row],[Кол-во шт в коробке]]</f>
        <v>0</v>
      </c>
      <c r="L1541" s="54">
        <f>Таблица648[[#This Row],[Общее кол-во шт]]*Таблица648[[#This Row],[Оптовая цена KRW за 1шт]]</f>
        <v>0</v>
      </c>
      <c r="M1541" s="19" t="str">
        <f>IFERROR(Таблица648[[#This Row],[Общее кол-во шт]]*Таблица648[[#This Row],[Оптовая цена USD за 1шт]],"")</f>
        <v/>
      </c>
      <c r="N1541" s="49"/>
    </row>
    <row r="1542" spans="1:14" ht="22.5" customHeight="1">
      <c r="A1542" s="44" t="s">
        <v>23938</v>
      </c>
      <c r="B1542" s="14">
        <v>8801051473636</v>
      </c>
      <c r="C1542" s="50" t="s">
        <v>18109</v>
      </c>
      <c r="D1542" s="46" t="s">
        <v>23939</v>
      </c>
      <c r="E1542" s="16">
        <v>8000</v>
      </c>
      <c r="F1542" s="15">
        <v>0.54</v>
      </c>
      <c r="G1542" s="47">
        <v>270</v>
      </c>
      <c r="H1542" s="55">
        <f>Таблица648[[#This Row],[Коэфициент стоимости]]*Таблица648[[#This Row],[Розничная цена KRW]]</f>
        <v>4320</v>
      </c>
      <c r="I1542" s="17" t="str">
        <f>IF($H$1="","Введите курс",Таблица648[[#This Row],[Оптовая цена KRW за 1шт]]/$H$1)</f>
        <v>Введите курс</v>
      </c>
      <c r="J1542" s="48"/>
      <c r="K1542" s="18">
        <f>Таблица648[[#This Row],[Заказ коробок ]]*Таблица648[[#This Row],[Кол-во шт в коробке]]</f>
        <v>0</v>
      </c>
      <c r="L1542" s="54">
        <f>Таблица648[[#This Row],[Общее кол-во шт]]*Таблица648[[#This Row],[Оптовая цена KRW за 1шт]]</f>
        <v>0</v>
      </c>
      <c r="M1542" s="19" t="str">
        <f>IFERROR(Таблица648[[#This Row],[Общее кол-во шт]]*Таблица648[[#This Row],[Оптовая цена USD за 1шт]],"")</f>
        <v/>
      </c>
      <c r="N1542" s="49"/>
    </row>
    <row r="1543" spans="1:14" ht="22.5" customHeight="1">
      <c r="A1543" s="44" t="s">
        <v>23940</v>
      </c>
      <c r="B1543" s="14">
        <v>8801051458145</v>
      </c>
      <c r="C1543" s="50" t="s">
        <v>18110</v>
      </c>
      <c r="D1543" s="46" t="s">
        <v>23941</v>
      </c>
      <c r="E1543" s="16">
        <v>20000</v>
      </c>
      <c r="F1543" s="15">
        <v>0.54</v>
      </c>
      <c r="G1543" s="47">
        <v>36</v>
      </c>
      <c r="H1543" s="55">
        <f>Таблица648[[#This Row],[Коэфициент стоимости]]*Таблица648[[#This Row],[Розничная цена KRW]]</f>
        <v>10800</v>
      </c>
      <c r="I1543" s="17" t="str">
        <f>IF($H$1="","Введите курс",Таблица648[[#This Row],[Оптовая цена KRW за 1шт]]/$H$1)</f>
        <v>Введите курс</v>
      </c>
      <c r="J1543" s="48"/>
      <c r="K1543" s="18">
        <f>Таблица648[[#This Row],[Заказ коробок ]]*Таблица648[[#This Row],[Кол-во шт в коробке]]</f>
        <v>0</v>
      </c>
      <c r="L1543" s="54">
        <f>Таблица648[[#This Row],[Общее кол-во шт]]*Таблица648[[#This Row],[Оптовая цена KRW за 1шт]]</f>
        <v>0</v>
      </c>
      <c r="M1543" s="19" t="str">
        <f>IFERROR(Таблица648[[#This Row],[Общее кол-во шт]]*Таблица648[[#This Row],[Оптовая цена USD за 1шт]],"")</f>
        <v/>
      </c>
      <c r="N1543" s="49"/>
    </row>
    <row r="1544" spans="1:14" ht="22.5" customHeight="1">
      <c r="A1544" s="44" t="s">
        <v>23942</v>
      </c>
      <c r="B1544" s="14">
        <v>8801051459951</v>
      </c>
      <c r="C1544" s="50" t="s">
        <v>18111</v>
      </c>
      <c r="D1544" s="46" t="s">
        <v>23943</v>
      </c>
      <c r="E1544" s="16">
        <v>24000</v>
      </c>
      <c r="F1544" s="15">
        <v>0.54</v>
      </c>
      <c r="G1544" s="47">
        <v>48</v>
      </c>
      <c r="H1544" s="55">
        <f>Таблица648[[#This Row],[Коэфициент стоимости]]*Таблица648[[#This Row],[Розничная цена KRW]]</f>
        <v>12960</v>
      </c>
      <c r="I1544" s="17" t="str">
        <f>IF($H$1="","Введите курс",Таблица648[[#This Row],[Оптовая цена KRW за 1шт]]/$H$1)</f>
        <v>Введите курс</v>
      </c>
      <c r="J1544" s="48"/>
      <c r="K1544" s="18">
        <f>Таблица648[[#This Row],[Заказ коробок ]]*Таблица648[[#This Row],[Кол-во шт в коробке]]</f>
        <v>0</v>
      </c>
      <c r="L1544" s="54">
        <f>Таблица648[[#This Row],[Общее кол-во шт]]*Таблица648[[#This Row],[Оптовая цена KRW за 1шт]]</f>
        <v>0</v>
      </c>
      <c r="M1544" s="19" t="str">
        <f>IFERROR(Таблица648[[#This Row],[Общее кол-во шт]]*Таблица648[[#This Row],[Оптовая цена USD за 1шт]],"")</f>
        <v/>
      </c>
      <c r="N1544" s="49"/>
    </row>
    <row r="1545" spans="1:14" ht="22.5" customHeight="1">
      <c r="A1545" s="44" t="s">
        <v>23944</v>
      </c>
      <c r="B1545" s="14">
        <v>8801051459968</v>
      </c>
      <c r="C1545" s="50" t="s">
        <v>18112</v>
      </c>
      <c r="D1545" s="46" t="s">
        <v>23945</v>
      </c>
      <c r="E1545" s="16">
        <v>24000</v>
      </c>
      <c r="F1545" s="15">
        <v>0.54</v>
      </c>
      <c r="G1545" s="47">
        <v>48</v>
      </c>
      <c r="H1545" s="55">
        <f>Таблица648[[#This Row],[Коэфициент стоимости]]*Таблица648[[#This Row],[Розничная цена KRW]]</f>
        <v>12960</v>
      </c>
      <c r="I1545" s="17" t="str">
        <f>IF($H$1="","Введите курс",Таблица648[[#This Row],[Оптовая цена KRW за 1шт]]/$H$1)</f>
        <v>Введите курс</v>
      </c>
      <c r="J1545" s="48"/>
      <c r="K1545" s="18">
        <f>Таблица648[[#This Row],[Заказ коробок ]]*Таблица648[[#This Row],[Кол-во шт в коробке]]</f>
        <v>0</v>
      </c>
      <c r="L1545" s="54">
        <f>Таблица648[[#This Row],[Общее кол-во шт]]*Таблица648[[#This Row],[Оптовая цена KRW за 1шт]]</f>
        <v>0</v>
      </c>
      <c r="M1545" s="19" t="str">
        <f>IFERROR(Таблица648[[#This Row],[Общее кол-во шт]]*Таблица648[[#This Row],[Оптовая цена USD за 1шт]],"")</f>
        <v/>
      </c>
      <c r="N1545" s="49"/>
    </row>
    <row r="1546" spans="1:14" ht="22.5" customHeight="1">
      <c r="A1546" s="44" t="s">
        <v>23946</v>
      </c>
      <c r="B1546" s="14">
        <v>8801051459975</v>
      </c>
      <c r="C1546" s="50" t="s">
        <v>18113</v>
      </c>
      <c r="D1546" s="46" t="s">
        <v>23947</v>
      </c>
      <c r="E1546" s="16">
        <v>14000</v>
      </c>
      <c r="F1546" s="15">
        <v>0.54</v>
      </c>
      <c r="G1546" s="47">
        <v>64</v>
      </c>
      <c r="H1546" s="55">
        <f>Таблица648[[#This Row],[Коэфициент стоимости]]*Таблица648[[#This Row],[Розничная цена KRW]]</f>
        <v>7560.0000000000009</v>
      </c>
      <c r="I1546" s="17" t="str">
        <f>IF($H$1="","Введите курс",Таблица648[[#This Row],[Оптовая цена KRW за 1шт]]/$H$1)</f>
        <v>Введите курс</v>
      </c>
      <c r="J1546" s="48"/>
      <c r="K1546" s="18">
        <f>Таблица648[[#This Row],[Заказ коробок ]]*Таблица648[[#This Row],[Кол-во шт в коробке]]</f>
        <v>0</v>
      </c>
      <c r="L1546" s="54">
        <f>Таблица648[[#This Row],[Общее кол-во шт]]*Таблица648[[#This Row],[Оптовая цена KRW за 1шт]]</f>
        <v>0</v>
      </c>
      <c r="M1546" s="19" t="str">
        <f>IFERROR(Таблица648[[#This Row],[Общее кол-во шт]]*Таблица648[[#This Row],[Оптовая цена USD за 1шт]],"")</f>
        <v/>
      </c>
      <c r="N1546" s="49"/>
    </row>
    <row r="1547" spans="1:14" ht="22.5" customHeight="1">
      <c r="A1547" s="44" t="s">
        <v>23948</v>
      </c>
      <c r="B1547" s="14">
        <v>8801051459982</v>
      </c>
      <c r="C1547" s="50" t="s">
        <v>18114</v>
      </c>
      <c r="D1547" s="46" t="s">
        <v>23949</v>
      </c>
      <c r="E1547" s="16">
        <v>14000</v>
      </c>
      <c r="F1547" s="15">
        <v>0.54</v>
      </c>
      <c r="G1547" s="47">
        <v>64</v>
      </c>
      <c r="H1547" s="55">
        <f>Таблица648[[#This Row],[Коэфициент стоимости]]*Таблица648[[#This Row],[Розничная цена KRW]]</f>
        <v>7560.0000000000009</v>
      </c>
      <c r="I1547" s="17" t="str">
        <f>IF($H$1="","Введите курс",Таблица648[[#This Row],[Оптовая цена KRW за 1шт]]/$H$1)</f>
        <v>Введите курс</v>
      </c>
      <c r="J1547" s="48"/>
      <c r="K1547" s="18">
        <f>Таблица648[[#This Row],[Заказ коробок ]]*Таблица648[[#This Row],[Кол-во шт в коробке]]</f>
        <v>0</v>
      </c>
      <c r="L1547" s="54">
        <f>Таблица648[[#This Row],[Общее кол-во шт]]*Таблица648[[#This Row],[Оптовая цена KRW за 1шт]]</f>
        <v>0</v>
      </c>
      <c r="M1547" s="19" t="str">
        <f>IFERROR(Таблица648[[#This Row],[Общее кол-во шт]]*Таблица648[[#This Row],[Оптовая цена USD за 1шт]],"")</f>
        <v/>
      </c>
      <c r="N1547" s="49"/>
    </row>
    <row r="1548" spans="1:14" ht="22.5" customHeight="1">
      <c r="A1548" s="44" t="s">
        <v>23950</v>
      </c>
      <c r="B1548" s="14">
        <v>8801051459999</v>
      </c>
      <c r="C1548" s="50" t="s">
        <v>18115</v>
      </c>
      <c r="D1548" s="46" t="s">
        <v>23951</v>
      </c>
      <c r="E1548" s="16">
        <v>24000</v>
      </c>
      <c r="F1548" s="15">
        <v>0.54</v>
      </c>
      <c r="G1548" s="47">
        <v>48</v>
      </c>
      <c r="H1548" s="55">
        <f>Таблица648[[#This Row],[Коэфициент стоимости]]*Таблица648[[#This Row],[Розничная цена KRW]]</f>
        <v>12960</v>
      </c>
      <c r="I1548" s="17" t="str">
        <f>IF($H$1="","Введите курс",Таблица648[[#This Row],[Оптовая цена KRW за 1шт]]/$H$1)</f>
        <v>Введите курс</v>
      </c>
      <c r="J1548" s="48"/>
      <c r="K1548" s="18">
        <f>Таблица648[[#This Row],[Заказ коробок ]]*Таблица648[[#This Row],[Кол-во шт в коробке]]</f>
        <v>0</v>
      </c>
      <c r="L1548" s="54">
        <f>Таблица648[[#This Row],[Общее кол-во шт]]*Таблица648[[#This Row],[Оптовая цена KRW за 1шт]]</f>
        <v>0</v>
      </c>
      <c r="M1548" s="19" t="str">
        <f>IFERROR(Таблица648[[#This Row],[Общее кол-во шт]]*Таблица648[[#This Row],[Оптовая цена USD за 1шт]],"")</f>
        <v/>
      </c>
      <c r="N1548" s="49"/>
    </row>
    <row r="1549" spans="1:14" ht="22.5" customHeight="1">
      <c r="A1549" s="44" t="s">
        <v>23952</v>
      </c>
      <c r="B1549" s="14">
        <v>8801051460001</v>
      </c>
      <c r="C1549" s="50" t="s">
        <v>18116</v>
      </c>
      <c r="D1549" s="46" t="s">
        <v>23953</v>
      </c>
      <c r="E1549" s="16">
        <v>24000</v>
      </c>
      <c r="F1549" s="15">
        <v>0.54</v>
      </c>
      <c r="G1549" s="47">
        <v>48</v>
      </c>
      <c r="H1549" s="55">
        <f>Таблица648[[#This Row],[Коэфициент стоимости]]*Таблица648[[#This Row],[Розничная цена KRW]]</f>
        <v>12960</v>
      </c>
      <c r="I1549" s="17" t="str">
        <f>IF($H$1="","Введите курс",Таблица648[[#This Row],[Оптовая цена KRW за 1шт]]/$H$1)</f>
        <v>Введите курс</v>
      </c>
      <c r="J1549" s="48"/>
      <c r="K1549" s="18">
        <f>Таблица648[[#This Row],[Заказ коробок ]]*Таблица648[[#This Row],[Кол-во шт в коробке]]</f>
        <v>0</v>
      </c>
      <c r="L1549" s="54">
        <f>Таблица648[[#This Row],[Общее кол-во шт]]*Таблица648[[#This Row],[Оптовая цена KRW за 1шт]]</f>
        <v>0</v>
      </c>
      <c r="M1549" s="19" t="str">
        <f>IFERROR(Таблица648[[#This Row],[Общее кол-во шт]]*Таблица648[[#This Row],[Оптовая цена USD за 1шт]],"")</f>
        <v/>
      </c>
      <c r="N1549" s="49"/>
    </row>
    <row r="1550" spans="1:14" ht="22.5" customHeight="1">
      <c r="A1550" s="44" t="s">
        <v>23954</v>
      </c>
      <c r="B1550" s="14">
        <v>8801051460070</v>
      </c>
      <c r="C1550" s="50" t="s">
        <v>18117</v>
      </c>
      <c r="D1550" s="46" t="s">
        <v>23955</v>
      </c>
      <c r="E1550" s="16">
        <v>24000</v>
      </c>
      <c r="F1550" s="15">
        <v>0.54</v>
      </c>
      <c r="G1550" s="47">
        <v>48</v>
      </c>
      <c r="H1550" s="55">
        <f>Таблица648[[#This Row],[Коэфициент стоимости]]*Таблица648[[#This Row],[Розничная цена KRW]]</f>
        <v>12960</v>
      </c>
      <c r="I1550" s="17" t="str">
        <f>IF($H$1="","Введите курс",Таблица648[[#This Row],[Оптовая цена KRW за 1шт]]/$H$1)</f>
        <v>Введите курс</v>
      </c>
      <c r="J1550" s="48"/>
      <c r="K1550" s="18">
        <f>Таблица648[[#This Row],[Заказ коробок ]]*Таблица648[[#This Row],[Кол-во шт в коробке]]</f>
        <v>0</v>
      </c>
      <c r="L1550" s="54">
        <f>Таблица648[[#This Row],[Общее кол-во шт]]*Таблица648[[#This Row],[Оптовая цена KRW за 1шт]]</f>
        <v>0</v>
      </c>
      <c r="M1550" s="19" t="str">
        <f>IFERROR(Таблица648[[#This Row],[Общее кол-во шт]]*Таблица648[[#This Row],[Оптовая цена USD за 1шт]],"")</f>
        <v/>
      </c>
      <c r="N1550" s="49"/>
    </row>
    <row r="1551" spans="1:14" ht="22.5" customHeight="1">
      <c r="A1551" s="44" t="s">
        <v>23956</v>
      </c>
      <c r="B1551" s="14">
        <v>8801051460087</v>
      </c>
      <c r="C1551" s="50" t="s">
        <v>18118</v>
      </c>
      <c r="D1551" s="46" t="s">
        <v>23957</v>
      </c>
      <c r="E1551" s="16">
        <v>14000</v>
      </c>
      <c r="F1551" s="15">
        <v>0.54</v>
      </c>
      <c r="G1551" s="47">
        <v>64</v>
      </c>
      <c r="H1551" s="55">
        <f>Таблица648[[#This Row],[Коэфициент стоимости]]*Таблица648[[#This Row],[Розничная цена KRW]]</f>
        <v>7560.0000000000009</v>
      </c>
      <c r="I1551" s="17" t="str">
        <f>IF($H$1="","Введите курс",Таблица648[[#This Row],[Оптовая цена KRW за 1шт]]/$H$1)</f>
        <v>Введите курс</v>
      </c>
      <c r="J1551" s="48"/>
      <c r="K1551" s="18">
        <f>Таблица648[[#This Row],[Заказ коробок ]]*Таблица648[[#This Row],[Кол-во шт в коробке]]</f>
        <v>0</v>
      </c>
      <c r="L1551" s="54">
        <f>Таблица648[[#This Row],[Общее кол-во шт]]*Таблица648[[#This Row],[Оптовая цена KRW за 1шт]]</f>
        <v>0</v>
      </c>
      <c r="M1551" s="19" t="str">
        <f>IFERROR(Таблица648[[#This Row],[Общее кол-во шт]]*Таблица648[[#This Row],[Оптовая цена USD за 1шт]],"")</f>
        <v/>
      </c>
      <c r="N1551" s="49"/>
    </row>
    <row r="1552" spans="1:14" ht="22.5" customHeight="1">
      <c r="A1552" s="44" t="s">
        <v>23958</v>
      </c>
      <c r="B1552" s="14">
        <v>8801051463781</v>
      </c>
      <c r="C1552" s="50" t="s">
        <v>18119</v>
      </c>
      <c r="D1552" s="46" t="s">
        <v>23959</v>
      </c>
      <c r="E1552" s="16">
        <v>16000</v>
      </c>
      <c r="F1552" s="15">
        <v>0.54</v>
      </c>
      <c r="G1552" s="47">
        <v>72</v>
      </c>
      <c r="H1552" s="55">
        <f>Таблица648[[#This Row],[Коэфициент стоимости]]*Таблица648[[#This Row],[Розничная цена KRW]]</f>
        <v>8640</v>
      </c>
      <c r="I1552" s="17" t="str">
        <f>IF($H$1="","Введите курс",Таблица648[[#This Row],[Оптовая цена KRW за 1шт]]/$H$1)</f>
        <v>Введите курс</v>
      </c>
      <c r="J1552" s="48"/>
      <c r="K1552" s="18">
        <f>Таблица648[[#This Row],[Заказ коробок ]]*Таблица648[[#This Row],[Кол-во шт в коробке]]</f>
        <v>0</v>
      </c>
      <c r="L1552" s="54">
        <f>Таблица648[[#This Row],[Общее кол-во шт]]*Таблица648[[#This Row],[Оптовая цена KRW за 1шт]]</f>
        <v>0</v>
      </c>
      <c r="M1552" s="19" t="str">
        <f>IFERROR(Таблица648[[#This Row],[Общее кол-во шт]]*Таблица648[[#This Row],[Оптовая цена USD за 1шт]],"")</f>
        <v/>
      </c>
      <c r="N1552" s="49"/>
    </row>
    <row r="1553" spans="1:14" ht="22.5" customHeight="1">
      <c r="A1553" s="44" t="s">
        <v>23960</v>
      </c>
      <c r="B1553" s="14">
        <v>8801051463798</v>
      </c>
      <c r="C1553" s="50" t="s">
        <v>18120</v>
      </c>
      <c r="D1553" s="46" t="s">
        <v>23961</v>
      </c>
      <c r="E1553" s="16">
        <v>16000</v>
      </c>
      <c r="F1553" s="15">
        <v>0.54</v>
      </c>
      <c r="G1553" s="47">
        <v>72</v>
      </c>
      <c r="H1553" s="55">
        <f>Таблица648[[#This Row],[Коэфициент стоимости]]*Таблица648[[#This Row],[Розничная цена KRW]]</f>
        <v>8640</v>
      </c>
      <c r="I1553" s="17" t="str">
        <f>IF($H$1="","Введите курс",Таблица648[[#This Row],[Оптовая цена KRW за 1шт]]/$H$1)</f>
        <v>Введите курс</v>
      </c>
      <c r="J1553" s="48"/>
      <c r="K1553" s="18">
        <f>Таблица648[[#This Row],[Заказ коробок ]]*Таблица648[[#This Row],[Кол-во шт в коробке]]</f>
        <v>0</v>
      </c>
      <c r="L1553" s="54">
        <f>Таблица648[[#This Row],[Общее кол-во шт]]*Таблица648[[#This Row],[Оптовая цена KRW за 1шт]]</f>
        <v>0</v>
      </c>
      <c r="M1553" s="19" t="str">
        <f>IFERROR(Таблица648[[#This Row],[Общее кол-во шт]]*Таблица648[[#This Row],[Оптовая цена USD за 1шт]],"")</f>
        <v/>
      </c>
      <c r="N1553" s="49"/>
    </row>
    <row r="1554" spans="1:14" ht="22.5" customHeight="1">
      <c r="A1554" s="44" t="s">
        <v>23962</v>
      </c>
      <c r="B1554" s="14">
        <v>8801051473704</v>
      </c>
      <c r="C1554" s="50" t="s">
        <v>18121</v>
      </c>
      <c r="D1554" s="46" t="s">
        <v>23963</v>
      </c>
      <c r="E1554" s="16">
        <v>16000</v>
      </c>
      <c r="F1554" s="15">
        <v>0.54</v>
      </c>
      <c r="G1554" s="47">
        <v>72</v>
      </c>
      <c r="H1554" s="55">
        <f>Таблица648[[#This Row],[Коэфициент стоимости]]*Таблица648[[#This Row],[Розничная цена KRW]]</f>
        <v>8640</v>
      </c>
      <c r="I1554" s="17" t="str">
        <f>IF($H$1="","Введите курс",Таблица648[[#This Row],[Оптовая цена KRW за 1шт]]/$H$1)</f>
        <v>Введите курс</v>
      </c>
      <c r="J1554" s="48"/>
      <c r="K1554" s="18">
        <f>Таблица648[[#This Row],[Заказ коробок ]]*Таблица648[[#This Row],[Кол-во шт в коробке]]</f>
        <v>0</v>
      </c>
      <c r="L1554" s="54">
        <f>Таблица648[[#This Row],[Общее кол-во шт]]*Таблица648[[#This Row],[Оптовая цена KRW за 1шт]]</f>
        <v>0</v>
      </c>
      <c r="M1554" s="19" t="str">
        <f>IFERROR(Таблица648[[#This Row],[Общее кол-во шт]]*Таблица648[[#This Row],[Оптовая цена USD за 1шт]],"")</f>
        <v/>
      </c>
      <c r="N1554" s="49"/>
    </row>
    <row r="1555" spans="1:14" ht="22.5" customHeight="1">
      <c r="A1555" s="44" t="s">
        <v>23964</v>
      </c>
      <c r="B1555" s="14">
        <v>8801051473711</v>
      </c>
      <c r="C1555" s="50" t="s">
        <v>18122</v>
      </c>
      <c r="D1555" s="46" t="s">
        <v>23965</v>
      </c>
      <c r="E1555" s="16">
        <v>16000</v>
      </c>
      <c r="F1555" s="15">
        <v>0.54</v>
      </c>
      <c r="G1555" s="47">
        <v>72</v>
      </c>
      <c r="H1555" s="55">
        <f>Таблица648[[#This Row],[Коэфициент стоимости]]*Таблица648[[#This Row],[Розничная цена KRW]]</f>
        <v>8640</v>
      </c>
      <c r="I1555" s="17" t="str">
        <f>IF($H$1="","Введите курс",Таблица648[[#This Row],[Оптовая цена KRW за 1шт]]/$H$1)</f>
        <v>Введите курс</v>
      </c>
      <c r="J1555" s="48"/>
      <c r="K1555" s="18">
        <f>Таблица648[[#This Row],[Заказ коробок ]]*Таблица648[[#This Row],[Кол-во шт в коробке]]</f>
        <v>0</v>
      </c>
      <c r="L1555" s="54">
        <f>Таблица648[[#This Row],[Общее кол-во шт]]*Таблица648[[#This Row],[Оптовая цена KRW за 1шт]]</f>
        <v>0</v>
      </c>
      <c r="M1555" s="19" t="str">
        <f>IFERROR(Таблица648[[#This Row],[Общее кол-во шт]]*Таблица648[[#This Row],[Оптовая цена USD за 1шт]],"")</f>
        <v/>
      </c>
      <c r="N1555" s="49"/>
    </row>
    <row r="1556" spans="1:14" ht="22.5" customHeight="1">
      <c r="A1556" s="44" t="s">
        <v>23966</v>
      </c>
      <c r="B1556" s="14">
        <v>8801051473728</v>
      </c>
      <c r="C1556" s="50" t="s">
        <v>18123</v>
      </c>
      <c r="D1556" s="46" t="s">
        <v>23967</v>
      </c>
      <c r="E1556" s="16">
        <v>16000</v>
      </c>
      <c r="F1556" s="15">
        <v>0.54</v>
      </c>
      <c r="G1556" s="47">
        <v>72</v>
      </c>
      <c r="H1556" s="55">
        <f>Таблица648[[#This Row],[Коэфициент стоимости]]*Таблица648[[#This Row],[Розничная цена KRW]]</f>
        <v>8640</v>
      </c>
      <c r="I1556" s="17" t="str">
        <f>IF($H$1="","Введите курс",Таблица648[[#This Row],[Оптовая цена KRW за 1шт]]/$H$1)</f>
        <v>Введите курс</v>
      </c>
      <c r="J1556" s="48"/>
      <c r="K1556" s="18">
        <f>Таблица648[[#This Row],[Заказ коробок ]]*Таблица648[[#This Row],[Кол-во шт в коробке]]</f>
        <v>0</v>
      </c>
      <c r="L1556" s="54">
        <f>Таблица648[[#This Row],[Общее кол-во шт]]*Таблица648[[#This Row],[Оптовая цена KRW за 1шт]]</f>
        <v>0</v>
      </c>
      <c r="M1556" s="19" t="str">
        <f>IFERROR(Таблица648[[#This Row],[Общее кол-во шт]]*Таблица648[[#This Row],[Оптовая цена USD за 1шт]],"")</f>
        <v/>
      </c>
      <c r="N1556" s="49"/>
    </row>
    <row r="1557" spans="1:14" ht="22.5" customHeight="1">
      <c r="A1557" s="44" t="s">
        <v>23968</v>
      </c>
      <c r="B1557" s="14">
        <v>8801051473735</v>
      </c>
      <c r="C1557" s="50" t="s">
        <v>18124</v>
      </c>
      <c r="D1557" s="46" t="s">
        <v>23969</v>
      </c>
      <c r="E1557" s="16">
        <v>16000</v>
      </c>
      <c r="F1557" s="15">
        <v>0.54</v>
      </c>
      <c r="G1557" s="47">
        <v>72</v>
      </c>
      <c r="H1557" s="55">
        <f>Таблица648[[#This Row],[Коэфициент стоимости]]*Таблица648[[#This Row],[Розничная цена KRW]]</f>
        <v>8640</v>
      </c>
      <c r="I1557" s="17" t="str">
        <f>IF($H$1="","Введите курс",Таблица648[[#This Row],[Оптовая цена KRW за 1шт]]/$H$1)</f>
        <v>Введите курс</v>
      </c>
      <c r="J1557" s="48"/>
      <c r="K1557" s="18">
        <f>Таблица648[[#This Row],[Заказ коробок ]]*Таблица648[[#This Row],[Кол-во шт в коробке]]</f>
        <v>0</v>
      </c>
      <c r="L1557" s="54">
        <f>Таблица648[[#This Row],[Общее кол-во шт]]*Таблица648[[#This Row],[Оптовая цена KRW за 1шт]]</f>
        <v>0</v>
      </c>
      <c r="M1557" s="19" t="str">
        <f>IFERROR(Таблица648[[#This Row],[Общее кол-во шт]]*Таблица648[[#This Row],[Оптовая цена USD за 1шт]],"")</f>
        <v/>
      </c>
      <c r="N1557" s="49"/>
    </row>
    <row r="1558" spans="1:14" ht="22.5" customHeight="1">
      <c r="A1558" s="44" t="s">
        <v>23970</v>
      </c>
      <c r="B1558" s="14">
        <v>8801051473742</v>
      </c>
      <c r="C1558" s="50" t="s">
        <v>18125</v>
      </c>
      <c r="D1558" s="46" t="s">
        <v>23971</v>
      </c>
      <c r="E1558" s="16">
        <v>16000</v>
      </c>
      <c r="F1558" s="15">
        <v>0.54</v>
      </c>
      <c r="G1558" s="47">
        <v>72</v>
      </c>
      <c r="H1558" s="55">
        <f>Таблица648[[#This Row],[Коэфициент стоимости]]*Таблица648[[#This Row],[Розничная цена KRW]]</f>
        <v>8640</v>
      </c>
      <c r="I1558" s="17" t="str">
        <f>IF($H$1="","Введите курс",Таблица648[[#This Row],[Оптовая цена KRW за 1шт]]/$H$1)</f>
        <v>Введите курс</v>
      </c>
      <c r="J1558" s="48"/>
      <c r="K1558" s="18">
        <f>Таблица648[[#This Row],[Заказ коробок ]]*Таблица648[[#This Row],[Кол-во шт в коробке]]</f>
        <v>0</v>
      </c>
      <c r="L1558" s="54">
        <f>Таблица648[[#This Row],[Общее кол-во шт]]*Таблица648[[#This Row],[Оптовая цена KRW за 1шт]]</f>
        <v>0</v>
      </c>
      <c r="M1558" s="19" t="str">
        <f>IFERROR(Таблица648[[#This Row],[Общее кол-во шт]]*Таблица648[[#This Row],[Оптовая цена USD за 1шт]],"")</f>
        <v/>
      </c>
      <c r="N1558" s="49"/>
    </row>
    <row r="1559" spans="1:14" ht="22.5" customHeight="1">
      <c r="A1559" s="44" t="s">
        <v>23972</v>
      </c>
      <c r="B1559" s="14">
        <v>8801051473759</v>
      </c>
      <c r="C1559" s="50" t="s">
        <v>18126</v>
      </c>
      <c r="D1559" s="46" t="s">
        <v>23973</v>
      </c>
      <c r="E1559" s="16">
        <v>16000</v>
      </c>
      <c r="F1559" s="15">
        <v>0.54</v>
      </c>
      <c r="G1559" s="47">
        <v>72</v>
      </c>
      <c r="H1559" s="55">
        <f>Таблица648[[#This Row],[Коэфициент стоимости]]*Таблица648[[#This Row],[Розничная цена KRW]]</f>
        <v>8640</v>
      </c>
      <c r="I1559" s="17" t="str">
        <f>IF($H$1="","Введите курс",Таблица648[[#This Row],[Оптовая цена KRW за 1шт]]/$H$1)</f>
        <v>Введите курс</v>
      </c>
      <c r="J1559" s="48"/>
      <c r="K1559" s="18">
        <f>Таблица648[[#This Row],[Заказ коробок ]]*Таблица648[[#This Row],[Кол-во шт в коробке]]</f>
        <v>0</v>
      </c>
      <c r="L1559" s="54">
        <f>Таблица648[[#This Row],[Общее кол-во шт]]*Таблица648[[#This Row],[Оптовая цена KRW за 1шт]]</f>
        <v>0</v>
      </c>
      <c r="M1559" s="19" t="str">
        <f>IFERROR(Таблица648[[#This Row],[Общее кол-во шт]]*Таблица648[[#This Row],[Оптовая цена USD за 1шт]],"")</f>
        <v/>
      </c>
      <c r="N1559" s="49"/>
    </row>
    <row r="1560" spans="1:14" ht="22.5" customHeight="1">
      <c r="A1560" s="44" t="s">
        <v>23974</v>
      </c>
      <c r="B1560" s="14">
        <v>8801051469844</v>
      </c>
      <c r="C1560" s="50" t="s">
        <v>18127</v>
      </c>
      <c r="D1560" s="46" t="s">
        <v>23975</v>
      </c>
      <c r="E1560" s="16">
        <v>19800</v>
      </c>
      <c r="F1560" s="15">
        <v>0.54</v>
      </c>
      <c r="G1560" s="47">
        <v>48</v>
      </c>
      <c r="H1560" s="55">
        <f>Таблица648[[#This Row],[Коэфициент стоимости]]*Таблица648[[#This Row],[Розничная цена KRW]]</f>
        <v>10692</v>
      </c>
      <c r="I1560" s="17" t="str">
        <f>IF($H$1="","Введите курс",Таблица648[[#This Row],[Оптовая цена KRW за 1шт]]/$H$1)</f>
        <v>Введите курс</v>
      </c>
      <c r="J1560" s="48"/>
      <c r="K1560" s="18">
        <f>Таблица648[[#This Row],[Заказ коробок ]]*Таблица648[[#This Row],[Кол-во шт в коробке]]</f>
        <v>0</v>
      </c>
      <c r="L1560" s="54">
        <f>Таблица648[[#This Row],[Общее кол-во шт]]*Таблица648[[#This Row],[Оптовая цена KRW за 1шт]]</f>
        <v>0</v>
      </c>
      <c r="M1560" s="19" t="str">
        <f>IFERROR(Таблица648[[#This Row],[Общее кол-во шт]]*Таблица648[[#This Row],[Оптовая цена USD за 1шт]],"")</f>
        <v/>
      </c>
      <c r="N1560" s="49"/>
    </row>
    <row r="1561" spans="1:14" ht="22.5" customHeight="1">
      <c r="A1561" s="44" t="s">
        <v>23976</v>
      </c>
      <c r="B1561" s="14">
        <v>8801051462791</v>
      </c>
      <c r="C1561" s="50" t="s">
        <v>18128</v>
      </c>
      <c r="D1561" s="46" t="s">
        <v>23977</v>
      </c>
      <c r="E1561" s="16">
        <v>15000</v>
      </c>
      <c r="F1561" s="15">
        <v>0.54</v>
      </c>
      <c r="G1561" s="47">
        <v>8</v>
      </c>
      <c r="H1561" s="55">
        <f>Таблица648[[#This Row],[Коэфициент стоимости]]*Таблица648[[#This Row],[Розничная цена KRW]]</f>
        <v>8100.0000000000009</v>
      </c>
      <c r="I1561" s="17" t="str">
        <f>IF($H$1="","Введите курс",Таблица648[[#This Row],[Оптовая цена KRW за 1шт]]/$H$1)</f>
        <v>Введите курс</v>
      </c>
      <c r="J1561" s="48"/>
      <c r="K1561" s="18">
        <f>Таблица648[[#This Row],[Заказ коробок ]]*Таблица648[[#This Row],[Кол-во шт в коробке]]</f>
        <v>0</v>
      </c>
      <c r="L1561" s="54">
        <f>Таблица648[[#This Row],[Общее кол-во шт]]*Таблица648[[#This Row],[Оптовая цена KRW за 1шт]]</f>
        <v>0</v>
      </c>
      <c r="M1561" s="19" t="str">
        <f>IFERROR(Таблица648[[#This Row],[Общее кол-во шт]]*Таблица648[[#This Row],[Оптовая цена USD за 1шт]],"")</f>
        <v/>
      </c>
      <c r="N1561" s="49"/>
    </row>
    <row r="1562" spans="1:14" ht="22.5" customHeight="1">
      <c r="A1562" s="44" t="s">
        <v>23978</v>
      </c>
      <c r="B1562" s="14">
        <v>8801051457087</v>
      </c>
      <c r="C1562" s="50" t="s">
        <v>18129</v>
      </c>
      <c r="D1562" s="46" t="s">
        <v>23979</v>
      </c>
      <c r="E1562" s="16">
        <v>18000</v>
      </c>
      <c r="F1562" s="15">
        <v>0.54</v>
      </c>
      <c r="G1562" s="47">
        <v>6</v>
      </c>
      <c r="H1562" s="55">
        <f>Таблица648[[#This Row],[Коэфициент стоимости]]*Таблица648[[#This Row],[Розничная цена KRW]]</f>
        <v>9720</v>
      </c>
      <c r="I1562" s="17" t="str">
        <f>IF($H$1="","Введите курс",Таблица648[[#This Row],[Оптовая цена KRW за 1шт]]/$H$1)</f>
        <v>Введите курс</v>
      </c>
      <c r="J1562" s="48"/>
      <c r="K1562" s="18">
        <f>Таблица648[[#This Row],[Заказ коробок ]]*Таблица648[[#This Row],[Кол-во шт в коробке]]</f>
        <v>0</v>
      </c>
      <c r="L1562" s="54">
        <f>Таблица648[[#This Row],[Общее кол-во шт]]*Таблица648[[#This Row],[Оптовая цена KRW за 1шт]]</f>
        <v>0</v>
      </c>
      <c r="M1562" s="19" t="str">
        <f>IFERROR(Таблица648[[#This Row],[Общее кол-во шт]]*Таблица648[[#This Row],[Оптовая цена USD за 1шт]],"")</f>
        <v/>
      </c>
      <c r="N1562" s="49"/>
    </row>
    <row r="1563" spans="1:14" ht="22.5" customHeight="1">
      <c r="A1563" s="44" t="s">
        <v>23980</v>
      </c>
      <c r="B1563" s="14">
        <v>8801051457094</v>
      </c>
      <c r="C1563" s="50" t="s">
        <v>18130</v>
      </c>
      <c r="D1563" s="46" t="s">
        <v>23981</v>
      </c>
      <c r="E1563" s="16">
        <v>15000</v>
      </c>
      <c r="F1563" s="15">
        <v>0.54</v>
      </c>
      <c r="G1563" s="47">
        <v>6</v>
      </c>
      <c r="H1563" s="55">
        <f>Таблица648[[#This Row],[Коэфициент стоимости]]*Таблица648[[#This Row],[Розничная цена KRW]]</f>
        <v>8100.0000000000009</v>
      </c>
      <c r="I1563" s="17" t="str">
        <f>IF($H$1="","Введите курс",Таблица648[[#This Row],[Оптовая цена KRW за 1шт]]/$H$1)</f>
        <v>Введите курс</v>
      </c>
      <c r="J1563" s="48"/>
      <c r="K1563" s="18">
        <f>Таблица648[[#This Row],[Заказ коробок ]]*Таблица648[[#This Row],[Кол-во шт в коробке]]</f>
        <v>0</v>
      </c>
      <c r="L1563" s="54">
        <f>Таблица648[[#This Row],[Общее кол-во шт]]*Таблица648[[#This Row],[Оптовая цена KRW за 1шт]]</f>
        <v>0</v>
      </c>
      <c r="M1563" s="19" t="str">
        <f>IFERROR(Таблица648[[#This Row],[Общее кол-во шт]]*Таблица648[[#This Row],[Оптовая цена USD за 1шт]],"")</f>
        <v/>
      </c>
      <c r="N1563" s="49"/>
    </row>
    <row r="1564" spans="1:14" ht="22.5" customHeight="1">
      <c r="A1564" s="44" t="s">
        <v>23982</v>
      </c>
      <c r="B1564" s="14">
        <v>8801051457100</v>
      </c>
      <c r="C1564" s="50" t="s">
        <v>18131</v>
      </c>
      <c r="D1564" s="46" t="s">
        <v>23983</v>
      </c>
      <c r="E1564" s="16">
        <v>15000</v>
      </c>
      <c r="F1564" s="15">
        <v>0.54</v>
      </c>
      <c r="G1564" s="47">
        <v>6</v>
      </c>
      <c r="H1564" s="55">
        <f>Таблица648[[#This Row],[Коэфициент стоимости]]*Таблица648[[#This Row],[Розничная цена KRW]]</f>
        <v>8100.0000000000009</v>
      </c>
      <c r="I1564" s="17" t="str">
        <f>IF($H$1="","Введите курс",Таблица648[[#This Row],[Оптовая цена KRW за 1шт]]/$H$1)</f>
        <v>Введите курс</v>
      </c>
      <c r="J1564" s="48"/>
      <c r="K1564" s="18">
        <f>Таблица648[[#This Row],[Заказ коробок ]]*Таблица648[[#This Row],[Кол-во шт в коробке]]</f>
        <v>0</v>
      </c>
      <c r="L1564" s="54">
        <f>Таблица648[[#This Row],[Общее кол-во шт]]*Таблица648[[#This Row],[Оптовая цена KRW за 1шт]]</f>
        <v>0</v>
      </c>
      <c r="M1564" s="19" t="str">
        <f>IFERROR(Таблица648[[#This Row],[Общее кол-во шт]]*Таблица648[[#This Row],[Оптовая цена USD за 1шт]],"")</f>
        <v/>
      </c>
      <c r="N1564" s="49"/>
    </row>
    <row r="1565" spans="1:14" ht="22.5" customHeight="1">
      <c r="A1565" s="44" t="s">
        <v>23984</v>
      </c>
      <c r="B1565" s="14">
        <v>8801051457124</v>
      </c>
      <c r="C1565" s="50" t="s">
        <v>18132</v>
      </c>
      <c r="D1565" s="46" t="s">
        <v>23985</v>
      </c>
      <c r="E1565" s="16">
        <v>20000</v>
      </c>
      <c r="F1565" s="15">
        <v>0.54</v>
      </c>
      <c r="G1565" s="47">
        <v>6</v>
      </c>
      <c r="H1565" s="55">
        <f>Таблица648[[#This Row],[Коэфициент стоимости]]*Таблица648[[#This Row],[Розничная цена KRW]]</f>
        <v>10800</v>
      </c>
      <c r="I1565" s="17" t="str">
        <f>IF($H$1="","Введите курс",Таблица648[[#This Row],[Оптовая цена KRW за 1шт]]/$H$1)</f>
        <v>Введите курс</v>
      </c>
      <c r="J1565" s="48"/>
      <c r="K1565" s="18">
        <f>Таблица648[[#This Row],[Заказ коробок ]]*Таблица648[[#This Row],[Кол-во шт в коробке]]</f>
        <v>0</v>
      </c>
      <c r="L1565" s="54">
        <f>Таблица648[[#This Row],[Общее кол-во шт]]*Таблица648[[#This Row],[Оптовая цена KRW за 1шт]]</f>
        <v>0</v>
      </c>
      <c r="M1565" s="19" t="str">
        <f>IFERROR(Таблица648[[#This Row],[Общее кол-во шт]]*Таблица648[[#This Row],[Оптовая цена USD за 1шт]],"")</f>
        <v/>
      </c>
      <c r="N1565" s="49"/>
    </row>
    <row r="1566" spans="1:14" ht="22.5" customHeight="1">
      <c r="A1566" s="44" t="s">
        <v>23986</v>
      </c>
      <c r="B1566" s="14">
        <v>8806182595745</v>
      </c>
      <c r="C1566" s="50" t="s">
        <v>18133</v>
      </c>
      <c r="D1566" s="46" t="s">
        <v>23987</v>
      </c>
      <c r="E1566" s="16">
        <v>8500</v>
      </c>
      <c r="F1566" s="15">
        <v>0.54</v>
      </c>
      <c r="G1566" s="47">
        <v>9</v>
      </c>
      <c r="H1566" s="55">
        <f>Таблица648[[#This Row],[Коэфициент стоимости]]*Таблица648[[#This Row],[Розничная цена KRW]]</f>
        <v>4590</v>
      </c>
      <c r="I1566" s="17" t="str">
        <f>IF($H$1="","Введите курс",Таблица648[[#This Row],[Оптовая цена KRW за 1шт]]/$H$1)</f>
        <v>Введите курс</v>
      </c>
      <c r="J1566" s="48"/>
      <c r="K1566" s="18">
        <f>Таблица648[[#This Row],[Заказ коробок ]]*Таблица648[[#This Row],[Кол-во шт в коробке]]</f>
        <v>0</v>
      </c>
      <c r="L1566" s="54">
        <f>Таблица648[[#This Row],[Общее кол-во шт]]*Таблица648[[#This Row],[Оптовая цена KRW за 1шт]]</f>
        <v>0</v>
      </c>
      <c r="M1566" s="19" t="str">
        <f>IFERROR(Таблица648[[#This Row],[Общее кол-во шт]]*Таблица648[[#This Row],[Оптовая цена USD за 1шт]],"")</f>
        <v/>
      </c>
      <c r="N1566" s="49"/>
    </row>
    <row r="1567" spans="1:14" ht="22.5" customHeight="1">
      <c r="A1567" s="44" t="s">
        <v>23988</v>
      </c>
      <c r="B1567" s="14">
        <v>8806182595325</v>
      </c>
      <c r="C1567" s="50" t="s">
        <v>18134</v>
      </c>
      <c r="D1567" s="46" t="s">
        <v>23989</v>
      </c>
      <c r="E1567" s="16">
        <v>28000</v>
      </c>
      <c r="F1567" s="15">
        <v>0.54</v>
      </c>
      <c r="G1567" s="47">
        <v>6</v>
      </c>
      <c r="H1567" s="55">
        <f>Таблица648[[#This Row],[Коэфициент стоимости]]*Таблица648[[#This Row],[Розничная цена KRW]]</f>
        <v>15120.000000000002</v>
      </c>
      <c r="I1567" s="17" t="str">
        <f>IF($H$1="","Введите курс",Таблица648[[#This Row],[Оптовая цена KRW за 1шт]]/$H$1)</f>
        <v>Введите курс</v>
      </c>
      <c r="J1567" s="48"/>
      <c r="K1567" s="18">
        <f>Таблица648[[#This Row],[Заказ коробок ]]*Таблица648[[#This Row],[Кол-во шт в коробке]]</f>
        <v>0</v>
      </c>
      <c r="L1567" s="54">
        <f>Таблица648[[#This Row],[Общее кол-во шт]]*Таблица648[[#This Row],[Оптовая цена KRW за 1шт]]</f>
        <v>0</v>
      </c>
      <c r="M1567" s="19" t="str">
        <f>IFERROR(Таблица648[[#This Row],[Общее кол-во шт]]*Таблица648[[#This Row],[Оптовая цена USD за 1шт]],"")</f>
        <v/>
      </c>
      <c r="N1567" s="49"/>
    </row>
    <row r="1568" spans="1:14" ht="22.5" customHeight="1">
      <c r="A1568" s="44" t="s">
        <v>23990</v>
      </c>
      <c r="B1568" s="14">
        <v>8801051465549</v>
      </c>
      <c r="C1568" s="50" t="s">
        <v>18135</v>
      </c>
      <c r="D1568" s="46" t="s">
        <v>23991</v>
      </c>
      <c r="E1568" s="16">
        <v>23000</v>
      </c>
      <c r="F1568" s="15">
        <v>0.54</v>
      </c>
      <c r="G1568" s="47">
        <v>12</v>
      </c>
      <c r="H1568" s="55">
        <f>Таблица648[[#This Row],[Коэфициент стоимости]]*Таблица648[[#This Row],[Розничная цена KRW]]</f>
        <v>12420</v>
      </c>
      <c r="I1568" s="17" t="str">
        <f>IF($H$1="","Введите курс",Таблица648[[#This Row],[Оптовая цена KRW за 1шт]]/$H$1)</f>
        <v>Введите курс</v>
      </c>
      <c r="J1568" s="48"/>
      <c r="K1568" s="18">
        <f>Таблица648[[#This Row],[Заказ коробок ]]*Таблица648[[#This Row],[Кол-во шт в коробке]]</f>
        <v>0</v>
      </c>
      <c r="L1568" s="54">
        <f>Таблица648[[#This Row],[Общее кол-во шт]]*Таблица648[[#This Row],[Оптовая цена KRW за 1шт]]</f>
        <v>0</v>
      </c>
      <c r="M1568" s="19" t="str">
        <f>IFERROR(Таблица648[[#This Row],[Общее кол-во шт]]*Таблица648[[#This Row],[Оптовая цена USD за 1шт]],"")</f>
        <v/>
      </c>
      <c r="N1568" s="49"/>
    </row>
    <row r="1569" spans="1:14" ht="22.5" customHeight="1">
      <c r="A1569" s="44" t="s">
        <v>23992</v>
      </c>
      <c r="B1569" s="14">
        <v>8801051466027</v>
      </c>
      <c r="C1569" s="50" t="s">
        <v>18136</v>
      </c>
      <c r="D1569" s="46" t="s">
        <v>23993</v>
      </c>
      <c r="E1569" s="16">
        <v>18000</v>
      </c>
      <c r="F1569" s="15">
        <v>0.54</v>
      </c>
      <c r="G1569" s="47">
        <v>12</v>
      </c>
      <c r="H1569" s="55">
        <f>Таблица648[[#This Row],[Коэфициент стоимости]]*Таблица648[[#This Row],[Розничная цена KRW]]</f>
        <v>9720</v>
      </c>
      <c r="I1569" s="17" t="str">
        <f>IF($H$1="","Введите курс",Таблица648[[#This Row],[Оптовая цена KRW за 1шт]]/$H$1)</f>
        <v>Введите курс</v>
      </c>
      <c r="J1569" s="48"/>
      <c r="K1569" s="18">
        <f>Таблица648[[#This Row],[Заказ коробок ]]*Таблица648[[#This Row],[Кол-во шт в коробке]]</f>
        <v>0</v>
      </c>
      <c r="L1569" s="54">
        <f>Таблица648[[#This Row],[Общее кол-во шт]]*Таблица648[[#This Row],[Оптовая цена KRW за 1шт]]</f>
        <v>0</v>
      </c>
      <c r="M1569" s="19" t="str">
        <f>IFERROR(Таблица648[[#This Row],[Общее кол-во шт]]*Таблица648[[#This Row],[Оптовая цена USD за 1шт]],"")</f>
        <v/>
      </c>
      <c r="N1569" s="49"/>
    </row>
    <row r="1570" spans="1:14" ht="22.5" customHeight="1">
      <c r="A1570" s="44" t="s">
        <v>23994</v>
      </c>
      <c r="B1570" s="14">
        <v>8801051468335</v>
      </c>
      <c r="C1570" s="50" t="s">
        <v>18137</v>
      </c>
      <c r="D1570" s="46" t="s">
        <v>23995</v>
      </c>
      <c r="E1570" s="16">
        <v>28000</v>
      </c>
      <c r="F1570" s="15">
        <v>0.54</v>
      </c>
      <c r="G1570" s="47">
        <v>6</v>
      </c>
      <c r="H1570" s="55">
        <f>Таблица648[[#This Row],[Коэфициент стоимости]]*Таблица648[[#This Row],[Розничная цена KRW]]</f>
        <v>15120.000000000002</v>
      </c>
      <c r="I1570" s="17" t="str">
        <f>IF($H$1="","Введите курс",Таблица648[[#This Row],[Оптовая цена KRW за 1шт]]/$H$1)</f>
        <v>Введите курс</v>
      </c>
      <c r="J1570" s="48"/>
      <c r="K1570" s="18">
        <f>Таблица648[[#This Row],[Заказ коробок ]]*Таблица648[[#This Row],[Кол-во шт в коробке]]</f>
        <v>0</v>
      </c>
      <c r="L1570" s="54">
        <f>Таблица648[[#This Row],[Общее кол-во шт]]*Таблица648[[#This Row],[Оптовая цена KRW за 1шт]]</f>
        <v>0</v>
      </c>
      <c r="M1570" s="19" t="str">
        <f>IFERROR(Таблица648[[#This Row],[Общее кол-во шт]]*Таблица648[[#This Row],[Оптовая цена USD за 1шт]],"")</f>
        <v/>
      </c>
      <c r="N1570" s="49"/>
    </row>
    <row r="1571" spans="1:14" ht="22.5" customHeight="1">
      <c r="A1571" s="44" t="s">
        <v>23996</v>
      </c>
      <c r="B1571" s="14">
        <v>8806182592386</v>
      </c>
      <c r="C1571" s="50" t="s">
        <v>18138</v>
      </c>
      <c r="D1571" s="46" t="s">
        <v>23997</v>
      </c>
      <c r="E1571" s="16">
        <v>26000</v>
      </c>
      <c r="F1571" s="15">
        <v>0.54</v>
      </c>
      <c r="G1571" s="47">
        <v>4</v>
      </c>
      <c r="H1571" s="55">
        <f>Таблица648[[#This Row],[Коэфициент стоимости]]*Таблица648[[#This Row],[Розничная цена KRW]]</f>
        <v>14040.000000000002</v>
      </c>
      <c r="I1571" s="17" t="str">
        <f>IF($H$1="","Введите курс",Таблица648[[#This Row],[Оптовая цена KRW за 1шт]]/$H$1)</f>
        <v>Введите курс</v>
      </c>
      <c r="J1571" s="48"/>
      <c r="K1571" s="18">
        <f>Таблица648[[#This Row],[Заказ коробок ]]*Таблица648[[#This Row],[Кол-во шт в коробке]]</f>
        <v>0</v>
      </c>
      <c r="L1571" s="54">
        <f>Таблица648[[#This Row],[Общее кол-во шт]]*Таблица648[[#This Row],[Оптовая цена KRW за 1шт]]</f>
        <v>0</v>
      </c>
      <c r="M1571" s="19" t="str">
        <f>IFERROR(Таблица648[[#This Row],[Общее кол-во шт]]*Таблица648[[#This Row],[Оптовая цена USD за 1шт]],"")</f>
        <v/>
      </c>
      <c r="N1571" s="49"/>
    </row>
    <row r="1572" spans="1:14" ht="22.5" customHeight="1">
      <c r="A1572" s="44" t="s">
        <v>23998</v>
      </c>
      <c r="B1572" s="14">
        <v>8801051472332</v>
      </c>
      <c r="C1572" s="50" t="s">
        <v>18139</v>
      </c>
      <c r="D1572" s="46" t="s">
        <v>17855</v>
      </c>
      <c r="E1572" s="16">
        <v>15000</v>
      </c>
      <c r="F1572" s="15">
        <v>0.54</v>
      </c>
      <c r="G1572" s="47">
        <v>12</v>
      </c>
      <c r="H1572" s="55">
        <f>Таблица648[[#This Row],[Коэфициент стоимости]]*Таблица648[[#This Row],[Розничная цена KRW]]</f>
        <v>8100.0000000000009</v>
      </c>
      <c r="I1572" s="17" t="str">
        <f>IF($H$1="","Введите курс",Таблица648[[#This Row],[Оптовая цена KRW за 1шт]]/$H$1)</f>
        <v>Введите курс</v>
      </c>
      <c r="J1572" s="48"/>
      <c r="K1572" s="18">
        <f>Таблица648[[#This Row],[Заказ коробок ]]*Таблица648[[#This Row],[Кол-во шт в коробке]]</f>
        <v>0</v>
      </c>
      <c r="L1572" s="54">
        <f>Таблица648[[#This Row],[Общее кол-во шт]]*Таблица648[[#This Row],[Оптовая цена KRW за 1шт]]</f>
        <v>0</v>
      </c>
      <c r="M1572" s="19" t="str">
        <f>IFERROR(Таблица648[[#This Row],[Общее кол-во шт]]*Таблица648[[#This Row],[Оптовая цена USD за 1шт]],"")</f>
        <v/>
      </c>
      <c r="N1572" s="49"/>
    </row>
    <row r="1573" spans="1:14" ht="22.5" customHeight="1">
      <c r="A1573" s="44" t="s">
        <v>23999</v>
      </c>
      <c r="B1573" s="14">
        <v>8806182588952</v>
      </c>
      <c r="C1573" s="50" t="s">
        <v>18140</v>
      </c>
      <c r="D1573" s="46" t="s">
        <v>24000</v>
      </c>
      <c r="E1573" s="16">
        <v>14000</v>
      </c>
      <c r="F1573" s="15">
        <v>0.54</v>
      </c>
      <c r="G1573" s="47">
        <v>6</v>
      </c>
      <c r="H1573" s="55">
        <f>Таблица648[[#This Row],[Коэфициент стоимости]]*Таблица648[[#This Row],[Розничная цена KRW]]</f>
        <v>7560.0000000000009</v>
      </c>
      <c r="I1573" s="17" t="str">
        <f>IF($H$1="","Введите курс",Таблица648[[#This Row],[Оптовая цена KRW за 1шт]]/$H$1)</f>
        <v>Введите курс</v>
      </c>
      <c r="J1573" s="48"/>
      <c r="K1573" s="18">
        <f>Таблица648[[#This Row],[Заказ коробок ]]*Таблица648[[#This Row],[Кол-во шт в коробке]]</f>
        <v>0</v>
      </c>
      <c r="L1573" s="54">
        <f>Таблица648[[#This Row],[Общее кол-во шт]]*Таблица648[[#This Row],[Оптовая цена KRW за 1шт]]</f>
        <v>0</v>
      </c>
      <c r="M1573" s="19" t="str">
        <f>IFERROR(Таблица648[[#This Row],[Общее кол-во шт]]*Таблица648[[#This Row],[Оптовая цена USD за 1шт]],"")</f>
        <v/>
      </c>
      <c r="N1573" s="49"/>
    </row>
    <row r="1574" spans="1:14" ht="22.5" customHeight="1">
      <c r="A1574" s="44" t="s">
        <v>24001</v>
      </c>
      <c r="B1574" s="14">
        <v>8806182592447</v>
      </c>
      <c r="C1574" s="50" t="s">
        <v>18141</v>
      </c>
      <c r="D1574" s="46" t="s">
        <v>23730</v>
      </c>
      <c r="E1574" s="16">
        <v>17000</v>
      </c>
      <c r="F1574" s="15">
        <v>0.54</v>
      </c>
      <c r="G1574" s="47">
        <v>40</v>
      </c>
      <c r="H1574" s="55">
        <f>Таблица648[[#This Row],[Коэфициент стоимости]]*Таблица648[[#This Row],[Розничная цена KRW]]</f>
        <v>9180</v>
      </c>
      <c r="I1574" s="17" t="str">
        <f>IF($H$1="","Введите курс",Таблица648[[#This Row],[Оптовая цена KRW за 1шт]]/$H$1)</f>
        <v>Введите курс</v>
      </c>
      <c r="J1574" s="48"/>
      <c r="K1574" s="18">
        <f>Таблица648[[#This Row],[Заказ коробок ]]*Таблица648[[#This Row],[Кол-во шт в коробке]]</f>
        <v>0</v>
      </c>
      <c r="L1574" s="54">
        <f>Таблица648[[#This Row],[Общее кол-во шт]]*Таблица648[[#This Row],[Оптовая цена KRW за 1шт]]</f>
        <v>0</v>
      </c>
      <c r="M1574" s="19" t="str">
        <f>IFERROR(Таблица648[[#This Row],[Общее кол-во шт]]*Таблица648[[#This Row],[Оптовая цена USD за 1шт]],"")</f>
        <v/>
      </c>
      <c r="N1574" s="49"/>
    </row>
    <row r="1575" spans="1:14" ht="22.5" customHeight="1">
      <c r="A1575" s="44" t="s">
        <v>24002</v>
      </c>
      <c r="B1575" s="14">
        <v>8806182592720</v>
      </c>
      <c r="C1575" s="50" t="s">
        <v>18142</v>
      </c>
      <c r="D1575" s="46"/>
      <c r="E1575" s="16">
        <v>8500</v>
      </c>
      <c r="F1575" s="15">
        <v>0.54</v>
      </c>
      <c r="G1575" s="47">
        <v>9</v>
      </c>
      <c r="H1575" s="55">
        <f>Таблица648[[#This Row],[Коэфициент стоимости]]*Таблица648[[#This Row],[Розничная цена KRW]]</f>
        <v>4590</v>
      </c>
      <c r="I1575" s="17" t="str">
        <f>IF($H$1="","Введите курс",Таблица648[[#This Row],[Оптовая цена KRW за 1шт]]/$H$1)</f>
        <v>Введите курс</v>
      </c>
      <c r="J1575" s="48"/>
      <c r="K1575" s="18">
        <f>Таблица648[[#This Row],[Заказ коробок ]]*Таблица648[[#This Row],[Кол-во шт в коробке]]</f>
        <v>0</v>
      </c>
      <c r="L1575" s="54">
        <f>Таблица648[[#This Row],[Общее кол-во шт]]*Таблица648[[#This Row],[Оптовая цена KRW за 1шт]]</f>
        <v>0</v>
      </c>
      <c r="M1575" s="19" t="str">
        <f>IFERROR(Таблица648[[#This Row],[Общее кол-во шт]]*Таблица648[[#This Row],[Оптовая цена USD за 1шт]],"")</f>
        <v/>
      </c>
      <c r="N1575" s="49"/>
    </row>
    <row r="1576" spans="1:14" ht="22.5" customHeight="1">
      <c r="A1576" s="44" t="s">
        <v>24003</v>
      </c>
      <c r="B1576" s="14">
        <v>8801051463354</v>
      </c>
      <c r="C1576" s="50" t="s">
        <v>18143</v>
      </c>
      <c r="D1576" s="46" t="s">
        <v>24004</v>
      </c>
      <c r="E1576" s="16">
        <v>15000</v>
      </c>
      <c r="F1576" s="15">
        <v>0.54</v>
      </c>
      <c r="G1576" s="47">
        <v>6</v>
      </c>
      <c r="H1576" s="55">
        <f>Таблица648[[#This Row],[Коэфициент стоимости]]*Таблица648[[#This Row],[Розничная цена KRW]]</f>
        <v>8100.0000000000009</v>
      </c>
      <c r="I1576" s="17" t="str">
        <f>IF($H$1="","Введите курс",Таблица648[[#This Row],[Оптовая цена KRW за 1шт]]/$H$1)</f>
        <v>Введите курс</v>
      </c>
      <c r="J1576" s="48"/>
      <c r="K1576" s="18">
        <f>Таблица648[[#This Row],[Заказ коробок ]]*Таблица648[[#This Row],[Кол-во шт в коробке]]</f>
        <v>0</v>
      </c>
      <c r="L1576" s="54">
        <f>Таблица648[[#This Row],[Общее кол-во шт]]*Таблица648[[#This Row],[Оптовая цена KRW за 1шт]]</f>
        <v>0</v>
      </c>
      <c r="M1576" s="19" t="str">
        <f>IFERROR(Таблица648[[#This Row],[Общее кол-во шт]]*Таблица648[[#This Row],[Оптовая цена USD за 1шт]],"")</f>
        <v/>
      </c>
      <c r="N1576" s="49"/>
    </row>
    <row r="1577" spans="1:14" ht="22.5" customHeight="1">
      <c r="A1577" s="44" t="s">
        <v>24005</v>
      </c>
      <c r="B1577" s="14">
        <v>8801051463361</v>
      </c>
      <c r="C1577" s="50" t="s">
        <v>18144</v>
      </c>
      <c r="D1577" s="46" t="s">
        <v>24006</v>
      </c>
      <c r="E1577" s="16">
        <v>15000</v>
      </c>
      <c r="F1577" s="15">
        <v>0.54</v>
      </c>
      <c r="G1577" s="47">
        <v>6</v>
      </c>
      <c r="H1577" s="55">
        <f>Таблица648[[#This Row],[Коэфициент стоимости]]*Таблица648[[#This Row],[Розничная цена KRW]]</f>
        <v>8100.0000000000009</v>
      </c>
      <c r="I1577" s="17" t="str">
        <f>IF($H$1="","Введите курс",Таблица648[[#This Row],[Оптовая цена KRW за 1шт]]/$H$1)</f>
        <v>Введите курс</v>
      </c>
      <c r="J1577" s="48"/>
      <c r="K1577" s="18">
        <f>Таблица648[[#This Row],[Заказ коробок ]]*Таблица648[[#This Row],[Кол-во шт в коробке]]</f>
        <v>0</v>
      </c>
      <c r="L1577" s="54">
        <f>Таблица648[[#This Row],[Общее кол-во шт]]*Таблица648[[#This Row],[Оптовая цена KRW за 1шт]]</f>
        <v>0</v>
      </c>
      <c r="M1577" s="19" t="str">
        <f>IFERROR(Таблица648[[#This Row],[Общее кол-во шт]]*Таблица648[[#This Row],[Оптовая цена USD за 1шт]],"")</f>
        <v/>
      </c>
      <c r="N1577" s="49"/>
    </row>
    <row r="1578" spans="1:14" ht="22.5" customHeight="1">
      <c r="A1578" s="44" t="s">
        <v>24007</v>
      </c>
      <c r="B1578" s="14">
        <v>8801051463378</v>
      </c>
      <c r="C1578" s="50" t="s">
        <v>18145</v>
      </c>
      <c r="D1578" s="46" t="s">
        <v>24008</v>
      </c>
      <c r="E1578" s="16">
        <v>15000</v>
      </c>
      <c r="F1578" s="15">
        <v>0.54</v>
      </c>
      <c r="G1578" s="47">
        <v>6</v>
      </c>
      <c r="H1578" s="55">
        <f>Таблица648[[#This Row],[Коэфициент стоимости]]*Таблица648[[#This Row],[Розничная цена KRW]]</f>
        <v>8100.0000000000009</v>
      </c>
      <c r="I1578" s="17" t="str">
        <f>IF($H$1="","Введите курс",Таблица648[[#This Row],[Оптовая цена KRW за 1шт]]/$H$1)</f>
        <v>Введите курс</v>
      </c>
      <c r="J1578" s="48"/>
      <c r="K1578" s="18">
        <f>Таблица648[[#This Row],[Заказ коробок ]]*Таблица648[[#This Row],[Кол-во шт в коробке]]</f>
        <v>0</v>
      </c>
      <c r="L1578" s="54">
        <f>Таблица648[[#This Row],[Общее кол-во шт]]*Таблица648[[#This Row],[Оптовая цена KRW за 1шт]]</f>
        <v>0</v>
      </c>
      <c r="M1578" s="19" t="str">
        <f>IFERROR(Таблица648[[#This Row],[Общее кол-во шт]]*Таблица648[[#This Row],[Оптовая цена USD за 1шт]],"")</f>
        <v/>
      </c>
      <c r="N1578" s="49"/>
    </row>
    <row r="1579" spans="1:14" ht="22.5" customHeight="1">
      <c r="A1579" s="44" t="s">
        <v>24009</v>
      </c>
      <c r="B1579" s="14">
        <v>8801051463385</v>
      </c>
      <c r="C1579" s="50" t="s">
        <v>18146</v>
      </c>
      <c r="D1579" s="46" t="s">
        <v>24010</v>
      </c>
      <c r="E1579" s="16">
        <v>15000</v>
      </c>
      <c r="F1579" s="15">
        <v>0.54</v>
      </c>
      <c r="G1579" s="47">
        <v>6</v>
      </c>
      <c r="H1579" s="55">
        <f>Таблица648[[#This Row],[Коэфициент стоимости]]*Таблица648[[#This Row],[Розничная цена KRW]]</f>
        <v>8100.0000000000009</v>
      </c>
      <c r="I1579" s="17" t="str">
        <f>IF($H$1="","Введите курс",Таблица648[[#This Row],[Оптовая цена KRW за 1шт]]/$H$1)</f>
        <v>Введите курс</v>
      </c>
      <c r="J1579" s="48"/>
      <c r="K1579" s="18">
        <f>Таблица648[[#This Row],[Заказ коробок ]]*Таблица648[[#This Row],[Кол-во шт в коробке]]</f>
        <v>0</v>
      </c>
      <c r="L1579" s="54">
        <f>Таблица648[[#This Row],[Общее кол-во шт]]*Таблица648[[#This Row],[Оптовая цена KRW за 1шт]]</f>
        <v>0</v>
      </c>
      <c r="M1579" s="19" t="str">
        <f>IFERROR(Таблица648[[#This Row],[Общее кол-во шт]]*Таблица648[[#This Row],[Оптовая цена USD за 1шт]],"")</f>
        <v/>
      </c>
      <c r="N1579" s="49"/>
    </row>
    <row r="1580" spans="1:14" ht="22.5" customHeight="1">
      <c r="A1580" s="44" t="s">
        <v>24011</v>
      </c>
      <c r="B1580" s="14">
        <v>8801051463392</v>
      </c>
      <c r="C1580" s="50" t="s">
        <v>18147</v>
      </c>
      <c r="D1580" s="46" t="s">
        <v>24012</v>
      </c>
      <c r="E1580" s="16">
        <v>15000</v>
      </c>
      <c r="F1580" s="15">
        <v>0.54</v>
      </c>
      <c r="G1580" s="47">
        <v>6</v>
      </c>
      <c r="H1580" s="55">
        <f>Таблица648[[#This Row],[Коэфициент стоимости]]*Таблица648[[#This Row],[Розничная цена KRW]]</f>
        <v>8100.0000000000009</v>
      </c>
      <c r="I1580" s="17" t="str">
        <f>IF($H$1="","Введите курс",Таблица648[[#This Row],[Оптовая цена KRW за 1шт]]/$H$1)</f>
        <v>Введите курс</v>
      </c>
      <c r="J1580" s="48"/>
      <c r="K1580" s="18">
        <f>Таблица648[[#This Row],[Заказ коробок ]]*Таблица648[[#This Row],[Кол-во шт в коробке]]</f>
        <v>0</v>
      </c>
      <c r="L1580" s="54">
        <f>Таблица648[[#This Row],[Общее кол-во шт]]*Таблица648[[#This Row],[Оптовая цена KRW за 1шт]]</f>
        <v>0</v>
      </c>
      <c r="M1580" s="19" t="str">
        <f>IFERROR(Таблица648[[#This Row],[Общее кол-во шт]]*Таблица648[[#This Row],[Оптовая цена USD за 1шт]],"")</f>
        <v/>
      </c>
      <c r="N1580" s="49"/>
    </row>
    <row r="1581" spans="1:14" ht="22.5" customHeight="1">
      <c r="A1581" s="44" t="s">
        <v>24013</v>
      </c>
      <c r="B1581" s="14">
        <v>8801051463408</v>
      </c>
      <c r="C1581" s="50" t="s">
        <v>18148</v>
      </c>
      <c r="D1581" s="46" t="s">
        <v>24014</v>
      </c>
      <c r="E1581" s="16">
        <v>15000</v>
      </c>
      <c r="F1581" s="15">
        <v>0.54</v>
      </c>
      <c r="G1581" s="47">
        <v>6</v>
      </c>
      <c r="H1581" s="55">
        <f>Таблица648[[#This Row],[Коэфициент стоимости]]*Таблица648[[#This Row],[Розничная цена KRW]]</f>
        <v>8100.0000000000009</v>
      </c>
      <c r="I1581" s="17" t="str">
        <f>IF($H$1="","Введите курс",Таблица648[[#This Row],[Оптовая цена KRW за 1шт]]/$H$1)</f>
        <v>Введите курс</v>
      </c>
      <c r="J1581" s="48"/>
      <c r="K1581" s="18">
        <f>Таблица648[[#This Row],[Заказ коробок ]]*Таблица648[[#This Row],[Кол-во шт в коробке]]</f>
        <v>0</v>
      </c>
      <c r="L1581" s="54">
        <f>Таблица648[[#This Row],[Общее кол-во шт]]*Таблица648[[#This Row],[Оптовая цена KRW за 1шт]]</f>
        <v>0</v>
      </c>
      <c r="M1581" s="19" t="str">
        <f>IFERROR(Таблица648[[#This Row],[Общее кол-во шт]]*Таблица648[[#This Row],[Оптовая цена USD за 1шт]],"")</f>
        <v/>
      </c>
      <c r="N1581" s="49"/>
    </row>
    <row r="1582" spans="1:14" ht="22.5" customHeight="1">
      <c r="A1582" s="44" t="s">
        <v>24015</v>
      </c>
      <c r="B1582" s="14">
        <v>8806182591792</v>
      </c>
      <c r="C1582" s="50" t="s">
        <v>18149</v>
      </c>
      <c r="D1582" s="46" t="s">
        <v>18150</v>
      </c>
      <c r="E1582" s="16">
        <v>1500</v>
      </c>
      <c r="F1582" s="15">
        <v>0.54</v>
      </c>
      <c r="G1582" s="47">
        <v>10</v>
      </c>
      <c r="H1582" s="55">
        <f>Таблица648[[#This Row],[Коэфициент стоимости]]*Таблица648[[#This Row],[Розничная цена KRW]]</f>
        <v>810</v>
      </c>
      <c r="I1582" s="17" t="str">
        <f>IF($H$1="","Введите курс",Таблица648[[#This Row],[Оптовая цена KRW за 1шт]]/$H$1)</f>
        <v>Введите курс</v>
      </c>
      <c r="J1582" s="48"/>
      <c r="K1582" s="18">
        <f>Таблица648[[#This Row],[Заказ коробок ]]*Таблица648[[#This Row],[Кол-во шт в коробке]]</f>
        <v>0</v>
      </c>
      <c r="L1582" s="54">
        <f>Таблица648[[#This Row],[Общее кол-во шт]]*Таблица648[[#This Row],[Оптовая цена KRW за 1шт]]</f>
        <v>0</v>
      </c>
      <c r="M1582" s="19" t="str">
        <f>IFERROR(Таблица648[[#This Row],[Общее кол-во шт]]*Таблица648[[#This Row],[Оптовая цена USD за 1шт]],"")</f>
        <v/>
      </c>
      <c r="N1582" s="49"/>
    </row>
    <row r="1583" spans="1:14" ht="22.5" customHeight="1">
      <c r="A1583" s="44" t="s">
        <v>24016</v>
      </c>
      <c r="B1583" s="14">
        <v>8801051474992</v>
      </c>
      <c r="C1583" s="50" t="s">
        <v>18151</v>
      </c>
      <c r="D1583" s="46" t="s">
        <v>24017</v>
      </c>
      <c r="E1583" s="16">
        <v>3000</v>
      </c>
      <c r="F1583" s="15">
        <v>0.54</v>
      </c>
      <c r="G1583" s="47">
        <v>20</v>
      </c>
      <c r="H1583" s="55">
        <f>Таблица648[[#This Row],[Коэфициент стоимости]]*Таблица648[[#This Row],[Розничная цена KRW]]</f>
        <v>1620</v>
      </c>
      <c r="I1583" s="17" t="str">
        <f>IF($H$1="","Введите курс",Таблица648[[#This Row],[Оптовая цена KRW за 1шт]]/$H$1)</f>
        <v>Введите курс</v>
      </c>
      <c r="J1583" s="48"/>
      <c r="K1583" s="18">
        <f>Таблица648[[#This Row],[Заказ коробок ]]*Таблица648[[#This Row],[Кол-во шт в коробке]]</f>
        <v>0</v>
      </c>
      <c r="L1583" s="54">
        <f>Таблица648[[#This Row],[Общее кол-во шт]]*Таблица648[[#This Row],[Оптовая цена KRW за 1шт]]</f>
        <v>0</v>
      </c>
      <c r="M1583" s="19" t="str">
        <f>IFERROR(Таблица648[[#This Row],[Общее кол-во шт]]*Таблица648[[#This Row],[Оптовая цена USD за 1шт]],"")</f>
        <v/>
      </c>
      <c r="N1583" s="49"/>
    </row>
    <row r="1584" spans="1:14" ht="22.5" customHeight="1">
      <c r="A1584" s="44" t="s">
        <v>24018</v>
      </c>
      <c r="B1584" s="14">
        <v>8801051475005</v>
      </c>
      <c r="C1584" s="50" t="s">
        <v>18152</v>
      </c>
      <c r="D1584" s="46" t="s">
        <v>24019</v>
      </c>
      <c r="E1584" s="16">
        <v>5000</v>
      </c>
      <c r="F1584" s="15">
        <v>0.54</v>
      </c>
      <c r="G1584" s="47">
        <v>9</v>
      </c>
      <c r="H1584" s="55">
        <f>Таблица648[[#This Row],[Коэфициент стоимости]]*Таблица648[[#This Row],[Розничная цена KRW]]</f>
        <v>2700</v>
      </c>
      <c r="I1584" s="17" t="str">
        <f>IF($H$1="","Введите курс",Таблица648[[#This Row],[Оптовая цена KRW за 1шт]]/$H$1)</f>
        <v>Введите курс</v>
      </c>
      <c r="J1584" s="48"/>
      <c r="K1584" s="18">
        <f>Таблица648[[#This Row],[Заказ коробок ]]*Таблица648[[#This Row],[Кол-во шт в коробке]]</f>
        <v>0</v>
      </c>
      <c r="L1584" s="54">
        <f>Таблица648[[#This Row],[Общее кол-во шт]]*Таблица648[[#This Row],[Оптовая цена KRW за 1шт]]</f>
        <v>0</v>
      </c>
      <c r="M1584" s="19" t="str">
        <f>IFERROR(Таблица648[[#This Row],[Общее кол-во шт]]*Таблица648[[#This Row],[Оптовая цена USD за 1шт]],"")</f>
        <v/>
      </c>
      <c r="N1584" s="49"/>
    </row>
    <row r="1585" spans="1:14" ht="22.5" customHeight="1">
      <c r="A1585" s="44" t="s">
        <v>24020</v>
      </c>
      <c r="B1585" s="14">
        <v>8806182592034</v>
      </c>
      <c r="C1585" s="50" t="s">
        <v>18153</v>
      </c>
      <c r="D1585" s="46" t="s">
        <v>24021</v>
      </c>
      <c r="E1585" s="16">
        <v>14000</v>
      </c>
      <c r="F1585" s="15">
        <v>0.54</v>
      </c>
      <c r="G1585" s="47">
        <v>12</v>
      </c>
      <c r="H1585" s="55">
        <f>Таблица648[[#This Row],[Коэфициент стоимости]]*Таблица648[[#This Row],[Розничная цена KRW]]</f>
        <v>7560.0000000000009</v>
      </c>
      <c r="I1585" s="17" t="str">
        <f>IF($H$1="","Введите курс",Таблица648[[#This Row],[Оптовая цена KRW за 1шт]]/$H$1)</f>
        <v>Введите курс</v>
      </c>
      <c r="J1585" s="48"/>
      <c r="K1585" s="18">
        <f>Таблица648[[#This Row],[Заказ коробок ]]*Таблица648[[#This Row],[Кол-во шт в коробке]]</f>
        <v>0</v>
      </c>
      <c r="L1585" s="54">
        <f>Таблица648[[#This Row],[Общее кол-во шт]]*Таблица648[[#This Row],[Оптовая цена KRW за 1шт]]</f>
        <v>0</v>
      </c>
      <c r="M1585" s="19" t="str">
        <f>IFERROR(Таблица648[[#This Row],[Общее кол-во шт]]*Таблица648[[#This Row],[Оптовая цена USD за 1шт]],"")</f>
        <v/>
      </c>
      <c r="N1585" s="49"/>
    </row>
    <row r="1586" spans="1:14" ht="22.5" customHeight="1">
      <c r="A1586" s="44" t="s">
        <v>24022</v>
      </c>
      <c r="B1586" s="14">
        <v>8806182593901</v>
      </c>
      <c r="C1586" s="50" t="s">
        <v>18154</v>
      </c>
      <c r="D1586" s="46" t="s">
        <v>24023</v>
      </c>
      <c r="E1586" s="16">
        <v>11000</v>
      </c>
      <c r="F1586" s="15">
        <v>0.54</v>
      </c>
      <c r="G1586" s="47">
        <v>9</v>
      </c>
      <c r="H1586" s="55">
        <f>Таблица648[[#This Row],[Коэфициент стоимости]]*Таблица648[[#This Row],[Розничная цена KRW]]</f>
        <v>5940</v>
      </c>
      <c r="I1586" s="17" t="str">
        <f>IF($H$1="","Введите курс",Таблица648[[#This Row],[Оптовая цена KRW за 1шт]]/$H$1)</f>
        <v>Введите курс</v>
      </c>
      <c r="J1586" s="48"/>
      <c r="K1586" s="18">
        <f>Таблица648[[#This Row],[Заказ коробок ]]*Таблица648[[#This Row],[Кол-во шт в коробке]]</f>
        <v>0</v>
      </c>
      <c r="L1586" s="54">
        <f>Таблица648[[#This Row],[Общее кол-во шт]]*Таблица648[[#This Row],[Оптовая цена KRW за 1шт]]</f>
        <v>0</v>
      </c>
      <c r="M1586" s="19" t="str">
        <f>IFERROR(Таблица648[[#This Row],[Общее кол-во шт]]*Таблица648[[#This Row],[Оптовая цена USD за 1шт]],"")</f>
        <v/>
      </c>
      <c r="N1586" s="49"/>
    </row>
    <row r="1587" spans="1:14" ht="22.5" customHeight="1">
      <c r="A1587" s="44" t="s">
        <v>24024</v>
      </c>
      <c r="B1587" s="14">
        <v>8806182593833</v>
      </c>
      <c r="C1587" s="50" t="s">
        <v>18155</v>
      </c>
      <c r="D1587" s="46" t="s">
        <v>24025</v>
      </c>
      <c r="E1587" s="16">
        <v>1100</v>
      </c>
      <c r="F1587" s="15">
        <v>0.54</v>
      </c>
      <c r="G1587" s="47">
        <v>30</v>
      </c>
      <c r="H1587" s="55">
        <f>Таблица648[[#This Row],[Коэфициент стоимости]]*Таблица648[[#This Row],[Розничная цена KRW]]</f>
        <v>594</v>
      </c>
      <c r="I1587" s="17" t="str">
        <f>IF($H$1="","Введите курс",Таблица648[[#This Row],[Оптовая цена KRW за 1шт]]/$H$1)</f>
        <v>Введите курс</v>
      </c>
      <c r="J1587" s="48"/>
      <c r="K1587" s="18">
        <f>Таблица648[[#This Row],[Заказ коробок ]]*Таблица648[[#This Row],[Кол-во шт в коробке]]</f>
        <v>0</v>
      </c>
      <c r="L1587" s="54">
        <f>Таблица648[[#This Row],[Общее кол-во шт]]*Таблица648[[#This Row],[Оптовая цена KRW за 1шт]]</f>
        <v>0</v>
      </c>
      <c r="M1587" s="19" t="str">
        <f>IFERROR(Таблица648[[#This Row],[Общее кол-во шт]]*Таблица648[[#This Row],[Оптовая цена USD за 1шт]],"")</f>
        <v/>
      </c>
      <c r="N1587" s="49"/>
    </row>
    <row r="1588" spans="1:14" ht="22.5" customHeight="1">
      <c r="A1588" s="44" t="s">
        <v>24026</v>
      </c>
      <c r="B1588" s="14">
        <v>8806182561382</v>
      </c>
      <c r="C1588" s="50" t="s">
        <v>18156</v>
      </c>
      <c r="D1588" s="46" t="s">
        <v>24027</v>
      </c>
      <c r="E1588" s="16">
        <v>10000</v>
      </c>
      <c r="F1588" s="15">
        <v>0.54</v>
      </c>
      <c r="G1588" s="47">
        <v>6</v>
      </c>
      <c r="H1588" s="55">
        <f>Таблица648[[#This Row],[Коэфициент стоимости]]*Таблица648[[#This Row],[Розничная цена KRW]]</f>
        <v>5400</v>
      </c>
      <c r="I1588" s="17" t="str">
        <f>IF($H$1="","Введите курс",Таблица648[[#This Row],[Оптовая цена KRW за 1шт]]/$H$1)</f>
        <v>Введите курс</v>
      </c>
      <c r="J1588" s="48"/>
      <c r="K1588" s="18">
        <f>Таблица648[[#This Row],[Заказ коробок ]]*Таблица648[[#This Row],[Кол-во шт в коробке]]</f>
        <v>0</v>
      </c>
      <c r="L1588" s="54">
        <f>Таблица648[[#This Row],[Общее кол-во шт]]*Таблица648[[#This Row],[Оптовая цена KRW за 1шт]]</f>
        <v>0</v>
      </c>
      <c r="M1588" s="19" t="str">
        <f>IFERROR(Таблица648[[#This Row],[Общее кол-во шт]]*Таблица648[[#This Row],[Оптовая цена USD за 1шт]],"")</f>
        <v/>
      </c>
      <c r="N1588" s="49"/>
    </row>
    <row r="1589" spans="1:14" ht="22.5" customHeight="1">
      <c r="A1589" s="44" t="s">
        <v>24028</v>
      </c>
      <c r="B1589" s="14">
        <v>8806182581564</v>
      </c>
      <c r="C1589" s="50" t="s">
        <v>18157</v>
      </c>
      <c r="D1589" s="46" t="s">
        <v>24029</v>
      </c>
      <c r="E1589" s="16">
        <v>12000</v>
      </c>
      <c r="F1589" s="15">
        <v>0.54</v>
      </c>
      <c r="G1589" s="47">
        <v>9</v>
      </c>
      <c r="H1589" s="55">
        <f>Таблица648[[#This Row],[Коэфициент стоимости]]*Таблица648[[#This Row],[Розничная цена KRW]]</f>
        <v>6480</v>
      </c>
      <c r="I1589" s="17" t="str">
        <f>IF($H$1="","Введите курс",Таблица648[[#This Row],[Оптовая цена KRW за 1шт]]/$H$1)</f>
        <v>Введите курс</v>
      </c>
      <c r="J1589" s="48"/>
      <c r="K1589" s="18">
        <f>Таблица648[[#This Row],[Заказ коробок ]]*Таблица648[[#This Row],[Кол-во шт в коробке]]</f>
        <v>0</v>
      </c>
      <c r="L1589" s="54">
        <f>Таблица648[[#This Row],[Общее кол-во шт]]*Таблица648[[#This Row],[Оптовая цена KRW за 1шт]]</f>
        <v>0</v>
      </c>
      <c r="M1589" s="19" t="str">
        <f>IFERROR(Таблица648[[#This Row],[Общее кол-во шт]]*Таблица648[[#This Row],[Оптовая цена USD за 1шт]],"")</f>
        <v/>
      </c>
      <c r="N1589" s="49"/>
    </row>
    <row r="1590" spans="1:14" ht="22.5" customHeight="1">
      <c r="A1590" s="44" t="s">
        <v>24030</v>
      </c>
      <c r="B1590" s="14">
        <v>8801051476545</v>
      </c>
      <c r="C1590" s="50" t="s">
        <v>24031</v>
      </c>
      <c r="D1590" s="46" t="s">
        <v>24032</v>
      </c>
      <c r="E1590" s="16">
        <v>48000</v>
      </c>
      <c r="F1590" s="15">
        <v>0.54</v>
      </c>
      <c r="G1590" s="47">
        <v>6</v>
      </c>
      <c r="H1590" s="55">
        <f>Таблица648[[#This Row],[Коэфициент стоимости]]*Таблица648[[#This Row],[Розничная цена KRW]]</f>
        <v>25920</v>
      </c>
      <c r="I1590" s="17" t="str">
        <f>IF($H$1="","Введите курс",Таблица648[[#This Row],[Оптовая цена KRW за 1шт]]/$H$1)</f>
        <v>Введите курс</v>
      </c>
      <c r="J1590" s="48"/>
      <c r="K1590" s="18">
        <f>Таблица648[[#This Row],[Заказ коробок ]]*Таблица648[[#This Row],[Кол-во шт в коробке]]</f>
        <v>0</v>
      </c>
      <c r="L1590" s="54">
        <f>Таблица648[[#This Row],[Общее кол-во шт]]*Таблица648[[#This Row],[Оптовая цена KRW за 1шт]]</f>
        <v>0</v>
      </c>
      <c r="M1590" s="19" t="str">
        <f>IFERROR(Таблица648[[#This Row],[Общее кол-во шт]]*Таблица648[[#This Row],[Оптовая цена USD за 1шт]],"")</f>
        <v/>
      </c>
      <c r="N1590" s="49"/>
    </row>
    <row r="1591" spans="1:14" ht="22.5" customHeight="1">
      <c r="A1591" s="44" t="s">
        <v>24033</v>
      </c>
      <c r="B1591" s="14">
        <v>8801051471687</v>
      </c>
      <c r="C1591" s="50" t="s">
        <v>24034</v>
      </c>
      <c r="D1591" s="46" t="s">
        <v>24035</v>
      </c>
      <c r="E1591" s="16">
        <v>28000</v>
      </c>
      <c r="F1591" s="15">
        <v>0.54</v>
      </c>
      <c r="G1591" s="47">
        <v>36</v>
      </c>
      <c r="H1591" s="55">
        <f>Таблица648[[#This Row],[Коэфициент стоимости]]*Таблица648[[#This Row],[Розничная цена KRW]]</f>
        <v>15120.000000000002</v>
      </c>
      <c r="I1591" s="17" t="str">
        <f>IF($H$1="","Введите курс",Таблица648[[#This Row],[Оптовая цена KRW за 1шт]]/$H$1)</f>
        <v>Введите курс</v>
      </c>
      <c r="J1591" s="48"/>
      <c r="K1591" s="18">
        <f>Таблица648[[#This Row],[Заказ коробок ]]*Таблица648[[#This Row],[Кол-во шт в коробке]]</f>
        <v>0</v>
      </c>
      <c r="L1591" s="54">
        <f>Таблица648[[#This Row],[Общее кол-во шт]]*Таблица648[[#This Row],[Оптовая цена KRW за 1шт]]</f>
        <v>0</v>
      </c>
      <c r="M1591" s="19" t="str">
        <f>IFERROR(Таблица648[[#This Row],[Общее кол-во шт]]*Таблица648[[#This Row],[Оптовая цена USD за 1шт]],"")</f>
        <v/>
      </c>
      <c r="N1591" s="49"/>
    </row>
    <row r="1592" spans="1:14" ht="22.5" customHeight="1">
      <c r="A1592" s="44" t="s">
        <v>24036</v>
      </c>
      <c r="B1592" s="14">
        <v>8801051468748</v>
      </c>
      <c r="C1592" s="50" t="s">
        <v>24037</v>
      </c>
      <c r="D1592" s="46" t="s">
        <v>24038</v>
      </c>
      <c r="E1592" s="16">
        <v>12000</v>
      </c>
      <c r="F1592" s="15">
        <v>0.54</v>
      </c>
      <c r="G1592" s="47">
        <v>36</v>
      </c>
      <c r="H1592" s="55">
        <f>Таблица648[[#This Row],[Коэфициент стоимости]]*Таблица648[[#This Row],[Розничная цена KRW]]</f>
        <v>6480</v>
      </c>
      <c r="I1592" s="17" t="str">
        <f>IF($H$1="","Введите курс",Таблица648[[#This Row],[Оптовая цена KRW за 1шт]]/$H$1)</f>
        <v>Введите курс</v>
      </c>
      <c r="J1592" s="48"/>
      <c r="K1592" s="18">
        <f>Таблица648[[#This Row],[Заказ коробок ]]*Таблица648[[#This Row],[Кол-во шт в коробке]]</f>
        <v>0</v>
      </c>
      <c r="L1592" s="54">
        <f>Таблица648[[#This Row],[Общее кол-во шт]]*Таблица648[[#This Row],[Оптовая цена KRW за 1шт]]</f>
        <v>0</v>
      </c>
      <c r="M1592" s="19" t="str">
        <f>IFERROR(Таблица648[[#This Row],[Общее кол-во шт]]*Таблица648[[#This Row],[Оптовая цена USD за 1шт]],"")</f>
        <v/>
      </c>
      <c r="N1592" s="49"/>
    </row>
    <row r="1593" spans="1:14" ht="22.5" customHeight="1">
      <c r="A1593" s="44" t="s">
        <v>24039</v>
      </c>
      <c r="B1593" s="14">
        <v>8801051476569</v>
      </c>
      <c r="C1593" s="50" t="s">
        <v>24040</v>
      </c>
      <c r="D1593" s="46" t="s">
        <v>24196</v>
      </c>
      <c r="E1593" s="16">
        <v>15000</v>
      </c>
      <c r="F1593" s="15">
        <v>0.54</v>
      </c>
      <c r="G1593" s="47">
        <v>8</v>
      </c>
      <c r="H1593" s="55">
        <f>Таблица648[[#This Row],[Коэфициент стоимости]]*Таблица648[[#This Row],[Розничная цена KRW]]</f>
        <v>8100.0000000000009</v>
      </c>
      <c r="I1593" s="17" t="str">
        <f>IF($H$1="","Введите курс",Таблица648[[#This Row],[Оптовая цена KRW за 1шт]]/$H$1)</f>
        <v>Введите курс</v>
      </c>
      <c r="J1593" s="48"/>
      <c r="K1593" s="18">
        <f>Таблица648[[#This Row],[Заказ коробок ]]*Таблица648[[#This Row],[Кол-во шт в коробке]]</f>
        <v>0</v>
      </c>
      <c r="L1593" s="54">
        <f>Таблица648[[#This Row],[Общее кол-во шт]]*Таблица648[[#This Row],[Оптовая цена KRW за 1шт]]</f>
        <v>0</v>
      </c>
      <c r="M1593" s="19" t="str">
        <f>IFERROR(Таблица648[[#This Row],[Общее кол-во шт]]*Таблица648[[#This Row],[Оптовая цена USD за 1шт]],"")</f>
        <v/>
      </c>
      <c r="N1593" s="49"/>
    </row>
    <row r="1594" spans="1:14" ht="22.5" customHeight="1">
      <c r="A1594" s="44" t="s">
        <v>24041</v>
      </c>
      <c r="B1594" s="14">
        <v>8801051464603</v>
      </c>
      <c r="C1594" s="50" t="s">
        <v>24042</v>
      </c>
      <c r="D1594" s="46" t="s">
        <v>24043</v>
      </c>
      <c r="E1594" s="16">
        <v>35000</v>
      </c>
      <c r="F1594" s="15">
        <v>0.54</v>
      </c>
      <c r="G1594" s="47">
        <v>6</v>
      </c>
      <c r="H1594" s="55">
        <f>Таблица648[[#This Row],[Коэфициент стоимости]]*Таблица648[[#This Row],[Розничная цена KRW]]</f>
        <v>18900</v>
      </c>
      <c r="I1594" s="17" t="str">
        <f>IF($H$1="","Введите курс",Таблица648[[#This Row],[Оптовая цена KRW за 1шт]]/$H$1)</f>
        <v>Введите курс</v>
      </c>
      <c r="J1594" s="48"/>
      <c r="K1594" s="18">
        <f>Таблица648[[#This Row],[Заказ коробок ]]*Таблица648[[#This Row],[Кол-во шт в коробке]]</f>
        <v>0</v>
      </c>
      <c r="L1594" s="54">
        <f>Таблица648[[#This Row],[Общее кол-во шт]]*Таблица648[[#This Row],[Оптовая цена KRW за 1шт]]</f>
        <v>0</v>
      </c>
      <c r="M1594" s="19" t="str">
        <f>IFERROR(Таблица648[[#This Row],[Общее кол-во шт]]*Таблица648[[#This Row],[Оптовая цена USD за 1шт]],"")</f>
        <v/>
      </c>
      <c r="N1594" s="49"/>
    </row>
    <row r="1595" spans="1:14" ht="22.5" customHeight="1">
      <c r="A1595" s="44" t="s">
        <v>24044</v>
      </c>
      <c r="B1595" s="14">
        <v>8801051465426</v>
      </c>
      <c r="C1595" s="50" t="s">
        <v>24045</v>
      </c>
      <c r="D1595" s="46" t="s">
        <v>24046</v>
      </c>
      <c r="E1595" s="16">
        <v>20000</v>
      </c>
      <c r="F1595" s="15">
        <v>0.54</v>
      </c>
      <c r="G1595" s="47">
        <v>4</v>
      </c>
      <c r="H1595" s="55">
        <f>Таблица648[[#This Row],[Коэфициент стоимости]]*Таблица648[[#This Row],[Розничная цена KRW]]</f>
        <v>10800</v>
      </c>
      <c r="I1595" s="17" t="str">
        <f>IF($H$1="","Введите курс",Таблица648[[#This Row],[Оптовая цена KRW за 1шт]]/$H$1)</f>
        <v>Введите курс</v>
      </c>
      <c r="J1595" s="48"/>
      <c r="K1595" s="18">
        <f>Таблица648[[#This Row],[Заказ коробок ]]*Таблица648[[#This Row],[Кол-во шт в коробке]]</f>
        <v>0</v>
      </c>
      <c r="L1595" s="54">
        <f>Таблица648[[#This Row],[Общее кол-во шт]]*Таблица648[[#This Row],[Оптовая цена KRW за 1шт]]</f>
        <v>0</v>
      </c>
      <c r="M1595" s="19" t="str">
        <f>IFERROR(Таблица648[[#This Row],[Общее кол-во шт]]*Таблица648[[#This Row],[Оптовая цена USD за 1шт]],"")</f>
        <v/>
      </c>
      <c r="N1595" s="49"/>
    </row>
    <row r="1596" spans="1:14" ht="22.5" customHeight="1">
      <c r="A1596" s="44" t="s">
        <v>24047</v>
      </c>
      <c r="B1596" s="14">
        <v>8801051467611</v>
      </c>
      <c r="C1596" s="50" t="s">
        <v>24048</v>
      </c>
      <c r="D1596" s="46" t="s">
        <v>24049</v>
      </c>
      <c r="E1596" s="16">
        <v>19000</v>
      </c>
      <c r="F1596" s="15">
        <v>0.54</v>
      </c>
      <c r="G1596" s="47">
        <v>24</v>
      </c>
      <c r="H1596" s="55">
        <f>Таблица648[[#This Row],[Коэфициент стоимости]]*Таблица648[[#This Row],[Розничная цена KRW]]</f>
        <v>10260</v>
      </c>
      <c r="I1596" s="17" t="str">
        <f>IF($H$1="","Введите курс",Таблица648[[#This Row],[Оптовая цена KRW за 1шт]]/$H$1)</f>
        <v>Введите курс</v>
      </c>
      <c r="J1596" s="48"/>
      <c r="K1596" s="18">
        <f>Таблица648[[#This Row],[Заказ коробок ]]*Таблица648[[#This Row],[Кол-во шт в коробке]]</f>
        <v>0</v>
      </c>
      <c r="L1596" s="54">
        <f>Таблица648[[#This Row],[Общее кол-во шт]]*Таблица648[[#This Row],[Оптовая цена KRW за 1шт]]</f>
        <v>0</v>
      </c>
      <c r="M1596" s="19" t="str">
        <f>IFERROR(Таблица648[[#This Row],[Общее кол-во шт]]*Таблица648[[#This Row],[Оптовая цена USD за 1шт]],"")</f>
        <v/>
      </c>
      <c r="N1596" s="49"/>
    </row>
    <row r="1597" spans="1:14" ht="22.5" customHeight="1">
      <c r="A1597" s="44" t="s">
        <v>24050</v>
      </c>
      <c r="B1597" s="14">
        <v>8801051467628</v>
      </c>
      <c r="C1597" s="50" t="s">
        <v>24051</v>
      </c>
      <c r="D1597" s="46" t="s">
        <v>24052</v>
      </c>
      <c r="E1597" s="16">
        <v>22000</v>
      </c>
      <c r="F1597" s="15">
        <v>0.54</v>
      </c>
      <c r="G1597" s="47">
        <v>36</v>
      </c>
      <c r="H1597" s="55">
        <f>Таблица648[[#This Row],[Коэфициент стоимости]]*Таблица648[[#This Row],[Розничная цена KRW]]</f>
        <v>11880</v>
      </c>
      <c r="I1597" s="17" t="str">
        <f>IF($H$1="","Введите курс",Таблица648[[#This Row],[Оптовая цена KRW за 1шт]]/$H$1)</f>
        <v>Введите курс</v>
      </c>
      <c r="J1597" s="48"/>
      <c r="K1597" s="18">
        <f>Таблица648[[#This Row],[Заказ коробок ]]*Таблица648[[#This Row],[Кол-во шт в коробке]]</f>
        <v>0</v>
      </c>
      <c r="L1597" s="54">
        <f>Таблица648[[#This Row],[Общее кол-во шт]]*Таблица648[[#This Row],[Оптовая цена KRW за 1шт]]</f>
        <v>0</v>
      </c>
      <c r="M1597" s="19" t="str">
        <f>IFERROR(Таблица648[[#This Row],[Общее кол-во шт]]*Таблица648[[#This Row],[Оптовая цена USD за 1шт]],"")</f>
        <v/>
      </c>
      <c r="N1597" s="49"/>
    </row>
    <row r="1598" spans="1:14" ht="22.5" customHeight="1">
      <c r="A1598" s="44" t="s">
        <v>24053</v>
      </c>
      <c r="B1598" s="14">
        <v>8801051467635</v>
      </c>
      <c r="C1598" s="50" t="s">
        <v>24054</v>
      </c>
      <c r="D1598" s="46" t="s">
        <v>24055</v>
      </c>
      <c r="E1598" s="16">
        <v>19000</v>
      </c>
      <c r="F1598" s="15">
        <v>0.54</v>
      </c>
      <c r="G1598" s="47">
        <v>24</v>
      </c>
      <c r="H1598" s="55">
        <f>Таблица648[[#This Row],[Коэфициент стоимости]]*Таблица648[[#This Row],[Розничная цена KRW]]</f>
        <v>10260</v>
      </c>
      <c r="I1598" s="17" t="str">
        <f>IF($H$1="","Введите курс",Таблица648[[#This Row],[Оптовая цена KRW за 1шт]]/$H$1)</f>
        <v>Введите курс</v>
      </c>
      <c r="J1598" s="48"/>
      <c r="K1598" s="18">
        <f>Таблица648[[#This Row],[Заказ коробок ]]*Таблица648[[#This Row],[Кол-во шт в коробке]]</f>
        <v>0</v>
      </c>
      <c r="L1598" s="54">
        <f>Таблица648[[#This Row],[Общее кол-во шт]]*Таблица648[[#This Row],[Оптовая цена KRW за 1шт]]</f>
        <v>0</v>
      </c>
      <c r="M1598" s="19" t="str">
        <f>IFERROR(Таблица648[[#This Row],[Общее кол-во шт]]*Таблица648[[#This Row],[Оптовая цена USD за 1шт]],"")</f>
        <v/>
      </c>
      <c r="N1598" s="49"/>
    </row>
    <row r="1599" spans="1:14" ht="22.5" customHeight="1">
      <c r="A1599" s="44" t="s">
        <v>24056</v>
      </c>
      <c r="B1599" s="14">
        <v>8801051467642</v>
      </c>
      <c r="C1599" s="50" t="s">
        <v>24057</v>
      </c>
      <c r="D1599" s="46" t="s">
        <v>24058</v>
      </c>
      <c r="E1599" s="16">
        <v>22000</v>
      </c>
      <c r="F1599" s="15">
        <v>0.54</v>
      </c>
      <c r="G1599" s="47">
        <v>36</v>
      </c>
      <c r="H1599" s="55">
        <f>Таблица648[[#This Row],[Коэфициент стоимости]]*Таблица648[[#This Row],[Розничная цена KRW]]</f>
        <v>11880</v>
      </c>
      <c r="I1599" s="17" t="str">
        <f>IF($H$1="","Введите курс",Таблица648[[#This Row],[Оптовая цена KRW за 1шт]]/$H$1)</f>
        <v>Введите курс</v>
      </c>
      <c r="J1599" s="48"/>
      <c r="K1599" s="18">
        <f>Таблица648[[#This Row],[Заказ коробок ]]*Таблица648[[#This Row],[Кол-во шт в коробке]]</f>
        <v>0</v>
      </c>
      <c r="L1599" s="54">
        <f>Таблица648[[#This Row],[Общее кол-во шт]]*Таблица648[[#This Row],[Оптовая цена KRW за 1шт]]</f>
        <v>0</v>
      </c>
      <c r="M1599" s="19" t="str">
        <f>IFERROR(Таблица648[[#This Row],[Общее кол-во шт]]*Таблица648[[#This Row],[Оптовая цена USD за 1шт]],"")</f>
        <v/>
      </c>
      <c r="N1599" s="49"/>
    </row>
    <row r="1600" spans="1:14" ht="22.5" customHeight="1">
      <c r="A1600" s="44" t="s">
        <v>24059</v>
      </c>
      <c r="B1600" s="14">
        <v>8801051467956</v>
      </c>
      <c r="C1600" s="50" t="s">
        <v>24060</v>
      </c>
      <c r="D1600" s="46" t="s">
        <v>24061</v>
      </c>
      <c r="E1600" s="16">
        <v>27000</v>
      </c>
      <c r="F1600" s="15">
        <v>0.54</v>
      </c>
      <c r="G1600" s="47">
        <v>24</v>
      </c>
      <c r="H1600" s="55">
        <f>Таблица648[[#This Row],[Коэфициент стоимости]]*Таблица648[[#This Row],[Розничная цена KRW]]</f>
        <v>14580.000000000002</v>
      </c>
      <c r="I1600" s="17" t="str">
        <f>IF($H$1="","Введите курс",Таблица648[[#This Row],[Оптовая цена KRW за 1шт]]/$H$1)</f>
        <v>Введите курс</v>
      </c>
      <c r="J1600" s="48"/>
      <c r="K1600" s="18">
        <f>Таблица648[[#This Row],[Заказ коробок ]]*Таблица648[[#This Row],[Кол-во шт в коробке]]</f>
        <v>0</v>
      </c>
      <c r="L1600" s="54">
        <f>Таблица648[[#This Row],[Общее кол-во шт]]*Таблица648[[#This Row],[Оптовая цена KRW за 1шт]]</f>
        <v>0</v>
      </c>
      <c r="M1600" s="19" t="str">
        <f>IFERROR(Таблица648[[#This Row],[Общее кол-во шт]]*Таблица648[[#This Row],[Оптовая цена USD за 1шт]],"")</f>
        <v/>
      </c>
      <c r="N1600" s="49"/>
    </row>
    <row r="1601" spans="1:14" ht="22.5" customHeight="1">
      <c r="A1601" s="44" t="s">
        <v>24062</v>
      </c>
      <c r="B1601" s="14">
        <v>8801051467581</v>
      </c>
      <c r="C1601" s="50" t="s">
        <v>24063</v>
      </c>
      <c r="D1601" s="46" t="s">
        <v>24064</v>
      </c>
      <c r="E1601" s="16">
        <v>27000</v>
      </c>
      <c r="F1601" s="15">
        <v>0.54</v>
      </c>
      <c r="G1601" s="47">
        <v>36</v>
      </c>
      <c r="H1601" s="55">
        <f>Таблица648[[#This Row],[Коэфициент стоимости]]*Таблица648[[#This Row],[Розничная цена KRW]]</f>
        <v>14580.000000000002</v>
      </c>
      <c r="I1601" s="17" t="str">
        <f>IF($H$1="","Введите курс",Таблица648[[#This Row],[Оптовая цена KRW за 1шт]]/$H$1)</f>
        <v>Введите курс</v>
      </c>
      <c r="J1601" s="48"/>
      <c r="K1601" s="18">
        <f>Таблица648[[#This Row],[Заказ коробок ]]*Таблица648[[#This Row],[Кол-во шт в коробке]]</f>
        <v>0</v>
      </c>
      <c r="L1601" s="54">
        <f>Таблица648[[#This Row],[Общее кол-во шт]]*Таблица648[[#This Row],[Оптовая цена KRW за 1шт]]</f>
        <v>0</v>
      </c>
      <c r="M1601" s="19" t="str">
        <f>IFERROR(Таблица648[[#This Row],[Общее кол-во шт]]*Таблица648[[#This Row],[Оптовая цена USD за 1шт]],"")</f>
        <v/>
      </c>
      <c r="N1601" s="49"/>
    </row>
    <row r="1602" spans="1:14" ht="22.5" customHeight="1">
      <c r="A1602" s="44" t="s">
        <v>24065</v>
      </c>
      <c r="B1602" s="14">
        <v>8801051467888</v>
      </c>
      <c r="C1602" s="50" t="s">
        <v>24066</v>
      </c>
      <c r="D1602" s="46" t="s">
        <v>24067</v>
      </c>
      <c r="E1602" s="16">
        <v>34000</v>
      </c>
      <c r="F1602" s="15">
        <v>0.54</v>
      </c>
      <c r="G1602" s="47">
        <v>54</v>
      </c>
      <c r="H1602" s="55">
        <f>Таблица648[[#This Row],[Коэфициент стоимости]]*Таблица648[[#This Row],[Розничная цена KRW]]</f>
        <v>18360</v>
      </c>
      <c r="I1602" s="17" t="str">
        <f>IF($H$1="","Введите курс",Таблица648[[#This Row],[Оптовая цена KRW за 1шт]]/$H$1)</f>
        <v>Введите курс</v>
      </c>
      <c r="J1602" s="48"/>
      <c r="K1602" s="18">
        <f>Таблица648[[#This Row],[Заказ коробок ]]*Таблица648[[#This Row],[Кол-во шт в коробке]]</f>
        <v>0</v>
      </c>
      <c r="L1602" s="54">
        <f>Таблица648[[#This Row],[Общее кол-во шт]]*Таблица648[[#This Row],[Оптовая цена KRW за 1шт]]</f>
        <v>0</v>
      </c>
      <c r="M1602" s="19" t="str">
        <f>IFERROR(Таблица648[[#This Row],[Общее кол-во шт]]*Таблица648[[#This Row],[Оптовая цена USD за 1шт]],"")</f>
        <v/>
      </c>
      <c r="N1602" s="49"/>
    </row>
    <row r="1603" spans="1:14" ht="22.5" customHeight="1">
      <c r="A1603" s="44" t="s">
        <v>24068</v>
      </c>
      <c r="B1603" s="14">
        <v>8806182595011</v>
      </c>
      <c r="C1603" s="50" t="s">
        <v>24069</v>
      </c>
      <c r="D1603" s="46" t="s">
        <v>22859</v>
      </c>
      <c r="E1603" s="16">
        <v>33000</v>
      </c>
      <c r="F1603" s="15">
        <v>0.54</v>
      </c>
      <c r="G1603" s="47">
        <v>6</v>
      </c>
      <c r="H1603" s="55">
        <f>Таблица648[[#This Row],[Коэфициент стоимости]]*Таблица648[[#This Row],[Розничная цена KRW]]</f>
        <v>17820</v>
      </c>
      <c r="I1603" s="17" t="str">
        <f>IF($H$1="","Введите курс",Таблица648[[#This Row],[Оптовая цена KRW за 1шт]]/$H$1)</f>
        <v>Введите курс</v>
      </c>
      <c r="J1603" s="48"/>
      <c r="K1603" s="18">
        <f>Таблица648[[#This Row],[Заказ коробок ]]*Таблица648[[#This Row],[Кол-во шт в коробке]]</f>
        <v>0</v>
      </c>
      <c r="L1603" s="54">
        <f>Таблица648[[#This Row],[Общее кол-во шт]]*Таблица648[[#This Row],[Оптовая цена KRW за 1шт]]</f>
        <v>0</v>
      </c>
      <c r="M1603" s="19" t="str">
        <f>IFERROR(Таблица648[[#This Row],[Общее кол-во шт]]*Таблица648[[#This Row],[Оптовая цена USD за 1шт]],"")</f>
        <v/>
      </c>
      <c r="N1603" s="49"/>
    </row>
    <row r="1604" spans="1:14" ht="22.5" customHeight="1">
      <c r="A1604" s="44" t="s">
        <v>24070</v>
      </c>
      <c r="B1604" s="14">
        <v>8806182595028</v>
      </c>
      <c r="C1604" s="50" t="s">
        <v>24071</v>
      </c>
      <c r="D1604" s="46" t="s">
        <v>22862</v>
      </c>
      <c r="E1604" s="16">
        <v>33000</v>
      </c>
      <c r="F1604" s="15">
        <v>0.54</v>
      </c>
      <c r="G1604" s="47">
        <v>6</v>
      </c>
      <c r="H1604" s="55">
        <f>Таблица648[[#This Row],[Коэфициент стоимости]]*Таблица648[[#This Row],[Розничная цена KRW]]</f>
        <v>17820</v>
      </c>
      <c r="I1604" s="17" t="str">
        <f>IF($H$1="","Введите курс",Таблица648[[#This Row],[Оптовая цена KRW за 1шт]]/$H$1)</f>
        <v>Введите курс</v>
      </c>
      <c r="J1604" s="48"/>
      <c r="K1604" s="18">
        <f>Таблица648[[#This Row],[Заказ коробок ]]*Таблица648[[#This Row],[Кол-во шт в коробке]]</f>
        <v>0</v>
      </c>
      <c r="L1604" s="54">
        <f>Таблица648[[#This Row],[Общее кол-во шт]]*Таблица648[[#This Row],[Оптовая цена KRW за 1шт]]</f>
        <v>0</v>
      </c>
      <c r="M1604" s="19" t="str">
        <f>IFERROR(Таблица648[[#This Row],[Общее кол-во шт]]*Таблица648[[#This Row],[Оптовая цена USD за 1шт]],"")</f>
        <v/>
      </c>
      <c r="N1604" s="49"/>
    </row>
    <row r="1605" spans="1:14" ht="22.5" customHeight="1">
      <c r="A1605" s="44" t="s">
        <v>24072</v>
      </c>
      <c r="B1605" s="14">
        <v>8806182595004</v>
      </c>
      <c r="C1605" s="50" t="s">
        <v>24073</v>
      </c>
      <c r="D1605" s="46" t="s">
        <v>22865</v>
      </c>
      <c r="E1605" s="16">
        <v>52000</v>
      </c>
      <c r="F1605" s="15">
        <v>0.54</v>
      </c>
      <c r="G1605" s="47">
        <v>6</v>
      </c>
      <c r="H1605" s="55">
        <f>Таблица648[[#This Row],[Коэфициент стоимости]]*Таблица648[[#This Row],[Розничная цена KRW]]</f>
        <v>28080.000000000004</v>
      </c>
      <c r="I1605" s="17" t="str">
        <f>IF($H$1="","Введите курс",Таблица648[[#This Row],[Оптовая цена KRW за 1шт]]/$H$1)</f>
        <v>Введите курс</v>
      </c>
      <c r="J1605" s="48"/>
      <c r="K1605" s="18">
        <f>Таблица648[[#This Row],[Заказ коробок ]]*Таблица648[[#This Row],[Кол-во шт в коробке]]</f>
        <v>0</v>
      </c>
      <c r="L1605" s="54">
        <f>Таблица648[[#This Row],[Общее кол-во шт]]*Таблица648[[#This Row],[Оптовая цена KRW за 1шт]]</f>
        <v>0</v>
      </c>
      <c r="M1605" s="19" t="str">
        <f>IFERROR(Таблица648[[#This Row],[Общее кол-во шт]]*Таблица648[[#This Row],[Оптовая цена USD за 1шт]],"")</f>
        <v/>
      </c>
      <c r="N1605" s="49"/>
    </row>
    <row r="1606" spans="1:14" ht="22.5" customHeight="1">
      <c r="A1606" s="44" t="s">
        <v>24074</v>
      </c>
      <c r="B1606" s="14">
        <v>8806182594991</v>
      </c>
      <c r="C1606" s="50" t="s">
        <v>24075</v>
      </c>
      <c r="D1606" s="46" t="s">
        <v>22868</v>
      </c>
      <c r="E1606" s="16">
        <v>52000</v>
      </c>
      <c r="F1606" s="15">
        <v>0.54</v>
      </c>
      <c r="G1606" s="47">
        <v>12</v>
      </c>
      <c r="H1606" s="55">
        <f>Таблица648[[#This Row],[Коэфициент стоимости]]*Таблица648[[#This Row],[Розничная цена KRW]]</f>
        <v>28080.000000000004</v>
      </c>
      <c r="I1606" s="17" t="str">
        <f>IF($H$1="","Введите курс",Таблица648[[#This Row],[Оптовая цена KRW за 1шт]]/$H$1)</f>
        <v>Введите курс</v>
      </c>
      <c r="J1606" s="48"/>
      <c r="K1606" s="18">
        <f>Таблица648[[#This Row],[Заказ коробок ]]*Таблица648[[#This Row],[Кол-во шт в коробке]]</f>
        <v>0</v>
      </c>
      <c r="L1606" s="54">
        <f>Таблица648[[#This Row],[Общее кол-во шт]]*Таблица648[[#This Row],[Оптовая цена KRW за 1шт]]</f>
        <v>0</v>
      </c>
      <c r="M1606" s="19" t="str">
        <f>IFERROR(Таблица648[[#This Row],[Общее кол-во шт]]*Таблица648[[#This Row],[Оптовая цена USD за 1шт]],"")</f>
        <v/>
      </c>
      <c r="N1606" s="49"/>
    </row>
    <row r="1607" spans="1:14" ht="22.5" customHeight="1">
      <c r="A1607" s="44" t="s">
        <v>24076</v>
      </c>
      <c r="B1607" s="14">
        <v>8801051462425</v>
      </c>
      <c r="C1607" s="50" t="s">
        <v>24077</v>
      </c>
      <c r="D1607" s="46" t="s">
        <v>24078</v>
      </c>
      <c r="E1607" s="16">
        <v>52000</v>
      </c>
      <c r="F1607" s="15">
        <v>0.54</v>
      </c>
      <c r="G1607" s="47">
        <v>6</v>
      </c>
      <c r="H1607" s="55">
        <f>Таблица648[[#This Row],[Коэфициент стоимости]]*Таблица648[[#This Row],[Розничная цена KRW]]</f>
        <v>28080.000000000004</v>
      </c>
      <c r="I1607" s="17" t="str">
        <f>IF($H$1="","Введите курс",Таблица648[[#This Row],[Оптовая цена KRW за 1шт]]/$H$1)</f>
        <v>Введите курс</v>
      </c>
      <c r="J1607" s="48"/>
      <c r="K1607" s="18">
        <f>Таблица648[[#This Row],[Заказ коробок ]]*Таблица648[[#This Row],[Кол-во шт в коробке]]</f>
        <v>0</v>
      </c>
      <c r="L1607" s="54">
        <f>Таблица648[[#This Row],[Общее кол-во шт]]*Таблица648[[#This Row],[Оптовая цена KRW за 1шт]]</f>
        <v>0</v>
      </c>
      <c r="M1607" s="19" t="str">
        <f>IFERROR(Таблица648[[#This Row],[Общее кол-во шт]]*Таблица648[[#This Row],[Оптовая цена USD за 1шт]],"")</f>
        <v/>
      </c>
      <c r="N1607" s="49"/>
    </row>
    <row r="1608" spans="1:14" ht="22.5" customHeight="1">
      <c r="A1608" s="44" t="s">
        <v>24079</v>
      </c>
      <c r="B1608" s="14">
        <v>8801051462470</v>
      </c>
      <c r="C1608" s="50" t="s">
        <v>24080</v>
      </c>
      <c r="D1608" s="46"/>
      <c r="E1608" s="16">
        <v>60000</v>
      </c>
      <c r="F1608" s="15">
        <v>0.54</v>
      </c>
      <c r="G1608" s="47">
        <v>6</v>
      </c>
      <c r="H1608" s="55">
        <f>Таблица648[[#This Row],[Коэфициент стоимости]]*Таблица648[[#This Row],[Розничная цена KRW]]</f>
        <v>32400.000000000004</v>
      </c>
      <c r="I1608" s="17" t="str">
        <f>IF($H$1="","Введите курс",Таблица648[[#This Row],[Оптовая цена KRW за 1шт]]/$H$1)</f>
        <v>Введите курс</v>
      </c>
      <c r="J1608" s="48"/>
      <c r="K1608" s="18">
        <f>Таблица648[[#This Row],[Заказ коробок ]]*Таблица648[[#This Row],[Кол-во шт в коробке]]</f>
        <v>0</v>
      </c>
      <c r="L1608" s="54">
        <f>Таблица648[[#This Row],[Общее кол-во шт]]*Таблица648[[#This Row],[Оптовая цена KRW за 1шт]]</f>
        <v>0</v>
      </c>
      <c r="M1608" s="19" t="str">
        <f>IFERROR(Таблица648[[#This Row],[Общее кол-во шт]]*Таблица648[[#This Row],[Оптовая цена USD за 1шт]],"")</f>
        <v/>
      </c>
      <c r="N1608" s="49"/>
    </row>
    <row r="1609" spans="1:14" ht="22.5" customHeight="1">
      <c r="A1609" s="44" t="s">
        <v>24081</v>
      </c>
      <c r="B1609" s="14">
        <v>8801051465433</v>
      </c>
      <c r="C1609" s="50" t="s">
        <v>24082</v>
      </c>
      <c r="D1609" s="46" t="s">
        <v>24083</v>
      </c>
      <c r="E1609" s="16">
        <v>15000</v>
      </c>
      <c r="F1609" s="15">
        <v>0.54</v>
      </c>
      <c r="G1609" s="47">
        <v>12</v>
      </c>
      <c r="H1609" s="55">
        <f>Таблица648[[#This Row],[Коэфициент стоимости]]*Таблица648[[#This Row],[Розничная цена KRW]]</f>
        <v>8100.0000000000009</v>
      </c>
      <c r="I1609" s="17" t="str">
        <f>IF($H$1="","Введите курс",Таблица648[[#This Row],[Оптовая цена KRW за 1шт]]/$H$1)</f>
        <v>Введите курс</v>
      </c>
      <c r="J1609" s="48"/>
      <c r="K1609" s="18">
        <f>Таблица648[[#This Row],[Заказ коробок ]]*Таблица648[[#This Row],[Кол-во шт в коробке]]</f>
        <v>0</v>
      </c>
      <c r="L1609" s="54">
        <f>Таблица648[[#This Row],[Общее кол-во шт]]*Таблица648[[#This Row],[Оптовая цена KRW за 1шт]]</f>
        <v>0</v>
      </c>
      <c r="M1609" s="19" t="str">
        <f>IFERROR(Таблица648[[#This Row],[Общее кол-во шт]]*Таблица648[[#This Row],[Оптовая цена USD за 1шт]],"")</f>
        <v/>
      </c>
      <c r="N1609" s="49"/>
    </row>
    <row r="1610" spans="1:14" ht="22.5" customHeight="1">
      <c r="A1610" s="44" t="s">
        <v>24084</v>
      </c>
      <c r="B1610" s="14">
        <v>8801051466560</v>
      </c>
      <c r="C1610" s="50" t="s">
        <v>24085</v>
      </c>
      <c r="D1610" s="46" t="s">
        <v>24086</v>
      </c>
      <c r="E1610" s="16">
        <v>24000</v>
      </c>
      <c r="F1610" s="15">
        <v>0.54</v>
      </c>
      <c r="G1610" s="47">
        <v>36</v>
      </c>
      <c r="H1610" s="55">
        <f>Таблица648[[#This Row],[Коэфициент стоимости]]*Таблица648[[#This Row],[Розничная цена KRW]]</f>
        <v>12960</v>
      </c>
      <c r="I1610" s="17" t="str">
        <f>IF($H$1="","Введите курс",Таблица648[[#This Row],[Оптовая цена KRW за 1шт]]/$H$1)</f>
        <v>Введите курс</v>
      </c>
      <c r="J1610" s="48"/>
      <c r="K1610" s="18">
        <f>Таблица648[[#This Row],[Заказ коробок ]]*Таблица648[[#This Row],[Кол-во шт в коробке]]</f>
        <v>0</v>
      </c>
      <c r="L1610" s="54">
        <f>Таблица648[[#This Row],[Общее кол-во шт]]*Таблица648[[#This Row],[Оптовая цена KRW за 1шт]]</f>
        <v>0</v>
      </c>
      <c r="M1610" s="19" t="str">
        <f>IFERROR(Таблица648[[#This Row],[Общее кол-во шт]]*Таблица648[[#This Row],[Оптовая цена USD за 1шт]],"")</f>
        <v/>
      </c>
      <c r="N1610" s="49"/>
    </row>
    <row r="1611" spans="1:14" ht="22.5" customHeight="1">
      <c r="A1611" s="44" t="s">
        <v>24087</v>
      </c>
      <c r="B1611" s="14">
        <v>8801051467086</v>
      </c>
      <c r="C1611" s="50" t="s">
        <v>24088</v>
      </c>
      <c r="D1611" s="46" t="s">
        <v>24089</v>
      </c>
      <c r="E1611" s="16">
        <v>28000</v>
      </c>
      <c r="F1611" s="15">
        <v>0.54</v>
      </c>
      <c r="G1611" s="47">
        <v>12</v>
      </c>
      <c r="H1611" s="55">
        <f>Таблица648[[#This Row],[Коэфициент стоимости]]*Таблица648[[#This Row],[Розничная цена KRW]]</f>
        <v>15120.000000000002</v>
      </c>
      <c r="I1611" s="17" t="str">
        <f>IF($H$1="","Введите курс",Таблица648[[#This Row],[Оптовая цена KRW за 1шт]]/$H$1)</f>
        <v>Введите курс</v>
      </c>
      <c r="J1611" s="48"/>
      <c r="K1611" s="18">
        <f>Таблица648[[#This Row],[Заказ коробок ]]*Таблица648[[#This Row],[Кол-во шт в коробке]]</f>
        <v>0</v>
      </c>
      <c r="L1611" s="54">
        <f>Таблица648[[#This Row],[Общее кол-во шт]]*Таблица648[[#This Row],[Оптовая цена KRW за 1шт]]</f>
        <v>0</v>
      </c>
      <c r="M1611" s="19" t="str">
        <f>IFERROR(Таблица648[[#This Row],[Общее кол-во шт]]*Таблица648[[#This Row],[Оптовая цена USD за 1шт]],"")</f>
        <v/>
      </c>
      <c r="N1611" s="49"/>
    </row>
    <row r="1612" spans="1:14" ht="22.5" customHeight="1">
      <c r="A1612" s="44" t="s">
        <v>24090</v>
      </c>
      <c r="B1612" s="14">
        <v>8801051467147</v>
      </c>
      <c r="C1612" s="50" t="s">
        <v>24091</v>
      </c>
      <c r="D1612" s="46" t="s">
        <v>24092</v>
      </c>
      <c r="E1612" s="16">
        <v>30000</v>
      </c>
      <c r="F1612" s="15">
        <v>0.54</v>
      </c>
      <c r="G1612" s="47">
        <v>24</v>
      </c>
      <c r="H1612" s="55">
        <f>Таблица648[[#This Row],[Коэфициент стоимости]]*Таблица648[[#This Row],[Розничная цена KRW]]</f>
        <v>16200.000000000002</v>
      </c>
      <c r="I1612" s="17" t="str">
        <f>IF($H$1="","Введите курс",Таблица648[[#This Row],[Оптовая цена KRW за 1шт]]/$H$1)</f>
        <v>Введите курс</v>
      </c>
      <c r="J1612" s="48"/>
      <c r="K1612" s="18">
        <f>Таблица648[[#This Row],[Заказ коробок ]]*Таблица648[[#This Row],[Кол-во шт в коробке]]</f>
        <v>0</v>
      </c>
      <c r="L1612" s="54">
        <f>Таблица648[[#This Row],[Общее кол-во шт]]*Таблица648[[#This Row],[Оптовая цена KRW за 1шт]]</f>
        <v>0</v>
      </c>
      <c r="M1612" s="19" t="str">
        <f>IFERROR(Таблица648[[#This Row],[Общее кол-во шт]]*Таблица648[[#This Row],[Оптовая цена USD за 1шт]],"")</f>
        <v/>
      </c>
      <c r="N1612" s="49"/>
    </row>
    <row r="1613" spans="1:14" ht="22.5" customHeight="1">
      <c r="A1613" s="44" t="s">
        <v>24093</v>
      </c>
      <c r="B1613" s="14">
        <v>8801051467154</v>
      </c>
      <c r="C1613" s="50" t="s">
        <v>24094</v>
      </c>
      <c r="D1613" s="46" t="s">
        <v>17526</v>
      </c>
      <c r="E1613" s="16">
        <v>30000</v>
      </c>
      <c r="F1613" s="15">
        <v>0.54</v>
      </c>
      <c r="G1613" s="47">
        <v>24</v>
      </c>
      <c r="H1613" s="55">
        <f>Таблица648[[#This Row],[Коэфициент стоимости]]*Таблица648[[#This Row],[Розничная цена KRW]]</f>
        <v>16200.000000000002</v>
      </c>
      <c r="I1613" s="17" t="str">
        <f>IF($H$1="","Введите курс",Таблица648[[#This Row],[Оптовая цена KRW за 1шт]]/$H$1)</f>
        <v>Введите курс</v>
      </c>
      <c r="J1613" s="48"/>
      <c r="K1613" s="18">
        <f>Таблица648[[#This Row],[Заказ коробок ]]*Таблица648[[#This Row],[Кол-во шт в коробке]]</f>
        <v>0</v>
      </c>
      <c r="L1613" s="54">
        <f>Таблица648[[#This Row],[Общее кол-во шт]]*Таблица648[[#This Row],[Оптовая цена KRW за 1шт]]</f>
        <v>0</v>
      </c>
      <c r="M1613" s="19" t="str">
        <f>IFERROR(Таблица648[[#This Row],[Общее кол-во шт]]*Таблица648[[#This Row],[Оптовая цена USD за 1шт]],"")</f>
        <v/>
      </c>
      <c r="N1613" s="49"/>
    </row>
    <row r="1614" spans="1:14" ht="22.5" customHeight="1">
      <c r="A1614" s="44" t="s">
        <v>24095</v>
      </c>
      <c r="B1614" s="14">
        <v>8801051467161</v>
      </c>
      <c r="C1614" s="50" t="s">
        <v>24096</v>
      </c>
      <c r="D1614" s="46" t="s">
        <v>24097</v>
      </c>
      <c r="E1614" s="16">
        <v>46000</v>
      </c>
      <c r="F1614" s="15">
        <v>0.54</v>
      </c>
      <c r="G1614" s="47">
        <v>18</v>
      </c>
      <c r="H1614" s="55">
        <f>Таблица648[[#This Row],[Коэфициент стоимости]]*Таблица648[[#This Row],[Розничная цена KRW]]</f>
        <v>24840</v>
      </c>
      <c r="I1614" s="17" t="str">
        <f>IF($H$1="","Введите курс",Таблица648[[#This Row],[Оптовая цена KRW за 1шт]]/$H$1)</f>
        <v>Введите курс</v>
      </c>
      <c r="J1614" s="48"/>
      <c r="K1614" s="18">
        <f>Таблица648[[#This Row],[Заказ коробок ]]*Таблица648[[#This Row],[Кол-во шт в коробке]]</f>
        <v>0</v>
      </c>
      <c r="L1614" s="54">
        <f>Таблица648[[#This Row],[Общее кол-во шт]]*Таблица648[[#This Row],[Оптовая цена KRW за 1шт]]</f>
        <v>0</v>
      </c>
      <c r="M1614" s="19" t="str">
        <f>IFERROR(Таблица648[[#This Row],[Общее кол-во шт]]*Таблица648[[#This Row],[Оптовая цена USD за 1шт]],"")</f>
        <v/>
      </c>
      <c r="N1614" s="49"/>
    </row>
    <row r="1615" spans="1:14" ht="22.5" customHeight="1">
      <c r="A1615" s="44" t="s">
        <v>24098</v>
      </c>
      <c r="B1615" s="14">
        <v>8801051467185</v>
      </c>
      <c r="C1615" s="50" t="s">
        <v>24099</v>
      </c>
      <c r="D1615" s="46" t="s">
        <v>17532</v>
      </c>
      <c r="E1615" s="16">
        <v>42000</v>
      </c>
      <c r="F1615" s="15">
        <v>0.54</v>
      </c>
      <c r="G1615" s="47">
        <v>12</v>
      </c>
      <c r="H1615" s="55">
        <f>Таблица648[[#This Row],[Коэфициент стоимости]]*Таблица648[[#This Row],[Розничная цена KRW]]</f>
        <v>22680</v>
      </c>
      <c r="I1615" s="17" t="str">
        <f>IF($H$1="","Введите курс",Таблица648[[#This Row],[Оптовая цена KRW за 1шт]]/$H$1)</f>
        <v>Введите курс</v>
      </c>
      <c r="J1615" s="48"/>
      <c r="K1615" s="18">
        <f>Таблица648[[#This Row],[Заказ коробок ]]*Таблица648[[#This Row],[Кол-во шт в коробке]]</f>
        <v>0</v>
      </c>
      <c r="L1615" s="54">
        <f>Таблица648[[#This Row],[Общее кол-во шт]]*Таблица648[[#This Row],[Оптовая цена KRW за 1шт]]</f>
        <v>0</v>
      </c>
      <c r="M1615" s="19" t="str">
        <f>IFERROR(Таблица648[[#This Row],[Общее кол-во шт]]*Таблица648[[#This Row],[Оптовая цена USD за 1шт]],"")</f>
        <v/>
      </c>
      <c r="N1615" s="49"/>
    </row>
    <row r="1616" spans="1:14" ht="22.5" customHeight="1">
      <c r="A1616" s="44" t="s">
        <v>24100</v>
      </c>
      <c r="B1616" s="14">
        <v>8801051467420</v>
      </c>
      <c r="C1616" s="50" t="s">
        <v>24101</v>
      </c>
      <c r="D1616" s="46" t="s">
        <v>22980</v>
      </c>
      <c r="E1616" s="16">
        <v>60000</v>
      </c>
      <c r="F1616" s="15">
        <v>0.54</v>
      </c>
      <c r="G1616" s="47">
        <v>4</v>
      </c>
      <c r="H1616" s="55">
        <f>Таблица648[[#This Row],[Коэфициент стоимости]]*Таблица648[[#This Row],[Розничная цена KRW]]</f>
        <v>32400.000000000004</v>
      </c>
      <c r="I1616" s="17" t="str">
        <f>IF($H$1="","Введите курс",Таблица648[[#This Row],[Оптовая цена KRW за 1шт]]/$H$1)</f>
        <v>Введите курс</v>
      </c>
      <c r="J1616" s="48"/>
      <c r="K1616" s="18">
        <f>Таблица648[[#This Row],[Заказ коробок ]]*Таблица648[[#This Row],[Кол-во шт в коробке]]</f>
        <v>0</v>
      </c>
      <c r="L1616" s="54">
        <f>Таблица648[[#This Row],[Общее кол-во шт]]*Таблица648[[#This Row],[Оптовая цена KRW за 1шт]]</f>
        <v>0</v>
      </c>
      <c r="M1616" s="19" t="str">
        <f>IFERROR(Таблица648[[#This Row],[Общее кол-во шт]]*Таблица648[[#This Row],[Оптовая цена USD за 1шт]],"")</f>
        <v/>
      </c>
      <c r="N1616" s="49"/>
    </row>
    <row r="1617" spans="1:14" ht="22.5" customHeight="1">
      <c r="A1617" s="44" t="s">
        <v>24102</v>
      </c>
      <c r="B1617" s="14">
        <v>8801051469868</v>
      </c>
      <c r="C1617" s="50" t="s">
        <v>24103</v>
      </c>
      <c r="D1617" s="46" t="s">
        <v>24104</v>
      </c>
      <c r="E1617" s="16">
        <v>70000</v>
      </c>
      <c r="F1617" s="15">
        <v>0.54</v>
      </c>
      <c r="G1617" s="47">
        <v>10</v>
      </c>
      <c r="H1617" s="55">
        <f>Таблица648[[#This Row],[Коэфициент стоимости]]*Таблица648[[#This Row],[Розничная цена KRW]]</f>
        <v>37800</v>
      </c>
      <c r="I1617" s="17" t="str">
        <f>IF($H$1="","Введите курс",Таблица648[[#This Row],[Оптовая цена KRW за 1шт]]/$H$1)</f>
        <v>Введите курс</v>
      </c>
      <c r="J1617" s="48"/>
      <c r="K1617" s="18">
        <f>Таблица648[[#This Row],[Заказ коробок ]]*Таблица648[[#This Row],[Кол-во шт в коробке]]</f>
        <v>0</v>
      </c>
      <c r="L1617" s="54">
        <f>Таблица648[[#This Row],[Общее кол-во шт]]*Таблица648[[#This Row],[Оптовая цена KRW за 1шт]]</f>
        <v>0</v>
      </c>
      <c r="M1617" s="19" t="str">
        <f>IFERROR(Таблица648[[#This Row],[Общее кол-во шт]]*Таблица648[[#This Row],[Оптовая цена USD за 1шт]],"")</f>
        <v/>
      </c>
      <c r="N1617" s="49"/>
    </row>
    <row r="1618" spans="1:14" ht="22.5" customHeight="1">
      <c r="A1618" s="44" t="s">
        <v>24105</v>
      </c>
      <c r="B1618" s="14">
        <v>8806182595929</v>
      </c>
      <c r="C1618" s="50" t="s">
        <v>24106</v>
      </c>
      <c r="D1618" s="46" t="s">
        <v>22983</v>
      </c>
      <c r="E1618" s="16">
        <v>74000</v>
      </c>
      <c r="F1618" s="15">
        <v>0.54</v>
      </c>
      <c r="G1618" s="47">
        <v>6</v>
      </c>
      <c r="H1618" s="55">
        <f>Таблица648[[#This Row],[Коэфициент стоимости]]*Таблица648[[#This Row],[Розничная цена KRW]]</f>
        <v>39960</v>
      </c>
      <c r="I1618" s="17" t="str">
        <f>IF($H$1="","Введите курс",Таблица648[[#This Row],[Оптовая цена KRW за 1шт]]/$H$1)</f>
        <v>Введите курс</v>
      </c>
      <c r="J1618" s="48"/>
      <c r="K1618" s="18">
        <f>Таблица648[[#This Row],[Заказ коробок ]]*Таблица648[[#This Row],[Кол-во шт в коробке]]</f>
        <v>0</v>
      </c>
      <c r="L1618" s="54">
        <f>Таблица648[[#This Row],[Общее кол-во шт]]*Таблица648[[#This Row],[Оптовая цена KRW за 1шт]]</f>
        <v>0</v>
      </c>
      <c r="M1618" s="19" t="str">
        <f>IFERROR(Таблица648[[#This Row],[Общее кол-во шт]]*Таблица648[[#This Row],[Оптовая цена USD за 1шт]],"")</f>
        <v/>
      </c>
      <c r="N1618" s="49"/>
    </row>
    <row r="1619" spans="1:14" ht="22.5" customHeight="1">
      <c r="A1619" s="44" t="s">
        <v>24107</v>
      </c>
      <c r="B1619" s="14">
        <v>8801051476262</v>
      </c>
      <c r="C1619" s="50" t="s">
        <v>24108</v>
      </c>
      <c r="D1619" s="46" t="s">
        <v>24109</v>
      </c>
      <c r="E1619" s="16">
        <v>76000</v>
      </c>
      <c r="F1619" s="15">
        <v>0.54</v>
      </c>
      <c r="G1619" s="47">
        <v>6</v>
      </c>
      <c r="H1619" s="55">
        <f>Таблица648[[#This Row],[Коэфициент стоимости]]*Таблица648[[#This Row],[Розничная цена KRW]]</f>
        <v>41040</v>
      </c>
      <c r="I1619" s="17" t="str">
        <f>IF($H$1="","Введите курс",Таблица648[[#This Row],[Оптовая цена KRW за 1шт]]/$H$1)</f>
        <v>Введите курс</v>
      </c>
      <c r="J1619" s="48"/>
      <c r="K1619" s="18">
        <f>Таблица648[[#This Row],[Заказ коробок ]]*Таблица648[[#This Row],[Кол-во шт в коробке]]</f>
        <v>0</v>
      </c>
      <c r="L1619" s="54">
        <f>Таблица648[[#This Row],[Общее кол-во шт]]*Таблица648[[#This Row],[Оптовая цена KRW за 1шт]]</f>
        <v>0</v>
      </c>
      <c r="M1619" s="19" t="str">
        <f>IFERROR(Таблица648[[#This Row],[Общее кол-во шт]]*Таблица648[[#This Row],[Оптовая цена USD за 1шт]],"")</f>
        <v/>
      </c>
      <c r="N1619" s="49"/>
    </row>
    <row r="1620" spans="1:14" ht="22.5" customHeight="1">
      <c r="A1620" s="44" t="s">
        <v>24110</v>
      </c>
      <c r="B1620" s="14">
        <v>8801051467581</v>
      </c>
      <c r="C1620" s="50" t="s">
        <v>24111</v>
      </c>
      <c r="D1620" s="46" t="s">
        <v>24112</v>
      </c>
      <c r="E1620" s="16">
        <v>4500</v>
      </c>
      <c r="F1620" s="15">
        <v>0.54</v>
      </c>
      <c r="G1620" s="47">
        <v>12</v>
      </c>
      <c r="H1620" s="55">
        <f>Таблица648[[#This Row],[Коэфициент стоимости]]*Таблица648[[#This Row],[Розничная цена KRW]]</f>
        <v>2430</v>
      </c>
      <c r="I1620" s="17" t="str">
        <f>IF($H$1="","Введите курс",Таблица648[[#This Row],[Оптовая цена KRW за 1шт]]/$H$1)</f>
        <v>Введите курс</v>
      </c>
      <c r="J1620" s="48"/>
      <c r="K1620" s="18">
        <f>Таблица648[[#This Row],[Заказ коробок ]]*Таблица648[[#This Row],[Кол-во шт в коробке]]</f>
        <v>0</v>
      </c>
      <c r="L1620" s="54">
        <f>Таблица648[[#This Row],[Общее кол-во шт]]*Таблица648[[#This Row],[Оптовая цена KRW за 1шт]]</f>
        <v>0</v>
      </c>
      <c r="M1620" s="19" t="str">
        <f>IFERROR(Таблица648[[#This Row],[Общее кол-во шт]]*Таблица648[[#This Row],[Оптовая цена USD за 1шт]],"")</f>
        <v/>
      </c>
      <c r="N1620" s="49"/>
    </row>
    <row r="1621" spans="1:14" ht="22.5" customHeight="1">
      <c r="A1621" s="44" t="s">
        <v>24113</v>
      </c>
      <c r="B1621" s="14">
        <v>8801051477016</v>
      </c>
      <c r="C1621" s="50" t="s">
        <v>24114</v>
      </c>
      <c r="D1621" s="46" t="s">
        <v>24115</v>
      </c>
      <c r="E1621" s="16">
        <v>12000</v>
      </c>
      <c r="F1621" s="15">
        <v>0.54</v>
      </c>
      <c r="G1621" s="47">
        <v>144</v>
      </c>
      <c r="H1621" s="55">
        <f>Таблица648[[#This Row],[Коэфициент стоимости]]*Таблица648[[#This Row],[Розничная цена KRW]]</f>
        <v>6480</v>
      </c>
      <c r="I1621" s="17" t="str">
        <f>IF($H$1="","Введите курс",Таблица648[[#This Row],[Оптовая цена KRW за 1шт]]/$H$1)</f>
        <v>Введите курс</v>
      </c>
      <c r="J1621" s="48"/>
      <c r="K1621" s="18">
        <f>Таблица648[[#This Row],[Заказ коробок ]]*Таблица648[[#This Row],[Кол-во шт в коробке]]</f>
        <v>0</v>
      </c>
      <c r="L1621" s="54">
        <f>Таблица648[[#This Row],[Общее кол-во шт]]*Таблица648[[#This Row],[Оптовая цена KRW за 1шт]]</f>
        <v>0</v>
      </c>
      <c r="M1621" s="19" t="str">
        <f>IFERROR(Таблица648[[#This Row],[Общее кол-во шт]]*Таблица648[[#This Row],[Оптовая цена USD за 1шт]],"")</f>
        <v/>
      </c>
      <c r="N1621" s="49"/>
    </row>
    <row r="1622" spans="1:14" ht="22.5" customHeight="1">
      <c r="A1622" s="44" t="s">
        <v>24116</v>
      </c>
      <c r="B1622" s="14">
        <v>8801051477023</v>
      </c>
      <c r="C1622" s="50" t="s">
        <v>24117</v>
      </c>
      <c r="D1622" s="46" t="s">
        <v>24118</v>
      </c>
      <c r="E1622" s="16">
        <v>12000</v>
      </c>
      <c r="F1622" s="15">
        <v>0.54</v>
      </c>
      <c r="G1622" s="47">
        <v>144</v>
      </c>
      <c r="H1622" s="55">
        <f>Таблица648[[#This Row],[Коэфициент стоимости]]*Таблица648[[#This Row],[Розничная цена KRW]]</f>
        <v>6480</v>
      </c>
      <c r="I1622" s="17" t="str">
        <f>IF($H$1="","Введите курс",Таблица648[[#This Row],[Оптовая цена KRW за 1шт]]/$H$1)</f>
        <v>Введите курс</v>
      </c>
      <c r="J1622" s="48"/>
      <c r="K1622" s="18">
        <f>Таблица648[[#This Row],[Заказ коробок ]]*Таблица648[[#This Row],[Кол-во шт в коробке]]</f>
        <v>0</v>
      </c>
      <c r="L1622" s="54">
        <f>Таблица648[[#This Row],[Общее кол-во шт]]*Таблица648[[#This Row],[Оптовая цена KRW за 1шт]]</f>
        <v>0</v>
      </c>
      <c r="M1622" s="19" t="str">
        <f>IFERROR(Таблица648[[#This Row],[Общее кол-во шт]]*Таблица648[[#This Row],[Оптовая цена USD за 1шт]],"")</f>
        <v/>
      </c>
      <c r="N1622" s="49"/>
    </row>
    <row r="1623" spans="1:14" ht="22.5" customHeight="1">
      <c r="A1623" s="44" t="s">
        <v>24119</v>
      </c>
      <c r="B1623" s="14">
        <v>8801051477030</v>
      </c>
      <c r="C1623" s="50" t="s">
        <v>24120</v>
      </c>
      <c r="D1623" s="46" t="s">
        <v>24121</v>
      </c>
      <c r="E1623" s="16">
        <v>12000</v>
      </c>
      <c r="F1623" s="15">
        <v>0.54</v>
      </c>
      <c r="G1623" s="47">
        <v>144</v>
      </c>
      <c r="H1623" s="55">
        <f>Таблица648[[#This Row],[Коэфициент стоимости]]*Таблица648[[#This Row],[Розничная цена KRW]]</f>
        <v>6480</v>
      </c>
      <c r="I1623" s="17" t="str">
        <f>IF($H$1="","Введите курс",Таблица648[[#This Row],[Оптовая цена KRW за 1шт]]/$H$1)</f>
        <v>Введите курс</v>
      </c>
      <c r="J1623" s="48"/>
      <c r="K1623" s="18">
        <f>Таблица648[[#This Row],[Заказ коробок ]]*Таблица648[[#This Row],[Кол-во шт в коробке]]</f>
        <v>0</v>
      </c>
      <c r="L1623" s="54">
        <f>Таблица648[[#This Row],[Общее кол-во шт]]*Таблица648[[#This Row],[Оптовая цена KRW за 1шт]]</f>
        <v>0</v>
      </c>
      <c r="M1623" s="19" t="str">
        <f>IFERROR(Таблица648[[#This Row],[Общее кол-во шт]]*Таблица648[[#This Row],[Оптовая цена USD за 1шт]],"")</f>
        <v/>
      </c>
      <c r="N1623" s="49"/>
    </row>
    <row r="1624" spans="1:14" ht="22.5" customHeight="1">
      <c r="A1624" s="44" t="s">
        <v>24122</v>
      </c>
      <c r="B1624" s="14">
        <v>8801051477047</v>
      </c>
      <c r="C1624" s="50" t="s">
        <v>24123</v>
      </c>
      <c r="D1624" s="46" t="s">
        <v>24124</v>
      </c>
      <c r="E1624" s="16">
        <v>12000</v>
      </c>
      <c r="F1624" s="15">
        <v>0.54</v>
      </c>
      <c r="G1624" s="47">
        <v>144</v>
      </c>
      <c r="H1624" s="55">
        <f>Таблица648[[#This Row],[Коэфициент стоимости]]*Таблица648[[#This Row],[Розничная цена KRW]]</f>
        <v>6480</v>
      </c>
      <c r="I1624" s="17" t="str">
        <f>IF($H$1="","Введите курс",Таблица648[[#This Row],[Оптовая цена KRW за 1шт]]/$H$1)</f>
        <v>Введите курс</v>
      </c>
      <c r="J1624" s="48"/>
      <c r="K1624" s="18">
        <f>Таблица648[[#This Row],[Заказ коробок ]]*Таблица648[[#This Row],[Кол-во шт в коробке]]</f>
        <v>0</v>
      </c>
      <c r="L1624" s="54">
        <f>Таблица648[[#This Row],[Общее кол-во шт]]*Таблица648[[#This Row],[Оптовая цена KRW за 1шт]]</f>
        <v>0</v>
      </c>
      <c r="M1624" s="19" t="str">
        <f>IFERROR(Таблица648[[#This Row],[Общее кол-во шт]]*Таблица648[[#This Row],[Оптовая цена USD за 1шт]],"")</f>
        <v/>
      </c>
      <c r="N1624" s="49"/>
    </row>
    <row r="1625" spans="1:14" ht="22.5" customHeight="1">
      <c r="A1625" s="44" t="s">
        <v>24125</v>
      </c>
      <c r="B1625" s="14">
        <v>8801051477054</v>
      </c>
      <c r="C1625" s="50" t="s">
        <v>24126</v>
      </c>
      <c r="D1625" s="46" t="s">
        <v>24127</v>
      </c>
      <c r="E1625" s="16">
        <v>12000</v>
      </c>
      <c r="F1625" s="15">
        <v>0.54</v>
      </c>
      <c r="G1625" s="47">
        <v>144</v>
      </c>
      <c r="H1625" s="55">
        <f>Таблица648[[#This Row],[Коэфициент стоимости]]*Таблица648[[#This Row],[Розничная цена KRW]]</f>
        <v>6480</v>
      </c>
      <c r="I1625" s="17" t="str">
        <f>IF($H$1="","Введите курс",Таблица648[[#This Row],[Оптовая цена KRW за 1шт]]/$H$1)</f>
        <v>Введите курс</v>
      </c>
      <c r="J1625" s="48"/>
      <c r="K1625" s="18">
        <f>Таблица648[[#This Row],[Заказ коробок ]]*Таблица648[[#This Row],[Кол-во шт в коробке]]</f>
        <v>0</v>
      </c>
      <c r="L1625" s="54">
        <f>Таблица648[[#This Row],[Общее кол-во шт]]*Таблица648[[#This Row],[Оптовая цена KRW за 1шт]]</f>
        <v>0</v>
      </c>
      <c r="M1625" s="19" t="str">
        <f>IFERROR(Таблица648[[#This Row],[Общее кол-во шт]]*Таблица648[[#This Row],[Оптовая цена USD за 1шт]],"")</f>
        <v/>
      </c>
      <c r="N1625" s="49"/>
    </row>
    <row r="1626" spans="1:14" ht="22.5" customHeight="1">
      <c r="A1626" s="44" t="s">
        <v>24128</v>
      </c>
      <c r="B1626" s="14">
        <v>8801051477061</v>
      </c>
      <c r="C1626" s="50" t="s">
        <v>24129</v>
      </c>
      <c r="D1626" s="46" t="s">
        <v>24130</v>
      </c>
      <c r="E1626" s="16">
        <v>12000</v>
      </c>
      <c r="F1626" s="15">
        <v>0.54</v>
      </c>
      <c r="G1626" s="47">
        <v>144</v>
      </c>
      <c r="H1626" s="55">
        <f>Таблица648[[#This Row],[Коэфициент стоимости]]*Таблица648[[#This Row],[Розничная цена KRW]]</f>
        <v>6480</v>
      </c>
      <c r="I1626" s="17" t="str">
        <f>IF($H$1="","Введите курс",Таблица648[[#This Row],[Оптовая цена KRW за 1шт]]/$H$1)</f>
        <v>Введите курс</v>
      </c>
      <c r="J1626" s="48"/>
      <c r="K1626" s="18">
        <f>Таблица648[[#This Row],[Заказ коробок ]]*Таблица648[[#This Row],[Кол-во шт в коробке]]</f>
        <v>0</v>
      </c>
      <c r="L1626" s="54">
        <f>Таблица648[[#This Row],[Общее кол-во шт]]*Таблица648[[#This Row],[Оптовая цена KRW за 1шт]]</f>
        <v>0</v>
      </c>
      <c r="M1626" s="19" t="str">
        <f>IFERROR(Таблица648[[#This Row],[Общее кол-во шт]]*Таблица648[[#This Row],[Оптовая цена USD за 1шт]],"")</f>
        <v/>
      </c>
      <c r="N1626" s="49"/>
    </row>
    <row r="1627" spans="1:14" ht="22.5" customHeight="1">
      <c r="A1627" s="44" t="s">
        <v>24131</v>
      </c>
      <c r="B1627" s="14">
        <v>8801051477078</v>
      </c>
      <c r="C1627" s="50" t="s">
        <v>24132</v>
      </c>
      <c r="D1627" s="46" t="s">
        <v>24133</v>
      </c>
      <c r="E1627" s="16">
        <v>12000</v>
      </c>
      <c r="F1627" s="15">
        <v>0.54</v>
      </c>
      <c r="G1627" s="47">
        <v>144</v>
      </c>
      <c r="H1627" s="55">
        <f>Таблица648[[#This Row],[Коэфициент стоимости]]*Таблица648[[#This Row],[Розничная цена KRW]]</f>
        <v>6480</v>
      </c>
      <c r="I1627" s="17" t="str">
        <f>IF($H$1="","Введите курс",Таблица648[[#This Row],[Оптовая цена KRW за 1шт]]/$H$1)</f>
        <v>Введите курс</v>
      </c>
      <c r="J1627" s="48"/>
      <c r="K1627" s="18">
        <f>Таблица648[[#This Row],[Заказ коробок ]]*Таблица648[[#This Row],[Кол-во шт в коробке]]</f>
        <v>0</v>
      </c>
      <c r="L1627" s="54">
        <f>Таблица648[[#This Row],[Общее кол-во шт]]*Таблица648[[#This Row],[Оптовая цена KRW за 1шт]]</f>
        <v>0</v>
      </c>
      <c r="M1627" s="19" t="str">
        <f>IFERROR(Таблица648[[#This Row],[Общее кол-во шт]]*Таблица648[[#This Row],[Оптовая цена USD за 1шт]],"")</f>
        <v/>
      </c>
      <c r="N1627" s="49"/>
    </row>
    <row r="1628" spans="1:14" ht="22.5" customHeight="1">
      <c r="A1628" s="44" t="s">
        <v>24134</v>
      </c>
      <c r="B1628" s="14">
        <v>8801051477085</v>
      </c>
      <c r="C1628" s="50" t="s">
        <v>24135</v>
      </c>
      <c r="D1628" s="46" t="s">
        <v>24136</v>
      </c>
      <c r="E1628" s="16">
        <v>12000</v>
      </c>
      <c r="F1628" s="15">
        <v>0.54</v>
      </c>
      <c r="G1628" s="47">
        <v>144</v>
      </c>
      <c r="H1628" s="55">
        <f>Таблица648[[#This Row],[Коэфициент стоимости]]*Таблица648[[#This Row],[Розничная цена KRW]]</f>
        <v>6480</v>
      </c>
      <c r="I1628" s="17" t="str">
        <f>IF($H$1="","Введите курс",Таблица648[[#This Row],[Оптовая цена KRW за 1шт]]/$H$1)</f>
        <v>Введите курс</v>
      </c>
      <c r="J1628" s="48"/>
      <c r="K1628" s="18">
        <f>Таблица648[[#This Row],[Заказ коробок ]]*Таблица648[[#This Row],[Кол-во шт в коробке]]</f>
        <v>0</v>
      </c>
      <c r="L1628" s="54">
        <f>Таблица648[[#This Row],[Общее кол-во шт]]*Таблица648[[#This Row],[Оптовая цена KRW за 1шт]]</f>
        <v>0</v>
      </c>
      <c r="M1628" s="19" t="str">
        <f>IFERROR(Таблица648[[#This Row],[Общее кол-во шт]]*Таблица648[[#This Row],[Оптовая цена USD за 1шт]],"")</f>
        <v/>
      </c>
      <c r="N1628" s="49"/>
    </row>
    <row r="1629" spans="1:14" ht="22.5" customHeight="1">
      <c r="A1629" s="44" t="s">
        <v>24137</v>
      </c>
      <c r="B1629" s="14">
        <v>8801051481488</v>
      </c>
      <c r="C1629" s="50" t="s">
        <v>24138</v>
      </c>
      <c r="D1629" s="46" t="s">
        <v>24139</v>
      </c>
      <c r="E1629" s="16">
        <v>3000</v>
      </c>
      <c r="F1629" s="15">
        <v>0.54</v>
      </c>
      <c r="G1629" s="47">
        <v>270</v>
      </c>
      <c r="H1629" s="55">
        <f>Таблица648[[#This Row],[Коэфициент стоимости]]*Таблица648[[#This Row],[Розничная цена KRW]]</f>
        <v>1620</v>
      </c>
      <c r="I1629" s="17" t="str">
        <f>IF($H$1="","Введите курс",Таблица648[[#This Row],[Оптовая цена KRW за 1шт]]/$H$1)</f>
        <v>Введите курс</v>
      </c>
      <c r="J1629" s="48"/>
      <c r="K1629" s="18">
        <f>Таблица648[[#This Row],[Заказ коробок ]]*Таблица648[[#This Row],[Кол-во шт в коробке]]</f>
        <v>0</v>
      </c>
      <c r="L1629" s="54">
        <f>Таблица648[[#This Row],[Общее кол-во шт]]*Таблица648[[#This Row],[Оптовая цена KRW за 1шт]]</f>
        <v>0</v>
      </c>
      <c r="M1629" s="19" t="str">
        <f>IFERROR(Таблица648[[#This Row],[Общее кол-во шт]]*Таблица648[[#This Row],[Оптовая цена USD за 1шт]],"")</f>
        <v/>
      </c>
      <c r="N1629" s="49"/>
    </row>
    <row r="1630" spans="1:14" ht="22.5" customHeight="1">
      <c r="A1630" s="44" t="s">
        <v>24140</v>
      </c>
      <c r="B1630" s="14">
        <v>8801051465440</v>
      </c>
      <c r="C1630" s="50" t="s">
        <v>24141</v>
      </c>
      <c r="D1630" s="46" t="s">
        <v>24142</v>
      </c>
      <c r="E1630" s="16">
        <v>38000</v>
      </c>
      <c r="F1630" s="15">
        <v>0.54</v>
      </c>
      <c r="G1630" s="47">
        <v>48</v>
      </c>
      <c r="H1630" s="55">
        <f>Таблица648[[#This Row],[Коэфициент стоимости]]*Таблица648[[#This Row],[Розничная цена KRW]]</f>
        <v>20520</v>
      </c>
      <c r="I1630" s="17" t="str">
        <f>IF($H$1="","Введите курс",Таблица648[[#This Row],[Оптовая цена KRW за 1шт]]/$H$1)</f>
        <v>Введите курс</v>
      </c>
      <c r="J1630" s="48"/>
      <c r="K1630" s="18">
        <f>Таблица648[[#This Row],[Заказ коробок ]]*Таблица648[[#This Row],[Кол-во шт в коробке]]</f>
        <v>0</v>
      </c>
      <c r="L1630" s="54">
        <f>Таблица648[[#This Row],[Общее кол-во шт]]*Таблица648[[#This Row],[Оптовая цена KRW за 1шт]]</f>
        <v>0</v>
      </c>
      <c r="M1630" s="19" t="str">
        <f>IFERROR(Таблица648[[#This Row],[Общее кол-во шт]]*Таблица648[[#This Row],[Оптовая цена USD за 1шт]],"")</f>
        <v/>
      </c>
      <c r="N1630" s="49"/>
    </row>
    <row r="1631" spans="1:14" ht="22.5" customHeight="1">
      <c r="A1631" s="44" t="s">
        <v>24143</v>
      </c>
      <c r="B1631" s="14">
        <v>8801051465464</v>
      </c>
      <c r="C1631" s="50" t="s">
        <v>24144</v>
      </c>
      <c r="D1631" s="46" t="s">
        <v>24145</v>
      </c>
      <c r="E1631" s="16">
        <v>28000</v>
      </c>
      <c r="F1631" s="15">
        <v>0.54</v>
      </c>
      <c r="G1631" s="47">
        <v>36</v>
      </c>
      <c r="H1631" s="55">
        <f>Таблица648[[#This Row],[Коэфициент стоимости]]*Таблица648[[#This Row],[Розничная цена KRW]]</f>
        <v>15120.000000000002</v>
      </c>
      <c r="I1631" s="17" t="str">
        <f>IF($H$1="","Введите курс",Таблица648[[#This Row],[Оптовая цена KRW за 1шт]]/$H$1)</f>
        <v>Введите курс</v>
      </c>
      <c r="J1631" s="48"/>
      <c r="K1631" s="18">
        <f>Таблица648[[#This Row],[Заказ коробок ]]*Таблица648[[#This Row],[Кол-во шт в коробке]]</f>
        <v>0</v>
      </c>
      <c r="L1631" s="54">
        <f>Таблица648[[#This Row],[Общее кол-во шт]]*Таблица648[[#This Row],[Оптовая цена KRW за 1шт]]</f>
        <v>0</v>
      </c>
      <c r="M1631" s="19" t="str">
        <f>IFERROR(Таблица648[[#This Row],[Общее кол-во шт]]*Таблица648[[#This Row],[Оптовая цена USD за 1шт]],"")</f>
        <v/>
      </c>
      <c r="N1631" s="49"/>
    </row>
    <row r="1632" spans="1:14" ht="22.5" customHeight="1">
      <c r="A1632" s="44" t="s">
        <v>24146</v>
      </c>
      <c r="B1632" s="14">
        <v>8801051465471</v>
      </c>
      <c r="C1632" s="50" t="s">
        <v>24147</v>
      </c>
      <c r="D1632" s="46" t="s">
        <v>24148</v>
      </c>
      <c r="E1632" s="16">
        <v>14000</v>
      </c>
      <c r="F1632" s="15">
        <v>0.54</v>
      </c>
      <c r="G1632" s="47">
        <v>120</v>
      </c>
      <c r="H1632" s="55">
        <f>Таблица648[[#This Row],[Коэфициент стоимости]]*Таблица648[[#This Row],[Розничная цена KRW]]</f>
        <v>7560.0000000000009</v>
      </c>
      <c r="I1632" s="17" t="str">
        <f>IF($H$1="","Введите курс",Таблица648[[#This Row],[Оптовая цена KRW за 1шт]]/$H$1)</f>
        <v>Введите курс</v>
      </c>
      <c r="J1632" s="48"/>
      <c r="K1632" s="18">
        <f>Таблица648[[#This Row],[Заказ коробок ]]*Таблица648[[#This Row],[Кол-во шт в коробке]]</f>
        <v>0</v>
      </c>
      <c r="L1632" s="54">
        <f>Таблица648[[#This Row],[Общее кол-во шт]]*Таблица648[[#This Row],[Оптовая цена KRW за 1шт]]</f>
        <v>0</v>
      </c>
      <c r="M1632" s="19" t="str">
        <f>IFERROR(Таблица648[[#This Row],[Общее кол-во шт]]*Таблица648[[#This Row],[Оптовая цена USD за 1шт]],"")</f>
        <v/>
      </c>
      <c r="N1632" s="49"/>
    </row>
    <row r="1633" spans="1:14" ht="22.5" customHeight="1">
      <c r="A1633" s="44" t="s">
        <v>24149</v>
      </c>
      <c r="B1633" s="14">
        <v>8801051482850</v>
      </c>
      <c r="C1633" s="50" t="s">
        <v>24150</v>
      </c>
      <c r="D1633" s="46" t="s">
        <v>24151</v>
      </c>
      <c r="E1633" s="16">
        <v>28000</v>
      </c>
      <c r="F1633" s="15">
        <v>0.54</v>
      </c>
      <c r="G1633" s="47">
        <v>6</v>
      </c>
      <c r="H1633" s="55">
        <f>Таблица648[[#This Row],[Коэфициент стоимости]]*Таблица648[[#This Row],[Розничная цена KRW]]</f>
        <v>15120.000000000002</v>
      </c>
      <c r="I1633" s="17" t="str">
        <f>IF($H$1="","Введите курс",Таблица648[[#This Row],[Оптовая цена KRW за 1шт]]/$H$1)</f>
        <v>Введите курс</v>
      </c>
      <c r="J1633" s="48"/>
      <c r="K1633" s="18">
        <f>Таблица648[[#This Row],[Заказ коробок ]]*Таблица648[[#This Row],[Кол-во шт в коробке]]</f>
        <v>0</v>
      </c>
      <c r="L1633" s="54">
        <f>Таблица648[[#This Row],[Общее кол-во шт]]*Таблица648[[#This Row],[Оптовая цена KRW за 1шт]]</f>
        <v>0</v>
      </c>
      <c r="M1633" s="19" t="str">
        <f>IFERROR(Таблица648[[#This Row],[Общее кол-во шт]]*Таблица648[[#This Row],[Оптовая цена USD за 1шт]],"")</f>
        <v/>
      </c>
      <c r="N1633" s="49"/>
    </row>
    <row r="1634" spans="1:14" ht="22.5" customHeight="1">
      <c r="A1634" s="44" t="s">
        <v>24152</v>
      </c>
      <c r="B1634" s="14">
        <v>8801051482867</v>
      </c>
      <c r="C1634" s="50" t="s">
        <v>24153</v>
      </c>
      <c r="D1634" s="46" t="s">
        <v>24154</v>
      </c>
      <c r="E1634" s="16">
        <v>18000</v>
      </c>
      <c r="F1634" s="15">
        <v>0.54</v>
      </c>
      <c r="G1634" s="47">
        <v>10</v>
      </c>
      <c r="H1634" s="55">
        <f>Таблица648[[#This Row],[Коэфициент стоимости]]*Таблица648[[#This Row],[Розничная цена KRW]]</f>
        <v>9720</v>
      </c>
      <c r="I1634" s="17" t="str">
        <f>IF($H$1="","Введите курс",Таблица648[[#This Row],[Оптовая цена KRW за 1шт]]/$H$1)</f>
        <v>Введите курс</v>
      </c>
      <c r="J1634" s="48"/>
      <c r="K1634" s="18">
        <f>Таблица648[[#This Row],[Заказ коробок ]]*Таблица648[[#This Row],[Кол-во шт в коробке]]</f>
        <v>0</v>
      </c>
      <c r="L1634" s="54">
        <f>Таблица648[[#This Row],[Общее кол-во шт]]*Таблица648[[#This Row],[Оптовая цена KRW за 1шт]]</f>
        <v>0</v>
      </c>
      <c r="M1634" s="19" t="str">
        <f>IFERROR(Таблица648[[#This Row],[Общее кол-во шт]]*Таблица648[[#This Row],[Оптовая цена USD за 1шт]],"")</f>
        <v/>
      </c>
      <c r="N1634" s="49"/>
    </row>
    <row r="1635" spans="1:14" ht="22.5" customHeight="1">
      <c r="A1635" s="44" t="s">
        <v>24155</v>
      </c>
      <c r="B1635" s="14">
        <v>8801051482874</v>
      </c>
      <c r="C1635" s="50" t="s">
        <v>24156</v>
      </c>
      <c r="D1635" s="46" t="s">
        <v>24157</v>
      </c>
      <c r="E1635" s="16">
        <v>18000</v>
      </c>
      <c r="F1635" s="15">
        <v>0.54</v>
      </c>
      <c r="G1635" s="47">
        <v>10</v>
      </c>
      <c r="H1635" s="55">
        <f>Таблица648[[#This Row],[Коэфициент стоимости]]*Таблица648[[#This Row],[Розничная цена KRW]]</f>
        <v>9720</v>
      </c>
      <c r="I1635" s="17" t="str">
        <f>IF($H$1="","Введите курс",Таблица648[[#This Row],[Оптовая цена KRW за 1шт]]/$H$1)</f>
        <v>Введите курс</v>
      </c>
      <c r="J1635" s="48"/>
      <c r="K1635" s="18">
        <f>Таблица648[[#This Row],[Заказ коробок ]]*Таблица648[[#This Row],[Кол-во шт в коробке]]</f>
        <v>0</v>
      </c>
      <c r="L1635" s="54">
        <f>Таблица648[[#This Row],[Общее кол-во шт]]*Таблица648[[#This Row],[Оптовая цена KRW за 1шт]]</f>
        <v>0</v>
      </c>
      <c r="M1635" s="19" t="str">
        <f>IFERROR(Таблица648[[#This Row],[Общее кол-во шт]]*Таблица648[[#This Row],[Оптовая цена USD за 1шт]],"")</f>
        <v/>
      </c>
      <c r="N1635" s="49"/>
    </row>
    <row r="1636" spans="1:14" ht="22.5" customHeight="1">
      <c r="A1636" s="44" t="s">
        <v>24158</v>
      </c>
      <c r="B1636" s="14">
        <v>8801051482881</v>
      </c>
      <c r="C1636" s="50" t="s">
        <v>24159</v>
      </c>
      <c r="D1636" s="46" t="s">
        <v>24160</v>
      </c>
      <c r="E1636" s="16">
        <v>14000</v>
      </c>
      <c r="F1636" s="15">
        <v>0.54</v>
      </c>
      <c r="G1636" s="47">
        <v>10</v>
      </c>
      <c r="H1636" s="55">
        <f>Таблица648[[#This Row],[Коэфициент стоимости]]*Таблица648[[#This Row],[Розничная цена KRW]]</f>
        <v>7560.0000000000009</v>
      </c>
      <c r="I1636" s="17" t="str">
        <f>IF($H$1="","Введите курс",Таблица648[[#This Row],[Оптовая цена KRW за 1шт]]/$H$1)</f>
        <v>Введите курс</v>
      </c>
      <c r="J1636" s="48"/>
      <c r="K1636" s="18">
        <f>Таблица648[[#This Row],[Заказ коробок ]]*Таблица648[[#This Row],[Кол-во шт в коробке]]</f>
        <v>0</v>
      </c>
      <c r="L1636" s="54">
        <f>Таблица648[[#This Row],[Общее кол-во шт]]*Таблица648[[#This Row],[Оптовая цена KRW за 1шт]]</f>
        <v>0</v>
      </c>
      <c r="M1636" s="19" t="str">
        <f>IFERROR(Таблица648[[#This Row],[Общее кол-во шт]]*Таблица648[[#This Row],[Оптовая цена USD за 1шт]],"")</f>
        <v/>
      </c>
      <c r="N1636" s="49"/>
    </row>
    <row r="1637" spans="1:14" ht="22.5" customHeight="1">
      <c r="A1637" s="44" t="s">
        <v>24161</v>
      </c>
      <c r="B1637" s="14">
        <v>8801051474213</v>
      </c>
      <c r="C1637" s="50" t="s">
        <v>24162</v>
      </c>
      <c r="D1637" s="46" t="s">
        <v>24163</v>
      </c>
      <c r="E1637" s="16">
        <v>33000</v>
      </c>
      <c r="F1637" s="15">
        <v>0.54</v>
      </c>
      <c r="G1637" s="47">
        <v>3</v>
      </c>
      <c r="H1637" s="55">
        <f>Таблица648[[#This Row],[Коэфициент стоимости]]*Таблица648[[#This Row],[Розничная цена KRW]]</f>
        <v>17820</v>
      </c>
      <c r="I1637" s="17" t="str">
        <f>IF($H$1="","Введите курс",Таблица648[[#This Row],[Оптовая цена KRW за 1шт]]/$H$1)</f>
        <v>Введите курс</v>
      </c>
      <c r="J1637" s="48"/>
      <c r="K1637" s="18">
        <f>Таблица648[[#This Row],[Заказ коробок ]]*Таблица648[[#This Row],[Кол-во шт в коробке]]</f>
        <v>0</v>
      </c>
      <c r="L1637" s="54">
        <f>Таблица648[[#This Row],[Общее кол-во шт]]*Таблица648[[#This Row],[Оптовая цена KRW за 1шт]]</f>
        <v>0</v>
      </c>
      <c r="M1637" s="19" t="str">
        <f>IFERROR(Таблица648[[#This Row],[Общее кол-во шт]]*Таблица648[[#This Row],[Оптовая цена USD за 1шт]],"")</f>
        <v/>
      </c>
      <c r="N1637" s="49"/>
    </row>
    <row r="1638" spans="1:14" ht="22.5" customHeight="1">
      <c r="A1638" s="44" t="s">
        <v>24164</v>
      </c>
      <c r="B1638" s="14">
        <v>8801051487596</v>
      </c>
      <c r="C1638" s="50" t="s">
        <v>24165</v>
      </c>
      <c r="D1638" s="46" t="s">
        <v>24166</v>
      </c>
      <c r="E1638" s="16">
        <v>33000</v>
      </c>
      <c r="F1638" s="15">
        <v>0.54</v>
      </c>
      <c r="G1638" s="47">
        <v>3</v>
      </c>
      <c r="H1638" s="55">
        <f>Таблица648[[#This Row],[Коэфициент стоимости]]*Таблица648[[#This Row],[Розничная цена KRW]]</f>
        <v>17820</v>
      </c>
      <c r="I1638" s="17" t="str">
        <f>IF($H$1="","Введите курс",Таблица648[[#This Row],[Оптовая цена KRW за 1шт]]/$H$1)</f>
        <v>Введите курс</v>
      </c>
      <c r="J1638" s="48"/>
      <c r="K1638" s="18">
        <f>Таблица648[[#This Row],[Заказ коробок ]]*Таблица648[[#This Row],[Кол-во шт в коробке]]</f>
        <v>0</v>
      </c>
      <c r="L1638" s="54">
        <f>Таблица648[[#This Row],[Общее кол-во шт]]*Таблица648[[#This Row],[Оптовая цена KRW за 1шт]]</f>
        <v>0</v>
      </c>
      <c r="M1638" s="19" t="str">
        <f>IFERROR(Таблица648[[#This Row],[Общее кол-во шт]]*Таблица648[[#This Row],[Оптовая цена USD за 1шт]],"")</f>
        <v/>
      </c>
      <c r="N1638" s="49"/>
    </row>
    <row r="1639" spans="1:14" ht="22.5" customHeight="1">
      <c r="A1639" s="44" t="s">
        <v>24167</v>
      </c>
      <c r="B1639" s="14">
        <v>8801051487602</v>
      </c>
      <c r="C1639" s="50" t="s">
        <v>24168</v>
      </c>
      <c r="D1639" s="46" t="s">
        <v>24169</v>
      </c>
      <c r="E1639" s="16">
        <v>33000</v>
      </c>
      <c r="F1639" s="15">
        <v>0.54</v>
      </c>
      <c r="G1639" s="47">
        <v>3</v>
      </c>
      <c r="H1639" s="55">
        <f>Таблица648[[#This Row],[Коэфициент стоимости]]*Таблица648[[#This Row],[Розничная цена KRW]]</f>
        <v>17820</v>
      </c>
      <c r="I1639" s="17" t="str">
        <f>IF($H$1="","Введите курс",Таблица648[[#This Row],[Оптовая цена KRW за 1шт]]/$H$1)</f>
        <v>Введите курс</v>
      </c>
      <c r="J1639" s="48"/>
      <c r="K1639" s="18">
        <f>Таблица648[[#This Row],[Заказ коробок ]]*Таблица648[[#This Row],[Кол-во шт в коробке]]</f>
        <v>0</v>
      </c>
      <c r="L1639" s="54">
        <f>Таблица648[[#This Row],[Общее кол-во шт]]*Таблица648[[#This Row],[Оптовая цена KRW за 1шт]]</f>
        <v>0</v>
      </c>
      <c r="M1639" s="19" t="str">
        <f>IFERROR(Таблица648[[#This Row],[Общее кол-во шт]]*Таблица648[[#This Row],[Оптовая цена USD за 1шт]],"")</f>
        <v/>
      </c>
      <c r="N1639" s="49"/>
    </row>
    <row r="1640" spans="1:14" ht="22.5" customHeight="1">
      <c r="A1640" s="44" t="s">
        <v>24170</v>
      </c>
      <c r="B1640" s="14">
        <v>8801051488135</v>
      </c>
      <c r="C1640" s="50" t="s">
        <v>24171</v>
      </c>
      <c r="D1640" s="46" t="s">
        <v>17734</v>
      </c>
      <c r="E1640" s="16">
        <v>54000</v>
      </c>
      <c r="F1640" s="15">
        <v>0.54</v>
      </c>
      <c r="G1640" s="47">
        <v>6</v>
      </c>
      <c r="H1640" s="55">
        <f>Таблица648[[#This Row],[Коэфициент стоимости]]*Таблица648[[#This Row],[Розничная цена KRW]]</f>
        <v>29160.000000000004</v>
      </c>
      <c r="I1640" s="17" t="str">
        <f>IF($H$1="","Введите курс",Таблица648[[#This Row],[Оптовая цена KRW за 1шт]]/$H$1)</f>
        <v>Введите курс</v>
      </c>
      <c r="J1640" s="48"/>
      <c r="K1640" s="18">
        <f>Таблица648[[#This Row],[Заказ коробок ]]*Таблица648[[#This Row],[Кол-во шт в коробке]]</f>
        <v>0</v>
      </c>
      <c r="L1640" s="54">
        <f>Таблица648[[#This Row],[Общее кол-во шт]]*Таблица648[[#This Row],[Оптовая цена KRW за 1шт]]</f>
        <v>0</v>
      </c>
      <c r="M1640" s="19" t="str">
        <f>IFERROR(Таблица648[[#This Row],[Общее кол-во шт]]*Таблица648[[#This Row],[Оптовая цена USD за 1шт]],"")</f>
        <v/>
      </c>
      <c r="N1640" s="49"/>
    </row>
  </sheetData>
  <sheetProtection algorithmName="SHA-512" hashValue="g3Qez/ceYKOX53PZR1TBrI02vx94LNbxuN+NXODVeN9Rfxcl/RF6lKFXpnrEpIfvrQYmABviV/kl6TfmP1JN1Q==" saltValue="aniOsVz9aX1co/kdO29rXQ==" spinCount="100000" sheet="1" autoFilter="0" pivotTables="0"/>
  <mergeCells count="2">
    <mergeCell ref="A1:C1"/>
    <mergeCell ref="D1:F1"/>
  </mergeCells>
  <conditionalFormatting sqref="A1641:A1048576">
    <cfRule type="duplicateValues" dxfId="247" priority="1"/>
  </conditionalFormatting>
  <conditionalFormatting sqref="A1641:A1048576">
    <cfRule type="duplicateValues" dxfId="246" priority="2"/>
    <cfRule type="duplicateValues" dxfId="245" priority="3"/>
    <cfRule type="duplicateValues" dxfId="244" priority="4"/>
  </conditionalFormatting>
  <conditionalFormatting sqref="A3:A1640">
    <cfRule type="duplicateValues" dxfId="243" priority="5"/>
  </conditionalFormatting>
  <conditionalFormatting sqref="A3:A1640">
    <cfRule type="duplicateValues" dxfId="242" priority="6"/>
    <cfRule type="duplicateValues" dxfId="241" priority="7"/>
    <cfRule type="duplicateValues" dxfId="240" priority="8"/>
  </conditionalFormatting>
  <conditionalFormatting sqref="A3:A1640">
    <cfRule type="duplicateValues" dxfId="239" priority="9"/>
  </conditionalFormatting>
  <conditionalFormatting sqref="A3:A1640">
    <cfRule type="duplicateValues" dxfId="238" priority="10"/>
    <cfRule type="duplicateValues" dxfId="237" priority="11"/>
    <cfRule type="duplicateValues" dxfId="236" priority="12"/>
  </conditionalFormatting>
  <hyperlinks>
    <hyperlink ref="G1" r:id="rId1" xr:uid="{28B26973-0F1F-4D89-8235-EC5B556524B2}"/>
    <hyperlink ref="N1" location="Главная!A1" display="Вернуться на Главную" xr:uid="{705CFE07-DE54-4074-BEDB-FC5A61D77402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F20A-948E-4D43-A5AF-DB862260A522}">
  <sheetPr>
    <pageSetUpPr fitToPage="1"/>
  </sheetPr>
  <dimension ref="A1:N25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19251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SUM(J3:J257)</f>
        <v>0</v>
      </c>
      <c r="K1" s="168">
        <f>SUM(K3:K257)</f>
        <v>0</v>
      </c>
      <c r="L1" s="169">
        <f>SUM(L3:L257)</f>
        <v>0</v>
      </c>
      <c r="M1" s="170">
        <f>SUM(M3:M257)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5314</v>
      </c>
      <c r="B3" s="14">
        <v>8809402281107</v>
      </c>
      <c r="C3" s="45" t="s">
        <v>19252</v>
      </c>
      <c r="D3" s="46" t="s">
        <v>19253</v>
      </c>
      <c r="E3" s="53">
        <v>17000</v>
      </c>
      <c r="F3" s="15">
        <v>0.56999999999999995</v>
      </c>
      <c r="G3" s="47">
        <v>10</v>
      </c>
      <c r="H3" s="16">
        <f>Таблица637[[#This Row],[Коэфициент стоимости]]*Таблица637[[#This Row],[Розничная цена KRW]]</f>
        <v>9690</v>
      </c>
      <c r="I3" s="17" t="str">
        <f>IF($H$1="","Введите курс",Таблица637[[#This Row],[Оптовая цена KRW за 1шт]]/$H$1)</f>
        <v>Введите курс</v>
      </c>
      <c r="J3" s="48"/>
      <c r="K3" s="18">
        <f>Таблица637[[#This Row],[Заказ коробок ]]*Таблица637[[#This Row],[Кол-во шт в коробке]]</f>
        <v>0</v>
      </c>
      <c r="L3" s="16">
        <f>Таблица637[[#This Row],[Общее кол-во шт]]*Таблица637[[#This Row],[Оптовая цена KRW за 1шт]]</f>
        <v>0</v>
      </c>
      <c r="M3" s="19" t="str">
        <f>IFERROR(Таблица637[[#This Row],[Общее кол-во шт]]*Таблица637[[#This Row],[Оптовая цена USD за 1шт]],"")</f>
        <v/>
      </c>
      <c r="N3" s="49"/>
    </row>
    <row r="4" spans="1:14" ht="22.5" customHeight="1">
      <c r="A4" s="44" t="s">
        <v>5315</v>
      </c>
      <c r="B4" s="14">
        <v>8809402283460</v>
      </c>
      <c r="C4" s="50" t="s">
        <v>19254</v>
      </c>
      <c r="D4" s="46" t="s">
        <v>19255</v>
      </c>
      <c r="E4" s="16">
        <v>22000</v>
      </c>
      <c r="F4" s="15">
        <v>0.56999999999999995</v>
      </c>
      <c r="G4" s="47">
        <v>10</v>
      </c>
      <c r="H4" s="55">
        <f>Таблица637[[#This Row],[Коэфициент стоимости]]*Таблица637[[#This Row],[Розничная цена KRW]]</f>
        <v>12539.999999999998</v>
      </c>
      <c r="I4" s="17" t="str">
        <f>IF($H$1="","Введите курс",Таблица637[[#This Row],[Оптовая цена KRW за 1шт]]/$H$1)</f>
        <v>Введите курс</v>
      </c>
      <c r="J4" s="48"/>
      <c r="K4" s="18">
        <f>Таблица637[[#This Row],[Заказ коробок ]]*Таблица637[[#This Row],[Кол-во шт в коробке]]</f>
        <v>0</v>
      </c>
      <c r="L4" s="54">
        <f>Таблица637[[#This Row],[Общее кол-во шт]]*Таблица637[[#This Row],[Оптовая цена KRW за 1шт]]</f>
        <v>0</v>
      </c>
      <c r="M4" s="19" t="str">
        <f>IFERROR(Таблица637[[#This Row],[Общее кол-во шт]]*Таблица637[[#This Row],[Оптовая цена USD за 1шт]],"")</f>
        <v/>
      </c>
      <c r="N4" s="49"/>
    </row>
    <row r="5" spans="1:14" s="75" customFormat="1" ht="22.5" customHeight="1">
      <c r="A5" s="62" t="s">
        <v>5316</v>
      </c>
      <c r="B5" s="63">
        <v>8809532446100</v>
      </c>
      <c r="C5" s="50" t="s">
        <v>19256</v>
      </c>
      <c r="D5" s="65" t="s">
        <v>19257</v>
      </c>
      <c r="E5" s="16">
        <v>15000</v>
      </c>
      <c r="F5" s="15">
        <v>0.56999999999999995</v>
      </c>
      <c r="G5" s="68"/>
      <c r="H5" s="69"/>
      <c r="I5" s="70" t="str">
        <f>IF($H$1="","Введите курс",Таблица637[[#This Row],[Оптовая цена KRW за 1шт]]/$H$1)</f>
        <v>Введите курс</v>
      </c>
      <c r="J5" s="71"/>
      <c r="K5" s="72">
        <f>Таблица637[[#This Row],[Заказ коробок ]]*Таблица637[[#This Row],[Кол-во шт в коробке]]</f>
        <v>0</v>
      </c>
      <c r="L5" s="73">
        <f>Таблица637[[#This Row],[Общее кол-во шт]]*Таблица637[[#This Row],[Оптовая цена KRW за 1шт]]</f>
        <v>0</v>
      </c>
      <c r="M5" s="74" t="str">
        <f>IFERROR(Таблица637[[#This Row],[Общее кол-во шт]]*Таблица637[[#This Row],[Оптовая цена USD за 1шт]],"")</f>
        <v/>
      </c>
      <c r="N5" s="165" t="s">
        <v>19258</v>
      </c>
    </row>
    <row r="6" spans="1:14" ht="22.5" customHeight="1">
      <c r="A6" s="44" t="s">
        <v>5317</v>
      </c>
      <c r="B6" s="14">
        <v>8809658624000</v>
      </c>
      <c r="C6" s="50" t="s">
        <v>19259</v>
      </c>
      <c r="D6" s="46" t="s">
        <v>19260</v>
      </c>
      <c r="E6" s="16">
        <v>15000</v>
      </c>
      <c r="F6" s="15">
        <v>0.56999999999999995</v>
      </c>
      <c r="G6" s="47">
        <v>10</v>
      </c>
      <c r="H6" s="55">
        <f>Таблица637[[#This Row],[Коэфициент стоимости]]*Таблица637[[#This Row],[Розничная цена KRW]]</f>
        <v>8550</v>
      </c>
      <c r="I6" s="17" t="str">
        <f>IF($H$1="","Введите курс",Таблица637[[#This Row],[Оптовая цена KRW за 1шт]]/$H$1)</f>
        <v>Введите курс</v>
      </c>
      <c r="J6" s="48"/>
      <c r="K6" s="18">
        <f>Таблица637[[#This Row],[Заказ коробок ]]*Таблица637[[#This Row],[Кол-во шт в коробке]]</f>
        <v>0</v>
      </c>
      <c r="L6" s="54">
        <f>Таблица637[[#This Row],[Общее кол-во шт]]*Таблица637[[#This Row],[Оптовая цена KRW за 1шт]]</f>
        <v>0</v>
      </c>
      <c r="M6" s="19" t="str">
        <f>IFERROR(Таблица637[[#This Row],[Общее кол-во шт]]*Таблица637[[#This Row],[Оптовая цена USD за 1шт]],"")</f>
        <v/>
      </c>
      <c r="N6" s="49"/>
    </row>
    <row r="7" spans="1:14" ht="22.5" customHeight="1">
      <c r="A7" s="44" t="s">
        <v>5318</v>
      </c>
      <c r="B7" s="14">
        <v>8809532441280</v>
      </c>
      <c r="C7" s="50" t="s">
        <v>19261</v>
      </c>
      <c r="D7" s="46" t="s">
        <v>19262</v>
      </c>
      <c r="E7" s="16">
        <v>15000</v>
      </c>
      <c r="F7" s="15">
        <v>0.56999999999999995</v>
      </c>
      <c r="G7" s="47">
        <v>10</v>
      </c>
      <c r="H7" s="55">
        <f>Таблица637[[#This Row],[Коэфициент стоимости]]*Таблица637[[#This Row],[Розничная цена KRW]]</f>
        <v>8550</v>
      </c>
      <c r="I7" s="17" t="str">
        <f>IF($H$1="","Введите курс",Таблица637[[#This Row],[Оптовая цена KRW за 1шт]]/$H$1)</f>
        <v>Введите курс</v>
      </c>
      <c r="J7" s="48"/>
      <c r="K7" s="18">
        <f>Таблица637[[#This Row],[Заказ коробок ]]*Таблица637[[#This Row],[Кол-во шт в коробке]]</f>
        <v>0</v>
      </c>
      <c r="L7" s="54">
        <f>Таблица637[[#This Row],[Общее кол-во шт]]*Таблица637[[#This Row],[Оптовая цена KRW за 1шт]]</f>
        <v>0</v>
      </c>
      <c r="M7" s="19" t="str">
        <f>IFERROR(Таблица637[[#This Row],[Общее кол-во шт]]*Таблица637[[#This Row],[Оптовая цена USD за 1шт]],"")</f>
        <v/>
      </c>
      <c r="N7" s="49"/>
    </row>
    <row r="8" spans="1:14" ht="22.5" customHeight="1">
      <c r="A8" s="44" t="s">
        <v>5319</v>
      </c>
      <c r="B8" s="14">
        <v>8809402285525</v>
      </c>
      <c r="C8" s="50" t="s">
        <v>19263</v>
      </c>
      <c r="D8" s="46" t="s">
        <v>19264</v>
      </c>
      <c r="E8" s="16">
        <v>15000</v>
      </c>
      <c r="F8" s="15">
        <v>0.56999999999999995</v>
      </c>
      <c r="G8" s="47">
        <v>10</v>
      </c>
      <c r="H8" s="55">
        <f>Таблица637[[#This Row],[Коэфициент стоимости]]*Таблица637[[#This Row],[Розничная цена KRW]]</f>
        <v>8550</v>
      </c>
      <c r="I8" s="17" t="str">
        <f>IF($H$1="","Введите курс",Таблица637[[#This Row],[Оптовая цена KRW за 1шт]]/$H$1)</f>
        <v>Введите курс</v>
      </c>
      <c r="J8" s="48"/>
      <c r="K8" s="18">
        <f>Таблица637[[#This Row],[Заказ коробок ]]*Таблица637[[#This Row],[Кол-во шт в коробке]]</f>
        <v>0</v>
      </c>
      <c r="L8" s="54">
        <f>Таблица637[[#This Row],[Общее кол-во шт]]*Таблица637[[#This Row],[Оптовая цена KRW за 1шт]]</f>
        <v>0</v>
      </c>
      <c r="M8" s="19" t="str">
        <f>IFERROR(Таблица637[[#This Row],[Общее кол-во шт]]*Таблица637[[#This Row],[Оптовая цена USD за 1шт]],"")</f>
        <v/>
      </c>
      <c r="N8" s="49"/>
    </row>
    <row r="9" spans="1:14" ht="22.5" customHeight="1">
      <c r="A9" s="44" t="s">
        <v>5320</v>
      </c>
      <c r="B9" s="14">
        <v>8809297214273</v>
      </c>
      <c r="C9" s="50" t="s">
        <v>19265</v>
      </c>
      <c r="D9" s="46" t="s">
        <v>19266</v>
      </c>
      <c r="E9" s="16">
        <v>6000</v>
      </c>
      <c r="F9" s="15">
        <v>0.56999999999999995</v>
      </c>
      <c r="G9" s="47">
        <v>10</v>
      </c>
      <c r="H9" s="55">
        <f>Таблица637[[#This Row],[Коэфициент стоимости]]*Таблица637[[#This Row],[Розничная цена KRW]]</f>
        <v>3419.9999999999995</v>
      </c>
      <c r="I9" s="17" t="str">
        <f>IF($H$1="","Введите курс",Таблица637[[#This Row],[Оптовая цена KRW за 1шт]]/$H$1)</f>
        <v>Введите курс</v>
      </c>
      <c r="J9" s="48"/>
      <c r="K9" s="18">
        <f>Таблица637[[#This Row],[Заказ коробок ]]*Таблица637[[#This Row],[Кол-во шт в коробке]]</f>
        <v>0</v>
      </c>
      <c r="L9" s="54">
        <f>Таблица637[[#This Row],[Общее кол-во шт]]*Таблица637[[#This Row],[Оптовая цена KRW за 1шт]]</f>
        <v>0</v>
      </c>
      <c r="M9" s="19" t="str">
        <f>IFERROR(Таблица637[[#This Row],[Общее кол-во шт]]*Таблица637[[#This Row],[Оптовая цена USD за 1шт]],"")</f>
        <v/>
      </c>
      <c r="N9" s="49"/>
    </row>
    <row r="10" spans="1:14" ht="22.5" customHeight="1">
      <c r="A10" s="44" t="s">
        <v>5321</v>
      </c>
      <c r="B10" s="14">
        <v>8809297212019</v>
      </c>
      <c r="C10" s="50" t="s">
        <v>19267</v>
      </c>
      <c r="D10" s="46" t="s">
        <v>19268</v>
      </c>
      <c r="E10" s="16">
        <v>18500</v>
      </c>
      <c r="F10" s="15">
        <v>0.56999999999999995</v>
      </c>
      <c r="G10" s="47">
        <v>10</v>
      </c>
      <c r="H10" s="55">
        <f>Таблица637[[#This Row],[Коэфициент стоимости]]*Таблица637[[#This Row],[Розничная цена KRW]]</f>
        <v>10545</v>
      </c>
      <c r="I10" s="17" t="str">
        <f>IF($H$1="","Введите курс",Таблица637[[#This Row],[Оптовая цена KRW за 1шт]]/$H$1)</f>
        <v>Введите курс</v>
      </c>
      <c r="J10" s="48"/>
      <c r="K10" s="18">
        <f>Таблица637[[#This Row],[Заказ коробок ]]*Таблица637[[#This Row],[Кол-во шт в коробке]]</f>
        <v>0</v>
      </c>
      <c r="L10" s="54">
        <f>Таблица637[[#This Row],[Общее кол-во шт]]*Таблица637[[#This Row],[Оптовая цена KRW за 1шт]]</f>
        <v>0</v>
      </c>
      <c r="M10" s="19" t="str">
        <f>IFERROR(Таблица637[[#This Row],[Общее кол-во шт]]*Таблица637[[#This Row],[Оптовая цена USD за 1шт]],"")</f>
        <v/>
      </c>
      <c r="N10" s="49"/>
    </row>
    <row r="11" spans="1:14" ht="22.5" customHeight="1">
      <c r="A11" s="44" t="s">
        <v>5322</v>
      </c>
      <c r="B11" s="14">
        <v>8809297212026</v>
      </c>
      <c r="C11" s="50" t="s">
        <v>19269</v>
      </c>
      <c r="D11" s="46" t="s">
        <v>19270</v>
      </c>
      <c r="E11" s="16">
        <v>22000</v>
      </c>
      <c r="F11" s="15">
        <v>0.56999999999999995</v>
      </c>
      <c r="G11" s="47">
        <v>10</v>
      </c>
      <c r="H11" s="55">
        <f>Таблица637[[#This Row],[Коэфициент стоимости]]*Таблица637[[#This Row],[Розничная цена KRW]]</f>
        <v>12539.999999999998</v>
      </c>
      <c r="I11" s="17" t="str">
        <f>IF($H$1="","Введите курс",Таблица637[[#This Row],[Оптовая цена KRW за 1шт]]/$H$1)</f>
        <v>Введите курс</v>
      </c>
      <c r="J11" s="48"/>
      <c r="K11" s="18">
        <f>Таблица637[[#This Row],[Заказ коробок ]]*Таблица637[[#This Row],[Кол-во шт в коробке]]</f>
        <v>0</v>
      </c>
      <c r="L11" s="54">
        <f>Таблица637[[#This Row],[Общее кол-во шт]]*Таблица637[[#This Row],[Оптовая цена KRW за 1шт]]</f>
        <v>0</v>
      </c>
      <c r="M11" s="19" t="str">
        <f>IFERROR(Таблица637[[#This Row],[Общее кол-во шт]]*Таблица637[[#This Row],[Оптовая цена USD за 1шт]],"")</f>
        <v/>
      </c>
      <c r="N11" s="49"/>
    </row>
    <row r="12" spans="1:14" ht="22.5" customHeight="1">
      <c r="A12" s="44" t="s">
        <v>5323</v>
      </c>
      <c r="B12" s="14">
        <v>8809532446711</v>
      </c>
      <c r="C12" s="50" t="s">
        <v>19271</v>
      </c>
      <c r="D12" s="46" t="s">
        <v>19272</v>
      </c>
      <c r="E12" s="16">
        <v>16000</v>
      </c>
      <c r="F12" s="15">
        <v>0.56999999999999995</v>
      </c>
      <c r="G12" s="47">
        <v>10</v>
      </c>
      <c r="H12" s="55">
        <f>Таблица637[[#This Row],[Коэфициент стоимости]]*Таблица637[[#This Row],[Розничная цена KRW]]</f>
        <v>9120</v>
      </c>
      <c r="I12" s="17" t="str">
        <f>IF($H$1="","Введите курс",Таблица637[[#This Row],[Оптовая цена KRW за 1шт]]/$H$1)</f>
        <v>Введите курс</v>
      </c>
      <c r="J12" s="48"/>
      <c r="K12" s="18">
        <f>Таблица637[[#This Row],[Заказ коробок ]]*Таблица637[[#This Row],[Кол-во шт в коробке]]</f>
        <v>0</v>
      </c>
      <c r="L12" s="54">
        <f>Таблица637[[#This Row],[Общее кол-во шт]]*Таблица637[[#This Row],[Оптовая цена KRW за 1шт]]</f>
        <v>0</v>
      </c>
      <c r="M12" s="19" t="str">
        <f>IFERROR(Таблица637[[#This Row],[Общее кол-во шт]]*Таблица637[[#This Row],[Оптовая цена USD за 1шт]],"")</f>
        <v/>
      </c>
      <c r="N12" s="49"/>
    </row>
    <row r="13" spans="1:14" ht="22.5" customHeight="1">
      <c r="A13" s="44" t="s">
        <v>5324</v>
      </c>
      <c r="B13" s="14">
        <v>8809532449347</v>
      </c>
      <c r="C13" s="50" t="s">
        <v>19273</v>
      </c>
      <c r="D13" s="46" t="s">
        <v>19274</v>
      </c>
      <c r="E13" s="16">
        <v>36000</v>
      </c>
      <c r="F13" s="15">
        <v>0.56999999999999995</v>
      </c>
      <c r="G13" s="47">
        <v>8</v>
      </c>
      <c r="H13" s="55">
        <f>Таблица637[[#This Row],[Коэфициент стоимости]]*Таблица637[[#This Row],[Розничная цена KRW]]</f>
        <v>20520</v>
      </c>
      <c r="I13" s="17" t="str">
        <f>IF($H$1="","Введите курс",Таблица637[[#This Row],[Оптовая цена KRW за 1шт]]/$H$1)</f>
        <v>Введите курс</v>
      </c>
      <c r="J13" s="48"/>
      <c r="K13" s="18">
        <f>Таблица637[[#This Row],[Заказ коробок ]]*Таблица637[[#This Row],[Кол-во шт в коробке]]</f>
        <v>0</v>
      </c>
      <c r="L13" s="54">
        <f>Таблица637[[#This Row],[Общее кол-во шт]]*Таблица637[[#This Row],[Оптовая цена KRW за 1шт]]</f>
        <v>0</v>
      </c>
      <c r="M13" s="19" t="str">
        <f>IFERROR(Таблица637[[#This Row],[Общее кол-во шт]]*Таблица637[[#This Row],[Оптовая цена USD за 1шт]],"")</f>
        <v/>
      </c>
      <c r="N13" s="49"/>
    </row>
    <row r="14" spans="1:14" ht="22.5" customHeight="1">
      <c r="A14" s="44" t="s">
        <v>5325</v>
      </c>
      <c r="B14" s="14">
        <v>8809532449354</v>
      </c>
      <c r="C14" s="50" t="s">
        <v>19275</v>
      </c>
      <c r="D14" s="46" t="s">
        <v>19276</v>
      </c>
      <c r="E14" s="16">
        <v>36000</v>
      </c>
      <c r="F14" s="15">
        <v>0.56999999999999995</v>
      </c>
      <c r="G14" s="47">
        <v>8</v>
      </c>
      <c r="H14" s="55">
        <f>Таблица637[[#This Row],[Коэфициент стоимости]]*Таблица637[[#This Row],[Розничная цена KRW]]</f>
        <v>20520</v>
      </c>
      <c r="I14" s="17" t="str">
        <f>IF($H$1="","Введите курс",Таблица637[[#This Row],[Оптовая цена KRW за 1шт]]/$H$1)</f>
        <v>Введите курс</v>
      </c>
      <c r="J14" s="48"/>
      <c r="K14" s="18">
        <f>Таблица637[[#This Row],[Заказ коробок ]]*Таблица637[[#This Row],[Кол-во шт в коробке]]</f>
        <v>0</v>
      </c>
      <c r="L14" s="54">
        <f>Таблица637[[#This Row],[Общее кол-во шт]]*Таблица637[[#This Row],[Оптовая цена KRW за 1шт]]</f>
        <v>0</v>
      </c>
      <c r="M14" s="19" t="str">
        <f>IFERROR(Таблица637[[#This Row],[Общее кол-во шт]]*Таблица637[[#This Row],[Оптовая цена USD за 1шт]],"")</f>
        <v/>
      </c>
      <c r="N14" s="49"/>
    </row>
    <row r="15" spans="1:14" ht="22.5" customHeight="1">
      <c r="A15" s="44" t="s">
        <v>5326</v>
      </c>
      <c r="B15" s="14">
        <v>8809532449361</v>
      </c>
      <c r="C15" s="50" t="s">
        <v>19277</v>
      </c>
      <c r="D15" s="46" t="s">
        <v>19278</v>
      </c>
      <c r="E15" s="16">
        <v>36000</v>
      </c>
      <c r="F15" s="15">
        <v>0.56999999999999995</v>
      </c>
      <c r="G15" s="47">
        <v>8</v>
      </c>
      <c r="H15" s="55">
        <f>Таблица637[[#This Row],[Коэфициент стоимости]]*Таблица637[[#This Row],[Розничная цена KRW]]</f>
        <v>20520</v>
      </c>
      <c r="I15" s="17" t="str">
        <f>IF($H$1="","Введите курс",Таблица637[[#This Row],[Оптовая цена KRW за 1шт]]/$H$1)</f>
        <v>Введите курс</v>
      </c>
      <c r="J15" s="48"/>
      <c r="K15" s="18">
        <f>Таблица637[[#This Row],[Заказ коробок ]]*Таблица637[[#This Row],[Кол-во шт в коробке]]</f>
        <v>0</v>
      </c>
      <c r="L15" s="54">
        <f>Таблица637[[#This Row],[Общее кол-во шт]]*Таблица637[[#This Row],[Оптовая цена KRW за 1шт]]</f>
        <v>0</v>
      </c>
      <c r="M15" s="19" t="str">
        <f>IFERROR(Таблица637[[#This Row],[Общее кол-во шт]]*Таблица637[[#This Row],[Оптовая цена USD за 1шт]],"")</f>
        <v/>
      </c>
      <c r="N15" s="49"/>
    </row>
    <row r="16" spans="1:14" ht="22.5" customHeight="1">
      <c r="A16" s="44" t="s">
        <v>5327</v>
      </c>
      <c r="B16" s="14">
        <v>8809658625434</v>
      </c>
      <c r="C16" s="50" t="s">
        <v>19279</v>
      </c>
      <c r="D16" s="46" t="s">
        <v>19280</v>
      </c>
      <c r="E16" s="16">
        <v>16000</v>
      </c>
      <c r="F16" s="15">
        <v>0.56999999999999995</v>
      </c>
      <c r="G16" s="47">
        <v>10</v>
      </c>
      <c r="H16" s="55">
        <f>Таблица637[[#This Row],[Коэфициент стоимости]]*Таблица637[[#This Row],[Розничная цена KRW]]</f>
        <v>9120</v>
      </c>
      <c r="I16" s="17" t="str">
        <f>IF($H$1="","Введите курс",Таблица637[[#This Row],[Оптовая цена KRW за 1шт]]/$H$1)</f>
        <v>Введите курс</v>
      </c>
      <c r="J16" s="48"/>
      <c r="K16" s="18">
        <f>Таблица637[[#This Row],[Заказ коробок ]]*Таблица637[[#This Row],[Кол-во шт в коробке]]</f>
        <v>0</v>
      </c>
      <c r="L16" s="54">
        <f>Таблица637[[#This Row],[Общее кол-во шт]]*Таблица637[[#This Row],[Оптовая цена KRW за 1шт]]</f>
        <v>0</v>
      </c>
      <c r="M16" s="19" t="str">
        <f>IFERROR(Таблица637[[#This Row],[Общее кол-во шт]]*Таблица637[[#This Row],[Оптовая цена USD за 1шт]],"")</f>
        <v/>
      </c>
      <c r="N16" s="49"/>
    </row>
    <row r="17" spans="1:14" ht="22.5" customHeight="1">
      <c r="A17" s="44" t="s">
        <v>5328</v>
      </c>
      <c r="B17" s="14">
        <v>8809658625441</v>
      </c>
      <c r="C17" s="50" t="s">
        <v>19281</v>
      </c>
      <c r="D17" s="46" t="s">
        <v>19282</v>
      </c>
      <c r="E17" s="16">
        <v>16000</v>
      </c>
      <c r="F17" s="15">
        <v>0.56999999999999995</v>
      </c>
      <c r="G17" s="47">
        <v>10</v>
      </c>
      <c r="H17" s="55">
        <f>Таблица637[[#This Row],[Коэфициент стоимости]]*Таблица637[[#This Row],[Розничная цена KRW]]</f>
        <v>9120</v>
      </c>
      <c r="I17" s="17" t="str">
        <f>IF($H$1="","Введите курс",Таблица637[[#This Row],[Оптовая цена KRW за 1шт]]/$H$1)</f>
        <v>Введите курс</v>
      </c>
      <c r="J17" s="48"/>
      <c r="K17" s="18">
        <f>Таблица637[[#This Row],[Заказ коробок ]]*Таблица637[[#This Row],[Кол-во шт в коробке]]</f>
        <v>0</v>
      </c>
      <c r="L17" s="54">
        <f>Таблица637[[#This Row],[Общее кол-во шт]]*Таблица637[[#This Row],[Оптовая цена KRW за 1шт]]</f>
        <v>0</v>
      </c>
      <c r="M17" s="19" t="str">
        <f>IFERROR(Таблица637[[#This Row],[Общее кол-во шт]]*Таблица637[[#This Row],[Оптовая цена USD за 1шт]],"")</f>
        <v/>
      </c>
      <c r="N17" s="49"/>
    </row>
    <row r="18" spans="1:14" ht="22.5" customHeight="1">
      <c r="A18" s="44" t="s">
        <v>5329</v>
      </c>
      <c r="B18" s="76">
        <v>8809658625458</v>
      </c>
      <c r="C18" s="50" t="s">
        <v>19283</v>
      </c>
      <c r="D18" s="77" t="s">
        <v>19284</v>
      </c>
      <c r="E18" s="78">
        <v>16000</v>
      </c>
      <c r="F18" s="15">
        <v>0.56999999999999995</v>
      </c>
      <c r="G18" s="80">
        <v>10</v>
      </c>
      <c r="H18" s="81">
        <f>Таблица637[[#This Row],[Коэфициент стоимости]]*Таблица637[[#This Row],[Розничная цена KRW]]</f>
        <v>9120</v>
      </c>
      <c r="I18" s="82" t="str">
        <f>IF($H$1="","Введите курс",Таблица637[[#This Row],[Оптовая цена KRW за 1шт]]/$H$1)</f>
        <v>Введите курс</v>
      </c>
      <c r="J18" s="83"/>
      <c r="K18" s="84">
        <f>Таблица637[[#This Row],[Заказ коробок ]]*Таблица637[[#This Row],[Кол-во шт в коробке]]</f>
        <v>0</v>
      </c>
      <c r="L18" s="85">
        <f>Таблица637[[#This Row],[Общее кол-во шт]]*Таблица637[[#This Row],[Оптовая цена KRW за 1шт]]</f>
        <v>0</v>
      </c>
      <c r="M18" s="86" t="str">
        <f>IFERROR(Таблица637[[#This Row],[Общее кол-во шт]]*Таблица637[[#This Row],[Оптовая цена USD за 1шт]],"")</f>
        <v/>
      </c>
      <c r="N18" s="87"/>
    </row>
    <row r="19" spans="1:14" ht="22.5" customHeight="1">
      <c r="A19" s="44" t="s">
        <v>5330</v>
      </c>
      <c r="B19" s="76">
        <v>8809658625465</v>
      </c>
      <c r="C19" s="50" t="s">
        <v>19285</v>
      </c>
      <c r="D19" s="77" t="s">
        <v>19286</v>
      </c>
      <c r="E19" s="78">
        <v>16000</v>
      </c>
      <c r="F19" s="15">
        <v>0.56999999999999995</v>
      </c>
      <c r="G19" s="80">
        <v>10</v>
      </c>
      <c r="H19" s="81">
        <f>Таблица637[[#This Row],[Коэфициент стоимости]]*Таблица637[[#This Row],[Розничная цена KRW]]</f>
        <v>9120</v>
      </c>
      <c r="I19" s="82" t="str">
        <f>IF($H$1="","Введите курс",Таблица637[[#This Row],[Оптовая цена KRW за 1шт]]/$H$1)</f>
        <v>Введите курс</v>
      </c>
      <c r="J19" s="83"/>
      <c r="K19" s="84">
        <f>Таблица637[[#This Row],[Заказ коробок ]]*Таблица637[[#This Row],[Кол-во шт в коробке]]</f>
        <v>0</v>
      </c>
      <c r="L19" s="85">
        <f>Таблица637[[#This Row],[Общее кол-во шт]]*Таблица637[[#This Row],[Оптовая цена KRW за 1шт]]</f>
        <v>0</v>
      </c>
      <c r="M19" s="86" t="str">
        <f>IFERROR(Таблица637[[#This Row],[Общее кол-во шт]]*Таблица637[[#This Row],[Оптовая цена USD за 1шт]],"")</f>
        <v/>
      </c>
      <c r="N19" s="87"/>
    </row>
    <row r="20" spans="1:14" ht="22.5" customHeight="1">
      <c r="A20" s="44" t="s">
        <v>5331</v>
      </c>
      <c r="B20" s="76">
        <v>8809658625472</v>
      </c>
      <c r="C20" s="50" t="s">
        <v>19287</v>
      </c>
      <c r="D20" s="77" t="s">
        <v>19288</v>
      </c>
      <c r="E20" s="78">
        <v>16000</v>
      </c>
      <c r="F20" s="15">
        <v>0.56999999999999995</v>
      </c>
      <c r="G20" s="80">
        <v>10</v>
      </c>
      <c r="H20" s="81">
        <f>Таблица637[[#This Row],[Коэфициент стоимости]]*Таблица637[[#This Row],[Розничная цена KRW]]</f>
        <v>9120</v>
      </c>
      <c r="I20" s="82" t="str">
        <f>IF($H$1="","Введите курс",Таблица637[[#This Row],[Оптовая цена KRW за 1шт]]/$H$1)</f>
        <v>Введите курс</v>
      </c>
      <c r="J20" s="83"/>
      <c r="K20" s="84">
        <f>Таблица637[[#This Row],[Заказ коробок ]]*Таблица637[[#This Row],[Кол-во шт в коробке]]</f>
        <v>0</v>
      </c>
      <c r="L20" s="85">
        <f>Таблица637[[#This Row],[Общее кол-во шт]]*Таблица637[[#This Row],[Оптовая цена KRW за 1шт]]</f>
        <v>0</v>
      </c>
      <c r="M20" s="86" t="str">
        <f>IFERROR(Таблица637[[#This Row],[Общее кол-во шт]]*Таблица637[[#This Row],[Оптовая цена USD за 1шт]],"")</f>
        <v/>
      </c>
      <c r="N20" s="87"/>
    </row>
    <row r="21" spans="1:14" ht="22.5" customHeight="1">
      <c r="A21" s="44" t="s">
        <v>5332</v>
      </c>
      <c r="B21" s="76">
        <v>8809658625489</v>
      </c>
      <c r="C21" s="50" t="s">
        <v>19289</v>
      </c>
      <c r="D21" s="77" t="s">
        <v>19290</v>
      </c>
      <c r="E21" s="78">
        <v>16000</v>
      </c>
      <c r="F21" s="15">
        <v>0.56999999999999995</v>
      </c>
      <c r="G21" s="80">
        <v>10</v>
      </c>
      <c r="H21" s="81">
        <f>Таблица637[[#This Row],[Коэфициент стоимости]]*Таблица637[[#This Row],[Розничная цена KRW]]</f>
        <v>9120</v>
      </c>
      <c r="I21" s="82" t="str">
        <f>IF($H$1="","Введите курс",Таблица637[[#This Row],[Оптовая цена KRW за 1шт]]/$H$1)</f>
        <v>Введите курс</v>
      </c>
      <c r="J21" s="83"/>
      <c r="K21" s="84">
        <f>Таблица637[[#This Row],[Заказ коробок ]]*Таблица637[[#This Row],[Кол-во шт в коробке]]</f>
        <v>0</v>
      </c>
      <c r="L21" s="85">
        <f>Таблица637[[#This Row],[Общее кол-во шт]]*Таблица637[[#This Row],[Оптовая цена KRW за 1шт]]</f>
        <v>0</v>
      </c>
      <c r="M21" s="86" t="str">
        <f>IFERROR(Таблица637[[#This Row],[Общее кол-во шт]]*Таблица637[[#This Row],[Оптовая цена USD за 1шт]],"")</f>
        <v/>
      </c>
      <c r="N21" s="87"/>
    </row>
    <row r="22" spans="1:14" ht="22.5" customHeight="1">
      <c r="A22" s="44" t="s">
        <v>5333</v>
      </c>
      <c r="B22" s="76">
        <v>8809658620521</v>
      </c>
      <c r="C22" s="50" t="s">
        <v>19291</v>
      </c>
      <c r="D22" s="77" t="s">
        <v>19292</v>
      </c>
      <c r="E22" s="78">
        <v>16000</v>
      </c>
      <c r="F22" s="15">
        <v>0.56999999999999995</v>
      </c>
      <c r="G22" s="80">
        <v>10</v>
      </c>
      <c r="H22" s="81">
        <f>Таблица637[[#This Row],[Коэфициент стоимости]]*Таблица637[[#This Row],[Розничная цена KRW]]</f>
        <v>9120</v>
      </c>
      <c r="I22" s="82" t="str">
        <f>IF($H$1="","Введите курс",Таблица637[[#This Row],[Оптовая цена KRW за 1шт]]/$H$1)</f>
        <v>Введите курс</v>
      </c>
      <c r="J22" s="83"/>
      <c r="K22" s="84">
        <f>Таблица637[[#This Row],[Заказ коробок ]]*Таблица637[[#This Row],[Кол-во шт в коробке]]</f>
        <v>0</v>
      </c>
      <c r="L22" s="85">
        <f>Таблица637[[#This Row],[Общее кол-во шт]]*Таблица637[[#This Row],[Оптовая цена KRW за 1шт]]</f>
        <v>0</v>
      </c>
      <c r="M22" s="86" t="str">
        <f>IFERROR(Таблица637[[#This Row],[Общее кол-во шт]]*Таблица637[[#This Row],[Оптовая цена USD за 1шт]],"")</f>
        <v/>
      </c>
      <c r="N22" s="87"/>
    </row>
    <row r="23" spans="1:14" ht="22.5" customHeight="1">
      <c r="A23" s="44" t="s">
        <v>5334</v>
      </c>
      <c r="B23" s="76">
        <v>8809658620538</v>
      </c>
      <c r="C23" s="50" t="s">
        <v>19293</v>
      </c>
      <c r="D23" s="77" t="s">
        <v>19294</v>
      </c>
      <c r="E23" s="78">
        <v>16000</v>
      </c>
      <c r="F23" s="15">
        <v>0.56999999999999995</v>
      </c>
      <c r="G23" s="80">
        <v>10</v>
      </c>
      <c r="H23" s="81">
        <f>Таблица637[[#This Row],[Коэфициент стоимости]]*Таблица637[[#This Row],[Розничная цена KRW]]</f>
        <v>9120</v>
      </c>
      <c r="I23" s="82" t="str">
        <f>IF($H$1="","Введите курс",Таблица637[[#This Row],[Оптовая цена KRW за 1шт]]/$H$1)</f>
        <v>Введите курс</v>
      </c>
      <c r="J23" s="83"/>
      <c r="K23" s="84">
        <f>Таблица637[[#This Row],[Заказ коробок ]]*Таблица637[[#This Row],[Кол-во шт в коробке]]</f>
        <v>0</v>
      </c>
      <c r="L23" s="85">
        <f>Таблица637[[#This Row],[Общее кол-во шт]]*Таблица637[[#This Row],[Оптовая цена KRW за 1шт]]</f>
        <v>0</v>
      </c>
      <c r="M23" s="86" t="str">
        <f>IFERROR(Таблица637[[#This Row],[Общее кол-во шт]]*Таблица637[[#This Row],[Оптовая цена USD за 1шт]],"")</f>
        <v/>
      </c>
      <c r="N23" s="87"/>
    </row>
    <row r="24" spans="1:14" ht="22.5" customHeight="1">
      <c r="A24" s="44" t="s">
        <v>5335</v>
      </c>
      <c r="B24" s="76">
        <v>8809658620545</v>
      </c>
      <c r="C24" s="50" t="s">
        <v>19295</v>
      </c>
      <c r="D24" s="77" t="s">
        <v>19296</v>
      </c>
      <c r="E24" s="78">
        <v>16000</v>
      </c>
      <c r="F24" s="15">
        <v>0.56999999999999995</v>
      </c>
      <c r="G24" s="80">
        <v>10</v>
      </c>
      <c r="H24" s="81">
        <f>Таблица637[[#This Row],[Коэфициент стоимости]]*Таблица637[[#This Row],[Розничная цена KRW]]</f>
        <v>9120</v>
      </c>
      <c r="I24" s="82" t="str">
        <f>IF($H$1="","Введите курс",Таблица637[[#This Row],[Оптовая цена KRW за 1шт]]/$H$1)</f>
        <v>Введите курс</v>
      </c>
      <c r="J24" s="83"/>
      <c r="K24" s="84">
        <f>Таблица637[[#This Row],[Заказ коробок ]]*Таблица637[[#This Row],[Кол-во шт в коробке]]</f>
        <v>0</v>
      </c>
      <c r="L24" s="85">
        <f>Таблица637[[#This Row],[Общее кол-во шт]]*Таблица637[[#This Row],[Оптовая цена KRW за 1шт]]</f>
        <v>0</v>
      </c>
      <c r="M24" s="86" t="str">
        <f>IFERROR(Таблица637[[#This Row],[Общее кол-во шт]]*Таблица637[[#This Row],[Оптовая цена USD за 1шт]],"")</f>
        <v/>
      </c>
      <c r="N24" s="87"/>
    </row>
    <row r="25" spans="1:14" ht="22.5" customHeight="1">
      <c r="A25" s="44" t="s">
        <v>5336</v>
      </c>
      <c r="B25" s="76">
        <v>8809658620552</v>
      </c>
      <c r="C25" s="50" t="s">
        <v>19297</v>
      </c>
      <c r="D25" s="77" t="s">
        <v>19298</v>
      </c>
      <c r="E25" s="78">
        <v>16000</v>
      </c>
      <c r="F25" s="15">
        <v>0.56999999999999995</v>
      </c>
      <c r="G25" s="80">
        <v>10</v>
      </c>
      <c r="H25" s="81">
        <f>Таблица637[[#This Row],[Коэфициент стоимости]]*Таблица637[[#This Row],[Розничная цена KRW]]</f>
        <v>9120</v>
      </c>
      <c r="I25" s="82" t="str">
        <f>IF($H$1="","Введите курс",Таблица637[[#This Row],[Оптовая цена KRW за 1шт]]/$H$1)</f>
        <v>Введите курс</v>
      </c>
      <c r="J25" s="83"/>
      <c r="K25" s="84">
        <f>Таблица637[[#This Row],[Заказ коробок ]]*Таблица637[[#This Row],[Кол-во шт в коробке]]</f>
        <v>0</v>
      </c>
      <c r="L25" s="85">
        <f>Таблица637[[#This Row],[Общее кол-во шт]]*Таблица637[[#This Row],[Оптовая цена KRW за 1шт]]</f>
        <v>0</v>
      </c>
      <c r="M25" s="86" t="str">
        <f>IFERROR(Таблица637[[#This Row],[Общее кол-во шт]]*Таблица637[[#This Row],[Оптовая цена USD за 1шт]],"")</f>
        <v/>
      </c>
      <c r="N25" s="87"/>
    </row>
    <row r="26" spans="1:14" ht="22.5" customHeight="1">
      <c r="A26" s="44" t="s">
        <v>5337</v>
      </c>
      <c r="B26" s="76">
        <v>8809658620569</v>
      </c>
      <c r="C26" s="50" t="s">
        <v>19299</v>
      </c>
      <c r="D26" s="77" t="s">
        <v>19300</v>
      </c>
      <c r="E26" s="78">
        <v>16000</v>
      </c>
      <c r="F26" s="15">
        <v>0.56999999999999995</v>
      </c>
      <c r="G26" s="80">
        <v>10</v>
      </c>
      <c r="H26" s="81">
        <f>Таблица637[[#This Row],[Коэфициент стоимости]]*Таблица637[[#This Row],[Розничная цена KRW]]</f>
        <v>9120</v>
      </c>
      <c r="I26" s="82" t="str">
        <f>IF($H$1="","Введите курс",Таблица637[[#This Row],[Оптовая цена KRW за 1шт]]/$H$1)</f>
        <v>Введите курс</v>
      </c>
      <c r="J26" s="83"/>
      <c r="K26" s="84">
        <f>Таблица637[[#This Row],[Заказ коробок ]]*Таблица637[[#This Row],[Кол-во шт в коробке]]</f>
        <v>0</v>
      </c>
      <c r="L26" s="85">
        <f>Таблица637[[#This Row],[Общее кол-во шт]]*Таблица637[[#This Row],[Оптовая цена KRW за 1шт]]</f>
        <v>0</v>
      </c>
      <c r="M26" s="86" t="str">
        <f>IFERROR(Таблица637[[#This Row],[Общее кол-во шт]]*Таблица637[[#This Row],[Оптовая цена USD за 1шт]],"")</f>
        <v/>
      </c>
      <c r="N26" s="87"/>
    </row>
    <row r="27" spans="1:14" ht="22.5" customHeight="1">
      <c r="A27" s="44" t="s">
        <v>5338</v>
      </c>
      <c r="B27" s="76">
        <v>8809658620576</v>
      </c>
      <c r="C27" s="50" t="s">
        <v>19301</v>
      </c>
      <c r="D27" s="77" t="s">
        <v>19302</v>
      </c>
      <c r="E27" s="78">
        <v>16000</v>
      </c>
      <c r="F27" s="15">
        <v>0.56999999999999995</v>
      </c>
      <c r="G27" s="80">
        <v>10</v>
      </c>
      <c r="H27" s="81">
        <f>Таблица637[[#This Row],[Коэфициент стоимости]]*Таблица637[[#This Row],[Розничная цена KRW]]</f>
        <v>9120</v>
      </c>
      <c r="I27" s="82" t="str">
        <f>IF($H$1="","Введите курс",Таблица637[[#This Row],[Оптовая цена KRW за 1шт]]/$H$1)</f>
        <v>Введите курс</v>
      </c>
      <c r="J27" s="83"/>
      <c r="K27" s="84">
        <f>Таблица637[[#This Row],[Заказ коробок ]]*Таблица637[[#This Row],[Кол-во шт в коробке]]</f>
        <v>0</v>
      </c>
      <c r="L27" s="85">
        <f>Таблица637[[#This Row],[Общее кол-во шт]]*Таблица637[[#This Row],[Оптовая цена KRW за 1шт]]</f>
        <v>0</v>
      </c>
      <c r="M27" s="86" t="str">
        <f>IFERROR(Таблица637[[#This Row],[Общее кол-во шт]]*Таблица637[[#This Row],[Оптовая цена USD за 1шт]],"")</f>
        <v/>
      </c>
      <c r="N27" s="87"/>
    </row>
    <row r="28" spans="1:14" ht="22.5" customHeight="1">
      <c r="A28" s="44" t="s">
        <v>5339</v>
      </c>
      <c r="B28" s="76">
        <v>8809658620583</v>
      </c>
      <c r="C28" s="50" t="s">
        <v>19303</v>
      </c>
      <c r="D28" s="77" t="s">
        <v>19304</v>
      </c>
      <c r="E28" s="78">
        <v>16000</v>
      </c>
      <c r="F28" s="15">
        <v>0.56999999999999995</v>
      </c>
      <c r="G28" s="80">
        <v>10</v>
      </c>
      <c r="H28" s="81">
        <f>Таблица637[[#This Row],[Коэфициент стоимости]]*Таблица637[[#This Row],[Розничная цена KRW]]</f>
        <v>9120</v>
      </c>
      <c r="I28" s="82" t="str">
        <f>IF($H$1="","Введите курс",Таблица637[[#This Row],[Оптовая цена KRW за 1шт]]/$H$1)</f>
        <v>Введите курс</v>
      </c>
      <c r="J28" s="83"/>
      <c r="K28" s="84">
        <f>Таблица637[[#This Row],[Заказ коробок ]]*Таблица637[[#This Row],[Кол-во шт в коробке]]</f>
        <v>0</v>
      </c>
      <c r="L28" s="85">
        <f>Таблица637[[#This Row],[Общее кол-во шт]]*Таблица637[[#This Row],[Оптовая цена KRW за 1шт]]</f>
        <v>0</v>
      </c>
      <c r="M28" s="86" t="str">
        <f>IFERROR(Таблица637[[#This Row],[Общее кол-во шт]]*Таблица637[[#This Row],[Оптовая цена USD за 1шт]],"")</f>
        <v/>
      </c>
      <c r="N28" s="87"/>
    </row>
    <row r="29" spans="1:14" ht="22.5" customHeight="1">
      <c r="A29" s="44" t="s">
        <v>5340</v>
      </c>
      <c r="B29" s="76">
        <v>8809658620590</v>
      </c>
      <c r="C29" s="50" t="s">
        <v>19305</v>
      </c>
      <c r="D29" s="77" t="s">
        <v>19306</v>
      </c>
      <c r="E29" s="78">
        <v>16000</v>
      </c>
      <c r="F29" s="15">
        <v>0.56999999999999995</v>
      </c>
      <c r="G29" s="80">
        <v>10</v>
      </c>
      <c r="H29" s="81">
        <f>Таблица637[[#This Row],[Коэфициент стоимости]]*Таблица637[[#This Row],[Розничная цена KRW]]</f>
        <v>9120</v>
      </c>
      <c r="I29" s="82" t="str">
        <f>IF($H$1="","Введите курс",Таблица637[[#This Row],[Оптовая цена KRW за 1шт]]/$H$1)</f>
        <v>Введите курс</v>
      </c>
      <c r="J29" s="83"/>
      <c r="K29" s="84">
        <f>Таблица637[[#This Row],[Заказ коробок ]]*Таблица637[[#This Row],[Кол-во шт в коробке]]</f>
        <v>0</v>
      </c>
      <c r="L29" s="85">
        <f>Таблица637[[#This Row],[Общее кол-во шт]]*Таблица637[[#This Row],[Оптовая цена KRW за 1шт]]</f>
        <v>0</v>
      </c>
      <c r="M29" s="86" t="str">
        <f>IFERROR(Таблица637[[#This Row],[Общее кол-во шт]]*Таблица637[[#This Row],[Оптовая цена USD за 1шт]],"")</f>
        <v/>
      </c>
      <c r="N29" s="87"/>
    </row>
    <row r="30" spans="1:14" ht="22.5" customHeight="1">
      <c r="A30" s="44" t="s">
        <v>5341</v>
      </c>
      <c r="B30" s="76">
        <v>8809658622167</v>
      </c>
      <c r="C30" s="50" t="s">
        <v>19307</v>
      </c>
      <c r="D30" s="77" t="s">
        <v>19308</v>
      </c>
      <c r="E30" s="78">
        <v>36000</v>
      </c>
      <c r="F30" s="15">
        <v>0.56999999999999995</v>
      </c>
      <c r="G30" s="80">
        <v>10</v>
      </c>
      <c r="H30" s="81">
        <f>Таблица637[[#This Row],[Коэфициент стоимости]]*Таблица637[[#This Row],[Розничная цена KRW]]</f>
        <v>20520</v>
      </c>
      <c r="I30" s="82" t="str">
        <f>IF($H$1="","Введите курс",Таблица637[[#This Row],[Оптовая цена KRW за 1шт]]/$H$1)</f>
        <v>Введите курс</v>
      </c>
      <c r="J30" s="83"/>
      <c r="K30" s="84">
        <f>Таблица637[[#This Row],[Заказ коробок ]]*Таблица637[[#This Row],[Кол-во шт в коробке]]</f>
        <v>0</v>
      </c>
      <c r="L30" s="85">
        <f>Таблица637[[#This Row],[Общее кол-во шт]]*Таблица637[[#This Row],[Оптовая цена KRW за 1шт]]</f>
        <v>0</v>
      </c>
      <c r="M30" s="86" t="str">
        <f>IFERROR(Таблица637[[#This Row],[Общее кол-во шт]]*Таблица637[[#This Row],[Оптовая цена USD за 1шт]],"")</f>
        <v/>
      </c>
      <c r="N30" s="87"/>
    </row>
    <row r="31" spans="1:14" ht="22.5" customHeight="1">
      <c r="A31" s="44" t="s">
        <v>5342</v>
      </c>
      <c r="B31" s="76">
        <v>8809658625311</v>
      </c>
      <c r="C31" s="50" t="s">
        <v>19309</v>
      </c>
      <c r="D31" s="77" t="s">
        <v>19310</v>
      </c>
      <c r="E31" s="78">
        <v>18000</v>
      </c>
      <c r="F31" s="15">
        <v>0.56999999999999995</v>
      </c>
      <c r="G31" s="80">
        <v>10</v>
      </c>
      <c r="H31" s="81">
        <f>Таблица637[[#This Row],[Коэфициент стоимости]]*Таблица637[[#This Row],[Розничная цена KRW]]</f>
        <v>10260</v>
      </c>
      <c r="I31" s="82" t="str">
        <f>IF($H$1="","Введите курс",Таблица637[[#This Row],[Оптовая цена KRW за 1шт]]/$H$1)</f>
        <v>Введите курс</v>
      </c>
      <c r="J31" s="83"/>
      <c r="K31" s="84">
        <f>Таблица637[[#This Row],[Заказ коробок ]]*Таблица637[[#This Row],[Кол-во шт в коробке]]</f>
        <v>0</v>
      </c>
      <c r="L31" s="85">
        <f>Таблица637[[#This Row],[Общее кол-во шт]]*Таблица637[[#This Row],[Оптовая цена KRW за 1шт]]</f>
        <v>0</v>
      </c>
      <c r="M31" s="86" t="str">
        <f>IFERROR(Таблица637[[#This Row],[Общее кол-во шт]]*Таблица637[[#This Row],[Оптовая цена USD за 1шт]],"")</f>
        <v/>
      </c>
      <c r="N31" s="87"/>
    </row>
    <row r="32" spans="1:14" ht="22.5" customHeight="1">
      <c r="A32" s="44" t="s">
        <v>5343</v>
      </c>
      <c r="B32" s="76">
        <v>8809658625328</v>
      </c>
      <c r="C32" s="50" t="s">
        <v>19311</v>
      </c>
      <c r="D32" s="77" t="s">
        <v>19310</v>
      </c>
      <c r="E32" s="78">
        <v>18000</v>
      </c>
      <c r="F32" s="15">
        <v>0.56999999999999995</v>
      </c>
      <c r="G32" s="80">
        <v>10</v>
      </c>
      <c r="H32" s="81">
        <f>Таблица637[[#This Row],[Коэфициент стоимости]]*Таблица637[[#This Row],[Розничная цена KRW]]</f>
        <v>10260</v>
      </c>
      <c r="I32" s="82" t="str">
        <f>IF($H$1="","Введите курс",Таблица637[[#This Row],[Оптовая цена KRW за 1шт]]/$H$1)</f>
        <v>Введите курс</v>
      </c>
      <c r="J32" s="83"/>
      <c r="K32" s="84">
        <f>Таблица637[[#This Row],[Заказ коробок ]]*Таблица637[[#This Row],[Кол-во шт в коробке]]</f>
        <v>0</v>
      </c>
      <c r="L32" s="85">
        <f>Таблица637[[#This Row],[Общее кол-во шт]]*Таблица637[[#This Row],[Оптовая цена KRW за 1шт]]</f>
        <v>0</v>
      </c>
      <c r="M32" s="86" t="str">
        <f>IFERROR(Таблица637[[#This Row],[Общее кол-во шт]]*Таблица637[[#This Row],[Оптовая цена USD за 1шт]],"")</f>
        <v/>
      </c>
      <c r="N32" s="87"/>
    </row>
    <row r="33" spans="1:14" ht="22.5" customHeight="1">
      <c r="A33" s="44" t="s">
        <v>5344</v>
      </c>
      <c r="B33" s="76">
        <v>8809532448913</v>
      </c>
      <c r="C33" s="50" t="s">
        <v>19312</v>
      </c>
      <c r="D33" s="77" t="s">
        <v>19313</v>
      </c>
      <c r="E33" s="78">
        <v>17000</v>
      </c>
      <c r="F33" s="15">
        <v>0.56999999999999995</v>
      </c>
      <c r="G33" s="80">
        <v>10</v>
      </c>
      <c r="H33" s="81">
        <f>Таблица637[[#This Row],[Коэфициент стоимости]]*Таблица637[[#This Row],[Розничная цена KRW]]</f>
        <v>9690</v>
      </c>
      <c r="I33" s="82" t="str">
        <f>IF($H$1="","Введите курс",Таблица637[[#This Row],[Оптовая цена KRW за 1шт]]/$H$1)</f>
        <v>Введите курс</v>
      </c>
      <c r="J33" s="83"/>
      <c r="K33" s="84">
        <f>Таблица637[[#This Row],[Заказ коробок ]]*Таблица637[[#This Row],[Кол-во шт в коробке]]</f>
        <v>0</v>
      </c>
      <c r="L33" s="85">
        <f>Таблица637[[#This Row],[Общее кол-во шт]]*Таблица637[[#This Row],[Оптовая цена KRW за 1шт]]</f>
        <v>0</v>
      </c>
      <c r="M33" s="86" t="str">
        <f>IFERROR(Таблица637[[#This Row],[Общее кол-во шт]]*Таблица637[[#This Row],[Оптовая цена USD за 1шт]],"")</f>
        <v/>
      </c>
      <c r="N33" s="87"/>
    </row>
    <row r="34" spans="1:14" ht="22.5" customHeight="1">
      <c r="A34" s="44" t="s">
        <v>5345</v>
      </c>
      <c r="B34" s="76">
        <v>8809658623942</v>
      </c>
      <c r="C34" s="50" t="s">
        <v>19314</v>
      </c>
      <c r="D34" s="77" t="s">
        <v>19315</v>
      </c>
      <c r="E34" s="78">
        <v>17000</v>
      </c>
      <c r="F34" s="15">
        <v>0.56999999999999995</v>
      </c>
      <c r="G34" s="80">
        <v>10</v>
      </c>
      <c r="H34" s="81">
        <f>Таблица637[[#This Row],[Коэфициент стоимости]]*Таблица637[[#This Row],[Розничная цена KRW]]</f>
        <v>9690</v>
      </c>
      <c r="I34" s="82" t="str">
        <f>IF($H$1="","Введите курс",Таблица637[[#This Row],[Оптовая цена KRW за 1шт]]/$H$1)</f>
        <v>Введите курс</v>
      </c>
      <c r="J34" s="83"/>
      <c r="K34" s="84">
        <f>Таблица637[[#This Row],[Заказ коробок ]]*Таблица637[[#This Row],[Кол-во шт в коробке]]</f>
        <v>0</v>
      </c>
      <c r="L34" s="85">
        <f>Таблица637[[#This Row],[Общее кол-во шт]]*Таблица637[[#This Row],[Оптовая цена KRW за 1шт]]</f>
        <v>0</v>
      </c>
      <c r="M34" s="86" t="str">
        <f>IFERROR(Таблица637[[#This Row],[Общее кол-во шт]]*Таблица637[[#This Row],[Оптовая цена USD за 1шт]],"")</f>
        <v/>
      </c>
      <c r="N34" s="87"/>
    </row>
    <row r="35" spans="1:14" ht="22.5" customHeight="1">
      <c r="A35" s="44" t="s">
        <v>5346</v>
      </c>
      <c r="B35" s="76">
        <v>8809658625199</v>
      </c>
      <c r="C35" s="50" t="s">
        <v>19316</v>
      </c>
      <c r="D35" s="77" t="s">
        <v>19317</v>
      </c>
      <c r="E35" s="78">
        <v>12000</v>
      </c>
      <c r="F35" s="15">
        <v>0.56999999999999995</v>
      </c>
      <c r="G35" s="80">
        <v>10</v>
      </c>
      <c r="H35" s="81">
        <f>Таблица637[[#This Row],[Коэфициент стоимости]]*Таблица637[[#This Row],[Розничная цена KRW]]</f>
        <v>6839.9999999999991</v>
      </c>
      <c r="I35" s="82" t="str">
        <f>IF($H$1="","Введите курс",Таблица637[[#This Row],[Оптовая цена KRW за 1шт]]/$H$1)</f>
        <v>Введите курс</v>
      </c>
      <c r="J35" s="83"/>
      <c r="K35" s="84">
        <f>Таблица637[[#This Row],[Заказ коробок ]]*Таблица637[[#This Row],[Кол-во шт в коробке]]</f>
        <v>0</v>
      </c>
      <c r="L35" s="85">
        <f>Таблица637[[#This Row],[Общее кол-во шт]]*Таблица637[[#This Row],[Оптовая цена KRW за 1шт]]</f>
        <v>0</v>
      </c>
      <c r="M35" s="86" t="str">
        <f>IFERROR(Таблица637[[#This Row],[Общее кол-во шт]]*Таблица637[[#This Row],[Оптовая цена USD за 1шт]],"")</f>
        <v/>
      </c>
      <c r="N35" s="87"/>
    </row>
    <row r="36" spans="1:14" ht="22.5" customHeight="1">
      <c r="A36" s="44" t="s">
        <v>5347</v>
      </c>
      <c r="B36" s="76">
        <v>8809658625205</v>
      </c>
      <c r="C36" s="50" t="s">
        <v>19318</v>
      </c>
      <c r="D36" s="77" t="s">
        <v>19319</v>
      </c>
      <c r="E36" s="78">
        <v>12000</v>
      </c>
      <c r="F36" s="15">
        <v>0.56999999999999995</v>
      </c>
      <c r="G36" s="80">
        <v>10</v>
      </c>
      <c r="H36" s="81">
        <f>Таблица637[[#This Row],[Коэфициент стоимости]]*Таблица637[[#This Row],[Розничная цена KRW]]</f>
        <v>6839.9999999999991</v>
      </c>
      <c r="I36" s="82" t="str">
        <f>IF($H$1="","Введите курс",Таблица637[[#This Row],[Оптовая цена KRW за 1шт]]/$H$1)</f>
        <v>Введите курс</v>
      </c>
      <c r="J36" s="83"/>
      <c r="K36" s="84">
        <f>Таблица637[[#This Row],[Заказ коробок ]]*Таблица637[[#This Row],[Кол-во шт в коробке]]</f>
        <v>0</v>
      </c>
      <c r="L36" s="85">
        <f>Таблица637[[#This Row],[Общее кол-во шт]]*Таблица637[[#This Row],[Оптовая цена KRW за 1шт]]</f>
        <v>0</v>
      </c>
      <c r="M36" s="86" t="str">
        <f>IFERROR(Таблица637[[#This Row],[Общее кол-во шт]]*Таблица637[[#This Row],[Оптовая цена USD за 1шт]],"")</f>
        <v/>
      </c>
      <c r="N36" s="87"/>
    </row>
    <row r="37" spans="1:14" ht="22.5" customHeight="1">
      <c r="A37" s="44" t="s">
        <v>5348</v>
      </c>
      <c r="B37" s="76">
        <v>8809658625212</v>
      </c>
      <c r="C37" s="50" t="s">
        <v>19320</v>
      </c>
      <c r="D37" s="77" t="s">
        <v>19319</v>
      </c>
      <c r="E37" s="78">
        <v>12000</v>
      </c>
      <c r="F37" s="15">
        <v>0.56999999999999995</v>
      </c>
      <c r="G37" s="80">
        <v>10</v>
      </c>
      <c r="H37" s="81">
        <f>Таблица637[[#This Row],[Коэфициент стоимости]]*Таблица637[[#This Row],[Розничная цена KRW]]</f>
        <v>6839.9999999999991</v>
      </c>
      <c r="I37" s="82" t="str">
        <f>IF($H$1="","Введите курс",Таблица637[[#This Row],[Оптовая цена KRW за 1шт]]/$H$1)</f>
        <v>Введите курс</v>
      </c>
      <c r="J37" s="83"/>
      <c r="K37" s="84">
        <f>Таблица637[[#This Row],[Заказ коробок ]]*Таблица637[[#This Row],[Кол-во шт в коробке]]</f>
        <v>0</v>
      </c>
      <c r="L37" s="85">
        <f>Таблица637[[#This Row],[Общее кол-во шт]]*Таблица637[[#This Row],[Оптовая цена KRW за 1шт]]</f>
        <v>0</v>
      </c>
      <c r="M37" s="86" t="str">
        <f>IFERROR(Таблица637[[#This Row],[Общее кол-во шт]]*Таблица637[[#This Row],[Оптовая цена USD за 1шт]],"")</f>
        <v/>
      </c>
      <c r="N37" s="87"/>
    </row>
    <row r="38" spans="1:14" ht="22.5" customHeight="1">
      <c r="A38" s="44" t="s">
        <v>5349</v>
      </c>
      <c r="B38" s="76">
        <v>8809532442447</v>
      </c>
      <c r="C38" s="50" t="s">
        <v>19321</v>
      </c>
      <c r="D38" s="77" t="s">
        <v>19322</v>
      </c>
      <c r="E38" s="78">
        <v>18000</v>
      </c>
      <c r="F38" s="15">
        <v>0.56999999999999995</v>
      </c>
      <c r="G38" s="80">
        <v>10</v>
      </c>
      <c r="H38" s="81">
        <f>Таблица637[[#This Row],[Коэфициент стоимости]]*Таблица637[[#This Row],[Розничная цена KRW]]</f>
        <v>10260</v>
      </c>
      <c r="I38" s="82" t="str">
        <f>IF($H$1="","Введите курс",Таблица637[[#This Row],[Оптовая цена KRW за 1шт]]/$H$1)</f>
        <v>Введите курс</v>
      </c>
      <c r="J38" s="83"/>
      <c r="K38" s="84">
        <f>Таблица637[[#This Row],[Заказ коробок ]]*Таблица637[[#This Row],[Кол-во шт в коробке]]</f>
        <v>0</v>
      </c>
      <c r="L38" s="85">
        <f>Таблица637[[#This Row],[Общее кол-во шт]]*Таблица637[[#This Row],[Оптовая цена KRW за 1шт]]</f>
        <v>0</v>
      </c>
      <c r="M38" s="86" t="str">
        <f>IFERROR(Таблица637[[#This Row],[Общее кол-во шт]]*Таблица637[[#This Row],[Оптовая цена USD за 1шт]],"")</f>
        <v/>
      </c>
      <c r="N38" s="87"/>
    </row>
    <row r="39" spans="1:14" ht="22.5" customHeight="1">
      <c r="A39" s="44" t="s">
        <v>5350</v>
      </c>
      <c r="B39" s="76">
        <v>8809402285280</v>
      </c>
      <c r="C39" s="50" t="s">
        <v>19323</v>
      </c>
      <c r="D39" s="77" t="s">
        <v>19324</v>
      </c>
      <c r="E39" s="78">
        <v>17000</v>
      </c>
      <c r="F39" s="15">
        <v>0.56999999999999995</v>
      </c>
      <c r="G39" s="80">
        <v>10</v>
      </c>
      <c r="H39" s="81">
        <f>Таблица637[[#This Row],[Коэфициент стоимости]]*Таблица637[[#This Row],[Розничная цена KRW]]</f>
        <v>9690</v>
      </c>
      <c r="I39" s="82" t="str">
        <f>IF($H$1="","Введите курс",Таблица637[[#This Row],[Оптовая цена KRW за 1шт]]/$H$1)</f>
        <v>Введите курс</v>
      </c>
      <c r="J39" s="83"/>
      <c r="K39" s="84">
        <f>Таблица637[[#This Row],[Заказ коробок ]]*Таблица637[[#This Row],[Кол-во шт в коробке]]</f>
        <v>0</v>
      </c>
      <c r="L39" s="85">
        <f>Таблица637[[#This Row],[Общее кол-во шт]]*Таблица637[[#This Row],[Оптовая цена KRW за 1шт]]</f>
        <v>0</v>
      </c>
      <c r="M39" s="86" t="str">
        <f>IFERROR(Таблица637[[#This Row],[Общее кол-во шт]]*Таблица637[[#This Row],[Оптовая цена USD за 1шт]],"")</f>
        <v/>
      </c>
      <c r="N39" s="87"/>
    </row>
    <row r="40" spans="1:14" ht="22.5" customHeight="1">
      <c r="A40" s="44" t="s">
        <v>5351</v>
      </c>
      <c r="B40" s="76">
        <v>8809402283446</v>
      </c>
      <c r="C40" s="50" t="s">
        <v>19325</v>
      </c>
      <c r="D40" s="77" t="s">
        <v>19326</v>
      </c>
      <c r="E40" s="78">
        <v>17000</v>
      </c>
      <c r="F40" s="15">
        <v>0.56999999999999995</v>
      </c>
      <c r="G40" s="80">
        <v>10</v>
      </c>
      <c r="H40" s="81">
        <f>Таблица637[[#This Row],[Коэфициент стоимости]]*Таблица637[[#This Row],[Розничная цена KRW]]</f>
        <v>9690</v>
      </c>
      <c r="I40" s="82" t="str">
        <f>IF($H$1="","Введите курс",Таблица637[[#This Row],[Оптовая цена KRW за 1шт]]/$H$1)</f>
        <v>Введите курс</v>
      </c>
      <c r="J40" s="83"/>
      <c r="K40" s="84">
        <f>Таблица637[[#This Row],[Заказ коробок ]]*Таблица637[[#This Row],[Кол-во шт в коробке]]</f>
        <v>0</v>
      </c>
      <c r="L40" s="85">
        <f>Таблица637[[#This Row],[Общее кол-во шт]]*Таблица637[[#This Row],[Оптовая цена KRW за 1шт]]</f>
        <v>0</v>
      </c>
      <c r="M40" s="86" t="str">
        <f>IFERROR(Таблица637[[#This Row],[Общее кол-во шт]]*Таблица637[[#This Row],[Оптовая цена USD за 1шт]],"")</f>
        <v/>
      </c>
      <c r="N40" s="87"/>
    </row>
    <row r="41" spans="1:14" ht="22.5" customHeight="1">
      <c r="A41" s="44" t="s">
        <v>5352</v>
      </c>
      <c r="B41" s="76">
        <v>8809402280575</v>
      </c>
      <c r="C41" s="50" t="s">
        <v>19327</v>
      </c>
      <c r="D41" s="77" t="s">
        <v>19328</v>
      </c>
      <c r="E41" s="78">
        <v>16000</v>
      </c>
      <c r="F41" s="15">
        <v>0.56999999999999995</v>
      </c>
      <c r="G41" s="80">
        <v>10</v>
      </c>
      <c r="H41" s="81">
        <f>Таблица637[[#This Row],[Коэфициент стоимости]]*Таблица637[[#This Row],[Розничная цена KRW]]</f>
        <v>9120</v>
      </c>
      <c r="I41" s="82" t="str">
        <f>IF($H$1="","Введите курс",Таблица637[[#This Row],[Оптовая цена KRW за 1шт]]/$H$1)</f>
        <v>Введите курс</v>
      </c>
      <c r="J41" s="83"/>
      <c r="K41" s="84">
        <f>Таблица637[[#This Row],[Заказ коробок ]]*Таблица637[[#This Row],[Кол-во шт в коробке]]</f>
        <v>0</v>
      </c>
      <c r="L41" s="85">
        <f>Таблица637[[#This Row],[Общее кол-во шт]]*Таблица637[[#This Row],[Оптовая цена KRW за 1шт]]</f>
        <v>0</v>
      </c>
      <c r="M41" s="86" t="str">
        <f>IFERROR(Таблица637[[#This Row],[Общее кол-во шт]]*Таблица637[[#This Row],[Оптовая цена USD за 1шт]],"")</f>
        <v/>
      </c>
      <c r="N41" s="87"/>
    </row>
    <row r="42" spans="1:14" ht="22.5" customHeight="1">
      <c r="A42" s="44" t="s">
        <v>5353</v>
      </c>
      <c r="B42" s="76">
        <v>8809658625298</v>
      </c>
      <c r="C42" s="50" t="s">
        <v>19329</v>
      </c>
      <c r="D42" s="77" t="s">
        <v>19330</v>
      </c>
      <c r="E42" s="78">
        <v>16000</v>
      </c>
      <c r="F42" s="15">
        <v>0.56999999999999995</v>
      </c>
      <c r="G42" s="80">
        <v>10</v>
      </c>
      <c r="H42" s="81">
        <f>Таблица637[[#This Row],[Коэфициент стоимости]]*Таблица637[[#This Row],[Розничная цена KRW]]</f>
        <v>9120</v>
      </c>
      <c r="I42" s="82" t="str">
        <f>IF($H$1="","Введите курс",Таблица637[[#This Row],[Оптовая цена KRW за 1шт]]/$H$1)</f>
        <v>Введите курс</v>
      </c>
      <c r="J42" s="83"/>
      <c r="K42" s="84">
        <f>Таблица637[[#This Row],[Заказ коробок ]]*Таблица637[[#This Row],[Кол-во шт в коробке]]</f>
        <v>0</v>
      </c>
      <c r="L42" s="85">
        <f>Таблица637[[#This Row],[Общее кол-во шт]]*Таблица637[[#This Row],[Оптовая цена KRW за 1шт]]</f>
        <v>0</v>
      </c>
      <c r="M42" s="86" t="str">
        <f>IFERROR(Таблица637[[#This Row],[Общее кол-во шт]]*Таблица637[[#This Row],[Оптовая цена USD за 1шт]],"")</f>
        <v/>
      </c>
      <c r="N42" s="87"/>
    </row>
    <row r="43" spans="1:14" ht="22.5" customHeight="1">
      <c r="A43" s="44" t="s">
        <v>5354</v>
      </c>
      <c r="B43" s="76">
        <v>8809402289264</v>
      </c>
      <c r="C43" s="50" t="s">
        <v>19331</v>
      </c>
      <c r="D43" s="77" t="s">
        <v>19332</v>
      </c>
      <c r="E43" s="78">
        <v>18000</v>
      </c>
      <c r="F43" s="15">
        <v>0.56999999999999995</v>
      </c>
      <c r="G43" s="80">
        <v>10</v>
      </c>
      <c r="H43" s="81">
        <f>Таблица637[[#This Row],[Коэфициент стоимости]]*Таблица637[[#This Row],[Розничная цена KRW]]</f>
        <v>10260</v>
      </c>
      <c r="I43" s="82" t="str">
        <f>IF($H$1="","Введите курс",Таблица637[[#This Row],[Оптовая цена KRW за 1шт]]/$H$1)</f>
        <v>Введите курс</v>
      </c>
      <c r="J43" s="83"/>
      <c r="K43" s="84">
        <f>Таблица637[[#This Row],[Заказ коробок ]]*Таблица637[[#This Row],[Кол-во шт в коробке]]</f>
        <v>0</v>
      </c>
      <c r="L43" s="85">
        <f>Таблица637[[#This Row],[Общее кол-во шт]]*Таблица637[[#This Row],[Оптовая цена KRW за 1шт]]</f>
        <v>0</v>
      </c>
      <c r="M43" s="86" t="str">
        <f>IFERROR(Таблица637[[#This Row],[Общее кол-во шт]]*Таблица637[[#This Row],[Оптовая цена USD за 1шт]],"")</f>
        <v/>
      </c>
      <c r="N43" s="87"/>
    </row>
    <row r="44" spans="1:14" ht="22.5" customHeight="1">
      <c r="A44" s="44" t="s">
        <v>5355</v>
      </c>
      <c r="B44" s="76">
        <v>8809658624062</v>
      </c>
      <c r="C44" s="50" t="s">
        <v>19333</v>
      </c>
      <c r="D44" s="77" t="s">
        <v>19334</v>
      </c>
      <c r="E44" s="78">
        <v>25000</v>
      </c>
      <c r="F44" s="15">
        <v>0.56999999999999995</v>
      </c>
      <c r="G44" s="80">
        <v>10</v>
      </c>
      <c r="H44" s="81">
        <f>Таблица637[[#This Row],[Коэфициент стоимости]]*Таблица637[[#This Row],[Розничная цена KRW]]</f>
        <v>14249.999999999998</v>
      </c>
      <c r="I44" s="82" t="str">
        <f>IF($H$1="","Введите курс",Таблица637[[#This Row],[Оптовая цена KRW за 1шт]]/$H$1)</f>
        <v>Введите курс</v>
      </c>
      <c r="J44" s="83"/>
      <c r="K44" s="84">
        <f>Таблица637[[#This Row],[Заказ коробок ]]*Таблица637[[#This Row],[Кол-во шт в коробке]]</f>
        <v>0</v>
      </c>
      <c r="L44" s="85">
        <f>Таблица637[[#This Row],[Общее кол-во шт]]*Таблица637[[#This Row],[Оптовая цена KRW за 1шт]]</f>
        <v>0</v>
      </c>
      <c r="M44" s="86" t="str">
        <f>IFERROR(Таблица637[[#This Row],[Общее кол-во шт]]*Таблица637[[#This Row],[Оптовая цена USD за 1шт]],"")</f>
        <v/>
      </c>
      <c r="N44" s="87"/>
    </row>
    <row r="45" spans="1:14" ht="22.5" customHeight="1">
      <c r="A45" s="44" t="s">
        <v>5356</v>
      </c>
      <c r="B45" s="76">
        <v>8809658624079</v>
      </c>
      <c r="C45" s="50" t="s">
        <v>19335</v>
      </c>
      <c r="D45" s="77" t="s">
        <v>19336</v>
      </c>
      <c r="E45" s="78">
        <v>25000</v>
      </c>
      <c r="F45" s="15">
        <v>0.56999999999999995</v>
      </c>
      <c r="G45" s="80">
        <v>10</v>
      </c>
      <c r="H45" s="81">
        <f>Таблица637[[#This Row],[Коэфициент стоимости]]*Таблица637[[#This Row],[Розничная цена KRW]]</f>
        <v>14249.999999999998</v>
      </c>
      <c r="I45" s="82" t="str">
        <f>IF($H$1="","Введите курс",Таблица637[[#This Row],[Оптовая цена KRW за 1шт]]/$H$1)</f>
        <v>Введите курс</v>
      </c>
      <c r="J45" s="83"/>
      <c r="K45" s="84">
        <f>Таблица637[[#This Row],[Заказ коробок ]]*Таблица637[[#This Row],[Кол-во шт в коробке]]</f>
        <v>0</v>
      </c>
      <c r="L45" s="85">
        <f>Таблица637[[#This Row],[Общее кол-во шт]]*Таблица637[[#This Row],[Оптовая цена KRW за 1шт]]</f>
        <v>0</v>
      </c>
      <c r="M45" s="86" t="str">
        <f>IFERROR(Таблица637[[#This Row],[Общее кол-во шт]]*Таблица637[[#This Row],[Оптовая цена USD за 1шт]],"")</f>
        <v/>
      </c>
      <c r="N45" s="87"/>
    </row>
    <row r="46" spans="1:14" ht="22.5" customHeight="1">
      <c r="A46" s="44" t="s">
        <v>5357</v>
      </c>
      <c r="B46" s="76">
        <v>8809658622716</v>
      </c>
      <c r="C46" s="50" t="s">
        <v>19337</v>
      </c>
      <c r="D46" s="77" t="s">
        <v>19338</v>
      </c>
      <c r="E46" s="78">
        <v>36000</v>
      </c>
      <c r="F46" s="15">
        <v>0.56999999999999995</v>
      </c>
      <c r="G46" s="80">
        <v>8</v>
      </c>
      <c r="H46" s="81">
        <f>Таблица637[[#This Row],[Коэфициент стоимости]]*Таблица637[[#This Row],[Розничная цена KRW]]</f>
        <v>20520</v>
      </c>
      <c r="I46" s="82" t="str">
        <f>IF($H$1="","Введите курс",Таблица637[[#This Row],[Оптовая цена KRW за 1шт]]/$H$1)</f>
        <v>Введите курс</v>
      </c>
      <c r="J46" s="83"/>
      <c r="K46" s="84">
        <f>Таблица637[[#This Row],[Заказ коробок ]]*Таблица637[[#This Row],[Кол-во шт в коробке]]</f>
        <v>0</v>
      </c>
      <c r="L46" s="85">
        <f>Таблица637[[#This Row],[Общее кол-во шт]]*Таблица637[[#This Row],[Оптовая цена KRW за 1шт]]</f>
        <v>0</v>
      </c>
      <c r="M46" s="86" t="str">
        <f>IFERROR(Таблица637[[#This Row],[Общее кол-во шт]]*Таблица637[[#This Row],[Оптовая цена USD за 1шт]],"")</f>
        <v/>
      </c>
      <c r="N46" s="87"/>
    </row>
    <row r="47" spans="1:14" ht="22.5" customHeight="1">
      <c r="A47" s="44" t="s">
        <v>5358</v>
      </c>
      <c r="B47" s="76">
        <v>8809658622723</v>
      </c>
      <c r="C47" s="50" t="s">
        <v>19339</v>
      </c>
      <c r="D47" s="77" t="s">
        <v>19340</v>
      </c>
      <c r="E47" s="78">
        <v>36000</v>
      </c>
      <c r="F47" s="15">
        <v>0.56999999999999995</v>
      </c>
      <c r="G47" s="80">
        <v>8</v>
      </c>
      <c r="H47" s="81">
        <f>Таблица637[[#This Row],[Коэфициент стоимости]]*Таблица637[[#This Row],[Розничная цена KRW]]</f>
        <v>20520</v>
      </c>
      <c r="I47" s="82" t="str">
        <f>IF($H$1="","Введите курс",Таблица637[[#This Row],[Оптовая цена KRW за 1шт]]/$H$1)</f>
        <v>Введите курс</v>
      </c>
      <c r="J47" s="83"/>
      <c r="K47" s="84">
        <f>Таблица637[[#This Row],[Заказ коробок ]]*Таблица637[[#This Row],[Кол-во шт в коробке]]</f>
        <v>0</v>
      </c>
      <c r="L47" s="85">
        <f>Таблица637[[#This Row],[Общее кол-во шт]]*Таблица637[[#This Row],[Оптовая цена KRW за 1шт]]</f>
        <v>0</v>
      </c>
      <c r="M47" s="86" t="str">
        <f>IFERROR(Таблица637[[#This Row],[Общее кол-во шт]]*Таблица637[[#This Row],[Оптовая цена USD за 1шт]],"")</f>
        <v/>
      </c>
      <c r="N47" s="87"/>
    </row>
    <row r="48" spans="1:14" ht="22.5" customHeight="1">
      <c r="A48" s="44" t="s">
        <v>5359</v>
      </c>
      <c r="B48" s="76">
        <v>8809658622730</v>
      </c>
      <c r="C48" s="50" t="s">
        <v>19341</v>
      </c>
      <c r="D48" s="77" t="s">
        <v>19342</v>
      </c>
      <c r="E48" s="78">
        <v>36000</v>
      </c>
      <c r="F48" s="15">
        <v>0.56999999999999995</v>
      </c>
      <c r="G48" s="80">
        <v>8</v>
      </c>
      <c r="H48" s="81">
        <f>Таблица637[[#This Row],[Коэфициент стоимости]]*Таблица637[[#This Row],[Розничная цена KRW]]</f>
        <v>20520</v>
      </c>
      <c r="I48" s="82" t="str">
        <f>IF($H$1="","Введите курс",Таблица637[[#This Row],[Оптовая цена KRW за 1шт]]/$H$1)</f>
        <v>Введите курс</v>
      </c>
      <c r="J48" s="83"/>
      <c r="K48" s="84">
        <f>Таблица637[[#This Row],[Заказ коробок ]]*Таблица637[[#This Row],[Кол-во шт в коробке]]</f>
        <v>0</v>
      </c>
      <c r="L48" s="85">
        <f>Таблица637[[#This Row],[Общее кол-во шт]]*Таблица637[[#This Row],[Оптовая цена KRW за 1шт]]</f>
        <v>0</v>
      </c>
      <c r="M48" s="86" t="str">
        <f>IFERROR(Таблица637[[#This Row],[Общее кол-во шт]]*Таблица637[[#This Row],[Оптовая цена USD за 1шт]],"")</f>
        <v/>
      </c>
      <c r="N48" s="87"/>
    </row>
    <row r="49" spans="1:14" ht="22.5" customHeight="1">
      <c r="A49" s="44" t="s">
        <v>5360</v>
      </c>
      <c r="B49" s="76">
        <v>8809658625168</v>
      </c>
      <c r="C49" s="50" t="s">
        <v>19343</v>
      </c>
      <c r="D49" s="77" t="s">
        <v>19344</v>
      </c>
      <c r="E49" s="78">
        <v>10000</v>
      </c>
      <c r="F49" s="15">
        <v>0.56999999999999995</v>
      </c>
      <c r="G49" s="80">
        <v>10</v>
      </c>
      <c r="H49" s="81">
        <f>Таблица637[[#This Row],[Коэфициент стоимости]]*Таблица637[[#This Row],[Розничная цена KRW]]</f>
        <v>5699.9999999999991</v>
      </c>
      <c r="I49" s="82" t="str">
        <f>IF($H$1="","Введите курс",Таблица637[[#This Row],[Оптовая цена KRW за 1шт]]/$H$1)</f>
        <v>Введите курс</v>
      </c>
      <c r="J49" s="83"/>
      <c r="K49" s="84">
        <f>Таблица637[[#This Row],[Заказ коробок ]]*Таблица637[[#This Row],[Кол-во шт в коробке]]</f>
        <v>0</v>
      </c>
      <c r="L49" s="85">
        <f>Таблица637[[#This Row],[Общее кол-во шт]]*Таблица637[[#This Row],[Оптовая цена KRW за 1шт]]</f>
        <v>0</v>
      </c>
      <c r="M49" s="86" t="str">
        <f>IFERROR(Таблица637[[#This Row],[Общее кол-во шт]]*Таблица637[[#This Row],[Оптовая цена USD за 1шт]],"")</f>
        <v/>
      </c>
      <c r="N49" s="87"/>
    </row>
    <row r="50" spans="1:14" ht="22.5" customHeight="1">
      <c r="A50" s="44" t="s">
        <v>5361</v>
      </c>
      <c r="B50" s="76">
        <v>8809658625175</v>
      </c>
      <c r="C50" s="50" t="s">
        <v>19345</v>
      </c>
      <c r="D50" s="77" t="s">
        <v>19344</v>
      </c>
      <c r="E50" s="78">
        <v>10000</v>
      </c>
      <c r="F50" s="15">
        <v>0.56999999999999995</v>
      </c>
      <c r="G50" s="80">
        <v>10</v>
      </c>
      <c r="H50" s="81">
        <f>Таблица637[[#This Row],[Коэфициент стоимости]]*Таблица637[[#This Row],[Розничная цена KRW]]</f>
        <v>5699.9999999999991</v>
      </c>
      <c r="I50" s="82" t="str">
        <f>IF($H$1="","Введите курс",Таблица637[[#This Row],[Оптовая цена KRW за 1шт]]/$H$1)</f>
        <v>Введите курс</v>
      </c>
      <c r="J50" s="83"/>
      <c r="K50" s="84">
        <f>Таблица637[[#This Row],[Заказ коробок ]]*Таблица637[[#This Row],[Кол-во шт в коробке]]</f>
        <v>0</v>
      </c>
      <c r="L50" s="85">
        <f>Таблица637[[#This Row],[Общее кол-во шт]]*Таблица637[[#This Row],[Оптовая цена KRW за 1шт]]</f>
        <v>0</v>
      </c>
      <c r="M50" s="86" t="str">
        <f>IFERROR(Таблица637[[#This Row],[Общее кол-во шт]]*Таблица637[[#This Row],[Оптовая цена USD за 1шт]],"")</f>
        <v/>
      </c>
      <c r="N50" s="87"/>
    </row>
    <row r="51" spans="1:14" ht="22.5" customHeight="1">
      <c r="A51" s="44" t="s">
        <v>5362</v>
      </c>
      <c r="B51" s="76">
        <v>8809658625182</v>
      </c>
      <c r="C51" s="50" t="s">
        <v>19346</v>
      </c>
      <c r="D51" s="77" t="s">
        <v>19344</v>
      </c>
      <c r="E51" s="78">
        <v>10000</v>
      </c>
      <c r="F51" s="15">
        <v>0.56999999999999995</v>
      </c>
      <c r="G51" s="80">
        <v>10</v>
      </c>
      <c r="H51" s="81">
        <f>Таблица637[[#This Row],[Коэфициент стоимости]]*Таблица637[[#This Row],[Розничная цена KRW]]</f>
        <v>5699.9999999999991</v>
      </c>
      <c r="I51" s="82" t="str">
        <f>IF($H$1="","Введите курс",Таблица637[[#This Row],[Оптовая цена KRW за 1шт]]/$H$1)</f>
        <v>Введите курс</v>
      </c>
      <c r="J51" s="83"/>
      <c r="K51" s="84">
        <f>Таблица637[[#This Row],[Заказ коробок ]]*Таблица637[[#This Row],[Кол-во шт в коробке]]</f>
        <v>0</v>
      </c>
      <c r="L51" s="85">
        <f>Таблица637[[#This Row],[Общее кол-во шт]]*Таблица637[[#This Row],[Оптовая цена KRW за 1шт]]</f>
        <v>0</v>
      </c>
      <c r="M51" s="86" t="str">
        <f>IFERROR(Таблица637[[#This Row],[Общее кол-во шт]]*Таблица637[[#This Row],[Оптовая цена USD за 1шт]],"")</f>
        <v/>
      </c>
      <c r="N51" s="87"/>
    </row>
    <row r="52" spans="1:14" ht="22.5" customHeight="1">
      <c r="A52" s="44" t="s">
        <v>5363</v>
      </c>
      <c r="B52" s="76">
        <v>8809532449415</v>
      </c>
      <c r="C52" s="50" t="s">
        <v>19347</v>
      </c>
      <c r="D52" s="77" t="s">
        <v>19348</v>
      </c>
      <c r="E52" s="78">
        <v>16000</v>
      </c>
      <c r="F52" s="15">
        <v>0.56999999999999995</v>
      </c>
      <c r="G52" s="80">
        <v>10</v>
      </c>
      <c r="H52" s="81">
        <f>Таблица637[[#This Row],[Коэфициент стоимости]]*Таблица637[[#This Row],[Розничная цена KRW]]</f>
        <v>9120</v>
      </c>
      <c r="I52" s="82" t="str">
        <f>IF($H$1="","Введите курс",Таблица637[[#This Row],[Оптовая цена KRW за 1шт]]/$H$1)</f>
        <v>Введите курс</v>
      </c>
      <c r="J52" s="83"/>
      <c r="K52" s="84">
        <f>Таблица637[[#This Row],[Заказ коробок ]]*Таблица637[[#This Row],[Кол-во шт в коробке]]</f>
        <v>0</v>
      </c>
      <c r="L52" s="85">
        <f>Таблица637[[#This Row],[Общее кол-во шт]]*Таблица637[[#This Row],[Оптовая цена KRW за 1шт]]</f>
        <v>0</v>
      </c>
      <c r="M52" s="86" t="str">
        <f>IFERROR(Таблица637[[#This Row],[Общее кол-во шт]]*Таблица637[[#This Row],[Оптовая цена USD за 1шт]],"")</f>
        <v/>
      </c>
      <c r="N52" s="87"/>
    </row>
    <row r="53" spans="1:14" ht="22.5" customHeight="1">
      <c r="A53" s="44" t="s">
        <v>5364</v>
      </c>
      <c r="B53" s="76">
        <v>8809532445134</v>
      </c>
      <c r="C53" s="50" t="s">
        <v>19349</v>
      </c>
      <c r="D53" s="77" t="s">
        <v>19350</v>
      </c>
      <c r="E53" s="78">
        <v>35000</v>
      </c>
      <c r="F53" s="15">
        <v>0.56999999999999995</v>
      </c>
      <c r="G53" s="80">
        <v>8</v>
      </c>
      <c r="H53" s="81">
        <f>Таблица637[[#This Row],[Коэфициент стоимости]]*Таблица637[[#This Row],[Розничная цена KRW]]</f>
        <v>19950</v>
      </c>
      <c r="I53" s="82" t="str">
        <f>IF($H$1="","Введите курс",Таблица637[[#This Row],[Оптовая цена KRW за 1шт]]/$H$1)</f>
        <v>Введите курс</v>
      </c>
      <c r="J53" s="83"/>
      <c r="K53" s="84">
        <f>Таблица637[[#This Row],[Заказ коробок ]]*Таблица637[[#This Row],[Кол-во шт в коробке]]</f>
        <v>0</v>
      </c>
      <c r="L53" s="85">
        <f>Таблица637[[#This Row],[Общее кол-во шт]]*Таблица637[[#This Row],[Оптовая цена KRW за 1шт]]</f>
        <v>0</v>
      </c>
      <c r="M53" s="86" t="str">
        <f>IFERROR(Таблица637[[#This Row],[Общее кол-во шт]]*Таблица637[[#This Row],[Оптовая цена USD за 1шт]],"")</f>
        <v/>
      </c>
      <c r="N53" s="87"/>
    </row>
    <row r="54" spans="1:14" ht="22.5" customHeight="1">
      <c r="A54" s="44" t="s">
        <v>5365</v>
      </c>
      <c r="B54" s="76">
        <v>8809532445141</v>
      </c>
      <c r="C54" s="50" t="s">
        <v>19351</v>
      </c>
      <c r="D54" s="77" t="s">
        <v>19352</v>
      </c>
      <c r="E54" s="78">
        <v>35000</v>
      </c>
      <c r="F54" s="15">
        <v>0.56999999999999995</v>
      </c>
      <c r="G54" s="80">
        <v>8</v>
      </c>
      <c r="H54" s="81">
        <f>Таблица637[[#This Row],[Коэфициент стоимости]]*Таблица637[[#This Row],[Розничная цена KRW]]</f>
        <v>19950</v>
      </c>
      <c r="I54" s="82" t="str">
        <f>IF($H$1="","Введите курс",Таблица637[[#This Row],[Оптовая цена KRW за 1шт]]/$H$1)</f>
        <v>Введите курс</v>
      </c>
      <c r="J54" s="83"/>
      <c r="K54" s="84">
        <f>Таблица637[[#This Row],[Заказ коробок ]]*Таблица637[[#This Row],[Кол-во шт в коробке]]</f>
        <v>0</v>
      </c>
      <c r="L54" s="85">
        <f>Таблица637[[#This Row],[Общее кол-во шт]]*Таблица637[[#This Row],[Оптовая цена KRW за 1шт]]</f>
        <v>0</v>
      </c>
      <c r="M54" s="86" t="str">
        <f>IFERROR(Таблица637[[#This Row],[Общее кол-во шт]]*Таблица637[[#This Row],[Оптовая цена USD за 1шт]],"")</f>
        <v/>
      </c>
      <c r="N54" s="87"/>
    </row>
    <row r="55" spans="1:14" ht="22.5" customHeight="1">
      <c r="A55" s="44" t="s">
        <v>5366</v>
      </c>
      <c r="B55" s="76">
        <v>8809532445158</v>
      </c>
      <c r="C55" s="50" t="s">
        <v>19353</v>
      </c>
      <c r="D55" s="77" t="s">
        <v>19354</v>
      </c>
      <c r="E55" s="78">
        <v>35000</v>
      </c>
      <c r="F55" s="15">
        <v>0.56999999999999995</v>
      </c>
      <c r="G55" s="80">
        <v>8</v>
      </c>
      <c r="H55" s="81">
        <f>Таблица637[[#This Row],[Коэфициент стоимости]]*Таблица637[[#This Row],[Розничная цена KRW]]</f>
        <v>19950</v>
      </c>
      <c r="I55" s="82" t="str">
        <f>IF($H$1="","Введите курс",Таблица637[[#This Row],[Оптовая цена KRW за 1шт]]/$H$1)</f>
        <v>Введите курс</v>
      </c>
      <c r="J55" s="83"/>
      <c r="K55" s="84">
        <f>Таблица637[[#This Row],[Заказ коробок ]]*Таблица637[[#This Row],[Кол-во шт в коробке]]</f>
        <v>0</v>
      </c>
      <c r="L55" s="85">
        <f>Таблица637[[#This Row],[Общее кол-во шт]]*Таблица637[[#This Row],[Оптовая цена KRW за 1шт]]</f>
        <v>0</v>
      </c>
      <c r="M55" s="86" t="str">
        <f>IFERROR(Таблица637[[#This Row],[Общее кол-во шт]]*Таблица637[[#This Row],[Оптовая цена USD за 1шт]],"")</f>
        <v/>
      </c>
      <c r="N55" s="87"/>
    </row>
    <row r="56" spans="1:14" ht="22.5" customHeight="1">
      <c r="A56" s="44" t="s">
        <v>5367</v>
      </c>
      <c r="B56" s="76">
        <v>8809532444571</v>
      </c>
      <c r="C56" s="50" t="s">
        <v>19355</v>
      </c>
      <c r="D56" s="77" t="s">
        <v>19356</v>
      </c>
      <c r="E56" s="78">
        <v>12000</v>
      </c>
      <c r="F56" s="15">
        <v>0.56999999999999995</v>
      </c>
      <c r="G56" s="80">
        <v>20</v>
      </c>
      <c r="H56" s="81">
        <f>Таблица637[[#This Row],[Коэфициент стоимости]]*Таблица637[[#This Row],[Розничная цена KRW]]</f>
        <v>6839.9999999999991</v>
      </c>
      <c r="I56" s="82" t="str">
        <f>IF($H$1="","Введите курс",Таблица637[[#This Row],[Оптовая цена KRW за 1шт]]/$H$1)</f>
        <v>Введите курс</v>
      </c>
      <c r="J56" s="83"/>
      <c r="K56" s="84">
        <f>Таблица637[[#This Row],[Заказ коробок ]]*Таблица637[[#This Row],[Кол-во шт в коробке]]</f>
        <v>0</v>
      </c>
      <c r="L56" s="85">
        <f>Таблица637[[#This Row],[Общее кол-во шт]]*Таблица637[[#This Row],[Оптовая цена KRW за 1шт]]</f>
        <v>0</v>
      </c>
      <c r="M56" s="86" t="str">
        <f>IFERROR(Таблица637[[#This Row],[Общее кол-во шт]]*Таблица637[[#This Row],[Оптовая цена USD за 1шт]],"")</f>
        <v/>
      </c>
      <c r="N56" s="87"/>
    </row>
    <row r="57" spans="1:14" ht="22.5" customHeight="1">
      <c r="A57" s="44" t="s">
        <v>5368</v>
      </c>
      <c r="B57" s="76">
        <v>8809532444588</v>
      </c>
      <c r="C57" s="50" t="s">
        <v>19357</v>
      </c>
      <c r="D57" s="77" t="s">
        <v>19358</v>
      </c>
      <c r="E57" s="78">
        <v>12000</v>
      </c>
      <c r="F57" s="15">
        <v>0.56999999999999995</v>
      </c>
      <c r="G57" s="80">
        <v>20</v>
      </c>
      <c r="H57" s="81">
        <f>Таблица637[[#This Row],[Коэфициент стоимости]]*Таблица637[[#This Row],[Розничная цена KRW]]</f>
        <v>6839.9999999999991</v>
      </c>
      <c r="I57" s="82" t="str">
        <f>IF($H$1="","Введите курс",Таблица637[[#This Row],[Оптовая цена KRW за 1шт]]/$H$1)</f>
        <v>Введите курс</v>
      </c>
      <c r="J57" s="83"/>
      <c r="K57" s="84">
        <f>Таблица637[[#This Row],[Заказ коробок ]]*Таблица637[[#This Row],[Кол-во шт в коробке]]</f>
        <v>0</v>
      </c>
      <c r="L57" s="85">
        <f>Таблица637[[#This Row],[Общее кол-во шт]]*Таблица637[[#This Row],[Оптовая цена KRW за 1шт]]</f>
        <v>0</v>
      </c>
      <c r="M57" s="86" t="str">
        <f>IFERROR(Таблица637[[#This Row],[Общее кол-во шт]]*Таблица637[[#This Row],[Оптовая цена USD за 1шт]],"")</f>
        <v/>
      </c>
      <c r="N57" s="87"/>
    </row>
    <row r="58" spans="1:14" ht="22.5" customHeight="1">
      <c r="A58" s="44" t="s">
        <v>5369</v>
      </c>
      <c r="B58" s="76">
        <v>8809532444595</v>
      </c>
      <c r="C58" s="50" t="s">
        <v>19359</v>
      </c>
      <c r="D58" s="77" t="s">
        <v>19360</v>
      </c>
      <c r="E58" s="78">
        <v>12000</v>
      </c>
      <c r="F58" s="15">
        <v>0.56999999999999995</v>
      </c>
      <c r="G58" s="80">
        <v>20</v>
      </c>
      <c r="H58" s="81">
        <f>Таблица637[[#This Row],[Коэфициент стоимости]]*Таблица637[[#This Row],[Розничная цена KRW]]</f>
        <v>6839.9999999999991</v>
      </c>
      <c r="I58" s="82" t="str">
        <f>IF($H$1="","Введите курс",Таблица637[[#This Row],[Оптовая цена KRW за 1шт]]/$H$1)</f>
        <v>Введите курс</v>
      </c>
      <c r="J58" s="83"/>
      <c r="K58" s="84">
        <f>Таблица637[[#This Row],[Заказ коробок ]]*Таблица637[[#This Row],[Кол-во шт в коробке]]</f>
        <v>0</v>
      </c>
      <c r="L58" s="85">
        <f>Таблица637[[#This Row],[Общее кол-во шт]]*Таблица637[[#This Row],[Оптовая цена KRW за 1шт]]</f>
        <v>0</v>
      </c>
      <c r="M58" s="86" t="str">
        <f>IFERROR(Таблица637[[#This Row],[Общее кол-во шт]]*Таблица637[[#This Row],[Оптовая цена USD за 1шт]],"")</f>
        <v/>
      </c>
      <c r="N58" s="87"/>
    </row>
    <row r="59" spans="1:14" ht="22.5" customHeight="1">
      <c r="A59" s="44" t="s">
        <v>5370</v>
      </c>
      <c r="B59" s="76">
        <v>8809532444601</v>
      </c>
      <c r="C59" s="50" t="s">
        <v>19361</v>
      </c>
      <c r="D59" s="77" t="s">
        <v>19362</v>
      </c>
      <c r="E59" s="78">
        <v>12000</v>
      </c>
      <c r="F59" s="15">
        <v>0.56999999999999995</v>
      </c>
      <c r="G59" s="80">
        <v>20</v>
      </c>
      <c r="H59" s="81">
        <f>Таблица637[[#This Row],[Коэфициент стоимости]]*Таблица637[[#This Row],[Розничная цена KRW]]</f>
        <v>6839.9999999999991</v>
      </c>
      <c r="I59" s="82" t="str">
        <f>IF($H$1="","Введите курс",Таблица637[[#This Row],[Оптовая цена KRW за 1шт]]/$H$1)</f>
        <v>Введите курс</v>
      </c>
      <c r="J59" s="83"/>
      <c r="K59" s="84">
        <f>Таблица637[[#This Row],[Заказ коробок ]]*Таблица637[[#This Row],[Кол-во шт в коробке]]</f>
        <v>0</v>
      </c>
      <c r="L59" s="85">
        <f>Таблица637[[#This Row],[Общее кол-во шт]]*Таблица637[[#This Row],[Оптовая цена KRW за 1шт]]</f>
        <v>0</v>
      </c>
      <c r="M59" s="86" t="str">
        <f>IFERROR(Таблица637[[#This Row],[Общее кол-во шт]]*Таблица637[[#This Row],[Оптовая цена USD за 1шт]],"")</f>
        <v/>
      </c>
      <c r="N59" s="87"/>
    </row>
    <row r="60" spans="1:14" ht="22.5" customHeight="1">
      <c r="A60" s="44" t="s">
        <v>5371</v>
      </c>
      <c r="B60" s="76">
        <v>8809532444618</v>
      </c>
      <c r="C60" s="50" t="s">
        <v>19363</v>
      </c>
      <c r="D60" s="77" t="s">
        <v>19364</v>
      </c>
      <c r="E60" s="78">
        <v>12000</v>
      </c>
      <c r="F60" s="15">
        <v>0.56999999999999995</v>
      </c>
      <c r="G60" s="80">
        <v>20</v>
      </c>
      <c r="H60" s="81">
        <f>Таблица637[[#This Row],[Коэфициент стоимости]]*Таблица637[[#This Row],[Розничная цена KRW]]</f>
        <v>6839.9999999999991</v>
      </c>
      <c r="I60" s="82" t="str">
        <f>IF($H$1="","Введите курс",Таблица637[[#This Row],[Оптовая цена KRW за 1шт]]/$H$1)</f>
        <v>Введите курс</v>
      </c>
      <c r="J60" s="83"/>
      <c r="K60" s="84">
        <f>Таблица637[[#This Row],[Заказ коробок ]]*Таблица637[[#This Row],[Кол-во шт в коробке]]</f>
        <v>0</v>
      </c>
      <c r="L60" s="85">
        <f>Таблица637[[#This Row],[Общее кол-во шт]]*Таблица637[[#This Row],[Оптовая цена KRW за 1шт]]</f>
        <v>0</v>
      </c>
      <c r="M60" s="86" t="str">
        <f>IFERROR(Таблица637[[#This Row],[Общее кол-во шт]]*Таблица637[[#This Row],[Оптовая цена USD за 1шт]],"")</f>
        <v/>
      </c>
      <c r="N60" s="87"/>
    </row>
    <row r="61" spans="1:14" ht="22.5" customHeight="1">
      <c r="A61" s="44" t="s">
        <v>5372</v>
      </c>
      <c r="B61" s="76">
        <v>8809532448463</v>
      </c>
      <c r="C61" s="50" t="s">
        <v>19365</v>
      </c>
      <c r="D61" s="77" t="s">
        <v>19366</v>
      </c>
      <c r="E61" s="78">
        <v>12000</v>
      </c>
      <c r="F61" s="15">
        <v>0.56999999999999995</v>
      </c>
      <c r="G61" s="80">
        <v>20</v>
      </c>
      <c r="H61" s="81">
        <f>Таблица637[[#This Row],[Коэфициент стоимости]]*Таблица637[[#This Row],[Розничная цена KRW]]</f>
        <v>6839.9999999999991</v>
      </c>
      <c r="I61" s="82" t="str">
        <f>IF($H$1="","Введите курс",Таблица637[[#This Row],[Оптовая цена KRW за 1шт]]/$H$1)</f>
        <v>Введите курс</v>
      </c>
      <c r="J61" s="83"/>
      <c r="K61" s="84">
        <f>Таблица637[[#This Row],[Заказ коробок ]]*Таблица637[[#This Row],[Кол-во шт в коробке]]</f>
        <v>0</v>
      </c>
      <c r="L61" s="85">
        <f>Таблица637[[#This Row],[Общее кол-во шт]]*Таблица637[[#This Row],[Оптовая цена KRW за 1шт]]</f>
        <v>0</v>
      </c>
      <c r="M61" s="86" t="str">
        <f>IFERROR(Таблица637[[#This Row],[Общее кол-во шт]]*Таблица637[[#This Row],[Оптовая цена USD за 1шт]],"")</f>
        <v/>
      </c>
      <c r="N61" s="87"/>
    </row>
    <row r="62" spans="1:14" ht="22.5" customHeight="1">
      <c r="A62" s="44" t="s">
        <v>5373</v>
      </c>
      <c r="B62" s="76">
        <v>8809532448470</v>
      </c>
      <c r="C62" s="50" t="s">
        <v>19367</v>
      </c>
      <c r="D62" s="77" t="s">
        <v>19368</v>
      </c>
      <c r="E62" s="78">
        <v>12000</v>
      </c>
      <c r="F62" s="15">
        <v>0.56999999999999995</v>
      </c>
      <c r="G62" s="80">
        <v>20</v>
      </c>
      <c r="H62" s="81">
        <f>Таблица637[[#This Row],[Коэфициент стоимости]]*Таблица637[[#This Row],[Розничная цена KRW]]</f>
        <v>6839.9999999999991</v>
      </c>
      <c r="I62" s="82" t="str">
        <f>IF($H$1="","Введите курс",Таблица637[[#This Row],[Оптовая цена KRW за 1шт]]/$H$1)</f>
        <v>Введите курс</v>
      </c>
      <c r="J62" s="83"/>
      <c r="K62" s="84">
        <f>Таблица637[[#This Row],[Заказ коробок ]]*Таблица637[[#This Row],[Кол-во шт в коробке]]</f>
        <v>0</v>
      </c>
      <c r="L62" s="85">
        <f>Таблица637[[#This Row],[Общее кол-во шт]]*Таблица637[[#This Row],[Оптовая цена KRW за 1шт]]</f>
        <v>0</v>
      </c>
      <c r="M62" s="86" t="str">
        <f>IFERROR(Таблица637[[#This Row],[Общее кол-во шт]]*Таблица637[[#This Row],[Оптовая цена USD за 1шт]],"")</f>
        <v/>
      </c>
      <c r="N62" s="87"/>
    </row>
    <row r="63" spans="1:14" ht="22.5" customHeight="1">
      <c r="A63" s="44" t="s">
        <v>5374</v>
      </c>
      <c r="B63" s="76">
        <v>8809532448487</v>
      </c>
      <c r="C63" s="50" t="s">
        <v>19369</v>
      </c>
      <c r="D63" s="77" t="s">
        <v>19370</v>
      </c>
      <c r="E63" s="78">
        <v>12000</v>
      </c>
      <c r="F63" s="15">
        <v>0.56999999999999995</v>
      </c>
      <c r="G63" s="80">
        <v>20</v>
      </c>
      <c r="H63" s="81">
        <f>Таблица637[[#This Row],[Коэфициент стоимости]]*Таблица637[[#This Row],[Розничная цена KRW]]</f>
        <v>6839.9999999999991</v>
      </c>
      <c r="I63" s="82" t="str">
        <f>IF($H$1="","Введите курс",Таблица637[[#This Row],[Оптовая цена KRW за 1шт]]/$H$1)</f>
        <v>Введите курс</v>
      </c>
      <c r="J63" s="83"/>
      <c r="K63" s="84">
        <f>Таблица637[[#This Row],[Заказ коробок ]]*Таблица637[[#This Row],[Кол-во шт в коробке]]</f>
        <v>0</v>
      </c>
      <c r="L63" s="85">
        <f>Таблица637[[#This Row],[Общее кол-во шт]]*Таблица637[[#This Row],[Оптовая цена KRW за 1шт]]</f>
        <v>0</v>
      </c>
      <c r="M63" s="86" t="str">
        <f>IFERROR(Таблица637[[#This Row],[Общее кол-во шт]]*Таблица637[[#This Row],[Оптовая цена USD за 1шт]],"")</f>
        <v/>
      </c>
      <c r="N63" s="87"/>
    </row>
    <row r="64" spans="1:14" ht="22.5" customHeight="1">
      <c r="A64" s="44" t="s">
        <v>5375</v>
      </c>
      <c r="B64" s="76">
        <v>8809532447114</v>
      </c>
      <c r="C64" s="50" t="s">
        <v>19371</v>
      </c>
      <c r="D64" s="77" t="s">
        <v>19372</v>
      </c>
      <c r="E64" s="78">
        <v>12000</v>
      </c>
      <c r="F64" s="15">
        <v>0.56999999999999995</v>
      </c>
      <c r="G64" s="80">
        <v>10</v>
      </c>
      <c r="H64" s="81">
        <f>Таблица637[[#This Row],[Коэфициент стоимости]]*Таблица637[[#This Row],[Розничная цена KRW]]</f>
        <v>6839.9999999999991</v>
      </c>
      <c r="I64" s="82" t="str">
        <f>IF($H$1="","Введите курс",Таблица637[[#This Row],[Оптовая цена KRW за 1шт]]/$H$1)</f>
        <v>Введите курс</v>
      </c>
      <c r="J64" s="83"/>
      <c r="K64" s="84">
        <f>Таблица637[[#This Row],[Заказ коробок ]]*Таблица637[[#This Row],[Кол-во шт в коробке]]</f>
        <v>0</v>
      </c>
      <c r="L64" s="85">
        <f>Таблица637[[#This Row],[Общее кол-во шт]]*Таблица637[[#This Row],[Оптовая цена KRW за 1шт]]</f>
        <v>0</v>
      </c>
      <c r="M64" s="86" t="str">
        <f>IFERROR(Таблица637[[#This Row],[Общее кол-во шт]]*Таблица637[[#This Row],[Оптовая цена USD за 1шт]],"")</f>
        <v/>
      </c>
      <c r="N64" s="87"/>
    </row>
    <row r="65" spans="1:14" ht="22.5" customHeight="1">
      <c r="A65" s="44" t="s">
        <v>5376</v>
      </c>
      <c r="B65" s="76">
        <v>8809532447121</v>
      </c>
      <c r="C65" s="50" t="s">
        <v>19373</v>
      </c>
      <c r="D65" s="77" t="s">
        <v>19374</v>
      </c>
      <c r="E65" s="78">
        <v>12000</v>
      </c>
      <c r="F65" s="15">
        <v>0.56999999999999995</v>
      </c>
      <c r="G65" s="80">
        <v>10</v>
      </c>
      <c r="H65" s="81">
        <f>Таблица637[[#This Row],[Коэфициент стоимости]]*Таблица637[[#This Row],[Розничная цена KRW]]</f>
        <v>6839.9999999999991</v>
      </c>
      <c r="I65" s="82" t="str">
        <f>IF($H$1="","Введите курс",Таблица637[[#This Row],[Оптовая цена KRW за 1шт]]/$H$1)</f>
        <v>Введите курс</v>
      </c>
      <c r="J65" s="83"/>
      <c r="K65" s="84">
        <f>Таблица637[[#This Row],[Заказ коробок ]]*Таблица637[[#This Row],[Кол-во шт в коробке]]</f>
        <v>0</v>
      </c>
      <c r="L65" s="85">
        <f>Таблица637[[#This Row],[Общее кол-во шт]]*Таблица637[[#This Row],[Оптовая цена KRW за 1шт]]</f>
        <v>0</v>
      </c>
      <c r="M65" s="86" t="str">
        <f>IFERROR(Таблица637[[#This Row],[Общее кол-во шт]]*Таблица637[[#This Row],[Оптовая цена USD за 1шт]],"")</f>
        <v/>
      </c>
      <c r="N65" s="87"/>
    </row>
    <row r="66" spans="1:14" ht="22.5" customHeight="1">
      <c r="A66" s="44" t="s">
        <v>5377</v>
      </c>
      <c r="B66" s="76">
        <v>8809532447138</v>
      </c>
      <c r="C66" s="50" t="s">
        <v>19375</v>
      </c>
      <c r="D66" s="77" t="s">
        <v>19376</v>
      </c>
      <c r="E66" s="78">
        <v>12000</v>
      </c>
      <c r="F66" s="15">
        <v>0.56999999999999995</v>
      </c>
      <c r="G66" s="80">
        <v>10</v>
      </c>
      <c r="H66" s="81">
        <f>Таблица637[[#This Row],[Коэфициент стоимости]]*Таблица637[[#This Row],[Розничная цена KRW]]</f>
        <v>6839.9999999999991</v>
      </c>
      <c r="I66" s="82" t="str">
        <f>IF($H$1="","Введите курс",Таблица637[[#This Row],[Оптовая цена KRW за 1шт]]/$H$1)</f>
        <v>Введите курс</v>
      </c>
      <c r="J66" s="83"/>
      <c r="K66" s="84">
        <f>Таблица637[[#This Row],[Заказ коробок ]]*Таблица637[[#This Row],[Кол-во шт в коробке]]</f>
        <v>0</v>
      </c>
      <c r="L66" s="85">
        <f>Таблица637[[#This Row],[Общее кол-во шт]]*Таблица637[[#This Row],[Оптовая цена KRW за 1шт]]</f>
        <v>0</v>
      </c>
      <c r="M66" s="86" t="str">
        <f>IFERROR(Таблица637[[#This Row],[Общее кол-во шт]]*Таблица637[[#This Row],[Оптовая цена USD за 1шт]],"")</f>
        <v/>
      </c>
      <c r="N66" s="87"/>
    </row>
    <row r="67" spans="1:14" ht="22.5" customHeight="1">
      <c r="A67" s="44" t="s">
        <v>5378</v>
      </c>
      <c r="B67" s="76">
        <v>8809532447145</v>
      </c>
      <c r="C67" s="50" t="s">
        <v>19377</v>
      </c>
      <c r="D67" s="77" t="s">
        <v>19378</v>
      </c>
      <c r="E67" s="78">
        <v>12000</v>
      </c>
      <c r="F67" s="15">
        <v>0.56999999999999995</v>
      </c>
      <c r="G67" s="80">
        <v>10</v>
      </c>
      <c r="H67" s="81">
        <f>Таблица637[[#This Row],[Коэфициент стоимости]]*Таблица637[[#This Row],[Розничная цена KRW]]</f>
        <v>6839.9999999999991</v>
      </c>
      <c r="I67" s="82" t="str">
        <f>IF($H$1="","Введите курс",Таблица637[[#This Row],[Оптовая цена KRW за 1шт]]/$H$1)</f>
        <v>Введите курс</v>
      </c>
      <c r="J67" s="83"/>
      <c r="K67" s="84">
        <f>Таблица637[[#This Row],[Заказ коробок ]]*Таблица637[[#This Row],[Кол-во шт в коробке]]</f>
        <v>0</v>
      </c>
      <c r="L67" s="85">
        <f>Таблица637[[#This Row],[Общее кол-во шт]]*Таблица637[[#This Row],[Оптовая цена KRW за 1шт]]</f>
        <v>0</v>
      </c>
      <c r="M67" s="86" t="str">
        <f>IFERROR(Таблица637[[#This Row],[Общее кол-во шт]]*Таблица637[[#This Row],[Оптовая цена USD за 1шт]],"")</f>
        <v/>
      </c>
      <c r="N67" s="87"/>
    </row>
    <row r="68" spans="1:14" ht="22.5" customHeight="1">
      <c r="A68" s="44" t="s">
        <v>5379</v>
      </c>
      <c r="B68" s="76">
        <v>8809532447152</v>
      </c>
      <c r="C68" s="50" t="s">
        <v>19379</v>
      </c>
      <c r="D68" s="77" t="s">
        <v>19380</v>
      </c>
      <c r="E68" s="78">
        <v>12000</v>
      </c>
      <c r="F68" s="15">
        <v>0.56999999999999995</v>
      </c>
      <c r="G68" s="80">
        <v>10</v>
      </c>
      <c r="H68" s="81">
        <f>Таблица637[[#This Row],[Коэфициент стоимости]]*Таблица637[[#This Row],[Розничная цена KRW]]</f>
        <v>6839.9999999999991</v>
      </c>
      <c r="I68" s="82" t="str">
        <f>IF($H$1="","Введите курс",Таблица637[[#This Row],[Оптовая цена KRW за 1шт]]/$H$1)</f>
        <v>Введите курс</v>
      </c>
      <c r="J68" s="83"/>
      <c r="K68" s="84">
        <f>Таблица637[[#This Row],[Заказ коробок ]]*Таблица637[[#This Row],[Кол-во шт в коробке]]</f>
        <v>0</v>
      </c>
      <c r="L68" s="85">
        <f>Таблица637[[#This Row],[Общее кол-во шт]]*Таблица637[[#This Row],[Оптовая цена KRW за 1шт]]</f>
        <v>0</v>
      </c>
      <c r="M68" s="86" t="str">
        <f>IFERROR(Таблица637[[#This Row],[Общее кол-во шт]]*Таблица637[[#This Row],[Оптовая цена USD за 1шт]],"")</f>
        <v/>
      </c>
      <c r="N68" s="87"/>
    </row>
    <row r="69" spans="1:14" ht="22.5" customHeight="1">
      <c r="A69" s="44" t="s">
        <v>5380</v>
      </c>
      <c r="B69" s="76">
        <v>8809532448555</v>
      </c>
      <c r="C69" s="50" t="s">
        <v>19381</v>
      </c>
      <c r="D69" s="77" t="s">
        <v>19382</v>
      </c>
      <c r="E69" s="78">
        <v>12000</v>
      </c>
      <c r="F69" s="15">
        <v>0.56999999999999995</v>
      </c>
      <c r="G69" s="80">
        <v>10</v>
      </c>
      <c r="H69" s="81">
        <f>Таблица637[[#This Row],[Коэфициент стоимости]]*Таблица637[[#This Row],[Розничная цена KRW]]</f>
        <v>6839.9999999999991</v>
      </c>
      <c r="I69" s="82" t="str">
        <f>IF($H$1="","Введите курс",Таблица637[[#This Row],[Оптовая цена KRW за 1шт]]/$H$1)</f>
        <v>Введите курс</v>
      </c>
      <c r="J69" s="83"/>
      <c r="K69" s="84">
        <f>Таблица637[[#This Row],[Заказ коробок ]]*Таблица637[[#This Row],[Кол-во шт в коробке]]</f>
        <v>0</v>
      </c>
      <c r="L69" s="85">
        <f>Таблица637[[#This Row],[Общее кол-во шт]]*Таблица637[[#This Row],[Оптовая цена KRW за 1шт]]</f>
        <v>0</v>
      </c>
      <c r="M69" s="86" t="str">
        <f>IFERROR(Таблица637[[#This Row],[Общее кол-во шт]]*Таблица637[[#This Row],[Оптовая цена USD за 1шт]],"")</f>
        <v/>
      </c>
      <c r="N69" s="87"/>
    </row>
    <row r="70" spans="1:14" ht="22.5" customHeight="1">
      <c r="A70" s="44" t="s">
        <v>5381</v>
      </c>
      <c r="B70" s="76">
        <v>8809532448562</v>
      </c>
      <c r="C70" s="50" t="s">
        <v>19383</v>
      </c>
      <c r="D70" s="77" t="s">
        <v>19384</v>
      </c>
      <c r="E70" s="78">
        <v>12000</v>
      </c>
      <c r="F70" s="15">
        <v>0.56999999999999995</v>
      </c>
      <c r="G70" s="80">
        <v>10</v>
      </c>
      <c r="H70" s="81">
        <f>Таблица637[[#This Row],[Коэфициент стоимости]]*Таблица637[[#This Row],[Розничная цена KRW]]</f>
        <v>6839.9999999999991</v>
      </c>
      <c r="I70" s="82" t="str">
        <f>IF($H$1="","Введите курс",Таблица637[[#This Row],[Оптовая цена KRW за 1шт]]/$H$1)</f>
        <v>Введите курс</v>
      </c>
      <c r="J70" s="83"/>
      <c r="K70" s="84">
        <f>Таблица637[[#This Row],[Заказ коробок ]]*Таблица637[[#This Row],[Кол-во шт в коробке]]</f>
        <v>0</v>
      </c>
      <c r="L70" s="85">
        <f>Таблица637[[#This Row],[Общее кол-во шт]]*Таблица637[[#This Row],[Оптовая цена KRW за 1шт]]</f>
        <v>0</v>
      </c>
      <c r="M70" s="86" t="str">
        <f>IFERROR(Таблица637[[#This Row],[Общее кол-во шт]]*Таблица637[[#This Row],[Оптовая цена USD за 1шт]],"")</f>
        <v/>
      </c>
      <c r="N70" s="87"/>
    </row>
    <row r="71" spans="1:14" ht="22.5" customHeight="1">
      <c r="A71" s="44" t="s">
        <v>5382</v>
      </c>
      <c r="B71" s="76">
        <v>8809532448579</v>
      </c>
      <c r="C71" s="50" t="s">
        <v>19385</v>
      </c>
      <c r="D71" s="77" t="s">
        <v>19386</v>
      </c>
      <c r="E71" s="78">
        <v>12000</v>
      </c>
      <c r="F71" s="15">
        <v>0.56999999999999995</v>
      </c>
      <c r="G71" s="80">
        <v>10</v>
      </c>
      <c r="H71" s="81">
        <f>Таблица637[[#This Row],[Коэфициент стоимости]]*Таблица637[[#This Row],[Розничная цена KRW]]</f>
        <v>6839.9999999999991</v>
      </c>
      <c r="I71" s="82" t="str">
        <f>IF($H$1="","Введите курс",Таблица637[[#This Row],[Оптовая цена KRW за 1шт]]/$H$1)</f>
        <v>Введите курс</v>
      </c>
      <c r="J71" s="83"/>
      <c r="K71" s="84">
        <f>Таблица637[[#This Row],[Заказ коробок ]]*Таблица637[[#This Row],[Кол-во шт в коробке]]</f>
        <v>0</v>
      </c>
      <c r="L71" s="85">
        <f>Таблица637[[#This Row],[Общее кол-во шт]]*Таблица637[[#This Row],[Оптовая цена KRW за 1шт]]</f>
        <v>0</v>
      </c>
      <c r="M71" s="86" t="str">
        <f>IFERROR(Таблица637[[#This Row],[Общее кол-во шт]]*Таблица637[[#This Row],[Оптовая цена USD за 1шт]],"")</f>
        <v/>
      </c>
      <c r="N71" s="87"/>
    </row>
    <row r="72" spans="1:14" ht="22.5" customHeight="1">
      <c r="A72" s="44" t="s">
        <v>5383</v>
      </c>
      <c r="B72" s="76">
        <v>8809658620163</v>
      </c>
      <c r="C72" s="50" t="s">
        <v>19387</v>
      </c>
      <c r="D72" s="77" t="s">
        <v>19388</v>
      </c>
      <c r="E72" s="78">
        <v>12000</v>
      </c>
      <c r="F72" s="15">
        <v>0.56999999999999995</v>
      </c>
      <c r="G72" s="80">
        <v>10</v>
      </c>
      <c r="H72" s="81">
        <f>Таблица637[[#This Row],[Коэфициент стоимости]]*Таблица637[[#This Row],[Розничная цена KRW]]</f>
        <v>6839.9999999999991</v>
      </c>
      <c r="I72" s="82" t="str">
        <f>IF($H$1="","Введите курс",Таблица637[[#This Row],[Оптовая цена KRW за 1шт]]/$H$1)</f>
        <v>Введите курс</v>
      </c>
      <c r="J72" s="83"/>
      <c r="K72" s="84">
        <f>Таблица637[[#This Row],[Заказ коробок ]]*Таблица637[[#This Row],[Кол-во шт в коробке]]</f>
        <v>0</v>
      </c>
      <c r="L72" s="85">
        <f>Таблица637[[#This Row],[Общее кол-во шт]]*Таблица637[[#This Row],[Оптовая цена KRW за 1шт]]</f>
        <v>0</v>
      </c>
      <c r="M72" s="86" t="str">
        <f>IFERROR(Таблица637[[#This Row],[Общее кол-во шт]]*Таблица637[[#This Row],[Оптовая цена USD за 1шт]],"")</f>
        <v/>
      </c>
      <c r="N72" s="87"/>
    </row>
    <row r="73" spans="1:14" ht="22.5" customHeight="1">
      <c r="A73" s="44" t="s">
        <v>5384</v>
      </c>
      <c r="B73" s="76">
        <v>8809658620170</v>
      </c>
      <c r="C73" s="50" t="s">
        <v>19389</v>
      </c>
      <c r="D73" s="77" t="s">
        <v>19390</v>
      </c>
      <c r="E73" s="78">
        <v>12000</v>
      </c>
      <c r="F73" s="15">
        <v>0.56999999999999995</v>
      </c>
      <c r="G73" s="80">
        <v>10</v>
      </c>
      <c r="H73" s="81">
        <f>Таблица637[[#This Row],[Коэфициент стоимости]]*Таблица637[[#This Row],[Розничная цена KRW]]</f>
        <v>6839.9999999999991</v>
      </c>
      <c r="I73" s="82" t="str">
        <f>IF($H$1="","Введите курс",Таблица637[[#This Row],[Оптовая цена KRW за 1шт]]/$H$1)</f>
        <v>Введите курс</v>
      </c>
      <c r="J73" s="83"/>
      <c r="K73" s="84">
        <f>Таблица637[[#This Row],[Заказ коробок ]]*Таблица637[[#This Row],[Кол-во шт в коробке]]</f>
        <v>0</v>
      </c>
      <c r="L73" s="85">
        <f>Таблица637[[#This Row],[Общее кол-во шт]]*Таблица637[[#This Row],[Оптовая цена KRW за 1шт]]</f>
        <v>0</v>
      </c>
      <c r="M73" s="86" t="str">
        <f>IFERROR(Таблица637[[#This Row],[Общее кол-во шт]]*Таблица637[[#This Row],[Оптовая цена USD за 1шт]],"")</f>
        <v/>
      </c>
      <c r="N73" s="87"/>
    </row>
    <row r="74" spans="1:14" ht="22.5" customHeight="1">
      <c r="A74" s="44" t="s">
        <v>5385</v>
      </c>
      <c r="B74" s="76">
        <v>8809658620187</v>
      </c>
      <c r="C74" s="50" t="s">
        <v>19391</v>
      </c>
      <c r="D74" s="77" t="s">
        <v>19392</v>
      </c>
      <c r="E74" s="78">
        <v>12000</v>
      </c>
      <c r="F74" s="15">
        <v>0.56999999999999995</v>
      </c>
      <c r="G74" s="80">
        <v>10</v>
      </c>
      <c r="H74" s="81">
        <f>Таблица637[[#This Row],[Коэфициент стоимости]]*Таблица637[[#This Row],[Розничная цена KRW]]</f>
        <v>6839.9999999999991</v>
      </c>
      <c r="I74" s="82" t="str">
        <f>IF($H$1="","Введите курс",Таблица637[[#This Row],[Оптовая цена KRW за 1шт]]/$H$1)</f>
        <v>Введите курс</v>
      </c>
      <c r="J74" s="83"/>
      <c r="K74" s="84">
        <f>Таблица637[[#This Row],[Заказ коробок ]]*Таблица637[[#This Row],[Кол-во шт в коробке]]</f>
        <v>0</v>
      </c>
      <c r="L74" s="85">
        <f>Таблица637[[#This Row],[Общее кол-во шт]]*Таблица637[[#This Row],[Оптовая цена KRW за 1шт]]</f>
        <v>0</v>
      </c>
      <c r="M74" s="86" t="str">
        <f>IFERROR(Таблица637[[#This Row],[Общее кол-во шт]]*Таблица637[[#This Row],[Оптовая цена USD за 1шт]],"")</f>
        <v/>
      </c>
      <c r="N74" s="87"/>
    </row>
    <row r="75" spans="1:14" s="75" customFormat="1" ht="22.5" customHeight="1">
      <c r="A75" s="44" t="s">
        <v>5386</v>
      </c>
      <c r="B75" s="92"/>
      <c r="C75" s="64" t="s">
        <v>19393</v>
      </c>
      <c r="D75" s="93" t="s">
        <v>19394</v>
      </c>
      <c r="E75" s="94"/>
      <c r="F75" s="67"/>
      <c r="G75" s="96"/>
      <c r="H75" s="166"/>
      <c r="I75" s="98" t="str">
        <f>IF($H$1="","Введите курс",Таблица637[[#This Row],[Оптовая цена KRW за 1шт]]/$H$1)</f>
        <v>Введите курс</v>
      </c>
      <c r="J75" s="99"/>
      <c r="K75" s="100">
        <f>Таблица637[[#This Row],[Заказ коробок ]]*Таблица637[[#This Row],[Кол-во шт в коробке]]</f>
        <v>0</v>
      </c>
      <c r="L75" s="101">
        <f>Таблица637[[#This Row],[Общее кол-во шт]]*Таблица637[[#This Row],[Оптовая цена KRW за 1шт]]</f>
        <v>0</v>
      </c>
      <c r="M75" s="102" t="str">
        <f>IFERROR(Таблица637[[#This Row],[Общее кол-во шт]]*Таблица637[[#This Row],[Оптовая цена USD за 1шт]],"")</f>
        <v/>
      </c>
      <c r="N75" s="165" t="s">
        <v>19258</v>
      </c>
    </row>
    <row r="76" spans="1:14" s="75" customFormat="1" ht="22.5" customHeight="1">
      <c r="A76" s="44" t="s">
        <v>5387</v>
      </c>
      <c r="B76" s="92"/>
      <c r="C76" s="64" t="s">
        <v>19395</v>
      </c>
      <c r="D76" s="93" t="s">
        <v>19396</v>
      </c>
      <c r="E76" s="94"/>
      <c r="F76" s="67"/>
      <c r="G76" s="96"/>
      <c r="H76" s="166"/>
      <c r="I76" s="98" t="str">
        <f>IF($H$1="","Введите курс",Таблица637[[#This Row],[Оптовая цена KRW за 1шт]]/$H$1)</f>
        <v>Введите курс</v>
      </c>
      <c r="J76" s="99"/>
      <c r="K76" s="100">
        <f>Таблица637[[#This Row],[Заказ коробок ]]*Таблица637[[#This Row],[Кол-во шт в коробке]]</f>
        <v>0</v>
      </c>
      <c r="L76" s="101">
        <f>Таблица637[[#This Row],[Общее кол-во шт]]*Таблица637[[#This Row],[Оптовая цена KRW за 1шт]]</f>
        <v>0</v>
      </c>
      <c r="M76" s="102" t="str">
        <f>IFERROR(Таблица637[[#This Row],[Общее кол-во шт]]*Таблица637[[#This Row],[Оптовая цена USD за 1шт]],"")</f>
        <v/>
      </c>
      <c r="N76" s="165" t="s">
        <v>19258</v>
      </c>
    </row>
    <row r="77" spans="1:14" s="75" customFormat="1" ht="22.5" customHeight="1">
      <c r="A77" s="44" t="s">
        <v>5388</v>
      </c>
      <c r="B77" s="92"/>
      <c r="C77" s="64" t="s">
        <v>19397</v>
      </c>
      <c r="D77" s="93" t="s">
        <v>19398</v>
      </c>
      <c r="E77" s="94"/>
      <c r="F77" s="67"/>
      <c r="G77" s="96"/>
      <c r="H77" s="166"/>
      <c r="I77" s="98" t="str">
        <f>IF($H$1="","Введите курс",Таблица637[[#This Row],[Оптовая цена KRW за 1шт]]/$H$1)</f>
        <v>Введите курс</v>
      </c>
      <c r="J77" s="99"/>
      <c r="K77" s="100">
        <f>Таблица637[[#This Row],[Заказ коробок ]]*Таблица637[[#This Row],[Кол-во шт в коробке]]</f>
        <v>0</v>
      </c>
      <c r="L77" s="101">
        <f>Таблица637[[#This Row],[Общее кол-во шт]]*Таблица637[[#This Row],[Оптовая цена KRW за 1шт]]</f>
        <v>0</v>
      </c>
      <c r="M77" s="102" t="str">
        <f>IFERROR(Таблица637[[#This Row],[Общее кол-во шт]]*Таблица637[[#This Row],[Оптовая цена USD за 1шт]],"")</f>
        <v/>
      </c>
      <c r="N77" s="165" t="s">
        <v>19258</v>
      </c>
    </row>
    <row r="78" spans="1:14" s="75" customFormat="1" ht="22.5" customHeight="1">
      <c r="A78" s="44" t="s">
        <v>5389</v>
      </c>
      <c r="B78" s="92"/>
      <c r="C78" s="64" t="s">
        <v>19399</v>
      </c>
      <c r="D78" s="93" t="s">
        <v>19400</v>
      </c>
      <c r="E78" s="94"/>
      <c r="F78" s="67"/>
      <c r="G78" s="96"/>
      <c r="H78" s="166"/>
      <c r="I78" s="98" t="str">
        <f>IF($H$1="","Введите курс",Таблица637[[#This Row],[Оптовая цена KRW за 1шт]]/$H$1)</f>
        <v>Введите курс</v>
      </c>
      <c r="J78" s="99"/>
      <c r="K78" s="100">
        <f>Таблица637[[#This Row],[Заказ коробок ]]*Таблица637[[#This Row],[Кол-во шт в коробке]]</f>
        <v>0</v>
      </c>
      <c r="L78" s="101">
        <f>Таблица637[[#This Row],[Общее кол-во шт]]*Таблица637[[#This Row],[Оптовая цена KRW за 1шт]]</f>
        <v>0</v>
      </c>
      <c r="M78" s="102" t="str">
        <f>IFERROR(Таблица637[[#This Row],[Общее кол-во шт]]*Таблица637[[#This Row],[Оптовая цена USD за 1шт]],"")</f>
        <v/>
      </c>
      <c r="N78" s="165" t="s">
        <v>19258</v>
      </c>
    </row>
    <row r="79" spans="1:14" s="75" customFormat="1" ht="22.5" customHeight="1">
      <c r="A79" s="44" t="s">
        <v>5390</v>
      </c>
      <c r="B79" s="92"/>
      <c r="C79" s="64" t="s">
        <v>19401</v>
      </c>
      <c r="D79" s="93" t="s">
        <v>19402</v>
      </c>
      <c r="E79" s="94"/>
      <c r="F79" s="67"/>
      <c r="G79" s="96"/>
      <c r="H79" s="166"/>
      <c r="I79" s="98" t="str">
        <f>IF($H$1="","Введите курс",Таблица637[[#This Row],[Оптовая цена KRW за 1шт]]/$H$1)</f>
        <v>Введите курс</v>
      </c>
      <c r="J79" s="99"/>
      <c r="K79" s="100">
        <f>Таблица637[[#This Row],[Заказ коробок ]]*Таблица637[[#This Row],[Кол-во шт в коробке]]</f>
        <v>0</v>
      </c>
      <c r="L79" s="101">
        <f>Таблица637[[#This Row],[Общее кол-во шт]]*Таблица637[[#This Row],[Оптовая цена KRW за 1шт]]</f>
        <v>0</v>
      </c>
      <c r="M79" s="102" t="str">
        <f>IFERROR(Таблица637[[#This Row],[Общее кол-во шт]]*Таблица637[[#This Row],[Оптовая цена USD за 1шт]],"")</f>
        <v/>
      </c>
      <c r="N79" s="165" t="s">
        <v>19258</v>
      </c>
    </row>
    <row r="80" spans="1:14" ht="22.5" customHeight="1">
      <c r="A80" s="44" t="s">
        <v>5391</v>
      </c>
      <c r="B80" s="76">
        <v>8809402280827</v>
      </c>
      <c r="C80" s="50" t="s">
        <v>19403</v>
      </c>
      <c r="D80" s="77" t="s">
        <v>19404</v>
      </c>
      <c r="E80" s="78">
        <v>15000</v>
      </c>
      <c r="F80" s="15">
        <v>0.56999999999999995</v>
      </c>
      <c r="G80" s="80">
        <v>10</v>
      </c>
      <c r="H80" s="81">
        <f>Таблица637[[#This Row],[Коэфициент стоимости]]*Таблица637[[#This Row],[Розничная цена KRW]]</f>
        <v>8550</v>
      </c>
      <c r="I80" s="82" t="str">
        <f>IF($H$1="","Введите курс",Таблица637[[#This Row],[Оптовая цена KRW за 1шт]]/$H$1)</f>
        <v>Введите курс</v>
      </c>
      <c r="J80" s="83"/>
      <c r="K80" s="84">
        <f>Таблица637[[#This Row],[Заказ коробок ]]*Таблица637[[#This Row],[Кол-во шт в коробке]]</f>
        <v>0</v>
      </c>
      <c r="L80" s="85">
        <f>Таблица637[[#This Row],[Общее кол-во шт]]*Таблица637[[#This Row],[Оптовая цена KRW за 1шт]]</f>
        <v>0</v>
      </c>
      <c r="M80" s="86" t="str">
        <f>IFERROR(Таблица637[[#This Row],[Общее кол-во шт]]*Таблица637[[#This Row],[Оптовая цена USD за 1шт]],"")</f>
        <v/>
      </c>
      <c r="N80" s="87"/>
    </row>
    <row r="81" spans="1:14" ht="22.5" customHeight="1">
      <c r="A81" s="44" t="s">
        <v>5392</v>
      </c>
      <c r="B81" s="76">
        <v>8809402280841</v>
      </c>
      <c r="C81" s="50" t="s">
        <v>19405</v>
      </c>
      <c r="D81" s="77" t="s">
        <v>19406</v>
      </c>
      <c r="E81" s="78">
        <v>15000</v>
      </c>
      <c r="F81" s="15">
        <v>0.56999999999999995</v>
      </c>
      <c r="G81" s="80">
        <v>10</v>
      </c>
      <c r="H81" s="81">
        <f>Таблица637[[#This Row],[Коэфициент стоимости]]*Таблица637[[#This Row],[Розничная цена KRW]]</f>
        <v>8550</v>
      </c>
      <c r="I81" s="82" t="str">
        <f>IF($H$1="","Введите курс",Таблица637[[#This Row],[Оптовая цена KRW за 1шт]]/$H$1)</f>
        <v>Введите курс</v>
      </c>
      <c r="J81" s="83"/>
      <c r="K81" s="84">
        <f>Таблица637[[#This Row],[Заказ коробок ]]*Таблица637[[#This Row],[Кол-во шт в коробке]]</f>
        <v>0</v>
      </c>
      <c r="L81" s="85">
        <f>Таблица637[[#This Row],[Общее кол-во шт]]*Таблица637[[#This Row],[Оптовая цена KRW за 1шт]]</f>
        <v>0</v>
      </c>
      <c r="M81" s="86" t="str">
        <f>IFERROR(Таблица637[[#This Row],[Общее кол-во шт]]*Таблица637[[#This Row],[Оптовая цена USD за 1шт]],"")</f>
        <v/>
      </c>
      <c r="N81" s="87"/>
    </row>
    <row r="82" spans="1:14" ht="22.5" customHeight="1">
      <c r="A82" s="44" t="s">
        <v>5393</v>
      </c>
      <c r="B82" s="76">
        <v>8809402280858</v>
      </c>
      <c r="C82" s="50" t="s">
        <v>19407</v>
      </c>
      <c r="D82" s="77" t="s">
        <v>19408</v>
      </c>
      <c r="E82" s="78">
        <v>15000</v>
      </c>
      <c r="F82" s="15">
        <v>0.56999999999999995</v>
      </c>
      <c r="G82" s="80">
        <v>10</v>
      </c>
      <c r="H82" s="81">
        <f>Таблица637[[#This Row],[Коэфициент стоимости]]*Таблица637[[#This Row],[Розничная цена KRW]]</f>
        <v>8550</v>
      </c>
      <c r="I82" s="82" t="str">
        <f>IF($H$1="","Введите курс",Таблица637[[#This Row],[Оптовая цена KRW за 1шт]]/$H$1)</f>
        <v>Введите курс</v>
      </c>
      <c r="J82" s="83"/>
      <c r="K82" s="84">
        <f>Таблица637[[#This Row],[Заказ коробок ]]*Таблица637[[#This Row],[Кол-во шт в коробке]]</f>
        <v>0</v>
      </c>
      <c r="L82" s="85">
        <f>Таблица637[[#This Row],[Общее кол-во шт]]*Таблица637[[#This Row],[Оптовая цена KRW за 1шт]]</f>
        <v>0</v>
      </c>
      <c r="M82" s="86" t="str">
        <f>IFERROR(Таблица637[[#This Row],[Общее кол-во шт]]*Таблица637[[#This Row],[Оптовая цена USD за 1шт]],"")</f>
        <v/>
      </c>
      <c r="N82" s="87"/>
    </row>
    <row r="83" spans="1:14" ht="22.5" customHeight="1">
      <c r="A83" s="44" t="s">
        <v>5394</v>
      </c>
      <c r="B83" s="76">
        <v>8809402284757</v>
      </c>
      <c r="C83" s="50" t="s">
        <v>19409</v>
      </c>
      <c r="D83" s="77" t="s">
        <v>19410</v>
      </c>
      <c r="E83" s="78">
        <v>15000</v>
      </c>
      <c r="F83" s="15">
        <v>0.56999999999999995</v>
      </c>
      <c r="G83" s="80">
        <v>10</v>
      </c>
      <c r="H83" s="81">
        <f>Таблица637[[#This Row],[Коэфициент стоимости]]*Таблица637[[#This Row],[Розничная цена KRW]]</f>
        <v>8550</v>
      </c>
      <c r="I83" s="82" t="str">
        <f>IF($H$1="","Введите курс",Таблица637[[#This Row],[Оптовая цена KRW за 1шт]]/$H$1)</f>
        <v>Введите курс</v>
      </c>
      <c r="J83" s="83"/>
      <c r="K83" s="84">
        <f>Таблица637[[#This Row],[Заказ коробок ]]*Таблица637[[#This Row],[Кол-во шт в коробке]]</f>
        <v>0</v>
      </c>
      <c r="L83" s="85">
        <f>Таблица637[[#This Row],[Общее кол-во шт]]*Таблица637[[#This Row],[Оптовая цена KRW за 1шт]]</f>
        <v>0</v>
      </c>
      <c r="M83" s="86" t="str">
        <f>IFERROR(Таблица637[[#This Row],[Общее кол-во шт]]*Таблица637[[#This Row],[Оптовая цена USD за 1шт]],"")</f>
        <v/>
      </c>
      <c r="N83" s="87"/>
    </row>
    <row r="84" spans="1:14" ht="22.5" customHeight="1">
      <c r="A84" s="44" t="s">
        <v>5395</v>
      </c>
      <c r="B84" s="76">
        <v>8809402284764</v>
      </c>
      <c r="C84" s="50" t="s">
        <v>19411</v>
      </c>
      <c r="D84" s="77" t="s">
        <v>19412</v>
      </c>
      <c r="E84" s="78">
        <v>15000</v>
      </c>
      <c r="F84" s="15">
        <v>0.56999999999999995</v>
      </c>
      <c r="G84" s="80">
        <v>10</v>
      </c>
      <c r="H84" s="81">
        <f>Таблица637[[#This Row],[Коэфициент стоимости]]*Таблица637[[#This Row],[Розничная цена KRW]]</f>
        <v>8550</v>
      </c>
      <c r="I84" s="82" t="str">
        <f>IF($H$1="","Введите курс",Таблица637[[#This Row],[Оптовая цена KRW за 1шт]]/$H$1)</f>
        <v>Введите курс</v>
      </c>
      <c r="J84" s="83"/>
      <c r="K84" s="84">
        <f>Таблица637[[#This Row],[Заказ коробок ]]*Таблица637[[#This Row],[Кол-во шт в коробке]]</f>
        <v>0</v>
      </c>
      <c r="L84" s="85">
        <f>Таблица637[[#This Row],[Общее кол-во шт]]*Таблица637[[#This Row],[Оптовая цена KRW за 1шт]]</f>
        <v>0</v>
      </c>
      <c r="M84" s="86" t="str">
        <f>IFERROR(Таблица637[[#This Row],[Общее кол-во шт]]*Таблица637[[#This Row],[Оптовая цена USD за 1шт]],"")</f>
        <v/>
      </c>
      <c r="N84" s="87"/>
    </row>
    <row r="85" spans="1:14" ht="22.5" customHeight="1">
      <c r="A85" s="44" t="s">
        <v>5396</v>
      </c>
      <c r="B85" s="76">
        <v>8809402284740</v>
      </c>
      <c r="C85" s="50" t="s">
        <v>19413</v>
      </c>
      <c r="D85" s="77" t="s">
        <v>19414</v>
      </c>
      <c r="E85" s="78">
        <v>15000</v>
      </c>
      <c r="F85" s="15">
        <v>0.56999999999999995</v>
      </c>
      <c r="G85" s="80">
        <v>10</v>
      </c>
      <c r="H85" s="81">
        <f>Таблица637[[#This Row],[Коэфициент стоимости]]*Таблица637[[#This Row],[Розничная цена KRW]]</f>
        <v>8550</v>
      </c>
      <c r="I85" s="82" t="str">
        <f>IF($H$1="","Введите курс",Таблица637[[#This Row],[Оптовая цена KRW за 1шт]]/$H$1)</f>
        <v>Введите курс</v>
      </c>
      <c r="J85" s="83"/>
      <c r="K85" s="84">
        <f>Таблица637[[#This Row],[Заказ коробок ]]*Таблица637[[#This Row],[Кол-во шт в коробке]]</f>
        <v>0</v>
      </c>
      <c r="L85" s="85">
        <f>Таблица637[[#This Row],[Общее кол-во шт]]*Таблица637[[#This Row],[Оптовая цена KRW за 1шт]]</f>
        <v>0</v>
      </c>
      <c r="M85" s="86" t="str">
        <f>IFERROR(Таблица637[[#This Row],[Общее кол-во шт]]*Таблица637[[#This Row],[Оптовая цена USD за 1шт]],"")</f>
        <v/>
      </c>
      <c r="N85" s="87"/>
    </row>
    <row r="86" spans="1:14" ht="22.5" customHeight="1">
      <c r="A86" s="44" t="s">
        <v>5397</v>
      </c>
      <c r="B86" s="76">
        <v>8809658625496</v>
      </c>
      <c r="C86" s="50" t="s">
        <v>19415</v>
      </c>
      <c r="D86" s="77" t="s">
        <v>19416</v>
      </c>
      <c r="E86" s="78">
        <v>18000</v>
      </c>
      <c r="F86" s="15">
        <v>0.56999999999999995</v>
      </c>
      <c r="G86" s="80">
        <v>10</v>
      </c>
      <c r="H86" s="81">
        <f>Таблица637[[#This Row],[Коэфициент стоимости]]*Таблица637[[#This Row],[Розничная цена KRW]]</f>
        <v>10260</v>
      </c>
      <c r="I86" s="82" t="str">
        <f>IF($H$1="","Введите курс",Таблица637[[#This Row],[Оптовая цена KRW за 1шт]]/$H$1)</f>
        <v>Введите курс</v>
      </c>
      <c r="J86" s="83"/>
      <c r="K86" s="84">
        <f>Таблица637[[#This Row],[Заказ коробок ]]*Таблица637[[#This Row],[Кол-во шт в коробке]]</f>
        <v>0</v>
      </c>
      <c r="L86" s="85">
        <f>Таблица637[[#This Row],[Общее кол-во шт]]*Таблица637[[#This Row],[Оптовая цена KRW за 1шт]]</f>
        <v>0</v>
      </c>
      <c r="M86" s="86" t="str">
        <f>IFERROR(Таблица637[[#This Row],[Общее кол-во шт]]*Таблица637[[#This Row],[Оптовая цена USD за 1шт]],"")</f>
        <v/>
      </c>
      <c r="N86" s="87"/>
    </row>
    <row r="87" spans="1:14" ht="22.5" customHeight="1">
      <c r="A87" s="44" t="s">
        <v>5398</v>
      </c>
      <c r="B87" s="76">
        <v>8809658622099</v>
      </c>
      <c r="C87" s="50" t="s">
        <v>19417</v>
      </c>
      <c r="D87" s="77" t="s">
        <v>19418</v>
      </c>
      <c r="E87" s="78">
        <v>15000</v>
      </c>
      <c r="F87" s="15">
        <v>0.56999999999999995</v>
      </c>
      <c r="G87" s="80">
        <v>10</v>
      </c>
      <c r="H87" s="81">
        <f>Таблица637[[#This Row],[Коэфициент стоимости]]*Таблица637[[#This Row],[Розничная цена KRW]]</f>
        <v>8550</v>
      </c>
      <c r="I87" s="82" t="str">
        <f>IF($H$1="","Введите курс",Таблица637[[#This Row],[Оптовая цена KRW за 1шт]]/$H$1)</f>
        <v>Введите курс</v>
      </c>
      <c r="J87" s="83"/>
      <c r="K87" s="84">
        <f>Таблица637[[#This Row],[Заказ коробок ]]*Таблица637[[#This Row],[Кол-во шт в коробке]]</f>
        <v>0</v>
      </c>
      <c r="L87" s="85">
        <f>Таблица637[[#This Row],[Общее кол-во шт]]*Таблица637[[#This Row],[Оптовая цена KRW за 1шт]]</f>
        <v>0</v>
      </c>
      <c r="M87" s="86" t="str">
        <f>IFERROR(Таблица637[[#This Row],[Общее кол-во шт]]*Таблица637[[#This Row],[Оптовая цена USD за 1шт]],"")</f>
        <v/>
      </c>
      <c r="N87" s="87"/>
    </row>
    <row r="88" spans="1:14" ht="22.5" customHeight="1">
      <c r="A88" s="44" t="s">
        <v>5399</v>
      </c>
      <c r="B88" s="76">
        <v>8809658622105</v>
      </c>
      <c r="C88" s="50" t="s">
        <v>19419</v>
      </c>
      <c r="D88" s="77" t="s">
        <v>19420</v>
      </c>
      <c r="E88" s="78">
        <v>15000</v>
      </c>
      <c r="F88" s="15">
        <v>0.56999999999999995</v>
      </c>
      <c r="G88" s="80">
        <v>10</v>
      </c>
      <c r="H88" s="81">
        <f>Таблица637[[#This Row],[Коэфициент стоимости]]*Таблица637[[#This Row],[Розничная цена KRW]]</f>
        <v>8550</v>
      </c>
      <c r="I88" s="82" t="str">
        <f>IF($H$1="","Введите курс",Таблица637[[#This Row],[Оптовая цена KRW за 1шт]]/$H$1)</f>
        <v>Введите курс</v>
      </c>
      <c r="J88" s="83"/>
      <c r="K88" s="84">
        <f>Таблица637[[#This Row],[Заказ коробок ]]*Таблица637[[#This Row],[Кол-во шт в коробке]]</f>
        <v>0</v>
      </c>
      <c r="L88" s="85">
        <f>Таблица637[[#This Row],[Общее кол-во шт]]*Таблица637[[#This Row],[Оптовая цена KRW за 1шт]]</f>
        <v>0</v>
      </c>
      <c r="M88" s="86" t="str">
        <f>IFERROR(Таблица637[[#This Row],[Общее кол-во шт]]*Таблица637[[#This Row],[Оптовая цена USD за 1шт]],"")</f>
        <v/>
      </c>
      <c r="N88" s="87"/>
    </row>
    <row r="89" spans="1:14" ht="22.5" customHeight="1">
      <c r="A89" s="44" t="s">
        <v>5400</v>
      </c>
      <c r="B89" s="76">
        <v>8809658624475</v>
      </c>
      <c r="C89" s="50" t="s">
        <v>19421</v>
      </c>
      <c r="D89" s="77" t="s">
        <v>19422</v>
      </c>
      <c r="E89" s="78">
        <v>16000</v>
      </c>
      <c r="F89" s="15">
        <v>0.56999999999999995</v>
      </c>
      <c r="G89" s="80">
        <v>10</v>
      </c>
      <c r="H89" s="81">
        <f>Таблица637[[#This Row],[Коэфициент стоимости]]*Таблица637[[#This Row],[Розничная цена KRW]]</f>
        <v>9120</v>
      </c>
      <c r="I89" s="82" t="str">
        <f>IF($H$1="","Введите курс",Таблица637[[#This Row],[Оптовая цена KRW за 1шт]]/$H$1)</f>
        <v>Введите курс</v>
      </c>
      <c r="J89" s="83"/>
      <c r="K89" s="84">
        <f>Таблица637[[#This Row],[Заказ коробок ]]*Таблица637[[#This Row],[Кол-во шт в коробке]]</f>
        <v>0</v>
      </c>
      <c r="L89" s="85">
        <f>Таблица637[[#This Row],[Общее кол-во шт]]*Таблица637[[#This Row],[Оптовая цена KRW за 1шт]]</f>
        <v>0</v>
      </c>
      <c r="M89" s="86" t="str">
        <f>IFERROR(Таблица637[[#This Row],[Общее кол-во шт]]*Таблица637[[#This Row],[Оптовая цена USD за 1шт]],"")</f>
        <v/>
      </c>
      <c r="N89" s="87"/>
    </row>
    <row r="90" spans="1:14" ht="22.5" customHeight="1">
      <c r="A90" s="44" t="s">
        <v>5401</v>
      </c>
      <c r="B90" s="76">
        <v>8809532441655</v>
      </c>
      <c r="C90" s="50" t="s">
        <v>19423</v>
      </c>
      <c r="D90" s="77" t="s">
        <v>19424</v>
      </c>
      <c r="E90" s="78">
        <v>10000</v>
      </c>
      <c r="F90" s="15">
        <v>0.56999999999999995</v>
      </c>
      <c r="G90" s="80">
        <v>10</v>
      </c>
      <c r="H90" s="81">
        <f>Таблица637[[#This Row],[Коэфициент стоимости]]*Таблица637[[#This Row],[Розничная цена KRW]]</f>
        <v>5699.9999999999991</v>
      </c>
      <c r="I90" s="82" t="str">
        <f>IF($H$1="","Введите курс",Таблица637[[#This Row],[Оптовая цена KRW за 1шт]]/$H$1)</f>
        <v>Введите курс</v>
      </c>
      <c r="J90" s="83"/>
      <c r="K90" s="84">
        <f>Таблица637[[#This Row],[Заказ коробок ]]*Таблица637[[#This Row],[Кол-во шт в коробке]]</f>
        <v>0</v>
      </c>
      <c r="L90" s="85">
        <f>Таблица637[[#This Row],[Общее кол-во шт]]*Таблица637[[#This Row],[Оптовая цена KRW за 1шт]]</f>
        <v>0</v>
      </c>
      <c r="M90" s="86" t="str">
        <f>IFERROR(Таблица637[[#This Row],[Общее кол-во шт]]*Таблица637[[#This Row],[Оптовая цена USD за 1шт]],"")</f>
        <v/>
      </c>
      <c r="N90" s="87"/>
    </row>
    <row r="91" spans="1:14" ht="22.5" customHeight="1">
      <c r="A91" s="44" t="s">
        <v>5402</v>
      </c>
      <c r="B91" s="76">
        <v>8809532441662</v>
      </c>
      <c r="C91" s="50" t="s">
        <v>19425</v>
      </c>
      <c r="D91" s="77" t="s">
        <v>19426</v>
      </c>
      <c r="E91" s="78">
        <v>10000</v>
      </c>
      <c r="F91" s="15">
        <v>0.56999999999999995</v>
      </c>
      <c r="G91" s="80">
        <v>10</v>
      </c>
      <c r="H91" s="81">
        <f>Таблица637[[#This Row],[Коэфициент стоимости]]*Таблица637[[#This Row],[Розничная цена KRW]]</f>
        <v>5699.9999999999991</v>
      </c>
      <c r="I91" s="82" t="str">
        <f>IF($H$1="","Введите курс",Таблица637[[#This Row],[Оптовая цена KRW за 1шт]]/$H$1)</f>
        <v>Введите курс</v>
      </c>
      <c r="J91" s="83"/>
      <c r="K91" s="84">
        <f>Таблица637[[#This Row],[Заказ коробок ]]*Таблица637[[#This Row],[Кол-во шт в коробке]]</f>
        <v>0</v>
      </c>
      <c r="L91" s="85">
        <f>Таблица637[[#This Row],[Общее кол-во шт]]*Таблица637[[#This Row],[Оптовая цена KRW за 1шт]]</f>
        <v>0</v>
      </c>
      <c r="M91" s="86" t="str">
        <f>IFERROR(Таблица637[[#This Row],[Общее кол-во шт]]*Таблица637[[#This Row],[Оптовая цена USD за 1шт]],"")</f>
        <v/>
      </c>
      <c r="N91" s="87"/>
    </row>
    <row r="92" spans="1:14" ht="22.5" customHeight="1">
      <c r="A92" s="44" t="s">
        <v>5403</v>
      </c>
      <c r="B92" s="76">
        <v>8809532441679</v>
      </c>
      <c r="C92" s="50" t="s">
        <v>19427</v>
      </c>
      <c r="D92" s="77" t="s">
        <v>19428</v>
      </c>
      <c r="E92" s="78">
        <v>10000</v>
      </c>
      <c r="F92" s="15">
        <v>0.56999999999999995</v>
      </c>
      <c r="G92" s="80">
        <v>10</v>
      </c>
      <c r="H92" s="81">
        <f>Таблица637[[#This Row],[Коэфициент стоимости]]*Таблица637[[#This Row],[Розничная цена KRW]]</f>
        <v>5699.9999999999991</v>
      </c>
      <c r="I92" s="82" t="str">
        <f>IF($H$1="","Введите курс",Таблица637[[#This Row],[Оптовая цена KRW за 1шт]]/$H$1)</f>
        <v>Введите курс</v>
      </c>
      <c r="J92" s="83"/>
      <c r="K92" s="84">
        <f>Таблица637[[#This Row],[Заказ коробок ]]*Таблица637[[#This Row],[Кол-во шт в коробке]]</f>
        <v>0</v>
      </c>
      <c r="L92" s="85">
        <f>Таблица637[[#This Row],[Общее кол-во шт]]*Таблица637[[#This Row],[Оптовая цена KRW за 1шт]]</f>
        <v>0</v>
      </c>
      <c r="M92" s="86" t="str">
        <f>IFERROR(Таблица637[[#This Row],[Общее кол-во шт]]*Таблица637[[#This Row],[Оптовая цена USD за 1шт]],"")</f>
        <v/>
      </c>
      <c r="N92" s="87"/>
    </row>
    <row r="93" spans="1:14" ht="22.5" customHeight="1">
      <c r="A93" s="44" t="s">
        <v>5404</v>
      </c>
      <c r="B93" s="76">
        <v>8809532441686</v>
      </c>
      <c r="C93" s="50" t="s">
        <v>19429</v>
      </c>
      <c r="D93" s="77" t="s">
        <v>19430</v>
      </c>
      <c r="E93" s="78">
        <v>10000</v>
      </c>
      <c r="F93" s="15">
        <v>0.56999999999999995</v>
      </c>
      <c r="G93" s="80">
        <v>10</v>
      </c>
      <c r="H93" s="81">
        <f>Таблица637[[#This Row],[Коэфициент стоимости]]*Таблица637[[#This Row],[Розничная цена KRW]]</f>
        <v>5699.9999999999991</v>
      </c>
      <c r="I93" s="82" t="str">
        <f>IF($H$1="","Введите курс",Таблица637[[#This Row],[Оптовая цена KRW за 1шт]]/$H$1)</f>
        <v>Введите курс</v>
      </c>
      <c r="J93" s="83"/>
      <c r="K93" s="84">
        <f>Таблица637[[#This Row],[Заказ коробок ]]*Таблица637[[#This Row],[Кол-во шт в коробке]]</f>
        <v>0</v>
      </c>
      <c r="L93" s="85">
        <f>Таблица637[[#This Row],[Общее кол-во шт]]*Таблица637[[#This Row],[Оптовая цена KRW за 1шт]]</f>
        <v>0</v>
      </c>
      <c r="M93" s="86" t="str">
        <f>IFERROR(Таблица637[[#This Row],[Общее кол-во шт]]*Таблица637[[#This Row],[Оптовая цена USD за 1шт]],"")</f>
        <v/>
      </c>
      <c r="N93" s="87"/>
    </row>
    <row r="94" spans="1:14" ht="22.5" customHeight="1">
      <c r="A94" s="44" t="s">
        <v>5405</v>
      </c>
      <c r="B94" s="76">
        <v>8809532441693</v>
      </c>
      <c r="C94" s="50" t="s">
        <v>19431</v>
      </c>
      <c r="D94" s="77" t="s">
        <v>19432</v>
      </c>
      <c r="E94" s="78">
        <v>10000</v>
      </c>
      <c r="F94" s="15">
        <v>0.56999999999999995</v>
      </c>
      <c r="G94" s="80">
        <v>10</v>
      </c>
      <c r="H94" s="81">
        <f>Таблица637[[#This Row],[Коэфициент стоимости]]*Таблица637[[#This Row],[Розничная цена KRW]]</f>
        <v>5699.9999999999991</v>
      </c>
      <c r="I94" s="82" t="str">
        <f>IF($H$1="","Введите курс",Таблица637[[#This Row],[Оптовая цена KRW за 1шт]]/$H$1)</f>
        <v>Введите курс</v>
      </c>
      <c r="J94" s="83"/>
      <c r="K94" s="84">
        <f>Таблица637[[#This Row],[Заказ коробок ]]*Таблица637[[#This Row],[Кол-во шт в коробке]]</f>
        <v>0</v>
      </c>
      <c r="L94" s="85">
        <f>Таблица637[[#This Row],[Общее кол-во шт]]*Таблица637[[#This Row],[Оптовая цена KRW за 1шт]]</f>
        <v>0</v>
      </c>
      <c r="M94" s="86" t="str">
        <f>IFERROR(Таблица637[[#This Row],[Общее кол-во шт]]*Таблица637[[#This Row],[Оптовая цена USD за 1шт]],"")</f>
        <v/>
      </c>
      <c r="N94" s="87"/>
    </row>
    <row r="95" spans="1:14" ht="22.5" customHeight="1">
      <c r="A95" s="44" t="s">
        <v>5406</v>
      </c>
      <c r="B95" s="76">
        <v>8809532444991</v>
      </c>
      <c r="C95" s="50" t="s">
        <v>19433</v>
      </c>
      <c r="D95" s="77" t="s">
        <v>19434</v>
      </c>
      <c r="E95" s="78">
        <v>10000</v>
      </c>
      <c r="F95" s="15">
        <v>0.56999999999999995</v>
      </c>
      <c r="G95" s="80">
        <v>10</v>
      </c>
      <c r="H95" s="81">
        <f>Таблица637[[#This Row],[Коэфициент стоимости]]*Таблица637[[#This Row],[Розничная цена KRW]]</f>
        <v>5699.9999999999991</v>
      </c>
      <c r="I95" s="82" t="str">
        <f>IF($H$1="","Введите курс",Таблица637[[#This Row],[Оптовая цена KRW за 1шт]]/$H$1)</f>
        <v>Введите курс</v>
      </c>
      <c r="J95" s="83"/>
      <c r="K95" s="84">
        <f>Таблица637[[#This Row],[Заказ коробок ]]*Таблица637[[#This Row],[Кол-во шт в коробке]]</f>
        <v>0</v>
      </c>
      <c r="L95" s="85">
        <f>Таблица637[[#This Row],[Общее кол-во шт]]*Таблица637[[#This Row],[Оптовая цена KRW за 1шт]]</f>
        <v>0</v>
      </c>
      <c r="M95" s="86" t="str">
        <f>IFERROR(Таблица637[[#This Row],[Общее кол-во шт]]*Таблица637[[#This Row],[Оптовая цена USD за 1шт]],"")</f>
        <v/>
      </c>
      <c r="N95" s="87"/>
    </row>
    <row r="96" spans="1:14" ht="22.5" customHeight="1">
      <c r="A96" s="44" t="s">
        <v>5407</v>
      </c>
      <c r="B96" s="76">
        <v>8809532445004</v>
      </c>
      <c r="C96" s="50" t="s">
        <v>19435</v>
      </c>
      <c r="D96" s="77" t="s">
        <v>19436</v>
      </c>
      <c r="E96" s="78">
        <v>10000</v>
      </c>
      <c r="F96" s="15">
        <v>0.56999999999999995</v>
      </c>
      <c r="G96" s="80">
        <v>10</v>
      </c>
      <c r="H96" s="81">
        <f>Таблица637[[#This Row],[Коэфициент стоимости]]*Таблица637[[#This Row],[Розничная цена KRW]]</f>
        <v>5699.9999999999991</v>
      </c>
      <c r="I96" s="82" t="str">
        <f>IF($H$1="","Введите курс",Таблица637[[#This Row],[Оптовая цена KRW за 1шт]]/$H$1)</f>
        <v>Введите курс</v>
      </c>
      <c r="J96" s="83"/>
      <c r="K96" s="84">
        <f>Таблица637[[#This Row],[Заказ коробок ]]*Таблица637[[#This Row],[Кол-во шт в коробке]]</f>
        <v>0</v>
      </c>
      <c r="L96" s="85">
        <f>Таблица637[[#This Row],[Общее кол-во шт]]*Таблица637[[#This Row],[Оптовая цена KRW за 1шт]]</f>
        <v>0</v>
      </c>
      <c r="M96" s="86" t="str">
        <f>IFERROR(Таблица637[[#This Row],[Общее кол-во шт]]*Таблица637[[#This Row],[Оптовая цена USD за 1шт]],"")</f>
        <v/>
      </c>
      <c r="N96" s="87"/>
    </row>
    <row r="97" spans="1:14" ht="22.5" customHeight="1">
      <c r="A97" s="44" t="s">
        <v>5408</v>
      </c>
      <c r="B97" s="76">
        <v>8809532445011</v>
      </c>
      <c r="C97" s="50" t="s">
        <v>19437</v>
      </c>
      <c r="D97" s="77" t="s">
        <v>19438</v>
      </c>
      <c r="E97" s="78">
        <v>10000</v>
      </c>
      <c r="F97" s="15">
        <v>0.56999999999999995</v>
      </c>
      <c r="G97" s="80">
        <v>10</v>
      </c>
      <c r="H97" s="81">
        <f>Таблица637[[#This Row],[Коэфициент стоимости]]*Таблица637[[#This Row],[Розничная цена KRW]]</f>
        <v>5699.9999999999991</v>
      </c>
      <c r="I97" s="82" t="str">
        <f>IF($H$1="","Введите курс",Таблица637[[#This Row],[Оптовая цена KRW за 1шт]]/$H$1)</f>
        <v>Введите курс</v>
      </c>
      <c r="J97" s="83"/>
      <c r="K97" s="84">
        <f>Таблица637[[#This Row],[Заказ коробок ]]*Таблица637[[#This Row],[Кол-во шт в коробке]]</f>
        <v>0</v>
      </c>
      <c r="L97" s="85">
        <f>Таблица637[[#This Row],[Общее кол-во шт]]*Таблица637[[#This Row],[Оптовая цена KRW за 1шт]]</f>
        <v>0</v>
      </c>
      <c r="M97" s="86" t="str">
        <f>IFERROR(Таблица637[[#This Row],[Общее кол-во шт]]*Таблица637[[#This Row],[Оптовая цена USD за 1шт]],"")</f>
        <v/>
      </c>
      <c r="N97" s="87"/>
    </row>
    <row r="98" spans="1:14" ht="22.5" customHeight="1">
      <c r="A98" s="44" t="s">
        <v>5409</v>
      </c>
      <c r="B98" s="76">
        <v>8809532449811</v>
      </c>
      <c r="C98" s="50" t="s">
        <v>19439</v>
      </c>
      <c r="D98" s="77" t="s">
        <v>19440</v>
      </c>
      <c r="E98" s="78">
        <v>10000</v>
      </c>
      <c r="F98" s="15">
        <v>0.56999999999999995</v>
      </c>
      <c r="G98" s="80">
        <v>10</v>
      </c>
      <c r="H98" s="81">
        <f>Таблица637[[#This Row],[Коэфициент стоимости]]*Таблица637[[#This Row],[Розничная цена KRW]]</f>
        <v>5699.9999999999991</v>
      </c>
      <c r="I98" s="82" t="str">
        <f>IF($H$1="","Введите курс",Таблица637[[#This Row],[Оптовая цена KRW за 1шт]]/$H$1)</f>
        <v>Введите курс</v>
      </c>
      <c r="J98" s="83"/>
      <c r="K98" s="84">
        <f>Таблица637[[#This Row],[Заказ коробок ]]*Таблица637[[#This Row],[Кол-во шт в коробке]]</f>
        <v>0</v>
      </c>
      <c r="L98" s="85">
        <f>Таблица637[[#This Row],[Общее кол-во шт]]*Таблица637[[#This Row],[Оптовая цена KRW за 1шт]]</f>
        <v>0</v>
      </c>
      <c r="M98" s="86" t="str">
        <f>IFERROR(Таблица637[[#This Row],[Общее кол-во шт]]*Таблица637[[#This Row],[Оптовая цена USD за 1шт]],"")</f>
        <v/>
      </c>
      <c r="N98" s="87"/>
    </row>
    <row r="99" spans="1:14" ht="22.5" customHeight="1">
      <c r="A99" s="44" t="s">
        <v>5410</v>
      </c>
      <c r="B99" s="76">
        <v>8809532449828</v>
      </c>
      <c r="C99" s="50" t="s">
        <v>19441</v>
      </c>
      <c r="D99" s="77" t="s">
        <v>19442</v>
      </c>
      <c r="E99" s="78">
        <v>10000</v>
      </c>
      <c r="F99" s="15">
        <v>0.56999999999999995</v>
      </c>
      <c r="G99" s="80">
        <v>10</v>
      </c>
      <c r="H99" s="81">
        <f>Таблица637[[#This Row],[Коэфициент стоимости]]*Таблица637[[#This Row],[Розничная цена KRW]]</f>
        <v>5699.9999999999991</v>
      </c>
      <c r="I99" s="82" t="str">
        <f>IF($H$1="","Введите курс",Таблица637[[#This Row],[Оптовая цена KRW за 1шт]]/$H$1)</f>
        <v>Введите курс</v>
      </c>
      <c r="J99" s="83"/>
      <c r="K99" s="84">
        <f>Таблица637[[#This Row],[Заказ коробок ]]*Таблица637[[#This Row],[Кол-во шт в коробке]]</f>
        <v>0</v>
      </c>
      <c r="L99" s="85">
        <f>Таблица637[[#This Row],[Общее кол-во шт]]*Таблица637[[#This Row],[Оптовая цена KRW за 1шт]]</f>
        <v>0</v>
      </c>
      <c r="M99" s="86" t="str">
        <f>IFERROR(Таблица637[[#This Row],[Общее кол-во шт]]*Таблица637[[#This Row],[Оптовая цена USD за 1шт]],"")</f>
        <v/>
      </c>
      <c r="N99" s="87"/>
    </row>
    <row r="100" spans="1:14" ht="22.5" customHeight="1">
      <c r="A100" s="44" t="s">
        <v>5411</v>
      </c>
      <c r="B100" s="76">
        <v>8809532445288</v>
      </c>
      <c r="C100" s="50" t="s">
        <v>19443</v>
      </c>
      <c r="D100" s="77" t="s">
        <v>19444</v>
      </c>
      <c r="E100" s="78">
        <v>7000</v>
      </c>
      <c r="F100" s="15">
        <v>0.56999999999999995</v>
      </c>
      <c r="G100" s="80">
        <v>10</v>
      </c>
      <c r="H100" s="81">
        <f>Таблица637[[#This Row],[Коэфициент стоимости]]*Таблица637[[#This Row],[Розничная цена KRW]]</f>
        <v>3989.9999999999995</v>
      </c>
      <c r="I100" s="82" t="str">
        <f>IF($H$1="","Введите курс",Таблица637[[#This Row],[Оптовая цена KRW за 1шт]]/$H$1)</f>
        <v>Введите курс</v>
      </c>
      <c r="J100" s="83"/>
      <c r="K100" s="84">
        <f>Таблица637[[#This Row],[Заказ коробок ]]*Таблица637[[#This Row],[Кол-во шт в коробке]]</f>
        <v>0</v>
      </c>
      <c r="L100" s="85">
        <f>Таблица637[[#This Row],[Общее кол-во шт]]*Таблица637[[#This Row],[Оптовая цена KRW за 1шт]]</f>
        <v>0</v>
      </c>
      <c r="M100" s="86" t="str">
        <f>IFERROR(Таблица637[[#This Row],[Общее кол-во шт]]*Таблица637[[#This Row],[Оптовая цена USD за 1шт]],"")</f>
        <v/>
      </c>
      <c r="N100" s="87"/>
    </row>
    <row r="101" spans="1:14" ht="22.5" customHeight="1">
      <c r="A101" s="44" t="s">
        <v>5412</v>
      </c>
      <c r="B101" s="76">
        <v>8809532445295</v>
      </c>
      <c r="C101" s="50" t="s">
        <v>19445</v>
      </c>
      <c r="D101" s="77" t="s">
        <v>19446</v>
      </c>
      <c r="E101" s="78">
        <v>7000</v>
      </c>
      <c r="F101" s="15">
        <v>0.56999999999999995</v>
      </c>
      <c r="G101" s="80">
        <v>10</v>
      </c>
      <c r="H101" s="81">
        <f>Таблица637[[#This Row],[Коэфициент стоимости]]*Таблица637[[#This Row],[Розничная цена KRW]]</f>
        <v>3989.9999999999995</v>
      </c>
      <c r="I101" s="82" t="str">
        <f>IF($H$1="","Введите курс",Таблица637[[#This Row],[Оптовая цена KRW за 1шт]]/$H$1)</f>
        <v>Введите курс</v>
      </c>
      <c r="J101" s="83"/>
      <c r="K101" s="84">
        <f>Таблица637[[#This Row],[Заказ коробок ]]*Таблица637[[#This Row],[Кол-во шт в коробке]]</f>
        <v>0</v>
      </c>
      <c r="L101" s="85">
        <f>Таблица637[[#This Row],[Общее кол-во шт]]*Таблица637[[#This Row],[Оптовая цена KRW за 1шт]]</f>
        <v>0</v>
      </c>
      <c r="M101" s="86" t="str">
        <f>IFERROR(Таблица637[[#This Row],[Общее кол-во шт]]*Таблица637[[#This Row],[Оптовая цена USD за 1шт]],"")</f>
        <v/>
      </c>
      <c r="N101" s="87"/>
    </row>
    <row r="102" spans="1:14" ht="22.5" customHeight="1">
      <c r="A102" s="44" t="s">
        <v>5413</v>
      </c>
      <c r="B102" s="76">
        <v>8809532445301</v>
      </c>
      <c r="C102" s="50" t="s">
        <v>19447</v>
      </c>
      <c r="D102" s="77" t="s">
        <v>19448</v>
      </c>
      <c r="E102" s="78">
        <v>7000</v>
      </c>
      <c r="F102" s="15">
        <v>0.56999999999999995</v>
      </c>
      <c r="G102" s="80">
        <v>10</v>
      </c>
      <c r="H102" s="81">
        <f>Таблица637[[#This Row],[Коэфициент стоимости]]*Таблица637[[#This Row],[Розничная цена KRW]]</f>
        <v>3989.9999999999995</v>
      </c>
      <c r="I102" s="82" t="str">
        <f>IF($H$1="","Введите курс",Таблица637[[#This Row],[Оптовая цена KRW за 1шт]]/$H$1)</f>
        <v>Введите курс</v>
      </c>
      <c r="J102" s="83"/>
      <c r="K102" s="84">
        <f>Таблица637[[#This Row],[Заказ коробок ]]*Таблица637[[#This Row],[Кол-во шт в коробке]]</f>
        <v>0</v>
      </c>
      <c r="L102" s="85">
        <f>Таблица637[[#This Row],[Общее кол-во шт]]*Таблица637[[#This Row],[Оптовая цена KRW за 1шт]]</f>
        <v>0</v>
      </c>
      <c r="M102" s="86" t="str">
        <f>IFERROR(Таблица637[[#This Row],[Общее кол-во шт]]*Таблица637[[#This Row],[Оптовая цена USD за 1шт]],"")</f>
        <v/>
      </c>
      <c r="N102" s="87"/>
    </row>
    <row r="103" spans="1:14" ht="22.5" customHeight="1">
      <c r="A103" s="44" t="s">
        <v>5414</v>
      </c>
      <c r="B103" s="76">
        <v>8809532445318</v>
      </c>
      <c r="C103" s="50" t="s">
        <v>19449</v>
      </c>
      <c r="D103" s="77" t="s">
        <v>19450</v>
      </c>
      <c r="E103" s="78">
        <v>7000</v>
      </c>
      <c r="F103" s="15">
        <v>0.56999999999999995</v>
      </c>
      <c r="G103" s="80">
        <v>10</v>
      </c>
      <c r="H103" s="81">
        <f>Таблица637[[#This Row],[Коэфициент стоимости]]*Таблица637[[#This Row],[Розничная цена KRW]]</f>
        <v>3989.9999999999995</v>
      </c>
      <c r="I103" s="82" t="str">
        <f>IF($H$1="","Введите курс",Таблица637[[#This Row],[Оптовая цена KRW за 1шт]]/$H$1)</f>
        <v>Введите курс</v>
      </c>
      <c r="J103" s="83"/>
      <c r="K103" s="84">
        <f>Таблица637[[#This Row],[Заказ коробок ]]*Таблица637[[#This Row],[Кол-во шт в коробке]]</f>
        <v>0</v>
      </c>
      <c r="L103" s="85">
        <f>Таблица637[[#This Row],[Общее кол-во шт]]*Таблица637[[#This Row],[Оптовая цена KRW за 1шт]]</f>
        <v>0</v>
      </c>
      <c r="M103" s="86" t="str">
        <f>IFERROR(Таблица637[[#This Row],[Общее кол-во шт]]*Таблица637[[#This Row],[Оптовая цена USD за 1шт]],"")</f>
        <v/>
      </c>
      <c r="N103" s="87"/>
    </row>
    <row r="104" spans="1:14" ht="22.5" customHeight="1">
      <c r="A104" s="44" t="s">
        <v>5415</v>
      </c>
      <c r="B104" s="76">
        <v>8809532445325</v>
      </c>
      <c r="C104" s="50" t="s">
        <v>19451</v>
      </c>
      <c r="D104" s="77" t="s">
        <v>19452</v>
      </c>
      <c r="E104" s="78">
        <v>7000</v>
      </c>
      <c r="F104" s="15">
        <v>0.56999999999999995</v>
      </c>
      <c r="G104" s="80">
        <v>10</v>
      </c>
      <c r="H104" s="81">
        <f>Таблица637[[#This Row],[Коэфициент стоимости]]*Таблица637[[#This Row],[Розничная цена KRW]]</f>
        <v>3989.9999999999995</v>
      </c>
      <c r="I104" s="82" t="str">
        <f>IF($H$1="","Введите курс",Таблица637[[#This Row],[Оптовая цена KRW за 1шт]]/$H$1)</f>
        <v>Введите курс</v>
      </c>
      <c r="J104" s="83"/>
      <c r="K104" s="84">
        <f>Таблица637[[#This Row],[Заказ коробок ]]*Таблица637[[#This Row],[Кол-во шт в коробке]]</f>
        <v>0</v>
      </c>
      <c r="L104" s="85">
        <f>Таблица637[[#This Row],[Общее кол-во шт]]*Таблица637[[#This Row],[Оптовая цена KRW за 1шт]]</f>
        <v>0</v>
      </c>
      <c r="M104" s="86" t="str">
        <f>IFERROR(Таблица637[[#This Row],[Общее кол-во шт]]*Таблица637[[#This Row],[Оптовая цена USD за 1шт]],"")</f>
        <v/>
      </c>
      <c r="N104" s="87"/>
    </row>
    <row r="105" spans="1:14" ht="22.5" customHeight="1">
      <c r="A105" s="44" t="s">
        <v>5416</v>
      </c>
      <c r="B105" s="76">
        <v>8809532445332</v>
      </c>
      <c r="C105" s="50" t="s">
        <v>19453</v>
      </c>
      <c r="D105" s="77" t="s">
        <v>19454</v>
      </c>
      <c r="E105" s="78">
        <v>7000</v>
      </c>
      <c r="F105" s="15">
        <v>0.56999999999999995</v>
      </c>
      <c r="G105" s="80">
        <v>10</v>
      </c>
      <c r="H105" s="81">
        <f>Таблица637[[#This Row],[Коэфициент стоимости]]*Таблица637[[#This Row],[Розничная цена KRW]]</f>
        <v>3989.9999999999995</v>
      </c>
      <c r="I105" s="82" t="str">
        <f>IF($H$1="","Введите курс",Таблица637[[#This Row],[Оптовая цена KRW за 1шт]]/$H$1)</f>
        <v>Введите курс</v>
      </c>
      <c r="J105" s="83"/>
      <c r="K105" s="84">
        <f>Таблица637[[#This Row],[Заказ коробок ]]*Таблица637[[#This Row],[Кол-во шт в коробке]]</f>
        <v>0</v>
      </c>
      <c r="L105" s="85">
        <f>Таблица637[[#This Row],[Общее кол-во шт]]*Таблица637[[#This Row],[Оптовая цена KRW за 1шт]]</f>
        <v>0</v>
      </c>
      <c r="M105" s="86" t="str">
        <f>IFERROR(Таблица637[[#This Row],[Общее кол-во шт]]*Таблица637[[#This Row],[Оптовая цена USD за 1шт]],"")</f>
        <v/>
      </c>
      <c r="N105" s="87"/>
    </row>
    <row r="106" spans="1:14" ht="22.5" customHeight="1">
      <c r="A106" s="44" t="s">
        <v>5417</v>
      </c>
      <c r="B106" s="76">
        <v>8809532445349</v>
      </c>
      <c r="C106" s="50" t="s">
        <v>19455</v>
      </c>
      <c r="D106" s="77" t="s">
        <v>19456</v>
      </c>
      <c r="E106" s="78">
        <v>7000</v>
      </c>
      <c r="F106" s="15">
        <v>0.56999999999999995</v>
      </c>
      <c r="G106" s="80">
        <v>10</v>
      </c>
      <c r="H106" s="81">
        <f>Таблица637[[#This Row],[Коэфициент стоимости]]*Таблица637[[#This Row],[Розничная цена KRW]]</f>
        <v>3989.9999999999995</v>
      </c>
      <c r="I106" s="82" t="str">
        <f>IF($H$1="","Введите курс",Таблица637[[#This Row],[Оптовая цена KRW за 1шт]]/$H$1)</f>
        <v>Введите курс</v>
      </c>
      <c r="J106" s="83"/>
      <c r="K106" s="84">
        <f>Таблица637[[#This Row],[Заказ коробок ]]*Таблица637[[#This Row],[Кол-во шт в коробке]]</f>
        <v>0</v>
      </c>
      <c r="L106" s="85">
        <f>Таблица637[[#This Row],[Общее кол-во шт]]*Таблица637[[#This Row],[Оптовая цена KRW за 1шт]]</f>
        <v>0</v>
      </c>
      <c r="M106" s="86" t="str">
        <f>IFERROR(Таблица637[[#This Row],[Общее кол-во шт]]*Таблица637[[#This Row],[Оптовая цена USD за 1шт]],"")</f>
        <v/>
      </c>
      <c r="N106" s="87"/>
    </row>
    <row r="107" spans="1:14" ht="22.5" customHeight="1">
      <c r="A107" s="44" t="s">
        <v>5418</v>
      </c>
      <c r="B107" s="76">
        <v>8809532445356</v>
      </c>
      <c r="C107" s="50" t="s">
        <v>19457</v>
      </c>
      <c r="D107" s="77" t="s">
        <v>19458</v>
      </c>
      <c r="E107" s="78">
        <v>7000</v>
      </c>
      <c r="F107" s="15">
        <v>0.56999999999999995</v>
      </c>
      <c r="G107" s="80">
        <v>10</v>
      </c>
      <c r="H107" s="81">
        <f>Таблица637[[#This Row],[Коэфициент стоимости]]*Таблица637[[#This Row],[Розничная цена KRW]]</f>
        <v>3989.9999999999995</v>
      </c>
      <c r="I107" s="82" t="str">
        <f>IF($H$1="","Введите курс",Таблица637[[#This Row],[Оптовая цена KRW за 1шт]]/$H$1)</f>
        <v>Введите курс</v>
      </c>
      <c r="J107" s="83"/>
      <c r="K107" s="84">
        <f>Таблица637[[#This Row],[Заказ коробок ]]*Таблица637[[#This Row],[Кол-во шт в коробке]]</f>
        <v>0</v>
      </c>
      <c r="L107" s="85">
        <f>Таблица637[[#This Row],[Общее кол-во шт]]*Таблица637[[#This Row],[Оптовая цена KRW за 1шт]]</f>
        <v>0</v>
      </c>
      <c r="M107" s="86" t="str">
        <f>IFERROR(Таблица637[[#This Row],[Общее кол-во шт]]*Таблица637[[#This Row],[Оптовая цена USD за 1шт]],"")</f>
        <v/>
      </c>
      <c r="N107" s="87"/>
    </row>
    <row r="108" spans="1:14" ht="22.5" customHeight="1">
      <c r="A108" s="44" t="s">
        <v>5419</v>
      </c>
      <c r="B108" s="76">
        <v>8809532445363</v>
      </c>
      <c r="C108" s="50" t="s">
        <v>19459</v>
      </c>
      <c r="D108" s="77" t="s">
        <v>19460</v>
      </c>
      <c r="E108" s="78">
        <v>7000</v>
      </c>
      <c r="F108" s="15">
        <v>0.56999999999999995</v>
      </c>
      <c r="G108" s="80">
        <v>10</v>
      </c>
      <c r="H108" s="81">
        <f>Таблица637[[#This Row],[Коэфициент стоимости]]*Таблица637[[#This Row],[Розничная цена KRW]]</f>
        <v>3989.9999999999995</v>
      </c>
      <c r="I108" s="82" t="str">
        <f>IF($H$1="","Введите курс",Таблица637[[#This Row],[Оптовая цена KRW за 1шт]]/$H$1)</f>
        <v>Введите курс</v>
      </c>
      <c r="J108" s="83"/>
      <c r="K108" s="84">
        <f>Таблица637[[#This Row],[Заказ коробок ]]*Таблица637[[#This Row],[Кол-во шт в коробке]]</f>
        <v>0</v>
      </c>
      <c r="L108" s="85">
        <f>Таблица637[[#This Row],[Общее кол-во шт]]*Таблица637[[#This Row],[Оптовая цена KRW за 1шт]]</f>
        <v>0</v>
      </c>
      <c r="M108" s="86" t="str">
        <f>IFERROR(Таблица637[[#This Row],[Общее кол-во шт]]*Таблица637[[#This Row],[Оптовая цена USD за 1шт]],"")</f>
        <v/>
      </c>
      <c r="N108" s="87"/>
    </row>
    <row r="109" spans="1:14" ht="22.5" customHeight="1">
      <c r="A109" s="44" t="s">
        <v>5420</v>
      </c>
      <c r="B109" s="76">
        <v>8809532445370</v>
      </c>
      <c r="C109" s="50" t="s">
        <v>19461</v>
      </c>
      <c r="D109" s="77" t="s">
        <v>19462</v>
      </c>
      <c r="E109" s="78">
        <v>7000</v>
      </c>
      <c r="F109" s="15">
        <v>0.56999999999999995</v>
      </c>
      <c r="G109" s="80">
        <v>10</v>
      </c>
      <c r="H109" s="81">
        <f>Таблица637[[#This Row],[Коэфициент стоимости]]*Таблица637[[#This Row],[Розничная цена KRW]]</f>
        <v>3989.9999999999995</v>
      </c>
      <c r="I109" s="82" t="str">
        <f>IF($H$1="","Введите курс",Таблица637[[#This Row],[Оптовая цена KRW за 1шт]]/$H$1)</f>
        <v>Введите курс</v>
      </c>
      <c r="J109" s="83"/>
      <c r="K109" s="84">
        <f>Таблица637[[#This Row],[Заказ коробок ]]*Таблица637[[#This Row],[Кол-во шт в коробке]]</f>
        <v>0</v>
      </c>
      <c r="L109" s="85">
        <f>Таблица637[[#This Row],[Общее кол-во шт]]*Таблица637[[#This Row],[Оптовая цена KRW за 1шт]]</f>
        <v>0</v>
      </c>
      <c r="M109" s="86" t="str">
        <f>IFERROR(Таблица637[[#This Row],[Общее кол-во шт]]*Таблица637[[#This Row],[Оптовая цена USD за 1шт]],"")</f>
        <v/>
      </c>
      <c r="N109" s="87"/>
    </row>
    <row r="110" spans="1:14" ht="22.5" customHeight="1">
      <c r="A110" s="44" t="s">
        <v>5421</v>
      </c>
      <c r="B110" s="76">
        <v>8809532445387</v>
      </c>
      <c r="C110" s="50" t="s">
        <v>19463</v>
      </c>
      <c r="D110" s="77" t="s">
        <v>19464</v>
      </c>
      <c r="E110" s="78">
        <v>7000</v>
      </c>
      <c r="F110" s="15">
        <v>0.56999999999999995</v>
      </c>
      <c r="G110" s="80">
        <v>10</v>
      </c>
      <c r="H110" s="81">
        <f>Таблица637[[#This Row],[Коэфициент стоимости]]*Таблица637[[#This Row],[Розничная цена KRW]]</f>
        <v>3989.9999999999995</v>
      </c>
      <c r="I110" s="82" t="str">
        <f>IF($H$1="","Введите курс",Таблица637[[#This Row],[Оптовая цена KRW за 1шт]]/$H$1)</f>
        <v>Введите курс</v>
      </c>
      <c r="J110" s="83"/>
      <c r="K110" s="84">
        <f>Таблица637[[#This Row],[Заказ коробок ]]*Таблица637[[#This Row],[Кол-во шт в коробке]]</f>
        <v>0</v>
      </c>
      <c r="L110" s="85">
        <f>Таблица637[[#This Row],[Общее кол-во шт]]*Таблица637[[#This Row],[Оптовая цена KRW за 1шт]]</f>
        <v>0</v>
      </c>
      <c r="M110" s="86" t="str">
        <f>IFERROR(Таблица637[[#This Row],[Общее кол-во шт]]*Таблица637[[#This Row],[Оптовая цена USD за 1шт]],"")</f>
        <v/>
      </c>
      <c r="N110" s="87"/>
    </row>
    <row r="111" spans="1:14" ht="22.5" customHeight="1">
      <c r="A111" s="44" t="s">
        <v>5422</v>
      </c>
      <c r="B111" s="76">
        <v>8809532445394</v>
      </c>
      <c r="C111" s="50" t="s">
        <v>19465</v>
      </c>
      <c r="D111" s="77" t="s">
        <v>19466</v>
      </c>
      <c r="E111" s="78">
        <v>7000</v>
      </c>
      <c r="F111" s="15">
        <v>0.56999999999999995</v>
      </c>
      <c r="G111" s="80">
        <v>10</v>
      </c>
      <c r="H111" s="81">
        <f>Таблица637[[#This Row],[Коэфициент стоимости]]*Таблица637[[#This Row],[Розничная цена KRW]]</f>
        <v>3989.9999999999995</v>
      </c>
      <c r="I111" s="82" t="str">
        <f>IF($H$1="","Введите курс",Таблица637[[#This Row],[Оптовая цена KRW за 1шт]]/$H$1)</f>
        <v>Введите курс</v>
      </c>
      <c r="J111" s="83"/>
      <c r="K111" s="84">
        <f>Таблица637[[#This Row],[Заказ коробок ]]*Таблица637[[#This Row],[Кол-во шт в коробке]]</f>
        <v>0</v>
      </c>
      <c r="L111" s="85">
        <f>Таблица637[[#This Row],[Общее кол-во шт]]*Таблица637[[#This Row],[Оптовая цена KRW за 1шт]]</f>
        <v>0</v>
      </c>
      <c r="M111" s="86" t="str">
        <f>IFERROR(Таблица637[[#This Row],[Общее кол-во шт]]*Таблица637[[#This Row],[Оптовая цена USD за 1шт]],"")</f>
        <v/>
      </c>
      <c r="N111" s="87"/>
    </row>
    <row r="112" spans="1:14" ht="22.5" customHeight="1">
      <c r="A112" s="44" t="s">
        <v>5423</v>
      </c>
      <c r="B112" s="76">
        <v>8809402280605</v>
      </c>
      <c r="C112" s="50" t="s">
        <v>19467</v>
      </c>
      <c r="D112" s="77" t="s">
        <v>19468</v>
      </c>
      <c r="E112" s="78">
        <v>10000</v>
      </c>
      <c r="F112" s="15">
        <v>0.56999999999999995</v>
      </c>
      <c r="G112" s="80">
        <v>10</v>
      </c>
      <c r="H112" s="81">
        <f>Таблица637[[#This Row],[Коэфициент стоимости]]*Таблица637[[#This Row],[Розничная цена KRW]]</f>
        <v>5699.9999999999991</v>
      </c>
      <c r="I112" s="82" t="str">
        <f>IF($H$1="","Введите курс",Таблица637[[#This Row],[Оптовая цена KRW за 1шт]]/$H$1)</f>
        <v>Введите курс</v>
      </c>
      <c r="J112" s="83"/>
      <c r="K112" s="84">
        <f>Таблица637[[#This Row],[Заказ коробок ]]*Таблица637[[#This Row],[Кол-во шт в коробке]]</f>
        <v>0</v>
      </c>
      <c r="L112" s="85">
        <f>Таблица637[[#This Row],[Общее кол-во шт]]*Таблица637[[#This Row],[Оптовая цена KRW за 1шт]]</f>
        <v>0</v>
      </c>
      <c r="M112" s="86" t="str">
        <f>IFERROR(Таблица637[[#This Row],[Общее кол-во шт]]*Таблица637[[#This Row],[Оптовая цена USD за 1шт]],"")</f>
        <v/>
      </c>
      <c r="N112" s="87"/>
    </row>
    <row r="113" spans="1:14" ht="22.5" customHeight="1">
      <c r="A113" s="44" t="s">
        <v>5424</v>
      </c>
      <c r="B113" s="76">
        <v>8809402280612</v>
      </c>
      <c r="C113" s="50" t="s">
        <v>19469</v>
      </c>
      <c r="D113" s="77" t="s">
        <v>19470</v>
      </c>
      <c r="E113" s="78">
        <v>10000</v>
      </c>
      <c r="F113" s="15">
        <v>0.56999999999999995</v>
      </c>
      <c r="G113" s="80">
        <v>10</v>
      </c>
      <c r="H113" s="81">
        <f>Таблица637[[#This Row],[Коэфициент стоимости]]*Таблица637[[#This Row],[Розничная цена KRW]]</f>
        <v>5699.9999999999991</v>
      </c>
      <c r="I113" s="82" t="str">
        <f>IF($H$1="","Введите курс",Таблица637[[#This Row],[Оптовая цена KRW за 1шт]]/$H$1)</f>
        <v>Введите курс</v>
      </c>
      <c r="J113" s="83"/>
      <c r="K113" s="84">
        <f>Таблица637[[#This Row],[Заказ коробок ]]*Таблица637[[#This Row],[Кол-во шт в коробке]]</f>
        <v>0</v>
      </c>
      <c r="L113" s="85">
        <f>Таблица637[[#This Row],[Общее кол-во шт]]*Таблица637[[#This Row],[Оптовая цена KRW за 1шт]]</f>
        <v>0</v>
      </c>
      <c r="M113" s="86" t="str">
        <f>IFERROR(Таблица637[[#This Row],[Общее кол-во шт]]*Таблица637[[#This Row],[Оптовая цена USD за 1шт]],"")</f>
        <v/>
      </c>
      <c r="N113" s="87"/>
    </row>
    <row r="114" spans="1:14" ht="22.5" customHeight="1">
      <c r="A114" s="44" t="s">
        <v>5425</v>
      </c>
      <c r="B114" s="76">
        <v>8809402280636</v>
      </c>
      <c r="C114" s="50" t="s">
        <v>19471</v>
      </c>
      <c r="D114" s="77" t="s">
        <v>19472</v>
      </c>
      <c r="E114" s="78">
        <v>10000</v>
      </c>
      <c r="F114" s="15">
        <v>0.56999999999999995</v>
      </c>
      <c r="G114" s="80">
        <v>10</v>
      </c>
      <c r="H114" s="81">
        <f>Таблица637[[#This Row],[Коэфициент стоимости]]*Таблица637[[#This Row],[Розничная цена KRW]]</f>
        <v>5699.9999999999991</v>
      </c>
      <c r="I114" s="82" t="str">
        <f>IF($H$1="","Введите курс",Таблица637[[#This Row],[Оптовая цена KRW за 1шт]]/$H$1)</f>
        <v>Введите курс</v>
      </c>
      <c r="J114" s="83"/>
      <c r="K114" s="84">
        <f>Таблица637[[#This Row],[Заказ коробок ]]*Таблица637[[#This Row],[Кол-во шт в коробке]]</f>
        <v>0</v>
      </c>
      <c r="L114" s="85">
        <f>Таблица637[[#This Row],[Общее кол-во шт]]*Таблица637[[#This Row],[Оптовая цена KRW за 1шт]]</f>
        <v>0</v>
      </c>
      <c r="M114" s="86" t="str">
        <f>IFERROR(Таблица637[[#This Row],[Общее кол-во шт]]*Таблица637[[#This Row],[Оптовая цена USD за 1шт]],"")</f>
        <v/>
      </c>
      <c r="N114" s="87"/>
    </row>
    <row r="115" spans="1:14" ht="22.5" customHeight="1">
      <c r="A115" s="44" t="s">
        <v>5426</v>
      </c>
      <c r="B115" s="76">
        <v>8809402280643</v>
      </c>
      <c r="C115" s="50" t="s">
        <v>19473</v>
      </c>
      <c r="D115" s="77" t="s">
        <v>19474</v>
      </c>
      <c r="E115" s="78">
        <v>10000</v>
      </c>
      <c r="F115" s="15">
        <v>0.56999999999999995</v>
      </c>
      <c r="G115" s="80">
        <v>10</v>
      </c>
      <c r="H115" s="81">
        <f>Таблица637[[#This Row],[Коэфициент стоимости]]*Таблица637[[#This Row],[Розничная цена KRW]]</f>
        <v>5699.9999999999991</v>
      </c>
      <c r="I115" s="82" t="str">
        <f>IF($H$1="","Введите курс",Таблица637[[#This Row],[Оптовая цена KRW за 1шт]]/$H$1)</f>
        <v>Введите курс</v>
      </c>
      <c r="J115" s="83"/>
      <c r="K115" s="84">
        <f>Таблица637[[#This Row],[Заказ коробок ]]*Таблица637[[#This Row],[Кол-во шт в коробке]]</f>
        <v>0</v>
      </c>
      <c r="L115" s="85">
        <f>Таблица637[[#This Row],[Общее кол-во шт]]*Таблица637[[#This Row],[Оптовая цена KRW за 1шт]]</f>
        <v>0</v>
      </c>
      <c r="M115" s="86" t="str">
        <f>IFERROR(Таблица637[[#This Row],[Общее кол-во шт]]*Таблица637[[#This Row],[Оптовая цена USD за 1шт]],"")</f>
        <v/>
      </c>
      <c r="N115" s="87"/>
    </row>
    <row r="116" spans="1:14" ht="22.5" customHeight="1">
      <c r="A116" s="44" t="s">
        <v>5427</v>
      </c>
      <c r="B116" s="76">
        <v>8809402283934</v>
      </c>
      <c r="C116" s="50" t="s">
        <v>19475</v>
      </c>
      <c r="D116" s="77" t="s">
        <v>19476</v>
      </c>
      <c r="E116" s="78">
        <v>10000</v>
      </c>
      <c r="F116" s="15">
        <v>0.56999999999999995</v>
      </c>
      <c r="G116" s="80">
        <v>10</v>
      </c>
      <c r="H116" s="81">
        <f>Таблица637[[#This Row],[Коэфициент стоимости]]*Таблица637[[#This Row],[Розничная цена KRW]]</f>
        <v>5699.9999999999991</v>
      </c>
      <c r="I116" s="82" t="str">
        <f>IF($H$1="","Введите курс",Таблица637[[#This Row],[Оптовая цена KRW за 1шт]]/$H$1)</f>
        <v>Введите курс</v>
      </c>
      <c r="J116" s="83"/>
      <c r="K116" s="84">
        <f>Таблица637[[#This Row],[Заказ коробок ]]*Таблица637[[#This Row],[Кол-во шт в коробке]]</f>
        <v>0</v>
      </c>
      <c r="L116" s="85">
        <f>Таблица637[[#This Row],[Общее кол-во шт]]*Таблица637[[#This Row],[Оптовая цена KRW за 1шт]]</f>
        <v>0</v>
      </c>
      <c r="M116" s="86" t="str">
        <f>IFERROR(Таблица637[[#This Row],[Общее кол-во шт]]*Таблица637[[#This Row],[Оптовая цена USD за 1шт]],"")</f>
        <v/>
      </c>
      <c r="N116" s="87"/>
    </row>
    <row r="117" spans="1:14" ht="22.5" customHeight="1">
      <c r="A117" s="44" t="s">
        <v>5428</v>
      </c>
      <c r="B117" s="76">
        <v>8809402283941</v>
      </c>
      <c r="C117" s="50" t="s">
        <v>19477</v>
      </c>
      <c r="D117" s="77" t="s">
        <v>19478</v>
      </c>
      <c r="E117" s="78">
        <v>10000</v>
      </c>
      <c r="F117" s="15">
        <v>0.56999999999999995</v>
      </c>
      <c r="G117" s="80">
        <v>10</v>
      </c>
      <c r="H117" s="81">
        <f>Таблица637[[#This Row],[Коэфициент стоимости]]*Таблица637[[#This Row],[Розничная цена KRW]]</f>
        <v>5699.9999999999991</v>
      </c>
      <c r="I117" s="82" t="str">
        <f>IF($H$1="","Введите курс",Таблица637[[#This Row],[Оптовая цена KRW за 1шт]]/$H$1)</f>
        <v>Введите курс</v>
      </c>
      <c r="J117" s="83"/>
      <c r="K117" s="84">
        <f>Таблица637[[#This Row],[Заказ коробок ]]*Таблица637[[#This Row],[Кол-во шт в коробке]]</f>
        <v>0</v>
      </c>
      <c r="L117" s="85">
        <f>Таблица637[[#This Row],[Общее кол-во шт]]*Таблица637[[#This Row],[Оптовая цена KRW за 1шт]]</f>
        <v>0</v>
      </c>
      <c r="M117" s="86" t="str">
        <f>IFERROR(Таблица637[[#This Row],[Общее кол-во шт]]*Таблица637[[#This Row],[Оптовая цена USD за 1шт]],"")</f>
        <v/>
      </c>
      <c r="N117" s="87"/>
    </row>
    <row r="118" spans="1:14" ht="22.5" customHeight="1">
      <c r="A118" s="44" t="s">
        <v>5429</v>
      </c>
      <c r="B118" s="76">
        <v>8809402283958</v>
      </c>
      <c r="C118" s="50" t="s">
        <v>19479</v>
      </c>
      <c r="D118" s="77" t="s">
        <v>19480</v>
      </c>
      <c r="E118" s="78">
        <v>10000</v>
      </c>
      <c r="F118" s="15">
        <v>0.56999999999999995</v>
      </c>
      <c r="G118" s="80">
        <v>10</v>
      </c>
      <c r="H118" s="81">
        <f>Таблица637[[#This Row],[Коэфициент стоимости]]*Таблица637[[#This Row],[Розничная цена KRW]]</f>
        <v>5699.9999999999991</v>
      </c>
      <c r="I118" s="82" t="str">
        <f>IF($H$1="","Введите курс",Таблица637[[#This Row],[Оптовая цена KRW за 1шт]]/$H$1)</f>
        <v>Введите курс</v>
      </c>
      <c r="J118" s="83"/>
      <c r="K118" s="84">
        <f>Таблица637[[#This Row],[Заказ коробок ]]*Таблица637[[#This Row],[Кол-во шт в коробке]]</f>
        <v>0</v>
      </c>
      <c r="L118" s="85">
        <f>Таблица637[[#This Row],[Общее кол-во шт]]*Таблица637[[#This Row],[Оптовая цена KRW за 1шт]]</f>
        <v>0</v>
      </c>
      <c r="M118" s="86" t="str">
        <f>IFERROR(Таблица637[[#This Row],[Общее кол-во шт]]*Таблица637[[#This Row],[Оптовая цена USD за 1шт]],"")</f>
        <v/>
      </c>
      <c r="N118" s="87"/>
    </row>
    <row r="119" spans="1:14" ht="22.5" customHeight="1">
      <c r="A119" s="44" t="s">
        <v>5430</v>
      </c>
      <c r="B119" s="76">
        <v>8809402285402</v>
      </c>
      <c r="C119" s="50" t="s">
        <v>19481</v>
      </c>
      <c r="D119" s="77" t="s">
        <v>19482</v>
      </c>
      <c r="E119" s="78">
        <v>10000</v>
      </c>
      <c r="F119" s="15">
        <v>0.56999999999999995</v>
      </c>
      <c r="G119" s="80">
        <v>10</v>
      </c>
      <c r="H119" s="81">
        <f>Таблица637[[#This Row],[Коэфициент стоимости]]*Таблица637[[#This Row],[Розничная цена KRW]]</f>
        <v>5699.9999999999991</v>
      </c>
      <c r="I119" s="82" t="str">
        <f>IF($H$1="","Введите курс",Таблица637[[#This Row],[Оптовая цена KRW за 1шт]]/$H$1)</f>
        <v>Введите курс</v>
      </c>
      <c r="J119" s="83"/>
      <c r="K119" s="84">
        <f>Таблица637[[#This Row],[Заказ коробок ]]*Таблица637[[#This Row],[Кол-во шт в коробке]]</f>
        <v>0</v>
      </c>
      <c r="L119" s="85">
        <f>Таблица637[[#This Row],[Общее кол-во шт]]*Таблица637[[#This Row],[Оптовая цена KRW за 1шт]]</f>
        <v>0</v>
      </c>
      <c r="M119" s="86" t="str">
        <f>IFERROR(Таблица637[[#This Row],[Общее кол-во шт]]*Таблица637[[#This Row],[Оптовая цена USD за 1шт]],"")</f>
        <v/>
      </c>
      <c r="N119" s="87"/>
    </row>
    <row r="120" spans="1:14" ht="22.5" customHeight="1">
      <c r="A120" s="44" t="s">
        <v>5431</v>
      </c>
      <c r="B120" s="76">
        <v>8809402285419</v>
      </c>
      <c r="C120" s="50" t="s">
        <v>19483</v>
      </c>
      <c r="D120" s="77" t="s">
        <v>19484</v>
      </c>
      <c r="E120" s="78">
        <v>10000</v>
      </c>
      <c r="F120" s="15">
        <v>0.56999999999999995</v>
      </c>
      <c r="G120" s="80">
        <v>10</v>
      </c>
      <c r="H120" s="81">
        <f>Таблица637[[#This Row],[Коэфициент стоимости]]*Таблица637[[#This Row],[Розничная цена KRW]]</f>
        <v>5699.9999999999991</v>
      </c>
      <c r="I120" s="82" t="str">
        <f>IF($H$1="","Введите курс",Таблица637[[#This Row],[Оптовая цена KRW за 1шт]]/$H$1)</f>
        <v>Введите курс</v>
      </c>
      <c r="J120" s="83"/>
      <c r="K120" s="84">
        <f>Таблица637[[#This Row],[Заказ коробок ]]*Таблица637[[#This Row],[Кол-во шт в коробке]]</f>
        <v>0</v>
      </c>
      <c r="L120" s="85">
        <f>Таблица637[[#This Row],[Общее кол-во шт]]*Таблица637[[#This Row],[Оптовая цена KRW за 1шт]]</f>
        <v>0</v>
      </c>
      <c r="M120" s="86" t="str">
        <f>IFERROR(Таблица637[[#This Row],[Общее кол-во шт]]*Таблица637[[#This Row],[Оптовая цена USD за 1шт]],"")</f>
        <v/>
      </c>
      <c r="N120" s="87"/>
    </row>
    <row r="121" spans="1:14" ht="22.5" customHeight="1">
      <c r="A121" s="44" t="s">
        <v>5432</v>
      </c>
      <c r="B121" s="76">
        <v>8809402285433</v>
      </c>
      <c r="C121" s="50" t="s">
        <v>19485</v>
      </c>
      <c r="D121" s="77" t="s">
        <v>19486</v>
      </c>
      <c r="E121" s="78">
        <v>10000</v>
      </c>
      <c r="F121" s="15">
        <v>0.56999999999999995</v>
      </c>
      <c r="G121" s="80">
        <v>10</v>
      </c>
      <c r="H121" s="81">
        <f>Таблица637[[#This Row],[Коэфициент стоимости]]*Таблица637[[#This Row],[Розничная цена KRW]]</f>
        <v>5699.9999999999991</v>
      </c>
      <c r="I121" s="82" t="str">
        <f>IF($H$1="","Введите курс",Таблица637[[#This Row],[Оптовая цена KRW за 1шт]]/$H$1)</f>
        <v>Введите курс</v>
      </c>
      <c r="J121" s="83"/>
      <c r="K121" s="84">
        <f>Таблица637[[#This Row],[Заказ коробок ]]*Таблица637[[#This Row],[Кол-во шт в коробке]]</f>
        <v>0</v>
      </c>
      <c r="L121" s="85">
        <f>Таблица637[[#This Row],[Общее кол-во шт]]*Таблица637[[#This Row],[Оптовая цена KRW за 1шт]]</f>
        <v>0</v>
      </c>
      <c r="M121" s="86" t="str">
        <f>IFERROR(Таблица637[[#This Row],[Общее кол-во шт]]*Таблица637[[#This Row],[Оптовая цена USD за 1шт]],"")</f>
        <v/>
      </c>
      <c r="N121" s="87"/>
    </row>
    <row r="122" spans="1:14" ht="22.5" customHeight="1">
      <c r="A122" s="44" t="s">
        <v>5433</v>
      </c>
      <c r="B122" s="76">
        <v>8809402285440</v>
      </c>
      <c r="C122" s="50" t="s">
        <v>19487</v>
      </c>
      <c r="D122" s="77" t="s">
        <v>19488</v>
      </c>
      <c r="E122" s="78">
        <v>10000</v>
      </c>
      <c r="F122" s="15">
        <v>0.56999999999999995</v>
      </c>
      <c r="G122" s="80">
        <v>10</v>
      </c>
      <c r="H122" s="81">
        <f>Таблица637[[#This Row],[Коэфициент стоимости]]*Таблица637[[#This Row],[Розничная цена KRW]]</f>
        <v>5699.9999999999991</v>
      </c>
      <c r="I122" s="82" t="str">
        <f>IF($H$1="","Введите курс",Таблица637[[#This Row],[Оптовая цена KRW за 1шт]]/$H$1)</f>
        <v>Введите курс</v>
      </c>
      <c r="J122" s="83"/>
      <c r="K122" s="84">
        <f>Таблица637[[#This Row],[Заказ коробок ]]*Таблица637[[#This Row],[Кол-во шт в коробке]]</f>
        <v>0</v>
      </c>
      <c r="L122" s="85">
        <f>Таблица637[[#This Row],[Общее кол-во шт]]*Таблица637[[#This Row],[Оптовая цена KRW за 1шт]]</f>
        <v>0</v>
      </c>
      <c r="M122" s="86" t="str">
        <f>IFERROR(Таблица637[[#This Row],[Общее кол-во шт]]*Таблица637[[#This Row],[Оптовая цена USD за 1шт]],"")</f>
        <v/>
      </c>
      <c r="N122" s="87"/>
    </row>
    <row r="123" spans="1:14" ht="22.5" customHeight="1">
      <c r="A123" s="44" t="s">
        <v>5434</v>
      </c>
      <c r="B123" s="76">
        <v>8809532449835</v>
      </c>
      <c r="C123" s="50" t="s">
        <v>19489</v>
      </c>
      <c r="D123" s="77" t="s">
        <v>19490</v>
      </c>
      <c r="E123" s="78">
        <v>10000</v>
      </c>
      <c r="F123" s="15">
        <v>0.56999999999999995</v>
      </c>
      <c r="G123" s="80">
        <v>10</v>
      </c>
      <c r="H123" s="81">
        <f>Таблица637[[#This Row],[Коэфициент стоимости]]*Таблица637[[#This Row],[Розничная цена KRW]]</f>
        <v>5699.9999999999991</v>
      </c>
      <c r="I123" s="82" t="str">
        <f>IF($H$1="","Введите курс",Таблица637[[#This Row],[Оптовая цена KRW за 1шт]]/$H$1)</f>
        <v>Введите курс</v>
      </c>
      <c r="J123" s="83"/>
      <c r="K123" s="84">
        <f>Таблица637[[#This Row],[Заказ коробок ]]*Таблица637[[#This Row],[Кол-во шт в коробке]]</f>
        <v>0</v>
      </c>
      <c r="L123" s="85">
        <f>Таблица637[[#This Row],[Общее кол-во шт]]*Таблица637[[#This Row],[Оптовая цена KRW за 1шт]]</f>
        <v>0</v>
      </c>
      <c r="M123" s="86" t="str">
        <f>IFERROR(Таблица637[[#This Row],[Общее кол-во шт]]*Таблица637[[#This Row],[Оптовая цена USD за 1шт]],"")</f>
        <v/>
      </c>
      <c r="N123" s="87"/>
    </row>
    <row r="124" spans="1:14" ht="22.5" customHeight="1">
      <c r="A124" s="44" t="s">
        <v>5435</v>
      </c>
      <c r="B124" s="76">
        <v>8809532449842</v>
      </c>
      <c r="C124" s="50" t="s">
        <v>19491</v>
      </c>
      <c r="D124" s="77" t="s">
        <v>19492</v>
      </c>
      <c r="E124" s="78">
        <v>10000</v>
      </c>
      <c r="F124" s="15">
        <v>0.56999999999999995</v>
      </c>
      <c r="G124" s="80">
        <v>10</v>
      </c>
      <c r="H124" s="81">
        <f>Таблица637[[#This Row],[Коэфициент стоимости]]*Таблица637[[#This Row],[Розничная цена KRW]]</f>
        <v>5699.9999999999991</v>
      </c>
      <c r="I124" s="82" t="str">
        <f>IF($H$1="","Введите курс",Таблица637[[#This Row],[Оптовая цена KRW за 1шт]]/$H$1)</f>
        <v>Введите курс</v>
      </c>
      <c r="J124" s="83"/>
      <c r="K124" s="84">
        <f>Таблица637[[#This Row],[Заказ коробок ]]*Таблица637[[#This Row],[Кол-во шт в коробке]]</f>
        <v>0</v>
      </c>
      <c r="L124" s="85">
        <f>Таблица637[[#This Row],[Общее кол-во шт]]*Таблица637[[#This Row],[Оптовая цена KRW за 1шт]]</f>
        <v>0</v>
      </c>
      <c r="M124" s="86" t="str">
        <f>IFERROR(Таблица637[[#This Row],[Общее кол-во шт]]*Таблица637[[#This Row],[Оптовая цена USD за 1шт]],"")</f>
        <v/>
      </c>
      <c r="N124" s="87"/>
    </row>
    <row r="125" spans="1:14" ht="22.5" customHeight="1">
      <c r="A125" s="44" t="s">
        <v>5436</v>
      </c>
      <c r="B125" s="76">
        <v>8809532449859</v>
      </c>
      <c r="C125" s="50" t="s">
        <v>19493</v>
      </c>
      <c r="D125" s="77" t="s">
        <v>19494</v>
      </c>
      <c r="E125" s="78">
        <v>10000</v>
      </c>
      <c r="F125" s="15">
        <v>0.56999999999999995</v>
      </c>
      <c r="G125" s="80">
        <v>10</v>
      </c>
      <c r="H125" s="81">
        <f>Таблица637[[#This Row],[Коэфициент стоимости]]*Таблица637[[#This Row],[Розничная цена KRW]]</f>
        <v>5699.9999999999991</v>
      </c>
      <c r="I125" s="82" t="str">
        <f>IF($H$1="","Введите курс",Таблица637[[#This Row],[Оптовая цена KRW за 1шт]]/$H$1)</f>
        <v>Введите курс</v>
      </c>
      <c r="J125" s="83"/>
      <c r="K125" s="84">
        <f>Таблица637[[#This Row],[Заказ коробок ]]*Таблица637[[#This Row],[Кол-во шт в коробке]]</f>
        <v>0</v>
      </c>
      <c r="L125" s="85">
        <f>Таблица637[[#This Row],[Общее кол-во шт]]*Таблица637[[#This Row],[Оптовая цена KRW за 1шт]]</f>
        <v>0</v>
      </c>
      <c r="M125" s="86" t="str">
        <f>IFERROR(Таблица637[[#This Row],[Общее кол-во шт]]*Таблица637[[#This Row],[Оптовая цена USD за 1шт]],"")</f>
        <v/>
      </c>
      <c r="N125" s="87"/>
    </row>
    <row r="126" spans="1:14" ht="22.5" customHeight="1">
      <c r="A126" s="44" t="s">
        <v>5437</v>
      </c>
      <c r="B126" s="76">
        <v>8809402286010</v>
      </c>
      <c r="C126" s="50" t="s">
        <v>19495</v>
      </c>
      <c r="D126" s="77" t="s">
        <v>19496</v>
      </c>
      <c r="E126" s="78">
        <v>12000</v>
      </c>
      <c r="F126" s="15">
        <v>0.56999999999999995</v>
      </c>
      <c r="G126" s="80">
        <v>10</v>
      </c>
      <c r="H126" s="81">
        <f>Таблица637[[#This Row],[Коэфициент стоимости]]*Таблица637[[#This Row],[Розничная цена KRW]]</f>
        <v>6839.9999999999991</v>
      </c>
      <c r="I126" s="82" t="str">
        <f>IF($H$1="","Введите курс",Таблица637[[#This Row],[Оптовая цена KRW за 1шт]]/$H$1)</f>
        <v>Введите курс</v>
      </c>
      <c r="J126" s="83"/>
      <c r="K126" s="84">
        <f>Таблица637[[#This Row],[Заказ коробок ]]*Таблица637[[#This Row],[Кол-во шт в коробке]]</f>
        <v>0</v>
      </c>
      <c r="L126" s="85">
        <f>Таблица637[[#This Row],[Общее кол-во шт]]*Таблица637[[#This Row],[Оптовая цена KRW за 1шт]]</f>
        <v>0</v>
      </c>
      <c r="M126" s="86" t="str">
        <f>IFERROR(Таблица637[[#This Row],[Общее кол-во шт]]*Таблица637[[#This Row],[Оптовая цена USD за 1шт]],"")</f>
        <v/>
      </c>
      <c r="N126" s="87"/>
    </row>
    <row r="127" spans="1:14" ht="22.5" customHeight="1">
      <c r="A127" s="44" t="s">
        <v>5438</v>
      </c>
      <c r="B127" s="76">
        <v>8809402286027</v>
      </c>
      <c r="C127" s="50" t="s">
        <v>19497</v>
      </c>
      <c r="D127" s="77" t="s">
        <v>19498</v>
      </c>
      <c r="E127" s="78">
        <v>12000</v>
      </c>
      <c r="F127" s="15">
        <v>0.56999999999999995</v>
      </c>
      <c r="G127" s="80">
        <v>10</v>
      </c>
      <c r="H127" s="81">
        <f>Таблица637[[#This Row],[Коэфициент стоимости]]*Таблица637[[#This Row],[Розничная цена KRW]]</f>
        <v>6839.9999999999991</v>
      </c>
      <c r="I127" s="82" t="str">
        <f>IF($H$1="","Введите курс",Таблица637[[#This Row],[Оптовая цена KRW за 1шт]]/$H$1)</f>
        <v>Введите курс</v>
      </c>
      <c r="J127" s="83"/>
      <c r="K127" s="84">
        <f>Таблица637[[#This Row],[Заказ коробок ]]*Таблица637[[#This Row],[Кол-во шт в коробке]]</f>
        <v>0</v>
      </c>
      <c r="L127" s="85">
        <f>Таблица637[[#This Row],[Общее кол-во шт]]*Таблица637[[#This Row],[Оптовая цена KRW за 1шт]]</f>
        <v>0</v>
      </c>
      <c r="M127" s="86" t="str">
        <f>IFERROR(Таблица637[[#This Row],[Общее кол-во шт]]*Таблица637[[#This Row],[Оптовая цена USD за 1шт]],"")</f>
        <v/>
      </c>
      <c r="N127" s="87"/>
    </row>
    <row r="128" spans="1:14" ht="22.5" customHeight="1">
      <c r="A128" s="44" t="s">
        <v>5439</v>
      </c>
      <c r="B128" s="76">
        <v>8809402286034</v>
      </c>
      <c r="C128" s="50" t="s">
        <v>19499</v>
      </c>
      <c r="D128" s="77" t="s">
        <v>19500</v>
      </c>
      <c r="E128" s="78">
        <v>12000</v>
      </c>
      <c r="F128" s="15">
        <v>0.56999999999999995</v>
      </c>
      <c r="G128" s="80">
        <v>10</v>
      </c>
      <c r="H128" s="81">
        <f>Таблица637[[#This Row],[Коэфициент стоимости]]*Таблица637[[#This Row],[Розничная цена KRW]]</f>
        <v>6839.9999999999991</v>
      </c>
      <c r="I128" s="82" t="str">
        <f>IF($H$1="","Введите курс",Таблица637[[#This Row],[Оптовая цена KRW за 1шт]]/$H$1)</f>
        <v>Введите курс</v>
      </c>
      <c r="J128" s="83"/>
      <c r="K128" s="84">
        <f>Таблица637[[#This Row],[Заказ коробок ]]*Таблица637[[#This Row],[Кол-во шт в коробке]]</f>
        <v>0</v>
      </c>
      <c r="L128" s="85">
        <f>Таблица637[[#This Row],[Общее кол-во шт]]*Таблица637[[#This Row],[Оптовая цена KRW за 1шт]]</f>
        <v>0</v>
      </c>
      <c r="M128" s="86" t="str">
        <f>IFERROR(Таблица637[[#This Row],[Общее кол-во шт]]*Таблица637[[#This Row],[Оптовая цена USD за 1шт]],"")</f>
        <v/>
      </c>
      <c r="N128" s="87"/>
    </row>
    <row r="129" spans="1:14" ht="22.5" customHeight="1">
      <c r="A129" s="44" t="s">
        <v>5440</v>
      </c>
      <c r="B129" s="76">
        <v>8809402286041</v>
      </c>
      <c r="C129" s="50" t="s">
        <v>19501</v>
      </c>
      <c r="D129" s="77" t="s">
        <v>19502</v>
      </c>
      <c r="E129" s="78">
        <v>12000</v>
      </c>
      <c r="F129" s="15">
        <v>0.56999999999999995</v>
      </c>
      <c r="G129" s="80">
        <v>10</v>
      </c>
      <c r="H129" s="81">
        <f>Таблица637[[#This Row],[Коэфициент стоимости]]*Таблица637[[#This Row],[Розничная цена KRW]]</f>
        <v>6839.9999999999991</v>
      </c>
      <c r="I129" s="82" t="str">
        <f>IF($H$1="","Введите курс",Таблица637[[#This Row],[Оптовая цена KRW за 1шт]]/$H$1)</f>
        <v>Введите курс</v>
      </c>
      <c r="J129" s="83"/>
      <c r="K129" s="84">
        <f>Таблица637[[#This Row],[Заказ коробок ]]*Таблица637[[#This Row],[Кол-во шт в коробке]]</f>
        <v>0</v>
      </c>
      <c r="L129" s="85">
        <f>Таблица637[[#This Row],[Общее кол-во шт]]*Таблица637[[#This Row],[Оптовая цена KRW за 1шт]]</f>
        <v>0</v>
      </c>
      <c r="M129" s="86" t="str">
        <f>IFERROR(Таблица637[[#This Row],[Общее кол-во шт]]*Таблица637[[#This Row],[Оптовая цена USD за 1шт]],"")</f>
        <v/>
      </c>
      <c r="N129" s="87"/>
    </row>
    <row r="130" spans="1:14" ht="22.5" customHeight="1">
      <c r="A130" s="44" t="s">
        <v>5441</v>
      </c>
      <c r="B130" s="76">
        <v>8809402286058</v>
      </c>
      <c r="C130" s="50" t="s">
        <v>19503</v>
      </c>
      <c r="D130" s="77" t="s">
        <v>19504</v>
      </c>
      <c r="E130" s="78">
        <v>12000</v>
      </c>
      <c r="F130" s="15">
        <v>0.56999999999999995</v>
      </c>
      <c r="G130" s="80">
        <v>10</v>
      </c>
      <c r="H130" s="81">
        <f>Таблица637[[#This Row],[Коэфициент стоимости]]*Таблица637[[#This Row],[Розничная цена KRW]]</f>
        <v>6839.9999999999991</v>
      </c>
      <c r="I130" s="82" t="str">
        <f>IF($H$1="","Введите курс",Таблица637[[#This Row],[Оптовая цена KRW за 1шт]]/$H$1)</f>
        <v>Введите курс</v>
      </c>
      <c r="J130" s="83"/>
      <c r="K130" s="84">
        <f>Таблица637[[#This Row],[Заказ коробок ]]*Таблица637[[#This Row],[Кол-во шт в коробке]]</f>
        <v>0</v>
      </c>
      <c r="L130" s="85">
        <f>Таблица637[[#This Row],[Общее кол-во шт]]*Таблица637[[#This Row],[Оптовая цена KRW за 1шт]]</f>
        <v>0</v>
      </c>
      <c r="M130" s="86" t="str">
        <f>IFERROR(Таблица637[[#This Row],[Общее кол-во шт]]*Таблица637[[#This Row],[Оптовая цена USD за 1шт]],"")</f>
        <v/>
      </c>
      <c r="N130" s="87"/>
    </row>
    <row r="131" spans="1:14" ht="22.5" customHeight="1">
      <c r="A131" s="44" t="s">
        <v>5442</v>
      </c>
      <c r="B131" s="76">
        <v>8809532443864</v>
      </c>
      <c r="C131" s="50" t="s">
        <v>19505</v>
      </c>
      <c r="D131" s="77" t="s">
        <v>19506</v>
      </c>
      <c r="E131" s="78">
        <v>12000</v>
      </c>
      <c r="F131" s="15">
        <v>0.56999999999999995</v>
      </c>
      <c r="G131" s="80">
        <v>10</v>
      </c>
      <c r="H131" s="81">
        <f>Таблица637[[#This Row],[Коэфициент стоимости]]*Таблица637[[#This Row],[Розничная цена KRW]]</f>
        <v>6839.9999999999991</v>
      </c>
      <c r="I131" s="82" t="str">
        <f>IF($H$1="","Введите курс",Таблица637[[#This Row],[Оптовая цена KRW за 1шт]]/$H$1)</f>
        <v>Введите курс</v>
      </c>
      <c r="J131" s="83"/>
      <c r="K131" s="84">
        <f>Таблица637[[#This Row],[Заказ коробок ]]*Таблица637[[#This Row],[Кол-во шт в коробке]]</f>
        <v>0</v>
      </c>
      <c r="L131" s="85">
        <f>Таблица637[[#This Row],[Общее кол-во шт]]*Таблица637[[#This Row],[Оптовая цена KRW за 1шт]]</f>
        <v>0</v>
      </c>
      <c r="M131" s="86" t="str">
        <f>IFERROR(Таблица637[[#This Row],[Общее кол-во шт]]*Таблица637[[#This Row],[Оптовая цена USD за 1шт]],"")</f>
        <v/>
      </c>
      <c r="N131" s="87"/>
    </row>
    <row r="132" spans="1:14" ht="22.5" customHeight="1">
      <c r="A132" s="44" t="s">
        <v>5443</v>
      </c>
      <c r="B132" s="76">
        <v>8809532445028</v>
      </c>
      <c r="C132" s="50" t="s">
        <v>19507</v>
      </c>
      <c r="D132" s="77" t="s">
        <v>19508</v>
      </c>
      <c r="E132" s="78">
        <v>12000</v>
      </c>
      <c r="F132" s="15">
        <v>0.56999999999999995</v>
      </c>
      <c r="G132" s="80">
        <v>10</v>
      </c>
      <c r="H132" s="81">
        <f>Таблица637[[#This Row],[Коэфициент стоимости]]*Таблица637[[#This Row],[Розничная цена KRW]]</f>
        <v>6839.9999999999991</v>
      </c>
      <c r="I132" s="82" t="str">
        <f>IF($H$1="","Введите курс",Таблица637[[#This Row],[Оптовая цена KRW за 1шт]]/$H$1)</f>
        <v>Введите курс</v>
      </c>
      <c r="J132" s="83"/>
      <c r="K132" s="84">
        <f>Таблица637[[#This Row],[Заказ коробок ]]*Таблица637[[#This Row],[Кол-во шт в коробке]]</f>
        <v>0</v>
      </c>
      <c r="L132" s="85">
        <f>Таблица637[[#This Row],[Общее кол-во шт]]*Таблица637[[#This Row],[Оптовая цена KRW за 1шт]]</f>
        <v>0</v>
      </c>
      <c r="M132" s="86" t="str">
        <f>IFERROR(Таблица637[[#This Row],[Общее кол-во шт]]*Таблица637[[#This Row],[Оптовая цена USD за 1шт]],"")</f>
        <v/>
      </c>
      <c r="N132" s="87"/>
    </row>
    <row r="133" spans="1:14" ht="22.5" customHeight="1">
      <c r="A133" s="44" t="s">
        <v>5444</v>
      </c>
      <c r="B133" s="76">
        <v>8809532446650</v>
      </c>
      <c r="C133" s="50" t="s">
        <v>19509</v>
      </c>
      <c r="D133" s="77" t="s">
        <v>19510</v>
      </c>
      <c r="E133" s="78">
        <v>12000</v>
      </c>
      <c r="F133" s="15">
        <v>0.56999999999999995</v>
      </c>
      <c r="G133" s="80">
        <v>10</v>
      </c>
      <c r="H133" s="81">
        <f>Таблица637[[#This Row],[Коэфициент стоимости]]*Таблица637[[#This Row],[Розничная цена KRW]]</f>
        <v>6839.9999999999991</v>
      </c>
      <c r="I133" s="82" t="str">
        <f>IF($H$1="","Введите курс",Таблица637[[#This Row],[Оптовая цена KRW за 1шт]]/$H$1)</f>
        <v>Введите курс</v>
      </c>
      <c r="J133" s="83"/>
      <c r="K133" s="84">
        <f>Таблица637[[#This Row],[Заказ коробок ]]*Таблица637[[#This Row],[Кол-во шт в коробке]]</f>
        <v>0</v>
      </c>
      <c r="L133" s="85">
        <f>Таблица637[[#This Row],[Общее кол-во шт]]*Таблица637[[#This Row],[Оптовая цена KRW за 1шт]]</f>
        <v>0</v>
      </c>
      <c r="M133" s="86" t="str">
        <f>IFERROR(Таблица637[[#This Row],[Общее кол-во шт]]*Таблица637[[#This Row],[Оптовая цена USD за 1шт]],"")</f>
        <v/>
      </c>
      <c r="N133" s="87"/>
    </row>
    <row r="134" spans="1:14" ht="22.5" customHeight="1">
      <c r="A134" s="44" t="s">
        <v>5445</v>
      </c>
      <c r="B134" s="76">
        <v>8809402282227</v>
      </c>
      <c r="C134" s="50" t="s">
        <v>19511</v>
      </c>
      <c r="D134" s="77" t="s">
        <v>19512</v>
      </c>
      <c r="E134" s="78">
        <v>16000</v>
      </c>
      <c r="F134" s="15">
        <v>0.56999999999999995</v>
      </c>
      <c r="G134" s="80">
        <v>10</v>
      </c>
      <c r="H134" s="81">
        <f>Таблица637[[#This Row],[Коэфициент стоимости]]*Таблица637[[#This Row],[Розничная цена KRW]]</f>
        <v>9120</v>
      </c>
      <c r="I134" s="82" t="str">
        <f>IF($H$1="","Введите курс",Таблица637[[#This Row],[Оптовая цена KRW за 1шт]]/$H$1)</f>
        <v>Введите курс</v>
      </c>
      <c r="J134" s="83"/>
      <c r="K134" s="84">
        <f>Таблица637[[#This Row],[Заказ коробок ]]*Таблица637[[#This Row],[Кол-во шт в коробке]]</f>
        <v>0</v>
      </c>
      <c r="L134" s="85">
        <f>Таблица637[[#This Row],[Общее кол-во шт]]*Таблица637[[#This Row],[Оптовая цена KRW за 1шт]]</f>
        <v>0</v>
      </c>
      <c r="M134" s="86" t="str">
        <f>IFERROR(Таблица637[[#This Row],[Общее кол-во шт]]*Таблица637[[#This Row],[Оптовая цена USD за 1шт]],"")</f>
        <v/>
      </c>
      <c r="N134" s="87"/>
    </row>
    <row r="135" spans="1:14" s="75" customFormat="1" ht="22.5" customHeight="1">
      <c r="A135" s="62" t="s">
        <v>5446</v>
      </c>
      <c r="B135" s="92">
        <v>8809658621436</v>
      </c>
      <c r="C135" s="50" t="s">
        <v>19513</v>
      </c>
      <c r="D135" s="93" t="s">
        <v>19514</v>
      </c>
      <c r="E135" s="78">
        <v>12000</v>
      </c>
      <c r="F135" s="15">
        <v>0.56999999999999995</v>
      </c>
      <c r="G135" s="96"/>
      <c r="H135" s="166"/>
      <c r="I135" s="98" t="str">
        <f>IF($H$1="","Введите курс",Таблица637[[#This Row],[Оптовая цена KRW за 1шт]]/$H$1)</f>
        <v>Введите курс</v>
      </c>
      <c r="J135" s="99"/>
      <c r="K135" s="100">
        <f>Таблица637[[#This Row],[Заказ коробок ]]*Таблица637[[#This Row],[Кол-во шт в коробке]]</f>
        <v>0</v>
      </c>
      <c r="L135" s="101">
        <f>Таблица637[[#This Row],[Общее кол-во шт]]*Таблица637[[#This Row],[Оптовая цена KRW за 1шт]]</f>
        <v>0</v>
      </c>
      <c r="M135" s="102" t="str">
        <f>IFERROR(Таблица637[[#This Row],[Общее кол-во шт]]*Таблица637[[#This Row],[Оптовая цена USD за 1шт]],"")</f>
        <v/>
      </c>
      <c r="N135" s="165" t="s">
        <v>19258</v>
      </c>
    </row>
    <row r="136" spans="1:14" s="75" customFormat="1" ht="22.5" customHeight="1">
      <c r="A136" s="62" t="s">
        <v>5447</v>
      </c>
      <c r="B136" s="92">
        <v>8809658621443</v>
      </c>
      <c r="C136" s="50" t="s">
        <v>19515</v>
      </c>
      <c r="D136" s="93" t="s">
        <v>19516</v>
      </c>
      <c r="E136" s="78">
        <v>12000</v>
      </c>
      <c r="F136" s="15">
        <v>0.56999999999999995</v>
      </c>
      <c r="G136" s="96"/>
      <c r="H136" s="166"/>
      <c r="I136" s="98" t="str">
        <f>IF($H$1="","Введите курс",Таблица637[[#This Row],[Оптовая цена KRW за 1шт]]/$H$1)</f>
        <v>Введите курс</v>
      </c>
      <c r="J136" s="99"/>
      <c r="K136" s="100">
        <f>Таблица637[[#This Row],[Заказ коробок ]]*Таблица637[[#This Row],[Кол-во шт в коробке]]</f>
        <v>0</v>
      </c>
      <c r="L136" s="101">
        <f>Таблица637[[#This Row],[Общее кол-во шт]]*Таблица637[[#This Row],[Оптовая цена KRW за 1шт]]</f>
        <v>0</v>
      </c>
      <c r="M136" s="102" t="str">
        <f>IFERROR(Таблица637[[#This Row],[Общее кол-во шт]]*Таблица637[[#This Row],[Оптовая цена USD за 1шт]],"")</f>
        <v/>
      </c>
      <c r="N136" s="165" t="s">
        <v>19258</v>
      </c>
    </row>
    <row r="137" spans="1:14" s="75" customFormat="1" ht="22.5" customHeight="1">
      <c r="A137" s="62" t="s">
        <v>5448</v>
      </c>
      <c r="B137" s="92">
        <v>8809658621450</v>
      </c>
      <c r="C137" s="50" t="s">
        <v>19517</v>
      </c>
      <c r="D137" s="93" t="s">
        <v>19518</v>
      </c>
      <c r="E137" s="78">
        <v>12000</v>
      </c>
      <c r="F137" s="15">
        <v>0.56999999999999995</v>
      </c>
      <c r="G137" s="96"/>
      <c r="H137" s="166"/>
      <c r="I137" s="98" t="str">
        <f>IF($H$1="","Введите курс",Таблица637[[#This Row],[Оптовая цена KRW за 1шт]]/$H$1)</f>
        <v>Введите курс</v>
      </c>
      <c r="J137" s="99"/>
      <c r="K137" s="100">
        <f>Таблица637[[#This Row],[Заказ коробок ]]*Таблица637[[#This Row],[Кол-во шт в коробке]]</f>
        <v>0</v>
      </c>
      <c r="L137" s="101">
        <f>Таблица637[[#This Row],[Общее кол-во шт]]*Таблица637[[#This Row],[Оптовая цена KRW за 1шт]]</f>
        <v>0</v>
      </c>
      <c r="M137" s="102" t="str">
        <f>IFERROR(Таблица637[[#This Row],[Общее кол-во шт]]*Таблица637[[#This Row],[Оптовая цена USD за 1шт]],"")</f>
        <v/>
      </c>
      <c r="N137" s="165" t="s">
        <v>19258</v>
      </c>
    </row>
    <row r="138" spans="1:14" ht="22.5" customHeight="1">
      <c r="A138" s="44" t="s">
        <v>5449</v>
      </c>
      <c r="B138" s="76">
        <v>8809658621573</v>
      </c>
      <c r="C138" s="50" t="s">
        <v>19519</v>
      </c>
      <c r="D138" s="77" t="s">
        <v>19520</v>
      </c>
      <c r="E138" s="78">
        <v>21000</v>
      </c>
      <c r="F138" s="15">
        <v>0.56999999999999995</v>
      </c>
      <c r="G138" s="80">
        <v>10</v>
      </c>
      <c r="H138" s="81">
        <f>Таблица637[[#This Row],[Коэфициент стоимости]]*Таблица637[[#This Row],[Розничная цена KRW]]</f>
        <v>11969.999999999998</v>
      </c>
      <c r="I138" s="82" t="str">
        <f>IF($H$1="","Введите курс",Таблица637[[#This Row],[Оптовая цена KRW за 1шт]]/$H$1)</f>
        <v>Введите курс</v>
      </c>
      <c r="J138" s="83"/>
      <c r="K138" s="84">
        <f>Таблица637[[#This Row],[Заказ коробок ]]*Таблица637[[#This Row],[Кол-во шт в коробке]]</f>
        <v>0</v>
      </c>
      <c r="L138" s="85">
        <f>Таблица637[[#This Row],[Общее кол-во шт]]*Таблица637[[#This Row],[Оптовая цена KRW за 1шт]]</f>
        <v>0</v>
      </c>
      <c r="M138" s="86" t="str">
        <f>IFERROR(Таблица637[[#This Row],[Общее кол-во шт]]*Таблица637[[#This Row],[Оптовая цена USD за 1шт]],"")</f>
        <v/>
      </c>
      <c r="N138" s="87"/>
    </row>
    <row r="139" spans="1:14" ht="22.5" customHeight="1">
      <c r="A139" s="44" t="s">
        <v>5450</v>
      </c>
      <c r="B139" s="76">
        <v>8809658621580</v>
      </c>
      <c r="C139" s="50" t="s">
        <v>19521</v>
      </c>
      <c r="D139" s="77" t="s">
        <v>19522</v>
      </c>
      <c r="E139" s="78">
        <v>21000</v>
      </c>
      <c r="F139" s="15">
        <v>0.56999999999999995</v>
      </c>
      <c r="G139" s="80">
        <v>10</v>
      </c>
      <c r="H139" s="81">
        <f>Таблица637[[#This Row],[Коэфициент стоимости]]*Таблица637[[#This Row],[Розничная цена KRW]]</f>
        <v>11969.999999999998</v>
      </c>
      <c r="I139" s="82" t="str">
        <f>IF($H$1="","Введите курс",Таблица637[[#This Row],[Оптовая цена KRW за 1шт]]/$H$1)</f>
        <v>Введите курс</v>
      </c>
      <c r="J139" s="83"/>
      <c r="K139" s="84">
        <f>Таблица637[[#This Row],[Заказ коробок ]]*Таблица637[[#This Row],[Кол-во шт в коробке]]</f>
        <v>0</v>
      </c>
      <c r="L139" s="85">
        <f>Таблица637[[#This Row],[Общее кол-во шт]]*Таблица637[[#This Row],[Оптовая цена KRW за 1шт]]</f>
        <v>0</v>
      </c>
      <c r="M139" s="86" t="str">
        <f>IFERROR(Таблица637[[#This Row],[Общее кол-во шт]]*Таблица637[[#This Row],[Оптовая цена USD за 1шт]],"")</f>
        <v/>
      </c>
      <c r="N139" s="87"/>
    </row>
    <row r="140" spans="1:14" ht="22.5" customHeight="1">
      <c r="A140" s="44" t="s">
        <v>5451</v>
      </c>
      <c r="B140" s="76">
        <v>8809658621597</v>
      </c>
      <c r="C140" s="50" t="s">
        <v>19523</v>
      </c>
      <c r="D140" s="77" t="s">
        <v>19524</v>
      </c>
      <c r="E140" s="78">
        <v>21000</v>
      </c>
      <c r="F140" s="15">
        <v>0.56999999999999995</v>
      </c>
      <c r="G140" s="80">
        <v>10</v>
      </c>
      <c r="H140" s="81">
        <f>Таблица637[[#This Row],[Коэфициент стоимости]]*Таблица637[[#This Row],[Розничная цена KRW]]</f>
        <v>11969.999999999998</v>
      </c>
      <c r="I140" s="82" t="str">
        <f>IF($H$1="","Введите курс",Таблица637[[#This Row],[Оптовая цена KRW за 1шт]]/$H$1)</f>
        <v>Введите курс</v>
      </c>
      <c r="J140" s="83"/>
      <c r="K140" s="84">
        <f>Таблица637[[#This Row],[Заказ коробок ]]*Таблица637[[#This Row],[Кол-во шт в коробке]]</f>
        <v>0</v>
      </c>
      <c r="L140" s="85">
        <f>Таблица637[[#This Row],[Общее кол-во шт]]*Таблица637[[#This Row],[Оптовая цена KRW за 1шт]]</f>
        <v>0</v>
      </c>
      <c r="M140" s="86" t="str">
        <f>IFERROR(Таблица637[[#This Row],[Общее кол-во шт]]*Таблица637[[#This Row],[Оптовая цена USD за 1шт]],"")</f>
        <v/>
      </c>
      <c r="N140" s="87"/>
    </row>
    <row r="141" spans="1:14" ht="22.5" customHeight="1">
      <c r="A141" s="44" t="s">
        <v>5452</v>
      </c>
      <c r="B141" s="76">
        <v>8809658621603</v>
      </c>
      <c r="C141" s="50" t="s">
        <v>19525</v>
      </c>
      <c r="D141" s="77" t="s">
        <v>19526</v>
      </c>
      <c r="E141" s="78">
        <v>21000</v>
      </c>
      <c r="F141" s="15">
        <v>0.56999999999999995</v>
      </c>
      <c r="G141" s="80">
        <v>10</v>
      </c>
      <c r="H141" s="81">
        <f>Таблица637[[#This Row],[Коэфициент стоимости]]*Таблица637[[#This Row],[Розничная цена KRW]]</f>
        <v>11969.999999999998</v>
      </c>
      <c r="I141" s="82" t="str">
        <f>IF($H$1="","Введите курс",Таблица637[[#This Row],[Оптовая цена KRW за 1шт]]/$H$1)</f>
        <v>Введите курс</v>
      </c>
      <c r="J141" s="83"/>
      <c r="K141" s="84">
        <f>Таблица637[[#This Row],[Заказ коробок ]]*Таблица637[[#This Row],[Кол-во шт в коробке]]</f>
        <v>0</v>
      </c>
      <c r="L141" s="85">
        <f>Таблица637[[#This Row],[Общее кол-во шт]]*Таблица637[[#This Row],[Оптовая цена KRW за 1шт]]</f>
        <v>0</v>
      </c>
      <c r="M141" s="86" t="str">
        <f>IFERROR(Таблица637[[#This Row],[Общее кол-во шт]]*Таблица637[[#This Row],[Оптовая цена USD за 1шт]],"")</f>
        <v/>
      </c>
      <c r="N141" s="87"/>
    </row>
    <row r="142" spans="1:14" s="75" customFormat="1" ht="22.5" customHeight="1">
      <c r="A142" s="62" t="s">
        <v>5453</v>
      </c>
      <c r="B142" s="92">
        <v>8809658621832</v>
      </c>
      <c r="C142" s="50" t="s">
        <v>19527</v>
      </c>
      <c r="D142" s="93" t="s">
        <v>19528</v>
      </c>
      <c r="E142" s="78">
        <v>16000</v>
      </c>
      <c r="F142" s="15">
        <v>0.56999999999999995</v>
      </c>
      <c r="G142" s="96"/>
      <c r="H142" s="166"/>
      <c r="I142" s="98" t="str">
        <f>IF($H$1="","Введите курс",Таблица637[[#This Row],[Оптовая цена KRW за 1шт]]/$H$1)</f>
        <v>Введите курс</v>
      </c>
      <c r="J142" s="99"/>
      <c r="K142" s="100">
        <f>Таблица637[[#This Row],[Заказ коробок ]]*Таблица637[[#This Row],[Кол-во шт в коробке]]</f>
        <v>0</v>
      </c>
      <c r="L142" s="101">
        <f>Таблица637[[#This Row],[Общее кол-во шт]]*Таблица637[[#This Row],[Оптовая цена KRW за 1шт]]</f>
        <v>0</v>
      </c>
      <c r="M142" s="102" t="str">
        <f>IFERROR(Таблица637[[#This Row],[Общее кол-во шт]]*Таблица637[[#This Row],[Оптовая цена USD за 1шт]],"")</f>
        <v/>
      </c>
      <c r="N142" s="165" t="s">
        <v>19258</v>
      </c>
    </row>
    <row r="143" spans="1:14" s="75" customFormat="1" ht="22.5" customHeight="1">
      <c r="A143" s="62" t="s">
        <v>5454</v>
      </c>
      <c r="B143" s="92">
        <v>8809658621849</v>
      </c>
      <c r="C143" s="50" t="s">
        <v>19529</v>
      </c>
      <c r="D143" s="93" t="s">
        <v>19530</v>
      </c>
      <c r="E143" s="78">
        <v>16000</v>
      </c>
      <c r="F143" s="15">
        <v>0.56999999999999995</v>
      </c>
      <c r="G143" s="96"/>
      <c r="H143" s="166"/>
      <c r="I143" s="98" t="str">
        <f>IF($H$1="","Введите курс",Таблица637[[#This Row],[Оптовая цена KRW за 1шт]]/$H$1)</f>
        <v>Введите курс</v>
      </c>
      <c r="J143" s="99"/>
      <c r="K143" s="100">
        <f>Таблица637[[#This Row],[Заказ коробок ]]*Таблица637[[#This Row],[Кол-во шт в коробке]]</f>
        <v>0</v>
      </c>
      <c r="L143" s="101">
        <f>Таблица637[[#This Row],[Общее кол-во шт]]*Таблица637[[#This Row],[Оптовая цена KRW за 1шт]]</f>
        <v>0</v>
      </c>
      <c r="M143" s="102" t="str">
        <f>IFERROR(Таблица637[[#This Row],[Общее кол-во шт]]*Таблица637[[#This Row],[Оптовая цена USD за 1шт]],"")</f>
        <v/>
      </c>
      <c r="N143" s="165" t="s">
        <v>19258</v>
      </c>
    </row>
    <row r="144" spans="1:14" s="75" customFormat="1" ht="22.5" customHeight="1">
      <c r="A144" s="62" t="s">
        <v>5455</v>
      </c>
      <c r="B144" s="92">
        <v>8809658621856</v>
      </c>
      <c r="C144" s="50" t="s">
        <v>19531</v>
      </c>
      <c r="D144" s="93" t="s">
        <v>19532</v>
      </c>
      <c r="E144" s="78">
        <v>16000</v>
      </c>
      <c r="F144" s="15">
        <v>0.56999999999999995</v>
      </c>
      <c r="G144" s="96"/>
      <c r="H144" s="166"/>
      <c r="I144" s="98" t="str">
        <f>IF($H$1="","Введите курс",Таблица637[[#This Row],[Оптовая цена KRW за 1шт]]/$H$1)</f>
        <v>Введите курс</v>
      </c>
      <c r="J144" s="99"/>
      <c r="K144" s="100">
        <f>Таблица637[[#This Row],[Заказ коробок ]]*Таблица637[[#This Row],[Кол-во шт в коробке]]</f>
        <v>0</v>
      </c>
      <c r="L144" s="101">
        <f>Таблица637[[#This Row],[Общее кол-во шт]]*Таблица637[[#This Row],[Оптовая цена KRW за 1шт]]</f>
        <v>0</v>
      </c>
      <c r="M144" s="102" t="str">
        <f>IFERROR(Таблица637[[#This Row],[Общее кол-во шт]]*Таблица637[[#This Row],[Оптовая цена USD за 1шт]],"")</f>
        <v/>
      </c>
      <c r="N144" s="165" t="s">
        <v>19258</v>
      </c>
    </row>
    <row r="145" spans="1:14" ht="22.5" customHeight="1">
      <c r="A145" s="44" t="s">
        <v>5456</v>
      </c>
      <c r="B145" s="76">
        <v>8809297214778</v>
      </c>
      <c r="C145" s="50" t="s">
        <v>19533</v>
      </c>
      <c r="D145" s="77" t="s">
        <v>19534</v>
      </c>
      <c r="E145" s="78">
        <v>19000</v>
      </c>
      <c r="F145" s="15">
        <v>0.56999999999999995</v>
      </c>
      <c r="G145" s="80">
        <v>10</v>
      </c>
      <c r="H145" s="81">
        <f>Таблица637[[#This Row],[Коэфициент стоимости]]*Таблица637[[#This Row],[Розничная цена KRW]]</f>
        <v>10829.999999999998</v>
      </c>
      <c r="I145" s="82" t="str">
        <f>IF($H$1="","Введите курс",Таблица637[[#This Row],[Оптовая цена KRW за 1шт]]/$H$1)</f>
        <v>Введите курс</v>
      </c>
      <c r="J145" s="83"/>
      <c r="K145" s="84">
        <f>Таблица637[[#This Row],[Заказ коробок ]]*Таблица637[[#This Row],[Кол-во шт в коробке]]</f>
        <v>0</v>
      </c>
      <c r="L145" s="85">
        <f>Таблица637[[#This Row],[Общее кол-во шт]]*Таблица637[[#This Row],[Оптовая цена KRW за 1шт]]</f>
        <v>0</v>
      </c>
      <c r="M145" s="86" t="str">
        <f>IFERROR(Таблица637[[#This Row],[Общее кол-во шт]]*Таблица637[[#This Row],[Оптовая цена USD за 1шт]],"")</f>
        <v/>
      </c>
      <c r="N145" s="87"/>
    </row>
    <row r="146" spans="1:14" ht="22.5" customHeight="1">
      <c r="A146" s="44" t="s">
        <v>5457</v>
      </c>
      <c r="B146" s="76">
        <v>8809532441433</v>
      </c>
      <c r="C146" s="50" t="s">
        <v>19535</v>
      </c>
      <c r="D146" s="77" t="s">
        <v>19536</v>
      </c>
      <c r="E146" s="78">
        <v>23000</v>
      </c>
      <c r="F146" s="15">
        <v>0.56999999999999995</v>
      </c>
      <c r="G146" s="80">
        <v>10</v>
      </c>
      <c r="H146" s="81">
        <f>Таблица637[[#This Row],[Коэфициент стоимости]]*Таблица637[[#This Row],[Розничная цена KRW]]</f>
        <v>13109.999999999998</v>
      </c>
      <c r="I146" s="82" t="str">
        <f>IF($H$1="","Введите курс",Таблица637[[#This Row],[Оптовая цена KRW за 1шт]]/$H$1)</f>
        <v>Введите курс</v>
      </c>
      <c r="J146" s="83"/>
      <c r="K146" s="84">
        <f>Таблица637[[#This Row],[Заказ коробок ]]*Таблица637[[#This Row],[Кол-во шт в коробке]]</f>
        <v>0</v>
      </c>
      <c r="L146" s="85">
        <f>Таблица637[[#This Row],[Общее кол-во шт]]*Таблица637[[#This Row],[Оптовая цена KRW за 1шт]]</f>
        <v>0</v>
      </c>
      <c r="M146" s="86" t="str">
        <f>IFERROR(Таблица637[[#This Row],[Общее кол-во шт]]*Таблица637[[#This Row],[Оптовая цена USD за 1шт]],"")</f>
        <v/>
      </c>
      <c r="N146" s="87"/>
    </row>
    <row r="147" spans="1:14" ht="22.5" customHeight="1">
      <c r="A147" s="44" t="s">
        <v>5458</v>
      </c>
      <c r="B147" s="76">
        <v>8809532442348</v>
      </c>
      <c r="C147" s="50" t="s">
        <v>19537</v>
      </c>
      <c r="D147" s="77" t="s">
        <v>19538</v>
      </c>
      <c r="E147" s="78">
        <v>16000</v>
      </c>
      <c r="F147" s="15">
        <v>0.56999999999999995</v>
      </c>
      <c r="G147" s="80">
        <v>10</v>
      </c>
      <c r="H147" s="81">
        <f>Таблица637[[#This Row],[Коэфициент стоимости]]*Таблица637[[#This Row],[Розничная цена KRW]]</f>
        <v>9120</v>
      </c>
      <c r="I147" s="82" t="str">
        <f>IF($H$1="","Введите курс",Таблица637[[#This Row],[Оптовая цена KRW за 1шт]]/$H$1)</f>
        <v>Введите курс</v>
      </c>
      <c r="J147" s="83"/>
      <c r="K147" s="84">
        <f>Таблица637[[#This Row],[Заказ коробок ]]*Таблица637[[#This Row],[Кол-во шт в коробке]]</f>
        <v>0</v>
      </c>
      <c r="L147" s="85">
        <f>Таблица637[[#This Row],[Общее кол-во шт]]*Таблица637[[#This Row],[Оптовая цена KRW за 1шт]]</f>
        <v>0</v>
      </c>
      <c r="M147" s="86" t="str">
        <f>IFERROR(Таблица637[[#This Row],[Общее кол-во шт]]*Таблица637[[#This Row],[Оптовая цена USD за 1шт]],"")</f>
        <v/>
      </c>
      <c r="N147" s="87"/>
    </row>
    <row r="148" spans="1:14" ht="22.5" customHeight="1">
      <c r="A148" s="44" t="s">
        <v>5459</v>
      </c>
      <c r="B148" s="76">
        <v>8809532442362</v>
      </c>
      <c r="C148" s="50" t="s">
        <v>19539</v>
      </c>
      <c r="D148" s="77" t="s">
        <v>19540</v>
      </c>
      <c r="E148" s="78">
        <v>16000</v>
      </c>
      <c r="F148" s="15">
        <v>0.56999999999999995</v>
      </c>
      <c r="G148" s="80">
        <v>10</v>
      </c>
      <c r="H148" s="81">
        <f>Таблица637[[#This Row],[Коэфициент стоимости]]*Таблица637[[#This Row],[Розничная цена KRW]]</f>
        <v>9120</v>
      </c>
      <c r="I148" s="82" t="str">
        <f>IF($H$1="","Введите курс",Таблица637[[#This Row],[Оптовая цена KRW за 1шт]]/$H$1)</f>
        <v>Введите курс</v>
      </c>
      <c r="J148" s="83"/>
      <c r="K148" s="84">
        <f>Таблица637[[#This Row],[Заказ коробок ]]*Таблица637[[#This Row],[Кол-во шт в коробке]]</f>
        <v>0</v>
      </c>
      <c r="L148" s="85">
        <f>Таблица637[[#This Row],[Общее кол-во шт]]*Таблица637[[#This Row],[Оптовая цена KRW за 1шт]]</f>
        <v>0</v>
      </c>
      <c r="M148" s="86" t="str">
        <f>IFERROR(Таблица637[[#This Row],[Общее кол-во шт]]*Таблица637[[#This Row],[Оптовая цена USD за 1шт]],"")</f>
        <v/>
      </c>
      <c r="N148" s="87"/>
    </row>
    <row r="149" spans="1:14" ht="22.5" customHeight="1">
      <c r="A149" s="44" t="s">
        <v>5460</v>
      </c>
      <c r="B149" s="76">
        <v>8809532447879</v>
      </c>
      <c r="C149" s="50" t="s">
        <v>19541</v>
      </c>
      <c r="D149" s="77" t="s">
        <v>19542</v>
      </c>
      <c r="E149" s="78">
        <v>13000</v>
      </c>
      <c r="F149" s="15">
        <v>0.56999999999999995</v>
      </c>
      <c r="G149" s="80">
        <v>10</v>
      </c>
      <c r="H149" s="81">
        <f>Таблица637[[#This Row],[Коэфициент стоимости]]*Таблица637[[#This Row],[Розничная цена KRW]]</f>
        <v>7409.9999999999991</v>
      </c>
      <c r="I149" s="82" t="str">
        <f>IF($H$1="","Введите курс",Таблица637[[#This Row],[Оптовая цена KRW за 1шт]]/$H$1)</f>
        <v>Введите курс</v>
      </c>
      <c r="J149" s="83"/>
      <c r="K149" s="84">
        <f>Таблица637[[#This Row],[Заказ коробок ]]*Таблица637[[#This Row],[Кол-во шт в коробке]]</f>
        <v>0</v>
      </c>
      <c r="L149" s="85">
        <f>Таблица637[[#This Row],[Общее кол-во шт]]*Таблица637[[#This Row],[Оптовая цена KRW за 1шт]]</f>
        <v>0</v>
      </c>
      <c r="M149" s="86" t="str">
        <f>IFERROR(Таблица637[[#This Row],[Общее кол-во шт]]*Таблица637[[#This Row],[Оптовая цена USD за 1шт]],"")</f>
        <v/>
      </c>
      <c r="N149" s="87"/>
    </row>
    <row r="150" spans="1:14" ht="22.5" customHeight="1">
      <c r="A150" s="44" t="s">
        <v>5461</v>
      </c>
      <c r="B150" s="76">
        <v>8809532447886</v>
      </c>
      <c r="C150" s="50" t="s">
        <v>19543</v>
      </c>
      <c r="D150" s="77" t="s">
        <v>19544</v>
      </c>
      <c r="E150" s="78">
        <v>13000</v>
      </c>
      <c r="F150" s="15">
        <v>0.56999999999999995</v>
      </c>
      <c r="G150" s="80">
        <v>10</v>
      </c>
      <c r="H150" s="81">
        <f>Таблица637[[#This Row],[Коэфициент стоимости]]*Таблица637[[#This Row],[Розничная цена KRW]]</f>
        <v>7409.9999999999991</v>
      </c>
      <c r="I150" s="82" t="str">
        <f>IF($H$1="","Введите курс",Таблица637[[#This Row],[Оптовая цена KRW за 1шт]]/$H$1)</f>
        <v>Введите курс</v>
      </c>
      <c r="J150" s="83"/>
      <c r="K150" s="84">
        <f>Таблица637[[#This Row],[Заказ коробок ]]*Таблица637[[#This Row],[Кол-во шт в коробке]]</f>
        <v>0</v>
      </c>
      <c r="L150" s="85">
        <f>Таблица637[[#This Row],[Общее кол-во шт]]*Таблица637[[#This Row],[Оптовая цена KRW за 1шт]]</f>
        <v>0</v>
      </c>
      <c r="M150" s="86" t="str">
        <f>IFERROR(Таблица637[[#This Row],[Общее кол-во шт]]*Таблица637[[#This Row],[Оптовая цена USD за 1шт]],"")</f>
        <v/>
      </c>
      <c r="N150" s="87"/>
    </row>
    <row r="151" spans="1:14" ht="22.5" customHeight="1">
      <c r="A151" s="44" t="s">
        <v>5462</v>
      </c>
      <c r="B151" s="76">
        <v>8809532447893</v>
      </c>
      <c r="C151" s="50" t="s">
        <v>19545</v>
      </c>
      <c r="D151" s="77" t="s">
        <v>19546</v>
      </c>
      <c r="E151" s="78">
        <v>13000</v>
      </c>
      <c r="F151" s="15">
        <v>0.56999999999999995</v>
      </c>
      <c r="G151" s="80">
        <v>10</v>
      </c>
      <c r="H151" s="81">
        <f>Таблица637[[#This Row],[Коэфициент стоимости]]*Таблица637[[#This Row],[Розничная цена KRW]]</f>
        <v>7409.9999999999991</v>
      </c>
      <c r="I151" s="82" t="str">
        <f>IF($H$1="","Введите курс",Таблица637[[#This Row],[Оптовая цена KRW за 1шт]]/$H$1)</f>
        <v>Введите курс</v>
      </c>
      <c r="J151" s="83"/>
      <c r="K151" s="84">
        <f>Таблица637[[#This Row],[Заказ коробок ]]*Таблица637[[#This Row],[Кол-во шт в коробке]]</f>
        <v>0</v>
      </c>
      <c r="L151" s="85">
        <f>Таблица637[[#This Row],[Общее кол-во шт]]*Таблица637[[#This Row],[Оптовая цена KRW за 1шт]]</f>
        <v>0</v>
      </c>
      <c r="M151" s="86" t="str">
        <f>IFERROR(Таблица637[[#This Row],[Общее кол-во шт]]*Таблица637[[#This Row],[Оптовая цена USD за 1шт]],"")</f>
        <v/>
      </c>
      <c r="N151" s="87"/>
    </row>
    <row r="152" spans="1:14" ht="22.5" customHeight="1">
      <c r="A152" s="44" t="s">
        <v>5463</v>
      </c>
      <c r="B152" s="76">
        <v>8809532447909</v>
      </c>
      <c r="C152" s="50" t="s">
        <v>19547</v>
      </c>
      <c r="D152" s="77" t="s">
        <v>19548</v>
      </c>
      <c r="E152" s="78">
        <v>13000</v>
      </c>
      <c r="F152" s="15">
        <v>0.56999999999999995</v>
      </c>
      <c r="G152" s="80">
        <v>10</v>
      </c>
      <c r="H152" s="81">
        <f>Таблица637[[#This Row],[Коэфициент стоимости]]*Таблица637[[#This Row],[Розничная цена KRW]]</f>
        <v>7409.9999999999991</v>
      </c>
      <c r="I152" s="82" t="str">
        <f>IF($H$1="","Введите курс",Таблица637[[#This Row],[Оптовая цена KRW за 1шт]]/$H$1)</f>
        <v>Введите курс</v>
      </c>
      <c r="J152" s="83"/>
      <c r="K152" s="84">
        <f>Таблица637[[#This Row],[Заказ коробок ]]*Таблица637[[#This Row],[Кол-во шт в коробке]]</f>
        <v>0</v>
      </c>
      <c r="L152" s="85">
        <f>Таблица637[[#This Row],[Общее кол-во шт]]*Таблица637[[#This Row],[Оптовая цена KRW за 1шт]]</f>
        <v>0</v>
      </c>
      <c r="M152" s="86" t="str">
        <f>IFERROR(Таблица637[[#This Row],[Общее кол-во шт]]*Таблица637[[#This Row],[Оптовая цена USD за 1шт]],"")</f>
        <v/>
      </c>
      <c r="N152" s="87"/>
    </row>
    <row r="153" spans="1:14" ht="22.5" customHeight="1">
      <c r="A153" s="44" t="s">
        <v>5464</v>
      </c>
      <c r="B153" s="76">
        <v>8809532447916</v>
      </c>
      <c r="C153" s="50" t="s">
        <v>19549</v>
      </c>
      <c r="D153" s="77" t="s">
        <v>19550</v>
      </c>
      <c r="E153" s="78">
        <v>13000</v>
      </c>
      <c r="F153" s="15">
        <v>0.56999999999999995</v>
      </c>
      <c r="G153" s="80">
        <v>10</v>
      </c>
      <c r="H153" s="81">
        <f>Таблица637[[#This Row],[Коэфициент стоимости]]*Таблица637[[#This Row],[Розничная цена KRW]]</f>
        <v>7409.9999999999991</v>
      </c>
      <c r="I153" s="82" t="str">
        <f>IF($H$1="","Введите курс",Таблица637[[#This Row],[Оптовая цена KRW за 1шт]]/$H$1)</f>
        <v>Введите курс</v>
      </c>
      <c r="J153" s="83"/>
      <c r="K153" s="84">
        <f>Таблица637[[#This Row],[Заказ коробок ]]*Таблица637[[#This Row],[Кол-во шт в коробке]]</f>
        <v>0</v>
      </c>
      <c r="L153" s="85">
        <f>Таблица637[[#This Row],[Общее кол-во шт]]*Таблица637[[#This Row],[Оптовая цена KRW за 1шт]]</f>
        <v>0</v>
      </c>
      <c r="M153" s="86" t="str">
        <f>IFERROR(Таблица637[[#This Row],[Общее кол-во шт]]*Таблица637[[#This Row],[Оптовая цена USD за 1шт]],"")</f>
        <v/>
      </c>
      <c r="N153" s="87"/>
    </row>
    <row r="154" spans="1:14" s="75" customFormat="1" ht="22.5" customHeight="1">
      <c r="A154" s="62" t="s">
        <v>5465</v>
      </c>
      <c r="B154" s="92">
        <v>8809658621917</v>
      </c>
      <c r="C154" s="50" t="s">
        <v>19551</v>
      </c>
      <c r="D154" s="93" t="s">
        <v>19552</v>
      </c>
      <c r="E154" s="78">
        <v>15000</v>
      </c>
      <c r="F154" s="15">
        <v>0.56999999999999995</v>
      </c>
      <c r="G154" s="96"/>
      <c r="H154" s="166"/>
      <c r="I154" s="98" t="str">
        <f>IF($H$1="","Введите курс",Таблица637[[#This Row],[Оптовая цена KRW за 1шт]]/$H$1)</f>
        <v>Введите курс</v>
      </c>
      <c r="J154" s="99"/>
      <c r="K154" s="100">
        <f>Таблица637[[#This Row],[Заказ коробок ]]*Таблица637[[#This Row],[Кол-во шт в коробке]]</f>
        <v>0</v>
      </c>
      <c r="L154" s="101">
        <f>Таблица637[[#This Row],[Общее кол-во шт]]*Таблица637[[#This Row],[Оптовая цена KRW за 1шт]]</f>
        <v>0</v>
      </c>
      <c r="M154" s="102" t="str">
        <f>IFERROR(Таблица637[[#This Row],[Общее кол-во шт]]*Таблица637[[#This Row],[Оптовая цена USD за 1шт]],"")</f>
        <v/>
      </c>
      <c r="N154" s="165" t="s">
        <v>19258</v>
      </c>
    </row>
    <row r="155" spans="1:14" ht="22.5" customHeight="1">
      <c r="A155" s="44" t="s">
        <v>5466</v>
      </c>
      <c r="B155" s="76">
        <v>8809658621924</v>
      </c>
      <c r="C155" s="50" t="s">
        <v>19553</v>
      </c>
      <c r="D155" s="77" t="s">
        <v>19554</v>
      </c>
      <c r="E155" s="78">
        <v>25000</v>
      </c>
      <c r="F155" s="15">
        <v>0.56999999999999995</v>
      </c>
      <c r="G155" s="80">
        <v>10</v>
      </c>
      <c r="H155" s="81">
        <f>Таблица637[[#This Row],[Коэфициент стоимости]]*Таблица637[[#This Row],[Розничная цена KRW]]</f>
        <v>14249.999999999998</v>
      </c>
      <c r="I155" s="82" t="str">
        <f>IF($H$1="","Введите курс",Таблица637[[#This Row],[Оптовая цена KRW за 1шт]]/$H$1)</f>
        <v>Введите курс</v>
      </c>
      <c r="J155" s="83"/>
      <c r="K155" s="84">
        <f>Таблица637[[#This Row],[Заказ коробок ]]*Таблица637[[#This Row],[Кол-во шт в коробке]]</f>
        <v>0</v>
      </c>
      <c r="L155" s="85">
        <f>Таблица637[[#This Row],[Общее кол-во шт]]*Таблица637[[#This Row],[Оптовая цена KRW за 1шт]]</f>
        <v>0</v>
      </c>
      <c r="M155" s="86" t="str">
        <f>IFERROR(Таблица637[[#This Row],[Общее кол-во шт]]*Таблица637[[#This Row],[Оптовая цена USD за 1шт]],"")</f>
        <v/>
      </c>
      <c r="N155" s="87"/>
    </row>
    <row r="156" spans="1:14" ht="22.5" customHeight="1">
      <c r="A156" s="44" t="s">
        <v>5467</v>
      </c>
      <c r="B156" s="76">
        <v>8809658621863</v>
      </c>
      <c r="C156" s="50" t="s">
        <v>19555</v>
      </c>
      <c r="D156" s="77" t="s">
        <v>19556</v>
      </c>
      <c r="E156" s="78">
        <v>13000</v>
      </c>
      <c r="F156" s="15">
        <v>0.56999999999999995</v>
      </c>
      <c r="G156" s="80">
        <v>10</v>
      </c>
      <c r="H156" s="81">
        <f>Таблица637[[#This Row],[Коэфициент стоимости]]*Таблица637[[#This Row],[Розничная цена KRW]]</f>
        <v>7409.9999999999991</v>
      </c>
      <c r="I156" s="82" t="str">
        <f>IF($H$1="","Введите курс",Таблица637[[#This Row],[Оптовая цена KRW за 1шт]]/$H$1)</f>
        <v>Введите курс</v>
      </c>
      <c r="J156" s="83"/>
      <c r="K156" s="84">
        <f>Таблица637[[#This Row],[Заказ коробок ]]*Таблица637[[#This Row],[Кол-во шт в коробке]]</f>
        <v>0</v>
      </c>
      <c r="L156" s="85">
        <f>Таблица637[[#This Row],[Общее кол-во шт]]*Таблица637[[#This Row],[Оптовая цена KRW за 1шт]]</f>
        <v>0</v>
      </c>
      <c r="M156" s="86" t="str">
        <f>IFERROR(Таблица637[[#This Row],[Общее кол-во шт]]*Таблица637[[#This Row],[Оптовая цена USD за 1шт]],"")</f>
        <v/>
      </c>
      <c r="N156" s="87"/>
    </row>
    <row r="157" spans="1:14" ht="22.5" customHeight="1">
      <c r="A157" s="44" t="s">
        <v>5468</v>
      </c>
      <c r="B157" s="76">
        <v>8809658621870</v>
      </c>
      <c r="C157" s="50" t="s">
        <v>19557</v>
      </c>
      <c r="D157" s="77" t="s">
        <v>19558</v>
      </c>
      <c r="E157" s="78">
        <v>13000</v>
      </c>
      <c r="F157" s="15">
        <v>0.56999999999999995</v>
      </c>
      <c r="G157" s="80">
        <v>10</v>
      </c>
      <c r="H157" s="81">
        <f>Таблица637[[#This Row],[Коэфициент стоимости]]*Таблица637[[#This Row],[Розничная цена KRW]]</f>
        <v>7409.9999999999991</v>
      </c>
      <c r="I157" s="82" t="str">
        <f>IF($H$1="","Введите курс",Таблица637[[#This Row],[Оптовая цена KRW за 1шт]]/$H$1)</f>
        <v>Введите курс</v>
      </c>
      <c r="J157" s="83"/>
      <c r="K157" s="84">
        <f>Таблица637[[#This Row],[Заказ коробок ]]*Таблица637[[#This Row],[Кол-во шт в коробке]]</f>
        <v>0</v>
      </c>
      <c r="L157" s="85">
        <f>Таблица637[[#This Row],[Общее кол-во шт]]*Таблица637[[#This Row],[Оптовая цена KRW за 1шт]]</f>
        <v>0</v>
      </c>
      <c r="M157" s="86" t="str">
        <f>IFERROR(Таблица637[[#This Row],[Общее кол-во шт]]*Таблица637[[#This Row],[Оптовая цена USD за 1шт]],"")</f>
        <v/>
      </c>
      <c r="N157" s="87"/>
    </row>
    <row r="158" spans="1:14" ht="22.5" customHeight="1">
      <c r="A158" s="44" t="s">
        <v>5469</v>
      </c>
      <c r="B158" s="76">
        <v>8809658621887</v>
      </c>
      <c r="C158" s="50" t="s">
        <v>19559</v>
      </c>
      <c r="D158" s="77" t="s">
        <v>19560</v>
      </c>
      <c r="E158" s="78">
        <v>13000</v>
      </c>
      <c r="F158" s="15">
        <v>0.56999999999999995</v>
      </c>
      <c r="G158" s="80">
        <v>10</v>
      </c>
      <c r="H158" s="81">
        <f>Таблица637[[#This Row],[Коэфициент стоимости]]*Таблица637[[#This Row],[Розничная цена KRW]]</f>
        <v>7409.9999999999991</v>
      </c>
      <c r="I158" s="82" t="str">
        <f>IF($H$1="","Введите курс",Таблица637[[#This Row],[Оптовая цена KRW за 1шт]]/$H$1)</f>
        <v>Введите курс</v>
      </c>
      <c r="J158" s="83"/>
      <c r="K158" s="84">
        <f>Таблица637[[#This Row],[Заказ коробок ]]*Таблица637[[#This Row],[Кол-во шт в коробке]]</f>
        <v>0</v>
      </c>
      <c r="L158" s="85">
        <f>Таблица637[[#This Row],[Общее кол-во шт]]*Таблица637[[#This Row],[Оптовая цена KRW за 1шт]]</f>
        <v>0</v>
      </c>
      <c r="M158" s="86" t="str">
        <f>IFERROR(Таблица637[[#This Row],[Общее кол-во шт]]*Таблица637[[#This Row],[Оптовая цена USD за 1шт]],"")</f>
        <v/>
      </c>
      <c r="N158" s="87"/>
    </row>
    <row r="159" spans="1:14" ht="22.5" customHeight="1">
      <c r="A159" s="44" t="s">
        <v>5470</v>
      </c>
      <c r="B159" s="76">
        <v>8809658621894</v>
      </c>
      <c r="C159" s="50" t="s">
        <v>19561</v>
      </c>
      <c r="D159" s="77" t="s">
        <v>19562</v>
      </c>
      <c r="E159" s="78">
        <v>13000</v>
      </c>
      <c r="F159" s="15">
        <v>0.56999999999999995</v>
      </c>
      <c r="G159" s="80">
        <v>10</v>
      </c>
      <c r="H159" s="81">
        <f>Таблица637[[#This Row],[Коэфициент стоимости]]*Таблица637[[#This Row],[Розничная цена KRW]]</f>
        <v>7409.9999999999991</v>
      </c>
      <c r="I159" s="82" t="str">
        <f>IF($H$1="","Введите курс",Таблица637[[#This Row],[Оптовая цена KRW за 1шт]]/$H$1)</f>
        <v>Введите курс</v>
      </c>
      <c r="J159" s="83"/>
      <c r="K159" s="84">
        <f>Таблица637[[#This Row],[Заказ коробок ]]*Таблица637[[#This Row],[Кол-во шт в коробке]]</f>
        <v>0</v>
      </c>
      <c r="L159" s="85">
        <f>Таблица637[[#This Row],[Общее кол-во шт]]*Таблица637[[#This Row],[Оптовая цена KRW за 1шт]]</f>
        <v>0</v>
      </c>
      <c r="M159" s="86" t="str">
        <f>IFERROR(Таблица637[[#This Row],[Общее кол-во шт]]*Таблица637[[#This Row],[Оптовая цена USD за 1шт]],"")</f>
        <v/>
      </c>
      <c r="N159" s="87"/>
    </row>
    <row r="160" spans="1:14" ht="22.5" customHeight="1">
      <c r="A160" s="44" t="s">
        <v>5471</v>
      </c>
      <c r="B160" s="76">
        <v>8809658621900</v>
      </c>
      <c r="C160" s="50" t="s">
        <v>19563</v>
      </c>
      <c r="D160" s="77" t="s">
        <v>19564</v>
      </c>
      <c r="E160" s="78">
        <v>13000</v>
      </c>
      <c r="F160" s="15">
        <v>0.56999999999999995</v>
      </c>
      <c r="G160" s="80">
        <v>10</v>
      </c>
      <c r="H160" s="81">
        <f>Таблица637[[#This Row],[Коэфициент стоимости]]*Таблица637[[#This Row],[Розничная цена KRW]]</f>
        <v>7409.9999999999991</v>
      </c>
      <c r="I160" s="82" t="str">
        <f>IF($H$1="","Введите курс",Таблица637[[#This Row],[Оптовая цена KRW за 1шт]]/$H$1)</f>
        <v>Введите курс</v>
      </c>
      <c r="J160" s="83"/>
      <c r="K160" s="84">
        <f>Таблица637[[#This Row],[Заказ коробок ]]*Таблица637[[#This Row],[Кол-во шт в коробке]]</f>
        <v>0</v>
      </c>
      <c r="L160" s="85">
        <f>Таблица637[[#This Row],[Общее кол-во шт]]*Таблица637[[#This Row],[Оптовая цена KRW за 1шт]]</f>
        <v>0</v>
      </c>
      <c r="M160" s="86" t="str">
        <f>IFERROR(Таблица637[[#This Row],[Общее кол-во шт]]*Таблица637[[#This Row],[Оптовая цена USD за 1шт]],"")</f>
        <v/>
      </c>
      <c r="N160" s="87"/>
    </row>
    <row r="161" spans="1:14" ht="22.5" customHeight="1">
      <c r="A161" s="44" t="s">
        <v>5472</v>
      </c>
      <c r="B161" s="76">
        <v>8809532446520</v>
      </c>
      <c r="C161" s="50" t="s">
        <v>19565</v>
      </c>
      <c r="D161" s="77" t="s">
        <v>19566</v>
      </c>
      <c r="E161" s="78">
        <v>13000</v>
      </c>
      <c r="F161" s="15">
        <v>0.56999999999999995</v>
      </c>
      <c r="G161" s="80">
        <v>10</v>
      </c>
      <c r="H161" s="81">
        <f>Таблица637[[#This Row],[Коэфициент стоимости]]*Таблица637[[#This Row],[Розничная цена KRW]]</f>
        <v>7409.9999999999991</v>
      </c>
      <c r="I161" s="82" t="str">
        <f>IF($H$1="","Введите курс",Таблица637[[#This Row],[Оптовая цена KRW за 1шт]]/$H$1)</f>
        <v>Введите курс</v>
      </c>
      <c r="J161" s="83"/>
      <c r="K161" s="84">
        <f>Таблица637[[#This Row],[Заказ коробок ]]*Таблица637[[#This Row],[Кол-во шт в коробке]]</f>
        <v>0</v>
      </c>
      <c r="L161" s="85">
        <f>Таблица637[[#This Row],[Общее кол-во шт]]*Таблица637[[#This Row],[Оптовая цена KRW за 1шт]]</f>
        <v>0</v>
      </c>
      <c r="M161" s="86" t="str">
        <f>IFERROR(Таблица637[[#This Row],[Общее кол-во шт]]*Таблица637[[#This Row],[Оптовая цена USD за 1шт]],"")</f>
        <v/>
      </c>
      <c r="N161" s="87"/>
    </row>
    <row r="162" spans="1:14" ht="22.5" customHeight="1">
      <c r="A162" s="44" t="s">
        <v>5473</v>
      </c>
      <c r="B162" s="76">
        <v>8809532446537</v>
      </c>
      <c r="C162" s="50" t="s">
        <v>19567</v>
      </c>
      <c r="D162" s="77" t="s">
        <v>19568</v>
      </c>
      <c r="E162" s="78">
        <v>13000</v>
      </c>
      <c r="F162" s="15">
        <v>0.56999999999999995</v>
      </c>
      <c r="G162" s="80">
        <v>10</v>
      </c>
      <c r="H162" s="81">
        <f>Таблица637[[#This Row],[Коэфициент стоимости]]*Таблица637[[#This Row],[Розничная цена KRW]]</f>
        <v>7409.9999999999991</v>
      </c>
      <c r="I162" s="82" t="str">
        <f>IF($H$1="","Введите курс",Таблица637[[#This Row],[Оптовая цена KRW за 1шт]]/$H$1)</f>
        <v>Введите курс</v>
      </c>
      <c r="J162" s="83"/>
      <c r="K162" s="84">
        <f>Таблица637[[#This Row],[Заказ коробок ]]*Таблица637[[#This Row],[Кол-во шт в коробке]]</f>
        <v>0</v>
      </c>
      <c r="L162" s="85">
        <f>Таблица637[[#This Row],[Общее кол-во шт]]*Таблица637[[#This Row],[Оптовая цена KRW за 1шт]]</f>
        <v>0</v>
      </c>
      <c r="M162" s="86" t="str">
        <f>IFERROR(Таблица637[[#This Row],[Общее кол-во шт]]*Таблица637[[#This Row],[Оптовая цена USD за 1шт]],"")</f>
        <v/>
      </c>
      <c r="N162" s="87"/>
    </row>
    <row r="163" spans="1:14" ht="22.5" customHeight="1">
      <c r="A163" s="44" t="s">
        <v>5474</v>
      </c>
      <c r="B163" s="76">
        <v>8809532446544</v>
      </c>
      <c r="C163" s="50" t="s">
        <v>19569</v>
      </c>
      <c r="D163" s="77" t="s">
        <v>19570</v>
      </c>
      <c r="E163" s="78">
        <v>13000</v>
      </c>
      <c r="F163" s="15">
        <v>0.56999999999999995</v>
      </c>
      <c r="G163" s="80">
        <v>10</v>
      </c>
      <c r="H163" s="81">
        <f>Таблица637[[#This Row],[Коэфициент стоимости]]*Таблица637[[#This Row],[Розничная цена KRW]]</f>
        <v>7409.9999999999991</v>
      </c>
      <c r="I163" s="82" t="str">
        <f>IF($H$1="","Введите курс",Таблица637[[#This Row],[Оптовая цена KRW за 1шт]]/$H$1)</f>
        <v>Введите курс</v>
      </c>
      <c r="J163" s="83"/>
      <c r="K163" s="84">
        <f>Таблица637[[#This Row],[Заказ коробок ]]*Таблица637[[#This Row],[Кол-во шт в коробке]]</f>
        <v>0</v>
      </c>
      <c r="L163" s="85">
        <f>Таблица637[[#This Row],[Общее кол-во шт]]*Таблица637[[#This Row],[Оптовая цена KRW за 1шт]]</f>
        <v>0</v>
      </c>
      <c r="M163" s="86" t="str">
        <f>IFERROR(Таблица637[[#This Row],[Общее кол-во шт]]*Таблица637[[#This Row],[Оптовая цена USD за 1шт]],"")</f>
        <v/>
      </c>
      <c r="N163" s="87"/>
    </row>
    <row r="164" spans="1:14" ht="22.5" customHeight="1">
      <c r="A164" s="44" t="s">
        <v>5475</v>
      </c>
      <c r="B164" s="76">
        <v>8809532446551</v>
      </c>
      <c r="C164" s="50" t="s">
        <v>19571</v>
      </c>
      <c r="D164" s="77" t="s">
        <v>19572</v>
      </c>
      <c r="E164" s="78">
        <v>13000</v>
      </c>
      <c r="F164" s="15">
        <v>0.56999999999999995</v>
      </c>
      <c r="G164" s="80">
        <v>10</v>
      </c>
      <c r="H164" s="81">
        <f>Таблица637[[#This Row],[Коэфициент стоимости]]*Таблица637[[#This Row],[Розничная цена KRW]]</f>
        <v>7409.9999999999991</v>
      </c>
      <c r="I164" s="82" t="str">
        <f>IF($H$1="","Введите курс",Таблица637[[#This Row],[Оптовая цена KRW за 1шт]]/$H$1)</f>
        <v>Введите курс</v>
      </c>
      <c r="J164" s="83"/>
      <c r="K164" s="84">
        <f>Таблица637[[#This Row],[Заказ коробок ]]*Таблица637[[#This Row],[Кол-во шт в коробке]]</f>
        <v>0</v>
      </c>
      <c r="L164" s="85">
        <f>Таблица637[[#This Row],[Общее кол-во шт]]*Таблица637[[#This Row],[Оптовая цена KRW за 1шт]]</f>
        <v>0</v>
      </c>
      <c r="M164" s="86" t="str">
        <f>IFERROR(Таблица637[[#This Row],[Общее кол-во шт]]*Таблица637[[#This Row],[Оптовая цена USD за 1шт]],"")</f>
        <v/>
      </c>
      <c r="N164" s="87"/>
    </row>
    <row r="165" spans="1:14" ht="22.5" customHeight="1">
      <c r="A165" s="44" t="s">
        <v>5476</v>
      </c>
      <c r="B165" s="76">
        <v>8809532446568</v>
      </c>
      <c r="C165" s="50" t="s">
        <v>19573</v>
      </c>
      <c r="D165" s="77" t="s">
        <v>19574</v>
      </c>
      <c r="E165" s="78">
        <v>13000</v>
      </c>
      <c r="F165" s="15">
        <v>0.56999999999999995</v>
      </c>
      <c r="G165" s="80">
        <v>10</v>
      </c>
      <c r="H165" s="81">
        <f>Таблица637[[#This Row],[Коэфициент стоимости]]*Таблица637[[#This Row],[Розничная цена KRW]]</f>
        <v>7409.9999999999991</v>
      </c>
      <c r="I165" s="82" t="str">
        <f>IF($H$1="","Введите курс",Таблица637[[#This Row],[Оптовая цена KRW за 1шт]]/$H$1)</f>
        <v>Введите курс</v>
      </c>
      <c r="J165" s="83"/>
      <c r="K165" s="84">
        <f>Таблица637[[#This Row],[Заказ коробок ]]*Таблица637[[#This Row],[Кол-во шт в коробке]]</f>
        <v>0</v>
      </c>
      <c r="L165" s="85">
        <f>Таблица637[[#This Row],[Общее кол-во шт]]*Таблица637[[#This Row],[Оптовая цена KRW за 1шт]]</f>
        <v>0</v>
      </c>
      <c r="M165" s="86" t="str">
        <f>IFERROR(Таблица637[[#This Row],[Общее кол-во шт]]*Таблица637[[#This Row],[Оптовая цена USD за 1шт]],"")</f>
        <v/>
      </c>
      <c r="N165" s="87"/>
    </row>
    <row r="166" spans="1:14" ht="22.5" customHeight="1">
      <c r="A166" s="44" t="s">
        <v>5477</v>
      </c>
      <c r="B166" s="76">
        <v>8809532446230</v>
      </c>
      <c r="C166" s="50" t="s">
        <v>19575</v>
      </c>
      <c r="D166" s="77" t="s">
        <v>19576</v>
      </c>
      <c r="E166" s="78">
        <v>9800</v>
      </c>
      <c r="F166" s="15">
        <v>0.56999999999999995</v>
      </c>
      <c r="G166" s="80">
        <v>10</v>
      </c>
      <c r="H166" s="81">
        <f>Таблица637[[#This Row],[Коэфициент стоимости]]*Таблица637[[#This Row],[Розничная цена KRW]]</f>
        <v>5585.9999999999991</v>
      </c>
      <c r="I166" s="82" t="str">
        <f>IF($H$1="","Введите курс",Таблица637[[#This Row],[Оптовая цена KRW за 1шт]]/$H$1)</f>
        <v>Введите курс</v>
      </c>
      <c r="J166" s="83"/>
      <c r="K166" s="84">
        <f>Таблица637[[#This Row],[Заказ коробок ]]*Таблица637[[#This Row],[Кол-во шт в коробке]]</f>
        <v>0</v>
      </c>
      <c r="L166" s="85">
        <f>Таблица637[[#This Row],[Общее кол-во шт]]*Таблица637[[#This Row],[Оптовая цена KRW за 1шт]]</f>
        <v>0</v>
      </c>
      <c r="M166" s="86" t="str">
        <f>IFERROR(Таблица637[[#This Row],[Общее кол-во шт]]*Таблица637[[#This Row],[Оптовая цена USD за 1шт]],"")</f>
        <v/>
      </c>
      <c r="N166" s="87"/>
    </row>
    <row r="167" spans="1:14" ht="22.5" customHeight="1">
      <c r="A167" s="44" t="s">
        <v>5478</v>
      </c>
      <c r="B167" s="76">
        <v>8809532446247</v>
      </c>
      <c r="C167" s="50" t="s">
        <v>19577</v>
      </c>
      <c r="D167" s="77" t="s">
        <v>19578</v>
      </c>
      <c r="E167" s="78">
        <v>9800</v>
      </c>
      <c r="F167" s="15">
        <v>0.56999999999999995</v>
      </c>
      <c r="G167" s="80">
        <v>10</v>
      </c>
      <c r="H167" s="81">
        <f>Таблица637[[#This Row],[Коэфициент стоимости]]*Таблица637[[#This Row],[Розничная цена KRW]]</f>
        <v>5585.9999999999991</v>
      </c>
      <c r="I167" s="82" t="str">
        <f>IF($H$1="","Введите курс",Таблица637[[#This Row],[Оптовая цена KRW за 1шт]]/$H$1)</f>
        <v>Введите курс</v>
      </c>
      <c r="J167" s="83"/>
      <c r="K167" s="84">
        <f>Таблица637[[#This Row],[Заказ коробок ]]*Таблица637[[#This Row],[Кол-во шт в коробке]]</f>
        <v>0</v>
      </c>
      <c r="L167" s="85">
        <f>Таблица637[[#This Row],[Общее кол-во шт]]*Таблица637[[#This Row],[Оптовая цена KRW за 1шт]]</f>
        <v>0</v>
      </c>
      <c r="M167" s="86" t="str">
        <f>IFERROR(Таблица637[[#This Row],[Общее кол-во шт]]*Таблица637[[#This Row],[Оптовая цена USD за 1шт]],"")</f>
        <v/>
      </c>
      <c r="N167" s="87"/>
    </row>
    <row r="168" spans="1:14" ht="22.5" customHeight="1">
      <c r="A168" s="44" t="s">
        <v>5479</v>
      </c>
      <c r="B168" s="76">
        <v>8809532446452</v>
      </c>
      <c r="C168" s="50" t="s">
        <v>19579</v>
      </c>
      <c r="D168" s="77" t="s">
        <v>19580</v>
      </c>
      <c r="E168" s="78">
        <v>9500</v>
      </c>
      <c r="F168" s="15">
        <v>0.56999999999999995</v>
      </c>
      <c r="G168" s="80">
        <v>10</v>
      </c>
      <c r="H168" s="81">
        <f>Таблица637[[#This Row],[Коэфициент стоимости]]*Таблица637[[#This Row],[Розничная цена KRW]]</f>
        <v>5414.9999999999991</v>
      </c>
      <c r="I168" s="82" t="str">
        <f>IF($H$1="","Введите курс",Таблица637[[#This Row],[Оптовая цена KRW за 1шт]]/$H$1)</f>
        <v>Введите курс</v>
      </c>
      <c r="J168" s="83"/>
      <c r="K168" s="84">
        <f>Таблица637[[#This Row],[Заказ коробок ]]*Таблица637[[#This Row],[Кол-во шт в коробке]]</f>
        <v>0</v>
      </c>
      <c r="L168" s="85">
        <f>Таблица637[[#This Row],[Общее кол-во шт]]*Таблица637[[#This Row],[Оптовая цена KRW за 1шт]]</f>
        <v>0</v>
      </c>
      <c r="M168" s="86" t="str">
        <f>IFERROR(Таблица637[[#This Row],[Общее кол-во шт]]*Таблица637[[#This Row],[Оптовая цена USD за 1шт]],"")</f>
        <v/>
      </c>
      <c r="N168" s="87"/>
    </row>
    <row r="169" spans="1:14" ht="22.5" customHeight="1">
      <c r="A169" s="44" t="s">
        <v>5480</v>
      </c>
      <c r="B169" s="76">
        <v>8809532446469</v>
      </c>
      <c r="C169" s="50" t="s">
        <v>19581</v>
      </c>
      <c r="D169" s="77" t="s">
        <v>19582</v>
      </c>
      <c r="E169" s="78">
        <v>9500</v>
      </c>
      <c r="F169" s="15">
        <v>0.56999999999999995</v>
      </c>
      <c r="G169" s="80">
        <v>10</v>
      </c>
      <c r="H169" s="81">
        <f>Таблица637[[#This Row],[Коэфициент стоимости]]*Таблица637[[#This Row],[Розничная цена KRW]]</f>
        <v>5414.9999999999991</v>
      </c>
      <c r="I169" s="82" t="str">
        <f>IF($H$1="","Введите курс",Таблица637[[#This Row],[Оптовая цена KRW за 1шт]]/$H$1)</f>
        <v>Введите курс</v>
      </c>
      <c r="J169" s="83"/>
      <c r="K169" s="84">
        <f>Таблица637[[#This Row],[Заказ коробок ]]*Таблица637[[#This Row],[Кол-во шт в коробке]]</f>
        <v>0</v>
      </c>
      <c r="L169" s="85">
        <f>Таблица637[[#This Row],[Общее кол-во шт]]*Таблица637[[#This Row],[Оптовая цена KRW за 1шт]]</f>
        <v>0</v>
      </c>
      <c r="M169" s="86" t="str">
        <f>IFERROR(Таблица637[[#This Row],[Общее кол-во шт]]*Таблица637[[#This Row],[Оптовая цена USD за 1шт]],"")</f>
        <v/>
      </c>
      <c r="N169" s="87"/>
    </row>
    <row r="170" spans="1:14" ht="22.5" customHeight="1">
      <c r="A170" s="44" t="s">
        <v>5481</v>
      </c>
      <c r="B170" s="76">
        <v>8809532446476</v>
      </c>
      <c r="C170" s="50" t="s">
        <v>19583</v>
      </c>
      <c r="D170" s="77" t="s">
        <v>19584</v>
      </c>
      <c r="E170" s="78">
        <v>9500</v>
      </c>
      <c r="F170" s="15">
        <v>0.56999999999999995</v>
      </c>
      <c r="G170" s="80">
        <v>10</v>
      </c>
      <c r="H170" s="81">
        <f>Таблица637[[#This Row],[Коэфициент стоимости]]*Таблица637[[#This Row],[Розничная цена KRW]]</f>
        <v>5414.9999999999991</v>
      </c>
      <c r="I170" s="82" t="str">
        <f>IF($H$1="","Введите курс",Таблица637[[#This Row],[Оптовая цена KRW за 1шт]]/$H$1)</f>
        <v>Введите курс</v>
      </c>
      <c r="J170" s="83"/>
      <c r="K170" s="84">
        <f>Таблица637[[#This Row],[Заказ коробок ]]*Таблица637[[#This Row],[Кол-во шт в коробке]]</f>
        <v>0</v>
      </c>
      <c r="L170" s="85">
        <f>Таблица637[[#This Row],[Общее кол-во шт]]*Таблица637[[#This Row],[Оптовая цена KRW за 1шт]]</f>
        <v>0</v>
      </c>
      <c r="M170" s="86" t="str">
        <f>IFERROR(Таблица637[[#This Row],[Общее кол-во шт]]*Таблица637[[#This Row],[Оптовая цена USD за 1шт]],"")</f>
        <v/>
      </c>
      <c r="N170" s="87"/>
    </row>
    <row r="171" spans="1:14" ht="22.5" customHeight="1">
      <c r="A171" s="44" t="s">
        <v>5482</v>
      </c>
      <c r="B171" s="76">
        <v>8809402285532</v>
      </c>
      <c r="C171" s="50" t="s">
        <v>19585</v>
      </c>
      <c r="D171" s="77" t="s">
        <v>19586</v>
      </c>
      <c r="E171" s="78">
        <v>3000</v>
      </c>
      <c r="F171" s="15">
        <v>0.56999999999999995</v>
      </c>
      <c r="G171" s="80">
        <v>100</v>
      </c>
      <c r="H171" s="81">
        <f>Таблица637[[#This Row],[Коэфициент стоимости]]*Таблица637[[#This Row],[Розничная цена KRW]]</f>
        <v>1709.9999999999998</v>
      </c>
      <c r="I171" s="82" t="str">
        <f>IF($H$1="","Введите курс",Таблица637[[#This Row],[Оптовая цена KRW за 1шт]]/$H$1)</f>
        <v>Введите курс</v>
      </c>
      <c r="J171" s="83"/>
      <c r="K171" s="84">
        <f>Таблица637[[#This Row],[Заказ коробок ]]*Таблица637[[#This Row],[Кол-во шт в коробке]]</f>
        <v>0</v>
      </c>
      <c r="L171" s="85">
        <f>Таблица637[[#This Row],[Общее кол-во шт]]*Таблица637[[#This Row],[Оптовая цена KRW за 1шт]]</f>
        <v>0</v>
      </c>
      <c r="M171" s="86" t="str">
        <f>IFERROR(Таблица637[[#This Row],[Общее кол-во шт]]*Таблица637[[#This Row],[Оптовая цена USD за 1шт]],"")</f>
        <v/>
      </c>
      <c r="N171" s="87"/>
    </row>
    <row r="172" spans="1:14" ht="22.5" customHeight="1">
      <c r="A172" s="44" t="s">
        <v>5483</v>
      </c>
      <c r="B172" s="76">
        <v>8809297214730</v>
      </c>
      <c r="C172" s="50" t="s">
        <v>19587</v>
      </c>
      <c r="D172" s="77" t="s">
        <v>19588</v>
      </c>
      <c r="E172" s="78">
        <v>15000</v>
      </c>
      <c r="F172" s="15">
        <v>0.56999999999999995</v>
      </c>
      <c r="G172" s="80">
        <v>10</v>
      </c>
      <c r="H172" s="81">
        <f>Таблица637[[#This Row],[Коэфициент стоимости]]*Таблица637[[#This Row],[Розничная цена KRW]]</f>
        <v>8550</v>
      </c>
      <c r="I172" s="82" t="str">
        <f>IF($H$1="","Введите курс",Таблица637[[#This Row],[Оптовая цена KRW за 1шт]]/$H$1)</f>
        <v>Введите курс</v>
      </c>
      <c r="J172" s="83"/>
      <c r="K172" s="84">
        <f>Таблица637[[#This Row],[Заказ коробок ]]*Таблица637[[#This Row],[Кол-во шт в коробке]]</f>
        <v>0</v>
      </c>
      <c r="L172" s="85">
        <f>Таблица637[[#This Row],[Общее кол-во шт]]*Таблица637[[#This Row],[Оптовая цена KRW за 1шт]]</f>
        <v>0</v>
      </c>
      <c r="M172" s="86" t="str">
        <f>IFERROR(Таблица637[[#This Row],[Общее кол-во шт]]*Таблица637[[#This Row],[Оптовая цена USD за 1шт]],"")</f>
        <v/>
      </c>
      <c r="N172" s="87"/>
    </row>
    <row r="173" spans="1:14" ht="22.5" customHeight="1">
      <c r="A173" s="44" t="s">
        <v>5484</v>
      </c>
      <c r="B173" s="76">
        <v>8809532449699</v>
      </c>
      <c r="C173" s="50" t="s">
        <v>19589</v>
      </c>
      <c r="D173" s="77" t="s">
        <v>19590</v>
      </c>
      <c r="E173" s="78">
        <v>18000</v>
      </c>
      <c r="F173" s="15">
        <v>0.56999999999999995</v>
      </c>
      <c r="G173" s="80">
        <v>10</v>
      </c>
      <c r="H173" s="81">
        <f>Таблица637[[#This Row],[Коэфициент стоимости]]*Таблица637[[#This Row],[Розничная цена KRW]]</f>
        <v>10260</v>
      </c>
      <c r="I173" s="82" t="str">
        <f>IF($H$1="","Введите курс",Таблица637[[#This Row],[Оптовая цена KRW за 1шт]]/$H$1)</f>
        <v>Введите курс</v>
      </c>
      <c r="J173" s="83"/>
      <c r="K173" s="84">
        <f>Таблица637[[#This Row],[Заказ коробок ]]*Таблица637[[#This Row],[Кол-во шт в коробке]]</f>
        <v>0</v>
      </c>
      <c r="L173" s="85">
        <f>Таблица637[[#This Row],[Общее кол-во шт]]*Таблица637[[#This Row],[Оптовая цена KRW за 1шт]]</f>
        <v>0</v>
      </c>
      <c r="M173" s="86" t="str">
        <f>IFERROR(Таблица637[[#This Row],[Общее кол-во шт]]*Таблица637[[#This Row],[Оптовая цена USD за 1шт]],"")</f>
        <v/>
      </c>
      <c r="N173" s="87"/>
    </row>
    <row r="174" spans="1:14" ht="22.5" customHeight="1">
      <c r="A174" s="44" t="s">
        <v>5485</v>
      </c>
      <c r="B174" s="76">
        <v>8809402281015</v>
      </c>
      <c r="C174" s="50" t="s">
        <v>19591</v>
      </c>
      <c r="D174" s="77" t="s">
        <v>19592</v>
      </c>
      <c r="E174" s="78">
        <v>12000</v>
      </c>
      <c r="F174" s="15">
        <v>0.56999999999999995</v>
      </c>
      <c r="G174" s="80">
        <v>10</v>
      </c>
      <c r="H174" s="81">
        <f>Таблица637[[#This Row],[Коэфициент стоимости]]*Таблица637[[#This Row],[Розничная цена KRW]]</f>
        <v>6839.9999999999991</v>
      </c>
      <c r="I174" s="82" t="str">
        <f>IF($H$1="","Введите курс",Таблица637[[#This Row],[Оптовая цена KRW за 1шт]]/$H$1)</f>
        <v>Введите курс</v>
      </c>
      <c r="J174" s="83"/>
      <c r="K174" s="84">
        <f>Таблица637[[#This Row],[Заказ коробок ]]*Таблица637[[#This Row],[Кол-во шт в коробке]]</f>
        <v>0</v>
      </c>
      <c r="L174" s="85">
        <f>Таблица637[[#This Row],[Общее кол-во шт]]*Таблица637[[#This Row],[Оптовая цена KRW за 1шт]]</f>
        <v>0</v>
      </c>
      <c r="M174" s="86" t="str">
        <f>IFERROR(Таблица637[[#This Row],[Общее кол-во шт]]*Таблица637[[#This Row],[Оптовая цена USD за 1шт]],"")</f>
        <v/>
      </c>
      <c r="N174" s="87"/>
    </row>
    <row r="175" spans="1:14" ht="22.5" customHeight="1">
      <c r="A175" s="44" t="s">
        <v>5486</v>
      </c>
      <c r="B175" s="76">
        <v>8809532448876</v>
      </c>
      <c r="C175" s="50" t="s">
        <v>19593</v>
      </c>
      <c r="D175" s="77" t="s">
        <v>19594</v>
      </c>
      <c r="E175" s="78">
        <v>15000</v>
      </c>
      <c r="F175" s="15">
        <v>0.56999999999999995</v>
      </c>
      <c r="G175" s="80">
        <v>10</v>
      </c>
      <c r="H175" s="81">
        <f>Таблица637[[#This Row],[Коэфициент стоимости]]*Таблица637[[#This Row],[Розничная цена KRW]]</f>
        <v>8550</v>
      </c>
      <c r="I175" s="82" t="str">
        <f>IF($H$1="","Введите курс",Таблица637[[#This Row],[Оптовая цена KRW за 1шт]]/$H$1)</f>
        <v>Введите курс</v>
      </c>
      <c r="J175" s="83"/>
      <c r="K175" s="84">
        <f>Таблица637[[#This Row],[Заказ коробок ]]*Таблица637[[#This Row],[Кол-во шт в коробке]]</f>
        <v>0</v>
      </c>
      <c r="L175" s="85">
        <f>Таблица637[[#This Row],[Общее кол-во шт]]*Таблица637[[#This Row],[Оптовая цена KRW за 1шт]]</f>
        <v>0</v>
      </c>
      <c r="M175" s="86" t="str">
        <f>IFERROR(Таблица637[[#This Row],[Общее кол-во шт]]*Таблица637[[#This Row],[Оптовая цена USD за 1шт]],"")</f>
        <v/>
      </c>
      <c r="N175" s="87"/>
    </row>
    <row r="176" spans="1:14" s="75" customFormat="1" ht="22.5" customHeight="1">
      <c r="A176" s="62" t="s">
        <v>5487</v>
      </c>
      <c r="B176" s="92">
        <v>8809532449804</v>
      </c>
      <c r="C176" s="50" t="s">
        <v>19595</v>
      </c>
      <c r="D176" s="93" t="s">
        <v>19596</v>
      </c>
      <c r="E176" s="78">
        <v>9000</v>
      </c>
      <c r="F176" s="15">
        <v>0.56999999999999995</v>
      </c>
      <c r="G176" s="96"/>
      <c r="H176" s="166"/>
      <c r="I176" s="98" t="str">
        <f>IF($H$1="","Введите курс",Таблица637[[#This Row],[Оптовая цена KRW за 1шт]]/$H$1)</f>
        <v>Введите курс</v>
      </c>
      <c r="J176" s="99"/>
      <c r="K176" s="100">
        <f>Таблица637[[#This Row],[Заказ коробок ]]*Таблица637[[#This Row],[Кол-во шт в коробке]]</f>
        <v>0</v>
      </c>
      <c r="L176" s="101">
        <f>Таблица637[[#This Row],[Общее кол-во шт]]*Таблица637[[#This Row],[Оптовая цена KRW за 1шт]]</f>
        <v>0</v>
      </c>
      <c r="M176" s="102" t="str">
        <f>IFERROR(Таблица637[[#This Row],[Общее кол-во шт]]*Таблица637[[#This Row],[Оптовая цена USD за 1шт]],"")</f>
        <v/>
      </c>
      <c r="N176" s="165" t="s">
        <v>19258</v>
      </c>
    </row>
    <row r="177" spans="1:14" s="75" customFormat="1" ht="22.5" customHeight="1">
      <c r="A177" s="62" t="s">
        <v>5488</v>
      </c>
      <c r="B177" s="92">
        <v>8809658624444</v>
      </c>
      <c r="C177" s="50" t="s">
        <v>19597</v>
      </c>
      <c r="D177" s="93" t="s">
        <v>19598</v>
      </c>
      <c r="E177" s="78">
        <v>18000</v>
      </c>
      <c r="F177" s="15">
        <v>0.56999999999999995</v>
      </c>
      <c r="G177" s="96"/>
      <c r="H177" s="166"/>
      <c r="I177" s="98" t="str">
        <f>IF($H$1="","Введите курс",Таблица637[[#This Row],[Оптовая цена KRW за 1шт]]/$H$1)</f>
        <v>Введите курс</v>
      </c>
      <c r="J177" s="99"/>
      <c r="K177" s="100">
        <f>Таблица637[[#This Row],[Заказ коробок ]]*Таблица637[[#This Row],[Кол-во шт в коробке]]</f>
        <v>0</v>
      </c>
      <c r="L177" s="101">
        <f>Таблица637[[#This Row],[Общее кол-во шт]]*Таблица637[[#This Row],[Оптовая цена KRW за 1шт]]</f>
        <v>0</v>
      </c>
      <c r="M177" s="102" t="str">
        <f>IFERROR(Таблица637[[#This Row],[Общее кол-во шт]]*Таблица637[[#This Row],[Оптовая цена USD за 1шт]],"")</f>
        <v/>
      </c>
      <c r="N177" s="165" t="s">
        <v>19258</v>
      </c>
    </row>
    <row r="178" spans="1:14" s="75" customFormat="1" ht="22.5" customHeight="1">
      <c r="A178" s="62" t="s">
        <v>5489</v>
      </c>
      <c r="B178" s="92">
        <v>8809532449514</v>
      </c>
      <c r="C178" s="50" t="s">
        <v>19599</v>
      </c>
      <c r="D178" s="93" t="s">
        <v>19600</v>
      </c>
      <c r="E178" s="78">
        <v>19000</v>
      </c>
      <c r="F178" s="15">
        <v>0.56999999999999995</v>
      </c>
      <c r="G178" s="96"/>
      <c r="H178" s="166"/>
      <c r="I178" s="98" t="str">
        <f>IF($H$1="","Введите курс",Таблица637[[#This Row],[Оптовая цена KRW за 1шт]]/$H$1)</f>
        <v>Введите курс</v>
      </c>
      <c r="J178" s="99"/>
      <c r="K178" s="100">
        <f>Таблица637[[#This Row],[Заказ коробок ]]*Таблица637[[#This Row],[Кол-во шт в коробке]]</f>
        <v>0</v>
      </c>
      <c r="L178" s="101">
        <f>Таблица637[[#This Row],[Общее кол-во шт]]*Таблица637[[#This Row],[Оптовая цена KRW за 1шт]]</f>
        <v>0</v>
      </c>
      <c r="M178" s="102" t="str">
        <f>IFERROR(Таблица637[[#This Row],[Общее кол-во шт]]*Таблица637[[#This Row],[Оптовая цена USD за 1шт]],"")</f>
        <v/>
      </c>
      <c r="N178" s="165" t="s">
        <v>19258</v>
      </c>
    </row>
    <row r="179" spans="1:14" s="75" customFormat="1" ht="22.5" customHeight="1">
      <c r="A179" s="62" t="s">
        <v>5490</v>
      </c>
      <c r="B179" s="92">
        <v>8809532449569</v>
      </c>
      <c r="C179" s="50" t="s">
        <v>19601</v>
      </c>
      <c r="D179" s="93" t="s">
        <v>19602</v>
      </c>
      <c r="E179" s="78">
        <v>3000</v>
      </c>
      <c r="F179" s="15">
        <v>0.56999999999999995</v>
      </c>
      <c r="G179" s="96"/>
      <c r="H179" s="166"/>
      <c r="I179" s="98" t="str">
        <f>IF($H$1="","Введите курс",Таблица637[[#This Row],[Оптовая цена KRW за 1шт]]/$H$1)</f>
        <v>Введите курс</v>
      </c>
      <c r="J179" s="99"/>
      <c r="K179" s="100">
        <f>Таблица637[[#This Row],[Заказ коробок ]]*Таблица637[[#This Row],[Кол-во шт в коробке]]</f>
        <v>0</v>
      </c>
      <c r="L179" s="101">
        <f>Таблица637[[#This Row],[Общее кол-во шт]]*Таблица637[[#This Row],[Оптовая цена KRW за 1шт]]</f>
        <v>0</v>
      </c>
      <c r="M179" s="102" t="str">
        <f>IFERROR(Таблица637[[#This Row],[Общее кол-во шт]]*Таблица637[[#This Row],[Оптовая цена USD за 1шт]],"")</f>
        <v/>
      </c>
      <c r="N179" s="165" t="s">
        <v>19258</v>
      </c>
    </row>
    <row r="180" spans="1:14" s="75" customFormat="1" ht="22.5" customHeight="1">
      <c r="A180" s="62" t="s">
        <v>5491</v>
      </c>
      <c r="B180" s="92">
        <v>8809532449545</v>
      </c>
      <c r="C180" s="50" t="s">
        <v>19603</v>
      </c>
      <c r="D180" s="93" t="s">
        <v>19604</v>
      </c>
      <c r="E180" s="78">
        <v>19000</v>
      </c>
      <c r="F180" s="15">
        <v>0.56999999999999995</v>
      </c>
      <c r="G180" s="96"/>
      <c r="H180" s="166"/>
      <c r="I180" s="98" t="str">
        <f>IF($H$1="","Введите курс",Таблица637[[#This Row],[Оптовая цена KRW за 1шт]]/$H$1)</f>
        <v>Введите курс</v>
      </c>
      <c r="J180" s="99"/>
      <c r="K180" s="100">
        <f>Таблица637[[#This Row],[Заказ коробок ]]*Таблица637[[#This Row],[Кол-во шт в коробке]]</f>
        <v>0</v>
      </c>
      <c r="L180" s="101">
        <f>Таблица637[[#This Row],[Общее кол-во шт]]*Таблица637[[#This Row],[Оптовая цена KRW за 1шт]]</f>
        <v>0</v>
      </c>
      <c r="M180" s="102" t="str">
        <f>IFERROR(Таблица637[[#This Row],[Общее кол-во шт]]*Таблица637[[#This Row],[Оптовая цена USD за 1шт]],"")</f>
        <v/>
      </c>
      <c r="N180" s="165" t="s">
        <v>19258</v>
      </c>
    </row>
    <row r="181" spans="1:14" s="75" customFormat="1" ht="22.5" customHeight="1">
      <c r="A181" s="62" t="s">
        <v>5492</v>
      </c>
      <c r="B181" s="92">
        <v>8809532449538</v>
      </c>
      <c r="C181" s="50" t="s">
        <v>19605</v>
      </c>
      <c r="D181" s="93" t="s">
        <v>19606</v>
      </c>
      <c r="E181" s="78">
        <v>24000</v>
      </c>
      <c r="F181" s="15">
        <v>0.56999999999999995</v>
      </c>
      <c r="G181" s="96"/>
      <c r="H181" s="166"/>
      <c r="I181" s="98" t="str">
        <f>IF($H$1="","Введите курс",Таблица637[[#This Row],[Оптовая цена KRW за 1шт]]/$H$1)</f>
        <v>Введите курс</v>
      </c>
      <c r="J181" s="99"/>
      <c r="K181" s="100">
        <f>Таблица637[[#This Row],[Заказ коробок ]]*Таблица637[[#This Row],[Кол-во шт в коробке]]</f>
        <v>0</v>
      </c>
      <c r="L181" s="101">
        <f>Таблица637[[#This Row],[Общее кол-во шт]]*Таблица637[[#This Row],[Оптовая цена KRW за 1шт]]</f>
        <v>0</v>
      </c>
      <c r="M181" s="102" t="str">
        <f>IFERROR(Таблица637[[#This Row],[Общее кол-во шт]]*Таблица637[[#This Row],[Оптовая цена USD за 1шт]],"")</f>
        <v/>
      </c>
      <c r="N181" s="165" t="s">
        <v>19258</v>
      </c>
    </row>
    <row r="182" spans="1:14" s="75" customFormat="1" ht="22.5" customHeight="1">
      <c r="A182" s="62" t="s">
        <v>5493</v>
      </c>
      <c r="B182" s="92">
        <v>8809532449521</v>
      </c>
      <c r="C182" s="50" t="s">
        <v>19607</v>
      </c>
      <c r="D182" s="93" t="s">
        <v>19608</v>
      </c>
      <c r="E182" s="78">
        <v>25000</v>
      </c>
      <c r="F182" s="15">
        <v>0.56999999999999995</v>
      </c>
      <c r="G182" s="96"/>
      <c r="H182" s="166"/>
      <c r="I182" s="98" t="str">
        <f>IF($H$1="","Введите курс",Таблица637[[#This Row],[Оптовая цена KRW за 1шт]]/$H$1)</f>
        <v>Введите курс</v>
      </c>
      <c r="J182" s="99"/>
      <c r="K182" s="100">
        <f>Таблица637[[#This Row],[Заказ коробок ]]*Таблица637[[#This Row],[Кол-во шт в коробке]]</f>
        <v>0</v>
      </c>
      <c r="L182" s="101">
        <f>Таблица637[[#This Row],[Общее кол-во шт]]*Таблица637[[#This Row],[Оптовая цена KRW за 1шт]]</f>
        <v>0</v>
      </c>
      <c r="M182" s="102" t="str">
        <f>IFERROR(Таблица637[[#This Row],[Общее кол-во шт]]*Таблица637[[#This Row],[Оптовая цена USD за 1шт]],"")</f>
        <v/>
      </c>
      <c r="N182" s="165" t="s">
        <v>19258</v>
      </c>
    </row>
    <row r="183" spans="1:14" s="75" customFormat="1" ht="22.5" customHeight="1">
      <c r="A183" s="62" t="s">
        <v>5494</v>
      </c>
      <c r="B183" s="92">
        <v>8809658622952</v>
      </c>
      <c r="C183" s="50" t="s">
        <v>19609</v>
      </c>
      <c r="D183" s="93" t="s">
        <v>19610</v>
      </c>
      <c r="E183" s="78">
        <v>25000</v>
      </c>
      <c r="F183" s="15">
        <v>0.56999999999999995</v>
      </c>
      <c r="G183" s="96"/>
      <c r="H183" s="166"/>
      <c r="I183" s="98" t="str">
        <f>IF($H$1="","Введите курс",Таблица637[[#This Row],[Оптовая цена KRW за 1шт]]/$H$1)</f>
        <v>Введите курс</v>
      </c>
      <c r="J183" s="99"/>
      <c r="K183" s="100">
        <f>Таблица637[[#This Row],[Заказ коробок ]]*Таблица637[[#This Row],[Кол-во шт в коробке]]</f>
        <v>0</v>
      </c>
      <c r="L183" s="101">
        <f>Таблица637[[#This Row],[Общее кол-во шт]]*Таблица637[[#This Row],[Оптовая цена KRW за 1шт]]</f>
        <v>0</v>
      </c>
      <c r="M183" s="102" t="str">
        <f>IFERROR(Таблица637[[#This Row],[Общее кол-во шт]]*Таблица637[[#This Row],[Оптовая цена USD за 1шт]],"")</f>
        <v/>
      </c>
      <c r="N183" s="165" t="s">
        <v>19258</v>
      </c>
    </row>
    <row r="184" spans="1:14" ht="22.5" customHeight="1">
      <c r="A184" s="44" t="s">
        <v>5495</v>
      </c>
      <c r="B184" s="76">
        <v>8809402284566</v>
      </c>
      <c r="C184" s="50" t="s">
        <v>19611</v>
      </c>
      <c r="D184" s="77" t="s">
        <v>19612</v>
      </c>
      <c r="E184" s="78">
        <v>3000</v>
      </c>
      <c r="F184" s="15">
        <v>0.56999999999999995</v>
      </c>
      <c r="G184" s="80">
        <v>50</v>
      </c>
      <c r="H184" s="81">
        <f>Таблица637[[#This Row],[Коэфициент стоимости]]*Таблица637[[#This Row],[Розничная цена KRW]]</f>
        <v>1709.9999999999998</v>
      </c>
      <c r="I184" s="82" t="str">
        <f>IF($H$1="","Введите курс",Таблица637[[#This Row],[Оптовая цена KRW за 1шт]]/$H$1)</f>
        <v>Введите курс</v>
      </c>
      <c r="J184" s="83"/>
      <c r="K184" s="84">
        <f>Таблица637[[#This Row],[Заказ коробок ]]*Таблица637[[#This Row],[Кол-во шт в коробке]]</f>
        <v>0</v>
      </c>
      <c r="L184" s="85">
        <f>Таблица637[[#This Row],[Общее кол-во шт]]*Таблица637[[#This Row],[Оптовая цена KRW за 1шт]]</f>
        <v>0</v>
      </c>
      <c r="M184" s="86" t="str">
        <f>IFERROR(Таблица637[[#This Row],[Общее кол-во шт]]*Таблица637[[#This Row],[Оптовая цена USD за 1шт]],"")</f>
        <v/>
      </c>
      <c r="N184" s="87"/>
    </row>
    <row r="185" spans="1:14" ht="22.5" customHeight="1">
      <c r="A185" s="44" t="s">
        <v>5496</v>
      </c>
      <c r="B185" s="76">
        <v>8809402284559</v>
      </c>
      <c r="C185" s="50" t="s">
        <v>19613</v>
      </c>
      <c r="D185" s="77" t="s">
        <v>19614</v>
      </c>
      <c r="E185" s="78">
        <v>3000</v>
      </c>
      <c r="F185" s="15">
        <v>0.56999999999999995</v>
      </c>
      <c r="G185" s="80">
        <v>50</v>
      </c>
      <c r="H185" s="81">
        <f>Таблица637[[#This Row],[Коэфициент стоимости]]*Таблица637[[#This Row],[Розничная цена KRW]]</f>
        <v>1709.9999999999998</v>
      </c>
      <c r="I185" s="82" t="str">
        <f>IF($H$1="","Введите курс",Таблица637[[#This Row],[Оптовая цена KRW за 1шт]]/$H$1)</f>
        <v>Введите курс</v>
      </c>
      <c r="J185" s="83"/>
      <c r="K185" s="84">
        <f>Таблица637[[#This Row],[Заказ коробок ]]*Таблица637[[#This Row],[Кол-во шт в коробке]]</f>
        <v>0</v>
      </c>
      <c r="L185" s="85">
        <f>Таблица637[[#This Row],[Общее кол-во шт]]*Таблица637[[#This Row],[Оптовая цена KRW за 1шт]]</f>
        <v>0</v>
      </c>
      <c r="M185" s="86" t="str">
        <f>IFERROR(Таблица637[[#This Row],[Общее кол-во шт]]*Таблица637[[#This Row],[Оптовая цена USD за 1шт]],"")</f>
        <v/>
      </c>
      <c r="N185" s="87"/>
    </row>
    <row r="186" spans="1:14" ht="22.5" customHeight="1">
      <c r="A186" s="44" t="s">
        <v>5497</v>
      </c>
      <c r="B186" s="76">
        <v>8809658624451</v>
      </c>
      <c r="C186" s="50" t="s">
        <v>19615</v>
      </c>
      <c r="D186" s="77" t="s">
        <v>19616</v>
      </c>
      <c r="E186" s="78">
        <v>3000</v>
      </c>
      <c r="F186" s="15">
        <v>0.56999999999999995</v>
      </c>
      <c r="G186" s="80">
        <v>50</v>
      </c>
      <c r="H186" s="81">
        <f>Таблица637[[#This Row],[Коэфициент стоимости]]*Таблица637[[#This Row],[Розничная цена KRW]]</f>
        <v>1709.9999999999998</v>
      </c>
      <c r="I186" s="82" t="str">
        <f>IF($H$1="","Введите курс",Таблица637[[#This Row],[Оптовая цена KRW за 1шт]]/$H$1)</f>
        <v>Введите курс</v>
      </c>
      <c r="J186" s="83"/>
      <c r="K186" s="84">
        <f>Таблица637[[#This Row],[Заказ коробок ]]*Таблица637[[#This Row],[Кол-во шт в коробке]]</f>
        <v>0</v>
      </c>
      <c r="L186" s="85">
        <f>Таблица637[[#This Row],[Общее кол-во шт]]*Таблица637[[#This Row],[Оптовая цена KRW за 1шт]]</f>
        <v>0</v>
      </c>
      <c r="M186" s="86" t="str">
        <f>IFERROR(Таблица637[[#This Row],[Общее кол-во шт]]*Таблица637[[#This Row],[Оптовая цена USD за 1шт]],"")</f>
        <v/>
      </c>
      <c r="N186" s="87"/>
    </row>
    <row r="187" spans="1:14" ht="22.5" customHeight="1">
      <c r="A187" s="44" t="s">
        <v>5498</v>
      </c>
      <c r="B187" s="76">
        <v>8809658624543</v>
      </c>
      <c r="C187" s="50" t="s">
        <v>19617</v>
      </c>
      <c r="D187" s="77" t="s">
        <v>19616</v>
      </c>
      <c r="E187" s="78">
        <v>15000</v>
      </c>
      <c r="F187" s="15">
        <v>0.56999999999999995</v>
      </c>
      <c r="G187" s="80">
        <v>10</v>
      </c>
      <c r="H187" s="81">
        <f>Таблица637[[#This Row],[Коэфициент стоимости]]*Таблица637[[#This Row],[Розничная цена KRW]]</f>
        <v>8550</v>
      </c>
      <c r="I187" s="82" t="str">
        <f>IF($H$1="","Введите курс",Таблица637[[#This Row],[Оптовая цена KRW за 1шт]]/$H$1)</f>
        <v>Введите курс</v>
      </c>
      <c r="J187" s="83"/>
      <c r="K187" s="84">
        <f>Таблица637[[#This Row],[Заказ коробок ]]*Таблица637[[#This Row],[Кол-во шт в коробке]]</f>
        <v>0</v>
      </c>
      <c r="L187" s="85">
        <f>Таблица637[[#This Row],[Общее кол-во шт]]*Таблица637[[#This Row],[Оптовая цена KRW за 1шт]]</f>
        <v>0</v>
      </c>
      <c r="M187" s="86" t="str">
        <f>IFERROR(Таблица637[[#This Row],[Общее кол-во шт]]*Таблица637[[#This Row],[Оптовая цена USD за 1шт]],"")</f>
        <v/>
      </c>
      <c r="N187" s="87"/>
    </row>
    <row r="188" spans="1:14" ht="22.5" customHeight="1">
      <c r="A188" s="44" t="s">
        <v>5499</v>
      </c>
      <c r="B188" s="76">
        <v>8809532441198</v>
      </c>
      <c r="C188" s="50" t="s">
        <v>19618</v>
      </c>
      <c r="D188" s="77" t="s">
        <v>19619</v>
      </c>
      <c r="E188" s="78">
        <v>15000</v>
      </c>
      <c r="F188" s="15">
        <v>0.56999999999999995</v>
      </c>
      <c r="G188" s="80">
        <v>10</v>
      </c>
      <c r="H188" s="81">
        <f>Таблица637[[#This Row],[Коэфициент стоимости]]*Таблица637[[#This Row],[Розничная цена KRW]]</f>
        <v>8550</v>
      </c>
      <c r="I188" s="82" t="str">
        <f>IF($H$1="","Введите курс",Таблица637[[#This Row],[Оптовая цена KRW за 1шт]]/$H$1)</f>
        <v>Введите курс</v>
      </c>
      <c r="J188" s="83"/>
      <c r="K188" s="84">
        <f>Таблица637[[#This Row],[Заказ коробок ]]*Таблица637[[#This Row],[Кол-во шт в коробке]]</f>
        <v>0</v>
      </c>
      <c r="L188" s="85">
        <f>Таблица637[[#This Row],[Общее кол-во шт]]*Таблица637[[#This Row],[Оптовая цена KRW за 1шт]]</f>
        <v>0</v>
      </c>
      <c r="M188" s="86" t="str">
        <f>IFERROR(Таблица637[[#This Row],[Общее кол-во шт]]*Таблица637[[#This Row],[Оптовая цена USD за 1шт]],"")</f>
        <v/>
      </c>
      <c r="N188" s="87"/>
    </row>
    <row r="189" spans="1:14" ht="22.5" customHeight="1">
      <c r="A189" s="44" t="s">
        <v>5500</v>
      </c>
      <c r="B189" s="76">
        <v>8809402283897</v>
      </c>
      <c r="C189" s="50" t="s">
        <v>19620</v>
      </c>
      <c r="D189" s="77" t="s">
        <v>19621</v>
      </c>
      <c r="E189" s="78">
        <v>23000</v>
      </c>
      <c r="F189" s="15">
        <v>0.56999999999999995</v>
      </c>
      <c r="G189" s="80">
        <v>10</v>
      </c>
      <c r="H189" s="81">
        <f>Таблица637[[#This Row],[Коэфициент стоимости]]*Таблица637[[#This Row],[Розничная цена KRW]]</f>
        <v>13109.999999999998</v>
      </c>
      <c r="I189" s="82" t="str">
        <f>IF($H$1="","Введите курс",Таблица637[[#This Row],[Оптовая цена KRW за 1шт]]/$H$1)</f>
        <v>Введите курс</v>
      </c>
      <c r="J189" s="83"/>
      <c r="K189" s="84">
        <f>Таблица637[[#This Row],[Заказ коробок ]]*Таблица637[[#This Row],[Кол-во шт в коробке]]</f>
        <v>0</v>
      </c>
      <c r="L189" s="85">
        <f>Таблица637[[#This Row],[Общее кол-во шт]]*Таблица637[[#This Row],[Оптовая цена KRW за 1шт]]</f>
        <v>0</v>
      </c>
      <c r="M189" s="86" t="str">
        <f>IFERROR(Таблица637[[#This Row],[Общее кол-во шт]]*Таблица637[[#This Row],[Оптовая цена USD за 1шт]],"")</f>
        <v/>
      </c>
      <c r="N189" s="87"/>
    </row>
    <row r="190" spans="1:14" ht="22.5" customHeight="1">
      <c r="A190" s="44" t="s">
        <v>5501</v>
      </c>
      <c r="B190" s="76">
        <v>8809402284542</v>
      </c>
      <c r="C190" s="50" t="s">
        <v>19622</v>
      </c>
      <c r="D190" s="77" t="s">
        <v>19623</v>
      </c>
      <c r="E190" s="78">
        <v>3000</v>
      </c>
      <c r="F190" s="15">
        <v>0.56999999999999995</v>
      </c>
      <c r="G190" s="80">
        <v>50</v>
      </c>
      <c r="H190" s="81">
        <f>Таблица637[[#This Row],[Коэфициент стоимости]]*Таблица637[[#This Row],[Розничная цена KRW]]</f>
        <v>1709.9999999999998</v>
      </c>
      <c r="I190" s="82" t="str">
        <f>IF($H$1="","Введите курс",Таблица637[[#This Row],[Оптовая цена KRW за 1шт]]/$H$1)</f>
        <v>Введите курс</v>
      </c>
      <c r="J190" s="83"/>
      <c r="K190" s="84">
        <f>Таблица637[[#This Row],[Заказ коробок ]]*Таблица637[[#This Row],[Кол-во шт в коробке]]</f>
        <v>0</v>
      </c>
      <c r="L190" s="85">
        <f>Таблица637[[#This Row],[Общее кол-во шт]]*Таблица637[[#This Row],[Оптовая цена KRW за 1шт]]</f>
        <v>0</v>
      </c>
      <c r="M190" s="86" t="str">
        <f>IFERROR(Таблица637[[#This Row],[Общее кол-во шт]]*Таблица637[[#This Row],[Оптовая цена USD за 1шт]],"")</f>
        <v/>
      </c>
      <c r="N190" s="87"/>
    </row>
    <row r="191" spans="1:14" ht="22.5" customHeight="1">
      <c r="A191" s="44" t="s">
        <v>5502</v>
      </c>
      <c r="B191" s="76">
        <v>8809297211456</v>
      </c>
      <c r="C191" s="50" t="s">
        <v>19624</v>
      </c>
      <c r="D191" s="77" t="s">
        <v>19625</v>
      </c>
      <c r="E191" s="78">
        <v>12000</v>
      </c>
      <c r="F191" s="15">
        <v>0.56999999999999995</v>
      </c>
      <c r="G191" s="80">
        <v>10</v>
      </c>
      <c r="H191" s="81">
        <f>Таблица637[[#This Row],[Коэфициент стоимости]]*Таблица637[[#This Row],[Розничная цена KRW]]</f>
        <v>6839.9999999999991</v>
      </c>
      <c r="I191" s="82" t="str">
        <f>IF($H$1="","Введите курс",Таблица637[[#This Row],[Оптовая цена KRW за 1шт]]/$H$1)</f>
        <v>Введите курс</v>
      </c>
      <c r="J191" s="83"/>
      <c r="K191" s="84">
        <f>Таблица637[[#This Row],[Заказ коробок ]]*Таблица637[[#This Row],[Кол-во шт в коробке]]</f>
        <v>0</v>
      </c>
      <c r="L191" s="85">
        <f>Таблица637[[#This Row],[Общее кол-во шт]]*Таблица637[[#This Row],[Оптовая цена KRW за 1шт]]</f>
        <v>0</v>
      </c>
      <c r="M191" s="86" t="str">
        <f>IFERROR(Таблица637[[#This Row],[Общее кол-во шт]]*Таблица637[[#This Row],[Оптовая цена USD за 1шт]],"")</f>
        <v/>
      </c>
      <c r="N191" s="87"/>
    </row>
    <row r="192" spans="1:14" ht="22.5" customHeight="1">
      <c r="A192" s="44" t="s">
        <v>5503</v>
      </c>
      <c r="B192" s="76">
        <v>8809402285044</v>
      </c>
      <c r="C192" s="50" t="s">
        <v>19626</v>
      </c>
      <c r="D192" s="77" t="s">
        <v>19627</v>
      </c>
      <c r="E192" s="78">
        <v>12000</v>
      </c>
      <c r="F192" s="15">
        <v>0.56999999999999995</v>
      </c>
      <c r="G192" s="80">
        <v>10</v>
      </c>
      <c r="H192" s="81">
        <f>Таблица637[[#This Row],[Коэфициент стоимости]]*Таблица637[[#This Row],[Розничная цена KRW]]</f>
        <v>6839.9999999999991</v>
      </c>
      <c r="I192" s="82" t="str">
        <f>IF($H$1="","Введите курс",Таблица637[[#This Row],[Оптовая цена KRW за 1шт]]/$H$1)</f>
        <v>Введите курс</v>
      </c>
      <c r="J192" s="83"/>
      <c r="K192" s="84">
        <f>Таблица637[[#This Row],[Заказ коробок ]]*Таблица637[[#This Row],[Кол-во шт в коробке]]</f>
        <v>0</v>
      </c>
      <c r="L192" s="85">
        <f>Таблица637[[#This Row],[Общее кол-во шт]]*Таблица637[[#This Row],[Оптовая цена KRW за 1шт]]</f>
        <v>0</v>
      </c>
      <c r="M192" s="86" t="str">
        <f>IFERROR(Таблица637[[#This Row],[Общее кол-во шт]]*Таблица637[[#This Row],[Оптовая цена USD за 1шт]],"")</f>
        <v/>
      </c>
      <c r="N192" s="87"/>
    </row>
    <row r="193" spans="1:14" ht="22.5" customHeight="1">
      <c r="A193" s="44" t="s">
        <v>5504</v>
      </c>
      <c r="B193" s="76">
        <v>8809532441211</v>
      </c>
      <c r="C193" s="50" t="s">
        <v>19628</v>
      </c>
      <c r="D193" s="77" t="s">
        <v>19629</v>
      </c>
      <c r="E193" s="78">
        <v>15000</v>
      </c>
      <c r="F193" s="15">
        <v>0.56999999999999995</v>
      </c>
      <c r="G193" s="80">
        <v>10</v>
      </c>
      <c r="H193" s="81">
        <f>Таблица637[[#This Row],[Коэфициент стоимости]]*Таблица637[[#This Row],[Розничная цена KRW]]</f>
        <v>8550</v>
      </c>
      <c r="I193" s="82" t="str">
        <f>IF($H$1="","Введите курс",Таблица637[[#This Row],[Оптовая цена KRW за 1шт]]/$H$1)</f>
        <v>Введите курс</v>
      </c>
      <c r="J193" s="83"/>
      <c r="K193" s="84">
        <f>Таблица637[[#This Row],[Заказ коробок ]]*Таблица637[[#This Row],[Кол-во шт в коробке]]</f>
        <v>0</v>
      </c>
      <c r="L193" s="85">
        <f>Таблица637[[#This Row],[Общее кол-во шт]]*Таблица637[[#This Row],[Оптовая цена KRW за 1шт]]</f>
        <v>0</v>
      </c>
      <c r="M193" s="86" t="str">
        <f>IFERROR(Таблица637[[#This Row],[Общее кол-во шт]]*Таблица637[[#This Row],[Оптовая цена USD за 1шт]],"")</f>
        <v/>
      </c>
      <c r="N193" s="87"/>
    </row>
    <row r="194" spans="1:14" ht="22.5" customHeight="1">
      <c r="A194" s="44" t="s">
        <v>5505</v>
      </c>
      <c r="B194" s="76">
        <v>8809532441204</v>
      </c>
      <c r="C194" s="50" t="s">
        <v>19630</v>
      </c>
      <c r="D194" s="77" t="s">
        <v>19631</v>
      </c>
      <c r="E194" s="78">
        <v>15000</v>
      </c>
      <c r="F194" s="15">
        <v>0.56999999999999995</v>
      </c>
      <c r="G194" s="80">
        <v>10</v>
      </c>
      <c r="H194" s="81">
        <f>Таблица637[[#This Row],[Коэфициент стоимости]]*Таблица637[[#This Row],[Розничная цена KRW]]</f>
        <v>8550</v>
      </c>
      <c r="I194" s="82" t="str">
        <f>IF($H$1="","Введите курс",Таблица637[[#This Row],[Оптовая цена KRW за 1шт]]/$H$1)</f>
        <v>Введите курс</v>
      </c>
      <c r="J194" s="83"/>
      <c r="K194" s="84">
        <f>Таблица637[[#This Row],[Заказ коробок ]]*Таблица637[[#This Row],[Кол-во шт в коробке]]</f>
        <v>0</v>
      </c>
      <c r="L194" s="85">
        <f>Таблица637[[#This Row],[Общее кол-во шт]]*Таблица637[[#This Row],[Оптовая цена KRW за 1шт]]</f>
        <v>0</v>
      </c>
      <c r="M194" s="86" t="str">
        <f>IFERROR(Таблица637[[#This Row],[Общее кол-во шт]]*Таблица637[[#This Row],[Оптовая цена USD за 1шт]],"")</f>
        <v/>
      </c>
      <c r="N194" s="87"/>
    </row>
    <row r="195" spans="1:14" s="75" customFormat="1" ht="22.5" customHeight="1">
      <c r="A195" s="62" t="s">
        <v>5506</v>
      </c>
      <c r="B195" s="92">
        <v>8809532446957</v>
      </c>
      <c r="C195" s="50" t="s">
        <v>19632</v>
      </c>
      <c r="D195" s="93" t="s">
        <v>19633</v>
      </c>
      <c r="E195" s="78">
        <v>50000</v>
      </c>
      <c r="F195" s="15">
        <v>0.56999999999999995</v>
      </c>
      <c r="G195" s="96"/>
      <c r="H195" s="166"/>
      <c r="I195" s="98" t="str">
        <f>IF($H$1="","Введите курс",Таблица637[[#This Row],[Оптовая цена KRW за 1шт]]/$H$1)</f>
        <v>Введите курс</v>
      </c>
      <c r="J195" s="99"/>
      <c r="K195" s="100">
        <f>Таблица637[[#This Row],[Заказ коробок ]]*Таблица637[[#This Row],[Кол-во шт в коробке]]</f>
        <v>0</v>
      </c>
      <c r="L195" s="101">
        <f>Таблица637[[#This Row],[Общее кол-во шт]]*Таблица637[[#This Row],[Оптовая цена KRW за 1шт]]</f>
        <v>0</v>
      </c>
      <c r="M195" s="102" t="str">
        <f>IFERROR(Таблица637[[#This Row],[Общее кол-во шт]]*Таблица637[[#This Row],[Оптовая цена USD за 1шт]],"")</f>
        <v/>
      </c>
      <c r="N195" s="165" t="s">
        <v>19258</v>
      </c>
    </row>
    <row r="196" spans="1:14" s="75" customFormat="1" ht="22.5" customHeight="1">
      <c r="A196" s="62" t="s">
        <v>5507</v>
      </c>
      <c r="B196" s="92">
        <v>8809658622051</v>
      </c>
      <c r="C196" s="50" t="s">
        <v>19634</v>
      </c>
      <c r="D196" s="93" t="s">
        <v>19635</v>
      </c>
      <c r="E196" s="78">
        <v>1800</v>
      </c>
      <c r="F196" s="15">
        <v>0.56999999999999995</v>
      </c>
      <c r="G196" s="96"/>
      <c r="H196" s="166"/>
      <c r="I196" s="98" t="str">
        <f>IF($H$1="","Введите курс",Таблица637[[#This Row],[Оптовая цена KRW за 1шт]]/$H$1)</f>
        <v>Введите курс</v>
      </c>
      <c r="J196" s="99"/>
      <c r="K196" s="100">
        <f>Таблица637[[#This Row],[Заказ коробок ]]*Таблица637[[#This Row],[Кол-во шт в коробке]]</f>
        <v>0</v>
      </c>
      <c r="L196" s="101">
        <f>Таблица637[[#This Row],[Общее кол-во шт]]*Таблица637[[#This Row],[Оптовая цена KRW за 1шт]]</f>
        <v>0</v>
      </c>
      <c r="M196" s="102" t="str">
        <f>IFERROR(Таблица637[[#This Row],[Общее кол-во шт]]*Таблица637[[#This Row],[Оптовая цена USD за 1шт]],"")</f>
        <v/>
      </c>
      <c r="N196" s="165" t="s">
        <v>19258</v>
      </c>
    </row>
    <row r="197" spans="1:14" s="75" customFormat="1" ht="22.5" customHeight="1">
      <c r="A197" s="62" t="s">
        <v>5508</v>
      </c>
      <c r="B197" s="92">
        <v>8809658622068</v>
      </c>
      <c r="C197" s="50" t="s">
        <v>19636</v>
      </c>
      <c r="D197" s="93" t="s">
        <v>19637</v>
      </c>
      <c r="E197" s="78">
        <v>18000</v>
      </c>
      <c r="F197" s="15">
        <v>0.56999999999999995</v>
      </c>
      <c r="G197" s="96"/>
      <c r="H197" s="166"/>
      <c r="I197" s="98" t="str">
        <f>IF($H$1="","Введите курс",Таблица637[[#This Row],[Оптовая цена KRW за 1шт]]/$H$1)</f>
        <v>Введите курс</v>
      </c>
      <c r="J197" s="99"/>
      <c r="K197" s="100">
        <f>Таблица637[[#This Row],[Заказ коробок ]]*Таблица637[[#This Row],[Кол-во шт в коробке]]</f>
        <v>0</v>
      </c>
      <c r="L197" s="101">
        <f>Таблица637[[#This Row],[Общее кол-во шт]]*Таблица637[[#This Row],[Оптовая цена KRW за 1шт]]</f>
        <v>0</v>
      </c>
      <c r="M197" s="102" t="str">
        <f>IFERROR(Таблица637[[#This Row],[Общее кол-во шт]]*Таблица637[[#This Row],[Оптовая цена USD за 1шт]],"")</f>
        <v/>
      </c>
      <c r="N197" s="165" t="s">
        <v>19258</v>
      </c>
    </row>
    <row r="198" spans="1:14" ht="22.5" customHeight="1">
      <c r="A198" s="44" t="s">
        <v>5509</v>
      </c>
      <c r="B198" s="76">
        <v>8809532441297</v>
      </c>
      <c r="C198" s="50" t="s">
        <v>19638</v>
      </c>
      <c r="D198" s="77" t="s">
        <v>19639</v>
      </c>
      <c r="E198" s="78">
        <v>16000</v>
      </c>
      <c r="F198" s="15">
        <v>0.56999999999999995</v>
      </c>
      <c r="G198" s="80">
        <v>10</v>
      </c>
      <c r="H198" s="81">
        <f>Таблица637[[#This Row],[Коэфициент стоимости]]*Таблица637[[#This Row],[Розничная цена KRW]]</f>
        <v>9120</v>
      </c>
      <c r="I198" s="82" t="str">
        <f>IF($H$1="","Введите курс",Таблица637[[#This Row],[Оптовая цена KRW за 1шт]]/$H$1)</f>
        <v>Введите курс</v>
      </c>
      <c r="J198" s="83"/>
      <c r="K198" s="84">
        <f>Таблица637[[#This Row],[Заказ коробок ]]*Таблица637[[#This Row],[Кол-во шт в коробке]]</f>
        <v>0</v>
      </c>
      <c r="L198" s="85">
        <f>Таблица637[[#This Row],[Общее кол-во шт]]*Таблица637[[#This Row],[Оптовая цена KRW за 1шт]]</f>
        <v>0</v>
      </c>
      <c r="M198" s="86" t="str">
        <f>IFERROR(Таблица637[[#This Row],[Общее кол-во шт]]*Таблица637[[#This Row],[Оптовая цена USD за 1шт]],"")</f>
        <v/>
      </c>
      <c r="N198" s="87"/>
    </row>
    <row r="199" spans="1:14" ht="22.5" customHeight="1">
      <c r="A199" s="44" t="s">
        <v>5510</v>
      </c>
      <c r="B199" s="76">
        <v>8809532441273</v>
      </c>
      <c r="C199" s="50" t="s">
        <v>19640</v>
      </c>
      <c r="D199" s="77" t="s">
        <v>19641</v>
      </c>
      <c r="E199" s="78">
        <v>12000</v>
      </c>
      <c r="F199" s="15">
        <v>0.56999999999999995</v>
      </c>
      <c r="G199" s="80">
        <v>10</v>
      </c>
      <c r="H199" s="81">
        <f>Таблица637[[#This Row],[Коэфициент стоимости]]*Таблица637[[#This Row],[Розничная цена KRW]]</f>
        <v>6839.9999999999991</v>
      </c>
      <c r="I199" s="82" t="str">
        <f>IF($H$1="","Введите курс",Таблица637[[#This Row],[Оптовая цена KRW за 1шт]]/$H$1)</f>
        <v>Введите курс</v>
      </c>
      <c r="J199" s="83"/>
      <c r="K199" s="84">
        <f>Таблица637[[#This Row],[Заказ коробок ]]*Таблица637[[#This Row],[Кол-во шт в коробке]]</f>
        <v>0</v>
      </c>
      <c r="L199" s="85">
        <f>Таблица637[[#This Row],[Общее кол-во шт]]*Таблица637[[#This Row],[Оптовая цена KRW за 1шт]]</f>
        <v>0</v>
      </c>
      <c r="M199" s="86" t="str">
        <f>IFERROR(Таблица637[[#This Row],[Общее кол-во шт]]*Таблица637[[#This Row],[Оптовая цена USD за 1шт]],"")</f>
        <v/>
      </c>
      <c r="N199" s="87"/>
    </row>
    <row r="200" spans="1:14" ht="22.5" customHeight="1">
      <c r="A200" s="44" t="s">
        <v>5511</v>
      </c>
      <c r="B200" s="76">
        <v>8809297211623</v>
      </c>
      <c r="C200" s="50" t="s">
        <v>19642</v>
      </c>
      <c r="D200" s="77" t="s">
        <v>19643</v>
      </c>
      <c r="E200" s="78">
        <v>11000</v>
      </c>
      <c r="F200" s="15">
        <v>0.56999999999999995</v>
      </c>
      <c r="G200" s="80">
        <v>10</v>
      </c>
      <c r="H200" s="81">
        <f>Таблица637[[#This Row],[Коэфициент стоимости]]*Таблица637[[#This Row],[Розничная цена KRW]]</f>
        <v>6269.9999999999991</v>
      </c>
      <c r="I200" s="82" t="str">
        <f>IF($H$1="","Введите курс",Таблица637[[#This Row],[Оптовая цена KRW за 1шт]]/$H$1)</f>
        <v>Введите курс</v>
      </c>
      <c r="J200" s="83"/>
      <c r="K200" s="84">
        <f>Таблица637[[#This Row],[Заказ коробок ]]*Таблица637[[#This Row],[Кол-во шт в коробке]]</f>
        <v>0</v>
      </c>
      <c r="L200" s="85">
        <f>Таблица637[[#This Row],[Общее кол-во шт]]*Таблица637[[#This Row],[Оптовая цена KRW за 1шт]]</f>
        <v>0</v>
      </c>
      <c r="M200" s="86" t="str">
        <f>IFERROR(Таблица637[[#This Row],[Общее кол-во шт]]*Таблица637[[#This Row],[Оптовая цена USD за 1шт]],"")</f>
        <v/>
      </c>
      <c r="N200" s="87"/>
    </row>
    <row r="201" spans="1:14" ht="22.5" customHeight="1">
      <c r="A201" s="44" t="s">
        <v>5512</v>
      </c>
      <c r="B201" s="76">
        <v>8809297211722</v>
      </c>
      <c r="C201" s="50" t="s">
        <v>19644</v>
      </c>
      <c r="D201" s="77" t="s">
        <v>19645</v>
      </c>
      <c r="E201" s="78">
        <v>12000</v>
      </c>
      <c r="F201" s="15">
        <v>0.56999999999999995</v>
      </c>
      <c r="G201" s="80">
        <v>10</v>
      </c>
      <c r="H201" s="81">
        <f>Таблица637[[#This Row],[Коэфициент стоимости]]*Таблица637[[#This Row],[Розничная цена KRW]]</f>
        <v>6839.9999999999991</v>
      </c>
      <c r="I201" s="82" t="str">
        <f>IF($H$1="","Введите курс",Таблица637[[#This Row],[Оптовая цена KRW за 1шт]]/$H$1)</f>
        <v>Введите курс</v>
      </c>
      <c r="J201" s="83"/>
      <c r="K201" s="84">
        <f>Таблица637[[#This Row],[Заказ коробок ]]*Таблица637[[#This Row],[Кол-во шт в коробке]]</f>
        <v>0</v>
      </c>
      <c r="L201" s="85">
        <f>Таблица637[[#This Row],[Общее кол-во шт]]*Таблица637[[#This Row],[Оптовая цена KRW за 1шт]]</f>
        <v>0</v>
      </c>
      <c r="M201" s="86" t="str">
        <f>IFERROR(Таблица637[[#This Row],[Общее кол-во шт]]*Таблица637[[#This Row],[Оптовая цена USD за 1шт]],"")</f>
        <v/>
      </c>
      <c r="N201" s="87"/>
    </row>
    <row r="202" spans="1:14" ht="22.5" customHeight="1">
      <c r="A202" s="44" t="s">
        <v>5513</v>
      </c>
      <c r="B202" s="76">
        <v>8809297215317</v>
      </c>
      <c r="C202" s="50" t="s">
        <v>19646</v>
      </c>
      <c r="D202" s="77" t="s">
        <v>19647</v>
      </c>
      <c r="E202" s="78">
        <v>500</v>
      </c>
      <c r="F202" s="15">
        <v>0.56999999999999995</v>
      </c>
      <c r="G202" s="80">
        <v>100</v>
      </c>
      <c r="H202" s="81">
        <f>Таблица637[[#This Row],[Коэфициент стоимости]]*Таблица637[[#This Row],[Розничная цена KRW]]</f>
        <v>285</v>
      </c>
      <c r="I202" s="82" t="str">
        <f>IF($H$1="","Введите курс",Таблица637[[#This Row],[Оптовая цена KRW за 1шт]]/$H$1)</f>
        <v>Введите курс</v>
      </c>
      <c r="J202" s="83"/>
      <c r="K202" s="84">
        <f>Таблица637[[#This Row],[Заказ коробок ]]*Таблица637[[#This Row],[Кол-во шт в коробке]]</f>
        <v>0</v>
      </c>
      <c r="L202" s="85">
        <f>Таблица637[[#This Row],[Общее кол-во шт]]*Таблица637[[#This Row],[Оптовая цена KRW за 1шт]]</f>
        <v>0</v>
      </c>
      <c r="M202" s="86" t="str">
        <f>IFERROR(Таблица637[[#This Row],[Общее кол-во шт]]*Таблица637[[#This Row],[Оптовая цена USD за 1шт]],"")</f>
        <v/>
      </c>
      <c r="N202" s="87"/>
    </row>
    <row r="203" spans="1:14" ht="22.5" customHeight="1">
      <c r="A203" s="44" t="s">
        <v>5514</v>
      </c>
      <c r="B203" s="76">
        <v>8809297215386</v>
      </c>
      <c r="C203" s="50" t="s">
        <v>19648</v>
      </c>
      <c r="D203" s="77" t="s">
        <v>19649</v>
      </c>
      <c r="E203" s="78">
        <v>5000</v>
      </c>
      <c r="F203" s="15">
        <v>0.56999999999999995</v>
      </c>
      <c r="G203" s="80">
        <v>30</v>
      </c>
      <c r="H203" s="81">
        <f>Таблица637[[#This Row],[Коэфициент стоимости]]*Таблица637[[#This Row],[Розничная цена KRW]]</f>
        <v>2849.9999999999995</v>
      </c>
      <c r="I203" s="82" t="str">
        <f>IF($H$1="","Введите курс",Таблица637[[#This Row],[Оптовая цена KRW за 1шт]]/$H$1)</f>
        <v>Введите курс</v>
      </c>
      <c r="J203" s="83"/>
      <c r="K203" s="84">
        <f>Таблица637[[#This Row],[Заказ коробок ]]*Таблица637[[#This Row],[Кол-во шт в коробке]]</f>
        <v>0</v>
      </c>
      <c r="L203" s="85">
        <f>Таблица637[[#This Row],[Общее кол-во шт]]*Таблица637[[#This Row],[Оптовая цена KRW за 1шт]]</f>
        <v>0</v>
      </c>
      <c r="M203" s="86" t="str">
        <f>IFERROR(Таблица637[[#This Row],[Общее кол-во шт]]*Таблица637[[#This Row],[Оптовая цена USD за 1шт]],"")</f>
        <v/>
      </c>
      <c r="N203" s="87"/>
    </row>
    <row r="204" spans="1:14" ht="22.5" customHeight="1">
      <c r="A204" s="44" t="s">
        <v>5515</v>
      </c>
      <c r="B204" s="76">
        <v>8809297215690</v>
      </c>
      <c r="C204" s="50" t="s">
        <v>19650</v>
      </c>
      <c r="D204" s="77" t="s">
        <v>19651</v>
      </c>
      <c r="E204" s="78">
        <v>9500</v>
      </c>
      <c r="F204" s="15">
        <v>0.56999999999999995</v>
      </c>
      <c r="G204" s="80">
        <v>10</v>
      </c>
      <c r="H204" s="81">
        <f>Таблица637[[#This Row],[Коэфициент стоимости]]*Таблица637[[#This Row],[Розничная цена KRW]]</f>
        <v>5414.9999999999991</v>
      </c>
      <c r="I204" s="82" t="str">
        <f>IF($H$1="","Введите курс",Таблица637[[#This Row],[Оптовая цена KRW за 1шт]]/$H$1)</f>
        <v>Введите курс</v>
      </c>
      <c r="J204" s="83"/>
      <c r="K204" s="84">
        <f>Таблица637[[#This Row],[Заказ коробок ]]*Таблица637[[#This Row],[Кол-во шт в коробке]]</f>
        <v>0</v>
      </c>
      <c r="L204" s="85">
        <f>Таблица637[[#This Row],[Общее кол-во шт]]*Таблица637[[#This Row],[Оптовая цена KRW за 1шт]]</f>
        <v>0</v>
      </c>
      <c r="M204" s="86" t="str">
        <f>IFERROR(Таблица637[[#This Row],[Общее кол-во шт]]*Таблица637[[#This Row],[Оптовая цена USD за 1шт]],"")</f>
        <v/>
      </c>
      <c r="N204" s="87"/>
    </row>
    <row r="205" spans="1:14" ht="22.5" customHeight="1">
      <c r="A205" s="44" t="s">
        <v>5516</v>
      </c>
      <c r="B205" s="76">
        <v>8809532446766</v>
      </c>
      <c r="C205" s="50" t="s">
        <v>19652</v>
      </c>
      <c r="D205" s="77" t="s">
        <v>19653</v>
      </c>
      <c r="E205" s="78">
        <v>13000</v>
      </c>
      <c r="F205" s="15">
        <v>0.56999999999999995</v>
      </c>
      <c r="G205" s="80">
        <v>10</v>
      </c>
      <c r="H205" s="81">
        <f>Таблица637[[#This Row],[Коэфициент стоимости]]*Таблица637[[#This Row],[Розничная цена KRW]]</f>
        <v>7409.9999999999991</v>
      </c>
      <c r="I205" s="82" t="str">
        <f>IF($H$1="","Введите курс",Таблица637[[#This Row],[Оптовая цена KRW за 1шт]]/$H$1)</f>
        <v>Введите курс</v>
      </c>
      <c r="J205" s="83"/>
      <c r="K205" s="84">
        <f>Таблица637[[#This Row],[Заказ коробок ]]*Таблица637[[#This Row],[Кол-во шт в коробке]]</f>
        <v>0</v>
      </c>
      <c r="L205" s="85">
        <f>Таблица637[[#This Row],[Общее кол-во шт]]*Таблица637[[#This Row],[Оптовая цена KRW за 1шт]]</f>
        <v>0</v>
      </c>
      <c r="M205" s="86" t="str">
        <f>IFERROR(Таблица637[[#This Row],[Общее кол-во шт]]*Таблица637[[#This Row],[Оптовая цена USD за 1шт]],"")</f>
        <v/>
      </c>
      <c r="N205" s="87"/>
    </row>
    <row r="206" spans="1:14" ht="22.5" customHeight="1">
      <c r="A206" s="44" t="s">
        <v>5518</v>
      </c>
      <c r="B206" s="76">
        <v>8809532446759</v>
      </c>
      <c r="C206" s="50" t="s">
        <v>19654</v>
      </c>
      <c r="D206" s="77" t="s">
        <v>19655</v>
      </c>
      <c r="E206" s="78">
        <v>23000</v>
      </c>
      <c r="F206" s="15">
        <v>0.56999999999999995</v>
      </c>
      <c r="G206" s="80">
        <v>10</v>
      </c>
      <c r="H206" s="81">
        <f>Таблица637[[#This Row],[Коэфициент стоимости]]*Таблица637[[#This Row],[Розничная цена KRW]]</f>
        <v>13109.999999999998</v>
      </c>
      <c r="I206" s="82" t="str">
        <f>IF($H$1="","Введите курс",Таблица637[[#This Row],[Оптовая цена KRW за 1шт]]/$H$1)</f>
        <v>Введите курс</v>
      </c>
      <c r="J206" s="83"/>
      <c r="K206" s="84">
        <f>Таблица637[[#This Row],[Заказ коробок ]]*Таблица637[[#This Row],[Кол-во шт в коробке]]</f>
        <v>0</v>
      </c>
      <c r="L206" s="85">
        <f>Таблица637[[#This Row],[Общее кол-во шт]]*Таблица637[[#This Row],[Оптовая цена KRW за 1шт]]</f>
        <v>0</v>
      </c>
      <c r="M206" s="86" t="str">
        <f>IFERROR(Таблица637[[#This Row],[Общее кол-во шт]]*Таблица637[[#This Row],[Оптовая цена USD за 1шт]],"")</f>
        <v/>
      </c>
      <c r="N206" s="87"/>
    </row>
    <row r="207" spans="1:14" s="75" customFormat="1" ht="22.5" customHeight="1">
      <c r="A207" s="62" t="s">
        <v>5519</v>
      </c>
      <c r="B207" s="92">
        <v>8809532448852</v>
      </c>
      <c r="C207" s="50" t="s">
        <v>19656</v>
      </c>
      <c r="D207" s="93" t="s">
        <v>19657</v>
      </c>
      <c r="E207" s="78">
        <v>9700</v>
      </c>
      <c r="F207" s="15">
        <v>0.56999999999999995</v>
      </c>
      <c r="G207" s="96"/>
      <c r="H207" s="166"/>
      <c r="I207" s="98" t="str">
        <f>IF($H$1="","Введите курс",Таблица637[[#This Row],[Оптовая цена KRW за 1шт]]/$H$1)</f>
        <v>Введите курс</v>
      </c>
      <c r="J207" s="99"/>
      <c r="K207" s="100">
        <f>Таблица637[[#This Row],[Заказ коробок ]]*Таблица637[[#This Row],[Кол-во шт в коробке]]</f>
        <v>0</v>
      </c>
      <c r="L207" s="101">
        <f>Таблица637[[#This Row],[Общее кол-во шт]]*Таблица637[[#This Row],[Оптовая цена KRW за 1шт]]</f>
        <v>0</v>
      </c>
      <c r="M207" s="102" t="str">
        <f>IFERROR(Таблица637[[#This Row],[Общее кол-во шт]]*Таблица637[[#This Row],[Оптовая цена USD за 1шт]],"")</f>
        <v/>
      </c>
      <c r="N207" s="165" t="s">
        <v>19258</v>
      </c>
    </row>
    <row r="208" spans="1:14" s="75" customFormat="1" ht="22.5" customHeight="1">
      <c r="A208" s="62" t="s">
        <v>5520</v>
      </c>
      <c r="B208" s="92">
        <v>8809532448883</v>
      </c>
      <c r="C208" s="50" t="s">
        <v>19658</v>
      </c>
      <c r="D208" s="93" t="s">
        <v>19659</v>
      </c>
      <c r="E208" s="78">
        <v>11000</v>
      </c>
      <c r="F208" s="15">
        <v>0.56999999999999995</v>
      </c>
      <c r="G208" s="96"/>
      <c r="H208" s="166"/>
      <c r="I208" s="98" t="str">
        <f>IF($H$1="","Введите курс",Таблица637[[#This Row],[Оптовая цена KRW за 1шт]]/$H$1)</f>
        <v>Введите курс</v>
      </c>
      <c r="J208" s="99"/>
      <c r="K208" s="100">
        <f>Таблица637[[#This Row],[Заказ коробок ]]*Таблица637[[#This Row],[Кол-во шт в коробке]]</f>
        <v>0</v>
      </c>
      <c r="L208" s="101">
        <f>Таблица637[[#This Row],[Общее кол-во шт]]*Таблица637[[#This Row],[Оптовая цена KRW за 1шт]]</f>
        <v>0</v>
      </c>
      <c r="M208" s="102" t="str">
        <f>IFERROR(Таблица637[[#This Row],[Общее кол-во шт]]*Таблица637[[#This Row],[Оптовая цена USD за 1шт]],"")</f>
        <v/>
      </c>
      <c r="N208" s="165" t="s">
        <v>19258</v>
      </c>
    </row>
    <row r="209" spans="1:14" s="75" customFormat="1" ht="22.5" customHeight="1">
      <c r="A209" s="62" t="s">
        <v>5521</v>
      </c>
      <c r="B209" s="92">
        <v>8809532445042</v>
      </c>
      <c r="C209" s="50" t="s">
        <v>19660</v>
      </c>
      <c r="D209" s="93" t="s">
        <v>19661</v>
      </c>
      <c r="E209" s="78">
        <v>3500</v>
      </c>
      <c r="F209" s="15">
        <v>0.56999999999999995</v>
      </c>
      <c r="G209" s="96"/>
      <c r="H209" s="166"/>
      <c r="I209" s="98" t="str">
        <f>IF($H$1="","Введите курс",Таблица637[[#This Row],[Оптовая цена KRW за 1шт]]/$H$1)</f>
        <v>Введите курс</v>
      </c>
      <c r="J209" s="99"/>
      <c r="K209" s="100">
        <f>Таблица637[[#This Row],[Заказ коробок ]]*Таблица637[[#This Row],[Кол-во шт в коробке]]</f>
        <v>0</v>
      </c>
      <c r="L209" s="101">
        <f>Таблица637[[#This Row],[Общее кол-во шт]]*Таблица637[[#This Row],[Оптовая цена KRW за 1шт]]</f>
        <v>0</v>
      </c>
      <c r="M209" s="102" t="str">
        <f>IFERROR(Таблица637[[#This Row],[Общее кол-во шт]]*Таблица637[[#This Row],[Оптовая цена USD за 1шт]],"")</f>
        <v/>
      </c>
      <c r="N209" s="165" t="s">
        <v>19258</v>
      </c>
    </row>
    <row r="210" spans="1:14" ht="22.5" customHeight="1">
      <c r="A210" s="44" t="s">
        <v>5522</v>
      </c>
      <c r="B210" s="76">
        <v>8809402289257</v>
      </c>
      <c r="C210" s="50" t="s">
        <v>19662</v>
      </c>
      <c r="D210" s="77" t="s">
        <v>19663</v>
      </c>
      <c r="E210" s="78">
        <v>15000</v>
      </c>
      <c r="F210" s="15">
        <v>0.56999999999999995</v>
      </c>
      <c r="G210" s="80">
        <v>10</v>
      </c>
      <c r="H210" s="81">
        <f>Таблица637[[#This Row],[Коэфициент стоимости]]*Таблица637[[#This Row],[Розничная цена KRW]]</f>
        <v>8550</v>
      </c>
      <c r="I210" s="82" t="str">
        <f>IF($H$1="","Введите курс",Таблица637[[#This Row],[Оптовая цена KRW за 1шт]]/$H$1)</f>
        <v>Введите курс</v>
      </c>
      <c r="J210" s="83"/>
      <c r="K210" s="84">
        <f>Таблица637[[#This Row],[Заказ коробок ]]*Таблица637[[#This Row],[Кол-во шт в коробке]]</f>
        <v>0</v>
      </c>
      <c r="L210" s="85">
        <f>Таблица637[[#This Row],[Общее кол-во шт]]*Таблица637[[#This Row],[Оптовая цена KRW за 1шт]]</f>
        <v>0</v>
      </c>
      <c r="M210" s="86" t="str">
        <f>IFERROR(Таблица637[[#This Row],[Общее кол-во шт]]*Таблица637[[#This Row],[Оптовая цена USD за 1шт]],"")</f>
        <v/>
      </c>
      <c r="N210" s="87"/>
    </row>
    <row r="211" spans="1:14" ht="22.5" customHeight="1">
      <c r="A211" s="44" t="s">
        <v>5523</v>
      </c>
      <c r="B211" s="76">
        <v>8809402282173</v>
      </c>
      <c r="C211" s="50" t="s">
        <v>19664</v>
      </c>
      <c r="D211" s="77" t="s">
        <v>19665</v>
      </c>
      <c r="E211" s="78">
        <v>6000</v>
      </c>
      <c r="F211" s="15">
        <v>0.56999999999999995</v>
      </c>
      <c r="G211" s="80">
        <v>10</v>
      </c>
      <c r="H211" s="81">
        <f>Таблица637[[#This Row],[Коэфициент стоимости]]*Таблица637[[#This Row],[Розничная цена KRW]]</f>
        <v>3419.9999999999995</v>
      </c>
      <c r="I211" s="82" t="str">
        <f>IF($H$1="","Введите курс",Таблица637[[#This Row],[Оптовая цена KRW за 1шт]]/$H$1)</f>
        <v>Введите курс</v>
      </c>
      <c r="J211" s="83"/>
      <c r="K211" s="84">
        <f>Таблица637[[#This Row],[Заказ коробок ]]*Таблица637[[#This Row],[Кол-во шт в коробке]]</f>
        <v>0</v>
      </c>
      <c r="L211" s="85">
        <f>Таблица637[[#This Row],[Общее кол-во шт]]*Таблица637[[#This Row],[Оптовая цена KRW за 1шт]]</f>
        <v>0</v>
      </c>
      <c r="M211" s="86" t="str">
        <f>IFERROR(Таблица637[[#This Row],[Общее кол-во шт]]*Таблица637[[#This Row],[Оптовая цена USD за 1шт]],"")</f>
        <v/>
      </c>
      <c r="N211" s="87"/>
    </row>
    <row r="212" spans="1:14" ht="22.5" customHeight="1">
      <c r="A212" s="44" t="s">
        <v>5524</v>
      </c>
      <c r="B212" s="76">
        <v>8809297210954</v>
      </c>
      <c r="C212" s="50" t="s">
        <v>19666</v>
      </c>
      <c r="D212" s="77" t="s">
        <v>19667</v>
      </c>
      <c r="E212" s="78">
        <v>12000</v>
      </c>
      <c r="F212" s="15">
        <v>0.56999999999999995</v>
      </c>
      <c r="G212" s="80">
        <v>10</v>
      </c>
      <c r="H212" s="81">
        <f>Таблица637[[#This Row],[Коэфициент стоимости]]*Таблица637[[#This Row],[Розничная цена KRW]]</f>
        <v>6839.9999999999991</v>
      </c>
      <c r="I212" s="82" t="str">
        <f>IF($H$1="","Введите курс",Таблица637[[#This Row],[Оптовая цена KRW за 1шт]]/$H$1)</f>
        <v>Введите курс</v>
      </c>
      <c r="J212" s="83"/>
      <c r="K212" s="84">
        <f>Таблица637[[#This Row],[Заказ коробок ]]*Таблица637[[#This Row],[Кол-во шт в коробке]]</f>
        <v>0</v>
      </c>
      <c r="L212" s="85">
        <f>Таблица637[[#This Row],[Общее кол-во шт]]*Таблица637[[#This Row],[Оптовая цена KRW за 1шт]]</f>
        <v>0</v>
      </c>
      <c r="M212" s="86" t="str">
        <f>IFERROR(Таблица637[[#This Row],[Общее кол-во шт]]*Таблица637[[#This Row],[Оптовая цена USD за 1шт]],"")</f>
        <v/>
      </c>
      <c r="N212" s="87"/>
    </row>
    <row r="213" spans="1:14" ht="22.5" customHeight="1">
      <c r="A213" s="44" t="s">
        <v>5525</v>
      </c>
      <c r="B213" s="76">
        <v>8809402288267</v>
      </c>
      <c r="C213" s="50" t="s">
        <v>19668</v>
      </c>
      <c r="D213" s="77" t="s">
        <v>19669</v>
      </c>
      <c r="E213" s="78">
        <v>18000</v>
      </c>
      <c r="F213" s="15">
        <v>0.56999999999999995</v>
      </c>
      <c r="G213" s="80">
        <v>10</v>
      </c>
      <c r="H213" s="81">
        <f>Таблица637[[#This Row],[Коэфициент стоимости]]*Таблица637[[#This Row],[Розничная цена KRW]]</f>
        <v>10260</v>
      </c>
      <c r="I213" s="82" t="str">
        <f>IF($H$1="","Введите курс",Таблица637[[#This Row],[Оптовая цена KRW за 1шт]]/$H$1)</f>
        <v>Введите курс</v>
      </c>
      <c r="J213" s="83"/>
      <c r="K213" s="84">
        <f>Таблица637[[#This Row],[Заказ коробок ]]*Таблица637[[#This Row],[Кол-во шт в коробке]]</f>
        <v>0</v>
      </c>
      <c r="L213" s="85">
        <f>Таблица637[[#This Row],[Общее кол-во шт]]*Таблица637[[#This Row],[Оптовая цена KRW за 1шт]]</f>
        <v>0</v>
      </c>
      <c r="M213" s="86" t="str">
        <f>IFERROR(Таблица637[[#This Row],[Общее кол-во шт]]*Таблица637[[#This Row],[Оптовая цена USD за 1шт]],"")</f>
        <v/>
      </c>
      <c r="N213" s="87"/>
    </row>
    <row r="214" spans="1:14" s="75" customFormat="1" ht="22.5" customHeight="1">
      <c r="A214" s="62" t="s">
        <v>5526</v>
      </c>
      <c r="B214" s="92">
        <v>8809402288281</v>
      </c>
      <c r="C214" s="50" t="s">
        <v>19670</v>
      </c>
      <c r="D214" s="93" t="s">
        <v>19671</v>
      </c>
      <c r="E214" s="78">
        <v>25000</v>
      </c>
      <c r="F214" s="15">
        <v>0.56999999999999995</v>
      </c>
      <c r="G214" s="96"/>
      <c r="H214" s="166"/>
      <c r="I214" s="98" t="str">
        <f>IF($H$1="","Введите курс",Таблица637[[#This Row],[Оптовая цена KRW за 1шт]]/$H$1)</f>
        <v>Введите курс</v>
      </c>
      <c r="J214" s="99"/>
      <c r="K214" s="100">
        <f>Таблица637[[#This Row],[Заказ коробок ]]*Таблица637[[#This Row],[Кол-во шт в коробке]]</f>
        <v>0</v>
      </c>
      <c r="L214" s="101">
        <f>Таблица637[[#This Row],[Общее кол-во шт]]*Таблица637[[#This Row],[Оптовая цена KRW за 1шт]]</f>
        <v>0</v>
      </c>
      <c r="M214" s="102" t="str">
        <f>IFERROR(Таблица637[[#This Row],[Общее кол-во шт]]*Таблица637[[#This Row],[Оптовая цена USD за 1шт]],"")</f>
        <v/>
      </c>
      <c r="N214" s="165" t="s">
        <v>19258</v>
      </c>
    </row>
    <row r="215" spans="1:14" ht="22.5" customHeight="1">
      <c r="A215" s="44" t="s">
        <v>5527</v>
      </c>
      <c r="B215" s="76">
        <v>8809402288274</v>
      </c>
      <c r="C215" s="50" t="s">
        <v>19672</v>
      </c>
      <c r="D215" s="77" t="s">
        <v>19673</v>
      </c>
      <c r="E215" s="78">
        <v>27000</v>
      </c>
      <c r="F215" s="15">
        <v>0.56999999999999995</v>
      </c>
      <c r="G215" s="80">
        <v>10</v>
      </c>
      <c r="H215" s="81">
        <f>Таблица637[[#This Row],[Коэфициент стоимости]]*Таблица637[[#This Row],[Розничная цена KRW]]</f>
        <v>15389.999999999998</v>
      </c>
      <c r="I215" s="82" t="str">
        <f>IF($H$1="","Введите курс",Таблица637[[#This Row],[Оптовая цена KRW за 1шт]]/$H$1)</f>
        <v>Введите курс</v>
      </c>
      <c r="J215" s="83"/>
      <c r="K215" s="84">
        <f>Таблица637[[#This Row],[Заказ коробок ]]*Таблица637[[#This Row],[Кол-во шт в коробке]]</f>
        <v>0</v>
      </c>
      <c r="L215" s="85">
        <f>Таблица637[[#This Row],[Общее кол-во шт]]*Таблица637[[#This Row],[Оптовая цена KRW за 1шт]]</f>
        <v>0</v>
      </c>
      <c r="M215" s="86" t="str">
        <f>IFERROR(Таблица637[[#This Row],[Общее кол-во шт]]*Таблица637[[#This Row],[Оптовая цена USD за 1шт]],"")</f>
        <v/>
      </c>
      <c r="N215" s="87"/>
    </row>
    <row r="216" spans="1:14" s="75" customFormat="1" ht="22.5" customHeight="1">
      <c r="A216" s="62" t="s">
        <v>5528</v>
      </c>
      <c r="B216" s="92">
        <v>8809402288250</v>
      </c>
      <c r="C216" s="50" t="s">
        <v>19674</v>
      </c>
      <c r="D216" s="93" t="s">
        <v>19675</v>
      </c>
      <c r="E216" s="78">
        <v>16000</v>
      </c>
      <c r="F216" s="15">
        <v>0.56999999999999995</v>
      </c>
      <c r="G216" s="96"/>
      <c r="H216" s="166"/>
      <c r="I216" s="98" t="str">
        <f>IF($H$1="","Введите курс",Таблица637[[#This Row],[Оптовая цена KRW за 1шт]]/$H$1)</f>
        <v>Введите курс</v>
      </c>
      <c r="J216" s="99"/>
      <c r="K216" s="100">
        <f>Таблица637[[#This Row],[Заказ коробок ]]*Таблица637[[#This Row],[Кол-во шт в коробке]]</f>
        <v>0</v>
      </c>
      <c r="L216" s="101">
        <f>Таблица637[[#This Row],[Общее кол-во шт]]*Таблица637[[#This Row],[Оптовая цена KRW за 1шт]]</f>
        <v>0</v>
      </c>
      <c r="M216" s="102" t="str">
        <f>IFERROR(Таблица637[[#This Row],[Общее кол-во шт]]*Таблица637[[#This Row],[Оптовая цена USD за 1шт]],"")</f>
        <v/>
      </c>
      <c r="N216" s="165" t="s">
        <v>19258</v>
      </c>
    </row>
    <row r="217" spans="1:14" ht="22.5" customHeight="1">
      <c r="A217" s="44" t="s">
        <v>5529</v>
      </c>
      <c r="B217" s="76">
        <v>8809658622969</v>
      </c>
      <c r="C217" s="50" t="s">
        <v>19676</v>
      </c>
      <c r="D217" s="77" t="s">
        <v>19677</v>
      </c>
      <c r="E217" s="78">
        <v>3000</v>
      </c>
      <c r="F217" s="15">
        <v>0.56999999999999995</v>
      </c>
      <c r="G217" s="80">
        <v>100</v>
      </c>
      <c r="H217" s="81">
        <f>Таблица637[[#This Row],[Коэфициент стоимости]]*Таблица637[[#This Row],[Розничная цена KRW]]</f>
        <v>1709.9999999999998</v>
      </c>
      <c r="I217" s="82" t="str">
        <f>IF($H$1="","Введите курс",Таблица637[[#This Row],[Оптовая цена KRW за 1шт]]/$H$1)</f>
        <v>Введите курс</v>
      </c>
      <c r="J217" s="83"/>
      <c r="K217" s="84">
        <f>Таблица637[[#This Row],[Заказ коробок ]]*Таблица637[[#This Row],[Кол-во шт в коробке]]</f>
        <v>0</v>
      </c>
      <c r="L217" s="85">
        <f>Таблица637[[#This Row],[Общее кол-во шт]]*Таблица637[[#This Row],[Оптовая цена KRW за 1шт]]</f>
        <v>0</v>
      </c>
      <c r="M217" s="86" t="str">
        <f>IFERROR(Таблица637[[#This Row],[Общее кол-во шт]]*Таблица637[[#This Row],[Оптовая цена USD за 1шт]],"")</f>
        <v/>
      </c>
      <c r="N217" s="87"/>
    </row>
    <row r="218" spans="1:14" ht="22.5" customHeight="1">
      <c r="A218" s="44" t="s">
        <v>5530</v>
      </c>
      <c r="B218" s="76">
        <v>8809402285365</v>
      </c>
      <c r="C218" s="50" t="s">
        <v>19678</v>
      </c>
      <c r="D218" s="77" t="s">
        <v>19679</v>
      </c>
      <c r="E218" s="78">
        <v>5000</v>
      </c>
      <c r="F218" s="15">
        <v>0.56999999999999995</v>
      </c>
      <c r="G218" s="80">
        <v>10</v>
      </c>
      <c r="H218" s="81">
        <f>Таблица637[[#This Row],[Коэфициент стоимости]]*Таблица637[[#This Row],[Розничная цена KRW]]</f>
        <v>2849.9999999999995</v>
      </c>
      <c r="I218" s="82" t="str">
        <f>IF($H$1="","Введите курс",Таблица637[[#This Row],[Оптовая цена KRW за 1шт]]/$H$1)</f>
        <v>Введите курс</v>
      </c>
      <c r="J218" s="83"/>
      <c r="K218" s="84">
        <f>Таблица637[[#This Row],[Заказ коробок ]]*Таблица637[[#This Row],[Кол-во шт в коробке]]</f>
        <v>0</v>
      </c>
      <c r="L218" s="85">
        <f>Таблица637[[#This Row],[Общее кол-во шт]]*Таблица637[[#This Row],[Оптовая цена KRW за 1шт]]</f>
        <v>0</v>
      </c>
      <c r="M218" s="86" t="str">
        <f>IFERROR(Таблица637[[#This Row],[Общее кол-во шт]]*Таблица637[[#This Row],[Оптовая цена USD за 1шт]],"")</f>
        <v/>
      </c>
      <c r="N218" s="87"/>
    </row>
    <row r="219" spans="1:14" ht="22.5" customHeight="1">
      <c r="A219" s="44" t="s">
        <v>5531</v>
      </c>
      <c r="B219" s="76">
        <v>8809658624109</v>
      </c>
      <c r="C219" s="50" t="s">
        <v>19680</v>
      </c>
      <c r="D219" s="77" t="s">
        <v>19681</v>
      </c>
      <c r="E219" s="78">
        <v>9000</v>
      </c>
      <c r="F219" s="15">
        <v>0.56999999999999995</v>
      </c>
      <c r="G219" s="80">
        <v>10</v>
      </c>
      <c r="H219" s="81">
        <f>Таблица637[[#This Row],[Коэфициент стоимости]]*Таблица637[[#This Row],[Розничная цена KRW]]</f>
        <v>5130</v>
      </c>
      <c r="I219" s="82" t="str">
        <f>IF($H$1="","Введите курс",Таблица637[[#This Row],[Оптовая цена KRW за 1шт]]/$H$1)</f>
        <v>Введите курс</v>
      </c>
      <c r="J219" s="83"/>
      <c r="K219" s="84">
        <f>Таблица637[[#This Row],[Заказ коробок ]]*Таблица637[[#This Row],[Кол-во шт в коробке]]</f>
        <v>0</v>
      </c>
      <c r="L219" s="85">
        <f>Таблица637[[#This Row],[Общее кол-во шт]]*Таблица637[[#This Row],[Оптовая цена KRW за 1шт]]</f>
        <v>0</v>
      </c>
      <c r="M219" s="86" t="str">
        <f>IFERROR(Таблица637[[#This Row],[Общее кол-во шт]]*Таблица637[[#This Row],[Оптовая цена USD за 1шт]],"")</f>
        <v/>
      </c>
      <c r="N219" s="87"/>
    </row>
    <row r="220" spans="1:14" ht="22.5" customHeight="1">
      <c r="A220" s="44" t="s">
        <v>5532</v>
      </c>
      <c r="B220" s="76">
        <v>8809658624116</v>
      </c>
      <c r="C220" s="50" t="s">
        <v>19682</v>
      </c>
      <c r="D220" s="77" t="s">
        <v>19683</v>
      </c>
      <c r="E220" s="78">
        <v>9000</v>
      </c>
      <c r="F220" s="15">
        <v>0.56999999999999995</v>
      </c>
      <c r="G220" s="80">
        <v>10</v>
      </c>
      <c r="H220" s="81">
        <f>Таблица637[[#This Row],[Коэфициент стоимости]]*Таблица637[[#This Row],[Розничная цена KRW]]</f>
        <v>5130</v>
      </c>
      <c r="I220" s="82" t="str">
        <f>IF($H$1="","Введите курс",Таблица637[[#This Row],[Оптовая цена KRW за 1шт]]/$H$1)</f>
        <v>Введите курс</v>
      </c>
      <c r="J220" s="83"/>
      <c r="K220" s="84">
        <f>Таблица637[[#This Row],[Заказ коробок ]]*Таблица637[[#This Row],[Кол-во шт в коробке]]</f>
        <v>0</v>
      </c>
      <c r="L220" s="85">
        <f>Таблица637[[#This Row],[Общее кол-во шт]]*Таблица637[[#This Row],[Оптовая цена KRW за 1шт]]</f>
        <v>0</v>
      </c>
      <c r="M220" s="86" t="str">
        <f>IFERROR(Таблица637[[#This Row],[Общее кол-во шт]]*Таблица637[[#This Row],[Оптовая цена USD за 1шт]],"")</f>
        <v/>
      </c>
      <c r="N220" s="87"/>
    </row>
    <row r="221" spans="1:14" ht="22.5" customHeight="1">
      <c r="A221" s="44" t="s">
        <v>5533</v>
      </c>
      <c r="B221" s="76">
        <v>8809658624130</v>
      </c>
      <c r="C221" s="50" t="s">
        <v>19684</v>
      </c>
      <c r="D221" s="77" t="s">
        <v>19685</v>
      </c>
      <c r="E221" s="78">
        <v>16000</v>
      </c>
      <c r="F221" s="15">
        <v>0.56999999999999995</v>
      </c>
      <c r="G221" s="80">
        <v>10</v>
      </c>
      <c r="H221" s="81">
        <f>Таблица637[[#This Row],[Коэфициент стоимости]]*Таблица637[[#This Row],[Розничная цена KRW]]</f>
        <v>9120</v>
      </c>
      <c r="I221" s="82" t="str">
        <f>IF($H$1="","Введите курс",Таблица637[[#This Row],[Оптовая цена KRW за 1шт]]/$H$1)</f>
        <v>Введите курс</v>
      </c>
      <c r="J221" s="83"/>
      <c r="K221" s="84">
        <f>Таблица637[[#This Row],[Заказ коробок ]]*Таблица637[[#This Row],[Кол-во шт в коробке]]</f>
        <v>0</v>
      </c>
      <c r="L221" s="85">
        <f>Таблица637[[#This Row],[Общее кол-во шт]]*Таблица637[[#This Row],[Оптовая цена KRW за 1шт]]</f>
        <v>0</v>
      </c>
      <c r="M221" s="86" t="str">
        <f>IFERROR(Таблица637[[#This Row],[Общее кол-во шт]]*Таблица637[[#This Row],[Оптовая цена USD за 1шт]],"")</f>
        <v/>
      </c>
      <c r="N221" s="87"/>
    </row>
    <row r="222" spans="1:14" ht="22.5" customHeight="1">
      <c r="A222" s="44" t="s">
        <v>5534</v>
      </c>
      <c r="B222" s="76">
        <v>8809402288465</v>
      </c>
      <c r="C222" s="50" t="s">
        <v>19686</v>
      </c>
      <c r="D222" s="77" t="s">
        <v>19687</v>
      </c>
      <c r="E222" s="78">
        <v>10000</v>
      </c>
      <c r="F222" s="15">
        <v>0.56999999999999995</v>
      </c>
      <c r="G222" s="80">
        <v>10</v>
      </c>
      <c r="H222" s="81">
        <f>Таблица637[[#This Row],[Коэфициент стоимости]]*Таблица637[[#This Row],[Розничная цена KRW]]</f>
        <v>5699.9999999999991</v>
      </c>
      <c r="I222" s="82" t="str">
        <f>IF($H$1="","Введите курс",Таблица637[[#This Row],[Оптовая цена KRW за 1шт]]/$H$1)</f>
        <v>Введите курс</v>
      </c>
      <c r="J222" s="83"/>
      <c r="K222" s="84">
        <f>Таблица637[[#This Row],[Заказ коробок ]]*Таблица637[[#This Row],[Кол-во шт в коробке]]</f>
        <v>0</v>
      </c>
      <c r="L222" s="85">
        <f>Таблица637[[#This Row],[Общее кол-во шт]]*Таблица637[[#This Row],[Оптовая цена KRW за 1шт]]</f>
        <v>0</v>
      </c>
      <c r="M222" s="86" t="str">
        <f>IFERROR(Таблица637[[#This Row],[Общее кол-во шт]]*Таблица637[[#This Row],[Оптовая цена USD за 1шт]],"")</f>
        <v/>
      </c>
      <c r="N222" s="87"/>
    </row>
    <row r="223" spans="1:14" ht="22.5" customHeight="1">
      <c r="A223" s="44" t="s">
        <v>5535</v>
      </c>
      <c r="B223" s="76">
        <v>8809658625403</v>
      </c>
      <c r="C223" s="50" t="s">
        <v>19688</v>
      </c>
      <c r="D223" s="77" t="s">
        <v>19689</v>
      </c>
      <c r="E223" s="78">
        <v>8500</v>
      </c>
      <c r="F223" s="15">
        <v>0.56999999999999995</v>
      </c>
      <c r="G223" s="80">
        <v>20</v>
      </c>
      <c r="H223" s="81">
        <f>Таблица637[[#This Row],[Коэфициент стоимости]]*Таблица637[[#This Row],[Розничная цена KRW]]</f>
        <v>4845</v>
      </c>
      <c r="I223" s="82" t="str">
        <f>IF($H$1="","Введите курс",Таблица637[[#This Row],[Оптовая цена KRW за 1шт]]/$H$1)</f>
        <v>Введите курс</v>
      </c>
      <c r="J223" s="83"/>
      <c r="K223" s="84">
        <f>Таблица637[[#This Row],[Заказ коробок ]]*Таблица637[[#This Row],[Кол-во шт в коробке]]</f>
        <v>0</v>
      </c>
      <c r="L223" s="85">
        <f>Таблица637[[#This Row],[Общее кол-во шт]]*Таблица637[[#This Row],[Оптовая цена KRW за 1шт]]</f>
        <v>0</v>
      </c>
      <c r="M223" s="86" t="str">
        <f>IFERROR(Таблица637[[#This Row],[Общее кол-во шт]]*Таблица637[[#This Row],[Оптовая цена USD за 1шт]],"")</f>
        <v/>
      </c>
      <c r="N223" s="87"/>
    </row>
    <row r="224" spans="1:14" ht="22.5" customHeight="1">
      <c r="A224" s="44" t="s">
        <v>5536</v>
      </c>
      <c r="B224" s="76">
        <v>8809658624093</v>
      </c>
      <c r="C224" s="50" t="s">
        <v>19690</v>
      </c>
      <c r="D224" s="77" t="s">
        <v>19691</v>
      </c>
      <c r="E224" s="78">
        <v>23000</v>
      </c>
      <c r="F224" s="15">
        <v>0.56999999999999995</v>
      </c>
      <c r="G224" s="80">
        <v>10</v>
      </c>
      <c r="H224" s="81">
        <f>Таблица637[[#This Row],[Коэфициент стоимости]]*Таблица637[[#This Row],[Розничная цена KRW]]</f>
        <v>13109.999999999998</v>
      </c>
      <c r="I224" s="82" t="str">
        <f>IF($H$1="","Введите курс",Таблица637[[#This Row],[Оптовая цена KRW за 1шт]]/$H$1)</f>
        <v>Введите курс</v>
      </c>
      <c r="J224" s="83"/>
      <c r="K224" s="84">
        <f>Таблица637[[#This Row],[Заказ коробок ]]*Таблица637[[#This Row],[Кол-во шт в коробке]]</f>
        <v>0</v>
      </c>
      <c r="L224" s="85">
        <f>Таблица637[[#This Row],[Общее кол-во шт]]*Таблица637[[#This Row],[Оптовая цена KRW за 1шт]]</f>
        <v>0</v>
      </c>
      <c r="M224" s="86" t="str">
        <f>IFERROR(Таблица637[[#This Row],[Общее кол-во шт]]*Таблица637[[#This Row],[Оптовая цена USD за 1шт]],"")</f>
        <v/>
      </c>
      <c r="N224" s="87"/>
    </row>
    <row r="225" spans="1:14" ht="22.5" customHeight="1">
      <c r="A225" s="44" t="s">
        <v>5537</v>
      </c>
      <c r="B225" s="76">
        <v>8809658624048</v>
      </c>
      <c r="C225" s="50" t="s">
        <v>19692</v>
      </c>
      <c r="D225" s="77" t="s">
        <v>19693</v>
      </c>
      <c r="E225" s="78">
        <v>8000</v>
      </c>
      <c r="F225" s="15">
        <v>0.56999999999999995</v>
      </c>
      <c r="G225" s="80">
        <v>10</v>
      </c>
      <c r="H225" s="81">
        <f>Таблица637[[#This Row],[Коэфициент стоимости]]*Таблица637[[#This Row],[Розничная цена KRW]]</f>
        <v>4560</v>
      </c>
      <c r="I225" s="82" t="str">
        <f>IF($H$1="","Введите курс",Таблица637[[#This Row],[Оптовая цена KRW за 1шт]]/$H$1)</f>
        <v>Введите курс</v>
      </c>
      <c r="J225" s="83"/>
      <c r="K225" s="84">
        <f>Таблица637[[#This Row],[Заказ коробок ]]*Таблица637[[#This Row],[Кол-во шт в коробке]]</f>
        <v>0</v>
      </c>
      <c r="L225" s="85">
        <f>Таблица637[[#This Row],[Общее кол-во шт]]*Таблица637[[#This Row],[Оптовая цена KRW за 1шт]]</f>
        <v>0</v>
      </c>
      <c r="M225" s="86" t="str">
        <f>IFERROR(Таблица637[[#This Row],[Общее кол-во шт]]*Таблица637[[#This Row],[Оптовая цена USD за 1шт]],"")</f>
        <v/>
      </c>
      <c r="N225" s="87"/>
    </row>
    <row r="226" spans="1:14" ht="22.5" customHeight="1">
      <c r="A226" s="44" t="s">
        <v>5538</v>
      </c>
      <c r="B226" s="76">
        <v>8809658624055</v>
      </c>
      <c r="C226" s="50" t="s">
        <v>19694</v>
      </c>
      <c r="D226" s="77" t="s">
        <v>19695</v>
      </c>
      <c r="E226" s="78">
        <v>16000</v>
      </c>
      <c r="F226" s="15">
        <v>0.56999999999999995</v>
      </c>
      <c r="G226" s="80">
        <v>10</v>
      </c>
      <c r="H226" s="81">
        <f>Таблица637[[#This Row],[Коэфициент стоимости]]*Таблица637[[#This Row],[Розничная цена KRW]]</f>
        <v>9120</v>
      </c>
      <c r="I226" s="82" t="str">
        <f>IF($H$1="","Введите курс",Таблица637[[#This Row],[Оптовая цена KRW за 1шт]]/$H$1)</f>
        <v>Введите курс</v>
      </c>
      <c r="J226" s="83"/>
      <c r="K226" s="84">
        <f>Таблица637[[#This Row],[Заказ коробок ]]*Таблица637[[#This Row],[Кол-во шт в коробке]]</f>
        <v>0</v>
      </c>
      <c r="L226" s="85">
        <f>Таблица637[[#This Row],[Общее кол-во шт]]*Таблица637[[#This Row],[Оптовая цена KRW за 1шт]]</f>
        <v>0</v>
      </c>
      <c r="M226" s="86" t="str">
        <f>IFERROR(Таблица637[[#This Row],[Общее кол-во шт]]*Таблица637[[#This Row],[Оптовая цена USD за 1шт]],"")</f>
        <v/>
      </c>
      <c r="N226" s="87"/>
    </row>
    <row r="227" spans="1:14" ht="22.5" customHeight="1">
      <c r="A227" s="44" t="s">
        <v>5539</v>
      </c>
      <c r="B227" s="76">
        <v>8809658624086</v>
      </c>
      <c r="C227" s="50" t="s">
        <v>19696</v>
      </c>
      <c r="D227" s="77" t="s">
        <v>19697</v>
      </c>
      <c r="E227" s="78">
        <v>16000</v>
      </c>
      <c r="F227" s="15">
        <v>0.56999999999999995</v>
      </c>
      <c r="G227" s="80">
        <v>10</v>
      </c>
      <c r="H227" s="81">
        <f>Таблица637[[#This Row],[Коэфициент стоимости]]*Таблица637[[#This Row],[Розничная цена KRW]]</f>
        <v>9120</v>
      </c>
      <c r="I227" s="82" t="str">
        <f>IF($H$1="","Введите курс",Таблица637[[#This Row],[Оптовая цена KRW за 1шт]]/$H$1)</f>
        <v>Введите курс</v>
      </c>
      <c r="J227" s="83"/>
      <c r="K227" s="84">
        <f>Таблица637[[#This Row],[Заказ коробок ]]*Таблица637[[#This Row],[Кол-во шт в коробке]]</f>
        <v>0</v>
      </c>
      <c r="L227" s="85">
        <f>Таблица637[[#This Row],[Общее кол-во шт]]*Таблица637[[#This Row],[Оптовая цена KRW за 1шт]]</f>
        <v>0</v>
      </c>
      <c r="M227" s="86" t="str">
        <f>IFERROR(Таблица637[[#This Row],[Общее кол-во шт]]*Таблица637[[#This Row],[Оптовая цена USD за 1шт]],"")</f>
        <v/>
      </c>
      <c r="N227" s="87"/>
    </row>
    <row r="228" spans="1:14" s="75" customFormat="1" ht="22.5" customHeight="1">
      <c r="A228" s="44" t="s">
        <v>5540</v>
      </c>
      <c r="B228" s="92">
        <v>8809658625885</v>
      </c>
      <c r="C228" s="64" t="s">
        <v>19698</v>
      </c>
      <c r="D228" s="93" t="s">
        <v>19699</v>
      </c>
      <c r="E228" s="94"/>
      <c r="F228" s="67"/>
      <c r="G228" s="96"/>
      <c r="H228" s="166"/>
      <c r="I228" s="98" t="str">
        <f>IF($H$1="","Введите курс",Таблица637[[#This Row],[Оптовая цена KRW за 1шт]]/$H$1)</f>
        <v>Введите курс</v>
      </c>
      <c r="J228" s="99"/>
      <c r="K228" s="100">
        <f>Таблица637[[#This Row],[Заказ коробок ]]*Таблица637[[#This Row],[Кол-во шт в коробке]]</f>
        <v>0</v>
      </c>
      <c r="L228" s="101">
        <f>Таблица637[[#This Row],[Общее кол-во шт]]*Таблица637[[#This Row],[Оптовая цена KRW за 1шт]]</f>
        <v>0</v>
      </c>
      <c r="M228" s="102" t="str">
        <f>IFERROR(Таблица637[[#This Row],[Общее кол-во шт]]*Таблица637[[#This Row],[Оптовая цена USD за 1шт]],"")</f>
        <v/>
      </c>
      <c r="N228" s="165" t="s">
        <v>19258</v>
      </c>
    </row>
    <row r="229" spans="1:14" s="75" customFormat="1" ht="22.5" customHeight="1">
      <c r="A229" s="44" t="s">
        <v>5541</v>
      </c>
      <c r="B229" s="92"/>
      <c r="C229" s="64" t="s">
        <v>19700</v>
      </c>
      <c r="D229" s="93" t="s">
        <v>19701</v>
      </c>
      <c r="E229" s="94"/>
      <c r="F229" s="67"/>
      <c r="G229" s="96"/>
      <c r="H229" s="166"/>
      <c r="I229" s="98" t="str">
        <f>IF($H$1="","Введите курс",Таблица637[[#This Row],[Оптовая цена KRW за 1шт]]/$H$1)</f>
        <v>Введите курс</v>
      </c>
      <c r="J229" s="99"/>
      <c r="K229" s="100">
        <f>Таблица637[[#This Row],[Заказ коробок ]]*Таблица637[[#This Row],[Кол-во шт в коробке]]</f>
        <v>0</v>
      </c>
      <c r="L229" s="101">
        <f>Таблица637[[#This Row],[Общее кол-во шт]]*Таблица637[[#This Row],[Оптовая цена KRW за 1шт]]</f>
        <v>0</v>
      </c>
      <c r="M229" s="102" t="str">
        <f>IFERROR(Таблица637[[#This Row],[Общее кол-во шт]]*Таблица637[[#This Row],[Оптовая цена USD за 1шт]],"")</f>
        <v/>
      </c>
      <c r="N229" s="165" t="s">
        <v>19258</v>
      </c>
    </row>
    <row r="230" spans="1:14" s="75" customFormat="1" ht="22.5" customHeight="1">
      <c r="A230" s="44" t="s">
        <v>5542</v>
      </c>
      <c r="B230" s="92">
        <v>8809658625892</v>
      </c>
      <c r="C230" s="64" t="s">
        <v>19702</v>
      </c>
      <c r="D230" s="93" t="s">
        <v>19703</v>
      </c>
      <c r="E230" s="94"/>
      <c r="F230" s="67"/>
      <c r="G230" s="96"/>
      <c r="H230" s="166"/>
      <c r="I230" s="98" t="str">
        <f>IF($H$1="","Введите курс",Таблица637[[#This Row],[Оптовая цена KRW за 1шт]]/$H$1)</f>
        <v>Введите курс</v>
      </c>
      <c r="J230" s="99"/>
      <c r="K230" s="100">
        <f>Таблица637[[#This Row],[Заказ коробок ]]*Таблица637[[#This Row],[Кол-во шт в коробке]]</f>
        <v>0</v>
      </c>
      <c r="L230" s="101">
        <f>Таблица637[[#This Row],[Общее кол-во шт]]*Таблица637[[#This Row],[Оптовая цена KRW за 1шт]]</f>
        <v>0</v>
      </c>
      <c r="M230" s="102" t="str">
        <f>IFERROR(Таблица637[[#This Row],[Общее кол-во шт]]*Таблица637[[#This Row],[Оптовая цена USD за 1шт]],"")</f>
        <v/>
      </c>
      <c r="N230" s="165" t="s">
        <v>19258</v>
      </c>
    </row>
    <row r="231" spans="1:14" s="75" customFormat="1" ht="22.5" customHeight="1">
      <c r="A231" s="44" t="s">
        <v>5543</v>
      </c>
      <c r="B231" s="92">
        <v>8809658625908</v>
      </c>
      <c r="C231" s="64" t="s">
        <v>19704</v>
      </c>
      <c r="D231" s="93" t="s">
        <v>19705</v>
      </c>
      <c r="E231" s="94"/>
      <c r="F231" s="67"/>
      <c r="G231" s="96"/>
      <c r="H231" s="166"/>
      <c r="I231" s="98" t="str">
        <f>IF($H$1="","Введите курс",Таблица637[[#This Row],[Оптовая цена KRW за 1шт]]/$H$1)</f>
        <v>Введите курс</v>
      </c>
      <c r="J231" s="99"/>
      <c r="K231" s="100">
        <f>Таблица637[[#This Row],[Заказ коробок ]]*Таблица637[[#This Row],[Кол-во шт в коробке]]</f>
        <v>0</v>
      </c>
      <c r="L231" s="101">
        <f>Таблица637[[#This Row],[Общее кол-во шт]]*Таблица637[[#This Row],[Оптовая цена KRW за 1шт]]</f>
        <v>0</v>
      </c>
      <c r="M231" s="102" t="str">
        <f>IFERROR(Таблица637[[#This Row],[Общее кол-во шт]]*Таблица637[[#This Row],[Оптовая цена USD за 1шт]],"")</f>
        <v/>
      </c>
      <c r="N231" s="165" t="s">
        <v>19258</v>
      </c>
    </row>
    <row r="232" spans="1:14" s="75" customFormat="1" ht="22.5" customHeight="1">
      <c r="A232" s="44" t="s">
        <v>5544</v>
      </c>
      <c r="B232" s="92">
        <v>8809658625915</v>
      </c>
      <c r="C232" s="64" t="s">
        <v>19706</v>
      </c>
      <c r="D232" s="93" t="s">
        <v>19707</v>
      </c>
      <c r="E232" s="94"/>
      <c r="F232" s="67"/>
      <c r="G232" s="96"/>
      <c r="H232" s="166"/>
      <c r="I232" s="98" t="str">
        <f>IF($H$1="","Введите курс",Таблица637[[#This Row],[Оптовая цена KRW за 1шт]]/$H$1)</f>
        <v>Введите курс</v>
      </c>
      <c r="J232" s="99"/>
      <c r="K232" s="100">
        <f>Таблица637[[#This Row],[Заказ коробок ]]*Таблица637[[#This Row],[Кол-во шт в коробке]]</f>
        <v>0</v>
      </c>
      <c r="L232" s="101">
        <f>Таблица637[[#This Row],[Общее кол-во шт]]*Таблица637[[#This Row],[Оптовая цена KRW за 1шт]]</f>
        <v>0</v>
      </c>
      <c r="M232" s="102" t="str">
        <f>IFERROR(Таблица637[[#This Row],[Общее кол-во шт]]*Таблица637[[#This Row],[Оптовая цена USD за 1шт]],"")</f>
        <v/>
      </c>
      <c r="N232" s="165" t="s">
        <v>19258</v>
      </c>
    </row>
    <row r="233" spans="1:14" s="75" customFormat="1" ht="22.5" customHeight="1">
      <c r="A233" s="44" t="s">
        <v>5545</v>
      </c>
      <c r="B233" s="92">
        <v>8809658625922</v>
      </c>
      <c r="C233" s="64" t="s">
        <v>19708</v>
      </c>
      <c r="D233" s="93" t="s">
        <v>19709</v>
      </c>
      <c r="E233" s="94"/>
      <c r="F233" s="67"/>
      <c r="G233" s="96"/>
      <c r="H233" s="166"/>
      <c r="I233" s="98" t="str">
        <f>IF($H$1="","Введите курс",Таблица637[[#This Row],[Оптовая цена KRW за 1шт]]/$H$1)</f>
        <v>Введите курс</v>
      </c>
      <c r="J233" s="99"/>
      <c r="K233" s="100">
        <f>Таблица637[[#This Row],[Заказ коробок ]]*Таблица637[[#This Row],[Кол-во шт в коробке]]</f>
        <v>0</v>
      </c>
      <c r="L233" s="101">
        <f>Таблица637[[#This Row],[Общее кол-во шт]]*Таблица637[[#This Row],[Оптовая цена KRW за 1шт]]</f>
        <v>0</v>
      </c>
      <c r="M233" s="102" t="str">
        <f>IFERROR(Таблица637[[#This Row],[Общее кол-во шт]]*Таблица637[[#This Row],[Оптовая цена USD за 1шт]],"")</f>
        <v/>
      </c>
      <c r="N233" s="165" t="s">
        <v>19258</v>
      </c>
    </row>
    <row r="234" spans="1:14" s="75" customFormat="1" ht="22.5" customHeight="1">
      <c r="A234" s="44" t="s">
        <v>5546</v>
      </c>
      <c r="B234" s="92"/>
      <c r="C234" s="64" t="s">
        <v>19710</v>
      </c>
      <c r="D234" s="93" t="s">
        <v>19711</v>
      </c>
      <c r="E234" s="94"/>
      <c r="F234" s="67"/>
      <c r="G234" s="96"/>
      <c r="H234" s="166"/>
      <c r="I234" s="98" t="str">
        <f>IF($H$1="","Введите курс",Таблица637[[#This Row],[Оптовая цена KRW за 1шт]]/$H$1)</f>
        <v>Введите курс</v>
      </c>
      <c r="J234" s="99"/>
      <c r="K234" s="100">
        <f>Таблица637[[#This Row],[Заказ коробок ]]*Таблица637[[#This Row],[Кол-во шт в коробке]]</f>
        <v>0</v>
      </c>
      <c r="L234" s="101">
        <f>Таблица637[[#This Row],[Общее кол-во шт]]*Таблица637[[#This Row],[Оптовая цена KRW за 1шт]]</f>
        <v>0</v>
      </c>
      <c r="M234" s="102" t="str">
        <f>IFERROR(Таблица637[[#This Row],[Общее кол-во шт]]*Таблица637[[#This Row],[Оптовая цена USD за 1шт]],"")</f>
        <v/>
      </c>
      <c r="N234" s="165" t="s">
        <v>19258</v>
      </c>
    </row>
    <row r="235" spans="1:14" s="75" customFormat="1" ht="22.5" customHeight="1">
      <c r="A235" s="44" t="s">
        <v>5547</v>
      </c>
      <c r="B235" s="92">
        <v>8809658625939</v>
      </c>
      <c r="C235" s="64" t="s">
        <v>19712</v>
      </c>
      <c r="D235" s="93" t="s">
        <v>19713</v>
      </c>
      <c r="E235" s="94"/>
      <c r="F235" s="67"/>
      <c r="G235" s="96"/>
      <c r="H235" s="166"/>
      <c r="I235" s="98" t="str">
        <f>IF($H$1="","Введите курс",Таблица637[[#This Row],[Оптовая цена KRW за 1шт]]/$H$1)</f>
        <v>Введите курс</v>
      </c>
      <c r="J235" s="99"/>
      <c r="K235" s="100">
        <f>Таблица637[[#This Row],[Заказ коробок ]]*Таблица637[[#This Row],[Кол-во шт в коробке]]</f>
        <v>0</v>
      </c>
      <c r="L235" s="101">
        <f>Таблица637[[#This Row],[Общее кол-во шт]]*Таблица637[[#This Row],[Оптовая цена KRW за 1шт]]</f>
        <v>0</v>
      </c>
      <c r="M235" s="102" t="str">
        <f>IFERROR(Таблица637[[#This Row],[Общее кол-во шт]]*Таблица637[[#This Row],[Оптовая цена USD за 1шт]],"")</f>
        <v/>
      </c>
      <c r="N235" s="165" t="s">
        <v>19258</v>
      </c>
    </row>
    <row r="236" spans="1:14" s="75" customFormat="1" ht="22.5" customHeight="1">
      <c r="A236" s="44" t="s">
        <v>5548</v>
      </c>
      <c r="B236" s="92">
        <v>8809658625878</v>
      </c>
      <c r="C236" s="64" t="s">
        <v>19714</v>
      </c>
      <c r="D236" s="93" t="s">
        <v>19715</v>
      </c>
      <c r="E236" s="94"/>
      <c r="F236" s="67"/>
      <c r="G236" s="96"/>
      <c r="H236" s="166"/>
      <c r="I236" s="98" t="str">
        <f>IF($H$1="","Введите курс",Таблица637[[#This Row],[Оптовая цена KRW за 1шт]]/$H$1)</f>
        <v>Введите курс</v>
      </c>
      <c r="J236" s="99"/>
      <c r="K236" s="100">
        <f>Таблица637[[#This Row],[Заказ коробок ]]*Таблица637[[#This Row],[Кол-во шт в коробке]]</f>
        <v>0</v>
      </c>
      <c r="L236" s="101">
        <f>Таблица637[[#This Row],[Общее кол-во шт]]*Таблица637[[#This Row],[Оптовая цена KRW за 1шт]]</f>
        <v>0</v>
      </c>
      <c r="M236" s="102" t="str">
        <f>IFERROR(Таблица637[[#This Row],[Общее кол-во шт]]*Таблица637[[#This Row],[Оптовая цена USD за 1шт]],"")</f>
        <v/>
      </c>
      <c r="N236" s="165" t="s">
        <v>19258</v>
      </c>
    </row>
    <row r="237" spans="1:14" s="75" customFormat="1" ht="22.5" customHeight="1">
      <c r="A237" s="44" t="s">
        <v>5549</v>
      </c>
      <c r="B237" s="92"/>
      <c r="C237" s="64" t="s">
        <v>19716</v>
      </c>
      <c r="D237" s="93" t="s">
        <v>19717</v>
      </c>
      <c r="E237" s="94"/>
      <c r="F237" s="67"/>
      <c r="G237" s="96"/>
      <c r="H237" s="166"/>
      <c r="I237" s="98" t="str">
        <f>IF($H$1="","Введите курс",Таблица637[[#This Row],[Оптовая цена KRW за 1шт]]/$H$1)</f>
        <v>Введите курс</v>
      </c>
      <c r="J237" s="99"/>
      <c r="K237" s="100">
        <f>Таблица637[[#This Row],[Заказ коробок ]]*Таблица637[[#This Row],[Кол-во шт в коробке]]</f>
        <v>0</v>
      </c>
      <c r="L237" s="101">
        <f>Таблица637[[#This Row],[Общее кол-во шт]]*Таблица637[[#This Row],[Оптовая цена KRW за 1шт]]</f>
        <v>0</v>
      </c>
      <c r="M237" s="102" t="str">
        <f>IFERROR(Таблица637[[#This Row],[Общее кол-во шт]]*Таблица637[[#This Row],[Оптовая цена USD за 1шт]],"")</f>
        <v/>
      </c>
      <c r="N237" s="165" t="s">
        <v>19258</v>
      </c>
    </row>
    <row r="238" spans="1:14" s="75" customFormat="1" ht="22.5" customHeight="1">
      <c r="A238" s="44" t="s">
        <v>5550</v>
      </c>
      <c r="B238" s="92">
        <v>8809658625854</v>
      </c>
      <c r="C238" s="64" t="s">
        <v>19718</v>
      </c>
      <c r="D238" s="93" t="s">
        <v>19719</v>
      </c>
      <c r="E238" s="94"/>
      <c r="F238" s="67"/>
      <c r="G238" s="96"/>
      <c r="H238" s="166"/>
      <c r="I238" s="98" t="str">
        <f>IF($H$1="","Введите курс",Таблица637[[#This Row],[Оптовая цена KRW за 1шт]]/$H$1)</f>
        <v>Введите курс</v>
      </c>
      <c r="J238" s="99"/>
      <c r="K238" s="100">
        <f>Таблица637[[#This Row],[Заказ коробок ]]*Таблица637[[#This Row],[Кол-во шт в коробке]]</f>
        <v>0</v>
      </c>
      <c r="L238" s="101">
        <f>Таблица637[[#This Row],[Общее кол-во шт]]*Таблица637[[#This Row],[Оптовая цена KRW за 1шт]]</f>
        <v>0</v>
      </c>
      <c r="M238" s="102" t="str">
        <f>IFERROR(Таблица637[[#This Row],[Общее кол-во шт]]*Таблица637[[#This Row],[Оптовая цена USD за 1шт]],"")</f>
        <v/>
      </c>
      <c r="N238" s="165" t="s">
        <v>19258</v>
      </c>
    </row>
    <row r="239" spans="1:14" s="75" customFormat="1" ht="22.5" customHeight="1">
      <c r="A239" s="44" t="s">
        <v>5551</v>
      </c>
      <c r="B239" s="92">
        <v>8809658625861</v>
      </c>
      <c r="C239" s="64" t="s">
        <v>19720</v>
      </c>
      <c r="D239" s="93" t="s">
        <v>19721</v>
      </c>
      <c r="E239" s="94"/>
      <c r="F239" s="67"/>
      <c r="G239" s="96"/>
      <c r="H239" s="166"/>
      <c r="I239" s="98" t="str">
        <f>IF($H$1="","Введите курс",Таблица637[[#This Row],[Оптовая цена KRW за 1шт]]/$H$1)</f>
        <v>Введите курс</v>
      </c>
      <c r="J239" s="99"/>
      <c r="K239" s="100">
        <f>Таблица637[[#This Row],[Заказ коробок ]]*Таблица637[[#This Row],[Кол-во шт в коробке]]</f>
        <v>0</v>
      </c>
      <c r="L239" s="101">
        <f>Таблица637[[#This Row],[Общее кол-во шт]]*Таблица637[[#This Row],[Оптовая цена KRW за 1шт]]</f>
        <v>0</v>
      </c>
      <c r="M239" s="102" t="str">
        <f>IFERROR(Таблица637[[#This Row],[Общее кол-во шт]]*Таблица637[[#This Row],[Оптовая цена USD за 1шт]],"")</f>
        <v/>
      </c>
      <c r="N239" s="165" t="s">
        <v>19258</v>
      </c>
    </row>
    <row r="240" spans="1:14" ht="22.5" customHeight="1">
      <c r="A240" s="44" t="s">
        <v>5552</v>
      </c>
      <c r="B240" s="76">
        <v>8809658624031</v>
      </c>
      <c r="C240" s="50" t="s">
        <v>19722</v>
      </c>
      <c r="D240" s="77" t="s">
        <v>19723</v>
      </c>
      <c r="E240" s="78">
        <v>8000</v>
      </c>
      <c r="F240" s="15">
        <v>0.56999999999999995</v>
      </c>
      <c r="G240" s="80">
        <v>10</v>
      </c>
      <c r="H240" s="81">
        <f>Таблица637[[#This Row],[Коэфициент стоимости]]*Таблица637[[#This Row],[Розничная цена KRW]]</f>
        <v>4560</v>
      </c>
      <c r="I240" s="82" t="str">
        <f>IF($H$1="","Введите курс",Таблица637[[#This Row],[Оптовая цена KRW за 1шт]]/$H$1)</f>
        <v>Введите курс</v>
      </c>
      <c r="J240" s="83"/>
      <c r="K240" s="84">
        <f>Таблица637[[#This Row],[Заказ коробок ]]*Таблица637[[#This Row],[Кол-во шт в коробке]]</f>
        <v>0</v>
      </c>
      <c r="L240" s="85">
        <f>Таблица637[[#This Row],[Общее кол-во шт]]*Таблица637[[#This Row],[Оптовая цена KRW за 1шт]]</f>
        <v>0</v>
      </c>
      <c r="M240" s="86" t="str">
        <f>IFERROR(Таблица637[[#This Row],[Общее кол-во шт]]*Таблица637[[#This Row],[Оптовая цена USD за 1шт]],"")</f>
        <v/>
      </c>
      <c r="N240" s="87"/>
    </row>
    <row r="241" spans="1:14" s="75" customFormat="1" ht="22.5" customHeight="1">
      <c r="A241" s="62" t="s">
        <v>5553</v>
      </c>
      <c r="B241" s="92">
        <v>8809658624642</v>
      </c>
      <c r="C241" s="50" t="s">
        <v>19724</v>
      </c>
      <c r="D241" s="93" t="s">
        <v>19725</v>
      </c>
      <c r="E241" s="78">
        <v>28000</v>
      </c>
      <c r="F241" s="15">
        <v>0.56999999999999995</v>
      </c>
      <c r="G241" s="96"/>
      <c r="H241" s="166"/>
      <c r="I241" s="98" t="str">
        <f>IF($H$1="","Введите курс",Таблица637[[#This Row],[Оптовая цена KRW за 1шт]]/$H$1)</f>
        <v>Введите курс</v>
      </c>
      <c r="J241" s="99"/>
      <c r="K241" s="100">
        <f>Таблица637[[#This Row],[Заказ коробок ]]*Таблица637[[#This Row],[Кол-во шт в коробке]]</f>
        <v>0</v>
      </c>
      <c r="L241" s="101">
        <f>Таблица637[[#This Row],[Общее кол-во шт]]*Таблица637[[#This Row],[Оптовая цена KRW за 1шт]]</f>
        <v>0</v>
      </c>
      <c r="M241" s="102" t="str">
        <f>IFERROR(Таблица637[[#This Row],[Общее кол-во шт]]*Таблица637[[#This Row],[Оптовая цена USD за 1шт]],"")</f>
        <v/>
      </c>
      <c r="N241" s="165" t="s">
        <v>19258</v>
      </c>
    </row>
    <row r="242" spans="1:14" s="75" customFormat="1" ht="22.5" customHeight="1">
      <c r="A242" s="62" t="s">
        <v>5554</v>
      </c>
      <c r="B242" s="92">
        <v>8809532449330</v>
      </c>
      <c r="C242" s="50" t="s">
        <v>19726</v>
      </c>
      <c r="D242" s="93" t="s">
        <v>19727</v>
      </c>
      <c r="E242" s="78">
        <v>2000</v>
      </c>
      <c r="F242" s="15">
        <v>0.56999999999999995</v>
      </c>
      <c r="G242" s="96"/>
      <c r="H242" s="166"/>
      <c r="I242" s="98" t="str">
        <f>IF($H$1="","Введите курс",Таблица637[[#This Row],[Оптовая цена KRW за 1шт]]/$H$1)</f>
        <v>Введите курс</v>
      </c>
      <c r="J242" s="99"/>
      <c r="K242" s="100">
        <f>Таблица637[[#This Row],[Заказ коробок ]]*Таблица637[[#This Row],[Кол-во шт в коробке]]</f>
        <v>0</v>
      </c>
      <c r="L242" s="101">
        <f>Таблица637[[#This Row],[Общее кол-во шт]]*Таблица637[[#This Row],[Оптовая цена KRW за 1шт]]</f>
        <v>0</v>
      </c>
      <c r="M242" s="102" t="str">
        <f>IFERROR(Таблица637[[#This Row],[Общее кол-во шт]]*Таблица637[[#This Row],[Оптовая цена USD за 1шт]],"")</f>
        <v/>
      </c>
      <c r="N242" s="165" t="s">
        <v>19258</v>
      </c>
    </row>
    <row r="243" spans="1:14" s="75" customFormat="1" ht="22.5" customHeight="1">
      <c r="A243" s="62" t="s">
        <v>5555</v>
      </c>
      <c r="B243" s="92">
        <v>8809532447824</v>
      </c>
      <c r="C243" s="50" t="s">
        <v>19728</v>
      </c>
      <c r="D243" s="93" t="s">
        <v>19729</v>
      </c>
      <c r="E243" s="78">
        <v>2000</v>
      </c>
      <c r="F243" s="15">
        <v>0.56999999999999995</v>
      </c>
      <c r="G243" s="96"/>
      <c r="H243" s="166"/>
      <c r="I243" s="98" t="str">
        <f>IF($H$1="","Введите курс",Таблица637[[#This Row],[Оптовая цена KRW за 1шт]]/$H$1)</f>
        <v>Введите курс</v>
      </c>
      <c r="J243" s="99"/>
      <c r="K243" s="100">
        <f>Таблица637[[#This Row],[Заказ коробок ]]*Таблица637[[#This Row],[Кол-во шт в коробке]]</f>
        <v>0</v>
      </c>
      <c r="L243" s="101">
        <f>Таблица637[[#This Row],[Общее кол-во шт]]*Таблица637[[#This Row],[Оптовая цена KRW за 1шт]]</f>
        <v>0</v>
      </c>
      <c r="M243" s="102" t="str">
        <f>IFERROR(Таблица637[[#This Row],[Общее кол-во шт]]*Таблица637[[#This Row],[Оптовая цена USD за 1шт]],"")</f>
        <v/>
      </c>
      <c r="N243" s="165" t="s">
        <v>19258</v>
      </c>
    </row>
    <row r="244" spans="1:14" s="75" customFormat="1" ht="22.5" customHeight="1">
      <c r="A244" s="62" t="s">
        <v>5556</v>
      </c>
      <c r="B244" s="92">
        <v>8809532443772</v>
      </c>
      <c r="C244" s="50" t="s">
        <v>19730</v>
      </c>
      <c r="D244" s="93" t="s">
        <v>19731</v>
      </c>
      <c r="E244" s="78">
        <v>5000</v>
      </c>
      <c r="F244" s="15">
        <v>0.56999999999999995</v>
      </c>
      <c r="G244" s="96"/>
      <c r="H244" s="166"/>
      <c r="I244" s="98" t="str">
        <f>IF($H$1="","Введите курс",Таблица637[[#This Row],[Оптовая цена KRW за 1шт]]/$H$1)</f>
        <v>Введите курс</v>
      </c>
      <c r="J244" s="99"/>
      <c r="K244" s="100">
        <f>Таблица637[[#This Row],[Заказ коробок ]]*Таблица637[[#This Row],[Кол-во шт в коробке]]</f>
        <v>0</v>
      </c>
      <c r="L244" s="101">
        <f>Таблица637[[#This Row],[Общее кол-во шт]]*Таблица637[[#This Row],[Оптовая цена KRW за 1шт]]</f>
        <v>0</v>
      </c>
      <c r="M244" s="102" t="str">
        <f>IFERROR(Таблица637[[#This Row],[Общее кол-во шт]]*Таблица637[[#This Row],[Оптовая цена USD за 1шт]],"")</f>
        <v/>
      </c>
      <c r="N244" s="165" t="s">
        <v>19258</v>
      </c>
    </row>
    <row r="245" spans="1:14" ht="22.5" customHeight="1">
      <c r="A245" s="44" t="s">
        <v>5557</v>
      </c>
      <c r="B245" s="76">
        <v>8809532449293</v>
      </c>
      <c r="C245" s="50" t="s">
        <v>19732</v>
      </c>
      <c r="D245" s="77" t="s">
        <v>19733</v>
      </c>
      <c r="E245" s="78">
        <v>16000</v>
      </c>
      <c r="F245" s="15">
        <v>0.56999999999999995</v>
      </c>
      <c r="G245" s="80">
        <v>10</v>
      </c>
      <c r="H245" s="81">
        <f>Таблица637[[#This Row],[Коэфициент стоимости]]*Таблица637[[#This Row],[Розничная цена KRW]]</f>
        <v>9120</v>
      </c>
      <c r="I245" s="82" t="str">
        <f>IF($H$1="","Введите курс",Таблица637[[#This Row],[Оптовая цена KRW за 1шт]]/$H$1)</f>
        <v>Введите курс</v>
      </c>
      <c r="J245" s="83"/>
      <c r="K245" s="84">
        <f>Таблица637[[#This Row],[Заказ коробок ]]*Таблица637[[#This Row],[Кол-во шт в коробке]]</f>
        <v>0</v>
      </c>
      <c r="L245" s="85">
        <f>Таблица637[[#This Row],[Общее кол-во шт]]*Таблица637[[#This Row],[Оптовая цена KRW за 1шт]]</f>
        <v>0</v>
      </c>
      <c r="M245" s="86" t="str">
        <f>IFERROR(Таблица637[[#This Row],[Общее кол-во шт]]*Таблица637[[#This Row],[Оптовая цена USD за 1шт]],"")</f>
        <v/>
      </c>
      <c r="N245" s="87"/>
    </row>
    <row r="246" spans="1:14" s="75" customFormat="1" ht="22.5" customHeight="1">
      <c r="A246" s="62" t="s">
        <v>5558</v>
      </c>
      <c r="B246" s="92">
        <v>8809658622679</v>
      </c>
      <c r="C246" s="50" t="s">
        <v>19734</v>
      </c>
      <c r="D246" s="93" t="s">
        <v>19735</v>
      </c>
      <c r="E246" s="78">
        <v>28000</v>
      </c>
      <c r="F246" s="15">
        <v>0.56999999999999995</v>
      </c>
      <c r="G246" s="96"/>
      <c r="H246" s="166"/>
      <c r="I246" s="98" t="str">
        <f>IF($H$1="","Введите курс",Таблица637[[#This Row],[Оптовая цена KRW за 1шт]]/$H$1)</f>
        <v>Введите курс</v>
      </c>
      <c r="J246" s="99"/>
      <c r="K246" s="100">
        <f>Таблица637[[#This Row],[Заказ коробок ]]*Таблица637[[#This Row],[Кол-во шт в коробке]]</f>
        <v>0</v>
      </c>
      <c r="L246" s="101">
        <f>Таблица637[[#This Row],[Общее кол-во шт]]*Таблица637[[#This Row],[Оптовая цена KRW за 1шт]]</f>
        <v>0</v>
      </c>
      <c r="M246" s="102" t="str">
        <f>IFERROR(Таблица637[[#This Row],[Общее кол-во шт]]*Таблица637[[#This Row],[Оптовая цена USD за 1шт]],"")</f>
        <v/>
      </c>
      <c r="N246" s="165" t="s">
        <v>19258</v>
      </c>
    </row>
    <row r="247" spans="1:14" s="75" customFormat="1" ht="22.5" customHeight="1">
      <c r="A247" s="62" t="s">
        <v>5559</v>
      </c>
      <c r="B247" s="92">
        <v>8809658622693</v>
      </c>
      <c r="C247" s="50" t="s">
        <v>19736</v>
      </c>
      <c r="D247" s="93" t="s">
        <v>19737</v>
      </c>
      <c r="E247" s="78">
        <v>9000</v>
      </c>
      <c r="F247" s="15">
        <v>0.56999999999999995</v>
      </c>
      <c r="G247" s="96"/>
      <c r="H247" s="166"/>
      <c r="I247" s="98" t="str">
        <f>IF($H$1="","Введите курс",Таблица637[[#This Row],[Оптовая цена KRW за 1шт]]/$H$1)</f>
        <v>Введите курс</v>
      </c>
      <c r="J247" s="99"/>
      <c r="K247" s="100">
        <f>Таблица637[[#This Row],[Заказ коробок ]]*Таблица637[[#This Row],[Кол-во шт в коробке]]</f>
        <v>0</v>
      </c>
      <c r="L247" s="101">
        <f>Таблица637[[#This Row],[Общее кол-во шт]]*Таблица637[[#This Row],[Оптовая цена KRW за 1шт]]</f>
        <v>0</v>
      </c>
      <c r="M247" s="102" t="str">
        <f>IFERROR(Таблица637[[#This Row],[Общее кол-во шт]]*Таблица637[[#This Row],[Оптовая цена USD за 1шт]],"")</f>
        <v/>
      </c>
      <c r="N247" s="165" t="s">
        <v>19258</v>
      </c>
    </row>
    <row r="248" spans="1:14" s="75" customFormat="1" ht="22.5" customHeight="1">
      <c r="A248" s="62" t="s">
        <v>5560</v>
      </c>
      <c r="B248" s="92">
        <v>8809658622709</v>
      </c>
      <c r="C248" s="50" t="s">
        <v>19738</v>
      </c>
      <c r="D248" s="93" t="s">
        <v>19739</v>
      </c>
      <c r="E248" s="78">
        <v>9000</v>
      </c>
      <c r="F248" s="15">
        <v>0.56999999999999995</v>
      </c>
      <c r="G248" s="96"/>
      <c r="H248" s="166"/>
      <c r="I248" s="98" t="str">
        <f>IF($H$1="","Введите курс",Таблица637[[#This Row],[Оптовая цена KRW за 1шт]]/$H$1)</f>
        <v>Введите курс</v>
      </c>
      <c r="J248" s="99"/>
      <c r="K248" s="100">
        <f>Таблица637[[#This Row],[Заказ коробок ]]*Таблица637[[#This Row],[Кол-во шт в коробке]]</f>
        <v>0</v>
      </c>
      <c r="L248" s="101">
        <f>Таблица637[[#This Row],[Общее кол-во шт]]*Таблица637[[#This Row],[Оптовая цена KRW за 1шт]]</f>
        <v>0</v>
      </c>
      <c r="M248" s="102" t="str">
        <f>IFERROR(Таблица637[[#This Row],[Общее кол-во шт]]*Таблица637[[#This Row],[Оптовая цена USD за 1шт]],"")</f>
        <v/>
      </c>
      <c r="N248" s="165" t="s">
        <v>19258</v>
      </c>
    </row>
    <row r="249" spans="1:14" ht="22.5" customHeight="1">
      <c r="A249" s="44" t="s">
        <v>5561</v>
      </c>
      <c r="B249" s="76">
        <v>8809658622570</v>
      </c>
      <c r="C249" s="50" t="s">
        <v>19740</v>
      </c>
      <c r="D249" s="77" t="s">
        <v>19741</v>
      </c>
      <c r="E249" s="78">
        <v>5000</v>
      </c>
      <c r="F249" s="15">
        <v>0.56999999999999995</v>
      </c>
      <c r="G249" s="80">
        <v>20</v>
      </c>
      <c r="H249" s="81">
        <f>Таблица637[[#This Row],[Коэфициент стоимости]]*Таблица637[[#This Row],[Розничная цена KRW]]</f>
        <v>2849.9999999999995</v>
      </c>
      <c r="I249" s="82" t="str">
        <f>IF($H$1="","Введите курс",Таблица637[[#This Row],[Оптовая цена KRW за 1шт]]/$H$1)</f>
        <v>Введите курс</v>
      </c>
      <c r="J249" s="83"/>
      <c r="K249" s="84">
        <f>Таблица637[[#This Row],[Заказ коробок ]]*Таблица637[[#This Row],[Кол-во шт в коробке]]</f>
        <v>0</v>
      </c>
      <c r="L249" s="85">
        <f>Таблица637[[#This Row],[Общее кол-во шт]]*Таблица637[[#This Row],[Оптовая цена KRW за 1шт]]</f>
        <v>0</v>
      </c>
      <c r="M249" s="86" t="str">
        <f>IFERROR(Таблица637[[#This Row],[Общее кол-во шт]]*Таблица637[[#This Row],[Оптовая цена USD за 1шт]],"")</f>
        <v/>
      </c>
      <c r="N249" s="87"/>
    </row>
    <row r="250" spans="1:14" ht="22.5" customHeight="1">
      <c r="A250" s="44" t="s">
        <v>5562</v>
      </c>
      <c r="B250" s="76">
        <v>8809658622587</v>
      </c>
      <c r="C250" s="50" t="s">
        <v>19742</v>
      </c>
      <c r="D250" s="77" t="s">
        <v>19743</v>
      </c>
      <c r="E250" s="78">
        <v>5000</v>
      </c>
      <c r="F250" s="15">
        <v>0.56999999999999995</v>
      </c>
      <c r="G250" s="80">
        <v>20</v>
      </c>
      <c r="H250" s="81">
        <f>Таблица637[[#This Row],[Коэфициент стоимости]]*Таблица637[[#This Row],[Розничная цена KRW]]</f>
        <v>2849.9999999999995</v>
      </c>
      <c r="I250" s="82" t="str">
        <f>IF($H$1="","Введите курс",Таблица637[[#This Row],[Оптовая цена KRW за 1шт]]/$H$1)</f>
        <v>Введите курс</v>
      </c>
      <c r="J250" s="83"/>
      <c r="K250" s="84">
        <f>Таблица637[[#This Row],[Заказ коробок ]]*Таблица637[[#This Row],[Кол-во шт в коробке]]</f>
        <v>0</v>
      </c>
      <c r="L250" s="85">
        <f>Таблица637[[#This Row],[Общее кол-во шт]]*Таблица637[[#This Row],[Оптовая цена KRW за 1шт]]</f>
        <v>0</v>
      </c>
      <c r="M250" s="86" t="str">
        <f>IFERROR(Таблица637[[#This Row],[Общее кол-во шт]]*Таблица637[[#This Row],[Оптовая цена USD за 1шт]],"")</f>
        <v/>
      </c>
      <c r="N250" s="87"/>
    </row>
    <row r="251" spans="1:14" ht="22.5" customHeight="1">
      <c r="A251" s="44" t="s">
        <v>5563</v>
      </c>
      <c r="B251" s="76">
        <v>8809658622594</v>
      </c>
      <c r="C251" s="50" t="s">
        <v>19744</v>
      </c>
      <c r="D251" s="77" t="s">
        <v>19745</v>
      </c>
      <c r="E251" s="78">
        <v>5000</v>
      </c>
      <c r="F251" s="15">
        <v>0.56999999999999995</v>
      </c>
      <c r="G251" s="80">
        <v>20</v>
      </c>
      <c r="H251" s="81">
        <f>Таблица637[[#This Row],[Коэфициент стоимости]]*Таблица637[[#This Row],[Розничная цена KRW]]</f>
        <v>2849.9999999999995</v>
      </c>
      <c r="I251" s="82" t="str">
        <f>IF($H$1="","Введите курс",Таблица637[[#This Row],[Оптовая цена KRW за 1шт]]/$H$1)</f>
        <v>Введите курс</v>
      </c>
      <c r="J251" s="83"/>
      <c r="K251" s="84">
        <f>Таблица637[[#This Row],[Заказ коробок ]]*Таблица637[[#This Row],[Кол-во шт в коробке]]</f>
        <v>0</v>
      </c>
      <c r="L251" s="85">
        <f>Таблица637[[#This Row],[Общее кол-во шт]]*Таблица637[[#This Row],[Оптовая цена KRW за 1шт]]</f>
        <v>0</v>
      </c>
      <c r="M251" s="86" t="str">
        <f>IFERROR(Таблица637[[#This Row],[Общее кол-во шт]]*Таблица637[[#This Row],[Оптовая цена USD за 1шт]],"")</f>
        <v/>
      </c>
      <c r="N251" s="87"/>
    </row>
    <row r="252" spans="1:14" ht="22.5" customHeight="1">
      <c r="A252" s="44" t="s">
        <v>5564</v>
      </c>
      <c r="B252" s="76">
        <v>8809297214983</v>
      </c>
      <c r="C252" s="50" t="s">
        <v>19746</v>
      </c>
      <c r="D252" s="77" t="s">
        <v>19747</v>
      </c>
      <c r="E252" s="78">
        <v>2500</v>
      </c>
      <c r="F252" s="15">
        <v>0.56999999999999995</v>
      </c>
      <c r="G252" s="80">
        <v>20</v>
      </c>
      <c r="H252" s="81">
        <f>Таблица637[[#This Row],[Коэфициент стоимости]]*Таблица637[[#This Row],[Розничная цена KRW]]</f>
        <v>1424.9999999999998</v>
      </c>
      <c r="I252" s="82" t="str">
        <f>IF($H$1="","Введите курс",Таблица637[[#This Row],[Оптовая цена KRW за 1шт]]/$H$1)</f>
        <v>Введите курс</v>
      </c>
      <c r="J252" s="83"/>
      <c r="K252" s="84">
        <f>Таблица637[[#This Row],[Заказ коробок ]]*Таблица637[[#This Row],[Кол-во шт в коробке]]</f>
        <v>0</v>
      </c>
      <c r="L252" s="85">
        <f>Таблица637[[#This Row],[Общее кол-во шт]]*Таблица637[[#This Row],[Оптовая цена KRW за 1шт]]</f>
        <v>0</v>
      </c>
      <c r="M252" s="86" t="str">
        <f>IFERROR(Таблица637[[#This Row],[Общее кол-во шт]]*Таблица637[[#This Row],[Оптовая цена USD за 1шт]],"")</f>
        <v/>
      </c>
      <c r="N252" s="87"/>
    </row>
    <row r="253" spans="1:14" ht="22.5" customHeight="1">
      <c r="A253" s="44" t="s">
        <v>5565</v>
      </c>
      <c r="B253" s="76">
        <v>8809402286652</v>
      </c>
      <c r="C253" s="50" t="s">
        <v>19748</v>
      </c>
      <c r="D253" s="77" t="s">
        <v>19749</v>
      </c>
      <c r="E253" s="78">
        <v>2500</v>
      </c>
      <c r="F253" s="15">
        <v>0.56999999999999995</v>
      </c>
      <c r="G253" s="80">
        <v>20</v>
      </c>
      <c r="H253" s="81">
        <f>Таблица637[[#This Row],[Коэфициент стоимости]]*Таблица637[[#This Row],[Розничная цена KRW]]</f>
        <v>1424.9999999999998</v>
      </c>
      <c r="I253" s="82" t="str">
        <f>IF($H$1="","Введите курс",Таблица637[[#This Row],[Оптовая цена KRW за 1шт]]/$H$1)</f>
        <v>Введите курс</v>
      </c>
      <c r="J253" s="83"/>
      <c r="K253" s="84">
        <f>Таблица637[[#This Row],[Заказ коробок ]]*Таблица637[[#This Row],[Кол-во шт в коробке]]</f>
        <v>0</v>
      </c>
      <c r="L253" s="85">
        <f>Таблица637[[#This Row],[Общее кол-во шт]]*Таблица637[[#This Row],[Оптовая цена KRW за 1шт]]</f>
        <v>0</v>
      </c>
      <c r="M253" s="86" t="str">
        <f>IFERROR(Таблица637[[#This Row],[Общее кол-во шт]]*Таблица637[[#This Row],[Оптовая цена USD за 1шт]],"")</f>
        <v/>
      </c>
      <c r="N253" s="87"/>
    </row>
    <row r="254" spans="1:14" ht="22.5" customHeight="1">
      <c r="A254" s="44" t="s">
        <v>5566</v>
      </c>
      <c r="B254" s="76">
        <v>8809402286768</v>
      </c>
      <c r="C254" s="50" t="s">
        <v>19750</v>
      </c>
      <c r="D254" s="77" t="s">
        <v>19751</v>
      </c>
      <c r="E254" s="78">
        <v>2500</v>
      </c>
      <c r="F254" s="15">
        <v>0.56999999999999995</v>
      </c>
      <c r="G254" s="80">
        <v>20</v>
      </c>
      <c r="H254" s="81">
        <f>Таблица637[[#This Row],[Коэфициент стоимости]]*Таблица637[[#This Row],[Розничная цена KRW]]</f>
        <v>1424.9999999999998</v>
      </c>
      <c r="I254" s="82" t="str">
        <f>IF($H$1="","Введите курс",Таблица637[[#This Row],[Оптовая цена KRW за 1шт]]/$H$1)</f>
        <v>Введите курс</v>
      </c>
      <c r="J254" s="83"/>
      <c r="K254" s="84">
        <f>Таблица637[[#This Row],[Заказ коробок ]]*Таблица637[[#This Row],[Кол-во шт в коробке]]</f>
        <v>0</v>
      </c>
      <c r="L254" s="85">
        <f>Таблица637[[#This Row],[Общее кол-во шт]]*Таблица637[[#This Row],[Оптовая цена KRW за 1шт]]</f>
        <v>0</v>
      </c>
      <c r="M254" s="86" t="str">
        <f>IFERROR(Таблица637[[#This Row],[Общее кол-во шт]]*Таблица637[[#This Row],[Оптовая цена USD за 1шт]],"")</f>
        <v/>
      </c>
      <c r="N254" s="87"/>
    </row>
    <row r="255" spans="1:14" ht="22.5" customHeight="1">
      <c r="A255" s="44" t="s">
        <v>5567</v>
      </c>
      <c r="B255" s="76">
        <v>8809297216123</v>
      </c>
      <c r="C255" s="50" t="s">
        <v>19752</v>
      </c>
      <c r="D255" s="77" t="s">
        <v>19753</v>
      </c>
      <c r="E255" s="78">
        <v>2000</v>
      </c>
      <c r="F255" s="15">
        <v>0.56999999999999995</v>
      </c>
      <c r="G255" s="80">
        <v>50</v>
      </c>
      <c r="H255" s="81">
        <f>Таблица637[[#This Row],[Коэфициент стоимости]]*Таблица637[[#This Row],[Розничная цена KRW]]</f>
        <v>1140</v>
      </c>
      <c r="I255" s="82" t="str">
        <f>IF($H$1="","Введите курс",Таблица637[[#This Row],[Оптовая цена KRW за 1шт]]/$H$1)</f>
        <v>Введите курс</v>
      </c>
      <c r="J255" s="83"/>
      <c r="K255" s="84">
        <f>Таблица637[[#This Row],[Заказ коробок ]]*Таблица637[[#This Row],[Кол-во шт в коробке]]</f>
        <v>0</v>
      </c>
      <c r="L255" s="85">
        <f>Таблица637[[#This Row],[Общее кол-во шт]]*Таблица637[[#This Row],[Оптовая цена KRW за 1шт]]</f>
        <v>0</v>
      </c>
      <c r="M255" s="86" t="str">
        <f>IFERROR(Таблица637[[#This Row],[Общее кол-во шт]]*Таблица637[[#This Row],[Оптовая цена USD за 1шт]],"")</f>
        <v/>
      </c>
      <c r="N255" s="87"/>
    </row>
    <row r="256" spans="1:14" ht="22.5" customHeight="1">
      <c r="A256" s="44" t="s">
        <v>5568</v>
      </c>
      <c r="B256" s="76">
        <v>8809402283316</v>
      </c>
      <c r="C256" s="50" t="s">
        <v>19754</v>
      </c>
      <c r="D256" s="77" t="s">
        <v>19755</v>
      </c>
      <c r="E256" s="78">
        <v>2500</v>
      </c>
      <c r="F256" s="15">
        <v>0.56999999999999995</v>
      </c>
      <c r="G256" s="80">
        <v>20</v>
      </c>
      <c r="H256" s="81">
        <f>Таблица637[[#This Row],[Коэфициент стоимости]]*Таблица637[[#This Row],[Розничная цена KRW]]</f>
        <v>1424.9999999999998</v>
      </c>
      <c r="I256" s="82" t="str">
        <f>IF($H$1="","Введите курс",Таблица637[[#This Row],[Оптовая цена KRW за 1шт]]/$H$1)</f>
        <v>Введите курс</v>
      </c>
      <c r="J256" s="83"/>
      <c r="K256" s="84">
        <f>Таблица637[[#This Row],[Заказ коробок ]]*Таблица637[[#This Row],[Кол-во шт в коробке]]</f>
        <v>0</v>
      </c>
      <c r="L256" s="85">
        <f>Таблица637[[#This Row],[Общее кол-во шт]]*Таблица637[[#This Row],[Оптовая цена KRW за 1шт]]</f>
        <v>0</v>
      </c>
      <c r="M256" s="86" t="str">
        <f>IFERROR(Таблица637[[#This Row],[Общее кол-во шт]]*Таблица637[[#This Row],[Оптовая цена USD за 1шт]],"")</f>
        <v/>
      </c>
      <c r="N256" s="87"/>
    </row>
    <row r="257" spans="1:14" ht="22.5" customHeight="1">
      <c r="A257" s="44" t="s">
        <v>5569</v>
      </c>
      <c r="B257" s="76">
        <v>8809297216925</v>
      </c>
      <c r="C257" s="50" t="s">
        <v>19756</v>
      </c>
      <c r="D257" s="77" t="s">
        <v>19757</v>
      </c>
      <c r="E257" s="78">
        <v>2500</v>
      </c>
      <c r="F257" s="15">
        <v>0.56999999999999995</v>
      </c>
      <c r="G257" s="80">
        <v>20</v>
      </c>
      <c r="H257" s="81">
        <f>Таблица637[[#This Row],[Коэфициент стоимости]]*Таблица637[[#This Row],[Розничная цена KRW]]</f>
        <v>1424.9999999999998</v>
      </c>
      <c r="I257" s="82" t="str">
        <f>IF($H$1="","Введите курс",Таблица637[[#This Row],[Оптовая цена KRW за 1шт]]/$H$1)</f>
        <v>Введите курс</v>
      </c>
      <c r="J257" s="83"/>
      <c r="K257" s="84">
        <f>Таблица637[[#This Row],[Заказ коробок ]]*Таблица637[[#This Row],[Кол-во шт в коробке]]</f>
        <v>0</v>
      </c>
      <c r="L257" s="85">
        <f>Таблица637[[#This Row],[Общее кол-во шт]]*Таблица637[[#This Row],[Оптовая цена KRW за 1шт]]</f>
        <v>0</v>
      </c>
      <c r="M257" s="86" t="str">
        <f>IFERROR(Таблица637[[#This Row],[Общее кол-во шт]]*Таблица637[[#This Row],[Оптовая цена USD за 1шт]],"")</f>
        <v/>
      </c>
      <c r="N257" s="87"/>
    </row>
  </sheetData>
  <sheetProtection algorithmName="SHA-512" hashValue="Z8VeJg4eEbdv48v2xqsuVsgV3kkrW5cG5+vBZImdY/+BsSmkmQ2C5HGFtFU3gb1D5Z21r7QaXA8wPXYkXwMduA==" saltValue="hoT8/bB6T7SGx3euL5sX1A==" spinCount="100000" sheet="1" autoFilter="0" pivotTables="0"/>
  <mergeCells count="2">
    <mergeCell ref="A1:C1"/>
    <mergeCell ref="D1:F1"/>
  </mergeCells>
  <conditionalFormatting sqref="A258:A1048576">
    <cfRule type="duplicateValues" dxfId="216" priority="1"/>
  </conditionalFormatting>
  <conditionalFormatting sqref="A258:A1048576">
    <cfRule type="duplicateValues" dxfId="215" priority="2"/>
    <cfRule type="duplicateValues" dxfId="214" priority="3"/>
    <cfRule type="duplicateValues" dxfId="213" priority="4"/>
  </conditionalFormatting>
  <conditionalFormatting sqref="A3:A257">
    <cfRule type="duplicateValues" dxfId="212" priority="5"/>
  </conditionalFormatting>
  <conditionalFormatting sqref="A3:A257">
    <cfRule type="duplicateValues" dxfId="211" priority="6"/>
    <cfRule type="duplicateValues" dxfId="210" priority="7"/>
    <cfRule type="duplicateValues" dxfId="209" priority="8"/>
  </conditionalFormatting>
  <conditionalFormatting sqref="A3:A257">
    <cfRule type="duplicateValues" dxfId="208" priority="9"/>
  </conditionalFormatting>
  <conditionalFormatting sqref="A3:A257">
    <cfRule type="duplicateValues" dxfId="207" priority="10"/>
    <cfRule type="duplicateValues" dxfId="206" priority="11"/>
    <cfRule type="duplicateValues" dxfId="205" priority="12"/>
  </conditionalFormatting>
  <hyperlinks>
    <hyperlink ref="G1" r:id="rId1" xr:uid="{37000C1B-8AEE-4EBC-9FC0-40197ED2B9BF}"/>
    <hyperlink ref="N1" location="Главная!A1" display="Вернуться на Главную" xr:uid="{3E78698D-B9C1-4545-B50A-923C0EEC2DF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5E1B8-750C-4985-900C-5290AC34F973}">
  <sheetPr>
    <pageSetUpPr fitToPage="1"/>
  </sheetPr>
  <dimension ref="A1:N3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24197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SUM(J3:J35)</f>
        <v>0</v>
      </c>
      <c r="K1" s="213">
        <f>SUM(K3:K35)</f>
        <v>0</v>
      </c>
      <c r="L1" s="214">
        <f>SUM(L3:L35)</f>
        <v>0</v>
      </c>
      <c r="M1" s="215">
        <f>SUM(M3:M35)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24198</v>
      </c>
      <c r="B3" s="14">
        <v>8809367895036</v>
      </c>
      <c r="C3" s="45" t="s">
        <v>31928</v>
      </c>
      <c r="D3" s="46" t="s">
        <v>31929</v>
      </c>
      <c r="E3" s="53">
        <v>21000</v>
      </c>
      <c r="F3" s="15">
        <v>0.44</v>
      </c>
      <c r="G3" s="47">
        <v>105</v>
      </c>
      <c r="H3" s="55">
        <f>Таблица660[[#This Row],[Коэфициент стоимости]]*Таблица660[[#This Row],[Розничная цена KRW]]</f>
        <v>9240</v>
      </c>
      <c r="I3" s="17" t="str">
        <f>IF($H$1="","Введите курс",Таблица660[[#This Row],[Оптовая цена KRW за 1шт]]/$H$1)</f>
        <v>Введите курс</v>
      </c>
      <c r="J3" s="48"/>
      <c r="K3" s="18">
        <f>Таблица660[[#This Row],[Заказ коробок ]]*Таблица660[[#This Row],[Кол-во шт в коробке]]</f>
        <v>0</v>
      </c>
      <c r="L3" s="16">
        <f>Таблица660[[#This Row],[Общее кол-во шт]]*Таблица660[[#This Row],[Оптовая цена KRW за 1шт]]</f>
        <v>0</v>
      </c>
      <c r="M3" s="19" t="str">
        <f>IFERROR(Таблица660[[#This Row],[Общее кол-во шт]]*Таблица660[[#This Row],[Оптовая цена USD за 1шт]],"")</f>
        <v/>
      </c>
      <c r="N3" s="49"/>
    </row>
    <row r="4" spans="1:14" ht="22.5" customHeight="1">
      <c r="A4" s="44" t="s">
        <v>24199</v>
      </c>
      <c r="B4" s="14">
        <v>8809367895029</v>
      </c>
      <c r="C4" s="50" t="s">
        <v>31930</v>
      </c>
      <c r="D4" s="46" t="s">
        <v>31931</v>
      </c>
      <c r="E4" s="16">
        <v>18000</v>
      </c>
      <c r="F4" s="15">
        <v>0.52</v>
      </c>
      <c r="G4" s="47">
        <v>100</v>
      </c>
      <c r="H4" s="55">
        <f>Таблица660[[#This Row],[Коэфициент стоимости]]*Таблица660[[#This Row],[Розничная цена KRW]]</f>
        <v>9360</v>
      </c>
      <c r="I4" s="17" t="str">
        <f>IF($H$1="","Введите курс",Таблица660[[#This Row],[Оптовая цена KRW за 1шт]]/$H$1)</f>
        <v>Введите курс</v>
      </c>
      <c r="J4" s="48"/>
      <c r="K4" s="18">
        <f>Таблица660[[#This Row],[Заказ коробок ]]*Таблица660[[#This Row],[Кол-во шт в коробке]]</f>
        <v>0</v>
      </c>
      <c r="L4" s="54">
        <f>Таблица660[[#This Row],[Общее кол-во шт]]*Таблица660[[#This Row],[Оптовая цена KRW за 1шт]]</f>
        <v>0</v>
      </c>
      <c r="M4" s="19" t="str">
        <f>IFERROR(Таблица660[[#This Row],[Общее кол-во шт]]*Таблица660[[#This Row],[Оптовая цена USD за 1шт]],"")</f>
        <v/>
      </c>
      <c r="N4" s="49"/>
    </row>
    <row r="5" spans="1:14" ht="22.5" customHeight="1">
      <c r="A5" s="44" t="s">
        <v>24200</v>
      </c>
      <c r="B5" s="14">
        <v>8809367896361</v>
      </c>
      <c r="C5" s="50" t="s">
        <v>31932</v>
      </c>
      <c r="D5" s="46" t="s">
        <v>31933</v>
      </c>
      <c r="E5" s="16">
        <v>23000</v>
      </c>
      <c r="F5" s="15">
        <v>0.44000000000000011</v>
      </c>
      <c r="G5" s="47">
        <v>72</v>
      </c>
      <c r="H5" s="55">
        <f>Таблица660[[#This Row],[Коэфициент стоимости]]*Таблица660[[#This Row],[Розничная цена KRW]]</f>
        <v>10120.000000000002</v>
      </c>
      <c r="I5" s="17" t="str">
        <f>IF($H$1="","Введите курс",Таблица660[[#This Row],[Оптовая цена KRW за 1шт]]/$H$1)</f>
        <v>Введите курс</v>
      </c>
      <c r="J5" s="48"/>
      <c r="K5" s="18">
        <f>Таблица660[[#This Row],[Заказ коробок ]]*Таблица660[[#This Row],[Кол-во шт в коробке]]</f>
        <v>0</v>
      </c>
      <c r="L5" s="54">
        <f>Таблица660[[#This Row],[Общее кол-во шт]]*Таблица660[[#This Row],[Оптовая цена KRW за 1шт]]</f>
        <v>0</v>
      </c>
      <c r="M5" s="19" t="str">
        <f>IFERROR(Таблица660[[#This Row],[Общее кол-во шт]]*Таблица660[[#This Row],[Оптовая цена USD за 1шт]],"")</f>
        <v/>
      </c>
      <c r="N5" s="49"/>
    </row>
    <row r="6" spans="1:14" ht="22.5" customHeight="1">
      <c r="A6" s="44" t="s">
        <v>24201</v>
      </c>
      <c r="B6" s="14">
        <v>8809416472102</v>
      </c>
      <c r="C6" s="50" t="s">
        <v>31934</v>
      </c>
      <c r="D6" s="46" t="s">
        <v>31935</v>
      </c>
      <c r="E6" s="16">
        <v>25000</v>
      </c>
      <c r="F6" s="15">
        <v>0.37</v>
      </c>
      <c r="G6" s="47">
        <v>22</v>
      </c>
      <c r="H6" s="55">
        <f>Таблица660[[#This Row],[Коэфициент стоимости]]*Таблица660[[#This Row],[Розничная цена KRW]]</f>
        <v>9250</v>
      </c>
      <c r="I6" s="17" t="str">
        <f>IF($H$1="","Введите курс",Таблица660[[#This Row],[Оптовая цена KRW за 1шт]]/$H$1)</f>
        <v>Введите курс</v>
      </c>
      <c r="J6" s="48"/>
      <c r="K6" s="18">
        <f>Таблица660[[#This Row],[Заказ коробок ]]*Таблица660[[#This Row],[Кол-во шт в коробке]]</f>
        <v>0</v>
      </c>
      <c r="L6" s="54">
        <f>Таблица660[[#This Row],[Общее кол-во шт]]*Таблица660[[#This Row],[Оптовая цена KRW за 1шт]]</f>
        <v>0</v>
      </c>
      <c r="M6" s="19" t="str">
        <f>IFERROR(Таблица660[[#This Row],[Общее кол-во шт]]*Таблица660[[#This Row],[Оптовая цена USD за 1шт]],"")</f>
        <v/>
      </c>
      <c r="N6" s="49"/>
    </row>
    <row r="7" spans="1:14" ht="22.5" customHeight="1">
      <c r="A7" s="44" t="s">
        <v>24202</v>
      </c>
      <c r="B7" s="14">
        <v>8809416472119</v>
      </c>
      <c r="C7" s="50" t="s">
        <v>31936</v>
      </c>
      <c r="D7" s="46" t="s">
        <v>31937</v>
      </c>
      <c r="E7" s="16">
        <v>20000</v>
      </c>
      <c r="F7" s="15">
        <v>0.48000000000000004</v>
      </c>
      <c r="G7" s="47">
        <v>100</v>
      </c>
      <c r="H7" s="55">
        <f>Таблица660[[#This Row],[Коэфициент стоимости]]*Таблица660[[#This Row],[Розничная цена KRW]]</f>
        <v>9600</v>
      </c>
      <c r="I7" s="17" t="str">
        <f>IF($H$1="","Введите курс",Таблица660[[#This Row],[Оптовая цена KRW за 1шт]]/$H$1)</f>
        <v>Введите курс</v>
      </c>
      <c r="J7" s="48"/>
      <c r="K7" s="18">
        <f>Таблица660[[#This Row],[Заказ коробок ]]*Таблица660[[#This Row],[Кол-во шт в коробке]]</f>
        <v>0</v>
      </c>
      <c r="L7" s="54">
        <f>Таблица660[[#This Row],[Общее кол-во шт]]*Таблица660[[#This Row],[Оптовая цена KRW за 1шт]]</f>
        <v>0</v>
      </c>
      <c r="M7" s="19" t="str">
        <f>IFERROR(Таблица660[[#This Row],[Общее кол-во шт]]*Таблица660[[#This Row],[Оптовая цена USD за 1шт]],"")</f>
        <v/>
      </c>
      <c r="N7" s="49"/>
    </row>
    <row r="8" spans="1:14" ht="22.5" customHeight="1">
      <c r="A8" s="44" t="s">
        <v>24203</v>
      </c>
      <c r="B8" s="14">
        <v>8809373462680</v>
      </c>
      <c r="C8" s="50" t="s">
        <v>31938</v>
      </c>
      <c r="D8" s="46" t="s">
        <v>31939</v>
      </c>
      <c r="E8" s="16">
        <v>18000</v>
      </c>
      <c r="F8" s="15">
        <v>0.48000000000000004</v>
      </c>
      <c r="G8" s="47">
        <v>40</v>
      </c>
      <c r="H8" s="55">
        <f>Таблица660[[#This Row],[Коэфициент стоимости]]*Таблица660[[#This Row],[Розничная цена KRW]]</f>
        <v>8640</v>
      </c>
      <c r="I8" s="17" t="str">
        <f>IF($H$1="","Введите курс",Таблица660[[#This Row],[Оптовая цена KRW за 1шт]]/$H$1)</f>
        <v>Введите курс</v>
      </c>
      <c r="J8" s="48"/>
      <c r="K8" s="18">
        <f>Таблица660[[#This Row],[Заказ коробок ]]*Таблица660[[#This Row],[Кол-во шт в коробке]]</f>
        <v>0</v>
      </c>
      <c r="L8" s="54">
        <f>Таблица660[[#This Row],[Общее кол-во шт]]*Таблица660[[#This Row],[Оптовая цена KRW за 1шт]]</f>
        <v>0</v>
      </c>
      <c r="M8" s="19" t="str">
        <f>IFERROR(Таблица660[[#This Row],[Общее кол-во шт]]*Таблица660[[#This Row],[Оптовая цена USD за 1шт]],"")</f>
        <v/>
      </c>
      <c r="N8" s="49"/>
    </row>
    <row r="9" spans="1:14" ht="22.5" customHeight="1">
      <c r="A9" s="44" t="s">
        <v>24204</v>
      </c>
      <c r="B9" s="14">
        <v>8809373463007</v>
      </c>
      <c r="C9" s="50" t="s">
        <v>31940</v>
      </c>
      <c r="D9" s="46" t="s">
        <v>31941</v>
      </c>
      <c r="E9" s="16">
        <v>21000</v>
      </c>
      <c r="F9" s="15">
        <v>0.4</v>
      </c>
      <c r="G9" s="47">
        <v>32</v>
      </c>
      <c r="H9" s="55">
        <f>Таблица660[[#This Row],[Коэфициент стоимости]]*Таблица660[[#This Row],[Розничная цена KRW]]</f>
        <v>8400</v>
      </c>
      <c r="I9" s="17" t="str">
        <f>IF($H$1="","Введите курс",Таблица660[[#This Row],[Оптовая цена KRW за 1шт]]/$H$1)</f>
        <v>Введите курс</v>
      </c>
      <c r="J9" s="48"/>
      <c r="K9" s="18">
        <f>Таблица660[[#This Row],[Заказ коробок ]]*Таблица660[[#This Row],[Кол-во шт в коробке]]</f>
        <v>0</v>
      </c>
      <c r="L9" s="54">
        <f>Таблица660[[#This Row],[Общее кол-во шт]]*Таблица660[[#This Row],[Оптовая цена KRW за 1шт]]</f>
        <v>0</v>
      </c>
      <c r="M9" s="19" t="str">
        <f>IFERROR(Таблица660[[#This Row],[Общее кол-во шт]]*Таблица660[[#This Row],[Оптовая цена USD за 1шт]],"")</f>
        <v/>
      </c>
      <c r="N9" s="49"/>
    </row>
    <row r="10" spans="1:14" ht="22.5" customHeight="1">
      <c r="A10" s="44" t="s">
        <v>24205</v>
      </c>
      <c r="B10" s="14">
        <v>8809367897009</v>
      </c>
      <c r="C10" s="50" t="s">
        <v>31942</v>
      </c>
      <c r="D10" s="46" t="s">
        <v>31943</v>
      </c>
      <c r="E10" s="16">
        <v>16000</v>
      </c>
      <c r="F10" s="15">
        <v>0.48000000000000004</v>
      </c>
      <c r="G10" s="47">
        <v>60</v>
      </c>
      <c r="H10" s="55">
        <f>Таблица660[[#This Row],[Коэфициент стоимости]]*Таблица660[[#This Row],[Розничная цена KRW]]</f>
        <v>7680.0000000000009</v>
      </c>
      <c r="I10" s="17" t="str">
        <f>IF($H$1="","Введите курс",Таблица660[[#This Row],[Оптовая цена KRW за 1шт]]/$H$1)</f>
        <v>Введите курс</v>
      </c>
      <c r="J10" s="48"/>
      <c r="K10" s="18">
        <f>Таблица660[[#This Row],[Заказ коробок ]]*Таблица660[[#This Row],[Кол-во шт в коробке]]</f>
        <v>0</v>
      </c>
      <c r="L10" s="54">
        <f>Таблица660[[#This Row],[Общее кол-во шт]]*Таблица660[[#This Row],[Оптовая цена KRW за 1шт]]</f>
        <v>0</v>
      </c>
      <c r="M10" s="19" t="str">
        <f>IFERROR(Таблица660[[#This Row],[Общее кол-во шт]]*Таблица660[[#This Row],[Оптовая цена USD за 1шт]],"")</f>
        <v/>
      </c>
      <c r="N10" s="49"/>
    </row>
    <row r="11" spans="1:14" ht="22.5" customHeight="1">
      <c r="A11" s="44" t="s">
        <v>24206</v>
      </c>
      <c r="B11" s="14">
        <v>8809416472126</v>
      </c>
      <c r="C11" s="50" t="s">
        <v>31944</v>
      </c>
      <c r="D11" s="46" t="s">
        <v>31945</v>
      </c>
      <c r="E11" s="16">
        <v>23000</v>
      </c>
      <c r="F11" s="15">
        <v>0.46</v>
      </c>
      <c r="G11" s="47">
        <v>60</v>
      </c>
      <c r="H11" s="55">
        <f>Таблица660[[#This Row],[Коэфициент стоимости]]*Таблица660[[#This Row],[Розничная цена KRW]]</f>
        <v>10580</v>
      </c>
      <c r="I11" s="17" t="str">
        <f>IF($H$1="","Введите курс",Таблица660[[#This Row],[Оптовая цена KRW за 1шт]]/$H$1)</f>
        <v>Введите курс</v>
      </c>
      <c r="J11" s="48"/>
      <c r="K11" s="18">
        <f>Таблица660[[#This Row],[Заказ коробок ]]*Таблица660[[#This Row],[Кол-во шт в коробке]]</f>
        <v>0</v>
      </c>
      <c r="L11" s="54">
        <f>Таблица660[[#This Row],[Общее кол-во шт]]*Таблица660[[#This Row],[Оптовая цена KRW за 1шт]]</f>
        <v>0</v>
      </c>
      <c r="M11" s="19" t="str">
        <f>IFERROR(Таблица660[[#This Row],[Общее кол-во шт]]*Таблица660[[#This Row],[Оптовая цена USD за 1шт]],"")</f>
        <v/>
      </c>
      <c r="N11" s="49"/>
    </row>
    <row r="12" spans="1:14" ht="22.5" customHeight="1">
      <c r="A12" s="44" t="s">
        <v>24207</v>
      </c>
      <c r="B12" s="14">
        <v>8809373463151</v>
      </c>
      <c r="C12" s="50" t="s">
        <v>31946</v>
      </c>
      <c r="D12" s="46" t="s">
        <v>31947</v>
      </c>
      <c r="E12" s="16">
        <v>16000</v>
      </c>
      <c r="F12" s="15">
        <v>0.48000000000000004</v>
      </c>
      <c r="G12" s="47">
        <v>40</v>
      </c>
      <c r="H12" s="55">
        <f>Таблица660[[#This Row],[Коэфициент стоимости]]*Таблица660[[#This Row],[Розничная цена KRW]]</f>
        <v>7680.0000000000009</v>
      </c>
      <c r="I12" s="17" t="str">
        <f>IF($H$1="","Введите курс",Таблица660[[#This Row],[Оптовая цена KRW за 1шт]]/$H$1)</f>
        <v>Введите курс</v>
      </c>
      <c r="J12" s="48"/>
      <c r="K12" s="18">
        <f>Таблица660[[#This Row],[Заказ коробок ]]*Таблица660[[#This Row],[Кол-во шт в коробке]]</f>
        <v>0</v>
      </c>
      <c r="L12" s="54">
        <f>Таблица660[[#This Row],[Общее кол-во шт]]*Таблица660[[#This Row],[Оптовая цена KRW за 1шт]]</f>
        <v>0</v>
      </c>
      <c r="M12" s="19" t="str">
        <f>IFERROR(Таблица660[[#This Row],[Общее кол-во шт]]*Таблица660[[#This Row],[Оптовая цена USD за 1шт]],"")</f>
        <v/>
      </c>
      <c r="N12" s="49"/>
    </row>
    <row r="13" spans="1:14" ht="22.5" customHeight="1">
      <c r="A13" s="44" t="s">
        <v>24208</v>
      </c>
      <c r="B13" s="14">
        <v>8809863720016</v>
      </c>
      <c r="C13" s="50" t="s">
        <v>31948</v>
      </c>
      <c r="D13" s="46" t="s">
        <v>31949</v>
      </c>
      <c r="E13" s="16">
        <v>18000</v>
      </c>
      <c r="F13" s="15">
        <v>0.48000000000000004</v>
      </c>
      <c r="G13" s="47">
        <v>63</v>
      </c>
      <c r="H13" s="55">
        <f>Таблица660[[#This Row],[Коэфициент стоимости]]*Таблица660[[#This Row],[Розничная цена KRW]]</f>
        <v>8640</v>
      </c>
      <c r="I13" s="17" t="str">
        <f>IF($H$1="","Введите курс",Таблица660[[#This Row],[Оптовая цена KRW за 1шт]]/$H$1)</f>
        <v>Введите курс</v>
      </c>
      <c r="J13" s="48"/>
      <c r="K13" s="18">
        <f>Таблица660[[#This Row],[Заказ коробок ]]*Таблица660[[#This Row],[Кол-во шт в коробке]]</f>
        <v>0</v>
      </c>
      <c r="L13" s="54">
        <f>Таблица660[[#This Row],[Общее кол-во шт]]*Таблица660[[#This Row],[Оптовая цена KRW за 1шт]]</f>
        <v>0</v>
      </c>
      <c r="M13" s="19" t="str">
        <f>IFERROR(Таблица660[[#This Row],[Общее кол-во шт]]*Таблица660[[#This Row],[Оптовая цена USD за 1шт]],"")</f>
        <v/>
      </c>
      <c r="N13" s="49"/>
    </row>
    <row r="14" spans="1:14" ht="22.5" customHeight="1">
      <c r="A14" s="44" t="s">
        <v>24209</v>
      </c>
      <c r="B14" s="14">
        <v>8809863720047</v>
      </c>
      <c r="C14" s="50" t="s">
        <v>31950</v>
      </c>
      <c r="D14" s="46" t="s">
        <v>31951</v>
      </c>
      <c r="E14" s="16">
        <v>13500</v>
      </c>
      <c r="F14" s="15">
        <v>0.48000000000000004</v>
      </c>
      <c r="G14" s="47">
        <v>45</v>
      </c>
      <c r="H14" s="55">
        <f>Таблица660[[#This Row],[Коэфициент стоимости]]*Таблица660[[#This Row],[Розничная цена KRW]]</f>
        <v>6480.0000000000009</v>
      </c>
      <c r="I14" s="17" t="str">
        <f>IF($H$1="","Введите курс",Таблица660[[#This Row],[Оптовая цена KRW за 1шт]]/$H$1)</f>
        <v>Введите курс</v>
      </c>
      <c r="J14" s="48"/>
      <c r="K14" s="18">
        <f>Таблица660[[#This Row],[Заказ коробок ]]*Таблица660[[#This Row],[Кол-во шт в коробке]]</f>
        <v>0</v>
      </c>
      <c r="L14" s="54">
        <f>Таблица660[[#This Row],[Общее кол-во шт]]*Таблица660[[#This Row],[Оптовая цена KRW за 1шт]]</f>
        <v>0</v>
      </c>
      <c r="M14" s="19" t="str">
        <f>IFERROR(Таблица660[[#This Row],[Общее кол-во шт]]*Таблица660[[#This Row],[Оптовая цена USD за 1шт]],"")</f>
        <v/>
      </c>
      <c r="N14" s="49"/>
    </row>
    <row r="15" spans="1:14" ht="22.5" customHeight="1">
      <c r="A15" s="44" t="s">
        <v>24210</v>
      </c>
      <c r="B15" s="14">
        <v>8809373462970</v>
      </c>
      <c r="C15" s="50" t="s">
        <v>31952</v>
      </c>
      <c r="D15" s="46" t="s">
        <v>31953</v>
      </c>
      <c r="E15" s="16">
        <v>18000</v>
      </c>
      <c r="F15" s="15">
        <v>0.48000000000000004</v>
      </c>
      <c r="G15" s="47">
        <v>33</v>
      </c>
      <c r="H15" s="55">
        <f>Таблица660[[#This Row],[Коэфициент стоимости]]*Таблица660[[#This Row],[Розничная цена KRW]]</f>
        <v>8640</v>
      </c>
      <c r="I15" s="17" t="str">
        <f>IF($H$1="","Введите курс",Таблица660[[#This Row],[Оптовая цена KRW за 1шт]]/$H$1)</f>
        <v>Введите курс</v>
      </c>
      <c r="J15" s="48"/>
      <c r="K15" s="18">
        <f>Таблица660[[#This Row],[Заказ коробок ]]*Таблица660[[#This Row],[Кол-во шт в коробке]]</f>
        <v>0</v>
      </c>
      <c r="L15" s="54">
        <f>Таблица660[[#This Row],[Общее кол-во шт]]*Таблица660[[#This Row],[Оптовая цена KRW за 1шт]]</f>
        <v>0</v>
      </c>
      <c r="M15" s="19" t="str">
        <f>IFERROR(Таблица660[[#This Row],[Общее кол-во шт]]*Таблица660[[#This Row],[Оптовая цена USD за 1шт]],"")</f>
        <v/>
      </c>
      <c r="N15" s="49"/>
    </row>
    <row r="16" spans="1:14" ht="22.5" customHeight="1">
      <c r="A16" s="44" t="s">
        <v>24211</v>
      </c>
      <c r="B16" s="14">
        <v>8809083972004</v>
      </c>
      <c r="C16" s="50" t="s">
        <v>31954</v>
      </c>
      <c r="D16" s="46" t="s">
        <v>31955</v>
      </c>
      <c r="E16" s="16">
        <v>10000</v>
      </c>
      <c r="F16" s="15">
        <v>0.48000000000000004</v>
      </c>
      <c r="G16" s="47">
        <v>252</v>
      </c>
      <c r="H16" s="55">
        <f>Таблица660[[#This Row],[Коэфициент стоимости]]*Таблица660[[#This Row],[Розничная цена KRW]]</f>
        <v>4800</v>
      </c>
      <c r="I16" s="17" t="str">
        <f>IF($H$1="","Введите курс",Таблица660[[#This Row],[Оптовая цена KRW за 1шт]]/$H$1)</f>
        <v>Введите курс</v>
      </c>
      <c r="J16" s="48"/>
      <c r="K16" s="18">
        <f>Таблица660[[#This Row],[Заказ коробок ]]*Таблица660[[#This Row],[Кол-во шт в коробке]]</f>
        <v>0</v>
      </c>
      <c r="L16" s="54">
        <f>Таблица660[[#This Row],[Общее кол-во шт]]*Таблица660[[#This Row],[Оптовая цена KRW за 1шт]]</f>
        <v>0</v>
      </c>
      <c r="M16" s="19" t="str">
        <f>IFERROR(Таблица660[[#This Row],[Общее кол-во шт]]*Таблица660[[#This Row],[Оптовая цена USD за 1шт]],"")</f>
        <v/>
      </c>
      <c r="N16" s="49"/>
    </row>
    <row r="17" spans="1:14" ht="22.5" customHeight="1">
      <c r="A17" s="44" t="s">
        <v>24212</v>
      </c>
      <c r="B17" s="14">
        <v>8809853890026</v>
      </c>
      <c r="C17" s="50" t="s">
        <v>31954</v>
      </c>
      <c r="D17" s="46" t="s">
        <v>31955</v>
      </c>
      <c r="E17" s="16">
        <v>10000</v>
      </c>
      <c r="F17" s="15">
        <v>0.48000000000000004</v>
      </c>
      <c r="G17" s="47">
        <v>252</v>
      </c>
      <c r="H17" s="55">
        <f>Таблица660[[#This Row],[Коэфициент стоимости]]*Таблица660[[#This Row],[Розничная цена KRW]]</f>
        <v>4800</v>
      </c>
      <c r="I17" s="17" t="str">
        <f>IF($H$1="","Введите курс",Таблица660[[#This Row],[Оптовая цена KRW за 1шт]]/$H$1)</f>
        <v>Введите курс</v>
      </c>
      <c r="J17" s="48"/>
      <c r="K17" s="18">
        <f>Таблица660[[#This Row],[Заказ коробок ]]*Таблица660[[#This Row],[Кол-во шт в коробке]]</f>
        <v>0</v>
      </c>
      <c r="L17" s="54">
        <f>Таблица660[[#This Row],[Общее кол-во шт]]*Таблица660[[#This Row],[Оптовая цена KRW за 1шт]]</f>
        <v>0</v>
      </c>
      <c r="M17" s="19" t="str">
        <f>IFERROR(Таблица660[[#This Row],[Общее кол-во шт]]*Таблица660[[#This Row],[Оптовая цена USD за 1шт]],"")</f>
        <v/>
      </c>
      <c r="N17" s="49"/>
    </row>
    <row r="18" spans="1:14" ht="22.5" customHeight="1">
      <c r="A18" s="44" t="s">
        <v>24213</v>
      </c>
      <c r="B18" s="76">
        <v>8809083971991</v>
      </c>
      <c r="C18" s="50" t="s">
        <v>31956</v>
      </c>
      <c r="D18" s="77" t="s">
        <v>31957</v>
      </c>
      <c r="E18" s="78">
        <v>10000</v>
      </c>
      <c r="F18" s="79">
        <v>0.48000000000000004</v>
      </c>
      <c r="G18" s="80">
        <v>252</v>
      </c>
      <c r="H18" s="81">
        <f>Таблица660[[#This Row],[Коэфициент стоимости]]*Таблица660[[#This Row],[Розничная цена KRW]]</f>
        <v>4800</v>
      </c>
      <c r="I18" s="82" t="str">
        <f>IF($H$1="","Введите курс",Таблица660[[#This Row],[Оптовая цена KRW за 1шт]]/$H$1)</f>
        <v>Введите курс</v>
      </c>
      <c r="J18" s="83"/>
      <c r="K18" s="84">
        <f>Таблица660[[#This Row],[Заказ коробок ]]*Таблица660[[#This Row],[Кол-во шт в коробке]]</f>
        <v>0</v>
      </c>
      <c r="L18" s="85">
        <f>Таблица660[[#This Row],[Общее кол-во шт]]*Таблица660[[#This Row],[Оптовая цена KRW за 1шт]]</f>
        <v>0</v>
      </c>
      <c r="M18" s="86" t="str">
        <f>IFERROR(Таблица660[[#This Row],[Общее кол-во шт]]*Таблица660[[#This Row],[Оптовая цена USD за 1шт]],"")</f>
        <v/>
      </c>
      <c r="N18" s="87"/>
    </row>
    <row r="19" spans="1:14" ht="22.5" customHeight="1">
      <c r="A19" s="44" t="s">
        <v>24214</v>
      </c>
      <c r="B19" s="76">
        <v>8809083971991</v>
      </c>
      <c r="C19" s="50" t="s">
        <v>31956</v>
      </c>
      <c r="D19" s="77" t="s">
        <v>31957</v>
      </c>
      <c r="E19" s="78">
        <v>10000</v>
      </c>
      <c r="F19" s="79">
        <v>0.48000000000000004</v>
      </c>
      <c r="G19" s="80">
        <v>252</v>
      </c>
      <c r="H19" s="81">
        <f>Таблица660[[#This Row],[Коэфициент стоимости]]*Таблица660[[#This Row],[Розничная цена KRW]]</f>
        <v>4800</v>
      </c>
      <c r="I19" s="82" t="str">
        <f>IF($H$1="","Введите курс",Таблица660[[#This Row],[Оптовая цена KRW за 1шт]]/$H$1)</f>
        <v>Введите курс</v>
      </c>
      <c r="J19" s="83"/>
      <c r="K19" s="84">
        <f>Таблица660[[#This Row],[Заказ коробок ]]*Таблица660[[#This Row],[Кол-во шт в коробке]]</f>
        <v>0</v>
      </c>
      <c r="L19" s="85">
        <f>Таблица660[[#This Row],[Общее кол-во шт]]*Таблица660[[#This Row],[Оптовая цена KRW за 1шт]]</f>
        <v>0</v>
      </c>
      <c r="M19" s="86" t="str">
        <f>IFERROR(Таблица660[[#This Row],[Общее кол-во шт]]*Таблица660[[#This Row],[Оптовая цена USD за 1шт]],"")</f>
        <v/>
      </c>
      <c r="N19" s="87"/>
    </row>
    <row r="20" spans="1:14" ht="22.5" customHeight="1">
      <c r="A20" s="44" t="s">
        <v>24215</v>
      </c>
      <c r="B20" s="76">
        <v>8809416471822</v>
      </c>
      <c r="C20" s="50" t="s">
        <v>31958</v>
      </c>
      <c r="D20" s="77" t="s">
        <v>31959</v>
      </c>
      <c r="E20" s="78">
        <v>23000</v>
      </c>
      <c r="F20" s="79">
        <v>0.43</v>
      </c>
      <c r="G20" s="80">
        <v>54</v>
      </c>
      <c r="H20" s="81">
        <f>Таблица660[[#This Row],[Коэфициент стоимости]]*Таблица660[[#This Row],[Розничная цена KRW]]</f>
        <v>9890</v>
      </c>
      <c r="I20" s="82" t="str">
        <f>IF($H$1="","Введите курс",Таблица660[[#This Row],[Оптовая цена KRW за 1шт]]/$H$1)</f>
        <v>Введите курс</v>
      </c>
      <c r="J20" s="83"/>
      <c r="K20" s="84">
        <f>Таблица660[[#This Row],[Заказ коробок ]]*Таблица660[[#This Row],[Кол-во шт в коробке]]</f>
        <v>0</v>
      </c>
      <c r="L20" s="85">
        <f>Таблица660[[#This Row],[Общее кол-во шт]]*Таблица660[[#This Row],[Оптовая цена KRW за 1шт]]</f>
        <v>0</v>
      </c>
      <c r="M20" s="86" t="str">
        <f>IFERROR(Таблица660[[#This Row],[Общее кол-во шт]]*Таблица660[[#This Row],[Оптовая цена USD за 1шт]],"")</f>
        <v/>
      </c>
      <c r="N20" s="87"/>
    </row>
    <row r="21" spans="1:14" ht="22.5" customHeight="1">
      <c r="A21" s="44" t="s">
        <v>24216</v>
      </c>
      <c r="B21" s="76">
        <v>8809416471860</v>
      </c>
      <c r="C21" s="50" t="s">
        <v>31960</v>
      </c>
      <c r="D21" s="77" t="s">
        <v>31961</v>
      </c>
      <c r="E21" s="78">
        <v>9900</v>
      </c>
      <c r="F21" s="79">
        <v>0.48000000000000004</v>
      </c>
      <c r="G21" s="80">
        <v>40</v>
      </c>
      <c r="H21" s="81">
        <f>Таблица660[[#This Row],[Коэфициент стоимости]]*Таблица660[[#This Row],[Розничная цена KRW]]</f>
        <v>4752</v>
      </c>
      <c r="I21" s="82" t="str">
        <f>IF($H$1="","Введите курс",Таблица660[[#This Row],[Оптовая цена KRW за 1шт]]/$H$1)</f>
        <v>Введите курс</v>
      </c>
      <c r="J21" s="83"/>
      <c r="K21" s="84">
        <f>Таблица660[[#This Row],[Заказ коробок ]]*Таблица660[[#This Row],[Кол-во шт в коробке]]</f>
        <v>0</v>
      </c>
      <c r="L21" s="85">
        <f>Таблица660[[#This Row],[Общее кол-во шт]]*Таблица660[[#This Row],[Оптовая цена KRW за 1шт]]</f>
        <v>0</v>
      </c>
      <c r="M21" s="86" t="str">
        <f>IFERROR(Таблица660[[#This Row],[Общее кол-во шт]]*Таблица660[[#This Row],[Оптовая цена USD за 1шт]],"")</f>
        <v/>
      </c>
      <c r="N21" s="87"/>
    </row>
    <row r="22" spans="1:14" ht="22.5" customHeight="1">
      <c r="A22" s="44" t="s">
        <v>24217</v>
      </c>
      <c r="B22" s="76">
        <v>8809373462468</v>
      </c>
      <c r="C22" s="50" t="s">
        <v>31962</v>
      </c>
      <c r="D22" s="77" t="s">
        <v>31963</v>
      </c>
      <c r="E22" s="78">
        <v>14500</v>
      </c>
      <c r="F22" s="79">
        <v>0.48000000000000004</v>
      </c>
      <c r="G22" s="80">
        <v>45</v>
      </c>
      <c r="H22" s="81">
        <f>Таблица660[[#This Row],[Коэфициент стоимости]]*Таблица660[[#This Row],[Розничная цена KRW]]</f>
        <v>6960.0000000000009</v>
      </c>
      <c r="I22" s="82" t="str">
        <f>IF($H$1="","Введите курс",Таблица660[[#This Row],[Оптовая цена KRW за 1шт]]/$H$1)</f>
        <v>Введите курс</v>
      </c>
      <c r="J22" s="83"/>
      <c r="K22" s="84">
        <f>Таблица660[[#This Row],[Заказ коробок ]]*Таблица660[[#This Row],[Кол-во шт в коробке]]</f>
        <v>0</v>
      </c>
      <c r="L22" s="85">
        <f>Таблица660[[#This Row],[Общее кол-во шт]]*Таблица660[[#This Row],[Оптовая цена KRW за 1шт]]</f>
        <v>0</v>
      </c>
      <c r="M22" s="86" t="str">
        <f>IFERROR(Таблица660[[#This Row],[Общее кол-во шт]]*Таблица660[[#This Row],[Оптовая цена USD за 1шт]],"")</f>
        <v/>
      </c>
      <c r="N22" s="87"/>
    </row>
    <row r="23" spans="1:14" ht="22.5" customHeight="1">
      <c r="A23" s="44" t="s">
        <v>24218</v>
      </c>
      <c r="B23" s="76">
        <v>8809416472218</v>
      </c>
      <c r="C23" s="50" t="s">
        <v>31964</v>
      </c>
      <c r="D23" s="77" t="s">
        <v>31965</v>
      </c>
      <c r="E23" s="78">
        <v>18000</v>
      </c>
      <c r="F23" s="79">
        <v>0.46</v>
      </c>
      <c r="G23" s="80">
        <v>107</v>
      </c>
      <c r="H23" s="81">
        <f>Таблица660[[#This Row],[Коэфициент стоимости]]*Таблица660[[#This Row],[Розничная цена KRW]]</f>
        <v>8280</v>
      </c>
      <c r="I23" s="82" t="str">
        <f>IF($H$1="","Введите курс",Таблица660[[#This Row],[Оптовая цена KRW за 1шт]]/$H$1)</f>
        <v>Введите курс</v>
      </c>
      <c r="J23" s="83"/>
      <c r="K23" s="84">
        <f>Таблица660[[#This Row],[Заказ коробок ]]*Таблица660[[#This Row],[Кол-во шт в коробке]]</f>
        <v>0</v>
      </c>
      <c r="L23" s="85">
        <f>Таблица660[[#This Row],[Общее кол-во шт]]*Таблица660[[#This Row],[Оптовая цена KRW за 1шт]]</f>
        <v>0</v>
      </c>
      <c r="M23" s="86" t="str">
        <f>IFERROR(Таблица660[[#This Row],[Общее кол-во шт]]*Таблица660[[#This Row],[Оптовая цена USD за 1шт]],"")</f>
        <v/>
      </c>
      <c r="N23" s="87"/>
    </row>
    <row r="24" spans="1:14" ht="22.5" customHeight="1">
      <c r="A24" s="44" t="s">
        <v>24219</v>
      </c>
      <c r="B24" s="76">
        <v>8809416471969</v>
      </c>
      <c r="C24" s="50" t="s">
        <v>31966</v>
      </c>
      <c r="D24" s="77" t="s">
        <v>31967</v>
      </c>
      <c r="E24" s="78">
        <v>15000</v>
      </c>
      <c r="F24" s="79">
        <v>0.48000000000000004</v>
      </c>
      <c r="G24" s="80">
        <v>45</v>
      </c>
      <c r="H24" s="81">
        <f>Таблица660[[#This Row],[Коэфициент стоимости]]*Таблица660[[#This Row],[Розничная цена KRW]]</f>
        <v>7200.0000000000009</v>
      </c>
      <c r="I24" s="82" t="str">
        <f>IF($H$1="","Введите курс",Таблица660[[#This Row],[Оптовая цена KRW за 1шт]]/$H$1)</f>
        <v>Введите курс</v>
      </c>
      <c r="J24" s="83"/>
      <c r="K24" s="84">
        <f>Таблица660[[#This Row],[Заказ коробок ]]*Таблица660[[#This Row],[Кол-во шт в коробке]]</f>
        <v>0</v>
      </c>
      <c r="L24" s="85">
        <f>Таблица660[[#This Row],[Общее кол-во шт]]*Таблица660[[#This Row],[Оптовая цена KRW за 1шт]]</f>
        <v>0</v>
      </c>
      <c r="M24" s="86" t="str">
        <f>IFERROR(Таблица660[[#This Row],[Общее кол-во шт]]*Таблица660[[#This Row],[Оптовая цена USD за 1шт]],"")</f>
        <v/>
      </c>
      <c r="N24" s="87"/>
    </row>
    <row r="25" spans="1:14" ht="22.5" customHeight="1">
      <c r="A25" s="44" t="s">
        <v>24220</v>
      </c>
      <c r="B25" s="76">
        <v>8809416472065</v>
      </c>
      <c r="C25" s="50" t="s">
        <v>31968</v>
      </c>
      <c r="D25" s="77" t="s">
        <v>31969</v>
      </c>
      <c r="E25" s="78">
        <v>22000</v>
      </c>
      <c r="F25" s="79">
        <v>0.46</v>
      </c>
      <c r="G25" s="80">
        <v>45</v>
      </c>
      <c r="H25" s="81">
        <f>Таблица660[[#This Row],[Коэфициент стоимости]]*Таблица660[[#This Row],[Розничная цена KRW]]</f>
        <v>10120</v>
      </c>
      <c r="I25" s="82" t="str">
        <f>IF($H$1="","Введите курс",Таблица660[[#This Row],[Оптовая цена KRW за 1шт]]/$H$1)</f>
        <v>Введите курс</v>
      </c>
      <c r="J25" s="83"/>
      <c r="K25" s="84">
        <f>Таблица660[[#This Row],[Заказ коробок ]]*Таблица660[[#This Row],[Кол-во шт в коробке]]</f>
        <v>0</v>
      </c>
      <c r="L25" s="85">
        <f>Таблица660[[#This Row],[Общее кол-во шт]]*Таблица660[[#This Row],[Оптовая цена KRW за 1шт]]</f>
        <v>0</v>
      </c>
      <c r="M25" s="86" t="str">
        <f>IFERROR(Таблица660[[#This Row],[Общее кол-во шт]]*Таблица660[[#This Row],[Оптовая цена USD за 1шт]],"")</f>
        <v/>
      </c>
      <c r="N25" s="87"/>
    </row>
    <row r="26" spans="1:14" ht="22.5" customHeight="1">
      <c r="A26" s="44" t="s">
        <v>24221</v>
      </c>
      <c r="B26" s="76">
        <v>8809416472287</v>
      </c>
      <c r="C26" s="50" t="s">
        <v>31970</v>
      </c>
      <c r="D26" s="77" t="s">
        <v>31971</v>
      </c>
      <c r="E26" s="78">
        <v>23000</v>
      </c>
      <c r="F26" s="79">
        <v>0.45</v>
      </c>
      <c r="G26" s="80">
        <v>60</v>
      </c>
      <c r="H26" s="81">
        <f>Таблица660[[#This Row],[Коэфициент стоимости]]*Таблица660[[#This Row],[Розничная цена KRW]]</f>
        <v>10350</v>
      </c>
      <c r="I26" s="82" t="str">
        <f>IF($H$1="","Введите курс",Таблица660[[#This Row],[Оптовая цена KRW за 1шт]]/$H$1)</f>
        <v>Введите курс</v>
      </c>
      <c r="J26" s="83"/>
      <c r="K26" s="84">
        <f>Таблица660[[#This Row],[Заказ коробок ]]*Таблица660[[#This Row],[Кол-во шт в коробке]]</f>
        <v>0</v>
      </c>
      <c r="L26" s="85">
        <f>Таблица660[[#This Row],[Общее кол-во шт]]*Таблица660[[#This Row],[Оптовая цена KRW за 1шт]]</f>
        <v>0</v>
      </c>
      <c r="M26" s="86" t="str">
        <f>IFERROR(Таблица660[[#This Row],[Общее кол-во шт]]*Таблица660[[#This Row],[Оптовая цена USD за 1шт]],"")</f>
        <v/>
      </c>
      <c r="N26" s="87"/>
    </row>
    <row r="27" spans="1:14" ht="22.5" customHeight="1">
      <c r="A27" s="44" t="s">
        <v>24222</v>
      </c>
      <c r="B27" s="76">
        <v>8809373462697</v>
      </c>
      <c r="C27" s="50" t="s">
        <v>31972</v>
      </c>
      <c r="D27" s="77" t="s">
        <v>31973</v>
      </c>
      <c r="E27" s="78">
        <v>25000</v>
      </c>
      <c r="F27" s="79">
        <v>0.4</v>
      </c>
      <c r="G27" s="80">
        <v>50</v>
      </c>
      <c r="H27" s="81">
        <f>Таблица660[[#This Row],[Коэфициент стоимости]]*Таблица660[[#This Row],[Розничная цена KRW]]</f>
        <v>10000</v>
      </c>
      <c r="I27" s="82" t="str">
        <f>IF($H$1="","Введите курс",Таблица660[[#This Row],[Оптовая цена KRW за 1шт]]/$H$1)</f>
        <v>Введите курс</v>
      </c>
      <c r="J27" s="83"/>
      <c r="K27" s="84">
        <f>Таблица660[[#This Row],[Заказ коробок ]]*Таблица660[[#This Row],[Кол-во шт в коробке]]</f>
        <v>0</v>
      </c>
      <c r="L27" s="85">
        <f>Таблица660[[#This Row],[Общее кол-во шт]]*Таблица660[[#This Row],[Оптовая цена KRW за 1шт]]</f>
        <v>0</v>
      </c>
      <c r="M27" s="86" t="str">
        <f>IFERROR(Таблица660[[#This Row],[Общее кол-во шт]]*Таблица660[[#This Row],[Оптовая цена USD за 1шт]],"")</f>
        <v/>
      </c>
      <c r="N27" s="87"/>
    </row>
    <row r="28" spans="1:14" ht="22.5" customHeight="1">
      <c r="A28" s="44" t="s">
        <v>24223</v>
      </c>
      <c r="B28" s="76">
        <v>8809416471723</v>
      </c>
      <c r="C28" s="50" t="s">
        <v>31974</v>
      </c>
      <c r="D28" s="77" t="s">
        <v>31975</v>
      </c>
      <c r="E28" s="78">
        <v>21000</v>
      </c>
      <c r="F28" s="79">
        <v>0.46</v>
      </c>
      <c r="G28" s="80">
        <v>84</v>
      </c>
      <c r="H28" s="81">
        <f>Таблица660[[#This Row],[Коэфициент стоимости]]*Таблица660[[#This Row],[Розничная цена KRW]]</f>
        <v>9660</v>
      </c>
      <c r="I28" s="82" t="str">
        <f>IF($H$1="","Введите курс",Таблица660[[#This Row],[Оптовая цена KRW за 1шт]]/$H$1)</f>
        <v>Введите курс</v>
      </c>
      <c r="J28" s="83"/>
      <c r="K28" s="84">
        <f>Таблица660[[#This Row],[Заказ коробок ]]*Таблица660[[#This Row],[Кол-во шт в коробке]]</f>
        <v>0</v>
      </c>
      <c r="L28" s="85">
        <f>Таблица660[[#This Row],[Общее кол-во шт]]*Таблица660[[#This Row],[Оптовая цена KRW за 1шт]]</f>
        <v>0</v>
      </c>
      <c r="M28" s="86" t="str">
        <f>IFERROR(Таблица660[[#This Row],[Общее кол-во шт]]*Таблица660[[#This Row],[Оптовая цена USD за 1шт]],"")</f>
        <v/>
      </c>
      <c r="N28" s="87"/>
    </row>
    <row r="29" spans="1:14" ht="22.5" customHeight="1">
      <c r="A29" s="44" t="s">
        <v>24224</v>
      </c>
      <c r="B29" s="76">
        <v>8809416472249</v>
      </c>
      <c r="C29" s="50" t="s">
        <v>31976</v>
      </c>
      <c r="D29" s="77" t="s">
        <v>31977</v>
      </c>
      <c r="E29" s="78">
        <v>23000</v>
      </c>
      <c r="F29" s="79">
        <v>0.43</v>
      </c>
      <c r="G29" s="80">
        <v>63</v>
      </c>
      <c r="H29" s="81">
        <f>Таблица660[[#This Row],[Коэфициент стоимости]]*Таблица660[[#This Row],[Розничная цена KRW]]</f>
        <v>9890</v>
      </c>
      <c r="I29" s="82" t="str">
        <f>IF($H$1="","Введите курс",Таблица660[[#This Row],[Оптовая цена KRW за 1шт]]/$H$1)</f>
        <v>Введите курс</v>
      </c>
      <c r="J29" s="83"/>
      <c r="K29" s="84">
        <f>Таблица660[[#This Row],[Заказ коробок ]]*Таблица660[[#This Row],[Кол-во шт в коробке]]</f>
        <v>0</v>
      </c>
      <c r="L29" s="85">
        <f>Таблица660[[#This Row],[Общее кол-во шт]]*Таблица660[[#This Row],[Оптовая цена KRW за 1шт]]</f>
        <v>0</v>
      </c>
      <c r="M29" s="86" t="str">
        <f>IFERROR(Таблица660[[#This Row],[Общее кол-во шт]]*Таблица660[[#This Row],[Оптовая цена USD за 1шт]],"")</f>
        <v/>
      </c>
      <c r="N29" s="87"/>
    </row>
    <row r="30" spans="1:14" ht="22.5" customHeight="1">
      <c r="A30" s="44" t="s">
        <v>24225</v>
      </c>
      <c r="B30" s="76">
        <v>8809416472256</v>
      </c>
      <c r="C30" s="50" t="s">
        <v>31978</v>
      </c>
      <c r="D30" s="77" t="s">
        <v>31979</v>
      </c>
      <c r="E30" s="78">
        <v>21000</v>
      </c>
      <c r="F30" s="79">
        <v>0.46</v>
      </c>
      <c r="G30" s="80">
        <v>84</v>
      </c>
      <c r="H30" s="81">
        <f>Таблица660[[#This Row],[Коэфициент стоимости]]*Таблица660[[#This Row],[Розничная цена KRW]]</f>
        <v>9660</v>
      </c>
      <c r="I30" s="82" t="str">
        <f>IF($H$1="","Введите курс",Таблица660[[#This Row],[Оптовая цена KRW за 1шт]]/$H$1)</f>
        <v>Введите курс</v>
      </c>
      <c r="J30" s="83"/>
      <c r="K30" s="84">
        <f>Таблица660[[#This Row],[Заказ коробок ]]*Таблица660[[#This Row],[Кол-во шт в коробке]]</f>
        <v>0</v>
      </c>
      <c r="L30" s="85">
        <f>Таблица660[[#This Row],[Общее кол-во шт]]*Таблица660[[#This Row],[Оптовая цена KRW за 1шт]]</f>
        <v>0</v>
      </c>
      <c r="M30" s="86" t="str">
        <f>IFERROR(Таблица660[[#This Row],[Общее кол-во шт]]*Таблица660[[#This Row],[Оптовая цена USD за 1шт]],"")</f>
        <v/>
      </c>
      <c r="N30" s="87"/>
    </row>
    <row r="31" spans="1:14" ht="22.5" customHeight="1">
      <c r="A31" s="44" t="s">
        <v>24226</v>
      </c>
      <c r="B31" s="76">
        <v>8809416471853</v>
      </c>
      <c r="C31" s="50" t="s">
        <v>31980</v>
      </c>
      <c r="D31" s="77" t="s">
        <v>31981</v>
      </c>
      <c r="E31" s="78">
        <v>19000</v>
      </c>
      <c r="F31" s="79">
        <v>0.46</v>
      </c>
      <c r="G31" s="80">
        <v>63</v>
      </c>
      <c r="H31" s="81">
        <f>Таблица660[[#This Row],[Коэфициент стоимости]]*Таблица660[[#This Row],[Розничная цена KRW]]</f>
        <v>8740</v>
      </c>
      <c r="I31" s="82" t="str">
        <f>IF($H$1="","Введите курс",Таблица660[[#This Row],[Оптовая цена KRW за 1шт]]/$H$1)</f>
        <v>Введите курс</v>
      </c>
      <c r="J31" s="83"/>
      <c r="K31" s="84">
        <f>Таблица660[[#This Row],[Заказ коробок ]]*Таблица660[[#This Row],[Кол-во шт в коробке]]</f>
        <v>0</v>
      </c>
      <c r="L31" s="85">
        <f>Таблица660[[#This Row],[Общее кол-во шт]]*Таблица660[[#This Row],[Оптовая цена KRW за 1шт]]</f>
        <v>0</v>
      </c>
      <c r="M31" s="86" t="str">
        <f>IFERROR(Таблица660[[#This Row],[Общее кол-во шт]]*Таблица660[[#This Row],[Оптовая цена USD за 1шт]],"")</f>
        <v/>
      </c>
      <c r="N31" s="87"/>
    </row>
    <row r="32" spans="1:14" ht="22.5" customHeight="1">
      <c r="A32" s="44" t="s">
        <v>24227</v>
      </c>
      <c r="B32" s="76"/>
      <c r="C32" s="50" t="s">
        <v>31982</v>
      </c>
      <c r="D32" s="77" t="s">
        <v>31983</v>
      </c>
      <c r="E32" s="78"/>
      <c r="F32" s="79"/>
      <c r="G32" s="80">
        <v>5600</v>
      </c>
      <c r="H32" s="81">
        <v>216</v>
      </c>
      <c r="I32" s="82" t="str">
        <f>IF($H$1="","Введите курс",Таблица660[[#This Row],[Оптовая цена KRW за 1шт]]/$H$1)</f>
        <v>Введите курс</v>
      </c>
      <c r="J32" s="83"/>
      <c r="K32" s="84">
        <f>Таблица660[[#This Row],[Заказ коробок ]]*Таблица660[[#This Row],[Кол-во шт в коробке]]</f>
        <v>0</v>
      </c>
      <c r="L32" s="85">
        <f>Таблица660[[#This Row],[Общее кол-во шт]]*Таблица660[[#This Row],[Оптовая цена KRW за 1шт]]</f>
        <v>0</v>
      </c>
      <c r="M32" s="86" t="str">
        <f>IFERROR(Таблица660[[#This Row],[Общее кол-во шт]]*Таблица660[[#This Row],[Оптовая цена USD за 1шт]],"")</f>
        <v/>
      </c>
      <c r="N32" s="87"/>
    </row>
    <row r="33" spans="1:14" ht="22.5" customHeight="1">
      <c r="A33" s="44" t="s">
        <v>24228</v>
      </c>
      <c r="B33" s="76"/>
      <c r="C33" s="50" t="s">
        <v>31984</v>
      </c>
      <c r="D33" s="77" t="s">
        <v>31985</v>
      </c>
      <c r="E33" s="78"/>
      <c r="F33" s="79"/>
      <c r="G33" s="80">
        <v>4800</v>
      </c>
      <c r="H33" s="81">
        <v>216</v>
      </c>
      <c r="I33" s="82" t="str">
        <f>IF($H$1="","Введите курс",Таблица660[[#This Row],[Оптовая цена KRW за 1шт]]/$H$1)</f>
        <v>Введите курс</v>
      </c>
      <c r="J33" s="83"/>
      <c r="K33" s="84">
        <f>Таблица660[[#This Row],[Заказ коробок ]]*Таблица660[[#This Row],[Кол-во шт в коробке]]</f>
        <v>0</v>
      </c>
      <c r="L33" s="85">
        <f>Таблица660[[#This Row],[Общее кол-во шт]]*Таблица660[[#This Row],[Оптовая цена KRW за 1шт]]</f>
        <v>0</v>
      </c>
      <c r="M33" s="86" t="str">
        <f>IFERROR(Таблица660[[#This Row],[Общее кол-во шт]]*Таблица660[[#This Row],[Оптовая цена USD за 1шт]],"")</f>
        <v/>
      </c>
      <c r="N33" s="87"/>
    </row>
    <row r="34" spans="1:14" ht="22.5" customHeight="1">
      <c r="A34" s="44" t="s">
        <v>31986</v>
      </c>
      <c r="B34" s="76"/>
      <c r="C34" s="50" t="s">
        <v>31987</v>
      </c>
      <c r="D34" s="77" t="s">
        <v>31988</v>
      </c>
      <c r="E34" s="78"/>
      <c r="F34" s="79"/>
      <c r="G34" s="80">
        <v>4800</v>
      </c>
      <c r="H34" s="81">
        <v>216</v>
      </c>
      <c r="I34" s="82" t="str">
        <f>IF($H$1="","Введите курс",Таблица660[[#This Row],[Оптовая цена KRW за 1шт]]/$H$1)</f>
        <v>Введите курс</v>
      </c>
      <c r="J34" s="83"/>
      <c r="K34" s="84">
        <f>Таблица660[[#This Row],[Заказ коробок ]]*Таблица660[[#This Row],[Кол-во шт в коробке]]</f>
        <v>0</v>
      </c>
      <c r="L34" s="85">
        <f>Таблица660[[#This Row],[Общее кол-во шт]]*Таблица660[[#This Row],[Оптовая цена KRW за 1шт]]</f>
        <v>0</v>
      </c>
      <c r="M34" s="86" t="str">
        <f>IFERROR(Таблица660[[#This Row],[Общее кол-во шт]]*Таблица660[[#This Row],[Оптовая цена USD за 1шт]],"")</f>
        <v/>
      </c>
      <c r="N34" s="87"/>
    </row>
    <row r="35" spans="1:14" ht="22.5" customHeight="1">
      <c r="A35" s="44" t="s">
        <v>31989</v>
      </c>
      <c r="B35" s="76"/>
      <c r="C35" s="50" t="s">
        <v>31990</v>
      </c>
      <c r="D35" s="77" t="s">
        <v>31991</v>
      </c>
      <c r="E35" s="78"/>
      <c r="F35" s="79"/>
      <c r="G35" s="80">
        <v>4800</v>
      </c>
      <c r="H35" s="81">
        <v>216</v>
      </c>
      <c r="I35" s="82" t="str">
        <f>IF($H$1="","Введите курс",Таблица660[[#This Row],[Оптовая цена KRW за 1шт]]/$H$1)</f>
        <v>Введите курс</v>
      </c>
      <c r="J35" s="83"/>
      <c r="K35" s="84">
        <f>Таблица660[[#This Row],[Заказ коробок ]]*Таблица660[[#This Row],[Кол-во шт в коробке]]</f>
        <v>0</v>
      </c>
      <c r="L35" s="85">
        <f>Таблица660[[#This Row],[Общее кол-во шт]]*Таблица660[[#This Row],[Оптовая цена KRW за 1шт]]</f>
        <v>0</v>
      </c>
      <c r="M35" s="86" t="str">
        <f>IFERROR(Таблица660[[#This Row],[Общее кол-во шт]]*Таблица660[[#This Row],[Оптовая цена USD за 1шт]],"")</f>
        <v/>
      </c>
      <c r="N35" s="87"/>
    </row>
  </sheetData>
  <sheetProtection algorithmName="SHA-512" hashValue="PCAAzwNcDPr5jaUBqXEvqQNrZc26A5x8ewfgNT9wrTxJpNt30efdh90Kd/EDfsr1AkIy4xmVvk0+rLFC8Ejl8Q==" saltValue="WDuR2v/LVRHE0wh4i05ZzQ==" spinCount="100000" sheet="1" autoFilter="0" pivotTables="0"/>
  <mergeCells count="2">
    <mergeCell ref="A1:C1"/>
    <mergeCell ref="D1:F1"/>
  </mergeCells>
  <conditionalFormatting sqref="A36:A1048576">
    <cfRule type="duplicateValues" dxfId="185" priority="1"/>
  </conditionalFormatting>
  <conditionalFormatting sqref="A36:A1048576">
    <cfRule type="duplicateValues" dxfId="184" priority="2"/>
    <cfRule type="duplicateValues" dxfId="183" priority="3"/>
    <cfRule type="duplicateValues" dxfId="182" priority="4"/>
  </conditionalFormatting>
  <conditionalFormatting sqref="A3:A35">
    <cfRule type="duplicateValues" dxfId="181" priority="5"/>
  </conditionalFormatting>
  <conditionalFormatting sqref="A3:A35">
    <cfRule type="duplicateValues" dxfId="180" priority="6"/>
    <cfRule type="duplicateValues" dxfId="179" priority="7"/>
    <cfRule type="duplicateValues" dxfId="178" priority="8"/>
  </conditionalFormatting>
  <conditionalFormatting sqref="A3:A35">
    <cfRule type="duplicateValues" dxfId="177" priority="9"/>
  </conditionalFormatting>
  <conditionalFormatting sqref="A3:A35">
    <cfRule type="duplicateValues" dxfId="176" priority="10"/>
    <cfRule type="duplicateValues" dxfId="175" priority="11"/>
    <cfRule type="duplicateValues" dxfId="174" priority="12"/>
  </conditionalFormatting>
  <hyperlinks>
    <hyperlink ref="G1" r:id="rId1" xr:uid="{83B1EBE2-8D63-4410-B85D-2E986180C234}"/>
    <hyperlink ref="N1" location="Главная!A1" display="Вернуться на Главную" xr:uid="{941D6F9D-49BE-40BB-901C-E2650A700634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6113B-7824-4C48-A610-187E1D72B2FD}">
  <sheetPr>
    <pageSetUpPr fitToPage="1"/>
  </sheetPr>
  <dimension ref="A1:N1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31343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17">
        <f>SUM(J3:J17)</f>
        <v>0</v>
      </c>
      <c r="K1" s="118">
        <f>SUM(K3:K17)</f>
        <v>0</v>
      </c>
      <c r="L1" s="119">
        <f>SUM(L3:L17)</f>
        <v>0</v>
      </c>
      <c r="M1" s="120">
        <f>SUM(M3:M17)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32124</v>
      </c>
      <c r="B3" s="14" t="s">
        <v>32125</v>
      </c>
      <c r="C3" s="45" t="s">
        <v>32126</v>
      </c>
      <c r="D3" s="46" t="s">
        <v>32127</v>
      </c>
      <c r="E3" s="53">
        <v>20000</v>
      </c>
      <c r="F3" s="202">
        <v>0.88</v>
      </c>
      <c r="G3" s="47">
        <v>120</v>
      </c>
      <c r="H3" s="16">
        <f>Таблица657[[#This Row],[Коэфициент стоимости]]*Таблица657[[#This Row],[Розничная цена KRW]]</f>
        <v>17600</v>
      </c>
      <c r="I3" s="17" t="str">
        <f>IF($H$1="","Введите курс",Таблица657[[#This Row],[Оптовая цена KRW за 1шт]]/$H$1)</f>
        <v>Введите курс</v>
      </c>
      <c r="J3" s="48"/>
      <c r="K3" s="18">
        <f>Таблица657[[#This Row],[Заказ коробок ]]*Таблица657[[#This Row],[Кол-во шт в коробке]]</f>
        <v>0</v>
      </c>
      <c r="L3" s="16">
        <f>Таблица657[[#This Row],[Общее кол-во шт]]*Таблица657[[#This Row],[Оптовая цена KRW за 1шт]]</f>
        <v>0</v>
      </c>
      <c r="M3" s="19" t="str">
        <f>IFERROR(Таблица657[[#This Row],[Общее кол-во шт]]*Таблица657[[#This Row],[Оптовая цена USD за 1шт]],"")</f>
        <v/>
      </c>
      <c r="N3" s="49"/>
    </row>
    <row r="4" spans="1:14" ht="22.5" customHeight="1">
      <c r="A4" s="44" t="s">
        <v>32128</v>
      </c>
      <c r="B4" s="14" t="s">
        <v>32129</v>
      </c>
      <c r="C4" s="50" t="s">
        <v>32130</v>
      </c>
      <c r="D4" s="46" t="s">
        <v>32131</v>
      </c>
      <c r="E4" s="16">
        <v>12500</v>
      </c>
      <c r="F4" s="202">
        <v>0.88</v>
      </c>
      <c r="G4" s="47">
        <v>72</v>
      </c>
      <c r="H4" s="55">
        <f>Таблица657[[#This Row],[Коэфициент стоимости]]*Таблица657[[#This Row],[Розничная цена KRW]]</f>
        <v>11000</v>
      </c>
      <c r="I4" s="17" t="str">
        <f>IF($H$1="","Введите курс",Таблица657[[#This Row],[Оптовая цена KRW за 1шт]]/$H$1)</f>
        <v>Введите курс</v>
      </c>
      <c r="J4" s="48"/>
      <c r="K4" s="18">
        <f>Таблица657[[#This Row],[Заказ коробок ]]*Таблица657[[#This Row],[Кол-во шт в коробке]]</f>
        <v>0</v>
      </c>
      <c r="L4" s="54">
        <f>Таблица657[[#This Row],[Общее кол-во шт]]*Таблица657[[#This Row],[Оптовая цена KRW за 1шт]]</f>
        <v>0</v>
      </c>
      <c r="M4" s="19" t="str">
        <f>IFERROR(Таблица657[[#This Row],[Общее кол-во шт]]*Таблица657[[#This Row],[Оптовая цена USD за 1шт]],"")</f>
        <v/>
      </c>
      <c r="N4" s="49"/>
    </row>
    <row r="5" spans="1:14" ht="22.5" customHeight="1">
      <c r="A5" s="44" t="s">
        <v>32132</v>
      </c>
      <c r="B5" s="14" t="s">
        <v>32133</v>
      </c>
      <c r="C5" s="50" t="s">
        <v>32134</v>
      </c>
      <c r="D5" s="46" t="s">
        <v>32135</v>
      </c>
      <c r="E5" s="16">
        <v>16100</v>
      </c>
      <c r="F5" s="202">
        <v>0.88</v>
      </c>
      <c r="G5" s="47">
        <v>90</v>
      </c>
      <c r="H5" s="55">
        <f>Таблица657[[#This Row],[Коэфициент стоимости]]*Таблица657[[#This Row],[Розничная цена KRW]]</f>
        <v>14168</v>
      </c>
      <c r="I5" s="17" t="str">
        <f>IF($H$1="","Введите курс",Таблица657[[#This Row],[Оптовая цена KRW за 1шт]]/$H$1)</f>
        <v>Введите курс</v>
      </c>
      <c r="J5" s="48"/>
      <c r="K5" s="18">
        <f>Таблица657[[#This Row],[Заказ коробок ]]*Таблица657[[#This Row],[Кол-во шт в коробке]]</f>
        <v>0</v>
      </c>
      <c r="L5" s="54">
        <f>Таблица657[[#This Row],[Общее кол-во шт]]*Таблица657[[#This Row],[Оптовая цена KRW за 1шт]]</f>
        <v>0</v>
      </c>
      <c r="M5" s="19" t="str">
        <f>IFERROR(Таблица657[[#This Row],[Общее кол-во шт]]*Таблица657[[#This Row],[Оптовая цена USD за 1шт]],"")</f>
        <v/>
      </c>
      <c r="N5" s="49"/>
    </row>
    <row r="6" spans="1:14" ht="22.5" customHeight="1">
      <c r="A6" s="44" t="s">
        <v>32136</v>
      </c>
      <c r="B6" s="14" t="s">
        <v>32137</v>
      </c>
      <c r="C6" s="50" t="s">
        <v>32138</v>
      </c>
      <c r="D6" s="46" t="s">
        <v>32139</v>
      </c>
      <c r="E6" s="16">
        <v>14000</v>
      </c>
      <c r="F6" s="202">
        <v>0.86</v>
      </c>
      <c r="G6" s="47">
        <v>90</v>
      </c>
      <c r="H6" s="55">
        <f>Таблица657[[#This Row],[Коэфициент стоимости]]*Таблица657[[#This Row],[Розничная цена KRW]]</f>
        <v>12040</v>
      </c>
      <c r="I6" s="17" t="str">
        <f>IF($H$1="","Введите курс",Таблица657[[#This Row],[Оптовая цена KRW за 1шт]]/$H$1)</f>
        <v>Введите курс</v>
      </c>
      <c r="J6" s="48"/>
      <c r="K6" s="18">
        <f>Таблица657[[#This Row],[Заказ коробок ]]*Таблица657[[#This Row],[Кол-во шт в коробке]]</f>
        <v>0</v>
      </c>
      <c r="L6" s="54">
        <f>Таблица657[[#This Row],[Общее кол-во шт]]*Таблица657[[#This Row],[Оптовая цена KRW за 1шт]]</f>
        <v>0</v>
      </c>
      <c r="M6" s="19" t="str">
        <f>IFERROR(Таблица657[[#This Row],[Общее кол-во шт]]*Таблица657[[#This Row],[Оптовая цена USD за 1шт]],"")</f>
        <v/>
      </c>
      <c r="N6" s="49"/>
    </row>
    <row r="7" spans="1:14" ht="22.5" customHeight="1">
      <c r="A7" s="44" t="s">
        <v>32140</v>
      </c>
      <c r="B7" s="14" t="s">
        <v>32141</v>
      </c>
      <c r="C7" s="50" t="s">
        <v>32142</v>
      </c>
      <c r="D7" s="46" t="s">
        <v>32143</v>
      </c>
      <c r="E7" s="16">
        <v>11900</v>
      </c>
      <c r="F7" s="202">
        <v>0.88</v>
      </c>
      <c r="G7" s="47">
        <v>120</v>
      </c>
      <c r="H7" s="55">
        <f>Таблица657[[#This Row],[Коэфициент стоимости]]*Таблица657[[#This Row],[Розничная цена KRW]]</f>
        <v>10472</v>
      </c>
      <c r="I7" s="17" t="str">
        <f>IF($H$1="","Введите курс",Таблица657[[#This Row],[Оптовая цена KRW за 1шт]]/$H$1)</f>
        <v>Введите курс</v>
      </c>
      <c r="J7" s="48"/>
      <c r="K7" s="18">
        <f>Таблица657[[#This Row],[Заказ коробок ]]*Таблица657[[#This Row],[Кол-во шт в коробке]]</f>
        <v>0</v>
      </c>
      <c r="L7" s="54">
        <f>Таблица657[[#This Row],[Общее кол-во шт]]*Таблица657[[#This Row],[Оптовая цена KRW за 1шт]]</f>
        <v>0</v>
      </c>
      <c r="M7" s="19" t="str">
        <f>IFERROR(Таблица657[[#This Row],[Общее кол-во шт]]*Таблица657[[#This Row],[Оптовая цена USD за 1шт]],"")</f>
        <v/>
      </c>
      <c r="N7" s="49"/>
    </row>
    <row r="8" spans="1:14" ht="22.5" customHeight="1">
      <c r="A8" s="44" t="s">
        <v>32144</v>
      </c>
      <c r="B8" s="14" t="s">
        <v>32145</v>
      </c>
      <c r="C8" s="50" t="s">
        <v>32146</v>
      </c>
      <c r="D8" s="46" t="s">
        <v>32147</v>
      </c>
      <c r="E8" s="16">
        <v>11900</v>
      </c>
      <c r="F8" s="202">
        <v>0.91</v>
      </c>
      <c r="G8" s="47">
        <v>27</v>
      </c>
      <c r="H8" s="55">
        <f>Таблица657[[#This Row],[Коэфициент стоимости]]*Таблица657[[#This Row],[Розничная цена KRW]]</f>
        <v>10829</v>
      </c>
      <c r="I8" s="17" t="str">
        <f>IF($H$1="","Введите курс",Таблица657[[#This Row],[Оптовая цена KRW за 1шт]]/$H$1)</f>
        <v>Введите курс</v>
      </c>
      <c r="J8" s="48"/>
      <c r="K8" s="18">
        <f>Таблица657[[#This Row],[Заказ коробок ]]*Таблица657[[#This Row],[Кол-во шт в коробке]]</f>
        <v>0</v>
      </c>
      <c r="L8" s="54">
        <f>Таблица657[[#This Row],[Общее кол-во шт]]*Таблица657[[#This Row],[Оптовая цена KRW за 1шт]]</f>
        <v>0</v>
      </c>
      <c r="M8" s="19" t="str">
        <f>IFERROR(Таблица657[[#This Row],[Общее кол-во шт]]*Таблица657[[#This Row],[Оптовая цена USD за 1шт]],"")</f>
        <v/>
      </c>
      <c r="N8" s="49"/>
    </row>
    <row r="9" spans="1:14" ht="22.5" customHeight="1">
      <c r="A9" s="44" t="s">
        <v>32148</v>
      </c>
      <c r="B9" s="14" t="s">
        <v>32149</v>
      </c>
      <c r="C9" s="50" t="s">
        <v>32150</v>
      </c>
      <c r="D9" s="46" t="s">
        <v>32151</v>
      </c>
      <c r="E9" s="16">
        <v>9600</v>
      </c>
      <c r="F9" s="202">
        <v>0.88</v>
      </c>
      <c r="G9" s="47">
        <v>120</v>
      </c>
      <c r="H9" s="55">
        <f>Таблица657[[#This Row],[Коэфициент стоимости]]*Таблица657[[#This Row],[Розничная цена KRW]]</f>
        <v>8448</v>
      </c>
      <c r="I9" s="17" t="str">
        <f>IF($H$1="","Введите курс",Таблица657[[#This Row],[Оптовая цена KRW за 1шт]]/$H$1)</f>
        <v>Введите курс</v>
      </c>
      <c r="J9" s="48"/>
      <c r="K9" s="18">
        <f>Таблица657[[#This Row],[Заказ коробок ]]*Таблица657[[#This Row],[Кол-во шт в коробке]]</f>
        <v>0</v>
      </c>
      <c r="L9" s="54">
        <f>Таблица657[[#This Row],[Общее кол-во шт]]*Таблица657[[#This Row],[Оптовая цена KRW за 1шт]]</f>
        <v>0</v>
      </c>
      <c r="M9" s="19" t="str">
        <f>IFERROR(Таблица657[[#This Row],[Общее кол-во шт]]*Таблица657[[#This Row],[Оптовая цена USD за 1шт]],"")</f>
        <v/>
      </c>
      <c r="N9" s="49"/>
    </row>
    <row r="10" spans="1:14" ht="22.5" customHeight="1">
      <c r="A10" s="44" t="s">
        <v>32152</v>
      </c>
      <c r="B10" s="14" t="s">
        <v>32153</v>
      </c>
      <c r="C10" s="50" t="s">
        <v>6947</v>
      </c>
      <c r="D10" s="46" t="s">
        <v>32154</v>
      </c>
      <c r="E10" s="16">
        <v>9600</v>
      </c>
      <c r="F10" s="202">
        <v>0.88</v>
      </c>
      <c r="G10" s="47">
        <v>120</v>
      </c>
      <c r="H10" s="55">
        <f>Таблица657[[#This Row],[Коэфициент стоимости]]*Таблица657[[#This Row],[Розничная цена KRW]]</f>
        <v>8448</v>
      </c>
      <c r="I10" s="17" t="str">
        <f>IF($H$1="","Введите курс",Таблица657[[#This Row],[Оптовая цена KRW за 1шт]]/$H$1)</f>
        <v>Введите курс</v>
      </c>
      <c r="J10" s="48"/>
      <c r="K10" s="18">
        <f>Таблица657[[#This Row],[Заказ коробок ]]*Таблица657[[#This Row],[Кол-во шт в коробке]]</f>
        <v>0</v>
      </c>
      <c r="L10" s="54">
        <f>Таблица657[[#This Row],[Общее кол-во шт]]*Таблица657[[#This Row],[Оптовая цена KRW за 1шт]]</f>
        <v>0</v>
      </c>
      <c r="M10" s="19" t="str">
        <f>IFERROR(Таблица657[[#This Row],[Общее кол-во шт]]*Таблица657[[#This Row],[Оптовая цена USD за 1шт]],"")</f>
        <v/>
      </c>
      <c r="N10" s="49"/>
    </row>
    <row r="11" spans="1:14" ht="22.5" customHeight="1">
      <c r="A11" s="44" t="s">
        <v>32155</v>
      </c>
      <c r="B11" s="14" t="s">
        <v>32156</v>
      </c>
      <c r="C11" s="50" t="s">
        <v>32157</v>
      </c>
      <c r="D11" s="46" t="s">
        <v>32158</v>
      </c>
      <c r="E11" s="16">
        <v>9000</v>
      </c>
      <c r="F11" s="202">
        <v>0.88</v>
      </c>
      <c r="G11" s="47">
        <v>120</v>
      </c>
      <c r="H11" s="55">
        <f>Таблица657[[#This Row],[Коэфициент стоимости]]*Таблица657[[#This Row],[Розничная цена KRW]]</f>
        <v>7920</v>
      </c>
      <c r="I11" s="17" t="str">
        <f>IF($H$1="","Введите курс",Таблица657[[#This Row],[Оптовая цена KRW за 1шт]]/$H$1)</f>
        <v>Введите курс</v>
      </c>
      <c r="J11" s="48"/>
      <c r="K11" s="18">
        <f>Таблица657[[#This Row],[Заказ коробок ]]*Таблица657[[#This Row],[Кол-во шт в коробке]]</f>
        <v>0</v>
      </c>
      <c r="L11" s="54">
        <f>Таблица657[[#This Row],[Общее кол-во шт]]*Таблица657[[#This Row],[Оптовая цена KRW за 1шт]]</f>
        <v>0</v>
      </c>
      <c r="M11" s="19" t="str">
        <f>IFERROR(Таблица657[[#This Row],[Общее кол-во шт]]*Таблица657[[#This Row],[Оптовая цена USD за 1шт]],"")</f>
        <v/>
      </c>
      <c r="N11" s="49"/>
    </row>
    <row r="12" spans="1:14" ht="22.5" customHeight="1">
      <c r="A12" s="44" t="s">
        <v>32159</v>
      </c>
      <c r="B12" s="14" t="s">
        <v>32160</v>
      </c>
      <c r="C12" s="50" t="s">
        <v>32161</v>
      </c>
      <c r="D12" s="46" t="s">
        <v>32162</v>
      </c>
      <c r="E12" s="16">
        <v>9000</v>
      </c>
      <c r="F12" s="202">
        <v>0.88</v>
      </c>
      <c r="G12" s="47">
        <v>120</v>
      </c>
      <c r="H12" s="55">
        <f>Таблица657[[#This Row],[Коэфициент стоимости]]*Таблица657[[#This Row],[Розничная цена KRW]]</f>
        <v>7920</v>
      </c>
      <c r="I12" s="17" t="str">
        <f>IF($H$1="","Введите курс",Таблица657[[#This Row],[Оптовая цена KRW за 1шт]]/$H$1)</f>
        <v>Введите курс</v>
      </c>
      <c r="J12" s="48"/>
      <c r="K12" s="18">
        <f>Таблица657[[#This Row],[Заказ коробок ]]*Таблица657[[#This Row],[Кол-во шт в коробке]]</f>
        <v>0</v>
      </c>
      <c r="L12" s="54">
        <f>Таблица657[[#This Row],[Общее кол-во шт]]*Таблица657[[#This Row],[Оптовая цена KRW за 1шт]]</f>
        <v>0</v>
      </c>
      <c r="M12" s="19" t="str">
        <f>IFERROR(Таблица657[[#This Row],[Общее кол-во шт]]*Таблица657[[#This Row],[Оптовая цена USD за 1шт]],"")</f>
        <v/>
      </c>
      <c r="N12" s="49"/>
    </row>
    <row r="13" spans="1:14" ht="22.5" customHeight="1">
      <c r="A13" s="44" t="s">
        <v>32163</v>
      </c>
      <c r="B13" s="14" t="s">
        <v>32164</v>
      </c>
      <c r="C13" s="50" t="s">
        <v>32165</v>
      </c>
      <c r="D13" s="46" t="s">
        <v>32166</v>
      </c>
      <c r="E13" s="16">
        <v>9000</v>
      </c>
      <c r="F13" s="202">
        <v>0.88</v>
      </c>
      <c r="G13" s="47">
        <v>120</v>
      </c>
      <c r="H13" s="55">
        <f>Таблица657[[#This Row],[Коэфициент стоимости]]*Таблица657[[#This Row],[Розничная цена KRW]]</f>
        <v>7920</v>
      </c>
      <c r="I13" s="17" t="str">
        <f>IF($H$1="","Введите курс",Таблица657[[#This Row],[Оптовая цена KRW за 1шт]]/$H$1)</f>
        <v>Введите курс</v>
      </c>
      <c r="J13" s="48"/>
      <c r="K13" s="18">
        <f>Таблица657[[#This Row],[Заказ коробок ]]*Таблица657[[#This Row],[Кол-во шт в коробке]]</f>
        <v>0</v>
      </c>
      <c r="L13" s="54">
        <f>Таблица657[[#This Row],[Общее кол-во шт]]*Таблица657[[#This Row],[Оптовая цена KRW за 1шт]]</f>
        <v>0</v>
      </c>
      <c r="M13" s="19" t="str">
        <f>IFERROR(Таблица657[[#This Row],[Общее кол-во шт]]*Таблица657[[#This Row],[Оптовая цена USD за 1шт]],"")</f>
        <v/>
      </c>
      <c r="N13" s="49"/>
    </row>
    <row r="14" spans="1:14" ht="22.5" customHeight="1">
      <c r="A14" s="44" t="s">
        <v>32167</v>
      </c>
      <c r="B14" s="14" t="s">
        <v>32168</v>
      </c>
      <c r="C14" s="50" t="s">
        <v>32169</v>
      </c>
      <c r="D14" s="46" t="s">
        <v>32170</v>
      </c>
      <c r="E14" s="16">
        <v>8400</v>
      </c>
      <c r="F14" s="202">
        <v>0.88</v>
      </c>
      <c r="G14" s="47">
        <v>120</v>
      </c>
      <c r="H14" s="55">
        <f>Таблица657[[#This Row],[Коэфициент стоимости]]*Таблица657[[#This Row],[Розничная цена KRW]]</f>
        <v>7392</v>
      </c>
      <c r="I14" s="17" t="str">
        <f>IF($H$1="","Введите курс",Таблица657[[#This Row],[Оптовая цена KRW за 1шт]]/$H$1)</f>
        <v>Введите курс</v>
      </c>
      <c r="J14" s="48"/>
      <c r="K14" s="18">
        <f>Таблица657[[#This Row],[Заказ коробок ]]*Таблица657[[#This Row],[Кол-во шт в коробке]]</f>
        <v>0</v>
      </c>
      <c r="L14" s="54">
        <f>Таблица657[[#This Row],[Общее кол-во шт]]*Таблица657[[#This Row],[Оптовая цена KRW за 1шт]]</f>
        <v>0</v>
      </c>
      <c r="M14" s="19" t="str">
        <f>IFERROR(Таблица657[[#This Row],[Общее кол-во шт]]*Таблица657[[#This Row],[Оптовая цена USD за 1шт]],"")</f>
        <v/>
      </c>
      <c r="N14" s="49"/>
    </row>
    <row r="15" spans="1:14" ht="22.5" customHeight="1">
      <c r="A15" s="44" t="s">
        <v>32171</v>
      </c>
      <c r="B15" s="14" t="s">
        <v>32172</v>
      </c>
      <c r="C15" s="50" t="s">
        <v>32173</v>
      </c>
      <c r="D15" s="46" t="s">
        <v>32174</v>
      </c>
      <c r="E15" s="16">
        <v>8400</v>
      </c>
      <c r="F15" s="202">
        <v>0.88</v>
      </c>
      <c r="G15" s="47">
        <v>120</v>
      </c>
      <c r="H15" s="55">
        <f>Таблица657[[#This Row],[Коэфициент стоимости]]*Таблица657[[#This Row],[Розничная цена KRW]]</f>
        <v>7392</v>
      </c>
      <c r="I15" s="17" t="str">
        <f>IF($H$1="","Введите курс",Таблица657[[#This Row],[Оптовая цена KRW за 1шт]]/$H$1)</f>
        <v>Введите курс</v>
      </c>
      <c r="J15" s="48"/>
      <c r="K15" s="18">
        <f>Таблица657[[#This Row],[Заказ коробок ]]*Таблица657[[#This Row],[Кол-во шт в коробке]]</f>
        <v>0</v>
      </c>
      <c r="L15" s="54">
        <f>Таблица657[[#This Row],[Общее кол-во шт]]*Таблица657[[#This Row],[Оптовая цена KRW за 1шт]]</f>
        <v>0</v>
      </c>
      <c r="M15" s="19" t="str">
        <f>IFERROR(Таблица657[[#This Row],[Общее кол-во шт]]*Таблица657[[#This Row],[Оптовая цена USD за 1шт]],"")</f>
        <v/>
      </c>
      <c r="N15" s="49"/>
    </row>
    <row r="16" spans="1:14" ht="22.5" customHeight="1">
      <c r="A16" s="44" t="s">
        <v>32175</v>
      </c>
      <c r="B16" s="14" t="s">
        <v>32176</v>
      </c>
      <c r="C16" s="50" t="s">
        <v>32177</v>
      </c>
      <c r="D16" s="46" t="s">
        <v>32178</v>
      </c>
      <c r="E16" s="16">
        <v>7800</v>
      </c>
      <c r="F16" s="202">
        <v>0.86</v>
      </c>
      <c r="G16" s="47">
        <v>120</v>
      </c>
      <c r="H16" s="55">
        <f>Таблица657[[#This Row],[Коэфициент стоимости]]*Таблица657[[#This Row],[Розничная цена KRW]]</f>
        <v>6708</v>
      </c>
      <c r="I16" s="17" t="str">
        <f>IF($H$1="","Введите курс",Таблица657[[#This Row],[Оптовая цена KRW за 1шт]]/$H$1)</f>
        <v>Введите курс</v>
      </c>
      <c r="J16" s="48"/>
      <c r="K16" s="18">
        <f>Таблица657[[#This Row],[Заказ коробок ]]*Таблица657[[#This Row],[Кол-во шт в коробке]]</f>
        <v>0</v>
      </c>
      <c r="L16" s="54">
        <f>Таблица657[[#This Row],[Общее кол-во шт]]*Таблица657[[#This Row],[Оптовая цена KRW за 1шт]]</f>
        <v>0</v>
      </c>
      <c r="M16" s="19" t="str">
        <f>IFERROR(Таблица657[[#This Row],[Общее кол-во шт]]*Таблица657[[#This Row],[Оптовая цена USD за 1шт]],"")</f>
        <v/>
      </c>
      <c r="N16" s="49"/>
    </row>
    <row r="17" spans="1:14" ht="22.5" customHeight="1">
      <c r="A17" s="44" t="s">
        <v>32179</v>
      </c>
      <c r="B17" s="14" t="s">
        <v>32180</v>
      </c>
      <c r="C17" s="50" t="s">
        <v>6921</v>
      </c>
      <c r="D17" s="46" t="s">
        <v>32181</v>
      </c>
      <c r="E17" s="16">
        <v>7100</v>
      </c>
      <c r="F17" s="202">
        <v>0.88</v>
      </c>
      <c r="G17" s="47">
        <v>120</v>
      </c>
      <c r="H17" s="55">
        <f>Таблица657[[#This Row],[Коэфициент стоимости]]*Таблица657[[#This Row],[Розничная цена KRW]]</f>
        <v>6248</v>
      </c>
      <c r="I17" s="17" t="str">
        <f>IF($H$1="","Введите курс",Таблица657[[#This Row],[Оптовая цена KRW за 1шт]]/$H$1)</f>
        <v>Введите курс</v>
      </c>
      <c r="J17" s="48"/>
      <c r="K17" s="18">
        <f>Таблица657[[#This Row],[Заказ коробок ]]*Таблица657[[#This Row],[Кол-во шт в коробке]]</f>
        <v>0</v>
      </c>
      <c r="L17" s="54">
        <f>Таблица657[[#This Row],[Общее кол-во шт]]*Таблица657[[#This Row],[Оптовая цена KRW за 1шт]]</f>
        <v>0</v>
      </c>
      <c r="M17" s="19" t="str">
        <f>IFERROR(Таблица657[[#This Row],[Общее кол-во шт]]*Таблица657[[#This Row],[Оптовая цена USD за 1шт]],"")</f>
        <v/>
      </c>
      <c r="N17" s="49"/>
    </row>
  </sheetData>
  <sheetProtection algorithmName="SHA-512" hashValue="5ar57TWs6tDBBVdSaGDg97M+RLUjGaNCS2yMCEYUOSIvJhGpCSjScHRmoY/aO2MA6PAiIlzgLQsf3OD4Q7Hx1A==" saltValue="P5N/gwhZiww2ZYBdnznVqA==" spinCount="100000" sheet="1" autoFilter="0" pivotTables="0"/>
  <mergeCells count="2">
    <mergeCell ref="A1:C1"/>
    <mergeCell ref="D1:F1"/>
  </mergeCells>
  <conditionalFormatting sqref="A18:A1048576">
    <cfRule type="duplicateValues" dxfId="154" priority="1"/>
  </conditionalFormatting>
  <conditionalFormatting sqref="A18:A1048576">
    <cfRule type="duplicateValues" dxfId="153" priority="2"/>
    <cfRule type="duplicateValues" dxfId="152" priority="3"/>
    <cfRule type="duplicateValues" dxfId="151" priority="4"/>
  </conditionalFormatting>
  <conditionalFormatting sqref="A3:A17">
    <cfRule type="duplicateValues" dxfId="150" priority="5"/>
  </conditionalFormatting>
  <conditionalFormatting sqref="A3:A17">
    <cfRule type="duplicateValues" dxfId="149" priority="6"/>
    <cfRule type="duplicateValues" dxfId="148" priority="7"/>
    <cfRule type="duplicateValues" dxfId="147" priority="8"/>
  </conditionalFormatting>
  <conditionalFormatting sqref="A3:A17">
    <cfRule type="duplicateValues" dxfId="146" priority="9"/>
  </conditionalFormatting>
  <conditionalFormatting sqref="A3:A17">
    <cfRule type="duplicateValues" dxfId="145" priority="10"/>
    <cfRule type="duplicateValues" dxfId="144" priority="11"/>
    <cfRule type="duplicateValues" dxfId="143" priority="12"/>
  </conditionalFormatting>
  <hyperlinks>
    <hyperlink ref="G1" r:id="rId1" xr:uid="{01EF987D-32AF-4E98-8CA3-B23FA621C4C3}"/>
    <hyperlink ref="N1" location="Главная!A1" display="Вернуться на Главную" xr:uid="{48AC2490-D838-4358-AA21-7383D3523D64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30941-C6C1-4674-8ED1-0193E17582FC}">
  <sheetPr>
    <pageSetUpPr fitToPage="1"/>
  </sheetPr>
  <dimension ref="A1:N573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59.4257812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7287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SUM(J3:J573)</f>
        <v>0</v>
      </c>
      <c r="K1" s="125">
        <f>SUM(K3:K573)</f>
        <v>0</v>
      </c>
      <c r="L1" s="126">
        <f>SUM(L3:L573)</f>
        <v>0</v>
      </c>
      <c r="M1" s="127">
        <f>SUM(M3:M573)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7288</v>
      </c>
      <c r="B3" s="14">
        <v>8809643545822</v>
      </c>
      <c r="C3" s="45" t="s">
        <v>7289</v>
      </c>
      <c r="D3" s="46" t="s">
        <v>7290</v>
      </c>
      <c r="E3" s="53">
        <v>2000</v>
      </c>
      <c r="F3" s="15">
        <v>0.49</v>
      </c>
      <c r="G3" s="47">
        <v>20</v>
      </c>
      <c r="H3" s="16">
        <f>Таблица620[[#This Row],[Коэфициент стоимости]]*Таблица620[[#This Row],[Розничная цена KRW]]</f>
        <v>980</v>
      </c>
      <c r="I3" s="17" t="str">
        <f>IF($H$1="","Введите курс",Таблица620[[#This Row],[Оптовая цена KRW за 1шт]]/$H$1)</f>
        <v>Введите курс</v>
      </c>
      <c r="J3" s="48"/>
      <c r="K3" s="18">
        <f>Таблица620[[#This Row],[Заказ коробок ]]*Таблица620[[#This Row],[Кол-во шт в коробке]]</f>
        <v>0</v>
      </c>
      <c r="L3" s="16">
        <f>Таблица620[[#This Row],[Общее кол-во шт]]*Таблица620[[#This Row],[Оптовая цена KRW за 1шт]]</f>
        <v>0</v>
      </c>
      <c r="M3" s="19" t="str">
        <f>IFERROR(Таблица620[[#This Row],[Общее кол-во шт]]*Таблица620[[#This Row],[Оптовая цена USD за 1шт]],"")</f>
        <v/>
      </c>
      <c r="N3" s="49"/>
    </row>
    <row r="4" spans="1:14" ht="22.5" customHeight="1">
      <c r="A4" s="44" t="s">
        <v>7291</v>
      </c>
      <c r="B4" s="14">
        <v>8809581443235</v>
      </c>
      <c r="C4" s="50" t="s">
        <v>7292</v>
      </c>
      <c r="D4" s="46" t="s">
        <v>7293</v>
      </c>
      <c r="E4" s="16">
        <v>14000</v>
      </c>
      <c r="F4" s="15">
        <v>0.54</v>
      </c>
      <c r="G4" s="47">
        <v>6</v>
      </c>
      <c r="H4" s="55">
        <f>Таблица620[[#This Row],[Коэфициент стоимости]]*Таблица620[[#This Row],[Розничная цена KRW]]</f>
        <v>7560.0000000000009</v>
      </c>
      <c r="I4" s="17" t="str">
        <f>IF($H$1="","Введите курс",Таблица620[[#This Row],[Оптовая цена KRW за 1шт]]/$H$1)</f>
        <v>Введите курс</v>
      </c>
      <c r="J4" s="48"/>
      <c r="K4" s="18">
        <f>Таблица620[[#This Row],[Заказ коробок ]]*Таблица620[[#This Row],[Кол-во шт в коробке]]</f>
        <v>0</v>
      </c>
      <c r="L4" s="54">
        <f>Таблица620[[#This Row],[Общее кол-во шт]]*Таблица620[[#This Row],[Оптовая цена KRW за 1шт]]</f>
        <v>0</v>
      </c>
      <c r="M4" s="19" t="str">
        <f>IFERROR(Таблица620[[#This Row],[Общее кол-во шт]]*Таблица620[[#This Row],[Оптовая цена USD за 1шт]],"")</f>
        <v/>
      </c>
      <c r="N4" s="49"/>
    </row>
    <row r="5" spans="1:14" ht="22.5" customHeight="1">
      <c r="A5" s="44" t="s">
        <v>7294</v>
      </c>
      <c r="B5" s="14">
        <v>8809581471443</v>
      </c>
      <c r="C5" s="50" t="s">
        <v>7295</v>
      </c>
      <c r="D5" s="46" t="s">
        <v>7296</v>
      </c>
      <c r="E5" s="16">
        <v>12000</v>
      </c>
      <c r="F5" s="15">
        <v>0.49</v>
      </c>
      <c r="G5" s="47">
        <v>6</v>
      </c>
      <c r="H5" s="55">
        <f>Таблица620[[#This Row],[Коэфициент стоимости]]*Таблица620[[#This Row],[Розничная цена KRW]]</f>
        <v>5880</v>
      </c>
      <c r="I5" s="17" t="str">
        <f>IF($H$1="","Введите курс",Таблица620[[#This Row],[Оптовая цена KRW за 1шт]]/$H$1)</f>
        <v>Введите курс</v>
      </c>
      <c r="J5" s="48"/>
      <c r="K5" s="18">
        <f>Таблица620[[#This Row],[Заказ коробок ]]*Таблица620[[#This Row],[Кол-во шт в коробке]]</f>
        <v>0</v>
      </c>
      <c r="L5" s="54">
        <f>Таблица620[[#This Row],[Общее кол-во шт]]*Таблица620[[#This Row],[Оптовая цена KRW за 1шт]]</f>
        <v>0</v>
      </c>
      <c r="M5" s="19" t="str">
        <f>IFERROR(Таблица620[[#This Row],[Общее кол-во шт]]*Таблица620[[#This Row],[Оптовая цена USD за 1шт]],"")</f>
        <v/>
      </c>
      <c r="N5" s="49"/>
    </row>
    <row r="6" spans="1:14" ht="22.5" customHeight="1">
      <c r="A6" s="44" t="s">
        <v>7297</v>
      </c>
      <c r="B6" s="14">
        <v>8809747924707</v>
      </c>
      <c r="C6" s="50" t="s">
        <v>7298</v>
      </c>
      <c r="D6" s="46" t="s">
        <v>7299</v>
      </c>
      <c r="E6" s="16">
        <v>28000</v>
      </c>
      <c r="F6" s="15">
        <v>0.54</v>
      </c>
      <c r="G6" s="47">
        <v>6</v>
      </c>
      <c r="H6" s="55">
        <f>Таблица620[[#This Row],[Коэфициент стоимости]]*Таблица620[[#This Row],[Розничная цена KRW]]</f>
        <v>15120.000000000002</v>
      </c>
      <c r="I6" s="17" t="str">
        <f>IF($H$1="","Введите курс",Таблица620[[#This Row],[Оптовая цена KRW за 1шт]]/$H$1)</f>
        <v>Введите курс</v>
      </c>
      <c r="J6" s="48"/>
      <c r="K6" s="18">
        <f>Таблица620[[#This Row],[Заказ коробок ]]*Таблица620[[#This Row],[Кол-во шт в коробке]]</f>
        <v>0</v>
      </c>
      <c r="L6" s="54">
        <f>Таблица620[[#This Row],[Общее кол-во шт]]*Таблица620[[#This Row],[Оптовая цена KRW за 1шт]]</f>
        <v>0</v>
      </c>
      <c r="M6" s="19" t="str">
        <f>IFERROR(Таблица620[[#This Row],[Общее кол-во шт]]*Таблица620[[#This Row],[Оптовая цена USD за 1шт]],"")</f>
        <v/>
      </c>
      <c r="N6" s="49"/>
    </row>
    <row r="7" spans="1:14" ht="22.5" customHeight="1">
      <c r="A7" s="44" t="s">
        <v>7300</v>
      </c>
      <c r="B7" s="14">
        <v>8809747922284</v>
      </c>
      <c r="C7" s="50" t="s">
        <v>7301</v>
      </c>
      <c r="D7" s="46" t="s">
        <v>7302</v>
      </c>
      <c r="E7" s="16">
        <v>18000</v>
      </c>
      <c r="F7" s="15">
        <v>0.54</v>
      </c>
      <c r="G7" s="47">
        <v>6</v>
      </c>
      <c r="H7" s="55">
        <f>Таблица620[[#This Row],[Коэфициент стоимости]]*Таблица620[[#This Row],[Розничная цена KRW]]</f>
        <v>9720</v>
      </c>
      <c r="I7" s="17" t="str">
        <f>IF($H$1="","Введите курс",Таблица620[[#This Row],[Оптовая цена KRW за 1шт]]/$H$1)</f>
        <v>Введите курс</v>
      </c>
      <c r="J7" s="48"/>
      <c r="K7" s="18">
        <f>Таблица620[[#This Row],[Заказ коробок ]]*Таблица620[[#This Row],[Кол-во шт в коробке]]</f>
        <v>0</v>
      </c>
      <c r="L7" s="54">
        <f>Таблица620[[#This Row],[Общее кол-во шт]]*Таблица620[[#This Row],[Оптовая цена KRW за 1шт]]</f>
        <v>0</v>
      </c>
      <c r="M7" s="19" t="str">
        <f>IFERROR(Таблица620[[#This Row],[Общее кол-во шт]]*Таблица620[[#This Row],[Оптовая цена USD за 1шт]],"")</f>
        <v/>
      </c>
      <c r="N7" s="49"/>
    </row>
    <row r="8" spans="1:14" ht="22.5" customHeight="1">
      <c r="A8" s="44" t="s">
        <v>7303</v>
      </c>
      <c r="B8" s="14">
        <v>8809643547499</v>
      </c>
      <c r="C8" s="50" t="s">
        <v>7304</v>
      </c>
      <c r="D8" s="46" t="s">
        <v>7305</v>
      </c>
      <c r="E8" s="16">
        <v>13000</v>
      </c>
      <c r="F8" s="15">
        <v>0.54</v>
      </c>
      <c r="G8" s="47">
        <v>6</v>
      </c>
      <c r="H8" s="55">
        <f>Таблица620[[#This Row],[Коэфициент стоимости]]*Таблица620[[#This Row],[Розничная цена KRW]]</f>
        <v>7020.0000000000009</v>
      </c>
      <c r="I8" s="17" t="str">
        <f>IF($H$1="","Введите курс",Таблица620[[#This Row],[Оптовая цена KRW за 1шт]]/$H$1)</f>
        <v>Введите курс</v>
      </c>
      <c r="J8" s="48"/>
      <c r="K8" s="18">
        <f>Таблица620[[#This Row],[Заказ коробок ]]*Таблица620[[#This Row],[Кол-во шт в коробке]]</f>
        <v>0</v>
      </c>
      <c r="L8" s="54">
        <f>Таблица620[[#This Row],[Общее кол-во шт]]*Таблица620[[#This Row],[Оптовая цена KRW за 1шт]]</f>
        <v>0</v>
      </c>
      <c r="M8" s="19" t="str">
        <f>IFERROR(Таблица620[[#This Row],[Общее кол-во шт]]*Таблица620[[#This Row],[Оптовая цена USD за 1шт]],"")</f>
        <v/>
      </c>
      <c r="N8" s="49"/>
    </row>
    <row r="9" spans="1:14" ht="22.5" customHeight="1">
      <c r="A9" s="44" t="s">
        <v>7306</v>
      </c>
      <c r="B9" s="14">
        <v>8809747922307</v>
      </c>
      <c r="C9" s="50" t="s">
        <v>7307</v>
      </c>
      <c r="D9" s="46" t="s">
        <v>7308</v>
      </c>
      <c r="E9" s="16">
        <v>21000</v>
      </c>
      <c r="F9" s="15">
        <v>0.54</v>
      </c>
      <c r="G9" s="47">
        <v>6</v>
      </c>
      <c r="H9" s="55">
        <f>Таблица620[[#This Row],[Коэфициент стоимости]]*Таблица620[[#This Row],[Розничная цена KRW]]</f>
        <v>11340</v>
      </c>
      <c r="I9" s="17" t="str">
        <f>IF($H$1="","Введите курс",Таблица620[[#This Row],[Оптовая цена KRW за 1шт]]/$H$1)</f>
        <v>Введите курс</v>
      </c>
      <c r="J9" s="48"/>
      <c r="K9" s="18">
        <f>Таблица620[[#This Row],[Заказ коробок ]]*Таблица620[[#This Row],[Кол-во шт в коробке]]</f>
        <v>0</v>
      </c>
      <c r="L9" s="54">
        <f>Таблица620[[#This Row],[Общее кол-во шт]]*Таблица620[[#This Row],[Оптовая цена KRW за 1шт]]</f>
        <v>0</v>
      </c>
      <c r="M9" s="19" t="str">
        <f>IFERROR(Таблица620[[#This Row],[Общее кол-во шт]]*Таблица620[[#This Row],[Оптовая цена USD за 1шт]],"")</f>
        <v/>
      </c>
      <c r="N9" s="49"/>
    </row>
    <row r="10" spans="1:14" ht="22.5" customHeight="1">
      <c r="A10" s="44" t="s">
        <v>7309</v>
      </c>
      <c r="B10" s="14">
        <v>8809747928828</v>
      </c>
      <c r="C10" s="50" t="s">
        <v>7310</v>
      </c>
      <c r="D10" s="46" t="s">
        <v>7311</v>
      </c>
      <c r="E10" s="16">
        <v>16000</v>
      </c>
      <c r="F10" s="15">
        <v>0.54</v>
      </c>
      <c r="G10" s="47">
        <v>6</v>
      </c>
      <c r="H10" s="55">
        <f>Таблица620[[#This Row],[Коэфициент стоимости]]*Таблица620[[#This Row],[Розничная цена KRW]]</f>
        <v>8640</v>
      </c>
      <c r="I10" s="17" t="str">
        <f>IF($H$1="","Введите курс",Таблица620[[#This Row],[Оптовая цена KRW за 1шт]]/$H$1)</f>
        <v>Введите курс</v>
      </c>
      <c r="J10" s="48"/>
      <c r="K10" s="18">
        <f>Таблица620[[#This Row],[Заказ коробок ]]*Таблица620[[#This Row],[Кол-во шт в коробке]]</f>
        <v>0</v>
      </c>
      <c r="L10" s="54">
        <f>Таблица620[[#This Row],[Общее кол-во шт]]*Таблица620[[#This Row],[Оптовая цена KRW за 1шт]]</f>
        <v>0</v>
      </c>
      <c r="M10" s="19" t="str">
        <f>IFERROR(Таблица620[[#This Row],[Общее кол-во шт]]*Таблица620[[#This Row],[Оптовая цена USD за 1шт]],"")</f>
        <v/>
      </c>
      <c r="N10" s="49"/>
    </row>
    <row r="11" spans="1:14" ht="22.5" customHeight="1">
      <c r="A11" s="44" t="s">
        <v>7312</v>
      </c>
      <c r="B11" s="14">
        <v>8809530043745</v>
      </c>
      <c r="C11" s="50" t="s">
        <v>7313</v>
      </c>
      <c r="D11" s="46" t="s">
        <v>7314</v>
      </c>
      <c r="E11" s="16">
        <v>14800</v>
      </c>
      <c r="F11" s="15">
        <v>0.54</v>
      </c>
      <c r="G11" s="47">
        <v>6</v>
      </c>
      <c r="H11" s="55">
        <f>Таблица620[[#This Row],[Коэфициент стоимости]]*Таблица620[[#This Row],[Розничная цена KRW]]</f>
        <v>7992.0000000000009</v>
      </c>
      <c r="I11" s="17" t="str">
        <f>IF($H$1="","Введите курс",Таблица620[[#This Row],[Оптовая цена KRW за 1шт]]/$H$1)</f>
        <v>Введите курс</v>
      </c>
      <c r="J11" s="48"/>
      <c r="K11" s="18">
        <f>Таблица620[[#This Row],[Заказ коробок ]]*Таблица620[[#This Row],[Кол-во шт в коробке]]</f>
        <v>0</v>
      </c>
      <c r="L11" s="54">
        <f>Таблица620[[#This Row],[Общее кол-во шт]]*Таблица620[[#This Row],[Оптовая цена KRW за 1шт]]</f>
        <v>0</v>
      </c>
      <c r="M11" s="19" t="str">
        <f>IFERROR(Таблица620[[#This Row],[Общее кол-во шт]]*Таблица620[[#This Row],[Оптовая цена USD за 1шт]],"")</f>
        <v/>
      </c>
      <c r="N11" s="49"/>
    </row>
    <row r="12" spans="1:14" ht="22.5" customHeight="1">
      <c r="A12" s="44" t="s">
        <v>7315</v>
      </c>
      <c r="B12" s="14">
        <v>8809530043752</v>
      </c>
      <c r="C12" s="50" t="s">
        <v>7316</v>
      </c>
      <c r="D12" s="46" t="s">
        <v>7317</v>
      </c>
      <c r="E12" s="16">
        <v>14800</v>
      </c>
      <c r="F12" s="15">
        <v>0.54</v>
      </c>
      <c r="G12" s="47">
        <v>6</v>
      </c>
      <c r="H12" s="55">
        <f>Таблица620[[#This Row],[Коэфициент стоимости]]*Таблица620[[#This Row],[Розничная цена KRW]]</f>
        <v>7992.0000000000009</v>
      </c>
      <c r="I12" s="17" t="str">
        <f>IF($H$1="","Введите курс",Таблица620[[#This Row],[Оптовая цена KRW за 1шт]]/$H$1)</f>
        <v>Введите курс</v>
      </c>
      <c r="J12" s="48"/>
      <c r="K12" s="18">
        <f>Таблица620[[#This Row],[Заказ коробок ]]*Таблица620[[#This Row],[Кол-во шт в коробке]]</f>
        <v>0</v>
      </c>
      <c r="L12" s="54">
        <f>Таблица620[[#This Row],[Общее кол-во шт]]*Таблица620[[#This Row],[Оптовая цена KRW за 1шт]]</f>
        <v>0</v>
      </c>
      <c r="M12" s="19" t="str">
        <f>IFERROR(Таблица620[[#This Row],[Общее кол-во шт]]*Таблица620[[#This Row],[Оптовая цена USD за 1шт]],"")</f>
        <v/>
      </c>
      <c r="N12" s="49"/>
    </row>
    <row r="13" spans="1:14" ht="22.5" customHeight="1">
      <c r="A13" s="44" t="s">
        <v>7318</v>
      </c>
      <c r="B13" s="14">
        <v>8809530032251</v>
      </c>
      <c r="C13" s="50" t="s">
        <v>7319</v>
      </c>
      <c r="D13" s="46" t="s">
        <v>7320</v>
      </c>
      <c r="E13" s="16">
        <v>14800</v>
      </c>
      <c r="F13" s="15">
        <v>0.54</v>
      </c>
      <c r="G13" s="47">
        <v>6</v>
      </c>
      <c r="H13" s="55">
        <f>Таблица620[[#This Row],[Коэфициент стоимости]]*Таблица620[[#This Row],[Розничная цена KRW]]</f>
        <v>7992.0000000000009</v>
      </c>
      <c r="I13" s="17" t="str">
        <f>IF($H$1="","Введите курс",Таблица620[[#This Row],[Оптовая цена KRW за 1шт]]/$H$1)</f>
        <v>Введите курс</v>
      </c>
      <c r="J13" s="48"/>
      <c r="K13" s="18">
        <f>Таблица620[[#This Row],[Заказ коробок ]]*Таблица620[[#This Row],[Кол-во шт в коробке]]</f>
        <v>0</v>
      </c>
      <c r="L13" s="54">
        <f>Таблица620[[#This Row],[Общее кол-во шт]]*Таблица620[[#This Row],[Оптовая цена KRW за 1шт]]</f>
        <v>0</v>
      </c>
      <c r="M13" s="19" t="str">
        <f>IFERROR(Таблица620[[#This Row],[Общее кол-во шт]]*Таблица620[[#This Row],[Оптовая цена USD за 1шт]],"")</f>
        <v/>
      </c>
      <c r="N13" s="49"/>
    </row>
    <row r="14" spans="1:14" ht="22.5" customHeight="1">
      <c r="A14" s="44" t="s">
        <v>7321</v>
      </c>
      <c r="B14" s="14">
        <v>8809530032268</v>
      </c>
      <c r="C14" s="50" t="s">
        <v>7322</v>
      </c>
      <c r="D14" s="46" t="s">
        <v>7323</v>
      </c>
      <c r="E14" s="16">
        <v>14800</v>
      </c>
      <c r="F14" s="15">
        <v>0.54</v>
      </c>
      <c r="G14" s="47">
        <v>6</v>
      </c>
      <c r="H14" s="55">
        <f>Таблица620[[#This Row],[Коэфициент стоимости]]*Таблица620[[#This Row],[Розничная цена KRW]]</f>
        <v>7992.0000000000009</v>
      </c>
      <c r="I14" s="17" t="str">
        <f>IF($H$1="","Введите курс",Таблица620[[#This Row],[Оптовая цена KRW за 1шт]]/$H$1)</f>
        <v>Введите курс</v>
      </c>
      <c r="J14" s="48"/>
      <c r="K14" s="18">
        <f>Таблица620[[#This Row],[Заказ коробок ]]*Таблица620[[#This Row],[Кол-во шт в коробке]]</f>
        <v>0</v>
      </c>
      <c r="L14" s="54">
        <f>Таблица620[[#This Row],[Общее кол-во шт]]*Таблица620[[#This Row],[Оптовая цена KRW за 1шт]]</f>
        <v>0</v>
      </c>
      <c r="M14" s="19" t="str">
        <f>IFERROR(Таблица620[[#This Row],[Общее кол-во шт]]*Таблица620[[#This Row],[Оптовая цена USD за 1шт]],"")</f>
        <v/>
      </c>
      <c r="N14" s="49"/>
    </row>
    <row r="15" spans="1:14" ht="22.5" customHeight="1">
      <c r="A15" s="44" t="s">
        <v>7324</v>
      </c>
      <c r="B15" s="14">
        <v>8809530032275</v>
      </c>
      <c r="C15" s="50" t="s">
        <v>7325</v>
      </c>
      <c r="D15" s="46" t="s">
        <v>7326</v>
      </c>
      <c r="E15" s="16">
        <v>14800</v>
      </c>
      <c r="F15" s="15">
        <v>0.54</v>
      </c>
      <c r="G15" s="47">
        <v>6</v>
      </c>
      <c r="H15" s="55">
        <f>Таблица620[[#This Row],[Коэфициент стоимости]]*Таблица620[[#This Row],[Розничная цена KRW]]</f>
        <v>7992.0000000000009</v>
      </c>
      <c r="I15" s="17" t="str">
        <f>IF($H$1="","Введите курс",Таблица620[[#This Row],[Оптовая цена KRW за 1шт]]/$H$1)</f>
        <v>Введите курс</v>
      </c>
      <c r="J15" s="48"/>
      <c r="K15" s="18">
        <f>Таблица620[[#This Row],[Заказ коробок ]]*Таблица620[[#This Row],[Кол-во шт в коробке]]</f>
        <v>0</v>
      </c>
      <c r="L15" s="54">
        <f>Таблица620[[#This Row],[Общее кол-во шт]]*Таблица620[[#This Row],[Оптовая цена KRW за 1шт]]</f>
        <v>0</v>
      </c>
      <c r="M15" s="19" t="str">
        <f>IFERROR(Таблица620[[#This Row],[Общее кол-во шт]]*Таблица620[[#This Row],[Оптовая цена USD за 1шт]],"")</f>
        <v/>
      </c>
      <c r="N15" s="49"/>
    </row>
    <row r="16" spans="1:14" ht="22.5" customHeight="1">
      <c r="A16" s="44" t="s">
        <v>7327</v>
      </c>
      <c r="B16" s="14">
        <v>8809530032282</v>
      </c>
      <c r="C16" s="50" t="s">
        <v>7328</v>
      </c>
      <c r="D16" s="46" t="s">
        <v>7329</v>
      </c>
      <c r="E16" s="16">
        <v>14800</v>
      </c>
      <c r="F16" s="15">
        <v>0.54</v>
      </c>
      <c r="G16" s="47">
        <v>6</v>
      </c>
      <c r="H16" s="55">
        <f>Таблица620[[#This Row],[Коэфициент стоимости]]*Таблица620[[#This Row],[Розничная цена KRW]]</f>
        <v>7992.0000000000009</v>
      </c>
      <c r="I16" s="17" t="str">
        <f>IF($H$1="","Введите курс",Таблица620[[#This Row],[Оптовая цена KRW за 1шт]]/$H$1)</f>
        <v>Введите курс</v>
      </c>
      <c r="J16" s="48"/>
      <c r="K16" s="18">
        <f>Таблица620[[#This Row],[Заказ коробок ]]*Таблица620[[#This Row],[Кол-во шт в коробке]]</f>
        <v>0</v>
      </c>
      <c r="L16" s="54">
        <f>Таблица620[[#This Row],[Общее кол-во шт]]*Таблица620[[#This Row],[Оптовая цена KRW за 1шт]]</f>
        <v>0</v>
      </c>
      <c r="M16" s="19" t="str">
        <f>IFERROR(Таблица620[[#This Row],[Общее кол-во шт]]*Таблица620[[#This Row],[Оптовая цена USD за 1шт]],"")</f>
        <v/>
      </c>
      <c r="N16" s="49"/>
    </row>
    <row r="17" spans="1:14" ht="22.5" customHeight="1">
      <c r="A17" s="44" t="s">
        <v>7330</v>
      </c>
      <c r="B17" s="14">
        <v>8809530039984</v>
      </c>
      <c r="C17" s="50" t="s">
        <v>7331</v>
      </c>
      <c r="D17" s="46" t="s">
        <v>7332</v>
      </c>
      <c r="E17" s="16">
        <v>10000</v>
      </c>
      <c r="F17" s="15">
        <v>0.54</v>
      </c>
      <c r="G17" s="47">
        <v>6</v>
      </c>
      <c r="H17" s="55">
        <f>Таблица620[[#This Row],[Коэфициент стоимости]]*Таблица620[[#This Row],[Розничная цена KRW]]</f>
        <v>5400</v>
      </c>
      <c r="I17" s="17" t="str">
        <f>IF($H$1="","Введите курс",Таблица620[[#This Row],[Оптовая цена KRW за 1шт]]/$H$1)</f>
        <v>Введите курс</v>
      </c>
      <c r="J17" s="48"/>
      <c r="K17" s="18">
        <f>Таблица620[[#This Row],[Заказ коробок ]]*Таблица620[[#This Row],[Кол-во шт в коробке]]</f>
        <v>0</v>
      </c>
      <c r="L17" s="54">
        <f>Таблица620[[#This Row],[Общее кол-во шт]]*Таблица620[[#This Row],[Оптовая цена KRW за 1шт]]</f>
        <v>0</v>
      </c>
      <c r="M17" s="19" t="str">
        <f>IFERROR(Таблица620[[#This Row],[Общее кол-во шт]]*Таблица620[[#This Row],[Оптовая цена USD за 1шт]],"")</f>
        <v/>
      </c>
      <c r="N17" s="49"/>
    </row>
    <row r="18" spans="1:14" ht="22.5" customHeight="1">
      <c r="A18" s="44" t="s">
        <v>7333</v>
      </c>
      <c r="B18" s="76">
        <v>8809530044131</v>
      </c>
      <c r="C18" s="50" t="s">
        <v>7334</v>
      </c>
      <c r="D18" s="77" t="s">
        <v>7335</v>
      </c>
      <c r="E18" s="78">
        <v>10000</v>
      </c>
      <c r="F18" s="79">
        <v>0.54</v>
      </c>
      <c r="G18" s="80">
        <v>6</v>
      </c>
      <c r="H18" s="81">
        <f>Таблица620[[#This Row],[Коэфициент стоимости]]*Таблица620[[#This Row],[Розничная цена KRW]]</f>
        <v>5400</v>
      </c>
      <c r="I18" s="82" t="str">
        <f>IF($H$1="","Введите курс",Таблица620[[#This Row],[Оптовая цена KRW за 1шт]]/$H$1)</f>
        <v>Введите курс</v>
      </c>
      <c r="J18" s="83"/>
      <c r="K18" s="84">
        <f>Таблица620[[#This Row],[Заказ коробок ]]*Таблица620[[#This Row],[Кол-во шт в коробке]]</f>
        <v>0</v>
      </c>
      <c r="L18" s="85">
        <f>Таблица620[[#This Row],[Общее кол-во шт]]*Таблица620[[#This Row],[Оптовая цена KRW за 1шт]]</f>
        <v>0</v>
      </c>
      <c r="M18" s="86" t="str">
        <f>IFERROR(Таблица620[[#This Row],[Общее кол-во шт]]*Таблица620[[#This Row],[Оптовая цена USD за 1шт]],"")</f>
        <v/>
      </c>
      <c r="N18" s="87"/>
    </row>
    <row r="19" spans="1:14" ht="22.5" customHeight="1">
      <c r="A19" s="44" t="s">
        <v>7336</v>
      </c>
      <c r="B19" s="76">
        <v>8809530069561</v>
      </c>
      <c r="C19" s="50" t="s">
        <v>7337</v>
      </c>
      <c r="D19" s="77" t="s">
        <v>7338</v>
      </c>
      <c r="E19" s="78">
        <v>12000</v>
      </c>
      <c r="F19" s="79">
        <v>0.54</v>
      </c>
      <c r="G19" s="80">
        <v>6</v>
      </c>
      <c r="H19" s="81">
        <f>Таблица620[[#This Row],[Коэфициент стоимости]]*Таблица620[[#This Row],[Розничная цена KRW]]</f>
        <v>6480</v>
      </c>
      <c r="I19" s="82" t="str">
        <f>IF($H$1="","Введите курс",Таблица620[[#This Row],[Оптовая цена KRW за 1шт]]/$H$1)</f>
        <v>Введите курс</v>
      </c>
      <c r="J19" s="83"/>
      <c r="K19" s="84">
        <f>Таблица620[[#This Row],[Заказ коробок ]]*Таблица620[[#This Row],[Кол-во шт в коробке]]</f>
        <v>0</v>
      </c>
      <c r="L19" s="85">
        <f>Таблица620[[#This Row],[Общее кол-во шт]]*Таблица620[[#This Row],[Оптовая цена KRW за 1шт]]</f>
        <v>0</v>
      </c>
      <c r="M19" s="86" t="str">
        <f>IFERROR(Таблица620[[#This Row],[Общее кол-во шт]]*Таблица620[[#This Row],[Оптовая цена USD за 1шт]],"")</f>
        <v/>
      </c>
      <c r="N19" s="87"/>
    </row>
    <row r="20" spans="1:14" ht="22.5" customHeight="1">
      <c r="A20" s="44" t="s">
        <v>7339</v>
      </c>
      <c r="B20" s="76">
        <v>8809581440180</v>
      </c>
      <c r="C20" s="50" t="s">
        <v>7340</v>
      </c>
      <c r="D20" s="77" t="s">
        <v>7341</v>
      </c>
      <c r="E20" s="78">
        <v>10000</v>
      </c>
      <c r="F20" s="79">
        <v>0.54</v>
      </c>
      <c r="G20" s="80">
        <v>6</v>
      </c>
      <c r="H20" s="81">
        <f>Таблица620[[#This Row],[Коэфициент стоимости]]*Таблица620[[#This Row],[Розничная цена KRW]]</f>
        <v>5400</v>
      </c>
      <c r="I20" s="82" t="str">
        <f>IF($H$1="","Введите курс",Таблица620[[#This Row],[Оптовая цена KRW за 1шт]]/$H$1)</f>
        <v>Введите курс</v>
      </c>
      <c r="J20" s="83"/>
      <c r="K20" s="84">
        <f>Таблица620[[#This Row],[Заказ коробок ]]*Таблица620[[#This Row],[Кол-во шт в коробке]]</f>
        <v>0</v>
      </c>
      <c r="L20" s="85">
        <f>Таблица620[[#This Row],[Общее кол-во шт]]*Таблица620[[#This Row],[Оптовая цена KRW за 1шт]]</f>
        <v>0</v>
      </c>
      <c r="M20" s="86" t="str">
        <f>IFERROR(Таблица620[[#This Row],[Общее кол-во шт]]*Таблица620[[#This Row],[Оптовая цена USD за 1шт]],"")</f>
        <v/>
      </c>
      <c r="N20" s="87"/>
    </row>
    <row r="21" spans="1:14" ht="22.5" customHeight="1">
      <c r="A21" s="44" t="s">
        <v>7342</v>
      </c>
      <c r="B21" s="76">
        <v>8809530066195</v>
      </c>
      <c r="C21" s="50" t="s">
        <v>7343</v>
      </c>
      <c r="D21" s="77" t="s">
        <v>7344</v>
      </c>
      <c r="E21" s="78">
        <v>14800</v>
      </c>
      <c r="F21" s="79">
        <v>0.54</v>
      </c>
      <c r="G21" s="80">
        <v>6</v>
      </c>
      <c r="H21" s="81">
        <f>Таблица620[[#This Row],[Коэфициент стоимости]]*Таблица620[[#This Row],[Розничная цена KRW]]</f>
        <v>7992.0000000000009</v>
      </c>
      <c r="I21" s="82" t="str">
        <f>IF($H$1="","Введите курс",Таблица620[[#This Row],[Оптовая цена KRW за 1шт]]/$H$1)</f>
        <v>Введите курс</v>
      </c>
      <c r="J21" s="83"/>
      <c r="K21" s="84">
        <f>Таблица620[[#This Row],[Заказ коробок ]]*Таблица620[[#This Row],[Кол-во шт в коробке]]</f>
        <v>0</v>
      </c>
      <c r="L21" s="85">
        <f>Таблица620[[#This Row],[Общее кол-во шт]]*Таблица620[[#This Row],[Оптовая цена KRW за 1шт]]</f>
        <v>0</v>
      </c>
      <c r="M21" s="86" t="str">
        <f>IFERROR(Таблица620[[#This Row],[Общее кол-во шт]]*Таблица620[[#This Row],[Оптовая цена USD за 1шт]],"")</f>
        <v/>
      </c>
      <c r="N21" s="87"/>
    </row>
    <row r="22" spans="1:14" ht="22.5" customHeight="1">
      <c r="A22" s="44" t="s">
        <v>7345</v>
      </c>
      <c r="B22" s="76">
        <v>8809530066201</v>
      </c>
      <c r="C22" s="50" t="s">
        <v>7346</v>
      </c>
      <c r="D22" s="77" t="s">
        <v>7347</v>
      </c>
      <c r="E22" s="78">
        <v>14800</v>
      </c>
      <c r="F22" s="79">
        <v>0.54</v>
      </c>
      <c r="G22" s="80">
        <v>6</v>
      </c>
      <c r="H22" s="81">
        <f>Таблица620[[#This Row],[Коэфициент стоимости]]*Таблица620[[#This Row],[Розничная цена KRW]]</f>
        <v>7992.0000000000009</v>
      </c>
      <c r="I22" s="82" t="str">
        <f>IF($H$1="","Введите курс",Таблица620[[#This Row],[Оптовая цена KRW за 1шт]]/$H$1)</f>
        <v>Введите курс</v>
      </c>
      <c r="J22" s="83"/>
      <c r="K22" s="84">
        <f>Таблица620[[#This Row],[Заказ коробок ]]*Таблица620[[#This Row],[Кол-во шт в коробке]]</f>
        <v>0</v>
      </c>
      <c r="L22" s="85">
        <f>Таблица620[[#This Row],[Общее кол-во шт]]*Таблица620[[#This Row],[Оптовая цена KRW за 1шт]]</f>
        <v>0</v>
      </c>
      <c r="M22" s="86" t="str">
        <f>IFERROR(Таблица620[[#This Row],[Общее кол-во шт]]*Таблица620[[#This Row],[Оптовая цена USD за 1шт]],"")</f>
        <v/>
      </c>
      <c r="N22" s="87"/>
    </row>
    <row r="23" spans="1:14" ht="22.5" customHeight="1">
      <c r="A23" s="44" t="s">
        <v>7348</v>
      </c>
      <c r="B23" s="76">
        <v>8809581442528</v>
      </c>
      <c r="C23" s="50" t="s">
        <v>7349</v>
      </c>
      <c r="D23" s="77" t="s">
        <v>7350</v>
      </c>
      <c r="E23" s="78">
        <v>5000</v>
      </c>
      <c r="F23" s="79">
        <v>0.54</v>
      </c>
      <c r="G23" s="80">
        <v>6</v>
      </c>
      <c r="H23" s="81">
        <f>Таблица620[[#This Row],[Коэфициент стоимости]]*Таблица620[[#This Row],[Розничная цена KRW]]</f>
        <v>2700</v>
      </c>
      <c r="I23" s="82" t="str">
        <f>IF($H$1="","Введите курс",Таблица620[[#This Row],[Оптовая цена KRW за 1шт]]/$H$1)</f>
        <v>Введите курс</v>
      </c>
      <c r="J23" s="83"/>
      <c r="K23" s="84">
        <f>Таблица620[[#This Row],[Заказ коробок ]]*Таблица620[[#This Row],[Кол-во шт в коробке]]</f>
        <v>0</v>
      </c>
      <c r="L23" s="85">
        <f>Таблица620[[#This Row],[Общее кол-во шт]]*Таблица620[[#This Row],[Оптовая цена KRW за 1шт]]</f>
        <v>0</v>
      </c>
      <c r="M23" s="86" t="str">
        <f>IFERROR(Таблица620[[#This Row],[Общее кол-во шт]]*Таблица620[[#This Row],[Оптовая цена USD за 1шт]],"")</f>
        <v/>
      </c>
      <c r="N23" s="87"/>
    </row>
    <row r="24" spans="1:14" ht="22.5" customHeight="1">
      <c r="A24" s="44" t="s">
        <v>7351</v>
      </c>
      <c r="B24" s="76">
        <v>8809581459229</v>
      </c>
      <c r="C24" s="50" t="s">
        <v>7352</v>
      </c>
      <c r="D24" s="77" t="s">
        <v>7353</v>
      </c>
      <c r="E24" s="78">
        <v>8000</v>
      </c>
      <c r="F24" s="79">
        <v>0.54</v>
      </c>
      <c r="G24" s="80">
        <v>6</v>
      </c>
      <c r="H24" s="81">
        <f>Таблица620[[#This Row],[Коэфициент стоимости]]*Таблица620[[#This Row],[Розничная цена KRW]]</f>
        <v>4320</v>
      </c>
      <c r="I24" s="82" t="str">
        <f>IF($H$1="","Введите курс",Таблица620[[#This Row],[Оптовая цена KRW за 1шт]]/$H$1)</f>
        <v>Введите курс</v>
      </c>
      <c r="J24" s="83"/>
      <c r="K24" s="84">
        <f>Таблица620[[#This Row],[Заказ коробок ]]*Таблица620[[#This Row],[Кол-во шт в коробке]]</f>
        <v>0</v>
      </c>
      <c r="L24" s="85">
        <f>Таблица620[[#This Row],[Общее кол-во шт]]*Таблица620[[#This Row],[Оптовая цена KRW за 1шт]]</f>
        <v>0</v>
      </c>
      <c r="M24" s="86" t="str">
        <f>IFERROR(Таблица620[[#This Row],[Общее кол-во шт]]*Таблица620[[#This Row],[Оптовая цена USD за 1шт]],"")</f>
        <v/>
      </c>
      <c r="N24" s="87"/>
    </row>
    <row r="25" spans="1:14" ht="22.5" customHeight="1">
      <c r="A25" s="44" t="s">
        <v>7354</v>
      </c>
      <c r="B25" s="76">
        <v>8809581455542</v>
      </c>
      <c r="C25" s="50" t="s">
        <v>7355</v>
      </c>
      <c r="D25" s="77" t="s">
        <v>7356</v>
      </c>
      <c r="E25" s="78">
        <v>3500</v>
      </c>
      <c r="F25" s="79">
        <v>0.69</v>
      </c>
      <c r="G25" s="80">
        <v>6</v>
      </c>
      <c r="H25" s="81">
        <f>Таблица620[[#This Row],[Коэфициент стоимости]]*Таблица620[[#This Row],[Розничная цена KRW]]</f>
        <v>2415</v>
      </c>
      <c r="I25" s="82" t="str">
        <f>IF($H$1="","Введите курс",Таблица620[[#This Row],[Оптовая цена KRW за 1шт]]/$H$1)</f>
        <v>Введите курс</v>
      </c>
      <c r="J25" s="83"/>
      <c r="K25" s="84">
        <f>Таблица620[[#This Row],[Заказ коробок ]]*Таблица620[[#This Row],[Кол-во шт в коробке]]</f>
        <v>0</v>
      </c>
      <c r="L25" s="85">
        <f>Таблица620[[#This Row],[Общее кол-во шт]]*Таблица620[[#This Row],[Оптовая цена KRW за 1шт]]</f>
        <v>0</v>
      </c>
      <c r="M25" s="86" t="str">
        <f>IFERROR(Таблица620[[#This Row],[Общее кол-во шт]]*Таблица620[[#This Row],[Оптовая цена USD за 1шт]],"")</f>
        <v/>
      </c>
      <c r="N25" s="87"/>
    </row>
    <row r="26" spans="1:14" ht="22.5" customHeight="1">
      <c r="A26" s="44" t="s">
        <v>7357</v>
      </c>
      <c r="B26" s="76">
        <v>8809581455559</v>
      </c>
      <c r="C26" s="50" t="s">
        <v>7358</v>
      </c>
      <c r="D26" s="77" t="s">
        <v>7359</v>
      </c>
      <c r="E26" s="78">
        <v>3500</v>
      </c>
      <c r="F26" s="79">
        <v>0.69</v>
      </c>
      <c r="G26" s="80">
        <v>6</v>
      </c>
      <c r="H26" s="81">
        <f>Таблица620[[#This Row],[Коэфициент стоимости]]*Таблица620[[#This Row],[Розничная цена KRW]]</f>
        <v>2415</v>
      </c>
      <c r="I26" s="82" t="str">
        <f>IF($H$1="","Введите курс",Таблица620[[#This Row],[Оптовая цена KRW за 1шт]]/$H$1)</f>
        <v>Введите курс</v>
      </c>
      <c r="J26" s="83"/>
      <c r="K26" s="84">
        <f>Таблица620[[#This Row],[Заказ коробок ]]*Таблица620[[#This Row],[Кол-во шт в коробке]]</f>
        <v>0</v>
      </c>
      <c r="L26" s="85">
        <f>Таблица620[[#This Row],[Общее кол-во шт]]*Таблица620[[#This Row],[Оптовая цена KRW за 1шт]]</f>
        <v>0</v>
      </c>
      <c r="M26" s="86" t="str">
        <f>IFERROR(Таблица620[[#This Row],[Общее кол-во шт]]*Таблица620[[#This Row],[Оптовая цена USD за 1шт]],"")</f>
        <v/>
      </c>
      <c r="N26" s="87"/>
    </row>
    <row r="27" spans="1:14" ht="22.5" customHeight="1">
      <c r="A27" s="44" t="s">
        <v>7360</v>
      </c>
      <c r="B27" s="76">
        <v>8809581455566</v>
      </c>
      <c r="C27" s="50" t="s">
        <v>7361</v>
      </c>
      <c r="D27" s="77" t="s">
        <v>7362</v>
      </c>
      <c r="E27" s="78">
        <v>3500</v>
      </c>
      <c r="F27" s="79">
        <v>0.69</v>
      </c>
      <c r="G27" s="80">
        <v>6</v>
      </c>
      <c r="H27" s="81">
        <f>Таблица620[[#This Row],[Коэфициент стоимости]]*Таблица620[[#This Row],[Розничная цена KRW]]</f>
        <v>2415</v>
      </c>
      <c r="I27" s="82" t="str">
        <f>IF($H$1="","Введите курс",Таблица620[[#This Row],[Оптовая цена KRW за 1шт]]/$H$1)</f>
        <v>Введите курс</v>
      </c>
      <c r="J27" s="83"/>
      <c r="K27" s="84">
        <f>Таблица620[[#This Row],[Заказ коробок ]]*Таблица620[[#This Row],[Кол-во шт в коробке]]</f>
        <v>0</v>
      </c>
      <c r="L27" s="85">
        <f>Таблица620[[#This Row],[Общее кол-во шт]]*Таблица620[[#This Row],[Оптовая цена KRW за 1шт]]</f>
        <v>0</v>
      </c>
      <c r="M27" s="86" t="str">
        <f>IFERROR(Таблица620[[#This Row],[Общее кол-во шт]]*Таблица620[[#This Row],[Оптовая цена USD за 1шт]],"")</f>
        <v/>
      </c>
      <c r="N27" s="87"/>
    </row>
    <row r="28" spans="1:14" ht="22.5" customHeight="1">
      <c r="A28" s="44" t="s">
        <v>7363</v>
      </c>
      <c r="B28" s="76">
        <v>8809581455573</v>
      </c>
      <c r="C28" s="50" t="s">
        <v>7364</v>
      </c>
      <c r="D28" s="77" t="s">
        <v>7365</v>
      </c>
      <c r="E28" s="78">
        <v>7000</v>
      </c>
      <c r="F28" s="79">
        <v>0.69</v>
      </c>
      <c r="G28" s="80">
        <v>6</v>
      </c>
      <c r="H28" s="81">
        <f>Таблица620[[#This Row],[Коэфициент стоимости]]*Таблица620[[#This Row],[Розничная цена KRW]]</f>
        <v>4830</v>
      </c>
      <c r="I28" s="82" t="str">
        <f>IF($H$1="","Введите курс",Таблица620[[#This Row],[Оптовая цена KRW за 1шт]]/$H$1)</f>
        <v>Введите курс</v>
      </c>
      <c r="J28" s="83"/>
      <c r="K28" s="84">
        <f>Таблица620[[#This Row],[Заказ коробок ]]*Таблица620[[#This Row],[Кол-во шт в коробке]]</f>
        <v>0</v>
      </c>
      <c r="L28" s="85">
        <f>Таблица620[[#This Row],[Общее кол-во шт]]*Таблица620[[#This Row],[Оптовая цена KRW за 1шт]]</f>
        <v>0</v>
      </c>
      <c r="M28" s="86" t="str">
        <f>IFERROR(Таблица620[[#This Row],[Общее кол-во шт]]*Таблица620[[#This Row],[Оптовая цена USD за 1шт]],"")</f>
        <v/>
      </c>
      <c r="N28" s="87"/>
    </row>
    <row r="29" spans="1:14" ht="22.5" customHeight="1">
      <c r="A29" s="44" t="s">
        <v>7366</v>
      </c>
      <c r="B29" s="76">
        <v>8809581455580</v>
      </c>
      <c r="C29" s="50" t="s">
        <v>7367</v>
      </c>
      <c r="D29" s="77" t="s">
        <v>7368</v>
      </c>
      <c r="E29" s="78">
        <v>7000</v>
      </c>
      <c r="F29" s="79">
        <v>0.69</v>
      </c>
      <c r="G29" s="80">
        <v>6</v>
      </c>
      <c r="H29" s="81">
        <f>Таблица620[[#This Row],[Коэфициент стоимости]]*Таблица620[[#This Row],[Розничная цена KRW]]</f>
        <v>4830</v>
      </c>
      <c r="I29" s="82" t="str">
        <f>IF($H$1="","Введите курс",Таблица620[[#This Row],[Оптовая цена KRW за 1шт]]/$H$1)</f>
        <v>Введите курс</v>
      </c>
      <c r="J29" s="83"/>
      <c r="K29" s="84">
        <f>Таблица620[[#This Row],[Заказ коробок ]]*Таблица620[[#This Row],[Кол-во шт в коробке]]</f>
        <v>0</v>
      </c>
      <c r="L29" s="85">
        <f>Таблица620[[#This Row],[Общее кол-во шт]]*Таблица620[[#This Row],[Оптовая цена KRW за 1шт]]</f>
        <v>0</v>
      </c>
      <c r="M29" s="86" t="str">
        <f>IFERROR(Таблица620[[#This Row],[Общее кол-во шт]]*Таблица620[[#This Row],[Оптовая цена USD за 1шт]],"")</f>
        <v/>
      </c>
      <c r="N29" s="87"/>
    </row>
    <row r="30" spans="1:14" ht="22.5" customHeight="1">
      <c r="A30" s="44" t="s">
        <v>7369</v>
      </c>
      <c r="B30" s="76">
        <v>8809581468498</v>
      </c>
      <c r="C30" s="50" t="s">
        <v>7370</v>
      </c>
      <c r="D30" s="77" t="s">
        <v>7371</v>
      </c>
      <c r="E30" s="78">
        <v>8000</v>
      </c>
      <c r="F30" s="79">
        <v>0.54</v>
      </c>
      <c r="G30" s="80">
        <v>6</v>
      </c>
      <c r="H30" s="81">
        <f>Таблица620[[#This Row],[Коэфициент стоимости]]*Таблица620[[#This Row],[Розничная цена KRW]]</f>
        <v>4320</v>
      </c>
      <c r="I30" s="82" t="str">
        <f>IF($H$1="","Введите курс",Таблица620[[#This Row],[Оптовая цена KRW за 1шт]]/$H$1)</f>
        <v>Введите курс</v>
      </c>
      <c r="J30" s="83"/>
      <c r="K30" s="84">
        <f>Таблица620[[#This Row],[Заказ коробок ]]*Таблица620[[#This Row],[Кол-во шт в коробке]]</f>
        <v>0</v>
      </c>
      <c r="L30" s="85">
        <f>Таблица620[[#This Row],[Общее кол-во шт]]*Таблица620[[#This Row],[Оптовая цена KRW за 1шт]]</f>
        <v>0</v>
      </c>
      <c r="M30" s="86" t="str">
        <f>IFERROR(Таблица620[[#This Row],[Общее кол-во шт]]*Таблица620[[#This Row],[Оптовая цена USD за 1шт]],"")</f>
        <v/>
      </c>
      <c r="N30" s="87"/>
    </row>
    <row r="31" spans="1:14" ht="22.5" customHeight="1">
      <c r="A31" s="44" t="s">
        <v>7372</v>
      </c>
      <c r="B31" s="76">
        <v>8809643538640</v>
      </c>
      <c r="C31" s="50" t="s">
        <v>7373</v>
      </c>
      <c r="D31" s="77" t="s">
        <v>7374</v>
      </c>
      <c r="E31" s="78">
        <v>13000</v>
      </c>
      <c r="F31" s="79">
        <v>0.54</v>
      </c>
      <c r="G31" s="80">
        <v>6</v>
      </c>
      <c r="H31" s="81">
        <f>Таблица620[[#This Row],[Коэфициент стоимости]]*Таблица620[[#This Row],[Розничная цена KRW]]</f>
        <v>7020.0000000000009</v>
      </c>
      <c r="I31" s="82" t="str">
        <f>IF($H$1="","Введите курс",Таблица620[[#This Row],[Оптовая цена KRW за 1шт]]/$H$1)</f>
        <v>Введите курс</v>
      </c>
      <c r="J31" s="83"/>
      <c r="K31" s="84">
        <f>Таблица620[[#This Row],[Заказ коробок ]]*Таблица620[[#This Row],[Кол-во шт в коробке]]</f>
        <v>0</v>
      </c>
      <c r="L31" s="85">
        <f>Таблица620[[#This Row],[Общее кол-во шт]]*Таблица620[[#This Row],[Оптовая цена KRW за 1шт]]</f>
        <v>0</v>
      </c>
      <c r="M31" s="86" t="str">
        <f>IFERROR(Таблица620[[#This Row],[Общее кол-во шт]]*Таблица620[[#This Row],[Оптовая цена USD за 1шт]],"")</f>
        <v/>
      </c>
      <c r="N31" s="87"/>
    </row>
    <row r="32" spans="1:14" ht="22.5" customHeight="1">
      <c r="A32" s="44" t="s">
        <v>7375</v>
      </c>
      <c r="B32" s="76">
        <v>8809581458413</v>
      </c>
      <c r="C32" s="50" t="s">
        <v>7376</v>
      </c>
      <c r="D32" s="77" t="s">
        <v>7377</v>
      </c>
      <c r="E32" s="78">
        <v>12000</v>
      </c>
      <c r="F32" s="79">
        <v>0.54</v>
      </c>
      <c r="G32" s="80">
        <v>6</v>
      </c>
      <c r="H32" s="81">
        <f>Таблица620[[#This Row],[Коэфициент стоимости]]*Таблица620[[#This Row],[Розничная цена KRW]]</f>
        <v>6480</v>
      </c>
      <c r="I32" s="82" t="str">
        <f>IF($H$1="","Введите курс",Таблица620[[#This Row],[Оптовая цена KRW за 1шт]]/$H$1)</f>
        <v>Введите курс</v>
      </c>
      <c r="J32" s="83"/>
      <c r="K32" s="84">
        <f>Таблица620[[#This Row],[Заказ коробок ]]*Таблица620[[#This Row],[Кол-во шт в коробке]]</f>
        <v>0</v>
      </c>
      <c r="L32" s="85">
        <f>Таблица620[[#This Row],[Общее кол-во шт]]*Таблица620[[#This Row],[Оптовая цена KRW за 1шт]]</f>
        <v>0</v>
      </c>
      <c r="M32" s="86" t="str">
        <f>IFERROR(Таблица620[[#This Row],[Общее кол-во шт]]*Таблица620[[#This Row],[Оптовая цена USD за 1шт]],"")</f>
        <v/>
      </c>
      <c r="N32" s="87"/>
    </row>
    <row r="33" spans="1:14" ht="22.5" customHeight="1">
      <c r="A33" s="44" t="s">
        <v>7378</v>
      </c>
      <c r="B33" s="76">
        <v>8809581458437</v>
      </c>
      <c r="C33" s="50" t="s">
        <v>7379</v>
      </c>
      <c r="D33" s="77" t="s">
        <v>7380</v>
      </c>
      <c r="E33" s="78">
        <v>12000</v>
      </c>
      <c r="F33" s="79">
        <v>0.54</v>
      </c>
      <c r="G33" s="80">
        <v>6</v>
      </c>
      <c r="H33" s="81">
        <f>Таблица620[[#This Row],[Коэфициент стоимости]]*Таблица620[[#This Row],[Розничная цена KRW]]</f>
        <v>6480</v>
      </c>
      <c r="I33" s="82" t="str">
        <f>IF($H$1="","Введите курс",Таблица620[[#This Row],[Оптовая цена KRW за 1шт]]/$H$1)</f>
        <v>Введите курс</v>
      </c>
      <c r="J33" s="83"/>
      <c r="K33" s="84">
        <f>Таблица620[[#This Row],[Заказ коробок ]]*Таблица620[[#This Row],[Кол-во шт в коробке]]</f>
        <v>0</v>
      </c>
      <c r="L33" s="85">
        <f>Таблица620[[#This Row],[Общее кол-во шт]]*Таблица620[[#This Row],[Оптовая цена KRW за 1шт]]</f>
        <v>0</v>
      </c>
      <c r="M33" s="86" t="str">
        <f>IFERROR(Таблица620[[#This Row],[Общее кол-во шт]]*Таблица620[[#This Row],[Оптовая цена USD за 1шт]],"")</f>
        <v/>
      </c>
      <c r="N33" s="87"/>
    </row>
    <row r="34" spans="1:14" ht="22.5" customHeight="1">
      <c r="A34" s="44" t="s">
        <v>7381</v>
      </c>
      <c r="B34" s="76">
        <v>8809581458444</v>
      </c>
      <c r="C34" s="50" t="s">
        <v>7382</v>
      </c>
      <c r="D34" s="77" t="s">
        <v>7383</v>
      </c>
      <c r="E34" s="78">
        <v>12000</v>
      </c>
      <c r="F34" s="79">
        <v>0.54</v>
      </c>
      <c r="G34" s="80">
        <v>6</v>
      </c>
      <c r="H34" s="81">
        <f>Таблица620[[#This Row],[Коэфициент стоимости]]*Таблица620[[#This Row],[Розничная цена KRW]]</f>
        <v>6480</v>
      </c>
      <c r="I34" s="82" t="str">
        <f>IF($H$1="","Введите курс",Таблица620[[#This Row],[Оптовая цена KRW за 1шт]]/$H$1)</f>
        <v>Введите курс</v>
      </c>
      <c r="J34" s="83"/>
      <c r="K34" s="84">
        <f>Таблица620[[#This Row],[Заказ коробок ]]*Таблица620[[#This Row],[Кол-во шт в коробке]]</f>
        <v>0</v>
      </c>
      <c r="L34" s="85">
        <f>Таблица620[[#This Row],[Общее кол-во шт]]*Таблица620[[#This Row],[Оптовая цена KRW за 1шт]]</f>
        <v>0</v>
      </c>
      <c r="M34" s="86" t="str">
        <f>IFERROR(Таблица620[[#This Row],[Общее кол-во шт]]*Таблица620[[#This Row],[Оптовая цена USD за 1шт]],"")</f>
        <v/>
      </c>
      <c r="N34" s="87"/>
    </row>
    <row r="35" spans="1:14" ht="22.5" customHeight="1">
      <c r="A35" s="44" t="s">
        <v>7384</v>
      </c>
      <c r="B35" s="76">
        <v>8809581458482</v>
      </c>
      <c r="C35" s="50" t="s">
        <v>7385</v>
      </c>
      <c r="D35" s="77" t="s">
        <v>7386</v>
      </c>
      <c r="E35" s="78">
        <v>12000</v>
      </c>
      <c r="F35" s="79">
        <v>0.54</v>
      </c>
      <c r="G35" s="80">
        <v>6</v>
      </c>
      <c r="H35" s="81">
        <f>Таблица620[[#This Row],[Коэфициент стоимости]]*Таблица620[[#This Row],[Розничная цена KRW]]</f>
        <v>6480</v>
      </c>
      <c r="I35" s="82" t="str">
        <f>IF($H$1="","Введите курс",Таблица620[[#This Row],[Оптовая цена KRW за 1шт]]/$H$1)</f>
        <v>Введите курс</v>
      </c>
      <c r="J35" s="83"/>
      <c r="K35" s="84">
        <f>Таблица620[[#This Row],[Заказ коробок ]]*Таблица620[[#This Row],[Кол-во шт в коробке]]</f>
        <v>0</v>
      </c>
      <c r="L35" s="85">
        <f>Таблица620[[#This Row],[Общее кол-во шт]]*Таблица620[[#This Row],[Оптовая цена KRW за 1шт]]</f>
        <v>0</v>
      </c>
      <c r="M35" s="86" t="str">
        <f>IFERROR(Таблица620[[#This Row],[Общее кол-во шт]]*Таблица620[[#This Row],[Оптовая цена USD за 1шт]],"")</f>
        <v/>
      </c>
      <c r="N35" s="87"/>
    </row>
    <row r="36" spans="1:14" ht="22.5" customHeight="1">
      <c r="A36" s="44" t="s">
        <v>7387</v>
      </c>
      <c r="B36" s="76">
        <v>8809581485297</v>
      </c>
      <c r="C36" s="50" t="s">
        <v>7388</v>
      </c>
      <c r="D36" s="77" t="s">
        <v>7389</v>
      </c>
      <c r="E36" s="78">
        <v>8000</v>
      </c>
      <c r="F36" s="79">
        <v>0.54</v>
      </c>
      <c r="G36" s="80">
        <v>6</v>
      </c>
      <c r="H36" s="81">
        <f>Таблица620[[#This Row],[Коэфициент стоимости]]*Таблица620[[#This Row],[Розничная цена KRW]]</f>
        <v>4320</v>
      </c>
      <c r="I36" s="82" t="str">
        <f>IF($H$1="","Введите курс",Таблица620[[#This Row],[Оптовая цена KRW за 1шт]]/$H$1)</f>
        <v>Введите курс</v>
      </c>
      <c r="J36" s="83"/>
      <c r="K36" s="84">
        <f>Таблица620[[#This Row],[Заказ коробок ]]*Таблица620[[#This Row],[Кол-во шт в коробке]]</f>
        <v>0</v>
      </c>
      <c r="L36" s="85">
        <f>Таблица620[[#This Row],[Общее кол-во шт]]*Таблица620[[#This Row],[Оптовая цена KRW за 1шт]]</f>
        <v>0</v>
      </c>
      <c r="M36" s="86" t="str">
        <f>IFERROR(Таблица620[[#This Row],[Общее кол-во шт]]*Таблица620[[#This Row],[Оптовая цена USD за 1шт]],"")</f>
        <v/>
      </c>
      <c r="N36" s="87"/>
    </row>
    <row r="37" spans="1:14" ht="22.5" customHeight="1">
      <c r="A37" s="44" t="s">
        <v>7390</v>
      </c>
      <c r="B37" s="76">
        <v>8809581485303</v>
      </c>
      <c r="C37" s="50" t="s">
        <v>7391</v>
      </c>
      <c r="D37" s="77" t="s">
        <v>7392</v>
      </c>
      <c r="E37" s="78">
        <v>8000</v>
      </c>
      <c r="F37" s="79">
        <v>0.54</v>
      </c>
      <c r="G37" s="80">
        <v>6</v>
      </c>
      <c r="H37" s="81">
        <f>Таблица620[[#This Row],[Коэфициент стоимости]]*Таблица620[[#This Row],[Розничная цена KRW]]</f>
        <v>4320</v>
      </c>
      <c r="I37" s="82" t="str">
        <f>IF($H$1="","Введите курс",Таблица620[[#This Row],[Оптовая цена KRW за 1шт]]/$H$1)</f>
        <v>Введите курс</v>
      </c>
      <c r="J37" s="83"/>
      <c r="K37" s="84">
        <f>Таблица620[[#This Row],[Заказ коробок ]]*Таблица620[[#This Row],[Кол-во шт в коробке]]</f>
        <v>0</v>
      </c>
      <c r="L37" s="85">
        <f>Таблица620[[#This Row],[Общее кол-во шт]]*Таблица620[[#This Row],[Оптовая цена KRW за 1шт]]</f>
        <v>0</v>
      </c>
      <c r="M37" s="86" t="str">
        <f>IFERROR(Таблица620[[#This Row],[Общее кол-во шт]]*Таблица620[[#This Row],[Оптовая цена USD за 1шт]],"")</f>
        <v/>
      </c>
      <c r="N37" s="87"/>
    </row>
    <row r="38" spans="1:14" ht="22.5" customHeight="1">
      <c r="A38" s="44" t="s">
        <v>7393</v>
      </c>
      <c r="B38" s="76">
        <v>8809643500029</v>
      </c>
      <c r="C38" s="50" t="s">
        <v>7394</v>
      </c>
      <c r="D38" s="77" t="s">
        <v>7395</v>
      </c>
      <c r="E38" s="78">
        <v>16800</v>
      </c>
      <c r="F38" s="79">
        <v>0.54</v>
      </c>
      <c r="G38" s="80">
        <v>6</v>
      </c>
      <c r="H38" s="81">
        <f>Таблица620[[#This Row],[Коэфициент стоимости]]*Таблица620[[#This Row],[Розничная цена KRW]]</f>
        <v>9072</v>
      </c>
      <c r="I38" s="82" t="str">
        <f>IF($H$1="","Введите курс",Таблица620[[#This Row],[Оптовая цена KRW за 1шт]]/$H$1)</f>
        <v>Введите курс</v>
      </c>
      <c r="J38" s="83"/>
      <c r="K38" s="84">
        <f>Таблица620[[#This Row],[Заказ коробок ]]*Таблица620[[#This Row],[Кол-во шт в коробке]]</f>
        <v>0</v>
      </c>
      <c r="L38" s="85">
        <f>Таблица620[[#This Row],[Общее кол-во шт]]*Таблица620[[#This Row],[Оптовая цена KRW за 1шт]]</f>
        <v>0</v>
      </c>
      <c r="M38" s="86" t="str">
        <f>IFERROR(Таблица620[[#This Row],[Общее кол-во шт]]*Таблица620[[#This Row],[Оптовая цена USD за 1шт]],"")</f>
        <v/>
      </c>
      <c r="N38" s="87"/>
    </row>
    <row r="39" spans="1:14" ht="22.5" customHeight="1">
      <c r="A39" s="44" t="s">
        <v>7396</v>
      </c>
      <c r="B39" s="76">
        <v>8809643500036</v>
      </c>
      <c r="C39" s="50" t="s">
        <v>7397</v>
      </c>
      <c r="D39" s="77" t="s">
        <v>7398</v>
      </c>
      <c r="E39" s="78">
        <v>16800</v>
      </c>
      <c r="F39" s="79">
        <v>0.54</v>
      </c>
      <c r="G39" s="80">
        <v>6</v>
      </c>
      <c r="H39" s="81">
        <f>Таблица620[[#This Row],[Коэфициент стоимости]]*Таблица620[[#This Row],[Розничная цена KRW]]</f>
        <v>9072</v>
      </c>
      <c r="I39" s="82" t="str">
        <f>IF($H$1="","Введите курс",Таблица620[[#This Row],[Оптовая цена KRW за 1шт]]/$H$1)</f>
        <v>Введите курс</v>
      </c>
      <c r="J39" s="83"/>
      <c r="K39" s="84">
        <f>Таблица620[[#This Row],[Заказ коробок ]]*Таблица620[[#This Row],[Кол-во шт в коробке]]</f>
        <v>0</v>
      </c>
      <c r="L39" s="85">
        <f>Таблица620[[#This Row],[Общее кол-во шт]]*Таблица620[[#This Row],[Оптовая цена KRW за 1шт]]</f>
        <v>0</v>
      </c>
      <c r="M39" s="86" t="str">
        <f>IFERROR(Таблица620[[#This Row],[Общее кол-во шт]]*Таблица620[[#This Row],[Оптовая цена USD за 1шт]],"")</f>
        <v/>
      </c>
      <c r="N39" s="87"/>
    </row>
    <row r="40" spans="1:14" ht="22.5" customHeight="1">
      <c r="A40" s="44" t="s">
        <v>7399</v>
      </c>
      <c r="B40" s="76">
        <v>8809643500043</v>
      </c>
      <c r="C40" s="50" t="s">
        <v>7400</v>
      </c>
      <c r="D40" s="77" t="s">
        <v>7401</v>
      </c>
      <c r="E40" s="78">
        <v>16800</v>
      </c>
      <c r="F40" s="79">
        <v>0.54</v>
      </c>
      <c r="G40" s="80">
        <v>6</v>
      </c>
      <c r="H40" s="81">
        <f>Таблица620[[#This Row],[Коэфициент стоимости]]*Таблица620[[#This Row],[Розничная цена KRW]]</f>
        <v>9072</v>
      </c>
      <c r="I40" s="82" t="str">
        <f>IF($H$1="","Введите курс",Таблица620[[#This Row],[Оптовая цена KRW за 1шт]]/$H$1)</f>
        <v>Введите курс</v>
      </c>
      <c r="J40" s="83"/>
      <c r="K40" s="84">
        <f>Таблица620[[#This Row],[Заказ коробок ]]*Таблица620[[#This Row],[Кол-во шт в коробке]]</f>
        <v>0</v>
      </c>
      <c r="L40" s="85">
        <f>Таблица620[[#This Row],[Общее кол-во шт]]*Таблица620[[#This Row],[Оптовая цена KRW за 1шт]]</f>
        <v>0</v>
      </c>
      <c r="M40" s="86" t="str">
        <f>IFERROR(Таблица620[[#This Row],[Общее кол-во шт]]*Таблица620[[#This Row],[Оптовая цена USD за 1шт]],"")</f>
        <v/>
      </c>
      <c r="N40" s="87"/>
    </row>
    <row r="41" spans="1:14" ht="22.5" customHeight="1">
      <c r="A41" s="44" t="s">
        <v>7402</v>
      </c>
      <c r="B41" s="76">
        <v>8809643500050</v>
      </c>
      <c r="C41" s="50" t="s">
        <v>7403</v>
      </c>
      <c r="D41" s="77" t="s">
        <v>7404</v>
      </c>
      <c r="E41" s="78">
        <v>16800</v>
      </c>
      <c r="F41" s="79">
        <v>0.54</v>
      </c>
      <c r="G41" s="80">
        <v>6</v>
      </c>
      <c r="H41" s="81">
        <f>Таблица620[[#This Row],[Коэфициент стоимости]]*Таблица620[[#This Row],[Розничная цена KRW]]</f>
        <v>9072</v>
      </c>
      <c r="I41" s="82" t="str">
        <f>IF($H$1="","Введите курс",Таблица620[[#This Row],[Оптовая цена KRW за 1шт]]/$H$1)</f>
        <v>Введите курс</v>
      </c>
      <c r="J41" s="83"/>
      <c r="K41" s="84">
        <f>Таблица620[[#This Row],[Заказ коробок ]]*Таблица620[[#This Row],[Кол-во шт в коробке]]</f>
        <v>0</v>
      </c>
      <c r="L41" s="85">
        <f>Таблица620[[#This Row],[Общее кол-во шт]]*Таблица620[[#This Row],[Оптовая цена KRW за 1шт]]</f>
        <v>0</v>
      </c>
      <c r="M41" s="86" t="str">
        <f>IFERROR(Таблица620[[#This Row],[Общее кол-во шт]]*Таблица620[[#This Row],[Оптовая цена USD за 1шт]],"")</f>
        <v/>
      </c>
      <c r="N41" s="87"/>
    </row>
    <row r="42" spans="1:14" ht="22.5" customHeight="1">
      <c r="A42" s="44" t="s">
        <v>7405</v>
      </c>
      <c r="B42" s="76">
        <v>8809643500067</v>
      </c>
      <c r="C42" s="50" t="s">
        <v>7406</v>
      </c>
      <c r="D42" s="77" t="s">
        <v>7407</v>
      </c>
      <c r="E42" s="78">
        <v>14800</v>
      </c>
      <c r="F42" s="79">
        <v>0.54</v>
      </c>
      <c r="G42" s="80">
        <v>6</v>
      </c>
      <c r="H42" s="81">
        <f>Таблица620[[#This Row],[Коэфициент стоимости]]*Таблица620[[#This Row],[Розничная цена KRW]]</f>
        <v>7992.0000000000009</v>
      </c>
      <c r="I42" s="82" t="str">
        <f>IF($H$1="","Введите курс",Таблица620[[#This Row],[Оптовая цена KRW за 1шт]]/$H$1)</f>
        <v>Введите курс</v>
      </c>
      <c r="J42" s="83"/>
      <c r="K42" s="84">
        <f>Таблица620[[#This Row],[Заказ коробок ]]*Таблица620[[#This Row],[Кол-во шт в коробке]]</f>
        <v>0</v>
      </c>
      <c r="L42" s="85">
        <f>Таблица620[[#This Row],[Общее кол-во шт]]*Таблица620[[#This Row],[Оптовая цена KRW за 1шт]]</f>
        <v>0</v>
      </c>
      <c r="M42" s="86" t="str">
        <f>IFERROR(Таблица620[[#This Row],[Общее кол-во шт]]*Таблица620[[#This Row],[Оптовая цена USD за 1шт]],"")</f>
        <v/>
      </c>
      <c r="N42" s="87"/>
    </row>
    <row r="43" spans="1:14" ht="22.5" customHeight="1">
      <c r="A43" s="44" t="s">
        <v>7408</v>
      </c>
      <c r="B43" s="76">
        <v>8809643500081</v>
      </c>
      <c r="C43" s="50" t="s">
        <v>7409</v>
      </c>
      <c r="D43" s="77" t="s">
        <v>7410</v>
      </c>
      <c r="E43" s="78">
        <v>14800</v>
      </c>
      <c r="F43" s="79">
        <v>0.54</v>
      </c>
      <c r="G43" s="80">
        <v>6</v>
      </c>
      <c r="H43" s="81">
        <f>Таблица620[[#This Row],[Коэфициент стоимости]]*Таблица620[[#This Row],[Розничная цена KRW]]</f>
        <v>7992.0000000000009</v>
      </c>
      <c r="I43" s="82" t="str">
        <f>IF($H$1="","Введите курс",Таблица620[[#This Row],[Оптовая цена KRW за 1шт]]/$H$1)</f>
        <v>Введите курс</v>
      </c>
      <c r="J43" s="83"/>
      <c r="K43" s="84">
        <f>Таблица620[[#This Row],[Заказ коробок ]]*Таблица620[[#This Row],[Кол-во шт в коробке]]</f>
        <v>0</v>
      </c>
      <c r="L43" s="85">
        <f>Таблица620[[#This Row],[Общее кол-во шт]]*Таблица620[[#This Row],[Оптовая цена KRW за 1шт]]</f>
        <v>0</v>
      </c>
      <c r="M43" s="86" t="str">
        <f>IFERROR(Таблица620[[#This Row],[Общее кол-во шт]]*Таблица620[[#This Row],[Оптовая цена USD за 1шт]],"")</f>
        <v/>
      </c>
      <c r="N43" s="87"/>
    </row>
    <row r="44" spans="1:14" ht="22.5" customHeight="1">
      <c r="A44" s="44" t="s">
        <v>7411</v>
      </c>
      <c r="B44" s="76">
        <v>8809643513562</v>
      </c>
      <c r="C44" s="50" t="s">
        <v>7412</v>
      </c>
      <c r="D44" s="77" t="s">
        <v>7413</v>
      </c>
      <c r="E44" s="78">
        <v>15800</v>
      </c>
      <c r="F44" s="79">
        <v>0.54</v>
      </c>
      <c r="G44" s="80">
        <v>6</v>
      </c>
      <c r="H44" s="81">
        <f>Таблица620[[#This Row],[Коэфициент стоимости]]*Таблица620[[#This Row],[Розничная цена KRW]]</f>
        <v>8532</v>
      </c>
      <c r="I44" s="82" t="str">
        <f>IF($H$1="","Введите курс",Таблица620[[#This Row],[Оптовая цена KRW за 1шт]]/$H$1)</f>
        <v>Введите курс</v>
      </c>
      <c r="J44" s="83"/>
      <c r="K44" s="84">
        <f>Таблица620[[#This Row],[Заказ коробок ]]*Таблица620[[#This Row],[Кол-во шт в коробке]]</f>
        <v>0</v>
      </c>
      <c r="L44" s="85">
        <f>Таблица620[[#This Row],[Общее кол-во шт]]*Таблица620[[#This Row],[Оптовая цена KRW за 1шт]]</f>
        <v>0</v>
      </c>
      <c r="M44" s="86" t="str">
        <f>IFERROR(Таблица620[[#This Row],[Общее кол-во шт]]*Таблица620[[#This Row],[Оптовая цена USD за 1шт]],"")</f>
        <v/>
      </c>
      <c r="N44" s="87"/>
    </row>
    <row r="45" spans="1:14" ht="22.5" customHeight="1">
      <c r="A45" s="44" t="s">
        <v>7414</v>
      </c>
      <c r="B45" s="76">
        <v>8809643513579</v>
      </c>
      <c r="C45" s="50" t="s">
        <v>7415</v>
      </c>
      <c r="D45" s="77" t="s">
        <v>7416</v>
      </c>
      <c r="E45" s="78">
        <v>15800</v>
      </c>
      <c r="F45" s="79">
        <v>0.54</v>
      </c>
      <c r="G45" s="80">
        <v>6</v>
      </c>
      <c r="H45" s="81">
        <f>Таблица620[[#This Row],[Коэфициент стоимости]]*Таблица620[[#This Row],[Розничная цена KRW]]</f>
        <v>8532</v>
      </c>
      <c r="I45" s="82" t="str">
        <f>IF($H$1="","Введите курс",Таблица620[[#This Row],[Оптовая цена KRW за 1шт]]/$H$1)</f>
        <v>Введите курс</v>
      </c>
      <c r="J45" s="83"/>
      <c r="K45" s="84">
        <f>Таблица620[[#This Row],[Заказ коробок ]]*Таблица620[[#This Row],[Кол-во шт в коробке]]</f>
        <v>0</v>
      </c>
      <c r="L45" s="85">
        <f>Таблица620[[#This Row],[Общее кол-во шт]]*Таблица620[[#This Row],[Оптовая цена KRW за 1шт]]</f>
        <v>0</v>
      </c>
      <c r="M45" s="86" t="str">
        <f>IFERROR(Таблица620[[#This Row],[Общее кол-во шт]]*Таблица620[[#This Row],[Оптовая цена USD за 1шт]],"")</f>
        <v/>
      </c>
      <c r="N45" s="87"/>
    </row>
    <row r="46" spans="1:14" ht="22.5" customHeight="1">
      <c r="A46" s="44" t="s">
        <v>7417</v>
      </c>
      <c r="B46" s="76">
        <v>8809643513586</v>
      </c>
      <c r="C46" s="50" t="s">
        <v>7418</v>
      </c>
      <c r="D46" s="77" t="s">
        <v>7419</v>
      </c>
      <c r="E46" s="78">
        <v>15800</v>
      </c>
      <c r="F46" s="79">
        <v>0.54</v>
      </c>
      <c r="G46" s="80">
        <v>6</v>
      </c>
      <c r="H46" s="81">
        <f>Таблица620[[#This Row],[Коэфициент стоимости]]*Таблица620[[#This Row],[Розничная цена KRW]]</f>
        <v>8532</v>
      </c>
      <c r="I46" s="82" t="str">
        <f>IF($H$1="","Введите курс",Таблица620[[#This Row],[Оптовая цена KRW за 1шт]]/$H$1)</f>
        <v>Введите курс</v>
      </c>
      <c r="J46" s="83"/>
      <c r="K46" s="84">
        <f>Таблица620[[#This Row],[Заказ коробок ]]*Таблица620[[#This Row],[Кол-во шт в коробке]]</f>
        <v>0</v>
      </c>
      <c r="L46" s="85">
        <f>Таблица620[[#This Row],[Общее кол-во шт]]*Таблица620[[#This Row],[Оптовая цена KRW за 1шт]]</f>
        <v>0</v>
      </c>
      <c r="M46" s="86" t="str">
        <f>IFERROR(Таблица620[[#This Row],[Общее кол-во шт]]*Таблица620[[#This Row],[Оптовая цена USD за 1шт]],"")</f>
        <v/>
      </c>
      <c r="N46" s="87"/>
    </row>
    <row r="47" spans="1:14" ht="22.5" customHeight="1">
      <c r="A47" s="44" t="s">
        <v>7420</v>
      </c>
      <c r="B47" s="76">
        <v>8809643513593</v>
      </c>
      <c r="C47" s="50" t="s">
        <v>7421</v>
      </c>
      <c r="D47" s="77" t="s">
        <v>7422</v>
      </c>
      <c r="E47" s="78">
        <v>15800</v>
      </c>
      <c r="F47" s="79">
        <v>0.54</v>
      </c>
      <c r="G47" s="80">
        <v>6</v>
      </c>
      <c r="H47" s="81">
        <f>Таблица620[[#This Row],[Коэфициент стоимости]]*Таблица620[[#This Row],[Розничная цена KRW]]</f>
        <v>8532</v>
      </c>
      <c r="I47" s="82" t="str">
        <f>IF($H$1="","Введите курс",Таблица620[[#This Row],[Оптовая цена KRW за 1шт]]/$H$1)</f>
        <v>Введите курс</v>
      </c>
      <c r="J47" s="83"/>
      <c r="K47" s="84">
        <f>Таблица620[[#This Row],[Заказ коробок ]]*Таблица620[[#This Row],[Кол-во шт в коробке]]</f>
        <v>0</v>
      </c>
      <c r="L47" s="85">
        <f>Таблица620[[#This Row],[Общее кол-во шт]]*Таблица620[[#This Row],[Оптовая цена KRW за 1шт]]</f>
        <v>0</v>
      </c>
      <c r="M47" s="86" t="str">
        <f>IFERROR(Таблица620[[#This Row],[Общее кол-во шт]]*Таблица620[[#This Row],[Оптовая цена USD за 1шт]],"")</f>
        <v/>
      </c>
      <c r="N47" s="87"/>
    </row>
    <row r="48" spans="1:14" ht="22.5" customHeight="1">
      <c r="A48" s="44" t="s">
        <v>7423</v>
      </c>
      <c r="B48" s="76">
        <v>8809643514446</v>
      </c>
      <c r="C48" s="50" t="s">
        <v>7424</v>
      </c>
      <c r="D48" s="77" t="s">
        <v>7425</v>
      </c>
      <c r="E48" s="78">
        <v>15800</v>
      </c>
      <c r="F48" s="79">
        <v>0.54</v>
      </c>
      <c r="G48" s="80">
        <v>6</v>
      </c>
      <c r="H48" s="81">
        <f>Таблица620[[#This Row],[Коэфициент стоимости]]*Таблица620[[#This Row],[Розничная цена KRW]]</f>
        <v>8532</v>
      </c>
      <c r="I48" s="82" t="str">
        <f>IF($H$1="","Введите курс",Таблица620[[#This Row],[Оптовая цена KRW за 1шт]]/$H$1)</f>
        <v>Введите курс</v>
      </c>
      <c r="J48" s="83"/>
      <c r="K48" s="84">
        <f>Таблица620[[#This Row],[Заказ коробок ]]*Таблица620[[#This Row],[Кол-во шт в коробке]]</f>
        <v>0</v>
      </c>
      <c r="L48" s="85">
        <f>Таблица620[[#This Row],[Общее кол-во шт]]*Таблица620[[#This Row],[Оптовая цена KRW за 1шт]]</f>
        <v>0</v>
      </c>
      <c r="M48" s="86" t="str">
        <f>IFERROR(Таблица620[[#This Row],[Общее кол-во шт]]*Таблица620[[#This Row],[Оптовая цена USD за 1шт]],"")</f>
        <v/>
      </c>
      <c r="N48" s="87"/>
    </row>
    <row r="49" spans="1:14" ht="22.5" customHeight="1">
      <c r="A49" s="44" t="s">
        <v>7426</v>
      </c>
      <c r="B49" s="76">
        <v>8809643514453</v>
      </c>
      <c r="C49" s="50" t="s">
        <v>7427</v>
      </c>
      <c r="D49" s="77" t="s">
        <v>7428</v>
      </c>
      <c r="E49" s="78">
        <v>15800</v>
      </c>
      <c r="F49" s="79">
        <v>0.54</v>
      </c>
      <c r="G49" s="80">
        <v>6</v>
      </c>
      <c r="H49" s="81">
        <f>Таблица620[[#This Row],[Коэфициент стоимости]]*Таблица620[[#This Row],[Розничная цена KRW]]</f>
        <v>8532</v>
      </c>
      <c r="I49" s="82" t="str">
        <f>IF($H$1="","Введите курс",Таблица620[[#This Row],[Оптовая цена KRW за 1шт]]/$H$1)</f>
        <v>Введите курс</v>
      </c>
      <c r="J49" s="83"/>
      <c r="K49" s="84">
        <f>Таблица620[[#This Row],[Заказ коробок ]]*Таблица620[[#This Row],[Кол-во шт в коробке]]</f>
        <v>0</v>
      </c>
      <c r="L49" s="85">
        <f>Таблица620[[#This Row],[Общее кол-во шт]]*Таблица620[[#This Row],[Оптовая цена KRW за 1шт]]</f>
        <v>0</v>
      </c>
      <c r="M49" s="86" t="str">
        <f>IFERROR(Таблица620[[#This Row],[Общее кол-во шт]]*Таблица620[[#This Row],[Оптовая цена USD за 1шт]],"")</f>
        <v/>
      </c>
      <c r="N49" s="87"/>
    </row>
    <row r="50" spans="1:14" ht="22.5" customHeight="1">
      <c r="A50" s="44" t="s">
        <v>7429</v>
      </c>
      <c r="B50" s="76">
        <v>8809643515221</v>
      </c>
      <c r="C50" s="50" t="s">
        <v>7430</v>
      </c>
      <c r="D50" s="77" t="s">
        <v>7431</v>
      </c>
      <c r="E50" s="78">
        <v>10800</v>
      </c>
      <c r="F50" s="79">
        <v>0.54</v>
      </c>
      <c r="G50" s="80">
        <v>6</v>
      </c>
      <c r="H50" s="81">
        <f>Таблица620[[#This Row],[Коэфициент стоимости]]*Таблица620[[#This Row],[Розничная цена KRW]]</f>
        <v>5832</v>
      </c>
      <c r="I50" s="82" t="str">
        <f>IF($H$1="","Введите курс",Таблица620[[#This Row],[Оптовая цена KRW за 1шт]]/$H$1)</f>
        <v>Введите курс</v>
      </c>
      <c r="J50" s="83"/>
      <c r="K50" s="84">
        <f>Таблица620[[#This Row],[Заказ коробок ]]*Таблица620[[#This Row],[Кол-во шт в коробке]]</f>
        <v>0</v>
      </c>
      <c r="L50" s="85">
        <f>Таблица620[[#This Row],[Общее кол-во шт]]*Таблица620[[#This Row],[Оптовая цена KRW за 1шт]]</f>
        <v>0</v>
      </c>
      <c r="M50" s="86" t="str">
        <f>IFERROR(Таблица620[[#This Row],[Общее кол-во шт]]*Таблица620[[#This Row],[Оптовая цена USD за 1шт]],"")</f>
        <v/>
      </c>
      <c r="N50" s="87"/>
    </row>
    <row r="51" spans="1:14" ht="22.5" customHeight="1">
      <c r="A51" s="44" t="s">
        <v>7432</v>
      </c>
      <c r="B51" s="76">
        <v>8809643515238</v>
      </c>
      <c r="C51" s="50" t="s">
        <v>7433</v>
      </c>
      <c r="D51" s="77" t="s">
        <v>7434</v>
      </c>
      <c r="E51" s="78">
        <v>10800</v>
      </c>
      <c r="F51" s="79">
        <v>0.54</v>
      </c>
      <c r="G51" s="80">
        <v>6</v>
      </c>
      <c r="H51" s="81">
        <f>Таблица620[[#This Row],[Коэфициент стоимости]]*Таблица620[[#This Row],[Розничная цена KRW]]</f>
        <v>5832</v>
      </c>
      <c r="I51" s="82" t="str">
        <f>IF($H$1="","Введите курс",Таблица620[[#This Row],[Оптовая цена KRW за 1шт]]/$H$1)</f>
        <v>Введите курс</v>
      </c>
      <c r="J51" s="83"/>
      <c r="K51" s="84">
        <f>Таблица620[[#This Row],[Заказ коробок ]]*Таблица620[[#This Row],[Кол-во шт в коробке]]</f>
        <v>0</v>
      </c>
      <c r="L51" s="85">
        <f>Таблица620[[#This Row],[Общее кол-во шт]]*Таблица620[[#This Row],[Оптовая цена KRW за 1шт]]</f>
        <v>0</v>
      </c>
      <c r="M51" s="86" t="str">
        <f>IFERROR(Таблица620[[#This Row],[Общее кол-во шт]]*Таблица620[[#This Row],[Оптовая цена USD за 1шт]],"")</f>
        <v/>
      </c>
      <c r="N51" s="87"/>
    </row>
    <row r="52" spans="1:14" ht="22.5" customHeight="1">
      <c r="A52" s="44" t="s">
        <v>7435</v>
      </c>
      <c r="B52" s="76">
        <v>8809643515245</v>
      </c>
      <c r="C52" s="50" t="s">
        <v>7436</v>
      </c>
      <c r="D52" s="77" t="s">
        <v>7437</v>
      </c>
      <c r="E52" s="78">
        <v>10800</v>
      </c>
      <c r="F52" s="79">
        <v>0.54</v>
      </c>
      <c r="G52" s="80">
        <v>6</v>
      </c>
      <c r="H52" s="81">
        <f>Таблица620[[#This Row],[Коэфициент стоимости]]*Таблица620[[#This Row],[Розничная цена KRW]]</f>
        <v>5832</v>
      </c>
      <c r="I52" s="82" t="str">
        <f>IF($H$1="","Введите курс",Таблица620[[#This Row],[Оптовая цена KRW за 1шт]]/$H$1)</f>
        <v>Введите курс</v>
      </c>
      <c r="J52" s="83"/>
      <c r="K52" s="84">
        <f>Таблица620[[#This Row],[Заказ коробок ]]*Таблица620[[#This Row],[Кол-во шт в коробке]]</f>
        <v>0</v>
      </c>
      <c r="L52" s="85">
        <f>Таблица620[[#This Row],[Общее кол-во шт]]*Таблица620[[#This Row],[Оптовая цена KRW за 1шт]]</f>
        <v>0</v>
      </c>
      <c r="M52" s="86" t="str">
        <f>IFERROR(Таблица620[[#This Row],[Общее кол-во шт]]*Таблица620[[#This Row],[Оптовая цена USD за 1шт]],"")</f>
        <v/>
      </c>
      <c r="N52" s="87"/>
    </row>
    <row r="53" spans="1:14" ht="22.5" customHeight="1">
      <c r="A53" s="44" t="s">
        <v>7438</v>
      </c>
      <c r="B53" s="76">
        <v>8809643515252</v>
      </c>
      <c r="C53" s="50" t="s">
        <v>7439</v>
      </c>
      <c r="D53" s="77" t="s">
        <v>7440</v>
      </c>
      <c r="E53" s="78">
        <v>10800</v>
      </c>
      <c r="F53" s="79">
        <v>0.54</v>
      </c>
      <c r="G53" s="80">
        <v>6</v>
      </c>
      <c r="H53" s="81">
        <f>Таблица620[[#This Row],[Коэфициент стоимости]]*Таблица620[[#This Row],[Розничная цена KRW]]</f>
        <v>5832</v>
      </c>
      <c r="I53" s="82" t="str">
        <f>IF($H$1="","Введите курс",Таблица620[[#This Row],[Оптовая цена KRW за 1шт]]/$H$1)</f>
        <v>Введите курс</v>
      </c>
      <c r="J53" s="83"/>
      <c r="K53" s="84">
        <f>Таблица620[[#This Row],[Заказ коробок ]]*Таблица620[[#This Row],[Кол-во шт в коробке]]</f>
        <v>0</v>
      </c>
      <c r="L53" s="85">
        <f>Таблица620[[#This Row],[Общее кол-во шт]]*Таблица620[[#This Row],[Оптовая цена KRW за 1шт]]</f>
        <v>0</v>
      </c>
      <c r="M53" s="86" t="str">
        <f>IFERROR(Таблица620[[#This Row],[Общее кол-во шт]]*Таблица620[[#This Row],[Оптовая цена USD за 1шт]],"")</f>
        <v/>
      </c>
      <c r="N53" s="87"/>
    </row>
    <row r="54" spans="1:14" ht="22.5" customHeight="1">
      <c r="A54" s="44" t="s">
        <v>7441</v>
      </c>
      <c r="B54" s="76">
        <v>8809643515269</v>
      </c>
      <c r="C54" s="50" t="s">
        <v>7442</v>
      </c>
      <c r="D54" s="77" t="s">
        <v>7443</v>
      </c>
      <c r="E54" s="78">
        <v>10800</v>
      </c>
      <c r="F54" s="79">
        <v>0.54</v>
      </c>
      <c r="G54" s="80">
        <v>6</v>
      </c>
      <c r="H54" s="81">
        <f>Таблица620[[#This Row],[Коэфициент стоимости]]*Таблица620[[#This Row],[Розничная цена KRW]]</f>
        <v>5832</v>
      </c>
      <c r="I54" s="82" t="str">
        <f>IF($H$1="","Введите курс",Таблица620[[#This Row],[Оптовая цена KRW за 1шт]]/$H$1)</f>
        <v>Введите курс</v>
      </c>
      <c r="J54" s="83"/>
      <c r="K54" s="84">
        <f>Таблица620[[#This Row],[Заказ коробок ]]*Таблица620[[#This Row],[Кол-во шт в коробке]]</f>
        <v>0</v>
      </c>
      <c r="L54" s="85">
        <f>Таблица620[[#This Row],[Общее кол-во шт]]*Таблица620[[#This Row],[Оптовая цена KRW за 1шт]]</f>
        <v>0</v>
      </c>
      <c r="M54" s="86" t="str">
        <f>IFERROR(Таблица620[[#This Row],[Общее кол-во шт]]*Таблица620[[#This Row],[Оптовая цена USD за 1шт]],"")</f>
        <v/>
      </c>
      <c r="N54" s="87"/>
    </row>
    <row r="55" spans="1:14" ht="22.5" customHeight="1">
      <c r="A55" s="44" t="s">
        <v>7444</v>
      </c>
      <c r="B55" s="76">
        <v>8809643515276</v>
      </c>
      <c r="C55" s="50" t="s">
        <v>7445</v>
      </c>
      <c r="D55" s="77" t="s">
        <v>7446</v>
      </c>
      <c r="E55" s="78">
        <v>10800</v>
      </c>
      <c r="F55" s="79">
        <v>0.54</v>
      </c>
      <c r="G55" s="80">
        <v>6</v>
      </c>
      <c r="H55" s="81">
        <f>Таблица620[[#This Row],[Коэфициент стоимости]]*Таблица620[[#This Row],[Розничная цена KRW]]</f>
        <v>5832</v>
      </c>
      <c r="I55" s="82" t="str">
        <f>IF($H$1="","Введите курс",Таблица620[[#This Row],[Оптовая цена KRW за 1шт]]/$H$1)</f>
        <v>Введите курс</v>
      </c>
      <c r="J55" s="83"/>
      <c r="K55" s="84">
        <f>Таблица620[[#This Row],[Заказ коробок ]]*Таблица620[[#This Row],[Кол-во шт в коробке]]</f>
        <v>0</v>
      </c>
      <c r="L55" s="85">
        <f>Таблица620[[#This Row],[Общее кол-во шт]]*Таблица620[[#This Row],[Оптовая цена KRW за 1шт]]</f>
        <v>0</v>
      </c>
      <c r="M55" s="86" t="str">
        <f>IFERROR(Таблица620[[#This Row],[Общее кол-во шт]]*Таблица620[[#This Row],[Оптовая цена USD за 1шт]],"")</f>
        <v/>
      </c>
      <c r="N55" s="87"/>
    </row>
    <row r="56" spans="1:14" ht="22.5" customHeight="1">
      <c r="A56" s="44" t="s">
        <v>7447</v>
      </c>
      <c r="B56" s="76">
        <v>8809643536059</v>
      </c>
      <c r="C56" s="50" t="s">
        <v>7448</v>
      </c>
      <c r="D56" s="77" t="s">
        <v>7449</v>
      </c>
      <c r="E56" s="78">
        <v>15800</v>
      </c>
      <c r="F56" s="79">
        <v>0.54</v>
      </c>
      <c r="G56" s="80">
        <v>6</v>
      </c>
      <c r="H56" s="81">
        <f>Таблица620[[#This Row],[Коэфициент стоимости]]*Таблица620[[#This Row],[Розничная цена KRW]]</f>
        <v>8532</v>
      </c>
      <c r="I56" s="82" t="str">
        <f>IF($H$1="","Введите курс",Таблица620[[#This Row],[Оптовая цена KRW за 1шт]]/$H$1)</f>
        <v>Введите курс</v>
      </c>
      <c r="J56" s="83"/>
      <c r="K56" s="84">
        <f>Таблица620[[#This Row],[Заказ коробок ]]*Таблица620[[#This Row],[Кол-во шт в коробке]]</f>
        <v>0</v>
      </c>
      <c r="L56" s="85">
        <f>Таблица620[[#This Row],[Общее кол-во шт]]*Таблица620[[#This Row],[Оптовая цена KRW за 1шт]]</f>
        <v>0</v>
      </c>
      <c r="M56" s="86" t="str">
        <f>IFERROR(Таблица620[[#This Row],[Общее кол-во шт]]*Таблица620[[#This Row],[Оптовая цена USD за 1шт]],"")</f>
        <v/>
      </c>
      <c r="N56" s="87"/>
    </row>
    <row r="57" spans="1:14" ht="22.5" customHeight="1">
      <c r="A57" s="44" t="s">
        <v>7450</v>
      </c>
      <c r="B57" s="76">
        <v>8809643536066</v>
      </c>
      <c r="C57" s="50" t="s">
        <v>7451</v>
      </c>
      <c r="D57" s="77" t="s">
        <v>7452</v>
      </c>
      <c r="E57" s="78">
        <v>15800</v>
      </c>
      <c r="F57" s="79">
        <v>0.54</v>
      </c>
      <c r="G57" s="80">
        <v>6</v>
      </c>
      <c r="H57" s="81">
        <f>Таблица620[[#This Row],[Коэфициент стоимости]]*Таблица620[[#This Row],[Розничная цена KRW]]</f>
        <v>8532</v>
      </c>
      <c r="I57" s="82" t="str">
        <f>IF($H$1="","Введите курс",Таблица620[[#This Row],[Оптовая цена KRW за 1шт]]/$H$1)</f>
        <v>Введите курс</v>
      </c>
      <c r="J57" s="83"/>
      <c r="K57" s="84">
        <f>Таблица620[[#This Row],[Заказ коробок ]]*Таблица620[[#This Row],[Кол-во шт в коробке]]</f>
        <v>0</v>
      </c>
      <c r="L57" s="85">
        <f>Таблица620[[#This Row],[Общее кол-во шт]]*Таблица620[[#This Row],[Оптовая цена KRW за 1шт]]</f>
        <v>0</v>
      </c>
      <c r="M57" s="86" t="str">
        <f>IFERROR(Таблица620[[#This Row],[Общее кол-во шт]]*Таблица620[[#This Row],[Оптовая цена USD за 1шт]],"")</f>
        <v/>
      </c>
      <c r="N57" s="87"/>
    </row>
    <row r="58" spans="1:14" ht="22.5" customHeight="1">
      <c r="A58" s="44" t="s">
        <v>7453</v>
      </c>
      <c r="B58" s="76">
        <v>8809643536073</v>
      </c>
      <c r="C58" s="50" t="s">
        <v>7454</v>
      </c>
      <c r="D58" s="77" t="s">
        <v>7455</v>
      </c>
      <c r="E58" s="78">
        <v>15800</v>
      </c>
      <c r="F58" s="79">
        <v>0.54</v>
      </c>
      <c r="G58" s="80">
        <v>6</v>
      </c>
      <c r="H58" s="81">
        <f>Таблица620[[#This Row],[Коэфициент стоимости]]*Таблица620[[#This Row],[Розничная цена KRW]]</f>
        <v>8532</v>
      </c>
      <c r="I58" s="82" t="str">
        <f>IF($H$1="","Введите курс",Таблица620[[#This Row],[Оптовая цена KRW за 1шт]]/$H$1)</f>
        <v>Введите курс</v>
      </c>
      <c r="J58" s="83"/>
      <c r="K58" s="84">
        <f>Таблица620[[#This Row],[Заказ коробок ]]*Таблица620[[#This Row],[Кол-во шт в коробке]]</f>
        <v>0</v>
      </c>
      <c r="L58" s="85">
        <f>Таблица620[[#This Row],[Общее кол-во шт]]*Таблица620[[#This Row],[Оптовая цена KRW за 1шт]]</f>
        <v>0</v>
      </c>
      <c r="M58" s="86" t="str">
        <f>IFERROR(Таблица620[[#This Row],[Общее кол-во шт]]*Таблица620[[#This Row],[Оптовая цена USD за 1шт]],"")</f>
        <v/>
      </c>
      <c r="N58" s="87"/>
    </row>
    <row r="59" spans="1:14" ht="22.5" customHeight="1">
      <c r="A59" s="44" t="s">
        <v>7456</v>
      </c>
      <c r="B59" s="76">
        <v>8809643527439</v>
      </c>
      <c r="C59" s="50" t="s">
        <v>7457</v>
      </c>
      <c r="D59" s="77" t="s">
        <v>7458</v>
      </c>
      <c r="E59" s="78">
        <v>26600</v>
      </c>
      <c r="F59" s="79">
        <v>0.54</v>
      </c>
      <c r="G59" s="80">
        <v>6</v>
      </c>
      <c r="H59" s="81">
        <f>Таблица620[[#This Row],[Коэфициент стоимости]]*Таблица620[[#This Row],[Розничная цена KRW]]</f>
        <v>14364.000000000002</v>
      </c>
      <c r="I59" s="82" t="str">
        <f>IF($H$1="","Введите курс",Таблица620[[#This Row],[Оптовая цена KRW за 1шт]]/$H$1)</f>
        <v>Введите курс</v>
      </c>
      <c r="J59" s="83"/>
      <c r="K59" s="84">
        <f>Таблица620[[#This Row],[Заказ коробок ]]*Таблица620[[#This Row],[Кол-во шт в коробке]]</f>
        <v>0</v>
      </c>
      <c r="L59" s="85">
        <f>Таблица620[[#This Row],[Общее кол-во шт]]*Таблица620[[#This Row],[Оптовая цена KRW за 1шт]]</f>
        <v>0</v>
      </c>
      <c r="M59" s="86" t="str">
        <f>IFERROR(Таблица620[[#This Row],[Общее кол-во шт]]*Таблица620[[#This Row],[Оптовая цена USD за 1шт]],"")</f>
        <v/>
      </c>
      <c r="N59" s="87"/>
    </row>
    <row r="60" spans="1:14" ht="22.5" customHeight="1">
      <c r="A60" s="44" t="s">
        <v>7459</v>
      </c>
      <c r="B60" s="76">
        <v>8809643527446</v>
      </c>
      <c r="C60" s="50" t="s">
        <v>7460</v>
      </c>
      <c r="D60" s="77" t="s">
        <v>7461</v>
      </c>
      <c r="E60" s="78">
        <v>26600</v>
      </c>
      <c r="F60" s="79">
        <v>0.54</v>
      </c>
      <c r="G60" s="80">
        <v>6</v>
      </c>
      <c r="H60" s="81">
        <f>Таблица620[[#This Row],[Коэфициент стоимости]]*Таблица620[[#This Row],[Розничная цена KRW]]</f>
        <v>14364.000000000002</v>
      </c>
      <c r="I60" s="82" t="str">
        <f>IF($H$1="","Введите курс",Таблица620[[#This Row],[Оптовая цена KRW за 1шт]]/$H$1)</f>
        <v>Введите курс</v>
      </c>
      <c r="J60" s="83"/>
      <c r="K60" s="84">
        <f>Таблица620[[#This Row],[Заказ коробок ]]*Таблица620[[#This Row],[Кол-во шт в коробке]]</f>
        <v>0</v>
      </c>
      <c r="L60" s="85">
        <f>Таблица620[[#This Row],[Общее кол-во шт]]*Таблица620[[#This Row],[Оптовая цена KRW за 1шт]]</f>
        <v>0</v>
      </c>
      <c r="M60" s="86" t="str">
        <f>IFERROR(Таблица620[[#This Row],[Общее кол-во шт]]*Таблица620[[#This Row],[Оптовая цена USD за 1шт]],"")</f>
        <v/>
      </c>
      <c r="N60" s="87"/>
    </row>
    <row r="61" spans="1:14" ht="22.5" customHeight="1">
      <c r="A61" s="44" t="s">
        <v>7462</v>
      </c>
      <c r="B61" s="76">
        <v>8809643527453</v>
      </c>
      <c r="C61" s="50" t="s">
        <v>7463</v>
      </c>
      <c r="D61" s="77" t="s">
        <v>7464</v>
      </c>
      <c r="E61" s="78">
        <v>26600</v>
      </c>
      <c r="F61" s="79">
        <v>0.54</v>
      </c>
      <c r="G61" s="80">
        <v>6</v>
      </c>
      <c r="H61" s="81">
        <f>Таблица620[[#This Row],[Коэфициент стоимости]]*Таблица620[[#This Row],[Розничная цена KRW]]</f>
        <v>14364.000000000002</v>
      </c>
      <c r="I61" s="82" t="str">
        <f>IF($H$1="","Введите курс",Таблица620[[#This Row],[Оптовая цена KRW за 1шт]]/$H$1)</f>
        <v>Введите курс</v>
      </c>
      <c r="J61" s="83"/>
      <c r="K61" s="84">
        <f>Таблица620[[#This Row],[Заказ коробок ]]*Таблица620[[#This Row],[Кол-во шт в коробке]]</f>
        <v>0</v>
      </c>
      <c r="L61" s="85">
        <f>Таблица620[[#This Row],[Общее кол-во шт]]*Таблица620[[#This Row],[Оптовая цена KRW за 1шт]]</f>
        <v>0</v>
      </c>
      <c r="M61" s="86" t="str">
        <f>IFERROR(Таблица620[[#This Row],[Общее кол-во шт]]*Таблица620[[#This Row],[Оптовая цена USD за 1шт]],"")</f>
        <v/>
      </c>
      <c r="N61" s="87"/>
    </row>
    <row r="62" spans="1:14" ht="22.5" customHeight="1">
      <c r="A62" s="44" t="s">
        <v>7465</v>
      </c>
      <c r="B62" s="76">
        <v>8809643527460</v>
      </c>
      <c r="C62" s="50" t="s">
        <v>7466</v>
      </c>
      <c r="D62" s="77" t="s">
        <v>7467</v>
      </c>
      <c r="E62" s="78">
        <v>26600</v>
      </c>
      <c r="F62" s="79">
        <v>0.54</v>
      </c>
      <c r="G62" s="80">
        <v>6</v>
      </c>
      <c r="H62" s="81">
        <f>Таблица620[[#This Row],[Коэфициент стоимости]]*Таблица620[[#This Row],[Розничная цена KRW]]</f>
        <v>14364.000000000002</v>
      </c>
      <c r="I62" s="82" t="str">
        <f>IF($H$1="","Введите курс",Таблица620[[#This Row],[Оптовая цена KRW за 1шт]]/$H$1)</f>
        <v>Введите курс</v>
      </c>
      <c r="J62" s="83"/>
      <c r="K62" s="84">
        <f>Таблица620[[#This Row],[Заказ коробок ]]*Таблица620[[#This Row],[Кол-во шт в коробке]]</f>
        <v>0</v>
      </c>
      <c r="L62" s="85">
        <f>Таблица620[[#This Row],[Общее кол-во шт]]*Таблица620[[#This Row],[Оптовая цена KRW за 1шт]]</f>
        <v>0</v>
      </c>
      <c r="M62" s="86" t="str">
        <f>IFERROR(Таблица620[[#This Row],[Общее кол-во шт]]*Таблица620[[#This Row],[Оптовая цена USD за 1шт]],"")</f>
        <v/>
      </c>
      <c r="N62" s="87"/>
    </row>
    <row r="63" spans="1:14" ht="22.5" customHeight="1">
      <c r="A63" s="44" t="s">
        <v>7468</v>
      </c>
      <c r="B63" s="76">
        <v>8809643527477</v>
      </c>
      <c r="C63" s="50" t="s">
        <v>7469</v>
      </c>
      <c r="D63" s="77" t="s">
        <v>7470</v>
      </c>
      <c r="E63" s="78">
        <v>26600</v>
      </c>
      <c r="F63" s="79">
        <v>0.54</v>
      </c>
      <c r="G63" s="80">
        <v>6</v>
      </c>
      <c r="H63" s="81">
        <f>Таблица620[[#This Row],[Коэфициент стоимости]]*Таблица620[[#This Row],[Розничная цена KRW]]</f>
        <v>14364.000000000002</v>
      </c>
      <c r="I63" s="82" t="str">
        <f>IF($H$1="","Введите курс",Таблица620[[#This Row],[Оптовая цена KRW за 1шт]]/$H$1)</f>
        <v>Введите курс</v>
      </c>
      <c r="J63" s="83"/>
      <c r="K63" s="84">
        <f>Таблица620[[#This Row],[Заказ коробок ]]*Таблица620[[#This Row],[Кол-во шт в коробке]]</f>
        <v>0</v>
      </c>
      <c r="L63" s="85">
        <f>Таблица620[[#This Row],[Общее кол-во шт]]*Таблица620[[#This Row],[Оптовая цена KRW за 1шт]]</f>
        <v>0</v>
      </c>
      <c r="M63" s="86" t="str">
        <f>IFERROR(Таблица620[[#This Row],[Общее кол-во шт]]*Таблица620[[#This Row],[Оптовая цена USD за 1шт]],"")</f>
        <v/>
      </c>
      <c r="N63" s="87"/>
    </row>
    <row r="64" spans="1:14" ht="22.5" customHeight="1">
      <c r="A64" s="44" t="s">
        <v>7471</v>
      </c>
      <c r="B64" s="76">
        <v>8809643527484</v>
      </c>
      <c r="C64" s="50" t="s">
        <v>7472</v>
      </c>
      <c r="D64" s="77" t="s">
        <v>7473</v>
      </c>
      <c r="E64" s="78">
        <v>26600</v>
      </c>
      <c r="F64" s="79">
        <v>0.54</v>
      </c>
      <c r="G64" s="80">
        <v>6</v>
      </c>
      <c r="H64" s="81">
        <f>Таблица620[[#This Row],[Коэфициент стоимости]]*Таблица620[[#This Row],[Розничная цена KRW]]</f>
        <v>14364.000000000002</v>
      </c>
      <c r="I64" s="82" t="str">
        <f>IF($H$1="","Введите курс",Таблица620[[#This Row],[Оптовая цена KRW за 1шт]]/$H$1)</f>
        <v>Введите курс</v>
      </c>
      <c r="J64" s="83"/>
      <c r="K64" s="84">
        <f>Таблица620[[#This Row],[Заказ коробок ]]*Таблица620[[#This Row],[Кол-во шт в коробке]]</f>
        <v>0</v>
      </c>
      <c r="L64" s="85">
        <f>Таблица620[[#This Row],[Общее кол-во шт]]*Таблица620[[#This Row],[Оптовая цена KRW за 1шт]]</f>
        <v>0</v>
      </c>
      <c r="M64" s="86" t="str">
        <f>IFERROR(Таблица620[[#This Row],[Общее кол-во шт]]*Таблица620[[#This Row],[Оптовая цена USD за 1шт]],"")</f>
        <v/>
      </c>
      <c r="N64" s="87"/>
    </row>
    <row r="65" spans="1:14" ht="22.5" customHeight="1">
      <c r="A65" s="44" t="s">
        <v>7474</v>
      </c>
      <c r="B65" s="76">
        <v>8809643529723</v>
      </c>
      <c r="C65" s="50" t="s">
        <v>7475</v>
      </c>
      <c r="D65" s="77" t="s">
        <v>7476</v>
      </c>
      <c r="E65" s="78">
        <v>19800</v>
      </c>
      <c r="F65" s="79">
        <v>0.54</v>
      </c>
      <c r="G65" s="80">
        <v>6</v>
      </c>
      <c r="H65" s="81">
        <f>Таблица620[[#This Row],[Коэфициент стоимости]]*Таблица620[[#This Row],[Розничная цена KRW]]</f>
        <v>10692</v>
      </c>
      <c r="I65" s="82" t="str">
        <f>IF($H$1="","Введите курс",Таблица620[[#This Row],[Оптовая цена KRW за 1шт]]/$H$1)</f>
        <v>Введите курс</v>
      </c>
      <c r="J65" s="83"/>
      <c r="K65" s="84">
        <f>Таблица620[[#This Row],[Заказ коробок ]]*Таблица620[[#This Row],[Кол-во шт в коробке]]</f>
        <v>0</v>
      </c>
      <c r="L65" s="85">
        <f>Таблица620[[#This Row],[Общее кол-во шт]]*Таблица620[[#This Row],[Оптовая цена KRW за 1шт]]</f>
        <v>0</v>
      </c>
      <c r="M65" s="86" t="str">
        <f>IFERROR(Таблица620[[#This Row],[Общее кол-во шт]]*Таблица620[[#This Row],[Оптовая цена USD за 1шт]],"")</f>
        <v/>
      </c>
      <c r="N65" s="87"/>
    </row>
    <row r="66" spans="1:14" ht="22.5" customHeight="1">
      <c r="A66" s="44" t="s">
        <v>7477</v>
      </c>
      <c r="B66" s="76">
        <v>8809643529730</v>
      </c>
      <c r="C66" s="50" t="s">
        <v>7478</v>
      </c>
      <c r="D66" s="77" t="s">
        <v>7479</v>
      </c>
      <c r="E66" s="78">
        <v>19800</v>
      </c>
      <c r="F66" s="79">
        <v>0.54</v>
      </c>
      <c r="G66" s="80">
        <v>6</v>
      </c>
      <c r="H66" s="81">
        <f>Таблица620[[#This Row],[Коэфициент стоимости]]*Таблица620[[#This Row],[Розничная цена KRW]]</f>
        <v>10692</v>
      </c>
      <c r="I66" s="82" t="str">
        <f>IF($H$1="","Введите курс",Таблица620[[#This Row],[Оптовая цена KRW за 1шт]]/$H$1)</f>
        <v>Введите курс</v>
      </c>
      <c r="J66" s="83"/>
      <c r="K66" s="84">
        <f>Таблица620[[#This Row],[Заказ коробок ]]*Таблица620[[#This Row],[Кол-во шт в коробке]]</f>
        <v>0</v>
      </c>
      <c r="L66" s="85">
        <f>Таблица620[[#This Row],[Общее кол-во шт]]*Таблица620[[#This Row],[Оптовая цена KRW за 1шт]]</f>
        <v>0</v>
      </c>
      <c r="M66" s="86" t="str">
        <f>IFERROR(Таблица620[[#This Row],[Общее кол-во шт]]*Таблица620[[#This Row],[Оптовая цена USD за 1шт]],"")</f>
        <v/>
      </c>
      <c r="N66" s="87"/>
    </row>
    <row r="67" spans="1:14" ht="22.5" customHeight="1">
      <c r="A67" s="44" t="s">
        <v>7480</v>
      </c>
      <c r="B67" s="76">
        <v>8809643529747</v>
      </c>
      <c r="C67" s="50" t="s">
        <v>7481</v>
      </c>
      <c r="D67" s="77" t="s">
        <v>7482</v>
      </c>
      <c r="E67" s="78">
        <v>19800</v>
      </c>
      <c r="F67" s="79">
        <v>0.54</v>
      </c>
      <c r="G67" s="80">
        <v>6</v>
      </c>
      <c r="H67" s="81">
        <f>Таблица620[[#This Row],[Коэфициент стоимости]]*Таблица620[[#This Row],[Розничная цена KRW]]</f>
        <v>10692</v>
      </c>
      <c r="I67" s="82" t="str">
        <f>IF($H$1="","Введите курс",Таблица620[[#This Row],[Оптовая цена KRW за 1шт]]/$H$1)</f>
        <v>Введите курс</v>
      </c>
      <c r="J67" s="83"/>
      <c r="K67" s="84">
        <f>Таблица620[[#This Row],[Заказ коробок ]]*Таблица620[[#This Row],[Кол-во шт в коробке]]</f>
        <v>0</v>
      </c>
      <c r="L67" s="85">
        <f>Таблица620[[#This Row],[Общее кол-во шт]]*Таблица620[[#This Row],[Оптовая цена KRW за 1шт]]</f>
        <v>0</v>
      </c>
      <c r="M67" s="86" t="str">
        <f>IFERROR(Таблица620[[#This Row],[Общее кол-во шт]]*Таблица620[[#This Row],[Оптовая цена USD за 1шт]],"")</f>
        <v/>
      </c>
      <c r="N67" s="87"/>
    </row>
    <row r="68" spans="1:14" ht="22.5" customHeight="1">
      <c r="A68" s="44" t="s">
        <v>7483</v>
      </c>
      <c r="B68" s="76">
        <v>8809643529754</v>
      </c>
      <c r="C68" s="50" t="s">
        <v>7484</v>
      </c>
      <c r="D68" s="77" t="s">
        <v>7485</v>
      </c>
      <c r="E68" s="78">
        <v>19800</v>
      </c>
      <c r="F68" s="79">
        <v>0.54</v>
      </c>
      <c r="G68" s="80">
        <v>6</v>
      </c>
      <c r="H68" s="81">
        <f>Таблица620[[#This Row],[Коэфициент стоимости]]*Таблица620[[#This Row],[Розничная цена KRW]]</f>
        <v>10692</v>
      </c>
      <c r="I68" s="82" t="str">
        <f>IF($H$1="","Введите курс",Таблица620[[#This Row],[Оптовая цена KRW за 1шт]]/$H$1)</f>
        <v>Введите курс</v>
      </c>
      <c r="J68" s="83"/>
      <c r="K68" s="84">
        <f>Таблица620[[#This Row],[Заказ коробок ]]*Таблица620[[#This Row],[Кол-во шт в коробке]]</f>
        <v>0</v>
      </c>
      <c r="L68" s="85">
        <f>Таблица620[[#This Row],[Общее кол-во шт]]*Таблица620[[#This Row],[Оптовая цена KRW за 1шт]]</f>
        <v>0</v>
      </c>
      <c r="M68" s="86" t="str">
        <f>IFERROR(Таблица620[[#This Row],[Общее кол-во шт]]*Таблица620[[#This Row],[Оптовая цена USD за 1шт]],"")</f>
        <v/>
      </c>
      <c r="N68" s="87"/>
    </row>
    <row r="69" spans="1:14" ht="22.5" customHeight="1">
      <c r="A69" s="44" t="s">
        <v>7486</v>
      </c>
      <c r="B69" s="76">
        <v>8809643529761</v>
      </c>
      <c r="C69" s="50" t="s">
        <v>7487</v>
      </c>
      <c r="D69" s="77" t="s">
        <v>7488</v>
      </c>
      <c r="E69" s="78">
        <v>19800</v>
      </c>
      <c r="F69" s="79">
        <v>0.54</v>
      </c>
      <c r="G69" s="80">
        <v>6</v>
      </c>
      <c r="H69" s="81">
        <f>Таблица620[[#This Row],[Коэфициент стоимости]]*Таблица620[[#This Row],[Розничная цена KRW]]</f>
        <v>10692</v>
      </c>
      <c r="I69" s="82" t="str">
        <f>IF($H$1="","Введите курс",Таблица620[[#This Row],[Оптовая цена KRW за 1шт]]/$H$1)</f>
        <v>Введите курс</v>
      </c>
      <c r="J69" s="83"/>
      <c r="K69" s="84">
        <f>Таблица620[[#This Row],[Заказ коробок ]]*Таблица620[[#This Row],[Кол-во шт в коробке]]</f>
        <v>0</v>
      </c>
      <c r="L69" s="85">
        <f>Таблица620[[#This Row],[Общее кол-во шт]]*Таблица620[[#This Row],[Оптовая цена KRW за 1шт]]</f>
        <v>0</v>
      </c>
      <c r="M69" s="86" t="str">
        <f>IFERROR(Таблица620[[#This Row],[Общее кол-во шт]]*Таблица620[[#This Row],[Оптовая цена USD за 1шт]],"")</f>
        <v/>
      </c>
      <c r="N69" s="87"/>
    </row>
    <row r="70" spans="1:14" ht="22.5" customHeight="1">
      <c r="A70" s="44" t="s">
        <v>7489</v>
      </c>
      <c r="B70" s="76">
        <v>8809643529778</v>
      </c>
      <c r="C70" s="50" t="s">
        <v>7490</v>
      </c>
      <c r="D70" s="77" t="s">
        <v>7491</v>
      </c>
      <c r="E70" s="78">
        <v>19800</v>
      </c>
      <c r="F70" s="79">
        <v>0.54</v>
      </c>
      <c r="G70" s="80">
        <v>6</v>
      </c>
      <c r="H70" s="81">
        <f>Таблица620[[#This Row],[Коэфициент стоимости]]*Таблица620[[#This Row],[Розничная цена KRW]]</f>
        <v>10692</v>
      </c>
      <c r="I70" s="82" t="str">
        <f>IF($H$1="","Введите курс",Таблица620[[#This Row],[Оптовая цена KRW за 1шт]]/$H$1)</f>
        <v>Введите курс</v>
      </c>
      <c r="J70" s="83"/>
      <c r="K70" s="84">
        <f>Таблица620[[#This Row],[Заказ коробок ]]*Таблица620[[#This Row],[Кол-во шт в коробке]]</f>
        <v>0</v>
      </c>
      <c r="L70" s="85">
        <f>Таблица620[[#This Row],[Общее кол-во шт]]*Таблица620[[#This Row],[Оптовая цена KRW за 1шт]]</f>
        <v>0</v>
      </c>
      <c r="M70" s="86" t="str">
        <f>IFERROR(Таблица620[[#This Row],[Общее кол-во шт]]*Таблица620[[#This Row],[Оптовая цена USD за 1шт]],"")</f>
        <v/>
      </c>
      <c r="N70" s="87"/>
    </row>
    <row r="71" spans="1:14" ht="22.5" customHeight="1">
      <c r="A71" s="44" t="s">
        <v>7492</v>
      </c>
      <c r="B71" s="76">
        <v>8809643530521</v>
      </c>
      <c r="C71" s="50" t="s">
        <v>7493</v>
      </c>
      <c r="D71" s="77" t="s">
        <v>7494</v>
      </c>
      <c r="E71" s="78">
        <v>16000</v>
      </c>
      <c r="F71" s="79">
        <v>0.49</v>
      </c>
      <c r="G71" s="80">
        <v>6</v>
      </c>
      <c r="H71" s="81">
        <f>Таблица620[[#This Row],[Коэфициент стоимости]]*Таблица620[[#This Row],[Розничная цена KRW]]</f>
        <v>7840</v>
      </c>
      <c r="I71" s="82" t="str">
        <f>IF($H$1="","Введите курс",Таблица620[[#This Row],[Оптовая цена KRW за 1шт]]/$H$1)</f>
        <v>Введите курс</v>
      </c>
      <c r="J71" s="83"/>
      <c r="K71" s="84">
        <f>Таблица620[[#This Row],[Заказ коробок ]]*Таблица620[[#This Row],[Кол-во шт в коробке]]</f>
        <v>0</v>
      </c>
      <c r="L71" s="85">
        <f>Таблица620[[#This Row],[Общее кол-во шт]]*Таблица620[[#This Row],[Оптовая цена KRW за 1шт]]</f>
        <v>0</v>
      </c>
      <c r="M71" s="86" t="str">
        <f>IFERROR(Таблица620[[#This Row],[Общее кол-во шт]]*Таблица620[[#This Row],[Оптовая цена USD за 1шт]],"")</f>
        <v/>
      </c>
      <c r="N71" s="87"/>
    </row>
    <row r="72" spans="1:14" ht="22.5" customHeight="1">
      <c r="A72" s="44" t="s">
        <v>7495</v>
      </c>
      <c r="B72" s="76">
        <v>8809643530538</v>
      </c>
      <c r="C72" s="50" t="s">
        <v>7496</v>
      </c>
      <c r="D72" s="77" t="s">
        <v>7497</v>
      </c>
      <c r="E72" s="78">
        <v>20000</v>
      </c>
      <c r="F72" s="79">
        <v>0.49</v>
      </c>
      <c r="G72" s="80">
        <v>6</v>
      </c>
      <c r="H72" s="81">
        <f>Таблица620[[#This Row],[Коэфициент стоимости]]*Таблица620[[#This Row],[Розничная цена KRW]]</f>
        <v>9800</v>
      </c>
      <c r="I72" s="82" t="str">
        <f>IF($H$1="","Введите курс",Таблица620[[#This Row],[Оптовая цена KRW за 1шт]]/$H$1)</f>
        <v>Введите курс</v>
      </c>
      <c r="J72" s="83"/>
      <c r="K72" s="84">
        <f>Таблица620[[#This Row],[Заказ коробок ]]*Таблица620[[#This Row],[Кол-во шт в коробке]]</f>
        <v>0</v>
      </c>
      <c r="L72" s="85">
        <f>Таблица620[[#This Row],[Общее кол-во шт]]*Таблица620[[#This Row],[Оптовая цена KRW за 1шт]]</f>
        <v>0</v>
      </c>
      <c r="M72" s="86" t="str">
        <f>IFERROR(Таблица620[[#This Row],[Общее кол-во шт]]*Таблица620[[#This Row],[Оптовая цена USD за 1шт]],"")</f>
        <v/>
      </c>
      <c r="N72" s="87"/>
    </row>
    <row r="73" spans="1:14" ht="22.5" customHeight="1">
      <c r="A73" s="44" t="s">
        <v>7498</v>
      </c>
      <c r="B73" s="76">
        <v>8809643530545</v>
      </c>
      <c r="C73" s="50" t="s">
        <v>7499</v>
      </c>
      <c r="D73" s="77" t="s">
        <v>7500</v>
      </c>
      <c r="E73" s="78">
        <v>16000</v>
      </c>
      <c r="F73" s="79">
        <v>0.49</v>
      </c>
      <c r="G73" s="80">
        <v>6</v>
      </c>
      <c r="H73" s="81">
        <f>Таблица620[[#This Row],[Коэфициент стоимости]]*Таблица620[[#This Row],[Розничная цена KRW]]</f>
        <v>7840</v>
      </c>
      <c r="I73" s="82" t="str">
        <f>IF($H$1="","Введите курс",Таблица620[[#This Row],[Оптовая цена KRW за 1шт]]/$H$1)</f>
        <v>Введите курс</v>
      </c>
      <c r="J73" s="83"/>
      <c r="K73" s="84">
        <f>Таблица620[[#This Row],[Заказ коробок ]]*Таблица620[[#This Row],[Кол-во шт в коробке]]</f>
        <v>0</v>
      </c>
      <c r="L73" s="85">
        <f>Таблица620[[#This Row],[Общее кол-во шт]]*Таблица620[[#This Row],[Оптовая цена KRW за 1шт]]</f>
        <v>0</v>
      </c>
      <c r="M73" s="86" t="str">
        <f>IFERROR(Таблица620[[#This Row],[Общее кол-во шт]]*Таблица620[[#This Row],[Оптовая цена USD за 1шт]],"")</f>
        <v/>
      </c>
      <c r="N73" s="87"/>
    </row>
    <row r="74" spans="1:14" ht="22.5" customHeight="1">
      <c r="A74" s="44" t="s">
        <v>7501</v>
      </c>
      <c r="B74" s="76">
        <v>8809643530552</v>
      </c>
      <c r="C74" s="50" t="s">
        <v>7502</v>
      </c>
      <c r="D74" s="77" t="s">
        <v>7503</v>
      </c>
      <c r="E74" s="78">
        <v>16000</v>
      </c>
      <c r="F74" s="79">
        <v>0.49</v>
      </c>
      <c r="G74" s="80">
        <v>6</v>
      </c>
      <c r="H74" s="81">
        <f>Таблица620[[#This Row],[Коэфициент стоимости]]*Таблица620[[#This Row],[Розничная цена KRW]]</f>
        <v>7840</v>
      </c>
      <c r="I74" s="82" t="str">
        <f>IF($H$1="","Введите курс",Таблица620[[#This Row],[Оптовая цена KRW за 1шт]]/$H$1)</f>
        <v>Введите курс</v>
      </c>
      <c r="J74" s="83"/>
      <c r="K74" s="84">
        <f>Таблица620[[#This Row],[Заказ коробок ]]*Таблица620[[#This Row],[Кол-во шт в коробке]]</f>
        <v>0</v>
      </c>
      <c r="L74" s="85">
        <f>Таблица620[[#This Row],[Общее кол-во шт]]*Таблица620[[#This Row],[Оптовая цена KRW за 1шт]]</f>
        <v>0</v>
      </c>
      <c r="M74" s="86" t="str">
        <f>IFERROR(Таблица620[[#This Row],[Общее кол-во шт]]*Таблица620[[#This Row],[Оптовая цена USD за 1шт]],"")</f>
        <v/>
      </c>
      <c r="N74" s="87"/>
    </row>
    <row r="75" spans="1:14" ht="22.5" customHeight="1">
      <c r="A75" s="44" t="s">
        <v>7504</v>
      </c>
      <c r="B75" s="76">
        <v>8809643529785</v>
      </c>
      <c r="C75" s="50" t="s">
        <v>7505</v>
      </c>
      <c r="D75" s="77" t="s">
        <v>7506</v>
      </c>
      <c r="E75" s="78">
        <v>9800</v>
      </c>
      <c r="F75" s="79">
        <v>0.54</v>
      </c>
      <c r="G75" s="80">
        <v>6</v>
      </c>
      <c r="H75" s="81">
        <f>Таблица620[[#This Row],[Коэфициент стоимости]]*Таблица620[[#This Row],[Розничная цена KRW]]</f>
        <v>5292</v>
      </c>
      <c r="I75" s="82" t="str">
        <f>IF($H$1="","Введите курс",Таблица620[[#This Row],[Оптовая цена KRW за 1шт]]/$H$1)</f>
        <v>Введите курс</v>
      </c>
      <c r="J75" s="83"/>
      <c r="K75" s="84">
        <f>Таблица620[[#This Row],[Заказ коробок ]]*Таблица620[[#This Row],[Кол-во шт в коробке]]</f>
        <v>0</v>
      </c>
      <c r="L75" s="85">
        <f>Таблица620[[#This Row],[Общее кол-во шт]]*Таблица620[[#This Row],[Оптовая цена KRW за 1шт]]</f>
        <v>0</v>
      </c>
      <c r="M75" s="86" t="str">
        <f>IFERROR(Таблица620[[#This Row],[Общее кол-во шт]]*Таблица620[[#This Row],[Оптовая цена USD за 1шт]],"")</f>
        <v/>
      </c>
      <c r="N75" s="87"/>
    </row>
    <row r="76" spans="1:14" ht="22.5" customHeight="1">
      <c r="A76" s="44" t="s">
        <v>7507</v>
      </c>
      <c r="B76" s="76">
        <v>8809643529792</v>
      </c>
      <c r="C76" s="50" t="s">
        <v>7508</v>
      </c>
      <c r="D76" s="77" t="s">
        <v>7509</v>
      </c>
      <c r="E76" s="78">
        <v>9800</v>
      </c>
      <c r="F76" s="79">
        <v>0.54</v>
      </c>
      <c r="G76" s="80">
        <v>6</v>
      </c>
      <c r="H76" s="81">
        <f>Таблица620[[#This Row],[Коэфициент стоимости]]*Таблица620[[#This Row],[Розничная цена KRW]]</f>
        <v>5292</v>
      </c>
      <c r="I76" s="82" t="str">
        <f>IF($H$1="","Введите курс",Таблица620[[#This Row],[Оптовая цена KRW за 1шт]]/$H$1)</f>
        <v>Введите курс</v>
      </c>
      <c r="J76" s="83"/>
      <c r="K76" s="84">
        <f>Таблица620[[#This Row],[Заказ коробок ]]*Таблица620[[#This Row],[Кол-во шт в коробке]]</f>
        <v>0</v>
      </c>
      <c r="L76" s="85">
        <f>Таблица620[[#This Row],[Общее кол-во шт]]*Таблица620[[#This Row],[Оптовая цена KRW за 1шт]]</f>
        <v>0</v>
      </c>
      <c r="M76" s="86" t="str">
        <f>IFERROR(Таблица620[[#This Row],[Общее кол-во шт]]*Таблица620[[#This Row],[Оптовая цена USD за 1шт]],"")</f>
        <v/>
      </c>
      <c r="N76" s="87"/>
    </row>
    <row r="77" spans="1:14" ht="22.5" customHeight="1">
      <c r="A77" s="44" t="s">
        <v>7510</v>
      </c>
      <c r="B77" s="76">
        <v>8809643529808</v>
      </c>
      <c r="C77" s="50" t="s">
        <v>7511</v>
      </c>
      <c r="D77" s="77" t="s">
        <v>7512</v>
      </c>
      <c r="E77" s="78">
        <v>9800</v>
      </c>
      <c r="F77" s="79">
        <v>0.54</v>
      </c>
      <c r="G77" s="80">
        <v>6</v>
      </c>
      <c r="H77" s="81">
        <f>Таблица620[[#This Row],[Коэфициент стоимости]]*Таблица620[[#This Row],[Розничная цена KRW]]</f>
        <v>5292</v>
      </c>
      <c r="I77" s="82" t="str">
        <f>IF($H$1="","Введите курс",Таблица620[[#This Row],[Оптовая цена KRW за 1шт]]/$H$1)</f>
        <v>Введите курс</v>
      </c>
      <c r="J77" s="83"/>
      <c r="K77" s="84">
        <f>Таблица620[[#This Row],[Заказ коробок ]]*Таблица620[[#This Row],[Кол-во шт в коробке]]</f>
        <v>0</v>
      </c>
      <c r="L77" s="85">
        <f>Таблица620[[#This Row],[Общее кол-во шт]]*Таблица620[[#This Row],[Оптовая цена KRW за 1шт]]</f>
        <v>0</v>
      </c>
      <c r="M77" s="86" t="str">
        <f>IFERROR(Таблица620[[#This Row],[Общее кол-во шт]]*Таблица620[[#This Row],[Оптовая цена USD за 1шт]],"")</f>
        <v/>
      </c>
      <c r="N77" s="87"/>
    </row>
    <row r="78" spans="1:14" ht="22.5" customHeight="1">
      <c r="A78" s="44" t="s">
        <v>7513</v>
      </c>
      <c r="B78" s="76">
        <v>8809643546010</v>
      </c>
      <c r="C78" s="50" t="s">
        <v>7514</v>
      </c>
      <c r="D78" s="77" t="s">
        <v>7515</v>
      </c>
      <c r="E78" s="78">
        <v>14000</v>
      </c>
      <c r="F78" s="79">
        <v>0.54</v>
      </c>
      <c r="G78" s="80">
        <v>6</v>
      </c>
      <c r="H78" s="81">
        <f>Таблица620[[#This Row],[Коэфициент стоимости]]*Таблица620[[#This Row],[Розничная цена KRW]]</f>
        <v>7560.0000000000009</v>
      </c>
      <c r="I78" s="82" t="str">
        <f>IF($H$1="","Введите курс",Таблица620[[#This Row],[Оптовая цена KRW за 1шт]]/$H$1)</f>
        <v>Введите курс</v>
      </c>
      <c r="J78" s="83"/>
      <c r="K78" s="84">
        <f>Таблица620[[#This Row],[Заказ коробок ]]*Таблица620[[#This Row],[Кол-во шт в коробке]]</f>
        <v>0</v>
      </c>
      <c r="L78" s="85">
        <f>Таблица620[[#This Row],[Общее кол-во шт]]*Таблица620[[#This Row],[Оптовая цена KRW за 1шт]]</f>
        <v>0</v>
      </c>
      <c r="M78" s="86" t="str">
        <f>IFERROR(Таблица620[[#This Row],[Общее кол-во шт]]*Таблица620[[#This Row],[Оптовая цена USD за 1шт]],"")</f>
        <v/>
      </c>
      <c r="N78" s="87"/>
    </row>
    <row r="79" spans="1:14" ht="22.5" customHeight="1">
      <c r="A79" s="44" t="s">
        <v>7516</v>
      </c>
      <c r="B79" s="76">
        <v>8809643510066</v>
      </c>
      <c r="C79" s="50" t="s">
        <v>7517</v>
      </c>
      <c r="D79" s="77" t="s">
        <v>7518</v>
      </c>
      <c r="E79" s="78">
        <v>6800</v>
      </c>
      <c r="F79" s="79">
        <v>0.54</v>
      </c>
      <c r="G79" s="80">
        <v>6</v>
      </c>
      <c r="H79" s="81">
        <f>Таблица620[[#This Row],[Коэфициент стоимости]]*Таблица620[[#This Row],[Розничная цена KRW]]</f>
        <v>3672.0000000000005</v>
      </c>
      <c r="I79" s="82" t="str">
        <f>IF($H$1="","Введите курс",Таблица620[[#This Row],[Оптовая цена KRW за 1шт]]/$H$1)</f>
        <v>Введите курс</v>
      </c>
      <c r="J79" s="83"/>
      <c r="K79" s="84">
        <f>Таблица620[[#This Row],[Заказ коробок ]]*Таблица620[[#This Row],[Кол-во шт в коробке]]</f>
        <v>0</v>
      </c>
      <c r="L79" s="85">
        <f>Таблица620[[#This Row],[Общее кол-во шт]]*Таблица620[[#This Row],[Оптовая цена KRW за 1шт]]</f>
        <v>0</v>
      </c>
      <c r="M79" s="86" t="str">
        <f>IFERROR(Таблица620[[#This Row],[Общее кол-во шт]]*Таблица620[[#This Row],[Оптовая цена USD за 1шт]],"")</f>
        <v/>
      </c>
      <c r="N79" s="87"/>
    </row>
    <row r="80" spans="1:14" ht="22.5" customHeight="1">
      <c r="A80" s="44" t="s">
        <v>7519</v>
      </c>
      <c r="B80" s="76">
        <v>8809643510080</v>
      </c>
      <c r="C80" s="50" t="s">
        <v>7520</v>
      </c>
      <c r="D80" s="77" t="s">
        <v>7521</v>
      </c>
      <c r="E80" s="78">
        <v>6800</v>
      </c>
      <c r="F80" s="79">
        <v>0.54</v>
      </c>
      <c r="G80" s="80">
        <v>6</v>
      </c>
      <c r="H80" s="81">
        <f>Таблица620[[#This Row],[Коэфициент стоимости]]*Таблица620[[#This Row],[Розничная цена KRW]]</f>
        <v>3672.0000000000005</v>
      </c>
      <c r="I80" s="82" t="str">
        <f>IF($H$1="","Введите курс",Таблица620[[#This Row],[Оптовая цена KRW за 1шт]]/$H$1)</f>
        <v>Введите курс</v>
      </c>
      <c r="J80" s="83"/>
      <c r="K80" s="84">
        <f>Таблица620[[#This Row],[Заказ коробок ]]*Таблица620[[#This Row],[Кол-во шт в коробке]]</f>
        <v>0</v>
      </c>
      <c r="L80" s="85">
        <f>Таблица620[[#This Row],[Общее кол-во шт]]*Таблица620[[#This Row],[Оптовая цена KRW за 1шт]]</f>
        <v>0</v>
      </c>
      <c r="M80" s="86" t="str">
        <f>IFERROR(Таблица620[[#This Row],[Общее кол-во шт]]*Таблица620[[#This Row],[Оптовая цена USD за 1шт]],"")</f>
        <v/>
      </c>
      <c r="N80" s="87"/>
    </row>
    <row r="81" spans="1:14" ht="22.5" customHeight="1">
      <c r="A81" s="44" t="s">
        <v>7522</v>
      </c>
      <c r="B81" s="76">
        <v>8809643510103</v>
      </c>
      <c r="C81" s="50" t="s">
        <v>7523</v>
      </c>
      <c r="D81" s="77" t="s">
        <v>7524</v>
      </c>
      <c r="E81" s="78">
        <v>6800</v>
      </c>
      <c r="F81" s="79">
        <v>0.54</v>
      </c>
      <c r="G81" s="80">
        <v>6</v>
      </c>
      <c r="H81" s="81">
        <f>Таблица620[[#This Row],[Коэфициент стоимости]]*Таблица620[[#This Row],[Розничная цена KRW]]</f>
        <v>3672.0000000000005</v>
      </c>
      <c r="I81" s="82" t="str">
        <f>IF($H$1="","Введите курс",Таблица620[[#This Row],[Оптовая цена KRW за 1шт]]/$H$1)</f>
        <v>Введите курс</v>
      </c>
      <c r="J81" s="83"/>
      <c r="K81" s="84">
        <f>Таблица620[[#This Row],[Заказ коробок ]]*Таблица620[[#This Row],[Кол-во шт в коробке]]</f>
        <v>0</v>
      </c>
      <c r="L81" s="85">
        <f>Таблица620[[#This Row],[Общее кол-во шт]]*Таблица620[[#This Row],[Оптовая цена KRW за 1шт]]</f>
        <v>0</v>
      </c>
      <c r="M81" s="86" t="str">
        <f>IFERROR(Таблица620[[#This Row],[Общее кол-во шт]]*Таблица620[[#This Row],[Оптовая цена USD за 1шт]],"")</f>
        <v/>
      </c>
      <c r="N81" s="87"/>
    </row>
    <row r="82" spans="1:14" ht="22.5" customHeight="1">
      <c r="A82" s="44" t="s">
        <v>7525</v>
      </c>
      <c r="B82" s="76">
        <v>8809643515191</v>
      </c>
      <c r="C82" s="50" t="s">
        <v>7526</v>
      </c>
      <c r="D82" s="77" t="s">
        <v>7527</v>
      </c>
      <c r="E82" s="78">
        <v>24900</v>
      </c>
      <c r="F82" s="79">
        <v>0.54</v>
      </c>
      <c r="G82" s="80">
        <v>6</v>
      </c>
      <c r="H82" s="81">
        <f>Таблица620[[#This Row],[Коэфициент стоимости]]*Таблица620[[#This Row],[Розничная цена KRW]]</f>
        <v>13446</v>
      </c>
      <c r="I82" s="82" t="str">
        <f>IF($H$1="","Введите курс",Таблица620[[#This Row],[Оптовая цена KRW за 1шт]]/$H$1)</f>
        <v>Введите курс</v>
      </c>
      <c r="J82" s="83"/>
      <c r="K82" s="84">
        <f>Таблица620[[#This Row],[Заказ коробок ]]*Таблица620[[#This Row],[Кол-во шт в коробке]]</f>
        <v>0</v>
      </c>
      <c r="L82" s="85">
        <f>Таблица620[[#This Row],[Общее кол-во шт]]*Таблица620[[#This Row],[Оптовая цена KRW за 1шт]]</f>
        <v>0</v>
      </c>
      <c r="M82" s="86" t="str">
        <f>IFERROR(Таблица620[[#This Row],[Общее кол-во шт]]*Таблица620[[#This Row],[Оптовая цена USD за 1шт]],"")</f>
        <v/>
      </c>
      <c r="N82" s="87"/>
    </row>
    <row r="83" spans="1:14" ht="22.5" customHeight="1">
      <c r="A83" s="44" t="s">
        <v>7528</v>
      </c>
      <c r="B83" s="76">
        <v>8809643515207</v>
      </c>
      <c r="C83" s="50" t="s">
        <v>7529</v>
      </c>
      <c r="D83" s="77" t="s">
        <v>7530</v>
      </c>
      <c r="E83" s="78">
        <v>24900</v>
      </c>
      <c r="F83" s="79">
        <v>0.54</v>
      </c>
      <c r="G83" s="80">
        <v>6</v>
      </c>
      <c r="H83" s="81">
        <f>Таблица620[[#This Row],[Коэфициент стоимости]]*Таблица620[[#This Row],[Розничная цена KRW]]</f>
        <v>13446</v>
      </c>
      <c r="I83" s="82" t="str">
        <f>IF($H$1="","Введите курс",Таблица620[[#This Row],[Оптовая цена KRW за 1шт]]/$H$1)</f>
        <v>Введите курс</v>
      </c>
      <c r="J83" s="83"/>
      <c r="K83" s="84">
        <f>Таблица620[[#This Row],[Заказ коробок ]]*Таблица620[[#This Row],[Кол-во шт в коробке]]</f>
        <v>0</v>
      </c>
      <c r="L83" s="85">
        <f>Таблица620[[#This Row],[Общее кол-во шт]]*Таблица620[[#This Row],[Оптовая цена KRW за 1шт]]</f>
        <v>0</v>
      </c>
      <c r="M83" s="86" t="str">
        <f>IFERROR(Таблица620[[#This Row],[Общее кол-во шт]]*Таблица620[[#This Row],[Оптовая цена USD за 1шт]],"")</f>
        <v/>
      </c>
      <c r="N83" s="87"/>
    </row>
    <row r="84" spans="1:14" ht="22.5" customHeight="1">
      <c r="A84" s="44" t="s">
        <v>7531</v>
      </c>
      <c r="B84" s="76">
        <v>8809643531795</v>
      </c>
      <c r="C84" s="50" t="s">
        <v>7532</v>
      </c>
      <c r="D84" s="77" t="s">
        <v>7533</v>
      </c>
      <c r="E84" s="78">
        <v>16000</v>
      </c>
      <c r="F84" s="79">
        <v>0.54</v>
      </c>
      <c r="G84" s="80">
        <v>6</v>
      </c>
      <c r="H84" s="81">
        <f>Таблица620[[#This Row],[Коэфициент стоимости]]*Таблица620[[#This Row],[Розничная цена KRW]]</f>
        <v>8640</v>
      </c>
      <c r="I84" s="82" t="str">
        <f>IF($H$1="","Введите курс",Таблица620[[#This Row],[Оптовая цена KRW за 1шт]]/$H$1)</f>
        <v>Введите курс</v>
      </c>
      <c r="J84" s="83"/>
      <c r="K84" s="84">
        <f>Таблица620[[#This Row],[Заказ коробок ]]*Таблица620[[#This Row],[Кол-во шт в коробке]]</f>
        <v>0</v>
      </c>
      <c r="L84" s="85">
        <f>Таблица620[[#This Row],[Общее кол-во шт]]*Таблица620[[#This Row],[Оптовая цена KRW за 1шт]]</f>
        <v>0</v>
      </c>
      <c r="M84" s="86" t="str">
        <f>IFERROR(Таблица620[[#This Row],[Общее кол-во шт]]*Таблица620[[#This Row],[Оптовая цена USD за 1шт]],"")</f>
        <v/>
      </c>
      <c r="N84" s="87"/>
    </row>
    <row r="85" spans="1:14" ht="22.5" customHeight="1">
      <c r="A85" s="44" t="s">
        <v>7534</v>
      </c>
      <c r="B85" s="76">
        <v>8809643531801</v>
      </c>
      <c r="C85" s="50" t="s">
        <v>7535</v>
      </c>
      <c r="D85" s="77" t="s">
        <v>7536</v>
      </c>
      <c r="E85" s="78">
        <v>16000</v>
      </c>
      <c r="F85" s="79">
        <v>0.54</v>
      </c>
      <c r="G85" s="80">
        <v>6</v>
      </c>
      <c r="H85" s="81">
        <f>Таблица620[[#This Row],[Коэфициент стоимости]]*Таблица620[[#This Row],[Розничная цена KRW]]</f>
        <v>8640</v>
      </c>
      <c r="I85" s="82" t="str">
        <f>IF($H$1="","Введите курс",Таблица620[[#This Row],[Оптовая цена KRW за 1шт]]/$H$1)</f>
        <v>Введите курс</v>
      </c>
      <c r="J85" s="83"/>
      <c r="K85" s="84">
        <f>Таблица620[[#This Row],[Заказ коробок ]]*Таблица620[[#This Row],[Кол-во шт в коробке]]</f>
        <v>0</v>
      </c>
      <c r="L85" s="85">
        <f>Таблица620[[#This Row],[Общее кол-во шт]]*Таблица620[[#This Row],[Оптовая цена KRW за 1шт]]</f>
        <v>0</v>
      </c>
      <c r="M85" s="86" t="str">
        <f>IFERROR(Таблица620[[#This Row],[Общее кол-во шт]]*Таблица620[[#This Row],[Оптовая цена USD за 1шт]],"")</f>
        <v/>
      </c>
      <c r="N85" s="87"/>
    </row>
    <row r="86" spans="1:14" ht="22.5" customHeight="1">
      <c r="A86" s="44" t="s">
        <v>7537</v>
      </c>
      <c r="B86" s="76">
        <v>8809643531818</v>
      </c>
      <c r="C86" s="50" t="s">
        <v>7538</v>
      </c>
      <c r="D86" s="77" t="s">
        <v>7539</v>
      </c>
      <c r="E86" s="78">
        <v>16000</v>
      </c>
      <c r="F86" s="79">
        <v>0.54</v>
      </c>
      <c r="G86" s="80">
        <v>6</v>
      </c>
      <c r="H86" s="81">
        <f>Таблица620[[#This Row],[Коэфициент стоимости]]*Таблица620[[#This Row],[Розничная цена KRW]]</f>
        <v>8640</v>
      </c>
      <c r="I86" s="82" t="str">
        <f>IF($H$1="","Введите курс",Таблица620[[#This Row],[Оптовая цена KRW за 1шт]]/$H$1)</f>
        <v>Введите курс</v>
      </c>
      <c r="J86" s="83"/>
      <c r="K86" s="84">
        <f>Таблица620[[#This Row],[Заказ коробок ]]*Таблица620[[#This Row],[Кол-во шт в коробке]]</f>
        <v>0</v>
      </c>
      <c r="L86" s="85">
        <f>Таблица620[[#This Row],[Общее кол-во шт]]*Таблица620[[#This Row],[Оптовая цена KRW за 1шт]]</f>
        <v>0</v>
      </c>
      <c r="M86" s="86" t="str">
        <f>IFERROR(Таблица620[[#This Row],[Общее кол-во шт]]*Таблица620[[#This Row],[Оптовая цена USD за 1шт]],"")</f>
        <v/>
      </c>
      <c r="N86" s="87"/>
    </row>
    <row r="87" spans="1:14" ht="22.5" customHeight="1">
      <c r="A87" s="44" t="s">
        <v>7540</v>
      </c>
      <c r="B87" s="76">
        <v>8809643533850</v>
      </c>
      <c r="C87" s="50" t="s">
        <v>7541</v>
      </c>
      <c r="D87" s="77" t="s">
        <v>7542</v>
      </c>
      <c r="E87" s="78">
        <v>9900</v>
      </c>
      <c r="F87" s="79">
        <v>0.59</v>
      </c>
      <c r="G87" s="80">
        <v>6</v>
      </c>
      <c r="H87" s="81">
        <f>Таблица620[[#This Row],[Коэфициент стоимости]]*Таблица620[[#This Row],[Розничная цена KRW]]</f>
        <v>5841</v>
      </c>
      <c r="I87" s="82" t="str">
        <f>IF($H$1="","Введите курс",Таблица620[[#This Row],[Оптовая цена KRW за 1шт]]/$H$1)</f>
        <v>Введите курс</v>
      </c>
      <c r="J87" s="83"/>
      <c r="K87" s="84">
        <f>Таблица620[[#This Row],[Заказ коробок ]]*Таблица620[[#This Row],[Кол-во шт в коробке]]</f>
        <v>0</v>
      </c>
      <c r="L87" s="85">
        <f>Таблица620[[#This Row],[Общее кол-во шт]]*Таблица620[[#This Row],[Оптовая цена KRW за 1шт]]</f>
        <v>0</v>
      </c>
      <c r="M87" s="86" t="str">
        <f>IFERROR(Таблица620[[#This Row],[Общее кол-во шт]]*Таблица620[[#This Row],[Оптовая цена USD за 1шт]],"")</f>
        <v/>
      </c>
      <c r="N87" s="87"/>
    </row>
    <row r="88" spans="1:14" ht="22.5" customHeight="1">
      <c r="A88" s="44" t="s">
        <v>7543</v>
      </c>
      <c r="B88" s="76">
        <v>8809643533867</v>
      </c>
      <c r="C88" s="50" t="s">
        <v>7544</v>
      </c>
      <c r="D88" s="77" t="s">
        <v>7545</v>
      </c>
      <c r="E88" s="78">
        <v>9900</v>
      </c>
      <c r="F88" s="79">
        <v>0.59</v>
      </c>
      <c r="G88" s="80">
        <v>6</v>
      </c>
      <c r="H88" s="81">
        <f>Таблица620[[#This Row],[Коэфициент стоимости]]*Таблица620[[#This Row],[Розничная цена KRW]]</f>
        <v>5841</v>
      </c>
      <c r="I88" s="82" t="str">
        <f>IF($H$1="","Введите курс",Таблица620[[#This Row],[Оптовая цена KRW за 1шт]]/$H$1)</f>
        <v>Введите курс</v>
      </c>
      <c r="J88" s="83"/>
      <c r="K88" s="84">
        <f>Таблица620[[#This Row],[Заказ коробок ]]*Таблица620[[#This Row],[Кол-во шт в коробке]]</f>
        <v>0</v>
      </c>
      <c r="L88" s="85">
        <f>Таблица620[[#This Row],[Общее кол-во шт]]*Таблица620[[#This Row],[Оптовая цена KRW за 1шт]]</f>
        <v>0</v>
      </c>
      <c r="M88" s="86" t="str">
        <f>IFERROR(Таблица620[[#This Row],[Общее кол-во шт]]*Таблица620[[#This Row],[Оптовая цена USD за 1шт]],"")</f>
        <v/>
      </c>
      <c r="N88" s="87"/>
    </row>
    <row r="89" spans="1:14" ht="22.5" customHeight="1">
      <c r="A89" s="44" t="s">
        <v>7546</v>
      </c>
      <c r="B89" s="76">
        <v>8809643533874</v>
      </c>
      <c r="C89" s="50" t="s">
        <v>7547</v>
      </c>
      <c r="D89" s="77" t="s">
        <v>7548</v>
      </c>
      <c r="E89" s="78">
        <v>15000</v>
      </c>
      <c r="F89" s="79">
        <v>0.59</v>
      </c>
      <c r="G89" s="80">
        <v>6</v>
      </c>
      <c r="H89" s="81">
        <f>Таблица620[[#This Row],[Коэфициент стоимости]]*Таблица620[[#This Row],[Розничная цена KRW]]</f>
        <v>8850</v>
      </c>
      <c r="I89" s="82" t="str">
        <f>IF($H$1="","Введите курс",Таблица620[[#This Row],[Оптовая цена KRW за 1шт]]/$H$1)</f>
        <v>Введите курс</v>
      </c>
      <c r="J89" s="83"/>
      <c r="K89" s="84">
        <f>Таблица620[[#This Row],[Заказ коробок ]]*Таблица620[[#This Row],[Кол-во шт в коробке]]</f>
        <v>0</v>
      </c>
      <c r="L89" s="85">
        <f>Таблица620[[#This Row],[Общее кол-во шт]]*Таблица620[[#This Row],[Оптовая цена KRW за 1шт]]</f>
        <v>0</v>
      </c>
      <c r="M89" s="86" t="str">
        <f>IFERROR(Таблица620[[#This Row],[Общее кол-во шт]]*Таблица620[[#This Row],[Оптовая цена USD за 1шт]],"")</f>
        <v/>
      </c>
      <c r="N89" s="87"/>
    </row>
    <row r="90" spans="1:14" ht="22.5" customHeight="1">
      <c r="A90" s="44" t="s">
        <v>7549</v>
      </c>
      <c r="B90" s="76">
        <v>8809643533881</v>
      </c>
      <c r="C90" s="50" t="s">
        <v>7550</v>
      </c>
      <c r="D90" s="77" t="s">
        <v>7551</v>
      </c>
      <c r="E90" s="78">
        <v>15000</v>
      </c>
      <c r="F90" s="79">
        <v>0.59</v>
      </c>
      <c r="G90" s="80">
        <v>6</v>
      </c>
      <c r="H90" s="81">
        <f>Таблица620[[#This Row],[Коэфициент стоимости]]*Таблица620[[#This Row],[Розничная цена KRW]]</f>
        <v>8850</v>
      </c>
      <c r="I90" s="82" t="str">
        <f>IF($H$1="","Введите курс",Таблица620[[#This Row],[Оптовая цена KRW за 1шт]]/$H$1)</f>
        <v>Введите курс</v>
      </c>
      <c r="J90" s="83"/>
      <c r="K90" s="84">
        <f>Таблица620[[#This Row],[Заказ коробок ]]*Таблица620[[#This Row],[Кол-во шт в коробке]]</f>
        <v>0</v>
      </c>
      <c r="L90" s="85">
        <f>Таблица620[[#This Row],[Общее кол-во шт]]*Таблица620[[#This Row],[Оптовая цена KRW за 1шт]]</f>
        <v>0</v>
      </c>
      <c r="M90" s="86" t="str">
        <f>IFERROR(Таблица620[[#This Row],[Общее кол-во шт]]*Таблица620[[#This Row],[Оптовая цена USD за 1шт]],"")</f>
        <v/>
      </c>
      <c r="N90" s="87"/>
    </row>
    <row r="91" spans="1:14" ht="22.5" customHeight="1">
      <c r="A91" s="44" t="s">
        <v>7552</v>
      </c>
      <c r="B91" s="76">
        <v>8809643533898</v>
      </c>
      <c r="C91" s="50" t="s">
        <v>7553</v>
      </c>
      <c r="D91" s="77" t="s">
        <v>7554</v>
      </c>
      <c r="E91" s="78">
        <v>15000</v>
      </c>
      <c r="F91" s="79">
        <v>0.59</v>
      </c>
      <c r="G91" s="80">
        <v>6</v>
      </c>
      <c r="H91" s="81">
        <f>Таблица620[[#This Row],[Коэфициент стоимости]]*Таблица620[[#This Row],[Розничная цена KRW]]</f>
        <v>8850</v>
      </c>
      <c r="I91" s="82" t="str">
        <f>IF($H$1="","Введите курс",Таблица620[[#This Row],[Оптовая цена KRW за 1шт]]/$H$1)</f>
        <v>Введите курс</v>
      </c>
      <c r="J91" s="83"/>
      <c r="K91" s="84">
        <f>Таблица620[[#This Row],[Заказ коробок ]]*Таблица620[[#This Row],[Кол-во шт в коробке]]</f>
        <v>0</v>
      </c>
      <c r="L91" s="85">
        <f>Таблица620[[#This Row],[Общее кол-во шт]]*Таблица620[[#This Row],[Оптовая цена KRW за 1шт]]</f>
        <v>0</v>
      </c>
      <c r="M91" s="86" t="str">
        <f>IFERROR(Таблица620[[#This Row],[Общее кол-во шт]]*Таблица620[[#This Row],[Оптовая цена USD за 1шт]],"")</f>
        <v/>
      </c>
      <c r="N91" s="87"/>
    </row>
    <row r="92" spans="1:14" ht="22.5" customHeight="1">
      <c r="A92" s="44" t="s">
        <v>7555</v>
      </c>
      <c r="B92" s="76">
        <v>8809643533904</v>
      </c>
      <c r="C92" s="50" t="s">
        <v>7556</v>
      </c>
      <c r="D92" s="77" t="s">
        <v>7557</v>
      </c>
      <c r="E92" s="78">
        <v>15000</v>
      </c>
      <c r="F92" s="79">
        <v>0.59</v>
      </c>
      <c r="G92" s="80">
        <v>6</v>
      </c>
      <c r="H92" s="81">
        <f>Таблица620[[#This Row],[Коэфициент стоимости]]*Таблица620[[#This Row],[Розничная цена KRW]]</f>
        <v>8850</v>
      </c>
      <c r="I92" s="82" t="str">
        <f>IF($H$1="","Введите курс",Таблица620[[#This Row],[Оптовая цена KRW за 1шт]]/$H$1)</f>
        <v>Введите курс</v>
      </c>
      <c r="J92" s="83"/>
      <c r="K92" s="84">
        <f>Таблица620[[#This Row],[Заказ коробок ]]*Таблица620[[#This Row],[Кол-во шт в коробке]]</f>
        <v>0</v>
      </c>
      <c r="L92" s="85">
        <f>Таблица620[[#This Row],[Общее кол-во шт]]*Таблица620[[#This Row],[Оптовая цена KRW за 1шт]]</f>
        <v>0</v>
      </c>
      <c r="M92" s="86" t="str">
        <f>IFERROR(Таблица620[[#This Row],[Общее кол-во шт]]*Таблица620[[#This Row],[Оптовая цена USD за 1шт]],"")</f>
        <v/>
      </c>
      <c r="N92" s="87"/>
    </row>
    <row r="93" spans="1:14" ht="22.5" customHeight="1">
      <c r="A93" s="44" t="s">
        <v>7558</v>
      </c>
      <c r="B93" s="76">
        <v>8809643534253</v>
      </c>
      <c r="C93" s="50" t="s">
        <v>7559</v>
      </c>
      <c r="D93" s="77" t="s">
        <v>7560</v>
      </c>
      <c r="E93" s="78">
        <v>15000</v>
      </c>
      <c r="F93" s="79">
        <v>0.59</v>
      </c>
      <c r="G93" s="80">
        <v>6</v>
      </c>
      <c r="H93" s="81">
        <f>Таблица620[[#This Row],[Коэфициент стоимости]]*Таблица620[[#This Row],[Розничная цена KRW]]</f>
        <v>8850</v>
      </c>
      <c r="I93" s="82" t="str">
        <f>IF($H$1="","Введите курс",Таблица620[[#This Row],[Оптовая цена KRW за 1шт]]/$H$1)</f>
        <v>Введите курс</v>
      </c>
      <c r="J93" s="83"/>
      <c r="K93" s="84">
        <f>Таблица620[[#This Row],[Заказ коробок ]]*Таблица620[[#This Row],[Кол-во шт в коробке]]</f>
        <v>0</v>
      </c>
      <c r="L93" s="85">
        <f>Таблица620[[#This Row],[Общее кол-во шт]]*Таблица620[[#This Row],[Оптовая цена KRW за 1шт]]</f>
        <v>0</v>
      </c>
      <c r="M93" s="86" t="str">
        <f>IFERROR(Таблица620[[#This Row],[Общее кол-во шт]]*Таблица620[[#This Row],[Оптовая цена USD за 1шт]],"")</f>
        <v/>
      </c>
      <c r="N93" s="87"/>
    </row>
    <row r="94" spans="1:14" ht="22.5" customHeight="1">
      <c r="A94" s="44" t="s">
        <v>7561</v>
      </c>
      <c r="B94" s="76">
        <v>8809643534260</v>
      </c>
      <c r="C94" s="50" t="s">
        <v>7562</v>
      </c>
      <c r="D94" s="77" t="s">
        <v>7563</v>
      </c>
      <c r="E94" s="78">
        <v>15000</v>
      </c>
      <c r="F94" s="79">
        <v>0.59</v>
      </c>
      <c r="G94" s="80">
        <v>6</v>
      </c>
      <c r="H94" s="81">
        <f>Таблица620[[#This Row],[Коэфициент стоимости]]*Таблица620[[#This Row],[Розничная цена KRW]]</f>
        <v>8850</v>
      </c>
      <c r="I94" s="82" t="str">
        <f>IF($H$1="","Введите курс",Таблица620[[#This Row],[Оптовая цена KRW за 1шт]]/$H$1)</f>
        <v>Введите курс</v>
      </c>
      <c r="J94" s="83"/>
      <c r="K94" s="84">
        <f>Таблица620[[#This Row],[Заказ коробок ]]*Таблица620[[#This Row],[Кол-во шт в коробке]]</f>
        <v>0</v>
      </c>
      <c r="L94" s="85">
        <f>Таблица620[[#This Row],[Общее кол-во шт]]*Таблица620[[#This Row],[Оптовая цена KRW за 1шт]]</f>
        <v>0</v>
      </c>
      <c r="M94" s="86" t="str">
        <f>IFERROR(Таблица620[[#This Row],[Общее кол-во шт]]*Таблица620[[#This Row],[Оптовая цена USD за 1шт]],"")</f>
        <v/>
      </c>
      <c r="N94" s="87"/>
    </row>
    <row r="95" spans="1:14" ht="22.5" customHeight="1">
      <c r="A95" s="44" t="s">
        <v>7564</v>
      </c>
      <c r="B95" s="76">
        <v>8809643534277</v>
      </c>
      <c r="C95" s="50" t="s">
        <v>7565</v>
      </c>
      <c r="D95" s="77" t="s">
        <v>7566</v>
      </c>
      <c r="E95" s="78">
        <v>15000</v>
      </c>
      <c r="F95" s="79">
        <v>0.59</v>
      </c>
      <c r="G95" s="80">
        <v>6</v>
      </c>
      <c r="H95" s="81">
        <f>Таблица620[[#This Row],[Коэфициент стоимости]]*Таблица620[[#This Row],[Розничная цена KRW]]</f>
        <v>8850</v>
      </c>
      <c r="I95" s="82" t="str">
        <f>IF($H$1="","Введите курс",Таблица620[[#This Row],[Оптовая цена KRW за 1шт]]/$H$1)</f>
        <v>Введите курс</v>
      </c>
      <c r="J95" s="83"/>
      <c r="K95" s="84">
        <f>Таблица620[[#This Row],[Заказ коробок ]]*Таблица620[[#This Row],[Кол-во шт в коробке]]</f>
        <v>0</v>
      </c>
      <c r="L95" s="85">
        <f>Таблица620[[#This Row],[Общее кол-во шт]]*Таблица620[[#This Row],[Оптовая цена KRW за 1шт]]</f>
        <v>0</v>
      </c>
      <c r="M95" s="86" t="str">
        <f>IFERROR(Таблица620[[#This Row],[Общее кол-во шт]]*Таблица620[[#This Row],[Оптовая цена USD за 1шт]],"")</f>
        <v/>
      </c>
      <c r="N95" s="87"/>
    </row>
    <row r="96" spans="1:14" ht="22.5" customHeight="1">
      <c r="A96" s="44" t="s">
        <v>7567</v>
      </c>
      <c r="B96" s="76">
        <v>8809643534284</v>
      </c>
      <c r="C96" s="50" t="s">
        <v>7568</v>
      </c>
      <c r="D96" s="77" t="s">
        <v>7569</v>
      </c>
      <c r="E96" s="78">
        <v>15000</v>
      </c>
      <c r="F96" s="79">
        <v>0.59</v>
      </c>
      <c r="G96" s="80">
        <v>6</v>
      </c>
      <c r="H96" s="81">
        <f>Таблица620[[#This Row],[Коэфициент стоимости]]*Таблица620[[#This Row],[Розничная цена KRW]]</f>
        <v>8850</v>
      </c>
      <c r="I96" s="82" t="str">
        <f>IF($H$1="","Введите курс",Таблица620[[#This Row],[Оптовая цена KRW за 1шт]]/$H$1)</f>
        <v>Введите курс</v>
      </c>
      <c r="J96" s="83"/>
      <c r="K96" s="84">
        <f>Таблица620[[#This Row],[Заказ коробок ]]*Таблица620[[#This Row],[Кол-во шт в коробке]]</f>
        <v>0</v>
      </c>
      <c r="L96" s="85">
        <f>Таблица620[[#This Row],[Общее кол-во шт]]*Таблица620[[#This Row],[Оптовая цена KRW за 1шт]]</f>
        <v>0</v>
      </c>
      <c r="M96" s="86" t="str">
        <f>IFERROR(Таблица620[[#This Row],[Общее кол-во шт]]*Таблица620[[#This Row],[Оптовая цена USD за 1шт]],"")</f>
        <v/>
      </c>
      <c r="N96" s="87"/>
    </row>
    <row r="97" spans="1:14" ht="22.5" customHeight="1">
      <c r="A97" s="44" t="s">
        <v>7570</v>
      </c>
      <c r="B97" s="76">
        <v>8809643534291</v>
      </c>
      <c r="C97" s="50" t="s">
        <v>7571</v>
      </c>
      <c r="D97" s="77" t="s">
        <v>7572</v>
      </c>
      <c r="E97" s="78">
        <v>10000</v>
      </c>
      <c r="F97" s="79">
        <v>0.59</v>
      </c>
      <c r="G97" s="80">
        <v>6</v>
      </c>
      <c r="H97" s="81">
        <f>Таблица620[[#This Row],[Коэфициент стоимости]]*Таблица620[[#This Row],[Розничная цена KRW]]</f>
        <v>5900</v>
      </c>
      <c r="I97" s="82" t="str">
        <f>IF($H$1="","Введите курс",Таблица620[[#This Row],[Оптовая цена KRW за 1шт]]/$H$1)</f>
        <v>Введите курс</v>
      </c>
      <c r="J97" s="83"/>
      <c r="K97" s="84">
        <f>Таблица620[[#This Row],[Заказ коробок ]]*Таблица620[[#This Row],[Кол-во шт в коробке]]</f>
        <v>0</v>
      </c>
      <c r="L97" s="85">
        <f>Таблица620[[#This Row],[Общее кол-во шт]]*Таблица620[[#This Row],[Оптовая цена KRW за 1шт]]</f>
        <v>0</v>
      </c>
      <c r="M97" s="86" t="str">
        <f>IFERROR(Таблица620[[#This Row],[Общее кол-во шт]]*Таблица620[[#This Row],[Оптовая цена USD за 1шт]],"")</f>
        <v/>
      </c>
      <c r="N97" s="87"/>
    </row>
    <row r="98" spans="1:14" ht="22.5" customHeight="1">
      <c r="A98" s="44" t="s">
        <v>7573</v>
      </c>
      <c r="B98" s="76">
        <v>8809643534307</v>
      </c>
      <c r="C98" s="50" t="s">
        <v>7574</v>
      </c>
      <c r="D98" s="77" t="s">
        <v>7575</v>
      </c>
      <c r="E98" s="78">
        <v>10000</v>
      </c>
      <c r="F98" s="79">
        <v>0.59</v>
      </c>
      <c r="G98" s="80">
        <v>6</v>
      </c>
      <c r="H98" s="81">
        <f>Таблица620[[#This Row],[Коэфициент стоимости]]*Таблица620[[#This Row],[Розничная цена KRW]]</f>
        <v>5900</v>
      </c>
      <c r="I98" s="82" t="str">
        <f>IF($H$1="","Введите курс",Таблица620[[#This Row],[Оптовая цена KRW за 1шт]]/$H$1)</f>
        <v>Введите курс</v>
      </c>
      <c r="J98" s="83"/>
      <c r="K98" s="84">
        <f>Таблица620[[#This Row],[Заказ коробок ]]*Таблица620[[#This Row],[Кол-во шт в коробке]]</f>
        <v>0</v>
      </c>
      <c r="L98" s="85">
        <f>Таблица620[[#This Row],[Общее кол-во шт]]*Таблица620[[#This Row],[Оптовая цена KRW за 1шт]]</f>
        <v>0</v>
      </c>
      <c r="M98" s="86" t="str">
        <f>IFERROR(Таблица620[[#This Row],[Общее кол-во шт]]*Таблица620[[#This Row],[Оптовая цена USD за 1шт]],"")</f>
        <v/>
      </c>
      <c r="N98" s="87"/>
    </row>
    <row r="99" spans="1:14" ht="22.5" customHeight="1">
      <c r="A99" s="44" t="s">
        <v>7576</v>
      </c>
      <c r="B99" s="76">
        <v>8809643534314</v>
      </c>
      <c r="C99" s="50" t="s">
        <v>7577</v>
      </c>
      <c r="D99" s="77" t="s">
        <v>7578</v>
      </c>
      <c r="E99" s="78">
        <v>10000</v>
      </c>
      <c r="F99" s="79">
        <v>0.59</v>
      </c>
      <c r="G99" s="80">
        <v>6</v>
      </c>
      <c r="H99" s="81">
        <f>Таблица620[[#This Row],[Коэфициент стоимости]]*Таблица620[[#This Row],[Розничная цена KRW]]</f>
        <v>5900</v>
      </c>
      <c r="I99" s="82" t="str">
        <f>IF($H$1="","Введите курс",Таблица620[[#This Row],[Оптовая цена KRW за 1шт]]/$H$1)</f>
        <v>Введите курс</v>
      </c>
      <c r="J99" s="83"/>
      <c r="K99" s="84">
        <f>Таблица620[[#This Row],[Заказ коробок ]]*Таблица620[[#This Row],[Кол-во шт в коробке]]</f>
        <v>0</v>
      </c>
      <c r="L99" s="85">
        <f>Таблица620[[#This Row],[Общее кол-во шт]]*Таблица620[[#This Row],[Оптовая цена KRW за 1шт]]</f>
        <v>0</v>
      </c>
      <c r="M99" s="86" t="str">
        <f>IFERROR(Таблица620[[#This Row],[Общее кол-во шт]]*Таблица620[[#This Row],[Оптовая цена USD за 1шт]],"")</f>
        <v/>
      </c>
      <c r="N99" s="87"/>
    </row>
    <row r="100" spans="1:14" ht="22.5" customHeight="1">
      <c r="A100" s="44" t="s">
        <v>7579</v>
      </c>
      <c r="B100" s="76">
        <v>8809643534321</v>
      </c>
      <c r="C100" s="50" t="s">
        <v>7580</v>
      </c>
      <c r="D100" s="77" t="s">
        <v>7581</v>
      </c>
      <c r="E100" s="78">
        <v>10000</v>
      </c>
      <c r="F100" s="79">
        <v>0.59</v>
      </c>
      <c r="G100" s="80">
        <v>6</v>
      </c>
      <c r="H100" s="81">
        <f>Таблица620[[#This Row],[Коэфициент стоимости]]*Таблица620[[#This Row],[Розничная цена KRW]]</f>
        <v>5900</v>
      </c>
      <c r="I100" s="82" t="str">
        <f>IF($H$1="","Введите курс",Таблица620[[#This Row],[Оптовая цена KRW за 1шт]]/$H$1)</f>
        <v>Введите курс</v>
      </c>
      <c r="J100" s="83"/>
      <c r="K100" s="84">
        <f>Таблица620[[#This Row],[Заказ коробок ]]*Таблица620[[#This Row],[Кол-во шт в коробке]]</f>
        <v>0</v>
      </c>
      <c r="L100" s="85">
        <f>Таблица620[[#This Row],[Общее кол-во шт]]*Таблица620[[#This Row],[Оптовая цена KRW за 1шт]]</f>
        <v>0</v>
      </c>
      <c r="M100" s="86" t="str">
        <f>IFERROR(Таблица620[[#This Row],[Общее кол-во шт]]*Таблица620[[#This Row],[Оптовая цена USD за 1шт]],"")</f>
        <v/>
      </c>
      <c r="N100" s="87"/>
    </row>
    <row r="101" spans="1:14" ht="22.5" customHeight="1">
      <c r="A101" s="44" t="s">
        <v>7582</v>
      </c>
      <c r="B101" s="76">
        <v>8809643535861</v>
      </c>
      <c r="C101" s="50" t="s">
        <v>7583</v>
      </c>
      <c r="D101" s="77" t="s">
        <v>7584</v>
      </c>
      <c r="E101" s="78">
        <v>4000</v>
      </c>
      <c r="F101" s="79">
        <v>0.54</v>
      </c>
      <c r="G101" s="80">
        <v>30</v>
      </c>
      <c r="H101" s="81">
        <f>Таблица620[[#This Row],[Коэфициент стоимости]]*Таблица620[[#This Row],[Розничная цена KRW]]</f>
        <v>2160</v>
      </c>
      <c r="I101" s="82" t="str">
        <f>IF($H$1="","Введите курс",Таблица620[[#This Row],[Оптовая цена KRW за 1шт]]/$H$1)</f>
        <v>Введите курс</v>
      </c>
      <c r="J101" s="83"/>
      <c r="K101" s="84">
        <f>Таблица620[[#This Row],[Заказ коробок ]]*Таблица620[[#This Row],[Кол-во шт в коробке]]</f>
        <v>0</v>
      </c>
      <c r="L101" s="85">
        <f>Таблица620[[#This Row],[Общее кол-во шт]]*Таблица620[[#This Row],[Оптовая цена KRW за 1шт]]</f>
        <v>0</v>
      </c>
      <c r="M101" s="86" t="str">
        <f>IFERROR(Таблица620[[#This Row],[Общее кол-во шт]]*Таблица620[[#This Row],[Оптовая цена USD за 1шт]],"")</f>
        <v/>
      </c>
      <c r="N101" s="87"/>
    </row>
    <row r="102" spans="1:14" ht="22.5" customHeight="1">
      <c r="A102" s="44" t="s">
        <v>7585</v>
      </c>
      <c r="B102" s="76">
        <v>8809643545419</v>
      </c>
      <c r="C102" s="50" t="s">
        <v>7586</v>
      </c>
      <c r="D102" s="77" t="s">
        <v>7587</v>
      </c>
      <c r="E102" s="78">
        <v>10000</v>
      </c>
      <c r="F102" s="79">
        <v>0.59</v>
      </c>
      <c r="G102" s="80">
        <v>6</v>
      </c>
      <c r="H102" s="81">
        <f>Таблица620[[#This Row],[Коэфициент стоимости]]*Таблица620[[#This Row],[Розничная цена KRW]]</f>
        <v>5900</v>
      </c>
      <c r="I102" s="82" t="str">
        <f>IF($H$1="","Введите курс",Таблица620[[#This Row],[Оптовая цена KRW за 1шт]]/$H$1)</f>
        <v>Введите курс</v>
      </c>
      <c r="J102" s="83"/>
      <c r="K102" s="84">
        <f>Таблица620[[#This Row],[Заказ коробок ]]*Таблица620[[#This Row],[Кол-во шт в коробке]]</f>
        <v>0</v>
      </c>
      <c r="L102" s="85">
        <f>Таблица620[[#This Row],[Общее кол-во шт]]*Таблица620[[#This Row],[Оптовая цена KRW за 1шт]]</f>
        <v>0</v>
      </c>
      <c r="M102" s="86" t="str">
        <f>IFERROR(Таблица620[[#This Row],[Общее кол-во шт]]*Таблица620[[#This Row],[Оптовая цена USD за 1шт]],"")</f>
        <v/>
      </c>
      <c r="N102" s="87"/>
    </row>
    <row r="103" spans="1:14" ht="22.5" customHeight="1">
      <c r="A103" s="44" t="s">
        <v>7588</v>
      </c>
      <c r="B103" s="76">
        <v>8809643545426</v>
      </c>
      <c r="C103" s="50" t="s">
        <v>7589</v>
      </c>
      <c r="D103" s="77" t="s">
        <v>7590</v>
      </c>
      <c r="E103" s="78">
        <v>10000</v>
      </c>
      <c r="F103" s="79">
        <v>0.59</v>
      </c>
      <c r="G103" s="80">
        <v>6</v>
      </c>
      <c r="H103" s="81">
        <f>Таблица620[[#This Row],[Коэфициент стоимости]]*Таблица620[[#This Row],[Розничная цена KRW]]</f>
        <v>5900</v>
      </c>
      <c r="I103" s="82" t="str">
        <f>IF($H$1="","Введите курс",Таблица620[[#This Row],[Оптовая цена KRW за 1шт]]/$H$1)</f>
        <v>Введите курс</v>
      </c>
      <c r="J103" s="83"/>
      <c r="K103" s="84">
        <f>Таблица620[[#This Row],[Заказ коробок ]]*Таблица620[[#This Row],[Кол-во шт в коробке]]</f>
        <v>0</v>
      </c>
      <c r="L103" s="85">
        <f>Таблица620[[#This Row],[Общее кол-во шт]]*Таблица620[[#This Row],[Оптовая цена KRW за 1шт]]</f>
        <v>0</v>
      </c>
      <c r="M103" s="86" t="str">
        <f>IFERROR(Таблица620[[#This Row],[Общее кол-во шт]]*Таблица620[[#This Row],[Оптовая цена USD за 1шт]],"")</f>
        <v/>
      </c>
      <c r="N103" s="87"/>
    </row>
    <row r="104" spans="1:14" ht="22.5" customHeight="1">
      <c r="A104" s="44" t="s">
        <v>7591</v>
      </c>
      <c r="B104" s="76">
        <v>8809643545440</v>
      </c>
      <c r="C104" s="50" t="s">
        <v>7592</v>
      </c>
      <c r="D104" s="77" t="s">
        <v>7593</v>
      </c>
      <c r="E104" s="78">
        <v>10000</v>
      </c>
      <c r="F104" s="79">
        <v>0.59</v>
      </c>
      <c r="G104" s="80">
        <v>6</v>
      </c>
      <c r="H104" s="81">
        <f>Таблица620[[#This Row],[Коэфициент стоимости]]*Таблица620[[#This Row],[Розничная цена KRW]]</f>
        <v>5900</v>
      </c>
      <c r="I104" s="82" t="str">
        <f>IF($H$1="","Введите курс",Таблица620[[#This Row],[Оптовая цена KRW за 1шт]]/$H$1)</f>
        <v>Введите курс</v>
      </c>
      <c r="J104" s="83"/>
      <c r="K104" s="84">
        <f>Таблица620[[#This Row],[Заказ коробок ]]*Таблица620[[#This Row],[Кол-во шт в коробке]]</f>
        <v>0</v>
      </c>
      <c r="L104" s="85">
        <f>Таблица620[[#This Row],[Общее кол-во шт]]*Таблица620[[#This Row],[Оптовая цена KRW за 1шт]]</f>
        <v>0</v>
      </c>
      <c r="M104" s="86" t="str">
        <f>IFERROR(Таблица620[[#This Row],[Общее кол-во шт]]*Таблица620[[#This Row],[Оптовая цена USD за 1шт]],"")</f>
        <v/>
      </c>
      <c r="N104" s="87"/>
    </row>
    <row r="105" spans="1:14" ht="22.5" customHeight="1">
      <c r="A105" s="44" t="s">
        <v>7594</v>
      </c>
      <c r="B105" s="76">
        <v>8809643545457</v>
      </c>
      <c r="C105" s="50" t="s">
        <v>7595</v>
      </c>
      <c r="D105" s="77" t="s">
        <v>7596</v>
      </c>
      <c r="E105" s="78">
        <v>10000</v>
      </c>
      <c r="F105" s="79">
        <v>0.59</v>
      </c>
      <c r="G105" s="80">
        <v>6</v>
      </c>
      <c r="H105" s="81">
        <f>Таблица620[[#This Row],[Коэфициент стоимости]]*Таблица620[[#This Row],[Розничная цена KRW]]</f>
        <v>5900</v>
      </c>
      <c r="I105" s="82" t="str">
        <f>IF($H$1="","Введите курс",Таблица620[[#This Row],[Оптовая цена KRW за 1шт]]/$H$1)</f>
        <v>Введите курс</v>
      </c>
      <c r="J105" s="83"/>
      <c r="K105" s="84">
        <f>Таблица620[[#This Row],[Заказ коробок ]]*Таблица620[[#This Row],[Кол-во шт в коробке]]</f>
        <v>0</v>
      </c>
      <c r="L105" s="85">
        <f>Таблица620[[#This Row],[Общее кол-во шт]]*Таблица620[[#This Row],[Оптовая цена KRW за 1шт]]</f>
        <v>0</v>
      </c>
      <c r="M105" s="86" t="str">
        <f>IFERROR(Таблица620[[#This Row],[Общее кол-во шт]]*Таблица620[[#This Row],[Оптовая цена USD за 1шт]],"")</f>
        <v/>
      </c>
      <c r="N105" s="87"/>
    </row>
    <row r="106" spans="1:14" ht="22.5" customHeight="1">
      <c r="A106" s="44" t="s">
        <v>7597</v>
      </c>
      <c r="B106" s="76">
        <v>8809643545464</v>
      </c>
      <c r="C106" s="50" t="s">
        <v>7598</v>
      </c>
      <c r="D106" s="77" t="s">
        <v>7599</v>
      </c>
      <c r="E106" s="78">
        <v>13000</v>
      </c>
      <c r="F106" s="79">
        <v>0.59</v>
      </c>
      <c r="G106" s="80">
        <v>6</v>
      </c>
      <c r="H106" s="81">
        <f>Таблица620[[#This Row],[Коэфициент стоимости]]*Таблица620[[#This Row],[Розничная цена KRW]]</f>
        <v>7670</v>
      </c>
      <c r="I106" s="82" t="str">
        <f>IF($H$1="","Введите курс",Таблица620[[#This Row],[Оптовая цена KRW за 1шт]]/$H$1)</f>
        <v>Введите курс</v>
      </c>
      <c r="J106" s="83"/>
      <c r="K106" s="84">
        <f>Таблица620[[#This Row],[Заказ коробок ]]*Таблица620[[#This Row],[Кол-во шт в коробке]]</f>
        <v>0</v>
      </c>
      <c r="L106" s="85">
        <f>Таблица620[[#This Row],[Общее кол-во шт]]*Таблица620[[#This Row],[Оптовая цена KRW за 1шт]]</f>
        <v>0</v>
      </c>
      <c r="M106" s="86" t="str">
        <f>IFERROR(Таблица620[[#This Row],[Общее кол-во шт]]*Таблица620[[#This Row],[Оптовая цена USD за 1шт]],"")</f>
        <v/>
      </c>
      <c r="N106" s="87"/>
    </row>
    <row r="107" spans="1:14" ht="22.5" customHeight="1">
      <c r="A107" s="44" t="s">
        <v>7600</v>
      </c>
      <c r="B107" s="76">
        <v>8809643545488</v>
      </c>
      <c r="C107" s="50" t="s">
        <v>7601</v>
      </c>
      <c r="D107" s="77" t="s">
        <v>7602</v>
      </c>
      <c r="E107" s="78">
        <v>13000</v>
      </c>
      <c r="F107" s="79">
        <v>0.59</v>
      </c>
      <c r="G107" s="80">
        <v>6</v>
      </c>
      <c r="H107" s="81">
        <f>Таблица620[[#This Row],[Коэфициент стоимости]]*Таблица620[[#This Row],[Розничная цена KRW]]</f>
        <v>7670</v>
      </c>
      <c r="I107" s="82" t="str">
        <f>IF($H$1="","Введите курс",Таблица620[[#This Row],[Оптовая цена KRW за 1шт]]/$H$1)</f>
        <v>Введите курс</v>
      </c>
      <c r="J107" s="83"/>
      <c r="K107" s="84">
        <f>Таблица620[[#This Row],[Заказ коробок ]]*Таблица620[[#This Row],[Кол-во шт в коробке]]</f>
        <v>0</v>
      </c>
      <c r="L107" s="85">
        <f>Таблица620[[#This Row],[Общее кол-во шт]]*Таблица620[[#This Row],[Оптовая цена KRW за 1шт]]</f>
        <v>0</v>
      </c>
      <c r="M107" s="86" t="str">
        <f>IFERROR(Таблица620[[#This Row],[Общее кол-во шт]]*Таблица620[[#This Row],[Оптовая цена USD за 1шт]],"")</f>
        <v/>
      </c>
      <c r="N107" s="87"/>
    </row>
    <row r="108" spans="1:14" ht="22.5" customHeight="1">
      <c r="A108" s="44" t="s">
        <v>7603</v>
      </c>
      <c r="B108" s="76">
        <v>8809643545495</v>
      </c>
      <c r="C108" s="50" t="s">
        <v>7604</v>
      </c>
      <c r="D108" s="77" t="s">
        <v>7605</v>
      </c>
      <c r="E108" s="78">
        <v>13000</v>
      </c>
      <c r="F108" s="79">
        <v>0.59</v>
      </c>
      <c r="G108" s="80">
        <v>6</v>
      </c>
      <c r="H108" s="81">
        <f>Таблица620[[#This Row],[Коэфициент стоимости]]*Таблица620[[#This Row],[Розничная цена KRW]]</f>
        <v>7670</v>
      </c>
      <c r="I108" s="82" t="str">
        <f>IF($H$1="","Введите курс",Таблица620[[#This Row],[Оптовая цена KRW за 1шт]]/$H$1)</f>
        <v>Введите курс</v>
      </c>
      <c r="J108" s="83"/>
      <c r="K108" s="84">
        <f>Таблица620[[#This Row],[Заказ коробок ]]*Таблица620[[#This Row],[Кол-во шт в коробке]]</f>
        <v>0</v>
      </c>
      <c r="L108" s="85">
        <f>Таблица620[[#This Row],[Общее кол-во шт]]*Таблица620[[#This Row],[Оптовая цена KRW за 1шт]]</f>
        <v>0</v>
      </c>
      <c r="M108" s="86" t="str">
        <f>IFERROR(Таблица620[[#This Row],[Общее кол-во шт]]*Таблица620[[#This Row],[Оптовая цена USD за 1шт]],"")</f>
        <v/>
      </c>
      <c r="N108" s="87"/>
    </row>
    <row r="109" spans="1:14" ht="22.5" customHeight="1">
      <c r="A109" s="44" t="s">
        <v>7606</v>
      </c>
      <c r="B109" s="76">
        <v>8809643545501</v>
      </c>
      <c r="C109" s="50" t="s">
        <v>7607</v>
      </c>
      <c r="D109" s="77" t="s">
        <v>7608</v>
      </c>
      <c r="E109" s="78">
        <v>13000</v>
      </c>
      <c r="F109" s="79">
        <v>0.59</v>
      </c>
      <c r="G109" s="80">
        <v>6</v>
      </c>
      <c r="H109" s="81">
        <f>Таблица620[[#This Row],[Коэфициент стоимости]]*Таблица620[[#This Row],[Розничная цена KRW]]</f>
        <v>7670</v>
      </c>
      <c r="I109" s="82" t="str">
        <f>IF($H$1="","Введите курс",Таблица620[[#This Row],[Оптовая цена KRW за 1шт]]/$H$1)</f>
        <v>Введите курс</v>
      </c>
      <c r="J109" s="83"/>
      <c r="K109" s="84">
        <f>Таблица620[[#This Row],[Заказ коробок ]]*Таблица620[[#This Row],[Кол-во шт в коробке]]</f>
        <v>0</v>
      </c>
      <c r="L109" s="85">
        <f>Таблица620[[#This Row],[Общее кол-во шт]]*Таблица620[[#This Row],[Оптовая цена KRW за 1шт]]</f>
        <v>0</v>
      </c>
      <c r="M109" s="86" t="str">
        <f>IFERROR(Таблица620[[#This Row],[Общее кол-во шт]]*Таблица620[[#This Row],[Оптовая цена USD за 1шт]],"")</f>
        <v/>
      </c>
      <c r="N109" s="87"/>
    </row>
    <row r="110" spans="1:14" ht="22.5" customHeight="1">
      <c r="A110" s="44" t="s">
        <v>7609</v>
      </c>
      <c r="B110" s="76">
        <v>8809643515627</v>
      </c>
      <c r="C110" s="50" t="s">
        <v>7610</v>
      </c>
      <c r="D110" s="77" t="s">
        <v>7611</v>
      </c>
      <c r="E110" s="78">
        <v>5800</v>
      </c>
      <c r="F110" s="79">
        <v>0.54</v>
      </c>
      <c r="G110" s="80">
        <v>6</v>
      </c>
      <c r="H110" s="81">
        <f>Таблица620[[#This Row],[Коэфициент стоимости]]*Таблица620[[#This Row],[Розничная цена KRW]]</f>
        <v>3132</v>
      </c>
      <c r="I110" s="82" t="str">
        <f>IF($H$1="","Введите курс",Таблица620[[#This Row],[Оптовая цена KRW за 1шт]]/$H$1)</f>
        <v>Введите курс</v>
      </c>
      <c r="J110" s="83"/>
      <c r="K110" s="84">
        <f>Таблица620[[#This Row],[Заказ коробок ]]*Таблица620[[#This Row],[Кол-во шт в коробке]]</f>
        <v>0</v>
      </c>
      <c r="L110" s="85">
        <f>Таблица620[[#This Row],[Общее кол-во шт]]*Таблица620[[#This Row],[Оптовая цена KRW за 1шт]]</f>
        <v>0</v>
      </c>
      <c r="M110" s="86" t="str">
        <f>IFERROR(Таблица620[[#This Row],[Общее кол-во шт]]*Таблица620[[#This Row],[Оптовая цена USD за 1шт]],"")</f>
        <v/>
      </c>
      <c r="N110" s="87"/>
    </row>
    <row r="111" spans="1:14" ht="22.5" customHeight="1">
      <c r="A111" s="44" t="s">
        <v>7612</v>
      </c>
      <c r="B111" s="76">
        <v>8809643515634</v>
      </c>
      <c r="C111" s="50" t="s">
        <v>7613</v>
      </c>
      <c r="D111" s="77" t="s">
        <v>7614</v>
      </c>
      <c r="E111" s="78">
        <v>5800</v>
      </c>
      <c r="F111" s="79">
        <v>0.54</v>
      </c>
      <c r="G111" s="80">
        <v>6</v>
      </c>
      <c r="H111" s="81">
        <f>Таблица620[[#This Row],[Коэфициент стоимости]]*Таблица620[[#This Row],[Розничная цена KRW]]</f>
        <v>3132</v>
      </c>
      <c r="I111" s="82" t="str">
        <f>IF($H$1="","Введите курс",Таблица620[[#This Row],[Оптовая цена KRW за 1шт]]/$H$1)</f>
        <v>Введите курс</v>
      </c>
      <c r="J111" s="83"/>
      <c r="K111" s="84">
        <f>Таблица620[[#This Row],[Заказ коробок ]]*Таблица620[[#This Row],[Кол-во шт в коробке]]</f>
        <v>0</v>
      </c>
      <c r="L111" s="85">
        <f>Таблица620[[#This Row],[Общее кол-во шт]]*Таблица620[[#This Row],[Оптовая цена KRW за 1шт]]</f>
        <v>0</v>
      </c>
      <c r="M111" s="86" t="str">
        <f>IFERROR(Таблица620[[#This Row],[Общее кол-во шт]]*Таблица620[[#This Row],[Оптовая цена USD за 1шт]],"")</f>
        <v/>
      </c>
      <c r="N111" s="87"/>
    </row>
    <row r="112" spans="1:14" ht="22.5" customHeight="1">
      <c r="A112" s="44" t="s">
        <v>7615</v>
      </c>
      <c r="B112" s="76">
        <v>8809643515665</v>
      </c>
      <c r="C112" s="50" t="s">
        <v>7616</v>
      </c>
      <c r="D112" s="77" t="s">
        <v>7617</v>
      </c>
      <c r="E112" s="78">
        <v>5800</v>
      </c>
      <c r="F112" s="79">
        <v>0.54</v>
      </c>
      <c r="G112" s="80">
        <v>6</v>
      </c>
      <c r="H112" s="81">
        <f>Таблица620[[#This Row],[Коэфициент стоимости]]*Таблица620[[#This Row],[Розничная цена KRW]]</f>
        <v>3132</v>
      </c>
      <c r="I112" s="82" t="str">
        <f>IF($H$1="","Введите курс",Таблица620[[#This Row],[Оптовая цена KRW за 1шт]]/$H$1)</f>
        <v>Введите курс</v>
      </c>
      <c r="J112" s="83"/>
      <c r="K112" s="84">
        <f>Таблица620[[#This Row],[Заказ коробок ]]*Таблица620[[#This Row],[Кол-во шт в коробке]]</f>
        <v>0</v>
      </c>
      <c r="L112" s="85">
        <f>Таблица620[[#This Row],[Общее кол-во шт]]*Таблица620[[#This Row],[Оптовая цена KRW за 1шт]]</f>
        <v>0</v>
      </c>
      <c r="M112" s="86" t="str">
        <f>IFERROR(Таблица620[[#This Row],[Общее кол-во шт]]*Таблица620[[#This Row],[Оптовая цена USD за 1шт]],"")</f>
        <v/>
      </c>
      <c r="N112" s="87"/>
    </row>
    <row r="113" spans="1:14" ht="22.5" customHeight="1">
      <c r="A113" s="44" t="s">
        <v>7618</v>
      </c>
      <c r="B113" s="76">
        <v>8809643515672</v>
      </c>
      <c r="C113" s="50" t="s">
        <v>7619</v>
      </c>
      <c r="D113" s="77" t="s">
        <v>7620</v>
      </c>
      <c r="E113" s="78">
        <v>5800</v>
      </c>
      <c r="F113" s="79">
        <v>0.54</v>
      </c>
      <c r="G113" s="80">
        <v>6</v>
      </c>
      <c r="H113" s="81">
        <f>Таблица620[[#This Row],[Коэфициент стоимости]]*Таблица620[[#This Row],[Розничная цена KRW]]</f>
        <v>3132</v>
      </c>
      <c r="I113" s="82" t="str">
        <f>IF($H$1="","Введите курс",Таблица620[[#This Row],[Оптовая цена KRW за 1шт]]/$H$1)</f>
        <v>Введите курс</v>
      </c>
      <c r="J113" s="83"/>
      <c r="K113" s="84">
        <f>Таблица620[[#This Row],[Заказ коробок ]]*Таблица620[[#This Row],[Кол-во шт в коробке]]</f>
        <v>0</v>
      </c>
      <c r="L113" s="85">
        <f>Таблица620[[#This Row],[Общее кол-во шт]]*Таблица620[[#This Row],[Оптовая цена KRW за 1шт]]</f>
        <v>0</v>
      </c>
      <c r="M113" s="86" t="str">
        <f>IFERROR(Таблица620[[#This Row],[Общее кол-во шт]]*Таблица620[[#This Row],[Оптовая цена USD за 1шт]],"")</f>
        <v/>
      </c>
      <c r="N113" s="87"/>
    </row>
    <row r="114" spans="1:14" ht="22.5" customHeight="1">
      <c r="A114" s="44" t="s">
        <v>7621</v>
      </c>
      <c r="B114" s="76">
        <v>8809643518048</v>
      </c>
      <c r="C114" s="50" t="s">
        <v>7622</v>
      </c>
      <c r="D114" s="77" t="s">
        <v>7623</v>
      </c>
      <c r="E114" s="78">
        <v>5800</v>
      </c>
      <c r="F114" s="79">
        <v>0.54</v>
      </c>
      <c r="G114" s="80">
        <v>6</v>
      </c>
      <c r="H114" s="81">
        <f>Таблица620[[#This Row],[Коэфициент стоимости]]*Таблица620[[#This Row],[Розничная цена KRW]]</f>
        <v>3132</v>
      </c>
      <c r="I114" s="82" t="str">
        <f>IF($H$1="","Введите курс",Таблица620[[#This Row],[Оптовая цена KRW за 1шт]]/$H$1)</f>
        <v>Введите курс</v>
      </c>
      <c r="J114" s="83"/>
      <c r="K114" s="84">
        <f>Таблица620[[#This Row],[Заказ коробок ]]*Таблица620[[#This Row],[Кол-во шт в коробке]]</f>
        <v>0</v>
      </c>
      <c r="L114" s="85">
        <f>Таблица620[[#This Row],[Общее кол-во шт]]*Таблица620[[#This Row],[Оптовая цена KRW за 1шт]]</f>
        <v>0</v>
      </c>
      <c r="M114" s="86" t="str">
        <f>IFERROR(Таблица620[[#This Row],[Общее кол-во шт]]*Таблица620[[#This Row],[Оптовая цена USD за 1шт]],"")</f>
        <v/>
      </c>
      <c r="N114" s="87"/>
    </row>
    <row r="115" spans="1:14" ht="22.5" customHeight="1">
      <c r="A115" s="44" t="s">
        <v>7624</v>
      </c>
      <c r="B115" s="76">
        <v>8809643518055</v>
      </c>
      <c r="C115" s="50" t="s">
        <v>7625</v>
      </c>
      <c r="D115" s="77" t="s">
        <v>7626</v>
      </c>
      <c r="E115" s="78">
        <v>5800</v>
      </c>
      <c r="F115" s="79">
        <v>0.54</v>
      </c>
      <c r="G115" s="80">
        <v>6</v>
      </c>
      <c r="H115" s="81">
        <f>Таблица620[[#This Row],[Коэфициент стоимости]]*Таблица620[[#This Row],[Розничная цена KRW]]</f>
        <v>3132</v>
      </c>
      <c r="I115" s="82" t="str">
        <f>IF($H$1="","Введите курс",Таблица620[[#This Row],[Оптовая цена KRW за 1шт]]/$H$1)</f>
        <v>Введите курс</v>
      </c>
      <c r="J115" s="83"/>
      <c r="K115" s="84">
        <f>Таблица620[[#This Row],[Заказ коробок ]]*Таблица620[[#This Row],[Кол-во шт в коробке]]</f>
        <v>0</v>
      </c>
      <c r="L115" s="85">
        <f>Таблица620[[#This Row],[Общее кол-во шт]]*Таблица620[[#This Row],[Оптовая цена KRW за 1шт]]</f>
        <v>0</v>
      </c>
      <c r="M115" s="86" t="str">
        <f>IFERROR(Таблица620[[#This Row],[Общее кол-во шт]]*Таблица620[[#This Row],[Оптовая цена USD за 1шт]],"")</f>
        <v/>
      </c>
      <c r="N115" s="87"/>
    </row>
    <row r="116" spans="1:14" ht="22.5" customHeight="1">
      <c r="A116" s="44" t="s">
        <v>7627</v>
      </c>
      <c r="B116" s="76">
        <v>8809643518062</v>
      </c>
      <c r="C116" s="50" t="s">
        <v>7628</v>
      </c>
      <c r="D116" s="77" t="s">
        <v>7629</v>
      </c>
      <c r="E116" s="78">
        <v>6500</v>
      </c>
      <c r="F116" s="79">
        <v>0.54</v>
      </c>
      <c r="G116" s="80">
        <v>6</v>
      </c>
      <c r="H116" s="81">
        <f>Таблица620[[#This Row],[Коэфициент стоимости]]*Таблица620[[#This Row],[Розничная цена KRW]]</f>
        <v>3510.0000000000005</v>
      </c>
      <c r="I116" s="82" t="str">
        <f>IF($H$1="","Введите курс",Таблица620[[#This Row],[Оптовая цена KRW за 1шт]]/$H$1)</f>
        <v>Введите курс</v>
      </c>
      <c r="J116" s="83"/>
      <c r="K116" s="84">
        <f>Таблица620[[#This Row],[Заказ коробок ]]*Таблица620[[#This Row],[Кол-во шт в коробке]]</f>
        <v>0</v>
      </c>
      <c r="L116" s="85">
        <f>Таблица620[[#This Row],[Общее кол-во шт]]*Таблица620[[#This Row],[Оптовая цена KRW за 1шт]]</f>
        <v>0</v>
      </c>
      <c r="M116" s="86" t="str">
        <f>IFERROR(Таблица620[[#This Row],[Общее кол-во шт]]*Таблица620[[#This Row],[Оптовая цена USD за 1шт]],"")</f>
        <v/>
      </c>
      <c r="N116" s="87"/>
    </row>
    <row r="117" spans="1:14" ht="22.5" customHeight="1">
      <c r="A117" s="44" t="s">
        <v>7630</v>
      </c>
      <c r="B117" s="76">
        <v>8809643518079</v>
      </c>
      <c r="C117" s="50" t="s">
        <v>7631</v>
      </c>
      <c r="D117" s="77" t="s">
        <v>7632</v>
      </c>
      <c r="E117" s="78">
        <v>6500</v>
      </c>
      <c r="F117" s="79">
        <v>0.54</v>
      </c>
      <c r="G117" s="80">
        <v>6</v>
      </c>
      <c r="H117" s="81">
        <f>Таблица620[[#This Row],[Коэфициент стоимости]]*Таблица620[[#This Row],[Розничная цена KRW]]</f>
        <v>3510.0000000000005</v>
      </c>
      <c r="I117" s="82" t="str">
        <f>IF($H$1="","Введите курс",Таблица620[[#This Row],[Оптовая цена KRW за 1шт]]/$H$1)</f>
        <v>Введите курс</v>
      </c>
      <c r="J117" s="83"/>
      <c r="K117" s="84">
        <f>Таблица620[[#This Row],[Заказ коробок ]]*Таблица620[[#This Row],[Кол-во шт в коробке]]</f>
        <v>0</v>
      </c>
      <c r="L117" s="85">
        <f>Таблица620[[#This Row],[Общее кол-во шт]]*Таблица620[[#This Row],[Оптовая цена KRW за 1шт]]</f>
        <v>0</v>
      </c>
      <c r="M117" s="86" t="str">
        <f>IFERROR(Таблица620[[#This Row],[Общее кол-во шт]]*Таблица620[[#This Row],[Оптовая цена USD за 1шт]],"")</f>
        <v/>
      </c>
      <c r="N117" s="87"/>
    </row>
    <row r="118" spans="1:14" ht="22.5" customHeight="1">
      <c r="A118" s="44" t="s">
        <v>7633</v>
      </c>
      <c r="B118" s="76">
        <v>8809643518086</v>
      </c>
      <c r="C118" s="50" t="s">
        <v>7634</v>
      </c>
      <c r="D118" s="77" t="s">
        <v>7635</v>
      </c>
      <c r="E118" s="78">
        <v>6500</v>
      </c>
      <c r="F118" s="79">
        <v>0.54</v>
      </c>
      <c r="G118" s="80">
        <v>6</v>
      </c>
      <c r="H118" s="81">
        <f>Таблица620[[#This Row],[Коэфициент стоимости]]*Таблица620[[#This Row],[Розничная цена KRW]]</f>
        <v>3510.0000000000005</v>
      </c>
      <c r="I118" s="82" t="str">
        <f>IF($H$1="","Введите курс",Таблица620[[#This Row],[Оптовая цена KRW за 1шт]]/$H$1)</f>
        <v>Введите курс</v>
      </c>
      <c r="J118" s="83"/>
      <c r="K118" s="84">
        <f>Таблица620[[#This Row],[Заказ коробок ]]*Таблица620[[#This Row],[Кол-во шт в коробке]]</f>
        <v>0</v>
      </c>
      <c r="L118" s="85">
        <f>Таблица620[[#This Row],[Общее кол-во шт]]*Таблица620[[#This Row],[Оптовая цена KRW за 1шт]]</f>
        <v>0</v>
      </c>
      <c r="M118" s="86" t="str">
        <f>IFERROR(Таблица620[[#This Row],[Общее кол-во шт]]*Таблица620[[#This Row],[Оптовая цена USD за 1шт]],"")</f>
        <v/>
      </c>
      <c r="N118" s="87"/>
    </row>
    <row r="119" spans="1:14" ht="22.5" customHeight="1">
      <c r="A119" s="44" t="s">
        <v>7636</v>
      </c>
      <c r="B119" s="76">
        <v>8809643531184</v>
      </c>
      <c r="C119" s="50" t="s">
        <v>7637</v>
      </c>
      <c r="D119" s="77" t="s">
        <v>7638</v>
      </c>
      <c r="E119" s="78">
        <v>5800</v>
      </c>
      <c r="F119" s="79">
        <v>0.54</v>
      </c>
      <c r="G119" s="80">
        <v>6</v>
      </c>
      <c r="H119" s="81">
        <f>Таблица620[[#This Row],[Коэфициент стоимости]]*Таблица620[[#This Row],[Розничная цена KRW]]</f>
        <v>3132</v>
      </c>
      <c r="I119" s="82" t="str">
        <f>IF($H$1="","Введите курс",Таблица620[[#This Row],[Оптовая цена KRW за 1шт]]/$H$1)</f>
        <v>Введите курс</v>
      </c>
      <c r="J119" s="83"/>
      <c r="K119" s="84">
        <f>Таблица620[[#This Row],[Заказ коробок ]]*Таблица620[[#This Row],[Кол-во шт в коробке]]</f>
        <v>0</v>
      </c>
      <c r="L119" s="85">
        <f>Таблица620[[#This Row],[Общее кол-во шт]]*Таблица620[[#This Row],[Оптовая цена KRW за 1шт]]</f>
        <v>0</v>
      </c>
      <c r="M119" s="86" t="str">
        <f>IFERROR(Таблица620[[#This Row],[Общее кол-во шт]]*Таблица620[[#This Row],[Оптовая цена USD за 1шт]],"")</f>
        <v/>
      </c>
      <c r="N119" s="87"/>
    </row>
    <row r="120" spans="1:14" ht="22.5" customHeight="1">
      <c r="A120" s="44" t="s">
        <v>7639</v>
      </c>
      <c r="B120" s="76">
        <v>8809643531191</v>
      </c>
      <c r="C120" s="50" t="s">
        <v>7640</v>
      </c>
      <c r="D120" s="77" t="s">
        <v>7641</v>
      </c>
      <c r="E120" s="78">
        <v>5800</v>
      </c>
      <c r="F120" s="79">
        <v>0.54</v>
      </c>
      <c r="G120" s="80">
        <v>6</v>
      </c>
      <c r="H120" s="81">
        <f>Таблица620[[#This Row],[Коэфициент стоимости]]*Таблица620[[#This Row],[Розничная цена KRW]]</f>
        <v>3132</v>
      </c>
      <c r="I120" s="82" t="str">
        <f>IF($H$1="","Введите курс",Таблица620[[#This Row],[Оптовая цена KRW за 1шт]]/$H$1)</f>
        <v>Введите курс</v>
      </c>
      <c r="J120" s="83"/>
      <c r="K120" s="84">
        <f>Таблица620[[#This Row],[Заказ коробок ]]*Таблица620[[#This Row],[Кол-во шт в коробке]]</f>
        <v>0</v>
      </c>
      <c r="L120" s="85">
        <f>Таблица620[[#This Row],[Общее кол-во шт]]*Таблица620[[#This Row],[Оптовая цена KRW за 1шт]]</f>
        <v>0</v>
      </c>
      <c r="M120" s="86" t="str">
        <f>IFERROR(Таблица620[[#This Row],[Общее кол-во шт]]*Таблица620[[#This Row],[Оптовая цена USD за 1шт]],"")</f>
        <v/>
      </c>
      <c r="N120" s="87"/>
    </row>
    <row r="121" spans="1:14" ht="22.5" customHeight="1">
      <c r="A121" s="44" t="s">
        <v>7642</v>
      </c>
      <c r="B121" s="76">
        <v>8809643531207</v>
      </c>
      <c r="C121" s="50" t="s">
        <v>7643</v>
      </c>
      <c r="D121" s="77" t="s">
        <v>7644</v>
      </c>
      <c r="E121" s="78">
        <v>5800</v>
      </c>
      <c r="F121" s="79">
        <v>0.54</v>
      </c>
      <c r="G121" s="80">
        <v>6</v>
      </c>
      <c r="H121" s="81">
        <f>Таблица620[[#This Row],[Коэфициент стоимости]]*Таблица620[[#This Row],[Розничная цена KRW]]</f>
        <v>3132</v>
      </c>
      <c r="I121" s="82" t="str">
        <f>IF($H$1="","Введите курс",Таблица620[[#This Row],[Оптовая цена KRW за 1шт]]/$H$1)</f>
        <v>Введите курс</v>
      </c>
      <c r="J121" s="83"/>
      <c r="K121" s="84">
        <f>Таблица620[[#This Row],[Заказ коробок ]]*Таблица620[[#This Row],[Кол-во шт в коробке]]</f>
        <v>0</v>
      </c>
      <c r="L121" s="85">
        <f>Таблица620[[#This Row],[Общее кол-во шт]]*Таблица620[[#This Row],[Оптовая цена KRW за 1шт]]</f>
        <v>0</v>
      </c>
      <c r="M121" s="86" t="str">
        <f>IFERROR(Таблица620[[#This Row],[Общее кол-во шт]]*Таблица620[[#This Row],[Оптовая цена USD за 1шт]],"")</f>
        <v/>
      </c>
      <c r="N121" s="87"/>
    </row>
    <row r="122" spans="1:14" ht="22.5" customHeight="1">
      <c r="A122" s="44" t="s">
        <v>7645</v>
      </c>
      <c r="B122" s="76">
        <v>8809643531214</v>
      </c>
      <c r="C122" s="50" t="s">
        <v>7646</v>
      </c>
      <c r="D122" s="77" t="s">
        <v>7647</v>
      </c>
      <c r="E122" s="78">
        <v>5800</v>
      </c>
      <c r="F122" s="79">
        <v>0.54</v>
      </c>
      <c r="G122" s="80">
        <v>6</v>
      </c>
      <c r="H122" s="81">
        <f>Таблица620[[#This Row],[Коэфициент стоимости]]*Таблица620[[#This Row],[Розничная цена KRW]]</f>
        <v>3132</v>
      </c>
      <c r="I122" s="82" t="str">
        <f>IF($H$1="","Введите курс",Таблица620[[#This Row],[Оптовая цена KRW за 1шт]]/$H$1)</f>
        <v>Введите курс</v>
      </c>
      <c r="J122" s="83"/>
      <c r="K122" s="84">
        <f>Таблица620[[#This Row],[Заказ коробок ]]*Таблица620[[#This Row],[Кол-во шт в коробке]]</f>
        <v>0</v>
      </c>
      <c r="L122" s="85">
        <f>Таблица620[[#This Row],[Общее кол-во шт]]*Таблица620[[#This Row],[Оптовая цена KRW за 1шт]]</f>
        <v>0</v>
      </c>
      <c r="M122" s="86" t="str">
        <f>IFERROR(Таблица620[[#This Row],[Общее кол-во шт]]*Таблица620[[#This Row],[Оптовая цена USD за 1шт]],"")</f>
        <v/>
      </c>
      <c r="N122" s="87"/>
    </row>
    <row r="123" spans="1:14" ht="22.5" customHeight="1">
      <c r="A123" s="44" t="s">
        <v>7648</v>
      </c>
      <c r="B123" s="76">
        <v>8809643538022</v>
      </c>
      <c r="C123" s="50" t="s">
        <v>7649</v>
      </c>
      <c r="D123" s="77" t="s">
        <v>7650</v>
      </c>
      <c r="E123" s="78">
        <v>6500</v>
      </c>
      <c r="F123" s="79">
        <v>0.54</v>
      </c>
      <c r="G123" s="80">
        <v>6</v>
      </c>
      <c r="H123" s="81">
        <f>Таблица620[[#This Row],[Коэфициент стоимости]]*Таблица620[[#This Row],[Розничная цена KRW]]</f>
        <v>3510.0000000000005</v>
      </c>
      <c r="I123" s="82" t="str">
        <f>IF($H$1="","Введите курс",Таблица620[[#This Row],[Оптовая цена KRW за 1шт]]/$H$1)</f>
        <v>Введите курс</v>
      </c>
      <c r="J123" s="83"/>
      <c r="K123" s="84">
        <f>Таблица620[[#This Row],[Заказ коробок ]]*Таблица620[[#This Row],[Кол-во шт в коробке]]</f>
        <v>0</v>
      </c>
      <c r="L123" s="85">
        <f>Таблица620[[#This Row],[Общее кол-во шт]]*Таблица620[[#This Row],[Оптовая цена KRW за 1шт]]</f>
        <v>0</v>
      </c>
      <c r="M123" s="86" t="str">
        <f>IFERROR(Таблица620[[#This Row],[Общее кол-во шт]]*Таблица620[[#This Row],[Оптовая цена USD за 1шт]],"")</f>
        <v/>
      </c>
      <c r="N123" s="87"/>
    </row>
    <row r="124" spans="1:14" ht="22.5" customHeight="1">
      <c r="A124" s="44" t="s">
        <v>7651</v>
      </c>
      <c r="B124" s="76">
        <v>8809643538039</v>
      </c>
      <c r="C124" s="50" t="s">
        <v>7652</v>
      </c>
      <c r="D124" s="77" t="s">
        <v>7653</v>
      </c>
      <c r="E124" s="78">
        <v>6500</v>
      </c>
      <c r="F124" s="79">
        <v>0.54</v>
      </c>
      <c r="G124" s="80">
        <v>6</v>
      </c>
      <c r="H124" s="81">
        <f>Таблица620[[#This Row],[Коэфициент стоимости]]*Таблица620[[#This Row],[Розничная цена KRW]]</f>
        <v>3510.0000000000005</v>
      </c>
      <c r="I124" s="82" t="str">
        <f>IF($H$1="","Введите курс",Таблица620[[#This Row],[Оптовая цена KRW за 1шт]]/$H$1)</f>
        <v>Введите курс</v>
      </c>
      <c r="J124" s="83"/>
      <c r="K124" s="84">
        <f>Таблица620[[#This Row],[Заказ коробок ]]*Таблица620[[#This Row],[Кол-во шт в коробке]]</f>
        <v>0</v>
      </c>
      <c r="L124" s="85">
        <f>Таблица620[[#This Row],[Общее кол-во шт]]*Таблица620[[#This Row],[Оптовая цена KRW за 1шт]]</f>
        <v>0</v>
      </c>
      <c r="M124" s="86" t="str">
        <f>IFERROR(Таблица620[[#This Row],[Общее кол-во шт]]*Таблица620[[#This Row],[Оптовая цена USD за 1шт]],"")</f>
        <v/>
      </c>
      <c r="N124" s="87"/>
    </row>
    <row r="125" spans="1:14" ht="22.5" customHeight="1">
      <c r="A125" s="44" t="s">
        <v>7654</v>
      </c>
      <c r="B125" s="76">
        <v>8809643535977</v>
      </c>
      <c r="C125" s="50" t="s">
        <v>7655</v>
      </c>
      <c r="D125" s="77" t="s">
        <v>7656</v>
      </c>
      <c r="E125" s="78">
        <v>16000</v>
      </c>
      <c r="F125" s="79">
        <v>0.54</v>
      </c>
      <c r="G125" s="80">
        <v>6</v>
      </c>
      <c r="H125" s="81">
        <f>Таблица620[[#This Row],[Коэфициент стоимости]]*Таблица620[[#This Row],[Розничная цена KRW]]</f>
        <v>8640</v>
      </c>
      <c r="I125" s="82" t="str">
        <f>IF($H$1="","Введите курс",Таблица620[[#This Row],[Оптовая цена KRW за 1шт]]/$H$1)</f>
        <v>Введите курс</v>
      </c>
      <c r="J125" s="83"/>
      <c r="K125" s="84">
        <f>Таблица620[[#This Row],[Заказ коробок ]]*Таблица620[[#This Row],[Кол-во шт в коробке]]</f>
        <v>0</v>
      </c>
      <c r="L125" s="85">
        <f>Таблица620[[#This Row],[Общее кол-во шт]]*Таблица620[[#This Row],[Оптовая цена KRW за 1шт]]</f>
        <v>0</v>
      </c>
      <c r="M125" s="86" t="str">
        <f>IFERROR(Таблица620[[#This Row],[Общее кол-во шт]]*Таблица620[[#This Row],[Оптовая цена USD за 1шт]],"")</f>
        <v/>
      </c>
      <c r="N125" s="87"/>
    </row>
    <row r="126" spans="1:14" ht="22.5" customHeight="1">
      <c r="A126" s="44" t="s">
        <v>7657</v>
      </c>
      <c r="B126" s="76">
        <v>8809643535984</v>
      </c>
      <c r="C126" s="50" t="s">
        <v>7658</v>
      </c>
      <c r="D126" s="77" t="s">
        <v>7659</v>
      </c>
      <c r="E126" s="78">
        <v>16000</v>
      </c>
      <c r="F126" s="79">
        <v>0.54</v>
      </c>
      <c r="G126" s="80">
        <v>6</v>
      </c>
      <c r="H126" s="81">
        <f>Таблица620[[#This Row],[Коэфициент стоимости]]*Таблица620[[#This Row],[Розничная цена KRW]]</f>
        <v>8640</v>
      </c>
      <c r="I126" s="82" t="str">
        <f>IF($H$1="","Введите курс",Таблица620[[#This Row],[Оптовая цена KRW за 1шт]]/$H$1)</f>
        <v>Введите курс</v>
      </c>
      <c r="J126" s="83"/>
      <c r="K126" s="84">
        <f>Таблица620[[#This Row],[Заказ коробок ]]*Таблица620[[#This Row],[Кол-во шт в коробке]]</f>
        <v>0</v>
      </c>
      <c r="L126" s="85">
        <f>Таблица620[[#This Row],[Общее кол-во шт]]*Таблица620[[#This Row],[Оптовая цена KRW за 1шт]]</f>
        <v>0</v>
      </c>
      <c r="M126" s="86" t="str">
        <f>IFERROR(Таблица620[[#This Row],[Общее кол-во шт]]*Таблица620[[#This Row],[Оптовая цена USD за 1шт]],"")</f>
        <v/>
      </c>
      <c r="N126" s="87"/>
    </row>
    <row r="127" spans="1:14" ht="22.5" customHeight="1">
      <c r="A127" s="44" t="s">
        <v>7660</v>
      </c>
      <c r="B127" s="76">
        <v>8809643535991</v>
      </c>
      <c r="C127" s="50" t="s">
        <v>7661</v>
      </c>
      <c r="D127" s="77" t="s">
        <v>7662</v>
      </c>
      <c r="E127" s="78">
        <v>16000</v>
      </c>
      <c r="F127" s="79">
        <v>0.54</v>
      </c>
      <c r="G127" s="80">
        <v>6</v>
      </c>
      <c r="H127" s="81">
        <f>Таблица620[[#This Row],[Коэфициент стоимости]]*Таблица620[[#This Row],[Розничная цена KRW]]</f>
        <v>8640</v>
      </c>
      <c r="I127" s="82" t="str">
        <f>IF($H$1="","Введите курс",Таблица620[[#This Row],[Оптовая цена KRW за 1шт]]/$H$1)</f>
        <v>Введите курс</v>
      </c>
      <c r="J127" s="83"/>
      <c r="K127" s="84">
        <f>Таблица620[[#This Row],[Заказ коробок ]]*Таблица620[[#This Row],[Кол-во шт в коробке]]</f>
        <v>0</v>
      </c>
      <c r="L127" s="85">
        <f>Таблица620[[#This Row],[Общее кол-во шт]]*Таблица620[[#This Row],[Оптовая цена KRW за 1шт]]</f>
        <v>0</v>
      </c>
      <c r="M127" s="86" t="str">
        <f>IFERROR(Таблица620[[#This Row],[Общее кол-во шт]]*Таблица620[[#This Row],[Оптовая цена USD за 1шт]],"")</f>
        <v/>
      </c>
      <c r="N127" s="87"/>
    </row>
    <row r="128" spans="1:14" ht="22.5" customHeight="1">
      <c r="A128" s="44" t="s">
        <v>7663</v>
      </c>
      <c r="B128" s="76">
        <v>8809643536004</v>
      </c>
      <c r="C128" s="50" t="s">
        <v>7664</v>
      </c>
      <c r="D128" s="77" t="s">
        <v>7665</v>
      </c>
      <c r="E128" s="78">
        <v>14000</v>
      </c>
      <c r="F128" s="79">
        <v>0.54</v>
      </c>
      <c r="G128" s="80">
        <v>6</v>
      </c>
      <c r="H128" s="81">
        <f>Таблица620[[#This Row],[Коэфициент стоимости]]*Таблица620[[#This Row],[Розничная цена KRW]]</f>
        <v>7560.0000000000009</v>
      </c>
      <c r="I128" s="82" t="str">
        <f>IF($H$1="","Введите курс",Таблица620[[#This Row],[Оптовая цена KRW за 1шт]]/$H$1)</f>
        <v>Введите курс</v>
      </c>
      <c r="J128" s="83"/>
      <c r="K128" s="84">
        <f>Таблица620[[#This Row],[Заказ коробок ]]*Таблица620[[#This Row],[Кол-во шт в коробке]]</f>
        <v>0</v>
      </c>
      <c r="L128" s="85">
        <f>Таблица620[[#This Row],[Общее кол-во шт]]*Таблица620[[#This Row],[Оптовая цена KRW за 1шт]]</f>
        <v>0</v>
      </c>
      <c r="M128" s="86" t="str">
        <f>IFERROR(Таблица620[[#This Row],[Общее кол-во шт]]*Таблица620[[#This Row],[Оптовая цена USD за 1шт]],"")</f>
        <v/>
      </c>
      <c r="N128" s="87"/>
    </row>
    <row r="129" spans="1:14" ht="22.5" customHeight="1">
      <c r="A129" s="44" t="s">
        <v>7666</v>
      </c>
      <c r="B129" s="76">
        <v>8809643536011</v>
      </c>
      <c r="C129" s="50" t="s">
        <v>7667</v>
      </c>
      <c r="D129" s="77" t="s">
        <v>7668</v>
      </c>
      <c r="E129" s="78">
        <v>14000</v>
      </c>
      <c r="F129" s="79">
        <v>0.54</v>
      </c>
      <c r="G129" s="80">
        <v>6</v>
      </c>
      <c r="H129" s="81">
        <f>Таблица620[[#This Row],[Коэфициент стоимости]]*Таблица620[[#This Row],[Розничная цена KRW]]</f>
        <v>7560.0000000000009</v>
      </c>
      <c r="I129" s="82" t="str">
        <f>IF($H$1="","Введите курс",Таблица620[[#This Row],[Оптовая цена KRW за 1шт]]/$H$1)</f>
        <v>Введите курс</v>
      </c>
      <c r="J129" s="83"/>
      <c r="K129" s="84">
        <f>Таблица620[[#This Row],[Заказ коробок ]]*Таблица620[[#This Row],[Кол-во шт в коробке]]</f>
        <v>0</v>
      </c>
      <c r="L129" s="85">
        <f>Таблица620[[#This Row],[Общее кол-во шт]]*Таблица620[[#This Row],[Оптовая цена KRW за 1шт]]</f>
        <v>0</v>
      </c>
      <c r="M129" s="86" t="str">
        <f>IFERROR(Таблица620[[#This Row],[Общее кол-во шт]]*Таблица620[[#This Row],[Оптовая цена USD за 1шт]],"")</f>
        <v/>
      </c>
      <c r="N129" s="87"/>
    </row>
    <row r="130" spans="1:14" ht="22.5" customHeight="1">
      <c r="A130" s="44" t="s">
        <v>7669</v>
      </c>
      <c r="B130" s="76">
        <v>8809643539333</v>
      </c>
      <c r="C130" s="50" t="s">
        <v>7670</v>
      </c>
      <c r="D130" s="77" t="s">
        <v>7671</v>
      </c>
      <c r="E130" s="78">
        <v>9800</v>
      </c>
      <c r="F130" s="79">
        <v>0.54</v>
      </c>
      <c r="G130" s="80">
        <v>6</v>
      </c>
      <c r="H130" s="81">
        <f>Таблица620[[#This Row],[Коэфициент стоимости]]*Таблица620[[#This Row],[Розничная цена KRW]]</f>
        <v>5292</v>
      </c>
      <c r="I130" s="82" t="str">
        <f>IF($H$1="","Введите курс",Таблица620[[#This Row],[Оптовая цена KRW за 1шт]]/$H$1)</f>
        <v>Введите курс</v>
      </c>
      <c r="J130" s="83"/>
      <c r="K130" s="84">
        <f>Таблица620[[#This Row],[Заказ коробок ]]*Таблица620[[#This Row],[Кол-во шт в коробке]]</f>
        <v>0</v>
      </c>
      <c r="L130" s="85">
        <f>Таблица620[[#This Row],[Общее кол-во шт]]*Таблица620[[#This Row],[Оптовая цена KRW за 1шт]]</f>
        <v>0</v>
      </c>
      <c r="M130" s="86" t="str">
        <f>IFERROR(Таблица620[[#This Row],[Общее кол-во шт]]*Таблица620[[#This Row],[Оптовая цена USD за 1шт]],"")</f>
        <v/>
      </c>
      <c r="N130" s="87"/>
    </row>
    <row r="131" spans="1:14" ht="22.5" customHeight="1">
      <c r="A131" s="44" t="s">
        <v>7672</v>
      </c>
      <c r="B131" s="76">
        <v>8809643539340</v>
      </c>
      <c r="C131" s="50" t="s">
        <v>7673</v>
      </c>
      <c r="D131" s="77" t="s">
        <v>7674</v>
      </c>
      <c r="E131" s="78">
        <v>9800</v>
      </c>
      <c r="F131" s="79">
        <v>0.54</v>
      </c>
      <c r="G131" s="80">
        <v>6</v>
      </c>
      <c r="H131" s="81">
        <f>Таблица620[[#This Row],[Коэфициент стоимости]]*Таблица620[[#This Row],[Розничная цена KRW]]</f>
        <v>5292</v>
      </c>
      <c r="I131" s="82" t="str">
        <f>IF($H$1="","Введите курс",Таблица620[[#This Row],[Оптовая цена KRW за 1шт]]/$H$1)</f>
        <v>Введите курс</v>
      </c>
      <c r="J131" s="83"/>
      <c r="K131" s="84">
        <f>Таблица620[[#This Row],[Заказ коробок ]]*Таблица620[[#This Row],[Кол-во шт в коробке]]</f>
        <v>0</v>
      </c>
      <c r="L131" s="85">
        <f>Таблица620[[#This Row],[Общее кол-во шт]]*Таблица620[[#This Row],[Оптовая цена KRW за 1шт]]</f>
        <v>0</v>
      </c>
      <c r="M131" s="86" t="str">
        <f>IFERROR(Таблица620[[#This Row],[Общее кол-во шт]]*Таблица620[[#This Row],[Оптовая цена USD за 1шт]],"")</f>
        <v/>
      </c>
      <c r="N131" s="87"/>
    </row>
    <row r="132" spans="1:14" ht="22.5" customHeight="1">
      <c r="A132" s="44" t="s">
        <v>7675</v>
      </c>
      <c r="B132" s="76">
        <v>8809643539357</v>
      </c>
      <c r="C132" s="50" t="s">
        <v>7676</v>
      </c>
      <c r="D132" s="77" t="s">
        <v>7677</v>
      </c>
      <c r="E132" s="78">
        <v>9800</v>
      </c>
      <c r="F132" s="79">
        <v>0.54</v>
      </c>
      <c r="G132" s="80">
        <v>6</v>
      </c>
      <c r="H132" s="81">
        <f>Таблица620[[#This Row],[Коэфициент стоимости]]*Таблица620[[#This Row],[Розничная цена KRW]]</f>
        <v>5292</v>
      </c>
      <c r="I132" s="82" t="str">
        <f>IF($H$1="","Введите курс",Таблица620[[#This Row],[Оптовая цена KRW за 1шт]]/$H$1)</f>
        <v>Введите курс</v>
      </c>
      <c r="J132" s="83"/>
      <c r="K132" s="84">
        <f>Таблица620[[#This Row],[Заказ коробок ]]*Таблица620[[#This Row],[Кол-во шт в коробке]]</f>
        <v>0</v>
      </c>
      <c r="L132" s="85">
        <f>Таблица620[[#This Row],[Общее кол-во шт]]*Таблица620[[#This Row],[Оптовая цена KRW за 1шт]]</f>
        <v>0</v>
      </c>
      <c r="M132" s="86" t="str">
        <f>IFERROR(Таблица620[[#This Row],[Общее кол-во шт]]*Таблица620[[#This Row],[Оптовая цена USD за 1шт]],"")</f>
        <v/>
      </c>
      <c r="N132" s="87"/>
    </row>
    <row r="133" spans="1:14" ht="22.5" customHeight="1">
      <c r="A133" s="44" t="s">
        <v>7678</v>
      </c>
      <c r="B133" s="76">
        <v>8809643539364</v>
      </c>
      <c r="C133" s="50" t="s">
        <v>7679</v>
      </c>
      <c r="D133" s="77" t="s">
        <v>7680</v>
      </c>
      <c r="E133" s="78">
        <v>9800</v>
      </c>
      <c r="F133" s="79">
        <v>0.54</v>
      </c>
      <c r="G133" s="80">
        <v>6</v>
      </c>
      <c r="H133" s="81">
        <f>Таблица620[[#This Row],[Коэфициент стоимости]]*Таблица620[[#This Row],[Розничная цена KRW]]</f>
        <v>5292</v>
      </c>
      <c r="I133" s="82" t="str">
        <f>IF($H$1="","Введите курс",Таблица620[[#This Row],[Оптовая цена KRW за 1шт]]/$H$1)</f>
        <v>Введите курс</v>
      </c>
      <c r="J133" s="83"/>
      <c r="K133" s="84">
        <f>Таблица620[[#This Row],[Заказ коробок ]]*Таблица620[[#This Row],[Кол-во шт в коробке]]</f>
        <v>0</v>
      </c>
      <c r="L133" s="85">
        <f>Таблица620[[#This Row],[Общее кол-во шт]]*Таблица620[[#This Row],[Оптовая цена KRW за 1шт]]</f>
        <v>0</v>
      </c>
      <c r="M133" s="86" t="str">
        <f>IFERROR(Таблица620[[#This Row],[Общее кол-во шт]]*Таблица620[[#This Row],[Оптовая цена USD за 1шт]],"")</f>
        <v/>
      </c>
      <c r="N133" s="87"/>
    </row>
    <row r="134" spans="1:14" ht="22.5" customHeight="1">
      <c r="A134" s="44" t="s">
        <v>7681</v>
      </c>
      <c r="B134" s="76">
        <v>8809643546652</v>
      </c>
      <c r="C134" s="50" t="s">
        <v>7682</v>
      </c>
      <c r="D134" s="77" t="s">
        <v>7683</v>
      </c>
      <c r="E134" s="78">
        <v>9800</v>
      </c>
      <c r="F134" s="79">
        <v>0.54</v>
      </c>
      <c r="G134" s="80">
        <v>6</v>
      </c>
      <c r="H134" s="81">
        <f>Таблица620[[#This Row],[Коэфициент стоимости]]*Таблица620[[#This Row],[Розничная цена KRW]]</f>
        <v>5292</v>
      </c>
      <c r="I134" s="82" t="str">
        <f>IF($H$1="","Введите курс",Таблица620[[#This Row],[Оптовая цена KRW за 1шт]]/$H$1)</f>
        <v>Введите курс</v>
      </c>
      <c r="J134" s="83"/>
      <c r="K134" s="84">
        <f>Таблица620[[#This Row],[Заказ коробок ]]*Таблица620[[#This Row],[Кол-во шт в коробке]]</f>
        <v>0</v>
      </c>
      <c r="L134" s="85">
        <f>Таблица620[[#This Row],[Общее кол-во шт]]*Таблица620[[#This Row],[Оптовая цена KRW за 1шт]]</f>
        <v>0</v>
      </c>
      <c r="M134" s="86" t="str">
        <f>IFERROR(Таблица620[[#This Row],[Общее кол-во шт]]*Таблица620[[#This Row],[Оптовая цена USD за 1шт]],"")</f>
        <v/>
      </c>
      <c r="N134" s="87"/>
    </row>
    <row r="135" spans="1:14" ht="22.5" customHeight="1">
      <c r="A135" s="44" t="s">
        <v>7684</v>
      </c>
      <c r="B135" s="76">
        <v>8809643546669</v>
      </c>
      <c r="C135" s="50" t="s">
        <v>7685</v>
      </c>
      <c r="D135" s="77" t="s">
        <v>7686</v>
      </c>
      <c r="E135" s="78">
        <v>9800</v>
      </c>
      <c r="F135" s="79">
        <v>0.54</v>
      </c>
      <c r="G135" s="80">
        <v>6</v>
      </c>
      <c r="H135" s="81">
        <f>Таблица620[[#This Row],[Коэфициент стоимости]]*Таблица620[[#This Row],[Розничная цена KRW]]</f>
        <v>5292</v>
      </c>
      <c r="I135" s="82" t="str">
        <f>IF($H$1="","Введите курс",Таблица620[[#This Row],[Оптовая цена KRW за 1шт]]/$H$1)</f>
        <v>Введите курс</v>
      </c>
      <c r="J135" s="83"/>
      <c r="K135" s="84">
        <f>Таблица620[[#This Row],[Заказ коробок ]]*Таблица620[[#This Row],[Кол-во шт в коробке]]</f>
        <v>0</v>
      </c>
      <c r="L135" s="85">
        <f>Таблица620[[#This Row],[Общее кол-во шт]]*Таблица620[[#This Row],[Оптовая цена KRW за 1шт]]</f>
        <v>0</v>
      </c>
      <c r="M135" s="86" t="str">
        <f>IFERROR(Таблица620[[#This Row],[Общее кол-во шт]]*Таблица620[[#This Row],[Оптовая цена USD за 1шт]],"")</f>
        <v/>
      </c>
      <c r="N135" s="87"/>
    </row>
    <row r="136" spans="1:14" ht="22.5" customHeight="1">
      <c r="A136" s="44" t="s">
        <v>7687</v>
      </c>
      <c r="B136" s="76">
        <v>8809643546676</v>
      </c>
      <c r="C136" s="50" t="s">
        <v>7688</v>
      </c>
      <c r="D136" s="77" t="s">
        <v>7689</v>
      </c>
      <c r="E136" s="78">
        <v>9800</v>
      </c>
      <c r="F136" s="79">
        <v>0.54</v>
      </c>
      <c r="G136" s="80">
        <v>6</v>
      </c>
      <c r="H136" s="81">
        <f>Таблица620[[#This Row],[Коэфициент стоимости]]*Таблица620[[#This Row],[Розничная цена KRW]]</f>
        <v>5292</v>
      </c>
      <c r="I136" s="82" t="str">
        <f>IF($H$1="","Введите курс",Таблица620[[#This Row],[Оптовая цена KRW за 1шт]]/$H$1)</f>
        <v>Введите курс</v>
      </c>
      <c r="J136" s="83"/>
      <c r="K136" s="84">
        <f>Таблица620[[#This Row],[Заказ коробок ]]*Таблица620[[#This Row],[Кол-во шт в коробке]]</f>
        <v>0</v>
      </c>
      <c r="L136" s="85">
        <f>Таблица620[[#This Row],[Общее кол-во шт]]*Таблица620[[#This Row],[Оптовая цена KRW за 1шт]]</f>
        <v>0</v>
      </c>
      <c r="M136" s="86" t="str">
        <f>IFERROR(Таблица620[[#This Row],[Общее кол-во шт]]*Таблица620[[#This Row],[Оптовая цена USD за 1шт]],"")</f>
        <v/>
      </c>
      <c r="N136" s="87"/>
    </row>
    <row r="137" spans="1:14" ht="22.5" customHeight="1">
      <c r="A137" s="44" t="s">
        <v>7690</v>
      </c>
      <c r="B137" s="76">
        <v>8809643546683</v>
      </c>
      <c r="C137" s="50" t="s">
        <v>7691</v>
      </c>
      <c r="D137" s="77" t="s">
        <v>7692</v>
      </c>
      <c r="E137" s="78">
        <v>9800</v>
      </c>
      <c r="F137" s="79">
        <v>0.54</v>
      </c>
      <c r="G137" s="80">
        <v>6</v>
      </c>
      <c r="H137" s="81">
        <f>Таблица620[[#This Row],[Коэфициент стоимости]]*Таблица620[[#This Row],[Розничная цена KRW]]</f>
        <v>5292</v>
      </c>
      <c r="I137" s="82" t="str">
        <f>IF($H$1="","Введите курс",Таблица620[[#This Row],[Оптовая цена KRW за 1шт]]/$H$1)</f>
        <v>Введите курс</v>
      </c>
      <c r="J137" s="83"/>
      <c r="K137" s="84">
        <f>Таблица620[[#This Row],[Заказ коробок ]]*Таблица620[[#This Row],[Кол-во шт в коробке]]</f>
        <v>0</v>
      </c>
      <c r="L137" s="85">
        <f>Таблица620[[#This Row],[Общее кол-во шт]]*Таблица620[[#This Row],[Оптовая цена KRW за 1шт]]</f>
        <v>0</v>
      </c>
      <c r="M137" s="86" t="str">
        <f>IFERROR(Таблица620[[#This Row],[Общее кол-во шт]]*Таблица620[[#This Row],[Оптовая цена USD за 1шт]],"")</f>
        <v/>
      </c>
      <c r="N137" s="87"/>
    </row>
    <row r="138" spans="1:14" ht="22.5" customHeight="1">
      <c r="A138" s="44" t="s">
        <v>7693</v>
      </c>
      <c r="B138" s="76">
        <v>8809643546690</v>
      </c>
      <c r="C138" s="50" t="s">
        <v>7694</v>
      </c>
      <c r="D138" s="77" t="s">
        <v>7695</v>
      </c>
      <c r="E138" s="78">
        <v>9800</v>
      </c>
      <c r="F138" s="79">
        <v>0.54</v>
      </c>
      <c r="G138" s="80">
        <v>6</v>
      </c>
      <c r="H138" s="81">
        <f>Таблица620[[#This Row],[Коэфициент стоимости]]*Таблица620[[#This Row],[Розничная цена KRW]]</f>
        <v>5292</v>
      </c>
      <c r="I138" s="82" t="str">
        <f>IF($H$1="","Введите курс",Таблица620[[#This Row],[Оптовая цена KRW за 1шт]]/$H$1)</f>
        <v>Введите курс</v>
      </c>
      <c r="J138" s="83"/>
      <c r="K138" s="84">
        <f>Таблица620[[#This Row],[Заказ коробок ]]*Таблица620[[#This Row],[Кол-во шт в коробке]]</f>
        <v>0</v>
      </c>
      <c r="L138" s="85">
        <f>Таблица620[[#This Row],[Общее кол-во шт]]*Таблица620[[#This Row],[Оптовая цена KRW за 1шт]]</f>
        <v>0</v>
      </c>
      <c r="M138" s="86" t="str">
        <f>IFERROR(Таблица620[[#This Row],[Общее кол-во шт]]*Таблица620[[#This Row],[Оптовая цена USD за 1шт]],"")</f>
        <v/>
      </c>
      <c r="N138" s="87"/>
    </row>
    <row r="139" spans="1:14" ht="22.5" customHeight="1">
      <c r="A139" s="44" t="s">
        <v>7696</v>
      </c>
      <c r="B139" s="76">
        <v>8809747922543</v>
      </c>
      <c r="C139" s="50" t="s">
        <v>7697</v>
      </c>
      <c r="D139" s="77" t="s">
        <v>7698</v>
      </c>
      <c r="E139" s="78">
        <v>8000</v>
      </c>
      <c r="F139" s="79">
        <v>0.59</v>
      </c>
      <c r="G139" s="80">
        <v>6</v>
      </c>
      <c r="H139" s="81">
        <f>Таблица620[[#This Row],[Коэфициент стоимости]]*Таблица620[[#This Row],[Розничная цена KRW]]</f>
        <v>4720</v>
      </c>
      <c r="I139" s="82" t="str">
        <f>IF($H$1="","Введите курс",Таблица620[[#This Row],[Оптовая цена KRW за 1шт]]/$H$1)</f>
        <v>Введите курс</v>
      </c>
      <c r="J139" s="83"/>
      <c r="K139" s="84">
        <f>Таблица620[[#This Row],[Заказ коробок ]]*Таблица620[[#This Row],[Кол-во шт в коробке]]</f>
        <v>0</v>
      </c>
      <c r="L139" s="85">
        <f>Таблица620[[#This Row],[Общее кол-во шт]]*Таблица620[[#This Row],[Оптовая цена KRW за 1шт]]</f>
        <v>0</v>
      </c>
      <c r="M139" s="86" t="str">
        <f>IFERROR(Таблица620[[#This Row],[Общее кол-во шт]]*Таблица620[[#This Row],[Оптовая цена USD за 1шт]],"")</f>
        <v/>
      </c>
      <c r="N139" s="87"/>
    </row>
    <row r="140" spans="1:14" ht="22.5" customHeight="1">
      <c r="A140" s="44" t="s">
        <v>7699</v>
      </c>
      <c r="B140" s="76">
        <v>8809747922550</v>
      </c>
      <c r="C140" s="50" t="s">
        <v>7700</v>
      </c>
      <c r="D140" s="77" t="s">
        <v>7701</v>
      </c>
      <c r="E140" s="78">
        <v>8000</v>
      </c>
      <c r="F140" s="79">
        <v>0.59</v>
      </c>
      <c r="G140" s="80">
        <v>6</v>
      </c>
      <c r="H140" s="81">
        <f>Таблица620[[#This Row],[Коэфициент стоимости]]*Таблица620[[#This Row],[Розничная цена KRW]]</f>
        <v>4720</v>
      </c>
      <c r="I140" s="82" t="str">
        <f>IF($H$1="","Введите курс",Таблица620[[#This Row],[Оптовая цена KRW за 1шт]]/$H$1)</f>
        <v>Введите курс</v>
      </c>
      <c r="J140" s="83"/>
      <c r="K140" s="84">
        <f>Таблица620[[#This Row],[Заказ коробок ]]*Таблица620[[#This Row],[Кол-во шт в коробке]]</f>
        <v>0</v>
      </c>
      <c r="L140" s="85">
        <f>Таблица620[[#This Row],[Общее кол-во шт]]*Таблица620[[#This Row],[Оптовая цена KRW за 1шт]]</f>
        <v>0</v>
      </c>
      <c r="M140" s="86" t="str">
        <f>IFERROR(Таблица620[[#This Row],[Общее кол-во шт]]*Таблица620[[#This Row],[Оптовая цена USD за 1шт]],"")</f>
        <v/>
      </c>
      <c r="N140" s="87"/>
    </row>
    <row r="141" spans="1:14" ht="22.5" customHeight="1">
      <c r="A141" s="44" t="s">
        <v>7702</v>
      </c>
      <c r="B141" s="76">
        <v>8809747922567</v>
      </c>
      <c r="C141" s="50" t="s">
        <v>7703</v>
      </c>
      <c r="D141" s="77" t="s">
        <v>7704</v>
      </c>
      <c r="E141" s="78">
        <v>8000</v>
      </c>
      <c r="F141" s="79">
        <v>0.59</v>
      </c>
      <c r="G141" s="80">
        <v>6</v>
      </c>
      <c r="H141" s="81">
        <f>Таблица620[[#This Row],[Коэфициент стоимости]]*Таблица620[[#This Row],[Розничная цена KRW]]</f>
        <v>4720</v>
      </c>
      <c r="I141" s="82" t="str">
        <f>IF($H$1="","Введите курс",Таблица620[[#This Row],[Оптовая цена KRW за 1шт]]/$H$1)</f>
        <v>Введите курс</v>
      </c>
      <c r="J141" s="83"/>
      <c r="K141" s="84">
        <f>Таблица620[[#This Row],[Заказ коробок ]]*Таблица620[[#This Row],[Кол-во шт в коробке]]</f>
        <v>0</v>
      </c>
      <c r="L141" s="85">
        <f>Таблица620[[#This Row],[Общее кол-во шт]]*Таблица620[[#This Row],[Оптовая цена KRW за 1шт]]</f>
        <v>0</v>
      </c>
      <c r="M141" s="86" t="str">
        <f>IFERROR(Таблица620[[#This Row],[Общее кол-во шт]]*Таблица620[[#This Row],[Оптовая цена USD за 1шт]],"")</f>
        <v/>
      </c>
      <c r="N141" s="87"/>
    </row>
    <row r="142" spans="1:14" ht="22.5" customHeight="1">
      <c r="A142" s="44" t="s">
        <v>7705</v>
      </c>
      <c r="B142" s="76">
        <v>8809747922574</v>
      </c>
      <c r="C142" s="50" t="s">
        <v>7706</v>
      </c>
      <c r="D142" s="77" t="s">
        <v>7707</v>
      </c>
      <c r="E142" s="78">
        <v>8000</v>
      </c>
      <c r="F142" s="79">
        <v>0.59</v>
      </c>
      <c r="G142" s="80">
        <v>6</v>
      </c>
      <c r="H142" s="81">
        <f>Таблица620[[#This Row],[Коэфициент стоимости]]*Таблица620[[#This Row],[Розничная цена KRW]]</f>
        <v>4720</v>
      </c>
      <c r="I142" s="82" t="str">
        <f>IF($H$1="","Введите курс",Таблица620[[#This Row],[Оптовая цена KRW за 1шт]]/$H$1)</f>
        <v>Введите курс</v>
      </c>
      <c r="J142" s="83"/>
      <c r="K142" s="84">
        <f>Таблица620[[#This Row],[Заказ коробок ]]*Таблица620[[#This Row],[Кол-во шт в коробке]]</f>
        <v>0</v>
      </c>
      <c r="L142" s="85">
        <f>Таблица620[[#This Row],[Общее кол-во шт]]*Таблица620[[#This Row],[Оптовая цена KRW за 1шт]]</f>
        <v>0</v>
      </c>
      <c r="M142" s="86" t="str">
        <f>IFERROR(Таблица620[[#This Row],[Общее кол-во шт]]*Таблица620[[#This Row],[Оптовая цена USD за 1шт]],"")</f>
        <v/>
      </c>
      <c r="N142" s="87"/>
    </row>
    <row r="143" spans="1:14" ht="22.5" customHeight="1">
      <c r="A143" s="44" t="s">
        <v>7708</v>
      </c>
      <c r="B143" s="76">
        <v>8809747922581</v>
      </c>
      <c r="C143" s="50" t="s">
        <v>7709</v>
      </c>
      <c r="D143" s="77" t="s">
        <v>7710</v>
      </c>
      <c r="E143" s="78">
        <v>8000</v>
      </c>
      <c r="F143" s="79">
        <v>0.59</v>
      </c>
      <c r="G143" s="80">
        <v>6</v>
      </c>
      <c r="H143" s="81">
        <f>Таблица620[[#This Row],[Коэфициент стоимости]]*Таблица620[[#This Row],[Розничная цена KRW]]</f>
        <v>4720</v>
      </c>
      <c r="I143" s="82" t="str">
        <f>IF($H$1="","Введите курс",Таблица620[[#This Row],[Оптовая цена KRW за 1шт]]/$H$1)</f>
        <v>Введите курс</v>
      </c>
      <c r="J143" s="83"/>
      <c r="K143" s="84">
        <f>Таблица620[[#This Row],[Заказ коробок ]]*Таблица620[[#This Row],[Кол-во шт в коробке]]</f>
        <v>0</v>
      </c>
      <c r="L143" s="85">
        <f>Таблица620[[#This Row],[Общее кол-во шт]]*Таблица620[[#This Row],[Оптовая цена KRW за 1шт]]</f>
        <v>0</v>
      </c>
      <c r="M143" s="86" t="str">
        <f>IFERROR(Таблица620[[#This Row],[Общее кол-во шт]]*Таблица620[[#This Row],[Оптовая цена USD за 1шт]],"")</f>
        <v/>
      </c>
      <c r="N143" s="87"/>
    </row>
    <row r="144" spans="1:14" ht="22.5" customHeight="1">
      <c r="A144" s="44" t="s">
        <v>7711</v>
      </c>
      <c r="B144" s="76">
        <v>8809747922598</v>
      </c>
      <c r="C144" s="50" t="s">
        <v>7712</v>
      </c>
      <c r="D144" s="77" t="s">
        <v>7713</v>
      </c>
      <c r="E144" s="78">
        <v>8000</v>
      </c>
      <c r="F144" s="79">
        <v>0.59</v>
      </c>
      <c r="G144" s="80">
        <v>6</v>
      </c>
      <c r="H144" s="81">
        <f>Таблица620[[#This Row],[Коэфициент стоимости]]*Таблица620[[#This Row],[Розничная цена KRW]]</f>
        <v>4720</v>
      </c>
      <c r="I144" s="82" t="str">
        <f>IF($H$1="","Введите курс",Таблица620[[#This Row],[Оптовая цена KRW за 1шт]]/$H$1)</f>
        <v>Введите курс</v>
      </c>
      <c r="J144" s="83"/>
      <c r="K144" s="84">
        <f>Таблица620[[#This Row],[Заказ коробок ]]*Таблица620[[#This Row],[Кол-во шт в коробке]]</f>
        <v>0</v>
      </c>
      <c r="L144" s="85">
        <f>Таблица620[[#This Row],[Общее кол-во шт]]*Таблица620[[#This Row],[Оптовая цена KRW за 1шт]]</f>
        <v>0</v>
      </c>
      <c r="M144" s="86" t="str">
        <f>IFERROR(Таблица620[[#This Row],[Общее кол-во шт]]*Таблица620[[#This Row],[Оптовая цена USD за 1шт]],"")</f>
        <v/>
      </c>
      <c r="N144" s="87"/>
    </row>
    <row r="145" spans="1:14" ht="22.5" customHeight="1">
      <c r="A145" s="44" t="s">
        <v>7714</v>
      </c>
      <c r="B145" s="76">
        <v>8809747922604</v>
      </c>
      <c r="C145" s="50" t="s">
        <v>7715</v>
      </c>
      <c r="D145" s="77" t="s">
        <v>7716</v>
      </c>
      <c r="E145" s="78">
        <v>8000</v>
      </c>
      <c r="F145" s="79">
        <v>0.59</v>
      </c>
      <c r="G145" s="80">
        <v>6</v>
      </c>
      <c r="H145" s="81">
        <f>Таблица620[[#This Row],[Коэфициент стоимости]]*Таблица620[[#This Row],[Розничная цена KRW]]</f>
        <v>4720</v>
      </c>
      <c r="I145" s="82" t="str">
        <f>IF($H$1="","Введите курс",Таблица620[[#This Row],[Оптовая цена KRW за 1шт]]/$H$1)</f>
        <v>Введите курс</v>
      </c>
      <c r="J145" s="83"/>
      <c r="K145" s="84">
        <f>Таблица620[[#This Row],[Заказ коробок ]]*Таблица620[[#This Row],[Кол-во шт в коробке]]</f>
        <v>0</v>
      </c>
      <c r="L145" s="85">
        <f>Таблица620[[#This Row],[Общее кол-во шт]]*Таблица620[[#This Row],[Оптовая цена KRW за 1шт]]</f>
        <v>0</v>
      </c>
      <c r="M145" s="86" t="str">
        <f>IFERROR(Таблица620[[#This Row],[Общее кол-во шт]]*Таблица620[[#This Row],[Оптовая цена USD за 1шт]],"")</f>
        <v/>
      </c>
      <c r="N145" s="87"/>
    </row>
    <row r="146" spans="1:14" ht="22.5" customHeight="1">
      <c r="A146" s="44" t="s">
        <v>7717</v>
      </c>
      <c r="B146" s="76">
        <v>8809747922611</v>
      </c>
      <c r="C146" s="50" t="s">
        <v>7718</v>
      </c>
      <c r="D146" s="77" t="s">
        <v>7719</v>
      </c>
      <c r="E146" s="78">
        <v>8000</v>
      </c>
      <c r="F146" s="79">
        <v>0.59</v>
      </c>
      <c r="G146" s="80">
        <v>6</v>
      </c>
      <c r="H146" s="81">
        <f>Таблица620[[#This Row],[Коэфициент стоимости]]*Таблица620[[#This Row],[Розничная цена KRW]]</f>
        <v>4720</v>
      </c>
      <c r="I146" s="82" t="str">
        <f>IF($H$1="","Введите курс",Таблица620[[#This Row],[Оптовая цена KRW за 1шт]]/$H$1)</f>
        <v>Введите курс</v>
      </c>
      <c r="J146" s="83"/>
      <c r="K146" s="84">
        <f>Таблица620[[#This Row],[Заказ коробок ]]*Таблица620[[#This Row],[Кол-во шт в коробке]]</f>
        <v>0</v>
      </c>
      <c r="L146" s="85">
        <f>Таблица620[[#This Row],[Общее кол-во шт]]*Таблица620[[#This Row],[Оптовая цена KRW за 1шт]]</f>
        <v>0</v>
      </c>
      <c r="M146" s="86" t="str">
        <f>IFERROR(Таблица620[[#This Row],[Общее кол-во шт]]*Таблица620[[#This Row],[Оптовая цена USD за 1шт]],"")</f>
        <v/>
      </c>
      <c r="N146" s="87"/>
    </row>
    <row r="147" spans="1:14" ht="22.5" customHeight="1">
      <c r="A147" s="44" t="s">
        <v>7720</v>
      </c>
      <c r="B147" s="76">
        <v>8806185725774</v>
      </c>
      <c r="C147" s="50" t="s">
        <v>7721</v>
      </c>
      <c r="D147" s="77" t="s">
        <v>7722</v>
      </c>
      <c r="E147" s="78">
        <v>2400</v>
      </c>
      <c r="F147" s="79">
        <v>0.69</v>
      </c>
      <c r="G147" s="80">
        <v>50</v>
      </c>
      <c r="H147" s="81">
        <f>Таблица620[[#This Row],[Коэфициент стоимости]]*Таблица620[[#This Row],[Розничная цена KRW]]</f>
        <v>1655.9999999999998</v>
      </c>
      <c r="I147" s="82" t="str">
        <f>IF($H$1="","Введите курс",Таблица620[[#This Row],[Оптовая цена KRW за 1шт]]/$H$1)</f>
        <v>Введите курс</v>
      </c>
      <c r="J147" s="83"/>
      <c r="K147" s="84">
        <f>Таблица620[[#This Row],[Заказ коробок ]]*Таблица620[[#This Row],[Кол-во шт в коробке]]</f>
        <v>0</v>
      </c>
      <c r="L147" s="85">
        <f>Таблица620[[#This Row],[Общее кол-во шт]]*Таблица620[[#This Row],[Оптовая цена KRW за 1шт]]</f>
        <v>0</v>
      </c>
      <c r="M147" s="86" t="str">
        <f>IFERROR(Таблица620[[#This Row],[Общее кол-во шт]]*Таблица620[[#This Row],[Оптовая цена USD за 1шт]],"")</f>
        <v/>
      </c>
      <c r="N147" s="87"/>
    </row>
    <row r="148" spans="1:14" ht="22.5" customHeight="1">
      <c r="A148" s="44" t="s">
        <v>7723</v>
      </c>
      <c r="B148" s="76">
        <v>8806185730907</v>
      </c>
      <c r="C148" s="50" t="s">
        <v>7724</v>
      </c>
      <c r="D148" s="77" t="s">
        <v>7725</v>
      </c>
      <c r="E148" s="78">
        <v>4500</v>
      </c>
      <c r="F148" s="79">
        <v>0.69</v>
      </c>
      <c r="G148" s="80">
        <v>25</v>
      </c>
      <c r="H148" s="81">
        <f>Таблица620[[#This Row],[Коэфициент стоимости]]*Таблица620[[#This Row],[Розничная цена KRW]]</f>
        <v>3104.9999999999995</v>
      </c>
      <c r="I148" s="82" t="str">
        <f>IF($H$1="","Введите курс",Таблица620[[#This Row],[Оптовая цена KRW за 1шт]]/$H$1)</f>
        <v>Введите курс</v>
      </c>
      <c r="J148" s="83"/>
      <c r="K148" s="84">
        <f>Таблица620[[#This Row],[Заказ коробок ]]*Таблица620[[#This Row],[Кол-во шт в коробке]]</f>
        <v>0</v>
      </c>
      <c r="L148" s="85">
        <f>Таблица620[[#This Row],[Общее кол-во шт]]*Таблица620[[#This Row],[Оптовая цена KRW за 1шт]]</f>
        <v>0</v>
      </c>
      <c r="M148" s="86" t="str">
        <f>IFERROR(Таблица620[[#This Row],[Общее кол-во шт]]*Таблица620[[#This Row],[Оптовая цена USD за 1шт]],"")</f>
        <v/>
      </c>
      <c r="N148" s="87"/>
    </row>
    <row r="149" spans="1:14" ht="22.5" customHeight="1">
      <c r="A149" s="44" t="s">
        <v>7726</v>
      </c>
      <c r="B149" s="76">
        <v>8806185733137</v>
      </c>
      <c r="C149" s="50" t="s">
        <v>7727</v>
      </c>
      <c r="D149" s="77" t="s">
        <v>7728</v>
      </c>
      <c r="E149" s="78">
        <v>5800</v>
      </c>
      <c r="F149" s="79">
        <v>0.69</v>
      </c>
      <c r="G149" s="80">
        <v>12</v>
      </c>
      <c r="H149" s="81">
        <f>Таблица620[[#This Row],[Коэфициент стоимости]]*Таблица620[[#This Row],[Розничная цена KRW]]</f>
        <v>4001.9999999999995</v>
      </c>
      <c r="I149" s="82" t="str">
        <f>IF($H$1="","Введите курс",Таблица620[[#This Row],[Оптовая цена KRW за 1шт]]/$H$1)</f>
        <v>Введите курс</v>
      </c>
      <c r="J149" s="83"/>
      <c r="K149" s="84">
        <f>Таблица620[[#This Row],[Заказ коробок ]]*Таблица620[[#This Row],[Кол-во шт в коробке]]</f>
        <v>0</v>
      </c>
      <c r="L149" s="85">
        <f>Таблица620[[#This Row],[Общее кол-во шт]]*Таблица620[[#This Row],[Оптовая цена KRW за 1шт]]</f>
        <v>0</v>
      </c>
      <c r="M149" s="86" t="str">
        <f>IFERROR(Таблица620[[#This Row],[Общее кол-во шт]]*Таблица620[[#This Row],[Оптовая цена USD за 1шт]],"")</f>
        <v/>
      </c>
      <c r="N149" s="87"/>
    </row>
    <row r="150" spans="1:14" ht="22.5" customHeight="1">
      <c r="A150" s="44" t="s">
        <v>7729</v>
      </c>
      <c r="B150" s="76">
        <v>8806185734370</v>
      </c>
      <c r="C150" s="50" t="s">
        <v>7730</v>
      </c>
      <c r="D150" s="77" t="s">
        <v>7731</v>
      </c>
      <c r="E150" s="78">
        <v>4300</v>
      </c>
      <c r="F150" s="79">
        <v>0.69</v>
      </c>
      <c r="G150" s="80">
        <v>20</v>
      </c>
      <c r="H150" s="81">
        <f>Таблица620[[#This Row],[Коэфициент стоимости]]*Таблица620[[#This Row],[Розничная цена KRW]]</f>
        <v>2966.9999999999995</v>
      </c>
      <c r="I150" s="82" t="str">
        <f>IF($H$1="","Введите курс",Таблица620[[#This Row],[Оптовая цена KRW за 1шт]]/$H$1)</f>
        <v>Введите курс</v>
      </c>
      <c r="J150" s="83"/>
      <c r="K150" s="84">
        <f>Таблица620[[#This Row],[Заказ коробок ]]*Таблица620[[#This Row],[Кол-во шт в коробке]]</f>
        <v>0</v>
      </c>
      <c r="L150" s="85">
        <f>Таблица620[[#This Row],[Общее кол-во шт]]*Таблица620[[#This Row],[Оптовая цена KRW за 1шт]]</f>
        <v>0</v>
      </c>
      <c r="M150" s="86" t="str">
        <f>IFERROR(Таблица620[[#This Row],[Общее кол-во шт]]*Таблица620[[#This Row],[Оптовая цена USD за 1шт]],"")</f>
        <v/>
      </c>
      <c r="N150" s="87"/>
    </row>
    <row r="151" spans="1:14" ht="22.5" customHeight="1">
      <c r="A151" s="44" t="s">
        <v>7732</v>
      </c>
      <c r="B151" s="76">
        <v>8806185734394</v>
      </c>
      <c r="C151" s="50" t="s">
        <v>7733</v>
      </c>
      <c r="D151" s="77" t="s">
        <v>7734</v>
      </c>
      <c r="E151" s="78">
        <v>7500</v>
      </c>
      <c r="F151" s="79">
        <v>0.69</v>
      </c>
      <c r="G151" s="80">
        <v>20</v>
      </c>
      <c r="H151" s="81">
        <f>Таблица620[[#This Row],[Коэфициент стоимости]]*Таблица620[[#This Row],[Розничная цена KRW]]</f>
        <v>5175</v>
      </c>
      <c r="I151" s="82" t="str">
        <f>IF($H$1="","Введите курс",Таблица620[[#This Row],[Оптовая цена KRW за 1шт]]/$H$1)</f>
        <v>Введите курс</v>
      </c>
      <c r="J151" s="83"/>
      <c r="K151" s="84">
        <f>Таблица620[[#This Row],[Заказ коробок ]]*Таблица620[[#This Row],[Кол-во шт в коробке]]</f>
        <v>0</v>
      </c>
      <c r="L151" s="85">
        <f>Таблица620[[#This Row],[Общее кол-во шт]]*Таблица620[[#This Row],[Оптовая цена KRW за 1шт]]</f>
        <v>0</v>
      </c>
      <c r="M151" s="86" t="str">
        <f>IFERROR(Таблица620[[#This Row],[Общее кол-во шт]]*Таблица620[[#This Row],[Оптовая цена USD за 1шт]],"")</f>
        <v/>
      </c>
      <c r="N151" s="87"/>
    </row>
    <row r="152" spans="1:14" ht="22.5" customHeight="1">
      <c r="A152" s="44" t="s">
        <v>7735</v>
      </c>
      <c r="B152" s="76">
        <v>8806185740173</v>
      </c>
      <c r="C152" s="50" t="s">
        <v>7736</v>
      </c>
      <c r="D152" s="77" t="s">
        <v>7737</v>
      </c>
      <c r="E152" s="78">
        <v>1000</v>
      </c>
      <c r="F152" s="79">
        <v>0.54</v>
      </c>
      <c r="G152" s="80">
        <v>50</v>
      </c>
      <c r="H152" s="81">
        <f>Таблица620[[#This Row],[Коэфициент стоимости]]*Таблица620[[#This Row],[Розничная цена KRW]]</f>
        <v>540</v>
      </c>
      <c r="I152" s="82" t="str">
        <f>IF($H$1="","Введите курс",Таблица620[[#This Row],[Оптовая цена KRW за 1шт]]/$H$1)</f>
        <v>Введите курс</v>
      </c>
      <c r="J152" s="83"/>
      <c r="K152" s="84">
        <f>Таблица620[[#This Row],[Заказ коробок ]]*Таблица620[[#This Row],[Кол-во шт в коробке]]</f>
        <v>0</v>
      </c>
      <c r="L152" s="85">
        <f>Таблица620[[#This Row],[Общее кол-во шт]]*Таблица620[[#This Row],[Оптовая цена KRW за 1шт]]</f>
        <v>0</v>
      </c>
      <c r="M152" s="86" t="str">
        <f>IFERROR(Таблица620[[#This Row],[Общее кол-во шт]]*Таблица620[[#This Row],[Оптовая цена USD за 1шт]],"")</f>
        <v/>
      </c>
      <c r="N152" s="87"/>
    </row>
    <row r="153" spans="1:14" ht="22.5" customHeight="1">
      <c r="A153" s="44" t="s">
        <v>7738</v>
      </c>
      <c r="B153" s="76">
        <v>8806185741354</v>
      </c>
      <c r="C153" s="50" t="s">
        <v>7739</v>
      </c>
      <c r="D153" s="77" t="s">
        <v>7740</v>
      </c>
      <c r="E153" s="78">
        <v>2000</v>
      </c>
      <c r="F153" s="79">
        <v>0.69</v>
      </c>
      <c r="G153" s="80">
        <v>50</v>
      </c>
      <c r="H153" s="81">
        <f>Таблица620[[#This Row],[Коэфициент стоимости]]*Таблица620[[#This Row],[Розничная цена KRW]]</f>
        <v>1380</v>
      </c>
      <c r="I153" s="82" t="str">
        <f>IF($H$1="","Введите курс",Таблица620[[#This Row],[Оптовая цена KRW за 1шт]]/$H$1)</f>
        <v>Введите курс</v>
      </c>
      <c r="J153" s="83"/>
      <c r="K153" s="84">
        <f>Таблица620[[#This Row],[Заказ коробок ]]*Таблица620[[#This Row],[Кол-во шт в коробке]]</f>
        <v>0</v>
      </c>
      <c r="L153" s="85">
        <f>Таблица620[[#This Row],[Общее кол-во шт]]*Таблица620[[#This Row],[Оптовая цена KRW за 1шт]]</f>
        <v>0</v>
      </c>
      <c r="M153" s="86" t="str">
        <f>IFERROR(Таблица620[[#This Row],[Общее кол-во шт]]*Таблица620[[#This Row],[Оптовая цена USD за 1шт]],"")</f>
        <v/>
      </c>
      <c r="N153" s="87"/>
    </row>
    <row r="154" spans="1:14" ht="22.5" customHeight="1">
      <c r="A154" s="44" t="s">
        <v>7741</v>
      </c>
      <c r="B154" s="76">
        <v>8806185764681</v>
      </c>
      <c r="C154" s="50" t="s">
        <v>7742</v>
      </c>
      <c r="D154" s="77" t="s">
        <v>7743</v>
      </c>
      <c r="E154" s="78">
        <v>7500</v>
      </c>
      <c r="F154" s="79">
        <v>0.59</v>
      </c>
      <c r="G154" s="80">
        <v>6</v>
      </c>
      <c r="H154" s="81">
        <f>Таблица620[[#This Row],[Коэфициент стоимости]]*Таблица620[[#This Row],[Розничная цена KRW]]</f>
        <v>4425</v>
      </c>
      <c r="I154" s="82" t="str">
        <f>IF($H$1="","Введите курс",Таблица620[[#This Row],[Оптовая цена KRW за 1шт]]/$H$1)</f>
        <v>Введите курс</v>
      </c>
      <c r="J154" s="83"/>
      <c r="K154" s="84">
        <f>Таблица620[[#This Row],[Заказ коробок ]]*Таблица620[[#This Row],[Кол-во шт в коробке]]</f>
        <v>0</v>
      </c>
      <c r="L154" s="85">
        <f>Таблица620[[#This Row],[Общее кол-во шт]]*Таблица620[[#This Row],[Оптовая цена KRW за 1шт]]</f>
        <v>0</v>
      </c>
      <c r="M154" s="86" t="str">
        <f>IFERROR(Таблица620[[#This Row],[Общее кол-во шт]]*Таблица620[[#This Row],[Оптовая цена USD за 1шт]],"")</f>
        <v/>
      </c>
      <c r="N154" s="87"/>
    </row>
    <row r="155" spans="1:14" ht="22.5" customHeight="1">
      <c r="A155" s="44" t="s">
        <v>7744</v>
      </c>
      <c r="B155" s="76">
        <v>8806150690793</v>
      </c>
      <c r="C155" s="50" t="s">
        <v>7745</v>
      </c>
      <c r="D155" s="77" t="s">
        <v>7746</v>
      </c>
      <c r="E155" s="78">
        <v>7500</v>
      </c>
      <c r="F155" s="79">
        <v>0.54</v>
      </c>
      <c r="G155" s="80">
        <v>6</v>
      </c>
      <c r="H155" s="81">
        <f>Таблица620[[#This Row],[Коэфициент стоимости]]*Таблица620[[#This Row],[Розничная цена KRW]]</f>
        <v>4050.0000000000005</v>
      </c>
      <c r="I155" s="82" t="str">
        <f>IF($H$1="","Введите курс",Таблица620[[#This Row],[Оптовая цена KRW за 1шт]]/$H$1)</f>
        <v>Введите курс</v>
      </c>
      <c r="J155" s="83"/>
      <c r="K155" s="84">
        <f>Таблица620[[#This Row],[Заказ коробок ]]*Таблица620[[#This Row],[Кол-во шт в коробке]]</f>
        <v>0</v>
      </c>
      <c r="L155" s="85">
        <f>Таблица620[[#This Row],[Общее кол-во шт]]*Таблица620[[#This Row],[Оптовая цена KRW за 1шт]]</f>
        <v>0</v>
      </c>
      <c r="M155" s="86" t="str">
        <f>IFERROR(Таблица620[[#This Row],[Общее кол-во шт]]*Таблица620[[#This Row],[Оптовая цена USD за 1шт]],"")</f>
        <v/>
      </c>
      <c r="N155" s="87"/>
    </row>
    <row r="156" spans="1:14" ht="22.5" customHeight="1">
      <c r="A156" s="44" t="s">
        <v>7747</v>
      </c>
      <c r="B156" s="76">
        <v>8806150690816</v>
      </c>
      <c r="C156" s="50" t="s">
        <v>7748</v>
      </c>
      <c r="D156" s="77" t="s">
        <v>7749</v>
      </c>
      <c r="E156" s="78">
        <v>7500</v>
      </c>
      <c r="F156" s="79">
        <v>0.54</v>
      </c>
      <c r="G156" s="80">
        <v>6</v>
      </c>
      <c r="H156" s="81">
        <f>Таблица620[[#This Row],[Коэфициент стоимости]]*Таблица620[[#This Row],[Розничная цена KRW]]</f>
        <v>4050.0000000000005</v>
      </c>
      <c r="I156" s="82" t="str">
        <f>IF($H$1="","Введите курс",Таблица620[[#This Row],[Оптовая цена KRW за 1шт]]/$H$1)</f>
        <v>Введите курс</v>
      </c>
      <c r="J156" s="83"/>
      <c r="K156" s="84">
        <f>Таблица620[[#This Row],[Заказ коробок ]]*Таблица620[[#This Row],[Кол-во шт в коробке]]</f>
        <v>0</v>
      </c>
      <c r="L156" s="85">
        <f>Таблица620[[#This Row],[Общее кол-во шт]]*Таблица620[[#This Row],[Оптовая цена KRW за 1шт]]</f>
        <v>0</v>
      </c>
      <c r="M156" s="86" t="str">
        <f>IFERROR(Таблица620[[#This Row],[Общее кол-во шт]]*Таблица620[[#This Row],[Оптовая цена USD за 1шт]],"")</f>
        <v/>
      </c>
      <c r="N156" s="87"/>
    </row>
    <row r="157" spans="1:14" ht="22.5" customHeight="1">
      <c r="A157" s="44" t="s">
        <v>7750</v>
      </c>
      <c r="B157" s="76">
        <v>8806185721370</v>
      </c>
      <c r="C157" s="50" t="s">
        <v>7751</v>
      </c>
      <c r="D157" s="77" t="s">
        <v>7752</v>
      </c>
      <c r="E157" s="78">
        <v>7500</v>
      </c>
      <c r="F157" s="79">
        <v>0.54</v>
      </c>
      <c r="G157" s="80">
        <v>6</v>
      </c>
      <c r="H157" s="81">
        <f>Таблица620[[#This Row],[Коэфициент стоимости]]*Таблица620[[#This Row],[Розничная цена KRW]]</f>
        <v>4050.0000000000005</v>
      </c>
      <c r="I157" s="82" t="str">
        <f>IF($H$1="","Введите курс",Таблица620[[#This Row],[Оптовая цена KRW за 1шт]]/$H$1)</f>
        <v>Введите курс</v>
      </c>
      <c r="J157" s="83"/>
      <c r="K157" s="84">
        <f>Таблица620[[#This Row],[Заказ коробок ]]*Таблица620[[#This Row],[Кол-во шт в коробке]]</f>
        <v>0</v>
      </c>
      <c r="L157" s="85">
        <f>Таблица620[[#This Row],[Общее кол-во шт]]*Таблица620[[#This Row],[Оптовая цена KRW за 1шт]]</f>
        <v>0</v>
      </c>
      <c r="M157" s="86" t="str">
        <f>IFERROR(Таблица620[[#This Row],[Общее кол-во шт]]*Таблица620[[#This Row],[Оптовая цена USD за 1шт]],"")</f>
        <v/>
      </c>
      <c r="N157" s="87"/>
    </row>
    <row r="158" spans="1:14" ht="22.5" customHeight="1">
      <c r="A158" s="44" t="s">
        <v>7753</v>
      </c>
      <c r="B158" s="76">
        <v>8806185721387</v>
      </c>
      <c r="C158" s="50" t="s">
        <v>7754</v>
      </c>
      <c r="D158" s="77" t="s">
        <v>7755</v>
      </c>
      <c r="E158" s="78">
        <v>7500</v>
      </c>
      <c r="F158" s="79">
        <v>0.54</v>
      </c>
      <c r="G158" s="80">
        <v>6</v>
      </c>
      <c r="H158" s="81">
        <f>Таблица620[[#This Row],[Коэфициент стоимости]]*Таблица620[[#This Row],[Розничная цена KRW]]</f>
        <v>4050.0000000000005</v>
      </c>
      <c r="I158" s="82" t="str">
        <f>IF($H$1="","Введите курс",Таблица620[[#This Row],[Оптовая цена KRW за 1шт]]/$H$1)</f>
        <v>Введите курс</v>
      </c>
      <c r="J158" s="83"/>
      <c r="K158" s="84">
        <f>Таблица620[[#This Row],[Заказ коробок ]]*Таблица620[[#This Row],[Кол-во шт в коробке]]</f>
        <v>0</v>
      </c>
      <c r="L158" s="85">
        <f>Таблица620[[#This Row],[Общее кол-во шт]]*Таблица620[[#This Row],[Оптовая цена KRW за 1шт]]</f>
        <v>0</v>
      </c>
      <c r="M158" s="86" t="str">
        <f>IFERROR(Таблица620[[#This Row],[Общее кол-во шт]]*Таблица620[[#This Row],[Оптовая цена USD за 1шт]],"")</f>
        <v/>
      </c>
      <c r="N158" s="87"/>
    </row>
    <row r="159" spans="1:14" ht="22.5" customHeight="1">
      <c r="A159" s="44" t="s">
        <v>7756</v>
      </c>
      <c r="B159" s="76">
        <v>8806185722230</v>
      </c>
      <c r="C159" s="50" t="s">
        <v>7757</v>
      </c>
      <c r="D159" s="77" t="s">
        <v>7758</v>
      </c>
      <c r="E159" s="78">
        <v>7500</v>
      </c>
      <c r="F159" s="79">
        <v>0.54</v>
      </c>
      <c r="G159" s="80">
        <v>6</v>
      </c>
      <c r="H159" s="81">
        <f>Таблица620[[#This Row],[Коэфициент стоимости]]*Таблица620[[#This Row],[Розничная цена KRW]]</f>
        <v>4050.0000000000005</v>
      </c>
      <c r="I159" s="82" t="str">
        <f>IF($H$1="","Введите курс",Таблица620[[#This Row],[Оптовая цена KRW за 1шт]]/$H$1)</f>
        <v>Введите курс</v>
      </c>
      <c r="J159" s="83"/>
      <c r="K159" s="84">
        <f>Таблица620[[#This Row],[Заказ коробок ]]*Таблица620[[#This Row],[Кол-во шт в коробке]]</f>
        <v>0</v>
      </c>
      <c r="L159" s="85">
        <f>Таблица620[[#This Row],[Общее кол-во шт]]*Таблица620[[#This Row],[Оптовая цена KRW за 1шт]]</f>
        <v>0</v>
      </c>
      <c r="M159" s="86" t="str">
        <f>IFERROR(Таблица620[[#This Row],[Общее кол-во шт]]*Таблица620[[#This Row],[Оптовая цена USD за 1шт]],"")</f>
        <v/>
      </c>
      <c r="N159" s="87"/>
    </row>
    <row r="160" spans="1:14" ht="22.5" customHeight="1">
      <c r="A160" s="44" t="s">
        <v>7759</v>
      </c>
      <c r="B160" s="76">
        <v>8806185722247</v>
      </c>
      <c r="C160" s="50" t="s">
        <v>7760</v>
      </c>
      <c r="D160" s="77" t="s">
        <v>7761</v>
      </c>
      <c r="E160" s="78">
        <v>7500</v>
      </c>
      <c r="F160" s="79">
        <v>0.54</v>
      </c>
      <c r="G160" s="80">
        <v>6</v>
      </c>
      <c r="H160" s="81">
        <f>Таблица620[[#This Row],[Коэфициент стоимости]]*Таблица620[[#This Row],[Розничная цена KRW]]</f>
        <v>4050.0000000000005</v>
      </c>
      <c r="I160" s="82" t="str">
        <f>IF($H$1="","Введите курс",Таблица620[[#This Row],[Оптовая цена KRW за 1шт]]/$H$1)</f>
        <v>Введите курс</v>
      </c>
      <c r="J160" s="83"/>
      <c r="K160" s="84">
        <f>Таблица620[[#This Row],[Заказ коробок ]]*Таблица620[[#This Row],[Кол-во шт в коробке]]</f>
        <v>0</v>
      </c>
      <c r="L160" s="85">
        <f>Таблица620[[#This Row],[Общее кол-во шт]]*Таблица620[[#This Row],[Оптовая цена KRW за 1шт]]</f>
        <v>0</v>
      </c>
      <c r="M160" s="86" t="str">
        <f>IFERROR(Таблица620[[#This Row],[Общее кол-во шт]]*Таблица620[[#This Row],[Оптовая цена USD за 1шт]],"")</f>
        <v/>
      </c>
      <c r="N160" s="87"/>
    </row>
    <row r="161" spans="1:14" ht="22.5" customHeight="1">
      <c r="A161" s="44" t="s">
        <v>7762</v>
      </c>
      <c r="B161" s="76">
        <v>8806185759571</v>
      </c>
      <c r="C161" s="50" t="s">
        <v>7763</v>
      </c>
      <c r="D161" s="77" t="s">
        <v>7764</v>
      </c>
      <c r="E161" s="78">
        <v>1000</v>
      </c>
      <c r="F161" s="79">
        <v>0.54</v>
      </c>
      <c r="G161" s="80">
        <v>50</v>
      </c>
      <c r="H161" s="81">
        <f>Таблица620[[#This Row],[Коэфициент стоимости]]*Таблица620[[#This Row],[Розничная цена KRW]]</f>
        <v>540</v>
      </c>
      <c r="I161" s="82" t="str">
        <f>IF($H$1="","Введите курс",Таблица620[[#This Row],[Оптовая цена KRW за 1шт]]/$H$1)</f>
        <v>Введите курс</v>
      </c>
      <c r="J161" s="83"/>
      <c r="K161" s="84">
        <f>Таблица620[[#This Row],[Заказ коробок ]]*Таблица620[[#This Row],[Кол-во шт в коробке]]</f>
        <v>0</v>
      </c>
      <c r="L161" s="85">
        <f>Таблица620[[#This Row],[Общее кол-во шт]]*Таблица620[[#This Row],[Оптовая цена KRW за 1шт]]</f>
        <v>0</v>
      </c>
      <c r="M161" s="86" t="str">
        <f>IFERROR(Таблица620[[#This Row],[Общее кол-во шт]]*Таблица620[[#This Row],[Оптовая цена USD за 1шт]],"")</f>
        <v/>
      </c>
      <c r="N161" s="87"/>
    </row>
    <row r="162" spans="1:14" ht="22.5" customHeight="1">
      <c r="A162" s="44" t="s">
        <v>7765</v>
      </c>
      <c r="B162" s="76">
        <v>8806185768535</v>
      </c>
      <c r="C162" s="50" t="s">
        <v>7766</v>
      </c>
      <c r="D162" s="77" t="s">
        <v>7767</v>
      </c>
      <c r="E162" s="78">
        <v>2000</v>
      </c>
      <c r="F162" s="79">
        <v>0.69</v>
      </c>
      <c r="G162" s="80">
        <v>50</v>
      </c>
      <c r="H162" s="81">
        <f>Таблица620[[#This Row],[Коэфициент стоимости]]*Таблица620[[#This Row],[Розничная цена KRW]]</f>
        <v>1380</v>
      </c>
      <c r="I162" s="82" t="str">
        <f>IF($H$1="","Введите курс",Таблица620[[#This Row],[Оптовая цена KRW за 1шт]]/$H$1)</f>
        <v>Введите курс</v>
      </c>
      <c r="J162" s="83"/>
      <c r="K162" s="84">
        <f>Таблица620[[#This Row],[Заказ коробок ]]*Таблица620[[#This Row],[Кол-во шт в коробке]]</f>
        <v>0</v>
      </c>
      <c r="L162" s="85">
        <f>Таблица620[[#This Row],[Общее кол-во шт]]*Таблица620[[#This Row],[Оптовая цена KRW за 1шт]]</f>
        <v>0</v>
      </c>
      <c r="M162" s="86" t="str">
        <f>IFERROR(Таблица620[[#This Row],[Общее кол-во шт]]*Таблица620[[#This Row],[Оптовая цена USD за 1шт]],"")</f>
        <v/>
      </c>
      <c r="N162" s="87"/>
    </row>
    <row r="163" spans="1:14" ht="22.5" customHeight="1">
      <c r="A163" s="44" t="s">
        <v>7768</v>
      </c>
      <c r="B163" s="76">
        <v>8806185776219</v>
      </c>
      <c r="C163" s="50" t="s">
        <v>7769</v>
      </c>
      <c r="D163" s="77" t="s">
        <v>7770</v>
      </c>
      <c r="E163" s="78">
        <v>1200</v>
      </c>
      <c r="F163" s="79">
        <v>0.49</v>
      </c>
      <c r="G163" s="80">
        <v>50</v>
      </c>
      <c r="H163" s="81">
        <f>Таблица620[[#This Row],[Коэфициент стоимости]]*Таблица620[[#This Row],[Розничная цена KRW]]</f>
        <v>588</v>
      </c>
      <c r="I163" s="82" t="str">
        <f>IF($H$1="","Введите курс",Таблица620[[#This Row],[Оптовая цена KRW за 1шт]]/$H$1)</f>
        <v>Введите курс</v>
      </c>
      <c r="J163" s="83"/>
      <c r="K163" s="84">
        <f>Таблица620[[#This Row],[Заказ коробок ]]*Таблица620[[#This Row],[Кол-во шт в коробке]]</f>
        <v>0</v>
      </c>
      <c r="L163" s="85">
        <f>Таблица620[[#This Row],[Общее кол-во шт]]*Таблица620[[#This Row],[Оптовая цена KRW за 1шт]]</f>
        <v>0</v>
      </c>
      <c r="M163" s="86" t="str">
        <f>IFERROR(Таблица620[[#This Row],[Общее кол-во шт]]*Таблица620[[#This Row],[Оптовая цена USD за 1шт]],"")</f>
        <v/>
      </c>
      <c r="N163" s="87"/>
    </row>
    <row r="164" spans="1:14" ht="22.5" customHeight="1">
      <c r="A164" s="44" t="s">
        <v>7771</v>
      </c>
      <c r="B164" s="76">
        <v>8806185776981</v>
      </c>
      <c r="C164" s="50" t="s">
        <v>7772</v>
      </c>
      <c r="D164" s="77" t="s">
        <v>7773</v>
      </c>
      <c r="E164" s="78">
        <v>1000</v>
      </c>
      <c r="F164" s="79">
        <v>0.69</v>
      </c>
      <c r="G164" s="80">
        <v>50</v>
      </c>
      <c r="H164" s="81">
        <f>Таблица620[[#This Row],[Коэфициент стоимости]]*Таблица620[[#This Row],[Розничная цена KRW]]</f>
        <v>690</v>
      </c>
      <c r="I164" s="82" t="str">
        <f>IF($H$1="","Введите курс",Таблица620[[#This Row],[Оптовая цена KRW за 1шт]]/$H$1)</f>
        <v>Введите курс</v>
      </c>
      <c r="J164" s="83"/>
      <c r="K164" s="84">
        <f>Таблица620[[#This Row],[Заказ коробок ]]*Таблица620[[#This Row],[Кол-во шт в коробке]]</f>
        <v>0</v>
      </c>
      <c r="L164" s="85">
        <f>Таблица620[[#This Row],[Общее кол-во шт]]*Таблица620[[#This Row],[Оптовая цена KRW за 1шт]]</f>
        <v>0</v>
      </c>
      <c r="M164" s="86" t="str">
        <f>IFERROR(Таблица620[[#This Row],[Общее кол-во шт]]*Таблица620[[#This Row],[Оптовая цена USD за 1шт]],"")</f>
        <v/>
      </c>
      <c r="N164" s="87"/>
    </row>
    <row r="165" spans="1:14" ht="22.5" customHeight="1">
      <c r="A165" s="44" t="s">
        <v>7774</v>
      </c>
      <c r="B165" s="76">
        <v>8806185777001</v>
      </c>
      <c r="C165" s="50" t="s">
        <v>7775</v>
      </c>
      <c r="D165" s="77" t="s">
        <v>7776</v>
      </c>
      <c r="E165" s="78">
        <v>1000</v>
      </c>
      <c r="F165" s="79">
        <v>0.69</v>
      </c>
      <c r="G165" s="80">
        <v>50</v>
      </c>
      <c r="H165" s="81">
        <f>Таблица620[[#This Row],[Коэфициент стоимости]]*Таблица620[[#This Row],[Розничная цена KRW]]</f>
        <v>690</v>
      </c>
      <c r="I165" s="82" t="str">
        <f>IF($H$1="","Введите курс",Таблица620[[#This Row],[Оптовая цена KRW за 1шт]]/$H$1)</f>
        <v>Введите курс</v>
      </c>
      <c r="J165" s="83"/>
      <c r="K165" s="84">
        <f>Таблица620[[#This Row],[Заказ коробок ]]*Таблица620[[#This Row],[Кол-во шт в коробке]]</f>
        <v>0</v>
      </c>
      <c r="L165" s="85">
        <f>Таблица620[[#This Row],[Общее кол-во шт]]*Таблица620[[#This Row],[Оптовая цена KRW за 1шт]]</f>
        <v>0</v>
      </c>
      <c r="M165" s="86" t="str">
        <f>IFERROR(Таблица620[[#This Row],[Общее кол-во шт]]*Таблица620[[#This Row],[Оптовая цена USD за 1шт]],"")</f>
        <v/>
      </c>
      <c r="N165" s="87"/>
    </row>
    <row r="166" spans="1:14" ht="22.5" customHeight="1">
      <c r="A166" s="44" t="s">
        <v>7777</v>
      </c>
      <c r="B166" s="76">
        <v>8806185780247</v>
      </c>
      <c r="C166" s="50" t="s">
        <v>7778</v>
      </c>
      <c r="D166" s="77" t="s">
        <v>7779</v>
      </c>
      <c r="E166" s="78">
        <v>1000</v>
      </c>
      <c r="F166" s="79">
        <v>0.49</v>
      </c>
      <c r="G166" s="80">
        <v>50</v>
      </c>
      <c r="H166" s="81">
        <f>Таблица620[[#This Row],[Коэфициент стоимости]]*Таблица620[[#This Row],[Розничная цена KRW]]</f>
        <v>490</v>
      </c>
      <c r="I166" s="82" t="str">
        <f>IF($H$1="","Введите курс",Таблица620[[#This Row],[Оптовая цена KRW за 1шт]]/$H$1)</f>
        <v>Введите курс</v>
      </c>
      <c r="J166" s="83"/>
      <c r="K166" s="84">
        <f>Таблица620[[#This Row],[Заказ коробок ]]*Таблица620[[#This Row],[Кол-во шт в коробке]]</f>
        <v>0</v>
      </c>
      <c r="L166" s="85">
        <f>Таблица620[[#This Row],[Общее кол-во шт]]*Таблица620[[#This Row],[Оптовая цена KRW за 1шт]]</f>
        <v>0</v>
      </c>
      <c r="M166" s="86" t="str">
        <f>IFERROR(Таблица620[[#This Row],[Общее кол-во шт]]*Таблица620[[#This Row],[Оптовая цена USD за 1шт]],"")</f>
        <v/>
      </c>
      <c r="N166" s="87"/>
    </row>
    <row r="167" spans="1:14" ht="22.5" customHeight="1">
      <c r="A167" s="44" t="s">
        <v>7780</v>
      </c>
      <c r="B167" s="76">
        <v>8806185780254</v>
      </c>
      <c r="C167" s="50" t="s">
        <v>7781</v>
      </c>
      <c r="D167" s="77" t="s">
        <v>7782</v>
      </c>
      <c r="E167" s="78">
        <v>1000</v>
      </c>
      <c r="F167" s="79">
        <v>0.49</v>
      </c>
      <c r="G167" s="80">
        <v>50</v>
      </c>
      <c r="H167" s="81">
        <f>Таблица620[[#This Row],[Коэфициент стоимости]]*Таблица620[[#This Row],[Розничная цена KRW]]</f>
        <v>490</v>
      </c>
      <c r="I167" s="82" t="str">
        <f>IF($H$1="","Введите курс",Таблица620[[#This Row],[Оптовая цена KRW за 1шт]]/$H$1)</f>
        <v>Введите курс</v>
      </c>
      <c r="J167" s="83"/>
      <c r="K167" s="84">
        <f>Таблица620[[#This Row],[Заказ коробок ]]*Таблица620[[#This Row],[Кол-во шт в коробке]]</f>
        <v>0</v>
      </c>
      <c r="L167" s="85">
        <f>Таблица620[[#This Row],[Общее кол-во шт]]*Таблица620[[#This Row],[Оптовая цена KRW за 1шт]]</f>
        <v>0</v>
      </c>
      <c r="M167" s="86" t="str">
        <f>IFERROR(Таблица620[[#This Row],[Общее кол-во шт]]*Таблица620[[#This Row],[Оптовая цена USD за 1шт]],"")</f>
        <v/>
      </c>
      <c r="N167" s="87"/>
    </row>
    <row r="168" spans="1:14" ht="22.5" customHeight="1">
      <c r="A168" s="44" t="s">
        <v>7783</v>
      </c>
      <c r="B168" s="76">
        <v>8806185780261</v>
      </c>
      <c r="C168" s="50" t="s">
        <v>7784</v>
      </c>
      <c r="D168" s="77" t="s">
        <v>7785</v>
      </c>
      <c r="E168" s="78">
        <v>1000</v>
      </c>
      <c r="F168" s="79">
        <v>0.49</v>
      </c>
      <c r="G168" s="80">
        <v>50</v>
      </c>
      <c r="H168" s="81">
        <f>Таблица620[[#This Row],[Коэфициент стоимости]]*Таблица620[[#This Row],[Розничная цена KRW]]</f>
        <v>490</v>
      </c>
      <c r="I168" s="82" t="str">
        <f>IF($H$1="","Введите курс",Таблица620[[#This Row],[Оптовая цена KRW за 1шт]]/$H$1)</f>
        <v>Введите курс</v>
      </c>
      <c r="J168" s="83"/>
      <c r="K168" s="84">
        <f>Таблица620[[#This Row],[Заказ коробок ]]*Таблица620[[#This Row],[Кол-во шт в коробке]]</f>
        <v>0</v>
      </c>
      <c r="L168" s="85">
        <f>Таблица620[[#This Row],[Общее кол-во шт]]*Таблица620[[#This Row],[Оптовая цена KRW за 1шт]]</f>
        <v>0</v>
      </c>
      <c r="M168" s="86" t="str">
        <f>IFERROR(Таблица620[[#This Row],[Общее кол-во шт]]*Таблица620[[#This Row],[Оптовая цена USD за 1шт]],"")</f>
        <v/>
      </c>
      <c r="N168" s="87"/>
    </row>
    <row r="169" spans="1:14" ht="22.5" customHeight="1">
      <c r="A169" s="44" t="s">
        <v>7786</v>
      </c>
      <c r="B169" s="76">
        <v>8806185780278</v>
      </c>
      <c r="C169" s="50" t="s">
        <v>7787</v>
      </c>
      <c r="D169" s="77" t="s">
        <v>7788</v>
      </c>
      <c r="E169" s="78">
        <v>1000</v>
      </c>
      <c r="F169" s="79">
        <v>0.49</v>
      </c>
      <c r="G169" s="80">
        <v>50</v>
      </c>
      <c r="H169" s="81">
        <f>Таблица620[[#This Row],[Коэфициент стоимости]]*Таблица620[[#This Row],[Розничная цена KRW]]</f>
        <v>490</v>
      </c>
      <c r="I169" s="82" t="str">
        <f>IF($H$1="","Введите курс",Таблица620[[#This Row],[Оптовая цена KRW за 1шт]]/$H$1)</f>
        <v>Введите курс</v>
      </c>
      <c r="J169" s="83"/>
      <c r="K169" s="84">
        <f>Таблица620[[#This Row],[Заказ коробок ]]*Таблица620[[#This Row],[Кол-во шт в коробке]]</f>
        <v>0</v>
      </c>
      <c r="L169" s="85">
        <f>Таблица620[[#This Row],[Общее кол-во шт]]*Таблица620[[#This Row],[Оптовая цена KRW за 1шт]]</f>
        <v>0</v>
      </c>
      <c r="M169" s="86" t="str">
        <f>IFERROR(Таблица620[[#This Row],[Общее кол-во шт]]*Таблица620[[#This Row],[Оптовая цена USD за 1шт]],"")</f>
        <v/>
      </c>
      <c r="N169" s="87"/>
    </row>
    <row r="170" spans="1:14" ht="22.5" customHeight="1">
      <c r="A170" s="44" t="s">
        <v>7789</v>
      </c>
      <c r="B170" s="76">
        <v>8806185780285</v>
      </c>
      <c r="C170" s="50" t="s">
        <v>7790</v>
      </c>
      <c r="D170" s="77" t="s">
        <v>7791</v>
      </c>
      <c r="E170" s="78">
        <v>1000</v>
      </c>
      <c r="F170" s="79">
        <v>0.49</v>
      </c>
      <c r="G170" s="80">
        <v>50</v>
      </c>
      <c r="H170" s="81">
        <f>Таблица620[[#This Row],[Коэфициент стоимости]]*Таблица620[[#This Row],[Розничная цена KRW]]</f>
        <v>490</v>
      </c>
      <c r="I170" s="82" t="str">
        <f>IF($H$1="","Введите курс",Таблица620[[#This Row],[Оптовая цена KRW за 1шт]]/$H$1)</f>
        <v>Введите курс</v>
      </c>
      <c r="J170" s="83"/>
      <c r="K170" s="84">
        <f>Таблица620[[#This Row],[Заказ коробок ]]*Таблица620[[#This Row],[Кол-во шт в коробке]]</f>
        <v>0</v>
      </c>
      <c r="L170" s="85">
        <f>Таблица620[[#This Row],[Общее кол-во шт]]*Таблица620[[#This Row],[Оптовая цена KRW за 1шт]]</f>
        <v>0</v>
      </c>
      <c r="M170" s="86" t="str">
        <f>IFERROR(Таблица620[[#This Row],[Общее кол-во шт]]*Таблица620[[#This Row],[Оптовая цена USD за 1шт]],"")</f>
        <v/>
      </c>
      <c r="N170" s="87"/>
    </row>
    <row r="171" spans="1:14" ht="22.5" customHeight="1">
      <c r="A171" s="44" t="s">
        <v>7792</v>
      </c>
      <c r="B171" s="76">
        <v>8806185780292</v>
      </c>
      <c r="C171" s="50" t="s">
        <v>7793</v>
      </c>
      <c r="D171" s="77" t="s">
        <v>7794</v>
      </c>
      <c r="E171" s="78">
        <v>1000</v>
      </c>
      <c r="F171" s="79">
        <v>0.49</v>
      </c>
      <c r="G171" s="80">
        <v>50</v>
      </c>
      <c r="H171" s="81">
        <f>Таблица620[[#This Row],[Коэфициент стоимости]]*Таблица620[[#This Row],[Розничная цена KRW]]</f>
        <v>490</v>
      </c>
      <c r="I171" s="82" t="str">
        <f>IF($H$1="","Введите курс",Таблица620[[#This Row],[Оптовая цена KRW за 1шт]]/$H$1)</f>
        <v>Введите курс</v>
      </c>
      <c r="J171" s="83"/>
      <c r="K171" s="84">
        <f>Таблица620[[#This Row],[Заказ коробок ]]*Таблица620[[#This Row],[Кол-во шт в коробке]]</f>
        <v>0</v>
      </c>
      <c r="L171" s="85">
        <f>Таблица620[[#This Row],[Общее кол-во шт]]*Таблица620[[#This Row],[Оптовая цена KRW за 1шт]]</f>
        <v>0</v>
      </c>
      <c r="M171" s="86" t="str">
        <f>IFERROR(Таблица620[[#This Row],[Общее кол-во шт]]*Таблица620[[#This Row],[Оптовая цена USD за 1шт]],"")</f>
        <v/>
      </c>
      <c r="N171" s="87"/>
    </row>
    <row r="172" spans="1:14" ht="22.5" customHeight="1">
      <c r="A172" s="44" t="s">
        <v>7795</v>
      </c>
      <c r="B172" s="76">
        <v>8806185783637</v>
      </c>
      <c r="C172" s="50" t="s">
        <v>7796</v>
      </c>
      <c r="D172" s="77" t="s">
        <v>7797</v>
      </c>
      <c r="E172" s="78">
        <v>3300</v>
      </c>
      <c r="F172" s="79">
        <v>0.69</v>
      </c>
      <c r="G172" s="80">
        <v>50</v>
      </c>
      <c r="H172" s="81">
        <f>Таблица620[[#This Row],[Коэфициент стоимости]]*Таблица620[[#This Row],[Розничная цена KRW]]</f>
        <v>2277</v>
      </c>
      <c r="I172" s="82" t="str">
        <f>IF($H$1="","Введите курс",Таблица620[[#This Row],[Оптовая цена KRW за 1шт]]/$H$1)</f>
        <v>Введите курс</v>
      </c>
      <c r="J172" s="83"/>
      <c r="K172" s="84">
        <f>Таблица620[[#This Row],[Заказ коробок ]]*Таблица620[[#This Row],[Кол-во шт в коробке]]</f>
        <v>0</v>
      </c>
      <c r="L172" s="85">
        <f>Таблица620[[#This Row],[Общее кол-во шт]]*Таблица620[[#This Row],[Оптовая цена KRW за 1шт]]</f>
        <v>0</v>
      </c>
      <c r="M172" s="86" t="str">
        <f>IFERROR(Таблица620[[#This Row],[Общее кол-во шт]]*Таблица620[[#This Row],[Оптовая цена USD за 1шт]],"")</f>
        <v/>
      </c>
      <c r="N172" s="87"/>
    </row>
    <row r="173" spans="1:14" ht="22.5" customHeight="1">
      <c r="A173" s="44" t="s">
        <v>7798</v>
      </c>
      <c r="B173" s="76">
        <v>8806185784689</v>
      </c>
      <c r="C173" s="50" t="s">
        <v>7799</v>
      </c>
      <c r="D173" s="77" t="s">
        <v>7800</v>
      </c>
      <c r="E173" s="78">
        <v>12000</v>
      </c>
      <c r="F173" s="79">
        <v>0.54</v>
      </c>
      <c r="G173" s="80">
        <v>6</v>
      </c>
      <c r="H173" s="81">
        <f>Таблица620[[#This Row],[Коэфициент стоимости]]*Таблица620[[#This Row],[Розничная цена KRW]]</f>
        <v>6480</v>
      </c>
      <c r="I173" s="82" t="str">
        <f>IF($H$1="","Введите курс",Таблица620[[#This Row],[Оптовая цена KRW за 1шт]]/$H$1)</f>
        <v>Введите курс</v>
      </c>
      <c r="J173" s="83"/>
      <c r="K173" s="84">
        <f>Таблица620[[#This Row],[Заказ коробок ]]*Таблица620[[#This Row],[Кол-во шт в коробке]]</f>
        <v>0</v>
      </c>
      <c r="L173" s="85">
        <f>Таблица620[[#This Row],[Общее кол-во шт]]*Таблица620[[#This Row],[Оптовая цена KRW за 1шт]]</f>
        <v>0</v>
      </c>
      <c r="M173" s="86" t="str">
        <f>IFERROR(Таблица620[[#This Row],[Общее кол-во шт]]*Таблица620[[#This Row],[Оптовая цена USD за 1шт]],"")</f>
        <v/>
      </c>
      <c r="N173" s="87"/>
    </row>
    <row r="174" spans="1:14" ht="22.5" customHeight="1">
      <c r="A174" s="44" t="s">
        <v>7801</v>
      </c>
      <c r="B174" s="76">
        <v>8806185785105</v>
      </c>
      <c r="C174" s="50" t="s">
        <v>7802</v>
      </c>
      <c r="D174" s="77" t="s">
        <v>7803</v>
      </c>
      <c r="E174" s="78">
        <v>1500</v>
      </c>
      <c r="F174" s="79">
        <v>0.54</v>
      </c>
      <c r="G174" s="80">
        <v>50</v>
      </c>
      <c r="H174" s="81">
        <f>Таблица620[[#This Row],[Коэфициент стоимости]]*Таблица620[[#This Row],[Розничная цена KRW]]</f>
        <v>810</v>
      </c>
      <c r="I174" s="82" t="str">
        <f>IF($H$1="","Введите курс",Таблица620[[#This Row],[Оптовая цена KRW за 1шт]]/$H$1)</f>
        <v>Введите курс</v>
      </c>
      <c r="J174" s="83"/>
      <c r="K174" s="84">
        <f>Таблица620[[#This Row],[Заказ коробок ]]*Таблица620[[#This Row],[Кол-во шт в коробке]]</f>
        <v>0</v>
      </c>
      <c r="L174" s="85">
        <f>Таблица620[[#This Row],[Общее кол-во шт]]*Таблица620[[#This Row],[Оптовая цена KRW за 1шт]]</f>
        <v>0</v>
      </c>
      <c r="M174" s="86" t="str">
        <f>IFERROR(Таблица620[[#This Row],[Общее кол-во шт]]*Таблица620[[#This Row],[Оптовая цена USD за 1шт]],"")</f>
        <v/>
      </c>
      <c r="N174" s="87"/>
    </row>
    <row r="175" spans="1:14" ht="22.5" customHeight="1">
      <c r="A175" s="44" t="s">
        <v>7804</v>
      </c>
      <c r="B175" s="76">
        <v>8806185788311</v>
      </c>
      <c r="C175" s="50" t="s">
        <v>7805</v>
      </c>
      <c r="D175" s="77" t="s">
        <v>7806</v>
      </c>
      <c r="E175" s="78">
        <v>5500</v>
      </c>
      <c r="F175" s="79">
        <v>0.49</v>
      </c>
      <c r="G175" s="80">
        <v>20</v>
      </c>
      <c r="H175" s="81">
        <f>Таблица620[[#This Row],[Коэфициент стоимости]]*Таблица620[[#This Row],[Розничная цена KRW]]</f>
        <v>2695</v>
      </c>
      <c r="I175" s="82" t="str">
        <f>IF($H$1="","Введите курс",Таблица620[[#This Row],[Оптовая цена KRW за 1шт]]/$H$1)</f>
        <v>Введите курс</v>
      </c>
      <c r="J175" s="83"/>
      <c r="K175" s="84">
        <f>Таблица620[[#This Row],[Заказ коробок ]]*Таблица620[[#This Row],[Кол-во шт в коробке]]</f>
        <v>0</v>
      </c>
      <c r="L175" s="85">
        <f>Таблица620[[#This Row],[Общее кол-во шт]]*Таблица620[[#This Row],[Оптовая цена KRW за 1шт]]</f>
        <v>0</v>
      </c>
      <c r="M175" s="86" t="str">
        <f>IFERROR(Таблица620[[#This Row],[Общее кол-во шт]]*Таблица620[[#This Row],[Оптовая цена USD за 1шт]],"")</f>
        <v/>
      </c>
      <c r="N175" s="87"/>
    </row>
    <row r="176" spans="1:14" ht="22.5" customHeight="1">
      <c r="A176" s="44" t="s">
        <v>7807</v>
      </c>
      <c r="B176" s="76">
        <v>8806185788434</v>
      </c>
      <c r="C176" s="50" t="s">
        <v>7808</v>
      </c>
      <c r="D176" s="77" t="s">
        <v>7809</v>
      </c>
      <c r="E176" s="78">
        <v>12000</v>
      </c>
      <c r="F176" s="79">
        <v>0.54</v>
      </c>
      <c r="G176" s="80">
        <v>6</v>
      </c>
      <c r="H176" s="81">
        <f>Таблица620[[#This Row],[Коэфициент стоимости]]*Таблица620[[#This Row],[Розничная цена KRW]]</f>
        <v>6480</v>
      </c>
      <c r="I176" s="82" t="str">
        <f>IF($H$1="","Введите курс",Таблица620[[#This Row],[Оптовая цена KRW за 1шт]]/$H$1)</f>
        <v>Введите курс</v>
      </c>
      <c r="J176" s="83"/>
      <c r="K176" s="84">
        <f>Таблица620[[#This Row],[Заказ коробок ]]*Таблица620[[#This Row],[Кол-во шт в коробке]]</f>
        <v>0</v>
      </c>
      <c r="L176" s="85">
        <f>Таблица620[[#This Row],[Общее кол-во шт]]*Таблица620[[#This Row],[Оптовая цена KRW за 1шт]]</f>
        <v>0</v>
      </c>
      <c r="M176" s="86" t="str">
        <f>IFERROR(Таблица620[[#This Row],[Общее кол-во шт]]*Таблица620[[#This Row],[Оптовая цена USD за 1шт]],"")</f>
        <v/>
      </c>
      <c r="N176" s="87"/>
    </row>
    <row r="177" spans="1:14" ht="22.5" customHeight="1">
      <c r="A177" s="44" t="s">
        <v>7810</v>
      </c>
      <c r="B177" s="76">
        <v>8806185789271</v>
      </c>
      <c r="C177" s="50" t="s">
        <v>7811</v>
      </c>
      <c r="D177" s="77" t="s">
        <v>7812</v>
      </c>
      <c r="E177" s="78">
        <v>7500</v>
      </c>
      <c r="F177" s="79">
        <v>0.54</v>
      </c>
      <c r="G177" s="80">
        <v>6</v>
      </c>
      <c r="H177" s="81">
        <f>Таблица620[[#This Row],[Коэфициент стоимости]]*Таблица620[[#This Row],[Розничная цена KRW]]</f>
        <v>4050.0000000000005</v>
      </c>
      <c r="I177" s="82" t="str">
        <f>IF($H$1="","Введите курс",Таблица620[[#This Row],[Оптовая цена KRW за 1шт]]/$H$1)</f>
        <v>Введите курс</v>
      </c>
      <c r="J177" s="83"/>
      <c r="K177" s="84">
        <f>Таблица620[[#This Row],[Заказ коробок ]]*Таблица620[[#This Row],[Кол-во шт в коробке]]</f>
        <v>0</v>
      </c>
      <c r="L177" s="85">
        <f>Таблица620[[#This Row],[Общее кол-во шт]]*Таблица620[[#This Row],[Оптовая цена KRW за 1шт]]</f>
        <v>0</v>
      </c>
      <c r="M177" s="86" t="str">
        <f>IFERROR(Таблица620[[#This Row],[Общее кол-во шт]]*Таблица620[[#This Row],[Оптовая цена USD за 1шт]],"")</f>
        <v/>
      </c>
      <c r="N177" s="87"/>
    </row>
    <row r="178" spans="1:14" ht="22.5" customHeight="1">
      <c r="A178" s="44" t="s">
        <v>7813</v>
      </c>
      <c r="B178" s="76">
        <v>8806185789288</v>
      </c>
      <c r="C178" s="50" t="s">
        <v>7814</v>
      </c>
      <c r="D178" s="77" t="s">
        <v>7815</v>
      </c>
      <c r="E178" s="78">
        <v>7500</v>
      </c>
      <c r="F178" s="79">
        <v>0.54</v>
      </c>
      <c r="G178" s="80">
        <v>6</v>
      </c>
      <c r="H178" s="81">
        <f>Таблица620[[#This Row],[Коэфициент стоимости]]*Таблица620[[#This Row],[Розничная цена KRW]]</f>
        <v>4050.0000000000005</v>
      </c>
      <c r="I178" s="82" t="str">
        <f>IF($H$1="","Введите курс",Таблица620[[#This Row],[Оптовая цена KRW за 1шт]]/$H$1)</f>
        <v>Введите курс</v>
      </c>
      <c r="J178" s="83"/>
      <c r="K178" s="84">
        <f>Таблица620[[#This Row],[Заказ коробок ]]*Таблица620[[#This Row],[Кол-во шт в коробке]]</f>
        <v>0</v>
      </c>
      <c r="L178" s="85">
        <f>Таблица620[[#This Row],[Общее кол-во шт]]*Таблица620[[#This Row],[Оптовая цена KRW за 1шт]]</f>
        <v>0</v>
      </c>
      <c r="M178" s="86" t="str">
        <f>IFERROR(Таблица620[[#This Row],[Общее кол-во шт]]*Таблица620[[#This Row],[Оптовая цена USD за 1шт]],"")</f>
        <v/>
      </c>
      <c r="N178" s="87"/>
    </row>
    <row r="179" spans="1:14" ht="22.5" customHeight="1">
      <c r="A179" s="44" t="s">
        <v>7816</v>
      </c>
      <c r="B179" s="76">
        <v>8806185792370</v>
      </c>
      <c r="C179" s="50" t="s">
        <v>7817</v>
      </c>
      <c r="D179" s="77" t="s">
        <v>7818</v>
      </c>
      <c r="E179" s="78">
        <v>2000</v>
      </c>
      <c r="F179" s="79">
        <v>0.54</v>
      </c>
      <c r="G179" s="80">
        <v>6</v>
      </c>
      <c r="H179" s="81">
        <f>Таблица620[[#This Row],[Коэфициент стоимости]]*Таблица620[[#This Row],[Розничная цена KRW]]</f>
        <v>1080</v>
      </c>
      <c r="I179" s="82" t="str">
        <f>IF($H$1="","Введите курс",Таблица620[[#This Row],[Оптовая цена KRW за 1шт]]/$H$1)</f>
        <v>Введите курс</v>
      </c>
      <c r="J179" s="83"/>
      <c r="K179" s="84">
        <f>Таблица620[[#This Row],[Заказ коробок ]]*Таблица620[[#This Row],[Кол-во шт в коробке]]</f>
        <v>0</v>
      </c>
      <c r="L179" s="85">
        <f>Таблица620[[#This Row],[Общее кол-во шт]]*Таблица620[[#This Row],[Оптовая цена KRW за 1шт]]</f>
        <v>0</v>
      </c>
      <c r="M179" s="86" t="str">
        <f>IFERROR(Таблица620[[#This Row],[Общее кол-во шт]]*Таблица620[[#This Row],[Оптовая цена USD за 1шт]],"")</f>
        <v/>
      </c>
      <c r="N179" s="87"/>
    </row>
    <row r="180" spans="1:14" ht="22.5" customHeight="1">
      <c r="A180" s="44" t="s">
        <v>7819</v>
      </c>
      <c r="B180" s="76">
        <v>8806185796064</v>
      </c>
      <c r="C180" s="50" t="s">
        <v>7820</v>
      </c>
      <c r="D180" s="77" t="s">
        <v>7821</v>
      </c>
      <c r="E180" s="78">
        <v>7000</v>
      </c>
      <c r="F180" s="79">
        <v>0.49</v>
      </c>
      <c r="G180" s="80">
        <v>8</v>
      </c>
      <c r="H180" s="81">
        <f>Таблица620[[#This Row],[Коэфициент стоимости]]*Таблица620[[#This Row],[Розничная цена KRW]]</f>
        <v>3430</v>
      </c>
      <c r="I180" s="82" t="str">
        <f>IF($H$1="","Введите курс",Таблица620[[#This Row],[Оптовая цена KRW за 1шт]]/$H$1)</f>
        <v>Введите курс</v>
      </c>
      <c r="J180" s="83"/>
      <c r="K180" s="84">
        <f>Таблица620[[#This Row],[Заказ коробок ]]*Таблица620[[#This Row],[Кол-во шт в коробке]]</f>
        <v>0</v>
      </c>
      <c r="L180" s="85">
        <f>Таблица620[[#This Row],[Общее кол-во шт]]*Таблица620[[#This Row],[Оптовая цена KRW за 1шт]]</f>
        <v>0</v>
      </c>
      <c r="M180" s="86" t="str">
        <f>IFERROR(Таблица620[[#This Row],[Общее кол-во шт]]*Таблица620[[#This Row],[Оптовая цена USD за 1шт]],"")</f>
        <v/>
      </c>
      <c r="N180" s="87"/>
    </row>
    <row r="181" spans="1:14" ht="22.5" customHeight="1">
      <c r="A181" s="44" t="s">
        <v>7822</v>
      </c>
      <c r="B181" s="76">
        <v>8806185797573</v>
      </c>
      <c r="C181" s="50" t="s">
        <v>7823</v>
      </c>
      <c r="D181" s="77" t="s">
        <v>7824</v>
      </c>
      <c r="E181" s="78">
        <v>1000</v>
      </c>
      <c r="F181" s="79">
        <v>0.49</v>
      </c>
      <c r="G181" s="80">
        <v>50</v>
      </c>
      <c r="H181" s="81">
        <f>Таблица620[[#This Row],[Коэфициент стоимости]]*Таблица620[[#This Row],[Розничная цена KRW]]</f>
        <v>490</v>
      </c>
      <c r="I181" s="82" t="str">
        <f>IF($H$1="","Введите курс",Таблица620[[#This Row],[Оптовая цена KRW за 1шт]]/$H$1)</f>
        <v>Введите курс</v>
      </c>
      <c r="J181" s="83"/>
      <c r="K181" s="84">
        <f>Таблица620[[#This Row],[Заказ коробок ]]*Таблица620[[#This Row],[Кол-во шт в коробке]]</f>
        <v>0</v>
      </c>
      <c r="L181" s="85">
        <f>Таблица620[[#This Row],[Общее кол-во шт]]*Таблица620[[#This Row],[Оптовая цена KRW за 1шт]]</f>
        <v>0</v>
      </c>
      <c r="M181" s="86" t="str">
        <f>IFERROR(Таблица620[[#This Row],[Общее кол-во шт]]*Таблица620[[#This Row],[Оптовая цена USD за 1шт]],"")</f>
        <v/>
      </c>
      <c r="N181" s="87"/>
    </row>
    <row r="182" spans="1:14" ht="22.5" customHeight="1">
      <c r="A182" s="44" t="s">
        <v>7825</v>
      </c>
      <c r="B182" s="76">
        <v>8809530031841</v>
      </c>
      <c r="C182" s="50" t="s">
        <v>7826</v>
      </c>
      <c r="D182" s="77" t="s">
        <v>7827</v>
      </c>
      <c r="E182" s="78">
        <v>1200</v>
      </c>
      <c r="F182" s="79">
        <v>0.49</v>
      </c>
      <c r="G182" s="80">
        <v>20</v>
      </c>
      <c r="H182" s="81">
        <f>Таблица620[[#This Row],[Коэфициент стоимости]]*Таблица620[[#This Row],[Розничная цена KRW]]</f>
        <v>588</v>
      </c>
      <c r="I182" s="82" t="str">
        <f>IF($H$1="","Введите курс",Таблица620[[#This Row],[Оптовая цена KRW за 1шт]]/$H$1)</f>
        <v>Введите курс</v>
      </c>
      <c r="J182" s="83"/>
      <c r="K182" s="84">
        <f>Таблица620[[#This Row],[Заказ коробок ]]*Таблица620[[#This Row],[Кол-во шт в коробке]]</f>
        <v>0</v>
      </c>
      <c r="L182" s="85">
        <f>Таблица620[[#This Row],[Общее кол-во шт]]*Таблица620[[#This Row],[Оптовая цена KRW за 1шт]]</f>
        <v>0</v>
      </c>
      <c r="M182" s="86" t="str">
        <f>IFERROR(Таблица620[[#This Row],[Общее кол-во шт]]*Таблица620[[#This Row],[Оптовая цена USD за 1шт]],"")</f>
        <v/>
      </c>
      <c r="N182" s="87"/>
    </row>
    <row r="183" spans="1:14" ht="22.5" customHeight="1">
      <c r="A183" s="44" t="s">
        <v>7828</v>
      </c>
      <c r="B183" s="76">
        <v>8809530031858</v>
      </c>
      <c r="C183" s="50" t="s">
        <v>7829</v>
      </c>
      <c r="D183" s="77" t="s">
        <v>7830</v>
      </c>
      <c r="E183" s="78">
        <v>1200</v>
      </c>
      <c r="F183" s="79">
        <v>0.49</v>
      </c>
      <c r="G183" s="80">
        <v>20</v>
      </c>
      <c r="H183" s="81">
        <f>Таблица620[[#This Row],[Коэфициент стоимости]]*Таблица620[[#This Row],[Розничная цена KRW]]</f>
        <v>588</v>
      </c>
      <c r="I183" s="82" t="str">
        <f>IF($H$1="","Введите курс",Таблица620[[#This Row],[Оптовая цена KRW за 1шт]]/$H$1)</f>
        <v>Введите курс</v>
      </c>
      <c r="J183" s="83"/>
      <c r="K183" s="84">
        <f>Таблица620[[#This Row],[Заказ коробок ]]*Таблица620[[#This Row],[Кол-во шт в коробке]]</f>
        <v>0</v>
      </c>
      <c r="L183" s="85">
        <f>Таблица620[[#This Row],[Общее кол-во шт]]*Таблица620[[#This Row],[Оптовая цена KRW за 1шт]]</f>
        <v>0</v>
      </c>
      <c r="M183" s="86" t="str">
        <f>IFERROR(Таблица620[[#This Row],[Общее кол-во шт]]*Таблица620[[#This Row],[Оптовая цена USD за 1шт]],"")</f>
        <v/>
      </c>
      <c r="N183" s="87"/>
    </row>
    <row r="184" spans="1:14" ht="22.5" customHeight="1">
      <c r="A184" s="44" t="s">
        <v>7831</v>
      </c>
      <c r="B184" s="76">
        <v>8809530033777</v>
      </c>
      <c r="C184" s="50" t="s">
        <v>7832</v>
      </c>
      <c r="D184" s="77" t="s">
        <v>7833</v>
      </c>
      <c r="E184" s="78">
        <v>2200</v>
      </c>
      <c r="F184" s="79">
        <v>0.54</v>
      </c>
      <c r="G184" s="80">
        <v>50</v>
      </c>
      <c r="H184" s="81">
        <f>Таблица620[[#This Row],[Коэфициент стоимости]]*Таблица620[[#This Row],[Розничная цена KRW]]</f>
        <v>1188</v>
      </c>
      <c r="I184" s="82" t="str">
        <f>IF($H$1="","Введите курс",Таблица620[[#This Row],[Оптовая цена KRW за 1шт]]/$H$1)</f>
        <v>Введите курс</v>
      </c>
      <c r="J184" s="83"/>
      <c r="K184" s="84">
        <f>Таблица620[[#This Row],[Заказ коробок ]]*Таблица620[[#This Row],[Кол-во шт в коробке]]</f>
        <v>0</v>
      </c>
      <c r="L184" s="85">
        <f>Таблица620[[#This Row],[Общее кол-во шт]]*Таблица620[[#This Row],[Оптовая цена KRW за 1шт]]</f>
        <v>0</v>
      </c>
      <c r="M184" s="86" t="str">
        <f>IFERROR(Таблица620[[#This Row],[Общее кол-во шт]]*Таблица620[[#This Row],[Оптовая цена USD за 1шт]],"")</f>
        <v/>
      </c>
      <c r="N184" s="87"/>
    </row>
    <row r="185" spans="1:14" ht="22.5" customHeight="1">
      <c r="A185" s="44" t="s">
        <v>7834</v>
      </c>
      <c r="B185" s="76">
        <v>8809530037928</v>
      </c>
      <c r="C185" s="50" t="s">
        <v>7835</v>
      </c>
      <c r="D185" s="77" t="s">
        <v>7836</v>
      </c>
      <c r="E185" s="78">
        <v>7800</v>
      </c>
      <c r="F185" s="79">
        <v>0.49</v>
      </c>
      <c r="G185" s="80">
        <v>8</v>
      </c>
      <c r="H185" s="81">
        <f>Таблица620[[#This Row],[Коэфициент стоимости]]*Таблица620[[#This Row],[Розничная цена KRW]]</f>
        <v>3822</v>
      </c>
      <c r="I185" s="82" t="str">
        <f>IF($H$1="","Введите курс",Таблица620[[#This Row],[Оптовая цена KRW за 1шт]]/$H$1)</f>
        <v>Введите курс</v>
      </c>
      <c r="J185" s="83"/>
      <c r="K185" s="84">
        <f>Таблица620[[#This Row],[Заказ коробок ]]*Таблица620[[#This Row],[Кол-во шт в коробке]]</f>
        <v>0</v>
      </c>
      <c r="L185" s="85">
        <f>Таблица620[[#This Row],[Общее кол-во шт]]*Таблица620[[#This Row],[Оптовая цена KRW за 1шт]]</f>
        <v>0</v>
      </c>
      <c r="M185" s="86" t="str">
        <f>IFERROR(Таблица620[[#This Row],[Общее кол-во шт]]*Таблица620[[#This Row],[Оптовая цена USD за 1шт]],"")</f>
        <v/>
      </c>
      <c r="N185" s="87"/>
    </row>
    <row r="186" spans="1:14" ht="22.5" customHeight="1">
      <c r="A186" s="44" t="s">
        <v>7837</v>
      </c>
      <c r="B186" s="76">
        <v>8809530037935</v>
      </c>
      <c r="C186" s="50" t="s">
        <v>7838</v>
      </c>
      <c r="D186" s="77" t="s">
        <v>7839</v>
      </c>
      <c r="E186" s="78">
        <v>8800</v>
      </c>
      <c r="F186" s="79">
        <v>0.49</v>
      </c>
      <c r="G186" s="80">
        <v>8</v>
      </c>
      <c r="H186" s="81">
        <f>Таблица620[[#This Row],[Коэфициент стоимости]]*Таблица620[[#This Row],[Розничная цена KRW]]</f>
        <v>4312</v>
      </c>
      <c r="I186" s="82" t="str">
        <f>IF($H$1="","Введите курс",Таблица620[[#This Row],[Оптовая цена KRW за 1шт]]/$H$1)</f>
        <v>Введите курс</v>
      </c>
      <c r="J186" s="83"/>
      <c r="K186" s="84">
        <f>Таблица620[[#This Row],[Заказ коробок ]]*Таблица620[[#This Row],[Кол-во шт в коробке]]</f>
        <v>0</v>
      </c>
      <c r="L186" s="85">
        <f>Таблица620[[#This Row],[Общее кол-во шт]]*Таблица620[[#This Row],[Оптовая цена KRW за 1шт]]</f>
        <v>0</v>
      </c>
      <c r="M186" s="86" t="str">
        <f>IFERROR(Таблица620[[#This Row],[Общее кол-во шт]]*Таблица620[[#This Row],[Оптовая цена USD за 1шт]],"")</f>
        <v/>
      </c>
      <c r="N186" s="87"/>
    </row>
    <row r="187" spans="1:14" ht="22.5" customHeight="1">
      <c r="A187" s="44" t="s">
        <v>7840</v>
      </c>
      <c r="B187" s="76">
        <v>8809530038499</v>
      </c>
      <c r="C187" s="50" t="s">
        <v>7841</v>
      </c>
      <c r="D187" s="77" t="s">
        <v>7842</v>
      </c>
      <c r="E187" s="78">
        <v>7500</v>
      </c>
      <c r="F187" s="79">
        <v>0.54</v>
      </c>
      <c r="G187" s="80">
        <v>6</v>
      </c>
      <c r="H187" s="81">
        <f>Таблица620[[#This Row],[Коэфициент стоимости]]*Таблица620[[#This Row],[Розничная цена KRW]]</f>
        <v>4050.0000000000005</v>
      </c>
      <c r="I187" s="82" t="str">
        <f>IF($H$1="","Введите курс",Таблица620[[#This Row],[Оптовая цена KRW за 1шт]]/$H$1)</f>
        <v>Введите курс</v>
      </c>
      <c r="J187" s="83"/>
      <c r="K187" s="84">
        <f>Таблица620[[#This Row],[Заказ коробок ]]*Таблица620[[#This Row],[Кол-во шт в коробке]]</f>
        <v>0</v>
      </c>
      <c r="L187" s="85">
        <f>Таблица620[[#This Row],[Общее кол-во шт]]*Таблица620[[#This Row],[Оптовая цена KRW за 1шт]]</f>
        <v>0</v>
      </c>
      <c r="M187" s="86" t="str">
        <f>IFERROR(Таблица620[[#This Row],[Общее кол-во шт]]*Таблица620[[#This Row],[Оптовая цена USD за 1шт]],"")</f>
        <v/>
      </c>
      <c r="N187" s="87"/>
    </row>
    <row r="188" spans="1:14" ht="22.5" customHeight="1">
      <c r="A188" s="44" t="s">
        <v>7843</v>
      </c>
      <c r="B188" s="76">
        <v>8809530038505</v>
      </c>
      <c r="C188" s="50" t="s">
        <v>7844</v>
      </c>
      <c r="D188" s="77" t="s">
        <v>7845</v>
      </c>
      <c r="E188" s="78">
        <v>7500</v>
      </c>
      <c r="F188" s="79">
        <v>0.54</v>
      </c>
      <c r="G188" s="80">
        <v>6</v>
      </c>
      <c r="H188" s="81">
        <f>Таблица620[[#This Row],[Коэфициент стоимости]]*Таблица620[[#This Row],[Розничная цена KRW]]</f>
        <v>4050.0000000000005</v>
      </c>
      <c r="I188" s="82" t="str">
        <f>IF($H$1="","Введите курс",Таблица620[[#This Row],[Оптовая цена KRW за 1шт]]/$H$1)</f>
        <v>Введите курс</v>
      </c>
      <c r="J188" s="83"/>
      <c r="K188" s="84">
        <f>Таблица620[[#This Row],[Заказ коробок ]]*Таблица620[[#This Row],[Кол-во шт в коробке]]</f>
        <v>0</v>
      </c>
      <c r="L188" s="85">
        <f>Таблица620[[#This Row],[Общее кол-во шт]]*Таблица620[[#This Row],[Оптовая цена KRW за 1шт]]</f>
        <v>0</v>
      </c>
      <c r="M188" s="86" t="str">
        <f>IFERROR(Таблица620[[#This Row],[Общее кол-во шт]]*Таблица620[[#This Row],[Оптовая цена USD за 1шт]],"")</f>
        <v/>
      </c>
      <c r="N188" s="87"/>
    </row>
    <row r="189" spans="1:14" ht="22.5" customHeight="1">
      <c r="A189" s="44" t="s">
        <v>7846</v>
      </c>
      <c r="B189" s="76">
        <v>8809530041727</v>
      </c>
      <c r="C189" s="50" t="s">
        <v>7847</v>
      </c>
      <c r="D189" s="77" t="s">
        <v>7848</v>
      </c>
      <c r="E189" s="78">
        <v>6500</v>
      </c>
      <c r="F189" s="79">
        <v>0.54</v>
      </c>
      <c r="G189" s="80">
        <v>6</v>
      </c>
      <c r="H189" s="81">
        <f>Таблица620[[#This Row],[Коэфициент стоимости]]*Таблица620[[#This Row],[Розничная цена KRW]]</f>
        <v>3510.0000000000005</v>
      </c>
      <c r="I189" s="82" t="str">
        <f>IF($H$1="","Введите курс",Таблица620[[#This Row],[Оптовая цена KRW за 1шт]]/$H$1)</f>
        <v>Введите курс</v>
      </c>
      <c r="J189" s="83"/>
      <c r="K189" s="84">
        <f>Таблица620[[#This Row],[Заказ коробок ]]*Таблица620[[#This Row],[Кол-во шт в коробке]]</f>
        <v>0</v>
      </c>
      <c r="L189" s="85">
        <f>Таблица620[[#This Row],[Общее кол-во шт]]*Таблица620[[#This Row],[Оптовая цена KRW за 1шт]]</f>
        <v>0</v>
      </c>
      <c r="M189" s="86" t="str">
        <f>IFERROR(Таблица620[[#This Row],[Общее кол-во шт]]*Таблица620[[#This Row],[Оптовая цена USD за 1шт]],"")</f>
        <v/>
      </c>
      <c r="N189" s="87"/>
    </row>
    <row r="190" spans="1:14" ht="22.5" customHeight="1">
      <c r="A190" s="44" t="s">
        <v>7849</v>
      </c>
      <c r="B190" s="76">
        <v>8809530049754</v>
      </c>
      <c r="C190" s="50" t="s">
        <v>7850</v>
      </c>
      <c r="D190" s="77" t="s">
        <v>7851</v>
      </c>
      <c r="E190" s="78">
        <v>9000</v>
      </c>
      <c r="F190" s="79">
        <v>0.54</v>
      </c>
      <c r="G190" s="80">
        <v>6</v>
      </c>
      <c r="H190" s="81">
        <f>Таблица620[[#This Row],[Коэфициент стоимости]]*Таблица620[[#This Row],[Розничная цена KRW]]</f>
        <v>4860</v>
      </c>
      <c r="I190" s="82" t="str">
        <f>IF($H$1="","Введите курс",Таблица620[[#This Row],[Оптовая цена KRW за 1шт]]/$H$1)</f>
        <v>Введите курс</v>
      </c>
      <c r="J190" s="83"/>
      <c r="K190" s="84">
        <f>Таблица620[[#This Row],[Заказ коробок ]]*Таблица620[[#This Row],[Кол-во шт в коробке]]</f>
        <v>0</v>
      </c>
      <c r="L190" s="85">
        <f>Таблица620[[#This Row],[Общее кол-во шт]]*Таблица620[[#This Row],[Оптовая цена KRW за 1шт]]</f>
        <v>0</v>
      </c>
      <c r="M190" s="86" t="str">
        <f>IFERROR(Таблица620[[#This Row],[Общее кол-во шт]]*Таблица620[[#This Row],[Оптовая цена USD за 1шт]],"")</f>
        <v/>
      </c>
      <c r="N190" s="87"/>
    </row>
    <row r="191" spans="1:14" ht="22.5" customHeight="1">
      <c r="A191" s="44" t="s">
        <v>7852</v>
      </c>
      <c r="B191" s="76">
        <v>8809530045503</v>
      </c>
      <c r="C191" s="50" t="s">
        <v>7853</v>
      </c>
      <c r="D191" s="77" t="s">
        <v>7854</v>
      </c>
      <c r="E191" s="78">
        <v>6500</v>
      </c>
      <c r="F191" s="79">
        <v>0.54</v>
      </c>
      <c r="G191" s="80">
        <v>6</v>
      </c>
      <c r="H191" s="81">
        <f>Таблица620[[#This Row],[Коэфициент стоимости]]*Таблица620[[#This Row],[Розничная цена KRW]]</f>
        <v>3510.0000000000005</v>
      </c>
      <c r="I191" s="82" t="str">
        <f>IF($H$1="","Введите курс",Таблица620[[#This Row],[Оптовая цена KRW за 1шт]]/$H$1)</f>
        <v>Введите курс</v>
      </c>
      <c r="J191" s="83"/>
      <c r="K191" s="84">
        <f>Таблица620[[#This Row],[Заказ коробок ]]*Таблица620[[#This Row],[Кол-во шт в коробке]]</f>
        <v>0</v>
      </c>
      <c r="L191" s="85">
        <f>Таблица620[[#This Row],[Общее кол-во шт]]*Таблица620[[#This Row],[Оптовая цена KRW за 1шт]]</f>
        <v>0</v>
      </c>
      <c r="M191" s="86" t="str">
        <f>IFERROR(Таблица620[[#This Row],[Общее кол-во шт]]*Таблица620[[#This Row],[Оптовая цена USD за 1шт]],"")</f>
        <v/>
      </c>
      <c r="N191" s="87"/>
    </row>
    <row r="192" spans="1:14" ht="22.5" customHeight="1">
      <c r="A192" s="44" t="s">
        <v>7855</v>
      </c>
      <c r="B192" s="76">
        <v>8809530047712</v>
      </c>
      <c r="C192" s="50" t="s">
        <v>7856</v>
      </c>
      <c r="D192" s="77" t="s">
        <v>7857</v>
      </c>
      <c r="E192" s="78">
        <v>1000</v>
      </c>
      <c r="F192" s="79">
        <v>0.49</v>
      </c>
      <c r="G192" s="80">
        <v>20</v>
      </c>
      <c r="H192" s="81">
        <f>Таблица620[[#This Row],[Коэфициент стоимости]]*Таблица620[[#This Row],[Розничная цена KRW]]</f>
        <v>490</v>
      </c>
      <c r="I192" s="82" t="str">
        <f>IF($H$1="","Введите курс",Таблица620[[#This Row],[Оптовая цена KRW за 1шт]]/$H$1)</f>
        <v>Введите курс</v>
      </c>
      <c r="J192" s="83"/>
      <c r="K192" s="84">
        <f>Таблица620[[#This Row],[Заказ коробок ]]*Таблица620[[#This Row],[Кол-во шт в коробке]]</f>
        <v>0</v>
      </c>
      <c r="L192" s="85">
        <f>Таблица620[[#This Row],[Общее кол-во шт]]*Таблица620[[#This Row],[Оптовая цена KRW за 1шт]]</f>
        <v>0</v>
      </c>
      <c r="M192" s="86" t="str">
        <f>IFERROR(Таблица620[[#This Row],[Общее кол-во шт]]*Таблица620[[#This Row],[Оптовая цена USD за 1шт]],"")</f>
        <v/>
      </c>
      <c r="N192" s="87"/>
    </row>
    <row r="193" spans="1:14" ht="22.5" customHeight="1">
      <c r="A193" s="44" t="s">
        <v>7858</v>
      </c>
      <c r="B193" s="76">
        <v>8809530047729</v>
      </c>
      <c r="C193" s="50" t="s">
        <v>7859</v>
      </c>
      <c r="D193" s="77" t="s">
        <v>7860</v>
      </c>
      <c r="E193" s="78">
        <v>1000</v>
      </c>
      <c r="F193" s="79">
        <v>0.49</v>
      </c>
      <c r="G193" s="80">
        <v>20</v>
      </c>
      <c r="H193" s="81">
        <f>Таблица620[[#This Row],[Коэфициент стоимости]]*Таблица620[[#This Row],[Розничная цена KRW]]</f>
        <v>490</v>
      </c>
      <c r="I193" s="82" t="str">
        <f>IF($H$1="","Введите курс",Таблица620[[#This Row],[Оптовая цена KRW за 1шт]]/$H$1)</f>
        <v>Введите курс</v>
      </c>
      <c r="J193" s="83"/>
      <c r="K193" s="84">
        <f>Таблица620[[#This Row],[Заказ коробок ]]*Таблица620[[#This Row],[Кол-во шт в коробке]]</f>
        <v>0</v>
      </c>
      <c r="L193" s="85">
        <f>Таблица620[[#This Row],[Общее кол-во шт]]*Таблица620[[#This Row],[Оптовая цена KRW за 1шт]]</f>
        <v>0</v>
      </c>
      <c r="M193" s="86" t="str">
        <f>IFERROR(Таблица620[[#This Row],[Общее кол-во шт]]*Таблица620[[#This Row],[Оптовая цена USD за 1шт]],"")</f>
        <v/>
      </c>
      <c r="N193" s="87"/>
    </row>
    <row r="194" spans="1:14" ht="22.5" customHeight="1">
      <c r="A194" s="44" t="s">
        <v>7861</v>
      </c>
      <c r="B194" s="76">
        <v>8809530047736</v>
      </c>
      <c r="C194" s="50" t="s">
        <v>7862</v>
      </c>
      <c r="D194" s="77" t="s">
        <v>7863</v>
      </c>
      <c r="E194" s="78">
        <v>1000</v>
      </c>
      <c r="F194" s="79">
        <v>0.49</v>
      </c>
      <c r="G194" s="80">
        <v>20</v>
      </c>
      <c r="H194" s="81">
        <f>Таблица620[[#This Row],[Коэфициент стоимости]]*Таблица620[[#This Row],[Розничная цена KRW]]</f>
        <v>490</v>
      </c>
      <c r="I194" s="82" t="str">
        <f>IF($H$1="","Введите курс",Таблица620[[#This Row],[Оптовая цена KRW за 1шт]]/$H$1)</f>
        <v>Введите курс</v>
      </c>
      <c r="J194" s="83"/>
      <c r="K194" s="84">
        <f>Таблица620[[#This Row],[Заказ коробок ]]*Таблица620[[#This Row],[Кол-во шт в коробке]]</f>
        <v>0</v>
      </c>
      <c r="L194" s="85">
        <f>Таблица620[[#This Row],[Общее кол-во шт]]*Таблица620[[#This Row],[Оптовая цена KRW за 1шт]]</f>
        <v>0</v>
      </c>
      <c r="M194" s="86" t="str">
        <f>IFERROR(Таблица620[[#This Row],[Общее кол-во шт]]*Таблица620[[#This Row],[Оптовая цена USD за 1шт]],"")</f>
        <v/>
      </c>
      <c r="N194" s="87"/>
    </row>
    <row r="195" spans="1:14" ht="22.5" customHeight="1">
      <c r="A195" s="44" t="s">
        <v>7864</v>
      </c>
      <c r="B195" s="76">
        <v>8809530047750</v>
      </c>
      <c r="C195" s="50" t="s">
        <v>7865</v>
      </c>
      <c r="D195" s="77" t="s">
        <v>7866</v>
      </c>
      <c r="E195" s="78">
        <v>1000</v>
      </c>
      <c r="F195" s="79">
        <v>0.49</v>
      </c>
      <c r="G195" s="80">
        <v>20</v>
      </c>
      <c r="H195" s="81">
        <f>Таблица620[[#This Row],[Коэфициент стоимости]]*Таблица620[[#This Row],[Розничная цена KRW]]</f>
        <v>490</v>
      </c>
      <c r="I195" s="82" t="str">
        <f>IF($H$1="","Введите курс",Таблица620[[#This Row],[Оптовая цена KRW за 1шт]]/$H$1)</f>
        <v>Введите курс</v>
      </c>
      <c r="J195" s="83"/>
      <c r="K195" s="84">
        <f>Таблица620[[#This Row],[Заказ коробок ]]*Таблица620[[#This Row],[Кол-во шт в коробке]]</f>
        <v>0</v>
      </c>
      <c r="L195" s="85">
        <f>Таблица620[[#This Row],[Общее кол-во шт]]*Таблица620[[#This Row],[Оптовая цена KRW за 1шт]]</f>
        <v>0</v>
      </c>
      <c r="M195" s="86" t="str">
        <f>IFERROR(Таблица620[[#This Row],[Общее кол-во шт]]*Таблица620[[#This Row],[Оптовая цена USD за 1шт]],"")</f>
        <v/>
      </c>
      <c r="N195" s="87"/>
    </row>
    <row r="196" spans="1:14" ht="22.5" customHeight="1">
      <c r="A196" s="44" t="s">
        <v>7867</v>
      </c>
      <c r="B196" s="76">
        <v>8809530049747</v>
      </c>
      <c r="C196" s="50" t="s">
        <v>7868</v>
      </c>
      <c r="D196" s="77" t="s">
        <v>7869</v>
      </c>
      <c r="E196" s="78">
        <v>8000</v>
      </c>
      <c r="F196" s="79">
        <v>0.54</v>
      </c>
      <c r="G196" s="80">
        <v>6</v>
      </c>
      <c r="H196" s="81">
        <f>Таблица620[[#This Row],[Коэфициент стоимости]]*Таблица620[[#This Row],[Розничная цена KRW]]</f>
        <v>4320</v>
      </c>
      <c r="I196" s="82" t="str">
        <f>IF($H$1="","Введите курс",Таблица620[[#This Row],[Оптовая цена KRW за 1шт]]/$H$1)</f>
        <v>Введите курс</v>
      </c>
      <c r="J196" s="83"/>
      <c r="K196" s="84">
        <f>Таблица620[[#This Row],[Заказ коробок ]]*Таблица620[[#This Row],[Кол-во шт в коробке]]</f>
        <v>0</v>
      </c>
      <c r="L196" s="85">
        <f>Таблица620[[#This Row],[Общее кол-во шт]]*Таблица620[[#This Row],[Оптовая цена KRW за 1шт]]</f>
        <v>0</v>
      </c>
      <c r="M196" s="86" t="str">
        <f>IFERROR(Таблица620[[#This Row],[Общее кол-во шт]]*Таблица620[[#This Row],[Оптовая цена USD за 1шт]],"")</f>
        <v/>
      </c>
      <c r="N196" s="87"/>
    </row>
    <row r="197" spans="1:14" ht="22.5" customHeight="1">
      <c r="A197" s="44" t="s">
        <v>7870</v>
      </c>
      <c r="B197" s="76">
        <v>8809530049839</v>
      </c>
      <c r="C197" s="50" t="s">
        <v>7871</v>
      </c>
      <c r="D197" s="77" t="s">
        <v>7872</v>
      </c>
      <c r="E197" s="78">
        <v>12000</v>
      </c>
      <c r="F197" s="79">
        <v>0.69</v>
      </c>
      <c r="G197" s="80">
        <v>6</v>
      </c>
      <c r="H197" s="81">
        <f>Таблица620[[#This Row],[Коэфициент стоимости]]*Таблица620[[#This Row],[Розничная цена KRW]]</f>
        <v>8280</v>
      </c>
      <c r="I197" s="82" t="str">
        <f>IF($H$1="","Введите курс",Таблица620[[#This Row],[Оптовая цена KRW за 1шт]]/$H$1)</f>
        <v>Введите курс</v>
      </c>
      <c r="J197" s="83"/>
      <c r="K197" s="84">
        <f>Таблица620[[#This Row],[Заказ коробок ]]*Таблица620[[#This Row],[Кол-во шт в коробке]]</f>
        <v>0</v>
      </c>
      <c r="L197" s="85">
        <f>Таблица620[[#This Row],[Общее кол-во шт]]*Таблица620[[#This Row],[Оптовая цена KRW за 1шт]]</f>
        <v>0</v>
      </c>
      <c r="M197" s="86" t="str">
        <f>IFERROR(Таблица620[[#This Row],[Общее кол-во шт]]*Таблица620[[#This Row],[Оптовая цена USD за 1шт]],"")</f>
        <v/>
      </c>
      <c r="N197" s="87"/>
    </row>
    <row r="198" spans="1:14" ht="22.5" customHeight="1">
      <c r="A198" s="44" t="s">
        <v>7873</v>
      </c>
      <c r="B198" s="76">
        <v>8809530052884</v>
      </c>
      <c r="C198" s="50" t="s">
        <v>7874</v>
      </c>
      <c r="D198" s="77" t="s">
        <v>7875</v>
      </c>
      <c r="E198" s="78">
        <v>7500</v>
      </c>
      <c r="F198" s="79">
        <v>0.54</v>
      </c>
      <c r="G198" s="80">
        <v>6</v>
      </c>
      <c r="H198" s="81">
        <f>Таблица620[[#This Row],[Коэфициент стоимости]]*Таблица620[[#This Row],[Розничная цена KRW]]</f>
        <v>4050.0000000000005</v>
      </c>
      <c r="I198" s="82" t="str">
        <f>IF($H$1="","Введите курс",Таблица620[[#This Row],[Оптовая цена KRW за 1шт]]/$H$1)</f>
        <v>Введите курс</v>
      </c>
      <c r="J198" s="83"/>
      <c r="K198" s="84">
        <f>Таблица620[[#This Row],[Заказ коробок ]]*Таблица620[[#This Row],[Кол-во шт в коробке]]</f>
        <v>0</v>
      </c>
      <c r="L198" s="85">
        <f>Таблица620[[#This Row],[Общее кол-во шт]]*Таблица620[[#This Row],[Оптовая цена KRW за 1шт]]</f>
        <v>0</v>
      </c>
      <c r="M198" s="86" t="str">
        <f>IFERROR(Таблица620[[#This Row],[Общее кол-во шт]]*Таблица620[[#This Row],[Оптовая цена USD за 1шт]],"")</f>
        <v/>
      </c>
      <c r="N198" s="87"/>
    </row>
    <row r="199" spans="1:14" ht="22.5" customHeight="1">
      <c r="A199" s="44" t="s">
        <v>7876</v>
      </c>
      <c r="B199" s="76">
        <v>8809530054307</v>
      </c>
      <c r="C199" s="50" t="s">
        <v>7877</v>
      </c>
      <c r="D199" s="77" t="s">
        <v>7878</v>
      </c>
      <c r="E199" s="78">
        <v>1200</v>
      </c>
      <c r="F199" s="79">
        <v>0.49</v>
      </c>
      <c r="G199" s="80">
        <v>20</v>
      </c>
      <c r="H199" s="81">
        <f>Таблица620[[#This Row],[Коэфициент стоимости]]*Таблица620[[#This Row],[Розничная цена KRW]]</f>
        <v>588</v>
      </c>
      <c r="I199" s="82" t="str">
        <f>IF($H$1="","Введите курс",Таблица620[[#This Row],[Оптовая цена KRW за 1шт]]/$H$1)</f>
        <v>Введите курс</v>
      </c>
      <c r="J199" s="83"/>
      <c r="K199" s="84">
        <f>Таблица620[[#This Row],[Заказ коробок ]]*Таблица620[[#This Row],[Кол-во шт в коробке]]</f>
        <v>0</v>
      </c>
      <c r="L199" s="85">
        <f>Таблица620[[#This Row],[Общее кол-во шт]]*Таблица620[[#This Row],[Оптовая цена KRW за 1шт]]</f>
        <v>0</v>
      </c>
      <c r="M199" s="86" t="str">
        <f>IFERROR(Таблица620[[#This Row],[Общее кол-во шт]]*Таблица620[[#This Row],[Оптовая цена USD за 1шт]],"")</f>
        <v/>
      </c>
      <c r="N199" s="87"/>
    </row>
    <row r="200" spans="1:14" ht="22.5" customHeight="1">
      <c r="A200" s="44" t="s">
        <v>7879</v>
      </c>
      <c r="B200" s="76">
        <v>8809530054949</v>
      </c>
      <c r="C200" s="50" t="s">
        <v>7880</v>
      </c>
      <c r="D200" s="77" t="s">
        <v>7881</v>
      </c>
      <c r="E200" s="78">
        <v>5800</v>
      </c>
      <c r="F200" s="79">
        <v>0.59</v>
      </c>
      <c r="G200" s="80">
        <v>6</v>
      </c>
      <c r="H200" s="81">
        <f>Таблица620[[#This Row],[Коэфициент стоимости]]*Таблица620[[#This Row],[Розничная цена KRW]]</f>
        <v>3422</v>
      </c>
      <c r="I200" s="82" t="str">
        <f>IF($H$1="","Введите курс",Таблица620[[#This Row],[Оптовая цена KRW за 1шт]]/$H$1)</f>
        <v>Введите курс</v>
      </c>
      <c r="J200" s="83"/>
      <c r="K200" s="84">
        <f>Таблица620[[#This Row],[Заказ коробок ]]*Таблица620[[#This Row],[Кол-во шт в коробке]]</f>
        <v>0</v>
      </c>
      <c r="L200" s="85">
        <f>Таблица620[[#This Row],[Общее кол-во шт]]*Таблица620[[#This Row],[Оптовая цена KRW за 1шт]]</f>
        <v>0</v>
      </c>
      <c r="M200" s="86" t="str">
        <f>IFERROR(Таблица620[[#This Row],[Общее кол-во шт]]*Таблица620[[#This Row],[Оптовая цена USD за 1шт]],"")</f>
        <v/>
      </c>
      <c r="N200" s="87"/>
    </row>
    <row r="201" spans="1:14" ht="22.5" customHeight="1">
      <c r="A201" s="44" t="s">
        <v>7882</v>
      </c>
      <c r="B201" s="76">
        <v>8809530056714</v>
      </c>
      <c r="C201" s="50" t="s">
        <v>7883</v>
      </c>
      <c r="D201" s="77" t="s">
        <v>7884</v>
      </c>
      <c r="E201" s="78">
        <v>10000</v>
      </c>
      <c r="F201" s="79">
        <v>0.54</v>
      </c>
      <c r="G201" s="80">
        <v>6</v>
      </c>
      <c r="H201" s="81">
        <f>Таблица620[[#This Row],[Коэфициент стоимости]]*Таблица620[[#This Row],[Розничная цена KRW]]</f>
        <v>5400</v>
      </c>
      <c r="I201" s="82" t="str">
        <f>IF($H$1="","Введите курс",Таблица620[[#This Row],[Оптовая цена KRW за 1шт]]/$H$1)</f>
        <v>Введите курс</v>
      </c>
      <c r="J201" s="83"/>
      <c r="K201" s="84">
        <f>Таблица620[[#This Row],[Заказ коробок ]]*Таблица620[[#This Row],[Кол-во шт в коробке]]</f>
        <v>0</v>
      </c>
      <c r="L201" s="85">
        <f>Таблица620[[#This Row],[Общее кол-во шт]]*Таблица620[[#This Row],[Оптовая цена KRW за 1шт]]</f>
        <v>0</v>
      </c>
      <c r="M201" s="86" t="str">
        <f>IFERROR(Таблица620[[#This Row],[Общее кол-во шт]]*Таблица620[[#This Row],[Оптовая цена USD за 1шт]],"")</f>
        <v/>
      </c>
      <c r="N201" s="87"/>
    </row>
    <row r="202" spans="1:14" ht="22.5" customHeight="1">
      <c r="A202" s="44" t="s">
        <v>7885</v>
      </c>
      <c r="B202" s="76">
        <v>8809530056738</v>
      </c>
      <c r="C202" s="50" t="s">
        <v>7886</v>
      </c>
      <c r="D202" s="77" t="s">
        <v>7887</v>
      </c>
      <c r="E202" s="78">
        <v>9000</v>
      </c>
      <c r="F202" s="79">
        <v>0.54</v>
      </c>
      <c r="G202" s="80">
        <v>6</v>
      </c>
      <c r="H202" s="81">
        <f>Таблица620[[#This Row],[Коэфициент стоимости]]*Таблица620[[#This Row],[Розничная цена KRW]]</f>
        <v>4860</v>
      </c>
      <c r="I202" s="82" t="str">
        <f>IF($H$1="","Введите курс",Таблица620[[#This Row],[Оптовая цена KRW за 1шт]]/$H$1)</f>
        <v>Введите курс</v>
      </c>
      <c r="J202" s="83"/>
      <c r="K202" s="84">
        <f>Таблица620[[#This Row],[Заказ коробок ]]*Таблица620[[#This Row],[Кол-во шт в коробке]]</f>
        <v>0</v>
      </c>
      <c r="L202" s="85">
        <f>Таблица620[[#This Row],[Общее кол-во шт]]*Таблица620[[#This Row],[Оптовая цена KRW за 1шт]]</f>
        <v>0</v>
      </c>
      <c r="M202" s="86" t="str">
        <f>IFERROR(Таблица620[[#This Row],[Общее кол-во шт]]*Таблица620[[#This Row],[Оптовая цена USD за 1шт]],"")</f>
        <v/>
      </c>
      <c r="N202" s="87"/>
    </row>
    <row r="203" spans="1:14" ht="22.5" customHeight="1">
      <c r="A203" s="44" t="s">
        <v>7888</v>
      </c>
      <c r="B203" s="76">
        <v>8809530056745</v>
      </c>
      <c r="C203" s="50" t="s">
        <v>7889</v>
      </c>
      <c r="D203" s="77" t="s">
        <v>7890</v>
      </c>
      <c r="E203" s="78">
        <v>9000</v>
      </c>
      <c r="F203" s="79">
        <v>0.54</v>
      </c>
      <c r="G203" s="80">
        <v>6</v>
      </c>
      <c r="H203" s="81">
        <f>Таблица620[[#This Row],[Коэфициент стоимости]]*Таблица620[[#This Row],[Розничная цена KRW]]</f>
        <v>4860</v>
      </c>
      <c r="I203" s="82" t="str">
        <f>IF($H$1="","Введите курс",Таблица620[[#This Row],[Оптовая цена KRW за 1шт]]/$H$1)</f>
        <v>Введите курс</v>
      </c>
      <c r="J203" s="83"/>
      <c r="K203" s="84">
        <f>Таблица620[[#This Row],[Заказ коробок ]]*Таблица620[[#This Row],[Кол-во шт в коробке]]</f>
        <v>0</v>
      </c>
      <c r="L203" s="85">
        <f>Таблица620[[#This Row],[Общее кол-во шт]]*Таблица620[[#This Row],[Оптовая цена KRW за 1шт]]</f>
        <v>0</v>
      </c>
      <c r="M203" s="86" t="str">
        <f>IFERROR(Таблица620[[#This Row],[Общее кол-во шт]]*Таблица620[[#This Row],[Оптовая цена USD за 1шт]],"")</f>
        <v/>
      </c>
      <c r="N203" s="87"/>
    </row>
    <row r="204" spans="1:14" ht="22.5" customHeight="1">
      <c r="A204" s="44" t="s">
        <v>7891</v>
      </c>
      <c r="B204" s="76">
        <v>8809530058886</v>
      </c>
      <c r="C204" s="50" t="s">
        <v>7892</v>
      </c>
      <c r="D204" s="77" t="s">
        <v>7893</v>
      </c>
      <c r="E204" s="78">
        <v>4800</v>
      </c>
      <c r="F204" s="79">
        <v>0.49</v>
      </c>
      <c r="G204" s="80">
        <v>6</v>
      </c>
      <c r="H204" s="81">
        <f>Таблица620[[#This Row],[Коэфициент стоимости]]*Таблица620[[#This Row],[Розничная цена KRW]]</f>
        <v>2352</v>
      </c>
      <c r="I204" s="82" t="str">
        <f>IF($H$1="","Введите курс",Таблица620[[#This Row],[Оптовая цена KRW за 1шт]]/$H$1)</f>
        <v>Введите курс</v>
      </c>
      <c r="J204" s="83"/>
      <c r="K204" s="84">
        <f>Таблица620[[#This Row],[Заказ коробок ]]*Таблица620[[#This Row],[Кол-во шт в коробке]]</f>
        <v>0</v>
      </c>
      <c r="L204" s="85">
        <f>Таблица620[[#This Row],[Общее кол-во шт]]*Таблица620[[#This Row],[Оптовая цена KRW за 1шт]]</f>
        <v>0</v>
      </c>
      <c r="M204" s="86" t="str">
        <f>IFERROR(Таблица620[[#This Row],[Общее кол-во шт]]*Таблица620[[#This Row],[Оптовая цена USD за 1шт]],"")</f>
        <v/>
      </c>
      <c r="N204" s="87"/>
    </row>
    <row r="205" spans="1:14" ht="22.5" customHeight="1">
      <c r="A205" s="44" t="s">
        <v>7894</v>
      </c>
      <c r="B205" s="76">
        <v>8809530058930</v>
      </c>
      <c r="C205" s="50" t="s">
        <v>7895</v>
      </c>
      <c r="D205" s="77" t="s">
        <v>7896</v>
      </c>
      <c r="E205" s="78">
        <v>2100</v>
      </c>
      <c r="F205" s="79">
        <v>0.69</v>
      </c>
      <c r="G205" s="80">
        <v>6</v>
      </c>
      <c r="H205" s="81">
        <f>Таблица620[[#This Row],[Коэфициент стоимости]]*Таблица620[[#This Row],[Розничная цена KRW]]</f>
        <v>1449</v>
      </c>
      <c r="I205" s="82" t="str">
        <f>IF($H$1="","Введите курс",Таблица620[[#This Row],[Оптовая цена KRW за 1шт]]/$H$1)</f>
        <v>Введите курс</v>
      </c>
      <c r="J205" s="83"/>
      <c r="K205" s="84">
        <f>Таблица620[[#This Row],[Заказ коробок ]]*Таблица620[[#This Row],[Кол-во шт в коробке]]</f>
        <v>0</v>
      </c>
      <c r="L205" s="85">
        <f>Таблица620[[#This Row],[Общее кол-во шт]]*Таблица620[[#This Row],[Оптовая цена KRW за 1шт]]</f>
        <v>0</v>
      </c>
      <c r="M205" s="86" t="str">
        <f>IFERROR(Таблица620[[#This Row],[Общее кол-во шт]]*Таблица620[[#This Row],[Оптовая цена USD за 1шт]],"")</f>
        <v/>
      </c>
      <c r="N205" s="87"/>
    </row>
    <row r="206" spans="1:14" ht="22.5" customHeight="1">
      <c r="A206" s="44" t="s">
        <v>7897</v>
      </c>
      <c r="B206" s="76">
        <v>8809530058954</v>
      </c>
      <c r="C206" s="50" t="s">
        <v>7898</v>
      </c>
      <c r="D206" s="77" t="s">
        <v>7899</v>
      </c>
      <c r="E206" s="78">
        <v>1000</v>
      </c>
      <c r="F206" s="79">
        <v>0.49</v>
      </c>
      <c r="G206" s="80">
        <v>20</v>
      </c>
      <c r="H206" s="81">
        <f>Таблица620[[#This Row],[Коэфициент стоимости]]*Таблица620[[#This Row],[Розничная цена KRW]]</f>
        <v>490</v>
      </c>
      <c r="I206" s="82" t="str">
        <f>IF($H$1="","Введите курс",Таблица620[[#This Row],[Оптовая цена KRW за 1шт]]/$H$1)</f>
        <v>Введите курс</v>
      </c>
      <c r="J206" s="83"/>
      <c r="K206" s="84">
        <f>Таблица620[[#This Row],[Заказ коробок ]]*Таблица620[[#This Row],[Кол-во шт в коробке]]</f>
        <v>0</v>
      </c>
      <c r="L206" s="85">
        <f>Таблица620[[#This Row],[Общее кол-во шт]]*Таблица620[[#This Row],[Оптовая цена KRW за 1шт]]</f>
        <v>0</v>
      </c>
      <c r="M206" s="86" t="str">
        <f>IFERROR(Таблица620[[#This Row],[Общее кол-во шт]]*Таблица620[[#This Row],[Оптовая цена USD за 1шт]],"")</f>
        <v/>
      </c>
      <c r="N206" s="87"/>
    </row>
    <row r="207" spans="1:14" ht="22.5" customHeight="1">
      <c r="A207" s="44" t="s">
        <v>7900</v>
      </c>
      <c r="B207" s="76">
        <v>8809530062616</v>
      </c>
      <c r="C207" s="50" t="s">
        <v>7901</v>
      </c>
      <c r="D207" s="77" t="s">
        <v>7902</v>
      </c>
      <c r="E207" s="78">
        <v>1000</v>
      </c>
      <c r="F207" s="79">
        <v>0.59</v>
      </c>
      <c r="G207" s="80">
        <v>50</v>
      </c>
      <c r="H207" s="81">
        <f>Таблица620[[#This Row],[Коэфициент стоимости]]*Таблица620[[#This Row],[Розничная цена KRW]]</f>
        <v>590</v>
      </c>
      <c r="I207" s="82" t="str">
        <f>IF($H$1="","Введите курс",Таблица620[[#This Row],[Оптовая цена KRW за 1шт]]/$H$1)</f>
        <v>Введите курс</v>
      </c>
      <c r="J207" s="83"/>
      <c r="K207" s="84">
        <f>Таблица620[[#This Row],[Заказ коробок ]]*Таблица620[[#This Row],[Кол-во шт в коробке]]</f>
        <v>0</v>
      </c>
      <c r="L207" s="85">
        <f>Таблица620[[#This Row],[Общее кол-во шт]]*Таблица620[[#This Row],[Оптовая цена KRW за 1шт]]</f>
        <v>0</v>
      </c>
      <c r="M207" s="86" t="str">
        <f>IFERROR(Таблица620[[#This Row],[Общее кол-во шт]]*Таблица620[[#This Row],[Оптовая цена USD за 1шт]],"")</f>
        <v/>
      </c>
      <c r="N207" s="87"/>
    </row>
    <row r="208" spans="1:14" ht="22.5" customHeight="1">
      <c r="A208" s="44" t="s">
        <v>7903</v>
      </c>
      <c r="B208" s="76">
        <v>8809530062777</v>
      </c>
      <c r="C208" s="50" t="s">
        <v>7904</v>
      </c>
      <c r="D208" s="77" t="s">
        <v>7905</v>
      </c>
      <c r="E208" s="78">
        <v>8000</v>
      </c>
      <c r="F208" s="79">
        <v>0.54</v>
      </c>
      <c r="G208" s="80">
        <v>6</v>
      </c>
      <c r="H208" s="81">
        <f>Таблица620[[#This Row],[Коэфициент стоимости]]*Таблица620[[#This Row],[Розничная цена KRW]]</f>
        <v>4320</v>
      </c>
      <c r="I208" s="82" t="str">
        <f>IF($H$1="","Введите курс",Таблица620[[#This Row],[Оптовая цена KRW за 1шт]]/$H$1)</f>
        <v>Введите курс</v>
      </c>
      <c r="J208" s="83"/>
      <c r="K208" s="84">
        <f>Таблица620[[#This Row],[Заказ коробок ]]*Таблица620[[#This Row],[Кол-во шт в коробке]]</f>
        <v>0</v>
      </c>
      <c r="L208" s="85">
        <f>Таблица620[[#This Row],[Общее кол-во шт]]*Таблица620[[#This Row],[Оптовая цена KRW за 1шт]]</f>
        <v>0</v>
      </c>
      <c r="M208" s="86" t="str">
        <f>IFERROR(Таблица620[[#This Row],[Общее кол-во шт]]*Таблица620[[#This Row],[Оптовая цена USD за 1шт]],"")</f>
        <v/>
      </c>
      <c r="N208" s="87"/>
    </row>
    <row r="209" spans="1:14" ht="22.5" customHeight="1">
      <c r="A209" s="44" t="s">
        <v>7906</v>
      </c>
      <c r="B209" s="76">
        <v>8809530066874</v>
      </c>
      <c r="C209" s="50" t="s">
        <v>7907</v>
      </c>
      <c r="D209" s="77" t="s">
        <v>7908</v>
      </c>
      <c r="E209" s="78">
        <v>6800</v>
      </c>
      <c r="F209" s="79">
        <v>0.54</v>
      </c>
      <c r="G209" s="80">
        <v>6</v>
      </c>
      <c r="H209" s="81">
        <f>Таблица620[[#This Row],[Коэфициент стоимости]]*Таблица620[[#This Row],[Розничная цена KRW]]</f>
        <v>3672.0000000000005</v>
      </c>
      <c r="I209" s="82" t="str">
        <f>IF($H$1="","Введите курс",Таблица620[[#This Row],[Оптовая цена KRW за 1шт]]/$H$1)</f>
        <v>Введите курс</v>
      </c>
      <c r="J209" s="83"/>
      <c r="K209" s="84">
        <f>Таблица620[[#This Row],[Заказ коробок ]]*Таблица620[[#This Row],[Кол-во шт в коробке]]</f>
        <v>0</v>
      </c>
      <c r="L209" s="85">
        <f>Таблица620[[#This Row],[Общее кол-во шт]]*Таблица620[[#This Row],[Оптовая цена KRW за 1шт]]</f>
        <v>0</v>
      </c>
      <c r="M209" s="86" t="str">
        <f>IFERROR(Таблица620[[#This Row],[Общее кол-во шт]]*Таблица620[[#This Row],[Оптовая цена USD за 1шт]],"")</f>
        <v/>
      </c>
      <c r="N209" s="87"/>
    </row>
    <row r="210" spans="1:14" ht="22.5" customHeight="1">
      <c r="A210" s="44" t="s">
        <v>7909</v>
      </c>
      <c r="B210" s="76">
        <v>8809530066881</v>
      </c>
      <c r="C210" s="50" t="s">
        <v>7910</v>
      </c>
      <c r="D210" s="77" t="s">
        <v>7911</v>
      </c>
      <c r="E210" s="78">
        <v>6800</v>
      </c>
      <c r="F210" s="79">
        <v>0.54</v>
      </c>
      <c r="G210" s="80">
        <v>6</v>
      </c>
      <c r="H210" s="81">
        <f>Таблица620[[#This Row],[Коэфициент стоимости]]*Таблица620[[#This Row],[Розничная цена KRW]]</f>
        <v>3672.0000000000005</v>
      </c>
      <c r="I210" s="82" t="str">
        <f>IF($H$1="","Введите курс",Таблица620[[#This Row],[Оптовая цена KRW за 1шт]]/$H$1)</f>
        <v>Введите курс</v>
      </c>
      <c r="J210" s="83"/>
      <c r="K210" s="84">
        <f>Таблица620[[#This Row],[Заказ коробок ]]*Таблица620[[#This Row],[Кол-во шт в коробке]]</f>
        <v>0</v>
      </c>
      <c r="L210" s="85">
        <f>Таблица620[[#This Row],[Общее кол-во шт]]*Таблица620[[#This Row],[Оптовая цена KRW за 1шт]]</f>
        <v>0</v>
      </c>
      <c r="M210" s="86" t="str">
        <f>IFERROR(Таблица620[[#This Row],[Общее кол-во шт]]*Таблица620[[#This Row],[Оптовая цена USD за 1шт]],"")</f>
        <v/>
      </c>
      <c r="N210" s="87"/>
    </row>
    <row r="211" spans="1:14" ht="22.5" customHeight="1">
      <c r="A211" s="44" t="s">
        <v>7912</v>
      </c>
      <c r="B211" s="76">
        <v>8806185782616</v>
      </c>
      <c r="C211" s="50" t="s">
        <v>7913</v>
      </c>
      <c r="D211" s="77" t="s">
        <v>7914</v>
      </c>
      <c r="E211" s="78">
        <v>6000</v>
      </c>
      <c r="F211" s="79">
        <v>0.54</v>
      </c>
      <c r="G211" s="80">
        <v>6</v>
      </c>
      <c r="H211" s="81">
        <f>Таблица620[[#This Row],[Коэфициент стоимости]]*Таблица620[[#This Row],[Розничная цена KRW]]</f>
        <v>3240</v>
      </c>
      <c r="I211" s="82" t="str">
        <f>IF($H$1="","Введите курс",Таблица620[[#This Row],[Оптовая цена KRW за 1шт]]/$H$1)</f>
        <v>Введите курс</v>
      </c>
      <c r="J211" s="83"/>
      <c r="K211" s="84">
        <f>Таблица620[[#This Row],[Заказ коробок ]]*Таблица620[[#This Row],[Кол-во шт в коробке]]</f>
        <v>0</v>
      </c>
      <c r="L211" s="85">
        <f>Таблица620[[#This Row],[Общее кол-во шт]]*Таблица620[[#This Row],[Оптовая цена KRW за 1шт]]</f>
        <v>0</v>
      </c>
      <c r="M211" s="86" t="str">
        <f>IFERROR(Таблица620[[#This Row],[Общее кол-во шт]]*Таблица620[[#This Row],[Оптовая цена USD за 1шт]],"")</f>
        <v/>
      </c>
      <c r="N211" s="87"/>
    </row>
    <row r="212" spans="1:14" ht="22.5" customHeight="1">
      <c r="A212" s="44" t="s">
        <v>7915</v>
      </c>
      <c r="B212" s="76">
        <v>8806185782630</v>
      </c>
      <c r="C212" s="50" t="s">
        <v>7916</v>
      </c>
      <c r="D212" s="77" t="s">
        <v>7917</v>
      </c>
      <c r="E212" s="78">
        <v>6000</v>
      </c>
      <c r="F212" s="79">
        <v>0.54</v>
      </c>
      <c r="G212" s="80">
        <v>6</v>
      </c>
      <c r="H212" s="81">
        <f>Таблица620[[#This Row],[Коэфициент стоимости]]*Таблица620[[#This Row],[Розничная цена KRW]]</f>
        <v>3240</v>
      </c>
      <c r="I212" s="82" t="str">
        <f>IF($H$1="","Введите курс",Таблица620[[#This Row],[Оптовая цена KRW за 1шт]]/$H$1)</f>
        <v>Введите курс</v>
      </c>
      <c r="J212" s="83"/>
      <c r="K212" s="84">
        <f>Таблица620[[#This Row],[Заказ коробок ]]*Таблица620[[#This Row],[Кол-во шт в коробке]]</f>
        <v>0</v>
      </c>
      <c r="L212" s="85">
        <f>Таблица620[[#This Row],[Общее кол-во шт]]*Таблица620[[#This Row],[Оптовая цена KRW за 1шт]]</f>
        <v>0</v>
      </c>
      <c r="M212" s="86" t="str">
        <f>IFERROR(Таблица620[[#This Row],[Общее кол-во шт]]*Таблица620[[#This Row],[Оптовая цена USD за 1шт]],"")</f>
        <v/>
      </c>
      <c r="N212" s="87"/>
    </row>
    <row r="213" spans="1:14" ht="22.5" customHeight="1">
      <c r="A213" s="44" t="s">
        <v>7918</v>
      </c>
      <c r="B213" s="76">
        <v>8806185783668</v>
      </c>
      <c r="C213" s="50" t="s">
        <v>7919</v>
      </c>
      <c r="D213" s="77" t="s">
        <v>7920</v>
      </c>
      <c r="E213" s="78">
        <v>11000</v>
      </c>
      <c r="F213" s="79">
        <v>0.54</v>
      </c>
      <c r="G213" s="80">
        <v>6</v>
      </c>
      <c r="H213" s="81">
        <f>Таблица620[[#This Row],[Коэфициент стоимости]]*Таблица620[[#This Row],[Розничная цена KRW]]</f>
        <v>5940</v>
      </c>
      <c r="I213" s="82" t="str">
        <f>IF($H$1="","Введите курс",Таблица620[[#This Row],[Оптовая цена KRW за 1шт]]/$H$1)</f>
        <v>Введите курс</v>
      </c>
      <c r="J213" s="83"/>
      <c r="K213" s="84">
        <f>Таблица620[[#This Row],[Заказ коробок ]]*Таблица620[[#This Row],[Кол-во шт в коробке]]</f>
        <v>0</v>
      </c>
      <c r="L213" s="85">
        <f>Таблица620[[#This Row],[Общее кол-во шт]]*Таблица620[[#This Row],[Оптовая цена KRW за 1шт]]</f>
        <v>0</v>
      </c>
      <c r="M213" s="86" t="str">
        <f>IFERROR(Таблица620[[#This Row],[Общее кол-во шт]]*Таблица620[[#This Row],[Оптовая цена USD за 1шт]],"")</f>
        <v/>
      </c>
      <c r="N213" s="87"/>
    </row>
    <row r="214" spans="1:14" ht="22.5" customHeight="1">
      <c r="A214" s="44" t="s">
        <v>7921</v>
      </c>
      <c r="B214" s="76">
        <v>8806185783675</v>
      </c>
      <c r="C214" s="50" t="s">
        <v>7922</v>
      </c>
      <c r="D214" s="77" t="s">
        <v>7923</v>
      </c>
      <c r="E214" s="78">
        <v>5500</v>
      </c>
      <c r="F214" s="79">
        <v>0.69</v>
      </c>
      <c r="G214" s="80">
        <v>6</v>
      </c>
      <c r="H214" s="81">
        <f>Таблица620[[#This Row],[Коэфициент стоимости]]*Таблица620[[#This Row],[Розничная цена KRW]]</f>
        <v>3794.9999999999995</v>
      </c>
      <c r="I214" s="82" t="str">
        <f>IF($H$1="","Введите курс",Таблица620[[#This Row],[Оптовая цена KRW за 1шт]]/$H$1)</f>
        <v>Введите курс</v>
      </c>
      <c r="J214" s="83"/>
      <c r="K214" s="84">
        <f>Таблица620[[#This Row],[Заказ коробок ]]*Таблица620[[#This Row],[Кол-во шт в коробке]]</f>
        <v>0</v>
      </c>
      <c r="L214" s="85">
        <f>Таблица620[[#This Row],[Общее кол-во шт]]*Таблица620[[#This Row],[Оптовая цена KRW за 1шт]]</f>
        <v>0</v>
      </c>
      <c r="M214" s="86" t="str">
        <f>IFERROR(Таблица620[[#This Row],[Общее кол-во шт]]*Таблица620[[#This Row],[Оптовая цена USD за 1шт]],"")</f>
        <v/>
      </c>
      <c r="N214" s="87"/>
    </row>
    <row r="215" spans="1:14" ht="22.5" customHeight="1">
      <c r="A215" s="44" t="s">
        <v>7924</v>
      </c>
      <c r="B215" s="76">
        <v>8806185783682</v>
      </c>
      <c r="C215" s="50" t="s">
        <v>7925</v>
      </c>
      <c r="D215" s="77" t="s">
        <v>7926</v>
      </c>
      <c r="E215" s="78">
        <v>5500</v>
      </c>
      <c r="F215" s="79">
        <v>0.69</v>
      </c>
      <c r="G215" s="80">
        <v>6</v>
      </c>
      <c r="H215" s="81">
        <f>Таблица620[[#This Row],[Коэфициент стоимости]]*Таблица620[[#This Row],[Розничная цена KRW]]</f>
        <v>3794.9999999999995</v>
      </c>
      <c r="I215" s="82" t="str">
        <f>IF($H$1="","Введите курс",Таблица620[[#This Row],[Оптовая цена KRW за 1шт]]/$H$1)</f>
        <v>Введите курс</v>
      </c>
      <c r="J215" s="83"/>
      <c r="K215" s="84">
        <f>Таблица620[[#This Row],[Заказ коробок ]]*Таблица620[[#This Row],[Кол-во шт в коробке]]</f>
        <v>0</v>
      </c>
      <c r="L215" s="85">
        <f>Таблица620[[#This Row],[Общее кол-во шт]]*Таблица620[[#This Row],[Оптовая цена KRW за 1шт]]</f>
        <v>0</v>
      </c>
      <c r="M215" s="86" t="str">
        <f>IFERROR(Таблица620[[#This Row],[Общее кол-во шт]]*Таблица620[[#This Row],[Оптовая цена USD за 1шт]],"")</f>
        <v/>
      </c>
      <c r="N215" s="87"/>
    </row>
    <row r="216" spans="1:14" ht="22.5" customHeight="1">
      <c r="A216" s="44" t="s">
        <v>7927</v>
      </c>
      <c r="B216" s="76">
        <v>8806185783699</v>
      </c>
      <c r="C216" s="50" t="s">
        <v>7928</v>
      </c>
      <c r="D216" s="77" t="s">
        <v>7929</v>
      </c>
      <c r="E216" s="78">
        <v>5500</v>
      </c>
      <c r="F216" s="79">
        <v>0.69</v>
      </c>
      <c r="G216" s="80">
        <v>6</v>
      </c>
      <c r="H216" s="81">
        <f>Таблица620[[#This Row],[Коэфициент стоимости]]*Таблица620[[#This Row],[Розничная цена KRW]]</f>
        <v>3794.9999999999995</v>
      </c>
      <c r="I216" s="82" t="str">
        <f>IF($H$1="","Введите курс",Таблица620[[#This Row],[Оптовая цена KRW за 1шт]]/$H$1)</f>
        <v>Введите курс</v>
      </c>
      <c r="J216" s="83"/>
      <c r="K216" s="84">
        <f>Таблица620[[#This Row],[Заказ коробок ]]*Таблица620[[#This Row],[Кол-во шт в коробке]]</f>
        <v>0</v>
      </c>
      <c r="L216" s="85">
        <f>Таблица620[[#This Row],[Общее кол-во шт]]*Таблица620[[#This Row],[Оптовая цена KRW за 1шт]]</f>
        <v>0</v>
      </c>
      <c r="M216" s="86" t="str">
        <f>IFERROR(Таблица620[[#This Row],[Общее кол-во шт]]*Таблица620[[#This Row],[Оптовая цена USD за 1шт]],"")</f>
        <v/>
      </c>
      <c r="N216" s="87"/>
    </row>
    <row r="217" spans="1:14" ht="22.5" customHeight="1">
      <c r="A217" s="44" t="s">
        <v>7930</v>
      </c>
      <c r="B217" s="76">
        <v>8806185783705</v>
      </c>
      <c r="C217" s="50" t="s">
        <v>7931</v>
      </c>
      <c r="D217" s="77" t="s">
        <v>7932</v>
      </c>
      <c r="E217" s="78">
        <v>5500</v>
      </c>
      <c r="F217" s="79">
        <v>0.69</v>
      </c>
      <c r="G217" s="80">
        <v>6</v>
      </c>
      <c r="H217" s="81">
        <f>Таблица620[[#This Row],[Коэфициент стоимости]]*Таблица620[[#This Row],[Розничная цена KRW]]</f>
        <v>3794.9999999999995</v>
      </c>
      <c r="I217" s="82" t="str">
        <f>IF($H$1="","Введите курс",Таблица620[[#This Row],[Оптовая цена KRW за 1шт]]/$H$1)</f>
        <v>Введите курс</v>
      </c>
      <c r="J217" s="83"/>
      <c r="K217" s="84">
        <f>Таблица620[[#This Row],[Заказ коробок ]]*Таблица620[[#This Row],[Кол-во шт в коробке]]</f>
        <v>0</v>
      </c>
      <c r="L217" s="85">
        <f>Таблица620[[#This Row],[Общее кол-во шт]]*Таблица620[[#This Row],[Оптовая цена KRW за 1шт]]</f>
        <v>0</v>
      </c>
      <c r="M217" s="86" t="str">
        <f>IFERROR(Таблица620[[#This Row],[Общее кол-во шт]]*Таблица620[[#This Row],[Оптовая цена USD за 1шт]],"")</f>
        <v/>
      </c>
      <c r="N217" s="87"/>
    </row>
    <row r="218" spans="1:14" ht="22.5" customHeight="1">
      <c r="A218" s="44" t="s">
        <v>7933</v>
      </c>
      <c r="B218" s="76">
        <v>8806185783712</v>
      </c>
      <c r="C218" s="50" t="s">
        <v>7934</v>
      </c>
      <c r="D218" s="77" t="s">
        <v>7935</v>
      </c>
      <c r="E218" s="78">
        <v>5500</v>
      </c>
      <c r="F218" s="79">
        <v>0.69</v>
      </c>
      <c r="G218" s="80">
        <v>6</v>
      </c>
      <c r="H218" s="81">
        <f>Таблица620[[#This Row],[Коэфициент стоимости]]*Таблица620[[#This Row],[Розничная цена KRW]]</f>
        <v>3794.9999999999995</v>
      </c>
      <c r="I218" s="82" t="str">
        <f>IF($H$1="","Введите курс",Таблица620[[#This Row],[Оптовая цена KRW за 1шт]]/$H$1)</f>
        <v>Введите курс</v>
      </c>
      <c r="J218" s="83"/>
      <c r="K218" s="84">
        <f>Таблица620[[#This Row],[Заказ коробок ]]*Таблица620[[#This Row],[Кол-во шт в коробке]]</f>
        <v>0</v>
      </c>
      <c r="L218" s="85">
        <f>Таблица620[[#This Row],[Общее кол-во шт]]*Таблица620[[#This Row],[Оптовая цена KRW за 1шт]]</f>
        <v>0</v>
      </c>
      <c r="M218" s="86" t="str">
        <f>IFERROR(Таблица620[[#This Row],[Общее кол-во шт]]*Таблица620[[#This Row],[Оптовая цена USD за 1шт]],"")</f>
        <v/>
      </c>
      <c r="N218" s="87"/>
    </row>
    <row r="219" spans="1:14" ht="22.5" customHeight="1">
      <c r="A219" s="44" t="s">
        <v>7936</v>
      </c>
      <c r="B219" s="76">
        <v>8806185795180</v>
      </c>
      <c r="C219" s="50" t="s">
        <v>7937</v>
      </c>
      <c r="D219" s="77" t="s">
        <v>7938</v>
      </c>
      <c r="E219" s="78">
        <v>14800</v>
      </c>
      <c r="F219" s="79">
        <v>0.54</v>
      </c>
      <c r="G219" s="80">
        <v>6</v>
      </c>
      <c r="H219" s="81">
        <f>Таблица620[[#This Row],[Коэфициент стоимости]]*Таблица620[[#This Row],[Розничная цена KRW]]</f>
        <v>7992.0000000000009</v>
      </c>
      <c r="I219" s="82" t="str">
        <f>IF($H$1="","Введите курс",Таблица620[[#This Row],[Оптовая цена KRW за 1шт]]/$H$1)</f>
        <v>Введите курс</v>
      </c>
      <c r="J219" s="83"/>
      <c r="K219" s="84">
        <f>Таблица620[[#This Row],[Заказ коробок ]]*Таблица620[[#This Row],[Кол-во шт в коробке]]</f>
        <v>0</v>
      </c>
      <c r="L219" s="85">
        <f>Таблица620[[#This Row],[Общее кол-во шт]]*Таблица620[[#This Row],[Оптовая цена KRW за 1шт]]</f>
        <v>0</v>
      </c>
      <c r="M219" s="86" t="str">
        <f>IFERROR(Таблица620[[#This Row],[Общее кол-во шт]]*Таблица620[[#This Row],[Оптовая цена USD за 1шт]],"")</f>
        <v/>
      </c>
      <c r="N219" s="87"/>
    </row>
    <row r="220" spans="1:14" ht="22.5" customHeight="1">
      <c r="A220" s="44" t="s">
        <v>7939</v>
      </c>
      <c r="B220" s="76">
        <v>8806185795708</v>
      </c>
      <c r="C220" s="50" t="s">
        <v>7940</v>
      </c>
      <c r="D220" s="77" t="s">
        <v>7941</v>
      </c>
      <c r="E220" s="78">
        <v>14800</v>
      </c>
      <c r="F220" s="79">
        <v>0.54</v>
      </c>
      <c r="G220" s="80">
        <v>6</v>
      </c>
      <c r="H220" s="81">
        <f>Таблица620[[#This Row],[Коэфициент стоимости]]*Таблица620[[#This Row],[Розничная цена KRW]]</f>
        <v>7992.0000000000009</v>
      </c>
      <c r="I220" s="82" t="str">
        <f>IF($H$1="","Введите курс",Таблица620[[#This Row],[Оптовая цена KRW за 1шт]]/$H$1)</f>
        <v>Введите курс</v>
      </c>
      <c r="J220" s="83"/>
      <c r="K220" s="84">
        <f>Таблица620[[#This Row],[Заказ коробок ]]*Таблица620[[#This Row],[Кол-во шт в коробке]]</f>
        <v>0</v>
      </c>
      <c r="L220" s="85">
        <f>Таблица620[[#This Row],[Общее кол-во шт]]*Таблица620[[#This Row],[Оптовая цена KRW за 1шт]]</f>
        <v>0</v>
      </c>
      <c r="M220" s="86" t="str">
        <f>IFERROR(Таблица620[[#This Row],[Общее кол-во шт]]*Таблица620[[#This Row],[Оптовая цена USD за 1шт]],"")</f>
        <v/>
      </c>
      <c r="N220" s="87"/>
    </row>
    <row r="221" spans="1:14" ht="22.5" customHeight="1">
      <c r="A221" s="44" t="s">
        <v>7942</v>
      </c>
      <c r="B221" s="76">
        <v>8809530034033</v>
      </c>
      <c r="C221" s="50" t="s">
        <v>7943</v>
      </c>
      <c r="D221" s="77" t="s">
        <v>7944</v>
      </c>
      <c r="E221" s="78">
        <v>12000</v>
      </c>
      <c r="F221" s="79">
        <v>0.54</v>
      </c>
      <c r="G221" s="80">
        <v>6</v>
      </c>
      <c r="H221" s="81">
        <f>Таблица620[[#This Row],[Коэфициент стоимости]]*Таблица620[[#This Row],[Розничная цена KRW]]</f>
        <v>6480</v>
      </c>
      <c r="I221" s="82" t="str">
        <f>IF($H$1="","Введите курс",Таблица620[[#This Row],[Оптовая цена KRW за 1шт]]/$H$1)</f>
        <v>Введите курс</v>
      </c>
      <c r="J221" s="83"/>
      <c r="K221" s="84">
        <f>Таблица620[[#This Row],[Заказ коробок ]]*Таблица620[[#This Row],[Кол-во шт в коробке]]</f>
        <v>0</v>
      </c>
      <c r="L221" s="85">
        <f>Таблица620[[#This Row],[Общее кол-во шт]]*Таблица620[[#This Row],[Оптовая цена KRW за 1шт]]</f>
        <v>0</v>
      </c>
      <c r="M221" s="86" t="str">
        <f>IFERROR(Таблица620[[#This Row],[Общее кол-во шт]]*Таблица620[[#This Row],[Оптовая цена USD за 1шт]],"")</f>
        <v/>
      </c>
      <c r="N221" s="87"/>
    </row>
    <row r="222" spans="1:14" ht="22.5" customHeight="1">
      <c r="A222" s="44" t="s">
        <v>7945</v>
      </c>
      <c r="B222" s="76">
        <v>8809530037751</v>
      </c>
      <c r="C222" s="50" t="s">
        <v>7946</v>
      </c>
      <c r="D222" s="77" t="s">
        <v>7947</v>
      </c>
      <c r="E222" s="78">
        <v>5500</v>
      </c>
      <c r="F222" s="79">
        <v>0.69</v>
      </c>
      <c r="G222" s="80">
        <v>6</v>
      </c>
      <c r="H222" s="81">
        <f>Таблица620[[#This Row],[Коэфициент стоимости]]*Таблица620[[#This Row],[Розничная цена KRW]]</f>
        <v>3794.9999999999995</v>
      </c>
      <c r="I222" s="82" t="str">
        <f>IF($H$1="","Введите курс",Таблица620[[#This Row],[Оптовая цена KRW за 1шт]]/$H$1)</f>
        <v>Введите курс</v>
      </c>
      <c r="J222" s="83"/>
      <c r="K222" s="84">
        <f>Таблица620[[#This Row],[Заказ коробок ]]*Таблица620[[#This Row],[Кол-во шт в коробке]]</f>
        <v>0</v>
      </c>
      <c r="L222" s="85">
        <f>Таблица620[[#This Row],[Общее кол-во шт]]*Таблица620[[#This Row],[Оптовая цена KRW за 1шт]]</f>
        <v>0</v>
      </c>
      <c r="M222" s="86" t="str">
        <f>IFERROR(Таблица620[[#This Row],[Общее кол-во шт]]*Таблица620[[#This Row],[Оптовая цена USD за 1шт]],"")</f>
        <v/>
      </c>
      <c r="N222" s="87"/>
    </row>
    <row r="223" spans="1:14" ht="22.5" customHeight="1">
      <c r="A223" s="44" t="s">
        <v>7948</v>
      </c>
      <c r="B223" s="76">
        <v>8809530037768</v>
      </c>
      <c r="C223" s="50" t="s">
        <v>7949</v>
      </c>
      <c r="D223" s="77" t="s">
        <v>7950</v>
      </c>
      <c r="E223" s="78">
        <v>5500</v>
      </c>
      <c r="F223" s="79">
        <v>0.69</v>
      </c>
      <c r="G223" s="80">
        <v>6</v>
      </c>
      <c r="H223" s="81">
        <f>Таблица620[[#This Row],[Коэфициент стоимости]]*Таблица620[[#This Row],[Розничная цена KRW]]</f>
        <v>3794.9999999999995</v>
      </c>
      <c r="I223" s="82" t="str">
        <f>IF($H$1="","Введите курс",Таблица620[[#This Row],[Оптовая цена KRW за 1шт]]/$H$1)</f>
        <v>Введите курс</v>
      </c>
      <c r="J223" s="83"/>
      <c r="K223" s="84">
        <f>Таблица620[[#This Row],[Заказ коробок ]]*Таблица620[[#This Row],[Кол-во шт в коробке]]</f>
        <v>0</v>
      </c>
      <c r="L223" s="85">
        <f>Таблица620[[#This Row],[Общее кол-во шт]]*Таблица620[[#This Row],[Оптовая цена KRW за 1шт]]</f>
        <v>0</v>
      </c>
      <c r="M223" s="86" t="str">
        <f>IFERROR(Таблица620[[#This Row],[Общее кол-во шт]]*Таблица620[[#This Row],[Оптовая цена USD за 1шт]],"")</f>
        <v/>
      </c>
      <c r="N223" s="87"/>
    </row>
    <row r="224" spans="1:14" ht="22.5" customHeight="1">
      <c r="A224" s="44" t="s">
        <v>7951</v>
      </c>
      <c r="B224" s="76">
        <v>8809530037775</v>
      </c>
      <c r="C224" s="50" t="s">
        <v>7952</v>
      </c>
      <c r="D224" s="77" t="s">
        <v>7953</v>
      </c>
      <c r="E224" s="78">
        <v>5500</v>
      </c>
      <c r="F224" s="79">
        <v>0.69</v>
      </c>
      <c r="G224" s="80">
        <v>6</v>
      </c>
      <c r="H224" s="81">
        <f>Таблица620[[#This Row],[Коэфициент стоимости]]*Таблица620[[#This Row],[Розничная цена KRW]]</f>
        <v>3794.9999999999995</v>
      </c>
      <c r="I224" s="82" t="str">
        <f>IF($H$1="","Введите курс",Таблица620[[#This Row],[Оптовая цена KRW за 1шт]]/$H$1)</f>
        <v>Введите курс</v>
      </c>
      <c r="J224" s="83"/>
      <c r="K224" s="84">
        <f>Таблица620[[#This Row],[Заказ коробок ]]*Таблица620[[#This Row],[Кол-во шт в коробке]]</f>
        <v>0</v>
      </c>
      <c r="L224" s="85">
        <f>Таблица620[[#This Row],[Общее кол-во шт]]*Таблица620[[#This Row],[Оптовая цена KRW за 1шт]]</f>
        <v>0</v>
      </c>
      <c r="M224" s="86" t="str">
        <f>IFERROR(Таблица620[[#This Row],[Общее кол-во шт]]*Таблица620[[#This Row],[Оптовая цена USD за 1шт]],"")</f>
        <v/>
      </c>
      <c r="N224" s="87"/>
    </row>
    <row r="225" spans="1:14" ht="22.5" customHeight="1">
      <c r="A225" s="44" t="s">
        <v>7954</v>
      </c>
      <c r="B225" s="76">
        <v>8809530037782</v>
      </c>
      <c r="C225" s="50" t="s">
        <v>7955</v>
      </c>
      <c r="D225" s="77" t="s">
        <v>7956</v>
      </c>
      <c r="E225" s="78">
        <v>5500</v>
      </c>
      <c r="F225" s="79">
        <v>0.69</v>
      </c>
      <c r="G225" s="80">
        <v>6</v>
      </c>
      <c r="H225" s="81">
        <f>Таблица620[[#This Row],[Коэфициент стоимости]]*Таблица620[[#This Row],[Розничная цена KRW]]</f>
        <v>3794.9999999999995</v>
      </c>
      <c r="I225" s="82" t="str">
        <f>IF($H$1="","Введите курс",Таблица620[[#This Row],[Оптовая цена KRW за 1шт]]/$H$1)</f>
        <v>Введите курс</v>
      </c>
      <c r="J225" s="83"/>
      <c r="K225" s="84">
        <f>Таблица620[[#This Row],[Заказ коробок ]]*Таблица620[[#This Row],[Кол-во шт в коробке]]</f>
        <v>0</v>
      </c>
      <c r="L225" s="85">
        <f>Таблица620[[#This Row],[Общее кол-во шт]]*Таблица620[[#This Row],[Оптовая цена KRW за 1шт]]</f>
        <v>0</v>
      </c>
      <c r="M225" s="86" t="str">
        <f>IFERROR(Таблица620[[#This Row],[Общее кол-во шт]]*Таблица620[[#This Row],[Оптовая цена USD за 1шт]],"")</f>
        <v/>
      </c>
      <c r="N225" s="87"/>
    </row>
    <row r="226" spans="1:14" ht="22.5" customHeight="1">
      <c r="A226" s="44" t="s">
        <v>7957</v>
      </c>
      <c r="B226" s="76">
        <v>8809530037799</v>
      </c>
      <c r="C226" s="50" t="s">
        <v>7958</v>
      </c>
      <c r="D226" s="77" t="s">
        <v>7959</v>
      </c>
      <c r="E226" s="78">
        <v>5500</v>
      </c>
      <c r="F226" s="79">
        <v>0.69</v>
      </c>
      <c r="G226" s="80">
        <v>6</v>
      </c>
      <c r="H226" s="81">
        <f>Таблица620[[#This Row],[Коэфициент стоимости]]*Таблица620[[#This Row],[Розничная цена KRW]]</f>
        <v>3794.9999999999995</v>
      </c>
      <c r="I226" s="82" t="str">
        <f>IF($H$1="","Введите курс",Таблица620[[#This Row],[Оптовая цена KRW за 1шт]]/$H$1)</f>
        <v>Введите курс</v>
      </c>
      <c r="J226" s="83"/>
      <c r="K226" s="84">
        <f>Таблица620[[#This Row],[Заказ коробок ]]*Таблица620[[#This Row],[Кол-во шт в коробке]]</f>
        <v>0</v>
      </c>
      <c r="L226" s="85">
        <f>Таблица620[[#This Row],[Общее кол-во шт]]*Таблица620[[#This Row],[Оптовая цена KRW за 1шт]]</f>
        <v>0</v>
      </c>
      <c r="M226" s="86" t="str">
        <f>IFERROR(Таблица620[[#This Row],[Общее кол-во шт]]*Таблица620[[#This Row],[Оптовая цена USD за 1шт]],"")</f>
        <v/>
      </c>
      <c r="N226" s="87"/>
    </row>
    <row r="227" spans="1:14" ht="22.5" customHeight="1">
      <c r="A227" s="44" t="s">
        <v>7960</v>
      </c>
      <c r="B227" s="76">
        <v>8809530054925</v>
      </c>
      <c r="C227" s="50" t="s">
        <v>7961</v>
      </c>
      <c r="D227" s="77" t="s">
        <v>7962</v>
      </c>
      <c r="E227" s="78">
        <v>13000</v>
      </c>
      <c r="F227" s="79">
        <v>0.54</v>
      </c>
      <c r="G227" s="80">
        <v>6</v>
      </c>
      <c r="H227" s="81">
        <f>Таблица620[[#This Row],[Коэфициент стоимости]]*Таблица620[[#This Row],[Розничная цена KRW]]</f>
        <v>7020.0000000000009</v>
      </c>
      <c r="I227" s="82" t="str">
        <f>IF($H$1="","Введите курс",Таблица620[[#This Row],[Оптовая цена KRW за 1шт]]/$H$1)</f>
        <v>Введите курс</v>
      </c>
      <c r="J227" s="83"/>
      <c r="K227" s="84">
        <f>Таблица620[[#This Row],[Заказ коробок ]]*Таблица620[[#This Row],[Кол-во шт в коробке]]</f>
        <v>0</v>
      </c>
      <c r="L227" s="85">
        <f>Таблица620[[#This Row],[Общее кол-во шт]]*Таблица620[[#This Row],[Оптовая цена KRW за 1шт]]</f>
        <v>0</v>
      </c>
      <c r="M227" s="86" t="str">
        <f>IFERROR(Таблица620[[#This Row],[Общее кол-во шт]]*Таблица620[[#This Row],[Оптовая цена USD за 1шт]],"")</f>
        <v/>
      </c>
      <c r="N227" s="87"/>
    </row>
    <row r="228" spans="1:14" ht="22.5" customHeight="1">
      <c r="A228" s="44" t="s">
        <v>7963</v>
      </c>
      <c r="B228" s="76">
        <v>8809530062593</v>
      </c>
      <c r="C228" s="50" t="s">
        <v>7964</v>
      </c>
      <c r="D228" s="77" t="s">
        <v>7965</v>
      </c>
      <c r="E228" s="78">
        <v>4000</v>
      </c>
      <c r="F228" s="79">
        <v>0.54</v>
      </c>
      <c r="G228" s="80">
        <v>6</v>
      </c>
      <c r="H228" s="81">
        <f>Таблица620[[#This Row],[Коэфициент стоимости]]*Таблица620[[#This Row],[Розничная цена KRW]]</f>
        <v>2160</v>
      </c>
      <c r="I228" s="82" t="str">
        <f>IF($H$1="","Введите курс",Таблица620[[#This Row],[Оптовая цена KRW за 1шт]]/$H$1)</f>
        <v>Введите курс</v>
      </c>
      <c r="J228" s="83"/>
      <c r="K228" s="84">
        <f>Таблица620[[#This Row],[Заказ коробок ]]*Таблица620[[#This Row],[Кол-во шт в коробке]]</f>
        <v>0</v>
      </c>
      <c r="L228" s="85">
        <f>Таблица620[[#This Row],[Общее кол-во шт]]*Таблица620[[#This Row],[Оптовая цена KRW за 1шт]]</f>
        <v>0</v>
      </c>
      <c r="M228" s="86" t="str">
        <f>IFERROR(Таблица620[[#This Row],[Общее кол-во шт]]*Таблица620[[#This Row],[Оптовая цена USD за 1шт]],"")</f>
        <v/>
      </c>
      <c r="N228" s="87"/>
    </row>
    <row r="229" spans="1:14" ht="22.5" customHeight="1">
      <c r="A229" s="44" t="s">
        <v>7966</v>
      </c>
      <c r="B229" s="76">
        <v>8809530062609</v>
      </c>
      <c r="C229" s="50" t="s">
        <v>7967</v>
      </c>
      <c r="D229" s="77" t="s">
        <v>7968</v>
      </c>
      <c r="E229" s="78">
        <v>2000</v>
      </c>
      <c r="F229" s="79">
        <v>0.49</v>
      </c>
      <c r="G229" s="80">
        <v>20</v>
      </c>
      <c r="H229" s="81">
        <f>Таблица620[[#This Row],[Коэфициент стоимости]]*Таблица620[[#This Row],[Розничная цена KRW]]</f>
        <v>980</v>
      </c>
      <c r="I229" s="82" t="str">
        <f>IF($H$1="","Введите курс",Таблица620[[#This Row],[Оптовая цена KRW за 1шт]]/$H$1)</f>
        <v>Введите курс</v>
      </c>
      <c r="J229" s="83"/>
      <c r="K229" s="84">
        <f>Таблица620[[#This Row],[Заказ коробок ]]*Таблица620[[#This Row],[Кол-во шт в коробке]]</f>
        <v>0</v>
      </c>
      <c r="L229" s="85">
        <f>Таблица620[[#This Row],[Общее кол-во шт]]*Таблица620[[#This Row],[Оптовая цена KRW за 1шт]]</f>
        <v>0</v>
      </c>
      <c r="M229" s="86" t="str">
        <f>IFERROR(Таблица620[[#This Row],[Общее кол-во шт]]*Таблица620[[#This Row],[Оптовая цена USD за 1шт]],"")</f>
        <v/>
      </c>
      <c r="N229" s="87"/>
    </row>
    <row r="230" spans="1:14" ht="22.5" customHeight="1">
      <c r="A230" s="44" t="s">
        <v>7969</v>
      </c>
      <c r="B230" s="76">
        <v>8809530069059</v>
      </c>
      <c r="C230" s="50" t="s">
        <v>7970</v>
      </c>
      <c r="D230" s="77" t="s">
        <v>7971</v>
      </c>
      <c r="E230" s="78">
        <v>6500</v>
      </c>
      <c r="F230" s="79">
        <v>0.54</v>
      </c>
      <c r="G230" s="80">
        <v>6</v>
      </c>
      <c r="H230" s="81">
        <f>Таблица620[[#This Row],[Коэфициент стоимости]]*Таблица620[[#This Row],[Розничная цена KRW]]</f>
        <v>3510.0000000000005</v>
      </c>
      <c r="I230" s="82" t="str">
        <f>IF($H$1="","Введите курс",Таблица620[[#This Row],[Оптовая цена KRW за 1шт]]/$H$1)</f>
        <v>Введите курс</v>
      </c>
      <c r="J230" s="83"/>
      <c r="K230" s="84">
        <f>Таблица620[[#This Row],[Заказ коробок ]]*Таблица620[[#This Row],[Кол-во шт в коробке]]</f>
        <v>0</v>
      </c>
      <c r="L230" s="85">
        <f>Таблица620[[#This Row],[Общее кол-во шт]]*Таблица620[[#This Row],[Оптовая цена KRW за 1шт]]</f>
        <v>0</v>
      </c>
      <c r="M230" s="86" t="str">
        <f>IFERROR(Таблица620[[#This Row],[Общее кол-во шт]]*Таблица620[[#This Row],[Оптовая цена USD за 1шт]],"")</f>
        <v/>
      </c>
      <c r="N230" s="87"/>
    </row>
    <row r="231" spans="1:14" ht="22.5" customHeight="1">
      <c r="A231" s="44" t="s">
        <v>7972</v>
      </c>
      <c r="B231" s="76">
        <v>8809530069066</v>
      </c>
      <c r="C231" s="50" t="s">
        <v>7973</v>
      </c>
      <c r="D231" s="77" t="s">
        <v>7974</v>
      </c>
      <c r="E231" s="78">
        <v>6500</v>
      </c>
      <c r="F231" s="79">
        <v>0.54</v>
      </c>
      <c r="G231" s="80">
        <v>6</v>
      </c>
      <c r="H231" s="81">
        <f>Таблица620[[#This Row],[Коэфициент стоимости]]*Таблица620[[#This Row],[Розничная цена KRW]]</f>
        <v>3510.0000000000005</v>
      </c>
      <c r="I231" s="82" t="str">
        <f>IF($H$1="","Введите курс",Таблица620[[#This Row],[Оптовая цена KRW за 1шт]]/$H$1)</f>
        <v>Введите курс</v>
      </c>
      <c r="J231" s="83"/>
      <c r="K231" s="84">
        <f>Таблица620[[#This Row],[Заказ коробок ]]*Таблица620[[#This Row],[Кол-во шт в коробке]]</f>
        <v>0</v>
      </c>
      <c r="L231" s="85">
        <f>Таблица620[[#This Row],[Общее кол-во шт]]*Таблица620[[#This Row],[Оптовая цена KRW за 1шт]]</f>
        <v>0</v>
      </c>
      <c r="M231" s="86" t="str">
        <f>IFERROR(Таблица620[[#This Row],[Общее кол-во шт]]*Таблица620[[#This Row],[Оптовая цена USD за 1шт]],"")</f>
        <v/>
      </c>
      <c r="N231" s="87"/>
    </row>
    <row r="232" spans="1:14" ht="22.5" customHeight="1">
      <c r="A232" s="44" t="s">
        <v>7975</v>
      </c>
      <c r="B232" s="76">
        <v>8809530069073</v>
      </c>
      <c r="C232" s="50" t="s">
        <v>7976</v>
      </c>
      <c r="D232" s="77" t="s">
        <v>7977</v>
      </c>
      <c r="E232" s="78">
        <v>6500</v>
      </c>
      <c r="F232" s="79">
        <v>0.54</v>
      </c>
      <c r="G232" s="80">
        <v>6</v>
      </c>
      <c r="H232" s="81">
        <f>Таблица620[[#This Row],[Коэфициент стоимости]]*Таблица620[[#This Row],[Розничная цена KRW]]</f>
        <v>3510.0000000000005</v>
      </c>
      <c r="I232" s="82" t="str">
        <f>IF($H$1="","Введите курс",Таблица620[[#This Row],[Оптовая цена KRW за 1шт]]/$H$1)</f>
        <v>Введите курс</v>
      </c>
      <c r="J232" s="83"/>
      <c r="K232" s="84">
        <f>Таблица620[[#This Row],[Заказ коробок ]]*Таблица620[[#This Row],[Кол-во шт в коробке]]</f>
        <v>0</v>
      </c>
      <c r="L232" s="85">
        <f>Таблица620[[#This Row],[Общее кол-во шт]]*Таблица620[[#This Row],[Оптовая цена KRW за 1шт]]</f>
        <v>0</v>
      </c>
      <c r="M232" s="86" t="str">
        <f>IFERROR(Таблица620[[#This Row],[Общее кол-во шт]]*Таблица620[[#This Row],[Оптовая цена USD за 1шт]],"")</f>
        <v/>
      </c>
      <c r="N232" s="87"/>
    </row>
    <row r="233" spans="1:14" ht="22.5" customHeight="1">
      <c r="A233" s="44" t="s">
        <v>7978</v>
      </c>
      <c r="B233" s="76">
        <v>8809530069080</v>
      </c>
      <c r="C233" s="50" t="s">
        <v>7979</v>
      </c>
      <c r="D233" s="77" t="s">
        <v>7980</v>
      </c>
      <c r="E233" s="78">
        <v>6500</v>
      </c>
      <c r="F233" s="79">
        <v>0.54</v>
      </c>
      <c r="G233" s="80">
        <v>6</v>
      </c>
      <c r="H233" s="81">
        <f>Таблица620[[#This Row],[Коэфициент стоимости]]*Таблица620[[#This Row],[Розничная цена KRW]]</f>
        <v>3510.0000000000005</v>
      </c>
      <c r="I233" s="82" t="str">
        <f>IF($H$1="","Введите курс",Таблица620[[#This Row],[Оптовая цена KRW за 1шт]]/$H$1)</f>
        <v>Введите курс</v>
      </c>
      <c r="J233" s="83"/>
      <c r="K233" s="84">
        <f>Таблица620[[#This Row],[Заказ коробок ]]*Таблица620[[#This Row],[Кол-во шт в коробке]]</f>
        <v>0</v>
      </c>
      <c r="L233" s="85">
        <f>Таблица620[[#This Row],[Общее кол-во шт]]*Таблица620[[#This Row],[Оптовая цена KRW за 1шт]]</f>
        <v>0</v>
      </c>
      <c r="M233" s="86" t="str">
        <f>IFERROR(Таблица620[[#This Row],[Общее кол-во шт]]*Таблица620[[#This Row],[Оптовая цена USD за 1шт]],"")</f>
        <v/>
      </c>
      <c r="N233" s="87"/>
    </row>
    <row r="234" spans="1:14" ht="22.5" customHeight="1">
      <c r="A234" s="44" t="s">
        <v>7981</v>
      </c>
      <c r="B234" s="76">
        <v>8809530069097</v>
      </c>
      <c r="C234" s="50" t="s">
        <v>7982</v>
      </c>
      <c r="D234" s="77" t="s">
        <v>7983</v>
      </c>
      <c r="E234" s="78">
        <v>6500</v>
      </c>
      <c r="F234" s="79">
        <v>0.54</v>
      </c>
      <c r="G234" s="80">
        <v>6</v>
      </c>
      <c r="H234" s="81">
        <f>Таблица620[[#This Row],[Коэфициент стоимости]]*Таблица620[[#This Row],[Розничная цена KRW]]</f>
        <v>3510.0000000000005</v>
      </c>
      <c r="I234" s="82" t="str">
        <f>IF($H$1="","Введите курс",Таблица620[[#This Row],[Оптовая цена KRW за 1шт]]/$H$1)</f>
        <v>Введите курс</v>
      </c>
      <c r="J234" s="83"/>
      <c r="K234" s="84">
        <f>Таблица620[[#This Row],[Заказ коробок ]]*Таблица620[[#This Row],[Кол-во шт в коробке]]</f>
        <v>0</v>
      </c>
      <c r="L234" s="85">
        <f>Таблица620[[#This Row],[Общее кол-во шт]]*Таблица620[[#This Row],[Оптовая цена KRW за 1шт]]</f>
        <v>0</v>
      </c>
      <c r="M234" s="86" t="str">
        <f>IFERROR(Таблица620[[#This Row],[Общее кол-во шт]]*Таблица620[[#This Row],[Оптовая цена USD за 1шт]],"")</f>
        <v/>
      </c>
      <c r="N234" s="87"/>
    </row>
    <row r="235" spans="1:14" ht="22.5" customHeight="1">
      <c r="A235" s="44" t="s">
        <v>7984</v>
      </c>
      <c r="B235" s="76">
        <v>8809530070383</v>
      </c>
      <c r="C235" s="50" t="s">
        <v>7985</v>
      </c>
      <c r="D235" s="77" t="s">
        <v>7986</v>
      </c>
      <c r="E235" s="78">
        <v>1500</v>
      </c>
      <c r="F235" s="79">
        <v>0.49</v>
      </c>
      <c r="G235" s="80">
        <v>20</v>
      </c>
      <c r="H235" s="81">
        <f>Таблица620[[#This Row],[Коэфициент стоимости]]*Таблица620[[#This Row],[Розничная цена KRW]]</f>
        <v>735</v>
      </c>
      <c r="I235" s="82" t="str">
        <f>IF($H$1="","Введите курс",Таблица620[[#This Row],[Оптовая цена KRW за 1шт]]/$H$1)</f>
        <v>Введите курс</v>
      </c>
      <c r="J235" s="83"/>
      <c r="K235" s="84">
        <f>Таблица620[[#This Row],[Заказ коробок ]]*Таблица620[[#This Row],[Кол-во шт в коробке]]</f>
        <v>0</v>
      </c>
      <c r="L235" s="85">
        <f>Таблица620[[#This Row],[Общее кол-во шт]]*Таблица620[[#This Row],[Оптовая цена KRW за 1шт]]</f>
        <v>0</v>
      </c>
      <c r="M235" s="86" t="str">
        <f>IFERROR(Таблица620[[#This Row],[Общее кол-во шт]]*Таблица620[[#This Row],[Оптовая цена USD за 1шт]],"")</f>
        <v/>
      </c>
      <c r="N235" s="87"/>
    </row>
    <row r="236" spans="1:14" ht="22.5" customHeight="1">
      <c r="A236" s="44" t="s">
        <v>7987</v>
      </c>
      <c r="B236" s="76">
        <v>8809530070390</v>
      </c>
      <c r="C236" s="50" t="s">
        <v>7988</v>
      </c>
      <c r="D236" s="77" t="s">
        <v>7989</v>
      </c>
      <c r="E236" s="78">
        <v>1500</v>
      </c>
      <c r="F236" s="79">
        <v>0.49</v>
      </c>
      <c r="G236" s="80">
        <v>20</v>
      </c>
      <c r="H236" s="81">
        <f>Таблица620[[#This Row],[Коэфициент стоимости]]*Таблица620[[#This Row],[Розничная цена KRW]]</f>
        <v>735</v>
      </c>
      <c r="I236" s="82" t="str">
        <f>IF($H$1="","Введите курс",Таблица620[[#This Row],[Оптовая цена KRW за 1шт]]/$H$1)</f>
        <v>Введите курс</v>
      </c>
      <c r="J236" s="83"/>
      <c r="K236" s="84">
        <f>Таблица620[[#This Row],[Заказ коробок ]]*Таблица620[[#This Row],[Кол-во шт в коробке]]</f>
        <v>0</v>
      </c>
      <c r="L236" s="85">
        <f>Таблица620[[#This Row],[Общее кол-во шт]]*Таблица620[[#This Row],[Оптовая цена KRW за 1шт]]</f>
        <v>0</v>
      </c>
      <c r="M236" s="86" t="str">
        <f>IFERROR(Таблица620[[#This Row],[Общее кол-во шт]]*Таблица620[[#This Row],[Оптовая цена USD за 1шт]],"")</f>
        <v/>
      </c>
      <c r="N236" s="87"/>
    </row>
    <row r="237" spans="1:14" ht="22.5" customHeight="1">
      <c r="A237" s="44" t="s">
        <v>7990</v>
      </c>
      <c r="B237" s="76">
        <v>8809530070406</v>
      </c>
      <c r="C237" s="50" t="s">
        <v>7991</v>
      </c>
      <c r="D237" s="77" t="s">
        <v>7992</v>
      </c>
      <c r="E237" s="78">
        <v>1500</v>
      </c>
      <c r="F237" s="79">
        <v>0.49</v>
      </c>
      <c r="G237" s="80">
        <v>20</v>
      </c>
      <c r="H237" s="81">
        <f>Таблица620[[#This Row],[Коэфициент стоимости]]*Таблица620[[#This Row],[Розничная цена KRW]]</f>
        <v>735</v>
      </c>
      <c r="I237" s="82" t="str">
        <f>IF($H$1="","Введите курс",Таблица620[[#This Row],[Оптовая цена KRW за 1шт]]/$H$1)</f>
        <v>Введите курс</v>
      </c>
      <c r="J237" s="83"/>
      <c r="K237" s="84">
        <f>Таблица620[[#This Row],[Заказ коробок ]]*Таблица620[[#This Row],[Кол-во шт в коробке]]</f>
        <v>0</v>
      </c>
      <c r="L237" s="85">
        <f>Таблица620[[#This Row],[Общее кол-во шт]]*Таблица620[[#This Row],[Оптовая цена KRW за 1шт]]</f>
        <v>0</v>
      </c>
      <c r="M237" s="86" t="str">
        <f>IFERROR(Таблица620[[#This Row],[Общее кол-во шт]]*Таблица620[[#This Row],[Оптовая цена USD за 1шт]],"")</f>
        <v/>
      </c>
      <c r="N237" s="87"/>
    </row>
    <row r="238" spans="1:14" ht="22.5" customHeight="1">
      <c r="A238" s="44" t="s">
        <v>7993</v>
      </c>
      <c r="B238" s="76">
        <v>8809530073285</v>
      </c>
      <c r="C238" s="50" t="s">
        <v>7994</v>
      </c>
      <c r="D238" s="77" t="s">
        <v>7995</v>
      </c>
      <c r="E238" s="78">
        <v>3100</v>
      </c>
      <c r="F238" s="79">
        <v>0.69</v>
      </c>
      <c r="G238" s="80">
        <v>6</v>
      </c>
      <c r="H238" s="81">
        <f>Таблица620[[#This Row],[Коэфициент стоимости]]*Таблица620[[#This Row],[Розничная цена KRW]]</f>
        <v>2139</v>
      </c>
      <c r="I238" s="82" t="str">
        <f>IF($H$1="","Введите курс",Таблица620[[#This Row],[Оптовая цена KRW за 1шт]]/$H$1)</f>
        <v>Введите курс</v>
      </c>
      <c r="J238" s="83"/>
      <c r="K238" s="84">
        <f>Таблица620[[#This Row],[Заказ коробок ]]*Таблица620[[#This Row],[Кол-во шт в коробке]]</f>
        <v>0</v>
      </c>
      <c r="L238" s="85">
        <f>Таблица620[[#This Row],[Общее кол-во шт]]*Таблица620[[#This Row],[Оптовая цена KRW за 1шт]]</f>
        <v>0</v>
      </c>
      <c r="M238" s="86" t="str">
        <f>IFERROR(Таблица620[[#This Row],[Общее кол-во шт]]*Таблица620[[#This Row],[Оптовая цена USD за 1шт]],"")</f>
        <v/>
      </c>
      <c r="N238" s="87"/>
    </row>
    <row r="239" spans="1:14" ht="22.5" customHeight="1">
      <c r="A239" s="44" t="s">
        <v>7996</v>
      </c>
      <c r="B239" s="76">
        <v>8809530077061</v>
      </c>
      <c r="C239" s="50" t="s">
        <v>7997</v>
      </c>
      <c r="D239" s="77" t="s">
        <v>7998</v>
      </c>
      <c r="E239" s="78">
        <v>2100</v>
      </c>
      <c r="F239" s="79">
        <v>0.69</v>
      </c>
      <c r="G239" s="80">
        <v>10</v>
      </c>
      <c r="H239" s="81">
        <f>Таблица620[[#This Row],[Коэфициент стоимости]]*Таблица620[[#This Row],[Розничная цена KRW]]</f>
        <v>1449</v>
      </c>
      <c r="I239" s="82" t="str">
        <f>IF($H$1="","Введите курс",Таблица620[[#This Row],[Оптовая цена KRW за 1шт]]/$H$1)</f>
        <v>Введите курс</v>
      </c>
      <c r="J239" s="83"/>
      <c r="K239" s="84">
        <f>Таблица620[[#This Row],[Заказ коробок ]]*Таблица620[[#This Row],[Кол-во шт в коробке]]</f>
        <v>0</v>
      </c>
      <c r="L239" s="85">
        <f>Таблица620[[#This Row],[Общее кол-во шт]]*Таблица620[[#This Row],[Оптовая цена KRW за 1шт]]</f>
        <v>0</v>
      </c>
      <c r="M239" s="86" t="str">
        <f>IFERROR(Таблица620[[#This Row],[Общее кол-во шт]]*Таблица620[[#This Row],[Оптовая цена USD за 1шт]],"")</f>
        <v/>
      </c>
      <c r="N239" s="87"/>
    </row>
    <row r="240" spans="1:14" ht="22.5" customHeight="1">
      <c r="A240" s="44" t="s">
        <v>7999</v>
      </c>
      <c r="B240" s="76">
        <v>8809530077160</v>
      </c>
      <c r="C240" s="50" t="s">
        <v>8000</v>
      </c>
      <c r="D240" s="77" t="s">
        <v>8001</v>
      </c>
      <c r="E240" s="78">
        <v>12000</v>
      </c>
      <c r="F240" s="79">
        <v>0.54</v>
      </c>
      <c r="G240" s="80">
        <v>6</v>
      </c>
      <c r="H240" s="81">
        <f>Таблица620[[#This Row],[Коэфициент стоимости]]*Таблица620[[#This Row],[Розничная цена KRW]]</f>
        <v>6480</v>
      </c>
      <c r="I240" s="82" t="str">
        <f>IF($H$1="","Введите курс",Таблица620[[#This Row],[Оптовая цена KRW за 1шт]]/$H$1)</f>
        <v>Введите курс</v>
      </c>
      <c r="J240" s="83"/>
      <c r="K240" s="84">
        <f>Таблица620[[#This Row],[Заказ коробок ]]*Таблица620[[#This Row],[Кол-во шт в коробке]]</f>
        <v>0</v>
      </c>
      <c r="L240" s="85">
        <f>Таблица620[[#This Row],[Общее кол-во шт]]*Таблица620[[#This Row],[Оптовая цена KRW за 1шт]]</f>
        <v>0</v>
      </c>
      <c r="M240" s="86" t="str">
        <f>IFERROR(Таблица620[[#This Row],[Общее кол-во шт]]*Таблица620[[#This Row],[Оптовая цена USD за 1шт]],"")</f>
        <v/>
      </c>
      <c r="N240" s="87"/>
    </row>
    <row r="241" spans="1:14" ht="22.5" customHeight="1">
      <c r="A241" s="44" t="s">
        <v>8002</v>
      </c>
      <c r="B241" s="76">
        <v>8809530077177</v>
      </c>
      <c r="C241" s="50" t="s">
        <v>8003</v>
      </c>
      <c r="D241" s="77" t="s">
        <v>8004</v>
      </c>
      <c r="E241" s="78">
        <v>7000</v>
      </c>
      <c r="F241" s="79">
        <v>0.54</v>
      </c>
      <c r="G241" s="80">
        <v>6</v>
      </c>
      <c r="H241" s="81">
        <f>Таблица620[[#This Row],[Коэфициент стоимости]]*Таблица620[[#This Row],[Розничная цена KRW]]</f>
        <v>3780.0000000000005</v>
      </c>
      <c r="I241" s="82" t="str">
        <f>IF($H$1="","Введите курс",Таблица620[[#This Row],[Оптовая цена KRW за 1шт]]/$H$1)</f>
        <v>Введите курс</v>
      </c>
      <c r="J241" s="83"/>
      <c r="K241" s="84">
        <f>Таблица620[[#This Row],[Заказ коробок ]]*Таблица620[[#This Row],[Кол-во шт в коробке]]</f>
        <v>0</v>
      </c>
      <c r="L241" s="85">
        <f>Таблица620[[#This Row],[Общее кол-во шт]]*Таблица620[[#This Row],[Оптовая цена KRW за 1шт]]</f>
        <v>0</v>
      </c>
      <c r="M241" s="86" t="str">
        <f>IFERROR(Таблица620[[#This Row],[Общее кол-во шт]]*Таблица620[[#This Row],[Оптовая цена USD за 1шт]],"")</f>
        <v/>
      </c>
      <c r="N241" s="87"/>
    </row>
    <row r="242" spans="1:14" ht="22.5" customHeight="1">
      <c r="A242" s="44" t="s">
        <v>8005</v>
      </c>
      <c r="B242" s="76">
        <v>8809530077191</v>
      </c>
      <c r="C242" s="50" t="s">
        <v>8006</v>
      </c>
      <c r="D242" s="77" t="s">
        <v>8007</v>
      </c>
      <c r="E242" s="78">
        <v>13000</v>
      </c>
      <c r="F242" s="79">
        <v>0.54</v>
      </c>
      <c r="G242" s="80">
        <v>6</v>
      </c>
      <c r="H242" s="81">
        <f>Таблица620[[#This Row],[Коэфициент стоимости]]*Таблица620[[#This Row],[Розничная цена KRW]]</f>
        <v>7020.0000000000009</v>
      </c>
      <c r="I242" s="82" t="str">
        <f>IF($H$1="","Введите курс",Таблица620[[#This Row],[Оптовая цена KRW за 1шт]]/$H$1)</f>
        <v>Введите курс</v>
      </c>
      <c r="J242" s="83"/>
      <c r="K242" s="84">
        <f>Таблица620[[#This Row],[Заказ коробок ]]*Таблица620[[#This Row],[Кол-во шт в коробке]]</f>
        <v>0</v>
      </c>
      <c r="L242" s="85">
        <f>Таблица620[[#This Row],[Общее кол-во шт]]*Таблица620[[#This Row],[Оптовая цена KRW за 1шт]]</f>
        <v>0</v>
      </c>
      <c r="M242" s="86" t="str">
        <f>IFERROR(Таблица620[[#This Row],[Общее кол-во шт]]*Таблица620[[#This Row],[Оптовая цена USD за 1шт]],"")</f>
        <v/>
      </c>
      <c r="N242" s="87"/>
    </row>
    <row r="243" spans="1:14" ht="22.5" customHeight="1">
      <c r="A243" s="44" t="s">
        <v>8008</v>
      </c>
      <c r="B243" s="76">
        <v>8809530077214</v>
      </c>
      <c r="C243" s="50" t="s">
        <v>8009</v>
      </c>
      <c r="D243" s="77" t="s">
        <v>8010</v>
      </c>
      <c r="E243" s="78">
        <v>8000</v>
      </c>
      <c r="F243" s="79">
        <v>0.49</v>
      </c>
      <c r="G243" s="80">
        <v>6</v>
      </c>
      <c r="H243" s="81">
        <f>Таблица620[[#This Row],[Коэфициент стоимости]]*Таблица620[[#This Row],[Розничная цена KRW]]</f>
        <v>3920</v>
      </c>
      <c r="I243" s="82" t="str">
        <f>IF($H$1="","Введите курс",Таблица620[[#This Row],[Оптовая цена KRW за 1шт]]/$H$1)</f>
        <v>Введите курс</v>
      </c>
      <c r="J243" s="83"/>
      <c r="K243" s="84">
        <f>Таблица620[[#This Row],[Заказ коробок ]]*Таблица620[[#This Row],[Кол-во шт в коробке]]</f>
        <v>0</v>
      </c>
      <c r="L243" s="85">
        <f>Таблица620[[#This Row],[Общее кол-во шт]]*Таблица620[[#This Row],[Оптовая цена KRW за 1шт]]</f>
        <v>0</v>
      </c>
      <c r="M243" s="86" t="str">
        <f>IFERROR(Таблица620[[#This Row],[Общее кол-во шт]]*Таблица620[[#This Row],[Оптовая цена USD за 1шт]],"")</f>
        <v/>
      </c>
      <c r="N243" s="87"/>
    </row>
    <row r="244" spans="1:14" ht="22.5" customHeight="1">
      <c r="A244" s="44" t="s">
        <v>8011</v>
      </c>
      <c r="B244" s="76">
        <v>8809530077429</v>
      </c>
      <c r="C244" s="50" t="s">
        <v>8012</v>
      </c>
      <c r="D244" s="77" t="s">
        <v>8013</v>
      </c>
      <c r="E244" s="78">
        <v>7000</v>
      </c>
      <c r="F244" s="79">
        <v>0.54</v>
      </c>
      <c r="G244" s="80">
        <v>6</v>
      </c>
      <c r="H244" s="81">
        <f>Таблица620[[#This Row],[Коэфициент стоимости]]*Таблица620[[#This Row],[Розничная цена KRW]]</f>
        <v>3780.0000000000005</v>
      </c>
      <c r="I244" s="82" t="str">
        <f>IF($H$1="","Введите курс",Таблица620[[#This Row],[Оптовая цена KRW за 1шт]]/$H$1)</f>
        <v>Введите курс</v>
      </c>
      <c r="J244" s="83"/>
      <c r="K244" s="84">
        <f>Таблица620[[#This Row],[Заказ коробок ]]*Таблица620[[#This Row],[Кол-во шт в коробке]]</f>
        <v>0</v>
      </c>
      <c r="L244" s="85">
        <f>Таблица620[[#This Row],[Общее кол-во шт]]*Таблица620[[#This Row],[Оптовая цена KRW за 1шт]]</f>
        <v>0</v>
      </c>
      <c r="M244" s="86" t="str">
        <f>IFERROR(Таблица620[[#This Row],[Общее кол-во шт]]*Таблица620[[#This Row],[Оптовая цена USD за 1шт]],"")</f>
        <v/>
      </c>
      <c r="N244" s="87"/>
    </row>
    <row r="245" spans="1:14" ht="22.5" customHeight="1">
      <c r="A245" s="44" t="s">
        <v>8014</v>
      </c>
      <c r="B245" s="76">
        <v>8809530077696</v>
      </c>
      <c r="C245" s="50" t="s">
        <v>8015</v>
      </c>
      <c r="D245" s="77" t="s">
        <v>8016</v>
      </c>
      <c r="E245" s="78">
        <v>12000</v>
      </c>
      <c r="F245" s="79">
        <v>0.54</v>
      </c>
      <c r="G245" s="80">
        <v>6</v>
      </c>
      <c r="H245" s="81">
        <f>Таблица620[[#This Row],[Коэфициент стоимости]]*Таблица620[[#This Row],[Розничная цена KRW]]</f>
        <v>6480</v>
      </c>
      <c r="I245" s="82" t="str">
        <f>IF($H$1="","Введите курс",Таблица620[[#This Row],[Оптовая цена KRW за 1шт]]/$H$1)</f>
        <v>Введите курс</v>
      </c>
      <c r="J245" s="83"/>
      <c r="K245" s="84">
        <f>Таблица620[[#This Row],[Заказ коробок ]]*Таблица620[[#This Row],[Кол-во шт в коробке]]</f>
        <v>0</v>
      </c>
      <c r="L245" s="85">
        <f>Таблица620[[#This Row],[Общее кол-во шт]]*Таблица620[[#This Row],[Оптовая цена KRW за 1шт]]</f>
        <v>0</v>
      </c>
      <c r="M245" s="86" t="str">
        <f>IFERROR(Таблица620[[#This Row],[Общее кол-во шт]]*Таблица620[[#This Row],[Оптовая цена USD за 1шт]],"")</f>
        <v/>
      </c>
      <c r="N245" s="87"/>
    </row>
    <row r="246" spans="1:14" ht="22.5" customHeight="1">
      <c r="A246" s="44" t="s">
        <v>8017</v>
      </c>
      <c r="B246" s="76">
        <v>8809530077870</v>
      </c>
      <c r="C246" s="50" t="s">
        <v>8018</v>
      </c>
      <c r="D246" s="77" t="s">
        <v>8019</v>
      </c>
      <c r="E246" s="78">
        <v>6500</v>
      </c>
      <c r="F246" s="79">
        <v>0.54</v>
      </c>
      <c r="G246" s="80">
        <v>6</v>
      </c>
      <c r="H246" s="81">
        <f>Таблица620[[#This Row],[Коэфициент стоимости]]*Таблица620[[#This Row],[Розничная цена KRW]]</f>
        <v>3510.0000000000005</v>
      </c>
      <c r="I246" s="82" t="str">
        <f>IF($H$1="","Введите курс",Таблица620[[#This Row],[Оптовая цена KRW за 1шт]]/$H$1)</f>
        <v>Введите курс</v>
      </c>
      <c r="J246" s="83"/>
      <c r="K246" s="84">
        <f>Таблица620[[#This Row],[Заказ коробок ]]*Таблица620[[#This Row],[Кол-во шт в коробке]]</f>
        <v>0</v>
      </c>
      <c r="L246" s="85">
        <f>Таблица620[[#This Row],[Общее кол-во шт]]*Таблица620[[#This Row],[Оптовая цена KRW за 1шт]]</f>
        <v>0</v>
      </c>
      <c r="M246" s="86" t="str">
        <f>IFERROR(Таблица620[[#This Row],[Общее кол-во шт]]*Таблица620[[#This Row],[Оптовая цена USD за 1шт]],"")</f>
        <v/>
      </c>
      <c r="N246" s="87"/>
    </row>
    <row r="247" spans="1:14" ht="22.5" customHeight="1">
      <c r="A247" s="44" t="s">
        <v>8020</v>
      </c>
      <c r="B247" s="76">
        <v>8809530077887</v>
      </c>
      <c r="C247" s="50" t="s">
        <v>8021</v>
      </c>
      <c r="D247" s="77" t="s">
        <v>8022</v>
      </c>
      <c r="E247" s="78">
        <v>6500</v>
      </c>
      <c r="F247" s="79">
        <v>0.54</v>
      </c>
      <c r="G247" s="80">
        <v>6</v>
      </c>
      <c r="H247" s="81">
        <f>Таблица620[[#This Row],[Коэфициент стоимости]]*Таблица620[[#This Row],[Розничная цена KRW]]</f>
        <v>3510.0000000000005</v>
      </c>
      <c r="I247" s="82" t="str">
        <f>IF($H$1="","Введите курс",Таблица620[[#This Row],[Оптовая цена KRW за 1шт]]/$H$1)</f>
        <v>Введите курс</v>
      </c>
      <c r="J247" s="83"/>
      <c r="K247" s="84">
        <f>Таблица620[[#This Row],[Заказ коробок ]]*Таблица620[[#This Row],[Кол-во шт в коробке]]</f>
        <v>0</v>
      </c>
      <c r="L247" s="85">
        <f>Таблица620[[#This Row],[Общее кол-во шт]]*Таблица620[[#This Row],[Оптовая цена KRW за 1шт]]</f>
        <v>0</v>
      </c>
      <c r="M247" s="86" t="str">
        <f>IFERROR(Таблица620[[#This Row],[Общее кол-во шт]]*Таблица620[[#This Row],[Оптовая цена USD за 1шт]],"")</f>
        <v/>
      </c>
      <c r="N247" s="87"/>
    </row>
    <row r="248" spans="1:14" ht="22.5" customHeight="1">
      <c r="A248" s="44" t="s">
        <v>8023</v>
      </c>
      <c r="B248" s="76">
        <v>8809530077894</v>
      </c>
      <c r="C248" s="50" t="s">
        <v>8024</v>
      </c>
      <c r="D248" s="77" t="s">
        <v>8025</v>
      </c>
      <c r="E248" s="78">
        <v>6500</v>
      </c>
      <c r="F248" s="79">
        <v>0.54</v>
      </c>
      <c r="G248" s="80">
        <v>6</v>
      </c>
      <c r="H248" s="81">
        <f>Таблица620[[#This Row],[Коэфициент стоимости]]*Таблица620[[#This Row],[Розничная цена KRW]]</f>
        <v>3510.0000000000005</v>
      </c>
      <c r="I248" s="82" t="str">
        <f>IF($H$1="","Введите курс",Таблица620[[#This Row],[Оптовая цена KRW за 1шт]]/$H$1)</f>
        <v>Введите курс</v>
      </c>
      <c r="J248" s="83"/>
      <c r="K248" s="84">
        <f>Таблица620[[#This Row],[Заказ коробок ]]*Таблица620[[#This Row],[Кол-во шт в коробке]]</f>
        <v>0</v>
      </c>
      <c r="L248" s="85">
        <f>Таблица620[[#This Row],[Общее кол-во шт]]*Таблица620[[#This Row],[Оптовая цена KRW за 1шт]]</f>
        <v>0</v>
      </c>
      <c r="M248" s="86" t="str">
        <f>IFERROR(Таблица620[[#This Row],[Общее кол-во шт]]*Таблица620[[#This Row],[Оптовая цена USD за 1шт]],"")</f>
        <v/>
      </c>
      <c r="N248" s="87"/>
    </row>
    <row r="249" spans="1:14" ht="22.5" customHeight="1">
      <c r="A249" s="44" t="s">
        <v>8026</v>
      </c>
      <c r="B249" s="76">
        <v>8809581440807</v>
      </c>
      <c r="C249" s="50" t="s">
        <v>8027</v>
      </c>
      <c r="D249" s="77" t="s">
        <v>8028</v>
      </c>
      <c r="E249" s="78">
        <v>2200</v>
      </c>
      <c r="F249" s="79">
        <v>0.54</v>
      </c>
      <c r="G249" s="80">
        <v>50</v>
      </c>
      <c r="H249" s="81">
        <f>Таблица620[[#This Row],[Коэфициент стоимости]]*Таблица620[[#This Row],[Розничная цена KRW]]</f>
        <v>1188</v>
      </c>
      <c r="I249" s="82" t="str">
        <f>IF($H$1="","Введите курс",Таблица620[[#This Row],[Оптовая цена KRW за 1шт]]/$H$1)</f>
        <v>Введите курс</v>
      </c>
      <c r="J249" s="83"/>
      <c r="K249" s="84">
        <f>Таблица620[[#This Row],[Заказ коробок ]]*Таблица620[[#This Row],[Кол-во шт в коробке]]</f>
        <v>0</v>
      </c>
      <c r="L249" s="85">
        <f>Таблица620[[#This Row],[Общее кол-во шт]]*Таблица620[[#This Row],[Оптовая цена KRW за 1шт]]</f>
        <v>0</v>
      </c>
      <c r="M249" s="86" t="str">
        <f>IFERROR(Таблица620[[#This Row],[Общее кол-во шт]]*Таблица620[[#This Row],[Оптовая цена USD за 1шт]],"")</f>
        <v/>
      </c>
      <c r="N249" s="87"/>
    </row>
    <row r="250" spans="1:14" ht="22.5" customHeight="1">
      <c r="A250" s="44" t="s">
        <v>8029</v>
      </c>
      <c r="B250" s="76">
        <v>8809581440876</v>
      </c>
      <c r="C250" s="50" t="s">
        <v>8030</v>
      </c>
      <c r="D250" s="77" t="s">
        <v>8031</v>
      </c>
      <c r="E250" s="78">
        <v>9000</v>
      </c>
      <c r="F250" s="79">
        <v>0.54</v>
      </c>
      <c r="G250" s="80">
        <v>6</v>
      </c>
      <c r="H250" s="81">
        <f>Таблица620[[#This Row],[Коэфициент стоимости]]*Таблица620[[#This Row],[Розничная цена KRW]]</f>
        <v>4860</v>
      </c>
      <c r="I250" s="82" t="str">
        <f>IF($H$1="","Введите курс",Таблица620[[#This Row],[Оптовая цена KRW за 1шт]]/$H$1)</f>
        <v>Введите курс</v>
      </c>
      <c r="J250" s="83"/>
      <c r="K250" s="84">
        <f>Таблица620[[#This Row],[Заказ коробок ]]*Таблица620[[#This Row],[Кол-во шт в коробке]]</f>
        <v>0</v>
      </c>
      <c r="L250" s="85">
        <f>Таблица620[[#This Row],[Общее кол-во шт]]*Таблица620[[#This Row],[Оптовая цена KRW за 1шт]]</f>
        <v>0</v>
      </c>
      <c r="M250" s="86" t="str">
        <f>IFERROR(Таблица620[[#This Row],[Общее кол-во шт]]*Таблица620[[#This Row],[Оптовая цена USD за 1шт]],"")</f>
        <v/>
      </c>
      <c r="N250" s="87"/>
    </row>
    <row r="251" spans="1:14" ht="22.5" customHeight="1">
      <c r="A251" s="44" t="s">
        <v>8032</v>
      </c>
      <c r="B251" s="76">
        <v>8809581440975</v>
      </c>
      <c r="C251" s="50" t="s">
        <v>8033</v>
      </c>
      <c r="D251" s="77" t="s">
        <v>8034</v>
      </c>
      <c r="E251" s="78">
        <v>15000</v>
      </c>
      <c r="F251" s="79">
        <v>0.69</v>
      </c>
      <c r="G251" s="80">
        <v>6</v>
      </c>
      <c r="H251" s="81">
        <f>Таблица620[[#This Row],[Коэфициент стоимости]]*Таблица620[[#This Row],[Розничная цена KRW]]</f>
        <v>10350</v>
      </c>
      <c r="I251" s="82" t="str">
        <f>IF($H$1="","Введите курс",Таблица620[[#This Row],[Оптовая цена KRW за 1шт]]/$H$1)</f>
        <v>Введите курс</v>
      </c>
      <c r="J251" s="83"/>
      <c r="K251" s="84">
        <f>Таблица620[[#This Row],[Заказ коробок ]]*Таблица620[[#This Row],[Кол-во шт в коробке]]</f>
        <v>0</v>
      </c>
      <c r="L251" s="85">
        <f>Таблица620[[#This Row],[Общее кол-во шт]]*Таблица620[[#This Row],[Оптовая цена KRW за 1шт]]</f>
        <v>0</v>
      </c>
      <c r="M251" s="86" t="str">
        <f>IFERROR(Таблица620[[#This Row],[Общее кол-во шт]]*Таблица620[[#This Row],[Оптовая цена USD за 1шт]],"")</f>
        <v/>
      </c>
      <c r="N251" s="87"/>
    </row>
    <row r="252" spans="1:14" ht="22.5" customHeight="1">
      <c r="A252" s="44" t="s">
        <v>8035</v>
      </c>
      <c r="B252" s="76">
        <v>8809581441224</v>
      </c>
      <c r="C252" s="50" t="s">
        <v>8036</v>
      </c>
      <c r="D252" s="77" t="s">
        <v>8037</v>
      </c>
      <c r="E252" s="78">
        <v>9000</v>
      </c>
      <c r="F252" s="79">
        <v>0.54</v>
      </c>
      <c r="G252" s="80">
        <v>6</v>
      </c>
      <c r="H252" s="81">
        <f>Таблица620[[#This Row],[Коэфициент стоимости]]*Таблица620[[#This Row],[Розничная цена KRW]]</f>
        <v>4860</v>
      </c>
      <c r="I252" s="82" t="str">
        <f>IF($H$1="","Введите курс",Таблица620[[#This Row],[Оптовая цена KRW за 1шт]]/$H$1)</f>
        <v>Введите курс</v>
      </c>
      <c r="J252" s="83"/>
      <c r="K252" s="84">
        <f>Таблица620[[#This Row],[Заказ коробок ]]*Таблица620[[#This Row],[Кол-во шт в коробке]]</f>
        <v>0</v>
      </c>
      <c r="L252" s="85">
        <f>Таблица620[[#This Row],[Общее кол-во шт]]*Таблица620[[#This Row],[Оптовая цена KRW за 1шт]]</f>
        <v>0</v>
      </c>
      <c r="M252" s="86" t="str">
        <f>IFERROR(Таблица620[[#This Row],[Общее кол-во шт]]*Таблица620[[#This Row],[Оптовая цена USD за 1шт]],"")</f>
        <v/>
      </c>
      <c r="N252" s="87"/>
    </row>
    <row r="253" spans="1:14" ht="22.5" customHeight="1">
      <c r="A253" s="44" t="s">
        <v>8038</v>
      </c>
      <c r="B253" s="76">
        <v>8809581442566</v>
      </c>
      <c r="C253" s="50" t="s">
        <v>8039</v>
      </c>
      <c r="D253" s="77" t="s">
        <v>8040</v>
      </c>
      <c r="E253" s="78">
        <v>12000</v>
      </c>
      <c r="F253" s="79">
        <v>0.69</v>
      </c>
      <c r="G253" s="80">
        <v>6</v>
      </c>
      <c r="H253" s="81">
        <f>Таблица620[[#This Row],[Коэфициент стоимости]]*Таблица620[[#This Row],[Розничная цена KRW]]</f>
        <v>8280</v>
      </c>
      <c r="I253" s="82" t="str">
        <f>IF($H$1="","Введите курс",Таблица620[[#This Row],[Оптовая цена KRW за 1шт]]/$H$1)</f>
        <v>Введите курс</v>
      </c>
      <c r="J253" s="83"/>
      <c r="K253" s="84">
        <f>Таблица620[[#This Row],[Заказ коробок ]]*Таблица620[[#This Row],[Кол-во шт в коробке]]</f>
        <v>0</v>
      </c>
      <c r="L253" s="85">
        <f>Таблица620[[#This Row],[Общее кол-во шт]]*Таблица620[[#This Row],[Оптовая цена KRW за 1шт]]</f>
        <v>0</v>
      </c>
      <c r="M253" s="86" t="str">
        <f>IFERROR(Таблица620[[#This Row],[Общее кол-во шт]]*Таблица620[[#This Row],[Оптовая цена USD за 1шт]],"")</f>
        <v/>
      </c>
      <c r="N253" s="87"/>
    </row>
    <row r="254" spans="1:14" ht="22.5" customHeight="1">
      <c r="A254" s="44" t="s">
        <v>8041</v>
      </c>
      <c r="B254" s="76">
        <v>8809581443181</v>
      </c>
      <c r="C254" s="50" t="s">
        <v>8042</v>
      </c>
      <c r="D254" s="77" t="s">
        <v>8043</v>
      </c>
      <c r="E254" s="78">
        <v>7500</v>
      </c>
      <c r="F254" s="79">
        <v>0.54</v>
      </c>
      <c r="G254" s="80">
        <v>6</v>
      </c>
      <c r="H254" s="81">
        <f>Таблица620[[#This Row],[Коэфициент стоимости]]*Таблица620[[#This Row],[Розничная цена KRW]]</f>
        <v>4050.0000000000005</v>
      </c>
      <c r="I254" s="82" t="str">
        <f>IF($H$1="","Введите курс",Таблица620[[#This Row],[Оптовая цена KRW за 1шт]]/$H$1)</f>
        <v>Введите курс</v>
      </c>
      <c r="J254" s="83"/>
      <c r="K254" s="84">
        <f>Таблица620[[#This Row],[Заказ коробок ]]*Таблица620[[#This Row],[Кол-во шт в коробке]]</f>
        <v>0</v>
      </c>
      <c r="L254" s="85">
        <f>Таблица620[[#This Row],[Общее кол-во шт]]*Таблица620[[#This Row],[Оптовая цена KRW за 1шт]]</f>
        <v>0</v>
      </c>
      <c r="M254" s="86" t="str">
        <f>IFERROR(Таблица620[[#This Row],[Общее кол-во шт]]*Таблица620[[#This Row],[Оптовая цена USD за 1шт]],"")</f>
        <v/>
      </c>
      <c r="N254" s="87"/>
    </row>
    <row r="255" spans="1:14" ht="22.5" customHeight="1">
      <c r="A255" s="44" t="s">
        <v>8044</v>
      </c>
      <c r="B255" s="76">
        <v>8809581443198</v>
      </c>
      <c r="C255" s="50" t="s">
        <v>8045</v>
      </c>
      <c r="D255" s="77" t="s">
        <v>8046</v>
      </c>
      <c r="E255" s="78">
        <v>7500</v>
      </c>
      <c r="F255" s="79">
        <v>0.54</v>
      </c>
      <c r="G255" s="80">
        <v>6</v>
      </c>
      <c r="H255" s="81">
        <f>Таблица620[[#This Row],[Коэфициент стоимости]]*Таблица620[[#This Row],[Розничная цена KRW]]</f>
        <v>4050.0000000000005</v>
      </c>
      <c r="I255" s="82" t="str">
        <f>IF($H$1="","Введите курс",Таблица620[[#This Row],[Оптовая цена KRW за 1шт]]/$H$1)</f>
        <v>Введите курс</v>
      </c>
      <c r="J255" s="83"/>
      <c r="K255" s="84">
        <f>Таблица620[[#This Row],[Заказ коробок ]]*Таблица620[[#This Row],[Кол-во шт в коробке]]</f>
        <v>0</v>
      </c>
      <c r="L255" s="85">
        <f>Таблица620[[#This Row],[Общее кол-во шт]]*Таблица620[[#This Row],[Оптовая цена KRW за 1шт]]</f>
        <v>0</v>
      </c>
      <c r="M255" s="86" t="str">
        <f>IFERROR(Таблица620[[#This Row],[Общее кол-во шт]]*Таблица620[[#This Row],[Оптовая цена USD за 1шт]],"")</f>
        <v/>
      </c>
      <c r="N255" s="87"/>
    </row>
    <row r="256" spans="1:14" ht="22.5" customHeight="1">
      <c r="A256" s="44" t="s">
        <v>8047</v>
      </c>
      <c r="B256" s="76">
        <v>8809581443761</v>
      </c>
      <c r="C256" s="50" t="s">
        <v>8048</v>
      </c>
      <c r="D256" s="77" t="s">
        <v>8049</v>
      </c>
      <c r="E256" s="78">
        <v>10000</v>
      </c>
      <c r="F256" s="79">
        <v>0.54</v>
      </c>
      <c r="G256" s="80">
        <v>6</v>
      </c>
      <c r="H256" s="81">
        <f>Таблица620[[#This Row],[Коэфициент стоимости]]*Таблица620[[#This Row],[Розничная цена KRW]]</f>
        <v>5400</v>
      </c>
      <c r="I256" s="82" t="str">
        <f>IF($H$1="","Введите курс",Таблица620[[#This Row],[Оптовая цена KRW за 1шт]]/$H$1)</f>
        <v>Введите курс</v>
      </c>
      <c r="J256" s="83"/>
      <c r="K256" s="84">
        <f>Таблица620[[#This Row],[Заказ коробок ]]*Таблица620[[#This Row],[Кол-во шт в коробке]]</f>
        <v>0</v>
      </c>
      <c r="L256" s="85">
        <f>Таблица620[[#This Row],[Общее кол-во шт]]*Таблица620[[#This Row],[Оптовая цена KRW за 1шт]]</f>
        <v>0</v>
      </c>
      <c r="M256" s="86" t="str">
        <f>IFERROR(Таблица620[[#This Row],[Общее кол-во шт]]*Таблица620[[#This Row],[Оптовая цена USD за 1шт]],"")</f>
        <v/>
      </c>
      <c r="N256" s="87"/>
    </row>
    <row r="257" spans="1:14" ht="22.5" customHeight="1">
      <c r="A257" s="44" t="s">
        <v>8050</v>
      </c>
      <c r="B257" s="76">
        <v>8809581443778</v>
      </c>
      <c r="C257" s="50" t="s">
        <v>8051</v>
      </c>
      <c r="D257" s="77" t="s">
        <v>8052</v>
      </c>
      <c r="E257" s="78">
        <v>10000</v>
      </c>
      <c r="F257" s="79">
        <v>0.54</v>
      </c>
      <c r="G257" s="80">
        <v>6</v>
      </c>
      <c r="H257" s="81">
        <f>Таблица620[[#This Row],[Коэфициент стоимости]]*Таблица620[[#This Row],[Розничная цена KRW]]</f>
        <v>5400</v>
      </c>
      <c r="I257" s="82" t="str">
        <f>IF($H$1="","Введите курс",Таблица620[[#This Row],[Оптовая цена KRW за 1шт]]/$H$1)</f>
        <v>Введите курс</v>
      </c>
      <c r="J257" s="83"/>
      <c r="K257" s="84">
        <f>Таблица620[[#This Row],[Заказ коробок ]]*Таблица620[[#This Row],[Кол-во шт в коробке]]</f>
        <v>0</v>
      </c>
      <c r="L257" s="85">
        <f>Таблица620[[#This Row],[Общее кол-во шт]]*Таблица620[[#This Row],[Оптовая цена KRW за 1шт]]</f>
        <v>0</v>
      </c>
      <c r="M257" s="86" t="str">
        <f>IFERROR(Таблица620[[#This Row],[Общее кол-во шт]]*Таблица620[[#This Row],[Оптовая цена USD за 1шт]],"")</f>
        <v/>
      </c>
      <c r="N257" s="87"/>
    </row>
    <row r="258" spans="1:14" ht="22.5" customHeight="1">
      <c r="A258" s="44" t="s">
        <v>8053</v>
      </c>
      <c r="B258" s="76">
        <v>8809581443785</v>
      </c>
      <c r="C258" s="50" t="s">
        <v>8054</v>
      </c>
      <c r="D258" s="77" t="s">
        <v>8055</v>
      </c>
      <c r="E258" s="78">
        <v>10000</v>
      </c>
      <c r="F258" s="79">
        <v>0.54</v>
      </c>
      <c r="G258" s="80">
        <v>6</v>
      </c>
      <c r="H258" s="81">
        <f>Таблица620[[#This Row],[Коэфициент стоимости]]*Таблица620[[#This Row],[Розничная цена KRW]]</f>
        <v>5400</v>
      </c>
      <c r="I258" s="82" t="str">
        <f>IF($H$1="","Введите курс",Таблица620[[#This Row],[Оптовая цена KRW за 1шт]]/$H$1)</f>
        <v>Введите курс</v>
      </c>
      <c r="J258" s="83"/>
      <c r="K258" s="84">
        <f>Таблица620[[#This Row],[Заказ коробок ]]*Таблица620[[#This Row],[Кол-во шт в коробке]]</f>
        <v>0</v>
      </c>
      <c r="L258" s="85">
        <f>Таблица620[[#This Row],[Общее кол-во шт]]*Таблица620[[#This Row],[Оптовая цена KRW за 1шт]]</f>
        <v>0</v>
      </c>
      <c r="M258" s="86" t="str">
        <f>IFERROR(Таблица620[[#This Row],[Общее кол-во шт]]*Таблица620[[#This Row],[Оптовая цена USD за 1шт]],"")</f>
        <v/>
      </c>
      <c r="N258" s="87"/>
    </row>
    <row r="259" spans="1:14" ht="22.5" customHeight="1">
      <c r="A259" s="44" t="s">
        <v>8056</v>
      </c>
      <c r="B259" s="76">
        <v>8809581444157</v>
      </c>
      <c r="C259" s="50" t="s">
        <v>8057</v>
      </c>
      <c r="D259" s="77" t="s">
        <v>8058</v>
      </c>
      <c r="E259" s="78">
        <v>12000</v>
      </c>
      <c r="F259" s="79">
        <v>0.54</v>
      </c>
      <c r="G259" s="80">
        <v>6</v>
      </c>
      <c r="H259" s="81">
        <f>Таблица620[[#This Row],[Коэфициент стоимости]]*Таблица620[[#This Row],[Розничная цена KRW]]</f>
        <v>6480</v>
      </c>
      <c r="I259" s="82" t="str">
        <f>IF($H$1="","Введите курс",Таблица620[[#This Row],[Оптовая цена KRW за 1шт]]/$H$1)</f>
        <v>Введите курс</v>
      </c>
      <c r="J259" s="83"/>
      <c r="K259" s="84">
        <f>Таблица620[[#This Row],[Заказ коробок ]]*Таблица620[[#This Row],[Кол-во шт в коробке]]</f>
        <v>0</v>
      </c>
      <c r="L259" s="85">
        <f>Таблица620[[#This Row],[Общее кол-во шт]]*Таблица620[[#This Row],[Оптовая цена KRW за 1шт]]</f>
        <v>0</v>
      </c>
      <c r="M259" s="86" t="str">
        <f>IFERROR(Таблица620[[#This Row],[Общее кол-во шт]]*Таблица620[[#This Row],[Оптовая цена USD за 1шт]],"")</f>
        <v/>
      </c>
      <c r="N259" s="87"/>
    </row>
    <row r="260" spans="1:14" ht="22.5" customHeight="1">
      <c r="A260" s="44" t="s">
        <v>8059</v>
      </c>
      <c r="B260" s="76">
        <v>8809581444201</v>
      </c>
      <c r="C260" s="50" t="s">
        <v>8060</v>
      </c>
      <c r="D260" s="77" t="s">
        <v>8061</v>
      </c>
      <c r="E260" s="78">
        <v>7800</v>
      </c>
      <c r="F260" s="79">
        <v>0.54</v>
      </c>
      <c r="G260" s="80">
        <v>6</v>
      </c>
      <c r="H260" s="81">
        <f>Таблица620[[#This Row],[Коэфициент стоимости]]*Таблица620[[#This Row],[Розничная цена KRW]]</f>
        <v>4212</v>
      </c>
      <c r="I260" s="82" t="str">
        <f>IF($H$1="","Введите курс",Таблица620[[#This Row],[Оптовая цена KRW за 1шт]]/$H$1)</f>
        <v>Введите курс</v>
      </c>
      <c r="J260" s="83"/>
      <c r="K260" s="84">
        <f>Таблица620[[#This Row],[Заказ коробок ]]*Таблица620[[#This Row],[Кол-во шт в коробке]]</f>
        <v>0</v>
      </c>
      <c r="L260" s="85">
        <f>Таблица620[[#This Row],[Общее кол-во шт]]*Таблица620[[#This Row],[Оптовая цена KRW за 1шт]]</f>
        <v>0</v>
      </c>
      <c r="M260" s="86" t="str">
        <f>IFERROR(Таблица620[[#This Row],[Общее кол-во шт]]*Таблица620[[#This Row],[Оптовая цена USD за 1шт]],"")</f>
        <v/>
      </c>
      <c r="N260" s="87"/>
    </row>
    <row r="261" spans="1:14" ht="22.5" customHeight="1">
      <c r="A261" s="44" t="s">
        <v>8062</v>
      </c>
      <c r="B261" s="76">
        <v>8809581446892</v>
      </c>
      <c r="C261" s="50" t="s">
        <v>8063</v>
      </c>
      <c r="D261" s="77" t="s">
        <v>8064</v>
      </c>
      <c r="E261" s="78">
        <v>7000</v>
      </c>
      <c r="F261" s="79">
        <v>0.54</v>
      </c>
      <c r="G261" s="80">
        <v>6</v>
      </c>
      <c r="H261" s="81">
        <f>Таблица620[[#This Row],[Коэфициент стоимости]]*Таблица620[[#This Row],[Розничная цена KRW]]</f>
        <v>3780.0000000000005</v>
      </c>
      <c r="I261" s="82" t="str">
        <f>IF($H$1="","Введите курс",Таблица620[[#This Row],[Оптовая цена KRW за 1шт]]/$H$1)</f>
        <v>Введите курс</v>
      </c>
      <c r="J261" s="83"/>
      <c r="K261" s="84">
        <f>Таблица620[[#This Row],[Заказ коробок ]]*Таблица620[[#This Row],[Кол-во шт в коробке]]</f>
        <v>0</v>
      </c>
      <c r="L261" s="85">
        <f>Таблица620[[#This Row],[Общее кол-во шт]]*Таблица620[[#This Row],[Оптовая цена KRW за 1шт]]</f>
        <v>0</v>
      </c>
      <c r="M261" s="86" t="str">
        <f>IFERROR(Таблица620[[#This Row],[Общее кол-во шт]]*Таблица620[[#This Row],[Оптовая цена USD за 1шт]],"")</f>
        <v/>
      </c>
      <c r="N261" s="87"/>
    </row>
    <row r="262" spans="1:14" ht="22.5" customHeight="1">
      <c r="A262" s="44" t="s">
        <v>8065</v>
      </c>
      <c r="B262" s="76">
        <v>8809581446915</v>
      </c>
      <c r="C262" s="50" t="s">
        <v>8066</v>
      </c>
      <c r="D262" s="77" t="s">
        <v>8067</v>
      </c>
      <c r="E262" s="78">
        <v>7000</v>
      </c>
      <c r="F262" s="79">
        <v>0.54</v>
      </c>
      <c r="G262" s="80">
        <v>6</v>
      </c>
      <c r="H262" s="81">
        <f>Таблица620[[#This Row],[Коэфициент стоимости]]*Таблица620[[#This Row],[Розничная цена KRW]]</f>
        <v>3780.0000000000005</v>
      </c>
      <c r="I262" s="82" t="str">
        <f>IF($H$1="","Введите курс",Таблица620[[#This Row],[Оптовая цена KRW за 1шт]]/$H$1)</f>
        <v>Введите курс</v>
      </c>
      <c r="J262" s="83"/>
      <c r="K262" s="84">
        <f>Таблица620[[#This Row],[Заказ коробок ]]*Таблица620[[#This Row],[Кол-во шт в коробке]]</f>
        <v>0</v>
      </c>
      <c r="L262" s="85">
        <f>Таблица620[[#This Row],[Общее кол-во шт]]*Таблица620[[#This Row],[Оптовая цена KRW за 1шт]]</f>
        <v>0</v>
      </c>
      <c r="M262" s="86" t="str">
        <f>IFERROR(Таблица620[[#This Row],[Общее кол-во шт]]*Таблица620[[#This Row],[Оптовая цена USD за 1шт]],"")</f>
        <v/>
      </c>
      <c r="N262" s="87"/>
    </row>
    <row r="263" spans="1:14" ht="22.5" customHeight="1">
      <c r="A263" s="44" t="s">
        <v>8068</v>
      </c>
      <c r="B263" s="76">
        <v>8809581446960</v>
      </c>
      <c r="C263" s="50" t="s">
        <v>8069</v>
      </c>
      <c r="D263" s="77" t="s">
        <v>8070</v>
      </c>
      <c r="E263" s="78">
        <v>6800</v>
      </c>
      <c r="F263" s="79">
        <v>0.54</v>
      </c>
      <c r="G263" s="80">
        <v>6</v>
      </c>
      <c r="H263" s="81">
        <f>Таблица620[[#This Row],[Коэфициент стоимости]]*Таблица620[[#This Row],[Розничная цена KRW]]</f>
        <v>3672.0000000000005</v>
      </c>
      <c r="I263" s="82" t="str">
        <f>IF($H$1="","Введите курс",Таблица620[[#This Row],[Оптовая цена KRW за 1шт]]/$H$1)</f>
        <v>Введите курс</v>
      </c>
      <c r="J263" s="83"/>
      <c r="K263" s="84">
        <f>Таблица620[[#This Row],[Заказ коробок ]]*Таблица620[[#This Row],[Кол-во шт в коробке]]</f>
        <v>0</v>
      </c>
      <c r="L263" s="85">
        <f>Таблица620[[#This Row],[Общее кол-во шт]]*Таблица620[[#This Row],[Оптовая цена KRW за 1шт]]</f>
        <v>0</v>
      </c>
      <c r="M263" s="86" t="str">
        <f>IFERROR(Таблица620[[#This Row],[Общее кол-во шт]]*Таблица620[[#This Row],[Оптовая цена USD за 1шт]],"")</f>
        <v/>
      </c>
      <c r="N263" s="87"/>
    </row>
    <row r="264" spans="1:14" ht="22.5" customHeight="1">
      <c r="A264" s="44" t="s">
        <v>8071</v>
      </c>
      <c r="B264" s="76">
        <v>8809581447752</v>
      </c>
      <c r="C264" s="50" t="s">
        <v>8072</v>
      </c>
      <c r="D264" s="77" t="s">
        <v>8073</v>
      </c>
      <c r="E264" s="78">
        <v>8000</v>
      </c>
      <c r="F264" s="79">
        <v>0.54</v>
      </c>
      <c r="G264" s="80">
        <v>6</v>
      </c>
      <c r="H264" s="81">
        <f>Таблица620[[#This Row],[Коэфициент стоимости]]*Таблица620[[#This Row],[Розничная цена KRW]]</f>
        <v>4320</v>
      </c>
      <c r="I264" s="82" t="str">
        <f>IF($H$1="","Введите курс",Таблица620[[#This Row],[Оптовая цена KRW за 1шт]]/$H$1)</f>
        <v>Введите курс</v>
      </c>
      <c r="J264" s="83"/>
      <c r="K264" s="84">
        <f>Таблица620[[#This Row],[Заказ коробок ]]*Таблица620[[#This Row],[Кол-во шт в коробке]]</f>
        <v>0</v>
      </c>
      <c r="L264" s="85">
        <f>Таблица620[[#This Row],[Общее кол-во шт]]*Таблица620[[#This Row],[Оптовая цена KRW за 1шт]]</f>
        <v>0</v>
      </c>
      <c r="M264" s="86" t="str">
        <f>IFERROR(Таблица620[[#This Row],[Общее кол-во шт]]*Таблица620[[#This Row],[Оптовая цена USD за 1шт]],"")</f>
        <v/>
      </c>
      <c r="N264" s="87"/>
    </row>
    <row r="265" spans="1:14" ht="22.5" customHeight="1">
      <c r="A265" s="44" t="s">
        <v>8074</v>
      </c>
      <c r="B265" s="76">
        <v>8809581450691</v>
      </c>
      <c r="C265" s="50" t="s">
        <v>8075</v>
      </c>
      <c r="D265" s="77" t="s">
        <v>8076</v>
      </c>
      <c r="E265" s="78">
        <v>4800</v>
      </c>
      <c r="F265" s="79">
        <v>0.54</v>
      </c>
      <c r="G265" s="80">
        <v>6</v>
      </c>
      <c r="H265" s="81">
        <f>Таблица620[[#This Row],[Коэфициент стоимости]]*Таблица620[[#This Row],[Розничная цена KRW]]</f>
        <v>2592</v>
      </c>
      <c r="I265" s="82" t="str">
        <f>IF($H$1="","Введите курс",Таблица620[[#This Row],[Оптовая цена KRW за 1шт]]/$H$1)</f>
        <v>Введите курс</v>
      </c>
      <c r="J265" s="83"/>
      <c r="K265" s="84">
        <f>Таблица620[[#This Row],[Заказ коробок ]]*Таблица620[[#This Row],[Кол-во шт в коробке]]</f>
        <v>0</v>
      </c>
      <c r="L265" s="85">
        <f>Таблица620[[#This Row],[Общее кол-во шт]]*Таблица620[[#This Row],[Оптовая цена KRW за 1шт]]</f>
        <v>0</v>
      </c>
      <c r="M265" s="86" t="str">
        <f>IFERROR(Таблица620[[#This Row],[Общее кол-во шт]]*Таблица620[[#This Row],[Оптовая цена USD за 1шт]],"")</f>
        <v/>
      </c>
      <c r="N265" s="87"/>
    </row>
    <row r="266" spans="1:14" ht="22.5" customHeight="1">
      <c r="A266" s="44" t="s">
        <v>8077</v>
      </c>
      <c r="B266" s="76">
        <v>8809581450738</v>
      </c>
      <c r="C266" s="50" t="s">
        <v>8078</v>
      </c>
      <c r="D266" s="77" t="s">
        <v>8079</v>
      </c>
      <c r="E266" s="78">
        <v>6000</v>
      </c>
      <c r="F266" s="79">
        <v>0.54</v>
      </c>
      <c r="G266" s="80">
        <v>6</v>
      </c>
      <c r="H266" s="81">
        <f>Таблица620[[#This Row],[Коэфициент стоимости]]*Таблица620[[#This Row],[Розничная цена KRW]]</f>
        <v>3240</v>
      </c>
      <c r="I266" s="82" t="str">
        <f>IF($H$1="","Введите курс",Таблица620[[#This Row],[Оптовая цена KRW за 1шт]]/$H$1)</f>
        <v>Введите курс</v>
      </c>
      <c r="J266" s="83"/>
      <c r="K266" s="84">
        <f>Таблица620[[#This Row],[Заказ коробок ]]*Таблица620[[#This Row],[Кол-во шт в коробке]]</f>
        <v>0</v>
      </c>
      <c r="L266" s="85">
        <f>Таблица620[[#This Row],[Общее кол-во шт]]*Таблица620[[#This Row],[Оптовая цена KRW за 1шт]]</f>
        <v>0</v>
      </c>
      <c r="M266" s="86" t="str">
        <f>IFERROR(Таблица620[[#This Row],[Общее кол-во шт]]*Таблица620[[#This Row],[Оптовая цена USD за 1шт]],"")</f>
        <v/>
      </c>
      <c r="N266" s="87"/>
    </row>
    <row r="267" spans="1:14" ht="22.5" customHeight="1">
      <c r="A267" s="44" t="s">
        <v>8080</v>
      </c>
      <c r="B267" s="76">
        <v>8809581450714</v>
      </c>
      <c r="C267" s="50" t="s">
        <v>8081</v>
      </c>
      <c r="D267" s="77" t="s">
        <v>8082</v>
      </c>
      <c r="E267" s="78">
        <v>3500</v>
      </c>
      <c r="F267" s="79">
        <v>0.69</v>
      </c>
      <c r="G267" s="80">
        <v>50</v>
      </c>
      <c r="H267" s="81">
        <f>Таблица620[[#This Row],[Коэфициент стоимости]]*Таблица620[[#This Row],[Розничная цена KRW]]</f>
        <v>2415</v>
      </c>
      <c r="I267" s="82" t="str">
        <f>IF($H$1="","Введите курс",Таблица620[[#This Row],[Оптовая цена KRW за 1шт]]/$H$1)</f>
        <v>Введите курс</v>
      </c>
      <c r="J267" s="83"/>
      <c r="K267" s="84">
        <f>Таблица620[[#This Row],[Заказ коробок ]]*Таблица620[[#This Row],[Кол-во шт в коробке]]</f>
        <v>0</v>
      </c>
      <c r="L267" s="85">
        <f>Таблица620[[#This Row],[Общее кол-во шт]]*Таблица620[[#This Row],[Оптовая цена KRW за 1шт]]</f>
        <v>0</v>
      </c>
      <c r="M267" s="86" t="str">
        <f>IFERROR(Таблица620[[#This Row],[Общее кол-во шт]]*Таблица620[[#This Row],[Оптовая цена USD за 1шт]],"")</f>
        <v/>
      </c>
      <c r="N267" s="87"/>
    </row>
    <row r="268" spans="1:14" ht="22.5" customHeight="1">
      <c r="A268" s="44" t="s">
        <v>8083</v>
      </c>
      <c r="B268" s="76">
        <v>8809581450721</v>
      </c>
      <c r="C268" s="50" t="s">
        <v>8084</v>
      </c>
      <c r="D268" s="77" t="s">
        <v>8085</v>
      </c>
      <c r="E268" s="78">
        <v>3500</v>
      </c>
      <c r="F268" s="79">
        <v>0.69</v>
      </c>
      <c r="G268" s="80">
        <v>50</v>
      </c>
      <c r="H268" s="81">
        <f>Таблица620[[#This Row],[Коэфициент стоимости]]*Таблица620[[#This Row],[Розничная цена KRW]]</f>
        <v>2415</v>
      </c>
      <c r="I268" s="82" t="str">
        <f>IF($H$1="","Введите курс",Таблица620[[#This Row],[Оптовая цена KRW за 1шт]]/$H$1)</f>
        <v>Введите курс</v>
      </c>
      <c r="J268" s="83"/>
      <c r="K268" s="84">
        <f>Таблица620[[#This Row],[Заказ коробок ]]*Таблица620[[#This Row],[Кол-во шт в коробке]]</f>
        <v>0</v>
      </c>
      <c r="L268" s="85">
        <f>Таблица620[[#This Row],[Общее кол-во шт]]*Таблица620[[#This Row],[Оптовая цена KRW за 1шт]]</f>
        <v>0</v>
      </c>
      <c r="M268" s="86" t="str">
        <f>IFERROR(Таблица620[[#This Row],[Общее кол-во шт]]*Таблица620[[#This Row],[Оптовая цена USD за 1шт]],"")</f>
        <v/>
      </c>
      <c r="N268" s="87"/>
    </row>
    <row r="269" spans="1:14" ht="22.5" customHeight="1">
      <c r="A269" s="44" t="s">
        <v>8086</v>
      </c>
      <c r="B269" s="76">
        <v>8809581450752</v>
      </c>
      <c r="C269" s="50" t="s">
        <v>8087</v>
      </c>
      <c r="D269" s="77" t="s">
        <v>8088</v>
      </c>
      <c r="E269" s="78">
        <v>2200</v>
      </c>
      <c r="F269" s="79">
        <v>0.59</v>
      </c>
      <c r="G269" s="80">
        <v>50</v>
      </c>
      <c r="H269" s="81">
        <f>Таблица620[[#This Row],[Коэфициент стоимости]]*Таблица620[[#This Row],[Розничная цена KRW]]</f>
        <v>1298</v>
      </c>
      <c r="I269" s="82" t="str">
        <f>IF($H$1="","Введите курс",Таблица620[[#This Row],[Оптовая цена KRW за 1шт]]/$H$1)</f>
        <v>Введите курс</v>
      </c>
      <c r="J269" s="83"/>
      <c r="K269" s="84">
        <f>Таблица620[[#This Row],[Заказ коробок ]]*Таблица620[[#This Row],[Кол-во шт в коробке]]</f>
        <v>0</v>
      </c>
      <c r="L269" s="85">
        <f>Таблица620[[#This Row],[Общее кол-во шт]]*Таблица620[[#This Row],[Оптовая цена KRW за 1шт]]</f>
        <v>0</v>
      </c>
      <c r="M269" s="86" t="str">
        <f>IFERROR(Таблица620[[#This Row],[Общее кол-во шт]]*Таблица620[[#This Row],[Оптовая цена USD за 1шт]],"")</f>
        <v/>
      </c>
      <c r="N269" s="87"/>
    </row>
    <row r="270" spans="1:14" ht="22.5" customHeight="1">
      <c r="A270" s="44" t="s">
        <v>8089</v>
      </c>
      <c r="B270" s="76">
        <v>8809581450615</v>
      </c>
      <c r="C270" s="50" t="s">
        <v>8090</v>
      </c>
      <c r="D270" s="77" t="s">
        <v>8091</v>
      </c>
      <c r="E270" s="78">
        <v>7800</v>
      </c>
      <c r="F270" s="79">
        <v>0.49</v>
      </c>
      <c r="G270" s="80">
        <v>8</v>
      </c>
      <c r="H270" s="81">
        <f>Таблица620[[#This Row],[Коэфициент стоимости]]*Таблица620[[#This Row],[Розничная цена KRW]]</f>
        <v>3822</v>
      </c>
      <c r="I270" s="82" t="str">
        <f>IF($H$1="","Введите курс",Таблица620[[#This Row],[Оптовая цена KRW за 1шт]]/$H$1)</f>
        <v>Введите курс</v>
      </c>
      <c r="J270" s="83"/>
      <c r="K270" s="84">
        <f>Таблица620[[#This Row],[Заказ коробок ]]*Таблица620[[#This Row],[Кол-во шт в коробке]]</f>
        <v>0</v>
      </c>
      <c r="L270" s="85">
        <f>Таблица620[[#This Row],[Общее кол-во шт]]*Таблица620[[#This Row],[Оптовая цена KRW за 1шт]]</f>
        <v>0</v>
      </c>
      <c r="M270" s="86" t="str">
        <f>IFERROR(Таблица620[[#This Row],[Общее кол-во шт]]*Таблица620[[#This Row],[Оптовая цена USD за 1шт]],"")</f>
        <v/>
      </c>
      <c r="N270" s="87"/>
    </row>
    <row r="271" spans="1:14" ht="22.5" customHeight="1">
      <c r="A271" s="44" t="s">
        <v>8092</v>
      </c>
      <c r="B271" s="76">
        <v>8809581450622</v>
      </c>
      <c r="C271" s="50" t="s">
        <v>8093</v>
      </c>
      <c r="D271" s="77" t="s">
        <v>8094</v>
      </c>
      <c r="E271" s="78">
        <v>7800</v>
      </c>
      <c r="F271" s="79">
        <v>0.49</v>
      </c>
      <c r="G271" s="80">
        <v>8</v>
      </c>
      <c r="H271" s="81">
        <f>Таблица620[[#This Row],[Коэфициент стоимости]]*Таблица620[[#This Row],[Розничная цена KRW]]</f>
        <v>3822</v>
      </c>
      <c r="I271" s="82" t="str">
        <f>IF($H$1="","Введите курс",Таблица620[[#This Row],[Оптовая цена KRW за 1шт]]/$H$1)</f>
        <v>Введите курс</v>
      </c>
      <c r="J271" s="83"/>
      <c r="K271" s="84">
        <f>Таблица620[[#This Row],[Заказ коробок ]]*Таблица620[[#This Row],[Кол-во шт в коробке]]</f>
        <v>0</v>
      </c>
      <c r="L271" s="85">
        <f>Таблица620[[#This Row],[Общее кол-во шт]]*Таблица620[[#This Row],[Оптовая цена KRW за 1шт]]</f>
        <v>0</v>
      </c>
      <c r="M271" s="86" t="str">
        <f>IFERROR(Таблица620[[#This Row],[Общее кол-во шт]]*Таблица620[[#This Row],[Оптовая цена USD за 1шт]],"")</f>
        <v/>
      </c>
      <c r="N271" s="87"/>
    </row>
    <row r="272" spans="1:14" ht="22.5" customHeight="1">
      <c r="A272" s="44" t="s">
        <v>8095</v>
      </c>
      <c r="B272" s="76">
        <v>8809581450646</v>
      </c>
      <c r="C272" s="50" t="s">
        <v>8096</v>
      </c>
      <c r="D272" s="77" t="s">
        <v>8097</v>
      </c>
      <c r="E272" s="78">
        <v>7800</v>
      </c>
      <c r="F272" s="79">
        <v>0.49</v>
      </c>
      <c r="G272" s="80">
        <v>8</v>
      </c>
      <c r="H272" s="81">
        <f>Таблица620[[#This Row],[Коэфициент стоимости]]*Таблица620[[#This Row],[Розничная цена KRW]]</f>
        <v>3822</v>
      </c>
      <c r="I272" s="82" t="str">
        <f>IF($H$1="","Введите курс",Таблица620[[#This Row],[Оптовая цена KRW за 1шт]]/$H$1)</f>
        <v>Введите курс</v>
      </c>
      <c r="J272" s="83"/>
      <c r="K272" s="84">
        <f>Таблица620[[#This Row],[Заказ коробок ]]*Таблица620[[#This Row],[Кол-во шт в коробке]]</f>
        <v>0</v>
      </c>
      <c r="L272" s="85">
        <f>Таблица620[[#This Row],[Общее кол-во шт]]*Таблица620[[#This Row],[Оптовая цена KRW за 1шт]]</f>
        <v>0</v>
      </c>
      <c r="M272" s="86" t="str">
        <f>IFERROR(Таблица620[[#This Row],[Общее кол-во шт]]*Таблица620[[#This Row],[Оптовая цена USD за 1шт]],"")</f>
        <v/>
      </c>
      <c r="N272" s="87"/>
    </row>
    <row r="273" spans="1:14" ht="22.5" customHeight="1">
      <c r="A273" s="44" t="s">
        <v>8098</v>
      </c>
      <c r="B273" s="76">
        <v>8809581450653</v>
      </c>
      <c r="C273" s="50" t="s">
        <v>8099</v>
      </c>
      <c r="D273" s="77" t="s">
        <v>8100</v>
      </c>
      <c r="E273" s="78">
        <v>8000</v>
      </c>
      <c r="F273" s="79">
        <v>0.49</v>
      </c>
      <c r="G273" s="80">
        <v>8</v>
      </c>
      <c r="H273" s="81">
        <f>Таблица620[[#This Row],[Коэфициент стоимости]]*Таблица620[[#This Row],[Розничная цена KRW]]</f>
        <v>3920</v>
      </c>
      <c r="I273" s="82" t="str">
        <f>IF($H$1="","Введите курс",Таблица620[[#This Row],[Оптовая цена KRW за 1шт]]/$H$1)</f>
        <v>Введите курс</v>
      </c>
      <c r="J273" s="83"/>
      <c r="K273" s="84">
        <f>Таблица620[[#This Row],[Заказ коробок ]]*Таблица620[[#This Row],[Кол-во шт в коробке]]</f>
        <v>0</v>
      </c>
      <c r="L273" s="85">
        <f>Таблица620[[#This Row],[Общее кол-во шт]]*Таблица620[[#This Row],[Оптовая цена KRW за 1шт]]</f>
        <v>0</v>
      </c>
      <c r="M273" s="86" t="str">
        <f>IFERROR(Таблица620[[#This Row],[Общее кол-во шт]]*Таблица620[[#This Row],[Оптовая цена USD за 1шт]],"")</f>
        <v/>
      </c>
      <c r="N273" s="87"/>
    </row>
    <row r="274" spans="1:14" ht="22.5" customHeight="1">
      <c r="A274" s="44" t="s">
        <v>8101</v>
      </c>
      <c r="B274" s="76">
        <v>8809581450684</v>
      </c>
      <c r="C274" s="50" t="s">
        <v>8102</v>
      </c>
      <c r="D274" s="77" t="s">
        <v>8103</v>
      </c>
      <c r="E274" s="78">
        <v>13000</v>
      </c>
      <c r="F274" s="79">
        <v>0.49</v>
      </c>
      <c r="G274" s="80">
        <v>6</v>
      </c>
      <c r="H274" s="81">
        <f>Таблица620[[#This Row],[Коэфициент стоимости]]*Таблица620[[#This Row],[Розничная цена KRW]]</f>
        <v>6370</v>
      </c>
      <c r="I274" s="82" t="str">
        <f>IF($H$1="","Введите курс",Таблица620[[#This Row],[Оптовая цена KRW за 1шт]]/$H$1)</f>
        <v>Введите курс</v>
      </c>
      <c r="J274" s="83"/>
      <c r="K274" s="84">
        <f>Таблица620[[#This Row],[Заказ коробок ]]*Таблица620[[#This Row],[Кол-во шт в коробке]]</f>
        <v>0</v>
      </c>
      <c r="L274" s="85">
        <f>Таблица620[[#This Row],[Общее кол-во шт]]*Таблица620[[#This Row],[Оптовая цена KRW за 1шт]]</f>
        <v>0</v>
      </c>
      <c r="M274" s="86" t="str">
        <f>IFERROR(Таблица620[[#This Row],[Общее кол-во шт]]*Таблица620[[#This Row],[Оптовая цена USD за 1шт]],"")</f>
        <v/>
      </c>
      <c r="N274" s="87"/>
    </row>
    <row r="275" spans="1:14" ht="22.5" customHeight="1">
      <c r="A275" s="44" t="s">
        <v>8104</v>
      </c>
      <c r="B275" s="76">
        <v>8809581450769</v>
      </c>
      <c r="C275" s="50" t="s">
        <v>8105</v>
      </c>
      <c r="D275" s="77" t="s">
        <v>8106</v>
      </c>
      <c r="E275" s="78">
        <v>2000</v>
      </c>
      <c r="F275" s="79">
        <v>0.59</v>
      </c>
      <c r="G275" s="80">
        <v>50</v>
      </c>
      <c r="H275" s="81">
        <f>Таблица620[[#This Row],[Коэфициент стоимости]]*Таблица620[[#This Row],[Розничная цена KRW]]</f>
        <v>1180</v>
      </c>
      <c r="I275" s="82" t="str">
        <f>IF($H$1="","Введите курс",Таблица620[[#This Row],[Оптовая цена KRW за 1шт]]/$H$1)</f>
        <v>Введите курс</v>
      </c>
      <c r="J275" s="83"/>
      <c r="K275" s="84">
        <f>Таблица620[[#This Row],[Заказ коробок ]]*Таблица620[[#This Row],[Кол-во шт в коробке]]</f>
        <v>0</v>
      </c>
      <c r="L275" s="85">
        <f>Таблица620[[#This Row],[Общее кол-во шт]]*Таблица620[[#This Row],[Оптовая цена KRW за 1шт]]</f>
        <v>0</v>
      </c>
      <c r="M275" s="86" t="str">
        <f>IFERROR(Таблица620[[#This Row],[Общее кол-во шт]]*Таблица620[[#This Row],[Оптовая цена USD за 1шт]],"")</f>
        <v/>
      </c>
      <c r="N275" s="87"/>
    </row>
    <row r="276" spans="1:14" ht="22.5" customHeight="1">
      <c r="A276" s="44" t="s">
        <v>8107</v>
      </c>
      <c r="B276" s="76">
        <v>8809581450868</v>
      </c>
      <c r="C276" s="50" t="s">
        <v>8108</v>
      </c>
      <c r="D276" s="77" t="s">
        <v>8109</v>
      </c>
      <c r="E276" s="78">
        <v>2000</v>
      </c>
      <c r="F276" s="79">
        <v>0.49</v>
      </c>
      <c r="G276" s="80">
        <v>20</v>
      </c>
      <c r="H276" s="81">
        <f>Таблица620[[#This Row],[Коэфициент стоимости]]*Таблица620[[#This Row],[Розничная цена KRW]]</f>
        <v>980</v>
      </c>
      <c r="I276" s="82" t="str">
        <f>IF($H$1="","Введите курс",Таблица620[[#This Row],[Оптовая цена KRW за 1шт]]/$H$1)</f>
        <v>Введите курс</v>
      </c>
      <c r="J276" s="83"/>
      <c r="K276" s="84">
        <f>Таблица620[[#This Row],[Заказ коробок ]]*Таблица620[[#This Row],[Кол-во шт в коробке]]</f>
        <v>0</v>
      </c>
      <c r="L276" s="85">
        <f>Таблица620[[#This Row],[Общее кол-во шт]]*Таблица620[[#This Row],[Оптовая цена KRW за 1шт]]</f>
        <v>0</v>
      </c>
      <c r="M276" s="86" t="str">
        <f>IFERROR(Таблица620[[#This Row],[Общее кол-во шт]]*Таблица620[[#This Row],[Оптовая цена USD за 1шт]],"")</f>
        <v/>
      </c>
      <c r="N276" s="87"/>
    </row>
    <row r="277" spans="1:14" ht="22.5" customHeight="1">
      <c r="A277" s="44" t="s">
        <v>8110</v>
      </c>
      <c r="B277" s="76">
        <v>8809581450875</v>
      </c>
      <c r="C277" s="50" t="s">
        <v>8111</v>
      </c>
      <c r="D277" s="77" t="s">
        <v>8112</v>
      </c>
      <c r="E277" s="78">
        <v>10000</v>
      </c>
      <c r="F277" s="79">
        <v>0.54</v>
      </c>
      <c r="G277" s="80">
        <v>6</v>
      </c>
      <c r="H277" s="81">
        <f>Таблица620[[#This Row],[Коэфициент стоимости]]*Таблица620[[#This Row],[Розничная цена KRW]]</f>
        <v>5400</v>
      </c>
      <c r="I277" s="82" t="str">
        <f>IF($H$1="","Введите курс",Таблица620[[#This Row],[Оптовая цена KRW за 1шт]]/$H$1)</f>
        <v>Введите курс</v>
      </c>
      <c r="J277" s="83"/>
      <c r="K277" s="84">
        <f>Таблица620[[#This Row],[Заказ коробок ]]*Таблица620[[#This Row],[Кол-во шт в коробке]]</f>
        <v>0</v>
      </c>
      <c r="L277" s="85">
        <f>Таблица620[[#This Row],[Общее кол-во шт]]*Таблица620[[#This Row],[Оптовая цена KRW за 1шт]]</f>
        <v>0</v>
      </c>
      <c r="M277" s="86" t="str">
        <f>IFERROR(Таблица620[[#This Row],[Общее кол-во шт]]*Таблица620[[#This Row],[Оптовая цена USD за 1шт]],"")</f>
        <v/>
      </c>
      <c r="N277" s="87"/>
    </row>
    <row r="278" spans="1:14" ht="22.5" customHeight="1">
      <c r="A278" s="44" t="s">
        <v>8113</v>
      </c>
      <c r="B278" s="76">
        <v>8809581450882</v>
      </c>
      <c r="C278" s="50" t="s">
        <v>8114</v>
      </c>
      <c r="D278" s="77" t="s">
        <v>8115</v>
      </c>
      <c r="E278" s="78">
        <v>1000</v>
      </c>
      <c r="F278" s="79">
        <v>0.49</v>
      </c>
      <c r="G278" s="80">
        <v>20</v>
      </c>
      <c r="H278" s="81">
        <f>Таблица620[[#This Row],[Коэфициент стоимости]]*Таблица620[[#This Row],[Розничная цена KRW]]</f>
        <v>490</v>
      </c>
      <c r="I278" s="82" t="str">
        <f>IF($H$1="","Введите курс",Таблица620[[#This Row],[Оптовая цена KRW за 1шт]]/$H$1)</f>
        <v>Введите курс</v>
      </c>
      <c r="J278" s="83"/>
      <c r="K278" s="84">
        <f>Таблица620[[#This Row],[Заказ коробок ]]*Таблица620[[#This Row],[Кол-во шт в коробке]]</f>
        <v>0</v>
      </c>
      <c r="L278" s="85">
        <f>Таблица620[[#This Row],[Общее кол-во шт]]*Таблица620[[#This Row],[Оптовая цена KRW за 1шт]]</f>
        <v>0</v>
      </c>
      <c r="M278" s="86" t="str">
        <f>IFERROR(Таблица620[[#This Row],[Общее кол-во шт]]*Таблица620[[#This Row],[Оптовая цена USD за 1шт]],"")</f>
        <v/>
      </c>
      <c r="N278" s="87"/>
    </row>
    <row r="279" spans="1:14" ht="22.5" customHeight="1">
      <c r="A279" s="44" t="s">
        <v>8116</v>
      </c>
      <c r="B279" s="76">
        <v>8809581455771</v>
      </c>
      <c r="C279" s="50" t="s">
        <v>8117</v>
      </c>
      <c r="D279" s="77" t="s">
        <v>8118</v>
      </c>
      <c r="E279" s="78">
        <v>14000</v>
      </c>
      <c r="F279" s="79">
        <v>0.54</v>
      </c>
      <c r="G279" s="80">
        <v>6</v>
      </c>
      <c r="H279" s="81">
        <f>Таблица620[[#This Row],[Коэфициент стоимости]]*Таблица620[[#This Row],[Розничная цена KRW]]</f>
        <v>7560.0000000000009</v>
      </c>
      <c r="I279" s="82" t="str">
        <f>IF($H$1="","Введите курс",Таблица620[[#This Row],[Оптовая цена KRW за 1шт]]/$H$1)</f>
        <v>Введите курс</v>
      </c>
      <c r="J279" s="83"/>
      <c r="K279" s="84">
        <f>Таблица620[[#This Row],[Заказ коробок ]]*Таблица620[[#This Row],[Кол-во шт в коробке]]</f>
        <v>0</v>
      </c>
      <c r="L279" s="85">
        <f>Таблица620[[#This Row],[Общее кол-во шт]]*Таблица620[[#This Row],[Оптовая цена KRW за 1шт]]</f>
        <v>0</v>
      </c>
      <c r="M279" s="86" t="str">
        <f>IFERROR(Таблица620[[#This Row],[Общее кол-во шт]]*Таблица620[[#This Row],[Оптовая цена USD за 1шт]],"")</f>
        <v/>
      </c>
      <c r="N279" s="87"/>
    </row>
    <row r="280" spans="1:14" ht="22.5" customHeight="1">
      <c r="A280" s="44" t="s">
        <v>8119</v>
      </c>
      <c r="B280" s="76">
        <v>8809581455924</v>
      </c>
      <c r="C280" s="50" t="s">
        <v>8120</v>
      </c>
      <c r="D280" s="77" t="s">
        <v>8121</v>
      </c>
      <c r="E280" s="78">
        <v>6300</v>
      </c>
      <c r="F280" s="79">
        <v>0.69</v>
      </c>
      <c r="G280" s="80">
        <v>20</v>
      </c>
      <c r="H280" s="81">
        <f>Таблица620[[#This Row],[Коэфициент стоимости]]*Таблица620[[#This Row],[Розничная цена KRW]]</f>
        <v>4347</v>
      </c>
      <c r="I280" s="82" t="str">
        <f>IF($H$1="","Введите курс",Таблица620[[#This Row],[Оптовая цена KRW за 1шт]]/$H$1)</f>
        <v>Введите курс</v>
      </c>
      <c r="J280" s="83"/>
      <c r="K280" s="84">
        <f>Таблица620[[#This Row],[Заказ коробок ]]*Таблица620[[#This Row],[Кол-во шт в коробке]]</f>
        <v>0</v>
      </c>
      <c r="L280" s="85">
        <f>Таблица620[[#This Row],[Общее кол-во шт]]*Таблица620[[#This Row],[Оптовая цена KRW за 1шт]]</f>
        <v>0</v>
      </c>
      <c r="M280" s="86" t="str">
        <f>IFERROR(Таблица620[[#This Row],[Общее кол-во шт]]*Таблица620[[#This Row],[Оптовая цена USD за 1шт]],"")</f>
        <v/>
      </c>
      <c r="N280" s="87"/>
    </row>
    <row r="281" spans="1:14" ht="22.5" customHeight="1">
      <c r="A281" s="44" t="s">
        <v>8122</v>
      </c>
      <c r="B281" s="76">
        <v>8809581455887</v>
      </c>
      <c r="C281" s="50" t="s">
        <v>8123</v>
      </c>
      <c r="D281" s="77" t="s">
        <v>8124</v>
      </c>
      <c r="E281" s="78">
        <v>7000</v>
      </c>
      <c r="F281" s="79">
        <v>0.54</v>
      </c>
      <c r="G281" s="80">
        <v>6</v>
      </c>
      <c r="H281" s="81">
        <f>Таблица620[[#This Row],[Коэфициент стоимости]]*Таблица620[[#This Row],[Розничная цена KRW]]</f>
        <v>3780.0000000000005</v>
      </c>
      <c r="I281" s="82" t="str">
        <f>IF($H$1="","Введите курс",Таблица620[[#This Row],[Оптовая цена KRW за 1шт]]/$H$1)</f>
        <v>Введите курс</v>
      </c>
      <c r="J281" s="83"/>
      <c r="K281" s="84">
        <f>Таблица620[[#This Row],[Заказ коробок ]]*Таблица620[[#This Row],[Кол-во шт в коробке]]</f>
        <v>0</v>
      </c>
      <c r="L281" s="85">
        <f>Таблица620[[#This Row],[Общее кол-во шт]]*Таблица620[[#This Row],[Оптовая цена KRW за 1шт]]</f>
        <v>0</v>
      </c>
      <c r="M281" s="86" t="str">
        <f>IFERROR(Таблица620[[#This Row],[Общее кол-во шт]]*Таблица620[[#This Row],[Оптовая цена USD за 1шт]],"")</f>
        <v/>
      </c>
      <c r="N281" s="87"/>
    </row>
    <row r="282" spans="1:14" ht="22.5" customHeight="1">
      <c r="A282" s="44" t="s">
        <v>8125</v>
      </c>
      <c r="B282" s="76">
        <v>8809581455900</v>
      </c>
      <c r="C282" s="50" t="s">
        <v>8126</v>
      </c>
      <c r="D282" s="77" t="s">
        <v>8127</v>
      </c>
      <c r="E282" s="78">
        <v>4500</v>
      </c>
      <c r="F282" s="79">
        <v>0.49</v>
      </c>
      <c r="G282" s="80">
        <v>6</v>
      </c>
      <c r="H282" s="81">
        <f>Таблица620[[#This Row],[Коэфициент стоимости]]*Таблица620[[#This Row],[Розничная цена KRW]]</f>
        <v>2205</v>
      </c>
      <c r="I282" s="82" t="str">
        <f>IF($H$1="","Введите курс",Таблица620[[#This Row],[Оптовая цена KRW за 1шт]]/$H$1)</f>
        <v>Введите курс</v>
      </c>
      <c r="J282" s="83"/>
      <c r="K282" s="84">
        <f>Таблица620[[#This Row],[Заказ коробок ]]*Таблица620[[#This Row],[Кол-во шт в коробке]]</f>
        <v>0</v>
      </c>
      <c r="L282" s="85">
        <f>Таблица620[[#This Row],[Общее кол-во шт]]*Таблица620[[#This Row],[Оптовая цена KRW за 1шт]]</f>
        <v>0</v>
      </c>
      <c r="M282" s="86" t="str">
        <f>IFERROR(Таблица620[[#This Row],[Общее кол-во шт]]*Таблица620[[#This Row],[Оптовая цена USD за 1шт]],"")</f>
        <v/>
      </c>
      <c r="N282" s="87"/>
    </row>
    <row r="283" spans="1:14" ht="22.5" customHeight="1">
      <c r="A283" s="44" t="s">
        <v>8128</v>
      </c>
      <c r="B283" s="76">
        <v>8809581455917</v>
      </c>
      <c r="C283" s="50" t="s">
        <v>8129</v>
      </c>
      <c r="D283" s="77" t="s">
        <v>8130</v>
      </c>
      <c r="E283" s="78">
        <v>2000</v>
      </c>
      <c r="F283" s="79">
        <v>0.49</v>
      </c>
      <c r="G283" s="80">
        <v>20</v>
      </c>
      <c r="H283" s="81">
        <f>Таблица620[[#This Row],[Коэфициент стоимости]]*Таблица620[[#This Row],[Розничная цена KRW]]</f>
        <v>980</v>
      </c>
      <c r="I283" s="82" t="str">
        <f>IF($H$1="","Введите курс",Таблица620[[#This Row],[Оптовая цена KRW за 1шт]]/$H$1)</f>
        <v>Введите курс</v>
      </c>
      <c r="J283" s="83"/>
      <c r="K283" s="84">
        <f>Таблица620[[#This Row],[Заказ коробок ]]*Таблица620[[#This Row],[Кол-во шт в коробке]]</f>
        <v>0</v>
      </c>
      <c r="L283" s="85">
        <f>Таблица620[[#This Row],[Общее кол-во шт]]*Таблица620[[#This Row],[Оптовая цена KRW за 1шт]]</f>
        <v>0</v>
      </c>
      <c r="M283" s="86" t="str">
        <f>IFERROR(Таблица620[[#This Row],[Общее кол-во шт]]*Таблица620[[#This Row],[Оптовая цена USD за 1шт]],"")</f>
        <v/>
      </c>
      <c r="N283" s="87"/>
    </row>
    <row r="284" spans="1:14" ht="22.5" customHeight="1">
      <c r="A284" s="44" t="s">
        <v>8131</v>
      </c>
      <c r="B284" s="76">
        <v>8809581457355</v>
      </c>
      <c r="C284" s="50" t="s">
        <v>8132</v>
      </c>
      <c r="D284" s="77" t="s">
        <v>8133</v>
      </c>
      <c r="E284" s="78">
        <v>6500</v>
      </c>
      <c r="F284" s="79">
        <v>0.54</v>
      </c>
      <c r="G284" s="80">
        <v>6</v>
      </c>
      <c r="H284" s="81">
        <f>Таблица620[[#This Row],[Коэфициент стоимости]]*Таблица620[[#This Row],[Розничная цена KRW]]</f>
        <v>3510.0000000000005</v>
      </c>
      <c r="I284" s="82" t="str">
        <f>IF($H$1="","Введите курс",Таблица620[[#This Row],[Оптовая цена KRW за 1шт]]/$H$1)</f>
        <v>Введите курс</v>
      </c>
      <c r="J284" s="83"/>
      <c r="K284" s="84">
        <f>Таблица620[[#This Row],[Заказ коробок ]]*Таблица620[[#This Row],[Кол-во шт в коробке]]</f>
        <v>0</v>
      </c>
      <c r="L284" s="85">
        <f>Таблица620[[#This Row],[Общее кол-во шт]]*Таблица620[[#This Row],[Оптовая цена KRW за 1шт]]</f>
        <v>0</v>
      </c>
      <c r="M284" s="86" t="str">
        <f>IFERROR(Таблица620[[#This Row],[Общее кол-во шт]]*Таблица620[[#This Row],[Оптовая цена USD за 1шт]],"")</f>
        <v/>
      </c>
      <c r="N284" s="87"/>
    </row>
    <row r="285" spans="1:14" ht="22.5" customHeight="1">
      <c r="A285" s="44" t="s">
        <v>8134</v>
      </c>
      <c r="B285" s="76">
        <v>8809581457362</v>
      </c>
      <c r="C285" s="50" t="s">
        <v>8135</v>
      </c>
      <c r="D285" s="77" t="s">
        <v>8136</v>
      </c>
      <c r="E285" s="78">
        <v>6500</v>
      </c>
      <c r="F285" s="79">
        <v>0.54</v>
      </c>
      <c r="G285" s="80">
        <v>6</v>
      </c>
      <c r="H285" s="81">
        <f>Таблица620[[#This Row],[Коэфициент стоимости]]*Таблица620[[#This Row],[Розничная цена KRW]]</f>
        <v>3510.0000000000005</v>
      </c>
      <c r="I285" s="82" t="str">
        <f>IF($H$1="","Введите курс",Таблица620[[#This Row],[Оптовая цена KRW за 1шт]]/$H$1)</f>
        <v>Введите курс</v>
      </c>
      <c r="J285" s="83"/>
      <c r="K285" s="84">
        <f>Таблица620[[#This Row],[Заказ коробок ]]*Таблица620[[#This Row],[Кол-во шт в коробке]]</f>
        <v>0</v>
      </c>
      <c r="L285" s="85">
        <f>Таблица620[[#This Row],[Общее кол-во шт]]*Таблица620[[#This Row],[Оптовая цена KRW за 1шт]]</f>
        <v>0</v>
      </c>
      <c r="M285" s="86" t="str">
        <f>IFERROR(Таблица620[[#This Row],[Общее кол-во шт]]*Таблица620[[#This Row],[Оптовая цена USD за 1шт]],"")</f>
        <v/>
      </c>
      <c r="N285" s="87"/>
    </row>
    <row r="286" spans="1:14" ht="22.5" customHeight="1">
      <c r="A286" s="44" t="s">
        <v>8137</v>
      </c>
      <c r="B286" s="76">
        <v>8809581457379</v>
      </c>
      <c r="C286" s="50" t="s">
        <v>8138</v>
      </c>
      <c r="D286" s="77" t="s">
        <v>8139</v>
      </c>
      <c r="E286" s="78">
        <v>6500</v>
      </c>
      <c r="F286" s="79">
        <v>0.54</v>
      </c>
      <c r="G286" s="80">
        <v>6</v>
      </c>
      <c r="H286" s="81">
        <f>Таблица620[[#This Row],[Коэфициент стоимости]]*Таблица620[[#This Row],[Розничная цена KRW]]</f>
        <v>3510.0000000000005</v>
      </c>
      <c r="I286" s="82" t="str">
        <f>IF($H$1="","Введите курс",Таблица620[[#This Row],[Оптовая цена KRW за 1шт]]/$H$1)</f>
        <v>Введите курс</v>
      </c>
      <c r="J286" s="83"/>
      <c r="K286" s="84">
        <f>Таблица620[[#This Row],[Заказ коробок ]]*Таблица620[[#This Row],[Кол-во шт в коробке]]</f>
        <v>0</v>
      </c>
      <c r="L286" s="85">
        <f>Таблица620[[#This Row],[Общее кол-во шт]]*Таблица620[[#This Row],[Оптовая цена KRW за 1шт]]</f>
        <v>0</v>
      </c>
      <c r="M286" s="86" t="str">
        <f>IFERROR(Таблица620[[#This Row],[Общее кол-во шт]]*Таблица620[[#This Row],[Оптовая цена USD за 1шт]],"")</f>
        <v/>
      </c>
      <c r="N286" s="87"/>
    </row>
    <row r="287" spans="1:14" ht="22.5" customHeight="1">
      <c r="A287" s="44" t="s">
        <v>8140</v>
      </c>
      <c r="B287" s="76">
        <v>8809581457386</v>
      </c>
      <c r="C287" s="50" t="s">
        <v>8141</v>
      </c>
      <c r="D287" s="77" t="s">
        <v>8142</v>
      </c>
      <c r="E287" s="78">
        <v>6500</v>
      </c>
      <c r="F287" s="79">
        <v>0.54</v>
      </c>
      <c r="G287" s="80">
        <v>6</v>
      </c>
      <c r="H287" s="81">
        <f>Таблица620[[#This Row],[Коэфициент стоимости]]*Таблица620[[#This Row],[Розничная цена KRW]]</f>
        <v>3510.0000000000005</v>
      </c>
      <c r="I287" s="82" t="str">
        <f>IF($H$1="","Введите курс",Таблица620[[#This Row],[Оптовая цена KRW за 1шт]]/$H$1)</f>
        <v>Введите курс</v>
      </c>
      <c r="J287" s="83"/>
      <c r="K287" s="84">
        <f>Таблица620[[#This Row],[Заказ коробок ]]*Таблица620[[#This Row],[Кол-во шт в коробке]]</f>
        <v>0</v>
      </c>
      <c r="L287" s="85">
        <f>Таблица620[[#This Row],[Общее кол-во шт]]*Таблица620[[#This Row],[Оптовая цена KRW за 1шт]]</f>
        <v>0</v>
      </c>
      <c r="M287" s="86" t="str">
        <f>IFERROR(Таблица620[[#This Row],[Общее кол-во шт]]*Таблица620[[#This Row],[Оптовая цена USD за 1шт]],"")</f>
        <v/>
      </c>
      <c r="N287" s="87"/>
    </row>
    <row r="288" spans="1:14" ht="22.5" customHeight="1">
      <c r="A288" s="44" t="s">
        <v>8143</v>
      </c>
      <c r="B288" s="76">
        <v>8809581460287</v>
      </c>
      <c r="C288" s="50" t="s">
        <v>8144</v>
      </c>
      <c r="D288" s="77" t="s">
        <v>8145</v>
      </c>
      <c r="E288" s="78">
        <v>12000</v>
      </c>
      <c r="F288" s="79">
        <v>0.54</v>
      </c>
      <c r="G288" s="80">
        <v>6</v>
      </c>
      <c r="H288" s="81">
        <f>Таблица620[[#This Row],[Коэфициент стоимости]]*Таблица620[[#This Row],[Розничная цена KRW]]</f>
        <v>6480</v>
      </c>
      <c r="I288" s="82" t="str">
        <f>IF($H$1="","Введите курс",Таблица620[[#This Row],[Оптовая цена KRW за 1шт]]/$H$1)</f>
        <v>Введите курс</v>
      </c>
      <c r="J288" s="83"/>
      <c r="K288" s="84">
        <f>Таблица620[[#This Row],[Заказ коробок ]]*Таблица620[[#This Row],[Кол-во шт в коробке]]</f>
        <v>0</v>
      </c>
      <c r="L288" s="85">
        <f>Таблица620[[#This Row],[Общее кол-во шт]]*Таблица620[[#This Row],[Оптовая цена KRW за 1шт]]</f>
        <v>0</v>
      </c>
      <c r="M288" s="86" t="str">
        <f>IFERROR(Таблица620[[#This Row],[Общее кол-во шт]]*Таблица620[[#This Row],[Оптовая цена USD за 1шт]],"")</f>
        <v/>
      </c>
      <c r="N288" s="87"/>
    </row>
    <row r="289" spans="1:14" ht="22.5" customHeight="1">
      <c r="A289" s="44" t="s">
        <v>8146</v>
      </c>
      <c r="B289" s="76">
        <v>8809581460294</v>
      </c>
      <c r="C289" s="50" t="s">
        <v>8147</v>
      </c>
      <c r="D289" s="77" t="s">
        <v>8148</v>
      </c>
      <c r="E289" s="78">
        <v>9000</v>
      </c>
      <c r="F289" s="79">
        <v>0.54</v>
      </c>
      <c r="G289" s="80">
        <v>6</v>
      </c>
      <c r="H289" s="81">
        <f>Таблица620[[#This Row],[Коэфициент стоимости]]*Таблица620[[#This Row],[Розничная цена KRW]]</f>
        <v>4860</v>
      </c>
      <c r="I289" s="82" t="str">
        <f>IF($H$1="","Введите курс",Таблица620[[#This Row],[Оптовая цена KRW за 1шт]]/$H$1)</f>
        <v>Введите курс</v>
      </c>
      <c r="J289" s="83"/>
      <c r="K289" s="84">
        <f>Таблица620[[#This Row],[Заказ коробок ]]*Таблица620[[#This Row],[Кол-во шт в коробке]]</f>
        <v>0</v>
      </c>
      <c r="L289" s="85">
        <f>Таблица620[[#This Row],[Общее кол-во шт]]*Таблица620[[#This Row],[Оптовая цена KRW за 1шт]]</f>
        <v>0</v>
      </c>
      <c r="M289" s="86" t="str">
        <f>IFERROR(Таблица620[[#This Row],[Общее кол-во шт]]*Таблица620[[#This Row],[Оптовая цена USD за 1шт]],"")</f>
        <v/>
      </c>
      <c r="N289" s="87"/>
    </row>
    <row r="290" spans="1:14" ht="22.5" customHeight="1">
      <c r="A290" s="44" t="s">
        <v>8149</v>
      </c>
      <c r="B290" s="76">
        <v>8809581460454</v>
      </c>
      <c r="C290" s="50" t="s">
        <v>8150</v>
      </c>
      <c r="D290" s="77" t="s">
        <v>8151</v>
      </c>
      <c r="E290" s="78">
        <v>7500</v>
      </c>
      <c r="F290" s="79">
        <v>0.54</v>
      </c>
      <c r="G290" s="80">
        <v>6</v>
      </c>
      <c r="H290" s="81">
        <f>Таблица620[[#This Row],[Коэфициент стоимости]]*Таблица620[[#This Row],[Розничная цена KRW]]</f>
        <v>4050.0000000000005</v>
      </c>
      <c r="I290" s="82" t="str">
        <f>IF($H$1="","Введите курс",Таблица620[[#This Row],[Оптовая цена KRW за 1шт]]/$H$1)</f>
        <v>Введите курс</v>
      </c>
      <c r="J290" s="83"/>
      <c r="K290" s="84">
        <f>Таблица620[[#This Row],[Заказ коробок ]]*Таблица620[[#This Row],[Кол-во шт в коробке]]</f>
        <v>0</v>
      </c>
      <c r="L290" s="85">
        <f>Таблица620[[#This Row],[Общее кол-во шт]]*Таблица620[[#This Row],[Оптовая цена KRW за 1шт]]</f>
        <v>0</v>
      </c>
      <c r="M290" s="86" t="str">
        <f>IFERROR(Таблица620[[#This Row],[Общее кол-во шт]]*Таблица620[[#This Row],[Оптовая цена USD за 1шт]],"")</f>
        <v/>
      </c>
      <c r="N290" s="87"/>
    </row>
    <row r="291" spans="1:14" ht="22.5" customHeight="1">
      <c r="A291" s="44" t="s">
        <v>8152</v>
      </c>
      <c r="B291" s="76">
        <v>8809581460485</v>
      </c>
      <c r="C291" s="50" t="s">
        <v>8153</v>
      </c>
      <c r="D291" s="77" t="s">
        <v>8154</v>
      </c>
      <c r="E291" s="78">
        <v>6000</v>
      </c>
      <c r="F291" s="79">
        <v>0.54</v>
      </c>
      <c r="G291" s="80">
        <v>6</v>
      </c>
      <c r="H291" s="81">
        <f>Таблица620[[#This Row],[Коэфициент стоимости]]*Таблица620[[#This Row],[Розничная цена KRW]]</f>
        <v>3240</v>
      </c>
      <c r="I291" s="82" t="str">
        <f>IF($H$1="","Введите курс",Таблица620[[#This Row],[Оптовая цена KRW за 1шт]]/$H$1)</f>
        <v>Введите курс</v>
      </c>
      <c r="J291" s="83"/>
      <c r="K291" s="84">
        <f>Таблица620[[#This Row],[Заказ коробок ]]*Таблица620[[#This Row],[Кол-во шт в коробке]]</f>
        <v>0</v>
      </c>
      <c r="L291" s="85">
        <f>Таблица620[[#This Row],[Общее кол-во шт]]*Таблица620[[#This Row],[Оптовая цена KRW за 1шт]]</f>
        <v>0</v>
      </c>
      <c r="M291" s="86" t="str">
        <f>IFERROR(Таблица620[[#This Row],[Общее кол-во шт]]*Таблица620[[#This Row],[Оптовая цена USD за 1шт]],"")</f>
        <v/>
      </c>
      <c r="N291" s="87"/>
    </row>
    <row r="292" spans="1:14" ht="22.5" customHeight="1">
      <c r="A292" s="44" t="s">
        <v>8155</v>
      </c>
      <c r="B292" s="76">
        <v>8809581460508</v>
      </c>
      <c r="C292" s="50" t="s">
        <v>8156</v>
      </c>
      <c r="D292" s="77" t="s">
        <v>8157</v>
      </c>
      <c r="E292" s="78">
        <v>8000</v>
      </c>
      <c r="F292" s="79">
        <v>0.54</v>
      </c>
      <c r="G292" s="80">
        <v>6</v>
      </c>
      <c r="H292" s="81">
        <f>Таблица620[[#This Row],[Коэфициент стоимости]]*Таблица620[[#This Row],[Розничная цена KRW]]</f>
        <v>4320</v>
      </c>
      <c r="I292" s="82" t="str">
        <f>IF($H$1="","Введите курс",Таблица620[[#This Row],[Оптовая цена KRW за 1шт]]/$H$1)</f>
        <v>Введите курс</v>
      </c>
      <c r="J292" s="83"/>
      <c r="K292" s="84">
        <f>Таблица620[[#This Row],[Заказ коробок ]]*Таблица620[[#This Row],[Кол-во шт в коробке]]</f>
        <v>0</v>
      </c>
      <c r="L292" s="85">
        <f>Таблица620[[#This Row],[Общее кол-во шт]]*Таблица620[[#This Row],[Оптовая цена KRW за 1шт]]</f>
        <v>0</v>
      </c>
      <c r="M292" s="86" t="str">
        <f>IFERROR(Таблица620[[#This Row],[Общее кол-во шт]]*Таблица620[[#This Row],[Оптовая цена USD за 1шт]],"")</f>
        <v/>
      </c>
      <c r="N292" s="87"/>
    </row>
    <row r="293" spans="1:14" ht="22.5" customHeight="1">
      <c r="A293" s="44" t="s">
        <v>8158</v>
      </c>
      <c r="B293" s="76">
        <v>8809581460515</v>
      </c>
      <c r="C293" s="50" t="s">
        <v>8159</v>
      </c>
      <c r="D293" s="77" t="s">
        <v>8160</v>
      </c>
      <c r="E293" s="78">
        <v>5500</v>
      </c>
      <c r="F293" s="79">
        <v>0.54</v>
      </c>
      <c r="G293" s="80">
        <v>8</v>
      </c>
      <c r="H293" s="81">
        <f>Таблица620[[#This Row],[Коэфициент стоимости]]*Таблица620[[#This Row],[Розничная цена KRW]]</f>
        <v>2970</v>
      </c>
      <c r="I293" s="82" t="str">
        <f>IF($H$1="","Введите курс",Таблица620[[#This Row],[Оптовая цена KRW за 1шт]]/$H$1)</f>
        <v>Введите курс</v>
      </c>
      <c r="J293" s="83"/>
      <c r="K293" s="84">
        <f>Таблица620[[#This Row],[Заказ коробок ]]*Таблица620[[#This Row],[Кол-во шт в коробке]]</f>
        <v>0</v>
      </c>
      <c r="L293" s="85">
        <f>Таблица620[[#This Row],[Общее кол-во шт]]*Таблица620[[#This Row],[Оптовая цена KRW за 1шт]]</f>
        <v>0</v>
      </c>
      <c r="M293" s="86" t="str">
        <f>IFERROR(Таблица620[[#This Row],[Общее кол-во шт]]*Таблица620[[#This Row],[Оптовая цена USD за 1шт]],"")</f>
        <v/>
      </c>
      <c r="N293" s="87"/>
    </row>
    <row r="294" spans="1:14" ht="22.5" customHeight="1">
      <c r="A294" s="44" t="s">
        <v>8161</v>
      </c>
      <c r="B294" s="76">
        <v>8809581460539</v>
      </c>
      <c r="C294" s="50" t="s">
        <v>8162</v>
      </c>
      <c r="D294" s="77" t="s">
        <v>8163</v>
      </c>
      <c r="E294" s="78">
        <v>3000</v>
      </c>
      <c r="F294" s="79">
        <v>0.54</v>
      </c>
      <c r="G294" s="80">
        <v>20</v>
      </c>
      <c r="H294" s="81">
        <f>Таблица620[[#This Row],[Коэфициент стоимости]]*Таблица620[[#This Row],[Розничная цена KRW]]</f>
        <v>1620</v>
      </c>
      <c r="I294" s="82" t="str">
        <f>IF($H$1="","Введите курс",Таблица620[[#This Row],[Оптовая цена KRW за 1шт]]/$H$1)</f>
        <v>Введите курс</v>
      </c>
      <c r="J294" s="83"/>
      <c r="K294" s="84">
        <f>Таблица620[[#This Row],[Заказ коробок ]]*Таблица620[[#This Row],[Кол-во шт в коробке]]</f>
        <v>0</v>
      </c>
      <c r="L294" s="85">
        <f>Таблица620[[#This Row],[Общее кол-во шт]]*Таблица620[[#This Row],[Оптовая цена KRW за 1шт]]</f>
        <v>0</v>
      </c>
      <c r="M294" s="86" t="str">
        <f>IFERROR(Таблица620[[#This Row],[Общее кол-во шт]]*Таблица620[[#This Row],[Оптовая цена USD за 1шт]],"")</f>
        <v/>
      </c>
      <c r="N294" s="87"/>
    </row>
    <row r="295" spans="1:14" ht="22.5" customHeight="1">
      <c r="A295" s="44" t="s">
        <v>8164</v>
      </c>
      <c r="B295" s="76">
        <v>8809581460546</v>
      </c>
      <c r="C295" s="50" t="s">
        <v>8165</v>
      </c>
      <c r="D295" s="77" t="s">
        <v>8166</v>
      </c>
      <c r="E295" s="78">
        <v>6000</v>
      </c>
      <c r="F295" s="79">
        <v>0.49</v>
      </c>
      <c r="G295" s="80">
        <v>6</v>
      </c>
      <c r="H295" s="81">
        <f>Таблица620[[#This Row],[Коэфициент стоимости]]*Таблица620[[#This Row],[Розничная цена KRW]]</f>
        <v>2940</v>
      </c>
      <c r="I295" s="82" t="str">
        <f>IF($H$1="","Введите курс",Таблица620[[#This Row],[Оптовая цена KRW за 1шт]]/$H$1)</f>
        <v>Введите курс</v>
      </c>
      <c r="J295" s="83"/>
      <c r="K295" s="84">
        <f>Таблица620[[#This Row],[Заказ коробок ]]*Таблица620[[#This Row],[Кол-во шт в коробке]]</f>
        <v>0</v>
      </c>
      <c r="L295" s="85">
        <f>Таблица620[[#This Row],[Общее кол-во шт]]*Таблица620[[#This Row],[Оптовая цена KRW за 1шт]]</f>
        <v>0</v>
      </c>
      <c r="M295" s="86" t="str">
        <f>IFERROR(Таблица620[[#This Row],[Общее кол-во шт]]*Таблица620[[#This Row],[Оптовая цена USD за 1шт]],"")</f>
        <v/>
      </c>
      <c r="N295" s="87"/>
    </row>
    <row r="296" spans="1:14" ht="22.5" customHeight="1">
      <c r="A296" s="44" t="s">
        <v>8167</v>
      </c>
      <c r="B296" s="76">
        <v>8809581467767</v>
      </c>
      <c r="C296" s="50" t="s">
        <v>8168</v>
      </c>
      <c r="D296" s="77" t="s">
        <v>8169</v>
      </c>
      <c r="E296" s="78">
        <v>18000</v>
      </c>
      <c r="F296" s="79">
        <v>0.54</v>
      </c>
      <c r="G296" s="80">
        <v>6</v>
      </c>
      <c r="H296" s="81">
        <f>Таблица620[[#This Row],[Коэфициент стоимости]]*Таблица620[[#This Row],[Розничная цена KRW]]</f>
        <v>9720</v>
      </c>
      <c r="I296" s="82" t="str">
        <f>IF($H$1="","Введите курс",Таблица620[[#This Row],[Оптовая цена KRW за 1шт]]/$H$1)</f>
        <v>Введите курс</v>
      </c>
      <c r="J296" s="83"/>
      <c r="K296" s="84">
        <f>Таблица620[[#This Row],[Заказ коробок ]]*Таблица620[[#This Row],[Кол-во шт в коробке]]</f>
        <v>0</v>
      </c>
      <c r="L296" s="85">
        <f>Таблица620[[#This Row],[Общее кол-во шт]]*Таблица620[[#This Row],[Оптовая цена KRW за 1шт]]</f>
        <v>0</v>
      </c>
      <c r="M296" s="86" t="str">
        <f>IFERROR(Таблица620[[#This Row],[Общее кол-во шт]]*Таблица620[[#This Row],[Оптовая цена USD за 1шт]],"")</f>
        <v/>
      </c>
      <c r="N296" s="87"/>
    </row>
    <row r="297" spans="1:14" ht="22.5" customHeight="1">
      <c r="A297" s="44" t="s">
        <v>8170</v>
      </c>
      <c r="B297" s="76">
        <v>8809581469068</v>
      </c>
      <c r="C297" s="50" t="s">
        <v>8171</v>
      </c>
      <c r="D297" s="77" t="s">
        <v>8172</v>
      </c>
      <c r="E297" s="78">
        <v>6000</v>
      </c>
      <c r="F297" s="79">
        <v>0.69</v>
      </c>
      <c r="G297" s="80">
        <v>6</v>
      </c>
      <c r="H297" s="81">
        <f>Таблица620[[#This Row],[Коэфициент стоимости]]*Таблица620[[#This Row],[Розничная цена KRW]]</f>
        <v>4140</v>
      </c>
      <c r="I297" s="82" t="str">
        <f>IF($H$1="","Введите курс",Таблица620[[#This Row],[Оптовая цена KRW за 1шт]]/$H$1)</f>
        <v>Введите курс</v>
      </c>
      <c r="J297" s="83"/>
      <c r="K297" s="84">
        <f>Таблица620[[#This Row],[Заказ коробок ]]*Таблица620[[#This Row],[Кол-во шт в коробке]]</f>
        <v>0</v>
      </c>
      <c r="L297" s="85">
        <f>Таблица620[[#This Row],[Общее кол-во шт]]*Таблица620[[#This Row],[Оптовая цена KRW за 1шт]]</f>
        <v>0</v>
      </c>
      <c r="M297" s="86" t="str">
        <f>IFERROR(Таблица620[[#This Row],[Общее кол-во шт]]*Таблица620[[#This Row],[Оптовая цена USD за 1шт]],"")</f>
        <v/>
      </c>
      <c r="N297" s="87"/>
    </row>
    <row r="298" spans="1:14" ht="22.5" customHeight="1">
      <c r="A298" s="44" t="s">
        <v>8173</v>
      </c>
      <c r="B298" s="76">
        <v>8806185706735</v>
      </c>
      <c r="C298" s="50" t="s">
        <v>8174</v>
      </c>
      <c r="D298" s="77" t="s">
        <v>8175</v>
      </c>
      <c r="E298" s="78">
        <v>7000</v>
      </c>
      <c r="F298" s="79">
        <v>0.54</v>
      </c>
      <c r="G298" s="80">
        <v>6</v>
      </c>
      <c r="H298" s="81">
        <f>Таблица620[[#This Row],[Коэфициент стоимости]]*Таблица620[[#This Row],[Розничная цена KRW]]</f>
        <v>3780.0000000000005</v>
      </c>
      <c r="I298" s="82" t="str">
        <f>IF($H$1="","Введите курс",Таблица620[[#This Row],[Оптовая цена KRW за 1шт]]/$H$1)</f>
        <v>Введите курс</v>
      </c>
      <c r="J298" s="83"/>
      <c r="K298" s="84">
        <f>Таблица620[[#This Row],[Заказ коробок ]]*Таблица620[[#This Row],[Кол-во шт в коробке]]</f>
        <v>0</v>
      </c>
      <c r="L298" s="85">
        <f>Таблица620[[#This Row],[Общее кол-во шт]]*Таблица620[[#This Row],[Оптовая цена KRW за 1шт]]</f>
        <v>0</v>
      </c>
      <c r="M298" s="86" t="str">
        <f>IFERROR(Таблица620[[#This Row],[Общее кол-во шт]]*Таблица620[[#This Row],[Оптовая цена USD за 1шт]],"")</f>
        <v/>
      </c>
      <c r="N298" s="87"/>
    </row>
    <row r="299" spans="1:14" ht="22.5" customHeight="1">
      <c r="A299" s="44" t="s">
        <v>8176</v>
      </c>
      <c r="B299" s="76">
        <v>8806185706742</v>
      </c>
      <c r="C299" s="50" t="s">
        <v>8177</v>
      </c>
      <c r="D299" s="77" t="s">
        <v>8178</v>
      </c>
      <c r="E299" s="78">
        <v>7000</v>
      </c>
      <c r="F299" s="79">
        <v>0.54</v>
      </c>
      <c r="G299" s="80">
        <v>6</v>
      </c>
      <c r="H299" s="81">
        <f>Таблица620[[#This Row],[Коэфициент стоимости]]*Таблица620[[#This Row],[Розничная цена KRW]]</f>
        <v>3780.0000000000005</v>
      </c>
      <c r="I299" s="82" t="str">
        <f>IF($H$1="","Введите курс",Таблица620[[#This Row],[Оптовая цена KRW за 1шт]]/$H$1)</f>
        <v>Введите курс</v>
      </c>
      <c r="J299" s="83"/>
      <c r="K299" s="84">
        <f>Таблица620[[#This Row],[Заказ коробок ]]*Таблица620[[#This Row],[Кол-во шт в коробке]]</f>
        <v>0</v>
      </c>
      <c r="L299" s="85">
        <f>Таблица620[[#This Row],[Общее кол-во шт]]*Таблица620[[#This Row],[Оптовая цена KRW за 1шт]]</f>
        <v>0</v>
      </c>
      <c r="M299" s="86" t="str">
        <f>IFERROR(Таблица620[[#This Row],[Общее кол-во шт]]*Таблица620[[#This Row],[Оптовая цена USD за 1шт]],"")</f>
        <v/>
      </c>
      <c r="N299" s="87"/>
    </row>
    <row r="300" spans="1:14" ht="22.5" customHeight="1">
      <c r="A300" s="44" t="s">
        <v>8179</v>
      </c>
      <c r="B300" s="76">
        <v>8806185706766</v>
      </c>
      <c r="C300" s="50" t="s">
        <v>8180</v>
      </c>
      <c r="D300" s="77" t="s">
        <v>8181</v>
      </c>
      <c r="E300" s="78">
        <v>7000</v>
      </c>
      <c r="F300" s="79">
        <v>0.54</v>
      </c>
      <c r="G300" s="80">
        <v>6</v>
      </c>
      <c r="H300" s="81">
        <f>Таблица620[[#This Row],[Коэфициент стоимости]]*Таблица620[[#This Row],[Розничная цена KRW]]</f>
        <v>3780.0000000000005</v>
      </c>
      <c r="I300" s="82" t="str">
        <f>IF($H$1="","Введите курс",Таблица620[[#This Row],[Оптовая цена KRW за 1шт]]/$H$1)</f>
        <v>Введите курс</v>
      </c>
      <c r="J300" s="83"/>
      <c r="K300" s="84">
        <f>Таблица620[[#This Row],[Заказ коробок ]]*Таблица620[[#This Row],[Кол-во шт в коробке]]</f>
        <v>0</v>
      </c>
      <c r="L300" s="85">
        <f>Таблица620[[#This Row],[Общее кол-во шт]]*Таблица620[[#This Row],[Оптовая цена KRW за 1шт]]</f>
        <v>0</v>
      </c>
      <c r="M300" s="86" t="str">
        <f>IFERROR(Таблица620[[#This Row],[Общее кол-во шт]]*Таблица620[[#This Row],[Оптовая цена USD за 1шт]],"")</f>
        <v/>
      </c>
      <c r="N300" s="87"/>
    </row>
    <row r="301" spans="1:14" ht="22.5" customHeight="1">
      <c r="A301" s="44" t="s">
        <v>8182</v>
      </c>
      <c r="B301" s="76">
        <v>8809581469075</v>
      </c>
      <c r="C301" s="50" t="s">
        <v>8183</v>
      </c>
      <c r="D301" s="77" t="s">
        <v>8184</v>
      </c>
      <c r="E301" s="78">
        <v>6000</v>
      </c>
      <c r="F301" s="79">
        <v>0.69</v>
      </c>
      <c r="G301" s="80">
        <v>6</v>
      </c>
      <c r="H301" s="81">
        <f>Таблица620[[#This Row],[Коэфициент стоимости]]*Таблица620[[#This Row],[Розничная цена KRW]]</f>
        <v>4140</v>
      </c>
      <c r="I301" s="82" t="str">
        <f>IF($H$1="","Введите курс",Таблица620[[#This Row],[Оптовая цена KRW за 1шт]]/$H$1)</f>
        <v>Введите курс</v>
      </c>
      <c r="J301" s="83"/>
      <c r="K301" s="84">
        <f>Таблица620[[#This Row],[Заказ коробок ]]*Таблица620[[#This Row],[Кол-во шт в коробке]]</f>
        <v>0</v>
      </c>
      <c r="L301" s="85">
        <f>Таблица620[[#This Row],[Общее кол-во шт]]*Таблица620[[#This Row],[Оптовая цена KRW за 1шт]]</f>
        <v>0</v>
      </c>
      <c r="M301" s="86" t="str">
        <f>IFERROR(Таблица620[[#This Row],[Общее кол-во шт]]*Таблица620[[#This Row],[Оптовая цена USD за 1шт]],"")</f>
        <v/>
      </c>
      <c r="N301" s="87"/>
    </row>
    <row r="302" spans="1:14" ht="22.5" customHeight="1">
      <c r="A302" s="44" t="s">
        <v>8185</v>
      </c>
      <c r="B302" s="76">
        <v>8809530069691</v>
      </c>
      <c r="C302" s="50" t="s">
        <v>8186</v>
      </c>
      <c r="D302" s="77" t="s">
        <v>8187</v>
      </c>
      <c r="E302" s="78">
        <v>7000</v>
      </c>
      <c r="F302" s="79">
        <v>0.54</v>
      </c>
      <c r="G302" s="80">
        <v>6</v>
      </c>
      <c r="H302" s="81">
        <f>Таблица620[[#This Row],[Коэфициент стоимости]]*Таблица620[[#This Row],[Розничная цена KRW]]</f>
        <v>3780.0000000000005</v>
      </c>
      <c r="I302" s="82" t="str">
        <f>IF($H$1="","Введите курс",Таблица620[[#This Row],[Оптовая цена KRW за 1шт]]/$H$1)</f>
        <v>Введите курс</v>
      </c>
      <c r="J302" s="83"/>
      <c r="K302" s="84">
        <f>Таблица620[[#This Row],[Заказ коробок ]]*Таблица620[[#This Row],[Кол-во шт в коробке]]</f>
        <v>0</v>
      </c>
      <c r="L302" s="85">
        <f>Таблица620[[#This Row],[Общее кол-во шт]]*Таблица620[[#This Row],[Оптовая цена KRW за 1шт]]</f>
        <v>0</v>
      </c>
      <c r="M302" s="86" t="str">
        <f>IFERROR(Таблица620[[#This Row],[Общее кол-во шт]]*Таблица620[[#This Row],[Оптовая цена USD за 1шт]],"")</f>
        <v/>
      </c>
      <c r="N302" s="87"/>
    </row>
    <row r="303" spans="1:14" ht="22.5" customHeight="1">
      <c r="A303" s="44" t="s">
        <v>8188</v>
      </c>
      <c r="B303" s="76">
        <v>8809581440838</v>
      </c>
      <c r="C303" s="50" t="s">
        <v>8189</v>
      </c>
      <c r="D303" s="77" t="s">
        <v>8190</v>
      </c>
      <c r="E303" s="78">
        <v>8000</v>
      </c>
      <c r="F303" s="79">
        <v>0.54</v>
      </c>
      <c r="G303" s="80">
        <v>6</v>
      </c>
      <c r="H303" s="81">
        <f>Таблица620[[#This Row],[Коэфициент стоимости]]*Таблица620[[#This Row],[Розничная цена KRW]]</f>
        <v>4320</v>
      </c>
      <c r="I303" s="82" t="str">
        <f>IF($H$1="","Введите курс",Таблица620[[#This Row],[Оптовая цена KRW за 1шт]]/$H$1)</f>
        <v>Введите курс</v>
      </c>
      <c r="J303" s="83"/>
      <c r="K303" s="84">
        <f>Таблица620[[#This Row],[Заказ коробок ]]*Таблица620[[#This Row],[Кол-во шт в коробке]]</f>
        <v>0</v>
      </c>
      <c r="L303" s="85">
        <f>Таблица620[[#This Row],[Общее кол-во шт]]*Таблица620[[#This Row],[Оптовая цена KRW за 1шт]]</f>
        <v>0</v>
      </c>
      <c r="M303" s="86" t="str">
        <f>IFERROR(Таблица620[[#This Row],[Общее кол-во шт]]*Таблица620[[#This Row],[Оптовая цена USD за 1шт]],"")</f>
        <v/>
      </c>
      <c r="N303" s="87"/>
    </row>
    <row r="304" spans="1:14" ht="22.5" customHeight="1">
      <c r="A304" s="44" t="s">
        <v>8191</v>
      </c>
      <c r="B304" s="76">
        <v>8809581440845</v>
      </c>
      <c r="C304" s="50" t="s">
        <v>8192</v>
      </c>
      <c r="D304" s="77" t="s">
        <v>8193</v>
      </c>
      <c r="E304" s="78">
        <v>8000</v>
      </c>
      <c r="F304" s="79">
        <v>0.54</v>
      </c>
      <c r="G304" s="80">
        <v>6</v>
      </c>
      <c r="H304" s="81">
        <f>Таблица620[[#This Row],[Коэфициент стоимости]]*Таблица620[[#This Row],[Розничная цена KRW]]</f>
        <v>4320</v>
      </c>
      <c r="I304" s="82" t="str">
        <f>IF($H$1="","Введите курс",Таблица620[[#This Row],[Оптовая цена KRW за 1шт]]/$H$1)</f>
        <v>Введите курс</v>
      </c>
      <c r="J304" s="83"/>
      <c r="K304" s="84">
        <f>Таблица620[[#This Row],[Заказ коробок ]]*Таблица620[[#This Row],[Кол-во шт в коробке]]</f>
        <v>0</v>
      </c>
      <c r="L304" s="85">
        <f>Таблица620[[#This Row],[Общее кол-во шт]]*Таблица620[[#This Row],[Оптовая цена KRW за 1шт]]</f>
        <v>0</v>
      </c>
      <c r="M304" s="86" t="str">
        <f>IFERROR(Таблица620[[#This Row],[Общее кол-во шт]]*Таблица620[[#This Row],[Оптовая цена USD за 1шт]],"")</f>
        <v/>
      </c>
      <c r="N304" s="87"/>
    </row>
    <row r="305" spans="1:14" ht="22.5" customHeight="1">
      <c r="A305" s="44" t="s">
        <v>8194</v>
      </c>
      <c r="B305" s="76">
        <v>8809581440852</v>
      </c>
      <c r="C305" s="50" t="s">
        <v>8195</v>
      </c>
      <c r="D305" s="77" t="s">
        <v>8196</v>
      </c>
      <c r="E305" s="78">
        <v>8000</v>
      </c>
      <c r="F305" s="79">
        <v>0.54</v>
      </c>
      <c r="G305" s="80">
        <v>6</v>
      </c>
      <c r="H305" s="81">
        <f>Таблица620[[#This Row],[Коэфициент стоимости]]*Таблица620[[#This Row],[Розничная цена KRW]]</f>
        <v>4320</v>
      </c>
      <c r="I305" s="82" t="str">
        <f>IF($H$1="","Введите курс",Таблица620[[#This Row],[Оптовая цена KRW за 1шт]]/$H$1)</f>
        <v>Введите курс</v>
      </c>
      <c r="J305" s="83"/>
      <c r="K305" s="84">
        <f>Таблица620[[#This Row],[Заказ коробок ]]*Таблица620[[#This Row],[Кол-во шт в коробке]]</f>
        <v>0</v>
      </c>
      <c r="L305" s="85">
        <f>Таблица620[[#This Row],[Общее кол-во шт]]*Таблица620[[#This Row],[Оптовая цена KRW за 1шт]]</f>
        <v>0</v>
      </c>
      <c r="M305" s="86" t="str">
        <f>IFERROR(Таблица620[[#This Row],[Общее кол-во шт]]*Таблица620[[#This Row],[Оптовая цена USD за 1шт]],"")</f>
        <v/>
      </c>
      <c r="N305" s="87"/>
    </row>
    <row r="306" spans="1:14" ht="22.5" customHeight="1">
      <c r="A306" s="44" t="s">
        <v>8197</v>
      </c>
      <c r="B306" s="76">
        <v>8809581440869</v>
      </c>
      <c r="C306" s="50" t="s">
        <v>8198</v>
      </c>
      <c r="D306" s="77" t="s">
        <v>8199</v>
      </c>
      <c r="E306" s="78">
        <v>8000</v>
      </c>
      <c r="F306" s="79">
        <v>0.54</v>
      </c>
      <c r="G306" s="80">
        <v>6</v>
      </c>
      <c r="H306" s="81">
        <f>Таблица620[[#This Row],[Коэфициент стоимости]]*Таблица620[[#This Row],[Розничная цена KRW]]</f>
        <v>4320</v>
      </c>
      <c r="I306" s="82" t="str">
        <f>IF($H$1="","Введите курс",Таблица620[[#This Row],[Оптовая цена KRW за 1шт]]/$H$1)</f>
        <v>Введите курс</v>
      </c>
      <c r="J306" s="83"/>
      <c r="K306" s="84">
        <f>Таблица620[[#This Row],[Заказ коробок ]]*Таблица620[[#This Row],[Кол-во шт в коробке]]</f>
        <v>0</v>
      </c>
      <c r="L306" s="85">
        <f>Таблица620[[#This Row],[Общее кол-во шт]]*Таблица620[[#This Row],[Оптовая цена KRW за 1шт]]</f>
        <v>0</v>
      </c>
      <c r="M306" s="86" t="str">
        <f>IFERROR(Таблица620[[#This Row],[Общее кол-во шт]]*Таблица620[[#This Row],[Оптовая цена USD за 1шт]],"")</f>
        <v/>
      </c>
      <c r="N306" s="87"/>
    </row>
    <row r="307" spans="1:14" ht="22.5" customHeight="1">
      <c r="A307" s="44" t="s">
        <v>8200</v>
      </c>
      <c r="B307" s="76">
        <v>8809581446144</v>
      </c>
      <c r="C307" s="50" t="s">
        <v>8201</v>
      </c>
      <c r="D307" s="77" t="s">
        <v>8202</v>
      </c>
      <c r="E307" s="78">
        <v>8000</v>
      </c>
      <c r="F307" s="79">
        <v>0.54</v>
      </c>
      <c r="G307" s="80">
        <v>6</v>
      </c>
      <c r="H307" s="81">
        <f>Таблица620[[#This Row],[Коэфициент стоимости]]*Таблица620[[#This Row],[Розничная цена KRW]]</f>
        <v>4320</v>
      </c>
      <c r="I307" s="82" t="str">
        <f>IF($H$1="","Введите курс",Таблица620[[#This Row],[Оптовая цена KRW за 1шт]]/$H$1)</f>
        <v>Введите курс</v>
      </c>
      <c r="J307" s="83"/>
      <c r="K307" s="84">
        <f>Таблица620[[#This Row],[Заказ коробок ]]*Таблица620[[#This Row],[Кол-во шт в коробке]]</f>
        <v>0</v>
      </c>
      <c r="L307" s="85">
        <f>Таблица620[[#This Row],[Общее кол-во шт]]*Таблица620[[#This Row],[Оптовая цена KRW за 1шт]]</f>
        <v>0</v>
      </c>
      <c r="M307" s="86" t="str">
        <f>IFERROR(Таблица620[[#This Row],[Общее кол-во шт]]*Таблица620[[#This Row],[Оптовая цена USD за 1шт]],"")</f>
        <v/>
      </c>
      <c r="N307" s="87"/>
    </row>
    <row r="308" spans="1:14" ht="22.5" customHeight="1">
      <c r="A308" s="44" t="s">
        <v>8203</v>
      </c>
      <c r="B308" s="76">
        <v>8809581443105</v>
      </c>
      <c r="C308" s="50" t="s">
        <v>8204</v>
      </c>
      <c r="D308" s="77" t="s">
        <v>8205</v>
      </c>
      <c r="E308" s="78">
        <v>7000</v>
      </c>
      <c r="F308" s="79">
        <v>0.54</v>
      </c>
      <c r="G308" s="80">
        <v>6</v>
      </c>
      <c r="H308" s="81">
        <f>Таблица620[[#This Row],[Коэфициент стоимости]]*Таблица620[[#This Row],[Розничная цена KRW]]</f>
        <v>3780.0000000000005</v>
      </c>
      <c r="I308" s="82" t="str">
        <f>IF($H$1="","Введите курс",Таблица620[[#This Row],[Оптовая цена KRW за 1шт]]/$H$1)</f>
        <v>Введите курс</v>
      </c>
      <c r="J308" s="83"/>
      <c r="K308" s="84">
        <f>Таблица620[[#This Row],[Заказ коробок ]]*Таблица620[[#This Row],[Кол-во шт в коробке]]</f>
        <v>0</v>
      </c>
      <c r="L308" s="85">
        <f>Таблица620[[#This Row],[Общее кол-во шт]]*Таблица620[[#This Row],[Оптовая цена KRW за 1шт]]</f>
        <v>0</v>
      </c>
      <c r="M308" s="86" t="str">
        <f>IFERROR(Таблица620[[#This Row],[Общее кол-во шт]]*Таблица620[[#This Row],[Оптовая цена USD за 1шт]],"")</f>
        <v/>
      </c>
      <c r="N308" s="87"/>
    </row>
    <row r="309" spans="1:14" ht="22.5" customHeight="1">
      <c r="A309" s="44" t="s">
        <v>8206</v>
      </c>
      <c r="B309" s="76">
        <v>8809581464568</v>
      </c>
      <c r="C309" s="50" t="s">
        <v>8207</v>
      </c>
      <c r="D309" s="77" t="s">
        <v>8208</v>
      </c>
      <c r="E309" s="78">
        <v>7000</v>
      </c>
      <c r="F309" s="79">
        <v>0.54</v>
      </c>
      <c r="G309" s="80">
        <v>6</v>
      </c>
      <c r="H309" s="81">
        <f>Таблица620[[#This Row],[Коэфициент стоимости]]*Таблица620[[#This Row],[Розничная цена KRW]]</f>
        <v>3780.0000000000005</v>
      </c>
      <c r="I309" s="82" t="str">
        <f>IF($H$1="","Введите курс",Таблица620[[#This Row],[Оптовая цена KRW за 1шт]]/$H$1)</f>
        <v>Введите курс</v>
      </c>
      <c r="J309" s="83"/>
      <c r="K309" s="84">
        <f>Таблица620[[#This Row],[Заказ коробок ]]*Таблица620[[#This Row],[Кол-во шт в коробке]]</f>
        <v>0</v>
      </c>
      <c r="L309" s="85">
        <f>Таблица620[[#This Row],[Общее кол-во шт]]*Таблица620[[#This Row],[Оптовая цена KRW за 1шт]]</f>
        <v>0</v>
      </c>
      <c r="M309" s="86" t="str">
        <f>IFERROR(Таблица620[[#This Row],[Общее кол-во шт]]*Таблица620[[#This Row],[Оптовая цена USD за 1шт]],"")</f>
        <v/>
      </c>
      <c r="N309" s="87"/>
    </row>
    <row r="310" spans="1:14" ht="22.5" customHeight="1">
      <c r="A310" s="44" t="s">
        <v>8209</v>
      </c>
      <c r="B310" s="76">
        <v>8809581466067</v>
      </c>
      <c r="C310" s="50" t="s">
        <v>8210</v>
      </c>
      <c r="D310" s="77" t="s">
        <v>8211</v>
      </c>
      <c r="E310" s="78">
        <v>24000</v>
      </c>
      <c r="F310" s="79">
        <v>0.54</v>
      </c>
      <c r="G310" s="80">
        <v>6</v>
      </c>
      <c r="H310" s="81">
        <f>Таблица620[[#This Row],[Коэфициент стоимости]]*Таблица620[[#This Row],[Розничная цена KRW]]</f>
        <v>12960</v>
      </c>
      <c r="I310" s="82" t="str">
        <f>IF($H$1="","Введите курс",Таблица620[[#This Row],[Оптовая цена KRW за 1шт]]/$H$1)</f>
        <v>Введите курс</v>
      </c>
      <c r="J310" s="83"/>
      <c r="K310" s="84">
        <f>Таблица620[[#This Row],[Заказ коробок ]]*Таблица620[[#This Row],[Кол-во шт в коробке]]</f>
        <v>0</v>
      </c>
      <c r="L310" s="85">
        <f>Таблица620[[#This Row],[Общее кол-во шт]]*Таблица620[[#This Row],[Оптовая цена KRW за 1шт]]</f>
        <v>0</v>
      </c>
      <c r="M310" s="86" t="str">
        <f>IFERROR(Таблица620[[#This Row],[Общее кол-во шт]]*Таблица620[[#This Row],[Оптовая цена USD за 1шт]],"")</f>
        <v/>
      </c>
      <c r="N310" s="87"/>
    </row>
    <row r="311" spans="1:14" ht="22.5" customHeight="1">
      <c r="A311" s="44" t="s">
        <v>8212</v>
      </c>
      <c r="B311" s="76">
        <v>8809581466074</v>
      </c>
      <c r="C311" s="50" t="s">
        <v>8213</v>
      </c>
      <c r="D311" s="77" t="s">
        <v>8214</v>
      </c>
      <c r="E311" s="78">
        <v>20000</v>
      </c>
      <c r="F311" s="79">
        <v>0.54</v>
      </c>
      <c r="G311" s="80">
        <v>6</v>
      </c>
      <c r="H311" s="81">
        <f>Таблица620[[#This Row],[Коэфициент стоимости]]*Таблица620[[#This Row],[Розничная цена KRW]]</f>
        <v>10800</v>
      </c>
      <c r="I311" s="82" t="str">
        <f>IF($H$1="","Введите курс",Таблица620[[#This Row],[Оптовая цена KRW за 1шт]]/$H$1)</f>
        <v>Введите курс</v>
      </c>
      <c r="J311" s="83"/>
      <c r="K311" s="84">
        <f>Таблица620[[#This Row],[Заказ коробок ]]*Таблица620[[#This Row],[Кол-во шт в коробке]]</f>
        <v>0</v>
      </c>
      <c r="L311" s="85">
        <f>Таблица620[[#This Row],[Общее кол-во шт]]*Таблица620[[#This Row],[Оптовая цена KRW за 1шт]]</f>
        <v>0</v>
      </c>
      <c r="M311" s="86" t="str">
        <f>IFERROR(Таблица620[[#This Row],[Общее кол-во шт]]*Таблица620[[#This Row],[Оптовая цена USD за 1шт]],"")</f>
        <v/>
      </c>
      <c r="N311" s="87"/>
    </row>
    <row r="312" spans="1:14" ht="22.5" customHeight="1">
      <c r="A312" s="44" t="s">
        <v>8215</v>
      </c>
      <c r="B312" s="76">
        <v>8809581469129</v>
      </c>
      <c r="C312" s="50" t="s">
        <v>8216</v>
      </c>
      <c r="D312" s="77" t="s">
        <v>8217</v>
      </c>
      <c r="E312" s="78">
        <v>20000</v>
      </c>
      <c r="F312" s="79">
        <v>0.54</v>
      </c>
      <c r="G312" s="80">
        <v>6</v>
      </c>
      <c r="H312" s="81">
        <f>Таблица620[[#This Row],[Коэфициент стоимости]]*Таблица620[[#This Row],[Розничная цена KRW]]</f>
        <v>10800</v>
      </c>
      <c r="I312" s="82" t="str">
        <f>IF($H$1="","Введите курс",Таблица620[[#This Row],[Оптовая цена KRW за 1шт]]/$H$1)</f>
        <v>Введите курс</v>
      </c>
      <c r="J312" s="83"/>
      <c r="K312" s="84">
        <f>Таблица620[[#This Row],[Заказ коробок ]]*Таблица620[[#This Row],[Кол-во шт в коробке]]</f>
        <v>0</v>
      </c>
      <c r="L312" s="85">
        <f>Таблица620[[#This Row],[Общее кол-во шт]]*Таблица620[[#This Row],[Оптовая цена KRW за 1шт]]</f>
        <v>0</v>
      </c>
      <c r="M312" s="86" t="str">
        <f>IFERROR(Таблица620[[#This Row],[Общее кол-во шт]]*Таблица620[[#This Row],[Оптовая цена USD за 1шт]],"")</f>
        <v/>
      </c>
      <c r="N312" s="87"/>
    </row>
    <row r="313" spans="1:14" ht="22.5" customHeight="1">
      <c r="A313" s="44" t="s">
        <v>8218</v>
      </c>
      <c r="B313" s="76">
        <v>8809581470651</v>
      </c>
      <c r="C313" s="50" t="s">
        <v>8219</v>
      </c>
      <c r="D313" s="77" t="s">
        <v>8220</v>
      </c>
      <c r="E313" s="78">
        <v>12000</v>
      </c>
      <c r="F313" s="79">
        <v>0.54</v>
      </c>
      <c r="G313" s="80">
        <v>12</v>
      </c>
      <c r="H313" s="81">
        <f>Таблица620[[#This Row],[Коэфициент стоимости]]*Таблица620[[#This Row],[Розничная цена KRW]]</f>
        <v>6480</v>
      </c>
      <c r="I313" s="82" t="str">
        <f>IF($H$1="","Введите курс",Таблица620[[#This Row],[Оптовая цена KRW за 1шт]]/$H$1)</f>
        <v>Введите курс</v>
      </c>
      <c r="J313" s="83"/>
      <c r="K313" s="84">
        <f>Таблица620[[#This Row],[Заказ коробок ]]*Таблица620[[#This Row],[Кол-во шт в коробке]]</f>
        <v>0</v>
      </c>
      <c r="L313" s="85">
        <f>Таблица620[[#This Row],[Общее кол-во шт]]*Таблица620[[#This Row],[Оптовая цена KRW за 1шт]]</f>
        <v>0</v>
      </c>
      <c r="M313" s="86" t="str">
        <f>IFERROR(Таблица620[[#This Row],[Общее кол-во шт]]*Таблица620[[#This Row],[Оптовая цена USD за 1шт]],"")</f>
        <v/>
      </c>
      <c r="N313" s="87"/>
    </row>
    <row r="314" spans="1:14" ht="22.5" customHeight="1">
      <c r="A314" s="44" t="s">
        <v>8221</v>
      </c>
      <c r="B314" s="76">
        <v>8809581471092</v>
      </c>
      <c r="C314" s="50" t="s">
        <v>8222</v>
      </c>
      <c r="D314" s="77" t="s">
        <v>8223</v>
      </c>
      <c r="E314" s="78">
        <v>10800</v>
      </c>
      <c r="F314" s="79">
        <v>0.54</v>
      </c>
      <c r="G314" s="80">
        <v>6</v>
      </c>
      <c r="H314" s="81">
        <f>Таблица620[[#This Row],[Коэфициент стоимости]]*Таблица620[[#This Row],[Розничная цена KRW]]</f>
        <v>5832</v>
      </c>
      <c r="I314" s="82" t="str">
        <f>IF($H$1="","Введите курс",Таблица620[[#This Row],[Оптовая цена KRW за 1шт]]/$H$1)</f>
        <v>Введите курс</v>
      </c>
      <c r="J314" s="83"/>
      <c r="K314" s="84">
        <f>Таблица620[[#This Row],[Заказ коробок ]]*Таблица620[[#This Row],[Кол-во шт в коробке]]</f>
        <v>0</v>
      </c>
      <c r="L314" s="85">
        <f>Таблица620[[#This Row],[Общее кол-во шт]]*Таблица620[[#This Row],[Оптовая цена KRW за 1шт]]</f>
        <v>0</v>
      </c>
      <c r="M314" s="86" t="str">
        <f>IFERROR(Таблица620[[#This Row],[Общее кол-во шт]]*Таблица620[[#This Row],[Оптовая цена USD за 1шт]],"")</f>
        <v/>
      </c>
      <c r="N314" s="87"/>
    </row>
    <row r="315" spans="1:14" ht="22.5" customHeight="1">
      <c r="A315" s="44" t="s">
        <v>8224</v>
      </c>
      <c r="B315" s="76">
        <v>8809581471030</v>
      </c>
      <c r="C315" s="50" t="s">
        <v>8225</v>
      </c>
      <c r="D315" s="77" t="s">
        <v>8226</v>
      </c>
      <c r="E315" s="78">
        <v>9000</v>
      </c>
      <c r="F315" s="79">
        <v>0.54</v>
      </c>
      <c r="G315" s="80">
        <v>6</v>
      </c>
      <c r="H315" s="81">
        <f>Таблица620[[#This Row],[Коэфициент стоимости]]*Таблица620[[#This Row],[Розничная цена KRW]]</f>
        <v>4860</v>
      </c>
      <c r="I315" s="82" t="str">
        <f>IF($H$1="","Введите курс",Таблица620[[#This Row],[Оптовая цена KRW за 1шт]]/$H$1)</f>
        <v>Введите курс</v>
      </c>
      <c r="J315" s="83"/>
      <c r="K315" s="84">
        <f>Таблица620[[#This Row],[Заказ коробок ]]*Таблица620[[#This Row],[Кол-во шт в коробке]]</f>
        <v>0</v>
      </c>
      <c r="L315" s="85">
        <f>Таблица620[[#This Row],[Общее кол-во шт]]*Таблица620[[#This Row],[Оптовая цена KRW за 1шт]]</f>
        <v>0</v>
      </c>
      <c r="M315" s="86" t="str">
        <f>IFERROR(Таблица620[[#This Row],[Общее кол-во шт]]*Таблица620[[#This Row],[Оптовая цена USD за 1шт]],"")</f>
        <v/>
      </c>
      <c r="N315" s="87"/>
    </row>
    <row r="316" spans="1:14" ht="22.5" customHeight="1">
      <c r="A316" s="44" t="s">
        <v>8227</v>
      </c>
      <c r="B316" s="76">
        <v>8809581471047</v>
      </c>
      <c r="C316" s="50" t="s">
        <v>8228</v>
      </c>
      <c r="D316" s="77" t="s">
        <v>8229</v>
      </c>
      <c r="E316" s="78">
        <v>9000</v>
      </c>
      <c r="F316" s="79">
        <v>0.54</v>
      </c>
      <c r="G316" s="80">
        <v>6</v>
      </c>
      <c r="H316" s="81">
        <f>Таблица620[[#This Row],[Коэфициент стоимости]]*Таблица620[[#This Row],[Розничная цена KRW]]</f>
        <v>4860</v>
      </c>
      <c r="I316" s="82" t="str">
        <f>IF($H$1="","Введите курс",Таблица620[[#This Row],[Оптовая цена KRW за 1шт]]/$H$1)</f>
        <v>Введите курс</v>
      </c>
      <c r="J316" s="83"/>
      <c r="K316" s="84">
        <f>Таблица620[[#This Row],[Заказ коробок ]]*Таблица620[[#This Row],[Кол-во шт в коробке]]</f>
        <v>0</v>
      </c>
      <c r="L316" s="85">
        <f>Таблица620[[#This Row],[Общее кол-во шт]]*Таблица620[[#This Row],[Оптовая цена KRW за 1шт]]</f>
        <v>0</v>
      </c>
      <c r="M316" s="86" t="str">
        <f>IFERROR(Таблица620[[#This Row],[Общее кол-во шт]]*Таблица620[[#This Row],[Оптовая цена USD за 1шт]],"")</f>
        <v/>
      </c>
      <c r="N316" s="87"/>
    </row>
    <row r="317" spans="1:14" ht="22.5" customHeight="1">
      <c r="A317" s="44" t="s">
        <v>8230</v>
      </c>
      <c r="B317" s="76">
        <v>8809581471054</v>
      </c>
      <c r="C317" s="50" t="s">
        <v>8231</v>
      </c>
      <c r="D317" s="77" t="s">
        <v>8232</v>
      </c>
      <c r="E317" s="78">
        <v>9000</v>
      </c>
      <c r="F317" s="79">
        <v>0.54</v>
      </c>
      <c r="G317" s="80">
        <v>6</v>
      </c>
      <c r="H317" s="81">
        <f>Таблица620[[#This Row],[Коэфициент стоимости]]*Таблица620[[#This Row],[Розничная цена KRW]]</f>
        <v>4860</v>
      </c>
      <c r="I317" s="82" t="str">
        <f>IF($H$1="","Введите курс",Таблица620[[#This Row],[Оптовая цена KRW за 1шт]]/$H$1)</f>
        <v>Введите курс</v>
      </c>
      <c r="J317" s="83"/>
      <c r="K317" s="84">
        <f>Таблица620[[#This Row],[Заказ коробок ]]*Таблица620[[#This Row],[Кол-во шт в коробке]]</f>
        <v>0</v>
      </c>
      <c r="L317" s="85">
        <f>Таблица620[[#This Row],[Общее кол-во шт]]*Таблица620[[#This Row],[Оптовая цена KRW за 1шт]]</f>
        <v>0</v>
      </c>
      <c r="M317" s="86" t="str">
        <f>IFERROR(Таблица620[[#This Row],[Общее кол-во шт]]*Таблица620[[#This Row],[Оптовая цена USD за 1шт]],"")</f>
        <v/>
      </c>
      <c r="N317" s="87"/>
    </row>
    <row r="318" spans="1:14" ht="22.5" customHeight="1">
      <c r="A318" s="44" t="s">
        <v>8233</v>
      </c>
      <c r="B318" s="76">
        <v>8809581471061</v>
      </c>
      <c r="C318" s="50" t="s">
        <v>8234</v>
      </c>
      <c r="D318" s="77" t="s">
        <v>8235</v>
      </c>
      <c r="E318" s="78">
        <v>9000</v>
      </c>
      <c r="F318" s="79">
        <v>0.54</v>
      </c>
      <c r="G318" s="80">
        <v>6</v>
      </c>
      <c r="H318" s="81">
        <f>Таблица620[[#This Row],[Коэфициент стоимости]]*Таблица620[[#This Row],[Розничная цена KRW]]</f>
        <v>4860</v>
      </c>
      <c r="I318" s="82" t="str">
        <f>IF($H$1="","Введите курс",Таблица620[[#This Row],[Оптовая цена KRW за 1шт]]/$H$1)</f>
        <v>Введите курс</v>
      </c>
      <c r="J318" s="83"/>
      <c r="K318" s="84">
        <f>Таблица620[[#This Row],[Заказ коробок ]]*Таблица620[[#This Row],[Кол-во шт в коробке]]</f>
        <v>0</v>
      </c>
      <c r="L318" s="85">
        <f>Таблица620[[#This Row],[Общее кол-во шт]]*Таблица620[[#This Row],[Оптовая цена KRW за 1шт]]</f>
        <v>0</v>
      </c>
      <c r="M318" s="86" t="str">
        <f>IFERROR(Таблица620[[#This Row],[Общее кол-во шт]]*Таблица620[[#This Row],[Оптовая цена USD за 1шт]],"")</f>
        <v/>
      </c>
      <c r="N318" s="87"/>
    </row>
    <row r="319" spans="1:14" ht="22.5" customHeight="1">
      <c r="A319" s="44" t="s">
        <v>8236</v>
      </c>
      <c r="B319" s="76">
        <v>8809581471078</v>
      </c>
      <c r="C319" s="50" t="s">
        <v>8237</v>
      </c>
      <c r="D319" s="77" t="s">
        <v>8238</v>
      </c>
      <c r="E319" s="78">
        <v>9000</v>
      </c>
      <c r="F319" s="79">
        <v>0.54</v>
      </c>
      <c r="G319" s="80">
        <v>6</v>
      </c>
      <c r="H319" s="81">
        <f>Таблица620[[#This Row],[Коэфициент стоимости]]*Таблица620[[#This Row],[Розничная цена KRW]]</f>
        <v>4860</v>
      </c>
      <c r="I319" s="82" t="str">
        <f>IF($H$1="","Введите курс",Таблица620[[#This Row],[Оптовая цена KRW за 1шт]]/$H$1)</f>
        <v>Введите курс</v>
      </c>
      <c r="J319" s="83"/>
      <c r="K319" s="84">
        <f>Таблица620[[#This Row],[Заказ коробок ]]*Таблица620[[#This Row],[Кол-во шт в коробке]]</f>
        <v>0</v>
      </c>
      <c r="L319" s="85">
        <f>Таблица620[[#This Row],[Общее кол-во шт]]*Таблица620[[#This Row],[Оптовая цена KRW за 1шт]]</f>
        <v>0</v>
      </c>
      <c r="M319" s="86" t="str">
        <f>IFERROR(Таблица620[[#This Row],[Общее кол-во шт]]*Таблица620[[#This Row],[Оптовая цена USD за 1шт]],"")</f>
        <v/>
      </c>
      <c r="N319" s="87"/>
    </row>
    <row r="320" spans="1:14" ht="22.5" customHeight="1">
      <c r="A320" s="44" t="s">
        <v>8239</v>
      </c>
      <c r="B320" s="76">
        <v>8809581471085</v>
      </c>
      <c r="C320" s="50" t="s">
        <v>8240</v>
      </c>
      <c r="D320" s="77" t="s">
        <v>8241</v>
      </c>
      <c r="E320" s="78">
        <v>9000</v>
      </c>
      <c r="F320" s="79">
        <v>0.54</v>
      </c>
      <c r="G320" s="80">
        <v>6</v>
      </c>
      <c r="H320" s="81">
        <f>Таблица620[[#This Row],[Коэфициент стоимости]]*Таблица620[[#This Row],[Розничная цена KRW]]</f>
        <v>4860</v>
      </c>
      <c r="I320" s="82" t="str">
        <f>IF($H$1="","Введите курс",Таблица620[[#This Row],[Оптовая цена KRW за 1шт]]/$H$1)</f>
        <v>Введите курс</v>
      </c>
      <c r="J320" s="83"/>
      <c r="K320" s="84">
        <f>Таблица620[[#This Row],[Заказ коробок ]]*Таблица620[[#This Row],[Кол-во шт в коробке]]</f>
        <v>0</v>
      </c>
      <c r="L320" s="85">
        <f>Таблица620[[#This Row],[Общее кол-во шт]]*Таблица620[[#This Row],[Оптовая цена KRW за 1шт]]</f>
        <v>0</v>
      </c>
      <c r="M320" s="86" t="str">
        <f>IFERROR(Таблица620[[#This Row],[Общее кол-во шт]]*Таблица620[[#This Row],[Оптовая цена USD за 1шт]],"")</f>
        <v/>
      </c>
      <c r="N320" s="87"/>
    </row>
    <row r="321" spans="1:14" ht="22.5" customHeight="1">
      <c r="A321" s="44" t="s">
        <v>8242</v>
      </c>
      <c r="B321" s="76">
        <v>8809581472761</v>
      </c>
      <c r="C321" s="50" t="s">
        <v>8243</v>
      </c>
      <c r="D321" s="77" t="s">
        <v>8244</v>
      </c>
      <c r="E321" s="78">
        <v>18000</v>
      </c>
      <c r="F321" s="79">
        <v>0.54</v>
      </c>
      <c r="G321" s="80">
        <v>6</v>
      </c>
      <c r="H321" s="81">
        <f>Таблица620[[#This Row],[Коэфициент стоимости]]*Таблица620[[#This Row],[Розничная цена KRW]]</f>
        <v>9720</v>
      </c>
      <c r="I321" s="82" t="str">
        <f>IF($H$1="","Введите курс",Таблица620[[#This Row],[Оптовая цена KRW за 1шт]]/$H$1)</f>
        <v>Введите курс</v>
      </c>
      <c r="J321" s="83"/>
      <c r="K321" s="84">
        <f>Таблица620[[#This Row],[Заказ коробок ]]*Таблица620[[#This Row],[Кол-во шт в коробке]]</f>
        <v>0</v>
      </c>
      <c r="L321" s="85">
        <f>Таблица620[[#This Row],[Общее кол-во шт]]*Таблица620[[#This Row],[Оптовая цена KRW за 1шт]]</f>
        <v>0</v>
      </c>
      <c r="M321" s="86" t="str">
        <f>IFERROR(Таблица620[[#This Row],[Общее кол-во шт]]*Таблица620[[#This Row],[Оптовая цена USD за 1шт]],"")</f>
        <v/>
      </c>
      <c r="N321" s="87"/>
    </row>
    <row r="322" spans="1:14" ht="22.5" customHeight="1">
      <c r="A322" s="44" t="s">
        <v>8245</v>
      </c>
      <c r="B322" s="76">
        <v>8809581472778</v>
      </c>
      <c r="C322" s="50" t="s">
        <v>8246</v>
      </c>
      <c r="D322" s="77" t="s">
        <v>8247</v>
      </c>
      <c r="E322" s="78">
        <v>18000</v>
      </c>
      <c r="F322" s="79">
        <v>0.54</v>
      </c>
      <c r="G322" s="80">
        <v>6</v>
      </c>
      <c r="H322" s="81">
        <f>Таблица620[[#This Row],[Коэфициент стоимости]]*Таблица620[[#This Row],[Розничная цена KRW]]</f>
        <v>9720</v>
      </c>
      <c r="I322" s="82" t="str">
        <f>IF($H$1="","Введите курс",Таблица620[[#This Row],[Оптовая цена KRW за 1шт]]/$H$1)</f>
        <v>Введите курс</v>
      </c>
      <c r="J322" s="83"/>
      <c r="K322" s="84">
        <f>Таблица620[[#This Row],[Заказ коробок ]]*Таблица620[[#This Row],[Кол-во шт в коробке]]</f>
        <v>0</v>
      </c>
      <c r="L322" s="85">
        <f>Таблица620[[#This Row],[Общее кол-во шт]]*Таблица620[[#This Row],[Оптовая цена KRW за 1шт]]</f>
        <v>0</v>
      </c>
      <c r="M322" s="86" t="str">
        <f>IFERROR(Таблица620[[#This Row],[Общее кол-во шт]]*Таблица620[[#This Row],[Оптовая цена USD за 1шт]],"")</f>
        <v/>
      </c>
      <c r="N322" s="87"/>
    </row>
    <row r="323" spans="1:14" ht="22.5" customHeight="1">
      <c r="A323" s="44" t="s">
        <v>8248</v>
      </c>
      <c r="B323" s="76">
        <v>8809581475922</v>
      </c>
      <c r="C323" s="50" t="s">
        <v>8249</v>
      </c>
      <c r="D323" s="77" t="s">
        <v>8250</v>
      </c>
      <c r="E323" s="78">
        <v>8000</v>
      </c>
      <c r="F323" s="79">
        <v>0.54</v>
      </c>
      <c r="G323" s="80">
        <v>6</v>
      </c>
      <c r="H323" s="81">
        <f>Таблица620[[#This Row],[Коэфициент стоимости]]*Таблица620[[#This Row],[Розничная цена KRW]]</f>
        <v>4320</v>
      </c>
      <c r="I323" s="82" t="str">
        <f>IF($H$1="","Введите курс",Таблица620[[#This Row],[Оптовая цена KRW за 1шт]]/$H$1)</f>
        <v>Введите курс</v>
      </c>
      <c r="J323" s="83"/>
      <c r="K323" s="84">
        <f>Таблица620[[#This Row],[Заказ коробок ]]*Таблица620[[#This Row],[Кол-во шт в коробке]]</f>
        <v>0</v>
      </c>
      <c r="L323" s="85">
        <f>Таблица620[[#This Row],[Общее кол-во шт]]*Таблица620[[#This Row],[Оптовая цена KRW за 1шт]]</f>
        <v>0</v>
      </c>
      <c r="M323" s="86" t="str">
        <f>IFERROR(Таблица620[[#This Row],[Общее кол-во шт]]*Таблица620[[#This Row],[Оптовая цена USD за 1шт]],"")</f>
        <v/>
      </c>
      <c r="N323" s="87"/>
    </row>
    <row r="324" spans="1:14" ht="22.5" customHeight="1">
      <c r="A324" s="44" t="s">
        <v>8251</v>
      </c>
      <c r="B324" s="76">
        <v>8809581475939</v>
      </c>
      <c r="C324" s="50" t="s">
        <v>8252</v>
      </c>
      <c r="D324" s="77" t="s">
        <v>8253</v>
      </c>
      <c r="E324" s="78">
        <v>8000</v>
      </c>
      <c r="F324" s="79">
        <v>0.54</v>
      </c>
      <c r="G324" s="80">
        <v>6</v>
      </c>
      <c r="H324" s="81">
        <f>Таблица620[[#This Row],[Коэфициент стоимости]]*Таблица620[[#This Row],[Розничная цена KRW]]</f>
        <v>4320</v>
      </c>
      <c r="I324" s="82" t="str">
        <f>IF($H$1="","Введите курс",Таблица620[[#This Row],[Оптовая цена KRW за 1шт]]/$H$1)</f>
        <v>Введите курс</v>
      </c>
      <c r="J324" s="83"/>
      <c r="K324" s="84">
        <f>Таблица620[[#This Row],[Заказ коробок ]]*Таблица620[[#This Row],[Кол-во шт в коробке]]</f>
        <v>0</v>
      </c>
      <c r="L324" s="85">
        <f>Таблица620[[#This Row],[Общее кол-во шт]]*Таблица620[[#This Row],[Оптовая цена KRW за 1шт]]</f>
        <v>0</v>
      </c>
      <c r="M324" s="86" t="str">
        <f>IFERROR(Таблица620[[#This Row],[Общее кол-во шт]]*Таблица620[[#This Row],[Оптовая цена USD за 1шт]],"")</f>
        <v/>
      </c>
      <c r="N324" s="87"/>
    </row>
    <row r="325" spans="1:14" ht="22.5" customHeight="1">
      <c r="A325" s="44" t="s">
        <v>8254</v>
      </c>
      <c r="B325" s="76">
        <v>8809581479784</v>
      </c>
      <c r="C325" s="50" t="s">
        <v>8255</v>
      </c>
      <c r="D325" s="77" t="s">
        <v>8256</v>
      </c>
      <c r="E325" s="78">
        <v>10000</v>
      </c>
      <c r="F325" s="79">
        <v>0.54</v>
      </c>
      <c r="G325" s="80">
        <v>6</v>
      </c>
      <c r="H325" s="81">
        <f>Таблица620[[#This Row],[Коэфициент стоимости]]*Таблица620[[#This Row],[Розничная цена KRW]]</f>
        <v>5400</v>
      </c>
      <c r="I325" s="82" t="str">
        <f>IF($H$1="","Введите курс",Таблица620[[#This Row],[Оптовая цена KRW за 1шт]]/$H$1)</f>
        <v>Введите курс</v>
      </c>
      <c r="J325" s="83"/>
      <c r="K325" s="84">
        <f>Таблица620[[#This Row],[Заказ коробок ]]*Таблица620[[#This Row],[Кол-во шт в коробке]]</f>
        <v>0</v>
      </c>
      <c r="L325" s="85">
        <f>Таблица620[[#This Row],[Общее кол-во шт]]*Таблица620[[#This Row],[Оптовая цена KRW за 1шт]]</f>
        <v>0</v>
      </c>
      <c r="M325" s="86" t="str">
        <f>IFERROR(Таблица620[[#This Row],[Общее кол-во шт]]*Таблица620[[#This Row],[Оптовая цена USD за 1шт]],"")</f>
        <v/>
      </c>
      <c r="N325" s="87"/>
    </row>
    <row r="326" spans="1:14" ht="22.5" customHeight="1">
      <c r="A326" s="44" t="s">
        <v>8257</v>
      </c>
      <c r="B326" s="76">
        <v>8809581479838</v>
      </c>
      <c r="C326" s="50" t="s">
        <v>8258</v>
      </c>
      <c r="D326" s="77" t="s">
        <v>8259</v>
      </c>
      <c r="E326" s="78">
        <v>8500</v>
      </c>
      <c r="F326" s="79">
        <v>0.54</v>
      </c>
      <c r="G326" s="80">
        <v>6</v>
      </c>
      <c r="H326" s="81">
        <f>Таблица620[[#This Row],[Коэфициент стоимости]]*Таблица620[[#This Row],[Розничная цена KRW]]</f>
        <v>4590</v>
      </c>
      <c r="I326" s="82" t="str">
        <f>IF($H$1="","Введите курс",Таблица620[[#This Row],[Оптовая цена KRW за 1шт]]/$H$1)</f>
        <v>Введите курс</v>
      </c>
      <c r="J326" s="83"/>
      <c r="K326" s="84">
        <f>Таблица620[[#This Row],[Заказ коробок ]]*Таблица620[[#This Row],[Кол-во шт в коробке]]</f>
        <v>0</v>
      </c>
      <c r="L326" s="85">
        <f>Таблица620[[#This Row],[Общее кол-во шт]]*Таблица620[[#This Row],[Оптовая цена KRW за 1шт]]</f>
        <v>0</v>
      </c>
      <c r="M326" s="86" t="str">
        <f>IFERROR(Таблица620[[#This Row],[Общее кол-во шт]]*Таблица620[[#This Row],[Оптовая цена USD за 1шт]],"")</f>
        <v/>
      </c>
      <c r="N326" s="87"/>
    </row>
    <row r="327" spans="1:14" ht="22.5" customHeight="1">
      <c r="A327" s="44" t="s">
        <v>8260</v>
      </c>
      <c r="B327" s="76">
        <v>8809581482050</v>
      </c>
      <c r="C327" s="50" t="s">
        <v>8261</v>
      </c>
      <c r="D327" s="77" t="s">
        <v>8262</v>
      </c>
      <c r="E327" s="78">
        <v>9500</v>
      </c>
      <c r="F327" s="79">
        <v>0.54</v>
      </c>
      <c r="G327" s="80">
        <v>6</v>
      </c>
      <c r="H327" s="81">
        <f>Таблица620[[#This Row],[Коэфициент стоимости]]*Таблица620[[#This Row],[Розничная цена KRW]]</f>
        <v>5130</v>
      </c>
      <c r="I327" s="82" t="str">
        <f>IF($H$1="","Введите курс",Таблица620[[#This Row],[Оптовая цена KRW за 1шт]]/$H$1)</f>
        <v>Введите курс</v>
      </c>
      <c r="J327" s="83"/>
      <c r="K327" s="84">
        <f>Таблица620[[#This Row],[Заказ коробок ]]*Таблица620[[#This Row],[Кол-во шт в коробке]]</f>
        <v>0</v>
      </c>
      <c r="L327" s="85">
        <f>Таблица620[[#This Row],[Общее кол-во шт]]*Таблица620[[#This Row],[Оптовая цена KRW за 1шт]]</f>
        <v>0</v>
      </c>
      <c r="M327" s="86" t="str">
        <f>IFERROR(Таблица620[[#This Row],[Общее кол-во шт]]*Таблица620[[#This Row],[Оптовая цена USD за 1шт]],"")</f>
        <v/>
      </c>
      <c r="N327" s="87"/>
    </row>
    <row r="328" spans="1:14" ht="22.5" customHeight="1">
      <c r="A328" s="44" t="s">
        <v>8263</v>
      </c>
      <c r="B328" s="76">
        <v>8809581482074</v>
      </c>
      <c r="C328" s="50" t="s">
        <v>8264</v>
      </c>
      <c r="D328" s="77" t="s">
        <v>8265</v>
      </c>
      <c r="E328" s="78">
        <v>10500</v>
      </c>
      <c r="F328" s="79">
        <v>0.54</v>
      </c>
      <c r="G328" s="80">
        <v>6</v>
      </c>
      <c r="H328" s="81">
        <f>Таблица620[[#This Row],[Коэфициент стоимости]]*Таблица620[[#This Row],[Розничная цена KRW]]</f>
        <v>5670</v>
      </c>
      <c r="I328" s="82" t="str">
        <f>IF($H$1="","Введите курс",Таблица620[[#This Row],[Оптовая цена KRW за 1шт]]/$H$1)</f>
        <v>Введите курс</v>
      </c>
      <c r="J328" s="83"/>
      <c r="K328" s="84">
        <f>Таблица620[[#This Row],[Заказ коробок ]]*Таблица620[[#This Row],[Кол-во шт в коробке]]</f>
        <v>0</v>
      </c>
      <c r="L328" s="85">
        <f>Таблица620[[#This Row],[Общее кол-во шт]]*Таблица620[[#This Row],[Оптовая цена KRW за 1шт]]</f>
        <v>0</v>
      </c>
      <c r="M328" s="86" t="str">
        <f>IFERROR(Таблица620[[#This Row],[Общее кол-во шт]]*Таблица620[[#This Row],[Оптовая цена USD за 1шт]],"")</f>
        <v/>
      </c>
      <c r="N328" s="87"/>
    </row>
    <row r="329" spans="1:14" ht="22.5" customHeight="1">
      <c r="A329" s="44" t="s">
        <v>8266</v>
      </c>
      <c r="B329" s="76">
        <v>8809581482845</v>
      </c>
      <c r="C329" s="50" t="s">
        <v>8267</v>
      </c>
      <c r="D329" s="77" t="s">
        <v>8268</v>
      </c>
      <c r="E329" s="78">
        <v>16000</v>
      </c>
      <c r="F329" s="79">
        <v>0.54</v>
      </c>
      <c r="G329" s="80">
        <v>6</v>
      </c>
      <c r="H329" s="81">
        <f>Таблица620[[#This Row],[Коэфициент стоимости]]*Таблица620[[#This Row],[Розничная цена KRW]]</f>
        <v>8640</v>
      </c>
      <c r="I329" s="82" t="str">
        <f>IF($H$1="","Введите курс",Таблица620[[#This Row],[Оптовая цена KRW за 1шт]]/$H$1)</f>
        <v>Введите курс</v>
      </c>
      <c r="J329" s="83"/>
      <c r="K329" s="84">
        <f>Таблица620[[#This Row],[Заказ коробок ]]*Таблица620[[#This Row],[Кол-во шт в коробке]]</f>
        <v>0</v>
      </c>
      <c r="L329" s="85">
        <f>Таблица620[[#This Row],[Общее кол-во шт]]*Таблица620[[#This Row],[Оптовая цена KRW за 1шт]]</f>
        <v>0</v>
      </c>
      <c r="M329" s="86" t="str">
        <f>IFERROR(Таблица620[[#This Row],[Общее кол-во шт]]*Таблица620[[#This Row],[Оптовая цена USD за 1шт]],"")</f>
        <v/>
      </c>
      <c r="N329" s="87"/>
    </row>
    <row r="330" spans="1:14" ht="22.5" customHeight="1">
      <c r="A330" s="44" t="s">
        <v>8269</v>
      </c>
      <c r="B330" s="76">
        <v>8809643501613</v>
      </c>
      <c r="C330" s="50" t="s">
        <v>8270</v>
      </c>
      <c r="D330" s="77" t="s">
        <v>8271</v>
      </c>
      <c r="E330" s="78">
        <v>4500</v>
      </c>
      <c r="F330" s="79">
        <v>0.54</v>
      </c>
      <c r="G330" s="80">
        <v>50</v>
      </c>
      <c r="H330" s="81">
        <f>Таблица620[[#This Row],[Коэфициент стоимости]]*Таблица620[[#This Row],[Розничная цена KRW]]</f>
        <v>2430</v>
      </c>
      <c r="I330" s="82" t="str">
        <f>IF($H$1="","Введите курс",Таблица620[[#This Row],[Оптовая цена KRW за 1шт]]/$H$1)</f>
        <v>Введите курс</v>
      </c>
      <c r="J330" s="83"/>
      <c r="K330" s="84">
        <f>Таблица620[[#This Row],[Заказ коробок ]]*Таблица620[[#This Row],[Кол-во шт в коробке]]</f>
        <v>0</v>
      </c>
      <c r="L330" s="85">
        <f>Таблица620[[#This Row],[Общее кол-во шт]]*Таблица620[[#This Row],[Оптовая цена KRW за 1шт]]</f>
        <v>0</v>
      </c>
      <c r="M330" s="86" t="str">
        <f>IFERROR(Таблица620[[#This Row],[Общее кол-во шт]]*Таблица620[[#This Row],[Оптовая цена USD за 1шт]],"")</f>
        <v/>
      </c>
      <c r="N330" s="87"/>
    </row>
    <row r="331" spans="1:14" ht="22.5" customHeight="1">
      <c r="A331" s="44" t="s">
        <v>8272</v>
      </c>
      <c r="B331" s="76">
        <v>8809643504249</v>
      </c>
      <c r="C331" s="50" t="s">
        <v>8273</v>
      </c>
      <c r="D331" s="77" t="s">
        <v>8274</v>
      </c>
      <c r="E331" s="78">
        <v>25000</v>
      </c>
      <c r="F331" s="79">
        <v>0.54</v>
      </c>
      <c r="G331" s="80">
        <v>6</v>
      </c>
      <c r="H331" s="81">
        <f>Таблица620[[#This Row],[Коэфициент стоимости]]*Таблица620[[#This Row],[Розничная цена KRW]]</f>
        <v>13500</v>
      </c>
      <c r="I331" s="82" t="str">
        <f>IF($H$1="","Введите курс",Таблица620[[#This Row],[Оптовая цена KRW за 1шт]]/$H$1)</f>
        <v>Введите курс</v>
      </c>
      <c r="J331" s="83"/>
      <c r="K331" s="84">
        <f>Таблица620[[#This Row],[Заказ коробок ]]*Таблица620[[#This Row],[Кол-во шт в коробке]]</f>
        <v>0</v>
      </c>
      <c r="L331" s="85">
        <f>Таблица620[[#This Row],[Общее кол-во шт]]*Таблица620[[#This Row],[Оптовая цена KRW за 1шт]]</f>
        <v>0</v>
      </c>
      <c r="M331" s="86" t="str">
        <f>IFERROR(Таблица620[[#This Row],[Общее кол-во шт]]*Таблица620[[#This Row],[Оптовая цена USD за 1шт]],"")</f>
        <v/>
      </c>
      <c r="N331" s="87"/>
    </row>
    <row r="332" spans="1:14" ht="22.5" customHeight="1">
      <c r="A332" s="44" t="s">
        <v>8275</v>
      </c>
      <c r="B332" s="76">
        <v>8809643504256</v>
      </c>
      <c r="C332" s="50" t="s">
        <v>8276</v>
      </c>
      <c r="D332" s="77" t="s">
        <v>8277</v>
      </c>
      <c r="E332" s="78">
        <v>25000</v>
      </c>
      <c r="F332" s="79">
        <v>0.54</v>
      </c>
      <c r="G332" s="80">
        <v>10</v>
      </c>
      <c r="H332" s="81">
        <f>Таблица620[[#This Row],[Коэфициент стоимости]]*Таблица620[[#This Row],[Розничная цена KRW]]</f>
        <v>13500</v>
      </c>
      <c r="I332" s="82" t="str">
        <f>IF($H$1="","Введите курс",Таблица620[[#This Row],[Оптовая цена KRW за 1шт]]/$H$1)</f>
        <v>Введите курс</v>
      </c>
      <c r="J332" s="83"/>
      <c r="K332" s="84">
        <f>Таблица620[[#This Row],[Заказ коробок ]]*Таблица620[[#This Row],[Кол-во шт в коробке]]</f>
        <v>0</v>
      </c>
      <c r="L332" s="85">
        <f>Таблица620[[#This Row],[Общее кол-во шт]]*Таблица620[[#This Row],[Оптовая цена KRW за 1шт]]</f>
        <v>0</v>
      </c>
      <c r="M332" s="86" t="str">
        <f>IFERROR(Таблица620[[#This Row],[Общее кол-во шт]]*Таблица620[[#This Row],[Оптовая цена USD за 1шт]],"")</f>
        <v/>
      </c>
      <c r="N332" s="87"/>
    </row>
    <row r="333" spans="1:14" ht="22.5" customHeight="1">
      <c r="A333" s="44" t="s">
        <v>8278</v>
      </c>
      <c r="B333" s="76">
        <v>8809643505666</v>
      </c>
      <c r="C333" s="50" t="s">
        <v>8279</v>
      </c>
      <c r="D333" s="77" t="s">
        <v>8280</v>
      </c>
      <c r="E333" s="78">
        <v>7000</v>
      </c>
      <c r="F333" s="79">
        <v>0.54</v>
      </c>
      <c r="G333" s="80">
        <v>6</v>
      </c>
      <c r="H333" s="81">
        <f>Таблица620[[#This Row],[Коэфициент стоимости]]*Таблица620[[#This Row],[Розничная цена KRW]]</f>
        <v>3780.0000000000005</v>
      </c>
      <c r="I333" s="82" t="str">
        <f>IF($H$1="","Введите курс",Таблица620[[#This Row],[Оптовая цена KRW за 1шт]]/$H$1)</f>
        <v>Введите курс</v>
      </c>
      <c r="J333" s="83"/>
      <c r="K333" s="84">
        <f>Таблица620[[#This Row],[Заказ коробок ]]*Таблица620[[#This Row],[Кол-во шт в коробке]]</f>
        <v>0</v>
      </c>
      <c r="L333" s="85">
        <f>Таблица620[[#This Row],[Общее кол-во шт]]*Таблица620[[#This Row],[Оптовая цена KRW за 1шт]]</f>
        <v>0</v>
      </c>
      <c r="M333" s="86" t="str">
        <f>IFERROR(Таблица620[[#This Row],[Общее кол-во шт]]*Таблица620[[#This Row],[Оптовая цена USD за 1шт]],"")</f>
        <v/>
      </c>
      <c r="N333" s="87"/>
    </row>
    <row r="334" spans="1:14" ht="22.5" customHeight="1">
      <c r="A334" s="44" t="s">
        <v>8281</v>
      </c>
      <c r="B334" s="76">
        <v>8809643507370</v>
      </c>
      <c r="C334" s="50" t="s">
        <v>8282</v>
      </c>
      <c r="D334" s="77" t="s">
        <v>8283</v>
      </c>
      <c r="E334" s="78">
        <v>16000</v>
      </c>
      <c r="F334" s="79">
        <v>0.54</v>
      </c>
      <c r="G334" s="80">
        <v>6</v>
      </c>
      <c r="H334" s="81">
        <f>Таблица620[[#This Row],[Коэфициент стоимости]]*Таблица620[[#This Row],[Розничная цена KRW]]</f>
        <v>8640</v>
      </c>
      <c r="I334" s="82" t="str">
        <f>IF($H$1="","Введите курс",Таблица620[[#This Row],[Оптовая цена KRW за 1шт]]/$H$1)</f>
        <v>Введите курс</v>
      </c>
      <c r="J334" s="83"/>
      <c r="K334" s="84">
        <f>Таблица620[[#This Row],[Заказ коробок ]]*Таблица620[[#This Row],[Кол-во шт в коробке]]</f>
        <v>0</v>
      </c>
      <c r="L334" s="85">
        <f>Таблица620[[#This Row],[Общее кол-во шт]]*Таблица620[[#This Row],[Оптовая цена KRW за 1шт]]</f>
        <v>0</v>
      </c>
      <c r="M334" s="86" t="str">
        <f>IFERROR(Таблица620[[#This Row],[Общее кол-во шт]]*Таблица620[[#This Row],[Оптовая цена USD за 1шт]],"")</f>
        <v/>
      </c>
      <c r="N334" s="87"/>
    </row>
    <row r="335" spans="1:14" ht="22.5" customHeight="1">
      <c r="A335" s="44" t="s">
        <v>8284</v>
      </c>
      <c r="B335" s="76">
        <v>8809643510042</v>
      </c>
      <c r="C335" s="50" t="s">
        <v>8285</v>
      </c>
      <c r="D335" s="77" t="s">
        <v>8286</v>
      </c>
      <c r="E335" s="78">
        <v>2000</v>
      </c>
      <c r="F335" s="79">
        <v>0.49</v>
      </c>
      <c r="G335" s="80">
        <v>50</v>
      </c>
      <c r="H335" s="81">
        <f>Таблица620[[#This Row],[Коэфициент стоимости]]*Таблица620[[#This Row],[Розничная цена KRW]]</f>
        <v>980</v>
      </c>
      <c r="I335" s="82" t="str">
        <f>IF($H$1="","Введите курс",Таблица620[[#This Row],[Оптовая цена KRW за 1шт]]/$H$1)</f>
        <v>Введите курс</v>
      </c>
      <c r="J335" s="83"/>
      <c r="K335" s="84">
        <f>Таблица620[[#This Row],[Заказ коробок ]]*Таблица620[[#This Row],[Кол-во шт в коробке]]</f>
        <v>0</v>
      </c>
      <c r="L335" s="85">
        <f>Таблица620[[#This Row],[Общее кол-во шт]]*Таблица620[[#This Row],[Оптовая цена KRW за 1шт]]</f>
        <v>0</v>
      </c>
      <c r="M335" s="86" t="str">
        <f>IFERROR(Таблица620[[#This Row],[Общее кол-во шт]]*Таблица620[[#This Row],[Оптовая цена USD за 1шт]],"")</f>
        <v/>
      </c>
      <c r="N335" s="87"/>
    </row>
    <row r="336" spans="1:14" ht="22.5" customHeight="1">
      <c r="A336" s="44" t="s">
        <v>8287</v>
      </c>
      <c r="B336" s="76">
        <v>8809643505772</v>
      </c>
      <c r="C336" s="50" t="s">
        <v>8288</v>
      </c>
      <c r="D336" s="77" t="s">
        <v>8289</v>
      </c>
      <c r="E336" s="78">
        <v>12000</v>
      </c>
      <c r="F336" s="79">
        <v>0.54</v>
      </c>
      <c r="G336" s="80">
        <v>6</v>
      </c>
      <c r="H336" s="81">
        <f>Таблица620[[#This Row],[Коэфициент стоимости]]*Таблица620[[#This Row],[Розничная цена KRW]]</f>
        <v>6480</v>
      </c>
      <c r="I336" s="82" t="str">
        <f>IF($H$1="","Введите курс",Таблица620[[#This Row],[Оптовая цена KRW за 1шт]]/$H$1)</f>
        <v>Введите курс</v>
      </c>
      <c r="J336" s="83"/>
      <c r="K336" s="84">
        <f>Таблица620[[#This Row],[Заказ коробок ]]*Таблица620[[#This Row],[Кол-во шт в коробке]]</f>
        <v>0</v>
      </c>
      <c r="L336" s="85">
        <f>Таблица620[[#This Row],[Общее кол-во шт]]*Таблица620[[#This Row],[Оптовая цена KRW за 1шт]]</f>
        <v>0</v>
      </c>
      <c r="M336" s="86" t="str">
        <f>IFERROR(Таблица620[[#This Row],[Общее кол-во шт]]*Таблица620[[#This Row],[Оптовая цена USD за 1шт]],"")</f>
        <v/>
      </c>
      <c r="N336" s="87"/>
    </row>
    <row r="337" spans="1:14" ht="22.5" customHeight="1">
      <c r="A337" s="44" t="s">
        <v>8290</v>
      </c>
      <c r="B337" s="76">
        <v>8809643505789</v>
      </c>
      <c r="C337" s="50" t="s">
        <v>8291</v>
      </c>
      <c r="D337" s="77" t="s">
        <v>8292</v>
      </c>
      <c r="E337" s="78">
        <v>15000</v>
      </c>
      <c r="F337" s="79">
        <v>0.54</v>
      </c>
      <c r="G337" s="80">
        <v>6</v>
      </c>
      <c r="H337" s="81">
        <f>Таблица620[[#This Row],[Коэфициент стоимости]]*Таблица620[[#This Row],[Розничная цена KRW]]</f>
        <v>8100.0000000000009</v>
      </c>
      <c r="I337" s="82" t="str">
        <f>IF($H$1="","Введите курс",Таблица620[[#This Row],[Оптовая цена KRW за 1шт]]/$H$1)</f>
        <v>Введите курс</v>
      </c>
      <c r="J337" s="83"/>
      <c r="K337" s="84">
        <f>Таблица620[[#This Row],[Заказ коробок ]]*Таблица620[[#This Row],[Кол-во шт в коробке]]</f>
        <v>0</v>
      </c>
      <c r="L337" s="85">
        <f>Таблица620[[#This Row],[Общее кол-во шт]]*Таблица620[[#This Row],[Оптовая цена KRW за 1шт]]</f>
        <v>0</v>
      </c>
      <c r="M337" s="86" t="str">
        <f>IFERROR(Таблица620[[#This Row],[Общее кол-во шт]]*Таблица620[[#This Row],[Оптовая цена USD за 1шт]],"")</f>
        <v/>
      </c>
      <c r="N337" s="87"/>
    </row>
    <row r="338" spans="1:14" ht="22.5" customHeight="1">
      <c r="A338" s="44" t="s">
        <v>8293</v>
      </c>
      <c r="B338" s="76">
        <v>8809643507097</v>
      </c>
      <c r="C338" s="50" t="s">
        <v>8294</v>
      </c>
      <c r="D338" s="77" t="s">
        <v>8295</v>
      </c>
      <c r="E338" s="78">
        <v>12000</v>
      </c>
      <c r="F338" s="79">
        <v>0.54</v>
      </c>
      <c r="G338" s="80">
        <v>6</v>
      </c>
      <c r="H338" s="81">
        <f>Таблица620[[#This Row],[Коэфициент стоимости]]*Таблица620[[#This Row],[Розничная цена KRW]]</f>
        <v>6480</v>
      </c>
      <c r="I338" s="82" t="str">
        <f>IF($H$1="","Введите курс",Таблица620[[#This Row],[Оптовая цена KRW за 1шт]]/$H$1)</f>
        <v>Введите курс</v>
      </c>
      <c r="J338" s="83"/>
      <c r="K338" s="84">
        <f>Таблица620[[#This Row],[Заказ коробок ]]*Таблица620[[#This Row],[Кол-во шт в коробке]]</f>
        <v>0</v>
      </c>
      <c r="L338" s="85">
        <f>Таблица620[[#This Row],[Общее кол-во шт]]*Таблица620[[#This Row],[Оптовая цена KRW за 1шт]]</f>
        <v>0</v>
      </c>
      <c r="M338" s="86" t="str">
        <f>IFERROR(Таблица620[[#This Row],[Общее кол-во шт]]*Таблица620[[#This Row],[Оптовая цена USD за 1шт]],"")</f>
        <v/>
      </c>
      <c r="N338" s="87"/>
    </row>
    <row r="339" spans="1:14" ht="22.5" customHeight="1">
      <c r="A339" s="44" t="s">
        <v>8296</v>
      </c>
      <c r="B339" s="76">
        <v>8809643507103</v>
      </c>
      <c r="C339" s="50" t="s">
        <v>8297</v>
      </c>
      <c r="D339" s="77" t="s">
        <v>8298</v>
      </c>
      <c r="E339" s="78">
        <v>15000</v>
      </c>
      <c r="F339" s="79">
        <v>0.54</v>
      </c>
      <c r="G339" s="80">
        <v>6</v>
      </c>
      <c r="H339" s="81">
        <f>Таблица620[[#This Row],[Коэфициент стоимости]]*Таблица620[[#This Row],[Розничная цена KRW]]</f>
        <v>8100.0000000000009</v>
      </c>
      <c r="I339" s="82" t="str">
        <f>IF($H$1="","Введите курс",Таблица620[[#This Row],[Оптовая цена KRW за 1шт]]/$H$1)</f>
        <v>Введите курс</v>
      </c>
      <c r="J339" s="83"/>
      <c r="K339" s="84">
        <f>Таблица620[[#This Row],[Заказ коробок ]]*Таблица620[[#This Row],[Кол-во шт в коробке]]</f>
        <v>0</v>
      </c>
      <c r="L339" s="85">
        <f>Таблица620[[#This Row],[Общее кол-во шт]]*Таблица620[[#This Row],[Оптовая цена KRW за 1шт]]</f>
        <v>0</v>
      </c>
      <c r="M339" s="86" t="str">
        <f>IFERROR(Таблица620[[#This Row],[Общее кол-во шт]]*Таблица620[[#This Row],[Оптовая цена USD за 1шт]],"")</f>
        <v/>
      </c>
      <c r="N339" s="87"/>
    </row>
    <row r="340" spans="1:14" ht="22.5" customHeight="1">
      <c r="A340" s="44" t="s">
        <v>8299</v>
      </c>
      <c r="B340" s="76">
        <v>8809643507622</v>
      </c>
      <c r="C340" s="50" t="s">
        <v>8300</v>
      </c>
      <c r="D340" s="77" t="s">
        <v>8301</v>
      </c>
      <c r="E340" s="78">
        <v>18000</v>
      </c>
      <c r="F340" s="79">
        <v>0.54</v>
      </c>
      <c r="G340" s="80">
        <v>6</v>
      </c>
      <c r="H340" s="81">
        <f>Таблица620[[#This Row],[Коэфициент стоимости]]*Таблица620[[#This Row],[Розничная цена KRW]]</f>
        <v>9720</v>
      </c>
      <c r="I340" s="82" t="str">
        <f>IF($H$1="","Введите курс",Таблица620[[#This Row],[Оптовая цена KRW за 1шт]]/$H$1)</f>
        <v>Введите курс</v>
      </c>
      <c r="J340" s="83"/>
      <c r="K340" s="84">
        <f>Таблица620[[#This Row],[Заказ коробок ]]*Таблица620[[#This Row],[Кол-во шт в коробке]]</f>
        <v>0</v>
      </c>
      <c r="L340" s="85">
        <f>Таблица620[[#This Row],[Общее кол-во шт]]*Таблица620[[#This Row],[Оптовая цена KRW за 1шт]]</f>
        <v>0</v>
      </c>
      <c r="M340" s="86" t="str">
        <f>IFERROR(Таблица620[[#This Row],[Общее кол-во шт]]*Таблица620[[#This Row],[Оптовая цена USD за 1шт]],"")</f>
        <v/>
      </c>
      <c r="N340" s="87"/>
    </row>
    <row r="341" spans="1:14" ht="22.5" customHeight="1">
      <c r="A341" s="44" t="s">
        <v>8302</v>
      </c>
      <c r="B341" s="76">
        <v>8809643507639</v>
      </c>
      <c r="C341" s="50" t="s">
        <v>8303</v>
      </c>
      <c r="D341" s="77" t="s">
        <v>8304</v>
      </c>
      <c r="E341" s="78">
        <v>18000</v>
      </c>
      <c r="F341" s="79">
        <v>0.54</v>
      </c>
      <c r="G341" s="80">
        <v>6</v>
      </c>
      <c r="H341" s="81">
        <f>Таблица620[[#This Row],[Коэфициент стоимости]]*Таблица620[[#This Row],[Розничная цена KRW]]</f>
        <v>9720</v>
      </c>
      <c r="I341" s="82" t="str">
        <f>IF($H$1="","Введите курс",Таблица620[[#This Row],[Оптовая цена KRW за 1шт]]/$H$1)</f>
        <v>Введите курс</v>
      </c>
      <c r="J341" s="83"/>
      <c r="K341" s="84">
        <f>Таблица620[[#This Row],[Заказ коробок ]]*Таблица620[[#This Row],[Кол-во шт в коробке]]</f>
        <v>0</v>
      </c>
      <c r="L341" s="85">
        <f>Таблица620[[#This Row],[Общее кол-во шт]]*Таблица620[[#This Row],[Оптовая цена KRW за 1шт]]</f>
        <v>0</v>
      </c>
      <c r="M341" s="86" t="str">
        <f>IFERROR(Таблица620[[#This Row],[Общее кол-во шт]]*Таблица620[[#This Row],[Оптовая цена USD за 1шт]],"")</f>
        <v/>
      </c>
      <c r="N341" s="87"/>
    </row>
    <row r="342" spans="1:14" ht="22.5" customHeight="1">
      <c r="A342" s="44" t="s">
        <v>8305</v>
      </c>
      <c r="B342" s="76">
        <v>8809643511636</v>
      </c>
      <c r="C342" s="50" t="s">
        <v>8306</v>
      </c>
      <c r="D342" s="77" t="s">
        <v>8307</v>
      </c>
      <c r="E342" s="78">
        <v>2000</v>
      </c>
      <c r="F342" s="79">
        <v>0.49</v>
      </c>
      <c r="G342" s="80">
        <v>20</v>
      </c>
      <c r="H342" s="81">
        <f>Таблица620[[#This Row],[Коэфициент стоимости]]*Таблица620[[#This Row],[Розничная цена KRW]]</f>
        <v>980</v>
      </c>
      <c r="I342" s="82" t="str">
        <f>IF($H$1="","Введите курс",Таблица620[[#This Row],[Оптовая цена KRW за 1шт]]/$H$1)</f>
        <v>Введите курс</v>
      </c>
      <c r="J342" s="83"/>
      <c r="K342" s="84">
        <f>Таблица620[[#This Row],[Заказ коробок ]]*Таблица620[[#This Row],[Кол-во шт в коробке]]</f>
        <v>0</v>
      </c>
      <c r="L342" s="85">
        <f>Таблица620[[#This Row],[Общее кол-во шт]]*Таблица620[[#This Row],[Оптовая цена KRW за 1шт]]</f>
        <v>0</v>
      </c>
      <c r="M342" s="86" t="str">
        <f>IFERROR(Таблица620[[#This Row],[Общее кол-во шт]]*Таблица620[[#This Row],[Оптовая цена USD за 1шт]],"")</f>
        <v/>
      </c>
      <c r="N342" s="87"/>
    </row>
    <row r="343" spans="1:14" ht="22.5" customHeight="1">
      <c r="A343" s="44" t="s">
        <v>8308</v>
      </c>
      <c r="B343" s="76">
        <v>8809643515719</v>
      </c>
      <c r="C343" s="50" t="s">
        <v>8309</v>
      </c>
      <c r="D343" s="77" t="s">
        <v>8310</v>
      </c>
      <c r="E343" s="78">
        <v>12000</v>
      </c>
      <c r="F343" s="79">
        <v>0.54</v>
      </c>
      <c r="G343" s="80">
        <v>6</v>
      </c>
      <c r="H343" s="81">
        <f>Таблица620[[#This Row],[Коэфициент стоимости]]*Таблица620[[#This Row],[Розничная цена KRW]]</f>
        <v>6480</v>
      </c>
      <c r="I343" s="82" t="str">
        <f>IF($H$1="","Введите курс",Таблица620[[#This Row],[Оптовая цена KRW за 1шт]]/$H$1)</f>
        <v>Введите курс</v>
      </c>
      <c r="J343" s="83"/>
      <c r="K343" s="84">
        <f>Таблица620[[#This Row],[Заказ коробок ]]*Таблица620[[#This Row],[Кол-во шт в коробке]]</f>
        <v>0</v>
      </c>
      <c r="L343" s="85">
        <f>Таблица620[[#This Row],[Общее кол-во шт]]*Таблица620[[#This Row],[Оптовая цена KRW за 1шт]]</f>
        <v>0</v>
      </c>
      <c r="M343" s="86" t="str">
        <f>IFERROR(Таблица620[[#This Row],[Общее кол-во шт]]*Таблица620[[#This Row],[Оптовая цена USD за 1шт]],"")</f>
        <v/>
      </c>
      <c r="N343" s="87"/>
    </row>
    <row r="344" spans="1:14" ht="22.5" customHeight="1">
      <c r="A344" s="44" t="s">
        <v>8311</v>
      </c>
      <c r="B344" s="76">
        <v>8809643515726</v>
      </c>
      <c r="C344" s="50" t="s">
        <v>8312</v>
      </c>
      <c r="D344" s="77" t="s">
        <v>8313</v>
      </c>
      <c r="E344" s="78">
        <v>12000</v>
      </c>
      <c r="F344" s="79">
        <v>0.54</v>
      </c>
      <c r="G344" s="80">
        <v>6</v>
      </c>
      <c r="H344" s="81">
        <f>Таблица620[[#This Row],[Коэфициент стоимости]]*Таблица620[[#This Row],[Розничная цена KRW]]</f>
        <v>6480</v>
      </c>
      <c r="I344" s="82" t="str">
        <f>IF($H$1="","Введите курс",Таблица620[[#This Row],[Оптовая цена KRW за 1шт]]/$H$1)</f>
        <v>Введите курс</v>
      </c>
      <c r="J344" s="83"/>
      <c r="K344" s="84">
        <f>Таблица620[[#This Row],[Заказ коробок ]]*Таблица620[[#This Row],[Кол-во шт в коробке]]</f>
        <v>0</v>
      </c>
      <c r="L344" s="85">
        <f>Таблица620[[#This Row],[Общее кол-во шт]]*Таблица620[[#This Row],[Оптовая цена KRW за 1шт]]</f>
        <v>0</v>
      </c>
      <c r="M344" s="86" t="str">
        <f>IFERROR(Таблица620[[#This Row],[Общее кол-во шт]]*Таблица620[[#This Row],[Оптовая цена USD за 1шт]],"")</f>
        <v/>
      </c>
      <c r="N344" s="87"/>
    </row>
    <row r="345" spans="1:14" ht="22.5" customHeight="1">
      <c r="A345" s="44" t="s">
        <v>8314</v>
      </c>
      <c r="B345" s="76">
        <v>8809643518017</v>
      </c>
      <c r="C345" s="50" t="s">
        <v>8315</v>
      </c>
      <c r="D345" s="77" t="s">
        <v>8316</v>
      </c>
      <c r="E345" s="78">
        <v>27000</v>
      </c>
      <c r="F345" s="79">
        <v>0.54</v>
      </c>
      <c r="G345" s="80">
        <v>10</v>
      </c>
      <c r="H345" s="81">
        <f>Таблица620[[#This Row],[Коэфициент стоимости]]*Таблица620[[#This Row],[Розничная цена KRW]]</f>
        <v>14580.000000000002</v>
      </c>
      <c r="I345" s="82" t="str">
        <f>IF($H$1="","Введите курс",Таблица620[[#This Row],[Оптовая цена KRW за 1шт]]/$H$1)</f>
        <v>Введите курс</v>
      </c>
      <c r="J345" s="83"/>
      <c r="K345" s="84">
        <f>Таблица620[[#This Row],[Заказ коробок ]]*Таблица620[[#This Row],[Кол-во шт в коробке]]</f>
        <v>0</v>
      </c>
      <c r="L345" s="85">
        <f>Таблица620[[#This Row],[Общее кол-во шт]]*Таблица620[[#This Row],[Оптовая цена KRW за 1шт]]</f>
        <v>0</v>
      </c>
      <c r="M345" s="86" t="str">
        <f>IFERROR(Таблица620[[#This Row],[Общее кол-во шт]]*Таблица620[[#This Row],[Оптовая цена USD за 1шт]],"")</f>
        <v/>
      </c>
      <c r="N345" s="87"/>
    </row>
    <row r="346" spans="1:14" ht="22.5" customHeight="1">
      <c r="A346" s="44" t="s">
        <v>8317</v>
      </c>
      <c r="B346" s="76">
        <v>8809643518109</v>
      </c>
      <c r="C346" s="50" t="s">
        <v>8318</v>
      </c>
      <c r="D346" s="77" t="s">
        <v>8319</v>
      </c>
      <c r="E346" s="78">
        <v>27000</v>
      </c>
      <c r="F346" s="79">
        <v>0.54</v>
      </c>
      <c r="G346" s="80">
        <v>6</v>
      </c>
      <c r="H346" s="81">
        <f>Таблица620[[#This Row],[Коэфициент стоимости]]*Таблица620[[#This Row],[Розничная цена KRW]]</f>
        <v>14580.000000000002</v>
      </c>
      <c r="I346" s="82" t="str">
        <f>IF($H$1="","Введите курс",Таблица620[[#This Row],[Оптовая цена KRW за 1шт]]/$H$1)</f>
        <v>Введите курс</v>
      </c>
      <c r="J346" s="83"/>
      <c r="K346" s="84">
        <f>Таблица620[[#This Row],[Заказ коробок ]]*Таблица620[[#This Row],[Кол-во шт в коробке]]</f>
        <v>0</v>
      </c>
      <c r="L346" s="85">
        <f>Таблица620[[#This Row],[Общее кол-во шт]]*Таблица620[[#This Row],[Оптовая цена KRW за 1шт]]</f>
        <v>0</v>
      </c>
      <c r="M346" s="86" t="str">
        <f>IFERROR(Таблица620[[#This Row],[Общее кол-во шт]]*Таблица620[[#This Row],[Оптовая цена USD за 1шт]],"")</f>
        <v/>
      </c>
      <c r="N346" s="87"/>
    </row>
    <row r="347" spans="1:14" ht="22.5" customHeight="1">
      <c r="A347" s="44" t="s">
        <v>8320</v>
      </c>
      <c r="B347" s="76">
        <v>8809643520812</v>
      </c>
      <c r="C347" s="50" t="s">
        <v>8321</v>
      </c>
      <c r="D347" s="77" t="s">
        <v>8322</v>
      </c>
      <c r="E347" s="78">
        <v>25000</v>
      </c>
      <c r="F347" s="79">
        <v>0.54</v>
      </c>
      <c r="G347" s="80">
        <v>6</v>
      </c>
      <c r="H347" s="81">
        <f>Таблица620[[#This Row],[Коэфициент стоимости]]*Таблица620[[#This Row],[Розничная цена KRW]]</f>
        <v>13500</v>
      </c>
      <c r="I347" s="82" t="str">
        <f>IF($H$1="","Введите курс",Таблица620[[#This Row],[Оптовая цена KRW за 1шт]]/$H$1)</f>
        <v>Введите курс</v>
      </c>
      <c r="J347" s="83"/>
      <c r="K347" s="84">
        <f>Таблица620[[#This Row],[Заказ коробок ]]*Таблица620[[#This Row],[Кол-во шт в коробке]]</f>
        <v>0</v>
      </c>
      <c r="L347" s="85">
        <f>Таблица620[[#This Row],[Общее кол-во шт]]*Таблица620[[#This Row],[Оптовая цена KRW за 1шт]]</f>
        <v>0</v>
      </c>
      <c r="M347" s="86" t="str">
        <f>IFERROR(Таблица620[[#This Row],[Общее кол-во шт]]*Таблица620[[#This Row],[Оптовая цена USD за 1шт]],"")</f>
        <v/>
      </c>
      <c r="N347" s="87"/>
    </row>
    <row r="348" spans="1:14" ht="22.5" customHeight="1">
      <c r="A348" s="44" t="s">
        <v>8323</v>
      </c>
      <c r="B348" s="76">
        <v>8809643516020</v>
      </c>
      <c r="C348" s="50" t="s">
        <v>8324</v>
      </c>
      <c r="D348" s="77" t="s">
        <v>8325</v>
      </c>
      <c r="E348" s="78">
        <v>12000</v>
      </c>
      <c r="F348" s="79">
        <v>0.54</v>
      </c>
      <c r="G348" s="80">
        <v>6</v>
      </c>
      <c r="H348" s="81">
        <f>Таблица620[[#This Row],[Коэфициент стоимости]]*Таблица620[[#This Row],[Розничная цена KRW]]</f>
        <v>6480</v>
      </c>
      <c r="I348" s="82" t="str">
        <f>IF($H$1="","Введите курс",Таблица620[[#This Row],[Оптовая цена KRW за 1шт]]/$H$1)</f>
        <v>Введите курс</v>
      </c>
      <c r="J348" s="83"/>
      <c r="K348" s="84">
        <f>Таблица620[[#This Row],[Заказ коробок ]]*Таблица620[[#This Row],[Кол-во шт в коробке]]</f>
        <v>0</v>
      </c>
      <c r="L348" s="85">
        <f>Таблица620[[#This Row],[Общее кол-во шт]]*Таблица620[[#This Row],[Оптовая цена KRW за 1шт]]</f>
        <v>0</v>
      </c>
      <c r="M348" s="86" t="str">
        <f>IFERROR(Таблица620[[#This Row],[Общее кол-во шт]]*Таблица620[[#This Row],[Оптовая цена USD за 1шт]],"")</f>
        <v/>
      </c>
      <c r="N348" s="87"/>
    </row>
    <row r="349" spans="1:14" ht="22.5" customHeight="1">
      <c r="A349" s="44" t="s">
        <v>8326</v>
      </c>
      <c r="B349" s="76">
        <v>8809643516051</v>
      </c>
      <c r="C349" s="50" t="s">
        <v>8327</v>
      </c>
      <c r="D349" s="77" t="s">
        <v>8328</v>
      </c>
      <c r="E349" s="78">
        <v>10000</v>
      </c>
      <c r="F349" s="79">
        <v>0.59</v>
      </c>
      <c r="G349" s="80">
        <v>6</v>
      </c>
      <c r="H349" s="81">
        <f>Таблица620[[#This Row],[Коэфициент стоимости]]*Таблица620[[#This Row],[Розничная цена KRW]]</f>
        <v>5900</v>
      </c>
      <c r="I349" s="82" t="str">
        <f>IF($H$1="","Введите курс",Таблица620[[#This Row],[Оптовая цена KRW за 1шт]]/$H$1)</f>
        <v>Введите курс</v>
      </c>
      <c r="J349" s="83"/>
      <c r="K349" s="84">
        <f>Таблица620[[#This Row],[Заказ коробок ]]*Таблица620[[#This Row],[Кол-во шт в коробке]]</f>
        <v>0</v>
      </c>
      <c r="L349" s="85">
        <f>Таблица620[[#This Row],[Общее кол-во шт]]*Таблица620[[#This Row],[Оптовая цена KRW за 1шт]]</f>
        <v>0</v>
      </c>
      <c r="M349" s="86" t="str">
        <f>IFERROR(Таблица620[[#This Row],[Общее кол-во шт]]*Таблица620[[#This Row],[Оптовая цена USD за 1шт]],"")</f>
        <v/>
      </c>
      <c r="N349" s="87"/>
    </row>
    <row r="350" spans="1:14" ht="22.5" customHeight="1">
      <c r="A350" s="44" t="s">
        <v>8329</v>
      </c>
      <c r="B350" s="76">
        <v>8809643527804</v>
      </c>
      <c r="C350" s="50" t="s">
        <v>8330</v>
      </c>
      <c r="D350" s="77" t="s">
        <v>8331</v>
      </c>
      <c r="E350" s="78">
        <v>18000</v>
      </c>
      <c r="F350" s="79">
        <v>0.54</v>
      </c>
      <c r="G350" s="80">
        <v>6</v>
      </c>
      <c r="H350" s="81">
        <f>Таблица620[[#This Row],[Коэфициент стоимости]]*Таблица620[[#This Row],[Розничная цена KRW]]</f>
        <v>9720</v>
      </c>
      <c r="I350" s="82" t="str">
        <f>IF($H$1="","Введите курс",Таблица620[[#This Row],[Оптовая цена KRW за 1шт]]/$H$1)</f>
        <v>Введите курс</v>
      </c>
      <c r="J350" s="83"/>
      <c r="K350" s="84">
        <f>Таблица620[[#This Row],[Заказ коробок ]]*Таблица620[[#This Row],[Кол-во шт в коробке]]</f>
        <v>0</v>
      </c>
      <c r="L350" s="85">
        <f>Таблица620[[#This Row],[Общее кол-во шт]]*Таблица620[[#This Row],[Оптовая цена KRW за 1шт]]</f>
        <v>0</v>
      </c>
      <c r="M350" s="86" t="str">
        <f>IFERROR(Таблица620[[#This Row],[Общее кол-во шт]]*Таблица620[[#This Row],[Оптовая цена USD за 1шт]],"")</f>
        <v/>
      </c>
      <c r="N350" s="87"/>
    </row>
    <row r="351" spans="1:14" ht="22.5" customHeight="1">
      <c r="A351" s="44" t="s">
        <v>8332</v>
      </c>
      <c r="B351" s="76">
        <v>8809643521123</v>
      </c>
      <c r="C351" s="50" t="s">
        <v>8333</v>
      </c>
      <c r="D351" s="77" t="s">
        <v>8334</v>
      </c>
      <c r="E351" s="78">
        <v>1200</v>
      </c>
      <c r="F351" s="79">
        <v>0.49</v>
      </c>
      <c r="G351" s="80">
        <v>50</v>
      </c>
      <c r="H351" s="81">
        <f>Таблица620[[#This Row],[Коэфициент стоимости]]*Таблица620[[#This Row],[Розничная цена KRW]]</f>
        <v>588</v>
      </c>
      <c r="I351" s="82" t="str">
        <f>IF($H$1="","Введите курс",Таблица620[[#This Row],[Оптовая цена KRW за 1шт]]/$H$1)</f>
        <v>Введите курс</v>
      </c>
      <c r="J351" s="83"/>
      <c r="K351" s="84">
        <f>Таблица620[[#This Row],[Заказ коробок ]]*Таблица620[[#This Row],[Кол-во шт в коробке]]</f>
        <v>0</v>
      </c>
      <c r="L351" s="85">
        <f>Таблица620[[#This Row],[Общее кол-во шт]]*Таблица620[[#This Row],[Оптовая цена KRW за 1шт]]</f>
        <v>0</v>
      </c>
      <c r="M351" s="86" t="str">
        <f>IFERROR(Таблица620[[#This Row],[Общее кол-во шт]]*Таблица620[[#This Row],[Оптовая цена USD за 1шт]],"")</f>
        <v/>
      </c>
      <c r="N351" s="87"/>
    </row>
    <row r="352" spans="1:14" ht="22.5" customHeight="1">
      <c r="A352" s="44" t="s">
        <v>8335</v>
      </c>
      <c r="B352" s="76">
        <v>8809643521130</v>
      </c>
      <c r="C352" s="50" t="s">
        <v>8336</v>
      </c>
      <c r="D352" s="77" t="s">
        <v>8337</v>
      </c>
      <c r="E352" s="78">
        <v>1200</v>
      </c>
      <c r="F352" s="79">
        <v>0.49</v>
      </c>
      <c r="G352" s="80">
        <v>50</v>
      </c>
      <c r="H352" s="81">
        <f>Таблица620[[#This Row],[Коэфициент стоимости]]*Таблица620[[#This Row],[Розничная цена KRW]]</f>
        <v>588</v>
      </c>
      <c r="I352" s="82" t="str">
        <f>IF($H$1="","Введите курс",Таблица620[[#This Row],[Оптовая цена KRW за 1шт]]/$H$1)</f>
        <v>Введите курс</v>
      </c>
      <c r="J352" s="83"/>
      <c r="K352" s="84">
        <f>Таблица620[[#This Row],[Заказ коробок ]]*Таблица620[[#This Row],[Кол-во шт в коробке]]</f>
        <v>0</v>
      </c>
      <c r="L352" s="85">
        <f>Таблица620[[#This Row],[Общее кол-во шт]]*Таблица620[[#This Row],[Оптовая цена KRW за 1шт]]</f>
        <v>0</v>
      </c>
      <c r="M352" s="86" t="str">
        <f>IFERROR(Таблица620[[#This Row],[Общее кол-во шт]]*Таблица620[[#This Row],[Оптовая цена USD за 1шт]],"")</f>
        <v/>
      </c>
      <c r="N352" s="87"/>
    </row>
    <row r="353" spans="1:14" ht="22.5" customHeight="1">
      <c r="A353" s="44" t="s">
        <v>8338</v>
      </c>
      <c r="B353" s="76">
        <v>8809643521147</v>
      </c>
      <c r="C353" s="50" t="s">
        <v>8339</v>
      </c>
      <c r="D353" s="77" t="s">
        <v>8340</v>
      </c>
      <c r="E353" s="78">
        <v>1200</v>
      </c>
      <c r="F353" s="79">
        <v>0.49</v>
      </c>
      <c r="G353" s="80">
        <v>50</v>
      </c>
      <c r="H353" s="81">
        <f>Таблица620[[#This Row],[Коэфициент стоимости]]*Таблица620[[#This Row],[Розничная цена KRW]]</f>
        <v>588</v>
      </c>
      <c r="I353" s="82" t="str">
        <f>IF($H$1="","Введите курс",Таблица620[[#This Row],[Оптовая цена KRW за 1шт]]/$H$1)</f>
        <v>Введите курс</v>
      </c>
      <c r="J353" s="83"/>
      <c r="K353" s="84">
        <f>Таблица620[[#This Row],[Заказ коробок ]]*Таблица620[[#This Row],[Кол-во шт в коробке]]</f>
        <v>0</v>
      </c>
      <c r="L353" s="85">
        <f>Таблица620[[#This Row],[Общее кол-во шт]]*Таблица620[[#This Row],[Оптовая цена KRW за 1шт]]</f>
        <v>0</v>
      </c>
      <c r="M353" s="86" t="str">
        <f>IFERROR(Таблица620[[#This Row],[Общее кол-во шт]]*Таблица620[[#This Row],[Оптовая цена USD за 1шт]],"")</f>
        <v/>
      </c>
      <c r="N353" s="87"/>
    </row>
    <row r="354" spans="1:14" ht="22.5" customHeight="1">
      <c r="A354" s="44" t="s">
        <v>8341</v>
      </c>
      <c r="B354" s="76">
        <v>8809643521154</v>
      </c>
      <c r="C354" s="50" t="s">
        <v>8342</v>
      </c>
      <c r="D354" s="77" t="s">
        <v>8343</v>
      </c>
      <c r="E354" s="78">
        <v>1200</v>
      </c>
      <c r="F354" s="79">
        <v>0.49</v>
      </c>
      <c r="G354" s="80">
        <v>50</v>
      </c>
      <c r="H354" s="81">
        <f>Таблица620[[#This Row],[Коэфициент стоимости]]*Таблица620[[#This Row],[Розничная цена KRW]]</f>
        <v>588</v>
      </c>
      <c r="I354" s="82" t="str">
        <f>IF($H$1="","Введите курс",Таблица620[[#This Row],[Оптовая цена KRW за 1шт]]/$H$1)</f>
        <v>Введите курс</v>
      </c>
      <c r="J354" s="83"/>
      <c r="K354" s="84">
        <f>Таблица620[[#This Row],[Заказ коробок ]]*Таблица620[[#This Row],[Кол-во шт в коробке]]</f>
        <v>0</v>
      </c>
      <c r="L354" s="85">
        <f>Таблица620[[#This Row],[Общее кол-во шт]]*Таблица620[[#This Row],[Оптовая цена KRW за 1шт]]</f>
        <v>0</v>
      </c>
      <c r="M354" s="86" t="str">
        <f>IFERROR(Таблица620[[#This Row],[Общее кол-во шт]]*Таблица620[[#This Row],[Оптовая цена USD за 1шт]],"")</f>
        <v/>
      </c>
      <c r="N354" s="87"/>
    </row>
    <row r="355" spans="1:14" ht="22.5" customHeight="1">
      <c r="A355" s="44" t="s">
        <v>8344</v>
      </c>
      <c r="B355" s="76">
        <v>8809643521161</v>
      </c>
      <c r="C355" s="50" t="s">
        <v>8345</v>
      </c>
      <c r="D355" s="77" t="s">
        <v>8346</v>
      </c>
      <c r="E355" s="78">
        <v>1200</v>
      </c>
      <c r="F355" s="79">
        <v>0.49</v>
      </c>
      <c r="G355" s="80">
        <v>50</v>
      </c>
      <c r="H355" s="81">
        <f>Таблица620[[#This Row],[Коэфициент стоимости]]*Таблица620[[#This Row],[Розничная цена KRW]]</f>
        <v>588</v>
      </c>
      <c r="I355" s="82" t="str">
        <f>IF($H$1="","Введите курс",Таблица620[[#This Row],[Оптовая цена KRW за 1шт]]/$H$1)</f>
        <v>Введите курс</v>
      </c>
      <c r="J355" s="83"/>
      <c r="K355" s="84">
        <f>Таблица620[[#This Row],[Заказ коробок ]]*Таблица620[[#This Row],[Кол-во шт в коробке]]</f>
        <v>0</v>
      </c>
      <c r="L355" s="85">
        <f>Таблица620[[#This Row],[Общее кол-во шт]]*Таблица620[[#This Row],[Оптовая цена KRW за 1шт]]</f>
        <v>0</v>
      </c>
      <c r="M355" s="86" t="str">
        <f>IFERROR(Таблица620[[#This Row],[Общее кол-во шт]]*Таблица620[[#This Row],[Оптовая цена USD за 1шт]],"")</f>
        <v/>
      </c>
      <c r="N355" s="87"/>
    </row>
    <row r="356" spans="1:14" ht="22.5" customHeight="1">
      <c r="A356" s="44" t="s">
        <v>8347</v>
      </c>
      <c r="B356" s="76">
        <v>8809643531283</v>
      </c>
      <c r="C356" s="50" t="s">
        <v>8348</v>
      </c>
      <c r="D356" s="77" t="s">
        <v>8349</v>
      </c>
      <c r="E356" s="78">
        <v>13000</v>
      </c>
      <c r="F356" s="79">
        <v>0.54</v>
      </c>
      <c r="G356" s="80">
        <v>6</v>
      </c>
      <c r="H356" s="81">
        <f>Таблица620[[#This Row],[Коэфициент стоимости]]*Таблица620[[#This Row],[Розничная цена KRW]]</f>
        <v>7020.0000000000009</v>
      </c>
      <c r="I356" s="82" t="str">
        <f>IF($H$1="","Введите курс",Таблица620[[#This Row],[Оптовая цена KRW за 1шт]]/$H$1)</f>
        <v>Введите курс</v>
      </c>
      <c r="J356" s="83"/>
      <c r="K356" s="84">
        <f>Таблица620[[#This Row],[Заказ коробок ]]*Таблица620[[#This Row],[Кол-во шт в коробке]]</f>
        <v>0</v>
      </c>
      <c r="L356" s="85">
        <f>Таблица620[[#This Row],[Общее кол-во шт]]*Таблица620[[#This Row],[Оптовая цена KRW за 1шт]]</f>
        <v>0</v>
      </c>
      <c r="M356" s="86" t="str">
        <f>IFERROR(Таблица620[[#This Row],[Общее кол-во шт]]*Таблица620[[#This Row],[Оптовая цена USD за 1шт]],"")</f>
        <v/>
      </c>
      <c r="N356" s="87"/>
    </row>
    <row r="357" spans="1:14" ht="22.5" customHeight="1">
      <c r="A357" s="44" t="s">
        <v>8350</v>
      </c>
      <c r="B357" s="76">
        <v>8809643530484</v>
      </c>
      <c r="C357" s="50" t="s">
        <v>8351</v>
      </c>
      <c r="D357" s="77" t="s">
        <v>8352</v>
      </c>
      <c r="E357" s="78">
        <v>38000</v>
      </c>
      <c r="F357" s="79">
        <v>0.54</v>
      </c>
      <c r="G357" s="80">
        <v>6</v>
      </c>
      <c r="H357" s="81">
        <f>Таблица620[[#This Row],[Коэфициент стоимости]]*Таблица620[[#This Row],[Розничная цена KRW]]</f>
        <v>20520</v>
      </c>
      <c r="I357" s="82" t="str">
        <f>IF($H$1="","Введите курс",Таблица620[[#This Row],[Оптовая цена KRW за 1шт]]/$H$1)</f>
        <v>Введите курс</v>
      </c>
      <c r="J357" s="83"/>
      <c r="K357" s="84">
        <f>Таблица620[[#This Row],[Заказ коробок ]]*Таблица620[[#This Row],[Кол-во шт в коробке]]</f>
        <v>0</v>
      </c>
      <c r="L357" s="85">
        <f>Таблица620[[#This Row],[Общее кол-во шт]]*Таблица620[[#This Row],[Оптовая цена KRW за 1шт]]</f>
        <v>0</v>
      </c>
      <c r="M357" s="86" t="str">
        <f>IFERROR(Таблица620[[#This Row],[Общее кол-во шт]]*Таблица620[[#This Row],[Оптовая цена USD за 1шт]],"")</f>
        <v/>
      </c>
      <c r="N357" s="87"/>
    </row>
    <row r="358" spans="1:14" ht="22.5" customHeight="1">
      <c r="A358" s="44" t="s">
        <v>8353</v>
      </c>
      <c r="B358" s="76">
        <v>8809643531313</v>
      </c>
      <c r="C358" s="50" t="s">
        <v>8354</v>
      </c>
      <c r="D358" s="77" t="s">
        <v>8355</v>
      </c>
      <c r="E358" s="78">
        <v>26000</v>
      </c>
      <c r="F358" s="79">
        <v>0.54</v>
      </c>
      <c r="G358" s="80">
        <v>4</v>
      </c>
      <c r="H358" s="81">
        <f>Таблица620[[#This Row],[Коэфициент стоимости]]*Таблица620[[#This Row],[Розничная цена KRW]]</f>
        <v>14040.000000000002</v>
      </c>
      <c r="I358" s="82" t="str">
        <f>IF($H$1="","Введите курс",Таблица620[[#This Row],[Оптовая цена KRW за 1шт]]/$H$1)</f>
        <v>Введите курс</v>
      </c>
      <c r="J358" s="83"/>
      <c r="K358" s="84">
        <f>Таблица620[[#This Row],[Заказ коробок ]]*Таблица620[[#This Row],[Кол-во шт в коробке]]</f>
        <v>0</v>
      </c>
      <c r="L358" s="85">
        <f>Таблица620[[#This Row],[Общее кол-во шт]]*Таблица620[[#This Row],[Оптовая цена KRW за 1шт]]</f>
        <v>0</v>
      </c>
      <c r="M358" s="86" t="str">
        <f>IFERROR(Таблица620[[#This Row],[Общее кол-во шт]]*Таблица620[[#This Row],[Оптовая цена USD за 1шт]],"")</f>
        <v/>
      </c>
      <c r="N358" s="87"/>
    </row>
    <row r="359" spans="1:14" ht="22.5" customHeight="1">
      <c r="A359" s="44" t="s">
        <v>8356</v>
      </c>
      <c r="B359" s="76">
        <v>8809643517188</v>
      </c>
      <c r="C359" s="50" t="s">
        <v>8357</v>
      </c>
      <c r="D359" s="77" t="s">
        <v>8358</v>
      </c>
      <c r="E359" s="78">
        <v>18000</v>
      </c>
      <c r="F359" s="79">
        <v>0.54</v>
      </c>
      <c r="G359" s="80">
        <v>6</v>
      </c>
      <c r="H359" s="81">
        <f>Таблица620[[#This Row],[Коэфициент стоимости]]*Таблица620[[#This Row],[Розничная цена KRW]]</f>
        <v>9720</v>
      </c>
      <c r="I359" s="82" t="str">
        <f>IF($H$1="","Введите курс",Таблица620[[#This Row],[Оптовая цена KRW за 1шт]]/$H$1)</f>
        <v>Введите курс</v>
      </c>
      <c r="J359" s="83"/>
      <c r="K359" s="84">
        <f>Таблица620[[#This Row],[Заказ коробок ]]*Таблица620[[#This Row],[Кол-во шт в коробке]]</f>
        <v>0</v>
      </c>
      <c r="L359" s="85">
        <f>Таблица620[[#This Row],[Общее кол-во шт]]*Таблица620[[#This Row],[Оптовая цена KRW за 1шт]]</f>
        <v>0</v>
      </c>
      <c r="M359" s="86" t="str">
        <f>IFERROR(Таблица620[[#This Row],[Общее кол-во шт]]*Таблица620[[#This Row],[Оптовая цена USD за 1шт]],"")</f>
        <v/>
      </c>
      <c r="N359" s="87"/>
    </row>
    <row r="360" spans="1:14" ht="22.5" customHeight="1">
      <c r="A360" s="44" t="s">
        <v>8359</v>
      </c>
      <c r="B360" s="76">
        <v>8809643517195</v>
      </c>
      <c r="C360" s="50" t="s">
        <v>8360</v>
      </c>
      <c r="D360" s="77" t="s">
        <v>8361</v>
      </c>
      <c r="E360" s="78">
        <v>20000</v>
      </c>
      <c r="F360" s="79">
        <v>0.54</v>
      </c>
      <c r="G360" s="80">
        <v>6</v>
      </c>
      <c r="H360" s="81">
        <f>Таблица620[[#This Row],[Коэфициент стоимости]]*Таблица620[[#This Row],[Розничная цена KRW]]</f>
        <v>10800</v>
      </c>
      <c r="I360" s="82" t="str">
        <f>IF($H$1="","Введите курс",Таблица620[[#This Row],[Оптовая цена KRW за 1шт]]/$H$1)</f>
        <v>Введите курс</v>
      </c>
      <c r="J360" s="83"/>
      <c r="K360" s="84">
        <f>Таблица620[[#This Row],[Заказ коробок ]]*Таблица620[[#This Row],[Кол-во шт в коробке]]</f>
        <v>0</v>
      </c>
      <c r="L360" s="85">
        <f>Таблица620[[#This Row],[Общее кол-во шт]]*Таблица620[[#This Row],[Оптовая цена KRW за 1шт]]</f>
        <v>0</v>
      </c>
      <c r="M360" s="86" t="str">
        <f>IFERROR(Таблица620[[#This Row],[Общее кол-во шт]]*Таблица620[[#This Row],[Оптовая цена USD за 1шт]],"")</f>
        <v/>
      </c>
      <c r="N360" s="87"/>
    </row>
    <row r="361" spans="1:14" ht="22.5" customHeight="1">
      <c r="A361" s="44" t="s">
        <v>8362</v>
      </c>
      <c r="B361" s="76">
        <v>8809643517201</v>
      </c>
      <c r="C361" s="50" t="s">
        <v>8363</v>
      </c>
      <c r="D361" s="77" t="s">
        <v>8364</v>
      </c>
      <c r="E361" s="78">
        <v>20000</v>
      </c>
      <c r="F361" s="79">
        <v>0.54</v>
      </c>
      <c r="G361" s="80">
        <v>6</v>
      </c>
      <c r="H361" s="81">
        <f>Таблица620[[#This Row],[Коэфициент стоимости]]*Таблица620[[#This Row],[Розничная цена KRW]]</f>
        <v>10800</v>
      </c>
      <c r="I361" s="82" t="str">
        <f>IF($H$1="","Введите курс",Таблица620[[#This Row],[Оптовая цена KRW за 1шт]]/$H$1)</f>
        <v>Введите курс</v>
      </c>
      <c r="J361" s="83"/>
      <c r="K361" s="84">
        <f>Таблица620[[#This Row],[Заказ коробок ]]*Таблица620[[#This Row],[Кол-во шт в коробке]]</f>
        <v>0</v>
      </c>
      <c r="L361" s="85">
        <f>Таблица620[[#This Row],[Общее кол-во шт]]*Таблица620[[#This Row],[Оптовая цена KRW за 1шт]]</f>
        <v>0</v>
      </c>
      <c r="M361" s="86" t="str">
        <f>IFERROR(Таблица620[[#This Row],[Общее кол-во шт]]*Таблица620[[#This Row],[Оптовая цена USD за 1шт]],"")</f>
        <v/>
      </c>
      <c r="N361" s="87"/>
    </row>
    <row r="362" spans="1:14" ht="22.5" customHeight="1">
      <c r="A362" s="44" t="s">
        <v>8365</v>
      </c>
      <c r="B362" s="76">
        <v>8809643517607</v>
      </c>
      <c r="C362" s="50" t="s">
        <v>8366</v>
      </c>
      <c r="D362" s="77" t="s">
        <v>8367</v>
      </c>
      <c r="E362" s="78">
        <v>16000</v>
      </c>
      <c r="F362" s="79">
        <v>0.54</v>
      </c>
      <c r="G362" s="80">
        <v>6</v>
      </c>
      <c r="H362" s="81">
        <f>Таблица620[[#This Row],[Коэфициент стоимости]]*Таблица620[[#This Row],[Розничная цена KRW]]</f>
        <v>8640</v>
      </c>
      <c r="I362" s="82" t="str">
        <f>IF($H$1="","Введите курс",Таблица620[[#This Row],[Оптовая цена KRW за 1шт]]/$H$1)</f>
        <v>Введите курс</v>
      </c>
      <c r="J362" s="83"/>
      <c r="K362" s="84">
        <f>Таблица620[[#This Row],[Заказ коробок ]]*Таблица620[[#This Row],[Кол-во шт в коробке]]</f>
        <v>0</v>
      </c>
      <c r="L362" s="85">
        <f>Таблица620[[#This Row],[Общее кол-во шт]]*Таблица620[[#This Row],[Оптовая цена KRW за 1шт]]</f>
        <v>0</v>
      </c>
      <c r="M362" s="86" t="str">
        <f>IFERROR(Таблица620[[#This Row],[Общее кол-во шт]]*Таблица620[[#This Row],[Оптовая цена USD за 1шт]],"")</f>
        <v/>
      </c>
      <c r="N362" s="87"/>
    </row>
    <row r="363" spans="1:14" ht="22.5" customHeight="1">
      <c r="A363" s="44" t="s">
        <v>8368</v>
      </c>
      <c r="B363" s="76">
        <v>8809747922291</v>
      </c>
      <c r="C363" s="50" t="s">
        <v>8369</v>
      </c>
      <c r="D363" s="77" t="s">
        <v>8370</v>
      </c>
      <c r="E363" s="78">
        <v>18000</v>
      </c>
      <c r="F363" s="79">
        <v>0.54</v>
      </c>
      <c r="G363" s="80">
        <v>6</v>
      </c>
      <c r="H363" s="81">
        <f>Таблица620[[#This Row],[Коэфициент стоимости]]*Таблица620[[#This Row],[Розничная цена KRW]]</f>
        <v>9720</v>
      </c>
      <c r="I363" s="82" t="str">
        <f>IF($H$1="","Введите курс",Таблица620[[#This Row],[Оптовая цена KRW за 1шт]]/$H$1)</f>
        <v>Введите курс</v>
      </c>
      <c r="J363" s="83"/>
      <c r="K363" s="84">
        <f>Таблица620[[#This Row],[Заказ коробок ]]*Таблица620[[#This Row],[Кол-во шт в коробке]]</f>
        <v>0</v>
      </c>
      <c r="L363" s="85">
        <f>Таблица620[[#This Row],[Общее кол-во шт]]*Таблица620[[#This Row],[Оптовая цена KRW за 1шт]]</f>
        <v>0</v>
      </c>
      <c r="M363" s="86" t="str">
        <f>IFERROR(Таблица620[[#This Row],[Общее кол-во шт]]*Таблица620[[#This Row],[Оптовая цена USD за 1шт]],"")</f>
        <v/>
      </c>
      <c r="N363" s="87"/>
    </row>
    <row r="364" spans="1:14" ht="22.5" customHeight="1">
      <c r="A364" s="44" t="s">
        <v>8371</v>
      </c>
      <c r="B364" s="76">
        <v>8809643549134</v>
      </c>
      <c r="C364" s="50" t="s">
        <v>8372</v>
      </c>
      <c r="D364" s="77" t="s">
        <v>8373</v>
      </c>
      <c r="E364" s="78">
        <v>2000</v>
      </c>
      <c r="F364" s="79">
        <v>0.49</v>
      </c>
      <c r="G364" s="80">
        <v>20</v>
      </c>
      <c r="H364" s="81">
        <f>Таблица620[[#This Row],[Коэфициент стоимости]]*Таблица620[[#This Row],[Розничная цена KRW]]</f>
        <v>980</v>
      </c>
      <c r="I364" s="82" t="str">
        <f>IF($H$1="","Введите курс",Таблица620[[#This Row],[Оптовая цена KRW за 1шт]]/$H$1)</f>
        <v>Введите курс</v>
      </c>
      <c r="J364" s="83"/>
      <c r="K364" s="84">
        <f>Таблица620[[#This Row],[Заказ коробок ]]*Таблица620[[#This Row],[Кол-во шт в коробке]]</f>
        <v>0</v>
      </c>
      <c r="L364" s="85">
        <f>Таблица620[[#This Row],[Общее кол-во шт]]*Таблица620[[#This Row],[Оптовая цена KRW за 1шт]]</f>
        <v>0</v>
      </c>
      <c r="M364" s="86" t="str">
        <f>IFERROR(Таблица620[[#This Row],[Общее кол-во шт]]*Таблица620[[#This Row],[Оптовая цена USD за 1шт]],"")</f>
        <v/>
      </c>
      <c r="N364" s="87"/>
    </row>
    <row r="365" spans="1:14" ht="22.5" customHeight="1">
      <c r="A365" s="44" t="s">
        <v>8374</v>
      </c>
      <c r="B365" s="76">
        <v>8809643538275</v>
      </c>
      <c r="C365" s="50" t="s">
        <v>8375</v>
      </c>
      <c r="D365" s="77" t="s">
        <v>8376</v>
      </c>
      <c r="E365" s="78">
        <v>16000</v>
      </c>
      <c r="F365" s="79">
        <v>0.54</v>
      </c>
      <c r="G365" s="80">
        <v>6</v>
      </c>
      <c r="H365" s="81">
        <f>Таблица620[[#This Row],[Коэфициент стоимости]]*Таблица620[[#This Row],[Розничная цена KRW]]</f>
        <v>8640</v>
      </c>
      <c r="I365" s="82" t="str">
        <f>IF($H$1="","Введите курс",Таблица620[[#This Row],[Оптовая цена KRW за 1шт]]/$H$1)</f>
        <v>Введите курс</v>
      </c>
      <c r="J365" s="83"/>
      <c r="K365" s="84">
        <f>Таблица620[[#This Row],[Заказ коробок ]]*Таблица620[[#This Row],[Кол-во шт в коробке]]</f>
        <v>0</v>
      </c>
      <c r="L365" s="85">
        <f>Таблица620[[#This Row],[Общее кол-во шт]]*Таблица620[[#This Row],[Оптовая цена KRW за 1шт]]</f>
        <v>0</v>
      </c>
      <c r="M365" s="86" t="str">
        <f>IFERROR(Таблица620[[#This Row],[Общее кол-во шт]]*Таблица620[[#This Row],[Оптовая цена USD за 1шт]],"")</f>
        <v/>
      </c>
      <c r="N365" s="87"/>
    </row>
    <row r="366" spans="1:14" ht="22.5" customHeight="1">
      <c r="A366" s="44" t="s">
        <v>8377</v>
      </c>
      <c r="B366" s="76">
        <v>8809643538664</v>
      </c>
      <c r="C366" s="50" t="s">
        <v>8378</v>
      </c>
      <c r="D366" s="77" t="s">
        <v>8379</v>
      </c>
      <c r="E366" s="78">
        <v>10000</v>
      </c>
      <c r="F366" s="79">
        <v>0.54</v>
      </c>
      <c r="G366" s="80">
        <v>6</v>
      </c>
      <c r="H366" s="81">
        <f>Таблица620[[#This Row],[Коэфициент стоимости]]*Таблица620[[#This Row],[Розничная цена KRW]]</f>
        <v>5400</v>
      </c>
      <c r="I366" s="82" t="str">
        <f>IF($H$1="","Введите курс",Таблица620[[#This Row],[Оптовая цена KRW за 1шт]]/$H$1)</f>
        <v>Введите курс</v>
      </c>
      <c r="J366" s="83"/>
      <c r="K366" s="84">
        <f>Таблица620[[#This Row],[Заказ коробок ]]*Таблица620[[#This Row],[Кол-во шт в коробке]]</f>
        <v>0</v>
      </c>
      <c r="L366" s="85">
        <f>Таблица620[[#This Row],[Общее кол-во шт]]*Таблица620[[#This Row],[Оптовая цена KRW за 1шт]]</f>
        <v>0</v>
      </c>
      <c r="M366" s="86" t="str">
        <f>IFERROR(Таблица620[[#This Row],[Общее кол-во шт]]*Таблица620[[#This Row],[Оптовая цена USD за 1шт]],"")</f>
        <v/>
      </c>
      <c r="N366" s="87"/>
    </row>
    <row r="367" spans="1:14" ht="22.5" customHeight="1">
      <c r="A367" s="44" t="s">
        <v>8380</v>
      </c>
      <c r="B367" s="76">
        <v>8809581444089</v>
      </c>
      <c r="C367" s="50" t="s">
        <v>8381</v>
      </c>
      <c r="D367" s="77" t="s">
        <v>8382</v>
      </c>
      <c r="E367" s="78">
        <v>9800</v>
      </c>
      <c r="F367" s="79">
        <v>0.49</v>
      </c>
      <c r="G367" s="80">
        <v>8</v>
      </c>
      <c r="H367" s="81">
        <f>Таблица620[[#This Row],[Коэфициент стоимости]]*Таблица620[[#This Row],[Розничная цена KRW]]</f>
        <v>4802</v>
      </c>
      <c r="I367" s="82" t="str">
        <f>IF($H$1="","Введите курс",Таблица620[[#This Row],[Оптовая цена KRW за 1шт]]/$H$1)</f>
        <v>Введите курс</v>
      </c>
      <c r="J367" s="83"/>
      <c r="K367" s="84">
        <f>Таблица620[[#This Row],[Заказ коробок ]]*Таблица620[[#This Row],[Кол-во шт в коробке]]</f>
        <v>0</v>
      </c>
      <c r="L367" s="85">
        <f>Таблица620[[#This Row],[Общее кол-во шт]]*Таблица620[[#This Row],[Оптовая цена KRW за 1шт]]</f>
        <v>0</v>
      </c>
      <c r="M367" s="86" t="str">
        <f>IFERROR(Таблица620[[#This Row],[Общее кол-во шт]]*Таблица620[[#This Row],[Оптовая цена USD за 1шт]],"")</f>
        <v/>
      </c>
      <c r="N367" s="87"/>
    </row>
    <row r="368" spans="1:14" ht="22.5" customHeight="1">
      <c r="A368" s="44" t="s">
        <v>8383</v>
      </c>
      <c r="B368" s="76">
        <v>8809581461925</v>
      </c>
      <c r="C368" s="50" t="s">
        <v>8384</v>
      </c>
      <c r="D368" s="77" t="s">
        <v>8385</v>
      </c>
      <c r="E368" s="78">
        <v>9000</v>
      </c>
      <c r="F368" s="79">
        <v>0.54</v>
      </c>
      <c r="G368" s="80">
        <v>6</v>
      </c>
      <c r="H368" s="81">
        <f>Таблица620[[#This Row],[Коэфициент стоимости]]*Таблица620[[#This Row],[Розничная цена KRW]]</f>
        <v>4860</v>
      </c>
      <c r="I368" s="82" t="str">
        <f>IF($H$1="","Введите курс",Таблица620[[#This Row],[Оптовая цена KRW за 1шт]]/$H$1)</f>
        <v>Введите курс</v>
      </c>
      <c r="J368" s="83"/>
      <c r="K368" s="84">
        <f>Таблица620[[#This Row],[Заказ коробок ]]*Таблица620[[#This Row],[Кол-во шт в коробке]]</f>
        <v>0</v>
      </c>
      <c r="L368" s="85">
        <f>Таблица620[[#This Row],[Общее кол-во шт]]*Таблица620[[#This Row],[Оптовая цена KRW за 1шт]]</f>
        <v>0</v>
      </c>
      <c r="M368" s="86" t="str">
        <f>IFERROR(Таблица620[[#This Row],[Общее кол-во шт]]*Таблица620[[#This Row],[Оптовая цена USD за 1шт]],"")</f>
        <v/>
      </c>
      <c r="N368" s="87"/>
    </row>
    <row r="369" spans="1:14" ht="22.5" customHeight="1">
      <c r="A369" s="44" t="s">
        <v>8386</v>
      </c>
      <c r="B369" s="76">
        <v>8809581461949</v>
      </c>
      <c r="C369" s="50" t="s">
        <v>8387</v>
      </c>
      <c r="D369" s="77" t="s">
        <v>8388</v>
      </c>
      <c r="E369" s="78">
        <v>9000</v>
      </c>
      <c r="F369" s="79">
        <v>0.54</v>
      </c>
      <c r="G369" s="80">
        <v>6</v>
      </c>
      <c r="H369" s="81">
        <f>Таблица620[[#This Row],[Коэфициент стоимости]]*Таблица620[[#This Row],[Розничная цена KRW]]</f>
        <v>4860</v>
      </c>
      <c r="I369" s="82" t="str">
        <f>IF($H$1="","Введите курс",Таблица620[[#This Row],[Оптовая цена KRW за 1шт]]/$H$1)</f>
        <v>Введите курс</v>
      </c>
      <c r="J369" s="83"/>
      <c r="K369" s="84">
        <f>Таблица620[[#This Row],[Заказ коробок ]]*Таблица620[[#This Row],[Кол-во шт в коробке]]</f>
        <v>0</v>
      </c>
      <c r="L369" s="85">
        <f>Таблица620[[#This Row],[Общее кол-во шт]]*Таблица620[[#This Row],[Оптовая цена KRW за 1шт]]</f>
        <v>0</v>
      </c>
      <c r="M369" s="86" t="str">
        <f>IFERROR(Таблица620[[#This Row],[Общее кол-во шт]]*Таблица620[[#This Row],[Оптовая цена USD за 1шт]],"")</f>
        <v/>
      </c>
      <c r="N369" s="87"/>
    </row>
    <row r="370" spans="1:14" ht="22.5" customHeight="1">
      <c r="A370" s="44" t="s">
        <v>8389</v>
      </c>
      <c r="B370" s="76">
        <v>8809581461956</v>
      </c>
      <c r="C370" s="50" t="s">
        <v>8390</v>
      </c>
      <c r="D370" s="77" t="s">
        <v>8391</v>
      </c>
      <c r="E370" s="78">
        <v>9000</v>
      </c>
      <c r="F370" s="79">
        <v>0.54</v>
      </c>
      <c r="G370" s="80">
        <v>6</v>
      </c>
      <c r="H370" s="81">
        <f>Таблица620[[#This Row],[Коэфициент стоимости]]*Таблица620[[#This Row],[Розничная цена KRW]]</f>
        <v>4860</v>
      </c>
      <c r="I370" s="82" t="str">
        <f>IF($H$1="","Введите курс",Таблица620[[#This Row],[Оптовая цена KRW за 1шт]]/$H$1)</f>
        <v>Введите курс</v>
      </c>
      <c r="J370" s="83"/>
      <c r="K370" s="84">
        <f>Таблица620[[#This Row],[Заказ коробок ]]*Таблица620[[#This Row],[Кол-во шт в коробке]]</f>
        <v>0</v>
      </c>
      <c r="L370" s="85">
        <f>Таблица620[[#This Row],[Общее кол-во шт]]*Таблица620[[#This Row],[Оптовая цена KRW за 1шт]]</f>
        <v>0</v>
      </c>
      <c r="M370" s="86" t="str">
        <f>IFERROR(Таблица620[[#This Row],[Общее кол-во шт]]*Таблица620[[#This Row],[Оптовая цена USD за 1шт]],"")</f>
        <v/>
      </c>
      <c r="N370" s="87"/>
    </row>
    <row r="371" spans="1:14" ht="22.5" customHeight="1">
      <c r="A371" s="44" t="s">
        <v>8392</v>
      </c>
      <c r="B371" s="76">
        <v>8809581461963</v>
      </c>
      <c r="C371" s="50" t="s">
        <v>8393</v>
      </c>
      <c r="D371" s="77" t="s">
        <v>8394</v>
      </c>
      <c r="E371" s="78">
        <v>9000</v>
      </c>
      <c r="F371" s="79">
        <v>0.54</v>
      </c>
      <c r="G371" s="80">
        <v>6</v>
      </c>
      <c r="H371" s="81">
        <f>Таблица620[[#This Row],[Коэфициент стоимости]]*Таблица620[[#This Row],[Розничная цена KRW]]</f>
        <v>4860</v>
      </c>
      <c r="I371" s="82" t="str">
        <f>IF($H$1="","Введите курс",Таблица620[[#This Row],[Оптовая цена KRW за 1шт]]/$H$1)</f>
        <v>Введите курс</v>
      </c>
      <c r="J371" s="83"/>
      <c r="K371" s="84">
        <f>Таблица620[[#This Row],[Заказ коробок ]]*Таблица620[[#This Row],[Кол-во шт в коробке]]</f>
        <v>0</v>
      </c>
      <c r="L371" s="85">
        <f>Таблица620[[#This Row],[Общее кол-во шт]]*Таблица620[[#This Row],[Оптовая цена KRW за 1шт]]</f>
        <v>0</v>
      </c>
      <c r="M371" s="86" t="str">
        <f>IFERROR(Таблица620[[#This Row],[Общее кол-во шт]]*Таблица620[[#This Row],[Оптовая цена USD за 1шт]],"")</f>
        <v/>
      </c>
      <c r="N371" s="87"/>
    </row>
    <row r="372" spans="1:14" ht="22.5" customHeight="1">
      <c r="A372" s="44" t="s">
        <v>8395</v>
      </c>
      <c r="B372" s="76">
        <v>8809581461970</v>
      </c>
      <c r="C372" s="50" t="s">
        <v>8396</v>
      </c>
      <c r="D372" s="77" t="s">
        <v>8397</v>
      </c>
      <c r="E372" s="78">
        <v>9000</v>
      </c>
      <c r="F372" s="79">
        <v>0.54</v>
      </c>
      <c r="G372" s="80">
        <v>6</v>
      </c>
      <c r="H372" s="81">
        <f>Таблица620[[#This Row],[Коэфициент стоимости]]*Таблица620[[#This Row],[Розничная цена KRW]]</f>
        <v>4860</v>
      </c>
      <c r="I372" s="82" t="str">
        <f>IF($H$1="","Введите курс",Таблица620[[#This Row],[Оптовая цена KRW за 1шт]]/$H$1)</f>
        <v>Введите курс</v>
      </c>
      <c r="J372" s="83"/>
      <c r="K372" s="84">
        <f>Таблица620[[#This Row],[Заказ коробок ]]*Таблица620[[#This Row],[Кол-во шт в коробке]]</f>
        <v>0</v>
      </c>
      <c r="L372" s="85">
        <f>Таблица620[[#This Row],[Общее кол-во шт]]*Таблица620[[#This Row],[Оптовая цена KRW за 1шт]]</f>
        <v>0</v>
      </c>
      <c r="M372" s="86" t="str">
        <f>IFERROR(Таблица620[[#This Row],[Общее кол-во шт]]*Таблица620[[#This Row],[Оптовая цена USD за 1шт]],"")</f>
        <v/>
      </c>
      <c r="N372" s="87"/>
    </row>
    <row r="373" spans="1:14" ht="22.5" customHeight="1">
      <c r="A373" s="44" t="s">
        <v>8398</v>
      </c>
      <c r="B373" s="76">
        <v>8809581461994</v>
      </c>
      <c r="C373" s="50" t="s">
        <v>8399</v>
      </c>
      <c r="D373" s="77" t="s">
        <v>8400</v>
      </c>
      <c r="E373" s="78">
        <v>9000</v>
      </c>
      <c r="F373" s="79">
        <v>0.54</v>
      </c>
      <c r="G373" s="80">
        <v>6</v>
      </c>
      <c r="H373" s="81">
        <f>Таблица620[[#This Row],[Коэфициент стоимости]]*Таблица620[[#This Row],[Розничная цена KRW]]</f>
        <v>4860</v>
      </c>
      <c r="I373" s="82" t="str">
        <f>IF($H$1="","Введите курс",Таблица620[[#This Row],[Оптовая цена KRW за 1шт]]/$H$1)</f>
        <v>Введите курс</v>
      </c>
      <c r="J373" s="83"/>
      <c r="K373" s="84">
        <f>Таблица620[[#This Row],[Заказ коробок ]]*Таблица620[[#This Row],[Кол-во шт в коробке]]</f>
        <v>0</v>
      </c>
      <c r="L373" s="85">
        <f>Таблица620[[#This Row],[Общее кол-во шт]]*Таблица620[[#This Row],[Оптовая цена KRW за 1шт]]</f>
        <v>0</v>
      </c>
      <c r="M373" s="86" t="str">
        <f>IFERROR(Таблица620[[#This Row],[Общее кол-во шт]]*Таблица620[[#This Row],[Оптовая цена USD за 1шт]],"")</f>
        <v/>
      </c>
      <c r="N373" s="87"/>
    </row>
    <row r="374" spans="1:14" ht="22.5" customHeight="1">
      <c r="A374" s="44" t="s">
        <v>8401</v>
      </c>
      <c r="B374" s="76">
        <v>8809581462007</v>
      </c>
      <c r="C374" s="50" t="s">
        <v>8402</v>
      </c>
      <c r="D374" s="77" t="s">
        <v>8403</v>
      </c>
      <c r="E374" s="78">
        <v>9000</v>
      </c>
      <c r="F374" s="79">
        <v>0.54</v>
      </c>
      <c r="G374" s="80">
        <v>6</v>
      </c>
      <c r="H374" s="81">
        <f>Таблица620[[#This Row],[Коэфициент стоимости]]*Таблица620[[#This Row],[Розничная цена KRW]]</f>
        <v>4860</v>
      </c>
      <c r="I374" s="82" t="str">
        <f>IF($H$1="","Введите курс",Таблица620[[#This Row],[Оптовая цена KRW за 1шт]]/$H$1)</f>
        <v>Введите курс</v>
      </c>
      <c r="J374" s="83"/>
      <c r="K374" s="84">
        <f>Таблица620[[#This Row],[Заказ коробок ]]*Таблица620[[#This Row],[Кол-во шт в коробке]]</f>
        <v>0</v>
      </c>
      <c r="L374" s="85">
        <f>Таблица620[[#This Row],[Общее кол-во шт]]*Таблица620[[#This Row],[Оптовая цена KRW за 1шт]]</f>
        <v>0</v>
      </c>
      <c r="M374" s="86" t="str">
        <f>IFERROR(Таблица620[[#This Row],[Общее кол-во шт]]*Таблица620[[#This Row],[Оптовая цена USD за 1шт]],"")</f>
        <v/>
      </c>
      <c r="N374" s="87"/>
    </row>
    <row r="375" spans="1:14" ht="22.5" customHeight="1">
      <c r="A375" s="44" t="s">
        <v>8404</v>
      </c>
      <c r="B375" s="76">
        <v>8809581462014</v>
      </c>
      <c r="C375" s="50" t="s">
        <v>8405</v>
      </c>
      <c r="D375" s="77" t="s">
        <v>8406</v>
      </c>
      <c r="E375" s="78">
        <v>9000</v>
      </c>
      <c r="F375" s="79">
        <v>0.54</v>
      </c>
      <c r="G375" s="80">
        <v>6</v>
      </c>
      <c r="H375" s="81">
        <f>Таблица620[[#This Row],[Коэфициент стоимости]]*Таблица620[[#This Row],[Розничная цена KRW]]</f>
        <v>4860</v>
      </c>
      <c r="I375" s="82" t="str">
        <f>IF($H$1="","Введите курс",Таблица620[[#This Row],[Оптовая цена KRW за 1шт]]/$H$1)</f>
        <v>Введите курс</v>
      </c>
      <c r="J375" s="83"/>
      <c r="K375" s="84">
        <f>Таблица620[[#This Row],[Заказ коробок ]]*Таблица620[[#This Row],[Кол-во шт в коробке]]</f>
        <v>0</v>
      </c>
      <c r="L375" s="85">
        <f>Таблица620[[#This Row],[Общее кол-во шт]]*Таблица620[[#This Row],[Оптовая цена KRW за 1шт]]</f>
        <v>0</v>
      </c>
      <c r="M375" s="86" t="str">
        <f>IFERROR(Таблица620[[#This Row],[Общее кол-во шт]]*Таблица620[[#This Row],[Оптовая цена USD за 1шт]],"")</f>
        <v/>
      </c>
      <c r="N375" s="87"/>
    </row>
    <row r="376" spans="1:14" ht="22.5" customHeight="1">
      <c r="A376" s="44" t="s">
        <v>8407</v>
      </c>
      <c r="B376" s="76">
        <v>8809581462021</v>
      </c>
      <c r="C376" s="50" t="s">
        <v>8408</v>
      </c>
      <c r="D376" s="77" t="s">
        <v>8409</v>
      </c>
      <c r="E376" s="78">
        <v>9000</v>
      </c>
      <c r="F376" s="79">
        <v>0.54</v>
      </c>
      <c r="G376" s="80">
        <v>6</v>
      </c>
      <c r="H376" s="81">
        <f>Таблица620[[#This Row],[Коэфициент стоимости]]*Таблица620[[#This Row],[Розничная цена KRW]]</f>
        <v>4860</v>
      </c>
      <c r="I376" s="82" t="str">
        <f>IF($H$1="","Введите курс",Таблица620[[#This Row],[Оптовая цена KRW за 1шт]]/$H$1)</f>
        <v>Введите курс</v>
      </c>
      <c r="J376" s="83"/>
      <c r="K376" s="84">
        <f>Таблица620[[#This Row],[Заказ коробок ]]*Таблица620[[#This Row],[Кол-во шт в коробке]]</f>
        <v>0</v>
      </c>
      <c r="L376" s="85">
        <f>Таблица620[[#This Row],[Общее кол-во шт]]*Таблица620[[#This Row],[Оптовая цена KRW за 1шт]]</f>
        <v>0</v>
      </c>
      <c r="M376" s="86" t="str">
        <f>IFERROR(Таблица620[[#This Row],[Общее кол-во шт]]*Таблица620[[#This Row],[Оптовая цена USD за 1шт]],"")</f>
        <v/>
      </c>
      <c r="N376" s="87"/>
    </row>
    <row r="377" spans="1:14" ht="22.5" customHeight="1">
      <c r="A377" s="44" t="s">
        <v>8410</v>
      </c>
      <c r="B377" s="76">
        <v>8809581462038</v>
      </c>
      <c r="C377" s="50" t="s">
        <v>8411</v>
      </c>
      <c r="D377" s="77" t="s">
        <v>8412</v>
      </c>
      <c r="E377" s="78">
        <v>9000</v>
      </c>
      <c r="F377" s="79">
        <v>0.54</v>
      </c>
      <c r="G377" s="80">
        <v>6</v>
      </c>
      <c r="H377" s="81">
        <f>Таблица620[[#This Row],[Коэфициент стоимости]]*Таблица620[[#This Row],[Розничная цена KRW]]</f>
        <v>4860</v>
      </c>
      <c r="I377" s="82" t="str">
        <f>IF($H$1="","Введите курс",Таблица620[[#This Row],[Оптовая цена KRW за 1шт]]/$H$1)</f>
        <v>Введите курс</v>
      </c>
      <c r="J377" s="83"/>
      <c r="K377" s="84">
        <f>Таблица620[[#This Row],[Заказ коробок ]]*Таблица620[[#This Row],[Кол-во шт в коробке]]</f>
        <v>0</v>
      </c>
      <c r="L377" s="85">
        <f>Таблица620[[#This Row],[Общее кол-во шт]]*Таблица620[[#This Row],[Оптовая цена KRW за 1шт]]</f>
        <v>0</v>
      </c>
      <c r="M377" s="86" t="str">
        <f>IFERROR(Таблица620[[#This Row],[Общее кол-во шт]]*Таблица620[[#This Row],[Оптовая цена USD за 1шт]],"")</f>
        <v/>
      </c>
      <c r="N377" s="87"/>
    </row>
    <row r="378" spans="1:14" ht="22.5" customHeight="1">
      <c r="A378" s="44" t="s">
        <v>8413</v>
      </c>
      <c r="B378" s="76">
        <v>8809581476790</v>
      </c>
      <c r="C378" s="50" t="s">
        <v>8414</v>
      </c>
      <c r="D378" s="77" t="s">
        <v>8415</v>
      </c>
      <c r="E378" s="78">
        <v>8000</v>
      </c>
      <c r="F378" s="79">
        <v>0.54</v>
      </c>
      <c r="G378" s="80">
        <v>6</v>
      </c>
      <c r="H378" s="81">
        <f>Таблица620[[#This Row],[Коэфициент стоимости]]*Таблица620[[#This Row],[Розничная цена KRW]]</f>
        <v>4320</v>
      </c>
      <c r="I378" s="82" t="str">
        <f>IF($H$1="","Введите курс",Таблица620[[#This Row],[Оптовая цена KRW за 1шт]]/$H$1)</f>
        <v>Введите курс</v>
      </c>
      <c r="J378" s="83"/>
      <c r="K378" s="84">
        <f>Таблица620[[#This Row],[Заказ коробок ]]*Таблица620[[#This Row],[Кол-во шт в коробке]]</f>
        <v>0</v>
      </c>
      <c r="L378" s="85">
        <f>Таблица620[[#This Row],[Общее кол-во шт]]*Таблица620[[#This Row],[Оптовая цена KRW за 1шт]]</f>
        <v>0</v>
      </c>
      <c r="M378" s="86" t="str">
        <f>IFERROR(Таблица620[[#This Row],[Общее кол-во шт]]*Таблица620[[#This Row],[Оптовая цена USD за 1шт]],"")</f>
        <v/>
      </c>
      <c r="N378" s="87"/>
    </row>
    <row r="379" spans="1:14" ht="22.5" customHeight="1">
      <c r="A379" s="44" t="s">
        <v>8416</v>
      </c>
      <c r="B379" s="76">
        <v>8809581476806</v>
      </c>
      <c r="C379" s="50" t="s">
        <v>8417</v>
      </c>
      <c r="D379" s="77" t="s">
        <v>8418</v>
      </c>
      <c r="E379" s="78">
        <v>8000</v>
      </c>
      <c r="F379" s="79">
        <v>0.54</v>
      </c>
      <c r="G379" s="80">
        <v>6</v>
      </c>
      <c r="H379" s="81">
        <f>Таблица620[[#This Row],[Коэфициент стоимости]]*Таблица620[[#This Row],[Розничная цена KRW]]</f>
        <v>4320</v>
      </c>
      <c r="I379" s="82" t="str">
        <f>IF($H$1="","Введите курс",Таблица620[[#This Row],[Оптовая цена KRW за 1шт]]/$H$1)</f>
        <v>Введите курс</v>
      </c>
      <c r="J379" s="83"/>
      <c r="K379" s="84">
        <f>Таблица620[[#This Row],[Заказ коробок ]]*Таблица620[[#This Row],[Кол-во шт в коробке]]</f>
        <v>0</v>
      </c>
      <c r="L379" s="85">
        <f>Таблица620[[#This Row],[Общее кол-во шт]]*Таблица620[[#This Row],[Оптовая цена KRW за 1шт]]</f>
        <v>0</v>
      </c>
      <c r="M379" s="86" t="str">
        <f>IFERROR(Таблица620[[#This Row],[Общее кол-во шт]]*Таблица620[[#This Row],[Оптовая цена USD за 1шт]],"")</f>
        <v/>
      </c>
      <c r="N379" s="87"/>
    </row>
    <row r="380" spans="1:14" ht="22.5" customHeight="1">
      <c r="A380" s="44" t="s">
        <v>8419</v>
      </c>
      <c r="B380" s="76">
        <v>8809581476813</v>
      </c>
      <c r="C380" s="50" t="s">
        <v>8420</v>
      </c>
      <c r="D380" s="77" t="s">
        <v>8421</v>
      </c>
      <c r="E380" s="78">
        <v>8000</v>
      </c>
      <c r="F380" s="79">
        <v>0.54</v>
      </c>
      <c r="G380" s="80">
        <v>6</v>
      </c>
      <c r="H380" s="81">
        <f>Таблица620[[#This Row],[Коэфициент стоимости]]*Таблица620[[#This Row],[Розничная цена KRW]]</f>
        <v>4320</v>
      </c>
      <c r="I380" s="82" t="str">
        <f>IF($H$1="","Введите курс",Таблица620[[#This Row],[Оптовая цена KRW за 1шт]]/$H$1)</f>
        <v>Введите курс</v>
      </c>
      <c r="J380" s="83"/>
      <c r="K380" s="84">
        <f>Таблица620[[#This Row],[Заказ коробок ]]*Таблица620[[#This Row],[Кол-во шт в коробке]]</f>
        <v>0</v>
      </c>
      <c r="L380" s="85">
        <f>Таблица620[[#This Row],[Общее кол-во шт]]*Таблица620[[#This Row],[Оптовая цена KRW за 1шт]]</f>
        <v>0</v>
      </c>
      <c r="M380" s="86" t="str">
        <f>IFERROR(Таблица620[[#This Row],[Общее кол-во шт]]*Таблица620[[#This Row],[Оптовая цена USD за 1шт]],"")</f>
        <v/>
      </c>
      <c r="N380" s="87"/>
    </row>
    <row r="381" spans="1:14" ht="22.5" customHeight="1">
      <c r="A381" s="44" t="s">
        <v>8422</v>
      </c>
      <c r="B381" s="76">
        <v>8809581476820</v>
      </c>
      <c r="C381" s="50" t="s">
        <v>8423</v>
      </c>
      <c r="D381" s="77" t="s">
        <v>8424</v>
      </c>
      <c r="E381" s="78">
        <v>8000</v>
      </c>
      <c r="F381" s="79">
        <v>0.54</v>
      </c>
      <c r="G381" s="80">
        <v>6</v>
      </c>
      <c r="H381" s="81">
        <f>Таблица620[[#This Row],[Коэфициент стоимости]]*Таблица620[[#This Row],[Розничная цена KRW]]</f>
        <v>4320</v>
      </c>
      <c r="I381" s="82" t="str">
        <f>IF($H$1="","Введите курс",Таблица620[[#This Row],[Оптовая цена KRW за 1шт]]/$H$1)</f>
        <v>Введите курс</v>
      </c>
      <c r="J381" s="83"/>
      <c r="K381" s="84">
        <f>Таблица620[[#This Row],[Заказ коробок ]]*Таблица620[[#This Row],[Кол-во шт в коробке]]</f>
        <v>0</v>
      </c>
      <c r="L381" s="85">
        <f>Таблица620[[#This Row],[Общее кол-во шт]]*Таблица620[[#This Row],[Оптовая цена KRW за 1шт]]</f>
        <v>0</v>
      </c>
      <c r="M381" s="86" t="str">
        <f>IFERROR(Таблица620[[#This Row],[Общее кол-во шт]]*Таблица620[[#This Row],[Оптовая цена USD за 1шт]],"")</f>
        <v/>
      </c>
      <c r="N381" s="87"/>
    </row>
    <row r="382" spans="1:14" ht="22.5" customHeight="1">
      <c r="A382" s="44" t="s">
        <v>8425</v>
      </c>
      <c r="B382" s="76">
        <v>8809530038017</v>
      </c>
      <c r="C382" s="50" t="s">
        <v>8426</v>
      </c>
      <c r="D382" s="77" t="s">
        <v>8427</v>
      </c>
      <c r="E382" s="78">
        <v>5800</v>
      </c>
      <c r="F382" s="79">
        <v>0.54</v>
      </c>
      <c r="G382" s="80">
        <v>6</v>
      </c>
      <c r="H382" s="81">
        <f>Таблица620[[#This Row],[Коэфициент стоимости]]*Таблица620[[#This Row],[Розничная цена KRW]]</f>
        <v>3132</v>
      </c>
      <c r="I382" s="82" t="str">
        <f>IF($H$1="","Введите курс",Таблица620[[#This Row],[Оптовая цена KRW за 1шт]]/$H$1)</f>
        <v>Введите курс</v>
      </c>
      <c r="J382" s="83"/>
      <c r="K382" s="84">
        <f>Таблица620[[#This Row],[Заказ коробок ]]*Таблица620[[#This Row],[Кол-во шт в коробке]]</f>
        <v>0</v>
      </c>
      <c r="L382" s="85">
        <f>Таблица620[[#This Row],[Общее кол-во шт]]*Таблица620[[#This Row],[Оптовая цена KRW за 1шт]]</f>
        <v>0</v>
      </c>
      <c r="M382" s="86" t="str">
        <f>IFERROR(Таблица620[[#This Row],[Общее кол-во шт]]*Таблица620[[#This Row],[Оптовая цена USD за 1шт]],"")</f>
        <v/>
      </c>
      <c r="N382" s="87"/>
    </row>
    <row r="383" spans="1:14" ht="22.5" customHeight="1">
      <c r="A383" s="44" t="s">
        <v>8428</v>
      </c>
      <c r="B383" s="76">
        <v>8809530054970</v>
      </c>
      <c r="C383" s="50" t="s">
        <v>8429</v>
      </c>
      <c r="D383" s="77" t="s">
        <v>8430</v>
      </c>
      <c r="E383" s="78">
        <v>12000</v>
      </c>
      <c r="F383" s="79">
        <v>0.54</v>
      </c>
      <c r="G383" s="80">
        <v>6</v>
      </c>
      <c r="H383" s="81">
        <f>Таблица620[[#This Row],[Коэфициент стоимости]]*Таблица620[[#This Row],[Розничная цена KRW]]</f>
        <v>6480</v>
      </c>
      <c r="I383" s="82" t="str">
        <f>IF($H$1="","Введите курс",Таблица620[[#This Row],[Оптовая цена KRW за 1шт]]/$H$1)</f>
        <v>Введите курс</v>
      </c>
      <c r="J383" s="83"/>
      <c r="K383" s="84">
        <f>Таблица620[[#This Row],[Заказ коробок ]]*Таблица620[[#This Row],[Кол-во шт в коробке]]</f>
        <v>0</v>
      </c>
      <c r="L383" s="85">
        <f>Таблица620[[#This Row],[Общее кол-во шт]]*Таблица620[[#This Row],[Оптовая цена KRW за 1шт]]</f>
        <v>0</v>
      </c>
      <c r="M383" s="86" t="str">
        <f>IFERROR(Таблица620[[#This Row],[Общее кол-во шт]]*Таблица620[[#This Row],[Оптовая цена USD за 1шт]],"")</f>
        <v/>
      </c>
      <c r="N383" s="87"/>
    </row>
    <row r="384" spans="1:14" ht="22.5" customHeight="1">
      <c r="A384" s="44" t="s">
        <v>8431</v>
      </c>
      <c r="B384" s="76">
        <v>8809581457485</v>
      </c>
      <c r="C384" s="50" t="s">
        <v>8432</v>
      </c>
      <c r="D384" s="77" t="s">
        <v>8433</v>
      </c>
      <c r="E384" s="78">
        <v>7000</v>
      </c>
      <c r="F384" s="79">
        <v>0.54</v>
      </c>
      <c r="G384" s="80">
        <v>6</v>
      </c>
      <c r="H384" s="81">
        <f>Таблица620[[#This Row],[Коэфициент стоимости]]*Таблица620[[#This Row],[Розничная цена KRW]]</f>
        <v>3780.0000000000005</v>
      </c>
      <c r="I384" s="82" t="str">
        <f>IF($H$1="","Введите курс",Таблица620[[#This Row],[Оптовая цена KRW за 1шт]]/$H$1)</f>
        <v>Введите курс</v>
      </c>
      <c r="J384" s="83"/>
      <c r="K384" s="84">
        <f>Таблица620[[#This Row],[Заказ коробок ]]*Таблица620[[#This Row],[Кол-во шт в коробке]]</f>
        <v>0</v>
      </c>
      <c r="L384" s="85">
        <f>Таблица620[[#This Row],[Общее кол-во шт]]*Таблица620[[#This Row],[Оптовая цена KRW за 1шт]]</f>
        <v>0</v>
      </c>
      <c r="M384" s="86" t="str">
        <f>IFERROR(Таблица620[[#This Row],[Общее кол-во шт]]*Таблица620[[#This Row],[Оптовая цена USD за 1шт]],"")</f>
        <v/>
      </c>
      <c r="N384" s="87"/>
    </row>
    <row r="385" spans="1:14" ht="22.5" customHeight="1">
      <c r="A385" s="44" t="s">
        <v>8434</v>
      </c>
      <c r="B385" s="76">
        <v>8809530073995</v>
      </c>
      <c r="C385" s="50" t="s">
        <v>8435</v>
      </c>
      <c r="D385" s="77" t="s">
        <v>8436</v>
      </c>
      <c r="E385" s="78">
        <v>6500</v>
      </c>
      <c r="F385" s="79">
        <v>0.54</v>
      </c>
      <c r="G385" s="80">
        <v>6</v>
      </c>
      <c r="H385" s="81">
        <f>Таблица620[[#This Row],[Коэфициент стоимости]]*Таблица620[[#This Row],[Розничная цена KRW]]</f>
        <v>3510.0000000000005</v>
      </c>
      <c r="I385" s="82" t="str">
        <f>IF($H$1="","Введите курс",Таблица620[[#This Row],[Оптовая цена KRW за 1шт]]/$H$1)</f>
        <v>Введите курс</v>
      </c>
      <c r="J385" s="83"/>
      <c r="K385" s="84">
        <f>Таблица620[[#This Row],[Заказ коробок ]]*Таблица620[[#This Row],[Кол-во шт в коробке]]</f>
        <v>0</v>
      </c>
      <c r="L385" s="85">
        <f>Таблица620[[#This Row],[Общее кол-во шт]]*Таблица620[[#This Row],[Оптовая цена KRW за 1шт]]</f>
        <v>0</v>
      </c>
      <c r="M385" s="86" t="str">
        <f>IFERROR(Таблица620[[#This Row],[Общее кол-во шт]]*Таблица620[[#This Row],[Оптовая цена USD за 1шт]],"")</f>
        <v/>
      </c>
      <c r="N385" s="87"/>
    </row>
    <row r="386" spans="1:14" ht="22.5" customHeight="1">
      <c r="A386" s="44" t="s">
        <v>8437</v>
      </c>
      <c r="B386" s="76">
        <v>8809581457508</v>
      </c>
      <c r="C386" s="50" t="s">
        <v>8438</v>
      </c>
      <c r="D386" s="77" t="s">
        <v>8439</v>
      </c>
      <c r="E386" s="78">
        <v>21900</v>
      </c>
      <c r="F386" s="79">
        <v>0.54</v>
      </c>
      <c r="G386" s="80">
        <v>6</v>
      </c>
      <c r="H386" s="81">
        <f>Таблица620[[#This Row],[Коэфициент стоимости]]*Таблица620[[#This Row],[Розничная цена KRW]]</f>
        <v>11826</v>
      </c>
      <c r="I386" s="82" t="str">
        <f>IF($H$1="","Введите курс",Таблица620[[#This Row],[Оптовая цена KRW за 1шт]]/$H$1)</f>
        <v>Введите курс</v>
      </c>
      <c r="J386" s="83"/>
      <c r="K386" s="84">
        <f>Таблица620[[#This Row],[Заказ коробок ]]*Таблица620[[#This Row],[Кол-во шт в коробке]]</f>
        <v>0</v>
      </c>
      <c r="L386" s="85">
        <f>Таблица620[[#This Row],[Общее кол-во шт]]*Таблица620[[#This Row],[Оптовая цена KRW за 1шт]]</f>
        <v>0</v>
      </c>
      <c r="M386" s="86" t="str">
        <f>IFERROR(Таблица620[[#This Row],[Общее кол-во шт]]*Таблица620[[#This Row],[Оптовая цена USD за 1шт]],"")</f>
        <v/>
      </c>
      <c r="N386" s="87"/>
    </row>
    <row r="387" spans="1:14" ht="22.5" customHeight="1">
      <c r="A387" s="44" t="s">
        <v>8440</v>
      </c>
      <c r="B387" s="76">
        <v>8809581476004</v>
      </c>
      <c r="C387" s="50" t="s">
        <v>8441</v>
      </c>
      <c r="D387" s="77" t="s">
        <v>8442</v>
      </c>
      <c r="E387" s="78">
        <v>21900</v>
      </c>
      <c r="F387" s="79">
        <v>0.54</v>
      </c>
      <c r="G387" s="80">
        <v>6</v>
      </c>
      <c r="H387" s="81">
        <f>Таблица620[[#This Row],[Коэфициент стоимости]]*Таблица620[[#This Row],[Розничная цена KRW]]</f>
        <v>11826</v>
      </c>
      <c r="I387" s="82" t="str">
        <f>IF($H$1="","Введите курс",Таблица620[[#This Row],[Оптовая цена KRW за 1шт]]/$H$1)</f>
        <v>Введите курс</v>
      </c>
      <c r="J387" s="83"/>
      <c r="K387" s="84">
        <f>Таблица620[[#This Row],[Заказ коробок ]]*Таблица620[[#This Row],[Кол-во шт в коробке]]</f>
        <v>0</v>
      </c>
      <c r="L387" s="85">
        <f>Таблица620[[#This Row],[Общее кол-во шт]]*Таблица620[[#This Row],[Оптовая цена KRW за 1шт]]</f>
        <v>0</v>
      </c>
      <c r="M387" s="86" t="str">
        <f>IFERROR(Таблица620[[#This Row],[Общее кол-во шт]]*Таблица620[[#This Row],[Оптовая цена USD за 1шт]],"")</f>
        <v/>
      </c>
      <c r="N387" s="87"/>
    </row>
    <row r="388" spans="1:14" ht="22.5" customHeight="1">
      <c r="A388" s="44" t="s">
        <v>8443</v>
      </c>
      <c r="B388" s="76">
        <v>8809530034095</v>
      </c>
      <c r="C388" s="50" t="s">
        <v>8444</v>
      </c>
      <c r="D388" s="77" t="s">
        <v>8445</v>
      </c>
      <c r="E388" s="78">
        <v>7000</v>
      </c>
      <c r="F388" s="79">
        <v>0.54</v>
      </c>
      <c r="G388" s="80">
        <v>6</v>
      </c>
      <c r="H388" s="81">
        <f>Таблица620[[#This Row],[Коэфициент стоимости]]*Таблица620[[#This Row],[Розничная цена KRW]]</f>
        <v>3780.0000000000005</v>
      </c>
      <c r="I388" s="82" t="str">
        <f>IF($H$1="","Введите курс",Таблица620[[#This Row],[Оптовая цена KRW за 1шт]]/$H$1)</f>
        <v>Введите курс</v>
      </c>
      <c r="J388" s="83"/>
      <c r="K388" s="84">
        <f>Таблица620[[#This Row],[Заказ коробок ]]*Таблица620[[#This Row],[Кол-во шт в коробке]]</f>
        <v>0</v>
      </c>
      <c r="L388" s="85">
        <f>Таблица620[[#This Row],[Общее кол-во шт]]*Таблица620[[#This Row],[Оптовая цена KRW за 1шт]]</f>
        <v>0</v>
      </c>
      <c r="M388" s="86" t="str">
        <f>IFERROR(Таблица620[[#This Row],[Общее кол-во шт]]*Таблица620[[#This Row],[Оптовая цена USD за 1шт]],"")</f>
        <v/>
      </c>
      <c r="N388" s="87"/>
    </row>
    <row r="389" spans="1:14" ht="22.5" customHeight="1">
      <c r="A389" s="44" t="s">
        <v>8446</v>
      </c>
      <c r="B389" s="76">
        <v>8809530034101</v>
      </c>
      <c r="C389" s="50" t="s">
        <v>8447</v>
      </c>
      <c r="D389" s="77" t="s">
        <v>8448</v>
      </c>
      <c r="E389" s="78">
        <v>7000</v>
      </c>
      <c r="F389" s="79">
        <v>0.54</v>
      </c>
      <c r="G389" s="80">
        <v>6</v>
      </c>
      <c r="H389" s="81">
        <f>Таблица620[[#This Row],[Коэфициент стоимости]]*Таблица620[[#This Row],[Розничная цена KRW]]</f>
        <v>3780.0000000000005</v>
      </c>
      <c r="I389" s="82" t="str">
        <f>IF($H$1="","Введите курс",Таблица620[[#This Row],[Оптовая цена KRW за 1шт]]/$H$1)</f>
        <v>Введите курс</v>
      </c>
      <c r="J389" s="83"/>
      <c r="K389" s="84">
        <f>Таблица620[[#This Row],[Заказ коробок ]]*Таблица620[[#This Row],[Кол-во шт в коробке]]</f>
        <v>0</v>
      </c>
      <c r="L389" s="85">
        <f>Таблица620[[#This Row],[Общее кол-во шт]]*Таблица620[[#This Row],[Оптовая цена KRW за 1шт]]</f>
        <v>0</v>
      </c>
      <c r="M389" s="86" t="str">
        <f>IFERROR(Таблица620[[#This Row],[Общее кол-во шт]]*Таблица620[[#This Row],[Оптовая цена USD за 1шт]],"")</f>
        <v/>
      </c>
      <c r="N389" s="87"/>
    </row>
    <row r="390" spans="1:14" ht="22.5" customHeight="1">
      <c r="A390" s="44" t="s">
        <v>8449</v>
      </c>
      <c r="B390" s="76">
        <v>8809530039229</v>
      </c>
      <c r="C390" s="50" t="s">
        <v>8450</v>
      </c>
      <c r="D390" s="77" t="s">
        <v>8451</v>
      </c>
      <c r="E390" s="78">
        <v>7800</v>
      </c>
      <c r="F390" s="79">
        <v>0.54</v>
      </c>
      <c r="G390" s="80">
        <v>6</v>
      </c>
      <c r="H390" s="81">
        <f>Таблица620[[#This Row],[Коэфициент стоимости]]*Таблица620[[#This Row],[Розничная цена KRW]]</f>
        <v>4212</v>
      </c>
      <c r="I390" s="82" t="str">
        <f>IF($H$1="","Введите курс",Таблица620[[#This Row],[Оптовая цена KRW за 1шт]]/$H$1)</f>
        <v>Введите курс</v>
      </c>
      <c r="J390" s="83"/>
      <c r="K390" s="84">
        <f>Таблица620[[#This Row],[Заказ коробок ]]*Таблица620[[#This Row],[Кол-во шт в коробке]]</f>
        <v>0</v>
      </c>
      <c r="L390" s="85">
        <f>Таблица620[[#This Row],[Общее кол-во шт]]*Таблица620[[#This Row],[Оптовая цена KRW за 1шт]]</f>
        <v>0</v>
      </c>
      <c r="M390" s="86" t="str">
        <f>IFERROR(Таблица620[[#This Row],[Общее кол-во шт]]*Таблица620[[#This Row],[Оптовая цена USD за 1шт]],"")</f>
        <v/>
      </c>
      <c r="N390" s="87"/>
    </row>
    <row r="391" spans="1:14" ht="22.5" customHeight="1">
      <c r="A391" s="44" t="s">
        <v>8452</v>
      </c>
      <c r="B391" s="76">
        <v>8809530063736</v>
      </c>
      <c r="C391" s="50" t="s">
        <v>8453</v>
      </c>
      <c r="D391" s="77" t="s">
        <v>8454</v>
      </c>
      <c r="E391" s="78">
        <v>9000</v>
      </c>
      <c r="F391" s="79">
        <v>0.54</v>
      </c>
      <c r="G391" s="80">
        <v>6</v>
      </c>
      <c r="H391" s="81">
        <f>Таблица620[[#This Row],[Коэфициент стоимости]]*Таблица620[[#This Row],[Розничная цена KRW]]</f>
        <v>4860</v>
      </c>
      <c r="I391" s="82" t="str">
        <f>IF($H$1="","Введите курс",Таблица620[[#This Row],[Оптовая цена KRW за 1шт]]/$H$1)</f>
        <v>Введите курс</v>
      </c>
      <c r="J391" s="83"/>
      <c r="K391" s="84">
        <f>Таблица620[[#This Row],[Заказ коробок ]]*Таблица620[[#This Row],[Кол-во шт в коробке]]</f>
        <v>0</v>
      </c>
      <c r="L391" s="85">
        <f>Таблица620[[#This Row],[Общее кол-во шт]]*Таблица620[[#This Row],[Оптовая цена KRW за 1шт]]</f>
        <v>0</v>
      </c>
      <c r="M391" s="86" t="str">
        <f>IFERROR(Таблица620[[#This Row],[Общее кол-во шт]]*Таблица620[[#This Row],[Оптовая цена USD за 1шт]],"")</f>
        <v/>
      </c>
      <c r="N391" s="87"/>
    </row>
    <row r="392" spans="1:14" ht="22.5" customHeight="1">
      <c r="A392" s="44" t="s">
        <v>8455</v>
      </c>
      <c r="B392" s="76">
        <v>8809530063743</v>
      </c>
      <c r="C392" s="50" t="s">
        <v>8456</v>
      </c>
      <c r="D392" s="77" t="s">
        <v>8457</v>
      </c>
      <c r="E392" s="78">
        <v>9000</v>
      </c>
      <c r="F392" s="79">
        <v>0.54</v>
      </c>
      <c r="G392" s="80">
        <v>6</v>
      </c>
      <c r="H392" s="81">
        <f>Таблица620[[#This Row],[Коэфициент стоимости]]*Таблица620[[#This Row],[Розничная цена KRW]]</f>
        <v>4860</v>
      </c>
      <c r="I392" s="82" t="str">
        <f>IF($H$1="","Введите курс",Таблица620[[#This Row],[Оптовая цена KRW за 1шт]]/$H$1)</f>
        <v>Введите курс</v>
      </c>
      <c r="J392" s="83"/>
      <c r="K392" s="84">
        <f>Таблица620[[#This Row],[Заказ коробок ]]*Таблица620[[#This Row],[Кол-во шт в коробке]]</f>
        <v>0</v>
      </c>
      <c r="L392" s="85">
        <f>Таблица620[[#This Row],[Общее кол-во шт]]*Таблица620[[#This Row],[Оптовая цена KRW за 1шт]]</f>
        <v>0</v>
      </c>
      <c r="M392" s="86" t="str">
        <f>IFERROR(Таблица620[[#This Row],[Общее кол-во шт]]*Таблица620[[#This Row],[Оптовая цена USD за 1шт]],"")</f>
        <v/>
      </c>
      <c r="N392" s="87"/>
    </row>
    <row r="393" spans="1:14" ht="22.5" customHeight="1">
      <c r="A393" s="44" t="s">
        <v>8458</v>
      </c>
      <c r="B393" s="76">
        <v>8809530063750</v>
      </c>
      <c r="C393" s="50" t="s">
        <v>8459</v>
      </c>
      <c r="D393" s="77" t="s">
        <v>8460</v>
      </c>
      <c r="E393" s="78">
        <v>9000</v>
      </c>
      <c r="F393" s="79">
        <v>0.54</v>
      </c>
      <c r="G393" s="80">
        <v>6</v>
      </c>
      <c r="H393" s="81">
        <f>Таблица620[[#This Row],[Коэфициент стоимости]]*Таблица620[[#This Row],[Розничная цена KRW]]</f>
        <v>4860</v>
      </c>
      <c r="I393" s="82" t="str">
        <f>IF($H$1="","Введите курс",Таблица620[[#This Row],[Оптовая цена KRW за 1шт]]/$H$1)</f>
        <v>Введите курс</v>
      </c>
      <c r="J393" s="83"/>
      <c r="K393" s="84">
        <f>Таблица620[[#This Row],[Заказ коробок ]]*Таблица620[[#This Row],[Кол-во шт в коробке]]</f>
        <v>0</v>
      </c>
      <c r="L393" s="85">
        <f>Таблица620[[#This Row],[Общее кол-во шт]]*Таблица620[[#This Row],[Оптовая цена KRW за 1шт]]</f>
        <v>0</v>
      </c>
      <c r="M393" s="86" t="str">
        <f>IFERROR(Таблица620[[#This Row],[Общее кол-во шт]]*Таблица620[[#This Row],[Оптовая цена USD за 1шт]],"")</f>
        <v/>
      </c>
      <c r="N393" s="87"/>
    </row>
    <row r="394" spans="1:14" ht="22.5" customHeight="1">
      <c r="A394" s="44" t="s">
        <v>8461</v>
      </c>
      <c r="B394" s="76">
        <v>8809530063767</v>
      </c>
      <c r="C394" s="50" t="s">
        <v>8462</v>
      </c>
      <c r="D394" s="77" t="s">
        <v>8463</v>
      </c>
      <c r="E394" s="78">
        <v>9000</v>
      </c>
      <c r="F394" s="79">
        <v>0.54</v>
      </c>
      <c r="G394" s="80">
        <v>6</v>
      </c>
      <c r="H394" s="81">
        <f>Таблица620[[#This Row],[Коэфициент стоимости]]*Таблица620[[#This Row],[Розничная цена KRW]]</f>
        <v>4860</v>
      </c>
      <c r="I394" s="82" t="str">
        <f>IF($H$1="","Введите курс",Таблица620[[#This Row],[Оптовая цена KRW за 1шт]]/$H$1)</f>
        <v>Введите курс</v>
      </c>
      <c r="J394" s="83"/>
      <c r="K394" s="84">
        <f>Таблица620[[#This Row],[Заказ коробок ]]*Таблица620[[#This Row],[Кол-во шт в коробке]]</f>
        <v>0</v>
      </c>
      <c r="L394" s="85">
        <f>Таблица620[[#This Row],[Общее кол-во шт]]*Таблица620[[#This Row],[Оптовая цена KRW за 1шт]]</f>
        <v>0</v>
      </c>
      <c r="M394" s="86" t="str">
        <f>IFERROR(Таблица620[[#This Row],[Общее кол-во шт]]*Таблица620[[#This Row],[Оптовая цена USD за 1шт]],"")</f>
        <v/>
      </c>
      <c r="N394" s="87"/>
    </row>
    <row r="395" spans="1:14" ht="22.5" customHeight="1">
      <c r="A395" s="44" t="s">
        <v>8464</v>
      </c>
      <c r="B395" s="76">
        <v>8809530063774</v>
      </c>
      <c r="C395" s="50" t="s">
        <v>8465</v>
      </c>
      <c r="D395" s="77" t="s">
        <v>8466</v>
      </c>
      <c r="E395" s="78">
        <v>9000</v>
      </c>
      <c r="F395" s="79">
        <v>0.54</v>
      </c>
      <c r="G395" s="80">
        <v>6</v>
      </c>
      <c r="H395" s="81">
        <f>Таблица620[[#This Row],[Коэфициент стоимости]]*Таблица620[[#This Row],[Розничная цена KRW]]</f>
        <v>4860</v>
      </c>
      <c r="I395" s="82" t="str">
        <f>IF($H$1="","Введите курс",Таблица620[[#This Row],[Оптовая цена KRW за 1шт]]/$H$1)</f>
        <v>Введите курс</v>
      </c>
      <c r="J395" s="83"/>
      <c r="K395" s="84">
        <f>Таблица620[[#This Row],[Заказ коробок ]]*Таблица620[[#This Row],[Кол-во шт в коробке]]</f>
        <v>0</v>
      </c>
      <c r="L395" s="85">
        <f>Таблица620[[#This Row],[Общее кол-во шт]]*Таблица620[[#This Row],[Оптовая цена KRW за 1шт]]</f>
        <v>0</v>
      </c>
      <c r="M395" s="86" t="str">
        <f>IFERROR(Таблица620[[#This Row],[Общее кол-во шт]]*Таблица620[[#This Row],[Оптовая цена USD за 1шт]],"")</f>
        <v/>
      </c>
      <c r="N395" s="87"/>
    </row>
    <row r="396" spans="1:14" ht="22.5" customHeight="1">
      <c r="A396" s="44" t="s">
        <v>8467</v>
      </c>
      <c r="B396" s="76">
        <v>8809530063828</v>
      </c>
      <c r="C396" s="50" t="s">
        <v>8468</v>
      </c>
      <c r="D396" s="77" t="s">
        <v>8469</v>
      </c>
      <c r="E396" s="78">
        <v>9000</v>
      </c>
      <c r="F396" s="79">
        <v>0.54</v>
      </c>
      <c r="G396" s="80">
        <v>6</v>
      </c>
      <c r="H396" s="81">
        <f>Таблица620[[#This Row],[Коэфициент стоимости]]*Таблица620[[#This Row],[Розничная цена KRW]]</f>
        <v>4860</v>
      </c>
      <c r="I396" s="82" t="str">
        <f>IF($H$1="","Введите курс",Таблица620[[#This Row],[Оптовая цена KRW за 1шт]]/$H$1)</f>
        <v>Введите курс</v>
      </c>
      <c r="J396" s="83"/>
      <c r="K396" s="84">
        <f>Таблица620[[#This Row],[Заказ коробок ]]*Таблица620[[#This Row],[Кол-во шт в коробке]]</f>
        <v>0</v>
      </c>
      <c r="L396" s="85">
        <f>Таблица620[[#This Row],[Общее кол-во шт]]*Таблица620[[#This Row],[Оптовая цена KRW за 1шт]]</f>
        <v>0</v>
      </c>
      <c r="M396" s="86" t="str">
        <f>IFERROR(Таблица620[[#This Row],[Общее кол-во шт]]*Таблица620[[#This Row],[Оптовая цена USD за 1шт]],"")</f>
        <v/>
      </c>
      <c r="N396" s="87"/>
    </row>
    <row r="397" spans="1:14" ht="22.5" customHeight="1">
      <c r="A397" s="44" t="s">
        <v>8470</v>
      </c>
      <c r="B397" s="76">
        <v>8809530063835</v>
      </c>
      <c r="C397" s="50" t="s">
        <v>8471</v>
      </c>
      <c r="D397" s="77" t="s">
        <v>8472</v>
      </c>
      <c r="E397" s="78">
        <v>9000</v>
      </c>
      <c r="F397" s="79">
        <v>0.54</v>
      </c>
      <c r="G397" s="80">
        <v>6</v>
      </c>
      <c r="H397" s="81">
        <f>Таблица620[[#This Row],[Коэфициент стоимости]]*Таблица620[[#This Row],[Розничная цена KRW]]</f>
        <v>4860</v>
      </c>
      <c r="I397" s="82" t="str">
        <f>IF($H$1="","Введите курс",Таблица620[[#This Row],[Оптовая цена KRW за 1шт]]/$H$1)</f>
        <v>Введите курс</v>
      </c>
      <c r="J397" s="83"/>
      <c r="K397" s="84">
        <f>Таблица620[[#This Row],[Заказ коробок ]]*Таблица620[[#This Row],[Кол-во шт в коробке]]</f>
        <v>0</v>
      </c>
      <c r="L397" s="85">
        <f>Таблица620[[#This Row],[Общее кол-во шт]]*Таблица620[[#This Row],[Оптовая цена KRW за 1шт]]</f>
        <v>0</v>
      </c>
      <c r="M397" s="86" t="str">
        <f>IFERROR(Таблица620[[#This Row],[Общее кол-во шт]]*Таблица620[[#This Row],[Оптовая цена USD за 1шт]],"")</f>
        <v/>
      </c>
      <c r="N397" s="87"/>
    </row>
    <row r="398" spans="1:14" ht="22.5" customHeight="1">
      <c r="A398" s="44" t="s">
        <v>8473</v>
      </c>
      <c r="B398" s="76">
        <v>8809530063842</v>
      </c>
      <c r="C398" s="50" t="s">
        <v>8474</v>
      </c>
      <c r="D398" s="77" t="s">
        <v>8475</v>
      </c>
      <c r="E398" s="78">
        <v>9000</v>
      </c>
      <c r="F398" s="79">
        <v>0.54</v>
      </c>
      <c r="G398" s="80">
        <v>6</v>
      </c>
      <c r="H398" s="81">
        <f>Таблица620[[#This Row],[Коэфициент стоимости]]*Таблица620[[#This Row],[Розничная цена KRW]]</f>
        <v>4860</v>
      </c>
      <c r="I398" s="82" t="str">
        <f>IF($H$1="","Введите курс",Таблица620[[#This Row],[Оптовая цена KRW за 1шт]]/$H$1)</f>
        <v>Введите курс</v>
      </c>
      <c r="J398" s="83"/>
      <c r="K398" s="84">
        <f>Таблица620[[#This Row],[Заказ коробок ]]*Таблица620[[#This Row],[Кол-во шт в коробке]]</f>
        <v>0</v>
      </c>
      <c r="L398" s="85">
        <f>Таблица620[[#This Row],[Общее кол-во шт]]*Таблица620[[#This Row],[Оптовая цена KRW за 1шт]]</f>
        <v>0</v>
      </c>
      <c r="M398" s="86" t="str">
        <f>IFERROR(Таблица620[[#This Row],[Общее кол-во шт]]*Таблица620[[#This Row],[Оптовая цена USD за 1шт]],"")</f>
        <v/>
      </c>
      <c r="N398" s="87"/>
    </row>
    <row r="399" spans="1:14" ht="22.5" customHeight="1">
      <c r="A399" s="44" t="s">
        <v>8476</v>
      </c>
      <c r="B399" s="76">
        <v>8809530063859</v>
      </c>
      <c r="C399" s="50" t="s">
        <v>8477</v>
      </c>
      <c r="D399" s="77" t="s">
        <v>8478</v>
      </c>
      <c r="E399" s="78">
        <v>9000</v>
      </c>
      <c r="F399" s="79">
        <v>0.54</v>
      </c>
      <c r="G399" s="80">
        <v>6</v>
      </c>
      <c r="H399" s="81">
        <f>Таблица620[[#This Row],[Коэфициент стоимости]]*Таблица620[[#This Row],[Розничная цена KRW]]</f>
        <v>4860</v>
      </c>
      <c r="I399" s="82" t="str">
        <f>IF($H$1="","Введите курс",Таблица620[[#This Row],[Оптовая цена KRW за 1шт]]/$H$1)</f>
        <v>Введите курс</v>
      </c>
      <c r="J399" s="83"/>
      <c r="K399" s="84">
        <f>Таблица620[[#This Row],[Заказ коробок ]]*Таблица620[[#This Row],[Кол-во шт в коробке]]</f>
        <v>0</v>
      </c>
      <c r="L399" s="85">
        <f>Таблица620[[#This Row],[Общее кол-во шт]]*Таблица620[[#This Row],[Оптовая цена KRW за 1шт]]</f>
        <v>0</v>
      </c>
      <c r="M399" s="86" t="str">
        <f>IFERROR(Таблица620[[#This Row],[Общее кол-во шт]]*Таблица620[[#This Row],[Оптовая цена USD за 1шт]],"")</f>
        <v/>
      </c>
      <c r="N399" s="87"/>
    </row>
    <row r="400" spans="1:14" ht="22.5" customHeight="1">
      <c r="A400" s="44" t="s">
        <v>8479</v>
      </c>
      <c r="B400" s="76">
        <v>8809530063866</v>
      </c>
      <c r="C400" s="50" t="s">
        <v>8480</v>
      </c>
      <c r="D400" s="77" t="s">
        <v>8481</v>
      </c>
      <c r="E400" s="78">
        <v>9000</v>
      </c>
      <c r="F400" s="79">
        <v>0.54</v>
      </c>
      <c r="G400" s="80">
        <v>6</v>
      </c>
      <c r="H400" s="81">
        <f>Таблица620[[#This Row],[Коэфициент стоимости]]*Таблица620[[#This Row],[Розничная цена KRW]]</f>
        <v>4860</v>
      </c>
      <c r="I400" s="82" t="str">
        <f>IF($H$1="","Введите курс",Таблица620[[#This Row],[Оптовая цена KRW за 1шт]]/$H$1)</f>
        <v>Введите курс</v>
      </c>
      <c r="J400" s="83"/>
      <c r="K400" s="84">
        <f>Таблица620[[#This Row],[Заказ коробок ]]*Таблица620[[#This Row],[Кол-во шт в коробке]]</f>
        <v>0</v>
      </c>
      <c r="L400" s="85">
        <f>Таблица620[[#This Row],[Общее кол-во шт]]*Таблица620[[#This Row],[Оптовая цена KRW за 1шт]]</f>
        <v>0</v>
      </c>
      <c r="M400" s="86" t="str">
        <f>IFERROR(Таблица620[[#This Row],[Общее кол-во шт]]*Таблица620[[#This Row],[Оптовая цена USD за 1шт]],"")</f>
        <v/>
      </c>
      <c r="N400" s="87"/>
    </row>
    <row r="401" spans="1:14" ht="22.5" customHeight="1">
      <c r="A401" s="44" t="s">
        <v>8482</v>
      </c>
      <c r="B401" s="76">
        <v>8809530063873</v>
      </c>
      <c r="C401" s="50" t="s">
        <v>8483</v>
      </c>
      <c r="D401" s="77" t="s">
        <v>8484</v>
      </c>
      <c r="E401" s="78">
        <v>9000</v>
      </c>
      <c r="F401" s="79">
        <v>0.54</v>
      </c>
      <c r="G401" s="80">
        <v>6</v>
      </c>
      <c r="H401" s="81">
        <f>Таблица620[[#This Row],[Коэфициент стоимости]]*Таблица620[[#This Row],[Розничная цена KRW]]</f>
        <v>4860</v>
      </c>
      <c r="I401" s="82" t="str">
        <f>IF($H$1="","Введите курс",Таблица620[[#This Row],[Оптовая цена KRW за 1шт]]/$H$1)</f>
        <v>Введите курс</v>
      </c>
      <c r="J401" s="83"/>
      <c r="K401" s="84">
        <f>Таблица620[[#This Row],[Заказ коробок ]]*Таблица620[[#This Row],[Кол-во шт в коробке]]</f>
        <v>0</v>
      </c>
      <c r="L401" s="85">
        <f>Таблица620[[#This Row],[Общее кол-во шт]]*Таблица620[[#This Row],[Оптовая цена KRW за 1шт]]</f>
        <v>0</v>
      </c>
      <c r="M401" s="86" t="str">
        <f>IFERROR(Таблица620[[#This Row],[Общее кол-во шт]]*Таблица620[[#This Row],[Оптовая цена USD за 1шт]],"")</f>
        <v/>
      </c>
      <c r="N401" s="87"/>
    </row>
    <row r="402" spans="1:14" ht="22.5" customHeight="1">
      <c r="A402" s="44" t="s">
        <v>8485</v>
      </c>
      <c r="B402" s="76">
        <v>8809530063880</v>
      </c>
      <c r="C402" s="50" t="s">
        <v>8486</v>
      </c>
      <c r="D402" s="77" t="s">
        <v>8487</v>
      </c>
      <c r="E402" s="78">
        <v>9000</v>
      </c>
      <c r="F402" s="79">
        <v>0.54</v>
      </c>
      <c r="G402" s="80">
        <v>6</v>
      </c>
      <c r="H402" s="81">
        <f>Таблица620[[#This Row],[Коэфициент стоимости]]*Таблица620[[#This Row],[Розничная цена KRW]]</f>
        <v>4860</v>
      </c>
      <c r="I402" s="82" t="str">
        <f>IF($H$1="","Введите курс",Таблица620[[#This Row],[Оптовая цена KRW за 1шт]]/$H$1)</f>
        <v>Введите курс</v>
      </c>
      <c r="J402" s="83"/>
      <c r="K402" s="84">
        <f>Таблица620[[#This Row],[Заказ коробок ]]*Таблица620[[#This Row],[Кол-во шт в коробке]]</f>
        <v>0</v>
      </c>
      <c r="L402" s="85">
        <f>Таблица620[[#This Row],[Общее кол-во шт]]*Таблица620[[#This Row],[Оптовая цена KRW за 1шт]]</f>
        <v>0</v>
      </c>
      <c r="M402" s="86" t="str">
        <f>IFERROR(Таблица620[[#This Row],[Общее кол-во шт]]*Таблица620[[#This Row],[Оптовая цена USD за 1шт]],"")</f>
        <v/>
      </c>
      <c r="N402" s="87"/>
    </row>
    <row r="403" spans="1:14" ht="22.5" customHeight="1">
      <c r="A403" s="44" t="s">
        <v>8488</v>
      </c>
      <c r="B403" s="76">
        <v>8809530063897</v>
      </c>
      <c r="C403" s="50" t="s">
        <v>8489</v>
      </c>
      <c r="D403" s="77" t="s">
        <v>8490</v>
      </c>
      <c r="E403" s="78">
        <v>9000</v>
      </c>
      <c r="F403" s="79">
        <v>0.54</v>
      </c>
      <c r="G403" s="80">
        <v>6</v>
      </c>
      <c r="H403" s="81">
        <f>Таблица620[[#This Row],[Коэфициент стоимости]]*Таблица620[[#This Row],[Розничная цена KRW]]</f>
        <v>4860</v>
      </c>
      <c r="I403" s="82" t="str">
        <f>IF($H$1="","Введите курс",Таблица620[[#This Row],[Оптовая цена KRW за 1шт]]/$H$1)</f>
        <v>Введите курс</v>
      </c>
      <c r="J403" s="83"/>
      <c r="K403" s="84">
        <f>Таблица620[[#This Row],[Заказ коробок ]]*Таблица620[[#This Row],[Кол-во шт в коробке]]</f>
        <v>0</v>
      </c>
      <c r="L403" s="85">
        <f>Таблица620[[#This Row],[Общее кол-во шт]]*Таблица620[[#This Row],[Оптовая цена KRW за 1шт]]</f>
        <v>0</v>
      </c>
      <c r="M403" s="86" t="str">
        <f>IFERROR(Таблица620[[#This Row],[Общее кол-во шт]]*Таблица620[[#This Row],[Оптовая цена USD за 1шт]],"")</f>
        <v/>
      </c>
      <c r="N403" s="87"/>
    </row>
    <row r="404" spans="1:14" ht="22.5" customHeight="1">
      <c r="A404" s="44" t="s">
        <v>8491</v>
      </c>
      <c r="B404" s="76">
        <v>8809530063903</v>
      </c>
      <c r="C404" s="50" t="s">
        <v>8492</v>
      </c>
      <c r="D404" s="77" t="s">
        <v>8493</v>
      </c>
      <c r="E404" s="78">
        <v>9000</v>
      </c>
      <c r="F404" s="79">
        <v>0.54</v>
      </c>
      <c r="G404" s="80">
        <v>6</v>
      </c>
      <c r="H404" s="81">
        <f>Таблица620[[#This Row],[Коэфициент стоимости]]*Таблица620[[#This Row],[Розничная цена KRW]]</f>
        <v>4860</v>
      </c>
      <c r="I404" s="82" t="str">
        <f>IF($H$1="","Введите курс",Таблица620[[#This Row],[Оптовая цена KRW за 1шт]]/$H$1)</f>
        <v>Введите курс</v>
      </c>
      <c r="J404" s="83"/>
      <c r="K404" s="84">
        <f>Таблица620[[#This Row],[Заказ коробок ]]*Таблица620[[#This Row],[Кол-во шт в коробке]]</f>
        <v>0</v>
      </c>
      <c r="L404" s="85">
        <f>Таблица620[[#This Row],[Общее кол-во шт]]*Таблица620[[#This Row],[Оптовая цена KRW за 1шт]]</f>
        <v>0</v>
      </c>
      <c r="M404" s="86" t="str">
        <f>IFERROR(Таблица620[[#This Row],[Общее кол-во шт]]*Таблица620[[#This Row],[Оптовая цена USD за 1шт]],"")</f>
        <v/>
      </c>
      <c r="N404" s="87"/>
    </row>
    <row r="405" spans="1:14" ht="22.5" customHeight="1">
      <c r="A405" s="44" t="s">
        <v>8494</v>
      </c>
      <c r="B405" s="76">
        <v>8809530063910</v>
      </c>
      <c r="C405" s="50" t="s">
        <v>8495</v>
      </c>
      <c r="D405" s="77" t="s">
        <v>8496</v>
      </c>
      <c r="E405" s="78">
        <v>9000</v>
      </c>
      <c r="F405" s="79">
        <v>0.54</v>
      </c>
      <c r="G405" s="80">
        <v>6</v>
      </c>
      <c r="H405" s="81">
        <f>Таблица620[[#This Row],[Коэфициент стоимости]]*Таблица620[[#This Row],[Розничная цена KRW]]</f>
        <v>4860</v>
      </c>
      <c r="I405" s="82" t="str">
        <f>IF($H$1="","Введите курс",Таблица620[[#This Row],[Оптовая цена KRW за 1шт]]/$H$1)</f>
        <v>Введите курс</v>
      </c>
      <c r="J405" s="83"/>
      <c r="K405" s="84">
        <f>Таблица620[[#This Row],[Заказ коробок ]]*Таблица620[[#This Row],[Кол-во шт в коробке]]</f>
        <v>0</v>
      </c>
      <c r="L405" s="85">
        <f>Таблица620[[#This Row],[Общее кол-во шт]]*Таблица620[[#This Row],[Оптовая цена KRW за 1шт]]</f>
        <v>0</v>
      </c>
      <c r="M405" s="86" t="str">
        <f>IFERROR(Таблица620[[#This Row],[Общее кол-во шт]]*Таблица620[[#This Row],[Оптовая цена USD за 1шт]],"")</f>
        <v/>
      </c>
      <c r="N405" s="87"/>
    </row>
    <row r="406" spans="1:14" ht="22.5" customHeight="1">
      <c r="A406" s="44" t="s">
        <v>8497</v>
      </c>
      <c r="B406" s="76">
        <v>8809581452619</v>
      </c>
      <c r="C406" s="50" t="s">
        <v>8498</v>
      </c>
      <c r="D406" s="77" t="s">
        <v>8499</v>
      </c>
      <c r="E406" s="78">
        <v>9000</v>
      </c>
      <c r="F406" s="79">
        <v>0.54</v>
      </c>
      <c r="G406" s="80">
        <v>6</v>
      </c>
      <c r="H406" s="81">
        <f>Таблица620[[#This Row],[Коэфициент стоимости]]*Таблица620[[#This Row],[Розничная цена KRW]]</f>
        <v>4860</v>
      </c>
      <c r="I406" s="82" t="str">
        <f>IF($H$1="","Введите курс",Таблица620[[#This Row],[Оптовая цена KRW за 1шт]]/$H$1)</f>
        <v>Введите курс</v>
      </c>
      <c r="J406" s="83"/>
      <c r="K406" s="84">
        <f>Таблица620[[#This Row],[Заказ коробок ]]*Таблица620[[#This Row],[Кол-во шт в коробке]]</f>
        <v>0</v>
      </c>
      <c r="L406" s="85">
        <f>Таблица620[[#This Row],[Общее кол-во шт]]*Таблица620[[#This Row],[Оптовая цена KRW за 1шт]]</f>
        <v>0</v>
      </c>
      <c r="M406" s="86" t="str">
        <f>IFERROR(Таблица620[[#This Row],[Общее кол-во шт]]*Таблица620[[#This Row],[Оптовая цена USD за 1шт]],"")</f>
        <v/>
      </c>
      <c r="N406" s="87"/>
    </row>
    <row r="407" spans="1:14" ht="22.5" customHeight="1">
      <c r="A407" s="44" t="s">
        <v>8500</v>
      </c>
      <c r="B407" s="76">
        <v>8809581452626</v>
      </c>
      <c r="C407" s="50" t="s">
        <v>8501</v>
      </c>
      <c r="D407" s="77" t="s">
        <v>8502</v>
      </c>
      <c r="E407" s="78">
        <v>9000</v>
      </c>
      <c r="F407" s="79">
        <v>0.54</v>
      </c>
      <c r="G407" s="80">
        <v>6</v>
      </c>
      <c r="H407" s="81">
        <f>Таблица620[[#This Row],[Коэфициент стоимости]]*Таблица620[[#This Row],[Розничная цена KRW]]</f>
        <v>4860</v>
      </c>
      <c r="I407" s="82" t="str">
        <f>IF($H$1="","Введите курс",Таблица620[[#This Row],[Оптовая цена KRW за 1шт]]/$H$1)</f>
        <v>Введите курс</v>
      </c>
      <c r="J407" s="83"/>
      <c r="K407" s="84">
        <f>Таблица620[[#This Row],[Заказ коробок ]]*Таблица620[[#This Row],[Кол-во шт в коробке]]</f>
        <v>0</v>
      </c>
      <c r="L407" s="85">
        <f>Таблица620[[#This Row],[Общее кол-во шт]]*Таблица620[[#This Row],[Оптовая цена KRW за 1шт]]</f>
        <v>0</v>
      </c>
      <c r="M407" s="86" t="str">
        <f>IFERROR(Таблица620[[#This Row],[Общее кол-во шт]]*Таблица620[[#This Row],[Оптовая цена USD за 1шт]],"")</f>
        <v/>
      </c>
      <c r="N407" s="87"/>
    </row>
    <row r="408" spans="1:14" ht="22.5" customHeight="1">
      <c r="A408" s="44" t="s">
        <v>8503</v>
      </c>
      <c r="B408" s="76">
        <v>8809581452633</v>
      </c>
      <c r="C408" s="50" t="s">
        <v>8504</v>
      </c>
      <c r="D408" s="77" t="s">
        <v>8505</v>
      </c>
      <c r="E408" s="78">
        <v>9000</v>
      </c>
      <c r="F408" s="79">
        <v>0.54</v>
      </c>
      <c r="G408" s="80">
        <v>6</v>
      </c>
      <c r="H408" s="81">
        <f>Таблица620[[#This Row],[Коэфициент стоимости]]*Таблица620[[#This Row],[Розничная цена KRW]]</f>
        <v>4860</v>
      </c>
      <c r="I408" s="82" t="str">
        <f>IF($H$1="","Введите курс",Таблица620[[#This Row],[Оптовая цена KRW за 1шт]]/$H$1)</f>
        <v>Введите курс</v>
      </c>
      <c r="J408" s="83"/>
      <c r="K408" s="84">
        <f>Таблица620[[#This Row],[Заказ коробок ]]*Таблица620[[#This Row],[Кол-во шт в коробке]]</f>
        <v>0</v>
      </c>
      <c r="L408" s="85">
        <f>Таблица620[[#This Row],[Общее кол-во шт]]*Таблица620[[#This Row],[Оптовая цена KRW за 1шт]]</f>
        <v>0</v>
      </c>
      <c r="M408" s="86" t="str">
        <f>IFERROR(Таблица620[[#This Row],[Общее кол-во шт]]*Таблица620[[#This Row],[Оптовая цена USD за 1шт]],"")</f>
        <v/>
      </c>
      <c r="N408" s="87"/>
    </row>
    <row r="409" spans="1:14" ht="22.5" customHeight="1">
      <c r="A409" s="44" t="s">
        <v>8506</v>
      </c>
      <c r="B409" s="76">
        <v>8809581452725</v>
      </c>
      <c r="C409" s="50" t="s">
        <v>8507</v>
      </c>
      <c r="D409" s="77" t="s">
        <v>8508</v>
      </c>
      <c r="E409" s="78">
        <v>9000</v>
      </c>
      <c r="F409" s="79">
        <v>0.54</v>
      </c>
      <c r="G409" s="80">
        <v>6</v>
      </c>
      <c r="H409" s="81">
        <f>Таблица620[[#This Row],[Коэфициент стоимости]]*Таблица620[[#This Row],[Розничная цена KRW]]</f>
        <v>4860</v>
      </c>
      <c r="I409" s="82" t="str">
        <f>IF($H$1="","Введите курс",Таблица620[[#This Row],[Оптовая цена KRW за 1шт]]/$H$1)</f>
        <v>Введите курс</v>
      </c>
      <c r="J409" s="83"/>
      <c r="K409" s="84">
        <f>Таблица620[[#This Row],[Заказ коробок ]]*Таблица620[[#This Row],[Кол-во шт в коробке]]</f>
        <v>0</v>
      </c>
      <c r="L409" s="85">
        <f>Таблица620[[#This Row],[Общее кол-во шт]]*Таблица620[[#This Row],[Оптовая цена KRW за 1шт]]</f>
        <v>0</v>
      </c>
      <c r="M409" s="86" t="str">
        <f>IFERROR(Таблица620[[#This Row],[Общее кол-во шт]]*Таблица620[[#This Row],[Оптовая цена USD за 1шт]],"")</f>
        <v/>
      </c>
      <c r="N409" s="87"/>
    </row>
    <row r="410" spans="1:14" ht="22.5" customHeight="1">
      <c r="A410" s="44" t="s">
        <v>8509</v>
      </c>
      <c r="B410" s="76">
        <v>8809581452749</v>
      </c>
      <c r="C410" s="50" t="s">
        <v>8510</v>
      </c>
      <c r="D410" s="77" t="s">
        <v>8511</v>
      </c>
      <c r="E410" s="78">
        <v>9000</v>
      </c>
      <c r="F410" s="79">
        <v>0.54</v>
      </c>
      <c r="G410" s="80">
        <v>6</v>
      </c>
      <c r="H410" s="81">
        <f>Таблица620[[#This Row],[Коэфициент стоимости]]*Таблица620[[#This Row],[Розничная цена KRW]]</f>
        <v>4860</v>
      </c>
      <c r="I410" s="82" t="str">
        <f>IF($H$1="","Введите курс",Таблица620[[#This Row],[Оптовая цена KRW за 1шт]]/$H$1)</f>
        <v>Введите курс</v>
      </c>
      <c r="J410" s="83"/>
      <c r="K410" s="84">
        <f>Таблица620[[#This Row],[Заказ коробок ]]*Таблица620[[#This Row],[Кол-во шт в коробке]]</f>
        <v>0</v>
      </c>
      <c r="L410" s="85">
        <f>Таблица620[[#This Row],[Общее кол-во шт]]*Таблица620[[#This Row],[Оптовая цена KRW за 1шт]]</f>
        <v>0</v>
      </c>
      <c r="M410" s="86" t="str">
        <f>IFERROR(Таблица620[[#This Row],[Общее кол-во шт]]*Таблица620[[#This Row],[Оптовая цена USD за 1шт]],"")</f>
        <v/>
      </c>
      <c r="N410" s="87"/>
    </row>
    <row r="411" spans="1:14" ht="22.5" customHeight="1">
      <c r="A411" s="44" t="s">
        <v>8512</v>
      </c>
      <c r="B411" s="76">
        <v>8809581471115</v>
      </c>
      <c r="C411" s="50" t="s">
        <v>8513</v>
      </c>
      <c r="D411" s="77" t="s">
        <v>8514</v>
      </c>
      <c r="E411" s="78">
        <v>2500</v>
      </c>
      <c r="F411" s="79">
        <v>0.49</v>
      </c>
      <c r="G411" s="80">
        <v>50</v>
      </c>
      <c r="H411" s="81">
        <f>Таблица620[[#This Row],[Коэфициент стоимости]]*Таблица620[[#This Row],[Розничная цена KRW]]</f>
        <v>1225</v>
      </c>
      <c r="I411" s="82" t="str">
        <f>IF($H$1="","Введите курс",Таблица620[[#This Row],[Оптовая цена KRW за 1шт]]/$H$1)</f>
        <v>Введите курс</v>
      </c>
      <c r="J411" s="83"/>
      <c r="K411" s="84">
        <f>Таблица620[[#This Row],[Заказ коробок ]]*Таблица620[[#This Row],[Кол-во шт в коробке]]</f>
        <v>0</v>
      </c>
      <c r="L411" s="85">
        <f>Таблица620[[#This Row],[Общее кол-во шт]]*Таблица620[[#This Row],[Оптовая цена KRW за 1шт]]</f>
        <v>0</v>
      </c>
      <c r="M411" s="86" t="str">
        <f>IFERROR(Таблица620[[#This Row],[Общее кол-во шт]]*Таблица620[[#This Row],[Оптовая цена USD за 1шт]],"")</f>
        <v/>
      </c>
      <c r="N411" s="87"/>
    </row>
    <row r="412" spans="1:14" ht="22.5" customHeight="1">
      <c r="A412" s="44" t="s">
        <v>8515</v>
      </c>
      <c r="B412" s="76">
        <v>8809643545891</v>
      </c>
      <c r="C412" s="50" t="s">
        <v>8516</v>
      </c>
      <c r="D412" s="77" t="s">
        <v>8517</v>
      </c>
      <c r="E412" s="78">
        <v>5000</v>
      </c>
      <c r="F412" s="79">
        <v>0.54</v>
      </c>
      <c r="G412" s="80">
        <v>6</v>
      </c>
      <c r="H412" s="81">
        <f>Таблица620[[#This Row],[Коэфициент стоимости]]*Таблица620[[#This Row],[Розничная цена KRW]]</f>
        <v>2700</v>
      </c>
      <c r="I412" s="82" t="str">
        <f>IF($H$1="","Введите курс",Таблица620[[#This Row],[Оптовая цена KRW за 1шт]]/$H$1)</f>
        <v>Введите курс</v>
      </c>
      <c r="J412" s="83"/>
      <c r="K412" s="84">
        <f>Таблица620[[#This Row],[Заказ коробок ]]*Таблица620[[#This Row],[Кол-во шт в коробке]]</f>
        <v>0</v>
      </c>
      <c r="L412" s="85">
        <f>Таблица620[[#This Row],[Общее кол-во шт]]*Таблица620[[#This Row],[Оптовая цена KRW за 1шт]]</f>
        <v>0</v>
      </c>
      <c r="M412" s="86" t="str">
        <f>IFERROR(Таблица620[[#This Row],[Общее кол-во шт]]*Таблица620[[#This Row],[Оптовая цена USD за 1шт]],"")</f>
        <v/>
      </c>
      <c r="N412" s="87"/>
    </row>
    <row r="413" spans="1:14" ht="22.5" customHeight="1">
      <c r="A413" s="44" t="s">
        <v>8518</v>
      </c>
      <c r="B413" s="76">
        <v>8809643545907</v>
      </c>
      <c r="C413" s="50" t="s">
        <v>8519</v>
      </c>
      <c r="D413" s="77" t="s">
        <v>8520</v>
      </c>
      <c r="E413" s="78">
        <v>5000</v>
      </c>
      <c r="F413" s="79">
        <v>0.54</v>
      </c>
      <c r="G413" s="80">
        <v>6</v>
      </c>
      <c r="H413" s="81">
        <f>Таблица620[[#This Row],[Коэфициент стоимости]]*Таблица620[[#This Row],[Розничная цена KRW]]</f>
        <v>2700</v>
      </c>
      <c r="I413" s="82" t="str">
        <f>IF($H$1="","Введите курс",Таблица620[[#This Row],[Оптовая цена KRW за 1шт]]/$H$1)</f>
        <v>Введите курс</v>
      </c>
      <c r="J413" s="83"/>
      <c r="K413" s="84">
        <f>Таблица620[[#This Row],[Заказ коробок ]]*Таблица620[[#This Row],[Кол-во шт в коробке]]</f>
        <v>0</v>
      </c>
      <c r="L413" s="85">
        <f>Таблица620[[#This Row],[Общее кол-во шт]]*Таблица620[[#This Row],[Оптовая цена KRW за 1шт]]</f>
        <v>0</v>
      </c>
      <c r="M413" s="86" t="str">
        <f>IFERROR(Таблица620[[#This Row],[Общее кол-во шт]]*Таблица620[[#This Row],[Оптовая цена USD за 1шт]],"")</f>
        <v/>
      </c>
      <c r="N413" s="87"/>
    </row>
    <row r="414" spans="1:14" ht="22.5" customHeight="1">
      <c r="A414" s="44" t="s">
        <v>8521</v>
      </c>
      <c r="B414" s="76">
        <v>8809643545914</v>
      </c>
      <c r="C414" s="50" t="s">
        <v>8522</v>
      </c>
      <c r="D414" s="77" t="s">
        <v>8523</v>
      </c>
      <c r="E414" s="78">
        <v>5000</v>
      </c>
      <c r="F414" s="79">
        <v>0.54</v>
      </c>
      <c r="G414" s="80">
        <v>6</v>
      </c>
      <c r="H414" s="81">
        <f>Таблица620[[#This Row],[Коэфициент стоимости]]*Таблица620[[#This Row],[Розничная цена KRW]]</f>
        <v>2700</v>
      </c>
      <c r="I414" s="82" t="str">
        <f>IF($H$1="","Введите курс",Таблица620[[#This Row],[Оптовая цена KRW за 1шт]]/$H$1)</f>
        <v>Введите курс</v>
      </c>
      <c r="J414" s="83"/>
      <c r="K414" s="84">
        <f>Таблица620[[#This Row],[Заказ коробок ]]*Таблица620[[#This Row],[Кол-во шт в коробке]]</f>
        <v>0</v>
      </c>
      <c r="L414" s="85">
        <f>Таблица620[[#This Row],[Общее кол-во шт]]*Таблица620[[#This Row],[Оптовая цена KRW за 1шт]]</f>
        <v>0</v>
      </c>
      <c r="M414" s="86" t="str">
        <f>IFERROR(Таблица620[[#This Row],[Общее кол-во шт]]*Таблица620[[#This Row],[Оптовая цена USD за 1шт]],"")</f>
        <v/>
      </c>
      <c r="N414" s="87"/>
    </row>
    <row r="415" spans="1:14" ht="22.5" customHeight="1">
      <c r="A415" s="44" t="s">
        <v>8524</v>
      </c>
      <c r="B415" s="76">
        <v>8809643545921</v>
      </c>
      <c r="C415" s="50" t="s">
        <v>8525</v>
      </c>
      <c r="D415" s="77" t="s">
        <v>8526</v>
      </c>
      <c r="E415" s="78">
        <v>5000</v>
      </c>
      <c r="F415" s="79">
        <v>0.54</v>
      </c>
      <c r="G415" s="80">
        <v>6</v>
      </c>
      <c r="H415" s="81">
        <f>Таблица620[[#This Row],[Коэфициент стоимости]]*Таблица620[[#This Row],[Розничная цена KRW]]</f>
        <v>2700</v>
      </c>
      <c r="I415" s="82" t="str">
        <f>IF($H$1="","Введите курс",Таблица620[[#This Row],[Оптовая цена KRW за 1шт]]/$H$1)</f>
        <v>Введите курс</v>
      </c>
      <c r="J415" s="83"/>
      <c r="K415" s="84">
        <f>Таблица620[[#This Row],[Заказ коробок ]]*Таблица620[[#This Row],[Кол-во шт в коробке]]</f>
        <v>0</v>
      </c>
      <c r="L415" s="85">
        <f>Таблица620[[#This Row],[Общее кол-во шт]]*Таблица620[[#This Row],[Оптовая цена KRW за 1шт]]</f>
        <v>0</v>
      </c>
      <c r="M415" s="86" t="str">
        <f>IFERROR(Таблица620[[#This Row],[Общее кол-во шт]]*Таблица620[[#This Row],[Оптовая цена USD за 1шт]],"")</f>
        <v/>
      </c>
      <c r="N415" s="87"/>
    </row>
    <row r="416" spans="1:14" ht="22.5" customHeight="1">
      <c r="A416" s="44" t="s">
        <v>8527</v>
      </c>
      <c r="B416" s="76">
        <v>8806185785174</v>
      </c>
      <c r="C416" s="50" t="s">
        <v>8528</v>
      </c>
      <c r="D416" s="77" t="s">
        <v>8529</v>
      </c>
      <c r="E416" s="78">
        <v>9000</v>
      </c>
      <c r="F416" s="79">
        <v>0.54</v>
      </c>
      <c r="G416" s="80">
        <v>6</v>
      </c>
      <c r="H416" s="81">
        <f>Таблица620[[#This Row],[Коэфициент стоимости]]*Таблица620[[#This Row],[Розничная цена KRW]]</f>
        <v>4860</v>
      </c>
      <c r="I416" s="82" t="str">
        <f>IF($H$1="","Введите курс",Таблица620[[#This Row],[Оптовая цена KRW за 1шт]]/$H$1)</f>
        <v>Введите курс</v>
      </c>
      <c r="J416" s="83"/>
      <c r="K416" s="84">
        <f>Таблица620[[#This Row],[Заказ коробок ]]*Таблица620[[#This Row],[Кол-во шт в коробке]]</f>
        <v>0</v>
      </c>
      <c r="L416" s="85">
        <f>Таблица620[[#This Row],[Общее кол-во шт]]*Таблица620[[#This Row],[Оптовая цена KRW за 1шт]]</f>
        <v>0</v>
      </c>
      <c r="M416" s="86" t="str">
        <f>IFERROR(Таблица620[[#This Row],[Общее кол-во шт]]*Таблица620[[#This Row],[Оптовая цена USD за 1шт]],"")</f>
        <v/>
      </c>
      <c r="N416" s="87"/>
    </row>
    <row r="417" spans="1:14" ht="22.5" customHeight="1">
      <c r="A417" s="44" t="s">
        <v>8530</v>
      </c>
      <c r="B417" s="76">
        <v>8806185785181</v>
      </c>
      <c r="C417" s="50" t="s">
        <v>8531</v>
      </c>
      <c r="D417" s="77" t="s">
        <v>8532</v>
      </c>
      <c r="E417" s="78">
        <v>9000</v>
      </c>
      <c r="F417" s="79">
        <v>0.54</v>
      </c>
      <c r="G417" s="80">
        <v>6</v>
      </c>
      <c r="H417" s="81">
        <f>Таблица620[[#This Row],[Коэфициент стоимости]]*Таблица620[[#This Row],[Розничная цена KRW]]</f>
        <v>4860</v>
      </c>
      <c r="I417" s="82" t="str">
        <f>IF($H$1="","Введите курс",Таблица620[[#This Row],[Оптовая цена KRW за 1шт]]/$H$1)</f>
        <v>Введите курс</v>
      </c>
      <c r="J417" s="83"/>
      <c r="K417" s="84">
        <f>Таблица620[[#This Row],[Заказ коробок ]]*Таблица620[[#This Row],[Кол-во шт в коробке]]</f>
        <v>0</v>
      </c>
      <c r="L417" s="85">
        <f>Таблица620[[#This Row],[Общее кол-во шт]]*Таблица620[[#This Row],[Оптовая цена KRW за 1шт]]</f>
        <v>0</v>
      </c>
      <c r="M417" s="86" t="str">
        <f>IFERROR(Таблица620[[#This Row],[Общее кол-во шт]]*Таблица620[[#This Row],[Оптовая цена USD за 1шт]],"")</f>
        <v/>
      </c>
      <c r="N417" s="87"/>
    </row>
    <row r="418" spans="1:14" ht="22.5" customHeight="1">
      <c r="A418" s="44" t="s">
        <v>8533</v>
      </c>
      <c r="B418" s="76">
        <v>8806185766142</v>
      </c>
      <c r="C418" s="50" t="s">
        <v>8534</v>
      </c>
      <c r="D418" s="77" t="s">
        <v>8535</v>
      </c>
      <c r="E418" s="78">
        <v>5800</v>
      </c>
      <c r="F418" s="79">
        <v>0.54</v>
      </c>
      <c r="G418" s="80">
        <v>6</v>
      </c>
      <c r="H418" s="81">
        <f>Таблица620[[#This Row],[Коэфициент стоимости]]*Таблица620[[#This Row],[Розничная цена KRW]]</f>
        <v>3132</v>
      </c>
      <c r="I418" s="82" t="str">
        <f>IF($H$1="","Введите курс",Таблица620[[#This Row],[Оптовая цена KRW за 1шт]]/$H$1)</f>
        <v>Введите курс</v>
      </c>
      <c r="J418" s="83"/>
      <c r="K418" s="84">
        <f>Таблица620[[#This Row],[Заказ коробок ]]*Таблица620[[#This Row],[Кол-во шт в коробке]]</f>
        <v>0</v>
      </c>
      <c r="L418" s="85">
        <f>Таблица620[[#This Row],[Общее кол-во шт]]*Таблица620[[#This Row],[Оптовая цена KRW за 1шт]]</f>
        <v>0</v>
      </c>
      <c r="M418" s="86" t="str">
        <f>IFERROR(Таблица620[[#This Row],[Общее кол-во шт]]*Таблица620[[#This Row],[Оптовая цена USD за 1шт]],"")</f>
        <v/>
      </c>
      <c r="N418" s="87"/>
    </row>
    <row r="419" spans="1:14" ht="22.5" customHeight="1">
      <c r="A419" s="44" t="s">
        <v>8536</v>
      </c>
      <c r="B419" s="76">
        <v>8806185766180</v>
      </c>
      <c r="C419" s="50" t="s">
        <v>8537</v>
      </c>
      <c r="D419" s="77" t="s">
        <v>8538</v>
      </c>
      <c r="E419" s="78">
        <v>5800</v>
      </c>
      <c r="F419" s="79">
        <v>0.54</v>
      </c>
      <c r="G419" s="80">
        <v>6</v>
      </c>
      <c r="H419" s="81">
        <f>Таблица620[[#This Row],[Коэфициент стоимости]]*Таблица620[[#This Row],[Розничная цена KRW]]</f>
        <v>3132</v>
      </c>
      <c r="I419" s="82" t="str">
        <f>IF($H$1="","Введите курс",Таблица620[[#This Row],[Оптовая цена KRW за 1шт]]/$H$1)</f>
        <v>Введите курс</v>
      </c>
      <c r="J419" s="83"/>
      <c r="K419" s="84">
        <f>Таблица620[[#This Row],[Заказ коробок ]]*Таблица620[[#This Row],[Кол-во шт в коробке]]</f>
        <v>0</v>
      </c>
      <c r="L419" s="85">
        <f>Таблица620[[#This Row],[Общее кол-во шт]]*Таблица620[[#This Row],[Оптовая цена KRW за 1шт]]</f>
        <v>0</v>
      </c>
      <c r="M419" s="86" t="str">
        <f>IFERROR(Таблица620[[#This Row],[Общее кол-во шт]]*Таблица620[[#This Row],[Оптовая цена USD за 1шт]],"")</f>
        <v/>
      </c>
      <c r="N419" s="87"/>
    </row>
    <row r="420" spans="1:14" ht="22.5" customHeight="1">
      <c r="A420" s="44" t="s">
        <v>8539</v>
      </c>
      <c r="B420" s="76">
        <v>8806185766210</v>
      </c>
      <c r="C420" s="50" t="s">
        <v>8540</v>
      </c>
      <c r="D420" s="77" t="s">
        <v>8541</v>
      </c>
      <c r="E420" s="78">
        <v>5800</v>
      </c>
      <c r="F420" s="79">
        <v>0.54</v>
      </c>
      <c r="G420" s="80">
        <v>6</v>
      </c>
      <c r="H420" s="81">
        <f>Таблица620[[#This Row],[Коэфициент стоимости]]*Таблица620[[#This Row],[Розничная цена KRW]]</f>
        <v>3132</v>
      </c>
      <c r="I420" s="82" t="str">
        <f>IF($H$1="","Введите курс",Таблица620[[#This Row],[Оптовая цена KRW за 1шт]]/$H$1)</f>
        <v>Введите курс</v>
      </c>
      <c r="J420" s="83"/>
      <c r="K420" s="84">
        <f>Таблица620[[#This Row],[Заказ коробок ]]*Таблица620[[#This Row],[Кол-во шт в коробке]]</f>
        <v>0</v>
      </c>
      <c r="L420" s="85">
        <f>Таблица620[[#This Row],[Общее кол-во шт]]*Таблица620[[#This Row],[Оптовая цена KRW за 1шт]]</f>
        <v>0</v>
      </c>
      <c r="M420" s="86" t="str">
        <f>IFERROR(Таблица620[[#This Row],[Общее кол-во шт]]*Таблица620[[#This Row],[Оптовая цена USD за 1шт]],"")</f>
        <v/>
      </c>
      <c r="N420" s="87"/>
    </row>
    <row r="421" spans="1:14" ht="22.5" customHeight="1">
      <c r="A421" s="44" t="s">
        <v>8542</v>
      </c>
      <c r="B421" s="76">
        <v>8806185794404</v>
      </c>
      <c r="C421" s="50" t="s">
        <v>8543</v>
      </c>
      <c r="D421" s="77" t="s">
        <v>8544</v>
      </c>
      <c r="E421" s="78">
        <v>5800</v>
      </c>
      <c r="F421" s="79">
        <v>0.54</v>
      </c>
      <c r="G421" s="80">
        <v>6</v>
      </c>
      <c r="H421" s="81">
        <f>Таблица620[[#This Row],[Коэфициент стоимости]]*Таблица620[[#This Row],[Розничная цена KRW]]</f>
        <v>3132</v>
      </c>
      <c r="I421" s="82" t="str">
        <f>IF($H$1="","Введите курс",Таблица620[[#This Row],[Оптовая цена KRW за 1шт]]/$H$1)</f>
        <v>Введите курс</v>
      </c>
      <c r="J421" s="83"/>
      <c r="K421" s="84">
        <f>Таблица620[[#This Row],[Заказ коробок ]]*Таблица620[[#This Row],[Кол-во шт в коробке]]</f>
        <v>0</v>
      </c>
      <c r="L421" s="85">
        <f>Таблица620[[#This Row],[Общее кол-во шт]]*Таблица620[[#This Row],[Оптовая цена KRW за 1шт]]</f>
        <v>0</v>
      </c>
      <c r="M421" s="86" t="str">
        <f>IFERROR(Таблица620[[#This Row],[Общее кол-во шт]]*Таблица620[[#This Row],[Оптовая цена USD за 1шт]],"")</f>
        <v/>
      </c>
      <c r="N421" s="87"/>
    </row>
    <row r="422" spans="1:14" ht="22.5" customHeight="1">
      <c r="A422" s="44" t="s">
        <v>8545</v>
      </c>
      <c r="B422" s="76">
        <v>8809530033975</v>
      </c>
      <c r="C422" s="50" t="s">
        <v>8546</v>
      </c>
      <c r="D422" s="77" t="s">
        <v>8547</v>
      </c>
      <c r="E422" s="78">
        <v>5800</v>
      </c>
      <c r="F422" s="79">
        <v>0.54</v>
      </c>
      <c r="G422" s="80">
        <v>6</v>
      </c>
      <c r="H422" s="81">
        <f>Таблица620[[#This Row],[Коэфициент стоимости]]*Таблица620[[#This Row],[Розничная цена KRW]]</f>
        <v>3132</v>
      </c>
      <c r="I422" s="82" t="str">
        <f>IF($H$1="","Введите курс",Таблица620[[#This Row],[Оптовая цена KRW за 1шт]]/$H$1)</f>
        <v>Введите курс</v>
      </c>
      <c r="J422" s="83"/>
      <c r="K422" s="84">
        <f>Таблица620[[#This Row],[Заказ коробок ]]*Таблица620[[#This Row],[Кол-во шт в коробке]]</f>
        <v>0</v>
      </c>
      <c r="L422" s="85">
        <f>Таблица620[[#This Row],[Общее кол-во шт]]*Таблица620[[#This Row],[Оптовая цена KRW за 1шт]]</f>
        <v>0</v>
      </c>
      <c r="M422" s="86" t="str">
        <f>IFERROR(Таблица620[[#This Row],[Общее кол-во шт]]*Таблица620[[#This Row],[Оптовая цена USD за 1шт]],"")</f>
        <v/>
      </c>
      <c r="N422" s="87"/>
    </row>
    <row r="423" spans="1:14" ht="22.5" customHeight="1">
      <c r="A423" s="44" t="s">
        <v>8548</v>
      </c>
      <c r="B423" s="76">
        <v>8809530037218</v>
      </c>
      <c r="C423" s="50" t="s">
        <v>8549</v>
      </c>
      <c r="D423" s="77" t="s">
        <v>8550</v>
      </c>
      <c r="E423" s="78">
        <v>7500</v>
      </c>
      <c r="F423" s="79">
        <v>0.54</v>
      </c>
      <c r="G423" s="80">
        <v>6</v>
      </c>
      <c r="H423" s="81">
        <f>Таблица620[[#This Row],[Коэфициент стоимости]]*Таблица620[[#This Row],[Розничная цена KRW]]</f>
        <v>4050.0000000000005</v>
      </c>
      <c r="I423" s="82" t="str">
        <f>IF($H$1="","Введите курс",Таблица620[[#This Row],[Оптовая цена KRW за 1шт]]/$H$1)</f>
        <v>Введите курс</v>
      </c>
      <c r="J423" s="83"/>
      <c r="K423" s="84">
        <f>Таблица620[[#This Row],[Заказ коробок ]]*Таблица620[[#This Row],[Кол-во шт в коробке]]</f>
        <v>0</v>
      </c>
      <c r="L423" s="85">
        <f>Таблица620[[#This Row],[Общее кол-во шт]]*Таблица620[[#This Row],[Оптовая цена KRW за 1шт]]</f>
        <v>0</v>
      </c>
      <c r="M423" s="86" t="str">
        <f>IFERROR(Таблица620[[#This Row],[Общее кол-во шт]]*Таблица620[[#This Row],[Оптовая цена USD за 1шт]],"")</f>
        <v/>
      </c>
      <c r="N423" s="87"/>
    </row>
    <row r="424" spans="1:14" ht="22.5" customHeight="1">
      <c r="A424" s="44" t="s">
        <v>8551</v>
      </c>
      <c r="B424" s="76">
        <v>8809530039717</v>
      </c>
      <c r="C424" s="50" t="s">
        <v>8552</v>
      </c>
      <c r="D424" s="77" t="s">
        <v>8553</v>
      </c>
      <c r="E424" s="78">
        <v>7000</v>
      </c>
      <c r="F424" s="79">
        <v>0.54</v>
      </c>
      <c r="G424" s="80">
        <v>6</v>
      </c>
      <c r="H424" s="81">
        <f>Таблица620[[#This Row],[Коэфициент стоимости]]*Таблица620[[#This Row],[Розничная цена KRW]]</f>
        <v>3780.0000000000005</v>
      </c>
      <c r="I424" s="82" t="str">
        <f>IF($H$1="","Введите курс",Таблица620[[#This Row],[Оптовая цена KRW за 1шт]]/$H$1)</f>
        <v>Введите курс</v>
      </c>
      <c r="J424" s="83"/>
      <c r="K424" s="84">
        <f>Таблица620[[#This Row],[Заказ коробок ]]*Таблица620[[#This Row],[Кол-во шт в коробке]]</f>
        <v>0</v>
      </c>
      <c r="L424" s="85">
        <f>Таблица620[[#This Row],[Общее кол-во шт]]*Таблица620[[#This Row],[Оптовая цена KRW за 1шт]]</f>
        <v>0</v>
      </c>
      <c r="M424" s="86" t="str">
        <f>IFERROR(Таблица620[[#This Row],[Общее кол-во шт]]*Таблица620[[#This Row],[Оптовая цена USD за 1шт]],"")</f>
        <v/>
      </c>
      <c r="N424" s="87"/>
    </row>
    <row r="425" spans="1:14" ht="22.5" customHeight="1">
      <c r="A425" s="44" t="s">
        <v>8554</v>
      </c>
      <c r="B425" s="76">
        <v>8809530039755</v>
      </c>
      <c r="C425" s="50" t="s">
        <v>8555</v>
      </c>
      <c r="D425" s="77" t="s">
        <v>8556</v>
      </c>
      <c r="E425" s="78">
        <v>7000</v>
      </c>
      <c r="F425" s="79">
        <v>0.54</v>
      </c>
      <c r="G425" s="80">
        <v>6</v>
      </c>
      <c r="H425" s="81">
        <f>Таблица620[[#This Row],[Коэфициент стоимости]]*Таблица620[[#This Row],[Розничная цена KRW]]</f>
        <v>3780.0000000000005</v>
      </c>
      <c r="I425" s="82" t="str">
        <f>IF($H$1="","Введите курс",Таблица620[[#This Row],[Оптовая цена KRW за 1шт]]/$H$1)</f>
        <v>Введите курс</v>
      </c>
      <c r="J425" s="83"/>
      <c r="K425" s="84">
        <f>Таблица620[[#This Row],[Заказ коробок ]]*Таблица620[[#This Row],[Кол-во шт в коробке]]</f>
        <v>0</v>
      </c>
      <c r="L425" s="85">
        <f>Таблица620[[#This Row],[Общее кол-во шт]]*Таблица620[[#This Row],[Оптовая цена KRW за 1шт]]</f>
        <v>0</v>
      </c>
      <c r="M425" s="86" t="str">
        <f>IFERROR(Таблица620[[#This Row],[Общее кол-во шт]]*Таблица620[[#This Row],[Оптовая цена USD за 1шт]],"")</f>
        <v/>
      </c>
      <c r="N425" s="87"/>
    </row>
    <row r="426" spans="1:14" ht="22.5" customHeight="1">
      <c r="A426" s="44" t="s">
        <v>8557</v>
      </c>
      <c r="B426" s="76">
        <v>8809530045541</v>
      </c>
      <c r="C426" s="50" t="s">
        <v>8558</v>
      </c>
      <c r="D426" s="77" t="s">
        <v>8559</v>
      </c>
      <c r="E426" s="78">
        <v>7800</v>
      </c>
      <c r="F426" s="79">
        <v>0.59</v>
      </c>
      <c r="G426" s="80">
        <v>6</v>
      </c>
      <c r="H426" s="81">
        <f>Таблица620[[#This Row],[Коэфициент стоимости]]*Таблица620[[#This Row],[Розничная цена KRW]]</f>
        <v>4602</v>
      </c>
      <c r="I426" s="82" t="str">
        <f>IF($H$1="","Введите курс",Таблица620[[#This Row],[Оптовая цена KRW за 1шт]]/$H$1)</f>
        <v>Введите курс</v>
      </c>
      <c r="J426" s="83"/>
      <c r="K426" s="84">
        <f>Таблица620[[#This Row],[Заказ коробок ]]*Таблица620[[#This Row],[Кол-во шт в коробке]]</f>
        <v>0</v>
      </c>
      <c r="L426" s="85">
        <f>Таблица620[[#This Row],[Общее кол-во шт]]*Таблица620[[#This Row],[Оптовая цена KRW за 1шт]]</f>
        <v>0</v>
      </c>
      <c r="M426" s="86" t="str">
        <f>IFERROR(Таблица620[[#This Row],[Общее кол-во шт]]*Таблица620[[#This Row],[Оптовая цена USD за 1шт]],"")</f>
        <v/>
      </c>
      <c r="N426" s="87"/>
    </row>
    <row r="427" spans="1:14" ht="22.5" customHeight="1">
      <c r="A427" s="44" t="s">
        <v>8560</v>
      </c>
      <c r="B427" s="76">
        <v>8809530045558</v>
      </c>
      <c r="C427" s="50" t="s">
        <v>8561</v>
      </c>
      <c r="D427" s="77" t="s">
        <v>8562</v>
      </c>
      <c r="E427" s="78">
        <v>7800</v>
      </c>
      <c r="F427" s="79">
        <v>0.59</v>
      </c>
      <c r="G427" s="80">
        <v>6</v>
      </c>
      <c r="H427" s="81">
        <f>Таблица620[[#This Row],[Коэфициент стоимости]]*Таблица620[[#This Row],[Розничная цена KRW]]</f>
        <v>4602</v>
      </c>
      <c r="I427" s="82" t="str">
        <f>IF($H$1="","Введите курс",Таблица620[[#This Row],[Оптовая цена KRW за 1шт]]/$H$1)</f>
        <v>Введите курс</v>
      </c>
      <c r="J427" s="83"/>
      <c r="K427" s="84">
        <f>Таблица620[[#This Row],[Заказ коробок ]]*Таблица620[[#This Row],[Кол-во шт в коробке]]</f>
        <v>0</v>
      </c>
      <c r="L427" s="85">
        <f>Таблица620[[#This Row],[Общее кол-во шт]]*Таблица620[[#This Row],[Оптовая цена KRW за 1шт]]</f>
        <v>0</v>
      </c>
      <c r="M427" s="86" t="str">
        <f>IFERROR(Таблица620[[#This Row],[Общее кол-во шт]]*Таблица620[[#This Row],[Оптовая цена USD за 1шт]],"")</f>
        <v/>
      </c>
      <c r="N427" s="87"/>
    </row>
    <row r="428" spans="1:14" ht="22.5" customHeight="1">
      <c r="A428" s="44" t="s">
        <v>8563</v>
      </c>
      <c r="B428" s="76">
        <v>8809530066492</v>
      </c>
      <c r="C428" s="50" t="s">
        <v>8564</v>
      </c>
      <c r="D428" s="77" t="s">
        <v>8565</v>
      </c>
      <c r="E428" s="78">
        <v>7800</v>
      </c>
      <c r="F428" s="79">
        <v>0.59</v>
      </c>
      <c r="G428" s="80">
        <v>6</v>
      </c>
      <c r="H428" s="81">
        <f>Таблица620[[#This Row],[Коэфициент стоимости]]*Таблица620[[#This Row],[Розничная цена KRW]]</f>
        <v>4602</v>
      </c>
      <c r="I428" s="82" t="str">
        <f>IF($H$1="","Введите курс",Таблица620[[#This Row],[Оптовая цена KRW за 1шт]]/$H$1)</f>
        <v>Введите курс</v>
      </c>
      <c r="J428" s="83"/>
      <c r="K428" s="84">
        <f>Таблица620[[#This Row],[Заказ коробок ]]*Таблица620[[#This Row],[Кол-во шт в коробке]]</f>
        <v>0</v>
      </c>
      <c r="L428" s="85">
        <f>Таблица620[[#This Row],[Общее кол-во шт]]*Таблица620[[#This Row],[Оптовая цена KRW за 1шт]]</f>
        <v>0</v>
      </c>
      <c r="M428" s="86" t="str">
        <f>IFERROR(Таблица620[[#This Row],[Общее кол-во шт]]*Таблица620[[#This Row],[Оптовая цена USD за 1шт]],"")</f>
        <v/>
      </c>
      <c r="N428" s="87"/>
    </row>
    <row r="429" spans="1:14" ht="22.5" customHeight="1">
      <c r="A429" s="44" t="s">
        <v>8566</v>
      </c>
      <c r="B429" s="76">
        <v>8809643513241</v>
      </c>
      <c r="C429" s="50" t="s">
        <v>8567</v>
      </c>
      <c r="D429" s="77" t="s">
        <v>8568</v>
      </c>
      <c r="E429" s="78">
        <v>7000</v>
      </c>
      <c r="F429" s="79">
        <v>0.54</v>
      </c>
      <c r="G429" s="80">
        <v>6</v>
      </c>
      <c r="H429" s="81">
        <f>Таблица620[[#This Row],[Коэфициент стоимости]]*Таблица620[[#This Row],[Розничная цена KRW]]</f>
        <v>3780.0000000000005</v>
      </c>
      <c r="I429" s="82" t="str">
        <f>IF($H$1="","Введите курс",Таблица620[[#This Row],[Оптовая цена KRW за 1шт]]/$H$1)</f>
        <v>Введите курс</v>
      </c>
      <c r="J429" s="83"/>
      <c r="K429" s="84">
        <f>Таблица620[[#This Row],[Заказ коробок ]]*Таблица620[[#This Row],[Кол-во шт в коробке]]</f>
        <v>0</v>
      </c>
      <c r="L429" s="85">
        <f>Таблица620[[#This Row],[Общее кол-во шт]]*Таблица620[[#This Row],[Оптовая цена KRW за 1шт]]</f>
        <v>0</v>
      </c>
      <c r="M429" s="86" t="str">
        <f>IFERROR(Таблица620[[#This Row],[Общее кол-во шт]]*Таблица620[[#This Row],[Оптовая цена USD за 1шт]],"")</f>
        <v/>
      </c>
      <c r="N429" s="87"/>
    </row>
    <row r="430" spans="1:14" ht="22.5" customHeight="1">
      <c r="A430" s="44" t="s">
        <v>8569</v>
      </c>
      <c r="B430" s="76">
        <v>8809643513258</v>
      </c>
      <c r="C430" s="50" t="s">
        <v>8570</v>
      </c>
      <c r="D430" s="77" t="s">
        <v>8571</v>
      </c>
      <c r="E430" s="78">
        <v>7000</v>
      </c>
      <c r="F430" s="79">
        <v>0.54</v>
      </c>
      <c r="G430" s="80">
        <v>6</v>
      </c>
      <c r="H430" s="81">
        <f>Таблица620[[#This Row],[Коэфициент стоимости]]*Таблица620[[#This Row],[Розничная цена KRW]]</f>
        <v>3780.0000000000005</v>
      </c>
      <c r="I430" s="82" t="str">
        <f>IF($H$1="","Введите курс",Таблица620[[#This Row],[Оптовая цена KRW за 1шт]]/$H$1)</f>
        <v>Введите курс</v>
      </c>
      <c r="J430" s="83"/>
      <c r="K430" s="84">
        <f>Таблица620[[#This Row],[Заказ коробок ]]*Таблица620[[#This Row],[Кол-во шт в коробке]]</f>
        <v>0</v>
      </c>
      <c r="L430" s="85">
        <f>Таблица620[[#This Row],[Общее кол-во шт]]*Таблица620[[#This Row],[Оптовая цена KRW за 1шт]]</f>
        <v>0</v>
      </c>
      <c r="M430" s="86" t="str">
        <f>IFERROR(Таблица620[[#This Row],[Общее кол-во шт]]*Таблица620[[#This Row],[Оптовая цена USD за 1шт]],"")</f>
        <v/>
      </c>
      <c r="N430" s="87"/>
    </row>
    <row r="431" spans="1:14" ht="22.5" customHeight="1">
      <c r="A431" s="44" t="s">
        <v>8572</v>
      </c>
      <c r="B431" s="76">
        <v>8809643513265</v>
      </c>
      <c r="C431" s="50" t="s">
        <v>8573</v>
      </c>
      <c r="D431" s="77" t="s">
        <v>8574</v>
      </c>
      <c r="E431" s="78">
        <v>7000</v>
      </c>
      <c r="F431" s="79">
        <v>0.54</v>
      </c>
      <c r="G431" s="80">
        <v>6</v>
      </c>
      <c r="H431" s="81">
        <f>Таблица620[[#This Row],[Коэфициент стоимости]]*Таблица620[[#This Row],[Розничная цена KRW]]</f>
        <v>3780.0000000000005</v>
      </c>
      <c r="I431" s="82" t="str">
        <f>IF($H$1="","Введите курс",Таблица620[[#This Row],[Оптовая цена KRW за 1шт]]/$H$1)</f>
        <v>Введите курс</v>
      </c>
      <c r="J431" s="83"/>
      <c r="K431" s="84">
        <f>Таблица620[[#This Row],[Заказ коробок ]]*Таблица620[[#This Row],[Кол-во шт в коробке]]</f>
        <v>0</v>
      </c>
      <c r="L431" s="85">
        <f>Таблица620[[#This Row],[Общее кол-во шт]]*Таблица620[[#This Row],[Оптовая цена KRW за 1шт]]</f>
        <v>0</v>
      </c>
      <c r="M431" s="86" t="str">
        <f>IFERROR(Таблица620[[#This Row],[Общее кол-во шт]]*Таблица620[[#This Row],[Оптовая цена USD за 1шт]],"")</f>
        <v/>
      </c>
      <c r="N431" s="87"/>
    </row>
    <row r="432" spans="1:14" ht="22.5" customHeight="1">
      <c r="A432" s="44" t="s">
        <v>8575</v>
      </c>
      <c r="B432" s="76">
        <v>8809643513272</v>
      </c>
      <c r="C432" s="50" t="s">
        <v>8576</v>
      </c>
      <c r="D432" s="77" t="s">
        <v>8577</v>
      </c>
      <c r="E432" s="78">
        <v>7000</v>
      </c>
      <c r="F432" s="79">
        <v>0.54</v>
      </c>
      <c r="G432" s="80">
        <v>6</v>
      </c>
      <c r="H432" s="81">
        <f>Таблица620[[#This Row],[Коэфициент стоимости]]*Таблица620[[#This Row],[Розничная цена KRW]]</f>
        <v>3780.0000000000005</v>
      </c>
      <c r="I432" s="82" t="str">
        <f>IF($H$1="","Введите курс",Таблица620[[#This Row],[Оптовая цена KRW за 1шт]]/$H$1)</f>
        <v>Введите курс</v>
      </c>
      <c r="J432" s="83"/>
      <c r="K432" s="84">
        <f>Таблица620[[#This Row],[Заказ коробок ]]*Таблица620[[#This Row],[Кол-во шт в коробке]]</f>
        <v>0</v>
      </c>
      <c r="L432" s="85">
        <f>Таблица620[[#This Row],[Общее кол-во шт]]*Таблица620[[#This Row],[Оптовая цена KRW за 1шт]]</f>
        <v>0</v>
      </c>
      <c r="M432" s="86" t="str">
        <f>IFERROR(Таблица620[[#This Row],[Общее кол-во шт]]*Таблица620[[#This Row],[Оптовая цена USD за 1шт]],"")</f>
        <v/>
      </c>
      <c r="N432" s="87"/>
    </row>
    <row r="433" spans="1:14" ht="22.5" customHeight="1">
      <c r="A433" s="44" t="s">
        <v>8578</v>
      </c>
      <c r="B433" s="76">
        <v>8809643513289</v>
      </c>
      <c r="C433" s="50" t="s">
        <v>8579</v>
      </c>
      <c r="D433" s="77" t="s">
        <v>8580</v>
      </c>
      <c r="E433" s="78">
        <v>7000</v>
      </c>
      <c r="F433" s="79">
        <v>0.54</v>
      </c>
      <c r="G433" s="80">
        <v>6</v>
      </c>
      <c r="H433" s="81">
        <f>Таблица620[[#This Row],[Коэфициент стоимости]]*Таблица620[[#This Row],[Розничная цена KRW]]</f>
        <v>3780.0000000000005</v>
      </c>
      <c r="I433" s="82" t="str">
        <f>IF($H$1="","Введите курс",Таблица620[[#This Row],[Оптовая цена KRW за 1шт]]/$H$1)</f>
        <v>Введите курс</v>
      </c>
      <c r="J433" s="83"/>
      <c r="K433" s="84">
        <f>Таблица620[[#This Row],[Заказ коробок ]]*Таблица620[[#This Row],[Кол-во шт в коробке]]</f>
        <v>0</v>
      </c>
      <c r="L433" s="85">
        <f>Таблица620[[#This Row],[Общее кол-во шт]]*Таблица620[[#This Row],[Оптовая цена KRW за 1шт]]</f>
        <v>0</v>
      </c>
      <c r="M433" s="86" t="str">
        <f>IFERROR(Таблица620[[#This Row],[Общее кол-во шт]]*Таблица620[[#This Row],[Оптовая цена USD за 1шт]],"")</f>
        <v/>
      </c>
      <c r="N433" s="87"/>
    </row>
    <row r="434" spans="1:14" ht="22.5" customHeight="1">
      <c r="A434" s="44" t="s">
        <v>8581</v>
      </c>
      <c r="B434" s="76">
        <v>8809643513296</v>
      </c>
      <c r="C434" s="50" t="s">
        <v>8582</v>
      </c>
      <c r="D434" s="77" t="s">
        <v>8583</v>
      </c>
      <c r="E434" s="78">
        <v>7000</v>
      </c>
      <c r="F434" s="79">
        <v>0.54</v>
      </c>
      <c r="G434" s="80">
        <v>6</v>
      </c>
      <c r="H434" s="81">
        <f>Таблица620[[#This Row],[Коэфициент стоимости]]*Таблица620[[#This Row],[Розничная цена KRW]]</f>
        <v>3780.0000000000005</v>
      </c>
      <c r="I434" s="82" t="str">
        <f>IF($H$1="","Введите курс",Таблица620[[#This Row],[Оптовая цена KRW за 1шт]]/$H$1)</f>
        <v>Введите курс</v>
      </c>
      <c r="J434" s="83"/>
      <c r="K434" s="84">
        <f>Таблица620[[#This Row],[Заказ коробок ]]*Таблица620[[#This Row],[Кол-во шт в коробке]]</f>
        <v>0</v>
      </c>
      <c r="L434" s="85">
        <f>Таблица620[[#This Row],[Общее кол-во шт]]*Таблица620[[#This Row],[Оптовая цена KRW за 1шт]]</f>
        <v>0</v>
      </c>
      <c r="M434" s="86" t="str">
        <f>IFERROR(Таблица620[[#This Row],[Общее кол-во шт]]*Таблица620[[#This Row],[Оптовая цена USD за 1шт]],"")</f>
        <v/>
      </c>
      <c r="N434" s="87"/>
    </row>
    <row r="435" spans="1:14" ht="22.5" customHeight="1">
      <c r="A435" s="44" t="s">
        <v>8584</v>
      </c>
      <c r="B435" s="76">
        <v>8809643513319</v>
      </c>
      <c r="C435" s="50" t="s">
        <v>8585</v>
      </c>
      <c r="D435" s="77" t="s">
        <v>8586</v>
      </c>
      <c r="E435" s="78">
        <v>7000</v>
      </c>
      <c r="F435" s="79">
        <v>0.54</v>
      </c>
      <c r="G435" s="80">
        <v>6</v>
      </c>
      <c r="H435" s="81">
        <f>Таблица620[[#This Row],[Коэфициент стоимости]]*Таблица620[[#This Row],[Розничная цена KRW]]</f>
        <v>3780.0000000000005</v>
      </c>
      <c r="I435" s="82" t="str">
        <f>IF($H$1="","Введите курс",Таблица620[[#This Row],[Оптовая цена KRW за 1шт]]/$H$1)</f>
        <v>Введите курс</v>
      </c>
      <c r="J435" s="83"/>
      <c r="K435" s="84">
        <f>Таблица620[[#This Row],[Заказ коробок ]]*Таблица620[[#This Row],[Кол-во шт в коробке]]</f>
        <v>0</v>
      </c>
      <c r="L435" s="85">
        <f>Таблица620[[#This Row],[Общее кол-во шт]]*Таблица620[[#This Row],[Оптовая цена KRW за 1шт]]</f>
        <v>0</v>
      </c>
      <c r="M435" s="86" t="str">
        <f>IFERROR(Таблица620[[#This Row],[Общее кол-во шт]]*Таблица620[[#This Row],[Оптовая цена USD за 1шт]],"")</f>
        <v/>
      </c>
      <c r="N435" s="87"/>
    </row>
    <row r="436" spans="1:14" ht="22.5" customHeight="1">
      <c r="A436" s="44" t="s">
        <v>8587</v>
      </c>
      <c r="B436" s="76">
        <v>8809643513340</v>
      </c>
      <c r="C436" s="50" t="s">
        <v>8588</v>
      </c>
      <c r="D436" s="77" t="s">
        <v>8589</v>
      </c>
      <c r="E436" s="78">
        <v>7000</v>
      </c>
      <c r="F436" s="79">
        <v>0.54</v>
      </c>
      <c r="G436" s="80">
        <v>6</v>
      </c>
      <c r="H436" s="81">
        <f>Таблица620[[#This Row],[Коэфициент стоимости]]*Таблица620[[#This Row],[Розничная цена KRW]]</f>
        <v>3780.0000000000005</v>
      </c>
      <c r="I436" s="82" t="str">
        <f>IF($H$1="","Введите курс",Таблица620[[#This Row],[Оптовая цена KRW за 1шт]]/$H$1)</f>
        <v>Введите курс</v>
      </c>
      <c r="J436" s="83"/>
      <c r="K436" s="84">
        <f>Таблица620[[#This Row],[Заказ коробок ]]*Таблица620[[#This Row],[Кол-во шт в коробке]]</f>
        <v>0</v>
      </c>
      <c r="L436" s="85">
        <f>Таблица620[[#This Row],[Общее кол-во шт]]*Таблица620[[#This Row],[Оптовая цена KRW за 1шт]]</f>
        <v>0</v>
      </c>
      <c r="M436" s="86" t="str">
        <f>IFERROR(Таблица620[[#This Row],[Общее кол-во шт]]*Таблица620[[#This Row],[Оптовая цена USD за 1шт]],"")</f>
        <v/>
      </c>
      <c r="N436" s="87"/>
    </row>
    <row r="437" spans="1:14" ht="22.5" customHeight="1">
      <c r="A437" s="44" t="s">
        <v>8590</v>
      </c>
      <c r="B437" s="76">
        <v>8809643513357</v>
      </c>
      <c r="C437" s="50" t="s">
        <v>8591</v>
      </c>
      <c r="D437" s="77" t="s">
        <v>8592</v>
      </c>
      <c r="E437" s="78">
        <v>7000</v>
      </c>
      <c r="F437" s="79">
        <v>0.54</v>
      </c>
      <c r="G437" s="80">
        <v>6</v>
      </c>
      <c r="H437" s="81">
        <f>Таблица620[[#This Row],[Коэфициент стоимости]]*Таблица620[[#This Row],[Розничная цена KRW]]</f>
        <v>3780.0000000000005</v>
      </c>
      <c r="I437" s="82" t="str">
        <f>IF($H$1="","Введите курс",Таблица620[[#This Row],[Оптовая цена KRW за 1шт]]/$H$1)</f>
        <v>Введите курс</v>
      </c>
      <c r="J437" s="83"/>
      <c r="K437" s="84">
        <f>Таблица620[[#This Row],[Заказ коробок ]]*Таблица620[[#This Row],[Кол-во шт в коробке]]</f>
        <v>0</v>
      </c>
      <c r="L437" s="85">
        <f>Таблица620[[#This Row],[Общее кол-во шт]]*Таблица620[[#This Row],[Оптовая цена KRW за 1шт]]</f>
        <v>0</v>
      </c>
      <c r="M437" s="86" t="str">
        <f>IFERROR(Таблица620[[#This Row],[Общее кол-во шт]]*Таблица620[[#This Row],[Оптовая цена USD за 1шт]],"")</f>
        <v/>
      </c>
      <c r="N437" s="87"/>
    </row>
    <row r="438" spans="1:14" ht="22.5" customHeight="1">
      <c r="A438" s="44" t="s">
        <v>8593</v>
      </c>
      <c r="B438" s="76">
        <v>8809643513364</v>
      </c>
      <c r="C438" s="50" t="s">
        <v>8594</v>
      </c>
      <c r="D438" s="77" t="s">
        <v>8595</v>
      </c>
      <c r="E438" s="78">
        <v>7000</v>
      </c>
      <c r="F438" s="79">
        <v>0.54</v>
      </c>
      <c r="G438" s="80">
        <v>6</v>
      </c>
      <c r="H438" s="81">
        <f>Таблица620[[#This Row],[Коэфициент стоимости]]*Таблица620[[#This Row],[Розничная цена KRW]]</f>
        <v>3780.0000000000005</v>
      </c>
      <c r="I438" s="82" t="str">
        <f>IF($H$1="","Введите курс",Таблица620[[#This Row],[Оптовая цена KRW за 1шт]]/$H$1)</f>
        <v>Введите курс</v>
      </c>
      <c r="J438" s="83"/>
      <c r="K438" s="84">
        <f>Таблица620[[#This Row],[Заказ коробок ]]*Таблица620[[#This Row],[Кол-во шт в коробке]]</f>
        <v>0</v>
      </c>
      <c r="L438" s="85">
        <f>Таблица620[[#This Row],[Общее кол-во шт]]*Таблица620[[#This Row],[Оптовая цена KRW за 1шт]]</f>
        <v>0</v>
      </c>
      <c r="M438" s="86" t="str">
        <f>IFERROR(Таблица620[[#This Row],[Общее кол-во шт]]*Таблица620[[#This Row],[Оптовая цена USD за 1шт]],"")</f>
        <v/>
      </c>
      <c r="N438" s="87"/>
    </row>
    <row r="439" spans="1:14" ht="22.5" customHeight="1">
      <c r="A439" s="44" t="s">
        <v>8596</v>
      </c>
      <c r="B439" s="76">
        <v>8809643513388</v>
      </c>
      <c r="C439" s="50" t="s">
        <v>8597</v>
      </c>
      <c r="D439" s="77" t="s">
        <v>8598</v>
      </c>
      <c r="E439" s="78">
        <v>7000</v>
      </c>
      <c r="F439" s="79">
        <v>0.54</v>
      </c>
      <c r="G439" s="80">
        <v>6</v>
      </c>
      <c r="H439" s="81">
        <f>Таблица620[[#This Row],[Коэфициент стоимости]]*Таблица620[[#This Row],[Розничная цена KRW]]</f>
        <v>3780.0000000000005</v>
      </c>
      <c r="I439" s="82" t="str">
        <f>IF($H$1="","Введите курс",Таблица620[[#This Row],[Оптовая цена KRW за 1шт]]/$H$1)</f>
        <v>Введите курс</v>
      </c>
      <c r="J439" s="83"/>
      <c r="K439" s="84">
        <f>Таблица620[[#This Row],[Заказ коробок ]]*Таблица620[[#This Row],[Кол-во шт в коробке]]</f>
        <v>0</v>
      </c>
      <c r="L439" s="85">
        <f>Таблица620[[#This Row],[Общее кол-во шт]]*Таблица620[[#This Row],[Оптовая цена KRW за 1шт]]</f>
        <v>0</v>
      </c>
      <c r="M439" s="86" t="str">
        <f>IFERROR(Таблица620[[#This Row],[Общее кол-во шт]]*Таблица620[[#This Row],[Оптовая цена USD за 1шт]],"")</f>
        <v/>
      </c>
      <c r="N439" s="87"/>
    </row>
    <row r="440" spans="1:14" ht="22.5" customHeight="1">
      <c r="A440" s="44" t="s">
        <v>8599</v>
      </c>
      <c r="B440" s="76">
        <v>8809643513395</v>
      </c>
      <c r="C440" s="50" t="s">
        <v>8600</v>
      </c>
      <c r="D440" s="77" t="s">
        <v>8601</v>
      </c>
      <c r="E440" s="78">
        <v>7000</v>
      </c>
      <c r="F440" s="79">
        <v>0.54</v>
      </c>
      <c r="G440" s="80">
        <v>6</v>
      </c>
      <c r="H440" s="81">
        <f>Таблица620[[#This Row],[Коэфициент стоимости]]*Таблица620[[#This Row],[Розничная цена KRW]]</f>
        <v>3780.0000000000005</v>
      </c>
      <c r="I440" s="82" t="str">
        <f>IF($H$1="","Введите курс",Таблица620[[#This Row],[Оптовая цена KRW за 1шт]]/$H$1)</f>
        <v>Введите курс</v>
      </c>
      <c r="J440" s="83"/>
      <c r="K440" s="84">
        <f>Таблица620[[#This Row],[Заказ коробок ]]*Таблица620[[#This Row],[Кол-во шт в коробке]]</f>
        <v>0</v>
      </c>
      <c r="L440" s="85">
        <f>Таблица620[[#This Row],[Общее кол-во шт]]*Таблица620[[#This Row],[Оптовая цена KRW за 1шт]]</f>
        <v>0</v>
      </c>
      <c r="M440" s="86" t="str">
        <f>IFERROR(Таблица620[[#This Row],[Общее кол-во шт]]*Таблица620[[#This Row],[Оптовая цена USD за 1шт]],"")</f>
        <v/>
      </c>
      <c r="N440" s="87"/>
    </row>
    <row r="441" spans="1:14" ht="22.5" customHeight="1">
      <c r="A441" s="44" t="s">
        <v>8602</v>
      </c>
      <c r="B441" s="76">
        <v>8809581440388</v>
      </c>
      <c r="C441" s="50" t="s">
        <v>8603</v>
      </c>
      <c r="D441" s="77" t="s">
        <v>8604</v>
      </c>
      <c r="E441" s="78">
        <v>7000</v>
      </c>
      <c r="F441" s="79">
        <v>0.54</v>
      </c>
      <c r="G441" s="80">
        <v>6</v>
      </c>
      <c r="H441" s="81">
        <f>Таблица620[[#This Row],[Коэфициент стоимости]]*Таблица620[[#This Row],[Розничная цена KRW]]</f>
        <v>3780.0000000000005</v>
      </c>
      <c r="I441" s="82" t="str">
        <f>IF($H$1="","Введите курс",Таблица620[[#This Row],[Оптовая цена KRW за 1шт]]/$H$1)</f>
        <v>Введите курс</v>
      </c>
      <c r="J441" s="83"/>
      <c r="K441" s="84">
        <f>Таблица620[[#This Row],[Заказ коробок ]]*Таблица620[[#This Row],[Кол-во шт в коробке]]</f>
        <v>0</v>
      </c>
      <c r="L441" s="85">
        <f>Таблица620[[#This Row],[Общее кол-во шт]]*Таблица620[[#This Row],[Оптовая цена KRW за 1шт]]</f>
        <v>0</v>
      </c>
      <c r="M441" s="86" t="str">
        <f>IFERROR(Таблица620[[#This Row],[Общее кол-во шт]]*Таблица620[[#This Row],[Оптовая цена USD за 1шт]],"")</f>
        <v/>
      </c>
      <c r="N441" s="87"/>
    </row>
    <row r="442" spans="1:14" ht="22.5" customHeight="1">
      <c r="A442" s="44" t="s">
        <v>8605</v>
      </c>
      <c r="B442" s="76">
        <v>8809581440395</v>
      </c>
      <c r="C442" s="50" t="s">
        <v>8606</v>
      </c>
      <c r="D442" s="77" t="s">
        <v>8607</v>
      </c>
      <c r="E442" s="78">
        <v>7000</v>
      </c>
      <c r="F442" s="79">
        <v>0.54</v>
      </c>
      <c r="G442" s="80">
        <v>6</v>
      </c>
      <c r="H442" s="81">
        <f>Таблица620[[#This Row],[Коэфициент стоимости]]*Таблица620[[#This Row],[Розничная цена KRW]]</f>
        <v>3780.0000000000005</v>
      </c>
      <c r="I442" s="82" t="str">
        <f>IF($H$1="","Введите курс",Таблица620[[#This Row],[Оптовая цена KRW за 1шт]]/$H$1)</f>
        <v>Введите курс</v>
      </c>
      <c r="J442" s="83"/>
      <c r="K442" s="84">
        <f>Таблица620[[#This Row],[Заказ коробок ]]*Таблица620[[#This Row],[Кол-во шт в коробке]]</f>
        <v>0</v>
      </c>
      <c r="L442" s="85">
        <f>Таблица620[[#This Row],[Общее кол-во шт]]*Таблица620[[#This Row],[Оптовая цена KRW за 1шт]]</f>
        <v>0</v>
      </c>
      <c r="M442" s="86" t="str">
        <f>IFERROR(Таблица620[[#This Row],[Общее кол-во шт]]*Таблица620[[#This Row],[Оптовая цена USD за 1шт]],"")</f>
        <v/>
      </c>
      <c r="N442" s="87"/>
    </row>
    <row r="443" spans="1:14" ht="22.5" customHeight="1">
      <c r="A443" s="44" t="s">
        <v>8608</v>
      </c>
      <c r="B443" s="76">
        <v>8809581445482</v>
      </c>
      <c r="C443" s="50" t="s">
        <v>8609</v>
      </c>
      <c r="D443" s="77" t="s">
        <v>8610</v>
      </c>
      <c r="E443" s="78">
        <v>8500</v>
      </c>
      <c r="F443" s="79">
        <v>0.54</v>
      </c>
      <c r="G443" s="80">
        <v>6</v>
      </c>
      <c r="H443" s="81">
        <f>Таблица620[[#This Row],[Коэфициент стоимости]]*Таблица620[[#This Row],[Розничная цена KRW]]</f>
        <v>4590</v>
      </c>
      <c r="I443" s="82" t="str">
        <f>IF($H$1="","Введите курс",Таблица620[[#This Row],[Оптовая цена KRW за 1шт]]/$H$1)</f>
        <v>Введите курс</v>
      </c>
      <c r="J443" s="83"/>
      <c r="K443" s="84">
        <f>Таблица620[[#This Row],[Заказ коробок ]]*Таблица620[[#This Row],[Кол-во шт в коробке]]</f>
        <v>0</v>
      </c>
      <c r="L443" s="85">
        <f>Таблица620[[#This Row],[Общее кол-во шт]]*Таблица620[[#This Row],[Оптовая цена KRW за 1шт]]</f>
        <v>0</v>
      </c>
      <c r="M443" s="86" t="str">
        <f>IFERROR(Таблица620[[#This Row],[Общее кол-во шт]]*Таблица620[[#This Row],[Оптовая цена USD за 1шт]],"")</f>
        <v/>
      </c>
      <c r="N443" s="87"/>
    </row>
    <row r="444" spans="1:14" ht="22.5" customHeight="1">
      <c r="A444" s="44" t="s">
        <v>8611</v>
      </c>
      <c r="B444" s="76">
        <v>8809643531993</v>
      </c>
      <c r="C444" s="50" t="s">
        <v>8612</v>
      </c>
      <c r="D444" s="77" t="s">
        <v>8613</v>
      </c>
      <c r="E444" s="78">
        <v>9000</v>
      </c>
      <c r="F444" s="79">
        <v>0.54</v>
      </c>
      <c r="G444" s="80">
        <v>6</v>
      </c>
      <c r="H444" s="81">
        <f>Таблица620[[#This Row],[Коэфициент стоимости]]*Таблица620[[#This Row],[Розничная цена KRW]]</f>
        <v>4860</v>
      </c>
      <c r="I444" s="82" t="str">
        <f>IF($H$1="","Введите курс",Таблица620[[#This Row],[Оптовая цена KRW за 1шт]]/$H$1)</f>
        <v>Введите курс</v>
      </c>
      <c r="J444" s="83"/>
      <c r="K444" s="84">
        <f>Таблица620[[#This Row],[Заказ коробок ]]*Таблица620[[#This Row],[Кол-во шт в коробке]]</f>
        <v>0</v>
      </c>
      <c r="L444" s="85">
        <f>Таблица620[[#This Row],[Общее кол-во шт]]*Таблица620[[#This Row],[Оптовая цена KRW за 1шт]]</f>
        <v>0</v>
      </c>
      <c r="M444" s="86" t="str">
        <f>IFERROR(Таблица620[[#This Row],[Общее кол-во шт]]*Таблица620[[#This Row],[Оптовая цена USD за 1шт]],"")</f>
        <v/>
      </c>
      <c r="N444" s="87"/>
    </row>
    <row r="445" spans="1:14" ht="22.5" customHeight="1">
      <c r="A445" s="44" t="s">
        <v>8614</v>
      </c>
      <c r="B445" s="76">
        <v>8809643532006</v>
      </c>
      <c r="C445" s="50" t="s">
        <v>8615</v>
      </c>
      <c r="D445" s="77" t="s">
        <v>8616</v>
      </c>
      <c r="E445" s="78">
        <v>9000</v>
      </c>
      <c r="F445" s="79">
        <v>0.54</v>
      </c>
      <c r="G445" s="80">
        <v>6</v>
      </c>
      <c r="H445" s="81">
        <f>Таблица620[[#This Row],[Коэфициент стоимости]]*Таблица620[[#This Row],[Розничная цена KRW]]</f>
        <v>4860</v>
      </c>
      <c r="I445" s="82" t="str">
        <f>IF($H$1="","Введите курс",Таблица620[[#This Row],[Оптовая цена KRW за 1шт]]/$H$1)</f>
        <v>Введите курс</v>
      </c>
      <c r="J445" s="83"/>
      <c r="K445" s="84">
        <f>Таблица620[[#This Row],[Заказ коробок ]]*Таблица620[[#This Row],[Кол-во шт в коробке]]</f>
        <v>0</v>
      </c>
      <c r="L445" s="85">
        <f>Таблица620[[#This Row],[Общее кол-во шт]]*Таблица620[[#This Row],[Оптовая цена KRW за 1шт]]</f>
        <v>0</v>
      </c>
      <c r="M445" s="86" t="str">
        <f>IFERROR(Таблица620[[#This Row],[Общее кол-во шт]]*Таблица620[[#This Row],[Оптовая цена USD за 1шт]],"")</f>
        <v/>
      </c>
      <c r="N445" s="87"/>
    </row>
    <row r="446" spans="1:14" ht="22.5" customHeight="1">
      <c r="A446" s="44" t="s">
        <v>8617</v>
      </c>
      <c r="B446" s="76">
        <v>8809643532013</v>
      </c>
      <c r="C446" s="50" t="s">
        <v>8618</v>
      </c>
      <c r="D446" s="77" t="s">
        <v>8619</v>
      </c>
      <c r="E446" s="78">
        <v>9000</v>
      </c>
      <c r="F446" s="79">
        <v>0.54</v>
      </c>
      <c r="G446" s="80">
        <v>6</v>
      </c>
      <c r="H446" s="81">
        <f>Таблица620[[#This Row],[Коэфициент стоимости]]*Таблица620[[#This Row],[Розничная цена KRW]]</f>
        <v>4860</v>
      </c>
      <c r="I446" s="82" t="str">
        <f>IF($H$1="","Введите курс",Таблица620[[#This Row],[Оптовая цена KRW за 1шт]]/$H$1)</f>
        <v>Введите курс</v>
      </c>
      <c r="J446" s="83"/>
      <c r="K446" s="84">
        <f>Таблица620[[#This Row],[Заказ коробок ]]*Таблица620[[#This Row],[Кол-во шт в коробке]]</f>
        <v>0</v>
      </c>
      <c r="L446" s="85">
        <f>Таблица620[[#This Row],[Общее кол-во шт]]*Таблица620[[#This Row],[Оптовая цена KRW за 1шт]]</f>
        <v>0</v>
      </c>
      <c r="M446" s="86" t="str">
        <f>IFERROR(Таблица620[[#This Row],[Общее кол-во шт]]*Таблица620[[#This Row],[Оптовая цена USD за 1шт]],"")</f>
        <v/>
      </c>
      <c r="N446" s="87"/>
    </row>
    <row r="447" spans="1:14" ht="22.5" customHeight="1">
      <c r="A447" s="44" t="s">
        <v>8620</v>
      </c>
      <c r="B447" s="76">
        <v>8809643532020</v>
      </c>
      <c r="C447" s="50" t="s">
        <v>8621</v>
      </c>
      <c r="D447" s="77" t="s">
        <v>8622</v>
      </c>
      <c r="E447" s="78">
        <v>9000</v>
      </c>
      <c r="F447" s="79">
        <v>0.54</v>
      </c>
      <c r="G447" s="80">
        <v>6</v>
      </c>
      <c r="H447" s="81">
        <f>Таблица620[[#This Row],[Коэфициент стоимости]]*Таблица620[[#This Row],[Розничная цена KRW]]</f>
        <v>4860</v>
      </c>
      <c r="I447" s="82" t="str">
        <f>IF($H$1="","Введите курс",Таблица620[[#This Row],[Оптовая цена KRW за 1шт]]/$H$1)</f>
        <v>Введите курс</v>
      </c>
      <c r="J447" s="83"/>
      <c r="K447" s="84">
        <f>Таблица620[[#This Row],[Заказ коробок ]]*Таблица620[[#This Row],[Кол-во шт в коробке]]</f>
        <v>0</v>
      </c>
      <c r="L447" s="85">
        <f>Таблица620[[#This Row],[Общее кол-во шт]]*Таблица620[[#This Row],[Оптовая цена KRW за 1шт]]</f>
        <v>0</v>
      </c>
      <c r="M447" s="86" t="str">
        <f>IFERROR(Таблица620[[#This Row],[Общее кол-во шт]]*Таблица620[[#This Row],[Оптовая цена USD за 1шт]],"")</f>
        <v/>
      </c>
      <c r="N447" s="87"/>
    </row>
    <row r="448" spans="1:14" ht="22.5" customHeight="1">
      <c r="A448" s="44" t="s">
        <v>8623</v>
      </c>
      <c r="B448" s="76">
        <v>8809643532037</v>
      </c>
      <c r="C448" s="50" t="s">
        <v>8624</v>
      </c>
      <c r="D448" s="77" t="s">
        <v>8625</v>
      </c>
      <c r="E448" s="78">
        <v>9000</v>
      </c>
      <c r="F448" s="79">
        <v>0.54</v>
      </c>
      <c r="G448" s="80">
        <v>6</v>
      </c>
      <c r="H448" s="81">
        <f>Таблица620[[#This Row],[Коэфициент стоимости]]*Таблица620[[#This Row],[Розничная цена KRW]]</f>
        <v>4860</v>
      </c>
      <c r="I448" s="82" t="str">
        <f>IF($H$1="","Введите курс",Таблица620[[#This Row],[Оптовая цена KRW за 1шт]]/$H$1)</f>
        <v>Введите курс</v>
      </c>
      <c r="J448" s="83"/>
      <c r="K448" s="84">
        <f>Таблица620[[#This Row],[Заказ коробок ]]*Таблица620[[#This Row],[Кол-во шт в коробке]]</f>
        <v>0</v>
      </c>
      <c r="L448" s="85">
        <f>Таблица620[[#This Row],[Общее кол-во шт]]*Таблица620[[#This Row],[Оптовая цена KRW за 1шт]]</f>
        <v>0</v>
      </c>
      <c r="M448" s="86" t="str">
        <f>IFERROR(Таблица620[[#This Row],[Общее кол-во шт]]*Таблица620[[#This Row],[Оптовая цена USD за 1шт]],"")</f>
        <v/>
      </c>
      <c r="N448" s="87"/>
    </row>
    <row r="449" spans="1:14" ht="22.5" customHeight="1">
      <c r="A449" s="44" t="s">
        <v>8626</v>
      </c>
      <c r="B449" s="76">
        <v>8809643532044</v>
      </c>
      <c r="C449" s="50" t="s">
        <v>8627</v>
      </c>
      <c r="D449" s="77" t="s">
        <v>8628</v>
      </c>
      <c r="E449" s="78">
        <v>9000</v>
      </c>
      <c r="F449" s="79">
        <v>0.54</v>
      </c>
      <c r="G449" s="80">
        <v>6</v>
      </c>
      <c r="H449" s="81">
        <f>Таблица620[[#This Row],[Коэфициент стоимости]]*Таблица620[[#This Row],[Розничная цена KRW]]</f>
        <v>4860</v>
      </c>
      <c r="I449" s="82" t="str">
        <f>IF($H$1="","Введите курс",Таблица620[[#This Row],[Оптовая цена KRW за 1шт]]/$H$1)</f>
        <v>Введите курс</v>
      </c>
      <c r="J449" s="83"/>
      <c r="K449" s="84">
        <f>Таблица620[[#This Row],[Заказ коробок ]]*Таблица620[[#This Row],[Кол-во шт в коробке]]</f>
        <v>0</v>
      </c>
      <c r="L449" s="85">
        <f>Таблица620[[#This Row],[Общее кол-во шт]]*Таблица620[[#This Row],[Оптовая цена KRW за 1шт]]</f>
        <v>0</v>
      </c>
      <c r="M449" s="86" t="str">
        <f>IFERROR(Таблица620[[#This Row],[Общее кол-во шт]]*Таблица620[[#This Row],[Оптовая цена USD за 1шт]],"")</f>
        <v/>
      </c>
      <c r="N449" s="87"/>
    </row>
    <row r="450" spans="1:14" ht="22.5" customHeight="1">
      <c r="A450" s="44" t="s">
        <v>8629</v>
      </c>
      <c r="B450" s="76">
        <v>8809581471733</v>
      </c>
      <c r="C450" s="50" t="s">
        <v>8630</v>
      </c>
      <c r="D450" s="77" t="s">
        <v>8631</v>
      </c>
      <c r="E450" s="78">
        <v>8000</v>
      </c>
      <c r="F450" s="79">
        <v>0.54</v>
      </c>
      <c r="G450" s="80">
        <v>6</v>
      </c>
      <c r="H450" s="81">
        <f>Таблица620[[#This Row],[Коэфициент стоимости]]*Таблица620[[#This Row],[Розничная цена KRW]]</f>
        <v>4320</v>
      </c>
      <c r="I450" s="82" t="str">
        <f>IF($H$1="","Введите курс",Таблица620[[#This Row],[Оптовая цена KRW за 1шт]]/$H$1)</f>
        <v>Введите курс</v>
      </c>
      <c r="J450" s="83"/>
      <c r="K450" s="84">
        <f>Таблица620[[#This Row],[Заказ коробок ]]*Таблица620[[#This Row],[Кол-во шт в коробке]]</f>
        <v>0</v>
      </c>
      <c r="L450" s="85">
        <f>Таблица620[[#This Row],[Общее кол-во шт]]*Таблица620[[#This Row],[Оптовая цена KRW за 1шт]]</f>
        <v>0</v>
      </c>
      <c r="M450" s="86" t="str">
        <f>IFERROR(Таблица620[[#This Row],[Общее кол-во шт]]*Таблица620[[#This Row],[Оптовая цена USD за 1шт]],"")</f>
        <v/>
      </c>
      <c r="N450" s="87"/>
    </row>
    <row r="451" spans="1:14" ht="22.5" customHeight="1">
      <c r="A451" s="44" t="s">
        <v>8632</v>
      </c>
      <c r="B451" s="76">
        <v>8809581471740</v>
      </c>
      <c r="C451" s="50" t="s">
        <v>8633</v>
      </c>
      <c r="D451" s="77" t="s">
        <v>8634</v>
      </c>
      <c r="E451" s="78">
        <v>8000</v>
      </c>
      <c r="F451" s="79">
        <v>0.54</v>
      </c>
      <c r="G451" s="80">
        <v>6</v>
      </c>
      <c r="H451" s="81">
        <f>Таблица620[[#This Row],[Коэфициент стоимости]]*Таблица620[[#This Row],[Розничная цена KRW]]</f>
        <v>4320</v>
      </c>
      <c r="I451" s="82" t="str">
        <f>IF($H$1="","Введите курс",Таблица620[[#This Row],[Оптовая цена KRW за 1шт]]/$H$1)</f>
        <v>Введите курс</v>
      </c>
      <c r="J451" s="83"/>
      <c r="K451" s="84">
        <f>Таблица620[[#This Row],[Заказ коробок ]]*Таблица620[[#This Row],[Кол-во шт в коробке]]</f>
        <v>0</v>
      </c>
      <c r="L451" s="85">
        <f>Таблица620[[#This Row],[Общее кол-во шт]]*Таблица620[[#This Row],[Оптовая цена KRW за 1шт]]</f>
        <v>0</v>
      </c>
      <c r="M451" s="86" t="str">
        <f>IFERROR(Таблица620[[#This Row],[Общее кол-во шт]]*Таблица620[[#This Row],[Оптовая цена USD за 1шт]],"")</f>
        <v/>
      </c>
      <c r="N451" s="87"/>
    </row>
    <row r="452" spans="1:14" ht="22.5" customHeight="1">
      <c r="A452" s="44" t="s">
        <v>8635</v>
      </c>
      <c r="B452" s="76">
        <v>8809581471757</v>
      </c>
      <c r="C452" s="50" t="s">
        <v>8636</v>
      </c>
      <c r="D452" s="77" t="s">
        <v>8637</v>
      </c>
      <c r="E452" s="78">
        <v>8000</v>
      </c>
      <c r="F452" s="79">
        <v>0.54</v>
      </c>
      <c r="G452" s="80">
        <v>6</v>
      </c>
      <c r="H452" s="81">
        <f>Таблица620[[#This Row],[Коэфициент стоимости]]*Таблица620[[#This Row],[Розничная цена KRW]]</f>
        <v>4320</v>
      </c>
      <c r="I452" s="82" t="str">
        <f>IF($H$1="","Введите курс",Таблица620[[#This Row],[Оптовая цена KRW за 1шт]]/$H$1)</f>
        <v>Введите курс</v>
      </c>
      <c r="J452" s="83"/>
      <c r="K452" s="84">
        <f>Таблица620[[#This Row],[Заказ коробок ]]*Таблица620[[#This Row],[Кол-во шт в коробке]]</f>
        <v>0</v>
      </c>
      <c r="L452" s="85">
        <f>Таблица620[[#This Row],[Общее кол-во шт]]*Таблица620[[#This Row],[Оптовая цена KRW за 1шт]]</f>
        <v>0</v>
      </c>
      <c r="M452" s="86" t="str">
        <f>IFERROR(Таблица620[[#This Row],[Общее кол-во шт]]*Таблица620[[#This Row],[Оптовая цена USD за 1шт]],"")</f>
        <v/>
      </c>
      <c r="N452" s="87"/>
    </row>
    <row r="453" spans="1:14" ht="22.5" customHeight="1">
      <c r="A453" s="44" t="s">
        <v>8638</v>
      </c>
      <c r="B453" s="76">
        <v>8809581471764</v>
      </c>
      <c r="C453" s="50" t="s">
        <v>8639</v>
      </c>
      <c r="D453" s="77" t="s">
        <v>8640</v>
      </c>
      <c r="E453" s="78">
        <v>8000</v>
      </c>
      <c r="F453" s="79">
        <v>0.54</v>
      </c>
      <c r="G453" s="80">
        <v>6</v>
      </c>
      <c r="H453" s="81">
        <f>Таблица620[[#This Row],[Коэфициент стоимости]]*Таблица620[[#This Row],[Розничная цена KRW]]</f>
        <v>4320</v>
      </c>
      <c r="I453" s="82" t="str">
        <f>IF($H$1="","Введите курс",Таблица620[[#This Row],[Оптовая цена KRW за 1шт]]/$H$1)</f>
        <v>Введите курс</v>
      </c>
      <c r="J453" s="83"/>
      <c r="K453" s="84">
        <f>Таблица620[[#This Row],[Заказ коробок ]]*Таблица620[[#This Row],[Кол-во шт в коробке]]</f>
        <v>0</v>
      </c>
      <c r="L453" s="85">
        <f>Таблица620[[#This Row],[Общее кол-во шт]]*Таблица620[[#This Row],[Оптовая цена KRW за 1шт]]</f>
        <v>0</v>
      </c>
      <c r="M453" s="86" t="str">
        <f>IFERROR(Таблица620[[#This Row],[Общее кол-во шт]]*Таблица620[[#This Row],[Оптовая цена USD за 1шт]],"")</f>
        <v/>
      </c>
      <c r="N453" s="87"/>
    </row>
    <row r="454" spans="1:14" ht="22.5" customHeight="1">
      <c r="A454" s="44" t="s">
        <v>8641</v>
      </c>
      <c r="B454" s="76">
        <v>8809581471771</v>
      </c>
      <c r="C454" s="50" t="s">
        <v>8642</v>
      </c>
      <c r="D454" s="77" t="s">
        <v>8643</v>
      </c>
      <c r="E454" s="78">
        <v>8000</v>
      </c>
      <c r="F454" s="79">
        <v>0.54</v>
      </c>
      <c r="G454" s="80">
        <v>6</v>
      </c>
      <c r="H454" s="81">
        <f>Таблица620[[#This Row],[Коэфициент стоимости]]*Таблица620[[#This Row],[Розничная цена KRW]]</f>
        <v>4320</v>
      </c>
      <c r="I454" s="82" t="str">
        <f>IF($H$1="","Введите курс",Таблица620[[#This Row],[Оптовая цена KRW за 1шт]]/$H$1)</f>
        <v>Введите курс</v>
      </c>
      <c r="J454" s="83"/>
      <c r="K454" s="84">
        <f>Таблица620[[#This Row],[Заказ коробок ]]*Таблица620[[#This Row],[Кол-во шт в коробке]]</f>
        <v>0</v>
      </c>
      <c r="L454" s="85">
        <f>Таблица620[[#This Row],[Общее кол-во шт]]*Таблица620[[#This Row],[Оптовая цена KRW за 1шт]]</f>
        <v>0</v>
      </c>
      <c r="M454" s="86" t="str">
        <f>IFERROR(Таблица620[[#This Row],[Общее кол-во шт]]*Таблица620[[#This Row],[Оптовая цена USD за 1шт]],"")</f>
        <v/>
      </c>
      <c r="N454" s="87"/>
    </row>
    <row r="455" spans="1:14" ht="22.5" customHeight="1">
      <c r="A455" s="44" t="s">
        <v>8644</v>
      </c>
      <c r="B455" s="76">
        <v>8809581471788</v>
      </c>
      <c r="C455" s="50" t="s">
        <v>8645</v>
      </c>
      <c r="D455" s="77" t="s">
        <v>8646</v>
      </c>
      <c r="E455" s="78">
        <v>8000</v>
      </c>
      <c r="F455" s="79">
        <v>0.54</v>
      </c>
      <c r="G455" s="80">
        <v>6</v>
      </c>
      <c r="H455" s="81">
        <f>Таблица620[[#This Row],[Коэфициент стоимости]]*Таблица620[[#This Row],[Розничная цена KRW]]</f>
        <v>4320</v>
      </c>
      <c r="I455" s="82" t="str">
        <f>IF($H$1="","Введите курс",Таблица620[[#This Row],[Оптовая цена KRW за 1шт]]/$H$1)</f>
        <v>Введите курс</v>
      </c>
      <c r="J455" s="83"/>
      <c r="K455" s="84">
        <f>Таблица620[[#This Row],[Заказ коробок ]]*Таблица620[[#This Row],[Кол-во шт в коробке]]</f>
        <v>0</v>
      </c>
      <c r="L455" s="85">
        <f>Таблица620[[#This Row],[Общее кол-во шт]]*Таблица620[[#This Row],[Оптовая цена KRW за 1шт]]</f>
        <v>0</v>
      </c>
      <c r="M455" s="86" t="str">
        <f>IFERROR(Таблица620[[#This Row],[Общее кол-во шт]]*Таблица620[[#This Row],[Оптовая цена USD за 1шт]],"")</f>
        <v/>
      </c>
      <c r="N455" s="87"/>
    </row>
    <row r="456" spans="1:14" ht="22.5" customHeight="1">
      <c r="A456" s="44" t="s">
        <v>8647</v>
      </c>
      <c r="B456" s="76">
        <v>8809581471795</v>
      </c>
      <c r="C456" s="50" t="s">
        <v>8648</v>
      </c>
      <c r="D456" s="77" t="s">
        <v>8649</v>
      </c>
      <c r="E456" s="78">
        <v>8000</v>
      </c>
      <c r="F456" s="79">
        <v>0.54</v>
      </c>
      <c r="G456" s="80">
        <v>6</v>
      </c>
      <c r="H456" s="81">
        <f>Таблица620[[#This Row],[Коэфициент стоимости]]*Таблица620[[#This Row],[Розничная цена KRW]]</f>
        <v>4320</v>
      </c>
      <c r="I456" s="82" t="str">
        <f>IF($H$1="","Введите курс",Таблица620[[#This Row],[Оптовая цена KRW за 1шт]]/$H$1)</f>
        <v>Введите курс</v>
      </c>
      <c r="J456" s="83"/>
      <c r="K456" s="84">
        <f>Таблица620[[#This Row],[Заказ коробок ]]*Таблица620[[#This Row],[Кол-во шт в коробке]]</f>
        <v>0</v>
      </c>
      <c r="L456" s="85">
        <f>Таблица620[[#This Row],[Общее кол-во шт]]*Таблица620[[#This Row],[Оптовая цена KRW за 1шт]]</f>
        <v>0</v>
      </c>
      <c r="M456" s="86" t="str">
        <f>IFERROR(Таблица620[[#This Row],[Общее кол-во шт]]*Таблица620[[#This Row],[Оптовая цена USD за 1шт]],"")</f>
        <v/>
      </c>
      <c r="N456" s="87"/>
    </row>
    <row r="457" spans="1:14" ht="22.5" customHeight="1">
      <c r="A457" s="44" t="s">
        <v>8650</v>
      </c>
      <c r="B457" s="76">
        <v>8809581471801</v>
      </c>
      <c r="C457" s="50" t="s">
        <v>8651</v>
      </c>
      <c r="D457" s="77" t="s">
        <v>8652</v>
      </c>
      <c r="E457" s="78">
        <v>8000</v>
      </c>
      <c r="F457" s="79">
        <v>0.54</v>
      </c>
      <c r="G457" s="80">
        <v>6</v>
      </c>
      <c r="H457" s="81">
        <f>Таблица620[[#This Row],[Коэфициент стоимости]]*Таблица620[[#This Row],[Розничная цена KRW]]</f>
        <v>4320</v>
      </c>
      <c r="I457" s="82" t="str">
        <f>IF($H$1="","Введите курс",Таблица620[[#This Row],[Оптовая цена KRW за 1шт]]/$H$1)</f>
        <v>Введите курс</v>
      </c>
      <c r="J457" s="83"/>
      <c r="K457" s="84">
        <f>Таблица620[[#This Row],[Заказ коробок ]]*Таблица620[[#This Row],[Кол-во шт в коробке]]</f>
        <v>0</v>
      </c>
      <c r="L457" s="85">
        <f>Таблица620[[#This Row],[Общее кол-во шт]]*Таблица620[[#This Row],[Оптовая цена KRW за 1шт]]</f>
        <v>0</v>
      </c>
      <c r="M457" s="86" t="str">
        <f>IFERROR(Таблица620[[#This Row],[Общее кол-во шт]]*Таблица620[[#This Row],[Оптовая цена USD за 1шт]],"")</f>
        <v/>
      </c>
      <c r="N457" s="87"/>
    </row>
    <row r="458" spans="1:14" ht="22.5" customHeight="1">
      <c r="A458" s="44" t="s">
        <v>8653</v>
      </c>
      <c r="B458" s="76">
        <v>8809581467415</v>
      </c>
      <c r="C458" s="50" t="s">
        <v>8654</v>
      </c>
      <c r="D458" s="77" t="s">
        <v>8655</v>
      </c>
      <c r="E458" s="78">
        <v>4800</v>
      </c>
      <c r="F458" s="79">
        <v>0.54</v>
      </c>
      <c r="G458" s="80">
        <v>6</v>
      </c>
      <c r="H458" s="81">
        <f>Таблица620[[#This Row],[Коэфициент стоимости]]*Таблица620[[#This Row],[Розничная цена KRW]]</f>
        <v>2592</v>
      </c>
      <c r="I458" s="82" t="str">
        <f>IF($H$1="","Введите курс",Таблица620[[#This Row],[Оптовая цена KRW за 1шт]]/$H$1)</f>
        <v>Введите курс</v>
      </c>
      <c r="J458" s="83"/>
      <c r="K458" s="84">
        <f>Таблица620[[#This Row],[Заказ коробок ]]*Таблица620[[#This Row],[Кол-во шт в коробке]]</f>
        <v>0</v>
      </c>
      <c r="L458" s="85">
        <f>Таблица620[[#This Row],[Общее кол-во шт]]*Таблица620[[#This Row],[Оптовая цена KRW за 1шт]]</f>
        <v>0</v>
      </c>
      <c r="M458" s="86" t="str">
        <f>IFERROR(Таблица620[[#This Row],[Общее кол-во шт]]*Таблица620[[#This Row],[Оптовая цена USD за 1шт]],"")</f>
        <v/>
      </c>
      <c r="N458" s="87"/>
    </row>
    <row r="459" spans="1:14" ht="22.5" customHeight="1">
      <c r="A459" s="44" t="s">
        <v>8656</v>
      </c>
      <c r="B459" s="76">
        <v>8809581467422</v>
      </c>
      <c r="C459" s="50" t="s">
        <v>8657</v>
      </c>
      <c r="D459" s="77" t="s">
        <v>8658</v>
      </c>
      <c r="E459" s="78">
        <v>4800</v>
      </c>
      <c r="F459" s="79">
        <v>0.54</v>
      </c>
      <c r="G459" s="80">
        <v>6</v>
      </c>
      <c r="H459" s="81">
        <f>Таблица620[[#This Row],[Коэфициент стоимости]]*Таблица620[[#This Row],[Розничная цена KRW]]</f>
        <v>2592</v>
      </c>
      <c r="I459" s="82" t="str">
        <f>IF($H$1="","Введите курс",Таблица620[[#This Row],[Оптовая цена KRW за 1шт]]/$H$1)</f>
        <v>Введите курс</v>
      </c>
      <c r="J459" s="83"/>
      <c r="K459" s="84">
        <f>Таблица620[[#This Row],[Заказ коробок ]]*Таблица620[[#This Row],[Кол-во шт в коробке]]</f>
        <v>0</v>
      </c>
      <c r="L459" s="85">
        <f>Таблица620[[#This Row],[Общее кол-во шт]]*Таблица620[[#This Row],[Оптовая цена KRW за 1шт]]</f>
        <v>0</v>
      </c>
      <c r="M459" s="86" t="str">
        <f>IFERROR(Таблица620[[#This Row],[Общее кол-во шт]]*Таблица620[[#This Row],[Оптовая цена USD за 1шт]],"")</f>
        <v/>
      </c>
      <c r="N459" s="87"/>
    </row>
    <row r="460" spans="1:14" ht="22.5" customHeight="1">
      <c r="A460" s="44" t="s">
        <v>8659</v>
      </c>
      <c r="B460" s="76">
        <v>8809581467446</v>
      </c>
      <c r="C460" s="50" t="s">
        <v>8660</v>
      </c>
      <c r="D460" s="77" t="s">
        <v>8661</v>
      </c>
      <c r="E460" s="78">
        <v>4800</v>
      </c>
      <c r="F460" s="79">
        <v>0.54</v>
      </c>
      <c r="G460" s="80">
        <v>6</v>
      </c>
      <c r="H460" s="81">
        <f>Таблица620[[#This Row],[Коэфициент стоимости]]*Таблица620[[#This Row],[Розничная цена KRW]]</f>
        <v>2592</v>
      </c>
      <c r="I460" s="82" t="str">
        <f>IF($H$1="","Введите курс",Таблица620[[#This Row],[Оптовая цена KRW за 1шт]]/$H$1)</f>
        <v>Введите курс</v>
      </c>
      <c r="J460" s="83"/>
      <c r="K460" s="84">
        <f>Таблица620[[#This Row],[Заказ коробок ]]*Таблица620[[#This Row],[Кол-во шт в коробке]]</f>
        <v>0</v>
      </c>
      <c r="L460" s="85">
        <f>Таблица620[[#This Row],[Общее кол-во шт]]*Таблица620[[#This Row],[Оптовая цена KRW за 1шт]]</f>
        <v>0</v>
      </c>
      <c r="M460" s="86" t="str">
        <f>IFERROR(Таблица620[[#This Row],[Общее кол-во шт]]*Таблица620[[#This Row],[Оптовая цена USD за 1шт]],"")</f>
        <v/>
      </c>
      <c r="N460" s="87"/>
    </row>
    <row r="461" spans="1:14" ht="22.5" customHeight="1">
      <c r="A461" s="44" t="s">
        <v>8662</v>
      </c>
      <c r="B461" s="76">
        <v>8809581467460</v>
      </c>
      <c r="C461" s="50" t="s">
        <v>8663</v>
      </c>
      <c r="D461" s="77" t="s">
        <v>8664</v>
      </c>
      <c r="E461" s="78">
        <v>4800</v>
      </c>
      <c r="F461" s="79">
        <v>0.54</v>
      </c>
      <c r="G461" s="80">
        <v>6</v>
      </c>
      <c r="H461" s="81">
        <f>Таблица620[[#This Row],[Коэфициент стоимости]]*Таблица620[[#This Row],[Розничная цена KRW]]</f>
        <v>2592</v>
      </c>
      <c r="I461" s="82" t="str">
        <f>IF($H$1="","Введите курс",Таблица620[[#This Row],[Оптовая цена KRW за 1шт]]/$H$1)</f>
        <v>Введите курс</v>
      </c>
      <c r="J461" s="83"/>
      <c r="K461" s="84">
        <f>Таблица620[[#This Row],[Заказ коробок ]]*Таблица620[[#This Row],[Кол-во шт в коробке]]</f>
        <v>0</v>
      </c>
      <c r="L461" s="85">
        <f>Таблица620[[#This Row],[Общее кол-во шт]]*Таблица620[[#This Row],[Оптовая цена KRW за 1шт]]</f>
        <v>0</v>
      </c>
      <c r="M461" s="86" t="str">
        <f>IFERROR(Таблица620[[#This Row],[Общее кол-во шт]]*Таблица620[[#This Row],[Оптовая цена USD за 1шт]],"")</f>
        <v/>
      </c>
      <c r="N461" s="87"/>
    </row>
    <row r="462" spans="1:14" ht="22.5" customHeight="1">
      <c r="A462" s="44" t="s">
        <v>8665</v>
      </c>
      <c r="B462" s="76">
        <v>8809643515757</v>
      </c>
      <c r="C462" s="50" t="s">
        <v>8666</v>
      </c>
      <c r="D462" s="77" t="s">
        <v>8667</v>
      </c>
      <c r="E462" s="78">
        <v>9000</v>
      </c>
      <c r="F462" s="79">
        <v>0.54</v>
      </c>
      <c r="G462" s="80">
        <v>6</v>
      </c>
      <c r="H462" s="81">
        <f>Таблица620[[#This Row],[Коэфициент стоимости]]*Таблица620[[#This Row],[Розничная цена KRW]]</f>
        <v>4860</v>
      </c>
      <c r="I462" s="82" t="str">
        <f>IF($H$1="","Введите курс",Таблица620[[#This Row],[Оптовая цена KRW за 1шт]]/$H$1)</f>
        <v>Введите курс</v>
      </c>
      <c r="J462" s="83"/>
      <c r="K462" s="84">
        <f>Таблица620[[#This Row],[Заказ коробок ]]*Таблица620[[#This Row],[Кол-во шт в коробке]]</f>
        <v>0</v>
      </c>
      <c r="L462" s="85">
        <f>Таблица620[[#This Row],[Общее кол-во шт]]*Таблица620[[#This Row],[Оптовая цена KRW за 1шт]]</f>
        <v>0</v>
      </c>
      <c r="M462" s="86" t="str">
        <f>IFERROR(Таблица620[[#This Row],[Общее кол-во шт]]*Таблица620[[#This Row],[Оптовая цена USD за 1шт]],"")</f>
        <v/>
      </c>
      <c r="N462" s="87"/>
    </row>
    <row r="463" spans="1:14" ht="22.5" customHeight="1">
      <c r="A463" s="44" t="s">
        <v>8668</v>
      </c>
      <c r="B463" s="76">
        <v>8809643515818</v>
      </c>
      <c r="C463" s="50" t="s">
        <v>8669</v>
      </c>
      <c r="D463" s="77" t="s">
        <v>8670</v>
      </c>
      <c r="E463" s="78">
        <v>9000</v>
      </c>
      <c r="F463" s="79">
        <v>0.54</v>
      </c>
      <c r="G463" s="80">
        <v>6</v>
      </c>
      <c r="H463" s="81">
        <f>Таблица620[[#This Row],[Коэфициент стоимости]]*Таблица620[[#This Row],[Розничная цена KRW]]</f>
        <v>4860</v>
      </c>
      <c r="I463" s="82" t="str">
        <f>IF($H$1="","Введите курс",Таблица620[[#This Row],[Оптовая цена KRW за 1шт]]/$H$1)</f>
        <v>Введите курс</v>
      </c>
      <c r="J463" s="83"/>
      <c r="K463" s="84">
        <f>Таблица620[[#This Row],[Заказ коробок ]]*Таблица620[[#This Row],[Кол-во шт в коробке]]</f>
        <v>0</v>
      </c>
      <c r="L463" s="85">
        <f>Таблица620[[#This Row],[Общее кол-во шт]]*Таблица620[[#This Row],[Оптовая цена KRW за 1шт]]</f>
        <v>0</v>
      </c>
      <c r="M463" s="86" t="str">
        <f>IFERROR(Таблица620[[#This Row],[Общее кол-во шт]]*Таблица620[[#This Row],[Оптовая цена USD за 1шт]],"")</f>
        <v/>
      </c>
      <c r="N463" s="87"/>
    </row>
    <row r="464" spans="1:14" ht="22.5" customHeight="1">
      <c r="A464" s="44" t="s">
        <v>8671</v>
      </c>
      <c r="B464" s="76">
        <v>8809530043691</v>
      </c>
      <c r="C464" s="50" t="s">
        <v>8672</v>
      </c>
      <c r="D464" s="77" t="s">
        <v>8673</v>
      </c>
      <c r="E464" s="78">
        <v>10000</v>
      </c>
      <c r="F464" s="79">
        <v>0.54</v>
      </c>
      <c r="G464" s="80">
        <v>6</v>
      </c>
      <c r="H464" s="81">
        <f>Таблица620[[#This Row],[Коэфициент стоимости]]*Таблица620[[#This Row],[Розничная цена KRW]]</f>
        <v>5400</v>
      </c>
      <c r="I464" s="82" t="str">
        <f>IF($H$1="","Введите курс",Таблица620[[#This Row],[Оптовая цена KRW за 1шт]]/$H$1)</f>
        <v>Введите курс</v>
      </c>
      <c r="J464" s="83"/>
      <c r="K464" s="84">
        <f>Таблица620[[#This Row],[Заказ коробок ]]*Таблица620[[#This Row],[Кол-во шт в коробке]]</f>
        <v>0</v>
      </c>
      <c r="L464" s="85">
        <f>Таблица620[[#This Row],[Общее кол-во шт]]*Таблица620[[#This Row],[Оптовая цена KRW за 1шт]]</f>
        <v>0</v>
      </c>
      <c r="M464" s="86" t="str">
        <f>IFERROR(Таблица620[[#This Row],[Общее кол-во шт]]*Таблица620[[#This Row],[Оптовая цена USD за 1шт]],"")</f>
        <v/>
      </c>
      <c r="N464" s="87"/>
    </row>
    <row r="465" spans="1:14" ht="22.5" customHeight="1">
      <c r="A465" s="44" t="s">
        <v>8674</v>
      </c>
      <c r="B465" s="76">
        <v>8809643518710</v>
      </c>
      <c r="C465" s="50" t="s">
        <v>8675</v>
      </c>
      <c r="D465" s="77" t="s">
        <v>8676</v>
      </c>
      <c r="E465" s="78">
        <v>9000</v>
      </c>
      <c r="F465" s="79">
        <v>0.54</v>
      </c>
      <c r="G465" s="80">
        <v>6</v>
      </c>
      <c r="H465" s="81">
        <f>Таблица620[[#This Row],[Коэфициент стоимости]]*Таблица620[[#This Row],[Розничная цена KRW]]</f>
        <v>4860</v>
      </c>
      <c r="I465" s="82" t="str">
        <f>IF($H$1="","Введите курс",Таблица620[[#This Row],[Оптовая цена KRW за 1шт]]/$H$1)</f>
        <v>Введите курс</v>
      </c>
      <c r="J465" s="83"/>
      <c r="K465" s="84">
        <f>Таблица620[[#This Row],[Заказ коробок ]]*Таблица620[[#This Row],[Кол-во шт в коробке]]</f>
        <v>0</v>
      </c>
      <c r="L465" s="85">
        <f>Таблица620[[#This Row],[Общее кол-во шт]]*Таблица620[[#This Row],[Оптовая цена KRW за 1шт]]</f>
        <v>0</v>
      </c>
      <c r="M465" s="86" t="str">
        <f>IFERROR(Таблица620[[#This Row],[Общее кол-во шт]]*Таблица620[[#This Row],[Оптовая цена USD за 1шт]],"")</f>
        <v/>
      </c>
      <c r="N465" s="87"/>
    </row>
    <row r="466" spans="1:14" ht="22.5" customHeight="1">
      <c r="A466" s="44" t="s">
        <v>8677</v>
      </c>
      <c r="B466" s="76">
        <v>8809643518727</v>
      </c>
      <c r="C466" s="50" t="s">
        <v>8678</v>
      </c>
      <c r="D466" s="77" t="s">
        <v>8679</v>
      </c>
      <c r="E466" s="78">
        <v>9000</v>
      </c>
      <c r="F466" s="79">
        <v>0.54</v>
      </c>
      <c r="G466" s="80">
        <v>6</v>
      </c>
      <c r="H466" s="81">
        <f>Таблица620[[#This Row],[Коэфициент стоимости]]*Таблица620[[#This Row],[Розничная цена KRW]]</f>
        <v>4860</v>
      </c>
      <c r="I466" s="82" t="str">
        <f>IF($H$1="","Введите курс",Таблица620[[#This Row],[Оптовая цена KRW за 1шт]]/$H$1)</f>
        <v>Введите курс</v>
      </c>
      <c r="J466" s="83"/>
      <c r="K466" s="84">
        <f>Таблица620[[#This Row],[Заказ коробок ]]*Таблица620[[#This Row],[Кол-во шт в коробке]]</f>
        <v>0</v>
      </c>
      <c r="L466" s="85">
        <f>Таблица620[[#This Row],[Общее кол-во шт]]*Таблица620[[#This Row],[Оптовая цена KRW за 1шт]]</f>
        <v>0</v>
      </c>
      <c r="M466" s="86" t="str">
        <f>IFERROR(Таблица620[[#This Row],[Общее кол-во шт]]*Таблица620[[#This Row],[Оптовая цена USD за 1шт]],"")</f>
        <v/>
      </c>
      <c r="N466" s="87"/>
    </row>
    <row r="467" spans="1:14" ht="22.5" customHeight="1">
      <c r="A467" s="44" t="s">
        <v>8680</v>
      </c>
      <c r="B467" s="76">
        <v>8809643537520</v>
      </c>
      <c r="C467" s="50" t="s">
        <v>8681</v>
      </c>
      <c r="D467" s="77" t="s">
        <v>8682</v>
      </c>
      <c r="E467" s="78">
        <v>9000</v>
      </c>
      <c r="F467" s="79">
        <v>0.54</v>
      </c>
      <c r="G467" s="80">
        <v>6</v>
      </c>
      <c r="H467" s="81">
        <f>Таблица620[[#This Row],[Коэфициент стоимости]]*Таблица620[[#This Row],[Розничная цена KRW]]</f>
        <v>4860</v>
      </c>
      <c r="I467" s="82" t="str">
        <f>IF($H$1="","Введите курс",Таблица620[[#This Row],[Оптовая цена KRW за 1шт]]/$H$1)</f>
        <v>Введите курс</v>
      </c>
      <c r="J467" s="83"/>
      <c r="K467" s="84">
        <f>Таблица620[[#This Row],[Заказ коробок ]]*Таблица620[[#This Row],[Кол-во шт в коробке]]</f>
        <v>0</v>
      </c>
      <c r="L467" s="85">
        <f>Таблица620[[#This Row],[Общее кол-во шт]]*Таблица620[[#This Row],[Оптовая цена KRW за 1шт]]</f>
        <v>0</v>
      </c>
      <c r="M467" s="86" t="str">
        <f>IFERROR(Таблица620[[#This Row],[Общее кол-во шт]]*Таблица620[[#This Row],[Оптовая цена USD за 1шт]],"")</f>
        <v/>
      </c>
      <c r="N467" s="87"/>
    </row>
    <row r="468" spans="1:14" ht="22.5" customHeight="1">
      <c r="A468" s="44" t="s">
        <v>8683</v>
      </c>
      <c r="B468" s="76">
        <v>8809643537537</v>
      </c>
      <c r="C468" s="50" t="s">
        <v>8684</v>
      </c>
      <c r="D468" s="77" t="s">
        <v>8685</v>
      </c>
      <c r="E468" s="78">
        <v>9000</v>
      </c>
      <c r="F468" s="79">
        <v>0.54</v>
      </c>
      <c r="G468" s="80">
        <v>6</v>
      </c>
      <c r="H468" s="81">
        <f>Таблица620[[#This Row],[Коэфициент стоимости]]*Таблица620[[#This Row],[Розничная цена KRW]]</f>
        <v>4860</v>
      </c>
      <c r="I468" s="82" t="str">
        <f>IF($H$1="","Введите курс",Таблица620[[#This Row],[Оптовая цена KRW за 1шт]]/$H$1)</f>
        <v>Введите курс</v>
      </c>
      <c r="J468" s="83"/>
      <c r="K468" s="84">
        <f>Таблица620[[#This Row],[Заказ коробок ]]*Таблица620[[#This Row],[Кол-во шт в коробке]]</f>
        <v>0</v>
      </c>
      <c r="L468" s="85">
        <f>Таблица620[[#This Row],[Общее кол-во шт]]*Таблица620[[#This Row],[Оптовая цена KRW за 1шт]]</f>
        <v>0</v>
      </c>
      <c r="M468" s="86" t="str">
        <f>IFERROR(Таблица620[[#This Row],[Общее кол-во шт]]*Таблица620[[#This Row],[Оптовая цена USD за 1шт]],"")</f>
        <v/>
      </c>
      <c r="N468" s="87"/>
    </row>
    <row r="469" spans="1:14" ht="22.5" customHeight="1">
      <c r="A469" s="44" t="s">
        <v>8686</v>
      </c>
      <c r="B469" s="76">
        <v>8809643537544</v>
      </c>
      <c r="C469" s="50" t="s">
        <v>8687</v>
      </c>
      <c r="D469" s="77" t="s">
        <v>8688</v>
      </c>
      <c r="E469" s="78">
        <v>9000</v>
      </c>
      <c r="F469" s="79">
        <v>0.54</v>
      </c>
      <c r="G469" s="80">
        <v>6</v>
      </c>
      <c r="H469" s="81">
        <f>Таблица620[[#This Row],[Коэфициент стоимости]]*Таблица620[[#This Row],[Розничная цена KRW]]</f>
        <v>4860</v>
      </c>
      <c r="I469" s="82" t="str">
        <f>IF($H$1="","Введите курс",Таблица620[[#This Row],[Оптовая цена KRW за 1шт]]/$H$1)</f>
        <v>Введите курс</v>
      </c>
      <c r="J469" s="83"/>
      <c r="K469" s="84">
        <f>Таблица620[[#This Row],[Заказ коробок ]]*Таблица620[[#This Row],[Кол-во шт в коробке]]</f>
        <v>0</v>
      </c>
      <c r="L469" s="85">
        <f>Таблица620[[#This Row],[Общее кол-во шт]]*Таблица620[[#This Row],[Оптовая цена KRW за 1шт]]</f>
        <v>0</v>
      </c>
      <c r="M469" s="86" t="str">
        <f>IFERROR(Таблица620[[#This Row],[Общее кол-во шт]]*Таблица620[[#This Row],[Оптовая цена USD за 1шт]],"")</f>
        <v/>
      </c>
      <c r="N469" s="87"/>
    </row>
    <row r="470" spans="1:14" ht="22.5" customHeight="1">
      <c r="A470" s="44" t="s">
        <v>8689</v>
      </c>
      <c r="B470" s="76">
        <v>8809643537551</v>
      </c>
      <c r="C470" s="50" t="s">
        <v>8690</v>
      </c>
      <c r="D470" s="77" t="s">
        <v>8691</v>
      </c>
      <c r="E470" s="78">
        <v>9000</v>
      </c>
      <c r="F470" s="79">
        <v>0.54</v>
      </c>
      <c r="G470" s="80">
        <v>6</v>
      </c>
      <c r="H470" s="81">
        <f>Таблица620[[#This Row],[Коэфициент стоимости]]*Таблица620[[#This Row],[Розничная цена KRW]]</f>
        <v>4860</v>
      </c>
      <c r="I470" s="82" t="str">
        <f>IF($H$1="","Введите курс",Таблица620[[#This Row],[Оптовая цена KRW за 1шт]]/$H$1)</f>
        <v>Введите курс</v>
      </c>
      <c r="J470" s="83"/>
      <c r="K470" s="84">
        <f>Таблица620[[#This Row],[Заказ коробок ]]*Таблица620[[#This Row],[Кол-во шт в коробке]]</f>
        <v>0</v>
      </c>
      <c r="L470" s="85">
        <f>Таблица620[[#This Row],[Общее кол-во шт]]*Таблица620[[#This Row],[Оптовая цена KRW за 1шт]]</f>
        <v>0</v>
      </c>
      <c r="M470" s="86" t="str">
        <f>IFERROR(Таблица620[[#This Row],[Общее кол-во шт]]*Таблица620[[#This Row],[Оптовая цена USD за 1шт]],"")</f>
        <v/>
      </c>
      <c r="N470" s="87"/>
    </row>
    <row r="471" spans="1:14" ht="22.5" customHeight="1">
      <c r="A471" s="44" t="s">
        <v>8692</v>
      </c>
      <c r="B471" s="76">
        <v>8809643532075</v>
      </c>
      <c r="C471" s="50" t="s">
        <v>8693</v>
      </c>
      <c r="D471" s="77" t="s">
        <v>8694</v>
      </c>
      <c r="E471" s="78">
        <v>9000</v>
      </c>
      <c r="F471" s="79">
        <v>0.54</v>
      </c>
      <c r="G471" s="80">
        <v>6</v>
      </c>
      <c r="H471" s="81">
        <f>Таблица620[[#This Row],[Коэфициент стоимости]]*Таблица620[[#This Row],[Розничная цена KRW]]</f>
        <v>4860</v>
      </c>
      <c r="I471" s="82" t="str">
        <f>IF($H$1="","Введите курс",Таблица620[[#This Row],[Оптовая цена KRW за 1шт]]/$H$1)</f>
        <v>Введите курс</v>
      </c>
      <c r="J471" s="83"/>
      <c r="K471" s="84">
        <f>Таблица620[[#This Row],[Заказ коробок ]]*Таблица620[[#This Row],[Кол-во шт в коробке]]</f>
        <v>0</v>
      </c>
      <c r="L471" s="85">
        <f>Таблица620[[#This Row],[Общее кол-во шт]]*Таблица620[[#This Row],[Оптовая цена KRW за 1шт]]</f>
        <v>0</v>
      </c>
      <c r="M471" s="86" t="str">
        <f>IFERROR(Таблица620[[#This Row],[Общее кол-во шт]]*Таблица620[[#This Row],[Оптовая цена USD за 1шт]],"")</f>
        <v/>
      </c>
      <c r="N471" s="87"/>
    </row>
    <row r="472" spans="1:14" ht="22.5" customHeight="1">
      <c r="A472" s="44" t="s">
        <v>8695</v>
      </c>
      <c r="B472" s="76">
        <v>8809643532082</v>
      </c>
      <c r="C472" s="50" t="s">
        <v>8696</v>
      </c>
      <c r="D472" s="77" t="s">
        <v>8697</v>
      </c>
      <c r="E472" s="78">
        <v>9000</v>
      </c>
      <c r="F472" s="79">
        <v>0.54</v>
      </c>
      <c r="G472" s="80">
        <v>6</v>
      </c>
      <c r="H472" s="81">
        <f>Таблица620[[#This Row],[Коэфициент стоимости]]*Таблица620[[#This Row],[Розничная цена KRW]]</f>
        <v>4860</v>
      </c>
      <c r="I472" s="82" t="str">
        <f>IF($H$1="","Введите курс",Таблица620[[#This Row],[Оптовая цена KRW за 1шт]]/$H$1)</f>
        <v>Введите курс</v>
      </c>
      <c r="J472" s="83"/>
      <c r="K472" s="84">
        <f>Таблица620[[#This Row],[Заказ коробок ]]*Таблица620[[#This Row],[Кол-во шт в коробке]]</f>
        <v>0</v>
      </c>
      <c r="L472" s="85">
        <f>Таблица620[[#This Row],[Общее кол-во шт]]*Таблица620[[#This Row],[Оптовая цена KRW за 1шт]]</f>
        <v>0</v>
      </c>
      <c r="M472" s="86" t="str">
        <f>IFERROR(Таблица620[[#This Row],[Общее кол-во шт]]*Таблица620[[#This Row],[Оптовая цена USD за 1шт]],"")</f>
        <v/>
      </c>
      <c r="N472" s="87"/>
    </row>
    <row r="473" spans="1:14" ht="22.5" customHeight="1">
      <c r="A473" s="44" t="s">
        <v>8698</v>
      </c>
      <c r="B473" s="76">
        <v>8809643532099</v>
      </c>
      <c r="C473" s="50" t="s">
        <v>8699</v>
      </c>
      <c r="D473" s="77" t="s">
        <v>8700</v>
      </c>
      <c r="E473" s="78">
        <v>9000</v>
      </c>
      <c r="F473" s="79">
        <v>0.54</v>
      </c>
      <c r="G473" s="80">
        <v>6</v>
      </c>
      <c r="H473" s="81">
        <f>Таблица620[[#This Row],[Коэфициент стоимости]]*Таблица620[[#This Row],[Розничная цена KRW]]</f>
        <v>4860</v>
      </c>
      <c r="I473" s="82" t="str">
        <f>IF($H$1="","Введите курс",Таблица620[[#This Row],[Оптовая цена KRW за 1шт]]/$H$1)</f>
        <v>Введите курс</v>
      </c>
      <c r="J473" s="83"/>
      <c r="K473" s="84">
        <f>Таблица620[[#This Row],[Заказ коробок ]]*Таблица620[[#This Row],[Кол-во шт в коробке]]</f>
        <v>0</v>
      </c>
      <c r="L473" s="85">
        <f>Таблица620[[#This Row],[Общее кол-во шт]]*Таблица620[[#This Row],[Оптовая цена KRW за 1шт]]</f>
        <v>0</v>
      </c>
      <c r="M473" s="86" t="str">
        <f>IFERROR(Таблица620[[#This Row],[Общее кол-во шт]]*Таблица620[[#This Row],[Оптовая цена USD за 1шт]],"")</f>
        <v/>
      </c>
      <c r="N473" s="87"/>
    </row>
    <row r="474" spans="1:14" ht="22.5" customHeight="1">
      <c r="A474" s="44" t="s">
        <v>8701</v>
      </c>
      <c r="B474" s="76">
        <v>8809643532105</v>
      </c>
      <c r="C474" s="50" t="s">
        <v>8702</v>
      </c>
      <c r="D474" s="77" t="s">
        <v>8703</v>
      </c>
      <c r="E474" s="78">
        <v>9000</v>
      </c>
      <c r="F474" s="79">
        <v>0.54</v>
      </c>
      <c r="G474" s="80">
        <v>6</v>
      </c>
      <c r="H474" s="81">
        <f>Таблица620[[#This Row],[Коэфициент стоимости]]*Таблица620[[#This Row],[Розничная цена KRW]]</f>
        <v>4860</v>
      </c>
      <c r="I474" s="82" t="str">
        <f>IF($H$1="","Введите курс",Таблица620[[#This Row],[Оптовая цена KRW за 1шт]]/$H$1)</f>
        <v>Введите курс</v>
      </c>
      <c r="J474" s="83"/>
      <c r="K474" s="84">
        <f>Таблица620[[#This Row],[Заказ коробок ]]*Таблица620[[#This Row],[Кол-во шт в коробке]]</f>
        <v>0</v>
      </c>
      <c r="L474" s="85">
        <f>Таблица620[[#This Row],[Общее кол-во шт]]*Таблица620[[#This Row],[Оптовая цена KRW за 1шт]]</f>
        <v>0</v>
      </c>
      <c r="M474" s="86" t="str">
        <f>IFERROR(Таблица620[[#This Row],[Общее кол-во шт]]*Таблица620[[#This Row],[Оптовая цена USD за 1шт]],"")</f>
        <v/>
      </c>
      <c r="N474" s="87"/>
    </row>
    <row r="475" spans="1:14" ht="22.5" customHeight="1">
      <c r="A475" s="44" t="s">
        <v>8704</v>
      </c>
      <c r="B475" s="76">
        <v>8809643532112</v>
      </c>
      <c r="C475" s="50" t="s">
        <v>8705</v>
      </c>
      <c r="D475" s="77" t="s">
        <v>8706</v>
      </c>
      <c r="E475" s="78">
        <v>9000</v>
      </c>
      <c r="F475" s="79">
        <v>0.54</v>
      </c>
      <c r="G475" s="80">
        <v>6</v>
      </c>
      <c r="H475" s="81">
        <f>Таблица620[[#This Row],[Коэфициент стоимости]]*Таблица620[[#This Row],[Розничная цена KRW]]</f>
        <v>4860</v>
      </c>
      <c r="I475" s="82" t="str">
        <f>IF($H$1="","Введите курс",Таблица620[[#This Row],[Оптовая цена KRW за 1шт]]/$H$1)</f>
        <v>Введите курс</v>
      </c>
      <c r="J475" s="83"/>
      <c r="K475" s="84">
        <f>Таблица620[[#This Row],[Заказ коробок ]]*Таблица620[[#This Row],[Кол-во шт в коробке]]</f>
        <v>0</v>
      </c>
      <c r="L475" s="85">
        <f>Таблица620[[#This Row],[Общее кол-во шт]]*Таблица620[[#This Row],[Оптовая цена KRW за 1шт]]</f>
        <v>0</v>
      </c>
      <c r="M475" s="86" t="str">
        <f>IFERROR(Таблица620[[#This Row],[Общее кол-во шт]]*Таблица620[[#This Row],[Оптовая цена USD за 1шт]],"")</f>
        <v/>
      </c>
      <c r="N475" s="87"/>
    </row>
    <row r="476" spans="1:14" ht="22.5" customHeight="1">
      <c r="A476" s="44" t="s">
        <v>8707</v>
      </c>
      <c r="B476" s="76">
        <v>8809643532129</v>
      </c>
      <c r="C476" s="50" t="s">
        <v>8708</v>
      </c>
      <c r="D476" s="77" t="s">
        <v>8709</v>
      </c>
      <c r="E476" s="78">
        <v>9000</v>
      </c>
      <c r="F476" s="79">
        <v>0.54</v>
      </c>
      <c r="G476" s="80">
        <v>6</v>
      </c>
      <c r="H476" s="81">
        <f>Таблица620[[#This Row],[Коэфициент стоимости]]*Таблица620[[#This Row],[Розничная цена KRW]]</f>
        <v>4860</v>
      </c>
      <c r="I476" s="82" t="str">
        <f>IF($H$1="","Введите курс",Таблица620[[#This Row],[Оптовая цена KRW за 1шт]]/$H$1)</f>
        <v>Введите курс</v>
      </c>
      <c r="J476" s="83"/>
      <c r="K476" s="84">
        <f>Таблица620[[#This Row],[Заказ коробок ]]*Таблица620[[#This Row],[Кол-во шт в коробке]]</f>
        <v>0</v>
      </c>
      <c r="L476" s="85">
        <f>Таблица620[[#This Row],[Общее кол-во шт]]*Таблица620[[#This Row],[Оптовая цена KRW за 1шт]]</f>
        <v>0</v>
      </c>
      <c r="M476" s="86" t="str">
        <f>IFERROR(Таблица620[[#This Row],[Общее кол-во шт]]*Таблица620[[#This Row],[Оптовая цена USD за 1шт]],"")</f>
        <v/>
      </c>
      <c r="N476" s="87"/>
    </row>
    <row r="477" spans="1:14" ht="22.5" customHeight="1">
      <c r="A477" s="44" t="s">
        <v>8710</v>
      </c>
      <c r="B477" s="76">
        <v>8809643532136</v>
      </c>
      <c r="C477" s="50" t="s">
        <v>8711</v>
      </c>
      <c r="D477" s="77" t="s">
        <v>8712</v>
      </c>
      <c r="E477" s="78">
        <v>9000</v>
      </c>
      <c r="F477" s="79">
        <v>0.54</v>
      </c>
      <c r="G477" s="80">
        <v>6</v>
      </c>
      <c r="H477" s="81">
        <f>Таблица620[[#This Row],[Коэфициент стоимости]]*Таблица620[[#This Row],[Розничная цена KRW]]</f>
        <v>4860</v>
      </c>
      <c r="I477" s="82" t="str">
        <f>IF($H$1="","Введите курс",Таблица620[[#This Row],[Оптовая цена KRW за 1шт]]/$H$1)</f>
        <v>Введите курс</v>
      </c>
      <c r="J477" s="83"/>
      <c r="K477" s="84">
        <f>Таблица620[[#This Row],[Заказ коробок ]]*Таблица620[[#This Row],[Кол-во шт в коробке]]</f>
        <v>0</v>
      </c>
      <c r="L477" s="85">
        <f>Таблица620[[#This Row],[Общее кол-во шт]]*Таблица620[[#This Row],[Оптовая цена KRW за 1шт]]</f>
        <v>0</v>
      </c>
      <c r="M477" s="86" t="str">
        <f>IFERROR(Таблица620[[#This Row],[Общее кол-во шт]]*Таблица620[[#This Row],[Оптовая цена USD за 1шт]],"")</f>
        <v/>
      </c>
      <c r="N477" s="87"/>
    </row>
    <row r="478" spans="1:14" ht="22.5" customHeight="1">
      <c r="A478" s="44" t="s">
        <v>8713</v>
      </c>
      <c r="B478" s="76">
        <v>8809643532143</v>
      </c>
      <c r="C478" s="50" t="s">
        <v>8714</v>
      </c>
      <c r="D478" s="77" t="s">
        <v>8715</v>
      </c>
      <c r="E478" s="78">
        <v>9000</v>
      </c>
      <c r="F478" s="79">
        <v>0.54</v>
      </c>
      <c r="G478" s="80">
        <v>6</v>
      </c>
      <c r="H478" s="81">
        <f>Таблица620[[#This Row],[Коэфициент стоимости]]*Таблица620[[#This Row],[Розничная цена KRW]]</f>
        <v>4860</v>
      </c>
      <c r="I478" s="82" t="str">
        <f>IF($H$1="","Введите курс",Таблица620[[#This Row],[Оптовая цена KRW за 1шт]]/$H$1)</f>
        <v>Введите курс</v>
      </c>
      <c r="J478" s="83"/>
      <c r="K478" s="84">
        <f>Таблица620[[#This Row],[Заказ коробок ]]*Таблица620[[#This Row],[Кол-во шт в коробке]]</f>
        <v>0</v>
      </c>
      <c r="L478" s="85">
        <f>Таблица620[[#This Row],[Общее кол-во шт]]*Таблица620[[#This Row],[Оптовая цена KRW за 1шт]]</f>
        <v>0</v>
      </c>
      <c r="M478" s="86" t="str">
        <f>IFERROR(Таблица620[[#This Row],[Общее кол-во шт]]*Таблица620[[#This Row],[Оптовая цена USD за 1шт]],"")</f>
        <v/>
      </c>
      <c r="N478" s="87"/>
    </row>
    <row r="479" spans="1:14" ht="22.5" customHeight="1">
      <c r="A479" s="44" t="s">
        <v>8716</v>
      </c>
      <c r="B479" s="76">
        <v>8809643542197</v>
      </c>
      <c r="C479" s="50" t="s">
        <v>8717</v>
      </c>
      <c r="D479" s="77" t="s">
        <v>8718</v>
      </c>
      <c r="E479" s="78">
        <v>9000</v>
      </c>
      <c r="F479" s="79">
        <v>0.54</v>
      </c>
      <c r="G479" s="80">
        <v>6</v>
      </c>
      <c r="H479" s="81">
        <f>Таблица620[[#This Row],[Коэфициент стоимости]]*Таблица620[[#This Row],[Розничная цена KRW]]</f>
        <v>4860</v>
      </c>
      <c r="I479" s="82" t="str">
        <f>IF($H$1="","Введите курс",Таблица620[[#This Row],[Оптовая цена KRW за 1шт]]/$H$1)</f>
        <v>Введите курс</v>
      </c>
      <c r="J479" s="83"/>
      <c r="K479" s="84">
        <f>Таблица620[[#This Row],[Заказ коробок ]]*Таблица620[[#This Row],[Кол-во шт в коробке]]</f>
        <v>0</v>
      </c>
      <c r="L479" s="85">
        <f>Таблица620[[#This Row],[Общее кол-во шт]]*Таблица620[[#This Row],[Оптовая цена KRW за 1шт]]</f>
        <v>0</v>
      </c>
      <c r="M479" s="86" t="str">
        <f>IFERROR(Таблица620[[#This Row],[Общее кол-во шт]]*Таблица620[[#This Row],[Оптовая цена USD за 1шт]],"")</f>
        <v/>
      </c>
      <c r="N479" s="87"/>
    </row>
    <row r="480" spans="1:14" ht="22.5" customHeight="1">
      <c r="A480" s="44" t="s">
        <v>8719</v>
      </c>
      <c r="B480" s="76">
        <v>8809643542203</v>
      </c>
      <c r="C480" s="50" t="s">
        <v>8720</v>
      </c>
      <c r="D480" s="77" t="s">
        <v>8721</v>
      </c>
      <c r="E480" s="78">
        <v>9000</v>
      </c>
      <c r="F480" s="79">
        <v>0.54</v>
      </c>
      <c r="G480" s="80">
        <v>6</v>
      </c>
      <c r="H480" s="81">
        <f>Таблица620[[#This Row],[Коэфициент стоимости]]*Таблица620[[#This Row],[Розничная цена KRW]]</f>
        <v>4860</v>
      </c>
      <c r="I480" s="82" t="str">
        <f>IF($H$1="","Введите курс",Таблица620[[#This Row],[Оптовая цена KRW за 1шт]]/$H$1)</f>
        <v>Введите курс</v>
      </c>
      <c r="J480" s="83"/>
      <c r="K480" s="84">
        <f>Таблица620[[#This Row],[Заказ коробок ]]*Таблица620[[#This Row],[Кол-во шт в коробке]]</f>
        <v>0</v>
      </c>
      <c r="L480" s="85">
        <f>Таблица620[[#This Row],[Общее кол-во шт]]*Таблица620[[#This Row],[Оптовая цена KRW за 1шт]]</f>
        <v>0</v>
      </c>
      <c r="M480" s="86" t="str">
        <f>IFERROR(Таблица620[[#This Row],[Общее кол-во шт]]*Таблица620[[#This Row],[Оптовая цена USD за 1шт]],"")</f>
        <v/>
      </c>
      <c r="N480" s="87"/>
    </row>
    <row r="481" spans="1:14" ht="22.5" customHeight="1">
      <c r="A481" s="44" t="s">
        <v>8722</v>
      </c>
      <c r="B481" s="76">
        <v>8809643542210</v>
      </c>
      <c r="C481" s="50" t="s">
        <v>8723</v>
      </c>
      <c r="D481" s="77" t="s">
        <v>8724</v>
      </c>
      <c r="E481" s="78">
        <v>9000</v>
      </c>
      <c r="F481" s="79">
        <v>0.54</v>
      </c>
      <c r="G481" s="80">
        <v>6</v>
      </c>
      <c r="H481" s="81">
        <f>Таблица620[[#This Row],[Коэфициент стоимости]]*Таблица620[[#This Row],[Розничная цена KRW]]</f>
        <v>4860</v>
      </c>
      <c r="I481" s="82" t="str">
        <f>IF($H$1="","Введите курс",Таблица620[[#This Row],[Оптовая цена KRW за 1шт]]/$H$1)</f>
        <v>Введите курс</v>
      </c>
      <c r="J481" s="83"/>
      <c r="K481" s="84">
        <f>Таблица620[[#This Row],[Заказ коробок ]]*Таблица620[[#This Row],[Кол-во шт в коробке]]</f>
        <v>0</v>
      </c>
      <c r="L481" s="85">
        <f>Таблица620[[#This Row],[Общее кол-во шт]]*Таблица620[[#This Row],[Оптовая цена KRW за 1шт]]</f>
        <v>0</v>
      </c>
      <c r="M481" s="86" t="str">
        <f>IFERROR(Таблица620[[#This Row],[Общее кол-во шт]]*Таблица620[[#This Row],[Оптовая цена USD за 1шт]],"")</f>
        <v/>
      </c>
      <c r="N481" s="87"/>
    </row>
    <row r="482" spans="1:14" ht="22.5" customHeight="1">
      <c r="A482" s="44" t="s">
        <v>8725</v>
      </c>
      <c r="B482" s="76">
        <v>8809643542227</v>
      </c>
      <c r="C482" s="50" t="s">
        <v>8726</v>
      </c>
      <c r="D482" s="77" t="s">
        <v>8727</v>
      </c>
      <c r="E482" s="78">
        <v>9000</v>
      </c>
      <c r="F482" s="79">
        <v>0.54</v>
      </c>
      <c r="G482" s="80">
        <v>6</v>
      </c>
      <c r="H482" s="81">
        <f>Таблица620[[#This Row],[Коэфициент стоимости]]*Таблица620[[#This Row],[Розничная цена KRW]]</f>
        <v>4860</v>
      </c>
      <c r="I482" s="82" t="str">
        <f>IF($H$1="","Введите курс",Таблица620[[#This Row],[Оптовая цена KRW за 1шт]]/$H$1)</f>
        <v>Введите курс</v>
      </c>
      <c r="J482" s="83"/>
      <c r="K482" s="84">
        <f>Таблица620[[#This Row],[Заказ коробок ]]*Таблица620[[#This Row],[Кол-во шт в коробке]]</f>
        <v>0</v>
      </c>
      <c r="L482" s="85">
        <f>Таблица620[[#This Row],[Общее кол-во шт]]*Таблица620[[#This Row],[Оптовая цена KRW за 1шт]]</f>
        <v>0</v>
      </c>
      <c r="M482" s="86" t="str">
        <f>IFERROR(Таблица620[[#This Row],[Общее кол-во шт]]*Таблица620[[#This Row],[Оптовая цена USD за 1шт]],"")</f>
        <v/>
      </c>
      <c r="N482" s="87"/>
    </row>
    <row r="483" spans="1:14" ht="22.5" customHeight="1">
      <c r="A483" s="44" t="s">
        <v>8728</v>
      </c>
      <c r="B483" s="76">
        <v>8809643542234</v>
      </c>
      <c r="C483" s="50" t="s">
        <v>8729</v>
      </c>
      <c r="D483" s="77" t="s">
        <v>8730</v>
      </c>
      <c r="E483" s="78">
        <v>9000</v>
      </c>
      <c r="F483" s="79">
        <v>0.54</v>
      </c>
      <c r="G483" s="80">
        <v>6</v>
      </c>
      <c r="H483" s="81">
        <f>Таблица620[[#This Row],[Коэфициент стоимости]]*Таблица620[[#This Row],[Розничная цена KRW]]</f>
        <v>4860</v>
      </c>
      <c r="I483" s="82" t="str">
        <f>IF($H$1="","Введите курс",Таблица620[[#This Row],[Оптовая цена KRW за 1шт]]/$H$1)</f>
        <v>Введите курс</v>
      </c>
      <c r="J483" s="83"/>
      <c r="K483" s="84">
        <f>Таблица620[[#This Row],[Заказ коробок ]]*Таблица620[[#This Row],[Кол-во шт в коробке]]</f>
        <v>0</v>
      </c>
      <c r="L483" s="85">
        <f>Таблица620[[#This Row],[Общее кол-во шт]]*Таблица620[[#This Row],[Оптовая цена KRW за 1шт]]</f>
        <v>0</v>
      </c>
      <c r="M483" s="86" t="str">
        <f>IFERROR(Таблица620[[#This Row],[Общее кол-во шт]]*Таблица620[[#This Row],[Оптовая цена USD за 1шт]],"")</f>
        <v/>
      </c>
      <c r="N483" s="87"/>
    </row>
    <row r="484" spans="1:14" ht="22.5" customHeight="1">
      <c r="A484" s="44" t="s">
        <v>8731</v>
      </c>
      <c r="B484" s="76">
        <v>8809643542241</v>
      </c>
      <c r="C484" s="50" t="s">
        <v>8732</v>
      </c>
      <c r="D484" s="77" t="s">
        <v>8733</v>
      </c>
      <c r="E484" s="78">
        <v>9000</v>
      </c>
      <c r="F484" s="79">
        <v>0.54</v>
      </c>
      <c r="G484" s="80">
        <v>6</v>
      </c>
      <c r="H484" s="81">
        <f>Таблица620[[#This Row],[Коэфициент стоимости]]*Таблица620[[#This Row],[Розничная цена KRW]]</f>
        <v>4860</v>
      </c>
      <c r="I484" s="82" t="str">
        <f>IF($H$1="","Введите курс",Таблица620[[#This Row],[Оптовая цена KRW за 1шт]]/$H$1)</f>
        <v>Введите курс</v>
      </c>
      <c r="J484" s="83"/>
      <c r="K484" s="84">
        <f>Таблица620[[#This Row],[Заказ коробок ]]*Таблица620[[#This Row],[Кол-во шт в коробке]]</f>
        <v>0</v>
      </c>
      <c r="L484" s="85">
        <f>Таблица620[[#This Row],[Общее кол-во шт]]*Таблица620[[#This Row],[Оптовая цена KRW за 1шт]]</f>
        <v>0</v>
      </c>
      <c r="M484" s="86" t="str">
        <f>IFERROR(Таблица620[[#This Row],[Общее кол-во шт]]*Таблица620[[#This Row],[Оптовая цена USD за 1шт]],"")</f>
        <v/>
      </c>
      <c r="N484" s="87"/>
    </row>
    <row r="485" spans="1:14" ht="22.5" customHeight="1">
      <c r="A485" s="44" t="s">
        <v>8734</v>
      </c>
      <c r="B485" s="76">
        <v>8809581484023</v>
      </c>
      <c r="C485" s="50" t="s">
        <v>8735</v>
      </c>
      <c r="D485" s="77" t="s">
        <v>8736</v>
      </c>
      <c r="E485" s="78">
        <v>9000</v>
      </c>
      <c r="F485" s="79">
        <v>0.54</v>
      </c>
      <c r="G485" s="80">
        <v>6</v>
      </c>
      <c r="H485" s="81">
        <f>Таблица620[[#This Row],[Коэфициент стоимости]]*Таблица620[[#This Row],[Розничная цена KRW]]</f>
        <v>4860</v>
      </c>
      <c r="I485" s="82" t="str">
        <f>IF($H$1="","Введите курс",Таблица620[[#This Row],[Оптовая цена KRW за 1шт]]/$H$1)</f>
        <v>Введите курс</v>
      </c>
      <c r="J485" s="83"/>
      <c r="K485" s="84">
        <f>Таблица620[[#This Row],[Заказ коробок ]]*Таблица620[[#This Row],[Кол-во шт в коробке]]</f>
        <v>0</v>
      </c>
      <c r="L485" s="85">
        <f>Таблица620[[#This Row],[Общее кол-во шт]]*Таблица620[[#This Row],[Оптовая цена KRW за 1шт]]</f>
        <v>0</v>
      </c>
      <c r="M485" s="86" t="str">
        <f>IFERROR(Таблица620[[#This Row],[Общее кол-во шт]]*Таблица620[[#This Row],[Оптовая цена USD за 1шт]],"")</f>
        <v/>
      </c>
      <c r="N485" s="87"/>
    </row>
    <row r="486" spans="1:14" ht="22.5" customHeight="1">
      <c r="A486" s="44" t="s">
        <v>8737</v>
      </c>
      <c r="B486" s="76">
        <v>8809581484030</v>
      </c>
      <c r="C486" s="50" t="s">
        <v>8738</v>
      </c>
      <c r="D486" s="77" t="s">
        <v>8739</v>
      </c>
      <c r="E486" s="78">
        <v>9000</v>
      </c>
      <c r="F486" s="79">
        <v>0.54</v>
      </c>
      <c r="G486" s="80">
        <v>6</v>
      </c>
      <c r="H486" s="81">
        <f>Таблица620[[#This Row],[Коэфициент стоимости]]*Таблица620[[#This Row],[Розничная цена KRW]]</f>
        <v>4860</v>
      </c>
      <c r="I486" s="82" t="str">
        <f>IF($H$1="","Введите курс",Таблица620[[#This Row],[Оптовая цена KRW за 1шт]]/$H$1)</f>
        <v>Введите курс</v>
      </c>
      <c r="J486" s="83"/>
      <c r="K486" s="84">
        <f>Таблица620[[#This Row],[Заказ коробок ]]*Таблица620[[#This Row],[Кол-во шт в коробке]]</f>
        <v>0</v>
      </c>
      <c r="L486" s="85">
        <f>Таблица620[[#This Row],[Общее кол-во шт]]*Таблица620[[#This Row],[Оптовая цена KRW за 1шт]]</f>
        <v>0</v>
      </c>
      <c r="M486" s="86" t="str">
        <f>IFERROR(Таблица620[[#This Row],[Общее кол-во шт]]*Таблица620[[#This Row],[Оптовая цена USD за 1шт]],"")</f>
        <v/>
      </c>
      <c r="N486" s="87"/>
    </row>
    <row r="487" spans="1:14" ht="22.5" customHeight="1">
      <c r="A487" s="44" t="s">
        <v>8740</v>
      </c>
      <c r="B487" s="76">
        <v>8809581484047</v>
      </c>
      <c r="C487" s="50" t="s">
        <v>8741</v>
      </c>
      <c r="D487" s="77" t="s">
        <v>8742</v>
      </c>
      <c r="E487" s="78">
        <v>9000</v>
      </c>
      <c r="F487" s="79">
        <v>0.54</v>
      </c>
      <c r="G487" s="80">
        <v>6</v>
      </c>
      <c r="H487" s="81">
        <f>Таблица620[[#This Row],[Коэфициент стоимости]]*Таблица620[[#This Row],[Розничная цена KRW]]</f>
        <v>4860</v>
      </c>
      <c r="I487" s="82" t="str">
        <f>IF($H$1="","Введите курс",Таблица620[[#This Row],[Оптовая цена KRW за 1шт]]/$H$1)</f>
        <v>Введите курс</v>
      </c>
      <c r="J487" s="83"/>
      <c r="K487" s="84">
        <f>Таблица620[[#This Row],[Заказ коробок ]]*Таблица620[[#This Row],[Кол-во шт в коробке]]</f>
        <v>0</v>
      </c>
      <c r="L487" s="85">
        <f>Таблица620[[#This Row],[Общее кол-во шт]]*Таблица620[[#This Row],[Оптовая цена KRW за 1шт]]</f>
        <v>0</v>
      </c>
      <c r="M487" s="86" t="str">
        <f>IFERROR(Таблица620[[#This Row],[Общее кол-во шт]]*Таблица620[[#This Row],[Оптовая цена USD за 1шт]],"")</f>
        <v/>
      </c>
      <c r="N487" s="87"/>
    </row>
    <row r="488" spans="1:14" ht="22.5" customHeight="1">
      <c r="A488" s="44" t="s">
        <v>8743</v>
      </c>
      <c r="B488" s="76">
        <v>8809581484054</v>
      </c>
      <c r="C488" s="50" t="s">
        <v>8744</v>
      </c>
      <c r="D488" s="77" t="s">
        <v>8745</v>
      </c>
      <c r="E488" s="78">
        <v>9000</v>
      </c>
      <c r="F488" s="79">
        <v>0.54</v>
      </c>
      <c r="G488" s="80">
        <v>6</v>
      </c>
      <c r="H488" s="81">
        <f>Таблица620[[#This Row],[Коэфициент стоимости]]*Таблица620[[#This Row],[Розничная цена KRW]]</f>
        <v>4860</v>
      </c>
      <c r="I488" s="82" t="str">
        <f>IF($H$1="","Введите курс",Таблица620[[#This Row],[Оптовая цена KRW за 1шт]]/$H$1)</f>
        <v>Введите курс</v>
      </c>
      <c r="J488" s="83"/>
      <c r="K488" s="84">
        <f>Таблица620[[#This Row],[Заказ коробок ]]*Таблица620[[#This Row],[Кол-во шт в коробке]]</f>
        <v>0</v>
      </c>
      <c r="L488" s="85">
        <f>Таблица620[[#This Row],[Общее кол-во шт]]*Таблица620[[#This Row],[Оптовая цена KRW за 1шт]]</f>
        <v>0</v>
      </c>
      <c r="M488" s="86" t="str">
        <f>IFERROR(Таблица620[[#This Row],[Общее кол-во шт]]*Таблица620[[#This Row],[Оптовая цена USD за 1шт]],"")</f>
        <v/>
      </c>
      <c r="N488" s="87"/>
    </row>
    <row r="489" spans="1:14" ht="22.5" customHeight="1">
      <c r="A489" s="44" t="s">
        <v>8746</v>
      </c>
      <c r="B489" s="76">
        <v>8809581484061</v>
      </c>
      <c r="C489" s="50" t="s">
        <v>8747</v>
      </c>
      <c r="D489" s="77" t="s">
        <v>8748</v>
      </c>
      <c r="E489" s="78">
        <v>9000</v>
      </c>
      <c r="F489" s="79">
        <v>0.54</v>
      </c>
      <c r="G489" s="80">
        <v>6</v>
      </c>
      <c r="H489" s="81">
        <f>Таблица620[[#This Row],[Коэфициент стоимости]]*Таблица620[[#This Row],[Розничная цена KRW]]</f>
        <v>4860</v>
      </c>
      <c r="I489" s="82" t="str">
        <f>IF($H$1="","Введите курс",Таблица620[[#This Row],[Оптовая цена KRW за 1шт]]/$H$1)</f>
        <v>Введите курс</v>
      </c>
      <c r="J489" s="83"/>
      <c r="K489" s="84">
        <f>Таблица620[[#This Row],[Заказ коробок ]]*Таблица620[[#This Row],[Кол-во шт в коробке]]</f>
        <v>0</v>
      </c>
      <c r="L489" s="85">
        <f>Таблица620[[#This Row],[Общее кол-во шт]]*Таблица620[[#This Row],[Оптовая цена KRW за 1шт]]</f>
        <v>0</v>
      </c>
      <c r="M489" s="86" t="str">
        <f>IFERROR(Таблица620[[#This Row],[Общее кол-во шт]]*Таблица620[[#This Row],[Оптовая цена USD за 1шт]],"")</f>
        <v/>
      </c>
      <c r="N489" s="87"/>
    </row>
    <row r="490" spans="1:14" ht="22.5" customHeight="1">
      <c r="A490" s="44" t="s">
        <v>8749</v>
      </c>
      <c r="B490" s="76">
        <v>8809581484078</v>
      </c>
      <c r="C490" s="50" t="s">
        <v>8750</v>
      </c>
      <c r="D490" s="77" t="s">
        <v>8751</v>
      </c>
      <c r="E490" s="78">
        <v>9000</v>
      </c>
      <c r="F490" s="79">
        <v>0.54</v>
      </c>
      <c r="G490" s="80">
        <v>6</v>
      </c>
      <c r="H490" s="81">
        <f>Таблица620[[#This Row],[Коэфициент стоимости]]*Таблица620[[#This Row],[Розничная цена KRW]]</f>
        <v>4860</v>
      </c>
      <c r="I490" s="82" t="str">
        <f>IF($H$1="","Введите курс",Таблица620[[#This Row],[Оптовая цена KRW за 1шт]]/$H$1)</f>
        <v>Введите курс</v>
      </c>
      <c r="J490" s="83"/>
      <c r="K490" s="84">
        <f>Таблица620[[#This Row],[Заказ коробок ]]*Таблица620[[#This Row],[Кол-во шт в коробке]]</f>
        <v>0</v>
      </c>
      <c r="L490" s="85">
        <f>Таблица620[[#This Row],[Общее кол-во шт]]*Таблица620[[#This Row],[Оптовая цена KRW за 1шт]]</f>
        <v>0</v>
      </c>
      <c r="M490" s="86" t="str">
        <f>IFERROR(Таблица620[[#This Row],[Общее кол-во шт]]*Таблица620[[#This Row],[Оптовая цена USD за 1шт]],"")</f>
        <v/>
      </c>
      <c r="N490" s="87"/>
    </row>
    <row r="491" spans="1:14" ht="22.5" customHeight="1">
      <c r="A491" s="44" t="s">
        <v>8752</v>
      </c>
      <c r="B491" s="76">
        <v>8809581484085</v>
      </c>
      <c r="C491" s="50" t="s">
        <v>8753</v>
      </c>
      <c r="D491" s="77" t="s">
        <v>8754</v>
      </c>
      <c r="E491" s="78">
        <v>9000</v>
      </c>
      <c r="F491" s="79">
        <v>0.54</v>
      </c>
      <c r="G491" s="80">
        <v>6</v>
      </c>
      <c r="H491" s="81">
        <f>Таблица620[[#This Row],[Коэфициент стоимости]]*Таблица620[[#This Row],[Розничная цена KRW]]</f>
        <v>4860</v>
      </c>
      <c r="I491" s="82" t="str">
        <f>IF($H$1="","Введите курс",Таблица620[[#This Row],[Оптовая цена KRW за 1шт]]/$H$1)</f>
        <v>Введите курс</v>
      </c>
      <c r="J491" s="83"/>
      <c r="K491" s="84">
        <f>Таблица620[[#This Row],[Заказ коробок ]]*Таблица620[[#This Row],[Кол-во шт в коробке]]</f>
        <v>0</v>
      </c>
      <c r="L491" s="85">
        <f>Таблица620[[#This Row],[Общее кол-во шт]]*Таблица620[[#This Row],[Оптовая цена KRW за 1шт]]</f>
        <v>0</v>
      </c>
      <c r="M491" s="86" t="str">
        <f>IFERROR(Таблица620[[#This Row],[Общее кол-во шт]]*Таблица620[[#This Row],[Оптовая цена USD за 1шт]],"")</f>
        <v/>
      </c>
      <c r="N491" s="87"/>
    </row>
    <row r="492" spans="1:14" ht="22.5" customHeight="1">
      <c r="A492" s="44" t="s">
        <v>8755</v>
      </c>
      <c r="B492" s="76">
        <v>8809581484092</v>
      </c>
      <c r="C492" s="50" t="s">
        <v>8756</v>
      </c>
      <c r="D492" s="77" t="s">
        <v>8757</v>
      </c>
      <c r="E492" s="78">
        <v>9000</v>
      </c>
      <c r="F492" s="79">
        <v>0.54</v>
      </c>
      <c r="G492" s="80">
        <v>6</v>
      </c>
      <c r="H492" s="81">
        <f>Таблица620[[#This Row],[Коэфициент стоимости]]*Таблица620[[#This Row],[Розничная цена KRW]]</f>
        <v>4860</v>
      </c>
      <c r="I492" s="82" t="str">
        <f>IF($H$1="","Введите курс",Таблица620[[#This Row],[Оптовая цена KRW за 1шт]]/$H$1)</f>
        <v>Введите курс</v>
      </c>
      <c r="J492" s="83"/>
      <c r="K492" s="84">
        <f>Таблица620[[#This Row],[Заказ коробок ]]*Таблица620[[#This Row],[Кол-во шт в коробке]]</f>
        <v>0</v>
      </c>
      <c r="L492" s="85">
        <f>Таблица620[[#This Row],[Общее кол-во шт]]*Таблица620[[#This Row],[Оптовая цена KRW за 1шт]]</f>
        <v>0</v>
      </c>
      <c r="M492" s="86" t="str">
        <f>IFERROR(Таблица620[[#This Row],[Общее кол-во шт]]*Таблица620[[#This Row],[Оптовая цена USD за 1шт]],"")</f>
        <v/>
      </c>
      <c r="N492" s="87"/>
    </row>
    <row r="493" spans="1:14" ht="22.5" customHeight="1">
      <c r="A493" s="44" t="s">
        <v>8758</v>
      </c>
      <c r="B493" s="76">
        <v>8809643506571</v>
      </c>
      <c r="C493" s="50" t="s">
        <v>8759</v>
      </c>
      <c r="D493" s="77" t="s">
        <v>8760</v>
      </c>
      <c r="E493" s="78">
        <v>9000</v>
      </c>
      <c r="F493" s="79">
        <v>0.54</v>
      </c>
      <c r="G493" s="80">
        <v>6</v>
      </c>
      <c r="H493" s="81">
        <f>Таблица620[[#This Row],[Коэфициент стоимости]]*Таблица620[[#This Row],[Розничная цена KRW]]</f>
        <v>4860</v>
      </c>
      <c r="I493" s="82" t="str">
        <f>IF($H$1="","Введите курс",Таблица620[[#This Row],[Оптовая цена KRW за 1шт]]/$H$1)</f>
        <v>Введите курс</v>
      </c>
      <c r="J493" s="83"/>
      <c r="K493" s="84">
        <f>Таблица620[[#This Row],[Заказ коробок ]]*Таблица620[[#This Row],[Кол-во шт в коробке]]</f>
        <v>0</v>
      </c>
      <c r="L493" s="85">
        <f>Таблица620[[#This Row],[Общее кол-во шт]]*Таблица620[[#This Row],[Оптовая цена KRW за 1шт]]</f>
        <v>0</v>
      </c>
      <c r="M493" s="86" t="str">
        <f>IFERROR(Таблица620[[#This Row],[Общее кол-во шт]]*Таблица620[[#This Row],[Оптовая цена USD за 1шт]],"")</f>
        <v/>
      </c>
      <c r="N493" s="87"/>
    </row>
    <row r="494" spans="1:14" ht="22.5" customHeight="1">
      <c r="A494" s="44" t="s">
        <v>8761</v>
      </c>
      <c r="B494" s="76">
        <v>8809643506540</v>
      </c>
      <c r="C494" s="50" t="s">
        <v>8762</v>
      </c>
      <c r="D494" s="77" t="s">
        <v>8763</v>
      </c>
      <c r="E494" s="78">
        <v>9000</v>
      </c>
      <c r="F494" s="79">
        <v>0.54</v>
      </c>
      <c r="G494" s="80">
        <v>6</v>
      </c>
      <c r="H494" s="81">
        <f>Таблица620[[#This Row],[Коэфициент стоимости]]*Таблица620[[#This Row],[Розничная цена KRW]]</f>
        <v>4860</v>
      </c>
      <c r="I494" s="82" t="str">
        <f>IF($H$1="","Введите курс",Таблица620[[#This Row],[Оптовая цена KRW за 1шт]]/$H$1)</f>
        <v>Введите курс</v>
      </c>
      <c r="J494" s="83"/>
      <c r="K494" s="84">
        <f>Таблица620[[#This Row],[Заказ коробок ]]*Таблица620[[#This Row],[Кол-во шт в коробке]]</f>
        <v>0</v>
      </c>
      <c r="L494" s="85">
        <f>Таблица620[[#This Row],[Общее кол-во шт]]*Таблица620[[#This Row],[Оптовая цена KRW за 1шт]]</f>
        <v>0</v>
      </c>
      <c r="M494" s="86" t="str">
        <f>IFERROR(Таблица620[[#This Row],[Общее кол-во шт]]*Таблица620[[#This Row],[Оптовая цена USD за 1шт]],"")</f>
        <v/>
      </c>
      <c r="N494" s="87"/>
    </row>
    <row r="495" spans="1:14" ht="22.5" customHeight="1">
      <c r="A495" s="44" t="s">
        <v>8764</v>
      </c>
      <c r="B495" s="76">
        <v>8809643506557</v>
      </c>
      <c r="C495" s="50" t="s">
        <v>8765</v>
      </c>
      <c r="D495" s="77" t="s">
        <v>8766</v>
      </c>
      <c r="E495" s="78">
        <v>9000</v>
      </c>
      <c r="F495" s="79">
        <v>0.54</v>
      </c>
      <c r="G495" s="80">
        <v>6</v>
      </c>
      <c r="H495" s="81">
        <f>Таблица620[[#This Row],[Коэфициент стоимости]]*Таблица620[[#This Row],[Розничная цена KRW]]</f>
        <v>4860</v>
      </c>
      <c r="I495" s="82" t="str">
        <f>IF($H$1="","Введите курс",Таблица620[[#This Row],[Оптовая цена KRW за 1шт]]/$H$1)</f>
        <v>Введите курс</v>
      </c>
      <c r="J495" s="83"/>
      <c r="K495" s="84">
        <f>Таблица620[[#This Row],[Заказ коробок ]]*Таблица620[[#This Row],[Кол-во шт в коробке]]</f>
        <v>0</v>
      </c>
      <c r="L495" s="85">
        <f>Таблица620[[#This Row],[Общее кол-во шт]]*Таблица620[[#This Row],[Оптовая цена KRW за 1шт]]</f>
        <v>0</v>
      </c>
      <c r="M495" s="86" t="str">
        <f>IFERROR(Таблица620[[#This Row],[Общее кол-во шт]]*Таблица620[[#This Row],[Оптовая цена USD за 1шт]],"")</f>
        <v/>
      </c>
      <c r="N495" s="87"/>
    </row>
    <row r="496" spans="1:14" ht="22.5" customHeight="1">
      <c r="A496" s="44" t="s">
        <v>8767</v>
      </c>
      <c r="B496" s="76">
        <v>8809643506564</v>
      </c>
      <c r="C496" s="50" t="s">
        <v>8768</v>
      </c>
      <c r="D496" s="77" t="s">
        <v>8769</v>
      </c>
      <c r="E496" s="78">
        <v>9000</v>
      </c>
      <c r="F496" s="79">
        <v>0.54</v>
      </c>
      <c r="G496" s="80">
        <v>6</v>
      </c>
      <c r="H496" s="81">
        <f>Таблица620[[#This Row],[Коэфициент стоимости]]*Таблица620[[#This Row],[Розничная цена KRW]]</f>
        <v>4860</v>
      </c>
      <c r="I496" s="82" t="str">
        <f>IF($H$1="","Введите курс",Таблица620[[#This Row],[Оптовая цена KRW за 1шт]]/$H$1)</f>
        <v>Введите курс</v>
      </c>
      <c r="J496" s="83"/>
      <c r="K496" s="84">
        <f>Таблица620[[#This Row],[Заказ коробок ]]*Таблица620[[#This Row],[Кол-во шт в коробке]]</f>
        <v>0</v>
      </c>
      <c r="L496" s="85">
        <f>Таблица620[[#This Row],[Общее кол-во шт]]*Таблица620[[#This Row],[Оптовая цена KRW за 1шт]]</f>
        <v>0</v>
      </c>
      <c r="M496" s="86" t="str">
        <f>IFERROR(Таблица620[[#This Row],[Общее кол-во шт]]*Таблица620[[#This Row],[Оптовая цена USD за 1шт]],"")</f>
        <v/>
      </c>
      <c r="N496" s="87"/>
    </row>
    <row r="497" spans="1:14" ht="22.5" customHeight="1">
      <c r="A497" s="44" t="s">
        <v>8770</v>
      </c>
      <c r="B497" s="76">
        <v>8809643515900</v>
      </c>
      <c r="C497" s="50" t="s">
        <v>8771</v>
      </c>
      <c r="D497" s="77" t="s">
        <v>8772</v>
      </c>
      <c r="E497" s="78">
        <v>9000</v>
      </c>
      <c r="F497" s="79">
        <v>0.54</v>
      </c>
      <c r="G497" s="80">
        <v>6</v>
      </c>
      <c r="H497" s="81">
        <f>Таблица620[[#This Row],[Коэфициент стоимости]]*Таблица620[[#This Row],[Розничная цена KRW]]</f>
        <v>4860</v>
      </c>
      <c r="I497" s="82" t="str">
        <f>IF($H$1="","Введите курс",Таблица620[[#This Row],[Оптовая цена KRW за 1шт]]/$H$1)</f>
        <v>Введите курс</v>
      </c>
      <c r="J497" s="83"/>
      <c r="K497" s="84">
        <f>Таблица620[[#This Row],[Заказ коробок ]]*Таблица620[[#This Row],[Кол-во шт в коробке]]</f>
        <v>0</v>
      </c>
      <c r="L497" s="85">
        <f>Таблица620[[#This Row],[Общее кол-во шт]]*Таблица620[[#This Row],[Оптовая цена KRW за 1шт]]</f>
        <v>0</v>
      </c>
      <c r="M497" s="86" t="str">
        <f>IFERROR(Таблица620[[#This Row],[Общее кол-во шт]]*Таблица620[[#This Row],[Оптовая цена USD за 1шт]],"")</f>
        <v/>
      </c>
      <c r="N497" s="87"/>
    </row>
    <row r="498" spans="1:14" ht="22.5" customHeight="1">
      <c r="A498" s="44" t="s">
        <v>8773</v>
      </c>
      <c r="B498" s="76">
        <v>8809643515917</v>
      </c>
      <c r="C498" s="50" t="s">
        <v>8774</v>
      </c>
      <c r="D498" s="77" t="s">
        <v>8775</v>
      </c>
      <c r="E498" s="78">
        <v>9000</v>
      </c>
      <c r="F498" s="79">
        <v>0.54</v>
      </c>
      <c r="G498" s="80">
        <v>6</v>
      </c>
      <c r="H498" s="81">
        <f>Таблица620[[#This Row],[Коэфициент стоимости]]*Таблица620[[#This Row],[Розничная цена KRW]]</f>
        <v>4860</v>
      </c>
      <c r="I498" s="82" t="str">
        <f>IF($H$1="","Введите курс",Таблица620[[#This Row],[Оптовая цена KRW за 1шт]]/$H$1)</f>
        <v>Введите курс</v>
      </c>
      <c r="J498" s="83"/>
      <c r="K498" s="84">
        <f>Таблица620[[#This Row],[Заказ коробок ]]*Таблица620[[#This Row],[Кол-во шт в коробке]]</f>
        <v>0</v>
      </c>
      <c r="L498" s="85">
        <f>Таблица620[[#This Row],[Общее кол-во шт]]*Таблица620[[#This Row],[Оптовая цена KRW за 1шт]]</f>
        <v>0</v>
      </c>
      <c r="M498" s="86" t="str">
        <f>IFERROR(Таблица620[[#This Row],[Общее кол-во шт]]*Таблица620[[#This Row],[Оптовая цена USD за 1шт]],"")</f>
        <v/>
      </c>
      <c r="N498" s="87"/>
    </row>
    <row r="499" spans="1:14" ht="22.5" customHeight="1">
      <c r="A499" s="44" t="s">
        <v>8776</v>
      </c>
      <c r="B499" s="76">
        <v>8809643518024</v>
      </c>
      <c r="C499" s="50" t="s">
        <v>8777</v>
      </c>
      <c r="D499" s="77" t="s">
        <v>8778</v>
      </c>
      <c r="E499" s="78">
        <v>9000</v>
      </c>
      <c r="F499" s="79">
        <v>0.54</v>
      </c>
      <c r="G499" s="80">
        <v>6</v>
      </c>
      <c r="H499" s="81">
        <f>Таблица620[[#This Row],[Коэфициент стоимости]]*Таблица620[[#This Row],[Розничная цена KRW]]</f>
        <v>4860</v>
      </c>
      <c r="I499" s="82" t="str">
        <f>IF($H$1="","Введите курс",Таблица620[[#This Row],[Оптовая цена KRW за 1шт]]/$H$1)</f>
        <v>Введите курс</v>
      </c>
      <c r="J499" s="83"/>
      <c r="K499" s="84">
        <f>Таблица620[[#This Row],[Заказ коробок ]]*Таблица620[[#This Row],[Кол-во шт в коробке]]</f>
        <v>0</v>
      </c>
      <c r="L499" s="85">
        <f>Таблица620[[#This Row],[Общее кол-во шт]]*Таблица620[[#This Row],[Оптовая цена KRW за 1шт]]</f>
        <v>0</v>
      </c>
      <c r="M499" s="86" t="str">
        <f>IFERROR(Таблица620[[#This Row],[Общее кол-во шт]]*Таблица620[[#This Row],[Оптовая цена USD за 1шт]],"")</f>
        <v/>
      </c>
      <c r="N499" s="87"/>
    </row>
    <row r="500" spans="1:14" ht="22.5" customHeight="1">
      <c r="A500" s="44" t="s">
        <v>8779</v>
      </c>
      <c r="B500" s="76">
        <v>8809643518031</v>
      </c>
      <c r="C500" s="50" t="s">
        <v>8780</v>
      </c>
      <c r="D500" s="77" t="s">
        <v>8781</v>
      </c>
      <c r="E500" s="78">
        <v>9000</v>
      </c>
      <c r="F500" s="79">
        <v>0.54</v>
      </c>
      <c r="G500" s="80">
        <v>6</v>
      </c>
      <c r="H500" s="81">
        <f>Таблица620[[#This Row],[Коэфициент стоимости]]*Таблица620[[#This Row],[Розничная цена KRW]]</f>
        <v>4860</v>
      </c>
      <c r="I500" s="82" t="str">
        <f>IF($H$1="","Введите курс",Таблица620[[#This Row],[Оптовая цена KRW за 1шт]]/$H$1)</f>
        <v>Введите курс</v>
      </c>
      <c r="J500" s="83"/>
      <c r="K500" s="84">
        <f>Таблица620[[#This Row],[Заказ коробок ]]*Таблица620[[#This Row],[Кол-во шт в коробке]]</f>
        <v>0</v>
      </c>
      <c r="L500" s="85">
        <f>Таблица620[[#This Row],[Общее кол-во шт]]*Таблица620[[#This Row],[Оптовая цена KRW за 1шт]]</f>
        <v>0</v>
      </c>
      <c r="M500" s="86" t="str">
        <f>IFERROR(Таблица620[[#This Row],[Общее кол-во шт]]*Таблица620[[#This Row],[Оптовая цена USD за 1шт]],"")</f>
        <v/>
      </c>
      <c r="N500" s="87"/>
    </row>
    <row r="501" spans="1:14" ht="22.5" customHeight="1">
      <c r="A501" s="44" t="s">
        <v>8782</v>
      </c>
      <c r="B501" s="76">
        <v>8806185745413</v>
      </c>
      <c r="C501" s="50" t="s">
        <v>8783</v>
      </c>
      <c r="D501" s="77" t="s">
        <v>8784</v>
      </c>
      <c r="E501" s="78">
        <v>5000</v>
      </c>
      <c r="F501" s="79">
        <v>0.59</v>
      </c>
      <c r="G501" s="80">
        <v>6</v>
      </c>
      <c r="H501" s="81">
        <f>Таблица620[[#This Row],[Коэфициент стоимости]]*Таблица620[[#This Row],[Розничная цена KRW]]</f>
        <v>2950</v>
      </c>
      <c r="I501" s="82" t="str">
        <f>IF($H$1="","Введите курс",Таблица620[[#This Row],[Оптовая цена KRW за 1шт]]/$H$1)</f>
        <v>Введите курс</v>
      </c>
      <c r="J501" s="83"/>
      <c r="K501" s="84">
        <f>Таблица620[[#This Row],[Заказ коробок ]]*Таблица620[[#This Row],[Кол-во шт в коробке]]</f>
        <v>0</v>
      </c>
      <c r="L501" s="85">
        <f>Таблица620[[#This Row],[Общее кол-во шт]]*Таблица620[[#This Row],[Оптовая цена KRW за 1шт]]</f>
        <v>0</v>
      </c>
      <c r="M501" s="86" t="str">
        <f>IFERROR(Таблица620[[#This Row],[Общее кол-во шт]]*Таблица620[[#This Row],[Оптовая цена USD за 1шт]],"")</f>
        <v/>
      </c>
      <c r="N501" s="87"/>
    </row>
    <row r="502" spans="1:14" ht="22.5" customHeight="1">
      <c r="A502" s="44" t="s">
        <v>8785</v>
      </c>
      <c r="B502" s="76">
        <v>8806185745420</v>
      </c>
      <c r="C502" s="50" t="s">
        <v>8786</v>
      </c>
      <c r="D502" s="77" t="s">
        <v>8787</v>
      </c>
      <c r="E502" s="78">
        <v>4000</v>
      </c>
      <c r="F502" s="79">
        <v>0.59</v>
      </c>
      <c r="G502" s="80">
        <v>6</v>
      </c>
      <c r="H502" s="81">
        <f>Таблица620[[#This Row],[Коэфициент стоимости]]*Таблица620[[#This Row],[Розничная цена KRW]]</f>
        <v>2360</v>
      </c>
      <c r="I502" s="82" t="str">
        <f>IF($H$1="","Введите курс",Таблица620[[#This Row],[Оптовая цена KRW за 1шт]]/$H$1)</f>
        <v>Введите курс</v>
      </c>
      <c r="J502" s="83"/>
      <c r="K502" s="84">
        <f>Таблица620[[#This Row],[Заказ коробок ]]*Таблица620[[#This Row],[Кол-во шт в коробке]]</f>
        <v>0</v>
      </c>
      <c r="L502" s="85">
        <f>Таблица620[[#This Row],[Общее кол-во шт]]*Таблица620[[#This Row],[Оптовая цена KRW за 1шт]]</f>
        <v>0</v>
      </c>
      <c r="M502" s="86" t="str">
        <f>IFERROR(Таблица620[[#This Row],[Общее кол-во шт]]*Таблица620[[#This Row],[Оптовая цена USD за 1шт]],"")</f>
        <v/>
      </c>
      <c r="N502" s="87"/>
    </row>
    <row r="503" spans="1:14" ht="22.5" customHeight="1">
      <c r="A503" s="44" t="s">
        <v>8788</v>
      </c>
      <c r="B503" s="76">
        <v>8806185780087</v>
      </c>
      <c r="C503" s="50" t="s">
        <v>8789</v>
      </c>
      <c r="D503" s="77" t="s">
        <v>8790</v>
      </c>
      <c r="E503" s="78">
        <v>5000</v>
      </c>
      <c r="F503" s="79">
        <v>0.59</v>
      </c>
      <c r="G503" s="80">
        <v>6</v>
      </c>
      <c r="H503" s="81">
        <f>Таблица620[[#This Row],[Коэфициент стоимости]]*Таблица620[[#This Row],[Розничная цена KRW]]</f>
        <v>2950</v>
      </c>
      <c r="I503" s="82" t="str">
        <f>IF($H$1="","Введите курс",Таблица620[[#This Row],[Оптовая цена KRW за 1шт]]/$H$1)</f>
        <v>Введите курс</v>
      </c>
      <c r="J503" s="83"/>
      <c r="K503" s="84">
        <f>Таблица620[[#This Row],[Заказ коробок ]]*Таблица620[[#This Row],[Кол-во шт в коробке]]</f>
        <v>0</v>
      </c>
      <c r="L503" s="85">
        <f>Таблица620[[#This Row],[Общее кол-во шт]]*Таблица620[[#This Row],[Оптовая цена KRW за 1шт]]</f>
        <v>0</v>
      </c>
      <c r="M503" s="86" t="str">
        <f>IFERROR(Таблица620[[#This Row],[Общее кол-во шт]]*Таблица620[[#This Row],[Оптовая цена USD за 1шт]],"")</f>
        <v/>
      </c>
      <c r="N503" s="87"/>
    </row>
    <row r="504" spans="1:14" ht="22.5" customHeight="1">
      <c r="A504" s="44" t="s">
        <v>8791</v>
      </c>
      <c r="B504" s="76">
        <v>8806185797627</v>
      </c>
      <c r="C504" s="50" t="s">
        <v>8792</v>
      </c>
      <c r="D504" s="77" t="s">
        <v>8793</v>
      </c>
      <c r="E504" s="78">
        <v>7500</v>
      </c>
      <c r="F504" s="79">
        <v>0.54</v>
      </c>
      <c r="G504" s="80">
        <v>6</v>
      </c>
      <c r="H504" s="81">
        <f>Таблица620[[#This Row],[Коэфициент стоимости]]*Таблица620[[#This Row],[Розничная цена KRW]]</f>
        <v>4050.0000000000005</v>
      </c>
      <c r="I504" s="82" t="str">
        <f>IF($H$1="","Введите курс",Таблица620[[#This Row],[Оптовая цена KRW за 1шт]]/$H$1)</f>
        <v>Введите курс</v>
      </c>
      <c r="J504" s="83"/>
      <c r="K504" s="84">
        <f>Таблица620[[#This Row],[Заказ коробок ]]*Таблица620[[#This Row],[Кол-во шт в коробке]]</f>
        <v>0</v>
      </c>
      <c r="L504" s="85">
        <f>Таблица620[[#This Row],[Общее кол-во шт]]*Таблица620[[#This Row],[Оптовая цена KRW за 1шт]]</f>
        <v>0</v>
      </c>
      <c r="M504" s="86" t="str">
        <f>IFERROR(Таблица620[[#This Row],[Общее кол-во шт]]*Таблица620[[#This Row],[Оптовая цена USD за 1шт]],"")</f>
        <v/>
      </c>
      <c r="N504" s="87"/>
    </row>
    <row r="505" spans="1:14" ht="22.5" customHeight="1">
      <c r="A505" s="44" t="s">
        <v>8794</v>
      </c>
      <c r="B505" s="76">
        <v>8806185797665</v>
      </c>
      <c r="C505" s="50" t="s">
        <v>8795</v>
      </c>
      <c r="D505" s="77" t="s">
        <v>8796</v>
      </c>
      <c r="E505" s="78">
        <v>7500</v>
      </c>
      <c r="F505" s="79">
        <v>0.54</v>
      </c>
      <c r="G505" s="80">
        <v>6</v>
      </c>
      <c r="H505" s="81">
        <f>Таблица620[[#This Row],[Коэфициент стоимости]]*Таблица620[[#This Row],[Розничная цена KRW]]</f>
        <v>4050.0000000000005</v>
      </c>
      <c r="I505" s="82" t="str">
        <f>IF($H$1="","Введите курс",Таблица620[[#This Row],[Оптовая цена KRW за 1шт]]/$H$1)</f>
        <v>Введите курс</v>
      </c>
      <c r="J505" s="83"/>
      <c r="K505" s="84">
        <f>Таблица620[[#This Row],[Заказ коробок ]]*Таблица620[[#This Row],[Кол-во шт в коробке]]</f>
        <v>0</v>
      </c>
      <c r="L505" s="85">
        <f>Таблица620[[#This Row],[Общее кол-во шт]]*Таблица620[[#This Row],[Оптовая цена KRW за 1шт]]</f>
        <v>0</v>
      </c>
      <c r="M505" s="86" t="str">
        <f>IFERROR(Таблица620[[#This Row],[Общее кол-во шт]]*Таблица620[[#This Row],[Оптовая цена USD за 1шт]],"")</f>
        <v/>
      </c>
      <c r="N505" s="87"/>
    </row>
    <row r="506" spans="1:14" ht="22.5" customHeight="1">
      <c r="A506" s="44" t="s">
        <v>8797</v>
      </c>
      <c r="B506" s="76">
        <v>8806185797672</v>
      </c>
      <c r="C506" s="50" t="s">
        <v>8798</v>
      </c>
      <c r="D506" s="77" t="s">
        <v>8799</v>
      </c>
      <c r="E506" s="78">
        <v>7500</v>
      </c>
      <c r="F506" s="79">
        <v>0.54</v>
      </c>
      <c r="G506" s="80">
        <v>6</v>
      </c>
      <c r="H506" s="81">
        <f>Таблица620[[#This Row],[Коэфициент стоимости]]*Таблица620[[#This Row],[Розничная цена KRW]]</f>
        <v>4050.0000000000005</v>
      </c>
      <c r="I506" s="82" t="str">
        <f>IF($H$1="","Введите курс",Таблица620[[#This Row],[Оптовая цена KRW за 1шт]]/$H$1)</f>
        <v>Введите курс</v>
      </c>
      <c r="J506" s="83"/>
      <c r="K506" s="84">
        <f>Таблица620[[#This Row],[Заказ коробок ]]*Таблица620[[#This Row],[Кол-во шт в коробке]]</f>
        <v>0</v>
      </c>
      <c r="L506" s="85">
        <f>Таблица620[[#This Row],[Общее кол-во шт]]*Таблица620[[#This Row],[Оптовая цена KRW за 1шт]]</f>
        <v>0</v>
      </c>
      <c r="M506" s="86" t="str">
        <f>IFERROR(Таблица620[[#This Row],[Общее кол-во шт]]*Таблица620[[#This Row],[Оптовая цена USD за 1шт]],"")</f>
        <v/>
      </c>
      <c r="N506" s="87"/>
    </row>
    <row r="507" spans="1:14" ht="22.5" customHeight="1">
      <c r="A507" s="44" t="s">
        <v>8800</v>
      </c>
      <c r="B507" s="76">
        <v>8809530039304</v>
      </c>
      <c r="C507" s="50" t="s">
        <v>8801</v>
      </c>
      <c r="D507" s="77" t="s">
        <v>8802</v>
      </c>
      <c r="E507" s="78">
        <v>6300</v>
      </c>
      <c r="F507" s="79">
        <v>0.54</v>
      </c>
      <c r="G507" s="80">
        <v>6</v>
      </c>
      <c r="H507" s="81">
        <f>Таблица620[[#This Row],[Коэфициент стоимости]]*Таблица620[[#This Row],[Розничная цена KRW]]</f>
        <v>3402</v>
      </c>
      <c r="I507" s="82" t="str">
        <f>IF($H$1="","Введите курс",Таблица620[[#This Row],[Оптовая цена KRW за 1шт]]/$H$1)</f>
        <v>Введите курс</v>
      </c>
      <c r="J507" s="83"/>
      <c r="K507" s="84">
        <f>Таблица620[[#This Row],[Заказ коробок ]]*Таблица620[[#This Row],[Кол-во шт в коробке]]</f>
        <v>0</v>
      </c>
      <c r="L507" s="85">
        <f>Таблица620[[#This Row],[Общее кол-во шт]]*Таблица620[[#This Row],[Оптовая цена KRW за 1шт]]</f>
        <v>0</v>
      </c>
      <c r="M507" s="86" t="str">
        <f>IFERROR(Таблица620[[#This Row],[Общее кол-во шт]]*Таблица620[[#This Row],[Оптовая цена USD за 1шт]],"")</f>
        <v/>
      </c>
      <c r="N507" s="87"/>
    </row>
    <row r="508" spans="1:14" ht="22.5" customHeight="1">
      <c r="A508" s="44" t="s">
        <v>8803</v>
      </c>
      <c r="B508" s="76">
        <v>8809530031575</v>
      </c>
      <c r="C508" s="50" t="s">
        <v>8804</v>
      </c>
      <c r="D508" s="77" t="s">
        <v>8805</v>
      </c>
      <c r="E508" s="78">
        <v>7500</v>
      </c>
      <c r="F508" s="79">
        <v>0.54</v>
      </c>
      <c r="G508" s="80">
        <v>6</v>
      </c>
      <c r="H508" s="81">
        <f>Таблица620[[#This Row],[Коэфициент стоимости]]*Таблица620[[#This Row],[Розничная цена KRW]]</f>
        <v>4050.0000000000005</v>
      </c>
      <c r="I508" s="82" t="str">
        <f>IF($H$1="","Введите курс",Таблица620[[#This Row],[Оптовая цена KRW за 1шт]]/$H$1)</f>
        <v>Введите курс</v>
      </c>
      <c r="J508" s="83"/>
      <c r="K508" s="84">
        <f>Таблица620[[#This Row],[Заказ коробок ]]*Таблица620[[#This Row],[Кол-во шт в коробке]]</f>
        <v>0</v>
      </c>
      <c r="L508" s="85">
        <f>Таблица620[[#This Row],[Общее кол-во шт]]*Таблица620[[#This Row],[Оптовая цена KRW за 1шт]]</f>
        <v>0</v>
      </c>
      <c r="M508" s="86" t="str">
        <f>IFERROR(Таблица620[[#This Row],[Общее кол-во шт]]*Таблица620[[#This Row],[Оптовая цена USD за 1шт]],"")</f>
        <v/>
      </c>
      <c r="N508" s="87"/>
    </row>
    <row r="509" spans="1:14" ht="22.5" customHeight="1">
      <c r="A509" s="44" t="s">
        <v>8806</v>
      </c>
      <c r="B509" s="76">
        <v>8809530051450</v>
      </c>
      <c r="C509" s="50" t="s">
        <v>8807</v>
      </c>
      <c r="D509" s="77" t="s">
        <v>8808</v>
      </c>
      <c r="E509" s="78">
        <v>7500</v>
      </c>
      <c r="F509" s="79">
        <v>0.54</v>
      </c>
      <c r="G509" s="80">
        <v>6</v>
      </c>
      <c r="H509" s="81">
        <f>Таблица620[[#This Row],[Коэфициент стоимости]]*Таблица620[[#This Row],[Розничная цена KRW]]</f>
        <v>4050.0000000000005</v>
      </c>
      <c r="I509" s="82" t="str">
        <f>IF($H$1="","Введите курс",Таблица620[[#This Row],[Оптовая цена KRW за 1шт]]/$H$1)</f>
        <v>Введите курс</v>
      </c>
      <c r="J509" s="83"/>
      <c r="K509" s="84">
        <f>Таблица620[[#This Row],[Заказ коробок ]]*Таблица620[[#This Row],[Кол-во шт в коробке]]</f>
        <v>0</v>
      </c>
      <c r="L509" s="85">
        <f>Таблица620[[#This Row],[Общее кол-во шт]]*Таблица620[[#This Row],[Оптовая цена KRW за 1шт]]</f>
        <v>0</v>
      </c>
      <c r="M509" s="86" t="str">
        <f>IFERROR(Таблица620[[#This Row],[Общее кол-во шт]]*Таблица620[[#This Row],[Оптовая цена USD за 1шт]],"")</f>
        <v/>
      </c>
      <c r="N509" s="87"/>
    </row>
    <row r="510" spans="1:14" ht="22.5" customHeight="1">
      <c r="A510" s="44" t="s">
        <v>8809</v>
      </c>
      <c r="B510" s="76">
        <v>8809530051498</v>
      </c>
      <c r="C510" s="50" t="s">
        <v>8810</v>
      </c>
      <c r="D510" s="77" t="s">
        <v>8811</v>
      </c>
      <c r="E510" s="78">
        <v>7500</v>
      </c>
      <c r="F510" s="79">
        <v>0.54</v>
      </c>
      <c r="G510" s="80">
        <v>6</v>
      </c>
      <c r="H510" s="81">
        <f>Таблица620[[#This Row],[Коэфициент стоимости]]*Таблица620[[#This Row],[Розничная цена KRW]]</f>
        <v>4050.0000000000005</v>
      </c>
      <c r="I510" s="82" t="str">
        <f>IF($H$1="","Введите курс",Таблица620[[#This Row],[Оптовая цена KRW за 1шт]]/$H$1)</f>
        <v>Введите курс</v>
      </c>
      <c r="J510" s="83"/>
      <c r="K510" s="84">
        <f>Таблица620[[#This Row],[Заказ коробок ]]*Таблица620[[#This Row],[Кол-во шт в коробке]]</f>
        <v>0</v>
      </c>
      <c r="L510" s="85">
        <f>Таблица620[[#This Row],[Общее кол-во шт]]*Таблица620[[#This Row],[Оптовая цена KRW за 1шт]]</f>
        <v>0</v>
      </c>
      <c r="M510" s="86" t="str">
        <f>IFERROR(Таблица620[[#This Row],[Общее кол-во шт]]*Таблица620[[#This Row],[Оптовая цена USD за 1шт]],"")</f>
        <v/>
      </c>
      <c r="N510" s="87"/>
    </row>
    <row r="511" spans="1:14" ht="22.5" customHeight="1">
      <c r="A511" s="44" t="s">
        <v>8812</v>
      </c>
      <c r="B511" s="76">
        <v>8809530070499</v>
      </c>
      <c r="C511" s="50" t="s">
        <v>8813</v>
      </c>
      <c r="D511" s="77" t="s">
        <v>8814</v>
      </c>
      <c r="E511" s="78">
        <v>5000</v>
      </c>
      <c r="F511" s="79">
        <v>0.59</v>
      </c>
      <c r="G511" s="80">
        <v>6</v>
      </c>
      <c r="H511" s="81">
        <f>Таблица620[[#This Row],[Коэфициент стоимости]]*Таблица620[[#This Row],[Розничная цена KRW]]</f>
        <v>2950</v>
      </c>
      <c r="I511" s="82" t="str">
        <f>IF($H$1="","Введите курс",Таблица620[[#This Row],[Оптовая цена KRW за 1шт]]/$H$1)</f>
        <v>Введите курс</v>
      </c>
      <c r="J511" s="83"/>
      <c r="K511" s="84">
        <f>Таблица620[[#This Row],[Заказ коробок ]]*Таблица620[[#This Row],[Кол-во шт в коробке]]</f>
        <v>0</v>
      </c>
      <c r="L511" s="85">
        <f>Таблица620[[#This Row],[Общее кол-во шт]]*Таблица620[[#This Row],[Оптовая цена KRW за 1шт]]</f>
        <v>0</v>
      </c>
      <c r="M511" s="86" t="str">
        <f>IFERROR(Таблица620[[#This Row],[Общее кол-во шт]]*Таблица620[[#This Row],[Оптовая цена USD за 1шт]],"")</f>
        <v/>
      </c>
      <c r="N511" s="87"/>
    </row>
    <row r="512" spans="1:14" ht="22.5" customHeight="1">
      <c r="A512" s="44" t="s">
        <v>8815</v>
      </c>
      <c r="B512" s="76">
        <v>8809530051511</v>
      </c>
      <c r="C512" s="50" t="s">
        <v>8816</v>
      </c>
      <c r="D512" s="77" t="s">
        <v>8817</v>
      </c>
      <c r="E512" s="78">
        <v>7500</v>
      </c>
      <c r="F512" s="79">
        <v>0.54</v>
      </c>
      <c r="G512" s="80">
        <v>6</v>
      </c>
      <c r="H512" s="81">
        <f>Таблица620[[#This Row],[Коэфициент стоимости]]*Таблица620[[#This Row],[Розничная цена KRW]]</f>
        <v>4050.0000000000005</v>
      </c>
      <c r="I512" s="82" t="str">
        <f>IF($H$1="","Введите курс",Таблица620[[#This Row],[Оптовая цена KRW за 1шт]]/$H$1)</f>
        <v>Введите курс</v>
      </c>
      <c r="J512" s="83"/>
      <c r="K512" s="84">
        <f>Таблица620[[#This Row],[Заказ коробок ]]*Таблица620[[#This Row],[Кол-во шт в коробке]]</f>
        <v>0</v>
      </c>
      <c r="L512" s="85">
        <f>Таблица620[[#This Row],[Общее кол-во шт]]*Таблица620[[#This Row],[Оптовая цена KRW за 1шт]]</f>
        <v>0</v>
      </c>
      <c r="M512" s="86" t="str">
        <f>IFERROR(Таблица620[[#This Row],[Общее кол-во шт]]*Таблица620[[#This Row],[Оптовая цена USD за 1шт]],"")</f>
        <v/>
      </c>
      <c r="N512" s="87"/>
    </row>
    <row r="513" spans="1:14" ht="22.5" customHeight="1">
      <c r="A513" s="44" t="s">
        <v>8818</v>
      </c>
      <c r="B513" s="76">
        <v>8809581442474</v>
      </c>
      <c r="C513" s="50" t="s">
        <v>8819</v>
      </c>
      <c r="D513" s="77" t="s">
        <v>8820</v>
      </c>
      <c r="E513" s="78">
        <v>4800</v>
      </c>
      <c r="F513" s="79">
        <v>0.54</v>
      </c>
      <c r="G513" s="80">
        <v>6</v>
      </c>
      <c r="H513" s="81">
        <f>Таблица620[[#This Row],[Коэфициент стоимости]]*Таблица620[[#This Row],[Розничная цена KRW]]</f>
        <v>2592</v>
      </c>
      <c r="I513" s="82" t="str">
        <f>IF($H$1="","Введите курс",Таблица620[[#This Row],[Оптовая цена KRW за 1шт]]/$H$1)</f>
        <v>Введите курс</v>
      </c>
      <c r="J513" s="83"/>
      <c r="K513" s="84">
        <f>Таблица620[[#This Row],[Заказ коробок ]]*Таблица620[[#This Row],[Кол-во шт в коробке]]</f>
        <v>0</v>
      </c>
      <c r="L513" s="85">
        <f>Таблица620[[#This Row],[Общее кол-во шт]]*Таблица620[[#This Row],[Оптовая цена KRW за 1шт]]</f>
        <v>0</v>
      </c>
      <c r="M513" s="86" t="str">
        <f>IFERROR(Таблица620[[#This Row],[Общее кол-во шт]]*Таблица620[[#This Row],[Оптовая цена USD за 1шт]],"")</f>
        <v/>
      </c>
      <c r="N513" s="87"/>
    </row>
    <row r="514" spans="1:14" ht="22.5" customHeight="1">
      <c r="A514" s="44" t="s">
        <v>8821</v>
      </c>
      <c r="B514" s="76">
        <v>8809581442481</v>
      </c>
      <c r="C514" s="50" t="s">
        <v>8822</v>
      </c>
      <c r="D514" s="77" t="s">
        <v>8823</v>
      </c>
      <c r="E514" s="78">
        <v>4800</v>
      </c>
      <c r="F514" s="79">
        <v>0.54</v>
      </c>
      <c r="G514" s="80">
        <v>6</v>
      </c>
      <c r="H514" s="81">
        <f>Таблица620[[#This Row],[Коэфициент стоимости]]*Таблица620[[#This Row],[Розничная цена KRW]]</f>
        <v>2592</v>
      </c>
      <c r="I514" s="82" t="str">
        <f>IF($H$1="","Введите курс",Таблица620[[#This Row],[Оптовая цена KRW за 1шт]]/$H$1)</f>
        <v>Введите курс</v>
      </c>
      <c r="J514" s="83"/>
      <c r="K514" s="84">
        <f>Таблица620[[#This Row],[Заказ коробок ]]*Таблица620[[#This Row],[Кол-во шт в коробке]]</f>
        <v>0</v>
      </c>
      <c r="L514" s="85">
        <f>Таблица620[[#This Row],[Общее кол-во шт]]*Таблица620[[#This Row],[Оптовая цена KRW за 1шт]]</f>
        <v>0</v>
      </c>
      <c r="M514" s="86" t="str">
        <f>IFERROR(Таблица620[[#This Row],[Общее кол-во шт]]*Таблица620[[#This Row],[Оптовая цена USD за 1шт]],"")</f>
        <v/>
      </c>
      <c r="N514" s="87"/>
    </row>
    <row r="515" spans="1:14" ht="22.5" customHeight="1">
      <c r="A515" s="44" t="s">
        <v>8824</v>
      </c>
      <c r="B515" s="76">
        <v>8809581442498</v>
      </c>
      <c r="C515" s="50" t="s">
        <v>8825</v>
      </c>
      <c r="D515" s="77" t="s">
        <v>8826</v>
      </c>
      <c r="E515" s="78">
        <v>4800</v>
      </c>
      <c r="F515" s="79">
        <v>0.54</v>
      </c>
      <c r="G515" s="80">
        <v>6</v>
      </c>
      <c r="H515" s="81">
        <f>Таблица620[[#This Row],[Коэфициент стоимости]]*Таблица620[[#This Row],[Розничная цена KRW]]</f>
        <v>2592</v>
      </c>
      <c r="I515" s="82" t="str">
        <f>IF($H$1="","Введите курс",Таблица620[[#This Row],[Оптовая цена KRW за 1шт]]/$H$1)</f>
        <v>Введите курс</v>
      </c>
      <c r="J515" s="83"/>
      <c r="K515" s="84">
        <f>Таблица620[[#This Row],[Заказ коробок ]]*Таблица620[[#This Row],[Кол-во шт в коробке]]</f>
        <v>0</v>
      </c>
      <c r="L515" s="85">
        <f>Таблица620[[#This Row],[Общее кол-во шт]]*Таблица620[[#This Row],[Оптовая цена KRW за 1шт]]</f>
        <v>0</v>
      </c>
      <c r="M515" s="86" t="str">
        <f>IFERROR(Таблица620[[#This Row],[Общее кол-во шт]]*Таблица620[[#This Row],[Оптовая цена USD за 1шт]],"")</f>
        <v/>
      </c>
      <c r="N515" s="87"/>
    </row>
    <row r="516" spans="1:14" ht="22.5" customHeight="1">
      <c r="A516" s="44" t="s">
        <v>8827</v>
      </c>
      <c r="B516" s="76">
        <v>8809581449848</v>
      </c>
      <c r="C516" s="50" t="s">
        <v>8828</v>
      </c>
      <c r="D516" s="77" t="s">
        <v>8829</v>
      </c>
      <c r="E516" s="78">
        <v>7500</v>
      </c>
      <c r="F516" s="79">
        <v>0.54</v>
      </c>
      <c r="G516" s="80">
        <v>6</v>
      </c>
      <c r="H516" s="81">
        <f>Таблица620[[#This Row],[Коэфициент стоимости]]*Таблица620[[#This Row],[Розничная цена KRW]]</f>
        <v>4050.0000000000005</v>
      </c>
      <c r="I516" s="82" t="str">
        <f>IF($H$1="","Введите курс",Таблица620[[#This Row],[Оптовая цена KRW за 1шт]]/$H$1)</f>
        <v>Введите курс</v>
      </c>
      <c r="J516" s="83"/>
      <c r="K516" s="84">
        <f>Таблица620[[#This Row],[Заказ коробок ]]*Таблица620[[#This Row],[Кол-во шт в коробке]]</f>
        <v>0</v>
      </c>
      <c r="L516" s="85">
        <f>Таблица620[[#This Row],[Общее кол-во шт]]*Таблица620[[#This Row],[Оптовая цена KRW за 1шт]]</f>
        <v>0</v>
      </c>
      <c r="M516" s="86" t="str">
        <f>IFERROR(Таблица620[[#This Row],[Общее кол-во шт]]*Таблица620[[#This Row],[Оптовая цена USD за 1шт]],"")</f>
        <v/>
      </c>
      <c r="N516" s="87"/>
    </row>
    <row r="517" spans="1:14" ht="22.5" customHeight="1">
      <c r="A517" s="44" t="s">
        <v>8830</v>
      </c>
      <c r="B517" s="76">
        <v>8809581449855</v>
      </c>
      <c r="C517" s="50" t="s">
        <v>8831</v>
      </c>
      <c r="D517" s="77" t="s">
        <v>8832</v>
      </c>
      <c r="E517" s="78">
        <v>7500</v>
      </c>
      <c r="F517" s="79">
        <v>0.54</v>
      </c>
      <c r="G517" s="80">
        <v>6</v>
      </c>
      <c r="H517" s="81">
        <f>Таблица620[[#This Row],[Коэфициент стоимости]]*Таблица620[[#This Row],[Розничная цена KRW]]</f>
        <v>4050.0000000000005</v>
      </c>
      <c r="I517" s="82" t="str">
        <f>IF($H$1="","Введите курс",Таблица620[[#This Row],[Оптовая цена KRW за 1шт]]/$H$1)</f>
        <v>Введите курс</v>
      </c>
      <c r="J517" s="83"/>
      <c r="K517" s="84">
        <f>Таблица620[[#This Row],[Заказ коробок ]]*Таблица620[[#This Row],[Кол-во шт в коробке]]</f>
        <v>0</v>
      </c>
      <c r="L517" s="85">
        <f>Таблица620[[#This Row],[Общее кол-во шт]]*Таблица620[[#This Row],[Оптовая цена KRW за 1шт]]</f>
        <v>0</v>
      </c>
      <c r="M517" s="86" t="str">
        <f>IFERROR(Таблица620[[#This Row],[Общее кол-во шт]]*Таблица620[[#This Row],[Оптовая цена USD за 1шт]],"")</f>
        <v/>
      </c>
      <c r="N517" s="87"/>
    </row>
    <row r="518" spans="1:14" ht="22.5" customHeight="1">
      <c r="A518" s="44" t="s">
        <v>8833</v>
      </c>
      <c r="B518" s="76">
        <v>8809581449862</v>
      </c>
      <c r="C518" s="50" t="s">
        <v>8834</v>
      </c>
      <c r="D518" s="77" t="s">
        <v>8835</v>
      </c>
      <c r="E518" s="78">
        <v>7500</v>
      </c>
      <c r="F518" s="79">
        <v>0.54</v>
      </c>
      <c r="G518" s="80">
        <v>6</v>
      </c>
      <c r="H518" s="81">
        <f>Таблица620[[#This Row],[Коэфициент стоимости]]*Таблица620[[#This Row],[Розничная цена KRW]]</f>
        <v>4050.0000000000005</v>
      </c>
      <c r="I518" s="82" t="str">
        <f>IF($H$1="","Введите курс",Таблица620[[#This Row],[Оптовая цена KRW за 1шт]]/$H$1)</f>
        <v>Введите курс</v>
      </c>
      <c r="J518" s="83"/>
      <c r="K518" s="84">
        <f>Таблица620[[#This Row],[Заказ коробок ]]*Таблица620[[#This Row],[Кол-во шт в коробке]]</f>
        <v>0</v>
      </c>
      <c r="L518" s="85">
        <f>Таблица620[[#This Row],[Общее кол-во шт]]*Таблица620[[#This Row],[Оптовая цена KRW за 1шт]]</f>
        <v>0</v>
      </c>
      <c r="M518" s="86" t="str">
        <f>IFERROR(Таблица620[[#This Row],[Общее кол-во шт]]*Таблица620[[#This Row],[Оптовая цена USD за 1шт]],"")</f>
        <v/>
      </c>
      <c r="N518" s="87"/>
    </row>
    <row r="519" spans="1:14" ht="22.5" customHeight="1">
      <c r="A519" s="44" t="s">
        <v>8836</v>
      </c>
      <c r="B519" s="76">
        <v>8809581449886</v>
      </c>
      <c r="C519" s="50" t="s">
        <v>8837</v>
      </c>
      <c r="D519" s="77" t="s">
        <v>8838</v>
      </c>
      <c r="E519" s="78">
        <v>7500</v>
      </c>
      <c r="F519" s="79">
        <v>0.54</v>
      </c>
      <c r="G519" s="80">
        <v>6</v>
      </c>
      <c r="H519" s="81">
        <f>Таблица620[[#This Row],[Коэфициент стоимости]]*Таблица620[[#This Row],[Розничная цена KRW]]</f>
        <v>4050.0000000000005</v>
      </c>
      <c r="I519" s="82" t="str">
        <f>IF($H$1="","Введите курс",Таблица620[[#This Row],[Оптовая цена KRW за 1шт]]/$H$1)</f>
        <v>Введите курс</v>
      </c>
      <c r="J519" s="83"/>
      <c r="K519" s="84">
        <f>Таблица620[[#This Row],[Заказ коробок ]]*Таблица620[[#This Row],[Кол-во шт в коробке]]</f>
        <v>0</v>
      </c>
      <c r="L519" s="85">
        <f>Таблица620[[#This Row],[Общее кол-во шт]]*Таблица620[[#This Row],[Оптовая цена KRW за 1шт]]</f>
        <v>0</v>
      </c>
      <c r="M519" s="86" t="str">
        <f>IFERROR(Таблица620[[#This Row],[Общее кол-во шт]]*Таблица620[[#This Row],[Оптовая цена USD за 1шт]],"")</f>
        <v/>
      </c>
      <c r="N519" s="87"/>
    </row>
    <row r="520" spans="1:14" ht="22.5" customHeight="1">
      <c r="A520" s="44" t="s">
        <v>8839</v>
      </c>
      <c r="B520" s="76">
        <v>8809581449893</v>
      </c>
      <c r="C520" s="50" t="s">
        <v>8840</v>
      </c>
      <c r="D520" s="77" t="s">
        <v>8841</v>
      </c>
      <c r="E520" s="78">
        <v>7500</v>
      </c>
      <c r="F520" s="79">
        <v>0.54</v>
      </c>
      <c r="G520" s="80">
        <v>6</v>
      </c>
      <c r="H520" s="81">
        <f>Таблица620[[#This Row],[Коэфициент стоимости]]*Таблица620[[#This Row],[Розничная цена KRW]]</f>
        <v>4050.0000000000005</v>
      </c>
      <c r="I520" s="82" t="str">
        <f>IF($H$1="","Введите курс",Таблица620[[#This Row],[Оптовая цена KRW за 1шт]]/$H$1)</f>
        <v>Введите курс</v>
      </c>
      <c r="J520" s="83"/>
      <c r="K520" s="84">
        <f>Таблица620[[#This Row],[Заказ коробок ]]*Таблица620[[#This Row],[Кол-во шт в коробке]]</f>
        <v>0</v>
      </c>
      <c r="L520" s="85">
        <f>Таблица620[[#This Row],[Общее кол-во шт]]*Таблица620[[#This Row],[Оптовая цена KRW за 1шт]]</f>
        <v>0</v>
      </c>
      <c r="M520" s="86" t="str">
        <f>IFERROR(Таблица620[[#This Row],[Общее кол-во шт]]*Таблица620[[#This Row],[Оптовая цена USD за 1шт]],"")</f>
        <v/>
      </c>
      <c r="N520" s="87"/>
    </row>
    <row r="521" spans="1:14" ht="22.5" customHeight="1">
      <c r="A521" s="44" t="s">
        <v>8842</v>
      </c>
      <c r="B521" s="76">
        <v>8809581449916</v>
      </c>
      <c r="C521" s="50" t="s">
        <v>8843</v>
      </c>
      <c r="D521" s="77" t="s">
        <v>8844</v>
      </c>
      <c r="E521" s="78">
        <v>7500</v>
      </c>
      <c r="F521" s="79">
        <v>0.54</v>
      </c>
      <c r="G521" s="80">
        <v>6</v>
      </c>
      <c r="H521" s="81">
        <f>Таблица620[[#This Row],[Коэфициент стоимости]]*Таблица620[[#This Row],[Розничная цена KRW]]</f>
        <v>4050.0000000000005</v>
      </c>
      <c r="I521" s="82" t="str">
        <f>IF($H$1="","Введите курс",Таблица620[[#This Row],[Оптовая цена KRW за 1шт]]/$H$1)</f>
        <v>Введите курс</v>
      </c>
      <c r="J521" s="83"/>
      <c r="K521" s="84">
        <f>Таблица620[[#This Row],[Заказ коробок ]]*Таблица620[[#This Row],[Кол-во шт в коробке]]</f>
        <v>0</v>
      </c>
      <c r="L521" s="85">
        <f>Таблица620[[#This Row],[Общее кол-во шт]]*Таблица620[[#This Row],[Оптовая цена KRW за 1шт]]</f>
        <v>0</v>
      </c>
      <c r="M521" s="86" t="str">
        <f>IFERROR(Таблица620[[#This Row],[Общее кол-во шт]]*Таблица620[[#This Row],[Оптовая цена USD за 1шт]],"")</f>
        <v/>
      </c>
      <c r="N521" s="87"/>
    </row>
    <row r="522" spans="1:14" ht="22.5" customHeight="1">
      <c r="A522" s="44" t="s">
        <v>8845</v>
      </c>
      <c r="B522" s="76">
        <v>8809581449923</v>
      </c>
      <c r="C522" s="50" t="s">
        <v>8846</v>
      </c>
      <c r="D522" s="77" t="s">
        <v>8847</v>
      </c>
      <c r="E522" s="78">
        <v>7500</v>
      </c>
      <c r="F522" s="79">
        <v>0.54</v>
      </c>
      <c r="G522" s="80">
        <v>6</v>
      </c>
      <c r="H522" s="81">
        <f>Таблица620[[#This Row],[Коэфициент стоимости]]*Таблица620[[#This Row],[Розничная цена KRW]]</f>
        <v>4050.0000000000005</v>
      </c>
      <c r="I522" s="82" t="str">
        <f>IF($H$1="","Введите курс",Таблица620[[#This Row],[Оптовая цена KRW за 1шт]]/$H$1)</f>
        <v>Введите курс</v>
      </c>
      <c r="J522" s="83"/>
      <c r="K522" s="84">
        <f>Таблица620[[#This Row],[Заказ коробок ]]*Таблица620[[#This Row],[Кол-во шт в коробке]]</f>
        <v>0</v>
      </c>
      <c r="L522" s="85">
        <f>Таблица620[[#This Row],[Общее кол-во шт]]*Таблица620[[#This Row],[Оптовая цена KRW за 1шт]]</f>
        <v>0</v>
      </c>
      <c r="M522" s="86" t="str">
        <f>IFERROR(Таблица620[[#This Row],[Общее кол-во шт]]*Таблица620[[#This Row],[Оптовая цена USD за 1шт]],"")</f>
        <v/>
      </c>
      <c r="N522" s="87"/>
    </row>
    <row r="523" spans="1:14" ht="22.5" customHeight="1">
      <c r="A523" s="44" t="s">
        <v>8848</v>
      </c>
      <c r="B523" s="76">
        <v>8809581449930</v>
      </c>
      <c r="C523" s="50" t="s">
        <v>8849</v>
      </c>
      <c r="D523" s="77" t="s">
        <v>8850</v>
      </c>
      <c r="E523" s="78">
        <v>7500</v>
      </c>
      <c r="F523" s="79">
        <v>0.54</v>
      </c>
      <c r="G523" s="80">
        <v>6</v>
      </c>
      <c r="H523" s="81">
        <f>Таблица620[[#This Row],[Коэфициент стоимости]]*Таблица620[[#This Row],[Розничная цена KRW]]</f>
        <v>4050.0000000000005</v>
      </c>
      <c r="I523" s="82" t="str">
        <f>IF($H$1="","Введите курс",Таблица620[[#This Row],[Оптовая цена KRW за 1шт]]/$H$1)</f>
        <v>Введите курс</v>
      </c>
      <c r="J523" s="83"/>
      <c r="K523" s="84">
        <f>Таблица620[[#This Row],[Заказ коробок ]]*Таблица620[[#This Row],[Кол-во шт в коробке]]</f>
        <v>0</v>
      </c>
      <c r="L523" s="85">
        <f>Таблица620[[#This Row],[Общее кол-во шт]]*Таблица620[[#This Row],[Оптовая цена KRW за 1шт]]</f>
        <v>0</v>
      </c>
      <c r="M523" s="86" t="str">
        <f>IFERROR(Таблица620[[#This Row],[Общее кол-во шт]]*Таблица620[[#This Row],[Оптовая цена USD за 1шт]],"")</f>
        <v/>
      </c>
      <c r="N523" s="87"/>
    </row>
    <row r="524" spans="1:14" ht="22.5" customHeight="1">
      <c r="A524" s="44" t="s">
        <v>8851</v>
      </c>
      <c r="B524" s="76">
        <v>8809581449947</v>
      </c>
      <c r="C524" s="50" t="s">
        <v>8852</v>
      </c>
      <c r="D524" s="77" t="s">
        <v>8853</v>
      </c>
      <c r="E524" s="78">
        <v>7500</v>
      </c>
      <c r="F524" s="79">
        <v>0.54</v>
      </c>
      <c r="G524" s="80">
        <v>6</v>
      </c>
      <c r="H524" s="81">
        <f>Таблица620[[#This Row],[Коэфициент стоимости]]*Таблица620[[#This Row],[Розничная цена KRW]]</f>
        <v>4050.0000000000005</v>
      </c>
      <c r="I524" s="82" t="str">
        <f>IF($H$1="","Введите курс",Таблица620[[#This Row],[Оптовая цена KRW за 1шт]]/$H$1)</f>
        <v>Введите курс</v>
      </c>
      <c r="J524" s="83"/>
      <c r="K524" s="84">
        <f>Таблица620[[#This Row],[Заказ коробок ]]*Таблица620[[#This Row],[Кол-во шт в коробке]]</f>
        <v>0</v>
      </c>
      <c r="L524" s="85">
        <f>Таблица620[[#This Row],[Общее кол-во шт]]*Таблица620[[#This Row],[Оптовая цена KRW за 1шт]]</f>
        <v>0</v>
      </c>
      <c r="M524" s="86" t="str">
        <f>IFERROR(Таблица620[[#This Row],[Общее кол-во шт]]*Таблица620[[#This Row],[Оптовая цена USD за 1шт]],"")</f>
        <v/>
      </c>
      <c r="N524" s="87"/>
    </row>
    <row r="525" spans="1:14" ht="22.5" customHeight="1">
      <c r="A525" s="44" t="s">
        <v>8854</v>
      </c>
      <c r="B525" s="76">
        <v>8809530060544</v>
      </c>
      <c r="C525" s="50" t="s">
        <v>8855</v>
      </c>
      <c r="D525" s="77" t="s">
        <v>8856</v>
      </c>
      <c r="E525" s="78">
        <v>6500</v>
      </c>
      <c r="F525" s="79">
        <v>0.54</v>
      </c>
      <c r="G525" s="80">
        <v>6</v>
      </c>
      <c r="H525" s="81">
        <f>Таблица620[[#This Row],[Коэфициент стоимости]]*Таблица620[[#This Row],[Розничная цена KRW]]</f>
        <v>3510.0000000000005</v>
      </c>
      <c r="I525" s="82" t="str">
        <f>IF($H$1="","Введите курс",Таблица620[[#This Row],[Оптовая цена KRW за 1шт]]/$H$1)</f>
        <v>Введите курс</v>
      </c>
      <c r="J525" s="83"/>
      <c r="K525" s="84">
        <f>Таблица620[[#This Row],[Заказ коробок ]]*Таблица620[[#This Row],[Кол-во шт в коробке]]</f>
        <v>0</v>
      </c>
      <c r="L525" s="85">
        <f>Таблица620[[#This Row],[Общее кол-во шт]]*Таблица620[[#This Row],[Оптовая цена KRW за 1шт]]</f>
        <v>0</v>
      </c>
      <c r="M525" s="86" t="str">
        <f>IFERROR(Таблица620[[#This Row],[Общее кол-во шт]]*Таблица620[[#This Row],[Оптовая цена USD за 1шт]],"")</f>
        <v/>
      </c>
      <c r="N525" s="87"/>
    </row>
    <row r="526" spans="1:14" ht="22.5" customHeight="1">
      <c r="A526" s="44" t="s">
        <v>8857</v>
      </c>
      <c r="B526" s="76">
        <v>8809530060551</v>
      </c>
      <c r="C526" s="50" t="s">
        <v>8858</v>
      </c>
      <c r="D526" s="77" t="s">
        <v>8859</v>
      </c>
      <c r="E526" s="78">
        <v>6500</v>
      </c>
      <c r="F526" s="79">
        <v>0.54</v>
      </c>
      <c r="G526" s="80">
        <v>6</v>
      </c>
      <c r="H526" s="81">
        <f>Таблица620[[#This Row],[Коэфициент стоимости]]*Таблица620[[#This Row],[Розничная цена KRW]]</f>
        <v>3510.0000000000005</v>
      </c>
      <c r="I526" s="82" t="str">
        <f>IF($H$1="","Введите курс",Таблица620[[#This Row],[Оптовая цена KRW за 1шт]]/$H$1)</f>
        <v>Введите курс</v>
      </c>
      <c r="J526" s="83"/>
      <c r="K526" s="84">
        <f>Таблица620[[#This Row],[Заказ коробок ]]*Таблица620[[#This Row],[Кол-во шт в коробке]]</f>
        <v>0</v>
      </c>
      <c r="L526" s="85">
        <f>Таблица620[[#This Row],[Общее кол-во шт]]*Таблица620[[#This Row],[Оптовая цена KRW за 1шт]]</f>
        <v>0</v>
      </c>
      <c r="M526" s="86" t="str">
        <f>IFERROR(Таблица620[[#This Row],[Общее кол-во шт]]*Таблица620[[#This Row],[Оптовая цена USD за 1шт]],"")</f>
        <v/>
      </c>
      <c r="N526" s="87"/>
    </row>
    <row r="527" spans="1:14" ht="22.5" customHeight="1">
      <c r="A527" s="44" t="s">
        <v>8860</v>
      </c>
      <c r="B527" s="76">
        <v>8806185726412</v>
      </c>
      <c r="C527" s="50" t="s">
        <v>8861</v>
      </c>
      <c r="D527" s="77" t="s">
        <v>8862</v>
      </c>
      <c r="E527" s="78">
        <v>7000</v>
      </c>
      <c r="F527" s="79">
        <v>0.54</v>
      </c>
      <c r="G527" s="80">
        <v>6</v>
      </c>
      <c r="H527" s="81">
        <f>Таблица620[[#This Row],[Коэфициент стоимости]]*Таблица620[[#This Row],[Розничная цена KRW]]</f>
        <v>3780.0000000000005</v>
      </c>
      <c r="I527" s="82" t="str">
        <f>IF($H$1="","Введите курс",Таблица620[[#This Row],[Оптовая цена KRW за 1шт]]/$H$1)</f>
        <v>Введите курс</v>
      </c>
      <c r="J527" s="83"/>
      <c r="K527" s="84">
        <f>Таблица620[[#This Row],[Заказ коробок ]]*Таблица620[[#This Row],[Кол-во шт в коробке]]</f>
        <v>0</v>
      </c>
      <c r="L527" s="85">
        <f>Таблица620[[#This Row],[Общее кол-во шт]]*Таблица620[[#This Row],[Оптовая цена KRW за 1шт]]</f>
        <v>0</v>
      </c>
      <c r="M527" s="86" t="str">
        <f>IFERROR(Таблица620[[#This Row],[Общее кол-во шт]]*Таблица620[[#This Row],[Оптовая цена USD за 1шт]],"")</f>
        <v/>
      </c>
      <c r="N527" s="87"/>
    </row>
    <row r="528" spans="1:14" ht="22.5" customHeight="1">
      <c r="A528" s="44" t="s">
        <v>8863</v>
      </c>
      <c r="B528" s="76">
        <v>8806185740166</v>
      </c>
      <c r="C528" s="50" t="s">
        <v>8864</v>
      </c>
      <c r="D528" s="77" t="s">
        <v>8865</v>
      </c>
      <c r="E528" s="78">
        <v>4800</v>
      </c>
      <c r="F528" s="79">
        <v>0.54</v>
      </c>
      <c r="G528" s="80">
        <v>6</v>
      </c>
      <c r="H528" s="81">
        <f>Таблица620[[#This Row],[Коэфициент стоимости]]*Таблица620[[#This Row],[Розничная цена KRW]]</f>
        <v>2592</v>
      </c>
      <c r="I528" s="82" t="str">
        <f>IF($H$1="","Введите курс",Таблица620[[#This Row],[Оптовая цена KRW за 1шт]]/$H$1)</f>
        <v>Введите курс</v>
      </c>
      <c r="J528" s="83"/>
      <c r="K528" s="84">
        <f>Таблица620[[#This Row],[Заказ коробок ]]*Таблица620[[#This Row],[Кол-во шт в коробке]]</f>
        <v>0</v>
      </c>
      <c r="L528" s="85">
        <f>Таблица620[[#This Row],[Общее кол-во шт]]*Таблица620[[#This Row],[Оптовая цена KRW за 1шт]]</f>
        <v>0</v>
      </c>
      <c r="M528" s="86" t="str">
        <f>IFERROR(Таблица620[[#This Row],[Общее кол-во шт]]*Таблица620[[#This Row],[Оптовая цена USD за 1шт]],"")</f>
        <v/>
      </c>
      <c r="N528" s="87"/>
    </row>
    <row r="529" spans="1:14" ht="22.5" customHeight="1">
      <c r="A529" s="44" t="s">
        <v>8866</v>
      </c>
      <c r="B529" s="76">
        <v>8806185741682</v>
      </c>
      <c r="C529" s="50" t="s">
        <v>8867</v>
      </c>
      <c r="D529" s="77" t="s">
        <v>8868</v>
      </c>
      <c r="E529" s="78">
        <v>4800</v>
      </c>
      <c r="F529" s="79">
        <v>0.54</v>
      </c>
      <c r="G529" s="80">
        <v>6</v>
      </c>
      <c r="H529" s="81">
        <f>Таблица620[[#This Row],[Коэфициент стоимости]]*Таблица620[[#This Row],[Розничная цена KRW]]</f>
        <v>2592</v>
      </c>
      <c r="I529" s="82" t="str">
        <f>IF($H$1="","Введите курс",Таблица620[[#This Row],[Оптовая цена KRW за 1шт]]/$H$1)</f>
        <v>Введите курс</v>
      </c>
      <c r="J529" s="83"/>
      <c r="K529" s="84">
        <f>Таблица620[[#This Row],[Заказ коробок ]]*Таблица620[[#This Row],[Кол-во шт в коробке]]</f>
        <v>0</v>
      </c>
      <c r="L529" s="85">
        <f>Таблица620[[#This Row],[Общее кол-во шт]]*Таблица620[[#This Row],[Оптовая цена KRW за 1шт]]</f>
        <v>0</v>
      </c>
      <c r="M529" s="86" t="str">
        <f>IFERROR(Таблица620[[#This Row],[Общее кол-во шт]]*Таблица620[[#This Row],[Оптовая цена USD за 1шт]],"")</f>
        <v/>
      </c>
      <c r="N529" s="87"/>
    </row>
    <row r="530" spans="1:14" ht="22.5" customHeight="1">
      <c r="A530" s="44" t="s">
        <v>8869</v>
      </c>
      <c r="B530" s="76">
        <v>8806185750936</v>
      </c>
      <c r="C530" s="50" t="s">
        <v>8870</v>
      </c>
      <c r="D530" s="77" t="s">
        <v>8871</v>
      </c>
      <c r="E530" s="78">
        <v>4800</v>
      </c>
      <c r="F530" s="79">
        <v>0.54</v>
      </c>
      <c r="G530" s="80">
        <v>6</v>
      </c>
      <c r="H530" s="81">
        <f>Таблица620[[#This Row],[Коэфициент стоимости]]*Таблица620[[#This Row],[Розничная цена KRW]]</f>
        <v>2592</v>
      </c>
      <c r="I530" s="82" t="str">
        <f>IF($H$1="","Введите курс",Таблица620[[#This Row],[Оптовая цена KRW за 1шт]]/$H$1)</f>
        <v>Введите курс</v>
      </c>
      <c r="J530" s="83"/>
      <c r="K530" s="84">
        <f>Таблица620[[#This Row],[Заказ коробок ]]*Таблица620[[#This Row],[Кол-во шт в коробке]]</f>
        <v>0</v>
      </c>
      <c r="L530" s="85">
        <f>Таблица620[[#This Row],[Общее кол-во шт]]*Таблица620[[#This Row],[Оптовая цена KRW за 1шт]]</f>
        <v>0</v>
      </c>
      <c r="M530" s="86" t="str">
        <f>IFERROR(Таблица620[[#This Row],[Общее кол-во шт]]*Таблица620[[#This Row],[Оптовая цена USD за 1шт]],"")</f>
        <v/>
      </c>
      <c r="N530" s="87"/>
    </row>
    <row r="531" spans="1:14" ht="22.5" customHeight="1">
      <c r="A531" s="44" t="s">
        <v>8872</v>
      </c>
      <c r="B531" s="76">
        <v>8806185751827</v>
      </c>
      <c r="C531" s="50" t="s">
        <v>8873</v>
      </c>
      <c r="D531" s="77" t="s">
        <v>8874</v>
      </c>
      <c r="E531" s="78">
        <v>5300</v>
      </c>
      <c r="F531" s="79">
        <v>0.54</v>
      </c>
      <c r="G531" s="80">
        <v>6</v>
      </c>
      <c r="H531" s="81">
        <f>Таблица620[[#This Row],[Коэфициент стоимости]]*Таблица620[[#This Row],[Розничная цена KRW]]</f>
        <v>2862</v>
      </c>
      <c r="I531" s="82" t="str">
        <f>IF($H$1="","Введите курс",Таблица620[[#This Row],[Оптовая цена KRW за 1шт]]/$H$1)</f>
        <v>Введите курс</v>
      </c>
      <c r="J531" s="83"/>
      <c r="K531" s="84">
        <f>Таблица620[[#This Row],[Заказ коробок ]]*Таблица620[[#This Row],[Кол-во шт в коробке]]</f>
        <v>0</v>
      </c>
      <c r="L531" s="85">
        <f>Таблица620[[#This Row],[Общее кол-во шт]]*Таблица620[[#This Row],[Оптовая цена KRW за 1шт]]</f>
        <v>0</v>
      </c>
      <c r="M531" s="86" t="str">
        <f>IFERROR(Таблица620[[#This Row],[Общее кол-во шт]]*Таблица620[[#This Row],[Оптовая цена USD за 1шт]],"")</f>
        <v/>
      </c>
      <c r="N531" s="87"/>
    </row>
    <row r="532" spans="1:14" ht="22.5" customHeight="1">
      <c r="A532" s="44" t="s">
        <v>8875</v>
      </c>
      <c r="B532" s="76">
        <v>8806185751834</v>
      </c>
      <c r="C532" s="50" t="s">
        <v>8876</v>
      </c>
      <c r="D532" s="77" t="s">
        <v>8877</v>
      </c>
      <c r="E532" s="78">
        <v>5300</v>
      </c>
      <c r="F532" s="79">
        <v>0.54</v>
      </c>
      <c r="G532" s="80">
        <v>6</v>
      </c>
      <c r="H532" s="81">
        <f>Таблица620[[#This Row],[Коэфициент стоимости]]*Таблица620[[#This Row],[Розничная цена KRW]]</f>
        <v>2862</v>
      </c>
      <c r="I532" s="82" t="str">
        <f>IF($H$1="","Введите курс",Таблица620[[#This Row],[Оптовая цена KRW за 1шт]]/$H$1)</f>
        <v>Введите курс</v>
      </c>
      <c r="J532" s="83"/>
      <c r="K532" s="84">
        <f>Таблица620[[#This Row],[Заказ коробок ]]*Таблица620[[#This Row],[Кол-во шт в коробке]]</f>
        <v>0</v>
      </c>
      <c r="L532" s="85">
        <f>Таблица620[[#This Row],[Общее кол-во шт]]*Таблица620[[#This Row],[Оптовая цена KRW за 1шт]]</f>
        <v>0</v>
      </c>
      <c r="M532" s="86" t="str">
        <f>IFERROR(Таблица620[[#This Row],[Общее кол-во шт]]*Таблица620[[#This Row],[Оптовая цена USD за 1шт]],"")</f>
        <v/>
      </c>
      <c r="N532" s="87"/>
    </row>
    <row r="533" spans="1:14" ht="22.5" customHeight="1">
      <c r="A533" s="44" t="s">
        <v>8878</v>
      </c>
      <c r="B533" s="76">
        <v>8806185751841</v>
      </c>
      <c r="C533" s="50" t="s">
        <v>8879</v>
      </c>
      <c r="D533" s="77" t="s">
        <v>8880</v>
      </c>
      <c r="E533" s="78">
        <v>5300</v>
      </c>
      <c r="F533" s="79">
        <v>0.54</v>
      </c>
      <c r="G533" s="80">
        <v>6</v>
      </c>
      <c r="H533" s="81">
        <f>Таблица620[[#This Row],[Коэфициент стоимости]]*Таблица620[[#This Row],[Розничная цена KRW]]</f>
        <v>2862</v>
      </c>
      <c r="I533" s="82" t="str">
        <f>IF($H$1="","Введите курс",Таблица620[[#This Row],[Оптовая цена KRW за 1шт]]/$H$1)</f>
        <v>Введите курс</v>
      </c>
      <c r="J533" s="83"/>
      <c r="K533" s="84">
        <f>Таблица620[[#This Row],[Заказ коробок ]]*Таблица620[[#This Row],[Кол-во шт в коробке]]</f>
        <v>0</v>
      </c>
      <c r="L533" s="85">
        <f>Таблица620[[#This Row],[Общее кол-во шт]]*Таблица620[[#This Row],[Оптовая цена KRW за 1шт]]</f>
        <v>0</v>
      </c>
      <c r="M533" s="86" t="str">
        <f>IFERROR(Таблица620[[#This Row],[Общее кол-во шт]]*Таблица620[[#This Row],[Оптовая цена USD за 1шт]],"")</f>
        <v/>
      </c>
      <c r="N533" s="87"/>
    </row>
    <row r="534" spans="1:14" ht="22.5" customHeight="1">
      <c r="A534" s="44" t="s">
        <v>8881</v>
      </c>
      <c r="B534" s="76">
        <v>8806185769228</v>
      </c>
      <c r="C534" s="50" t="s">
        <v>8882</v>
      </c>
      <c r="D534" s="77" t="s">
        <v>8883</v>
      </c>
      <c r="E534" s="78">
        <v>5300</v>
      </c>
      <c r="F534" s="79">
        <v>0.54</v>
      </c>
      <c r="G534" s="80">
        <v>6</v>
      </c>
      <c r="H534" s="81">
        <f>Таблица620[[#This Row],[Коэфициент стоимости]]*Таблица620[[#This Row],[Розничная цена KRW]]</f>
        <v>2862</v>
      </c>
      <c r="I534" s="82" t="str">
        <f>IF($H$1="","Введите курс",Таблица620[[#This Row],[Оптовая цена KRW за 1шт]]/$H$1)</f>
        <v>Введите курс</v>
      </c>
      <c r="J534" s="83"/>
      <c r="K534" s="84">
        <f>Таблица620[[#This Row],[Заказ коробок ]]*Таблица620[[#This Row],[Кол-во шт в коробке]]</f>
        <v>0</v>
      </c>
      <c r="L534" s="85">
        <f>Таблица620[[#This Row],[Общее кол-во шт]]*Таблица620[[#This Row],[Оптовая цена KRW за 1шт]]</f>
        <v>0</v>
      </c>
      <c r="M534" s="86" t="str">
        <f>IFERROR(Таблица620[[#This Row],[Общее кол-во шт]]*Таблица620[[#This Row],[Оптовая цена USD за 1шт]],"")</f>
        <v/>
      </c>
      <c r="N534" s="87"/>
    </row>
    <row r="535" spans="1:14" ht="22.5" customHeight="1">
      <c r="A535" s="44" t="s">
        <v>8884</v>
      </c>
      <c r="B535" s="76">
        <v>8809581440371</v>
      </c>
      <c r="C535" s="50" t="s">
        <v>8885</v>
      </c>
      <c r="D535" s="77" t="s">
        <v>8886</v>
      </c>
      <c r="E535" s="78">
        <v>4800</v>
      </c>
      <c r="F535" s="79">
        <v>0.54</v>
      </c>
      <c r="G535" s="80">
        <v>6</v>
      </c>
      <c r="H535" s="81">
        <f>Таблица620[[#This Row],[Коэфициент стоимости]]*Таблица620[[#This Row],[Розничная цена KRW]]</f>
        <v>2592</v>
      </c>
      <c r="I535" s="82" t="str">
        <f>IF($H$1="","Введите курс",Таблица620[[#This Row],[Оптовая цена KRW за 1шт]]/$H$1)</f>
        <v>Введите курс</v>
      </c>
      <c r="J535" s="83"/>
      <c r="K535" s="84">
        <f>Таблица620[[#This Row],[Заказ коробок ]]*Таблица620[[#This Row],[Кол-во шт в коробке]]</f>
        <v>0</v>
      </c>
      <c r="L535" s="85">
        <f>Таблица620[[#This Row],[Общее кол-во шт]]*Таблица620[[#This Row],[Оптовая цена KRW за 1шт]]</f>
        <v>0</v>
      </c>
      <c r="M535" s="86" t="str">
        <f>IFERROR(Таблица620[[#This Row],[Общее кол-во шт]]*Таблица620[[#This Row],[Оптовая цена USD за 1шт]],"")</f>
        <v/>
      </c>
      <c r="N535" s="87"/>
    </row>
    <row r="536" spans="1:14" ht="22.5" customHeight="1">
      <c r="A536" s="44" t="s">
        <v>8887</v>
      </c>
      <c r="B536" s="76">
        <v>8809581460034</v>
      </c>
      <c r="C536" s="50" t="s">
        <v>8888</v>
      </c>
      <c r="D536" s="77" t="s">
        <v>8889</v>
      </c>
      <c r="E536" s="78">
        <v>7000</v>
      </c>
      <c r="F536" s="79">
        <v>0.54</v>
      </c>
      <c r="G536" s="80">
        <v>6</v>
      </c>
      <c r="H536" s="81">
        <f>Таблица620[[#This Row],[Коэфициент стоимости]]*Таблица620[[#This Row],[Розничная цена KRW]]</f>
        <v>3780.0000000000005</v>
      </c>
      <c r="I536" s="82" t="str">
        <f>IF($H$1="","Введите курс",Таблица620[[#This Row],[Оптовая цена KRW за 1шт]]/$H$1)</f>
        <v>Введите курс</v>
      </c>
      <c r="J536" s="83"/>
      <c r="K536" s="84">
        <f>Таблица620[[#This Row],[Заказ коробок ]]*Таблица620[[#This Row],[Кол-во шт в коробке]]</f>
        <v>0</v>
      </c>
      <c r="L536" s="85">
        <f>Таблица620[[#This Row],[Общее кол-во шт]]*Таблица620[[#This Row],[Оптовая цена KRW за 1шт]]</f>
        <v>0</v>
      </c>
      <c r="M536" s="86" t="str">
        <f>IFERROR(Таблица620[[#This Row],[Общее кол-во шт]]*Таблица620[[#This Row],[Оптовая цена USD за 1шт]],"")</f>
        <v/>
      </c>
      <c r="N536" s="87"/>
    </row>
    <row r="537" spans="1:14" ht="22.5" customHeight="1">
      <c r="A537" s="44" t="s">
        <v>8890</v>
      </c>
      <c r="B537" s="76">
        <v>8809581460041</v>
      </c>
      <c r="C537" s="50" t="s">
        <v>8891</v>
      </c>
      <c r="D537" s="77" t="s">
        <v>8892</v>
      </c>
      <c r="E537" s="78">
        <v>7000</v>
      </c>
      <c r="F537" s="79">
        <v>0.54</v>
      </c>
      <c r="G537" s="80">
        <v>6</v>
      </c>
      <c r="H537" s="81">
        <f>Таблица620[[#This Row],[Коэфициент стоимости]]*Таблица620[[#This Row],[Розничная цена KRW]]</f>
        <v>3780.0000000000005</v>
      </c>
      <c r="I537" s="82" t="str">
        <f>IF($H$1="","Введите курс",Таблица620[[#This Row],[Оптовая цена KRW за 1шт]]/$H$1)</f>
        <v>Введите курс</v>
      </c>
      <c r="J537" s="83"/>
      <c r="K537" s="84">
        <f>Таблица620[[#This Row],[Заказ коробок ]]*Таблица620[[#This Row],[Кол-во шт в коробке]]</f>
        <v>0</v>
      </c>
      <c r="L537" s="85">
        <f>Таблица620[[#This Row],[Общее кол-во шт]]*Таблица620[[#This Row],[Оптовая цена KRW за 1шт]]</f>
        <v>0</v>
      </c>
      <c r="M537" s="86" t="str">
        <f>IFERROR(Таблица620[[#This Row],[Общее кол-во шт]]*Таблица620[[#This Row],[Оптовая цена USD за 1шт]],"")</f>
        <v/>
      </c>
      <c r="N537" s="87"/>
    </row>
    <row r="538" spans="1:14" ht="22.5" customHeight="1">
      <c r="A538" s="44" t="s">
        <v>8893</v>
      </c>
      <c r="B538" s="76">
        <v>8809581460058</v>
      </c>
      <c r="C538" s="50" t="s">
        <v>8894</v>
      </c>
      <c r="D538" s="77" t="s">
        <v>8895</v>
      </c>
      <c r="E538" s="78">
        <v>7000</v>
      </c>
      <c r="F538" s="79">
        <v>0.54</v>
      </c>
      <c r="G538" s="80">
        <v>6</v>
      </c>
      <c r="H538" s="81">
        <f>Таблица620[[#This Row],[Коэфициент стоимости]]*Таблица620[[#This Row],[Розничная цена KRW]]</f>
        <v>3780.0000000000005</v>
      </c>
      <c r="I538" s="82" t="str">
        <f>IF($H$1="","Введите курс",Таблица620[[#This Row],[Оптовая цена KRW за 1шт]]/$H$1)</f>
        <v>Введите курс</v>
      </c>
      <c r="J538" s="83"/>
      <c r="K538" s="84">
        <f>Таблица620[[#This Row],[Заказ коробок ]]*Таблица620[[#This Row],[Кол-во шт в коробке]]</f>
        <v>0</v>
      </c>
      <c r="L538" s="85">
        <f>Таблица620[[#This Row],[Общее кол-во шт]]*Таблица620[[#This Row],[Оптовая цена KRW за 1шт]]</f>
        <v>0</v>
      </c>
      <c r="M538" s="86" t="str">
        <f>IFERROR(Таблица620[[#This Row],[Общее кол-во шт]]*Таблица620[[#This Row],[Оптовая цена USD за 1шт]],"")</f>
        <v/>
      </c>
      <c r="N538" s="87"/>
    </row>
    <row r="539" spans="1:14" ht="22.5" customHeight="1">
      <c r="A539" s="44" t="s">
        <v>8896</v>
      </c>
      <c r="B539" s="76">
        <v>8809643549189</v>
      </c>
      <c r="C539" s="50" t="s">
        <v>8897</v>
      </c>
      <c r="D539" s="77" t="s">
        <v>8898</v>
      </c>
      <c r="E539" s="78">
        <v>17800</v>
      </c>
      <c r="F539" s="79">
        <v>0.5</v>
      </c>
      <c r="G539" s="80">
        <v>6</v>
      </c>
      <c r="H539" s="81">
        <f>Таблица620[[#This Row],[Коэфициент стоимости]]*Таблица620[[#This Row],[Розничная цена KRW]]</f>
        <v>8900</v>
      </c>
      <c r="I539" s="82" t="str">
        <f>IF($H$1="","Введите курс",Таблица620[[#This Row],[Оптовая цена KRW за 1шт]]/$H$1)</f>
        <v>Введите курс</v>
      </c>
      <c r="J539" s="83"/>
      <c r="K539" s="84">
        <f>Таблица620[[#This Row],[Заказ коробок ]]*Таблица620[[#This Row],[Кол-во шт в коробке]]</f>
        <v>0</v>
      </c>
      <c r="L539" s="85">
        <f>Таблица620[[#This Row],[Общее кол-во шт]]*Таблица620[[#This Row],[Оптовая цена KRW за 1шт]]</f>
        <v>0</v>
      </c>
      <c r="M539" s="86" t="str">
        <f>IFERROR(Таблица620[[#This Row],[Общее кол-во шт]]*Таблица620[[#This Row],[Оптовая цена USD за 1шт]],"")</f>
        <v/>
      </c>
      <c r="N539" s="87"/>
    </row>
    <row r="540" spans="1:14" ht="22.5" customHeight="1">
      <c r="A540" s="44" t="s">
        <v>8899</v>
      </c>
      <c r="B540" s="76">
        <v>8809643547314</v>
      </c>
      <c r="C540" s="50" t="s">
        <v>8900</v>
      </c>
      <c r="D540" s="77" t="s">
        <v>8901</v>
      </c>
      <c r="E540" s="78">
        <v>17900</v>
      </c>
      <c r="F540" s="79">
        <v>0.5</v>
      </c>
      <c r="G540" s="80">
        <v>6</v>
      </c>
      <c r="H540" s="81">
        <f>Таблица620[[#This Row],[Коэфициент стоимости]]*Таблица620[[#This Row],[Розничная цена KRW]]</f>
        <v>8950</v>
      </c>
      <c r="I540" s="82" t="str">
        <f>IF($H$1="","Введите курс",Таблица620[[#This Row],[Оптовая цена KRW за 1шт]]/$H$1)</f>
        <v>Введите курс</v>
      </c>
      <c r="J540" s="83"/>
      <c r="K540" s="84">
        <f>Таблица620[[#This Row],[Заказ коробок ]]*Таблица620[[#This Row],[Кол-во шт в коробке]]</f>
        <v>0</v>
      </c>
      <c r="L540" s="85">
        <f>Таблица620[[#This Row],[Общее кол-во шт]]*Таблица620[[#This Row],[Оптовая цена KRW за 1шт]]</f>
        <v>0</v>
      </c>
      <c r="M540" s="86" t="str">
        <f>IFERROR(Таблица620[[#This Row],[Общее кол-во шт]]*Таблица620[[#This Row],[Оптовая цена USD за 1шт]],"")</f>
        <v/>
      </c>
      <c r="N540" s="87"/>
    </row>
    <row r="541" spans="1:14" ht="22.5" customHeight="1">
      <c r="A541" s="44" t="s">
        <v>8902</v>
      </c>
      <c r="B541" s="76">
        <v>8809643547321</v>
      </c>
      <c r="C541" s="50" t="s">
        <v>8903</v>
      </c>
      <c r="D541" s="77" t="s">
        <v>8904</v>
      </c>
      <c r="E541" s="78">
        <v>18900</v>
      </c>
      <c r="F541" s="79">
        <v>0.5</v>
      </c>
      <c r="G541" s="80">
        <v>6</v>
      </c>
      <c r="H541" s="81">
        <f>Таблица620[[#This Row],[Коэфициент стоимости]]*Таблица620[[#This Row],[Розничная цена KRW]]</f>
        <v>9450</v>
      </c>
      <c r="I541" s="82" t="str">
        <f>IF($H$1="","Введите курс",Таблица620[[#This Row],[Оптовая цена KRW за 1шт]]/$H$1)</f>
        <v>Введите курс</v>
      </c>
      <c r="J541" s="83"/>
      <c r="K541" s="84">
        <f>Таблица620[[#This Row],[Заказ коробок ]]*Таблица620[[#This Row],[Кол-во шт в коробке]]</f>
        <v>0</v>
      </c>
      <c r="L541" s="85">
        <f>Таблица620[[#This Row],[Общее кол-во шт]]*Таблица620[[#This Row],[Оптовая цена KRW за 1шт]]</f>
        <v>0</v>
      </c>
      <c r="M541" s="86" t="str">
        <f>IFERROR(Таблица620[[#This Row],[Общее кол-во шт]]*Таблица620[[#This Row],[Оптовая цена USD за 1шт]],"")</f>
        <v/>
      </c>
      <c r="N541" s="87"/>
    </row>
    <row r="542" spans="1:14" ht="22.5" customHeight="1">
      <c r="A542" s="44" t="s">
        <v>8905</v>
      </c>
      <c r="B542" s="76">
        <v>8809643547338</v>
      </c>
      <c r="C542" s="50" t="s">
        <v>8906</v>
      </c>
      <c r="D542" s="77" t="s">
        <v>8907</v>
      </c>
      <c r="E542" s="78">
        <v>20900</v>
      </c>
      <c r="F542" s="79">
        <v>0.5</v>
      </c>
      <c r="G542" s="80">
        <v>6</v>
      </c>
      <c r="H542" s="81">
        <f>Таблица620[[#This Row],[Коэфициент стоимости]]*Таблица620[[#This Row],[Розничная цена KRW]]</f>
        <v>10450</v>
      </c>
      <c r="I542" s="82" t="str">
        <f>IF($H$1="","Введите курс",Таблица620[[#This Row],[Оптовая цена KRW за 1шт]]/$H$1)</f>
        <v>Введите курс</v>
      </c>
      <c r="J542" s="83"/>
      <c r="K542" s="84">
        <f>Таблица620[[#This Row],[Заказ коробок ]]*Таблица620[[#This Row],[Кол-во шт в коробке]]</f>
        <v>0</v>
      </c>
      <c r="L542" s="85">
        <f>Таблица620[[#This Row],[Общее кол-во шт]]*Таблица620[[#This Row],[Оптовая цена KRW за 1шт]]</f>
        <v>0</v>
      </c>
      <c r="M542" s="86" t="str">
        <f>IFERROR(Таблица620[[#This Row],[Общее кол-во шт]]*Таблица620[[#This Row],[Оптовая цена USD за 1шт]],"")</f>
        <v/>
      </c>
      <c r="N542" s="87"/>
    </row>
    <row r="543" spans="1:14" ht="22.5" customHeight="1">
      <c r="A543" s="44" t="s">
        <v>8908</v>
      </c>
      <c r="B543" s="76">
        <v>8809643547345</v>
      </c>
      <c r="C543" s="50" t="s">
        <v>8909</v>
      </c>
      <c r="D543" s="77" t="s">
        <v>8910</v>
      </c>
      <c r="E543" s="78">
        <v>7900</v>
      </c>
      <c r="F543" s="79">
        <v>0.5</v>
      </c>
      <c r="G543" s="80">
        <v>50</v>
      </c>
      <c r="H543" s="81">
        <f>Таблица620[[#This Row],[Коэфициент стоимости]]*Таблица620[[#This Row],[Розничная цена KRW]]</f>
        <v>3950</v>
      </c>
      <c r="I543" s="82" t="str">
        <f>IF($H$1="","Введите курс",Таблица620[[#This Row],[Оптовая цена KRW за 1шт]]/$H$1)</f>
        <v>Введите курс</v>
      </c>
      <c r="J543" s="83"/>
      <c r="K543" s="84">
        <f>Таблица620[[#This Row],[Заказ коробок ]]*Таблица620[[#This Row],[Кол-во шт в коробке]]</f>
        <v>0</v>
      </c>
      <c r="L543" s="85">
        <f>Таблица620[[#This Row],[Общее кол-во шт]]*Таблица620[[#This Row],[Оптовая цена KRW за 1шт]]</f>
        <v>0</v>
      </c>
      <c r="M543" s="86" t="str">
        <f>IFERROR(Таблица620[[#This Row],[Общее кол-во шт]]*Таблица620[[#This Row],[Оптовая цена USD за 1шт]],"")</f>
        <v/>
      </c>
      <c r="N543" s="87"/>
    </row>
    <row r="544" spans="1:14" ht="22.5" customHeight="1">
      <c r="A544" s="44" t="s">
        <v>8911</v>
      </c>
      <c r="B544" s="76">
        <v>8809530077221</v>
      </c>
      <c r="C544" s="50" t="s">
        <v>8912</v>
      </c>
      <c r="D544" s="77" t="s">
        <v>8913</v>
      </c>
      <c r="E544" s="78">
        <v>7000</v>
      </c>
      <c r="F544" s="79">
        <v>0.54</v>
      </c>
      <c r="G544" s="80">
        <v>6</v>
      </c>
      <c r="H544" s="81">
        <f>Таблица620[[#This Row],[Коэфициент стоимости]]*Таблица620[[#This Row],[Розничная цена KRW]]</f>
        <v>3780.0000000000005</v>
      </c>
      <c r="I544" s="82" t="str">
        <f>IF($H$1="","Введите курс",Таблица620[[#This Row],[Оптовая цена KRW за 1шт]]/$H$1)</f>
        <v>Введите курс</v>
      </c>
      <c r="J544" s="83"/>
      <c r="K544" s="84">
        <f>Таблица620[[#This Row],[Заказ коробок ]]*Таблица620[[#This Row],[Кол-во шт в коробке]]</f>
        <v>0</v>
      </c>
      <c r="L544" s="85">
        <f>Таблица620[[#This Row],[Общее кол-во шт]]*Таблица620[[#This Row],[Оптовая цена KRW за 1шт]]</f>
        <v>0</v>
      </c>
      <c r="M544" s="86" t="str">
        <f>IFERROR(Таблица620[[#This Row],[Общее кол-во шт]]*Таблица620[[#This Row],[Оптовая цена USD за 1шт]],"")</f>
        <v/>
      </c>
      <c r="N544" s="87"/>
    </row>
    <row r="545" spans="1:14" ht="22.5" customHeight="1">
      <c r="A545" s="44" t="s">
        <v>8914</v>
      </c>
      <c r="B545" s="76">
        <v>8809643527156</v>
      </c>
      <c r="C545" s="50" t="s">
        <v>8915</v>
      </c>
      <c r="D545" s="77" t="s">
        <v>8916</v>
      </c>
      <c r="E545" s="78">
        <v>20000</v>
      </c>
      <c r="F545" s="79">
        <v>0.54</v>
      </c>
      <c r="G545" s="80">
        <v>10</v>
      </c>
      <c r="H545" s="81">
        <f>Таблица620[[#This Row],[Коэфициент стоимости]]*Таблица620[[#This Row],[Розничная цена KRW]]</f>
        <v>10800</v>
      </c>
      <c r="I545" s="82" t="str">
        <f>IF($H$1="","Введите курс",Таблица620[[#This Row],[Оптовая цена KRW за 1шт]]/$H$1)</f>
        <v>Введите курс</v>
      </c>
      <c r="J545" s="83"/>
      <c r="K545" s="84">
        <f>Таблица620[[#This Row],[Заказ коробок ]]*Таблица620[[#This Row],[Кол-во шт в коробке]]</f>
        <v>0</v>
      </c>
      <c r="L545" s="85">
        <f>Таблица620[[#This Row],[Общее кол-во шт]]*Таблица620[[#This Row],[Оптовая цена KRW за 1шт]]</f>
        <v>0</v>
      </c>
      <c r="M545" s="86" t="str">
        <f>IFERROR(Таблица620[[#This Row],[Общее кол-во шт]]*Таблица620[[#This Row],[Оптовая цена USD за 1шт]],"")</f>
        <v/>
      </c>
      <c r="N545" s="87"/>
    </row>
    <row r="546" spans="1:14" ht="22.5" customHeight="1">
      <c r="A546" s="44" t="s">
        <v>8917</v>
      </c>
      <c r="B546" s="76">
        <v>8809643505840</v>
      </c>
      <c r="C546" s="50" t="s">
        <v>8918</v>
      </c>
      <c r="D546" s="77" t="s">
        <v>8919</v>
      </c>
      <c r="E546" s="78">
        <v>16800</v>
      </c>
      <c r="F546" s="79">
        <v>0.49</v>
      </c>
      <c r="G546" s="80">
        <v>6</v>
      </c>
      <c r="H546" s="81">
        <f>Таблица620[[#This Row],[Коэфициент стоимости]]*Таблица620[[#This Row],[Розничная цена KRW]]</f>
        <v>8232</v>
      </c>
      <c r="I546" s="82" t="str">
        <f>IF($H$1="","Введите курс",Таблица620[[#This Row],[Оптовая цена KRW за 1шт]]/$H$1)</f>
        <v>Введите курс</v>
      </c>
      <c r="J546" s="83"/>
      <c r="K546" s="84">
        <f>Таблица620[[#This Row],[Заказ коробок ]]*Таблица620[[#This Row],[Кол-во шт в коробке]]</f>
        <v>0</v>
      </c>
      <c r="L546" s="85">
        <f>Таблица620[[#This Row],[Общее кол-во шт]]*Таблица620[[#This Row],[Оптовая цена KRW за 1шт]]</f>
        <v>0</v>
      </c>
      <c r="M546" s="86" t="str">
        <f>IFERROR(Таблица620[[#This Row],[Общее кол-во шт]]*Таблица620[[#This Row],[Оптовая цена USD за 1шт]],"")</f>
        <v/>
      </c>
      <c r="N546" s="87"/>
    </row>
    <row r="547" spans="1:14" ht="22.5" customHeight="1">
      <c r="A547" s="44" t="s">
        <v>8920</v>
      </c>
      <c r="B547" s="76">
        <v>8809581467439</v>
      </c>
      <c r="C547" s="50" t="s">
        <v>8921</v>
      </c>
      <c r="D547" s="77" t="s">
        <v>8922</v>
      </c>
      <c r="E547" s="78">
        <v>4800</v>
      </c>
      <c r="F547" s="79">
        <v>0.54</v>
      </c>
      <c r="G547" s="80">
        <v>6</v>
      </c>
      <c r="H547" s="81">
        <f>Таблица620[[#This Row],[Коэфициент стоимости]]*Таблица620[[#This Row],[Розничная цена KRW]]</f>
        <v>2592</v>
      </c>
      <c r="I547" s="82" t="str">
        <f>IF($H$1="","Введите курс",Таблица620[[#This Row],[Оптовая цена KRW за 1шт]]/$H$1)</f>
        <v>Введите курс</v>
      </c>
      <c r="J547" s="83"/>
      <c r="K547" s="84">
        <f>Таблица620[[#This Row],[Заказ коробок ]]*Таблица620[[#This Row],[Кол-во шт в коробке]]</f>
        <v>0</v>
      </c>
      <c r="L547" s="85">
        <f>Таблица620[[#This Row],[Общее кол-во шт]]*Таблица620[[#This Row],[Оптовая цена KRW за 1шт]]</f>
        <v>0</v>
      </c>
      <c r="M547" s="86" t="str">
        <f>IFERROR(Таблица620[[#This Row],[Общее кол-во шт]]*Таблица620[[#This Row],[Оптовая цена USD за 1шт]],"")</f>
        <v/>
      </c>
      <c r="N547" s="87"/>
    </row>
    <row r="548" spans="1:14" ht="22.5" customHeight="1">
      <c r="A548" s="44" t="s">
        <v>8923</v>
      </c>
      <c r="B548" s="76">
        <v>8809581442443</v>
      </c>
      <c r="C548" s="50" t="s">
        <v>8924</v>
      </c>
      <c r="D548" s="77" t="s">
        <v>8925</v>
      </c>
      <c r="E548" s="78">
        <v>4800</v>
      </c>
      <c r="F548" s="79">
        <v>0.54</v>
      </c>
      <c r="G548" s="80">
        <v>6</v>
      </c>
      <c r="H548" s="81">
        <f>Таблица620[[#This Row],[Коэфициент стоимости]]*Таблица620[[#This Row],[Розничная цена KRW]]</f>
        <v>2592</v>
      </c>
      <c r="I548" s="82" t="str">
        <f>IF($H$1="","Введите курс",Таблица620[[#This Row],[Оптовая цена KRW за 1шт]]/$H$1)</f>
        <v>Введите курс</v>
      </c>
      <c r="J548" s="83"/>
      <c r="K548" s="84">
        <f>Таблица620[[#This Row],[Заказ коробок ]]*Таблица620[[#This Row],[Кол-во шт в коробке]]</f>
        <v>0</v>
      </c>
      <c r="L548" s="85">
        <f>Таблица620[[#This Row],[Общее кол-во шт]]*Таблица620[[#This Row],[Оптовая цена KRW за 1шт]]</f>
        <v>0</v>
      </c>
      <c r="M548" s="86" t="str">
        <f>IFERROR(Таблица620[[#This Row],[Общее кол-во шт]]*Таблица620[[#This Row],[Оптовая цена USD за 1шт]],"")</f>
        <v/>
      </c>
      <c r="N548" s="87"/>
    </row>
    <row r="549" spans="1:14" ht="22.5" customHeight="1">
      <c r="A549" s="44" t="s">
        <v>8926</v>
      </c>
      <c r="B549" s="76">
        <v>8806185771252</v>
      </c>
      <c r="C549" s="50" t="s">
        <v>8927</v>
      </c>
      <c r="D549" s="77" t="s">
        <v>8928</v>
      </c>
      <c r="E549" s="78">
        <v>4800</v>
      </c>
      <c r="F549" s="79">
        <v>0.54</v>
      </c>
      <c r="G549" s="80">
        <v>6</v>
      </c>
      <c r="H549" s="81">
        <f>Таблица620[[#This Row],[Коэфициент стоимости]]*Таблица620[[#This Row],[Розничная цена KRW]]</f>
        <v>2592</v>
      </c>
      <c r="I549" s="82" t="str">
        <f>IF($H$1="","Введите курс",Таблица620[[#This Row],[Оптовая цена KRW за 1шт]]/$H$1)</f>
        <v>Введите курс</v>
      </c>
      <c r="J549" s="83"/>
      <c r="K549" s="84">
        <f>Таблица620[[#This Row],[Заказ коробок ]]*Таблица620[[#This Row],[Кол-во шт в коробке]]</f>
        <v>0</v>
      </c>
      <c r="L549" s="85">
        <f>Таблица620[[#This Row],[Общее кол-во шт]]*Таблица620[[#This Row],[Оптовая цена KRW за 1шт]]</f>
        <v>0</v>
      </c>
      <c r="M549" s="86" t="str">
        <f>IFERROR(Таблица620[[#This Row],[Общее кол-во шт]]*Таблица620[[#This Row],[Оптовая цена USD за 1шт]],"")</f>
        <v/>
      </c>
      <c r="N549" s="87"/>
    </row>
    <row r="550" spans="1:14" ht="22.5" customHeight="1">
      <c r="A550" s="44" t="s">
        <v>8929</v>
      </c>
      <c r="B550" s="76">
        <v>8809530052907</v>
      </c>
      <c r="C550" s="50" t="s">
        <v>8930</v>
      </c>
      <c r="D550" s="77" t="s">
        <v>8931</v>
      </c>
      <c r="E550" s="78">
        <v>14800</v>
      </c>
      <c r="F550" s="79">
        <v>0.54</v>
      </c>
      <c r="G550" s="80">
        <v>6</v>
      </c>
      <c r="H550" s="81">
        <f>Таблица620[[#This Row],[Коэфициент стоимости]]*Таблица620[[#This Row],[Розничная цена KRW]]</f>
        <v>7992.0000000000009</v>
      </c>
      <c r="I550" s="82" t="str">
        <f>IF($H$1="","Введите курс",Таблица620[[#This Row],[Оптовая цена KRW за 1шт]]/$H$1)</f>
        <v>Введите курс</v>
      </c>
      <c r="J550" s="83"/>
      <c r="K550" s="84">
        <f>Таблица620[[#This Row],[Заказ коробок ]]*Таблица620[[#This Row],[Кол-во шт в коробке]]</f>
        <v>0</v>
      </c>
      <c r="L550" s="85">
        <f>Таблица620[[#This Row],[Общее кол-во шт]]*Таблица620[[#This Row],[Оптовая цена KRW за 1шт]]</f>
        <v>0</v>
      </c>
      <c r="M550" s="86" t="str">
        <f>IFERROR(Таблица620[[#This Row],[Общее кол-во шт]]*Таблица620[[#This Row],[Оптовая цена USD за 1шт]],"")</f>
        <v/>
      </c>
      <c r="N550" s="87"/>
    </row>
    <row r="551" spans="1:14" ht="22.5" customHeight="1">
      <c r="A551" s="44" t="s">
        <v>8932</v>
      </c>
      <c r="B551" s="76">
        <v>8809581442535</v>
      </c>
      <c r="C551" s="50" t="s">
        <v>8933</v>
      </c>
      <c r="D551" s="77" t="s">
        <v>8934</v>
      </c>
      <c r="E551" s="78">
        <v>5000</v>
      </c>
      <c r="F551" s="79">
        <v>0.54</v>
      </c>
      <c r="G551" s="80">
        <v>6</v>
      </c>
      <c r="H551" s="81">
        <f>Таблица620[[#This Row],[Коэфициент стоимости]]*Таблица620[[#This Row],[Розничная цена KRW]]</f>
        <v>2700</v>
      </c>
      <c r="I551" s="82" t="str">
        <f>IF($H$1="","Введите курс",Таблица620[[#This Row],[Оптовая цена KRW за 1шт]]/$H$1)</f>
        <v>Введите курс</v>
      </c>
      <c r="J551" s="83"/>
      <c r="K551" s="84">
        <f>Таблица620[[#This Row],[Заказ коробок ]]*Таблица620[[#This Row],[Кол-во шт в коробке]]</f>
        <v>0</v>
      </c>
      <c r="L551" s="85">
        <f>Таблица620[[#This Row],[Общее кол-во шт]]*Таблица620[[#This Row],[Оптовая цена KRW за 1шт]]</f>
        <v>0</v>
      </c>
      <c r="M551" s="86" t="str">
        <f>IFERROR(Таблица620[[#This Row],[Общее кол-во шт]]*Таблица620[[#This Row],[Оптовая цена USD за 1шт]],"")</f>
        <v/>
      </c>
      <c r="N551" s="87"/>
    </row>
    <row r="552" spans="1:14" ht="22.5" customHeight="1">
      <c r="A552" s="44" t="s">
        <v>8935</v>
      </c>
      <c r="B552" s="76">
        <v>8809581442412</v>
      </c>
      <c r="C552" s="50" t="s">
        <v>8936</v>
      </c>
      <c r="D552" s="77" t="s">
        <v>8937</v>
      </c>
      <c r="E552" s="78">
        <v>10000</v>
      </c>
      <c r="F552" s="79">
        <v>0.54</v>
      </c>
      <c r="G552" s="80">
        <v>6</v>
      </c>
      <c r="H552" s="81">
        <f>Таблица620[[#This Row],[Коэфициент стоимости]]*Таблица620[[#This Row],[Розничная цена KRW]]</f>
        <v>5400</v>
      </c>
      <c r="I552" s="82" t="str">
        <f>IF($H$1="","Введите курс",Таблица620[[#This Row],[Оптовая цена KRW за 1шт]]/$H$1)</f>
        <v>Введите курс</v>
      </c>
      <c r="J552" s="83"/>
      <c r="K552" s="84">
        <f>Таблица620[[#This Row],[Заказ коробок ]]*Таблица620[[#This Row],[Кол-во шт в коробке]]</f>
        <v>0</v>
      </c>
      <c r="L552" s="85">
        <f>Таблица620[[#This Row],[Общее кол-во шт]]*Таблица620[[#This Row],[Оптовая цена KRW за 1шт]]</f>
        <v>0</v>
      </c>
      <c r="M552" s="86" t="str">
        <f>IFERROR(Таблица620[[#This Row],[Общее кол-во шт]]*Таблица620[[#This Row],[Оптовая цена USD за 1шт]],"")</f>
        <v/>
      </c>
      <c r="N552" s="87"/>
    </row>
    <row r="553" spans="1:14" ht="22.5" customHeight="1">
      <c r="A553" s="44" t="s">
        <v>8938</v>
      </c>
      <c r="B553" s="76">
        <v>8809581442429</v>
      </c>
      <c r="C553" s="50" t="s">
        <v>8939</v>
      </c>
      <c r="D553" s="77" t="s">
        <v>8940</v>
      </c>
      <c r="E553" s="78">
        <v>10000</v>
      </c>
      <c r="F553" s="79">
        <v>0.54</v>
      </c>
      <c r="G553" s="80">
        <v>6</v>
      </c>
      <c r="H553" s="81">
        <f>Таблица620[[#This Row],[Коэфициент стоимости]]*Таблица620[[#This Row],[Розничная цена KRW]]</f>
        <v>5400</v>
      </c>
      <c r="I553" s="82" t="str">
        <f>IF($H$1="","Введите курс",Таблица620[[#This Row],[Оптовая цена KRW за 1шт]]/$H$1)</f>
        <v>Введите курс</v>
      </c>
      <c r="J553" s="83"/>
      <c r="K553" s="84">
        <f>Таблица620[[#This Row],[Заказ коробок ]]*Таблица620[[#This Row],[Кол-во шт в коробке]]</f>
        <v>0</v>
      </c>
      <c r="L553" s="85">
        <f>Таблица620[[#This Row],[Общее кол-во шт]]*Таблица620[[#This Row],[Оптовая цена KRW за 1шт]]</f>
        <v>0</v>
      </c>
      <c r="M553" s="86" t="str">
        <f>IFERROR(Таблица620[[#This Row],[Общее кол-во шт]]*Таблица620[[#This Row],[Оптовая цена USD за 1шт]],"")</f>
        <v/>
      </c>
      <c r="N553" s="87"/>
    </row>
    <row r="554" spans="1:14" ht="22.5" customHeight="1">
      <c r="A554" s="44" t="s">
        <v>8941</v>
      </c>
      <c r="B554" s="76">
        <v>8809530070000</v>
      </c>
      <c r="C554" s="50" t="s">
        <v>8942</v>
      </c>
      <c r="D554" s="77" t="s">
        <v>8943</v>
      </c>
      <c r="E554" s="78">
        <v>2000</v>
      </c>
      <c r="F554" s="79">
        <v>0.69</v>
      </c>
      <c r="G554" s="80">
        <v>50</v>
      </c>
      <c r="H554" s="81">
        <f>Таблица620[[#This Row],[Коэфициент стоимости]]*Таблица620[[#This Row],[Розничная цена KRW]]</f>
        <v>1380</v>
      </c>
      <c r="I554" s="82" t="str">
        <f>IF($H$1="","Введите курс",Таблица620[[#This Row],[Оптовая цена KRW за 1шт]]/$H$1)</f>
        <v>Введите курс</v>
      </c>
      <c r="J554" s="83"/>
      <c r="K554" s="84">
        <f>Таблица620[[#This Row],[Заказ коробок ]]*Таблица620[[#This Row],[Кол-во шт в коробке]]</f>
        <v>0</v>
      </c>
      <c r="L554" s="85">
        <f>Таблица620[[#This Row],[Общее кол-во шт]]*Таблица620[[#This Row],[Оптовая цена KRW за 1шт]]</f>
        <v>0</v>
      </c>
      <c r="M554" s="86" t="str">
        <f>IFERROR(Таблица620[[#This Row],[Общее кол-во шт]]*Таблица620[[#This Row],[Оптовая цена USD за 1шт]],"")</f>
        <v/>
      </c>
      <c r="N554" s="87"/>
    </row>
    <row r="555" spans="1:14" ht="22.5" customHeight="1">
      <c r="A555" s="44" t="s">
        <v>8944</v>
      </c>
      <c r="B555" s="76">
        <v>8809530060582</v>
      </c>
      <c r="C555" s="50" t="s">
        <v>8945</v>
      </c>
      <c r="D555" s="77" t="s">
        <v>8946</v>
      </c>
      <c r="E555" s="78">
        <v>6500</v>
      </c>
      <c r="F555" s="79">
        <v>0.54</v>
      </c>
      <c r="G555" s="80">
        <v>6</v>
      </c>
      <c r="H555" s="81">
        <f>Таблица620[[#This Row],[Коэфициент стоимости]]*Таблица620[[#This Row],[Розничная цена KRW]]</f>
        <v>3510.0000000000005</v>
      </c>
      <c r="I555" s="82" t="str">
        <f>IF($H$1="","Введите курс",Таблица620[[#This Row],[Оптовая цена KRW за 1шт]]/$H$1)</f>
        <v>Введите курс</v>
      </c>
      <c r="J555" s="83"/>
      <c r="K555" s="84">
        <f>Таблица620[[#This Row],[Заказ коробок ]]*Таблица620[[#This Row],[Кол-во шт в коробке]]</f>
        <v>0</v>
      </c>
      <c r="L555" s="85">
        <f>Таблица620[[#This Row],[Общее кол-во шт]]*Таблица620[[#This Row],[Оптовая цена KRW за 1шт]]</f>
        <v>0</v>
      </c>
      <c r="M555" s="86" t="str">
        <f>IFERROR(Таблица620[[#This Row],[Общее кол-во шт]]*Таблица620[[#This Row],[Оптовая цена USD за 1шт]],"")</f>
        <v/>
      </c>
      <c r="N555" s="87"/>
    </row>
    <row r="556" spans="1:14" ht="22.5" customHeight="1">
      <c r="A556" s="44" t="s">
        <v>8947</v>
      </c>
      <c r="B556" s="76">
        <v>8809530033883</v>
      </c>
      <c r="C556" s="50" t="s">
        <v>8948</v>
      </c>
      <c r="D556" s="77" t="s">
        <v>8949</v>
      </c>
      <c r="E556" s="78">
        <v>7500</v>
      </c>
      <c r="F556" s="79">
        <v>0.54</v>
      </c>
      <c r="G556" s="80">
        <v>6</v>
      </c>
      <c r="H556" s="81">
        <f>Таблица620[[#This Row],[Коэфициент стоимости]]*Таблица620[[#This Row],[Розничная цена KRW]]</f>
        <v>4050.0000000000005</v>
      </c>
      <c r="I556" s="82" t="str">
        <f>IF($H$1="","Введите курс",Таблица620[[#This Row],[Оптовая цена KRW за 1шт]]/$H$1)</f>
        <v>Введите курс</v>
      </c>
      <c r="J556" s="83"/>
      <c r="K556" s="84">
        <f>Таблица620[[#This Row],[Заказ коробок ]]*Таблица620[[#This Row],[Кол-во шт в коробке]]</f>
        <v>0</v>
      </c>
      <c r="L556" s="85">
        <f>Таблица620[[#This Row],[Общее кол-во шт]]*Таблица620[[#This Row],[Оптовая цена KRW за 1шт]]</f>
        <v>0</v>
      </c>
      <c r="M556" s="86" t="str">
        <f>IFERROR(Таблица620[[#This Row],[Общее кол-во шт]]*Таблица620[[#This Row],[Оптовая цена USD за 1шт]],"")</f>
        <v/>
      </c>
      <c r="N556" s="87"/>
    </row>
    <row r="557" spans="1:14" ht="22.5" customHeight="1">
      <c r="A557" s="44" t="s">
        <v>8950</v>
      </c>
      <c r="B557" s="76">
        <v>8809581468276</v>
      </c>
      <c r="C557" s="50" t="s">
        <v>8951</v>
      </c>
      <c r="D557" s="77" t="s">
        <v>8952</v>
      </c>
      <c r="E557" s="78">
        <v>6500</v>
      </c>
      <c r="F557" s="79">
        <v>0.54</v>
      </c>
      <c r="G557" s="80">
        <v>6</v>
      </c>
      <c r="H557" s="81">
        <f>Таблица620[[#This Row],[Коэфициент стоимости]]*Таблица620[[#This Row],[Розничная цена KRW]]</f>
        <v>3510.0000000000005</v>
      </c>
      <c r="I557" s="82" t="str">
        <f>IF($H$1="","Введите курс",Таблица620[[#This Row],[Оптовая цена KRW за 1шт]]/$H$1)</f>
        <v>Введите курс</v>
      </c>
      <c r="J557" s="83"/>
      <c r="K557" s="84">
        <f>Таблица620[[#This Row],[Заказ коробок ]]*Таблица620[[#This Row],[Кол-во шт в коробке]]</f>
        <v>0</v>
      </c>
      <c r="L557" s="85">
        <f>Таблица620[[#This Row],[Общее кол-во шт]]*Таблица620[[#This Row],[Оптовая цена KRW за 1шт]]</f>
        <v>0</v>
      </c>
      <c r="M557" s="86" t="str">
        <f>IFERROR(Таблица620[[#This Row],[Общее кол-во шт]]*Таблица620[[#This Row],[Оптовая цена USD за 1шт]],"")</f>
        <v/>
      </c>
      <c r="N557" s="87"/>
    </row>
    <row r="558" spans="1:14" ht="22.5" customHeight="1">
      <c r="A558" s="44" t="s">
        <v>8953</v>
      </c>
      <c r="B558" s="76">
        <v>8809581440890</v>
      </c>
      <c r="C558" s="50" t="s">
        <v>8954</v>
      </c>
      <c r="D558" s="77" t="s">
        <v>8955</v>
      </c>
      <c r="E558" s="78">
        <v>10000</v>
      </c>
      <c r="F558" s="79">
        <v>0.54</v>
      </c>
      <c r="G558" s="80">
        <v>6</v>
      </c>
      <c r="H558" s="81">
        <f>Таблица620[[#This Row],[Коэфициент стоимости]]*Таблица620[[#This Row],[Розничная цена KRW]]</f>
        <v>5400</v>
      </c>
      <c r="I558" s="82" t="str">
        <f>IF($H$1="","Введите курс",Таблица620[[#This Row],[Оптовая цена KRW за 1шт]]/$H$1)</f>
        <v>Введите курс</v>
      </c>
      <c r="J558" s="83"/>
      <c r="K558" s="84">
        <f>Таблица620[[#This Row],[Заказ коробок ]]*Таблица620[[#This Row],[Кол-во шт в коробке]]</f>
        <v>0</v>
      </c>
      <c r="L558" s="85">
        <f>Таблица620[[#This Row],[Общее кол-во шт]]*Таблица620[[#This Row],[Оптовая цена KRW за 1шт]]</f>
        <v>0</v>
      </c>
      <c r="M558" s="86" t="str">
        <f>IFERROR(Таблица620[[#This Row],[Общее кол-во шт]]*Таблица620[[#This Row],[Оптовая цена USD за 1шт]],"")</f>
        <v/>
      </c>
      <c r="N558" s="87"/>
    </row>
    <row r="559" spans="1:14" ht="22.5" customHeight="1">
      <c r="A559" s="44" t="s">
        <v>8956</v>
      </c>
      <c r="B559" s="76">
        <v>8806185775052</v>
      </c>
      <c r="C559" s="50" t="s">
        <v>8957</v>
      </c>
      <c r="D559" s="77" t="s">
        <v>8958</v>
      </c>
      <c r="E559" s="78">
        <v>5800</v>
      </c>
      <c r="F559" s="79">
        <v>0.54</v>
      </c>
      <c r="G559" s="80">
        <v>6</v>
      </c>
      <c r="H559" s="81">
        <f>Таблица620[[#This Row],[Коэфициент стоимости]]*Таблица620[[#This Row],[Розничная цена KRW]]</f>
        <v>3132</v>
      </c>
      <c r="I559" s="82" t="str">
        <f>IF($H$1="","Введите курс",Таблица620[[#This Row],[Оптовая цена KRW за 1шт]]/$H$1)</f>
        <v>Введите курс</v>
      </c>
      <c r="J559" s="83"/>
      <c r="K559" s="84">
        <f>Таблица620[[#This Row],[Заказ коробок ]]*Таблица620[[#This Row],[Кол-во шт в коробке]]</f>
        <v>0</v>
      </c>
      <c r="L559" s="85">
        <f>Таблица620[[#This Row],[Общее кол-во шт]]*Таблица620[[#This Row],[Оптовая цена KRW за 1шт]]</f>
        <v>0</v>
      </c>
      <c r="M559" s="86" t="str">
        <f>IFERROR(Таблица620[[#This Row],[Общее кол-во шт]]*Таблица620[[#This Row],[Оптовая цена USD за 1шт]],"")</f>
        <v/>
      </c>
      <c r="N559" s="87"/>
    </row>
    <row r="560" spans="1:14" ht="22.5" customHeight="1">
      <c r="A560" s="44" t="s">
        <v>8959</v>
      </c>
      <c r="B560" s="76">
        <v>8809530051412</v>
      </c>
      <c r="C560" s="50" t="s">
        <v>8960</v>
      </c>
      <c r="D560" s="77" t="s">
        <v>8961</v>
      </c>
      <c r="E560" s="78">
        <v>7500</v>
      </c>
      <c r="F560" s="79">
        <v>0.54</v>
      </c>
      <c r="G560" s="80">
        <v>6</v>
      </c>
      <c r="H560" s="81">
        <f>Таблица620[[#This Row],[Коэфициент стоимости]]*Таблица620[[#This Row],[Розничная цена KRW]]</f>
        <v>4050.0000000000005</v>
      </c>
      <c r="I560" s="82" t="str">
        <f>IF($H$1="","Введите курс",Таблица620[[#This Row],[Оптовая цена KRW за 1шт]]/$H$1)</f>
        <v>Введите курс</v>
      </c>
      <c r="J560" s="83"/>
      <c r="K560" s="84">
        <f>Таблица620[[#This Row],[Заказ коробок ]]*Таблица620[[#This Row],[Кол-во шт в коробке]]</f>
        <v>0</v>
      </c>
      <c r="L560" s="85">
        <f>Таблица620[[#This Row],[Общее кол-во шт]]*Таблица620[[#This Row],[Оптовая цена KRW за 1шт]]</f>
        <v>0</v>
      </c>
      <c r="M560" s="86" t="str">
        <f>IFERROR(Таблица620[[#This Row],[Общее кол-во шт]]*Таблица620[[#This Row],[Оптовая цена USD за 1шт]],"")</f>
        <v/>
      </c>
      <c r="N560" s="87"/>
    </row>
    <row r="561" spans="1:14" ht="22.5" customHeight="1">
      <c r="A561" s="44" t="s">
        <v>8962</v>
      </c>
      <c r="B561" s="76">
        <v>8809581455207</v>
      </c>
      <c r="C561" s="50" t="s">
        <v>8963</v>
      </c>
      <c r="D561" s="77" t="s">
        <v>8964</v>
      </c>
      <c r="E561" s="78">
        <v>10000</v>
      </c>
      <c r="F561" s="79">
        <v>0.54</v>
      </c>
      <c r="G561" s="80">
        <v>6</v>
      </c>
      <c r="H561" s="81">
        <f>Таблица620[[#This Row],[Коэфициент стоимости]]*Таблица620[[#This Row],[Розничная цена KRW]]</f>
        <v>5400</v>
      </c>
      <c r="I561" s="82" t="str">
        <f>IF($H$1="","Введите курс",Таблица620[[#This Row],[Оптовая цена KRW за 1шт]]/$H$1)</f>
        <v>Введите курс</v>
      </c>
      <c r="J561" s="83"/>
      <c r="K561" s="84">
        <f>Таблица620[[#This Row],[Заказ коробок ]]*Таблица620[[#This Row],[Кол-во шт в коробке]]</f>
        <v>0</v>
      </c>
      <c r="L561" s="85">
        <f>Таблица620[[#This Row],[Общее кол-во шт]]*Таблица620[[#This Row],[Оптовая цена KRW за 1шт]]</f>
        <v>0</v>
      </c>
      <c r="M561" s="86" t="str">
        <f>IFERROR(Таблица620[[#This Row],[Общее кол-во шт]]*Таблица620[[#This Row],[Оптовая цена USD за 1шт]],"")</f>
        <v/>
      </c>
      <c r="N561" s="87"/>
    </row>
    <row r="562" spans="1:14" ht="22.5" customHeight="1">
      <c r="A562" s="44" t="s">
        <v>8965</v>
      </c>
      <c r="B562" s="76">
        <v>8809581455221</v>
      </c>
      <c r="C562" s="50" t="s">
        <v>8966</v>
      </c>
      <c r="D562" s="77" t="s">
        <v>8967</v>
      </c>
      <c r="E562" s="78">
        <v>10000</v>
      </c>
      <c r="F562" s="79">
        <v>0.54</v>
      </c>
      <c r="G562" s="80">
        <v>6</v>
      </c>
      <c r="H562" s="81">
        <f>Таблица620[[#This Row],[Коэфициент стоимости]]*Таблица620[[#This Row],[Розничная цена KRW]]</f>
        <v>5400</v>
      </c>
      <c r="I562" s="82" t="str">
        <f>IF($H$1="","Введите курс",Таблица620[[#This Row],[Оптовая цена KRW за 1шт]]/$H$1)</f>
        <v>Введите курс</v>
      </c>
      <c r="J562" s="83"/>
      <c r="K562" s="84">
        <f>Таблица620[[#This Row],[Заказ коробок ]]*Таблица620[[#This Row],[Кол-во шт в коробке]]</f>
        <v>0</v>
      </c>
      <c r="L562" s="85">
        <f>Таблица620[[#This Row],[Общее кол-во шт]]*Таблица620[[#This Row],[Оптовая цена KRW за 1шт]]</f>
        <v>0</v>
      </c>
      <c r="M562" s="86" t="str">
        <f>IFERROR(Таблица620[[#This Row],[Общее кол-во шт]]*Таблица620[[#This Row],[Оптовая цена USD за 1шт]],"")</f>
        <v/>
      </c>
      <c r="N562" s="87"/>
    </row>
    <row r="563" spans="1:14" ht="22.5" customHeight="1">
      <c r="A563" s="44" t="s">
        <v>8968</v>
      </c>
      <c r="B563" s="76">
        <v>8809581452596</v>
      </c>
      <c r="C563" s="50" t="s">
        <v>8969</v>
      </c>
      <c r="D563" s="77" t="s">
        <v>8970</v>
      </c>
      <c r="E563" s="78">
        <v>9000</v>
      </c>
      <c r="F563" s="79">
        <v>0.54</v>
      </c>
      <c r="G563" s="80">
        <v>6</v>
      </c>
      <c r="H563" s="81">
        <f>Таблица620[[#This Row],[Коэфициент стоимости]]*Таблица620[[#This Row],[Розничная цена KRW]]</f>
        <v>4860</v>
      </c>
      <c r="I563" s="82" t="str">
        <f>IF($H$1="","Введите курс",Таблица620[[#This Row],[Оптовая цена KRW за 1шт]]/$H$1)</f>
        <v>Введите курс</v>
      </c>
      <c r="J563" s="83"/>
      <c r="K563" s="84">
        <f>Таблица620[[#This Row],[Заказ коробок ]]*Таблица620[[#This Row],[Кол-во шт в коробке]]</f>
        <v>0</v>
      </c>
      <c r="L563" s="85">
        <f>Таблица620[[#This Row],[Общее кол-во шт]]*Таблица620[[#This Row],[Оптовая цена KRW за 1шт]]</f>
        <v>0</v>
      </c>
      <c r="M563" s="86" t="str">
        <f>IFERROR(Таблица620[[#This Row],[Общее кол-во шт]]*Таблица620[[#This Row],[Оптовая цена USD за 1шт]],"")</f>
        <v/>
      </c>
      <c r="N563" s="87"/>
    </row>
    <row r="564" spans="1:14" ht="22.5" customHeight="1">
      <c r="A564" s="44" t="s">
        <v>8971</v>
      </c>
      <c r="B564" s="76">
        <v>8809581462045</v>
      </c>
      <c r="C564" s="50" t="s">
        <v>8972</v>
      </c>
      <c r="D564" s="77" t="s">
        <v>8973</v>
      </c>
      <c r="E564" s="78">
        <v>9000</v>
      </c>
      <c r="F564" s="79">
        <v>0.54</v>
      </c>
      <c r="G564" s="80">
        <v>6</v>
      </c>
      <c r="H564" s="81">
        <f>Таблица620[[#This Row],[Коэфициент стоимости]]*Таблица620[[#This Row],[Розничная цена KRW]]</f>
        <v>4860</v>
      </c>
      <c r="I564" s="82" t="str">
        <f>IF($H$1="","Введите курс",Таблица620[[#This Row],[Оптовая цена KRW за 1шт]]/$H$1)</f>
        <v>Введите курс</v>
      </c>
      <c r="J564" s="83"/>
      <c r="K564" s="84">
        <f>Таблица620[[#This Row],[Заказ коробок ]]*Таблица620[[#This Row],[Кол-во шт в коробке]]</f>
        <v>0</v>
      </c>
      <c r="L564" s="85">
        <f>Таблица620[[#This Row],[Общее кол-во шт]]*Таблица620[[#This Row],[Оптовая цена KRW за 1шт]]</f>
        <v>0</v>
      </c>
      <c r="M564" s="86" t="str">
        <f>IFERROR(Таблица620[[#This Row],[Общее кол-во шт]]*Таблица620[[#This Row],[Оптовая цена USD за 1шт]],"")</f>
        <v/>
      </c>
      <c r="N564" s="87"/>
    </row>
    <row r="565" spans="1:14" ht="22.5" customHeight="1">
      <c r="A565" s="44" t="s">
        <v>8974</v>
      </c>
      <c r="B565" s="76">
        <v>8809530063682</v>
      </c>
      <c r="C565" s="50" t="s">
        <v>8975</v>
      </c>
      <c r="D565" s="77" t="s">
        <v>8976</v>
      </c>
      <c r="E565" s="78">
        <v>9000</v>
      </c>
      <c r="F565" s="79">
        <v>0.54</v>
      </c>
      <c r="G565" s="80">
        <v>6</v>
      </c>
      <c r="H565" s="81">
        <f>Таблица620[[#This Row],[Коэфициент стоимости]]*Таблица620[[#This Row],[Розничная цена KRW]]</f>
        <v>4860</v>
      </c>
      <c r="I565" s="82" t="str">
        <f>IF($H$1="","Введите курс",Таблица620[[#This Row],[Оптовая цена KRW за 1шт]]/$H$1)</f>
        <v>Введите курс</v>
      </c>
      <c r="J565" s="83"/>
      <c r="K565" s="84">
        <f>Таблица620[[#This Row],[Заказ коробок ]]*Таблица620[[#This Row],[Кол-во шт в коробке]]</f>
        <v>0</v>
      </c>
      <c r="L565" s="85">
        <f>Таблица620[[#This Row],[Общее кол-во шт]]*Таблица620[[#This Row],[Оптовая цена KRW за 1шт]]</f>
        <v>0</v>
      </c>
      <c r="M565" s="86" t="str">
        <f>IFERROR(Таблица620[[#This Row],[Общее кол-во шт]]*Таблица620[[#This Row],[Оптовая цена USD за 1шт]],"")</f>
        <v/>
      </c>
      <c r="N565" s="87"/>
    </row>
    <row r="566" spans="1:14" ht="22.5" customHeight="1">
      <c r="A566" s="44" t="s">
        <v>8977</v>
      </c>
      <c r="B566" s="76">
        <v>8809530063705</v>
      </c>
      <c r="C566" s="50" t="s">
        <v>8978</v>
      </c>
      <c r="D566" s="77" t="s">
        <v>8979</v>
      </c>
      <c r="E566" s="78">
        <v>9000</v>
      </c>
      <c r="F566" s="79">
        <v>0.54</v>
      </c>
      <c r="G566" s="80">
        <v>6</v>
      </c>
      <c r="H566" s="81">
        <f>Таблица620[[#This Row],[Коэфициент стоимости]]*Таблица620[[#This Row],[Розничная цена KRW]]</f>
        <v>4860</v>
      </c>
      <c r="I566" s="82" t="str">
        <f>IF($H$1="","Введите курс",Таблица620[[#This Row],[Оптовая цена KRW за 1шт]]/$H$1)</f>
        <v>Введите курс</v>
      </c>
      <c r="J566" s="83"/>
      <c r="K566" s="84">
        <f>Таблица620[[#This Row],[Заказ коробок ]]*Таблица620[[#This Row],[Кол-во шт в коробке]]</f>
        <v>0</v>
      </c>
      <c r="L566" s="85">
        <f>Таблица620[[#This Row],[Общее кол-во шт]]*Таблица620[[#This Row],[Оптовая цена KRW за 1шт]]</f>
        <v>0</v>
      </c>
      <c r="M566" s="86" t="str">
        <f>IFERROR(Таблица620[[#This Row],[Общее кол-во шт]]*Таблица620[[#This Row],[Оптовая цена USD за 1шт]],"")</f>
        <v/>
      </c>
      <c r="N566" s="87"/>
    </row>
    <row r="567" spans="1:14" ht="22.5" customHeight="1">
      <c r="A567" s="44" t="s">
        <v>8980</v>
      </c>
      <c r="B567" s="76">
        <v>8809530063729</v>
      </c>
      <c r="C567" s="50" t="s">
        <v>8981</v>
      </c>
      <c r="D567" s="77" t="s">
        <v>8982</v>
      </c>
      <c r="E567" s="78">
        <v>9000</v>
      </c>
      <c r="F567" s="79">
        <v>0.54</v>
      </c>
      <c r="G567" s="80">
        <v>6</v>
      </c>
      <c r="H567" s="81">
        <f>Таблица620[[#This Row],[Коэфициент стоимости]]*Таблица620[[#This Row],[Розничная цена KRW]]</f>
        <v>4860</v>
      </c>
      <c r="I567" s="82" t="str">
        <f>IF($H$1="","Введите курс",Таблица620[[#This Row],[Оптовая цена KRW за 1шт]]/$H$1)</f>
        <v>Введите курс</v>
      </c>
      <c r="J567" s="83"/>
      <c r="K567" s="84">
        <f>Таблица620[[#This Row],[Заказ коробок ]]*Таблица620[[#This Row],[Кол-во шт в коробке]]</f>
        <v>0</v>
      </c>
      <c r="L567" s="85">
        <f>Таблица620[[#This Row],[Общее кол-во шт]]*Таблица620[[#This Row],[Оптовая цена KRW за 1шт]]</f>
        <v>0</v>
      </c>
      <c r="M567" s="86" t="str">
        <f>IFERROR(Таблица620[[#This Row],[Общее кол-во шт]]*Таблица620[[#This Row],[Оптовая цена USD за 1шт]],"")</f>
        <v/>
      </c>
      <c r="N567" s="87"/>
    </row>
    <row r="568" spans="1:14" ht="22.5" customHeight="1">
      <c r="A568" s="44" t="s">
        <v>8983</v>
      </c>
      <c r="B568" s="76">
        <v>8809581452589</v>
      </c>
      <c r="C568" s="50" t="s">
        <v>8984</v>
      </c>
      <c r="D568" s="77" t="s">
        <v>8985</v>
      </c>
      <c r="E568" s="78">
        <v>9000</v>
      </c>
      <c r="F568" s="79">
        <v>0.54</v>
      </c>
      <c r="G568" s="80">
        <v>6</v>
      </c>
      <c r="H568" s="81">
        <f>Таблица620[[#This Row],[Коэфициент стоимости]]*Таблица620[[#This Row],[Розничная цена KRW]]</f>
        <v>4860</v>
      </c>
      <c r="I568" s="82" t="str">
        <f>IF($H$1="","Введите курс",Таблица620[[#This Row],[Оптовая цена KRW за 1шт]]/$H$1)</f>
        <v>Введите курс</v>
      </c>
      <c r="J568" s="83"/>
      <c r="K568" s="84">
        <f>Таблица620[[#This Row],[Заказ коробок ]]*Таблица620[[#This Row],[Кол-во шт в коробке]]</f>
        <v>0</v>
      </c>
      <c r="L568" s="85">
        <f>Таблица620[[#This Row],[Общее кол-во шт]]*Таблица620[[#This Row],[Оптовая цена KRW за 1шт]]</f>
        <v>0</v>
      </c>
      <c r="M568" s="86" t="str">
        <f>IFERROR(Таблица620[[#This Row],[Общее кол-во шт]]*Таблица620[[#This Row],[Оптовая цена USD за 1шт]],"")</f>
        <v/>
      </c>
      <c r="N568" s="87"/>
    </row>
    <row r="569" spans="1:14" ht="22.5" customHeight="1">
      <c r="A569" s="44" t="s">
        <v>8986</v>
      </c>
      <c r="B569" s="76">
        <v>8809530039700</v>
      </c>
      <c r="C569" s="50" t="s">
        <v>8987</v>
      </c>
      <c r="D569" s="77" t="s">
        <v>8988</v>
      </c>
      <c r="E569" s="78">
        <v>7000</v>
      </c>
      <c r="F569" s="79">
        <v>0.54</v>
      </c>
      <c r="G569" s="80">
        <v>6</v>
      </c>
      <c r="H569" s="81">
        <f>Таблица620[[#This Row],[Коэфициент стоимости]]*Таблица620[[#This Row],[Розничная цена KRW]]</f>
        <v>3780.0000000000005</v>
      </c>
      <c r="I569" s="82" t="str">
        <f>IF($H$1="","Введите курс",Таблица620[[#This Row],[Оптовая цена KRW за 1шт]]/$H$1)</f>
        <v>Введите курс</v>
      </c>
      <c r="J569" s="83"/>
      <c r="K569" s="84">
        <f>Таблица620[[#This Row],[Заказ коробок ]]*Таблица620[[#This Row],[Кол-во шт в коробке]]</f>
        <v>0</v>
      </c>
      <c r="L569" s="85">
        <f>Таблица620[[#This Row],[Общее кол-во шт]]*Таблица620[[#This Row],[Оптовая цена KRW за 1шт]]</f>
        <v>0</v>
      </c>
      <c r="M569" s="86" t="str">
        <f>IFERROR(Таблица620[[#This Row],[Общее кол-во шт]]*Таблица620[[#This Row],[Оптовая цена USD за 1шт]],"")</f>
        <v/>
      </c>
      <c r="N569" s="87"/>
    </row>
    <row r="570" spans="1:14" ht="22.5" customHeight="1">
      <c r="A570" s="44" t="s">
        <v>8989</v>
      </c>
      <c r="B570" s="76">
        <v>8809581461987</v>
      </c>
      <c r="C570" s="50" t="s">
        <v>8990</v>
      </c>
      <c r="D570" s="77" t="s">
        <v>8991</v>
      </c>
      <c r="E570" s="78">
        <v>9000</v>
      </c>
      <c r="F570" s="79">
        <v>0.54</v>
      </c>
      <c r="G570" s="80">
        <v>6</v>
      </c>
      <c r="H570" s="81">
        <f>Таблица620[[#This Row],[Коэфициент стоимости]]*Таблица620[[#This Row],[Розничная цена KRW]]</f>
        <v>4860</v>
      </c>
      <c r="I570" s="82" t="str">
        <f>IF($H$1="","Введите курс",Таблица620[[#This Row],[Оптовая цена KRW за 1шт]]/$H$1)</f>
        <v>Введите курс</v>
      </c>
      <c r="J570" s="83"/>
      <c r="K570" s="84">
        <f>Таблица620[[#This Row],[Заказ коробок ]]*Таблица620[[#This Row],[Кол-во шт в коробке]]</f>
        <v>0</v>
      </c>
      <c r="L570" s="85">
        <f>Таблица620[[#This Row],[Общее кол-во шт]]*Таблица620[[#This Row],[Оптовая цена KRW за 1шт]]</f>
        <v>0</v>
      </c>
      <c r="M570" s="86" t="str">
        <f>IFERROR(Таблица620[[#This Row],[Общее кол-во шт]]*Таблица620[[#This Row],[Оптовая цена USD за 1шт]],"")</f>
        <v/>
      </c>
      <c r="N570" s="87"/>
    </row>
    <row r="571" spans="1:14" ht="22.5" customHeight="1">
      <c r="A571" s="44" t="s">
        <v>8992</v>
      </c>
      <c r="B571" s="76">
        <v>8809581452732</v>
      </c>
      <c r="C571" s="50" t="s">
        <v>8993</v>
      </c>
      <c r="D571" s="77" t="s">
        <v>8994</v>
      </c>
      <c r="E571" s="78">
        <v>9000</v>
      </c>
      <c r="F571" s="79">
        <v>0.54</v>
      </c>
      <c r="G571" s="80">
        <v>6</v>
      </c>
      <c r="H571" s="81">
        <f>Таблица620[[#This Row],[Коэфициент стоимости]]*Таблица620[[#This Row],[Розничная цена KRW]]</f>
        <v>4860</v>
      </c>
      <c r="I571" s="82" t="str">
        <f>IF($H$1="","Введите курс",Таблица620[[#This Row],[Оптовая цена KRW за 1шт]]/$H$1)</f>
        <v>Введите курс</v>
      </c>
      <c r="J571" s="83"/>
      <c r="K571" s="84">
        <f>Таблица620[[#This Row],[Заказ коробок ]]*Таблица620[[#This Row],[Кол-во шт в коробке]]</f>
        <v>0</v>
      </c>
      <c r="L571" s="85">
        <f>Таблица620[[#This Row],[Общее кол-во шт]]*Таблица620[[#This Row],[Оптовая цена KRW за 1шт]]</f>
        <v>0</v>
      </c>
      <c r="M571" s="86" t="str">
        <f>IFERROR(Таблица620[[#This Row],[Общее кол-во шт]]*Таблица620[[#This Row],[Оптовая цена USD за 1шт]],"")</f>
        <v/>
      </c>
      <c r="N571" s="87"/>
    </row>
    <row r="572" spans="1:14" ht="22.5" customHeight="1">
      <c r="A572" s="44" t="s">
        <v>8995</v>
      </c>
      <c r="B572" s="76">
        <v>8809530071106</v>
      </c>
      <c r="C572" s="50" t="s">
        <v>8996</v>
      </c>
      <c r="D572" s="77" t="s">
        <v>8997</v>
      </c>
      <c r="E572" s="78">
        <v>7000</v>
      </c>
      <c r="F572" s="79">
        <v>0.54</v>
      </c>
      <c r="G572" s="80">
        <v>6</v>
      </c>
      <c r="H572" s="81">
        <f>Таблица620[[#This Row],[Коэфициент стоимости]]*Таблица620[[#This Row],[Розничная цена KRW]]</f>
        <v>3780.0000000000005</v>
      </c>
      <c r="I572" s="82" t="str">
        <f>IF($H$1="","Введите курс",Таблица620[[#This Row],[Оптовая цена KRW за 1шт]]/$H$1)</f>
        <v>Введите курс</v>
      </c>
      <c r="J572" s="83"/>
      <c r="K572" s="84">
        <f>Таблица620[[#This Row],[Заказ коробок ]]*Таблица620[[#This Row],[Кол-во шт в коробке]]</f>
        <v>0</v>
      </c>
      <c r="L572" s="85">
        <f>Таблица620[[#This Row],[Общее кол-во шт]]*Таблица620[[#This Row],[Оптовая цена KRW за 1шт]]</f>
        <v>0</v>
      </c>
      <c r="M572" s="86" t="str">
        <f>IFERROR(Таблица620[[#This Row],[Общее кол-во шт]]*Таблица620[[#This Row],[Оптовая цена USD за 1шт]],"")</f>
        <v/>
      </c>
      <c r="N572" s="87"/>
    </row>
    <row r="573" spans="1:14" ht="22.5" customHeight="1">
      <c r="A573" s="44" t="s">
        <v>8998</v>
      </c>
      <c r="B573" s="76">
        <v>8809581479425</v>
      </c>
      <c r="C573" s="50" t="s">
        <v>8999</v>
      </c>
      <c r="D573" s="77" t="s">
        <v>9000</v>
      </c>
      <c r="E573" s="78">
        <v>20000</v>
      </c>
      <c r="F573" s="79">
        <v>0.49</v>
      </c>
      <c r="G573" s="80">
        <v>10</v>
      </c>
      <c r="H573" s="81">
        <f>Таблица620[[#This Row],[Коэфициент стоимости]]*Таблица620[[#This Row],[Розничная цена KRW]]</f>
        <v>9800</v>
      </c>
      <c r="I573" s="82" t="str">
        <f>IF($H$1="","Введите курс",Таблица620[[#This Row],[Оптовая цена KRW за 1шт]]/$H$1)</f>
        <v>Введите курс</v>
      </c>
      <c r="J573" s="83"/>
      <c r="K573" s="84">
        <f>Таблица620[[#This Row],[Заказ коробок ]]*Таблица620[[#This Row],[Кол-во шт в коробке]]</f>
        <v>0</v>
      </c>
      <c r="L573" s="85">
        <f>Таблица620[[#This Row],[Общее кол-во шт]]*Таблица620[[#This Row],[Оптовая цена KRW за 1шт]]</f>
        <v>0</v>
      </c>
      <c r="M573" s="86" t="str">
        <f>IFERROR(Таблица620[[#This Row],[Общее кол-во шт]]*Таблица620[[#This Row],[Оптовая цена USD за 1шт]],"")</f>
        <v/>
      </c>
      <c r="N573" s="87"/>
    </row>
  </sheetData>
  <sheetProtection algorithmName="SHA-512" hashValue="O2EwOrusJ4+HXc7rZme+5udauR9/BKZwug3vE3+GZ3FdL8v9MYyfCLzC0QZ3M/5UhuwWY64QmuON6j1R1gBc2Q==" saltValue="B0H+2pqiq1GGQxGpUqWvnw==" spinCount="100000" sheet="1" autoFilter="0" pivotTables="0"/>
  <mergeCells count="2">
    <mergeCell ref="A1:C1"/>
    <mergeCell ref="D1:F1"/>
  </mergeCells>
  <conditionalFormatting sqref="A574:A1048576">
    <cfRule type="duplicateValues" dxfId="1757" priority="1"/>
  </conditionalFormatting>
  <conditionalFormatting sqref="A574:A1048576">
    <cfRule type="duplicateValues" dxfId="1756" priority="2"/>
    <cfRule type="duplicateValues" dxfId="1755" priority="3"/>
    <cfRule type="duplicateValues" dxfId="1754" priority="4"/>
  </conditionalFormatting>
  <conditionalFormatting sqref="A3:A573">
    <cfRule type="duplicateValues" dxfId="1753" priority="5"/>
  </conditionalFormatting>
  <conditionalFormatting sqref="A3:A573">
    <cfRule type="duplicateValues" dxfId="1752" priority="6"/>
    <cfRule type="duplicateValues" dxfId="1751" priority="7"/>
    <cfRule type="duplicateValues" dxfId="1750" priority="8"/>
  </conditionalFormatting>
  <conditionalFormatting sqref="A3:A573">
    <cfRule type="duplicateValues" dxfId="1749" priority="9"/>
  </conditionalFormatting>
  <conditionalFormatting sqref="A3:A573">
    <cfRule type="duplicateValues" dxfId="1748" priority="10"/>
    <cfRule type="duplicateValues" dxfId="1747" priority="11"/>
    <cfRule type="duplicateValues" dxfId="1746" priority="12"/>
  </conditionalFormatting>
  <hyperlinks>
    <hyperlink ref="G1" r:id="rId1" xr:uid="{4E6299F8-8BB1-4CAA-B5F3-5ADB8A94EE53}"/>
    <hyperlink ref="N1" location="Главная!A1" display="Вернуться на Главную" xr:uid="{F530CE08-89A9-415F-BA19-73ACF04EAB6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C0D7C-F2D5-4ACD-B762-55F1FE003F81}">
  <sheetPr>
    <pageSetUpPr fitToPage="1"/>
  </sheetPr>
  <dimension ref="A1:N17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33452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17">
        <f>SUM(J3:J17)</f>
        <v>0</v>
      </c>
      <c r="K1" s="118">
        <f>SUM(K3:K17)</f>
        <v>0</v>
      </c>
      <c r="L1" s="119">
        <f>SUM(L3:L17)</f>
        <v>0</v>
      </c>
      <c r="M1" s="120">
        <f>SUM(M3:M17)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24198</v>
      </c>
      <c r="B3" s="14"/>
      <c r="C3" s="45" t="s">
        <v>33453</v>
      </c>
      <c r="D3" s="160" t="s">
        <v>33454</v>
      </c>
      <c r="E3" s="53">
        <v>35000</v>
      </c>
      <c r="F3" s="15">
        <v>0.52</v>
      </c>
      <c r="G3" s="47">
        <v>10</v>
      </c>
      <c r="H3" s="16">
        <f>Таблица663[[#This Row],[Коэфициент стоимости]]*Таблица663[[#This Row],[Розничная цена KRW]]</f>
        <v>18200</v>
      </c>
      <c r="I3" s="17" t="str">
        <f>IF($H$1="","Введите курс",Таблица663[[#This Row],[Оптовая цена KRW за 1шт]]/$H$1)</f>
        <v>Введите курс</v>
      </c>
      <c r="J3" s="48"/>
      <c r="K3" s="18">
        <f>Таблица663[[#This Row],[Заказ коробок ]]*Таблица663[[#This Row],[Кол-во шт в коробке]]</f>
        <v>0</v>
      </c>
      <c r="L3" s="16">
        <f>Таблица663[[#This Row],[Общее кол-во шт]]*Таблица663[[#This Row],[Оптовая цена KRW за 1шт]]</f>
        <v>0</v>
      </c>
      <c r="M3" s="19" t="str">
        <f>IFERROR(Таблица663[[#This Row],[Общее кол-во шт]]*Таблица663[[#This Row],[Оптовая цена USD за 1шт]],"")</f>
        <v/>
      </c>
      <c r="N3" s="49"/>
    </row>
    <row r="4" spans="1:14" ht="22.5" customHeight="1">
      <c r="A4" s="44" t="s">
        <v>24199</v>
      </c>
      <c r="B4" s="14"/>
      <c r="C4" s="50" t="s">
        <v>33455</v>
      </c>
      <c r="D4" s="160" t="s">
        <v>33456</v>
      </c>
      <c r="E4" s="16">
        <v>59000</v>
      </c>
      <c r="F4" s="15">
        <v>0.52</v>
      </c>
      <c r="G4" s="47">
        <v>10</v>
      </c>
      <c r="H4" s="55">
        <f>Таблица663[[#This Row],[Коэфициент стоимости]]*Таблица663[[#This Row],[Розничная цена KRW]]</f>
        <v>30680</v>
      </c>
      <c r="I4" s="17" t="str">
        <f>IF($H$1="","Введите курс",Таблица663[[#This Row],[Оптовая цена KRW за 1шт]]/$H$1)</f>
        <v>Введите курс</v>
      </c>
      <c r="J4" s="48"/>
      <c r="K4" s="18">
        <f>Таблица663[[#This Row],[Заказ коробок ]]*Таблица663[[#This Row],[Кол-во шт в коробке]]</f>
        <v>0</v>
      </c>
      <c r="L4" s="54">
        <f>Таблица663[[#This Row],[Общее кол-во шт]]*Таблица663[[#This Row],[Оптовая цена KRW за 1шт]]</f>
        <v>0</v>
      </c>
      <c r="M4" s="19" t="str">
        <f>IFERROR(Таблица663[[#This Row],[Общее кол-во шт]]*Таблица663[[#This Row],[Оптовая цена USD за 1шт]],"")</f>
        <v/>
      </c>
      <c r="N4" s="49"/>
    </row>
    <row r="5" spans="1:14" ht="22.5" customHeight="1">
      <c r="A5" s="44" t="s">
        <v>24200</v>
      </c>
      <c r="B5" s="14"/>
      <c r="C5" s="50" t="s">
        <v>33457</v>
      </c>
      <c r="D5" s="160" t="s">
        <v>33458</v>
      </c>
      <c r="E5" s="16">
        <v>42000</v>
      </c>
      <c r="F5" s="15">
        <v>0.34</v>
      </c>
      <c r="G5" s="47">
        <v>10</v>
      </c>
      <c r="H5" s="55">
        <f>Таблица663[[#This Row],[Коэфициент стоимости]]*Таблица663[[#This Row],[Розничная цена KRW]]</f>
        <v>14280.000000000002</v>
      </c>
      <c r="I5" s="17" t="str">
        <f>IF($H$1="","Введите курс",Таблица663[[#This Row],[Оптовая цена KRW за 1шт]]/$H$1)</f>
        <v>Введите курс</v>
      </c>
      <c r="J5" s="48"/>
      <c r="K5" s="18">
        <f>Таблица663[[#This Row],[Заказ коробок ]]*Таблица663[[#This Row],[Кол-во шт в коробке]]</f>
        <v>0</v>
      </c>
      <c r="L5" s="54">
        <f>Таблица663[[#This Row],[Общее кол-во шт]]*Таблица663[[#This Row],[Оптовая цена KRW за 1шт]]</f>
        <v>0</v>
      </c>
      <c r="M5" s="19" t="str">
        <f>IFERROR(Таблица663[[#This Row],[Общее кол-во шт]]*Таблица663[[#This Row],[Оптовая цена USD за 1шт]],"")</f>
        <v/>
      </c>
      <c r="N5" s="49"/>
    </row>
    <row r="6" spans="1:14" ht="22.5" customHeight="1">
      <c r="A6" s="44" t="s">
        <v>24201</v>
      </c>
      <c r="B6" s="14"/>
      <c r="C6" s="50" t="s">
        <v>33459</v>
      </c>
      <c r="D6" s="160" t="s">
        <v>33460</v>
      </c>
      <c r="E6" s="16">
        <v>19000</v>
      </c>
      <c r="F6" s="15">
        <v>0.44000000000000006</v>
      </c>
      <c r="G6" s="47">
        <v>10</v>
      </c>
      <c r="H6" s="55">
        <f>Таблица663[[#This Row],[Коэфициент стоимости]]*Таблица663[[#This Row],[Розничная цена KRW]]</f>
        <v>8360.0000000000018</v>
      </c>
      <c r="I6" s="17" t="str">
        <f>IF($H$1="","Введите курс",Таблица663[[#This Row],[Оптовая цена KRW за 1шт]]/$H$1)</f>
        <v>Введите курс</v>
      </c>
      <c r="J6" s="48"/>
      <c r="K6" s="18">
        <f>Таблица663[[#This Row],[Заказ коробок ]]*Таблица663[[#This Row],[Кол-во шт в коробке]]</f>
        <v>0</v>
      </c>
      <c r="L6" s="54">
        <f>Таблица663[[#This Row],[Общее кол-во шт]]*Таблица663[[#This Row],[Оптовая цена KRW за 1шт]]</f>
        <v>0</v>
      </c>
      <c r="M6" s="19" t="str">
        <f>IFERROR(Таблица663[[#This Row],[Общее кол-во шт]]*Таблица663[[#This Row],[Оптовая цена USD за 1шт]],"")</f>
        <v/>
      </c>
      <c r="N6" s="49"/>
    </row>
    <row r="7" spans="1:14" ht="22.5" customHeight="1">
      <c r="A7" s="44" t="s">
        <v>24202</v>
      </c>
      <c r="B7" s="14"/>
      <c r="C7" s="50" t="s">
        <v>33461</v>
      </c>
      <c r="D7" s="160" t="s">
        <v>33462</v>
      </c>
      <c r="E7" s="16">
        <v>32000</v>
      </c>
      <c r="F7" s="15">
        <v>0.38000000000000006</v>
      </c>
      <c r="G7" s="47">
        <v>10</v>
      </c>
      <c r="H7" s="55">
        <f>Таблица663[[#This Row],[Коэфициент стоимости]]*Таблица663[[#This Row],[Розничная цена KRW]]</f>
        <v>12160.000000000002</v>
      </c>
      <c r="I7" s="17" t="str">
        <f>IF($H$1="","Введите курс",Таблица663[[#This Row],[Оптовая цена KRW за 1шт]]/$H$1)</f>
        <v>Введите курс</v>
      </c>
      <c r="J7" s="48"/>
      <c r="K7" s="18">
        <f>Таблица663[[#This Row],[Заказ коробок ]]*Таблица663[[#This Row],[Кол-во шт в коробке]]</f>
        <v>0</v>
      </c>
      <c r="L7" s="54">
        <f>Таблица663[[#This Row],[Общее кол-во шт]]*Таблица663[[#This Row],[Оптовая цена KRW за 1шт]]</f>
        <v>0</v>
      </c>
      <c r="M7" s="19" t="str">
        <f>IFERROR(Таблица663[[#This Row],[Общее кол-во шт]]*Таблица663[[#This Row],[Оптовая цена USD за 1шт]],"")</f>
        <v/>
      </c>
      <c r="N7" s="49"/>
    </row>
    <row r="8" spans="1:14" ht="22.5" customHeight="1">
      <c r="A8" s="44" t="s">
        <v>24203</v>
      </c>
      <c r="B8" s="14"/>
      <c r="C8" s="50" t="s">
        <v>33463</v>
      </c>
      <c r="D8" s="160" t="s">
        <v>33464</v>
      </c>
      <c r="E8" s="16">
        <v>32000</v>
      </c>
      <c r="F8" s="15">
        <v>0.53</v>
      </c>
      <c r="G8" s="47">
        <v>10</v>
      </c>
      <c r="H8" s="55">
        <f>Таблица663[[#This Row],[Коэфициент стоимости]]*Таблица663[[#This Row],[Розничная цена KRW]]</f>
        <v>16960</v>
      </c>
      <c r="I8" s="17" t="str">
        <f>IF($H$1="","Введите курс",Таблица663[[#This Row],[Оптовая цена KRW за 1шт]]/$H$1)</f>
        <v>Введите курс</v>
      </c>
      <c r="J8" s="48"/>
      <c r="K8" s="18">
        <f>Таблица663[[#This Row],[Заказ коробок ]]*Таблица663[[#This Row],[Кол-во шт в коробке]]</f>
        <v>0</v>
      </c>
      <c r="L8" s="54">
        <f>Таблица663[[#This Row],[Общее кол-во шт]]*Таблица663[[#This Row],[Оптовая цена KRW за 1шт]]</f>
        <v>0</v>
      </c>
      <c r="M8" s="19" t="str">
        <f>IFERROR(Таблица663[[#This Row],[Общее кол-во шт]]*Таблица663[[#This Row],[Оптовая цена USD за 1шт]],"")</f>
        <v/>
      </c>
      <c r="N8" s="49"/>
    </row>
    <row r="9" spans="1:14" ht="22.5" customHeight="1">
      <c r="A9" s="44" t="s">
        <v>24204</v>
      </c>
      <c r="B9" s="14"/>
      <c r="C9" s="50" t="s">
        <v>33465</v>
      </c>
      <c r="D9" s="160" t="s">
        <v>33466</v>
      </c>
      <c r="E9" s="16">
        <v>32000</v>
      </c>
      <c r="F9" s="15">
        <v>0.53</v>
      </c>
      <c r="G9" s="47">
        <v>10</v>
      </c>
      <c r="H9" s="55">
        <f>Таблица663[[#This Row],[Коэфициент стоимости]]*Таблица663[[#This Row],[Розничная цена KRW]]</f>
        <v>16960</v>
      </c>
      <c r="I9" s="17" t="str">
        <f>IF($H$1="","Введите курс",Таблица663[[#This Row],[Оптовая цена KRW за 1шт]]/$H$1)</f>
        <v>Введите курс</v>
      </c>
      <c r="J9" s="48"/>
      <c r="K9" s="18">
        <f>Таблица663[[#This Row],[Заказ коробок ]]*Таблица663[[#This Row],[Кол-во шт в коробке]]</f>
        <v>0</v>
      </c>
      <c r="L9" s="54">
        <f>Таблица663[[#This Row],[Общее кол-во шт]]*Таблица663[[#This Row],[Оптовая цена KRW за 1шт]]</f>
        <v>0</v>
      </c>
      <c r="M9" s="19" t="str">
        <f>IFERROR(Таблица663[[#This Row],[Общее кол-во шт]]*Таблица663[[#This Row],[Оптовая цена USD за 1шт]],"")</f>
        <v/>
      </c>
      <c r="N9" s="49"/>
    </row>
    <row r="10" spans="1:14" ht="22.5" customHeight="1">
      <c r="A10" s="44" t="s">
        <v>24205</v>
      </c>
      <c r="B10" s="14"/>
      <c r="C10" s="50" t="s">
        <v>33467</v>
      </c>
      <c r="D10" s="160" t="s">
        <v>33468</v>
      </c>
      <c r="E10" s="16">
        <v>32000</v>
      </c>
      <c r="F10" s="15">
        <v>0.53</v>
      </c>
      <c r="G10" s="47">
        <v>10</v>
      </c>
      <c r="H10" s="55">
        <f>Таблица663[[#This Row],[Коэфициент стоимости]]*Таблица663[[#This Row],[Розничная цена KRW]]</f>
        <v>16960</v>
      </c>
      <c r="I10" s="17" t="str">
        <f>IF($H$1="","Введите курс",Таблица663[[#This Row],[Оптовая цена KRW за 1шт]]/$H$1)</f>
        <v>Введите курс</v>
      </c>
      <c r="J10" s="48"/>
      <c r="K10" s="18">
        <f>Таблица663[[#This Row],[Заказ коробок ]]*Таблица663[[#This Row],[Кол-во шт в коробке]]</f>
        <v>0</v>
      </c>
      <c r="L10" s="54">
        <f>Таблица663[[#This Row],[Общее кол-во шт]]*Таблица663[[#This Row],[Оптовая цена KRW за 1шт]]</f>
        <v>0</v>
      </c>
      <c r="M10" s="19" t="str">
        <f>IFERROR(Таблица663[[#This Row],[Общее кол-во шт]]*Таблица663[[#This Row],[Оптовая цена USD за 1шт]],"")</f>
        <v/>
      </c>
      <c r="N10" s="49"/>
    </row>
    <row r="11" spans="1:14" ht="22.5" customHeight="1">
      <c r="A11" s="44" t="s">
        <v>24206</v>
      </c>
      <c r="B11" s="14"/>
      <c r="C11" s="50" t="s">
        <v>33469</v>
      </c>
      <c r="D11" s="160" t="s">
        <v>33470</v>
      </c>
      <c r="E11" s="16">
        <v>27000</v>
      </c>
      <c r="F11" s="15">
        <v>0.51</v>
      </c>
      <c r="G11" s="47">
        <v>10</v>
      </c>
      <c r="H11" s="55">
        <f>Таблица663[[#This Row],[Коэфициент стоимости]]*Таблица663[[#This Row],[Розничная цена KRW]]</f>
        <v>13770</v>
      </c>
      <c r="I11" s="17" t="str">
        <f>IF($H$1="","Введите курс",Таблица663[[#This Row],[Оптовая цена KRW за 1шт]]/$H$1)</f>
        <v>Введите курс</v>
      </c>
      <c r="J11" s="48"/>
      <c r="K11" s="18">
        <f>Таблица663[[#This Row],[Заказ коробок ]]*Таблица663[[#This Row],[Кол-во шт в коробке]]</f>
        <v>0</v>
      </c>
      <c r="L11" s="54">
        <f>Таблица663[[#This Row],[Общее кол-во шт]]*Таблица663[[#This Row],[Оптовая цена KRW за 1шт]]</f>
        <v>0</v>
      </c>
      <c r="M11" s="19" t="str">
        <f>IFERROR(Таблица663[[#This Row],[Общее кол-во шт]]*Таблица663[[#This Row],[Оптовая цена USD за 1шт]],"")</f>
        <v/>
      </c>
      <c r="N11" s="49"/>
    </row>
    <row r="12" spans="1:14" ht="22.5" customHeight="1">
      <c r="A12" s="44" t="s">
        <v>24207</v>
      </c>
      <c r="B12" s="14"/>
      <c r="C12" s="50" t="s">
        <v>33471</v>
      </c>
      <c r="D12" s="160" t="s">
        <v>33472</v>
      </c>
      <c r="E12" s="16">
        <v>29000</v>
      </c>
      <c r="F12" s="15">
        <v>0.52</v>
      </c>
      <c r="G12" s="47">
        <v>10</v>
      </c>
      <c r="H12" s="55">
        <f>Таблица663[[#This Row],[Коэфициент стоимости]]*Таблица663[[#This Row],[Розничная цена KRW]]</f>
        <v>15080</v>
      </c>
      <c r="I12" s="17" t="str">
        <f>IF($H$1="","Введите курс",Таблица663[[#This Row],[Оптовая цена KRW за 1шт]]/$H$1)</f>
        <v>Введите курс</v>
      </c>
      <c r="J12" s="48"/>
      <c r="K12" s="18">
        <f>Таблица663[[#This Row],[Заказ коробок ]]*Таблица663[[#This Row],[Кол-во шт в коробке]]</f>
        <v>0</v>
      </c>
      <c r="L12" s="54">
        <f>Таблица663[[#This Row],[Общее кол-во шт]]*Таблица663[[#This Row],[Оптовая цена KRW за 1шт]]</f>
        <v>0</v>
      </c>
      <c r="M12" s="19" t="str">
        <f>IFERROR(Таблица663[[#This Row],[Общее кол-во шт]]*Таблица663[[#This Row],[Оптовая цена USD за 1шт]],"")</f>
        <v/>
      </c>
      <c r="N12" s="49"/>
    </row>
    <row r="13" spans="1:14" ht="22.5" customHeight="1">
      <c r="A13" s="44" t="s">
        <v>24208</v>
      </c>
      <c r="B13" s="14"/>
      <c r="C13" s="50" t="s">
        <v>33473</v>
      </c>
      <c r="D13" s="160" t="s">
        <v>33474</v>
      </c>
      <c r="E13" s="16">
        <v>29000</v>
      </c>
      <c r="F13" s="15">
        <v>0.52</v>
      </c>
      <c r="G13" s="47">
        <v>10</v>
      </c>
      <c r="H13" s="55">
        <f>Таблица663[[#This Row],[Коэфициент стоимости]]*Таблица663[[#This Row],[Розничная цена KRW]]</f>
        <v>15080</v>
      </c>
      <c r="I13" s="17" t="str">
        <f>IF($H$1="","Введите курс",Таблица663[[#This Row],[Оптовая цена KRW за 1шт]]/$H$1)</f>
        <v>Введите курс</v>
      </c>
      <c r="J13" s="48"/>
      <c r="K13" s="18">
        <f>Таблица663[[#This Row],[Заказ коробок ]]*Таблица663[[#This Row],[Кол-во шт в коробке]]</f>
        <v>0</v>
      </c>
      <c r="L13" s="54">
        <f>Таблица663[[#This Row],[Общее кол-во шт]]*Таблица663[[#This Row],[Оптовая цена KRW за 1шт]]</f>
        <v>0</v>
      </c>
      <c r="M13" s="19" t="str">
        <f>IFERROR(Таблица663[[#This Row],[Общее кол-во шт]]*Таблица663[[#This Row],[Оптовая цена USD за 1шт]],"")</f>
        <v/>
      </c>
      <c r="N13" s="49"/>
    </row>
    <row r="14" spans="1:14" ht="22.5" customHeight="1">
      <c r="A14" s="44" t="s">
        <v>24209</v>
      </c>
      <c r="B14" s="14"/>
      <c r="C14" s="50" t="s">
        <v>33475</v>
      </c>
      <c r="D14" s="160" t="s">
        <v>33476</v>
      </c>
      <c r="E14" s="16">
        <v>43000</v>
      </c>
      <c r="F14" s="15">
        <v>0.52</v>
      </c>
      <c r="G14" s="47">
        <v>10</v>
      </c>
      <c r="H14" s="55">
        <f>Таблица663[[#This Row],[Коэфициент стоимости]]*Таблица663[[#This Row],[Розничная цена KRW]]</f>
        <v>22360</v>
      </c>
      <c r="I14" s="17" t="str">
        <f>IF($H$1="","Введите курс",Таблица663[[#This Row],[Оптовая цена KRW за 1шт]]/$H$1)</f>
        <v>Введите курс</v>
      </c>
      <c r="J14" s="48"/>
      <c r="K14" s="18">
        <f>Таблица663[[#This Row],[Заказ коробок ]]*Таблица663[[#This Row],[Кол-во шт в коробке]]</f>
        <v>0</v>
      </c>
      <c r="L14" s="54">
        <f>Таблица663[[#This Row],[Общее кол-во шт]]*Таблица663[[#This Row],[Оптовая цена KRW за 1шт]]</f>
        <v>0</v>
      </c>
      <c r="M14" s="19" t="str">
        <f>IFERROR(Таблица663[[#This Row],[Общее кол-во шт]]*Таблица663[[#This Row],[Оптовая цена USD за 1шт]],"")</f>
        <v/>
      </c>
      <c r="N14" s="49"/>
    </row>
    <row r="15" spans="1:14" ht="22.5" customHeight="1">
      <c r="A15" s="44" t="s">
        <v>24210</v>
      </c>
      <c r="B15" s="14"/>
      <c r="C15" s="50" t="s">
        <v>33477</v>
      </c>
      <c r="D15" s="160" t="s">
        <v>33478</v>
      </c>
      <c r="E15" s="16">
        <v>20000</v>
      </c>
      <c r="F15" s="15">
        <v>0.52</v>
      </c>
      <c r="G15" s="47">
        <v>10</v>
      </c>
      <c r="H15" s="55">
        <f>Таблица663[[#This Row],[Коэфициент стоимости]]*Таблица663[[#This Row],[Розничная цена KRW]]</f>
        <v>10400</v>
      </c>
      <c r="I15" s="17" t="str">
        <f>IF($H$1="","Введите курс",Таблица663[[#This Row],[Оптовая цена KRW за 1шт]]/$H$1)</f>
        <v>Введите курс</v>
      </c>
      <c r="J15" s="48"/>
      <c r="K15" s="18">
        <f>Таблица663[[#This Row],[Заказ коробок ]]*Таблица663[[#This Row],[Кол-во шт в коробке]]</f>
        <v>0</v>
      </c>
      <c r="L15" s="54">
        <f>Таблица663[[#This Row],[Общее кол-во шт]]*Таблица663[[#This Row],[Оптовая цена KRW за 1шт]]</f>
        <v>0</v>
      </c>
      <c r="M15" s="19" t="str">
        <f>IFERROR(Таблица663[[#This Row],[Общее кол-во шт]]*Таблица663[[#This Row],[Оптовая цена USD за 1шт]],"")</f>
        <v/>
      </c>
      <c r="N15" s="49"/>
    </row>
    <row r="16" spans="1:14" ht="22.5" customHeight="1">
      <c r="A16" s="44" t="s">
        <v>24211</v>
      </c>
      <c r="B16" s="14"/>
      <c r="C16" s="50" t="s">
        <v>33479</v>
      </c>
      <c r="D16" s="160" t="s">
        <v>33480</v>
      </c>
      <c r="E16" s="16">
        <v>30000</v>
      </c>
      <c r="F16" s="15">
        <v>0.52</v>
      </c>
      <c r="G16" s="47">
        <v>10</v>
      </c>
      <c r="H16" s="55">
        <f>Таблица663[[#This Row],[Коэфициент стоимости]]*Таблица663[[#This Row],[Розничная цена KRW]]</f>
        <v>15600</v>
      </c>
      <c r="I16" s="17" t="str">
        <f>IF($H$1="","Введите курс",Таблица663[[#This Row],[Оптовая цена KRW за 1шт]]/$H$1)</f>
        <v>Введите курс</v>
      </c>
      <c r="J16" s="48"/>
      <c r="K16" s="18">
        <f>Таблица663[[#This Row],[Заказ коробок ]]*Таблица663[[#This Row],[Кол-во шт в коробке]]</f>
        <v>0</v>
      </c>
      <c r="L16" s="54">
        <f>Таблица663[[#This Row],[Общее кол-во шт]]*Таблица663[[#This Row],[Оптовая цена KRW за 1шт]]</f>
        <v>0</v>
      </c>
      <c r="M16" s="19" t="str">
        <f>IFERROR(Таблица663[[#This Row],[Общее кол-во шт]]*Таблица663[[#This Row],[Оптовая цена USD за 1шт]],"")</f>
        <v/>
      </c>
      <c r="N16" s="49"/>
    </row>
    <row r="17" spans="1:14" ht="22.5" customHeight="1">
      <c r="A17" s="44" t="s">
        <v>24212</v>
      </c>
      <c r="B17" s="14"/>
      <c r="C17" s="50" t="s">
        <v>33481</v>
      </c>
      <c r="D17" s="160" t="s">
        <v>33482</v>
      </c>
      <c r="E17" s="16">
        <v>39000</v>
      </c>
      <c r="F17" s="15">
        <v>0.55000000000000004</v>
      </c>
      <c r="G17" s="47">
        <v>10</v>
      </c>
      <c r="H17" s="55">
        <f>Таблица663[[#This Row],[Коэфициент стоимости]]*Таблица663[[#This Row],[Розничная цена KRW]]</f>
        <v>21450</v>
      </c>
      <c r="I17" s="17" t="str">
        <f>IF($H$1="","Введите курс",Таблица663[[#This Row],[Оптовая цена KRW за 1шт]]/$H$1)</f>
        <v>Введите курс</v>
      </c>
      <c r="J17" s="48"/>
      <c r="K17" s="18">
        <f>Таблица663[[#This Row],[Заказ коробок ]]*Таблица663[[#This Row],[Кол-во шт в коробке]]</f>
        <v>0</v>
      </c>
      <c r="L17" s="54">
        <f>Таблица663[[#This Row],[Общее кол-во шт]]*Таблица663[[#This Row],[Оптовая цена KRW за 1шт]]</f>
        <v>0</v>
      </c>
      <c r="M17" s="19" t="str">
        <f>IFERROR(Таблица663[[#This Row],[Общее кол-во шт]]*Таблица663[[#This Row],[Оптовая цена USD за 1шт]],"")</f>
        <v/>
      </c>
      <c r="N17" s="49"/>
    </row>
  </sheetData>
  <sheetProtection algorithmName="SHA-512" hashValue="2fU5xWgfC4WVc/SV19+wH5smypMTwLoGn9GHdC2E2CB/HlpOGRIu/QECkHfdAoJqJVUDCoBv1n/Ntg9YW7239A==" saltValue="VT0OtWSyDMeiqjd+259CVQ==" spinCount="100000" sheet="1" autoFilter="0" pivotTables="0"/>
  <mergeCells count="2">
    <mergeCell ref="A1:C1"/>
    <mergeCell ref="D1:F1"/>
  </mergeCells>
  <conditionalFormatting sqref="A18:A1048576">
    <cfRule type="duplicateValues" dxfId="123" priority="1"/>
  </conditionalFormatting>
  <conditionalFormatting sqref="A18:A1048576">
    <cfRule type="duplicateValues" dxfId="122" priority="2"/>
    <cfRule type="duplicateValues" dxfId="121" priority="3"/>
    <cfRule type="duplicateValues" dxfId="120" priority="4"/>
  </conditionalFormatting>
  <conditionalFormatting sqref="A3:A17">
    <cfRule type="duplicateValues" dxfId="119" priority="5"/>
  </conditionalFormatting>
  <conditionalFormatting sqref="A3:A17">
    <cfRule type="duplicateValues" dxfId="118" priority="6"/>
    <cfRule type="duplicateValues" dxfId="117" priority="7"/>
    <cfRule type="duplicateValues" dxfId="116" priority="8"/>
  </conditionalFormatting>
  <conditionalFormatting sqref="A3:A17">
    <cfRule type="duplicateValues" dxfId="115" priority="9"/>
  </conditionalFormatting>
  <conditionalFormatting sqref="A3:A17">
    <cfRule type="duplicateValues" dxfId="114" priority="10"/>
    <cfRule type="duplicateValues" dxfId="113" priority="11"/>
    <cfRule type="duplicateValues" dxfId="112" priority="12"/>
  </conditionalFormatting>
  <hyperlinks>
    <hyperlink ref="G1" r:id="rId1" xr:uid="{347E5CE9-DB39-4242-98B8-5C0D6B0B9D52}"/>
    <hyperlink ref="N1" location="Главная!A1" display="Вернуться на Главную" xr:uid="{E4EEDE2F-F279-43EB-BF95-3DF38DF85C0C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5C930-D145-4528-A9E1-E9D829E56FB0}">
  <sheetPr>
    <pageSetUpPr fitToPage="1"/>
  </sheetPr>
  <dimension ref="A1:N31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16407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SUM(J3:J31)</f>
        <v>0</v>
      </c>
      <c r="K1" s="125">
        <f>SUM(K3:K31)</f>
        <v>0</v>
      </c>
      <c r="L1" s="126">
        <f>SUM(L3:L31)</f>
        <v>0</v>
      </c>
      <c r="M1" s="127">
        <f>SUM(M3:M31)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16408</v>
      </c>
      <c r="B3" s="14">
        <v>8809367890635</v>
      </c>
      <c r="C3" s="45" t="s">
        <v>16409</v>
      </c>
      <c r="D3" s="46" t="s">
        <v>16410</v>
      </c>
      <c r="E3" s="53">
        <v>25000</v>
      </c>
      <c r="F3" s="15">
        <v>0.53500000000000003</v>
      </c>
      <c r="G3" s="47">
        <v>84</v>
      </c>
      <c r="H3" s="16">
        <f>Таблица628[[#This Row],[Коэфициент стоимости]]*Таблица628[[#This Row],[Розничная цена KRW]]</f>
        <v>13375</v>
      </c>
      <c r="I3" s="17" t="str">
        <f>IF($H$1="","Введите курс",Таблица628[[#This Row],[Оптовая цена KRW за 1шт]]/$H$1)</f>
        <v>Введите курс</v>
      </c>
      <c r="J3" s="48"/>
      <c r="K3" s="18">
        <f>Таблица628[[#This Row],[Заказ коробок ]]*Таблица628[[#This Row],[Кол-во шт в коробке]]</f>
        <v>0</v>
      </c>
      <c r="L3" s="16">
        <f>Таблица628[[#This Row],[Общее кол-во шт]]*Таблица628[[#This Row],[Оптовая цена KRW за 1шт]]</f>
        <v>0</v>
      </c>
      <c r="M3" s="19" t="str">
        <f>IFERROR(Таблица628[[#This Row],[Общее кол-во шт]]*Таблица628[[#This Row],[Оптовая цена USD за 1шт]],"")</f>
        <v/>
      </c>
      <c r="N3" s="49"/>
    </row>
    <row r="4" spans="1:14" ht="22.5" customHeight="1">
      <c r="A4" s="44" t="s">
        <v>16411</v>
      </c>
      <c r="B4" s="14">
        <v>8809367890420</v>
      </c>
      <c r="C4" s="50" t="s">
        <v>16412</v>
      </c>
      <c r="D4" s="46" t="s">
        <v>16413</v>
      </c>
      <c r="E4" s="16">
        <v>18000</v>
      </c>
      <c r="F4" s="15">
        <v>0.64775000000000005</v>
      </c>
      <c r="G4" s="47">
        <v>39</v>
      </c>
      <c r="H4" s="55">
        <f>Таблица628[[#This Row],[Коэфициент стоимости]]*Таблица628[[#This Row],[Розничная цена KRW]]</f>
        <v>11659.5</v>
      </c>
      <c r="I4" s="17" t="str">
        <f>IF($H$1="","Введите курс",Таблица628[[#This Row],[Оптовая цена KRW за 1шт]]/$H$1)</f>
        <v>Введите курс</v>
      </c>
      <c r="J4" s="48"/>
      <c r="K4" s="18">
        <f>Таблица628[[#This Row],[Заказ коробок ]]*Таблица628[[#This Row],[Кол-во шт в коробке]]</f>
        <v>0</v>
      </c>
      <c r="L4" s="54">
        <f>Таблица628[[#This Row],[Общее кол-во шт]]*Таблица628[[#This Row],[Оптовая цена KRW за 1шт]]</f>
        <v>0</v>
      </c>
      <c r="M4" s="19" t="str">
        <f>IFERROR(Таблица628[[#This Row],[Общее кол-во шт]]*Таблица628[[#This Row],[Оптовая цена USD за 1шт]],"")</f>
        <v/>
      </c>
      <c r="N4" s="49"/>
    </row>
    <row r="5" spans="1:14" ht="22.5" customHeight="1">
      <c r="A5" s="44" t="s">
        <v>16414</v>
      </c>
      <c r="B5" s="14">
        <v>8809046299803</v>
      </c>
      <c r="C5" s="50" t="s">
        <v>16415</v>
      </c>
      <c r="D5" s="46" t="s">
        <v>16416</v>
      </c>
      <c r="E5" s="16">
        <v>21000</v>
      </c>
      <c r="F5" s="15">
        <v>0.536047619047619</v>
      </c>
      <c r="G5" s="47">
        <v>35</v>
      </c>
      <c r="H5" s="55">
        <f>Таблица628[[#This Row],[Коэфициент стоимости]]*Таблица628[[#This Row],[Розничная цена KRW]]</f>
        <v>11256.999999999998</v>
      </c>
      <c r="I5" s="17" t="str">
        <f>IF($H$1="","Введите курс",Таблица628[[#This Row],[Оптовая цена KRW за 1шт]]/$H$1)</f>
        <v>Введите курс</v>
      </c>
      <c r="J5" s="48"/>
      <c r="K5" s="18">
        <f>Таблица628[[#This Row],[Заказ коробок ]]*Таблица628[[#This Row],[Кол-во шт в коробке]]</f>
        <v>0</v>
      </c>
      <c r="L5" s="54">
        <f>Таблица628[[#This Row],[Общее кол-во шт]]*Таблица628[[#This Row],[Оптовая цена KRW за 1шт]]</f>
        <v>0</v>
      </c>
      <c r="M5" s="19" t="str">
        <f>IFERROR(Таблица628[[#This Row],[Общее кол-во шт]]*Таблица628[[#This Row],[Оптовая цена USD за 1шт]],"")</f>
        <v/>
      </c>
      <c r="N5" s="49"/>
    </row>
    <row r="6" spans="1:14" ht="22.5" customHeight="1">
      <c r="A6" s="44" t="s">
        <v>16417</v>
      </c>
      <c r="B6" s="14">
        <v>8809367895791</v>
      </c>
      <c r="C6" s="50" t="s">
        <v>16418</v>
      </c>
      <c r="D6" s="46" t="s">
        <v>16419</v>
      </c>
      <c r="E6" s="16">
        <v>21000</v>
      </c>
      <c r="F6" s="15">
        <v>0.54</v>
      </c>
      <c r="G6" s="47">
        <v>36</v>
      </c>
      <c r="H6" s="55">
        <f>Таблица628[[#This Row],[Коэфициент стоимости]]*Таблица628[[#This Row],[Розничная цена KRW]]</f>
        <v>11340</v>
      </c>
      <c r="I6" s="17" t="str">
        <f>IF($H$1="","Введите курс",Таблица628[[#This Row],[Оптовая цена KRW за 1шт]]/$H$1)</f>
        <v>Введите курс</v>
      </c>
      <c r="J6" s="48"/>
      <c r="K6" s="18">
        <f>Таблица628[[#This Row],[Заказ коробок ]]*Таблица628[[#This Row],[Кол-во шт в коробке]]</f>
        <v>0</v>
      </c>
      <c r="L6" s="54">
        <f>Таблица628[[#This Row],[Общее кол-во шт]]*Таблица628[[#This Row],[Оптовая цена KRW за 1шт]]</f>
        <v>0</v>
      </c>
      <c r="M6" s="19" t="str">
        <f>IFERROR(Таблица628[[#This Row],[Общее кол-во шт]]*Таблица628[[#This Row],[Оптовая цена USD за 1шт]],"")</f>
        <v/>
      </c>
      <c r="N6" s="49"/>
    </row>
    <row r="7" spans="1:14" ht="22.5" customHeight="1">
      <c r="A7" s="44" t="s">
        <v>16420</v>
      </c>
      <c r="B7" s="14">
        <v>8809046298820</v>
      </c>
      <c r="C7" s="50" t="s">
        <v>16421</v>
      </c>
      <c r="D7" s="46" t="s">
        <v>16422</v>
      </c>
      <c r="E7" s="16">
        <v>12000</v>
      </c>
      <c r="F7" s="15">
        <v>0.59</v>
      </c>
      <c r="G7" s="47">
        <v>180</v>
      </c>
      <c r="H7" s="55">
        <f>Таблица628[[#This Row],[Коэфициент стоимости]]*Таблица628[[#This Row],[Розничная цена KRW]]</f>
        <v>7080</v>
      </c>
      <c r="I7" s="17" t="str">
        <f>IF($H$1="","Введите курс",Таблица628[[#This Row],[Оптовая цена KRW за 1шт]]/$H$1)</f>
        <v>Введите курс</v>
      </c>
      <c r="J7" s="48"/>
      <c r="K7" s="18">
        <f>Таблица628[[#This Row],[Заказ коробок ]]*Таблица628[[#This Row],[Кол-во шт в коробке]]</f>
        <v>0</v>
      </c>
      <c r="L7" s="54">
        <f>Таблица628[[#This Row],[Общее кол-во шт]]*Таблица628[[#This Row],[Оптовая цена KRW за 1шт]]</f>
        <v>0</v>
      </c>
      <c r="M7" s="19" t="str">
        <f>IFERROR(Таблица628[[#This Row],[Общее кол-во шт]]*Таблица628[[#This Row],[Оптовая цена USD за 1шт]],"")</f>
        <v/>
      </c>
      <c r="N7" s="49"/>
    </row>
    <row r="8" spans="1:14" ht="22.5" customHeight="1">
      <c r="A8" s="44" t="s">
        <v>16423</v>
      </c>
      <c r="B8" s="14">
        <v>8809046299223</v>
      </c>
      <c r="C8" s="50" t="s">
        <v>16424</v>
      </c>
      <c r="D8" s="46" t="s">
        <v>16425</v>
      </c>
      <c r="E8" s="16">
        <v>24000</v>
      </c>
      <c r="F8" s="15">
        <v>0.59</v>
      </c>
      <c r="G8" s="47">
        <v>32</v>
      </c>
      <c r="H8" s="55">
        <f>Таблица628[[#This Row],[Коэфициент стоимости]]*Таблица628[[#This Row],[Розничная цена KRW]]</f>
        <v>14160</v>
      </c>
      <c r="I8" s="17" t="str">
        <f>IF($H$1="","Введите курс",Таблица628[[#This Row],[Оптовая цена KRW за 1шт]]/$H$1)</f>
        <v>Введите курс</v>
      </c>
      <c r="J8" s="48"/>
      <c r="K8" s="18">
        <f>Таблица628[[#This Row],[Заказ коробок ]]*Таблица628[[#This Row],[Кол-во шт в коробке]]</f>
        <v>0</v>
      </c>
      <c r="L8" s="54">
        <f>Таблица628[[#This Row],[Общее кол-во шт]]*Таблица628[[#This Row],[Оптовая цена KRW за 1шт]]</f>
        <v>0</v>
      </c>
      <c r="M8" s="19" t="str">
        <f>IFERROR(Таблица628[[#This Row],[Общее кол-во шт]]*Таблица628[[#This Row],[Оптовая цена USD за 1шт]],"")</f>
        <v/>
      </c>
      <c r="N8" s="49"/>
    </row>
    <row r="9" spans="1:14" ht="22.5" customHeight="1">
      <c r="A9" s="44" t="s">
        <v>16426</v>
      </c>
      <c r="B9" s="14">
        <v>8809367890413</v>
      </c>
      <c r="C9" s="50" t="s">
        <v>16427</v>
      </c>
      <c r="D9" s="46" t="s">
        <v>16428</v>
      </c>
      <c r="E9" s="16">
        <v>16000</v>
      </c>
      <c r="F9" s="15">
        <v>0.53500000000000003</v>
      </c>
      <c r="G9" s="47">
        <v>96</v>
      </c>
      <c r="H9" s="55">
        <f>Таблица628[[#This Row],[Коэфициент стоимости]]*Таблица628[[#This Row],[Розничная цена KRW]]</f>
        <v>8560</v>
      </c>
      <c r="I9" s="17" t="str">
        <f>IF($H$1="","Введите курс",Таблица628[[#This Row],[Оптовая цена KRW за 1шт]]/$H$1)</f>
        <v>Введите курс</v>
      </c>
      <c r="J9" s="48"/>
      <c r="K9" s="18">
        <f>Таблица628[[#This Row],[Заказ коробок ]]*Таблица628[[#This Row],[Кол-во шт в коробке]]</f>
        <v>0</v>
      </c>
      <c r="L9" s="54">
        <f>Таблица628[[#This Row],[Общее кол-во шт]]*Таблица628[[#This Row],[Оптовая цена KRW за 1шт]]</f>
        <v>0</v>
      </c>
      <c r="M9" s="19" t="str">
        <f>IFERROR(Таблица628[[#This Row],[Общее кол-во шт]]*Таблица628[[#This Row],[Оптовая цена USD за 1шт]],"")</f>
        <v/>
      </c>
      <c r="N9" s="49"/>
    </row>
    <row r="10" spans="1:14" ht="22.5" customHeight="1">
      <c r="A10" s="44" t="s">
        <v>16429</v>
      </c>
      <c r="B10" s="14">
        <v>8809046298158</v>
      </c>
      <c r="C10" s="50" t="s">
        <v>16430</v>
      </c>
      <c r="D10" s="46" t="s">
        <v>16431</v>
      </c>
      <c r="E10" s="16">
        <v>16000</v>
      </c>
      <c r="F10" s="15">
        <v>0.59364374999999991</v>
      </c>
      <c r="G10" s="47">
        <v>56</v>
      </c>
      <c r="H10" s="55">
        <f>Таблица628[[#This Row],[Коэфициент стоимости]]*Таблица628[[#This Row],[Розничная цена KRW]]</f>
        <v>9498.2999999999993</v>
      </c>
      <c r="I10" s="17" t="str">
        <f>IF($H$1="","Введите курс",Таблица628[[#This Row],[Оптовая цена KRW за 1шт]]/$H$1)</f>
        <v>Введите курс</v>
      </c>
      <c r="J10" s="48"/>
      <c r="K10" s="18">
        <f>Таблица628[[#This Row],[Заказ коробок ]]*Таблица628[[#This Row],[Кол-во шт в коробке]]</f>
        <v>0</v>
      </c>
      <c r="L10" s="54">
        <f>Таблица628[[#This Row],[Общее кол-во шт]]*Таблица628[[#This Row],[Оптовая цена KRW за 1шт]]</f>
        <v>0</v>
      </c>
      <c r="M10" s="19" t="str">
        <f>IFERROR(Таблица628[[#This Row],[Общее кол-во шт]]*Таблица628[[#This Row],[Оптовая цена USD за 1шт]],"")</f>
        <v/>
      </c>
      <c r="N10" s="49"/>
    </row>
    <row r="11" spans="1:14" ht="22.5" customHeight="1">
      <c r="A11" s="44" t="s">
        <v>16432</v>
      </c>
      <c r="B11" s="14">
        <v>8809046299391</v>
      </c>
      <c r="C11" s="50" t="s">
        <v>16433</v>
      </c>
      <c r="D11" s="46" t="s">
        <v>16434</v>
      </c>
      <c r="E11" s="16">
        <v>18000</v>
      </c>
      <c r="F11" s="15">
        <v>0.53500000000000003</v>
      </c>
      <c r="G11" s="47">
        <v>40</v>
      </c>
      <c r="H11" s="55">
        <f>Таблица628[[#This Row],[Коэфициент стоимости]]*Таблица628[[#This Row],[Розничная цена KRW]]</f>
        <v>9630</v>
      </c>
      <c r="I11" s="17" t="str">
        <f>IF($H$1="","Введите курс",Таблица628[[#This Row],[Оптовая цена KRW за 1шт]]/$H$1)</f>
        <v>Введите курс</v>
      </c>
      <c r="J11" s="48"/>
      <c r="K11" s="18">
        <f>Таблица628[[#This Row],[Заказ коробок ]]*Таблица628[[#This Row],[Кол-во шт в коробке]]</f>
        <v>0</v>
      </c>
      <c r="L11" s="54">
        <f>Таблица628[[#This Row],[Общее кол-во шт]]*Таблица628[[#This Row],[Оптовая цена KRW за 1шт]]</f>
        <v>0</v>
      </c>
      <c r="M11" s="19" t="str">
        <f>IFERROR(Таблица628[[#This Row],[Общее кол-во шт]]*Таблица628[[#This Row],[Оптовая цена USD за 1шт]],"")</f>
        <v/>
      </c>
      <c r="N11" s="49"/>
    </row>
    <row r="12" spans="1:14" ht="22.5" customHeight="1">
      <c r="A12" s="44" t="s">
        <v>16435</v>
      </c>
      <c r="B12" s="14">
        <v>8809046298141</v>
      </c>
      <c r="C12" s="50" t="s">
        <v>16436</v>
      </c>
      <c r="D12" s="46" t="s">
        <v>16437</v>
      </c>
      <c r="E12" s="16">
        <v>15000</v>
      </c>
      <c r="F12" s="15">
        <v>0.59374000000000005</v>
      </c>
      <c r="G12" s="47">
        <v>32</v>
      </c>
      <c r="H12" s="55">
        <f>Таблица628[[#This Row],[Коэфициент стоимости]]*Таблица628[[#This Row],[Розничная цена KRW]]</f>
        <v>8906.1</v>
      </c>
      <c r="I12" s="17" t="str">
        <f>IF($H$1="","Введите курс",Таблица628[[#This Row],[Оптовая цена KRW за 1шт]]/$H$1)</f>
        <v>Введите курс</v>
      </c>
      <c r="J12" s="48"/>
      <c r="K12" s="18">
        <f>Таблица628[[#This Row],[Заказ коробок ]]*Таблица628[[#This Row],[Кол-во шт в коробке]]</f>
        <v>0</v>
      </c>
      <c r="L12" s="54">
        <f>Таблица628[[#This Row],[Общее кол-во шт]]*Таблица628[[#This Row],[Оптовая цена KRW за 1шт]]</f>
        <v>0</v>
      </c>
      <c r="M12" s="19" t="str">
        <f>IFERROR(Таблица628[[#This Row],[Общее кол-во шт]]*Таблица628[[#This Row],[Оптовая цена USD за 1шт]],"")</f>
        <v/>
      </c>
      <c r="N12" s="49"/>
    </row>
    <row r="13" spans="1:14" ht="22.5" customHeight="1">
      <c r="A13" s="44" t="s">
        <v>16438</v>
      </c>
      <c r="B13" s="14">
        <v>8809367890819</v>
      </c>
      <c r="C13" s="50" t="s">
        <v>16439</v>
      </c>
      <c r="D13" s="46" t="s">
        <v>16440</v>
      </c>
      <c r="E13" s="16">
        <v>17000</v>
      </c>
      <c r="F13" s="15">
        <v>0.53500000000000003</v>
      </c>
      <c r="G13" s="47">
        <v>84</v>
      </c>
      <c r="H13" s="55">
        <f>Таблица628[[#This Row],[Коэфициент стоимости]]*Таблица628[[#This Row],[Розничная цена KRW]]</f>
        <v>9095</v>
      </c>
      <c r="I13" s="17" t="str">
        <f>IF($H$1="","Введите курс",Таблица628[[#This Row],[Оптовая цена KRW за 1шт]]/$H$1)</f>
        <v>Введите курс</v>
      </c>
      <c r="J13" s="48"/>
      <c r="K13" s="18">
        <f>Таблица628[[#This Row],[Заказ коробок ]]*Таблица628[[#This Row],[Кол-во шт в коробке]]</f>
        <v>0</v>
      </c>
      <c r="L13" s="54">
        <f>Таблица628[[#This Row],[Общее кол-во шт]]*Таблица628[[#This Row],[Оптовая цена KRW за 1шт]]</f>
        <v>0</v>
      </c>
      <c r="M13" s="19" t="str">
        <f>IFERROR(Таблица628[[#This Row],[Общее кол-во шт]]*Таблица628[[#This Row],[Оптовая цена USD за 1шт]],"")</f>
        <v/>
      </c>
      <c r="N13" s="49"/>
    </row>
    <row r="14" spans="1:14" ht="22.5" customHeight="1">
      <c r="A14" s="44" t="s">
        <v>16441</v>
      </c>
      <c r="B14" s="14">
        <v>8809046298134</v>
      </c>
      <c r="C14" s="50" t="s">
        <v>16442</v>
      </c>
      <c r="D14" s="46" t="s">
        <v>16443</v>
      </c>
      <c r="E14" s="16">
        <v>18000</v>
      </c>
      <c r="F14" s="15">
        <v>0.53500000000000003</v>
      </c>
      <c r="G14" s="47">
        <v>56</v>
      </c>
      <c r="H14" s="55">
        <f>Таблица628[[#This Row],[Коэфициент стоимости]]*Таблица628[[#This Row],[Розничная цена KRW]]</f>
        <v>9630</v>
      </c>
      <c r="I14" s="17" t="str">
        <f>IF($H$1="","Введите курс",Таблица628[[#This Row],[Оптовая цена KRW за 1шт]]/$H$1)</f>
        <v>Введите курс</v>
      </c>
      <c r="J14" s="48"/>
      <c r="K14" s="18">
        <f>Таблица628[[#This Row],[Заказ коробок ]]*Таблица628[[#This Row],[Кол-во шт в коробке]]</f>
        <v>0</v>
      </c>
      <c r="L14" s="54">
        <f>Таблица628[[#This Row],[Общее кол-во шт]]*Таблица628[[#This Row],[Оптовая цена KRW за 1шт]]</f>
        <v>0</v>
      </c>
      <c r="M14" s="19" t="str">
        <f>IFERROR(Таблица628[[#This Row],[Общее кол-во шт]]*Таблица628[[#This Row],[Оптовая цена USD за 1шт]],"")</f>
        <v/>
      </c>
      <c r="N14" s="49"/>
    </row>
    <row r="15" spans="1:14" ht="22.5" customHeight="1">
      <c r="A15" s="44" t="s">
        <v>16444</v>
      </c>
      <c r="B15" s="14">
        <v>8809367890260</v>
      </c>
      <c r="C15" s="50" t="s">
        <v>16445</v>
      </c>
      <c r="D15" s="46" t="s">
        <v>16446</v>
      </c>
      <c r="E15" s="16">
        <v>18000</v>
      </c>
      <c r="F15" s="15">
        <v>0.53500000000000003</v>
      </c>
      <c r="G15" s="47">
        <v>40</v>
      </c>
      <c r="H15" s="55">
        <f>Таблица628[[#This Row],[Коэфициент стоимости]]*Таблица628[[#This Row],[Розничная цена KRW]]</f>
        <v>9630</v>
      </c>
      <c r="I15" s="17" t="str">
        <f>IF($H$1="","Введите курс",Таблица628[[#This Row],[Оптовая цена KRW за 1шт]]/$H$1)</f>
        <v>Введите курс</v>
      </c>
      <c r="J15" s="48"/>
      <c r="K15" s="18">
        <f>Таблица628[[#This Row],[Заказ коробок ]]*Таблица628[[#This Row],[Кол-во шт в коробке]]</f>
        <v>0</v>
      </c>
      <c r="L15" s="54">
        <f>Таблица628[[#This Row],[Общее кол-во шт]]*Таблица628[[#This Row],[Оптовая цена KRW за 1шт]]</f>
        <v>0</v>
      </c>
      <c r="M15" s="19" t="str">
        <f>IFERROR(Таблица628[[#This Row],[Общее кол-во шт]]*Таблица628[[#This Row],[Оптовая цена USD за 1шт]],"")</f>
        <v/>
      </c>
      <c r="N15" s="49"/>
    </row>
    <row r="16" spans="1:14" ht="22.5" customHeight="1">
      <c r="A16" s="44" t="s">
        <v>16447</v>
      </c>
      <c r="B16" s="14">
        <v>8809367890956</v>
      </c>
      <c r="C16" s="50" t="s">
        <v>16448</v>
      </c>
      <c r="D16" s="46" t="s">
        <v>16449</v>
      </c>
      <c r="E16" s="16">
        <v>20000</v>
      </c>
      <c r="F16" s="15">
        <v>0.64500000000000002</v>
      </c>
      <c r="G16" s="47">
        <v>56</v>
      </c>
      <c r="H16" s="55">
        <f>Таблица628[[#This Row],[Коэфициент стоимости]]*Таблица628[[#This Row],[Розничная цена KRW]]</f>
        <v>12900</v>
      </c>
      <c r="I16" s="17" t="str">
        <f>IF($H$1="","Введите курс",Таблица628[[#This Row],[Оптовая цена KRW за 1шт]]/$H$1)</f>
        <v>Введите курс</v>
      </c>
      <c r="J16" s="48"/>
      <c r="K16" s="18">
        <f>Таблица628[[#This Row],[Заказ коробок ]]*Таблица628[[#This Row],[Кол-во шт в коробке]]</f>
        <v>0</v>
      </c>
      <c r="L16" s="54">
        <f>Таблица628[[#This Row],[Общее кол-во шт]]*Таблица628[[#This Row],[Оптовая цена KRW за 1шт]]</f>
        <v>0</v>
      </c>
      <c r="M16" s="19" t="str">
        <f>IFERROR(Таблица628[[#This Row],[Общее кол-во шт]]*Таблица628[[#This Row],[Оптовая цена USD за 1шт]],"")</f>
        <v/>
      </c>
      <c r="N16" s="49"/>
    </row>
    <row r="17" spans="1:14" ht="22.5" customHeight="1">
      <c r="A17" s="44" t="s">
        <v>16450</v>
      </c>
      <c r="B17" s="14">
        <v>8809046299742</v>
      </c>
      <c r="C17" s="50" t="s">
        <v>16451</v>
      </c>
      <c r="D17" s="46" t="s">
        <v>16452</v>
      </c>
      <c r="E17" s="16">
        <v>18000</v>
      </c>
      <c r="F17" s="15">
        <v>0.53500000000000003</v>
      </c>
      <c r="G17" s="47">
        <v>136</v>
      </c>
      <c r="H17" s="55">
        <f>Таблица628[[#This Row],[Коэфициент стоимости]]*Таблица628[[#This Row],[Розничная цена KRW]]</f>
        <v>9630</v>
      </c>
      <c r="I17" s="17" t="str">
        <f>IF($H$1="","Введите курс",Таблица628[[#This Row],[Оптовая цена KRW за 1шт]]/$H$1)</f>
        <v>Введите курс</v>
      </c>
      <c r="J17" s="48"/>
      <c r="K17" s="18">
        <f>Таблица628[[#This Row],[Заказ коробок ]]*Таблица628[[#This Row],[Кол-во шт в коробке]]</f>
        <v>0</v>
      </c>
      <c r="L17" s="54">
        <f>Таблица628[[#This Row],[Общее кол-во шт]]*Таблица628[[#This Row],[Оптовая цена KRW за 1шт]]</f>
        <v>0</v>
      </c>
      <c r="M17" s="19" t="str">
        <f>IFERROR(Таблица628[[#This Row],[Общее кол-во шт]]*Таблица628[[#This Row],[Оптовая цена USD за 1шт]],"")</f>
        <v/>
      </c>
      <c r="N17" s="49"/>
    </row>
    <row r="18" spans="1:14" ht="22.5" customHeight="1">
      <c r="A18" s="44" t="s">
        <v>16453</v>
      </c>
      <c r="B18" s="14">
        <v>8809046299735</v>
      </c>
      <c r="C18" s="50" t="s">
        <v>16454</v>
      </c>
      <c r="D18" s="46" t="s">
        <v>16455</v>
      </c>
      <c r="E18" s="16">
        <v>23000</v>
      </c>
      <c r="F18" s="15">
        <v>0.53500000000000003</v>
      </c>
      <c r="G18" s="47">
        <v>60</v>
      </c>
      <c r="H18" s="55">
        <f>Таблица628[[#This Row],[Коэфициент стоимости]]*Таблица628[[#This Row],[Розничная цена KRW]]</f>
        <v>12305</v>
      </c>
      <c r="I18" s="17" t="str">
        <f>IF($H$1="","Введите курс",Таблица628[[#This Row],[Оптовая цена KRW за 1шт]]/$H$1)</f>
        <v>Введите курс</v>
      </c>
      <c r="J18" s="48"/>
      <c r="K18" s="18">
        <f>Таблица628[[#This Row],[Заказ коробок ]]*Таблица628[[#This Row],[Кол-во шт в коробке]]</f>
        <v>0</v>
      </c>
      <c r="L18" s="54">
        <f>Таблица628[[#This Row],[Общее кол-во шт]]*Таблица628[[#This Row],[Оптовая цена KRW за 1шт]]</f>
        <v>0</v>
      </c>
      <c r="M18" s="19" t="str">
        <f>IFERROR(Таблица628[[#This Row],[Общее кол-во шт]]*Таблица628[[#This Row],[Оптовая цена USD за 1шт]],"")</f>
        <v/>
      </c>
      <c r="N18" s="49"/>
    </row>
    <row r="19" spans="1:14" ht="22.5" customHeight="1">
      <c r="A19" s="44" t="s">
        <v>16456</v>
      </c>
      <c r="B19" s="14">
        <v>8809046299728</v>
      </c>
      <c r="C19" s="50" t="s">
        <v>16457</v>
      </c>
      <c r="D19" s="46" t="s">
        <v>16458</v>
      </c>
      <c r="E19" s="16">
        <v>23000</v>
      </c>
      <c r="F19" s="15">
        <v>0.59</v>
      </c>
      <c r="G19" s="47">
        <v>56</v>
      </c>
      <c r="H19" s="55">
        <f>Таблица628[[#This Row],[Коэфициент стоимости]]*Таблица628[[#This Row],[Розничная цена KRW]]</f>
        <v>13570</v>
      </c>
      <c r="I19" s="17" t="str">
        <f>IF($H$1="","Введите курс",Таблица628[[#This Row],[Оптовая цена KRW за 1шт]]/$H$1)</f>
        <v>Введите курс</v>
      </c>
      <c r="J19" s="48"/>
      <c r="K19" s="18">
        <f>Таблица628[[#This Row],[Заказ коробок ]]*Таблица628[[#This Row],[Кол-во шт в коробке]]</f>
        <v>0</v>
      </c>
      <c r="L19" s="54">
        <f>Таблица628[[#This Row],[Общее кол-во шт]]*Таблица628[[#This Row],[Оптовая цена KRW за 1шт]]</f>
        <v>0</v>
      </c>
      <c r="M19" s="19" t="str">
        <f>IFERROR(Таблица628[[#This Row],[Общее кол-во шт]]*Таблица628[[#This Row],[Оптовая цена USD за 1шт]],"")</f>
        <v/>
      </c>
      <c r="N19" s="49"/>
    </row>
    <row r="20" spans="1:14" ht="22.5" customHeight="1">
      <c r="A20" s="44" t="s">
        <v>16459</v>
      </c>
      <c r="B20" s="14">
        <v>8809046297687</v>
      </c>
      <c r="C20" s="50" t="s">
        <v>16460</v>
      </c>
      <c r="D20" s="46" t="s">
        <v>16461</v>
      </c>
      <c r="E20" s="16">
        <v>18000</v>
      </c>
      <c r="F20" s="15">
        <v>0.53500000000000003</v>
      </c>
      <c r="G20" s="47">
        <v>63</v>
      </c>
      <c r="H20" s="55">
        <f>Таблица628[[#This Row],[Коэфициент стоимости]]*Таблица628[[#This Row],[Розничная цена KRW]]</f>
        <v>9630</v>
      </c>
      <c r="I20" s="17" t="str">
        <f>IF($H$1="","Введите курс",Таблица628[[#This Row],[Оптовая цена KRW за 1шт]]/$H$1)</f>
        <v>Введите курс</v>
      </c>
      <c r="J20" s="48"/>
      <c r="K20" s="18">
        <f>Таблица628[[#This Row],[Заказ коробок ]]*Таблица628[[#This Row],[Кол-во шт в коробке]]</f>
        <v>0</v>
      </c>
      <c r="L20" s="54">
        <f>Таблица628[[#This Row],[Общее кол-во шт]]*Таблица628[[#This Row],[Оптовая цена KRW за 1шт]]</f>
        <v>0</v>
      </c>
      <c r="M20" s="19" t="str">
        <f>IFERROR(Таблица628[[#This Row],[Общее кол-во шт]]*Таблица628[[#This Row],[Оптовая цена USD за 1шт]],"")</f>
        <v/>
      </c>
      <c r="N20" s="49"/>
    </row>
    <row r="21" spans="1:14" ht="22.5" customHeight="1">
      <c r="A21" s="44" t="s">
        <v>16462</v>
      </c>
      <c r="B21" s="14">
        <v>8809367890611</v>
      </c>
      <c r="C21" s="50" t="s">
        <v>16463</v>
      </c>
      <c r="D21" s="46" t="s">
        <v>16464</v>
      </c>
      <c r="E21" s="16">
        <v>25000</v>
      </c>
      <c r="F21" s="15">
        <v>0.53500000000000003</v>
      </c>
      <c r="G21" s="47">
        <v>56</v>
      </c>
      <c r="H21" s="55">
        <f>Таблица628[[#This Row],[Коэфициент стоимости]]*Таблица628[[#This Row],[Розничная цена KRW]]</f>
        <v>13375</v>
      </c>
      <c r="I21" s="17" t="str">
        <f>IF($H$1="","Введите курс",Таблица628[[#This Row],[Оптовая цена KRW за 1шт]]/$H$1)</f>
        <v>Введите курс</v>
      </c>
      <c r="J21" s="48"/>
      <c r="K21" s="18">
        <f>Таблица628[[#This Row],[Заказ коробок ]]*Таблица628[[#This Row],[Кол-во шт в коробке]]</f>
        <v>0</v>
      </c>
      <c r="L21" s="54">
        <f>Таблица628[[#This Row],[Общее кол-во шт]]*Таблица628[[#This Row],[Оптовая цена KRW за 1шт]]</f>
        <v>0</v>
      </c>
      <c r="M21" s="19" t="str">
        <f>IFERROR(Таблица628[[#This Row],[Общее кол-во шт]]*Таблица628[[#This Row],[Оптовая цена USD за 1шт]],"")</f>
        <v/>
      </c>
      <c r="N21" s="49"/>
    </row>
    <row r="22" spans="1:14" ht="22.5" customHeight="1">
      <c r="A22" s="44" t="s">
        <v>16465</v>
      </c>
      <c r="B22" s="14">
        <v>8809367893391</v>
      </c>
      <c r="C22" s="50" t="s">
        <v>16466</v>
      </c>
      <c r="D22" s="46" t="s">
        <v>16467</v>
      </c>
      <c r="E22" s="16">
        <v>14000</v>
      </c>
      <c r="F22" s="15">
        <v>0.53500000000000003</v>
      </c>
      <c r="G22" s="47">
        <v>141</v>
      </c>
      <c r="H22" s="55">
        <f>Таблица628[[#This Row],[Коэфициент стоимости]]*Таблица628[[#This Row],[Розничная цена KRW]]</f>
        <v>7490</v>
      </c>
      <c r="I22" s="17" t="str">
        <f>IF($H$1="","Введите курс",Таблица628[[#This Row],[Оптовая цена KRW за 1шт]]/$H$1)</f>
        <v>Введите курс</v>
      </c>
      <c r="J22" s="48"/>
      <c r="K22" s="18">
        <f>Таблица628[[#This Row],[Заказ коробок ]]*Таблица628[[#This Row],[Кол-во шт в коробке]]</f>
        <v>0</v>
      </c>
      <c r="L22" s="54">
        <f>Таблица628[[#This Row],[Общее кол-во шт]]*Таблица628[[#This Row],[Оптовая цена KRW за 1шт]]</f>
        <v>0</v>
      </c>
      <c r="M22" s="19" t="str">
        <f>IFERROR(Таблица628[[#This Row],[Общее кол-во шт]]*Таблица628[[#This Row],[Оптовая цена USD за 1шт]],"")</f>
        <v/>
      </c>
      <c r="N22" s="49"/>
    </row>
    <row r="23" spans="1:14" ht="22.5" customHeight="1">
      <c r="A23" s="44" t="s">
        <v>16468</v>
      </c>
      <c r="B23" s="14">
        <v>8809367893568</v>
      </c>
      <c r="C23" s="50" t="s">
        <v>16469</v>
      </c>
      <c r="D23" s="46" t="s">
        <v>16470</v>
      </c>
      <c r="E23" s="16">
        <v>7900</v>
      </c>
      <c r="F23" s="15">
        <v>0.70000000000000007</v>
      </c>
      <c r="G23" s="47">
        <v>100</v>
      </c>
      <c r="H23" s="55">
        <f>Таблица628[[#This Row],[Коэфициент стоимости]]*Таблица628[[#This Row],[Розничная цена KRW]]</f>
        <v>5530.0000000000009</v>
      </c>
      <c r="I23" s="17" t="str">
        <f>IF($H$1="","Введите курс",Таблица628[[#This Row],[Оптовая цена KRW за 1шт]]/$H$1)</f>
        <v>Введите курс</v>
      </c>
      <c r="J23" s="48"/>
      <c r="K23" s="18">
        <f>Таблица628[[#This Row],[Заказ коробок ]]*Таблица628[[#This Row],[Кол-во шт в коробке]]</f>
        <v>0</v>
      </c>
      <c r="L23" s="54">
        <f>Таблица628[[#This Row],[Общее кол-во шт]]*Таблица628[[#This Row],[Оптовая цена KRW за 1шт]]</f>
        <v>0</v>
      </c>
      <c r="M23" s="19" t="str">
        <f>IFERROR(Таблица628[[#This Row],[Общее кол-во шт]]*Таблица628[[#This Row],[Оптовая цена USD за 1шт]],"")</f>
        <v/>
      </c>
      <c r="N23" s="49"/>
    </row>
    <row r="24" spans="1:14" ht="22.5" customHeight="1">
      <c r="A24" s="44" t="s">
        <v>16471</v>
      </c>
      <c r="B24" s="14">
        <v>8809367893537</v>
      </c>
      <c r="C24" s="50" t="s">
        <v>16472</v>
      </c>
      <c r="D24" s="46" t="s">
        <v>16473</v>
      </c>
      <c r="E24" s="16">
        <v>7900</v>
      </c>
      <c r="F24" s="15">
        <v>0.70000000000000007</v>
      </c>
      <c r="G24" s="47">
        <v>100</v>
      </c>
      <c r="H24" s="55">
        <f>Таблица628[[#This Row],[Коэфициент стоимости]]*Таблица628[[#This Row],[Розничная цена KRW]]</f>
        <v>5530.0000000000009</v>
      </c>
      <c r="I24" s="17" t="str">
        <f>IF($H$1="","Введите курс",Таблица628[[#This Row],[Оптовая цена KRW за 1шт]]/$H$1)</f>
        <v>Введите курс</v>
      </c>
      <c r="J24" s="48"/>
      <c r="K24" s="18">
        <f>Таблица628[[#This Row],[Заказ коробок ]]*Таблица628[[#This Row],[Кол-во шт в коробке]]</f>
        <v>0</v>
      </c>
      <c r="L24" s="54">
        <f>Таблица628[[#This Row],[Общее кол-во шт]]*Таблица628[[#This Row],[Оптовая цена KRW за 1шт]]</f>
        <v>0</v>
      </c>
      <c r="M24" s="19" t="str">
        <f>IFERROR(Таблица628[[#This Row],[Общее кол-во шт]]*Таблица628[[#This Row],[Оптовая цена USD за 1шт]],"")</f>
        <v/>
      </c>
      <c r="N24" s="49"/>
    </row>
    <row r="25" spans="1:14" ht="22.5" customHeight="1">
      <c r="A25" s="44" t="s">
        <v>16474</v>
      </c>
      <c r="B25" s="14">
        <v>8809367893544</v>
      </c>
      <c r="C25" s="50" t="s">
        <v>16475</v>
      </c>
      <c r="D25" s="46" t="s">
        <v>16476</v>
      </c>
      <c r="E25" s="16">
        <v>7900</v>
      </c>
      <c r="F25" s="15">
        <v>0.70000000000000007</v>
      </c>
      <c r="G25" s="47">
        <v>100</v>
      </c>
      <c r="H25" s="55">
        <f>Таблица628[[#This Row],[Коэфициент стоимости]]*Таблица628[[#This Row],[Розничная цена KRW]]</f>
        <v>5530.0000000000009</v>
      </c>
      <c r="I25" s="17" t="str">
        <f>IF($H$1="","Введите курс",Таблица628[[#This Row],[Оптовая цена KRW за 1шт]]/$H$1)</f>
        <v>Введите курс</v>
      </c>
      <c r="J25" s="48"/>
      <c r="K25" s="18">
        <f>Таблица628[[#This Row],[Заказ коробок ]]*Таблица628[[#This Row],[Кол-во шт в коробке]]</f>
        <v>0</v>
      </c>
      <c r="L25" s="54">
        <f>Таблица628[[#This Row],[Общее кол-во шт]]*Таблица628[[#This Row],[Оптовая цена KRW за 1шт]]</f>
        <v>0</v>
      </c>
      <c r="M25" s="19" t="str">
        <f>IFERROR(Таблица628[[#This Row],[Общее кол-во шт]]*Таблица628[[#This Row],[Оптовая цена USD за 1шт]],"")</f>
        <v/>
      </c>
      <c r="N25" s="49"/>
    </row>
    <row r="26" spans="1:14" ht="22.5" customHeight="1">
      <c r="A26" s="44" t="s">
        <v>16477</v>
      </c>
      <c r="B26" s="14">
        <v>8809367893551</v>
      </c>
      <c r="C26" s="50" t="s">
        <v>16478</v>
      </c>
      <c r="D26" s="46" t="s">
        <v>16479</v>
      </c>
      <c r="E26" s="16">
        <v>7900</v>
      </c>
      <c r="F26" s="15">
        <v>0.70000000000000007</v>
      </c>
      <c r="G26" s="47">
        <v>100</v>
      </c>
      <c r="H26" s="55">
        <f>Таблица628[[#This Row],[Коэфициент стоимости]]*Таблица628[[#This Row],[Розничная цена KRW]]</f>
        <v>5530.0000000000009</v>
      </c>
      <c r="I26" s="17" t="str">
        <f>IF($H$1="","Введите курс",Таблица628[[#This Row],[Оптовая цена KRW за 1шт]]/$H$1)</f>
        <v>Введите курс</v>
      </c>
      <c r="J26" s="48"/>
      <c r="K26" s="18">
        <f>Таблица628[[#This Row],[Заказ коробок ]]*Таблица628[[#This Row],[Кол-во шт в коробке]]</f>
        <v>0</v>
      </c>
      <c r="L26" s="54">
        <f>Таблица628[[#This Row],[Общее кол-во шт]]*Таблица628[[#This Row],[Оптовая цена KRW за 1шт]]</f>
        <v>0</v>
      </c>
      <c r="M26" s="19" t="str">
        <f>IFERROR(Таблица628[[#This Row],[Общее кол-во шт]]*Таблица628[[#This Row],[Оптовая цена USD за 1шт]],"")</f>
        <v/>
      </c>
      <c r="N26" s="49"/>
    </row>
    <row r="27" spans="1:14" ht="22.5" customHeight="1">
      <c r="A27" s="44" t="s">
        <v>16480</v>
      </c>
      <c r="B27" s="14">
        <v>8809367895968</v>
      </c>
      <c r="C27" s="50" t="s">
        <v>16481</v>
      </c>
      <c r="D27" s="46" t="s">
        <v>16482</v>
      </c>
      <c r="E27" s="16">
        <v>24000</v>
      </c>
      <c r="F27" s="15">
        <v>0.43999999999999995</v>
      </c>
      <c r="G27" s="47">
        <v>40</v>
      </c>
      <c r="H27" s="55">
        <f>Таблица628[[#This Row],[Коэфициент стоимости]]*Таблица628[[#This Row],[Розничная цена KRW]]</f>
        <v>10559.999999999998</v>
      </c>
      <c r="I27" s="17" t="str">
        <f>IF($H$1="","Введите курс",Таблица628[[#This Row],[Оптовая цена KRW за 1шт]]/$H$1)</f>
        <v>Введите курс</v>
      </c>
      <c r="J27" s="48"/>
      <c r="K27" s="18">
        <f>Таблица628[[#This Row],[Заказ коробок ]]*Таблица628[[#This Row],[Кол-во шт в коробке]]</f>
        <v>0</v>
      </c>
      <c r="L27" s="54">
        <f>Таблица628[[#This Row],[Общее кол-во шт]]*Таблица628[[#This Row],[Оптовая цена KRW за 1шт]]</f>
        <v>0</v>
      </c>
      <c r="M27" s="19" t="str">
        <f>IFERROR(Таблица628[[#This Row],[Общее кол-во шт]]*Таблица628[[#This Row],[Оптовая цена USD за 1шт]],"")</f>
        <v/>
      </c>
      <c r="N27" s="49"/>
    </row>
    <row r="28" spans="1:14" ht="22.5" customHeight="1">
      <c r="A28" s="44" t="s">
        <v>16483</v>
      </c>
      <c r="B28" s="14">
        <v>8809367895975</v>
      </c>
      <c r="C28" s="50" t="s">
        <v>16484</v>
      </c>
      <c r="D28" s="46" t="s">
        <v>16485</v>
      </c>
      <c r="E28" s="16">
        <v>26000</v>
      </c>
      <c r="F28" s="15">
        <v>0.43999999999999995</v>
      </c>
      <c r="G28" s="47">
        <v>40</v>
      </c>
      <c r="H28" s="55">
        <f>Таблица628[[#This Row],[Коэфициент стоимости]]*Таблица628[[#This Row],[Розничная цена KRW]]</f>
        <v>11439.999999999998</v>
      </c>
      <c r="I28" s="17" t="str">
        <f>IF($H$1="","Введите курс",Таблица628[[#This Row],[Оптовая цена KRW за 1шт]]/$H$1)</f>
        <v>Введите курс</v>
      </c>
      <c r="J28" s="48"/>
      <c r="K28" s="18">
        <f>Таблица628[[#This Row],[Заказ коробок ]]*Таблица628[[#This Row],[Кол-во шт в коробке]]</f>
        <v>0</v>
      </c>
      <c r="L28" s="54">
        <f>Таблица628[[#This Row],[Общее кол-во шт]]*Таблица628[[#This Row],[Оптовая цена KRW за 1шт]]</f>
        <v>0</v>
      </c>
      <c r="M28" s="19" t="str">
        <f>IFERROR(Таблица628[[#This Row],[Общее кол-во шт]]*Таблица628[[#This Row],[Оптовая цена USD за 1шт]],"")</f>
        <v/>
      </c>
      <c r="N28" s="49"/>
    </row>
    <row r="29" spans="1:14" ht="22.5" customHeight="1">
      <c r="A29" s="44" t="s">
        <v>16486</v>
      </c>
      <c r="B29" s="14">
        <v>8809367895982</v>
      </c>
      <c r="C29" s="50" t="s">
        <v>16487</v>
      </c>
      <c r="D29" s="46" t="s">
        <v>16488</v>
      </c>
      <c r="E29" s="16">
        <v>32000</v>
      </c>
      <c r="F29" s="15">
        <v>0.43999999999999995</v>
      </c>
      <c r="G29" s="47">
        <v>60</v>
      </c>
      <c r="H29" s="55">
        <f>Таблица628[[#This Row],[Коэфициент стоимости]]*Таблица628[[#This Row],[Розничная цена KRW]]</f>
        <v>14079.999999999998</v>
      </c>
      <c r="I29" s="17" t="str">
        <f>IF($H$1="","Введите курс",Таблица628[[#This Row],[Оптовая цена KRW за 1шт]]/$H$1)</f>
        <v>Введите курс</v>
      </c>
      <c r="J29" s="48"/>
      <c r="K29" s="18">
        <f>Таблица628[[#This Row],[Заказ коробок ]]*Таблица628[[#This Row],[Кол-во шт в коробке]]</f>
        <v>0</v>
      </c>
      <c r="L29" s="54">
        <f>Таблица628[[#This Row],[Общее кол-во шт]]*Таблица628[[#This Row],[Оптовая цена KRW за 1шт]]</f>
        <v>0</v>
      </c>
      <c r="M29" s="19" t="str">
        <f>IFERROR(Таблица628[[#This Row],[Общее кол-во шт]]*Таблица628[[#This Row],[Оптовая цена USD за 1шт]],"")</f>
        <v/>
      </c>
      <c r="N29" s="49"/>
    </row>
    <row r="30" spans="1:14" ht="22.5" customHeight="1">
      <c r="A30" s="44" t="s">
        <v>16489</v>
      </c>
      <c r="B30" s="14">
        <v>8809367896057</v>
      </c>
      <c r="C30" s="50" t="s">
        <v>16490</v>
      </c>
      <c r="D30" s="46" t="s">
        <v>16491</v>
      </c>
      <c r="E30" s="16">
        <v>32000</v>
      </c>
      <c r="F30" s="15">
        <v>0.43999999999999995</v>
      </c>
      <c r="G30" s="47">
        <v>56</v>
      </c>
      <c r="H30" s="55">
        <f>Таблица628[[#This Row],[Коэфициент стоимости]]*Таблица628[[#This Row],[Розничная цена KRW]]</f>
        <v>14079.999999999998</v>
      </c>
      <c r="I30" s="17" t="str">
        <f>IF($H$1="","Введите курс",Таблица628[[#This Row],[Оптовая цена KRW за 1шт]]/$H$1)</f>
        <v>Введите курс</v>
      </c>
      <c r="J30" s="48"/>
      <c r="K30" s="18">
        <f>Таблица628[[#This Row],[Заказ коробок ]]*Таблица628[[#This Row],[Кол-во шт в коробке]]</f>
        <v>0</v>
      </c>
      <c r="L30" s="54">
        <f>Таблица628[[#This Row],[Общее кол-во шт]]*Таблица628[[#This Row],[Оптовая цена KRW за 1шт]]</f>
        <v>0</v>
      </c>
      <c r="M30" s="19" t="str">
        <f>IFERROR(Таблица628[[#This Row],[Общее кол-во шт]]*Таблица628[[#This Row],[Оптовая цена USD за 1шт]],"")</f>
        <v/>
      </c>
      <c r="N30" s="49"/>
    </row>
    <row r="31" spans="1:14" ht="22.5" customHeight="1">
      <c r="A31" s="44" t="s">
        <v>16492</v>
      </c>
      <c r="B31" s="14">
        <v>8809367896064</v>
      </c>
      <c r="C31" s="50" t="s">
        <v>16493</v>
      </c>
      <c r="D31" s="46" t="s">
        <v>16494</v>
      </c>
      <c r="E31" s="16">
        <v>32000</v>
      </c>
      <c r="F31" s="15">
        <v>0.43999999999999995</v>
      </c>
      <c r="G31" s="47">
        <v>56</v>
      </c>
      <c r="H31" s="55">
        <f>Таблица628[[#This Row],[Коэфициент стоимости]]*Таблица628[[#This Row],[Розничная цена KRW]]</f>
        <v>14079.999999999998</v>
      </c>
      <c r="I31" s="17" t="str">
        <f>IF($H$1="","Введите курс",Таблица628[[#This Row],[Оптовая цена KRW за 1шт]]/$H$1)</f>
        <v>Введите курс</v>
      </c>
      <c r="J31" s="48"/>
      <c r="K31" s="18">
        <f>Таблица628[[#This Row],[Заказ коробок ]]*Таблица628[[#This Row],[Кол-во шт в коробке]]</f>
        <v>0</v>
      </c>
      <c r="L31" s="54">
        <f>Таблица628[[#This Row],[Общее кол-во шт]]*Таблица628[[#This Row],[Оптовая цена KRW за 1шт]]</f>
        <v>0</v>
      </c>
      <c r="M31" s="19" t="str">
        <f>IFERROR(Таблица628[[#This Row],[Общее кол-во шт]]*Таблица628[[#This Row],[Оптовая цена USD за 1шт]],"")</f>
        <v/>
      </c>
      <c r="N31" s="49"/>
    </row>
  </sheetData>
  <sheetProtection algorithmName="SHA-512" hashValue="WiEMqtYDX2VwcTRUBK1sEOojTxFz+oYdx2gHdg0D2aOD1jHEo/cZDrn7S/pVyB7ILqOGCEN7OPf4ArFfV4EsyA==" saltValue="6A5D9zvpH32W4hE/kQ5puA==" spinCount="100000" sheet="1" autoFilter="0" pivotTables="0"/>
  <mergeCells count="2">
    <mergeCell ref="A1:C1"/>
    <mergeCell ref="D1:F1"/>
  </mergeCells>
  <conditionalFormatting sqref="A32:A1048576">
    <cfRule type="duplicateValues" dxfId="92" priority="1"/>
  </conditionalFormatting>
  <conditionalFormatting sqref="A32:A1048576">
    <cfRule type="duplicateValues" dxfId="91" priority="2"/>
    <cfRule type="duplicateValues" dxfId="90" priority="3"/>
    <cfRule type="duplicateValues" dxfId="89" priority="4"/>
  </conditionalFormatting>
  <conditionalFormatting sqref="A3:A31">
    <cfRule type="duplicateValues" dxfId="88" priority="5"/>
  </conditionalFormatting>
  <conditionalFormatting sqref="A3:A31">
    <cfRule type="duplicateValues" dxfId="87" priority="6"/>
    <cfRule type="duplicateValues" dxfId="86" priority="7"/>
    <cfRule type="duplicateValues" dxfId="85" priority="8"/>
  </conditionalFormatting>
  <conditionalFormatting sqref="A3:A31">
    <cfRule type="duplicateValues" dxfId="84" priority="9"/>
  </conditionalFormatting>
  <conditionalFormatting sqref="A3:A31">
    <cfRule type="duplicateValues" dxfId="83" priority="10"/>
    <cfRule type="duplicateValues" dxfId="82" priority="11"/>
    <cfRule type="duplicateValues" dxfId="81" priority="12"/>
  </conditionalFormatting>
  <hyperlinks>
    <hyperlink ref="G1" r:id="rId1" xr:uid="{BFA1794A-0153-4417-B0EE-F6980716D392}"/>
    <hyperlink ref="N1" location="Главная!A1" display="Вернуться на Главную" xr:uid="{6826BA4A-7561-4798-9CC2-A2E454F22123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4C7C-113C-4571-B91F-F12095D717E2}">
  <sheetPr>
    <pageSetUpPr fitToPage="1"/>
  </sheetPr>
  <dimension ref="A1:N20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18478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SUM(J3:J20)</f>
        <v>0</v>
      </c>
      <c r="K1" s="125">
        <f>SUM(K3:K20)</f>
        <v>0</v>
      </c>
      <c r="L1" s="126">
        <f>SUM(L3:L20)</f>
        <v>0</v>
      </c>
      <c r="M1" s="127">
        <f>SUM(M3:M20)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133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18479</v>
      </c>
      <c r="B3" s="14">
        <v>8809584961873</v>
      </c>
      <c r="C3" s="45" t="s">
        <v>18480</v>
      </c>
      <c r="D3" s="46" t="s">
        <v>18481</v>
      </c>
      <c r="E3" s="134">
        <v>24000</v>
      </c>
      <c r="F3" s="135">
        <v>0.26</v>
      </c>
      <c r="G3" s="136">
        <v>200</v>
      </c>
      <c r="H3" s="16">
        <f>Таблица632[[#This Row],[Коэфициент стоимости]]*Таблица632[[#This Row],[Розничная цена KRW]]</f>
        <v>6240</v>
      </c>
      <c r="I3" s="17" t="str">
        <f>IF($H$1="","Введите курс",Таблица632[[#This Row],[Оптовая цена KRW за 1шт]]/$H$1)</f>
        <v>Введите курс</v>
      </c>
      <c r="J3" s="48"/>
      <c r="K3" s="18">
        <f>Таблица632[[#This Row],[Заказ коробок ]]*Таблица632[[#This Row],[Кол-во шт в коробке]]</f>
        <v>0</v>
      </c>
      <c r="L3" s="16">
        <f>Таблица632[[#This Row],[Общее кол-во шт]]*Таблица632[[#This Row],[Оптовая цена KRW за 1шт]]</f>
        <v>0</v>
      </c>
      <c r="M3" s="19" t="str">
        <f>IFERROR(Таблица632[[#This Row],[Общее кол-во шт]]*Таблица632[[#This Row],[Оптовая цена USD за 1шт]],"")</f>
        <v/>
      </c>
      <c r="N3" s="49"/>
    </row>
    <row r="4" spans="1:14" ht="22.5" customHeight="1">
      <c r="A4" s="44" t="s">
        <v>18482</v>
      </c>
      <c r="B4" s="14">
        <v>8809584961880</v>
      </c>
      <c r="C4" s="50" t="s">
        <v>18483</v>
      </c>
      <c r="D4" s="46" t="s">
        <v>18484</v>
      </c>
      <c r="E4" s="137">
        <v>24000</v>
      </c>
      <c r="F4" s="135">
        <v>0.26</v>
      </c>
      <c r="G4" s="136">
        <v>200</v>
      </c>
      <c r="H4" s="55">
        <f>Таблица632[[#This Row],[Коэфициент стоимости]]*Таблица632[[#This Row],[Розничная цена KRW]]</f>
        <v>6240</v>
      </c>
      <c r="I4" s="17" t="str">
        <f>IF($H$1="","Введите курс",Таблица632[[#This Row],[Оптовая цена KRW за 1шт]]/$H$1)</f>
        <v>Введите курс</v>
      </c>
      <c r="J4" s="48"/>
      <c r="K4" s="18">
        <f>Таблица632[[#This Row],[Заказ коробок ]]*Таблица632[[#This Row],[Кол-во шт в коробке]]</f>
        <v>0</v>
      </c>
      <c r="L4" s="54">
        <f>Таблица632[[#This Row],[Общее кол-во шт]]*Таблица632[[#This Row],[Оптовая цена KRW за 1шт]]</f>
        <v>0</v>
      </c>
      <c r="M4" s="19" t="str">
        <f>IFERROR(Таблица632[[#This Row],[Общее кол-во шт]]*Таблица632[[#This Row],[Оптовая цена USD за 1шт]],"")</f>
        <v/>
      </c>
      <c r="N4" s="49"/>
    </row>
    <row r="5" spans="1:14" ht="22.5" customHeight="1">
      <c r="A5" s="44" t="s">
        <v>18485</v>
      </c>
      <c r="B5" s="14">
        <v>8809584961897</v>
      </c>
      <c r="C5" s="50" t="s">
        <v>18486</v>
      </c>
      <c r="D5" s="46" t="s">
        <v>18487</v>
      </c>
      <c r="E5" s="137">
        <v>24000</v>
      </c>
      <c r="F5" s="135">
        <v>0.26</v>
      </c>
      <c r="G5" s="136">
        <v>200</v>
      </c>
      <c r="H5" s="55">
        <f>Таблица632[[#This Row],[Коэфициент стоимости]]*Таблица632[[#This Row],[Розничная цена KRW]]</f>
        <v>6240</v>
      </c>
      <c r="I5" s="17" t="str">
        <f>IF($H$1="","Введите курс",Таблица632[[#This Row],[Оптовая цена KRW за 1шт]]/$H$1)</f>
        <v>Введите курс</v>
      </c>
      <c r="J5" s="48"/>
      <c r="K5" s="18">
        <f>Таблица632[[#This Row],[Заказ коробок ]]*Таблица632[[#This Row],[Кол-во шт в коробке]]</f>
        <v>0</v>
      </c>
      <c r="L5" s="54">
        <f>Таблица632[[#This Row],[Общее кол-во шт]]*Таблица632[[#This Row],[Оптовая цена KRW за 1шт]]</f>
        <v>0</v>
      </c>
      <c r="M5" s="19" t="str">
        <f>IFERROR(Таблица632[[#This Row],[Общее кол-во шт]]*Таблица632[[#This Row],[Оптовая цена USD за 1шт]],"")</f>
        <v/>
      </c>
      <c r="N5" s="49"/>
    </row>
    <row r="6" spans="1:14" ht="22.5" customHeight="1">
      <c r="A6" s="44" t="s">
        <v>18488</v>
      </c>
      <c r="B6" s="14">
        <v>8809584961903</v>
      </c>
      <c r="C6" s="50" t="s">
        <v>18489</v>
      </c>
      <c r="D6" s="46" t="s">
        <v>18490</v>
      </c>
      <c r="E6" s="137">
        <v>24000</v>
      </c>
      <c r="F6" s="135">
        <v>0.26</v>
      </c>
      <c r="G6" s="136">
        <v>200</v>
      </c>
      <c r="H6" s="55">
        <f>Таблица632[[#This Row],[Коэфициент стоимости]]*Таблица632[[#This Row],[Розничная цена KRW]]</f>
        <v>6240</v>
      </c>
      <c r="I6" s="17" t="str">
        <f>IF($H$1="","Введите курс",Таблица632[[#This Row],[Оптовая цена KRW за 1шт]]/$H$1)</f>
        <v>Введите курс</v>
      </c>
      <c r="J6" s="48"/>
      <c r="K6" s="18">
        <f>Таблица632[[#This Row],[Заказ коробок ]]*Таблица632[[#This Row],[Кол-во шт в коробке]]</f>
        <v>0</v>
      </c>
      <c r="L6" s="54">
        <f>Таблица632[[#This Row],[Общее кол-во шт]]*Таблица632[[#This Row],[Оптовая цена KRW за 1шт]]</f>
        <v>0</v>
      </c>
      <c r="M6" s="19" t="str">
        <f>IFERROR(Таблица632[[#This Row],[Общее кол-во шт]]*Таблица632[[#This Row],[Оптовая цена USD за 1шт]],"")</f>
        <v/>
      </c>
      <c r="N6" s="49"/>
    </row>
    <row r="7" spans="1:14" ht="22.5" customHeight="1">
      <c r="A7" s="44" t="s">
        <v>18491</v>
      </c>
      <c r="B7" s="14">
        <v>8809584961910</v>
      </c>
      <c r="C7" s="50" t="s">
        <v>18492</v>
      </c>
      <c r="D7" s="46" t="s">
        <v>18493</v>
      </c>
      <c r="E7" s="137">
        <v>24000</v>
      </c>
      <c r="F7" s="135">
        <v>0.26</v>
      </c>
      <c r="G7" s="136">
        <v>200</v>
      </c>
      <c r="H7" s="55">
        <f>Таблица632[[#This Row],[Коэфициент стоимости]]*Таблица632[[#This Row],[Розничная цена KRW]]</f>
        <v>6240</v>
      </c>
      <c r="I7" s="17" t="str">
        <f>IF($H$1="","Введите курс",Таблица632[[#This Row],[Оптовая цена KRW за 1шт]]/$H$1)</f>
        <v>Введите курс</v>
      </c>
      <c r="J7" s="48"/>
      <c r="K7" s="18">
        <f>Таблица632[[#This Row],[Заказ коробок ]]*Таблица632[[#This Row],[Кол-во шт в коробке]]</f>
        <v>0</v>
      </c>
      <c r="L7" s="54">
        <f>Таблица632[[#This Row],[Общее кол-во шт]]*Таблица632[[#This Row],[Оптовая цена KRW за 1шт]]</f>
        <v>0</v>
      </c>
      <c r="M7" s="19" t="str">
        <f>IFERROR(Таблица632[[#This Row],[Общее кол-во шт]]*Таблица632[[#This Row],[Оптовая цена USD за 1шт]],"")</f>
        <v/>
      </c>
      <c r="N7" s="49"/>
    </row>
    <row r="8" spans="1:14" ht="22.5" customHeight="1">
      <c r="A8" s="44" t="s">
        <v>18494</v>
      </c>
      <c r="B8" s="14">
        <v>8809584961927</v>
      </c>
      <c r="C8" s="50" t="s">
        <v>18495</v>
      </c>
      <c r="D8" s="46" t="s">
        <v>18496</v>
      </c>
      <c r="E8" s="137">
        <v>24000</v>
      </c>
      <c r="F8" s="135">
        <v>0.26</v>
      </c>
      <c r="G8" s="136">
        <v>200</v>
      </c>
      <c r="H8" s="55">
        <f>Таблица632[[#This Row],[Коэфициент стоимости]]*Таблица632[[#This Row],[Розничная цена KRW]]</f>
        <v>6240</v>
      </c>
      <c r="I8" s="17" t="str">
        <f>IF($H$1="","Введите курс",Таблица632[[#This Row],[Оптовая цена KRW за 1шт]]/$H$1)</f>
        <v>Введите курс</v>
      </c>
      <c r="J8" s="48"/>
      <c r="K8" s="18">
        <f>Таблица632[[#This Row],[Заказ коробок ]]*Таблица632[[#This Row],[Кол-во шт в коробке]]</f>
        <v>0</v>
      </c>
      <c r="L8" s="54">
        <f>Таблица632[[#This Row],[Общее кол-во шт]]*Таблица632[[#This Row],[Оптовая цена KRW за 1шт]]</f>
        <v>0</v>
      </c>
      <c r="M8" s="19" t="str">
        <f>IFERROR(Таблица632[[#This Row],[Общее кол-во шт]]*Таблица632[[#This Row],[Оптовая цена USD за 1шт]],"")</f>
        <v/>
      </c>
      <c r="N8" s="49"/>
    </row>
    <row r="9" spans="1:14" ht="22.5" customHeight="1">
      <c r="A9" s="44" t="s">
        <v>18497</v>
      </c>
      <c r="B9" s="14">
        <v>8809584961934</v>
      </c>
      <c r="C9" s="50" t="s">
        <v>18498</v>
      </c>
      <c r="D9" s="46" t="s">
        <v>18499</v>
      </c>
      <c r="E9" s="137">
        <v>24000</v>
      </c>
      <c r="F9" s="135">
        <v>0.26</v>
      </c>
      <c r="G9" s="136">
        <v>200</v>
      </c>
      <c r="H9" s="55">
        <f>Таблица632[[#This Row],[Коэфициент стоимости]]*Таблица632[[#This Row],[Розничная цена KRW]]</f>
        <v>6240</v>
      </c>
      <c r="I9" s="17" t="str">
        <f>IF($H$1="","Введите курс",Таблица632[[#This Row],[Оптовая цена KRW за 1шт]]/$H$1)</f>
        <v>Введите курс</v>
      </c>
      <c r="J9" s="48"/>
      <c r="K9" s="18">
        <f>Таблица632[[#This Row],[Заказ коробок ]]*Таблица632[[#This Row],[Кол-во шт в коробке]]</f>
        <v>0</v>
      </c>
      <c r="L9" s="54">
        <f>Таблица632[[#This Row],[Общее кол-во шт]]*Таблица632[[#This Row],[Оптовая цена KRW за 1шт]]</f>
        <v>0</v>
      </c>
      <c r="M9" s="19" t="str">
        <f>IFERROR(Таблица632[[#This Row],[Общее кол-во шт]]*Таблица632[[#This Row],[Оптовая цена USD за 1шт]],"")</f>
        <v/>
      </c>
      <c r="N9" s="49"/>
    </row>
    <row r="10" spans="1:14" ht="22.5" customHeight="1">
      <c r="A10" s="44" t="s">
        <v>18500</v>
      </c>
      <c r="B10" s="14">
        <v>8809584961941</v>
      </c>
      <c r="C10" s="50" t="s">
        <v>18501</v>
      </c>
      <c r="D10" s="46" t="s">
        <v>18502</v>
      </c>
      <c r="E10" s="137">
        <v>24000</v>
      </c>
      <c r="F10" s="135">
        <v>0.26</v>
      </c>
      <c r="G10" s="136">
        <v>200</v>
      </c>
      <c r="H10" s="55">
        <f>Таблица632[[#This Row],[Коэфициент стоимости]]*Таблица632[[#This Row],[Розничная цена KRW]]</f>
        <v>6240</v>
      </c>
      <c r="I10" s="17" t="str">
        <f>IF($H$1="","Введите курс",Таблица632[[#This Row],[Оптовая цена KRW за 1шт]]/$H$1)</f>
        <v>Введите курс</v>
      </c>
      <c r="J10" s="48"/>
      <c r="K10" s="18">
        <f>Таблица632[[#This Row],[Заказ коробок ]]*Таблица632[[#This Row],[Кол-во шт в коробке]]</f>
        <v>0</v>
      </c>
      <c r="L10" s="54">
        <f>Таблица632[[#This Row],[Общее кол-во шт]]*Таблица632[[#This Row],[Оптовая цена KRW за 1шт]]</f>
        <v>0</v>
      </c>
      <c r="M10" s="19" t="str">
        <f>IFERROR(Таблица632[[#This Row],[Общее кол-во шт]]*Таблица632[[#This Row],[Оптовая цена USD за 1шт]],"")</f>
        <v/>
      </c>
      <c r="N10" s="49"/>
    </row>
    <row r="11" spans="1:14" ht="22.5" customHeight="1">
      <c r="A11" s="44" t="s">
        <v>18503</v>
      </c>
      <c r="B11" s="14">
        <v>8809584961958</v>
      </c>
      <c r="C11" s="50" t="s">
        <v>18504</v>
      </c>
      <c r="D11" s="46" t="s">
        <v>18505</v>
      </c>
      <c r="E11" s="137">
        <v>24000</v>
      </c>
      <c r="F11" s="135">
        <v>0.26</v>
      </c>
      <c r="G11" s="136">
        <v>200</v>
      </c>
      <c r="H11" s="55">
        <f>Таблица632[[#This Row],[Коэфициент стоимости]]*Таблица632[[#This Row],[Розничная цена KRW]]</f>
        <v>6240</v>
      </c>
      <c r="I11" s="17" t="str">
        <f>IF($H$1="","Введите курс",Таблица632[[#This Row],[Оптовая цена KRW за 1шт]]/$H$1)</f>
        <v>Введите курс</v>
      </c>
      <c r="J11" s="48"/>
      <c r="K11" s="18">
        <f>Таблица632[[#This Row],[Заказ коробок ]]*Таблица632[[#This Row],[Кол-во шт в коробке]]</f>
        <v>0</v>
      </c>
      <c r="L11" s="54">
        <f>Таблица632[[#This Row],[Общее кол-во шт]]*Таблица632[[#This Row],[Оптовая цена KRW за 1шт]]</f>
        <v>0</v>
      </c>
      <c r="M11" s="19" t="str">
        <f>IFERROR(Таблица632[[#This Row],[Общее кол-во шт]]*Таблица632[[#This Row],[Оптовая цена USD за 1шт]],"")</f>
        <v/>
      </c>
      <c r="N11" s="49"/>
    </row>
    <row r="12" spans="1:14" ht="22.5" customHeight="1">
      <c r="A12" s="44" t="s">
        <v>18506</v>
      </c>
      <c r="B12" s="14">
        <v>8809584961965</v>
      </c>
      <c r="C12" s="50" t="s">
        <v>18507</v>
      </c>
      <c r="D12" s="46" t="s">
        <v>18508</v>
      </c>
      <c r="E12" s="137">
        <v>24000</v>
      </c>
      <c r="F12" s="135">
        <v>0.26</v>
      </c>
      <c r="G12" s="136">
        <v>200</v>
      </c>
      <c r="H12" s="55">
        <f>Таблица632[[#This Row],[Коэфициент стоимости]]*Таблица632[[#This Row],[Розничная цена KRW]]</f>
        <v>6240</v>
      </c>
      <c r="I12" s="17" t="str">
        <f>IF($H$1="","Введите курс",Таблица632[[#This Row],[Оптовая цена KRW за 1шт]]/$H$1)</f>
        <v>Введите курс</v>
      </c>
      <c r="J12" s="48"/>
      <c r="K12" s="18">
        <f>Таблица632[[#This Row],[Заказ коробок ]]*Таблица632[[#This Row],[Кол-во шт в коробке]]</f>
        <v>0</v>
      </c>
      <c r="L12" s="54">
        <f>Таблица632[[#This Row],[Общее кол-во шт]]*Таблица632[[#This Row],[Оптовая цена KRW за 1шт]]</f>
        <v>0</v>
      </c>
      <c r="M12" s="19" t="str">
        <f>IFERROR(Таблица632[[#This Row],[Общее кол-во шт]]*Таблица632[[#This Row],[Оптовая цена USD за 1шт]],"")</f>
        <v/>
      </c>
      <c r="N12" s="49"/>
    </row>
    <row r="13" spans="1:14" ht="22.5" customHeight="1">
      <c r="A13" s="44" t="s">
        <v>18509</v>
      </c>
      <c r="B13" s="14">
        <v>8809367877131</v>
      </c>
      <c r="C13" s="50" t="s">
        <v>18510</v>
      </c>
      <c r="D13" s="46" t="s">
        <v>18511</v>
      </c>
      <c r="E13" s="137">
        <v>13000</v>
      </c>
      <c r="F13" s="135">
        <v>0.28000000000000003</v>
      </c>
      <c r="G13" s="136">
        <v>200</v>
      </c>
      <c r="H13" s="55">
        <f>Таблица632[[#This Row],[Коэфициент стоимости]]*Таблица632[[#This Row],[Розничная цена KRW]]</f>
        <v>3640.0000000000005</v>
      </c>
      <c r="I13" s="17" t="str">
        <f>IF($H$1="","Введите курс",Таблица632[[#This Row],[Оптовая цена KRW за 1шт]]/$H$1)</f>
        <v>Введите курс</v>
      </c>
      <c r="J13" s="48"/>
      <c r="K13" s="18">
        <f>Таблица632[[#This Row],[Заказ коробок ]]*Таблица632[[#This Row],[Кол-во шт в коробке]]</f>
        <v>0</v>
      </c>
      <c r="L13" s="54">
        <f>Таблица632[[#This Row],[Общее кол-во шт]]*Таблица632[[#This Row],[Оптовая цена KRW за 1шт]]</f>
        <v>0</v>
      </c>
      <c r="M13" s="19" t="str">
        <f>IFERROR(Таблица632[[#This Row],[Общее кол-во шт]]*Таблица632[[#This Row],[Оптовая цена USD за 1шт]],"")</f>
        <v/>
      </c>
      <c r="N13" s="49"/>
    </row>
    <row r="14" spans="1:14" ht="22.5" customHeight="1">
      <c r="A14" s="44" t="s">
        <v>18512</v>
      </c>
      <c r="B14" s="14">
        <v>8809367877148</v>
      </c>
      <c r="C14" s="50" t="s">
        <v>18513</v>
      </c>
      <c r="D14" s="46" t="s">
        <v>18514</v>
      </c>
      <c r="E14" s="137">
        <v>13000</v>
      </c>
      <c r="F14" s="135">
        <v>0.28000000000000003</v>
      </c>
      <c r="G14" s="136">
        <v>200</v>
      </c>
      <c r="H14" s="55">
        <f>Таблица632[[#This Row],[Коэфициент стоимости]]*Таблица632[[#This Row],[Розничная цена KRW]]</f>
        <v>3640.0000000000005</v>
      </c>
      <c r="I14" s="17" t="str">
        <f>IF($H$1="","Введите курс",Таблица632[[#This Row],[Оптовая цена KRW за 1шт]]/$H$1)</f>
        <v>Введите курс</v>
      </c>
      <c r="J14" s="48"/>
      <c r="K14" s="18">
        <f>Таблица632[[#This Row],[Заказ коробок ]]*Таблица632[[#This Row],[Кол-во шт в коробке]]</f>
        <v>0</v>
      </c>
      <c r="L14" s="54">
        <f>Таблица632[[#This Row],[Общее кол-во шт]]*Таблица632[[#This Row],[Оптовая цена KRW за 1шт]]</f>
        <v>0</v>
      </c>
      <c r="M14" s="19" t="str">
        <f>IFERROR(Таблица632[[#This Row],[Общее кол-во шт]]*Таблица632[[#This Row],[Оптовая цена USD за 1шт]],"")</f>
        <v/>
      </c>
      <c r="N14" s="49"/>
    </row>
    <row r="15" spans="1:14" ht="22.5" customHeight="1">
      <c r="A15" s="44" t="s">
        <v>18515</v>
      </c>
      <c r="B15" s="14">
        <v>8809367877155</v>
      </c>
      <c r="C15" s="50" t="s">
        <v>18516</v>
      </c>
      <c r="D15" s="46" t="s">
        <v>18517</v>
      </c>
      <c r="E15" s="137">
        <v>15000</v>
      </c>
      <c r="F15" s="135">
        <v>0.26</v>
      </c>
      <c r="G15" s="136">
        <v>200</v>
      </c>
      <c r="H15" s="55">
        <f>Таблица632[[#This Row],[Коэфициент стоимости]]*Таблица632[[#This Row],[Розничная цена KRW]]</f>
        <v>3900</v>
      </c>
      <c r="I15" s="17" t="str">
        <f>IF($H$1="","Введите курс",Таблица632[[#This Row],[Оптовая цена KRW за 1шт]]/$H$1)</f>
        <v>Введите курс</v>
      </c>
      <c r="J15" s="48"/>
      <c r="K15" s="18">
        <f>Таблица632[[#This Row],[Заказ коробок ]]*Таблица632[[#This Row],[Кол-во шт в коробке]]</f>
        <v>0</v>
      </c>
      <c r="L15" s="54">
        <f>Таблица632[[#This Row],[Общее кол-во шт]]*Таблица632[[#This Row],[Оптовая цена KRW за 1шт]]</f>
        <v>0</v>
      </c>
      <c r="M15" s="19" t="str">
        <f>IFERROR(Таблица632[[#This Row],[Общее кол-во шт]]*Таблица632[[#This Row],[Оптовая цена USD за 1шт]],"")</f>
        <v/>
      </c>
      <c r="N15" s="49"/>
    </row>
    <row r="16" spans="1:14" ht="22.5" customHeight="1">
      <c r="A16" s="44" t="s">
        <v>18518</v>
      </c>
      <c r="B16" s="14">
        <v>8809367877162</v>
      </c>
      <c r="C16" s="50" t="s">
        <v>18519</v>
      </c>
      <c r="D16" s="46" t="s">
        <v>18520</v>
      </c>
      <c r="E16" s="137">
        <v>15000</v>
      </c>
      <c r="F16" s="135">
        <v>0.28999999999999998</v>
      </c>
      <c r="G16" s="136">
        <v>200</v>
      </c>
      <c r="H16" s="55">
        <f>Таблица632[[#This Row],[Коэфициент стоимости]]*Таблица632[[#This Row],[Розничная цена KRW]]</f>
        <v>4350</v>
      </c>
      <c r="I16" s="17" t="str">
        <f>IF($H$1="","Введите курс",Таблица632[[#This Row],[Оптовая цена KRW за 1шт]]/$H$1)</f>
        <v>Введите курс</v>
      </c>
      <c r="J16" s="48"/>
      <c r="K16" s="18">
        <f>Таблица632[[#This Row],[Заказ коробок ]]*Таблица632[[#This Row],[Кол-во шт в коробке]]</f>
        <v>0</v>
      </c>
      <c r="L16" s="54">
        <f>Таблица632[[#This Row],[Общее кол-во шт]]*Таблица632[[#This Row],[Оптовая цена KRW за 1шт]]</f>
        <v>0</v>
      </c>
      <c r="M16" s="19" t="str">
        <f>IFERROR(Таблица632[[#This Row],[Общее кол-во шт]]*Таблица632[[#This Row],[Оптовая цена USD за 1шт]],"")</f>
        <v/>
      </c>
      <c r="N16" s="49"/>
    </row>
    <row r="17" spans="1:14" ht="22.5" customHeight="1">
      <c r="A17" s="44" t="s">
        <v>18521</v>
      </c>
      <c r="B17" s="14">
        <v>8809367877179</v>
      </c>
      <c r="C17" s="50" t="s">
        <v>18522</v>
      </c>
      <c r="D17" s="46" t="s">
        <v>18523</v>
      </c>
      <c r="E17" s="137">
        <v>15000</v>
      </c>
      <c r="F17" s="135">
        <v>0.28999999999999998</v>
      </c>
      <c r="G17" s="136">
        <v>200</v>
      </c>
      <c r="H17" s="55">
        <f>Таблица632[[#This Row],[Коэфициент стоимости]]*Таблица632[[#This Row],[Розничная цена KRW]]</f>
        <v>4350</v>
      </c>
      <c r="I17" s="17" t="str">
        <f>IF($H$1="","Введите курс",Таблица632[[#This Row],[Оптовая цена KRW за 1шт]]/$H$1)</f>
        <v>Введите курс</v>
      </c>
      <c r="J17" s="48"/>
      <c r="K17" s="18">
        <f>Таблица632[[#This Row],[Заказ коробок ]]*Таблица632[[#This Row],[Кол-во шт в коробке]]</f>
        <v>0</v>
      </c>
      <c r="L17" s="54">
        <f>Таблица632[[#This Row],[Общее кол-во шт]]*Таблица632[[#This Row],[Оптовая цена KRW за 1шт]]</f>
        <v>0</v>
      </c>
      <c r="M17" s="19" t="str">
        <f>IFERROR(Таблица632[[#This Row],[Общее кол-во шт]]*Таблица632[[#This Row],[Оптовая цена USD за 1шт]],"")</f>
        <v/>
      </c>
      <c r="N17" s="49"/>
    </row>
    <row r="18" spans="1:14" s="75" customFormat="1" ht="22.5" customHeight="1">
      <c r="A18" s="44" t="s">
        <v>18524</v>
      </c>
      <c r="B18" s="63">
        <v>8809584962146</v>
      </c>
      <c r="C18" s="64" t="s">
        <v>18525</v>
      </c>
      <c r="D18" s="65" t="s">
        <v>18526</v>
      </c>
      <c r="E18" s="138"/>
      <c r="F18" s="139"/>
      <c r="G18" s="140">
        <v>200</v>
      </c>
      <c r="H18" s="69">
        <f>Таблица632[[#This Row],[Коэфициент стоимости]]*Таблица632[[#This Row],[Розничная цена KRW]]</f>
        <v>0</v>
      </c>
      <c r="I18" s="70" t="str">
        <f>IF($H$1="","Введите курс",Таблица632[[#This Row],[Оптовая цена KRW за 1шт]]/$H$1)</f>
        <v>Введите курс</v>
      </c>
      <c r="J18" s="71"/>
      <c r="K18" s="72">
        <f>Таблица632[[#This Row],[Заказ коробок ]]*Таблица632[[#This Row],[Кол-во шт в коробке]]</f>
        <v>0</v>
      </c>
      <c r="L18" s="73">
        <f>Таблица632[[#This Row],[Общее кол-во шт]]*Таблица632[[#This Row],[Оптовая цена KRW за 1шт]]</f>
        <v>0</v>
      </c>
      <c r="M18" s="74" t="str">
        <f>IFERROR(Таблица632[[#This Row],[Общее кол-во шт]]*Таблица632[[#This Row],[Оптовая цена USD за 1шт]],"")</f>
        <v/>
      </c>
      <c r="N18" s="57"/>
    </row>
    <row r="19" spans="1:14" s="75" customFormat="1" ht="22.5" customHeight="1">
      <c r="A19" s="44" t="s">
        <v>18527</v>
      </c>
      <c r="B19" s="63">
        <v>8809584962153</v>
      </c>
      <c r="C19" s="64" t="s">
        <v>18528</v>
      </c>
      <c r="D19" s="65" t="s">
        <v>18529</v>
      </c>
      <c r="E19" s="138"/>
      <c r="F19" s="139"/>
      <c r="G19" s="140">
        <v>200</v>
      </c>
      <c r="H19" s="69">
        <f>Таблица632[[#This Row],[Коэфициент стоимости]]*Таблица632[[#This Row],[Розничная цена KRW]]</f>
        <v>0</v>
      </c>
      <c r="I19" s="70" t="str">
        <f>IF($H$1="","Введите курс",Таблица632[[#This Row],[Оптовая цена KRW за 1шт]]/$H$1)</f>
        <v>Введите курс</v>
      </c>
      <c r="J19" s="71"/>
      <c r="K19" s="72">
        <f>Таблица632[[#This Row],[Заказ коробок ]]*Таблица632[[#This Row],[Кол-во шт в коробке]]</f>
        <v>0</v>
      </c>
      <c r="L19" s="73">
        <f>Таблица632[[#This Row],[Общее кол-во шт]]*Таблица632[[#This Row],[Оптовая цена KRW за 1шт]]</f>
        <v>0</v>
      </c>
      <c r="M19" s="74" t="str">
        <f>IFERROR(Таблица632[[#This Row],[Общее кол-во шт]]*Таблица632[[#This Row],[Оптовая цена USD за 1шт]],"")</f>
        <v/>
      </c>
      <c r="N19" s="57"/>
    </row>
    <row r="20" spans="1:14" s="75" customFormat="1" ht="22.5" customHeight="1">
      <c r="A20" s="44" t="s">
        <v>18530</v>
      </c>
      <c r="B20" s="63">
        <v>8809584962160</v>
      </c>
      <c r="C20" s="64" t="s">
        <v>18531</v>
      </c>
      <c r="D20" s="65" t="s">
        <v>18532</v>
      </c>
      <c r="E20" s="138"/>
      <c r="F20" s="139"/>
      <c r="G20" s="140">
        <v>200</v>
      </c>
      <c r="H20" s="69">
        <f>Таблица632[[#This Row],[Коэфициент стоимости]]*Таблица632[[#This Row],[Розничная цена KRW]]</f>
        <v>0</v>
      </c>
      <c r="I20" s="70" t="str">
        <f>IF($H$1="","Введите курс",Таблица632[[#This Row],[Оптовая цена KRW за 1шт]]/$H$1)</f>
        <v>Введите курс</v>
      </c>
      <c r="J20" s="71"/>
      <c r="K20" s="72">
        <f>Таблица632[[#This Row],[Заказ коробок ]]*Таблица632[[#This Row],[Кол-во шт в коробке]]</f>
        <v>0</v>
      </c>
      <c r="L20" s="73">
        <f>Таблица632[[#This Row],[Общее кол-во шт]]*Таблица632[[#This Row],[Оптовая цена KRW за 1шт]]</f>
        <v>0</v>
      </c>
      <c r="M20" s="74" t="str">
        <f>IFERROR(Таблица632[[#This Row],[Общее кол-во шт]]*Таблица632[[#This Row],[Оптовая цена USD за 1шт]],"")</f>
        <v/>
      </c>
      <c r="N20" s="57"/>
    </row>
  </sheetData>
  <sheetProtection algorithmName="SHA-512" hashValue="Nj2JoWypCOzPvL/cqmmfVwXLkmztls3kSbFfgONUguDnqGB0IpXM2Y8Nhd7qQH64gyp1dR3/0OmJwokA+tlejw==" saltValue="vx5bWEfH7tBrC1dR6u0eFg==" spinCount="100000" sheet="1" autoFilter="0" pivotTables="0"/>
  <mergeCells count="2">
    <mergeCell ref="A1:C1"/>
    <mergeCell ref="D1:F1"/>
  </mergeCells>
  <conditionalFormatting sqref="A21:A1048576">
    <cfRule type="duplicateValues" dxfId="61" priority="1"/>
  </conditionalFormatting>
  <conditionalFormatting sqref="A21:A1048576">
    <cfRule type="duplicateValues" dxfId="60" priority="2"/>
    <cfRule type="duplicateValues" dxfId="59" priority="3"/>
    <cfRule type="duplicateValues" dxfId="58" priority="4"/>
  </conditionalFormatting>
  <conditionalFormatting sqref="A3:A20">
    <cfRule type="duplicateValues" dxfId="57" priority="5"/>
  </conditionalFormatting>
  <conditionalFormatting sqref="A3:A20">
    <cfRule type="duplicateValues" dxfId="56" priority="6"/>
    <cfRule type="duplicateValues" dxfId="55" priority="7"/>
    <cfRule type="duplicateValues" dxfId="54" priority="8"/>
  </conditionalFormatting>
  <conditionalFormatting sqref="A3:A20">
    <cfRule type="duplicateValues" dxfId="53" priority="9"/>
  </conditionalFormatting>
  <conditionalFormatting sqref="A3:A20">
    <cfRule type="duplicateValues" dxfId="52" priority="10"/>
    <cfRule type="duplicateValues" dxfId="51" priority="11"/>
    <cfRule type="duplicateValues" dxfId="50" priority="12"/>
  </conditionalFormatting>
  <hyperlinks>
    <hyperlink ref="G1" r:id="rId1" xr:uid="{9E214FDB-95C4-4257-A5B8-2ED533485C7B}"/>
    <hyperlink ref="N1" location="Главная!A1" display="Вернуться на Главную" xr:uid="{14C0A8DC-45F9-4467-87A8-2607407B084C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1A20-21EA-4494-B0E4-C90B46855089}">
  <sheetPr>
    <pageSetUpPr fitToPage="1"/>
  </sheetPr>
  <dimension ref="A1:N45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18317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24">
        <f>SUM(J3:J45)</f>
        <v>0</v>
      </c>
      <c r="K1" s="125">
        <f>SUM(K3:K45)</f>
        <v>0</v>
      </c>
      <c r="L1" s="126">
        <f>SUM(L3:L45)</f>
        <v>0</v>
      </c>
      <c r="M1" s="127">
        <f>SUM(M3:M45)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18318</v>
      </c>
      <c r="B3" s="14">
        <v>8809367891137</v>
      </c>
      <c r="C3" s="45" t="s">
        <v>18319</v>
      </c>
      <c r="D3" s="46" t="s">
        <v>18320</v>
      </c>
      <c r="E3" s="53">
        <v>25000</v>
      </c>
      <c r="F3" s="15">
        <v>0.42500000000000004</v>
      </c>
      <c r="G3" s="47">
        <v>149</v>
      </c>
      <c r="H3" s="16">
        <f>Таблица631[[#This Row],[Коэфициент стоимости]]*Таблица631[[#This Row],[Розничная цена KRW]]</f>
        <v>10625.000000000002</v>
      </c>
      <c r="I3" s="17" t="str">
        <f>IF($H$1="","Введите курс",Таблица631[[#This Row],[Оптовая цена KRW за 1шт]]/$H$1)</f>
        <v>Введите курс</v>
      </c>
      <c r="J3" s="48"/>
      <c r="K3" s="18">
        <f>Таблица631[[#This Row],[Заказ коробок ]]*Таблица631[[#This Row],[Кол-во шт в коробке]]</f>
        <v>0</v>
      </c>
      <c r="L3" s="16">
        <f>Таблица631[[#This Row],[Общее кол-во шт]]*Таблица631[[#This Row],[Оптовая цена KRW за 1шт]]</f>
        <v>0</v>
      </c>
      <c r="M3" s="19" t="str">
        <f>IFERROR(Таблица631[[#This Row],[Общее кол-во шт]]*Таблица631[[#This Row],[Оптовая цена USD за 1шт]],"")</f>
        <v/>
      </c>
      <c r="N3" s="49"/>
    </row>
    <row r="4" spans="1:14" ht="22.5" customHeight="1">
      <c r="A4" s="44" t="s">
        <v>18321</v>
      </c>
      <c r="B4" s="14">
        <v>8809367890284</v>
      </c>
      <c r="C4" s="50" t="s">
        <v>18322</v>
      </c>
      <c r="D4" s="46" t="s">
        <v>18323</v>
      </c>
      <c r="E4" s="16">
        <v>22400</v>
      </c>
      <c r="F4" s="15">
        <v>0.48</v>
      </c>
      <c r="G4" s="47">
        <v>48</v>
      </c>
      <c r="H4" s="55">
        <f>Таблица631[[#This Row],[Коэфициент стоимости]]*Таблица631[[#This Row],[Розничная цена KRW]]</f>
        <v>10752</v>
      </c>
      <c r="I4" s="17" t="str">
        <f>IF($H$1="","Введите курс",Таблица631[[#This Row],[Оптовая цена KRW за 1шт]]/$H$1)</f>
        <v>Введите курс</v>
      </c>
      <c r="J4" s="48"/>
      <c r="K4" s="18">
        <f>Таблица631[[#This Row],[Заказ коробок ]]*Таблица631[[#This Row],[Кол-во шт в коробке]]</f>
        <v>0</v>
      </c>
      <c r="L4" s="54">
        <f>Таблица631[[#This Row],[Общее кол-во шт]]*Таблица631[[#This Row],[Оптовая цена KRW за 1шт]]</f>
        <v>0</v>
      </c>
      <c r="M4" s="19" t="str">
        <f>IFERROR(Таблица631[[#This Row],[Общее кол-во шт]]*Таблица631[[#This Row],[Оптовая цена USD за 1шт]],"")</f>
        <v/>
      </c>
      <c r="N4" s="49"/>
    </row>
    <row r="5" spans="1:14" ht="22.5" customHeight="1">
      <c r="A5" s="44" t="s">
        <v>18324</v>
      </c>
      <c r="B5" s="14">
        <v>8809367890376</v>
      </c>
      <c r="C5" s="50" t="s">
        <v>18325</v>
      </c>
      <c r="D5" s="46" t="s">
        <v>18326</v>
      </c>
      <c r="E5" s="16">
        <v>14000</v>
      </c>
      <c r="F5" s="15">
        <v>0.48</v>
      </c>
      <c r="G5" s="47">
        <v>49</v>
      </c>
      <c r="H5" s="55">
        <f>Таблица631[[#This Row],[Коэфициент стоимости]]*Таблица631[[#This Row],[Розничная цена KRW]]</f>
        <v>6720</v>
      </c>
      <c r="I5" s="17" t="str">
        <f>IF($H$1="","Введите курс",Таблица631[[#This Row],[Оптовая цена KRW за 1шт]]/$H$1)</f>
        <v>Введите курс</v>
      </c>
      <c r="J5" s="48"/>
      <c r="K5" s="18">
        <f>Таблица631[[#This Row],[Заказ коробок ]]*Таблица631[[#This Row],[Кол-во шт в коробке]]</f>
        <v>0</v>
      </c>
      <c r="L5" s="54">
        <f>Таблица631[[#This Row],[Общее кол-во шт]]*Таблица631[[#This Row],[Оптовая цена KRW за 1шт]]</f>
        <v>0</v>
      </c>
      <c r="M5" s="19" t="str">
        <f>IFERROR(Таблица631[[#This Row],[Общее кол-во шт]]*Таблица631[[#This Row],[Оптовая цена USD за 1шт]],"")</f>
        <v/>
      </c>
      <c r="N5" s="49"/>
    </row>
    <row r="6" spans="1:14" ht="22.5" customHeight="1">
      <c r="A6" s="44" t="s">
        <v>18327</v>
      </c>
      <c r="B6" s="14">
        <v>8809367890291</v>
      </c>
      <c r="C6" s="50" t="s">
        <v>18328</v>
      </c>
      <c r="D6" s="46" t="s">
        <v>18329</v>
      </c>
      <c r="E6" s="16">
        <v>26600</v>
      </c>
      <c r="F6" s="15">
        <v>0.37</v>
      </c>
      <c r="G6" s="47">
        <v>105</v>
      </c>
      <c r="H6" s="55">
        <f>Таблица631[[#This Row],[Коэфициент стоимости]]*Таблица631[[#This Row],[Розничная цена KRW]]</f>
        <v>9842</v>
      </c>
      <c r="I6" s="17" t="str">
        <f>IF($H$1="","Введите курс",Таблица631[[#This Row],[Оптовая цена KRW за 1шт]]/$H$1)</f>
        <v>Введите курс</v>
      </c>
      <c r="J6" s="48"/>
      <c r="K6" s="18">
        <f>Таблица631[[#This Row],[Заказ коробок ]]*Таблица631[[#This Row],[Кол-во шт в коробке]]</f>
        <v>0</v>
      </c>
      <c r="L6" s="54">
        <f>Таблица631[[#This Row],[Общее кол-во шт]]*Таблица631[[#This Row],[Оптовая цена KRW за 1шт]]</f>
        <v>0</v>
      </c>
      <c r="M6" s="19" t="str">
        <f>IFERROR(Таблица631[[#This Row],[Общее кол-во шт]]*Таблица631[[#This Row],[Оптовая цена USD за 1шт]],"")</f>
        <v/>
      </c>
      <c r="N6" s="49"/>
    </row>
    <row r="7" spans="1:14" ht="22.5" customHeight="1">
      <c r="A7" s="44" t="s">
        <v>18330</v>
      </c>
      <c r="B7" s="14">
        <v>8809046299537</v>
      </c>
      <c r="C7" s="50" t="s">
        <v>18331</v>
      </c>
      <c r="D7" s="46" t="s">
        <v>18332</v>
      </c>
      <c r="E7" s="16">
        <v>39000</v>
      </c>
      <c r="F7" s="15">
        <v>0.42500000000000004</v>
      </c>
      <c r="G7" s="47">
        <v>48</v>
      </c>
      <c r="H7" s="55">
        <f>Таблица631[[#This Row],[Коэфициент стоимости]]*Таблица631[[#This Row],[Розничная цена KRW]]</f>
        <v>16575</v>
      </c>
      <c r="I7" s="17" t="str">
        <f>IF($H$1="","Введите курс",Таблица631[[#This Row],[Оптовая цена KRW за 1шт]]/$H$1)</f>
        <v>Введите курс</v>
      </c>
      <c r="J7" s="48"/>
      <c r="K7" s="18">
        <f>Таблица631[[#This Row],[Заказ коробок ]]*Таблица631[[#This Row],[Кол-во шт в коробке]]</f>
        <v>0</v>
      </c>
      <c r="L7" s="54">
        <f>Таблица631[[#This Row],[Общее кол-во шт]]*Таблица631[[#This Row],[Оптовая цена KRW за 1шт]]</f>
        <v>0</v>
      </c>
      <c r="M7" s="19" t="str">
        <f>IFERROR(Таблица631[[#This Row],[Общее кол-во шт]]*Таблица631[[#This Row],[Оптовая цена USD за 1шт]],"")</f>
        <v/>
      </c>
      <c r="N7" s="49"/>
    </row>
    <row r="8" spans="1:14" ht="22.5" customHeight="1">
      <c r="A8" s="44" t="s">
        <v>18333</v>
      </c>
      <c r="B8" s="14">
        <v>8809046295980</v>
      </c>
      <c r="C8" s="50" t="s">
        <v>18334</v>
      </c>
      <c r="D8" s="46" t="s">
        <v>18335</v>
      </c>
      <c r="E8" s="16">
        <v>21500</v>
      </c>
      <c r="F8" s="15">
        <v>0.45800000000000007</v>
      </c>
      <c r="G8" s="47">
        <v>48</v>
      </c>
      <c r="H8" s="55">
        <f>Таблица631[[#This Row],[Коэфициент стоимости]]*Таблица631[[#This Row],[Розничная цена KRW]]</f>
        <v>9847.0000000000018</v>
      </c>
      <c r="I8" s="17" t="str">
        <f>IF($H$1="","Введите курс",Таблица631[[#This Row],[Оптовая цена KRW за 1шт]]/$H$1)</f>
        <v>Введите курс</v>
      </c>
      <c r="J8" s="48"/>
      <c r="K8" s="18">
        <f>Таблица631[[#This Row],[Заказ коробок ]]*Таблица631[[#This Row],[Кол-во шт в коробке]]</f>
        <v>0</v>
      </c>
      <c r="L8" s="54">
        <f>Таблица631[[#This Row],[Общее кол-во шт]]*Таблица631[[#This Row],[Оптовая цена KRW за 1шт]]</f>
        <v>0</v>
      </c>
      <c r="M8" s="19" t="str">
        <f>IFERROR(Таблица631[[#This Row],[Общее кол-во шт]]*Таблица631[[#This Row],[Оптовая цена USD за 1шт]],"")</f>
        <v/>
      </c>
      <c r="N8" s="49"/>
    </row>
    <row r="9" spans="1:14" ht="22.5" customHeight="1">
      <c r="A9" s="44" t="s">
        <v>18336</v>
      </c>
      <c r="B9" s="14">
        <v>8809046295997</v>
      </c>
      <c r="C9" s="50" t="s">
        <v>18337</v>
      </c>
      <c r="D9" s="46" t="s">
        <v>18338</v>
      </c>
      <c r="E9" s="16">
        <v>21500</v>
      </c>
      <c r="F9" s="15">
        <v>0.45800000000000007</v>
      </c>
      <c r="G9" s="47">
        <v>48</v>
      </c>
      <c r="H9" s="55">
        <f>Таблица631[[#This Row],[Коэфициент стоимости]]*Таблица631[[#This Row],[Розничная цена KRW]]</f>
        <v>9847.0000000000018</v>
      </c>
      <c r="I9" s="17" t="str">
        <f>IF($H$1="","Введите курс",Таблица631[[#This Row],[Оптовая цена KRW за 1шт]]/$H$1)</f>
        <v>Введите курс</v>
      </c>
      <c r="J9" s="48"/>
      <c r="K9" s="18">
        <f>Таблица631[[#This Row],[Заказ коробок ]]*Таблица631[[#This Row],[Кол-во шт в коробке]]</f>
        <v>0</v>
      </c>
      <c r="L9" s="54">
        <f>Таблица631[[#This Row],[Общее кол-во шт]]*Таблица631[[#This Row],[Оптовая цена KRW за 1шт]]</f>
        <v>0</v>
      </c>
      <c r="M9" s="19" t="str">
        <f>IFERROR(Таблица631[[#This Row],[Общее кол-во шт]]*Таблица631[[#This Row],[Оптовая цена USD за 1шт]],"")</f>
        <v/>
      </c>
      <c r="N9" s="49"/>
    </row>
    <row r="10" spans="1:14" ht="22.5" customHeight="1">
      <c r="A10" s="44" t="s">
        <v>18339</v>
      </c>
      <c r="B10" s="14">
        <v>8809367890307</v>
      </c>
      <c r="C10" s="50" t="s">
        <v>18340</v>
      </c>
      <c r="D10" s="46" t="s">
        <v>18341</v>
      </c>
      <c r="E10" s="16">
        <v>42000</v>
      </c>
      <c r="F10" s="15">
        <v>0.42500000000000004</v>
      </c>
      <c r="G10" s="47">
        <v>90</v>
      </c>
      <c r="H10" s="55">
        <f>Таблица631[[#This Row],[Коэфициент стоимости]]*Таблица631[[#This Row],[Розничная цена KRW]]</f>
        <v>17850.000000000004</v>
      </c>
      <c r="I10" s="17" t="str">
        <f>IF($H$1="","Введите курс",Таблица631[[#This Row],[Оптовая цена KRW за 1шт]]/$H$1)</f>
        <v>Введите курс</v>
      </c>
      <c r="J10" s="48"/>
      <c r="K10" s="18">
        <f>Таблица631[[#This Row],[Заказ коробок ]]*Таблица631[[#This Row],[Кол-во шт в коробке]]</f>
        <v>0</v>
      </c>
      <c r="L10" s="54">
        <f>Таблица631[[#This Row],[Общее кол-во шт]]*Таблица631[[#This Row],[Оптовая цена KRW за 1шт]]</f>
        <v>0</v>
      </c>
      <c r="M10" s="19" t="str">
        <f>IFERROR(Таблица631[[#This Row],[Общее кол-во шт]]*Таблица631[[#This Row],[Оптовая цена USD за 1шт]],"")</f>
        <v/>
      </c>
      <c r="N10" s="49"/>
    </row>
    <row r="11" spans="1:14" ht="22.5" customHeight="1">
      <c r="A11" s="44" t="s">
        <v>18342</v>
      </c>
      <c r="B11" s="14">
        <v>8809367890451</v>
      </c>
      <c r="C11" s="50" t="s">
        <v>18343</v>
      </c>
      <c r="D11" s="46" t="s">
        <v>18344</v>
      </c>
      <c r="E11" s="16">
        <v>25000</v>
      </c>
      <c r="F11" s="15">
        <v>0.42500000000000004</v>
      </c>
      <c r="G11" s="47">
        <v>96</v>
      </c>
      <c r="H11" s="55">
        <f>Таблица631[[#This Row],[Коэфициент стоимости]]*Таблица631[[#This Row],[Розничная цена KRW]]</f>
        <v>10625.000000000002</v>
      </c>
      <c r="I11" s="17" t="str">
        <f>IF($H$1="","Введите курс",Таблица631[[#This Row],[Оптовая цена KRW за 1шт]]/$H$1)</f>
        <v>Введите курс</v>
      </c>
      <c r="J11" s="48"/>
      <c r="K11" s="18">
        <f>Таблица631[[#This Row],[Заказ коробок ]]*Таблица631[[#This Row],[Кол-во шт в коробке]]</f>
        <v>0</v>
      </c>
      <c r="L11" s="54">
        <f>Таблица631[[#This Row],[Общее кол-во шт]]*Таблица631[[#This Row],[Оптовая цена KRW за 1шт]]</f>
        <v>0</v>
      </c>
      <c r="M11" s="19" t="str">
        <f>IFERROR(Таблица631[[#This Row],[Общее кол-во шт]]*Таблица631[[#This Row],[Оптовая цена USD за 1шт]],"")</f>
        <v/>
      </c>
      <c r="N11" s="49"/>
    </row>
    <row r="12" spans="1:14" ht="22.5" customHeight="1">
      <c r="A12" s="44" t="s">
        <v>18345</v>
      </c>
      <c r="B12" s="14">
        <v>8809046292996</v>
      </c>
      <c r="C12" s="50" t="s">
        <v>18346</v>
      </c>
      <c r="D12" s="46" t="s">
        <v>18347</v>
      </c>
      <c r="E12" s="16">
        <v>23000</v>
      </c>
      <c r="F12" s="15">
        <v>0.39200000000000002</v>
      </c>
      <c r="G12" s="47">
        <v>96</v>
      </c>
      <c r="H12" s="55">
        <f>Таблица631[[#This Row],[Коэфициент стоимости]]*Таблица631[[#This Row],[Розничная цена KRW]]</f>
        <v>9016</v>
      </c>
      <c r="I12" s="17" t="str">
        <f>IF($H$1="","Введите курс",Таблица631[[#This Row],[Оптовая цена KRW за 1шт]]/$H$1)</f>
        <v>Введите курс</v>
      </c>
      <c r="J12" s="48"/>
      <c r="K12" s="18">
        <f>Таблица631[[#This Row],[Заказ коробок ]]*Таблица631[[#This Row],[Кол-во шт в коробке]]</f>
        <v>0</v>
      </c>
      <c r="L12" s="54">
        <f>Таблица631[[#This Row],[Общее кол-во шт]]*Таблица631[[#This Row],[Оптовая цена KRW за 1шт]]</f>
        <v>0</v>
      </c>
      <c r="M12" s="19" t="str">
        <f>IFERROR(Таблица631[[#This Row],[Общее кол-во шт]]*Таблица631[[#This Row],[Оптовая цена USD за 1шт]],"")</f>
        <v/>
      </c>
      <c r="N12" s="49"/>
    </row>
    <row r="13" spans="1:14" ht="22.5" customHeight="1">
      <c r="A13" s="44" t="s">
        <v>18348</v>
      </c>
      <c r="B13" s="14">
        <v>8809367890482</v>
      </c>
      <c r="C13" s="50" t="s">
        <v>18349</v>
      </c>
      <c r="D13" s="46" t="s">
        <v>18350</v>
      </c>
      <c r="E13" s="16">
        <v>29000</v>
      </c>
      <c r="F13" s="15">
        <v>0.37</v>
      </c>
      <c r="G13" s="47">
        <v>48</v>
      </c>
      <c r="H13" s="55">
        <f>Таблица631[[#This Row],[Коэфициент стоимости]]*Таблица631[[#This Row],[Розничная цена KRW]]</f>
        <v>10730</v>
      </c>
      <c r="I13" s="17" t="str">
        <f>IF($H$1="","Введите курс",Таблица631[[#This Row],[Оптовая цена KRW за 1шт]]/$H$1)</f>
        <v>Введите курс</v>
      </c>
      <c r="J13" s="48"/>
      <c r="K13" s="18">
        <f>Таблица631[[#This Row],[Заказ коробок ]]*Таблица631[[#This Row],[Кол-во шт в коробке]]</f>
        <v>0</v>
      </c>
      <c r="L13" s="54">
        <f>Таблица631[[#This Row],[Общее кол-во шт]]*Таблица631[[#This Row],[Оптовая цена KRW за 1шт]]</f>
        <v>0</v>
      </c>
      <c r="M13" s="19" t="str">
        <f>IFERROR(Таблица631[[#This Row],[Общее кол-во шт]]*Таблица631[[#This Row],[Оптовая цена USD за 1шт]],"")</f>
        <v/>
      </c>
      <c r="N13" s="49"/>
    </row>
    <row r="14" spans="1:14" ht="22.5" customHeight="1">
      <c r="A14" s="44" t="s">
        <v>18351</v>
      </c>
      <c r="B14" s="14">
        <v>8809367890499</v>
      </c>
      <c r="C14" s="50" t="s">
        <v>18352</v>
      </c>
      <c r="D14" s="46" t="s">
        <v>18353</v>
      </c>
      <c r="E14" s="16">
        <v>35000</v>
      </c>
      <c r="F14" s="15">
        <v>0.37</v>
      </c>
      <c r="G14" s="47">
        <v>105</v>
      </c>
      <c r="H14" s="55">
        <f>Таблица631[[#This Row],[Коэфициент стоимости]]*Таблица631[[#This Row],[Розничная цена KRW]]</f>
        <v>12950</v>
      </c>
      <c r="I14" s="17" t="str">
        <f>IF($H$1="","Введите курс",Таблица631[[#This Row],[Оптовая цена KRW за 1шт]]/$H$1)</f>
        <v>Введите курс</v>
      </c>
      <c r="J14" s="48"/>
      <c r="K14" s="18">
        <f>Таблица631[[#This Row],[Заказ коробок ]]*Таблица631[[#This Row],[Кол-во шт в коробке]]</f>
        <v>0</v>
      </c>
      <c r="L14" s="54">
        <f>Таблица631[[#This Row],[Общее кол-во шт]]*Таблица631[[#This Row],[Оптовая цена KRW за 1шт]]</f>
        <v>0</v>
      </c>
      <c r="M14" s="19" t="str">
        <f>IFERROR(Таблица631[[#This Row],[Общее кол-во шт]]*Таблица631[[#This Row],[Оптовая цена USD за 1шт]],"")</f>
        <v/>
      </c>
      <c r="N14" s="49"/>
    </row>
    <row r="15" spans="1:14" ht="22.5" customHeight="1">
      <c r="A15" s="44" t="s">
        <v>18354</v>
      </c>
      <c r="B15" s="14">
        <v>8809367890772</v>
      </c>
      <c r="C15" s="50" t="s">
        <v>18355</v>
      </c>
      <c r="D15" s="46" t="s">
        <v>18356</v>
      </c>
      <c r="E15" s="16">
        <v>32000</v>
      </c>
      <c r="F15" s="15">
        <v>0.37</v>
      </c>
      <c r="G15" s="47">
        <v>105</v>
      </c>
      <c r="H15" s="55">
        <f>Таблица631[[#This Row],[Коэфициент стоимости]]*Таблица631[[#This Row],[Розничная цена KRW]]</f>
        <v>11840</v>
      </c>
      <c r="I15" s="17" t="str">
        <f>IF($H$1="","Введите курс",Таблица631[[#This Row],[Оптовая цена KRW за 1шт]]/$H$1)</f>
        <v>Введите курс</v>
      </c>
      <c r="J15" s="48"/>
      <c r="K15" s="18">
        <f>Таблица631[[#This Row],[Заказ коробок ]]*Таблица631[[#This Row],[Кол-во шт в коробке]]</f>
        <v>0</v>
      </c>
      <c r="L15" s="54">
        <f>Таблица631[[#This Row],[Общее кол-во шт]]*Таблица631[[#This Row],[Оптовая цена KRW за 1шт]]</f>
        <v>0</v>
      </c>
      <c r="M15" s="19" t="str">
        <f>IFERROR(Таблица631[[#This Row],[Общее кол-во шт]]*Таблица631[[#This Row],[Оптовая цена USD за 1шт]],"")</f>
        <v/>
      </c>
      <c r="N15" s="49"/>
    </row>
    <row r="16" spans="1:14" ht="22.5" customHeight="1">
      <c r="A16" s="44" t="s">
        <v>18357</v>
      </c>
      <c r="B16" s="14">
        <v>8809367891045</v>
      </c>
      <c r="C16" s="50" t="s">
        <v>18358</v>
      </c>
      <c r="D16" s="46" t="s">
        <v>18359</v>
      </c>
      <c r="E16" s="16">
        <v>39000</v>
      </c>
      <c r="F16" s="15">
        <v>0.39200000000000002</v>
      </c>
      <c r="G16" s="47">
        <v>48</v>
      </c>
      <c r="H16" s="55">
        <f>Таблица631[[#This Row],[Коэфициент стоимости]]*Таблица631[[#This Row],[Розничная цена KRW]]</f>
        <v>15288</v>
      </c>
      <c r="I16" s="17" t="str">
        <f>IF($H$1="","Введите курс",Таблица631[[#This Row],[Оптовая цена KRW за 1шт]]/$H$1)</f>
        <v>Введите курс</v>
      </c>
      <c r="J16" s="48"/>
      <c r="K16" s="18">
        <f>Таблица631[[#This Row],[Заказ коробок ]]*Таблица631[[#This Row],[Кол-во шт в коробке]]</f>
        <v>0</v>
      </c>
      <c r="L16" s="54">
        <f>Таблица631[[#This Row],[Общее кол-во шт]]*Таблица631[[#This Row],[Оптовая цена KRW за 1шт]]</f>
        <v>0</v>
      </c>
      <c r="M16" s="19" t="str">
        <f>IFERROR(Таблица631[[#This Row],[Общее кол-во шт]]*Таблица631[[#This Row],[Оптовая цена USD за 1шт]],"")</f>
        <v/>
      </c>
      <c r="N16" s="49"/>
    </row>
    <row r="17" spans="1:14" ht="22.5" customHeight="1">
      <c r="A17" s="44" t="s">
        <v>18360</v>
      </c>
      <c r="B17" s="14">
        <v>8809046298875</v>
      </c>
      <c r="C17" s="50" t="s">
        <v>18361</v>
      </c>
      <c r="D17" s="46" t="s">
        <v>18362</v>
      </c>
      <c r="E17" s="16">
        <v>19000</v>
      </c>
      <c r="F17" s="15">
        <v>0.42500000000000004</v>
      </c>
      <c r="G17" s="47">
        <v>175</v>
      </c>
      <c r="H17" s="55">
        <f>Таблица631[[#This Row],[Коэфициент стоимости]]*Таблица631[[#This Row],[Розничная цена KRW]]</f>
        <v>8075.0000000000009</v>
      </c>
      <c r="I17" s="17" t="str">
        <f>IF($H$1="","Введите курс",Таблица631[[#This Row],[Оптовая цена KRW за 1шт]]/$H$1)</f>
        <v>Введите курс</v>
      </c>
      <c r="J17" s="48"/>
      <c r="K17" s="18">
        <f>Таблица631[[#This Row],[Заказ коробок ]]*Таблица631[[#This Row],[Кол-во шт в коробке]]</f>
        <v>0</v>
      </c>
      <c r="L17" s="54">
        <f>Таблица631[[#This Row],[Общее кол-во шт]]*Таблица631[[#This Row],[Оптовая цена KRW за 1шт]]</f>
        <v>0</v>
      </c>
      <c r="M17" s="19" t="str">
        <f>IFERROR(Таблица631[[#This Row],[Общее кол-во шт]]*Таблица631[[#This Row],[Оптовая цена USD за 1шт]],"")</f>
        <v/>
      </c>
      <c r="N17" s="49"/>
    </row>
    <row r="18" spans="1:14" ht="22.5" customHeight="1">
      <c r="A18" s="44" t="s">
        <v>18363</v>
      </c>
      <c r="B18" s="14">
        <v>8809046297700</v>
      </c>
      <c r="C18" s="50" t="s">
        <v>18364</v>
      </c>
      <c r="D18" s="46" t="s">
        <v>18365</v>
      </c>
      <c r="E18" s="16">
        <v>34000</v>
      </c>
      <c r="F18" s="15">
        <v>0.37</v>
      </c>
      <c r="G18" s="47">
        <v>118</v>
      </c>
      <c r="H18" s="55">
        <f>Таблица631[[#This Row],[Коэфициент стоимости]]*Таблица631[[#This Row],[Розничная цена KRW]]</f>
        <v>12580</v>
      </c>
      <c r="I18" s="17" t="str">
        <f>IF($H$1="","Введите курс",Таблица631[[#This Row],[Оптовая цена KRW за 1шт]]/$H$1)</f>
        <v>Введите курс</v>
      </c>
      <c r="J18" s="48"/>
      <c r="K18" s="18">
        <f>Таблица631[[#This Row],[Заказ коробок ]]*Таблица631[[#This Row],[Кол-во шт в коробке]]</f>
        <v>0</v>
      </c>
      <c r="L18" s="54">
        <f>Таблица631[[#This Row],[Общее кол-во шт]]*Таблица631[[#This Row],[Оптовая цена KRW за 1шт]]</f>
        <v>0</v>
      </c>
      <c r="M18" s="19" t="str">
        <f>IFERROR(Таблица631[[#This Row],[Общее кол-во шт]]*Таблица631[[#This Row],[Оптовая цена USD за 1шт]],"")</f>
        <v/>
      </c>
      <c r="N18" s="49"/>
    </row>
    <row r="19" spans="1:14" ht="22.5" customHeight="1">
      <c r="A19" s="44" t="s">
        <v>18366</v>
      </c>
      <c r="B19" s="14">
        <v>8809046297694</v>
      </c>
      <c r="C19" s="50" t="s">
        <v>18367</v>
      </c>
      <c r="D19" s="46" t="s">
        <v>18368</v>
      </c>
      <c r="E19" s="16">
        <v>38000</v>
      </c>
      <c r="F19" s="15">
        <v>0.37</v>
      </c>
      <c r="G19" s="47">
        <v>105</v>
      </c>
      <c r="H19" s="55">
        <f>Таблица631[[#This Row],[Коэфициент стоимости]]*Таблица631[[#This Row],[Розничная цена KRW]]</f>
        <v>14060</v>
      </c>
      <c r="I19" s="17" t="str">
        <f>IF($H$1="","Введите курс",Таблица631[[#This Row],[Оптовая цена KRW за 1шт]]/$H$1)</f>
        <v>Введите курс</v>
      </c>
      <c r="J19" s="48"/>
      <c r="K19" s="18">
        <f>Таблица631[[#This Row],[Заказ коробок ]]*Таблица631[[#This Row],[Кол-во шт в коробке]]</f>
        <v>0</v>
      </c>
      <c r="L19" s="54">
        <f>Таблица631[[#This Row],[Общее кол-во шт]]*Таблица631[[#This Row],[Оптовая цена KRW за 1шт]]</f>
        <v>0</v>
      </c>
      <c r="M19" s="19" t="str">
        <f>IFERROR(Таблица631[[#This Row],[Общее кол-во шт]]*Таблица631[[#This Row],[Оптовая цена USD за 1шт]],"")</f>
        <v/>
      </c>
      <c r="N19" s="49"/>
    </row>
    <row r="20" spans="1:14" ht="22.5" customHeight="1">
      <c r="A20" s="44" t="s">
        <v>18369</v>
      </c>
      <c r="B20" s="14">
        <v>8809367890918</v>
      </c>
      <c r="C20" s="50" t="s">
        <v>18370</v>
      </c>
      <c r="D20" s="46" t="s">
        <v>18371</v>
      </c>
      <c r="E20" s="16">
        <v>14800</v>
      </c>
      <c r="F20" s="15">
        <v>0.53500000000000003</v>
      </c>
      <c r="G20" s="47">
        <v>56</v>
      </c>
      <c r="H20" s="55">
        <f>Таблица631[[#This Row],[Коэфициент стоимости]]*Таблица631[[#This Row],[Розничная цена KRW]]</f>
        <v>7918.0000000000009</v>
      </c>
      <c r="I20" s="17" t="str">
        <f>IF($H$1="","Введите курс",Таблица631[[#This Row],[Оптовая цена KRW за 1шт]]/$H$1)</f>
        <v>Введите курс</v>
      </c>
      <c r="J20" s="48"/>
      <c r="K20" s="18">
        <f>Таблица631[[#This Row],[Заказ коробок ]]*Таблица631[[#This Row],[Кол-во шт в коробке]]</f>
        <v>0</v>
      </c>
      <c r="L20" s="54">
        <f>Таблица631[[#This Row],[Общее кол-во шт]]*Таблица631[[#This Row],[Оптовая цена KRW за 1шт]]</f>
        <v>0</v>
      </c>
      <c r="M20" s="19" t="str">
        <f>IFERROR(Таблица631[[#This Row],[Общее кол-во шт]]*Таблица631[[#This Row],[Оптовая цена USD за 1шт]],"")</f>
        <v/>
      </c>
      <c r="N20" s="49"/>
    </row>
    <row r="21" spans="1:14" ht="22.5" customHeight="1">
      <c r="A21" s="44" t="s">
        <v>18372</v>
      </c>
      <c r="B21" s="14">
        <v>8809367890130</v>
      </c>
      <c r="C21" s="50" t="s">
        <v>18373</v>
      </c>
      <c r="D21" s="46" t="s">
        <v>18374</v>
      </c>
      <c r="E21" s="16">
        <v>18900</v>
      </c>
      <c r="F21" s="15">
        <v>0.53500000000000003</v>
      </c>
      <c r="G21" s="47">
        <v>56</v>
      </c>
      <c r="H21" s="55">
        <f>Таблица631[[#This Row],[Коэфициент стоимости]]*Таблица631[[#This Row],[Розничная цена KRW]]</f>
        <v>10111.5</v>
      </c>
      <c r="I21" s="17" t="str">
        <f>IF($H$1="","Введите курс",Таблица631[[#This Row],[Оптовая цена KRW за 1шт]]/$H$1)</f>
        <v>Введите курс</v>
      </c>
      <c r="J21" s="48"/>
      <c r="K21" s="18">
        <f>Таблица631[[#This Row],[Заказ коробок ]]*Таблица631[[#This Row],[Кол-во шт в коробке]]</f>
        <v>0</v>
      </c>
      <c r="L21" s="54">
        <f>Таблица631[[#This Row],[Общее кол-во шт]]*Таблица631[[#This Row],[Оптовая цена KRW за 1шт]]</f>
        <v>0</v>
      </c>
      <c r="M21" s="19" t="str">
        <f>IFERROR(Таблица631[[#This Row],[Общее кол-во шт]]*Таблица631[[#This Row],[Оптовая цена USD за 1шт]],"")</f>
        <v/>
      </c>
      <c r="N21" s="49"/>
    </row>
    <row r="22" spans="1:14" ht="22.5" customHeight="1">
      <c r="A22" s="44" t="s">
        <v>18375</v>
      </c>
      <c r="B22" s="14">
        <v>8809046299858</v>
      </c>
      <c r="C22" s="50" t="s">
        <v>18376</v>
      </c>
      <c r="D22" s="46" t="s">
        <v>18377</v>
      </c>
      <c r="E22" s="16">
        <v>23400</v>
      </c>
      <c r="F22" s="15">
        <v>0.37</v>
      </c>
      <c r="G22" s="47">
        <v>48</v>
      </c>
      <c r="H22" s="55">
        <f>Таблица631[[#This Row],[Коэфициент стоимости]]*Таблица631[[#This Row],[Розничная цена KRW]]</f>
        <v>8658</v>
      </c>
      <c r="I22" s="17" t="str">
        <f>IF($H$1="","Введите курс",Таблица631[[#This Row],[Оптовая цена KRW за 1шт]]/$H$1)</f>
        <v>Введите курс</v>
      </c>
      <c r="J22" s="48"/>
      <c r="K22" s="18">
        <f>Таблица631[[#This Row],[Заказ коробок ]]*Таблица631[[#This Row],[Кол-во шт в коробке]]</f>
        <v>0</v>
      </c>
      <c r="L22" s="54">
        <f>Таблица631[[#This Row],[Общее кол-во шт]]*Таблица631[[#This Row],[Оптовая цена KRW за 1шт]]</f>
        <v>0</v>
      </c>
      <c r="M22" s="19" t="str">
        <f>IFERROR(Таблица631[[#This Row],[Общее кол-во шт]]*Таблица631[[#This Row],[Оптовая цена USD за 1шт]],"")</f>
        <v/>
      </c>
      <c r="N22" s="49"/>
    </row>
    <row r="23" spans="1:14" ht="22.5" customHeight="1">
      <c r="A23" s="44" t="s">
        <v>18378</v>
      </c>
      <c r="B23" s="14">
        <v>8809367890253</v>
      </c>
      <c r="C23" s="50" t="s">
        <v>18379</v>
      </c>
      <c r="D23" s="46" t="s">
        <v>18380</v>
      </c>
      <c r="E23" s="16">
        <v>16200</v>
      </c>
      <c r="F23" s="15">
        <v>0.53500000000000003</v>
      </c>
      <c r="G23" s="47">
        <v>52</v>
      </c>
      <c r="H23" s="55">
        <f>Таблица631[[#This Row],[Коэфициент стоимости]]*Таблица631[[#This Row],[Розничная цена KRW]]</f>
        <v>8667</v>
      </c>
      <c r="I23" s="17" t="str">
        <f>IF($H$1="","Введите курс",Таблица631[[#This Row],[Оптовая цена KRW за 1шт]]/$H$1)</f>
        <v>Введите курс</v>
      </c>
      <c r="J23" s="48"/>
      <c r="K23" s="18">
        <f>Таблица631[[#This Row],[Заказ коробок ]]*Таблица631[[#This Row],[Кол-во шт в коробке]]</f>
        <v>0</v>
      </c>
      <c r="L23" s="54">
        <f>Таблица631[[#This Row],[Общее кол-во шт]]*Таблица631[[#This Row],[Оптовая цена KRW за 1шт]]</f>
        <v>0</v>
      </c>
      <c r="M23" s="19" t="str">
        <f>IFERROR(Таблица631[[#This Row],[Общее кол-во шт]]*Таблица631[[#This Row],[Оптовая цена USD за 1шт]],"")</f>
        <v/>
      </c>
      <c r="N23" s="49"/>
    </row>
    <row r="24" spans="1:14" ht="22.5" customHeight="1">
      <c r="A24" s="44" t="s">
        <v>18381</v>
      </c>
      <c r="B24" s="14">
        <v>8809367890505</v>
      </c>
      <c r="C24" s="50" t="s">
        <v>18382</v>
      </c>
      <c r="D24" s="46" t="s">
        <v>18383</v>
      </c>
      <c r="E24" s="16">
        <v>23400</v>
      </c>
      <c r="F24" s="15">
        <v>0.42500000000000004</v>
      </c>
      <c r="G24" s="47">
        <v>80</v>
      </c>
      <c r="H24" s="55">
        <f>Таблица631[[#This Row],[Коэфициент стоимости]]*Таблица631[[#This Row],[Розничная цена KRW]]</f>
        <v>9945.0000000000018</v>
      </c>
      <c r="I24" s="17" t="str">
        <f>IF($H$1="","Введите курс",Таблица631[[#This Row],[Оптовая цена KRW за 1шт]]/$H$1)</f>
        <v>Введите курс</v>
      </c>
      <c r="J24" s="48"/>
      <c r="K24" s="18">
        <f>Таблица631[[#This Row],[Заказ коробок ]]*Таблица631[[#This Row],[Кол-во шт в коробке]]</f>
        <v>0</v>
      </c>
      <c r="L24" s="54">
        <f>Таблица631[[#This Row],[Общее кол-во шт]]*Таблица631[[#This Row],[Оптовая цена KRW за 1шт]]</f>
        <v>0</v>
      </c>
      <c r="M24" s="19" t="str">
        <f>IFERROR(Таблица631[[#This Row],[Общее кол-во шт]]*Таблица631[[#This Row],[Оптовая цена USD за 1шт]],"")</f>
        <v/>
      </c>
      <c r="N24" s="49"/>
    </row>
    <row r="25" spans="1:14" ht="22.5" customHeight="1">
      <c r="A25" s="44" t="s">
        <v>18384</v>
      </c>
      <c r="B25" s="14">
        <v>8809367890444</v>
      </c>
      <c r="C25" s="50" t="s">
        <v>18385</v>
      </c>
      <c r="D25" s="46" t="s">
        <v>18386</v>
      </c>
      <c r="E25" s="16">
        <v>4900</v>
      </c>
      <c r="F25" s="15">
        <v>0.70000000000000007</v>
      </c>
      <c r="G25" s="47">
        <v>200</v>
      </c>
      <c r="H25" s="55">
        <f>Таблица631[[#This Row],[Коэфициент стоимости]]*Таблица631[[#This Row],[Розничная цена KRW]]</f>
        <v>3430.0000000000005</v>
      </c>
      <c r="I25" s="17" t="str">
        <f>IF($H$1="","Введите курс",Таблица631[[#This Row],[Оптовая цена KRW за 1шт]]/$H$1)</f>
        <v>Введите курс</v>
      </c>
      <c r="J25" s="48"/>
      <c r="K25" s="18">
        <f>Таблица631[[#This Row],[Заказ коробок ]]*Таблица631[[#This Row],[Кол-во шт в коробке]]</f>
        <v>0</v>
      </c>
      <c r="L25" s="54">
        <f>Таблица631[[#This Row],[Общее кол-во шт]]*Таблица631[[#This Row],[Оптовая цена KRW за 1шт]]</f>
        <v>0</v>
      </c>
      <c r="M25" s="19" t="str">
        <f>IFERROR(Таблица631[[#This Row],[Общее кол-во шт]]*Таблица631[[#This Row],[Оптовая цена USD за 1шт]],"")</f>
        <v/>
      </c>
      <c r="N25" s="49"/>
    </row>
    <row r="26" spans="1:14" ht="22.5" customHeight="1">
      <c r="A26" s="44" t="s">
        <v>18387</v>
      </c>
      <c r="B26" s="14">
        <v>8809046296901</v>
      </c>
      <c r="C26" s="50" t="s">
        <v>18388</v>
      </c>
      <c r="D26" s="46" t="s">
        <v>18389</v>
      </c>
      <c r="E26" s="16">
        <v>23400</v>
      </c>
      <c r="F26" s="15">
        <v>0.37</v>
      </c>
      <c r="G26" s="47">
        <v>48</v>
      </c>
      <c r="H26" s="55">
        <f>Таблица631[[#This Row],[Коэфициент стоимости]]*Таблица631[[#This Row],[Розничная цена KRW]]</f>
        <v>8658</v>
      </c>
      <c r="I26" s="17" t="str">
        <f>IF($H$1="","Введите курс",Таблица631[[#This Row],[Оптовая цена KRW за 1шт]]/$H$1)</f>
        <v>Введите курс</v>
      </c>
      <c r="J26" s="48"/>
      <c r="K26" s="18">
        <f>Таблица631[[#This Row],[Заказ коробок ]]*Таблица631[[#This Row],[Кол-во шт в коробке]]</f>
        <v>0</v>
      </c>
      <c r="L26" s="54">
        <f>Таблица631[[#This Row],[Общее кол-во шт]]*Таблица631[[#This Row],[Оптовая цена KRW за 1шт]]</f>
        <v>0</v>
      </c>
      <c r="M26" s="19" t="str">
        <f>IFERROR(Таблица631[[#This Row],[Общее кол-во шт]]*Таблица631[[#This Row],[Оптовая цена USD за 1шт]],"")</f>
        <v/>
      </c>
      <c r="N26" s="49"/>
    </row>
    <row r="27" spans="1:14" ht="22.5" customHeight="1">
      <c r="A27" s="44" t="s">
        <v>18390</v>
      </c>
      <c r="B27" s="14">
        <v>8809367890321</v>
      </c>
      <c r="C27" s="50" t="s">
        <v>18391</v>
      </c>
      <c r="D27" s="46" t="s">
        <v>18392</v>
      </c>
      <c r="E27" s="16">
        <v>32000</v>
      </c>
      <c r="F27" s="15">
        <v>0.37</v>
      </c>
      <c r="G27" s="47">
        <v>105</v>
      </c>
      <c r="H27" s="55">
        <f>Таблица631[[#This Row],[Коэфициент стоимости]]*Таблица631[[#This Row],[Розничная цена KRW]]</f>
        <v>11840</v>
      </c>
      <c r="I27" s="17" t="str">
        <f>IF($H$1="","Введите курс",Таблица631[[#This Row],[Оптовая цена KRW за 1шт]]/$H$1)</f>
        <v>Введите курс</v>
      </c>
      <c r="J27" s="48"/>
      <c r="K27" s="18">
        <f>Таблица631[[#This Row],[Заказ коробок ]]*Таблица631[[#This Row],[Кол-во шт в коробке]]</f>
        <v>0</v>
      </c>
      <c r="L27" s="54">
        <f>Таблица631[[#This Row],[Общее кол-во шт]]*Таблица631[[#This Row],[Оптовая цена KRW за 1шт]]</f>
        <v>0</v>
      </c>
      <c r="M27" s="19" t="str">
        <f>IFERROR(Таблица631[[#This Row],[Общее кол-во шт]]*Таблица631[[#This Row],[Оптовая цена USD за 1шт]],"")</f>
        <v/>
      </c>
      <c r="N27" s="49"/>
    </row>
    <row r="28" spans="1:14" ht="22.5" customHeight="1" thickBot="1">
      <c r="A28" s="44" t="s">
        <v>18393</v>
      </c>
      <c r="B28" s="14">
        <v>8809046299230</v>
      </c>
      <c r="C28" s="50" t="s">
        <v>18394</v>
      </c>
      <c r="D28" s="46" t="s">
        <v>18395</v>
      </c>
      <c r="E28" s="16">
        <v>17000</v>
      </c>
      <c r="F28" s="15">
        <v>0.42500000000000004</v>
      </c>
      <c r="G28" s="47">
        <v>49</v>
      </c>
      <c r="H28" s="55">
        <f>Таблица631[[#This Row],[Коэфициент стоимости]]*Таблица631[[#This Row],[Розничная цена KRW]]</f>
        <v>7225.0000000000009</v>
      </c>
      <c r="I28" s="17" t="str">
        <f>IF($H$1="","Введите курс",Таблица631[[#This Row],[Оптовая цена KRW за 1шт]]/$H$1)</f>
        <v>Введите курс</v>
      </c>
      <c r="J28" s="48"/>
      <c r="K28" s="18">
        <f>Таблица631[[#This Row],[Заказ коробок ]]*Таблица631[[#This Row],[Кол-во шт в коробке]]</f>
        <v>0</v>
      </c>
      <c r="L28" s="54">
        <f>Таблица631[[#This Row],[Общее кол-во шт]]*Таблица631[[#This Row],[Оптовая цена KRW за 1шт]]</f>
        <v>0</v>
      </c>
      <c r="M28" s="19" t="str">
        <f>IFERROR(Таблица631[[#This Row],[Общее кол-во шт]]*Таблица631[[#This Row],[Оптовая цена USD за 1шт]],"")</f>
        <v/>
      </c>
      <c r="N28" s="49"/>
    </row>
    <row r="29" spans="1:14" ht="22.5" customHeight="1" thickBot="1">
      <c r="A29" s="44" t="s">
        <v>18396</v>
      </c>
      <c r="B29" s="14">
        <v>8809046299254</v>
      </c>
      <c r="C29" s="50" t="s">
        <v>18397</v>
      </c>
      <c r="D29" s="130" t="s">
        <v>18398</v>
      </c>
      <c r="E29" s="16">
        <v>10500</v>
      </c>
      <c r="F29" s="15">
        <v>0.51300000000000001</v>
      </c>
      <c r="G29" s="47">
        <v>240</v>
      </c>
      <c r="H29" s="55">
        <f>Таблица631[[#This Row],[Коэфициент стоимости]]*Таблица631[[#This Row],[Розничная цена KRW]]</f>
        <v>5386.5</v>
      </c>
      <c r="I29" s="17" t="str">
        <f>IF($H$1="","Введите курс",Таблица631[[#This Row],[Оптовая цена KRW за 1шт]]/$H$1)</f>
        <v>Введите курс</v>
      </c>
      <c r="J29" s="48"/>
      <c r="K29" s="18">
        <f>Таблица631[[#This Row],[Заказ коробок ]]*Таблица631[[#This Row],[Кол-во шт в коробке]]</f>
        <v>0</v>
      </c>
      <c r="L29" s="54">
        <f>Таблица631[[#This Row],[Общее кол-во шт]]*Таблица631[[#This Row],[Оптовая цена KRW за 1шт]]</f>
        <v>0</v>
      </c>
      <c r="M29" s="19" t="str">
        <f>IFERROR(Таблица631[[#This Row],[Общее кол-во шт]]*Таблица631[[#This Row],[Оптовая цена USD за 1шт]],"")</f>
        <v/>
      </c>
      <c r="N29" s="49"/>
    </row>
    <row r="30" spans="1:14" ht="22.5" customHeight="1" thickBot="1">
      <c r="A30" s="44" t="s">
        <v>18399</v>
      </c>
      <c r="B30" s="14">
        <v>8809046299247</v>
      </c>
      <c r="C30" s="50" t="s">
        <v>18400</v>
      </c>
      <c r="D30" s="131" t="s">
        <v>18401</v>
      </c>
      <c r="E30" s="16">
        <v>9800</v>
      </c>
      <c r="F30" s="15">
        <v>0.51300000000000001</v>
      </c>
      <c r="G30" s="47">
        <v>240</v>
      </c>
      <c r="H30" s="55">
        <f>Таблица631[[#This Row],[Коэфициент стоимости]]*Таблица631[[#This Row],[Розничная цена KRW]]</f>
        <v>5027.4000000000005</v>
      </c>
      <c r="I30" s="17" t="str">
        <f>IF($H$1="","Введите курс",Таблица631[[#This Row],[Оптовая цена KRW за 1шт]]/$H$1)</f>
        <v>Введите курс</v>
      </c>
      <c r="J30" s="48"/>
      <c r="K30" s="18">
        <f>Таблица631[[#This Row],[Заказ коробок ]]*Таблица631[[#This Row],[Кол-во шт в коробке]]</f>
        <v>0</v>
      </c>
      <c r="L30" s="54">
        <f>Таблица631[[#This Row],[Общее кол-во шт]]*Таблица631[[#This Row],[Оптовая цена KRW за 1шт]]</f>
        <v>0</v>
      </c>
      <c r="M30" s="19" t="str">
        <f>IFERROR(Таблица631[[#This Row],[Общее кол-во шт]]*Таблица631[[#This Row],[Оптовая цена USD за 1шт]],"")</f>
        <v/>
      </c>
      <c r="N30" s="49"/>
    </row>
    <row r="31" spans="1:14" ht="22.5" customHeight="1" thickBot="1">
      <c r="A31" s="44" t="s">
        <v>18402</v>
      </c>
      <c r="B31" s="14">
        <v>8809046292439</v>
      </c>
      <c r="C31" s="50" t="s">
        <v>18403</v>
      </c>
      <c r="D31" s="132" t="s">
        <v>18404</v>
      </c>
      <c r="E31" s="16">
        <v>19000</v>
      </c>
      <c r="F31" s="15">
        <v>0.42500000000000004</v>
      </c>
      <c r="G31" s="47">
        <v>108</v>
      </c>
      <c r="H31" s="55">
        <f>Таблица631[[#This Row],[Коэфициент стоимости]]*Таблица631[[#This Row],[Розничная цена KRW]]</f>
        <v>8075.0000000000009</v>
      </c>
      <c r="I31" s="17" t="str">
        <f>IF($H$1="","Введите курс",Таблица631[[#This Row],[Оптовая цена KRW за 1шт]]/$H$1)</f>
        <v>Введите курс</v>
      </c>
      <c r="J31" s="48"/>
      <c r="K31" s="18">
        <f>Таблица631[[#This Row],[Заказ коробок ]]*Таблица631[[#This Row],[Кол-во шт в коробке]]</f>
        <v>0</v>
      </c>
      <c r="L31" s="54">
        <f>Таблица631[[#This Row],[Общее кол-во шт]]*Таблица631[[#This Row],[Оптовая цена KRW за 1шт]]</f>
        <v>0</v>
      </c>
      <c r="M31" s="19" t="str">
        <f>IFERROR(Таблица631[[#This Row],[Общее кол-во шт]]*Таблица631[[#This Row],[Оптовая цена USD за 1шт]],"")</f>
        <v/>
      </c>
      <c r="N31" s="49"/>
    </row>
    <row r="32" spans="1:14" ht="22.5" customHeight="1">
      <c r="A32" s="44" t="s">
        <v>18405</v>
      </c>
      <c r="B32" s="14">
        <v>8809046293528</v>
      </c>
      <c r="C32" s="50" t="s">
        <v>18406</v>
      </c>
      <c r="D32" s="46" t="s">
        <v>18407</v>
      </c>
      <c r="E32" s="16">
        <v>27000</v>
      </c>
      <c r="F32" s="15">
        <v>0.37</v>
      </c>
      <c r="G32" s="47">
        <v>48</v>
      </c>
      <c r="H32" s="55">
        <f>Таблица631[[#This Row],[Коэфициент стоимости]]*Таблица631[[#This Row],[Розничная цена KRW]]</f>
        <v>9990</v>
      </c>
      <c r="I32" s="17" t="str">
        <f>IF($H$1="","Введите курс",Таблица631[[#This Row],[Оптовая цена KRW за 1шт]]/$H$1)</f>
        <v>Введите курс</v>
      </c>
      <c r="J32" s="48"/>
      <c r="K32" s="18">
        <f>Таблица631[[#This Row],[Заказ коробок ]]*Таблица631[[#This Row],[Кол-во шт в коробке]]</f>
        <v>0</v>
      </c>
      <c r="L32" s="54">
        <f>Таблица631[[#This Row],[Общее кол-во шт]]*Таблица631[[#This Row],[Оптовая цена KRW за 1шт]]</f>
        <v>0</v>
      </c>
      <c r="M32" s="19" t="str">
        <f>IFERROR(Таблица631[[#This Row],[Общее кол-во шт]]*Таблица631[[#This Row],[Оптовая цена USD за 1шт]],"")</f>
        <v/>
      </c>
      <c r="N32" s="49"/>
    </row>
    <row r="33" spans="1:14" ht="22.5" customHeight="1">
      <c r="A33" s="44" t="s">
        <v>18408</v>
      </c>
      <c r="B33" s="14">
        <v>8809046293535</v>
      </c>
      <c r="C33" s="50" t="s">
        <v>18409</v>
      </c>
      <c r="D33" s="46" t="s">
        <v>18410</v>
      </c>
      <c r="E33" s="16">
        <v>55000</v>
      </c>
      <c r="F33" s="15">
        <v>0.37</v>
      </c>
      <c r="G33" s="47">
        <v>105</v>
      </c>
      <c r="H33" s="55">
        <f>Таблица631[[#This Row],[Коэфициент стоимости]]*Таблица631[[#This Row],[Розничная цена KRW]]</f>
        <v>20350</v>
      </c>
      <c r="I33" s="17" t="str">
        <f>IF($H$1="","Введите курс",Таблица631[[#This Row],[Оптовая цена KRW за 1шт]]/$H$1)</f>
        <v>Введите курс</v>
      </c>
      <c r="J33" s="48"/>
      <c r="K33" s="18">
        <f>Таблица631[[#This Row],[Заказ коробок ]]*Таблица631[[#This Row],[Кол-во шт в коробке]]</f>
        <v>0</v>
      </c>
      <c r="L33" s="54">
        <f>Таблица631[[#This Row],[Общее кол-во шт]]*Таблица631[[#This Row],[Оптовая цена KRW за 1шт]]</f>
        <v>0</v>
      </c>
      <c r="M33" s="19" t="str">
        <f>IFERROR(Таблица631[[#This Row],[Общее кол-во шт]]*Таблица631[[#This Row],[Оптовая цена USD за 1шт]],"")</f>
        <v/>
      </c>
      <c r="N33" s="49"/>
    </row>
    <row r="34" spans="1:14" ht="22.5" customHeight="1">
      <c r="A34" s="44" t="s">
        <v>18411</v>
      </c>
      <c r="B34" s="14">
        <v>8809046293511</v>
      </c>
      <c r="C34" s="50" t="s">
        <v>18412</v>
      </c>
      <c r="D34" s="46" t="s">
        <v>18413</v>
      </c>
      <c r="E34" s="16">
        <v>25000</v>
      </c>
      <c r="F34" s="15">
        <v>0.37</v>
      </c>
      <c r="G34" s="47">
        <v>48</v>
      </c>
      <c r="H34" s="55">
        <f>Таблица631[[#This Row],[Коэфициент стоимости]]*Таблица631[[#This Row],[Розничная цена KRW]]</f>
        <v>9250</v>
      </c>
      <c r="I34" s="17" t="str">
        <f>IF($H$1="","Введите курс",Таблица631[[#This Row],[Оптовая цена KRW за 1шт]]/$H$1)</f>
        <v>Введите курс</v>
      </c>
      <c r="J34" s="48"/>
      <c r="K34" s="18">
        <f>Таблица631[[#This Row],[Заказ коробок ]]*Таблица631[[#This Row],[Кол-во шт в коробке]]</f>
        <v>0</v>
      </c>
      <c r="L34" s="54">
        <f>Таблица631[[#This Row],[Общее кол-во шт]]*Таблица631[[#This Row],[Оптовая цена KRW за 1шт]]</f>
        <v>0</v>
      </c>
      <c r="M34" s="19" t="str">
        <f>IFERROR(Таблица631[[#This Row],[Общее кол-во шт]]*Таблица631[[#This Row],[Оптовая цена USD за 1шт]],"")</f>
        <v/>
      </c>
      <c r="N34" s="49"/>
    </row>
    <row r="35" spans="1:14" ht="22.5" customHeight="1">
      <c r="A35" s="44" t="s">
        <v>18414</v>
      </c>
      <c r="B35" s="14">
        <v>8809367890062</v>
      </c>
      <c r="C35" s="50" t="s">
        <v>18415</v>
      </c>
      <c r="D35" s="46" t="s">
        <v>18416</v>
      </c>
      <c r="E35" s="16">
        <v>28000</v>
      </c>
      <c r="F35" s="15">
        <v>0.37</v>
      </c>
      <c r="G35" s="47">
        <v>105</v>
      </c>
      <c r="H35" s="55">
        <f>Таблица631[[#This Row],[Коэфициент стоимости]]*Таблица631[[#This Row],[Розничная цена KRW]]</f>
        <v>10360</v>
      </c>
      <c r="I35" s="17" t="str">
        <f>IF($H$1="","Введите курс",Таблица631[[#This Row],[Оптовая цена KRW за 1шт]]/$H$1)</f>
        <v>Введите курс</v>
      </c>
      <c r="J35" s="48"/>
      <c r="K35" s="18">
        <f>Таблица631[[#This Row],[Заказ коробок ]]*Таблица631[[#This Row],[Кол-во шт в коробке]]</f>
        <v>0</v>
      </c>
      <c r="L35" s="54">
        <f>Таблица631[[#This Row],[Общее кол-во шт]]*Таблица631[[#This Row],[Оптовая цена KRW за 1шт]]</f>
        <v>0</v>
      </c>
      <c r="M35" s="19" t="str">
        <f>IFERROR(Таблица631[[#This Row],[Общее кол-во шт]]*Таблица631[[#This Row],[Оптовая цена USD за 1шт]],"")</f>
        <v/>
      </c>
      <c r="N35" s="49"/>
    </row>
    <row r="36" spans="1:14" ht="22.5" customHeight="1">
      <c r="A36" s="44" t="s">
        <v>18417</v>
      </c>
      <c r="B36" s="14">
        <v>8809367890079</v>
      </c>
      <c r="C36" s="50" t="s">
        <v>18418</v>
      </c>
      <c r="D36" s="46" t="s">
        <v>18419</v>
      </c>
      <c r="E36" s="16">
        <v>28000</v>
      </c>
      <c r="F36" s="15">
        <v>0.37</v>
      </c>
      <c r="G36" s="47">
        <v>105</v>
      </c>
      <c r="H36" s="55">
        <f>Таблица631[[#This Row],[Коэфициент стоимости]]*Таблица631[[#This Row],[Розничная цена KRW]]</f>
        <v>10360</v>
      </c>
      <c r="I36" s="17" t="str">
        <f>IF($H$1="","Введите курс",Таблица631[[#This Row],[Оптовая цена KRW за 1шт]]/$H$1)</f>
        <v>Введите курс</v>
      </c>
      <c r="J36" s="48"/>
      <c r="K36" s="18">
        <f>Таблица631[[#This Row],[Заказ коробок ]]*Таблица631[[#This Row],[Кол-во шт в коробке]]</f>
        <v>0</v>
      </c>
      <c r="L36" s="54">
        <f>Таблица631[[#This Row],[Общее кол-во шт]]*Таблица631[[#This Row],[Оптовая цена KRW за 1шт]]</f>
        <v>0</v>
      </c>
      <c r="M36" s="19" t="str">
        <f>IFERROR(Таблица631[[#This Row],[Общее кол-во шт]]*Таблица631[[#This Row],[Оптовая цена USD за 1шт]],"")</f>
        <v/>
      </c>
      <c r="N36" s="49"/>
    </row>
    <row r="37" spans="1:14" ht="22.5" customHeight="1">
      <c r="A37" s="44" t="s">
        <v>18420</v>
      </c>
      <c r="B37" s="14">
        <v>8809046293573</v>
      </c>
      <c r="C37" s="50" t="s">
        <v>18421</v>
      </c>
      <c r="D37" s="46" t="s">
        <v>18422</v>
      </c>
      <c r="E37" s="16">
        <v>39000</v>
      </c>
      <c r="F37" s="15">
        <v>0.37</v>
      </c>
      <c r="G37" s="47">
        <v>48</v>
      </c>
      <c r="H37" s="55">
        <f>Таблица631[[#This Row],[Коэфициент стоимости]]*Таблица631[[#This Row],[Розничная цена KRW]]</f>
        <v>14430</v>
      </c>
      <c r="I37" s="17" t="str">
        <f>IF($H$1="","Введите курс",Таблица631[[#This Row],[Оптовая цена KRW за 1шт]]/$H$1)</f>
        <v>Введите курс</v>
      </c>
      <c r="J37" s="48"/>
      <c r="K37" s="18">
        <f>Таблица631[[#This Row],[Заказ коробок ]]*Таблица631[[#This Row],[Кол-во шт в коробке]]</f>
        <v>0</v>
      </c>
      <c r="L37" s="54">
        <f>Таблица631[[#This Row],[Общее кол-во шт]]*Таблица631[[#This Row],[Оптовая цена KRW за 1шт]]</f>
        <v>0</v>
      </c>
      <c r="M37" s="19" t="str">
        <f>IFERROR(Таблица631[[#This Row],[Общее кол-во шт]]*Таблица631[[#This Row],[Оптовая цена USD за 1шт]],"")</f>
        <v/>
      </c>
      <c r="N37" s="49"/>
    </row>
    <row r="38" spans="1:14" ht="22.5" customHeight="1">
      <c r="A38" s="44" t="s">
        <v>18423</v>
      </c>
      <c r="B38" s="14">
        <v>8809046297984</v>
      </c>
      <c r="C38" s="50" t="s">
        <v>18424</v>
      </c>
      <c r="D38" s="46" t="s">
        <v>18425</v>
      </c>
      <c r="E38" s="16">
        <v>28000</v>
      </c>
      <c r="F38" s="15">
        <v>0.42500000000000004</v>
      </c>
      <c r="G38" s="47">
        <v>84</v>
      </c>
      <c r="H38" s="55">
        <f>Таблица631[[#This Row],[Коэфициент стоимости]]*Таблица631[[#This Row],[Розничная цена KRW]]</f>
        <v>11900.000000000002</v>
      </c>
      <c r="I38" s="17" t="str">
        <f>IF($H$1="","Введите курс",Таблица631[[#This Row],[Оптовая цена KRW за 1шт]]/$H$1)</f>
        <v>Введите курс</v>
      </c>
      <c r="J38" s="48"/>
      <c r="K38" s="18">
        <f>Таблица631[[#This Row],[Заказ коробок ]]*Таблица631[[#This Row],[Кол-во шт в коробке]]</f>
        <v>0</v>
      </c>
      <c r="L38" s="54">
        <f>Таблица631[[#This Row],[Общее кол-во шт]]*Таблица631[[#This Row],[Оптовая цена KRW за 1шт]]</f>
        <v>0</v>
      </c>
      <c r="M38" s="19" t="str">
        <f>IFERROR(Таблица631[[#This Row],[Общее кол-во шт]]*Таблица631[[#This Row],[Оптовая цена USD за 1шт]],"")</f>
        <v/>
      </c>
      <c r="N38" s="49"/>
    </row>
    <row r="39" spans="1:14" ht="22.5" customHeight="1">
      <c r="A39" s="44" t="s">
        <v>18426</v>
      </c>
      <c r="B39" s="14">
        <v>8809367894060</v>
      </c>
      <c r="C39" s="50" t="s">
        <v>18427</v>
      </c>
      <c r="D39" s="115" t="s">
        <v>18428</v>
      </c>
      <c r="E39" s="16">
        <v>18000</v>
      </c>
      <c r="F39" s="15">
        <v>0.48000000000000009</v>
      </c>
      <c r="G39" s="47">
        <v>60</v>
      </c>
      <c r="H39" s="55">
        <f>Таблица631[[#This Row],[Коэфициент стоимости]]*Таблица631[[#This Row],[Розничная цена KRW]]</f>
        <v>8640.0000000000018</v>
      </c>
      <c r="I39" s="17" t="str">
        <f>IF($H$1="","Введите курс",Таблица631[[#This Row],[Оптовая цена KRW за 1шт]]/$H$1)</f>
        <v>Введите курс</v>
      </c>
      <c r="J39" s="48"/>
      <c r="K39" s="18">
        <f>Таблица631[[#This Row],[Заказ коробок ]]*Таблица631[[#This Row],[Кол-во шт в коробке]]</f>
        <v>0</v>
      </c>
      <c r="L39" s="54">
        <f>Таблица631[[#This Row],[Общее кол-во шт]]*Таблица631[[#This Row],[Оптовая цена KRW за 1шт]]</f>
        <v>0</v>
      </c>
      <c r="M39" s="19" t="str">
        <f>IFERROR(Таблица631[[#This Row],[Общее кол-во шт]]*Таблица631[[#This Row],[Оптовая цена USD за 1шт]],"")</f>
        <v/>
      </c>
      <c r="N39" s="49"/>
    </row>
    <row r="40" spans="1:14" ht="22.5" customHeight="1">
      <c r="A40" s="44" t="s">
        <v>18429</v>
      </c>
      <c r="B40" s="14">
        <v>8809367894091</v>
      </c>
      <c r="C40" s="50" t="s">
        <v>18430</v>
      </c>
      <c r="D40" s="46" t="s">
        <v>18431</v>
      </c>
      <c r="E40" s="16">
        <v>21000</v>
      </c>
      <c r="F40" s="15">
        <v>0.39200000000000002</v>
      </c>
      <c r="G40" s="47">
        <v>48</v>
      </c>
      <c r="H40" s="55">
        <f>Таблица631[[#This Row],[Коэфициент стоимости]]*Таблица631[[#This Row],[Розничная цена KRW]]</f>
        <v>8232</v>
      </c>
      <c r="I40" s="17" t="str">
        <f>IF($H$1="","Введите курс",Таблица631[[#This Row],[Оптовая цена KRW за 1шт]]/$H$1)</f>
        <v>Введите курс</v>
      </c>
      <c r="J40" s="48"/>
      <c r="K40" s="18">
        <f>Таблица631[[#This Row],[Заказ коробок ]]*Таблица631[[#This Row],[Кол-во шт в коробке]]</f>
        <v>0</v>
      </c>
      <c r="L40" s="54">
        <f>Таблица631[[#This Row],[Общее кол-во шт]]*Таблица631[[#This Row],[Оптовая цена KRW за 1шт]]</f>
        <v>0</v>
      </c>
      <c r="M40" s="19" t="str">
        <f>IFERROR(Таблица631[[#This Row],[Общее кол-во шт]]*Таблица631[[#This Row],[Оптовая цена USD за 1шт]],"")</f>
        <v/>
      </c>
      <c r="N40" s="49"/>
    </row>
    <row r="41" spans="1:14" ht="22.5" customHeight="1">
      <c r="A41" s="44" t="s">
        <v>18432</v>
      </c>
      <c r="B41" s="14">
        <v>8809367896545</v>
      </c>
      <c r="C41" s="50" t="s">
        <v>18433</v>
      </c>
      <c r="D41" s="115" t="s">
        <v>18434</v>
      </c>
      <c r="E41" s="16">
        <v>42000</v>
      </c>
      <c r="F41" s="15">
        <v>0.36428571428571432</v>
      </c>
      <c r="G41" s="47">
        <v>28</v>
      </c>
      <c r="H41" s="55">
        <f>Таблица631[[#This Row],[Коэфициент стоимости]]*Таблица631[[#This Row],[Розничная цена KRW]]</f>
        <v>15300.000000000002</v>
      </c>
      <c r="I41" s="17" t="str">
        <f>IF($H$1="","Введите курс",Таблица631[[#This Row],[Оптовая цена KRW за 1шт]]/$H$1)</f>
        <v>Введите курс</v>
      </c>
      <c r="J41" s="48"/>
      <c r="K41" s="18">
        <f>Таблица631[[#This Row],[Заказ коробок ]]*Таблица631[[#This Row],[Кол-во шт в коробке]]</f>
        <v>0</v>
      </c>
      <c r="L41" s="54">
        <f>Таблица631[[#This Row],[Общее кол-во шт]]*Таблица631[[#This Row],[Оптовая цена KRW за 1шт]]</f>
        <v>0</v>
      </c>
      <c r="M41" s="19" t="str">
        <f>IFERROR(Таблица631[[#This Row],[Общее кол-во шт]]*Таблица631[[#This Row],[Оптовая цена USD за 1шт]],"")</f>
        <v/>
      </c>
      <c r="N41" s="49"/>
    </row>
    <row r="42" spans="1:14" ht="22.5" customHeight="1">
      <c r="A42" s="44" t="s">
        <v>18435</v>
      </c>
      <c r="B42" s="14">
        <v>8809367895869</v>
      </c>
      <c r="C42" s="50" t="s">
        <v>18436</v>
      </c>
      <c r="D42" s="46" t="s">
        <v>18437</v>
      </c>
      <c r="E42" s="16">
        <v>38000</v>
      </c>
      <c r="F42" s="15">
        <v>0.37</v>
      </c>
      <c r="G42" s="47">
        <v>30</v>
      </c>
      <c r="H42" s="55">
        <f>Таблица631[[#This Row],[Коэфициент стоимости]]*Таблица631[[#This Row],[Розничная цена KRW]]</f>
        <v>14060</v>
      </c>
      <c r="I42" s="17" t="str">
        <f>IF($H$1="","Введите курс",Таблица631[[#This Row],[Оптовая цена KRW за 1шт]]/$H$1)</f>
        <v>Введите курс</v>
      </c>
      <c r="J42" s="48"/>
      <c r="K42" s="18">
        <f>Таблица631[[#This Row],[Заказ коробок ]]*Таблица631[[#This Row],[Кол-во шт в коробке]]</f>
        <v>0</v>
      </c>
      <c r="L42" s="54">
        <f>Таблица631[[#This Row],[Общее кол-во шт]]*Таблица631[[#This Row],[Оптовая цена KRW за 1шт]]</f>
        <v>0</v>
      </c>
      <c r="M42" s="19" t="str">
        <f>IFERROR(Таблица631[[#This Row],[Общее кол-во шт]]*Таблица631[[#This Row],[Оптовая цена USD за 1шт]],"")</f>
        <v/>
      </c>
      <c r="N42" s="49"/>
    </row>
    <row r="43" spans="1:14" ht="22.5" customHeight="1">
      <c r="A43" s="44" t="s">
        <v>18438</v>
      </c>
      <c r="B43" s="14">
        <v>8809367895883</v>
      </c>
      <c r="C43" s="50" t="s">
        <v>18439</v>
      </c>
      <c r="D43" s="46" t="s">
        <v>18440</v>
      </c>
      <c r="E43" s="16">
        <v>38000</v>
      </c>
      <c r="F43" s="15">
        <v>0.37</v>
      </c>
      <c r="G43" s="47">
        <v>30</v>
      </c>
      <c r="H43" s="55">
        <f>Таблица631[[#This Row],[Коэфициент стоимости]]*Таблица631[[#This Row],[Розничная цена KRW]]</f>
        <v>14060</v>
      </c>
      <c r="I43" s="17" t="str">
        <f>IF($H$1="","Введите курс",Таблица631[[#This Row],[Оптовая цена KRW за 1шт]]/$H$1)</f>
        <v>Введите курс</v>
      </c>
      <c r="J43" s="48"/>
      <c r="K43" s="18">
        <f>Таблица631[[#This Row],[Заказ коробок ]]*Таблица631[[#This Row],[Кол-во шт в коробке]]</f>
        <v>0</v>
      </c>
      <c r="L43" s="54">
        <f>Таблица631[[#This Row],[Общее кол-во шт]]*Таблица631[[#This Row],[Оптовая цена KRW за 1шт]]</f>
        <v>0</v>
      </c>
      <c r="M43" s="19" t="str">
        <f>IFERROR(Таблица631[[#This Row],[Общее кол-во шт]]*Таблица631[[#This Row],[Оптовая цена USD за 1шт]],"")</f>
        <v/>
      </c>
      <c r="N43" s="49"/>
    </row>
    <row r="44" spans="1:14" ht="22.5" customHeight="1">
      <c r="A44" s="44" t="s">
        <v>18441</v>
      </c>
      <c r="B44" s="14">
        <v>8809367890062</v>
      </c>
      <c r="C44" s="50" t="s">
        <v>18415</v>
      </c>
      <c r="D44" s="46" t="s">
        <v>18416</v>
      </c>
      <c r="E44" s="16">
        <v>28000</v>
      </c>
      <c r="F44" s="15">
        <v>0.34</v>
      </c>
      <c r="G44" s="47">
        <v>105</v>
      </c>
      <c r="H44" s="55">
        <f>Таблица631[[#This Row],[Коэфициент стоимости]]*Таблица631[[#This Row],[Розничная цена KRW]]</f>
        <v>9520</v>
      </c>
      <c r="I44" s="17" t="str">
        <f>IF($H$1="","Введите курс",Таблица631[[#This Row],[Оптовая цена KRW за 1шт]]/$H$1)</f>
        <v>Введите курс</v>
      </c>
      <c r="J44" s="48"/>
      <c r="K44" s="18">
        <f>Таблица631[[#This Row],[Заказ коробок ]]*Таблица631[[#This Row],[Кол-во шт в коробке]]</f>
        <v>0</v>
      </c>
      <c r="L44" s="54">
        <f>Таблица631[[#This Row],[Общее кол-во шт]]*Таблица631[[#This Row],[Оптовая цена KRW за 1шт]]</f>
        <v>0</v>
      </c>
      <c r="M44" s="19" t="str">
        <f>IFERROR(Таблица631[[#This Row],[Общее кол-во шт]]*Таблица631[[#This Row],[Оптовая цена USD за 1шт]],"")</f>
        <v/>
      </c>
      <c r="N44" s="49"/>
    </row>
    <row r="45" spans="1:14" ht="22.5" customHeight="1">
      <c r="A45" s="44" t="s">
        <v>18442</v>
      </c>
      <c r="B45" s="14">
        <v>8809367890079</v>
      </c>
      <c r="C45" s="50" t="s">
        <v>18418</v>
      </c>
      <c r="D45" s="46" t="s">
        <v>18419</v>
      </c>
      <c r="E45" s="16">
        <v>28000</v>
      </c>
      <c r="F45" s="15">
        <v>0.34</v>
      </c>
      <c r="G45" s="47">
        <v>105</v>
      </c>
      <c r="H45" s="55">
        <f>Таблица631[[#This Row],[Коэфициент стоимости]]*Таблица631[[#This Row],[Розничная цена KRW]]</f>
        <v>9520</v>
      </c>
      <c r="I45" s="17" t="str">
        <f>IF($H$1="","Введите курс",Таблица631[[#This Row],[Оптовая цена KRW за 1шт]]/$H$1)</f>
        <v>Введите курс</v>
      </c>
      <c r="J45" s="48"/>
      <c r="K45" s="18">
        <f>Таблица631[[#This Row],[Заказ коробок ]]*Таблица631[[#This Row],[Кол-во шт в коробке]]</f>
        <v>0</v>
      </c>
      <c r="L45" s="54">
        <f>Таблица631[[#This Row],[Общее кол-во шт]]*Таблица631[[#This Row],[Оптовая цена KRW за 1шт]]</f>
        <v>0</v>
      </c>
      <c r="M45" s="19" t="str">
        <f>IFERROR(Таблица631[[#This Row],[Общее кол-во шт]]*Таблица631[[#This Row],[Оптовая цена USD за 1шт]],"")</f>
        <v/>
      </c>
      <c r="N45" s="49"/>
    </row>
  </sheetData>
  <sheetProtection algorithmName="SHA-512" hashValue="/MahZTfMh+SXc4uJZ+EsoyKFNCUEesDW3MMXNtaZLe2a6832UFc+asF3VPNaxdMU0J2Q3kDxg0X97zlNAWefhQ==" saltValue="8MUdNJ/N9rY13Wgh+f4oUA==" spinCount="100000" sheet="1" autoFilter="0" pivotTables="0"/>
  <mergeCells count="2">
    <mergeCell ref="A1:C1"/>
    <mergeCell ref="D1:F1"/>
  </mergeCells>
  <conditionalFormatting sqref="A46:A1048576">
    <cfRule type="duplicateValues" dxfId="30" priority="1"/>
  </conditionalFormatting>
  <conditionalFormatting sqref="A46:A1048576">
    <cfRule type="duplicateValues" dxfId="29" priority="2"/>
    <cfRule type="duplicateValues" dxfId="28" priority="3"/>
    <cfRule type="duplicateValues" dxfId="27" priority="4"/>
  </conditionalFormatting>
  <conditionalFormatting sqref="A3:A45">
    <cfRule type="duplicateValues" dxfId="26" priority="5"/>
  </conditionalFormatting>
  <conditionalFormatting sqref="A3:A45">
    <cfRule type="duplicateValues" dxfId="25" priority="6"/>
    <cfRule type="duplicateValues" dxfId="24" priority="7"/>
    <cfRule type="duplicateValues" dxfId="23" priority="8"/>
  </conditionalFormatting>
  <conditionalFormatting sqref="A3:A45">
    <cfRule type="duplicateValues" dxfId="22" priority="9"/>
  </conditionalFormatting>
  <conditionalFormatting sqref="A3:A45">
    <cfRule type="duplicateValues" dxfId="21" priority="10"/>
    <cfRule type="duplicateValues" dxfId="20" priority="11"/>
    <cfRule type="duplicateValues" dxfId="19" priority="12"/>
  </conditionalFormatting>
  <hyperlinks>
    <hyperlink ref="G1" r:id="rId1" xr:uid="{653F9FC3-726A-4693-AE01-8835897035A9}"/>
    <hyperlink ref="N1" location="Главная!A1" display="Вернуться на Главную" xr:uid="{8ACBF36A-9092-4D52-AB48-FC4AAC5A1FC3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76415-9394-41BF-8523-19F47D80D66E}">
  <sheetPr>
    <pageSetUpPr fitToPage="1"/>
  </sheetPr>
  <dimension ref="A1:N26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97.42578125" style="21" hidden="1" customWidth="1"/>
    <col min="4" max="4" width="97.85546875" style="22" bestFit="1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19758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167">
        <f>SUM(J3:J26)</f>
        <v>0</v>
      </c>
      <c r="K1" s="168">
        <f>SUM(K3:K26)</f>
        <v>0</v>
      </c>
      <c r="L1" s="169">
        <f>SUM(L3:L26)</f>
        <v>0</v>
      </c>
      <c r="M1" s="170">
        <f>SUM(M3:M26)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29876</v>
      </c>
      <c r="B3" s="14">
        <v>8809048416079</v>
      </c>
      <c r="C3" s="45" t="s">
        <v>19759</v>
      </c>
      <c r="D3" s="46" t="s">
        <v>19760</v>
      </c>
      <c r="E3" s="53">
        <v>24000</v>
      </c>
      <c r="F3" s="15">
        <v>0.55000000000000004</v>
      </c>
      <c r="G3" s="47">
        <v>24</v>
      </c>
      <c r="H3" s="16">
        <f>Таблица655[[#This Row],[Коэфициент стоимости]]*Таблица655[[#This Row],[Розничная цена KRW]]</f>
        <v>13200.000000000002</v>
      </c>
      <c r="I3" s="17" t="str">
        <f>IF($H$1="","Введите курс",Таблица655[[#This Row],[Оптовая цена KRW за 1шт]]/$H$1)</f>
        <v>Введите курс</v>
      </c>
      <c r="J3" s="48"/>
      <c r="K3" s="18">
        <f>Таблица655[[#This Row],[Заказ коробок ]]*Таблица655[[#This Row],[Кол-во шт в коробке]]</f>
        <v>0</v>
      </c>
      <c r="L3" s="16">
        <f>Таблица655[[#This Row],[Общее кол-во шт]]*Таблица655[[#This Row],[Оптовая цена KRW за 1шт]]</f>
        <v>0</v>
      </c>
      <c r="M3" s="19" t="str">
        <f>IFERROR(Таблица655[[#This Row],[Общее кол-во шт]]*Таблица655[[#This Row],[Оптовая цена USD за 1шт]],"")</f>
        <v/>
      </c>
      <c r="N3" s="49"/>
    </row>
    <row r="4" spans="1:14" ht="22.5" customHeight="1">
      <c r="A4" s="44" t="s">
        <v>29877</v>
      </c>
      <c r="B4" s="14">
        <v>8809048410466</v>
      </c>
      <c r="C4" s="50" t="s">
        <v>19761</v>
      </c>
      <c r="D4" s="46" t="s">
        <v>19762</v>
      </c>
      <c r="E4" s="16">
        <v>22000</v>
      </c>
      <c r="F4" s="15">
        <v>0.55000000000000004</v>
      </c>
      <c r="G4" s="47">
        <v>24</v>
      </c>
      <c r="H4" s="55">
        <f>Таблица655[[#This Row],[Коэфициент стоимости]]*Таблица655[[#This Row],[Розничная цена KRW]]</f>
        <v>12100.000000000002</v>
      </c>
      <c r="I4" s="17" t="str">
        <f>IF($H$1="","Введите курс",Таблица655[[#This Row],[Оптовая цена KRW за 1шт]]/$H$1)</f>
        <v>Введите курс</v>
      </c>
      <c r="J4" s="48"/>
      <c r="K4" s="18">
        <f>Таблица655[[#This Row],[Заказ коробок ]]*Таблица655[[#This Row],[Кол-во шт в коробке]]</f>
        <v>0</v>
      </c>
      <c r="L4" s="54">
        <f>Таблица655[[#This Row],[Общее кол-во шт]]*Таблица655[[#This Row],[Оптовая цена KRW за 1шт]]</f>
        <v>0</v>
      </c>
      <c r="M4" s="19" t="str">
        <f>IFERROR(Таблица655[[#This Row],[Общее кол-во шт]]*Таблица655[[#This Row],[Оптовая цена USD за 1шт]],"")</f>
        <v/>
      </c>
      <c r="N4" s="49"/>
    </row>
    <row r="5" spans="1:14" ht="22.5" customHeight="1">
      <c r="A5" s="44" t="s">
        <v>29878</v>
      </c>
      <c r="B5" s="14">
        <v>8809048410510</v>
      </c>
      <c r="C5" s="50" t="s">
        <v>19763</v>
      </c>
      <c r="D5" s="46" t="s">
        <v>19764</v>
      </c>
      <c r="E5" s="16">
        <v>24000</v>
      </c>
      <c r="F5" s="15">
        <v>0.55000000000000004</v>
      </c>
      <c r="G5" s="47">
        <v>24</v>
      </c>
      <c r="H5" s="55">
        <f>Таблица655[[#This Row],[Коэфициент стоимости]]*Таблица655[[#This Row],[Розничная цена KRW]]</f>
        <v>13200.000000000002</v>
      </c>
      <c r="I5" s="17" t="str">
        <f>IF($H$1="","Введите курс",Таблица655[[#This Row],[Оптовая цена KRW за 1шт]]/$H$1)</f>
        <v>Введите курс</v>
      </c>
      <c r="J5" s="48"/>
      <c r="K5" s="18">
        <f>Таблица655[[#This Row],[Заказ коробок ]]*Таблица655[[#This Row],[Кол-во шт в коробке]]</f>
        <v>0</v>
      </c>
      <c r="L5" s="54">
        <f>Таблица655[[#This Row],[Общее кол-во шт]]*Таблица655[[#This Row],[Оптовая цена KRW за 1шт]]</f>
        <v>0</v>
      </c>
      <c r="M5" s="19" t="str">
        <f>IFERROR(Таблица655[[#This Row],[Общее кол-во шт]]*Таблица655[[#This Row],[Оптовая цена USD за 1шт]],"")</f>
        <v/>
      </c>
      <c r="N5" s="49"/>
    </row>
    <row r="6" spans="1:14" ht="22.5" customHeight="1">
      <c r="A6" s="44" t="s">
        <v>29879</v>
      </c>
      <c r="B6" s="14">
        <v>8809048410503</v>
      </c>
      <c r="C6" s="50" t="s">
        <v>19765</v>
      </c>
      <c r="D6" s="46" t="s">
        <v>19766</v>
      </c>
      <c r="E6" s="16">
        <v>18000</v>
      </c>
      <c r="F6" s="15">
        <v>0.55000000000000004</v>
      </c>
      <c r="G6" s="47">
        <v>36</v>
      </c>
      <c r="H6" s="55">
        <f>Таблица655[[#This Row],[Коэфициент стоимости]]*Таблица655[[#This Row],[Розничная цена KRW]]</f>
        <v>9900</v>
      </c>
      <c r="I6" s="17" t="str">
        <f>IF($H$1="","Введите курс",Таблица655[[#This Row],[Оптовая цена KRW за 1шт]]/$H$1)</f>
        <v>Введите курс</v>
      </c>
      <c r="J6" s="48"/>
      <c r="K6" s="18">
        <f>Таблица655[[#This Row],[Заказ коробок ]]*Таблица655[[#This Row],[Кол-во шт в коробке]]</f>
        <v>0</v>
      </c>
      <c r="L6" s="54">
        <f>Таблица655[[#This Row],[Общее кол-во шт]]*Таблица655[[#This Row],[Оптовая цена KRW за 1шт]]</f>
        <v>0</v>
      </c>
      <c r="M6" s="19" t="str">
        <f>IFERROR(Таблица655[[#This Row],[Общее кол-во шт]]*Таблица655[[#This Row],[Оптовая цена USD за 1шт]],"")</f>
        <v/>
      </c>
      <c r="N6" s="49"/>
    </row>
    <row r="7" spans="1:14" ht="22.5" customHeight="1">
      <c r="A7" s="44" t="s">
        <v>29880</v>
      </c>
      <c r="B7" s="14">
        <v>8809048410381</v>
      </c>
      <c r="C7" s="50" t="s">
        <v>19767</v>
      </c>
      <c r="D7" s="46" t="s">
        <v>19768</v>
      </c>
      <c r="E7" s="16">
        <v>24000</v>
      </c>
      <c r="F7" s="15">
        <v>0.55000000000000004</v>
      </c>
      <c r="G7" s="47">
        <v>48</v>
      </c>
      <c r="H7" s="55">
        <f>Таблица655[[#This Row],[Коэфициент стоимости]]*Таблица655[[#This Row],[Розничная цена KRW]]</f>
        <v>13200.000000000002</v>
      </c>
      <c r="I7" s="17" t="str">
        <f>IF($H$1="","Введите курс",Таблица655[[#This Row],[Оптовая цена KRW за 1шт]]/$H$1)</f>
        <v>Введите курс</v>
      </c>
      <c r="J7" s="48"/>
      <c r="K7" s="18">
        <f>Таблица655[[#This Row],[Заказ коробок ]]*Таблица655[[#This Row],[Кол-во шт в коробке]]</f>
        <v>0</v>
      </c>
      <c r="L7" s="54">
        <f>Таблица655[[#This Row],[Общее кол-во шт]]*Таблица655[[#This Row],[Оптовая цена KRW за 1шт]]</f>
        <v>0</v>
      </c>
      <c r="M7" s="19" t="str">
        <f>IFERROR(Таблица655[[#This Row],[Общее кол-во шт]]*Таблица655[[#This Row],[Оптовая цена USD за 1шт]],"")</f>
        <v/>
      </c>
      <c r="N7" s="49"/>
    </row>
    <row r="8" spans="1:14" ht="22.5" customHeight="1">
      <c r="A8" s="44" t="s">
        <v>29881</v>
      </c>
      <c r="B8" s="14">
        <v>8809048410411</v>
      </c>
      <c r="C8" s="50" t="s">
        <v>19769</v>
      </c>
      <c r="D8" s="46" t="s">
        <v>19770</v>
      </c>
      <c r="E8" s="16">
        <v>24000</v>
      </c>
      <c r="F8" s="15">
        <v>0.55000000000000004</v>
      </c>
      <c r="G8" s="47">
        <v>48</v>
      </c>
      <c r="H8" s="55">
        <f>Таблица655[[#This Row],[Коэфициент стоимости]]*Таблица655[[#This Row],[Розничная цена KRW]]</f>
        <v>13200.000000000002</v>
      </c>
      <c r="I8" s="17" t="str">
        <f>IF($H$1="","Введите курс",Таблица655[[#This Row],[Оптовая цена KRW за 1шт]]/$H$1)</f>
        <v>Введите курс</v>
      </c>
      <c r="J8" s="48"/>
      <c r="K8" s="18">
        <f>Таблица655[[#This Row],[Заказ коробок ]]*Таблица655[[#This Row],[Кол-во шт в коробке]]</f>
        <v>0</v>
      </c>
      <c r="L8" s="54">
        <f>Таблица655[[#This Row],[Общее кол-во шт]]*Таблица655[[#This Row],[Оптовая цена KRW за 1шт]]</f>
        <v>0</v>
      </c>
      <c r="M8" s="19" t="str">
        <f>IFERROR(Таблица655[[#This Row],[Общее кол-во шт]]*Таблица655[[#This Row],[Оптовая цена USD за 1шт]],"")</f>
        <v/>
      </c>
      <c r="N8" s="49"/>
    </row>
    <row r="9" spans="1:14" ht="22.5" customHeight="1">
      <c r="A9" s="44" t="s">
        <v>29882</v>
      </c>
      <c r="B9" s="14">
        <v>8809554849866</v>
      </c>
      <c r="C9" s="50" t="s">
        <v>19771</v>
      </c>
      <c r="D9" s="46" t="s">
        <v>19772</v>
      </c>
      <c r="E9" s="16">
        <v>18000</v>
      </c>
      <c r="F9" s="15">
        <v>0.55000000000000004</v>
      </c>
      <c r="G9" s="47">
        <v>48</v>
      </c>
      <c r="H9" s="55">
        <f>Таблица655[[#This Row],[Коэфициент стоимости]]*Таблица655[[#This Row],[Розничная цена KRW]]</f>
        <v>9900</v>
      </c>
      <c r="I9" s="17" t="str">
        <f>IF($H$1="","Введите курс",Таблица655[[#This Row],[Оптовая цена KRW за 1шт]]/$H$1)</f>
        <v>Введите курс</v>
      </c>
      <c r="J9" s="48"/>
      <c r="K9" s="18">
        <f>Таблица655[[#This Row],[Заказ коробок ]]*Таблица655[[#This Row],[Кол-во шт в коробке]]</f>
        <v>0</v>
      </c>
      <c r="L9" s="54">
        <f>Таблица655[[#This Row],[Общее кол-во шт]]*Таблица655[[#This Row],[Оптовая цена KRW за 1шт]]</f>
        <v>0</v>
      </c>
      <c r="M9" s="19" t="str">
        <f>IFERROR(Таблица655[[#This Row],[Общее кол-во шт]]*Таблица655[[#This Row],[Оптовая цена USD за 1шт]],"")</f>
        <v/>
      </c>
      <c r="N9" s="49"/>
    </row>
    <row r="10" spans="1:14" ht="22.5" customHeight="1">
      <c r="A10" s="44" t="s">
        <v>29883</v>
      </c>
      <c r="B10" s="14">
        <v>8809048410442</v>
      </c>
      <c r="C10" s="50" t="s">
        <v>19773</v>
      </c>
      <c r="D10" s="46" t="s">
        <v>19774</v>
      </c>
      <c r="E10" s="16">
        <v>20000</v>
      </c>
      <c r="F10" s="15">
        <v>0.55000000000000004</v>
      </c>
      <c r="G10" s="47">
        <v>48</v>
      </c>
      <c r="H10" s="55">
        <f>Таблица655[[#This Row],[Коэфициент стоимости]]*Таблица655[[#This Row],[Розничная цена KRW]]</f>
        <v>11000</v>
      </c>
      <c r="I10" s="17" t="str">
        <f>IF($H$1="","Введите курс",Таблица655[[#This Row],[Оптовая цена KRW за 1шт]]/$H$1)</f>
        <v>Введите курс</v>
      </c>
      <c r="J10" s="48"/>
      <c r="K10" s="18">
        <f>Таблица655[[#This Row],[Заказ коробок ]]*Таблица655[[#This Row],[Кол-во шт в коробке]]</f>
        <v>0</v>
      </c>
      <c r="L10" s="54">
        <f>Таблица655[[#This Row],[Общее кол-во шт]]*Таблица655[[#This Row],[Оптовая цена KRW за 1шт]]</f>
        <v>0</v>
      </c>
      <c r="M10" s="19" t="str">
        <f>IFERROR(Таблица655[[#This Row],[Общее кол-во шт]]*Таблица655[[#This Row],[Оптовая цена USD за 1шт]],"")</f>
        <v/>
      </c>
      <c r="N10" s="49"/>
    </row>
    <row r="11" spans="1:14" ht="22.5" customHeight="1">
      <c r="A11" s="44" t="s">
        <v>29884</v>
      </c>
      <c r="B11" s="14">
        <v>8809048410473</v>
      </c>
      <c r="C11" s="50" t="s">
        <v>19775</v>
      </c>
      <c r="D11" s="46" t="s">
        <v>19776</v>
      </c>
      <c r="E11" s="16">
        <v>15000</v>
      </c>
      <c r="F11" s="15">
        <v>0.55000000000000004</v>
      </c>
      <c r="G11" s="47">
        <v>48</v>
      </c>
      <c r="H11" s="55">
        <f>Таблица655[[#This Row],[Коэфициент стоимости]]*Таблица655[[#This Row],[Розничная цена KRW]]</f>
        <v>8250</v>
      </c>
      <c r="I11" s="17" t="str">
        <f>IF($H$1="","Введите курс",Таблица655[[#This Row],[Оптовая цена KRW за 1шт]]/$H$1)</f>
        <v>Введите курс</v>
      </c>
      <c r="J11" s="48"/>
      <c r="K11" s="18">
        <f>Таблица655[[#This Row],[Заказ коробок ]]*Таблица655[[#This Row],[Кол-во шт в коробке]]</f>
        <v>0</v>
      </c>
      <c r="L11" s="54">
        <f>Таблица655[[#This Row],[Общее кол-во шт]]*Таблица655[[#This Row],[Оптовая цена KRW за 1шт]]</f>
        <v>0</v>
      </c>
      <c r="M11" s="19" t="str">
        <f>IFERROR(Таблица655[[#This Row],[Общее кол-во шт]]*Таблица655[[#This Row],[Оптовая цена USD за 1шт]],"")</f>
        <v/>
      </c>
      <c r="N11" s="49"/>
    </row>
    <row r="12" spans="1:14" ht="22.5" customHeight="1">
      <c r="A12" s="44" t="s">
        <v>29885</v>
      </c>
      <c r="B12" s="14">
        <v>8809048410534</v>
      </c>
      <c r="C12" s="50" t="s">
        <v>19777</v>
      </c>
      <c r="D12" s="46" t="s">
        <v>19778</v>
      </c>
      <c r="E12" s="16">
        <v>24000</v>
      </c>
      <c r="F12" s="15">
        <v>0.55000000000000004</v>
      </c>
      <c r="G12" s="47">
        <v>24</v>
      </c>
      <c r="H12" s="55">
        <f>Таблица655[[#This Row],[Коэфициент стоимости]]*Таблица655[[#This Row],[Розничная цена KRW]]</f>
        <v>13200.000000000002</v>
      </c>
      <c r="I12" s="17" t="str">
        <f>IF($H$1="","Введите курс",Таблица655[[#This Row],[Оптовая цена KRW за 1шт]]/$H$1)</f>
        <v>Введите курс</v>
      </c>
      <c r="J12" s="48"/>
      <c r="K12" s="18">
        <f>Таблица655[[#This Row],[Заказ коробок ]]*Таблица655[[#This Row],[Кол-во шт в коробке]]</f>
        <v>0</v>
      </c>
      <c r="L12" s="54">
        <f>Таблица655[[#This Row],[Общее кол-во шт]]*Таблица655[[#This Row],[Оптовая цена KRW за 1шт]]</f>
        <v>0</v>
      </c>
      <c r="M12" s="19" t="str">
        <f>IFERROR(Таблица655[[#This Row],[Общее кол-во шт]]*Таблица655[[#This Row],[Оптовая цена USD за 1шт]],"")</f>
        <v/>
      </c>
      <c r="N12" s="49"/>
    </row>
    <row r="13" spans="1:14" ht="22.5" customHeight="1">
      <c r="A13" s="44" t="s">
        <v>29886</v>
      </c>
      <c r="B13" s="14">
        <v>8809554849422</v>
      </c>
      <c r="C13" s="50" t="s">
        <v>19779</v>
      </c>
      <c r="D13" s="46" t="s">
        <v>19780</v>
      </c>
      <c r="E13" s="16">
        <v>25000</v>
      </c>
      <c r="F13" s="15">
        <v>0.55000000000000004</v>
      </c>
      <c r="G13" s="47">
        <v>48</v>
      </c>
      <c r="H13" s="55">
        <f>Таблица655[[#This Row],[Коэфициент стоимости]]*Таблица655[[#This Row],[Розничная цена KRW]]</f>
        <v>13750.000000000002</v>
      </c>
      <c r="I13" s="17" t="str">
        <f>IF($H$1="","Введите курс",Таблица655[[#This Row],[Оптовая цена KRW за 1шт]]/$H$1)</f>
        <v>Введите курс</v>
      </c>
      <c r="J13" s="48"/>
      <c r="K13" s="18">
        <f>Таблица655[[#This Row],[Заказ коробок ]]*Таблица655[[#This Row],[Кол-во шт в коробке]]</f>
        <v>0</v>
      </c>
      <c r="L13" s="54">
        <f>Таблица655[[#This Row],[Общее кол-во шт]]*Таблица655[[#This Row],[Оптовая цена KRW за 1шт]]</f>
        <v>0</v>
      </c>
      <c r="M13" s="19" t="str">
        <f>IFERROR(Таблица655[[#This Row],[Общее кол-во шт]]*Таблица655[[#This Row],[Оптовая цена USD за 1шт]],"")</f>
        <v/>
      </c>
      <c r="N13" s="49"/>
    </row>
    <row r="14" spans="1:14" ht="22.5" customHeight="1">
      <c r="A14" s="44" t="s">
        <v>29887</v>
      </c>
      <c r="B14" s="14">
        <v>8809554843253</v>
      </c>
      <c r="C14" s="50" t="s">
        <v>19781</v>
      </c>
      <c r="D14" s="46" t="s">
        <v>19782</v>
      </c>
      <c r="E14" s="16">
        <v>38000</v>
      </c>
      <c r="F14" s="15">
        <v>0.55000000000000004</v>
      </c>
      <c r="G14" s="47">
        <v>48</v>
      </c>
      <c r="H14" s="55">
        <f>Таблица655[[#This Row],[Коэфициент стоимости]]*Таблица655[[#This Row],[Розничная цена KRW]]</f>
        <v>20900</v>
      </c>
      <c r="I14" s="17" t="str">
        <f>IF($H$1="","Введите курс",Таблица655[[#This Row],[Оптовая цена KRW за 1шт]]/$H$1)</f>
        <v>Введите курс</v>
      </c>
      <c r="J14" s="48"/>
      <c r="K14" s="18">
        <f>Таблица655[[#This Row],[Заказ коробок ]]*Таблица655[[#This Row],[Кол-во шт в коробке]]</f>
        <v>0</v>
      </c>
      <c r="L14" s="54">
        <f>Таблица655[[#This Row],[Общее кол-во шт]]*Таблица655[[#This Row],[Оптовая цена KRW за 1шт]]</f>
        <v>0</v>
      </c>
      <c r="M14" s="19" t="str">
        <f>IFERROR(Таблица655[[#This Row],[Общее кол-во шт]]*Таблица655[[#This Row],[Оптовая цена USD за 1шт]],"")</f>
        <v/>
      </c>
      <c r="N14" s="49"/>
    </row>
    <row r="15" spans="1:14" ht="22.5" customHeight="1">
      <c r="A15" s="44" t="s">
        <v>29888</v>
      </c>
      <c r="B15" s="14">
        <v>8809554843260</v>
      </c>
      <c r="C15" s="50" t="s">
        <v>19783</v>
      </c>
      <c r="D15" s="46" t="s">
        <v>19784</v>
      </c>
      <c r="E15" s="16">
        <v>38000</v>
      </c>
      <c r="F15" s="15">
        <v>0.55000000000000004</v>
      </c>
      <c r="G15" s="47">
        <v>48</v>
      </c>
      <c r="H15" s="55">
        <f>Таблица655[[#This Row],[Коэфициент стоимости]]*Таблица655[[#This Row],[Розничная цена KRW]]</f>
        <v>20900</v>
      </c>
      <c r="I15" s="17" t="str">
        <f>IF($H$1="","Введите курс",Таблица655[[#This Row],[Оптовая цена KRW за 1шт]]/$H$1)</f>
        <v>Введите курс</v>
      </c>
      <c r="J15" s="48"/>
      <c r="K15" s="18">
        <f>Таблица655[[#This Row],[Заказ коробок ]]*Таблица655[[#This Row],[Кол-во шт в коробке]]</f>
        <v>0</v>
      </c>
      <c r="L15" s="54">
        <f>Таблица655[[#This Row],[Общее кол-во шт]]*Таблица655[[#This Row],[Оптовая цена KRW за 1шт]]</f>
        <v>0</v>
      </c>
      <c r="M15" s="19" t="str">
        <f>IFERROR(Таблица655[[#This Row],[Общее кол-во шт]]*Таблица655[[#This Row],[Оптовая цена USD за 1шт]],"")</f>
        <v/>
      </c>
      <c r="N15" s="49"/>
    </row>
    <row r="16" spans="1:14" ht="22.5" customHeight="1">
      <c r="A16" s="44" t="s">
        <v>29889</v>
      </c>
      <c r="B16" s="14">
        <v>8809554848647</v>
      </c>
      <c r="C16" s="50" t="s">
        <v>19785</v>
      </c>
      <c r="D16" s="160" t="s">
        <v>19786</v>
      </c>
      <c r="E16" s="16">
        <v>24000</v>
      </c>
      <c r="F16" s="15">
        <v>0.55000000000000004</v>
      </c>
      <c r="G16" s="47">
        <v>10</v>
      </c>
      <c r="H16" s="55">
        <f>Таблица655[[#This Row],[Коэфициент стоимости]]*Таблица655[[#This Row],[Розничная цена KRW]]</f>
        <v>13200.000000000002</v>
      </c>
      <c r="I16" s="17" t="str">
        <f>IF($H$1="","Введите курс",Таблица655[[#This Row],[Оптовая цена KRW за 1шт]]/$H$1)</f>
        <v>Введите курс</v>
      </c>
      <c r="J16" s="48"/>
      <c r="K16" s="18">
        <f>Таблица655[[#This Row],[Заказ коробок ]]*Таблица655[[#This Row],[Кол-во шт в коробке]]</f>
        <v>0</v>
      </c>
      <c r="L16" s="54">
        <f>Таблица655[[#This Row],[Общее кол-во шт]]*Таблица655[[#This Row],[Оптовая цена KRW за 1шт]]</f>
        <v>0</v>
      </c>
      <c r="M16" s="19" t="str">
        <f>IFERROR(Таблица655[[#This Row],[Общее кол-во шт]]*Таблица655[[#This Row],[Оптовая цена USD за 1шт]],"")</f>
        <v/>
      </c>
      <c r="N16" s="49"/>
    </row>
    <row r="17" spans="1:14" ht="22.5" customHeight="1">
      <c r="A17" s="44" t="s">
        <v>29890</v>
      </c>
      <c r="B17" s="14">
        <v>8809554848654</v>
      </c>
      <c r="C17" s="50" t="s">
        <v>19787</v>
      </c>
      <c r="D17" s="160" t="s">
        <v>19788</v>
      </c>
      <c r="E17" s="16">
        <v>20000</v>
      </c>
      <c r="F17" s="15">
        <v>0.55000000000000004</v>
      </c>
      <c r="G17" s="47">
        <v>10</v>
      </c>
      <c r="H17" s="55">
        <f>Таблица655[[#This Row],[Коэфициент стоимости]]*Таблица655[[#This Row],[Розничная цена KRW]]</f>
        <v>11000</v>
      </c>
      <c r="I17" s="17" t="str">
        <f>IF($H$1="","Введите курс",Таблица655[[#This Row],[Оптовая цена KRW за 1шт]]/$H$1)</f>
        <v>Введите курс</v>
      </c>
      <c r="J17" s="48"/>
      <c r="K17" s="18">
        <f>Таблица655[[#This Row],[Заказ коробок ]]*Таблица655[[#This Row],[Кол-во шт в коробке]]</f>
        <v>0</v>
      </c>
      <c r="L17" s="54">
        <f>Таблица655[[#This Row],[Общее кол-во шт]]*Таблица655[[#This Row],[Оптовая цена KRW за 1шт]]</f>
        <v>0</v>
      </c>
      <c r="M17" s="19" t="str">
        <f>IFERROR(Таблица655[[#This Row],[Общее кол-во шт]]*Таблица655[[#This Row],[Оптовая цена USD за 1шт]],"")</f>
        <v/>
      </c>
      <c r="N17" s="49"/>
    </row>
    <row r="18" spans="1:14" ht="22.5" customHeight="1">
      <c r="A18" s="44" t="s">
        <v>29891</v>
      </c>
      <c r="B18" s="14">
        <v>8809554848692</v>
      </c>
      <c r="C18" s="50" t="s">
        <v>19789</v>
      </c>
      <c r="D18" s="160" t="s">
        <v>19790</v>
      </c>
      <c r="E18" s="16">
        <v>28000</v>
      </c>
      <c r="F18" s="15">
        <v>0.55000000000000004</v>
      </c>
      <c r="G18" s="47">
        <v>10</v>
      </c>
      <c r="H18" s="55">
        <f>Таблица655[[#This Row],[Коэфициент стоимости]]*Таблица655[[#This Row],[Розничная цена KRW]]</f>
        <v>15400.000000000002</v>
      </c>
      <c r="I18" s="17" t="str">
        <f>IF($H$1="","Введите курс",Таблица655[[#This Row],[Оптовая цена KRW за 1шт]]/$H$1)</f>
        <v>Введите курс</v>
      </c>
      <c r="J18" s="48"/>
      <c r="K18" s="18">
        <f>Таблица655[[#This Row],[Заказ коробок ]]*Таблица655[[#This Row],[Кол-во шт в коробке]]</f>
        <v>0</v>
      </c>
      <c r="L18" s="54">
        <f>Таблица655[[#This Row],[Общее кол-во шт]]*Таблица655[[#This Row],[Оптовая цена KRW за 1шт]]</f>
        <v>0</v>
      </c>
      <c r="M18" s="19" t="str">
        <f>IFERROR(Таблица655[[#This Row],[Общее кол-во шт]]*Таблица655[[#This Row],[Оптовая цена USD за 1шт]],"")</f>
        <v/>
      </c>
      <c r="N18" s="49"/>
    </row>
    <row r="19" spans="1:14" ht="22.5" customHeight="1">
      <c r="A19" s="44" t="s">
        <v>29892</v>
      </c>
      <c r="B19" s="14">
        <v>8809554848715</v>
      </c>
      <c r="C19" s="50" t="s">
        <v>19791</v>
      </c>
      <c r="D19" s="46" t="s">
        <v>19792</v>
      </c>
      <c r="E19" s="16">
        <v>24000</v>
      </c>
      <c r="F19" s="15">
        <v>0.55000000000000004</v>
      </c>
      <c r="G19" s="47">
        <v>10</v>
      </c>
      <c r="H19" s="55">
        <f>Таблица655[[#This Row],[Коэфициент стоимости]]*Таблица655[[#This Row],[Розничная цена KRW]]</f>
        <v>13200.000000000002</v>
      </c>
      <c r="I19" s="17" t="str">
        <f>IF($H$1="","Введите курс",Таблица655[[#This Row],[Оптовая цена KRW за 1шт]]/$H$1)</f>
        <v>Введите курс</v>
      </c>
      <c r="J19" s="48"/>
      <c r="K19" s="18">
        <f>Таблица655[[#This Row],[Заказ коробок ]]*Таблица655[[#This Row],[Кол-во шт в коробке]]</f>
        <v>0</v>
      </c>
      <c r="L19" s="54">
        <f>Таблица655[[#This Row],[Общее кол-во шт]]*Таблица655[[#This Row],[Оптовая цена KRW за 1шт]]</f>
        <v>0</v>
      </c>
      <c r="M19" s="19" t="str">
        <f>IFERROR(Таблица655[[#This Row],[Общее кол-во шт]]*Таблица655[[#This Row],[Оптовая цена USD за 1шт]],"")</f>
        <v/>
      </c>
      <c r="N19" s="49"/>
    </row>
    <row r="20" spans="1:14" ht="22.5" customHeight="1">
      <c r="A20" s="44" t="s">
        <v>29893</v>
      </c>
      <c r="B20" s="14">
        <v>8809554848661</v>
      </c>
      <c r="C20" s="50" t="s">
        <v>19793</v>
      </c>
      <c r="D20" s="46" t="s">
        <v>19794</v>
      </c>
      <c r="E20" s="16">
        <v>22000</v>
      </c>
      <c r="F20" s="15">
        <v>0.55000000000000004</v>
      </c>
      <c r="G20" s="47">
        <v>10</v>
      </c>
      <c r="H20" s="55">
        <f>Таблица655[[#This Row],[Коэфициент стоимости]]*Таблица655[[#This Row],[Розничная цена KRW]]</f>
        <v>12100.000000000002</v>
      </c>
      <c r="I20" s="17" t="str">
        <f>IF($H$1="","Введите курс",Таблица655[[#This Row],[Оптовая цена KRW за 1шт]]/$H$1)</f>
        <v>Введите курс</v>
      </c>
      <c r="J20" s="48"/>
      <c r="K20" s="18">
        <f>Таблица655[[#This Row],[Заказ коробок ]]*Таблица655[[#This Row],[Кол-во шт в коробке]]</f>
        <v>0</v>
      </c>
      <c r="L20" s="54">
        <f>Таблица655[[#This Row],[Общее кол-во шт]]*Таблица655[[#This Row],[Оптовая цена KRW за 1шт]]</f>
        <v>0</v>
      </c>
      <c r="M20" s="19" t="str">
        <f>IFERROR(Таблица655[[#This Row],[Общее кол-во шт]]*Таблица655[[#This Row],[Оптовая цена USD за 1шт]],"")</f>
        <v/>
      </c>
      <c r="N20" s="49"/>
    </row>
    <row r="21" spans="1:14" ht="22.5" customHeight="1">
      <c r="A21" s="44" t="s">
        <v>29894</v>
      </c>
      <c r="B21" s="14">
        <v>8809048419490</v>
      </c>
      <c r="C21" s="50" t="s">
        <v>19795</v>
      </c>
      <c r="D21" s="46" t="s">
        <v>19796</v>
      </c>
      <c r="E21" s="16">
        <v>22000</v>
      </c>
      <c r="F21" s="15">
        <v>0.55000000000000004</v>
      </c>
      <c r="G21" s="47">
        <v>20</v>
      </c>
      <c r="H21" s="55">
        <f>Таблица655[[#This Row],[Коэфициент стоимости]]*Таблица655[[#This Row],[Розничная цена KRW]]</f>
        <v>12100.000000000002</v>
      </c>
      <c r="I21" s="17" t="str">
        <f>IF($H$1="","Введите курс",Таблица655[[#This Row],[Оптовая цена KRW за 1шт]]/$H$1)</f>
        <v>Введите курс</v>
      </c>
      <c r="J21" s="48"/>
      <c r="K21" s="18">
        <f>Таблица655[[#This Row],[Заказ коробок ]]*Таблица655[[#This Row],[Кол-во шт в коробке]]</f>
        <v>0</v>
      </c>
      <c r="L21" s="54">
        <f>Таблица655[[#This Row],[Общее кол-во шт]]*Таблица655[[#This Row],[Оптовая цена KRW за 1шт]]</f>
        <v>0</v>
      </c>
      <c r="M21" s="19" t="str">
        <f>IFERROR(Таблица655[[#This Row],[Общее кол-во шт]]*Таблица655[[#This Row],[Оптовая цена USD за 1шт]],"")</f>
        <v/>
      </c>
      <c r="N21" s="49"/>
    </row>
    <row r="22" spans="1:14" ht="22.5" customHeight="1">
      <c r="A22" s="44" t="s">
        <v>29895</v>
      </c>
      <c r="B22" s="14">
        <v>8809723780778</v>
      </c>
      <c r="C22" s="50" t="s">
        <v>19797</v>
      </c>
      <c r="D22" s="46" t="s">
        <v>19798</v>
      </c>
      <c r="E22" s="16">
        <v>15000</v>
      </c>
      <c r="F22" s="15">
        <v>0.55000000000000004</v>
      </c>
      <c r="G22" s="47">
        <v>20</v>
      </c>
      <c r="H22" s="55">
        <f>Таблица655[[#This Row],[Коэфициент стоимости]]*Таблица655[[#This Row],[Розничная цена KRW]]</f>
        <v>8250</v>
      </c>
      <c r="I22" s="17" t="str">
        <f>IF($H$1="","Введите курс",Таблица655[[#This Row],[Оптовая цена KRW за 1шт]]/$H$1)</f>
        <v>Введите курс</v>
      </c>
      <c r="J22" s="48"/>
      <c r="K22" s="18">
        <f>Таблица655[[#This Row],[Заказ коробок ]]*Таблица655[[#This Row],[Кол-во шт в коробке]]</f>
        <v>0</v>
      </c>
      <c r="L22" s="54">
        <f>Таблица655[[#This Row],[Общее кол-во шт]]*Таблица655[[#This Row],[Оптовая цена KRW за 1шт]]</f>
        <v>0</v>
      </c>
      <c r="M22" s="19" t="str">
        <f>IFERROR(Таблица655[[#This Row],[Общее кол-во шт]]*Таблица655[[#This Row],[Оптовая цена USD за 1шт]],"")</f>
        <v/>
      </c>
      <c r="N22" s="49"/>
    </row>
    <row r="23" spans="1:14" ht="22.5" customHeight="1">
      <c r="A23" s="44" t="s">
        <v>29896</v>
      </c>
      <c r="B23" s="14">
        <v>8809554847145</v>
      </c>
      <c r="C23" s="50" t="s">
        <v>19799</v>
      </c>
      <c r="D23" s="46" t="s">
        <v>19800</v>
      </c>
      <c r="E23" s="16">
        <v>32000</v>
      </c>
      <c r="F23" s="15">
        <v>0.55000000000000004</v>
      </c>
      <c r="G23" s="47">
        <v>20</v>
      </c>
      <c r="H23" s="55">
        <f>Таблица655[[#This Row],[Коэфициент стоимости]]*Таблица655[[#This Row],[Розничная цена KRW]]</f>
        <v>17600</v>
      </c>
      <c r="I23" s="17" t="str">
        <f>IF($H$1="","Введите курс",Таблица655[[#This Row],[Оптовая цена KRW за 1шт]]/$H$1)</f>
        <v>Введите курс</v>
      </c>
      <c r="J23" s="48"/>
      <c r="K23" s="18">
        <f>Таблица655[[#This Row],[Заказ коробок ]]*Таблица655[[#This Row],[Кол-во шт в коробке]]</f>
        <v>0</v>
      </c>
      <c r="L23" s="54">
        <f>Таблица655[[#This Row],[Общее кол-во шт]]*Таблица655[[#This Row],[Оптовая цена KRW за 1шт]]</f>
        <v>0</v>
      </c>
      <c r="M23" s="19" t="str">
        <f>IFERROR(Таблица655[[#This Row],[Общее кол-во шт]]*Таблица655[[#This Row],[Оптовая цена USD за 1шт]],"")</f>
        <v/>
      </c>
      <c r="N23" s="49"/>
    </row>
    <row r="24" spans="1:14" ht="22.5" customHeight="1">
      <c r="A24" s="44" t="s">
        <v>29897</v>
      </c>
      <c r="B24" s="14">
        <v>8809554847152</v>
      </c>
      <c r="C24" s="50" t="s">
        <v>19801</v>
      </c>
      <c r="D24" s="46" t="s">
        <v>19802</v>
      </c>
      <c r="E24" s="16">
        <v>32000</v>
      </c>
      <c r="F24" s="15">
        <v>0.55000000000000004</v>
      </c>
      <c r="G24" s="47">
        <v>20</v>
      </c>
      <c r="H24" s="55">
        <f>Таблица655[[#This Row],[Коэфициент стоимости]]*Таблица655[[#This Row],[Розничная цена KRW]]</f>
        <v>17600</v>
      </c>
      <c r="I24" s="17" t="str">
        <f>IF($H$1="","Введите курс",Таблица655[[#This Row],[Оптовая цена KRW за 1шт]]/$H$1)</f>
        <v>Введите курс</v>
      </c>
      <c r="J24" s="48"/>
      <c r="K24" s="18">
        <f>Таблица655[[#This Row],[Заказ коробок ]]*Таблица655[[#This Row],[Кол-во шт в коробке]]</f>
        <v>0</v>
      </c>
      <c r="L24" s="54">
        <f>Таблица655[[#This Row],[Общее кол-во шт]]*Таблица655[[#This Row],[Оптовая цена KRW за 1шт]]</f>
        <v>0</v>
      </c>
      <c r="M24" s="19" t="str">
        <f>IFERROR(Таблица655[[#This Row],[Общее кол-во шт]]*Таблица655[[#This Row],[Оптовая цена USD за 1шт]],"")</f>
        <v/>
      </c>
      <c r="N24" s="49"/>
    </row>
    <row r="25" spans="1:14" ht="22.5" customHeight="1">
      <c r="A25" s="44" t="s">
        <v>29898</v>
      </c>
      <c r="B25" s="14">
        <v>8809554849576</v>
      </c>
      <c r="C25" s="50" t="s">
        <v>19803</v>
      </c>
      <c r="D25" s="46" t="s">
        <v>19804</v>
      </c>
      <c r="E25" s="16">
        <v>15000</v>
      </c>
      <c r="F25" s="15">
        <v>0.55000000000000004</v>
      </c>
      <c r="G25" s="47">
        <v>20</v>
      </c>
      <c r="H25" s="55">
        <f>Таблица655[[#This Row],[Коэфициент стоимости]]*Таблица655[[#This Row],[Розничная цена KRW]]</f>
        <v>8250</v>
      </c>
      <c r="I25" s="17" t="str">
        <f>IF($H$1="","Введите курс",Таблица655[[#This Row],[Оптовая цена KRW за 1шт]]/$H$1)</f>
        <v>Введите курс</v>
      </c>
      <c r="J25" s="48"/>
      <c r="K25" s="18">
        <f>Таблица655[[#This Row],[Заказ коробок ]]*Таблица655[[#This Row],[Кол-во шт в коробке]]</f>
        <v>0</v>
      </c>
      <c r="L25" s="54">
        <f>Таблица655[[#This Row],[Общее кол-во шт]]*Таблица655[[#This Row],[Оптовая цена KRW за 1шт]]</f>
        <v>0</v>
      </c>
      <c r="M25" s="19" t="str">
        <f>IFERROR(Таблица655[[#This Row],[Общее кол-во шт]]*Таблица655[[#This Row],[Оптовая цена USD за 1шт]],"")</f>
        <v/>
      </c>
      <c r="N25" s="49"/>
    </row>
    <row r="26" spans="1:14" ht="22.5" customHeight="1">
      <c r="A26" s="44" t="s">
        <v>29899</v>
      </c>
      <c r="B26" s="14">
        <v>8809048419506</v>
      </c>
      <c r="C26" s="50" t="s">
        <v>19805</v>
      </c>
      <c r="D26" s="46" t="s">
        <v>19806</v>
      </c>
      <c r="E26" s="16">
        <v>13000</v>
      </c>
      <c r="F26" s="15">
        <v>0.55000000000000004</v>
      </c>
      <c r="G26" s="47">
        <v>20</v>
      </c>
      <c r="H26" s="55">
        <f>Таблица655[[#This Row],[Коэфициент стоимости]]*Таблица655[[#This Row],[Розничная цена KRW]]</f>
        <v>7150.0000000000009</v>
      </c>
      <c r="I26" s="17" t="str">
        <f>IF($H$1="","Введите курс",Таблица655[[#This Row],[Оптовая цена KRW за 1шт]]/$H$1)</f>
        <v>Введите курс</v>
      </c>
      <c r="J26" s="48"/>
      <c r="K26" s="18">
        <f>Таблица655[[#This Row],[Заказ коробок ]]*Таблица655[[#This Row],[Кол-во шт в коробке]]</f>
        <v>0</v>
      </c>
      <c r="L26" s="54">
        <f>Таблица655[[#This Row],[Общее кол-во шт]]*Таблица655[[#This Row],[Оптовая цена KRW за 1шт]]</f>
        <v>0</v>
      </c>
      <c r="M26" s="19" t="str">
        <f>IFERROR(Таблица655[[#This Row],[Общее кол-во шт]]*Таблица655[[#This Row],[Оптовая цена USD за 1шт]],"")</f>
        <v/>
      </c>
      <c r="N26" s="49"/>
    </row>
  </sheetData>
  <sheetProtection algorithmName="SHA-512" hashValue="MK5L1zl/4eVrY4PhnGJmUBV4kkqyX1wC3vpoAn6YPclDA7PkW/DkR1eIK1YZEc7wxk+/UaeSJ4Kq7RzjhIU8DA==" saltValue="vm1YhNNg3aSdW6rChmA2RA==" spinCount="100000" sheet="1" autoFilter="0" pivotTables="0"/>
  <mergeCells count="2">
    <mergeCell ref="A1:C1"/>
    <mergeCell ref="D1:F1"/>
  </mergeCells>
  <conditionalFormatting sqref="A27:A1048576">
    <cfRule type="duplicateValues" dxfId="1726" priority="1"/>
  </conditionalFormatting>
  <conditionalFormatting sqref="A27:A1048576">
    <cfRule type="duplicateValues" dxfId="1725" priority="2"/>
    <cfRule type="duplicateValues" dxfId="1724" priority="3"/>
    <cfRule type="duplicateValues" dxfId="1723" priority="4"/>
  </conditionalFormatting>
  <conditionalFormatting sqref="A3:A26">
    <cfRule type="duplicateValues" dxfId="1722" priority="5"/>
  </conditionalFormatting>
  <conditionalFormatting sqref="A3:A26">
    <cfRule type="duplicateValues" dxfId="1721" priority="6"/>
    <cfRule type="duplicateValues" dxfId="1720" priority="7"/>
    <cfRule type="duplicateValues" dxfId="1719" priority="8"/>
  </conditionalFormatting>
  <conditionalFormatting sqref="A3:A26">
    <cfRule type="duplicateValues" dxfId="1718" priority="9"/>
  </conditionalFormatting>
  <conditionalFormatting sqref="A3:A26">
    <cfRule type="duplicateValues" dxfId="1717" priority="10"/>
    <cfRule type="duplicateValues" dxfId="1716" priority="11"/>
    <cfRule type="duplicateValues" dxfId="1715" priority="12"/>
  </conditionalFormatting>
  <hyperlinks>
    <hyperlink ref="G1" r:id="rId1" xr:uid="{1918EB19-B918-49D9-BEA1-3639DE7C6249}"/>
    <hyperlink ref="N1" location="Главная!A1" display="Вернуться на Главную" xr:uid="{4F226821-78EA-4F73-B1DC-E7DE53B57F2A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3E35D-E34E-428C-AACB-E5CC12982312}">
  <sheetPr>
    <pageSetUpPr fitToPage="1"/>
  </sheetPr>
  <dimension ref="A1:N74"/>
  <sheetViews>
    <sheetView zoomScale="85" zoomScaleNormal="85" zoomScaleSheetLayoutView="75" workbookViewId="0">
      <pane ySplit="2" topLeftCell="A3" activePane="bottomLeft" state="frozen"/>
      <selection pane="bottomLeft" activeCell="J3" sqref="J3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31690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2">
        <f>SUM(J3:J74)</f>
        <v>0</v>
      </c>
      <c r="K1" s="213">
        <f>SUM(K3:K74)</f>
        <v>0</v>
      </c>
      <c r="L1" s="214">
        <f>SUM(L3:L74)</f>
        <v>0</v>
      </c>
      <c r="M1" s="215">
        <f>SUM(M3:M74)</f>
        <v>0</v>
      </c>
      <c r="N1" s="37" t="s">
        <v>2650</v>
      </c>
    </row>
    <row r="2" spans="1:14" ht="50.1" customHeight="1">
      <c r="A2" s="6" t="s">
        <v>7</v>
      </c>
      <c r="B2" s="7" t="s">
        <v>8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31691</v>
      </c>
      <c r="B3" s="14" t="s">
        <v>31692</v>
      </c>
      <c r="C3" s="45" t="s">
        <v>31693</v>
      </c>
      <c r="D3" s="46" t="s">
        <v>31694</v>
      </c>
      <c r="E3" s="53"/>
      <c r="F3" s="15"/>
      <c r="G3" s="47">
        <v>6</v>
      </c>
      <c r="H3" s="16">
        <v>6996.0000000000009</v>
      </c>
      <c r="I3" s="17" t="str">
        <f>IF($H$1="","Введите курс",Таблица659[[#This Row],[Оптовая цена KRW за 1шт]]/$H$1)</f>
        <v>Введите курс</v>
      </c>
      <c r="J3" s="48"/>
      <c r="K3" s="18">
        <f>Таблица659[[#This Row],[Заказ коробок ]]*Таблица659[[#This Row],[Кол-во шт в коробке]]</f>
        <v>0</v>
      </c>
      <c r="L3" s="16">
        <f>Таблица659[[#This Row],[Общее кол-во шт]]*Таблица659[[#This Row],[Оптовая цена KRW за 1шт]]</f>
        <v>0</v>
      </c>
      <c r="M3" s="19" t="str">
        <f>IFERROR(Таблица659[[#This Row],[Общее кол-во шт]]*Таблица659[[#This Row],[Оптовая цена USD за 1шт]],"")</f>
        <v/>
      </c>
      <c r="N3" s="49"/>
    </row>
    <row r="4" spans="1:14" ht="22.5" customHeight="1">
      <c r="A4" s="44" t="s">
        <v>31695</v>
      </c>
      <c r="B4" s="14" t="s">
        <v>31696</v>
      </c>
      <c r="C4" s="50" t="s">
        <v>31697</v>
      </c>
      <c r="D4" s="46" t="s">
        <v>31698</v>
      </c>
      <c r="E4" s="16"/>
      <c r="F4" s="15"/>
      <c r="G4" s="47">
        <v>6</v>
      </c>
      <c r="H4" s="55">
        <v>6996.0000000000009</v>
      </c>
      <c r="I4" s="17" t="str">
        <f>IF($H$1="","Введите курс",Таблица659[[#This Row],[Оптовая цена KRW за 1шт]]/$H$1)</f>
        <v>Введите курс</v>
      </c>
      <c r="J4" s="48"/>
      <c r="K4" s="18">
        <f>Таблица659[[#This Row],[Заказ коробок ]]*Таблица659[[#This Row],[Кол-во шт в коробке]]</f>
        <v>0</v>
      </c>
      <c r="L4" s="54">
        <f>Таблица659[[#This Row],[Общее кол-во шт]]*Таблица659[[#This Row],[Оптовая цена KRW за 1шт]]</f>
        <v>0</v>
      </c>
      <c r="M4" s="19" t="str">
        <f>IFERROR(Таблица659[[#This Row],[Общее кол-во шт]]*Таблица659[[#This Row],[Оптовая цена USD за 1шт]],"")</f>
        <v/>
      </c>
      <c r="N4" s="49"/>
    </row>
    <row r="5" spans="1:14" ht="22.5" customHeight="1">
      <c r="A5" s="44" t="s">
        <v>31699</v>
      </c>
      <c r="B5" s="14" t="s">
        <v>31700</v>
      </c>
      <c r="C5" s="50" t="s">
        <v>31701</v>
      </c>
      <c r="D5" s="46" t="s">
        <v>31702</v>
      </c>
      <c r="E5" s="16"/>
      <c r="F5" s="15"/>
      <c r="G5" s="47">
        <v>6</v>
      </c>
      <c r="H5" s="55">
        <v>6996.0000000000009</v>
      </c>
      <c r="I5" s="17" t="str">
        <f>IF($H$1="","Введите курс",Таблица659[[#This Row],[Оптовая цена KRW за 1шт]]/$H$1)</f>
        <v>Введите курс</v>
      </c>
      <c r="J5" s="48"/>
      <c r="K5" s="18">
        <f>Таблица659[[#This Row],[Заказ коробок ]]*Таблица659[[#This Row],[Кол-во шт в коробке]]</f>
        <v>0</v>
      </c>
      <c r="L5" s="54">
        <f>Таблица659[[#This Row],[Общее кол-во шт]]*Таблица659[[#This Row],[Оптовая цена KRW за 1шт]]</f>
        <v>0</v>
      </c>
      <c r="M5" s="19" t="str">
        <f>IFERROR(Таблица659[[#This Row],[Общее кол-во шт]]*Таблица659[[#This Row],[Оптовая цена USD за 1шт]],"")</f>
        <v/>
      </c>
      <c r="N5" s="49"/>
    </row>
    <row r="6" spans="1:14" ht="22.5" customHeight="1">
      <c r="A6" s="44" t="s">
        <v>31703</v>
      </c>
      <c r="B6" s="14"/>
      <c r="C6" s="50" t="s">
        <v>31704</v>
      </c>
      <c r="D6" s="46" t="s">
        <v>31705</v>
      </c>
      <c r="E6" s="16"/>
      <c r="F6" s="15"/>
      <c r="G6" s="47">
        <v>4</v>
      </c>
      <c r="H6" s="55">
        <v>14731.200000000003</v>
      </c>
      <c r="I6" s="17" t="str">
        <f>IF($H$1="","Введите курс",Таблица659[[#This Row],[Оптовая цена KRW за 1шт]]/$H$1)</f>
        <v>Введите курс</v>
      </c>
      <c r="J6" s="48"/>
      <c r="K6" s="18">
        <f>Таблица659[[#This Row],[Заказ коробок ]]*Таблица659[[#This Row],[Кол-во шт в коробке]]</f>
        <v>0</v>
      </c>
      <c r="L6" s="54">
        <f>Таблица659[[#This Row],[Общее кол-во шт]]*Таблица659[[#This Row],[Оптовая цена KRW за 1шт]]</f>
        <v>0</v>
      </c>
      <c r="M6" s="19" t="str">
        <f>IFERROR(Таблица659[[#This Row],[Общее кол-во шт]]*Таблица659[[#This Row],[Оптовая цена USD за 1шт]],"")</f>
        <v/>
      </c>
      <c r="N6" s="49"/>
    </row>
    <row r="7" spans="1:14" ht="22.5" customHeight="1">
      <c r="A7" s="44" t="s">
        <v>31706</v>
      </c>
      <c r="B7" s="14"/>
      <c r="C7" s="50" t="s">
        <v>31707</v>
      </c>
      <c r="D7" s="46" t="s">
        <v>31708</v>
      </c>
      <c r="E7" s="16"/>
      <c r="F7" s="15"/>
      <c r="G7" s="47">
        <v>4</v>
      </c>
      <c r="H7" s="55">
        <v>14731.200000000003</v>
      </c>
      <c r="I7" s="17" t="str">
        <f>IF($H$1="","Введите курс",Таблица659[[#This Row],[Оптовая цена KRW за 1шт]]/$H$1)</f>
        <v>Введите курс</v>
      </c>
      <c r="J7" s="48"/>
      <c r="K7" s="18">
        <f>Таблица659[[#This Row],[Заказ коробок ]]*Таблица659[[#This Row],[Кол-во шт в коробке]]</f>
        <v>0</v>
      </c>
      <c r="L7" s="54">
        <f>Таблица659[[#This Row],[Общее кол-во шт]]*Таблица659[[#This Row],[Оптовая цена KRW за 1шт]]</f>
        <v>0</v>
      </c>
      <c r="M7" s="19" t="str">
        <f>IFERROR(Таблица659[[#This Row],[Общее кол-во шт]]*Таблица659[[#This Row],[Оптовая цена USD за 1шт]],"")</f>
        <v/>
      </c>
      <c r="N7" s="49"/>
    </row>
    <row r="8" spans="1:14" ht="22.5" customHeight="1">
      <c r="A8" s="44" t="s">
        <v>31709</v>
      </c>
      <c r="B8" s="14"/>
      <c r="C8" s="50" t="s">
        <v>31710</v>
      </c>
      <c r="D8" s="46" t="s">
        <v>31711</v>
      </c>
      <c r="E8" s="16"/>
      <c r="F8" s="15"/>
      <c r="G8" s="47">
        <v>4</v>
      </c>
      <c r="H8" s="55">
        <v>14731.200000000003</v>
      </c>
      <c r="I8" s="17" t="str">
        <f>IF($H$1="","Введите курс",Таблица659[[#This Row],[Оптовая цена KRW за 1шт]]/$H$1)</f>
        <v>Введите курс</v>
      </c>
      <c r="J8" s="48"/>
      <c r="K8" s="18">
        <f>Таблица659[[#This Row],[Заказ коробок ]]*Таблица659[[#This Row],[Кол-во шт в коробке]]</f>
        <v>0</v>
      </c>
      <c r="L8" s="54">
        <f>Таблица659[[#This Row],[Общее кол-во шт]]*Таблица659[[#This Row],[Оптовая цена KRW за 1шт]]</f>
        <v>0</v>
      </c>
      <c r="M8" s="19" t="str">
        <f>IFERROR(Таблица659[[#This Row],[Общее кол-во шт]]*Таблица659[[#This Row],[Оптовая цена USD за 1шт]],"")</f>
        <v/>
      </c>
      <c r="N8" s="49"/>
    </row>
    <row r="9" spans="1:14" ht="22.5" customHeight="1">
      <c r="A9" s="44" t="s">
        <v>31712</v>
      </c>
      <c r="B9" s="14" t="s">
        <v>31713</v>
      </c>
      <c r="C9" s="50" t="s">
        <v>31714</v>
      </c>
      <c r="D9" s="46" t="s">
        <v>31715</v>
      </c>
      <c r="E9" s="16"/>
      <c r="F9" s="15"/>
      <c r="G9" s="47">
        <v>20</v>
      </c>
      <c r="H9" s="55">
        <v>5385.5999999999995</v>
      </c>
      <c r="I9" s="17" t="str">
        <f>IF($H$1="","Введите курс",Таблица659[[#This Row],[Оптовая цена KRW за 1шт]]/$H$1)</f>
        <v>Введите курс</v>
      </c>
      <c r="J9" s="48"/>
      <c r="K9" s="18">
        <f>Таблица659[[#This Row],[Заказ коробок ]]*Таблица659[[#This Row],[Кол-во шт в коробке]]</f>
        <v>0</v>
      </c>
      <c r="L9" s="54">
        <f>Таблица659[[#This Row],[Общее кол-во шт]]*Таблица659[[#This Row],[Оптовая цена KRW за 1шт]]</f>
        <v>0</v>
      </c>
      <c r="M9" s="19" t="str">
        <f>IFERROR(Таблица659[[#This Row],[Общее кол-во шт]]*Таблица659[[#This Row],[Оптовая цена USD за 1шт]],"")</f>
        <v/>
      </c>
      <c r="N9" s="49"/>
    </row>
    <row r="10" spans="1:14" ht="22.5" customHeight="1">
      <c r="A10" s="44" t="s">
        <v>31716</v>
      </c>
      <c r="B10" s="14" t="s">
        <v>31717</v>
      </c>
      <c r="C10" s="50" t="s">
        <v>31718</v>
      </c>
      <c r="D10" s="46" t="s">
        <v>31719</v>
      </c>
      <c r="E10" s="16"/>
      <c r="F10" s="15"/>
      <c r="G10" s="47">
        <v>20</v>
      </c>
      <c r="H10" s="55">
        <v>5385.5999999999995</v>
      </c>
      <c r="I10" s="17" t="str">
        <f>IF($H$1="","Введите курс",Таблица659[[#This Row],[Оптовая цена KRW за 1шт]]/$H$1)</f>
        <v>Введите курс</v>
      </c>
      <c r="J10" s="48"/>
      <c r="K10" s="18">
        <f>Таблица659[[#This Row],[Заказ коробок ]]*Таблица659[[#This Row],[Кол-во шт в коробке]]</f>
        <v>0</v>
      </c>
      <c r="L10" s="54">
        <f>Таблица659[[#This Row],[Общее кол-во шт]]*Таблица659[[#This Row],[Оптовая цена KRW за 1шт]]</f>
        <v>0</v>
      </c>
      <c r="M10" s="19" t="str">
        <f>IFERROR(Таблица659[[#This Row],[Общее кол-во шт]]*Таблица659[[#This Row],[Оптовая цена USD за 1шт]],"")</f>
        <v/>
      </c>
      <c r="N10" s="49"/>
    </row>
    <row r="11" spans="1:14" ht="22.5" customHeight="1">
      <c r="A11" s="44" t="s">
        <v>31720</v>
      </c>
      <c r="B11" s="14" t="s">
        <v>31721</v>
      </c>
      <c r="C11" s="50" t="s">
        <v>31722</v>
      </c>
      <c r="D11" s="46" t="s">
        <v>31723</v>
      </c>
      <c r="E11" s="16"/>
      <c r="F11" s="15"/>
      <c r="G11" s="47">
        <v>6</v>
      </c>
      <c r="H11" s="55">
        <v>4844.4000000000005</v>
      </c>
      <c r="I11" s="17" t="str">
        <f>IF($H$1="","Введите курс",Таблица659[[#This Row],[Оптовая цена KRW за 1шт]]/$H$1)</f>
        <v>Введите курс</v>
      </c>
      <c r="J11" s="48"/>
      <c r="K11" s="18">
        <f>Таблица659[[#This Row],[Заказ коробок ]]*Таблица659[[#This Row],[Кол-во шт в коробке]]</f>
        <v>0</v>
      </c>
      <c r="L11" s="54">
        <f>Таблица659[[#This Row],[Общее кол-во шт]]*Таблица659[[#This Row],[Оптовая цена KRW за 1шт]]</f>
        <v>0</v>
      </c>
      <c r="M11" s="19" t="str">
        <f>IFERROR(Таблица659[[#This Row],[Общее кол-во шт]]*Таблица659[[#This Row],[Оптовая цена USD за 1шт]],"")</f>
        <v/>
      </c>
      <c r="N11" s="49"/>
    </row>
    <row r="12" spans="1:14" ht="22.5" customHeight="1">
      <c r="A12" s="44" t="s">
        <v>31724</v>
      </c>
      <c r="B12" s="14" t="s">
        <v>31725</v>
      </c>
      <c r="C12" s="50" t="s">
        <v>31726</v>
      </c>
      <c r="D12" s="46" t="s">
        <v>31727</v>
      </c>
      <c r="E12" s="16"/>
      <c r="F12" s="15"/>
      <c r="G12" s="47">
        <v>6</v>
      </c>
      <c r="H12" s="55">
        <v>4844.4000000000005</v>
      </c>
      <c r="I12" s="17" t="str">
        <f>IF($H$1="","Введите курс",Таблица659[[#This Row],[Оптовая цена KRW за 1шт]]/$H$1)</f>
        <v>Введите курс</v>
      </c>
      <c r="J12" s="48"/>
      <c r="K12" s="18">
        <f>Таблица659[[#This Row],[Заказ коробок ]]*Таблица659[[#This Row],[Кол-во шт в коробке]]</f>
        <v>0</v>
      </c>
      <c r="L12" s="54">
        <f>Таблица659[[#This Row],[Общее кол-во шт]]*Таблица659[[#This Row],[Оптовая цена KRW за 1шт]]</f>
        <v>0</v>
      </c>
      <c r="M12" s="19" t="str">
        <f>IFERROR(Таблица659[[#This Row],[Общее кол-во шт]]*Таблица659[[#This Row],[Оптовая цена USD за 1шт]],"")</f>
        <v/>
      </c>
      <c r="N12" s="49"/>
    </row>
    <row r="13" spans="1:14" ht="22.5" customHeight="1">
      <c r="A13" s="44" t="s">
        <v>31728</v>
      </c>
      <c r="B13" s="14" t="s">
        <v>31729</v>
      </c>
      <c r="C13" s="50" t="s">
        <v>31730</v>
      </c>
      <c r="D13" s="46" t="s">
        <v>31731</v>
      </c>
      <c r="E13" s="16"/>
      <c r="F13" s="15"/>
      <c r="G13" s="47">
        <v>6</v>
      </c>
      <c r="H13" s="55">
        <v>4844.4000000000005</v>
      </c>
      <c r="I13" s="17" t="str">
        <f>IF($H$1="","Введите курс",Таблица659[[#This Row],[Оптовая цена KRW за 1шт]]/$H$1)</f>
        <v>Введите курс</v>
      </c>
      <c r="J13" s="48"/>
      <c r="K13" s="18">
        <f>Таблица659[[#This Row],[Заказ коробок ]]*Таблица659[[#This Row],[Кол-во шт в коробке]]</f>
        <v>0</v>
      </c>
      <c r="L13" s="54">
        <f>Таблица659[[#This Row],[Общее кол-во шт]]*Таблица659[[#This Row],[Оптовая цена KRW за 1шт]]</f>
        <v>0</v>
      </c>
      <c r="M13" s="19" t="str">
        <f>IFERROR(Таблица659[[#This Row],[Общее кол-во шт]]*Таблица659[[#This Row],[Оптовая цена USD за 1шт]],"")</f>
        <v/>
      </c>
      <c r="N13" s="49"/>
    </row>
    <row r="14" spans="1:14" ht="22.5" customHeight="1">
      <c r="A14" s="44" t="s">
        <v>31732</v>
      </c>
      <c r="B14" s="14" t="s">
        <v>31733</v>
      </c>
      <c r="C14" s="50" t="s">
        <v>31734</v>
      </c>
      <c r="D14" s="46" t="s">
        <v>31735</v>
      </c>
      <c r="E14" s="16"/>
      <c r="F14" s="15"/>
      <c r="G14" s="47">
        <v>10</v>
      </c>
      <c r="H14" s="55">
        <v>2217.6000000000004</v>
      </c>
      <c r="I14" s="17" t="str">
        <f>IF($H$1="","Введите курс",Таблица659[[#This Row],[Оптовая цена KRW за 1шт]]/$H$1)</f>
        <v>Введите курс</v>
      </c>
      <c r="J14" s="48"/>
      <c r="K14" s="18">
        <f>Таблица659[[#This Row],[Заказ коробок ]]*Таблица659[[#This Row],[Кол-во шт в коробке]]</f>
        <v>0</v>
      </c>
      <c r="L14" s="54">
        <f>Таблица659[[#This Row],[Общее кол-во шт]]*Таблица659[[#This Row],[Оптовая цена KRW за 1шт]]</f>
        <v>0</v>
      </c>
      <c r="M14" s="19" t="str">
        <f>IFERROR(Таблица659[[#This Row],[Общее кол-во шт]]*Таблица659[[#This Row],[Оптовая цена USD за 1шт]],"")</f>
        <v/>
      </c>
      <c r="N14" s="49"/>
    </row>
    <row r="15" spans="1:14" ht="22.5" customHeight="1">
      <c r="A15" s="44" t="s">
        <v>31736</v>
      </c>
      <c r="B15" s="14" t="s">
        <v>31737</v>
      </c>
      <c r="C15" s="50" t="s">
        <v>31738</v>
      </c>
      <c r="D15" s="46" t="s">
        <v>31739</v>
      </c>
      <c r="E15" s="16"/>
      <c r="F15" s="15"/>
      <c r="G15" s="47">
        <v>18</v>
      </c>
      <c r="H15" s="55">
        <v>1346.3999999999999</v>
      </c>
      <c r="I15" s="17" t="str">
        <f>IF($H$1="","Введите курс",Таблица659[[#This Row],[Оптовая цена KRW за 1шт]]/$H$1)</f>
        <v>Введите курс</v>
      </c>
      <c r="J15" s="48"/>
      <c r="K15" s="18">
        <f>Таблица659[[#This Row],[Заказ коробок ]]*Таблица659[[#This Row],[Кол-во шт в коробке]]</f>
        <v>0</v>
      </c>
      <c r="L15" s="54">
        <f>Таблица659[[#This Row],[Общее кол-во шт]]*Таблица659[[#This Row],[Оптовая цена KRW за 1шт]]</f>
        <v>0</v>
      </c>
      <c r="M15" s="19" t="str">
        <f>IFERROR(Таблица659[[#This Row],[Общее кол-во шт]]*Таблица659[[#This Row],[Оптовая цена USD за 1шт]],"")</f>
        <v/>
      </c>
      <c r="N15" s="49"/>
    </row>
    <row r="16" spans="1:14" ht="22.5" customHeight="1">
      <c r="A16" s="44" t="s">
        <v>31740</v>
      </c>
      <c r="B16" s="14" t="s">
        <v>31741</v>
      </c>
      <c r="C16" s="50" t="s">
        <v>31742</v>
      </c>
      <c r="D16" s="46" t="s">
        <v>31739</v>
      </c>
      <c r="E16" s="16"/>
      <c r="F16" s="15"/>
      <c r="G16" s="47">
        <v>18</v>
      </c>
      <c r="H16" s="55">
        <v>1346.3999999999999</v>
      </c>
      <c r="I16" s="17" t="str">
        <f>IF($H$1="","Введите курс",Таблица659[[#This Row],[Оптовая цена KRW за 1шт]]/$H$1)</f>
        <v>Введите курс</v>
      </c>
      <c r="J16" s="48"/>
      <c r="K16" s="18">
        <f>Таблица659[[#This Row],[Заказ коробок ]]*Таблица659[[#This Row],[Кол-во шт в коробке]]</f>
        <v>0</v>
      </c>
      <c r="L16" s="54">
        <f>Таблица659[[#This Row],[Общее кол-во шт]]*Таблица659[[#This Row],[Оптовая цена KRW за 1шт]]</f>
        <v>0</v>
      </c>
      <c r="M16" s="19" t="str">
        <f>IFERROR(Таблица659[[#This Row],[Общее кол-во шт]]*Таблица659[[#This Row],[Оптовая цена USD за 1шт]],"")</f>
        <v/>
      </c>
      <c r="N16" s="49"/>
    </row>
    <row r="17" spans="1:14" ht="22.5" customHeight="1">
      <c r="A17" s="44" t="s">
        <v>31743</v>
      </c>
      <c r="B17" s="14" t="s">
        <v>31744</v>
      </c>
      <c r="C17" s="50" t="s">
        <v>31745</v>
      </c>
      <c r="D17" s="46" t="s">
        <v>31746</v>
      </c>
      <c r="E17" s="16"/>
      <c r="F17" s="15"/>
      <c r="G17" s="47">
        <v>8</v>
      </c>
      <c r="H17" s="55">
        <v>3630.0000000000005</v>
      </c>
      <c r="I17" s="17" t="str">
        <f>IF($H$1="","Введите курс",Таблица659[[#This Row],[Оптовая цена KRW за 1шт]]/$H$1)</f>
        <v>Введите курс</v>
      </c>
      <c r="J17" s="48"/>
      <c r="K17" s="18">
        <f>Таблица659[[#This Row],[Заказ коробок ]]*Таблица659[[#This Row],[Кол-во шт в коробке]]</f>
        <v>0</v>
      </c>
      <c r="L17" s="54">
        <f>Таблица659[[#This Row],[Общее кол-во шт]]*Таблица659[[#This Row],[Оптовая цена KRW за 1шт]]</f>
        <v>0</v>
      </c>
      <c r="M17" s="19" t="str">
        <f>IFERROR(Таблица659[[#This Row],[Общее кол-во шт]]*Таблица659[[#This Row],[Оптовая цена USD за 1шт]],"")</f>
        <v/>
      </c>
      <c r="N17" s="49"/>
    </row>
    <row r="18" spans="1:14" ht="22.5" customHeight="1">
      <c r="A18" s="44" t="s">
        <v>31747</v>
      </c>
      <c r="B18" s="14" t="s">
        <v>31748</v>
      </c>
      <c r="C18" s="50" t="s">
        <v>31749</v>
      </c>
      <c r="D18" s="115" t="s">
        <v>31746</v>
      </c>
      <c r="E18" s="16"/>
      <c r="F18" s="15"/>
      <c r="G18" s="47">
        <v>8</v>
      </c>
      <c r="H18" s="55">
        <v>3630.0000000000005</v>
      </c>
      <c r="I18" s="17" t="str">
        <f>IF($H$1="","Введите курс",Таблица659[[#This Row],[Оптовая цена KRW за 1шт]]/$H$1)</f>
        <v>Введите курс</v>
      </c>
      <c r="J18" s="48"/>
      <c r="K18" s="18">
        <f>Таблица659[[#This Row],[Заказ коробок ]]*Таблица659[[#This Row],[Кол-во шт в коробке]]</f>
        <v>0</v>
      </c>
      <c r="L18" s="54">
        <f>Таблица659[[#This Row],[Общее кол-во шт]]*Таблица659[[#This Row],[Оптовая цена KRW за 1шт]]</f>
        <v>0</v>
      </c>
      <c r="M18" s="19" t="str">
        <f>IFERROR(Таблица659[[#This Row],[Общее кол-во шт]]*Таблица659[[#This Row],[Оптовая цена USD за 1шт]],"")</f>
        <v/>
      </c>
      <c r="N18" s="49"/>
    </row>
    <row r="19" spans="1:14" ht="22.5" customHeight="1">
      <c r="A19" s="44" t="s">
        <v>31750</v>
      </c>
      <c r="B19" s="14" t="s">
        <v>31751</v>
      </c>
      <c r="C19" s="50" t="s">
        <v>31752</v>
      </c>
      <c r="D19" s="46" t="s">
        <v>31753</v>
      </c>
      <c r="E19" s="16"/>
      <c r="F19" s="15"/>
      <c r="G19" s="47">
        <v>6</v>
      </c>
      <c r="H19" s="55">
        <v>5108.3999999999996</v>
      </c>
      <c r="I19" s="17" t="str">
        <f>IF($H$1="","Введите курс",Таблица659[[#This Row],[Оптовая цена KRW за 1шт]]/$H$1)</f>
        <v>Введите курс</v>
      </c>
      <c r="J19" s="48"/>
      <c r="K19" s="18">
        <f>Таблица659[[#This Row],[Заказ коробок ]]*Таблица659[[#This Row],[Кол-во шт в коробке]]</f>
        <v>0</v>
      </c>
      <c r="L19" s="54">
        <f>Таблица659[[#This Row],[Общее кол-во шт]]*Таблица659[[#This Row],[Оптовая цена KRW за 1шт]]</f>
        <v>0</v>
      </c>
      <c r="M19" s="19" t="str">
        <f>IFERROR(Таблица659[[#This Row],[Общее кол-во шт]]*Таблица659[[#This Row],[Оптовая цена USD за 1шт]],"")</f>
        <v/>
      </c>
      <c r="N19" s="49"/>
    </row>
    <row r="20" spans="1:14" ht="22.5" customHeight="1">
      <c r="A20" s="44" t="s">
        <v>31754</v>
      </c>
      <c r="B20" s="14" t="s">
        <v>31755</v>
      </c>
      <c r="C20" s="50" t="s">
        <v>31756</v>
      </c>
      <c r="D20" s="46" t="s">
        <v>31757</v>
      </c>
      <c r="E20" s="16"/>
      <c r="F20" s="15"/>
      <c r="G20" s="47">
        <v>12</v>
      </c>
      <c r="H20" s="55">
        <v>3366</v>
      </c>
      <c r="I20" s="17" t="str">
        <f>IF($H$1="","Введите курс",Таблица659[[#This Row],[Оптовая цена KRW за 1шт]]/$H$1)</f>
        <v>Введите курс</v>
      </c>
      <c r="J20" s="48"/>
      <c r="K20" s="18">
        <f>Таблица659[[#This Row],[Заказ коробок ]]*Таблица659[[#This Row],[Кол-во шт в коробке]]</f>
        <v>0</v>
      </c>
      <c r="L20" s="54">
        <f>Таблица659[[#This Row],[Общее кол-во шт]]*Таблица659[[#This Row],[Оптовая цена KRW за 1шт]]</f>
        <v>0</v>
      </c>
      <c r="M20" s="19" t="str">
        <f>IFERROR(Таблица659[[#This Row],[Общее кол-во шт]]*Таблица659[[#This Row],[Оптовая цена USD за 1шт]],"")</f>
        <v/>
      </c>
      <c r="N20" s="49"/>
    </row>
    <row r="21" spans="1:14" ht="22.5" customHeight="1">
      <c r="A21" s="44" t="s">
        <v>31758</v>
      </c>
      <c r="B21" s="14" t="s">
        <v>31645</v>
      </c>
      <c r="C21" s="50" t="s">
        <v>31646</v>
      </c>
      <c r="D21" s="46" t="s">
        <v>31759</v>
      </c>
      <c r="E21" s="16"/>
      <c r="F21" s="15"/>
      <c r="G21" s="47">
        <v>36</v>
      </c>
      <c r="H21" s="55">
        <v>1267.2</v>
      </c>
      <c r="I21" s="17" t="str">
        <f>IF($H$1="","Введите курс",Таблица659[[#This Row],[Оптовая цена KRW за 1шт]]/$H$1)</f>
        <v>Введите курс</v>
      </c>
      <c r="J21" s="48"/>
      <c r="K21" s="18">
        <f>Таблица659[[#This Row],[Заказ коробок ]]*Таблица659[[#This Row],[Кол-во шт в коробке]]</f>
        <v>0</v>
      </c>
      <c r="L21" s="54">
        <f>Таблица659[[#This Row],[Общее кол-во шт]]*Таблица659[[#This Row],[Оптовая цена KRW за 1шт]]</f>
        <v>0</v>
      </c>
      <c r="M21" s="19" t="str">
        <f>IFERROR(Таблица659[[#This Row],[Общее кол-во шт]]*Таблица659[[#This Row],[Оптовая цена USD за 1шт]],"")</f>
        <v/>
      </c>
      <c r="N21" s="49"/>
    </row>
    <row r="22" spans="1:14" ht="22.5" customHeight="1">
      <c r="A22" s="44" t="s">
        <v>31760</v>
      </c>
      <c r="B22" s="14" t="s">
        <v>31649</v>
      </c>
      <c r="C22" s="50" t="s">
        <v>31650</v>
      </c>
      <c r="D22" s="46" t="s">
        <v>31761</v>
      </c>
      <c r="E22" s="16"/>
      <c r="F22" s="15"/>
      <c r="G22" s="47">
        <v>36</v>
      </c>
      <c r="H22" s="55">
        <v>1412.3999999999999</v>
      </c>
      <c r="I22" s="17" t="str">
        <f>IF($H$1="","Введите курс",Таблица659[[#This Row],[Оптовая цена KRW за 1шт]]/$H$1)</f>
        <v>Введите курс</v>
      </c>
      <c r="J22" s="48"/>
      <c r="K22" s="18">
        <f>Таблица659[[#This Row],[Заказ коробок ]]*Таблица659[[#This Row],[Кол-во шт в коробке]]</f>
        <v>0</v>
      </c>
      <c r="L22" s="54">
        <f>Таблица659[[#This Row],[Общее кол-во шт]]*Таблица659[[#This Row],[Оптовая цена KRW за 1шт]]</f>
        <v>0</v>
      </c>
      <c r="M22" s="19" t="str">
        <f>IFERROR(Таблица659[[#This Row],[Общее кол-во шт]]*Таблица659[[#This Row],[Оптовая цена USD за 1шт]],"")</f>
        <v/>
      </c>
      <c r="N22" s="49"/>
    </row>
    <row r="23" spans="1:14" ht="22.5" customHeight="1">
      <c r="A23" s="44" t="s">
        <v>31762</v>
      </c>
      <c r="B23" s="14" t="s">
        <v>31653</v>
      </c>
      <c r="C23" s="50" t="s">
        <v>31654</v>
      </c>
      <c r="D23" s="46" t="s">
        <v>31763</v>
      </c>
      <c r="E23" s="16"/>
      <c r="F23" s="15"/>
      <c r="G23" s="47">
        <v>36</v>
      </c>
      <c r="H23" s="55">
        <v>1267.2</v>
      </c>
      <c r="I23" s="17" t="str">
        <f>IF($H$1="","Введите курс",Таблица659[[#This Row],[Оптовая цена KRW за 1шт]]/$H$1)</f>
        <v>Введите курс</v>
      </c>
      <c r="J23" s="48"/>
      <c r="K23" s="18">
        <f>Таблица659[[#This Row],[Заказ коробок ]]*Таблица659[[#This Row],[Кол-во шт в коробке]]</f>
        <v>0</v>
      </c>
      <c r="L23" s="54">
        <f>Таблица659[[#This Row],[Общее кол-во шт]]*Таблица659[[#This Row],[Оптовая цена KRW за 1шт]]</f>
        <v>0</v>
      </c>
      <c r="M23" s="19" t="str">
        <f>IFERROR(Таблица659[[#This Row],[Общее кол-во шт]]*Таблица659[[#This Row],[Оптовая цена USD за 1шт]],"")</f>
        <v/>
      </c>
      <c r="N23" s="49"/>
    </row>
    <row r="24" spans="1:14" ht="22.5" customHeight="1">
      <c r="A24" s="44" t="s">
        <v>31764</v>
      </c>
      <c r="B24" s="14" t="s">
        <v>31657</v>
      </c>
      <c r="C24" s="50" t="s">
        <v>31658</v>
      </c>
      <c r="D24" s="46" t="s">
        <v>31765</v>
      </c>
      <c r="E24" s="16"/>
      <c r="F24" s="15"/>
      <c r="G24" s="47">
        <v>36</v>
      </c>
      <c r="H24" s="55">
        <v>1267.2</v>
      </c>
      <c r="I24" s="17" t="str">
        <f>IF($H$1="","Введите курс",Таблица659[[#This Row],[Оптовая цена KRW за 1шт]]/$H$1)</f>
        <v>Введите курс</v>
      </c>
      <c r="J24" s="48"/>
      <c r="K24" s="18">
        <f>Таблица659[[#This Row],[Заказ коробок ]]*Таблица659[[#This Row],[Кол-во шт в коробке]]</f>
        <v>0</v>
      </c>
      <c r="L24" s="54">
        <f>Таблица659[[#This Row],[Общее кол-во шт]]*Таблица659[[#This Row],[Оптовая цена KRW за 1шт]]</f>
        <v>0</v>
      </c>
      <c r="M24" s="19" t="str">
        <f>IFERROR(Таблица659[[#This Row],[Общее кол-во шт]]*Таблица659[[#This Row],[Оптовая цена USD за 1шт]],"")</f>
        <v/>
      </c>
      <c r="N24" s="49"/>
    </row>
    <row r="25" spans="1:14" ht="22.5" customHeight="1">
      <c r="A25" s="44" t="s">
        <v>31766</v>
      </c>
      <c r="B25" s="14" t="s">
        <v>31767</v>
      </c>
      <c r="C25" s="50" t="s">
        <v>31768</v>
      </c>
      <c r="D25" s="46" t="s">
        <v>31769</v>
      </c>
      <c r="E25" s="16"/>
      <c r="F25" s="15"/>
      <c r="G25" s="47">
        <v>8</v>
      </c>
      <c r="H25" s="55">
        <v>5517.5999999999995</v>
      </c>
      <c r="I25" s="17" t="str">
        <f>IF($H$1="","Введите курс",Таблица659[[#This Row],[Оптовая цена KRW за 1шт]]/$H$1)</f>
        <v>Введите курс</v>
      </c>
      <c r="J25" s="48"/>
      <c r="K25" s="18">
        <f>Таблица659[[#This Row],[Заказ коробок ]]*Таблица659[[#This Row],[Кол-во шт в коробке]]</f>
        <v>0</v>
      </c>
      <c r="L25" s="54">
        <f>Таблица659[[#This Row],[Общее кол-во шт]]*Таблица659[[#This Row],[Оптовая цена KRW за 1шт]]</f>
        <v>0</v>
      </c>
      <c r="M25" s="19" t="str">
        <f>IFERROR(Таблица659[[#This Row],[Общее кол-во шт]]*Таблица659[[#This Row],[Оптовая цена USD за 1шт]],"")</f>
        <v/>
      </c>
      <c r="N25" s="49"/>
    </row>
    <row r="26" spans="1:14" ht="22.5" customHeight="1">
      <c r="A26" s="44" t="s">
        <v>31770</v>
      </c>
      <c r="B26" s="14" t="s">
        <v>31771</v>
      </c>
      <c r="C26" s="50" t="s">
        <v>31772</v>
      </c>
      <c r="D26" s="46" t="s">
        <v>31773</v>
      </c>
      <c r="E26" s="16"/>
      <c r="F26" s="15"/>
      <c r="G26" s="47">
        <v>8</v>
      </c>
      <c r="H26" s="55">
        <v>3696.0000000000005</v>
      </c>
      <c r="I26" s="17" t="str">
        <f>IF($H$1="","Введите курс",Таблица659[[#This Row],[Оптовая цена KRW за 1шт]]/$H$1)</f>
        <v>Введите курс</v>
      </c>
      <c r="J26" s="48"/>
      <c r="K26" s="18">
        <f>Таблица659[[#This Row],[Заказ коробок ]]*Таблица659[[#This Row],[Кол-во шт в коробке]]</f>
        <v>0</v>
      </c>
      <c r="L26" s="54">
        <f>Таблица659[[#This Row],[Общее кол-во шт]]*Таблица659[[#This Row],[Оптовая цена KRW за 1шт]]</f>
        <v>0</v>
      </c>
      <c r="M26" s="19" t="str">
        <f>IFERROR(Таблица659[[#This Row],[Общее кол-во шт]]*Таблица659[[#This Row],[Оптовая цена USD за 1шт]],"")</f>
        <v/>
      </c>
      <c r="N26" s="49"/>
    </row>
    <row r="27" spans="1:14" ht="22.5" customHeight="1">
      <c r="A27" s="44" t="s">
        <v>31774</v>
      </c>
      <c r="B27" s="14" t="s">
        <v>31775</v>
      </c>
      <c r="C27" s="50" t="s">
        <v>31776</v>
      </c>
      <c r="D27" s="46" t="s">
        <v>31777</v>
      </c>
      <c r="E27" s="16"/>
      <c r="F27" s="15"/>
      <c r="G27" s="47">
        <v>8</v>
      </c>
      <c r="H27" s="55">
        <v>3828.0000000000005</v>
      </c>
      <c r="I27" s="17" t="str">
        <f>IF($H$1="","Введите курс",Таблица659[[#This Row],[Оптовая цена KRW за 1шт]]/$H$1)</f>
        <v>Введите курс</v>
      </c>
      <c r="J27" s="48"/>
      <c r="K27" s="18">
        <f>Таблица659[[#This Row],[Заказ коробок ]]*Таблица659[[#This Row],[Кол-во шт в коробке]]</f>
        <v>0</v>
      </c>
      <c r="L27" s="54">
        <f>Таблица659[[#This Row],[Общее кол-во шт]]*Таблица659[[#This Row],[Оптовая цена KRW за 1шт]]</f>
        <v>0</v>
      </c>
      <c r="M27" s="19" t="str">
        <f>IFERROR(Таблица659[[#This Row],[Общее кол-во шт]]*Таблица659[[#This Row],[Оптовая цена USD за 1шт]],"")</f>
        <v/>
      </c>
      <c r="N27" s="49"/>
    </row>
    <row r="28" spans="1:14" ht="22.5" customHeight="1">
      <c r="A28" s="44" t="s">
        <v>31778</v>
      </c>
      <c r="B28" s="14" t="s">
        <v>31779</v>
      </c>
      <c r="C28" s="50" t="s">
        <v>31780</v>
      </c>
      <c r="D28" s="46" t="s">
        <v>31781</v>
      </c>
      <c r="E28" s="16"/>
      <c r="F28" s="15"/>
      <c r="G28" s="47">
        <v>8</v>
      </c>
      <c r="H28" s="55">
        <v>3828.0000000000005</v>
      </c>
      <c r="I28" s="17" t="str">
        <f>IF($H$1="","Введите курс",Таблица659[[#This Row],[Оптовая цена KRW за 1шт]]/$H$1)</f>
        <v>Введите курс</v>
      </c>
      <c r="J28" s="48"/>
      <c r="K28" s="18">
        <f>Таблица659[[#This Row],[Заказ коробок ]]*Таблица659[[#This Row],[Кол-во шт в коробке]]</f>
        <v>0</v>
      </c>
      <c r="L28" s="54">
        <f>Таблица659[[#This Row],[Общее кол-во шт]]*Таблица659[[#This Row],[Оптовая цена KRW за 1шт]]</f>
        <v>0</v>
      </c>
      <c r="M28" s="19" t="str">
        <f>IFERROR(Таблица659[[#This Row],[Общее кол-во шт]]*Таблица659[[#This Row],[Оптовая цена USD за 1шт]],"")</f>
        <v/>
      </c>
      <c r="N28" s="49"/>
    </row>
    <row r="29" spans="1:14" ht="22.5" customHeight="1">
      <c r="A29" s="44" t="s">
        <v>31782</v>
      </c>
      <c r="B29" s="14" t="s">
        <v>31783</v>
      </c>
      <c r="C29" s="50" t="s">
        <v>31784</v>
      </c>
      <c r="D29" s="46" t="s">
        <v>31785</v>
      </c>
      <c r="E29" s="16"/>
      <c r="F29" s="15"/>
      <c r="G29" s="47">
        <v>8</v>
      </c>
      <c r="H29" s="55">
        <v>3828.0000000000005</v>
      </c>
      <c r="I29" s="17" t="str">
        <f>IF($H$1="","Введите курс",Таблица659[[#This Row],[Оптовая цена KRW за 1шт]]/$H$1)</f>
        <v>Введите курс</v>
      </c>
      <c r="J29" s="48"/>
      <c r="K29" s="18">
        <f>Таблица659[[#This Row],[Заказ коробок ]]*Таблица659[[#This Row],[Кол-во шт в коробке]]</f>
        <v>0</v>
      </c>
      <c r="L29" s="54">
        <f>Таблица659[[#This Row],[Общее кол-во шт]]*Таблица659[[#This Row],[Оптовая цена KRW за 1шт]]</f>
        <v>0</v>
      </c>
      <c r="M29" s="19" t="str">
        <f>IFERROR(Таблица659[[#This Row],[Общее кол-во шт]]*Таблица659[[#This Row],[Оптовая цена USD за 1шт]],"")</f>
        <v/>
      </c>
      <c r="N29" s="49"/>
    </row>
    <row r="30" spans="1:14" ht="22.5" customHeight="1">
      <c r="A30" s="44" t="s">
        <v>31786</v>
      </c>
      <c r="B30" s="14" t="s">
        <v>31787</v>
      </c>
      <c r="C30" s="50" t="s">
        <v>31788</v>
      </c>
      <c r="D30" s="46" t="s">
        <v>31789</v>
      </c>
      <c r="E30" s="16"/>
      <c r="F30" s="15"/>
      <c r="G30" s="47">
        <v>8</v>
      </c>
      <c r="H30" s="55">
        <v>3828.0000000000005</v>
      </c>
      <c r="I30" s="17" t="str">
        <f>IF($H$1="","Введите курс",Таблица659[[#This Row],[Оптовая цена KRW за 1шт]]/$H$1)</f>
        <v>Введите курс</v>
      </c>
      <c r="J30" s="48"/>
      <c r="K30" s="18">
        <f>Таблица659[[#This Row],[Заказ коробок ]]*Таблица659[[#This Row],[Кол-во шт в коробке]]</f>
        <v>0</v>
      </c>
      <c r="L30" s="54">
        <f>Таблица659[[#This Row],[Общее кол-во шт]]*Таблица659[[#This Row],[Оптовая цена KRW за 1шт]]</f>
        <v>0</v>
      </c>
      <c r="M30" s="19" t="str">
        <f>IFERROR(Таблица659[[#This Row],[Общее кол-во шт]]*Таблица659[[#This Row],[Оптовая цена USD за 1шт]],"")</f>
        <v/>
      </c>
      <c r="N30" s="49"/>
    </row>
    <row r="31" spans="1:14" ht="22.5" customHeight="1">
      <c r="A31" s="44" t="s">
        <v>31790</v>
      </c>
      <c r="B31" s="14" t="s">
        <v>31791</v>
      </c>
      <c r="C31" s="50" t="s">
        <v>31792</v>
      </c>
      <c r="D31" s="46" t="s">
        <v>31793</v>
      </c>
      <c r="E31" s="16"/>
      <c r="F31" s="15"/>
      <c r="G31" s="47">
        <v>8</v>
      </c>
      <c r="H31" s="55">
        <v>5174.3999999999996</v>
      </c>
      <c r="I31" s="17" t="str">
        <f>IF($H$1="","Введите курс",Таблица659[[#This Row],[Оптовая цена KRW за 1шт]]/$H$1)</f>
        <v>Введите курс</v>
      </c>
      <c r="J31" s="48"/>
      <c r="K31" s="18">
        <f>Таблица659[[#This Row],[Заказ коробок ]]*Таблица659[[#This Row],[Кол-во шт в коробке]]</f>
        <v>0</v>
      </c>
      <c r="L31" s="54">
        <f>Таблица659[[#This Row],[Общее кол-во шт]]*Таблица659[[#This Row],[Оптовая цена KRW за 1шт]]</f>
        <v>0</v>
      </c>
      <c r="M31" s="19" t="str">
        <f>IFERROR(Таблица659[[#This Row],[Общее кол-во шт]]*Таблица659[[#This Row],[Оптовая цена USD за 1шт]],"")</f>
        <v/>
      </c>
      <c r="N31" s="49"/>
    </row>
    <row r="32" spans="1:14" ht="22.5" customHeight="1">
      <c r="A32" s="44" t="s">
        <v>31794</v>
      </c>
      <c r="B32" s="14" t="s">
        <v>31795</v>
      </c>
      <c r="C32" s="50" t="s">
        <v>31796</v>
      </c>
      <c r="D32" s="46" t="s">
        <v>31797</v>
      </c>
      <c r="E32" s="16"/>
      <c r="F32" s="15"/>
      <c r="G32" s="47">
        <v>8</v>
      </c>
      <c r="H32" s="55">
        <v>5174.3999999999996</v>
      </c>
      <c r="I32" s="17" t="str">
        <f>IF($H$1="","Введите курс",Таблица659[[#This Row],[Оптовая цена KRW за 1шт]]/$H$1)</f>
        <v>Введите курс</v>
      </c>
      <c r="J32" s="48"/>
      <c r="K32" s="18">
        <f>Таблица659[[#This Row],[Заказ коробок ]]*Таблица659[[#This Row],[Кол-во шт в коробке]]</f>
        <v>0</v>
      </c>
      <c r="L32" s="54">
        <f>Таблица659[[#This Row],[Общее кол-во шт]]*Таблица659[[#This Row],[Оптовая цена KRW за 1шт]]</f>
        <v>0</v>
      </c>
      <c r="M32" s="19" t="str">
        <f>IFERROR(Таблица659[[#This Row],[Общее кол-во шт]]*Таблица659[[#This Row],[Оптовая цена USD за 1шт]],"")</f>
        <v/>
      </c>
      <c r="N32" s="49"/>
    </row>
    <row r="33" spans="1:14" ht="22.5" customHeight="1">
      <c r="A33" s="44" t="s">
        <v>31798</v>
      </c>
      <c r="B33" s="14" t="s">
        <v>31799</v>
      </c>
      <c r="C33" s="50" t="s">
        <v>31800</v>
      </c>
      <c r="D33" s="46" t="s">
        <v>31801</v>
      </c>
      <c r="E33" s="16"/>
      <c r="F33" s="15"/>
      <c r="G33" s="47">
        <v>8</v>
      </c>
      <c r="H33" s="55">
        <v>5174.3999999999996</v>
      </c>
      <c r="I33" s="17" t="str">
        <f>IF($H$1="","Введите курс",Таблица659[[#This Row],[Оптовая цена KRW за 1шт]]/$H$1)</f>
        <v>Введите курс</v>
      </c>
      <c r="J33" s="48"/>
      <c r="K33" s="18">
        <f>Таблица659[[#This Row],[Заказ коробок ]]*Таблица659[[#This Row],[Кол-во шт в коробке]]</f>
        <v>0</v>
      </c>
      <c r="L33" s="54">
        <f>Таблица659[[#This Row],[Общее кол-во шт]]*Таблица659[[#This Row],[Оптовая цена KRW за 1шт]]</f>
        <v>0</v>
      </c>
      <c r="M33" s="19" t="str">
        <f>IFERROR(Таблица659[[#This Row],[Общее кол-во шт]]*Таблица659[[#This Row],[Оптовая цена USD за 1шт]],"")</f>
        <v/>
      </c>
      <c r="N33" s="49"/>
    </row>
    <row r="34" spans="1:14" ht="22.5" customHeight="1">
      <c r="A34" s="44" t="s">
        <v>31802</v>
      </c>
      <c r="B34" s="14" t="s">
        <v>31803</v>
      </c>
      <c r="C34" s="50" t="s">
        <v>31804</v>
      </c>
      <c r="D34" s="46" t="s">
        <v>31805</v>
      </c>
      <c r="E34" s="16"/>
      <c r="F34" s="15"/>
      <c r="G34" s="47">
        <v>8</v>
      </c>
      <c r="H34" s="55">
        <v>5174.3999999999996</v>
      </c>
      <c r="I34" s="17" t="str">
        <f>IF($H$1="","Введите курс",Таблица659[[#This Row],[Оптовая цена KRW за 1шт]]/$H$1)</f>
        <v>Введите курс</v>
      </c>
      <c r="J34" s="48"/>
      <c r="K34" s="18">
        <f>Таблица659[[#This Row],[Заказ коробок ]]*Таблица659[[#This Row],[Кол-во шт в коробке]]</f>
        <v>0</v>
      </c>
      <c r="L34" s="54">
        <f>Таблица659[[#This Row],[Общее кол-во шт]]*Таблица659[[#This Row],[Оптовая цена KRW за 1шт]]</f>
        <v>0</v>
      </c>
      <c r="M34" s="19" t="str">
        <f>IFERROR(Таблица659[[#This Row],[Общее кол-во шт]]*Таблица659[[#This Row],[Оптовая цена USD за 1шт]],"")</f>
        <v/>
      </c>
      <c r="N34" s="49"/>
    </row>
    <row r="35" spans="1:14" ht="22.5" customHeight="1">
      <c r="A35" s="44" t="s">
        <v>31806</v>
      </c>
      <c r="B35" s="14" t="s">
        <v>31807</v>
      </c>
      <c r="C35" s="50" t="s">
        <v>31808</v>
      </c>
      <c r="D35" s="46" t="s">
        <v>31809</v>
      </c>
      <c r="E35" s="16"/>
      <c r="F35" s="15"/>
      <c r="G35" s="47">
        <v>8</v>
      </c>
      <c r="H35" s="55">
        <v>5174.3999999999996</v>
      </c>
      <c r="I35" s="17" t="str">
        <f>IF($H$1="","Введите курс",Таблица659[[#This Row],[Оптовая цена KRW за 1шт]]/$H$1)</f>
        <v>Введите курс</v>
      </c>
      <c r="J35" s="48"/>
      <c r="K35" s="18">
        <f>Таблица659[[#This Row],[Заказ коробок ]]*Таблица659[[#This Row],[Кол-во шт в коробке]]</f>
        <v>0</v>
      </c>
      <c r="L35" s="54">
        <f>Таблица659[[#This Row],[Общее кол-во шт]]*Таблица659[[#This Row],[Оптовая цена KRW за 1шт]]</f>
        <v>0</v>
      </c>
      <c r="M35" s="19" t="str">
        <f>IFERROR(Таблица659[[#This Row],[Общее кол-во шт]]*Таблица659[[#This Row],[Оптовая цена USD за 1шт]],"")</f>
        <v/>
      </c>
      <c r="N35" s="49"/>
    </row>
    <row r="36" spans="1:14" ht="22.5" customHeight="1">
      <c r="A36" s="44" t="s">
        <v>31810</v>
      </c>
      <c r="B36" s="14" t="s">
        <v>31811</v>
      </c>
      <c r="C36" s="50" t="s">
        <v>31812</v>
      </c>
      <c r="D36" s="115" t="s">
        <v>31813</v>
      </c>
      <c r="E36" s="16"/>
      <c r="F36" s="15"/>
      <c r="G36" s="47">
        <v>8</v>
      </c>
      <c r="H36" s="55">
        <v>4303.2000000000007</v>
      </c>
      <c r="I36" s="17" t="str">
        <f>IF($H$1="","Введите курс",Таблица659[[#This Row],[Оптовая цена KRW за 1шт]]/$H$1)</f>
        <v>Введите курс</v>
      </c>
      <c r="J36" s="48"/>
      <c r="K36" s="18">
        <f>Таблица659[[#This Row],[Заказ коробок ]]*Таблица659[[#This Row],[Кол-во шт в коробке]]</f>
        <v>0</v>
      </c>
      <c r="L36" s="54">
        <f>Таблица659[[#This Row],[Общее кол-во шт]]*Таблица659[[#This Row],[Оптовая цена KRW за 1шт]]</f>
        <v>0</v>
      </c>
      <c r="M36" s="19" t="str">
        <f>IFERROR(Таблица659[[#This Row],[Общее кол-во шт]]*Таблица659[[#This Row],[Оптовая цена USD за 1шт]],"")</f>
        <v/>
      </c>
      <c r="N36" s="49"/>
    </row>
    <row r="37" spans="1:14" ht="22.5" customHeight="1">
      <c r="A37" s="44" t="s">
        <v>31814</v>
      </c>
      <c r="B37" s="14"/>
      <c r="C37" s="50" t="s">
        <v>31815</v>
      </c>
      <c r="D37" s="46" t="s">
        <v>31816</v>
      </c>
      <c r="E37" s="16"/>
      <c r="F37" s="15"/>
      <c r="G37" s="47">
        <v>4</v>
      </c>
      <c r="H37" s="55">
        <v>4712.4000000000005</v>
      </c>
      <c r="I37" s="17" t="str">
        <f>IF($H$1="","Введите курс",Таблица659[[#This Row],[Оптовая цена KRW за 1шт]]/$H$1)</f>
        <v>Введите курс</v>
      </c>
      <c r="J37" s="48"/>
      <c r="K37" s="18">
        <f>Таблица659[[#This Row],[Заказ коробок ]]*Таблица659[[#This Row],[Кол-во шт в коробке]]</f>
        <v>0</v>
      </c>
      <c r="L37" s="54">
        <f>Таблица659[[#This Row],[Общее кол-во шт]]*Таблица659[[#This Row],[Оптовая цена KRW за 1шт]]</f>
        <v>0</v>
      </c>
      <c r="M37" s="19" t="str">
        <f>IFERROR(Таблица659[[#This Row],[Общее кол-во шт]]*Таблица659[[#This Row],[Оптовая цена USD за 1шт]],"")</f>
        <v/>
      </c>
      <c r="N37" s="49"/>
    </row>
    <row r="38" spans="1:14" ht="22.5" customHeight="1">
      <c r="A38" s="44" t="s">
        <v>31817</v>
      </c>
      <c r="B38" s="14"/>
      <c r="C38" s="50" t="s">
        <v>31818</v>
      </c>
      <c r="D38" s="115" t="s">
        <v>31819</v>
      </c>
      <c r="E38" s="16"/>
      <c r="F38" s="15"/>
      <c r="G38" s="47">
        <v>8</v>
      </c>
      <c r="H38" s="55">
        <v>3366</v>
      </c>
      <c r="I38" s="17" t="str">
        <f>IF($H$1="","Введите курс",Таблица659[[#This Row],[Оптовая цена KRW за 1шт]]/$H$1)</f>
        <v>Введите курс</v>
      </c>
      <c r="J38" s="48"/>
      <c r="K38" s="18">
        <f>Таблица659[[#This Row],[Заказ коробок ]]*Таблица659[[#This Row],[Кол-во шт в коробке]]</f>
        <v>0</v>
      </c>
      <c r="L38" s="54">
        <f>Таблица659[[#This Row],[Общее кол-во шт]]*Таблица659[[#This Row],[Оптовая цена KRW за 1шт]]</f>
        <v>0</v>
      </c>
      <c r="M38" s="19" t="str">
        <f>IFERROR(Таблица659[[#This Row],[Общее кол-во шт]]*Таблица659[[#This Row],[Оптовая цена USD за 1шт]],"")</f>
        <v/>
      </c>
      <c r="N38" s="49"/>
    </row>
    <row r="39" spans="1:14" ht="22.5" customHeight="1">
      <c r="A39" s="44" t="s">
        <v>31820</v>
      </c>
      <c r="B39" s="14"/>
      <c r="C39" s="50" t="s">
        <v>31821</v>
      </c>
      <c r="D39" s="115" t="s">
        <v>31822</v>
      </c>
      <c r="E39" s="16"/>
      <c r="F39" s="15"/>
      <c r="G39" s="47">
        <v>60</v>
      </c>
      <c r="H39" s="55">
        <v>686.4</v>
      </c>
      <c r="I39" s="17" t="str">
        <f>IF($H$1="","Введите курс",Таблица659[[#This Row],[Оптовая цена KRW за 1шт]]/$H$1)</f>
        <v>Введите курс</v>
      </c>
      <c r="J39" s="48"/>
      <c r="K39" s="18">
        <f>Таблица659[[#This Row],[Заказ коробок ]]*Таблица659[[#This Row],[Кол-во шт в коробке]]</f>
        <v>0</v>
      </c>
      <c r="L39" s="54">
        <f>Таблица659[[#This Row],[Общее кол-во шт]]*Таблица659[[#This Row],[Оптовая цена KRW за 1шт]]</f>
        <v>0</v>
      </c>
      <c r="M39" s="19" t="str">
        <f>IFERROR(Таблица659[[#This Row],[Общее кол-во шт]]*Таблица659[[#This Row],[Оптовая цена USD за 1шт]],"")</f>
        <v/>
      </c>
      <c r="N39" s="49"/>
    </row>
    <row r="40" spans="1:14" ht="22.5" customHeight="1">
      <c r="A40" s="44" t="s">
        <v>31823</v>
      </c>
      <c r="B40" s="14"/>
      <c r="C40" s="50" t="s">
        <v>31824</v>
      </c>
      <c r="D40" s="115" t="s">
        <v>31825</v>
      </c>
      <c r="E40" s="16"/>
      <c r="F40" s="15"/>
      <c r="G40" s="47">
        <v>72</v>
      </c>
      <c r="H40" s="55">
        <v>501.6</v>
      </c>
      <c r="I40" s="17" t="str">
        <f>IF($H$1="","Введите курс",Таблица659[[#This Row],[Оптовая цена KRW за 1шт]]/$H$1)</f>
        <v>Введите курс</v>
      </c>
      <c r="J40" s="48"/>
      <c r="K40" s="18">
        <f>Таблица659[[#This Row],[Заказ коробок ]]*Таблица659[[#This Row],[Кол-во шт в коробке]]</f>
        <v>0</v>
      </c>
      <c r="L40" s="54">
        <f>Таблица659[[#This Row],[Общее кол-во шт]]*Таблица659[[#This Row],[Оптовая цена KRW за 1шт]]</f>
        <v>0</v>
      </c>
      <c r="M40" s="19" t="str">
        <f>IFERROR(Таблица659[[#This Row],[Общее кол-во шт]]*Таблица659[[#This Row],[Оптовая цена USD за 1шт]],"")</f>
        <v/>
      </c>
      <c r="N40" s="49"/>
    </row>
    <row r="41" spans="1:14" ht="22.5" customHeight="1">
      <c r="A41" s="44" t="s">
        <v>31826</v>
      </c>
      <c r="B41" s="14"/>
      <c r="C41" s="50" t="s">
        <v>31827</v>
      </c>
      <c r="D41" s="115" t="s">
        <v>31828</v>
      </c>
      <c r="E41" s="16"/>
      <c r="F41" s="15"/>
      <c r="G41" s="47">
        <v>12</v>
      </c>
      <c r="H41" s="55">
        <v>7537.2000000000007</v>
      </c>
      <c r="I41" s="17" t="str">
        <f>IF($H$1="","Введите курс",Таблица659[[#This Row],[Оптовая цена KRW за 1шт]]/$H$1)</f>
        <v>Введите курс</v>
      </c>
      <c r="J41" s="48"/>
      <c r="K41" s="18">
        <f>Таблица659[[#This Row],[Заказ коробок ]]*Таблица659[[#This Row],[Кол-во шт в коробке]]</f>
        <v>0</v>
      </c>
      <c r="L41" s="54">
        <f>Таблица659[[#This Row],[Общее кол-во шт]]*Таблица659[[#This Row],[Оптовая цена KRW за 1шт]]</f>
        <v>0</v>
      </c>
      <c r="M41" s="19" t="str">
        <f>IFERROR(Таблица659[[#This Row],[Общее кол-во шт]]*Таблица659[[#This Row],[Оптовая цена USD за 1шт]],"")</f>
        <v/>
      </c>
      <c r="N41" s="49"/>
    </row>
    <row r="42" spans="1:14" ht="22.5" customHeight="1">
      <c r="A42" s="44" t="s">
        <v>31829</v>
      </c>
      <c r="B42" s="14"/>
      <c r="C42" s="50" t="s">
        <v>31830</v>
      </c>
      <c r="D42" s="115" t="s">
        <v>31831</v>
      </c>
      <c r="E42" s="16"/>
      <c r="F42" s="15"/>
      <c r="G42" s="47">
        <v>10</v>
      </c>
      <c r="H42" s="55">
        <v>2547.6</v>
      </c>
      <c r="I42" s="17" t="str">
        <f>IF($H$1="","Введите курс",Таблица659[[#This Row],[Оптовая цена KRW за 1шт]]/$H$1)</f>
        <v>Введите курс</v>
      </c>
      <c r="J42" s="48"/>
      <c r="K42" s="18">
        <f>Таблица659[[#This Row],[Заказ коробок ]]*Таблица659[[#This Row],[Кол-во шт в коробке]]</f>
        <v>0</v>
      </c>
      <c r="L42" s="54">
        <f>Таблица659[[#This Row],[Общее кол-во шт]]*Таблица659[[#This Row],[Оптовая цена KRW за 1шт]]</f>
        <v>0</v>
      </c>
      <c r="M42" s="19" t="str">
        <f>IFERROR(Таблица659[[#This Row],[Общее кол-во шт]]*Таблица659[[#This Row],[Оптовая цена USD за 1шт]],"")</f>
        <v/>
      </c>
      <c r="N42" s="49"/>
    </row>
    <row r="43" spans="1:14" ht="22.5" customHeight="1">
      <c r="A43" s="44" t="s">
        <v>31832</v>
      </c>
      <c r="B43" s="14"/>
      <c r="C43" s="50" t="s">
        <v>31833</v>
      </c>
      <c r="D43" s="115" t="s">
        <v>31834</v>
      </c>
      <c r="E43" s="16"/>
      <c r="F43" s="15"/>
      <c r="G43" s="47">
        <v>8</v>
      </c>
      <c r="H43" s="55">
        <v>3735.6000000000004</v>
      </c>
      <c r="I43" s="17" t="str">
        <f>IF($H$1="","Введите курс",Таблица659[[#This Row],[Оптовая цена KRW за 1шт]]/$H$1)</f>
        <v>Введите курс</v>
      </c>
      <c r="J43" s="48"/>
      <c r="K43" s="18">
        <f>Таблица659[[#This Row],[Заказ коробок ]]*Таблица659[[#This Row],[Кол-во шт в коробке]]</f>
        <v>0</v>
      </c>
      <c r="L43" s="54">
        <f>Таблица659[[#This Row],[Общее кол-во шт]]*Таблица659[[#This Row],[Оптовая цена KRW за 1шт]]</f>
        <v>0</v>
      </c>
      <c r="M43" s="19" t="str">
        <f>IFERROR(Таблица659[[#This Row],[Общее кол-во шт]]*Таблица659[[#This Row],[Оптовая цена USD за 1шт]],"")</f>
        <v/>
      </c>
      <c r="N43" s="49"/>
    </row>
    <row r="44" spans="1:14" ht="22.5" customHeight="1">
      <c r="A44" s="44" t="s">
        <v>31835</v>
      </c>
      <c r="B44" s="14"/>
      <c r="C44" s="50" t="s">
        <v>31836</v>
      </c>
      <c r="D44" s="115" t="s">
        <v>31837</v>
      </c>
      <c r="E44" s="16"/>
      <c r="F44" s="15"/>
      <c r="G44" s="47">
        <v>8</v>
      </c>
      <c r="H44" s="55">
        <v>3735.6000000000004</v>
      </c>
      <c r="I44" s="17" t="str">
        <f>IF($H$1="","Введите курс",Таблица659[[#This Row],[Оптовая цена KRW за 1шт]]/$H$1)</f>
        <v>Введите курс</v>
      </c>
      <c r="J44" s="48"/>
      <c r="K44" s="18">
        <f>Таблица659[[#This Row],[Заказ коробок ]]*Таблица659[[#This Row],[Кол-во шт в коробке]]</f>
        <v>0</v>
      </c>
      <c r="L44" s="54">
        <f>Таблица659[[#This Row],[Общее кол-во шт]]*Таблица659[[#This Row],[Оптовая цена KRW за 1шт]]</f>
        <v>0</v>
      </c>
      <c r="M44" s="19" t="str">
        <f>IFERROR(Таблица659[[#This Row],[Общее кол-во шт]]*Таблица659[[#This Row],[Оптовая цена USD за 1шт]],"")</f>
        <v/>
      </c>
      <c r="N44" s="49"/>
    </row>
    <row r="45" spans="1:14" ht="22.5" customHeight="1">
      <c r="A45" s="44" t="s">
        <v>31838</v>
      </c>
      <c r="B45" s="14"/>
      <c r="C45" s="50" t="s">
        <v>31839</v>
      </c>
      <c r="D45" s="115" t="s">
        <v>31840</v>
      </c>
      <c r="E45" s="16"/>
      <c r="F45" s="15"/>
      <c r="G45" s="47">
        <v>4</v>
      </c>
      <c r="H45" s="55">
        <v>6798.0000000000009</v>
      </c>
      <c r="I45" s="17" t="str">
        <f>IF($H$1="","Введите курс",Таблица659[[#This Row],[Оптовая цена KRW за 1шт]]/$H$1)</f>
        <v>Введите курс</v>
      </c>
      <c r="J45" s="48"/>
      <c r="K45" s="18">
        <f>Таблица659[[#This Row],[Заказ коробок ]]*Таблица659[[#This Row],[Кол-во шт в коробке]]</f>
        <v>0</v>
      </c>
      <c r="L45" s="54">
        <f>Таблица659[[#This Row],[Общее кол-во шт]]*Таблица659[[#This Row],[Оптовая цена KRW за 1шт]]</f>
        <v>0</v>
      </c>
      <c r="M45" s="19" t="str">
        <f>IFERROR(Таблица659[[#This Row],[Общее кол-во шт]]*Таблица659[[#This Row],[Оптовая цена USD за 1шт]],"")</f>
        <v/>
      </c>
      <c r="N45" s="49"/>
    </row>
    <row r="46" spans="1:14" ht="22.5" customHeight="1">
      <c r="A46" s="44" t="s">
        <v>31841</v>
      </c>
      <c r="B46" s="14"/>
      <c r="C46" s="50" t="s">
        <v>31842</v>
      </c>
      <c r="D46" s="115" t="s">
        <v>31843</v>
      </c>
      <c r="E46" s="16"/>
      <c r="F46" s="15"/>
      <c r="G46" s="47">
        <v>8</v>
      </c>
      <c r="H46" s="55">
        <v>2758.7999999999997</v>
      </c>
      <c r="I46" s="17" t="str">
        <f>IF($H$1="","Введите курс",Таблица659[[#This Row],[Оптовая цена KRW за 1шт]]/$H$1)</f>
        <v>Введите курс</v>
      </c>
      <c r="J46" s="48"/>
      <c r="K46" s="18">
        <f>Таблица659[[#This Row],[Заказ коробок ]]*Таблица659[[#This Row],[Кол-во шт в коробке]]</f>
        <v>0</v>
      </c>
      <c r="L46" s="54">
        <f>Таблица659[[#This Row],[Общее кол-во шт]]*Таблица659[[#This Row],[Оптовая цена KRW за 1шт]]</f>
        <v>0</v>
      </c>
      <c r="M46" s="19" t="str">
        <f>IFERROR(Таблица659[[#This Row],[Общее кол-во шт]]*Таблица659[[#This Row],[Оптовая цена USD за 1шт]],"")</f>
        <v/>
      </c>
      <c r="N46" s="49"/>
    </row>
    <row r="47" spans="1:14" ht="22.5" customHeight="1">
      <c r="A47" s="44" t="s">
        <v>31844</v>
      </c>
      <c r="B47" s="14"/>
      <c r="C47" s="50" t="s">
        <v>31845</v>
      </c>
      <c r="D47" s="115" t="s">
        <v>31846</v>
      </c>
      <c r="E47" s="16"/>
      <c r="F47" s="15"/>
      <c r="G47" s="47">
        <v>12</v>
      </c>
      <c r="H47" s="55">
        <v>2956.7999999999997</v>
      </c>
      <c r="I47" s="17" t="str">
        <f>IF($H$1="","Введите курс",Таблица659[[#This Row],[Оптовая цена KRW за 1шт]]/$H$1)</f>
        <v>Введите курс</v>
      </c>
      <c r="J47" s="48"/>
      <c r="K47" s="18">
        <f>Таблица659[[#This Row],[Заказ коробок ]]*Таблица659[[#This Row],[Кол-во шт в коробке]]</f>
        <v>0</v>
      </c>
      <c r="L47" s="54">
        <f>Таблица659[[#This Row],[Общее кол-во шт]]*Таблица659[[#This Row],[Оптовая цена KRW за 1шт]]</f>
        <v>0</v>
      </c>
      <c r="M47" s="19" t="str">
        <f>IFERROR(Таблица659[[#This Row],[Общее кол-во шт]]*Таблица659[[#This Row],[Оптовая цена USD за 1шт]],"")</f>
        <v/>
      </c>
      <c r="N47" s="49"/>
    </row>
    <row r="48" spans="1:14" ht="22.5" customHeight="1">
      <c r="A48" s="44" t="s">
        <v>31847</v>
      </c>
      <c r="B48" s="14"/>
      <c r="C48" s="50" t="s">
        <v>31848</v>
      </c>
      <c r="D48" s="115" t="s">
        <v>31849</v>
      </c>
      <c r="E48" s="16"/>
      <c r="F48" s="15"/>
      <c r="G48" s="47">
        <v>12</v>
      </c>
      <c r="H48" s="55">
        <v>2956.7999999999997</v>
      </c>
      <c r="I48" s="17" t="str">
        <f>IF($H$1="","Введите курс",Таблица659[[#This Row],[Оптовая цена KRW за 1шт]]/$H$1)</f>
        <v>Введите курс</v>
      </c>
      <c r="J48" s="48"/>
      <c r="K48" s="18">
        <f>Таблица659[[#This Row],[Заказ коробок ]]*Таблица659[[#This Row],[Кол-во шт в коробке]]</f>
        <v>0</v>
      </c>
      <c r="L48" s="54">
        <f>Таблица659[[#This Row],[Общее кол-во шт]]*Таблица659[[#This Row],[Оптовая цена KRW за 1шт]]</f>
        <v>0</v>
      </c>
      <c r="M48" s="19" t="str">
        <f>IFERROR(Таблица659[[#This Row],[Общее кол-во шт]]*Таблица659[[#This Row],[Оптовая цена USD за 1шт]],"")</f>
        <v/>
      </c>
      <c r="N48" s="49"/>
    </row>
    <row r="49" spans="1:14" ht="22.5" customHeight="1">
      <c r="A49" s="44" t="s">
        <v>31850</v>
      </c>
      <c r="B49" s="14"/>
      <c r="C49" s="50" t="s">
        <v>31851</v>
      </c>
      <c r="D49" s="115" t="s">
        <v>31852</v>
      </c>
      <c r="E49" s="16"/>
      <c r="F49" s="15"/>
      <c r="G49" s="47">
        <v>12</v>
      </c>
      <c r="H49" s="55">
        <v>2956.7999999999997</v>
      </c>
      <c r="I49" s="17" t="str">
        <f>IF($H$1="","Введите курс",Таблица659[[#This Row],[Оптовая цена KRW за 1шт]]/$H$1)</f>
        <v>Введите курс</v>
      </c>
      <c r="J49" s="48"/>
      <c r="K49" s="18">
        <f>Таблица659[[#This Row],[Заказ коробок ]]*Таблица659[[#This Row],[Кол-во шт в коробке]]</f>
        <v>0</v>
      </c>
      <c r="L49" s="54">
        <f>Таблица659[[#This Row],[Общее кол-во шт]]*Таблица659[[#This Row],[Оптовая цена KRW за 1шт]]</f>
        <v>0</v>
      </c>
      <c r="M49" s="19" t="str">
        <f>IFERROR(Таблица659[[#This Row],[Общее кол-во шт]]*Таблица659[[#This Row],[Оптовая цена USD за 1шт]],"")</f>
        <v/>
      </c>
      <c r="N49" s="49"/>
    </row>
    <row r="50" spans="1:14" ht="22.5" customHeight="1">
      <c r="A50" s="44" t="s">
        <v>31853</v>
      </c>
      <c r="B50" s="14"/>
      <c r="C50" s="50" t="s">
        <v>31854</v>
      </c>
      <c r="D50" s="115" t="s">
        <v>31855</v>
      </c>
      <c r="E50" s="16"/>
      <c r="F50" s="15"/>
      <c r="G50" s="47">
        <v>10</v>
      </c>
      <c r="H50" s="55">
        <v>2613.6</v>
      </c>
      <c r="I50" s="17" t="str">
        <f>IF($H$1="","Введите курс",Таблица659[[#This Row],[Оптовая цена KRW за 1шт]]/$H$1)</f>
        <v>Введите курс</v>
      </c>
      <c r="J50" s="48"/>
      <c r="K50" s="18">
        <f>Таблица659[[#This Row],[Заказ коробок ]]*Таблица659[[#This Row],[Кол-во шт в коробке]]</f>
        <v>0</v>
      </c>
      <c r="L50" s="54">
        <f>Таблица659[[#This Row],[Общее кол-во шт]]*Таблица659[[#This Row],[Оптовая цена KRW за 1шт]]</f>
        <v>0</v>
      </c>
      <c r="M50" s="19" t="str">
        <f>IFERROR(Таблица659[[#This Row],[Общее кол-во шт]]*Таблица659[[#This Row],[Оптовая цена USD за 1шт]],"")</f>
        <v/>
      </c>
      <c r="N50" s="49"/>
    </row>
    <row r="51" spans="1:14" ht="22.5" customHeight="1">
      <c r="A51" s="44" t="s">
        <v>31856</v>
      </c>
      <c r="B51" s="14"/>
      <c r="C51" s="50" t="s">
        <v>31857</v>
      </c>
      <c r="D51" s="115" t="s">
        <v>31858</v>
      </c>
      <c r="E51" s="16"/>
      <c r="F51" s="15"/>
      <c r="G51" s="47">
        <v>10</v>
      </c>
      <c r="H51" s="55">
        <v>2415.6000000000004</v>
      </c>
      <c r="I51" s="17" t="str">
        <f>IF($H$1="","Введите курс",Таблица659[[#This Row],[Оптовая цена KRW за 1шт]]/$H$1)</f>
        <v>Введите курс</v>
      </c>
      <c r="J51" s="48"/>
      <c r="K51" s="18">
        <f>Таблица659[[#This Row],[Заказ коробок ]]*Таблица659[[#This Row],[Кол-во шт в коробке]]</f>
        <v>0</v>
      </c>
      <c r="L51" s="54">
        <f>Таблица659[[#This Row],[Общее кол-во шт]]*Таблица659[[#This Row],[Оптовая цена KRW за 1шт]]</f>
        <v>0</v>
      </c>
      <c r="M51" s="19" t="str">
        <f>IFERROR(Таблица659[[#This Row],[Общее кол-во шт]]*Таблица659[[#This Row],[Оптовая цена USD за 1шт]],"")</f>
        <v/>
      </c>
      <c r="N51" s="49"/>
    </row>
    <row r="52" spans="1:14" ht="22.5" customHeight="1">
      <c r="A52" s="44" t="s">
        <v>31859</v>
      </c>
      <c r="B52" s="14"/>
      <c r="C52" s="50" t="s">
        <v>31860</v>
      </c>
      <c r="D52" s="46" t="s">
        <v>31861</v>
      </c>
      <c r="E52" s="16"/>
      <c r="F52" s="15"/>
      <c r="G52" s="47">
        <v>15</v>
      </c>
      <c r="H52" s="55">
        <v>6864.0000000000009</v>
      </c>
      <c r="I52" s="17" t="str">
        <f>IF($H$1="","Введите курс",Таблица659[[#This Row],[Оптовая цена KRW за 1шт]]/$H$1)</f>
        <v>Введите курс</v>
      </c>
      <c r="J52" s="48"/>
      <c r="K52" s="18">
        <f>Таблица659[[#This Row],[Заказ коробок ]]*Таблица659[[#This Row],[Кол-во шт в коробке]]</f>
        <v>0</v>
      </c>
      <c r="L52" s="54">
        <f>Таблица659[[#This Row],[Общее кол-во шт]]*Таблица659[[#This Row],[Оптовая цена KRW за 1шт]]</f>
        <v>0</v>
      </c>
      <c r="M52" s="19" t="str">
        <f>IFERROR(Таблица659[[#This Row],[Общее кол-во шт]]*Таблица659[[#This Row],[Оптовая цена USD за 1шт]],"")</f>
        <v/>
      </c>
      <c r="N52" s="49"/>
    </row>
    <row r="53" spans="1:14" ht="22.5" customHeight="1">
      <c r="A53" s="44" t="s">
        <v>31862</v>
      </c>
      <c r="B53" s="14"/>
      <c r="C53" s="50" t="s">
        <v>31863</v>
      </c>
      <c r="D53" s="46" t="s">
        <v>31864</v>
      </c>
      <c r="E53" s="16"/>
      <c r="F53" s="15"/>
      <c r="G53" s="47">
        <v>12</v>
      </c>
      <c r="H53" s="55">
        <v>7537.2000000000007</v>
      </c>
      <c r="I53" s="17" t="str">
        <f>IF($H$1="","Введите курс",Таблица659[[#This Row],[Оптовая цена KRW за 1шт]]/$H$1)</f>
        <v>Введите курс</v>
      </c>
      <c r="J53" s="48"/>
      <c r="K53" s="18">
        <f>Таблица659[[#This Row],[Заказ коробок ]]*Таблица659[[#This Row],[Кол-во шт в коробке]]</f>
        <v>0</v>
      </c>
      <c r="L53" s="54">
        <f>Таблица659[[#This Row],[Общее кол-во шт]]*Таблица659[[#This Row],[Оптовая цена KRW за 1шт]]</f>
        <v>0</v>
      </c>
      <c r="M53" s="19" t="str">
        <f>IFERROR(Таблица659[[#This Row],[Общее кол-во шт]]*Таблица659[[#This Row],[Оптовая цена USD за 1шт]],"")</f>
        <v/>
      </c>
      <c r="N53" s="49"/>
    </row>
    <row r="54" spans="1:14" ht="22.5" customHeight="1">
      <c r="A54" s="44" t="s">
        <v>31865</v>
      </c>
      <c r="B54" s="14"/>
      <c r="C54" s="50" t="s">
        <v>31866</v>
      </c>
      <c r="D54" s="46" t="s">
        <v>31867</v>
      </c>
      <c r="E54" s="16"/>
      <c r="F54" s="15"/>
      <c r="G54" s="47">
        <v>12</v>
      </c>
      <c r="H54" s="55">
        <v>7537.2000000000007</v>
      </c>
      <c r="I54" s="17" t="str">
        <f>IF($H$1="","Введите курс",Таблица659[[#This Row],[Оптовая цена KRW за 1шт]]/$H$1)</f>
        <v>Введите курс</v>
      </c>
      <c r="J54" s="48"/>
      <c r="K54" s="18">
        <f>Таблица659[[#This Row],[Заказ коробок ]]*Таблица659[[#This Row],[Кол-во шт в коробке]]</f>
        <v>0</v>
      </c>
      <c r="L54" s="54">
        <f>Таблица659[[#This Row],[Общее кол-во шт]]*Таблица659[[#This Row],[Оптовая цена KRW за 1шт]]</f>
        <v>0</v>
      </c>
      <c r="M54" s="19" t="str">
        <f>IFERROR(Таблица659[[#This Row],[Общее кол-во шт]]*Таблица659[[#This Row],[Оптовая цена USD за 1шт]],"")</f>
        <v/>
      </c>
      <c r="N54" s="49"/>
    </row>
    <row r="55" spans="1:14" ht="22.5" customHeight="1">
      <c r="A55" s="44" t="s">
        <v>31868</v>
      </c>
      <c r="B55" s="14"/>
      <c r="C55" s="50" t="s">
        <v>31869</v>
      </c>
      <c r="D55" s="46" t="s">
        <v>31870</v>
      </c>
      <c r="E55" s="16"/>
      <c r="F55" s="15"/>
      <c r="G55" s="47">
        <v>4</v>
      </c>
      <c r="H55" s="55">
        <v>15206.400000000001</v>
      </c>
      <c r="I55" s="17" t="str">
        <f>IF($H$1="","Введите курс",Таблица659[[#This Row],[Оптовая цена KRW за 1шт]]/$H$1)</f>
        <v>Введите курс</v>
      </c>
      <c r="J55" s="48"/>
      <c r="K55" s="18">
        <f>Таблица659[[#This Row],[Заказ коробок ]]*Таблица659[[#This Row],[Кол-во шт в коробке]]</f>
        <v>0</v>
      </c>
      <c r="L55" s="54">
        <f>Таблица659[[#This Row],[Общее кол-во шт]]*Таблица659[[#This Row],[Оптовая цена KRW за 1шт]]</f>
        <v>0</v>
      </c>
      <c r="M55" s="19" t="str">
        <f>IFERROR(Таблица659[[#This Row],[Общее кол-во шт]]*Таблица659[[#This Row],[Оптовая цена USD за 1шт]],"")</f>
        <v/>
      </c>
      <c r="N55" s="49"/>
    </row>
    <row r="56" spans="1:14" ht="22.5" customHeight="1">
      <c r="A56" s="44" t="s">
        <v>31871</v>
      </c>
      <c r="B56" s="14"/>
      <c r="C56" s="50" t="s">
        <v>31872</v>
      </c>
      <c r="D56" s="46" t="s">
        <v>31873</v>
      </c>
      <c r="E56" s="16"/>
      <c r="F56" s="15"/>
      <c r="G56" s="47">
        <v>6</v>
      </c>
      <c r="H56" s="55">
        <v>6798.0000000000009</v>
      </c>
      <c r="I56" s="17" t="str">
        <f>IF($H$1="","Введите курс",Таблица659[[#This Row],[Оптовая цена KRW за 1шт]]/$H$1)</f>
        <v>Введите курс</v>
      </c>
      <c r="J56" s="48"/>
      <c r="K56" s="18">
        <f>Таблица659[[#This Row],[Заказ коробок ]]*Таблица659[[#This Row],[Кол-во шт в коробке]]</f>
        <v>0</v>
      </c>
      <c r="L56" s="54">
        <f>Таблица659[[#This Row],[Общее кол-во шт]]*Таблица659[[#This Row],[Оптовая цена KRW за 1шт]]</f>
        <v>0</v>
      </c>
      <c r="M56" s="19" t="str">
        <f>IFERROR(Таблица659[[#This Row],[Общее кол-во шт]]*Таблица659[[#This Row],[Оптовая цена USD за 1шт]],"")</f>
        <v/>
      </c>
      <c r="N56" s="49"/>
    </row>
    <row r="57" spans="1:14" ht="22.5" customHeight="1">
      <c r="A57" s="44" t="s">
        <v>31874</v>
      </c>
      <c r="B57" s="14"/>
      <c r="C57" s="50" t="s">
        <v>31875</v>
      </c>
      <c r="D57" s="46" t="s">
        <v>31876</v>
      </c>
      <c r="E57" s="16"/>
      <c r="F57" s="15"/>
      <c r="G57" s="47">
        <v>0</v>
      </c>
      <c r="H57" s="55">
        <v>4844.4000000000005</v>
      </c>
      <c r="I57" s="17" t="str">
        <f>IF($H$1="","Введите курс",Таблица659[[#This Row],[Оптовая цена KRW за 1шт]]/$H$1)</f>
        <v>Введите курс</v>
      </c>
      <c r="J57" s="48"/>
      <c r="K57" s="18">
        <f>Таблица659[[#This Row],[Заказ коробок ]]*Таблица659[[#This Row],[Кол-во шт в коробке]]</f>
        <v>0</v>
      </c>
      <c r="L57" s="54">
        <f>Таблица659[[#This Row],[Общее кол-во шт]]*Таблица659[[#This Row],[Оптовая цена KRW за 1шт]]</f>
        <v>0</v>
      </c>
      <c r="M57" s="19" t="str">
        <f>IFERROR(Таблица659[[#This Row],[Общее кол-во шт]]*Таблица659[[#This Row],[Оптовая цена USD за 1шт]],"")</f>
        <v/>
      </c>
      <c r="N57" s="49"/>
    </row>
    <row r="58" spans="1:14" ht="22.5" customHeight="1">
      <c r="A58" s="44" t="s">
        <v>31877</v>
      </c>
      <c r="B58" s="14"/>
      <c r="C58" s="50" t="s">
        <v>31878</v>
      </c>
      <c r="D58" s="46" t="s">
        <v>31879</v>
      </c>
      <c r="E58" s="16"/>
      <c r="F58" s="15"/>
      <c r="G58" s="47">
        <v>0</v>
      </c>
      <c r="H58" s="55">
        <v>4844.4000000000005</v>
      </c>
      <c r="I58" s="17" t="str">
        <f>IF($H$1="","Введите курс",Таблица659[[#This Row],[Оптовая цена KRW за 1шт]]/$H$1)</f>
        <v>Введите курс</v>
      </c>
      <c r="J58" s="48"/>
      <c r="K58" s="18">
        <f>Таблица659[[#This Row],[Заказ коробок ]]*Таблица659[[#This Row],[Кол-во шт в коробке]]</f>
        <v>0</v>
      </c>
      <c r="L58" s="54">
        <f>Таблица659[[#This Row],[Общее кол-во шт]]*Таблица659[[#This Row],[Оптовая цена KRW за 1шт]]</f>
        <v>0</v>
      </c>
      <c r="M58" s="19" t="str">
        <f>IFERROR(Таблица659[[#This Row],[Общее кол-во шт]]*Таблица659[[#This Row],[Оптовая цена USD за 1шт]],"")</f>
        <v/>
      </c>
      <c r="N58" s="49"/>
    </row>
    <row r="59" spans="1:14" ht="22.5" customHeight="1">
      <c r="A59" s="44" t="s">
        <v>31880</v>
      </c>
      <c r="B59" s="14"/>
      <c r="C59" s="50" t="s">
        <v>31881</v>
      </c>
      <c r="D59" s="46" t="s">
        <v>31882</v>
      </c>
      <c r="E59" s="16"/>
      <c r="F59" s="15"/>
      <c r="G59" s="47">
        <v>0</v>
      </c>
      <c r="H59" s="55">
        <v>4844.4000000000005</v>
      </c>
      <c r="I59" s="17" t="str">
        <f>IF($H$1="","Введите курс",Таблица659[[#This Row],[Оптовая цена KRW за 1шт]]/$H$1)</f>
        <v>Введите курс</v>
      </c>
      <c r="J59" s="48"/>
      <c r="K59" s="18">
        <f>Таблица659[[#This Row],[Заказ коробок ]]*Таблица659[[#This Row],[Кол-во шт в коробке]]</f>
        <v>0</v>
      </c>
      <c r="L59" s="54">
        <f>Таблица659[[#This Row],[Общее кол-во шт]]*Таблица659[[#This Row],[Оптовая цена KRW за 1шт]]</f>
        <v>0</v>
      </c>
      <c r="M59" s="19" t="str">
        <f>IFERROR(Таблица659[[#This Row],[Общее кол-во шт]]*Таблица659[[#This Row],[Оптовая цена USD за 1шт]],"")</f>
        <v/>
      </c>
      <c r="N59" s="49"/>
    </row>
    <row r="60" spans="1:14" ht="22.5" customHeight="1">
      <c r="A60" s="44" t="s">
        <v>31883</v>
      </c>
      <c r="B60" s="14"/>
      <c r="C60" s="50" t="s">
        <v>31884</v>
      </c>
      <c r="D60" s="46" t="s">
        <v>31885</v>
      </c>
      <c r="E60" s="16"/>
      <c r="F60" s="15"/>
      <c r="G60" s="47">
        <v>0</v>
      </c>
      <c r="H60" s="55">
        <v>6996.0000000000009</v>
      </c>
      <c r="I60" s="17" t="str">
        <f>IF($H$1="","Введите курс",Таблица659[[#This Row],[Оптовая цена KRW за 1шт]]/$H$1)</f>
        <v>Введите курс</v>
      </c>
      <c r="J60" s="48"/>
      <c r="K60" s="18">
        <f>Таблица659[[#This Row],[Заказ коробок ]]*Таблица659[[#This Row],[Кол-во шт в коробке]]</f>
        <v>0</v>
      </c>
      <c r="L60" s="54">
        <f>Таблица659[[#This Row],[Общее кол-во шт]]*Таблица659[[#This Row],[Оптовая цена KRW за 1шт]]</f>
        <v>0</v>
      </c>
      <c r="M60" s="19" t="str">
        <f>IFERROR(Таблица659[[#This Row],[Общее кол-во шт]]*Таблица659[[#This Row],[Оптовая цена USD за 1шт]],"")</f>
        <v/>
      </c>
      <c r="N60" s="49"/>
    </row>
    <row r="61" spans="1:14" ht="22.5" customHeight="1">
      <c r="A61" s="44" t="s">
        <v>31886</v>
      </c>
      <c r="B61" s="14"/>
      <c r="C61" s="50" t="s">
        <v>31887</v>
      </c>
      <c r="D61" s="46" t="s">
        <v>31888</v>
      </c>
      <c r="E61" s="16"/>
      <c r="F61" s="15"/>
      <c r="G61" s="47">
        <v>0</v>
      </c>
      <c r="H61" s="55">
        <v>6996.0000000000009</v>
      </c>
      <c r="I61" s="17" t="str">
        <f>IF($H$1="","Введите курс",Таблица659[[#This Row],[Оптовая цена KRW за 1шт]]/$H$1)</f>
        <v>Введите курс</v>
      </c>
      <c r="J61" s="48"/>
      <c r="K61" s="18">
        <f>Таблица659[[#This Row],[Заказ коробок ]]*Таблица659[[#This Row],[Кол-во шт в коробке]]</f>
        <v>0</v>
      </c>
      <c r="L61" s="54">
        <f>Таблица659[[#This Row],[Общее кол-во шт]]*Таблица659[[#This Row],[Оптовая цена KRW за 1шт]]</f>
        <v>0</v>
      </c>
      <c r="M61" s="19" t="str">
        <f>IFERROR(Таблица659[[#This Row],[Общее кол-во шт]]*Таблица659[[#This Row],[Оптовая цена USD за 1шт]],"")</f>
        <v/>
      </c>
      <c r="N61" s="49"/>
    </row>
    <row r="62" spans="1:14" ht="22.5" customHeight="1">
      <c r="A62" s="44" t="s">
        <v>31889</v>
      </c>
      <c r="B62" s="14"/>
      <c r="C62" s="50" t="s">
        <v>31890</v>
      </c>
      <c r="D62" s="46" t="s">
        <v>31891</v>
      </c>
      <c r="E62" s="16"/>
      <c r="F62" s="15"/>
      <c r="G62" s="47">
        <v>0</v>
      </c>
      <c r="H62" s="55">
        <v>8342.4000000000015</v>
      </c>
      <c r="I62" s="17" t="str">
        <f>IF($H$1="","Введите курс",Таблица659[[#This Row],[Оптовая цена KRW за 1шт]]/$H$1)</f>
        <v>Введите курс</v>
      </c>
      <c r="J62" s="48"/>
      <c r="K62" s="18">
        <f>Таблица659[[#This Row],[Заказ коробок ]]*Таблица659[[#This Row],[Кол-во шт в коробке]]</f>
        <v>0</v>
      </c>
      <c r="L62" s="54">
        <f>Таблица659[[#This Row],[Общее кол-во шт]]*Таблица659[[#This Row],[Оптовая цена KRW за 1шт]]</f>
        <v>0</v>
      </c>
      <c r="M62" s="19" t="str">
        <f>IFERROR(Таблица659[[#This Row],[Общее кол-во шт]]*Таблица659[[#This Row],[Оптовая цена USD за 1шт]],"")</f>
        <v/>
      </c>
      <c r="N62" s="49"/>
    </row>
    <row r="63" spans="1:14" ht="22.5" customHeight="1">
      <c r="A63" s="44" t="s">
        <v>31892</v>
      </c>
      <c r="B63" s="14"/>
      <c r="C63" s="50" t="s">
        <v>31893</v>
      </c>
      <c r="D63" s="46" t="s">
        <v>31894</v>
      </c>
      <c r="E63" s="16"/>
      <c r="F63" s="15"/>
      <c r="G63" s="47">
        <v>0</v>
      </c>
      <c r="H63" s="55">
        <v>8342.4000000000015</v>
      </c>
      <c r="I63" s="17" t="str">
        <f>IF($H$1="","Введите курс",Таблица659[[#This Row],[Оптовая цена KRW за 1шт]]/$H$1)</f>
        <v>Введите курс</v>
      </c>
      <c r="J63" s="48"/>
      <c r="K63" s="18">
        <f>Таблица659[[#This Row],[Заказ коробок ]]*Таблица659[[#This Row],[Кол-во шт в коробке]]</f>
        <v>0</v>
      </c>
      <c r="L63" s="54">
        <f>Таблица659[[#This Row],[Общее кол-во шт]]*Таблица659[[#This Row],[Оптовая цена KRW за 1шт]]</f>
        <v>0</v>
      </c>
      <c r="M63" s="19" t="str">
        <f>IFERROR(Таблица659[[#This Row],[Общее кол-во шт]]*Таблица659[[#This Row],[Оптовая цена USD за 1шт]],"")</f>
        <v/>
      </c>
      <c r="N63" s="49"/>
    </row>
    <row r="64" spans="1:14" ht="22.5" customHeight="1">
      <c r="A64" s="44" t="s">
        <v>31895</v>
      </c>
      <c r="B64" s="14"/>
      <c r="C64" s="50" t="s">
        <v>31896</v>
      </c>
      <c r="D64" s="46" t="s">
        <v>31897</v>
      </c>
      <c r="E64" s="16"/>
      <c r="F64" s="15"/>
      <c r="G64" s="47">
        <v>12</v>
      </c>
      <c r="H64" s="55">
        <v>3894.0000000000005</v>
      </c>
      <c r="I64" s="17" t="str">
        <f>IF($H$1="","Введите курс",Таблица659[[#This Row],[Оптовая цена KRW за 1шт]]/$H$1)</f>
        <v>Введите курс</v>
      </c>
      <c r="J64" s="48"/>
      <c r="K64" s="18">
        <f>Таблица659[[#This Row],[Заказ коробок ]]*Таблица659[[#This Row],[Кол-во шт в коробке]]</f>
        <v>0</v>
      </c>
      <c r="L64" s="54">
        <f>Таблица659[[#This Row],[Общее кол-во шт]]*Таблица659[[#This Row],[Оптовая цена KRW за 1шт]]</f>
        <v>0</v>
      </c>
      <c r="M64" s="19" t="str">
        <f>IFERROR(Таблица659[[#This Row],[Общее кол-во шт]]*Таблица659[[#This Row],[Оптовая цена USD за 1шт]],"")</f>
        <v/>
      </c>
      <c r="N64" s="49"/>
    </row>
    <row r="65" spans="1:14" ht="22.5" customHeight="1">
      <c r="A65" s="44" t="s">
        <v>31898</v>
      </c>
      <c r="B65" s="14"/>
      <c r="C65" s="50" t="s">
        <v>31899</v>
      </c>
      <c r="D65" s="46" t="s">
        <v>31900</v>
      </c>
      <c r="E65" s="16"/>
      <c r="F65" s="15"/>
      <c r="G65" s="47">
        <v>48</v>
      </c>
      <c r="H65" s="55">
        <v>1993.2000000000003</v>
      </c>
      <c r="I65" s="17" t="str">
        <f>IF($H$1="","Введите курс",Таблица659[[#This Row],[Оптовая цена KRW за 1шт]]/$H$1)</f>
        <v>Введите курс</v>
      </c>
      <c r="J65" s="48"/>
      <c r="K65" s="18">
        <f>Таблица659[[#This Row],[Заказ коробок ]]*Таблица659[[#This Row],[Кол-во шт в коробке]]</f>
        <v>0</v>
      </c>
      <c r="L65" s="54">
        <f>Таблица659[[#This Row],[Общее кол-во шт]]*Таблица659[[#This Row],[Оптовая цена KRW за 1шт]]</f>
        <v>0</v>
      </c>
      <c r="M65" s="19" t="str">
        <f>IFERROR(Таблица659[[#This Row],[Общее кол-во шт]]*Таблица659[[#This Row],[Оптовая цена USD за 1шт]],"")</f>
        <v/>
      </c>
      <c r="N65" s="49"/>
    </row>
    <row r="66" spans="1:14" ht="22.5" customHeight="1">
      <c r="A66" s="44" t="s">
        <v>31901</v>
      </c>
      <c r="B66" s="14"/>
      <c r="C66" s="50" t="s">
        <v>31902</v>
      </c>
      <c r="D66" s="46" t="s">
        <v>31903</v>
      </c>
      <c r="E66" s="16"/>
      <c r="F66" s="15"/>
      <c r="G66" s="47">
        <v>24</v>
      </c>
      <c r="H66" s="55">
        <v>1808.4000000000003</v>
      </c>
      <c r="I66" s="17" t="str">
        <f>IF($H$1="","Введите курс",Таблица659[[#This Row],[Оптовая цена KRW за 1шт]]/$H$1)</f>
        <v>Введите курс</v>
      </c>
      <c r="J66" s="48"/>
      <c r="K66" s="18">
        <f>Таблица659[[#This Row],[Заказ коробок ]]*Таблица659[[#This Row],[Кол-во шт в коробке]]</f>
        <v>0</v>
      </c>
      <c r="L66" s="54">
        <f>Таблица659[[#This Row],[Общее кол-во шт]]*Таблица659[[#This Row],[Оптовая цена KRW за 1шт]]</f>
        <v>0</v>
      </c>
      <c r="M66" s="19" t="str">
        <f>IFERROR(Таблица659[[#This Row],[Общее кол-во шт]]*Таблица659[[#This Row],[Оптовая цена USD за 1шт]],"")</f>
        <v/>
      </c>
      <c r="N66" s="49"/>
    </row>
    <row r="67" spans="1:14" ht="22.5" customHeight="1">
      <c r="A67" s="44" t="s">
        <v>31904</v>
      </c>
      <c r="B67" s="14"/>
      <c r="C67" s="50" t="s">
        <v>31905</v>
      </c>
      <c r="D67" s="46" t="s">
        <v>31906</v>
      </c>
      <c r="E67" s="16"/>
      <c r="F67" s="15"/>
      <c r="G67" s="47">
        <v>24</v>
      </c>
      <c r="H67" s="55">
        <v>1808.4000000000003</v>
      </c>
      <c r="I67" s="17" t="str">
        <f>IF($H$1="","Введите курс",Таблица659[[#This Row],[Оптовая цена KRW за 1шт]]/$H$1)</f>
        <v>Введите курс</v>
      </c>
      <c r="J67" s="48"/>
      <c r="K67" s="18">
        <f>Таблица659[[#This Row],[Заказ коробок ]]*Таблица659[[#This Row],[Кол-во шт в коробке]]</f>
        <v>0</v>
      </c>
      <c r="L67" s="54">
        <f>Таблица659[[#This Row],[Общее кол-во шт]]*Таблица659[[#This Row],[Оптовая цена KRW за 1шт]]</f>
        <v>0</v>
      </c>
      <c r="M67" s="19" t="str">
        <f>IFERROR(Таблица659[[#This Row],[Общее кол-во шт]]*Таблица659[[#This Row],[Оптовая цена USD за 1шт]],"")</f>
        <v/>
      </c>
      <c r="N67" s="49"/>
    </row>
    <row r="68" spans="1:14" ht="22.5" customHeight="1">
      <c r="A68" s="44" t="s">
        <v>31907</v>
      </c>
      <c r="B68" s="14"/>
      <c r="C68" s="50" t="s">
        <v>31908</v>
      </c>
      <c r="D68" s="46" t="s">
        <v>31909</v>
      </c>
      <c r="E68" s="16"/>
      <c r="F68" s="15"/>
      <c r="G68" s="47">
        <v>32</v>
      </c>
      <c r="H68" s="55">
        <v>3088.7999999999997</v>
      </c>
      <c r="I68" s="17" t="str">
        <f>IF($H$1="","Введите курс",Таблица659[[#This Row],[Оптовая цена KRW за 1шт]]/$H$1)</f>
        <v>Введите курс</v>
      </c>
      <c r="J68" s="48"/>
      <c r="K68" s="18">
        <f>Таблица659[[#This Row],[Заказ коробок ]]*Таблица659[[#This Row],[Кол-во шт в коробке]]</f>
        <v>0</v>
      </c>
      <c r="L68" s="54">
        <f>Таблица659[[#This Row],[Общее кол-во шт]]*Таблица659[[#This Row],[Оптовая цена KRW за 1шт]]</f>
        <v>0</v>
      </c>
      <c r="M68" s="19" t="str">
        <f>IFERROR(Таблица659[[#This Row],[Общее кол-во шт]]*Таблица659[[#This Row],[Оптовая цена USD за 1шт]],"")</f>
        <v/>
      </c>
      <c r="N68" s="49"/>
    </row>
    <row r="69" spans="1:14" ht="22.5" customHeight="1">
      <c r="A69" s="44" t="s">
        <v>31910</v>
      </c>
      <c r="B69" s="14"/>
      <c r="C69" s="50" t="s">
        <v>31911</v>
      </c>
      <c r="D69" s="46" t="s">
        <v>31912</v>
      </c>
      <c r="E69" s="16"/>
      <c r="F69" s="15"/>
      <c r="G69" s="47">
        <v>32</v>
      </c>
      <c r="H69" s="55">
        <v>3088.7999999999997</v>
      </c>
      <c r="I69" s="17" t="str">
        <f>IF($H$1="","Введите курс",Таблица659[[#This Row],[Оптовая цена KRW за 1шт]]/$H$1)</f>
        <v>Введите курс</v>
      </c>
      <c r="J69" s="48"/>
      <c r="K69" s="18">
        <f>Таблица659[[#This Row],[Заказ коробок ]]*Таблица659[[#This Row],[Кол-во шт в коробке]]</f>
        <v>0</v>
      </c>
      <c r="L69" s="54">
        <f>Таблица659[[#This Row],[Общее кол-во шт]]*Таблица659[[#This Row],[Оптовая цена KRW за 1шт]]</f>
        <v>0</v>
      </c>
      <c r="M69" s="19" t="str">
        <f>IFERROR(Таблица659[[#This Row],[Общее кол-во шт]]*Таблица659[[#This Row],[Оптовая цена USD за 1шт]],"")</f>
        <v/>
      </c>
      <c r="N69" s="49"/>
    </row>
    <row r="70" spans="1:14" ht="22.5" customHeight="1">
      <c r="A70" s="44" t="s">
        <v>31913</v>
      </c>
      <c r="B70" s="14"/>
      <c r="C70" s="50" t="s">
        <v>31914</v>
      </c>
      <c r="D70" s="46" t="s">
        <v>31915</v>
      </c>
      <c r="E70" s="16"/>
      <c r="F70" s="15"/>
      <c r="G70" s="47">
        <v>32</v>
      </c>
      <c r="H70" s="55">
        <v>3088.7999999999997</v>
      </c>
      <c r="I70" s="17" t="str">
        <f>IF($H$1="","Введите курс",Таблица659[[#This Row],[Оптовая цена KRW за 1шт]]/$H$1)</f>
        <v>Введите курс</v>
      </c>
      <c r="J70" s="48"/>
      <c r="K70" s="18">
        <f>Таблица659[[#This Row],[Заказ коробок ]]*Таблица659[[#This Row],[Кол-во шт в коробке]]</f>
        <v>0</v>
      </c>
      <c r="L70" s="54">
        <f>Таблица659[[#This Row],[Общее кол-во шт]]*Таблица659[[#This Row],[Оптовая цена KRW за 1шт]]</f>
        <v>0</v>
      </c>
      <c r="M70" s="19" t="str">
        <f>IFERROR(Таблица659[[#This Row],[Общее кол-во шт]]*Таблица659[[#This Row],[Оптовая цена USD за 1шт]],"")</f>
        <v/>
      </c>
      <c r="N70" s="49"/>
    </row>
    <row r="71" spans="1:14" ht="22.5" customHeight="1">
      <c r="A71" s="44" t="s">
        <v>31916</v>
      </c>
      <c r="B71" s="14"/>
      <c r="C71" s="50" t="s">
        <v>31917</v>
      </c>
      <c r="D71" s="46" t="s">
        <v>31918</v>
      </c>
      <c r="E71" s="16"/>
      <c r="F71" s="15"/>
      <c r="G71" s="47">
        <v>48</v>
      </c>
      <c r="H71" s="55">
        <v>567.6</v>
      </c>
      <c r="I71" s="17" t="str">
        <f>IF($H$1="","Введите курс",Таблица659[[#This Row],[Оптовая цена KRW за 1шт]]/$H$1)</f>
        <v>Введите курс</v>
      </c>
      <c r="J71" s="48"/>
      <c r="K71" s="18">
        <f>Таблица659[[#This Row],[Заказ коробок ]]*Таблица659[[#This Row],[Кол-во шт в коробке]]</f>
        <v>0</v>
      </c>
      <c r="L71" s="54">
        <f>Таблица659[[#This Row],[Общее кол-во шт]]*Таблица659[[#This Row],[Оптовая цена KRW за 1шт]]</f>
        <v>0</v>
      </c>
      <c r="M71" s="19" t="str">
        <f>IFERROR(Таблица659[[#This Row],[Общее кол-во шт]]*Таблица659[[#This Row],[Оптовая цена USD за 1шт]],"")</f>
        <v/>
      </c>
      <c r="N71" s="49"/>
    </row>
    <row r="72" spans="1:14" ht="22.5" customHeight="1">
      <c r="A72" s="44" t="s">
        <v>31919</v>
      </c>
      <c r="B72" s="14"/>
      <c r="C72" s="50" t="s">
        <v>31920</v>
      </c>
      <c r="D72" s="46" t="s">
        <v>31921</v>
      </c>
      <c r="E72" s="16"/>
      <c r="F72" s="15"/>
      <c r="G72" s="47">
        <v>20</v>
      </c>
      <c r="H72" s="55">
        <v>3432.0000000000005</v>
      </c>
      <c r="I72" s="17" t="str">
        <f>IF($H$1="","Введите курс",Таблица659[[#This Row],[Оптовая цена KRW за 1шт]]/$H$1)</f>
        <v>Введите курс</v>
      </c>
      <c r="J72" s="48"/>
      <c r="K72" s="18">
        <f>Таблица659[[#This Row],[Заказ коробок ]]*Таблица659[[#This Row],[Кол-во шт в коробке]]</f>
        <v>0</v>
      </c>
      <c r="L72" s="54">
        <f>Таблица659[[#This Row],[Общее кол-во шт]]*Таблица659[[#This Row],[Оптовая цена KRW за 1шт]]</f>
        <v>0</v>
      </c>
      <c r="M72" s="19" t="str">
        <f>IFERROR(Таблица659[[#This Row],[Общее кол-во шт]]*Таблица659[[#This Row],[Оптовая цена USD за 1шт]],"")</f>
        <v/>
      </c>
      <c r="N72" s="49"/>
    </row>
    <row r="73" spans="1:14" ht="22.5" customHeight="1">
      <c r="A73" s="44" t="s">
        <v>31922</v>
      </c>
      <c r="B73" s="14"/>
      <c r="C73" s="50" t="s">
        <v>31923</v>
      </c>
      <c r="D73" s="46" t="s">
        <v>31924</v>
      </c>
      <c r="E73" s="16"/>
      <c r="F73" s="15"/>
      <c r="G73" s="47">
        <v>20</v>
      </c>
      <c r="H73" s="55">
        <v>3432.0000000000005</v>
      </c>
      <c r="I73" s="17" t="str">
        <f>IF($H$1="","Введите курс",Таблица659[[#This Row],[Оптовая цена KRW за 1шт]]/$H$1)</f>
        <v>Введите курс</v>
      </c>
      <c r="J73" s="48"/>
      <c r="K73" s="18">
        <f>Таблица659[[#This Row],[Заказ коробок ]]*Таблица659[[#This Row],[Кол-во шт в коробке]]</f>
        <v>0</v>
      </c>
      <c r="L73" s="54">
        <f>Таблица659[[#This Row],[Общее кол-во шт]]*Таблица659[[#This Row],[Оптовая цена KRW за 1шт]]</f>
        <v>0</v>
      </c>
      <c r="M73" s="19" t="str">
        <f>IFERROR(Таблица659[[#This Row],[Общее кол-во шт]]*Таблица659[[#This Row],[Оптовая цена USD за 1шт]],"")</f>
        <v/>
      </c>
      <c r="N73" s="49"/>
    </row>
    <row r="74" spans="1:14" ht="22.5" customHeight="1">
      <c r="A74" s="44" t="s">
        <v>31925</v>
      </c>
      <c r="B74" s="14"/>
      <c r="C74" s="50" t="s">
        <v>31926</v>
      </c>
      <c r="D74" s="46" t="s">
        <v>31927</v>
      </c>
      <c r="E74" s="16"/>
      <c r="F74" s="15"/>
      <c r="G74" s="47">
        <v>20</v>
      </c>
      <c r="H74" s="55">
        <v>3432.0000000000005</v>
      </c>
      <c r="I74" s="17" t="str">
        <f>IF($H$1="","Введите курс",Таблица659[[#This Row],[Оптовая цена KRW за 1шт]]/$H$1)</f>
        <v>Введите курс</v>
      </c>
      <c r="J74" s="48"/>
      <c r="K74" s="18">
        <f>Таблица659[[#This Row],[Заказ коробок ]]*Таблица659[[#This Row],[Кол-во шт в коробке]]</f>
        <v>0</v>
      </c>
      <c r="L74" s="54">
        <f>Таблица659[[#This Row],[Общее кол-во шт]]*Таблица659[[#This Row],[Оптовая цена KRW за 1шт]]</f>
        <v>0</v>
      </c>
      <c r="M74" s="19" t="str">
        <f>IFERROR(Таблица659[[#This Row],[Общее кол-во шт]]*Таблица659[[#This Row],[Оптовая цена USD за 1шт]],"")</f>
        <v/>
      </c>
      <c r="N74" s="49"/>
    </row>
  </sheetData>
  <sheetProtection algorithmName="SHA-512" hashValue="hKAy4BkDYdEMxYZuyouNtRLrwTaWSuceJzjcc14TqNqvYA0oABVvb7K39CQOHoM4DNctBrI98DGsEuCQg78f1Q==" saltValue="Gdo2FRZZ6s1EnCOqP3uJ2w==" spinCount="100000" sheet="1" autoFilter="0" pivotTables="0"/>
  <mergeCells count="2">
    <mergeCell ref="A1:C1"/>
    <mergeCell ref="D1:F1"/>
  </mergeCells>
  <conditionalFormatting sqref="A75:A1048576">
    <cfRule type="duplicateValues" dxfId="1695" priority="1"/>
  </conditionalFormatting>
  <conditionalFormatting sqref="A75:A1048576">
    <cfRule type="duplicateValues" dxfId="1694" priority="2"/>
    <cfRule type="duplicateValues" dxfId="1693" priority="3"/>
    <cfRule type="duplicateValues" dxfId="1692" priority="4"/>
  </conditionalFormatting>
  <conditionalFormatting sqref="A3:A74">
    <cfRule type="duplicateValues" dxfId="1691" priority="5"/>
  </conditionalFormatting>
  <conditionalFormatting sqref="A3:A74">
    <cfRule type="duplicateValues" dxfId="1690" priority="6"/>
    <cfRule type="duplicateValues" dxfId="1689" priority="7"/>
    <cfRule type="duplicateValues" dxfId="1688" priority="8"/>
  </conditionalFormatting>
  <conditionalFormatting sqref="A3:A74">
    <cfRule type="duplicateValues" dxfId="1687" priority="9"/>
  </conditionalFormatting>
  <conditionalFormatting sqref="A3:A74">
    <cfRule type="duplicateValues" dxfId="1686" priority="10"/>
    <cfRule type="duplicateValues" dxfId="1685" priority="11"/>
    <cfRule type="duplicateValues" dxfId="1684" priority="12"/>
  </conditionalFormatting>
  <hyperlinks>
    <hyperlink ref="G1" r:id="rId1" xr:uid="{1160F955-14D7-48DF-B7B6-3353B3D82B87}"/>
    <hyperlink ref="N1" location="Главная!A1" display="Вернуться на Главную" xr:uid="{28E4F2C2-5EDC-4362-9431-85AB6E16E88F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8B7B0-5329-47EB-9DA5-3002C3FC79F1}">
  <sheetPr>
    <pageSetUpPr fitToPage="1"/>
  </sheetPr>
  <dimension ref="A1:N58"/>
  <sheetViews>
    <sheetView zoomScale="85" zoomScaleNormal="85" zoomScaleSheetLayoutView="75" workbookViewId="0">
      <pane ySplit="2" topLeftCell="A3" activePane="bottomLeft" state="frozen"/>
      <selection pane="bottomLeft" activeCell="N1" sqref="N1"/>
    </sheetView>
  </sheetViews>
  <sheetFormatPr defaultColWidth="9" defaultRowHeight="22.5" customHeight="1"/>
  <cols>
    <col min="1" max="1" width="13.7109375" style="22" customWidth="1"/>
    <col min="2" max="2" width="15.7109375" style="20" customWidth="1"/>
    <col min="3" max="3" width="67.7109375" style="21" hidden="1" customWidth="1"/>
    <col min="4" max="4" width="70.7109375" style="22" customWidth="1"/>
    <col min="5" max="5" width="15.28515625" style="29" hidden="1" customWidth="1"/>
    <col min="6" max="6" width="13.42578125" style="30" hidden="1" customWidth="1"/>
    <col min="7" max="7" width="14.140625" style="28" customWidth="1"/>
    <col min="8" max="8" width="14.7109375" style="51" customWidth="1"/>
    <col min="9" max="9" width="14.7109375" style="52" customWidth="1"/>
    <col min="10" max="10" width="16.28515625" style="23" customWidth="1"/>
    <col min="11" max="11" width="16.42578125" style="31" customWidth="1"/>
    <col min="12" max="13" width="19.7109375" style="32" customWidth="1"/>
    <col min="14" max="14" width="30.7109375" style="22" customWidth="1"/>
    <col min="15" max="16384" width="9" style="43"/>
  </cols>
  <sheetData>
    <row r="1" spans="1:14" s="41" customFormat="1" ht="64.150000000000006" customHeight="1">
      <c r="A1" s="303" t="s">
        <v>26108</v>
      </c>
      <c r="B1" s="303"/>
      <c r="C1" s="303"/>
      <c r="D1" s="304" t="s">
        <v>2651</v>
      </c>
      <c r="E1" s="304"/>
      <c r="F1" s="305"/>
      <c r="G1" s="4" t="s">
        <v>4150</v>
      </c>
      <c r="H1" s="40"/>
      <c r="I1" s="5" t="s">
        <v>5</v>
      </c>
      <c r="J1" s="218">
        <f>SUM(J3:J58)</f>
        <v>0</v>
      </c>
      <c r="K1" s="219">
        <f>SUM(K3:K58)</f>
        <v>0</v>
      </c>
      <c r="L1" s="220">
        <f>SUM(L3:L58)</f>
        <v>0</v>
      </c>
      <c r="M1" s="221">
        <f>SUM(M3:M58)</f>
        <v>0</v>
      </c>
      <c r="N1" s="37" t="s">
        <v>2650</v>
      </c>
    </row>
    <row r="2" spans="1:14" ht="50.1" customHeight="1">
      <c r="A2" s="6" t="s">
        <v>7</v>
      </c>
      <c r="B2" s="7" t="s">
        <v>4269</v>
      </c>
      <c r="C2" s="42" t="s">
        <v>9</v>
      </c>
      <c r="D2" s="8" t="s">
        <v>10</v>
      </c>
      <c r="E2" s="24" t="s">
        <v>12</v>
      </c>
      <c r="F2" s="25" t="s">
        <v>13</v>
      </c>
      <c r="G2" s="9" t="s">
        <v>6</v>
      </c>
      <c r="H2" s="26" t="s">
        <v>7285</v>
      </c>
      <c r="I2" s="27" t="s">
        <v>7286</v>
      </c>
      <c r="J2" s="10" t="s">
        <v>14</v>
      </c>
      <c r="K2" s="11" t="s">
        <v>11</v>
      </c>
      <c r="L2" s="12" t="s">
        <v>15</v>
      </c>
      <c r="M2" s="12" t="s">
        <v>16</v>
      </c>
      <c r="N2" s="13" t="s">
        <v>17</v>
      </c>
    </row>
    <row r="3" spans="1:14" ht="24" customHeight="1">
      <c r="A3" s="44" t="s">
        <v>26109</v>
      </c>
      <c r="B3" s="14">
        <v>8809389031535</v>
      </c>
      <c r="C3" s="45" t="s">
        <v>26110</v>
      </c>
      <c r="D3" s="46" t="s">
        <v>26111</v>
      </c>
      <c r="E3" s="53">
        <v>35000</v>
      </c>
      <c r="F3" s="15">
        <v>0.4900000000000001</v>
      </c>
      <c r="G3" s="47">
        <v>100</v>
      </c>
      <c r="H3" s="16">
        <f>Таблица617[[#This Row],[Коэфициент стоимости]]*Таблица617[[#This Row],[Розничная цена KRW]]</f>
        <v>17150.000000000004</v>
      </c>
      <c r="I3" s="17" t="str">
        <f>IF($H$1="","Введите курс",Таблица617[[#This Row],[Оптовая цена KRW за 1шт]]/$H$1)</f>
        <v>Введите курс</v>
      </c>
      <c r="J3" s="48"/>
      <c r="K3" s="18">
        <f>Таблица617[[#This Row],[Заказ коробок ]]*Таблица617[[#This Row],[Кол-во шт в коробке]]</f>
        <v>0</v>
      </c>
      <c r="L3" s="16">
        <f>Таблица617[[#This Row],[Общее кол-во шт]]*Таблица617[[#This Row],[Оптовая цена KRW за 1шт]]</f>
        <v>0</v>
      </c>
      <c r="M3" s="19" t="str">
        <f>IFERROR(Таблица617[[#This Row],[Общее кол-во шт]]*Таблица617[[#This Row],[Оптовая цена USD за 1шт]],"")</f>
        <v/>
      </c>
      <c r="N3" s="49"/>
    </row>
    <row r="4" spans="1:14" ht="22.5" customHeight="1">
      <c r="A4" s="44" t="s">
        <v>26112</v>
      </c>
      <c r="B4" s="14">
        <v>8809389031528</v>
      </c>
      <c r="C4" s="50" t="s">
        <v>26113</v>
      </c>
      <c r="D4" s="46" t="s">
        <v>26114</v>
      </c>
      <c r="E4" s="16">
        <v>35000</v>
      </c>
      <c r="F4" s="15">
        <v>0.4900000000000001</v>
      </c>
      <c r="G4" s="47">
        <v>100</v>
      </c>
      <c r="H4" s="55">
        <f>Таблица617[[#This Row],[Коэфициент стоимости]]*Таблица617[[#This Row],[Розничная цена KRW]]</f>
        <v>17150.000000000004</v>
      </c>
      <c r="I4" s="17" t="str">
        <f>IF($H$1="","Введите курс",Таблица617[[#This Row],[Оптовая цена KRW за 1шт]]/$H$1)</f>
        <v>Введите курс</v>
      </c>
      <c r="J4" s="48"/>
      <c r="K4" s="18">
        <f>Таблица617[[#This Row],[Заказ коробок ]]*Таблица617[[#This Row],[Кол-во шт в коробке]]</f>
        <v>0</v>
      </c>
      <c r="L4" s="54">
        <f>Таблица617[[#This Row],[Общее кол-во шт]]*Таблица617[[#This Row],[Оптовая цена KRW за 1шт]]</f>
        <v>0</v>
      </c>
      <c r="M4" s="19" t="str">
        <f>IFERROR(Таблица617[[#This Row],[Общее кол-во шт]]*Таблица617[[#This Row],[Оптовая цена USD за 1шт]],"")</f>
        <v/>
      </c>
      <c r="N4" s="49"/>
    </row>
    <row r="5" spans="1:14" ht="22.5" customHeight="1">
      <c r="A5" s="44" t="s">
        <v>26115</v>
      </c>
      <c r="B5" s="14">
        <v>8809389031511</v>
      </c>
      <c r="C5" s="50" t="s">
        <v>26116</v>
      </c>
      <c r="D5" s="46" t="s">
        <v>26117</v>
      </c>
      <c r="E5" s="16">
        <v>35000</v>
      </c>
      <c r="F5" s="15">
        <v>0.4900000000000001</v>
      </c>
      <c r="G5" s="47">
        <v>100</v>
      </c>
      <c r="H5" s="55">
        <f>Таблица617[[#This Row],[Коэфициент стоимости]]*Таблица617[[#This Row],[Розничная цена KRW]]</f>
        <v>17150.000000000004</v>
      </c>
      <c r="I5" s="17" t="str">
        <f>IF($H$1="","Введите курс",Таблица617[[#This Row],[Оптовая цена KRW за 1шт]]/$H$1)</f>
        <v>Введите курс</v>
      </c>
      <c r="J5" s="48"/>
      <c r="K5" s="18">
        <f>Таблица617[[#This Row],[Заказ коробок ]]*Таблица617[[#This Row],[Кол-во шт в коробке]]</f>
        <v>0</v>
      </c>
      <c r="L5" s="54">
        <f>Таблица617[[#This Row],[Общее кол-во шт]]*Таблица617[[#This Row],[Оптовая цена KRW за 1шт]]</f>
        <v>0</v>
      </c>
      <c r="M5" s="19" t="str">
        <f>IFERROR(Таблица617[[#This Row],[Общее кол-во шт]]*Таблица617[[#This Row],[Оптовая цена USD за 1шт]],"")</f>
        <v/>
      </c>
      <c r="N5" s="49"/>
    </row>
    <row r="6" spans="1:14" ht="22.5" customHeight="1">
      <c r="A6" s="44" t="s">
        <v>26118</v>
      </c>
      <c r="B6" s="14">
        <v>8809389031504</v>
      </c>
      <c r="C6" s="50" t="s">
        <v>26119</v>
      </c>
      <c r="D6" s="46" t="s">
        <v>26120</v>
      </c>
      <c r="E6" s="16">
        <v>35000</v>
      </c>
      <c r="F6" s="15">
        <v>0.4900000000000001</v>
      </c>
      <c r="G6" s="47">
        <v>100</v>
      </c>
      <c r="H6" s="55">
        <f>Таблица617[[#This Row],[Коэфициент стоимости]]*Таблица617[[#This Row],[Розничная цена KRW]]</f>
        <v>17150.000000000004</v>
      </c>
      <c r="I6" s="17" t="str">
        <f>IF($H$1="","Введите курс",Таблица617[[#This Row],[Оптовая цена KRW за 1шт]]/$H$1)</f>
        <v>Введите курс</v>
      </c>
      <c r="J6" s="48"/>
      <c r="K6" s="18">
        <f>Таблица617[[#This Row],[Заказ коробок ]]*Таблица617[[#This Row],[Кол-во шт в коробке]]</f>
        <v>0</v>
      </c>
      <c r="L6" s="54">
        <f>Таблица617[[#This Row],[Общее кол-во шт]]*Таблица617[[#This Row],[Оптовая цена KRW за 1шт]]</f>
        <v>0</v>
      </c>
      <c r="M6" s="19" t="str">
        <f>IFERROR(Таблица617[[#This Row],[Общее кол-во шт]]*Таблица617[[#This Row],[Оптовая цена USD за 1шт]],"")</f>
        <v/>
      </c>
      <c r="N6" s="49"/>
    </row>
    <row r="7" spans="1:14" ht="22.5" customHeight="1">
      <c r="A7" s="44" t="s">
        <v>26121</v>
      </c>
      <c r="B7" s="14">
        <v>8809389030569</v>
      </c>
      <c r="C7" s="50" t="s">
        <v>26122</v>
      </c>
      <c r="D7" s="46" t="s">
        <v>26123</v>
      </c>
      <c r="E7" s="16">
        <v>18000</v>
      </c>
      <c r="F7" s="15">
        <v>0.4900000000000001</v>
      </c>
      <c r="G7" s="47">
        <v>100</v>
      </c>
      <c r="H7" s="55">
        <f>Таблица617[[#This Row],[Коэфициент стоимости]]*Таблица617[[#This Row],[Розничная цена KRW]]</f>
        <v>8820.0000000000018</v>
      </c>
      <c r="I7" s="17" t="str">
        <f>IF($H$1="","Введите курс",Таблица617[[#This Row],[Оптовая цена KRW за 1шт]]/$H$1)</f>
        <v>Введите курс</v>
      </c>
      <c r="J7" s="48"/>
      <c r="K7" s="18">
        <f>Таблица617[[#This Row],[Заказ коробок ]]*Таблица617[[#This Row],[Кол-во шт в коробке]]</f>
        <v>0</v>
      </c>
      <c r="L7" s="54">
        <f>Таблица617[[#This Row],[Общее кол-во шт]]*Таблица617[[#This Row],[Оптовая цена KRW за 1шт]]</f>
        <v>0</v>
      </c>
      <c r="M7" s="19" t="str">
        <f>IFERROR(Таблица617[[#This Row],[Общее кол-во шт]]*Таблица617[[#This Row],[Оптовая цена USD за 1шт]],"")</f>
        <v/>
      </c>
      <c r="N7" s="49"/>
    </row>
    <row r="8" spans="1:14" ht="22.5" customHeight="1">
      <c r="A8" s="44" t="s">
        <v>26124</v>
      </c>
      <c r="B8" s="14">
        <v>8809389030552</v>
      </c>
      <c r="C8" s="50" t="s">
        <v>26125</v>
      </c>
      <c r="D8" s="46" t="s">
        <v>26126</v>
      </c>
      <c r="E8" s="16">
        <v>18000</v>
      </c>
      <c r="F8" s="15">
        <v>0.4900000000000001</v>
      </c>
      <c r="G8" s="47">
        <v>100</v>
      </c>
      <c r="H8" s="55">
        <f>Таблица617[[#This Row],[Коэфициент стоимости]]*Таблица617[[#This Row],[Розничная цена KRW]]</f>
        <v>8820.0000000000018</v>
      </c>
      <c r="I8" s="17" t="str">
        <f>IF($H$1="","Введите курс",Таблица617[[#This Row],[Оптовая цена KRW за 1шт]]/$H$1)</f>
        <v>Введите курс</v>
      </c>
      <c r="J8" s="48"/>
      <c r="K8" s="18">
        <f>Таблица617[[#This Row],[Заказ коробок ]]*Таблица617[[#This Row],[Кол-во шт в коробке]]</f>
        <v>0</v>
      </c>
      <c r="L8" s="54">
        <f>Таблица617[[#This Row],[Общее кол-во шт]]*Таблица617[[#This Row],[Оптовая цена KRW за 1шт]]</f>
        <v>0</v>
      </c>
      <c r="M8" s="19" t="str">
        <f>IFERROR(Таблица617[[#This Row],[Общее кол-во шт]]*Таблица617[[#This Row],[Оптовая цена USD за 1шт]],"")</f>
        <v/>
      </c>
      <c r="N8" s="49"/>
    </row>
    <row r="9" spans="1:14" ht="22.5" customHeight="1">
      <c r="A9" s="44" t="s">
        <v>26127</v>
      </c>
      <c r="B9" s="14">
        <v>8809389034727</v>
      </c>
      <c r="C9" s="50" t="s">
        <v>26128</v>
      </c>
      <c r="D9" s="46" t="s">
        <v>26129</v>
      </c>
      <c r="E9" s="16">
        <v>18000</v>
      </c>
      <c r="F9" s="15">
        <v>0.4900000000000001</v>
      </c>
      <c r="G9" s="47">
        <v>100</v>
      </c>
      <c r="H9" s="55">
        <f>Таблица617[[#This Row],[Коэфициент стоимости]]*Таблица617[[#This Row],[Розничная цена KRW]]</f>
        <v>8820.0000000000018</v>
      </c>
      <c r="I9" s="17" t="str">
        <f>IF($H$1="","Введите курс",Таблица617[[#This Row],[Оптовая цена KRW за 1шт]]/$H$1)</f>
        <v>Введите курс</v>
      </c>
      <c r="J9" s="48"/>
      <c r="K9" s="18">
        <f>Таблица617[[#This Row],[Заказ коробок ]]*Таблица617[[#This Row],[Кол-во шт в коробке]]</f>
        <v>0</v>
      </c>
      <c r="L9" s="54">
        <f>Таблица617[[#This Row],[Общее кол-во шт]]*Таблица617[[#This Row],[Оптовая цена KRW за 1шт]]</f>
        <v>0</v>
      </c>
      <c r="M9" s="19" t="str">
        <f>IFERROR(Таблица617[[#This Row],[Общее кол-во шт]]*Таблица617[[#This Row],[Оптовая цена USD за 1шт]],"")</f>
        <v/>
      </c>
      <c r="N9" s="49"/>
    </row>
    <row r="10" spans="1:14" ht="22.5" customHeight="1">
      <c r="A10" s="44" t="s">
        <v>26130</v>
      </c>
      <c r="B10" s="14">
        <v>8809389034734</v>
      </c>
      <c r="C10" s="50" t="s">
        <v>26131</v>
      </c>
      <c r="D10" s="46" t="s">
        <v>26132</v>
      </c>
      <c r="E10" s="16">
        <v>18000</v>
      </c>
      <c r="F10" s="15">
        <v>0.4900000000000001</v>
      </c>
      <c r="G10" s="47">
        <v>100</v>
      </c>
      <c r="H10" s="55">
        <f>Таблица617[[#This Row],[Коэфициент стоимости]]*Таблица617[[#This Row],[Розничная цена KRW]]</f>
        <v>8820.0000000000018</v>
      </c>
      <c r="I10" s="17" t="str">
        <f>IF($H$1="","Введите курс",Таблица617[[#This Row],[Оптовая цена KRW за 1шт]]/$H$1)</f>
        <v>Введите курс</v>
      </c>
      <c r="J10" s="48"/>
      <c r="K10" s="18">
        <f>Таблица617[[#This Row],[Заказ коробок ]]*Таблица617[[#This Row],[Кол-во шт в коробке]]</f>
        <v>0</v>
      </c>
      <c r="L10" s="54">
        <f>Таблица617[[#This Row],[Общее кол-во шт]]*Таблица617[[#This Row],[Оптовая цена KRW за 1шт]]</f>
        <v>0</v>
      </c>
      <c r="M10" s="19" t="str">
        <f>IFERROR(Таблица617[[#This Row],[Общее кол-во шт]]*Таблица617[[#This Row],[Оптовая цена USD за 1шт]],"")</f>
        <v/>
      </c>
      <c r="N10" s="49"/>
    </row>
    <row r="11" spans="1:14" ht="22.5" customHeight="1">
      <c r="A11" s="44" t="s">
        <v>26133</v>
      </c>
      <c r="B11" s="14">
        <v>8809389034277</v>
      </c>
      <c r="C11" s="50" t="s">
        <v>26134</v>
      </c>
      <c r="D11" s="46" t="s">
        <v>26135</v>
      </c>
      <c r="E11" s="16">
        <v>24000</v>
      </c>
      <c r="F11" s="15">
        <v>0.4900000000000001</v>
      </c>
      <c r="G11" s="47">
        <v>100</v>
      </c>
      <c r="H11" s="55">
        <f>Таблица617[[#This Row],[Коэфициент стоимости]]*Таблица617[[#This Row],[Розничная цена KRW]]</f>
        <v>11760.000000000002</v>
      </c>
      <c r="I11" s="17" t="str">
        <f>IF($H$1="","Введите курс",Таблица617[[#This Row],[Оптовая цена KRW за 1шт]]/$H$1)</f>
        <v>Введите курс</v>
      </c>
      <c r="J11" s="48"/>
      <c r="K11" s="18">
        <f>Таблица617[[#This Row],[Заказ коробок ]]*Таблица617[[#This Row],[Кол-во шт в коробке]]</f>
        <v>0</v>
      </c>
      <c r="L11" s="54">
        <f>Таблица617[[#This Row],[Общее кол-во шт]]*Таблица617[[#This Row],[Оптовая цена KRW за 1шт]]</f>
        <v>0</v>
      </c>
      <c r="M11" s="19" t="str">
        <f>IFERROR(Таблица617[[#This Row],[Общее кол-во шт]]*Таблица617[[#This Row],[Оптовая цена USD за 1шт]],"")</f>
        <v/>
      </c>
      <c r="N11" s="49"/>
    </row>
    <row r="12" spans="1:14" ht="22.5" customHeight="1">
      <c r="A12" s="44" t="s">
        <v>26136</v>
      </c>
      <c r="B12" s="14">
        <v>8809389034284</v>
      </c>
      <c r="C12" s="50" t="s">
        <v>26137</v>
      </c>
      <c r="D12" s="46" t="s">
        <v>26138</v>
      </c>
      <c r="E12" s="16">
        <v>24000</v>
      </c>
      <c r="F12" s="15">
        <v>0.4900000000000001</v>
      </c>
      <c r="G12" s="47">
        <v>100</v>
      </c>
      <c r="H12" s="55">
        <f>Таблица617[[#This Row],[Коэфициент стоимости]]*Таблица617[[#This Row],[Розничная цена KRW]]</f>
        <v>11760.000000000002</v>
      </c>
      <c r="I12" s="17" t="str">
        <f>IF($H$1="","Введите курс",Таблица617[[#This Row],[Оптовая цена KRW за 1шт]]/$H$1)</f>
        <v>Введите курс</v>
      </c>
      <c r="J12" s="48"/>
      <c r="K12" s="18">
        <f>Таблица617[[#This Row],[Заказ коробок ]]*Таблица617[[#This Row],[Кол-во шт в коробке]]</f>
        <v>0</v>
      </c>
      <c r="L12" s="54">
        <f>Таблица617[[#This Row],[Общее кол-во шт]]*Таблица617[[#This Row],[Оптовая цена KRW за 1шт]]</f>
        <v>0</v>
      </c>
      <c r="M12" s="19" t="str">
        <f>IFERROR(Таблица617[[#This Row],[Общее кол-во шт]]*Таблица617[[#This Row],[Оптовая цена USD за 1шт]],"")</f>
        <v/>
      </c>
      <c r="N12" s="49"/>
    </row>
    <row r="13" spans="1:14" ht="22.5" customHeight="1">
      <c r="A13" s="44" t="s">
        <v>26139</v>
      </c>
      <c r="B13" s="14">
        <v>8809389030477</v>
      </c>
      <c r="C13" s="50" t="s">
        <v>26140</v>
      </c>
      <c r="D13" s="46" t="s">
        <v>26141</v>
      </c>
      <c r="E13" s="16">
        <v>4000</v>
      </c>
      <c r="F13" s="15">
        <v>0.4900000000000001</v>
      </c>
      <c r="G13" s="47">
        <v>100</v>
      </c>
      <c r="H13" s="55">
        <f>Таблица617[[#This Row],[Коэфициент стоимости]]*Таблица617[[#This Row],[Розничная цена KRW]]</f>
        <v>1960.0000000000005</v>
      </c>
      <c r="I13" s="17" t="str">
        <f>IF($H$1="","Введите курс",Таблица617[[#This Row],[Оптовая цена KRW за 1шт]]/$H$1)</f>
        <v>Введите курс</v>
      </c>
      <c r="J13" s="48"/>
      <c r="K13" s="18">
        <f>Таблица617[[#This Row],[Заказ коробок ]]*Таблица617[[#This Row],[Кол-во шт в коробке]]</f>
        <v>0</v>
      </c>
      <c r="L13" s="54">
        <f>Таблица617[[#This Row],[Общее кол-во шт]]*Таблица617[[#This Row],[Оптовая цена KRW за 1шт]]</f>
        <v>0</v>
      </c>
      <c r="M13" s="19" t="str">
        <f>IFERROR(Таблица617[[#This Row],[Общее кол-во шт]]*Таблица617[[#This Row],[Оптовая цена USD за 1шт]],"")</f>
        <v/>
      </c>
      <c r="N13" s="49"/>
    </row>
    <row r="14" spans="1:14" ht="22.5" customHeight="1">
      <c r="A14" s="44" t="s">
        <v>26142</v>
      </c>
      <c r="B14" s="14">
        <v>8809389030484</v>
      </c>
      <c r="C14" s="50" t="s">
        <v>26143</v>
      </c>
      <c r="D14" s="46" t="s">
        <v>26144</v>
      </c>
      <c r="E14" s="16">
        <v>4000</v>
      </c>
      <c r="F14" s="15">
        <v>0.4900000000000001</v>
      </c>
      <c r="G14" s="47">
        <v>100</v>
      </c>
      <c r="H14" s="55">
        <f>Таблица617[[#This Row],[Коэфициент стоимости]]*Таблица617[[#This Row],[Розничная цена KRW]]</f>
        <v>1960.0000000000005</v>
      </c>
      <c r="I14" s="17" t="str">
        <f>IF($H$1="","Введите курс",Таблица617[[#This Row],[Оптовая цена KRW за 1шт]]/$H$1)</f>
        <v>Введите курс</v>
      </c>
      <c r="J14" s="48"/>
      <c r="K14" s="18">
        <f>Таблица617[[#This Row],[Заказ коробок ]]*Таблица617[[#This Row],[Кол-во шт в коробке]]</f>
        <v>0</v>
      </c>
      <c r="L14" s="54">
        <f>Таблица617[[#This Row],[Общее кол-во шт]]*Таблица617[[#This Row],[Оптовая цена KRW за 1шт]]</f>
        <v>0</v>
      </c>
      <c r="M14" s="19" t="str">
        <f>IFERROR(Таблица617[[#This Row],[Общее кол-во шт]]*Таблица617[[#This Row],[Оптовая цена USD за 1шт]],"")</f>
        <v/>
      </c>
      <c r="N14" s="49"/>
    </row>
    <row r="15" spans="1:14" ht="22.5" customHeight="1">
      <c r="A15" s="44" t="s">
        <v>26145</v>
      </c>
      <c r="B15" s="14">
        <v>8809389034253</v>
      </c>
      <c r="C15" s="50" t="s">
        <v>26146</v>
      </c>
      <c r="D15" s="46" t="s">
        <v>26135</v>
      </c>
      <c r="E15" s="16">
        <v>2500</v>
      </c>
      <c r="F15" s="15">
        <v>0.40200000000000002</v>
      </c>
      <c r="G15" s="47">
        <v>100</v>
      </c>
      <c r="H15" s="55">
        <f>Таблица617[[#This Row],[Коэфициент стоимости]]*Таблица617[[#This Row],[Розничная цена KRW]]</f>
        <v>1005.0000000000001</v>
      </c>
      <c r="I15" s="17" t="str">
        <f>IF($H$1="","Введите курс",Таблица617[[#This Row],[Оптовая цена KRW за 1шт]]/$H$1)</f>
        <v>Введите курс</v>
      </c>
      <c r="J15" s="48"/>
      <c r="K15" s="18">
        <f>Таблица617[[#This Row],[Заказ коробок ]]*Таблица617[[#This Row],[Кол-во шт в коробке]]</f>
        <v>0</v>
      </c>
      <c r="L15" s="54">
        <f>Таблица617[[#This Row],[Общее кол-во шт]]*Таблица617[[#This Row],[Оптовая цена KRW за 1шт]]</f>
        <v>0</v>
      </c>
      <c r="M15" s="19" t="str">
        <f>IFERROR(Таблица617[[#This Row],[Общее кол-во шт]]*Таблица617[[#This Row],[Оптовая цена USD за 1шт]],"")</f>
        <v/>
      </c>
      <c r="N15" s="49"/>
    </row>
    <row r="16" spans="1:14" ht="22.5" customHeight="1">
      <c r="A16" s="44" t="s">
        <v>26147</v>
      </c>
      <c r="B16" s="14">
        <v>8809389034260</v>
      </c>
      <c r="C16" s="50" t="s">
        <v>26148</v>
      </c>
      <c r="D16" s="46" t="s">
        <v>26138</v>
      </c>
      <c r="E16" s="16">
        <v>2500</v>
      </c>
      <c r="F16" s="15">
        <v>0.40200000000000002</v>
      </c>
      <c r="G16" s="47">
        <v>100</v>
      </c>
      <c r="H16" s="55">
        <f>Таблица617[[#This Row],[Коэфициент стоимости]]*Таблица617[[#This Row],[Розничная цена KRW]]</f>
        <v>1005.0000000000001</v>
      </c>
      <c r="I16" s="17" t="str">
        <f>IF($H$1="","Введите курс",Таблица617[[#This Row],[Оптовая цена KRW за 1шт]]/$H$1)</f>
        <v>Введите курс</v>
      </c>
      <c r="J16" s="48"/>
      <c r="K16" s="18">
        <f>Таблица617[[#This Row],[Заказ коробок ]]*Таблица617[[#This Row],[Кол-во шт в коробке]]</f>
        <v>0</v>
      </c>
      <c r="L16" s="54">
        <f>Таблица617[[#This Row],[Общее кол-во шт]]*Таблица617[[#This Row],[Оптовая цена KRW за 1шт]]</f>
        <v>0</v>
      </c>
      <c r="M16" s="19" t="str">
        <f>IFERROR(Таблица617[[#This Row],[Общее кол-во шт]]*Таблица617[[#This Row],[Оптовая цена USD за 1шт]],"")</f>
        <v/>
      </c>
      <c r="N16" s="49"/>
    </row>
    <row r="17" spans="1:14" ht="22.5" customHeight="1">
      <c r="A17" s="44" t="s">
        <v>26149</v>
      </c>
      <c r="B17" s="14">
        <v>8809389031047</v>
      </c>
      <c r="C17" s="50" t="s">
        <v>26150</v>
      </c>
      <c r="D17" s="46" t="s">
        <v>26151</v>
      </c>
      <c r="E17" s="16">
        <v>2000</v>
      </c>
      <c r="F17" s="15">
        <v>0.4900000000000001</v>
      </c>
      <c r="G17" s="47">
        <v>100</v>
      </c>
      <c r="H17" s="55">
        <f>Таблица617[[#This Row],[Коэфициент стоимости]]*Таблица617[[#This Row],[Розничная цена KRW]]</f>
        <v>980.00000000000023</v>
      </c>
      <c r="I17" s="17" t="str">
        <f>IF($H$1="","Введите курс",Таблица617[[#This Row],[Оптовая цена KRW за 1шт]]/$H$1)</f>
        <v>Введите курс</v>
      </c>
      <c r="J17" s="48"/>
      <c r="K17" s="18">
        <f>Таблица617[[#This Row],[Заказ коробок ]]*Таблица617[[#This Row],[Кол-во шт в коробке]]</f>
        <v>0</v>
      </c>
      <c r="L17" s="54">
        <f>Таблица617[[#This Row],[Общее кол-во шт]]*Таблица617[[#This Row],[Оптовая цена KRW за 1шт]]</f>
        <v>0</v>
      </c>
      <c r="M17" s="19" t="str">
        <f>IFERROR(Таблица617[[#This Row],[Общее кол-во шт]]*Таблица617[[#This Row],[Оптовая цена USD за 1шт]],"")</f>
        <v/>
      </c>
      <c r="N17" s="49"/>
    </row>
    <row r="18" spans="1:14" ht="22.5" customHeight="1">
      <c r="A18" s="44" t="s">
        <v>26152</v>
      </c>
      <c r="B18" s="76">
        <v>8809389031054</v>
      </c>
      <c r="C18" s="50" t="s">
        <v>26153</v>
      </c>
      <c r="D18" s="77" t="s">
        <v>26154</v>
      </c>
      <c r="E18" s="78">
        <v>2000</v>
      </c>
      <c r="F18" s="79">
        <v>0.4900000000000001</v>
      </c>
      <c r="G18" s="47">
        <v>100</v>
      </c>
      <c r="H18" s="81">
        <f>Таблица617[[#This Row],[Коэфициент стоимости]]*Таблица617[[#This Row],[Розничная цена KRW]]</f>
        <v>980.00000000000023</v>
      </c>
      <c r="I18" s="82" t="str">
        <f>IF($H$1="","Введите курс",Таблица617[[#This Row],[Оптовая цена KRW за 1шт]]/$H$1)</f>
        <v>Введите курс</v>
      </c>
      <c r="J18" s="83"/>
      <c r="K18" s="84">
        <f>Таблица617[[#This Row],[Заказ коробок ]]*Таблица617[[#This Row],[Кол-во шт в коробке]]</f>
        <v>0</v>
      </c>
      <c r="L18" s="85">
        <f>Таблица617[[#This Row],[Общее кол-во шт]]*Таблица617[[#This Row],[Оптовая цена KRW за 1шт]]</f>
        <v>0</v>
      </c>
      <c r="M18" s="86" t="str">
        <f>IFERROR(Таблица617[[#This Row],[Общее кол-во шт]]*Таблица617[[#This Row],[Оптовая цена USD за 1шт]],"")</f>
        <v/>
      </c>
      <c r="N18" s="87"/>
    </row>
    <row r="19" spans="1:14" ht="22.5" customHeight="1">
      <c r="A19" s="44" t="s">
        <v>26155</v>
      </c>
      <c r="B19" s="76">
        <v>8809389031061</v>
      </c>
      <c r="C19" s="50" t="s">
        <v>26156</v>
      </c>
      <c r="D19" s="77" t="s">
        <v>26157</v>
      </c>
      <c r="E19" s="78">
        <v>2000</v>
      </c>
      <c r="F19" s="79">
        <v>0.4900000000000001</v>
      </c>
      <c r="G19" s="47">
        <v>100</v>
      </c>
      <c r="H19" s="81">
        <f>Таблица617[[#This Row],[Коэфициент стоимости]]*Таблица617[[#This Row],[Розничная цена KRW]]</f>
        <v>980.00000000000023</v>
      </c>
      <c r="I19" s="82" t="str">
        <f>IF($H$1="","Введите курс",Таблица617[[#This Row],[Оптовая цена KRW за 1шт]]/$H$1)</f>
        <v>Введите курс</v>
      </c>
      <c r="J19" s="83"/>
      <c r="K19" s="84">
        <f>Таблица617[[#This Row],[Заказ коробок ]]*Таблица617[[#This Row],[Кол-во шт в коробке]]</f>
        <v>0</v>
      </c>
      <c r="L19" s="85">
        <f>Таблица617[[#This Row],[Общее кол-во шт]]*Таблица617[[#This Row],[Оптовая цена KRW за 1шт]]</f>
        <v>0</v>
      </c>
      <c r="M19" s="86" t="str">
        <f>IFERROR(Таблица617[[#This Row],[Общее кол-во шт]]*Таблица617[[#This Row],[Оптовая цена USD за 1шт]],"")</f>
        <v/>
      </c>
      <c r="N19" s="87"/>
    </row>
    <row r="20" spans="1:14" ht="22.5" customHeight="1">
      <c r="A20" s="44" t="s">
        <v>26158</v>
      </c>
      <c r="B20" s="76">
        <v>8809389031078</v>
      </c>
      <c r="C20" s="50" t="s">
        <v>26159</v>
      </c>
      <c r="D20" s="77" t="s">
        <v>26160</v>
      </c>
      <c r="E20" s="78">
        <v>2000</v>
      </c>
      <c r="F20" s="79">
        <v>0.4900000000000001</v>
      </c>
      <c r="G20" s="47">
        <v>100</v>
      </c>
      <c r="H20" s="81">
        <f>Таблица617[[#This Row],[Коэфициент стоимости]]*Таблица617[[#This Row],[Розничная цена KRW]]</f>
        <v>980.00000000000023</v>
      </c>
      <c r="I20" s="82" t="str">
        <f>IF($H$1="","Введите курс",Таблица617[[#This Row],[Оптовая цена KRW за 1шт]]/$H$1)</f>
        <v>Введите курс</v>
      </c>
      <c r="J20" s="83"/>
      <c r="K20" s="84">
        <f>Таблица617[[#This Row],[Заказ коробок ]]*Таблица617[[#This Row],[Кол-во шт в коробке]]</f>
        <v>0</v>
      </c>
      <c r="L20" s="85">
        <f>Таблица617[[#This Row],[Общее кол-во шт]]*Таблица617[[#This Row],[Оптовая цена KRW за 1шт]]</f>
        <v>0</v>
      </c>
      <c r="M20" s="86" t="str">
        <f>IFERROR(Таблица617[[#This Row],[Общее кол-во шт]]*Таблица617[[#This Row],[Оптовая цена USD за 1шт]],"")</f>
        <v/>
      </c>
      <c r="N20" s="87"/>
    </row>
    <row r="21" spans="1:14" ht="22.5" customHeight="1">
      <c r="A21" s="44" t="s">
        <v>26161</v>
      </c>
      <c r="B21" s="76">
        <v>8809389031023</v>
      </c>
      <c r="C21" s="50" t="s">
        <v>26162</v>
      </c>
      <c r="D21" s="77" t="s">
        <v>26163</v>
      </c>
      <c r="E21" s="78">
        <v>2000</v>
      </c>
      <c r="F21" s="79">
        <v>0.4900000000000001</v>
      </c>
      <c r="G21" s="47">
        <v>100</v>
      </c>
      <c r="H21" s="81">
        <f>Таблица617[[#This Row],[Коэфициент стоимости]]*Таблица617[[#This Row],[Розничная цена KRW]]</f>
        <v>980.00000000000023</v>
      </c>
      <c r="I21" s="82" t="str">
        <f>IF($H$1="","Введите курс",Таблица617[[#This Row],[Оптовая цена KRW за 1шт]]/$H$1)</f>
        <v>Введите курс</v>
      </c>
      <c r="J21" s="83"/>
      <c r="K21" s="84">
        <f>Таблица617[[#This Row],[Заказ коробок ]]*Таблица617[[#This Row],[Кол-во шт в коробке]]</f>
        <v>0</v>
      </c>
      <c r="L21" s="85">
        <f>Таблица617[[#This Row],[Общее кол-во шт]]*Таблица617[[#This Row],[Оптовая цена KRW за 1шт]]</f>
        <v>0</v>
      </c>
      <c r="M21" s="86" t="str">
        <f>IFERROR(Таблица617[[#This Row],[Общее кол-во шт]]*Таблица617[[#This Row],[Оптовая цена USD за 1шт]],"")</f>
        <v/>
      </c>
      <c r="N21" s="87"/>
    </row>
    <row r="22" spans="1:14" ht="22.5" customHeight="1">
      <c r="A22" s="44" t="s">
        <v>26164</v>
      </c>
      <c r="B22" s="76">
        <v>8809389031030</v>
      </c>
      <c r="C22" s="50" t="s">
        <v>26165</v>
      </c>
      <c r="D22" s="77" t="s">
        <v>26166</v>
      </c>
      <c r="E22" s="78">
        <v>2000</v>
      </c>
      <c r="F22" s="79">
        <v>0.4900000000000001</v>
      </c>
      <c r="G22" s="47">
        <v>100</v>
      </c>
      <c r="H22" s="81">
        <f>Таблица617[[#This Row],[Коэфициент стоимости]]*Таблица617[[#This Row],[Розничная цена KRW]]</f>
        <v>980.00000000000023</v>
      </c>
      <c r="I22" s="82" t="str">
        <f>IF($H$1="","Введите курс",Таблица617[[#This Row],[Оптовая цена KRW за 1шт]]/$H$1)</f>
        <v>Введите курс</v>
      </c>
      <c r="J22" s="83"/>
      <c r="K22" s="84">
        <f>Таблица617[[#This Row],[Заказ коробок ]]*Таблица617[[#This Row],[Кол-во шт в коробке]]</f>
        <v>0</v>
      </c>
      <c r="L22" s="85">
        <f>Таблица617[[#This Row],[Общее кол-во шт]]*Таблица617[[#This Row],[Оптовая цена KRW за 1шт]]</f>
        <v>0</v>
      </c>
      <c r="M22" s="86" t="str">
        <f>IFERROR(Таблица617[[#This Row],[Общее кол-во шт]]*Таблица617[[#This Row],[Оптовая цена USD за 1шт]],"")</f>
        <v/>
      </c>
      <c r="N22" s="87"/>
    </row>
    <row r="23" spans="1:14" ht="22.5" customHeight="1">
      <c r="A23" s="44" t="s">
        <v>26167</v>
      </c>
      <c r="B23" s="76">
        <v>8809389033980</v>
      </c>
      <c r="C23" s="50" t="s">
        <v>26168</v>
      </c>
      <c r="D23" s="77" t="s">
        <v>26169</v>
      </c>
      <c r="E23" s="78">
        <v>2500</v>
      </c>
      <c r="F23" s="79">
        <v>0.4900000000000001</v>
      </c>
      <c r="G23" s="47">
        <v>100</v>
      </c>
      <c r="H23" s="81">
        <f>Таблица617[[#This Row],[Коэфициент стоимости]]*Таблица617[[#This Row],[Розничная цена KRW]]</f>
        <v>1225.0000000000002</v>
      </c>
      <c r="I23" s="82" t="str">
        <f>IF($H$1="","Введите курс",Таблица617[[#This Row],[Оптовая цена KRW за 1шт]]/$H$1)</f>
        <v>Введите курс</v>
      </c>
      <c r="J23" s="83"/>
      <c r="K23" s="84">
        <f>Таблица617[[#This Row],[Заказ коробок ]]*Таблица617[[#This Row],[Кол-во шт в коробке]]</f>
        <v>0</v>
      </c>
      <c r="L23" s="85">
        <f>Таблица617[[#This Row],[Общее кол-во шт]]*Таблица617[[#This Row],[Оптовая цена KRW за 1шт]]</f>
        <v>0</v>
      </c>
      <c r="M23" s="86" t="str">
        <f>IFERROR(Таблица617[[#This Row],[Общее кол-во шт]]*Таблица617[[#This Row],[Оптовая цена USD за 1шт]],"")</f>
        <v/>
      </c>
      <c r="N23" s="87"/>
    </row>
    <row r="24" spans="1:14" ht="22.5" customHeight="1">
      <c r="A24" s="44" t="s">
        <v>26170</v>
      </c>
      <c r="B24" s="76">
        <v>809389033997</v>
      </c>
      <c r="C24" s="50" t="s">
        <v>26171</v>
      </c>
      <c r="D24" s="77" t="s">
        <v>26172</v>
      </c>
      <c r="E24" s="78">
        <v>2500</v>
      </c>
      <c r="F24" s="79">
        <v>0.4900000000000001</v>
      </c>
      <c r="G24" s="47">
        <v>100</v>
      </c>
      <c r="H24" s="81">
        <f>Таблица617[[#This Row],[Коэфициент стоимости]]*Таблица617[[#This Row],[Розничная цена KRW]]</f>
        <v>1225.0000000000002</v>
      </c>
      <c r="I24" s="82" t="str">
        <f>IF($H$1="","Введите курс",Таблица617[[#This Row],[Оптовая цена KRW за 1шт]]/$H$1)</f>
        <v>Введите курс</v>
      </c>
      <c r="J24" s="83"/>
      <c r="K24" s="84">
        <f>Таблица617[[#This Row],[Заказ коробок ]]*Таблица617[[#This Row],[Кол-во шт в коробке]]</f>
        <v>0</v>
      </c>
      <c r="L24" s="85">
        <f>Таблица617[[#This Row],[Общее кол-во шт]]*Таблица617[[#This Row],[Оптовая цена KRW за 1шт]]</f>
        <v>0</v>
      </c>
      <c r="M24" s="86" t="str">
        <f>IFERROR(Таблица617[[#This Row],[Общее кол-во шт]]*Таблица617[[#This Row],[Оптовая цена USD за 1шт]],"")</f>
        <v/>
      </c>
      <c r="N24" s="87"/>
    </row>
    <row r="25" spans="1:14" ht="22.5" customHeight="1">
      <c r="A25" s="44" t="s">
        <v>26173</v>
      </c>
      <c r="B25" s="76">
        <v>8809389032204</v>
      </c>
      <c r="C25" s="50" t="s">
        <v>26174</v>
      </c>
      <c r="D25" s="77" t="s">
        <v>26175</v>
      </c>
      <c r="E25" s="78">
        <v>1500</v>
      </c>
      <c r="F25" s="79">
        <v>0.4900000000000001</v>
      </c>
      <c r="G25" s="47">
        <v>100</v>
      </c>
      <c r="H25" s="81">
        <f>Таблица617[[#This Row],[Коэфициент стоимости]]*Таблица617[[#This Row],[Розничная цена KRW]]</f>
        <v>735.00000000000011</v>
      </c>
      <c r="I25" s="82" t="str">
        <f>IF($H$1="","Введите курс",Таблица617[[#This Row],[Оптовая цена KRW за 1шт]]/$H$1)</f>
        <v>Введите курс</v>
      </c>
      <c r="J25" s="83"/>
      <c r="K25" s="84">
        <f>Таблица617[[#This Row],[Заказ коробок ]]*Таблица617[[#This Row],[Кол-во шт в коробке]]</f>
        <v>0</v>
      </c>
      <c r="L25" s="85">
        <f>Таблица617[[#This Row],[Общее кол-во шт]]*Таблица617[[#This Row],[Оптовая цена KRW за 1шт]]</f>
        <v>0</v>
      </c>
      <c r="M25" s="86" t="str">
        <f>IFERROR(Таблица617[[#This Row],[Общее кол-во шт]]*Таблица617[[#This Row],[Оптовая цена USD за 1шт]],"")</f>
        <v/>
      </c>
      <c r="N25" s="87"/>
    </row>
    <row r="26" spans="1:14" ht="22.5" customHeight="1">
      <c r="A26" s="44" t="s">
        <v>26176</v>
      </c>
      <c r="B26" s="76">
        <v>8809389032198</v>
      </c>
      <c r="C26" s="50" t="s">
        <v>26177</v>
      </c>
      <c r="D26" s="77" t="s">
        <v>26178</v>
      </c>
      <c r="E26" s="78">
        <v>1500</v>
      </c>
      <c r="F26" s="79">
        <v>0.4900000000000001</v>
      </c>
      <c r="G26" s="47">
        <v>100</v>
      </c>
      <c r="H26" s="81">
        <f>Таблица617[[#This Row],[Коэфициент стоимости]]*Таблица617[[#This Row],[Розничная цена KRW]]</f>
        <v>735.00000000000011</v>
      </c>
      <c r="I26" s="82" t="str">
        <f>IF($H$1="","Введите курс",Таблица617[[#This Row],[Оптовая цена KRW за 1шт]]/$H$1)</f>
        <v>Введите курс</v>
      </c>
      <c r="J26" s="83"/>
      <c r="K26" s="84">
        <f>Таблица617[[#This Row],[Заказ коробок ]]*Таблица617[[#This Row],[Кол-во шт в коробке]]</f>
        <v>0</v>
      </c>
      <c r="L26" s="85">
        <f>Таблица617[[#This Row],[Общее кол-во шт]]*Таблица617[[#This Row],[Оптовая цена KRW за 1шт]]</f>
        <v>0</v>
      </c>
      <c r="M26" s="86" t="str">
        <f>IFERROR(Таблица617[[#This Row],[Общее кол-во шт]]*Таблица617[[#This Row],[Оптовая цена USD за 1шт]],"")</f>
        <v/>
      </c>
      <c r="N26" s="87"/>
    </row>
    <row r="27" spans="1:14" ht="22.5" customHeight="1">
      <c r="A27" s="44" t="s">
        <v>26179</v>
      </c>
      <c r="B27" s="76">
        <v>8809389032167</v>
      </c>
      <c r="C27" s="50" t="s">
        <v>26180</v>
      </c>
      <c r="D27" s="77" t="s">
        <v>26181</v>
      </c>
      <c r="E27" s="78">
        <v>1500</v>
      </c>
      <c r="F27" s="79">
        <v>0.4900000000000001</v>
      </c>
      <c r="G27" s="47">
        <v>100</v>
      </c>
      <c r="H27" s="81">
        <f>Таблица617[[#This Row],[Коэфициент стоимости]]*Таблица617[[#This Row],[Розничная цена KRW]]</f>
        <v>735.00000000000011</v>
      </c>
      <c r="I27" s="82" t="str">
        <f>IF($H$1="","Введите курс",Таблица617[[#This Row],[Оптовая цена KRW за 1шт]]/$H$1)</f>
        <v>Введите курс</v>
      </c>
      <c r="J27" s="83"/>
      <c r="K27" s="84">
        <f>Таблица617[[#This Row],[Заказ коробок ]]*Таблица617[[#This Row],[Кол-во шт в коробке]]</f>
        <v>0</v>
      </c>
      <c r="L27" s="85">
        <f>Таблица617[[#This Row],[Общее кол-во шт]]*Таблица617[[#This Row],[Оптовая цена KRW за 1шт]]</f>
        <v>0</v>
      </c>
      <c r="M27" s="86" t="str">
        <f>IFERROR(Таблица617[[#This Row],[Общее кол-во шт]]*Таблица617[[#This Row],[Оптовая цена USD за 1шт]],"")</f>
        <v/>
      </c>
      <c r="N27" s="87"/>
    </row>
    <row r="28" spans="1:14" ht="22.5" customHeight="1">
      <c r="A28" s="44" t="s">
        <v>26182</v>
      </c>
      <c r="B28" s="76">
        <v>8809389032174</v>
      </c>
      <c r="C28" s="50" t="s">
        <v>26183</v>
      </c>
      <c r="D28" s="77" t="s">
        <v>26184</v>
      </c>
      <c r="E28" s="78">
        <v>1500</v>
      </c>
      <c r="F28" s="79">
        <v>0.4900000000000001</v>
      </c>
      <c r="G28" s="47">
        <v>100</v>
      </c>
      <c r="H28" s="81">
        <f>Таблица617[[#This Row],[Коэфициент стоимости]]*Таблица617[[#This Row],[Розничная цена KRW]]</f>
        <v>735.00000000000011</v>
      </c>
      <c r="I28" s="82" t="str">
        <f>IF($H$1="","Введите курс",Таблица617[[#This Row],[Оптовая цена KRW за 1шт]]/$H$1)</f>
        <v>Введите курс</v>
      </c>
      <c r="J28" s="83"/>
      <c r="K28" s="84">
        <f>Таблица617[[#This Row],[Заказ коробок ]]*Таблица617[[#This Row],[Кол-во шт в коробке]]</f>
        <v>0</v>
      </c>
      <c r="L28" s="85">
        <f>Таблица617[[#This Row],[Общее кол-во шт]]*Таблица617[[#This Row],[Оптовая цена KRW за 1шт]]</f>
        <v>0</v>
      </c>
      <c r="M28" s="86" t="str">
        <f>IFERROR(Таблица617[[#This Row],[Общее кол-во шт]]*Таблица617[[#This Row],[Оптовая цена USD за 1шт]],"")</f>
        <v/>
      </c>
      <c r="N28" s="87"/>
    </row>
    <row r="29" spans="1:14" ht="22.5" customHeight="1">
      <c r="A29" s="44" t="s">
        <v>26185</v>
      </c>
      <c r="B29" s="76">
        <v>8809389032181</v>
      </c>
      <c r="C29" s="50" t="s">
        <v>26186</v>
      </c>
      <c r="D29" s="77" t="s">
        <v>26187</v>
      </c>
      <c r="E29" s="78">
        <v>1500</v>
      </c>
      <c r="F29" s="79">
        <v>0.4900000000000001</v>
      </c>
      <c r="G29" s="47">
        <v>100</v>
      </c>
      <c r="H29" s="81">
        <f>Таблица617[[#This Row],[Коэфициент стоимости]]*Таблица617[[#This Row],[Розничная цена KRW]]</f>
        <v>735.00000000000011</v>
      </c>
      <c r="I29" s="82" t="str">
        <f>IF($H$1="","Введите курс",Таблица617[[#This Row],[Оптовая цена KRW за 1шт]]/$H$1)</f>
        <v>Введите курс</v>
      </c>
      <c r="J29" s="83"/>
      <c r="K29" s="84">
        <f>Таблица617[[#This Row],[Заказ коробок ]]*Таблица617[[#This Row],[Кол-во шт в коробке]]</f>
        <v>0</v>
      </c>
      <c r="L29" s="85">
        <f>Таблица617[[#This Row],[Общее кол-во шт]]*Таблица617[[#This Row],[Оптовая цена KRW за 1шт]]</f>
        <v>0</v>
      </c>
      <c r="M29" s="86" t="str">
        <f>IFERROR(Таблица617[[#This Row],[Общее кол-во шт]]*Таблица617[[#This Row],[Оптовая цена USD за 1шт]],"")</f>
        <v/>
      </c>
      <c r="N29" s="87"/>
    </row>
    <row r="30" spans="1:14" ht="22.5" customHeight="1">
      <c r="A30" s="44" t="s">
        <v>26188</v>
      </c>
      <c r="B30" s="76">
        <v>8809389032211</v>
      </c>
      <c r="C30" s="50" t="s">
        <v>26189</v>
      </c>
      <c r="D30" s="77" t="s">
        <v>26190</v>
      </c>
      <c r="E30" s="78">
        <v>1500</v>
      </c>
      <c r="F30" s="79">
        <v>0.4900000000000001</v>
      </c>
      <c r="G30" s="47">
        <v>100</v>
      </c>
      <c r="H30" s="81">
        <f>Таблица617[[#This Row],[Коэфициент стоимости]]*Таблица617[[#This Row],[Розничная цена KRW]]</f>
        <v>735.00000000000011</v>
      </c>
      <c r="I30" s="82" t="str">
        <f>IF($H$1="","Введите курс",Таблица617[[#This Row],[Оптовая цена KRW за 1шт]]/$H$1)</f>
        <v>Введите курс</v>
      </c>
      <c r="J30" s="83"/>
      <c r="K30" s="84">
        <f>Таблица617[[#This Row],[Заказ коробок ]]*Таблица617[[#This Row],[Кол-во шт в коробке]]</f>
        <v>0</v>
      </c>
      <c r="L30" s="85">
        <f>Таблица617[[#This Row],[Общее кол-во шт]]*Таблица617[[#This Row],[Оптовая цена KRW за 1шт]]</f>
        <v>0</v>
      </c>
      <c r="M30" s="86" t="str">
        <f>IFERROR(Таблица617[[#This Row],[Общее кол-во шт]]*Таблица617[[#This Row],[Оптовая цена USD за 1шт]],"")</f>
        <v/>
      </c>
      <c r="N30" s="87"/>
    </row>
    <row r="31" spans="1:14" ht="22.5" customHeight="1">
      <c r="A31" s="44" t="s">
        <v>26191</v>
      </c>
      <c r="B31" s="76">
        <v>8809389032228</v>
      </c>
      <c r="C31" s="50" t="s">
        <v>26192</v>
      </c>
      <c r="D31" s="77" t="s">
        <v>26193</v>
      </c>
      <c r="E31" s="78">
        <v>1500</v>
      </c>
      <c r="F31" s="79">
        <v>0.4900000000000001</v>
      </c>
      <c r="G31" s="47">
        <v>100</v>
      </c>
      <c r="H31" s="81">
        <f>Таблица617[[#This Row],[Коэфициент стоимости]]*Таблица617[[#This Row],[Розничная цена KRW]]</f>
        <v>735.00000000000011</v>
      </c>
      <c r="I31" s="82" t="str">
        <f>IF($H$1="","Введите курс",Таблица617[[#This Row],[Оптовая цена KRW за 1шт]]/$H$1)</f>
        <v>Введите курс</v>
      </c>
      <c r="J31" s="83"/>
      <c r="K31" s="84">
        <f>Таблица617[[#This Row],[Заказ коробок ]]*Таблица617[[#This Row],[Кол-во шт в коробке]]</f>
        <v>0</v>
      </c>
      <c r="L31" s="85">
        <f>Таблица617[[#This Row],[Общее кол-во шт]]*Таблица617[[#This Row],[Оптовая цена KRW за 1шт]]</f>
        <v>0</v>
      </c>
      <c r="M31" s="86" t="str">
        <f>IFERROR(Таблица617[[#This Row],[Общее кол-во шт]]*Таблица617[[#This Row],[Оптовая цена USD за 1шт]],"")</f>
        <v/>
      </c>
      <c r="N31" s="87"/>
    </row>
    <row r="32" spans="1:14" ht="22.5" customHeight="1">
      <c r="A32" s="44" t="s">
        <v>26194</v>
      </c>
      <c r="B32" s="76">
        <v>8809389032150</v>
      </c>
      <c r="C32" s="50" t="s">
        <v>26195</v>
      </c>
      <c r="D32" s="77" t="s">
        <v>26196</v>
      </c>
      <c r="E32" s="78">
        <v>1500</v>
      </c>
      <c r="F32" s="79">
        <v>0.4900000000000001</v>
      </c>
      <c r="G32" s="47">
        <v>100</v>
      </c>
      <c r="H32" s="81">
        <f>Таблица617[[#This Row],[Коэфициент стоимости]]*Таблица617[[#This Row],[Розничная цена KRW]]</f>
        <v>735.00000000000011</v>
      </c>
      <c r="I32" s="82" t="str">
        <f>IF($H$1="","Введите курс",Таблица617[[#This Row],[Оптовая цена KRW за 1шт]]/$H$1)</f>
        <v>Введите курс</v>
      </c>
      <c r="J32" s="83"/>
      <c r="K32" s="84">
        <f>Таблица617[[#This Row],[Заказ коробок ]]*Таблица617[[#This Row],[Кол-во шт в коробке]]</f>
        <v>0</v>
      </c>
      <c r="L32" s="85">
        <f>Таблица617[[#This Row],[Общее кол-во шт]]*Таблица617[[#This Row],[Оптовая цена KRW за 1шт]]</f>
        <v>0</v>
      </c>
      <c r="M32" s="86" t="str">
        <f>IFERROR(Таблица617[[#This Row],[Общее кол-во шт]]*Таблица617[[#This Row],[Оптовая цена USD за 1шт]],"")</f>
        <v/>
      </c>
      <c r="N32" s="87"/>
    </row>
    <row r="33" spans="1:14" ht="22.5" customHeight="1">
      <c r="A33" s="44" t="s">
        <v>26197</v>
      </c>
      <c r="B33" s="76">
        <v>8809389037315</v>
      </c>
      <c r="C33" s="50" t="s">
        <v>26198</v>
      </c>
      <c r="D33" s="77" t="s">
        <v>26199</v>
      </c>
      <c r="E33" s="78">
        <v>15900</v>
      </c>
      <c r="F33" s="79">
        <v>0.47</v>
      </c>
      <c r="G33" s="47">
        <v>100</v>
      </c>
      <c r="H33" s="81">
        <f>Таблица617[[#This Row],[Коэфициент стоимости]]*Таблица617[[#This Row],[Розничная цена KRW]]</f>
        <v>7473</v>
      </c>
      <c r="I33" s="82" t="str">
        <f>IF($H$1="","Введите курс",Таблица617[[#This Row],[Оптовая цена KRW за 1шт]]/$H$1)</f>
        <v>Введите курс</v>
      </c>
      <c r="J33" s="83"/>
      <c r="K33" s="84">
        <f>Таблица617[[#This Row],[Заказ коробок ]]*Таблица617[[#This Row],[Кол-во шт в коробке]]</f>
        <v>0</v>
      </c>
      <c r="L33" s="85">
        <f>Таблица617[[#This Row],[Общее кол-во шт]]*Таблица617[[#This Row],[Оптовая цена KRW за 1шт]]</f>
        <v>0</v>
      </c>
      <c r="M33" s="86" t="str">
        <f>IFERROR(Таблица617[[#This Row],[Общее кол-во шт]]*Таблица617[[#This Row],[Оптовая цена USD за 1шт]],"")</f>
        <v/>
      </c>
      <c r="N33" s="87"/>
    </row>
    <row r="34" spans="1:14" ht="22.5" customHeight="1">
      <c r="A34" s="44" t="s">
        <v>26200</v>
      </c>
      <c r="B34" s="76">
        <v>8809389037360</v>
      </c>
      <c r="C34" s="50" t="s">
        <v>26201</v>
      </c>
      <c r="D34" s="115" t="s">
        <v>26202</v>
      </c>
      <c r="E34" s="78">
        <v>16000</v>
      </c>
      <c r="F34" s="79">
        <v>0.47</v>
      </c>
      <c r="G34" s="47">
        <v>100</v>
      </c>
      <c r="H34" s="81">
        <f>Таблица617[[#This Row],[Коэфициент стоимости]]*Таблица617[[#This Row],[Розничная цена KRW]]</f>
        <v>7520</v>
      </c>
      <c r="I34" s="82" t="str">
        <f>IF($H$1="","Введите курс",Таблица617[[#This Row],[Оптовая цена KRW за 1шт]]/$H$1)</f>
        <v>Введите курс</v>
      </c>
      <c r="J34" s="83"/>
      <c r="K34" s="84">
        <f>Таблица617[[#This Row],[Заказ коробок ]]*Таблица617[[#This Row],[Кол-во шт в коробке]]</f>
        <v>0</v>
      </c>
      <c r="L34" s="85">
        <f>Таблица617[[#This Row],[Общее кол-во шт]]*Таблица617[[#This Row],[Оптовая цена KRW за 1шт]]</f>
        <v>0</v>
      </c>
      <c r="M34" s="86" t="str">
        <f>IFERROR(Таблица617[[#This Row],[Общее кол-во шт]]*Таблица617[[#This Row],[Оптовая цена USD за 1шт]],"")</f>
        <v/>
      </c>
      <c r="N34" s="87"/>
    </row>
    <row r="35" spans="1:14" ht="22.5" customHeight="1">
      <c r="A35" s="44" t="s">
        <v>26203</v>
      </c>
      <c r="B35" s="76">
        <v>8809389037254</v>
      </c>
      <c r="C35" s="50" t="s">
        <v>26204</v>
      </c>
      <c r="D35" s="77" t="s">
        <v>26205</v>
      </c>
      <c r="E35" s="78">
        <v>13900</v>
      </c>
      <c r="F35" s="79">
        <v>0.49</v>
      </c>
      <c r="G35" s="47">
        <v>100</v>
      </c>
      <c r="H35" s="81">
        <f>Таблица617[[#This Row],[Коэфициент стоимости]]*Таблица617[[#This Row],[Розничная цена KRW]]</f>
        <v>6811</v>
      </c>
      <c r="I35" s="82" t="str">
        <f>IF($H$1="","Введите курс",Таблица617[[#This Row],[Оптовая цена KRW за 1шт]]/$H$1)</f>
        <v>Введите курс</v>
      </c>
      <c r="J35" s="83"/>
      <c r="K35" s="84">
        <f>Таблица617[[#This Row],[Заказ коробок ]]*Таблица617[[#This Row],[Кол-во шт в коробке]]</f>
        <v>0</v>
      </c>
      <c r="L35" s="85">
        <f>Таблица617[[#This Row],[Общее кол-во шт]]*Таблица617[[#This Row],[Оптовая цена KRW за 1шт]]</f>
        <v>0</v>
      </c>
      <c r="M35" s="86" t="str">
        <f>IFERROR(Таблица617[[#This Row],[Общее кол-во шт]]*Таблица617[[#This Row],[Оптовая цена USD за 1шт]],"")</f>
        <v/>
      </c>
      <c r="N35" s="87"/>
    </row>
    <row r="36" spans="1:14" ht="22.5" customHeight="1">
      <c r="A36" s="44" t="s">
        <v>26206</v>
      </c>
      <c r="B36" s="76">
        <v>8809389037261</v>
      </c>
      <c r="C36" s="50" t="s">
        <v>26204</v>
      </c>
      <c r="D36" s="77" t="s">
        <v>26205</v>
      </c>
      <c r="E36" s="78">
        <v>13900</v>
      </c>
      <c r="F36" s="79">
        <v>0.49</v>
      </c>
      <c r="G36" s="47">
        <v>100</v>
      </c>
      <c r="H36" s="81">
        <f>Таблица617[[#This Row],[Коэфициент стоимости]]*Таблица617[[#This Row],[Розничная цена KRW]]</f>
        <v>6811</v>
      </c>
      <c r="I36" s="82" t="str">
        <f>IF($H$1="","Введите курс",Таблица617[[#This Row],[Оптовая цена KRW за 1шт]]/$H$1)</f>
        <v>Введите курс</v>
      </c>
      <c r="J36" s="83"/>
      <c r="K36" s="84">
        <f>Таблица617[[#This Row],[Заказ коробок ]]*Таблица617[[#This Row],[Кол-во шт в коробке]]</f>
        <v>0</v>
      </c>
      <c r="L36" s="85">
        <f>Таблица617[[#This Row],[Общее кол-во шт]]*Таблица617[[#This Row],[Оптовая цена KRW за 1шт]]</f>
        <v>0</v>
      </c>
      <c r="M36" s="86" t="str">
        <f>IFERROR(Таблица617[[#This Row],[Общее кол-во шт]]*Таблица617[[#This Row],[Оптовая цена USD за 1шт]],"")</f>
        <v/>
      </c>
      <c r="N36" s="87"/>
    </row>
    <row r="37" spans="1:14" ht="22.5" customHeight="1">
      <c r="A37" s="44" t="s">
        <v>26207</v>
      </c>
      <c r="B37" s="76">
        <v>8809389037308</v>
      </c>
      <c r="C37" s="50" t="s">
        <v>26204</v>
      </c>
      <c r="D37" s="77" t="s">
        <v>26205</v>
      </c>
      <c r="E37" s="78">
        <v>13900</v>
      </c>
      <c r="F37" s="79">
        <v>0.49</v>
      </c>
      <c r="G37" s="47">
        <v>100</v>
      </c>
      <c r="H37" s="81">
        <f>Таблица617[[#This Row],[Коэфициент стоимости]]*Таблица617[[#This Row],[Розничная цена KRW]]</f>
        <v>6811</v>
      </c>
      <c r="I37" s="82" t="str">
        <f>IF($H$1="","Введите курс",Таблица617[[#This Row],[Оптовая цена KRW за 1шт]]/$H$1)</f>
        <v>Введите курс</v>
      </c>
      <c r="J37" s="83"/>
      <c r="K37" s="84">
        <f>Таблица617[[#This Row],[Заказ коробок ]]*Таблица617[[#This Row],[Кол-во шт в коробке]]</f>
        <v>0</v>
      </c>
      <c r="L37" s="85">
        <f>Таблица617[[#This Row],[Общее кол-во шт]]*Таблица617[[#This Row],[Оптовая цена KRW за 1шт]]</f>
        <v>0</v>
      </c>
      <c r="M37" s="86" t="str">
        <f>IFERROR(Таблица617[[#This Row],[Общее кол-во шт]]*Таблица617[[#This Row],[Оптовая цена USD за 1шт]],"")</f>
        <v/>
      </c>
      <c r="N37" s="87"/>
    </row>
    <row r="38" spans="1:14" ht="22.5" customHeight="1">
      <c r="A38" s="44" t="s">
        <v>26208</v>
      </c>
      <c r="B38" s="76">
        <v>8809389037292</v>
      </c>
      <c r="C38" s="50" t="s">
        <v>26209</v>
      </c>
      <c r="D38" s="77" t="s">
        <v>26210</v>
      </c>
      <c r="E38" s="78">
        <v>10980</v>
      </c>
      <c r="F38" s="79">
        <v>0.45000000000000007</v>
      </c>
      <c r="G38" s="47">
        <v>100</v>
      </c>
      <c r="H38" s="81">
        <f>Таблица617[[#This Row],[Коэфициент стоимости]]*Таблица617[[#This Row],[Розничная цена KRW]]</f>
        <v>4941.0000000000009</v>
      </c>
      <c r="I38" s="82" t="str">
        <f>IF($H$1="","Введите курс",Таблица617[[#This Row],[Оптовая цена KRW за 1шт]]/$H$1)</f>
        <v>Введите курс</v>
      </c>
      <c r="J38" s="83"/>
      <c r="K38" s="84">
        <f>Таблица617[[#This Row],[Заказ коробок ]]*Таблица617[[#This Row],[Кол-во шт в коробке]]</f>
        <v>0</v>
      </c>
      <c r="L38" s="85">
        <f>Таблица617[[#This Row],[Общее кол-во шт]]*Таблица617[[#This Row],[Оптовая цена KRW за 1шт]]</f>
        <v>0</v>
      </c>
      <c r="M38" s="86" t="str">
        <f>IFERROR(Таблица617[[#This Row],[Общее кол-во шт]]*Таблица617[[#This Row],[Оптовая цена USD за 1шт]],"")</f>
        <v/>
      </c>
      <c r="N38" s="87"/>
    </row>
    <row r="39" spans="1:14" ht="22.5" customHeight="1">
      <c r="A39" s="44" t="s">
        <v>26211</v>
      </c>
      <c r="B39" s="76">
        <v>8809389037476</v>
      </c>
      <c r="C39" s="50" t="s">
        <v>26212</v>
      </c>
      <c r="D39" s="77" t="s">
        <v>26213</v>
      </c>
      <c r="E39" s="78">
        <v>24500</v>
      </c>
      <c r="F39" s="79">
        <v>0.49</v>
      </c>
      <c r="G39" s="47">
        <v>100</v>
      </c>
      <c r="H39" s="81">
        <f>Таблица617[[#This Row],[Коэфициент стоимости]]*Таблица617[[#This Row],[Розничная цена KRW]]</f>
        <v>12005</v>
      </c>
      <c r="I39" s="82" t="str">
        <f>IF($H$1="","Введите курс",Таблица617[[#This Row],[Оптовая цена KRW за 1шт]]/$H$1)</f>
        <v>Введите курс</v>
      </c>
      <c r="J39" s="83"/>
      <c r="K39" s="84">
        <f>Таблица617[[#This Row],[Заказ коробок ]]*Таблица617[[#This Row],[Кол-во шт в коробке]]</f>
        <v>0</v>
      </c>
      <c r="L39" s="85">
        <f>Таблица617[[#This Row],[Общее кол-во шт]]*Таблица617[[#This Row],[Оптовая цена KRW за 1шт]]</f>
        <v>0</v>
      </c>
      <c r="M39" s="86" t="str">
        <f>IFERROR(Таблица617[[#This Row],[Общее кол-во шт]]*Таблица617[[#This Row],[Оптовая цена USD за 1шт]],"")</f>
        <v/>
      </c>
      <c r="N39" s="87"/>
    </row>
    <row r="40" spans="1:14" ht="22.5" customHeight="1">
      <c r="A40" s="44" t="s">
        <v>26214</v>
      </c>
      <c r="B40" s="76">
        <v>8809389037483</v>
      </c>
      <c r="C40" s="50" t="s">
        <v>26215</v>
      </c>
      <c r="D40" s="77" t="s">
        <v>26216</v>
      </c>
      <c r="E40" s="78">
        <v>24500</v>
      </c>
      <c r="F40" s="79">
        <v>0.49</v>
      </c>
      <c r="G40" s="47">
        <v>100</v>
      </c>
      <c r="H40" s="81">
        <f>Таблица617[[#This Row],[Коэфициент стоимости]]*Таблица617[[#This Row],[Розничная цена KRW]]</f>
        <v>12005</v>
      </c>
      <c r="I40" s="82" t="str">
        <f>IF($H$1="","Введите курс",Таблица617[[#This Row],[Оптовая цена KRW за 1шт]]/$H$1)</f>
        <v>Введите курс</v>
      </c>
      <c r="J40" s="83"/>
      <c r="K40" s="84">
        <f>Таблица617[[#This Row],[Заказ коробок ]]*Таблица617[[#This Row],[Кол-во шт в коробке]]</f>
        <v>0</v>
      </c>
      <c r="L40" s="85">
        <f>Таблица617[[#This Row],[Общее кол-во шт]]*Таблица617[[#This Row],[Оптовая цена KRW за 1шт]]</f>
        <v>0</v>
      </c>
      <c r="M40" s="86" t="str">
        <f>IFERROR(Таблица617[[#This Row],[Общее кол-во шт]]*Таблица617[[#This Row],[Оптовая цена USD за 1шт]],"")</f>
        <v/>
      </c>
      <c r="N40" s="87"/>
    </row>
    <row r="41" spans="1:14" ht="22.5" customHeight="1">
      <c r="A41" s="44" t="s">
        <v>26217</v>
      </c>
      <c r="B41" s="76">
        <v>8809389037506</v>
      </c>
      <c r="C41" s="50" t="s">
        <v>26218</v>
      </c>
      <c r="D41" s="77" t="s">
        <v>26219</v>
      </c>
      <c r="E41" s="78">
        <v>49000</v>
      </c>
      <c r="F41" s="79">
        <v>0.49</v>
      </c>
      <c r="G41" s="47">
        <v>100</v>
      </c>
      <c r="H41" s="81">
        <f>Таблица617[[#This Row],[Коэфициент стоимости]]*Таблица617[[#This Row],[Розничная цена KRW]]</f>
        <v>24010</v>
      </c>
      <c r="I41" s="82" t="str">
        <f>IF($H$1="","Введите курс",Таблица617[[#This Row],[Оптовая цена KRW за 1шт]]/$H$1)</f>
        <v>Введите курс</v>
      </c>
      <c r="J41" s="83"/>
      <c r="K41" s="84">
        <f>Таблица617[[#This Row],[Заказ коробок ]]*Таблица617[[#This Row],[Кол-во шт в коробке]]</f>
        <v>0</v>
      </c>
      <c r="L41" s="85">
        <f>Таблица617[[#This Row],[Общее кол-во шт]]*Таблица617[[#This Row],[Оптовая цена KRW за 1шт]]</f>
        <v>0</v>
      </c>
      <c r="M41" s="86" t="str">
        <f>IFERROR(Таблица617[[#This Row],[Общее кол-во шт]]*Таблица617[[#This Row],[Оптовая цена USD за 1шт]],"")</f>
        <v/>
      </c>
      <c r="N41" s="87"/>
    </row>
    <row r="42" spans="1:14" ht="22.5" customHeight="1">
      <c r="A42" s="44" t="s">
        <v>26220</v>
      </c>
      <c r="B42" s="76">
        <v>8809389035557</v>
      </c>
      <c r="C42" s="50" t="s">
        <v>26221</v>
      </c>
      <c r="D42" s="115" t="s">
        <v>26222</v>
      </c>
      <c r="E42" s="78">
        <v>4000</v>
      </c>
      <c r="F42" s="79">
        <v>0.49</v>
      </c>
      <c r="G42" s="47">
        <v>100</v>
      </c>
      <c r="H42" s="81">
        <f>Таблица617[[#This Row],[Коэфициент стоимости]]*Таблица617[[#This Row],[Розничная цена KRW]]</f>
        <v>1960</v>
      </c>
      <c r="I42" s="82" t="str">
        <f>IF($H$1="","Введите курс",Таблица617[[#This Row],[Оптовая цена KRW за 1шт]]/$H$1)</f>
        <v>Введите курс</v>
      </c>
      <c r="J42" s="83"/>
      <c r="K42" s="84">
        <f>Таблица617[[#This Row],[Заказ коробок ]]*Таблица617[[#This Row],[Кол-во шт в коробке]]</f>
        <v>0</v>
      </c>
      <c r="L42" s="85">
        <f>Таблица617[[#This Row],[Общее кол-во шт]]*Таблица617[[#This Row],[Оптовая цена KRW за 1шт]]</f>
        <v>0</v>
      </c>
      <c r="M42" s="86" t="str">
        <f>IFERROR(Таблица617[[#This Row],[Общее кол-во шт]]*Таблица617[[#This Row],[Оптовая цена USD за 1шт]],"")</f>
        <v/>
      </c>
      <c r="N42" s="87"/>
    </row>
    <row r="43" spans="1:14" ht="22.5" customHeight="1">
      <c r="A43" s="44" t="s">
        <v>26223</v>
      </c>
      <c r="B43" s="76">
        <v>8809389035540</v>
      </c>
      <c r="C43" s="50" t="s">
        <v>26224</v>
      </c>
      <c r="D43" s="115" t="s">
        <v>26225</v>
      </c>
      <c r="E43" s="78">
        <v>4000</v>
      </c>
      <c r="F43" s="79">
        <v>0.49</v>
      </c>
      <c r="G43" s="47">
        <v>100</v>
      </c>
      <c r="H43" s="81">
        <f>Таблица617[[#This Row],[Коэфициент стоимости]]*Таблица617[[#This Row],[Розничная цена KRW]]</f>
        <v>1960</v>
      </c>
      <c r="I43" s="82" t="str">
        <f>IF($H$1="","Введите курс",Таблица617[[#This Row],[Оптовая цена KRW за 1шт]]/$H$1)</f>
        <v>Введите курс</v>
      </c>
      <c r="J43" s="83"/>
      <c r="K43" s="84">
        <f>Таблица617[[#This Row],[Заказ коробок ]]*Таблица617[[#This Row],[Кол-во шт в коробке]]</f>
        <v>0</v>
      </c>
      <c r="L43" s="85">
        <f>Таблица617[[#This Row],[Общее кол-во шт]]*Таблица617[[#This Row],[Оптовая цена KRW за 1шт]]</f>
        <v>0</v>
      </c>
      <c r="M43" s="86" t="str">
        <f>IFERROR(Таблица617[[#This Row],[Общее кол-во шт]]*Таблица617[[#This Row],[Оптовая цена USD за 1шт]],"")</f>
        <v/>
      </c>
      <c r="N43" s="87"/>
    </row>
    <row r="44" spans="1:14" ht="22.5" customHeight="1">
      <c r="A44" s="44" t="s">
        <v>26226</v>
      </c>
      <c r="B44" s="76">
        <v>8809389035526</v>
      </c>
      <c r="C44" s="50" t="s">
        <v>26227</v>
      </c>
      <c r="D44" s="115" t="s">
        <v>26228</v>
      </c>
      <c r="E44" s="78">
        <v>4000</v>
      </c>
      <c r="F44" s="79">
        <v>0.49</v>
      </c>
      <c r="G44" s="47">
        <v>100</v>
      </c>
      <c r="H44" s="81">
        <f>Таблица617[[#This Row],[Коэфициент стоимости]]*Таблица617[[#This Row],[Розничная цена KRW]]</f>
        <v>1960</v>
      </c>
      <c r="I44" s="82" t="str">
        <f>IF($H$1="","Введите курс",Таблица617[[#This Row],[Оптовая цена KRW за 1шт]]/$H$1)</f>
        <v>Введите курс</v>
      </c>
      <c r="J44" s="83"/>
      <c r="K44" s="84">
        <f>Таблица617[[#This Row],[Заказ коробок ]]*Таблица617[[#This Row],[Кол-во шт в коробке]]</f>
        <v>0</v>
      </c>
      <c r="L44" s="85">
        <f>Таблица617[[#This Row],[Общее кол-во шт]]*Таблица617[[#This Row],[Оптовая цена KRW за 1шт]]</f>
        <v>0</v>
      </c>
      <c r="M44" s="86" t="str">
        <f>IFERROR(Таблица617[[#This Row],[Общее кол-во шт]]*Таблица617[[#This Row],[Оптовая цена USD за 1шт]],"")</f>
        <v/>
      </c>
      <c r="N44" s="87"/>
    </row>
    <row r="45" spans="1:14" ht="22.5" customHeight="1">
      <c r="A45" s="44" t="s">
        <v>26229</v>
      </c>
      <c r="B45" s="76">
        <v>8809389035472</v>
      </c>
      <c r="C45" s="50" t="s">
        <v>26230</v>
      </c>
      <c r="D45" s="77" t="s">
        <v>26231</v>
      </c>
      <c r="E45" s="78">
        <v>2500</v>
      </c>
      <c r="F45" s="79">
        <v>0.31000000000000005</v>
      </c>
      <c r="G45" s="47">
        <v>100</v>
      </c>
      <c r="H45" s="81">
        <f>Таблица617[[#This Row],[Коэфициент стоимости]]*Таблица617[[#This Row],[Розничная цена KRW]]</f>
        <v>775.00000000000011</v>
      </c>
      <c r="I45" s="82" t="str">
        <f>IF($H$1="","Введите курс",Таблица617[[#This Row],[Оптовая цена KRW за 1шт]]/$H$1)</f>
        <v>Введите курс</v>
      </c>
      <c r="J45" s="83"/>
      <c r="K45" s="84">
        <f>Таблица617[[#This Row],[Заказ коробок ]]*Таблица617[[#This Row],[Кол-во шт в коробке]]</f>
        <v>0</v>
      </c>
      <c r="L45" s="85">
        <f>Таблица617[[#This Row],[Общее кол-во шт]]*Таблица617[[#This Row],[Оптовая цена KRW за 1шт]]</f>
        <v>0</v>
      </c>
      <c r="M45" s="86" t="str">
        <f>IFERROR(Таблица617[[#This Row],[Общее кол-во шт]]*Таблица617[[#This Row],[Оптовая цена USD за 1шт]],"")</f>
        <v/>
      </c>
      <c r="N45" s="87"/>
    </row>
    <row r="46" spans="1:14" ht="22.5" customHeight="1">
      <c r="A46" s="44" t="s">
        <v>26232</v>
      </c>
      <c r="B46" s="76">
        <v>8809389035489</v>
      </c>
      <c r="C46" s="50" t="s">
        <v>26230</v>
      </c>
      <c r="D46" s="77" t="s">
        <v>26231</v>
      </c>
      <c r="E46" s="78">
        <v>2500</v>
      </c>
      <c r="F46" s="79">
        <v>0.31000000000000005</v>
      </c>
      <c r="G46" s="47">
        <v>100</v>
      </c>
      <c r="H46" s="81">
        <f>Таблица617[[#This Row],[Коэфициент стоимости]]*Таблица617[[#This Row],[Розничная цена KRW]]</f>
        <v>775.00000000000011</v>
      </c>
      <c r="I46" s="82" t="str">
        <f>IF($H$1="","Введите курс",Таблица617[[#This Row],[Оптовая цена KRW за 1шт]]/$H$1)</f>
        <v>Введите курс</v>
      </c>
      <c r="J46" s="83"/>
      <c r="K46" s="84">
        <f>Таблица617[[#This Row],[Заказ коробок ]]*Таблица617[[#This Row],[Кол-во шт в коробке]]</f>
        <v>0</v>
      </c>
      <c r="L46" s="85">
        <f>Таблица617[[#This Row],[Общее кол-во шт]]*Таблица617[[#This Row],[Оптовая цена KRW за 1шт]]</f>
        <v>0</v>
      </c>
      <c r="M46" s="86" t="str">
        <f>IFERROR(Таблица617[[#This Row],[Общее кол-во шт]]*Таблица617[[#This Row],[Оптовая цена USD за 1шт]],"")</f>
        <v/>
      </c>
      <c r="N46" s="87"/>
    </row>
    <row r="47" spans="1:14" ht="22.5" customHeight="1">
      <c r="A47" s="44" t="s">
        <v>26233</v>
      </c>
      <c r="B47" s="76">
        <v>8809389037223</v>
      </c>
      <c r="C47" s="50" t="s">
        <v>26234</v>
      </c>
      <c r="D47" s="77" t="s">
        <v>26235</v>
      </c>
      <c r="E47" s="78">
        <v>3000</v>
      </c>
      <c r="F47" s="79">
        <v>0.27</v>
      </c>
      <c r="G47" s="47">
        <v>100</v>
      </c>
      <c r="H47" s="81">
        <f>Таблица617[[#This Row],[Коэфициент стоимости]]*Таблица617[[#This Row],[Розничная цена KRW]]</f>
        <v>810</v>
      </c>
      <c r="I47" s="82" t="str">
        <f>IF($H$1="","Введите курс",Таблица617[[#This Row],[Оптовая цена KRW за 1шт]]/$H$1)</f>
        <v>Введите курс</v>
      </c>
      <c r="J47" s="83"/>
      <c r="K47" s="84">
        <f>Таблица617[[#This Row],[Заказ коробок ]]*Таблица617[[#This Row],[Кол-во шт в коробке]]</f>
        <v>0</v>
      </c>
      <c r="L47" s="85">
        <f>Таблица617[[#This Row],[Общее кол-во шт]]*Таблица617[[#This Row],[Оптовая цена KRW за 1шт]]</f>
        <v>0</v>
      </c>
      <c r="M47" s="86" t="str">
        <f>IFERROR(Таблица617[[#This Row],[Общее кол-во шт]]*Таблица617[[#This Row],[Оптовая цена USD за 1шт]],"")</f>
        <v/>
      </c>
      <c r="N47" s="87"/>
    </row>
    <row r="48" spans="1:14" ht="22.5" customHeight="1">
      <c r="A48" s="44" t="s">
        <v>26236</v>
      </c>
      <c r="B48" s="104">
        <v>8809389037216</v>
      </c>
      <c r="C48" s="56" t="s">
        <v>26237</v>
      </c>
      <c r="D48" s="105" t="s">
        <v>26238</v>
      </c>
      <c r="E48" s="88">
        <v>3000</v>
      </c>
      <c r="F48" s="106">
        <v>0.27</v>
      </c>
      <c r="G48" s="47">
        <v>100</v>
      </c>
      <c r="H48" s="222">
        <f>Таблица617[[#This Row],[Коэфициент стоимости]]*Таблица617[[#This Row],[Розничная цена KRW]]</f>
        <v>810</v>
      </c>
      <c r="I48" s="109" t="str">
        <f>IF($H$1="","Введите курс",Таблица617[[#This Row],[Оптовая цена KRW за 1шт]]/$H$1)</f>
        <v>Введите курс</v>
      </c>
      <c r="J48" s="110"/>
      <c r="K48" s="111">
        <f>Таблица617[[#This Row],[Заказ коробок ]]*Таблица617[[#This Row],[Кол-во шт в коробке]]</f>
        <v>0</v>
      </c>
      <c r="L48" s="112">
        <f>Таблица617[[#This Row],[Общее кол-во шт]]*Таблица617[[#This Row],[Оптовая цена KRW за 1шт]]</f>
        <v>0</v>
      </c>
      <c r="M48" s="113" t="str">
        <f>IFERROR(Таблица617[[#This Row],[Общее кол-во шт]]*Таблица617[[#This Row],[Оптовая цена USD за 1шт]],"")</f>
        <v/>
      </c>
      <c r="N48" s="114"/>
    </row>
    <row r="49" spans="1:14" ht="22.5" customHeight="1">
      <c r="A49" s="44" t="s">
        <v>26239</v>
      </c>
      <c r="B49" s="76">
        <v>8809389037674</v>
      </c>
      <c r="C49" s="50" t="s">
        <v>26240</v>
      </c>
      <c r="D49" s="77" t="s">
        <v>26241</v>
      </c>
      <c r="E49" s="78">
        <v>2000</v>
      </c>
      <c r="F49" s="79">
        <v>0.49</v>
      </c>
      <c r="G49" s="80">
        <v>1000</v>
      </c>
      <c r="H49" s="81">
        <f>Таблица617[[#This Row],[Коэфициент стоимости]]*Таблица617[[#This Row],[Розничная цена KRW]]</f>
        <v>980</v>
      </c>
      <c r="I49" s="82" t="str">
        <f>IF($H$1="","Введите курс",Таблица617[[#This Row],[Оптовая цена KRW за 1шт]]/$H$1)</f>
        <v>Введите курс</v>
      </c>
      <c r="J49" s="83"/>
      <c r="K49" s="84">
        <f>Таблица617[[#This Row],[Заказ коробок ]]*Таблица617[[#This Row],[Кол-во шт в коробке]]</f>
        <v>0</v>
      </c>
      <c r="L49" s="85">
        <f>Таблица617[[#This Row],[Общее кол-во шт]]*Таблица617[[#This Row],[Оптовая цена KRW за 1шт]]</f>
        <v>0</v>
      </c>
      <c r="M49" s="86" t="str">
        <f>IFERROR(Таблица617[[#This Row],[Общее кол-во шт]]*Таблица617[[#This Row],[Оптовая цена USD за 1шт]],"")</f>
        <v/>
      </c>
      <c r="N49" s="87"/>
    </row>
    <row r="50" spans="1:14" ht="22.5" customHeight="1">
      <c r="A50" s="44" t="s">
        <v>26242</v>
      </c>
      <c r="B50" s="76">
        <v>8809389037667</v>
      </c>
      <c r="C50" s="50" t="s">
        <v>26243</v>
      </c>
      <c r="D50" s="77" t="s">
        <v>26244</v>
      </c>
      <c r="E50" s="78">
        <v>2800</v>
      </c>
      <c r="F50" s="79">
        <v>0.48000000000000004</v>
      </c>
      <c r="G50" s="80">
        <v>1000</v>
      </c>
      <c r="H50" s="81">
        <f>Таблица617[[#This Row],[Коэфициент стоимости]]*Таблица617[[#This Row],[Розничная цена KRW]]</f>
        <v>1344</v>
      </c>
      <c r="I50" s="82" t="str">
        <f>IF($H$1="","Введите курс",Таблица617[[#This Row],[Оптовая цена KRW за 1шт]]/$H$1)</f>
        <v>Введите курс</v>
      </c>
      <c r="J50" s="83"/>
      <c r="K50" s="84">
        <f>Таблица617[[#This Row],[Заказ коробок ]]*Таблица617[[#This Row],[Кол-во шт в коробке]]</f>
        <v>0</v>
      </c>
      <c r="L50" s="85">
        <f>Таблица617[[#This Row],[Общее кол-во шт]]*Таблица617[[#This Row],[Оптовая цена KRW за 1шт]]</f>
        <v>0</v>
      </c>
      <c r="M50" s="86" t="str">
        <f>IFERROR(Таблица617[[#This Row],[Общее кол-во шт]]*Таблица617[[#This Row],[Оптовая цена USD за 1шт]],"")</f>
        <v/>
      </c>
      <c r="N50" s="87"/>
    </row>
    <row r="51" spans="1:14" ht="22.5" customHeight="1">
      <c r="A51" s="44" t="s">
        <v>26245</v>
      </c>
      <c r="B51" s="76">
        <v>8809389037681</v>
      </c>
      <c r="C51" s="50" t="s">
        <v>26246</v>
      </c>
      <c r="D51" s="77" t="s">
        <v>26247</v>
      </c>
      <c r="E51" s="78">
        <v>4000</v>
      </c>
      <c r="F51" s="79">
        <v>0.49</v>
      </c>
      <c r="G51" s="80">
        <v>1000</v>
      </c>
      <c r="H51" s="81">
        <f>Таблица617[[#This Row],[Коэфициент стоимости]]*Таблица617[[#This Row],[Розничная цена KRW]]</f>
        <v>1960</v>
      </c>
      <c r="I51" s="82" t="str">
        <f>IF($H$1="","Введите курс",Таблица617[[#This Row],[Оптовая цена KRW за 1шт]]/$H$1)</f>
        <v>Введите курс</v>
      </c>
      <c r="J51" s="83"/>
      <c r="K51" s="84">
        <f>Таблица617[[#This Row],[Заказ коробок ]]*Таблица617[[#This Row],[Кол-во шт в коробке]]</f>
        <v>0</v>
      </c>
      <c r="L51" s="85">
        <f>Таблица617[[#This Row],[Общее кол-во шт]]*Таблица617[[#This Row],[Оптовая цена KRW за 1шт]]</f>
        <v>0</v>
      </c>
      <c r="M51" s="86" t="str">
        <f>IFERROR(Таблица617[[#This Row],[Общее кол-во шт]]*Таблица617[[#This Row],[Оптовая цена USD за 1шт]],"")</f>
        <v/>
      </c>
      <c r="N51" s="87"/>
    </row>
    <row r="52" spans="1:14" ht="22.5" customHeight="1">
      <c r="A52" s="44" t="s">
        <v>26248</v>
      </c>
      <c r="B52" s="76">
        <v>8809389037698</v>
      </c>
      <c r="C52" s="50" t="s">
        <v>26249</v>
      </c>
      <c r="D52" s="77" t="s">
        <v>26250</v>
      </c>
      <c r="E52" s="78">
        <v>6000</v>
      </c>
      <c r="F52" s="79">
        <v>0.49</v>
      </c>
      <c r="G52" s="80">
        <v>1000</v>
      </c>
      <c r="H52" s="81">
        <f>Таблица617[[#This Row],[Коэфициент стоимости]]*Таблица617[[#This Row],[Розничная цена KRW]]</f>
        <v>2940</v>
      </c>
      <c r="I52" s="82" t="str">
        <f>IF($H$1="","Введите курс",Таблица617[[#This Row],[Оптовая цена KRW за 1шт]]/$H$1)</f>
        <v>Введите курс</v>
      </c>
      <c r="J52" s="83"/>
      <c r="K52" s="84">
        <f>Таблица617[[#This Row],[Заказ коробок ]]*Таблица617[[#This Row],[Кол-во шт в коробке]]</f>
        <v>0</v>
      </c>
      <c r="L52" s="85">
        <f>Таблица617[[#This Row],[Общее кол-во шт]]*Таблица617[[#This Row],[Оптовая цена KRW за 1шт]]</f>
        <v>0</v>
      </c>
      <c r="M52" s="86" t="str">
        <f>IFERROR(Таблица617[[#This Row],[Общее кол-во шт]]*Таблица617[[#This Row],[Оптовая цена USD за 1шт]],"")</f>
        <v/>
      </c>
      <c r="N52" s="87"/>
    </row>
    <row r="53" spans="1:14" ht="22.5" customHeight="1">
      <c r="A53" s="44" t="s">
        <v>26251</v>
      </c>
      <c r="B53" s="76">
        <v>8809389037704</v>
      </c>
      <c r="C53" s="50" t="s">
        <v>26252</v>
      </c>
      <c r="D53" s="77" t="s">
        <v>26253</v>
      </c>
      <c r="E53" s="78">
        <v>5500</v>
      </c>
      <c r="F53" s="79">
        <v>0.49</v>
      </c>
      <c r="G53" s="80">
        <v>1000</v>
      </c>
      <c r="H53" s="81">
        <f>Таблица617[[#This Row],[Коэфициент стоимости]]*Таблица617[[#This Row],[Розничная цена KRW]]</f>
        <v>2695</v>
      </c>
      <c r="I53" s="82" t="str">
        <f>IF($H$1="","Введите курс",Таблица617[[#This Row],[Оптовая цена KRW за 1шт]]/$H$1)</f>
        <v>Введите курс</v>
      </c>
      <c r="J53" s="83"/>
      <c r="K53" s="84">
        <f>Таблица617[[#This Row],[Заказ коробок ]]*Таблица617[[#This Row],[Кол-во шт в коробке]]</f>
        <v>0</v>
      </c>
      <c r="L53" s="85">
        <f>Таблица617[[#This Row],[Общее кол-во шт]]*Таблица617[[#This Row],[Оптовая цена KRW за 1шт]]</f>
        <v>0</v>
      </c>
      <c r="M53" s="86" t="str">
        <f>IFERROR(Таблица617[[#This Row],[Общее кол-во шт]]*Таблица617[[#This Row],[Оптовая цена USD за 1шт]],"")</f>
        <v/>
      </c>
      <c r="N53" s="87"/>
    </row>
    <row r="54" spans="1:14" ht="22.5" customHeight="1">
      <c r="A54" s="44" t="s">
        <v>26254</v>
      </c>
      <c r="B54" s="76">
        <v>8809389037766</v>
      </c>
      <c r="C54" s="50" t="s">
        <v>26255</v>
      </c>
      <c r="D54" s="77" t="s">
        <v>26256</v>
      </c>
      <c r="E54" s="78">
        <v>20300</v>
      </c>
      <c r="F54" s="79">
        <v>0.49</v>
      </c>
      <c r="G54" s="80">
        <v>1000</v>
      </c>
      <c r="H54" s="81">
        <f>Таблица617[[#This Row],[Коэфициент стоимости]]*Таблица617[[#This Row],[Розничная цена KRW]]</f>
        <v>9947</v>
      </c>
      <c r="I54" s="82" t="str">
        <f>IF($H$1="","Введите курс",Таблица617[[#This Row],[Оптовая цена KRW за 1шт]]/$H$1)</f>
        <v>Введите курс</v>
      </c>
      <c r="J54" s="83"/>
      <c r="K54" s="84">
        <f>Таблица617[[#This Row],[Заказ коробок ]]*Таблица617[[#This Row],[Кол-во шт в коробке]]</f>
        <v>0</v>
      </c>
      <c r="L54" s="85">
        <f>Таблица617[[#This Row],[Общее кол-во шт]]*Таблица617[[#This Row],[Оптовая цена KRW за 1шт]]</f>
        <v>0</v>
      </c>
      <c r="M54" s="86" t="str">
        <f>IFERROR(Таблица617[[#This Row],[Общее кол-во шт]]*Таблица617[[#This Row],[Оптовая цена USD за 1шт]],"")</f>
        <v/>
      </c>
      <c r="N54" s="87"/>
    </row>
    <row r="55" spans="1:14" ht="22.5" customHeight="1">
      <c r="A55" s="44" t="s">
        <v>26257</v>
      </c>
      <c r="B55" s="76">
        <v>8809389037773</v>
      </c>
      <c r="C55" s="50" t="s">
        <v>26258</v>
      </c>
      <c r="D55" s="77" t="s">
        <v>26259</v>
      </c>
      <c r="E55" s="78">
        <v>10500</v>
      </c>
      <c r="F55" s="79">
        <v>0.49</v>
      </c>
      <c r="G55" s="80">
        <v>1000</v>
      </c>
      <c r="H55" s="81">
        <f>Таблица617[[#This Row],[Коэфициент стоимости]]*Таблица617[[#This Row],[Розничная цена KRW]]</f>
        <v>5145</v>
      </c>
      <c r="I55" s="82" t="str">
        <f>IF($H$1="","Введите курс",Таблица617[[#This Row],[Оптовая цена KRW за 1шт]]/$H$1)</f>
        <v>Введите курс</v>
      </c>
      <c r="J55" s="83"/>
      <c r="K55" s="84">
        <f>Таблица617[[#This Row],[Заказ коробок ]]*Таблица617[[#This Row],[Кол-во шт в коробке]]</f>
        <v>0</v>
      </c>
      <c r="L55" s="85">
        <f>Таблица617[[#This Row],[Общее кол-во шт]]*Таблица617[[#This Row],[Оптовая цена KRW за 1шт]]</f>
        <v>0</v>
      </c>
      <c r="M55" s="86" t="str">
        <f>IFERROR(Таблица617[[#This Row],[Общее кол-во шт]]*Таблица617[[#This Row],[Оптовая цена USD за 1шт]],"")</f>
        <v/>
      </c>
      <c r="N55" s="87"/>
    </row>
    <row r="56" spans="1:14" ht="22.5" customHeight="1">
      <c r="A56" s="44" t="s">
        <v>26260</v>
      </c>
      <c r="B56" s="76">
        <v>8809389037780</v>
      </c>
      <c r="C56" s="50" t="s">
        <v>26261</v>
      </c>
      <c r="D56" s="77" t="s">
        <v>26262</v>
      </c>
      <c r="E56" s="78">
        <v>9500</v>
      </c>
      <c r="F56" s="79">
        <v>0.49</v>
      </c>
      <c r="G56" s="80">
        <v>1000</v>
      </c>
      <c r="H56" s="81">
        <f>Таблица617[[#This Row],[Коэфициент стоимости]]*Таблица617[[#This Row],[Розничная цена KRW]]</f>
        <v>4655</v>
      </c>
      <c r="I56" s="82" t="str">
        <f>IF($H$1="","Введите курс",Таблица617[[#This Row],[Оптовая цена KRW за 1шт]]/$H$1)</f>
        <v>Введите курс</v>
      </c>
      <c r="J56" s="83"/>
      <c r="K56" s="84">
        <f>Таблица617[[#This Row],[Заказ коробок ]]*Таблица617[[#This Row],[Кол-во шт в коробке]]</f>
        <v>0</v>
      </c>
      <c r="L56" s="85">
        <f>Таблица617[[#This Row],[Общее кол-во шт]]*Таблица617[[#This Row],[Оптовая цена KRW за 1шт]]</f>
        <v>0</v>
      </c>
      <c r="M56" s="86" t="str">
        <f>IFERROR(Таблица617[[#This Row],[Общее кол-во шт]]*Таблица617[[#This Row],[Оптовая цена USD за 1шт]],"")</f>
        <v/>
      </c>
      <c r="N56" s="87"/>
    </row>
    <row r="57" spans="1:14" ht="22.5" customHeight="1">
      <c r="A57" s="44" t="s">
        <v>26263</v>
      </c>
      <c r="B57" s="76">
        <v>8809389037797</v>
      </c>
      <c r="C57" s="50" t="s">
        <v>26264</v>
      </c>
      <c r="D57" s="77" t="s">
        <v>26265</v>
      </c>
      <c r="E57" s="78">
        <v>11400</v>
      </c>
      <c r="F57" s="79">
        <v>0.48000000000000004</v>
      </c>
      <c r="G57" s="80">
        <v>1000</v>
      </c>
      <c r="H57" s="81">
        <f>Таблица617[[#This Row],[Коэфициент стоимости]]*Таблица617[[#This Row],[Розничная цена KRW]]</f>
        <v>5472</v>
      </c>
      <c r="I57" s="82" t="str">
        <f>IF($H$1="","Введите курс",Таблица617[[#This Row],[Оптовая цена KRW за 1шт]]/$H$1)</f>
        <v>Введите курс</v>
      </c>
      <c r="J57" s="83"/>
      <c r="K57" s="84">
        <f>Таблица617[[#This Row],[Заказ коробок ]]*Таблица617[[#This Row],[Кол-во шт в коробке]]</f>
        <v>0</v>
      </c>
      <c r="L57" s="85">
        <f>Таблица617[[#This Row],[Общее кол-во шт]]*Таблица617[[#This Row],[Оптовая цена KRW за 1шт]]</f>
        <v>0</v>
      </c>
      <c r="M57" s="86" t="str">
        <f>IFERROR(Таблица617[[#This Row],[Общее кол-во шт]]*Таблица617[[#This Row],[Оптовая цена USD за 1шт]],"")</f>
        <v/>
      </c>
      <c r="N57" s="87"/>
    </row>
    <row r="58" spans="1:14" ht="22.5" customHeight="1">
      <c r="A58" s="44" t="s">
        <v>26266</v>
      </c>
      <c r="B58" s="104">
        <v>8809389037803</v>
      </c>
      <c r="C58" s="56" t="s">
        <v>26267</v>
      </c>
      <c r="D58" s="105" t="s">
        <v>26268</v>
      </c>
      <c r="E58" s="88">
        <v>34000</v>
      </c>
      <c r="F58" s="106">
        <v>0.51</v>
      </c>
      <c r="G58" s="80">
        <v>1000</v>
      </c>
      <c r="H58" s="222">
        <f>Таблица617[[#This Row],[Коэфициент стоимости]]*Таблица617[[#This Row],[Розничная цена KRW]]</f>
        <v>17340</v>
      </c>
      <c r="I58" s="109" t="str">
        <f>IF($H$1="","Введите курс",Таблица617[[#This Row],[Оптовая цена KRW за 1шт]]/$H$1)</f>
        <v>Введите курс</v>
      </c>
      <c r="J58" s="110"/>
      <c r="K58" s="111">
        <f>Таблица617[[#This Row],[Заказ коробок ]]*Таблица617[[#This Row],[Кол-во шт в коробке]]</f>
        <v>0</v>
      </c>
      <c r="L58" s="112">
        <f>Таблица617[[#This Row],[Общее кол-во шт]]*Таблица617[[#This Row],[Оптовая цена KRW за 1шт]]</f>
        <v>0</v>
      </c>
      <c r="M58" s="113" t="str">
        <f>IFERROR(Таблица617[[#This Row],[Общее кол-во шт]]*Таблица617[[#This Row],[Оптовая цена USD за 1шт]],"")</f>
        <v/>
      </c>
      <c r="N58" s="114"/>
    </row>
  </sheetData>
  <sheetProtection algorithmName="SHA-512" hashValue="JwRWbrs6qOby9B9xyQTZTg/i3+jnDVdSMj1j5p6W80c02oE7Iw+2C14qMUVOKmAn+W/13NYQrOcwNSwf9oA9EA==" saltValue="B0w0LBOz2RadV8F+6IfMng==" spinCount="100000" sheet="1" autoFilter="0" pivotTables="0"/>
  <mergeCells count="2">
    <mergeCell ref="A1:C1"/>
    <mergeCell ref="D1:F1"/>
  </mergeCells>
  <conditionalFormatting sqref="A33:A1048576">
    <cfRule type="duplicateValues" dxfId="1664" priority="1"/>
  </conditionalFormatting>
  <conditionalFormatting sqref="A33:A1048576">
    <cfRule type="duplicateValues" dxfId="1663" priority="2"/>
    <cfRule type="duplicateValues" dxfId="1662" priority="3"/>
    <cfRule type="duplicateValues" dxfId="1661" priority="4"/>
  </conditionalFormatting>
  <conditionalFormatting sqref="A3:A58">
    <cfRule type="duplicateValues" dxfId="1660" priority="5"/>
  </conditionalFormatting>
  <conditionalFormatting sqref="A3:A58">
    <cfRule type="duplicateValues" dxfId="1659" priority="6"/>
    <cfRule type="duplicateValues" dxfId="1658" priority="7"/>
    <cfRule type="duplicateValues" dxfId="1657" priority="8"/>
  </conditionalFormatting>
  <conditionalFormatting sqref="A3:A58">
    <cfRule type="duplicateValues" dxfId="1656" priority="9"/>
  </conditionalFormatting>
  <conditionalFormatting sqref="A3:A58">
    <cfRule type="duplicateValues" dxfId="1655" priority="10"/>
    <cfRule type="duplicateValues" dxfId="1654" priority="11"/>
    <cfRule type="duplicateValues" dxfId="1653" priority="12"/>
  </conditionalFormatting>
  <hyperlinks>
    <hyperlink ref="G1" r:id="rId1" xr:uid="{852DDDC5-3EEE-4367-A37D-3EE630730443}"/>
    <hyperlink ref="N1" location="Главная!A1" display="Вернуться на Главную" xr:uid="{B1607B1F-F8B5-45E0-A716-010AD26D0D10}"/>
  </hyperlinks>
  <pageMargins left="0.7" right="0.7" top="0.75" bottom="0.75" header="0.3" footer="0.3"/>
  <pageSetup paperSize="9" scale="28" fitToHeight="0"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2 H K V V J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2 H K V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h y l V Q o i k e 4 D g A A A B E A A A A T A B w A R m 9 y b X V s Y X M v U 2 V j d G l v b j E u b S C i G A A o o B Q A A A A A A A A A A A A A A A A A A A A A A A A A A A A r T k 0 u y c z P U w i G 0 I b W A F B L A Q I t A B Q A A g A I A N h y l V S V I 8 V 6 p A A A A P U A A A A S A A A A A A A A A A A A A A A A A A A A A A B D b 2 5 m a W c v U G F j a 2 F n Z S 5 4 b W x Q S w E C L Q A U A A I A C A D Y c p V U D 8 r p q 6 Q A A A D p A A A A E w A A A A A A A A A A A A A A A A D w A A A A W 0 N v b n R l b n R f V H l w Z X N d L n h t b F B L A Q I t A B Q A A g A I A N h y l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+ Z g 7 W L f r S r i H z j / J X w m 7 A A A A A A I A A A A A A B B m A A A A A Q A A I A A A A E g B m Y t 9 p k F L o l O d L A 1 G s 5 9 q w 1 F G L e 5 5 4 j b / T r s G c 3 F A A A A A A A 6 A A A A A A g A A I A A A A B B a r T V A A i 6 U h 7 8 W o n f b f O P R J J 7 L S q B d A W K 1 / + 3 + X x f W U A A A A I h q M 3 g X U 9 Z c v j g U m P n / 6 D V L X f A d G Y W T N S a X C f v s R B t p t U i R H g V R T 4 l x R / k n O y o s A i 8 5 w 9 K j F r M g n 0 u j n z + w 7 n T E U j 2 7 2 4 Q p X W g e 5 p 5 5 u E s Q Q A A A A M 5 I s R I E I r J 1 W r 6 w E j N 7 / 4 8 2 + C H d / V t 7 L L z G A U Y p Z 7 k b z I y t U T k r g 9 a Q j N j 2 f S 9 4 H + 4 r L s x v n k N w 4 C z B M f 7 M r u o = < / D a t a M a s h u p > 
</file>

<file path=customXml/itemProps1.xml><?xml version="1.0" encoding="utf-8"?>
<ds:datastoreItem xmlns:ds="http://schemas.openxmlformats.org/officeDocument/2006/customXml" ds:itemID="{BA1FE081-D799-458B-AF86-A62092AB03B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63</vt:i4>
      </vt:variant>
      <vt:variant>
        <vt:lpstr>Именованные диапазоны</vt:lpstr>
      </vt:variant>
      <vt:variant>
        <vt:i4>62</vt:i4>
      </vt:variant>
    </vt:vector>
  </HeadingPairs>
  <TitlesOfParts>
    <vt:vector size="125" baseType="lpstr">
      <vt:lpstr>Главная</vt:lpstr>
      <vt:lpstr>3W CLINIC</vt:lpstr>
      <vt:lpstr>2080</vt:lpstr>
      <vt:lpstr>ABIB</vt:lpstr>
      <vt:lpstr>AHC</vt:lpstr>
      <vt:lpstr>A'PIEU</vt:lpstr>
      <vt:lpstr>ATOPALM</vt:lpstr>
      <vt:lpstr>AEKYUNG</vt:lpstr>
      <vt:lpstr>BEAUGREEN</vt:lpstr>
      <vt:lpstr>BODYHOLIC</vt:lpstr>
      <vt:lpstr>BUENO</vt:lpstr>
      <vt:lpstr>BONIBELLE</vt:lpstr>
      <vt:lpstr>CLEAN-SHOP</vt:lpstr>
      <vt:lpstr>CIRACLE</vt:lpstr>
      <vt:lpstr>COSRX</vt:lpstr>
      <vt:lpstr>COS DE BAHA</vt:lpstr>
      <vt:lpstr>CENTELLIAN24</vt:lpstr>
      <vt:lpstr>DIORDINARY</vt:lpstr>
      <vt:lpstr>DR.JART</vt:lpstr>
      <vt:lpstr>DR.CEURACLE</vt:lpstr>
      <vt:lpstr>DAENG GI MEO RI</vt:lpstr>
      <vt:lpstr>ENOUGH</vt:lpstr>
      <vt:lpstr>EKEL</vt:lpstr>
      <vt:lpstr>ETUDE HOUSE</vt:lpstr>
      <vt:lpstr>ECOBRANCH</vt:lpstr>
      <vt:lpstr>FOELLIE</vt:lpstr>
      <vt:lpstr>GILLA8</vt:lpstr>
      <vt:lpstr>GOODAL</vt:lpstr>
      <vt:lpstr>GRACE DAY</vt:lpstr>
      <vt:lpstr>INNISFREE</vt:lpstr>
      <vt:lpstr>IT'S SKIN</vt:lpstr>
      <vt:lpstr>JM SOLUTION</vt:lpstr>
      <vt:lpstr>HEIMISH</vt:lpstr>
      <vt:lpstr>HONESI</vt:lpstr>
      <vt:lpstr>HUXLEY</vt:lpstr>
      <vt:lpstr>HYGGEE</vt:lpstr>
      <vt:lpstr>KERASYS</vt:lpstr>
      <vt:lpstr>KLAVUU</vt:lpstr>
      <vt:lpstr>MANYO FACTORY</vt:lpstr>
      <vt:lpstr>MASIL</vt:lpstr>
      <vt:lpstr>MEDI PEEL</vt:lpstr>
      <vt:lpstr>MEFACTORY</vt:lpstr>
      <vt:lpstr>MERZY</vt:lpstr>
      <vt:lpstr>MISSHA</vt:lpstr>
      <vt:lpstr>NATURE REPUBLIC</vt:lpstr>
      <vt:lpstr>PYUNKANGYUL</vt:lpstr>
      <vt:lpstr>PURITO</vt:lpstr>
      <vt:lpstr>PROMETTE</vt:lpstr>
      <vt:lpstr>RAIP</vt:lpstr>
      <vt:lpstr>SOME BY MI</vt:lpstr>
      <vt:lpstr>SKIN1004</vt:lpstr>
      <vt:lpstr>SKINSTORY</vt:lpstr>
      <vt:lpstr>SNP</vt:lpstr>
      <vt:lpstr>THE SAEM</vt:lpstr>
      <vt:lpstr>TONY MOLY</vt:lpstr>
      <vt:lpstr>THE FACE SHOP</vt:lpstr>
      <vt:lpstr>TOO COOL FOR SCHOOL</vt:lpstr>
      <vt:lpstr>TIAM</vt:lpstr>
      <vt:lpstr>THE ORDINARY</vt:lpstr>
      <vt:lpstr>TIRTIR</vt:lpstr>
      <vt:lpstr>O'SUM</vt:lpstr>
      <vt:lpstr>OFFPRO</vt:lpstr>
      <vt:lpstr>ZYMOGEN</vt:lpstr>
      <vt:lpstr>'2080'!Область_печати</vt:lpstr>
      <vt:lpstr>'3W CLINIC'!Область_печати</vt:lpstr>
      <vt:lpstr>ABIB!Область_печати</vt:lpstr>
      <vt:lpstr>AEKYUNG!Область_печати</vt:lpstr>
      <vt:lpstr>AHC!Область_печати</vt:lpstr>
      <vt:lpstr>'A''PIEU'!Область_печати</vt:lpstr>
      <vt:lpstr>ATOPALM!Область_печати</vt:lpstr>
      <vt:lpstr>BEAUGREEN!Область_печати</vt:lpstr>
      <vt:lpstr>BODYHOLIC!Область_печати</vt:lpstr>
      <vt:lpstr>BONIBELLE!Область_печати</vt:lpstr>
      <vt:lpstr>BUENO!Область_печати</vt:lpstr>
      <vt:lpstr>CENTELLIAN24!Область_печати</vt:lpstr>
      <vt:lpstr>CIRACLE!Область_печати</vt:lpstr>
      <vt:lpstr>'CLEAN-SHOP'!Область_печати</vt:lpstr>
      <vt:lpstr>'COS DE BAHA'!Область_печати</vt:lpstr>
      <vt:lpstr>COSRX!Область_печати</vt:lpstr>
      <vt:lpstr>'DAENG GI MEO RI'!Область_печати</vt:lpstr>
      <vt:lpstr>DIORDINARY!Область_печати</vt:lpstr>
      <vt:lpstr>DR.CEURACLE!Область_печати</vt:lpstr>
      <vt:lpstr>DR.JART!Область_печати</vt:lpstr>
      <vt:lpstr>ECOBRANCH!Область_печати</vt:lpstr>
      <vt:lpstr>EKEL!Область_печати</vt:lpstr>
      <vt:lpstr>ENOUGH!Область_печати</vt:lpstr>
      <vt:lpstr>'ETUDE HOUSE'!Область_печати</vt:lpstr>
      <vt:lpstr>FOELLIE!Область_печати</vt:lpstr>
      <vt:lpstr>GILLA8!Область_печати</vt:lpstr>
      <vt:lpstr>GOODAL!Область_печати</vt:lpstr>
      <vt:lpstr>'GRACE DAY'!Область_печати</vt:lpstr>
      <vt:lpstr>HEIMISH!Область_печати</vt:lpstr>
      <vt:lpstr>HONESI!Область_печати</vt:lpstr>
      <vt:lpstr>HUXLEY!Область_печати</vt:lpstr>
      <vt:lpstr>HYGGEE!Область_печати</vt:lpstr>
      <vt:lpstr>INNISFREE!Область_печати</vt:lpstr>
      <vt:lpstr>'IT''S SKIN'!Область_печати</vt:lpstr>
      <vt:lpstr>'JM SOLUTION'!Область_печати</vt:lpstr>
      <vt:lpstr>KERASYS!Область_печати</vt:lpstr>
      <vt:lpstr>KLAVUU!Область_печати</vt:lpstr>
      <vt:lpstr>'MANYO FACTORY'!Область_печати</vt:lpstr>
      <vt:lpstr>MASIL!Область_печати</vt:lpstr>
      <vt:lpstr>'MEDI PEEL'!Область_печати</vt:lpstr>
      <vt:lpstr>MEFACTORY!Область_печати</vt:lpstr>
      <vt:lpstr>MERZY!Область_печати</vt:lpstr>
      <vt:lpstr>MISSHA!Область_печати</vt:lpstr>
      <vt:lpstr>'NATURE REPUBLIC'!Область_печати</vt:lpstr>
      <vt:lpstr>OFFPRO!Область_печати</vt:lpstr>
      <vt:lpstr>'O''SUM'!Область_печати</vt:lpstr>
      <vt:lpstr>PROMETTE!Область_печати</vt:lpstr>
      <vt:lpstr>PURITO!Область_печати</vt:lpstr>
      <vt:lpstr>PYUNKANGYUL!Область_печати</vt:lpstr>
      <vt:lpstr>RAIP!Область_печати</vt:lpstr>
      <vt:lpstr>SKIN1004!Область_печати</vt:lpstr>
      <vt:lpstr>SKINSTORY!Область_печати</vt:lpstr>
      <vt:lpstr>SNP!Область_печати</vt:lpstr>
      <vt:lpstr>'SOME BY MI'!Область_печати</vt:lpstr>
      <vt:lpstr>'THE FACE SHOP'!Область_печати</vt:lpstr>
      <vt:lpstr>'THE ORDINARY'!Область_печати</vt:lpstr>
      <vt:lpstr>'THE SAEM'!Область_печати</vt:lpstr>
      <vt:lpstr>TIAM!Область_печати</vt:lpstr>
      <vt:lpstr>TIRTIR!Область_печати</vt:lpstr>
      <vt:lpstr>'TONY MOLY'!Область_печати</vt:lpstr>
      <vt:lpstr>'TOO COOL FOR SCHOOL'!Область_печати</vt:lpstr>
      <vt:lpstr>ZYMOGEN!Область_печати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Sayfullaev</dc:creator>
  <cp:lastModifiedBy>bbccdd</cp:lastModifiedBy>
  <dcterms:created xsi:type="dcterms:W3CDTF">2021-09-15T11:01:52Z</dcterms:created>
  <dcterms:modified xsi:type="dcterms:W3CDTF">2022-06-27T05:57:15Z</dcterms:modified>
</cp:coreProperties>
</file>